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FarrahJaber\Downloads\"/>
    </mc:Choice>
  </mc:AlternateContent>
  <xr:revisionPtr revIDLastSave="0" documentId="13_ncr:1_{1E6FFD8B-257D-4F4E-9609-C1D1817D4893}" xr6:coauthVersionLast="47" xr6:coauthVersionMax="47" xr10:uidLastSave="{00000000-0000-0000-0000-000000000000}"/>
  <bookViews>
    <workbookView xWindow="28680" yWindow="-120" windowWidth="29040" windowHeight="15840" tabRatio="916" activeTab="2" xr2:uid="{00000000-000D-0000-FFFF-FFFF00000000}"/>
  </bookViews>
  <sheets>
    <sheet name="About" sheetId="2" r:id="rId1"/>
    <sheet name="INFORM Severity - hidden" sheetId="3" state="hidden" r:id="rId2"/>
    <sheet name="INFORM Severity - all crises" sheetId="4" r:id="rId3"/>
    <sheet name="INFORM Severity - country" sheetId="5" r:id="rId4"/>
    <sheet name="Impact of the crisis" sheetId="6" r:id="rId5"/>
    <sheet name="Conditions of people affected" sheetId="7" r:id="rId6"/>
    <sheet name="Complexity of the crisis" sheetId="8" r:id="rId7"/>
    <sheet name="Core Indicators" sheetId="9" r:id="rId8"/>
    <sheet name="Crisis Indicator Data" sheetId="10" r:id="rId9"/>
    <sheet name="Reliability" sheetId="11" r:id="rId10"/>
    <sheet name="Country Indicator Data" sheetId="12" r:id="rId11"/>
    <sheet name="Regional Crises" sheetId="13" r:id="rId12"/>
    <sheet name="Data Reliability" sheetId="14" r:id="rId13"/>
    <sheet name="Reliability_updated" sheetId="15" r:id="rId14"/>
    <sheet name="Indicator Metadata" sheetId="16" r:id="rId15"/>
    <sheet name="Trends" sheetId="17" r:id="rId16"/>
    <sheet name="Crisis info" sheetId="18" r:id="rId17"/>
    <sheet name="Lists" sheetId="19" r:id="rId18"/>
    <sheet name="Log" sheetId="1" r:id="rId19"/>
    <sheet name="Indicator Date hidden" sheetId="20" state="hidden" r:id="rId20"/>
    <sheet name="Indicator Date hidden2" sheetId="21" state="hidden" r:id="rId21"/>
    <sheet name="Imputed and missing data hidden" sheetId="22" state="hidden" r:id="rId22"/>
  </sheets>
  <definedNames>
    <definedName name="_2012.06.11___GFM_Indicator_List" localSheetId="14">'Indicator Metadata'!$D$18:$J$36</definedName>
    <definedName name="_2012.06.11___GFM_Indicator_List_1" localSheetId="14">'Indicator Metadata'!$D$18:$J$36</definedName>
    <definedName name="_2012.06.11___GFM_Indicator_List_2" localSheetId="14">'Indicator Metadata'!$D$16:$J$36</definedName>
    <definedName name="_xlnm._FilterDatabase" localSheetId="16" hidden="1">'Crisis info'!$A$1:$Q$162</definedName>
    <definedName name="_xlnm._FilterDatabase" localSheetId="2" hidden="1">'INFORM Severity - all crises'!$A$4:$T$143</definedName>
    <definedName name="_xlnm._FilterDatabase" localSheetId="3" hidden="1">'INFORM Severity - country'!$A$4:$T$143</definedName>
    <definedName name="_xlnm._FilterDatabase" localSheetId="1" hidden="1">'INFORM Severity - hidden'!$A$4:$T$155</definedName>
    <definedName name="_xlnm._FilterDatabase" localSheetId="17" hidden="1">Lists!$A$1:$L$163</definedName>
    <definedName name="_xlnm._FilterDatabase" localSheetId="18" hidden="1">Log!$A$1:$M$4919</definedName>
    <definedName name="_Key1" localSheetId="12" hidden="1">#REF!</definedName>
    <definedName name="_Key1" localSheetId="4" hidden="1">#REF!</definedName>
    <definedName name="_Key1" localSheetId="19" hidden="1">#REF!</definedName>
    <definedName name="_Key1" localSheetId="14" hidden="1">#REF!</definedName>
    <definedName name="_Key1" hidden="1">#REF!</definedName>
    <definedName name="_Order1" hidden="1">255</definedName>
    <definedName name="_Sort" localSheetId="12" hidden="1">#REF!</definedName>
    <definedName name="_Sort" localSheetId="4" hidden="1">#REF!</definedName>
    <definedName name="_Sort" localSheetId="19" hidden="1">#REF!</definedName>
    <definedName name="_Sort" localSheetId="14" hidden="1">#REF!</definedName>
    <definedName name="_Sort" hidden="1">#REF!</definedName>
    <definedName name="aa" localSheetId="12" hidden="1">#REF!</definedName>
    <definedName name="aa" localSheetId="19" hidden="1">#REF!</definedName>
    <definedName name="aa" localSheetId="14" hidden="1">#REF!</definedName>
    <definedName name="aa" hidden="1">#REF!</definedName>
    <definedName name="CrisisList">'Crisis Indicator Data'!$A$13:$A$28</definedName>
    <definedName name="CrisisType" localSheetId="12">VLOOKUP(#REF!,#REF!,2,FALSE)</definedName>
    <definedName name="CrisisType">VLOOKUP(#REF!,#REF!,2,FALSE)</definedName>
    <definedName name="iCrisisType" localSheetId="0">INDIRECT(CrisisType)</definedName>
    <definedName name="iCrisisType" localSheetId="12">INDIRECT('Data Reliability'!CrisisType)</definedName>
    <definedName name="iCrisisType" localSheetId="1">INDIRECT(CrisisType)</definedName>
    <definedName name="iCrisisType">INDIRECT(CrisisType)</definedName>
    <definedName name="iIcons_a5" localSheetId="12">INDIRECT(#REF!)</definedName>
    <definedName name="iIcons_a5">INDIRECT(#REF!)</definedName>
    <definedName name="iIcons_a8" localSheetId="12">INDIRECT(#REF!)</definedName>
    <definedName name="iIcons_a8">INDIRECT(#REF!)</definedName>
    <definedName name="_xlnm.Print_Area" localSheetId="0">About!$A$1:$A$18</definedName>
    <definedName name="_xlnm.Print_Area" localSheetId="4">'Impact of the crisis'!$A$1:$AB$144</definedName>
    <definedName name="_xlnm.Print_Area" localSheetId="3">'INFORM Severity - country'!$A$1:$U$67</definedName>
    <definedName name="_xlnm.Print_Area" localSheetId="1">'INFORM Severity - hidden'!$A$1:$T$143</definedName>
    <definedName name="_xlnm.Print_Titles" localSheetId="4">'Impact of the crisis'!$1:$5</definedName>
    <definedName name="_xlnm.Print_Titles" localSheetId="1">'INFORM Severity - hidden'!$2:$2</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92" i="22" l="1"/>
  <c r="AY192" i="22"/>
  <c r="AX192" i="22"/>
  <c r="AW192" i="22"/>
  <c r="AV192" i="22"/>
  <c r="AU192" i="22"/>
  <c r="AT192" i="22"/>
  <c r="AS192" i="22"/>
  <c r="AR192" i="22"/>
  <c r="AQ192" i="22"/>
  <c r="AP192" i="22"/>
  <c r="AO192" i="22"/>
  <c r="AN192" i="22"/>
  <c r="AM192" i="22"/>
  <c r="AL192" i="22"/>
  <c r="AK192" i="22"/>
  <c r="AJ192" i="22"/>
  <c r="AI192" i="22"/>
  <c r="AH192" i="22"/>
  <c r="AG192" i="22"/>
  <c r="AF192" i="22"/>
  <c r="AE192" i="22"/>
  <c r="AD192" i="22"/>
  <c r="AC192" i="22"/>
  <c r="AB192" i="22"/>
  <c r="AA192" i="22"/>
  <c r="Z192" i="22"/>
  <c r="Y192" i="22"/>
  <c r="X192" i="22"/>
  <c r="W192" i="22"/>
  <c r="V192" i="22"/>
  <c r="U192" i="22"/>
  <c r="T192" i="22"/>
  <c r="S192" i="22"/>
  <c r="R192" i="22"/>
  <c r="Q192" i="22"/>
  <c r="P192" i="22"/>
  <c r="O192" i="22"/>
  <c r="N192" i="22"/>
  <c r="M192" i="22"/>
  <c r="L192" i="22"/>
  <c r="K192" i="22"/>
  <c r="J192" i="22"/>
  <c r="I192" i="22"/>
  <c r="H192" i="22"/>
  <c r="G192" i="22"/>
  <c r="F192" i="22"/>
  <c r="E192" i="22"/>
  <c r="D192" i="22"/>
  <c r="C192" i="22"/>
  <c r="B192" i="22"/>
  <c r="BA192" i="22" s="1"/>
  <c r="BB192" i="22" s="1"/>
  <c r="BA191" i="22"/>
  <c r="BB191" i="22" s="1"/>
  <c r="AZ191" i="22"/>
  <c r="AY191" i="22"/>
  <c r="AX191" i="22"/>
  <c r="AW191" i="22"/>
  <c r="AV191" i="22"/>
  <c r="AU191" i="22"/>
  <c r="AT191" i="22"/>
  <c r="AS191" i="22"/>
  <c r="AR191" i="22"/>
  <c r="AQ191" i="22"/>
  <c r="AP191" i="22"/>
  <c r="AO191" i="22"/>
  <c r="AN191" i="22"/>
  <c r="AM191" i="22"/>
  <c r="AL191" i="22"/>
  <c r="AK191" i="22"/>
  <c r="AJ191" i="22"/>
  <c r="AI191" i="22"/>
  <c r="AH191" i="22"/>
  <c r="AG191" i="22"/>
  <c r="AF191" i="22"/>
  <c r="AE191" i="22"/>
  <c r="AD191" i="22"/>
  <c r="AC191" i="22"/>
  <c r="AB191" i="22"/>
  <c r="AA191" i="22"/>
  <c r="Z191" i="22"/>
  <c r="Y191" i="22"/>
  <c r="X191" i="22"/>
  <c r="W191" i="22"/>
  <c r="V191" i="22"/>
  <c r="U191" i="22"/>
  <c r="T191" i="22"/>
  <c r="S191" i="22"/>
  <c r="R191" i="22"/>
  <c r="Q191" i="22"/>
  <c r="P191" i="22"/>
  <c r="O191" i="22"/>
  <c r="N191" i="22"/>
  <c r="M191" i="22"/>
  <c r="L191" i="22"/>
  <c r="K191" i="22"/>
  <c r="J191" i="22"/>
  <c r="I191" i="22"/>
  <c r="H191" i="22"/>
  <c r="G191" i="22"/>
  <c r="F191" i="22"/>
  <c r="E191" i="22"/>
  <c r="D191" i="22"/>
  <c r="C191" i="22"/>
  <c r="B191" i="22"/>
  <c r="AZ190" i="22"/>
  <c r="AY190" i="22"/>
  <c r="AX190" i="22"/>
  <c r="AW190" i="22"/>
  <c r="AV190" i="22"/>
  <c r="AU190" i="22"/>
  <c r="AT190" i="22"/>
  <c r="AS190" i="22"/>
  <c r="AR190" i="22"/>
  <c r="AQ190" i="22"/>
  <c r="AP190" i="22"/>
  <c r="AO190" i="22"/>
  <c r="AN190" i="22"/>
  <c r="AM190" i="22"/>
  <c r="AL190" i="22"/>
  <c r="AK190" i="22"/>
  <c r="AJ190" i="22"/>
  <c r="AI190" i="22"/>
  <c r="AH190" i="22"/>
  <c r="AG190" i="22"/>
  <c r="AF190" i="22"/>
  <c r="AE190" i="22"/>
  <c r="AD190" i="22"/>
  <c r="AC190" i="22"/>
  <c r="AB190" i="22"/>
  <c r="AA190" i="22"/>
  <c r="Z190" i="22"/>
  <c r="Y190" i="22"/>
  <c r="X190" i="22"/>
  <c r="W190" i="22"/>
  <c r="V190" i="22"/>
  <c r="U190" i="22"/>
  <c r="T190" i="22"/>
  <c r="S190" i="22"/>
  <c r="R190" i="22"/>
  <c r="Q190" i="22"/>
  <c r="P190" i="22"/>
  <c r="O190" i="22"/>
  <c r="N190" i="22"/>
  <c r="M190" i="22"/>
  <c r="L190" i="22"/>
  <c r="K190" i="22"/>
  <c r="J190" i="22"/>
  <c r="I190" i="22"/>
  <c r="H190" i="22"/>
  <c r="G190" i="22"/>
  <c r="F190" i="22"/>
  <c r="E190" i="22"/>
  <c r="D190" i="22"/>
  <c r="C190" i="22"/>
  <c r="B190" i="22"/>
  <c r="BA190" i="22" s="1"/>
  <c r="BB190" i="22" s="1"/>
  <c r="BA189" i="22"/>
  <c r="BB189" i="22" s="1"/>
  <c r="AZ189" i="22"/>
  <c r="AY189" i="22"/>
  <c r="AX189" i="22"/>
  <c r="AW189" i="22"/>
  <c r="AV189" i="22"/>
  <c r="AU189" i="22"/>
  <c r="AT189" i="22"/>
  <c r="AS189" i="22"/>
  <c r="AR189" i="22"/>
  <c r="AQ189" i="22"/>
  <c r="AP189" i="22"/>
  <c r="AO189" i="22"/>
  <c r="AN189" i="22"/>
  <c r="AM189" i="22"/>
  <c r="AL189" i="22"/>
  <c r="AK189" i="22"/>
  <c r="AJ189" i="22"/>
  <c r="AI189" i="22"/>
  <c r="AH189" i="22"/>
  <c r="AG189" i="22"/>
  <c r="AF189" i="22"/>
  <c r="AE189" i="22"/>
  <c r="AD189" i="22"/>
  <c r="AC189" i="22"/>
  <c r="AB189" i="22"/>
  <c r="AA189" i="22"/>
  <c r="Z189" i="22"/>
  <c r="Y189" i="22"/>
  <c r="X189" i="22"/>
  <c r="W189" i="22"/>
  <c r="V189" i="22"/>
  <c r="U189" i="22"/>
  <c r="T189" i="22"/>
  <c r="S189" i="22"/>
  <c r="R189" i="22"/>
  <c r="Q189" i="22"/>
  <c r="P189" i="22"/>
  <c r="O189" i="22"/>
  <c r="N189" i="22"/>
  <c r="M189" i="22"/>
  <c r="L189" i="22"/>
  <c r="K189" i="22"/>
  <c r="J189" i="22"/>
  <c r="I189" i="22"/>
  <c r="H189" i="22"/>
  <c r="G189" i="22"/>
  <c r="F189" i="22"/>
  <c r="E189" i="22"/>
  <c r="D189" i="22"/>
  <c r="C189" i="22"/>
  <c r="B189" i="22"/>
  <c r="AZ188" i="22"/>
  <c r="AY188" i="22"/>
  <c r="AX188" i="22"/>
  <c r="AW188" i="22"/>
  <c r="AV188" i="22"/>
  <c r="AU188" i="22"/>
  <c r="AT188" i="22"/>
  <c r="AS188" i="22"/>
  <c r="AR188" i="22"/>
  <c r="AQ188" i="22"/>
  <c r="AP188" i="22"/>
  <c r="AO188" i="22"/>
  <c r="AN188" i="22"/>
  <c r="AM188" i="22"/>
  <c r="AL188" i="22"/>
  <c r="AK188" i="22"/>
  <c r="AJ188" i="22"/>
  <c r="AI188" i="22"/>
  <c r="AH188" i="22"/>
  <c r="AG188" i="22"/>
  <c r="AF188" i="22"/>
  <c r="AE188" i="22"/>
  <c r="AD188" i="22"/>
  <c r="AC188" i="22"/>
  <c r="AB188" i="22"/>
  <c r="AA188" i="22"/>
  <c r="Z188" i="22"/>
  <c r="Y188" i="22"/>
  <c r="X188" i="22"/>
  <c r="W188" i="22"/>
  <c r="V188" i="22"/>
  <c r="U188" i="22"/>
  <c r="T188" i="22"/>
  <c r="S188" i="22"/>
  <c r="R188" i="22"/>
  <c r="Q188" i="22"/>
  <c r="P188" i="22"/>
  <c r="O188" i="22"/>
  <c r="N188" i="22"/>
  <c r="M188" i="22"/>
  <c r="L188" i="22"/>
  <c r="K188" i="22"/>
  <c r="J188" i="22"/>
  <c r="I188" i="22"/>
  <c r="H188" i="22"/>
  <c r="G188" i="22"/>
  <c r="F188" i="22"/>
  <c r="E188" i="22"/>
  <c r="D188" i="22"/>
  <c r="C188" i="22"/>
  <c r="B188" i="22"/>
  <c r="BA188" i="22" s="1"/>
  <c r="BB188" i="22" s="1"/>
  <c r="BA187" i="22"/>
  <c r="BB187" i="22" s="1"/>
  <c r="AZ187" i="22"/>
  <c r="AY187" i="22"/>
  <c r="AX187" i="22"/>
  <c r="AW187" i="22"/>
  <c r="AV187" i="22"/>
  <c r="AU187" i="22"/>
  <c r="AT187" i="22"/>
  <c r="AS187" i="22"/>
  <c r="AR187" i="22"/>
  <c r="AQ187" i="22"/>
  <c r="AP187" i="22"/>
  <c r="AO187" i="22"/>
  <c r="AN187" i="22"/>
  <c r="AM187" i="22"/>
  <c r="AL187" i="22"/>
  <c r="AK187" i="22"/>
  <c r="AJ187" i="22"/>
  <c r="AI187" i="22"/>
  <c r="AH187" i="22"/>
  <c r="AG187" i="22"/>
  <c r="AF187" i="22"/>
  <c r="AE187" i="22"/>
  <c r="AD187" i="22"/>
  <c r="AC187" i="22"/>
  <c r="AB187" i="22"/>
  <c r="AA187" i="22"/>
  <c r="Z187" i="22"/>
  <c r="Y187" i="22"/>
  <c r="X187" i="22"/>
  <c r="W187" i="22"/>
  <c r="V187" i="22"/>
  <c r="U187" i="22"/>
  <c r="T187" i="22"/>
  <c r="S187" i="22"/>
  <c r="R187" i="22"/>
  <c r="Q187" i="22"/>
  <c r="P187" i="22"/>
  <c r="O187" i="22"/>
  <c r="N187" i="22"/>
  <c r="M187" i="22"/>
  <c r="L187" i="22"/>
  <c r="K187" i="22"/>
  <c r="J187" i="22"/>
  <c r="I187" i="22"/>
  <c r="H187" i="22"/>
  <c r="G187" i="22"/>
  <c r="F187" i="22"/>
  <c r="E187" i="22"/>
  <c r="D187" i="22"/>
  <c r="C187" i="22"/>
  <c r="B187" i="22"/>
  <c r="BA186" i="22"/>
  <c r="BB186" i="22" s="1"/>
  <c r="AZ186" i="22"/>
  <c r="AY186" i="22"/>
  <c r="AX186" i="22"/>
  <c r="AW186" i="22"/>
  <c r="AV186" i="22"/>
  <c r="AU186" i="22"/>
  <c r="AT186" i="22"/>
  <c r="AS186" i="22"/>
  <c r="AR186" i="22"/>
  <c r="AQ186" i="22"/>
  <c r="AP186" i="22"/>
  <c r="AO186" i="22"/>
  <c r="AN186" i="22"/>
  <c r="AM186" i="22"/>
  <c r="AL186" i="22"/>
  <c r="AK186" i="22"/>
  <c r="AJ186" i="22"/>
  <c r="AI186" i="22"/>
  <c r="AH186" i="22"/>
  <c r="AG186" i="22"/>
  <c r="AF186" i="22"/>
  <c r="AE186" i="22"/>
  <c r="AD186" i="22"/>
  <c r="AC186" i="22"/>
  <c r="AB186" i="22"/>
  <c r="AA186" i="22"/>
  <c r="Z186" i="22"/>
  <c r="Y186" i="22"/>
  <c r="X186" i="22"/>
  <c r="W186" i="22"/>
  <c r="V186" i="22"/>
  <c r="U186" i="22"/>
  <c r="T186" i="22"/>
  <c r="S186" i="22"/>
  <c r="R186" i="22"/>
  <c r="Q186" i="22"/>
  <c r="P186" i="22"/>
  <c r="O186" i="22"/>
  <c r="N186" i="22"/>
  <c r="M186" i="22"/>
  <c r="L186" i="22"/>
  <c r="K186" i="22"/>
  <c r="J186" i="22"/>
  <c r="I186" i="22"/>
  <c r="H186" i="22"/>
  <c r="G186" i="22"/>
  <c r="F186" i="22"/>
  <c r="E186" i="22"/>
  <c r="D186" i="22"/>
  <c r="C186" i="22"/>
  <c r="B186" i="22"/>
  <c r="AZ185" i="22"/>
  <c r="AY185" i="22"/>
  <c r="AX185" i="22"/>
  <c r="AW185" i="22"/>
  <c r="AV185" i="22"/>
  <c r="AU185" i="22"/>
  <c r="AT185" i="22"/>
  <c r="AS185" i="22"/>
  <c r="AR185" i="22"/>
  <c r="AQ185" i="22"/>
  <c r="AP185" i="22"/>
  <c r="AO185" i="22"/>
  <c r="AN185" i="22"/>
  <c r="AM185" i="22"/>
  <c r="AL185" i="22"/>
  <c r="AK185" i="22"/>
  <c r="AJ185" i="22"/>
  <c r="AI185" i="22"/>
  <c r="AH185" i="22"/>
  <c r="AG185" i="22"/>
  <c r="AF185" i="22"/>
  <c r="AE185" i="22"/>
  <c r="AD185" i="22"/>
  <c r="AC185" i="22"/>
  <c r="AB185" i="22"/>
  <c r="AA185" i="22"/>
  <c r="Z185" i="22"/>
  <c r="Y185" i="22"/>
  <c r="X185" i="22"/>
  <c r="W185" i="22"/>
  <c r="V185" i="22"/>
  <c r="U185" i="22"/>
  <c r="T185" i="22"/>
  <c r="S185" i="22"/>
  <c r="R185" i="22"/>
  <c r="Q185" i="22"/>
  <c r="P185" i="22"/>
  <c r="O185" i="22"/>
  <c r="N185" i="22"/>
  <c r="M185" i="22"/>
  <c r="L185" i="22"/>
  <c r="K185" i="22"/>
  <c r="J185" i="22"/>
  <c r="I185" i="22"/>
  <c r="H185" i="22"/>
  <c r="G185" i="22"/>
  <c r="F185" i="22"/>
  <c r="E185" i="22"/>
  <c r="D185" i="22"/>
  <c r="C185" i="22"/>
  <c r="B185" i="22"/>
  <c r="BA185" i="22" s="1"/>
  <c r="BB185" i="22" s="1"/>
  <c r="AZ184" i="22"/>
  <c r="AY184" i="22"/>
  <c r="AX184" i="22"/>
  <c r="AW184" i="22"/>
  <c r="AV184" i="22"/>
  <c r="AU184" i="22"/>
  <c r="AT184" i="22"/>
  <c r="AS184" i="22"/>
  <c r="AR184" i="22"/>
  <c r="AQ184" i="22"/>
  <c r="AP184" i="22"/>
  <c r="AO184" i="22"/>
  <c r="AN184" i="22"/>
  <c r="AM184" i="22"/>
  <c r="AL184" i="22"/>
  <c r="AK184" i="22"/>
  <c r="AJ184" i="22"/>
  <c r="AI184" i="22"/>
  <c r="AH184" i="22"/>
  <c r="AG184" i="22"/>
  <c r="AF184" i="22"/>
  <c r="AE184" i="22"/>
  <c r="AD184" i="22"/>
  <c r="AC184" i="22"/>
  <c r="AB184" i="22"/>
  <c r="AA184" i="22"/>
  <c r="Z184" i="22"/>
  <c r="Y184" i="22"/>
  <c r="X184" i="22"/>
  <c r="W184" i="22"/>
  <c r="V184" i="22"/>
  <c r="U184" i="22"/>
  <c r="T184" i="22"/>
  <c r="S184" i="22"/>
  <c r="R184" i="22"/>
  <c r="Q184" i="22"/>
  <c r="P184" i="22"/>
  <c r="O184" i="22"/>
  <c r="N184" i="22"/>
  <c r="M184" i="22"/>
  <c r="L184" i="22"/>
  <c r="K184" i="22"/>
  <c r="J184" i="22"/>
  <c r="I184" i="22"/>
  <c r="H184" i="22"/>
  <c r="G184" i="22"/>
  <c r="F184" i="22"/>
  <c r="E184" i="22"/>
  <c r="D184" i="22"/>
  <c r="C184" i="22"/>
  <c r="B184" i="22"/>
  <c r="BA184" i="22" s="1"/>
  <c r="BB184" i="22" s="1"/>
  <c r="BA183" i="22"/>
  <c r="BB183" i="22" s="1"/>
  <c r="AZ183" i="22"/>
  <c r="AY183" i="22"/>
  <c r="AX183" i="22"/>
  <c r="AW183" i="22"/>
  <c r="AV183" i="22"/>
  <c r="AU183" i="22"/>
  <c r="AT183" i="22"/>
  <c r="AS183" i="22"/>
  <c r="AR183" i="22"/>
  <c r="AQ183" i="22"/>
  <c r="AP183" i="22"/>
  <c r="AO183" i="22"/>
  <c r="AN183" i="22"/>
  <c r="AM183" i="22"/>
  <c r="AL183" i="22"/>
  <c r="AK183" i="22"/>
  <c r="AJ183" i="22"/>
  <c r="AI183" i="22"/>
  <c r="AH183" i="22"/>
  <c r="AG183" i="22"/>
  <c r="AF183" i="22"/>
  <c r="AE183" i="22"/>
  <c r="AD183" i="22"/>
  <c r="AC183" i="22"/>
  <c r="AB183" i="22"/>
  <c r="AA183" i="22"/>
  <c r="Z183" i="22"/>
  <c r="Y183" i="22"/>
  <c r="X183" i="22"/>
  <c r="W183" i="22"/>
  <c r="V183" i="22"/>
  <c r="U183" i="22"/>
  <c r="T183" i="22"/>
  <c r="S183" i="22"/>
  <c r="R183" i="22"/>
  <c r="Q183" i="22"/>
  <c r="P183" i="22"/>
  <c r="O183" i="22"/>
  <c r="N183" i="22"/>
  <c r="M183" i="22"/>
  <c r="L183" i="22"/>
  <c r="K183" i="22"/>
  <c r="J183" i="22"/>
  <c r="I183" i="22"/>
  <c r="H183" i="22"/>
  <c r="G183" i="22"/>
  <c r="F183" i="22"/>
  <c r="E183" i="22"/>
  <c r="D183" i="22"/>
  <c r="C183" i="22"/>
  <c r="B183" i="22"/>
  <c r="AZ182" i="22"/>
  <c r="AY182" i="22"/>
  <c r="AX182" i="22"/>
  <c r="AW182" i="22"/>
  <c r="AV182" i="22"/>
  <c r="AU182" i="22"/>
  <c r="AT182" i="22"/>
  <c r="AS182" i="22"/>
  <c r="AR182" i="22"/>
  <c r="AQ182" i="22"/>
  <c r="AP182" i="22"/>
  <c r="AO182" i="22"/>
  <c r="AN182" i="22"/>
  <c r="AM182" i="22"/>
  <c r="AL182" i="22"/>
  <c r="AK182" i="22"/>
  <c r="AJ182" i="22"/>
  <c r="AI182" i="22"/>
  <c r="AH182" i="22"/>
  <c r="AG182" i="22"/>
  <c r="AF182" i="22"/>
  <c r="AE182" i="22"/>
  <c r="AD182" i="22"/>
  <c r="AC182" i="22"/>
  <c r="AB182" i="22"/>
  <c r="AA182" i="22"/>
  <c r="Z182" i="22"/>
  <c r="Y182" i="22"/>
  <c r="X182" i="22"/>
  <c r="W182" i="22"/>
  <c r="V182" i="22"/>
  <c r="U182" i="22"/>
  <c r="T182" i="22"/>
  <c r="S182" i="22"/>
  <c r="R182" i="22"/>
  <c r="Q182" i="22"/>
  <c r="P182" i="22"/>
  <c r="O182" i="22"/>
  <c r="N182" i="22"/>
  <c r="M182" i="22"/>
  <c r="L182" i="22"/>
  <c r="K182" i="22"/>
  <c r="J182" i="22"/>
  <c r="I182" i="22"/>
  <c r="H182" i="22"/>
  <c r="G182" i="22"/>
  <c r="F182" i="22"/>
  <c r="E182" i="22"/>
  <c r="D182" i="22"/>
  <c r="C182" i="22"/>
  <c r="B182" i="22"/>
  <c r="BA182" i="22" s="1"/>
  <c r="BB182" i="22" s="1"/>
  <c r="BA181" i="22"/>
  <c r="BB181" i="22" s="1"/>
  <c r="AZ181" i="22"/>
  <c r="AY181" i="22"/>
  <c r="AX181" i="22"/>
  <c r="AW181" i="22"/>
  <c r="AV181" i="22"/>
  <c r="AU181" i="22"/>
  <c r="AT181" i="22"/>
  <c r="AS181" i="22"/>
  <c r="AR181" i="22"/>
  <c r="AQ181" i="22"/>
  <c r="AP181" i="22"/>
  <c r="AO181" i="22"/>
  <c r="AN181" i="22"/>
  <c r="AM181" i="22"/>
  <c r="AL181" i="22"/>
  <c r="AK181" i="22"/>
  <c r="AJ181" i="22"/>
  <c r="AI181" i="22"/>
  <c r="AH181" i="22"/>
  <c r="AG181" i="22"/>
  <c r="AF181" i="22"/>
  <c r="AE181" i="22"/>
  <c r="AD181" i="22"/>
  <c r="AC181" i="22"/>
  <c r="AB181" i="22"/>
  <c r="AA181" i="22"/>
  <c r="Z181" i="22"/>
  <c r="Y181" i="22"/>
  <c r="X181" i="22"/>
  <c r="W181" i="22"/>
  <c r="V181" i="22"/>
  <c r="U181" i="22"/>
  <c r="T181" i="22"/>
  <c r="S181" i="22"/>
  <c r="R181" i="22"/>
  <c r="Q181" i="22"/>
  <c r="P181" i="22"/>
  <c r="O181" i="22"/>
  <c r="N181" i="22"/>
  <c r="M181" i="22"/>
  <c r="L181" i="22"/>
  <c r="K181" i="22"/>
  <c r="J181" i="22"/>
  <c r="I181" i="22"/>
  <c r="H181" i="22"/>
  <c r="G181" i="22"/>
  <c r="F181" i="22"/>
  <c r="E181" i="22"/>
  <c r="D181" i="22"/>
  <c r="C181" i="22"/>
  <c r="B181" i="22"/>
  <c r="AZ180" i="22"/>
  <c r="AY180" i="22"/>
  <c r="AX180" i="22"/>
  <c r="AW180" i="22"/>
  <c r="AV180" i="22"/>
  <c r="AU180" i="22"/>
  <c r="AT180" i="22"/>
  <c r="AS180" i="22"/>
  <c r="AR180" i="22"/>
  <c r="AQ180" i="22"/>
  <c r="AP180" i="22"/>
  <c r="AO180" i="22"/>
  <c r="AN180" i="22"/>
  <c r="AM180" i="22"/>
  <c r="AL180" i="22"/>
  <c r="AK180" i="22"/>
  <c r="AJ180" i="22"/>
  <c r="AI180" i="22"/>
  <c r="AH180" i="22"/>
  <c r="AG180" i="22"/>
  <c r="AF180" i="22"/>
  <c r="AE180" i="22"/>
  <c r="AD180" i="22"/>
  <c r="AC180" i="22"/>
  <c r="AB180" i="22"/>
  <c r="AA180" i="22"/>
  <c r="Z180" i="22"/>
  <c r="Y180" i="22"/>
  <c r="X180" i="22"/>
  <c r="W180" i="22"/>
  <c r="V180" i="22"/>
  <c r="U180" i="22"/>
  <c r="T180" i="22"/>
  <c r="S180" i="22"/>
  <c r="R180" i="22"/>
  <c r="Q180" i="22"/>
  <c r="P180" i="22"/>
  <c r="O180" i="22"/>
  <c r="N180" i="22"/>
  <c r="M180" i="22"/>
  <c r="L180" i="22"/>
  <c r="K180" i="22"/>
  <c r="J180" i="22"/>
  <c r="I180" i="22"/>
  <c r="H180" i="22"/>
  <c r="G180" i="22"/>
  <c r="F180" i="22"/>
  <c r="E180" i="22"/>
  <c r="D180" i="22"/>
  <c r="C180" i="22"/>
  <c r="B180" i="22"/>
  <c r="BA180" i="22" s="1"/>
  <c r="BB180" i="22" s="1"/>
  <c r="BA179" i="22"/>
  <c r="BB179" i="22" s="1"/>
  <c r="AZ179" i="22"/>
  <c r="AY179" i="22"/>
  <c r="AX179" i="22"/>
  <c r="AW179" i="22"/>
  <c r="AV179" i="22"/>
  <c r="AU179" i="22"/>
  <c r="AT179" i="22"/>
  <c r="AS179" i="22"/>
  <c r="AR179" i="22"/>
  <c r="AQ179" i="22"/>
  <c r="AP179" i="22"/>
  <c r="AO179" i="22"/>
  <c r="AN179" i="22"/>
  <c r="AM179" i="22"/>
  <c r="AL179" i="22"/>
  <c r="AK179" i="22"/>
  <c r="AJ179" i="22"/>
  <c r="AI179" i="22"/>
  <c r="AH179" i="22"/>
  <c r="AG179" i="22"/>
  <c r="AF179" i="22"/>
  <c r="AE179" i="22"/>
  <c r="AD179" i="22"/>
  <c r="AC179" i="22"/>
  <c r="AB179" i="22"/>
  <c r="AA179" i="22"/>
  <c r="Z179" i="22"/>
  <c r="Y179" i="22"/>
  <c r="X179" i="22"/>
  <c r="W179" i="22"/>
  <c r="V179" i="22"/>
  <c r="U179" i="22"/>
  <c r="T179" i="22"/>
  <c r="S179" i="22"/>
  <c r="R179" i="22"/>
  <c r="Q179" i="22"/>
  <c r="P179" i="22"/>
  <c r="O179" i="22"/>
  <c r="N179" i="22"/>
  <c r="M179" i="22"/>
  <c r="L179" i="22"/>
  <c r="K179" i="22"/>
  <c r="J179" i="22"/>
  <c r="I179" i="22"/>
  <c r="H179" i="22"/>
  <c r="G179" i="22"/>
  <c r="F179" i="22"/>
  <c r="E179" i="22"/>
  <c r="D179" i="22"/>
  <c r="C179" i="22"/>
  <c r="B179" i="22"/>
  <c r="BA178" i="22"/>
  <c r="BB178" i="22" s="1"/>
  <c r="AZ178" i="22"/>
  <c r="AY178" i="22"/>
  <c r="AX178" i="22"/>
  <c r="AW178" i="22"/>
  <c r="AV178" i="22"/>
  <c r="AU178" i="22"/>
  <c r="AT178" i="22"/>
  <c r="AS178" i="22"/>
  <c r="AR178" i="22"/>
  <c r="AQ178" i="22"/>
  <c r="AP178" i="22"/>
  <c r="AO178" i="22"/>
  <c r="AN178" i="22"/>
  <c r="AM178" i="22"/>
  <c r="AL178" i="22"/>
  <c r="AK178" i="22"/>
  <c r="AJ178" i="22"/>
  <c r="AI178" i="22"/>
  <c r="AH178" i="22"/>
  <c r="AG178" i="22"/>
  <c r="AF178" i="22"/>
  <c r="AE178" i="22"/>
  <c r="AD178" i="22"/>
  <c r="AC178" i="22"/>
  <c r="AB178" i="22"/>
  <c r="AA178" i="22"/>
  <c r="Z178" i="22"/>
  <c r="Y178" i="22"/>
  <c r="X178" i="22"/>
  <c r="W178" i="22"/>
  <c r="V178" i="22"/>
  <c r="U178" i="22"/>
  <c r="T178" i="22"/>
  <c r="S178" i="22"/>
  <c r="R178" i="22"/>
  <c r="Q178" i="22"/>
  <c r="P178" i="22"/>
  <c r="O178" i="22"/>
  <c r="N178" i="22"/>
  <c r="M178" i="22"/>
  <c r="L178" i="22"/>
  <c r="K178" i="22"/>
  <c r="J178" i="22"/>
  <c r="I178" i="22"/>
  <c r="H178" i="22"/>
  <c r="G178" i="22"/>
  <c r="F178" i="22"/>
  <c r="E178" i="22"/>
  <c r="D178" i="22"/>
  <c r="C178" i="22"/>
  <c r="B178" i="22"/>
  <c r="AZ177" i="22"/>
  <c r="AY177" i="22"/>
  <c r="AX177" i="22"/>
  <c r="AW177" i="22"/>
  <c r="AV177" i="22"/>
  <c r="AU177" i="22"/>
  <c r="AT177" i="22"/>
  <c r="AS177" i="22"/>
  <c r="AR177" i="22"/>
  <c r="AQ177" i="22"/>
  <c r="AP177" i="22"/>
  <c r="AO177" i="22"/>
  <c r="AN177" i="22"/>
  <c r="AM177" i="22"/>
  <c r="AL177" i="22"/>
  <c r="AK177" i="22"/>
  <c r="AJ177" i="22"/>
  <c r="AI177" i="22"/>
  <c r="AH177" i="22"/>
  <c r="AG177" i="22"/>
  <c r="AF177" i="22"/>
  <c r="AE177" i="22"/>
  <c r="AD177" i="22"/>
  <c r="AC177" i="22"/>
  <c r="AB177" i="22"/>
  <c r="AA177" i="22"/>
  <c r="Z177" i="22"/>
  <c r="Y177" i="22"/>
  <c r="X177" i="22"/>
  <c r="W177" i="22"/>
  <c r="V177" i="22"/>
  <c r="U177" i="22"/>
  <c r="T177" i="22"/>
  <c r="S177" i="22"/>
  <c r="R177" i="22"/>
  <c r="Q177" i="22"/>
  <c r="P177" i="22"/>
  <c r="O177" i="22"/>
  <c r="N177" i="22"/>
  <c r="M177" i="22"/>
  <c r="L177" i="22"/>
  <c r="K177" i="22"/>
  <c r="J177" i="22"/>
  <c r="I177" i="22"/>
  <c r="H177" i="22"/>
  <c r="G177" i="22"/>
  <c r="F177" i="22"/>
  <c r="E177" i="22"/>
  <c r="D177" i="22"/>
  <c r="C177" i="22"/>
  <c r="B177" i="22"/>
  <c r="BA177" i="22" s="1"/>
  <c r="BB177" i="22" s="1"/>
  <c r="AZ176" i="22"/>
  <c r="AY176" i="22"/>
  <c r="AX176" i="22"/>
  <c r="AW176" i="22"/>
  <c r="AV176" i="22"/>
  <c r="AU176" i="22"/>
  <c r="AT176" i="22"/>
  <c r="AS176" i="22"/>
  <c r="AR176" i="22"/>
  <c r="AQ176" i="22"/>
  <c r="AP176" i="22"/>
  <c r="AO176" i="22"/>
  <c r="AN176" i="22"/>
  <c r="AM176" i="22"/>
  <c r="AL176" i="22"/>
  <c r="AK176" i="22"/>
  <c r="AJ176" i="22"/>
  <c r="AI176" i="22"/>
  <c r="AH176" i="22"/>
  <c r="AG176" i="22"/>
  <c r="AF176" i="22"/>
  <c r="AE176" i="22"/>
  <c r="AD176" i="22"/>
  <c r="AC176" i="22"/>
  <c r="AB176" i="22"/>
  <c r="AA176" i="22"/>
  <c r="Z176" i="22"/>
  <c r="Y176" i="22"/>
  <c r="X176" i="22"/>
  <c r="W176" i="22"/>
  <c r="V176" i="22"/>
  <c r="U176" i="22"/>
  <c r="T176" i="22"/>
  <c r="S176" i="22"/>
  <c r="R176" i="22"/>
  <c r="Q176" i="22"/>
  <c r="P176" i="22"/>
  <c r="O176" i="22"/>
  <c r="N176" i="22"/>
  <c r="M176" i="22"/>
  <c r="L176" i="22"/>
  <c r="K176" i="22"/>
  <c r="J176" i="22"/>
  <c r="I176" i="22"/>
  <c r="H176" i="22"/>
  <c r="G176" i="22"/>
  <c r="F176" i="22"/>
  <c r="E176" i="22"/>
  <c r="D176" i="22"/>
  <c r="C176" i="22"/>
  <c r="B176" i="22"/>
  <c r="BA176" i="22" s="1"/>
  <c r="BB176" i="22" s="1"/>
  <c r="BA175" i="22"/>
  <c r="BB175" i="22" s="1"/>
  <c r="AZ175" i="22"/>
  <c r="AY175" i="22"/>
  <c r="AX175" i="22"/>
  <c r="AW175" i="22"/>
  <c r="AV175" i="22"/>
  <c r="AU175" i="22"/>
  <c r="AT175" i="22"/>
  <c r="AS175" i="22"/>
  <c r="AR175" i="22"/>
  <c r="AQ175" i="22"/>
  <c r="AP175" i="22"/>
  <c r="AO175" i="22"/>
  <c r="AN175" i="22"/>
  <c r="AM175" i="22"/>
  <c r="AL175" i="22"/>
  <c r="AK175" i="22"/>
  <c r="AJ175" i="22"/>
  <c r="AI175" i="22"/>
  <c r="AH175" i="22"/>
  <c r="AG175" i="22"/>
  <c r="AF175" i="22"/>
  <c r="AE175" i="22"/>
  <c r="AD175" i="22"/>
  <c r="AC175" i="22"/>
  <c r="AB175" i="22"/>
  <c r="AA175" i="22"/>
  <c r="Z175" i="22"/>
  <c r="Y175" i="22"/>
  <c r="X175" i="22"/>
  <c r="W175" i="22"/>
  <c r="V175" i="22"/>
  <c r="U175" i="22"/>
  <c r="T175" i="22"/>
  <c r="S175" i="22"/>
  <c r="R175" i="22"/>
  <c r="Q175" i="22"/>
  <c r="P175" i="22"/>
  <c r="O175" i="22"/>
  <c r="N175" i="22"/>
  <c r="M175" i="22"/>
  <c r="L175" i="22"/>
  <c r="K175" i="22"/>
  <c r="J175" i="22"/>
  <c r="I175" i="22"/>
  <c r="H175" i="22"/>
  <c r="G175" i="22"/>
  <c r="F175" i="22"/>
  <c r="E175" i="22"/>
  <c r="D175" i="22"/>
  <c r="C175" i="22"/>
  <c r="B175" i="22"/>
  <c r="AZ174" i="22"/>
  <c r="AY174" i="22"/>
  <c r="AX174" i="22"/>
  <c r="AW174" i="22"/>
  <c r="AV174" i="22"/>
  <c r="AU174" i="22"/>
  <c r="AT174" i="22"/>
  <c r="AS174" i="22"/>
  <c r="AR174" i="22"/>
  <c r="AQ174" i="22"/>
  <c r="AP174" i="22"/>
  <c r="AO174" i="22"/>
  <c r="AN174" i="22"/>
  <c r="AM174" i="22"/>
  <c r="AL174" i="22"/>
  <c r="AK174" i="22"/>
  <c r="AJ174" i="22"/>
  <c r="AI174" i="22"/>
  <c r="AH174" i="22"/>
  <c r="AG174" i="22"/>
  <c r="AF174" i="22"/>
  <c r="AE174" i="22"/>
  <c r="AD174" i="22"/>
  <c r="AC174" i="22"/>
  <c r="AB174" i="22"/>
  <c r="AA174" i="22"/>
  <c r="Z174" i="22"/>
  <c r="Y174" i="22"/>
  <c r="X174" i="22"/>
  <c r="W174" i="22"/>
  <c r="V174" i="22"/>
  <c r="U174" i="22"/>
  <c r="T174" i="22"/>
  <c r="S174" i="22"/>
  <c r="R174" i="22"/>
  <c r="Q174" i="22"/>
  <c r="P174" i="22"/>
  <c r="O174" i="22"/>
  <c r="N174" i="22"/>
  <c r="M174" i="22"/>
  <c r="L174" i="22"/>
  <c r="K174" i="22"/>
  <c r="J174" i="22"/>
  <c r="I174" i="22"/>
  <c r="H174" i="22"/>
  <c r="G174" i="22"/>
  <c r="F174" i="22"/>
  <c r="E174" i="22"/>
  <c r="D174" i="22"/>
  <c r="C174" i="22"/>
  <c r="B174" i="22"/>
  <c r="BA174" i="22" s="1"/>
  <c r="BB174" i="22" s="1"/>
  <c r="BA173" i="22"/>
  <c r="BB173" i="22" s="1"/>
  <c r="AZ173" i="22"/>
  <c r="AY173" i="22"/>
  <c r="AX173" i="22"/>
  <c r="AW173" i="22"/>
  <c r="AV173" i="22"/>
  <c r="AU173" i="22"/>
  <c r="AT173" i="22"/>
  <c r="AS173" i="22"/>
  <c r="AR173" i="22"/>
  <c r="AQ173" i="22"/>
  <c r="AP173" i="22"/>
  <c r="AO173" i="22"/>
  <c r="AN173" i="22"/>
  <c r="AM173" i="22"/>
  <c r="AL173" i="22"/>
  <c r="AK173" i="22"/>
  <c r="AJ173" i="22"/>
  <c r="AI173" i="22"/>
  <c r="AH173" i="22"/>
  <c r="AG173" i="22"/>
  <c r="AF173" i="22"/>
  <c r="AE173" i="22"/>
  <c r="AD173" i="22"/>
  <c r="AC173" i="22"/>
  <c r="AB173" i="22"/>
  <c r="AA173" i="22"/>
  <c r="Z173" i="22"/>
  <c r="Y173" i="22"/>
  <c r="X173" i="22"/>
  <c r="W173" i="22"/>
  <c r="V173" i="22"/>
  <c r="U173" i="22"/>
  <c r="T173" i="22"/>
  <c r="S173" i="22"/>
  <c r="R173" i="22"/>
  <c r="Q173" i="22"/>
  <c r="P173" i="22"/>
  <c r="O173" i="22"/>
  <c r="N173" i="22"/>
  <c r="M173" i="22"/>
  <c r="L173" i="22"/>
  <c r="K173" i="22"/>
  <c r="J173" i="22"/>
  <c r="I173" i="22"/>
  <c r="H173" i="22"/>
  <c r="G173" i="22"/>
  <c r="F173" i="22"/>
  <c r="E173" i="22"/>
  <c r="D173" i="22"/>
  <c r="C173" i="22"/>
  <c r="B173" i="22"/>
  <c r="AZ172" i="22"/>
  <c r="AY172" i="22"/>
  <c r="AX172" i="22"/>
  <c r="AW172" i="22"/>
  <c r="AV172" i="22"/>
  <c r="AU172" i="22"/>
  <c r="AT172" i="22"/>
  <c r="AS172" i="22"/>
  <c r="AR172" i="22"/>
  <c r="AQ172" i="22"/>
  <c r="AP172" i="22"/>
  <c r="AO172" i="22"/>
  <c r="AN172" i="22"/>
  <c r="AM172" i="22"/>
  <c r="AL172" i="22"/>
  <c r="AK172" i="22"/>
  <c r="AJ172" i="22"/>
  <c r="AI172" i="22"/>
  <c r="AH172" i="22"/>
  <c r="AG172" i="22"/>
  <c r="AF172" i="22"/>
  <c r="AE172" i="22"/>
  <c r="AD172" i="22"/>
  <c r="AC172" i="22"/>
  <c r="AB172" i="22"/>
  <c r="AA172" i="22"/>
  <c r="Z172" i="22"/>
  <c r="Y172" i="22"/>
  <c r="X172" i="22"/>
  <c r="W172" i="22"/>
  <c r="V172" i="22"/>
  <c r="U172" i="22"/>
  <c r="T172" i="22"/>
  <c r="S172" i="22"/>
  <c r="R172" i="22"/>
  <c r="Q172" i="22"/>
  <c r="P172" i="22"/>
  <c r="O172" i="22"/>
  <c r="N172" i="22"/>
  <c r="M172" i="22"/>
  <c r="L172" i="22"/>
  <c r="K172" i="22"/>
  <c r="J172" i="22"/>
  <c r="I172" i="22"/>
  <c r="H172" i="22"/>
  <c r="G172" i="22"/>
  <c r="F172" i="22"/>
  <c r="E172" i="22"/>
  <c r="D172" i="22"/>
  <c r="C172" i="22"/>
  <c r="B172" i="22"/>
  <c r="BA172" i="22" s="1"/>
  <c r="BB172" i="22" s="1"/>
  <c r="BA171" i="22"/>
  <c r="BB171" i="22" s="1"/>
  <c r="AZ171" i="22"/>
  <c r="AY171" i="22"/>
  <c r="AX171" i="22"/>
  <c r="AW171" i="22"/>
  <c r="AV171" i="22"/>
  <c r="AU171" i="22"/>
  <c r="AT171" i="22"/>
  <c r="AS171" i="22"/>
  <c r="AR171" i="22"/>
  <c r="AQ171" i="22"/>
  <c r="AP171" i="22"/>
  <c r="AO171" i="22"/>
  <c r="AN171" i="22"/>
  <c r="AM171" i="22"/>
  <c r="AL171" i="22"/>
  <c r="AK171" i="22"/>
  <c r="AJ171" i="22"/>
  <c r="AI171" i="22"/>
  <c r="AH171" i="22"/>
  <c r="AG171" i="22"/>
  <c r="AF171" i="22"/>
  <c r="AE171" i="22"/>
  <c r="AD171" i="22"/>
  <c r="AC171" i="22"/>
  <c r="AB171" i="22"/>
  <c r="AA171" i="22"/>
  <c r="Z171" i="22"/>
  <c r="Y171" i="22"/>
  <c r="X171" i="22"/>
  <c r="W171" i="22"/>
  <c r="V171" i="22"/>
  <c r="U171" i="22"/>
  <c r="T171" i="22"/>
  <c r="S171" i="22"/>
  <c r="R171" i="22"/>
  <c r="Q171" i="22"/>
  <c r="P171" i="22"/>
  <c r="O171" i="22"/>
  <c r="N171" i="22"/>
  <c r="M171" i="22"/>
  <c r="L171" i="22"/>
  <c r="K171" i="22"/>
  <c r="J171" i="22"/>
  <c r="I171" i="22"/>
  <c r="H171" i="22"/>
  <c r="G171" i="22"/>
  <c r="F171" i="22"/>
  <c r="E171" i="22"/>
  <c r="D171" i="22"/>
  <c r="C171" i="22"/>
  <c r="B171" i="22"/>
  <c r="BA170" i="22"/>
  <c r="BB170" i="22" s="1"/>
  <c r="AZ170" i="22"/>
  <c r="AY170" i="22"/>
  <c r="AX170" i="22"/>
  <c r="AW170" i="22"/>
  <c r="AV170" i="22"/>
  <c r="AU170" i="22"/>
  <c r="AT170" i="22"/>
  <c r="AS170" i="22"/>
  <c r="AR170" i="22"/>
  <c r="AQ170" i="22"/>
  <c r="AP170" i="22"/>
  <c r="AO170" i="22"/>
  <c r="AN170" i="22"/>
  <c r="AM170" i="22"/>
  <c r="AL170" i="22"/>
  <c r="AK170" i="22"/>
  <c r="AJ170" i="22"/>
  <c r="AI170" i="22"/>
  <c r="AH170" i="22"/>
  <c r="AG170" i="22"/>
  <c r="AF170" i="22"/>
  <c r="AE170" i="22"/>
  <c r="AD170" i="22"/>
  <c r="AC170" i="22"/>
  <c r="AB170" i="22"/>
  <c r="AA170" i="22"/>
  <c r="Z170" i="22"/>
  <c r="Y170" i="22"/>
  <c r="X170" i="22"/>
  <c r="W170" i="22"/>
  <c r="V170" i="22"/>
  <c r="U170" i="22"/>
  <c r="T170" i="22"/>
  <c r="S170" i="22"/>
  <c r="R170" i="22"/>
  <c r="Q170" i="22"/>
  <c r="P170" i="22"/>
  <c r="O170" i="22"/>
  <c r="N170" i="22"/>
  <c r="M170" i="22"/>
  <c r="L170" i="22"/>
  <c r="K170" i="22"/>
  <c r="J170" i="22"/>
  <c r="I170" i="22"/>
  <c r="H170" i="22"/>
  <c r="G170" i="22"/>
  <c r="F170" i="22"/>
  <c r="E170" i="22"/>
  <c r="D170" i="22"/>
  <c r="C170" i="22"/>
  <c r="B170" i="22"/>
  <c r="AZ169" i="22"/>
  <c r="AY169" i="22"/>
  <c r="AX169" i="22"/>
  <c r="AW169" i="22"/>
  <c r="AV169" i="22"/>
  <c r="AU169" i="22"/>
  <c r="AT169" i="22"/>
  <c r="AS169" i="22"/>
  <c r="AR169" i="22"/>
  <c r="AQ169" i="22"/>
  <c r="AP169" i="22"/>
  <c r="AO169" i="22"/>
  <c r="AN169" i="22"/>
  <c r="AM169" i="22"/>
  <c r="AL169" i="22"/>
  <c r="AK169" i="22"/>
  <c r="AJ169" i="22"/>
  <c r="AI169" i="22"/>
  <c r="AH169" i="22"/>
  <c r="AG169" i="22"/>
  <c r="AF169" i="22"/>
  <c r="AE169" i="22"/>
  <c r="AD169" i="22"/>
  <c r="AC169" i="22"/>
  <c r="AB169" i="22"/>
  <c r="AA169" i="22"/>
  <c r="Z169" i="22"/>
  <c r="Y169" i="22"/>
  <c r="X169" i="22"/>
  <c r="W169" i="22"/>
  <c r="V169" i="22"/>
  <c r="U169" i="22"/>
  <c r="T169" i="22"/>
  <c r="S169" i="22"/>
  <c r="R169" i="22"/>
  <c r="Q169" i="22"/>
  <c r="P169" i="22"/>
  <c r="O169" i="22"/>
  <c r="N169" i="22"/>
  <c r="M169" i="22"/>
  <c r="L169" i="22"/>
  <c r="K169" i="22"/>
  <c r="J169" i="22"/>
  <c r="I169" i="22"/>
  <c r="H169" i="22"/>
  <c r="G169" i="22"/>
  <c r="F169" i="22"/>
  <c r="E169" i="22"/>
  <c r="D169" i="22"/>
  <c r="C169" i="22"/>
  <c r="B169" i="22"/>
  <c r="BA169" i="22" s="1"/>
  <c r="BB169" i="22" s="1"/>
  <c r="AZ168" i="22"/>
  <c r="AY168" i="22"/>
  <c r="AX168" i="22"/>
  <c r="AW168" i="22"/>
  <c r="AV168" i="22"/>
  <c r="AU168" i="22"/>
  <c r="AT168" i="22"/>
  <c r="AS168" i="22"/>
  <c r="AR168" i="22"/>
  <c r="AQ168" i="22"/>
  <c r="AP168" i="22"/>
  <c r="AO168" i="22"/>
  <c r="AN168" i="22"/>
  <c r="AM168" i="22"/>
  <c r="AL168" i="22"/>
  <c r="AK168" i="22"/>
  <c r="AJ168" i="22"/>
  <c r="AI168" i="22"/>
  <c r="AH168" i="22"/>
  <c r="AG168" i="22"/>
  <c r="AF168" i="22"/>
  <c r="AE168" i="22"/>
  <c r="AD168" i="22"/>
  <c r="AC168" i="22"/>
  <c r="AB168" i="22"/>
  <c r="AA168" i="22"/>
  <c r="Z168" i="22"/>
  <c r="Y168" i="22"/>
  <c r="X168" i="22"/>
  <c r="W168" i="22"/>
  <c r="V168" i="22"/>
  <c r="U168" i="22"/>
  <c r="T168" i="22"/>
  <c r="S168" i="22"/>
  <c r="R168" i="22"/>
  <c r="Q168" i="22"/>
  <c r="P168" i="22"/>
  <c r="O168" i="22"/>
  <c r="N168" i="22"/>
  <c r="M168" i="22"/>
  <c r="L168" i="22"/>
  <c r="K168" i="22"/>
  <c r="J168" i="22"/>
  <c r="I168" i="22"/>
  <c r="H168" i="22"/>
  <c r="G168" i="22"/>
  <c r="F168" i="22"/>
  <c r="E168" i="22"/>
  <c r="D168" i="22"/>
  <c r="C168" i="22"/>
  <c r="B168" i="22"/>
  <c r="BA168" i="22" s="1"/>
  <c r="BB168" i="22" s="1"/>
  <c r="AZ167" i="22"/>
  <c r="AY167" i="22"/>
  <c r="AX167" i="22"/>
  <c r="AW167" i="22"/>
  <c r="AV167" i="22"/>
  <c r="AU167" i="22"/>
  <c r="AT167" i="22"/>
  <c r="AS167" i="22"/>
  <c r="AR167" i="22"/>
  <c r="AQ167" i="22"/>
  <c r="AP167" i="22"/>
  <c r="AO167" i="22"/>
  <c r="AN167" i="22"/>
  <c r="AM167" i="22"/>
  <c r="AL167" i="22"/>
  <c r="AK167" i="22"/>
  <c r="AJ167" i="22"/>
  <c r="AI167" i="22"/>
  <c r="AH167" i="22"/>
  <c r="AG167" i="22"/>
  <c r="AF167" i="22"/>
  <c r="AE167" i="22"/>
  <c r="AD167" i="22"/>
  <c r="AC167" i="22"/>
  <c r="AB167" i="22"/>
  <c r="AA167" i="22"/>
  <c r="Z167" i="22"/>
  <c r="Y167" i="22"/>
  <c r="X167" i="22"/>
  <c r="W167" i="22"/>
  <c r="V167" i="22"/>
  <c r="U167" i="22"/>
  <c r="T167" i="22"/>
  <c r="S167" i="22"/>
  <c r="R167" i="22"/>
  <c r="Q167" i="22"/>
  <c r="P167" i="22"/>
  <c r="O167" i="22"/>
  <c r="N167" i="22"/>
  <c r="M167" i="22"/>
  <c r="L167" i="22"/>
  <c r="K167" i="22"/>
  <c r="J167" i="22"/>
  <c r="I167" i="22"/>
  <c r="H167" i="22"/>
  <c r="G167" i="22"/>
  <c r="F167" i="22"/>
  <c r="E167" i="22"/>
  <c r="D167" i="22"/>
  <c r="C167" i="22"/>
  <c r="B167" i="22"/>
  <c r="BA167" i="22" s="1"/>
  <c r="BB167" i="22" s="1"/>
  <c r="AZ166" i="22"/>
  <c r="AY166" i="22"/>
  <c r="AX166" i="22"/>
  <c r="AW166" i="22"/>
  <c r="AV166" i="22"/>
  <c r="AU166" i="22"/>
  <c r="AT166" i="22"/>
  <c r="AS166" i="22"/>
  <c r="AR166" i="22"/>
  <c r="AQ166" i="22"/>
  <c r="AP166" i="22"/>
  <c r="AO166" i="22"/>
  <c r="AN166" i="22"/>
  <c r="AM166" i="22"/>
  <c r="AL166" i="22"/>
  <c r="AK166" i="22"/>
  <c r="AJ166" i="22"/>
  <c r="AI166" i="22"/>
  <c r="AH166" i="22"/>
  <c r="AG166" i="22"/>
  <c r="AF166" i="22"/>
  <c r="AE166" i="22"/>
  <c r="AD166" i="22"/>
  <c r="AC166" i="22"/>
  <c r="AB166" i="22"/>
  <c r="AA166" i="22"/>
  <c r="Z166" i="22"/>
  <c r="Y166" i="22"/>
  <c r="X166" i="22"/>
  <c r="W166" i="22"/>
  <c r="V166" i="22"/>
  <c r="U166" i="22"/>
  <c r="T166" i="22"/>
  <c r="S166" i="22"/>
  <c r="R166" i="22"/>
  <c r="Q166" i="22"/>
  <c r="P166" i="22"/>
  <c r="O166" i="22"/>
  <c r="N166" i="22"/>
  <c r="M166" i="22"/>
  <c r="L166" i="22"/>
  <c r="K166" i="22"/>
  <c r="J166" i="22"/>
  <c r="I166" i="22"/>
  <c r="H166" i="22"/>
  <c r="G166" i="22"/>
  <c r="F166" i="22"/>
  <c r="E166" i="22"/>
  <c r="D166" i="22"/>
  <c r="C166" i="22"/>
  <c r="B166" i="22"/>
  <c r="BA166" i="22" s="1"/>
  <c r="BB166" i="22" s="1"/>
  <c r="BA165" i="22"/>
  <c r="BB165" i="22" s="1"/>
  <c r="AZ165" i="22"/>
  <c r="AY165" i="22"/>
  <c r="AX165" i="22"/>
  <c r="AW165" i="22"/>
  <c r="AV165" i="22"/>
  <c r="AU165" i="22"/>
  <c r="AT165" i="22"/>
  <c r="AS165" i="22"/>
  <c r="AR165" i="22"/>
  <c r="AQ165" i="22"/>
  <c r="AP165" i="22"/>
  <c r="AO165" i="22"/>
  <c r="AN165" i="22"/>
  <c r="AM165" i="22"/>
  <c r="AL165" i="22"/>
  <c r="AK165" i="22"/>
  <c r="AJ165" i="22"/>
  <c r="AI165" i="22"/>
  <c r="AH165" i="22"/>
  <c r="AG165" i="22"/>
  <c r="AF165" i="22"/>
  <c r="AE165" i="22"/>
  <c r="AD165" i="22"/>
  <c r="AC165" i="22"/>
  <c r="AB165" i="22"/>
  <c r="AA165" i="22"/>
  <c r="Z165" i="22"/>
  <c r="Y165" i="22"/>
  <c r="X165" i="22"/>
  <c r="W165" i="22"/>
  <c r="V165" i="22"/>
  <c r="U165" i="22"/>
  <c r="T165" i="22"/>
  <c r="S165" i="22"/>
  <c r="R165" i="22"/>
  <c r="Q165" i="22"/>
  <c r="P165" i="22"/>
  <c r="O165" i="22"/>
  <c r="N165" i="22"/>
  <c r="M165" i="22"/>
  <c r="L165" i="22"/>
  <c r="K165" i="22"/>
  <c r="J165" i="22"/>
  <c r="I165" i="22"/>
  <c r="H165" i="22"/>
  <c r="G165" i="22"/>
  <c r="F165" i="22"/>
  <c r="E165" i="22"/>
  <c r="D165" i="22"/>
  <c r="C165" i="22"/>
  <c r="B165" i="22"/>
  <c r="AZ164" i="22"/>
  <c r="AY164" i="22"/>
  <c r="AX164" i="22"/>
  <c r="AW164" i="22"/>
  <c r="AV164" i="22"/>
  <c r="AU164" i="22"/>
  <c r="AT164" i="22"/>
  <c r="AS164" i="22"/>
  <c r="AR164" i="22"/>
  <c r="AQ164" i="22"/>
  <c r="AP164" i="22"/>
  <c r="AO164" i="22"/>
  <c r="AN164" i="22"/>
  <c r="AM164" i="22"/>
  <c r="AL164" i="22"/>
  <c r="AK164" i="22"/>
  <c r="AJ164" i="22"/>
  <c r="AI164" i="22"/>
  <c r="AH164" i="22"/>
  <c r="AG164" i="22"/>
  <c r="AF164" i="22"/>
  <c r="AE164" i="22"/>
  <c r="AD164" i="22"/>
  <c r="AC164" i="22"/>
  <c r="AB164" i="22"/>
  <c r="AA164" i="22"/>
  <c r="Z164" i="22"/>
  <c r="Y164" i="22"/>
  <c r="X164" i="22"/>
  <c r="W164" i="22"/>
  <c r="V164" i="22"/>
  <c r="U164" i="22"/>
  <c r="T164" i="22"/>
  <c r="S164" i="22"/>
  <c r="R164" i="22"/>
  <c r="Q164" i="22"/>
  <c r="P164" i="22"/>
  <c r="O164" i="22"/>
  <c r="N164" i="22"/>
  <c r="M164" i="22"/>
  <c r="L164" i="22"/>
  <c r="K164" i="22"/>
  <c r="J164" i="22"/>
  <c r="I164" i="22"/>
  <c r="H164" i="22"/>
  <c r="G164" i="22"/>
  <c r="F164" i="22"/>
  <c r="E164" i="22"/>
  <c r="D164" i="22"/>
  <c r="C164" i="22"/>
  <c r="B164" i="22"/>
  <c r="BA164" i="22" s="1"/>
  <c r="BB164" i="22" s="1"/>
  <c r="BA163" i="22"/>
  <c r="BB163" i="22" s="1"/>
  <c r="AZ163" i="22"/>
  <c r="AY163" i="22"/>
  <c r="AX163" i="22"/>
  <c r="AW163" i="22"/>
  <c r="AV163" i="22"/>
  <c r="AU163" i="22"/>
  <c r="AT163" i="22"/>
  <c r="AS163" i="22"/>
  <c r="AR163" i="22"/>
  <c r="AQ163" i="22"/>
  <c r="AP163" i="22"/>
  <c r="AO163" i="22"/>
  <c r="AN163" i="22"/>
  <c r="AM163" i="22"/>
  <c r="AL163" i="22"/>
  <c r="AK163" i="22"/>
  <c r="AJ163" i="22"/>
  <c r="AI163" i="22"/>
  <c r="AH163" i="22"/>
  <c r="AG163" i="22"/>
  <c r="AF163" i="22"/>
  <c r="AE163" i="22"/>
  <c r="AD163" i="22"/>
  <c r="AC163" i="22"/>
  <c r="AB163" i="22"/>
  <c r="AA163" i="22"/>
  <c r="Z163" i="22"/>
  <c r="Y163" i="22"/>
  <c r="X163" i="22"/>
  <c r="W163" i="22"/>
  <c r="V163" i="22"/>
  <c r="U163" i="22"/>
  <c r="T163" i="22"/>
  <c r="S163" i="22"/>
  <c r="R163" i="22"/>
  <c r="Q163" i="22"/>
  <c r="P163" i="22"/>
  <c r="O163" i="22"/>
  <c r="N163" i="22"/>
  <c r="M163" i="22"/>
  <c r="L163" i="22"/>
  <c r="K163" i="22"/>
  <c r="J163" i="22"/>
  <c r="I163" i="22"/>
  <c r="H163" i="22"/>
  <c r="G163" i="22"/>
  <c r="F163" i="22"/>
  <c r="E163" i="22"/>
  <c r="D163" i="22"/>
  <c r="C163" i="22"/>
  <c r="B163" i="22"/>
  <c r="BA162" i="22"/>
  <c r="BB162" i="22" s="1"/>
  <c r="AZ162" i="22"/>
  <c r="AY162" i="22"/>
  <c r="AX162" i="22"/>
  <c r="AW162" i="22"/>
  <c r="AV162" i="22"/>
  <c r="AU162" i="22"/>
  <c r="AT162" i="22"/>
  <c r="AS162" i="22"/>
  <c r="AR162" i="22"/>
  <c r="AQ162" i="22"/>
  <c r="AP162" i="22"/>
  <c r="AO162" i="22"/>
  <c r="AN162" i="22"/>
  <c r="AM162" i="22"/>
  <c r="AL162" i="22"/>
  <c r="AK162" i="22"/>
  <c r="AJ162" i="22"/>
  <c r="AI162" i="22"/>
  <c r="AH162" i="22"/>
  <c r="AG162" i="22"/>
  <c r="AF162" i="22"/>
  <c r="AE162" i="22"/>
  <c r="AD162" i="22"/>
  <c r="AC162" i="22"/>
  <c r="AB162" i="22"/>
  <c r="AA162" i="22"/>
  <c r="Z162" i="22"/>
  <c r="Y162" i="22"/>
  <c r="X162" i="22"/>
  <c r="W162" i="22"/>
  <c r="V162" i="22"/>
  <c r="U162" i="22"/>
  <c r="T162" i="22"/>
  <c r="S162" i="22"/>
  <c r="R162" i="22"/>
  <c r="Q162" i="22"/>
  <c r="P162" i="22"/>
  <c r="O162" i="22"/>
  <c r="N162" i="22"/>
  <c r="M162" i="22"/>
  <c r="L162" i="22"/>
  <c r="K162" i="22"/>
  <c r="J162" i="22"/>
  <c r="I162" i="22"/>
  <c r="H162" i="22"/>
  <c r="G162" i="22"/>
  <c r="F162" i="22"/>
  <c r="E162" i="22"/>
  <c r="D162" i="22"/>
  <c r="C162" i="22"/>
  <c r="B162" i="22"/>
  <c r="AZ161" i="22"/>
  <c r="AY161" i="22"/>
  <c r="AX161" i="22"/>
  <c r="AW161" i="22"/>
  <c r="AV161" i="22"/>
  <c r="AU161" i="22"/>
  <c r="AT161" i="22"/>
  <c r="AS161" i="22"/>
  <c r="AR161" i="22"/>
  <c r="AQ161" i="22"/>
  <c r="AP161" i="22"/>
  <c r="AO161" i="22"/>
  <c r="AN161" i="22"/>
  <c r="AM161" i="22"/>
  <c r="AL161" i="22"/>
  <c r="AK161" i="22"/>
  <c r="AJ161" i="22"/>
  <c r="AI161" i="22"/>
  <c r="AH161" i="22"/>
  <c r="AG161" i="22"/>
  <c r="AF161" i="22"/>
  <c r="AE161" i="22"/>
  <c r="AD161" i="22"/>
  <c r="AC161" i="22"/>
  <c r="AB161" i="22"/>
  <c r="AA161" i="22"/>
  <c r="Z161" i="22"/>
  <c r="Y161" i="22"/>
  <c r="X161" i="22"/>
  <c r="W161" i="22"/>
  <c r="V161" i="22"/>
  <c r="U161" i="22"/>
  <c r="T161" i="22"/>
  <c r="S161" i="22"/>
  <c r="R161" i="22"/>
  <c r="Q161" i="22"/>
  <c r="P161" i="22"/>
  <c r="O161" i="22"/>
  <c r="N161" i="22"/>
  <c r="M161" i="22"/>
  <c r="L161" i="22"/>
  <c r="K161" i="22"/>
  <c r="J161" i="22"/>
  <c r="I161" i="22"/>
  <c r="H161" i="22"/>
  <c r="G161" i="22"/>
  <c r="F161" i="22"/>
  <c r="E161" i="22"/>
  <c r="D161" i="22"/>
  <c r="C161" i="22"/>
  <c r="B161" i="22"/>
  <c r="BA161" i="22" s="1"/>
  <c r="BB161" i="22" s="1"/>
  <c r="AZ160" i="22"/>
  <c r="AY160" i="22"/>
  <c r="AX160" i="22"/>
  <c r="AW160" i="22"/>
  <c r="AV160" i="22"/>
  <c r="AU160" i="22"/>
  <c r="AT160" i="22"/>
  <c r="AS160" i="22"/>
  <c r="AR160" i="22"/>
  <c r="AQ160" i="22"/>
  <c r="AP160" i="22"/>
  <c r="AO160" i="22"/>
  <c r="AN160" i="22"/>
  <c r="AM160" i="22"/>
  <c r="AL160" i="22"/>
  <c r="AK160" i="22"/>
  <c r="AJ160" i="22"/>
  <c r="AI160" i="22"/>
  <c r="AH160" i="22"/>
  <c r="AG160" i="22"/>
  <c r="AF160" i="22"/>
  <c r="AE160" i="22"/>
  <c r="AD160" i="22"/>
  <c r="AC160" i="22"/>
  <c r="AB160" i="22"/>
  <c r="AA160" i="22"/>
  <c r="Z160" i="22"/>
  <c r="Y160" i="22"/>
  <c r="X160" i="22"/>
  <c r="W160" i="22"/>
  <c r="V160" i="22"/>
  <c r="U160" i="22"/>
  <c r="T160" i="22"/>
  <c r="S160" i="22"/>
  <c r="R160" i="22"/>
  <c r="Q160" i="22"/>
  <c r="P160" i="22"/>
  <c r="O160" i="22"/>
  <c r="N160" i="22"/>
  <c r="M160" i="22"/>
  <c r="L160" i="22"/>
  <c r="K160" i="22"/>
  <c r="J160" i="22"/>
  <c r="I160" i="22"/>
  <c r="H160" i="22"/>
  <c r="G160" i="22"/>
  <c r="F160" i="22"/>
  <c r="E160" i="22"/>
  <c r="D160" i="22"/>
  <c r="C160" i="22"/>
  <c r="B160" i="22"/>
  <c r="BA160" i="22" s="1"/>
  <c r="BB160" i="22" s="1"/>
  <c r="AZ159" i="22"/>
  <c r="AY159" i="22"/>
  <c r="AX159" i="22"/>
  <c r="AW159" i="22"/>
  <c r="AV159" i="22"/>
  <c r="AU159" i="22"/>
  <c r="AT159" i="22"/>
  <c r="AS159" i="22"/>
  <c r="AR159" i="22"/>
  <c r="AQ159" i="22"/>
  <c r="AP159" i="22"/>
  <c r="AO159" i="22"/>
  <c r="AN159" i="22"/>
  <c r="AM159" i="22"/>
  <c r="AL159" i="22"/>
  <c r="AK159" i="22"/>
  <c r="AJ159" i="22"/>
  <c r="AI159" i="22"/>
  <c r="AH159" i="22"/>
  <c r="AG159" i="22"/>
  <c r="AF159" i="22"/>
  <c r="AE159" i="22"/>
  <c r="AD159" i="22"/>
  <c r="AC159" i="22"/>
  <c r="AB159" i="22"/>
  <c r="AA159" i="22"/>
  <c r="Z159" i="22"/>
  <c r="Y159" i="22"/>
  <c r="X159" i="22"/>
  <c r="W159" i="22"/>
  <c r="V159" i="22"/>
  <c r="U159" i="22"/>
  <c r="T159" i="22"/>
  <c r="S159" i="22"/>
  <c r="R159" i="22"/>
  <c r="Q159" i="22"/>
  <c r="P159" i="22"/>
  <c r="O159" i="22"/>
  <c r="N159" i="22"/>
  <c r="M159" i="22"/>
  <c r="L159" i="22"/>
  <c r="K159" i="22"/>
  <c r="J159" i="22"/>
  <c r="I159" i="22"/>
  <c r="H159" i="22"/>
  <c r="G159" i="22"/>
  <c r="F159" i="22"/>
  <c r="E159" i="22"/>
  <c r="D159" i="22"/>
  <c r="C159" i="22"/>
  <c r="B159" i="22"/>
  <c r="BA159" i="22" s="1"/>
  <c r="BB159" i="22" s="1"/>
  <c r="AZ158" i="22"/>
  <c r="AY158" i="22"/>
  <c r="AX158" i="22"/>
  <c r="AW158" i="22"/>
  <c r="AV158" i="22"/>
  <c r="AU158" i="22"/>
  <c r="AT158" i="22"/>
  <c r="AS158" i="22"/>
  <c r="AR158" i="22"/>
  <c r="AQ158" i="22"/>
  <c r="AP158" i="22"/>
  <c r="AO158" i="22"/>
  <c r="AN158" i="22"/>
  <c r="AM158" i="22"/>
  <c r="AL158" i="22"/>
  <c r="AK158" i="22"/>
  <c r="AJ158" i="22"/>
  <c r="AI158" i="22"/>
  <c r="AH158" i="22"/>
  <c r="AG158" i="22"/>
  <c r="AF158" i="22"/>
  <c r="AE158" i="22"/>
  <c r="AD158" i="22"/>
  <c r="AC158" i="22"/>
  <c r="AB158" i="22"/>
  <c r="AA158" i="22"/>
  <c r="Z158" i="22"/>
  <c r="Y158" i="22"/>
  <c r="X158" i="22"/>
  <c r="W158" i="22"/>
  <c r="V158" i="22"/>
  <c r="U158" i="22"/>
  <c r="T158" i="22"/>
  <c r="S158" i="22"/>
  <c r="R158" i="22"/>
  <c r="Q158" i="22"/>
  <c r="P158" i="22"/>
  <c r="O158" i="22"/>
  <c r="N158" i="22"/>
  <c r="M158" i="22"/>
  <c r="L158" i="22"/>
  <c r="K158" i="22"/>
  <c r="J158" i="22"/>
  <c r="I158" i="22"/>
  <c r="H158" i="22"/>
  <c r="G158" i="22"/>
  <c r="F158" i="22"/>
  <c r="E158" i="22"/>
  <c r="D158" i="22"/>
  <c r="C158" i="22"/>
  <c r="B158" i="22"/>
  <c r="BA158" i="22" s="1"/>
  <c r="BB158" i="22" s="1"/>
  <c r="BA157" i="22"/>
  <c r="BB157" i="22" s="1"/>
  <c r="AZ157" i="22"/>
  <c r="AY157" i="22"/>
  <c r="AX157" i="22"/>
  <c r="AW157" i="22"/>
  <c r="AV157" i="22"/>
  <c r="AU157" i="22"/>
  <c r="AT157" i="22"/>
  <c r="AS157" i="22"/>
  <c r="AR157" i="22"/>
  <c r="AQ157" i="22"/>
  <c r="AP157" i="22"/>
  <c r="AO157" i="22"/>
  <c r="AN157" i="22"/>
  <c r="AM157" i="22"/>
  <c r="AL157" i="22"/>
  <c r="AK157" i="22"/>
  <c r="AJ157" i="22"/>
  <c r="AI157" i="22"/>
  <c r="AH157" i="22"/>
  <c r="AG157" i="22"/>
  <c r="AF157" i="22"/>
  <c r="AE157" i="22"/>
  <c r="AD157" i="22"/>
  <c r="AC157" i="22"/>
  <c r="AB157" i="22"/>
  <c r="AA157" i="22"/>
  <c r="Z157" i="22"/>
  <c r="Y157" i="22"/>
  <c r="X157" i="22"/>
  <c r="W157" i="22"/>
  <c r="V157" i="22"/>
  <c r="U157" i="22"/>
  <c r="T157" i="22"/>
  <c r="S157" i="22"/>
  <c r="R157" i="22"/>
  <c r="Q157" i="22"/>
  <c r="P157" i="22"/>
  <c r="O157" i="22"/>
  <c r="N157" i="22"/>
  <c r="M157" i="22"/>
  <c r="L157" i="22"/>
  <c r="K157" i="22"/>
  <c r="J157" i="22"/>
  <c r="I157" i="22"/>
  <c r="H157" i="22"/>
  <c r="G157" i="22"/>
  <c r="F157" i="22"/>
  <c r="E157" i="22"/>
  <c r="D157" i="22"/>
  <c r="C157" i="22"/>
  <c r="B157" i="22"/>
  <c r="AZ156" i="22"/>
  <c r="AY156" i="22"/>
  <c r="AX156" i="22"/>
  <c r="AW156" i="22"/>
  <c r="AV156" i="22"/>
  <c r="AU156" i="22"/>
  <c r="AT156" i="22"/>
  <c r="AS156" i="22"/>
  <c r="AR156" i="22"/>
  <c r="AQ156" i="22"/>
  <c r="AP156" i="22"/>
  <c r="AO156" i="22"/>
  <c r="AN156" i="22"/>
  <c r="AM156" i="22"/>
  <c r="AL156" i="22"/>
  <c r="AK156" i="22"/>
  <c r="AJ156" i="22"/>
  <c r="AI156" i="22"/>
  <c r="AH156" i="22"/>
  <c r="AG156" i="22"/>
  <c r="AF156" i="22"/>
  <c r="AE156" i="22"/>
  <c r="AD156" i="22"/>
  <c r="AC156" i="22"/>
  <c r="AB156" i="22"/>
  <c r="AA156" i="22"/>
  <c r="Z156" i="22"/>
  <c r="Y156" i="22"/>
  <c r="X156" i="22"/>
  <c r="W156" i="22"/>
  <c r="V156" i="22"/>
  <c r="U156" i="22"/>
  <c r="T156" i="22"/>
  <c r="S156" i="22"/>
  <c r="R156" i="22"/>
  <c r="Q156" i="22"/>
  <c r="P156" i="22"/>
  <c r="O156" i="22"/>
  <c r="N156" i="22"/>
  <c r="M156" i="22"/>
  <c r="L156" i="22"/>
  <c r="K156" i="22"/>
  <c r="J156" i="22"/>
  <c r="I156" i="22"/>
  <c r="H156" i="22"/>
  <c r="G156" i="22"/>
  <c r="F156" i="22"/>
  <c r="E156" i="22"/>
  <c r="D156" i="22"/>
  <c r="C156" i="22"/>
  <c r="B156" i="22"/>
  <c r="BA156" i="22" s="1"/>
  <c r="BB156" i="22" s="1"/>
  <c r="BA155" i="22"/>
  <c r="BB155" i="22" s="1"/>
  <c r="AZ155" i="22"/>
  <c r="AY155" i="22"/>
  <c r="AX155" i="22"/>
  <c r="AW155" i="22"/>
  <c r="AV155" i="22"/>
  <c r="AU155" i="22"/>
  <c r="AT155" i="22"/>
  <c r="AS155" i="22"/>
  <c r="AR155" i="22"/>
  <c r="AQ155" i="22"/>
  <c r="AP155" i="22"/>
  <c r="AO155" i="22"/>
  <c r="AN155" i="22"/>
  <c r="AM155" i="22"/>
  <c r="AL155" i="22"/>
  <c r="AK155" i="22"/>
  <c r="AJ155" i="22"/>
  <c r="AI155" i="22"/>
  <c r="AH155" i="22"/>
  <c r="AG155" i="22"/>
  <c r="AF155" i="22"/>
  <c r="AE155" i="22"/>
  <c r="AD155" i="22"/>
  <c r="AC155" i="22"/>
  <c r="AB155" i="22"/>
  <c r="AA155" i="22"/>
  <c r="Z155" i="22"/>
  <c r="Y155" i="22"/>
  <c r="X155" i="22"/>
  <c r="W155" i="22"/>
  <c r="V155" i="22"/>
  <c r="U155" i="22"/>
  <c r="T155" i="22"/>
  <c r="S155" i="22"/>
  <c r="R155" i="22"/>
  <c r="Q155" i="22"/>
  <c r="P155" i="22"/>
  <c r="O155" i="22"/>
  <c r="N155" i="22"/>
  <c r="M155" i="22"/>
  <c r="L155" i="22"/>
  <c r="K155" i="22"/>
  <c r="J155" i="22"/>
  <c r="I155" i="22"/>
  <c r="H155" i="22"/>
  <c r="G155" i="22"/>
  <c r="F155" i="22"/>
  <c r="E155" i="22"/>
  <c r="D155" i="22"/>
  <c r="C155" i="22"/>
  <c r="B155" i="22"/>
  <c r="BA154" i="22"/>
  <c r="BB154" i="22" s="1"/>
  <c r="AZ154" i="22"/>
  <c r="AY154" i="22"/>
  <c r="AX154" i="22"/>
  <c r="AW154" i="22"/>
  <c r="AV154" i="22"/>
  <c r="AU154" i="22"/>
  <c r="AT154" i="22"/>
  <c r="AS154" i="22"/>
  <c r="AR154" i="22"/>
  <c r="AQ154" i="22"/>
  <c r="AP154" i="22"/>
  <c r="AO154" i="22"/>
  <c r="AN154" i="22"/>
  <c r="AM154" i="22"/>
  <c r="AL154" i="22"/>
  <c r="AK154" i="22"/>
  <c r="AJ154" i="22"/>
  <c r="AI154" i="22"/>
  <c r="AH154" i="22"/>
  <c r="AG154" i="22"/>
  <c r="AF154" i="22"/>
  <c r="AE154" i="22"/>
  <c r="AD154" i="22"/>
  <c r="AC154" i="22"/>
  <c r="AB154" i="22"/>
  <c r="AA154" i="22"/>
  <c r="Z154" i="22"/>
  <c r="Y154" i="22"/>
  <c r="X154" i="22"/>
  <c r="W154" i="22"/>
  <c r="V154" i="22"/>
  <c r="U154" i="22"/>
  <c r="T154" i="22"/>
  <c r="S154" i="22"/>
  <c r="R154" i="22"/>
  <c r="Q154" i="22"/>
  <c r="P154" i="22"/>
  <c r="O154" i="22"/>
  <c r="N154" i="22"/>
  <c r="M154" i="22"/>
  <c r="L154" i="22"/>
  <c r="K154" i="22"/>
  <c r="J154" i="22"/>
  <c r="I154" i="22"/>
  <c r="H154" i="22"/>
  <c r="G154" i="22"/>
  <c r="F154" i="22"/>
  <c r="E154" i="22"/>
  <c r="D154" i="22"/>
  <c r="C154" i="22"/>
  <c r="B154" i="22"/>
  <c r="AZ153" i="22"/>
  <c r="AY153" i="22"/>
  <c r="AX153" i="22"/>
  <c r="AW153" i="22"/>
  <c r="AV153" i="22"/>
  <c r="AU153" i="22"/>
  <c r="AT153" i="22"/>
  <c r="AS153" i="22"/>
  <c r="AR153" i="22"/>
  <c r="AQ153" i="22"/>
  <c r="AP153" i="22"/>
  <c r="AO153" i="22"/>
  <c r="AN153" i="22"/>
  <c r="AM153" i="22"/>
  <c r="AL153" i="22"/>
  <c r="AK153" i="22"/>
  <c r="AJ153" i="22"/>
  <c r="AI153" i="22"/>
  <c r="AH153" i="22"/>
  <c r="AG153" i="22"/>
  <c r="AF153" i="22"/>
  <c r="AE153" i="22"/>
  <c r="AD153" i="22"/>
  <c r="AC153" i="22"/>
  <c r="AB153" i="22"/>
  <c r="AA153" i="22"/>
  <c r="Z153" i="22"/>
  <c r="Y153" i="22"/>
  <c r="X153" i="22"/>
  <c r="W153" i="22"/>
  <c r="V153" i="22"/>
  <c r="U153" i="22"/>
  <c r="T153" i="22"/>
  <c r="S153" i="22"/>
  <c r="R153" i="22"/>
  <c r="Q153" i="22"/>
  <c r="P153" i="22"/>
  <c r="O153" i="22"/>
  <c r="N153" i="22"/>
  <c r="M153" i="22"/>
  <c r="L153" i="22"/>
  <c r="K153" i="22"/>
  <c r="J153" i="22"/>
  <c r="I153" i="22"/>
  <c r="H153" i="22"/>
  <c r="G153" i="22"/>
  <c r="F153" i="22"/>
  <c r="E153" i="22"/>
  <c r="D153" i="22"/>
  <c r="C153" i="22"/>
  <c r="B153" i="22"/>
  <c r="BA153" i="22" s="1"/>
  <c r="BB153" i="22" s="1"/>
  <c r="AZ152" i="22"/>
  <c r="AY152" i="22"/>
  <c r="AX152" i="22"/>
  <c r="AW152" i="22"/>
  <c r="AV152" i="22"/>
  <c r="AU152" i="22"/>
  <c r="AT152" i="22"/>
  <c r="AS152" i="22"/>
  <c r="AR152" i="22"/>
  <c r="AQ152" i="22"/>
  <c r="AP152" i="22"/>
  <c r="AO152" i="22"/>
  <c r="AN152" i="22"/>
  <c r="AM152" i="22"/>
  <c r="AL152" i="22"/>
  <c r="AK152" i="22"/>
  <c r="AJ152" i="22"/>
  <c r="AI152" i="22"/>
  <c r="AH152" i="22"/>
  <c r="AG152" i="22"/>
  <c r="AF152" i="22"/>
  <c r="AE152" i="22"/>
  <c r="AD152" i="22"/>
  <c r="AC152" i="22"/>
  <c r="AB152" i="22"/>
  <c r="AA152" i="22"/>
  <c r="Z152" i="22"/>
  <c r="Y152" i="22"/>
  <c r="X152" i="22"/>
  <c r="W152" i="22"/>
  <c r="V152" i="22"/>
  <c r="U152" i="22"/>
  <c r="T152" i="22"/>
  <c r="S152" i="22"/>
  <c r="R152" i="22"/>
  <c r="Q152" i="22"/>
  <c r="P152" i="22"/>
  <c r="O152" i="22"/>
  <c r="N152" i="22"/>
  <c r="M152" i="22"/>
  <c r="L152" i="22"/>
  <c r="K152" i="22"/>
  <c r="J152" i="22"/>
  <c r="I152" i="22"/>
  <c r="H152" i="22"/>
  <c r="G152" i="22"/>
  <c r="F152" i="22"/>
  <c r="E152" i="22"/>
  <c r="D152" i="22"/>
  <c r="C152" i="22"/>
  <c r="B152" i="22"/>
  <c r="BA152" i="22" s="1"/>
  <c r="BB152" i="22" s="1"/>
  <c r="AZ151" i="22"/>
  <c r="AY151" i="22"/>
  <c r="AX151" i="22"/>
  <c r="AW151" i="22"/>
  <c r="AV151" i="22"/>
  <c r="AU151" i="22"/>
  <c r="AT151" i="22"/>
  <c r="AS151" i="22"/>
  <c r="AR151" i="22"/>
  <c r="AQ151" i="22"/>
  <c r="AP151" i="22"/>
  <c r="AO151" i="22"/>
  <c r="AN151" i="22"/>
  <c r="AM151" i="22"/>
  <c r="AL151" i="22"/>
  <c r="AK151" i="22"/>
  <c r="AJ151" i="22"/>
  <c r="AI151" i="22"/>
  <c r="AH151" i="22"/>
  <c r="AG151" i="22"/>
  <c r="AF151" i="22"/>
  <c r="AE151" i="22"/>
  <c r="AD151" i="22"/>
  <c r="AC151" i="22"/>
  <c r="AB151" i="22"/>
  <c r="AA151" i="22"/>
  <c r="Z151" i="22"/>
  <c r="Y151" i="22"/>
  <c r="X151" i="22"/>
  <c r="W151" i="22"/>
  <c r="V151" i="22"/>
  <c r="U151" i="22"/>
  <c r="T151" i="22"/>
  <c r="S151" i="22"/>
  <c r="R151" i="22"/>
  <c r="Q151" i="22"/>
  <c r="P151" i="22"/>
  <c r="O151" i="22"/>
  <c r="N151" i="22"/>
  <c r="M151" i="22"/>
  <c r="L151" i="22"/>
  <c r="K151" i="22"/>
  <c r="J151" i="22"/>
  <c r="I151" i="22"/>
  <c r="H151" i="22"/>
  <c r="G151" i="22"/>
  <c r="F151" i="22"/>
  <c r="E151" i="22"/>
  <c r="D151" i="22"/>
  <c r="C151" i="22"/>
  <c r="B151" i="22"/>
  <c r="BA151" i="22" s="1"/>
  <c r="BB151" i="22" s="1"/>
  <c r="AZ150" i="22"/>
  <c r="AY150" i="22"/>
  <c r="AX150" i="22"/>
  <c r="AW150" i="22"/>
  <c r="AV150" i="22"/>
  <c r="AU150" i="22"/>
  <c r="AT150" i="22"/>
  <c r="AS150" i="22"/>
  <c r="AR150" i="22"/>
  <c r="AQ150" i="22"/>
  <c r="AP150" i="22"/>
  <c r="AO150" i="22"/>
  <c r="AN150" i="22"/>
  <c r="AM150" i="22"/>
  <c r="AL150" i="22"/>
  <c r="AK150" i="22"/>
  <c r="AJ150" i="22"/>
  <c r="AI150" i="22"/>
  <c r="AH150" i="22"/>
  <c r="AG150" i="22"/>
  <c r="AF150" i="22"/>
  <c r="AE150" i="22"/>
  <c r="AD150" i="22"/>
  <c r="AC150" i="22"/>
  <c r="AB150" i="22"/>
  <c r="AA150" i="22"/>
  <c r="Z150" i="22"/>
  <c r="Y150" i="22"/>
  <c r="X150" i="22"/>
  <c r="W150" i="22"/>
  <c r="V150" i="22"/>
  <c r="U150" i="22"/>
  <c r="T150" i="22"/>
  <c r="S150" i="22"/>
  <c r="R150" i="22"/>
  <c r="Q150" i="22"/>
  <c r="P150" i="22"/>
  <c r="O150" i="22"/>
  <c r="N150" i="22"/>
  <c r="M150" i="22"/>
  <c r="L150" i="22"/>
  <c r="K150" i="22"/>
  <c r="J150" i="22"/>
  <c r="I150" i="22"/>
  <c r="H150" i="22"/>
  <c r="G150" i="22"/>
  <c r="F150" i="22"/>
  <c r="E150" i="22"/>
  <c r="D150" i="22"/>
  <c r="C150" i="22"/>
  <c r="B150" i="22"/>
  <c r="BA150" i="22" s="1"/>
  <c r="BB150" i="22" s="1"/>
  <c r="BA149" i="22"/>
  <c r="BB149" i="22" s="1"/>
  <c r="AZ149" i="22"/>
  <c r="AY149" i="22"/>
  <c r="AX149" i="22"/>
  <c r="AW149" i="22"/>
  <c r="AV149" i="22"/>
  <c r="AU149" i="22"/>
  <c r="AT149" i="22"/>
  <c r="AS149" i="22"/>
  <c r="AR149" i="22"/>
  <c r="AQ149" i="22"/>
  <c r="AP149" i="22"/>
  <c r="AO149" i="22"/>
  <c r="AN149" i="22"/>
  <c r="AM149" i="22"/>
  <c r="AL149" i="22"/>
  <c r="AK149" i="22"/>
  <c r="AJ149" i="22"/>
  <c r="AI149" i="22"/>
  <c r="AH149" i="22"/>
  <c r="AG149" i="22"/>
  <c r="AF149" i="22"/>
  <c r="AE149" i="22"/>
  <c r="AD149" i="22"/>
  <c r="AC149" i="22"/>
  <c r="AB149" i="22"/>
  <c r="AA149" i="22"/>
  <c r="Z149" i="22"/>
  <c r="Y149" i="22"/>
  <c r="X149" i="22"/>
  <c r="W149" i="22"/>
  <c r="V149" i="22"/>
  <c r="U149" i="22"/>
  <c r="T149" i="22"/>
  <c r="S149" i="22"/>
  <c r="R149" i="22"/>
  <c r="Q149" i="22"/>
  <c r="P149" i="22"/>
  <c r="O149" i="22"/>
  <c r="N149" i="22"/>
  <c r="M149" i="22"/>
  <c r="L149" i="22"/>
  <c r="K149" i="22"/>
  <c r="J149" i="22"/>
  <c r="I149" i="22"/>
  <c r="H149" i="22"/>
  <c r="G149" i="22"/>
  <c r="F149" i="22"/>
  <c r="E149" i="22"/>
  <c r="D149" i="22"/>
  <c r="C149" i="22"/>
  <c r="B149" i="22"/>
  <c r="AZ148" i="22"/>
  <c r="AY148" i="22"/>
  <c r="AX148" i="22"/>
  <c r="AW148" i="22"/>
  <c r="AV148" i="22"/>
  <c r="AU148" i="22"/>
  <c r="AT148" i="22"/>
  <c r="AS148" i="22"/>
  <c r="AR148" i="22"/>
  <c r="AQ148" i="22"/>
  <c r="AP148" i="22"/>
  <c r="AO148" i="22"/>
  <c r="AN148" i="22"/>
  <c r="AM148" i="22"/>
  <c r="AL148" i="22"/>
  <c r="AK148" i="22"/>
  <c r="AJ148" i="22"/>
  <c r="AI148" i="22"/>
  <c r="AH148" i="22"/>
  <c r="AG148" i="22"/>
  <c r="AF148" i="22"/>
  <c r="AE148" i="22"/>
  <c r="AD148" i="22"/>
  <c r="AC148" i="22"/>
  <c r="AB148" i="22"/>
  <c r="AA148" i="22"/>
  <c r="Z148" i="22"/>
  <c r="Y148" i="22"/>
  <c r="X148" i="22"/>
  <c r="W148" i="22"/>
  <c r="V148" i="22"/>
  <c r="U148" i="22"/>
  <c r="T148" i="22"/>
  <c r="S148" i="22"/>
  <c r="R148" i="22"/>
  <c r="Q148" i="22"/>
  <c r="P148" i="22"/>
  <c r="O148" i="22"/>
  <c r="N148" i="22"/>
  <c r="M148" i="22"/>
  <c r="L148" i="22"/>
  <c r="K148" i="22"/>
  <c r="J148" i="22"/>
  <c r="I148" i="22"/>
  <c r="H148" i="22"/>
  <c r="G148" i="22"/>
  <c r="F148" i="22"/>
  <c r="E148" i="22"/>
  <c r="D148" i="22"/>
  <c r="C148" i="22"/>
  <c r="B148" i="22"/>
  <c r="BA148" i="22" s="1"/>
  <c r="BB148" i="22" s="1"/>
  <c r="BA147" i="22"/>
  <c r="BB147" i="22" s="1"/>
  <c r="AZ147" i="22"/>
  <c r="AY147" i="22"/>
  <c r="AX147" i="22"/>
  <c r="AW147" i="22"/>
  <c r="AV147" i="22"/>
  <c r="AU147" i="22"/>
  <c r="AT147" i="22"/>
  <c r="AS147" i="22"/>
  <c r="AR147" i="22"/>
  <c r="AQ147" i="22"/>
  <c r="AP147" i="22"/>
  <c r="AO147" i="22"/>
  <c r="AN147" i="22"/>
  <c r="AM147" i="22"/>
  <c r="AL147" i="22"/>
  <c r="AK147" i="22"/>
  <c r="AJ147" i="22"/>
  <c r="AI147" i="22"/>
  <c r="AH147" i="22"/>
  <c r="AG147" i="22"/>
  <c r="AF147" i="22"/>
  <c r="AE147" i="22"/>
  <c r="AD147" i="22"/>
  <c r="AC147" i="22"/>
  <c r="AB147" i="22"/>
  <c r="AA147" i="22"/>
  <c r="Z147" i="22"/>
  <c r="Y147" i="22"/>
  <c r="X147" i="22"/>
  <c r="W147" i="22"/>
  <c r="V147" i="22"/>
  <c r="U147" i="22"/>
  <c r="T147" i="22"/>
  <c r="S147" i="22"/>
  <c r="R147" i="22"/>
  <c r="Q147" i="22"/>
  <c r="P147" i="22"/>
  <c r="O147" i="22"/>
  <c r="N147" i="22"/>
  <c r="M147" i="22"/>
  <c r="L147" i="22"/>
  <c r="K147" i="22"/>
  <c r="J147" i="22"/>
  <c r="I147" i="22"/>
  <c r="H147" i="22"/>
  <c r="G147" i="22"/>
  <c r="F147" i="22"/>
  <c r="E147" i="22"/>
  <c r="D147" i="22"/>
  <c r="C147" i="22"/>
  <c r="B147" i="22"/>
  <c r="BA146" i="22"/>
  <c r="BB146" i="22" s="1"/>
  <c r="AZ146" i="22"/>
  <c r="AY146" i="22"/>
  <c r="AX146" i="22"/>
  <c r="AW146" i="22"/>
  <c r="AV146" i="22"/>
  <c r="AU146" i="22"/>
  <c r="AT146" i="22"/>
  <c r="AS146" i="22"/>
  <c r="AR146" i="22"/>
  <c r="AQ146" i="22"/>
  <c r="AP146" i="22"/>
  <c r="AO146" i="22"/>
  <c r="AN146" i="22"/>
  <c r="AM146" i="22"/>
  <c r="AL146" i="22"/>
  <c r="AK146" i="22"/>
  <c r="AJ146" i="22"/>
  <c r="AI146" i="22"/>
  <c r="AH146" i="22"/>
  <c r="AG146" i="22"/>
  <c r="AF146" i="22"/>
  <c r="AE146" i="22"/>
  <c r="AD146" i="22"/>
  <c r="AC146" i="22"/>
  <c r="AB146" i="22"/>
  <c r="AA146" i="22"/>
  <c r="Z146" i="22"/>
  <c r="Y146" i="22"/>
  <c r="X146" i="22"/>
  <c r="W146" i="22"/>
  <c r="V146" i="22"/>
  <c r="U146" i="22"/>
  <c r="T146" i="22"/>
  <c r="S146" i="22"/>
  <c r="R146" i="22"/>
  <c r="Q146" i="22"/>
  <c r="P146" i="22"/>
  <c r="O146" i="22"/>
  <c r="N146" i="22"/>
  <c r="M146" i="22"/>
  <c r="L146" i="22"/>
  <c r="K146" i="22"/>
  <c r="J146" i="22"/>
  <c r="I146" i="22"/>
  <c r="H146" i="22"/>
  <c r="G146" i="22"/>
  <c r="F146" i="22"/>
  <c r="E146" i="22"/>
  <c r="D146" i="22"/>
  <c r="C146" i="22"/>
  <c r="B146" i="22"/>
  <c r="AZ145" i="22"/>
  <c r="AY145" i="22"/>
  <c r="AX145" i="22"/>
  <c r="AW145" i="22"/>
  <c r="AV145" i="22"/>
  <c r="AU145" i="22"/>
  <c r="AT145" i="22"/>
  <c r="AS145" i="22"/>
  <c r="AR145" i="22"/>
  <c r="AQ145" i="22"/>
  <c r="AP145" i="22"/>
  <c r="AO145" i="22"/>
  <c r="AN145" i="22"/>
  <c r="AM145" i="22"/>
  <c r="AL145" i="22"/>
  <c r="AK145" i="22"/>
  <c r="AJ145" i="22"/>
  <c r="AI145" i="22"/>
  <c r="AH145" i="22"/>
  <c r="AG145" i="22"/>
  <c r="AF145" i="22"/>
  <c r="AE145" i="22"/>
  <c r="AD145" i="22"/>
  <c r="AC145" i="22"/>
  <c r="AB145" i="22"/>
  <c r="AA145" i="22"/>
  <c r="Z145" i="22"/>
  <c r="Y145" i="22"/>
  <c r="X145" i="22"/>
  <c r="W145" i="22"/>
  <c r="V145" i="22"/>
  <c r="U145" i="22"/>
  <c r="T145" i="22"/>
  <c r="S145" i="22"/>
  <c r="R145" i="22"/>
  <c r="Q145" i="22"/>
  <c r="P145" i="22"/>
  <c r="O145" i="22"/>
  <c r="N145" i="22"/>
  <c r="M145" i="22"/>
  <c r="L145" i="22"/>
  <c r="K145" i="22"/>
  <c r="J145" i="22"/>
  <c r="I145" i="22"/>
  <c r="H145" i="22"/>
  <c r="G145" i="22"/>
  <c r="F145" i="22"/>
  <c r="E145" i="22"/>
  <c r="D145" i="22"/>
  <c r="C145" i="22"/>
  <c r="B145" i="22"/>
  <c r="BA145" i="22" s="1"/>
  <c r="BB145" i="22" s="1"/>
  <c r="BB144" i="22"/>
  <c r="AZ144" i="22"/>
  <c r="AY144" i="22"/>
  <c r="AX144" i="22"/>
  <c r="AW144" i="22"/>
  <c r="AV144" i="22"/>
  <c r="AU144" i="22"/>
  <c r="AT144" i="22"/>
  <c r="AS144" i="22"/>
  <c r="AR144" i="22"/>
  <c r="AQ144" i="22"/>
  <c r="AP144" i="22"/>
  <c r="AO144" i="22"/>
  <c r="AN144" i="22"/>
  <c r="AM144" i="22"/>
  <c r="AL144" i="22"/>
  <c r="AK144" i="22"/>
  <c r="AJ144" i="22"/>
  <c r="AI144" i="22"/>
  <c r="AH144" i="22"/>
  <c r="AG144" i="22"/>
  <c r="AF144" i="22"/>
  <c r="AE144" i="22"/>
  <c r="AD144" i="22"/>
  <c r="AC144" i="22"/>
  <c r="AB144" i="22"/>
  <c r="AA144" i="22"/>
  <c r="Z144" i="22"/>
  <c r="Y144" i="22"/>
  <c r="X144" i="22"/>
  <c r="W144" i="22"/>
  <c r="V144" i="22"/>
  <c r="U144" i="22"/>
  <c r="T144" i="22"/>
  <c r="S144" i="22"/>
  <c r="R144" i="22"/>
  <c r="Q144" i="22"/>
  <c r="P144" i="22"/>
  <c r="O144" i="22"/>
  <c r="N144" i="22"/>
  <c r="M144" i="22"/>
  <c r="L144" i="22"/>
  <c r="K144" i="22"/>
  <c r="J144" i="22"/>
  <c r="I144" i="22"/>
  <c r="H144" i="22"/>
  <c r="G144" i="22"/>
  <c r="F144" i="22"/>
  <c r="E144" i="22"/>
  <c r="D144" i="22"/>
  <c r="C144" i="22"/>
  <c r="B144" i="22"/>
  <c r="BA144" i="22" s="1"/>
  <c r="AZ143" i="22"/>
  <c r="AY143" i="22"/>
  <c r="AX143" i="22"/>
  <c r="AW143" i="22"/>
  <c r="AV143" i="22"/>
  <c r="AU143" i="22"/>
  <c r="AT143" i="22"/>
  <c r="AS143" i="22"/>
  <c r="AR143" i="22"/>
  <c r="AQ143" i="22"/>
  <c r="AP143" i="22"/>
  <c r="AO143" i="22"/>
  <c r="AN143" i="22"/>
  <c r="AM143" i="22"/>
  <c r="AL143" i="22"/>
  <c r="AK143" i="22"/>
  <c r="AJ143" i="22"/>
  <c r="AI143" i="22"/>
  <c r="AH143" i="22"/>
  <c r="AG143" i="22"/>
  <c r="AF143" i="22"/>
  <c r="AE143" i="22"/>
  <c r="AD143" i="22"/>
  <c r="AC143" i="22"/>
  <c r="AB143" i="22"/>
  <c r="AA143" i="22"/>
  <c r="Z143" i="22"/>
  <c r="Y143" i="22"/>
  <c r="X143" i="22"/>
  <c r="W143" i="22"/>
  <c r="V143" i="22"/>
  <c r="U143" i="22"/>
  <c r="T143" i="22"/>
  <c r="S143" i="22"/>
  <c r="R143" i="22"/>
  <c r="Q143" i="22"/>
  <c r="P143" i="22"/>
  <c r="O143" i="22"/>
  <c r="N143" i="22"/>
  <c r="M143" i="22"/>
  <c r="L143" i="22"/>
  <c r="K143" i="22"/>
  <c r="J143" i="22"/>
  <c r="I143" i="22"/>
  <c r="H143" i="22"/>
  <c r="G143" i="22"/>
  <c r="F143" i="22"/>
  <c r="E143" i="22"/>
  <c r="D143" i="22"/>
  <c r="C143" i="22"/>
  <c r="B143" i="22"/>
  <c r="BA143" i="22" s="1"/>
  <c r="BB143" i="22" s="1"/>
  <c r="AZ142" i="22"/>
  <c r="AY142" i="22"/>
  <c r="AX142" i="22"/>
  <c r="AW142" i="22"/>
  <c r="AV142" i="22"/>
  <c r="AU142" i="22"/>
  <c r="AT142" i="22"/>
  <c r="AS142" i="22"/>
  <c r="AR142" i="22"/>
  <c r="AQ142" i="22"/>
  <c r="AP142" i="22"/>
  <c r="AO142" i="22"/>
  <c r="AN142" i="22"/>
  <c r="AM142" i="22"/>
  <c r="AL142" i="22"/>
  <c r="AK142" i="22"/>
  <c r="AJ142" i="22"/>
  <c r="AI142" i="22"/>
  <c r="AH142" i="22"/>
  <c r="AG142" i="22"/>
  <c r="AF142" i="22"/>
  <c r="AE142" i="22"/>
  <c r="AD142" i="22"/>
  <c r="AC142" i="22"/>
  <c r="AB142" i="22"/>
  <c r="AA142" i="22"/>
  <c r="Z142" i="22"/>
  <c r="Y142" i="22"/>
  <c r="X142" i="22"/>
  <c r="W142" i="22"/>
  <c r="V142" i="22"/>
  <c r="U142" i="22"/>
  <c r="T142" i="22"/>
  <c r="S142" i="22"/>
  <c r="R142" i="22"/>
  <c r="Q142" i="22"/>
  <c r="P142" i="22"/>
  <c r="O142" i="22"/>
  <c r="N142" i="22"/>
  <c r="M142" i="22"/>
  <c r="L142" i="22"/>
  <c r="K142" i="22"/>
  <c r="J142" i="22"/>
  <c r="I142" i="22"/>
  <c r="H142" i="22"/>
  <c r="G142" i="22"/>
  <c r="F142" i="22"/>
  <c r="E142" i="22"/>
  <c r="D142" i="22"/>
  <c r="C142" i="22"/>
  <c r="B142" i="22"/>
  <c r="BA142" i="22" s="1"/>
  <c r="BB142" i="22" s="1"/>
  <c r="BA141" i="22"/>
  <c r="BB141" i="22" s="1"/>
  <c r="AZ141" i="22"/>
  <c r="AY141" i="22"/>
  <c r="AX141" i="22"/>
  <c r="AW141" i="22"/>
  <c r="AV141" i="22"/>
  <c r="AU141" i="22"/>
  <c r="AT141" i="22"/>
  <c r="AS141" i="22"/>
  <c r="AR141" i="22"/>
  <c r="AQ141" i="22"/>
  <c r="AP141" i="22"/>
  <c r="AO141" i="22"/>
  <c r="AN141" i="22"/>
  <c r="AM141" i="22"/>
  <c r="AL141" i="22"/>
  <c r="AK141" i="22"/>
  <c r="AJ141" i="22"/>
  <c r="AI141" i="22"/>
  <c r="AH141" i="22"/>
  <c r="AG141" i="22"/>
  <c r="AF141" i="22"/>
  <c r="AE141" i="22"/>
  <c r="AD141" i="22"/>
  <c r="AC141" i="22"/>
  <c r="AB141" i="22"/>
  <c r="AA141" i="22"/>
  <c r="Z141" i="22"/>
  <c r="Y141" i="22"/>
  <c r="X141" i="22"/>
  <c r="W141" i="22"/>
  <c r="V141" i="22"/>
  <c r="U141" i="22"/>
  <c r="T141" i="22"/>
  <c r="S141" i="22"/>
  <c r="R141" i="22"/>
  <c r="Q141" i="22"/>
  <c r="P141" i="22"/>
  <c r="O141" i="22"/>
  <c r="N141" i="22"/>
  <c r="M141" i="22"/>
  <c r="L141" i="22"/>
  <c r="K141" i="22"/>
  <c r="J141" i="22"/>
  <c r="I141" i="22"/>
  <c r="H141" i="22"/>
  <c r="G141" i="22"/>
  <c r="F141" i="22"/>
  <c r="E141" i="22"/>
  <c r="D141" i="22"/>
  <c r="C141" i="22"/>
  <c r="B141" i="22"/>
  <c r="AZ140" i="22"/>
  <c r="AY140" i="22"/>
  <c r="AX140" i="22"/>
  <c r="AW140" i="22"/>
  <c r="AV140" i="22"/>
  <c r="AU140" i="22"/>
  <c r="AT140" i="22"/>
  <c r="AS140" i="22"/>
  <c r="AR140" i="22"/>
  <c r="AQ140" i="22"/>
  <c r="AP140" i="22"/>
  <c r="AO140" i="22"/>
  <c r="AN140" i="22"/>
  <c r="AM140" i="22"/>
  <c r="AL140" i="22"/>
  <c r="AK140" i="22"/>
  <c r="AJ140" i="22"/>
  <c r="AI140" i="22"/>
  <c r="AH140" i="22"/>
  <c r="AG140" i="22"/>
  <c r="AF140" i="22"/>
  <c r="AE140" i="22"/>
  <c r="AD140" i="22"/>
  <c r="AC140" i="22"/>
  <c r="AB140" i="22"/>
  <c r="AA140" i="22"/>
  <c r="Z140" i="22"/>
  <c r="Y140" i="22"/>
  <c r="X140" i="22"/>
  <c r="W140" i="22"/>
  <c r="V140" i="22"/>
  <c r="U140" i="22"/>
  <c r="T140" i="22"/>
  <c r="S140" i="22"/>
  <c r="R140" i="22"/>
  <c r="Q140" i="22"/>
  <c r="P140" i="22"/>
  <c r="O140" i="22"/>
  <c r="N140" i="22"/>
  <c r="M140" i="22"/>
  <c r="L140" i="22"/>
  <c r="K140" i="22"/>
  <c r="J140" i="22"/>
  <c r="I140" i="22"/>
  <c r="H140" i="22"/>
  <c r="G140" i="22"/>
  <c r="F140" i="22"/>
  <c r="E140" i="22"/>
  <c r="D140" i="22"/>
  <c r="C140" i="22"/>
  <c r="B140" i="22"/>
  <c r="BA140" i="22" s="1"/>
  <c r="BB140" i="22" s="1"/>
  <c r="BA139" i="22"/>
  <c r="BB139" i="22" s="1"/>
  <c r="AZ139" i="22"/>
  <c r="AY139" i="22"/>
  <c r="AX139" i="22"/>
  <c r="AW139" i="22"/>
  <c r="AV139" i="22"/>
  <c r="AU139" i="22"/>
  <c r="AT139" i="22"/>
  <c r="AS139" i="22"/>
  <c r="AR139" i="22"/>
  <c r="AQ139" i="22"/>
  <c r="AP139" i="22"/>
  <c r="AO139" i="22"/>
  <c r="AN139" i="22"/>
  <c r="AM139" i="22"/>
  <c r="AL139" i="22"/>
  <c r="AK139" i="22"/>
  <c r="AJ139" i="22"/>
  <c r="AI139" i="22"/>
  <c r="AH139" i="22"/>
  <c r="AG139" i="22"/>
  <c r="AF139" i="22"/>
  <c r="AE139" i="22"/>
  <c r="AD139" i="22"/>
  <c r="AC139" i="22"/>
  <c r="AB139" i="22"/>
  <c r="AA139" i="22"/>
  <c r="Z139" i="22"/>
  <c r="Y139" i="22"/>
  <c r="X139" i="22"/>
  <c r="W139" i="22"/>
  <c r="V139" i="22"/>
  <c r="U139" i="22"/>
  <c r="T139" i="22"/>
  <c r="S139" i="22"/>
  <c r="R139" i="22"/>
  <c r="Q139" i="22"/>
  <c r="P139" i="22"/>
  <c r="O139" i="22"/>
  <c r="N139" i="22"/>
  <c r="M139" i="22"/>
  <c r="L139" i="22"/>
  <c r="K139" i="22"/>
  <c r="J139" i="22"/>
  <c r="I139" i="22"/>
  <c r="H139" i="22"/>
  <c r="G139" i="22"/>
  <c r="F139" i="22"/>
  <c r="E139" i="22"/>
  <c r="D139" i="22"/>
  <c r="C139" i="22"/>
  <c r="B139" i="22"/>
  <c r="BA138" i="22"/>
  <c r="BB138" i="22" s="1"/>
  <c r="AZ138" i="22"/>
  <c r="AY138" i="22"/>
  <c r="AX138" i="22"/>
  <c r="AW138" i="22"/>
  <c r="AV138" i="22"/>
  <c r="AU138" i="22"/>
  <c r="AT138" i="22"/>
  <c r="AS138" i="22"/>
  <c r="AR138" i="22"/>
  <c r="AQ138" i="22"/>
  <c r="AP138" i="22"/>
  <c r="AO138" i="22"/>
  <c r="AN138" i="22"/>
  <c r="AM138" i="22"/>
  <c r="AL138" i="22"/>
  <c r="AK138" i="22"/>
  <c r="AJ138" i="22"/>
  <c r="AI138" i="22"/>
  <c r="AH138" i="22"/>
  <c r="AG138" i="22"/>
  <c r="AF138" i="22"/>
  <c r="AE138" i="22"/>
  <c r="AD138" i="22"/>
  <c r="AC138" i="22"/>
  <c r="AB138" i="22"/>
  <c r="AA138" i="22"/>
  <c r="Z138" i="22"/>
  <c r="Y138" i="22"/>
  <c r="X138" i="22"/>
  <c r="W138" i="22"/>
  <c r="V138" i="22"/>
  <c r="U138" i="22"/>
  <c r="T138" i="22"/>
  <c r="S138" i="22"/>
  <c r="R138" i="22"/>
  <c r="Q138" i="22"/>
  <c r="P138" i="22"/>
  <c r="O138" i="22"/>
  <c r="N138" i="22"/>
  <c r="M138" i="22"/>
  <c r="L138" i="22"/>
  <c r="K138" i="22"/>
  <c r="J138" i="22"/>
  <c r="I138" i="22"/>
  <c r="H138" i="22"/>
  <c r="G138" i="22"/>
  <c r="F138" i="22"/>
  <c r="E138" i="22"/>
  <c r="D138" i="22"/>
  <c r="C138" i="22"/>
  <c r="B138" i="22"/>
  <c r="AZ137" i="22"/>
  <c r="AY137" i="22"/>
  <c r="AX137" i="22"/>
  <c r="AW137" i="22"/>
  <c r="AV137" i="22"/>
  <c r="AU137" i="22"/>
  <c r="AT137" i="22"/>
  <c r="AS137" i="22"/>
  <c r="AR137" i="22"/>
  <c r="AQ137" i="22"/>
  <c r="AP137" i="22"/>
  <c r="AO137" i="22"/>
  <c r="AN137" i="22"/>
  <c r="AM137" i="22"/>
  <c r="AL137" i="22"/>
  <c r="AK137" i="22"/>
  <c r="AJ137" i="22"/>
  <c r="AI137" i="22"/>
  <c r="AH137" i="22"/>
  <c r="AG137" i="22"/>
  <c r="AF137" i="22"/>
  <c r="AE137" i="22"/>
  <c r="AD137" i="22"/>
  <c r="AC137" i="22"/>
  <c r="AB137" i="22"/>
  <c r="AA137" i="22"/>
  <c r="Z137" i="22"/>
  <c r="Y137" i="22"/>
  <c r="X137" i="22"/>
  <c r="W137" i="22"/>
  <c r="V137" i="22"/>
  <c r="U137" i="22"/>
  <c r="T137" i="22"/>
  <c r="S137" i="22"/>
  <c r="R137" i="22"/>
  <c r="Q137" i="22"/>
  <c r="P137" i="22"/>
  <c r="O137" i="22"/>
  <c r="N137" i="22"/>
  <c r="M137" i="22"/>
  <c r="L137" i="22"/>
  <c r="K137" i="22"/>
  <c r="J137" i="22"/>
  <c r="I137" i="22"/>
  <c r="H137" i="22"/>
  <c r="G137" i="22"/>
  <c r="F137" i="22"/>
  <c r="E137" i="22"/>
  <c r="D137" i="22"/>
  <c r="C137" i="22"/>
  <c r="B137" i="22"/>
  <c r="BA137" i="22" s="1"/>
  <c r="BB137" i="22" s="1"/>
  <c r="AZ136" i="22"/>
  <c r="AY136" i="22"/>
  <c r="AX136" i="22"/>
  <c r="AW136" i="22"/>
  <c r="AV136" i="22"/>
  <c r="AU136" i="22"/>
  <c r="AT136" i="22"/>
  <c r="AS136" i="22"/>
  <c r="AR136" i="22"/>
  <c r="AQ136" i="22"/>
  <c r="AP136" i="22"/>
  <c r="AO136" i="22"/>
  <c r="AN136" i="22"/>
  <c r="AM136" i="22"/>
  <c r="AL136" i="22"/>
  <c r="AK136" i="22"/>
  <c r="AJ136" i="22"/>
  <c r="AI136" i="22"/>
  <c r="AH136" i="22"/>
  <c r="AG136" i="22"/>
  <c r="AF136" i="22"/>
  <c r="AE136" i="22"/>
  <c r="AD136" i="22"/>
  <c r="AC136" i="22"/>
  <c r="AB136" i="22"/>
  <c r="AA136" i="22"/>
  <c r="Z136" i="22"/>
  <c r="Y136" i="22"/>
  <c r="X136" i="22"/>
  <c r="W136" i="22"/>
  <c r="V136" i="22"/>
  <c r="U136" i="22"/>
  <c r="T136" i="22"/>
  <c r="S136" i="22"/>
  <c r="R136" i="22"/>
  <c r="Q136" i="22"/>
  <c r="P136" i="22"/>
  <c r="O136" i="22"/>
  <c r="N136" i="22"/>
  <c r="M136" i="22"/>
  <c r="L136" i="22"/>
  <c r="K136" i="22"/>
  <c r="J136" i="22"/>
  <c r="I136" i="22"/>
  <c r="H136" i="22"/>
  <c r="G136" i="22"/>
  <c r="F136" i="22"/>
  <c r="E136" i="22"/>
  <c r="D136" i="22"/>
  <c r="C136" i="22"/>
  <c r="B136" i="22"/>
  <c r="BA136" i="22" s="1"/>
  <c r="BB136" i="22" s="1"/>
  <c r="AZ135" i="22"/>
  <c r="AY135" i="22"/>
  <c r="AX135" i="22"/>
  <c r="AW135" i="22"/>
  <c r="AV135" i="22"/>
  <c r="AU135" i="22"/>
  <c r="AT135" i="22"/>
  <c r="AS135" i="22"/>
  <c r="AR135" i="22"/>
  <c r="AQ135" i="22"/>
  <c r="AP135" i="22"/>
  <c r="AO135" i="22"/>
  <c r="AN135" i="22"/>
  <c r="AM135" i="22"/>
  <c r="AL135" i="22"/>
  <c r="AK135" i="22"/>
  <c r="AJ135" i="22"/>
  <c r="AI135" i="22"/>
  <c r="AH135" i="22"/>
  <c r="AG135" i="22"/>
  <c r="AF135" i="22"/>
  <c r="AE135" i="22"/>
  <c r="AD135" i="22"/>
  <c r="AC135" i="22"/>
  <c r="AB135" i="22"/>
  <c r="AA135" i="22"/>
  <c r="Z135" i="22"/>
  <c r="Y135" i="22"/>
  <c r="X135" i="22"/>
  <c r="W135" i="22"/>
  <c r="V135" i="22"/>
  <c r="U135" i="22"/>
  <c r="T135" i="22"/>
  <c r="S135" i="22"/>
  <c r="R135" i="22"/>
  <c r="Q135" i="22"/>
  <c r="P135" i="22"/>
  <c r="O135" i="22"/>
  <c r="N135" i="22"/>
  <c r="M135" i="22"/>
  <c r="L135" i="22"/>
  <c r="K135" i="22"/>
  <c r="J135" i="22"/>
  <c r="I135" i="22"/>
  <c r="H135" i="22"/>
  <c r="G135" i="22"/>
  <c r="F135" i="22"/>
  <c r="E135" i="22"/>
  <c r="D135" i="22"/>
  <c r="C135" i="22"/>
  <c r="B135" i="22"/>
  <c r="BA135" i="22" s="1"/>
  <c r="BB135" i="22" s="1"/>
  <c r="AZ134" i="22"/>
  <c r="AY134" i="22"/>
  <c r="AX134" i="22"/>
  <c r="AW134" i="22"/>
  <c r="AV134" i="22"/>
  <c r="AU134" i="22"/>
  <c r="AT134" i="22"/>
  <c r="AS134" i="22"/>
  <c r="AR134" i="22"/>
  <c r="AQ134" i="22"/>
  <c r="AP134" i="22"/>
  <c r="AO134" i="22"/>
  <c r="AN134" i="22"/>
  <c r="AM134" i="22"/>
  <c r="AL134" i="22"/>
  <c r="AK134" i="22"/>
  <c r="AJ134" i="22"/>
  <c r="AI134" i="22"/>
  <c r="AH134" i="22"/>
  <c r="AG134" i="22"/>
  <c r="AF134" i="22"/>
  <c r="AE134" i="22"/>
  <c r="AD134" i="22"/>
  <c r="AC134" i="22"/>
  <c r="AB134" i="22"/>
  <c r="AA134" i="22"/>
  <c r="Z134" i="22"/>
  <c r="Y134" i="22"/>
  <c r="X134" i="22"/>
  <c r="W134" i="22"/>
  <c r="V134" i="22"/>
  <c r="U134" i="22"/>
  <c r="T134" i="22"/>
  <c r="S134" i="22"/>
  <c r="R134" i="22"/>
  <c r="Q134" i="22"/>
  <c r="P134" i="22"/>
  <c r="O134" i="22"/>
  <c r="N134" i="22"/>
  <c r="M134" i="22"/>
  <c r="L134" i="22"/>
  <c r="K134" i="22"/>
  <c r="J134" i="22"/>
  <c r="I134" i="22"/>
  <c r="H134" i="22"/>
  <c r="G134" i="22"/>
  <c r="F134" i="22"/>
  <c r="E134" i="22"/>
  <c r="D134" i="22"/>
  <c r="C134" i="22"/>
  <c r="B134" i="22"/>
  <c r="BA134" i="22" s="1"/>
  <c r="BB134" i="22" s="1"/>
  <c r="BA133" i="22"/>
  <c r="BB133" i="22" s="1"/>
  <c r="AZ133" i="22"/>
  <c r="AY133" i="22"/>
  <c r="AX133" i="22"/>
  <c r="AW133" i="22"/>
  <c r="AV133" i="22"/>
  <c r="AU133" i="22"/>
  <c r="AT133" i="22"/>
  <c r="AS133" i="22"/>
  <c r="AR133" i="22"/>
  <c r="AQ133" i="22"/>
  <c r="AP133" i="22"/>
  <c r="AO133" i="22"/>
  <c r="AN133" i="22"/>
  <c r="AM133" i="22"/>
  <c r="AL133" i="22"/>
  <c r="AK133" i="22"/>
  <c r="AJ133" i="22"/>
  <c r="AI133" i="22"/>
  <c r="AH133" i="22"/>
  <c r="AG133" i="22"/>
  <c r="AF133" i="22"/>
  <c r="AE133" i="22"/>
  <c r="AD133" i="22"/>
  <c r="AC133" i="22"/>
  <c r="AB133" i="22"/>
  <c r="AA133" i="22"/>
  <c r="Z133" i="22"/>
  <c r="Y133" i="22"/>
  <c r="X133" i="22"/>
  <c r="W133" i="22"/>
  <c r="V133" i="22"/>
  <c r="U133" i="22"/>
  <c r="T133" i="22"/>
  <c r="S133" i="22"/>
  <c r="R133" i="22"/>
  <c r="Q133" i="22"/>
  <c r="P133" i="22"/>
  <c r="O133" i="22"/>
  <c r="N133" i="22"/>
  <c r="M133" i="22"/>
  <c r="L133" i="22"/>
  <c r="K133" i="22"/>
  <c r="J133" i="22"/>
  <c r="I133" i="22"/>
  <c r="H133" i="22"/>
  <c r="G133" i="22"/>
  <c r="F133" i="22"/>
  <c r="E133" i="22"/>
  <c r="D133" i="22"/>
  <c r="C133" i="22"/>
  <c r="B133" i="22"/>
  <c r="AZ132" i="22"/>
  <c r="AY132" i="22"/>
  <c r="AX132" i="22"/>
  <c r="AW132" i="22"/>
  <c r="AV132" i="22"/>
  <c r="AU132" i="22"/>
  <c r="AT132" i="22"/>
  <c r="AS132" i="22"/>
  <c r="AR132" i="22"/>
  <c r="AQ132" i="22"/>
  <c r="AP132" i="22"/>
  <c r="AO132" i="22"/>
  <c r="AN132" i="22"/>
  <c r="AM132" i="22"/>
  <c r="AL132" i="22"/>
  <c r="AK132" i="22"/>
  <c r="AJ132" i="22"/>
  <c r="AI132" i="22"/>
  <c r="AH132" i="22"/>
  <c r="AG132" i="22"/>
  <c r="AF132" i="22"/>
  <c r="AE132" i="22"/>
  <c r="AD132" i="22"/>
  <c r="AC132" i="22"/>
  <c r="AB132" i="22"/>
  <c r="AA132" i="22"/>
  <c r="Z132" i="22"/>
  <c r="Y132" i="22"/>
  <c r="X132" i="22"/>
  <c r="W132" i="22"/>
  <c r="V132" i="22"/>
  <c r="U132" i="22"/>
  <c r="T132" i="22"/>
  <c r="S132" i="22"/>
  <c r="R132" i="22"/>
  <c r="Q132" i="22"/>
  <c r="P132" i="22"/>
  <c r="O132" i="22"/>
  <c r="N132" i="22"/>
  <c r="M132" i="22"/>
  <c r="L132" i="22"/>
  <c r="K132" i="22"/>
  <c r="J132" i="22"/>
  <c r="I132" i="22"/>
  <c r="H132" i="22"/>
  <c r="G132" i="22"/>
  <c r="F132" i="22"/>
  <c r="E132" i="22"/>
  <c r="D132" i="22"/>
  <c r="C132" i="22"/>
  <c r="B132" i="22"/>
  <c r="BA132" i="22" s="1"/>
  <c r="BB132" i="22" s="1"/>
  <c r="BA131" i="22"/>
  <c r="BB131" i="22" s="1"/>
  <c r="AZ131" i="22"/>
  <c r="AY131" i="22"/>
  <c r="AX131" i="22"/>
  <c r="AW131" i="22"/>
  <c r="AV131" i="22"/>
  <c r="AU131" i="22"/>
  <c r="AT131" i="22"/>
  <c r="AS131" i="22"/>
  <c r="AR131" i="22"/>
  <c r="AQ131" i="22"/>
  <c r="AP131" i="22"/>
  <c r="AO131" i="22"/>
  <c r="AN131" i="22"/>
  <c r="AM131" i="22"/>
  <c r="AL131" i="22"/>
  <c r="AK131" i="22"/>
  <c r="AJ131" i="22"/>
  <c r="AI131" i="22"/>
  <c r="AH131" i="22"/>
  <c r="AG131" i="22"/>
  <c r="AF131" i="22"/>
  <c r="AE131" i="22"/>
  <c r="AD131" i="22"/>
  <c r="AC131" i="22"/>
  <c r="AB131" i="22"/>
  <c r="AA131" i="22"/>
  <c r="Z131" i="22"/>
  <c r="Y131" i="22"/>
  <c r="X131" i="22"/>
  <c r="W131" i="22"/>
  <c r="V131" i="22"/>
  <c r="U131" i="22"/>
  <c r="T131" i="22"/>
  <c r="S131" i="22"/>
  <c r="R131" i="22"/>
  <c r="Q131" i="22"/>
  <c r="P131" i="22"/>
  <c r="O131" i="22"/>
  <c r="N131" i="22"/>
  <c r="M131" i="22"/>
  <c r="L131" i="22"/>
  <c r="K131" i="22"/>
  <c r="J131" i="22"/>
  <c r="I131" i="22"/>
  <c r="H131" i="22"/>
  <c r="G131" i="22"/>
  <c r="F131" i="22"/>
  <c r="E131" i="22"/>
  <c r="D131" i="22"/>
  <c r="C131" i="22"/>
  <c r="B131" i="22"/>
  <c r="BA130" i="22"/>
  <c r="BB130" i="22" s="1"/>
  <c r="AZ130" i="22"/>
  <c r="AY130" i="22"/>
  <c r="AX130" i="22"/>
  <c r="AW130" i="22"/>
  <c r="AV130" i="22"/>
  <c r="AU130" i="22"/>
  <c r="AT130" i="22"/>
  <c r="AS130" i="22"/>
  <c r="AR130" i="22"/>
  <c r="AQ130" i="22"/>
  <c r="AP130" i="22"/>
  <c r="AO130" i="22"/>
  <c r="AN130" i="22"/>
  <c r="AM130" i="22"/>
  <c r="AL130" i="22"/>
  <c r="AK130" i="22"/>
  <c r="AJ130" i="22"/>
  <c r="AI130" i="22"/>
  <c r="AH130" i="22"/>
  <c r="AG130" i="22"/>
  <c r="AF130" i="22"/>
  <c r="AE130" i="22"/>
  <c r="AD130" i="22"/>
  <c r="AC130" i="22"/>
  <c r="AB130" i="22"/>
  <c r="AA130" i="22"/>
  <c r="Z130" i="22"/>
  <c r="Y130" i="22"/>
  <c r="X130" i="22"/>
  <c r="W130" i="22"/>
  <c r="V130" i="22"/>
  <c r="U130" i="22"/>
  <c r="T130" i="22"/>
  <c r="S130" i="22"/>
  <c r="R130" i="22"/>
  <c r="Q130" i="22"/>
  <c r="P130" i="22"/>
  <c r="O130" i="22"/>
  <c r="N130" i="22"/>
  <c r="M130" i="22"/>
  <c r="L130" i="22"/>
  <c r="K130" i="22"/>
  <c r="J130" i="22"/>
  <c r="I130" i="22"/>
  <c r="H130" i="22"/>
  <c r="G130" i="22"/>
  <c r="F130" i="22"/>
  <c r="E130" i="22"/>
  <c r="D130" i="22"/>
  <c r="C130" i="22"/>
  <c r="B130" i="22"/>
  <c r="AZ129" i="22"/>
  <c r="AY129" i="22"/>
  <c r="AX129" i="22"/>
  <c r="AW129" i="22"/>
  <c r="AV129" i="22"/>
  <c r="AU129" i="22"/>
  <c r="AT129" i="22"/>
  <c r="AS129" i="22"/>
  <c r="AR129" i="22"/>
  <c r="AQ129" i="22"/>
  <c r="AP129" i="22"/>
  <c r="AO129" i="22"/>
  <c r="AN129" i="22"/>
  <c r="AM129" i="22"/>
  <c r="AL129" i="22"/>
  <c r="AK129" i="22"/>
  <c r="AJ129" i="22"/>
  <c r="AI129" i="22"/>
  <c r="AH129" i="22"/>
  <c r="AG129" i="22"/>
  <c r="AF129" i="22"/>
  <c r="AE129" i="22"/>
  <c r="AD129" i="22"/>
  <c r="AC129" i="22"/>
  <c r="AB129" i="22"/>
  <c r="AA129" i="22"/>
  <c r="Z129" i="22"/>
  <c r="Y129" i="22"/>
  <c r="X129" i="22"/>
  <c r="W129" i="22"/>
  <c r="V129" i="22"/>
  <c r="U129" i="22"/>
  <c r="T129" i="22"/>
  <c r="S129" i="22"/>
  <c r="R129" i="22"/>
  <c r="Q129" i="22"/>
  <c r="P129" i="22"/>
  <c r="O129" i="22"/>
  <c r="N129" i="22"/>
  <c r="M129" i="22"/>
  <c r="L129" i="22"/>
  <c r="K129" i="22"/>
  <c r="J129" i="22"/>
  <c r="I129" i="22"/>
  <c r="H129" i="22"/>
  <c r="G129" i="22"/>
  <c r="F129" i="22"/>
  <c r="E129" i="22"/>
  <c r="D129" i="22"/>
  <c r="C129" i="22"/>
  <c r="B129" i="22"/>
  <c r="BA129" i="22" s="1"/>
  <c r="BB129" i="22" s="1"/>
  <c r="AZ128" i="22"/>
  <c r="AY128" i="22"/>
  <c r="AX128" i="22"/>
  <c r="AW128" i="22"/>
  <c r="AV128" i="22"/>
  <c r="AU128" i="22"/>
  <c r="AT128" i="22"/>
  <c r="AS128" i="22"/>
  <c r="AR128" i="22"/>
  <c r="AQ128" i="22"/>
  <c r="AP128" i="22"/>
  <c r="AO128" i="22"/>
  <c r="AN128" i="22"/>
  <c r="AM128" i="22"/>
  <c r="AL128" i="22"/>
  <c r="AK128" i="22"/>
  <c r="AJ128" i="22"/>
  <c r="AI128" i="22"/>
  <c r="AH128" i="22"/>
  <c r="AG128" i="22"/>
  <c r="AF128" i="22"/>
  <c r="AE128" i="22"/>
  <c r="AD128" i="22"/>
  <c r="AC128" i="22"/>
  <c r="AB128" i="22"/>
  <c r="AA128" i="22"/>
  <c r="Z128" i="22"/>
  <c r="Y128" i="22"/>
  <c r="X128" i="22"/>
  <c r="W128" i="22"/>
  <c r="V128" i="22"/>
  <c r="U128" i="22"/>
  <c r="T128" i="22"/>
  <c r="S128" i="22"/>
  <c r="R128" i="22"/>
  <c r="Q128" i="22"/>
  <c r="P128" i="22"/>
  <c r="O128" i="22"/>
  <c r="N128" i="22"/>
  <c r="M128" i="22"/>
  <c r="L128" i="22"/>
  <c r="K128" i="22"/>
  <c r="J128" i="22"/>
  <c r="I128" i="22"/>
  <c r="H128" i="22"/>
  <c r="G128" i="22"/>
  <c r="F128" i="22"/>
  <c r="E128" i="22"/>
  <c r="D128" i="22"/>
  <c r="C128" i="22"/>
  <c r="B128" i="22"/>
  <c r="BA128" i="22" s="1"/>
  <c r="BB128" i="22" s="1"/>
  <c r="AZ127" i="22"/>
  <c r="AY127" i="22"/>
  <c r="AX127" i="22"/>
  <c r="AW127" i="22"/>
  <c r="AV127" i="22"/>
  <c r="AU127" i="22"/>
  <c r="AT127" i="22"/>
  <c r="AS127" i="22"/>
  <c r="AR127" i="22"/>
  <c r="AQ127" i="22"/>
  <c r="AP127" i="22"/>
  <c r="AO127" i="22"/>
  <c r="AN127" i="22"/>
  <c r="AM127" i="22"/>
  <c r="AL127" i="22"/>
  <c r="AK127" i="22"/>
  <c r="AJ127" i="22"/>
  <c r="AI127" i="22"/>
  <c r="AH127" i="22"/>
  <c r="AG127" i="22"/>
  <c r="AF127" i="22"/>
  <c r="AE127" i="22"/>
  <c r="AD127" i="22"/>
  <c r="AC127" i="22"/>
  <c r="AB127" i="22"/>
  <c r="AA127" i="22"/>
  <c r="Z127" i="22"/>
  <c r="Y127" i="22"/>
  <c r="X127" i="22"/>
  <c r="W127" i="22"/>
  <c r="V127" i="22"/>
  <c r="U127" i="22"/>
  <c r="T127" i="22"/>
  <c r="S127" i="22"/>
  <c r="R127" i="22"/>
  <c r="Q127" i="22"/>
  <c r="P127" i="22"/>
  <c r="O127" i="22"/>
  <c r="N127" i="22"/>
  <c r="M127" i="22"/>
  <c r="L127" i="22"/>
  <c r="K127" i="22"/>
  <c r="J127" i="22"/>
  <c r="I127" i="22"/>
  <c r="H127" i="22"/>
  <c r="G127" i="22"/>
  <c r="F127" i="22"/>
  <c r="E127" i="22"/>
  <c r="D127" i="22"/>
  <c r="C127" i="22"/>
  <c r="B127" i="22"/>
  <c r="BA127" i="22" s="1"/>
  <c r="BB127" i="22" s="1"/>
  <c r="AZ126" i="22"/>
  <c r="AY126" i="22"/>
  <c r="AX126" i="22"/>
  <c r="AW126" i="22"/>
  <c r="AV126" i="22"/>
  <c r="AU126" i="22"/>
  <c r="AT126" i="22"/>
  <c r="AS126" i="22"/>
  <c r="AR126" i="22"/>
  <c r="AQ126" i="22"/>
  <c r="AP126" i="22"/>
  <c r="AO126" i="22"/>
  <c r="AN126" i="22"/>
  <c r="AM126" i="22"/>
  <c r="AL126" i="22"/>
  <c r="AK126" i="22"/>
  <c r="AJ126" i="22"/>
  <c r="AI126" i="22"/>
  <c r="AH126" i="22"/>
  <c r="AG126" i="22"/>
  <c r="AF126" i="22"/>
  <c r="AE126" i="22"/>
  <c r="AD126" i="22"/>
  <c r="AC126" i="22"/>
  <c r="AB126" i="22"/>
  <c r="AA126" i="22"/>
  <c r="Z126" i="22"/>
  <c r="Y126" i="22"/>
  <c r="X126" i="22"/>
  <c r="W126" i="22"/>
  <c r="V126" i="22"/>
  <c r="U126" i="22"/>
  <c r="T126" i="22"/>
  <c r="S126" i="22"/>
  <c r="R126" i="22"/>
  <c r="Q126" i="22"/>
  <c r="P126" i="22"/>
  <c r="O126" i="22"/>
  <c r="N126" i="22"/>
  <c r="M126" i="22"/>
  <c r="L126" i="22"/>
  <c r="K126" i="22"/>
  <c r="J126" i="22"/>
  <c r="I126" i="22"/>
  <c r="H126" i="22"/>
  <c r="G126" i="22"/>
  <c r="F126" i="22"/>
  <c r="E126" i="22"/>
  <c r="D126" i="22"/>
  <c r="C126" i="22"/>
  <c r="B126" i="22"/>
  <c r="BA126" i="22" s="1"/>
  <c r="BB126" i="22" s="1"/>
  <c r="BA125" i="22"/>
  <c r="BB125" i="22" s="1"/>
  <c r="AZ125" i="22"/>
  <c r="AY125" i="22"/>
  <c r="AX125" i="22"/>
  <c r="AW125" i="22"/>
  <c r="AV125" i="22"/>
  <c r="AU125" i="22"/>
  <c r="AT125" i="22"/>
  <c r="AS125" i="22"/>
  <c r="AR125" i="22"/>
  <c r="AQ125" i="22"/>
  <c r="AP125" i="22"/>
  <c r="AO125" i="22"/>
  <c r="AN125" i="22"/>
  <c r="AM125" i="22"/>
  <c r="AL125" i="22"/>
  <c r="AK125" i="22"/>
  <c r="AJ125" i="22"/>
  <c r="AI125" i="22"/>
  <c r="AH125" i="22"/>
  <c r="AG125" i="22"/>
  <c r="AF125" i="22"/>
  <c r="AE125" i="22"/>
  <c r="AD125" i="22"/>
  <c r="AC125" i="22"/>
  <c r="AB125" i="22"/>
  <c r="AA125" i="22"/>
  <c r="Z125" i="22"/>
  <c r="Y125" i="22"/>
  <c r="X125" i="22"/>
  <c r="W125" i="22"/>
  <c r="V125" i="22"/>
  <c r="U125" i="22"/>
  <c r="T125" i="22"/>
  <c r="S125" i="22"/>
  <c r="R125" i="22"/>
  <c r="Q125" i="22"/>
  <c r="P125" i="22"/>
  <c r="O125" i="22"/>
  <c r="N125" i="22"/>
  <c r="M125" i="22"/>
  <c r="L125" i="22"/>
  <c r="K125" i="22"/>
  <c r="J125" i="22"/>
  <c r="I125" i="22"/>
  <c r="H125" i="22"/>
  <c r="G125" i="22"/>
  <c r="F125" i="22"/>
  <c r="E125" i="22"/>
  <c r="D125" i="22"/>
  <c r="C125" i="22"/>
  <c r="B125" i="22"/>
  <c r="AZ124" i="22"/>
  <c r="AY124" i="22"/>
  <c r="AX124" i="22"/>
  <c r="AW124" i="22"/>
  <c r="AV124" i="22"/>
  <c r="AU124" i="22"/>
  <c r="AT124" i="22"/>
  <c r="AS124" i="22"/>
  <c r="AR124" i="22"/>
  <c r="AQ124" i="22"/>
  <c r="AP124" i="22"/>
  <c r="AO124" i="22"/>
  <c r="AN124" i="22"/>
  <c r="AM124" i="22"/>
  <c r="AL124" i="22"/>
  <c r="AK124" i="22"/>
  <c r="AJ124" i="22"/>
  <c r="AI124" i="22"/>
  <c r="AH124" i="22"/>
  <c r="AG124" i="22"/>
  <c r="AF124" i="22"/>
  <c r="AE124" i="22"/>
  <c r="AD124" i="22"/>
  <c r="AC124" i="22"/>
  <c r="AB124" i="22"/>
  <c r="AA124" i="22"/>
  <c r="Z124" i="22"/>
  <c r="Y124" i="22"/>
  <c r="X124" i="22"/>
  <c r="W124" i="22"/>
  <c r="V124" i="22"/>
  <c r="U124" i="22"/>
  <c r="T124" i="22"/>
  <c r="S124" i="22"/>
  <c r="R124" i="22"/>
  <c r="Q124" i="22"/>
  <c r="P124" i="22"/>
  <c r="O124" i="22"/>
  <c r="N124" i="22"/>
  <c r="M124" i="22"/>
  <c r="L124" i="22"/>
  <c r="K124" i="22"/>
  <c r="J124" i="22"/>
  <c r="I124" i="22"/>
  <c r="H124" i="22"/>
  <c r="G124" i="22"/>
  <c r="F124" i="22"/>
  <c r="E124" i="22"/>
  <c r="D124" i="22"/>
  <c r="C124" i="22"/>
  <c r="B124" i="22"/>
  <c r="BA124" i="22" s="1"/>
  <c r="BB124" i="22" s="1"/>
  <c r="BA123" i="22"/>
  <c r="BB123" i="22" s="1"/>
  <c r="AZ123" i="22"/>
  <c r="AY123" i="22"/>
  <c r="AX123" i="22"/>
  <c r="AW123" i="22"/>
  <c r="AV123" i="22"/>
  <c r="AU123" i="22"/>
  <c r="AT123" i="22"/>
  <c r="AS123" i="22"/>
  <c r="AR123" i="22"/>
  <c r="AQ123" i="22"/>
  <c r="AP123" i="22"/>
  <c r="AO123" i="22"/>
  <c r="AN123" i="22"/>
  <c r="AM123" i="22"/>
  <c r="AL123" i="22"/>
  <c r="AK123" i="22"/>
  <c r="AJ123" i="22"/>
  <c r="AI123" i="22"/>
  <c r="AH123" i="22"/>
  <c r="AG123" i="22"/>
  <c r="AF123" i="22"/>
  <c r="AE123" i="22"/>
  <c r="AD123" i="22"/>
  <c r="AC123" i="22"/>
  <c r="AB123" i="22"/>
  <c r="AA123" i="22"/>
  <c r="Z123" i="22"/>
  <c r="Y123" i="22"/>
  <c r="X123" i="22"/>
  <c r="W123" i="22"/>
  <c r="V123" i="22"/>
  <c r="U123" i="22"/>
  <c r="T123" i="22"/>
  <c r="S123" i="22"/>
  <c r="R123" i="22"/>
  <c r="Q123" i="22"/>
  <c r="P123" i="22"/>
  <c r="O123" i="22"/>
  <c r="N123" i="22"/>
  <c r="M123" i="22"/>
  <c r="L123" i="22"/>
  <c r="K123" i="22"/>
  <c r="J123" i="22"/>
  <c r="I123" i="22"/>
  <c r="H123" i="22"/>
  <c r="G123" i="22"/>
  <c r="F123" i="22"/>
  <c r="E123" i="22"/>
  <c r="D123" i="22"/>
  <c r="C123" i="22"/>
  <c r="B123" i="22"/>
  <c r="BA122" i="22"/>
  <c r="BB122" i="22" s="1"/>
  <c r="AZ122" i="22"/>
  <c r="AY122" i="22"/>
  <c r="AX122" i="22"/>
  <c r="AW122" i="22"/>
  <c r="AV122" i="22"/>
  <c r="AU122" i="22"/>
  <c r="AT122" i="22"/>
  <c r="AS122" i="22"/>
  <c r="AR122" i="22"/>
  <c r="AQ122" i="22"/>
  <c r="AP122" i="22"/>
  <c r="AO122" i="22"/>
  <c r="AN122" i="22"/>
  <c r="AM122" i="22"/>
  <c r="AL122" i="22"/>
  <c r="AK122" i="22"/>
  <c r="AJ122" i="22"/>
  <c r="AI122" i="22"/>
  <c r="AH122" i="22"/>
  <c r="AG122" i="22"/>
  <c r="AF122" i="22"/>
  <c r="AE122" i="22"/>
  <c r="AD122" i="22"/>
  <c r="AC122" i="22"/>
  <c r="AB122" i="22"/>
  <c r="AA122" i="22"/>
  <c r="Z122" i="22"/>
  <c r="Y122" i="22"/>
  <c r="X122" i="22"/>
  <c r="W122" i="22"/>
  <c r="V122" i="22"/>
  <c r="U122" i="22"/>
  <c r="T122" i="22"/>
  <c r="S122" i="22"/>
  <c r="R122" i="22"/>
  <c r="Q122" i="22"/>
  <c r="P122" i="22"/>
  <c r="O122" i="22"/>
  <c r="N122" i="22"/>
  <c r="M122" i="22"/>
  <c r="L122" i="22"/>
  <c r="K122" i="22"/>
  <c r="J122" i="22"/>
  <c r="I122" i="22"/>
  <c r="H122" i="22"/>
  <c r="G122" i="22"/>
  <c r="F122" i="22"/>
  <c r="E122" i="22"/>
  <c r="D122" i="22"/>
  <c r="C122" i="22"/>
  <c r="B122" i="22"/>
  <c r="AZ121" i="22"/>
  <c r="AY121" i="22"/>
  <c r="AX121" i="22"/>
  <c r="AW121" i="22"/>
  <c r="AV121" i="22"/>
  <c r="AU121" i="22"/>
  <c r="AT121" i="22"/>
  <c r="AS121" i="22"/>
  <c r="AR121" i="22"/>
  <c r="AQ121" i="22"/>
  <c r="AP121" i="22"/>
  <c r="AO121" i="22"/>
  <c r="AN121" i="22"/>
  <c r="AM121" i="22"/>
  <c r="AL121" i="22"/>
  <c r="AK121" i="22"/>
  <c r="AJ121" i="22"/>
  <c r="AI121" i="22"/>
  <c r="AH121" i="22"/>
  <c r="AG121" i="22"/>
  <c r="AF121" i="22"/>
  <c r="AE121" i="22"/>
  <c r="AD121" i="22"/>
  <c r="AC121" i="22"/>
  <c r="AB121" i="22"/>
  <c r="AA121" i="22"/>
  <c r="Z121" i="22"/>
  <c r="Y121" i="22"/>
  <c r="X121" i="22"/>
  <c r="W121" i="22"/>
  <c r="V121" i="22"/>
  <c r="U121" i="22"/>
  <c r="T121" i="22"/>
  <c r="S121" i="22"/>
  <c r="R121" i="22"/>
  <c r="Q121" i="22"/>
  <c r="P121" i="22"/>
  <c r="O121" i="22"/>
  <c r="N121" i="22"/>
  <c r="M121" i="22"/>
  <c r="L121" i="22"/>
  <c r="K121" i="22"/>
  <c r="J121" i="22"/>
  <c r="I121" i="22"/>
  <c r="H121" i="22"/>
  <c r="G121" i="22"/>
  <c r="F121" i="22"/>
  <c r="E121" i="22"/>
  <c r="D121" i="22"/>
  <c r="C121" i="22"/>
  <c r="B121" i="22"/>
  <c r="BA121" i="22" s="1"/>
  <c r="BB121" i="22" s="1"/>
  <c r="AZ120" i="22"/>
  <c r="AY120" i="22"/>
  <c r="AX120" i="22"/>
  <c r="AW120" i="22"/>
  <c r="AV120" i="22"/>
  <c r="AU120" i="22"/>
  <c r="AT120" i="22"/>
  <c r="AS120" i="22"/>
  <c r="AR120" i="22"/>
  <c r="AQ120" i="22"/>
  <c r="AP120" i="22"/>
  <c r="AO120" i="22"/>
  <c r="AN120" i="22"/>
  <c r="AM120" i="22"/>
  <c r="AL120" i="22"/>
  <c r="AK120" i="22"/>
  <c r="AJ120" i="22"/>
  <c r="AI120" i="22"/>
  <c r="AH120" i="22"/>
  <c r="AG120" i="22"/>
  <c r="AF120" i="22"/>
  <c r="AE120" i="22"/>
  <c r="AD120" i="22"/>
  <c r="AC120" i="22"/>
  <c r="AB120" i="22"/>
  <c r="AA120" i="22"/>
  <c r="Z120" i="22"/>
  <c r="Y120" i="22"/>
  <c r="X120" i="22"/>
  <c r="W120" i="22"/>
  <c r="V120" i="22"/>
  <c r="U120" i="22"/>
  <c r="T120" i="22"/>
  <c r="S120" i="22"/>
  <c r="R120" i="22"/>
  <c r="Q120" i="22"/>
  <c r="P120" i="22"/>
  <c r="O120" i="22"/>
  <c r="N120" i="22"/>
  <c r="M120" i="22"/>
  <c r="L120" i="22"/>
  <c r="K120" i="22"/>
  <c r="J120" i="22"/>
  <c r="I120" i="22"/>
  <c r="H120" i="22"/>
  <c r="G120" i="22"/>
  <c r="F120" i="22"/>
  <c r="E120" i="22"/>
  <c r="D120" i="22"/>
  <c r="C120" i="22"/>
  <c r="B120" i="22"/>
  <c r="BA120" i="22" s="1"/>
  <c r="BB120" i="22" s="1"/>
  <c r="AZ119" i="22"/>
  <c r="AY119" i="22"/>
  <c r="AX119" i="22"/>
  <c r="AW119" i="22"/>
  <c r="AV119" i="22"/>
  <c r="AU119" i="22"/>
  <c r="AT119" i="22"/>
  <c r="AS119" i="22"/>
  <c r="AR119" i="22"/>
  <c r="AQ119" i="22"/>
  <c r="AP119" i="22"/>
  <c r="AO119" i="22"/>
  <c r="AN119" i="22"/>
  <c r="AM119" i="22"/>
  <c r="AL119" i="22"/>
  <c r="AK119" i="22"/>
  <c r="AJ119" i="22"/>
  <c r="AI119" i="22"/>
  <c r="AH119" i="22"/>
  <c r="AG119" i="22"/>
  <c r="AF119" i="22"/>
  <c r="AE119" i="22"/>
  <c r="AD119" i="22"/>
  <c r="AC119" i="22"/>
  <c r="AB119" i="22"/>
  <c r="AA119" i="22"/>
  <c r="Z119" i="22"/>
  <c r="Y119" i="22"/>
  <c r="X119" i="22"/>
  <c r="W119" i="22"/>
  <c r="V119" i="22"/>
  <c r="U119" i="22"/>
  <c r="T119" i="22"/>
  <c r="S119" i="22"/>
  <c r="R119" i="22"/>
  <c r="Q119" i="22"/>
  <c r="P119" i="22"/>
  <c r="O119" i="22"/>
  <c r="N119" i="22"/>
  <c r="M119" i="22"/>
  <c r="L119" i="22"/>
  <c r="K119" i="22"/>
  <c r="J119" i="22"/>
  <c r="I119" i="22"/>
  <c r="H119" i="22"/>
  <c r="G119" i="22"/>
  <c r="F119" i="22"/>
  <c r="E119" i="22"/>
  <c r="D119" i="22"/>
  <c r="C119" i="22"/>
  <c r="B119" i="22"/>
  <c r="BA119" i="22" s="1"/>
  <c r="BB119" i="22" s="1"/>
  <c r="AZ118" i="22"/>
  <c r="AY118" i="22"/>
  <c r="AX118" i="22"/>
  <c r="AW118" i="22"/>
  <c r="AV118" i="22"/>
  <c r="AU118" i="22"/>
  <c r="AT118" i="22"/>
  <c r="AS118" i="22"/>
  <c r="AR118" i="22"/>
  <c r="AQ118" i="22"/>
  <c r="AP118" i="22"/>
  <c r="AO118" i="22"/>
  <c r="AN118" i="22"/>
  <c r="AM118" i="22"/>
  <c r="AL118" i="22"/>
  <c r="AK118" i="22"/>
  <c r="AJ118" i="22"/>
  <c r="AI118" i="22"/>
  <c r="AH118" i="22"/>
  <c r="AG118" i="22"/>
  <c r="AF118" i="22"/>
  <c r="AE118" i="22"/>
  <c r="AD118" i="22"/>
  <c r="AC118" i="22"/>
  <c r="AB118" i="22"/>
  <c r="AA118" i="22"/>
  <c r="Z118" i="22"/>
  <c r="Y118" i="22"/>
  <c r="X118" i="22"/>
  <c r="W118" i="22"/>
  <c r="V118" i="22"/>
  <c r="U118" i="22"/>
  <c r="T118" i="22"/>
  <c r="S118" i="22"/>
  <c r="R118" i="22"/>
  <c r="Q118" i="22"/>
  <c r="P118" i="22"/>
  <c r="O118" i="22"/>
  <c r="N118" i="22"/>
  <c r="M118" i="22"/>
  <c r="L118" i="22"/>
  <c r="K118" i="22"/>
  <c r="J118" i="22"/>
  <c r="I118" i="22"/>
  <c r="H118" i="22"/>
  <c r="G118" i="22"/>
  <c r="F118" i="22"/>
  <c r="E118" i="22"/>
  <c r="D118" i="22"/>
  <c r="C118" i="22"/>
  <c r="B118" i="22"/>
  <c r="BA118" i="22" s="1"/>
  <c r="BB118" i="22" s="1"/>
  <c r="BA117" i="22"/>
  <c r="BB117" i="22" s="1"/>
  <c r="AZ117" i="22"/>
  <c r="AY117" i="22"/>
  <c r="AX117" i="22"/>
  <c r="AW117" i="22"/>
  <c r="AV117" i="22"/>
  <c r="AU117" i="22"/>
  <c r="AT117" i="22"/>
  <c r="AS117" i="22"/>
  <c r="AR117" i="22"/>
  <c r="AQ117" i="22"/>
  <c r="AP117" i="22"/>
  <c r="AO117" i="22"/>
  <c r="AN117" i="22"/>
  <c r="AM117" i="22"/>
  <c r="AL117" i="22"/>
  <c r="AK117" i="22"/>
  <c r="AJ117" i="22"/>
  <c r="AI117" i="22"/>
  <c r="AH117" i="22"/>
  <c r="AG117" i="22"/>
  <c r="AF117" i="22"/>
  <c r="AE117" i="22"/>
  <c r="AD117" i="22"/>
  <c r="AC117" i="22"/>
  <c r="AB117" i="22"/>
  <c r="AA117" i="22"/>
  <c r="Z117" i="22"/>
  <c r="Y117" i="22"/>
  <c r="X117" i="22"/>
  <c r="W117" i="22"/>
  <c r="V117" i="22"/>
  <c r="U117" i="22"/>
  <c r="T117" i="22"/>
  <c r="S117" i="22"/>
  <c r="R117" i="22"/>
  <c r="Q117" i="22"/>
  <c r="P117" i="22"/>
  <c r="O117" i="22"/>
  <c r="N117" i="22"/>
  <c r="M117" i="22"/>
  <c r="L117" i="22"/>
  <c r="K117" i="22"/>
  <c r="J117" i="22"/>
  <c r="I117" i="22"/>
  <c r="H117" i="22"/>
  <c r="G117" i="22"/>
  <c r="F117" i="22"/>
  <c r="E117" i="22"/>
  <c r="D117" i="22"/>
  <c r="C117" i="22"/>
  <c r="B117" i="22"/>
  <c r="AZ116" i="22"/>
  <c r="AY116" i="22"/>
  <c r="AX116" i="22"/>
  <c r="AW116" i="22"/>
  <c r="AV116" i="22"/>
  <c r="AU116" i="22"/>
  <c r="AT116" i="22"/>
  <c r="AS116" i="22"/>
  <c r="AR116" i="22"/>
  <c r="AQ116" i="22"/>
  <c r="AP116" i="22"/>
  <c r="AO116" i="22"/>
  <c r="AN116" i="22"/>
  <c r="AM116" i="22"/>
  <c r="AL116" i="22"/>
  <c r="AK116" i="22"/>
  <c r="AJ116" i="22"/>
  <c r="AI116" i="22"/>
  <c r="AH116" i="22"/>
  <c r="AG116" i="22"/>
  <c r="AF116" i="22"/>
  <c r="AE116" i="22"/>
  <c r="AD116" i="22"/>
  <c r="AC116" i="22"/>
  <c r="AB116" i="22"/>
  <c r="AA116" i="22"/>
  <c r="Z116" i="22"/>
  <c r="Y116" i="22"/>
  <c r="X116" i="22"/>
  <c r="W116" i="22"/>
  <c r="V116" i="22"/>
  <c r="U116" i="22"/>
  <c r="T116" i="22"/>
  <c r="S116" i="22"/>
  <c r="R116" i="22"/>
  <c r="Q116" i="22"/>
  <c r="P116" i="22"/>
  <c r="O116" i="22"/>
  <c r="N116" i="22"/>
  <c r="M116" i="22"/>
  <c r="L116" i="22"/>
  <c r="K116" i="22"/>
  <c r="J116" i="22"/>
  <c r="I116" i="22"/>
  <c r="H116" i="22"/>
  <c r="G116" i="22"/>
  <c r="F116" i="22"/>
  <c r="E116" i="22"/>
  <c r="D116" i="22"/>
  <c r="C116" i="22"/>
  <c r="B116" i="22"/>
  <c r="BA116" i="22" s="1"/>
  <c r="BB116" i="22" s="1"/>
  <c r="BA115" i="22"/>
  <c r="BB115" i="22" s="1"/>
  <c r="AZ115" i="22"/>
  <c r="AY115" i="22"/>
  <c r="AX115" i="22"/>
  <c r="AW115" i="22"/>
  <c r="AV115" i="22"/>
  <c r="AU115" i="22"/>
  <c r="AT115" i="22"/>
  <c r="AS115" i="22"/>
  <c r="AR115" i="22"/>
  <c r="AQ115" i="22"/>
  <c r="AP115" i="22"/>
  <c r="AO115" i="22"/>
  <c r="AN115" i="22"/>
  <c r="AM115" i="22"/>
  <c r="AL115" i="22"/>
  <c r="AK115" i="22"/>
  <c r="AJ115" i="22"/>
  <c r="AI115" i="22"/>
  <c r="AH115" i="22"/>
  <c r="AG115" i="22"/>
  <c r="AF115" i="22"/>
  <c r="AE115" i="22"/>
  <c r="AD115" i="22"/>
  <c r="AC115" i="22"/>
  <c r="AB115" i="22"/>
  <c r="AA115" i="22"/>
  <c r="Z115" i="22"/>
  <c r="Y115" i="22"/>
  <c r="X115" i="22"/>
  <c r="W115" i="22"/>
  <c r="V115" i="22"/>
  <c r="U115" i="22"/>
  <c r="T115" i="22"/>
  <c r="S115" i="22"/>
  <c r="R115" i="22"/>
  <c r="Q115" i="22"/>
  <c r="P115" i="22"/>
  <c r="O115" i="22"/>
  <c r="N115" i="22"/>
  <c r="M115" i="22"/>
  <c r="L115" i="22"/>
  <c r="K115" i="22"/>
  <c r="J115" i="22"/>
  <c r="I115" i="22"/>
  <c r="H115" i="22"/>
  <c r="G115" i="22"/>
  <c r="F115" i="22"/>
  <c r="E115" i="22"/>
  <c r="D115" i="22"/>
  <c r="C115" i="22"/>
  <c r="B115" i="22"/>
  <c r="BA114" i="22"/>
  <c r="BB114" i="22" s="1"/>
  <c r="AZ114" i="22"/>
  <c r="AY114" i="22"/>
  <c r="AX114" i="22"/>
  <c r="AW114" i="22"/>
  <c r="AV114" i="22"/>
  <c r="AU114" i="22"/>
  <c r="AT114" i="22"/>
  <c r="AS114" i="22"/>
  <c r="AR114" i="22"/>
  <c r="AQ114" i="22"/>
  <c r="AP114" i="22"/>
  <c r="AO114" i="22"/>
  <c r="AN114" i="22"/>
  <c r="AM114" i="22"/>
  <c r="AL114" i="22"/>
  <c r="AK114" i="22"/>
  <c r="AJ114" i="22"/>
  <c r="AI114" i="22"/>
  <c r="AH114" i="22"/>
  <c r="AG114" i="22"/>
  <c r="AF114" i="22"/>
  <c r="AE114" i="22"/>
  <c r="AD114" i="22"/>
  <c r="AC114" i="22"/>
  <c r="AB114" i="22"/>
  <c r="AA114" i="22"/>
  <c r="Z114" i="22"/>
  <c r="Y114" i="22"/>
  <c r="X114" i="22"/>
  <c r="W114" i="22"/>
  <c r="V114" i="22"/>
  <c r="U114" i="22"/>
  <c r="T114" i="22"/>
  <c r="S114" i="22"/>
  <c r="R114" i="22"/>
  <c r="Q114" i="22"/>
  <c r="P114" i="22"/>
  <c r="O114" i="22"/>
  <c r="N114" i="22"/>
  <c r="M114" i="22"/>
  <c r="L114" i="22"/>
  <c r="K114" i="22"/>
  <c r="J114" i="22"/>
  <c r="I114" i="22"/>
  <c r="H114" i="22"/>
  <c r="G114" i="22"/>
  <c r="F114" i="22"/>
  <c r="E114" i="22"/>
  <c r="D114" i="22"/>
  <c r="C114" i="22"/>
  <c r="B114" i="22"/>
  <c r="AZ113" i="22"/>
  <c r="AY113" i="22"/>
  <c r="AX113" i="22"/>
  <c r="AW113" i="22"/>
  <c r="AV113" i="22"/>
  <c r="AU113" i="22"/>
  <c r="AT113" i="22"/>
  <c r="AS113" i="22"/>
  <c r="AR113" i="22"/>
  <c r="AQ113" i="22"/>
  <c r="AP113" i="22"/>
  <c r="AO113" i="22"/>
  <c r="AN113" i="22"/>
  <c r="AM113" i="22"/>
  <c r="AL113" i="22"/>
  <c r="AK113" i="22"/>
  <c r="AJ113" i="22"/>
  <c r="AI113" i="22"/>
  <c r="AH113" i="22"/>
  <c r="AG113" i="22"/>
  <c r="AF113" i="22"/>
  <c r="AE113" i="22"/>
  <c r="AD113" i="22"/>
  <c r="AC113" i="22"/>
  <c r="AB113" i="22"/>
  <c r="AA113" i="22"/>
  <c r="Z113" i="22"/>
  <c r="Y113" i="22"/>
  <c r="X113" i="22"/>
  <c r="W113" i="22"/>
  <c r="V113" i="22"/>
  <c r="U113" i="22"/>
  <c r="T113" i="22"/>
  <c r="S113" i="22"/>
  <c r="R113" i="22"/>
  <c r="Q113" i="22"/>
  <c r="P113" i="22"/>
  <c r="O113" i="22"/>
  <c r="N113" i="22"/>
  <c r="M113" i="22"/>
  <c r="L113" i="22"/>
  <c r="K113" i="22"/>
  <c r="J113" i="22"/>
  <c r="I113" i="22"/>
  <c r="H113" i="22"/>
  <c r="G113" i="22"/>
  <c r="F113" i="22"/>
  <c r="E113" i="22"/>
  <c r="D113" i="22"/>
  <c r="C113" i="22"/>
  <c r="B113" i="22"/>
  <c r="BA113" i="22" s="1"/>
  <c r="BB113" i="22" s="1"/>
  <c r="BB112" i="22"/>
  <c r="AZ112" i="22"/>
  <c r="AY112" i="22"/>
  <c r="AX112" i="22"/>
  <c r="AW112" i="22"/>
  <c r="AV112" i="22"/>
  <c r="AU112" i="22"/>
  <c r="AT112" i="22"/>
  <c r="AS112" i="22"/>
  <c r="AR112" i="22"/>
  <c r="AQ112" i="22"/>
  <c r="AP112" i="22"/>
  <c r="AO112" i="22"/>
  <c r="AN112" i="22"/>
  <c r="AM112" i="22"/>
  <c r="AL112" i="22"/>
  <c r="AK112" i="22"/>
  <c r="AJ112" i="22"/>
  <c r="AI112" i="22"/>
  <c r="AH112" i="22"/>
  <c r="AG112" i="22"/>
  <c r="AF112" i="22"/>
  <c r="AE112" i="22"/>
  <c r="AD112" i="22"/>
  <c r="AC112" i="22"/>
  <c r="AB112" i="22"/>
  <c r="AA112" i="22"/>
  <c r="Z112" i="22"/>
  <c r="Y112" i="22"/>
  <c r="X112" i="22"/>
  <c r="W112" i="22"/>
  <c r="V112" i="22"/>
  <c r="U112" i="22"/>
  <c r="T112" i="22"/>
  <c r="S112" i="22"/>
  <c r="R112" i="22"/>
  <c r="Q112" i="22"/>
  <c r="P112" i="22"/>
  <c r="O112" i="22"/>
  <c r="N112" i="22"/>
  <c r="M112" i="22"/>
  <c r="L112" i="22"/>
  <c r="K112" i="22"/>
  <c r="J112" i="22"/>
  <c r="I112" i="22"/>
  <c r="H112" i="22"/>
  <c r="G112" i="22"/>
  <c r="F112" i="22"/>
  <c r="E112" i="22"/>
  <c r="D112" i="22"/>
  <c r="C112" i="22"/>
  <c r="B112" i="22"/>
  <c r="BA112" i="22" s="1"/>
  <c r="AZ111" i="22"/>
  <c r="AY111" i="22"/>
  <c r="AX111" i="22"/>
  <c r="AW111" i="22"/>
  <c r="AV111" i="22"/>
  <c r="AU111" i="22"/>
  <c r="AT111" i="22"/>
  <c r="AS111" i="22"/>
  <c r="AR111" i="22"/>
  <c r="AQ111" i="22"/>
  <c r="AP111" i="22"/>
  <c r="AO111" i="22"/>
  <c r="AN111" i="22"/>
  <c r="AM111" i="22"/>
  <c r="AL111" i="22"/>
  <c r="AK111" i="22"/>
  <c r="AJ111" i="22"/>
  <c r="AI111" i="22"/>
  <c r="AH111" i="22"/>
  <c r="AG111" i="22"/>
  <c r="AF111" i="22"/>
  <c r="AE111" i="22"/>
  <c r="AD111" i="22"/>
  <c r="AC111" i="22"/>
  <c r="AB111" i="22"/>
  <c r="AA111" i="22"/>
  <c r="Z111" i="22"/>
  <c r="Y111" i="22"/>
  <c r="X111" i="22"/>
  <c r="W111" i="22"/>
  <c r="V111" i="22"/>
  <c r="U111" i="22"/>
  <c r="T111" i="22"/>
  <c r="S111" i="22"/>
  <c r="R111" i="22"/>
  <c r="Q111" i="22"/>
  <c r="P111" i="22"/>
  <c r="O111" i="22"/>
  <c r="N111" i="22"/>
  <c r="M111" i="22"/>
  <c r="L111" i="22"/>
  <c r="K111" i="22"/>
  <c r="J111" i="22"/>
  <c r="I111" i="22"/>
  <c r="H111" i="22"/>
  <c r="G111" i="22"/>
  <c r="F111" i="22"/>
  <c r="E111" i="22"/>
  <c r="D111" i="22"/>
  <c r="C111" i="22"/>
  <c r="B111" i="22"/>
  <c r="BA111" i="22" s="1"/>
  <c r="BB111" i="22" s="1"/>
  <c r="AZ110" i="22"/>
  <c r="AY110" i="22"/>
  <c r="AX110" i="22"/>
  <c r="AW110" i="22"/>
  <c r="AV110" i="22"/>
  <c r="AU110" i="22"/>
  <c r="AT110" i="22"/>
  <c r="AS110" i="22"/>
  <c r="AR110" i="22"/>
  <c r="AQ110" i="22"/>
  <c r="AP110" i="22"/>
  <c r="AO110" i="22"/>
  <c r="AN110" i="22"/>
  <c r="AM110" i="22"/>
  <c r="AL110" i="22"/>
  <c r="AK110" i="22"/>
  <c r="AJ110" i="22"/>
  <c r="AI110" i="22"/>
  <c r="AH110" i="22"/>
  <c r="AG110" i="22"/>
  <c r="AF110" i="22"/>
  <c r="AE110" i="22"/>
  <c r="AD110" i="22"/>
  <c r="AC110" i="22"/>
  <c r="AB110" i="22"/>
  <c r="AA110" i="22"/>
  <c r="Z110" i="22"/>
  <c r="Y110" i="22"/>
  <c r="X110" i="22"/>
  <c r="W110" i="22"/>
  <c r="V110" i="22"/>
  <c r="U110" i="22"/>
  <c r="T110" i="22"/>
  <c r="S110" i="22"/>
  <c r="R110" i="22"/>
  <c r="Q110" i="22"/>
  <c r="P110" i="22"/>
  <c r="O110" i="22"/>
  <c r="N110" i="22"/>
  <c r="M110" i="22"/>
  <c r="L110" i="22"/>
  <c r="K110" i="22"/>
  <c r="J110" i="22"/>
  <c r="I110" i="22"/>
  <c r="H110" i="22"/>
  <c r="G110" i="22"/>
  <c r="F110" i="22"/>
  <c r="E110" i="22"/>
  <c r="D110" i="22"/>
  <c r="C110" i="22"/>
  <c r="B110" i="22"/>
  <c r="BA110" i="22" s="1"/>
  <c r="BB110" i="22" s="1"/>
  <c r="BB109" i="22"/>
  <c r="BA109" i="22"/>
  <c r="AZ109" i="22"/>
  <c r="AY109" i="22"/>
  <c r="AX109" i="22"/>
  <c r="AW109" i="22"/>
  <c r="AV109" i="22"/>
  <c r="AU109" i="22"/>
  <c r="AT109" i="22"/>
  <c r="AS109" i="22"/>
  <c r="AR109" i="22"/>
  <c r="AQ109" i="22"/>
  <c r="AP109" i="22"/>
  <c r="AO109" i="22"/>
  <c r="AN109" i="22"/>
  <c r="AM109" i="22"/>
  <c r="AL109" i="22"/>
  <c r="AK109" i="22"/>
  <c r="AJ109" i="22"/>
  <c r="AI109" i="22"/>
  <c r="AH109" i="22"/>
  <c r="AG109" i="22"/>
  <c r="AF109" i="22"/>
  <c r="AE109" i="22"/>
  <c r="AD109" i="22"/>
  <c r="AC109" i="22"/>
  <c r="AB109" i="22"/>
  <c r="AA109" i="22"/>
  <c r="Z109" i="22"/>
  <c r="Y109" i="22"/>
  <c r="X109" i="22"/>
  <c r="W109" i="22"/>
  <c r="V109" i="22"/>
  <c r="U109" i="22"/>
  <c r="T109" i="22"/>
  <c r="S109" i="22"/>
  <c r="R109" i="22"/>
  <c r="Q109" i="22"/>
  <c r="P109" i="22"/>
  <c r="O109" i="22"/>
  <c r="N109" i="22"/>
  <c r="M109" i="22"/>
  <c r="L109" i="22"/>
  <c r="K109" i="22"/>
  <c r="J109" i="22"/>
  <c r="I109" i="22"/>
  <c r="H109" i="22"/>
  <c r="G109" i="22"/>
  <c r="F109" i="22"/>
  <c r="E109" i="22"/>
  <c r="D109" i="22"/>
  <c r="C109" i="22"/>
  <c r="B109" i="22"/>
  <c r="AZ108" i="22"/>
  <c r="AY108" i="22"/>
  <c r="AX108" i="22"/>
  <c r="AW108" i="22"/>
  <c r="AV108" i="22"/>
  <c r="AU108" i="22"/>
  <c r="AT108" i="22"/>
  <c r="AS108" i="22"/>
  <c r="AR108" i="22"/>
  <c r="AQ108" i="22"/>
  <c r="AP108" i="22"/>
  <c r="AO108" i="22"/>
  <c r="AN108" i="22"/>
  <c r="AM108" i="22"/>
  <c r="AL108" i="22"/>
  <c r="AK108" i="22"/>
  <c r="AJ108" i="22"/>
  <c r="AI108" i="22"/>
  <c r="AH108" i="22"/>
  <c r="AG108" i="22"/>
  <c r="AF108" i="22"/>
  <c r="AE108" i="22"/>
  <c r="AD108" i="22"/>
  <c r="AC108" i="22"/>
  <c r="AB108" i="22"/>
  <c r="AA108" i="22"/>
  <c r="Z108" i="22"/>
  <c r="Y108" i="22"/>
  <c r="X108" i="22"/>
  <c r="W108" i="22"/>
  <c r="V108" i="22"/>
  <c r="U108" i="22"/>
  <c r="T108" i="22"/>
  <c r="S108" i="22"/>
  <c r="R108" i="22"/>
  <c r="Q108" i="22"/>
  <c r="P108" i="22"/>
  <c r="O108" i="22"/>
  <c r="N108" i="22"/>
  <c r="M108" i="22"/>
  <c r="L108" i="22"/>
  <c r="K108" i="22"/>
  <c r="J108" i="22"/>
  <c r="I108" i="22"/>
  <c r="H108" i="22"/>
  <c r="G108" i="22"/>
  <c r="F108" i="22"/>
  <c r="E108" i="22"/>
  <c r="D108" i="22"/>
  <c r="C108" i="22"/>
  <c r="B108" i="22"/>
  <c r="BA108" i="22" s="1"/>
  <c r="BB108" i="22" s="1"/>
  <c r="BA107" i="22"/>
  <c r="BB107" i="22" s="1"/>
  <c r="AZ107" i="22"/>
  <c r="AY107" i="22"/>
  <c r="AX107" i="22"/>
  <c r="AW107" i="22"/>
  <c r="AV107" i="22"/>
  <c r="AU107" i="22"/>
  <c r="AT107" i="22"/>
  <c r="AS107" i="22"/>
  <c r="AR107" i="22"/>
  <c r="AQ107" i="22"/>
  <c r="AP107" i="22"/>
  <c r="AO107" i="22"/>
  <c r="AN107" i="22"/>
  <c r="AM107" i="22"/>
  <c r="AL107" i="22"/>
  <c r="AK107" i="22"/>
  <c r="AJ107" i="22"/>
  <c r="AI107" i="22"/>
  <c r="AH107" i="22"/>
  <c r="AG107" i="22"/>
  <c r="AF107" i="22"/>
  <c r="AE107" i="22"/>
  <c r="AD107" i="22"/>
  <c r="AC107" i="22"/>
  <c r="AB107" i="22"/>
  <c r="AA107" i="22"/>
  <c r="Z107" i="22"/>
  <c r="Y107" i="22"/>
  <c r="X107" i="22"/>
  <c r="W107" i="22"/>
  <c r="V107" i="22"/>
  <c r="U107" i="22"/>
  <c r="T107" i="22"/>
  <c r="S107" i="22"/>
  <c r="R107" i="22"/>
  <c r="Q107" i="22"/>
  <c r="P107" i="22"/>
  <c r="O107" i="22"/>
  <c r="N107" i="22"/>
  <c r="M107" i="22"/>
  <c r="L107" i="22"/>
  <c r="K107" i="22"/>
  <c r="J107" i="22"/>
  <c r="I107" i="22"/>
  <c r="H107" i="22"/>
  <c r="G107" i="22"/>
  <c r="F107" i="22"/>
  <c r="E107" i="22"/>
  <c r="D107" i="22"/>
  <c r="C107" i="22"/>
  <c r="B107" i="22"/>
  <c r="BA106" i="22"/>
  <c r="BB106" i="22" s="1"/>
  <c r="AZ106" i="22"/>
  <c r="AY106" i="22"/>
  <c r="AX106" i="22"/>
  <c r="AW106" i="22"/>
  <c r="AV106" i="22"/>
  <c r="AU106" i="22"/>
  <c r="AT106" i="22"/>
  <c r="AS106" i="22"/>
  <c r="AR106" i="22"/>
  <c r="AQ106" i="22"/>
  <c r="AP106" i="22"/>
  <c r="AO106" i="22"/>
  <c r="AN106" i="22"/>
  <c r="AM106" i="22"/>
  <c r="AL106" i="22"/>
  <c r="AK106" i="22"/>
  <c r="AJ106" i="22"/>
  <c r="AI106" i="22"/>
  <c r="AH106" i="22"/>
  <c r="AG106" i="22"/>
  <c r="AF106" i="22"/>
  <c r="AE106" i="22"/>
  <c r="AD106" i="22"/>
  <c r="AC106" i="22"/>
  <c r="AB106" i="22"/>
  <c r="AA106" i="22"/>
  <c r="Z106" i="22"/>
  <c r="Y106" i="22"/>
  <c r="X106" i="22"/>
  <c r="W106" i="22"/>
  <c r="V106" i="22"/>
  <c r="U106" i="22"/>
  <c r="T106" i="22"/>
  <c r="S106" i="22"/>
  <c r="R106" i="22"/>
  <c r="Q106" i="22"/>
  <c r="P106" i="22"/>
  <c r="O106" i="22"/>
  <c r="N106" i="22"/>
  <c r="M106" i="22"/>
  <c r="L106" i="22"/>
  <c r="K106" i="22"/>
  <c r="J106" i="22"/>
  <c r="I106" i="22"/>
  <c r="H106" i="22"/>
  <c r="G106" i="22"/>
  <c r="F106" i="22"/>
  <c r="E106" i="22"/>
  <c r="D106" i="22"/>
  <c r="C106" i="22"/>
  <c r="B106" i="22"/>
  <c r="AZ105" i="22"/>
  <c r="AY105" i="22"/>
  <c r="AX105" i="22"/>
  <c r="AW105" i="22"/>
  <c r="AV105" i="22"/>
  <c r="AU105" i="22"/>
  <c r="AT105" i="22"/>
  <c r="AS105" i="22"/>
  <c r="AR105" i="22"/>
  <c r="AQ105" i="22"/>
  <c r="AP105" i="22"/>
  <c r="AO105" i="22"/>
  <c r="AN105" i="22"/>
  <c r="AM105" i="22"/>
  <c r="AL105" i="22"/>
  <c r="AK105" i="22"/>
  <c r="AJ105" i="22"/>
  <c r="AI105" i="22"/>
  <c r="AH105" i="22"/>
  <c r="AG105" i="22"/>
  <c r="AF105" i="22"/>
  <c r="AE105" i="22"/>
  <c r="AD105" i="22"/>
  <c r="AC105" i="22"/>
  <c r="AB105" i="22"/>
  <c r="AA105" i="22"/>
  <c r="Z105" i="22"/>
  <c r="Y105" i="22"/>
  <c r="X105" i="22"/>
  <c r="W105" i="22"/>
  <c r="V105" i="22"/>
  <c r="U105" i="22"/>
  <c r="T105" i="22"/>
  <c r="S105" i="22"/>
  <c r="R105" i="22"/>
  <c r="Q105" i="22"/>
  <c r="P105" i="22"/>
  <c r="O105" i="22"/>
  <c r="N105" i="22"/>
  <c r="M105" i="22"/>
  <c r="L105" i="22"/>
  <c r="K105" i="22"/>
  <c r="J105" i="22"/>
  <c r="I105" i="22"/>
  <c r="H105" i="22"/>
  <c r="G105" i="22"/>
  <c r="F105" i="22"/>
  <c r="E105" i="22"/>
  <c r="D105" i="22"/>
  <c r="C105" i="22"/>
  <c r="B105" i="22"/>
  <c r="BA105" i="22" s="1"/>
  <c r="BB105" i="22" s="1"/>
  <c r="BB104" i="22"/>
  <c r="AZ104" i="22"/>
  <c r="AY104" i="22"/>
  <c r="AX104" i="22"/>
  <c r="AW104" i="22"/>
  <c r="AV104" i="22"/>
  <c r="AU104" i="22"/>
  <c r="AT104" i="22"/>
  <c r="AS104" i="22"/>
  <c r="AR104" i="22"/>
  <c r="AQ104" i="22"/>
  <c r="AP104" i="22"/>
  <c r="AO104" i="22"/>
  <c r="AN104" i="22"/>
  <c r="AM104" i="22"/>
  <c r="AL104" i="22"/>
  <c r="AK104" i="22"/>
  <c r="AJ104" i="22"/>
  <c r="AI104" i="22"/>
  <c r="AH104" i="22"/>
  <c r="AG104" i="22"/>
  <c r="AF104" i="22"/>
  <c r="AE104" i="22"/>
  <c r="AD104" i="22"/>
  <c r="AC104" i="22"/>
  <c r="AB104" i="22"/>
  <c r="AA104" i="22"/>
  <c r="Z104" i="22"/>
  <c r="Y104" i="22"/>
  <c r="X104" i="22"/>
  <c r="W104" i="22"/>
  <c r="V104" i="22"/>
  <c r="U104" i="22"/>
  <c r="T104" i="22"/>
  <c r="S104" i="22"/>
  <c r="R104" i="22"/>
  <c r="Q104" i="22"/>
  <c r="P104" i="22"/>
  <c r="O104" i="22"/>
  <c r="N104" i="22"/>
  <c r="M104" i="22"/>
  <c r="L104" i="22"/>
  <c r="K104" i="22"/>
  <c r="J104" i="22"/>
  <c r="I104" i="22"/>
  <c r="H104" i="22"/>
  <c r="G104" i="22"/>
  <c r="F104" i="22"/>
  <c r="E104" i="22"/>
  <c r="D104" i="22"/>
  <c r="C104" i="22"/>
  <c r="B104" i="22"/>
  <c r="BA104" i="22" s="1"/>
  <c r="AZ103" i="22"/>
  <c r="AY103" i="22"/>
  <c r="AX103" i="22"/>
  <c r="AW103" i="22"/>
  <c r="AV103" i="22"/>
  <c r="AU103" i="22"/>
  <c r="AT103" i="22"/>
  <c r="AS103" i="22"/>
  <c r="AR103" i="22"/>
  <c r="AQ103" i="22"/>
  <c r="AP103" i="22"/>
  <c r="AO103" i="22"/>
  <c r="AN103" i="22"/>
  <c r="AM103" i="22"/>
  <c r="AL103" i="22"/>
  <c r="AK103" i="22"/>
  <c r="AJ103" i="22"/>
  <c r="AI103" i="22"/>
  <c r="AH103" i="22"/>
  <c r="AG103" i="22"/>
  <c r="AF103" i="22"/>
  <c r="AE103" i="22"/>
  <c r="AD103" i="22"/>
  <c r="AC103" i="22"/>
  <c r="AB103" i="22"/>
  <c r="AA103" i="22"/>
  <c r="Z103" i="22"/>
  <c r="Y103" i="22"/>
  <c r="X103" i="22"/>
  <c r="W103" i="22"/>
  <c r="V103" i="22"/>
  <c r="U103" i="22"/>
  <c r="T103" i="22"/>
  <c r="S103" i="22"/>
  <c r="R103" i="22"/>
  <c r="Q103" i="22"/>
  <c r="P103" i="22"/>
  <c r="O103" i="22"/>
  <c r="N103" i="22"/>
  <c r="M103" i="22"/>
  <c r="L103" i="22"/>
  <c r="K103" i="22"/>
  <c r="J103" i="22"/>
  <c r="I103" i="22"/>
  <c r="H103" i="22"/>
  <c r="G103" i="22"/>
  <c r="F103" i="22"/>
  <c r="E103" i="22"/>
  <c r="D103" i="22"/>
  <c r="C103" i="22"/>
  <c r="B103" i="22"/>
  <c r="BA103" i="22" s="1"/>
  <c r="BB103" i="22" s="1"/>
  <c r="AZ102" i="22"/>
  <c r="AY102" i="22"/>
  <c r="AX102" i="22"/>
  <c r="AW102" i="22"/>
  <c r="AV102" i="22"/>
  <c r="AU102" i="22"/>
  <c r="AT102" i="22"/>
  <c r="AS102" i="22"/>
  <c r="AR102" i="22"/>
  <c r="AQ102" i="22"/>
  <c r="AP102" i="22"/>
  <c r="AO102" i="22"/>
  <c r="AN102" i="22"/>
  <c r="AM102" i="22"/>
  <c r="AL102" i="22"/>
  <c r="AK102" i="22"/>
  <c r="AJ102" i="22"/>
  <c r="AI102" i="22"/>
  <c r="AH102" i="22"/>
  <c r="AG102" i="22"/>
  <c r="AF102" i="22"/>
  <c r="AE102" i="22"/>
  <c r="AD102" i="22"/>
  <c r="AC102" i="22"/>
  <c r="AB102" i="22"/>
  <c r="AA102" i="22"/>
  <c r="Z102" i="22"/>
  <c r="Y102" i="22"/>
  <c r="X102" i="22"/>
  <c r="W102" i="22"/>
  <c r="V102" i="22"/>
  <c r="U102" i="22"/>
  <c r="T102" i="22"/>
  <c r="S102" i="22"/>
  <c r="R102" i="22"/>
  <c r="Q102" i="22"/>
  <c r="P102" i="22"/>
  <c r="O102" i="22"/>
  <c r="N102" i="22"/>
  <c r="M102" i="22"/>
  <c r="L102" i="22"/>
  <c r="K102" i="22"/>
  <c r="J102" i="22"/>
  <c r="I102" i="22"/>
  <c r="H102" i="22"/>
  <c r="G102" i="22"/>
  <c r="F102" i="22"/>
  <c r="E102" i="22"/>
  <c r="D102" i="22"/>
  <c r="C102" i="22"/>
  <c r="B102" i="22"/>
  <c r="BA102" i="22" s="1"/>
  <c r="BB102" i="22" s="1"/>
  <c r="BB101" i="22"/>
  <c r="BA101" i="22"/>
  <c r="AZ101" i="22"/>
  <c r="AY101" i="22"/>
  <c r="AX101" i="22"/>
  <c r="AW101" i="22"/>
  <c r="AV101" i="22"/>
  <c r="AU101" i="22"/>
  <c r="AT101" i="22"/>
  <c r="AS101" i="22"/>
  <c r="AR101" i="22"/>
  <c r="AQ101" i="22"/>
  <c r="AP101" i="22"/>
  <c r="AO101" i="22"/>
  <c r="AN101" i="22"/>
  <c r="AM101" i="22"/>
  <c r="AL101" i="22"/>
  <c r="AK101" i="22"/>
  <c r="AJ101" i="22"/>
  <c r="AI101" i="22"/>
  <c r="AH101" i="22"/>
  <c r="AG101" i="22"/>
  <c r="AF101" i="22"/>
  <c r="AE101" i="22"/>
  <c r="AD101" i="22"/>
  <c r="AC101" i="22"/>
  <c r="AB101" i="22"/>
  <c r="AA101" i="22"/>
  <c r="Z101" i="22"/>
  <c r="Y101" i="22"/>
  <c r="X101" i="22"/>
  <c r="W101" i="22"/>
  <c r="V101" i="22"/>
  <c r="U101" i="22"/>
  <c r="T101" i="22"/>
  <c r="S101" i="22"/>
  <c r="R101" i="22"/>
  <c r="Q101" i="22"/>
  <c r="P101" i="22"/>
  <c r="O101" i="22"/>
  <c r="N101" i="22"/>
  <c r="M101" i="22"/>
  <c r="L101" i="22"/>
  <c r="K101" i="22"/>
  <c r="J101" i="22"/>
  <c r="I101" i="22"/>
  <c r="H101" i="22"/>
  <c r="G101" i="22"/>
  <c r="F101" i="22"/>
  <c r="E101" i="22"/>
  <c r="D101" i="22"/>
  <c r="C101" i="22"/>
  <c r="B101" i="22"/>
  <c r="AZ100" i="22"/>
  <c r="AY100" i="22"/>
  <c r="AX100" i="22"/>
  <c r="AW100" i="22"/>
  <c r="AV100" i="22"/>
  <c r="AU100" i="22"/>
  <c r="AT100" i="22"/>
  <c r="AS100" i="22"/>
  <c r="AR100" i="22"/>
  <c r="AQ100" i="22"/>
  <c r="AP100" i="22"/>
  <c r="AO100" i="22"/>
  <c r="AN100" i="22"/>
  <c r="AM100" i="22"/>
  <c r="AL100" i="22"/>
  <c r="AK100" i="22"/>
  <c r="AJ100" i="22"/>
  <c r="AI100" i="22"/>
  <c r="AH100" i="22"/>
  <c r="AG100" i="22"/>
  <c r="AF100" i="22"/>
  <c r="AE100" i="22"/>
  <c r="AD100" i="22"/>
  <c r="AC100" i="22"/>
  <c r="AB100" i="22"/>
  <c r="AA100" i="22"/>
  <c r="Z100" i="22"/>
  <c r="Y100" i="22"/>
  <c r="X100" i="22"/>
  <c r="W100" i="22"/>
  <c r="V100" i="22"/>
  <c r="U100" i="22"/>
  <c r="T100" i="22"/>
  <c r="S100" i="22"/>
  <c r="R100" i="22"/>
  <c r="Q100" i="22"/>
  <c r="P100" i="22"/>
  <c r="O100" i="22"/>
  <c r="N100" i="22"/>
  <c r="M100" i="22"/>
  <c r="L100" i="22"/>
  <c r="K100" i="22"/>
  <c r="J100" i="22"/>
  <c r="I100" i="22"/>
  <c r="H100" i="22"/>
  <c r="G100" i="22"/>
  <c r="F100" i="22"/>
  <c r="E100" i="22"/>
  <c r="D100" i="22"/>
  <c r="C100" i="22"/>
  <c r="B100" i="22"/>
  <c r="BA100" i="22" s="1"/>
  <c r="BB100" i="22" s="1"/>
  <c r="BA99" i="22"/>
  <c r="BB99" i="22" s="1"/>
  <c r="AZ99" i="22"/>
  <c r="AY99" i="22"/>
  <c r="AX99" i="22"/>
  <c r="AW99" i="22"/>
  <c r="AV99" i="22"/>
  <c r="AU99" i="22"/>
  <c r="AT99" i="22"/>
  <c r="AS99" i="22"/>
  <c r="AR99" i="22"/>
  <c r="AQ99" i="22"/>
  <c r="AP99" i="22"/>
  <c r="AO99" i="22"/>
  <c r="AN99" i="22"/>
  <c r="AM99" i="22"/>
  <c r="AL99" i="22"/>
  <c r="AK99" i="22"/>
  <c r="AJ99" i="22"/>
  <c r="AI99" i="22"/>
  <c r="AH99" i="22"/>
  <c r="AG99" i="22"/>
  <c r="AF99" i="22"/>
  <c r="AE99" i="22"/>
  <c r="AD99" i="22"/>
  <c r="AC99" i="22"/>
  <c r="AB99" i="22"/>
  <c r="AA99" i="22"/>
  <c r="Z99" i="22"/>
  <c r="Y99" i="22"/>
  <c r="X99" i="22"/>
  <c r="W99" i="22"/>
  <c r="V99" i="22"/>
  <c r="U99" i="22"/>
  <c r="T99" i="22"/>
  <c r="S99" i="22"/>
  <c r="R99" i="22"/>
  <c r="Q99" i="22"/>
  <c r="P99" i="22"/>
  <c r="O99" i="22"/>
  <c r="N99" i="22"/>
  <c r="M99" i="22"/>
  <c r="L99" i="22"/>
  <c r="K99" i="22"/>
  <c r="J99" i="22"/>
  <c r="I99" i="22"/>
  <c r="H99" i="22"/>
  <c r="G99" i="22"/>
  <c r="F99" i="22"/>
  <c r="E99" i="22"/>
  <c r="D99" i="22"/>
  <c r="C99" i="22"/>
  <c r="B99" i="22"/>
  <c r="BA98" i="22"/>
  <c r="BB98" i="22" s="1"/>
  <c r="AZ98" i="22"/>
  <c r="AY98" i="22"/>
  <c r="AX98" i="22"/>
  <c r="AW98" i="22"/>
  <c r="AV98" i="22"/>
  <c r="AU98" i="22"/>
  <c r="AT98" i="22"/>
  <c r="AS98" i="22"/>
  <c r="AR98" i="22"/>
  <c r="AQ98" i="22"/>
  <c r="AP98" i="22"/>
  <c r="AO98" i="22"/>
  <c r="AN98" i="22"/>
  <c r="AM98" i="22"/>
  <c r="AL98" i="22"/>
  <c r="AK98" i="22"/>
  <c r="AJ98" i="22"/>
  <c r="AI98" i="22"/>
  <c r="AH98" i="22"/>
  <c r="AG98" i="22"/>
  <c r="AF98" i="22"/>
  <c r="AE98" i="22"/>
  <c r="AD98" i="22"/>
  <c r="AC98" i="22"/>
  <c r="AB98" i="22"/>
  <c r="AA98" i="22"/>
  <c r="Z98" i="22"/>
  <c r="Y98" i="22"/>
  <c r="X98" i="22"/>
  <c r="W98" i="22"/>
  <c r="V98" i="22"/>
  <c r="U98" i="22"/>
  <c r="T98" i="22"/>
  <c r="S98" i="22"/>
  <c r="R98" i="22"/>
  <c r="Q98" i="22"/>
  <c r="P98" i="22"/>
  <c r="O98" i="22"/>
  <c r="N98" i="22"/>
  <c r="M98" i="22"/>
  <c r="L98" i="22"/>
  <c r="K98" i="22"/>
  <c r="J98" i="22"/>
  <c r="I98" i="22"/>
  <c r="H98" i="22"/>
  <c r="G98" i="22"/>
  <c r="F98" i="22"/>
  <c r="E98" i="22"/>
  <c r="D98" i="22"/>
  <c r="C98" i="22"/>
  <c r="B98" i="22"/>
  <c r="AZ97" i="22"/>
  <c r="AY97" i="22"/>
  <c r="AX97" i="22"/>
  <c r="AW97" i="22"/>
  <c r="AV97" i="22"/>
  <c r="AU97" i="22"/>
  <c r="AT97" i="22"/>
  <c r="AS97" i="22"/>
  <c r="AR97" i="22"/>
  <c r="AQ97" i="22"/>
  <c r="AP97" i="22"/>
  <c r="AO97" i="22"/>
  <c r="AN97" i="22"/>
  <c r="AM97" i="22"/>
  <c r="AL97" i="22"/>
  <c r="AK97" i="22"/>
  <c r="AJ97" i="22"/>
  <c r="AI97" i="22"/>
  <c r="AH97" i="22"/>
  <c r="AG97" i="22"/>
  <c r="AF97" i="22"/>
  <c r="AE97" i="22"/>
  <c r="AD97" i="22"/>
  <c r="AC97" i="22"/>
  <c r="AB97" i="22"/>
  <c r="AA97" i="22"/>
  <c r="Z97" i="22"/>
  <c r="Y97" i="22"/>
  <c r="X97" i="22"/>
  <c r="W97" i="22"/>
  <c r="V97" i="22"/>
  <c r="U97" i="22"/>
  <c r="T97" i="22"/>
  <c r="S97" i="22"/>
  <c r="R97" i="22"/>
  <c r="Q97" i="22"/>
  <c r="P97" i="22"/>
  <c r="O97" i="22"/>
  <c r="N97" i="22"/>
  <c r="M97" i="22"/>
  <c r="L97" i="22"/>
  <c r="K97" i="22"/>
  <c r="J97" i="22"/>
  <c r="I97" i="22"/>
  <c r="H97" i="22"/>
  <c r="G97" i="22"/>
  <c r="F97" i="22"/>
  <c r="E97" i="22"/>
  <c r="D97" i="22"/>
  <c r="C97" i="22"/>
  <c r="B97" i="22"/>
  <c r="BA97" i="22" s="1"/>
  <c r="BB97" i="22" s="1"/>
  <c r="BB96" i="22"/>
  <c r="AZ96" i="22"/>
  <c r="AY96" i="22"/>
  <c r="AX96" i="22"/>
  <c r="AW96" i="22"/>
  <c r="AV96" i="22"/>
  <c r="AU96" i="22"/>
  <c r="AT96" i="22"/>
  <c r="AS96" i="22"/>
  <c r="AR96" i="22"/>
  <c r="AQ96" i="22"/>
  <c r="AP96" i="22"/>
  <c r="AO96" i="22"/>
  <c r="AN96" i="22"/>
  <c r="AM96" i="22"/>
  <c r="AL96" i="22"/>
  <c r="AK96" i="22"/>
  <c r="AJ96" i="22"/>
  <c r="AI96" i="22"/>
  <c r="AH96" i="22"/>
  <c r="AG96" i="22"/>
  <c r="AF96" i="22"/>
  <c r="AE96" i="22"/>
  <c r="AD96" i="22"/>
  <c r="AC96" i="22"/>
  <c r="AB96" i="22"/>
  <c r="AA96" i="22"/>
  <c r="Z96" i="22"/>
  <c r="Y96" i="22"/>
  <c r="X96" i="22"/>
  <c r="W96" i="22"/>
  <c r="V96" i="22"/>
  <c r="U96" i="22"/>
  <c r="T96" i="22"/>
  <c r="S96" i="22"/>
  <c r="R96" i="22"/>
  <c r="Q96" i="22"/>
  <c r="P96" i="22"/>
  <c r="O96" i="22"/>
  <c r="N96" i="22"/>
  <c r="M96" i="22"/>
  <c r="L96" i="22"/>
  <c r="K96" i="22"/>
  <c r="J96" i="22"/>
  <c r="I96" i="22"/>
  <c r="H96" i="22"/>
  <c r="G96" i="22"/>
  <c r="F96" i="22"/>
  <c r="E96" i="22"/>
  <c r="D96" i="22"/>
  <c r="C96" i="22"/>
  <c r="B96" i="22"/>
  <c r="BA96" i="22" s="1"/>
  <c r="AZ95" i="22"/>
  <c r="AY95" i="22"/>
  <c r="AX95" i="22"/>
  <c r="AW95" i="22"/>
  <c r="AV95" i="22"/>
  <c r="AU95" i="22"/>
  <c r="AT95" i="22"/>
  <c r="AS95" i="22"/>
  <c r="AR95" i="22"/>
  <c r="AQ95" i="22"/>
  <c r="AP95" i="22"/>
  <c r="AO95" i="22"/>
  <c r="AN95" i="22"/>
  <c r="AM95" i="22"/>
  <c r="AL95" i="22"/>
  <c r="AK95" i="22"/>
  <c r="AJ95" i="22"/>
  <c r="AI95" i="22"/>
  <c r="AH95" i="22"/>
  <c r="AG95" i="22"/>
  <c r="AF95" i="22"/>
  <c r="AE95" i="22"/>
  <c r="AD95" i="22"/>
  <c r="AC95" i="22"/>
  <c r="AB95" i="22"/>
  <c r="AA95" i="22"/>
  <c r="Z95" i="22"/>
  <c r="Y95" i="22"/>
  <c r="X95" i="22"/>
  <c r="W95" i="22"/>
  <c r="V95" i="22"/>
  <c r="U95" i="22"/>
  <c r="T95" i="22"/>
  <c r="S95" i="22"/>
  <c r="R95" i="22"/>
  <c r="Q95" i="22"/>
  <c r="P95" i="22"/>
  <c r="O95" i="22"/>
  <c r="N95" i="22"/>
  <c r="M95" i="22"/>
  <c r="L95" i="22"/>
  <c r="K95" i="22"/>
  <c r="J95" i="22"/>
  <c r="I95" i="22"/>
  <c r="H95" i="22"/>
  <c r="G95" i="22"/>
  <c r="F95" i="22"/>
  <c r="E95" i="22"/>
  <c r="D95" i="22"/>
  <c r="C95" i="22"/>
  <c r="B95" i="22"/>
  <c r="BA95" i="22" s="1"/>
  <c r="BB95" i="22" s="1"/>
  <c r="AZ94" i="22"/>
  <c r="AY94" i="22"/>
  <c r="AX94" i="22"/>
  <c r="AW94" i="22"/>
  <c r="AV94" i="22"/>
  <c r="AU94" i="22"/>
  <c r="AT94" i="22"/>
  <c r="AS94" i="22"/>
  <c r="AR94" i="22"/>
  <c r="AQ94" i="22"/>
  <c r="AP94" i="22"/>
  <c r="AO94" i="22"/>
  <c r="AN94" i="22"/>
  <c r="AM94" i="22"/>
  <c r="AL94" i="22"/>
  <c r="AK94" i="22"/>
  <c r="AJ94" i="22"/>
  <c r="AI94" i="22"/>
  <c r="AH94" i="22"/>
  <c r="AG94" i="22"/>
  <c r="AF94" i="22"/>
  <c r="AE94" i="22"/>
  <c r="AD94" i="22"/>
  <c r="AC94" i="22"/>
  <c r="AB94" i="22"/>
  <c r="AA94" i="22"/>
  <c r="Z94" i="22"/>
  <c r="Y94" i="22"/>
  <c r="X94" i="22"/>
  <c r="W94" i="22"/>
  <c r="V94" i="22"/>
  <c r="U94" i="22"/>
  <c r="T94" i="22"/>
  <c r="S94" i="22"/>
  <c r="R94" i="22"/>
  <c r="Q94" i="22"/>
  <c r="P94" i="22"/>
  <c r="O94" i="22"/>
  <c r="N94" i="22"/>
  <c r="M94" i="22"/>
  <c r="L94" i="22"/>
  <c r="K94" i="22"/>
  <c r="J94" i="22"/>
  <c r="I94" i="22"/>
  <c r="H94" i="22"/>
  <c r="G94" i="22"/>
  <c r="F94" i="22"/>
  <c r="E94" i="22"/>
  <c r="D94" i="22"/>
  <c r="C94" i="22"/>
  <c r="B94" i="22"/>
  <c r="BA94" i="22" s="1"/>
  <c r="BB94" i="22" s="1"/>
  <c r="BB93" i="22"/>
  <c r="BA93" i="22"/>
  <c r="AZ93" i="22"/>
  <c r="AY93" i="22"/>
  <c r="AX93" i="22"/>
  <c r="AW93" i="22"/>
  <c r="AV93" i="22"/>
  <c r="AU93" i="22"/>
  <c r="AT93" i="22"/>
  <c r="AS93" i="22"/>
  <c r="AR93" i="22"/>
  <c r="AQ93" i="22"/>
  <c r="AP93" i="22"/>
  <c r="AO93" i="22"/>
  <c r="AN93" i="22"/>
  <c r="AM93" i="22"/>
  <c r="AL93" i="22"/>
  <c r="AK93" i="22"/>
  <c r="AJ93" i="22"/>
  <c r="AI93" i="22"/>
  <c r="AH93" i="22"/>
  <c r="AG93" i="22"/>
  <c r="AF93" i="22"/>
  <c r="AE93" i="22"/>
  <c r="AD93" i="22"/>
  <c r="AC93" i="22"/>
  <c r="AB93" i="22"/>
  <c r="AA93" i="22"/>
  <c r="Z93" i="22"/>
  <c r="Y93" i="22"/>
  <c r="X93" i="22"/>
  <c r="W93" i="22"/>
  <c r="V93" i="22"/>
  <c r="U93" i="22"/>
  <c r="T93" i="22"/>
  <c r="S93" i="22"/>
  <c r="R93" i="22"/>
  <c r="Q93" i="22"/>
  <c r="P93" i="22"/>
  <c r="O93" i="22"/>
  <c r="N93" i="22"/>
  <c r="M93" i="22"/>
  <c r="L93" i="22"/>
  <c r="K93" i="22"/>
  <c r="J93" i="22"/>
  <c r="I93" i="22"/>
  <c r="H93" i="22"/>
  <c r="G93" i="22"/>
  <c r="F93" i="22"/>
  <c r="E93" i="22"/>
  <c r="D93" i="22"/>
  <c r="C93" i="22"/>
  <c r="B93" i="22"/>
  <c r="AZ92" i="22"/>
  <c r="AY92" i="22"/>
  <c r="AX92" i="22"/>
  <c r="AW92" i="22"/>
  <c r="AV92" i="22"/>
  <c r="AU92" i="22"/>
  <c r="AT92" i="22"/>
  <c r="AS92" i="22"/>
  <c r="AR92" i="22"/>
  <c r="AQ92" i="22"/>
  <c r="AP92" i="22"/>
  <c r="AO92" i="22"/>
  <c r="AN92" i="22"/>
  <c r="AM92" i="22"/>
  <c r="AL92" i="22"/>
  <c r="AK92" i="22"/>
  <c r="AJ92" i="22"/>
  <c r="AI92" i="22"/>
  <c r="AH92" i="22"/>
  <c r="AG92" i="22"/>
  <c r="AF92" i="22"/>
  <c r="AE92" i="22"/>
  <c r="AD92" i="22"/>
  <c r="AC92" i="22"/>
  <c r="AB92" i="22"/>
  <c r="AA92" i="22"/>
  <c r="Z92" i="22"/>
  <c r="Y92" i="22"/>
  <c r="X92" i="22"/>
  <c r="W92" i="22"/>
  <c r="V92" i="22"/>
  <c r="U92" i="22"/>
  <c r="T92" i="22"/>
  <c r="S92" i="22"/>
  <c r="R92" i="22"/>
  <c r="Q92" i="22"/>
  <c r="P92" i="22"/>
  <c r="O92" i="22"/>
  <c r="N92" i="22"/>
  <c r="M92" i="22"/>
  <c r="L92" i="22"/>
  <c r="K92" i="22"/>
  <c r="J92" i="22"/>
  <c r="I92" i="22"/>
  <c r="H92" i="22"/>
  <c r="G92" i="22"/>
  <c r="F92" i="22"/>
  <c r="E92" i="22"/>
  <c r="D92" i="22"/>
  <c r="C92" i="22"/>
  <c r="B92" i="22"/>
  <c r="BA92" i="22" s="1"/>
  <c r="BB92" i="22" s="1"/>
  <c r="AZ91" i="22"/>
  <c r="AY91" i="22"/>
  <c r="AX91" i="22"/>
  <c r="AW91" i="22"/>
  <c r="AV91" i="22"/>
  <c r="AU91" i="22"/>
  <c r="AT91" i="22"/>
  <c r="AS91" i="22"/>
  <c r="AR91" i="22"/>
  <c r="AQ91" i="22"/>
  <c r="AP91" i="22"/>
  <c r="AO91" i="22"/>
  <c r="AN91" i="22"/>
  <c r="AM91" i="22"/>
  <c r="AL91" i="22"/>
  <c r="AK91" i="22"/>
  <c r="AJ91" i="22"/>
  <c r="AI91" i="22"/>
  <c r="AH91" i="22"/>
  <c r="AG91" i="22"/>
  <c r="AF91" i="22"/>
  <c r="AE91" i="22"/>
  <c r="AD91" i="22"/>
  <c r="AC91" i="22"/>
  <c r="AB91" i="22"/>
  <c r="AA91" i="22"/>
  <c r="Z91" i="22"/>
  <c r="Y91" i="22"/>
  <c r="X91" i="22"/>
  <c r="W91" i="22"/>
  <c r="V91" i="22"/>
  <c r="U91" i="22"/>
  <c r="T91" i="22"/>
  <c r="S91" i="22"/>
  <c r="R91" i="22"/>
  <c r="Q91" i="22"/>
  <c r="P91" i="22"/>
  <c r="O91" i="22"/>
  <c r="N91" i="22"/>
  <c r="M91" i="22"/>
  <c r="L91" i="22"/>
  <c r="K91" i="22"/>
  <c r="J91" i="22"/>
  <c r="I91" i="22"/>
  <c r="H91" i="22"/>
  <c r="G91" i="22"/>
  <c r="F91" i="22"/>
  <c r="E91" i="22"/>
  <c r="D91" i="22"/>
  <c r="C91" i="22"/>
  <c r="B91" i="22"/>
  <c r="BA91" i="22" s="1"/>
  <c r="BB91" i="22" s="1"/>
  <c r="BA90" i="22"/>
  <c r="BB90" i="22" s="1"/>
  <c r="AZ90" i="22"/>
  <c r="AY90" i="22"/>
  <c r="AX90" i="22"/>
  <c r="AW90" i="22"/>
  <c r="AV90" i="22"/>
  <c r="AU90" i="22"/>
  <c r="AT90" i="22"/>
  <c r="AS90" i="22"/>
  <c r="AR90" i="22"/>
  <c r="AQ90" i="22"/>
  <c r="AP90" i="22"/>
  <c r="AO90" i="22"/>
  <c r="AN90" i="22"/>
  <c r="AM90" i="22"/>
  <c r="AL90" i="22"/>
  <c r="AK90" i="22"/>
  <c r="AJ90" i="22"/>
  <c r="AI90" i="22"/>
  <c r="AH90" i="22"/>
  <c r="AG90" i="22"/>
  <c r="AF90" i="22"/>
  <c r="AE90" i="22"/>
  <c r="AD90" i="22"/>
  <c r="AC90" i="22"/>
  <c r="AB90" i="22"/>
  <c r="AA90" i="22"/>
  <c r="Z90" i="22"/>
  <c r="Y90" i="22"/>
  <c r="X90" i="22"/>
  <c r="W90" i="22"/>
  <c r="V90" i="22"/>
  <c r="U90" i="22"/>
  <c r="T90" i="22"/>
  <c r="S90" i="22"/>
  <c r="R90" i="22"/>
  <c r="Q90" i="22"/>
  <c r="P90" i="22"/>
  <c r="O90" i="22"/>
  <c r="N90" i="22"/>
  <c r="M90" i="22"/>
  <c r="L90" i="22"/>
  <c r="K90" i="22"/>
  <c r="J90" i="22"/>
  <c r="I90" i="22"/>
  <c r="H90" i="22"/>
  <c r="G90" i="22"/>
  <c r="F90" i="22"/>
  <c r="E90" i="22"/>
  <c r="D90" i="22"/>
  <c r="C90" i="22"/>
  <c r="B90" i="22"/>
  <c r="AZ89" i="22"/>
  <c r="AY89" i="22"/>
  <c r="AX89" i="22"/>
  <c r="AW89" i="22"/>
  <c r="AV89" i="22"/>
  <c r="AU89" i="22"/>
  <c r="AT89" i="22"/>
  <c r="AS89" i="22"/>
  <c r="AR89" i="22"/>
  <c r="AQ89" i="22"/>
  <c r="AP89" i="22"/>
  <c r="AO89" i="22"/>
  <c r="AN89" i="22"/>
  <c r="AM89" i="22"/>
  <c r="AL89" i="22"/>
  <c r="AK89" i="22"/>
  <c r="AJ89" i="22"/>
  <c r="AI89" i="22"/>
  <c r="AH89" i="22"/>
  <c r="AG89" i="22"/>
  <c r="AF89" i="22"/>
  <c r="AE89" i="22"/>
  <c r="AD89" i="22"/>
  <c r="AC89" i="22"/>
  <c r="AB89" i="22"/>
  <c r="AA89" i="22"/>
  <c r="Z89" i="22"/>
  <c r="Y89" i="22"/>
  <c r="X89" i="22"/>
  <c r="W89" i="22"/>
  <c r="V89" i="22"/>
  <c r="U89" i="22"/>
  <c r="T89" i="22"/>
  <c r="S89" i="22"/>
  <c r="R89" i="22"/>
  <c r="Q89" i="22"/>
  <c r="P89" i="22"/>
  <c r="O89" i="22"/>
  <c r="N89" i="22"/>
  <c r="M89" i="22"/>
  <c r="L89" i="22"/>
  <c r="K89" i="22"/>
  <c r="J89" i="22"/>
  <c r="I89" i="22"/>
  <c r="H89" i="22"/>
  <c r="G89" i="22"/>
  <c r="F89" i="22"/>
  <c r="E89" i="22"/>
  <c r="D89" i="22"/>
  <c r="C89" i="22"/>
  <c r="B89" i="22"/>
  <c r="BA89" i="22" s="1"/>
  <c r="BB89" i="22" s="1"/>
  <c r="AZ88" i="22"/>
  <c r="AY88" i="22"/>
  <c r="AX88" i="22"/>
  <c r="AW88" i="22"/>
  <c r="AV88" i="22"/>
  <c r="AU88" i="22"/>
  <c r="AT88" i="22"/>
  <c r="AS88" i="22"/>
  <c r="AR88" i="22"/>
  <c r="AQ88" i="22"/>
  <c r="AP88" i="22"/>
  <c r="AO88" i="22"/>
  <c r="AN88" i="22"/>
  <c r="AM88" i="22"/>
  <c r="AL88" i="22"/>
  <c r="AK88" i="22"/>
  <c r="AJ88" i="22"/>
  <c r="AI88" i="22"/>
  <c r="AH88" i="22"/>
  <c r="AG88" i="22"/>
  <c r="AF88" i="22"/>
  <c r="AE88" i="22"/>
  <c r="AD88" i="22"/>
  <c r="AC88" i="22"/>
  <c r="AB88" i="22"/>
  <c r="AA88" i="22"/>
  <c r="Z88" i="22"/>
  <c r="Y88" i="22"/>
  <c r="X88" i="22"/>
  <c r="W88" i="22"/>
  <c r="V88" i="22"/>
  <c r="U88" i="22"/>
  <c r="T88" i="22"/>
  <c r="S88" i="22"/>
  <c r="R88" i="22"/>
  <c r="Q88" i="22"/>
  <c r="P88" i="22"/>
  <c r="O88" i="22"/>
  <c r="N88" i="22"/>
  <c r="M88" i="22"/>
  <c r="L88" i="22"/>
  <c r="K88" i="22"/>
  <c r="J88" i="22"/>
  <c r="I88" i="22"/>
  <c r="H88" i="22"/>
  <c r="G88" i="22"/>
  <c r="F88" i="22"/>
  <c r="E88" i="22"/>
  <c r="D88" i="22"/>
  <c r="C88" i="22"/>
  <c r="B88" i="22"/>
  <c r="BA88" i="22" s="1"/>
  <c r="BB88" i="22" s="1"/>
  <c r="AZ87" i="22"/>
  <c r="AY87" i="22"/>
  <c r="AX87" i="22"/>
  <c r="AW87" i="22"/>
  <c r="AV87" i="22"/>
  <c r="AU87" i="22"/>
  <c r="AT87" i="22"/>
  <c r="AS87" i="22"/>
  <c r="AR87" i="22"/>
  <c r="AQ87" i="22"/>
  <c r="AP87" i="22"/>
  <c r="AO87" i="22"/>
  <c r="AN87" i="22"/>
  <c r="AM87" i="22"/>
  <c r="AL87" i="22"/>
  <c r="AK87" i="22"/>
  <c r="AJ87" i="22"/>
  <c r="AI87" i="22"/>
  <c r="AH87" i="22"/>
  <c r="AG87" i="22"/>
  <c r="AF87" i="22"/>
  <c r="AE87" i="22"/>
  <c r="AD87" i="22"/>
  <c r="AC87" i="22"/>
  <c r="AB87" i="22"/>
  <c r="AA87" i="22"/>
  <c r="Z87" i="22"/>
  <c r="Y87" i="22"/>
  <c r="X87" i="22"/>
  <c r="W87" i="22"/>
  <c r="V87" i="22"/>
  <c r="U87" i="22"/>
  <c r="T87" i="22"/>
  <c r="S87" i="22"/>
  <c r="R87" i="22"/>
  <c r="Q87" i="22"/>
  <c r="P87" i="22"/>
  <c r="O87" i="22"/>
  <c r="N87" i="22"/>
  <c r="M87" i="22"/>
  <c r="L87" i="22"/>
  <c r="K87" i="22"/>
  <c r="J87" i="22"/>
  <c r="I87" i="22"/>
  <c r="H87" i="22"/>
  <c r="G87" i="22"/>
  <c r="F87" i="22"/>
  <c r="E87" i="22"/>
  <c r="D87" i="22"/>
  <c r="C87" i="22"/>
  <c r="B87" i="22"/>
  <c r="BA87" i="22" s="1"/>
  <c r="BB87" i="22" s="1"/>
  <c r="AZ86" i="22"/>
  <c r="AY86" i="22"/>
  <c r="AX86" i="22"/>
  <c r="AW86" i="22"/>
  <c r="AV86" i="22"/>
  <c r="AU86" i="22"/>
  <c r="AT86" i="22"/>
  <c r="AS86" i="22"/>
  <c r="AR86" i="22"/>
  <c r="AQ86" i="22"/>
  <c r="AP86" i="22"/>
  <c r="AO86" i="22"/>
  <c r="AN86" i="22"/>
  <c r="AM86" i="22"/>
  <c r="AL86" i="22"/>
  <c r="AK86" i="22"/>
  <c r="AJ86" i="22"/>
  <c r="AI86" i="22"/>
  <c r="AH86" i="22"/>
  <c r="AG86" i="22"/>
  <c r="AF86" i="22"/>
  <c r="AE86" i="22"/>
  <c r="AD86" i="22"/>
  <c r="AC86" i="22"/>
  <c r="AB86" i="22"/>
  <c r="AA86" i="22"/>
  <c r="Z86" i="22"/>
  <c r="Y86" i="22"/>
  <c r="X86" i="22"/>
  <c r="W86" i="22"/>
  <c r="V86" i="22"/>
  <c r="U86" i="22"/>
  <c r="T86" i="22"/>
  <c r="S86" i="22"/>
  <c r="R86" i="22"/>
  <c r="Q86" i="22"/>
  <c r="P86" i="22"/>
  <c r="O86" i="22"/>
  <c r="N86" i="22"/>
  <c r="M86" i="22"/>
  <c r="L86" i="22"/>
  <c r="K86" i="22"/>
  <c r="J86" i="22"/>
  <c r="I86" i="22"/>
  <c r="H86" i="22"/>
  <c r="G86" i="22"/>
  <c r="F86" i="22"/>
  <c r="E86" i="22"/>
  <c r="D86" i="22"/>
  <c r="C86" i="22"/>
  <c r="B86" i="22"/>
  <c r="BA86" i="22" s="1"/>
  <c r="BB86" i="22" s="1"/>
  <c r="BA85" i="22"/>
  <c r="BB85" i="22" s="1"/>
  <c r="AZ85" i="22"/>
  <c r="AY85" i="22"/>
  <c r="AX85" i="22"/>
  <c r="AW85" i="22"/>
  <c r="AV85" i="22"/>
  <c r="AU85" i="22"/>
  <c r="AT85" i="22"/>
  <c r="AS85" i="22"/>
  <c r="AR85" i="22"/>
  <c r="AQ85" i="22"/>
  <c r="AP85" i="22"/>
  <c r="AO85" i="22"/>
  <c r="AN85" i="22"/>
  <c r="AM85" i="22"/>
  <c r="AL85" i="22"/>
  <c r="AK85" i="22"/>
  <c r="AJ85" i="22"/>
  <c r="AI85" i="22"/>
  <c r="AH85" i="22"/>
  <c r="AG85" i="22"/>
  <c r="AF85" i="22"/>
  <c r="AE85" i="22"/>
  <c r="AD85" i="22"/>
  <c r="AC85" i="22"/>
  <c r="AB85" i="22"/>
  <c r="AA85" i="22"/>
  <c r="Z85" i="22"/>
  <c r="Y85" i="22"/>
  <c r="X85" i="22"/>
  <c r="W85" i="22"/>
  <c r="V85" i="22"/>
  <c r="U85" i="22"/>
  <c r="T85" i="22"/>
  <c r="S85" i="22"/>
  <c r="R85" i="22"/>
  <c r="Q85" i="22"/>
  <c r="P85" i="22"/>
  <c r="O85" i="22"/>
  <c r="N85" i="22"/>
  <c r="M85" i="22"/>
  <c r="L85" i="22"/>
  <c r="K85" i="22"/>
  <c r="J85" i="22"/>
  <c r="I85" i="22"/>
  <c r="H85" i="22"/>
  <c r="G85" i="22"/>
  <c r="F85" i="22"/>
  <c r="E85" i="22"/>
  <c r="D85" i="22"/>
  <c r="C85" i="22"/>
  <c r="B85" i="22"/>
  <c r="AZ84" i="22"/>
  <c r="AY84" i="22"/>
  <c r="AX84" i="22"/>
  <c r="AW84" i="22"/>
  <c r="AV84" i="22"/>
  <c r="AU84" i="22"/>
  <c r="AT84" i="22"/>
  <c r="AS84" i="22"/>
  <c r="AR84" i="22"/>
  <c r="AQ84" i="22"/>
  <c r="AP84" i="22"/>
  <c r="AO84" i="22"/>
  <c r="AN84" i="22"/>
  <c r="AM84" i="22"/>
  <c r="AL84" i="22"/>
  <c r="AK84" i="22"/>
  <c r="AJ84" i="22"/>
  <c r="AI84" i="22"/>
  <c r="AH84" i="22"/>
  <c r="AG84" i="22"/>
  <c r="AF84" i="22"/>
  <c r="AE84" i="22"/>
  <c r="AD84" i="22"/>
  <c r="AC84" i="22"/>
  <c r="AB84" i="22"/>
  <c r="AA84" i="22"/>
  <c r="Z84" i="22"/>
  <c r="Y84" i="22"/>
  <c r="X84" i="22"/>
  <c r="W84" i="22"/>
  <c r="V84" i="22"/>
  <c r="U84" i="22"/>
  <c r="T84" i="22"/>
  <c r="S84" i="22"/>
  <c r="R84" i="22"/>
  <c r="Q84" i="22"/>
  <c r="P84" i="22"/>
  <c r="O84" i="22"/>
  <c r="N84" i="22"/>
  <c r="M84" i="22"/>
  <c r="L84" i="22"/>
  <c r="K84" i="22"/>
  <c r="J84" i="22"/>
  <c r="I84" i="22"/>
  <c r="H84" i="22"/>
  <c r="G84" i="22"/>
  <c r="F84" i="22"/>
  <c r="E84" i="22"/>
  <c r="D84" i="22"/>
  <c r="C84" i="22"/>
  <c r="B84" i="22"/>
  <c r="BA84" i="22" s="1"/>
  <c r="BB84" i="22" s="1"/>
  <c r="AZ83" i="22"/>
  <c r="AY83" i="22"/>
  <c r="AX83" i="22"/>
  <c r="AW83" i="22"/>
  <c r="AV83" i="22"/>
  <c r="AU83" i="22"/>
  <c r="AT83" i="22"/>
  <c r="AS83" i="22"/>
  <c r="AR83" i="22"/>
  <c r="AQ83" i="22"/>
  <c r="AP83" i="22"/>
  <c r="AO83" i="22"/>
  <c r="AN83" i="22"/>
  <c r="AM83" i="22"/>
  <c r="AL83" i="22"/>
  <c r="AK83" i="22"/>
  <c r="AJ83" i="22"/>
  <c r="AI83" i="22"/>
  <c r="AH83" i="22"/>
  <c r="AG83" i="22"/>
  <c r="AF83" i="22"/>
  <c r="AE83" i="22"/>
  <c r="AD83" i="22"/>
  <c r="AC83" i="22"/>
  <c r="AB83" i="22"/>
  <c r="AA83" i="22"/>
  <c r="Z83" i="22"/>
  <c r="Y83" i="22"/>
  <c r="X83" i="22"/>
  <c r="W83" i="22"/>
  <c r="V83" i="22"/>
  <c r="U83" i="22"/>
  <c r="T83" i="22"/>
  <c r="S83" i="22"/>
  <c r="R83" i="22"/>
  <c r="Q83" i="22"/>
  <c r="P83" i="22"/>
  <c r="O83" i="22"/>
  <c r="N83" i="22"/>
  <c r="M83" i="22"/>
  <c r="L83" i="22"/>
  <c r="K83" i="22"/>
  <c r="J83" i="22"/>
  <c r="I83" i="22"/>
  <c r="H83" i="22"/>
  <c r="G83" i="22"/>
  <c r="F83" i="22"/>
  <c r="E83" i="22"/>
  <c r="D83" i="22"/>
  <c r="C83" i="22"/>
  <c r="B83" i="22"/>
  <c r="BA83" i="22" s="1"/>
  <c r="BB83" i="22" s="1"/>
  <c r="BA82" i="22"/>
  <c r="BB82" i="22" s="1"/>
  <c r="AZ82" i="22"/>
  <c r="AY82" i="22"/>
  <c r="AX82" i="22"/>
  <c r="AW82" i="22"/>
  <c r="AV82" i="22"/>
  <c r="AU82" i="22"/>
  <c r="AT82" i="22"/>
  <c r="AS82" i="22"/>
  <c r="AR82" i="22"/>
  <c r="AQ82" i="22"/>
  <c r="AP82" i="22"/>
  <c r="AO82" i="22"/>
  <c r="AN82" i="22"/>
  <c r="AM82" i="22"/>
  <c r="AL82" i="22"/>
  <c r="AK82" i="22"/>
  <c r="AJ82" i="22"/>
  <c r="AI82" i="22"/>
  <c r="AH82" i="22"/>
  <c r="AG82" i="22"/>
  <c r="AF82" i="22"/>
  <c r="AE82" i="22"/>
  <c r="AD82" i="22"/>
  <c r="AC82" i="22"/>
  <c r="AB82" i="22"/>
  <c r="AA82" i="22"/>
  <c r="Z82" i="22"/>
  <c r="Y82" i="22"/>
  <c r="X82" i="22"/>
  <c r="W82" i="22"/>
  <c r="V82" i="22"/>
  <c r="U82" i="22"/>
  <c r="T82" i="22"/>
  <c r="S82" i="22"/>
  <c r="R82" i="22"/>
  <c r="Q82" i="22"/>
  <c r="P82" i="22"/>
  <c r="O82" i="22"/>
  <c r="N82" i="22"/>
  <c r="M82" i="22"/>
  <c r="L82" i="22"/>
  <c r="K82" i="22"/>
  <c r="J82" i="22"/>
  <c r="I82" i="22"/>
  <c r="H82" i="22"/>
  <c r="G82" i="22"/>
  <c r="F82" i="22"/>
  <c r="E82" i="22"/>
  <c r="D82" i="22"/>
  <c r="C82" i="22"/>
  <c r="B82" i="22"/>
  <c r="AZ81" i="22"/>
  <c r="AY81" i="22"/>
  <c r="AX81" i="22"/>
  <c r="AW81" i="22"/>
  <c r="AV81" i="22"/>
  <c r="AU81" i="22"/>
  <c r="AT81" i="22"/>
  <c r="AS81" i="22"/>
  <c r="AR81" i="22"/>
  <c r="AQ81" i="22"/>
  <c r="AP81" i="22"/>
  <c r="AO81" i="22"/>
  <c r="AN81" i="22"/>
  <c r="AM81" i="22"/>
  <c r="AL81" i="22"/>
  <c r="AK81" i="22"/>
  <c r="AJ81" i="22"/>
  <c r="AI81" i="22"/>
  <c r="AH81" i="22"/>
  <c r="AG81" i="22"/>
  <c r="AF81" i="22"/>
  <c r="AE81" i="22"/>
  <c r="AD81" i="22"/>
  <c r="AC81" i="22"/>
  <c r="AB81" i="22"/>
  <c r="AA81" i="22"/>
  <c r="Z81" i="22"/>
  <c r="Y81" i="22"/>
  <c r="X81" i="22"/>
  <c r="W81" i="22"/>
  <c r="V81" i="22"/>
  <c r="U81" i="22"/>
  <c r="T81" i="22"/>
  <c r="S81" i="22"/>
  <c r="R81" i="22"/>
  <c r="Q81" i="22"/>
  <c r="P81" i="22"/>
  <c r="O81" i="22"/>
  <c r="N81" i="22"/>
  <c r="M81" i="22"/>
  <c r="L81" i="22"/>
  <c r="K81" i="22"/>
  <c r="J81" i="22"/>
  <c r="I81" i="22"/>
  <c r="H81" i="22"/>
  <c r="G81" i="22"/>
  <c r="F81" i="22"/>
  <c r="E81" i="22"/>
  <c r="D81" i="22"/>
  <c r="C81" i="22"/>
  <c r="B81" i="22"/>
  <c r="BA81" i="22" s="1"/>
  <c r="BB81" i="22" s="1"/>
  <c r="BB80" i="22"/>
  <c r="AZ80" i="22"/>
  <c r="AY80" i="22"/>
  <c r="AX80" i="22"/>
  <c r="AW80" i="22"/>
  <c r="AV80" i="22"/>
  <c r="AU80" i="22"/>
  <c r="AT80" i="22"/>
  <c r="AS80" i="22"/>
  <c r="AR80" i="22"/>
  <c r="AQ80" i="22"/>
  <c r="AP80" i="22"/>
  <c r="AO80" i="22"/>
  <c r="AN80" i="22"/>
  <c r="AM80" i="22"/>
  <c r="AL80" i="22"/>
  <c r="AK80" i="22"/>
  <c r="AJ80" i="22"/>
  <c r="AI80" i="22"/>
  <c r="AH80" i="22"/>
  <c r="AG80" i="22"/>
  <c r="AF80" i="22"/>
  <c r="AE80" i="22"/>
  <c r="AD80" i="22"/>
  <c r="AC80" i="22"/>
  <c r="AB80" i="22"/>
  <c r="AA80" i="22"/>
  <c r="Z80" i="22"/>
  <c r="Y80" i="22"/>
  <c r="X80" i="22"/>
  <c r="W80" i="22"/>
  <c r="V80" i="22"/>
  <c r="U80" i="22"/>
  <c r="T80" i="22"/>
  <c r="S80" i="22"/>
  <c r="R80" i="22"/>
  <c r="Q80" i="22"/>
  <c r="P80" i="22"/>
  <c r="O80" i="22"/>
  <c r="N80" i="22"/>
  <c r="M80" i="22"/>
  <c r="L80" i="22"/>
  <c r="K80" i="22"/>
  <c r="J80" i="22"/>
  <c r="I80" i="22"/>
  <c r="H80" i="22"/>
  <c r="G80" i="22"/>
  <c r="F80" i="22"/>
  <c r="E80" i="22"/>
  <c r="D80" i="22"/>
  <c r="C80" i="22"/>
  <c r="B80" i="22"/>
  <c r="BA80" i="22" s="1"/>
  <c r="AZ79" i="22"/>
  <c r="AY79" i="22"/>
  <c r="AX79" i="22"/>
  <c r="AW79" i="22"/>
  <c r="AV79" i="22"/>
  <c r="AU79" i="22"/>
  <c r="AT79" i="22"/>
  <c r="AS79" i="22"/>
  <c r="AR79" i="22"/>
  <c r="AQ79" i="22"/>
  <c r="AP79" i="22"/>
  <c r="AO79" i="22"/>
  <c r="AN79" i="22"/>
  <c r="AM79" i="22"/>
  <c r="AL79" i="22"/>
  <c r="AK79" i="22"/>
  <c r="AJ79" i="22"/>
  <c r="AI79" i="22"/>
  <c r="AH79" i="22"/>
  <c r="AG79" i="22"/>
  <c r="AF79" i="22"/>
  <c r="AE79" i="22"/>
  <c r="AD79" i="22"/>
  <c r="AC79" i="22"/>
  <c r="AB79" i="22"/>
  <c r="AA79" i="22"/>
  <c r="Z79" i="22"/>
  <c r="Y79" i="22"/>
  <c r="X79" i="22"/>
  <c r="W79" i="22"/>
  <c r="V79" i="22"/>
  <c r="U79" i="22"/>
  <c r="T79" i="22"/>
  <c r="S79" i="22"/>
  <c r="R79" i="22"/>
  <c r="Q79" i="22"/>
  <c r="P79" i="22"/>
  <c r="O79" i="22"/>
  <c r="N79" i="22"/>
  <c r="M79" i="22"/>
  <c r="L79" i="22"/>
  <c r="K79" i="22"/>
  <c r="J79" i="22"/>
  <c r="I79" i="22"/>
  <c r="H79" i="22"/>
  <c r="G79" i="22"/>
  <c r="F79" i="22"/>
  <c r="E79" i="22"/>
  <c r="D79" i="22"/>
  <c r="C79" i="22"/>
  <c r="B79" i="22"/>
  <c r="BA79" i="22" s="1"/>
  <c r="BB79" i="22" s="1"/>
  <c r="AZ78" i="22"/>
  <c r="AY78" i="22"/>
  <c r="AX78" i="22"/>
  <c r="AW78" i="22"/>
  <c r="AV78" i="22"/>
  <c r="AU78" i="22"/>
  <c r="AT78" i="22"/>
  <c r="AS78" i="22"/>
  <c r="AR78" i="22"/>
  <c r="AQ78" i="22"/>
  <c r="AP78" i="22"/>
  <c r="AO78" i="22"/>
  <c r="AN78" i="22"/>
  <c r="AM78" i="22"/>
  <c r="AL78" i="22"/>
  <c r="AK78" i="22"/>
  <c r="AJ78" i="22"/>
  <c r="AI78" i="22"/>
  <c r="AH78" i="22"/>
  <c r="AG78" i="22"/>
  <c r="AF78" i="22"/>
  <c r="AE78" i="22"/>
  <c r="AD78" i="22"/>
  <c r="AC78" i="22"/>
  <c r="AB78" i="22"/>
  <c r="AA78" i="22"/>
  <c r="Z78" i="22"/>
  <c r="Y78" i="22"/>
  <c r="X78" i="22"/>
  <c r="W78" i="22"/>
  <c r="V78" i="22"/>
  <c r="U78" i="22"/>
  <c r="T78" i="22"/>
  <c r="S78" i="22"/>
  <c r="R78" i="22"/>
  <c r="Q78" i="22"/>
  <c r="P78" i="22"/>
  <c r="O78" i="22"/>
  <c r="N78" i="22"/>
  <c r="M78" i="22"/>
  <c r="L78" i="22"/>
  <c r="K78" i="22"/>
  <c r="J78" i="22"/>
  <c r="I78" i="22"/>
  <c r="H78" i="22"/>
  <c r="G78" i="22"/>
  <c r="F78" i="22"/>
  <c r="E78" i="22"/>
  <c r="D78" i="22"/>
  <c r="C78" i="22"/>
  <c r="B78" i="22"/>
  <c r="BA78" i="22" s="1"/>
  <c r="BB78" i="22" s="1"/>
  <c r="BB77" i="22"/>
  <c r="BA77" i="22"/>
  <c r="AZ77" i="22"/>
  <c r="AY77" i="22"/>
  <c r="AX77" i="22"/>
  <c r="AW77" i="22"/>
  <c r="AV77" i="22"/>
  <c r="AU77" i="22"/>
  <c r="AT77" i="22"/>
  <c r="AS77" i="22"/>
  <c r="AR77" i="22"/>
  <c r="AQ77" i="22"/>
  <c r="AP77" i="22"/>
  <c r="AO77" i="22"/>
  <c r="AN77" i="22"/>
  <c r="AM77" i="22"/>
  <c r="AL77" i="22"/>
  <c r="AK77" i="22"/>
  <c r="AJ77" i="22"/>
  <c r="AI77" i="22"/>
  <c r="AH77" i="22"/>
  <c r="AG77" i="22"/>
  <c r="AF77" i="22"/>
  <c r="AE77" i="22"/>
  <c r="AD77" i="22"/>
  <c r="AC77" i="22"/>
  <c r="AB77" i="22"/>
  <c r="AA77" i="22"/>
  <c r="Z77" i="22"/>
  <c r="Y77" i="22"/>
  <c r="X77" i="22"/>
  <c r="W77" i="22"/>
  <c r="V77" i="22"/>
  <c r="U77" i="22"/>
  <c r="T77" i="22"/>
  <c r="S77" i="22"/>
  <c r="R77" i="22"/>
  <c r="Q77" i="22"/>
  <c r="P77" i="22"/>
  <c r="O77" i="22"/>
  <c r="N77" i="22"/>
  <c r="M77" i="22"/>
  <c r="L77" i="22"/>
  <c r="K77" i="22"/>
  <c r="J77" i="22"/>
  <c r="I77" i="22"/>
  <c r="H77" i="22"/>
  <c r="G77" i="22"/>
  <c r="F77" i="22"/>
  <c r="E77" i="22"/>
  <c r="D77" i="22"/>
  <c r="C77" i="22"/>
  <c r="B77" i="22"/>
  <c r="AZ76" i="22"/>
  <c r="AY76" i="22"/>
  <c r="AX76" i="22"/>
  <c r="AW76" i="22"/>
  <c r="AV76" i="22"/>
  <c r="AU76" i="22"/>
  <c r="AT76" i="22"/>
  <c r="AS76" i="22"/>
  <c r="AR76" i="22"/>
  <c r="AQ76" i="22"/>
  <c r="AP76" i="22"/>
  <c r="AO76" i="22"/>
  <c r="AN76" i="22"/>
  <c r="AM76" i="22"/>
  <c r="AL76" i="22"/>
  <c r="AK76" i="22"/>
  <c r="AJ76" i="22"/>
  <c r="AI76" i="22"/>
  <c r="AH76" i="22"/>
  <c r="AG76" i="22"/>
  <c r="AF76" i="22"/>
  <c r="AE76" i="22"/>
  <c r="AD76" i="22"/>
  <c r="AC76" i="22"/>
  <c r="AB76" i="22"/>
  <c r="AA76" i="22"/>
  <c r="Z76" i="22"/>
  <c r="Y76" i="22"/>
  <c r="X76" i="22"/>
  <c r="W76" i="22"/>
  <c r="V76" i="22"/>
  <c r="U76" i="22"/>
  <c r="T76" i="22"/>
  <c r="S76" i="22"/>
  <c r="R76" i="22"/>
  <c r="Q76" i="22"/>
  <c r="P76" i="22"/>
  <c r="O76" i="22"/>
  <c r="N76" i="22"/>
  <c r="M76" i="22"/>
  <c r="L76" i="22"/>
  <c r="K76" i="22"/>
  <c r="J76" i="22"/>
  <c r="I76" i="22"/>
  <c r="H76" i="22"/>
  <c r="G76" i="22"/>
  <c r="F76" i="22"/>
  <c r="E76" i="22"/>
  <c r="D76" i="22"/>
  <c r="C76" i="22"/>
  <c r="B76" i="22"/>
  <c r="BA76" i="22" s="1"/>
  <c r="BB76" i="22" s="1"/>
  <c r="AZ75" i="22"/>
  <c r="AY75" i="22"/>
  <c r="AX75" i="22"/>
  <c r="AW75" i="22"/>
  <c r="AV75" i="22"/>
  <c r="AU75" i="22"/>
  <c r="AT75" i="22"/>
  <c r="AS75" i="22"/>
  <c r="AR75" i="22"/>
  <c r="AQ75" i="22"/>
  <c r="AP75" i="22"/>
  <c r="AO75" i="22"/>
  <c r="AN75" i="22"/>
  <c r="AM75" i="22"/>
  <c r="AL75" i="22"/>
  <c r="AK75" i="22"/>
  <c r="AJ75" i="22"/>
  <c r="AI75" i="22"/>
  <c r="AH75" i="22"/>
  <c r="AG75" i="22"/>
  <c r="AF75" i="22"/>
  <c r="AE75" i="22"/>
  <c r="AD75" i="22"/>
  <c r="AC75" i="22"/>
  <c r="AB75" i="22"/>
  <c r="AA75" i="22"/>
  <c r="Z75" i="22"/>
  <c r="Y75" i="22"/>
  <c r="X75" i="22"/>
  <c r="W75" i="22"/>
  <c r="V75" i="22"/>
  <c r="U75" i="22"/>
  <c r="T75" i="22"/>
  <c r="S75" i="22"/>
  <c r="R75" i="22"/>
  <c r="Q75" i="22"/>
  <c r="P75" i="22"/>
  <c r="O75" i="22"/>
  <c r="N75" i="22"/>
  <c r="M75" i="22"/>
  <c r="L75" i="22"/>
  <c r="K75" i="22"/>
  <c r="J75" i="22"/>
  <c r="I75" i="22"/>
  <c r="H75" i="22"/>
  <c r="G75" i="22"/>
  <c r="F75" i="22"/>
  <c r="E75" i="22"/>
  <c r="D75" i="22"/>
  <c r="C75" i="22"/>
  <c r="B75" i="22"/>
  <c r="BA75" i="22" s="1"/>
  <c r="BB75" i="22" s="1"/>
  <c r="BA74" i="22"/>
  <c r="BB74" i="22" s="1"/>
  <c r="AZ74" i="22"/>
  <c r="AY74" i="22"/>
  <c r="AX74" i="22"/>
  <c r="AW74" i="22"/>
  <c r="AV74" i="22"/>
  <c r="AU74" i="22"/>
  <c r="AT74" i="22"/>
  <c r="AS74" i="22"/>
  <c r="AR74" i="22"/>
  <c r="AQ74" i="22"/>
  <c r="AP74" i="22"/>
  <c r="AO74" i="22"/>
  <c r="AN74" i="22"/>
  <c r="AM74" i="22"/>
  <c r="AL74" i="22"/>
  <c r="AK74" i="22"/>
  <c r="AJ74" i="22"/>
  <c r="AI74" i="22"/>
  <c r="AH74" i="22"/>
  <c r="AG74" i="22"/>
  <c r="AF74" i="22"/>
  <c r="AE74" i="22"/>
  <c r="AD74" i="22"/>
  <c r="AC74" i="22"/>
  <c r="AB74" i="22"/>
  <c r="AA74" i="22"/>
  <c r="Z74" i="22"/>
  <c r="Y74" i="22"/>
  <c r="X74" i="22"/>
  <c r="W74" i="22"/>
  <c r="V74" i="22"/>
  <c r="U74" i="22"/>
  <c r="T74" i="22"/>
  <c r="S74" i="22"/>
  <c r="R74" i="22"/>
  <c r="Q74" i="22"/>
  <c r="P74" i="22"/>
  <c r="O74" i="22"/>
  <c r="N74" i="22"/>
  <c r="M74" i="22"/>
  <c r="L74" i="22"/>
  <c r="K74" i="22"/>
  <c r="J74" i="22"/>
  <c r="I74" i="22"/>
  <c r="H74" i="22"/>
  <c r="G74" i="22"/>
  <c r="F74" i="22"/>
  <c r="E74" i="22"/>
  <c r="D74" i="22"/>
  <c r="C74" i="22"/>
  <c r="B74" i="22"/>
  <c r="AZ73" i="22"/>
  <c r="AY73" i="22"/>
  <c r="AX73" i="22"/>
  <c r="AW73" i="22"/>
  <c r="AV73" i="22"/>
  <c r="AU73" i="22"/>
  <c r="AT73" i="22"/>
  <c r="AS73" i="22"/>
  <c r="AR73" i="22"/>
  <c r="AQ73" i="22"/>
  <c r="AP73" i="22"/>
  <c r="AO73" i="22"/>
  <c r="AN73" i="22"/>
  <c r="AM73" i="22"/>
  <c r="AL73" i="22"/>
  <c r="AK73" i="22"/>
  <c r="AJ73" i="22"/>
  <c r="AI73" i="22"/>
  <c r="AH73" i="22"/>
  <c r="AG73" i="22"/>
  <c r="AF73" i="22"/>
  <c r="AE73" i="22"/>
  <c r="AD73" i="22"/>
  <c r="AC73" i="22"/>
  <c r="AB73" i="22"/>
  <c r="AA73" i="22"/>
  <c r="Z73" i="22"/>
  <c r="Y73" i="22"/>
  <c r="X73" i="22"/>
  <c r="W73" i="22"/>
  <c r="V73" i="22"/>
  <c r="U73" i="22"/>
  <c r="T73" i="22"/>
  <c r="S73" i="22"/>
  <c r="R73" i="22"/>
  <c r="Q73" i="22"/>
  <c r="P73" i="22"/>
  <c r="O73" i="22"/>
  <c r="N73" i="22"/>
  <c r="M73" i="22"/>
  <c r="L73" i="22"/>
  <c r="K73" i="22"/>
  <c r="J73" i="22"/>
  <c r="I73" i="22"/>
  <c r="H73" i="22"/>
  <c r="G73" i="22"/>
  <c r="F73" i="22"/>
  <c r="E73" i="22"/>
  <c r="D73" i="22"/>
  <c r="C73" i="22"/>
  <c r="B73" i="22"/>
  <c r="BA73" i="22" s="1"/>
  <c r="BB73" i="22" s="1"/>
  <c r="AZ72" i="22"/>
  <c r="AY72" i="22"/>
  <c r="AX72" i="22"/>
  <c r="AW72" i="22"/>
  <c r="AV72" i="22"/>
  <c r="AU72" i="22"/>
  <c r="AT72" i="22"/>
  <c r="AS72" i="22"/>
  <c r="AR72" i="22"/>
  <c r="AQ72" i="22"/>
  <c r="AP72" i="22"/>
  <c r="AO72" i="22"/>
  <c r="AN72" i="22"/>
  <c r="AM72" i="22"/>
  <c r="AL72" i="22"/>
  <c r="AK72" i="22"/>
  <c r="AJ72" i="22"/>
  <c r="AI72" i="22"/>
  <c r="AH72" i="22"/>
  <c r="AG72" i="22"/>
  <c r="AF72" i="22"/>
  <c r="AE72" i="22"/>
  <c r="AD72" i="22"/>
  <c r="AC72" i="22"/>
  <c r="AB72" i="22"/>
  <c r="AA72" i="22"/>
  <c r="Z72" i="22"/>
  <c r="Y72" i="22"/>
  <c r="X72" i="22"/>
  <c r="W72" i="22"/>
  <c r="V72" i="22"/>
  <c r="U72" i="22"/>
  <c r="T72" i="22"/>
  <c r="S72" i="22"/>
  <c r="R72" i="22"/>
  <c r="Q72" i="22"/>
  <c r="P72" i="22"/>
  <c r="O72" i="22"/>
  <c r="N72" i="22"/>
  <c r="M72" i="22"/>
  <c r="L72" i="22"/>
  <c r="K72" i="22"/>
  <c r="J72" i="22"/>
  <c r="I72" i="22"/>
  <c r="H72" i="22"/>
  <c r="G72" i="22"/>
  <c r="F72" i="22"/>
  <c r="E72" i="22"/>
  <c r="D72" i="22"/>
  <c r="C72" i="22"/>
  <c r="B72" i="22"/>
  <c r="BA72" i="22" s="1"/>
  <c r="BB72" i="22" s="1"/>
  <c r="AZ71" i="22"/>
  <c r="AY71" i="22"/>
  <c r="AX71" i="22"/>
  <c r="AW71" i="22"/>
  <c r="AV71" i="22"/>
  <c r="AU71" i="22"/>
  <c r="AT71" i="22"/>
  <c r="AS71" i="22"/>
  <c r="AR71" i="22"/>
  <c r="AQ71" i="22"/>
  <c r="AP71" i="22"/>
  <c r="AO71" i="22"/>
  <c r="AN71" i="22"/>
  <c r="AM71" i="22"/>
  <c r="AL71" i="22"/>
  <c r="AK71" i="22"/>
  <c r="AJ71" i="22"/>
  <c r="AI71" i="22"/>
  <c r="AH71" i="22"/>
  <c r="AG71" i="22"/>
  <c r="AF71" i="22"/>
  <c r="AE71" i="22"/>
  <c r="AD71" i="22"/>
  <c r="AC71" i="22"/>
  <c r="AB71" i="22"/>
  <c r="AA71" i="22"/>
  <c r="Z71" i="22"/>
  <c r="Y71" i="22"/>
  <c r="X71" i="22"/>
  <c r="W71" i="22"/>
  <c r="V71" i="22"/>
  <c r="U71" i="22"/>
  <c r="T71" i="22"/>
  <c r="S71" i="22"/>
  <c r="R71" i="22"/>
  <c r="Q71" i="22"/>
  <c r="P71" i="22"/>
  <c r="O71" i="22"/>
  <c r="N71" i="22"/>
  <c r="M71" i="22"/>
  <c r="L71" i="22"/>
  <c r="K71" i="22"/>
  <c r="J71" i="22"/>
  <c r="I71" i="22"/>
  <c r="H71" i="22"/>
  <c r="G71" i="22"/>
  <c r="F71" i="22"/>
  <c r="E71" i="22"/>
  <c r="D71" i="22"/>
  <c r="C71" i="22"/>
  <c r="B71" i="22"/>
  <c r="BA71" i="22" s="1"/>
  <c r="BB71" i="22" s="1"/>
  <c r="AZ70" i="22"/>
  <c r="AY70" i="22"/>
  <c r="AX70" i="22"/>
  <c r="AW70" i="22"/>
  <c r="AV70" i="22"/>
  <c r="AU70" i="22"/>
  <c r="AT70" i="22"/>
  <c r="AS70" i="22"/>
  <c r="AR70" i="22"/>
  <c r="AQ70" i="22"/>
  <c r="AP70" i="22"/>
  <c r="AO70" i="22"/>
  <c r="AN70" i="22"/>
  <c r="AM70" i="22"/>
  <c r="AL70" i="22"/>
  <c r="AK70" i="22"/>
  <c r="AJ70" i="22"/>
  <c r="AI70" i="22"/>
  <c r="AH70" i="22"/>
  <c r="AG70" i="22"/>
  <c r="AF70" i="22"/>
  <c r="AE70" i="22"/>
  <c r="AD70" i="22"/>
  <c r="AC70" i="22"/>
  <c r="AB70" i="22"/>
  <c r="AA70" i="22"/>
  <c r="Z70" i="22"/>
  <c r="Y70" i="22"/>
  <c r="X70" i="22"/>
  <c r="W70" i="22"/>
  <c r="V70" i="22"/>
  <c r="U70" i="22"/>
  <c r="T70" i="22"/>
  <c r="S70" i="22"/>
  <c r="R70" i="22"/>
  <c r="Q70" i="22"/>
  <c r="P70" i="22"/>
  <c r="O70" i="22"/>
  <c r="N70" i="22"/>
  <c r="M70" i="22"/>
  <c r="L70" i="22"/>
  <c r="K70" i="22"/>
  <c r="J70" i="22"/>
  <c r="I70" i="22"/>
  <c r="H70" i="22"/>
  <c r="G70" i="22"/>
  <c r="F70" i="22"/>
  <c r="E70" i="22"/>
  <c r="D70" i="22"/>
  <c r="C70" i="22"/>
  <c r="B70" i="22"/>
  <c r="BA70" i="22" s="1"/>
  <c r="BB70" i="22" s="1"/>
  <c r="BA69" i="22"/>
  <c r="BB69" i="22" s="1"/>
  <c r="AZ69" i="22"/>
  <c r="AY69" i="22"/>
  <c r="AX69" i="22"/>
  <c r="AW69" i="22"/>
  <c r="AV69" i="22"/>
  <c r="AU69" i="22"/>
  <c r="AT69" i="22"/>
  <c r="AS69" i="22"/>
  <c r="AR69" i="22"/>
  <c r="AQ69" i="22"/>
  <c r="AP69" i="22"/>
  <c r="AO69" i="22"/>
  <c r="AN69" i="22"/>
  <c r="AM69" i="22"/>
  <c r="AL69" i="22"/>
  <c r="AK69" i="22"/>
  <c r="AJ69" i="22"/>
  <c r="AI69" i="22"/>
  <c r="AH69" i="22"/>
  <c r="AG69" i="22"/>
  <c r="AF69" i="22"/>
  <c r="AE69" i="22"/>
  <c r="AD69" i="22"/>
  <c r="AC69" i="22"/>
  <c r="AB69" i="22"/>
  <c r="AA69" i="22"/>
  <c r="Z69" i="22"/>
  <c r="Y69" i="22"/>
  <c r="X69" i="22"/>
  <c r="W69" i="22"/>
  <c r="V69" i="22"/>
  <c r="U69" i="22"/>
  <c r="T69" i="22"/>
  <c r="S69" i="22"/>
  <c r="R69" i="22"/>
  <c r="Q69" i="22"/>
  <c r="P69" i="22"/>
  <c r="O69" i="22"/>
  <c r="N69" i="22"/>
  <c r="M69" i="22"/>
  <c r="L69" i="22"/>
  <c r="K69" i="22"/>
  <c r="J69" i="22"/>
  <c r="I69" i="22"/>
  <c r="H69" i="22"/>
  <c r="G69" i="22"/>
  <c r="F69" i="22"/>
  <c r="E69" i="22"/>
  <c r="D69" i="22"/>
  <c r="C69" i="22"/>
  <c r="B69" i="22"/>
  <c r="AZ68" i="22"/>
  <c r="AY68" i="22"/>
  <c r="AX68" i="22"/>
  <c r="AW68" i="22"/>
  <c r="AV68" i="22"/>
  <c r="AU68" i="22"/>
  <c r="AT68" i="22"/>
  <c r="AS68" i="22"/>
  <c r="AR68" i="22"/>
  <c r="AQ68" i="22"/>
  <c r="AP68" i="22"/>
  <c r="AO68" i="22"/>
  <c r="AN68" i="22"/>
  <c r="AM68" i="22"/>
  <c r="AL68" i="22"/>
  <c r="AK68" i="22"/>
  <c r="AJ68" i="22"/>
  <c r="AI68" i="22"/>
  <c r="AH68" i="22"/>
  <c r="AG68" i="22"/>
  <c r="AF68" i="22"/>
  <c r="AE68" i="22"/>
  <c r="AD68" i="22"/>
  <c r="AC68" i="22"/>
  <c r="AB68" i="22"/>
  <c r="AA68" i="22"/>
  <c r="Z68" i="22"/>
  <c r="Y68" i="22"/>
  <c r="X68" i="22"/>
  <c r="W68" i="22"/>
  <c r="V68" i="22"/>
  <c r="U68" i="22"/>
  <c r="T68" i="22"/>
  <c r="S68" i="22"/>
  <c r="R68" i="22"/>
  <c r="Q68" i="22"/>
  <c r="P68" i="22"/>
  <c r="O68" i="22"/>
  <c r="N68" i="22"/>
  <c r="M68" i="22"/>
  <c r="L68" i="22"/>
  <c r="K68" i="22"/>
  <c r="J68" i="22"/>
  <c r="I68" i="22"/>
  <c r="H68" i="22"/>
  <c r="G68" i="22"/>
  <c r="F68" i="22"/>
  <c r="E68" i="22"/>
  <c r="D68" i="22"/>
  <c r="C68" i="22"/>
  <c r="B68" i="22"/>
  <c r="BA68" i="22" s="1"/>
  <c r="BB68" i="22" s="1"/>
  <c r="AZ67" i="22"/>
  <c r="AY67" i="22"/>
  <c r="AX67" i="22"/>
  <c r="AW67" i="22"/>
  <c r="AV67" i="22"/>
  <c r="AU67" i="22"/>
  <c r="AT67" i="22"/>
  <c r="AS67" i="22"/>
  <c r="AR67" i="22"/>
  <c r="AQ67" i="22"/>
  <c r="AP67" i="22"/>
  <c r="AO67" i="22"/>
  <c r="AN67" i="22"/>
  <c r="AM67" i="22"/>
  <c r="AL67" i="22"/>
  <c r="AK67" i="22"/>
  <c r="AJ67" i="22"/>
  <c r="AI67" i="22"/>
  <c r="AH67" i="22"/>
  <c r="AG67" i="22"/>
  <c r="AF67" i="22"/>
  <c r="AE67" i="22"/>
  <c r="AD67" i="22"/>
  <c r="AC67" i="22"/>
  <c r="AB67" i="22"/>
  <c r="AA67" i="22"/>
  <c r="Z67" i="22"/>
  <c r="Y67" i="22"/>
  <c r="X67" i="22"/>
  <c r="W67" i="22"/>
  <c r="V67" i="22"/>
  <c r="U67" i="22"/>
  <c r="T67" i="22"/>
  <c r="S67" i="22"/>
  <c r="R67" i="22"/>
  <c r="Q67" i="22"/>
  <c r="P67" i="22"/>
  <c r="O67" i="22"/>
  <c r="N67" i="22"/>
  <c r="M67" i="22"/>
  <c r="L67" i="22"/>
  <c r="K67" i="22"/>
  <c r="J67" i="22"/>
  <c r="I67" i="22"/>
  <c r="H67" i="22"/>
  <c r="G67" i="22"/>
  <c r="F67" i="22"/>
  <c r="E67" i="22"/>
  <c r="D67" i="22"/>
  <c r="C67" i="22"/>
  <c r="B67" i="22"/>
  <c r="BA67" i="22" s="1"/>
  <c r="BB67" i="22" s="1"/>
  <c r="BA66" i="22"/>
  <c r="BB66" i="22" s="1"/>
  <c r="AZ66" i="22"/>
  <c r="AY66" i="22"/>
  <c r="AX66" i="22"/>
  <c r="AW66" i="22"/>
  <c r="AV66" i="22"/>
  <c r="AU66" i="22"/>
  <c r="AT66" i="22"/>
  <c r="AS66" i="22"/>
  <c r="AR66" i="22"/>
  <c r="AQ66" i="22"/>
  <c r="AP66" i="22"/>
  <c r="AO66" i="22"/>
  <c r="AN66" i="22"/>
  <c r="AM66" i="22"/>
  <c r="AL66" i="22"/>
  <c r="AK66" i="22"/>
  <c r="AJ66" i="22"/>
  <c r="AI66" i="22"/>
  <c r="AH66" i="22"/>
  <c r="AG66" i="22"/>
  <c r="AF66" i="22"/>
  <c r="AE66" i="22"/>
  <c r="AD66" i="22"/>
  <c r="AC66" i="22"/>
  <c r="AB66" i="22"/>
  <c r="AA66" i="22"/>
  <c r="Z66" i="22"/>
  <c r="Y66" i="22"/>
  <c r="X66" i="22"/>
  <c r="W66" i="22"/>
  <c r="V66" i="22"/>
  <c r="U66" i="22"/>
  <c r="T66" i="22"/>
  <c r="S66" i="22"/>
  <c r="R66" i="22"/>
  <c r="Q66" i="22"/>
  <c r="P66" i="22"/>
  <c r="O66" i="22"/>
  <c r="N66" i="22"/>
  <c r="M66" i="22"/>
  <c r="L66" i="22"/>
  <c r="K66" i="22"/>
  <c r="J66" i="22"/>
  <c r="I66" i="22"/>
  <c r="H66" i="22"/>
  <c r="G66" i="22"/>
  <c r="F66" i="22"/>
  <c r="E66" i="22"/>
  <c r="D66" i="22"/>
  <c r="C66" i="22"/>
  <c r="B66" i="22"/>
  <c r="AZ65" i="22"/>
  <c r="AY65" i="22"/>
  <c r="AX65" i="22"/>
  <c r="AW65" i="22"/>
  <c r="AV65" i="22"/>
  <c r="AU65" i="22"/>
  <c r="AT65" i="22"/>
  <c r="AS65" i="22"/>
  <c r="AR65" i="22"/>
  <c r="AQ65" i="22"/>
  <c r="AP65" i="22"/>
  <c r="AO65" i="22"/>
  <c r="AN65" i="22"/>
  <c r="AM65" i="22"/>
  <c r="AL65" i="22"/>
  <c r="AK65" i="22"/>
  <c r="AJ65" i="22"/>
  <c r="AI65" i="22"/>
  <c r="AH65" i="22"/>
  <c r="AG65" i="22"/>
  <c r="AF65" i="22"/>
  <c r="AE65" i="22"/>
  <c r="AD65" i="22"/>
  <c r="AC65" i="22"/>
  <c r="AB65" i="22"/>
  <c r="AA65" i="22"/>
  <c r="Z65" i="22"/>
  <c r="Y65" i="22"/>
  <c r="X65" i="22"/>
  <c r="W65" i="22"/>
  <c r="V65" i="22"/>
  <c r="U65" i="22"/>
  <c r="T65" i="22"/>
  <c r="S65" i="22"/>
  <c r="R65" i="22"/>
  <c r="Q65" i="22"/>
  <c r="P65" i="22"/>
  <c r="O65" i="22"/>
  <c r="N65" i="22"/>
  <c r="M65" i="22"/>
  <c r="L65" i="22"/>
  <c r="K65" i="22"/>
  <c r="J65" i="22"/>
  <c r="I65" i="22"/>
  <c r="H65" i="22"/>
  <c r="G65" i="22"/>
  <c r="F65" i="22"/>
  <c r="E65" i="22"/>
  <c r="D65" i="22"/>
  <c r="C65" i="22"/>
  <c r="B65" i="22"/>
  <c r="BA65" i="22" s="1"/>
  <c r="BB65" i="22" s="1"/>
  <c r="BB64" i="22"/>
  <c r="AZ64" i="22"/>
  <c r="AY64" i="22"/>
  <c r="AX64" i="22"/>
  <c r="AW64" i="22"/>
  <c r="AV64" i="22"/>
  <c r="AU64" i="22"/>
  <c r="AT64" i="22"/>
  <c r="AS64" i="22"/>
  <c r="AR64" i="22"/>
  <c r="AQ64" i="22"/>
  <c r="AP64" i="22"/>
  <c r="AO64" i="22"/>
  <c r="AN64" i="22"/>
  <c r="AM64" i="22"/>
  <c r="AL64" i="22"/>
  <c r="AK64" i="22"/>
  <c r="AJ64" i="22"/>
  <c r="AI64" i="22"/>
  <c r="AH64" i="22"/>
  <c r="AG64" i="22"/>
  <c r="AF64" i="22"/>
  <c r="AE64" i="22"/>
  <c r="AD64" i="22"/>
  <c r="AC64" i="22"/>
  <c r="AB64" i="22"/>
  <c r="AA64" i="22"/>
  <c r="Z64" i="22"/>
  <c r="Y64" i="22"/>
  <c r="X64" i="22"/>
  <c r="W64" i="22"/>
  <c r="V64" i="22"/>
  <c r="U64" i="22"/>
  <c r="T64" i="22"/>
  <c r="S64" i="22"/>
  <c r="R64" i="22"/>
  <c r="Q64" i="22"/>
  <c r="P64" i="22"/>
  <c r="O64" i="22"/>
  <c r="N64" i="22"/>
  <c r="M64" i="22"/>
  <c r="L64" i="22"/>
  <c r="K64" i="22"/>
  <c r="J64" i="22"/>
  <c r="I64" i="22"/>
  <c r="H64" i="22"/>
  <c r="G64" i="22"/>
  <c r="F64" i="22"/>
  <c r="E64" i="22"/>
  <c r="D64" i="22"/>
  <c r="C64" i="22"/>
  <c r="B64" i="22"/>
  <c r="BA64" i="22" s="1"/>
  <c r="AZ63" i="22"/>
  <c r="AY63" i="22"/>
  <c r="AX63" i="22"/>
  <c r="AW63" i="22"/>
  <c r="AV63" i="22"/>
  <c r="AU63" i="22"/>
  <c r="AT63" i="22"/>
  <c r="AS63" i="22"/>
  <c r="AR63" i="22"/>
  <c r="AQ63" i="22"/>
  <c r="AP63" i="22"/>
  <c r="AO63" i="22"/>
  <c r="AN63" i="22"/>
  <c r="AM63" i="22"/>
  <c r="AL63" i="22"/>
  <c r="AK63" i="22"/>
  <c r="AJ63" i="22"/>
  <c r="AI63" i="22"/>
  <c r="AH63" i="22"/>
  <c r="AG63" i="22"/>
  <c r="AF63" i="22"/>
  <c r="AE63" i="22"/>
  <c r="AD63" i="22"/>
  <c r="AC63" i="22"/>
  <c r="AB63" i="22"/>
  <c r="AA63" i="22"/>
  <c r="Z63" i="22"/>
  <c r="Y63" i="22"/>
  <c r="X63" i="22"/>
  <c r="W63" i="22"/>
  <c r="V63" i="22"/>
  <c r="U63" i="22"/>
  <c r="T63" i="22"/>
  <c r="S63" i="22"/>
  <c r="R63" i="22"/>
  <c r="Q63" i="22"/>
  <c r="P63" i="22"/>
  <c r="O63" i="22"/>
  <c r="N63" i="22"/>
  <c r="M63" i="22"/>
  <c r="L63" i="22"/>
  <c r="K63" i="22"/>
  <c r="J63" i="22"/>
  <c r="I63" i="22"/>
  <c r="H63" i="22"/>
  <c r="G63" i="22"/>
  <c r="F63" i="22"/>
  <c r="E63" i="22"/>
  <c r="D63" i="22"/>
  <c r="C63" i="22"/>
  <c r="B63" i="22"/>
  <c r="BA63" i="22" s="1"/>
  <c r="BB63" i="22" s="1"/>
  <c r="AZ62" i="22"/>
  <c r="AY62" i="22"/>
  <c r="AX62" i="22"/>
  <c r="AW62" i="22"/>
  <c r="AV62" i="22"/>
  <c r="AU62" i="22"/>
  <c r="AT62" i="22"/>
  <c r="AS62" i="22"/>
  <c r="AR62" i="22"/>
  <c r="AQ62" i="22"/>
  <c r="AP62" i="22"/>
  <c r="AO62" i="22"/>
  <c r="AN62" i="22"/>
  <c r="AM62" i="22"/>
  <c r="AL62" i="22"/>
  <c r="AK62" i="22"/>
  <c r="AJ62" i="22"/>
  <c r="AI62" i="22"/>
  <c r="AH62" i="22"/>
  <c r="AG62" i="22"/>
  <c r="AF62" i="22"/>
  <c r="AE62" i="22"/>
  <c r="AD62" i="22"/>
  <c r="AC62" i="22"/>
  <c r="AB62" i="22"/>
  <c r="AA62" i="22"/>
  <c r="Z62" i="22"/>
  <c r="Y62" i="22"/>
  <c r="X62" i="22"/>
  <c r="W62" i="22"/>
  <c r="V62" i="22"/>
  <c r="U62" i="22"/>
  <c r="T62" i="22"/>
  <c r="S62" i="22"/>
  <c r="R62" i="22"/>
  <c r="Q62" i="22"/>
  <c r="P62" i="22"/>
  <c r="O62" i="22"/>
  <c r="N62" i="22"/>
  <c r="M62" i="22"/>
  <c r="L62" i="22"/>
  <c r="K62" i="22"/>
  <c r="J62" i="22"/>
  <c r="I62" i="22"/>
  <c r="H62" i="22"/>
  <c r="G62" i="22"/>
  <c r="F62" i="22"/>
  <c r="E62" i="22"/>
  <c r="D62" i="22"/>
  <c r="C62" i="22"/>
  <c r="B62" i="22"/>
  <c r="BA62" i="22" s="1"/>
  <c r="BB62" i="22" s="1"/>
  <c r="BB61" i="22"/>
  <c r="BA61" i="22"/>
  <c r="AZ61" i="22"/>
  <c r="AY61" i="22"/>
  <c r="AX61" i="22"/>
  <c r="AW61" i="22"/>
  <c r="AV61" i="22"/>
  <c r="AU61" i="22"/>
  <c r="AT61" i="22"/>
  <c r="AS61" i="22"/>
  <c r="AR61" i="22"/>
  <c r="AQ61" i="22"/>
  <c r="AP61" i="22"/>
  <c r="AO61" i="22"/>
  <c r="AN61" i="22"/>
  <c r="AM61" i="22"/>
  <c r="AL61" i="22"/>
  <c r="AK61" i="22"/>
  <c r="AJ61" i="22"/>
  <c r="AI61" i="22"/>
  <c r="AH61" i="22"/>
  <c r="AG61" i="22"/>
  <c r="AF61" i="22"/>
  <c r="AE61" i="22"/>
  <c r="AD61" i="22"/>
  <c r="AC61" i="22"/>
  <c r="AB61" i="22"/>
  <c r="AA61" i="22"/>
  <c r="Z61" i="22"/>
  <c r="Y61" i="22"/>
  <c r="X61" i="22"/>
  <c r="W61" i="22"/>
  <c r="V61" i="22"/>
  <c r="U61" i="22"/>
  <c r="T61" i="22"/>
  <c r="S61" i="22"/>
  <c r="R61" i="22"/>
  <c r="Q61" i="22"/>
  <c r="P61" i="22"/>
  <c r="O61" i="22"/>
  <c r="N61" i="22"/>
  <c r="M61" i="22"/>
  <c r="L61" i="22"/>
  <c r="K61" i="22"/>
  <c r="J61" i="22"/>
  <c r="I61" i="22"/>
  <c r="H61" i="22"/>
  <c r="G61" i="22"/>
  <c r="F61" i="22"/>
  <c r="E61" i="22"/>
  <c r="D61" i="22"/>
  <c r="C61" i="22"/>
  <c r="B61" i="22"/>
  <c r="AZ60" i="22"/>
  <c r="AY60" i="22"/>
  <c r="AX60" i="22"/>
  <c r="AW60" i="22"/>
  <c r="AV60" i="22"/>
  <c r="AU60" i="22"/>
  <c r="AT60" i="22"/>
  <c r="AS60" i="22"/>
  <c r="AR60" i="22"/>
  <c r="AQ60" i="22"/>
  <c r="AP60" i="22"/>
  <c r="AO60" i="22"/>
  <c r="AN60" i="22"/>
  <c r="AM60" i="22"/>
  <c r="AL60" i="22"/>
  <c r="AK60" i="22"/>
  <c r="AJ60" i="22"/>
  <c r="AI60" i="22"/>
  <c r="AH60" i="22"/>
  <c r="AG60" i="22"/>
  <c r="AF60" i="22"/>
  <c r="AE60" i="22"/>
  <c r="AD60" i="22"/>
  <c r="AC60" i="22"/>
  <c r="AB60" i="22"/>
  <c r="AA60" i="22"/>
  <c r="Z60" i="22"/>
  <c r="Y60" i="22"/>
  <c r="X60" i="22"/>
  <c r="W60" i="22"/>
  <c r="V60" i="22"/>
  <c r="U60" i="22"/>
  <c r="T60" i="22"/>
  <c r="S60" i="22"/>
  <c r="R60" i="22"/>
  <c r="Q60" i="22"/>
  <c r="P60" i="22"/>
  <c r="O60" i="22"/>
  <c r="N60" i="22"/>
  <c r="M60" i="22"/>
  <c r="L60" i="22"/>
  <c r="K60" i="22"/>
  <c r="J60" i="22"/>
  <c r="I60" i="22"/>
  <c r="H60" i="22"/>
  <c r="G60" i="22"/>
  <c r="F60" i="22"/>
  <c r="E60" i="22"/>
  <c r="D60" i="22"/>
  <c r="C60" i="22"/>
  <c r="B60" i="22"/>
  <c r="BA60" i="22" s="1"/>
  <c r="BB60" i="22" s="1"/>
  <c r="AZ59" i="22"/>
  <c r="AY59" i="22"/>
  <c r="AX59" i="22"/>
  <c r="AW59" i="22"/>
  <c r="AV59" i="22"/>
  <c r="AU59" i="22"/>
  <c r="AT59" i="22"/>
  <c r="AS59" i="22"/>
  <c r="AR59" i="22"/>
  <c r="AQ59" i="22"/>
  <c r="AP59" i="22"/>
  <c r="AO59" i="22"/>
  <c r="AN59" i="22"/>
  <c r="AM59" i="22"/>
  <c r="AL59" i="22"/>
  <c r="AK59" i="22"/>
  <c r="AJ59" i="22"/>
  <c r="AI59" i="22"/>
  <c r="AH59" i="22"/>
  <c r="AG59" i="22"/>
  <c r="AF59" i="22"/>
  <c r="AE59" i="22"/>
  <c r="AD59" i="22"/>
  <c r="AC59" i="22"/>
  <c r="AB59" i="22"/>
  <c r="AA59" i="22"/>
  <c r="Z59" i="22"/>
  <c r="Y59" i="22"/>
  <c r="X59" i="22"/>
  <c r="W59" i="22"/>
  <c r="V59" i="22"/>
  <c r="U59" i="22"/>
  <c r="T59" i="22"/>
  <c r="S59" i="22"/>
  <c r="R59" i="22"/>
  <c r="Q59" i="22"/>
  <c r="P59" i="22"/>
  <c r="O59" i="22"/>
  <c r="N59" i="22"/>
  <c r="M59" i="22"/>
  <c r="L59" i="22"/>
  <c r="K59" i="22"/>
  <c r="J59" i="22"/>
  <c r="I59" i="22"/>
  <c r="H59" i="22"/>
  <c r="G59" i="22"/>
  <c r="F59" i="22"/>
  <c r="E59" i="22"/>
  <c r="D59" i="22"/>
  <c r="C59" i="22"/>
  <c r="B59" i="22"/>
  <c r="BA59" i="22" s="1"/>
  <c r="BB59" i="22" s="1"/>
  <c r="BA58" i="22"/>
  <c r="BB58" i="22" s="1"/>
  <c r="AZ58" i="22"/>
  <c r="AY58" i="22"/>
  <c r="AX58" i="22"/>
  <c r="AW58" i="22"/>
  <c r="AV58" i="22"/>
  <c r="AU58" i="22"/>
  <c r="AT58" i="22"/>
  <c r="AS58" i="22"/>
  <c r="AR58" i="22"/>
  <c r="AQ58" i="22"/>
  <c r="AP58" i="22"/>
  <c r="AO58" i="22"/>
  <c r="AN58" i="22"/>
  <c r="AM58" i="22"/>
  <c r="AL58" i="22"/>
  <c r="AK58" i="22"/>
  <c r="AJ58" i="22"/>
  <c r="AI58" i="22"/>
  <c r="AH58" i="22"/>
  <c r="AG58" i="22"/>
  <c r="AF58" i="22"/>
  <c r="AE58" i="22"/>
  <c r="AD58" i="22"/>
  <c r="AC58" i="22"/>
  <c r="AB58" i="22"/>
  <c r="AA58" i="22"/>
  <c r="Z58" i="22"/>
  <c r="Y58" i="22"/>
  <c r="X58" i="22"/>
  <c r="W58" i="22"/>
  <c r="V58" i="22"/>
  <c r="U58" i="22"/>
  <c r="T58" i="22"/>
  <c r="S58" i="22"/>
  <c r="R58" i="22"/>
  <c r="Q58" i="22"/>
  <c r="P58" i="22"/>
  <c r="O58" i="22"/>
  <c r="N58" i="22"/>
  <c r="M58" i="22"/>
  <c r="L58" i="22"/>
  <c r="K58" i="22"/>
  <c r="J58" i="22"/>
  <c r="I58" i="22"/>
  <c r="H58" i="22"/>
  <c r="G58" i="22"/>
  <c r="F58" i="22"/>
  <c r="E58" i="22"/>
  <c r="D58" i="22"/>
  <c r="C58" i="22"/>
  <c r="B58" i="22"/>
  <c r="AZ57" i="22"/>
  <c r="AY57" i="22"/>
  <c r="AX57" i="22"/>
  <c r="AW57" i="22"/>
  <c r="AV57" i="22"/>
  <c r="AU57" i="22"/>
  <c r="AT57" i="22"/>
  <c r="AS57" i="22"/>
  <c r="AR57" i="22"/>
  <c r="AQ57" i="22"/>
  <c r="AP57" i="22"/>
  <c r="AO57" i="22"/>
  <c r="AN57" i="22"/>
  <c r="AM57" i="22"/>
  <c r="AL57" i="22"/>
  <c r="AK57" i="22"/>
  <c r="AJ57" i="22"/>
  <c r="AI57" i="22"/>
  <c r="AH57" i="22"/>
  <c r="AG57" i="22"/>
  <c r="AF57" i="22"/>
  <c r="AE57" i="22"/>
  <c r="AD57" i="22"/>
  <c r="AC57" i="22"/>
  <c r="AB57" i="22"/>
  <c r="AA57" i="22"/>
  <c r="Z57" i="22"/>
  <c r="Y57" i="22"/>
  <c r="X57" i="22"/>
  <c r="W57" i="22"/>
  <c r="V57" i="22"/>
  <c r="U57" i="22"/>
  <c r="T57" i="22"/>
  <c r="S57" i="22"/>
  <c r="R57" i="22"/>
  <c r="Q57" i="22"/>
  <c r="P57" i="22"/>
  <c r="O57" i="22"/>
  <c r="N57" i="22"/>
  <c r="M57" i="22"/>
  <c r="L57" i="22"/>
  <c r="K57" i="22"/>
  <c r="J57" i="22"/>
  <c r="I57" i="22"/>
  <c r="H57" i="22"/>
  <c r="G57" i="22"/>
  <c r="F57" i="22"/>
  <c r="E57" i="22"/>
  <c r="D57" i="22"/>
  <c r="C57" i="22"/>
  <c r="B57" i="22"/>
  <c r="BA57" i="22" s="1"/>
  <c r="BB57" i="22" s="1"/>
  <c r="AZ56" i="22"/>
  <c r="AY56" i="22"/>
  <c r="AX56" i="22"/>
  <c r="AW56" i="22"/>
  <c r="AV56" i="22"/>
  <c r="AU56" i="22"/>
  <c r="AT56" i="22"/>
  <c r="AS56" i="22"/>
  <c r="AR56" i="22"/>
  <c r="AQ56" i="22"/>
  <c r="AP56" i="22"/>
  <c r="AO56" i="22"/>
  <c r="AN56" i="22"/>
  <c r="AM56" i="22"/>
  <c r="AL56" i="22"/>
  <c r="AK56" i="22"/>
  <c r="AJ56" i="22"/>
  <c r="AI56" i="22"/>
  <c r="AH56" i="22"/>
  <c r="AG56" i="22"/>
  <c r="AF56" i="22"/>
  <c r="AE56" i="22"/>
  <c r="AD56" i="22"/>
  <c r="AC56" i="22"/>
  <c r="AB56" i="22"/>
  <c r="AA56" i="22"/>
  <c r="Z56" i="22"/>
  <c r="Y56" i="22"/>
  <c r="X56" i="22"/>
  <c r="W56" i="22"/>
  <c r="V56" i="22"/>
  <c r="U56" i="22"/>
  <c r="T56" i="22"/>
  <c r="S56" i="22"/>
  <c r="R56" i="22"/>
  <c r="Q56" i="22"/>
  <c r="P56" i="22"/>
  <c r="O56" i="22"/>
  <c r="N56" i="22"/>
  <c r="M56" i="22"/>
  <c r="L56" i="22"/>
  <c r="K56" i="22"/>
  <c r="J56" i="22"/>
  <c r="I56" i="22"/>
  <c r="H56" i="22"/>
  <c r="G56" i="22"/>
  <c r="F56" i="22"/>
  <c r="E56" i="22"/>
  <c r="D56" i="22"/>
  <c r="C56" i="22"/>
  <c r="B56" i="22"/>
  <c r="BA56" i="22" s="1"/>
  <c r="BB56" i="22" s="1"/>
  <c r="AZ55" i="22"/>
  <c r="AY55" i="22"/>
  <c r="AX55" i="22"/>
  <c r="AW55" i="22"/>
  <c r="AV55" i="22"/>
  <c r="AU55" i="22"/>
  <c r="AT55" i="22"/>
  <c r="AS55" i="22"/>
  <c r="AR55" i="22"/>
  <c r="AQ55" i="22"/>
  <c r="AP55" i="22"/>
  <c r="AO55" i="22"/>
  <c r="AN55" i="22"/>
  <c r="AM55" i="22"/>
  <c r="AL55" i="22"/>
  <c r="AK55" i="22"/>
  <c r="AJ55" i="22"/>
  <c r="AI55" i="22"/>
  <c r="AH55" i="22"/>
  <c r="AG55" i="22"/>
  <c r="AF55" i="22"/>
  <c r="AE55" i="22"/>
  <c r="AD55" i="22"/>
  <c r="AC55" i="22"/>
  <c r="AB55" i="22"/>
  <c r="AA55" i="22"/>
  <c r="Z55" i="22"/>
  <c r="Y55" i="22"/>
  <c r="X55" i="22"/>
  <c r="W55" i="22"/>
  <c r="V55" i="22"/>
  <c r="U55" i="22"/>
  <c r="T55" i="22"/>
  <c r="S55" i="22"/>
  <c r="R55" i="22"/>
  <c r="Q55" i="22"/>
  <c r="P55" i="22"/>
  <c r="O55" i="22"/>
  <c r="N55" i="22"/>
  <c r="M55" i="22"/>
  <c r="L55" i="22"/>
  <c r="K55" i="22"/>
  <c r="J55" i="22"/>
  <c r="I55" i="22"/>
  <c r="H55" i="22"/>
  <c r="G55" i="22"/>
  <c r="F55" i="22"/>
  <c r="E55" i="22"/>
  <c r="D55" i="22"/>
  <c r="C55" i="22"/>
  <c r="B55" i="22"/>
  <c r="BA55" i="22" s="1"/>
  <c r="BB55" i="22" s="1"/>
  <c r="AZ54" i="22"/>
  <c r="AY54" i="22"/>
  <c r="AX54" i="22"/>
  <c r="AW54" i="22"/>
  <c r="AV54" i="22"/>
  <c r="AU54" i="22"/>
  <c r="AT54" i="22"/>
  <c r="AS54" i="22"/>
  <c r="AR54" i="22"/>
  <c r="AQ54" i="22"/>
  <c r="AP54" i="22"/>
  <c r="AO54" i="22"/>
  <c r="AN54" i="22"/>
  <c r="AM54" i="22"/>
  <c r="AL54" i="22"/>
  <c r="AK54" i="22"/>
  <c r="AJ54" i="22"/>
  <c r="AI54" i="22"/>
  <c r="AH54" i="22"/>
  <c r="AG54" i="22"/>
  <c r="AF54" i="22"/>
  <c r="AE54" i="22"/>
  <c r="AD54" i="22"/>
  <c r="AC54" i="22"/>
  <c r="AB54" i="22"/>
  <c r="AA54" i="22"/>
  <c r="Z54" i="22"/>
  <c r="Y54" i="22"/>
  <c r="X54" i="22"/>
  <c r="W54" i="22"/>
  <c r="V54" i="22"/>
  <c r="U54" i="22"/>
  <c r="T54" i="22"/>
  <c r="S54" i="22"/>
  <c r="R54" i="22"/>
  <c r="Q54" i="22"/>
  <c r="P54" i="22"/>
  <c r="O54" i="22"/>
  <c r="N54" i="22"/>
  <c r="M54" i="22"/>
  <c r="L54" i="22"/>
  <c r="K54" i="22"/>
  <c r="J54" i="22"/>
  <c r="I54" i="22"/>
  <c r="H54" i="22"/>
  <c r="G54" i="22"/>
  <c r="F54" i="22"/>
  <c r="E54" i="22"/>
  <c r="D54" i="22"/>
  <c r="C54" i="22"/>
  <c r="B54" i="22"/>
  <c r="BA54" i="22" s="1"/>
  <c r="BB54" i="22" s="1"/>
  <c r="BA53" i="22"/>
  <c r="BB53" i="22" s="1"/>
  <c r="AZ53" i="22"/>
  <c r="AY53" i="22"/>
  <c r="AX53" i="22"/>
  <c r="AW53" i="22"/>
  <c r="AV53" i="22"/>
  <c r="AU53" i="22"/>
  <c r="AT53" i="22"/>
  <c r="AS53" i="22"/>
  <c r="AR53" i="22"/>
  <c r="AQ53" i="22"/>
  <c r="AP53" i="22"/>
  <c r="AO53" i="22"/>
  <c r="AN53" i="22"/>
  <c r="AM53" i="22"/>
  <c r="AL53" i="22"/>
  <c r="AK53" i="22"/>
  <c r="AJ53" i="22"/>
  <c r="AI53" i="22"/>
  <c r="AH53" i="22"/>
  <c r="AG53" i="22"/>
  <c r="AF53" i="22"/>
  <c r="AE53" i="22"/>
  <c r="AD53" i="22"/>
  <c r="AC53" i="22"/>
  <c r="AB53" i="22"/>
  <c r="AA53" i="22"/>
  <c r="Z53" i="22"/>
  <c r="Y53" i="22"/>
  <c r="X53" i="22"/>
  <c r="W53" i="22"/>
  <c r="V53" i="22"/>
  <c r="U53" i="22"/>
  <c r="T53" i="22"/>
  <c r="S53" i="22"/>
  <c r="R53" i="22"/>
  <c r="Q53" i="22"/>
  <c r="P53" i="22"/>
  <c r="O53" i="22"/>
  <c r="N53" i="22"/>
  <c r="M53" i="22"/>
  <c r="L53" i="22"/>
  <c r="K53" i="22"/>
  <c r="J53" i="22"/>
  <c r="I53" i="22"/>
  <c r="H53" i="22"/>
  <c r="G53" i="22"/>
  <c r="F53" i="22"/>
  <c r="E53" i="22"/>
  <c r="D53" i="22"/>
  <c r="C53" i="22"/>
  <c r="B53" i="22"/>
  <c r="AZ52" i="22"/>
  <c r="AY52" i="22"/>
  <c r="AX52" i="22"/>
  <c r="AW52" i="22"/>
  <c r="AV52" i="22"/>
  <c r="AU52" i="22"/>
  <c r="AT52" i="22"/>
  <c r="AS52" i="22"/>
  <c r="AR52" i="22"/>
  <c r="AQ52" i="22"/>
  <c r="AP52" i="22"/>
  <c r="AO52" i="22"/>
  <c r="AN52" i="22"/>
  <c r="AM52" i="22"/>
  <c r="AL52" i="22"/>
  <c r="AK52" i="22"/>
  <c r="AJ52" i="22"/>
  <c r="AI52" i="22"/>
  <c r="AH52" i="22"/>
  <c r="AG52" i="22"/>
  <c r="AF52" i="22"/>
  <c r="AE52" i="22"/>
  <c r="AD52" i="22"/>
  <c r="AC52" i="22"/>
  <c r="AB52" i="22"/>
  <c r="AA52" i="22"/>
  <c r="Z52" i="22"/>
  <c r="Y52" i="22"/>
  <c r="X52" i="22"/>
  <c r="W52" i="22"/>
  <c r="V52" i="22"/>
  <c r="U52" i="22"/>
  <c r="T52" i="22"/>
  <c r="S52" i="22"/>
  <c r="R52" i="22"/>
  <c r="Q52" i="22"/>
  <c r="P52" i="22"/>
  <c r="O52" i="22"/>
  <c r="N52" i="22"/>
  <c r="M52" i="22"/>
  <c r="L52" i="22"/>
  <c r="K52" i="22"/>
  <c r="J52" i="22"/>
  <c r="I52" i="22"/>
  <c r="H52" i="22"/>
  <c r="G52" i="22"/>
  <c r="F52" i="22"/>
  <c r="E52" i="22"/>
  <c r="D52" i="22"/>
  <c r="C52" i="22"/>
  <c r="B52" i="22"/>
  <c r="BA52" i="22" s="1"/>
  <c r="BB52" i="22" s="1"/>
  <c r="AZ51" i="22"/>
  <c r="AY51" i="22"/>
  <c r="AX51" i="22"/>
  <c r="AW51" i="22"/>
  <c r="AV51" i="22"/>
  <c r="AU51" i="22"/>
  <c r="AT51" i="22"/>
  <c r="AS51" i="22"/>
  <c r="AR51" i="22"/>
  <c r="AQ51" i="22"/>
  <c r="AP51" i="22"/>
  <c r="AO51" i="22"/>
  <c r="AN51" i="22"/>
  <c r="AM51" i="22"/>
  <c r="AL51" i="22"/>
  <c r="AK51" i="22"/>
  <c r="AJ51" i="22"/>
  <c r="AI51" i="22"/>
  <c r="AH51" i="22"/>
  <c r="AG51" i="22"/>
  <c r="AF51" i="22"/>
  <c r="AE51" i="22"/>
  <c r="AD51" i="22"/>
  <c r="AC51" i="22"/>
  <c r="AB51" i="22"/>
  <c r="AA51" i="22"/>
  <c r="Z51" i="22"/>
  <c r="Y51" i="22"/>
  <c r="X51" i="22"/>
  <c r="W51" i="22"/>
  <c r="V51" i="22"/>
  <c r="U51" i="22"/>
  <c r="T51" i="22"/>
  <c r="S51" i="22"/>
  <c r="R51" i="22"/>
  <c r="Q51" i="22"/>
  <c r="P51" i="22"/>
  <c r="O51" i="22"/>
  <c r="N51" i="22"/>
  <c r="M51" i="22"/>
  <c r="L51" i="22"/>
  <c r="K51" i="22"/>
  <c r="J51" i="22"/>
  <c r="I51" i="22"/>
  <c r="H51" i="22"/>
  <c r="G51" i="22"/>
  <c r="F51" i="22"/>
  <c r="E51" i="22"/>
  <c r="D51" i="22"/>
  <c r="C51" i="22"/>
  <c r="B51" i="22"/>
  <c r="BA51" i="22" s="1"/>
  <c r="BB51" i="22" s="1"/>
  <c r="BA50" i="22"/>
  <c r="BB50" i="22" s="1"/>
  <c r="AZ50" i="22"/>
  <c r="AY50" i="22"/>
  <c r="AX50" i="22"/>
  <c r="AW50" i="22"/>
  <c r="AV50" i="22"/>
  <c r="AU50" i="22"/>
  <c r="AT50" i="22"/>
  <c r="AS50" i="22"/>
  <c r="AR50" i="22"/>
  <c r="AQ50" i="22"/>
  <c r="AP50" i="22"/>
  <c r="AO50" i="22"/>
  <c r="AN50" i="22"/>
  <c r="AM50" i="22"/>
  <c r="AL50" i="22"/>
  <c r="AK50" i="22"/>
  <c r="AJ50" i="22"/>
  <c r="AI50" i="22"/>
  <c r="AH50" i="22"/>
  <c r="AG50" i="22"/>
  <c r="AF50" i="22"/>
  <c r="AE50" i="22"/>
  <c r="AD50" i="22"/>
  <c r="AC50" i="22"/>
  <c r="AB50" i="22"/>
  <c r="AA50" i="22"/>
  <c r="Z50" i="22"/>
  <c r="Y50" i="22"/>
  <c r="X50" i="22"/>
  <c r="W50" i="22"/>
  <c r="V50" i="22"/>
  <c r="U50" i="22"/>
  <c r="T50" i="22"/>
  <c r="S50" i="22"/>
  <c r="R50" i="22"/>
  <c r="Q50" i="22"/>
  <c r="P50" i="22"/>
  <c r="O50" i="22"/>
  <c r="N50" i="22"/>
  <c r="M50" i="22"/>
  <c r="L50" i="22"/>
  <c r="K50" i="22"/>
  <c r="J50" i="22"/>
  <c r="I50" i="22"/>
  <c r="H50" i="22"/>
  <c r="G50" i="22"/>
  <c r="F50" i="22"/>
  <c r="E50" i="22"/>
  <c r="D50" i="22"/>
  <c r="C50" i="22"/>
  <c r="B50" i="22"/>
  <c r="AZ49" i="22"/>
  <c r="AY49" i="22"/>
  <c r="AX49" i="22"/>
  <c r="AW49" i="22"/>
  <c r="AV49" i="22"/>
  <c r="AU49" i="22"/>
  <c r="AT49" i="22"/>
  <c r="AS49" i="22"/>
  <c r="AR49" i="22"/>
  <c r="AQ49" i="22"/>
  <c r="AP49" i="22"/>
  <c r="AO49" i="22"/>
  <c r="AN49" i="22"/>
  <c r="AM49" i="22"/>
  <c r="AL49" i="22"/>
  <c r="AK49" i="22"/>
  <c r="AJ49" i="22"/>
  <c r="AI49" i="22"/>
  <c r="AH49" i="22"/>
  <c r="AG49" i="22"/>
  <c r="AF49" i="22"/>
  <c r="AE49" i="22"/>
  <c r="AD49" i="22"/>
  <c r="AC49" i="22"/>
  <c r="AB49" i="22"/>
  <c r="AA49" i="22"/>
  <c r="Z49" i="22"/>
  <c r="Y49" i="22"/>
  <c r="X49" i="22"/>
  <c r="W49" i="22"/>
  <c r="V49" i="22"/>
  <c r="U49" i="22"/>
  <c r="T49" i="22"/>
  <c r="S49" i="22"/>
  <c r="R49" i="22"/>
  <c r="Q49" i="22"/>
  <c r="P49" i="22"/>
  <c r="O49" i="22"/>
  <c r="N49" i="22"/>
  <c r="M49" i="22"/>
  <c r="L49" i="22"/>
  <c r="K49" i="22"/>
  <c r="J49" i="22"/>
  <c r="I49" i="22"/>
  <c r="H49" i="22"/>
  <c r="G49" i="22"/>
  <c r="F49" i="22"/>
  <c r="E49" i="22"/>
  <c r="D49" i="22"/>
  <c r="C49" i="22"/>
  <c r="B49" i="22"/>
  <c r="BA49" i="22" s="1"/>
  <c r="BB49" i="22" s="1"/>
  <c r="BB48" i="22"/>
  <c r="AZ48" i="22"/>
  <c r="AY48" i="22"/>
  <c r="AX48" i="22"/>
  <c r="AW48" i="22"/>
  <c r="AV48" i="22"/>
  <c r="AU48" i="22"/>
  <c r="AT48" i="22"/>
  <c r="AS48" i="22"/>
  <c r="AR48" i="22"/>
  <c r="AQ48" i="22"/>
  <c r="AP48" i="22"/>
  <c r="AO48" i="22"/>
  <c r="AN48" i="22"/>
  <c r="AM48" i="22"/>
  <c r="AL48" i="22"/>
  <c r="AK48" i="22"/>
  <c r="AJ48" i="22"/>
  <c r="AI48" i="22"/>
  <c r="AH48" i="22"/>
  <c r="AG48" i="22"/>
  <c r="AF48" i="22"/>
  <c r="AE48" i="22"/>
  <c r="AD48" i="22"/>
  <c r="AC48" i="22"/>
  <c r="AB48" i="22"/>
  <c r="AA48" i="22"/>
  <c r="Z48" i="22"/>
  <c r="Y48" i="22"/>
  <c r="X48" i="22"/>
  <c r="W48" i="22"/>
  <c r="V48" i="22"/>
  <c r="U48" i="22"/>
  <c r="T48" i="22"/>
  <c r="S48" i="22"/>
  <c r="R48" i="22"/>
  <c r="Q48" i="22"/>
  <c r="P48" i="22"/>
  <c r="O48" i="22"/>
  <c r="N48" i="22"/>
  <c r="M48" i="22"/>
  <c r="L48" i="22"/>
  <c r="K48" i="22"/>
  <c r="J48" i="22"/>
  <c r="I48" i="22"/>
  <c r="H48" i="22"/>
  <c r="G48" i="22"/>
  <c r="F48" i="22"/>
  <c r="E48" i="22"/>
  <c r="D48" i="22"/>
  <c r="C48" i="22"/>
  <c r="B48" i="22"/>
  <c r="BA48" i="22" s="1"/>
  <c r="AZ47" i="22"/>
  <c r="AY47" i="22"/>
  <c r="AX47" i="22"/>
  <c r="AW47" i="22"/>
  <c r="AV47" i="22"/>
  <c r="AU47" i="22"/>
  <c r="AT47" i="22"/>
  <c r="AS47" i="22"/>
  <c r="AR47" i="22"/>
  <c r="AQ47" i="22"/>
  <c r="AP47" i="22"/>
  <c r="AO47" i="22"/>
  <c r="AN47" i="22"/>
  <c r="AM47" i="22"/>
  <c r="AL47" i="22"/>
  <c r="AK47" i="22"/>
  <c r="AJ47" i="22"/>
  <c r="AI47" i="22"/>
  <c r="AH47" i="22"/>
  <c r="AG47" i="22"/>
  <c r="AF47" i="22"/>
  <c r="AE47" i="22"/>
  <c r="AD47" i="22"/>
  <c r="AC47" i="22"/>
  <c r="AB47" i="22"/>
  <c r="AA47" i="22"/>
  <c r="Z47" i="22"/>
  <c r="Y47" i="22"/>
  <c r="X47" i="22"/>
  <c r="W47" i="22"/>
  <c r="V47" i="22"/>
  <c r="U47" i="22"/>
  <c r="T47" i="22"/>
  <c r="S47" i="22"/>
  <c r="R47" i="22"/>
  <c r="Q47" i="22"/>
  <c r="P47" i="22"/>
  <c r="O47" i="22"/>
  <c r="N47" i="22"/>
  <c r="M47" i="22"/>
  <c r="L47" i="22"/>
  <c r="K47" i="22"/>
  <c r="J47" i="22"/>
  <c r="I47" i="22"/>
  <c r="H47" i="22"/>
  <c r="G47" i="22"/>
  <c r="F47" i="22"/>
  <c r="E47" i="22"/>
  <c r="D47" i="22"/>
  <c r="C47" i="22"/>
  <c r="B47" i="22"/>
  <c r="BA47" i="22" s="1"/>
  <c r="BB47" i="22" s="1"/>
  <c r="AZ46" i="22"/>
  <c r="AY46" i="22"/>
  <c r="AX46" i="22"/>
  <c r="AW46" i="22"/>
  <c r="AV46" i="22"/>
  <c r="AU46" i="22"/>
  <c r="AT46" i="22"/>
  <c r="AS46" i="22"/>
  <c r="AR46" i="22"/>
  <c r="AQ46" i="22"/>
  <c r="AP46" i="22"/>
  <c r="AO46" i="22"/>
  <c r="AN46" i="22"/>
  <c r="AM46" i="22"/>
  <c r="AL46" i="22"/>
  <c r="AK46" i="22"/>
  <c r="AJ46" i="22"/>
  <c r="AI46" i="22"/>
  <c r="AH46" i="22"/>
  <c r="AG46" i="22"/>
  <c r="AF46" i="22"/>
  <c r="AE46" i="22"/>
  <c r="AD46" i="22"/>
  <c r="AC46" i="22"/>
  <c r="AB46" i="22"/>
  <c r="AA46" i="22"/>
  <c r="Z46" i="22"/>
  <c r="Y46" i="22"/>
  <c r="X46" i="22"/>
  <c r="W46" i="22"/>
  <c r="V46" i="22"/>
  <c r="U46" i="22"/>
  <c r="T46" i="22"/>
  <c r="S46" i="22"/>
  <c r="R46" i="22"/>
  <c r="Q46" i="22"/>
  <c r="P46" i="22"/>
  <c r="O46" i="22"/>
  <c r="N46" i="22"/>
  <c r="M46" i="22"/>
  <c r="L46" i="22"/>
  <c r="K46" i="22"/>
  <c r="J46" i="22"/>
  <c r="I46" i="22"/>
  <c r="H46" i="22"/>
  <c r="G46" i="22"/>
  <c r="F46" i="22"/>
  <c r="E46" i="22"/>
  <c r="D46" i="22"/>
  <c r="C46" i="22"/>
  <c r="B46" i="22"/>
  <c r="BA46" i="22" s="1"/>
  <c r="BB46" i="22" s="1"/>
  <c r="BB45" i="22"/>
  <c r="BA45" i="22"/>
  <c r="AZ45" i="22"/>
  <c r="AY45" i="22"/>
  <c r="AX45" i="22"/>
  <c r="AW45" i="22"/>
  <c r="AV45" i="22"/>
  <c r="AU45" i="22"/>
  <c r="AT45" i="22"/>
  <c r="AS45" i="22"/>
  <c r="AR45" i="22"/>
  <c r="AQ45" i="22"/>
  <c r="AP45" i="22"/>
  <c r="AO45" i="22"/>
  <c r="AN45" i="22"/>
  <c r="AM45" i="22"/>
  <c r="AL45" i="22"/>
  <c r="AK45" i="22"/>
  <c r="AJ45" i="22"/>
  <c r="AI45" i="22"/>
  <c r="AH45" i="22"/>
  <c r="AG45" i="22"/>
  <c r="AF45" i="22"/>
  <c r="AE45" i="22"/>
  <c r="AD45" i="22"/>
  <c r="AC45" i="22"/>
  <c r="AB45" i="22"/>
  <c r="AA45" i="22"/>
  <c r="Z45" i="22"/>
  <c r="Y45" i="22"/>
  <c r="X45" i="22"/>
  <c r="W45" i="22"/>
  <c r="V45" i="22"/>
  <c r="U45" i="22"/>
  <c r="T45" i="22"/>
  <c r="S45" i="22"/>
  <c r="R45" i="22"/>
  <c r="Q45" i="22"/>
  <c r="P45" i="22"/>
  <c r="O45" i="22"/>
  <c r="N45" i="22"/>
  <c r="M45" i="22"/>
  <c r="L45" i="22"/>
  <c r="K45" i="22"/>
  <c r="J45" i="22"/>
  <c r="I45" i="22"/>
  <c r="H45" i="22"/>
  <c r="G45" i="22"/>
  <c r="F45" i="22"/>
  <c r="E45" i="22"/>
  <c r="D45" i="22"/>
  <c r="C45" i="22"/>
  <c r="B45" i="22"/>
  <c r="AZ44" i="22"/>
  <c r="AY44" i="22"/>
  <c r="AX44" i="22"/>
  <c r="AW44" i="22"/>
  <c r="AV44" i="22"/>
  <c r="AU44" i="22"/>
  <c r="AT44" i="22"/>
  <c r="AS44" i="22"/>
  <c r="AR44" i="22"/>
  <c r="AQ44" i="22"/>
  <c r="AP44" i="22"/>
  <c r="AO44" i="22"/>
  <c r="AN44" i="22"/>
  <c r="AM44" i="22"/>
  <c r="AL44" i="22"/>
  <c r="AK44" i="22"/>
  <c r="AJ44" i="22"/>
  <c r="AI44" i="22"/>
  <c r="AH44" i="22"/>
  <c r="AG44" i="22"/>
  <c r="AF44" i="22"/>
  <c r="AE44" i="22"/>
  <c r="AD44" i="22"/>
  <c r="AC44" i="22"/>
  <c r="AB44" i="22"/>
  <c r="AA44" i="22"/>
  <c r="Z44" i="22"/>
  <c r="Y44" i="22"/>
  <c r="X44" i="22"/>
  <c r="W44" i="22"/>
  <c r="V44" i="22"/>
  <c r="U44" i="22"/>
  <c r="T44" i="22"/>
  <c r="S44" i="22"/>
  <c r="R44" i="22"/>
  <c r="Q44" i="22"/>
  <c r="P44" i="22"/>
  <c r="O44" i="22"/>
  <c r="N44" i="22"/>
  <c r="M44" i="22"/>
  <c r="L44" i="22"/>
  <c r="K44" i="22"/>
  <c r="J44" i="22"/>
  <c r="I44" i="22"/>
  <c r="H44" i="22"/>
  <c r="G44" i="22"/>
  <c r="F44" i="22"/>
  <c r="E44" i="22"/>
  <c r="D44" i="22"/>
  <c r="C44" i="22"/>
  <c r="B44" i="22"/>
  <c r="BA44" i="22" s="1"/>
  <c r="BB44" i="22" s="1"/>
  <c r="AZ43" i="22"/>
  <c r="AY43" i="22"/>
  <c r="AX43" i="22"/>
  <c r="AW43" i="22"/>
  <c r="AV43" i="22"/>
  <c r="AU43" i="22"/>
  <c r="AT43" i="22"/>
  <c r="AS43" i="22"/>
  <c r="AR43" i="22"/>
  <c r="AQ43" i="22"/>
  <c r="AP43" i="22"/>
  <c r="AO43" i="22"/>
  <c r="AN43" i="22"/>
  <c r="AM43" i="22"/>
  <c r="AL43" i="22"/>
  <c r="AK43" i="22"/>
  <c r="AJ43" i="22"/>
  <c r="AI43" i="22"/>
  <c r="AH43" i="22"/>
  <c r="AG43" i="22"/>
  <c r="AF43" i="22"/>
  <c r="AE43" i="22"/>
  <c r="AD43" i="22"/>
  <c r="AC43" i="22"/>
  <c r="AB43" i="22"/>
  <c r="AA43" i="22"/>
  <c r="Z43" i="22"/>
  <c r="Y43" i="22"/>
  <c r="X43" i="22"/>
  <c r="W43" i="22"/>
  <c r="V43" i="22"/>
  <c r="U43" i="22"/>
  <c r="T43" i="22"/>
  <c r="S43" i="22"/>
  <c r="R43" i="22"/>
  <c r="Q43" i="22"/>
  <c r="P43" i="22"/>
  <c r="O43" i="22"/>
  <c r="N43" i="22"/>
  <c r="M43" i="22"/>
  <c r="L43" i="22"/>
  <c r="K43" i="22"/>
  <c r="J43" i="22"/>
  <c r="I43" i="22"/>
  <c r="H43" i="22"/>
  <c r="G43" i="22"/>
  <c r="F43" i="22"/>
  <c r="E43" i="22"/>
  <c r="D43" i="22"/>
  <c r="C43" i="22"/>
  <c r="B43" i="22"/>
  <c r="BA43" i="22" s="1"/>
  <c r="BB43" i="22" s="1"/>
  <c r="BA42" i="22"/>
  <c r="BB42" i="22" s="1"/>
  <c r="AZ42" i="22"/>
  <c r="AY42" i="22"/>
  <c r="AX42" i="22"/>
  <c r="AW42" i="22"/>
  <c r="AV42" i="22"/>
  <c r="AU42" i="22"/>
  <c r="AT42" i="22"/>
  <c r="AS42" i="22"/>
  <c r="AR42" i="22"/>
  <c r="AQ42" i="22"/>
  <c r="AP42" i="22"/>
  <c r="AO42" i="22"/>
  <c r="AN42" i="22"/>
  <c r="AM42" i="22"/>
  <c r="AL42" i="22"/>
  <c r="AK42" i="22"/>
  <c r="AJ42" i="22"/>
  <c r="AI42" i="22"/>
  <c r="AH42" i="22"/>
  <c r="AG42" i="22"/>
  <c r="AF42" i="22"/>
  <c r="AE42" i="22"/>
  <c r="AD42" i="22"/>
  <c r="AC42" i="22"/>
  <c r="AB42" i="22"/>
  <c r="AA42" i="22"/>
  <c r="Z42" i="22"/>
  <c r="Y42" i="22"/>
  <c r="X42" i="22"/>
  <c r="W42" i="22"/>
  <c r="V42" i="22"/>
  <c r="U42" i="22"/>
  <c r="T42" i="22"/>
  <c r="S42" i="22"/>
  <c r="R42" i="22"/>
  <c r="Q42" i="22"/>
  <c r="P42" i="22"/>
  <c r="O42" i="22"/>
  <c r="N42" i="22"/>
  <c r="M42" i="22"/>
  <c r="L42" i="22"/>
  <c r="K42" i="22"/>
  <c r="J42" i="22"/>
  <c r="I42" i="22"/>
  <c r="H42" i="22"/>
  <c r="G42" i="22"/>
  <c r="F42" i="22"/>
  <c r="E42" i="22"/>
  <c r="D42" i="22"/>
  <c r="C42" i="22"/>
  <c r="B42" i="22"/>
  <c r="AZ41" i="22"/>
  <c r="AY41" i="22"/>
  <c r="AX41" i="22"/>
  <c r="AW41" i="22"/>
  <c r="AV41" i="22"/>
  <c r="AU41" i="22"/>
  <c r="AT41" i="22"/>
  <c r="AS41" i="22"/>
  <c r="AR41" i="22"/>
  <c r="AQ41" i="22"/>
  <c r="AP41" i="22"/>
  <c r="AO41" i="22"/>
  <c r="AN41" i="22"/>
  <c r="AM41" i="22"/>
  <c r="AL41" i="22"/>
  <c r="AK41" i="22"/>
  <c r="AJ41" i="22"/>
  <c r="AI41" i="22"/>
  <c r="AH41" i="22"/>
  <c r="AG41" i="22"/>
  <c r="AF41" i="22"/>
  <c r="AE41" i="22"/>
  <c r="AD41" i="22"/>
  <c r="AC41" i="22"/>
  <c r="AB41" i="22"/>
  <c r="AA41" i="22"/>
  <c r="Z41" i="22"/>
  <c r="Y41" i="22"/>
  <c r="X41" i="22"/>
  <c r="W41" i="22"/>
  <c r="V41" i="22"/>
  <c r="U41" i="22"/>
  <c r="T41" i="22"/>
  <c r="S41" i="22"/>
  <c r="R41" i="22"/>
  <c r="Q41" i="22"/>
  <c r="P41" i="22"/>
  <c r="O41" i="22"/>
  <c r="N41" i="22"/>
  <c r="M41" i="22"/>
  <c r="L41" i="22"/>
  <c r="K41" i="22"/>
  <c r="J41" i="22"/>
  <c r="I41" i="22"/>
  <c r="H41" i="22"/>
  <c r="G41" i="22"/>
  <c r="F41" i="22"/>
  <c r="E41" i="22"/>
  <c r="D41" i="22"/>
  <c r="C41" i="22"/>
  <c r="B41" i="22"/>
  <c r="BA41" i="22" s="1"/>
  <c r="BB41" i="22" s="1"/>
  <c r="AZ40" i="22"/>
  <c r="AY40" i="22"/>
  <c r="AX40" i="22"/>
  <c r="AW40" i="22"/>
  <c r="AV40" i="22"/>
  <c r="AU40" i="22"/>
  <c r="AT40" i="22"/>
  <c r="AS40" i="22"/>
  <c r="AR40" i="22"/>
  <c r="AQ40" i="22"/>
  <c r="AP40" i="22"/>
  <c r="AO40" i="22"/>
  <c r="AN40" i="22"/>
  <c r="AM40" i="22"/>
  <c r="AL40" i="22"/>
  <c r="AK40" i="22"/>
  <c r="AJ40" i="22"/>
  <c r="AI40" i="22"/>
  <c r="AH40" i="22"/>
  <c r="AG40" i="22"/>
  <c r="AF40" i="22"/>
  <c r="AE40" i="22"/>
  <c r="AD40" i="22"/>
  <c r="AC40" i="22"/>
  <c r="AB40" i="22"/>
  <c r="AA40" i="22"/>
  <c r="Z40" i="22"/>
  <c r="Y40" i="22"/>
  <c r="X40" i="22"/>
  <c r="W40" i="22"/>
  <c r="V40" i="22"/>
  <c r="U40" i="22"/>
  <c r="T40" i="22"/>
  <c r="S40" i="22"/>
  <c r="R40" i="22"/>
  <c r="Q40" i="22"/>
  <c r="P40" i="22"/>
  <c r="O40" i="22"/>
  <c r="N40" i="22"/>
  <c r="M40" i="22"/>
  <c r="L40" i="22"/>
  <c r="K40" i="22"/>
  <c r="J40" i="22"/>
  <c r="I40" i="22"/>
  <c r="H40" i="22"/>
  <c r="G40" i="22"/>
  <c r="F40" i="22"/>
  <c r="E40" i="22"/>
  <c r="D40" i="22"/>
  <c r="C40" i="22"/>
  <c r="B40" i="22"/>
  <c r="BA40" i="22" s="1"/>
  <c r="BB40" i="22" s="1"/>
  <c r="AZ39" i="22"/>
  <c r="AY39" i="22"/>
  <c r="AX39" i="22"/>
  <c r="AW39" i="22"/>
  <c r="AV39" i="22"/>
  <c r="AU39" i="22"/>
  <c r="AT39" i="22"/>
  <c r="AS39" i="22"/>
  <c r="AR39" i="22"/>
  <c r="AQ39" i="22"/>
  <c r="AP39" i="22"/>
  <c r="AO39" i="22"/>
  <c r="AN39" i="22"/>
  <c r="AM39" i="22"/>
  <c r="AL39" i="22"/>
  <c r="AK39" i="22"/>
  <c r="AJ39" i="22"/>
  <c r="AI39" i="22"/>
  <c r="AH39" i="22"/>
  <c r="AG39" i="22"/>
  <c r="AF39" i="22"/>
  <c r="AE39" i="22"/>
  <c r="AD39" i="22"/>
  <c r="AC39" i="22"/>
  <c r="AB39" i="22"/>
  <c r="AA39" i="22"/>
  <c r="Z39" i="22"/>
  <c r="Y39" i="22"/>
  <c r="X39" i="22"/>
  <c r="W39" i="22"/>
  <c r="V39" i="22"/>
  <c r="U39" i="22"/>
  <c r="T39" i="22"/>
  <c r="S39" i="22"/>
  <c r="R39" i="22"/>
  <c r="Q39" i="22"/>
  <c r="P39" i="22"/>
  <c r="O39" i="22"/>
  <c r="N39" i="22"/>
  <c r="M39" i="22"/>
  <c r="L39" i="22"/>
  <c r="K39" i="22"/>
  <c r="J39" i="22"/>
  <c r="I39" i="22"/>
  <c r="H39" i="22"/>
  <c r="G39" i="22"/>
  <c r="F39" i="22"/>
  <c r="E39" i="22"/>
  <c r="D39" i="22"/>
  <c r="C39" i="22"/>
  <c r="B39" i="22"/>
  <c r="BA39" i="22" s="1"/>
  <c r="BB39" i="22" s="1"/>
  <c r="AZ38" i="22"/>
  <c r="AY38" i="22"/>
  <c r="AX38" i="22"/>
  <c r="AW38" i="22"/>
  <c r="AV38" i="22"/>
  <c r="AU38" i="22"/>
  <c r="AT38" i="22"/>
  <c r="AS38" i="22"/>
  <c r="AR38" i="22"/>
  <c r="AQ38" i="22"/>
  <c r="AP38" i="22"/>
  <c r="AO38" i="22"/>
  <c r="AN38" i="22"/>
  <c r="AM38" i="22"/>
  <c r="AL38" i="22"/>
  <c r="AK38" i="22"/>
  <c r="AJ38" i="22"/>
  <c r="AI38" i="22"/>
  <c r="AH38" i="22"/>
  <c r="AG38" i="22"/>
  <c r="AF38" i="22"/>
  <c r="AE38" i="22"/>
  <c r="AD38" i="22"/>
  <c r="AC38" i="22"/>
  <c r="AB38" i="22"/>
  <c r="AA38" i="22"/>
  <c r="Z38" i="22"/>
  <c r="Y38" i="22"/>
  <c r="X38" i="22"/>
  <c r="W38" i="22"/>
  <c r="V38" i="22"/>
  <c r="U38" i="22"/>
  <c r="T38" i="22"/>
  <c r="S38" i="22"/>
  <c r="R38" i="22"/>
  <c r="Q38" i="22"/>
  <c r="P38" i="22"/>
  <c r="O38" i="22"/>
  <c r="N38" i="22"/>
  <c r="M38" i="22"/>
  <c r="L38" i="22"/>
  <c r="K38" i="22"/>
  <c r="J38" i="22"/>
  <c r="I38" i="22"/>
  <c r="H38" i="22"/>
  <c r="G38" i="22"/>
  <c r="F38" i="22"/>
  <c r="E38" i="22"/>
  <c r="D38" i="22"/>
  <c r="C38" i="22"/>
  <c r="B38" i="22"/>
  <c r="BA38" i="22" s="1"/>
  <c r="BB38" i="22" s="1"/>
  <c r="BA37" i="22"/>
  <c r="BB37" i="22" s="1"/>
  <c r="AZ37" i="22"/>
  <c r="AY37" i="22"/>
  <c r="AX37" i="22"/>
  <c r="AW37" i="22"/>
  <c r="AV37" i="22"/>
  <c r="AU37" i="22"/>
  <c r="AT37" i="22"/>
  <c r="AS37" i="22"/>
  <c r="AR37" i="22"/>
  <c r="AQ37" i="22"/>
  <c r="AP37" i="22"/>
  <c r="AO37" i="22"/>
  <c r="AN37" i="22"/>
  <c r="AM37" i="22"/>
  <c r="AL37" i="22"/>
  <c r="AK37" i="22"/>
  <c r="AJ37" i="22"/>
  <c r="AI37" i="22"/>
  <c r="AH37" i="22"/>
  <c r="AG37" i="22"/>
  <c r="AF37" i="22"/>
  <c r="AE37" i="22"/>
  <c r="AD37" i="22"/>
  <c r="AC37" i="22"/>
  <c r="AB37" i="22"/>
  <c r="AA37" i="22"/>
  <c r="Z37" i="22"/>
  <c r="Y37" i="22"/>
  <c r="X37" i="22"/>
  <c r="W37" i="22"/>
  <c r="V37" i="22"/>
  <c r="U37" i="22"/>
  <c r="T37" i="22"/>
  <c r="S37" i="22"/>
  <c r="R37" i="22"/>
  <c r="Q37" i="22"/>
  <c r="P37" i="22"/>
  <c r="O37" i="22"/>
  <c r="N37" i="22"/>
  <c r="M37" i="22"/>
  <c r="L37" i="22"/>
  <c r="K37" i="22"/>
  <c r="J37" i="22"/>
  <c r="I37" i="22"/>
  <c r="H37" i="22"/>
  <c r="G37" i="22"/>
  <c r="F37" i="22"/>
  <c r="E37" i="22"/>
  <c r="D37" i="22"/>
  <c r="C37" i="22"/>
  <c r="B37" i="22"/>
  <c r="AZ36" i="22"/>
  <c r="AY36" i="22"/>
  <c r="AX36" i="22"/>
  <c r="AW36" i="22"/>
  <c r="AV36" i="22"/>
  <c r="AU36" i="22"/>
  <c r="AT36" i="22"/>
  <c r="AS36" i="22"/>
  <c r="AR36" i="22"/>
  <c r="AQ36" i="22"/>
  <c r="AP36" i="22"/>
  <c r="AO36" i="22"/>
  <c r="AN36" i="22"/>
  <c r="AM36" i="22"/>
  <c r="AL36" i="22"/>
  <c r="AK36" i="22"/>
  <c r="AJ36" i="22"/>
  <c r="AI36" i="22"/>
  <c r="AH36" i="22"/>
  <c r="AG36" i="22"/>
  <c r="AF36" i="22"/>
  <c r="AE36" i="22"/>
  <c r="AD36" i="22"/>
  <c r="AC36" i="22"/>
  <c r="AB36" i="22"/>
  <c r="AA36" i="22"/>
  <c r="Z36" i="22"/>
  <c r="Y36" i="22"/>
  <c r="X36" i="22"/>
  <c r="W36" i="22"/>
  <c r="V36" i="22"/>
  <c r="U36" i="22"/>
  <c r="T36" i="22"/>
  <c r="S36" i="22"/>
  <c r="R36" i="22"/>
  <c r="Q36" i="22"/>
  <c r="P36" i="22"/>
  <c r="O36" i="22"/>
  <c r="N36" i="22"/>
  <c r="M36" i="22"/>
  <c r="L36" i="22"/>
  <c r="K36" i="22"/>
  <c r="J36" i="22"/>
  <c r="I36" i="22"/>
  <c r="H36" i="22"/>
  <c r="G36" i="22"/>
  <c r="F36" i="22"/>
  <c r="E36" i="22"/>
  <c r="D36" i="22"/>
  <c r="C36" i="22"/>
  <c r="B36" i="22"/>
  <c r="BA36" i="22" s="1"/>
  <c r="BB36" i="22" s="1"/>
  <c r="AZ35" i="22"/>
  <c r="AY35" i="22"/>
  <c r="AX35" i="22"/>
  <c r="AW35" i="22"/>
  <c r="AV35" i="22"/>
  <c r="AU35" i="22"/>
  <c r="AT35" i="22"/>
  <c r="AS35" i="22"/>
  <c r="AR35" i="22"/>
  <c r="AQ35" i="22"/>
  <c r="AP35" i="22"/>
  <c r="AO35" i="22"/>
  <c r="AN35" i="22"/>
  <c r="AM35" i="22"/>
  <c r="AL35" i="22"/>
  <c r="AK35" i="22"/>
  <c r="AJ35" i="22"/>
  <c r="AI35" i="22"/>
  <c r="AH35" i="22"/>
  <c r="AG35" i="22"/>
  <c r="AF35" i="22"/>
  <c r="AE35" i="22"/>
  <c r="AD35" i="22"/>
  <c r="AC35" i="22"/>
  <c r="AB35" i="22"/>
  <c r="AA35" i="22"/>
  <c r="Z35" i="22"/>
  <c r="Y35" i="22"/>
  <c r="X35" i="22"/>
  <c r="W35" i="22"/>
  <c r="V35" i="22"/>
  <c r="U35" i="22"/>
  <c r="T35" i="22"/>
  <c r="S35" i="22"/>
  <c r="R35" i="22"/>
  <c r="Q35" i="22"/>
  <c r="P35" i="22"/>
  <c r="O35" i="22"/>
  <c r="N35" i="22"/>
  <c r="M35" i="22"/>
  <c r="L35" i="22"/>
  <c r="K35" i="22"/>
  <c r="J35" i="22"/>
  <c r="I35" i="22"/>
  <c r="H35" i="22"/>
  <c r="G35" i="22"/>
  <c r="F35" i="22"/>
  <c r="E35" i="22"/>
  <c r="D35" i="22"/>
  <c r="C35" i="22"/>
  <c r="B35" i="22"/>
  <c r="BA35" i="22" s="1"/>
  <c r="BB35" i="22" s="1"/>
  <c r="BA34" i="22"/>
  <c r="BB34" i="22" s="1"/>
  <c r="AZ34" i="22"/>
  <c r="AY34" i="22"/>
  <c r="AX34" i="22"/>
  <c r="AW34" i="22"/>
  <c r="AV34" i="22"/>
  <c r="AU34" i="22"/>
  <c r="AT34" i="22"/>
  <c r="AS34" i="22"/>
  <c r="AR34" i="22"/>
  <c r="AQ34" i="22"/>
  <c r="AP34" i="22"/>
  <c r="AO34" i="22"/>
  <c r="AN34" i="22"/>
  <c r="AM34" i="22"/>
  <c r="AL34" i="22"/>
  <c r="AK34" i="22"/>
  <c r="AJ34" i="22"/>
  <c r="AI34" i="22"/>
  <c r="AH34" i="22"/>
  <c r="AG34" i="22"/>
  <c r="AF34" i="22"/>
  <c r="AE34" i="22"/>
  <c r="AD34" i="22"/>
  <c r="AC34" i="22"/>
  <c r="AB34" i="22"/>
  <c r="AA34" i="22"/>
  <c r="Z34" i="22"/>
  <c r="Y34" i="22"/>
  <c r="X34" i="22"/>
  <c r="W34" i="22"/>
  <c r="V34" i="22"/>
  <c r="U34" i="22"/>
  <c r="T34" i="22"/>
  <c r="S34" i="22"/>
  <c r="R34" i="22"/>
  <c r="Q34" i="22"/>
  <c r="P34" i="22"/>
  <c r="O34" i="22"/>
  <c r="N34" i="22"/>
  <c r="M34" i="22"/>
  <c r="L34" i="22"/>
  <c r="K34" i="22"/>
  <c r="J34" i="22"/>
  <c r="I34" i="22"/>
  <c r="H34" i="22"/>
  <c r="G34" i="22"/>
  <c r="F34" i="22"/>
  <c r="E34" i="22"/>
  <c r="D34" i="22"/>
  <c r="C34" i="22"/>
  <c r="B34" i="22"/>
  <c r="AZ33" i="22"/>
  <c r="AY33" i="22"/>
  <c r="AX33" i="22"/>
  <c r="AW33" i="22"/>
  <c r="AV33" i="22"/>
  <c r="AU33" i="22"/>
  <c r="AT33" i="22"/>
  <c r="AS33" i="22"/>
  <c r="AR33" i="22"/>
  <c r="AQ33" i="22"/>
  <c r="AP33" i="22"/>
  <c r="AO33" i="22"/>
  <c r="AN33" i="22"/>
  <c r="AM33" i="22"/>
  <c r="AL33" i="22"/>
  <c r="AK33" i="22"/>
  <c r="AJ33" i="22"/>
  <c r="AI33" i="22"/>
  <c r="AH33" i="22"/>
  <c r="AG33" i="22"/>
  <c r="AF33" i="22"/>
  <c r="AE33" i="22"/>
  <c r="AD33" i="22"/>
  <c r="AC33" i="22"/>
  <c r="AB33" i="22"/>
  <c r="AA33" i="22"/>
  <c r="Z33" i="22"/>
  <c r="Y33" i="22"/>
  <c r="X33" i="22"/>
  <c r="W33" i="22"/>
  <c r="V33" i="22"/>
  <c r="U33" i="22"/>
  <c r="T33" i="22"/>
  <c r="S33" i="22"/>
  <c r="R33" i="22"/>
  <c r="Q33" i="22"/>
  <c r="P33" i="22"/>
  <c r="O33" i="22"/>
  <c r="N33" i="22"/>
  <c r="M33" i="22"/>
  <c r="L33" i="22"/>
  <c r="K33" i="22"/>
  <c r="J33" i="22"/>
  <c r="I33" i="22"/>
  <c r="H33" i="22"/>
  <c r="G33" i="22"/>
  <c r="F33" i="22"/>
  <c r="E33" i="22"/>
  <c r="D33" i="22"/>
  <c r="C33" i="22"/>
  <c r="B33" i="22"/>
  <c r="BA33" i="22" s="1"/>
  <c r="BB33" i="22" s="1"/>
  <c r="BB32" i="22"/>
  <c r="AZ32" i="22"/>
  <c r="AY32" i="22"/>
  <c r="AX32" i="22"/>
  <c r="AW32" i="22"/>
  <c r="AV32" i="22"/>
  <c r="AU32" i="22"/>
  <c r="AT32" i="22"/>
  <c r="AS32" i="22"/>
  <c r="AR32" i="22"/>
  <c r="AQ32" i="22"/>
  <c r="AP32" i="22"/>
  <c r="AO32" i="22"/>
  <c r="AN32" i="22"/>
  <c r="AM32" i="22"/>
  <c r="AL32" i="22"/>
  <c r="AK32" i="22"/>
  <c r="AJ32" i="22"/>
  <c r="AI32" i="22"/>
  <c r="AH32" i="22"/>
  <c r="AG32" i="22"/>
  <c r="AF32" i="22"/>
  <c r="AE32" i="22"/>
  <c r="AD32" i="22"/>
  <c r="AC32" i="22"/>
  <c r="AB32" i="22"/>
  <c r="AA32" i="22"/>
  <c r="Z32" i="22"/>
  <c r="Y32" i="22"/>
  <c r="X32" i="22"/>
  <c r="W32" i="22"/>
  <c r="V32" i="22"/>
  <c r="U32" i="22"/>
  <c r="T32" i="22"/>
  <c r="S32" i="22"/>
  <c r="R32" i="22"/>
  <c r="Q32" i="22"/>
  <c r="P32" i="22"/>
  <c r="O32" i="22"/>
  <c r="N32" i="22"/>
  <c r="M32" i="22"/>
  <c r="L32" i="22"/>
  <c r="K32" i="22"/>
  <c r="J32" i="22"/>
  <c r="I32" i="22"/>
  <c r="H32" i="22"/>
  <c r="G32" i="22"/>
  <c r="F32" i="22"/>
  <c r="E32" i="22"/>
  <c r="D32" i="22"/>
  <c r="C32" i="22"/>
  <c r="B32" i="22"/>
  <c r="BA32" i="22" s="1"/>
  <c r="AZ31" i="22"/>
  <c r="AY31" i="22"/>
  <c r="AX31" i="22"/>
  <c r="AW31" i="22"/>
  <c r="AV31" i="22"/>
  <c r="AU31" i="22"/>
  <c r="AT31" i="22"/>
  <c r="AS31" i="22"/>
  <c r="AR31" i="22"/>
  <c r="AQ31" i="22"/>
  <c r="AP31" i="22"/>
  <c r="AO31" i="22"/>
  <c r="AN31" i="22"/>
  <c r="AM31" i="22"/>
  <c r="AL31" i="22"/>
  <c r="AK31" i="22"/>
  <c r="AJ31" i="22"/>
  <c r="AI31" i="22"/>
  <c r="AH31" i="22"/>
  <c r="AG31" i="22"/>
  <c r="AF31" i="22"/>
  <c r="AE31" i="22"/>
  <c r="AD31" i="22"/>
  <c r="AC31" i="22"/>
  <c r="AB31" i="22"/>
  <c r="AA31" i="22"/>
  <c r="Z31" i="22"/>
  <c r="Y31" i="22"/>
  <c r="X31" i="22"/>
  <c r="W31" i="22"/>
  <c r="V31" i="22"/>
  <c r="U31" i="22"/>
  <c r="T31" i="22"/>
  <c r="S31" i="22"/>
  <c r="R31" i="22"/>
  <c r="Q31" i="22"/>
  <c r="P31" i="22"/>
  <c r="O31" i="22"/>
  <c r="N31" i="22"/>
  <c r="M31" i="22"/>
  <c r="L31" i="22"/>
  <c r="K31" i="22"/>
  <c r="J31" i="22"/>
  <c r="I31" i="22"/>
  <c r="H31" i="22"/>
  <c r="G31" i="22"/>
  <c r="F31" i="22"/>
  <c r="E31" i="22"/>
  <c r="D31" i="22"/>
  <c r="C31" i="22"/>
  <c r="B31" i="22"/>
  <c r="BA31" i="22" s="1"/>
  <c r="BB31" i="22" s="1"/>
  <c r="AZ30" i="22"/>
  <c r="AY30" i="22"/>
  <c r="AX30" i="22"/>
  <c r="AW30" i="22"/>
  <c r="AV30" i="22"/>
  <c r="AU30" i="22"/>
  <c r="AT30" i="22"/>
  <c r="AS30" i="22"/>
  <c r="AR30" i="22"/>
  <c r="AQ30" i="22"/>
  <c r="AP30" i="22"/>
  <c r="AO30" i="22"/>
  <c r="AN30" i="22"/>
  <c r="AM30" i="22"/>
  <c r="AL30" i="22"/>
  <c r="AK30" i="22"/>
  <c r="AJ30" i="22"/>
  <c r="AI30" i="22"/>
  <c r="AH30" i="22"/>
  <c r="AG30" i="22"/>
  <c r="AF30" i="22"/>
  <c r="AE30" i="22"/>
  <c r="AD30" i="22"/>
  <c r="AC30" i="22"/>
  <c r="AB30" i="22"/>
  <c r="AA30" i="22"/>
  <c r="Z30" i="22"/>
  <c r="Y30" i="22"/>
  <c r="X30" i="22"/>
  <c r="W30" i="22"/>
  <c r="V30" i="22"/>
  <c r="U30" i="22"/>
  <c r="T30" i="22"/>
  <c r="S30" i="22"/>
  <c r="R30" i="22"/>
  <c r="Q30" i="22"/>
  <c r="P30" i="22"/>
  <c r="O30" i="22"/>
  <c r="N30" i="22"/>
  <c r="M30" i="22"/>
  <c r="L30" i="22"/>
  <c r="K30" i="22"/>
  <c r="J30" i="22"/>
  <c r="I30" i="22"/>
  <c r="H30" i="22"/>
  <c r="G30" i="22"/>
  <c r="F30" i="22"/>
  <c r="E30" i="22"/>
  <c r="D30" i="22"/>
  <c r="C30" i="22"/>
  <c r="B30" i="22"/>
  <c r="BA30" i="22" s="1"/>
  <c r="BB30" i="22" s="1"/>
  <c r="BB29" i="22"/>
  <c r="BA29" i="22"/>
  <c r="AZ29" i="22"/>
  <c r="AY29" i="22"/>
  <c r="AX29" i="22"/>
  <c r="AW29" i="22"/>
  <c r="AV29" i="22"/>
  <c r="AU29" i="22"/>
  <c r="AT29" i="22"/>
  <c r="AS29" i="22"/>
  <c r="AR29" i="22"/>
  <c r="AQ29" i="22"/>
  <c r="AP29" i="22"/>
  <c r="AO29" i="22"/>
  <c r="AN29" i="22"/>
  <c r="AM29" i="22"/>
  <c r="AL29" i="22"/>
  <c r="AK29" i="22"/>
  <c r="AJ29" i="22"/>
  <c r="AI29" i="22"/>
  <c r="AH29" i="22"/>
  <c r="AG29" i="22"/>
  <c r="AF29" i="22"/>
  <c r="AE29" i="22"/>
  <c r="AD29" i="22"/>
  <c r="AC29" i="22"/>
  <c r="AB29" i="22"/>
  <c r="AA29" i="22"/>
  <c r="Z29" i="22"/>
  <c r="Y29" i="22"/>
  <c r="X29" i="22"/>
  <c r="W29" i="22"/>
  <c r="V29" i="22"/>
  <c r="U29" i="22"/>
  <c r="T29" i="22"/>
  <c r="S29" i="22"/>
  <c r="R29" i="22"/>
  <c r="Q29" i="22"/>
  <c r="P29" i="22"/>
  <c r="O29" i="22"/>
  <c r="N29" i="22"/>
  <c r="M29" i="22"/>
  <c r="L29" i="22"/>
  <c r="K29" i="22"/>
  <c r="J29" i="22"/>
  <c r="I29" i="22"/>
  <c r="H29" i="22"/>
  <c r="G29" i="22"/>
  <c r="F29" i="22"/>
  <c r="E29" i="22"/>
  <c r="D29" i="22"/>
  <c r="C29" i="22"/>
  <c r="B29" i="22"/>
  <c r="AZ28" i="22"/>
  <c r="AY28" i="22"/>
  <c r="AX28" i="22"/>
  <c r="AW28" i="22"/>
  <c r="AV28" i="22"/>
  <c r="AU28" i="22"/>
  <c r="AT28" i="22"/>
  <c r="AS28" i="22"/>
  <c r="AR28" i="22"/>
  <c r="AQ28" i="22"/>
  <c r="AP28" i="22"/>
  <c r="AO28" i="22"/>
  <c r="AN28" i="22"/>
  <c r="AM28" i="22"/>
  <c r="AL28" i="22"/>
  <c r="AK28" i="22"/>
  <c r="AJ28" i="22"/>
  <c r="AI28" i="22"/>
  <c r="AH28" i="22"/>
  <c r="AG28" i="22"/>
  <c r="AF28" i="22"/>
  <c r="AE28" i="22"/>
  <c r="AD28" i="22"/>
  <c r="AC28" i="22"/>
  <c r="AB28" i="22"/>
  <c r="AA28" i="22"/>
  <c r="Z28" i="22"/>
  <c r="Y28" i="22"/>
  <c r="X28" i="22"/>
  <c r="W28" i="22"/>
  <c r="V28" i="22"/>
  <c r="U28" i="22"/>
  <c r="T28" i="22"/>
  <c r="S28" i="22"/>
  <c r="R28" i="22"/>
  <c r="Q28" i="22"/>
  <c r="P28" i="22"/>
  <c r="O28" i="22"/>
  <c r="N28" i="22"/>
  <c r="M28" i="22"/>
  <c r="L28" i="22"/>
  <c r="K28" i="22"/>
  <c r="J28" i="22"/>
  <c r="I28" i="22"/>
  <c r="H28" i="22"/>
  <c r="G28" i="22"/>
  <c r="F28" i="22"/>
  <c r="E28" i="22"/>
  <c r="D28" i="22"/>
  <c r="C28" i="22"/>
  <c r="B28" i="22"/>
  <c r="BA28" i="22" s="1"/>
  <c r="BB28" i="22" s="1"/>
  <c r="AZ27" i="22"/>
  <c r="AY27" i="22"/>
  <c r="AX27" i="22"/>
  <c r="AW27" i="22"/>
  <c r="AV27" i="22"/>
  <c r="AU27" i="22"/>
  <c r="AT27" i="22"/>
  <c r="AS27" i="22"/>
  <c r="AR27" i="22"/>
  <c r="AQ27" i="22"/>
  <c r="AP27" i="22"/>
  <c r="AO27" i="22"/>
  <c r="AN27" i="22"/>
  <c r="AM27" i="22"/>
  <c r="AL27" i="22"/>
  <c r="AK27" i="22"/>
  <c r="AJ27" i="22"/>
  <c r="AI27" i="22"/>
  <c r="AH27" i="22"/>
  <c r="AG27" i="22"/>
  <c r="AF27" i="22"/>
  <c r="AE27" i="22"/>
  <c r="AD27" i="22"/>
  <c r="AC27" i="22"/>
  <c r="AB27" i="22"/>
  <c r="AA27" i="22"/>
  <c r="Z27" i="22"/>
  <c r="Y27" i="22"/>
  <c r="X27" i="22"/>
  <c r="W27" i="22"/>
  <c r="V27" i="22"/>
  <c r="U27" i="22"/>
  <c r="T27" i="22"/>
  <c r="S27" i="22"/>
  <c r="R27" i="22"/>
  <c r="Q27" i="22"/>
  <c r="P27" i="22"/>
  <c r="O27" i="22"/>
  <c r="N27" i="22"/>
  <c r="M27" i="22"/>
  <c r="L27" i="22"/>
  <c r="K27" i="22"/>
  <c r="J27" i="22"/>
  <c r="I27" i="22"/>
  <c r="H27" i="22"/>
  <c r="G27" i="22"/>
  <c r="F27" i="22"/>
  <c r="E27" i="22"/>
  <c r="D27" i="22"/>
  <c r="C27" i="22"/>
  <c r="B27" i="22"/>
  <c r="BA27" i="22" s="1"/>
  <c r="BB27" i="22" s="1"/>
  <c r="BA26" i="22"/>
  <c r="BB26" i="22" s="1"/>
  <c r="AZ26" i="22"/>
  <c r="AY26" i="22"/>
  <c r="AX26" i="22"/>
  <c r="AW26" i="22"/>
  <c r="AV26" i="22"/>
  <c r="AU26" i="22"/>
  <c r="AT26" i="22"/>
  <c r="AS26" i="22"/>
  <c r="AR26" i="22"/>
  <c r="AQ26" i="22"/>
  <c r="AP26" i="22"/>
  <c r="AO26" i="22"/>
  <c r="AN26" i="22"/>
  <c r="AM26" i="22"/>
  <c r="AL26" i="22"/>
  <c r="AK26" i="22"/>
  <c r="AJ26" i="22"/>
  <c r="AI26" i="22"/>
  <c r="AH26" i="22"/>
  <c r="AG26" i="22"/>
  <c r="AF26" i="22"/>
  <c r="AE26" i="22"/>
  <c r="AD26" i="22"/>
  <c r="AC26" i="22"/>
  <c r="AB26" i="22"/>
  <c r="AA26" i="22"/>
  <c r="Z26" i="22"/>
  <c r="Y26" i="22"/>
  <c r="X26" i="22"/>
  <c r="W26" i="22"/>
  <c r="V26" i="22"/>
  <c r="U26" i="22"/>
  <c r="T26" i="22"/>
  <c r="S26" i="22"/>
  <c r="R26" i="22"/>
  <c r="Q26" i="22"/>
  <c r="P26" i="22"/>
  <c r="O26" i="22"/>
  <c r="N26" i="22"/>
  <c r="M26" i="22"/>
  <c r="L26" i="22"/>
  <c r="K26" i="22"/>
  <c r="J26" i="22"/>
  <c r="I26" i="22"/>
  <c r="H26" i="22"/>
  <c r="G26" i="22"/>
  <c r="F26" i="22"/>
  <c r="E26" i="22"/>
  <c r="D26" i="22"/>
  <c r="C26" i="22"/>
  <c r="B26" i="22"/>
  <c r="AZ25" i="22"/>
  <c r="AY25" i="22"/>
  <c r="AX25" i="22"/>
  <c r="AW25" i="22"/>
  <c r="AV25" i="22"/>
  <c r="AU25" i="22"/>
  <c r="AT25" i="22"/>
  <c r="AS25" i="22"/>
  <c r="AR25" i="22"/>
  <c r="AQ25" i="22"/>
  <c r="AP25" i="22"/>
  <c r="AO25" i="22"/>
  <c r="AN25" i="22"/>
  <c r="AM25" i="22"/>
  <c r="AL25" i="22"/>
  <c r="AK25" i="22"/>
  <c r="AJ25" i="22"/>
  <c r="AI25" i="22"/>
  <c r="AH25" i="22"/>
  <c r="AG25" i="22"/>
  <c r="AF25" i="22"/>
  <c r="AE25" i="22"/>
  <c r="AD25" i="22"/>
  <c r="AC25" i="22"/>
  <c r="AB25" i="22"/>
  <c r="AA25" i="22"/>
  <c r="Z25" i="22"/>
  <c r="Y25" i="22"/>
  <c r="X25" i="22"/>
  <c r="W25" i="22"/>
  <c r="V25" i="22"/>
  <c r="U25" i="22"/>
  <c r="T25" i="22"/>
  <c r="S25" i="22"/>
  <c r="R25" i="22"/>
  <c r="Q25" i="22"/>
  <c r="P25" i="22"/>
  <c r="O25" i="22"/>
  <c r="N25" i="22"/>
  <c r="M25" i="22"/>
  <c r="L25" i="22"/>
  <c r="K25" i="22"/>
  <c r="J25" i="22"/>
  <c r="I25" i="22"/>
  <c r="H25" i="22"/>
  <c r="G25" i="22"/>
  <c r="F25" i="22"/>
  <c r="E25" i="22"/>
  <c r="D25" i="22"/>
  <c r="C25" i="22"/>
  <c r="B25" i="22"/>
  <c r="BA25" i="22" s="1"/>
  <c r="BB25" i="22" s="1"/>
  <c r="AZ24" i="22"/>
  <c r="AY24" i="22"/>
  <c r="AX24" i="22"/>
  <c r="AW24" i="22"/>
  <c r="AV24" i="22"/>
  <c r="AU24" i="22"/>
  <c r="AT24" i="22"/>
  <c r="AS24" i="22"/>
  <c r="AR24" i="22"/>
  <c r="AQ24" i="22"/>
  <c r="AP24" i="22"/>
  <c r="AO24" i="22"/>
  <c r="AN24" i="22"/>
  <c r="AM24" i="22"/>
  <c r="AL24" i="22"/>
  <c r="AK24" i="22"/>
  <c r="AJ24" i="22"/>
  <c r="AI24" i="22"/>
  <c r="AH24" i="22"/>
  <c r="AG24" i="22"/>
  <c r="AF24" i="22"/>
  <c r="AE24" i="22"/>
  <c r="AD24" i="22"/>
  <c r="AC24" i="22"/>
  <c r="AB24" i="22"/>
  <c r="AA24" i="22"/>
  <c r="Z24" i="22"/>
  <c r="Y24" i="22"/>
  <c r="X24" i="22"/>
  <c r="W24" i="22"/>
  <c r="V24" i="22"/>
  <c r="U24" i="22"/>
  <c r="T24" i="22"/>
  <c r="S24" i="22"/>
  <c r="R24" i="22"/>
  <c r="Q24" i="22"/>
  <c r="P24" i="22"/>
  <c r="O24" i="22"/>
  <c r="N24" i="22"/>
  <c r="M24" i="22"/>
  <c r="L24" i="22"/>
  <c r="K24" i="22"/>
  <c r="J24" i="22"/>
  <c r="I24" i="22"/>
  <c r="H24" i="22"/>
  <c r="G24" i="22"/>
  <c r="F24" i="22"/>
  <c r="E24" i="22"/>
  <c r="D24" i="22"/>
  <c r="C24" i="22"/>
  <c r="B24" i="22"/>
  <c r="BA24" i="22" s="1"/>
  <c r="BB24" i="22" s="1"/>
  <c r="AZ23" i="22"/>
  <c r="AY23" i="22"/>
  <c r="AX23" i="22"/>
  <c r="AW23" i="22"/>
  <c r="AV23" i="22"/>
  <c r="AU23" i="22"/>
  <c r="AT23" i="22"/>
  <c r="AS23" i="22"/>
  <c r="AR23" i="22"/>
  <c r="AQ23" i="22"/>
  <c r="AP23" i="22"/>
  <c r="AO23" i="22"/>
  <c r="AN23" i="22"/>
  <c r="AM23" i="22"/>
  <c r="AL23" i="22"/>
  <c r="AK23" i="22"/>
  <c r="AJ23" i="22"/>
  <c r="AI23" i="22"/>
  <c r="AH23" i="22"/>
  <c r="AG23" i="22"/>
  <c r="AF23" i="22"/>
  <c r="AE23" i="22"/>
  <c r="AD23" i="22"/>
  <c r="AC23" i="22"/>
  <c r="AB23" i="22"/>
  <c r="AA23" i="22"/>
  <c r="Z23" i="22"/>
  <c r="Y23" i="22"/>
  <c r="X23" i="22"/>
  <c r="W23" i="22"/>
  <c r="V23" i="22"/>
  <c r="U23" i="22"/>
  <c r="T23" i="22"/>
  <c r="S23" i="22"/>
  <c r="R23" i="22"/>
  <c r="Q23" i="22"/>
  <c r="P23" i="22"/>
  <c r="O23" i="22"/>
  <c r="N23" i="22"/>
  <c r="M23" i="22"/>
  <c r="L23" i="22"/>
  <c r="K23" i="22"/>
  <c r="J23" i="22"/>
  <c r="I23" i="22"/>
  <c r="H23" i="22"/>
  <c r="G23" i="22"/>
  <c r="F23" i="22"/>
  <c r="E23" i="22"/>
  <c r="D23" i="22"/>
  <c r="C23" i="22"/>
  <c r="B23" i="22"/>
  <c r="BA23" i="22" s="1"/>
  <c r="BB23" i="22" s="1"/>
  <c r="AZ22" i="22"/>
  <c r="AY22" i="22"/>
  <c r="AX22" i="22"/>
  <c r="AW22" i="22"/>
  <c r="AV22" i="22"/>
  <c r="AU22" i="22"/>
  <c r="AT22" i="22"/>
  <c r="AS22" i="22"/>
  <c r="AR22" i="22"/>
  <c r="AQ22" i="22"/>
  <c r="AP22" i="22"/>
  <c r="AO22" i="22"/>
  <c r="AN22" i="22"/>
  <c r="AM22" i="22"/>
  <c r="AL22" i="22"/>
  <c r="AK22" i="22"/>
  <c r="AJ22" i="22"/>
  <c r="AI22" i="22"/>
  <c r="AH22" i="22"/>
  <c r="AG22" i="22"/>
  <c r="AF22" i="22"/>
  <c r="AE22" i="22"/>
  <c r="AD22" i="22"/>
  <c r="AC22" i="22"/>
  <c r="AB22" i="22"/>
  <c r="AA22" i="22"/>
  <c r="Z22" i="22"/>
  <c r="Y22" i="22"/>
  <c r="X22" i="22"/>
  <c r="W22" i="22"/>
  <c r="V22" i="22"/>
  <c r="U22" i="22"/>
  <c r="T22" i="22"/>
  <c r="S22" i="22"/>
  <c r="R22" i="22"/>
  <c r="Q22" i="22"/>
  <c r="P22" i="22"/>
  <c r="O22" i="22"/>
  <c r="N22" i="22"/>
  <c r="M22" i="22"/>
  <c r="L22" i="22"/>
  <c r="K22" i="22"/>
  <c r="J22" i="22"/>
  <c r="I22" i="22"/>
  <c r="H22" i="22"/>
  <c r="G22" i="22"/>
  <c r="F22" i="22"/>
  <c r="E22" i="22"/>
  <c r="D22" i="22"/>
  <c r="C22" i="22"/>
  <c r="B22" i="22"/>
  <c r="BA22" i="22" s="1"/>
  <c r="BB22" i="22" s="1"/>
  <c r="BA21" i="22"/>
  <c r="BB21" i="22" s="1"/>
  <c r="AZ21" i="22"/>
  <c r="AY21" i="22"/>
  <c r="AX21" i="22"/>
  <c r="AW21" i="22"/>
  <c r="AV21" i="22"/>
  <c r="AU21" i="22"/>
  <c r="AT21" i="22"/>
  <c r="AS21" i="22"/>
  <c r="AR21" i="22"/>
  <c r="AQ21" i="22"/>
  <c r="AP21" i="22"/>
  <c r="AO21" i="22"/>
  <c r="AN21" i="22"/>
  <c r="AM21" i="22"/>
  <c r="AL21" i="22"/>
  <c r="AK21" i="22"/>
  <c r="AJ21" i="22"/>
  <c r="AI21" i="22"/>
  <c r="AH21" i="22"/>
  <c r="AG21" i="22"/>
  <c r="AF21" i="22"/>
  <c r="AE21" i="22"/>
  <c r="AD21" i="22"/>
  <c r="AC21" i="22"/>
  <c r="AB21" i="22"/>
  <c r="AA21" i="22"/>
  <c r="Z21" i="22"/>
  <c r="Y21" i="22"/>
  <c r="X21" i="22"/>
  <c r="W21" i="22"/>
  <c r="V21" i="22"/>
  <c r="U21" i="22"/>
  <c r="T21" i="22"/>
  <c r="S21" i="22"/>
  <c r="R21" i="22"/>
  <c r="Q21" i="22"/>
  <c r="P21" i="22"/>
  <c r="O21" i="22"/>
  <c r="N21" i="22"/>
  <c r="M21" i="22"/>
  <c r="L21" i="22"/>
  <c r="K21" i="22"/>
  <c r="J21" i="22"/>
  <c r="I21" i="22"/>
  <c r="H21" i="22"/>
  <c r="G21" i="22"/>
  <c r="F21" i="22"/>
  <c r="E21" i="22"/>
  <c r="D21" i="22"/>
  <c r="C21" i="22"/>
  <c r="B21" i="22"/>
  <c r="AZ20" i="22"/>
  <c r="AY20" i="22"/>
  <c r="AX20" i="22"/>
  <c r="AW20" i="22"/>
  <c r="AV20" i="22"/>
  <c r="AU20" i="22"/>
  <c r="AT20" i="22"/>
  <c r="AS20" i="22"/>
  <c r="AR20" i="22"/>
  <c r="AQ20" i="22"/>
  <c r="AP20" i="22"/>
  <c r="AO20" i="22"/>
  <c r="AN20" i="22"/>
  <c r="AM20" i="22"/>
  <c r="AL20" i="22"/>
  <c r="AK20" i="22"/>
  <c r="AJ20" i="22"/>
  <c r="AI20" i="22"/>
  <c r="AH20" i="22"/>
  <c r="AG20" i="22"/>
  <c r="AF20" i="22"/>
  <c r="AE20" i="22"/>
  <c r="AD20" i="22"/>
  <c r="AC20" i="22"/>
  <c r="AB20" i="22"/>
  <c r="AA20" i="22"/>
  <c r="Z20" i="22"/>
  <c r="Y20" i="22"/>
  <c r="X20" i="22"/>
  <c r="W20" i="22"/>
  <c r="V20" i="22"/>
  <c r="U20" i="22"/>
  <c r="T20" i="22"/>
  <c r="S20" i="22"/>
  <c r="R20" i="22"/>
  <c r="Q20" i="22"/>
  <c r="P20" i="22"/>
  <c r="O20" i="22"/>
  <c r="N20" i="22"/>
  <c r="M20" i="22"/>
  <c r="L20" i="22"/>
  <c r="K20" i="22"/>
  <c r="J20" i="22"/>
  <c r="I20" i="22"/>
  <c r="H20" i="22"/>
  <c r="G20" i="22"/>
  <c r="F20" i="22"/>
  <c r="E20" i="22"/>
  <c r="D20" i="22"/>
  <c r="C20" i="22"/>
  <c r="B20" i="22"/>
  <c r="BA20" i="22" s="1"/>
  <c r="BB20" i="22" s="1"/>
  <c r="AZ19" i="22"/>
  <c r="AY19" i="22"/>
  <c r="AX19" i="22"/>
  <c r="AW19" i="22"/>
  <c r="AV19" i="22"/>
  <c r="AU19" i="22"/>
  <c r="AT19" i="22"/>
  <c r="AS19" i="22"/>
  <c r="AR19" i="22"/>
  <c r="AQ19" i="22"/>
  <c r="AP19" i="22"/>
  <c r="AO19" i="22"/>
  <c r="AN19" i="22"/>
  <c r="AM19" i="22"/>
  <c r="AL19" i="22"/>
  <c r="AK19" i="22"/>
  <c r="AJ19" i="22"/>
  <c r="AI19" i="22"/>
  <c r="AH19" i="22"/>
  <c r="AG19" i="22"/>
  <c r="AF19" i="22"/>
  <c r="AE19" i="22"/>
  <c r="AD19" i="22"/>
  <c r="AC19" i="22"/>
  <c r="AB19" i="22"/>
  <c r="AA19" i="22"/>
  <c r="Z19" i="22"/>
  <c r="Y19" i="22"/>
  <c r="X19" i="22"/>
  <c r="W19" i="22"/>
  <c r="V19" i="22"/>
  <c r="U19" i="22"/>
  <c r="T19" i="22"/>
  <c r="S19" i="22"/>
  <c r="R19" i="22"/>
  <c r="Q19" i="22"/>
  <c r="P19" i="22"/>
  <c r="O19" i="22"/>
  <c r="N19" i="22"/>
  <c r="M19" i="22"/>
  <c r="L19" i="22"/>
  <c r="K19" i="22"/>
  <c r="J19" i="22"/>
  <c r="I19" i="22"/>
  <c r="H19" i="22"/>
  <c r="G19" i="22"/>
  <c r="F19" i="22"/>
  <c r="E19" i="22"/>
  <c r="D19" i="22"/>
  <c r="C19" i="22"/>
  <c r="B19" i="22"/>
  <c r="BA19" i="22" s="1"/>
  <c r="BB19" i="22" s="1"/>
  <c r="BA18" i="22"/>
  <c r="BB18" i="22" s="1"/>
  <c r="AZ18" i="22"/>
  <c r="AY18" i="22"/>
  <c r="AX18" i="22"/>
  <c r="AW18" i="22"/>
  <c r="AV18" i="22"/>
  <c r="AU18" i="22"/>
  <c r="AT18" i="22"/>
  <c r="AS18" i="22"/>
  <c r="AR18" i="22"/>
  <c r="AQ18" i="22"/>
  <c r="AP18" i="22"/>
  <c r="AO18" i="22"/>
  <c r="AN18" i="22"/>
  <c r="AM18" i="22"/>
  <c r="AL18" i="22"/>
  <c r="AK18" i="22"/>
  <c r="AJ18" i="22"/>
  <c r="AI18" i="22"/>
  <c r="AH18" i="22"/>
  <c r="AG18" i="22"/>
  <c r="AF18" i="22"/>
  <c r="AE18" i="22"/>
  <c r="AD18" i="22"/>
  <c r="AC18" i="22"/>
  <c r="AB18" i="22"/>
  <c r="AA18" i="22"/>
  <c r="Z18" i="22"/>
  <c r="Y18" i="22"/>
  <c r="X18" i="22"/>
  <c r="W18" i="22"/>
  <c r="V18" i="22"/>
  <c r="U18" i="22"/>
  <c r="T18" i="22"/>
  <c r="S18" i="22"/>
  <c r="R18" i="22"/>
  <c r="Q18" i="22"/>
  <c r="P18" i="22"/>
  <c r="O18" i="22"/>
  <c r="N18" i="22"/>
  <c r="M18" i="22"/>
  <c r="L18" i="22"/>
  <c r="K18" i="22"/>
  <c r="J18" i="22"/>
  <c r="I18" i="22"/>
  <c r="H18" i="22"/>
  <c r="G18" i="22"/>
  <c r="F18" i="22"/>
  <c r="E18" i="22"/>
  <c r="D18" i="22"/>
  <c r="C18" i="22"/>
  <c r="B18" i="22"/>
  <c r="AZ17" i="22"/>
  <c r="AY17" i="22"/>
  <c r="AX17" i="22"/>
  <c r="AW17" i="22"/>
  <c r="AV17" i="22"/>
  <c r="AU17" i="22"/>
  <c r="AT17" i="22"/>
  <c r="AS17" i="22"/>
  <c r="AR17" i="22"/>
  <c r="AQ17" i="22"/>
  <c r="AP17" i="22"/>
  <c r="AO17" i="22"/>
  <c r="AN17" i="22"/>
  <c r="AM17" i="22"/>
  <c r="AL17" i="22"/>
  <c r="AK17" i="22"/>
  <c r="AJ17" i="22"/>
  <c r="AI17" i="22"/>
  <c r="AH17" i="22"/>
  <c r="AG17" i="22"/>
  <c r="AF17" i="22"/>
  <c r="AE17" i="22"/>
  <c r="AD17" i="22"/>
  <c r="AC17" i="22"/>
  <c r="AB17" i="22"/>
  <c r="AA17" i="22"/>
  <c r="Z17" i="22"/>
  <c r="Y17" i="22"/>
  <c r="X17" i="22"/>
  <c r="W17" i="22"/>
  <c r="V17" i="22"/>
  <c r="U17" i="22"/>
  <c r="T17" i="22"/>
  <c r="S17" i="22"/>
  <c r="R17" i="22"/>
  <c r="Q17" i="22"/>
  <c r="P17" i="22"/>
  <c r="O17" i="22"/>
  <c r="N17" i="22"/>
  <c r="M17" i="22"/>
  <c r="L17" i="22"/>
  <c r="K17" i="22"/>
  <c r="J17" i="22"/>
  <c r="I17" i="22"/>
  <c r="H17" i="22"/>
  <c r="G17" i="22"/>
  <c r="F17" i="22"/>
  <c r="E17" i="22"/>
  <c r="D17" i="22"/>
  <c r="C17" i="22"/>
  <c r="B17" i="22"/>
  <c r="BA17" i="22" s="1"/>
  <c r="BB17" i="22" s="1"/>
  <c r="BB16" i="22"/>
  <c r="AZ16" i="22"/>
  <c r="AY16" i="22"/>
  <c r="AX16" i="22"/>
  <c r="AW16" i="22"/>
  <c r="AV16" i="22"/>
  <c r="AU16" i="22"/>
  <c r="AT16" i="22"/>
  <c r="AS16" i="22"/>
  <c r="AR16" i="22"/>
  <c r="AQ16" i="22"/>
  <c r="AP16" i="22"/>
  <c r="AO16" i="22"/>
  <c r="AN16" i="22"/>
  <c r="AM16" i="22"/>
  <c r="AL16" i="22"/>
  <c r="AK16" i="22"/>
  <c r="AJ16" i="22"/>
  <c r="AI16" i="22"/>
  <c r="AH16" i="22"/>
  <c r="AG16" i="22"/>
  <c r="AF16" i="22"/>
  <c r="AE16" i="22"/>
  <c r="AD16" i="22"/>
  <c r="AC16" i="22"/>
  <c r="AB16" i="22"/>
  <c r="AA16" i="22"/>
  <c r="Z16" i="22"/>
  <c r="Y16" i="22"/>
  <c r="X16" i="22"/>
  <c r="W16" i="22"/>
  <c r="V16" i="22"/>
  <c r="U16" i="22"/>
  <c r="T16" i="22"/>
  <c r="S16" i="22"/>
  <c r="R16" i="22"/>
  <c r="Q16" i="22"/>
  <c r="P16" i="22"/>
  <c r="O16" i="22"/>
  <c r="N16" i="22"/>
  <c r="M16" i="22"/>
  <c r="L16" i="22"/>
  <c r="K16" i="22"/>
  <c r="J16" i="22"/>
  <c r="I16" i="22"/>
  <c r="H16" i="22"/>
  <c r="G16" i="22"/>
  <c r="F16" i="22"/>
  <c r="E16" i="22"/>
  <c r="D16" i="22"/>
  <c r="C16" i="22"/>
  <c r="B16" i="22"/>
  <c r="BA16" i="22" s="1"/>
  <c r="AZ15" i="22"/>
  <c r="AY15" i="22"/>
  <c r="AX15" i="22"/>
  <c r="AW15" i="22"/>
  <c r="AV15" i="22"/>
  <c r="AU15" i="22"/>
  <c r="AT15" i="22"/>
  <c r="AS15" i="22"/>
  <c r="AR15" i="22"/>
  <c r="AQ15" i="22"/>
  <c r="AP15" i="22"/>
  <c r="AO15" i="22"/>
  <c r="AN15" i="22"/>
  <c r="AM15" i="22"/>
  <c r="AL15" i="22"/>
  <c r="AK15" i="22"/>
  <c r="AJ15" i="22"/>
  <c r="AI15" i="22"/>
  <c r="AH15" i="22"/>
  <c r="AG15" i="22"/>
  <c r="AF15" i="22"/>
  <c r="AE15" i="22"/>
  <c r="AD15" i="22"/>
  <c r="AC15" i="22"/>
  <c r="AB15" i="22"/>
  <c r="AA15" i="22"/>
  <c r="Z15" i="22"/>
  <c r="Y15" i="22"/>
  <c r="X15" i="22"/>
  <c r="W15" i="22"/>
  <c r="V15" i="22"/>
  <c r="U15" i="22"/>
  <c r="T15" i="22"/>
  <c r="S15" i="22"/>
  <c r="R15" i="22"/>
  <c r="Q15" i="22"/>
  <c r="P15" i="22"/>
  <c r="O15" i="22"/>
  <c r="N15" i="22"/>
  <c r="M15" i="22"/>
  <c r="L15" i="22"/>
  <c r="K15" i="22"/>
  <c r="J15" i="22"/>
  <c r="I15" i="22"/>
  <c r="H15" i="22"/>
  <c r="G15" i="22"/>
  <c r="F15" i="22"/>
  <c r="E15" i="22"/>
  <c r="D15" i="22"/>
  <c r="C15" i="22"/>
  <c r="B15" i="22"/>
  <c r="BA15" i="22" s="1"/>
  <c r="BB15" i="22" s="1"/>
  <c r="AZ14" i="22"/>
  <c r="AY14" i="22"/>
  <c r="AX14" i="22"/>
  <c r="AW14" i="22"/>
  <c r="AV14" i="22"/>
  <c r="AU14" i="22"/>
  <c r="AT14" i="22"/>
  <c r="AS14" i="22"/>
  <c r="AR14" i="22"/>
  <c r="AQ14" i="22"/>
  <c r="AP14" i="22"/>
  <c r="AO14" i="22"/>
  <c r="AN14" i="22"/>
  <c r="AM14" i="22"/>
  <c r="AL14" i="22"/>
  <c r="AK14" i="22"/>
  <c r="AJ14" i="22"/>
  <c r="AI14" i="22"/>
  <c r="AH14" i="22"/>
  <c r="AG14" i="22"/>
  <c r="AF14" i="22"/>
  <c r="AE14" i="22"/>
  <c r="AD14" i="22"/>
  <c r="AC14" i="22"/>
  <c r="AB14" i="22"/>
  <c r="AA14" i="22"/>
  <c r="Z14" i="22"/>
  <c r="Y14" i="22"/>
  <c r="X14" i="22"/>
  <c r="W14" i="22"/>
  <c r="V14" i="22"/>
  <c r="U14" i="22"/>
  <c r="T14" i="22"/>
  <c r="S14" i="22"/>
  <c r="R14" i="22"/>
  <c r="Q14" i="22"/>
  <c r="P14" i="22"/>
  <c r="O14" i="22"/>
  <c r="N14" i="22"/>
  <c r="M14" i="22"/>
  <c r="L14" i="22"/>
  <c r="K14" i="22"/>
  <c r="J14" i="22"/>
  <c r="I14" i="22"/>
  <c r="H14" i="22"/>
  <c r="G14" i="22"/>
  <c r="F14" i="22"/>
  <c r="E14" i="22"/>
  <c r="D14" i="22"/>
  <c r="C14" i="22"/>
  <c r="B14" i="22"/>
  <c r="BA14" i="22" s="1"/>
  <c r="BB14" i="22" s="1"/>
  <c r="BB13" i="22"/>
  <c r="BA13" i="22"/>
  <c r="AZ13" i="22"/>
  <c r="AY13" i="22"/>
  <c r="AX13" i="22"/>
  <c r="AW13" i="22"/>
  <c r="AV13" i="22"/>
  <c r="AU13" i="22"/>
  <c r="AT13" i="22"/>
  <c r="AS13" i="22"/>
  <c r="AR13" i="22"/>
  <c r="AQ13" i="22"/>
  <c r="AP13" i="22"/>
  <c r="AO13" i="22"/>
  <c r="AN13" i="22"/>
  <c r="AM13" i="22"/>
  <c r="AL13" i="22"/>
  <c r="AK13" i="22"/>
  <c r="AJ13" i="22"/>
  <c r="AI13" i="22"/>
  <c r="AH13" i="22"/>
  <c r="AG13" i="22"/>
  <c r="AF13" i="22"/>
  <c r="AE13" i="22"/>
  <c r="AD13" i="22"/>
  <c r="AC13" i="22"/>
  <c r="AB13" i="22"/>
  <c r="AA13" i="22"/>
  <c r="Z13" i="22"/>
  <c r="Y13" i="22"/>
  <c r="X13" i="22"/>
  <c r="W13" i="22"/>
  <c r="V13" i="22"/>
  <c r="U13" i="22"/>
  <c r="T13" i="22"/>
  <c r="S13" i="22"/>
  <c r="R13" i="22"/>
  <c r="Q13" i="22"/>
  <c r="P13" i="22"/>
  <c r="O13" i="22"/>
  <c r="N13" i="22"/>
  <c r="M13" i="22"/>
  <c r="L13" i="22"/>
  <c r="K13" i="22"/>
  <c r="J13" i="22"/>
  <c r="I13" i="22"/>
  <c r="H13" i="22"/>
  <c r="G13" i="22"/>
  <c r="F13" i="22"/>
  <c r="E13" i="22"/>
  <c r="D13" i="22"/>
  <c r="C13" i="22"/>
  <c r="B13" i="22"/>
  <c r="BA12" i="22"/>
  <c r="BB12" i="22" s="1"/>
  <c r="AZ12" i="22"/>
  <c r="AY12" i="22"/>
  <c r="AX12" i="22"/>
  <c r="AW12" i="22"/>
  <c r="AV12" i="22"/>
  <c r="AU12" i="22"/>
  <c r="AT12" i="22"/>
  <c r="AS12" i="22"/>
  <c r="AR12" i="22"/>
  <c r="AQ12" i="22"/>
  <c r="AP12" i="22"/>
  <c r="AO12" i="22"/>
  <c r="AN12" i="22"/>
  <c r="AM12" i="22"/>
  <c r="AL12" i="22"/>
  <c r="AK12" i="22"/>
  <c r="AJ12" i="22"/>
  <c r="AI12" i="22"/>
  <c r="AH12" i="22"/>
  <c r="AG12" i="22"/>
  <c r="AF12" i="22"/>
  <c r="AE12" i="22"/>
  <c r="AD12" i="22"/>
  <c r="AC12" i="22"/>
  <c r="AB12" i="22"/>
  <c r="AA12" i="22"/>
  <c r="Z12" i="22"/>
  <c r="Y12" i="22"/>
  <c r="X12" i="22"/>
  <c r="W12" i="22"/>
  <c r="V12" i="22"/>
  <c r="U12" i="22"/>
  <c r="T12" i="22"/>
  <c r="S12" i="22"/>
  <c r="R12" i="22"/>
  <c r="Q12" i="22"/>
  <c r="P12" i="22"/>
  <c r="O12" i="22"/>
  <c r="N12" i="22"/>
  <c r="M12" i="22"/>
  <c r="L12" i="22"/>
  <c r="K12" i="22"/>
  <c r="J12" i="22"/>
  <c r="I12" i="22"/>
  <c r="H12" i="22"/>
  <c r="G12" i="22"/>
  <c r="F12" i="22"/>
  <c r="E12" i="22"/>
  <c r="D12" i="22"/>
  <c r="C12" i="22"/>
  <c r="B12" i="22"/>
  <c r="AZ11" i="22"/>
  <c r="AY11" i="22"/>
  <c r="AX11" i="22"/>
  <c r="AW11" i="22"/>
  <c r="AV11" i="22"/>
  <c r="AU11" i="22"/>
  <c r="AT11" i="22"/>
  <c r="AS11" i="22"/>
  <c r="AR11" i="22"/>
  <c r="AQ11" i="22"/>
  <c r="AP11" i="22"/>
  <c r="AO11" i="22"/>
  <c r="AN11" i="22"/>
  <c r="AM11" i="22"/>
  <c r="AL11" i="22"/>
  <c r="AK11" i="22"/>
  <c r="AJ11" i="22"/>
  <c r="AI11" i="22"/>
  <c r="AH11" i="22"/>
  <c r="AG11" i="22"/>
  <c r="AF11" i="22"/>
  <c r="AE11" i="22"/>
  <c r="AD11" i="22"/>
  <c r="AC11" i="22"/>
  <c r="AB11" i="22"/>
  <c r="AA11" i="22"/>
  <c r="Z11" i="22"/>
  <c r="Y11" i="22"/>
  <c r="X11" i="22"/>
  <c r="W11" i="22"/>
  <c r="V11" i="22"/>
  <c r="U11" i="22"/>
  <c r="T11" i="22"/>
  <c r="S11" i="22"/>
  <c r="R11" i="22"/>
  <c r="Q11" i="22"/>
  <c r="P11" i="22"/>
  <c r="O11" i="22"/>
  <c r="N11" i="22"/>
  <c r="M11" i="22"/>
  <c r="L11" i="22"/>
  <c r="K11" i="22"/>
  <c r="J11" i="22"/>
  <c r="I11" i="22"/>
  <c r="H11" i="22"/>
  <c r="G11" i="22"/>
  <c r="F11" i="22"/>
  <c r="E11" i="22"/>
  <c r="D11" i="22"/>
  <c r="C11" i="22"/>
  <c r="B11" i="22"/>
  <c r="BA11" i="22" s="1"/>
  <c r="BB11" i="22" s="1"/>
  <c r="BA10" i="22"/>
  <c r="BB10" i="22" s="1"/>
  <c r="AZ10" i="22"/>
  <c r="AY10" i="22"/>
  <c r="AX10" i="22"/>
  <c r="AW10" i="22"/>
  <c r="AV10" i="22"/>
  <c r="AU10" i="22"/>
  <c r="AT10" i="22"/>
  <c r="AS10" i="22"/>
  <c r="AR10" i="22"/>
  <c r="AQ10" i="22"/>
  <c r="AP10" i="22"/>
  <c r="AO10" i="22"/>
  <c r="AN10" i="22"/>
  <c r="AM10" i="22"/>
  <c r="AL10" i="22"/>
  <c r="AK10" i="22"/>
  <c r="AJ10" i="22"/>
  <c r="AI10" i="22"/>
  <c r="AH10" i="22"/>
  <c r="AG10" i="22"/>
  <c r="AF10" i="22"/>
  <c r="AE10" i="22"/>
  <c r="AD10" i="22"/>
  <c r="AC10" i="22"/>
  <c r="AB10" i="22"/>
  <c r="AA10" i="22"/>
  <c r="Z10" i="22"/>
  <c r="Y10" i="22"/>
  <c r="X10" i="22"/>
  <c r="W10" i="22"/>
  <c r="V10" i="22"/>
  <c r="U10" i="22"/>
  <c r="T10" i="22"/>
  <c r="S10" i="22"/>
  <c r="R10" i="22"/>
  <c r="Q10" i="22"/>
  <c r="P10" i="22"/>
  <c r="O10" i="22"/>
  <c r="N10" i="22"/>
  <c r="M10" i="22"/>
  <c r="L10" i="22"/>
  <c r="K10" i="22"/>
  <c r="J10" i="22"/>
  <c r="I10" i="22"/>
  <c r="H10" i="22"/>
  <c r="G10" i="22"/>
  <c r="F10" i="22"/>
  <c r="E10" i="22"/>
  <c r="D10" i="22"/>
  <c r="C10" i="22"/>
  <c r="B10" i="22"/>
  <c r="AZ9" i="22"/>
  <c r="AY9" i="22"/>
  <c r="AX9" i="22"/>
  <c r="AW9" i="22"/>
  <c r="AV9" i="22"/>
  <c r="AU9" i="22"/>
  <c r="AT9" i="22"/>
  <c r="AS9" i="22"/>
  <c r="AR9" i="22"/>
  <c r="AQ9" i="22"/>
  <c r="AP9" i="22"/>
  <c r="AO9" i="22"/>
  <c r="AN9" i="22"/>
  <c r="AM9" i="22"/>
  <c r="AL9" i="22"/>
  <c r="AK9" i="22"/>
  <c r="AJ9" i="22"/>
  <c r="AI9" i="22"/>
  <c r="AH9" i="22"/>
  <c r="AG9" i="22"/>
  <c r="AF9" i="22"/>
  <c r="AE9" i="22"/>
  <c r="AD9" i="22"/>
  <c r="AC9" i="22"/>
  <c r="AB9" i="22"/>
  <c r="AA9" i="22"/>
  <c r="Z9" i="22"/>
  <c r="Y9" i="22"/>
  <c r="X9" i="22"/>
  <c r="W9" i="22"/>
  <c r="V9" i="22"/>
  <c r="U9" i="22"/>
  <c r="T9" i="22"/>
  <c r="S9" i="22"/>
  <c r="R9" i="22"/>
  <c r="Q9" i="22"/>
  <c r="P9" i="22"/>
  <c r="O9" i="22"/>
  <c r="N9" i="22"/>
  <c r="M9" i="22"/>
  <c r="L9" i="22"/>
  <c r="K9" i="22"/>
  <c r="J9" i="22"/>
  <c r="I9" i="22"/>
  <c r="H9" i="22"/>
  <c r="G9" i="22"/>
  <c r="F9" i="22"/>
  <c r="E9" i="22"/>
  <c r="D9" i="22"/>
  <c r="C9" i="22"/>
  <c r="B9" i="22"/>
  <c r="BA9" i="22" s="1"/>
  <c r="BB9" i="22" s="1"/>
  <c r="BB8" i="22"/>
  <c r="BA8" i="22"/>
  <c r="AZ8" i="22"/>
  <c r="AY8" i="22"/>
  <c r="AX8" i="22"/>
  <c r="AW8" i="22"/>
  <c r="AV8" i="22"/>
  <c r="AU8" i="22"/>
  <c r="AT8" i="22"/>
  <c r="AS8" i="22"/>
  <c r="AR8" i="22"/>
  <c r="AQ8" i="22"/>
  <c r="AP8" i="22"/>
  <c r="AO8" i="22"/>
  <c r="AN8" i="22"/>
  <c r="AM8" i="22"/>
  <c r="AL8" i="22"/>
  <c r="AK8" i="22"/>
  <c r="AJ8" i="22"/>
  <c r="AI8" i="22"/>
  <c r="AH8" i="22"/>
  <c r="AG8" i="22"/>
  <c r="AF8" i="22"/>
  <c r="AE8" i="22"/>
  <c r="AD8" i="22"/>
  <c r="AC8" i="22"/>
  <c r="AB8" i="22"/>
  <c r="AA8" i="22"/>
  <c r="Z8" i="22"/>
  <c r="Y8" i="22"/>
  <c r="X8" i="22"/>
  <c r="W8" i="22"/>
  <c r="V8" i="22"/>
  <c r="U8" i="22"/>
  <c r="T8" i="22"/>
  <c r="S8" i="22"/>
  <c r="R8" i="22"/>
  <c r="Q8" i="22"/>
  <c r="P8" i="22"/>
  <c r="O8" i="22"/>
  <c r="N8" i="22"/>
  <c r="M8" i="22"/>
  <c r="L8" i="22"/>
  <c r="K8" i="22"/>
  <c r="J8" i="22"/>
  <c r="I8" i="22"/>
  <c r="H8" i="22"/>
  <c r="G8" i="22"/>
  <c r="F8" i="22"/>
  <c r="E8" i="22"/>
  <c r="D8" i="22"/>
  <c r="C8" i="22"/>
  <c r="B8" i="22"/>
  <c r="BB7" i="22"/>
  <c r="AZ7" i="22"/>
  <c r="AY7" i="22"/>
  <c r="AX7" i="22"/>
  <c r="AW7" i="22"/>
  <c r="AV7" i="22"/>
  <c r="AU7" i="22"/>
  <c r="AT7" i="22"/>
  <c r="AS7" i="22"/>
  <c r="AR7" i="22"/>
  <c r="AQ7" i="22"/>
  <c r="AP7" i="22"/>
  <c r="AO7" i="22"/>
  <c r="AN7" i="22"/>
  <c r="AM7" i="22"/>
  <c r="AL7" i="22"/>
  <c r="AK7" i="22"/>
  <c r="AJ7" i="22"/>
  <c r="AI7" i="22"/>
  <c r="AH7" i="22"/>
  <c r="AG7" i="22"/>
  <c r="AF7" i="22"/>
  <c r="AE7" i="22"/>
  <c r="AD7" i="22"/>
  <c r="AC7" i="22"/>
  <c r="AB7" i="22"/>
  <c r="AA7" i="22"/>
  <c r="Z7" i="22"/>
  <c r="Y7" i="22"/>
  <c r="X7" i="22"/>
  <c r="W7" i="22"/>
  <c r="V7" i="22"/>
  <c r="U7" i="22"/>
  <c r="T7" i="22"/>
  <c r="S7" i="22"/>
  <c r="R7" i="22"/>
  <c r="Q7" i="22"/>
  <c r="P7" i="22"/>
  <c r="O7" i="22"/>
  <c r="N7" i="22"/>
  <c r="M7" i="22"/>
  <c r="L7" i="22"/>
  <c r="K7" i="22"/>
  <c r="J7" i="22"/>
  <c r="I7" i="22"/>
  <c r="H7" i="22"/>
  <c r="G7" i="22"/>
  <c r="F7" i="22"/>
  <c r="E7" i="22"/>
  <c r="D7" i="22"/>
  <c r="C7" i="22"/>
  <c r="B7" i="22"/>
  <c r="BA7" i="22" s="1"/>
  <c r="AZ6" i="22"/>
  <c r="AY6" i="22"/>
  <c r="AX6" i="22"/>
  <c r="AW6" i="22"/>
  <c r="AV6" i="22"/>
  <c r="AU6" i="22"/>
  <c r="AT6" i="22"/>
  <c r="AS6" i="22"/>
  <c r="AR6" i="22"/>
  <c r="AQ6" i="22"/>
  <c r="AP6" i="22"/>
  <c r="AO6" i="22"/>
  <c r="AN6" i="22"/>
  <c r="AM6" i="22"/>
  <c r="AL6" i="22"/>
  <c r="AK6" i="22"/>
  <c r="AJ6" i="22"/>
  <c r="AI6" i="22"/>
  <c r="AH6" i="22"/>
  <c r="AG6" i="22"/>
  <c r="AF6" i="22"/>
  <c r="AE6" i="22"/>
  <c r="AD6" i="22"/>
  <c r="AC6" i="22"/>
  <c r="AB6" i="22"/>
  <c r="AA6" i="22"/>
  <c r="Z6" i="22"/>
  <c r="Y6" i="22"/>
  <c r="X6" i="22"/>
  <c r="W6" i="22"/>
  <c r="V6" i="22"/>
  <c r="U6" i="22"/>
  <c r="T6" i="22"/>
  <c r="S6" i="22"/>
  <c r="R6" i="22"/>
  <c r="Q6" i="22"/>
  <c r="P6" i="22"/>
  <c r="O6" i="22"/>
  <c r="N6" i="22"/>
  <c r="M6" i="22"/>
  <c r="L6" i="22"/>
  <c r="K6" i="22"/>
  <c r="J6" i="22"/>
  <c r="I6" i="22"/>
  <c r="H6" i="22"/>
  <c r="G6" i="22"/>
  <c r="F6" i="22"/>
  <c r="E6" i="22"/>
  <c r="D6" i="22"/>
  <c r="C6" i="22"/>
  <c r="B6" i="22"/>
  <c r="BA6" i="22" s="1"/>
  <c r="BB6" i="22" s="1"/>
  <c r="BB5" i="22"/>
  <c r="BA5" i="22"/>
  <c r="AZ5" i="22"/>
  <c r="AY5" i="22"/>
  <c r="AX5" i="22"/>
  <c r="AW5" i="22"/>
  <c r="AV5" i="22"/>
  <c r="AU5" i="22"/>
  <c r="AT5" i="22"/>
  <c r="AS5" i="22"/>
  <c r="AR5" i="22"/>
  <c r="AQ5" i="22"/>
  <c r="AP5" i="22"/>
  <c r="AO5" i="22"/>
  <c r="AN5" i="22"/>
  <c r="AM5" i="22"/>
  <c r="AL5" i="22"/>
  <c r="AK5" i="22"/>
  <c r="AJ5" i="22"/>
  <c r="AI5" i="22"/>
  <c r="AH5" i="22"/>
  <c r="AG5" i="22"/>
  <c r="AF5" i="22"/>
  <c r="AE5" i="22"/>
  <c r="AD5" i="22"/>
  <c r="AC5" i="22"/>
  <c r="AB5" i="22"/>
  <c r="AA5" i="22"/>
  <c r="Z5" i="22"/>
  <c r="Y5" i="22"/>
  <c r="X5" i="22"/>
  <c r="W5" i="22"/>
  <c r="V5" i="22"/>
  <c r="U5" i="22"/>
  <c r="T5" i="22"/>
  <c r="S5" i="22"/>
  <c r="R5" i="22"/>
  <c r="Q5" i="22"/>
  <c r="P5" i="22"/>
  <c r="O5" i="22"/>
  <c r="N5" i="22"/>
  <c r="M5" i="22"/>
  <c r="L5" i="22"/>
  <c r="K5" i="22"/>
  <c r="J5" i="22"/>
  <c r="I5" i="22"/>
  <c r="H5" i="22"/>
  <c r="G5" i="22"/>
  <c r="F5" i="22"/>
  <c r="E5" i="22"/>
  <c r="D5" i="22"/>
  <c r="C5" i="22"/>
  <c r="B5" i="22"/>
  <c r="AZ4" i="22"/>
  <c r="AY4" i="22"/>
  <c r="AX4" i="22"/>
  <c r="AW4" i="22"/>
  <c r="AV4" i="22"/>
  <c r="AU4" i="22"/>
  <c r="AT4" i="22"/>
  <c r="AS4" i="22"/>
  <c r="AR4" i="22"/>
  <c r="AQ4" i="22"/>
  <c r="AP4" i="22"/>
  <c r="AO4" i="22"/>
  <c r="AN4" i="22"/>
  <c r="AM4" i="22"/>
  <c r="AL4" i="22"/>
  <c r="AK4" i="22"/>
  <c r="AJ4" i="22"/>
  <c r="AI4" i="22"/>
  <c r="AH4" i="22"/>
  <c r="AG4" i="22"/>
  <c r="AF4" i="22"/>
  <c r="AE4" i="22"/>
  <c r="AD4" i="22"/>
  <c r="AC4" i="22"/>
  <c r="AB4" i="22"/>
  <c r="AA4" i="22"/>
  <c r="Z4" i="22"/>
  <c r="Y4" i="22"/>
  <c r="X4" i="22"/>
  <c r="W4" i="22"/>
  <c r="V4" i="22"/>
  <c r="U4" i="22"/>
  <c r="T4" i="22"/>
  <c r="S4" i="22"/>
  <c r="R4" i="22"/>
  <c r="Q4" i="22"/>
  <c r="P4" i="22"/>
  <c r="O4" i="22"/>
  <c r="N4" i="22"/>
  <c r="M4" i="22"/>
  <c r="L4" i="22"/>
  <c r="K4" i="22"/>
  <c r="J4" i="22"/>
  <c r="I4" i="22"/>
  <c r="H4" i="22"/>
  <c r="G4" i="22"/>
  <c r="F4" i="22"/>
  <c r="E4" i="22"/>
  <c r="D4" i="22"/>
  <c r="C4" i="22"/>
  <c r="B4" i="22"/>
  <c r="BA4" i="22" s="1"/>
  <c r="BB4" i="22" s="1"/>
  <c r="AZ3" i="22"/>
  <c r="AY3" i="22"/>
  <c r="AX3" i="22"/>
  <c r="AW3" i="22"/>
  <c r="AV3" i="22"/>
  <c r="AU3" i="22"/>
  <c r="AT3" i="22"/>
  <c r="AS3" i="22"/>
  <c r="AR3" i="22"/>
  <c r="AQ3" i="22"/>
  <c r="AP3" i="22"/>
  <c r="AO3" i="22"/>
  <c r="AN3" i="22"/>
  <c r="AM3" i="22"/>
  <c r="AL3" i="22"/>
  <c r="AK3" i="22"/>
  <c r="AJ3" i="22"/>
  <c r="AI3" i="22"/>
  <c r="AH3" i="22"/>
  <c r="AG3" i="22"/>
  <c r="AF3" i="22"/>
  <c r="AE3" i="22"/>
  <c r="AD3" i="22"/>
  <c r="AC3" i="22"/>
  <c r="AB3" i="22"/>
  <c r="AA3" i="22"/>
  <c r="Z3" i="22"/>
  <c r="Y3" i="22"/>
  <c r="X3" i="22"/>
  <c r="W3" i="22"/>
  <c r="V3" i="22"/>
  <c r="U3" i="22"/>
  <c r="T3" i="22"/>
  <c r="S3" i="22"/>
  <c r="R3" i="22"/>
  <c r="Q3" i="22"/>
  <c r="P3" i="22"/>
  <c r="O3" i="22"/>
  <c r="N3" i="22"/>
  <c r="M3" i="22"/>
  <c r="L3" i="22"/>
  <c r="K3" i="22"/>
  <c r="J3" i="22"/>
  <c r="I3" i="22"/>
  <c r="H3" i="22"/>
  <c r="G3" i="22"/>
  <c r="F3" i="22"/>
  <c r="E3" i="22"/>
  <c r="D3" i="22"/>
  <c r="C3" i="22"/>
  <c r="B3" i="22"/>
  <c r="BA3" i="22" s="1"/>
  <c r="BB3" i="22" s="1"/>
  <c r="BA2" i="22"/>
  <c r="BB2" i="22" s="1"/>
  <c r="AZ2" i="22"/>
  <c r="AY2" i="22"/>
  <c r="AX2" i="22"/>
  <c r="AW2" i="22"/>
  <c r="AV2" i="22"/>
  <c r="AU2" i="22"/>
  <c r="AT2" i="22"/>
  <c r="AS2" i="22"/>
  <c r="AR2" i="22"/>
  <c r="AQ2" i="22"/>
  <c r="AP2" i="22"/>
  <c r="AO2" i="22"/>
  <c r="AN2" i="22"/>
  <c r="AM2" i="22"/>
  <c r="AL2" i="22"/>
  <c r="AK2" i="22"/>
  <c r="AJ2" i="22"/>
  <c r="AI2" i="22"/>
  <c r="AH2" i="22"/>
  <c r="AG2" i="22"/>
  <c r="AF2" i="22"/>
  <c r="AE2" i="22"/>
  <c r="AD2" i="22"/>
  <c r="AC2" i="22"/>
  <c r="AB2" i="22"/>
  <c r="AA2" i="22"/>
  <c r="Z2" i="22"/>
  <c r="Y2" i="22"/>
  <c r="X2" i="22"/>
  <c r="W2" i="22"/>
  <c r="V2" i="22"/>
  <c r="U2" i="22"/>
  <c r="T2" i="22"/>
  <c r="S2" i="22"/>
  <c r="R2" i="22"/>
  <c r="Q2" i="22"/>
  <c r="P2" i="22"/>
  <c r="O2" i="22"/>
  <c r="N2" i="22"/>
  <c r="M2" i="22"/>
  <c r="L2" i="22"/>
  <c r="K2" i="22"/>
  <c r="J2" i="22"/>
  <c r="I2" i="22"/>
  <c r="H2" i="22"/>
  <c r="G2" i="22"/>
  <c r="F2" i="22"/>
  <c r="E2" i="22"/>
  <c r="D2" i="22"/>
  <c r="C2" i="22"/>
  <c r="B2" i="22"/>
  <c r="BC193" i="21"/>
  <c r="AZ193" i="21"/>
  <c r="AY193" i="21"/>
  <c r="AX193" i="21"/>
  <c r="AW193" i="21"/>
  <c r="AV193" i="21"/>
  <c r="AU193" i="21"/>
  <c r="AT193" i="21"/>
  <c r="AS193" i="21"/>
  <c r="AR193" i="21"/>
  <c r="AQ193" i="21"/>
  <c r="AP193" i="21"/>
  <c r="AO193" i="21"/>
  <c r="AN193" i="21"/>
  <c r="AM193" i="21"/>
  <c r="AL193" i="21"/>
  <c r="AK193" i="21"/>
  <c r="AJ193" i="21"/>
  <c r="AI193" i="21"/>
  <c r="AH193" i="21"/>
  <c r="AG193" i="21"/>
  <c r="AF193" i="21"/>
  <c r="AE193" i="21"/>
  <c r="AD193" i="21"/>
  <c r="AC193" i="21"/>
  <c r="AB193" i="21"/>
  <c r="AA193" i="21"/>
  <c r="Z193" i="21"/>
  <c r="Y193" i="21"/>
  <c r="X193" i="21"/>
  <c r="W193" i="21"/>
  <c r="V193" i="21"/>
  <c r="U193" i="21"/>
  <c r="T193" i="21"/>
  <c r="S193" i="21"/>
  <c r="R193" i="21"/>
  <c r="Q193" i="21"/>
  <c r="P193" i="21"/>
  <c r="O193" i="21"/>
  <c r="N193" i="21"/>
  <c r="M193" i="21"/>
  <c r="L193" i="21"/>
  <c r="K193" i="21"/>
  <c r="J193" i="21"/>
  <c r="I193" i="21"/>
  <c r="H193" i="21"/>
  <c r="G193" i="21"/>
  <c r="F193" i="21"/>
  <c r="E193" i="21"/>
  <c r="D193" i="21"/>
  <c r="C193" i="21"/>
  <c r="B193"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V192" i="21"/>
  <c r="U192" i="21"/>
  <c r="T192" i="21"/>
  <c r="S192" i="21"/>
  <c r="R192" i="21"/>
  <c r="Q192" i="21"/>
  <c r="P192" i="21"/>
  <c r="O192" i="21"/>
  <c r="N192" i="21"/>
  <c r="M192" i="21"/>
  <c r="L192" i="21"/>
  <c r="K192" i="21"/>
  <c r="J192" i="21"/>
  <c r="I192" i="21"/>
  <c r="H192" i="21"/>
  <c r="G192" i="21"/>
  <c r="F192" i="21"/>
  <c r="E192" i="21"/>
  <c r="BE192" i="21" s="1"/>
  <c r="D192" i="21"/>
  <c r="C192" i="21"/>
  <c r="B192" i="21"/>
  <c r="AZ191" i="21"/>
  <c r="AY191" i="21"/>
  <c r="AX191" i="21"/>
  <c r="AW191" i="21"/>
  <c r="AV191" i="21"/>
  <c r="AU191" i="21"/>
  <c r="AT191" i="21"/>
  <c r="AS191" i="21"/>
  <c r="AR191" i="21"/>
  <c r="AQ191" i="21"/>
  <c r="AP191" i="21"/>
  <c r="AO191" i="21"/>
  <c r="AN191" i="21"/>
  <c r="AM191" i="21"/>
  <c r="AL191" i="21"/>
  <c r="AK191" i="21"/>
  <c r="AJ191" i="21"/>
  <c r="AI191" i="21"/>
  <c r="AH191" i="21"/>
  <c r="AG191" i="21"/>
  <c r="AF191" i="21"/>
  <c r="AE191" i="21"/>
  <c r="AD191" i="21"/>
  <c r="AC191" i="21"/>
  <c r="AB191" i="21"/>
  <c r="AA191" i="21"/>
  <c r="Z191" i="21"/>
  <c r="Y191" i="21"/>
  <c r="X191" i="21"/>
  <c r="W191" i="21"/>
  <c r="V191" i="21"/>
  <c r="U191" i="21"/>
  <c r="T191" i="21"/>
  <c r="S191" i="21"/>
  <c r="R191" i="21"/>
  <c r="Q191" i="21"/>
  <c r="P191" i="21"/>
  <c r="O191" i="21"/>
  <c r="N191" i="21"/>
  <c r="M191" i="21"/>
  <c r="L191" i="21"/>
  <c r="K191" i="21"/>
  <c r="J191" i="21"/>
  <c r="I191" i="21"/>
  <c r="H191" i="21"/>
  <c r="G191" i="21"/>
  <c r="F191" i="21"/>
  <c r="E191" i="21"/>
  <c r="D191" i="21"/>
  <c r="BE191" i="21" s="1"/>
  <c r="C191" i="21"/>
  <c r="B191"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V190" i="21"/>
  <c r="U190" i="21"/>
  <c r="T190" i="21"/>
  <c r="S190" i="21"/>
  <c r="R190" i="21"/>
  <c r="Q190" i="21"/>
  <c r="P190" i="21"/>
  <c r="O190" i="21"/>
  <c r="N190" i="21"/>
  <c r="M190" i="21"/>
  <c r="L190" i="21"/>
  <c r="K190" i="21"/>
  <c r="J190" i="21"/>
  <c r="I190" i="21"/>
  <c r="H190" i="21"/>
  <c r="G190" i="21"/>
  <c r="F190" i="21"/>
  <c r="E190" i="21"/>
  <c r="D190" i="21"/>
  <c r="BE190" i="21" s="1"/>
  <c r="C190" i="21"/>
  <c r="B190" i="21"/>
  <c r="BC189" i="21"/>
  <c r="AZ189" i="21"/>
  <c r="AY189" i="21"/>
  <c r="AX189" i="21"/>
  <c r="AW189" i="21"/>
  <c r="AV189" i="21"/>
  <c r="AU189" i="21"/>
  <c r="AT189" i="21"/>
  <c r="AS189" i="21"/>
  <c r="AR189" i="21"/>
  <c r="AQ189" i="21"/>
  <c r="AP189" i="21"/>
  <c r="AO189" i="21"/>
  <c r="AN189" i="21"/>
  <c r="AM189" i="21"/>
  <c r="AL189" i="21"/>
  <c r="AK189" i="21"/>
  <c r="AJ189" i="21"/>
  <c r="AI189" i="21"/>
  <c r="AH189" i="21"/>
  <c r="AG189" i="21"/>
  <c r="AF189" i="21"/>
  <c r="AE189" i="21"/>
  <c r="AD189" i="21"/>
  <c r="AC189" i="21"/>
  <c r="AB189" i="21"/>
  <c r="AA189" i="21"/>
  <c r="Z189" i="21"/>
  <c r="Y189" i="21"/>
  <c r="X189" i="21"/>
  <c r="W189" i="21"/>
  <c r="V189" i="21"/>
  <c r="U189" i="21"/>
  <c r="T189" i="21"/>
  <c r="S189" i="21"/>
  <c r="R189" i="21"/>
  <c r="Q189" i="21"/>
  <c r="P189" i="21"/>
  <c r="O189" i="21"/>
  <c r="N189" i="21"/>
  <c r="M189" i="21"/>
  <c r="L189" i="21"/>
  <c r="K189" i="21"/>
  <c r="J189" i="21"/>
  <c r="I189" i="21"/>
  <c r="H189" i="21"/>
  <c r="G189" i="21"/>
  <c r="F189" i="21"/>
  <c r="E189" i="21"/>
  <c r="D189" i="21"/>
  <c r="BE189" i="21" s="1"/>
  <c r="C189" i="21"/>
  <c r="B189" i="21"/>
  <c r="BC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V188" i="21"/>
  <c r="U188" i="21"/>
  <c r="T188" i="21"/>
  <c r="S188" i="21"/>
  <c r="R188" i="21"/>
  <c r="Q188" i="21"/>
  <c r="P188" i="21"/>
  <c r="O188" i="21"/>
  <c r="N188" i="21"/>
  <c r="M188" i="21"/>
  <c r="L188" i="21"/>
  <c r="K188" i="21"/>
  <c r="J188" i="21"/>
  <c r="I188" i="21"/>
  <c r="H188" i="21"/>
  <c r="G188" i="21"/>
  <c r="F188" i="21"/>
  <c r="E188" i="21"/>
  <c r="BA188" i="21" s="1"/>
  <c r="BB188" i="21" s="1"/>
  <c r="D188" i="21"/>
  <c r="BE188" i="21" s="1"/>
  <c r="C188" i="21"/>
  <c r="B188" i="21"/>
  <c r="AZ187" i="21"/>
  <c r="AY187" i="21"/>
  <c r="AX187" i="21"/>
  <c r="AW187" i="21"/>
  <c r="AV187" i="21"/>
  <c r="AU187" i="21"/>
  <c r="AT187" i="21"/>
  <c r="AS187" i="21"/>
  <c r="AR187" i="21"/>
  <c r="AQ187" i="21"/>
  <c r="AP187" i="21"/>
  <c r="AO187" i="21"/>
  <c r="AN187" i="21"/>
  <c r="AM187" i="21"/>
  <c r="AL187" i="21"/>
  <c r="AK187" i="21"/>
  <c r="AJ187" i="21"/>
  <c r="AI187" i="21"/>
  <c r="AH187" i="21"/>
  <c r="AG187" i="21"/>
  <c r="AF187" i="21"/>
  <c r="AE187" i="21"/>
  <c r="AD187" i="21"/>
  <c r="AC187" i="21"/>
  <c r="AB187" i="21"/>
  <c r="AA187" i="21"/>
  <c r="Z187" i="21"/>
  <c r="Y187" i="21"/>
  <c r="X187" i="21"/>
  <c r="W187" i="21"/>
  <c r="V187" i="21"/>
  <c r="U187" i="21"/>
  <c r="T187" i="21"/>
  <c r="S187" i="21"/>
  <c r="R187" i="21"/>
  <c r="Q187" i="21"/>
  <c r="P187" i="21"/>
  <c r="O187" i="21"/>
  <c r="N187" i="21"/>
  <c r="M187" i="21"/>
  <c r="L187" i="21"/>
  <c r="K187" i="21"/>
  <c r="J187" i="21"/>
  <c r="I187" i="21"/>
  <c r="H187" i="21"/>
  <c r="G187" i="21"/>
  <c r="F187" i="21"/>
  <c r="E187" i="21"/>
  <c r="BA187" i="21" s="1"/>
  <c r="BB187" i="21" s="1"/>
  <c r="D187" i="21"/>
  <c r="BD187" i="21" s="1"/>
  <c r="C187" i="21"/>
  <c r="B187"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V186" i="21"/>
  <c r="U186" i="21"/>
  <c r="T186" i="21"/>
  <c r="S186" i="21"/>
  <c r="R186" i="21"/>
  <c r="Q186" i="21"/>
  <c r="P186" i="21"/>
  <c r="O186" i="21"/>
  <c r="N186" i="21"/>
  <c r="M186" i="21"/>
  <c r="L186" i="21"/>
  <c r="K186" i="21"/>
  <c r="J186" i="21"/>
  <c r="I186" i="21"/>
  <c r="H186" i="21"/>
  <c r="G186" i="21"/>
  <c r="F186" i="21"/>
  <c r="E186" i="21"/>
  <c r="D186" i="21"/>
  <c r="C186" i="21"/>
  <c r="B186" i="21"/>
  <c r="BC185" i="21"/>
  <c r="AZ185" i="21"/>
  <c r="AY185" i="21"/>
  <c r="AX185" i="21"/>
  <c r="AW185" i="21"/>
  <c r="AV185" i="21"/>
  <c r="AU185" i="21"/>
  <c r="AT185" i="21"/>
  <c r="AS185" i="21"/>
  <c r="AR185" i="21"/>
  <c r="AQ185" i="21"/>
  <c r="AP185" i="21"/>
  <c r="AO185" i="21"/>
  <c r="AN185" i="21"/>
  <c r="AM185" i="21"/>
  <c r="AL185" i="21"/>
  <c r="AK185" i="21"/>
  <c r="AJ185" i="21"/>
  <c r="AI185" i="21"/>
  <c r="AH185" i="21"/>
  <c r="AG185" i="21"/>
  <c r="AF185" i="21"/>
  <c r="AE185" i="21"/>
  <c r="AD185" i="21"/>
  <c r="AC185" i="21"/>
  <c r="AB185" i="21"/>
  <c r="AA185" i="21"/>
  <c r="Z185" i="21"/>
  <c r="Y185" i="21"/>
  <c r="X185" i="21"/>
  <c r="W185" i="21"/>
  <c r="V185" i="21"/>
  <c r="U185" i="21"/>
  <c r="T185" i="21"/>
  <c r="S185" i="21"/>
  <c r="R185" i="21"/>
  <c r="Q185" i="21"/>
  <c r="P185" i="21"/>
  <c r="O185" i="21"/>
  <c r="N185" i="21"/>
  <c r="M185" i="21"/>
  <c r="L185" i="21"/>
  <c r="K185" i="21"/>
  <c r="J185" i="21"/>
  <c r="I185" i="21"/>
  <c r="H185" i="21"/>
  <c r="G185" i="21"/>
  <c r="F185" i="21"/>
  <c r="E185" i="21"/>
  <c r="BE185" i="21" s="1"/>
  <c r="D185" i="21"/>
  <c r="BA185" i="21" s="1"/>
  <c r="BB185" i="21" s="1"/>
  <c r="C185" i="21"/>
  <c r="B185"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V184" i="21"/>
  <c r="U184" i="21"/>
  <c r="T184" i="21"/>
  <c r="S184" i="21"/>
  <c r="R184" i="21"/>
  <c r="Q184" i="21"/>
  <c r="P184" i="21"/>
  <c r="O184" i="21"/>
  <c r="N184" i="21"/>
  <c r="M184" i="21"/>
  <c r="L184" i="21"/>
  <c r="K184" i="21"/>
  <c r="J184" i="21"/>
  <c r="I184" i="21"/>
  <c r="H184" i="21"/>
  <c r="G184" i="21"/>
  <c r="F184" i="21"/>
  <c r="E184" i="21"/>
  <c r="BC184" i="21" s="1"/>
  <c r="D184" i="21"/>
  <c r="BE184" i="21" s="1"/>
  <c r="C184" i="21"/>
  <c r="B184" i="21"/>
  <c r="AZ183" i="21"/>
  <c r="AY183" i="21"/>
  <c r="AX183" i="21"/>
  <c r="AW183" i="21"/>
  <c r="AV183" i="21"/>
  <c r="AU183" i="21"/>
  <c r="AT183" i="21"/>
  <c r="AS183" i="21"/>
  <c r="AR183" i="21"/>
  <c r="AQ183" i="21"/>
  <c r="AP183" i="21"/>
  <c r="AO183" i="21"/>
  <c r="AN183" i="21"/>
  <c r="AM183" i="21"/>
  <c r="AL183" i="21"/>
  <c r="AK183" i="21"/>
  <c r="AJ183" i="21"/>
  <c r="AI183" i="21"/>
  <c r="AH183" i="21"/>
  <c r="AG183" i="21"/>
  <c r="AF183" i="21"/>
  <c r="AE183" i="21"/>
  <c r="AD183" i="21"/>
  <c r="AC183" i="21"/>
  <c r="AB183" i="21"/>
  <c r="AA183" i="21"/>
  <c r="Z183" i="21"/>
  <c r="Y183" i="21"/>
  <c r="X183" i="21"/>
  <c r="W183" i="21"/>
  <c r="V183" i="21"/>
  <c r="U183" i="21"/>
  <c r="T183" i="21"/>
  <c r="S183" i="21"/>
  <c r="R183" i="21"/>
  <c r="Q183" i="21"/>
  <c r="P183" i="21"/>
  <c r="O183" i="21"/>
  <c r="N183" i="21"/>
  <c r="M183" i="21"/>
  <c r="L183" i="21"/>
  <c r="K183" i="21"/>
  <c r="J183" i="21"/>
  <c r="I183" i="21"/>
  <c r="H183" i="21"/>
  <c r="G183" i="21"/>
  <c r="F183" i="21"/>
  <c r="E183" i="21"/>
  <c r="D183" i="21"/>
  <c r="C183" i="21"/>
  <c r="B183" i="21"/>
  <c r="BE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V182" i="21"/>
  <c r="U182" i="21"/>
  <c r="T182" i="21"/>
  <c r="S182" i="21"/>
  <c r="R182" i="21"/>
  <c r="Q182" i="21"/>
  <c r="P182" i="21"/>
  <c r="O182" i="21"/>
  <c r="N182" i="21"/>
  <c r="M182" i="21"/>
  <c r="L182" i="21"/>
  <c r="K182" i="21"/>
  <c r="J182" i="21"/>
  <c r="I182" i="21"/>
  <c r="H182" i="21"/>
  <c r="G182" i="21"/>
  <c r="BD182" i="21" s="1"/>
  <c r="F182" i="21"/>
  <c r="E182" i="21"/>
  <c r="D182" i="21"/>
  <c r="C182" i="21"/>
  <c r="B182" i="21"/>
  <c r="BD181" i="21"/>
  <c r="AZ181" i="21"/>
  <c r="AY181" i="21"/>
  <c r="AX181" i="21"/>
  <c r="AW181" i="21"/>
  <c r="AV181" i="21"/>
  <c r="AU181" i="21"/>
  <c r="AT181" i="21"/>
  <c r="AS181" i="21"/>
  <c r="AR181" i="21"/>
  <c r="AQ181" i="21"/>
  <c r="AP181" i="21"/>
  <c r="AO181" i="21"/>
  <c r="AN181" i="21"/>
  <c r="AM181" i="21"/>
  <c r="AL181" i="21"/>
  <c r="AK181" i="21"/>
  <c r="AJ181" i="21"/>
  <c r="AI181" i="21"/>
  <c r="AH181" i="21"/>
  <c r="AG181" i="21"/>
  <c r="AF181" i="21"/>
  <c r="AE181" i="21"/>
  <c r="AD181" i="21"/>
  <c r="AC181" i="21"/>
  <c r="AB181" i="21"/>
  <c r="AA181" i="21"/>
  <c r="Z181" i="21"/>
  <c r="Y181" i="21"/>
  <c r="X181" i="21"/>
  <c r="W181" i="21"/>
  <c r="V181" i="21"/>
  <c r="U181" i="21"/>
  <c r="T181" i="21"/>
  <c r="S181" i="21"/>
  <c r="R181" i="21"/>
  <c r="Q181" i="21"/>
  <c r="P181" i="21"/>
  <c r="O181" i="21"/>
  <c r="N181" i="21"/>
  <c r="M181" i="21"/>
  <c r="L181" i="21"/>
  <c r="K181" i="21"/>
  <c r="J181" i="21"/>
  <c r="I181" i="21"/>
  <c r="H181" i="21"/>
  <c r="G181" i="21"/>
  <c r="BC181" i="21" s="1"/>
  <c r="F181" i="21"/>
  <c r="E181" i="21"/>
  <c r="D181" i="21"/>
  <c r="BE181" i="21" s="1"/>
  <c r="C181" i="21"/>
  <c r="B181" i="21"/>
  <c r="BC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V180" i="21"/>
  <c r="U180" i="21"/>
  <c r="T180" i="21"/>
  <c r="S180" i="21"/>
  <c r="R180" i="21"/>
  <c r="Q180" i="21"/>
  <c r="P180" i="21"/>
  <c r="O180" i="21"/>
  <c r="N180" i="21"/>
  <c r="M180" i="21"/>
  <c r="L180" i="21"/>
  <c r="K180" i="21"/>
  <c r="J180" i="21"/>
  <c r="I180" i="21"/>
  <c r="H180" i="21"/>
  <c r="G180" i="21"/>
  <c r="F180" i="21"/>
  <c r="E180" i="21"/>
  <c r="BA180" i="21" s="1"/>
  <c r="BB180" i="21" s="1"/>
  <c r="D180" i="21"/>
  <c r="BE180" i="21" s="1"/>
  <c r="C180" i="21"/>
  <c r="B180" i="21"/>
  <c r="AZ179" i="21"/>
  <c r="AY179" i="21"/>
  <c r="AX179" i="21"/>
  <c r="AW179" i="21"/>
  <c r="AV179" i="21"/>
  <c r="AU179" i="21"/>
  <c r="AT179" i="21"/>
  <c r="AS179" i="21"/>
  <c r="AR179" i="21"/>
  <c r="AQ179" i="21"/>
  <c r="AP179" i="21"/>
  <c r="AO179" i="21"/>
  <c r="AN179" i="21"/>
  <c r="AM179" i="21"/>
  <c r="AL179" i="21"/>
  <c r="AK179" i="21"/>
  <c r="AJ179" i="21"/>
  <c r="AI179" i="21"/>
  <c r="AH179" i="21"/>
  <c r="AG179" i="21"/>
  <c r="AF179" i="21"/>
  <c r="AE179" i="21"/>
  <c r="AD179" i="21"/>
  <c r="AC179" i="21"/>
  <c r="AB179" i="21"/>
  <c r="AA179" i="21"/>
  <c r="Z179" i="21"/>
  <c r="Y179" i="21"/>
  <c r="X179" i="21"/>
  <c r="W179" i="21"/>
  <c r="V179" i="21"/>
  <c r="U179" i="21"/>
  <c r="T179" i="21"/>
  <c r="S179" i="21"/>
  <c r="R179" i="21"/>
  <c r="Q179" i="21"/>
  <c r="P179" i="21"/>
  <c r="O179" i="21"/>
  <c r="N179" i="21"/>
  <c r="M179" i="21"/>
  <c r="L179" i="21"/>
  <c r="K179" i="21"/>
  <c r="J179" i="21"/>
  <c r="I179" i="21"/>
  <c r="H179" i="21"/>
  <c r="G179" i="21"/>
  <c r="F179" i="21"/>
  <c r="E179" i="21"/>
  <c r="BA179" i="21" s="1"/>
  <c r="BB179" i="21" s="1"/>
  <c r="D179" i="21"/>
  <c r="C179" i="21"/>
  <c r="B179"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V178" i="21"/>
  <c r="U178" i="21"/>
  <c r="T178" i="21"/>
  <c r="S178" i="21"/>
  <c r="R178" i="21"/>
  <c r="Q178" i="21"/>
  <c r="P178" i="21"/>
  <c r="O178" i="21"/>
  <c r="N178" i="21"/>
  <c r="M178" i="21"/>
  <c r="L178" i="21"/>
  <c r="K178" i="21"/>
  <c r="J178" i="21"/>
  <c r="I178" i="21"/>
  <c r="H178" i="21"/>
  <c r="G178" i="21"/>
  <c r="F178" i="21"/>
  <c r="E178" i="21"/>
  <c r="D178" i="21"/>
  <c r="C178" i="21"/>
  <c r="B178" i="21"/>
  <c r="AZ177" i="21"/>
  <c r="AY177" i="21"/>
  <c r="AX177" i="21"/>
  <c r="AW177" i="21"/>
  <c r="AV177" i="21"/>
  <c r="AU177" i="21"/>
  <c r="AT177" i="21"/>
  <c r="AS177" i="21"/>
  <c r="AR177" i="21"/>
  <c r="AQ177" i="21"/>
  <c r="AP177" i="21"/>
  <c r="AO177" i="21"/>
  <c r="AN177" i="21"/>
  <c r="AM177" i="21"/>
  <c r="AL177" i="21"/>
  <c r="AK177" i="21"/>
  <c r="AJ177" i="21"/>
  <c r="AI177" i="21"/>
  <c r="AH177" i="21"/>
  <c r="AG177" i="21"/>
  <c r="AF177" i="21"/>
  <c r="AE177" i="21"/>
  <c r="AD177" i="21"/>
  <c r="AC177" i="21"/>
  <c r="AB177" i="21"/>
  <c r="AA177" i="21"/>
  <c r="Z177" i="21"/>
  <c r="Y177" i="21"/>
  <c r="X177" i="21"/>
  <c r="W177" i="21"/>
  <c r="V177" i="21"/>
  <c r="U177" i="21"/>
  <c r="T177" i="21"/>
  <c r="S177" i="21"/>
  <c r="R177" i="21"/>
  <c r="Q177" i="21"/>
  <c r="P177" i="21"/>
  <c r="O177" i="21"/>
  <c r="N177" i="21"/>
  <c r="M177" i="21"/>
  <c r="L177" i="21"/>
  <c r="K177" i="21"/>
  <c r="J177" i="21"/>
  <c r="I177" i="21"/>
  <c r="H177" i="21"/>
  <c r="G177" i="21"/>
  <c r="F177" i="21"/>
  <c r="E177" i="21"/>
  <c r="BA177" i="21" s="1"/>
  <c r="BB177" i="21" s="1"/>
  <c r="D177" i="21"/>
  <c r="C177" i="21"/>
  <c r="B177"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V176" i="21"/>
  <c r="U176" i="21"/>
  <c r="T176" i="21"/>
  <c r="S176" i="21"/>
  <c r="R176" i="21"/>
  <c r="Q176" i="21"/>
  <c r="P176" i="21"/>
  <c r="O176" i="21"/>
  <c r="N176" i="21"/>
  <c r="M176" i="21"/>
  <c r="L176" i="21"/>
  <c r="K176" i="21"/>
  <c r="J176" i="21"/>
  <c r="I176" i="21"/>
  <c r="H176" i="21"/>
  <c r="G176" i="21"/>
  <c r="F176" i="21"/>
  <c r="E176" i="21"/>
  <c r="D176" i="21"/>
  <c r="BE176" i="21" s="1"/>
  <c r="C176" i="21"/>
  <c r="B176" i="21"/>
  <c r="AZ175" i="21"/>
  <c r="AY175" i="21"/>
  <c r="AX175" i="21"/>
  <c r="AW175" i="21"/>
  <c r="AV175" i="21"/>
  <c r="AU175" i="21"/>
  <c r="AT175" i="21"/>
  <c r="AS175" i="21"/>
  <c r="AR175" i="21"/>
  <c r="AQ175" i="21"/>
  <c r="AP175" i="21"/>
  <c r="AO175" i="21"/>
  <c r="AN175" i="21"/>
  <c r="AM175" i="21"/>
  <c r="AL175" i="21"/>
  <c r="AK175" i="21"/>
  <c r="AJ175" i="21"/>
  <c r="AI175" i="21"/>
  <c r="AH175" i="21"/>
  <c r="AG175" i="21"/>
  <c r="AF175" i="21"/>
  <c r="AE175" i="21"/>
  <c r="AD175" i="21"/>
  <c r="AC175" i="21"/>
  <c r="AB175" i="21"/>
  <c r="AA175" i="21"/>
  <c r="Z175" i="21"/>
  <c r="Y175" i="21"/>
  <c r="X175" i="21"/>
  <c r="W175" i="21"/>
  <c r="V175" i="21"/>
  <c r="U175" i="21"/>
  <c r="T175" i="21"/>
  <c r="S175" i="21"/>
  <c r="R175" i="21"/>
  <c r="Q175" i="21"/>
  <c r="P175" i="21"/>
  <c r="O175" i="21"/>
  <c r="N175" i="21"/>
  <c r="M175" i="21"/>
  <c r="L175" i="21"/>
  <c r="K175" i="21"/>
  <c r="J175" i="21"/>
  <c r="I175" i="21"/>
  <c r="H175" i="21"/>
  <c r="G175" i="21"/>
  <c r="F175" i="21"/>
  <c r="E175" i="21"/>
  <c r="D175" i="21"/>
  <c r="C175" i="21"/>
  <c r="B175" i="21"/>
  <c r="BE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V174" i="21"/>
  <c r="U174" i="21"/>
  <c r="T174" i="21"/>
  <c r="S174" i="21"/>
  <c r="R174" i="21"/>
  <c r="Q174" i="21"/>
  <c r="P174" i="21"/>
  <c r="O174" i="21"/>
  <c r="N174" i="21"/>
  <c r="M174" i="21"/>
  <c r="L174" i="21"/>
  <c r="K174" i="21"/>
  <c r="J174" i="21"/>
  <c r="I174" i="21"/>
  <c r="H174" i="21"/>
  <c r="G174" i="21"/>
  <c r="F174" i="21"/>
  <c r="E174" i="21"/>
  <c r="D174" i="21"/>
  <c r="BC174" i="21" s="1"/>
  <c r="C174" i="21"/>
  <c r="B174" i="21"/>
  <c r="BD173" i="21"/>
  <c r="AZ173" i="21"/>
  <c r="AY173" i="21"/>
  <c r="AX173" i="21"/>
  <c r="AW173" i="21"/>
  <c r="AV173" i="21"/>
  <c r="AU173" i="21"/>
  <c r="AT173" i="21"/>
  <c r="AS173" i="21"/>
  <c r="AR173" i="21"/>
  <c r="AQ173" i="21"/>
  <c r="AP173" i="21"/>
  <c r="AO173" i="21"/>
  <c r="AN173" i="21"/>
  <c r="AM173" i="21"/>
  <c r="AL173" i="21"/>
  <c r="AK173" i="21"/>
  <c r="AJ173" i="21"/>
  <c r="AI173" i="21"/>
  <c r="AH173" i="21"/>
  <c r="AG173" i="21"/>
  <c r="AF173" i="21"/>
  <c r="AE173" i="21"/>
  <c r="AD173" i="21"/>
  <c r="AC173" i="21"/>
  <c r="AB173" i="21"/>
  <c r="AA173" i="21"/>
  <c r="Z173" i="21"/>
  <c r="Y173" i="21"/>
  <c r="X173" i="21"/>
  <c r="W173" i="21"/>
  <c r="V173" i="21"/>
  <c r="U173" i="21"/>
  <c r="T173" i="21"/>
  <c r="S173" i="21"/>
  <c r="R173" i="21"/>
  <c r="Q173" i="21"/>
  <c r="P173" i="21"/>
  <c r="O173" i="21"/>
  <c r="N173" i="21"/>
  <c r="M173" i="21"/>
  <c r="L173" i="21"/>
  <c r="K173" i="21"/>
  <c r="J173" i="21"/>
  <c r="I173" i="21"/>
  <c r="H173" i="21"/>
  <c r="G173" i="21"/>
  <c r="BC173" i="21" s="1"/>
  <c r="F173" i="21"/>
  <c r="E173" i="21"/>
  <c r="D173" i="21"/>
  <c r="C173" i="21"/>
  <c r="B173" i="21"/>
  <c r="BC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V172" i="21"/>
  <c r="U172" i="21"/>
  <c r="T172" i="21"/>
  <c r="S172" i="21"/>
  <c r="R172" i="21"/>
  <c r="Q172" i="21"/>
  <c r="P172" i="21"/>
  <c r="O172" i="21"/>
  <c r="N172" i="21"/>
  <c r="M172" i="21"/>
  <c r="L172" i="21"/>
  <c r="K172" i="21"/>
  <c r="J172" i="21"/>
  <c r="I172" i="21"/>
  <c r="H172" i="21"/>
  <c r="G172" i="21"/>
  <c r="F172" i="21"/>
  <c r="E172" i="21"/>
  <c r="BE172" i="21" s="1"/>
  <c r="D172" i="21"/>
  <c r="BD172" i="21" s="1"/>
  <c r="C172" i="21"/>
  <c r="B172" i="21"/>
  <c r="AZ171" i="21"/>
  <c r="AY171" i="21"/>
  <c r="AX171" i="21"/>
  <c r="AW171" i="21"/>
  <c r="AV171" i="21"/>
  <c r="AU171" i="21"/>
  <c r="AT171" i="21"/>
  <c r="AS171" i="21"/>
  <c r="AR171" i="21"/>
  <c r="AQ171" i="21"/>
  <c r="AP171" i="21"/>
  <c r="AO171" i="21"/>
  <c r="AN171" i="21"/>
  <c r="AM171" i="21"/>
  <c r="AL171" i="21"/>
  <c r="AK171" i="21"/>
  <c r="AJ171" i="21"/>
  <c r="AI171" i="21"/>
  <c r="AH171" i="21"/>
  <c r="AG171" i="21"/>
  <c r="AF171" i="21"/>
  <c r="AE171" i="21"/>
  <c r="AD171" i="21"/>
  <c r="AC171" i="21"/>
  <c r="AB171" i="21"/>
  <c r="AA171" i="21"/>
  <c r="Z171" i="21"/>
  <c r="Y171" i="21"/>
  <c r="X171" i="21"/>
  <c r="W171" i="21"/>
  <c r="V171" i="21"/>
  <c r="U171" i="21"/>
  <c r="T171" i="21"/>
  <c r="S171" i="21"/>
  <c r="R171" i="21"/>
  <c r="Q171" i="21"/>
  <c r="P171" i="21"/>
  <c r="O171" i="21"/>
  <c r="N171" i="21"/>
  <c r="M171" i="21"/>
  <c r="L171" i="21"/>
  <c r="K171" i="21"/>
  <c r="J171" i="21"/>
  <c r="I171" i="21"/>
  <c r="H171" i="21"/>
  <c r="G171" i="21"/>
  <c r="F171" i="21"/>
  <c r="E171" i="21"/>
  <c r="BA171" i="21" s="1"/>
  <c r="BB171" i="21" s="1"/>
  <c r="D171" i="21"/>
  <c r="C171" i="21"/>
  <c r="B171"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V170" i="21"/>
  <c r="U170" i="21"/>
  <c r="T170" i="21"/>
  <c r="S170" i="21"/>
  <c r="R170" i="21"/>
  <c r="Q170" i="21"/>
  <c r="P170" i="21"/>
  <c r="O170" i="21"/>
  <c r="N170" i="21"/>
  <c r="M170" i="21"/>
  <c r="L170" i="21"/>
  <c r="K170" i="21"/>
  <c r="J170" i="21"/>
  <c r="I170" i="21"/>
  <c r="H170" i="21"/>
  <c r="G170" i="21"/>
  <c r="F170" i="21"/>
  <c r="E170" i="21"/>
  <c r="D170" i="21"/>
  <c r="C170" i="21"/>
  <c r="B170" i="21"/>
  <c r="AZ169" i="21"/>
  <c r="AY169" i="21"/>
  <c r="AX169" i="21"/>
  <c r="AW169" i="21"/>
  <c r="AV169" i="21"/>
  <c r="AU169" i="21"/>
  <c r="AT169" i="21"/>
  <c r="AS169" i="21"/>
  <c r="AR169" i="21"/>
  <c r="AQ169" i="21"/>
  <c r="AP169" i="21"/>
  <c r="AO169" i="21"/>
  <c r="AN169" i="21"/>
  <c r="AM169" i="21"/>
  <c r="AL169" i="21"/>
  <c r="AK169" i="21"/>
  <c r="AJ169" i="21"/>
  <c r="AI169" i="21"/>
  <c r="AH169" i="21"/>
  <c r="AG169" i="21"/>
  <c r="AF169" i="21"/>
  <c r="AE169" i="21"/>
  <c r="AD169" i="21"/>
  <c r="AC169" i="21"/>
  <c r="AB169" i="21"/>
  <c r="AA169" i="21"/>
  <c r="Z169" i="21"/>
  <c r="Y169" i="21"/>
  <c r="X169" i="21"/>
  <c r="W169" i="21"/>
  <c r="V169" i="21"/>
  <c r="U169" i="21"/>
  <c r="T169" i="21"/>
  <c r="S169" i="21"/>
  <c r="R169" i="21"/>
  <c r="Q169" i="21"/>
  <c r="P169" i="21"/>
  <c r="O169" i="21"/>
  <c r="N169" i="21"/>
  <c r="M169" i="21"/>
  <c r="L169" i="21"/>
  <c r="K169" i="21"/>
  <c r="J169" i="21"/>
  <c r="I169" i="21"/>
  <c r="H169" i="21"/>
  <c r="G169" i="21"/>
  <c r="F169" i="21"/>
  <c r="E169" i="21"/>
  <c r="BA169" i="21" s="1"/>
  <c r="BB169" i="21" s="1"/>
  <c r="D169" i="21"/>
  <c r="BE169" i="21" s="1"/>
  <c r="C169" i="21"/>
  <c r="B169"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V168" i="21"/>
  <c r="U168" i="21"/>
  <c r="T168" i="21"/>
  <c r="S168" i="21"/>
  <c r="R168" i="21"/>
  <c r="Q168" i="21"/>
  <c r="P168" i="21"/>
  <c r="O168" i="21"/>
  <c r="N168" i="21"/>
  <c r="M168" i="21"/>
  <c r="L168" i="21"/>
  <c r="K168" i="21"/>
  <c r="J168" i="21"/>
  <c r="I168" i="21"/>
  <c r="H168" i="21"/>
  <c r="G168" i="21"/>
  <c r="F168" i="21"/>
  <c r="E168" i="21"/>
  <c r="D168" i="21"/>
  <c r="BE168" i="21" s="1"/>
  <c r="C168" i="21"/>
  <c r="B168" i="21"/>
  <c r="AZ167" i="21"/>
  <c r="AY167" i="21"/>
  <c r="AX167" i="21"/>
  <c r="AW167" i="21"/>
  <c r="AV167" i="21"/>
  <c r="AU167" i="21"/>
  <c r="AT167" i="21"/>
  <c r="AS167" i="21"/>
  <c r="AR167" i="21"/>
  <c r="AQ167" i="21"/>
  <c r="AP167" i="21"/>
  <c r="AO167" i="21"/>
  <c r="AN167" i="21"/>
  <c r="AM167" i="21"/>
  <c r="AL167" i="21"/>
  <c r="AK167" i="21"/>
  <c r="AJ167" i="21"/>
  <c r="AI167" i="21"/>
  <c r="AH167" i="21"/>
  <c r="AG167" i="21"/>
  <c r="AF167" i="21"/>
  <c r="AE167" i="21"/>
  <c r="AD167" i="21"/>
  <c r="AC167" i="21"/>
  <c r="AB167" i="21"/>
  <c r="AA167" i="21"/>
  <c r="Z167" i="21"/>
  <c r="Y167" i="21"/>
  <c r="X167" i="21"/>
  <c r="W167" i="21"/>
  <c r="V167" i="21"/>
  <c r="U167" i="21"/>
  <c r="T167" i="21"/>
  <c r="S167" i="21"/>
  <c r="R167" i="21"/>
  <c r="Q167" i="21"/>
  <c r="P167" i="21"/>
  <c r="O167" i="21"/>
  <c r="N167" i="21"/>
  <c r="M167" i="21"/>
  <c r="L167" i="21"/>
  <c r="K167" i="21"/>
  <c r="J167" i="21"/>
  <c r="I167" i="21"/>
  <c r="H167" i="21"/>
  <c r="G167" i="21"/>
  <c r="F167" i="21"/>
  <c r="E167" i="21"/>
  <c r="D167" i="21"/>
  <c r="C167" i="21"/>
  <c r="B167" i="21"/>
  <c r="BE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V166" i="21"/>
  <c r="U166" i="21"/>
  <c r="T166" i="21"/>
  <c r="S166" i="21"/>
  <c r="R166" i="21"/>
  <c r="Q166" i="21"/>
  <c r="P166" i="21"/>
  <c r="O166" i="21"/>
  <c r="N166" i="21"/>
  <c r="M166" i="21"/>
  <c r="L166" i="21"/>
  <c r="K166" i="21"/>
  <c r="J166" i="21"/>
  <c r="I166" i="21"/>
  <c r="H166" i="21"/>
  <c r="G166" i="21"/>
  <c r="BD166" i="21" s="1"/>
  <c r="F166" i="21"/>
  <c r="E166" i="21"/>
  <c r="D166" i="21"/>
  <c r="C166" i="21"/>
  <c r="B166" i="21"/>
  <c r="BD165" i="21"/>
  <c r="AZ165" i="21"/>
  <c r="AY165" i="21"/>
  <c r="AX165" i="21"/>
  <c r="AW165" i="21"/>
  <c r="AV165" i="21"/>
  <c r="AU165" i="21"/>
  <c r="AT165" i="21"/>
  <c r="AS165" i="21"/>
  <c r="AR165" i="21"/>
  <c r="AQ165" i="21"/>
  <c r="AP165" i="21"/>
  <c r="AO165" i="21"/>
  <c r="AN165" i="21"/>
  <c r="AM165" i="21"/>
  <c r="AL165" i="21"/>
  <c r="AK165" i="21"/>
  <c r="AJ165" i="21"/>
  <c r="AI165" i="21"/>
  <c r="AH165" i="21"/>
  <c r="AG165" i="21"/>
  <c r="AF165" i="21"/>
  <c r="AE165" i="21"/>
  <c r="AD165" i="21"/>
  <c r="AC165" i="21"/>
  <c r="AB165" i="21"/>
  <c r="AA165" i="21"/>
  <c r="Z165" i="21"/>
  <c r="Y165" i="21"/>
  <c r="X165" i="21"/>
  <c r="W165" i="21"/>
  <c r="V165" i="21"/>
  <c r="U165" i="21"/>
  <c r="T165" i="21"/>
  <c r="S165" i="21"/>
  <c r="R165" i="21"/>
  <c r="Q165" i="21"/>
  <c r="P165" i="21"/>
  <c r="O165" i="21"/>
  <c r="N165" i="21"/>
  <c r="M165" i="21"/>
  <c r="L165" i="21"/>
  <c r="K165" i="21"/>
  <c r="J165" i="21"/>
  <c r="I165" i="21"/>
  <c r="H165" i="21"/>
  <c r="G165" i="21"/>
  <c r="BC165" i="21" s="1"/>
  <c r="F165" i="21"/>
  <c r="E165" i="21"/>
  <c r="D165" i="21"/>
  <c r="BE165" i="21" s="1"/>
  <c r="C165" i="21"/>
  <c r="B165" i="21"/>
  <c r="BC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V164" i="21"/>
  <c r="U164" i="21"/>
  <c r="T164" i="21"/>
  <c r="S164" i="21"/>
  <c r="R164" i="21"/>
  <c r="Q164" i="21"/>
  <c r="P164" i="21"/>
  <c r="O164" i="21"/>
  <c r="N164" i="21"/>
  <c r="M164" i="21"/>
  <c r="L164" i="21"/>
  <c r="K164" i="21"/>
  <c r="J164" i="21"/>
  <c r="I164" i="21"/>
  <c r="H164" i="21"/>
  <c r="G164" i="21"/>
  <c r="F164" i="21"/>
  <c r="E164" i="21"/>
  <c r="BE164" i="21" s="1"/>
  <c r="D164" i="21"/>
  <c r="BD164" i="21" s="1"/>
  <c r="C164" i="21"/>
  <c r="B164" i="21"/>
  <c r="AZ163" i="21"/>
  <c r="AY163" i="21"/>
  <c r="AX163" i="21"/>
  <c r="AW163" i="21"/>
  <c r="AV163" i="21"/>
  <c r="AU163" i="21"/>
  <c r="AT163" i="21"/>
  <c r="AS163" i="21"/>
  <c r="AR163" i="21"/>
  <c r="AQ163" i="21"/>
  <c r="AP163" i="21"/>
  <c r="AO163" i="21"/>
  <c r="AN163" i="21"/>
  <c r="AM163" i="21"/>
  <c r="AL163" i="21"/>
  <c r="AK163" i="21"/>
  <c r="AJ163" i="21"/>
  <c r="AI163" i="21"/>
  <c r="AH163" i="21"/>
  <c r="AG163" i="21"/>
  <c r="AF163" i="21"/>
  <c r="AE163" i="21"/>
  <c r="AD163" i="21"/>
  <c r="AC163" i="21"/>
  <c r="AB163" i="21"/>
  <c r="AA163" i="21"/>
  <c r="Z163" i="21"/>
  <c r="Y163" i="21"/>
  <c r="X163" i="21"/>
  <c r="W163" i="21"/>
  <c r="V163" i="21"/>
  <c r="U163" i="21"/>
  <c r="T163" i="21"/>
  <c r="S163" i="21"/>
  <c r="R163" i="21"/>
  <c r="Q163" i="21"/>
  <c r="P163" i="21"/>
  <c r="O163" i="21"/>
  <c r="N163" i="21"/>
  <c r="M163" i="21"/>
  <c r="L163" i="21"/>
  <c r="K163" i="21"/>
  <c r="J163" i="21"/>
  <c r="I163" i="21"/>
  <c r="H163" i="21"/>
  <c r="G163" i="21"/>
  <c r="F163" i="21"/>
  <c r="E163" i="21"/>
  <c r="BA163" i="21" s="1"/>
  <c r="BB163" i="21" s="1"/>
  <c r="D163" i="21"/>
  <c r="C163" i="21"/>
  <c r="B163"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V162" i="21"/>
  <c r="U162" i="21"/>
  <c r="T162" i="21"/>
  <c r="S162" i="21"/>
  <c r="R162" i="21"/>
  <c r="Q162" i="21"/>
  <c r="P162" i="21"/>
  <c r="O162" i="21"/>
  <c r="N162" i="21"/>
  <c r="M162" i="21"/>
  <c r="L162" i="21"/>
  <c r="K162" i="21"/>
  <c r="J162" i="21"/>
  <c r="I162" i="21"/>
  <c r="H162" i="21"/>
  <c r="G162" i="21"/>
  <c r="F162" i="21"/>
  <c r="E162" i="21"/>
  <c r="D162" i="21"/>
  <c r="C162" i="21"/>
  <c r="B162" i="21"/>
  <c r="AZ161" i="21"/>
  <c r="AY161" i="21"/>
  <c r="AX161" i="21"/>
  <c r="AW161" i="21"/>
  <c r="AV161" i="21"/>
  <c r="AU161" i="21"/>
  <c r="AT161" i="21"/>
  <c r="AS161" i="21"/>
  <c r="AR161" i="21"/>
  <c r="AQ161" i="21"/>
  <c r="AP161" i="21"/>
  <c r="AO161" i="21"/>
  <c r="AN161" i="21"/>
  <c r="AM161" i="21"/>
  <c r="AL161" i="21"/>
  <c r="AK161" i="21"/>
  <c r="AJ161" i="21"/>
  <c r="AI161" i="21"/>
  <c r="AH161" i="21"/>
  <c r="AG161" i="21"/>
  <c r="AF161" i="21"/>
  <c r="AE161" i="21"/>
  <c r="AD161" i="21"/>
  <c r="AC161" i="21"/>
  <c r="AB161" i="21"/>
  <c r="AA161" i="21"/>
  <c r="Z161" i="21"/>
  <c r="Y161" i="21"/>
  <c r="X161" i="21"/>
  <c r="W161" i="21"/>
  <c r="V161" i="21"/>
  <c r="U161" i="21"/>
  <c r="T161" i="21"/>
  <c r="S161" i="21"/>
  <c r="R161" i="21"/>
  <c r="Q161" i="21"/>
  <c r="P161" i="21"/>
  <c r="O161" i="21"/>
  <c r="N161" i="21"/>
  <c r="M161" i="21"/>
  <c r="L161" i="21"/>
  <c r="K161" i="21"/>
  <c r="J161" i="21"/>
  <c r="I161" i="21"/>
  <c r="H161" i="21"/>
  <c r="G161" i="21"/>
  <c r="F161" i="21"/>
  <c r="E161" i="21"/>
  <c r="BA161" i="21" s="1"/>
  <c r="BB161" i="21" s="1"/>
  <c r="D161" i="21"/>
  <c r="BE161" i="21" s="1"/>
  <c r="C161" i="21"/>
  <c r="B161"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V160" i="21"/>
  <c r="U160" i="21"/>
  <c r="T160" i="21"/>
  <c r="S160" i="21"/>
  <c r="R160" i="21"/>
  <c r="Q160" i="21"/>
  <c r="P160" i="21"/>
  <c r="O160" i="21"/>
  <c r="N160" i="21"/>
  <c r="M160" i="21"/>
  <c r="L160" i="21"/>
  <c r="K160" i="21"/>
  <c r="J160" i="21"/>
  <c r="I160" i="21"/>
  <c r="H160" i="21"/>
  <c r="G160" i="21"/>
  <c r="F160" i="21"/>
  <c r="E160" i="21"/>
  <c r="D160" i="21"/>
  <c r="BE160" i="21" s="1"/>
  <c r="C160" i="21"/>
  <c r="B160" i="21"/>
  <c r="AZ159" i="21"/>
  <c r="AY159" i="21"/>
  <c r="AX159" i="21"/>
  <c r="AW159" i="21"/>
  <c r="AV159" i="21"/>
  <c r="AU159" i="21"/>
  <c r="AT159" i="21"/>
  <c r="AS159" i="21"/>
  <c r="AR159" i="21"/>
  <c r="AQ159" i="21"/>
  <c r="AP159" i="21"/>
  <c r="AO159" i="21"/>
  <c r="AN159" i="21"/>
  <c r="AM159" i="21"/>
  <c r="AL159" i="21"/>
  <c r="AK159" i="21"/>
  <c r="AJ159" i="21"/>
  <c r="AI159" i="21"/>
  <c r="AH159" i="21"/>
  <c r="AG159" i="21"/>
  <c r="AF159" i="21"/>
  <c r="AE159" i="21"/>
  <c r="AD159" i="21"/>
  <c r="AC159" i="21"/>
  <c r="AB159" i="21"/>
  <c r="AA159" i="21"/>
  <c r="Z159" i="21"/>
  <c r="Y159" i="21"/>
  <c r="X159" i="21"/>
  <c r="W159" i="21"/>
  <c r="V159" i="21"/>
  <c r="U159" i="21"/>
  <c r="T159" i="21"/>
  <c r="S159" i="21"/>
  <c r="R159" i="21"/>
  <c r="Q159" i="21"/>
  <c r="P159" i="21"/>
  <c r="O159" i="21"/>
  <c r="N159" i="21"/>
  <c r="M159" i="21"/>
  <c r="L159" i="21"/>
  <c r="K159" i="21"/>
  <c r="J159" i="21"/>
  <c r="I159" i="21"/>
  <c r="H159" i="21"/>
  <c r="G159" i="21"/>
  <c r="F159" i="21"/>
  <c r="E159" i="21"/>
  <c r="D159" i="21"/>
  <c r="BD159" i="21" s="1"/>
  <c r="C159" i="21"/>
  <c r="B159"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V158" i="21"/>
  <c r="U158" i="21"/>
  <c r="T158" i="21"/>
  <c r="S158" i="21"/>
  <c r="R158" i="21"/>
  <c r="Q158" i="21"/>
  <c r="P158" i="21"/>
  <c r="O158" i="21"/>
  <c r="N158" i="21"/>
  <c r="M158" i="21"/>
  <c r="L158" i="21"/>
  <c r="K158" i="21"/>
  <c r="J158" i="21"/>
  <c r="I158" i="21"/>
  <c r="H158" i="21"/>
  <c r="BE158" i="21" s="1"/>
  <c r="G158" i="21"/>
  <c r="F158" i="21"/>
  <c r="E158" i="21"/>
  <c r="D158" i="21"/>
  <c r="C158" i="21"/>
  <c r="B158" i="21"/>
  <c r="BD157" i="21"/>
  <c r="AZ157" i="21"/>
  <c r="AY157" i="21"/>
  <c r="AX157" i="21"/>
  <c r="AW157" i="21"/>
  <c r="AV157" i="21"/>
  <c r="AU157" i="21"/>
  <c r="AT157" i="21"/>
  <c r="AS157" i="21"/>
  <c r="AR157" i="21"/>
  <c r="AQ157" i="21"/>
  <c r="AP157" i="21"/>
  <c r="AO157" i="21"/>
  <c r="AN157" i="21"/>
  <c r="AM157" i="21"/>
  <c r="AL157" i="21"/>
  <c r="AK157" i="21"/>
  <c r="AJ157" i="21"/>
  <c r="AI157" i="21"/>
  <c r="AH157" i="21"/>
  <c r="AG157" i="21"/>
  <c r="AF157" i="21"/>
  <c r="AE157" i="21"/>
  <c r="AD157" i="21"/>
  <c r="AC157" i="21"/>
  <c r="AB157" i="21"/>
  <c r="AA157" i="21"/>
  <c r="Z157" i="21"/>
  <c r="Y157" i="21"/>
  <c r="X157" i="21"/>
  <c r="W157" i="21"/>
  <c r="V157" i="21"/>
  <c r="U157" i="21"/>
  <c r="T157" i="21"/>
  <c r="S157" i="21"/>
  <c r="R157" i="21"/>
  <c r="Q157" i="21"/>
  <c r="P157" i="21"/>
  <c r="O157" i="21"/>
  <c r="N157" i="21"/>
  <c r="M157" i="21"/>
  <c r="L157" i="21"/>
  <c r="K157" i="21"/>
  <c r="J157" i="21"/>
  <c r="I157" i="21"/>
  <c r="H157" i="21"/>
  <c r="G157" i="21"/>
  <c r="BC157" i="21" s="1"/>
  <c r="F157" i="21"/>
  <c r="E157" i="21"/>
  <c r="D157" i="21"/>
  <c r="BE157" i="21" s="1"/>
  <c r="C157" i="21"/>
  <c r="B157" i="21"/>
  <c r="BC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V156" i="21"/>
  <c r="U156" i="21"/>
  <c r="T156" i="21"/>
  <c r="S156" i="21"/>
  <c r="R156" i="21"/>
  <c r="Q156" i="21"/>
  <c r="P156" i="21"/>
  <c r="O156" i="21"/>
  <c r="N156" i="21"/>
  <c r="M156" i="21"/>
  <c r="L156" i="21"/>
  <c r="K156" i="21"/>
  <c r="J156" i="21"/>
  <c r="I156" i="21"/>
  <c r="H156" i="21"/>
  <c r="G156" i="21"/>
  <c r="F156" i="21"/>
  <c r="E156" i="21"/>
  <c r="BE156" i="21" s="1"/>
  <c r="D156" i="21"/>
  <c r="BD156" i="21" s="1"/>
  <c r="C156" i="21"/>
  <c r="B156" i="21"/>
  <c r="AZ155" i="21"/>
  <c r="AY155" i="21"/>
  <c r="AX155" i="21"/>
  <c r="AW155" i="21"/>
  <c r="AV155" i="21"/>
  <c r="AU155" i="21"/>
  <c r="AT155" i="21"/>
  <c r="AS155" i="21"/>
  <c r="AR155" i="21"/>
  <c r="AQ155" i="21"/>
  <c r="AP155" i="21"/>
  <c r="AO155" i="21"/>
  <c r="AN155" i="21"/>
  <c r="AM155" i="21"/>
  <c r="AL155" i="21"/>
  <c r="AK155" i="21"/>
  <c r="AJ155" i="21"/>
  <c r="AI155" i="21"/>
  <c r="AH155" i="21"/>
  <c r="AG155" i="21"/>
  <c r="AF155" i="21"/>
  <c r="AE155" i="21"/>
  <c r="AD155" i="21"/>
  <c r="AC155" i="21"/>
  <c r="AB155" i="21"/>
  <c r="AA155" i="21"/>
  <c r="Z155" i="21"/>
  <c r="Y155" i="21"/>
  <c r="X155" i="21"/>
  <c r="W155" i="21"/>
  <c r="V155" i="21"/>
  <c r="U155" i="21"/>
  <c r="T155" i="21"/>
  <c r="S155" i="21"/>
  <c r="R155" i="21"/>
  <c r="Q155" i="21"/>
  <c r="P155" i="21"/>
  <c r="O155" i="21"/>
  <c r="N155" i="21"/>
  <c r="M155" i="21"/>
  <c r="L155" i="21"/>
  <c r="K155" i="21"/>
  <c r="J155" i="21"/>
  <c r="I155" i="21"/>
  <c r="H155" i="21"/>
  <c r="G155" i="21"/>
  <c r="F155" i="21"/>
  <c r="E155" i="21"/>
  <c r="BA155" i="21" s="1"/>
  <c r="BB155" i="21" s="1"/>
  <c r="D155" i="21"/>
  <c r="C155" i="21"/>
  <c r="B155"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V154" i="21"/>
  <c r="U154" i="21"/>
  <c r="T154" i="21"/>
  <c r="S154" i="21"/>
  <c r="R154" i="21"/>
  <c r="Q154" i="21"/>
  <c r="P154" i="21"/>
  <c r="O154" i="21"/>
  <c r="N154" i="21"/>
  <c r="M154" i="21"/>
  <c r="L154" i="21"/>
  <c r="K154" i="21"/>
  <c r="J154" i="21"/>
  <c r="I154" i="21"/>
  <c r="H154" i="21"/>
  <c r="G154" i="21"/>
  <c r="F154" i="21"/>
  <c r="E154" i="21"/>
  <c r="D154" i="21"/>
  <c r="C154" i="21"/>
  <c r="B154" i="21"/>
  <c r="AZ153" i="21"/>
  <c r="AY153" i="21"/>
  <c r="AX153" i="21"/>
  <c r="AW153" i="21"/>
  <c r="AV153" i="21"/>
  <c r="AU153" i="21"/>
  <c r="AT153" i="21"/>
  <c r="AS153" i="21"/>
  <c r="AR153" i="21"/>
  <c r="AQ153" i="21"/>
  <c r="AP153" i="21"/>
  <c r="AO153" i="21"/>
  <c r="AN153" i="21"/>
  <c r="AM153" i="21"/>
  <c r="AL153" i="21"/>
  <c r="AK153" i="21"/>
  <c r="AJ153" i="21"/>
  <c r="AI153" i="21"/>
  <c r="AH153" i="21"/>
  <c r="AG153" i="21"/>
  <c r="AF153" i="21"/>
  <c r="AE153" i="21"/>
  <c r="AD153" i="21"/>
  <c r="AC153" i="21"/>
  <c r="AB153" i="21"/>
  <c r="AA153" i="21"/>
  <c r="Z153" i="21"/>
  <c r="Y153" i="21"/>
  <c r="X153" i="21"/>
  <c r="W153" i="21"/>
  <c r="V153" i="21"/>
  <c r="U153" i="21"/>
  <c r="T153" i="21"/>
  <c r="S153" i="21"/>
  <c r="R153" i="21"/>
  <c r="Q153" i="21"/>
  <c r="P153" i="21"/>
  <c r="O153" i="21"/>
  <c r="N153" i="21"/>
  <c r="M153" i="21"/>
  <c r="L153" i="21"/>
  <c r="K153" i="21"/>
  <c r="J153" i="21"/>
  <c r="I153" i="21"/>
  <c r="H153" i="21"/>
  <c r="G153" i="21"/>
  <c r="F153" i="21"/>
  <c r="E153" i="21"/>
  <c r="D153" i="21"/>
  <c r="C153" i="21"/>
  <c r="B153"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V152" i="21"/>
  <c r="U152" i="21"/>
  <c r="T152" i="21"/>
  <c r="S152" i="21"/>
  <c r="R152" i="21"/>
  <c r="Q152" i="21"/>
  <c r="P152" i="21"/>
  <c r="O152" i="21"/>
  <c r="N152" i="21"/>
  <c r="M152" i="21"/>
  <c r="L152" i="21"/>
  <c r="K152" i="21"/>
  <c r="J152" i="21"/>
  <c r="I152" i="21"/>
  <c r="H152" i="21"/>
  <c r="G152" i="21"/>
  <c r="F152" i="21"/>
  <c r="E152" i="21"/>
  <c r="D152" i="21"/>
  <c r="C152" i="21"/>
  <c r="B152" i="21"/>
  <c r="BA152" i="21" s="1"/>
  <c r="BB152" i="21" s="1"/>
  <c r="AZ151" i="21"/>
  <c r="AY151" i="21"/>
  <c r="AX151" i="21"/>
  <c r="AW151" i="21"/>
  <c r="AV151" i="21"/>
  <c r="AU151" i="21"/>
  <c r="AT151" i="21"/>
  <c r="AS151" i="21"/>
  <c r="AR151" i="21"/>
  <c r="AQ151" i="21"/>
  <c r="AP151" i="21"/>
  <c r="AO151" i="21"/>
  <c r="AN151" i="21"/>
  <c r="AM151" i="21"/>
  <c r="AL151" i="21"/>
  <c r="AK151" i="21"/>
  <c r="AJ151" i="21"/>
  <c r="AI151" i="21"/>
  <c r="AH151" i="21"/>
  <c r="AG151" i="21"/>
  <c r="AF151" i="21"/>
  <c r="AE151" i="21"/>
  <c r="AD151" i="21"/>
  <c r="AC151" i="21"/>
  <c r="AB151" i="21"/>
  <c r="AA151" i="21"/>
  <c r="Z151" i="21"/>
  <c r="Y151" i="21"/>
  <c r="X151" i="21"/>
  <c r="W151" i="21"/>
  <c r="V151" i="21"/>
  <c r="U151" i="21"/>
  <c r="T151" i="21"/>
  <c r="S151" i="21"/>
  <c r="R151" i="21"/>
  <c r="Q151" i="21"/>
  <c r="P151" i="21"/>
  <c r="O151" i="21"/>
  <c r="N151" i="21"/>
  <c r="M151" i="21"/>
  <c r="L151" i="21"/>
  <c r="K151" i="21"/>
  <c r="J151" i="21"/>
  <c r="I151" i="21"/>
  <c r="H151" i="21"/>
  <c r="G151" i="21"/>
  <c r="F151" i="21"/>
  <c r="E151" i="21"/>
  <c r="D151" i="21"/>
  <c r="C151" i="21"/>
  <c r="B151"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V150" i="21"/>
  <c r="U150" i="21"/>
  <c r="T150" i="21"/>
  <c r="S150" i="21"/>
  <c r="R150" i="21"/>
  <c r="Q150" i="21"/>
  <c r="P150" i="21"/>
  <c r="O150" i="21"/>
  <c r="N150" i="21"/>
  <c r="M150" i="21"/>
  <c r="L150" i="21"/>
  <c r="K150" i="21"/>
  <c r="J150" i="21"/>
  <c r="I150" i="21"/>
  <c r="H150" i="21"/>
  <c r="G150" i="21"/>
  <c r="F150" i="21"/>
  <c r="E150" i="21"/>
  <c r="D150" i="21"/>
  <c r="C150" i="21"/>
  <c r="B150" i="21"/>
  <c r="AZ149" i="21"/>
  <c r="AY149" i="21"/>
  <c r="AX149" i="21"/>
  <c r="AW149" i="21"/>
  <c r="AV149" i="21"/>
  <c r="AU149" i="21"/>
  <c r="AT149" i="21"/>
  <c r="AS149" i="21"/>
  <c r="AR149" i="21"/>
  <c r="AQ149" i="21"/>
  <c r="AP149" i="21"/>
  <c r="AO149" i="21"/>
  <c r="AN149" i="21"/>
  <c r="AM149" i="21"/>
  <c r="AL149" i="21"/>
  <c r="AK149" i="21"/>
  <c r="AJ149" i="21"/>
  <c r="AI149" i="21"/>
  <c r="AH149" i="21"/>
  <c r="AG149" i="21"/>
  <c r="AF149" i="21"/>
  <c r="AE149" i="21"/>
  <c r="AD149" i="21"/>
  <c r="AC149" i="21"/>
  <c r="AB149" i="21"/>
  <c r="AA149" i="21"/>
  <c r="Z149" i="21"/>
  <c r="Y149" i="21"/>
  <c r="X149" i="21"/>
  <c r="W149" i="21"/>
  <c r="V149" i="21"/>
  <c r="U149" i="21"/>
  <c r="T149" i="21"/>
  <c r="S149" i="21"/>
  <c r="R149" i="21"/>
  <c r="Q149" i="21"/>
  <c r="P149" i="21"/>
  <c r="O149" i="21"/>
  <c r="N149" i="21"/>
  <c r="M149" i="21"/>
  <c r="L149" i="21"/>
  <c r="K149" i="21"/>
  <c r="J149" i="21"/>
  <c r="I149" i="21"/>
  <c r="H149" i="21"/>
  <c r="G149" i="21"/>
  <c r="F149" i="21"/>
  <c r="E149" i="21"/>
  <c r="D149" i="21"/>
  <c r="C149" i="21"/>
  <c r="B149"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V148" i="21"/>
  <c r="U148" i="21"/>
  <c r="T148" i="21"/>
  <c r="S148" i="21"/>
  <c r="R148" i="21"/>
  <c r="Q148" i="21"/>
  <c r="P148" i="21"/>
  <c r="O148" i="21"/>
  <c r="N148" i="21"/>
  <c r="M148" i="21"/>
  <c r="L148" i="21"/>
  <c r="K148" i="21"/>
  <c r="J148" i="21"/>
  <c r="I148" i="21"/>
  <c r="H148" i="21"/>
  <c r="G148" i="21"/>
  <c r="F148" i="21"/>
  <c r="E148" i="21"/>
  <c r="D148" i="21"/>
  <c r="C148" i="21"/>
  <c r="B148" i="21"/>
  <c r="BA148" i="21" s="1"/>
  <c r="BB148" i="21" s="1"/>
  <c r="AZ147" i="21"/>
  <c r="AY147" i="21"/>
  <c r="AX147" i="21"/>
  <c r="AW147" i="21"/>
  <c r="AV147" i="21"/>
  <c r="AU147" i="21"/>
  <c r="AT147" i="21"/>
  <c r="AS147" i="21"/>
  <c r="AR147" i="21"/>
  <c r="AQ147" i="21"/>
  <c r="AP147" i="21"/>
  <c r="AO147" i="21"/>
  <c r="AN147" i="21"/>
  <c r="AM147" i="21"/>
  <c r="AL147" i="21"/>
  <c r="AK147" i="21"/>
  <c r="AJ147" i="21"/>
  <c r="AI147" i="21"/>
  <c r="AH147" i="21"/>
  <c r="AG147" i="21"/>
  <c r="AF147" i="21"/>
  <c r="AE147" i="21"/>
  <c r="AD147" i="21"/>
  <c r="AC147" i="21"/>
  <c r="AB147" i="21"/>
  <c r="AA147" i="21"/>
  <c r="Z147" i="21"/>
  <c r="Y147" i="21"/>
  <c r="X147" i="21"/>
  <c r="W147" i="21"/>
  <c r="V147" i="21"/>
  <c r="U147" i="21"/>
  <c r="T147" i="21"/>
  <c r="S147" i="21"/>
  <c r="R147" i="21"/>
  <c r="Q147" i="21"/>
  <c r="P147" i="21"/>
  <c r="O147" i="21"/>
  <c r="N147" i="21"/>
  <c r="M147" i="21"/>
  <c r="L147" i="21"/>
  <c r="K147" i="21"/>
  <c r="J147" i="21"/>
  <c r="I147" i="21"/>
  <c r="H147" i="21"/>
  <c r="G147" i="21"/>
  <c r="F147" i="21"/>
  <c r="E147" i="21"/>
  <c r="D147" i="21"/>
  <c r="C147" i="21"/>
  <c r="B147"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V146" i="21"/>
  <c r="U146" i="21"/>
  <c r="T146" i="21"/>
  <c r="S146" i="21"/>
  <c r="R146" i="21"/>
  <c r="Q146" i="21"/>
  <c r="P146" i="21"/>
  <c r="O146" i="21"/>
  <c r="N146" i="21"/>
  <c r="M146" i="21"/>
  <c r="L146" i="21"/>
  <c r="K146" i="21"/>
  <c r="J146" i="21"/>
  <c r="I146" i="21"/>
  <c r="H146" i="21"/>
  <c r="G146" i="21"/>
  <c r="F146" i="21"/>
  <c r="E146" i="21"/>
  <c r="D146" i="21"/>
  <c r="C146" i="21"/>
  <c r="B146" i="21"/>
  <c r="AZ145" i="21"/>
  <c r="AY145" i="21"/>
  <c r="AX145" i="21"/>
  <c r="AW145" i="21"/>
  <c r="AV145" i="21"/>
  <c r="AU145" i="21"/>
  <c r="AT145" i="21"/>
  <c r="AS145" i="21"/>
  <c r="AR145" i="21"/>
  <c r="AQ145" i="21"/>
  <c r="AP145" i="21"/>
  <c r="AO145" i="21"/>
  <c r="AN145" i="21"/>
  <c r="AM145" i="21"/>
  <c r="AL145" i="21"/>
  <c r="AK145" i="21"/>
  <c r="AJ145" i="21"/>
  <c r="AI145" i="21"/>
  <c r="AH145" i="21"/>
  <c r="AG145" i="21"/>
  <c r="AF145" i="21"/>
  <c r="AE145" i="21"/>
  <c r="AD145" i="21"/>
  <c r="AC145" i="21"/>
  <c r="AB145" i="21"/>
  <c r="AA145" i="21"/>
  <c r="Z145" i="21"/>
  <c r="Y145" i="21"/>
  <c r="X145" i="21"/>
  <c r="W145" i="21"/>
  <c r="V145" i="21"/>
  <c r="U145" i="21"/>
  <c r="T145" i="21"/>
  <c r="S145" i="21"/>
  <c r="R145" i="21"/>
  <c r="Q145" i="21"/>
  <c r="P145" i="21"/>
  <c r="O145" i="21"/>
  <c r="N145" i="21"/>
  <c r="M145" i="21"/>
  <c r="L145" i="21"/>
  <c r="K145" i="21"/>
  <c r="J145" i="21"/>
  <c r="I145" i="21"/>
  <c r="H145" i="21"/>
  <c r="G145" i="21"/>
  <c r="F145" i="21"/>
  <c r="E145" i="21"/>
  <c r="D145" i="21"/>
  <c r="C145" i="21"/>
  <c r="B145"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V144" i="21"/>
  <c r="U144" i="21"/>
  <c r="T144" i="21"/>
  <c r="S144" i="21"/>
  <c r="R144" i="21"/>
  <c r="Q144" i="21"/>
  <c r="P144" i="21"/>
  <c r="O144" i="21"/>
  <c r="N144" i="21"/>
  <c r="M144" i="21"/>
  <c r="L144" i="21"/>
  <c r="K144" i="21"/>
  <c r="J144" i="21"/>
  <c r="I144" i="21"/>
  <c r="H144" i="21"/>
  <c r="G144" i="21"/>
  <c r="F144" i="21"/>
  <c r="E144" i="21"/>
  <c r="D144" i="21"/>
  <c r="C144" i="21"/>
  <c r="B144" i="21"/>
  <c r="BA144" i="21" s="1"/>
  <c r="BB144" i="21" s="1"/>
  <c r="AZ143" i="21"/>
  <c r="AY143" i="21"/>
  <c r="AX143" i="21"/>
  <c r="AW143" i="21"/>
  <c r="AV143" i="21"/>
  <c r="AU143" i="21"/>
  <c r="AT143" i="21"/>
  <c r="AS143" i="21"/>
  <c r="AR143" i="21"/>
  <c r="AQ143" i="21"/>
  <c r="AP143" i="21"/>
  <c r="AO143" i="21"/>
  <c r="AN143" i="21"/>
  <c r="AM143" i="21"/>
  <c r="AL143" i="21"/>
  <c r="AK143" i="21"/>
  <c r="AJ143" i="21"/>
  <c r="AI143" i="21"/>
  <c r="AH143" i="21"/>
  <c r="AG143" i="21"/>
  <c r="AF143" i="21"/>
  <c r="AE143" i="21"/>
  <c r="AD143" i="21"/>
  <c r="AC143" i="21"/>
  <c r="AB143" i="21"/>
  <c r="AA143" i="21"/>
  <c r="Z143" i="21"/>
  <c r="Y143" i="21"/>
  <c r="X143" i="21"/>
  <c r="W143" i="21"/>
  <c r="V143" i="21"/>
  <c r="U143" i="21"/>
  <c r="T143" i="21"/>
  <c r="S143" i="21"/>
  <c r="R143" i="21"/>
  <c r="Q143" i="21"/>
  <c r="P143" i="21"/>
  <c r="O143" i="21"/>
  <c r="N143" i="21"/>
  <c r="M143" i="21"/>
  <c r="L143" i="21"/>
  <c r="K143" i="21"/>
  <c r="J143" i="21"/>
  <c r="I143" i="21"/>
  <c r="H143" i="21"/>
  <c r="G143" i="21"/>
  <c r="F143" i="21"/>
  <c r="E143" i="21"/>
  <c r="D143" i="21"/>
  <c r="C143" i="21"/>
  <c r="B143"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V142" i="21"/>
  <c r="U142" i="21"/>
  <c r="T142" i="21"/>
  <c r="S142" i="21"/>
  <c r="R142" i="21"/>
  <c r="Q142" i="21"/>
  <c r="P142" i="21"/>
  <c r="O142" i="21"/>
  <c r="N142" i="21"/>
  <c r="M142" i="21"/>
  <c r="L142" i="21"/>
  <c r="K142" i="21"/>
  <c r="J142" i="21"/>
  <c r="I142" i="21"/>
  <c r="H142" i="21"/>
  <c r="G142" i="21"/>
  <c r="F142" i="21"/>
  <c r="E142" i="21"/>
  <c r="D142" i="21"/>
  <c r="C142" i="21"/>
  <c r="B142" i="21"/>
  <c r="AZ141" i="21"/>
  <c r="AY141" i="21"/>
  <c r="AX141" i="21"/>
  <c r="AW141" i="21"/>
  <c r="AV141" i="21"/>
  <c r="AU141" i="21"/>
  <c r="AT141" i="21"/>
  <c r="AS141" i="21"/>
  <c r="AR141" i="21"/>
  <c r="AQ141" i="21"/>
  <c r="AP141" i="21"/>
  <c r="AO141" i="21"/>
  <c r="AN141" i="21"/>
  <c r="AM141" i="21"/>
  <c r="AL141" i="21"/>
  <c r="AK141" i="21"/>
  <c r="AJ141" i="21"/>
  <c r="AI141" i="21"/>
  <c r="AH141" i="21"/>
  <c r="AG141" i="21"/>
  <c r="AF141" i="21"/>
  <c r="AE141" i="21"/>
  <c r="AD141" i="21"/>
  <c r="AC141" i="21"/>
  <c r="AB141" i="21"/>
  <c r="AA141" i="21"/>
  <c r="Z141" i="21"/>
  <c r="Y141" i="21"/>
  <c r="X141" i="21"/>
  <c r="W141" i="21"/>
  <c r="V141" i="21"/>
  <c r="U141" i="21"/>
  <c r="T141" i="21"/>
  <c r="S141" i="21"/>
  <c r="R141" i="21"/>
  <c r="Q141" i="21"/>
  <c r="P141" i="21"/>
  <c r="O141" i="21"/>
  <c r="N141" i="21"/>
  <c r="M141" i="21"/>
  <c r="L141" i="21"/>
  <c r="K141" i="21"/>
  <c r="J141" i="21"/>
  <c r="I141" i="21"/>
  <c r="H141" i="21"/>
  <c r="G141" i="21"/>
  <c r="F141" i="21"/>
  <c r="E141" i="21"/>
  <c r="D141" i="21"/>
  <c r="C141" i="21"/>
  <c r="B141"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V140" i="21"/>
  <c r="U140" i="21"/>
  <c r="T140" i="21"/>
  <c r="S140" i="21"/>
  <c r="R140" i="21"/>
  <c r="Q140" i="21"/>
  <c r="P140" i="21"/>
  <c r="O140" i="21"/>
  <c r="N140" i="21"/>
  <c r="M140" i="21"/>
  <c r="L140" i="21"/>
  <c r="K140" i="21"/>
  <c r="J140" i="21"/>
  <c r="I140" i="21"/>
  <c r="H140" i="21"/>
  <c r="G140" i="21"/>
  <c r="F140" i="21"/>
  <c r="E140" i="21"/>
  <c r="D140" i="21"/>
  <c r="C140" i="21"/>
  <c r="B140" i="21"/>
  <c r="BA140" i="21" s="1"/>
  <c r="BB140" i="21" s="1"/>
  <c r="AZ139" i="21"/>
  <c r="AY139" i="21"/>
  <c r="AX139" i="21"/>
  <c r="AW139" i="21"/>
  <c r="AV139" i="21"/>
  <c r="AU139" i="21"/>
  <c r="AT139" i="21"/>
  <c r="AS139" i="21"/>
  <c r="AR139" i="21"/>
  <c r="AQ139" i="21"/>
  <c r="AP139" i="21"/>
  <c r="AO139" i="21"/>
  <c r="AN139" i="21"/>
  <c r="AM139" i="21"/>
  <c r="AL139" i="21"/>
  <c r="AK139" i="21"/>
  <c r="AJ139" i="21"/>
  <c r="AI139" i="21"/>
  <c r="AH139" i="21"/>
  <c r="AG139" i="21"/>
  <c r="AF139" i="21"/>
  <c r="AE139" i="21"/>
  <c r="AD139" i="21"/>
  <c r="AC139" i="21"/>
  <c r="AB139" i="21"/>
  <c r="AA139" i="21"/>
  <c r="Z139" i="21"/>
  <c r="Y139" i="21"/>
  <c r="X139" i="21"/>
  <c r="W139" i="21"/>
  <c r="V139" i="21"/>
  <c r="U139" i="21"/>
  <c r="T139" i="21"/>
  <c r="S139" i="21"/>
  <c r="R139" i="21"/>
  <c r="Q139" i="21"/>
  <c r="P139" i="21"/>
  <c r="O139" i="21"/>
  <c r="N139" i="21"/>
  <c r="M139" i="21"/>
  <c r="L139" i="21"/>
  <c r="K139" i="21"/>
  <c r="J139" i="21"/>
  <c r="I139" i="21"/>
  <c r="H139" i="21"/>
  <c r="G139" i="21"/>
  <c r="F139" i="21"/>
  <c r="E139" i="21"/>
  <c r="D139" i="21"/>
  <c r="C139" i="21"/>
  <c r="B139"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V138" i="21"/>
  <c r="U138" i="21"/>
  <c r="T138" i="21"/>
  <c r="S138" i="21"/>
  <c r="R138" i="21"/>
  <c r="Q138" i="21"/>
  <c r="P138" i="21"/>
  <c r="O138" i="21"/>
  <c r="N138" i="21"/>
  <c r="M138" i="21"/>
  <c r="L138" i="21"/>
  <c r="K138" i="21"/>
  <c r="J138" i="21"/>
  <c r="I138" i="21"/>
  <c r="H138" i="21"/>
  <c r="G138" i="21"/>
  <c r="F138" i="21"/>
  <c r="E138" i="21"/>
  <c r="D138" i="21"/>
  <c r="C138" i="21"/>
  <c r="B138" i="21"/>
  <c r="AZ137" i="21"/>
  <c r="AY137" i="21"/>
  <c r="AX137" i="21"/>
  <c r="AW137" i="21"/>
  <c r="AV137" i="21"/>
  <c r="AU137" i="21"/>
  <c r="AT137" i="21"/>
  <c r="AS137" i="21"/>
  <c r="AR137" i="21"/>
  <c r="AQ137" i="21"/>
  <c r="AP137" i="21"/>
  <c r="AO137" i="21"/>
  <c r="AN137" i="21"/>
  <c r="AM137" i="21"/>
  <c r="AL137" i="21"/>
  <c r="AK137" i="21"/>
  <c r="AJ137" i="21"/>
  <c r="AI137" i="21"/>
  <c r="AH137" i="21"/>
  <c r="AG137" i="21"/>
  <c r="AF137" i="21"/>
  <c r="AE137" i="21"/>
  <c r="AD137" i="21"/>
  <c r="AC137" i="21"/>
  <c r="AB137" i="21"/>
  <c r="AA137" i="21"/>
  <c r="Z137" i="21"/>
  <c r="Y137" i="21"/>
  <c r="X137" i="21"/>
  <c r="W137" i="21"/>
  <c r="V137" i="21"/>
  <c r="U137" i="21"/>
  <c r="T137" i="21"/>
  <c r="S137" i="21"/>
  <c r="R137" i="21"/>
  <c r="Q137" i="21"/>
  <c r="P137" i="21"/>
  <c r="O137" i="21"/>
  <c r="N137" i="21"/>
  <c r="M137" i="21"/>
  <c r="L137" i="21"/>
  <c r="K137" i="21"/>
  <c r="J137" i="21"/>
  <c r="I137" i="21"/>
  <c r="H137" i="21"/>
  <c r="G137" i="21"/>
  <c r="F137" i="21"/>
  <c r="E137" i="21"/>
  <c r="D137" i="21"/>
  <c r="C137" i="21"/>
  <c r="B137"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V136" i="21"/>
  <c r="U136" i="21"/>
  <c r="T136" i="21"/>
  <c r="S136" i="21"/>
  <c r="R136" i="21"/>
  <c r="Q136" i="21"/>
  <c r="P136" i="21"/>
  <c r="O136" i="21"/>
  <c r="N136" i="21"/>
  <c r="M136" i="21"/>
  <c r="L136" i="21"/>
  <c r="K136" i="21"/>
  <c r="J136" i="21"/>
  <c r="I136" i="21"/>
  <c r="H136" i="21"/>
  <c r="G136" i="21"/>
  <c r="F136" i="21"/>
  <c r="E136" i="21"/>
  <c r="D136" i="21"/>
  <c r="C136" i="21"/>
  <c r="B136" i="21"/>
  <c r="BA136" i="21" s="1"/>
  <c r="BB136" i="21" s="1"/>
  <c r="AZ135" i="21"/>
  <c r="AY135" i="21"/>
  <c r="AX135" i="21"/>
  <c r="AW135" i="21"/>
  <c r="AV135" i="21"/>
  <c r="AU135" i="21"/>
  <c r="AT135" i="21"/>
  <c r="AS135" i="21"/>
  <c r="AR135" i="21"/>
  <c r="AQ135" i="21"/>
  <c r="AP135" i="21"/>
  <c r="AO135" i="21"/>
  <c r="AN135" i="21"/>
  <c r="AM135" i="21"/>
  <c r="AL135" i="21"/>
  <c r="AK135" i="21"/>
  <c r="AJ135" i="21"/>
  <c r="AI135" i="21"/>
  <c r="AH135" i="21"/>
  <c r="AG135" i="21"/>
  <c r="AF135" i="21"/>
  <c r="AE135" i="21"/>
  <c r="AD135" i="21"/>
  <c r="AC135" i="21"/>
  <c r="AB135" i="21"/>
  <c r="AA135" i="21"/>
  <c r="Z135" i="21"/>
  <c r="Y135" i="21"/>
  <c r="X135" i="21"/>
  <c r="W135" i="21"/>
  <c r="V135" i="21"/>
  <c r="U135" i="21"/>
  <c r="T135" i="21"/>
  <c r="S135" i="21"/>
  <c r="R135" i="21"/>
  <c r="Q135" i="21"/>
  <c r="P135" i="21"/>
  <c r="O135" i="21"/>
  <c r="N135" i="21"/>
  <c r="M135" i="21"/>
  <c r="L135" i="21"/>
  <c r="K135" i="21"/>
  <c r="J135" i="21"/>
  <c r="I135" i="21"/>
  <c r="H135" i="21"/>
  <c r="G135" i="21"/>
  <c r="F135" i="21"/>
  <c r="E135" i="21"/>
  <c r="D135" i="21"/>
  <c r="C135" i="21"/>
  <c r="B135"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V134" i="21"/>
  <c r="U134" i="21"/>
  <c r="T134" i="21"/>
  <c r="S134" i="21"/>
  <c r="R134" i="21"/>
  <c r="Q134" i="21"/>
  <c r="P134" i="21"/>
  <c r="O134" i="21"/>
  <c r="N134" i="21"/>
  <c r="M134" i="21"/>
  <c r="L134" i="21"/>
  <c r="K134" i="21"/>
  <c r="J134" i="21"/>
  <c r="I134" i="21"/>
  <c r="H134" i="21"/>
  <c r="G134" i="21"/>
  <c r="F134" i="21"/>
  <c r="E134" i="21"/>
  <c r="D134" i="21"/>
  <c r="C134" i="21"/>
  <c r="B134" i="21"/>
  <c r="AZ133" i="21"/>
  <c r="AY133" i="21"/>
  <c r="AX133" i="21"/>
  <c r="AW133" i="21"/>
  <c r="AV133" i="21"/>
  <c r="AU133" i="21"/>
  <c r="AT133" i="21"/>
  <c r="AS133" i="21"/>
  <c r="AR133" i="21"/>
  <c r="AQ133" i="21"/>
  <c r="AP133" i="21"/>
  <c r="AO133" i="21"/>
  <c r="AN133" i="21"/>
  <c r="AM133" i="21"/>
  <c r="AL133" i="21"/>
  <c r="AK133" i="21"/>
  <c r="AJ133" i="21"/>
  <c r="AI133" i="21"/>
  <c r="AH133" i="21"/>
  <c r="AG133" i="21"/>
  <c r="AF133" i="21"/>
  <c r="AE133" i="21"/>
  <c r="AD133" i="21"/>
  <c r="AC133" i="21"/>
  <c r="AB133" i="21"/>
  <c r="AA133" i="21"/>
  <c r="Z133" i="21"/>
  <c r="Y133" i="21"/>
  <c r="X133" i="21"/>
  <c r="W133" i="21"/>
  <c r="V133" i="21"/>
  <c r="U133" i="21"/>
  <c r="T133" i="21"/>
  <c r="S133" i="21"/>
  <c r="R133" i="21"/>
  <c r="Q133" i="21"/>
  <c r="P133" i="21"/>
  <c r="O133" i="21"/>
  <c r="N133" i="21"/>
  <c r="M133" i="21"/>
  <c r="L133" i="21"/>
  <c r="K133" i="21"/>
  <c r="J133" i="21"/>
  <c r="I133" i="21"/>
  <c r="H133" i="21"/>
  <c r="G133" i="21"/>
  <c r="F133" i="21"/>
  <c r="E133" i="21"/>
  <c r="D133" i="21"/>
  <c r="C133" i="21"/>
  <c r="B133"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V132" i="21"/>
  <c r="U132" i="21"/>
  <c r="T132" i="21"/>
  <c r="S132" i="21"/>
  <c r="R132" i="21"/>
  <c r="Q132" i="21"/>
  <c r="P132" i="21"/>
  <c r="O132" i="21"/>
  <c r="N132" i="21"/>
  <c r="M132" i="21"/>
  <c r="L132" i="21"/>
  <c r="K132" i="21"/>
  <c r="J132" i="21"/>
  <c r="I132" i="21"/>
  <c r="H132" i="21"/>
  <c r="G132" i="21"/>
  <c r="F132" i="21"/>
  <c r="E132" i="21"/>
  <c r="D132" i="21"/>
  <c r="C132" i="21"/>
  <c r="B132" i="21"/>
  <c r="BA132" i="21" s="1"/>
  <c r="BB132" i="21" s="1"/>
  <c r="AZ131" i="21"/>
  <c r="AY131" i="21"/>
  <c r="AX131" i="21"/>
  <c r="AW131" i="21"/>
  <c r="AV131" i="21"/>
  <c r="AU131" i="21"/>
  <c r="AT131" i="21"/>
  <c r="AS131" i="21"/>
  <c r="AR131" i="21"/>
  <c r="AQ131" i="21"/>
  <c r="AP131" i="21"/>
  <c r="AO131" i="21"/>
  <c r="AN131" i="21"/>
  <c r="AM131" i="21"/>
  <c r="AL131" i="21"/>
  <c r="AK131" i="21"/>
  <c r="AJ131" i="21"/>
  <c r="AI131" i="21"/>
  <c r="AH131" i="21"/>
  <c r="AG131" i="21"/>
  <c r="AF131" i="21"/>
  <c r="AE131" i="21"/>
  <c r="AD131" i="21"/>
  <c r="AC131" i="21"/>
  <c r="AB131" i="21"/>
  <c r="AA131" i="21"/>
  <c r="Z131" i="21"/>
  <c r="Y131" i="21"/>
  <c r="X131" i="21"/>
  <c r="W131" i="21"/>
  <c r="V131" i="21"/>
  <c r="U131" i="21"/>
  <c r="T131" i="21"/>
  <c r="S131" i="21"/>
  <c r="R131" i="21"/>
  <c r="Q131" i="21"/>
  <c r="P131" i="21"/>
  <c r="O131" i="21"/>
  <c r="N131" i="21"/>
  <c r="M131" i="21"/>
  <c r="L131" i="21"/>
  <c r="K131" i="21"/>
  <c r="J131" i="21"/>
  <c r="I131" i="21"/>
  <c r="H131" i="21"/>
  <c r="G131" i="21"/>
  <c r="F131" i="21"/>
  <c r="E131" i="21"/>
  <c r="D131" i="21"/>
  <c r="C131" i="21"/>
  <c r="B131"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V130" i="21"/>
  <c r="U130" i="21"/>
  <c r="T130" i="21"/>
  <c r="S130" i="21"/>
  <c r="R130" i="21"/>
  <c r="Q130" i="21"/>
  <c r="P130" i="21"/>
  <c r="O130" i="21"/>
  <c r="N130" i="21"/>
  <c r="M130" i="21"/>
  <c r="L130" i="21"/>
  <c r="K130" i="21"/>
  <c r="J130" i="21"/>
  <c r="I130" i="21"/>
  <c r="H130" i="21"/>
  <c r="G130" i="21"/>
  <c r="F130" i="21"/>
  <c r="E130" i="21"/>
  <c r="D130" i="21"/>
  <c r="C130" i="21"/>
  <c r="B130" i="21"/>
  <c r="AZ129" i="21"/>
  <c r="AY129" i="21"/>
  <c r="AX129" i="21"/>
  <c r="AW129" i="21"/>
  <c r="AV129" i="21"/>
  <c r="AU129" i="21"/>
  <c r="AT129" i="21"/>
  <c r="AS129" i="21"/>
  <c r="AR129" i="21"/>
  <c r="AQ129" i="21"/>
  <c r="AP129" i="21"/>
  <c r="AO129" i="21"/>
  <c r="AN129" i="21"/>
  <c r="AM129" i="21"/>
  <c r="AL129" i="21"/>
  <c r="AK129" i="21"/>
  <c r="AJ129" i="21"/>
  <c r="AI129" i="21"/>
  <c r="AH129" i="21"/>
  <c r="AG129" i="21"/>
  <c r="AF129" i="21"/>
  <c r="AE129" i="21"/>
  <c r="AD129" i="21"/>
  <c r="AC129" i="21"/>
  <c r="AB129" i="21"/>
  <c r="AA129" i="21"/>
  <c r="Z129" i="21"/>
  <c r="Y129" i="21"/>
  <c r="X129" i="21"/>
  <c r="W129" i="21"/>
  <c r="V129" i="21"/>
  <c r="U129" i="21"/>
  <c r="T129" i="21"/>
  <c r="S129" i="21"/>
  <c r="R129" i="21"/>
  <c r="Q129" i="21"/>
  <c r="P129" i="21"/>
  <c r="O129" i="21"/>
  <c r="N129" i="21"/>
  <c r="M129" i="21"/>
  <c r="L129" i="21"/>
  <c r="K129" i="21"/>
  <c r="J129" i="21"/>
  <c r="I129" i="21"/>
  <c r="H129" i="21"/>
  <c r="G129" i="21"/>
  <c r="F129" i="21"/>
  <c r="E129" i="21"/>
  <c r="D129" i="21"/>
  <c r="C129" i="21"/>
  <c r="B129"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V128" i="21"/>
  <c r="U128" i="21"/>
  <c r="T128" i="21"/>
  <c r="S128" i="21"/>
  <c r="R128" i="21"/>
  <c r="Q128" i="21"/>
  <c r="P128" i="21"/>
  <c r="O128" i="21"/>
  <c r="N128" i="21"/>
  <c r="M128" i="21"/>
  <c r="L128" i="21"/>
  <c r="K128" i="21"/>
  <c r="J128" i="21"/>
  <c r="I128" i="21"/>
  <c r="H128" i="21"/>
  <c r="G128" i="21"/>
  <c r="F128" i="21"/>
  <c r="E128" i="21"/>
  <c r="D128" i="21"/>
  <c r="C128" i="21"/>
  <c r="B128" i="21"/>
  <c r="BA128" i="21" s="1"/>
  <c r="BB128" i="21" s="1"/>
  <c r="AZ127" i="21"/>
  <c r="AY127" i="21"/>
  <c r="AX127" i="21"/>
  <c r="AW127" i="21"/>
  <c r="AV127" i="21"/>
  <c r="AU127" i="21"/>
  <c r="AT127" i="21"/>
  <c r="AS127" i="21"/>
  <c r="AR127" i="21"/>
  <c r="AQ127" i="21"/>
  <c r="AP127" i="21"/>
  <c r="AO127" i="21"/>
  <c r="AN127" i="21"/>
  <c r="AM127" i="21"/>
  <c r="AL127" i="21"/>
  <c r="AK127" i="21"/>
  <c r="AJ127" i="21"/>
  <c r="AI127" i="21"/>
  <c r="AH127" i="21"/>
  <c r="AG127" i="21"/>
  <c r="AF127" i="21"/>
  <c r="AE127" i="21"/>
  <c r="AD127" i="21"/>
  <c r="AC127" i="21"/>
  <c r="AB127" i="21"/>
  <c r="AA127" i="21"/>
  <c r="Z127" i="21"/>
  <c r="Y127" i="21"/>
  <c r="X127" i="21"/>
  <c r="W127" i="21"/>
  <c r="V127" i="21"/>
  <c r="U127" i="21"/>
  <c r="T127" i="21"/>
  <c r="S127" i="21"/>
  <c r="R127" i="21"/>
  <c r="Q127" i="21"/>
  <c r="P127" i="21"/>
  <c r="O127" i="21"/>
  <c r="N127" i="21"/>
  <c r="M127" i="21"/>
  <c r="L127" i="21"/>
  <c r="K127" i="21"/>
  <c r="J127" i="21"/>
  <c r="I127" i="21"/>
  <c r="H127" i="21"/>
  <c r="G127" i="21"/>
  <c r="F127" i="21"/>
  <c r="E127" i="21"/>
  <c r="D127" i="21"/>
  <c r="C127" i="21"/>
  <c r="B127"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V126" i="21"/>
  <c r="U126" i="21"/>
  <c r="T126" i="21"/>
  <c r="S126" i="21"/>
  <c r="R126" i="21"/>
  <c r="Q126" i="21"/>
  <c r="P126" i="21"/>
  <c r="O126" i="21"/>
  <c r="N126" i="21"/>
  <c r="M126" i="21"/>
  <c r="L126" i="21"/>
  <c r="K126" i="21"/>
  <c r="J126" i="21"/>
  <c r="I126" i="21"/>
  <c r="H126" i="21"/>
  <c r="G126" i="21"/>
  <c r="F126" i="21"/>
  <c r="E126" i="21"/>
  <c r="D126" i="21"/>
  <c r="C126" i="21"/>
  <c r="B126" i="21"/>
  <c r="AZ125" i="21"/>
  <c r="AY125" i="21"/>
  <c r="AX125" i="21"/>
  <c r="AW125" i="21"/>
  <c r="AV125" i="21"/>
  <c r="AU125" i="21"/>
  <c r="AT125" i="21"/>
  <c r="AS125" i="21"/>
  <c r="AR125" i="21"/>
  <c r="AQ125" i="21"/>
  <c r="AP125" i="21"/>
  <c r="AO125" i="21"/>
  <c r="AN125" i="21"/>
  <c r="AM125" i="21"/>
  <c r="AL125" i="21"/>
  <c r="AK125" i="21"/>
  <c r="AJ125" i="21"/>
  <c r="AI125" i="21"/>
  <c r="AH125" i="21"/>
  <c r="AG125" i="21"/>
  <c r="AF125" i="21"/>
  <c r="AE125" i="21"/>
  <c r="AD125" i="21"/>
  <c r="AC125" i="21"/>
  <c r="AB125" i="21"/>
  <c r="AA125" i="21"/>
  <c r="Z125" i="21"/>
  <c r="Y125" i="21"/>
  <c r="X125" i="21"/>
  <c r="W125" i="21"/>
  <c r="V125" i="21"/>
  <c r="U125" i="21"/>
  <c r="T125" i="21"/>
  <c r="S125" i="21"/>
  <c r="R125" i="21"/>
  <c r="Q125" i="21"/>
  <c r="P125" i="21"/>
  <c r="O125" i="21"/>
  <c r="N125" i="21"/>
  <c r="M125" i="21"/>
  <c r="L125" i="21"/>
  <c r="K125" i="21"/>
  <c r="J125" i="21"/>
  <c r="I125" i="21"/>
  <c r="H125" i="21"/>
  <c r="G125" i="21"/>
  <c r="F125" i="21"/>
  <c r="E125" i="21"/>
  <c r="D125" i="21"/>
  <c r="C125" i="21"/>
  <c r="B125"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V124" i="21"/>
  <c r="U124" i="21"/>
  <c r="T124" i="21"/>
  <c r="S124" i="21"/>
  <c r="R124" i="21"/>
  <c r="Q124" i="21"/>
  <c r="P124" i="21"/>
  <c r="O124" i="21"/>
  <c r="N124" i="21"/>
  <c r="M124" i="21"/>
  <c r="L124" i="21"/>
  <c r="K124" i="21"/>
  <c r="J124" i="21"/>
  <c r="I124" i="21"/>
  <c r="H124" i="21"/>
  <c r="G124" i="21"/>
  <c r="F124" i="21"/>
  <c r="E124" i="21"/>
  <c r="D124" i="21"/>
  <c r="C124" i="21"/>
  <c r="B124" i="21"/>
  <c r="BA124" i="21" s="1"/>
  <c r="BB124" i="21" s="1"/>
  <c r="AZ123" i="21"/>
  <c r="AY123" i="21"/>
  <c r="AX123" i="21"/>
  <c r="AW123" i="21"/>
  <c r="AV123" i="21"/>
  <c r="AU123" i="21"/>
  <c r="AT123" i="21"/>
  <c r="AS123" i="21"/>
  <c r="AR123" i="21"/>
  <c r="AQ123" i="21"/>
  <c r="AP123" i="21"/>
  <c r="AO123" i="21"/>
  <c r="AN123" i="21"/>
  <c r="AM123" i="21"/>
  <c r="AL123" i="21"/>
  <c r="AK123" i="21"/>
  <c r="AJ123" i="21"/>
  <c r="AI123" i="21"/>
  <c r="AH123" i="21"/>
  <c r="AG123" i="21"/>
  <c r="AF123" i="21"/>
  <c r="AE123" i="21"/>
  <c r="AD123" i="21"/>
  <c r="AC123" i="21"/>
  <c r="AB123" i="21"/>
  <c r="AA123" i="21"/>
  <c r="Z123" i="21"/>
  <c r="Y123" i="21"/>
  <c r="X123" i="21"/>
  <c r="W123" i="21"/>
  <c r="V123" i="21"/>
  <c r="U123" i="21"/>
  <c r="T123" i="21"/>
  <c r="S123" i="21"/>
  <c r="R123" i="21"/>
  <c r="Q123" i="21"/>
  <c r="P123" i="21"/>
  <c r="O123" i="21"/>
  <c r="N123" i="21"/>
  <c r="M123" i="21"/>
  <c r="L123" i="21"/>
  <c r="K123" i="21"/>
  <c r="J123" i="21"/>
  <c r="I123" i="21"/>
  <c r="H123" i="21"/>
  <c r="G123" i="21"/>
  <c r="F123" i="21"/>
  <c r="E123" i="21"/>
  <c r="D123" i="21"/>
  <c r="C123" i="21"/>
  <c r="B123"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V122" i="21"/>
  <c r="U122" i="21"/>
  <c r="T122" i="21"/>
  <c r="S122" i="21"/>
  <c r="R122" i="21"/>
  <c r="Q122" i="21"/>
  <c r="P122" i="21"/>
  <c r="O122" i="21"/>
  <c r="N122" i="21"/>
  <c r="M122" i="21"/>
  <c r="L122" i="21"/>
  <c r="K122" i="21"/>
  <c r="J122" i="21"/>
  <c r="I122" i="21"/>
  <c r="H122" i="21"/>
  <c r="G122" i="21"/>
  <c r="F122" i="21"/>
  <c r="E122" i="21"/>
  <c r="D122" i="21"/>
  <c r="C122" i="21"/>
  <c r="B122" i="21"/>
  <c r="AZ121" i="21"/>
  <c r="AY121" i="21"/>
  <c r="AX121" i="21"/>
  <c r="AW121" i="21"/>
  <c r="AV121" i="21"/>
  <c r="AU121" i="21"/>
  <c r="AT121" i="21"/>
  <c r="AS121" i="21"/>
  <c r="AR121" i="21"/>
  <c r="AQ121" i="21"/>
  <c r="AP121" i="21"/>
  <c r="AO121" i="21"/>
  <c r="AN121" i="21"/>
  <c r="AM121" i="21"/>
  <c r="AL121" i="21"/>
  <c r="AK121" i="21"/>
  <c r="AJ121" i="21"/>
  <c r="AI121" i="21"/>
  <c r="AH121" i="21"/>
  <c r="AG121" i="21"/>
  <c r="AF121" i="21"/>
  <c r="AE121" i="21"/>
  <c r="AD121" i="21"/>
  <c r="AC121" i="21"/>
  <c r="AB121" i="21"/>
  <c r="AA121" i="21"/>
  <c r="Z121" i="21"/>
  <c r="Y121" i="21"/>
  <c r="X121" i="21"/>
  <c r="W121" i="21"/>
  <c r="V121" i="21"/>
  <c r="U121" i="21"/>
  <c r="T121" i="21"/>
  <c r="S121" i="21"/>
  <c r="R121" i="21"/>
  <c r="Q121" i="21"/>
  <c r="P121" i="21"/>
  <c r="O121" i="21"/>
  <c r="N121" i="21"/>
  <c r="M121" i="21"/>
  <c r="L121" i="21"/>
  <c r="K121" i="21"/>
  <c r="J121" i="21"/>
  <c r="I121" i="21"/>
  <c r="H121" i="21"/>
  <c r="G121" i="21"/>
  <c r="F121" i="21"/>
  <c r="E121" i="21"/>
  <c r="D121" i="21"/>
  <c r="C121" i="21"/>
  <c r="B121"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V120" i="21"/>
  <c r="U120" i="21"/>
  <c r="T120" i="21"/>
  <c r="S120" i="21"/>
  <c r="R120" i="21"/>
  <c r="Q120" i="21"/>
  <c r="P120" i="21"/>
  <c r="O120" i="21"/>
  <c r="N120" i="21"/>
  <c r="M120" i="21"/>
  <c r="L120" i="21"/>
  <c r="K120" i="21"/>
  <c r="J120" i="21"/>
  <c r="I120" i="21"/>
  <c r="H120" i="21"/>
  <c r="G120" i="21"/>
  <c r="F120" i="21"/>
  <c r="E120" i="21"/>
  <c r="D120" i="21"/>
  <c r="C120" i="21"/>
  <c r="B120" i="21"/>
  <c r="BA120" i="21" s="1"/>
  <c r="BB120" i="21" s="1"/>
  <c r="AZ119" i="21"/>
  <c r="AY119" i="21"/>
  <c r="AX119" i="21"/>
  <c r="AW119" i="21"/>
  <c r="AV119" i="21"/>
  <c r="AU119" i="21"/>
  <c r="AT119" i="21"/>
  <c r="AS119" i="21"/>
  <c r="AR119" i="21"/>
  <c r="AQ119" i="21"/>
  <c r="AP119" i="21"/>
  <c r="AO119" i="21"/>
  <c r="AN119" i="21"/>
  <c r="AM119" i="21"/>
  <c r="AL119" i="21"/>
  <c r="AK119" i="21"/>
  <c r="AJ119" i="21"/>
  <c r="AI119" i="21"/>
  <c r="AH119" i="21"/>
  <c r="AG119" i="21"/>
  <c r="AF119" i="21"/>
  <c r="AE119" i="21"/>
  <c r="AD119" i="21"/>
  <c r="AC119" i="21"/>
  <c r="AB119" i="21"/>
  <c r="AA119" i="21"/>
  <c r="Z119" i="21"/>
  <c r="Y119" i="21"/>
  <c r="X119" i="21"/>
  <c r="W119" i="21"/>
  <c r="V119" i="21"/>
  <c r="U119" i="21"/>
  <c r="T119" i="21"/>
  <c r="S119" i="21"/>
  <c r="R119" i="21"/>
  <c r="Q119" i="21"/>
  <c r="P119" i="21"/>
  <c r="O119" i="21"/>
  <c r="N119" i="21"/>
  <c r="M119" i="21"/>
  <c r="L119" i="21"/>
  <c r="K119" i="21"/>
  <c r="J119" i="21"/>
  <c r="I119" i="21"/>
  <c r="H119" i="21"/>
  <c r="G119" i="21"/>
  <c r="F119" i="21"/>
  <c r="E119" i="21"/>
  <c r="D119" i="21"/>
  <c r="C119" i="21"/>
  <c r="B119"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V118" i="21"/>
  <c r="U118" i="21"/>
  <c r="T118" i="21"/>
  <c r="S118" i="21"/>
  <c r="R118" i="21"/>
  <c r="Q118" i="21"/>
  <c r="P118" i="21"/>
  <c r="O118" i="21"/>
  <c r="N118" i="21"/>
  <c r="M118" i="21"/>
  <c r="L118" i="21"/>
  <c r="K118" i="21"/>
  <c r="J118" i="21"/>
  <c r="I118" i="21"/>
  <c r="H118" i="21"/>
  <c r="G118" i="21"/>
  <c r="F118" i="21"/>
  <c r="E118" i="21"/>
  <c r="D118" i="21"/>
  <c r="C118" i="21"/>
  <c r="B118" i="21"/>
  <c r="AZ117" i="21"/>
  <c r="AY117" i="21"/>
  <c r="AX117" i="21"/>
  <c r="AW117" i="21"/>
  <c r="AV117" i="21"/>
  <c r="AU117" i="21"/>
  <c r="AT117" i="21"/>
  <c r="AS117" i="21"/>
  <c r="AR117" i="21"/>
  <c r="AQ117" i="21"/>
  <c r="AP117" i="21"/>
  <c r="AO117" i="21"/>
  <c r="AN117" i="21"/>
  <c r="AM117" i="21"/>
  <c r="AL117" i="21"/>
  <c r="AK117" i="21"/>
  <c r="AJ117" i="21"/>
  <c r="AI117" i="21"/>
  <c r="AH117" i="21"/>
  <c r="AG117" i="21"/>
  <c r="AF117" i="21"/>
  <c r="AE117" i="21"/>
  <c r="AD117" i="21"/>
  <c r="AC117" i="21"/>
  <c r="AB117" i="21"/>
  <c r="AA117" i="21"/>
  <c r="Z117" i="21"/>
  <c r="Y117" i="21"/>
  <c r="X117" i="21"/>
  <c r="W117" i="21"/>
  <c r="V117" i="21"/>
  <c r="U117" i="21"/>
  <c r="T117" i="21"/>
  <c r="S117" i="21"/>
  <c r="R117" i="21"/>
  <c r="Q117" i="21"/>
  <c r="P117" i="21"/>
  <c r="O117" i="21"/>
  <c r="N117" i="21"/>
  <c r="M117" i="21"/>
  <c r="L117" i="21"/>
  <c r="K117" i="21"/>
  <c r="J117" i="21"/>
  <c r="I117" i="21"/>
  <c r="H117" i="21"/>
  <c r="G117" i="21"/>
  <c r="F117" i="21"/>
  <c r="E117" i="21"/>
  <c r="D117" i="21"/>
  <c r="C117" i="21"/>
  <c r="B117"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V116" i="21"/>
  <c r="U116" i="21"/>
  <c r="T116" i="21"/>
  <c r="S116" i="21"/>
  <c r="R116" i="21"/>
  <c r="Q116" i="21"/>
  <c r="P116" i="21"/>
  <c r="O116" i="21"/>
  <c r="N116" i="21"/>
  <c r="M116" i="21"/>
  <c r="L116" i="21"/>
  <c r="K116" i="21"/>
  <c r="J116" i="21"/>
  <c r="I116" i="21"/>
  <c r="H116" i="21"/>
  <c r="G116" i="21"/>
  <c r="F116" i="21"/>
  <c r="E116" i="21"/>
  <c r="D116" i="21"/>
  <c r="C116" i="21"/>
  <c r="B116" i="21"/>
  <c r="BA116" i="21" s="1"/>
  <c r="BB116" i="21" s="1"/>
  <c r="AZ115" i="21"/>
  <c r="AY115" i="21"/>
  <c r="AX115" i="21"/>
  <c r="AW115" i="21"/>
  <c r="AV115" i="21"/>
  <c r="AU115" i="21"/>
  <c r="AT115" i="21"/>
  <c r="AS115" i="21"/>
  <c r="AR115" i="21"/>
  <c r="AQ115" i="21"/>
  <c r="AP115" i="21"/>
  <c r="AO115" i="21"/>
  <c r="AN115" i="21"/>
  <c r="AM115" i="21"/>
  <c r="AL115" i="21"/>
  <c r="AK115" i="21"/>
  <c r="AJ115" i="21"/>
  <c r="AI115" i="21"/>
  <c r="AH115" i="21"/>
  <c r="AG115" i="21"/>
  <c r="AF115" i="21"/>
  <c r="AE115" i="21"/>
  <c r="AD115" i="21"/>
  <c r="AC115" i="21"/>
  <c r="AB115" i="21"/>
  <c r="AA115" i="21"/>
  <c r="Z115" i="21"/>
  <c r="Y115" i="21"/>
  <c r="X115" i="21"/>
  <c r="W115" i="21"/>
  <c r="V115" i="21"/>
  <c r="U115" i="21"/>
  <c r="T115" i="21"/>
  <c r="S115" i="21"/>
  <c r="R115" i="21"/>
  <c r="Q115" i="21"/>
  <c r="P115" i="21"/>
  <c r="O115" i="21"/>
  <c r="N115" i="21"/>
  <c r="M115" i="21"/>
  <c r="L115" i="21"/>
  <c r="K115" i="21"/>
  <c r="J115" i="21"/>
  <c r="I115" i="21"/>
  <c r="H115" i="21"/>
  <c r="G115" i="21"/>
  <c r="F115" i="21"/>
  <c r="E115" i="21"/>
  <c r="D115" i="21"/>
  <c r="C115" i="21"/>
  <c r="B115"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V114" i="21"/>
  <c r="U114" i="21"/>
  <c r="T114" i="21"/>
  <c r="S114" i="21"/>
  <c r="R114" i="21"/>
  <c r="Q114" i="21"/>
  <c r="P114" i="21"/>
  <c r="O114" i="21"/>
  <c r="N114" i="21"/>
  <c r="M114" i="21"/>
  <c r="L114" i="21"/>
  <c r="K114" i="21"/>
  <c r="J114" i="21"/>
  <c r="I114" i="21"/>
  <c r="H114" i="21"/>
  <c r="G114" i="21"/>
  <c r="F114" i="21"/>
  <c r="E114" i="21"/>
  <c r="D114" i="21"/>
  <c r="C114" i="21"/>
  <c r="B114" i="21"/>
  <c r="AZ113" i="21"/>
  <c r="AY113" i="21"/>
  <c r="AX113" i="21"/>
  <c r="AW113" i="21"/>
  <c r="AV113" i="21"/>
  <c r="AU113" i="21"/>
  <c r="AT113" i="21"/>
  <c r="AS113" i="21"/>
  <c r="AR113" i="21"/>
  <c r="AQ113" i="21"/>
  <c r="AP113" i="21"/>
  <c r="AO113" i="21"/>
  <c r="AN113" i="21"/>
  <c r="AM113" i="21"/>
  <c r="AL113" i="21"/>
  <c r="AK113" i="21"/>
  <c r="AJ113" i="21"/>
  <c r="AI113" i="21"/>
  <c r="AH113" i="21"/>
  <c r="AG113" i="21"/>
  <c r="AF113" i="21"/>
  <c r="AE113" i="21"/>
  <c r="AD113" i="21"/>
  <c r="AC113" i="21"/>
  <c r="AB113" i="21"/>
  <c r="AA113" i="21"/>
  <c r="Z113" i="21"/>
  <c r="Y113" i="21"/>
  <c r="X113" i="21"/>
  <c r="W113" i="21"/>
  <c r="V113" i="21"/>
  <c r="U113" i="21"/>
  <c r="T113" i="21"/>
  <c r="S113" i="21"/>
  <c r="R113" i="21"/>
  <c r="Q113" i="21"/>
  <c r="P113" i="21"/>
  <c r="O113" i="21"/>
  <c r="N113" i="21"/>
  <c r="M113" i="21"/>
  <c r="L113" i="21"/>
  <c r="K113" i="21"/>
  <c r="J113" i="21"/>
  <c r="I113" i="21"/>
  <c r="H113" i="21"/>
  <c r="G113" i="21"/>
  <c r="F113" i="21"/>
  <c r="E113" i="21"/>
  <c r="D113" i="21"/>
  <c r="C113" i="21"/>
  <c r="B113"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V112" i="21"/>
  <c r="U112" i="21"/>
  <c r="T112" i="21"/>
  <c r="S112" i="21"/>
  <c r="R112" i="21"/>
  <c r="Q112" i="21"/>
  <c r="P112" i="21"/>
  <c r="O112" i="21"/>
  <c r="N112" i="21"/>
  <c r="M112" i="21"/>
  <c r="L112" i="21"/>
  <c r="K112" i="21"/>
  <c r="J112" i="21"/>
  <c r="I112" i="21"/>
  <c r="H112" i="21"/>
  <c r="G112" i="21"/>
  <c r="F112" i="21"/>
  <c r="E112" i="21"/>
  <c r="D112" i="21"/>
  <c r="C112" i="21"/>
  <c r="B112" i="21"/>
  <c r="BA112" i="21" s="1"/>
  <c r="BB112" i="21" s="1"/>
  <c r="AZ111" i="21"/>
  <c r="AY111" i="21"/>
  <c r="AX111" i="21"/>
  <c r="AW111" i="21"/>
  <c r="AV111" i="21"/>
  <c r="AU111" i="21"/>
  <c r="AT111" i="21"/>
  <c r="AS111" i="21"/>
  <c r="AR111" i="21"/>
  <c r="AQ111" i="21"/>
  <c r="AP111" i="21"/>
  <c r="AO111" i="21"/>
  <c r="AN111" i="21"/>
  <c r="AM111" i="21"/>
  <c r="AL111" i="21"/>
  <c r="AK111" i="21"/>
  <c r="AJ111" i="21"/>
  <c r="AI111" i="21"/>
  <c r="AH111" i="21"/>
  <c r="AG111" i="21"/>
  <c r="AF111" i="21"/>
  <c r="AE111" i="21"/>
  <c r="AD111" i="21"/>
  <c r="AC111" i="21"/>
  <c r="AB111" i="21"/>
  <c r="AA111" i="21"/>
  <c r="Z111" i="21"/>
  <c r="Y111" i="21"/>
  <c r="X111" i="21"/>
  <c r="W111" i="21"/>
  <c r="V111" i="21"/>
  <c r="U111" i="21"/>
  <c r="T111" i="21"/>
  <c r="S111" i="21"/>
  <c r="R111" i="21"/>
  <c r="Q111" i="21"/>
  <c r="P111" i="21"/>
  <c r="O111" i="21"/>
  <c r="N111" i="21"/>
  <c r="M111" i="21"/>
  <c r="L111" i="21"/>
  <c r="K111" i="21"/>
  <c r="J111" i="21"/>
  <c r="I111" i="21"/>
  <c r="H111" i="21"/>
  <c r="G111" i="21"/>
  <c r="F111" i="21"/>
  <c r="E111" i="21"/>
  <c r="D111" i="21"/>
  <c r="C111" i="21"/>
  <c r="B111"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V110" i="21"/>
  <c r="U110" i="21"/>
  <c r="T110" i="21"/>
  <c r="S110" i="21"/>
  <c r="R110" i="21"/>
  <c r="Q110" i="21"/>
  <c r="P110" i="21"/>
  <c r="O110" i="21"/>
  <c r="N110" i="21"/>
  <c r="M110" i="21"/>
  <c r="L110" i="21"/>
  <c r="K110" i="21"/>
  <c r="J110" i="21"/>
  <c r="I110" i="21"/>
  <c r="H110" i="21"/>
  <c r="G110" i="21"/>
  <c r="F110" i="21"/>
  <c r="E110" i="21"/>
  <c r="D110" i="21"/>
  <c r="C110" i="21"/>
  <c r="B110" i="21"/>
  <c r="AZ109" i="21"/>
  <c r="AY109" i="21"/>
  <c r="AX109" i="21"/>
  <c r="AW109" i="21"/>
  <c r="AV109" i="21"/>
  <c r="AU109" i="21"/>
  <c r="AT109" i="21"/>
  <c r="AS109" i="21"/>
  <c r="AR109" i="21"/>
  <c r="AQ109" i="21"/>
  <c r="AP109" i="21"/>
  <c r="AO109" i="21"/>
  <c r="AN109" i="21"/>
  <c r="AM109" i="21"/>
  <c r="AL109" i="21"/>
  <c r="AK109" i="21"/>
  <c r="AJ109" i="21"/>
  <c r="AI109" i="21"/>
  <c r="AH109" i="21"/>
  <c r="AG109" i="21"/>
  <c r="AF109" i="21"/>
  <c r="AE109" i="21"/>
  <c r="AD109" i="21"/>
  <c r="AC109" i="21"/>
  <c r="AB109" i="21"/>
  <c r="AA109" i="21"/>
  <c r="Z109" i="21"/>
  <c r="Y109" i="21"/>
  <c r="X109" i="21"/>
  <c r="W109" i="21"/>
  <c r="V109" i="21"/>
  <c r="U109" i="21"/>
  <c r="T109" i="21"/>
  <c r="S109" i="21"/>
  <c r="R109" i="21"/>
  <c r="Q109" i="21"/>
  <c r="P109" i="21"/>
  <c r="O109" i="21"/>
  <c r="N109" i="21"/>
  <c r="M109" i="21"/>
  <c r="L109" i="21"/>
  <c r="K109" i="21"/>
  <c r="J109" i="21"/>
  <c r="I109" i="21"/>
  <c r="H109" i="21"/>
  <c r="G109" i="21"/>
  <c r="F109" i="21"/>
  <c r="E109" i="21"/>
  <c r="D109" i="21"/>
  <c r="C109" i="21"/>
  <c r="B109"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V108" i="21"/>
  <c r="U108" i="21"/>
  <c r="T108" i="21"/>
  <c r="S108" i="21"/>
  <c r="R108" i="21"/>
  <c r="Q108" i="21"/>
  <c r="P108" i="21"/>
  <c r="O108" i="21"/>
  <c r="N108" i="21"/>
  <c r="M108" i="21"/>
  <c r="L108" i="21"/>
  <c r="K108" i="21"/>
  <c r="J108" i="21"/>
  <c r="I108" i="21"/>
  <c r="H108" i="21"/>
  <c r="G108" i="21"/>
  <c r="F108" i="21"/>
  <c r="E108" i="21"/>
  <c r="D108" i="21"/>
  <c r="C108" i="21"/>
  <c r="B108" i="21"/>
  <c r="BA108" i="21" s="1"/>
  <c r="BB108" i="21" s="1"/>
  <c r="BD107" i="21"/>
  <c r="AZ107" i="21"/>
  <c r="AY107" i="21"/>
  <c r="AX107" i="21"/>
  <c r="AW107" i="21"/>
  <c r="AV107" i="21"/>
  <c r="AU107" i="21"/>
  <c r="AT107" i="21"/>
  <c r="AS107" i="21"/>
  <c r="AR107" i="21"/>
  <c r="AQ107" i="21"/>
  <c r="AP107" i="21"/>
  <c r="AO107" i="21"/>
  <c r="AN107" i="21"/>
  <c r="AM107" i="21"/>
  <c r="AL107" i="21"/>
  <c r="AK107" i="21"/>
  <c r="AJ107" i="21"/>
  <c r="AI107" i="21"/>
  <c r="AH107" i="21"/>
  <c r="AG107" i="21"/>
  <c r="AF107" i="21"/>
  <c r="AE107" i="21"/>
  <c r="AD107" i="21"/>
  <c r="AC107" i="21"/>
  <c r="AB107" i="21"/>
  <c r="AA107" i="21"/>
  <c r="Z107" i="21"/>
  <c r="Y107" i="21"/>
  <c r="X107" i="21"/>
  <c r="W107" i="21"/>
  <c r="V107" i="21"/>
  <c r="U107" i="21"/>
  <c r="T107" i="21"/>
  <c r="S107" i="21"/>
  <c r="R107" i="21"/>
  <c r="Q107" i="21"/>
  <c r="P107" i="21"/>
  <c r="O107" i="21"/>
  <c r="N107" i="21"/>
  <c r="M107" i="21"/>
  <c r="L107" i="21"/>
  <c r="K107" i="21"/>
  <c r="J107" i="21"/>
  <c r="I107" i="21"/>
  <c r="H107" i="21"/>
  <c r="G107" i="21"/>
  <c r="F107" i="21"/>
  <c r="E107" i="21"/>
  <c r="D107" i="21"/>
  <c r="C107" i="21"/>
  <c r="B107" i="21"/>
  <c r="BA107" i="21" s="1"/>
  <c r="BB107" i="21" s="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V106" i="21"/>
  <c r="U106" i="21"/>
  <c r="T106" i="21"/>
  <c r="S106" i="21"/>
  <c r="R106" i="21"/>
  <c r="Q106" i="21"/>
  <c r="P106" i="21"/>
  <c r="O106" i="21"/>
  <c r="N106" i="21"/>
  <c r="M106" i="21"/>
  <c r="L106" i="21"/>
  <c r="K106" i="21"/>
  <c r="J106" i="21"/>
  <c r="I106" i="21"/>
  <c r="H106" i="21"/>
  <c r="G106" i="21"/>
  <c r="F106" i="21"/>
  <c r="E106" i="21"/>
  <c r="D106" i="21"/>
  <c r="BD106" i="21" s="1"/>
  <c r="C106" i="21"/>
  <c r="B106" i="21"/>
  <c r="BA106" i="21" s="1"/>
  <c r="BB106" i="21" s="1"/>
  <c r="BD105" i="21"/>
  <c r="AZ105" i="21"/>
  <c r="AY105" i="21"/>
  <c r="AX105" i="21"/>
  <c r="AW105" i="21"/>
  <c r="AV105" i="21"/>
  <c r="AU105" i="21"/>
  <c r="AT105" i="21"/>
  <c r="AS105" i="21"/>
  <c r="AR105" i="21"/>
  <c r="AQ105" i="21"/>
  <c r="AP105" i="21"/>
  <c r="AO105" i="21"/>
  <c r="AN105" i="21"/>
  <c r="AM105" i="21"/>
  <c r="AL105" i="21"/>
  <c r="AK105" i="21"/>
  <c r="AJ105" i="21"/>
  <c r="AI105" i="21"/>
  <c r="AH105" i="21"/>
  <c r="AG105" i="21"/>
  <c r="AF105" i="21"/>
  <c r="AE105" i="21"/>
  <c r="AD105" i="21"/>
  <c r="AC105" i="21"/>
  <c r="AB105" i="21"/>
  <c r="AA105" i="21"/>
  <c r="Z105" i="21"/>
  <c r="Y105" i="21"/>
  <c r="X105" i="21"/>
  <c r="W105" i="21"/>
  <c r="V105" i="21"/>
  <c r="U105" i="21"/>
  <c r="T105" i="21"/>
  <c r="S105" i="21"/>
  <c r="R105" i="21"/>
  <c r="Q105" i="21"/>
  <c r="P105" i="21"/>
  <c r="O105" i="21"/>
  <c r="N105" i="21"/>
  <c r="M105" i="21"/>
  <c r="L105" i="21"/>
  <c r="K105" i="21"/>
  <c r="J105" i="21"/>
  <c r="I105" i="21"/>
  <c r="H105" i="21"/>
  <c r="G105" i="21"/>
  <c r="F105" i="21"/>
  <c r="E105" i="21"/>
  <c r="D105" i="21"/>
  <c r="C105" i="21"/>
  <c r="B105" i="21"/>
  <c r="BA105" i="21" s="1"/>
  <c r="BB105" i="21" s="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V104" i="21"/>
  <c r="U104" i="21"/>
  <c r="T104" i="21"/>
  <c r="S104" i="21"/>
  <c r="R104" i="21"/>
  <c r="Q104" i="21"/>
  <c r="P104" i="21"/>
  <c r="O104" i="21"/>
  <c r="N104" i="21"/>
  <c r="M104" i="21"/>
  <c r="L104" i="21"/>
  <c r="K104" i="21"/>
  <c r="J104" i="21"/>
  <c r="I104" i="21"/>
  <c r="H104" i="21"/>
  <c r="G104" i="21"/>
  <c r="F104" i="21"/>
  <c r="E104" i="21"/>
  <c r="D104" i="21"/>
  <c r="C104" i="21"/>
  <c r="B104" i="21"/>
  <c r="AZ103" i="21"/>
  <c r="AY103" i="21"/>
  <c r="AX103" i="21"/>
  <c r="AW103" i="21"/>
  <c r="AV103" i="21"/>
  <c r="AU103" i="21"/>
  <c r="AT103" i="21"/>
  <c r="AS103" i="21"/>
  <c r="AR103" i="21"/>
  <c r="AQ103" i="21"/>
  <c r="AP103" i="21"/>
  <c r="AO103" i="21"/>
  <c r="AN103" i="21"/>
  <c r="AM103" i="21"/>
  <c r="AL103" i="21"/>
  <c r="AK103" i="21"/>
  <c r="AJ103" i="21"/>
  <c r="AI103" i="21"/>
  <c r="AH103" i="21"/>
  <c r="AG103" i="21"/>
  <c r="AF103" i="21"/>
  <c r="AE103" i="21"/>
  <c r="AD103" i="21"/>
  <c r="AC103" i="21"/>
  <c r="AB103" i="21"/>
  <c r="AA103" i="21"/>
  <c r="Z103" i="21"/>
  <c r="Y103" i="21"/>
  <c r="X103" i="21"/>
  <c r="W103" i="21"/>
  <c r="V103" i="21"/>
  <c r="U103" i="21"/>
  <c r="T103" i="21"/>
  <c r="S103" i="21"/>
  <c r="R103" i="21"/>
  <c r="Q103" i="21"/>
  <c r="P103" i="21"/>
  <c r="O103" i="21"/>
  <c r="N103" i="21"/>
  <c r="M103" i="21"/>
  <c r="L103" i="21"/>
  <c r="K103" i="21"/>
  <c r="J103" i="21"/>
  <c r="I103" i="21"/>
  <c r="H103" i="21"/>
  <c r="G103" i="21"/>
  <c r="F103" i="21"/>
  <c r="E103" i="21"/>
  <c r="D103" i="21"/>
  <c r="C103" i="21"/>
  <c r="B103"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V102" i="21"/>
  <c r="U102" i="21"/>
  <c r="T102" i="21"/>
  <c r="S102" i="21"/>
  <c r="R102" i="21"/>
  <c r="Q102" i="21"/>
  <c r="P102" i="21"/>
  <c r="O102" i="21"/>
  <c r="N102" i="21"/>
  <c r="M102" i="21"/>
  <c r="L102" i="21"/>
  <c r="K102" i="21"/>
  <c r="J102" i="21"/>
  <c r="I102" i="21"/>
  <c r="H102" i="21"/>
  <c r="G102" i="21"/>
  <c r="F102" i="21"/>
  <c r="BC102" i="21" s="1"/>
  <c r="E102" i="21"/>
  <c r="D102" i="21"/>
  <c r="C102" i="21"/>
  <c r="BD102" i="21" s="1"/>
  <c r="B102" i="21"/>
  <c r="BA102" i="21" s="1"/>
  <c r="BB102" i="21" s="1"/>
  <c r="AZ101" i="21"/>
  <c r="AY101" i="21"/>
  <c r="AX101" i="21"/>
  <c r="AW101" i="21"/>
  <c r="AV101" i="21"/>
  <c r="AU101" i="21"/>
  <c r="AT101" i="21"/>
  <c r="AS101" i="21"/>
  <c r="AR101" i="21"/>
  <c r="AQ101" i="21"/>
  <c r="AP101" i="21"/>
  <c r="AO101" i="21"/>
  <c r="AN101" i="21"/>
  <c r="AM101" i="21"/>
  <c r="AL101" i="21"/>
  <c r="AK101" i="21"/>
  <c r="AJ101" i="21"/>
  <c r="AI101" i="21"/>
  <c r="AH101" i="21"/>
  <c r="AG101" i="21"/>
  <c r="AF101" i="21"/>
  <c r="AE101" i="21"/>
  <c r="AD101" i="21"/>
  <c r="AC101" i="21"/>
  <c r="AB101" i="21"/>
  <c r="AA101" i="21"/>
  <c r="Z101" i="21"/>
  <c r="Y101" i="21"/>
  <c r="X101" i="21"/>
  <c r="W101" i="21"/>
  <c r="V101" i="21"/>
  <c r="U101" i="21"/>
  <c r="T101" i="21"/>
  <c r="S101" i="21"/>
  <c r="R101" i="21"/>
  <c r="Q101" i="21"/>
  <c r="P101" i="21"/>
  <c r="O101" i="21"/>
  <c r="N101" i="21"/>
  <c r="M101" i="21"/>
  <c r="L101" i="21"/>
  <c r="K101" i="21"/>
  <c r="J101" i="21"/>
  <c r="I101" i="21"/>
  <c r="H101" i="21"/>
  <c r="G101" i="21"/>
  <c r="F101" i="21"/>
  <c r="E101" i="21"/>
  <c r="D101" i="21"/>
  <c r="C101" i="21"/>
  <c r="B101"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V100" i="21"/>
  <c r="U100" i="21"/>
  <c r="T100" i="21"/>
  <c r="S100" i="21"/>
  <c r="R100" i="21"/>
  <c r="Q100" i="21"/>
  <c r="P100" i="21"/>
  <c r="O100" i="21"/>
  <c r="N100" i="21"/>
  <c r="M100" i="21"/>
  <c r="L100" i="21"/>
  <c r="K100" i="21"/>
  <c r="J100" i="21"/>
  <c r="I100" i="21"/>
  <c r="H100" i="21"/>
  <c r="G100" i="21"/>
  <c r="F100" i="21"/>
  <c r="BC100" i="21" s="1"/>
  <c r="E100" i="21"/>
  <c r="D100" i="21"/>
  <c r="C100" i="21"/>
  <c r="B100" i="21"/>
  <c r="AZ99" i="21"/>
  <c r="AY99" i="21"/>
  <c r="AX99" i="21"/>
  <c r="AW99" i="21"/>
  <c r="AV99" i="21"/>
  <c r="AU99" i="21"/>
  <c r="AT99" i="21"/>
  <c r="AS99" i="21"/>
  <c r="AR99" i="21"/>
  <c r="AQ99" i="21"/>
  <c r="AP99" i="21"/>
  <c r="AO99" i="21"/>
  <c r="AN99" i="21"/>
  <c r="AM99" i="21"/>
  <c r="AL99" i="21"/>
  <c r="AK99" i="21"/>
  <c r="AJ99" i="21"/>
  <c r="AI99" i="21"/>
  <c r="AH99" i="21"/>
  <c r="AG99" i="21"/>
  <c r="AF99" i="21"/>
  <c r="AE99" i="21"/>
  <c r="AD99" i="21"/>
  <c r="AC99" i="21"/>
  <c r="AB99" i="21"/>
  <c r="AA99" i="21"/>
  <c r="Z99" i="21"/>
  <c r="Y99" i="21"/>
  <c r="X99" i="21"/>
  <c r="W99" i="21"/>
  <c r="V99" i="21"/>
  <c r="U99" i="21"/>
  <c r="T99" i="21"/>
  <c r="S99" i="21"/>
  <c r="R99" i="21"/>
  <c r="Q99" i="21"/>
  <c r="P99" i="21"/>
  <c r="O99" i="21"/>
  <c r="N99" i="21"/>
  <c r="M99" i="21"/>
  <c r="L99" i="21"/>
  <c r="K99" i="21"/>
  <c r="J99" i="21"/>
  <c r="I99" i="21"/>
  <c r="H99" i="21"/>
  <c r="BD99" i="21" s="1"/>
  <c r="G99" i="21"/>
  <c r="F99" i="21"/>
  <c r="E99" i="21"/>
  <c r="D99" i="21"/>
  <c r="C99" i="21"/>
  <c r="B99" i="21"/>
  <c r="BA99" i="21" s="1"/>
  <c r="BB99" i="21" s="1"/>
  <c r="BC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V98" i="21"/>
  <c r="U98" i="21"/>
  <c r="T98" i="21"/>
  <c r="S98" i="21"/>
  <c r="R98" i="21"/>
  <c r="Q98" i="21"/>
  <c r="P98" i="21"/>
  <c r="O98" i="21"/>
  <c r="N98" i="21"/>
  <c r="M98" i="21"/>
  <c r="L98" i="21"/>
  <c r="K98" i="21"/>
  <c r="J98" i="21"/>
  <c r="I98" i="21"/>
  <c r="H98" i="21"/>
  <c r="G98" i="21"/>
  <c r="F98" i="21"/>
  <c r="E98" i="21"/>
  <c r="D98" i="21"/>
  <c r="C98" i="21"/>
  <c r="B98" i="21"/>
  <c r="AZ97" i="21"/>
  <c r="AY97" i="21"/>
  <c r="AX97" i="21"/>
  <c r="AW97" i="21"/>
  <c r="AV97" i="21"/>
  <c r="AU97" i="21"/>
  <c r="AT97" i="21"/>
  <c r="AS97" i="21"/>
  <c r="AR97" i="21"/>
  <c r="AQ97" i="21"/>
  <c r="AP97" i="21"/>
  <c r="AO97" i="21"/>
  <c r="AN97" i="21"/>
  <c r="AM97" i="21"/>
  <c r="AL97" i="21"/>
  <c r="AK97" i="21"/>
  <c r="AJ97" i="21"/>
  <c r="AI97" i="21"/>
  <c r="AH97" i="21"/>
  <c r="AG97" i="21"/>
  <c r="AF97" i="21"/>
  <c r="AE97" i="21"/>
  <c r="AD97" i="21"/>
  <c r="AC97" i="21"/>
  <c r="AB97" i="21"/>
  <c r="AA97" i="21"/>
  <c r="Z97" i="21"/>
  <c r="Y97" i="21"/>
  <c r="X97" i="21"/>
  <c r="W97" i="21"/>
  <c r="V97" i="21"/>
  <c r="U97" i="21"/>
  <c r="T97" i="21"/>
  <c r="S97" i="21"/>
  <c r="R97" i="21"/>
  <c r="Q97" i="21"/>
  <c r="P97" i="21"/>
  <c r="O97" i="21"/>
  <c r="N97" i="21"/>
  <c r="M97" i="21"/>
  <c r="L97" i="21"/>
  <c r="K97" i="21"/>
  <c r="J97" i="21"/>
  <c r="I97" i="21"/>
  <c r="H97" i="21"/>
  <c r="G97" i="21"/>
  <c r="F97" i="21"/>
  <c r="E97" i="21"/>
  <c r="D97" i="21"/>
  <c r="C97" i="21"/>
  <c r="B97"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V96" i="21"/>
  <c r="U96" i="21"/>
  <c r="T96" i="21"/>
  <c r="S96" i="21"/>
  <c r="R96" i="21"/>
  <c r="Q96" i="21"/>
  <c r="P96" i="21"/>
  <c r="O96" i="21"/>
  <c r="N96" i="21"/>
  <c r="M96" i="21"/>
  <c r="L96" i="21"/>
  <c r="K96" i="21"/>
  <c r="J96" i="21"/>
  <c r="I96" i="21"/>
  <c r="H96" i="21"/>
  <c r="G96" i="21"/>
  <c r="F96" i="21"/>
  <c r="E96" i="21"/>
  <c r="D96" i="21"/>
  <c r="C96" i="21"/>
  <c r="B96" i="21"/>
  <c r="AZ95" i="21"/>
  <c r="AY95" i="21"/>
  <c r="AX95" i="21"/>
  <c r="AW95" i="21"/>
  <c r="AV95" i="21"/>
  <c r="AU95" i="21"/>
  <c r="AT95" i="21"/>
  <c r="AS95" i="21"/>
  <c r="AR95" i="21"/>
  <c r="AQ95" i="21"/>
  <c r="AP95" i="21"/>
  <c r="AO95" i="21"/>
  <c r="AN95" i="21"/>
  <c r="AM95" i="21"/>
  <c r="AL95" i="21"/>
  <c r="AK95" i="21"/>
  <c r="AJ95" i="21"/>
  <c r="AI95" i="21"/>
  <c r="AH95" i="21"/>
  <c r="AG95" i="21"/>
  <c r="AF95" i="21"/>
  <c r="AE95" i="21"/>
  <c r="AD95" i="21"/>
  <c r="AC95" i="21"/>
  <c r="AB95" i="21"/>
  <c r="AA95" i="21"/>
  <c r="Z95" i="21"/>
  <c r="Y95" i="21"/>
  <c r="X95" i="21"/>
  <c r="W95" i="21"/>
  <c r="V95" i="21"/>
  <c r="U95" i="21"/>
  <c r="T95" i="21"/>
  <c r="S95" i="21"/>
  <c r="R95" i="21"/>
  <c r="Q95" i="21"/>
  <c r="P95" i="21"/>
  <c r="O95" i="21"/>
  <c r="N95" i="21"/>
  <c r="M95" i="21"/>
  <c r="L95" i="21"/>
  <c r="K95" i="21"/>
  <c r="J95" i="21"/>
  <c r="I95" i="21"/>
  <c r="H95" i="21"/>
  <c r="G95" i="21"/>
  <c r="F95" i="21"/>
  <c r="BE95" i="21" s="1"/>
  <c r="E95" i="21"/>
  <c r="D95" i="21"/>
  <c r="C95" i="21"/>
  <c r="B95"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V94" i="21"/>
  <c r="U94" i="21"/>
  <c r="T94" i="21"/>
  <c r="S94" i="21"/>
  <c r="R94" i="21"/>
  <c r="Q94" i="21"/>
  <c r="P94" i="21"/>
  <c r="O94" i="21"/>
  <c r="N94" i="21"/>
  <c r="M94" i="21"/>
  <c r="L94" i="21"/>
  <c r="K94" i="21"/>
  <c r="J94" i="21"/>
  <c r="I94" i="21"/>
  <c r="H94" i="21"/>
  <c r="G94" i="21"/>
  <c r="F94" i="21"/>
  <c r="E94" i="21"/>
  <c r="D94" i="21"/>
  <c r="BE94" i="21" s="1"/>
  <c r="C94" i="21"/>
  <c r="B94" i="21"/>
  <c r="AZ93" i="21"/>
  <c r="AY93" i="21"/>
  <c r="AX93" i="21"/>
  <c r="AW93" i="21"/>
  <c r="AV93" i="21"/>
  <c r="AU93" i="21"/>
  <c r="AT93" i="21"/>
  <c r="AS93" i="21"/>
  <c r="AR93" i="21"/>
  <c r="AQ93" i="21"/>
  <c r="AP93" i="21"/>
  <c r="AO93" i="21"/>
  <c r="AN93" i="21"/>
  <c r="AM93" i="21"/>
  <c r="AL93" i="21"/>
  <c r="AK93" i="21"/>
  <c r="AJ93" i="21"/>
  <c r="AI93" i="21"/>
  <c r="AH93" i="21"/>
  <c r="AG93" i="21"/>
  <c r="AF93" i="21"/>
  <c r="AE93" i="21"/>
  <c r="AD93" i="21"/>
  <c r="AC93" i="21"/>
  <c r="AB93" i="21"/>
  <c r="AA93" i="21"/>
  <c r="Z93" i="21"/>
  <c r="Y93" i="21"/>
  <c r="X93" i="21"/>
  <c r="W93" i="21"/>
  <c r="V93" i="21"/>
  <c r="U93" i="21"/>
  <c r="T93" i="21"/>
  <c r="S93" i="21"/>
  <c r="R93" i="21"/>
  <c r="Q93" i="21"/>
  <c r="P93" i="21"/>
  <c r="O93" i="21"/>
  <c r="N93" i="21"/>
  <c r="M93" i="21"/>
  <c r="L93" i="21"/>
  <c r="K93" i="21"/>
  <c r="J93" i="21"/>
  <c r="I93" i="21"/>
  <c r="H93" i="21"/>
  <c r="G93" i="21"/>
  <c r="F93" i="21"/>
  <c r="E93" i="21"/>
  <c r="D93" i="21"/>
  <c r="C93" i="21"/>
  <c r="B93"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V92" i="21"/>
  <c r="U92" i="21"/>
  <c r="T92" i="21"/>
  <c r="S92" i="21"/>
  <c r="R92" i="21"/>
  <c r="Q92" i="21"/>
  <c r="P92" i="21"/>
  <c r="O92" i="21"/>
  <c r="N92" i="21"/>
  <c r="M92" i="21"/>
  <c r="L92" i="21"/>
  <c r="K92" i="21"/>
  <c r="J92" i="21"/>
  <c r="I92" i="21"/>
  <c r="BE92" i="21" s="1"/>
  <c r="H92" i="21"/>
  <c r="G92" i="21"/>
  <c r="F92" i="21"/>
  <c r="E92" i="21"/>
  <c r="D92" i="21"/>
  <c r="C92" i="21"/>
  <c r="B92" i="21"/>
  <c r="AZ91" i="21"/>
  <c r="AY91" i="21"/>
  <c r="AX91" i="21"/>
  <c r="AW91" i="21"/>
  <c r="AV91" i="21"/>
  <c r="AU91" i="21"/>
  <c r="AT91" i="21"/>
  <c r="AS91" i="21"/>
  <c r="AR91" i="21"/>
  <c r="AQ91" i="21"/>
  <c r="AP91" i="21"/>
  <c r="AO91" i="21"/>
  <c r="AN91" i="21"/>
  <c r="AM91" i="21"/>
  <c r="AL91" i="21"/>
  <c r="AK91" i="21"/>
  <c r="AJ91" i="21"/>
  <c r="AI91" i="21"/>
  <c r="AH91" i="21"/>
  <c r="AG91" i="21"/>
  <c r="AF91" i="21"/>
  <c r="AE91" i="21"/>
  <c r="AD91" i="21"/>
  <c r="AC91" i="21"/>
  <c r="AB91" i="21"/>
  <c r="AA91" i="21"/>
  <c r="Z91" i="21"/>
  <c r="Y91" i="21"/>
  <c r="X91" i="21"/>
  <c r="W91" i="21"/>
  <c r="V91" i="21"/>
  <c r="U91" i="21"/>
  <c r="T91" i="21"/>
  <c r="S91" i="21"/>
  <c r="R91" i="21"/>
  <c r="Q91" i="21"/>
  <c r="P91" i="21"/>
  <c r="O91" i="21"/>
  <c r="N91" i="21"/>
  <c r="M91" i="21"/>
  <c r="L91" i="21"/>
  <c r="K91" i="21"/>
  <c r="J91" i="21"/>
  <c r="I91" i="21"/>
  <c r="H91" i="21"/>
  <c r="G91" i="21"/>
  <c r="F91" i="21"/>
  <c r="BE91" i="21" s="1"/>
  <c r="E91" i="21"/>
  <c r="D91" i="21"/>
  <c r="C91" i="21"/>
  <c r="B91"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V90" i="21"/>
  <c r="U90" i="21"/>
  <c r="T90" i="21"/>
  <c r="S90" i="21"/>
  <c r="R90" i="21"/>
  <c r="Q90" i="21"/>
  <c r="P90" i="21"/>
  <c r="O90" i="21"/>
  <c r="N90" i="21"/>
  <c r="M90" i="21"/>
  <c r="L90" i="21"/>
  <c r="K90" i="21"/>
  <c r="J90" i="21"/>
  <c r="I90" i="21"/>
  <c r="H90" i="21"/>
  <c r="G90" i="21"/>
  <c r="F90" i="21"/>
  <c r="E90" i="21"/>
  <c r="D90" i="21"/>
  <c r="BE90" i="21" s="1"/>
  <c r="C90" i="21"/>
  <c r="B90" i="21"/>
  <c r="AZ89" i="21"/>
  <c r="AY89" i="21"/>
  <c r="AX89" i="21"/>
  <c r="AW89" i="21"/>
  <c r="AV89" i="21"/>
  <c r="AU89" i="21"/>
  <c r="AT89" i="21"/>
  <c r="AS89" i="21"/>
  <c r="AR89" i="21"/>
  <c r="AQ89" i="21"/>
  <c r="AP89" i="21"/>
  <c r="AO89" i="21"/>
  <c r="AN89" i="21"/>
  <c r="AM89" i="21"/>
  <c r="AL89" i="21"/>
  <c r="AK89" i="21"/>
  <c r="AJ89" i="21"/>
  <c r="AI89" i="21"/>
  <c r="AH89" i="21"/>
  <c r="AG89" i="21"/>
  <c r="AF89" i="21"/>
  <c r="AE89" i="21"/>
  <c r="AD89" i="21"/>
  <c r="AC89" i="21"/>
  <c r="AB89" i="21"/>
  <c r="AA89" i="21"/>
  <c r="Z89" i="21"/>
  <c r="Y89" i="21"/>
  <c r="X89" i="21"/>
  <c r="W89" i="21"/>
  <c r="V89" i="21"/>
  <c r="U89" i="21"/>
  <c r="T89" i="21"/>
  <c r="S89" i="21"/>
  <c r="R89" i="21"/>
  <c r="Q89" i="21"/>
  <c r="P89" i="21"/>
  <c r="O89" i="21"/>
  <c r="N89" i="21"/>
  <c r="M89" i="21"/>
  <c r="L89" i="21"/>
  <c r="K89" i="21"/>
  <c r="J89" i="21"/>
  <c r="I89" i="21"/>
  <c r="H89" i="21"/>
  <c r="G89" i="21"/>
  <c r="F89" i="21"/>
  <c r="E89" i="21"/>
  <c r="D89" i="21"/>
  <c r="C89" i="21"/>
  <c r="B89"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V88" i="21"/>
  <c r="U88" i="21"/>
  <c r="T88" i="21"/>
  <c r="S88" i="21"/>
  <c r="R88" i="21"/>
  <c r="Q88" i="21"/>
  <c r="P88" i="21"/>
  <c r="O88" i="21"/>
  <c r="N88" i="21"/>
  <c r="M88" i="21"/>
  <c r="L88" i="21"/>
  <c r="K88" i="21"/>
  <c r="J88" i="21"/>
  <c r="I88" i="21"/>
  <c r="BE88" i="21" s="1"/>
  <c r="H88" i="21"/>
  <c r="G88" i="21"/>
  <c r="F88" i="21"/>
  <c r="E88" i="21"/>
  <c r="D88" i="21"/>
  <c r="C88" i="21"/>
  <c r="B88" i="21"/>
  <c r="AZ87" i="21"/>
  <c r="AY87" i="21"/>
  <c r="AX87" i="21"/>
  <c r="AW87" i="21"/>
  <c r="AV87" i="21"/>
  <c r="AU87" i="21"/>
  <c r="AT87" i="21"/>
  <c r="AS87" i="21"/>
  <c r="AR87" i="21"/>
  <c r="AQ87" i="21"/>
  <c r="AP87" i="21"/>
  <c r="AO87" i="21"/>
  <c r="AN87" i="21"/>
  <c r="AM87" i="21"/>
  <c r="AL87" i="21"/>
  <c r="AK87" i="21"/>
  <c r="AJ87" i="21"/>
  <c r="AI87" i="21"/>
  <c r="AH87" i="21"/>
  <c r="AG87" i="21"/>
  <c r="AF87" i="21"/>
  <c r="AE87" i="21"/>
  <c r="AD87" i="21"/>
  <c r="AC87" i="21"/>
  <c r="AB87" i="21"/>
  <c r="AA87" i="21"/>
  <c r="Z87" i="21"/>
  <c r="Y87" i="21"/>
  <c r="X87" i="21"/>
  <c r="W87" i="21"/>
  <c r="V87" i="21"/>
  <c r="U87" i="21"/>
  <c r="T87" i="21"/>
  <c r="S87" i="21"/>
  <c r="R87" i="21"/>
  <c r="Q87" i="21"/>
  <c r="P87" i="21"/>
  <c r="O87" i="21"/>
  <c r="N87" i="21"/>
  <c r="M87" i="21"/>
  <c r="L87" i="21"/>
  <c r="K87" i="21"/>
  <c r="J87" i="21"/>
  <c r="I87" i="21"/>
  <c r="H87" i="21"/>
  <c r="G87" i="21"/>
  <c r="F87" i="21"/>
  <c r="BE87" i="21" s="1"/>
  <c r="E87" i="21"/>
  <c r="BA87" i="21" s="1"/>
  <c r="BB87" i="21" s="1"/>
  <c r="D87" i="21"/>
  <c r="C87" i="21"/>
  <c r="B87"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V86" i="21"/>
  <c r="U86" i="21"/>
  <c r="T86" i="21"/>
  <c r="S86" i="21"/>
  <c r="R86" i="21"/>
  <c r="Q86" i="21"/>
  <c r="P86" i="21"/>
  <c r="O86" i="21"/>
  <c r="N86" i="21"/>
  <c r="M86" i="21"/>
  <c r="L86" i="21"/>
  <c r="K86" i="21"/>
  <c r="J86" i="21"/>
  <c r="I86" i="21"/>
  <c r="H86" i="21"/>
  <c r="G86" i="21"/>
  <c r="F86" i="21"/>
  <c r="E86" i="21"/>
  <c r="D86" i="21"/>
  <c r="BE86" i="21" s="1"/>
  <c r="C86" i="21"/>
  <c r="B86" i="21"/>
  <c r="AZ85" i="21"/>
  <c r="AY85" i="21"/>
  <c r="AX85" i="21"/>
  <c r="AW85" i="21"/>
  <c r="AV85" i="21"/>
  <c r="AU85" i="21"/>
  <c r="AT85" i="21"/>
  <c r="AS85" i="21"/>
  <c r="AR85" i="21"/>
  <c r="AQ85" i="21"/>
  <c r="AP85" i="21"/>
  <c r="AO85" i="21"/>
  <c r="AN85" i="21"/>
  <c r="AM85" i="21"/>
  <c r="AL85" i="21"/>
  <c r="AK85" i="21"/>
  <c r="AJ85" i="21"/>
  <c r="AI85" i="21"/>
  <c r="AH85" i="21"/>
  <c r="AG85" i="21"/>
  <c r="AF85" i="21"/>
  <c r="AE85" i="21"/>
  <c r="AD85" i="21"/>
  <c r="AC85" i="21"/>
  <c r="AB85" i="21"/>
  <c r="AA85" i="21"/>
  <c r="Z85" i="21"/>
  <c r="Y85" i="21"/>
  <c r="X85" i="21"/>
  <c r="W85" i="21"/>
  <c r="V85" i="21"/>
  <c r="U85" i="21"/>
  <c r="T85" i="21"/>
  <c r="S85" i="21"/>
  <c r="R85" i="21"/>
  <c r="Q85" i="21"/>
  <c r="P85" i="21"/>
  <c r="O85" i="21"/>
  <c r="N85" i="21"/>
  <c r="M85" i="21"/>
  <c r="L85" i="21"/>
  <c r="K85" i="21"/>
  <c r="J85" i="21"/>
  <c r="I85" i="21"/>
  <c r="H85" i="21"/>
  <c r="G85" i="21"/>
  <c r="F85" i="21"/>
  <c r="E85" i="21"/>
  <c r="D85" i="21"/>
  <c r="C85" i="21"/>
  <c r="B85"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V84" i="21"/>
  <c r="U84" i="21"/>
  <c r="T84" i="21"/>
  <c r="S84" i="21"/>
  <c r="R84" i="21"/>
  <c r="Q84" i="21"/>
  <c r="P84" i="21"/>
  <c r="O84" i="21"/>
  <c r="N84" i="21"/>
  <c r="M84" i="21"/>
  <c r="L84" i="21"/>
  <c r="K84" i="21"/>
  <c r="J84" i="21"/>
  <c r="I84" i="21"/>
  <c r="BE84" i="21" s="1"/>
  <c r="H84" i="21"/>
  <c r="G84" i="21"/>
  <c r="F84" i="21"/>
  <c r="E84" i="21"/>
  <c r="D84" i="21"/>
  <c r="C84" i="21"/>
  <c r="B84" i="21"/>
  <c r="AZ83" i="21"/>
  <c r="AY83" i="21"/>
  <c r="AX83" i="21"/>
  <c r="AW83" i="21"/>
  <c r="AV83" i="21"/>
  <c r="AU83" i="21"/>
  <c r="AT83" i="21"/>
  <c r="AS83" i="21"/>
  <c r="AR83" i="21"/>
  <c r="AQ83" i="21"/>
  <c r="AP83" i="21"/>
  <c r="AO83" i="21"/>
  <c r="AN83" i="21"/>
  <c r="AM83" i="21"/>
  <c r="AL83" i="21"/>
  <c r="AK83" i="21"/>
  <c r="AJ83" i="21"/>
  <c r="AI83" i="21"/>
  <c r="AH83" i="21"/>
  <c r="AG83" i="21"/>
  <c r="AF83" i="21"/>
  <c r="AE83" i="21"/>
  <c r="AD83" i="21"/>
  <c r="AC83" i="21"/>
  <c r="AB83" i="21"/>
  <c r="AA83" i="21"/>
  <c r="Z83" i="21"/>
  <c r="Y83" i="21"/>
  <c r="X83" i="21"/>
  <c r="W83" i="21"/>
  <c r="V83" i="21"/>
  <c r="U83" i="21"/>
  <c r="T83" i="21"/>
  <c r="S83" i="21"/>
  <c r="R83" i="21"/>
  <c r="Q83" i="21"/>
  <c r="P83" i="21"/>
  <c r="O83" i="21"/>
  <c r="N83" i="21"/>
  <c r="M83" i="21"/>
  <c r="L83" i="21"/>
  <c r="K83" i="21"/>
  <c r="J83" i="21"/>
  <c r="I83" i="21"/>
  <c r="H83" i="21"/>
  <c r="G83" i="21"/>
  <c r="F83" i="21"/>
  <c r="BE83" i="21" s="1"/>
  <c r="E83" i="21"/>
  <c r="BA83" i="21" s="1"/>
  <c r="BB83" i="21" s="1"/>
  <c r="D83" i="21"/>
  <c r="C83" i="21"/>
  <c r="B83"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V82" i="21"/>
  <c r="U82" i="21"/>
  <c r="T82" i="21"/>
  <c r="S82" i="21"/>
  <c r="R82" i="21"/>
  <c r="Q82" i="21"/>
  <c r="P82" i="21"/>
  <c r="O82" i="21"/>
  <c r="N82" i="21"/>
  <c r="M82" i="21"/>
  <c r="L82" i="21"/>
  <c r="K82" i="21"/>
  <c r="J82" i="21"/>
  <c r="I82" i="21"/>
  <c r="H82" i="21"/>
  <c r="G82" i="21"/>
  <c r="F82" i="21"/>
  <c r="E82" i="21"/>
  <c r="BA82" i="21" s="1"/>
  <c r="BB82" i="21" s="1"/>
  <c r="D82" i="21"/>
  <c r="C82" i="21"/>
  <c r="B82" i="21"/>
  <c r="AZ81" i="21"/>
  <c r="AY81" i="21"/>
  <c r="AX81" i="21"/>
  <c r="AW81" i="21"/>
  <c r="AV81" i="21"/>
  <c r="AU81" i="21"/>
  <c r="AT81" i="21"/>
  <c r="AS81" i="21"/>
  <c r="AR81" i="21"/>
  <c r="AQ81" i="21"/>
  <c r="AP81" i="21"/>
  <c r="AO81" i="21"/>
  <c r="AN81" i="21"/>
  <c r="AM81" i="21"/>
  <c r="AL81" i="21"/>
  <c r="AK81" i="21"/>
  <c r="AJ81" i="21"/>
  <c r="AI81" i="21"/>
  <c r="AH81" i="21"/>
  <c r="AG81" i="21"/>
  <c r="AF81" i="21"/>
  <c r="AE81" i="21"/>
  <c r="AD81" i="21"/>
  <c r="AC81" i="21"/>
  <c r="AB81" i="21"/>
  <c r="AA81" i="21"/>
  <c r="Z81" i="21"/>
  <c r="Y81" i="21"/>
  <c r="X81" i="21"/>
  <c r="W81" i="21"/>
  <c r="V81" i="21"/>
  <c r="U81" i="21"/>
  <c r="T81" i="21"/>
  <c r="S81" i="21"/>
  <c r="R81" i="21"/>
  <c r="Q81" i="21"/>
  <c r="P81" i="21"/>
  <c r="O81" i="21"/>
  <c r="N81" i="21"/>
  <c r="M81" i="21"/>
  <c r="L81" i="21"/>
  <c r="K81" i="21"/>
  <c r="J81" i="21"/>
  <c r="I81" i="21"/>
  <c r="H81" i="21"/>
  <c r="G81" i="21"/>
  <c r="F81" i="21"/>
  <c r="E81" i="21"/>
  <c r="D81" i="21"/>
  <c r="C81" i="21"/>
  <c r="B81"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V80" i="21"/>
  <c r="U80" i="21"/>
  <c r="T80" i="21"/>
  <c r="S80" i="21"/>
  <c r="R80" i="21"/>
  <c r="Q80" i="21"/>
  <c r="P80" i="21"/>
  <c r="O80" i="21"/>
  <c r="N80" i="21"/>
  <c r="M80" i="21"/>
  <c r="L80" i="21"/>
  <c r="K80" i="21"/>
  <c r="J80" i="21"/>
  <c r="I80" i="21"/>
  <c r="BE80" i="21" s="1"/>
  <c r="H80" i="21"/>
  <c r="G80" i="21"/>
  <c r="F80" i="21"/>
  <c r="E80" i="21"/>
  <c r="D80" i="21"/>
  <c r="C80" i="21"/>
  <c r="B80" i="21"/>
  <c r="AZ79" i="21"/>
  <c r="AY79" i="21"/>
  <c r="AX79" i="21"/>
  <c r="AW79" i="21"/>
  <c r="AV79" i="21"/>
  <c r="AU79" i="21"/>
  <c r="AT79" i="21"/>
  <c r="AS79" i="21"/>
  <c r="AR79" i="21"/>
  <c r="AQ79" i="21"/>
  <c r="AP79" i="21"/>
  <c r="AO79" i="21"/>
  <c r="AN79" i="21"/>
  <c r="AM79" i="21"/>
  <c r="AL79" i="21"/>
  <c r="AK79" i="21"/>
  <c r="AJ79" i="21"/>
  <c r="AI79" i="21"/>
  <c r="AH79" i="21"/>
  <c r="AG79" i="21"/>
  <c r="AF79" i="21"/>
  <c r="AE79" i="21"/>
  <c r="AD79" i="21"/>
  <c r="AC79" i="21"/>
  <c r="AB79" i="21"/>
  <c r="AA79" i="21"/>
  <c r="Z79" i="21"/>
  <c r="Y79" i="21"/>
  <c r="X79" i="21"/>
  <c r="W79" i="21"/>
  <c r="V79" i="21"/>
  <c r="U79" i="21"/>
  <c r="T79" i="21"/>
  <c r="S79" i="21"/>
  <c r="R79" i="21"/>
  <c r="Q79" i="21"/>
  <c r="P79" i="21"/>
  <c r="O79" i="21"/>
  <c r="N79" i="21"/>
  <c r="M79" i="21"/>
  <c r="L79" i="21"/>
  <c r="K79" i="21"/>
  <c r="J79" i="21"/>
  <c r="I79" i="21"/>
  <c r="H79" i="21"/>
  <c r="G79" i="21"/>
  <c r="F79" i="21"/>
  <c r="BE79" i="21" s="1"/>
  <c r="E79" i="21"/>
  <c r="D79" i="21"/>
  <c r="C79" i="21"/>
  <c r="B79"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V78" i="21"/>
  <c r="U78" i="21"/>
  <c r="T78" i="21"/>
  <c r="S78" i="21"/>
  <c r="R78" i="21"/>
  <c r="Q78" i="21"/>
  <c r="P78" i="21"/>
  <c r="O78" i="21"/>
  <c r="N78" i="21"/>
  <c r="M78" i="21"/>
  <c r="L78" i="21"/>
  <c r="K78" i="21"/>
  <c r="J78" i="21"/>
  <c r="I78" i="21"/>
  <c r="H78" i="21"/>
  <c r="G78" i="21"/>
  <c r="F78" i="21"/>
  <c r="E78" i="21"/>
  <c r="BA78" i="21" s="1"/>
  <c r="BB78" i="21" s="1"/>
  <c r="D78" i="21"/>
  <c r="C78" i="21"/>
  <c r="B78" i="21"/>
  <c r="AZ77" i="21"/>
  <c r="AY77" i="21"/>
  <c r="AX77" i="21"/>
  <c r="AW77" i="21"/>
  <c r="AV77" i="21"/>
  <c r="AU77" i="21"/>
  <c r="AT77" i="21"/>
  <c r="AS77" i="21"/>
  <c r="AR77" i="21"/>
  <c r="AQ77" i="21"/>
  <c r="AP77" i="21"/>
  <c r="AO77" i="21"/>
  <c r="AN77" i="21"/>
  <c r="AM77" i="21"/>
  <c r="AL77" i="21"/>
  <c r="AK77" i="21"/>
  <c r="AJ77" i="21"/>
  <c r="AI77" i="21"/>
  <c r="AH77" i="21"/>
  <c r="AG77" i="21"/>
  <c r="AF77" i="21"/>
  <c r="AE77" i="21"/>
  <c r="AD77" i="21"/>
  <c r="AC77" i="21"/>
  <c r="AB77" i="21"/>
  <c r="AA77" i="21"/>
  <c r="Z77" i="21"/>
  <c r="Y77" i="21"/>
  <c r="X77" i="21"/>
  <c r="W77" i="21"/>
  <c r="V77" i="21"/>
  <c r="U77" i="21"/>
  <c r="T77" i="21"/>
  <c r="S77" i="21"/>
  <c r="R77" i="21"/>
  <c r="Q77" i="21"/>
  <c r="P77" i="21"/>
  <c r="O77" i="21"/>
  <c r="N77" i="21"/>
  <c r="M77" i="21"/>
  <c r="L77" i="21"/>
  <c r="K77" i="21"/>
  <c r="J77" i="21"/>
  <c r="I77" i="21"/>
  <c r="H77" i="21"/>
  <c r="G77" i="21"/>
  <c r="F77" i="21"/>
  <c r="E77" i="21"/>
  <c r="D77" i="21"/>
  <c r="C77" i="21"/>
  <c r="B77"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V76" i="21"/>
  <c r="U76" i="21"/>
  <c r="T76" i="21"/>
  <c r="S76" i="21"/>
  <c r="R76" i="21"/>
  <c r="Q76" i="21"/>
  <c r="P76" i="21"/>
  <c r="O76" i="21"/>
  <c r="N76" i="21"/>
  <c r="M76" i="21"/>
  <c r="L76" i="21"/>
  <c r="K76" i="21"/>
  <c r="J76" i="21"/>
  <c r="I76" i="21"/>
  <c r="BE76" i="21" s="1"/>
  <c r="H76" i="21"/>
  <c r="G76" i="21"/>
  <c r="F76" i="21"/>
  <c r="E76" i="21"/>
  <c r="D76" i="21"/>
  <c r="C76" i="21"/>
  <c r="B76" i="21"/>
  <c r="AZ75" i="21"/>
  <c r="AY75" i="21"/>
  <c r="AX75" i="21"/>
  <c r="AW75" i="21"/>
  <c r="AV75" i="21"/>
  <c r="AU75" i="21"/>
  <c r="AT75" i="21"/>
  <c r="AS75" i="21"/>
  <c r="AR75" i="21"/>
  <c r="AQ75" i="21"/>
  <c r="AP75" i="21"/>
  <c r="AO75" i="21"/>
  <c r="AN75" i="21"/>
  <c r="AM75" i="21"/>
  <c r="AL75" i="21"/>
  <c r="AK75" i="21"/>
  <c r="AJ75" i="21"/>
  <c r="AI75" i="21"/>
  <c r="AH75" i="21"/>
  <c r="AG75" i="21"/>
  <c r="AF75" i="21"/>
  <c r="AE75" i="21"/>
  <c r="AD75" i="21"/>
  <c r="AC75" i="21"/>
  <c r="AB75" i="21"/>
  <c r="AA75" i="21"/>
  <c r="Z75" i="21"/>
  <c r="Y75" i="21"/>
  <c r="X75" i="21"/>
  <c r="W75" i="21"/>
  <c r="V75" i="21"/>
  <c r="U75" i="21"/>
  <c r="T75" i="21"/>
  <c r="S75" i="21"/>
  <c r="R75" i="21"/>
  <c r="Q75" i="21"/>
  <c r="P75" i="21"/>
  <c r="O75" i="21"/>
  <c r="N75" i="21"/>
  <c r="M75" i="21"/>
  <c r="L75" i="21"/>
  <c r="K75" i="21"/>
  <c r="J75" i="21"/>
  <c r="I75" i="21"/>
  <c r="H75" i="21"/>
  <c r="G75" i="21"/>
  <c r="F75" i="21"/>
  <c r="BE75" i="21" s="1"/>
  <c r="E75" i="21"/>
  <c r="D75" i="21"/>
  <c r="C75" i="21"/>
  <c r="B75"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V74" i="21"/>
  <c r="U74" i="21"/>
  <c r="T74" i="21"/>
  <c r="S74" i="21"/>
  <c r="R74" i="21"/>
  <c r="Q74" i="21"/>
  <c r="P74" i="21"/>
  <c r="O74" i="21"/>
  <c r="N74" i="21"/>
  <c r="M74" i="21"/>
  <c r="L74" i="21"/>
  <c r="K74" i="21"/>
  <c r="J74" i="21"/>
  <c r="I74" i="21"/>
  <c r="H74" i="21"/>
  <c r="G74" i="21"/>
  <c r="F74" i="21"/>
  <c r="E74" i="21"/>
  <c r="D74" i="21"/>
  <c r="BE74" i="21" s="1"/>
  <c r="C74" i="21"/>
  <c r="B74" i="21"/>
  <c r="AZ73" i="21"/>
  <c r="AY73" i="21"/>
  <c r="AX73" i="21"/>
  <c r="AW73" i="21"/>
  <c r="AV73" i="21"/>
  <c r="AU73" i="21"/>
  <c r="AT73" i="21"/>
  <c r="AS73" i="21"/>
  <c r="AR73" i="21"/>
  <c r="AQ73" i="21"/>
  <c r="AP73" i="21"/>
  <c r="AO73" i="21"/>
  <c r="AN73" i="21"/>
  <c r="AM73" i="21"/>
  <c r="AL73" i="21"/>
  <c r="AK73" i="21"/>
  <c r="AJ73" i="21"/>
  <c r="AI73" i="21"/>
  <c r="AH73" i="21"/>
  <c r="AG73" i="21"/>
  <c r="AF73" i="21"/>
  <c r="AE73" i="21"/>
  <c r="AD73" i="21"/>
  <c r="AC73" i="21"/>
  <c r="AB73" i="21"/>
  <c r="AA73" i="21"/>
  <c r="Z73" i="21"/>
  <c r="Y73" i="21"/>
  <c r="X73" i="21"/>
  <c r="W73" i="21"/>
  <c r="V73" i="21"/>
  <c r="U73" i="21"/>
  <c r="T73" i="21"/>
  <c r="S73" i="21"/>
  <c r="R73" i="21"/>
  <c r="Q73" i="21"/>
  <c r="P73" i="21"/>
  <c r="O73" i="21"/>
  <c r="N73" i="21"/>
  <c r="M73" i="21"/>
  <c r="L73" i="21"/>
  <c r="K73" i="21"/>
  <c r="J73" i="21"/>
  <c r="I73" i="21"/>
  <c r="H73" i="21"/>
  <c r="G73" i="21"/>
  <c r="F73" i="21"/>
  <c r="E73" i="21"/>
  <c r="D73" i="21"/>
  <c r="C73" i="21"/>
  <c r="B73"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V72" i="21"/>
  <c r="U72" i="21"/>
  <c r="T72" i="21"/>
  <c r="S72" i="21"/>
  <c r="R72" i="21"/>
  <c r="Q72" i="21"/>
  <c r="P72" i="21"/>
  <c r="O72" i="21"/>
  <c r="N72" i="21"/>
  <c r="M72" i="21"/>
  <c r="L72" i="21"/>
  <c r="K72" i="21"/>
  <c r="J72" i="21"/>
  <c r="I72" i="21"/>
  <c r="BE72" i="21" s="1"/>
  <c r="H72" i="21"/>
  <c r="G72" i="21"/>
  <c r="F72" i="21"/>
  <c r="E72" i="21"/>
  <c r="D72" i="21"/>
  <c r="C72" i="21"/>
  <c r="B72" i="21"/>
  <c r="AZ71" i="21"/>
  <c r="AY71" i="21"/>
  <c r="AX71" i="21"/>
  <c r="AW71" i="21"/>
  <c r="AV71" i="21"/>
  <c r="AU71" i="21"/>
  <c r="AT71" i="21"/>
  <c r="AS71" i="21"/>
  <c r="AR71" i="21"/>
  <c r="AQ71" i="21"/>
  <c r="AP71" i="21"/>
  <c r="AO71" i="21"/>
  <c r="AN71" i="21"/>
  <c r="AM71" i="21"/>
  <c r="AL71" i="21"/>
  <c r="AK71" i="21"/>
  <c r="AJ71" i="21"/>
  <c r="AI71" i="21"/>
  <c r="AH71" i="21"/>
  <c r="AG71" i="21"/>
  <c r="AF71" i="21"/>
  <c r="AE71" i="21"/>
  <c r="AD71" i="21"/>
  <c r="AC71" i="21"/>
  <c r="AB71" i="21"/>
  <c r="AA71" i="21"/>
  <c r="Z71" i="21"/>
  <c r="Y71" i="21"/>
  <c r="X71" i="21"/>
  <c r="W71" i="21"/>
  <c r="V71" i="21"/>
  <c r="U71" i="21"/>
  <c r="T71" i="21"/>
  <c r="S71" i="21"/>
  <c r="R71" i="21"/>
  <c r="Q71" i="21"/>
  <c r="P71" i="21"/>
  <c r="O71" i="21"/>
  <c r="N71" i="21"/>
  <c r="M71" i="21"/>
  <c r="L71" i="21"/>
  <c r="K71" i="21"/>
  <c r="J71" i="21"/>
  <c r="I71" i="21"/>
  <c r="H71" i="21"/>
  <c r="G71" i="21"/>
  <c r="F71" i="21"/>
  <c r="BE71" i="21" s="1"/>
  <c r="E71" i="21"/>
  <c r="D71" i="21"/>
  <c r="C71" i="21"/>
  <c r="B71"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V70" i="21"/>
  <c r="U70" i="21"/>
  <c r="T70" i="21"/>
  <c r="S70" i="21"/>
  <c r="R70" i="21"/>
  <c r="Q70" i="21"/>
  <c r="P70" i="21"/>
  <c r="O70" i="21"/>
  <c r="N70" i="21"/>
  <c r="M70" i="21"/>
  <c r="L70" i="21"/>
  <c r="K70" i="21"/>
  <c r="J70" i="21"/>
  <c r="I70" i="21"/>
  <c r="H70" i="21"/>
  <c r="G70" i="21"/>
  <c r="F70" i="21"/>
  <c r="E70" i="21"/>
  <c r="D70" i="21"/>
  <c r="BA70" i="21" s="1"/>
  <c r="BB70" i="21" s="1"/>
  <c r="C70" i="21"/>
  <c r="B70" i="21"/>
  <c r="AZ69" i="21"/>
  <c r="AY69" i="21"/>
  <c r="AX69" i="21"/>
  <c r="AW69" i="21"/>
  <c r="AV69" i="21"/>
  <c r="AU69" i="21"/>
  <c r="AT69" i="21"/>
  <c r="AS69" i="21"/>
  <c r="AR69" i="21"/>
  <c r="AQ69" i="21"/>
  <c r="AP69" i="21"/>
  <c r="AO69" i="21"/>
  <c r="AN69" i="21"/>
  <c r="AM69" i="21"/>
  <c r="AL69" i="21"/>
  <c r="AK69" i="21"/>
  <c r="AJ69" i="21"/>
  <c r="AI69" i="21"/>
  <c r="AH69" i="21"/>
  <c r="AG69" i="21"/>
  <c r="AF69" i="21"/>
  <c r="AE69" i="21"/>
  <c r="AD69" i="21"/>
  <c r="AC69" i="21"/>
  <c r="AB69" i="21"/>
  <c r="AA69" i="21"/>
  <c r="Z69" i="21"/>
  <c r="Y69" i="21"/>
  <c r="X69" i="21"/>
  <c r="W69" i="21"/>
  <c r="V69" i="21"/>
  <c r="U69" i="21"/>
  <c r="T69" i="21"/>
  <c r="S69" i="21"/>
  <c r="R69" i="21"/>
  <c r="Q69" i="21"/>
  <c r="P69" i="21"/>
  <c r="O69" i="21"/>
  <c r="N69" i="21"/>
  <c r="M69" i="21"/>
  <c r="L69" i="21"/>
  <c r="K69" i="21"/>
  <c r="J69" i="21"/>
  <c r="I69" i="21"/>
  <c r="H69" i="21"/>
  <c r="G69" i="21"/>
  <c r="F69" i="21"/>
  <c r="E69" i="21"/>
  <c r="D69" i="21"/>
  <c r="C69" i="21"/>
  <c r="B69"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V68" i="21"/>
  <c r="U68" i="21"/>
  <c r="T68" i="21"/>
  <c r="S68" i="21"/>
  <c r="R68" i="21"/>
  <c r="Q68" i="21"/>
  <c r="P68" i="21"/>
  <c r="O68" i="21"/>
  <c r="N68" i="21"/>
  <c r="M68" i="21"/>
  <c r="L68" i="21"/>
  <c r="K68" i="21"/>
  <c r="J68" i="21"/>
  <c r="I68" i="21"/>
  <c r="BE68" i="21" s="1"/>
  <c r="H68" i="21"/>
  <c r="G68" i="21"/>
  <c r="F68" i="21"/>
  <c r="E68" i="21"/>
  <c r="D68" i="21"/>
  <c r="C68" i="21"/>
  <c r="B68" i="21"/>
  <c r="AZ67" i="21"/>
  <c r="AY67" i="21"/>
  <c r="AX67" i="21"/>
  <c r="AW67" i="21"/>
  <c r="AV67" i="21"/>
  <c r="AU67" i="21"/>
  <c r="AT67" i="21"/>
  <c r="AS67" i="21"/>
  <c r="AR67" i="21"/>
  <c r="AQ67" i="21"/>
  <c r="AP67" i="21"/>
  <c r="AO67" i="21"/>
  <c r="AN67" i="21"/>
  <c r="AM67" i="21"/>
  <c r="AL67" i="21"/>
  <c r="AK67" i="21"/>
  <c r="AJ67" i="21"/>
  <c r="AI67" i="21"/>
  <c r="AH67" i="21"/>
  <c r="AG67" i="21"/>
  <c r="AF67" i="21"/>
  <c r="AE67" i="21"/>
  <c r="AD67" i="21"/>
  <c r="AC67" i="21"/>
  <c r="AB67" i="21"/>
  <c r="AA67" i="21"/>
  <c r="Z67" i="21"/>
  <c r="Y67" i="21"/>
  <c r="X67" i="21"/>
  <c r="W67" i="21"/>
  <c r="V67" i="21"/>
  <c r="U67" i="21"/>
  <c r="T67" i="21"/>
  <c r="S67" i="21"/>
  <c r="R67" i="21"/>
  <c r="Q67" i="21"/>
  <c r="P67" i="21"/>
  <c r="O67" i="21"/>
  <c r="N67" i="21"/>
  <c r="M67" i="21"/>
  <c r="L67" i="21"/>
  <c r="K67" i="21"/>
  <c r="J67" i="21"/>
  <c r="I67" i="21"/>
  <c r="H67" i="21"/>
  <c r="G67" i="21"/>
  <c r="F67" i="21"/>
  <c r="BE67" i="21" s="1"/>
  <c r="E67" i="21"/>
  <c r="D67" i="21"/>
  <c r="C67" i="21"/>
  <c r="B67"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V66" i="21"/>
  <c r="U66" i="21"/>
  <c r="T66" i="21"/>
  <c r="S66" i="21"/>
  <c r="R66" i="21"/>
  <c r="Q66" i="21"/>
  <c r="P66" i="21"/>
  <c r="O66" i="21"/>
  <c r="N66" i="21"/>
  <c r="M66" i="21"/>
  <c r="L66" i="21"/>
  <c r="K66" i="21"/>
  <c r="J66" i="21"/>
  <c r="I66" i="21"/>
  <c r="H66" i="21"/>
  <c r="G66" i="21"/>
  <c r="F66" i="21"/>
  <c r="E66" i="21"/>
  <c r="D66" i="21"/>
  <c r="BA66" i="21" s="1"/>
  <c r="BB66" i="21" s="1"/>
  <c r="C66" i="21"/>
  <c r="B66" i="21"/>
  <c r="AZ65" i="21"/>
  <c r="AY65" i="21"/>
  <c r="AX65" i="21"/>
  <c r="AW65" i="21"/>
  <c r="AV65" i="21"/>
  <c r="AU65" i="21"/>
  <c r="AT65" i="21"/>
  <c r="AS65" i="21"/>
  <c r="AR65" i="21"/>
  <c r="AQ65" i="21"/>
  <c r="AP65" i="21"/>
  <c r="AO65" i="21"/>
  <c r="AN65" i="21"/>
  <c r="AM65" i="21"/>
  <c r="AL65" i="21"/>
  <c r="AK65" i="21"/>
  <c r="AJ65" i="21"/>
  <c r="AI65" i="21"/>
  <c r="AH65" i="21"/>
  <c r="AG65" i="21"/>
  <c r="AF65" i="21"/>
  <c r="AE65" i="21"/>
  <c r="AD65" i="21"/>
  <c r="AC65" i="21"/>
  <c r="AB65" i="21"/>
  <c r="AA65" i="21"/>
  <c r="Z65" i="21"/>
  <c r="Y65" i="21"/>
  <c r="X65" i="21"/>
  <c r="W65" i="21"/>
  <c r="V65" i="21"/>
  <c r="U65" i="21"/>
  <c r="T65" i="21"/>
  <c r="S65" i="21"/>
  <c r="R65" i="21"/>
  <c r="Q65" i="21"/>
  <c r="P65" i="21"/>
  <c r="O65" i="21"/>
  <c r="N65" i="21"/>
  <c r="M65" i="21"/>
  <c r="L65" i="21"/>
  <c r="K65" i="21"/>
  <c r="J65" i="21"/>
  <c r="I65" i="21"/>
  <c r="H65" i="21"/>
  <c r="G65" i="21"/>
  <c r="F65" i="21"/>
  <c r="E65" i="21"/>
  <c r="D65" i="21"/>
  <c r="C65" i="21"/>
  <c r="B65"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V64" i="21"/>
  <c r="U64" i="21"/>
  <c r="T64" i="21"/>
  <c r="S64" i="21"/>
  <c r="R64" i="21"/>
  <c r="Q64" i="21"/>
  <c r="P64" i="21"/>
  <c r="O64" i="21"/>
  <c r="N64" i="21"/>
  <c r="M64" i="21"/>
  <c r="L64" i="21"/>
  <c r="K64" i="21"/>
  <c r="J64" i="21"/>
  <c r="I64" i="21"/>
  <c r="BE64" i="21" s="1"/>
  <c r="H64" i="21"/>
  <c r="G64" i="21"/>
  <c r="F64" i="21"/>
  <c r="E64" i="21"/>
  <c r="D64" i="21"/>
  <c r="C64" i="21"/>
  <c r="B64" i="21"/>
  <c r="AZ63" i="21"/>
  <c r="AY63" i="21"/>
  <c r="AX63" i="21"/>
  <c r="AW63" i="21"/>
  <c r="AV63" i="21"/>
  <c r="AU63" i="21"/>
  <c r="AT63" i="21"/>
  <c r="AS63" i="21"/>
  <c r="AR63" i="21"/>
  <c r="AQ63" i="21"/>
  <c r="AP63" i="21"/>
  <c r="AO63" i="21"/>
  <c r="AN63" i="21"/>
  <c r="AM63" i="21"/>
  <c r="AL63" i="21"/>
  <c r="AK63" i="21"/>
  <c r="AJ63" i="21"/>
  <c r="AI63" i="21"/>
  <c r="AH63" i="21"/>
  <c r="AG63" i="21"/>
  <c r="AF63" i="21"/>
  <c r="AE63" i="21"/>
  <c r="AD63" i="21"/>
  <c r="AC63" i="21"/>
  <c r="AB63" i="21"/>
  <c r="AA63" i="21"/>
  <c r="Z63" i="21"/>
  <c r="Y63" i="21"/>
  <c r="X63" i="21"/>
  <c r="W63" i="21"/>
  <c r="V63" i="21"/>
  <c r="U63" i="21"/>
  <c r="T63" i="21"/>
  <c r="S63" i="21"/>
  <c r="R63" i="21"/>
  <c r="Q63" i="21"/>
  <c r="P63" i="21"/>
  <c r="O63" i="21"/>
  <c r="N63" i="21"/>
  <c r="M63" i="21"/>
  <c r="L63" i="21"/>
  <c r="K63" i="21"/>
  <c r="J63" i="21"/>
  <c r="I63" i="21"/>
  <c r="H63" i="21"/>
  <c r="G63" i="21"/>
  <c r="F63" i="21"/>
  <c r="BE63" i="21" s="1"/>
  <c r="E63" i="21"/>
  <c r="D63" i="21"/>
  <c r="C63" i="21"/>
  <c r="B63"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V62" i="21"/>
  <c r="U62" i="21"/>
  <c r="T62" i="21"/>
  <c r="S62" i="21"/>
  <c r="R62" i="21"/>
  <c r="Q62" i="21"/>
  <c r="P62" i="21"/>
  <c r="O62" i="21"/>
  <c r="N62" i="21"/>
  <c r="M62" i="21"/>
  <c r="L62" i="21"/>
  <c r="K62" i="21"/>
  <c r="J62" i="21"/>
  <c r="I62" i="21"/>
  <c r="H62" i="21"/>
  <c r="G62" i="21"/>
  <c r="F62" i="21"/>
  <c r="E62" i="21"/>
  <c r="D62" i="21"/>
  <c r="BA62" i="21" s="1"/>
  <c r="BB62" i="21" s="1"/>
  <c r="C62" i="21"/>
  <c r="B62" i="21"/>
  <c r="AZ61" i="21"/>
  <c r="AY61" i="21"/>
  <c r="AX61" i="21"/>
  <c r="AW61" i="21"/>
  <c r="AV61" i="21"/>
  <c r="AU61" i="21"/>
  <c r="AT61" i="21"/>
  <c r="AS61" i="21"/>
  <c r="AR61" i="21"/>
  <c r="AQ61" i="21"/>
  <c r="AP61" i="21"/>
  <c r="AO61" i="21"/>
  <c r="AN61" i="21"/>
  <c r="AM61" i="21"/>
  <c r="AL61" i="21"/>
  <c r="AK61" i="21"/>
  <c r="AJ61" i="21"/>
  <c r="AI61" i="21"/>
  <c r="AH61" i="21"/>
  <c r="AG61" i="21"/>
  <c r="AF61" i="21"/>
  <c r="AE61" i="21"/>
  <c r="AD61" i="21"/>
  <c r="AC61" i="21"/>
  <c r="AB61" i="21"/>
  <c r="AA61" i="21"/>
  <c r="Z61" i="21"/>
  <c r="Y61" i="21"/>
  <c r="X61" i="21"/>
  <c r="W61" i="21"/>
  <c r="V61" i="21"/>
  <c r="U61" i="21"/>
  <c r="T61" i="21"/>
  <c r="S61" i="21"/>
  <c r="R61" i="21"/>
  <c r="Q61" i="21"/>
  <c r="P61" i="21"/>
  <c r="O61" i="21"/>
  <c r="N61" i="21"/>
  <c r="M61" i="21"/>
  <c r="L61" i="21"/>
  <c r="K61" i="21"/>
  <c r="J61" i="21"/>
  <c r="I61" i="21"/>
  <c r="H61" i="21"/>
  <c r="G61" i="21"/>
  <c r="F61" i="21"/>
  <c r="E61" i="21"/>
  <c r="D61" i="21"/>
  <c r="C61" i="21"/>
  <c r="B61"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V60" i="21"/>
  <c r="U60" i="21"/>
  <c r="T60" i="21"/>
  <c r="S60" i="21"/>
  <c r="R60" i="21"/>
  <c r="Q60" i="21"/>
  <c r="P60" i="21"/>
  <c r="O60" i="21"/>
  <c r="N60" i="21"/>
  <c r="M60" i="21"/>
  <c r="L60" i="21"/>
  <c r="K60" i="21"/>
  <c r="J60" i="21"/>
  <c r="I60" i="21"/>
  <c r="BE60" i="21" s="1"/>
  <c r="H60" i="21"/>
  <c r="G60" i="21"/>
  <c r="F60" i="21"/>
  <c r="E60" i="21"/>
  <c r="D60" i="21"/>
  <c r="C60" i="21"/>
  <c r="B60" i="21"/>
  <c r="AZ59" i="21"/>
  <c r="AY59" i="21"/>
  <c r="AX59" i="21"/>
  <c r="AW59" i="21"/>
  <c r="AV59" i="21"/>
  <c r="AU59" i="21"/>
  <c r="AT59" i="21"/>
  <c r="AS59" i="21"/>
  <c r="AR59" i="21"/>
  <c r="AQ59" i="21"/>
  <c r="AP59" i="21"/>
  <c r="AO59" i="21"/>
  <c r="AN59" i="21"/>
  <c r="AM59" i="21"/>
  <c r="AL59" i="21"/>
  <c r="AK59" i="21"/>
  <c r="AJ59" i="21"/>
  <c r="AI59" i="21"/>
  <c r="AH59" i="21"/>
  <c r="AG59" i="21"/>
  <c r="AF59" i="21"/>
  <c r="AE59" i="21"/>
  <c r="AD59" i="21"/>
  <c r="AC59" i="21"/>
  <c r="AB59" i="21"/>
  <c r="AA59" i="21"/>
  <c r="Z59" i="21"/>
  <c r="Y59" i="21"/>
  <c r="X59" i="21"/>
  <c r="W59" i="21"/>
  <c r="V59" i="21"/>
  <c r="U59" i="21"/>
  <c r="T59" i="21"/>
  <c r="S59" i="21"/>
  <c r="R59" i="21"/>
  <c r="Q59" i="21"/>
  <c r="P59" i="21"/>
  <c r="O59" i="21"/>
  <c r="N59" i="21"/>
  <c r="M59" i="21"/>
  <c r="L59" i="21"/>
  <c r="K59" i="21"/>
  <c r="J59" i="21"/>
  <c r="I59" i="21"/>
  <c r="H59" i="21"/>
  <c r="G59" i="21"/>
  <c r="F59" i="21"/>
  <c r="BE59" i="21" s="1"/>
  <c r="E59" i="21"/>
  <c r="BA59" i="21" s="1"/>
  <c r="BB59" i="21" s="1"/>
  <c r="D59" i="21"/>
  <c r="C59" i="21"/>
  <c r="B59"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V58" i="21"/>
  <c r="U58" i="21"/>
  <c r="T58" i="21"/>
  <c r="S58" i="21"/>
  <c r="R58" i="21"/>
  <c r="Q58" i="21"/>
  <c r="P58" i="21"/>
  <c r="O58" i="21"/>
  <c r="N58" i="21"/>
  <c r="M58" i="21"/>
  <c r="L58" i="21"/>
  <c r="K58" i="21"/>
  <c r="J58" i="21"/>
  <c r="I58" i="21"/>
  <c r="H58" i="21"/>
  <c r="G58" i="21"/>
  <c r="F58" i="21"/>
  <c r="E58" i="21"/>
  <c r="D58" i="21"/>
  <c r="BE58" i="21" s="1"/>
  <c r="C58" i="21"/>
  <c r="B58" i="21"/>
  <c r="AZ57" i="21"/>
  <c r="AY57" i="21"/>
  <c r="AX57" i="21"/>
  <c r="AW57" i="21"/>
  <c r="AV57" i="21"/>
  <c r="AU57" i="21"/>
  <c r="AT57" i="21"/>
  <c r="AS57" i="21"/>
  <c r="AR57" i="21"/>
  <c r="AQ57" i="21"/>
  <c r="AP57" i="21"/>
  <c r="AO57" i="21"/>
  <c r="AN57" i="21"/>
  <c r="AM57" i="21"/>
  <c r="AL57" i="21"/>
  <c r="AK57" i="21"/>
  <c r="AJ57" i="21"/>
  <c r="AI57" i="21"/>
  <c r="AH57" i="21"/>
  <c r="AG57" i="21"/>
  <c r="AF57" i="21"/>
  <c r="AE57" i="21"/>
  <c r="AD57" i="21"/>
  <c r="AC57" i="21"/>
  <c r="AB57" i="21"/>
  <c r="AA57" i="21"/>
  <c r="Z57" i="21"/>
  <c r="Y57" i="21"/>
  <c r="X57" i="21"/>
  <c r="W57" i="21"/>
  <c r="V57" i="21"/>
  <c r="U57" i="21"/>
  <c r="T57" i="21"/>
  <c r="S57" i="21"/>
  <c r="R57" i="21"/>
  <c r="Q57" i="21"/>
  <c r="P57" i="21"/>
  <c r="O57" i="21"/>
  <c r="N57" i="21"/>
  <c r="M57" i="21"/>
  <c r="L57" i="21"/>
  <c r="K57" i="21"/>
  <c r="J57" i="21"/>
  <c r="I57" i="21"/>
  <c r="H57" i="21"/>
  <c r="G57" i="21"/>
  <c r="F57" i="21"/>
  <c r="E57" i="21"/>
  <c r="D57" i="21"/>
  <c r="C57" i="21"/>
  <c r="B57"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V56" i="21"/>
  <c r="U56" i="21"/>
  <c r="T56" i="21"/>
  <c r="S56" i="21"/>
  <c r="R56" i="21"/>
  <c r="Q56" i="21"/>
  <c r="P56" i="21"/>
  <c r="O56" i="21"/>
  <c r="N56" i="21"/>
  <c r="M56" i="21"/>
  <c r="L56" i="21"/>
  <c r="K56" i="21"/>
  <c r="J56" i="21"/>
  <c r="I56" i="21"/>
  <c r="BE56" i="21" s="1"/>
  <c r="H56" i="21"/>
  <c r="G56" i="21"/>
  <c r="F56" i="21"/>
  <c r="E56" i="21"/>
  <c r="D56" i="21"/>
  <c r="C56" i="21"/>
  <c r="B56" i="21"/>
  <c r="AZ55" i="21"/>
  <c r="AY55" i="21"/>
  <c r="AX55" i="21"/>
  <c r="AW55" i="21"/>
  <c r="AV55" i="21"/>
  <c r="AU55" i="21"/>
  <c r="AT55" i="21"/>
  <c r="AS55" i="21"/>
  <c r="AR55" i="21"/>
  <c r="AQ55" i="21"/>
  <c r="AP55" i="21"/>
  <c r="AO55" i="21"/>
  <c r="AN55" i="21"/>
  <c r="AM55" i="21"/>
  <c r="AL55" i="21"/>
  <c r="AK55" i="21"/>
  <c r="AJ55" i="21"/>
  <c r="AI55" i="21"/>
  <c r="AH55" i="21"/>
  <c r="AG55" i="21"/>
  <c r="AF55" i="21"/>
  <c r="AE55" i="21"/>
  <c r="AD55" i="21"/>
  <c r="AC55" i="21"/>
  <c r="AB55" i="21"/>
  <c r="AA55" i="21"/>
  <c r="Z55" i="21"/>
  <c r="Y55" i="21"/>
  <c r="X55" i="21"/>
  <c r="W55" i="21"/>
  <c r="V55" i="21"/>
  <c r="U55" i="21"/>
  <c r="T55" i="21"/>
  <c r="S55" i="21"/>
  <c r="R55" i="21"/>
  <c r="Q55" i="21"/>
  <c r="P55" i="21"/>
  <c r="O55" i="21"/>
  <c r="N55" i="21"/>
  <c r="M55" i="21"/>
  <c r="L55" i="21"/>
  <c r="K55" i="21"/>
  <c r="J55" i="21"/>
  <c r="I55" i="21"/>
  <c r="H55" i="21"/>
  <c r="G55" i="21"/>
  <c r="F55" i="21"/>
  <c r="BE55" i="21" s="1"/>
  <c r="E55" i="21"/>
  <c r="BA55" i="21" s="1"/>
  <c r="BB55" i="21" s="1"/>
  <c r="D55" i="21"/>
  <c r="C55" i="21"/>
  <c r="B55"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V54" i="21"/>
  <c r="U54" i="21"/>
  <c r="T54" i="21"/>
  <c r="S54" i="21"/>
  <c r="R54" i="21"/>
  <c r="Q54" i="21"/>
  <c r="P54" i="21"/>
  <c r="O54" i="21"/>
  <c r="N54" i="21"/>
  <c r="M54" i="21"/>
  <c r="L54" i="21"/>
  <c r="K54" i="21"/>
  <c r="J54" i="21"/>
  <c r="I54" i="21"/>
  <c r="H54" i="21"/>
  <c r="G54" i="21"/>
  <c r="F54" i="21"/>
  <c r="E54" i="21"/>
  <c r="D54" i="21"/>
  <c r="BE54" i="21" s="1"/>
  <c r="C54" i="21"/>
  <c r="B54" i="21"/>
  <c r="AZ53" i="21"/>
  <c r="AY53" i="21"/>
  <c r="AX53" i="21"/>
  <c r="AW53" i="21"/>
  <c r="AV53" i="21"/>
  <c r="AU53" i="21"/>
  <c r="AT53" i="21"/>
  <c r="AS53" i="21"/>
  <c r="AR53" i="21"/>
  <c r="AQ53" i="21"/>
  <c r="AP53" i="21"/>
  <c r="AO53" i="21"/>
  <c r="AN53" i="21"/>
  <c r="AM53" i="21"/>
  <c r="AL53" i="21"/>
  <c r="AK53" i="21"/>
  <c r="AJ53" i="21"/>
  <c r="AI53" i="21"/>
  <c r="AH53" i="21"/>
  <c r="AG53" i="21"/>
  <c r="AF53" i="21"/>
  <c r="AE53" i="21"/>
  <c r="AD53" i="21"/>
  <c r="AC53" i="21"/>
  <c r="AB53" i="21"/>
  <c r="AA53" i="21"/>
  <c r="Z53" i="21"/>
  <c r="Y53" i="21"/>
  <c r="X53" i="21"/>
  <c r="W53" i="21"/>
  <c r="V53" i="21"/>
  <c r="U53" i="21"/>
  <c r="T53" i="21"/>
  <c r="S53" i="21"/>
  <c r="R53" i="21"/>
  <c r="Q53" i="21"/>
  <c r="P53" i="21"/>
  <c r="O53" i="21"/>
  <c r="N53" i="21"/>
  <c r="M53" i="21"/>
  <c r="L53" i="21"/>
  <c r="K53" i="21"/>
  <c r="J53" i="21"/>
  <c r="I53" i="21"/>
  <c r="H53" i="21"/>
  <c r="G53" i="21"/>
  <c r="F53" i="21"/>
  <c r="E53" i="21"/>
  <c r="D53" i="21"/>
  <c r="C53" i="21"/>
  <c r="B53"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V52" i="21"/>
  <c r="U52" i="21"/>
  <c r="T52" i="21"/>
  <c r="S52" i="21"/>
  <c r="R52" i="21"/>
  <c r="Q52" i="21"/>
  <c r="P52" i="21"/>
  <c r="O52" i="21"/>
  <c r="N52" i="21"/>
  <c r="M52" i="21"/>
  <c r="L52" i="21"/>
  <c r="K52" i="21"/>
  <c r="J52" i="21"/>
  <c r="I52" i="21"/>
  <c r="BE52" i="21" s="1"/>
  <c r="H52" i="21"/>
  <c r="G52" i="21"/>
  <c r="F52" i="21"/>
  <c r="E52" i="21"/>
  <c r="D52" i="21"/>
  <c r="C52" i="21"/>
  <c r="B52" i="21"/>
  <c r="AZ51" i="21"/>
  <c r="AY51" i="21"/>
  <c r="AX51" i="21"/>
  <c r="AW51" i="21"/>
  <c r="AV51" i="21"/>
  <c r="AU51" i="21"/>
  <c r="AT51" i="21"/>
  <c r="AS51" i="21"/>
  <c r="AR51" i="21"/>
  <c r="AQ51" i="21"/>
  <c r="AP51" i="21"/>
  <c r="AO51" i="21"/>
  <c r="AN51" i="21"/>
  <c r="AM51" i="21"/>
  <c r="AL51" i="21"/>
  <c r="AK51" i="21"/>
  <c r="AJ51" i="21"/>
  <c r="AI51" i="21"/>
  <c r="AH51" i="21"/>
  <c r="AG51" i="21"/>
  <c r="AF51" i="21"/>
  <c r="AE51" i="21"/>
  <c r="AD51" i="21"/>
  <c r="AC51" i="21"/>
  <c r="AB51" i="21"/>
  <c r="AA51" i="21"/>
  <c r="Z51" i="21"/>
  <c r="Y51" i="21"/>
  <c r="X51" i="21"/>
  <c r="W51" i="21"/>
  <c r="V51" i="21"/>
  <c r="U51" i="21"/>
  <c r="T51" i="21"/>
  <c r="S51" i="21"/>
  <c r="R51" i="21"/>
  <c r="Q51" i="21"/>
  <c r="P51" i="21"/>
  <c r="O51" i="21"/>
  <c r="N51" i="21"/>
  <c r="M51" i="21"/>
  <c r="L51" i="21"/>
  <c r="K51" i="21"/>
  <c r="J51" i="21"/>
  <c r="I51" i="21"/>
  <c r="H51" i="21"/>
  <c r="G51" i="21"/>
  <c r="F51" i="21"/>
  <c r="BE51" i="21" s="1"/>
  <c r="E51" i="21"/>
  <c r="BA51" i="21" s="1"/>
  <c r="BB51" i="21" s="1"/>
  <c r="D51" i="21"/>
  <c r="C51" i="21"/>
  <c r="B51"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V50" i="21"/>
  <c r="U50" i="21"/>
  <c r="T50" i="21"/>
  <c r="S50" i="21"/>
  <c r="R50" i="21"/>
  <c r="Q50" i="21"/>
  <c r="P50" i="21"/>
  <c r="O50" i="21"/>
  <c r="N50" i="21"/>
  <c r="M50" i="21"/>
  <c r="L50" i="21"/>
  <c r="K50" i="21"/>
  <c r="J50" i="21"/>
  <c r="I50" i="21"/>
  <c r="H50" i="21"/>
  <c r="G50" i="21"/>
  <c r="F50" i="21"/>
  <c r="E50" i="21"/>
  <c r="BA50" i="21" s="1"/>
  <c r="BB50" i="21" s="1"/>
  <c r="D50" i="21"/>
  <c r="C50" i="21"/>
  <c r="B50" i="21"/>
  <c r="AZ49" i="21"/>
  <c r="AY49" i="21"/>
  <c r="AX49" i="21"/>
  <c r="AW49" i="21"/>
  <c r="AV49" i="21"/>
  <c r="AU49" i="21"/>
  <c r="AT49" i="21"/>
  <c r="AS49" i="21"/>
  <c r="AR49" i="21"/>
  <c r="AQ49" i="21"/>
  <c r="AP49" i="21"/>
  <c r="AO49" i="21"/>
  <c r="AN49" i="21"/>
  <c r="AM49" i="21"/>
  <c r="AL49" i="21"/>
  <c r="AK49" i="21"/>
  <c r="AJ49" i="21"/>
  <c r="AI49" i="21"/>
  <c r="AH49" i="21"/>
  <c r="AG49" i="21"/>
  <c r="AF49" i="21"/>
  <c r="AE49" i="21"/>
  <c r="AD49" i="21"/>
  <c r="AC49" i="21"/>
  <c r="AB49" i="21"/>
  <c r="AA49" i="21"/>
  <c r="Z49" i="21"/>
  <c r="Y49" i="21"/>
  <c r="X49" i="21"/>
  <c r="W49" i="21"/>
  <c r="V49" i="21"/>
  <c r="U49" i="21"/>
  <c r="T49" i="21"/>
  <c r="S49" i="21"/>
  <c r="R49" i="21"/>
  <c r="Q49" i="21"/>
  <c r="P49" i="21"/>
  <c r="O49" i="21"/>
  <c r="N49" i="21"/>
  <c r="M49" i="21"/>
  <c r="L49" i="21"/>
  <c r="K49" i="21"/>
  <c r="J49" i="21"/>
  <c r="I49" i="21"/>
  <c r="H49" i="21"/>
  <c r="G49" i="21"/>
  <c r="F49" i="21"/>
  <c r="E49" i="21"/>
  <c r="D49" i="21"/>
  <c r="C49" i="21"/>
  <c r="B49"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V48" i="21"/>
  <c r="U48" i="21"/>
  <c r="T48" i="21"/>
  <c r="S48" i="21"/>
  <c r="R48" i="21"/>
  <c r="Q48" i="21"/>
  <c r="P48" i="21"/>
  <c r="O48" i="21"/>
  <c r="N48" i="21"/>
  <c r="M48" i="21"/>
  <c r="L48" i="21"/>
  <c r="K48" i="21"/>
  <c r="J48" i="21"/>
  <c r="I48" i="21"/>
  <c r="BE48" i="21" s="1"/>
  <c r="H48" i="21"/>
  <c r="G48" i="21"/>
  <c r="F48" i="21"/>
  <c r="E48" i="21"/>
  <c r="D48" i="21"/>
  <c r="C48" i="21"/>
  <c r="B48" i="21"/>
  <c r="AZ47" i="21"/>
  <c r="AY47" i="21"/>
  <c r="AX47" i="21"/>
  <c r="AW47" i="21"/>
  <c r="AV47" i="21"/>
  <c r="AU47" i="21"/>
  <c r="AT47" i="21"/>
  <c r="AS47" i="21"/>
  <c r="AR47" i="21"/>
  <c r="AQ47" i="21"/>
  <c r="AP47" i="21"/>
  <c r="AO47" i="21"/>
  <c r="AN47" i="21"/>
  <c r="AM47" i="21"/>
  <c r="AL47" i="21"/>
  <c r="AK47" i="21"/>
  <c r="AJ47" i="21"/>
  <c r="AI47" i="21"/>
  <c r="AH47" i="21"/>
  <c r="AG47" i="21"/>
  <c r="AF47" i="21"/>
  <c r="AE47" i="21"/>
  <c r="AD47" i="21"/>
  <c r="AC47" i="21"/>
  <c r="AB47" i="21"/>
  <c r="AA47" i="21"/>
  <c r="Z47" i="21"/>
  <c r="Y47" i="21"/>
  <c r="X47" i="21"/>
  <c r="W47" i="21"/>
  <c r="V47" i="21"/>
  <c r="U47" i="21"/>
  <c r="T47" i="21"/>
  <c r="S47" i="21"/>
  <c r="R47" i="21"/>
  <c r="Q47" i="21"/>
  <c r="P47" i="21"/>
  <c r="O47" i="21"/>
  <c r="N47" i="21"/>
  <c r="M47" i="21"/>
  <c r="L47" i="21"/>
  <c r="K47" i="21"/>
  <c r="J47" i="21"/>
  <c r="I47" i="21"/>
  <c r="H47" i="21"/>
  <c r="G47" i="21"/>
  <c r="F47" i="21"/>
  <c r="BE47" i="21" s="1"/>
  <c r="E47" i="21"/>
  <c r="D47" i="21"/>
  <c r="C47" i="21"/>
  <c r="B47"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V46" i="21"/>
  <c r="U46" i="21"/>
  <c r="T46" i="21"/>
  <c r="S46" i="21"/>
  <c r="R46" i="21"/>
  <c r="Q46" i="21"/>
  <c r="P46" i="21"/>
  <c r="O46" i="21"/>
  <c r="N46" i="21"/>
  <c r="M46" i="21"/>
  <c r="L46" i="21"/>
  <c r="K46" i="21"/>
  <c r="J46" i="21"/>
  <c r="I46" i="21"/>
  <c r="H46" i="21"/>
  <c r="G46" i="21"/>
  <c r="F46" i="21"/>
  <c r="E46" i="21"/>
  <c r="BA46" i="21" s="1"/>
  <c r="BB46" i="21" s="1"/>
  <c r="D46" i="21"/>
  <c r="C46" i="21"/>
  <c r="B46" i="21"/>
  <c r="AZ45" i="21"/>
  <c r="AY45" i="21"/>
  <c r="AX45" i="21"/>
  <c r="AW45" i="21"/>
  <c r="AV45" i="21"/>
  <c r="AU45" i="21"/>
  <c r="AT45" i="21"/>
  <c r="AS45" i="21"/>
  <c r="AR45" i="21"/>
  <c r="AQ45" i="21"/>
  <c r="AP45" i="21"/>
  <c r="AO45" i="21"/>
  <c r="AN45" i="21"/>
  <c r="AM45" i="21"/>
  <c r="AL45" i="21"/>
  <c r="AK45" i="21"/>
  <c r="AJ45" i="21"/>
  <c r="AI45" i="21"/>
  <c r="AH45" i="21"/>
  <c r="AG45" i="21"/>
  <c r="AF45" i="21"/>
  <c r="AE45" i="21"/>
  <c r="AD45" i="21"/>
  <c r="AC45" i="21"/>
  <c r="AB45" i="21"/>
  <c r="AA45" i="21"/>
  <c r="Z45" i="21"/>
  <c r="Y45" i="21"/>
  <c r="X45" i="21"/>
  <c r="W45" i="21"/>
  <c r="V45" i="21"/>
  <c r="U45" i="21"/>
  <c r="T45" i="21"/>
  <c r="S45" i="21"/>
  <c r="R45" i="21"/>
  <c r="Q45" i="21"/>
  <c r="P45" i="21"/>
  <c r="O45" i="21"/>
  <c r="N45" i="21"/>
  <c r="M45" i="21"/>
  <c r="L45" i="21"/>
  <c r="K45" i="21"/>
  <c r="J45" i="21"/>
  <c r="I45" i="21"/>
  <c r="H45" i="21"/>
  <c r="G45" i="21"/>
  <c r="F45" i="21"/>
  <c r="E45" i="21"/>
  <c r="D45" i="21"/>
  <c r="C45" i="21"/>
  <c r="B45"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V44" i="21"/>
  <c r="U44" i="21"/>
  <c r="T44" i="21"/>
  <c r="S44" i="21"/>
  <c r="R44" i="21"/>
  <c r="Q44" i="21"/>
  <c r="P44" i="21"/>
  <c r="O44" i="21"/>
  <c r="N44" i="21"/>
  <c r="M44" i="21"/>
  <c r="L44" i="21"/>
  <c r="K44" i="21"/>
  <c r="J44" i="21"/>
  <c r="I44" i="21"/>
  <c r="BE44" i="21" s="1"/>
  <c r="H44" i="21"/>
  <c r="G44" i="21"/>
  <c r="F44" i="21"/>
  <c r="E44" i="21"/>
  <c r="D44" i="21"/>
  <c r="C44" i="21"/>
  <c r="B44" i="21"/>
  <c r="AZ43" i="21"/>
  <c r="AY43" i="21"/>
  <c r="AX43" i="21"/>
  <c r="AW43" i="21"/>
  <c r="AV43" i="21"/>
  <c r="AU43" i="21"/>
  <c r="AT43" i="21"/>
  <c r="AS43" i="21"/>
  <c r="AR43" i="21"/>
  <c r="AQ43" i="21"/>
  <c r="AP43" i="21"/>
  <c r="AO43" i="21"/>
  <c r="AN43" i="21"/>
  <c r="AM43" i="21"/>
  <c r="AL43" i="21"/>
  <c r="AK43" i="21"/>
  <c r="AJ43" i="21"/>
  <c r="AI43" i="21"/>
  <c r="AH43" i="21"/>
  <c r="AG43" i="21"/>
  <c r="AF43" i="21"/>
  <c r="AE43" i="21"/>
  <c r="AD43" i="21"/>
  <c r="AC43" i="21"/>
  <c r="AB43" i="21"/>
  <c r="AA43" i="21"/>
  <c r="Z43" i="21"/>
  <c r="Y43" i="21"/>
  <c r="X43" i="21"/>
  <c r="W43" i="21"/>
  <c r="V43" i="21"/>
  <c r="U43" i="21"/>
  <c r="T43" i="21"/>
  <c r="S43" i="21"/>
  <c r="R43" i="21"/>
  <c r="Q43" i="21"/>
  <c r="P43" i="21"/>
  <c r="O43" i="21"/>
  <c r="N43" i="21"/>
  <c r="M43" i="21"/>
  <c r="L43" i="21"/>
  <c r="K43" i="21"/>
  <c r="J43" i="21"/>
  <c r="I43" i="21"/>
  <c r="H43" i="21"/>
  <c r="G43" i="21"/>
  <c r="F43" i="21"/>
  <c r="BE43" i="21" s="1"/>
  <c r="E43" i="21"/>
  <c r="D43" i="21"/>
  <c r="C43" i="21"/>
  <c r="B43"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V42" i="21"/>
  <c r="U42" i="21"/>
  <c r="T42" i="21"/>
  <c r="S42" i="21"/>
  <c r="R42" i="21"/>
  <c r="Q42" i="21"/>
  <c r="P42" i="21"/>
  <c r="O42" i="21"/>
  <c r="N42" i="21"/>
  <c r="M42" i="21"/>
  <c r="L42" i="21"/>
  <c r="K42" i="21"/>
  <c r="J42" i="21"/>
  <c r="I42" i="21"/>
  <c r="H42" i="21"/>
  <c r="G42" i="21"/>
  <c r="F42" i="21"/>
  <c r="E42" i="21"/>
  <c r="BA42" i="21" s="1"/>
  <c r="BB42" i="21" s="1"/>
  <c r="D42" i="21"/>
  <c r="C42" i="21"/>
  <c r="B42" i="21"/>
  <c r="AZ41" i="21"/>
  <c r="AY41" i="21"/>
  <c r="AX41" i="21"/>
  <c r="AW41" i="21"/>
  <c r="AV41" i="21"/>
  <c r="AU41" i="21"/>
  <c r="AT41" i="21"/>
  <c r="AS41" i="21"/>
  <c r="AR41" i="21"/>
  <c r="AQ41" i="21"/>
  <c r="AP41" i="21"/>
  <c r="AO41" i="21"/>
  <c r="AN41" i="21"/>
  <c r="AM41" i="21"/>
  <c r="AL41" i="21"/>
  <c r="AK41" i="21"/>
  <c r="AJ41" i="21"/>
  <c r="AI41" i="21"/>
  <c r="AH41" i="21"/>
  <c r="AG41" i="21"/>
  <c r="AF41" i="21"/>
  <c r="AE41" i="21"/>
  <c r="AD41" i="21"/>
  <c r="AC41" i="21"/>
  <c r="AB41" i="21"/>
  <c r="AA41" i="21"/>
  <c r="Z41" i="21"/>
  <c r="Y41" i="21"/>
  <c r="X41" i="21"/>
  <c r="W41" i="21"/>
  <c r="V41" i="21"/>
  <c r="U41" i="21"/>
  <c r="T41" i="21"/>
  <c r="S41" i="21"/>
  <c r="R41" i="21"/>
  <c r="Q41" i="21"/>
  <c r="P41" i="21"/>
  <c r="O41" i="21"/>
  <c r="N41" i="21"/>
  <c r="M41" i="21"/>
  <c r="L41" i="21"/>
  <c r="K41" i="21"/>
  <c r="J41" i="21"/>
  <c r="I41" i="21"/>
  <c r="H41" i="21"/>
  <c r="G41" i="21"/>
  <c r="F41" i="21"/>
  <c r="E41" i="21"/>
  <c r="D41" i="21"/>
  <c r="C41" i="21"/>
  <c r="B41"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V40" i="21"/>
  <c r="U40" i="21"/>
  <c r="T40" i="21"/>
  <c r="S40" i="21"/>
  <c r="R40" i="21"/>
  <c r="Q40" i="21"/>
  <c r="P40" i="21"/>
  <c r="O40" i="21"/>
  <c r="N40" i="21"/>
  <c r="M40" i="21"/>
  <c r="L40" i="21"/>
  <c r="K40" i="21"/>
  <c r="J40" i="21"/>
  <c r="I40" i="21"/>
  <c r="BE40" i="21" s="1"/>
  <c r="H40" i="21"/>
  <c r="G40" i="21"/>
  <c r="F40" i="21"/>
  <c r="E40" i="21"/>
  <c r="D40" i="21"/>
  <c r="C40" i="21"/>
  <c r="B40" i="21"/>
  <c r="AZ39" i="21"/>
  <c r="AY39" i="21"/>
  <c r="AX39" i="21"/>
  <c r="AW39" i="21"/>
  <c r="AV39" i="21"/>
  <c r="AU39" i="21"/>
  <c r="AT39" i="21"/>
  <c r="AS39" i="21"/>
  <c r="AR39" i="21"/>
  <c r="AQ39" i="21"/>
  <c r="AP39" i="21"/>
  <c r="AO39" i="21"/>
  <c r="AN39" i="21"/>
  <c r="AM39" i="21"/>
  <c r="AL39" i="21"/>
  <c r="AK39" i="21"/>
  <c r="AJ39" i="21"/>
  <c r="AI39" i="21"/>
  <c r="AH39" i="21"/>
  <c r="AG39" i="21"/>
  <c r="AF39" i="21"/>
  <c r="AE39" i="21"/>
  <c r="AD39" i="21"/>
  <c r="AC39" i="21"/>
  <c r="AB39" i="21"/>
  <c r="AA39" i="21"/>
  <c r="Z39" i="21"/>
  <c r="Y39" i="21"/>
  <c r="X39" i="21"/>
  <c r="W39" i="21"/>
  <c r="V39" i="21"/>
  <c r="U39" i="21"/>
  <c r="T39" i="21"/>
  <c r="S39" i="21"/>
  <c r="R39" i="21"/>
  <c r="Q39" i="21"/>
  <c r="P39" i="21"/>
  <c r="O39" i="21"/>
  <c r="N39" i="21"/>
  <c r="M39" i="21"/>
  <c r="L39" i="21"/>
  <c r="K39" i="21"/>
  <c r="J39" i="21"/>
  <c r="I39" i="21"/>
  <c r="H39" i="21"/>
  <c r="G39" i="21"/>
  <c r="F39" i="21"/>
  <c r="BE39" i="21" s="1"/>
  <c r="E39" i="21"/>
  <c r="D39" i="21"/>
  <c r="C39" i="21"/>
  <c r="B39"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V38" i="21"/>
  <c r="U38" i="21"/>
  <c r="T38" i="21"/>
  <c r="S38" i="21"/>
  <c r="R38" i="21"/>
  <c r="Q38" i="21"/>
  <c r="P38" i="21"/>
  <c r="O38" i="21"/>
  <c r="N38" i="21"/>
  <c r="M38" i="21"/>
  <c r="L38" i="21"/>
  <c r="K38" i="21"/>
  <c r="J38" i="21"/>
  <c r="I38" i="21"/>
  <c r="H38" i="21"/>
  <c r="G38" i="21"/>
  <c r="F38" i="21"/>
  <c r="E38" i="21"/>
  <c r="D38" i="21"/>
  <c r="BE38" i="21" s="1"/>
  <c r="C38" i="21"/>
  <c r="B38" i="21"/>
  <c r="AZ37" i="21"/>
  <c r="AY37" i="21"/>
  <c r="AX37" i="21"/>
  <c r="AW37" i="21"/>
  <c r="AV37" i="21"/>
  <c r="AU37" i="21"/>
  <c r="AT37" i="21"/>
  <c r="AS37" i="21"/>
  <c r="AR37" i="21"/>
  <c r="AQ37" i="21"/>
  <c r="AP37" i="21"/>
  <c r="AO37" i="21"/>
  <c r="AN37" i="21"/>
  <c r="AM37" i="21"/>
  <c r="AL37" i="21"/>
  <c r="AK37" i="21"/>
  <c r="AJ37" i="21"/>
  <c r="AI37" i="21"/>
  <c r="AH37" i="21"/>
  <c r="AG37" i="21"/>
  <c r="AF37" i="21"/>
  <c r="AE37" i="21"/>
  <c r="AD37" i="21"/>
  <c r="AC37" i="21"/>
  <c r="AB37" i="21"/>
  <c r="AA37" i="21"/>
  <c r="Z37" i="21"/>
  <c r="Y37" i="21"/>
  <c r="X37" i="21"/>
  <c r="W37" i="21"/>
  <c r="V37" i="21"/>
  <c r="U37" i="21"/>
  <c r="T37" i="21"/>
  <c r="S37" i="21"/>
  <c r="R37" i="21"/>
  <c r="Q37" i="21"/>
  <c r="P37" i="21"/>
  <c r="O37" i="21"/>
  <c r="N37" i="21"/>
  <c r="M37" i="21"/>
  <c r="L37" i="21"/>
  <c r="K37" i="21"/>
  <c r="J37" i="21"/>
  <c r="I37" i="21"/>
  <c r="H37" i="21"/>
  <c r="G37" i="21"/>
  <c r="F37" i="21"/>
  <c r="E37" i="21"/>
  <c r="D37" i="21"/>
  <c r="C37" i="21"/>
  <c r="B37"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V36" i="21"/>
  <c r="U36" i="21"/>
  <c r="T36" i="21"/>
  <c r="S36" i="21"/>
  <c r="R36" i="21"/>
  <c r="Q36" i="21"/>
  <c r="P36" i="21"/>
  <c r="O36" i="21"/>
  <c r="N36" i="21"/>
  <c r="M36" i="21"/>
  <c r="L36" i="21"/>
  <c r="K36" i="21"/>
  <c r="J36" i="21"/>
  <c r="I36" i="21"/>
  <c r="BE36" i="21" s="1"/>
  <c r="H36" i="21"/>
  <c r="G36" i="21"/>
  <c r="F36" i="21"/>
  <c r="E36" i="21"/>
  <c r="D36" i="21"/>
  <c r="C36" i="21"/>
  <c r="B36" i="21"/>
  <c r="AZ35" i="21"/>
  <c r="AY35" i="21"/>
  <c r="AX35" i="21"/>
  <c r="AW35" i="21"/>
  <c r="AV35" i="21"/>
  <c r="AU35" i="21"/>
  <c r="AT35" i="21"/>
  <c r="AS35" i="21"/>
  <c r="AR35" i="21"/>
  <c r="AQ35" i="21"/>
  <c r="AP35" i="21"/>
  <c r="AO35" i="21"/>
  <c r="AN35" i="21"/>
  <c r="AM35" i="21"/>
  <c r="AL35" i="21"/>
  <c r="AK35" i="21"/>
  <c r="AJ35" i="21"/>
  <c r="AI35" i="21"/>
  <c r="AH35" i="21"/>
  <c r="AG35" i="21"/>
  <c r="AF35" i="21"/>
  <c r="AE35" i="21"/>
  <c r="AD35" i="21"/>
  <c r="AC35" i="21"/>
  <c r="AB35" i="21"/>
  <c r="AA35" i="21"/>
  <c r="Z35" i="21"/>
  <c r="Y35" i="21"/>
  <c r="X35" i="21"/>
  <c r="W35" i="21"/>
  <c r="V35" i="21"/>
  <c r="U35" i="21"/>
  <c r="T35" i="21"/>
  <c r="S35" i="21"/>
  <c r="R35" i="21"/>
  <c r="Q35" i="21"/>
  <c r="P35" i="21"/>
  <c r="O35" i="21"/>
  <c r="N35" i="21"/>
  <c r="M35" i="21"/>
  <c r="L35" i="21"/>
  <c r="K35" i="21"/>
  <c r="J35" i="21"/>
  <c r="I35" i="21"/>
  <c r="H35" i="21"/>
  <c r="G35" i="21"/>
  <c r="F35" i="21"/>
  <c r="BE35" i="21" s="1"/>
  <c r="E35" i="21"/>
  <c r="D35" i="21"/>
  <c r="C35" i="21"/>
  <c r="B35"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V34" i="21"/>
  <c r="U34" i="21"/>
  <c r="T34" i="21"/>
  <c r="S34" i="21"/>
  <c r="R34" i="21"/>
  <c r="Q34" i="21"/>
  <c r="P34" i="21"/>
  <c r="O34" i="21"/>
  <c r="N34" i="21"/>
  <c r="M34" i="21"/>
  <c r="L34" i="21"/>
  <c r="K34" i="21"/>
  <c r="J34" i="21"/>
  <c r="I34" i="21"/>
  <c r="H34" i="21"/>
  <c r="G34" i="21"/>
  <c r="F34" i="21"/>
  <c r="E34" i="21"/>
  <c r="BA34" i="21" s="1"/>
  <c r="BB34" i="21" s="1"/>
  <c r="D34" i="21"/>
  <c r="C34" i="21"/>
  <c r="B34" i="21"/>
  <c r="AZ33" i="21"/>
  <c r="AY33" i="21"/>
  <c r="AX33" i="21"/>
  <c r="AW33" i="21"/>
  <c r="AV33" i="21"/>
  <c r="AU33" i="21"/>
  <c r="AT33" i="21"/>
  <c r="AS33" i="21"/>
  <c r="AR33" i="21"/>
  <c r="AQ33" i="21"/>
  <c r="AP33" i="21"/>
  <c r="AO33" i="21"/>
  <c r="AN33" i="21"/>
  <c r="AM33" i="21"/>
  <c r="AL33" i="21"/>
  <c r="AK33" i="21"/>
  <c r="AJ33" i="21"/>
  <c r="AI33" i="21"/>
  <c r="AH33" i="21"/>
  <c r="AG33" i="21"/>
  <c r="AF33" i="21"/>
  <c r="AE33" i="21"/>
  <c r="AD33" i="21"/>
  <c r="AC33" i="21"/>
  <c r="AB33" i="21"/>
  <c r="AA33" i="21"/>
  <c r="Z33" i="21"/>
  <c r="Y33" i="21"/>
  <c r="X33" i="21"/>
  <c r="W33" i="21"/>
  <c r="V33" i="21"/>
  <c r="U33" i="21"/>
  <c r="T33" i="21"/>
  <c r="S33" i="21"/>
  <c r="R33" i="21"/>
  <c r="Q33" i="21"/>
  <c r="P33" i="21"/>
  <c r="O33" i="21"/>
  <c r="N33" i="21"/>
  <c r="M33" i="21"/>
  <c r="L33" i="21"/>
  <c r="K33" i="21"/>
  <c r="J33" i="21"/>
  <c r="I33" i="21"/>
  <c r="H33" i="21"/>
  <c r="G33" i="21"/>
  <c r="F33" i="21"/>
  <c r="E33" i="21"/>
  <c r="D33" i="21"/>
  <c r="C33" i="21"/>
  <c r="B33"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V32" i="21"/>
  <c r="U32" i="21"/>
  <c r="T32" i="21"/>
  <c r="S32" i="21"/>
  <c r="R32" i="21"/>
  <c r="Q32" i="21"/>
  <c r="P32" i="21"/>
  <c r="O32" i="21"/>
  <c r="N32" i="21"/>
  <c r="M32" i="21"/>
  <c r="L32" i="21"/>
  <c r="K32" i="21"/>
  <c r="J32" i="21"/>
  <c r="I32" i="21"/>
  <c r="BE32" i="21" s="1"/>
  <c r="H32" i="21"/>
  <c r="G32" i="21"/>
  <c r="F32" i="21"/>
  <c r="E32" i="21"/>
  <c r="D32" i="21"/>
  <c r="C32" i="21"/>
  <c r="B32" i="21"/>
  <c r="AZ31" i="21"/>
  <c r="AY31" i="21"/>
  <c r="AX31" i="21"/>
  <c r="AW31" i="21"/>
  <c r="AV31" i="21"/>
  <c r="AU31" i="21"/>
  <c r="AT31" i="21"/>
  <c r="AS31" i="21"/>
  <c r="AR31" i="21"/>
  <c r="AQ31" i="21"/>
  <c r="AP31" i="21"/>
  <c r="AO31" i="21"/>
  <c r="AN31" i="21"/>
  <c r="AM31" i="21"/>
  <c r="AL31" i="21"/>
  <c r="AK31" i="21"/>
  <c r="AJ31" i="21"/>
  <c r="AI31" i="21"/>
  <c r="AH31" i="21"/>
  <c r="AG31" i="21"/>
  <c r="AF31" i="21"/>
  <c r="AE31" i="21"/>
  <c r="AD31" i="21"/>
  <c r="AC31" i="21"/>
  <c r="AB31" i="21"/>
  <c r="AA31" i="21"/>
  <c r="Z31" i="21"/>
  <c r="Y31" i="21"/>
  <c r="X31" i="21"/>
  <c r="W31" i="21"/>
  <c r="V31" i="21"/>
  <c r="U31" i="21"/>
  <c r="T31" i="21"/>
  <c r="S31" i="21"/>
  <c r="R31" i="21"/>
  <c r="Q31" i="21"/>
  <c r="P31" i="21"/>
  <c r="O31" i="21"/>
  <c r="N31" i="21"/>
  <c r="M31" i="21"/>
  <c r="L31" i="21"/>
  <c r="K31" i="21"/>
  <c r="J31" i="21"/>
  <c r="I31" i="21"/>
  <c r="H31" i="21"/>
  <c r="G31" i="21"/>
  <c r="F31" i="21"/>
  <c r="BE31" i="21" s="1"/>
  <c r="E31" i="21"/>
  <c r="BA31" i="21" s="1"/>
  <c r="BB31" i="21" s="1"/>
  <c r="D31" i="21"/>
  <c r="C31" i="21"/>
  <c r="B31"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V30" i="21"/>
  <c r="U30" i="21"/>
  <c r="T30" i="21"/>
  <c r="S30" i="21"/>
  <c r="R30" i="21"/>
  <c r="Q30" i="21"/>
  <c r="P30" i="21"/>
  <c r="O30" i="21"/>
  <c r="N30" i="21"/>
  <c r="M30" i="21"/>
  <c r="L30" i="21"/>
  <c r="K30" i="21"/>
  <c r="J30" i="21"/>
  <c r="I30" i="21"/>
  <c r="H30" i="21"/>
  <c r="G30" i="21"/>
  <c r="F30" i="21"/>
  <c r="E30" i="21"/>
  <c r="D30" i="21"/>
  <c r="C30" i="21"/>
  <c r="B30" i="21"/>
  <c r="AZ29" i="21"/>
  <c r="AY29" i="21"/>
  <c r="AX29" i="21"/>
  <c r="AW29" i="21"/>
  <c r="AV29" i="21"/>
  <c r="AU29" i="21"/>
  <c r="AT29" i="21"/>
  <c r="AS29" i="21"/>
  <c r="AR29" i="21"/>
  <c r="AQ29" i="21"/>
  <c r="AP29" i="21"/>
  <c r="AO29" i="21"/>
  <c r="AN29" i="21"/>
  <c r="AM29" i="21"/>
  <c r="AL29" i="21"/>
  <c r="AK29" i="21"/>
  <c r="AJ29" i="21"/>
  <c r="AI29" i="21"/>
  <c r="AH29" i="21"/>
  <c r="AG29" i="21"/>
  <c r="AF29" i="21"/>
  <c r="AE29" i="21"/>
  <c r="AD29" i="21"/>
  <c r="AC29" i="21"/>
  <c r="AB29" i="21"/>
  <c r="AA29" i="21"/>
  <c r="Z29" i="21"/>
  <c r="Y29" i="21"/>
  <c r="X29" i="21"/>
  <c r="W29" i="21"/>
  <c r="V29" i="21"/>
  <c r="U29" i="21"/>
  <c r="T29" i="21"/>
  <c r="S29" i="21"/>
  <c r="R29" i="21"/>
  <c r="Q29" i="21"/>
  <c r="P29" i="21"/>
  <c r="O29" i="21"/>
  <c r="N29" i="21"/>
  <c r="M29" i="21"/>
  <c r="L29" i="21"/>
  <c r="K29" i="21"/>
  <c r="J29" i="21"/>
  <c r="I29" i="21"/>
  <c r="H29" i="21"/>
  <c r="G29" i="21"/>
  <c r="F29" i="21"/>
  <c r="E29" i="21"/>
  <c r="D29" i="21"/>
  <c r="C29" i="21"/>
  <c r="B29"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V28" i="21"/>
  <c r="U28" i="21"/>
  <c r="T28" i="21"/>
  <c r="S28" i="21"/>
  <c r="R28" i="21"/>
  <c r="Q28" i="21"/>
  <c r="P28" i="21"/>
  <c r="O28" i="21"/>
  <c r="N28" i="21"/>
  <c r="M28" i="21"/>
  <c r="L28" i="21"/>
  <c r="K28" i="21"/>
  <c r="J28" i="21"/>
  <c r="I28" i="21"/>
  <c r="BE28" i="21" s="1"/>
  <c r="H28" i="21"/>
  <c r="G28" i="21"/>
  <c r="F28" i="21"/>
  <c r="E28" i="21"/>
  <c r="D28" i="21"/>
  <c r="C28" i="21"/>
  <c r="B28" i="21"/>
  <c r="AZ27" i="21"/>
  <c r="AY27" i="21"/>
  <c r="AX27" i="21"/>
  <c r="AW27" i="21"/>
  <c r="AV27" i="21"/>
  <c r="AU27" i="21"/>
  <c r="AT27" i="21"/>
  <c r="AS27" i="21"/>
  <c r="AR27" i="21"/>
  <c r="AQ27" i="21"/>
  <c r="AP27" i="21"/>
  <c r="AO27" i="21"/>
  <c r="AN27" i="21"/>
  <c r="AM27" i="21"/>
  <c r="AL27" i="21"/>
  <c r="AK27" i="21"/>
  <c r="AJ27" i="21"/>
  <c r="AI27" i="21"/>
  <c r="AH27" i="21"/>
  <c r="AG27" i="21"/>
  <c r="AF27" i="21"/>
  <c r="AE27" i="21"/>
  <c r="AD27" i="21"/>
  <c r="AC27" i="21"/>
  <c r="AB27" i="21"/>
  <c r="AA27" i="21"/>
  <c r="Z27" i="21"/>
  <c r="Y27" i="21"/>
  <c r="X27" i="21"/>
  <c r="W27" i="21"/>
  <c r="V27" i="21"/>
  <c r="U27" i="21"/>
  <c r="T27" i="21"/>
  <c r="S27" i="21"/>
  <c r="R27" i="21"/>
  <c r="Q27" i="21"/>
  <c r="P27" i="21"/>
  <c r="O27" i="21"/>
  <c r="N27" i="21"/>
  <c r="M27" i="21"/>
  <c r="L27" i="21"/>
  <c r="K27" i="21"/>
  <c r="J27" i="21"/>
  <c r="I27" i="21"/>
  <c r="H27" i="21"/>
  <c r="G27" i="21"/>
  <c r="F27" i="21"/>
  <c r="BE27" i="21" s="1"/>
  <c r="E27" i="21"/>
  <c r="D27" i="21"/>
  <c r="C27" i="21"/>
  <c r="B27"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V26" i="21"/>
  <c r="U26" i="21"/>
  <c r="T26" i="21"/>
  <c r="S26" i="21"/>
  <c r="R26" i="21"/>
  <c r="Q26" i="21"/>
  <c r="P26" i="21"/>
  <c r="O26" i="21"/>
  <c r="N26" i="21"/>
  <c r="M26" i="21"/>
  <c r="L26" i="21"/>
  <c r="K26" i="21"/>
  <c r="J26" i="21"/>
  <c r="I26" i="21"/>
  <c r="H26" i="21"/>
  <c r="G26" i="21"/>
  <c r="F26" i="21"/>
  <c r="E26" i="21"/>
  <c r="D26" i="21"/>
  <c r="BE26" i="21" s="1"/>
  <c r="C26" i="21"/>
  <c r="B26" i="21"/>
  <c r="AZ25" i="21"/>
  <c r="AY25" i="21"/>
  <c r="AX25" i="21"/>
  <c r="AW25" i="21"/>
  <c r="AV25" i="21"/>
  <c r="AU25" i="21"/>
  <c r="AT25" i="21"/>
  <c r="AS25" i="21"/>
  <c r="AR25" i="21"/>
  <c r="AQ25" i="21"/>
  <c r="AP25" i="21"/>
  <c r="AO25" i="21"/>
  <c r="AN25" i="21"/>
  <c r="AM25" i="21"/>
  <c r="AL25" i="21"/>
  <c r="AK25" i="21"/>
  <c r="AJ25" i="21"/>
  <c r="AI25" i="21"/>
  <c r="AH25" i="21"/>
  <c r="AG25" i="21"/>
  <c r="AF25" i="21"/>
  <c r="AE25" i="21"/>
  <c r="AD25" i="21"/>
  <c r="AC25" i="21"/>
  <c r="AB25" i="21"/>
  <c r="AA25" i="21"/>
  <c r="Z25" i="21"/>
  <c r="Y25" i="21"/>
  <c r="X25" i="21"/>
  <c r="W25" i="21"/>
  <c r="V25" i="21"/>
  <c r="U25" i="21"/>
  <c r="T25" i="21"/>
  <c r="S25" i="21"/>
  <c r="R25" i="21"/>
  <c r="Q25" i="21"/>
  <c r="P25" i="21"/>
  <c r="O25" i="21"/>
  <c r="N25" i="21"/>
  <c r="M25" i="21"/>
  <c r="L25" i="21"/>
  <c r="K25" i="21"/>
  <c r="J25" i="21"/>
  <c r="I25" i="21"/>
  <c r="H25" i="21"/>
  <c r="G25" i="21"/>
  <c r="F25" i="21"/>
  <c r="E25" i="21"/>
  <c r="D25" i="21"/>
  <c r="C25" i="21"/>
  <c r="B25"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V24" i="21"/>
  <c r="U24" i="21"/>
  <c r="T24" i="21"/>
  <c r="S24" i="21"/>
  <c r="R24" i="21"/>
  <c r="Q24" i="21"/>
  <c r="P24" i="21"/>
  <c r="O24" i="21"/>
  <c r="N24" i="21"/>
  <c r="M24" i="21"/>
  <c r="L24" i="21"/>
  <c r="K24" i="21"/>
  <c r="J24" i="21"/>
  <c r="I24" i="21"/>
  <c r="H24" i="21"/>
  <c r="G24" i="21"/>
  <c r="F24" i="21"/>
  <c r="E24" i="21"/>
  <c r="D24" i="21"/>
  <c r="C24" i="21"/>
  <c r="B24" i="21"/>
  <c r="AZ23" i="21"/>
  <c r="AY23" i="21"/>
  <c r="AX23" i="21"/>
  <c r="AW23" i="21"/>
  <c r="AV23" i="21"/>
  <c r="AU23" i="21"/>
  <c r="AT23" i="21"/>
  <c r="AS23" i="21"/>
  <c r="AR23" i="21"/>
  <c r="AQ23" i="21"/>
  <c r="AP23" i="21"/>
  <c r="AO23" i="21"/>
  <c r="AN23" i="21"/>
  <c r="AM23" i="21"/>
  <c r="AL23" i="21"/>
  <c r="AK23" i="21"/>
  <c r="AJ23" i="21"/>
  <c r="AI23" i="21"/>
  <c r="AH23" i="21"/>
  <c r="AG23" i="21"/>
  <c r="AF23" i="21"/>
  <c r="AE23" i="21"/>
  <c r="AD23" i="21"/>
  <c r="AC23" i="21"/>
  <c r="AB23" i="21"/>
  <c r="AA23" i="21"/>
  <c r="Z23" i="21"/>
  <c r="Y23" i="21"/>
  <c r="X23" i="21"/>
  <c r="W23" i="21"/>
  <c r="V23" i="21"/>
  <c r="U23" i="21"/>
  <c r="T23" i="21"/>
  <c r="S23" i="21"/>
  <c r="R23" i="21"/>
  <c r="Q23" i="21"/>
  <c r="P23" i="21"/>
  <c r="O23" i="21"/>
  <c r="N23" i="21"/>
  <c r="M23" i="21"/>
  <c r="L23" i="21"/>
  <c r="K23" i="21"/>
  <c r="J23" i="21"/>
  <c r="I23" i="21"/>
  <c r="H23" i="21"/>
  <c r="G23" i="21"/>
  <c r="F23" i="21"/>
  <c r="E23" i="21"/>
  <c r="D23" i="21"/>
  <c r="C23" i="21"/>
  <c r="B23"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V22" i="21"/>
  <c r="U22" i="21"/>
  <c r="T22" i="21"/>
  <c r="S22" i="21"/>
  <c r="R22" i="21"/>
  <c r="Q22" i="21"/>
  <c r="P22" i="21"/>
  <c r="O22" i="21"/>
  <c r="N22" i="21"/>
  <c r="M22" i="21"/>
  <c r="L22" i="21"/>
  <c r="K22" i="21"/>
  <c r="J22" i="21"/>
  <c r="I22" i="21"/>
  <c r="H22" i="21"/>
  <c r="G22" i="21"/>
  <c r="F22" i="21"/>
  <c r="E22" i="21"/>
  <c r="D22" i="21"/>
  <c r="C22" i="21"/>
  <c r="B22" i="21"/>
  <c r="AZ21" i="21"/>
  <c r="AY21" i="21"/>
  <c r="AX21" i="21"/>
  <c r="AW21" i="21"/>
  <c r="AV21" i="21"/>
  <c r="AU21" i="21"/>
  <c r="AT21" i="21"/>
  <c r="AS21" i="21"/>
  <c r="AR21" i="21"/>
  <c r="AQ21" i="21"/>
  <c r="AP21" i="21"/>
  <c r="AO21" i="21"/>
  <c r="AN21" i="21"/>
  <c r="AM21" i="21"/>
  <c r="AL21" i="21"/>
  <c r="AK21" i="21"/>
  <c r="AJ21" i="21"/>
  <c r="AI21" i="21"/>
  <c r="AH21" i="21"/>
  <c r="AG21" i="21"/>
  <c r="AF21" i="21"/>
  <c r="AE21" i="21"/>
  <c r="AD21" i="21"/>
  <c r="AC21" i="21"/>
  <c r="AB21" i="21"/>
  <c r="AA21" i="21"/>
  <c r="Z21" i="21"/>
  <c r="Y21" i="21"/>
  <c r="X21" i="21"/>
  <c r="W21" i="21"/>
  <c r="V21" i="21"/>
  <c r="U21" i="21"/>
  <c r="T21" i="21"/>
  <c r="S21" i="21"/>
  <c r="R21" i="21"/>
  <c r="Q21" i="21"/>
  <c r="P21" i="21"/>
  <c r="O21" i="21"/>
  <c r="N21" i="21"/>
  <c r="M21" i="21"/>
  <c r="L21" i="21"/>
  <c r="K21" i="21"/>
  <c r="J21" i="21"/>
  <c r="I21" i="21"/>
  <c r="H21" i="21"/>
  <c r="G21" i="21"/>
  <c r="F21" i="21"/>
  <c r="E21" i="21"/>
  <c r="D21" i="21"/>
  <c r="C21" i="21"/>
  <c r="B21"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V20" i="21"/>
  <c r="U20" i="21"/>
  <c r="T20" i="21"/>
  <c r="S20" i="21"/>
  <c r="R20" i="21"/>
  <c r="Q20" i="21"/>
  <c r="P20" i="21"/>
  <c r="O20" i="21"/>
  <c r="N20" i="21"/>
  <c r="M20" i="21"/>
  <c r="L20" i="21"/>
  <c r="K20" i="21"/>
  <c r="J20" i="21"/>
  <c r="I20" i="21"/>
  <c r="H20" i="21"/>
  <c r="G20" i="21"/>
  <c r="F20" i="21"/>
  <c r="E20" i="21"/>
  <c r="D20" i="21"/>
  <c r="C20" i="21"/>
  <c r="B20" i="21"/>
  <c r="AZ19" i="21"/>
  <c r="AY19" i="21"/>
  <c r="AX19" i="21"/>
  <c r="AW19" i="21"/>
  <c r="AV19" i="21"/>
  <c r="AU19" i="21"/>
  <c r="AT19" i="21"/>
  <c r="AS19" i="21"/>
  <c r="AR19" i="21"/>
  <c r="AQ19" i="21"/>
  <c r="AP19" i="21"/>
  <c r="AO19" i="21"/>
  <c r="AN19" i="21"/>
  <c r="AM19" i="21"/>
  <c r="AL19" i="21"/>
  <c r="AK19" i="21"/>
  <c r="AJ19" i="21"/>
  <c r="AI19" i="21"/>
  <c r="AH19" i="21"/>
  <c r="AG19" i="21"/>
  <c r="AF19" i="21"/>
  <c r="AE19" i="21"/>
  <c r="AD19" i="21"/>
  <c r="AC19" i="21"/>
  <c r="AB19" i="21"/>
  <c r="AA19" i="21"/>
  <c r="Z19" i="21"/>
  <c r="Y19" i="21"/>
  <c r="X19" i="21"/>
  <c r="W19" i="21"/>
  <c r="V19" i="21"/>
  <c r="U19" i="21"/>
  <c r="T19" i="21"/>
  <c r="S19" i="21"/>
  <c r="R19" i="21"/>
  <c r="Q19" i="21"/>
  <c r="P19" i="21"/>
  <c r="O19" i="21"/>
  <c r="N19" i="21"/>
  <c r="M19" i="21"/>
  <c r="L19" i="21"/>
  <c r="K19" i="21"/>
  <c r="J19" i="21"/>
  <c r="I19" i="21"/>
  <c r="H19" i="21"/>
  <c r="G19" i="21"/>
  <c r="F19" i="21"/>
  <c r="E19" i="21"/>
  <c r="D19" i="21"/>
  <c r="C19" i="21"/>
  <c r="B19"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V18" i="21"/>
  <c r="U18" i="21"/>
  <c r="T18" i="21"/>
  <c r="S18" i="21"/>
  <c r="R18" i="21"/>
  <c r="Q18" i="21"/>
  <c r="P18" i="21"/>
  <c r="O18" i="21"/>
  <c r="N18" i="21"/>
  <c r="M18" i="21"/>
  <c r="L18" i="21"/>
  <c r="K18" i="21"/>
  <c r="J18" i="21"/>
  <c r="I18" i="21"/>
  <c r="H18" i="21"/>
  <c r="G18" i="21"/>
  <c r="F18" i="21"/>
  <c r="E18" i="21"/>
  <c r="D18" i="21"/>
  <c r="C18" i="21"/>
  <c r="B18" i="21"/>
  <c r="AZ17" i="21"/>
  <c r="AY17" i="21"/>
  <c r="AX17" i="21"/>
  <c r="AW17" i="21"/>
  <c r="AV17" i="21"/>
  <c r="AU17" i="21"/>
  <c r="AT17" i="21"/>
  <c r="AS17" i="21"/>
  <c r="AR17" i="21"/>
  <c r="AQ17" i="21"/>
  <c r="AP17" i="21"/>
  <c r="AO17" i="21"/>
  <c r="AN17" i="21"/>
  <c r="AM17" i="21"/>
  <c r="AL17" i="21"/>
  <c r="AK17" i="21"/>
  <c r="AJ17" i="21"/>
  <c r="AI17" i="21"/>
  <c r="AH17" i="21"/>
  <c r="AG17" i="21"/>
  <c r="AF17" i="21"/>
  <c r="AE17" i="21"/>
  <c r="AD17" i="21"/>
  <c r="AC17" i="21"/>
  <c r="AB17" i="21"/>
  <c r="AA17" i="21"/>
  <c r="Z17" i="21"/>
  <c r="Y17" i="21"/>
  <c r="X17" i="21"/>
  <c r="W17" i="21"/>
  <c r="V17" i="21"/>
  <c r="U17" i="21"/>
  <c r="T17" i="21"/>
  <c r="S17" i="21"/>
  <c r="R17" i="21"/>
  <c r="Q17" i="21"/>
  <c r="P17" i="21"/>
  <c r="O17" i="21"/>
  <c r="N17" i="21"/>
  <c r="M17" i="21"/>
  <c r="L17" i="21"/>
  <c r="K17" i="21"/>
  <c r="J17" i="21"/>
  <c r="I17" i="21"/>
  <c r="H17" i="21"/>
  <c r="G17" i="21"/>
  <c r="F17" i="21"/>
  <c r="E17" i="21"/>
  <c r="D17" i="21"/>
  <c r="C17" i="21"/>
  <c r="B17" i="21"/>
  <c r="AZ16" i="21"/>
  <c r="AY16" i="21"/>
  <c r="AX16" i="21"/>
  <c r="AW16" i="21"/>
  <c r="AV16" i="21"/>
  <c r="AU16" i="21"/>
  <c r="AT16" i="21"/>
  <c r="AS16" i="21"/>
  <c r="AR16" i="21"/>
  <c r="AQ16" i="21"/>
  <c r="AP16" i="21"/>
  <c r="AO16" i="21"/>
  <c r="AN16" i="21"/>
  <c r="AM16" i="21"/>
  <c r="AL16" i="21"/>
  <c r="AK16" i="21"/>
  <c r="AJ16" i="21"/>
  <c r="AI16" i="21"/>
  <c r="AH16" i="21"/>
  <c r="AG16" i="21"/>
  <c r="AF16" i="21"/>
  <c r="AE16" i="21"/>
  <c r="AD16" i="21"/>
  <c r="AC16" i="21"/>
  <c r="AB16" i="21"/>
  <c r="AA16" i="21"/>
  <c r="Z16" i="21"/>
  <c r="Y16" i="21"/>
  <c r="X16" i="21"/>
  <c r="W16" i="21"/>
  <c r="V16" i="21"/>
  <c r="U16" i="21"/>
  <c r="T16" i="21"/>
  <c r="S16" i="21"/>
  <c r="R16" i="21"/>
  <c r="Q16" i="21"/>
  <c r="P16" i="21"/>
  <c r="O16" i="21"/>
  <c r="N16" i="21"/>
  <c r="M16" i="21"/>
  <c r="L16" i="21"/>
  <c r="K16" i="21"/>
  <c r="J16" i="21"/>
  <c r="I16" i="21"/>
  <c r="H16" i="21"/>
  <c r="G16" i="21"/>
  <c r="F16" i="21"/>
  <c r="E16" i="21"/>
  <c r="D16" i="21"/>
  <c r="C16" i="21"/>
  <c r="B16" i="21"/>
  <c r="AZ15" i="21"/>
  <c r="AY15" i="21"/>
  <c r="AX15" i="21"/>
  <c r="AW15" i="21"/>
  <c r="AV15" i="21"/>
  <c r="AU15" i="21"/>
  <c r="AT15" i="21"/>
  <c r="AS15" i="21"/>
  <c r="AR15" i="21"/>
  <c r="AQ15" i="21"/>
  <c r="AP15" i="21"/>
  <c r="AO15" i="21"/>
  <c r="AN15" i="21"/>
  <c r="AM15" i="21"/>
  <c r="AL15" i="21"/>
  <c r="AK15" i="21"/>
  <c r="AJ15" i="21"/>
  <c r="AI15" i="21"/>
  <c r="AH15" i="21"/>
  <c r="AG15" i="21"/>
  <c r="AF15" i="21"/>
  <c r="AE15" i="21"/>
  <c r="AD15" i="21"/>
  <c r="AC15" i="21"/>
  <c r="AB15" i="21"/>
  <c r="AA15" i="21"/>
  <c r="Z15" i="21"/>
  <c r="Y15" i="21"/>
  <c r="X15" i="21"/>
  <c r="W15" i="21"/>
  <c r="V15" i="21"/>
  <c r="U15" i="21"/>
  <c r="T15" i="21"/>
  <c r="S15" i="21"/>
  <c r="R15" i="21"/>
  <c r="Q15" i="21"/>
  <c r="P15" i="21"/>
  <c r="O15" i="21"/>
  <c r="N15" i="21"/>
  <c r="M15" i="21"/>
  <c r="L15" i="21"/>
  <c r="K15" i="21"/>
  <c r="J15" i="21"/>
  <c r="I15" i="21"/>
  <c r="H15" i="21"/>
  <c r="G15" i="21"/>
  <c r="F15" i="21"/>
  <c r="E15" i="21"/>
  <c r="D15" i="21"/>
  <c r="C15" i="21"/>
  <c r="B15" i="21"/>
  <c r="AZ14" i="21"/>
  <c r="AY14" i="21"/>
  <c r="AX14" i="21"/>
  <c r="AW14" i="21"/>
  <c r="AV14" i="21"/>
  <c r="AU14" i="21"/>
  <c r="AT14" i="21"/>
  <c r="AS14" i="21"/>
  <c r="AR14" i="21"/>
  <c r="AQ14" i="21"/>
  <c r="AP14" i="21"/>
  <c r="AO14" i="21"/>
  <c r="AN14" i="21"/>
  <c r="AM14" i="21"/>
  <c r="AL14" i="21"/>
  <c r="AK14" i="21"/>
  <c r="AJ14" i="21"/>
  <c r="AI14" i="21"/>
  <c r="AH14" i="21"/>
  <c r="AG14" i="21"/>
  <c r="AF14" i="21"/>
  <c r="AE14" i="21"/>
  <c r="AD14" i="21"/>
  <c r="AC14" i="21"/>
  <c r="AB14" i="21"/>
  <c r="AA14" i="21"/>
  <c r="Z14" i="21"/>
  <c r="Y14" i="21"/>
  <c r="X14" i="21"/>
  <c r="W14" i="21"/>
  <c r="V14" i="21"/>
  <c r="U14" i="21"/>
  <c r="T14" i="21"/>
  <c r="S14" i="21"/>
  <c r="R14" i="21"/>
  <c r="Q14" i="21"/>
  <c r="P14" i="21"/>
  <c r="O14" i="21"/>
  <c r="N14" i="21"/>
  <c r="M14" i="21"/>
  <c r="L14" i="21"/>
  <c r="K14" i="21"/>
  <c r="J14" i="21"/>
  <c r="I14" i="21"/>
  <c r="H14" i="21"/>
  <c r="G14" i="21"/>
  <c r="F14" i="21"/>
  <c r="E14" i="21"/>
  <c r="D14" i="21"/>
  <c r="C14" i="21"/>
  <c r="B14" i="21"/>
  <c r="AZ13" i="21"/>
  <c r="AY13" i="21"/>
  <c r="AX13" i="21"/>
  <c r="AW13" i="21"/>
  <c r="AV13" i="21"/>
  <c r="AU13" i="21"/>
  <c r="AT13" i="21"/>
  <c r="AS13" i="21"/>
  <c r="AR13" i="21"/>
  <c r="AQ13" i="21"/>
  <c r="AP13" i="21"/>
  <c r="AO13" i="21"/>
  <c r="AN13" i="21"/>
  <c r="AM13" i="21"/>
  <c r="AL13" i="21"/>
  <c r="AK13" i="21"/>
  <c r="AJ13" i="21"/>
  <c r="AI13" i="21"/>
  <c r="AH13" i="21"/>
  <c r="AG13" i="21"/>
  <c r="AF13" i="21"/>
  <c r="AE13" i="21"/>
  <c r="AD13" i="21"/>
  <c r="AC13" i="21"/>
  <c r="AB13" i="21"/>
  <c r="AA13" i="21"/>
  <c r="Z13" i="21"/>
  <c r="Y13" i="21"/>
  <c r="X13" i="21"/>
  <c r="W13" i="21"/>
  <c r="V13" i="21"/>
  <c r="U13" i="21"/>
  <c r="T13" i="21"/>
  <c r="S13" i="21"/>
  <c r="R13" i="21"/>
  <c r="Q13" i="21"/>
  <c r="P13" i="21"/>
  <c r="O13" i="21"/>
  <c r="N13" i="21"/>
  <c r="M13" i="21"/>
  <c r="L13" i="21"/>
  <c r="K13" i="21"/>
  <c r="J13" i="21"/>
  <c r="I13" i="21"/>
  <c r="H13" i="21"/>
  <c r="G13" i="21"/>
  <c r="F13" i="21"/>
  <c r="E13" i="21"/>
  <c r="D13" i="21"/>
  <c r="C13" i="21"/>
  <c r="B13" i="21"/>
  <c r="AZ12" i="21"/>
  <c r="AY12" i="21"/>
  <c r="AX12" i="21"/>
  <c r="AW12" i="21"/>
  <c r="AV12" i="21"/>
  <c r="AU12" i="21"/>
  <c r="AT12" i="21"/>
  <c r="AS12" i="21"/>
  <c r="AR12" i="21"/>
  <c r="AQ12" i="21"/>
  <c r="AP12" i="21"/>
  <c r="AO12" i="21"/>
  <c r="AN12" i="21"/>
  <c r="AM12" i="21"/>
  <c r="AL12" i="21"/>
  <c r="AK12" i="21"/>
  <c r="AJ12" i="21"/>
  <c r="AI12" i="21"/>
  <c r="AH12" i="21"/>
  <c r="AG12" i="21"/>
  <c r="AF12" i="21"/>
  <c r="AE12" i="21"/>
  <c r="AD12" i="21"/>
  <c r="AC12" i="21"/>
  <c r="AB12" i="21"/>
  <c r="AA12" i="21"/>
  <c r="Z12" i="21"/>
  <c r="Y12" i="21"/>
  <c r="X12" i="21"/>
  <c r="W12" i="21"/>
  <c r="V12" i="21"/>
  <c r="U12" i="21"/>
  <c r="T12" i="21"/>
  <c r="S12" i="21"/>
  <c r="R12" i="21"/>
  <c r="Q12" i="21"/>
  <c r="P12" i="21"/>
  <c r="O12" i="21"/>
  <c r="N12" i="21"/>
  <c r="M12" i="21"/>
  <c r="L12" i="21"/>
  <c r="K12" i="21"/>
  <c r="J12" i="21"/>
  <c r="I12" i="21"/>
  <c r="H12" i="21"/>
  <c r="G12" i="21"/>
  <c r="F12" i="21"/>
  <c r="E12" i="21"/>
  <c r="D12" i="21"/>
  <c r="C12" i="21"/>
  <c r="B12" i="21"/>
  <c r="AZ11" i="21"/>
  <c r="AY11" i="21"/>
  <c r="AX11" i="21"/>
  <c r="AW11" i="21"/>
  <c r="AV11" i="21"/>
  <c r="AU11" i="21"/>
  <c r="AT11" i="21"/>
  <c r="AS11" i="21"/>
  <c r="AR11" i="21"/>
  <c r="AQ11" i="21"/>
  <c r="AP11" i="21"/>
  <c r="AO11" i="21"/>
  <c r="AN11" i="21"/>
  <c r="AM11" i="21"/>
  <c r="AL11" i="21"/>
  <c r="AK11" i="21"/>
  <c r="AJ11" i="21"/>
  <c r="AI11" i="21"/>
  <c r="AH11" i="21"/>
  <c r="AG11" i="21"/>
  <c r="AF11" i="21"/>
  <c r="AE11" i="21"/>
  <c r="AD11" i="21"/>
  <c r="AC11" i="21"/>
  <c r="AB11" i="21"/>
  <c r="AA11" i="21"/>
  <c r="Z11" i="21"/>
  <c r="Y11" i="21"/>
  <c r="X11" i="21"/>
  <c r="W11" i="21"/>
  <c r="V11" i="21"/>
  <c r="U11" i="21"/>
  <c r="T11" i="21"/>
  <c r="S11" i="21"/>
  <c r="R11" i="21"/>
  <c r="Q11" i="21"/>
  <c r="P11" i="21"/>
  <c r="O11" i="21"/>
  <c r="N11" i="21"/>
  <c r="M11" i="21"/>
  <c r="L11" i="21"/>
  <c r="K11" i="21"/>
  <c r="J11" i="21"/>
  <c r="I11" i="21"/>
  <c r="H11" i="21"/>
  <c r="G11" i="21"/>
  <c r="F11" i="21"/>
  <c r="E11" i="21"/>
  <c r="D11" i="21"/>
  <c r="C11" i="21"/>
  <c r="B11" i="21"/>
  <c r="AZ10" i="21"/>
  <c r="AY10" i="21"/>
  <c r="AX10" i="21"/>
  <c r="AW10" i="21"/>
  <c r="AV10" i="21"/>
  <c r="AU10" i="21"/>
  <c r="AT10" i="21"/>
  <c r="AS10" i="21"/>
  <c r="AR10" i="21"/>
  <c r="AQ10" i="21"/>
  <c r="AP10" i="21"/>
  <c r="AO10" i="21"/>
  <c r="AN10" i="21"/>
  <c r="AM10" i="21"/>
  <c r="AL10" i="21"/>
  <c r="AK10" i="21"/>
  <c r="AJ10" i="21"/>
  <c r="AI10" i="21"/>
  <c r="AH10" i="21"/>
  <c r="AG10" i="21"/>
  <c r="AF10" i="21"/>
  <c r="AE10" i="21"/>
  <c r="AD10" i="21"/>
  <c r="AC10" i="21"/>
  <c r="AB10" i="21"/>
  <c r="AA10" i="21"/>
  <c r="Z10" i="21"/>
  <c r="Y10" i="21"/>
  <c r="X10" i="21"/>
  <c r="W10" i="21"/>
  <c r="V10" i="21"/>
  <c r="U10" i="21"/>
  <c r="T10" i="21"/>
  <c r="S10" i="21"/>
  <c r="R10" i="21"/>
  <c r="Q10" i="21"/>
  <c r="P10" i="21"/>
  <c r="O10" i="21"/>
  <c r="N10" i="21"/>
  <c r="M10" i="21"/>
  <c r="L10" i="21"/>
  <c r="K10" i="21"/>
  <c r="J10" i="21"/>
  <c r="I10" i="21"/>
  <c r="H10" i="21"/>
  <c r="G10" i="21"/>
  <c r="F10" i="21"/>
  <c r="E10" i="21"/>
  <c r="D10" i="21"/>
  <c r="C10" i="21"/>
  <c r="B10" i="21"/>
  <c r="AZ9" i="21"/>
  <c r="AY9" i="21"/>
  <c r="AX9" i="21"/>
  <c r="AW9" i="21"/>
  <c r="AV9" i="21"/>
  <c r="AU9" i="21"/>
  <c r="AT9" i="21"/>
  <c r="AS9" i="21"/>
  <c r="AR9" i="21"/>
  <c r="AQ9" i="21"/>
  <c r="AP9" i="21"/>
  <c r="AO9" i="21"/>
  <c r="AN9" i="21"/>
  <c r="AM9" i="21"/>
  <c r="AL9" i="21"/>
  <c r="AK9" i="21"/>
  <c r="AJ9" i="21"/>
  <c r="AI9" i="21"/>
  <c r="AH9" i="21"/>
  <c r="AG9" i="21"/>
  <c r="AF9" i="21"/>
  <c r="AE9" i="21"/>
  <c r="AD9" i="21"/>
  <c r="AC9" i="21"/>
  <c r="AB9" i="21"/>
  <c r="AA9" i="21"/>
  <c r="Z9" i="21"/>
  <c r="Y9" i="21"/>
  <c r="X9" i="21"/>
  <c r="W9" i="21"/>
  <c r="V9" i="21"/>
  <c r="U9" i="21"/>
  <c r="T9" i="21"/>
  <c r="S9" i="21"/>
  <c r="R9" i="21"/>
  <c r="Q9" i="21"/>
  <c r="P9" i="21"/>
  <c r="O9" i="21"/>
  <c r="N9" i="21"/>
  <c r="M9" i="21"/>
  <c r="L9" i="21"/>
  <c r="K9" i="21"/>
  <c r="J9" i="21"/>
  <c r="I9" i="21"/>
  <c r="H9" i="21"/>
  <c r="G9" i="21"/>
  <c r="F9" i="21"/>
  <c r="E9" i="21"/>
  <c r="D9" i="21"/>
  <c r="C9" i="21"/>
  <c r="B9" i="21"/>
  <c r="AZ8" i="21"/>
  <c r="AY8" i="21"/>
  <c r="AX8" i="21"/>
  <c r="AW8" i="21"/>
  <c r="AV8" i="21"/>
  <c r="AU8" i="21"/>
  <c r="AT8" i="21"/>
  <c r="AS8" i="21"/>
  <c r="AR8" i="21"/>
  <c r="AQ8" i="21"/>
  <c r="AP8" i="21"/>
  <c r="AO8" i="21"/>
  <c r="AN8" i="21"/>
  <c r="AM8" i="21"/>
  <c r="AL8" i="21"/>
  <c r="AK8" i="21"/>
  <c r="AJ8" i="21"/>
  <c r="AI8" i="21"/>
  <c r="AH8" i="21"/>
  <c r="AG8" i="21"/>
  <c r="AF8" i="21"/>
  <c r="AE8" i="21"/>
  <c r="AD8" i="21"/>
  <c r="AC8" i="21"/>
  <c r="AB8" i="21"/>
  <c r="AA8" i="21"/>
  <c r="Z8" i="21"/>
  <c r="Y8" i="21"/>
  <c r="X8" i="21"/>
  <c r="W8" i="21"/>
  <c r="V8" i="21"/>
  <c r="U8" i="21"/>
  <c r="T8" i="21"/>
  <c r="S8" i="21"/>
  <c r="R8" i="21"/>
  <c r="Q8" i="21"/>
  <c r="P8" i="21"/>
  <c r="O8" i="21"/>
  <c r="N8" i="21"/>
  <c r="M8" i="21"/>
  <c r="L8" i="21"/>
  <c r="K8" i="21"/>
  <c r="J8" i="21"/>
  <c r="I8" i="21"/>
  <c r="H8" i="21"/>
  <c r="G8" i="21"/>
  <c r="F8" i="21"/>
  <c r="E8" i="21"/>
  <c r="D8" i="21"/>
  <c r="C8" i="21"/>
  <c r="B8" i="21"/>
  <c r="AZ7" i="21"/>
  <c r="AY7" i="21"/>
  <c r="AX7" i="21"/>
  <c r="AW7" i="21"/>
  <c r="AV7" i="21"/>
  <c r="AU7" i="21"/>
  <c r="AT7" i="21"/>
  <c r="AS7" i="21"/>
  <c r="AR7" i="21"/>
  <c r="AQ7" i="21"/>
  <c r="AP7" i="21"/>
  <c r="AO7" i="21"/>
  <c r="AN7" i="21"/>
  <c r="AM7" i="21"/>
  <c r="AL7" i="21"/>
  <c r="AK7" i="21"/>
  <c r="AJ7" i="21"/>
  <c r="AI7" i="21"/>
  <c r="AH7" i="21"/>
  <c r="AG7" i="21"/>
  <c r="AF7" i="21"/>
  <c r="AE7" i="21"/>
  <c r="AD7" i="21"/>
  <c r="AC7" i="21"/>
  <c r="AB7" i="21"/>
  <c r="AA7" i="21"/>
  <c r="Z7" i="21"/>
  <c r="Y7" i="21"/>
  <c r="X7" i="21"/>
  <c r="W7" i="21"/>
  <c r="V7" i="21"/>
  <c r="U7" i="21"/>
  <c r="T7" i="21"/>
  <c r="S7" i="21"/>
  <c r="R7" i="21"/>
  <c r="Q7" i="21"/>
  <c r="P7" i="21"/>
  <c r="O7" i="21"/>
  <c r="N7" i="21"/>
  <c r="M7" i="21"/>
  <c r="L7" i="21"/>
  <c r="K7" i="21"/>
  <c r="J7" i="21"/>
  <c r="I7" i="21"/>
  <c r="H7" i="21"/>
  <c r="G7" i="21"/>
  <c r="F7" i="21"/>
  <c r="E7" i="21"/>
  <c r="D7" i="21"/>
  <c r="C7" i="21"/>
  <c r="B7" i="21"/>
  <c r="AZ6" i="21"/>
  <c r="AY6" i="21"/>
  <c r="AX6" i="21"/>
  <c r="AW6" i="21"/>
  <c r="AV6" i="21"/>
  <c r="AU6" i="21"/>
  <c r="AT6" i="21"/>
  <c r="AS6" i="21"/>
  <c r="AR6" i="21"/>
  <c r="AQ6" i="21"/>
  <c r="AP6" i="21"/>
  <c r="AO6" i="21"/>
  <c r="AN6" i="21"/>
  <c r="AM6" i="21"/>
  <c r="AL6" i="21"/>
  <c r="AK6" i="21"/>
  <c r="AJ6" i="21"/>
  <c r="AI6" i="21"/>
  <c r="AH6" i="21"/>
  <c r="AG6" i="21"/>
  <c r="AF6" i="21"/>
  <c r="AE6" i="21"/>
  <c r="AD6" i="21"/>
  <c r="AC6" i="21"/>
  <c r="AB6" i="21"/>
  <c r="AA6" i="21"/>
  <c r="Z6" i="21"/>
  <c r="Y6" i="21"/>
  <c r="X6" i="21"/>
  <c r="W6" i="21"/>
  <c r="V6" i="21"/>
  <c r="U6" i="21"/>
  <c r="T6" i="21"/>
  <c r="S6" i="21"/>
  <c r="R6" i="21"/>
  <c r="Q6" i="21"/>
  <c r="P6" i="21"/>
  <c r="O6" i="21"/>
  <c r="N6" i="21"/>
  <c r="M6" i="21"/>
  <c r="L6" i="21"/>
  <c r="K6" i="21"/>
  <c r="J6" i="21"/>
  <c r="I6" i="21"/>
  <c r="H6" i="21"/>
  <c r="G6" i="21"/>
  <c r="F6" i="21"/>
  <c r="E6" i="21"/>
  <c r="D6" i="21"/>
  <c r="C6" i="21"/>
  <c r="B6" i="21"/>
  <c r="AZ5" i="21"/>
  <c r="AY5" i="21"/>
  <c r="AX5" i="21"/>
  <c r="AW5" i="21"/>
  <c r="AV5" i="21"/>
  <c r="AU5" i="21"/>
  <c r="AT5" i="21"/>
  <c r="AS5" i="21"/>
  <c r="AR5" i="21"/>
  <c r="AQ5" i="21"/>
  <c r="AP5" i="21"/>
  <c r="AO5" i="21"/>
  <c r="AN5" i="21"/>
  <c r="AM5" i="21"/>
  <c r="AL5" i="21"/>
  <c r="AK5" i="21"/>
  <c r="AJ5" i="21"/>
  <c r="AI5" i="21"/>
  <c r="AH5" i="21"/>
  <c r="AG5" i="21"/>
  <c r="AF5" i="21"/>
  <c r="AE5" i="21"/>
  <c r="AD5" i="21"/>
  <c r="AC5" i="21"/>
  <c r="AB5" i="21"/>
  <c r="AA5" i="21"/>
  <c r="Z5" i="21"/>
  <c r="Y5" i="21"/>
  <c r="X5" i="21"/>
  <c r="W5" i="21"/>
  <c r="V5" i="21"/>
  <c r="U5" i="21"/>
  <c r="T5" i="21"/>
  <c r="S5" i="21"/>
  <c r="R5" i="21"/>
  <c r="Q5" i="21"/>
  <c r="P5" i="21"/>
  <c r="O5" i="21"/>
  <c r="N5" i="21"/>
  <c r="M5" i="21"/>
  <c r="L5" i="21"/>
  <c r="K5" i="21"/>
  <c r="J5" i="21"/>
  <c r="I5" i="21"/>
  <c r="H5" i="21"/>
  <c r="G5" i="21"/>
  <c r="F5" i="21"/>
  <c r="E5" i="21"/>
  <c r="D5" i="21"/>
  <c r="C5" i="21"/>
  <c r="B5" i="21"/>
  <c r="AZ4" i="21"/>
  <c r="AY4" i="21"/>
  <c r="AX4" i="21"/>
  <c r="AW4" i="21"/>
  <c r="AV4" i="21"/>
  <c r="AU4" i="21"/>
  <c r="AT4" i="21"/>
  <c r="AS4" i="21"/>
  <c r="AR4" i="21"/>
  <c r="AQ4" i="21"/>
  <c r="AP4" i="21"/>
  <c r="AO4" i="21"/>
  <c r="AN4" i="21"/>
  <c r="AM4" i="21"/>
  <c r="AL4" i="21"/>
  <c r="AK4" i="21"/>
  <c r="AJ4" i="21"/>
  <c r="AI4" i="21"/>
  <c r="AH4" i="21"/>
  <c r="AG4" i="21"/>
  <c r="AF4" i="21"/>
  <c r="AE4" i="21"/>
  <c r="AD4" i="21"/>
  <c r="AC4" i="21"/>
  <c r="AB4" i="21"/>
  <c r="AA4" i="21"/>
  <c r="Z4" i="21"/>
  <c r="Y4" i="21"/>
  <c r="X4" i="21"/>
  <c r="W4" i="21"/>
  <c r="V4" i="21"/>
  <c r="U4" i="21"/>
  <c r="T4" i="21"/>
  <c r="S4" i="21"/>
  <c r="R4" i="21"/>
  <c r="Q4" i="21"/>
  <c r="P4" i="21"/>
  <c r="O4" i="21"/>
  <c r="N4" i="21"/>
  <c r="M4" i="21"/>
  <c r="L4" i="21"/>
  <c r="K4" i="21"/>
  <c r="J4" i="21"/>
  <c r="I4" i="21"/>
  <c r="H4" i="21"/>
  <c r="G4" i="21"/>
  <c r="F4" i="21"/>
  <c r="E4" i="21"/>
  <c r="D4" i="21"/>
  <c r="C4" i="21"/>
  <c r="B4" i="21"/>
  <c r="AZ3" i="21"/>
  <c r="AY3" i="21"/>
  <c r="AX3" i="21"/>
  <c r="AW3" i="21"/>
  <c r="AV3" i="21"/>
  <c r="AU3" i="21"/>
  <c r="AT3" i="21"/>
  <c r="AS3" i="21"/>
  <c r="AR3" i="21"/>
  <c r="AQ3" i="21"/>
  <c r="AP3" i="21"/>
  <c r="AO3" i="21"/>
  <c r="AN3" i="21"/>
  <c r="AM3" i="21"/>
  <c r="AL3" i="21"/>
  <c r="AK3" i="21"/>
  <c r="AJ3" i="21"/>
  <c r="AI3" i="21"/>
  <c r="AH3" i="21"/>
  <c r="AG3" i="21"/>
  <c r="AF3" i="21"/>
  <c r="AE3" i="21"/>
  <c r="AD3" i="21"/>
  <c r="AC3" i="21"/>
  <c r="AB3" i="21"/>
  <c r="AA3" i="21"/>
  <c r="Z3" i="21"/>
  <c r="Y3" i="21"/>
  <c r="X3" i="21"/>
  <c r="W3" i="21"/>
  <c r="V3" i="21"/>
  <c r="U3" i="21"/>
  <c r="T3" i="21"/>
  <c r="S3" i="21"/>
  <c r="R3" i="21"/>
  <c r="Q3" i="21"/>
  <c r="P3" i="21"/>
  <c r="O3" i="21"/>
  <c r="N3" i="21"/>
  <c r="M3" i="21"/>
  <c r="L3" i="21"/>
  <c r="K3" i="21"/>
  <c r="J3" i="21"/>
  <c r="I3" i="21"/>
  <c r="H3" i="21"/>
  <c r="G3" i="21"/>
  <c r="F3" i="21"/>
  <c r="E3" i="21"/>
  <c r="D3" i="21"/>
  <c r="C3" i="21"/>
  <c r="B3" i="21"/>
  <c r="A163" i="15"/>
  <c r="A162" i="15"/>
  <c r="A161" i="15"/>
  <c r="A160" i="15"/>
  <c r="A159" i="15"/>
  <c r="A158" i="15"/>
  <c r="A157" i="15"/>
  <c r="A156" i="15"/>
  <c r="A155" i="15"/>
  <c r="A154" i="15"/>
  <c r="A153" i="15"/>
  <c r="A152" i="15"/>
  <c r="A151" i="15"/>
  <c r="A150" i="15"/>
  <c r="A149" i="15"/>
  <c r="A148" i="15"/>
  <c r="A147" i="15"/>
  <c r="A146" i="15"/>
  <c r="A145" i="15"/>
  <c r="A144" i="15"/>
  <c r="A143" i="15"/>
  <c r="A142" i="15"/>
  <c r="A141" i="15"/>
  <c r="A140" i="15"/>
  <c r="A139" i="15"/>
  <c r="A138" i="15"/>
  <c r="A137" i="15"/>
  <c r="A136" i="15"/>
  <c r="A135" i="15"/>
  <c r="A134" i="15"/>
  <c r="A133" i="15"/>
  <c r="A132" i="15"/>
  <c r="A131" i="15"/>
  <c r="A130" i="15"/>
  <c r="A129" i="15"/>
  <c r="A128" i="15"/>
  <c r="A127" i="15"/>
  <c r="A126" i="15"/>
  <c r="A125" i="15"/>
  <c r="A124" i="15"/>
  <c r="A123" i="15"/>
  <c r="A122" i="15"/>
  <c r="A121" i="15"/>
  <c r="A120" i="15"/>
  <c r="A119" i="15"/>
  <c r="A118" i="15"/>
  <c r="A117" i="15"/>
  <c r="A116" i="15"/>
  <c r="A115" i="15"/>
  <c r="A114" i="15"/>
  <c r="A113" i="15"/>
  <c r="A112" i="15"/>
  <c r="A111" i="15"/>
  <c r="A110" i="15"/>
  <c r="A109" i="15"/>
  <c r="A108" i="15"/>
  <c r="A107" i="15"/>
  <c r="A106" i="15"/>
  <c r="A105" i="15"/>
  <c r="A104" i="15"/>
  <c r="A103" i="15"/>
  <c r="A102" i="15"/>
  <c r="A101" i="15"/>
  <c r="A100" i="15"/>
  <c r="A99" i="15"/>
  <c r="A98" i="15"/>
  <c r="A97" i="15"/>
  <c r="A96" i="15"/>
  <c r="A95" i="15"/>
  <c r="A94" i="15"/>
  <c r="A93" i="15"/>
  <c r="A92" i="15"/>
  <c r="A91" i="15"/>
  <c r="A90" i="15"/>
  <c r="A89" i="15"/>
  <c r="A88" i="15"/>
  <c r="A87" i="15"/>
  <c r="A86" i="15"/>
  <c r="A85" i="15"/>
  <c r="A84" i="15"/>
  <c r="A83" i="15"/>
  <c r="A82" i="15"/>
  <c r="A81" i="15"/>
  <c r="A80" i="15"/>
  <c r="A79" i="15"/>
  <c r="A78" i="15"/>
  <c r="A77" i="15"/>
  <c r="A76" i="15"/>
  <c r="A75" i="15"/>
  <c r="A74" i="15"/>
  <c r="A73" i="15"/>
  <c r="A72" i="15"/>
  <c r="A71" i="15"/>
  <c r="A70" i="15"/>
  <c r="A69" i="15"/>
  <c r="A68" i="15"/>
  <c r="A67" i="15"/>
  <c r="A66" i="15"/>
  <c r="A65" i="15"/>
  <c r="A64" i="15"/>
  <c r="A63" i="15"/>
  <c r="A62" i="15"/>
  <c r="A61" i="15"/>
  <c r="A60" i="15"/>
  <c r="A59" i="15"/>
  <c r="A58" i="15"/>
  <c r="A57" i="15"/>
  <c r="A56" i="15"/>
  <c r="A55" i="15"/>
  <c r="A54" i="15"/>
  <c r="A53" i="15"/>
  <c r="A52" i="15"/>
  <c r="A51" i="15"/>
  <c r="A50" i="15"/>
  <c r="A49" i="15"/>
  <c r="A48" i="15"/>
  <c r="A47" i="15"/>
  <c r="A46" i="15"/>
  <c r="A45" i="15"/>
  <c r="A44" i="15"/>
  <c r="A43" i="15"/>
  <c r="A42" i="15"/>
  <c r="A41" i="15"/>
  <c r="A40" i="15"/>
  <c r="A39" i="15"/>
  <c r="A38" i="15"/>
  <c r="A37" i="15"/>
  <c r="A36" i="15"/>
  <c r="A35" i="15"/>
  <c r="A34" i="15"/>
  <c r="A33" i="15"/>
  <c r="A32" i="15"/>
  <c r="A31" i="15"/>
  <c r="A30" i="15"/>
  <c r="A29" i="15"/>
  <c r="A28" i="15"/>
  <c r="A27" i="15"/>
  <c r="A26" i="15"/>
  <c r="A25" i="15"/>
  <c r="A24" i="15"/>
  <c r="A23" i="15"/>
  <c r="A22" i="15"/>
  <c r="A21" i="15"/>
  <c r="A20" i="15"/>
  <c r="A19" i="15"/>
  <c r="A18" i="15"/>
  <c r="A17" i="15"/>
  <c r="A16" i="15"/>
  <c r="A15" i="15"/>
  <c r="A14" i="15"/>
  <c r="A13" i="15"/>
  <c r="A12" i="15"/>
  <c r="A11" i="15"/>
  <c r="A10" i="15"/>
  <c r="A9" i="15"/>
  <c r="A8" i="15"/>
  <c r="A7" i="15"/>
  <c r="A6" i="15"/>
  <c r="A5" i="15"/>
  <c r="A4" i="15"/>
  <c r="A3" i="15"/>
  <c r="A163" i="14"/>
  <c r="A162" i="14"/>
  <c r="A161" i="14"/>
  <c r="A160" i="14"/>
  <c r="A159" i="14"/>
  <c r="A158" i="14"/>
  <c r="A157" i="14"/>
  <c r="A156" i="14"/>
  <c r="A155" i="14"/>
  <c r="A154" i="14"/>
  <c r="A153" i="14"/>
  <c r="A152" i="14"/>
  <c r="A151" i="14"/>
  <c r="A150" i="14"/>
  <c r="A149" i="14"/>
  <c r="A148" i="14"/>
  <c r="A147" i="14"/>
  <c r="A146" i="14"/>
  <c r="A145" i="14"/>
  <c r="A144" i="14"/>
  <c r="A143" i="14"/>
  <c r="A142" i="14"/>
  <c r="A141" i="14"/>
  <c r="A140" i="14"/>
  <c r="A139" i="14"/>
  <c r="A138" i="14"/>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A12" i="14"/>
  <c r="A11" i="14"/>
  <c r="A10" i="14"/>
  <c r="A9" i="14"/>
  <c r="A8" i="14"/>
  <c r="A7" i="14"/>
  <c r="A6" i="14"/>
  <c r="A5" i="14"/>
  <c r="A4" i="14"/>
  <c r="A3" i="14"/>
  <c r="R13" i="13"/>
  <c r="Q13" i="13"/>
  <c r="P13" i="13"/>
  <c r="O13" i="13"/>
  <c r="M13" i="13"/>
  <c r="L13" i="13"/>
  <c r="K13" i="13"/>
  <c r="J13" i="13"/>
  <c r="I13" i="13"/>
  <c r="H13" i="13"/>
  <c r="G13" i="13"/>
  <c r="E13" i="13"/>
  <c r="R12" i="13"/>
  <c r="Q12" i="13"/>
  <c r="P12" i="13"/>
  <c r="O12" i="13"/>
  <c r="M12" i="13"/>
  <c r="L12" i="13"/>
  <c r="K12" i="13"/>
  <c r="J12" i="13"/>
  <c r="I12" i="13"/>
  <c r="H12" i="13"/>
  <c r="G12" i="13"/>
  <c r="E12" i="13"/>
  <c r="R11" i="13"/>
  <c r="Q11" i="13"/>
  <c r="P11" i="13"/>
  <c r="O11" i="13"/>
  <c r="M11" i="13"/>
  <c r="L11" i="13"/>
  <c r="K11" i="13"/>
  <c r="J11" i="13"/>
  <c r="I11" i="13"/>
  <c r="H11" i="13"/>
  <c r="G11" i="13"/>
  <c r="E11" i="13"/>
  <c r="R10" i="13"/>
  <c r="Q10" i="13"/>
  <c r="P10" i="13"/>
  <c r="O10" i="13"/>
  <c r="M10" i="13"/>
  <c r="L10" i="13"/>
  <c r="K10" i="13"/>
  <c r="J10" i="13"/>
  <c r="I10" i="13"/>
  <c r="H10" i="13"/>
  <c r="G10" i="13"/>
  <c r="E10" i="13"/>
  <c r="R9" i="13"/>
  <c r="Q9" i="13"/>
  <c r="P9" i="13"/>
  <c r="O9" i="13"/>
  <c r="M9" i="13"/>
  <c r="L9" i="13"/>
  <c r="K9" i="13"/>
  <c r="J9" i="13"/>
  <c r="I9" i="13"/>
  <c r="H9" i="13"/>
  <c r="G9" i="13"/>
  <c r="E9" i="13"/>
  <c r="R8" i="13"/>
  <c r="Q8" i="13"/>
  <c r="P8" i="13"/>
  <c r="O8" i="13"/>
  <c r="M8" i="13"/>
  <c r="L8" i="13"/>
  <c r="K8" i="13"/>
  <c r="J8" i="13"/>
  <c r="I8" i="13"/>
  <c r="H8" i="13"/>
  <c r="G8" i="13"/>
  <c r="E8" i="13"/>
  <c r="R7" i="13"/>
  <c r="Q7" i="13"/>
  <c r="P7" i="13"/>
  <c r="O7" i="13"/>
  <c r="M7" i="13"/>
  <c r="L7" i="13"/>
  <c r="K7" i="13"/>
  <c r="J7" i="13"/>
  <c r="I7" i="13"/>
  <c r="H7" i="13"/>
  <c r="G7" i="13"/>
  <c r="E7" i="13"/>
  <c r="R6" i="13"/>
  <c r="Q6" i="13"/>
  <c r="P6" i="13"/>
  <c r="O6" i="13"/>
  <c r="M6" i="13"/>
  <c r="L6" i="13"/>
  <c r="K6" i="13"/>
  <c r="J6" i="13"/>
  <c r="I6" i="13"/>
  <c r="H6" i="13"/>
  <c r="G6" i="13"/>
  <c r="E6" i="13"/>
  <c r="R5" i="13"/>
  <c r="Q5" i="13"/>
  <c r="P5" i="13"/>
  <c r="O5" i="13"/>
  <c r="M5" i="13"/>
  <c r="L5" i="13"/>
  <c r="K5" i="13"/>
  <c r="J5" i="13"/>
  <c r="I5" i="13"/>
  <c r="H5" i="13"/>
  <c r="G5" i="13"/>
  <c r="E5" i="13"/>
  <c r="R4" i="13"/>
  <c r="Q4" i="13"/>
  <c r="P4" i="13"/>
  <c r="O4" i="13"/>
  <c r="M4" i="13"/>
  <c r="L4" i="13"/>
  <c r="K4" i="13"/>
  <c r="J4" i="13"/>
  <c r="I4" i="13"/>
  <c r="H4" i="13"/>
  <c r="G4" i="13"/>
  <c r="E4" i="13"/>
  <c r="R3" i="13"/>
  <c r="Q3" i="13"/>
  <c r="P3" i="13"/>
  <c r="O3" i="13"/>
  <c r="M3" i="13"/>
  <c r="L3" i="13"/>
  <c r="K3" i="13"/>
  <c r="J3" i="13"/>
  <c r="I3" i="13"/>
  <c r="H3" i="13"/>
  <c r="G3" i="13"/>
  <c r="E3" i="13"/>
  <c r="A163" i="11"/>
  <c r="A162" i="11"/>
  <c r="A161" i="11"/>
  <c r="A160" i="11"/>
  <c r="A159" i="11"/>
  <c r="A158" i="11"/>
  <c r="A157" i="11"/>
  <c r="A156" i="11"/>
  <c r="A155" i="11"/>
  <c r="A154" i="11"/>
  <c r="A153" i="11"/>
  <c r="A152" i="11"/>
  <c r="A151" i="11"/>
  <c r="A150" i="11"/>
  <c r="A149" i="11"/>
  <c r="A148" i="11"/>
  <c r="A147" i="11"/>
  <c r="A146" i="11"/>
  <c r="A145" i="11"/>
  <c r="A144" i="11"/>
  <c r="A143" i="11"/>
  <c r="A142" i="11"/>
  <c r="A141" i="11"/>
  <c r="A140" i="11"/>
  <c r="A139" i="11"/>
  <c r="A138" i="11"/>
  <c r="A137" i="11"/>
  <c r="A136" i="11"/>
  <c r="A135" i="11"/>
  <c r="A134" i="11"/>
  <c r="A133" i="11"/>
  <c r="A132" i="11"/>
  <c r="A131" i="11"/>
  <c r="A130" i="11"/>
  <c r="A129" i="11"/>
  <c r="A128" i="11"/>
  <c r="A127" i="11"/>
  <c r="A126" i="11"/>
  <c r="A125" i="11"/>
  <c r="A124" i="11"/>
  <c r="A123" i="11"/>
  <c r="A122" i="11"/>
  <c r="A121" i="11"/>
  <c r="A120" i="11"/>
  <c r="A119" i="11"/>
  <c r="A118" i="11"/>
  <c r="A117" i="11"/>
  <c r="A116" i="11"/>
  <c r="A115" i="11"/>
  <c r="A114" i="11"/>
  <c r="A113" i="11"/>
  <c r="A112" i="11"/>
  <c r="A111" i="11"/>
  <c r="A110" i="11"/>
  <c r="A109" i="11"/>
  <c r="A108" i="11"/>
  <c r="A107" i="11"/>
  <c r="A106" i="11"/>
  <c r="A105" i="11"/>
  <c r="A104" i="11"/>
  <c r="A103" i="11"/>
  <c r="A102" i="11"/>
  <c r="A101" i="11"/>
  <c r="A100" i="11"/>
  <c r="A99" i="11"/>
  <c r="A98" i="11"/>
  <c r="A97" i="11"/>
  <c r="A96" i="11"/>
  <c r="A95" i="11"/>
  <c r="A94" i="11"/>
  <c r="A93" i="11"/>
  <c r="A92" i="11"/>
  <c r="A91" i="11"/>
  <c r="A90" i="11"/>
  <c r="A89" i="11"/>
  <c r="A88" i="11"/>
  <c r="A87" i="11"/>
  <c r="A86" i="11"/>
  <c r="A85" i="11"/>
  <c r="A84" i="11"/>
  <c r="A83" i="11"/>
  <c r="A82" i="11"/>
  <c r="A81" i="11"/>
  <c r="A80" i="11"/>
  <c r="A79" i="11"/>
  <c r="A78" i="11"/>
  <c r="A77" i="11"/>
  <c r="A76" i="11"/>
  <c r="A75" i="11"/>
  <c r="A74" i="11"/>
  <c r="A73" i="11"/>
  <c r="A72" i="11"/>
  <c r="A71" i="11"/>
  <c r="A70" i="11"/>
  <c r="A69" i="11"/>
  <c r="A68" i="11"/>
  <c r="A67" i="11"/>
  <c r="A66" i="11"/>
  <c r="A65" i="11"/>
  <c r="A64" i="11"/>
  <c r="A63" i="11"/>
  <c r="A62" i="11"/>
  <c r="A61" i="11"/>
  <c r="A60" i="11"/>
  <c r="A59" i="11"/>
  <c r="A58" i="11"/>
  <c r="A57" i="11"/>
  <c r="A56" i="11"/>
  <c r="A55" i="11"/>
  <c r="A54" i="11"/>
  <c r="A53" i="11"/>
  <c r="A52" i="11"/>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5" i="11"/>
  <c r="A24" i="11"/>
  <c r="A23" i="11"/>
  <c r="A22" i="11"/>
  <c r="A21" i="11"/>
  <c r="A20" i="11"/>
  <c r="A19" i="11"/>
  <c r="A18" i="11"/>
  <c r="A17" i="11"/>
  <c r="A16" i="11"/>
  <c r="A15" i="11"/>
  <c r="A14" i="11"/>
  <c r="A13" i="11"/>
  <c r="A12" i="11"/>
  <c r="A11" i="11"/>
  <c r="A10" i="11"/>
  <c r="A9" i="11"/>
  <c r="A8" i="11"/>
  <c r="A7" i="11"/>
  <c r="A6" i="11"/>
  <c r="A5" i="11"/>
  <c r="A4" i="11"/>
  <c r="A3" i="11"/>
  <c r="E163" i="10"/>
  <c r="D163" i="10"/>
  <c r="C163" i="10"/>
  <c r="B163" i="10"/>
  <c r="A163" i="10"/>
  <c r="G162" i="15"/>
  <c r="N162" i="10"/>
  <c r="I162" i="14"/>
  <c r="C162" i="15"/>
  <c r="F162" i="10"/>
  <c r="E162" i="10"/>
  <c r="D162" i="10"/>
  <c r="C162" i="10"/>
  <c r="B162" i="10"/>
  <c r="A162" i="10"/>
  <c r="AM161" i="14"/>
  <c r="AF161" i="14"/>
  <c r="AC161" i="14"/>
  <c r="R161" i="14"/>
  <c r="E161" i="10"/>
  <c r="D161" i="10"/>
  <c r="C161" i="10"/>
  <c r="B161" i="10"/>
  <c r="A161" i="10"/>
  <c r="AD160" i="14"/>
  <c r="W160" i="14"/>
  <c r="X160" i="14" s="1"/>
  <c r="T160" i="14" s="1"/>
  <c r="G160" i="15"/>
  <c r="E160" i="15"/>
  <c r="E160" i="10"/>
  <c r="D160" i="10"/>
  <c r="C160" i="10"/>
  <c r="B160" i="10"/>
  <c r="A160" i="10"/>
  <c r="U159" i="15"/>
  <c r="AF159" i="10"/>
  <c r="AI159" i="14"/>
  <c r="Z159" i="10"/>
  <c r="N159" i="15"/>
  <c r="M159" i="15"/>
  <c r="X159" i="10"/>
  <c r="H159" i="15"/>
  <c r="Q159" i="10"/>
  <c r="J159" i="14"/>
  <c r="K159" i="10"/>
  <c r="C159" i="15"/>
  <c r="F159" i="14"/>
  <c r="E159" i="14"/>
  <c r="F159" i="10"/>
  <c r="E159" i="10"/>
  <c r="D159" i="10"/>
  <c r="C159" i="10"/>
  <c r="B159" i="10"/>
  <c r="A159" i="10"/>
  <c r="E158" i="10"/>
  <c r="D158" i="10"/>
  <c r="B158" i="10"/>
  <c r="A158" i="10"/>
  <c r="AL157" i="14"/>
  <c r="T157" i="15"/>
  <c r="AB157" i="10"/>
  <c r="P157" i="15"/>
  <c r="O157" i="15"/>
  <c r="Z157" i="10"/>
  <c r="W157" i="14"/>
  <c r="X157" i="14" s="1"/>
  <c r="T157" i="14" s="1"/>
  <c r="U157" i="10"/>
  <c r="K157" i="15"/>
  <c r="J157" i="15"/>
  <c r="N157" i="14"/>
  <c r="G157" i="15"/>
  <c r="N157" i="10"/>
  <c r="M157" i="10"/>
  <c r="F157" i="15"/>
  <c r="E157" i="15"/>
  <c r="I157" i="14"/>
  <c r="E157" i="10"/>
  <c r="D157" i="10"/>
  <c r="C157" i="10"/>
  <c r="B157" i="10"/>
  <c r="A157" i="10"/>
  <c r="U156" i="15"/>
  <c r="AF156" i="10"/>
  <c r="AL156" i="14"/>
  <c r="AC156" i="10"/>
  <c r="Q156" i="15"/>
  <c r="P156" i="15"/>
  <c r="AE156" i="14"/>
  <c r="AA156" i="10"/>
  <c r="N156" i="15"/>
  <c r="Z156" i="10"/>
  <c r="AD156" i="14"/>
  <c r="AC156" i="14"/>
  <c r="M156" i="15"/>
  <c r="X156" i="10"/>
  <c r="AA156" i="14"/>
  <c r="V156" i="10"/>
  <c r="R156" i="14"/>
  <c r="K156" i="15"/>
  <c r="I156" i="15"/>
  <c r="P156" i="14"/>
  <c r="H156" i="15"/>
  <c r="O156" i="14"/>
  <c r="N156" i="14"/>
  <c r="N156" i="10"/>
  <c r="J156" i="14"/>
  <c r="K156" i="10"/>
  <c r="I156" i="10"/>
  <c r="C156" i="15"/>
  <c r="F156" i="14"/>
  <c r="G156" i="10"/>
  <c r="B156" i="15"/>
  <c r="F156" i="10"/>
  <c r="E156" i="10"/>
  <c r="D156" i="10"/>
  <c r="C156" i="10"/>
  <c r="B156" i="10"/>
  <c r="A156" i="10"/>
  <c r="S155" i="15"/>
  <c r="AE155" i="10"/>
  <c r="AK155" i="14"/>
  <c r="N155" i="15"/>
  <c r="Y155" i="10"/>
  <c r="AC155" i="14"/>
  <c r="W155" i="14"/>
  <c r="X155" i="14" s="1"/>
  <c r="T155" i="14" s="1"/>
  <c r="O155" i="10"/>
  <c r="J155" i="10"/>
  <c r="F155" i="14"/>
  <c r="G155" i="10"/>
  <c r="E155" i="14"/>
  <c r="E155" i="10"/>
  <c r="D155" i="10"/>
  <c r="B155" i="10"/>
  <c r="A155" i="10"/>
  <c r="E154" i="10"/>
  <c r="D154" i="10"/>
  <c r="B154" i="10"/>
  <c r="A154" i="10"/>
  <c r="U153" i="15"/>
  <c r="AM153" i="14"/>
  <c r="R153" i="15"/>
  <c r="P153" i="15"/>
  <c r="AF153" i="14"/>
  <c r="AA153" i="14"/>
  <c r="W153" i="14"/>
  <c r="X153" i="14" s="1"/>
  <c r="T153" i="14" s="1"/>
  <c r="R153" i="14"/>
  <c r="Q153" i="14"/>
  <c r="T153" i="10"/>
  <c r="H153" i="15"/>
  <c r="R153" i="10"/>
  <c r="N153" i="14"/>
  <c r="Q153" i="10"/>
  <c r="J153" i="14"/>
  <c r="L153" i="10"/>
  <c r="J153" i="10"/>
  <c r="I153" i="14"/>
  <c r="I153" i="10"/>
  <c r="D153" i="15"/>
  <c r="H153" i="14"/>
  <c r="H153" i="10"/>
  <c r="E153" i="10"/>
  <c r="D153" i="10"/>
  <c r="B153" i="10"/>
  <c r="A153" i="10"/>
  <c r="D152" i="15"/>
  <c r="E152" i="10"/>
  <c r="D152" i="10"/>
  <c r="B152" i="10"/>
  <c r="A152" i="10"/>
  <c r="AK151" i="14"/>
  <c r="Q151" i="14"/>
  <c r="J151" i="14"/>
  <c r="H151" i="14"/>
  <c r="E151" i="10"/>
  <c r="D151" i="10"/>
  <c r="B151" i="10"/>
  <c r="A151" i="10"/>
  <c r="U150" i="15"/>
  <c r="AL150" i="14"/>
  <c r="R150" i="15"/>
  <c r="AD150" i="10"/>
  <c r="AF150" i="14"/>
  <c r="AE150" i="14"/>
  <c r="AA150" i="10"/>
  <c r="L150" i="15"/>
  <c r="V150" i="10"/>
  <c r="R150" i="14"/>
  <c r="H150" i="15"/>
  <c r="N150" i="14"/>
  <c r="O150" i="10"/>
  <c r="J150" i="14"/>
  <c r="L150" i="10"/>
  <c r="C150" i="15"/>
  <c r="G150" i="10"/>
  <c r="E150" i="10"/>
  <c r="D150" i="10"/>
  <c r="C150" i="10"/>
  <c r="B150" i="10"/>
  <c r="A150" i="10"/>
  <c r="E149" i="10"/>
  <c r="D149" i="10"/>
  <c r="B149" i="10"/>
  <c r="A149" i="10"/>
  <c r="U148" i="15"/>
  <c r="T148" i="15"/>
  <c r="AL148" i="14"/>
  <c r="AF148" i="10"/>
  <c r="R148" i="15"/>
  <c r="AI148" i="14"/>
  <c r="AH148" i="14"/>
  <c r="P148" i="15"/>
  <c r="AF148" i="14"/>
  <c r="AB148" i="10"/>
  <c r="O148" i="15"/>
  <c r="AE148" i="14"/>
  <c r="M148" i="15"/>
  <c r="AA148" i="14"/>
  <c r="K148" i="15"/>
  <c r="U148" i="10"/>
  <c r="R148" i="14"/>
  <c r="J148" i="15"/>
  <c r="T148" i="10"/>
  <c r="H148" i="15"/>
  <c r="O148" i="14"/>
  <c r="M148" i="10"/>
  <c r="E148" i="15"/>
  <c r="I148" i="14"/>
  <c r="I148" i="10"/>
  <c r="E148" i="10"/>
  <c r="D148" i="10"/>
  <c r="C148" i="10"/>
  <c r="B148" i="10"/>
  <c r="A148" i="10"/>
  <c r="S147" i="15"/>
  <c r="AK147" i="14"/>
  <c r="AE147" i="14"/>
  <c r="AD147" i="14"/>
  <c r="U147" i="10"/>
  <c r="R147" i="14"/>
  <c r="M147" i="10"/>
  <c r="L147" i="10"/>
  <c r="J147" i="14"/>
  <c r="H147" i="14"/>
  <c r="G147" i="10"/>
  <c r="F147" i="14"/>
  <c r="E147" i="10"/>
  <c r="D147" i="10"/>
  <c r="B147" i="10"/>
  <c r="A147" i="10"/>
  <c r="E146" i="10"/>
  <c r="D146" i="10"/>
  <c r="B146" i="10"/>
  <c r="A146" i="10"/>
  <c r="E145" i="10"/>
  <c r="D145" i="10"/>
  <c r="B145" i="10"/>
  <c r="A145" i="10"/>
  <c r="AC144" i="14"/>
  <c r="W144" i="14"/>
  <c r="X144" i="14" s="1"/>
  <c r="T144" i="14" s="1"/>
  <c r="E144" i="14"/>
  <c r="E144" i="10"/>
  <c r="D144" i="10"/>
  <c r="B144" i="10"/>
  <c r="A144" i="10"/>
  <c r="T143" i="15"/>
  <c r="AF143" i="10"/>
  <c r="AL143" i="14"/>
  <c r="AI143" i="14"/>
  <c r="AC143" i="10"/>
  <c r="Q143" i="15"/>
  <c r="P143" i="15"/>
  <c r="AB143" i="10"/>
  <c r="AF143" i="14"/>
  <c r="AA143" i="10"/>
  <c r="AC143" i="14"/>
  <c r="X143" i="10"/>
  <c r="AA143" i="14"/>
  <c r="K143" i="15"/>
  <c r="U143" i="10"/>
  <c r="R143" i="14"/>
  <c r="T143" i="10"/>
  <c r="G143" i="15"/>
  <c r="Q143" i="10"/>
  <c r="N143" i="14"/>
  <c r="N143" i="10"/>
  <c r="M143" i="10"/>
  <c r="L143" i="10"/>
  <c r="E143" i="15"/>
  <c r="I143" i="10"/>
  <c r="I143" i="14"/>
  <c r="F143" i="14"/>
  <c r="F143" i="10"/>
  <c r="B143" i="15"/>
  <c r="E143" i="10"/>
  <c r="D143" i="10"/>
  <c r="C143" i="10"/>
  <c r="B143" i="10"/>
  <c r="A143" i="10"/>
  <c r="E142" i="10"/>
  <c r="D142" i="10"/>
  <c r="B142" i="10"/>
  <c r="A142" i="10"/>
  <c r="T141" i="15"/>
  <c r="AL141" i="14"/>
  <c r="R141" i="15"/>
  <c r="AD141" i="10"/>
  <c r="AI141" i="14"/>
  <c r="AC141" i="10"/>
  <c r="AB141" i="10"/>
  <c r="AE141" i="14"/>
  <c r="AD141" i="14"/>
  <c r="Z141" i="10"/>
  <c r="N141" i="15"/>
  <c r="L141" i="15"/>
  <c r="V141" i="10"/>
  <c r="AA141" i="14"/>
  <c r="R141" i="14"/>
  <c r="G141" i="15"/>
  <c r="O141" i="10"/>
  <c r="N141" i="10"/>
  <c r="M141" i="10"/>
  <c r="J141" i="14"/>
  <c r="K141" i="10"/>
  <c r="C141" i="15"/>
  <c r="G141" i="10"/>
  <c r="F141" i="14"/>
  <c r="F141" i="10"/>
  <c r="E141" i="10"/>
  <c r="D141" i="10"/>
  <c r="C141" i="10"/>
  <c r="B141" i="10"/>
  <c r="A141" i="10"/>
  <c r="U140" i="15"/>
  <c r="AD140" i="10"/>
  <c r="O140" i="15"/>
  <c r="AE140" i="14"/>
  <c r="AA140" i="10"/>
  <c r="M140" i="15"/>
  <c r="V140" i="10"/>
  <c r="R140" i="14"/>
  <c r="J140" i="15"/>
  <c r="Q140" i="14"/>
  <c r="T140" i="10"/>
  <c r="O140" i="10"/>
  <c r="N140" i="10"/>
  <c r="J140" i="14"/>
  <c r="L140" i="10"/>
  <c r="F140" i="14"/>
  <c r="G140" i="10"/>
  <c r="E140" i="14"/>
  <c r="E140" i="10"/>
  <c r="D140" i="10"/>
  <c r="C140" i="10"/>
  <c r="B140" i="10"/>
  <c r="A140" i="10"/>
  <c r="AH139" i="14"/>
  <c r="AF139" i="14"/>
  <c r="N139" i="15"/>
  <c r="K139" i="15"/>
  <c r="R139" i="14"/>
  <c r="U139" i="10"/>
  <c r="M139" i="10"/>
  <c r="K139" i="10"/>
  <c r="H139" i="10"/>
  <c r="C139" i="15"/>
  <c r="F139" i="14"/>
  <c r="G139" i="10"/>
  <c r="E139" i="14"/>
  <c r="E139" i="10"/>
  <c r="D139" i="10"/>
  <c r="B139" i="10"/>
  <c r="A139" i="10"/>
  <c r="E138" i="10"/>
  <c r="D138" i="10"/>
  <c r="B138" i="10"/>
  <c r="A138" i="10"/>
  <c r="T137" i="15"/>
  <c r="Z137" i="10"/>
  <c r="M137" i="15"/>
  <c r="AC137" i="14"/>
  <c r="H137" i="14"/>
  <c r="C137" i="15"/>
  <c r="F137" i="14"/>
  <c r="E137" i="10"/>
  <c r="D137" i="10"/>
  <c r="B137" i="10"/>
  <c r="A137" i="10"/>
  <c r="O136" i="15"/>
  <c r="G136" i="15"/>
  <c r="E136" i="15"/>
  <c r="E136" i="10"/>
  <c r="D136" i="10"/>
  <c r="B136" i="10"/>
  <c r="A136" i="10"/>
  <c r="AM135" i="14"/>
  <c r="T135" i="15"/>
  <c r="AI135" i="14"/>
  <c r="AD135" i="10"/>
  <c r="AH135" i="14"/>
  <c r="P135" i="15"/>
  <c r="AF135" i="14"/>
  <c r="AB135" i="10"/>
  <c r="O135" i="15"/>
  <c r="AE135" i="14"/>
  <c r="AA135" i="10"/>
  <c r="N135" i="15"/>
  <c r="AD135" i="14"/>
  <c r="Z135" i="10"/>
  <c r="U135" i="10"/>
  <c r="Q135" i="14"/>
  <c r="T135" i="10"/>
  <c r="P135" i="14"/>
  <c r="H135" i="15"/>
  <c r="O135" i="14"/>
  <c r="G135" i="15"/>
  <c r="N135" i="14"/>
  <c r="Q135" i="10"/>
  <c r="J135" i="14"/>
  <c r="E135" i="15"/>
  <c r="I135" i="14"/>
  <c r="I135" i="10"/>
  <c r="C135" i="15"/>
  <c r="F135" i="14"/>
  <c r="G135" i="10"/>
  <c r="E135" i="14"/>
  <c r="F135" i="10"/>
  <c r="E135" i="10"/>
  <c r="D135" i="10"/>
  <c r="C135" i="10"/>
  <c r="B135" i="10"/>
  <c r="A135" i="10"/>
  <c r="E134" i="10"/>
  <c r="D134" i="10"/>
  <c r="B134" i="10"/>
  <c r="A134" i="10"/>
  <c r="AH133" i="14"/>
  <c r="P133" i="15"/>
  <c r="X133" i="10"/>
  <c r="W133" i="14"/>
  <c r="X133" i="14" s="1"/>
  <c r="T133" i="14" s="1"/>
  <c r="F133" i="10"/>
  <c r="E133" i="10"/>
  <c r="D133" i="10"/>
  <c r="B133" i="10"/>
  <c r="A133" i="10"/>
  <c r="K132" i="15"/>
  <c r="E132" i="10"/>
  <c r="D132" i="10"/>
  <c r="B132" i="10"/>
  <c r="A132" i="10"/>
  <c r="O131" i="14"/>
  <c r="E131" i="10"/>
  <c r="D131" i="10"/>
  <c r="B131" i="10"/>
  <c r="A131" i="10"/>
  <c r="AL130" i="14"/>
  <c r="AE130" i="14"/>
  <c r="L130" i="15"/>
  <c r="AA130" i="14"/>
  <c r="J130" i="15"/>
  <c r="N130" i="14"/>
  <c r="Q130" i="10"/>
  <c r="G130" i="15"/>
  <c r="F130" i="15"/>
  <c r="I130" i="14"/>
  <c r="I130" i="10"/>
  <c r="E130" i="15"/>
  <c r="E130" i="14"/>
  <c r="E130" i="10"/>
  <c r="D130" i="10"/>
  <c r="B130" i="10"/>
  <c r="A130" i="10"/>
  <c r="U129" i="15"/>
  <c r="L129" i="15"/>
  <c r="D129" i="15"/>
  <c r="E129" i="10"/>
  <c r="D129" i="10"/>
  <c r="AG129" i="10"/>
  <c r="B129" i="10"/>
  <c r="A129" i="10"/>
  <c r="W128" i="14"/>
  <c r="X128" i="14" s="1"/>
  <c r="T128" i="14" s="1"/>
  <c r="R128" i="14"/>
  <c r="B128" i="15"/>
  <c r="E128" i="10"/>
  <c r="D128" i="10"/>
  <c r="B128" i="10"/>
  <c r="A128" i="10"/>
  <c r="U127" i="15"/>
  <c r="AM127" i="14"/>
  <c r="AL127" i="14"/>
  <c r="R127" i="15"/>
  <c r="AI127" i="14"/>
  <c r="AD127" i="10"/>
  <c r="AH127" i="14"/>
  <c r="AJ127" i="14" s="1"/>
  <c r="AF127" i="14"/>
  <c r="P127" i="15"/>
  <c r="O127" i="15"/>
  <c r="N127" i="15"/>
  <c r="Z127" i="10"/>
  <c r="AD127" i="14"/>
  <c r="M127" i="15"/>
  <c r="AC127" i="14"/>
  <c r="L127" i="15"/>
  <c r="AA127" i="14"/>
  <c r="V127" i="10"/>
  <c r="W127" i="14"/>
  <c r="X127" i="14" s="1"/>
  <c r="T127" i="14" s="1"/>
  <c r="K127" i="15"/>
  <c r="J127" i="15"/>
  <c r="P127" i="14"/>
  <c r="H127" i="15"/>
  <c r="O127" i="14"/>
  <c r="N127" i="14"/>
  <c r="Q127" i="10"/>
  <c r="F127" i="15"/>
  <c r="K127" i="10"/>
  <c r="I127" i="14"/>
  <c r="E127" i="14"/>
  <c r="E127" i="10"/>
  <c r="D127" i="10"/>
  <c r="C127" i="10"/>
  <c r="B127" i="10"/>
  <c r="A127" i="10"/>
  <c r="E126" i="10"/>
  <c r="D126" i="10"/>
  <c r="B126" i="10"/>
  <c r="A126" i="10"/>
  <c r="E125" i="10"/>
  <c r="D125" i="10"/>
  <c r="B125" i="10"/>
  <c r="A125" i="10"/>
  <c r="E124" i="10"/>
  <c r="D124" i="10"/>
  <c r="B124" i="10"/>
  <c r="A124" i="10"/>
  <c r="AD123" i="14"/>
  <c r="Z123" i="10"/>
  <c r="R123" i="14"/>
  <c r="D123" i="15"/>
  <c r="E123" i="10"/>
  <c r="D123" i="10"/>
  <c r="B123" i="10"/>
  <c r="A123" i="10"/>
  <c r="AC122" i="10"/>
  <c r="AA122" i="10"/>
  <c r="AD122" i="14"/>
  <c r="Z122" i="10"/>
  <c r="M122" i="15"/>
  <c r="Y122" i="10"/>
  <c r="W122" i="14"/>
  <c r="X122" i="14" s="1"/>
  <c r="T122" i="14" s="1"/>
  <c r="Q122" i="14"/>
  <c r="O122" i="14"/>
  <c r="R122" i="10"/>
  <c r="H122" i="15"/>
  <c r="G122" i="15"/>
  <c r="N122" i="14"/>
  <c r="Q122" i="10"/>
  <c r="F122" i="15"/>
  <c r="K122" i="10"/>
  <c r="J122" i="10"/>
  <c r="E122" i="15"/>
  <c r="I122" i="14"/>
  <c r="I122" i="10"/>
  <c r="D122" i="15"/>
  <c r="H122" i="14"/>
  <c r="C122" i="15"/>
  <c r="E122" i="10"/>
  <c r="D122" i="10"/>
  <c r="B122" i="10"/>
  <c r="A122" i="10"/>
  <c r="AG121" i="10"/>
  <c r="S121" i="15"/>
  <c r="AF121" i="14"/>
  <c r="N121" i="15"/>
  <c r="Z121" i="10"/>
  <c r="AD121" i="14"/>
  <c r="AC121" i="14"/>
  <c r="K121" i="15"/>
  <c r="T121" i="10"/>
  <c r="H121" i="15"/>
  <c r="O121" i="14"/>
  <c r="R121" i="10"/>
  <c r="L121" i="10"/>
  <c r="J121" i="10"/>
  <c r="D121" i="15"/>
  <c r="E121" i="10"/>
  <c r="D121" i="10"/>
  <c r="B121" i="10"/>
  <c r="A121" i="10"/>
  <c r="S120" i="15"/>
  <c r="Q120" i="15"/>
  <c r="M120" i="15"/>
  <c r="AC120" i="14"/>
  <c r="R120" i="14"/>
  <c r="U120" i="10"/>
  <c r="T120" i="10"/>
  <c r="H120" i="15"/>
  <c r="R120" i="10"/>
  <c r="P120" i="10"/>
  <c r="N120" i="10"/>
  <c r="M120" i="10"/>
  <c r="L120" i="10"/>
  <c r="J120" i="10"/>
  <c r="D120" i="15"/>
  <c r="H120" i="14"/>
  <c r="E120" i="10"/>
  <c r="D120" i="10"/>
  <c r="B120" i="10"/>
  <c r="A120" i="10"/>
  <c r="U119" i="15"/>
  <c r="AL119" i="14"/>
  <c r="AF119" i="10"/>
  <c r="T119" i="15"/>
  <c r="AH119" i="14"/>
  <c r="AC119" i="10"/>
  <c r="P119" i="15"/>
  <c r="AB119" i="10"/>
  <c r="AE119" i="14"/>
  <c r="M119" i="15"/>
  <c r="AC119" i="14"/>
  <c r="L119" i="15"/>
  <c r="AA119" i="14"/>
  <c r="V119" i="10"/>
  <c r="W119" i="14"/>
  <c r="X119" i="14" s="1"/>
  <c r="T119" i="14" s="1"/>
  <c r="K119" i="15"/>
  <c r="R119" i="14"/>
  <c r="U119" i="10"/>
  <c r="J119" i="15"/>
  <c r="I119" i="15"/>
  <c r="H119" i="15"/>
  <c r="O119" i="14"/>
  <c r="G119" i="15"/>
  <c r="N119" i="14"/>
  <c r="Q119" i="10"/>
  <c r="O119" i="10"/>
  <c r="L119" i="10"/>
  <c r="K119" i="10"/>
  <c r="G119" i="10"/>
  <c r="F119" i="14"/>
  <c r="E119" i="10"/>
  <c r="D119" i="10"/>
  <c r="C119" i="10"/>
  <c r="B119" i="10"/>
  <c r="A119" i="10"/>
  <c r="E118" i="10"/>
  <c r="D118" i="10"/>
  <c r="B118" i="10"/>
  <c r="A118" i="10"/>
  <c r="P117" i="15"/>
  <c r="K117" i="10"/>
  <c r="E117" i="15"/>
  <c r="E117" i="10"/>
  <c r="D117" i="10"/>
  <c r="B117" i="10"/>
  <c r="A117" i="10"/>
  <c r="E116" i="10"/>
  <c r="D116" i="10"/>
  <c r="B116" i="10"/>
  <c r="A116" i="10"/>
  <c r="AM115" i="14"/>
  <c r="T115" i="15"/>
  <c r="AL115" i="14"/>
  <c r="R115" i="15"/>
  <c r="AI115" i="14"/>
  <c r="AD115" i="10"/>
  <c r="AH115" i="14"/>
  <c r="P115" i="15"/>
  <c r="AB115" i="10"/>
  <c r="AF115" i="14"/>
  <c r="O115" i="15"/>
  <c r="AA115" i="10"/>
  <c r="N115" i="15"/>
  <c r="Z115" i="10"/>
  <c r="AC115" i="14"/>
  <c r="AA115" i="14"/>
  <c r="W115" i="14"/>
  <c r="X115" i="14" s="1"/>
  <c r="T115" i="14" s="1"/>
  <c r="K115" i="15"/>
  <c r="R115" i="14"/>
  <c r="J115" i="15"/>
  <c r="T115" i="10"/>
  <c r="N115" i="14"/>
  <c r="G115" i="15"/>
  <c r="O115" i="10"/>
  <c r="M115" i="10"/>
  <c r="F115" i="15"/>
  <c r="L115" i="10"/>
  <c r="K115" i="10"/>
  <c r="E115" i="15"/>
  <c r="I115" i="14"/>
  <c r="I115" i="10"/>
  <c r="C115" i="15"/>
  <c r="F115" i="14"/>
  <c r="G115" i="10"/>
  <c r="E115" i="10"/>
  <c r="D115" i="10"/>
  <c r="C115" i="10"/>
  <c r="B115" i="10"/>
  <c r="A115" i="10"/>
  <c r="U114" i="15"/>
  <c r="AG114" i="10"/>
  <c r="AK114" i="14"/>
  <c r="AI114" i="14"/>
  <c r="AD114" i="14"/>
  <c r="AA114" i="14"/>
  <c r="W114" i="14"/>
  <c r="X114" i="14" s="1"/>
  <c r="T114" i="14" s="1"/>
  <c r="R114" i="14"/>
  <c r="Q114" i="14"/>
  <c r="H114" i="15"/>
  <c r="O114" i="14"/>
  <c r="R114" i="10"/>
  <c r="M114" i="10"/>
  <c r="J114" i="10"/>
  <c r="H114" i="14"/>
  <c r="F114" i="14"/>
  <c r="E114" i="10"/>
  <c r="D114" i="10"/>
  <c r="B114" i="10"/>
  <c r="A114" i="10"/>
  <c r="AD113" i="10"/>
  <c r="E113" i="10"/>
  <c r="D113" i="10"/>
  <c r="B113" i="10"/>
  <c r="A113" i="10"/>
  <c r="AM112" i="14"/>
  <c r="AL112" i="14"/>
  <c r="Y112" i="10"/>
  <c r="L112" i="15"/>
  <c r="AA112" i="14"/>
  <c r="Q112" i="14"/>
  <c r="J112" i="14"/>
  <c r="D112" i="15"/>
  <c r="E112" i="10"/>
  <c r="D112" i="10"/>
  <c r="B112" i="10"/>
  <c r="A112" i="10"/>
  <c r="E111" i="10"/>
  <c r="D111" i="10"/>
  <c r="B111" i="10"/>
  <c r="A111" i="10"/>
  <c r="AL110" i="14"/>
  <c r="T110" i="15"/>
  <c r="AH110" i="14"/>
  <c r="AF110" i="14"/>
  <c r="O110" i="15"/>
  <c r="AA110" i="10"/>
  <c r="N110" i="15"/>
  <c r="Z110" i="10"/>
  <c r="AD110" i="14"/>
  <c r="AC110" i="14"/>
  <c r="X110" i="10"/>
  <c r="L110" i="15"/>
  <c r="J110" i="15"/>
  <c r="T110" i="10"/>
  <c r="I110" i="15"/>
  <c r="P110" i="14"/>
  <c r="Q110" i="10"/>
  <c r="O110" i="10"/>
  <c r="F110" i="15"/>
  <c r="L110" i="10"/>
  <c r="K110" i="10"/>
  <c r="I110" i="14"/>
  <c r="E110" i="10"/>
  <c r="D110" i="10"/>
  <c r="C110" i="10"/>
  <c r="B110" i="10"/>
  <c r="A110" i="10"/>
  <c r="D109" i="15"/>
  <c r="E109" i="10"/>
  <c r="D109" i="10"/>
  <c r="B109" i="10"/>
  <c r="A109" i="10"/>
  <c r="E108" i="10"/>
  <c r="D108" i="10"/>
  <c r="B108" i="10"/>
  <c r="A108" i="10"/>
  <c r="AA107" i="10"/>
  <c r="AE107" i="14"/>
  <c r="AC107" i="14"/>
  <c r="R107" i="14"/>
  <c r="J107" i="15"/>
  <c r="T107" i="10"/>
  <c r="F107" i="15"/>
  <c r="L107" i="10"/>
  <c r="H107" i="14"/>
  <c r="B107" i="15"/>
  <c r="E107" i="10"/>
  <c r="D107" i="10"/>
  <c r="B107" i="10"/>
  <c r="A107" i="10"/>
  <c r="AH106" i="14"/>
  <c r="Z106" i="10"/>
  <c r="AD106" i="14"/>
  <c r="N106" i="14"/>
  <c r="G106" i="15"/>
  <c r="J106" i="10"/>
  <c r="I106" i="14"/>
  <c r="E106" i="15"/>
  <c r="F106" i="14"/>
  <c r="E106" i="10"/>
  <c r="D106" i="10"/>
  <c r="B106" i="10"/>
  <c r="A106" i="10"/>
  <c r="AK105" i="14"/>
  <c r="S105" i="15"/>
  <c r="AH105" i="14"/>
  <c r="AC105" i="10"/>
  <c r="AD105" i="14"/>
  <c r="O105" i="14"/>
  <c r="H105" i="15"/>
  <c r="K105" i="10"/>
  <c r="H105" i="14"/>
  <c r="C105" i="15"/>
  <c r="F105" i="14"/>
  <c r="E105" i="10"/>
  <c r="D105" i="10"/>
  <c r="R105" i="15"/>
  <c r="B105" i="10"/>
  <c r="A105" i="10"/>
  <c r="AL104" i="14"/>
  <c r="T104" i="15"/>
  <c r="AI104" i="14"/>
  <c r="AD104" i="10"/>
  <c r="AE104" i="14"/>
  <c r="N104" i="15"/>
  <c r="AD104" i="14"/>
  <c r="M104" i="15"/>
  <c r="Y104" i="10"/>
  <c r="AC104" i="14"/>
  <c r="L104" i="15"/>
  <c r="V104" i="10"/>
  <c r="AA104" i="14"/>
  <c r="W104" i="14"/>
  <c r="X104" i="14" s="1"/>
  <c r="T104" i="14" s="1"/>
  <c r="J104" i="15"/>
  <c r="H104" i="15"/>
  <c r="G104" i="15"/>
  <c r="Q104" i="10"/>
  <c r="N104" i="14"/>
  <c r="O104" i="10"/>
  <c r="M104" i="10"/>
  <c r="F104" i="15"/>
  <c r="J104" i="14"/>
  <c r="K104" i="14" s="1"/>
  <c r="E104" i="15"/>
  <c r="I104" i="10"/>
  <c r="I104" i="14"/>
  <c r="G104" i="10"/>
  <c r="F104" i="14"/>
  <c r="E104" i="14"/>
  <c r="E104" i="10"/>
  <c r="D104" i="10"/>
  <c r="B104" i="10"/>
  <c r="A104" i="10"/>
  <c r="AI103" i="14"/>
  <c r="AD103" i="10"/>
  <c r="AH103" i="14"/>
  <c r="AJ103" i="14" s="1"/>
  <c r="AC103" i="10"/>
  <c r="P103" i="15"/>
  <c r="O103" i="15"/>
  <c r="AA103" i="14"/>
  <c r="K103" i="15"/>
  <c r="R103" i="14"/>
  <c r="J103" i="15"/>
  <c r="Q103" i="14"/>
  <c r="F103" i="15"/>
  <c r="J103" i="14"/>
  <c r="F103" i="14"/>
  <c r="G103" i="10"/>
  <c r="E103" i="14"/>
  <c r="F103" i="10"/>
  <c r="E103" i="10"/>
  <c r="D103" i="10"/>
  <c r="C103" i="10"/>
  <c r="B103" i="10"/>
  <c r="A103" i="10"/>
  <c r="K102" i="15"/>
  <c r="R102" i="14"/>
  <c r="E102" i="10"/>
  <c r="D102" i="10"/>
  <c r="B102" i="10"/>
  <c r="A102" i="10"/>
  <c r="E101" i="10"/>
  <c r="D101" i="10"/>
  <c r="B101" i="10"/>
  <c r="A101" i="10"/>
  <c r="S100" i="15"/>
  <c r="AK100" i="14"/>
  <c r="E100" i="10"/>
  <c r="D100" i="10"/>
  <c r="B100" i="10"/>
  <c r="A100" i="10"/>
  <c r="AL99" i="14"/>
  <c r="AD99" i="14"/>
  <c r="K99" i="10"/>
  <c r="E99" i="10"/>
  <c r="D99" i="10"/>
  <c r="B99" i="10"/>
  <c r="A99" i="10"/>
  <c r="AM98" i="14"/>
  <c r="AA98" i="10"/>
  <c r="AE98" i="14"/>
  <c r="Z98" i="10"/>
  <c r="AC98" i="14"/>
  <c r="R98" i="14"/>
  <c r="U98" i="10"/>
  <c r="Q98" i="14"/>
  <c r="T98" i="10"/>
  <c r="O98" i="14"/>
  <c r="M98" i="10"/>
  <c r="J98" i="14"/>
  <c r="L98" i="10"/>
  <c r="E98" i="10"/>
  <c r="D98" i="10"/>
  <c r="C98" i="10"/>
  <c r="B98" i="10"/>
  <c r="A98" i="10"/>
  <c r="AM97" i="14"/>
  <c r="AH97" i="14"/>
  <c r="AC97" i="10"/>
  <c r="AF97" i="14"/>
  <c r="AB97" i="10"/>
  <c r="AE97" i="14"/>
  <c r="AD97" i="14"/>
  <c r="W97" i="14"/>
  <c r="X97" i="14" s="1"/>
  <c r="T97" i="14" s="1"/>
  <c r="R97" i="14"/>
  <c r="J97" i="15"/>
  <c r="P97" i="14"/>
  <c r="G97" i="15"/>
  <c r="M97" i="10"/>
  <c r="L97" i="10"/>
  <c r="E97" i="15"/>
  <c r="E97" i="14"/>
  <c r="F97" i="10"/>
  <c r="E97" i="10"/>
  <c r="D97" i="10"/>
  <c r="C97" i="10"/>
  <c r="B97" i="10"/>
  <c r="A97" i="10"/>
  <c r="U96" i="15"/>
  <c r="T96" i="15"/>
  <c r="AF96" i="10"/>
  <c r="AL96" i="14"/>
  <c r="AI96" i="14"/>
  <c r="AD96" i="10"/>
  <c r="AH96" i="14"/>
  <c r="AJ96" i="14" s="1"/>
  <c r="AC96" i="10"/>
  <c r="AF96" i="14"/>
  <c r="N96" i="15"/>
  <c r="AD96" i="14"/>
  <c r="M96" i="15"/>
  <c r="X96" i="10"/>
  <c r="V96" i="10"/>
  <c r="W96" i="14"/>
  <c r="X96" i="14" s="1"/>
  <c r="T96" i="14" s="1"/>
  <c r="Q96" i="14"/>
  <c r="H96" i="15"/>
  <c r="G96" i="15"/>
  <c r="Q96" i="10"/>
  <c r="N96" i="14"/>
  <c r="O96" i="10"/>
  <c r="N96" i="10"/>
  <c r="E96" i="15"/>
  <c r="I96" i="10"/>
  <c r="I96" i="14"/>
  <c r="F96" i="10"/>
  <c r="E96" i="14"/>
  <c r="E96" i="10"/>
  <c r="D96" i="10"/>
  <c r="C96" i="10"/>
  <c r="B96" i="10"/>
  <c r="A96" i="10"/>
  <c r="AH95" i="14"/>
  <c r="P95" i="15"/>
  <c r="V95" i="10"/>
  <c r="AA95" i="14"/>
  <c r="M95" i="10"/>
  <c r="F95" i="15"/>
  <c r="E95" i="10"/>
  <c r="D95" i="10"/>
  <c r="B95" i="10"/>
  <c r="A95" i="10"/>
  <c r="AH94" i="14"/>
  <c r="AC94" i="10"/>
  <c r="P94" i="15"/>
  <c r="AF94" i="14"/>
  <c r="L94" i="15"/>
  <c r="AA94" i="14"/>
  <c r="V94" i="10"/>
  <c r="R94" i="14"/>
  <c r="P94" i="14"/>
  <c r="S94" i="10"/>
  <c r="O94" i="10"/>
  <c r="K94" i="10"/>
  <c r="H94" i="14"/>
  <c r="H94" i="10"/>
  <c r="E94" i="10"/>
  <c r="D94" i="10"/>
  <c r="B94" i="10"/>
  <c r="A94" i="10"/>
  <c r="R93" i="15"/>
  <c r="AD93" i="10"/>
  <c r="AH93" i="14"/>
  <c r="J93" i="15"/>
  <c r="Q93" i="10"/>
  <c r="F93" i="15"/>
  <c r="I93" i="10"/>
  <c r="E93" i="10"/>
  <c r="D93" i="10"/>
  <c r="B93" i="10"/>
  <c r="A93" i="10"/>
  <c r="E92" i="10"/>
  <c r="D92" i="10"/>
  <c r="B92" i="10"/>
  <c r="A92" i="10"/>
  <c r="U91" i="15"/>
  <c r="AM91" i="14"/>
  <c r="AG91" i="10"/>
  <c r="L91" i="15"/>
  <c r="AA91" i="14"/>
  <c r="J91" i="15"/>
  <c r="Q91" i="14"/>
  <c r="T91" i="10"/>
  <c r="O91" i="14"/>
  <c r="N91" i="10"/>
  <c r="F91" i="15"/>
  <c r="J91" i="14"/>
  <c r="L91" i="10"/>
  <c r="H91" i="14"/>
  <c r="C91" i="15"/>
  <c r="F91" i="14"/>
  <c r="E91" i="10"/>
  <c r="D91" i="10"/>
  <c r="B91" i="10"/>
  <c r="A91" i="10"/>
  <c r="E90" i="10"/>
  <c r="D90" i="10"/>
  <c r="B90" i="10"/>
  <c r="A90" i="10"/>
  <c r="E89" i="10"/>
  <c r="D89" i="10"/>
  <c r="B89" i="10"/>
  <c r="A89" i="10"/>
  <c r="T88" i="15"/>
  <c r="AF88" i="10"/>
  <c r="AI88" i="14"/>
  <c r="R88" i="15"/>
  <c r="AC88" i="10"/>
  <c r="AH88" i="14"/>
  <c r="AF88" i="14"/>
  <c r="O88" i="15"/>
  <c r="AE88" i="14"/>
  <c r="AC88" i="14"/>
  <c r="X88" i="10"/>
  <c r="AA88" i="14"/>
  <c r="W88" i="14"/>
  <c r="X88" i="14" s="1"/>
  <c r="T88" i="14" s="1"/>
  <c r="K88" i="15"/>
  <c r="R88" i="14"/>
  <c r="U88" i="10"/>
  <c r="Q88" i="14"/>
  <c r="I88" i="15"/>
  <c r="P88" i="14"/>
  <c r="N88" i="14"/>
  <c r="N88" i="10"/>
  <c r="M88" i="10"/>
  <c r="J88" i="14"/>
  <c r="K88" i="14" s="1"/>
  <c r="K88" i="10"/>
  <c r="I88" i="14"/>
  <c r="E88" i="14"/>
  <c r="F88" i="10"/>
  <c r="E88" i="10"/>
  <c r="D88" i="10"/>
  <c r="C88" i="10"/>
  <c r="B88" i="10"/>
  <c r="A88" i="10"/>
  <c r="AK87" i="14"/>
  <c r="O87" i="14"/>
  <c r="O87" i="10"/>
  <c r="E87" i="14"/>
  <c r="E87" i="10"/>
  <c r="D87" i="10"/>
  <c r="B87" i="10"/>
  <c r="A87" i="10"/>
  <c r="AI86" i="14"/>
  <c r="AA86" i="14"/>
  <c r="L86" i="15"/>
  <c r="R86" i="14"/>
  <c r="U86" i="10"/>
  <c r="O86" i="14"/>
  <c r="G86" i="15"/>
  <c r="M86" i="10"/>
  <c r="E86" i="15"/>
  <c r="E86" i="10"/>
  <c r="D86" i="10"/>
  <c r="B86" i="10"/>
  <c r="A86" i="10"/>
  <c r="N85" i="10"/>
  <c r="F85" i="10"/>
  <c r="E85" i="10"/>
  <c r="D85" i="10"/>
  <c r="B85" i="10"/>
  <c r="A85" i="10"/>
  <c r="AE84" i="14"/>
  <c r="Q84" i="14"/>
  <c r="N84" i="14"/>
  <c r="I84" i="14"/>
  <c r="E84" i="10"/>
  <c r="D84" i="10"/>
  <c r="B84" i="10"/>
  <c r="A84" i="10"/>
  <c r="AK83" i="14"/>
  <c r="AE83" i="10"/>
  <c r="W83" i="10"/>
  <c r="M83" i="10"/>
  <c r="E83" i="10"/>
  <c r="D83" i="10"/>
  <c r="B83" i="10"/>
  <c r="A83" i="10"/>
  <c r="U82" i="15"/>
  <c r="AM82" i="14"/>
  <c r="R82" i="15"/>
  <c r="AI82" i="14"/>
  <c r="AD82" i="10"/>
  <c r="AC82" i="10"/>
  <c r="AF82" i="14"/>
  <c r="P82" i="15"/>
  <c r="O82" i="15"/>
  <c r="AE82" i="14"/>
  <c r="AA82" i="10"/>
  <c r="AD82" i="14"/>
  <c r="M82" i="15"/>
  <c r="AC82" i="14"/>
  <c r="X82" i="10"/>
  <c r="L82" i="15"/>
  <c r="W82" i="14"/>
  <c r="X82" i="14" s="1"/>
  <c r="T82" i="14" s="1"/>
  <c r="J82" i="15"/>
  <c r="Q82" i="14"/>
  <c r="O82" i="14"/>
  <c r="G82" i="15"/>
  <c r="N82" i="14"/>
  <c r="Q82" i="10"/>
  <c r="N82" i="10"/>
  <c r="F82" i="15"/>
  <c r="J82" i="14"/>
  <c r="K82" i="10"/>
  <c r="E82" i="15"/>
  <c r="I82" i="14"/>
  <c r="I82" i="10"/>
  <c r="C82" i="15"/>
  <c r="F82" i="14"/>
  <c r="E82" i="14"/>
  <c r="F82" i="10"/>
  <c r="E82" i="10"/>
  <c r="D82" i="10"/>
  <c r="C82" i="10"/>
  <c r="B82" i="10"/>
  <c r="A82" i="10"/>
  <c r="E81" i="10"/>
  <c r="D81" i="10"/>
  <c r="B81" i="10"/>
  <c r="A81" i="10"/>
  <c r="T80" i="15"/>
  <c r="AE80" i="14"/>
  <c r="Q80" i="14"/>
  <c r="E80" i="10"/>
  <c r="D80" i="10"/>
  <c r="B80" i="10"/>
  <c r="A80" i="10"/>
  <c r="U79" i="15"/>
  <c r="T79" i="15"/>
  <c r="AE79" i="14"/>
  <c r="AD79" i="14"/>
  <c r="N79" i="15"/>
  <c r="M79" i="15"/>
  <c r="Q79" i="14"/>
  <c r="H79" i="15"/>
  <c r="G79" i="15"/>
  <c r="M79" i="10"/>
  <c r="E79" i="15"/>
  <c r="E79" i="10"/>
  <c r="D79" i="10"/>
  <c r="C79" i="10"/>
  <c r="B79" i="10"/>
  <c r="A79" i="10"/>
  <c r="U78" i="15"/>
  <c r="T78" i="15"/>
  <c r="R78" i="15"/>
  <c r="AD78" i="10"/>
  <c r="AI78" i="14"/>
  <c r="AF78" i="14"/>
  <c r="O78" i="15"/>
  <c r="N78" i="15"/>
  <c r="M78" i="15"/>
  <c r="L78" i="15"/>
  <c r="V78" i="10"/>
  <c r="AA78" i="14"/>
  <c r="R78" i="14"/>
  <c r="J78" i="15"/>
  <c r="H78" i="15"/>
  <c r="G78" i="15"/>
  <c r="O78" i="10"/>
  <c r="F78" i="15"/>
  <c r="J78" i="14"/>
  <c r="E78" i="15"/>
  <c r="C78" i="15"/>
  <c r="G78" i="10"/>
  <c r="F78" i="14"/>
  <c r="F78" i="10"/>
  <c r="E78" i="10"/>
  <c r="D78" i="10"/>
  <c r="C78" i="10"/>
  <c r="B78" i="10"/>
  <c r="A78" i="10"/>
  <c r="U77" i="15"/>
  <c r="AH77" i="14"/>
  <c r="P77" i="15"/>
  <c r="AF77" i="14"/>
  <c r="O77" i="15"/>
  <c r="AE77" i="14"/>
  <c r="N77" i="15"/>
  <c r="M77" i="15"/>
  <c r="AA77" i="14"/>
  <c r="V77" i="10"/>
  <c r="W77" i="14"/>
  <c r="X77" i="14" s="1"/>
  <c r="T77" i="14" s="1"/>
  <c r="R77" i="14"/>
  <c r="K77" i="15"/>
  <c r="J77" i="15"/>
  <c r="H77" i="15"/>
  <c r="F77" i="15"/>
  <c r="J77" i="14"/>
  <c r="F77" i="14"/>
  <c r="G77" i="10"/>
  <c r="E77" i="14"/>
  <c r="F77" i="10"/>
  <c r="E77" i="10"/>
  <c r="D77" i="10"/>
  <c r="C77" i="10"/>
  <c r="B77" i="10"/>
  <c r="A77" i="10"/>
  <c r="E76" i="10"/>
  <c r="D76" i="10"/>
  <c r="B76" i="10"/>
  <c r="A76" i="10"/>
  <c r="AF75" i="10"/>
  <c r="W75" i="14"/>
  <c r="X75" i="14" s="1"/>
  <c r="T75" i="14" s="1"/>
  <c r="Q75" i="10"/>
  <c r="I75" i="10"/>
  <c r="E75" i="10"/>
  <c r="D75" i="10"/>
  <c r="B75" i="10"/>
  <c r="A75" i="10"/>
  <c r="E74" i="10"/>
  <c r="D74" i="10"/>
  <c r="B74" i="10"/>
  <c r="A74" i="10"/>
  <c r="AC73" i="14"/>
  <c r="E73" i="10"/>
  <c r="D73" i="10"/>
  <c r="B73" i="10"/>
  <c r="A73" i="10"/>
  <c r="AL72" i="14"/>
  <c r="Z72" i="10"/>
  <c r="AD72" i="14"/>
  <c r="M72" i="15"/>
  <c r="T72" i="10"/>
  <c r="N72" i="14"/>
  <c r="I72" i="14"/>
  <c r="E72" i="10"/>
  <c r="D72" i="10"/>
  <c r="B72" i="10"/>
  <c r="A72" i="10"/>
  <c r="AM71" i="14"/>
  <c r="T71" i="15"/>
  <c r="AB71" i="10"/>
  <c r="AF71" i="14"/>
  <c r="N71" i="15"/>
  <c r="AC71" i="14"/>
  <c r="R71" i="14"/>
  <c r="U71" i="10"/>
  <c r="Q71" i="14"/>
  <c r="T71" i="10"/>
  <c r="H71" i="15"/>
  <c r="N71" i="14"/>
  <c r="G71" i="15"/>
  <c r="M71" i="10"/>
  <c r="J71" i="14"/>
  <c r="L71" i="10"/>
  <c r="E71" i="15"/>
  <c r="I71" i="14"/>
  <c r="E71" i="10"/>
  <c r="D71" i="10"/>
  <c r="C71" i="10"/>
  <c r="B71" i="10"/>
  <c r="A71" i="10"/>
  <c r="AM70" i="14"/>
  <c r="T70" i="15"/>
  <c r="R70" i="15"/>
  <c r="AD70" i="10"/>
  <c r="AI70" i="14"/>
  <c r="AB70" i="10"/>
  <c r="O70" i="15"/>
  <c r="N70" i="15"/>
  <c r="AC70" i="14"/>
  <c r="L70" i="15"/>
  <c r="V70" i="10"/>
  <c r="AA70" i="14"/>
  <c r="W70" i="14"/>
  <c r="X70" i="14" s="1"/>
  <c r="T70" i="14" s="1"/>
  <c r="P70" i="14"/>
  <c r="H70" i="15"/>
  <c r="G70" i="15"/>
  <c r="O70" i="10"/>
  <c r="N70" i="10"/>
  <c r="J70" i="14"/>
  <c r="C70" i="15"/>
  <c r="G70" i="10"/>
  <c r="F70" i="14"/>
  <c r="E70" i="14"/>
  <c r="F70" i="10"/>
  <c r="E70" i="10"/>
  <c r="D70" i="10"/>
  <c r="C70" i="10"/>
  <c r="B70" i="10"/>
  <c r="A70" i="10"/>
  <c r="AI69" i="14"/>
  <c r="AH69" i="14"/>
  <c r="AJ69" i="14" s="1"/>
  <c r="AF69" i="14"/>
  <c r="AB69" i="10"/>
  <c r="O69" i="15"/>
  <c r="AE69" i="14"/>
  <c r="AA69" i="10"/>
  <c r="N69" i="15"/>
  <c r="AD69" i="14"/>
  <c r="AA69" i="14"/>
  <c r="V69" i="10"/>
  <c r="W69" i="14"/>
  <c r="X69" i="14" s="1"/>
  <c r="T69" i="14" s="1"/>
  <c r="Q69" i="14"/>
  <c r="P69" i="14"/>
  <c r="H69" i="15"/>
  <c r="O69" i="14"/>
  <c r="J69" i="14"/>
  <c r="E69" i="10"/>
  <c r="D69" i="10"/>
  <c r="C69" i="10"/>
  <c r="B69" i="10"/>
  <c r="A69" i="10"/>
  <c r="V68" i="10"/>
  <c r="R68" i="14"/>
  <c r="P68" i="10"/>
  <c r="E68" i="10"/>
  <c r="D68" i="10"/>
  <c r="B68" i="10"/>
  <c r="A68" i="10"/>
  <c r="E67" i="10"/>
  <c r="D67" i="10"/>
  <c r="B67" i="10"/>
  <c r="A67" i="10"/>
  <c r="AM66" i="14"/>
  <c r="AG66" i="10"/>
  <c r="AL66" i="14"/>
  <c r="AF66" i="10"/>
  <c r="AK66" i="14"/>
  <c r="AF66" i="14"/>
  <c r="W66" i="10"/>
  <c r="L66" i="15"/>
  <c r="AA66" i="14"/>
  <c r="K66" i="15"/>
  <c r="R66" i="14"/>
  <c r="P66" i="14"/>
  <c r="O66" i="14"/>
  <c r="N66" i="14"/>
  <c r="H66" i="10"/>
  <c r="H66" i="14"/>
  <c r="B66" i="15"/>
  <c r="E66" i="14"/>
  <c r="E66" i="10"/>
  <c r="D66" i="10"/>
  <c r="B66" i="10"/>
  <c r="A66" i="10"/>
  <c r="W65" i="14"/>
  <c r="X65" i="14" s="1"/>
  <c r="T65" i="14" s="1"/>
  <c r="Q65" i="14"/>
  <c r="J65" i="15"/>
  <c r="O65" i="14"/>
  <c r="E65" i="10"/>
  <c r="D65" i="10"/>
  <c r="B65" i="10"/>
  <c r="A65" i="10"/>
  <c r="K64" i="15"/>
  <c r="E64" i="10"/>
  <c r="D64" i="10"/>
  <c r="B64" i="10"/>
  <c r="A64" i="10"/>
  <c r="W63" i="10"/>
  <c r="W63" i="14"/>
  <c r="X63" i="14" s="1"/>
  <c r="T63" i="14" s="1"/>
  <c r="E63" i="10"/>
  <c r="D63" i="10"/>
  <c r="B63" i="10"/>
  <c r="A63" i="10"/>
  <c r="U62" i="15"/>
  <c r="AL62" i="14"/>
  <c r="AF62" i="10"/>
  <c r="AI62" i="14"/>
  <c r="AH62" i="14"/>
  <c r="P62" i="15"/>
  <c r="AF62" i="14"/>
  <c r="AB62" i="10"/>
  <c r="AE62" i="14"/>
  <c r="AD62" i="14"/>
  <c r="W62" i="14"/>
  <c r="X62" i="14" s="1"/>
  <c r="T62" i="14" s="1"/>
  <c r="R62" i="14"/>
  <c r="U62" i="10"/>
  <c r="T62" i="10"/>
  <c r="Q62" i="14"/>
  <c r="H62" i="15"/>
  <c r="O62" i="14"/>
  <c r="M62" i="10"/>
  <c r="K62" i="10"/>
  <c r="E62" i="15"/>
  <c r="C62" i="15"/>
  <c r="F62" i="14"/>
  <c r="G62" i="10"/>
  <c r="E62" i="14"/>
  <c r="F62" i="10"/>
  <c r="E62" i="10"/>
  <c r="D62" i="10"/>
  <c r="C62" i="10"/>
  <c r="B62" i="10"/>
  <c r="A62" i="10"/>
  <c r="AA61" i="14"/>
  <c r="E61" i="10"/>
  <c r="D61" i="10"/>
  <c r="B61" i="10"/>
  <c r="A61" i="10"/>
  <c r="AK60" i="14"/>
  <c r="AE60" i="10"/>
  <c r="P60" i="15"/>
  <c r="AF60" i="14"/>
  <c r="AB60" i="10"/>
  <c r="N60" i="15"/>
  <c r="AD60" i="14"/>
  <c r="Z60" i="10"/>
  <c r="K60" i="15"/>
  <c r="Q60" i="14"/>
  <c r="M60" i="10"/>
  <c r="E60" i="15"/>
  <c r="H60" i="10"/>
  <c r="B60" i="15"/>
  <c r="E60" i="10"/>
  <c r="D60" i="10"/>
  <c r="B60" i="10"/>
  <c r="A60" i="10"/>
  <c r="Q59" i="15"/>
  <c r="E59" i="10"/>
  <c r="D59" i="10"/>
  <c r="B59" i="10"/>
  <c r="A59" i="10"/>
  <c r="AL58" i="14"/>
  <c r="Q58" i="15"/>
  <c r="I58" i="10"/>
  <c r="E58" i="15"/>
  <c r="E58" i="10"/>
  <c r="D58" i="10"/>
  <c r="B58" i="10"/>
  <c r="A58" i="10"/>
  <c r="AK57" i="14"/>
  <c r="AE57" i="10"/>
  <c r="Q57" i="14"/>
  <c r="G57" i="15"/>
  <c r="F57" i="15"/>
  <c r="E57" i="15"/>
  <c r="B57" i="15"/>
  <c r="E57" i="14"/>
  <c r="F57" i="10"/>
  <c r="E57" i="10"/>
  <c r="D57" i="10"/>
  <c r="B57" i="10"/>
  <c r="A57" i="10"/>
  <c r="AL56" i="14"/>
  <c r="AF56" i="10"/>
  <c r="R56" i="15"/>
  <c r="AI56" i="14"/>
  <c r="AD56" i="10"/>
  <c r="AD56" i="14"/>
  <c r="M56" i="15"/>
  <c r="AC56" i="14"/>
  <c r="X56" i="10"/>
  <c r="R56" i="14"/>
  <c r="H56" i="15"/>
  <c r="N56" i="14"/>
  <c r="Q56" i="10"/>
  <c r="H56" i="14"/>
  <c r="C56" i="15"/>
  <c r="F56" i="14"/>
  <c r="G56" i="10"/>
  <c r="E56" i="10"/>
  <c r="D56" i="10"/>
  <c r="B56" i="10"/>
  <c r="A56" i="10"/>
  <c r="U55" i="15"/>
  <c r="T55" i="15"/>
  <c r="AL55" i="14"/>
  <c r="R55" i="14"/>
  <c r="Q55" i="14"/>
  <c r="T55" i="10"/>
  <c r="G55" i="15"/>
  <c r="N55" i="14"/>
  <c r="F55" i="15"/>
  <c r="J55" i="14"/>
  <c r="L55" i="10"/>
  <c r="I55" i="14"/>
  <c r="E55" i="10"/>
  <c r="D55" i="10"/>
  <c r="B55" i="10"/>
  <c r="A55" i="10"/>
  <c r="AM54" i="14"/>
  <c r="AL54" i="14"/>
  <c r="AF54" i="10"/>
  <c r="R54" i="15"/>
  <c r="AI54" i="14"/>
  <c r="AH54" i="14"/>
  <c r="AJ54" i="14" s="1"/>
  <c r="AC54" i="10"/>
  <c r="P54" i="15"/>
  <c r="N54" i="15"/>
  <c r="AD54" i="14"/>
  <c r="Z54" i="10"/>
  <c r="M54" i="15"/>
  <c r="AA54" i="14"/>
  <c r="V54" i="10"/>
  <c r="W54" i="14"/>
  <c r="X54" i="14" s="1"/>
  <c r="T54" i="14" s="1"/>
  <c r="K54" i="15"/>
  <c r="R54" i="14"/>
  <c r="U54" i="10"/>
  <c r="Q54" i="14"/>
  <c r="T54" i="10"/>
  <c r="H54" i="15"/>
  <c r="O54" i="14"/>
  <c r="N54" i="14"/>
  <c r="Q54" i="10"/>
  <c r="K54" i="10"/>
  <c r="I54" i="14"/>
  <c r="I54" i="10"/>
  <c r="F54" i="14"/>
  <c r="E54" i="14"/>
  <c r="E54" i="10"/>
  <c r="D54" i="10"/>
  <c r="C54" i="10"/>
  <c r="B54" i="10"/>
  <c r="A54" i="10"/>
  <c r="F53" i="10"/>
  <c r="E53" i="10"/>
  <c r="D53" i="10"/>
  <c r="B53" i="10"/>
  <c r="A53" i="10"/>
  <c r="U52" i="15"/>
  <c r="AM52" i="14"/>
  <c r="AL52" i="14"/>
  <c r="R52" i="15"/>
  <c r="AI52" i="14"/>
  <c r="AD52" i="10"/>
  <c r="AH52" i="14"/>
  <c r="AJ52" i="14" s="1"/>
  <c r="AC52" i="10"/>
  <c r="P52" i="15"/>
  <c r="AF52" i="14"/>
  <c r="AB52" i="10"/>
  <c r="O52" i="15"/>
  <c r="AA52" i="10"/>
  <c r="X52" i="10"/>
  <c r="L52" i="15"/>
  <c r="W52" i="14"/>
  <c r="X52" i="14" s="1"/>
  <c r="T52" i="14" s="1"/>
  <c r="R52" i="14"/>
  <c r="J52" i="15"/>
  <c r="Q52" i="14"/>
  <c r="T52" i="10"/>
  <c r="H52" i="15"/>
  <c r="O52" i="14"/>
  <c r="O52" i="10"/>
  <c r="N52" i="10"/>
  <c r="M52" i="10"/>
  <c r="F52" i="15"/>
  <c r="J52" i="14"/>
  <c r="L52" i="10"/>
  <c r="C52" i="15"/>
  <c r="F52" i="14"/>
  <c r="G52" i="10"/>
  <c r="F52" i="10"/>
  <c r="E52" i="10"/>
  <c r="D52" i="10"/>
  <c r="C52" i="10"/>
  <c r="B52" i="10"/>
  <c r="A52" i="10"/>
  <c r="AD51" i="10"/>
  <c r="AC51" i="10"/>
  <c r="M51" i="10"/>
  <c r="E51" i="14"/>
  <c r="E51" i="10"/>
  <c r="D51" i="10"/>
  <c r="B51" i="10"/>
  <c r="A51" i="10"/>
  <c r="O50" i="15"/>
  <c r="AE50" i="14"/>
  <c r="E50" i="10"/>
  <c r="D50" i="10"/>
  <c r="B50" i="10"/>
  <c r="A50" i="10"/>
  <c r="AL49" i="14"/>
  <c r="AD49" i="10"/>
  <c r="P49" i="15"/>
  <c r="AA49" i="14"/>
  <c r="E49" i="10"/>
  <c r="D49" i="10"/>
  <c r="B49" i="10"/>
  <c r="A49" i="10"/>
  <c r="AM48" i="14"/>
  <c r="O48" i="15"/>
  <c r="J48" i="10"/>
  <c r="H48" i="14"/>
  <c r="H48" i="10"/>
  <c r="E48" i="10"/>
  <c r="D48" i="10"/>
  <c r="B48" i="10"/>
  <c r="A48" i="10"/>
  <c r="U47" i="15"/>
  <c r="AL47" i="14"/>
  <c r="R47" i="15"/>
  <c r="AI47" i="14"/>
  <c r="P47" i="15"/>
  <c r="AF47" i="14"/>
  <c r="AB47" i="10"/>
  <c r="AE47" i="14"/>
  <c r="N47" i="15"/>
  <c r="Z47" i="10"/>
  <c r="M47" i="15"/>
  <c r="AC47" i="14"/>
  <c r="AA47" i="14"/>
  <c r="V47" i="10"/>
  <c r="L47" i="15"/>
  <c r="K47" i="15"/>
  <c r="R47" i="14"/>
  <c r="Q47" i="14"/>
  <c r="I47" i="15"/>
  <c r="P47" i="14"/>
  <c r="O47" i="14"/>
  <c r="G47" i="15"/>
  <c r="Q47" i="10"/>
  <c r="O47" i="10"/>
  <c r="K47" i="10"/>
  <c r="E47" i="15"/>
  <c r="I47" i="10"/>
  <c r="C47" i="15"/>
  <c r="E47" i="10"/>
  <c r="D47" i="10"/>
  <c r="C47" i="10"/>
  <c r="B47" i="10"/>
  <c r="A47" i="10"/>
  <c r="Q46" i="15"/>
  <c r="N46" i="10"/>
  <c r="D46" i="15"/>
  <c r="E46" i="10"/>
  <c r="D46" i="10"/>
  <c r="B46" i="10"/>
  <c r="A46" i="10"/>
  <c r="U45" i="15"/>
  <c r="AF45" i="10"/>
  <c r="R45" i="15"/>
  <c r="AI45" i="14"/>
  <c r="AH45" i="14"/>
  <c r="AC45" i="10"/>
  <c r="AF45" i="14"/>
  <c r="O45" i="15"/>
  <c r="N45" i="15"/>
  <c r="AD45" i="14"/>
  <c r="Z45" i="10"/>
  <c r="M45" i="15"/>
  <c r="L45" i="15"/>
  <c r="AA45" i="14"/>
  <c r="V45" i="10"/>
  <c r="W45" i="14"/>
  <c r="X45" i="14" s="1"/>
  <c r="T45" i="14" s="1"/>
  <c r="K45" i="15"/>
  <c r="U45" i="10"/>
  <c r="J45" i="15"/>
  <c r="Q45" i="14"/>
  <c r="H45" i="15"/>
  <c r="N45" i="14"/>
  <c r="O45" i="10"/>
  <c r="K45" i="10"/>
  <c r="E45" i="10"/>
  <c r="D45" i="10"/>
  <c r="C45" i="10"/>
  <c r="B45" i="10"/>
  <c r="A45" i="10"/>
  <c r="S44" i="15"/>
  <c r="AK44" i="14"/>
  <c r="AE44" i="14"/>
  <c r="R44" i="10"/>
  <c r="B44" i="15"/>
  <c r="E44" i="10"/>
  <c r="D44" i="10"/>
  <c r="B44" i="10"/>
  <c r="A44" i="10"/>
  <c r="Q43" i="15"/>
  <c r="E43" i="10"/>
  <c r="D43" i="10"/>
  <c r="B43" i="10"/>
  <c r="A43" i="10"/>
  <c r="AM42" i="14"/>
  <c r="AG42" i="10"/>
  <c r="AF42" i="10"/>
  <c r="AK42" i="14"/>
  <c r="AI42" i="14"/>
  <c r="L42" i="15"/>
  <c r="W42" i="14"/>
  <c r="X42" i="14" s="1"/>
  <c r="T42" i="14" s="1"/>
  <c r="N42" i="14"/>
  <c r="N42" i="10"/>
  <c r="J42" i="10"/>
  <c r="H42" i="14"/>
  <c r="H42" i="10"/>
  <c r="C42" i="15"/>
  <c r="F42" i="14"/>
  <c r="E42" i="10"/>
  <c r="D42" i="10"/>
  <c r="X42" i="10"/>
  <c r="B42" i="10"/>
  <c r="A42" i="10"/>
  <c r="AF41" i="10"/>
  <c r="E41" i="10"/>
  <c r="D41" i="10"/>
  <c r="B41" i="10"/>
  <c r="A41" i="10"/>
  <c r="AG40" i="10"/>
  <c r="AM40" i="14"/>
  <c r="AI40" i="14"/>
  <c r="Y40" i="10"/>
  <c r="Q40" i="14"/>
  <c r="P40" i="10"/>
  <c r="J40" i="10"/>
  <c r="I40" i="14"/>
  <c r="D40" i="15"/>
  <c r="H40" i="10"/>
  <c r="H40" i="14"/>
  <c r="F40" i="14"/>
  <c r="E40" i="10"/>
  <c r="D40" i="10"/>
  <c r="B40" i="10"/>
  <c r="A40" i="10"/>
  <c r="E39" i="10"/>
  <c r="D39" i="10"/>
  <c r="B39" i="10"/>
  <c r="A39" i="10"/>
  <c r="AI38" i="14"/>
  <c r="AA38" i="10"/>
  <c r="AE38" i="14"/>
  <c r="H38" i="15"/>
  <c r="R38" i="10"/>
  <c r="O38" i="14"/>
  <c r="J38" i="10"/>
  <c r="E38" i="10"/>
  <c r="D38" i="10"/>
  <c r="AM38" i="14"/>
  <c r="B38" i="10"/>
  <c r="A38" i="10"/>
  <c r="E37" i="10"/>
  <c r="D37" i="10"/>
  <c r="B37" i="10"/>
  <c r="A37" i="10"/>
  <c r="AM36" i="14"/>
  <c r="T36" i="15"/>
  <c r="AL36" i="14"/>
  <c r="AH36" i="14"/>
  <c r="O36" i="15"/>
  <c r="AE36" i="14"/>
  <c r="AA36" i="10"/>
  <c r="N36" i="15"/>
  <c r="AD36" i="14"/>
  <c r="Z36" i="10"/>
  <c r="W36" i="14"/>
  <c r="X36" i="14" s="1"/>
  <c r="T36" i="14" s="1"/>
  <c r="U36" i="10"/>
  <c r="R36" i="14"/>
  <c r="Q36" i="14"/>
  <c r="H36" i="15"/>
  <c r="O36" i="14"/>
  <c r="G36" i="15"/>
  <c r="N36" i="14"/>
  <c r="M36" i="10"/>
  <c r="J36" i="14"/>
  <c r="E36" i="15"/>
  <c r="I36" i="14"/>
  <c r="F36" i="10"/>
  <c r="E36" i="10"/>
  <c r="D36" i="10"/>
  <c r="C36" i="10"/>
  <c r="B36" i="10"/>
  <c r="A36" i="10"/>
  <c r="N35" i="15"/>
  <c r="E35" i="10"/>
  <c r="D35" i="10"/>
  <c r="B35" i="10"/>
  <c r="A35" i="10"/>
  <c r="E34" i="10"/>
  <c r="D34" i="10"/>
  <c r="B34" i="10"/>
  <c r="A34" i="10"/>
  <c r="E33" i="10"/>
  <c r="D33" i="10"/>
  <c r="B33" i="10"/>
  <c r="A33" i="10"/>
  <c r="AG32" i="10"/>
  <c r="AI32" i="14"/>
  <c r="AC32" i="14"/>
  <c r="X32" i="10"/>
  <c r="L32" i="15"/>
  <c r="O32" i="14"/>
  <c r="R32" i="10"/>
  <c r="J32" i="10"/>
  <c r="F32" i="14"/>
  <c r="E32" i="10"/>
  <c r="D32" i="10"/>
  <c r="B32" i="10"/>
  <c r="A32" i="10"/>
  <c r="E31" i="10"/>
  <c r="D31" i="10"/>
  <c r="B31" i="10"/>
  <c r="A31" i="10"/>
  <c r="U30" i="15"/>
  <c r="AL30" i="14"/>
  <c r="T30" i="15"/>
  <c r="R30" i="15"/>
  <c r="AC30" i="10"/>
  <c r="AH30" i="14"/>
  <c r="P30" i="15"/>
  <c r="AB30" i="10"/>
  <c r="AF30" i="14"/>
  <c r="Z30" i="10"/>
  <c r="AB33" i="8" s="1"/>
  <c r="M30" i="15"/>
  <c r="AC30" i="14"/>
  <c r="L30" i="15"/>
  <c r="W30" i="14"/>
  <c r="X30" i="14" s="1"/>
  <c r="T30" i="14" s="1"/>
  <c r="K30" i="15"/>
  <c r="U30" i="10"/>
  <c r="R30" i="14"/>
  <c r="Q30" i="14"/>
  <c r="H30" i="15"/>
  <c r="G30" i="15"/>
  <c r="N30" i="14"/>
  <c r="N30" i="10"/>
  <c r="M30" i="10"/>
  <c r="I30" i="14"/>
  <c r="I30" i="10"/>
  <c r="C30" i="15"/>
  <c r="F30" i="14"/>
  <c r="F30" i="10"/>
  <c r="E30" i="14"/>
  <c r="E30" i="10"/>
  <c r="D30" i="10"/>
  <c r="C30" i="10"/>
  <c r="B30" i="10"/>
  <c r="A30" i="10"/>
  <c r="E29" i="10"/>
  <c r="D29" i="10"/>
  <c r="B29" i="10"/>
  <c r="A29" i="10"/>
  <c r="T28" i="15"/>
  <c r="AL28" i="14"/>
  <c r="AC28" i="10"/>
  <c r="AF28" i="14"/>
  <c r="AE28" i="14"/>
  <c r="AD28" i="14"/>
  <c r="Z28" i="10"/>
  <c r="W28" i="14"/>
  <c r="X28" i="14" s="1"/>
  <c r="T28" i="14" s="1"/>
  <c r="Q28" i="14"/>
  <c r="G28" i="15"/>
  <c r="N28" i="14"/>
  <c r="N28" i="10"/>
  <c r="J28" i="14"/>
  <c r="E28" i="15"/>
  <c r="I28" i="14"/>
  <c r="E28" i="10"/>
  <c r="D28" i="10"/>
  <c r="C28" i="10"/>
  <c r="B28" i="10"/>
  <c r="A28" i="10"/>
  <c r="AF27" i="10"/>
  <c r="AL27" i="14"/>
  <c r="AH27" i="14"/>
  <c r="P27" i="15"/>
  <c r="AE27" i="14"/>
  <c r="AA27" i="10"/>
  <c r="M27" i="15"/>
  <c r="AC27" i="14"/>
  <c r="X27" i="10"/>
  <c r="V27" i="10"/>
  <c r="W27" i="14"/>
  <c r="X27" i="14" s="1"/>
  <c r="T27" i="14" s="1"/>
  <c r="R27" i="14"/>
  <c r="Q27" i="14"/>
  <c r="T27" i="10"/>
  <c r="Q27" i="10"/>
  <c r="N27" i="14"/>
  <c r="O27" i="10"/>
  <c r="N27" i="10"/>
  <c r="F27" i="15"/>
  <c r="I27" i="14"/>
  <c r="I27" i="10"/>
  <c r="C27" i="15"/>
  <c r="F27" i="14"/>
  <c r="E27" i="14"/>
  <c r="E27" i="10"/>
  <c r="D27" i="10"/>
  <c r="C27" i="10"/>
  <c r="B27" i="10"/>
  <c r="A27" i="10"/>
  <c r="E26" i="10"/>
  <c r="D26" i="10"/>
  <c r="B26" i="10"/>
  <c r="A26" i="10"/>
  <c r="Q25" i="15"/>
  <c r="J25" i="15"/>
  <c r="Q25" i="14"/>
  <c r="F25" i="15"/>
  <c r="J25" i="14"/>
  <c r="H25" i="10"/>
  <c r="F25" i="14"/>
  <c r="E25" i="14"/>
  <c r="E25" i="10"/>
  <c r="D25" i="10"/>
  <c r="B25" i="10"/>
  <c r="A25" i="10"/>
  <c r="AG24" i="10"/>
  <c r="AM24" i="14"/>
  <c r="AL24" i="14"/>
  <c r="AF24" i="10"/>
  <c r="AJ27" i="8" s="1"/>
  <c r="S24" i="15"/>
  <c r="AD24" i="10"/>
  <c r="AF24" i="14"/>
  <c r="AE24" i="14"/>
  <c r="AA24" i="10"/>
  <c r="AC24" i="14"/>
  <c r="Y24" i="10"/>
  <c r="L24" i="15"/>
  <c r="AA24" i="14"/>
  <c r="V24" i="10"/>
  <c r="R24" i="14"/>
  <c r="T24" i="10"/>
  <c r="O24" i="14"/>
  <c r="O24" i="10"/>
  <c r="L24" i="10"/>
  <c r="D24" i="15"/>
  <c r="H24" i="14"/>
  <c r="G24" i="10"/>
  <c r="E24" i="10"/>
  <c r="D24" i="10"/>
  <c r="B24" i="10"/>
  <c r="A24" i="10"/>
  <c r="AM23" i="14"/>
  <c r="S23" i="15"/>
  <c r="AK23" i="14"/>
  <c r="AE23" i="10"/>
  <c r="Q23" i="15"/>
  <c r="AF23" i="14"/>
  <c r="R23" i="14"/>
  <c r="J23" i="10"/>
  <c r="D23" i="15"/>
  <c r="E23" i="10"/>
  <c r="D23" i="10"/>
  <c r="B23" i="10"/>
  <c r="A23" i="10"/>
  <c r="U22" i="15"/>
  <c r="T22" i="15"/>
  <c r="AL22" i="14"/>
  <c r="AF22" i="10"/>
  <c r="AI22" i="14"/>
  <c r="AC22" i="10"/>
  <c r="P22" i="15"/>
  <c r="AB22" i="10"/>
  <c r="AF22" i="14"/>
  <c r="M22" i="15"/>
  <c r="AC22" i="14"/>
  <c r="K22" i="15"/>
  <c r="U22" i="10"/>
  <c r="R22" i="14"/>
  <c r="J22" i="15"/>
  <c r="H22" i="15"/>
  <c r="O22" i="14"/>
  <c r="Q22" i="10"/>
  <c r="M22" i="10"/>
  <c r="F22" i="15"/>
  <c r="E22" i="15"/>
  <c r="I22" i="14"/>
  <c r="I22" i="10"/>
  <c r="C22" i="15"/>
  <c r="E22" i="10"/>
  <c r="D22" i="10"/>
  <c r="C22" i="10"/>
  <c r="B22" i="10"/>
  <c r="A22" i="10"/>
  <c r="P21" i="15"/>
  <c r="AE21" i="14"/>
  <c r="W21" i="14"/>
  <c r="X21" i="14" s="1"/>
  <c r="T21" i="14" s="1"/>
  <c r="G21" i="10"/>
  <c r="F21" i="14"/>
  <c r="B21" i="15"/>
  <c r="E21" i="14"/>
  <c r="E21" i="10"/>
  <c r="D21" i="10"/>
  <c r="D24" i="8" s="1"/>
  <c r="B21" i="10"/>
  <c r="A21" i="10"/>
  <c r="T20" i="15"/>
  <c r="AF20" i="10"/>
  <c r="AJ23" i="8" s="1"/>
  <c r="R20" i="15"/>
  <c r="AB20" i="10"/>
  <c r="W20" i="14"/>
  <c r="X20" i="14" s="1"/>
  <c r="T20" i="14" s="1"/>
  <c r="J20" i="15"/>
  <c r="N20" i="14"/>
  <c r="P20" i="10"/>
  <c r="N20" i="10"/>
  <c r="K20" i="10"/>
  <c r="G20" i="10"/>
  <c r="E20" i="10"/>
  <c r="D20" i="10"/>
  <c r="B20" i="10"/>
  <c r="A20" i="10"/>
  <c r="R19" i="15"/>
  <c r="AD19" i="10"/>
  <c r="AI19" i="14"/>
  <c r="AA19" i="10"/>
  <c r="AC19" i="14"/>
  <c r="W19" i="10"/>
  <c r="W19" i="14"/>
  <c r="X19" i="14" s="1"/>
  <c r="T19" i="14" s="1"/>
  <c r="K19" i="15"/>
  <c r="R19" i="14"/>
  <c r="J19" i="15"/>
  <c r="T19" i="10"/>
  <c r="H19" i="15"/>
  <c r="O19" i="14"/>
  <c r="N19" i="14"/>
  <c r="O19" i="10"/>
  <c r="M19" i="10"/>
  <c r="I19" i="14"/>
  <c r="C19" i="15"/>
  <c r="G19" i="10"/>
  <c r="F19" i="14"/>
  <c r="E19" i="10"/>
  <c r="D19" i="10"/>
  <c r="B19" i="10"/>
  <c r="A19" i="10"/>
  <c r="E18" i="10"/>
  <c r="D18" i="10"/>
  <c r="D21" i="8" s="1"/>
  <c r="B18" i="10"/>
  <c r="A18" i="10"/>
  <c r="AB17" i="10"/>
  <c r="E17" i="10"/>
  <c r="D17" i="10"/>
  <c r="D20" i="8" s="1"/>
  <c r="AF17" i="14"/>
  <c r="B17" i="10"/>
  <c r="B20" i="7" s="1"/>
  <c r="A17" i="10"/>
  <c r="U16" i="15"/>
  <c r="AM16" i="14"/>
  <c r="AG16" i="10"/>
  <c r="AL16" i="14"/>
  <c r="S16" i="15"/>
  <c r="AK16" i="14"/>
  <c r="AE16" i="10"/>
  <c r="Q16" i="15"/>
  <c r="AF16" i="14"/>
  <c r="O16" i="15"/>
  <c r="AE16" i="14"/>
  <c r="AA16" i="10"/>
  <c r="R16" i="14"/>
  <c r="H16" i="15"/>
  <c r="R16" i="10"/>
  <c r="J16" i="10"/>
  <c r="H16" i="10"/>
  <c r="E16" i="10"/>
  <c r="D16" i="10"/>
  <c r="B16" i="10"/>
  <c r="A16" i="10"/>
  <c r="A19" i="6" s="1"/>
  <c r="T15" i="15"/>
  <c r="AL15" i="14"/>
  <c r="AF15" i="10"/>
  <c r="AJ18" i="8" s="1"/>
  <c r="R15" i="15"/>
  <c r="AI15" i="14"/>
  <c r="AD15" i="10"/>
  <c r="AH15" i="14"/>
  <c r="P15" i="15"/>
  <c r="AB15" i="10"/>
  <c r="AD18" i="8" s="1"/>
  <c r="O15" i="15"/>
  <c r="AA15" i="10"/>
  <c r="AC15" i="14"/>
  <c r="AA15" i="14"/>
  <c r="K15" i="15"/>
  <c r="R15" i="14"/>
  <c r="U15" i="10"/>
  <c r="J15" i="15"/>
  <c r="T15" i="10"/>
  <c r="O15" i="14"/>
  <c r="G15" i="15"/>
  <c r="Q15" i="10"/>
  <c r="F18" i="7" s="1"/>
  <c r="F15" i="15"/>
  <c r="L15" i="10"/>
  <c r="K15" i="10"/>
  <c r="E15" i="15"/>
  <c r="I15" i="10"/>
  <c r="E15" i="14"/>
  <c r="E15" i="10"/>
  <c r="E18" i="6" s="1"/>
  <c r="D15" i="10"/>
  <c r="D18" i="8" s="1"/>
  <c r="C15" i="10"/>
  <c r="B15" i="10"/>
  <c r="A15" i="10"/>
  <c r="W14" i="10"/>
  <c r="W14" i="14"/>
  <c r="X14" i="14" s="1"/>
  <c r="T14" i="14" s="1"/>
  <c r="J14" i="14"/>
  <c r="E14" i="10"/>
  <c r="D14" i="10"/>
  <c r="D17" i="8" s="1"/>
  <c r="B14" i="10"/>
  <c r="A14" i="10"/>
  <c r="A17" i="6" s="1"/>
  <c r="AL13" i="14"/>
  <c r="AK13" i="14"/>
  <c r="AI13" i="14"/>
  <c r="P13" i="15"/>
  <c r="AF13" i="14"/>
  <c r="AB13" i="10"/>
  <c r="AE13" i="14"/>
  <c r="N13" i="15"/>
  <c r="Z13" i="10"/>
  <c r="AB16" i="8" s="1"/>
  <c r="X13" i="10"/>
  <c r="V13" i="10"/>
  <c r="R13" i="14"/>
  <c r="O13" i="10"/>
  <c r="G13" i="10"/>
  <c r="F13" i="14"/>
  <c r="E13" i="10"/>
  <c r="D13" i="10"/>
  <c r="D16" i="8" s="1"/>
  <c r="B13" i="10"/>
  <c r="B16" i="7" s="1"/>
  <c r="A13" i="10"/>
  <c r="U12" i="15"/>
  <c r="AG12" i="10"/>
  <c r="AK12" i="14"/>
  <c r="AE12" i="10"/>
  <c r="AH12" i="14"/>
  <c r="W12" i="14"/>
  <c r="X12" i="14" s="1"/>
  <c r="T12" i="14" s="1"/>
  <c r="H12" i="15"/>
  <c r="J12" i="14"/>
  <c r="L12" i="10"/>
  <c r="E12" i="10"/>
  <c r="D12" i="10"/>
  <c r="B12" i="10"/>
  <c r="B15" i="8" s="1"/>
  <c r="A12" i="10"/>
  <c r="A15" i="6" s="1"/>
  <c r="AD11" i="10"/>
  <c r="AF11" i="14"/>
  <c r="N11" i="15"/>
  <c r="AD11" i="14"/>
  <c r="Z11" i="10"/>
  <c r="AB14" i="8" s="1"/>
  <c r="X11" i="10"/>
  <c r="L11" i="15"/>
  <c r="V11" i="10"/>
  <c r="W11" i="14"/>
  <c r="X11" i="14" s="1"/>
  <c r="T11" i="14" s="1"/>
  <c r="P11" i="14"/>
  <c r="G11" i="15"/>
  <c r="N11" i="14"/>
  <c r="M11" i="10"/>
  <c r="E11" i="15"/>
  <c r="I11" i="14"/>
  <c r="C11" i="15"/>
  <c r="F11" i="14"/>
  <c r="G11" i="10"/>
  <c r="E11" i="14"/>
  <c r="E11" i="10"/>
  <c r="E14" i="6" s="1"/>
  <c r="D11" i="10"/>
  <c r="D14" i="8" s="1"/>
  <c r="C11" i="10"/>
  <c r="B11" i="10"/>
  <c r="A11" i="10"/>
  <c r="A14" i="8" s="1"/>
  <c r="O10" i="15"/>
  <c r="AD10" i="14"/>
  <c r="J10" i="14"/>
  <c r="L10" i="10"/>
  <c r="E10" i="10"/>
  <c r="D10" i="10"/>
  <c r="D13" i="8" s="1"/>
  <c r="B10" i="10"/>
  <c r="A10" i="10"/>
  <c r="A13" i="6" s="1"/>
  <c r="T9" i="15"/>
  <c r="AF9" i="10"/>
  <c r="AJ12" i="8" s="1"/>
  <c r="AI9" i="14"/>
  <c r="L9" i="15"/>
  <c r="V9" i="10"/>
  <c r="AA9" i="14"/>
  <c r="R9" i="14"/>
  <c r="M9" i="10"/>
  <c r="E9" i="15"/>
  <c r="H9" i="14"/>
  <c r="E9" i="10"/>
  <c r="D9" i="10"/>
  <c r="D12" i="8" s="1"/>
  <c r="B9" i="10"/>
  <c r="B12" i="7" s="1"/>
  <c r="A9" i="10"/>
  <c r="W8" i="14"/>
  <c r="X8" i="14" s="1"/>
  <c r="T8" i="14" s="1"/>
  <c r="O8" i="14"/>
  <c r="J8" i="14"/>
  <c r="F8" i="10"/>
  <c r="E8" i="10"/>
  <c r="D8" i="10"/>
  <c r="B8" i="10"/>
  <c r="A8" i="10"/>
  <c r="AM7" i="14"/>
  <c r="T7" i="15"/>
  <c r="AL7" i="14"/>
  <c r="AF7" i="10"/>
  <c r="AJ10" i="8" s="1"/>
  <c r="R7" i="15"/>
  <c r="AD7" i="10"/>
  <c r="O7" i="15"/>
  <c r="AA7" i="10"/>
  <c r="N7" i="15"/>
  <c r="Z7" i="10"/>
  <c r="AB10" i="8" s="1"/>
  <c r="AC7" i="14"/>
  <c r="X7" i="10"/>
  <c r="L7" i="15"/>
  <c r="V7" i="10"/>
  <c r="K7" i="15"/>
  <c r="R7" i="14"/>
  <c r="U7" i="10"/>
  <c r="J10" i="7" s="1"/>
  <c r="J7" i="15"/>
  <c r="T7" i="10"/>
  <c r="I7" i="15"/>
  <c r="M7" i="10"/>
  <c r="F7" i="15"/>
  <c r="L7" i="10"/>
  <c r="K7" i="10"/>
  <c r="E7" i="15"/>
  <c r="I7" i="14"/>
  <c r="I7" i="10"/>
  <c r="C7" i="15"/>
  <c r="E7" i="14"/>
  <c r="E7" i="10"/>
  <c r="D7" i="10"/>
  <c r="C7" i="10"/>
  <c r="B7" i="10"/>
  <c r="B10" i="7" s="1"/>
  <c r="A7" i="10"/>
  <c r="AM6" i="14"/>
  <c r="AG6" i="10"/>
  <c r="AK9" i="8" s="1"/>
  <c r="AE6" i="10"/>
  <c r="AI9" i="8" s="1"/>
  <c r="O6" i="15"/>
  <c r="AE6" i="14"/>
  <c r="AA6" i="10"/>
  <c r="AC9" i="8" s="1"/>
  <c r="AD6" i="14"/>
  <c r="M6" i="15"/>
  <c r="Y6" i="10"/>
  <c r="AC6" i="14"/>
  <c r="W6" i="10"/>
  <c r="W6" i="14"/>
  <c r="X6" i="14" s="1"/>
  <c r="T6" i="14" s="1"/>
  <c r="Q6" i="14"/>
  <c r="T6" i="10"/>
  <c r="I9" i="7" s="1"/>
  <c r="H6" i="15"/>
  <c r="O6" i="14"/>
  <c r="R6" i="10"/>
  <c r="O6" i="10"/>
  <c r="G6" i="10"/>
  <c r="E6" i="10"/>
  <c r="E9" i="8" s="1"/>
  <c r="D6" i="10"/>
  <c r="B6" i="10"/>
  <c r="A6" i="10"/>
  <c r="A9" i="6" s="1"/>
  <c r="AE5" i="14"/>
  <c r="E5" i="10"/>
  <c r="D5" i="10"/>
  <c r="B5" i="10"/>
  <c r="A5" i="10"/>
  <c r="U4" i="15"/>
  <c r="AM4" i="14"/>
  <c r="AG4" i="10"/>
  <c r="AK7" i="8" s="1"/>
  <c r="AK4" i="14"/>
  <c r="AE4" i="10"/>
  <c r="AI7" i="8" s="1"/>
  <c r="Q4" i="15"/>
  <c r="AH4" i="14"/>
  <c r="AC4" i="10"/>
  <c r="AF7" i="8" s="1"/>
  <c r="M4" i="15"/>
  <c r="Y4" i="10"/>
  <c r="L4" i="15"/>
  <c r="AA4" i="14"/>
  <c r="R4" i="14"/>
  <c r="O4" i="14"/>
  <c r="N4" i="14"/>
  <c r="Q4" i="10"/>
  <c r="F7" i="7" s="1"/>
  <c r="P4" i="10"/>
  <c r="N4" i="10"/>
  <c r="F4" i="15"/>
  <c r="J4" i="14"/>
  <c r="J4" i="10"/>
  <c r="H4" i="14"/>
  <c r="H4" i="10"/>
  <c r="D4" i="15"/>
  <c r="C4" i="15"/>
  <c r="E4" i="10"/>
  <c r="E7" i="7" s="1"/>
  <c r="D4" i="10"/>
  <c r="B4" i="10"/>
  <c r="B7" i="6" s="1"/>
  <c r="A4" i="10"/>
  <c r="A7" i="7" s="1"/>
  <c r="Z3" i="10"/>
  <c r="AB6" i="8" s="1"/>
  <c r="O3" i="14"/>
  <c r="D3" i="10"/>
  <c r="N3" i="15"/>
  <c r="B3" i="10"/>
  <c r="B6" i="6" s="1"/>
  <c r="A3" i="10"/>
  <c r="A6" i="6" s="1"/>
  <c r="A2" i="10"/>
  <c r="A1" i="10"/>
  <c r="S166" i="8"/>
  <c r="F166" i="8"/>
  <c r="E166" i="8"/>
  <c r="V166" i="8" s="1"/>
  <c r="D166" i="8"/>
  <c r="C166" i="8"/>
  <c r="B166" i="8"/>
  <c r="A166" i="8"/>
  <c r="V165" i="8"/>
  <c r="S165" i="8"/>
  <c r="P165" i="8"/>
  <c r="M165" i="8"/>
  <c r="I165" i="8"/>
  <c r="G165" i="8"/>
  <c r="F165" i="8"/>
  <c r="H165" i="8" s="1"/>
  <c r="E165" i="8"/>
  <c r="U165" i="8" s="1"/>
  <c r="D165" i="8"/>
  <c r="C165" i="8"/>
  <c r="B165" i="8"/>
  <c r="A165" i="8"/>
  <c r="V164" i="8"/>
  <c r="U164" i="8"/>
  <c r="S164" i="8"/>
  <c r="J164" i="8"/>
  <c r="G164" i="8"/>
  <c r="F164" i="8"/>
  <c r="H164" i="8" s="1"/>
  <c r="E164" i="8"/>
  <c r="M164" i="8" s="1"/>
  <c r="D164" i="8"/>
  <c r="C164" i="8"/>
  <c r="B164" i="8"/>
  <c r="A164" i="8"/>
  <c r="V163" i="8"/>
  <c r="J163" i="8"/>
  <c r="E163" i="8"/>
  <c r="D163" i="8"/>
  <c r="C163" i="8"/>
  <c r="B163" i="8"/>
  <c r="A163" i="8"/>
  <c r="AJ162" i="8"/>
  <c r="AB162" i="8"/>
  <c r="V162" i="8"/>
  <c r="S162" i="8"/>
  <c r="P162" i="8"/>
  <c r="E162" i="8"/>
  <c r="D162" i="8"/>
  <c r="C162" i="8"/>
  <c r="B162" i="8"/>
  <c r="A162" i="8"/>
  <c r="U161" i="8"/>
  <c r="E161" i="8"/>
  <c r="J161" i="8" s="1"/>
  <c r="D161" i="8"/>
  <c r="B161" i="8"/>
  <c r="A161" i="8"/>
  <c r="AD160" i="8"/>
  <c r="AB160" i="8"/>
  <c r="E160" i="8"/>
  <c r="D160" i="8"/>
  <c r="C160" i="8"/>
  <c r="B160" i="8"/>
  <c r="A160" i="8"/>
  <c r="AJ159" i="8"/>
  <c r="AF159" i="8"/>
  <c r="AC159" i="8"/>
  <c r="AB159" i="8"/>
  <c r="Y159" i="8"/>
  <c r="Z159" i="8" s="1"/>
  <c r="V159" i="8"/>
  <c r="P159" i="8"/>
  <c r="I159" i="8"/>
  <c r="G159" i="8"/>
  <c r="F159" i="8"/>
  <c r="H159" i="8" s="1"/>
  <c r="E159" i="8"/>
  <c r="U159" i="8" s="1"/>
  <c r="D159" i="8"/>
  <c r="C159" i="8"/>
  <c r="B159" i="8"/>
  <c r="A159" i="8"/>
  <c r="AI158" i="8"/>
  <c r="AA158" i="8"/>
  <c r="V158" i="8"/>
  <c r="M158" i="8"/>
  <c r="J158" i="8"/>
  <c r="I158" i="8"/>
  <c r="K158" i="8" s="1"/>
  <c r="E158" i="8"/>
  <c r="D158" i="8"/>
  <c r="B158" i="8"/>
  <c r="A158" i="8"/>
  <c r="V157" i="8"/>
  <c r="U157" i="8"/>
  <c r="P157" i="8"/>
  <c r="I157" i="8"/>
  <c r="G157" i="8"/>
  <c r="F157" i="8"/>
  <c r="H157" i="8" s="1"/>
  <c r="E157" i="8"/>
  <c r="M157" i="8" s="1"/>
  <c r="D157" i="8"/>
  <c r="B157" i="8"/>
  <c r="A157" i="8"/>
  <c r="U156" i="8"/>
  <c r="S156" i="8"/>
  <c r="M156" i="8"/>
  <c r="J156" i="8"/>
  <c r="I156" i="8"/>
  <c r="K156" i="8" s="1"/>
  <c r="G156" i="8"/>
  <c r="E156" i="8"/>
  <c r="V156" i="8" s="1"/>
  <c r="D156" i="8"/>
  <c r="B156" i="8"/>
  <c r="A156" i="8"/>
  <c r="U155" i="8"/>
  <c r="P155" i="8"/>
  <c r="M155" i="8"/>
  <c r="H155" i="8"/>
  <c r="G155" i="8"/>
  <c r="F155" i="8"/>
  <c r="E155" i="8"/>
  <c r="V155" i="8" s="1"/>
  <c r="D155" i="8"/>
  <c r="B155" i="8"/>
  <c r="A155" i="8"/>
  <c r="E154" i="8"/>
  <c r="D154" i="8"/>
  <c r="B154" i="8"/>
  <c r="A154" i="8"/>
  <c r="AG153" i="8"/>
  <c r="AC153" i="8"/>
  <c r="Y153" i="8"/>
  <c r="Z153" i="8" s="1"/>
  <c r="U153" i="8"/>
  <c r="G153" i="8"/>
  <c r="E153" i="8"/>
  <c r="D153" i="8"/>
  <c r="C153" i="8"/>
  <c r="B153" i="8"/>
  <c r="A153" i="8"/>
  <c r="E152" i="8"/>
  <c r="S152" i="8" s="1"/>
  <c r="D152" i="8"/>
  <c r="B152" i="8"/>
  <c r="A152" i="8"/>
  <c r="AJ151" i="8"/>
  <c r="AD151" i="8"/>
  <c r="V151" i="8"/>
  <c r="J151" i="8"/>
  <c r="I151" i="8"/>
  <c r="G151" i="8"/>
  <c r="E151" i="8"/>
  <c r="S151" i="8" s="1"/>
  <c r="D151" i="8"/>
  <c r="C151" i="8"/>
  <c r="B151" i="8"/>
  <c r="A151" i="8"/>
  <c r="E150" i="8"/>
  <c r="V150" i="8" s="1"/>
  <c r="D150" i="8"/>
  <c r="B150" i="8"/>
  <c r="A150" i="8"/>
  <c r="S149" i="8"/>
  <c r="I149" i="8"/>
  <c r="K149" i="8" s="1"/>
  <c r="E149" i="8"/>
  <c r="J149" i="8" s="1"/>
  <c r="D149" i="8"/>
  <c r="B149" i="8"/>
  <c r="A149" i="8"/>
  <c r="M148" i="8"/>
  <c r="E148" i="8"/>
  <c r="S148" i="8" s="1"/>
  <c r="D148" i="8"/>
  <c r="B148" i="8"/>
  <c r="A148" i="8"/>
  <c r="V147" i="8"/>
  <c r="S147" i="8"/>
  <c r="J147" i="8"/>
  <c r="I147" i="8"/>
  <c r="K147" i="8" s="1"/>
  <c r="F147" i="8"/>
  <c r="E147" i="8"/>
  <c r="M147" i="8" s="1"/>
  <c r="D147" i="8"/>
  <c r="B147" i="8"/>
  <c r="A147" i="8"/>
  <c r="AJ146" i="8"/>
  <c r="AF146" i="8"/>
  <c r="AD146" i="8"/>
  <c r="AC146" i="8"/>
  <c r="J146" i="8"/>
  <c r="E146" i="8"/>
  <c r="D146" i="8"/>
  <c r="C146" i="8"/>
  <c r="B146" i="8"/>
  <c r="A146" i="8"/>
  <c r="U145" i="8"/>
  <c r="J145" i="8"/>
  <c r="I145" i="8"/>
  <c r="K145" i="8" s="1"/>
  <c r="E145" i="8"/>
  <c r="S145" i="8" s="1"/>
  <c r="D145" i="8"/>
  <c r="B145" i="8"/>
  <c r="A145" i="8"/>
  <c r="AG144" i="8"/>
  <c r="AF144" i="8"/>
  <c r="AD144" i="8"/>
  <c r="AB144" i="8"/>
  <c r="Z144" i="8"/>
  <c r="Y144" i="8"/>
  <c r="V144" i="8"/>
  <c r="P144" i="8"/>
  <c r="F144" i="8"/>
  <c r="E144" i="8"/>
  <c r="D144" i="8"/>
  <c r="C144" i="8"/>
  <c r="B144" i="8"/>
  <c r="A144" i="8"/>
  <c r="AG143" i="8"/>
  <c r="AC143" i="8"/>
  <c r="Y143" i="8"/>
  <c r="Z143" i="8" s="1"/>
  <c r="S143" i="8"/>
  <c r="P143" i="8"/>
  <c r="I143" i="8"/>
  <c r="G143" i="8"/>
  <c r="E143" i="8"/>
  <c r="D143" i="8"/>
  <c r="C143" i="8"/>
  <c r="B143" i="8"/>
  <c r="A143" i="8"/>
  <c r="P142" i="8"/>
  <c r="M142" i="8"/>
  <c r="E142" i="8"/>
  <c r="V142" i="8" s="1"/>
  <c r="D142" i="8"/>
  <c r="B142" i="8"/>
  <c r="A142" i="8"/>
  <c r="M141" i="8"/>
  <c r="E141" i="8"/>
  <c r="P141" i="8" s="1"/>
  <c r="D141" i="8"/>
  <c r="B141" i="8"/>
  <c r="A141" i="8"/>
  <c r="AB140" i="8"/>
  <c r="U140" i="8"/>
  <c r="I140" i="8"/>
  <c r="G140" i="8"/>
  <c r="E140" i="8"/>
  <c r="M140" i="8" s="1"/>
  <c r="D140" i="8"/>
  <c r="B140" i="8"/>
  <c r="A140" i="8"/>
  <c r="P139" i="8"/>
  <c r="E139" i="8"/>
  <c r="U139" i="8" s="1"/>
  <c r="D139" i="8"/>
  <c r="B139" i="8"/>
  <c r="A139" i="8"/>
  <c r="AG138" i="8"/>
  <c r="AD138" i="8"/>
  <c r="AC138" i="8"/>
  <c r="AB138" i="8"/>
  <c r="S138" i="8"/>
  <c r="M138" i="8"/>
  <c r="I138" i="8"/>
  <c r="E138" i="8"/>
  <c r="D138" i="8"/>
  <c r="C138" i="8"/>
  <c r="B138" i="8"/>
  <c r="A138" i="8"/>
  <c r="V137" i="8"/>
  <c r="U137" i="8"/>
  <c r="M137" i="8"/>
  <c r="J137" i="8"/>
  <c r="I137" i="8"/>
  <c r="E137" i="8"/>
  <c r="S137" i="8" s="1"/>
  <c r="D137" i="8"/>
  <c r="B137" i="8"/>
  <c r="A137" i="8"/>
  <c r="S136" i="8"/>
  <c r="M136" i="8"/>
  <c r="E136" i="8"/>
  <c r="D136" i="8"/>
  <c r="B136" i="8"/>
  <c r="A136" i="8"/>
  <c r="V135" i="8"/>
  <c r="U135" i="8"/>
  <c r="S135" i="8"/>
  <c r="J135" i="8"/>
  <c r="I135" i="8"/>
  <c r="K135" i="8" s="1"/>
  <c r="F135" i="8"/>
  <c r="E135" i="8"/>
  <c r="M135" i="8" s="1"/>
  <c r="D135" i="8"/>
  <c r="B135" i="8"/>
  <c r="A135" i="8"/>
  <c r="S134" i="8"/>
  <c r="I134" i="8"/>
  <c r="E134" i="8"/>
  <c r="D134" i="8"/>
  <c r="B134" i="8"/>
  <c r="A134" i="8"/>
  <c r="S133" i="8"/>
  <c r="E133" i="8"/>
  <c r="U133" i="8" s="1"/>
  <c r="D133" i="8"/>
  <c r="B133" i="8"/>
  <c r="A133" i="8"/>
  <c r="AK132" i="8"/>
  <c r="E132" i="8"/>
  <c r="D132" i="8"/>
  <c r="B132" i="8"/>
  <c r="A132" i="8"/>
  <c r="V131" i="8"/>
  <c r="U131" i="8"/>
  <c r="I131" i="8"/>
  <c r="E131" i="8"/>
  <c r="D131" i="8"/>
  <c r="B131" i="8"/>
  <c r="A131" i="8"/>
  <c r="AG130" i="8"/>
  <c r="AB130" i="8"/>
  <c r="Y130" i="8"/>
  <c r="Z130" i="8" s="1"/>
  <c r="E130" i="8"/>
  <c r="D130" i="8"/>
  <c r="C130" i="8"/>
  <c r="B130" i="8"/>
  <c r="A130" i="8"/>
  <c r="E129" i="8"/>
  <c r="D129" i="8"/>
  <c r="B129" i="8"/>
  <c r="A129" i="8"/>
  <c r="E128" i="8"/>
  <c r="D128" i="8"/>
  <c r="B128" i="8"/>
  <c r="A128" i="8"/>
  <c r="E127" i="8"/>
  <c r="D127" i="8"/>
  <c r="B127" i="8"/>
  <c r="A127" i="8"/>
  <c r="AB126" i="8"/>
  <c r="E126" i="8"/>
  <c r="D126" i="8"/>
  <c r="B126" i="8"/>
  <c r="A126" i="8"/>
  <c r="AF125" i="8"/>
  <c r="AC125" i="8"/>
  <c r="AB125" i="8"/>
  <c r="AA125" i="8"/>
  <c r="E125" i="8"/>
  <c r="D125" i="8"/>
  <c r="B125" i="8"/>
  <c r="A125" i="8"/>
  <c r="AK124" i="8"/>
  <c r="AB124" i="8"/>
  <c r="E124" i="8"/>
  <c r="D124" i="8"/>
  <c r="B124" i="8"/>
  <c r="A124" i="8"/>
  <c r="E123" i="8"/>
  <c r="D123" i="8"/>
  <c r="B123" i="8"/>
  <c r="A123" i="8"/>
  <c r="AJ122" i="8"/>
  <c r="AF122" i="8"/>
  <c r="AD122" i="8"/>
  <c r="Y122" i="8"/>
  <c r="Z122" i="8" s="1"/>
  <c r="J122" i="8"/>
  <c r="E122" i="8"/>
  <c r="V122" i="8" s="1"/>
  <c r="D122" i="8"/>
  <c r="C122" i="8"/>
  <c r="B122" i="8"/>
  <c r="A122" i="8"/>
  <c r="E121" i="8"/>
  <c r="D121" i="8"/>
  <c r="B121" i="8"/>
  <c r="A121" i="8"/>
  <c r="E120" i="8"/>
  <c r="D120" i="8"/>
  <c r="B120" i="8"/>
  <c r="A120" i="8"/>
  <c r="E119" i="8"/>
  <c r="D119" i="8"/>
  <c r="B119" i="8"/>
  <c r="A119" i="8"/>
  <c r="AG118" i="8"/>
  <c r="AD118" i="8"/>
  <c r="AC118" i="8"/>
  <c r="AB118" i="8"/>
  <c r="G118" i="8"/>
  <c r="E118" i="8"/>
  <c r="D118" i="8"/>
  <c r="C118" i="8"/>
  <c r="B118" i="8"/>
  <c r="A118" i="8"/>
  <c r="AK117" i="8"/>
  <c r="V117" i="8"/>
  <c r="S117" i="8"/>
  <c r="P117" i="8"/>
  <c r="J117" i="8"/>
  <c r="I117" i="8"/>
  <c r="K117" i="8" s="1"/>
  <c r="G117" i="8"/>
  <c r="E117" i="8"/>
  <c r="D117" i="8"/>
  <c r="B117" i="8"/>
  <c r="A117" i="8"/>
  <c r="AG116" i="8"/>
  <c r="U116" i="8"/>
  <c r="S116" i="8"/>
  <c r="G116" i="8"/>
  <c r="E116" i="8"/>
  <c r="J116" i="8" s="1"/>
  <c r="D116" i="8"/>
  <c r="B116" i="8"/>
  <c r="A116" i="8"/>
  <c r="AA115" i="8"/>
  <c r="V115" i="8"/>
  <c r="S115" i="8"/>
  <c r="P115" i="8"/>
  <c r="I115" i="8"/>
  <c r="G115" i="8"/>
  <c r="E115" i="8"/>
  <c r="D115" i="8"/>
  <c r="B115" i="8"/>
  <c r="A115" i="8"/>
  <c r="G114" i="8"/>
  <c r="E114" i="8"/>
  <c r="D114" i="8"/>
  <c r="B114" i="8"/>
  <c r="A114" i="8"/>
  <c r="AC113" i="8"/>
  <c r="AB113" i="8"/>
  <c r="P113" i="8"/>
  <c r="E113" i="8"/>
  <c r="S113" i="8" s="1"/>
  <c r="D113" i="8"/>
  <c r="C113" i="8"/>
  <c r="B113" i="8"/>
  <c r="A113" i="8"/>
  <c r="F112" i="8"/>
  <c r="E112" i="8"/>
  <c r="U112" i="8" s="1"/>
  <c r="D112" i="8"/>
  <c r="B112" i="8"/>
  <c r="A112" i="8"/>
  <c r="E111" i="8"/>
  <c r="D111" i="8"/>
  <c r="B111" i="8"/>
  <c r="A111" i="8"/>
  <c r="AC110" i="8"/>
  <c r="U110" i="8"/>
  <c r="P110" i="8"/>
  <c r="M110" i="8"/>
  <c r="G110" i="8"/>
  <c r="H110" i="8" s="1"/>
  <c r="F110" i="8"/>
  <c r="E110" i="8"/>
  <c r="V110" i="8" s="1"/>
  <c r="D110" i="8"/>
  <c r="B110" i="8"/>
  <c r="A110" i="8"/>
  <c r="AB109" i="8"/>
  <c r="E109" i="8"/>
  <c r="V109" i="8" s="1"/>
  <c r="D109" i="8"/>
  <c r="B109" i="8"/>
  <c r="A109" i="8"/>
  <c r="AF108" i="8"/>
  <c r="V108" i="8"/>
  <c r="E108" i="8"/>
  <c r="D108" i="8"/>
  <c r="B108" i="8"/>
  <c r="A108" i="8"/>
  <c r="AG107" i="8"/>
  <c r="AA107" i="8"/>
  <c r="Y107" i="8"/>
  <c r="Z107" i="8" s="1"/>
  <c r="E107" i="8"/>
  <c r="U107" i="8" s="1"/>
  <c r="D107" i="8"/>
  <c r="B107" i="8"/>
  <c r="A107" i="8"/>
  <c r="AH106" i="8"/>
  <c r="AG106" i="8"/>
  <c r="AF106" i="8"/>
  <c r="E106" i="8"/>
  <c r="D106" i="8"/>
  <c r="C106" i="8"/>
  <c r="B106" i="8"/>
  <c r="A106" i="8"/>
  <c r="E105" i="8"/>
  <c r="U105" i="8" s="1"/>
  <c r="D105" i="8"/>
  <c r="B105" i="8"/>
  <c r="A105" i="8"/>
  <c r="G104" i="8"/>
  <c r="E104" i="8"/>
  <c r="J104" i="8" s="1"/>
  <c r="D104" i="8"/>
  <c r="B104" i="8"/>
  <c r="A104" i="8"/>
  <c r="U103" i="8"/>
  <c r="J103" i="8"/>
  <c r="E103" i="8"/>
  <c r="M103" i="8" s="1"/>
  <c r="D103" i="8"/>
  <c r="B103" i="8"/>
  <c r="A103" i="8"/>
  <c r="I102" i="8"/>
  <c r="E102" i="8"/>
  <c r="P102" i="8" s="1"/>
  <c r="D102" i="8"/>
  <c r="B102" i="8"/>
  <c r="A102" i="8"/>
  <c r="AC101" i="8"/>
  <c r="AB101" i="8"/>
  <c r="V101" i="8"/>
  <c r="S101" i="8"/>
  <c r="P101" i="8"/>
  <c r="M101" i="8"/>
  <c r="I101" i="8"/>
  <c r="G101" i="8"/>
  <c r="F101" i="8"/>
  <c r="E101" i="8"/>
  <c r="U101" i="8" s="1"/>
  <c r="D101" i="8"/>
  <c r="C101" i="8"/>
  <c r="B101" i="8"/>
  <c r="A101" i="8"/>
  <c r="AF100" i="8"/>
  <c r="AD100" i="8"/>
  <c r="I100" i="8"/>
  <c r="K100" i="8" s="1"/>
  <c r="E100" i="8"/>
  <c r="J100" i="8" s="1"/>
  <c r="D100" i="8"/>
  <c r="C100" i="8"/>
  <c r="B100" i="8"/>
  <c r="A100" i="8"/>
  <c r="AJ99" i="8"/>
  <c r="AG99" i="8"/>
  <c r="AF99" i="8"/>
  <c r="Z99" i="8"/>
  <c r="Y99" i="8"/>
  <c r="V99" i="8"/>
  <c r="S99" i="8"/>
  <c r="J99" i="8"/>
  <c r="F99" i="8"/>
  <c r="E99" i="8"/>
  <c r="M99" i="8" s="1"/>
  <c r="D99" i="8"/>
  <c r="C99" i="8"/>
  <c r="B99" i="8"/>
  <c r="A99" i="8"/>
  <c r="Y98" i="8"/>
  <c r="Z98" i="8" s="1"/>
  <c r="V98" i="8"/>
  <c r="M98" i="8"/>
  <c r="J98" i="8"/>
  <c r="I98" i="8"/>
  <c r="K98" i="8" s="1"/>
  <c r="E98" i="8"/>
  <c r="D98" i="8"/>
  <c r="B98" i="8"/>
  <c r="A98" i="8"/>
  <c r="AF97" i="8"/>
  <c r="Y97" i="8"/>
  <c r="Z97" i="8" s="1"/>
  <c r="P97" i="8"/>
  <c r="E97" i="8"/>
  <c r="D97" i="8"/>
  <c r="B97" i="8"/>
  <c r="A97" i="8"/>
  <c r="AG96" i="8"/>
  <c r="S96" i="8"/>
  <c r="J96" i="8"/>
  <c r="G96" i="8"/>
  <c r="E96" i="8"/>
  <c r="V96" i="8" s="1"/>
  <c r="D96" i="8"/>
  <c r="B96" i="8"/>
  <c r="A96" i="8"/>
  <c r="V95" i="8"/>
  <c r="S95" i="8"/>
  <c r="G95" i="8"/>
  <c r="E95" i="8"/>
  <c r="D95" i="8"/>
  <c r="B95" i="8"/>
  <c r="A95" i="8"/>
  <c r="AK94" i="8"/>
  <c r="U94" i="8"/>
  <c r="M94" i="8"/>
  <c r="I94" i="8"/>
  <c r="F94" i="8"/>
  <c r="E94" i="8"/>
  <c r="P94" i="8" s="1"/>
  <c r="D94" i="8"/>
  <c r="B94" i="8"/>
  <c r="A94" i="8"/>
  <c r="F93" i="8"/>
  <c r="E93" i="8"/>
  <c r="U93" i="8" s="1"/>
  <c r="D93" i="8"/>
  <c r="B93" i="8"/>
  <c r="A93" i="8"/>
  <c r="P92" i="8"/>
  <c r="E92" i="8"/>
  <c r="U92" i="8" s="1"/>
  <c r="D92" i="8"/>
  <c r="B92" i="8"/>
  <c r="A92" i="8"/>
  <c r="AJ91" i="8"/>
  <c r="AF91" i="8"/>
  <c r="U91" i="8"/>
  <c r="E91" i="8"/>
  <c r="D91" i="8"/>
  <c r="C91" i="8"/>
  <c r="B91" i="8"/>
  <c r="A91" i="8"/>
  <c r="G90" i="8"/>
  <c r="E90" i="8"/>
  <c r="S90" i="8" s="1"/>
  <c r="D90" i="8"/>
  <c r="B90" i="8"/>
  <c r="A90" i="8"/>
  <c r="E89" i="8"/>
  <c r="G89" i="8" s="1"/>
  <c r="D89" i="8"/>
  <c r="B89" i="8"/>
  <c r="A89" i="8"/>
  <c r="V88" i="8"/>
  <c r="P88" i="8"/>
  <c r="I88" i="8"/>
  <c r="E88" i="8"/>
  <c r="M88" i="8" s="1"/>
  <c r="D88" i="8"/>
  <c r="B88" i="8"/>
  <c r="A88" i="8"/>
  <c r="E87" i="8"/>
  <c r="D87" i="8"/>
  <c r="B87" i="8"/>
  <c r="A87" i="8"/>
  <c r="AI86" i="8"/>
  <c r="P86" i="8"/>
  <c r="M86" i="8"/>
  <c r="G86" i="8"/>
  <c r="E86" i="8"/>
  <c r="D86" i="8"/>
  <c r="B86" i="8"/>
  <c r="A86" i="8"/>
  <c r="AG85" i="8"/>
  <c r="AF85" i="8"/>
  <c r="AH85" i="8" s="1"/>
  <c r="AC85" i="8"/>
  <c r="V85" i="8"/>
  <c r="P85" i="8"/>
  <c r="E85" i="8"/>
  <c r="D85" i="8"/>
  <c r="C85" i="8"/>
  <c r="B85" i="8"/>
  <c r="A85" i="8"/>
  <c r="V84" i="8"/>
  <c r="U84" i="8"/>
  <c r="J84" i="8"/>
  <c r="G84" i="8"/>
  <c r="E84" i="8"/>
  <c r="D84" i="8"/>
  <c r="B84" i="8"/>
  <c r="A84" i="8"/>
  <c r="U83" i="8"/>
  <c r="I83" i="8"/>
  <c r="E83" i="8"/>
  <c r="D83" i="8"/>
  <c r="B83" i="8"/>
  <c r="A83" i="8"/>
  <c r="V82" i="8"/>
  <c r="U82" i="8"/>
  <c r="S82" i="8"/>
  <c r="J82" i="8"/>
  <c r="I82" i="8"/>
  <c r="K82" i="8" s="1"/>
  <c r="G82" i="8"/>
  <c r="E82" i="8"/>
  <c r="M82" i="8" s="1"/>
  <c r="D82" i="8"/>
  <c r="C82" i="8"/>
  <c r="B82" i="8"/>
  <c r="A82" i="8"/>
  <c r="AG81" i="8"/>
  <c r="Y81" i="8"/>
  <c r="Z81" i="8" s="1"/>
  <c r="U81" i="8"/>
  <c r="M81" i="8"/>
  <c r="G81" i="8"/>
  <c r="F81" i="8"/>
  <c r="H81" i="8" s="1"/>
  <c r="E81" i="8"/>
  <c r="D81" i="8"/>
  <c r="C81" i="8"/>
  <c r="B81" i="8"/>
  <c r="A81" i="8"/>
  <c r="Y80" i="8"/>
  <c r="Z80" i="8" s="1"/>
  <c r="V80" i="8"/>
  <c r="U80" i="8"/>
  <c r="J80" i="8"/>
  <c r="K80" i="8" s="1"/>
  <c r="I80" i="8"/>
  <c r="E80" i="8"/>
  <c r="D80" i="8"/>
  <c r="C80" i="8"/>
  <c r="B80" i="8"/>
  <c r="A80" i="8"/>
  <c r="E79" i="8"/>
  <c r="M79" i="8" s="1"/>
  <c r="D79" i="8"/>
  <c r="B79" i="8"/>
  <c r="A79" i="8"/>
  <c r="AJ78" i="8"/>
  <c r="J78" i="8"/>
  <c r="E78" i="8"/>
  <c r="V78" i="8" s="1"/>
  <c r="D78" i="8"/>
  <c r="B78" i="8"/>
  <c r="A78" i="8"/>
  <c r="E77" i="8"/>
  <c r="V77" i="8" s="1"/>
  <c r="D77" i="8"/>
  <c r="B77" i="8"/>
  <c r="A77" i="8"/>
  <c r="V76" i="8"/>
  <c r="M76" i="8"/>
  <c r="J76" i="8"/>
  <c r="F76" i="8"/>
  <c r="E76" i="8"/>
  <c r="D76" i="8"/>
  <c r="B76" i="8"/>
  <c r="A76" i="8"/>
  <c r="AB75" i="8"/>
  <c r="J75" i="8"/>
  <c r="E75" i="8"/>
  <c r="D75" i="8"/>
  <c r="B75" i="8"/>
  <c r="A75" i="8"/>
  <c r="AD74" i="8"/>
  <c r="U74" i="8"/>
  <c r="S74" i="8"/>
  <c r="G74" i="8"/>
  <c r="E74" i="8"/>
  <c r="D74" i="8"/>
  <c r="C74" i="8"/>
  <c r="B74" i="8"/>
  <c r="A74" i="8"/>
  <c r="AG73" i="8"/>
  <c r="AD73" i="8"/>
  <c r="Y73" i="8"/>
  <c r="Z73" i="8" s="1"/>
  <c r="G73" i="8"/>
  <c r="E73" i="8"/>
  <c r="J73" i="8" s="1"/>
  <c r="D73" i="8"/>
  <c r="C73" i="8"/>
  <c r="B73" i="8"/>
  <c r="A73" i="8"/>
  <c r="AD72" i="8"/>
  <c r="AC72" i="8"/>
  <c r="Y72" i="8"/>
  <c r="Z72" i="8" s="1"/>
  <c r="E72" i="8"/>
  <c r="U72" i="8" s="1"/>
  <c r="D72" i="8"/>
  <c r="C72" i="8"/>
  <c r="B72" i="8"/>
  <c r="A72" i="8"/>
  <c r="Y71" i="8"/>
  <c r="Z71" i="8" s="1"/>
  <c r="E71" i="8"/>
  <c r="J71" i="8" s="1"/>
  <c r="D71" i="8"/>
  <c r="B71" i="8"/>
  <c r="A71" i="8"/>
  <c r="S70" i="8"/>
  <c r="M70" i="8"/>
  <c r="E70" i="8"/>
  <c r="U70" i="8" s="1"/>
  <c r="D70" i="8"/>
  <c r="B70" i="8"/>
  <c r="A70" i="8"/>
  <c r="AK69" i="8"/>
  <c r="AJ69" i="8"/>
  <c r="V69" i="8"/>
  <c r="U69" i="8"/>
  <c r="P69" i="8"/>
  <c r="M69" i="8"/>
  <c r="J69" i="8"/>
  <c r="H69" i="8"/>
  <c r="G69" i="8"/>
  <c r="F69" i="8"/>
  <c r="E69" i="8"/>
  <c r="S69" i="8" s="1"/>
  <c r="D69" i="8"/>
  <c r="B69" i="8"/>
  <c r="A69" i="8"/>
  <c r="P68" i="8"/>
  <c r="M68" i="8"/>
  <c r="J68" i="8"/>
  <c r="E68" i="8"/>
  <c r="V68" i="8" s="1"/>
  <c r="D68" i="8"/>
  <c r="B68" i="8"/>
  <c r="A68" i="8"/>
  <c r="U67" i="8"/>
  <c r="S67" i="8"/>
  <c r="P67" i="8"/>
  <c r="J67" i="8"/>
  <c r="I67" i="8"/>
  <c r="F67" i="8"/>
  <c r="E67" i="8"/>
  <c r="D67" i="8"/>
  <c r="B67" i="8"/>
  <c r="A67" i="8"/>
  <c r="E66" i="8"/>
  <c r="M66" i="8" s="1"/>
  <c r="D66" i="8"/>
  <c r="B66" i="8"/>
  <c r="A66" i="8"/>
  <c r="AJ65" i="8"/>
  <c r="AD65" i="8"/>
  <c r="P65" i="8"/>
  <c r="M65" i="8"/>
  <c r="I65" i="8"/>
  <c r="E65" i="8"/>
  <c r="D65" i="8"/>
  <c r="C65" i="8"/>
  <c r="B65" i="8"/>
  <c r="A65" i="8"/>
  <c r="E64" i="8"/>
  <c r="V64" i="8" s="1"/>
  <c r="D64" i="8"/>
  <c r="B64" i="8"/>
  <c r="A64" i="8"/>
  <c r="AI63" i="8"/>
  <c r="AD63" i="8"/>
  <c r="AB63" i="8"/>
  <c r="E63" i="8"/>
  <c r="D63" i="8"/>
  <c r="B63" i="8"/>
  <c r="A63" i="8"/>
  <c r="E62" i="8"/>
  <c r="M62" i="8" s="1"/>
  <c r="D62" i="8"/>
  <c r="B62" i="8"/>
  <c r="A62" i="8"/>
  <c r="V61" i="8"/>
  <c r="M61" i="8"/>
  <c r="I61" i="8"/>
  <c r="F61" i="8"/>
  <c r="E61" i="8"/>
  <c r="S61" i="8" s="1"/>
  <c r="D61" i="8"/>
  <c r="B61" i="8"/>
  <c r="A61" i="8"/>
  <c r="AI60" i="8"/>
  <c r="V60" i="8"/>
  <c r="J60" i="8"/>
  <c r="G60" i="8"/>
  <c r="E60" i="8"/>
  <c r="D60" i="8"/>
  <c r="B60" i="8"/>
  <c r="A60" i="8"/>
  <c r="AJ59" i="8"/>
  <c r="AG59" i="8"/>
  <c r="G59" i="8"/>
  <c r="E59" i="8"/>
  <c r="V59" i="8" s="1"/>
  <c r="D59" i="8"/>
  <c r="B59" i="8"/>
  <c r="A59" i="8"/>
  <c r="E58" i="8"/>
  <c r="D58" i="8"/>
  <c r="B58" i="8"/>
  <c r="A58" i="8"/>
  <c r="AJ57" i="8"/>
  <c r="AF57" i="8"/>
  <c r="AB57" i="8"/>
  <c r="Y57" i="8"/>
  <c r="Z57" i="8" s="1"/>
  <c r="E57" i="8"/>
  <c r="M57" i="8" s="1"/>
  <c r="D57" i="8"/>
  <c r="C57" i="8"/>
  <c r="B57" i="8"/>
  <c r="A57" i="8"/>
  <c r="I56" i="8"/>
  <c r="E56" i="8"/>
  <c r="M56" i="8" s="1"/>
  <c r="D56" i="8"/>
  <c r="B56" i="8"/>
  <c r="A56" i="8"/>
  <c r="AG55" i="8"/>
  <c r="AF55" i="8"/>
  <c r="AD55" i="8"/>
  <c r="AC55" i="8"/>
  <c r="G55" i="8"/>
  <c r="E55" i="8"/>
  <c r="V55" i="8" s="1"/>
  <c r="D55" i="8"/>
  <c r="C55" i="8"/>
  <c r="B55" i="8"/>
  <c r="A55" i="8"/>
  <c r="AH54" i="8"/>
  <c r="AG54" i="8"/>
  <c r="AF54" i="8"/>
  <c r="G54" i="8"/>
  <c r="E54" i="8"/>
  <c r="S54" i="8" s="1"/>
  <c r="D54" i="8"/>
  <c r="B54" i="8"/>
  <c r="A54" i="8"/>
  <c r="F53" i="8"/>
  <c r="E53" i="8"/>
  <c r="U53" i="8" s="1"/>
  <c r="D53" i="8"/>
  <c r="B53" i="8"/>
  <c r="A53" i="8"/>
  <c r="AG52" i="8"/>
  <c r="E52" i="8"/>
  <c r="M52" i="8" s="1"/>
  <c r="D52" i="8"/>
  <c r="B52" i="8"/>
  <c r="A52" i="8"/>
  <c r="E51" i="8"/>
  <c r="M51" i="8" s="1"/>
  <c r="D51" i="8"/>
  <c r="B51" i="8"/>
  <c r="A51" i="8"/>
  <c r="AD50" i="8"/>
  <c r="AB50" i="8"/>
  <c r="Z50" i="8"/>
  <c r="Y50" i="8"/>
  <c r="S50" i="8"/>
  <c r="M50" i="8"/>
  <c r="J50" i="8"/>
  <c r="E50" i="8"/>
  <c r="F50" i="8" s="1"/>
  <c r="D50" i="8"/>
  <c r="C50" i="8"/>
  <c r="B50" i="8"/>
  <c r="A50" i="8"/>
  <c r="S49" i="8"/>
  <c r="M49" i="8"/>
  <c r="F49" i="8"/>
  <c r="E49" i="8"/>
  <c r="D49" i="8"/>
  <c r="B49" i="8"/>
  <c r="A49" i="8"/>
  <c r="AJ48" i="8"/>
  <c r="AF48" i="8"/>
  <c r="AB48" i="8"/>
  <c r="Y48" i="8"/>
  <c r="Z48" i="8" s="1"/>
  <c r="P48" i="8"/>
  <c r="E48" i="8"/>
  <c r="F48" i="8" s="1"/>
  <c r="D48" i="8"/>
  <c r="C48" i="8"/>
  <c r="B48" i="8"/>
  <c r="A48" i="8"/>
  <c r="V47" i="8"/>
  <c r="U47" i="8"/>
  <c r="P47" i="8"/>
  <c r="M47" i="8"/>
  <c r="J47" i="8"/>
  <c r="G47" i="8"/>
  <c r="F47" i="8"/>
  <c r="H47" i="8" s="1"/>
  <c r="E47" i="8"/>
  <c r="S47" i="8" s="1"/>
  <c r="D47" i="8"/>
  <c r="B47" i="8"/>
  <c r="A47" i="8"/>
  <c r="F46" i="8"/>
  <c r="E46" i="8"/>
  <c r="D46" i="8"/>
  <c r="B46" i="8"/>
  <c r="A46" i="8"/>
  <c r="AK45" i="8"/>
  <c r="AJ45" i="8"/>
  <c r="I45" i="8"/>
  <c r="E45" i="8"/>
  <c r="M45" i="8" s="1"/>
  <c r="D45" i="8"/>
  <c r="B45" i="8"/>
  <c r="A45" i="8"/>
  <c r="AJ44" i="8"/>
  <c r="M44" i="8"/>
  <c r="E44" i="8"/>
  <c r="S44" i="8" s="1"/>
  <c r="D44" i="8"/>
  <c r="B44" i="8"/>
  <c r="A44" i="8"/>
  <c r="AK43" i="8"/>
  <c r="AA43" i="8"/>
  <c r="V43" i="8"/>
  <c r="M43" i="8"/>
  <c r="F43" i="8"/>
  <c r="E43" i="8"/>
  <c r="J43" i="8" s="1"/>
  <c r="D43" i="8"/>
  <c r="B43" i="8"/>
  <c r="A43" i="8"/>
  <c r="V42" i="8"/>
  <c r="S42" i="8"/>
  <c r="J42" i="8"/>
  <c r="I42" i="8"/>
  <c r="F42" i="8"/>
  <c r="E42" i="8"/>
  <c r="D42" i="8"/>
  <c r="B42" i="8"/>
  <c r="A42" i="8"/>
  <c r="AC41" i="8"/>
  <c r="V41" i="8"/>
  <c r="E41" i="8"/>
  <c r="U41" i="8" s="1"/>
  <c r="D41" i="8"/>
  <c r="B41" i="8"/>
  <c r="A41" i="8"/>
  <c r="E40" i="8"/>
  <c r="D40" i="8"/>
  <c r="B40" i="8"/>
  <c r="A40" i="8"/>
  <c r="AC39" i="8"/>
  <c r="AB39" i="8"/>
  <c r="E39" i="8"/>
  <c r="M39" i="8" s="1"/>
  <c r="D39" i="8"/>
  <c r="C39" i="8"/>
  <c r="B39" i="8"/>
  <c r="A39" i="8"/>
  <c r="E38" i="8"/>
  <c r="S38" i="8" s="1"/>
  <c r="D38" i="8"/>
  <c r="B38" i="8"/>
  <c r="A38" i="8"/>
  <c r="U37" i="8"/>
  <c r="J37" i="8"/>
  <c r="F37" i="8"/>
  <c r="E37" i="8"/>
  <c r="P37" i="8" s="1"/>
  <c r="D37" i="8"/>
  <c r="B37" i="8"/>
  <c r="A37" i="8"/>
  <c r="E36" i="8"/>
  <c r="I36" i="8" s="1"/>
  <c r="D36" i="8"/>
  <c r="B36" i="8"/>
  <c r="A36" i="8"/>
  <c r="AK35" i="8"/>
  <c r="V35" i="8"/>
  <c r="U35" i="8"/>
  <c r="J35" i="8"/>
  <c r="I35" i="8"/>
  <c r="F35" i="8"/>
  <c r="E35" i="8"/>
  <c r="D35" i="8"/>
  <c r="B35" i="8"/>
  <c r="A35" i="8"/>
  <c r="E34" i="8"/>
  <c r="S34" i="8" s="1"/>
  <c r="D34" i="8"/>
  <c r="B34" i="8"/>
  <c r="A34" i="8"/>
  <c r="AF33" i="8"/>
  <c r="AD33" i="8"/>
  <c r="E33" i="8"/>
  <c r="D33" i="8"/>
  <c r="C33" i="8"/>
  <c r="B33" i="8"/>
  <c r="A33" i="8"/>
  <c r="P32" i="8"/>
  <c r="F32" i="8"/>
  <c r="E32" i="8"/>
  <c r="I32" i="8" s="1"/>
  <c r="D32" i="8"/>
  <c r="B32" i="8"/>
  <c r="A32" i="8"/>
  <c r="AF31" i="8"/>
  <c r="AB31" i="8"/>
  <c r="S31" i="8"/>
  <c r="J31" i="8"/>
  <c r="G31" i="8"/>
  <c r="E31" i="8"/>
  <c r="U31" i="8" s="1"/>
  <c r="D31" i="8"/>
  <c r="C31" i="8"/>
  <c r="B31" i="8"/>
  <c r="A31" i="8"/>
  <c r="AJ30" i="8"/>
  <c r="AC30" i="8"/>
  <c r="Y30" i="8"/>
  <c r="Z30" i="8" s="1"/>
  <c r="E30" i="8"/>
  <c r="V30" i="8" s="1"/>
  <c r="D30" i="8"/>
  <c r="C30" i="8"/>
  <c r="B30" i="8"/>
  <c r="A30" i="8"/>
  <c r="E29" i="8"/>
  <c r="G29" i="8" s="1"/>
  <c r="D29" i="8"/>
  <c r="B29" i="8"/>
  <c r="A29" i="8"/>
  <c r="V28" i="8"/>
  <c r="P28" i="8"/>
  <c r="M28" i="8"/>
  <c r="E28" i="8"/>
  <c r="J28" i="8" s="1"/>
  <c r="D28" i="8"/>
  <c r="B28" i="8"/>
  <c r="A28" i="8"/>
  <c r="AK27" i="8"/>
  <c r="AG27" i="8"/>
  <c r="AC27" i="8"/>
  <c r="AA27" i="8"/>
  <c r="Y27" i="8"/>
  <c r="Z27" i="8" s="1"/>
  <c r="V27" i="8"/>
  <c r="E27" i="8"/>
  <c r="I27" i="8" s="1"/>
  <c r="B27" i="8"/>
  <c r="A27" i="8"/>
  <c r="AI26" i="8"/>
  <c r="S26" i="8"/>
  <c r="G26" i="8"/>
  <c r="E26" i="8"/>
  <c r="P26" i="8" s="1"/>
  <c r="D26" i="8"/>
  <c r="B26" i="8"/>
  <c r="A26" i="8"/>
  <c r="AJ25" i="8"/>
  <c r="AF25" i="8"/>
  <c r="AD25" i="8"/>
  <c r="V25" i="8"/>
  <c r="U25" i="8"/>
  <c r="I25" i="8"/>
  <c r="G25" i="8"/>
  <c r="F25" i="8"/>
  <c r="E25" i="8"/>
  <c r="M25" i="8" s="1"/>
  <c r="D25" i="8"/>
  <c r="C25" i="8"/>
  <c r="B25" i="8"/>
  <c r="A25" i="8"/>
  <c r="E24" i="8"/>
  <c r="M24" i="8" s="1"/>
  <c r="B24" i="8"/>
  <c r="A24" i="8"/>
  <c r="AD23" i="8"/>
  <c r="F23" i="8"/>
  <c r="E23" i="8"/>
  <c r="S23" i="8" s="1"/>
  <c r="D23" i="8"/>
  <c r="B23" i="8"/>
  <c r="A23" i="8"/>
  <c r="AG22" i="8"/>
  <c r="AC22" i="8"/>
  <c r="U22" i="8"/>
  <c r="G22" i="8"/>
  <c r="E22" i="8"/>
  <c r="V22" i="8" s="1"/>
  <c r="D22" i="8"/>
  <c r="B22" i="8"/>
  <c r="A22" i="8"/>
  <c r="U21" i="8"/>
  <c r="E21" i="8"/>
  <c r="B21" i="8"/>
  <c r="A21" i="8"/>
  <c r="AD20" i="8"/>
  <c r="S20" i="8"/>
  <c r="J20" i="8"/>
  <c r="F20" i="8"/>
  <c r="E20" i="8"/>
  <c r="I20" i="8" s="1"/>
  <c r="B20" i="8"/>
  <c r="A20" i="8"/>
  <c r="AK19" i="8"/>
  <c r="AI19" i="8"/>
  <c r="AC19" i="8"/>
  <c r="U19" i="8"/>
  <c r="S19" i="8"/>
  <c r="J19" i="8"/>
  <c r="I19" i="8"/>
  <c r="F19" i="8"/>
  <c r="E19" i="8"/>
  <c r="V19" i="8" s="1"/>
  <c r="D19" i="8"/>
  <c r="B19" i="8"/>
  <c r="A19" i="8"/>
  <c r="AG18" i="8"/>
  <c r="AC18" i="8"/>
  <c r="S18" i="8"/>
  <c r="M18" i="8"/>
  <c r="I18" i="8"/>
  <c r="F18" i="8"/>
  <c r="E18" i="8"/>
  <c r="V18" i="8" s="1"/>
  <c r="C18" i="8"/>
  <c r="B18" i="8"/>
  <c r="A18" i="8"/>
  <c r="M17" i="8"/>
  <c r="E17" i="8"/>
  <c r="U17" i="8" s="1"/>
  <c r="B17" i="8"/>
  <c r="A17" i="8"/>
  <c r="AD16" i="8"/>
  <c r="Y16" i="8"/>
  <c r="Z16" i="8" s="1"/>
  <c r="U16" i="8"/>
  <c r="J16" i="8"/>
  <c r="F16" i="8"/>
  <c r="E16" i="8"/>
  <c r="S16" i="8" s="1"/>
  <c r="B16" i="8"/>
  <c r="A16" i="8"/>
  <c r="AK15" i="8"/>
  <c r="AI15" i="8"/>
  <c r="S15" i="8"/>
  <c r="F15" i="8"/>
  <c r="E15" i="8"/>
  <c r="I15" i="8" s="1"/>
  <c r="D15" i="8"/>
  <c r="A15" i="8"/>
  <c r="AG14" i="8"/>
  <c r="Y14" i="8"/>
  <c r="Z14" i="8" s="1"/>
  <c r="U14" i="8"/>
  <c r="M14" i="8"/>
  <c r="I14" i="8"/>
  <c r="F14" i="8"/>
  <c r="E14" i="8"/>
  <c r="J14" i="8" s="1"/>
  <c r="C14" i="8"/>
  <c r="B14" i="8"/>
  <c r="E13" i="8"/>
  <c r="B13" i="8"/>
  <c r="A13" i="8"/>
  <c r="Y12" i="8"/>
  <c r="Z12" i="8" s="1"/>
  <c r="J12" i="8"/>
  <c r="E12" i="8"/>
  <c r="V12" i="8" s="1"/>
  <c r="B12" i="8"/>
  <c r="A12" i="8"/>
  <c r="E11" i="8"/>
  <c r="V11" i="8" s="1"/>
  <c r="D11" i="8"/>
  <c r="B11" i="8"/>
  <c r="AG10" i="8"/>
  <c r="AC10" i="8"/>
  <c r="Y10" i="8"/>
  <c r="Z10" i="8" s="1"/>
  <c r="C10" i="8"/>
  <c r="B10" i="8"/>
  <c r="A10" i="8"/>
  <c r="AA9" i="8"/>
  <c r="V9" i="8"/>
  <c r="U9" i="8"/>
  <c r="S9" i="8"/>
  <c r="M9" i="8"/>
  <c r="J9" i="8"/>
  <c r="I9" i="8"/>
  <c r="K9" i="8" s="1"/>
  <c r="G9" i="8"/>
  <c r="F9" i="8"/>
  <c r="H9" i="8" s="1"/>
  <c r="B9" i="8"/>
  <c r="A9" i="8"/>
  <c r="P8" i="8"/>
  <c r="M8" i="8"/>
  <c r="E8" i="8"/>
  <c r="V8" i="8" s="1"/>
  <c r="A8" i="8"/>
  <c r="AA7" i="8"/>
  <c r="B7" i="8"/>
  <c r="B6" i="8"/>
  <c r="A6" i="8"/>
  <c r="E166" i="7"/>
  <c r="D166" i="7"/>
  <c r="C166" i="7"/>
  <c r="B166" i="7"/>
  <c r="A166" i="7"/>
  <c r="E165" i="7"/>
  <c r="D165" i="7"/>
  <c r="C165" i="7"/>
  <c r="B165" i="7"/>
  <c r="A165" i="7"/>
  <c r="E164" i="7"/>
  <c r="D164" i="7"/>
  <c r="C164" i="7"/>
  <c r="B164" i="7"/>
  <c r="A164" i="7"/>
  <c r="E163" i="7"/>
  <c r="D163" i="7"/>
  <c r="C163" i="7"/>
  <c r="B163" i="7"/>
  <c r="A163" i="7"/>
  <c r="F162" i="7"/>
  <c r="E162" i="7"/>
  <c r="D162" i="7"/>
  <c r="C162" i="7"/>
  <c r="B162" i="7"/>
  <c r="A162" i="7"/>
  <c r="E161" i="7"/>
  <c r="D161" i="7"/>
  <c r="B161" i="7"/>
  <c r="A161" i="7"/>
  <c r="J160" i="7"/>
  <c r="P160" i="7" s="1"/>
  <c r="E160" i="7"/>
  <c r="D160" i="7"/>
  <c r="C160" i="7"/>
  <c r="B160" i="7"/>
  <c r="A160" i="7"/>
  <c r="E159" i="7"/>
  <c r="D159" i="7"/>
  <c r="C159" i="7"/>
  <c r="B159" i="7"/>
  <c r="A159" i="7"/>
  <c r="E158" i="7"/>
  <c r="D158" i="7"/>
  <c r="B158" i="7"/>
  <c r="A158" i="7"/>
  <c r="E157" i="7"/>
  <c r="D157" i="7"/>
  <c r="B157" i="7"/>
  <c r="A157" i="7"/>
  <c r="I156" i="7"/>
  <c r="O156" i="7" s="1"/>
  <c r="G156" i="7"/>
  <c r="F156" i="7"/>
  <c r="E156" i="7"/>
  <c r="D156" i="7"/>
  <c r="B156" i="7"/>
  <c r="A156" i="7"/>
  <c r="E155" i="7"/>
  <c r="D155" i="7"/>
  <c r="B155" i="7"/>
  <c r="A155" i="7"/>
  <c r="E154" i="7"/>
  <c r="D154" i="7"/>
  <c r="B154" i="7"/>
  <c r="A154" i="7"/>
  <c r="E153" i="7"/>
  <c r="D153" i="7"/>
  <c r="C153" i="7"/>
  <c r="B153" i="7"/>
  <c r="A153" i="7"/>
  <c r="E152" i="7"/>
  <c r="D152" i="7"/>
  <c r="B152" i="7"/>
  <c r="A152" i="7"/>
  <c r="J151" i="7"/>
  <c r="P151" i="7" s="1"/>
  <c r="I151" i="7"/>
  <c r="O151" i="7" s="1"/>
  <c r="E151" i="7"/>
  <c r="D151" i="7"/>
  <c r="C151" i="7"/>
  <c r="B151" i="7"/>
  <c r="A151" i="7"/>
  <c r="J150" i="7"/>
  <c r="P150" i="7" s="1"/>
  <c r="E150" i="7"/>
  <c r="D150" i="7"/>
  <c r="B150" i="7"/>
  <c r="A150" i="7"/>
  <c r="E149" i="7"/>
  <c r="D149" i="7"/>
  <c r="B149" i="7"/>
  <c r="A149" i="7"/>
  <c r="E148" i="7"/>
  <c r="D148" i="7"/>
  <c r="B148" i="7"/>
  <c r="A148" i="7"/>
  <c r="E147" i="7"/>
  <c r="D147" i="7"/>
  <c r="B147" i="7"/>
  <c r="A147" i="7"/>
  <c r="J146" i="7"/>
  <c r="I146" i="7"/>
  <c r="F146" i="7"/>
  <c r="E146" i="7"/>
  <c r="D146" i="7"/>
  <c r="C146" i="7"/>
  <c r="B146" i="7"/>
  <c r="A146" i="7"/>
  <c r="E145" i="7"/>
  <c r="D145" i="7"/>
  <c r="B145" i="7"/>
  <c r="A145" i="7"/>
  <c r="E144" i="7"/>
  <c r="D144" i="7"/>
  <c r="C144" i="7"/>
  <c r="B144" i="7"/>
  <c r="A144" i="7"/>
  <c r="I143" i="7"/>
  <c r="E143" i="7"/>
  <c r="D143" i="7"/>
  <c r="C143" i="7"/>
  <c r="B143" i="7"/>
  <c r="A143" i="7"/>
  <c r="J142" i="7"/>
  <c r="E142" i="7"/>
  <c r="D142" i="7"/>
  <c r="B142" i="7"/>
  <c r="A142" i="7"/>
  <c r="E141" i="7"/>
  <c r="D141" i="7"/>
  <c r="B141" i="7"/>
  <c r="A141" i="7"/>
  <c r="E140" i="7"/>
  <c r="D140" i="7"/>
  <c r="B140" i="7"/>
  <c r="A140" i="7"/>
  <c r="E139" i="7"/>
  <c r="D139" i="7"/>
  <c r="B139" i="7"/>
  <c r="A139" i="7"/>
  <c r="J138" i="7"/>
  <c r="P138" i="7" s="1"/>
  <c r="I138" i="7"/>
  <c r="O138" i="7" s="1"/>
  <c r="F138" i="7"/>
  <c r="E138" i="7"/>
  <c r="D138" i="7"/>
  <c r="C138" i="7"/>
  <c r="B138" i="7"/>
  <c r="A138" i="7"/>
  <c r="E137" i="7"/>
  <c r="D137" i="7"/>
  <c r="B137" i="7"/>
  <c r="A137" i="7"/>
  <c r="E136" i="7"/>
  <c r="D136" i="7"/>
  <c r="B136" i="7"/>
  <c r="A136" i="7"/>
  <c r="E135" i="7"/>
  <c r="D135" i="7"/>
  <c r="B135" i="7"/>
  <c r="A135" i="7"/>
  <c r="E134" i="7"/>
  <c r="D134" i="7"/>
  <c r="B134" i="7"/>
  <c r="A134" i="7"/>
  <c r="F133" i="7"/>
  <c r="E133" i="7"/>
  <c r="D133" i="7"/>
  <c r="B133" i="7"/>
  <c r="A133" i="7"/>
  <c r="E132" i="7"/>
  <c r="D132" i="7"/>
  <c r="B132" i="7"/>
  <c r="A132" i="7"/>
  <c r="E131" i="7"/>
  <c r="D131" i="7"/>
  <c r="B131" i="7"/>
  <c r="A131" i="7"/>
  <c r="F130" i="7"/>
  <c r="E130" i="7"/>
  <c r="D130" i="7"/>
  <c r="C130" i="7"/>
  <c r="B130" i="7"/>
  <c r="A130" i="7"/>
  <c r="E129" i="7"/>
  <c r="D129" i="7"/>
  <c r="B129" i="7"/>
  <c r="A129" i="7"/>
  <c r="E128" i="7"/>
  <c r="D128" i="7"/>
  <c r="B128" i="7"/>
  <c r="A128" i="7"/>
  <c r="E127" i="7"/>
  <c r="D127" i="7"/>
  <c r="B127" i="7"/>
  <c r="A127" i="7"/>
  <c r="E126" i="7"/>
  <c r="D126" i="7"/>
  <c r="B126" i="7"/>
  <c r="A126" i="7"/>
  <c r="G125" i="7"/>
  <c r="F125" i="7"/>
  <c r="E125" i="7"/>
  <c r="D125" i="7"/>
  <c r="B125" i="7"/>
  <c r="A125" i="7"/>
  <c r="I124" i="7"/>
  <c r="O124" i="7" s="1"/>
  <c r="G124" i="7"/>
  <c r="E124" i="7"/>
  <c r="D124" i="7"/>
  <c r="B124" i="7"/>
  <c r="A124" i="7"/>
  <c r="O123" i="7"/>
  <c r="J123" i="7"/>
  <c r="P123" i="7" s="1"/>
  <c r="I123" i="7"/>
  <c r="G123" i="7"/>
  <c r="E123" i="7"/>
  <c r="D123" i="7"/>
  <c r="B123" i="7"/>
  <c r="A123" i="7"/>
  <c r="J122" i="7"/>
  <c r="F122" i="7"/>
  <c r="E122" i="7"/>
  <c r="D122" i="7"/>
  <c r="C122" i="7"/>
  <c r="B122" i="7"/>
  <c r="A122" i="7"/>
  <c r="E121" i="7"/>
  <c r="D121" i="7"/>
  <c r="B121" i="7"/>
  <c r="A121" i="7"/>
  <c r="E120" i="7"/>
  <c r="D120" i="7"/>
  <c r="B120" i="7"/>
  <c r="A120" i="7"/>
  <c r="E119" i="7"/>
  <c r="D119" i="7"/>
  <c r="B119" i="7"/>
  <c r="A119" i="7"/>
  <c r="I118" i="7"/>
  <c r="E118" i="7"/>
  <c r="D118" i="7"/>
  <c r="C118" i="7"/>
  <c r="B118" i="7"/>
  <c r="A118" i="7"/>
  <c r="G117" i="7"/>
  <c r="E117" i="7"/>
  <c r="D117" i="7"/>
  <c r="B117" i="7"/>
  <c r="A117" i="7"/>
  <c r="E116" i="7"/>
  <c r="D116" i="7"/>
  <c r="B116" i="7"/>
  <c r="A116" i="7"/>
  <c r="E115" i="7"/>
  <c r="D115" i="7"/>
  <c r="B115" i="7"/>
  <c r="A115" i="7"/>
  <c r="E114" i="7"/>
  <c r="D114" i="7"/>
  <c r="B114" i="7"/>
  <c r="A114" i="7"/>
  <c r="O113" i="7"/>
  <c r="I113" i="7"/>
  <c r="F113" i="7"/>
  <c r="E113" i="7"/>
  <c r="D113" i="7"/>
  <c r="C113" i="7"/>
  <c r="B113" i="7"/>
  <c r="A113" i="7"/>
  <c r="E112" i="7"/>
  <c r="D112" i="7"/>
  <c r="B112" i="7"/>
  <c r="A112" i="7"/>
  <c r="E111" i="7"/>
  <c r="D111" i="7"/>
  <c r="B111" i="7"/>
  <c r="A111" i="7"/>
  <c r="I110" i="7"/>
  <c r="O110" i="7" s="1"/>
  <c r="E110" i="7"/>
  <c r="D110" i="7"/>
  <c r="B110" i="7"/>
  <c r="A110" i="7"/>
  <c r="E109" i="7"/>
  <c r="D109" i="7"/>
  <c r="B109" i="7"/>
  <c r="A109" i="7"/>
  <c r="E108" i="7"/>
  <c r="D108" i="7"/>
  <c r="B108" i="7"/>
  <c r="A108" i="7"/>
  <c r="F107" i="7"/>
  <c r="E107" i="7"/>
  <c r="D107" i="7"/>
  <c r="B107" i="7"/>
  <c r="A107" i="7"/>
  <c r="E106" i="7"/>
  <c r="D106" i="7"/>
  <c r="C106" i="7"/>
  <c r="B106" i="7"/>
  <c r="A106" i="7"/>
  <c r="E105" i="7"/>
  <c r="D105" i="7"/>
  <c r="B105" i="7"/>
  <c r="A105" i="7"/>
  <c r="E104" i="7"/>
  <c r="D104" i="7"/>
  <c r="B104" i="7"/>
  <c r="A104" i="7"/>
  <c r="E103" i="7"/>
  <c r="D103" i="7"/>
  <c r="B103" i="7"/>
  <c r="A103" i="7"/>
  <c r="E102" i="7"/>
  <c r="D102" i="7"/>
  <c r="B102" i="7"/>
  <c r="A102" i="7"/>
  <c r="J101" i="7"/>
  <c r="P101" i="7" s="1"/>
  <c r="I101" i="7"/>
  <c r="E101" i="7"/>
  <c r="D101" i="7"/>
  <c r="C101" i="7"/>
  <c r="B101" i="7"/>
  <c r="A101" i="7"/>
  <c r="E100" i="7"/>
  <c r="D100" i="7"/>
  <c r="C100" i="7"/>
  <c r="B100" i="7"/>
  <c r="A100" i="7"/>
  <c r="F99" i="7"/>
  <c r="E99" i="7"/>
  <c r="D99" i="7"/>
  <c r="C99" i="7"/>
  <c r="B99" i="7"/>
  <c r="A99" i="7"/>
  <c r="E98" i="7"/>
  <c r="D98" i="7"/>
  <c r="B98" i="7"/>
  <c r="A98" i="7"/>
  <c r="H97" i="7"/>
  <c r="E97" i="7"/>
  <c r="D97" i="7"/>
  <c r="B97" i="7"/>
  <c r="A97" i="7"/>
  <c r="F96" i="7"/>
  <c r="E96" i="7"/>
  <c r="D96" i="7"/>
  <c r="B96" i="7"/>
  <c r="A96" i="7"/>
  <c r="E95" i="7"/>
  <c r="D95" i="7"/>
  <c r="B95" i="7"/>
  <c r="A95" i="7"/>
  <c r="I94" i="7"/>
  <c r="E94" i="7"/>
  <c r="D94" i="7"/>
  <c r="B94" i="7"/>
  <c r="A94" i="7"/>
  <c r="E93" i="7"/>
  <c r="D93" i="7"/>
  <c r="B93" i="7"/>
  <c r="A93" i="7"/>
  <c r="E92" i="7"/>
  <c r="D92" i="7"/>
  <c r="B92" i="7"/>
  <c r="A92" i="7"/>
  <c r="J91" i="7"/>
  <c r="E91" i="7"/>
  <c r="D91" i="7"/>
  <c r="C91" i="7"/>
  <c r="B91" i="7"/>
  <c r="A91" i="7"/>
  <c r="E90" i="7"/>
  <c r="D90" i="7"/>
  <c r="B90" i="7"/>
  <c r="A90" i="7"/>
  <c r="J89" i="7"/>
  <c r="P89" i="7" s="1"/>
  <c r="E89" i="7"/>
  <c r="D89" i="7"/>
  <c r="B89" i="7"/>
  <c r="A89" i="7"/>
  <c r="E88" i="7"/>
  <c r="D88" i="7"/>
  <c r="B88" i="7"/>
  <c r="A88" i="7"/>
  <c r="E87" i="7"/>
  <c r="D87" i="7"/>
  <c r="B87" i="7"/>
  <c r="A87" i="7"/>
  <c r="E86" i="7"/>
  <c r="D86" i="7"/>
  <c r="B86" i="7"/>
  <c r="A86" i="7"/>
  <c r="F85" i="7"/>
  <c r="E85" i="7"/>
  <c r="D85" i="7"/>
  <c r="C85" i="7"/>
  <c r="B85" i="7"/>
  <c r="A85" i="7"/>
  <c r="E84" i="7"/>
  <c r="D84" i="7"/>
  <c r="B84" i="7"/>
  <c r="A84" i="7"/>
  <c r="E83" i="7"/>
  <c r="D83" i="7"/>
  <c r="B83" i="7"/>
  <c r="A83" i="7"/>
  <c r="E82" i="7"/>
  <c r="D82" i="7"/>
  <c r="C82" i="7"/>
  <c r="B82" i="7"/>
  <c r="A82" i="7"/>
  <c r="E81" i="7"/>
  <c r="D81" i="7"/>
  <c r="C81" i="7"/>
  <c r="B81" i="7"/>
  <c r="A81" i="7"/>
  <c r="E80" i="7"/>
  <c r="D80" i="7"/>
  <c r="C80" i="7"/>
  <c r="B80" i="7"/>
  <c r="A80" i="7"/>
  <c r="E79" i="7"/>
  <c r="D79" i="7"/>
  <c r="B79" i="7"/>
  <c r="A79" i="7"/>
  <c r="F78" i="7"/>
  <c r="E78" i="7"/>
  <c r="D78" i="7"/>
  <c r="B78" i="7"/>
  <c r="A78" i="7"/>
  <c r="E77" i="7"/>
  <c r="D77" i="7"/>
  <c r="B77" i="7"/>
  <c r="A77" i="7"/>
  <c r="E76" i="7"/>
  <c r="D76" i="7"/>
  <c r="B76" i="7"/>
  <c r="A76" i="7"/>
  <c r="I75" i="7"/>
  <c r="O75" i="7" s="1"/>
  <c r="E75" i="7"/>
  <c r="D75" i="7"/>
  <c r="B75" i="7"/>
  <c r="A75" i="7"/>
  <c r="J74" i="7"/>
  <c r="I74" i="7"/>
  <c r="E74" i="7"/>
  <c r="D74" i="7"/>
  <c r="C74" i="7"/>
  <c r="B74" i="7"/>
  <c r="A74" i="7"/>
  <c r="E73" i="7"/>
  <c r="D73" i="7"/>
  <c r="C73" i="7"/>
  <c r="B73" i="7"/>
  <c r="A73" i="7"/>
  <c r="E72" i="7"/>
  <c r="D72" i="7"/>
  <c r="C72" i="7"/>
  <c r="B72" i="7"/>
  <c r="A72" i="7"/>
  <c r="E71" i="7"/>
  <c r="D71" i="7"/>
  <c r="B71" i="7"/>
  <c r="A71" i="7"/>
  <c r="E70" i="7"/>
  <c r="D70" i="7"/>
  <c r="B70" i="7"/>
  <c r="A70" i="7"/>
  <c r="E69" i="7"/>
  <c r="D69" i="7"/>
  <c r="B69" i="7"/>
  <c r="A69" i="7"/>
  <c r="E68" i="7"/>
  <c r="D68" i="7"/>
  <c r="B68" i="7"/>
  <c r="A68" i="7"/>
  <c r="E67" i="7"/>
  <c r="D67" i="7"/>
  <c r="B67" i="7"/>
  <c r="A67" i="7"/>
  <c r="E66" i="7"/>
  <c r="D66" i="7"/>
  <c r="B66" i="7"/>
  <c r="A66" i="7"/>
  <c r="J65" i="7"/>
  <c r="P65" i="7" s="1"/>
  <c r="I65" i="7"/>
  <c r="O65" i="7" s="1"/>
  <c r="E65" i="7"/>
  <c r="D65" i="7"/>
  <c r="C65" i="7"/>
  <c r="B65" i="7"/>
  <c r="A65" i="7"/>
  <c r="E64" i="7"/>
  <c r="D64" i="7"/>
  <c r="B64" i="7"/>
  <c r="A64" i="7"/>
  <c r="E63" i="7"/>
  <c r="D63" i="7"/>
  <c r="B63" i="7"/>
  <c r="A63" i="7"/>
  <c r="E62" i="7"/>
  <c r="D62" i="7"/>
  <c r="B62" i="7"/>
  <c r="A62" i="7"/>
  <c r="E61" i="7"/>
  <c r="D61" i="7"/>
  <c r="B61" i="7"/>
  <c r="A61" i="7"/>
  <c r="E60" i="7"/>
  <c r="D60" i="7"/>
  <c r="B60" i="7"/>
  <c r="A60" i="7"/>
  <c r="F59" i="7"/>
  <c r="E59" i="7"/>
  <c r="D59" i="7"/>
  <c r="B59" i="7"/>
  <c r="A59" i="7"/>
  <c r="I58" i="7"/>
  <c r="E58" i="7"/>
  <c r="D58" i="7"/>
  <c r="B58" i="7"/>
  <c r="A58" i="7"/>
  <c r="O57" i="7"/>
  <c r="J57" i="7"/>
  <c r="P57" i="7" s="1"/>
  <c r="I57" i="7"/>
  <c r="F57" i="7"/>
  <c r="E57" i="7"/>
  <c r="D57" i="7"/>
  <c r="C57" i="7"/>
  <c r="B57" i="7"/>
  <c r="A57" i="7"/>
  <c r="E56" i="7"/>
  <c r="D56" i="7"/>
  <c r="B56" i="7"/>
  <c r="A56" i="7"/>
  <c r="I55" i="7"/>
  <c r="E55" i="7"/>
  <c r="D55" i="7"/>
  <c r="C55" i="7"/>
  <c r="B55" i="7"/>
  <c r="A55" i="7"/>
  <c r="E54" i="7"/>
  <c r="D54" i="7"/>
  <c r="B54" i="7"/>
  <c r="A54" i="7"/>
  <c r="E53" i="7"/>
  <c r="D53" i="7"/>
  <c r="B53" i="7"/>
  <c r="A53" i="7"/>
  <c r="E52" i="7"/>
  <c r="D52" i="7"/>
  <c r="B52" i="7"/>
  <c r="A52" i="7"/>
  <c r="E51" i="7"/>
  <c r="D51" i="7"/>
  <c r="B51" i="7"/>
  <c r="A51" i="7"/>
  <c r="F50" i="7"/>
  <c r="E50" i="7"/>
  <c r="D50" i="7"/>
  <c r="C50" i="7"/>
  <c r="B50" i="7"/>
  <c r="A50" i="7"/>
  <c r="E49" i="7"/>
  <c r="D49" i="7"/>
  <c r="B49" i="7"/>
  <c r="A49" i="7"/>
  <c r="J48" i="7"/>
  <c r="P48" i="7" s="1"/>
  <c r="E48" i="7"/>
  <c r="D48" i="7"/>
  <c r="C48" i="7"/>
  <c r="B48" i="7"/>
  <c r="A48" i="7"/>
  <c r="G47" i="7"/>
  <c r="E47" i="7"/>
  <c r="D47" i="7"/>
  <c r="B47" i="7"/>
  <c r="A47" i="7"/>
  <c r="E46" i="7"/>
  <c r="D46" i="7"/>
  <c r="B46" i="7"/>
  <c r="A46" i="7"/>
  <c r="E45" i="7"/>
  <c r="D45" i="7"/>
  <c r="B45" i="7"/>
  <c r="A45" i="7"/>
  <c r="E44" i="7"/>
  <c r="D44" i="7"/>
  <c r="B44" i="7"/>
  <c r="A44" i="7"/>
  <c r="E43" i="7"/>
  <c r="D43" i="7"/>
  <c r="B43" i="7"/>
  <c r="A43" i="7"/>
  <c r="E42" i="7"/>
  <c r="D42" i="7"/>
  <c r="B42" i="7"/>
  <c r="A42" i="7"/>
  <c r="G41" i="7"/>
  <c r="E41" i="7"/>
  <c r="D41" i="7"/>
  <c r="B41" i="7"/>
  <c r="A41" i="7"/>
  <c r="E40" i="7"/>
  <c r="D40" i="7"/>
  <c r="B40" i="7"/>
  <c r="A40" i="7"/>
  <c r="P39" i="7"/>
  <c r="J39" i="7"/>
  <c r="E39" i="7"/>
  <c r="D39" i="7"/>
  <c r="C39" i="7"/>
  <c r="B39" i="7"/>
  <c r="A39" i="7"/>
  <c r="E38" i="7"/>
  <c r="D38" i="7"/>
  <c r="B38" i="7"/>
  <c r="A38" i="7"/>
  <c r="E37" i="7"/>
  <c r="D37" i="7"/>
  <c r="B37" i="7"/>
  <c r="A37" i="7"/>
  <c r="E36" i="7"/>
  <c r="D36" i="7"/>
  <c r="B36" i="7"/>
  <c r="A36" i="7"/>
  <c r="G35" i="7"/>
  <c r="E35" i="7"/>
  <c r="D35" i="7"/>
  <c r="B35" i="7"/>
  <c r="A35" i="7"/>
  <c r="E34" i="7"/>
  <c r="D34" i="7"/>
  <c r="B34" i="7"/>
  <c r="A34" i="7"/>
  <c r="J33" i="7"/>
  <c r="E33" i="7"/>
  <c r="D33" i="7"/>
  <c r="C33" i="7"/>
  <c r="B33" i="7"/>
  <c r="A33" i="7"/>
  <c r="E32" i="7"/>
  <c r="D32" i="7"/>
  <c r="B32" i="7"/>
  <c r="A32" i="7"/>
  <c r="E31" i="7"/>
  <c r="D31" i="7"/>
  <c r="C31" i="7"/>
  <c r="B31" i="7"/>
  <c r="A31" i="7"/>
  <c r="I30" i="7"/>
  <c r="F30" i="7"/>
  <c r="E30" i="7"/>
  <c r="D30" i="7"/>
  <c r="C30" i="7"/>
  <c r="B30" i="7"/>
  <c r="A30" i="7"/>
  <c r="E29" i="7"/>
  <c r="D29" i="7"/>
  <c r="B29" i="7"/>
  <c r="A29" i="7"/>
  <c r="E28" i="7"/>
  <c r="D28" i="7"/>
  <c r="B28" i="7"/>
  <c r="A28" i="7"/>
  <c r="I27" i="7"/>
  <c r="E27" i="7"/>
  <c r="B27" i="7"/>
  <c r="A27" i="7"/>
  <c r="E26" i="7"/>
  <c r="D26" i="7"/>
  <c r="B26" i="7"/>
  <c r="A26" i="7"/>
  <c r="J25" i="7"/>
  <c r="F25" i="7"/>
  <c r="E25" i="7"/>
  <c r="D25" i="7"/>
  <c r="C25" i="7"/>
  <c r="B25" i="7"/>
  <c r="A25" i="7"/>
  <c r="E24" i="7"/>
  <c r="D24" i="7"/>
  <c r="B24" i="7"/>
  <c r="A24" i="7"/>
  <c r="E23" i="7"/>
  <c r="D23" i="7"/>
  <c r="B23" i="7"/>
  <c r="A23" i="7"/>
  <c r="I22" i="7"/>
  <c r="O22" i="7" s="1"/>
  <c r="E22" i="7"/>
  <c r="D22" i="7"/>
  <c r="B22" i="7"/>
  <c r="A22" i="7"/>
  <c r="E21" i="7"/>
  <c r="D21" i="7"/>
  <c r="B21" i="7"/>
  <c r="A21" i="7"/>
  <c r="E20" i="7"/>
  <c r="D20" i="7"/>
  <c r="A20" i="7"/>
  <c r="G19" i="7"/>
  <c r="E19" i="7"/>
  <c r="D19" i="7"/>
  <c r="B19" i="7"/>
  <c r="A19" i="7"/>
  <c r="J18" i="7"/>
  <c r="I18" i="7"/>
  <c r="E18" i="7"/>
  <c r="D18" i="7"/>
  <c r="C18" i="7"/>
  <c r="B18" i="7"/>
  <c r="A18" i="7"/>
  <c r="E17" i="7"/>
  <c r="D17" i="7"/>
  <c r="B17" i="7"/>
  <c r="A17" i="7"/>
  <c r="E16" i="7"/>
  <c r="D16" i="7"/>
  <c r="A16" i="7"/>
  <c r="E15" i="7"/>
  <c r="D15" i="7"/>
  <c r="B15" i="7"/>
  <c r="A15" i="7"/>
  <c r="E14" i="7"/>
  <c r="D14" i="7"/>
  <c r="C14" i="7"/>
  <c r="B14" i="7"/>
  <c r="A14" i="7"/>
  <c r="E13" i="7"/>
  <c r="D13" i="7"/>
  <c r="B13" i="7"/>
  <c r="A13" i="7"/>
  <c r="E12" i="7"/>
  <c r="D12" i="7"/>
  <c r="A12" i="7"/>
  <c r="E11" i="7"/>
  <c r="D11" i="7"/>
  <c r="B11" i="7"/>
  <c r="A11" i="7"/>
  <c r="I10" i="7"/>
  <c r="E10" i="7"/>
  <c r="C10" i="7"/>
  <c r="A10" i="7"/>
  <c r="G9" i="7"/>
  <c r="E9" i="7"/>
  <c r="B9" i="7"/>
  <c r="A9" i="7"/>
  <c r="E8" i="7"/>
  <c r="A8" i="7"/>
  <c r="A6" i="7"/>
  <c r="E166" i="6"/>
  <c r="D166" i="6"/>
  <c r="C166" i="6"/>
  <c r="B166" i="6"/>
  <c r="A166" i="6"/>
  <c r="F165" i="6"/>
  <c r="E165" i="6"/>
  <c r="G165" i="6" s="1"/>
  <c r="H165" i="6" s="1"/>
  <c r="I165" i="6" s="1"/>
  <c r="D165" i="6"/>
  <c r="C165" i="6"/>
  <c r="B165" i="6"/>
  <c r="A165" i="6"/>
  <c r="E164" i="6"/>
  <c r="D164" i="6"/>
  <c r="C164" i="6"/>
  <c r="B164" i="6"/>
  <c r="A164" i="6"/>
  <c r="E163" i="6"/>
  <c r="D163" i="6"/>
  <c r="C163" i="6"/>
  <c r="B163" i="6"/>
  <c r="A163" i="6"/>
  <c r="G162" i="6"/>
  <c r="H162" i="6" s="1"/>
  <c r="F162" i="6"/>
  <c r="E162" i="6"/>
  <c r="D162" i="6"/>
  <c r="C162" i="6"/>
  <c r="B162" i="6"/>
  <c r="A162" i="6"/>
  <c r="E161" i="6"/>
  <c r="D161" i="6"/>
  <c r="B161" i="6"/>
  <c r="A161" i="6"/>
  <c r="E160" i="6"/>
  <c r="D160" i="6"/>
  <c r="C160" i="6"/>
  <c r="B160" i="6"/>
  <c r="A160" i="6"/>
  <c r="S159" i="6"/>
  <c r="J159" i="6"/>
  <c r="F159" i="6"/>
  <c r="E159" i="6"/>
  <c r="G159" i="6" s="1"/>
  <c r="H159" i="6" s="1"/>
  <c r="I159" i="6" s="1"/>
  <c r="D159" i="6"/>
  <c r="C159" i="6"/>
  <c r="B159" i="6"/>
  <c r="A159" i="6"/>
  <c r="J158" i="6"/>
  <c r="E158" i="6"/>
  <c r="D158" i="6"/>
  <c r="B158" i="6"/>
  <c r="A158" i="6"/>
  <c r="E157" i="6"/>
  <c r="D157" i="6"/>
  <c r="B157" i="6"/>
  <c r="A157" i="6"/>
  <c r="X156" i="6"/>
  <c r="Y156" i="6" s="1"/>
  <c r="W156" i="6"/>
  <c r="T156" i="6"/>
  <c r="U156" i="6" s="1"/>
  <c r="V156" i="6" s="1"/>
  <c r="S156" i="6"/>
  <c r="O156" i="6"/>
  <c r="E156" i="6"/>
  <c r="D156" i="6"/>
  <c r="B156" i="6"/>
  <c r="A156" i="6"/>
  <c r="E155" i="6"/>
  <c r="D155" i="6"/>
  <c r="B155" i="6"/>
  <c r="A155" i="6"/>
  <c r="E154" i="6"/>
  <c r="D154" i="6"/>
  <c r="B154" i="6"/>
  <c r="A154" i="6"/>
  <c r="W153" i="6"/>
  <c r="J153" i="6"/>
  <c r="E153" i="6"/>
  <c r="D153" i="6"/>
  <c r="C153" i="6"/>
  <c r="B153" i="6"/>
  <c r="A153" i="6"/>
  <c r="E152" i="6"/>
  <c r="D152" i="6"/>
  <c r="B152" i="6"/>
  <c r="A152" i="6"/>
  <c r="S151" i="6"/>
  <c r="E151" i="6"/>
  <c r="D151" i="6"/>
  <c r="C151" i="6"/>
  <c r="B151" i="6"/>
  <c r="A151" i="6"/>
  <c r="W150" i="6"/>
  <c r="J150" i="6"/>
  <c r="E150" i="6"/>
  <c r="D150" i="6"/>
  <c r="B150" i="6"/>
  <c r="A150" i="6"/>
  <c r="E149" i="6"/>
  <c r="D149" i="6"/>
  <c r="B149" i="6"/>
  <c r="A149" i="6"/>
  <c r="E148" i="6"/>
  <c r="D148" i="6"/>
  <c r="B148" i="6"/>
  <c r="A148" i="6"/>
  <c r="E147" i="6"/>
  <c r="D147" i="6"/>
  <c r="B147" i="6"/>
  <c r="A147" i="6"/>
  <c r="W146" i="6"/>
  <c r="S146" i="6"/>
  <c r="F146" i="6"/>
  <c r="E146" i="6"/>
  <c r="G146" i="6" s="1"/>
  <c r="H146" i="6" s="1"/>
  <c r="I146" i="6" s="1"/>
  <c r="D146" i="6"/>
  <c r="C146" i="6"/>
  <c r="B146" i="6"/>
  <c r="A146" i="6"/>
  <c r="E145" i="6"/>
  <c r="D145" i="6"/>
  <c r="B145" i="6"/>
  <c r="A145" i="6"/>
  <c r="J144" i="6"/>
  <c r="F144" i="6"/>
  <c r="E144" i="6"/>
  <c r="G144" i="6" s="1"/>
  <c r="H144" i="6" s="1"/>
  <c r="D144" i="6"/>
  <c r="C144" i="6"/>
  <c r="B144" i="6"/>
  <c r="A144" i="6"/>
  <c r="W143" i="6"/>
  <c r="J143" i="6"/>
  <c r="E143" i="6"/>
  <c r="D143" i="6"/>
  <c r="C143" i="6"/>
  <c r="B143" i="6"/>
  <c r="A143" i="6"/>
  <c r="P142" i="6"/>
  <c r="Q142" i="6" s="1"/>
  <c r="R142" i="6" s="1"/>
  <c r="O142" i="6"/>
  <c r="J142" i="6"/>
  <c r="E142" i="6"/>
  <c r="D142" i="6"/>
  <c r="B142" i="6"/>
  <c r="A142" i="6"/>
  <c r="E141" i="6"/>
  <c r="D141" i="6"/>
  <c r="B141" i="6"/>
  <c r="A141" i="6"/>
  <c r="E140" i="6"/>
  <c r="D140" i="6"/>
  <c r="B140" i="6"/>
  <c r="A140" i="6"/>
  <c r="E139" i="6"/>
  <c r="D139" i="6"/>
  <c r="B139" i="6"/>
  <c r="A139" i="6"/>
  <c r="S138" i="6"/>
  <c r="J138" i="6"/>
  <c r="F138" i="6"/>
  <c r="E138" i="6"/>
  <c r="G138" i="6" s="1"/>
  <c r="H138" i="6" s="1"/>
  <c r="I138" i="6" s="1"/>
  <c r="D138" i="6"/>
  <c r="C138" i="6"/>
  <c r="B138" i="6"/>
  <c r="A138" i="6"/>
  <c r="E137" i="6"/>
  <c r="D137" i="6"/>
  <c r="B137" i="6"/>
  <c r="A137" i="6"/>
  <c r="F136" i="6"/>
  <c r="E136" i="6"/>
  <c r="G136" i="6" s="1"/>
  <c r="H136" i="6" s="1"/>
  <c r="D136" i="6"/>
  <c r="B136" i="6"/>
  <c r="A136" i="6"/>
  <c r="E135" i="6"/>
  <c r="D135" i="6"/>
  <c r="B135" i="6"/>
  <c r="A135" i="6"/>
  <c r="E134" i="6"/>
  <c r="D134" i="6"/>
  <c r="B134" i="6"/>
  <c r="A134" i="6"/>
  <c r="S133" i="6"/>
  <c r="E133" i="6"/>
  <c r="D133" i="6"/>
  <c r="B133" i="6"/>
  <c r="A133" i="6"/>
  <c r="E132" i="6"/>
  <c r="D132" i="6"/>
  <c r="B132" i="6"/>
  <c r="A132" i="6"/>
  <c r="E131" i="6"/>
  <c r="D131" i="6"/>
  <c r="B131" i="6"/>
  <c r="A131" i="6"/>
  <c r="E130" i="6"/>
  <c r="D130" i="6"/>
  <c r="C130" i="6"/>
  <c r="B130" i="6"/>
  <c r="A130" i="6"/>
  <c r="E129" i="6"/>
  <c r="D129" i="6"/>
  <c r="B129" i="6"/>
  <c r="A129" i="6"/>
  <c r="E128" i="6"/>
  <c r="D128" i="6"/>
  <c r="B128" i="6"/>
  <c r="A128" i="6"/>
  <c r="E127" i="6"/>
  <c r="D127" i="6"/>
  <c r="B127" i="6"/>
  <c r="A127" i="6"/>
  <c r="E126" i="6"/>
  <c r="D126" i="6"/>
  <c r="B126" i="6"/>
  <c r="A126" i="6"/>
  <c r="S125" i="6"/>
  <c r="E125" i="6"/>
  <c r="D125" i="6"/>
  <c r="B125" i="6"/>
  <c r="A125" i="6"/>
  <c r="W124" i="6"/>
  <c r="E124" i="6"/>
  <c r="D124" i="6"/>
  <c r="B124" i="6"/>
  <c r="A124" i="6"/>
  <c r="W123" i="6"/>
  <c r="E123" i="6"/>
  <c r="D123" i="6"/>
  <c r="B123" i="6"/>
  <c r="A123" i="6"/>
  <c r="W122" i="6"/>
  <c r="J122" i="6"/>
  <c r="E122" i="6"/>
  <c r="D122" i="6"/>
  <c r="C122" i="6"/>
  <c r="B122" i="6"/>
  <c r="A122" i="6"/>
  <c r="E121" i="6"/>
  <c r="D121" i="6"/>
  <c r="B121" i="6"/>
  <c r="A121" i="6"/>
  <c r="E120" i="6"/>
  <c r="D120" i="6"/>
  <c r="B120" i="6"/>
  <c r="A120" i="6"/>
  <c r="E119" i="6"/>
  <c r="D119" i="6"/>
  <c r="B119" i="6"/>
  <c r="A119" i="6"/>
  <c r="W118" i="6"/>
  <c r="S118" i="6"/>
  <c r="J118" i="6"/>
  <c r="E118" i="6"/>
  <c r="D118" i="6"/>
  <c r="C118" i="6"/>
  <c r="B118" i="6"/>
  <c r="A118" i="6"/>
  <c r="E117" i="6"/>
  <c r="D117" i="6"/>
  <c r="B117" i="6"/>
  <c r="A117" i="6"/>
  <c r="E116" i="6"/>
  <c r="D116" i="6"/>
  <c r="B116" i="6"/>
  <c r="A116" i="6"/>
  <c r="E115" i="6"/>
  <c r="D115" i="6"/>
  <c r="B115" i="6"/>
  <c r="A115" i="6"/>
  <c r="E114" i="6"/>
  <c r="D114" i="6"/>
  <c r="B114" i="6"/>
  <c r="A114" i="6"/>
  <c r="W113" i="6"/>
  <c r="E113" i="6"/>
  <c r="D113" i="6"/>
  <c r="C113" i="6"/>
  <c r="B113" i="6"/>
  <c r="A113" i="6"/>
  <c r="E112" i="6"/>
  <c r="D112" i="6"/>
  <c r="B112" i="6"/>
  <c r="A112" i="6"/>
  <c r="E111" i="6"/>
  <c r="D111" i="6"/>
  <c r="B111" i="6"/>
  <c r="A111" i="6"/>
  <c r="W110" i="6"/>
  <c r="E110" i="6"/>
  <c r="D110" i="6"/>
  <c r="B110" i="6"/>
  <c r="A110" i="6"/>
  <c r="E109" i="6"/>
  <c r="D109" i="6"/>
  <c r="B109" i="6"/>
  <c r="A109" i="6"/>
  <c r="E108" i="6"/>
  <c r="D108" i="6"/>
  <c r="B108" i="6"/>
  <c r="A108" i="6"/>
  <c r="S107" i="6"/>
  <c r="J107" i="6"/>
  <c r="E107" i="6"/>
  <c r="D107" i="6"/>
  <c r="B107" i="6"/>
  <c r="A107" i="6"/>
  <c r="J106" i="6"/>
  <c r="F106" i="6"/>
  <c r="E106" i="6"/>
  <c r="G106" i="6" s="1"/>
  <c r="H106" i="6" s="1"/>
  <c r="I106" i="6" s="1"/>
  <c r="D106" i="6"/>
  <c r="C106" i="6"/>
  <c r="B106" i="6"/>
  <c r="A106" i="6"/>
  <c r="E105" i="6"/>
  <c r="D105" i="6"/>
  <c r="B105" i="6"/>
  <c r="A105" i="6"/>
  <c r="E104" i="6"/>
  <c r="D104" i="6"/>
  <c r="B104" i="6"/>
  <c r="A104" i="6"/>
  <c r="E103" i="6"/>
  <c r="D103" i="6"/>
  <c r="B103" i="6"/>
  <c r="A103" i="6"/>
  <c r="E102" i="6"/>
  <c r="D102" i="6"/>
  <c r="B102" i="6"/>
  <c r="A102" i="6"/>
  <c r="W101" i="6"/>
  <c r="E101" i="6"/>
  <c r="D101" i="6"/>
  <c r="C101" i="6"/>
  <c r="B101" i="6"/>
  <c r="A101" i="6"/>
  <c r="W100" i="6"/>
  <c r="G100" i="6"/>
  <c r="H100" i="6" s="1"/>
  <c r="I100" i="6" s="1"/>
  <c r="F100" i="6"/>
  <c r="E100" i="6"/>
  <c r="D100" i="6"/>
  <c r="C100" i="6"/>
  <c r="B100" i="6"/>
  <c r="A100" i="6"/>
  <c r="S99" i="6"/>
  <c r="G99" i="6"/>
  <c r="H99" i="6" s="1"/>
  <c r="I99" i="6" s="1"/>
  <c r="F99" i="6"/>
  <c r="E99" i="6"/>
  <c r="D99" i="6"/>
  <c r="C99" i="6"/>
  <c r="B99" i="6"/>
  <c r="A99" i="6"/>
  <c r="E98" i="6"/>
  <c r="D98" i="6"/>
  <c r="B98" i="6"/>
  <c r="A98" i="6"/>
  <c r="O97" i="6"/>
  <c r="E97" i="6"/>
  <c r="D97" i="6"/>
  <c r="B97" i="6"/>
  <c r="A97" i="6"/>
  <c r="S96" i="6"/>
  <c r="E96" i="6"/>
  <c r="D96" i="6"/>
  <c r="B96" i="6"/>
  <c r="A96" i="6"/>
  <c r="E95" i="6"/>
  <c r="D95" i="6"/>
  <c r="B95" i="6"/>
  <c r="A95" i="6"/>
  <c r="W94" i="6"/>
  <c r="E94" i="6"/>
  <c r="D94" i="6"/>
  <c r="B94" i="6"/>
  <c r="A94" i="6"/>
  <c r="E93" i="6"/>
  <c r="D93" i="6"/>
  <c r="B93" i="6"/>
  <c r="A93" i="6"/>
  <c r="E92" i="6"/>
  <c r="D92" i="6"/>
  <c r="B92" i="6"/>
  <c r="A92" i="6"/>
  <c r="G91" i="6"/>
  <c r="H91" i="6" s="1"/>
  <c r="I91" i="6" s="1"/>
  <c r="F91" i="6"/>
  <c r="E91" i="6"/>
  <c r="D91" i="6"/>
  <c r="C91" i="6"/>
  <c r="B91" i="6"/>
  <c r="A91" i="6"/>
  <c r="E90" i="6"/>
  <c r="D90" i="6"/>
  <c r="B90" i="6"/>
  <c r="A90" i="6"/>
  <c r="E89" i="6"/>
  <c r="D89" i="6"/>
  <c r="B89" i="6"/>
  <c r="A89" i="6"/>
  <c r="F88" i="6"/>
  <c r="E88" i="6"/>
  <c r="G88" i="6" s="1"/>
  <c r="H88" i="6" s="1"/>
  <c r="I88" i="6" s="1"/>
  <c r="D88" i="6"/>
  <c r="B88" i="6"/>
  <c r="A88" i="6"/>
  <c r="E87" i="6"/>
  <c r="D87" i="6"/>
  <c r="B87" i="6"/>
  <c r="A87" i="6"/>
  <c r="E86" i="6"/>
  <c r="D86" i="6"/>
  <c r="B86" i="6"/>
  <c r="A86" i="6"/>
  <c r="S85" i="6"/>
  <c r="G85" i="6"/>
  <c r="H85" i="6" s="1"/>
  <c r="I85" i="6" s="1"/>
  <c r="F85" i="6"/>
  <c r="E85" i="6"/>
  <c r="D85" i="6"/>
  <c r="C85" i="6"/>
  <c r="B85" i="6"/>
  <c r="A85" i="6"/>
  <c r="E84" i="6"/>
  <c r="D84" i="6"/>
  <c r="B84" i="6"/>
  <c r="A84" i="6"/>
  <c r="E83" i="6"/>
  <c r="D83" i="6"/>
  <c r="B83" i="6"/>
  <c r="A83" i="6"/>
  <c r="E82" i="6"/>
  <c r="D82" i="6"/>
  <c r="C82" i="6"/>
  <c r="B82" i="6"/>
  <c r="A82" i="6"/>
  <c r="J81" i="6"/>
  <c r="F81" i="6"/>
  <c r="E81" i="6"/>
  <c r="D81" i="6"/>
  <c r="C81" i="6"/>
  <c r="B81" i="6"/>
  <c r="A81" i="6"/>
  <c r="J80" i="6"/>
  <c r="F80" i="6"/>
  <c r="E80" i="6"/>
  <c r="D80" i="6"/>
  <c r="C80" i="6"/>
  <c r="B80" i="6"/>
  <c r="A80" i="6"/>
  <c r="E79" i="6"/>
  <c r="D79" i="6"/>
  <c r="B79" i="6"/>
  <c r="A79" i="6"/>
  <c r="S78" i="6"/>
  <c r="E78" i="6"/>
  <c r="D78" i="6"/>
  <c r="B78" i="6"/>
  <c r="A78" i="6"/>
  <c r="E77" i="6"/>
  <c r="D77" i="6"/>
  <c r="B77" i="6"/>
  <c r="A77" i="6"/>
  <c r="E76" i="6"/>
  <c r="D76" i="6"/>
  <c r="B76" i="6"/>
  <c r="A76" i="6"/>
  <c r="E75" i="6"/>
  <c r="D75" i="6"/>
  <c r="B75" i="6"/>
  <c r="A75" i="6"/>
  <c r="W74" i="6"/>
  <c r="E74" i="6"/>
  <c r="D74" i="6"/>
  <c r="C74" i="6"/>
  <c r="B74" i="6"/>
  <c r="A74" i="6"/>
  <c r="J73" i="6"/>
  <c r="F73" i="6"/>
  <c r="E73" i="6"/>
  <c r="G73" i="6" s="1"/>
  <c r="H73" i="6" s="1"/>
  <c r="D73" i="6"/>
  <c r="C73" i="6"/>
  <c r="B73" i="6"/>
  <c r="A73" i="6"/>
  <c r="E72" i="6"/>
  <c r="D72" i="6"/>
  <c r="C72" i="6"/>
  <c r="B72" i="6"/>
  <c r="A72" i="6"/>
  <c r="E71" i="6"/>
  <c r="D71" i="6"/>
  <c r="B71" i="6"/>
  <c r="A71" i="6"/>
  <c r="E70" i="6"/>
  <c r="D70" i="6"/>
  <c r="B70" i="6"/>
  <c r="A70" i="6"/>
  <c r="O69" i="6"/>
  <c r="E69" i="6"/>
  <c r="D69" i="6"/>
  <c r="B69" i="6"/>
  <c r="A69" i="6"/>
  <c r="E68" i="6"/>
  <c r="D68" i="6"/>
  <c r="B68" i="6"/>
  <c r="A68" i="6"/>
  <c r="E67" i="6"/>
  <c r="D67" i="6"/>
  <c r="B67" i="6"/>
  <c r="A67" i="6"/>
  <c r="E66" i="6"/>
  <c r="D66" i="6"/>
  <c r="B66" i="6"/>
  <c r="A66" i="6"/>
  <c r="J65" i="6"/>
  <c r="F65" i="6"/>
  <c r="E65" i="6"/>
  <c r="D65" i="6"/>
  <c r="C65" i="6"/>
  <c r="B65" i="6"/>
  <c r="A65" i="6"/>
  <c r="E64" i="6"/>
  <c r="D64" i="6"/>
  <c r="B64" i="6"/>
  <c r="A64" i="6"/>
  <c r="O63" i="6"/>
  <c r="E63" i="6"/>
  <c r="D63" i="6"/>
  <c r="B63" i="6"/>
  <c r="A63" i="6"/>
  <c r="E62" i="6"/>
  <c r="D62" i="6"/>
  <c r="B62" i="6"/>
  <c r="A62" i="6"/>
  <c r="S61" i="6"/>
  <c r="E61" i="6"/>
  <c r="D61" i="6"/>
  <c r="B61" i="6"/>
  <c r="A61" i="6"/>
  <c r="G60" i="6"/>
  <c r="H60" i="6" s="1"/>
  <c r="F60" i="6"/>
  <c r="E60" i="6"/>
  <c r="D60" i="6"/>
  <c r="B60" i="6"/>
  <c r="A60" i="6"/>
  <c r="J59" i="6"/>
  <c r="E59" i="6"/>
  <c r="D59" i="6"/>
  <c r="B59" i="6"/>
  <c r="A59" i="6"/>
  <c r="W58" i="6"/>
  <c r="E58" i="6"/>
  <c r="D58" i="6"/>
  <c r="B58" i="6"/>
  <c r="A58" i="6"/>
  <c r="S57" i="6"/>
  <c r="E57" i="6"/>
  <c r="D57" i="6"/>
  <c r="C57" i="6"/>
  <c r="B57" i="6"/>
  <c r="A57" i="6"/>
  <c r="F56" i="6"/>
  <c r="E56" i="6"/>
  <c r="G56" i="6" s="1"/>
  <c r="H56" i="6" s="1"/>
  <c r="I56" i="6" s="1"/>
  <c r="D56" i="6"/>
  <c r="B56" i="6"/>
  <c r="A56" i="6"/>
  <c r="W55" i="6"/>
  <c r="J55" i="6"/>
  <c r="F55" i="6"/>
  <c r="E55" i="6"/>
  <c r="D55" i="6"/>
  <c r="C55" i="6"/>
  <c r="B55" i="6"/>
  <c r="A55" i="6"/>
  <c r="E54" i="6"/>
  <c r="D54" i="6"/>
  <c r="B54" i="6"/>
  <c r="A54" i="6"/>
  <c r="E53" i="6"/>
  <c r="D53" i="6"/>
  <c r="B53" i="6"/>
  <c r="A53" i="6"/>
  <c r="E52" i="6"/>
  <c r="D52" i="6"/>
  <c r="B52" i="6"/>
  <c r="A52" i="6"/>
  <c r="O51" i="6"/>
  <c r="E51" i="6"/>
  <c r="D51" i="6"/>
  <c r="B51" i="6"/>
  <c r="A51" i="6"/>
  <c r="S50" i="6"/>
  <c r="E50" i="6"/>
  <c r="D50" i="6"/>
  <c r="C50" i="6"/>
  <c r="B50" i="6"/>
  <c r="A50" i="6"/>
  <c r="E49" i="6"/>
  <c r="D49" i="6"/>
  <c r="B49" i="6"/>
  <c r="A49" i="6"/>
  <c r="E48" i="6"/>
  <c r="D48" i="6"/>
  <c r="C48" i="6"/>
  <c r="B48" i="6"/>
  <c r="A48" i="6"/>
  <c r="E47" i="6"/>
  <c r="D47" i="6"/>
  <c r="B47" i="6"/>
  <c r="A47" i="6"/>
  <c r="E46" i="6"/>
  <c r="D46" i="6"/>
  <c r="B46" i="6"/>
  <c r="A46" i="6"/>
  <c r="O45" i="6"/>
  <c r="E45" i="6"/>
  <c r="D45" i="6"/>
  <c r="B45" i="6"/>
  <c r="A45" i="6"/>
  <c r="E44" i="6"/>
  <c r="D44" i="6"/>
  <c r="B44" i="6"/>
  <c r="A44" i="6"/>
  <c r="O43" i="6"/>
  <c r="E43" i="6"/>
  <c r="D43" i="6"/>
  <c r="B43" i="6"/>
  <c r="A43" i="6"/>
  <c r="E42" i="6"/>
  <c r="D42" i="6"/>
  <c r="B42" i="6"/>
  <c r="A42" i="6"/>
  <c r="E41" i="6"/>
  <c r="D41" i="6"/>
  <c r="B41" i="6"/>
  <c r="A41" i="6"/>
  <c r="E40" i="6"/>
  <c r="D40" i="6"/>
  <c r="B40" i="6"/>
  <c r="A40" i="6"/>
  <c r="F39" i="6"/>
  <c r="E39" i="6"/>
  <c r="G39" i="6" s="1"/>
  <c r="H39" i="6" s="1"/>
  <c r="I39" i="6" s="1"/>
  <c r="D39" i="6"/>
  <c r="C39" i="6"/>
  <c r="B39" i="6"/>
  <c r="A39" i="6"/>
  <c r="E38" i="6"/>
  <c r="D38" i="6"/>
  <c r="B38" i="6"/>
  <c r="A38" i="6"/>
  <c r="E37" i="6"/>
  <c r="D37" i="6"/>
  <c r="B37" i="6"/>
  <c r="A37" i="6"/>
  <c r="E36" i="6"/>
  <c r="D36" i="6"/>
  <c r="B36" i="6"/>
  <c r="A36" i="6"/>
  <c r="E35" i="6"/>
  <c r="D35" i="6"/>
  <c r="B35" i="6"/>
  <c r="A35" i="6"/>
  <c r="E34" i="6"/>
  <c r="D34" i="6"/>
  <c r="B34" i="6"/>
  <c r="A34" i="6"/>
  <c r="S33" i="6"/>
  <c r="F33" i="6"/>
  <c r="E33" i="6"/>
  <c r="G33" i="6" s="1"/>
  <c r="H33" i="6" s="1"/>
  <c r="D33" i="6"/>
  <c r="C33" i="6"/>
  <c r="B33" i="6"/>
  <c r="A33" i="6"/>
  <c r="E32" i="6"/>
  <c r="D32" i="6"/>
  <c r="B32" i="6"/>
  <c r="A32" i="6"/>
  <c r="E31" i="6"/>
  <c r="D31" i="6"/>
  <c r="C31" i="6"/>
  <c r="B31" i="6"/>
  <c r="A31" i="6"/>
  <c r="S30" i="6"/>
  <c r="E30" i="6"/>
  <c r="D30" i="6"/>
  <c r="C30" i="6"/>
  <c r="B30" i="6"/>
  <c r="A30" i="6"/>
  <c r="E29" i="6"/>
  <c r="D29" i="6"/>
  <c r="B29" i="6"/>
  <c r="A29" i="6"/>
  <c r="O28" i="6"/>
  <c r="E28" i="6"/>
  <c r="D28" i="6"/>
  <c r="B28" i="6"/>
  <c r="A28" i="6"/>
  <c r="W27" i="6"/>
  <c r="J27" i="6"/>
  <c r="E27" i="6"/>
  <c r="D27" i="6"/>
  <c r="B27" i="6"/>
  <c r="A27" i="6"/>
  <c r="E26" i="6"/>
  <c r="D26" i="6"/>
  <c r="B26" i="6"/>
  <c r="A26" i="6"/>
  <c r="S25" i="6"/>
  <c r="E25" i="6"/>
  <c r="D25" i="6"/>
  <c r="C25" i="6"/>
  <c r="B25" i="6"/>
  <c r="A25" i="6"/>
  <c r="J24" i="6"/>
  <c r="E24" i="6"/>
  <c r="D24" i="6"/>
  <c r="B24" i="6"/>
  <c r="A24" i="6"/>
  <c r="J23" i="6"/>
  <c r="E23" i="6"/>
  <c r="D23" i="6"/>
  <c r="B23" i="6"/>
  <c r="A23" i="6"/>
  <c r="J22" i="6"/>
  <c r="E22" i="6"/>
  <c r="D22" i="6"/>
  <c r="B22" i="6"/>
  <c r="A22" i="6"/>
  <c r="E21" i="6"/>
  <c r="D21" i="6"/>
  <c r="B21" i="6"/>
  <c r="A21" i="6"/>
  <c r="E20" i="6"/>
  <c r="D20" i="6"/>
  <c r="B20" i="6"/>
  <c r="A20" i="6"/>
  <c r="O19" i="6"/>
  <c r="E19" i="6"/>
  <c r="D19" i="6"/>
  <c r="B19" i="6"/>
  <c r="W18" i="6"/>
  <c r="S18" i="6"/>
  <c r="D18" i="6"/>
  <c r="C18" i="6"/>
  <c r="B18" i="6"/>
  <c r="A18" i="6"/>
  <c r="E17" i="6"/>
  <c r="D17" i="6"/>
  <c r="B17" i="6"/>
  <c r="J16" i="6"/>
  <c r="E16" i="6"/>
  <c r="D16" i="6"/>
  <c r="B16" i="6"/>
  <c r="A16" i="6"/>
  <c r="W15" i="6"/>
  <c r="E15" i="6"/>
  <c r="D15" i="6"/>
  <c r="B15" i="6"/>
  <c r="J14" i="6"/>
  <c r="D14" i="6"/>
  <c r="C14" i="6"/>
  <c r="B14" i="6"/>
  <c r="A14" i="6"/>
  <c r="W13" i="6"/>
  <c r="E13" i="6"/>
  <c r="D13" i="6"/>
  <c r="B13" i="6"/>
  <c r="E12" i="6"/>
  <c r="D12" i="6"/>
  <c r="B12" i="6"/>
  <c r="A12" i="6"/>
  <c r="F11" i="6"/>
  <c r="E11" i="6"/>
  <c r="D11" i="6"/>
  <c r="B11" i="6"/>
  <c r="W10" i="6"/>
  <c r="S10" i="6"/>
  <c r="D10" i="6"/>
  <c r="C10" i="6"/>
  <c r="B10" i="6"/>
  <c r="A10" i="6"/>
  <c r="J9" i="6"/>
  <c r="E9" i="6"/>
  <c r="B9" i="6"/>
  <c r="E8" i="6"/>
  <c r="D8" i="6"/>
  <c r="B8" i="6"/>
  <c r="A8" i="6"/>
  <c r="E7" i="6"/>
  <c r="D7" i="6"/>
  <c r="D6" i="6"/>
  <c r="A94" i="5" a="1"/>
  <c r="A94" i="5" s="1"/>
  <c r="A93" i="5" a="1"/>
  <c r="A93" i="5" s="1"/>
  <c r="D93" i="5" s="1"/>
  <c r="A92" i="5" a="1"/>
  <c r="A92" i="5" s="1"/>
  <c r="A91" i="5" a="1"/>
  <c r="A91" i="5" s="1"/>
  <c r="A90" i="5" a="1"/>
  <c r="A90" i="5" s="1"/>
  <c r="A89" i="5" a="1"/>
  <c r="A89" i="5" s="1"/>
  <c r="A88" i="5" a="1"/>
  <c r="A88" i="5" s="1"/>
  <c r="D88" i="5" s="1"/>
  <c r="A87" i="5" a="1"/>
  <c r="A87" i="5" s="1"/>
  <c r="A86" i="5" a="1"/>
  <c r="A86" i="5"/>
  <c r="B86" i="5" s="1"/>
  <c r="A85" i="5" a="1"/>
  <c r="A85" i="5" s="1"/>
  <c r="B85" i="5" s="1"/>
  <c r="A84" i="5" a="1"/>
  <c r="A84" i="5" s="1"/>
  <c r="B84" i="5" s="1"/>
  <c r="A83" i="5" a="1"/>
  <c r="A83" i="5" s="1"/>
  <c r="A82" i="5" a="1"/>
  <c r="A82" i="5"/>
  <c r="E82" i="5" s="1"/>
  <c r="A81" i="5" a="1"/>
  <c r="A81" i="5" s="1"/>
  <c r="B81" i="5" s="1"/>
  <c r="A80" i="5" a="1"/>
  <c r="A80" i="5" s="1"/>
  <c r="B80" i="5" s="1"/>
  <c r="A79" i="5" a="1"/>
  <c r="A79" i="5"/>
  <c r="D78" i="5"/>
  <c r="A78" i="5" a="1"/>
  <c r="A78" i="5" s="1"/>
  <c r="A77" i="5" a="1"/>
  <c r="A77" i="5" s="1"/>
  <c r="D77" i="5" s="1"/>
  <c r="A76" i="5" a="1"/>
  <c r="A76" i="5" s="1"/>
  <c r="E75" i="5"/>
  <c r="A75" i="5" a="1"/>
  <c r="A75" i="5"/>
  <c r="A74" i="5" a="1"/>
  <c r="A74" i="5" s="1"/>
  <c r="D74" i="5" s="1"/>
  <c r="E73" i="5"/>
  <c r="D73" i="5"/>
  <c r="B73" i="5"/>
  <c r="A73" i="5" a="1"/>
  <c r="A73" i="5" s="1"/>
  <c r="A72" i="5" a="1"/>
  <c r="A72" i="5" s="1"/>
  <c r="D72" i="5" s="1"/>
  <c r="A71" i="5" a="1"/>
  <c r="A71" i="5" s="1"/>
  <c r="E70" i="5"/>
  <c r="A70" i="5" a="1"/>
  <c r="A70" i="5"/>
  <c r="B70" i="5" s="1"/>
  <c r="A69" i="5" a="1"/>
  <c r="A69" i="5" s="1"/>
  <c r="D69" i="5" s="1"/>
  <c r="A68" i="5" a="1"/>
  <c r="A68" i="5"/>
  <c r="A67" i="5" a="1"/>
  <c r="A67" i="5" s="1"/>
  <c r="B67" i="5" s="1"/>
  <c r="A66" i="5" a="1"/>
  <c r="A66" i="5" s="1"/>
  <c r="D65" i="5"/>
  <c r="A65" i="5" a="1"/>
  <c r="A65" i="5" s="1"/>
  <c r="B65" i="5" s="1"/>
  <c r="A64" i="5" a="1"/>
  <c r="A64" i="5" s="1"/>
  <c r="E63" i="5"/>
  <c r="B63" i="5"/>
  <c r="A63" i="5" a="1"/>
  <c r="A63" i="5"/>
  <c r="D63" i="5" s="1"/>
  <c r="A62" i="5" a="1"/>
  <c r="A62" i="5" s="1"/>
  <c r="A61" i="5" a="1"/>
  <c r="A61" i="5" s="1"/>
  <c r="D61" i="5" s="1"/>
  <c r="A60" i="5" a="1"/>
  <c r="A60" i="5"/>
  <c r="A59" i="5" a="1"/>
  <c r="A59" i="5"/>
  <c r="E59" i="5" s="1"/>
  <c r="A58" i="5" a="1"/>
  <c r="A58" i="5" s="1"/>
  <c r="D57" i="5"/>
  <c r="B57" i="5"/>
  <c r="A57" i="5" a="1"/>
  <c r="A57" i="5" s="1"/>
  <c r="E57" i="5" s="1"/>
  <c r="A56" i="5" a="1"/>
  <c r="A56" i="5" s="1"/>
  <c r="D56" i="5" s="1"/>
  <c r="A55" i="5" a="1"/>
  <c r="A55" i="5" s="1"/>
  <c r="E55" i="5" s="1"/>
  <c r="A54" i="5" a="1"/>
  <c r="A54" i="5"/>
  <c r="B54" i="5" s="1"/>
  <c r="E53" i="5"/>
  <c r="A53" i="5" a="1"/>
  <c r="A53" i="5" s="1"/>
  <c r="B53" i="5" s="1"/>
  <c r="A52" i="5" a="1"/>
  <c r="A52" i="5" s="1"/>
  <c r="B52" i="5" s="1"/>
  <c r="A51" i="5" a="1"/>
  <c r="A51" i="5" s="1"/>
  <c r="A50" i="5" a="1"/>
  <c r="A50" i="5" s="1"/>
  <c r="A49" i="5" a="1"/>
  <c r="A49" i="5" s="1"/>
  <c r="E49" i="5" s="1"/>
  <c r="A48" i="5" a="1"/>
  <c r="A48" i="5"/>
  <c r="A47" i="5" a="1"/>
  <c r="A47" i="5"/>
  <c r="B47" i="5" s="1"/>
  <c r="A46" i="5" a="1"/>
  <c r="A46" i="5" s="1"/>
  <c r="D46" i="5" s="1"/>
  <c r="A45" i="5" a="1"/>
  <c r="A45" i="5" s="1"/>
  <c r="D45" i="5" s="1"/>
  <c r="A44" i="5" a="1"/>
  <c r="A44" i="5" s="1"/>
  <c r="A43" i="5" a="1"/>
  <c r="A43" i="5"/>
  <c r="E43" i="5" s="1"/>
  <c r="A42" i="5" a="1"/>
  <c r="A42" i="5"/>
  <c r="E41" i="5"/>
  <c r="A41" i="5" a="1"/>
  <c r="A41" i="5" s="1"/>
  <c r="D41" i="5" s="1"/>
  <c r="A40" i="5" a="1"/>
  <c r="A40" i="5" s="1"/>
  <c r="D40" i="5" s="1"/>
  <c r="A39" i="5" a="1"/>
  <c r="A39" i="5" s="1"/>
  <c r="A38" i="5" a="1"/>
  <c r="A38" i="5"/>
  <c r="B38" i="5" s="1"/>
  <c r="A37" i="5" a="1"/>
  <c r="A37" i="5" s="1"/>
  <c r="A36" i="5" a="1"/>
  <c r="A36" i="5"/>
  <c r="A35" i="5" a="1"/>
  <c r="A35" i="5" s="1"/>
  <c r="B35" i="5" s="1"/>
  <c r="A34" i="5" a="1"/>
  <c r="A34" i="5" s="1"/>
  <c r="E34" i="5" s="1"/>
  <c r="A33" i="5" a="1"/>
  <c r="A33" i="5" s="1"/>
  <c r="B33" i="5" s="1"/>
  <c r="D32" i="5"/>
  <c r="A32" i="5" a="1"/>
  <c r="A32" i="5"/>
  <c r="A31" i="5" a="1"/>
  <c r="A31" i="5" s="1"/>
  <c r="A30" i="5" a="1"/>
  <c r="A30" i="5" s="1"/>
  <c r="B29" i="5"/>
  <c r="A29" i="5" a="1"/>
  <c r="A29" i="5" s="1"/>
  <c r="D29" i="5" s="1"/>
  <c r="A28" i="5" a="1"/>
  <c r="A28" i="5"/>
  <c r="B28" i="5" s="1"/>
  <c r="A27" i="5" a="1"/>
  <c r="A27" i="5" s="1"/>
  <c r="A26" i="5" a="1"/>
  <c r="A26" i="5" s="1"/>
  <c r="B26" i="5" s="1"/>
  <c r="D25" i="5"/>
  <c r="B25" i="5"/>
  <c r="T25" i="5" s="1"/>
  <c r="A25" i="5" a="1"/>
  <c r="A25" i="5" s="1"/>
  <c r="E25" i="5" s="1"/>
  <c r="A24" i="5" a="1"/>
  <c r="A24" i="5" s="1"/>
  <c r="D24" i="5" s="1"/>
  <c r="A23" i="5" a="1"/>
  <c r="A23" i="5" s="1"/>
  <c r="A22" i="5" a="1"/>
  <c r="A22" i="5" s="1"/>
  <c r="A21" i="5" a="1"/>
  <c r="A21" i="5" s="1"/>
  <c r="B21" i="5" s="1"/>
  <c r="A20" i="5" a="1"/>
  <c r="A20" i="5"/>
  <c r="E20" i="5" s="1"/>
  <c r="A19" i="5" a="1"/>
  <c r="A19" i="5" s="1"/>
  <c r="B19" i="5" s="1"/>
  <c r="A18" i="5" a="1"/>
  <c r="A18" i="5"/>
  <c r="A17" i="5" a="1"/>
  <c r="A17" i="5" s="1"/>
  <c r="B17" i="5" s="1"/>
  <c r="A16" i="5" a="1"/>
  <c r="A16" i="5" s="1"/>
  <c r="A15" i="5" a="1"/>
  <c r="A15" i="5"/>
  <c r="D15" i="5" s="1"/>
  <c r="A14" i="5" a="1"/>
  <c r="A14" i="5" s="1"/>
  <c r="D14" i="5" s="1"/>
  <c r="A13" i="5" a="1"/>
  <c r="A13" i="5" s="1"/>
  <c r="A12" i="5" a="1"/>
  <c r="A12" i="5"/>
  <c r="D12" i="5" s="1"/>
  <c r="E11" i="5"/>
  <c r="A11" i="5" a="1"/>
  <c r="A11" i="5"/>
  <c r="E10" i="5"/>
  <c r="D10" i="5"/>
  <c r="A10" i="5" a="1"/>
  <c r="A10" i="5"/>
  <c r="B10" i="5" s="1"/>
  <c r="D9" i="5"/>
  <c r="A9" i="5" a="1"/>
  <c r="A9" i="5" s="1"/>
  <c r="B9" i="5" s="1"/>
  <c r="B8" i="5"/>
  <c r="A8" i="5" a="1"/>
  <c r="A8" i="5" s="1"/>
  <c r="D8" i="5" s="1"/>
  <c r="A7" i="5" a="1"/>
  <c r="A7" i="5" s="1"/>
  <c r="A6" i="5" a="1"/>
  <c r="A6" i="5" s="1"/>
  <c r="E5" i="5"/>
  <c r="A5" i="5" a="1"/>
  <c r="A5" i="5" s="1"/>
  <c r="B5" i="5" s="1"/>
  <c r="A1" i="5"/>
  <c r="A149" i="4" a="1"/>
  <c r="A149" i="4" s="1"/>
  <c r="B148" i="4"/>
  <c r="A148" i="4" a="1"/>
  <c r="A148" i="4"/>
  <c r="E148" i="4" s="1"/>
  <c r="B147" i="4"/>
  <c r="A147" i="4" a="1"/>
  <c r="A147" i="4" s="1"/>
  <c r="E147" i="4" s="1"/>
  <c r="A146" i="4" a="1"/>
  <c r="A146" i="4" s="1"/>
  <c r="B145" i="4"/>
  <c r="A145" i="4" a="1"/>
  <c r="A145" i="4" s="1"/>
  <c r="D145" i="4" s="1"/>
  <c r="A144" i="4" a="1"/>
  <c r="A144" i="4" s="1"/>
  <c r="E144" i="4" s="1"/>
  <c r="A143" i="4" a="1"/>
  <c r="A143" i="4"/>
  <c r="B143" i="4" s="1"/>
  <c r="T143" i="4" s="1"/>
  <c r="A142" i="4" a="1"/>
  <c r="A142" i="4"/>
  <c r="A141" i="4" a="1"/>
  <c r="A141" i="4"/>
  <c r="A140" i="4" a="1"/>
  <c r="A140" i="4"/>
  <c r="A139" i="4" a="1"/>
  <c r="A139" i="4" s="1"/>
  <c r="E139" i="4" s="1"/>
  <c r="D138" i="4"/>
  <c r="A138" i="4" a="1"/>
  <c r="A138" i="4"/>
  <c r="B138" i="4" s="1"/>
  <c r="B137" i="4"/>
  <c r="A137" i="4" a="1"/>
  <c r="A137" i="4" s="1"/>
  <c r="D137" i="4" s="1"/>
  <c r="A136" i="4" a="1"/>
  <c r="A136" i="4" s="1"/>
  <c r="E136" i="4" s="1"/>
  <c r="T135" i="4"/>
  <c r="A135" i="4" a="1"/>
  <c r="A135" i="4"/>
  <c r="B135" i="4" s="1"/>
  <c r="D134" i="4"/>
  <c r="A134" i="4" a="1"/>
  <c r="A134" i="4"/>
  <c r="B134" i="4" s="1"/>
  <c r="D133" i="4"/>
  <c r="A133" i="4" a="1"/>
  <c r="A133" i="4"/>
  <c r="B133" i="4" s="1"/>
  <c r="A132" i="4" a="1"/>
  <c r="A132" i="4" s="1"/>
  <c r="A131" i="4" a="1"/>
  <c r="A131" i="4" s="1"/>
  <c r="A130" i="4" a="1"/>
  <c r="A130" i="4"/>
  <c r="A129" i="4" a="1"/>
  <c r="A129" i="4" s="1"/>
  <c r="D129" i="4" s="1"/>
  <c r="A128" i="4" a="1"/>
  <c r="A128" i="4" s="1"/>
  <c r="A127" i="4" a="1"/>
  <c r="A127" i="4" s="1"/>
  <c r="A126" i="4" a="1"/>
  <c r="A126" i="4"/>
  <c r="E126" i="4" s="1"/>
  <c r="A125" i="4" a="1"/>
  <c r="A125" i="4" s="1"/>
  <c r="A124" i="4" a="1"/>
  <c r="A124" i="4"/>
  <c r="A123" i="4" a="1"/>
  <c r="A123" i="4" s="1"/>
  <c r="E123" i="4" s="1"/>
  <c r="A122" i="4" a="1"/>
  <c r="A122" i="4" s="1"/>
  <c r="E122" i="4" s="1"/>
  <c r="A121" i="4" a="1"/>
  <c r="A121" i="4" s="1"/>
  <c r="D121" i="4" s="1"/>
  <c r="A120" i="4" a="1"/>
  <c r="A120" i="4" s="1"/>
  <c r="A119" i="4" a="1"/>
  <c r="A119" i="4" s="1"/>
  <c r="A118" i="4" a="1"/>
  <c r="A118" i="4" s="1"/>
  <c r="A117" i="4" a="1"/>
  <c r="A117" i="4" s="1"/>
  <c r="A116" i="4" a="1"/>
  <c r="A116" i="4" s="1"/>
  <c r="E116" i="4" s="1"/>
  <c r="A115" i="4" a="1"/>
  <c r="A115" i="4" s="1"/>
  <c r="E115" i="4" s="1"/>
  <c r="A114" i="4" a="1"/>
  <c r="A114" i="4"/>
  <c r="E114" i="4" s="1"/>
  <c r="A113" i="4" a="1"/>
  <c r="A113" i="4" s="1"/>
  <c r="A112" i="4" a="1"/>
  <c r="A112" i="4" s="1"/>
  <c r="E112" i="4" s="1"/>
  <c r="D111" i="4"/>
  <c r="A111" i="4" a="1"/>
  <c r="A111" i="4" s="1"/>
  <c r="A110" i="4" a="1"/>
  <c r="A110" i="4" s="1"/>
  <c r="A109" i="4" a="1"/>
  <c r="A109" i="4" s="1"/>
  <c r="A108" i="4" a="1"/>
  <c r="A108" i="4" s="1"/>
  <c r="E108" i="4" s="1"/>
  <c r="A107" i="4" a="1"/>
  <c r="A107" i="4" s="1"/>
  <c r="E107" i="4" s="1"/>
  <c r="A106" i="4" a="1"/>
  <c r="A106" i="4"/>
  <c r="B105" i="4"/>
  <c r="T105" i="4" s="1"/>
  <c r="A105" i="4" a="1"/>
  <c r="A105" i="4" s="1"/>
  <c r="A104" i="4" a="1"/>
  <c r="A104" i="4"/>
  <c r="E104" i="4" s="1"/>
  <c r="E103" i="4"/>
  <c r="D103" i="4"/>
  <c r="A103" i="4" a="1"/>
  <c r="A103" i="4" s="1"/>
  <c r="B103" i="4" s="1"/>
  <c r="E102" i="4"/>
  <c r="D102" i="4"/>
  <c r="A102" i="4" a="1"/>
  <c r="A102" i="4" s="1"/>
  <c r="B102" i="4" s="1"/>
  <c r="A101" i="4" a="1"/>
  <c r="A101" i="4" s="1"/>
  <c r="A100" i="4" a="1"/>
  <c r="A100" i="4" s="1"/>
  <c r="E100" i="4" s="1"/>
  <c r="A99" i="4" a="1"/>
  <c r="A99" i="4" s="1"/>
  <c r="A98" i="4" a="1"/>
  <c r="A98" i="4"/>
  <c r="A97" i="4" a="1"/>
  <c r="A97" i="4" s="1"/>
  <c r="D97" i="4" s="1"/>
  <c r="A96" i="4" a="1"/>
  <c r="A96" i="4" s="1"/>
  <c r="A95" i="4" a="1"/>
  <c r="A95" i="4" s="1"/>
  <c r="A94" i="4" a="1"/>
  <c r="A94" i="4" s="1"/>
  <c r="B94" i="4" s="1"/>
  <c r="A93" i="4" a="1"/>
  <c r="A93" i="4" s="1"/>
  <c r="A92" i="4" a="1"/>
  <c r="A92" i="4" s="1"/>
  <c r="E92" i="4" s="1"/>
  <c r="A91" i="4" a="1"/>
  <c r="A91" i="4" s="1"/>
  <c r="E91" i="4" s="1"/>
  <c r="A90" i="4" a="1"/>
  <c r="A90" i="4"/>
  <c r="D90" i="4" s="1"/>
  <c r="A89" i="4" a="1"/>
  <c r="A89" i="4" s="1"/>
  <c r="D89" i="4" s="1"/>
  <c r="A88" i="4" a="1"/>
  <c r="A88" i="4" s="1"/>
  <c r="A87" i="4" a="1"/>
  <c r="A87" i="4" s="1"/>
  <c r="A86" i="4" a="1"/>
  <c r="A86" i="4" s="1"/>
  <c r="B86" i="4" s="1"/>
  <c r="A85" i="4" a="1"/>
  <c r="A85" i="4" s="1"/>
  <c r="A84" i="4" a="1"/>
  <c r="A84" i="4"/>
  <c r="E84" i="4" s="1"/>
  <c r="A83" i="4" a="1"/>
  <c r="A83" i="4" s="1"/>
  <c r="E83" i="4" s="1"/>
  <c r="A82" i="4" a="1"/>
  <c r="A82" i="4" s="1"/>
  <c r="A81" i="4" a="1"/>
  <c r="A81" i="4" s="1"/>
  <c r="D81" i="4" s="1"/>
  <c r="A80" i="4" a="1"/>
  <c r="A80" i="4"/>
  <c r="E80" i="4" s="1"/>
  <c r="A79" i="4" a="1"/>
  <c r="A79" i="4" s="1"/>
  <c r="A78" i="4" a="1"/>
  <c r="A78" i="4"/>
  <c r="B78" i="4" s="1"/>
  <c r="A77" i="4" a="1"/>
  <c r="A77" i="4" s="1"/>
  <c r="B77" i="4" s="1"/>
  <c r="A76" i="4" a="1"/>
  <c r="A76" i="4"/>
  <c r="E76" i="4" s="1"/>
  <c r="T75" i="4"/>
  <c r="B75" i="4"/>
  <c r="A75" i="4" a="1"/>
  <c r="A75" i="4" s="1"/>
  <c r="E75" i="4" s="1"/>
  <c r="D74" i="4"/>
  <c r="A74" i="4" a="1"/>
  <c r="A74" i="4"/>
  <c r="B74" i="4" s="1"/>
  <c r="T74" i="4" s="1"/>
  <c r="A73" i="4" a="1"/>
  <c r="A73" i="4" s="1"/>
  <c r="D73" i="4" s="1"/>
  <c r="D72" i="4"/>
  <c r="A72" i="4" a="1"/>
  <c r="A72" i="4"/>
  <c r="E72" i="4" s="1"/>
  <c r="A71" i="4" a="1"/>
  <c r="A71" i="4" s="1"/>
  <c r="A70" i="4" a="1"/>
  <c r="A70" i="4" s="1"/>
  <c r="B70" i="4" s="1"/>
  <c r="A69" i="4" a="1"/>
  <c r="A69" i="4"/>
  <c r="B69" i="4" s="1"/>
  <c r="A68" i="4" a="1"/>
  <c r="A68" i="4" s="1"/>
  <c r="E68" i="4" s="1"/>
  <c r="B67" i="4"/>
  <c r="T67" i="4" s="1"/>
  <c r="A67" i="4" a="1"/>
  <c r="A67" i="4" s="1"/>
  <c r="E67" i="4" s="1"/>
  <c r="A66" i="4" a="1"/>
  <c r="A66" i="4" s="1"/>
  <c r="A65" i="4" a="1"/>
  <c r="A65" i="4" s="1"/>
  <c r="D65" i="4" s="1"/>
  <c r="A64" i="4" a="1"/>
  <c r="A64" i="4" s="1"/>
  <c r="A63" i="4" a="1"/>
  <c r="A63" i="4" s="1"/>
  <c r="A62" i="4" a="1"/>
  <c r="A62" i="4"/>
  <c r="B62" i="4" s="1"/>
  <c r="A61" i="4" a="1"/>
  <c r="A61" i="4" s="1"/>
  <c r="A60" i="4" a="1"/>
  <c r="A60" i="4"/>
  <c r="E60" i="4" s="1"/>
  <c r="D59" i="4"/>
  <c r="A59" i="4" a="1"/>
  <c r="A59" i="4" s="1"/>
  <c r="E59" i="4" s="1"/>
  <c r="A58" i="4" a="1"/>
  <c r="A58" i="4"/>
  <c r="D58" i="4" s="1"/>
  <c r="E57" i="4"/>
  <c r="A57" i="4" a="1"/>
  <c r="A57" i="4" s="1"/>
  <c r="D57" i="4" s="1"/>
  <c r="A56" i="4" a="1"/>
  <c r="A56" i="4" s="1"/>
  <c r="A55" i="4" a="1"/>
  <c r="A55" i="4" s="1"/>
  <c r="A54" i="4" a="1"/>
  <c r="A54" i="4" s="1"/>
  <c r="B54" i="4" s="1"/>
  <c r="A53" i="4" a="1"/>
  <c r="A53" i="4" s="1"/>
  <c r="A52" i="4" a="1"/>
  <c r="A52" i="4" s="1"/>
  <c r="A51" i="4" a="1"/>
  <c r="A51" i="4" s="1"/>
  <c r="E51" i="4" s="1"/>
  <c r="A50" i="4" a="1"/>
  <c r="A50" i="4"/>
  <c r="D50" i="4" s="1"/>
  <c r="A49" i="4" a="1"/>
  <c r="A49" i="4" s="1"/>
  <c r="D49" i="4" s="1"/>
  <c r="A48" i="4" a="1"/>
  <c r="A48" i="4" s="1"/>
  <c r="A47" i="4" a="1"/>
  <c r="A47" i="4" s="1"/>
  <c r="B47" i="4" s="1"/>
  <c r="A46" i="4" a="1"/>
  <c r="A46" i="4" s="1"/>
  <c r="A45" i="4" a="1"/>
  <c r="A45" i="4"/>
  <c r="B45" i="4" s="1"/>
  <c r="A44" i="4" a="1"/>
  <c r="A44" i="4"/>
  <c r="E44" i="4" s="1"/>
  <c r="D43" i="4"/>
  <c r="B43" i="4"/>
  <c r="A43" i="4" a="1"/>
  <c r="A43" i="4" s="1"/>
  <c r="E43" i="4" s="1"/>
  <c r="D42" i="4"/>
  <c r="A42" i="4" a="1"/>
  <c r="A42" i="4"/>
  <c r="B42" i="4" s="1"/>
  <c r="E41" i="4"/>
  <c r="B41" i="4"/>
  <c r="A41" i="4" a="1"/>
  <c r="A41" i="4" s="1"/>
  <c r="D41" i="4" s="1"/>
  <c r="A40" i="4" a="1"/>
  <c r="A40" i="4" s="1"/>
  <c r="A39" i="4" a="1"/>
  <c r="A39" i="4" s="1"/>
  <c r="B39" i="4" s="1"/>
  <c r="A38" i="4" a="1"/>
  <c r="A38" i="4"/>
  <c r="B38" i="4" s="1"/>
  <c r="A37" i="4" a="1"/>
  <c r="A37" i="4"/>
  <c r="B37" i="4" s="1"/>
  <c r="A36" i="4" a="1"/>
  <c r="A36" i="4" s="1"/>
  <c r="D35" i="4"/>
  <c r="B35" i="4"/>
  <c r="A35" i="4" a="1"/>
  <c r="A35" i="4" s="1"/>
  <c r="E35" i="4" s="1"/>
  <c r="A34" i="4" a="1"/>
  <c r="A34" i="4" s="1"/>
  <c r="A33" i="4" a="1"/>
  <c r="A33" i="4" s="1"/>
  <c r="D33" i="4" s="1"/>
  <c r="A32" i="4" a="1"/>
  <c r="A32" i="4" s="1"/>
  <c r="A31" i="4" a="1"/>
  <c r="A31" i="4" s="1"/>
  <c r="A30" i="4" a="1"/>
  <c r="A30" i="4"/>
  <c r="B30" i="4" s="1"/>
  <c r="A29" i="4" a="1"/>
  <c r="A29" i="4" s="1"/>
  <c r="A28" i="4" a="1"/>
  <c r="A28" i="4" s="1"/>
  <c r="A27" i="4" a="1"/>
  <c r="A27" i="4" s="1"/>
  <c r="E27" i="4" s="1"/>
  <c r="A26" i="4" a="1"/>
  <c r="A26" i="4" s="1"/>
  <c r="A25" i="4" a="1"/>
  <c r="A25" i="4" s="1"/>
  <c r="D25" i="4" s="1"/>
  <c r="A24" i="4" a="1"/>
  <c r="A24" i="4" s="1"/>
  <c r="A23" i="4" a="1"/>
  <c r="A23" i="4" s="1"/>
  <c r="A22" i="4" a="1"/>
  <c r="A22" i="4"/>
  <c r="B22" i="4" s="1"/>
  <c r="A21" i="4" a="1"/>
  <c r="A21" i="4" s="1"/>
  <c r="A20" i="4" a="1"/>
  <c r="A20" i="4" s="1"/>
  <c r="A19" i="4" a="1"/>
  <c r="A19" i="4" s="1"/>
  <c r="E19" i="4" s="1"/>
  <c r="A18" i="4" a="1"/>
  <c r="A18" i="4"/>
  <c r="D18" i="4" s="1"/>
  <c r="B17" i="4"/>
  <c r="A17" i="4" a="1"/>
  <c r="A17" i="4" s="1"/>
  <c r="D17" i="4" s="1"/>
  <c r="A16" i="4" a="1"/>
  <c r="A16" i="4"/>
  <c r="E16" i="4" s="1"/>
  <c r="A15" i="4" a="1"/>
  <c r="A15" i="4"/>
  <c r="B15" i="4" s="1"/>
  <c r="T15" i="4" s="1"/>
  <c r="A14" i="4" a="1"/>
  <c r="A14" i="4" s="1"/>
  <c r="A13" i="4" a="1"/>
  <c r="A13" i="4"/>
  <c r="E13" i="4" s="1"/>
  <c r="A12" i="4" a="1"/>
  <c r="A12" i="4" s="1"/>
  <c r="E12" i="4" s="1"/>
  <c r="A11" i="4" a="1"/>
  <c r="A11" i="4"/>
  <c r="E11" i="4" s="1"/>
  <c r="A10" i="4" a="1"/>
  <c r="A10" i="4" s="1"/>
  <c r="A9" i="4" a="1"/>
  <c r="A9" i="4" s="1"/>
  <c r="E8" i="4"/>
  <c r="D8" i="4"/>
  <c r="B8" i="4"/>
  <c r="A8" i="4" a="1"/>
  <c r="A8" i="4"/>
  <c r="D7" i="4"/>
  <c r="A7" i="4" a="1"/>
  <c r="A7" i="4"/>
  <c r="E7" i="4" s="1"/>
  <c r="E6" i="4"/>
  <c r="A6" i="4" a="1"/>
  <c r="A6" i="4"/>
  <c r="D6" i="4" s="1"/>
  <c r="A5" i="4" a="1"/>
  <c r="A5" i="4"/>
  <c r="E5" i="4" s="1"/>
  <c r="A1" i="4"/>
  <c r="F165" i="3"/>
  <c r="E165" i="3"/>
  <c r="D165" i="3"/>
  <c r="C165" i="3"/>
  <c r="U165" i="3" s="1"/>
  <c r="B165" i="3"/>
  <c r="A165" i="3"/>
  <c r="F164" i="3"/>
  <c r="E164" i="3"/>
  <c r="D164" i="3"/>
  <c r="C164" i="3"/>
  <c r="U164" i="3" s="1"/>
  <c r="B164" i="3"/>
  <c r="A164" i="3"/>
  <c r="F163" i="3"/>
  <c r="E163" i="3"/>
  <c r="D163" i="3"/>
  <c r="C163" i="3"/>
  <c r="U163" i="3" s="1"/>
  <c r="B163" i="3"/>
  <c r="A163" i="3"/>
  <c r="F162" i="3"/>
  <c r="E162" i="3"/>
  <c r="D162" i="3"/>
  <c r="C162" i="3"/>
  <c r="U162" i="3" s="1"/>
  <c r="B162" i="3"/>
  <c r="A162" i="3"/>
  <c r="F161" i="3"/>
  <c r="E161" i="3"/>
  <c r="D161" i="3"/>
  <c r="C161" i="3"/>
  <c r="U161" i="3" s="1"/>
  <c r="B161" i="3"/>
  <c r="A161" i="3"/>
  <c r="F160" i="3"/>
  <c r="E160" i="3"/>
  <c r="D160" i="3"/>
  <c r="B160" i="3"/>
  <c r="A160" i="3"/>
  <c r="F159" i="3"/>
  <c r="E159" i="3"/>
  <c r="D159" i="3"/>
  <c r="C159" i="3"/>
  <c r="B159" i="3"/>
  <c r="A159" i="3"/>
  <c r="F158" i="3"/>
  <c r="E158" i="3"/>
  <c r="D158" i="3"/>
  <c r="C158" i="3"/>
  <c r="U158" i="3" s="1"/>
  <c r="B158" i="3"/>
  <c r="A158" i="3"/>
  <c r="F157" i="3"/>
  <c r="E157" i="3"/>
  <c r="D157" i="3"/>
  <c r="B157" i="3"/>
  <c r="A157" i="3"/>
  <c r="F156" i="3"/>
  <c r="E156" i="3"/>
  <c r="D156" i="3"/>
  <c r="B156" i="3"/>
  <c r="A156" i="3"/>
  <c r="F155" i="3"/>
  <c r="E155" i="3"/>
  <c r="D155" i="3"/>
  <c r="B155" i="3"/>
  <c r="A155" i="3"/>
  <c r="F154" i="3"/>
  <c r="E154" i="3"/>
  <c r="D154" i="3"/>
  <c r="B154" i="3"/>
  <c r="A154" i="3"/>
  <c r="F153" i="3"/>
  <c r="E153" i="3"/>
  <c r="D153" i="3"/>
  <c r="B153" i="3"/>
  <c r="A153" i="3"/>
  <c r="F152" i="3"/>
  <c r="E152" i="3"/>
  <c r="D152" i="3"/>
  <c r="C152" i="3"/>
  <c r="U152" i="3" s="1"/>
  <c r="B152" i="3"/>
  <c r="A152" i="3"/>
  <c r="F151" i="3"/>
  <c r="E151" i="3"/>
  <c r="D151" i="3"/>
  <c r="B151" i="3"/>
  <c r="A151" i="3"/>
  <c r="F150" i="3"/>
  <c r="E150" i="3"/>
  <c r="D150" i="3"/>
  <c r="C150" i="3"/>
  <c r="U150" i="3" s="1"/>
  <c r="B150" i="3"/>
  <c r="A150" i="3"/>
  <c r="F149" i="3"/>
  <c r="E149" i="3"/>
  <c r="D149" i="3"/>
  <c r="B149" i="3"/>
  <c r="A149" i="3"/>
  <c r="F148" i="3"/>
  <c r="E148" i="3"/>
  <c r="D148" i="3"/>
  <c r="B148" i="3"/>
  <c r="A148" i="3"/>
  <c r="F147" i="3"/>
  <c r="E147" i="3"/>
  <c r="D147" i="3"/>
  <c r="B147" i="3"/>
  <c r="A147" i="3"/>
  <c r="F146" i="3"/>
  <c r="E146" i="3"/>
  <c r="D146" i="3"/>
  <c r="B146" i="3"/>
  <c r="A146" i="3"/>
  <c r="F145" i="3"/>
  <c r="E145" i="3"/>
  <c r="D145" i="3"/>
  <c r="C145" i="3"/>
  <c r="U145" i="3" s="1"/>
  <c r="B145" i="3"/>
  <c r="A145" i="3"/>
  <c r="F144" i="3"/>
  <c r="E144" i="3"/>
  <c r="D144" i="3"/>
  <c r="B144" i="3"/>
  <c r="A144" i="3"/>
  <c r="F143" i="3"/>
  <c r="E143" i="3"/>
  <c r="D143" i="3"/>
  <c r="C143" i="3"/>
  <c r="U143" i="3" s="1"/>
  <c r="B143" i="3"/>
  <c r="A143" i="3"/>
  <c r="F142" i="3"/>
  <c r="E142" i="3"/>
  <c r="D142" i="3"/>
  <c r="C142" i="3"/>
  <c r="U142" i="3" s="1"/>
  <c r="B142" i="3"/>
  <c r="A142" i="3"/>
  <c r="F141" i="3"/>
  <c r="E141" i="3"/>
  <c r="D141" i="3"/>
  <c r="B141" i="3"/>
  <c r="A141" i="3"/>
  <c r="F140" i="3"/>
  <c r="E140" i="3"/>
  <c r="D140" i="3"/>
  <c r="B140" i="3"/>
  <c r="A140" i="3"/>
  <c r="F139" i="3"/>
  <c r="E139" i="3"/>
  <c r="D139" i="3"/>
  <c r="B139" i="3"/>
  <c r="A139" i="3"/>
  <c r="F138" i="3"/>
  <c r="E138" i="3"/>
  <c r="D138" i="3"/>
  <c r="B138" i="3"/>
  <c r="A138" i="3"/>
  <c r="F137" i="3"/>
  <c r="E137" i="3"/>
  <c r="D137" i="3"/>
  <c r="C137" i="3"/>
  <c r="U137" i="3" s="1"/>
  <c r="B137" i="3"/>
  <c r="A137" i="3"/>
  <c r="F136" i="3"/>
  <c r="E136" i="3"/>
  <c r="D136" i="3"/>
  <c r="B136" i="3"/>
  <c r="A136" i="3"/>
  <c r="F135" i="3"/>
  <c r="E135" i="3"/>
  <c r="D135" i="3"/>
  <c r="B135" i="3"/>
  <c r="A135" i="3"/>
  <c r="F134" i="3"/>
  <c r="E134" i="3"/>
  <c r="D134" i="3"/>
  <c r="B134" i="3"/>
  <c r="A134" i="3"/>
  <c r="F133" i="3"/>
  <c r="E133" i="3"/>
  <c r="D133" i="3"/>
  <c r="B133" i="3"/>
  <c r="A133" i="3"/>
  <c r="F132" i="3"/>
  <c r="E132" i="3"/>
  <c r="D132" i="3"/>
  <c r="B132" i="3"/>
  <c r="A132" i="3"/>
  <c r="F131" i="3"/>
  <c r="E131" i="3"/>
  <c r="D131" i="3"/>
  <c r="B131" i="3"/>
  <c r="A131" i="3"/>
  <c r="F130" i="3"/>
  <c r="E130" i="3"/>
  <c r="D130" i="3"/>
  <c r="B130" i="3"/>
  <c r="A130" i="3"/>
  <c r="F129" i="3"/>
  <c r="E129" i="3"/>
  <c r="D129" i="3"/>
  <c r="C129" i="3"/>
  <c r="U129" i="3" s="1"/>
  <c r="B129" i="3"/>
  <c r="A129" i="3"/>
  <c r="F128" i="3"/>
  <c r="E128" i="3"/>
  <c r="D128" i="3"/>
  <c r="B128" i="3"/>
  <c r="A128" i="3"/>
  <c r="F127" i="3"/>
  <c r="E127" i="3"/>
  <c r="D127" i="3"/>
  <c r="B127" i="3"/>
  <c r="A127" i="3"/>
  <c r="F126" i="3"/>
  <c r="E126" i="3"/>
  <c r="D126" i="3"/>
  <c r="B126" i="3"/>
  <c r="A126" i="3"/>
  <c r="F125" i="3"/>
  <c r="E125" i="3"/>
  <c r="D125" i="3"/>
  <c r="B125" i="3"/>
  <c r="A125" i="3"/>
  <c r="F124" i="3"/>
  <c r="E124" i="3"/>
  <c r="D124" i="3"/>
  <c r="B124" i="3"/>
  <c r="A124" i="3"/>
  <c r="F123" i="3"/>
  <c r="E123" i="3"/>
  <c r="D123" i="3"/>
  <c r="B123" i="3"/>
  <c r="A123" i="3"/>
  <c r="F122" i="3"/>
  <c r="E122" i="3"/>
  <c r="D122" i="3"/>
  <c r="B122" i="3"/>
  <c r="A122" i="3"/>
  <c r="F121" i="3"/>
  <c r="E121" i="3"/>
  <c r="D121" i="3"/>
  <c r="C121" i="3"/>
  <c r="U121" i="3" s="1"/>
  <c r="B121" i="3"/>
  <c r="A121" i="3"/>
  <c r="F120" i="3"/>
  <c r="E120" i="3"/>
  <c r="D120" i="3"/>
  <c r="B120" i="3"/>
  <c r="A120" i="3"/>
  <c r="F119" i="3"/>
  <c r="E119" i="3"/>
  <c r="D119" i="3"/>
  <c r="B119" i="3"/>
  <c r="A119" i="3"/>
  <c r="F118" i="3"/>
  <c r="E118" i="3"/>
  <c r="D118" i="3"/>
  <c r="B118" i="3"/>
  <c r="A118" i="3"/>
  <c r="F117" i="3"/>
  <c r="E117" i="3"/>
  <c r="D117" i="3"/>
  <c r="C117" i="3"/>
  <c r="B117" i="3"/>
  <c r="A117" i="3"/>
  <c r="F116" i="3"/>
  <c r="E116" i="3"/>
  <c r="D116" i="3"/>
  <c r="B116" i="3"/>
  <c r="A116" i="3"/>
  <c r="F115" i="3"/>
  <c r="E115" i="3"/>
  <c r="D115" i="3"/>
  <c r="B115" i="3"/>
  <c r="A115" i="3"/>
  <c r="F114" i="3"/>
  <c r="E114" i="3"/>
  <c r="D114" i="3"/>
  <c r="B114" i="3"/>
  <c r="A114" i="3"/>
  <c r="F113" i="3"/>
  <c r="E113" i="3"/>
  <c r="D113" i="3"/>
  <c r="B113" i="3"/>
  <c r="A113" i="3"/>
  <c r="F112" i="3"/>
  <c r="E112" i="3"/>
  <c r="D112" i="3"/>
  <c r="C112" i="3"/>
  <c r="U112" i="3" s="1"/>
  <c r="B112" i="3"/>
  <c r="A112" i="3"/>
  <c r="F111" i="3"/>
  <c r="E111" i="3"/>
  <c r="D111" i="3"/>
  <c r="B111" i="3"/>
  <c r="A111" i="3"/>
  <c r="F110" i="3"/>
  <c r="E110" i="3"/>
  <c r="D110" i="3"/>
  <c r="B110" i="3"/>
  <c r="A110" i="3"/>
  <c r="F109" i="3"/>
  <c r="E109" i="3"/>
  <c r="D109" i="3"/>
  <c r="B109" i="3"/>
  <c r="A109" i="3"/>
  <c r="F108" i="3"/>
  <c r="E108" i="3"/>
  <c r="D108" i="3"/>
  <c r="B108" i="3"/>
  <c r="A108" i="3"/>
  <c r="F107" i="3"/>
  <c r="E107" i="3"/>
  <c r="D107" i="3"/>
  <c r="B107" i="3"/>
  <c r="A107" i="3"/>
  <c r="F106" i="3"/>
  <c r="E106" i="3"/>
  <c r="D106" i="3"/>
  <c r="B106" i="3"/>
  <c r="A106" i="3"/>
  <c r="F105" i="3"/>
  <c r="E105" i="3"/>
  <c r="D105" i="3"/>
  <c r="C105" i="3"/>
  <c r="U105" i="3" s="1"/>
  <c r="B105" i="3"/>
  <c r="A105" i="3"/>
  <c r="F104" i="3"/>
  <c r="E104" i="3"/>
  <c r="D104" i="3"/>
  <c r="B104" i="3"/>
  <c r="A104" i="3"/>
  <c r="F103" i="3"/>
  <c r="E103" i="3"/>
  <c r="D103" i="3"/>
  <c r="B103" i="3"/>
  <c r="A103" i="3"/>
  <c r="F102" i="3"/>
  <c r="E102" i="3"/>
  <c r="D102" i="3"/>
  <c r="B102" i="3"/>
  <c r="A102" i="3"/>
  <c r="F101" i="3"/>
  <c r="E101" i="3"/>
  <c r="D101" i="3"/>
  <c r="B101" i="3"/>
  <c r="A101" i="3"/>
  <c r="F100" i="3"/>
  <c r="E100" i="3"/>
  <c r="D100" i="3"/>
  <c r="C100" i="3"/>
  <c r="U100" i="3" s="1"/>
  <c r="B100" i="3"/>
  <c r="A100" i="3"/>
  <c r="F99" i="3"/>
  <c r="E99" i="3"/>
  <c r="D99" i="3"/>
  <c r="C99" i="3"/>
  <c r="U99" i="3" s="1"/>
  <c r="B99" i="3"/>
  <c r="A99" i="3"/>
  <c r="F98" i="3"/>
  <c r="E98" i="3"/>
  <c r="D98" i="3"/>
  <c r="C98" i="3"/>
  <c r="U98" i="3" s="1"/>
  <c r="B98" i="3"/>
  <c r="A98" i="3"/>
  <c r="F97" i="3"/>
  <c r="E97" i="3"/>
  <c r="D97" i="3"/>
  <c r="B97" i="3"/>
  <c r="A97" i="3"/>
  <c r="F96" i="3"/>
  <c r="E96" i="3"/>
  <c r="D96" i="3"/>
  <c r="B96" i="3"/>
  <c r="A96" i="3"/>
  <c r="F95" i="3"/>
  <c r="E95" i="3"/>
  <c r="D95" i="3"/>
  <c r="B95" i="3"/>
  <c r="A95" i="3"/>
  <c r="F94" i="3"/>
  <c r="E94" i="3"/>
  <c r="D94" i="3"/>
  <c r="B94" i="3"/>
  <c r="A94" i="3"/>
  <c r="F93" i="3"/>
  <c r="E93" i="3"/>
  <c r="D93" i="3"/>
  <c r="B93" i="3"/>
  <c r="A93" i="3"/>
  <c r="F92" i="3"/>
  <c r="E92" i="3"/>
  <c r="D92" i="3"/>
  <c r="B92" i="3"/>
  <c r="A92" i="3"/>
  <c r="F91" i="3"/>
  <c r="E91" i="3"/>
  <c r="D91" i="3"/>
  <c r="B91" i="3"/>
  <c r="A91" i="3"/>
  <c r="F90" i="3"/>
  <c r="E90" i="3"/>
  <c r="D90" i="3"/>
  <c r="C90" i="3"/>
  <c r="U90" i="3" s="1"/>
  <c r="B90" i="3"/>
  <c r="A90" i="3"/>
  <c r="F89" i="3"/>
  <c r="E89" i="3"/>
  <c r="D89" i="3"/>
  <c r="B89" i="3"/>
  <c r="A89" i="3"/>
  <c r="F88" i="3"/>
  <c r="E88" i="3"/>
  <c r="D88" i="3"/>
  <c r="B88" i="3"/>
  <c r="A88" i="3"/>
  <c r="F87" i="3"/>
  <c r="E87" i="3"/>
  <c r="D87" i="3"/>
  <c r="B87" i="3"/>
  <c r="A87" i="3"/>
  <c r="F86" i="3"/>
  <c r="E86" i="3"/>
  <c r="D86" i="3"/>
  <c r="B86" i="3"/>
  <c r="A86" i="3"/>
  <c r="F85" i="3"/>
  <c r="E85" i="3"/>
  <c r="D85" i="3"/>
  <c r="B85" i="3"/>
  <c r="A85" i="3"/>
  <c r="F84" i="3"/>
  <c r="E84" i="3"/>
  <c r="D84" i="3"/>
  <c r="C84" i="3"/>
  <c r="U84" i="3" s="1"/>
  <c r="B84" i="3"/>
  <c r="A84" i="3"/>
  <c r="F83" i="3"/>
  <c r="E83" i="3"/>
  <c r="D83" i="3"/>
  <c r="B83" i="3"/>
  <c r="A83" i="3"/>
  <c r="F82" i="3"/>
  <c r="E82" i="3"/>
  <c r="D82" i="3"/>
  <c r="B82" i="3"/>
  <c r="A82" i="3"/>
  <c r="F81" i="3"/>
  <c r="E81" i="3"/>
  <c r="D81" i="3"/>
  <c r="C81" i="3"/>
  <c r="U81" i="3" s="1"/>
  <c r="B81" i="3"/>
  <c r="A81" i="3"/>
  <c r="F80" i="3"/>
  <c r="E80" i="3"/>
  <c r="D80" i="3"/>
  <c r="C80" i="3"/>
  <c r="B80" i="3"/>
  <c r="A80" i="3"/>
  <c r="F79" i="3"/>
  <c r="E79" i="3"/>
  <c r="D79" i="3"/>
  <c r="C79" i="3"/>
  <c r="B79" i="3"/>
  <c r="A79" i="3"/>
  <c r="F78" i="3"/>
  <c r="E78" i="3"/>
  <c r="D78" i="3"/>
  <c r="B78" i="3"/>
  <c r="A78" i="3"/>
  <c r="F77" i="3"/>
  <c r="E77" i="3"/>
  <c r="D77" i="3"/>
  <c r="B77" i="3"/>
  <c r="A77" i="3"/>
  <c r="F76" i="3"/>
  <c r="E76" i="3"/>
  <c r="D76" i="3"/>
  <c r="B76" i="3"/>
  <c r="A76" i="3"/>
  <c r="F75" i="3"/>
  <c r="E75" i="3"/>
  <c r="D75" i="3"/>
  <c r="B75" i="3"/>
  <c r="A75" i="3"/>
  <c r="F74" i="3"/>
  <c r="E74" i="3"/>
  <c r="D74" i="3"/>
  <c r="B74" i="3"/>
  <c r="A74" i="3"/>
  <c r="F73" i="3"/>
  <c r="E73" i="3"/>
  <c r="D73" i="3"/>
  <c r="C73" i="3"/>
  <c r="U73" i="3" s="1"/>
  <c r="B73" i="3"/>
  <c r="A73" i="3"/>
  <c r="F72" i="3"/>
  <c r="E72" i="3"/>
  <c r="D72" i="3"/>
  <c r="C72" i="3"/>
  <c r="B72" i="3"/>
  <c r="A72" i="3"/>
  <c r="F71" i="3"/>
  <c r="E71" i="3"/>
  <c r="D71" i="3"/>
  <c r="C71" i="3"/>
  <c r="B71" i="3"/>
  <c r="A71" i="3"/>
  <c r="F70" i="3"/>
  <c r="E70" i="3"/>
  <c r="D70" i="3"/>
  <c r="B70" i="3"/>
  <c r="A70" i="3"/>
  <c r="F69" i="3"/>
  <c r="E69" i="3"/>
  <c r="D69" i="3"/>
  <c r="B69" i="3"/>
  <c r="A69" i="3"/>
  <c r="F68" i="3"/>
  <c r="E68" i="3"/>
  <c r="D68" i="3"/>
  <c r="B68" i="3"/>
  <c r="A68" i="3"/>
  <c r="F67" i="3"/>
  <c r="E67" i="3"/>
  <c r="D67" i="3"/>
  <c r="B67" i="3"/>
  <c r="A67" i="3"/>
  <c r="F66" i="3"/>
  <c r="E66" i="3"/>
  <c r="D66" i="3"/>
  <c r="B66" i="3"/>
  <c r="A66" i="3"/>
  <c r="F65" i="3"/>
  <c r="E65" i="3"/>
  <c r="D65" i="3"/>
  <c r="B65" i="3"/>
  <c r="A65" i="3"/>
  <c r="F64" i="3"/>
  <c r="E64" i="3"/>
  <c r="D64" i="3"/>
  <c r="C64" i="3"/>
  <c r="B64" i="3"/>
  <c r="A64" i="3"/>
  <c r="F63" i="3"/>
  <c r="E63" i="3"/>
  <c r="D63" i="3"/>
  <c r="B63" i="3"/>
  <c r="A63" i="3"/>
  <c r="F62" i="3"/>
  <c r="E62" i="3"/>
  <c r="D62" i="3"/>
  <c r="B62" i="3"/>
  <c r="A62" i="3"/>
  <c r="F61" i="3"/>
  <c r="E61" i="3"/>
  <c r="D61" i="3"/>
  <c r="B61" i="3"/>
  <c r="A61" i="3"/>
  <c r="F60" i="3"/>
  <c r="E60" i="3"/>
  <c r="D60" i="3"/>
  <c r="B60" i="3"/>
  <c r="A60" i="3"/>
  <c r="F59" i="3"/>
  <c r="E59" i="3"/>
  <c r="D59" i="3"/>
  <c r="B59" i="3"/>
  <c r="A59" i="3"/>
  <c r="F58" i="3"/>
  <c r="E58" i="3"/>
  <c r="D58" i="3"/>
  <c r="B58" i="3"/>
  <c r="A58" i="3"/>
  <c r="F57" i="3"/>
  <c r="E57" i="3"/>
  <c r="D57" i="3"/>
  <c r="B57" i="3"/>
  <c r="A57" i="3"/>
  <c r="F56" i="3"/>
  <c r="E56" i="3"/>
  <c r="D56" i="3"/>
  <c r="C56" i="3"/>
  <c r="B56" i="3"/>
  <c r="A56" i="3"/>
  <c r="F55" i="3"/>
  <c r="E55" i="3"/>
  <c r="D55" i="3"/>
  <c r="B55" i="3"/>
  <c r="A55" i="3"/>
  <c r="F54" i="3"/>
  <c r="E54" i="3"/>
  <c r="D54" i="3"/>
  <c r="C54" i="3"/>
  <c r="U54" i="3" s="1"/>
  <c r="B54" i="3"/>
  <c r="A54" i="3"/>
  <c r="F53" i="3"/>
  <c r="E53" i="3"/>
  <c r="D53" i="3"/>
  <c r="B53" i="3"/>
  <c r="A53" i="3"/>
  <c r="F52" i="3"/>
  <c r="E52" i="3"/>
  <c r="D52" i="3"/>
  <c r="B52" i="3"/>
  <c r="A52" i="3"/>
  <c r="F51" i="3"/>
  <c r="E51" i="3"/>
  <c r="D51" i="3"/>
  <c r="B51" i="3"/>
  <c r="A51" i="3"/>
  <c r="F50" i="3"/>
  <c r="E50" i="3"/>
  <c r="D50" i="3"/>
  <c r="B50" i="3"/>
  <c r="A50" i="3"/>
  <c r="F49" i="3"/>
  <c r="E49" i="3"/>
  <c r="D49" i="3"/>
  <c r="C49" i="3"/>
  <c r="U49" i="3" s="1"/>
  <c r="B49" i="3"/>
  <c r="A49" i="3"/>
  <c r="F48" i="3"/>
  <c r="E48" i="3"/>
  <c r="D48" i="3"/>
  <c r="B48" i="3"/>
  <c r="A48" i="3"/>
  <c r="F47" i="3"/>
  <c r="E47" i="3"/>
  <c r="D47" i="3"/>
  <c r="C47" i="3"/>
  <c r="B47" i="3"/>
  <c r="A47" i="3"/>
  <c r="F46" i="3"/>
  <c r="E46" i="3"/>
  <c r="D46" i="3"/>
  <c r="B46" i="3"/>
  <c r="A46" i="3"/>
  <c r="F45" i="3"/>
  <c r="E45" i="3"/>
  <c r="D45" i="3"/>
  <c r="B45" i="3"/>
  <c r="A45" i="3"/>
  <c r="F44" i="3"/>
  <c r="E44" i="3"/>
  <c r="D44" i="3"/>
  <c r="B44" i="3"/>
  <c r="A44" i="3"/>
  <c r="F43" i="3"/>
  <c r="E43" i="3"/>
  <c r="D43" i="3"/>
  <c r="B43" i="3"/>
  <c r="A43" i="3"/>
  <c r="F42" i="3"/>
  <c r="E42" i="3"/>
  <c r="D42" i="3"/>
  <c r="B42" i="3"/>
  <c r="A42" i="3"/>
  <c r="F41" i="3"/>
  <c r="E41" i="3"/>
  <c r="D41" i="3"/>
  <c r="B41" i="3"/>
  <c r="A41" i="3"/>
  <c r="F40" i="3"/>
  <c r="E40" i="3"/>
  <c r="D40" i="3"/>
  <c r="B40" i="3"/>
  <c r="A40" i="3"/>
  <c r="F39" i="3"/>
  <c r="E39" i="3"/>
  <c r="D39" i="3"/>
  <c r="B39" i="3"/>
  <c r="A39" i="3"/>
  <c r="F38" i="3"/>
  <c r="E38" i="3"/>
  <c r="D38" i="3"/>
  <c r="C38" i="3"/>
  <c r="U38" i="3" s="1"/>
  <c r="B38" i="3"/>
  <c r="A38" i="3"/>
  <c r="F37" i="3"/>
  <c r="E37" i="3"/>
  <c r="D37" i="3"/>
  <c r="B37" i="3"/>
  <c r="A37" i="3"/>
  <c r="F36" i="3"/>
  <c r="E36" i="3"/>
  <c r="D36" i="3"/>
  <c r="B36" i="3"/>
  <c r="A36" i="3"/>
  <c r="F35" i="3"/>
  <c r="E35" i="3"/>
  <c r="D35" i="3"/>
  <c r="B35" i="3"/>
  <c r="A35" i="3"/>
  <c r="F34" i="3"/>
  <c r="E34" i="3"/>
  <c r="D34" i="3"/>
  <c r="B34" i="3"/>
  <c r="A34" i="3"/>
  <c r="F33" i="3"/>
  <c r="E33" i="3"/>
  <c r="D33" i="3"/>
  <c r="B33" i="3"/>
  <c r="A33" i="3"/>
  <c r="F32" i="3"/>
  <c r="E32" i="3"/>
  <c r="D32" i="3"/>
  <c r="C32" i="3"/>
  <c r="B32" i="3"/>
  <c r="A32" i="3"/>
  <c r="F31" i="3"/>
  <c r="E31" i="3"/>
  <c r="D31" i="3"/>
  <c r="B31" i="3"/>
  <c r="A31" i="3"/>
  <c r="F30" i="3"/>
  <c r="E30" i="3"/>
  <c r="D30" i="3"/>
  <c r="C30" i="3"/>
  <c r="B30" i="3"/>
  <c r="A30" i="3"/>
  <c r="F29" i="3"/>
  <c r="E29" i="3"/>
  <c r="D29" i="3"/>
  <c r="C29" i="3"/>
  <c r="B29" i="3"/>
  <c r="A29" i="3"/>
  <c r="F28" i="3"/>
  <c r="E28" i="3"/>
  <c r="D28" i="3"/>
  <c r="B28" i="3"/>
  <c r="A28" i="3"/>
  <c r="F27" i="3"/>
  <c r="E27" i="3"/>
  <c r="D27" i="3"/>
  <c r="B27" i="3"/>
  <c r="A27" i="3"/>
  <c r="F26" i="3"/>
  <c r="E26" i="3"/>
  <c r="D26" i="3"/>
  <c r="B26" i="3"/>
  <c r="A26" i="3"/>
  <c r="F25" i="3"/>
  <c r="E25" i="3"/>
  <c r="D25" i="3"/>
  <c r="B25" i="3"/>
  <c r="A25" i="3"/>
  <c r="F24" i="3"/>
  <c r="E24" i="3"/>
  <c r="D24" i="3"/>
  <c r="C24" i="3"/>
  <c r="B24" i="3"/>
  <c r="A24" i="3"/>
  <c r="F23" i="3"/>
  <c r="E23" i="3"/>
  <c r="D23" i="3"/>
  <c r="B23" i="3"/>
  <c r="A23" i="3"/>
  <c r="F22" i="3"/>
  <c r="E22" i="3"/>
  <c r="D22" i="3"/>
  <c r="B22" i="3"/>
  <c r="A22" i="3"/>
  <c r="F21" i="3"/>
  <c r="E21" i="3"/>
  <c r="D21" i="3"/>
  <c r="B21" i="3"/>
  <c r="A21" i="3"/>
  <c r="F20" i="3"/>
  <c r="E20" i="3"/>
  <c r="D20" i="3"/>
  <c r="B20" i="3"/>
  <c r="A20" i="3"/>
  <c r="F19" i="3"/>
  <c r="E19" i="3"/>
  <c r="D19" i="3"/>
  <c r="B19" i="3"/>
  <c r="A19" i="3"/>
  <c r="F18" i="3"/>
  <c r="E18" i="3"/>
  <c r="D18" i="3"/>
  <c r="B18" i="3"/>
  <c r="A18" i="3"/>
  <c r="F17" i="3"/>
  <c r="E17" i="3"/>
  <c r="D17" i="3"/>
  <c r="C17" i="3"/>
  <c r="B17" i="3"/>
  <c r="A17" i="3"/>
  <c r="F16" i="3"/>
  <c r="E16" i="3"/>
  <c r="D16" i="3"/>
  <c r="B16" i="3"/>
  <c r="A16" i="3"/>
  <c r="F15" i="3"/>
  <c r="E15" i="3"/>
  <c r="D15" i="3"/>
  <c r="B15" i="3"/>
  <c r="A15" i="3"/>
  <c r="F14" i="3"/>
  <c r="E14" i="3"/>
  <c r="D14" i="3"/>
  <c r="B14" i="3"/>
  <c r="A14" i="3"/>
  <c r="F13" i="3"/>
  <c r="E13" i="3"/>
  <c r="D13" i="3"/>
  <c r="C13" i="3"/>
  <c r="U13" i="3" s="1"/>
  <c r="B13" i="3"/>
  <c r="A13" i="3"/>
  <c r="F12" i="3"/>
  <c r="E12" i="3"/>
  <c r="D12" i="3"/>
  <c r="B12" i="3"/>
  <c r="A12" i="3"/>
  <c r="F11" i="3"/>
  <c r="E11" i="3"/>
  <c r="D11" i="3"/>
  <c r="B11" i="3"/>
  <c r="A11" i="3"/>
  <c r="F10" i="3"/>
  <c r="E10" i="3"/>
  <c r="D10" i="3"/>
  <c r="B10" i="3"/>
  <c r="A10" i="3"/>
  <c r="F9" i="3"/>
  <c r="E9" i="3"/>
  <c r="D9" i="3"/>
  <c r="C9" i="3"/>
  <c r="B9" i="3"/>
  <c r="A9" i="3"/>
  <c r="F8" i="3"/>
  <c r="E8" i="3"/>
  <c r="D8" i="3"/>
  <c r="B8" i="3"/>
  <c r="A8" i="3"/>
  <c r="F7" i="3"/>
  <c r="E7" i="3"/>
  <c r="D7" i="3"/>
  <c r="B7" i="3"/>
  <c r="A7" i="3"/>
  <c r="F6" i="3"/>
  <c r="E6" i="3"/>
  <c r="D6" i="3"/>
  <c r="B6" i="3"/>
  <c r="A6" i="3"/>
  <c r="F5" i="3"/>
  <c r="D5" i="3"/>
  <c r="B5" i="3"/>
  <c r="A5" i="3"/>
  <c r="D14" i="4" l="1"/>
  <c r="E14" i="4"/>
  <c r="D66" i="4"/>
  <c r="B66" i="4"/>
  <c r="T66" i="4" s="1"/>
  <c r="E66" i="4"/>
  <c r="E9" i="4"/>
  <c r="D9" i="4"/>
  <c r="B9" i="4"/>
  <c r="T9" i="4" s="1"/>
  <c r="E26" i="4"/>
  <c r="B26" i="4"/>
  <c r="D26" i="4"/>
  <c r="E52" i="4"/>
  <c r="D52" i="4"/>
  <c r="E20" i="4"/>
  <c r="D20" i="4"/>
  <c r="B20" i="4"/>
  <c r="D34" i="4"/>
  <c r="B34" i="4"/>
  <c r="E34" i="4"/>
  <c r="E36" i="4"/>
  <c r="D36" i="4"/>
  <c r="B46" i="4"/>
  <c r="D46" i="4"/>
  <c r="E28" i="4"/>
  <c r="B28" i="4"/>
  <c r="D28" i="4"/>
  <c r="D82" i="4"/>
  <c r="E82" i="4"/>
  <c r="B82" i="4"/>
  <c r="T82" i="4" s="1"/>
  <c r="E58" i="4"/>
  <c r="E99" i="4"/>
  <c r="B99" i="4"/>
  <c r="B118" i="4"/>
  <c r="E118" i="4"/>
  <c r="E131" i="4"/>
  <c r="B131" i="4"/>
  <c r="D31" i="5"/>
  <c r="E31" i="5"/>
  <c r="E36" i="5"/>
  <c r="D36" i="5"/>
  <c r="B36" i="5"/>
  <c r="B19" i="4"/>
  <c r="E42" i="4"/>
  <c r="E65" i="4"/>
  <c r="E74" i="4"/>
  <c r="D98" i="4"/>
  <c r="E98" i="4"/>
  <c r="B98" i="4"/>
  <c r="T98" i="4" s="1"/>
  <c r="B110" i="4"/>
  <c r="E110" i="4"/>
  <c r="D118" i="4"/>
  <c r="E124" i="4"/>
  <c r="B124" i="4"/>
  <c r="E132" i="4"/>
  <c r="D132" i="4"/>
  <c r="B141" i="4"/>
  <c r="E141" i="4"/>
  <c r="D141" i="4"/>
  <c r="B31" i="5"/>
  <c r="B58" i="5"/>
  <c r="E58" i="5"/>
  <c r="B60" i="5"/>
  <c r="E60" i="5"/>
  <c r="D60" i="5"/>
  <c r="B18" i="4"/>
  <c r="D19" i="4"/>
  <c r="E22" i="4"/>
  <c r="B25" i="4"/>
  <c r="D27" i="4"/>
  <c r="E30" i="4"/>
  <c r="B33" i="4"/>
  <c r="D38" i="4"/>
  <c r="E45" i="4"/>
  <c r="B49" i="4"/>
  <c r="B50" i="4"/>
  <c r="B58" i="4"/>
  <c r="T58" i="4" s="1"/>
  <c r="D60" i="4"/>
  <c r="B73" i="4"/>
  <c r="T73" i="4" s="1"/>
  <c r="B80" i="4"/>
  <c r="E81" i="4"/>
  <c r="B90" i="4"/>
  <c r="T90" i="4" s="1"/>
  <c r="D110" i="4"/>
  <c r="D113" i="4"/>
  <c r="E113" i="4"/>
  <c r="B113" i="4"/>
  <c r="T113" i="4" s="1"/>
  <c r="B116" i="4"/>
  <c r="B122" i="4"/>
  <c r="T122" i="4" s="1"/>
  <c r="D130" i="4"/>
  <c r="E130" i="4"/>
  <c r="B130" i="4"/>
  <c r="B132" i="4"/>
  <c r="D146" i="4"/>
  <c r="E146" i="4"/>
  <c r="B146" i="4"/>
  <c r="B48" i="5"/>
  <c r="E48" i="5"/>
  <c r="D48" i="5"/>
  <c r="D58" i="5"/>
  <c r="E68" i="5"/>
  <c r="D68" i="5"/>
  <c r="B68" i="5"/>
  <c r="E90" i="4"/>
  <c r="D114" i="4"/>
  <c r="B114" i="4"/>
  <c r="T114" i="4" s="1"/>
  <c r="B126" i="4"/>
  <c r="D126" i="4"/>
  <c r="B90" i="5"/>
  <c r="E90" i="5"/>
  <c r="D90" i="5"/>
  <c r="B27" i="4"/>
  <c r="D51" i="4"/>
  <c r="B81" i="4"/>
  <c r="T81" i="4" s="1"/>
  <c r="D106" i="4"/>
  <c r="B106" i="4"/>
  <c r="T106" i="4" s="1"/>
  <c r="E18" i="4"/>
  <c r="E37" i="4"/>
  <c r="D44" i="4"/>
  <c r="E49" i="4"/>
  <c r="E50" i="4"/>
  <c r="B72" i="4"/>
  <c r="E73" i="4"/>
  <c r="D80" i="4"/>
  <c r="D105" i="4"/>
  <c r="E105" i="4"/>
  <c r="E106" i="4"/>
  <c r="B111" i="4"/>
  <c r="E111" i="4"/>
  <c r="D122" i="4"/>
  <c r="E140" i="4"/>
  <c r="D140" i="4"/>
  <c r="B140" i="4"/>
  <c r="B142" i="4"/>
  <c r="E142" i="4"/>
  <c r="D142" i="4"/>
  <c r="D13" i="5"/>
  <c r="E13" i="5"/>
  <c r="B13" i="5"/>
  <c r="T13" i="5" s="1"/>
  <c r="E89" i="5"/>
  <c r="D89" i="5"/>
  <c r="B89" i="5"/>
  <c r="I60" i="6"/>
  <c r="I162" i="6"/>
  <c r="J11" i="8"/>
  <c r="G14" i="8"/>
  <c r="S14" i="8"/>
  <c r="G15" i="8"/>
  <c r="G16" i="8"/>
  <c r="V16" i="8"/>
  <c r="P17" i="8"/>
  <c r="G18" i="8"/>
  <c r="H18" i="8" s="1"/>
  <c r="P18" i="8"/>
  <c r="M19" i="8"/>
  <c r="K20" i="8"/>
  <c r="U20" i="8"/>
  <c r="V21" i="8"/>
  <c r="J21" i="8"/>
  <c r="J22" i="8"/>
  <c r="G24" i="8"/>
  <c r="V24" i="8"/>
  <c r="I26" i="8"/>
  <c r="U26" i="8"/>
  <c r="I29" i="8"/>
  <c r="J32" i="8"/>
  <c r="S35" i="8"/>
  <c r="G35" i="8"/>
  <c r="M35" i="8"/>
  <c r="G38" i="8"/>
  <c r="F39" i="8"/>
  <c r="P42" i="8"/>
  <c r="G42" i="8"/>
  <c r="M42" i="8"/>
  <c r="S46" i="8"/>
  <c r="G46" i="8"/>
  <c r="V48" i="8"/>
  <c r="I49" i="8"/>
  <c r="G49" i="8"/>
  <c r="G51" i="8"/>
  <c r="G52" i="8"/>
  <c r="V52" i="8"/>
  <c r="M54" i="8"/>
  <c r="F57" i="8"/>
  <c r="V57" i="8"/>
  <c r="P58" i="8"/>
  <c r="U58" i="8"/>
  <c r="G62" i="8"/>
  <c r="J77" i="8"/>
  <c r="F79" i="8"/>
  <c r="V79" i="8"/>
  <c r="U87" i="8"/>
  <c r="P87" i="8"/>
  <c r="E133" i="4"/>
  <c r="E134" i="4"/>
  <c r="E138" i="4"/>
  <c r="D147" i="4"/>
  <c r="D148" i="4"/>
  <c r="E9" i="5"/>
  <c r="U11" i="8"/>
  <c r="K14" i="8"/>
  <c r="S17" i="8"/>
  <c r="S22" i="8"/>
  <c r="I22" i="8"/>
  <c r="K22" i="8" s="1"/>
  <c r="M22" i="8"/>
  <c r="J24" i="8"/>
  <c r="J26" i="8"/>
  <c r="V26" i="8"/>
  <c r="V29" i="8"/>
  <c r="I38" i="8"/>
  <c r="I39" i="8"/>
  <c r="H42" i="8"/>
  <c r="J44" i="8"/>
  <c r="V44" i="8"/>
  <c r="G44" i="8"/>
  <c r="V45" i="8"/>
  <c r="J45" i="8"/>
  <c r="S45" i="8"/>
  <c r="I51" i="8"/>
  <c r="J52" i="8"/>
  <c r="V56" i="8"/>
  <c r="J56" i="8"/>
  <c r="S56" i="8"/>
  <c r="G57" i="8"/>
  <c r="I62" i="8"/>
  <c r="M77" i="8"/>
  <c r="V92" i="8"/>
  <c r="M92" i="8"/>
  <c r="F92" i="8"/>
  <c r="J92" i="8"/>
  <c r="S92" i="8"/>
  <c r="G92" i="8"/>
  <c r="D17" i="5"/>
  <c r="D33" i="5"/>
  <c r="B41" i="5"/>
  <c r="T41" i="5" s="1"/>
  <c r="D81" i="5"/>
  <c r="D85" i="5"/>
  <c r="I33" i="6"/>
  <c r="I136" i="6"/>
  <c r="G12" i="8"/>
  <c r="I17" i="8"/>
  <c r="J18" i="8"/>
  <c r="K18" i="8" s="1"/>
  <c r="K19" i="8"/>
  <c r="F22" i="8"/>
  <c r="P22" i="8"/>
  <c r="P24" i="8"/>
  <c r="F26" i="8"/>
  <c r="H26" i="8" s="1"/>
  <c r="M26" i="8"/>
  <c r="U27" i="8"/>
  <c r="V31" i="8"/>
  <c r="M31" i="8"/>
  <c r="F31" i="8"/>
  <c r="H31" i="8" s="1"/>
  <c r="P31" i="8"/>
  <c r="V33" i="8"/>
  <c r="I33" i="8"/>
  <c r="K35" i="8"/>
  <c r="U38" i="8"/>
  <c r="I41" i="8"/>
  <c r="K42" i="8"/>
  <c r="U43" i="8"/>
  <c r="I43" i="8"/>
  <c r="K43" i="8" s="1"/>
  <c r="S43" i="8"/>
  <c r="I44" i="8"/>
  <c r="G45" i="8"/>
  <c r="U45" i="8"/>
  <c r="P52" i="8"/>
  <c r="G56" i="8"/>
  <c r="U56" i="8"/>
  <c r="K67" i="8"/>
  <c r="G71" i="8"/>
  <c r="P83" i="8"/>
  <c r="F83" i="8"/>
  <c r="M83" i="8"/>
  <c r="V83" i="8"/>
  <c r="G83" i="8"/>
  <c r="M85" i="8"/>
  <c r="F85" i="8"/>
  <c r="I85" i="8"/>
  <c r="U85" i="8"/>
  <c r="G85" i="8"/>
  <c r="I92" i="8"/>
  <c r="K92" i="8" s="1"/>
  <c r="M106" i="8"/>
  <c r="G106" i="8"/>
  <c r="B107" i="4"/>
  <c r="B139" i="4"/>
  <c r="E12" i="5"/>
  <c r="B15" i="5"/>
  <c r="E17" i="5"/>
  <c r="D53" i="5"/>
  <c r="E81" i="5"/>
  <c r="E85" i="5"/>
  <c r="H16" i="8"/>
  <c r="U24" i="8"/>
  <c r="U36" i="8"/>
  <c r="F36" i="8"/>
  <c r="V39" i="8"/>
  <c r="U39" i="8"/>
  <c r="G39" i="8"/>
  <c r="S39" i="8"/>
  <c r="U51" i="8"/>
  <c r="F51" i="8"/>
  <c r="V51" i="8"/>
  <c r="U52" i="8"/>
  <c r="P57" i="8"/>
  <c r="I57" i="8"/>
  <c r="U57" i="8"/>
  <c r="S62" i="8"/>
  <c r="F62" i="8"/>
  <c r="H62" i="8" s="1"/>
  <c r="F66" i="8"/>
  <c r="P66" i="8"/>
  <c r="P79" i="8"/>
  <c r="G79" i="8"/>
  <c r="I79" i="8"/>
  <c r="U79" i="8"/>
  <c r="V89" i="8"/>
  <c r="M89" i="8"/>
  <c r="U89" i="8"/>
  <c r="F89" i="8"/>
  <c r="V154" i="8"/>
  <c r="J154" i="8"/>
  <c r="M154" i="8"/>
  <c r="I154" i="8"/>
  <c r="I47" i="8"/>
  <c r="S65" i="8"/>
  <c r="G65" i="8"/>
  <c r="V65" i="8"/>
  <c r="V67" i="8"/>
  <c r="M67" i="8"/>
  <c r="G67" i="8"/>
  <c r="H67" i="8" s="1"/>
  <c r="U76" i="8"/>
  <c r="I76" i="8"/>
  <c r="S76" i="8"/>
  <c r="M80" i="8"/>
  <c r="G80" i="8"/>
  <c r="S80" i="8"/>
  <c r="V81" i="8"/>
  <c r="I81" i="8"/>
  <c r="P81" i="8"/>
  <c r="S84" i="8"/>
  <c r="I84" i="8"/>
  <c r="K84" i="8" s="1"/>
  <c r="M84" i="8"/>
  <c r="V86" i="8"/>
  <c r="U86" i="8"/>
  <c r="I86" i="8"/>
  <c r="S86" i="8"/>
  <c r="V91" i="8"/>
  <c r="P91" i="8"/>
  <c r="G94" i="8"/>
  <c r="H94" i="8" s="1"/>
  <c r="O94" i="8" s="1"/>
  <c r="S94" i="8"/>
  <c r="I96" i="8"/>
  <c r="K96" i="8" s="1"/>
  <c r="P98" i="8"/>
  <c r="G98" i="8"/>
  <c r="S98" i="8"/>
  <c r="F98" i="8"/>
  <c r="U98" i="8"/>
  <c r="V111" i="8"/>
  <c r="M111" i="8"/>
  <c r="G111" i="8"/>
  <c r="G154" i="8"/>
  <c r="S100" i="8"/>
  <c r="P100" i="8"/>
  <c r="F100" i="8"/>
  <c r="U100" i="8"/>
  <c r="M102" i="8"/>
  <c r="F102" i="8"/>
  <c r="J102" i="8"/>
  <c r="S102" i="8"/>
  <c r="S130" i="8"/>
  <c r="G130" i="8"/>
  <c r="I130" i="8"/>
  <c r="U130" i="8"/>
  <c r="F130" i="8"/>
  <c r="H130" i="8" s="1"/>
  <c r="S132" i="8"/>
  <c r="I132" i="8"/>
  <c r="U141" i="8"/>
  <c r="J141" i="8"/>
  <c r="F141" i="8"/>
  <c r="V141" i="8"/>
  <c r="I141" i="8"/>
  <c r="S141" i="8"/>
  <c r="S154" i="8"/>
  <c r="U88" i="8"/>
  <c r="J88" i="8"/>
  <c r="K88" i="8" s="1"/>
  <c r="S88" i="8"/>
  <c r="J94" i="8"/>
  <c r="K94" i="8" s="1"/>
  <c r="V94" i="8"/>
  <c r="U96" i="8"/>
  <c r="M96" i="8"/>
  <c r="F96" i="8"/>
  <c r="P96" i="8"/>
  <c r="G100" i="8"/>
  <c r="G102" i="8"/>
  <c r="V102" i="8"/>
  <c r="S103" i="8"/>
  <c r="F103" i="8"/>
  <c r="V103" i="8"/>
  <c r="I103" i="8"/>
  <c r="K103" i="8" s="1"/>
  <c r="J108" i="8"/>
  <c r="M108" i="8"/>
  <c r="I108" i="8"/>
  <c r="U113" i="8"/>
  <c r="J113" i="8"/>
  <c r="M113" i="8"/>
  <c r="V113" i="8"/>
  <c r="I113" i="8"/>
  <c r="K113" i="8" s="1"/>
  <c r="V114" i="8"/>
  <c r="F114" i="8"/>
  <c r="H114" i="8" s="1"/>
  <c r="U114" i="8"/>
  <c r="S114" i="8"/>
  <c r="V118" i="8"/>
  <c r="F118" i="8"/>
  <c r="H118" i="8" s="1"/>
  <c r="S118" i="8"/>
  <c r="M118" i="8"/>
  <c r="J130" i="8"/>
  <c r="M133" i="8"/>
  <c r="J133" i="8"/>
  <c r="V133" i="8"/>
  <c r="I133" i="8"/>
  <c r="K134" i="8"/>
  <c r="G141" i="8"/>
  <c r="U148" i="8"/>
  <c r="I148" i="8"/>
  <c r="J148" i="8"/>
  <c r="V148" i="8"/>
  <c r="F148" i="8"/>
  <c r="U154" i="8"/>
  <c r="P163" i="8"/>
  <c r="G163" i="8"/>
  <c r="M163" i="8"/>
  <c r="V134" i="8"/>
  <c r="J134" i="8"/>
  <c r="F134" i="8"/>
  <c r="M134" i="8"/>
  <c r="J136" i="8"/>
  <c r="V136" i="8"/>
  <c r="G136" i="8"/>
  <c r="V143" i="8"/>
  <c r="M143" i="8"/>
  <c r="J143" i="8"/>
  <c r="K143" i="8" s="1"/>
  <c r="U143" i="8"/>
  <c r="V149" i="8"/>
  <c r="V161" i="8"/>
  <c r="F163" i="8"/>
  <c r="H163" i="8" s="1"/>
  <c r="S163" i="8"/>
  <c r="I69" i="8"/>
  <c r="K69" i="8" s="1"/>
  <c r="V97" i="8"/>
  <c r="U97" i="8"/>
  <c r="U99" i="8"/>
  <c r="AH99" i="8"/>
  <c r="U115" i="8"/>
  <c r="J115" i="8"/>
  <c r="F115" i="8"/>
  <c r="H115" i="8" s="1"/>
  <c r="M115" i="8"/>
  <c r="U117" i="8"/>
  <c r="F117" i="8"/>
  <c r="M117" i="8"/>
  <c r="G134" i="8"/>
  <c r="P134" i="8"/>
  <c r="I136" i="8"/>
  <c r="J138" i="8"/>
  <c r="V138" i="8"/>
  <c r="G138" i="8"/>
  <c r="V140" i="8"/>
  <c r="F143" i="8"/>
  <c r="H143" i="8" s="1"/>
  <c r="V146" i="8"/>
  <c r="U146" i="8"/>
  <c r="G149" i="8"/>
  <c r="J150" i="8"/>
  <c r="S158" i="8"/>
  <c r="G158" i="8"/>
  <c r="U158" i="8"/>
  <c r="M159" i="8"/>
  <c r="I161" i="8"/>
  <c r="K161" i="8" s="1"/>
  <c r="I163" i="8"/>
  <c r="K163" i="8" s="1"/>
  <c r="U163" i="8"/>
  <c r="K165" i="8"/>
  <c r="J101" i="8"/>
  <c r="I110" i="8"/>
  <c r="AH144" i="8"/>
  <c r="I155" i="8"/>
  <c r="J165" i="8"/>
  <c r="G166" i="8"/>
  <c r="H166" i="8" s="1"/>
  <c r="AJ15" i="14"/>
  <c r="K28" i="14"/>
  <c r="G70" i="14"/>
  <c r="K82" i="14"/>
  <c r="AG82" i="14"/>
  <c r="G139" i="14"/>
  <c r="K153" i="14"/>
  <c r="U166" i="8"/>
  <c r="G27" i="14"/>
  <c r="AJ62" i="14"/>
  <c r="K71" i="14"/>
  <c r="G82" i="14"/>
  <c r="G159" i="14"/>
  <c r="AN66" i="14"/>
  <c r="AJ135" i="14"/>
  <c r="U29" i="3"/>
  <c r="U80" i="3"/>
  <c r="U117" i="3"/>
  <c r="B53" i="4"/>
  <c r="E53" i="4"/>
  <c r="D53" i="4"/>
  <c r="B125" i="4"/>
  <c r="D125" i="4"/>
  <c r="E125" i="4"/>
  <c r="D23" i="5"/>
  <c r="E23" i="5"/>
  <c r="B23" i="5"/>
  <c r="D27" i="5"/>
  <c r="B27" i="5"/>
  <c r="E27" i="5"/>
  <c r="B95" i="4"/>
  <c r="E95" i="4"/>
  <c r="D95" i="4"/>
  <c r="B50" i="5"/>
  <c r="D50" i="5"/>
  <c r="E50" i="5"/>
  <c r="D71" i="5"/>
  <c r="E71" i="5"/>
  <c r="B71" i="5"/>
  <c r="B10" i="4"/>
  <c r="E10" i="4"/>
  <c r="D10" i="4"/>
  <c r="B23" i="4"/>
  <c r="E23" i="4"/>
  <c r="D23" i="4"/>
  <c r="B29" i="4"/>
  <c r="E29" i="4"/>
  <c r="D29" i="4"/>
  <c r="B61" i="4"/>
  <c r="E61" i="4"/>
  <c r="D61" i="4"/>
  <c r="B87" i="4"/>
  <c r="E87" i="4"/>
  <c r="D87" i="4"/>
  <c r="E96" i="4"/>
  <c r="D96" i="4"/>
  <c r="B96" i="4"/>
  <c r="B6" i="5"/>
  <c r="E6" i="5"/>
  <c r="D6" i="5"/>
  <c r="T47" i="5"/>
  <c r="B64" i="5"/>
  <c r="E64" i="5"/>
  <c r="D64" i="5"/>
  <c r="D87" i="5"/>
  <c r="B87" i="5"/>
  <c r="E87" i="5"/>
  <c r="U24" i="3"/>
  <c r="E24" i="4"/>
  <c r="D24" i="4"/>
  <c r="B24" i="4"/>
  <c r="E48" i="4"/>
  <c r="B48" i="4"/>
  <c r="D48" i="4"/>
  <c r="B55" i="4"/>
  <c r="E55" i="4"/>
  <c r="D55" i="4"/>
  <c r="E88" i="4"/>
  <c r="D88" i="4"/>
  <c r="B88" i="4"/>
  <c r="B119" i="4"/>
  <c r="E119" i="4"/>
  <c r="D119" i="4"/>
  <c r="D7" i="5"/>
  <c r="E7" i="5"/>
  <c r="B7" i="5"/>
  <c r="D39" i="5"/>
  <c r="E39" i="5"/>
  <c r="B39" i="5"/>
  <c r="T84" i="5"/>
  <c r="E40" i="4"/>
  <c r="B40" i="4"/>
  <c r="D40" i="4"/>
  <c r="E56" i="4"/>
  <c r="D56" i="4"/>
  <c r="B56" i="4"/>
  <c r="E120" i="4"/>
  <c r="D120" i="4"/>
  <c r="B120" i="4"/>
  <c r="B16" i="5"/>
  <c r="D16" i="5"/>
  <c r="E16" i="5"/>
  <c r="U30" i="3"/>
  <c r="B63" i="4"/>
  <c r="E63" i="4"/>
  <c r="D63" i="4"/>
  <c r="B101" i="4"/>
  <c r="E101" i="4"/>
  <c r="D101" i="4"/>
  <c r="B127" i="4"/>
  <c r="E127" i="4"/>
  <c r="D127" i="4"/>
  <c r="T17" i="5"/>
  <c r="B66" i="5"/>
  <c r="D66" i="5"/>
  <c r="E66" i="5"/>
  <c r="D76" i="5"/>
  <c r="B76" i="5"/>
  <c r="E76" i="5"/>
  <c r="T81" i="5"/>
  <c r="B92" i="5"/>
  <c r="D92" i="5"/>
  <c r="E92" i="5"/>
  <c r="I6" i="15"/>
  <c r="U64" i="3"/>
  <c r="U72" i="3"/>
  <c r="U9" i="3"/>
  <c r="U17" i="3"/>
  <c r="U71" i="3"/>
  <c r="U47" i="3"/>
  <c r="U56" i="3"/>
  <c r="U79" i="3"/>
  <c r="U32" i="3"/>
  <c r="B21" i="4"/>
  <c r="E21" i="4"/>
  <c r="D21" i="4"/>
  <c r="B31" i="4"/>
  <c r="E31" i="4"/>
  <c r="D31" i="4"/>
  <c r="E64" i="4"/>
  <c r="D64" i="4"/>
  <c r="B64" i="4"/>
  <c r="B79" i="4"/>
  <c r="D79" i="4"/>
  <c r="E79" i="4"/>
  <c r="B93" i="4"/>
  <c r="E93" i="4"/>
  <c r="D93" i="4"/>
  <c r="B109" i="4"/>
  <c r="E109" i="4"/>
  <c r="D109" i="4"/>
  <c r="B117" i="4"/>
  <c r="D117" i="4"/>
  <c r="E117" i="4"/>
  <c r="E128" i="4"/>
  <c r="D128" i="4"/>
  <c r="B128" i="4"/>
  <c r="B149" i="4"/>
  <c r="E149" i="4"/>
  <c r="D149" i="4"/>
  <c r="E44" i="5"/>
  <c r="D44" i="5"/>
  <c r="B44" i="5"/>
  <c r="L5" i="15"/>
  <c r="AA5" i="14"/>
  <c r="E32" i="4"/>
  <c r="D32" i="4"/>
  <c r="B32" i="4"/>
  <c r="B71" i="4"/>
  <c r="D71" i="4"/>
  <c r="E71" i="4"/>
  <c r="B85" i="4"/>
  <c r="E85" i="4"/>
  <c r="D85" i="4"/>
  <c r="B22" i="5"/>
  <c r="E22" i="5"/>
  <c r="D22" i="5"/>
  <c r="B11" i="4"/>
  <c r="E25" i="4"/>
  <c r="E33" i="4"/>
  <c r="T35" i="4"/>
  <c r="T38" i="4"/>
  <c r="T43" i="4"/>
  <c r="T46" i="4"/>
  <c r="D86" i="4"/>
  <c r="D94" i="4"/>
  <c r="B100" i="4"/>
  <c r="T103" i="4"/>
  <c r="B108" i="4"/>
  <c r="T111" i="4"/>
  <c r="B115" i="4"/>
  <c r="B121" i="4"/>
  <c r="B123" i="4"/>
  <c r="B129" i="4"/>
  <c r="D131" i="4"/>
  <c r="D139" i="4"/>
  <c r="E8" i="5"/>
  <c r="D19" i="5"/>
  <c r="E19" i="5"/>
  <c r="B20" i="5"/>
  <c r="D21" i="5"/>
  <c r="E29" i="5"/>
  <c r="T29" i="5"/>
  <c r="T31" i="5"/>
  <c r="T33" i="5"/>
  <c r="D35" i="5"/>
  <c r="E35" i="5"/>
  <c r="T36" i="5"/>
  <c r="D38" i="5"/>
  <c r="B40" i="5"/>
  <c r="B45" i="5"/>
  <c r="B56" i="5"/>
  <c r="T57" i="5"/>
  <c r="B61" i="5"/>
  <c r="T70" i="5"/>
  <c r="D75" i="5"/>
  <c r="B75" i="5"/>
  <c r="E7" i="8"/>
  <c r="F13" i="8"/>
  <c r="P21" i="8"/>
  <c r="M23" i="8"/>
  <c r="J30" i="8"/>
  <c r="J33" i="8"/>
  <c r="K33" i="8" s="1"/>
  <c r="P34" i="8"/>
  <c r="H35" i="8"/>
  <c r="J36" i="8"/>
  <c r="K36" i="8" s="1"/>
  <c r="T37" i="8"/>
  <c r="L37" i="8"/>
  <c r="S37" i="8"/>
  <c r="G37" i="8"/>
  <c r="H37" i="8" s="1"/>
  <c r="M37" i="8"/>
  <c r="V37" i="8"/>
  <c r="F40" i="8"/>
  <c r="K45" i="8"/>
  <c r="J46" i="8"/>
  <c r="T48" i="8"/>
  <c r="L48" i="8"/>
  <c r="I48" i="8"/>
  <c r="M48" i="8"/>
  <c r="U48" i="8"/>
  <c r="S48" i="8"/>
  <c r="G48" i="8"/>
  <c r="T54" i="8"/>
  <c r="L54" i="8"/>
  <c r="N54" i="8" s="1"/>
  <c r="F54" i="8"/>
  <c r="H54" i="8" s="1"/>
  <c r="P54" i="8"/>
  <c r="V54" i="8"/>
  <c r="W54" i="8" s="1"/>
  <c r="J54" i="8"/>
  <c r="U54" i="8"/>
  <c r="I54" i="8"/>
  <c r="K54" i="8" s="1"/>
  <c r="I55" i="8"/>
  <c r="H57" i="8"/>
  <c r="I59" i="8"/>
  <c r="G64" i="8"/>
  <c r="T66" i="8"/>
  <c r="L66" i="8"/>
  <c r="N66" i="8" s="1"/>
  <c r="I66" i="8"/>
  <c r="S66" i="8"/>
  <c r="V66" i="8"/>
  <c r="J66" i="8"/>
  <c r="U66" i="8"/>
  <c r="G66" i="8"/>
  <c r="T68" i="8"/>
  <c r="L68" i="8"/>
  <c r="N68" i="8" s="1"/>
  <c r="I68" i="8"/>
  <c r="K68" i="8" s="1"/>
  <c r="G68" i="8"/>
  <c r="U68" i="8"/>
  <c r="S68" i="8"/>
  <c r="F68" i="8"/>
  <c r="H68" i="8" s="1"/>
  <c r="O68" i="8" s="1"/>
  <c r="G72" i="8"/>
  <c r="T74" i="8"/>
  <c r="L74" i="8"/>
  <c r="P74" i="8"/>
  <c r="F74" i="8"/>
  <c r="H74" i="8" s="1"/>
  <c r="V74" i="8"/>
  <c r="W74" i="8" s="1"/>
  <c r="J74" i="8"/>
  <c r="K76" i="8"/>
  <c r="J90" i="8"/>
  <c r="M104" i="8"/>
  <c r="I107" i="8"/>
  <c r="I112" i="8"/>
  <c r="H117" i="8"/>
  <c r="M122" i="8"/>
  <c r="T131" i="8"/>
  <c r="L131" i="8"/>
  <c r="P131" i="8"/>
  <c r="G131" i="8"/>
  <c r="M131" i="8"/>
  <c r="S131" i="8"/>
  <c r="F131" i="8"/>
  <c r="P132" i="8"/>
  <c r="K137" i="8"/>
  <c r="P146" i="8"/>
  <c r="M152" i="8"/>
  <c r="T153" i="8"/>
  <c r="L153" i="8"/>
  <c r="S153" i="8"/>
  <c r="J153" i="8"/>
  <c r="P153" i="8"/>
  <c r="F153" i="8"/>
  <c r="H153" i="8" s="1"/>
  <c r="V153" i="8"/>
  <c r="I153" i="8"/>
  <c r="K153" i="8" s="1"/>
  <c r="F160" i="8"/>
  <c r="T162" i="8"/>
  <c r="L162" i="8"/>
  <c r="U162" i="8"/>
  <c r="G162" i="8"/>
  <c r="F162" i="8"/>
  <c r="M162" i="8"/>
  <c r="J162" i="8"/>
  <c r="I3" i="14"/>
  <c r="R3" i="14"/>
  <c r="J6" i="14"/>
  <c r="B12" i="4"/>
  <c r="B16" i="4"/>
  <c r="E17" i="4"/>
  <c r="T19" i="4"/>
  <c r="T20" i="4"/>
  <c r="T22" i="4"/>
  <c r="T27" i="4"/>
  <c r="T28" i="4"/>
  <c r="T30" i="4"/>
  <c r="T37" i="4"/>
  <c r="D39" i="4"/>
  <c r="T41" i="4"/>
  <c r="T45" i="4"/>
  <c r="D47" i="4"/>
  <c r="T49" i="4"/>
  <c r="T50" i="4"/>
  <c r="D70" i="4"/>
  <c r="T72" i="4"/>
  <c r="D78" i="4"/>
  <c r="T80" i="4"/>
  <c r="B84" i="4"/>
  <c r="E86" i="4"/>
  <c r="B92" i="4"/>
  <c r="E94" i="4"/>
  <c r="D115" i="4"/>
  <c r="D116" i="4"/>
  <c r="D123" i="4"/>
  <c r="D124" i="4"/>
  <c r="B136" i="4"/>
  <c r="E137" i="4"/>
  <c r="B144" i="4"/>
  <c r="E145" i="4"/>
  <c r="T147" i="4"/>
  <c r="T148" i="4"/>
  <c r="E15" i="5"/>
  <c r="B18" i="5"/>
  <c r="D18" i="5"/>
  <c r="T19" i="5"/>
  <c r="E21" i="5"/>
  <c r="T28" i="5"/>
  <c r="T35" i="5"/>
  <c r="E38" i="5"/>
  <c r="E40" i="5"/>
  <c r="B42" i="5"/>
  <c r="E42" i="5"/>
  <c r="E45" i="5"/>
  <c r="D51" i="5"/>
  <c r="E51" i="5"/>
  <c r="T52" i="5"/>
  <c r="D54" i="5"/>
  <c r="T73" i="5"/>
  <c r="D79" i="5"/>
  <c r="E79" i="5"/>
  <c r="D80" i="5"/>
  <c r="D91" i="5"/>
  <c r="B91" i="5"/>
  <c r="G65" i="6"/>
  <c r="H65" i="6" s="1"/>
  <c r="I65" i="6" s="1"/>
  <c r="G81" i="6"/>
  <c r="H81" i="6" s="1"/>
  <c r="I81" i="6" s="1"/>
  <c r="I144" i="6"/>
  <c r="T8" i="8"/>
  <c r="L8" i="8"/>
  <c r="N8" i="8" s="1"/>
  <c r="U8" i="8"/>
  <c r="S8" i="8"/>
  <c r="G8" i="8"/>
  <c r="P12" i="8"/>
  <c r="J13" i="8"/>
  <c r="G40" i="8"/>
  <c r="H48" i="8"/>
  <c r="M53" i="8"/>
  <c r="T63" i="8"/>
  <c r="L63" i="8"/>
  <c r="P63" i="8"/>
  <c r="G63" i="8"/>
  <c r="V63" i="8"/>
  <c r="U63" i="8"/>
  <c r="I63" i="8"/>
  <c r="S63" i="8"/>
  <c r="H66" i="8"/>
  <c r="T70" i="8"/>
  <c r="L70" i="8"/>
  <c r="N70" i="8" s="1"/>
  <c r="P70" i="8"/>
  <c r="F70" i="8"/>
  <c r="V70" i="8"/>
  <c r="W70" i="8" s="1"/>
  <c r="J70" i="8"/>
  <c r="I72" i="8"/>
  <c r="T87" i="8"/>
  <c r="L87" i="8"/>
  <c r="S87" i="8"/>
  <c r="J87" i="8"/>
  <c r="G87" i="8"/>
  <c r="M87" i="8"/>
  <c r="V87" i="8"/>
  <c r="T91" i="8"/>
  <c r="L91" i="8"/>
  <c r="S91" i="8"/>
  <c r="J91" i="8"/>
  <c r="M91" i="8"/>
  <c r="G91" i="8"/>
  <c r="F91" i="8"/>
  <c r="J93" i="8"/>
  <c r="T97" i="8"/>
  <c r="L97" i="8"/>
  <c r="I97" i="8"/>
  <c r="S97" i="8"/>
  <c r="F97" i="8"/>
  <c r="M97" i="8"/>
  <c r="I105" i="8"/>
  <c r="J109" i="8"/>
  <c r="T139" i="8"/>
  <c r="L139" i="8"/>
  <c r="F139" i="8"/>
  <c r="S139" i="8"/>
  <c r="M139" i="8"/>
  <c r="V139" i="8"/>
  <c r="G160" i="8"/>
  <c r="K3" i="10"/>
  <c r="T3" i="15"/>
  <c r="O4" i="10"/>
  <c r="T4" i="15"/>
  <c r="AL4" i="14"/>
  <c r="AN4" i="14" s="1"/>
  <c r="AF4" i="10"/>
  <c r="AJ7" i="8" s="1"/>
  <c r="AL7" i="8" s="1"/>
  <c r="G11" i="6"/>
  <c r="H11" i="6" s="1"/>
  <c r="I11" i="6" s="1"/>
  <c r="B5" i="4"/>
  <c r="T8" i="4"/>
  <c r="D11" i="4"/>
  <c r="D12" i="4"/>
  <c r="B13" i="4"/>
  <c r="D16" i="4"/>
  <c r="T25" i="4"/>
  <c r="T33" i="4"/>
  <c r="T34" i="4"/>
  <c r="E39" i="4"/>
  <c r="T42" i="4"/>
  <c r="E47" i="4"/>
  <c r="D54" i="4"/>
  <c r="D62" i="4"/>
  <c r="B68" i="4"/>
  <c r="D69" i="4"/>
  <c r="E70" i="4"/>
  <c r="B76" i="4"/>
  <c r="D77" i="4"/>
  <c r="E78" i="4"/>
  <c r="B83" i="4"/>
  <c r="B89" i="4"/>
  <c r="B91" i="4"/>
  <c r="B97" i="4"/>
  <c r="D99" i="4"/>
  <c r="D100" i="4"/>
  <c r="D107" i="4"/>
  <c r="D108" i="4"/>
  <c r="E121" i="4"/>
  <c r="E129" i="4"/>
  <c r="T131" i="4"/>
  <c r="T132" i="4"/>
  <c r="T134" i="4"/>
  <c r="D136" i="4"/>
  <c r="T139" i="4"/>
  <c r="T140" i="4"/>
  <c r="T142" i="4"/>
  <c r="D144" i="4"/>
  <c r="T5" i="5"/>
  <c r="T8" i="5"/>
  <c r="T9" i="5"/>
  <c r="D20" i="5"/>
  <c r="B24" i="5"/>
  <c r="D26" i="5"/>
  <c r="B30" i="5"/>
  <c r="E30" i="5"/>
  <c r="D30" i="5"/>
  <c r="E33" i="5"/>
  <c r="B37" i="5"/>
  <c r="E37" i="5"/>
  <c r="B49" i="5"/>
  <c r="B51" i="5"/>
  <c r="E54" i="5"/>
  <c r="T54" i="5"/>
  <c r="E56" i="5"/>
  <c r="E61" i="5"/>
  <c r="T63" i="5"/>
  <c r="T65" i="5"/>
  <c r="D67" i="5"/>
  <c r="E67" i="5"/>
  <c r="T68" i="5"/>
  <c r="D70" i="5"/>
  <c r="B72" i="5"/>
  <c r="B77" i="5"/>
  <c r="E80" i="5"/>
  <c r="B88" i="5"/>
  <c r="T89" i="5"/>
  <c r="B93" i="5"/>
  <c r="F8" i="8"/>
  <c r="H8" i="8" s="1"/>
  <c r="M13" i="8"/>
  <c r="H14" i="8"/>
  <c r="P23" i="8"/>
  <c r="T28" i="8"/>
  <c r="L28" i="8"/>
  <c r="N28" i="8" s="1"/>
  <c r="F28" i="8"/>
  <c r="H28" i="8" s="1"/>
  <c r="O28" i="8" s="1"/>
  <c r="G28" i="8"/>
  <c r="U28" i="8"/>
  <c r="I28" i="8"/>
  <c r="K28" i="8" s="1"/>
  <c r="S28" i="8"/>
  <c r="M30" i="8"/>
  <c r="T32" i="8"/>
  <c r="L32" i="8"/>
  <c r="N32" i="8" s="1"/>
  <c r="V32" i="8"/>
  <c r="M32" i="8"/>
  <c r="S32" i="8"/>
  <c r="U32" i="8"/>
  <c r="P36" i="8"/>
  <c r="I37" i="8"/>
  <c r="K37" i="8" s="1"/>
  <c r="I40" i="8"/>
  <c r="T41" i="8"/>
  <c r="L41" i="8"/>
  <c r="P41" i="8"/>
  <c r="G41" i="8"/>
  <c r="M41" i="8"/>
  <c r="S41" i="8"/>
  <c r="W41" i="8" s="1"/>
  <c r="F41" i="8"/>
  <c r="P46" i="8"/>
  <c r="J48" i="8"/>
  <c r="T50" i="8"/>
  <c r="L50" i="8"/>
  <c r="N50" i="8" s="1"/>
  <c r="P50" i="8"/>
  <c r="G50" i="8"/>
  <c r="H50" i="8" s="1"/>
  <c r="V50" i="8"/>
  <c r="W50" i="8" s="1"/>
  <c r="U50" i="8"/>
  <c r="I50" i="8"/>
  <c r="K50" i="8" s="1"/>
  <c r="P53" i="8"/>
  <c r="AH55" i="8"/>
  <c r="T58" i="8"/>
  <c r="L58" i="8"/>
  <c r="V58" i="8"/>
  <c r="M58" i="8"/>
  <c r="S58" i="8"/>
  <c r="W58" i="8" s="1"/>
  <c r="I58" i="8"/>
  <c r="G58" i="8"/>
  <c r="F58" i="8"/>
  <c r="F63" i="8"/>
  <c r="H63" i="8" s="1"/>
  <c r="G70" i="8"/>
  <c r="I74" i="8"/>
  <c r="F87" i="8"/>
  <c r="H89" i="8"/>
  <c r="H96" i="8"/>
  <c r="G97" i="8"/>
  <c r="T106" i="8"/>
  <c r="L106" i="8"/>
  <c r="N106" i="8" s="1"/>
  <c r="U106" i="8"/>
  <c r="P106" i="8"/>
  <c r="F106" i="8"/>
  <c r="H106" i="8" s="1"/>
  <c r="V106" i="8"/>
  <c r="I106" i="8"/>
  <c r="S106" i="8"/>
  <c r="M107" i="8"/>
  <c r="T111" i="8"/>
  <c r="L111" i="8"/>
  <c r="N111" i="8" s="1"/>
  <c r="F111" i="8"/>
  <c r="H111" i="8" s="1"/>
  <c r="P111" i="8"/>
  <c r="U111" i="8"/>
  <c r="I111" i="8"/>
  <c r="S111" i="8"/>
  <c r="P112" i="8"/>
  <c r="P122" i="8"/>
  <c r="J131" i="8"/>
  <c r="K131" i="8" s="1"/>
  <c r="K133" i="8"/>
  <c r="G139" i="8"/>
  <c r="T142" i="8"/>
  <c r="L142" i="8"/>
  <c r="N142" i="8" s="1"/>
  <c r="I142" i="8"/>
  <c r="U142" i="8"/>
  <c r="J142" i="8"/>
  <c r="S142" i="8"/>
  <c r="G142" i="8"/>
  <c r="F142" i="8"/>
  <c r="T144" i="8"/>
  <c r="L144" i="8"/>
  <c r="I144" i="8"/>
  <c r="S144" i="8"/>
  <c r="U144" i="8"/>
  <c r="G144" i="8"/>
  <c r="M144" i="8"/>
  <c r="K151" i="8"/>
  <c r="J160" i="8"/>
  <c r="I162" i="8"/>
  <c r="AD3" i="14"/>
  <c r="P3" i="10"/>
  <c r="H3" i="15"/>
  <c r="R3" i="10"/>
  <c r="G6" i="7" s="1"/>
  <c r="AF3" i="10"/>
  <c r="AJ6" i="8" s="1"/>
  <c r="R4" i="10"/>
  <c r="G7" i="7" s="1"/>
  <c r="H4" i="15"/>
  <c r="AB4" i="10"/>
  <c r="AD7" i="8" s="1"/>
  <c r="P4" i="15"/>
  <c r="H6" i="10"/>
  <c r="D6" i="15"/>
  <c r="U159" i="3"/>
  <c r="B6" i="4"/>
  <c r="B14" i="4"/>
  <c r="D15" i="4"/>
  <c r="T17" i="4"/>
  <c r="T18" i="4"/>
  <c r="T26" i="4"/>
  <c r="B52" i="4"/>
  <c r="E54" i="4"/>
  <c r="B60" i="4"/>
  <c r="E62" i="4"/>
  <c r="E69" i="4"/>
  <c r="E77" i="4"/>
  <c r="D83" i="4"/>
  <c r="D84" i="4"/>
  <c r="D91" i="4"/>
  <c r="D92" i="4"/>
  <c r="B104" i="4"/>
  <c r="B112" i="4"/>
  <c r="T116" i="4"/>
  <c r="T118" i="4"/>
  <c r="T124" i="4"/>
  <c r="T126" i="4"/>
  <c r="T133" i="4"/>
  <c r="D135" i="4"/>
  <c r="T137" i="4"/>
  <c r="T141" i="4"/>
  <c r="D143" i="4"/>
  <c r="T145" i="4"/>
  <c r="T146" i="4"/>
  <c r="D11" i="5"/>
  <c r="B11" i="5"/>
  <c r="B12" i="5"/>
  <c r="E26" i="5"/>
  <c r="D28" i="5"/>
  <c r="B32" i="5"/>
  <c r="E32" i="5"/>
  <c r="B34" i="5"/>
  <c r="D34" i="5"/>
  <c r="B46" i="5"/>
  <c r="E46" i="5"/>
  <c r="D49" i="5"/>
  <c r="T53" i="5"/>
  <c r="D55" i="5"/>
  <c r="B55" i="5"/>
  <c r="T60" i="5"/>
  <c r="T67" i="5"/>
  <c r="E72" i="5"/>
  <c r="B74" i="5"/>
  <c r="E74" i="5"/>
  <c r="E77" i="5"/>
  <c r="B79" i="5"/>
  <c r="D83" i="5"/>
  <c r="E83" i="5"/>
  <c r="D86" i="5"/>
  <c r="Z156" i="6"/>
  <c r="AA156" i="6" s="1"/>
  <c r="B7" i="7"/>
  <c r="I8" i="8"/>
  <c r="T21" i="8"/>
  <c r="L21" i="8"/>
  <c r="I21" i="8"/>
  <c r="K21" i="8" s="1"/>
  <c r="S21" i="8"/>
  <c r="F21" i="8"/>
  <c r="M21" i="8"/>
  <c r="P30" i="8"/>
  <c r="P33" i="8"/>
  <c r="T34" i="8"/>
  <c r="L34" i="8"/>
  <c r="V34" i="8"/>
  <c r="M34" i="8"/>
  <c r="F34" i="8"/>
  <c r="J34" i="8"/>
  <c r="U34" i="8"/>
  <c r="I34" i="8"/>
  <c r="K34" i="8" s="1"/>
  <c r="J40" i="8"/>
  <c r="P59" i="8"/>
  <c r="J63" i="8"/>
  <c r="I70" i="8"/>
  <c r="K70" i="8" s="1"/>
  <c r="M72" i="8"/>
  <c r="T75" i="8"/>
  <c r="L75" i="8"/>
  <c r="N75" i="8" s="1"/>
  <c r="V75" i="8"/>
  <c r="M75" i="8"/>
  <c r="P75" i="8"/>
  <c r="F75" i="8"/>
  <c r="U75" i="8"/>
  <c r="I75" i="8"/>
  <c r="K75" i="8" s="1"/>
  <c r="S75" i="8"/>
  <c r="T77" i="8"/>
  <c r="L77" i="8"/>
  <c r="N77" i="8" s="1"/>
  <c r="U77" i="8"/>
  <c r="P77" i="8"/>
  <c r="F77" i="8"/>
  <c r="H77" i="8" s="1"/>
  <c r="S77" i="8"/>
  <c r="G77" i="8"/>
  <c r="S78" i="8"/>
  <c r="I91" i="8"/>
  <c r="K91" i="8" s="1"/>
  <c r="P93" i="8"/>
  <c r="J97" i="8"/>
  <c r="M105" i="8"/>
  <c r="T132" i="8"/>
  <c r="L132" i="8"/>
  <c r="U132" i="8"/>
  <c r="G132" i="8"/>
  <c r="M132" i="8"/>
  <c r="J132" i="8"/>
  <c r="V132" i="8"/>
  <c r="W132" i="8" s="1"/>
  <c r="I139" i="8"/>
  <c r="H144" i="8"/>
  <c r="T146" i="8"/>
  <c r="L146" i="8"/>
  <c r="G146" i="8"/>
  <c r="S146" i="8"/>
  <c r="F146" i="8"/>
  <c r="M146" i="8"/>
  <c r="U150" i="8"/>
  <c r="D6" i="8"/>
  <c r="D6" i="7"/>
  <c r="O3" i="10"/>
  <c r="J5" i="12"/>
  <c r="W3" i="14"/>
  <c r="X3" i="14" s="1"/>
  <c r="T3" i="14" s="1"/>
  <c r="S3" i="15"/>
  <c r="AE3" i="10"/>
  <c r="AI6" i="8" s="1"/>
  <c r="AK3" i="14"/>
  <c r="L4" i="10"/>
  <c r="L6" i="15"/>
  <c r="AA6" i="14"/>
  <c r="D5" i="4"/>
  <c r="B7" i="4"/>
  <c r="D13" i="4"/>
  <c r="E15" i="4"/>
  <c r="D22" i="4"/>
  <c r="D30" i="4"/>
  <c r="B36" i="4"/>
  <c r="D37" i="4"/>
  <c r="E38" i="4"/>
  <c r="T39" i="4"/>
  <c r="B44" i="4"/>
  <c r="D45" i="4"/>
  <c r="E46" i="4"/>
  <c r="T47" i="4"/>
  <c r="B51" i="4"/>
  <c r="B57" i="4"/>
  <c r="B59" i="4"/>
  <c r="B65" i="4"/>
  <c r="D67" i="4"/>
  <c r="D68" i="4"/>
  <c r="D75" i="4"/>
  <c r="D76" i="4"/>
  <c r="E89" i="4"/>
  <c r="E97" i="4"/>
  <c r="T99" i="4"/>
  <c r="T102" i="4"/>
  <c r="D104" i="4"/>
  <c r="T107" i="4"/>
  <c r="T110" i="4"/>
  <c r="D112" i="4"/>
  <c r="T130" i="4"/>
  <c r="E135" i="4"/>
  <c r="T138" i="4"/>
  <c r="E143" i="4"/>
  <c r="D5" i="5"/>
  <c r="T10" i="5"/>
  <c r="E18" i="5"/>
  <c r="E24" i="5"/>
  <c r="E28" i="5"/>
  <c r="D37" i="5"/>
  <c r="D42" i="5"/>
  <c r="T48" i="5"/>
  <c r="B62" i="5"/>
  <c r="E62" i="5"/>
  <c r="D62" i="5"/>
  <c r="E65" i="5"/>
  <c r="B69" i="5"/>
  <c r="E69" i="5"/>
  <c r="B83" i="5"/>
  <c r="E86" i="5"/>
  <c r="T86" i="5"/>
  <c r="E88" i="5"/>
  <c r="E91" i="5"/>
  <c r="E93" i="5"/>
  <c r="B6" i="7"/>
  <c r="J8" i="8"/>
  <c r="P13" i="8"/>
  <c r="T17" i="8"/>
  <c r="L17" i="8"/>
  <c r="N17" i="8" s="1"/>
  <c r="F17" i="8"/>
  <c r="G17" i="8"/>
  <c r="V17" i="8"/>
  <c r="W17" i="8" s="1"/>
  <c r="J17" i="8"/>
  <c r="K17" i="8" s="1"/>
  <c r="G21" i="8"/>
  <c r="H25" i="8"/>
  <c r="T29" i="8"/>
  <c r="L29" i="8"/>
  <c r="S29" i="8"/>
  <c r="J29" i="8"/>
  <c r="K29" i="8" s="1"/>
  <c r="P29" i="8"/>
  <c r="F29" i="8"/>
  <c r="H29" i="8" s="1"/>
  <c r="U29" i="8"/>
  <c r="M29" i="8"/>
  <c r="G32" i="8"/>
  <c r="H32" i="8" s="1"/>
  <c r="U33" i="8"/>
  <c r="G34" i="8"/>
  <c r="P40" i="8"/>
  <c r="J41" i="8"/>
  <c r="K41" i="8" s="1"/>
  <c r="K47" i="8"/>
  <c r="H51" i="8"/>
  <c r="J58" i="8"/>
  <c r="S59" i="8"/>
  <c r="M63" i="8"/>
  <c r="P64" i="8"/>
  <c r="T71" i="8"/>
  <c r="L71" i="8"/>
  <c r="V71" i="8"/>
  <c r="M71" i="8"/>
  <c r="P71" i="8"/>
  <c r="F71" i="8"/>
  <c r="H71" i="8" s="1"/>
  <c r="U71" i="8"/>
  <c r="I71" i="8"/>
  <c r="K71" i="8" s="1"/>
  <c r="S71" i="8"/>
  <c r="W71" i="8" s="1"/>
  <c r="T73" i="8"/>
  <c r="L73" i="8"/>
  <c r="V73" i="8"/>
  <c r="M73" i="8"/>
  <c r="P73" i="8"/>
  <c r="F73" i="8"/>
  <c r="H73" i="8" s="1"/>
  <c r="U73" i="8"/>
  <c r="I73" i="8"/>
  <c r="K73" i="8" s="1"/>
  <c r="S73" i="8"/>
  <c r="M74" i="8"/>
  <c r="G75" i="8"/>
  <c r="I77" i="8"/>
  <c r="K77" i="8" s="1"/>
  <c r="I87" i="8"/>
  <c r="K87" i="8" s="1"/>
  <c r="K101" i="8"/>
  <c r="J106" i="8"/>
  <c r="S107" i="8"/>
  <c r="T108" i="8"/>
  <c r="L108" i="8"/>
  <c r="N108" i="8" s="1"/>
  <c r="U108" i="8"/>
  <c r="P108" i="8"/>
  <c r="F108" i="8"/>
  <c r="S108" i="8"/>
  <c r="G108" i="8"/>
  <c r="J111" i="8"/>
  <c r="F132" i="8"/>
  <c r="H132" i="8" s="1"/>
  <c r="J139" i="8"/>
  <c r="J144" i="8"/>
  <c r="I146" i="8"/>
  <c r="K146" i="8" s="1"/>
  <c r="M153" i="8"/>
  <c r="P160" i="8"/>
  <c r="J215" i="12"/>
  <c r="J211" i="12"/>
  <c r="J207" i="12"/>
  <c r="J183" i="12"/>
  <c r="J175" i="12"/>
  <c r="J171" i="12"/>
  <c r="J167" i="12"/>
  <c r="J163" i="12"/>
  <c r="J151" i="12"/>
  <c r="J147" i="12"/>
  <c r="J139" i="12"/>
  <c r="J135" i="12"/>
  <c r="J127" i="12"/>
  <c r="J119" i="12"/>
  <c r="Q73" i="8" s="1"/>
  <c r="J115" i="12"/>
  <c r="J111" i="12"/>
  <c r="J107" i="12"/>
  <c r="J103" i="12"/>
  <c r="J99" i="12"/>
  <c r="J83" i="12"/>
  <c r="J75" i="12"/>
  <c r="J71" i="12"/>
  <c r="J67" i="12"/>
  <c r="J63" i="12"/>
  <c r="J55" i="12"/>
  <c r="Q35" i="8" s="1"/>
  <c r="J51" i="12"/>
  <c r="J47" i="12"/>
  <c r="J39" i="12"/>
  <c r="Q22" i="8" s="1"/>
  <c r="R22" i="8" s="1"/>
  <c r="J35" i="12"/>
  <c r="J23" i="12"/>
  <c r="Q15" i="8" s="1"/>
  <c r="J19" i="12"/>
  <c r="J15" i="12"/>
  <c r="J11" i="12"/>
  <c r="J7" i="12"/>
  <c r="O210" i="12"/>
  <c r="O206" i="12"/>
  <c r="O198" i="12"/>
  <c r="O194" i="12"/>
  <c r="O186" i="12"/>
  <c r="O182" i="12"/>
  <c r="O178" i="12"/>
  <c r="O174" i="12"/>
  <c r="O166" i="12"/>
  <c r="O162" i="12"/>
  <c r="O150" i="12"/>
  <c r="O146" i="12"/>
  <c r="O138" i="12"/>
  <c r="O134" i="12"/>
  <c r="O130" i="12"/>
  <c r="O122" i="12"/>
  <c r="O118" i="12"/>
  <c r="O110" i="12"/>
  <c r="O106" i="12"/>
  <c r="O102" i="12"/>
  <c r="O86" i="12"/>
  <c r="O78" i="12"/>
  <c r="O74" i="12"/>
  <c r="O70" i="12"/>
  <c r="O54" i="12"/>
  <c r="O50" i="12"/>
  <c r="O42" i="12"/>
  <c r="K24" i="6" s="1"/>
  <c r="L24" i="6" s="1"/>
  <c r="M24" i="6" s="1"/>
  <c r="O38" i="12"/>
  <c r="O34" i="12"/>
  <c r="O30" i="12"/>
  <c r="O26" i="12"/>
  <c r="O22" i="12"/>
  <c r="K14" i="6" s="1"/>
  <c r="L14" i="6" s="1"/>
  <c r="M14" i="6" s="1"/>
  <c r="O18" i="12"/>
  <c r="K9" i="6" s="1"/>
  <c r="L9" i="6" s="1"/>
  <c r="M9" i="6" s="1"/>
  <c r="O14" i="12"/>
  <c r="O10" i="12"/>
  <c r="O6" i="12"/>
  <c r="J210" i="12"/>
  <c r="J206" i="12"/>
  <c r="J198" i="12"/>
  <c r="Q151" i="8" s="1"/>
  <c r="J194" i="12"/>
  <c r="J186" i="12"/>
  <c r="J182" i="12"/>
  <c r="J178" i="12"/>
  <c r="J174" i="12"/>
  <c r="J166" i="12"/>
  <c r="J162" i="12"/>
  <c r="J150" i="12"/>
  <c r="J146" i="12"/>
  <c r="J142" i="12"/>
  <c r="Q94" i="8" s="1"/>
  <c r="R94" i="8" s="1"/>
  <c r="J138" i="12"/>
  <c r="J134" i="12"/>
  <c r="J130" i="12"/>
  <c r="J122" i="12"/>
  <c r="J110" i="12"/>
  <c r="J106" i="12"/>
  <c r="J102" i="12"/>
  <c r="J90" i="12"/>
  <c r="Q55" i="8" s="1"/>
  <c r="J86" i="12"/>
  <c r="J78" i="12"/>
  <c r="J74" i="12"/>
  <c r="J70" i="12"/>
  <c r="J54" i="12"/>
  <c r="J50" i="12"/>
  <c r="J42" i="12"/>
  <c r="J38" i="12"/>
  <c r="J34" i="12"/>
  <c r="J30" i="12"/>
  <c r="J26" i="12"/>
  <c r="J18" i="12"/>
  <c r="J14" i="12"/>
  <c r="J10" i="12"/>
  <c r="J6" i="12"/>
  <c r="O213" i="12"/>
  <c r="O205" i="12"/>
  <c r="O201" i="12"/>
  <c r="O193" i="12"/>
  <c r="O189" i="12"/>
  <c r="K142" i="6" s="1"/>
  <c r="L142" i="6" s="1"/>
  <c r="M142" i="6" s="1"/>
  <c r="O185" i="12"/>
  <c r="O165" i="12"/>
  <c r="O157" i="12"/>
  <c r="O149" i="12"/>
  <c r="O133" i="12"/>
  <c r="O129" i="12"/>
  <c r="O117" i="12"/>
  <c r="O113" i="12"/>
  <c r="O109" i="12"/>
  <c r="O105" i="12"/>
  <c r="O97" i="12"/>
  <c r="O93" i="12"/>
  <c r="O85" i="12"/>
  <c r="O81" i="12"/>
  <c r="O77" i="12"/>
  <c r="O73" i="12"/>
  <c r="O69" i="12"/>
  <c r="O57" i="12"/>
  <c r="O49" i="12"/>
  <c r="O45" i="12"/>
  <c r="O41" i="12"/>
  <c r="O37" i="12"/>
  <c r="O33" i="12"/>
  <c r="O29" i="12"/>
  <c r="O25" i="12"/>
  <c r="O17" i="12"/>
  <c r="O13" i="12"/>
  <c r="O9" i="12"/>
  <c r="J213" i="12"/>
  <c r="J205" i="12"/>
  <c r="J201" i="12"/>
  <c r="J193" i="12"/>
  <c r="J185" i="12"/>
  <c r="J165" i="12"/>
  <c r="J157" i="12"/>
  <c r="J149" i="12"/>
  <c r="J129" i="12"/>
  <c r="J117" i="12"/>
  <c r="J113" i="12"/>
  <c r="J109" i="12"/>
  <c r="J105" i="12"/>
  <c r="J97" i="12"/>
  <c r="J93" i="12"/>
  <c r="J85" i="12"/>
  <c r="J81" i="12"/>
  <c r="J77" i="12"/>
  <c r="J73" i="12"/>
  <c r="J69" i="12"/>
  <c r="J57" i="12"/>
  <c r="J49" i="12"/>
  <c r="Q31" i="8" s="1"/>
  <c r="R31" i="8" s="1"/>
  <c r="J45" i="12"/>
  <c r="J41" i="12"/>
  <c r="J37" i="12"/>
  <c r="J33" i="12"/>
  <c r="J29" i="12"/>
  <c r="J25" i="12"/>
  <c r="J21" i="12"/>
  <c r="Q11" i="8" s="1"/>
  <c r="J17" i="12"/>
  <c r="J13" i="12"/>
  <c r="J9" i="12"/>
  <c r="O212" i="12"/>
  <c r="O208" i="12"/>
  <c r="O200" i="12"/>
  <c r="O196" i="12"/>
  <c r="O188" i="12"/>
  <c r="O180" i="12"/>
  <c r="O176" i="12"/>
  <c r="O160" i="12"/>
  <c r="O152" i="12"/>
  <c r="O148" i="12"/>
  <c r="O144" i="12"/>
  <c r="O132" i="12"/>
  <c r="O124" i="12"/>
  <c r="O120" i="12"/>
  <c r="O116" i="12"/>
  <c r="O108" i="12"/>
  <c r="O100" i="12"/>
  <c r="O96" i="12"/>
  <c r="O92" i="12"/>
  <c r="O88" i="12"/>
  <c r="O84" i="12"/>
  <c r="O80" i="12"/>
  <c r="O76" i="12"/>
  <c r="O72" i="12"/>
  <c r="O68" i="12"/>
  <c r="O56" i="12"/>
  <c r="O52" i="12"/>
  <c r="O48" i="12"/>
  <c r="O40" i="12"/>
  <c r="O32" i="12"/>
  <c r="O28" i="12"/>
  <c r="O24" i="12"/>
  <c r="O20" i="12"/>
  <c r="O16" i="12"/>
  <c r="O8" i="12"/>
  <c r="O4" i="12"/>
  <c r="O215" i="12"/>
  <c r="O183" i="12"/>
  <c r="O167" i="12"/>
  <c r="O151" i="12"/>
  <c r="O135" i="12"/>
  <c r="O103" i="12"/>
  <c r="O71" i="12"/>
  <c r="O55" i="12"/>
  <c r="O39" i="12"/>
  <c r="K22" i="6" s="1"/>
  <c r="L22" i="6" s="1"/>
  <c r="M22" i="6" s="1"/>
  <c r="O7" i="12"/>
  <c r="J212" i="12"/>
  <c r="J196" i="12"/>
  <c r="J180" i="12"/>
  <c r="J148" i="12"/>
  <c r="J132" i="12"/>
  <c r="J116" i="12"/>
  <c r="J100" i="12"/>
  <c r="J84" i="12"/>
  <c r="J68" i="12"/>
  <c r="J52" i="12"/>
  <c r="J4" i="12"/>
  <c r="O211" i="12"/>
  <c r="O163" i="12"/>
  <c r="O147" i="12"/>
  <c r="O131" i="12"/>
  <c r="K81" i="6" s="1"/>
  <c r="L81" i="6" s="1"/>
  <c r="M81" i="6" s="1"/>
  <c r="N81" i="6" s="1"/>
  <c r="M80" i="3" s="1"/>
  <c r="O115" i="12"/>
  <c r="O99" i="12"/>
  <c r="O83" i="12"/>
  <c r="O67" i="12"/>
  <c r="O51" i="12"/>
  <c r="O35" i="12"/>
  <c r="O19" i="12"/>
  <c r="J208" i="12"/>
  <c r="J176" i="12"/>
  <c r="J160" i="12"/>
  <c r="J144" i="12"/>
  <c r="Q99" i="8" s="1"/>
  <c r="J96" i="12"/>
  <c r="J80" i="12"/>
  <c r="J48" i="12"/>
  <c r="J32" i="12"/>
  <c r="J16" i="12"/>
  <c r="O207" i="12"/>
  <c r="O175" i="12"/>
  <c r="O127" i="12"/>
  <c r="O111" i="12"/>
  <c r="O95" i="12"/>
  <c r="K59" i="6" s="1"/>
  <c r="L59" i="6" s="1"/>
  <c r="M59" i="6" s="1"/>
  <c r="O63" i="12"/>
  <c r="O47" i="12"/>
  <c r="O15" i="12"/>
  <c r="J188" i="12"/>
  <c r="J124" i="12"/>
  <c r="J108" i="12"/>
  <c r="J76" i="12"/>
  <c r="J28" i="12"/>
  <c r="O203" i="12"/>
  <c r="O171" i="12"/>
  <c r="O139" i="12"/>
  <c r="O107" i="12"/>
  <c r="O91" i="12"/>
  <c r="O75" i="12"/>
  <c r="O11" i="12"/>
  <c r="J56" i="12"/>
  <c r="J40" i="12"/>
  <c r="J152" i="12"/>
  <c r="J24" i="12"/>
  <c r="J120" i="12"/>
  <c r="J88" i="12"/>
  <c r="J72" i="12"/>
  <c r="E3" i="10"/>
  <c r="J8" i="12"/>
  <c r="J200" i="12"/>
  <c r="AL3" i="14"/>
  <c r="W4" i="10"/>
  <c r="AF4" i="14"/>
  <c r="S4" i="15"/>
  <c r="C6" i="15"/>
  <c r="F6" i="14"/>
  <c r="H6" i="14"/>
  <c r="J6" i="10"/>
  <c r="AF6" i="14"/>
  <c r="AG6" i="14" s="1"/>
  <c r="P6" i="15"/>
  <c r="AB6" i="10"/>
  <c r="AD9" i="8" s="1"/>
  <c r="F7" i="14"/>
  <c r="G7" i="14" s="1"/>
  <c r="G7" i="10"/>
  <c r="T86" i="4"/>
  <c r="T94" i="4"/>
  <c r="E52" i="5"/>
  <c r="D52" i="5"/>
  <c r="B78" i="5"/>
  <c r="E78" i="5"/>
  <c r="T85" i="5"/>
  <c r="G55" i="6"/>
  <c r="H55" i="6" s="1"/>
  <c r="I55" i="6" s="1"/>
  <c r="I73" i="6"/>
  <c r="T12" i="8"/>
  <c r="L12" i="8"/>
  <c r="F12" i="8"/>
  <c r="H12" i="8" s="1"/>
  <c r="S12" i="8"/>
  <c r="I12" i="8"/>
  <c r="K12" i="8" s="1"/>
  <c r="U12" i="8"/>
  <c r="M12" i="8"/>
  <c r="T23" i="8"/>
  <c r="L23" i="8"/>
  <c r="I23" i="8"/>
  <c r="Q23" i="8"/>
  <c r="G23" i="8"/>
  <c r="V23" i="8"/>
  <c r="J23" i="8"/>
  <c r="U23" i="8"/>
  <c r="K32" i="8"/>
  <c r="T36" i="8"/>
  <c r="L36" i="8"/>
  <c r="V36" i="8"/>
  <c r="M36" i="8"/>
  <c r="S36" i="8"/>
  <c r="G36" i="8"/>
  <c r="H36" i="8" s="1"/>
  <c r="T46" i="8"/>
  <c r="W46" i="8" s="1"/>
  <c r="L46" i="8"/>
  <c r="I46" i="8"/>
  <c r="K46" i="8" s="1"/>
  <c r="U46" i="8"/>
  <c r="M46" i="8"/>
  <c r="V46" i="8"/>
  <c r="T53" i="8"/>
  <c r="L53" i="8"/>
  <c r="N53" i="8" s="1"/>
  <c r="S53" i="8"/>
  <c r="W53" i="8" s="1"/>
  <c r="J53" i="8"/>
  <c r="G53" i="8"/>
  <c r="H53" i="8" s="1"/>
  <c r="V53" i="8"/>
  <c r="I53" i="8"/>
  <c r="K53" i="8" s="1"/>
  <c r="K56" i="8"/>
  <c r="S72" i="8"/>
  <c r="T78" i="8"/>
  <c r="L78" i="8"/>
  <c r="P78" i="8"/>
  <c r="G78" i="8"/>
  <c r="F78" i="8"/>
  <c r="U78" i="8"/>
  <c r="I78" i="8"/>
  <c r="K78" i="8" s="1"/>
  <c r="M78" i="8"/>
  <c r="T90" i="8"/>
  <c r="L90" i="8"/>
  <c r="F90" i="8"/>
  <c r="H90" i="8" s="1"/>
  <c r="U90" i="8"/>
  <c r="I90" i="8"/>
  <c r="K90" i="8" s="1"/>
  <c r="P90" i="8"/>
  <c r="M90" i="8"/>
  <c r="V90" i="8"/>
  <c r="W90" i="8" s="1"/>
  <c r="T104" i="8"/>
  <c r="L104" i="8"/>
  <c r="N104" i="8" s="1"/>
  <c r="U104" i="8"/>
  <c r="P104" i="8"/>
  <c r="F104" i="8"/>
  <c r="H104" i="8" s="1"/>
  <c r="V104" i="8"/>
  <c r="I104" i="8"/>
  <c r="K104" i="8" s="1"/>
  <c r="S104" i="8"/>
  <c r="S105" i="8"/>
  <c r="K108" i="8"/>
  <c r="S109" i="8"/>
  <c r="T112" i="8"/>
  <c r="L112" i="8"/>
  <c r="S112" i="8"/>
  <c r="J112" i="8"/>
  <c r="G112" i="8"/>
  <c r="H112" i="8" s="1"/>
  <c r="M112" i="8"/>
  <c r="V112" i="8"/>
  <c r="T122" i="8"/>
  <c r="L122" i="8"/>
  <c r="N122" i="8" s="1"/>
  <c r="S122" i="8"/>
  <c r="I122" i="8"/>
  <c r="K122" i="8" s="1"/>
  <c r="U122" i="8"/>
  <c r="G122" i="8"/>
  <c r="F122" i="8"/>
  <c r="T150" i="8"/>
  <c r="L150" i="8"/>
  <c r="P150" i="8"/>
  <c r="G150" i="8"/>
  <c r="S150" i="8"/>
  <c r="I150" i="8"/>
  <c r="K150" i="8" s="1"/>
  <c r="F150" i="8"/>
  <c r="M150" i="8"/>
  <c r="T152" i="8"/>
  <c r="L152" i="8"/>
  <c r="N152" i="8" s="1"/>
  <c r="F152" i="8"/>
  <c r="G152" i="8"/>
  <c r="P152" i="8"/>
  <c r="V152" i="8"/>
  <c r="W152" i="8" s="1"/>
  <c r="J152" i="8"/>
  <c r="U152" i="8"/>
  <c r="I152" i="8"/>
  <c r="K152" i="8" s="1"/>
  <c r="E3" i="15"/>
  <c r="I3" i="10"/>
  <c r="S6" i="6" s="1"/>
  <c r="N3" i="10"/>
  <c r="U3" i="10"/>
  <c r="J6" i="7" s="1"/>
  <c r="K3" i="15"/>
  <c r="A7" i="6"/>
  <c r="A7" i="8"/>
  <c r="E4" i="15"/>
  <c r="I4" i="14"/>
  <c r="K4" i="14" s="1"/>
  <c r="L4" i="14" s="1"/>
  <c r="I4" i="10"/>
  <c r="S7" i="6" s="1"/>
  <c r="W4" i="14"/>
  <c r="X4" i="14" s="1"/>
  <c r="T4" i="14" s="1"/>
  <c r="D9" i="8"/>
  <c r="D9" i="7"/>
  <c r="D9" i="6"/>
  <c r="P6" i="10"/>
  <c r="O8" i="15"/>
  <c r="AA8" i="10"/>
  <c r="AC11" i="8" s="1"/>
  <c r="AE8" i="14"/>
  <c r="T70" i="4"/>
  <c r="T78" i="4"/>
  <c r="T21" i="5"/>
  <c r="T38" i="5"/>
  <c r="D43" i="5"/>
  <c r="B43" i="5"/>
  <c r="T80" i="5"/>
  <c r="B94" i="5"/>
  <c r="E94" i="5"/>
  <c r="D94" i="5"/>
  <c r="H15" i="8"/>
  <c r="H23" i="8"/>
  <c r="T33" i="8"/>
  <c r="L33" i="8"/>
  <c r="N33" i="8" s="1"/>
  <c r="M33" i="8"/>
  <c r="S33" i="8"/>
  <c r="G33" i="8"/>
  <c r="F33" i="8"/>
  <c r="H46" i="8"/>
  <c r="H49" i="8"/>
  <c r="T55" i="8"/>
  <c r="L55" i="8"/>
  <c r="S55" i="8"/>
  <c r="J55" i="8"/>
  <c r="P55" i="8"/>
  <c r="F55" i="8"/>
  <c r="H55" i="8" s="1"/>
  <c r="U55" i="8"/>
  <c r="M55" i="8"/>
  <c r="T59" i="8"/>
  <c r="L59" i="8"/>
  <c r="U59" i="8"/>
  <c r="J59" i="8"/>
  <c r="F59" i="8"/>
  <c r="H59" i="8" s="1"/>
  <c r="M59" i="8"/>
  <c r="H83" i="8"/>
  <c r="T93" i="8"/>
  <c r="L93" i="8"/>
  <c r="I93" i="8"/>
  <c r="K93" i="8" s="1"/>
  <c r="V93" i="8"/>
  <c r="S93" i="8"/>
  <c r="G93" i="8"/>
  <c r="H93" i="8" s="1"/>
  <c r="M93" i="8"/>
  <c r="T107" i="8"/>
  <c r="L107" i="8"/>
  <c r="N107" i="8" s="1"/>
  <c r="P107" i="8"/>
  <c r="G107" i="8"/>
  <c r="F107" i="8"/>
  <c r="V107" i="8"/>
  <c r="J107" i="8"/>
  <c r="K132" i="8"/>
  <c r="F4" i="14"/>
  <c r="G4" i="10"/>
  <c r="P7" i="6" s="1"/>
  <c r="Q7" i="6" s="1"/>
  <c r="O7" i="6"/>
  <c r="T7" i="6"/>
  <c r="U7" i="6" s="1"/>
  <c r="V7" i="6" s="1"/>
  <c r="C5" i="10"/>
  <c r="F6" i="15"/>
  <c r="L6" i="10"/>
  <c r="N7" i="10"/>
  <c r="T54" i="4"/>
  <c r="T62" i="4"/>
  <c r="T69" i="4"/>
  <c r="T77" i="4"/>
  <c r="B14" i="5"/>
  <c r="E14" i="5"/>
  <c r="T15" i="5"/>
  <c r="T26" i="5"/>
  <c r="D47" i="5"/>
  <c r="E47" i="5"/>
  <c r="D59" i="5"/>
  <c r="B59" i="5"/>
  <c r="B82" i="5"/>
  <c r="D82" i="5"/>
  <c r="E84" i="5"/>
  <c r="D84" i="5"/>
  <c r="G80" i="6"/>
  <c r="H80" i="6" s="1"/>
  <c r="I80" i="6" s="1"/>
  <c r="T13" i="8"/>
  <c r="L13" i="8"/>
  <c r="N13" i="8" s="1"/>
  <c r="U13" i="8"/>
  <c r="S13" i="8"/>
  <c r="I13" i="8"/>
  <c r="K13" i="8" s="1"/>
  <c r="V13" i="8"/>
  <c r="G13" i="8"/>
  <c r="T30" i="8"/>
  <c r="L30" i="8"/>
  <c r="N30" i="8" s="1"/>
  <c r="F30" i="8"/>
  <c r="G30" i="8"/>
  <c r="U30" i="8"/>
  <c r="I30" i="8"/>
  <c r="K30" i="8" s="1"/>
  <c r="S30" i="8"/>
  <c r="T40" i="8"/>
  <c r="L40" i="8"/>
  <c r="N40" i="8" s="1"/>
  <c r="U40" i="8"/>
  <c r="S40" i="8"/>
  <c r="M40" i="8"/>
  <c r="V40" i="8"/>
  <c r="T64" i="8"/>
  <c r="L64" i="8"/>
  <c r="S64" i="8"/>
  <c r="J64" i="8"/>
  <c r="U64" i="8"/>
  <c r="I64" i="8"/>
  <c r="K64" i="8" s="1"/>
  <c r="F64" i="8"/>
  <c r="M64" i="8"/>
  <c r="T72" i="8"/>
  <c r="L72" i="8"/>
  <c r="N72" i="8" s="1"/>
  <c r="P72" i="8"/>
  <c r="F72" i="8"/>
  <c r="H72" i="8" s="1"/>
  <c r="V72" i="8"/>
  <c r="J72" i="8"/>
  <c r="T105" i="8"/>
  <c r="L105" i="8"/>
  <c r="N105" i="8" s="1"/>
  <c r="P105" i="8"/>
  <c r="G105" i="8"/>
  <c r="F105" i="8"/>
  <c r="H105" i="8" s="1"/>
  <c r="V105" i="8"/>
  <c r="J105" i="8"/>
  <c r="T109" i="8"/>
  <c r="L109" i="8"/>
  <c r="P109" i="8"/>
  <c r="G109" i="8"/>
  <c r="F109" i="8"/>
  <c r="U109" i="8"/>
  <c r="I109" i="8"/>
  <c r="M109" i="8"/>
  <c r="T160" i="8"/>
  <c r="L160" i="8"/>
  <c r="V160" i="8"/>
  <c r="M160" i="8"/>
  <c r="S160" i="8"/>
  <c r="I160" i="8"/>
  <c r="U160" i="8"/>
  <c r="U3" i="15"/>
  <c r="AM3" i="14"/>
  <c r="AG3" i="10"/>
  <c r="AK6" i="8" s="1"/>
  <c r="T4" i="10"/>
  <c r="I7" i="7" s="1"/>
  <c r="J4" i="15"/>
  <c r="Q4" i="14"/>
  <c r="R4" i="15"/>
  <c r="AD4" i="10"/>
  <c r="AG7" i="8" s="1"/>
  <c r="AH7" i="8" s="1"/>
  <c r="AI4" i="14"/>
  <c r="AJ4" i="14" s="1"/>
  <c r="D8" i="8"/>
  <c r="D8" i="7"/>
  <c r="AA5" i="10"/>
  <c r="AC8" i="8" s="1"/>
  <c r="O5" i="15"/>
  <c r="B6" i="15"/>
  <c r="F6" i="10"/>
  <c r="E6" i="14"/>
  <c r="N6" i="10"/>
  <c r="G7" i="15"/>
  <c r="Q7" i="10"/>
  <c r="F10" i="7" s="1"/>
  <c r="R7" i="10"/>
  <c r="G10" i="7" s="1"/>
  <c r="H7" i="15"/>
  <c r="S7" i="10"/>
  <c r="H10" i="7" s="1"/>
  <c r="E8" i="14"/>
  <c r="K8" i="15"/>
  <c r="U8" i="10"/>
  <c r="J11" i="7" s="1"/>
  <c r="X8" i="10"/>
  <c r="S9" i="10"/>
  <c r="H12" i="7" s="1"/>
  <c r="O9" i="15"/>
  <c r="AA9" i="10"/>
  <c r="AC12" i="8" s="1"/>
  <c r="AE9" i="14"/>
  <c r="J10" i="10"/>
  <c r="R11" i="14"/>
  <c r="U11" i="10"/>
  <c r="J14" i="7" s="1"/>
  <c r="P12" i="10"/>
  <c r="M13" i="10"/>
  <c r="P13" i="14"/>
  <c r="J20" i="12"/>
  <c r="Q9" i="10"/>
  <c r="F12" i="7" s="1"/>
  <c r="G9" i="15"/>
  <c r="AE9" i="10"/>
  <c r="AI12" i="8" s="1"/>
  <c r="S9" i="15"/>
  <c r="AK9" i="14"/>
  <c r="L10" i="15"/>
  <c r="AA10" i="14"/>
  <c r="AF11" i="10"/>
  <c r="AJ14" i="8" s="1"/>
  <c r="E12" i="14"/>
  <c r="B12" i="15"/>
  <c r="N12" i="10"/>
  <c r="J12" i="15"/>
  <c r="P14" i="10"/>
  <c r="T11" i="8"/>
  <c r="L11" i="8"/>
  <c r="I11" i="8"/>
  <c r="K11" i="8" s="1"/>
  <c r="G11" i="8"/>
  <c r="P11" i="8"/>
  <c r="T27" i="8"/>
  <c r="L27" i="8"/>
  <c r="S27" i="8"/>
  <c r="J27" i="8"/>
  <c r="K27" i="8" s="1"/>
  <c r="G27" i="8"/>
  <c r="P27" i="8"/>
  <c r="T38" i="8"/>
  <c r="L38" i="8"/>
  <c r="V38" i="8"/>
  <c r="W38" i="8" s="1"/>
  <c r="M38" i="8"/>
  <c r="P38" i="8"/>
  <c r="K44" i="8"/>
  <c r="T60" i="8"/>
  <c r="L60" i="8"/>
  <c r="U60" i="8"/>
  <c r="S60" i="8"/>
  <c r="I60" i="8"/>
  <c r="K60" i="8" s="1"/>
  <c r="P60" i="8"/>
  <c r="T88" i="8"/>
  <c r="W88" i="8" s="1"/>
  <c r="L88" i="8"/>
  <c r="N88" i="8" s="1"/>
  <c r="F88" i="8"/>
  <c r="T95" i="8"/>
  <c r="L95" i="8"/>
  <c r="I95" i="8"/>
  <c r="K95" i="8" s="1"/>
  <c r="U95" i="8"/>
  <c r="J95" i="8"/>
  <c r="P95" i="8"/>
  <c r="T113" i="8"/>
  <c r="W113" i="8" s="1"/>
  <c r="L113" i="8"/>
  <c r="N113" i="8" s="1"/>
  <c r="F113" i="8"/>
  <c r="T116" i="8"/>
  <c r="L116" i="8"/>
  <c r="I116" i="8"/>
  <c r="K116" i="8" s="1"/>
  <c r="V116" i="8"/>
  <c r="W116" i="8" s="1"/>
  <c r="P116" i="8"/>
  <c r="T133" i="8"/>
  <c r="W133" i="8" s="1"/>
  <c r="L133" i="8"/>
  <c r="N133" i="8" s="1"/>
  <c r="P133" i="8"/>
  <c r="G133" i="8"/>
  <c r="K136" i="8"/>
  <c r="K138" i="8"/>
  <c r="T140" i="8"/>
  <c r="L140" i="8"/>
  <c r="N140" i="8" s="1"/>
  <c r="S140" i="8"/>
  <c r="J140" i="8"/>
  <c r="K140" i="8" s="1"/>
  <c r="P140" i="8"/>
  <c r="T145" i="8"/>
  <c r="L145" i="8"/>
  <c r="V145" i="8"/>
  <c r="M145" i="8"/>
  <c r="G145" i="8"/>
  <c r="P145" i="8"/>
  <c r="T149" i="8"/>
  <c r="W149" i="8" s="1"/>
  <c r="L149" i="8"/>
  <c r="U149" i="8"/>
  <c r="P149" i="8"/>
  <c r="T151" i="8"/>
  <c r="W151" i="8" s="1"/>
  <c r="L151" i="8"/>
  <c r="U151" i="8"/>
  <c r="P151" i="8"/>
  <c r="T161" i="8"/>
  <c r="L161" i="8"/>
  <c r="P161" i="8"/>
  <c r="G161" i="8"/>
  <c r="M3" i="10"/>
  <c r="AC3" i="10"/>
  <c r="AF6" i="8" s="1"/>
  <c r="M4" i="10"/>
  <c r="AC4" i="14"/>
  <c r="T9" i="8"/>
  <c r="W9" i="8" s="1"/>
  <c r="L9" i="8"/>
  <c r="N9" i="8" s="1"/>
  <c r="O9" i="8" s="1"/>
  <c r="Q9" i="8"/>
  <c r="AK6" i="14"/>
  <c r="O7" i="10"/>
  <c r="AF7" i="14"/>
  <c r="AI7" i="14"/>
  <c r="N8" i="10"/>
  <c r="E10" i="14"/>
  <c r="P10" i="10"/>
  <c r="AC11" i="10"/>
  <c r="AF14" i="8" s="1"/>
  <c r="AH14" i="8" s="1"/>
  <c r="Q11" i="15"/>
  <c r="AH11" i="14"/>
  <c r="AL11" i="14"/>
  <c r="F12" i="10"/>
  <c r="T12" i="10"/>
  <c r="I15" i="7" s="1"/>
  <c r="I13" i="15"/>
  <c r="T58" i="5"/>
  <c r="T90" i="5"/>
  <c r="P9" i="8"/>
  <c r="R9" i="8" s="1"/>
  <c r="F11" i="8"/>
  <c r="H11" i="8" s="1"/>
  <c r="S11" i="8"/>
  <c r="W11" i="8" s="1"/>
  <c r="T14" i="8"/>
  <c r="L14" i="8"/>
  <c r="N14" i="8" s="1"/>
  <c r="V14" i="8"/>
  <c r="P14" i="8"/>
  <c r="T16" i="8"/>
  <c r="W16" i="8" s="1"/>
  <c r="L16" i="8"/>
  <c r="I16" i="8"/>
  <c r="K16" i="8" s="1"/>
  <c r="M16" i="8"/>
  <c r="P16" i="8"/>
  <c r="T20" i="8"/>
  <c r="L20" i="8"/>
  <c r="V20" i="8"/>
  <c r="W20" i="8" s="1"/>
  <c r="M20" i="8"/>
  <c r="G20" i="8"/>
  <c r="H20" i="8" s="1"/>
  <c r="P20" i="8"/>
  <c r="H22" i="8"/>
  <c r="T24" i="8"/>
  <c r="L24" i="8"/>
  <c r="N24" i="8" s="1"/>
  <c r="F24" i="8"/>
  <c r="H24" i="8" s="1"/>
  <c r="O24" i="8" s="1"/>
  <c r="X24" i="8" s="1"/>
  <c r="S23" i="3" s="1"/>
  <c r="S24" i="8"/>
  <c r="W24" i="8" s="1"/>
  <c r="I24" i="8"/>
  <c r="K24" i="8" s="1"/>
  <c r="Q24" i="8"/>
  <c r="R24" i="8" s="1"/>
  <c r="F27" i="8"/>
  <c r="H27" i="8" s="1"/>
  <c r="T35" i="8"/>
  <c r="W35" i="8" s="1"/>
  <c r="L35" i="8"/>
  <c r="N35" i="8" s="1"/>
  <c r="P35" i="8"/>
  <c r="F38" i="8"/>
  <c r="H38" i="8" s="1"/>
  <c r="J39" i="8"/>
  <c r="K39" i="8" s="1"/>
  <c r="T51" i="8"/>
  <c r="L51" i="8"/>
  <c r="N51" i="8" s="1"/>
  <c r="S51" i="8"/>
  <c r="W51" i="8" s="1"/>
  <c r="J51" i="8"/>
  <c r="K51" i="8" s="1"/>
  <c r="P51" i="8"/>
  <c r="F60" i="8"/>
  <c r="H60" i="8" s="1"/>
  <c r="T62" i="8"/>
  <c r="W62" i="8" s="1"/>
  <c r="L62" i="8"/>
  <c r="N62" i="8" s="1"/>
  <c r="U62" i="8"/>
  <c r="V62" i="8"/>
  <c r="J62" i="8"/>
  <c r="P62" i="8"/>
  <c r="T65" i="8"/>
  <c r="L65" i="8"/>
  <c r="N65" i="8" s="1"/>
  <c r="F65" i="8"/>
  <c r="H65" i="8" s="1"/>
  <c r="U65" i="8"/>
  <c r="J65" i="8"/>
  <c r="K65" i="8" s="1"/>
  <c r="J86" i="8"/>
  <c r="K86" i="8" s="1"/>
  <c r="G88" i="8"/>
  <c r="I89" i="8"/>
  <c r="F95" i="8"/>
  <c r="H95" i="8" s="1"/>
  <c r="H98" i="8"/>
  <c r="H101" i="8"/>
  <c r="K102" i="8"/>
  <c r="G113" i="8"/>
  <c r="J114" i="8"/>
  <c r="F116" i="8"/>
  <c r="H116" i="8" s="1"/>
  <c r="T130" i="8"/>
  <c r="L130" i="8"/>
  <c r="V130" i="8"/>
  <c r="W130" i="8" s="1"/>
  <c r="M130" i="8"/>
  <c r="P130" i="8"/>
  <c r="F133" i="8"/>
  <c r="H133" i="8" s="1"/>
  <c r="O133" i="8" s="1"/>
  <c r="T137" i="8"/>
  <c r="W137" i="8" s="1"/>
  <c r="L137" i="8"/>
  <c r="N137" i="8" s="1"/>
  <c r="P137" i="8"/>
  <c r="G137" i="8"/>
  <c r="F137" i="8"/>
  <c r="F140" i="8"/>
  <c r="H140" i="8" s="1"/>
  <c r="F145" i="8"/>
  <c r="H145" i="8" s="1"/>
  <c r="T147" i="8"/>
  <c r="L147" i="8"/>
  <c r="N147" i="8" s="1"/>
  <c r="U147" i="8"/>
  <c r="W147" i="8" s="1"/>
  <c r="G147" i="8"/>
  <c r="H147" i="8" s="1"/>
  <c r="P147" i="8"/>
  <c r="F149" i="8"/>
  <c r="H149" i="8" s="1"/>
  <c r="F151" i="8"/>
  <c r="H151" i="8" s="1"/>
  <c r="F161" i="8"/>
  <c r="H161" i="8" s="1"/>
  <c r="S161" i="8"/>
  <c r="T164" i="8"/>
  <c r="W164" i="8" s="1"/>
  <c r="L164" i="8"/>
  <c r="N164" i="8" s="1"/>
  <c r="I164" i="8"/>
  <c r="K164" i="8" s="1"/>
  <c r="P164" i="8"/>
  <c r="J166" i="8"/>
  <c r="Q3" i="15"/>
  <c r="D10" i="8"/>
  <c r="D10" i="7"/>
  <c r="J7" i="10"/>
  <c r="R8" i="14"/>
  <c r="R9" i="15"/>
  <c r="AD9" i="10"/>
  <c r="AG12" i="8" s="1"/>
  <c r="F10" i="15"/>
  <c r="W10" i="14"/>
  <c r="X10" i="14" s="1"/>
  <c r="T10" i="14" s="1"/>
  <c r="AG10" i="10"/>
  <c r="AK13" i="8" s="1"/>
  <c r="F12" i="15"/>
  <c r="Q12" i="14"/>
  <c r="Q12" i="15"/>
  <c r="AC12" i="10"/>
  <c r="AF15" i="8" s="1"/>
  <c r="N18" i="10"/>
  <c r="E10" i="8"/>
  <c r="E10" i="6"/>
  <c r="N7" i="14"/>
  <c r="O7" i="14"/>
  <c r="Q7" i="15"/>
  <c r="AC7" i="10"/>
  <c r="AF10" i="8" s="1"/>
  <c r="AH10" i="8" s="1"/>
  <c r="AH7" i="14"/>
  <c r="AJ7" i="14" s="1"/>
  <c r="O9" i="10"/>
  <c r="K9" i="15"/>
  <c r="U9" i="10"/>
  <c r="J12" i="7" s="1"/>
  <c r="P12" i="7" s="1"/>
  <c r="O10" i="10"/>
  <c r="AA10" i="10"/>
  <c r="AC13" i="8" s="1"/>
  <c r="AE10" i="14"/>
  <c r="K11" i="15"/>
  <c r="M11" i="15"/>
  <c r="Y11" i="10"/>
  <c r="AA14" i="8" s="1"/>
  <c r="T11" i="15"/>
  <c r="L13" i="10"/>
  <c r="F13" i="15"/>
  <c r="J13" i="14"/>
  <c r="E14" i="14"/>
  <c r="F14" i="10"/>
  <c r="B14" i="15"/>
  <c r="R6" i="15"/>
  <c r="AD6" i="10"/>
  <c r="AG9" i="8" s="1"/>
  <c r="AI6" i="14"/>
  <c r="W7" i="14"/>
  <c r="X7" i="14" s="1"/>
  <c r="T7" i="14" s="1"/>
  <c r="A11" i="8"/>
  <c r="A11" i="6"/>
  <c r="I9" i="10"/>
  <c r="S12" i="6" s="1"/>
  <c r="I9" i="14"/>
  <c r="I9" i="15"/>
  <c r="K11" i="10"/>
  <c r="O11" i="10"/>
  <c r="U11" i="15"/>
  <c r="AG11" i="10"/>
  <c r="AK14" i="8" s="1"/>
  <c r="AM11" i="14"/>
  <c r="AC14" i="14"/>
  <c r="Y14" i="10"/>
  <c r="AA17" i="8" s="1"/>
  <c r="M14" i="15"/>
  <c r="Z6" i="10"/>
  <c r="AB9" i="8" s="1"/>
  <c r="N6" i="15"/>
  <c r="S6" i="15"/>
  <c r="P7" i="15"/>
  <c r="AB7" i="10"/>
  <c r="AD10" i="8" s="1"/>
  <c r="B8" i="15"/>
  <c r="F8" i="15"/>
  <c r="L8" i="10"/>
  <c r="H8" i="15"/>
  <c r="R8" i="10"/>
  <c r="G11" i="7" s="1"/>
  <c r="N9" i="14"/>
  <c r="AM10" i="14"/>
  <c r="U10" i="15"/>
  <c r="N10" i="15"/>
  <c r="Z10" i="10"/>
  <c r="AB13" i="8" s="1"/>
  <c r="G11" i="14"/>
  <c r="AC11" i="14"/>
  <c r="E12" i="15"/>
  <c r="I12" i="10"/>
  <c r="S15" i="6" s="1"/>
  <c r="I12" i="14"/>
  <c r="K12" i="14" s="1"/>
  <c r="W12" i="10"/>
  <c r="O27" i="12"/>
  <c r="K16" i="6" s="1"/>
  <c r="L16" i="6" s="1"/>
  <c r="M16" i="6" s="1"/>
  <c r="C14" i="15"/>
  <c r="G14" i="10"/>
  <c r="F14" i="14"/>
  <c r="Z14" i="10"/>
  <c r="AB17" i="8" s="1"/>
  <c r="N14" i="15"/>
  <c r="AD14" i="14"/>
  <c r="M11" i="8"/>
  <c r="T15" i="8"/>
  <c r="L15" i="8"/>
  <c r="V15" i="8"/>
  <c r="M15" i="8"/>
  <c r="U15" i="8"/>
  <c r="J15" i="8"/>
  <c r="K15" i="8" s="1"/>
  <c r="P15" i="8"/>
  <c r="T25" i="8"/>
  <c r="L25" i="8"/>
  <c r="N25" i="8" s="1"/>
  <c r="S25" i="8"/>
  <c r="J25" i="8"/>
  <c r="K25" i="8" s="1"/>
  <c r="P25" i="8"/>
  <c r="M27" i="8"/>
  <c r="J38" i="8"/>
  <c r="K38" i="8" s="1"/>
  <c r="T39" i="8"/>
  <c r="W39" i="8" s="1"/>
  <c r="L39" i="8"/>
  <c r="N39" i="8" s="1"/>
  <c r="P39" i="8"/>
  <c r="T44" i="8"/>
  <c r="L44" i="8"/>
  <c r="N44" i="8" s="1"/>
  <c r="U44" i="8"/>
  <c r="P44" i="8"/>
  <c r="F44" i="8"/>
  <c r="H44" i="8" s="1"/>
  <c r="O44" i="8" s="1"/>
  <c r="T49" i="8"/>
  <c r="L49" i="8"/>
  <c r="N49" i="8" s="1"/>
  <c r="U49" i="8"/>
  <c r="V49" i="8"/>
  <c r="J49" i="8"/>
  <c r="K49" i="8" s="1"/>
  <c r="P49" i="8"/>
  <c r="T52" i="8"/>
  <c r="L52" i="8"/>
  <c r="N52" i="8" s="1"/>
  <c r="F52" i="8"/>
  <c r="H52" i="8" s="1"/>
  <c r="S52" i="8"/>
  <c r="W52" i="8" s="1"/>
  <c r="I52" i="8"/>
  <c r="K52" i="8" s="1"/>
  <c r="M60" i="8"/>
  <c r="T61" i="8"/>
  <c r="L61" i="8"/>
  <c r="N61" i="8" s="1"/>
  <c r="P61" i="8"/>
  <c r="G61" i="8"/>
  <c r="H61" i="8" s="1"/>
  <c r="U61" i="8"/>
  <c r="W61" i="8" s="1"/>
  <c r="J61" i="8"/>
  <c r="K61" i="8" s="1"/>
  <c r="K62" i="8"/>
  <c r="O62" i="8" s="1"/>
  <c r="T86" i="8"/>
  <c r="W86" i="8" s="1"/>
  <c r="L86" i="8"/>
  <c r="N86" i="8" s="1"/>
  <c r="F86" i="8"/>
  <c r="H86" i="8" s="1"/>
  <c r="O86" i="8" s="1"/>
  <c r="T89" i="8"/>
  <c r="L89" i="8"/>
  <c r="N89" i="8" s="1"/>
  <c r="S89" i="8"/>
  <c r="J89" i="8"/>
  <c r="P89" i="8"/>
  <c r="M95" i="8"/>
  <c r="T99" i="8"/>
  <c r="W99" i="8" s="1"/>
  <c r="L99" i="8"/>
  <c r="N99" i="8" s="1"/>
  <c r="I99" i="8"/>
  <c r="K99" i="8" s="1"/>
  <c r="G99" i="8"/>
  <c r="H99" i="8" s="1"/>
  <c r="O99" i="8" s="1"/>
  <c r="P99" i="8"/>
  <c r="T114" i="8"/>
  <c r="W114" i="8" s="1"/>
  <c r="L114" i="8"/>
  <c r="I114" i="8"/>
  <c r="K114" i="8" s="1"/>
  <c r="M114" i="8"/>
  <c r="P114" i="8"/>
  <c r="K115" i="8"/>
  <c r="M116" i="8"/>
  <c r="T118" i="8"/>
  <c r="L118" i="8"/>
  <c r="N118" i="8" s="1"/>
  <c r="I118" i="8"/>
  <c r="U118" i="8"/>
  <c r="J118" i="8"/>
  <c r="P118" i="8"/>
  <c r="T136" i="8"/>
  <c r="W136" i="8" s="1"/>
  <c r="L136" i="8"/>
  <c r="N136" i="8" s="1"/>
  <c r="U136" i="8"/>
  <c r="P136" i="8"/>
  <c r="F136" i="8"/>
  <c r="H136" i="8" s="1"/>
  <c r="T138" i="8"/>
  <c r="W138" i="8" s="1"/>
  <c r="L138" i="8"/>
  <c r="N138" i="8" s="1"/>
  <c r="U138" i="8"/>
  <c r="P138" i="8"/>
  <c r="F138" i="8"/>
  <c r="H138" i="8" s="1"/>
  <c r="T148" i="8"/>
  <c r="W148" i="8" s="1"/>
  <c r="L148" i="8"/>
  <c r="N148" i="8" s="1"/>
  <c r="P148" i="8"/>
  <c r="G148" i="8"/>
  <c r="H148" i="8" s="1"/>
  <c r="M149" i="8"/>
  <c r="M151" i="8"/>
  <c r="M161" i="8"/>
  <c r="T166" i="8"/>
  <c r="W166" i="8" s="1"/>
  <c r="L166" i="8"/>
  <c r="I166" i="8"/>
  <c r="K166" i="8" s="1"/>
  <c r="M166" i="8"/>
  <c r="P166" i="8"/>
  <c r="F7" i="13"/>
  <c r="F8" i="13"/>
  <c r="N9" i="13"/>
  <c r="N6" i="13"/>
  <c r="Q122" i="8" s="1"/>
  <c r="F6" i="13"/>
  <c r="K122" i="6" s="1"/>
  <c r="L122" i="6" s="1"/>
  <c r="M122" i="6" s="1"/>
  <c r="C3" i="10"/>
  <c r="AH3" i="14"/>
  <c r="D7" i="8"/>
  <c r="D7" i="7"/>
  <c r="G4" i="15"/>
  <c r="U4" i="10"/>
  <c r="J7" i="7" s="1"/>
  <c r="K4" i="15"/>
  <c r="B8" i="7"/>
  <c r="B8" i="8"/>
  <c r="J6" i="15"/>
  <c r="U6" i="15"/>
  <c r="P7" i="14"/>
  <c r="AA7" i="14"/>
  <c r="C8" i="10"/>
  <c r="H9" i="10"/>
  <c r="D9" i="15"/>
  <c r="W9" i="10"/>
  <c r="P9" i="15"/>
  <c r="AF9" i="14"/>
  <c r="AB9" i="10"/>
  <c r="AD12" i="8" s="1"/>
  <c r="AL9" i="14"/>
  <c r="B10" i="15"/>
  <c r="F10" i="10"/>
  <c r="N10" i="10"/>
  <c r="W10" i="10"/>
  <c r="L13" i="15"/>
  <c r="AA13" i="14"/>
  <c r="T18" i="8"/>
  <c r="W18" i="8" s="1"/>
  <c r="L18" i="8"/>
  <c r="N18" i="8" s="1"/>
  <c r="U18" i="8"/>
  <c r="T19" i="8"/>
  <c r="W19" i="8" s="1"/>
  <c r="L19" i="8"/>
  <c r="N19" i="8" s="1"/>
  <c r="P19" i="8"/>
  <c r="G19" i="8"/>
  <c r="H19" i="8" s="1"/>
  <c r="O19" i="8" s="1"/>
  <c r="T31" i="8"/>
  <c r="W31" i="8" s="1"/>
  <c r="L31" i="8"/>
  <c r="N31" i="8" s="1"/>
  <c r="I31" i="8"/>
  <c r="K31" i="8" s="1"/>
  <c r="O31" i="8" s="1"/>
  <c r="T42" i="8"/>
  <c r="W42" i="8" s="1"/>
  <c r="L42" i="8"/>
  <c r="N42" i="8" s="1"/>
  <c r="O42" i="8" s="1"/>
  <c r="U42" i="8"/>
  <c r="T43" i="8"/>
  <c r="W43" i="8" s="1"/>
  <c r="L43" i="8"/>
  <c r="N43" i="8" s="1"/>
  <c r="P43" i="8"/>
  <c r="G43" i="8"/>
  <c r="H43" i="8" s="1"/>
  <c r="T45" i="8"/>
  <c r="W45" i="8" s="1"/>
  <c r="L45" i="8"/>
  <c r="N45" i="8" s="1"/>
  <c r="F45" i="8"/>
  <c r="H45" i="8" s="1"/>
  <c r="O45" i="8" s="1"/>
  <c r="P45" i="8"/>
  <c r="T56" i="8"/>
  <c r="W56" i="8" s="1"/>
  <c r="L56" i="8"/>
  <c r="N56" i="8" s="1"/>
  <c r="F56" i="8"/>
  <c r="H56" i="8" s="1"/>
  <c r="P56" i="8"/>
  <c r="T57" i="8"/>
  <c r="L57" i="8"/>
  <c r="N57" i="8" s="1"/>
  <c r="S57" i="8"/>
  <c r="J57" i="8"/>
  <c r="K57" i="8" s="1"/>
  <c r="T76" i="8"/>
  <c r="W76" i="8" s="1"/>
  <c r="L76" i="8"/>
  <c r="N76" i="8" s="1"/>
  <c r="P76" i="8"/>
  <c r="G76" i="8"/>
  <c r="H76" i="8" s="1"/>
  <c r="T79" i="8"/>
  <c r="L79" i="8"/>
  <c r="N79" i="8" s="1"/>
  <c r="S79" i="8"/>
  <c r="J79" i="8"/>
  <c r="K79" i="8" s="1"/>
  <c r="T80" i="8"/>
  <c r="W80" i="8" s="1"/>
  <c r="L80" i="8"/>
  <c r="N80" i="8" s="1"/>
  <c r="F80" i="8"/>
  <c r="H80" i="8" s="1"/>
  <c r="P80" i="8"/>
  <c r="T81" i="8"/>
  <c r="L81" i="8"/>
  <c r="N81" i="8" s="1"/>
  <c r="S81" i="8"/>
  <c r="J81" i="8"/>
  <c r="K81" i="8" s="1"/>
  <c r="T82" i="8"/>
  <c r="W82" i="8" s="1"/>
  <c r="L82" i="8"/>
  <c r="N82" i="8" s="1"/>
  <c r="F82" i="8"/>
  <c r="H82" i="8" s="1"/>
  <c r="P82" i="8"/>
  <c r="T83" i="8"/>
  <c r="L83" i="8"/>
  <c r="N83" i="8" s="1"/>
  <c r="S83" i="8"/>
  <c r="J83" i="8"/>
  <c r="K83" i="8" s="1"/>
  <c r="T84" i="8"/>
  <c r="W84" i="8" s="1"/>
  <c r="L84" i="8"/>
  <c r="N84" i="8" s="1"/>
  <c r="F84" i="8"/>
  <c r="H84" i="8" s="1"/>
  <c r="P84" i="8"/>
  <c r="T85" i="8"/>
  <c r="L85" i="8"/>
  <c r="N85" i="8" s="1"/>
  <c r="S85" i="8"/>
  <c r="J85" i="8"/>
  <c r="K85" i="8" s="1"/>
  <c r="T100" i="8"/>
  <c r="W100" i="8" s="1"/>
  <c r="L100" i="8"/>
  <c r="V100" i="8"/>
  <c r="M100" i="8"/>
  <c r="T101" i="8"/>
  <c r="W101" i="8" s="1"/>
  <c r="L101" i="8"/>
  <c r="N101" i="8" s="1"/>
  <c r="Q101" i="8"/>
  <c r="R101" i="8" s="1"/>
  <c r="T102" i="8"/>
  <c r="L102" i="8"/>
  <c r="N102" i="8" s="1"/>
  <c r="U102" i="8"/>
  <c r="T103" i="8"/>
  <c r="W103" i="8" s="1"/>
  <c r="L103" i="8"/>
  <c r="N103" i="8" s="1"/>
  <c r="P103" i="8"/>
  <c r="G103" i="8"/>
  <c r="H103" i="8" s="1"/>
  <c r="T110" i="8"/>
  <c r="L110" i="8"/>
  <c r="N110" i="8" s="1"/>
  <c r="S110" i="8"/>
  <c r="W110" i="8" s="1"/>
  <c r="J110" i="8"/>
  <c r="K110" i="8" s="1"/>
  <c r="O110" i="8" s="1"/>
  <c r="T134" i="8"/>
  <c r="L134" i="8"/>
  <c r="N134" i="8" s="1"/>
  <c r="U134" i="8"/>
  <c r="W134" i="8" s="1"/>
  <c r="T135" i="8"/>
  <c r="W135" i="8" s="1"/>
  <c r="L135" i="8"/>
  <c r="N135" i="8" s="1"/>
  <c r="P135" i="8"/>
  <c r="G135" i="8"/>
  <c r="H135" i="8" s="1"/>
  <c r="O135" i="8" s="1"/>
  <c r="T154" i="8"/>
  <c r="W154" i="8" s="1"/>
  <c r="L154" i="8"/>
  <c r="N154" i="8" s="1"/>
  <c r="F154" i="8"/>
  <c r="H154" i="8" s="1"/>
  <c r="P154" i="8"/>
  <c r="T155" i="8"/>
  <c r="L155" i="8"/>
  <c r="N155" i="8" s="1"/>
  <c r="S155" i="8"/>
  <c r="J155" i="8"/>
  <c r="K155" i="8" s="1"/>
  <c r="T156" i="8"/>
  <c r="W156" i="8" s="1"/>
  <c r="L156" i="8"/>
  <c r="N156" i="8" s="1"/>
  <c r="F156" i="8"/>
  <c r="H156" i="8" s="1"/>
  <c r="P156" i="8"/>
  <c r="T157" i="8"/>
  <c r="L157" i="8"/>
  <c r="N157" i="8" s="1"/>
  <c r="S157" i="8"/>
  <c r="J157" i="8"/>
  <c r="K157" i="8" s="1"/>
  <c r="O157" i="8" s="1"/>
  <c r="T158" i="8"/>
  <c r="W158" i="8" s="1"/>
  <c r="L158" i="8"/>
  <c r="N158" i="8" s="1"/>
  <c r="F158" i="8"/>
  <c r="H158" i="8" s="1"/>
  <c r="P158" i="8"/>
  <c r="T159" i="8"/>
  <c r="L159" i="8"/>
  <c r="N159" i="8" s="1"/>
  <c r="S159" i="8"/>
  <c r="J159" i="8"/>
  <c r="K159" i="8" s="1"/>
  <c r="C6" i="10"/>
  <c r="AD7" i="14"/>
  <c r="AD9" i="14"/>
  <c r="F11" i="10"/>
  <c r="B11" i="15"/>
  <c r="AA11" i="14"/>
  <c r="C12" i="10"/>
  <c r="N12" i="14"/>
  <c r="H13" i="14"/>
  <c r="T13" i="10"/>
  <c r="I16" i="7" s="1"/>
  <c r="J13" i="15"/>
  <c r="Q13" i="14"/>
  <c r="K13" i="15"/>
  <c r="U13" i="10"/>
  <c r="J16" i="7" s="1"/>
  <c r="J31" i="12"/>
  <c r="AK14" i="14"/>
  <c r="G15" i="10"/>
  <c r="N15" i="14"/>
  <c r="R15" i="10"/>
  <c r="G18" i="7" s="1"/>
  <c r="H15" i="15"/>
  <c r="S15" i="10"/>
  <c r="H18" i="7" s="1"/>
  <c r="D16" i="15"/>
  <c r="T16" i="10"/>
  <c r="I19" i="7" s="1"/>
  <c r="O19" i="7" s="1"/>
  <c r="N19" i="10"/>
  <c r="AB19" i="10"/>
  <c r="AD22" i="8" s="1"/>
  <c r="AF19" i="14"/>
  <c r="P19" i="15"/>
  <c r="L20" i="15"/>
  <c r="AA20" i="14"/>
  <c r="Y7" i="10"/>
  <c r="AA10" i="8" s="1"/>
  <c r="M7" i="15"/>
  <c r="C9" i="10"/>
  <c r="AI11" i="14"/>
  <c r="O12" i="14"/>
  <c r="AB12" i="10"/>
  <c r="AD15" i="8" s="1"/>
  <c r="P12" i="15"/>
  <c r="AF12" i="14"/>
  <c r="T13" i="15"/>
  <c r="C14" i="10"/>
  <c r="AD15" i="14"/>
  <c r="N15" i="15"/>
  <c r="AD17" i="14"/>
  <c r="N17" i="15"/>
  <c r="Z17" i="10"/>
  <c r="AB20" i="8" s="1"/>
  <c r="F19" i="10"/>
  <c r="B19" i="15"/>
  <c r="W20" i="10"/>
  <c r="M16" i="15"/>
  <c r="Y16" i="10"/>
  <c r="AA19" i="8" s="1"/>
  <c r="AC16" i="10"/>
  <c r="AF19" i="8" s="1"/>
  <c r="AH16" i="14"/>
  <c r="R17" i="15"/>
  <c r="AD17" i="10"/>
  <c r="AG20" i="8" s="1"/>
  <c r="AI17" i="14"/>
  <c r="AE19" i="10"/>
  <c r="AI22" i="8" s="1"/>
  <c r="AK19" i="14"/>
  <c r="AG7" i="10"/>
  <c r="AK10" i="8" s="1"/>
  <c r="U7" i="15"/>
  <c r="Z9" i="10"/>
  <c r="AB12" i="8" s="1"/>
  <c r="N9" i="15"/>
  <c r="C10" i="10"/>
  <c r="J11" i="10"/>
  <c r="O23" i="12"/>
  <c r="S12" i="15"/>
  <c r="AM12" i="14"/>
  <c r="C13" i="15"/>
  <c r="AA13" i="10"/>
  <c r="AC16" i="8" s="1"/>
  <c r="O13" i="15"/>
  <c r="R13" i="15"/>
  <c r="AD13" i="10"/>
  <c r="AG16" i="8" s="1"/>
  <c r="AF13" i="10"/>
  <c r="AJ16" i="8" s="1"/>
  <c r="X15" i="10"/>
  <c r="Z15" i="10"/>
  <c r="AB18" i="8" s="1"/>
  <c r="AF15" i="14"/>
  <c r="Q15" i="15"/>
  <c r="AC15" i="10"/>
  <c r="AF18" i="8" s="1"/>
  <c r="AH18" i="8" s="1"/>
  <c r="H16" i="14"/>
  <c r="AN16" i="14"/>
  <c r="M17" i="10"/>
  <c r="E19" i="14"/>
  <c r="K19" i="10"/>
  <c r="S19" i="15"/>
  <c r="G12" i="15"/>
  <c r="Q12" i="10"/>
  <c r="F15" i="7" s="1"/>
  <c r="D13" i="15"/>
  <c r="H13" i="10"/>
  <c r="P15" i="14"/>
  <c r="W15" i="14"/>
  <c r="X15" i="14" s="1"/>
  <c r="T15" i="14" s="1"/>
  <c r="L15" i="15"/>
  <c r="AG15" i="10"/>
  <c r="AK18" i="8" s="1"/>
  <c r="U15" i="15"/>
  <c r="AM15" i="14"/>
  <c r="M16" i="10"/>
  <c r="O16" i="14"/>
  <c r="X16" i="10"/>
  <c r="T19" i="15"/>
  <c r="AF19" i="10"/>
  <c r="AJ22" i="8" s="1"/>
  <c r="AL19" i="14"/>
  <c r="N26" i="10"/>
  <c r="H11" i="15"/>
  <c r="R11" i="10"/>
  <c r="G14" i="7" s="1"/>
  <c r="O11" i="14"/>
  <c r="P11" i="15"/>
  <c r="AB11" i="10"/>
  <c r="AD14" i="8" s="1"/>
  <c r="R11" i="15"/>
  <c r="J12" i="10"/>
  <c r="R12" i="10"/>
  <c r="G15" i="7" s="1"/>
  <c r="K14" i="10"/>
  <c r="F14" i="15"/>
  <c r="L14" i="10"/>
  <c r="R14" i="15"/>
  <c r="AD14" i="10"/>
  <c r="AG17" i="8" s="1"/>
  <c r="AI14" i="14"/>
  <c r="S14" i="15"/>
  <c r="AE14" i="10"/>
  <c r="AI17" i="8" s="1"/>
  <c r="J15" i="10"/>
  <c r="E16" i="14"/>
  <c r="B16" i="15"/>
  <c r="F16" i="10"/>
  <c r="K16" i="15"/>
  <c r="U16" i="10"/>
  <c r="J19" i="7" s="1"/>
  <c r="P19" i="7" s="1"/>
  <c r="AC16" i="14"/>
  <c r="C18" i="10"/>
  <c r="F15" i="14"/>
  <c r="G15" i="14" s="1"/>
  <c r="C15" i="15"/>
  <c r="I15" i="15"/>
  <c r="F16" i="15"/>
  <c r="J16" i="14"/>
  <c r="H17" i="10"/>
  <c r="D17" i="15"/>
  <c r="H17" i="14"/>
  <c r="AE17" i="10"/>
  <c r="AI20" i="8" s="1"/>
  <c r="S17" i="15"/>
  <c r="AK17" i="14"/>
  <c r="L20" i="10"/>
  <c r="F20" i="15"/>
  <c r="J20" i="14"/>
  <c r="AG21" i="10"/>
  <c r="AK24" i="8" s="1"/>
  <c r="AM21" i="14"/>
  <c r="U21" i="15"/>
  <c r="G21" i="14"/>
  <c r="N15" i="10"/>
  <c r="O15" i="10"/>
  <c r="L16" i="10"/>
  <c r="J16" i="15"/>
  <c r="Q16" i="14"/>
  <c r="P17" i="15"/>
  <c r="K17" i="15"/>
  <c r="U17" i="10"/>
  <c r="J20" i="7" s="1"/>
  <c r="P20" i="7" s="1"/>
  <c r="R17" i="14"/>
  <c r="R19" i="10"/>
  <c r="G22" i="7" s="1"/>
  <c r="P22" i="14"/>
  <c r="N11" i="10"/>
  <c r="P13" i="10"/>
  <c r="W13" i="10"/>
  <c r="AD13" i="14"/>
  <c r="B15" i="15"/>
  <c r="F15" i="10"/>
  <c r="I15" i="14"/>
  <c r="P16" i="15"/>
  <c r="AB16" i="10"/>
  <c r="AD19" i="8" s="1"/>
  <c r="L21" i="10"/>
  <c r="O21" i="14"/>
  <c r="M23" i="10"/>
  <c r="R23" i="10"/>
  <c r="G26" i="7" s="1"/>
  <c r="AC23" i="14"/>
  <c r="D27" i="8"/>
  <c r="D27" i="7"/>
  <c r="H24" i="15"/>
  <c r="R24" i="10"/>
  <c r="G27" i="7" s="1"/>
  <c r="AE24" i="10"/>
  <c r="AI27" i="8" s="1"/>
  <c r="AL27" i="8" s="1"/>
  <c r="AK24" i="14"/>
  <c r="AN24" i="14" s="1"/>
  <c r="T22" i="8"/>
  <c r="W22" i="8" s="1"/>
  <c r="L22" i="8"/>
  <c r="N22" i="8" s="1"/>
  <c r="T26" i="8"/>
  <c r="W26" i="8" s="1"/>
  <c r="L26" i="8"/>
  <c r="N26" i="8" s="1"/>
  <c r="T47" i="8"/>
  <c r="W47" i="8" s="1"/>
  <c r="L47" i="8"/>
  <c r="N47" i="8" s="1"/>
  <c r="T67" i="8"/>
  <c r="W67" i="8" s="1"/>
  <c r="L67" i="8"/>
  <c r="N67" i="8" s="1"/>
  <c r="T69" i="8"/>
  <c r="W69" i="8" s="1"/>
  <c r="L69" i="8"/>
  <c r="N69" i="8" s="1"/>
  <c r="O69" i="8" s="1"/>
  <c r="T92" i="8"/>
  <c r="W92" i="8" s="1"/>
  <c r="L92" i="8"/>
  <c r="N92" i="8" s="1"/>
  <c r="T94" i="8"/>
  <c r="W94" i="8" s="1"/>
  <c r="L94" i="8"/>
  <c r="N94" i="8" s="1"/>
  <c r="T96" i="8"/>
  <c r="W96" i="8" s="1"/>
  <c r="L96" i="8"/>
  <c r="N96" i="8" s="1"/>
  <c r="T98" i="8"/>
  <c r="W98" i="8" s="1"/>
  <c r="L98" i="8"/>
  <c r="N98" i="8" s="1"/>
  <c r="T115" i="8"/>
  <c r="W115" i="8" s="1"/>
  <c r="L115" i="8"/>
  <c r="N115" i="8" s="1"/>
  <c r="O115" i="8" s="1"/>
  <c r="T117" i="8"/>
  <c r="W117" i="8" s="1"/>
  <c r="L117" i="8"/>
  <c r="N117" i="8" s="1"/>
  <c r="T141" i="8"/>
  <c r="W141" i="8" s="1"/>
  <c r="L141" i="8"/>
  <c r="N141" i="8" s="1"/>
  <c r="T143" i="8"/>
  <c r="W143" i="8" s="1"/>
  <c r="L143" i="8"/>
  <c r="N143" i="8" s="1"/>
  <c r="T163" i="8"/>
  <c r="W163" i="8" s="1"/>
  <c r="L163" i="8"/>
  <c r="N163" i="8" s="1"/>
  <c r="O163" i="8" s="1"/>
  <c r="T165" i="8"/>
  <c r="W165" i="8" s="1"/>
  <c r="L165" i="8"/>
  <c r="N165" i="8" s="1"/>
  <c r="O165" i="8" s="1"/>
  <c r="C4" i="10"/>
  <c r="B7" i="15"/>
  <c r="F7" i="10"/>
  <c r="I11" i="10"/>
  <c r="S14" i="6" s="1"/>
  <c r="Q11" i="10"/>
  <c r="F14" i="7" s="1"/>
  <c r="C13" i="10"/>
  <c r="K13" i="10"/>
  <c r="M15" i="10"/>
  <c r="Y15" i="10"/>
  <c r="AA18" i="8" s="1"/>
  <c r="M15" i="15"/>
  <c r="C16" i="10"/>
  <c r="P16" i="10"/>
  <c r="W16" i="10"/>
  <c r="G19" i="14"/>
  <c r="U19" i="10"/>
  <c r="J22" i="7" s="1"/>
  <c r="P22" i="7" s="1"/>
  <c r="X19" i="10"/>
  <c r="AD20" i="14"/>
  <c r="E22" i="14"/>
  <c r="P23" i="10"/>
  <c r="K23" i="15"/>
  <c r="U23" i="10"/>
  <c r="J26" i="7" s="1"/>
  <c r="U23" i="15"/>
  <c r="AG23" i="10"/>
  <c r="AK26" i="8" s="1"/>
  <c r="W24" i="10"/>
  <c r="G25" i="15"/>
  <c r="Q25" i="10"/>
  <c r="F28" i="7" s="1"/>
  <c r="N25" i="14"/>
  <c r="S13" i="15"/>
  <c r="AE13" i="10"/>
  <c r="AI16" i="8" s="1"/>
  <c r="M19" i="15"/>
  <c r="Y19" i="10"/>
  <c r="AA22" i="8" s="1"/>
  <c r="AE19" i="14"/>
  <c r="O19" i="15"/>
  <c r="F20" i="14"/>
  <c r="C20" i="15"/>
  <c r="D20" i="15"/>
  <c r="H20" i="10"/>
  <c r="H20" i="14"/>
  <c r="G20" i="15"/>
  <c r="Q20" i="10"/>
  <c r="F23" i="7" s="1"/>
  <c r="AI20" i="14"/>
  <c r="C21" i="10"/>
  <c r="L22" i="10"/>
  <c r="J22" i="14"/>
  <c r="K22" i="14" s="1"/>
  <c r="W23" i="10"/>
  <c r="O43" i="12"/>
  <c r="K27" i="6" s="1"/>
  <c r="L27" i="6" s="1"/>
  <c r="M27" i="6" s="1"/>
  <c r="W25" i="10"/>
  <c r="B28" i="15"/>
  <c r="E28" i="14"/>
  <c r="F28" i="10"/>
  <c r="E20" i="15"/>
  <c r="I20" i="10"/>
  <c r="S23" i="6" s="1"/>
  <c r="S20" i="10"/>
  <c r="H23" i="7" s="1"/>
  <c r="T20" i="10"/>
  <c r="I23" i="7" s="1"/>
  <c r="O22" i="10"/>
  <c r="H23" i="10"/>
  <c r="AC23" i="10"/>
  <c r="AF26" i="8" s="1"/>
  <c r="AH23" i="14"/>
  <c r="J24" i="10"/>
  <c r="P25" i="14"/>
  <c r="K28" i="10"/>
  <c r="X28" i="10"/>
  <c r="R21" i="10"/>
  <c r="G24" i="7" s="1"/>
  <c r="H21" i="15"/>
  <c r="Q21" i="14"/>
  <c r="J21" i="15"/>
  <c r="U21" i="10"/>
  <c r="J24" i="7" s="1"/>
  <c r="R21" i="14"/>
  <c r="K21" i="15"/>
  <c r="G22" i="10"/>
  <c r="F22" i="14"/>
  <c r="K22" i="10"/>
  <c r="N22" i="15"/>
  <c r="AD22" i="14"/>
  <c r="P24" i="10"/>
  <c r="G25" i="14"/>
  <c r="AF16" i="10"/>
  <c r="AJ19" i="8" s="1"/>
  <c r="AL19" i="8" s="1"/>
  <c r="T16" i="15"/>
  <c r="I19" i="10"/>
  <c r="S22" i="6" s="1"/>
  <c r="E19" i="15"/>
  <c r="O20" i="10"/>
  <c r="Z20" i="10"/>
  <c r="AB23" i="8" s="1"/>
  <c r="N20" i="15"/>
  <c r="AF20" i="14"/>
  <c r="P20" i="15"/>
  <c r="AC20" i="10"/>
  <c r="AF23" i="8" s="1"/>
  <c r="AH20" i="14"/>
  <c r="Q20" i="15"/>
  <c r="F21" i="10"/>
  <c r="C21" i="15"/>
  <c r="AB21" i="10"/>
  <c r="AD24" i="8" s="1"/>
  <c r="AF21" i="14"/>
  <c r="N22" i="10"/>
  <c r="R22" i="10"/>
  <c r="G25" i="7" s="1"/>
  <c r="Q22" i="14"/>
  <c r="X22" i="10"/>
  <c r="Z22" i="10"/>
  <c r="AB25" i="8" s="1"/>
  <c r="M23" i="15"/>
  <c r="R27" i="10"/>
  <c r="G30" i="7" s="1"/>
  <c r="O27" i="14"/>
  <c r="H27" i="15"/>
  <c r="AG27" i="10"/>
  <c r="AK30" i="8" s="1"/>
  <c r="AM27" i="14"/>
  <c r="U27" i="15"/>
  <c r="C17" i="10"/>
  <c r="J19" i="10"/>
  <c r="Q19" i="10"/>
  <c r="F22" i="7" s="1"/>
  <c r="G19" i="15"/>
  <c r="AD20" i="10"/>
  <c r="AG23" i="8" s="1"/>
  <c r="J21" i="10"/>
  <c r="J21" i="14"/>
  <c r="F21" i="15"/>
  <c r="M21" i="10"/>
  <c r="T21" i="10"/>
  <c r="I24" i="7" s="1"/>
  <c r="O21" i="15"/>
  <c r="AA21" i="10"/>
  <c r="AC24" i="8" s="1"/>
  <c r="B22" i="15"/>
  <c r="F22" i="10"/>
  <c r="G22" i="15"/>
  <c r="N22" i="14"/>
  <c r="S22" i="10"/>
  <c r="H25" i="7" s="1"/>
  <c r="T22" i="10"/>
  <c r="I25" i="7" s="1"/>
  <c r="AA22" i="14"/>
  <c r="L22" i="15"/>
  <c r="AG22" i="10"/>
  <c r="AK25" i="8" s="1"/>
  <c r="AM22" i="14"/>
  <c r="H23" i="14"/>
  <c r="Y23" i="10"/>
  <c r="AA26" i="8" s="1"/>
  <c r="P23" i="15"/>
  <c r="AB23" i="10"/>
  <c r="AD26" i="8" s="1"/>
  <c r="D25" i="15"/>
  <c r="H25" i="14"/>
  <c r="I20" i="14"/>
  <c r="Q20" i="14"/>
  <c r="N21" i="10"/>
  <c r="W22" i="14"/>
  <c r="X22" i="14" s="1"/>
  <c r="T22" i="14" s="1"/>
  <c r="H23" i="15"/>
  <c r="O23" i="14"/>
  <c r="X23" i="10"/>
  <c r="B25" i="15"/>
  <c r="F25" i="10"/>
  <c r="K25" i="10"/>
  <c r="P25" i="10"/>
  <c r="C26" i="10"/>
  <c r="AB27" i="10"/>
  <c r="AD30" i="8" s="1"/>
  <c r="AF27" i="14"/>
  <c r="I28" i="15"/>
  <c r="C29" i="10"/>
  <c r="J30" i="10"/>
  <c r="H31" i="10"/>
  <c r="AE31" i="10"/>
  <c r="AI34" i="8" s="1"/>
  <c r="H32" i="10"/>
  <c r="AE32" i="10"/>
  <c r="AI35" i="8" s="1"/>
  <c r="C33" i="10"/>
  <c r="C34" i="10"/>
  <c r="R35" i="15"/>
  <c r="AD35" i="10"/>
  <c r="AG38" i="8" s="1"/>
  <c r="K36" i="14"/>
  <c r="N36" i="10"/>
  <c r="AE37" i="10"/>
  <c r="AI40" i="8" s="1"/>
  <c r="AK37" i="14"/>
  <c r="S37" i="15"/>
  <c r="X39" i="10"/>
  <c r="Q22" i="15"/>
  <c r="F23" i="10"/>
  <c r="F24" i="15"/>
  <c r="J24" i="15"/>
  <c r="P24" i="15"/>
  <c r="U24" i="15"/>
  <c r="AD25" i="10"/>
  <c r="AG28" i="8" s="1"/>
  <c r="M27" i="10"/>
  <c r="Q27" i="15"/>
  <c r="L28" i="10"/>
  <c r="F28" i="15"/>
  <c r="T28" i="10"/>
  <c r="I31" i="7" s="1"/>
  <c r="O31" i="7" s="1"/>
  <c r="J28" i="15"/>
  <c r="G30" i="14"/>
  <c r="J30" i="15"/>
  <c r="AM30" i="14"/>
  <c r="G32" i="10"/>
  <c r="AA32" i="14"/>
  <c r="AD32" i="10"/>
  <c r="AG35" i="8" s="1"/>
  <c r="R35" i="10"/>
  <c r="G38" i="7" s="1"/>
  <c r="O35" i="14"/>
  <c r="H35" i="15"/>
  <c r="AI35" i="14"/>
  <c r="K36" i="10"/>
  <c r="AD37" i="14"/>
  <c r="N37" i="15"/>
  <c r="Z37" i="10"/>
  <c r="AB40" i="8" s="1"/>
  <c r="T41" i="15"/>
  <c r="AL41" i="14"/>
  <c r="B27" i="15"/>
  <c r="R27" i="15"/>
  <c r="K28" i="15"/>
  <c r="F30" i="15"/>
  <c r="O30" i="15"/>
  <c r="M31" i="15"/>
  <c r="M32" i="15"/>
  <c r="AM32" i="14"/>
  <c r="M35" i="10"/>
  <c r="I50" i="15"/>
  <c r="J7" i="14"/>
  <c r="K7" i="14" s="1"/>
  <c r="Q7" i="14"/>
  <c r="AE7" i="14"/>
  <c r="J15" i="14"/>
  <c r="Q15" i="14"/>
  <c r="AE15" i="14"/>
  <c r="C19" i="10"/>
  <c r="Q19" i="14"/>
  <c r="C20" i="10"/>
  <c r="AL20" i="14"/>
  <c r="Y22" i="10"/>
  <c r="AA25" i="8" s="1"/>
  <c r="AA22" i="10"/>
  <c r="AC25" i="8" s="1"/>
  <c r="C23" i="10"/>
  <c r="K23" i="10"/>
  <c r="C24" i="15"/>
  <c r="X24" i="10"/>
  <c r="O24" i="15"/>
  <c r="AI24" i="14"/>
  <c r="T24" i="15"/>
  <c r="R25" i="15"/>
  <c r="J27" i="15"/>
  <c r="AA27" i="14"/>
  <c r="AC27" i="10"/>
  <c r="AF30" i="8" s="1"/>
  <c r="N28" i="15"/>
  <c r="AH28" i="14"/>
  <c r="AF28" i="10"/>
  <c r="AJ31" i="8" s="1"/>
  <c r="K30" i="10"/>
  <c r="R30" i="10"/>
  <c r="G33" i="7" s="1"/>
  <c r="T30" i="10"/>
  <c r="I33" i="7" s="1"/>
  <c r="N30" i="15"/>
  <c r="Z35" i="10"/>
  <c r="AB38" i="8" s="1"/>
  <c r="AD35" i="14"/>
  <c r="O35" i="10"/>
  <c r="AE35" i="14"/>
  <c r="O35" i="15"/>
  <c r="AA35" i="10"/>
  <c r="AC38" i="8" s="1"/>
  <c r="B36" i="15"/>
  <c r="E36" i="14"/>
  <c r="I37" i="10"/>
  <c r="S40" i="6" s="1"/>
  <c r="I37" i="14"/>
  <c r="E37" i="15"/>
  <c r="U38" i="15"/>
  <c r="AG38" i="10"/>
  <c r="AK41" i="8" s="1"/>
  <c r="AK39" i="14"/>
  <c r="S39" i="15"/>
  <c r="AE39" i="10"/>
  <c r="AI42" i="8" s="1"/>
  <c r="AM46" i="14"/>
  <c r="AG46" i="10"/>
  <c r="AK49" i="8" s="1"/>
  <c r="U46" i="15"/>
  <c r="O22" i="15"/>
  <c r="AD22" i="10"/>
  <c r="AG25" i="8" s="1"/>
  <c r="AH25" i="8" s="1"/>
  <c r="B23" i="15"/>
  <c r="H24" i="10"/>
  <c r="M24" i="10"/>
  <c r="U24" i="10"/>
  <c r="J27" i="7" s="1"/>
  <c r="C25" i="10"/>
  <c r="AH25" i="14"/>
  <c r="AJ25" i="14" s="1"/>
  <c r="F27" i="10"/>
  <c r="E27" i="15"/>
  <c r="J27" i="14"/>
  <c r="K27" i="14" s="1"/>
  <c r="U27" i="10"/>
  <c r="J30" i="7" s="1"/>
  <c r="K27" i="15"/>
  <c r="Y27" i="10"/>
  <c r="AA30" i="8" s="1"/>
  <c r="AD27" i="10"/>
  <c r="AG30" i="8" s="1"/>
  <c r="M28" i="10"/>
  <c r="U28" i="10"/>
  <c r="J31" i="7" s="1"/>
  <c r="P31" i="7" s="1"/>
  <c r="AA28" i="10"/>
  <c r="AC31" i="8" s="1"/>
  <c r="O28" i="15"/>
  <c r="G30" i="10"/>
  <c r="L30" i="10"/>
  <c r="Q30" i="10"/>
  <c r="F33" i="7" s="1"/>
  <c r="Y30" i="10"/>
  <c r="AA33" i="8" s="1"/>
  <c r="AA30" i="10"/>
  <c r="AC33" i="8" s="1"/>
  <c r="H31" i="14"/>
  <c r="Y31" i="10"/>
  <c r="AA34" i="8" s="1"/>
  <c r="AK31" i="14"/>
  <c r="H32" i="14"/>
  <c r="P32" i="10"/>
  <c r="W32" i="10"/>
  <c r="Y32" i="10"/>
  <c r="AA35" i="8" s="1"/>
  <c r="AK32" i="14"/>
  <c r="H35" i="14"/>
  <c r="D35" i="15"/>
  <c r="H35" i="10"/>
  <c r="Y36" i="10"/>
  <c r="AA39" i="8" s="1"/>
  <c r="AC36" i="14"/>
  <c r="M36" i="15"/>
  <c r="F37" i="15"/>
  <c r="J37" i="14"/>
  <c r="L37" i="10"/>
  <c r="Q37" i="10"/>
  <c r="F40" i="7" s="1"/>
  <c r="N37" i="14"/>
  <c r="G37" i="15"/>
  <c r="O38" i="10"/>
  <c r="P38" i="14"/>
  <c r="AL38" i="14"/>
  <c r="T38" i="15"/>
  <c r="AF38" i="10"/>
  <c r="AJ41" i="8" s="1"/>
  <c r="C39" i="10"/>
  <c r="J66" i="12"/>
  <c r="W44" i="14"/>
  <c r="X44" i="14" s="1"/>
  <c r="T44" i="14" s="1"/>
  <c r="G25" i="10"/>
  <c r="L25" i="10"/>
  <c r="T25" i="10"/>
  <c r="I28" i="7" s="1"/>
  <c r="I28" i="10"/>
  <c r="S31" i="6" s="1"/>
  <c r="Q28" i="10"/>
  <c r="F31" i="7" s="1"/>
  <c r="P28" i="15"/>
  <c r="X30" i="10"/>
  <c r="AG30" i="10"/>
  <c r="AK33" i="8" s="1"/>
  <c r="O32" i="10"/>
  <c r="J35" i="10"/>
  <c r="L35" i="15"/>
  <c r="AA35" i="14"/>
  <c r="P37" i="15"/>
  <c r="AF37" i="14"/>
  <c r="J37" i="15"/>
  <c r="Q37" i="14"/>
  <c r="T37" i="10"/>
  <c r="I40" i="7" s="1"/>
  <c r="M40" i="10"/>
  <c r="O40" i="14"/>
  <c r="H40" i="15"/>
  <c r="R40" i="10"/>
  <c r="G43" i="7" s="1"/>
  <c r="AB24" i="10"/>
  <c r="AD27" i="8" s="1"/>
  <c r="L27" i="15"/>
  <c r="Q28" i="15"/>
  <c r="AE30" i="14"/>
  <c r="AF30" i="10"/>
  <c r="AJ33" i="8" s="1"/>
  <c r="C31" i="10"/>
  <c r="D31" i="15"/>
  <c r="AC31" i="14"/>
  <c r="S31" i="15"/>
  <c r="D32" i="15"/>
  <c r="H32" i="15"/>
  <c r="S32" i="15"/>
  <c r="U32" i="15"/>
  <c r="K35" i="15"/>
  <c r="U35" i="10"/>
  <c r="J38" i="7" s="1"/>
  <c r="P38" i="7" s="1"/>
  <c r="P36" i="15"/>
  <c r="AF36" i="14"/>
  <c r="AB36" i="10"/>
  <c r="AD39" i="8" s="1"/>
  <c r="AA38" i="14"/>
  <c r="L38" i="15"/>
  <c r="J22" i="10"/>
  <c r="AE22" i="14"/>
  <c r="AH22" i="14"/>
  <c r="AJ22" i="14" s="1"/>
  <c r="R22" i="15"/>
  <c r="E23" i="14"/>
  <c r="C24" i="10"/>
  <c r="F24" i="14"/>
  <c r="J24" i="14"/>
  <c r="Q24" i="14"/>
  <c r="K24" i="15"/>
  <c r="M24" i="15"/>
  <c r="R24" i="15"/>
  <c r="C25" i="15"/>
  <c r="X25" i="10"/>
  <c r="AC25" i="10"/>
  <c r="AF28" i="8" s="1"/>
  <c r="AI25" i="14"/>
  <c r="G27" i="10"/>
  <c r="J27" i="10"/>
  <c r="L27" i="10"/>
  <c r="O27" i="15"/>
  <c r="AI27" i="14"/>
  <c r="AJ27" i="14" s="1"/>
  <c r="R28" i="14"/>
  <c r="AB28" i="10"/>
  <c r="AD31" i="8" s="1"/>
  <c r="E30" i="15"/>
  <c r="J30" i="14"/>
  <c r="K30" i="14" s="1"/>
  <c r="O30" i="14"/>
  <c r="AD30" i="14"/>
  <c r="AG30" i="14" s="1"/>
  <c r="C32" i="10"/>
  <c r="C32" i="15"/>
  <c r="R32" i="15"/>
  <c r="R35" i="14"/>
  <c r="AB37" i="10"/>
  <c r="AD40" i="8" s="1"/>
  <c r="H38" i="10"/>
  <c r="H38" i="14"/>
  <c r="D38" i="15"/>
  <c r="AC38" i="14"/>
  <c r="M38" i="15"/>
  <c r="Y38" i="10"/>
  <c r="AA41" i="8" s="1"/>
  <c r="F40" i="10"/>
  <c r="E40" i="14"/>
  <c r="B40" i="15"/>
  <c r="D43" i="15"/>
  <c r="H43" i="10"/>
  <c r="H43" i="14"/>
  <c r="AG36" i="10"/>
  <c r="AK39" i="8" s="1"/>
  <c r="X37" i="10"/>
  <c r="AD38" i="10"/>
  <c r="AG41" i="8" s="1"/>
  <c r="E40" i="15"/>
  <c r="L40" i="15"/>
  <c r="AC42" i="14"/>
  <c r="M42" i="15"/>
  <c r="AF43" i="14"/>
  <c r="AC43" i="10"/>
  <c r="AF46" i="8" s="1"/>
  <c r="O66" i="12"/>
  <c r="N44" i="10"/>
  <c r="O44" i="10"/>
  <c r="L45" i="10"/>
  <c r="F45" i="15"/>
  <c r="M45" i="10"/>
  <c r="I45" i="15"/>
  <c r="AJ45" i="14"/>
  <c r="M46" i="10"/>
  <c r="U46" i="10"/>
  <c r="J49" i="7" s="1"/>
  <c r="P49" i="7" s="1"/>
  <c r="G47" i="10"/>
  <c r="F47" i="15"/>
  <c r="L47" i="10"/>
  <c r="X47" i="10"/>
  <c r="O48" i="14"/>
  <c r="W49" i="10"/>
  <c r="AK51" i="14"/>
  <c r="S51" i="15"/>
  <c r="N52" i="14"/>
  <c r="G52" i="15"/>
  <c r="Q52" i="10"/>
  <c r="F55" i="7" s="1"/>
  <c r="AM53" i="14"/>
  <c r="AG53" i="10"/>
  <c r="AK56" i="8" s="1"/>
  <c r="U53" i="15"/>
  <c r="K53" i="10"/>
  <c r="G27" i="15"/>
  <c r="T27" i="15"/>
  <c r="B30" i="15"/>
  <c r="Q30" i="15"/>
  <c r="I36" i="10"/>
  <c r="S39" i="6" s="1"/>
  <c r="Q36" i="10"/>
  <c r="F39" i="7" s="1"/>
  <c r="C40" i="10"/>
  <c r="T42" i="15"/>
  <c r="AL42" i="14"/>
  <c r="U42" i="15"/>
  <c r="I43" i="10"/>
  <c r="S46" i="6" s="1"/>
  <c r="AB43" i="10"/>
  <c r="AD46" i="8" s="1"/>
  <c r="F44" i="10"/>
  <c r="Y44" i="10"/>
  <c r="AA47" i="8" s="1"/>
  <c r="I45" i="10"/>
  <c r="S48" i="6" s="1"/>
  <c r="G45" i="15"/>
  <c r="Q45" i="10"/>
  <c r="F48" i="7" s="1"/>
  <c r="R45" i="14"/>
  <c r="AL45" i="14"/>
  <c r="T45" i="15"/>
  <c r="P46" i="10"/>
  <c r="W46" i="10"/>
  <c r="K48" i="10"/>
  <c r="R48" i="10"/>
  <c r="G51" i="7" s="1"/>
  <c r="AE51" i="10"/>
  <c r="AI54" i="8" s="1"/>
  <c r="AA30" i="14"/>
  <c r="AI30" i="14"/>
  <c r="AJ30" i="14" s="1"/>
  <c r="Q36" i="15"/>
  <c r="U36" i="15"/>
  <c r="O60" i="12"/>
  <c r="C38" i="10"/>
  <c r="K38" i="10"/>
  <c r="R38" i="15"/>
  <c r="I40" i="10"/>
  <c r="N40" i="14"/>
  <c r="AC40" i="14"/>
  <c r="AE40" i="10"/>
  <c r="AI43" i="8" s="1"/>
  <c r="S40" i="15"/>
  <c r="I41" i="10"/>
  <c r="S44" i="6" s="1"/>
  <c r="E41" i="15"/>
  <c r="O64" i="12"/>
  <c r="Y42" i="10"/>
  <c r="AA45" i="8" s="1"/>
  <c r="C43" i="10"/>
  <c r="L44" i="15"/>
  <c r="AA44" i="14"/>
  <c r="AE44" i="10"/>
  <c r="AI47" i="8" s="1"/>
  <c r="B45" i="15"/>
  <c r="E45" i="14"/>
  <c r="C45" i="15"/>
  <c r="H46" i="14"/>
  <c r="F46" i="15"/>
  <c r="L46" i="10"/>
  <c r="J46" i="15"/>
  <c r="T46" i="10"/>
  <c r="I49" i="7" s="1"/>
  <c r="AC46" i="10"/>
  <c r="AF49" i="8" s="1"/>
  <c r="F47" i="14"/>
  <c r="M48" i="15"/>
  <c r="Y48" i="10"/>
  <c r="AA51" i="8" s="1"/>
  <c r="AE48" i="14"/>
  <c r="R49" i="15"/>
  <c r="AI49" i="14"/>
  <c r="AE49" i="10"/>
  <c r="AI52" i="8" s="1"/>
  <c r="S49" i="15"/>
  <c r="P50" i="15"/>
  <c r="AF50" i="14"/>
  <c r="AB50" i="10"/>
  <c r="AD53" i="8" s="1"/>
  <c r="E50" i="14"/>
  <c r="B50" i="15"/>
  <c r="F50" i="10"/>
  <c r="P51" i="14"/>
  <c r="AA51" i="10"/>
  <c r="AC54" i="8" s="1"/>
  <c r="O51" i="15"/>
  <c r="X36" i="10"/>
  <c r="J40" i="15"/>
  <c r="D42" i="15"/>
  <c r="AA42" i="14"/>
  <c r="S42" i="15"/>
  <c r="AE42" i="10"/>
  <c r="AI45" i="8" s="1"/>
  <c r="AL45" i="8" s="1"/>
  <c r="AH43" i="14"/>
  <c r="E44" i="14"/>
  <c r="W44" i="10"/>
  <c r="AC44" i="14"/>
  <c r="G45" i="10"/>
  <c r="I45" i="14"/>
  <c r="AD45" i="10"/>
  <c r="AG48" i="8" s="1"/>
  <c r="AH48" i="8" s="1"/>
  <c r="C46" i="10"/>
  <c r="H46" i="10"/>
  <c r="J47" i="14"/>
  <c r="AA48" i="10"/>
  <c r="AC51" i="8" s="1"/>
  <c r="P49" i="10"/>
  <c r="U49" i="15"/>
  <c r="AM49" i="14"/>
  <c r="F51" i="15"/>
  <c r="J51" i="14"/>
  <c r="J89" i="12"/>
  <c r="Q54" i="8" s="1"/>
  <c r="W51" i="14"/>
  <c r="X51" i="14" s="1"/>
  <c r="T51" i="14" s="1"/>
  <c r="AE51" i="14"/>
  <c r="S52" i="10"/>
  <c r="H55" i="7" s="1"/>
  <c r="O30" i="10"/>
  <c r="AD30" i="10"/>
  <c r="AG33" i="8" s="1"/>
  <c r="AH33" i="8" s="1"/>
  <c r="J36" i="10"/>
  <c r="L36" i="10"/>
  <c r="F36" i="15"/>
  <c r="R36" i="10"/>
  <c r="G39" i="7" s="1"/>
  <c r="T36" i="10"/>
  <c r="I39" i="7" s="1"/>
  <c r="O39" i="7" s="1"/>
  <c r="J36" i="15"/>
  <c r="AC36" i="10"/>
  <c r="AF39" i="8" s="1"/>
  <c r="O61" i="12"/>
  <c r="G40" i="10"/>
  <c r="C40" i="15"/>
  <c r="O40" i="10"/>
  <c r="T40" i="10"/>
  <c r="I43" i="7" s="1"/>
  <c r="O43" i="7" s="1"/>
  <c r="X40" i="10"/>
  <c r="U40" i="15"/>
  <c r="W42" i="10"/>
  <c r="AD42" i="10"/>
  <c r="AG45" i="8" s="1"/>
  <c r="R42" i="15"/>
  <c r="F45" i="10"/>
  <c r="J45" i="14"/>
  <c r="AA45" i="10"/>
  <c r="AC48" i="8" s="1"/>
  <c r="AE45" i="14"/>
  <c r="U48" i="15"/>
  <c r="AG48" i="10"/>
  <c r="AK51" i="8" s="1"/>
  <c r="E48" i="14"/>
  <c r="B48" i="15"/>
  <c r="F48" i="10"/>
  <c r="D48" i="15"/>
  <c r="H48" i="15"/>
  <c r="AC48" i="14"/>
  <c r="AK49" i="14"/>
  <c r="AG49" i="10"/>
  <c r="AK52" i="8" s="1"/>
  <c r="P50" i="10"/>
  <c r="AA50" i="10"/>
  <c r="AC53" i="8" s="1"/>
  <c r="L51" i="10"/>
  <c r="R51" i="15"/>
  <c r="AI51" i="14"/>
  <c r="H61" i="10"/>
  <c r="H61" i="14"/>
  <c r="D61" i="15"/>
  <c r="I63" i="15"/>
  <c r="C35" i="10"/>
  <c r="K36" i="15"/>
  <c r="AF36" i="10"/>
  <c r="AJ39" i="8" s="1"/>
  <c r="C37" i="10"/>
  <c r="O38" i="15"/>
  <c r="Q40" i="10"/>
  <c r="F43" i="7" s="1"/>
  <c r="G40" i="15"/>
  <c r="AA40" i="14"/>
  <c r="M40" i="15"/>
  <c r="AK40" i="14"/>
  <c r="I41" i="14"/>
  <c r="M42" i="10"/>
  <c r="O42" i="10"/>
  <c r="P42" i="10"/>
  <c r="J64" i="12"/>
  <c r="Q45" i="8" s="1"/>
  <c r="C44" i="10"/>
  <c r="O44" i="15"/>
  <c r="F45" i="14"/>
  <c r="J46" i="14"/>
  <c r="Q46" i="14"/>
  <c r="W46" i="14"/>
  <c r="X46" i="14" s="1"/>
  <c r="T46" i="14" s="1"/>
  <c r="AH46" i="14"/>
  <c r="J47" i="15"/>
  <c r="T47" i="10"/>
  <c r="I50" i="7" s="1"/>
  <c r="AG47" i="10"/>
  <c r="AK50" i="8" s="1"/>
  <c r="AM47" i="14"/>
  <c r="F49" i="14"/>
  <c r="C49" i="15"/>
  <c r="G49" i="10"/>
  <c r="X49" i="10"/>
  <c r="AB49" i="10"/>
  <c r="AD52" i="8" s="1"/>
  <c r="AF49" i="14"/>
  <c r="K52" i="10"/>
  <c r="R53" i="14"/>
  <c r="U53" i="10"/>
  <c r="J56" i="7" s="1"/>
  <c r="P56" i="7" s="1"/>
  <c r="K53" i="15"/>
  <c r="AE42" i="14"/>
  <c r="O42" i="15"/>
  <c r="AN42" i="14"/>
  <c r="M47" i="10"/>
  <c r="S47" i="10"/>
  <c r="H50" i="7" s="1"/>
  <c r="R50" i="15"/>
  <c r="AD50" i="10"/>
  <c r="AG53" i="8" s="1"/>
  <c r="AI50" i="14"/>
  <c r="AD40" i="10"/>
  <c r="AG43" i="8" s="1"/>
  <c r="R40" i="15"/>
  <c r="C41" i="10"/>
  <c r="AA42" i="10"/>
  <c r="AC45" i="8" s="1"/>
  <c r="I43" i="14"/>
  <c r="E43" i="15"/>
  <c r="J65" i="12"/>
  <c r="Q46" i="8" s="1"/>
  <c r="W43" i="14"/>
  <c r="X43" i="14" s="1"/>
  <c r="T43" i="14" s="1"/>
  <c r="P43" i="15"/>
  <c r="P44" i="10"/>
  <c r="O44" i="14"/>
  <c r="H44" i="15"/>
  <c r="M44" i="15"/>
  <c r="AA44" i="10"/>
  <c r="AC47" i="8" s="1"/>
  <c r="E45" i="15"/>
  <c r="N45" i="10"/>
  <c r="K46" i="15"/>
  <c r="R46" i="14"/>
  <c r="O50" i="10"/>
  <c r="Q51" i="15"/>
  <c r="AH51" i="14"/>
  <c r="G42" i="15"/>
  <c r="J47" i="10"/>
  <c r="R47" i="10"/>
  <c r="G50" i="7" s="1"/>
  <c r="O47" i="15"/>
  <c r="B53" i="15"/>
  <c r="AE53" i="10"/>
  <c r="AI56" i="8" s="1"/>
  <c r="G54" i="15"/>
  <c r="AF54" i="14"/>
  <c r="M55" i="10"/>
  <c r="Q55" i="10"/>
  <c r="F58" i="7" s="1"/>
  <c r="Z55" i="10"/>
  <c r="AB58" i="8" s="1"/>
  <c r="AD55" i="14"/>
  <c r="N55" i="15"/>
  <c r="AA55" i="10"/>
  <c r="AC58" i="8" s="1"/>
  <c r="J56" i="10"/>
  <c r="O56" i="15"/>
  <c r="AE56" i="14"/>
  <c r="AG56" i="14" s="1"/>
  <c r="AA56" i="10"/>
  <c r="AC59" i="8" s="1"/>
  <c r="O57" i="14"/>
  <c r="R57" i="10"/>
  <c r="G60" i="7" s="1"/>
  <c r="W58" i="10"/>
  <c r="AI58" i="14"/>
  <c r="AD58" i="10"/>
  <c r="AG61" i="8" s="1"/>
  <c r="AD60" i="10"/>
  <c r="AG63" i="8" s="1"/>
  <c r="AI60" i="14"/>
  <c r="R60" i="15"/>
  <c r="AA65" i="14"/>
  <c r="N65" i="10"/>
  <c r="C48" i="10"/>
  <c r="C50" i="10"/>
  <c r="O90" i="12"/>
  <c r="K55" i="6" s="1"/>
  <c r="L55" i="6" s="1"/>
  <c r="M55" i="6" s="1"/>
  <c r="N55" i="6" s="1"/>
  <c r="M54" i="3" s="1"/>
  <c r="I52" i="14"/>
  <c r="K52" i="14" s="1"/>
  <c r="K52" i="15"/>
  <c r="AD52" i="14"/>
  <c r="C53" i="10"/>
  <c r="L54" i="10"/>
  <c r="N54" i="10"/>
  <c r="I57" i="10"/>
  <c r="S60" i="6" s="1"/>
  <c r="I57" i="14"/>
  <c r="I58" i="14"/>
  <c r="C59" i="10"/>
  <c r="O101" i="12"/>
  <c r="I60" i="10"/>
  <c r="I60" i="14"/>
  <c r="W60" i="10"/>
  <c r="K61" i="10"/>
  <c r="J61" i="15"/>
  <c r="Q61" i="14"/>
  <c r="X62" i="10"/>
  <c r="G42" i="10"/>
  <c r="Q42" i="10"/>
  <c r="F45" i="7" s="1"/>
  <c r="T45" i="10"/>
  <c r="I48" i="7" s="1"/>
  <c r="O48" i="7" s="1"/>
  <c r="AB45" i="10"/>
  <c r="AD48" i="8" s="1"/>
  <c r="P45" i="15"/>
  <c r="H47" i="15"/>
  <c r="Y47" i="10"/>
  <c r="AA50" i="8" s="1"/>
  <c r="AA47" i="10"/>
  <c r="AC50" i="8" s="1"/>
  <c r="AF47" i="10"/>
  <c r="AJ50" i="8" s="1"/>
  <c r="O49" i="10"/>
  <c r="B51" i="15"/>
  <c r="B52" i="15"/>
  <c r="E52" i="14"/>
  <c r="I52" i="10"/>
  <c r="S55" i="6" s="1"/>
  <c r="U52" i="10"/>
  <c r="J55" i="7" s="1"/>
  <c r="Y52" i="10"/>
  <c r="AA55" i="8" s="1"/>
  <c r="AC52" i="14"/>
  <c r="Q52" i="15"/>
  <c r="AG54" i="10"/>
  <c r="AK57" i="8" s="1"/>
  <c r="U54" i="15"/>
  <c r="X55" i="10"/>
  <c r="AM55" i="14"/>
  <c r="AG55" i="10"/>
  <c r="AK58" i="8" s="1"/>
  <c r="I56" i="14"/>
  <c r="E56" i="15"/>
  <c r="I56" i="10"/>
  <c r="S59" i="6" s="1"/>
  <c r="M56" i="10"/>
  <c r="R56" i="10"/>
  <c r="G59" i="7" s="1"/>
  <c r="P57" i="10"/>
  <c r="Q57" i="10"/>
  <c r="F60" i="7" s="1"/>
  <c r="AA57" i="10"/>
  <c r="AC60" i="8" s="1"/>
  <c r="O57" i="15"/>
  <c r="AE57" i="14"/>
  <c r="N58" i="14"/>
  <c r="AC58" i="10"/>
  <c r="AF61" i="8" s="1"/>
  <c r="Q60" i="10"/>
  <c r="F63" i="7" s="1"/>
  <c r="G60" i="15"/>
  <c r="O61" i="10"/>
  <c r="T61" i="10"/>
  <c r="I64" i="7" s="1"/>
  <c r="J62" i="14"/>
  <c r="F62" i="15"/>
  <c r="L62" i="10"/>
  <c r="N62" i="14"/>
  <c r="G62" i="15"/>
  <c r="Q62" i="10"/>
  <c r="F65" i="7" s="1"/>
  <c r="X63" i="10"/>
  <c r="AD64" i="14"/>
  <c r="N64" i="15"/>
  <c r="Z64" i="10"/>
  <c r="AB67" i="8" s="1"/>
  <c r="C42" i="10"/>
  <c r="X45" i="10"/>
  <c r="Q45" i="15"/>
  <c r="I47" i="14"/>
  <c r="N47" i="14"/>
  <c r="M47" i="14" s="1"/>
  <c r="U47" i="10"/>
  <c r="J50" i="7" s="1"/>
  <c r="AD47" i="14"/>
  <c r="AG47" i="14" s="1"/>
  <c r="AD47" i="10"/>
  <c r="AG50" i="8" s="1"/>
  <c r="T47" i="15"/>
  <c r="L49" i="15"/>
  <c r="AF49" i="10"/>
  <c r="AJ52" i="8" s="1"/>
  <c r="T49" i="15"/>
  <c r="F51" i="10"/>
  <c r="O51" i="10"/>
  <c r="G52" i="14"/>
  <c r="E52" i="15"/>
  <c r="M52" i="15"/>
  <c r="AF52" i="10"/>
  <c r="AJ55" i="8" s="1"/>
  <c r="T52" i="15"/>
  <c r="AI53" i="14"/>
  <c r="G54" i="10"/>
  <c r="C54" i="15"/>
  <c r="E54" i="15"/>
  <c r="J54" i="14"/>
  <c r="K54" i="14" s="1"/>
  <c r="O54" i="10"/>
  <c r="J54" i="15"/>
  <c r="Y54" i="10"/>
  <c r="AA57" i="8" s="1"/>
  <c r="AC54" i="14"/>
  <c r="Q54" i="15"/>
  <c r="I55" i="10"/>
  <c r="S58" i="6" s="1"/>
  <c r="E55" i="15"/>
  <c r="AE55" i="14"/>
  <c r="AF55" i="10"/>
  <c r="AJ58" i="8" s="1"/>
  <c r="P56" i="10"/>
  <c r="K56" i="15"/>
  <c r="U56" i="10"/>
  <c r="J59" i="7" s="1"/>
  <c r="H57" i="14"/>
  <c r="D57" i="15"/>
  <c r="H57" i="10"/>
  <c r="L57" i="10"/>
  <c r="J57" i="15"/>
  <c r="T57" i="10"/>
  <c r="I60" i="7" s="1"/>
  <c r="W57" i="10"/>
  <c r="N58" i="10"/>
  <c r="T58" i="15"/>
  <c r="AF58" i="10"/>
  <c r="AJ61" i="8" s="1"/>
  <c r="P60" i="10"/>
  <c r="AA62" i="14"/>
  <c r="L62" i="15"/>
  <c r="J63" i="10"/>
  <c r="AF65" i="10"/>
  <c r="AJ68" i="8" s="1"/>
  <c r="AL65" i="14"/>
  <c r="T65" i="15"/>
  <c r="AA52" i="14"/>
  <c r="N52" i="15"/>
  <c r="Z52" i="10"/>
  <c r="AB55" i="8" s="1"/>
  <c r="I53" i="10"/>
  <c r="S56" i="6" s="1"/>
  <c r="I53" i="14"/>
  <c r="J54" i="10"/>
  <c r="X54" i="10"/>
  <c r="H55" i="14"/>
  <c r="D55" i="15"/>
  <c r="K55" i="14"/>
  <c r="O57" i="10"/>
  <c r="N57" i="15"/>
  <c r="AD57" i="14"/>
  <c r="Z57" i="10"/>
  <c r="AB60" i="8" s="1"/>
  <c r="N60" i="14"/>
  <c r="R60" i="14"/>
  <c r="C61" i="10"/>
  <c r="Y62" i="10"/>
  <c r="AA65" i="8" s="1"/>
  <c r="AC62" i="14"/>
  <c r="AG62" i="14" s="1"/>
  <c r="M62" i="15"/>
  <c r="AG62" i="10"/>
  <c r="AK65" i="8" s="1"/>
  <c r="AM62" i="14"/>
  <c r="P63" i="10"/>
  <c r="H64" i="10"/>
  <c r="H64" i="14"/>
  <c r="D64" i="15"/>
  <c r="C49" i="10"/>
  <c r="C51" i="10"/>
  <c r="AE52" i="14"/>
  <c r="E53" i="15"/>
  <c r="L54" i="15"/>
  <c r="AE54" i="14"/>
  <c r="O54" i="15"/>
  <c r="AA54" i="10"/>
  <c r="AC57" i="8" s="1"/>
  <c r="AB54" i="10"/>
  <c r="AD57" i="8" s="1"/>
  <c r="B55" i="15"/>
  <c r="E55" i="14"/>
  <c r="F55" i="10"/>
  <c r="H55" i="10"/>
  <c r="J55" i="15"/>
  <c r="K55" i="15"/>
  <c r="U55" i="10"/>
  <c r="J58" i="7" s="1"/>
  <c r="O56" i="14"/>
  <c r="I56" i="15"/>
  <c r="J57" i="14"/>
  <c r="N57" i="14"/>
  <c r="H57" i="15"/>
  <c r="C58" i="10"/>
  <c r="AH58" i="14"/>
  <c r="R58" i="15"/>
  <c r="U60" i="10"/>
  <c r="J63" i="7" s="1"/>
  <c r="I62" i="10"/>
  <c r="S65" i="6" s="1"/>
  <c r="I62" i="14"/>
  <c r="N62" i="10"/>
  <c r="F65" i="15"/>
  <c r="J65" i="14"/>
  <c r="L65" i="10"/>
  <c r="L65" i="15"/>
  <c r="E53" i="14"/>
  <c r="J53" i="10"/>
  <c r="R53" i="15"/>
  <c r="AD53" i="10"/>
  <c r="AG56" i="8" s="1"/>
  <c r="S53" i="15"/>
  <c r="AK53" i="14"/>
  <c r="G54" i="14"/>
  <c r="O94" i="12"/>
  <c r="AB56" i="10"/>
  <c r="AD59" i="8" s="1"/>
  <c r="P56" i="15"/>
  <c r="AF56" i="14"/>
  <c r="AM57" i="14"/>
  <c r="U57" i="15"/>
  <c r="AG57" i="10"/>
  <c r="AK60" i="8" s="1"/>
  <c r="R61" i="14"/>
  <c r="K61" i="15"/>
  <c r="U61" i="10"/>
  <c r="J64" i="7" s="1"/>
  <c r="L61" i="15"/>
  <c r="N63" i="10"/>
  <c r="J64" i="15"/>
  <c r="T64" i="10"/>
  <c r="I67" i="7" s="1"/>
  <c r="Q64" i="14"/>
  <c r="I70" i="15"/>
  <c r="F54" i="15"/>
  <c r="O55" i="15"/>
  <c r="G58" i="15"/>
  <c r="Q58" i="10"/>
  <c r="F61" i="7" s="1"/>
  <c r="AA59" i="14"/>
  <c r="L59" i="15"/>
  <c r="AH59" i="14"/>
  <c r="AC59" i="10"/>
  <c r="AF62" i="8" s="1"/>
  <c r="F60" i="10"/>
  <c r="E60" i="14"/>
  <c r="L60" i="10"/>
  <c r="J60" i="14"/>
  <c r="K60" i="14" s="1"/>
  <c r="F60" i="15"/>
  <c r="G65" i="15"/>
  <c r="N65" i="14"/>
  <c r="Q65" i="10"/>
  <c r="F68" i="7" s="1"/>
  <c r="Q62" i="15"/>
  <c r="C64" i="10"/>
  <c r="K66" i="10"/>
  <c r="O67" i="10"/>
  <c r="Q67" i="10"/>
  <c r="F70" i="7" s="1"/>
  <c r="W67" i="14"/>
  <c r="X67" i="14" s="1"/>
  <c r="T67" i="14" s="1"/>
  <c r="W68" i="10"/>
  <c r="P68" i="15"/>
  <c r="AB68" i="10"/>
  <c r="AD71" i="8" s="1"/>
  <c r="U69" i="10"/>
  <c r="J72" i="7" s="1"/>
  <c r="AG69" i="10"/>
  <c r="AK72" i="8" s="1"/>
  <c r="U69" i="15"/>
  <c r="I70" i="10"/>
  <c r="S73" i="6" s="1"/>
  <c r="E70" i="15"/>
  <c r="K70" i="15"/>
  <c r="U70" i="10"/>
  <c r="J73" i="7" s="1"/>
  <c r="J73" i="10"/>
  <c r="H73" i="15"/>
  <c r="R73" i="10"/>
  <c r="G76" i="7" s="1"/>
  <c r="AF73" i="10"/>
  <c r="AJ76" i="8" s="1"/>
  <c r="T73" i="15"/>
  <c r="AL73" i="14"/>
  <c r="C74" i="10"/>
  <c r="C76" i="10"/>
  <c r="P63" i="15"/>
  <c r="AB63" i="10"/>
  <c r="AD66" i="8" s="1"/>
  <c r="O65" i="10"/>
  <c r="N65" i="15"/>
  <c r="N66" i="10"/>
  <c r="S66" i="15"/>
  <c r="AE66" i="10"/>
  <c r="AI69" i="8" s="1"/>
  <c r="AL69" i="8" s="1"/>
  <c r="C67" i="10"/>
  <c r="B68" i="15"/>
  <c r="Y69" i="10"/>
  <c r="AA72" i="8" s="1"/>
  <c r="AC69" i="14"/>
  <c r="AG69" i="14" s="1"/>
  <c r="M69" i="15"/>
  <c r="Q70" i="14"/>
  <c r="Q70" i="15"/>
  <c r="AC70" i="10"/>
  <c r="AF73" i="8" s="1"/>
  <c r="AH73" i="8" s="1"/>
  <c r="AF72" i="10"/>
  <c r="AJ75" i="8" s="1"/>
  <c r="T72" i="15"/>
  <c r="I79" i="15"/>
  <c r="N81" i="10"/>
  <c r="D60" i="15"/>
  <c r="H60" i="14"/>
  <c r="B62" i="15"/>
  <c r="K62" i="15"/>
  <c r="AA62" i="10"/>
  <c r="AC65" i="8" s="1"/>
  <c r="AC62" i="10"/>
  <c r="AF65" i="8" s="1"/>
  <c r="H65" i="10"/>
  <c r="T65" i="10"/>
  <c r="I68" i="7" s="1"/>
  <c r="Z65" i="10"/>
  <c r="AB68" i="8" s="1"/>
  <c r="G66" i="10"/>
  <c r="P66" i="10"/>
  <c r="T66" i="15"/>
  <c r="F68" i="10"/>
  <c r="K68" i="10"/>
  <c r="O68" i="10"/>
  <c r="K68" i="15"/>
  <c r="Q68" i="15"/>
  <c r="F69" i="14"/>
  <c r="K69" i="10"/>
  <c r="Z69" i="10"/>
  <c r="AB72" i="8" s="1"/>
  <c r="F70" i="15"/>
  <c r="L70" i="10"/>
  <c r="O71" i="15"/>
  <c r="AE71" i="14"/>
  <c r="N73" i="15"/>
  <c r="AD73" i="14"/>
  <c r="Z73" i="10"/>
  <c r="AB76" i="8" s="1"/>
  <c r="F75" i="10"/>
  <c r="B75" i="15"/>
  <c r="E75" i="14"/>
  <c r="I77" i="15"/>
  <c r="J92" i="12"/>
  <c r="Q57" i="8" s="1"/>
  <c r="R57" i="8" s="1"/>
  <c r="C55" i="10"/>
  <c r="W56" i="10"/>
  <c r="Y56" i="10"/>
  <c r="AA59" i="8" s="1"/>
  <c r="C57" i="10"/>
  <c r="X57" i="10"/>
  <c r="T60" i="10"/>
  <c r="I63" i="7" s="1"/>
  <c r="O62" i="15"/>
  <c r="U64" i="10"/>
  <c r="J67" i="7" s="1"/>
  <c r="L64" i="15"/>
  <c r="D65" i="15"/>
  <c r="R65" i="10"/>
  <c r="G68" i="7" s="1"/>
  <c r="AG65" i="10"/>
  <c r="AK68" i="8" s="1"/>
  <c r="O114" i="12"/>
  <c r="C66" i="15"/>
  <c r="J66" i="10"/>
  <c r="Q66" i="10"/>
  <c r="F69" i="7" s="1"/>
  <c r="C68" i="10"/>
  <c r="U68" i="10"/>
  <c r="J71" i="7" s="1"/>
  <c r="P71" i="7" s="1"/>
  <c r="AE68" i="14"/>
  <c r="AC68" i="10"/>
  <c r="AF71" i="8" s="1"/>
  <c r="R69" i="14"/>
  <c r="K70" i="10"/>
  <c r="M70" i="10"/>
  <c r="R70" i="10"/>
  <c r="G73" i="7" s="1"/>
  <c r="O70" i="14"/>
  <c r="T70" i="10"/>
  <c r="I73" i="7" s="1"/>
  <c r="R70" i="14"/>
  <c r="P70" i="15"/>
  <c r="AF70" i="14"/>
  <c r="AH70" i="14"/>
  <c r="AJ70" i="14" s="1"/>
  <c r="AA71" i="10"/>
  <c r="AC74" i="8" s="1"/>
  <c r="AF71" i="10"/>
  <c r="AJ74" i="8" s="1"/>
  <c r="AL71" i="14"/>
  <c r="X72" i="10"/>
  <c r="C73" i="10"/>
  <c r="O73" i="14"/>
  <c r="G75" i="10"/>
  <c r="C75" i="15"/>
  <c r="F75" i="14"/>
  <c r="G75" i="14" s="1"/>
  <c r="S60" i="15"/>
  <c r="C63" i="10"/>
  <c r="C65" i="10"/>
  <c r="H65" i="15"/>
  <c r="U65" i="15"/>
  <c r="D66" i="15"/>
  <c r="G66" i="15"/>
  <c r="AB66" i="10"/>
  <c r="AD69" i="8" s="1"/>
  <c r="U66" i="15"/>
  <c r="N67" i="14"/>
  <c r="L68" i="15"/>
  <c r="AA68" i="14"/>
  <c r="N69" i="10"/>
  <c r="P69" i="15"/>
  <c r="AM69" i="14"/>
  <c r="I70" i="14"/>
  <c r="K70" i="14" s="1"/>
  <c r="R71" i="10"/>
  <c r="G74" i="7" s="1"/>
  <c r="P71" i="14"/>
  <c r="F72" i="15"/>
  <c r="J72" i="14"/>
  <c r="K72" i="14" s="1"/>
  <c r="AD74" i="10"/>
  <c r="AG77" i="8" s="1"/>
  <c r="R74" i="15"/>
  <c r="AI74" i="14"/>
  <c r="AC75" i="10"/>
  <c r="AF78" i="8" s="1"/>
  <c r="Q75" i="15"/>
  <c r="AH75" i="14"/>
  <c r="R76" i="15"/>
  <c r="AI76" i="14"/>
  <c r="AD76" i="10"/>
  <c r="AG79" i="8" s="1"/>
  <c r="O77" i="10"/>
  <c r="F84" i="15"/>
  <c r="L84" i="10"/>
  <c r="J84" i="14"/>
  <c r="K84" i="14" s="1"/>
  <c r="O45" i="14"/>
  <c r="AC45" i="14"/>
  <c r="AG45" i="14" s="1"/>
  <c r="AM45" i="14"/>
  <c r="J52" i="10"/>
  <c r="R52" i="10"/>
  <c r="G55" i="7" s="1"/>
  <c r="B54" i="15"/>
  <c r="R54" i="10"/>
  <c r="G57" i="7" s="1"/>
  <c r="AD54" i="10"/>
  <c r="AG57" i="8" s="1"/>
  <c r="AH57" i="8" s="1"/>
  <c r="T54" i="15"/>
  <c r="H56" i="10"/>
  <c r="D56" i="15"/>
  <c r="G56" i="15"/>
  <c r="N56" i="15"/>
  <c r="T56" i="15"/>
  <c r="S57" i="15"/>
  <c r="C60" i="10"/>
  <c r="O60" i="10"/>
  <c r="J60" i="15"/>
  <c r="X60" i="10"/>
  <c r="G62" i="14"/>
  <c r="O62" i="10"/>
  <c r="Z62" i="10"/>
  <c r="AB65" i="8" s="1"/>
  <c r="AD62" i="10"/>
  <c r="AG65" i="8" s="1"/>
  <c r="T62" i="15"/>
  <c r="F66" i="10"/>
  <c r="H66" i="15"/>
  <c r="R66" i="10"/>
  <c r="G69" i="7" s="1"/>
  <c r="U66" i="10"/>
  <c r="J69" i="7" s="1"/>
  <c r="P69" i="7" s="1"/>
  <c r="X66" i="10"/>
  <c r="M66" i="15"/>
  <c r="AC66" i="14"/>
  <c r="P66" i="15"/>
  <c r="E68" i="14"/>
  <c r="AF68" i="14"/>
  <c r="B69" i="15"/>
  <c r="E69" i="14"/>
  <c r="M69" i="10"/>
  <c r="O69" i="10"/>
  <c r="R69" i="15"/>
  <c r="O119" i="12"/>
  <c r="K73" i="6" s="1"/>
  <c r="L73" i="6" s="1"/>
  <c r="M73" i="6" s="1"/>
  <c r="N73" i="6" s="1"/>
  <c r="M72" i="3" s="1"/>
  <c r="B70" i="15"/>
  <c r="AE70" i="14"/>
  <c r="J71" i="10"/>
  <c r="Z71" i="10"/>
  <c r="AB74" i="8" s="1"/>
  <c r="AD71" i="14"/>
  <c r="AG71" i="14" s="1"/>
  <c r="L72" i="10"/>
  <c r="J72" i="15"/>
  <c r="Q72" i="14"/>
  <c r="I73" i="10"/>
  <c r="S76" i="6" s="1"/>
  <c r="E73" i="15"/>
  <c r="I73" i="14"/>
  <c r="Q73" i="10"/>
  <c r="F76" i="7" s="1"/>
  <c r="G73" i="15"/>
  <c r="N73" i="14"/>
  <c r="AD75" i="10"/>
  <c r="AG78" i="8" s="1"/>
  <c r="R75" i="15"/>
  <c r="AI75" i="14"/>
  <c r="S76" i="15"/>
  <c r="AK76" i="14"/>
  <c r="AE76" i="10"/>
  <c r="AI79" i="8" s="1"/>
  <c r="G67" i="15"/>
  <c r="AA68" i="10"/>
  <c r="AC71" i="8" s="1"/>
  <c r="C69" i="15"/>
  <c r="K69" i="15"/>
  <c r="Q71" i="10"/>
  <c r="F74" i="7" s="1"/>
  <c r="O71" i="14"/>
  <c r="Y72" i="10"/>
  <c r="AA75" i="8" s="1"/>
  <c r="AC72" i="14"/>
  <c r="O72" i="15"/>
  <c r="AE72" i="14"/>
  <c r="G74" i="10"/>
  <c r="C74" i="15"/>
  <c r="F74" i="14"/>
  <c r="L75" i="15"/>
  <c r="C76" i="15"/>
  <c r="F76" i="14"/>
  <c r="G76" i="10"/>
  <c r="I78" i="15"/>
  <c r="J45" i="10"/>
  <c r="R45" i="10"/>
  <c r="G48" i="7" s="1"/>
  <c r="Y45" i="10"/>
  <c r="AA48" i="8" s="1"/>
  <c r="AG45" i="10"/>
  <c r="AK48" i="8" s="1"/>
  <c r="AG52" i="10"/>
  <c r="AK55" i="8" s="1"/>
  <c r="F54" i="10"/>
  <c r="M54" i="10"/>
  <c r="C56" i="10"/>
  <c r="Z56" i="10"/>
  <c r="AB59" i="8" s="1"/>
  <c r="J62" i="15"/>
  <c r="N62" i="15"/>
  <c r="R62" i="15"/>
  <c r="AF63" i="14"/>
  <c r="R64" i="14"/>
  <c r="AA64" i="14"/>
  <c r="H65" i="14"/>
  <c r="AD65" i="14"/>
  <c r="AM65" i="14"/>
  <c r="C66" i="10"/>
  <c r="F66" i="14"/>
  <c r="G66" i="14" s="1"/>
  <c r="M66" i="10"/>
  <c r="Y66" i="10"/>
  <c r="AA69" i="8" s="1"/>
  <c r="O68" i="15"/>
  <c r="AH68" i="14"/>
  <c r="F69" i="10"/>
  <c r="G69" i="10"/>
  <c r="J118" i="12"/>
  <c r="Q72" i="8" s="1"/>
  <c r="L69" i="15"/>
  <c r="AD69" i="10"/>
  <c r="AG72" i="8" s="1"/>
  <c r="J70" i="15"/>
  <c r="Z70" i="10"/>
  <c r="AB73" i="8" s="1"/>
  <c r="AD70" i="14"/>
  <c r="AA70" i="10"/>
  <c r="AC73" i="8" s="1"/>
  <c r="O121" i="12"/>
  <c r="I71" i="10"/>
  <c r="S74" i="6" s="1"/>
  <c r="K72" i="10"/>
  <c r="P72" i="10"/>
  <c r="AA72" i="10"/>
  <c r="AC75" i="8" s="1"/>
  <c r="M73" i="15"/>
  <c r="Y73" i="10"/>
  <c r="AA76" i="8" s="1"/>
  <c r="AA75" i="14"/>
  <c r="R77" i="15"/>
  <c r="Q78" i="14"/>
  <c r="Q78" i="15"/>
  <c r="F79" i="15"/>
  <c r="L79" i="10"/>
  <c r="K79" i="15"/>
  <c r="F80" i="15"/>
  <c r="K85" i="10"/>
  <c r="W86" i="10"/>
  <c r="J87" i="10"/>
  <c r="Q69" i="15"/>
  <c r="J70" i="10"/>
  <c r="C72" i="10"/>
  <c r="I75" i="14"/>
  <c r="N75" i="14"/>
  <c r="AL75" i="14"/>
  <c r="Q77" i="14"/>
  <c r="Q77" i="15"/>
  <c r="E78" i="14"/>
  <c r="G78" i="14" s="1"/>
  <c r="J131" i="12"/>
  <c r="Q81" i="8" s="1"/>
  <c r="R81" i="8" s="1"/>
  <c r="AE78" i="14"/>
  <c r="AB79" i="10"/>
  <c r="AD82" i="8" s="1"/>
  <c r="O80" i="10"/>
  <c r="AA80" i="14"/>
  <c r="L80" i="15"/>
  <c r="R80" i="15"/>
  <c r="AD80" i="10"/>
  <c r="AG83" i="8" s="1"/>
  <c r="K82" i="15"/>
  <c r="U82" i="10"/>
  <c r="J85" i="7" s="1"/>
  <c r="H83" i="15"/>
  <c r="R83" i="10"/>
  <c r="G86" i="7" s="1"/>
  <c r="U83" i="10"/>
  <c r="J86" i="7" s="1"/>
  <c r="M83" i="15"/>
  <c r="Y83" i="10"/>
  <c r="AA86" i="8" s="1"/>
  <c r="AF83" i="14"/>
  <c r="C85" i="10"/>
  <c r="X85" i="10"/>
  <c r="C86" i="15"/>
  <c r="G86" i="10"/>
  <c r="F86" i="14"/>
  <c r="P86" i="10"/>
  <c r="AG70" i="10"/>
  <c r="AK73" i="8" s="1"/>
  <c r="U70" i="15"/>
  <c r="F71" i="15"/>
  <c r="J71" i="15"/>
  <c r="X71" i="10"/>
  <c r="I72" i="10"/>
  <c r="S75" i="6" s="1"/>
  <c r="E72" i="15"/>
  <c r="Q72" i="10"/>
  <c r="F75" i="7" s="1"/>
  <c r="G72" i="15"/>
  <c r="C77" i="15"/>
  <c r="M77" i="10"/>
  <c r="L77" i="15"/>
  <c r="AB77" i="10"/>
  <c r="AD80" i="8" s="1"/>
  <c r="AD77" i="10"/>
  <c r="AG80" i="8" s="1"/>
  <c r="L78" i="10"/>
  <c r="N78" i="10"/>
  <c r="K78" i="15"/>
  <c r="U78" i="10"/>
  <c r="J81" i="7" s="1"/>
  <c r="W78" i="14"/>
  <c r="X78" i="14" s="1"/>
  <c r="T78" i="14" s="1"/>
  <c r="AC78" i="10"/>
  <c r="AF81" i="8" s="1"/>
  <c r="AH81" i="8" s="1"/>
  <c r="U79" i="10"/>
  <c r="J82" i="7" s="1"/>
  <c r="O79" i="15"/>
  <c r="AA79" i="10"/>
  <c r="AC82" i="8" s="1"/>
  <c r="AF79" i="14"/>
  <c r="L80" i="10"/>
  <c r="Q82" i="15"/>
  <c r="AH82" i="14"/>
  <c r="AJ82" i="14" s="1"/>
  <c r="F84" i="14"/>
  <c r="C84" i="15"/>
  <c r="J62" i="10"/>
  <c r="R62" i="10"/>
  <c r="G65" i="7" s="1"/>
  <c r="J69" i="10"/>
  <c r="L69" i="10"/>
  <c r="F69" i="15"/>
  <c r="R69" i="10"/>
  <c r="G72" i="7" s="1"/>
  <c r="T69" i="10"/>
  <c r="I72" i="7" s="1"/>
  <c r="J69" i="15"/>
  <c r="AC69" i="10"/>
  <c r="AF72" i="8" s="1"/>
  <c r="AH72" i="8" s="1"/>
  <c r="Y70" i="10"/>
  <c r="AA73" i="8" s="1"/>
  <c r="M70" i="15"/>
  <c r="K71" i="10"/>
  <c r="K71" i="15"/>
  <c r="Y71" i="10"/>
  <c r="AA74" i="8" s="1"/>
  <c r="M71" i="15"/>
  <c r="B77" i="15"/>
  <c r="L77" i="10"/>
  <c r="N77" i="10"/>
  <c r="AA77" i="10"/>
  <c r="AC80" i="8" s="1"/>
  <c r="AC77" i="10"/>
  <c r="AF80" i="8" s="1"/>
  <c r="K78" i="10"/>
  <c r="M78" i="10"/>
  <c r="P78" i="15"/>
  <c r="AB78" i="10"/>
  <c r="AD81" i="8" s="1"/>
  <c r="AH78" i="14"/>
  <c r="AJ78" i="14" s="1"/>
  <c r="K79" i="10"/>
  <c r="J79" i="14"/>
  <c r="J79" i="15"/>
  <c r="T79" i="10"/>
  <c r="I82" i="7" s="1"/>
  <c r="R79" i="14"/>
  <c r="K80" i="10"/>
  <c r="J80" i="14"/>
  <c r="T80" i="10"/>
  <c r="I83" i="7" s="1"/>
  <c r="J80" i="15"/>
  <c r="AA80" i="10"/>
  <c r="AC83" i="8" s="1"/>
  <c r="O80" i="15"/>
  <c r="AI80" i="14"/>
  <c r="M82" i="10"/>
  <c r="R82" i="14"/>
  <c r="U83" i="15"/>
  <c r="AG83" i="10"/>
  <c r="AK86" i="8" s="1"/>
  <c r="O83" i="14"/>
  <c r="AC83" i="14"/>
  <c r="AM83" i="14"/>
  <c r="G84" i="10"/>
  <c r="N75" i="10"/>
  <c r="J128" i="12"/>
  <c r="U77" i="10"/>
  <c r="J80" i="7" s="1"/>
  <c r="P80" i="7" s="1"/>
  <c r="AI77" i="14"/>
  <c r="AJ77" i="14" s="1"/>
  <c r="G80" i="15"/>
  <c r="Q80" i="10"/>
  <c r="F83" i="7" s="1"/>
  <c r="X80" i="10"/>
  <c r="AL82" i="14"/>
  <c r="T82" i="15"/>
  <c r="L84" i="15"/>
  <c r="R84" i="15"/>
  <c r="AD84" i="10"/>
  <c r="AG87" i="8" s="1"/>
  <c r="E75" i="15"/>
  <c r="G75" i="15"/>
  <c r="T75" i="15"/>
  <c r="T77" i="10"/>
  <c r="I80" i="7" s="1"/>
  <c r="O80" i="7" s="1"/>
  <c r="B78" i="15"/>
  <c r="T78" i="10"/>
  <c r="I81" i="7" s="1"/>
  <c r="Z79" i="10"/>
  <c r="AB82" i="8" s="1"/>
  <c r="N82" i="15"/>
  <c r="Z82" i="10"/>
  <c r="AB85" i="8" s="1"/>
  <c r="AF82" i="10"/>
  <c r="AJ85" i="8" s="1"/>
  <c r="P83" i="10"/>
  <c r="E84" i="15"/>
  <c r="I84" i="10"/>
  <c r="S87" i="6" s="1"/>
  <c r="J84" i="15"/>
  <c r="T84" i="10"/>
  <c r="I87" i="7" s="1"/>
  <c r="O84" i="15"/>
  <c r="AA84" i="10"/>
  <c r="AC87" i="8" s="1"/>
  <c r="D87" i="15"/>
  <c r="H87" i="14"/>
  <c r="H87" i="10"/>
  <c r="P71" i="15"/>
  <c r="AG71" i="10"/>
  <c r="AK74" i="8" s="1"/>
  <c r="U71" i="15"/>
  <c r="N72" i="15"/>
  <c r="C75" i="10"/>
  <c r="G77" i="14"/>
  <c r="AA78" i="10"/>
  <c r="AC81" i="8" s="1"/>
  <c r="AF80" i="10"/>
  <c r="AJ83" i="8" s="1"/>
  <c r="J80" i="10"/>
  <c r="N80" i="14"/>
  <c r="AL80" i="14"/>
  <c r="S83" i="15"/>
  <c r="C84" i="10"/>
  <c r="AA84" i="14"/>
  <c r="AI84" i="14"/>
  <c r="AA86" i="10"/>
  <c r="AC89" i="8" s="1"/>
  <c r="AE86" i="14"/>
  <c r="O86" i="15"/>
  <c r="AB87" i="10"/>
  <c r="AD90" i="8" s="1"/>
  <c r="AF87" i="14"/>
  <c r="P87" i="15"/>
  <c r="I95" i="15"/>
  <c r="P79" i="15"/>
  <c r="C81" i="10"/>
  <c r="J83" i="10"/>
  <c r="K83" i="15"/>
  <c r="R83" i="14"/>
  <c r="P83" i="15"/>
  <c r="AB83" i="10"/>
  <c r="AD86" i="8" s="1"/>
  <c r="G84" i="15"/>
  <c r="Q84" i="10"/>
  <c r="F87" i="7" s="1"/>
  <c r="E85" i="14"/>
  <c r="B85" i="15"/>
  <c r="J88" i="10"/>
  <c r="R88" i="10"/>
  <c r="G91" i="7" s="1"/>
  <c r="H88" i="15"/>
  <c r="N91" i="15"/>
  <c r="C92" i="15"/>
  <c r="X92" i="10"/>
  <c r="W93" i="14"/>
  <c r="X93" i="14" s="1"/>
  <c r="T93" i="14" s="1"/>
  <c r="T93" i="15"/>
  <c r="AL93" i="14"/>
  <c r="P96" i="14"/>
  <c r="R96" i="14"/>
  <c r="S99" i="10"/>
  <c r="H102" i="7" s="1"/>
  <c r="H86" i="15"/>
  <c r="Z87" i="10"/>
  <c r="AB90" i="8" s="1"/>
  <c r="N87" i="15"/>
  <c r="C88" i="15"/>
  <c r="AG88" i="10"/>
  <c r="AK91" i="8" s="1"/>
  <c r="C90" i="10"/>
  <c r="AD91" i="10"/>
  <c r="AG94" i="8" s="1"/>
  <c r="AI91" i="14"/>
  <c r="Y91" i="10"/>
  <c r="AA94" i="8" s="1"/>
  <c r="Q91" i="15"/>
  <c r="R91" i="15"/>
  <c r="AL91" i="14"/>
  <c r="F92" i="10"/>
  <c r="E92" i="15"/>
  <c r="I92" i="10"/>
  <c r="S95" i="6" s="1"/>
  <c r="H92" i="15"/>
  <c r="O92" i="14"/>
  <c r="D93" i="15"/>
  <c r="H93" i="10"/>
  <c r="AI94" i="14"/>
  <c r="AJ94" i="14" s="1"/>
  <c r="AD94" i="14"/>
  <c r="N94" i="15"/>
  <c r="AL94" i="14"/>
  <c r="T94" i="15"/>
  <c r="C95" i="15"/>
  <c r="F95" i="14"/>
  <c r="T95" i="10"/>
  <c r="I98" i="7" s="1"/>
  <c r="J95" i="15"/>
  <c r="C96" i="15"/>
  <c r="F96" i="14"/>
  <c r="G96" i="14" s="1"/>
  <c r="U96" i="10"/>
  <c r="J99" i="7" s="1"/>
  <c r="I104" i="15"/>
  <c r="S105" i="10"/>
  <c r="H108" i="7" s="1"/>
  <c r="C89" i="10"/>
  <c r="P91" i="10"/>
  <c r="W91" i="10"/>
  <c r="Z91" i="10"/>
  <c r="AB94" i="8" s="1"/>
  <c r="AC91" i="10"/>
  <c r="AF94" i="8" s="1"/>
  <c r="AH94" i="8" s="1"/>
  <c r="S91" i="15"/>
  <c r="AE91" i="10"/>
  <c r="AI94" i="8" s="1"/>
  <c r="T91" i="15"/>
  <c r="G92" i="10"/>
  <c r="J92" i="10"/>
  <c r="M92" i="10"/>
  <c r="R92" i="10"/>
  <c r="G95" i="7" s="1"/>
  <c r="AA92" i="14"/>
  <c r="L92" i="15"/>
  <c r="U92" i="15"/>
  <c r="AM92" i="14"/>
  <c r="N93" i="10"/>
  <c r="AF93" i="10"/>
  <c r="AJ96" i="8" s="1"/>
  <c r="G94" i="10"/>
  <c r="N94" i="10"/>
  <c r="Z94" i="10"/>
  <c r="AB97" i="8" s="1"/>
  <c r="R94" i="15"/>
  <c r="AF94" i="10"/>
  <c r="AJ97" i="8" s="1"/>
  <c r="P95" i="14"/>
  <c r="W95" i="14"/>
  <c r="X95" i="14" s="1"/>
  <c r="T95" i="14" s="1"/>
  <c r="AC95" i="10"/>
  <c r="AF98" i="8" s="1"/>
  <c r="L96" i="10"/>
  <c r="J96" i="14"/>
  <c r="K96" i="14" s="1"/>
  <c r="L96" i="15"/>
  <c r="AA96" i="14"/>
  <c r="T97" i="10"/>
  <c r="I100" i="7" s="1"/>
  <c r="Q97" i="14"/>
  <c r="T101" i="15"/>
  <c r="AL101" i="14"/>
  <c r="AF101" i="10"/>
  <c r="AJ104" i="8" s="1"/>
  <c r="AD78" i="14"/>
  <c r="O79" i="14"/>
  <c r="AC79" i="14"/>
  <c r="AG79" i="14" s="1"/>
  <c r="AM79" i="14"/>
  <c r="J82" i="10"/>
  <c r="R82" i="10"/>
  <c r="G85" i="7" s="1"/>
  <c r="AA82" i="14"/>
  <c r="I86" i="14"/>
  <c r="J86" i="10"/>
  <c r="N86" i="14"/>
  <c r="R86" i="10"/>
  <c r="G89" i="7" s="1"/>
  <c r="AF86" i="10"/>
  <c r="AJ89" i="8" s="1"/>
  <c r="C87" i="10"/>
  <c r="F87" i="10"/>
  <c r="R87" i="10"/>
  <c r="G90" i="7" s="1"/>
  <c r="G88" i="10"/>
  <c r="S88" i="10"/>
  <c r="H91" i="7" s="1"/>
  <c r="AD88" i="14"/>
  <c r="AG88" i="14" s="1"/>
  <c r="AF91" i="10"/>
  <c r="AJ94" i="8" s="1"/>
  <c r="G92" i="15"/>
  <c r="Q92" i="10"/>
  <c r="F95" i="7" s="1"/>
  <c r="AG93" i="10"/>
  <c r="AK96" i="8" s="1"/>
  <c r="AM93" i="14"/>
  <c r="L93" i="10"/>
  <c r="J93" i="14"/>
  <c r="T93" i="10"/>
  <c r="I96" i="7" s="1"/>
  <c r="Q93" i="14"/>
  <c r="AI93" i="14"/>
  <c r="AJ93" i="14" s="1"/>
  <c r="M94" i="10"/>
  <c r="P94" i="10"/>
  <c r="S94" i="15"/>
  <c r="AE94" i="10"/>
  <c r="AI97" i="8" s="1"/>
  <c r="G95" i="10"/>
  <c r="L95" i="10"/>
  <c r="Q95" i="14"/>
  <c r="G96" i="10"/>
  <c r="AA96" i="10"/>
  <c r="AC99" i="8" s="1"/>
  <c r="AE96" i="14"/>
  <c r="AD77" i="14"/>
  <c r="O78" i="14"/>
  <c r="AC78" i="14"/>
  <c r="AM78" i="14"/>
  <c r="I79" i="14"/>
  <c r="N79" i="14"/>
  <c r="AL79" i="14"/>
  <c r="C80" i="10"/>
  <c r="Y82" i="10"/>
  <c r="AA85" i="8" s="1"/>
  <c r="C83" i="10"/>
  <c r="AD86" i="10"/>
  <c r="AG89" i="8" s="1"/>
  <c r="T86" i="15"/>
  <c r="B87" i="15"/>
  <c r="M87" i="10"/>
  <c r="H87" i="15"/>
  <c r="AE87" i="10"/>
  <c r="AI90" i="8" s="1"/>
  <c r="Y88" i="10"/>
  <c r="AA91" i="8" s="1"/>
  <c r="M88" i="15"/>
  <c r="N88" i="15"/>
  <c r="D91" i="15"/>
  <c r="AD91" i="14"/>
  <c r="F92" i="14"/>
  <c r="O92" i="10"/>
  <c r="AG92" i="10"/>
  <c r="AK95" i="8" s="1"/>
  <c r="H93" i="14"/>
  <c r="K96" i="15"/>
  <c r="N70" i="14"/>
  <c r="M70" i="14" s="1"/>
  <c r="AL70" i="14"/>
  <c r="O77" i="14"/>
  <c r="AC77" i="14"/>
  <c r="AM77" i="14"/>
  <c r="I78" i="14"/>
  <c r="K78" i="14" s="1"/>
  <c r="N78" i="14"/>
  <c r="Z78" i="10"/>
  <c r="AB81" i="8" s="1"/>
  <c r="AL78" i="14"/>
  <c r="J79" i="10"/>
  <c r="R79" i="10"/>
  <c r="G82" i="7" s="1"/>
  <c r="Y79" i="10"/>
  <c r="AA82" i="8" s="1"/>
  <c r="AG79" i="10"/>
  <c r="AK82" i="8" s="1"/>
  <c r="G82" i="10"/>
  <c r="AB82" i="10"/>
  <c r="AD85" i="8" s="1"/>
  <c r="AG82" i="10"/>
  <c r="AK85" i="8" s="1"/>
  <c r="C86" i="10"/>
  <c r="O86" i="10"/>
  <c r="K86" i="15"/>
  <c r="R86" i="15"/>
  <c r="S87" i="15"/>
  <c r="L88" i="10"/>
  <c r="F88" i="15"/>
  <c r="O88" i="14"/>
  <c r="M88" i="14" s="1"/>
  <c r="T88" i="10"/>
  <c r="I91" i="7" s="1"/>
  <c r="J88" i="15"/>
  <c r="L88" i="15"/>
  <c r="Z88" i="10"/>
  <c r="AB91" i="8" s="1"/>
  <c r="P88" i="15"/>
  <c r="AJ88" i="14"/>
  <c r="AM88" i="14"/>
  <c r="G91" i="10"/>
  <c r="J91" i="10"/>
  <c r="H91" i="15"/>
  <c r="R91" i="10"/>
  <c r="G94" i="7" s="1"/>
  <c r="AC91" i="14"/>
  <c r="AH91" i="14"/>
  <c r="C92" i="10"/>
  <c r="E92" i="14"/>
  <c r="I92" i="14"/>
  <c r="Q93" i="15"/>
  <c r="AC93" i="10"/>
  <c r="AF96" i="8" s="1"/>
  <c r="AH96" i="8" s="1"/>
  <c r="F94" i="14"/>
  <c r="W94" i="14"/>
  <c r="X94" i="14" s="1"/>
  <c r="T94" i="14" s="1"/>
  <c r="AD94" i="10"/>
  <c r="AG97" i="8" s="1"/>
  <c r="AH97" i="8" s="1"/>
  <c r="AB95" i="10"/>
  <c r="AD98" i="8" s="1"/>
  <c r="AF95" i="14"/>
  <c r="K96" i="10"/>
  <c r="P98" i="14"/>
  <c r="X100" i="10"/>
  <c r="K77" i="10"/>
  <c r="Z77" i="10"/>
  <c r="AB80" i="8" s="1"/>
  <c r="J78" i="10"/>
  <c r="R78" i="10"/>
  <c r="G81" i="7" s="1"/>
  <c r="M81" i="7" s="1"/>
  <c r="Y78" i="10"/>
  <c r="AA81" i="8" s="1"/>
  <c r="AG78" i="10"/>
  <c r="AK81" i="8" s="1"/>
  <c r="I79" i="10"/>
  <c r="S82" i="6" s="1"/>
  <c r="Q79" i="10"/>
  <c r="F82" i="7" s="1"/>
  <c r="X79" i="10"/>
  <c r="AF79" i="10"/>
  <c r="AJ82" i="8" s="1"/>
  <c r="B82" i="15"/>
  <c r="O82" i="10"/>
  <c r="I86" i="10"/>
  <c r="S89" i="6" s="1"/>
  <c r="Q86" i="10"/>
  <c r="F89" i="7" s="1"/>
  <c r="P87" i="10"/>
  <c r="B88" i="15"/>
  <c r="O88" i="10"/>
  <c r="H91" i="10"/>
  <c r="K91" i="10"/>
  <c r="W91" i="14"/>
  <c r="X91" i="14" s="1"/>
  <c r="T91" i="14" s="1"/>
  <c r="AK91" i="14"/>
  <c r="N92" i="14"/>
  <c r="P93" i="10"/>
  <c r="W93" i="10"/>
  <c r="U93" i="15"/>
  <c r="AK94" i="14"/>
  <c r="J95" i="10"/>
  <c r="J95" i="14"/>
  <c r="P95" i="10"/>
  <c r="W95" i="10"/>
  <c r="Q95" i="15"/>
  <c r="F96" i="15"/>
  <c r="Z96" i="10"/>
  <c r="AB99" i="8" s="1"/>
  <c r="Q70" i="10"/>
  <c r="F73" i="7" s="1"/>
  <c r="L73" i="7" s="1"/>
  <c r="X70" i="10"/>
  <c r="AF70" i="10"/>
  <c r="AJ73" i="8" s="1"/>
  <c r="J77" i="10"/>
  <c r="R77" i="10"/>
  <c r="G80" i="7" s="1"/>
  <c r="Y77" i="10"/>
  <c r="AA80" i="8" s="1"/>
  <c r="AG77" i="10"/>
  <c r="AK80" i="8" s="1"/>
  <c r="I78" i="10"/>
  <c r="S81" i="6" s="1"/>
  <c r="Q78" i="10"/>
  <c r="F81" i="7" s="1"/>
  <c r="L81" i="7" s="1"/>
  <c r="X78" i="10"/>
  <c r="AF78" i="10"/>
  <c r="AJ81" i="8" s="1"/>
  <c r="L82" i="10"/>
  <c r="H82" i="15"/>
  <c r="T82" i="10"/>
  <c r="I85" i="7" s="1"/>
  <c r="AL86" i="14"/>
  <c r="AD87" i="14"/>
  <c r="F88" i="14"/>
  <c r="G88" i="14" s="1"/>
  <c r="I88" i="10"/>
  <c r="S91" i="6" s="1"/>
  <c r="E88" i="15"/>
  <c r="Q88" i="10"/>
  <c r="F91" i="7" s="1"/>
  <c r="G88" i="15"/>
  <c r="AB88" i="10"/>
  <c r="AD91" i="8" s="1"/>
  <c r="AD88" i="10"/>
  <c r="AG91" i="8" s="1"/>
  <c r="AH91" i="8" s="1"/>
  <c r="U88" i="15"/>
  <c r="M91" i="15"/>
  <c r="B92" i="15"/>
  <c r="E93" i="15"/>
  <c r="I93" i="14"/>
  <c r="G93" i="15"/>
  <c r="N93" i="14"/>
  <c r="C94" i="15"/>
  <c r="K94" i="15"/>
  <c r="U94" i="10"/>
  <c r="J97" i="7" s="1"/>
  <c r="W94" i="10"/>
  <c r="AB94" i="10"/>
  <c r="AD97" i="8" s="1"/>
  <c r="O95" i="10"/>
  <c r="R95" i="15"/>
  <c r="AI95" i="14"/>
  <c r="AJ95" i="14" s="1"/>
  <c r="AD95" i="10"/>
  <c r="AG98" i="8" s="1"/>
  <c r="O96" i="15"/>
  <c r="N97" i="10"/>
  <c r="O91" i="10"/>
  <c r="Q94" i="15"/>
  <c r="C95" i="10"/>
  <c r="P96" i="15"/>
  <c r="J97" i="14"/>
  <c r="O97" i="14"/>
  <c r="U97" i="10"/>
  <c r="J100" i="7" s="1"/>
  <c r="O97" i="15"/>
  <c r="AD98" i="14"/>
  <c r="C99" i="10"/>
  <c r="Z99" i="10"/>
  <c r="AB102" i="8" s="1"/>
  <c r="AF100" i="10"/>
  <c r="AJ103" i="8" s="1"/>
  <c r="C102" i="10"/>
  <c r="W105" i="10"/>
  <c r="AL105" i="14"/>
  <c r="T105" i="15"/>
  <c r="M106" i="10"/>
  <c r="AF106" i="14"/>
  <c r="AB106" i="10"/>
  <c r="AD109" i="8" s="1"/>
  <c r="J107" i="10"/>
  <c r="C109" i="15"/>
  <c r="G109" i="10"/>
  <c r="F109" i="14"/>
  <c r="AL88" i="14"/>
  <c r="AE95" i="14"/>
  <c r="Q96" i="15"/>
  <c r="B97" i="15"/>
  <c r="J97" i="10"/>
  <c r="P97" i="15"/>
  <c r="AG97" i="10"/>
  <c r="AK100" i="8" s="1"/>
  <c r="U97" i="15"/>
  <c r="F98" i="15"/>
  <c r="J98" i="15"/>
  <c r="X98" i="10"/>
  <c r="AL98" i="14"/>
  <c r="AA99" i="10"/>
  <c r="AC102" i="8" s="1"/>
  <c r="AM100" i="14"/>
  <c r="W101" i="14"/>
  <c r="X101" i="14" s="1"/>
  <c r="T101" i="14" s="1"/>
  <c r="AA102" i="14"/>
  <c r="M103" i="10"/>
  <c r="O103" i="10"/>
  <c r="U103" i="10"/>
  <c r="J106" i="7" s="1"/>
  <c r="P106" i="7" s="1"/>
  <c r="AF103" i="14"/>
  <c r="F104" i="10"/>
  <c r="Q104" i="14"/>
  <c r="X104" i="10"/>
  <c r="AM104" i="14"/>
  <c r="U104" i="15"/>
  <c r="W105" i="14"/>
  <c r="X105" i="14" s="1"/>
  <c r="T105" i="14" s="1"/>
  <c r="J155" i="12"/>
  <c r="Q108" i="8" s="1"/>
  <c r="AF105" i="10"/>
  <c r="AJ108" i="8" s="1"/>
  <c r="AA88" i="10"/>
  <c r="AC91" i="8" s="1"/>
  <c r="Q88" i="15"/>
  <c r="C91" i="10"/>
  <c r="C94" i="10"/>
  <c r="M96" i="10"/>
  <c r="T96" i="10"/>
  <c r="I99" i="7" s="1"/>
  <c r="J96" i="15"/>
  <c r="AB96" i="10"/>
  <c r="AD99" i="8" s="1"/>
  <c r="R96" i="15"/>
  <c r="K97" i="10"/>
  <c r="AA97" i="10"/>
  <c r="AC100" i="8" s="1"/>
  <c r="Q97" i="15"/>
  <c r="K98" i="10"/>
  <c r="K98" i="15"/>
  <c r="Y98" i="10"/>
  <c r="AA101" i="8" s="1"/>
  <c r="M98" i="15"/>
  <c r="AF98" i="14"/>
  <c r="AC99" i="14"/>
  <c r="AL100" i="14"/>
  <c r="AN100" i="14" s="1"/>
  <c r="W102" i="14"/>
  <c r="X102" i="14" s="1"/>
  <c r="T102" i="14" s="1"/>
  <c r="L103" i="10"/>
  <c r="N103" i="10"/>
  <c r="T103" i="10"/>
  <c r="I106" i="7" s="1"/>
  <c r="O106" i="7" s="1"/>
  <c r="AE103" i="14"/>
  <c r="O154" i="12"/>
  <c r="K107" i="6" s="1"/>
  <c r="L107" i="6" s="1"/>
  <c r="M107" i="6" s="1"/>
  <c r="L104" i="10"/>
  <c r="N104" i="10"/>
  <c r="J154" i="12"/>
  <c r="Q107" i="8" s="1"/>
  <c r="AG104" i="10"/>
  <c r="AK107" i="8" s="1"/>
  <c r="D107" i="15"/>
  <c r="H107" i="10"/>
  <c r="F97" i="15"/>
  <c r="R97" i="10"/>
  <c r="G100" i="7" s="1"/>
  <c r="H97" i="15"/>
  <c r="AC97" i="14"/>
  <c r="AG97" i="14" s="1"/>
  <c r="I98" i="14"/>
  <c r="K98" i="14" s="1"/>
  <c r="N98" i="14"/>
  <c r="M98" i="14" s="1"/>
  <c r="N98" i="15"/>
  <c r="P99" i="10"/>
  <c r="W99" i="10"/>
  <c r="AK99" i="14"/>
  <c r="C100" i="10"/>
  <c r="C103" i="15"/>
  <c r="R103" i="15"/>
  <c r="K104" i="10"/>
  <c r="K104" i="15"/>
  <c r="U104" i="10"/>
  <c r="J107" i="7" s="1"/>
  <c r="P105" i="10"/>
  <c r="H106" i="15"/>
  <c r="O106" i="14"/>
  <c r="P106" i="15"/>
  <c r="AF108" i="14"/>
  <c r="P108" i="15"/>
  <c r="AB108" i="10"/>
  <c r="AD111" i="8" s="1"/>
  <c r="AI108" i="14"/>
  <c r="R108" i="15"/>
  <c r="AD108" i="10"/>
  <c r="AG111" i="8" s="1"/>
  <c r="C93" i="10"/>
  <c r="D94" i="15"/>
  <c r="L95" i="15"/>
  <c r="AA95" i="10"/>
  <c r="AC98" i="8" s="1"/>
  <c r="O95" i="15"/>
  <c r="B96" i="15"/>
  <c r="O98" i="15"/>
  <c r="AF98" i="10"/>
  <c r="AJ101" i="8" s="1"/>
  <c r="T98" i="15"/>
  <c r="AE99" i="14"/>
  <c r="B103" i="15"/>
  <c r="W103" i="14"/>
  <c r="X103" i="14" s="1"/>
  <c r="T103" i="14" s="1"/>
  <c r="Q103" i="15"/>
  <c r="N105" i="10"/>
  <c r="R106" i="10"/>
  <c r="G109" i="7" s="1"/>
  <c r="L106" i="15"/>
  <c r="AA106" i="14"/>
  <c r="O107" i="14"/>
  <c r="H107" i="15"/>
  <c r="R107" i="10"/>
  <c r="G110" i="7" s="1"/>
  <c r="Z109" i="10"/>
  <c r="AB112" i="8" s="1"/>
  <c r="N109" i="15"/>
  <c r="AD109" i="14"/>
  <c r="O158" i="12"/>
  <c r="P98" i="15"/>
  <c r="AG98" i="10"/>
  <c r="AK101" i="8" s="1"/>
  <c r="U98" i="15"/>
  <c r="M99" i="15"/>
  <c r="P100" i="10"/>
  <c r="U100" i="15"/>
  <c r="N101" i="10"/>
  <c r="J145" i="12"/>
  <c r="Q104" i="8" s="1"/>
  <c r="L102" i="15"/>
  <c r="AB103" i="10"/>
  <c r="AD106" i="8" s="1"/>
  <c r="R106" i="14"/>
  <c r="K106" i="15"/>
  <c r="U106" i="10"/>
  <c r="J109" i="7" s="1"/>
  <c r="P109" i="7" s="1"/>
  <c r="U107" i="15"/>
  <c r="AG107" i="10"/>
  <c r="AK110" i="8" s="1"/>
  <c r="AM107" i="14"/>
  <c r="K97" i="15"/>
  <c r="Y97" i="10"/>
  <c r="AA100" i="8" s="1"/>
  <c r="M97" i="15"/>
  <c r="I98" i="10"/>
  <c r="S101" i="6" s="1"/>
  <c r="E98" i="15"/>
  <c r="Q98" i="10"/>
  <c r="F101" i="7" s="1"/>
  <c r="G98" i="15"/>
  <c r="AG98" i="14"/>
  <c r="N99" i="15"/>
  <c r="AE99" i="10"/>
  <c r="AI102" i="8" s="1"/>
  <c r="S99" i="15"/>
  <c r="T100" i="15"/>
  <c r="N102" i="10"/>
  <c r="J153" i="12"/>
  <c r="AA103" i="10"/>
  <c r="AC106" i="8" s="1"/>
  <c r="T104" i="10"/>
  <c r="I107" i="7" s="1"/>
  <c r="R104" i="14"/>
  <c r="Z97" i="10"/>
  <c r="AB100" i="8" s="1"/>
  <c r="N97" i="15"/>
  <c r="J98" i="10"/>
  <c r="R98" i="10"/>
  <c r="G101" i="7" s="1"/>
  <c r="H98" i="15"/>
  <c r="AB98" i="10"/>
  <c r="AD101" i="8" s="1"/>
  <c r="Y99" i="10"/>
  <c r="AA102" i="8" s="1"/>
  <c r="O99" i="15"/>
  <c r="AF99" i="10"/>
  <c r="AJ102" i="8" s="1"/>
  <c r="T99" i="15"/>
  <c r="K100" i="10"/>
  <c r="AE100" i="10"/>
  <c r="AI103" i="8" s="1"/>
  <c r="AG100" i="10"/>
  <c r="AK103" i="8" s="1"/>
  <c r="C101" i="10"/>
  <c r="M102" i="10"/>
  <c r="O102" i="10"/>
  <c r="U102" i="10"/>
  <c r="J105" i="7" s="1"/>
  <c r="G103" i="14"/>
  <c r="L103" i="15"/>
  <c r="B104" i="15"/>
  <c r="G104" i="14"/>
  <c r="AD105" i="10"/>
  <c r="AG108" i="8" s="1"/>
  <c r="AH108" i="8" s="1"/>
  <c r="AI105" i="14"/>
  <c r="AJ105" i="14"/>
  <c r="O106" i="10"/>
  <c r="U106" i="15"/>
  <c r="AG106" i="10"/>
  <c r="AK109" i="8" s="1"/>
  <c r="AM106" i="14"/>
  <c r="R110" i="10"/>
  <c r="G113" i="7" s="1"/>
  <c r="H110" i="15"/>
  <c r="J158" i="12"/>
  <c r="Q113" i="8" s="1"/>
  <c r="R113" i="8" s="1"/>
  <c r="AD111" i="10"/>
  <c r="AG114" i="8" s="1"/>
  <c r="AI111" i="14"/>
  <c r="AB112" i="10"/>
  <c r="AD115" i="8" s="1"/>
  <c r="AF112" i="14"/>
  <c r="P112" i="15"/>
  <c r="I113" i="14"/>
  <c r="O104" i="15"/>
  <c r="N105" i="15"/>
  <c r="E107" i="14"/>
  <c r="T107" i="15"/>
  <c r="AF107" i="10"/>
  <c r="AJ110" i="8" s="1"/>
  <c r="B110" i="15"/>
  <c r="F110" i="10"/>
  <c r="C111" i="10"/>
  <c r="E112" i="15"/>
  <c r="I112" i="10"/>
  <c r="S115" i="6" s="1"/>
  <c r="O112" i="10"/>
  <c r="AC112" i="14"/>
  <c r="I113" i="10"/>
  <c r="S116" i="6" s="1"/>
  <c r="N113" i="10"/>
  <c r="T113" i="10"/>
  <c r="I116" i="7" s="1"/>
  <c r="Q113" i="14"/>
  <c r="J113" i="15"/>
  <c r="AL113" i="14"/>
  <c r="T113" i="15"/>
  <c r="AF113" i="10"/>
  <c r="AJ116" i="8" s="1"/>
  <c r="B115" i="15"/>
  <c r="F115" i="10"/>
  <c r="E115" i="14"/>
  <c r="M107" i="10"/>
  <c r="U107" i="10"/>
  <c r="J110" i="7" s="1"/>
  <c r="P110" i="7" s="1"/>
  <c r="K107" i="15"/>
  <c r="C108" i="10"/>
  <c r="N109" i="10"/>
  <c r="U109" i="15"/>
  <c r="Q111" i="10"/>
  <c r="F114" i="7" s="1"/>
  <c r="N111" i="14"/>
  <c r="G111" i="15"/>
  <c r="W111" i="10"/>
  <c r="H112" i="10"/>
  <c r="H112" i="14"/>
  <c r="G112" i="15"/>
  <c r="Q112" i="10"/>
  <c r="F115" i="7" s="1"/>
  <c r="AI112" i="14"/>
  <c r="R112" i="15"/>
  <c r="AD112" i="10"/>
  <c r="AG115" i="8" s="1"/>
  <c r="AA113" i="14"/>
  <c r="L113" i="15"/>
  <c r="N113" i="14"/>
  <c r="AA104" i="10"/>
  <c r="AC107" i="8" s="1"/>
  <c r="H105" i="10"/>
  <c r="Z105" i="10"/>
  <c r="AB108" i="8" s="1"/>
  <c r="G106" i="10"/>
  <c r="AC106" i="10"/>
  <c r="AF109" i="8" s="1"/>
  <c r="Q106" i="15"/>
  <c r="O107" i="15"/>
  <c r="C109" i="10"/>
  <c r="H109" i="10"/>
  <c r="AG109" i="10"/>
  <c r="AK112" i="8" s="1"/>
  <c r="C110" i="15"/>
  <c r="S110" i="10"/>
  <c r="H113" i="7" s="1"/>
  <c r="F112" i="14"/>
  <c r="C112" i="15"/>
  <c r="Q113" i="10"/>
  <c r="F116" i="7" s="1"/>
  <c r="W113" i="14"/>
  <c r="X113" i="14" s="1"/>
  <c r="T113" i="14" s="1"/>
  <c r="J164" i="12"/>
  <c r="O96" i="14"/>
  <c r="M96" i="14" s="1"/>
  <c r="AC96" i="14"/>
  <c r="AG96" i="14" s="1"/>
  <c r="AM96" i="14"/>
  <c r="I97" i="14"/>
  <c r="N97" i="14"/>
  <c r="M97" i="14" s="1"/>
  <c r="O104" i="14"/>
  <c r="G105" i="10"/>
  <c r="C106" i="10"/>
  <c r="X106" i="10"/>
  <c r="N106" i="15"/>
  <c r="Y107" i="10"/>
  <c r="AA110" i="8" s="1"/>
  <c r="G110" i="10"/>
  <c r="N110" i="14"/>
  <c r="R110" i="14"/>
  <c r="AB110" i="10"/>
  <c r="AD113" i="8" s="1"/>
  <c r="P110" i="15"/>
  <c r="I112" i="14"/>
  <c r="K112" i="14" s="1"/>
  <c r="M113" i="10"/>
  <c r="S113" i="15"/>
  <c r="AE113" i="10"/>
  <c r="AI116" i="8" s="1"/>
  <c r="AK113" i="14"/>
  <c r="AC114" i="14"/>
  <c r="M114" i="15"/>
  <c r="Y114" i="10"/>
  <c r="AA117" i="8" s="1"/>
  <c r="Q114" i="15"/>
  <c r="AH114" i="14"/>
  <c r="AJ114" i="14" s="1"/>
  <c r="AC114" i="10"/>
  <c r="AF117" i="8" s="1"/>
  <c r="J115" i="10"/>
  <c r="C104" i="15"/>
  <c r="W104" i="10"/>
  <c r="R104" i="15"/>
  <c r="AF104" i="10"/>
  <c r="AJ107" i="8" s="1"/>
  <c r="D105" i="15"/>
  <c r="J105" i="10"/>
  <c r="R105" i="10"/>
  <c r="G108" i="7" s="1"/>
  <c r="Q105" i="15"/>
  <c r="AE105" i="10"/>
  <c r="AI108" i="8" s="1"/>
  <c r="C106" i="15"/>
  <c r="I106" i="10"/>
  <c r="S109" i="6" s="1"/>
  <c r="Q106" i="10"/>
  <c r="F109" i="7" s="1"/>
  <c r="C107" i="10"/>
  <c r="F107" i="10"/>
  <c r="J107" i="14"/>
  <c r="Q107" i="14"/>
  <c r="M107" i="15"/>
  <c r="E110" i="15"/>
  <c r="M110" i="10"/>
  <c r="O110" i="14"/>
  <c r="W110" i="14"/>
  <c r="X110" i="14" s="1"/>
  <c r="T110" i="14" s="1"/>
  <c r="Y110" i="10"/>
  <c r="AA113" i="8" s="1"/>
  <c r="M110" i="15"/>
  <c r="Q110" i="15"/>
  <c r="AC110" i="10"/>
  <c r="AF113" i="8" s="1"/>
  <c r="G112" i="10"/>
  <c r="F112" i="15"/>
  <c r="L112" i="10"/>
  <c r="N112" i="14"/>
  <c r="Q112" i="15"/>
  <c r="AC112" i="10"/>
  <c r="AF115" i="8" s="1"/>
  <c r="AH112" i="14"/>
  <c r="E113" i="15"/>
  <c r="O114" i="15"/>
  <c r="AA114" i="10"/>
  <c r="AC117" i="8" s="1"/>
  <c r="AE114" i="14"/>
  <c r="J96" i="10"/>
  <c r="R96" i="10"/>
  <c r="G99" i="7" s="1"/>
  <c r="Y96" i="10"/>
  <c r="AA99" i="8" s="1"/>
  <c r="AG96" i="10"/>
  <c r="AK99" i="8" s="1"/>
  <c r="I97" i="10"/>
  <c r="S100" i="6" s="1"/>
  <c r="Q97" i="10"/>
  <c r="F100" i="7" s="1"/>
  <c r="C104" i="10"/>
  <c r="J104" i="10"/>
  <c r="R104" i="10"/>
  <c r="G107" i="7" s="1"/>
  <c r="Z104" i="10"/>
  <c r="AB107" i="8" s="1"/>
  <c r="H109" i="14"/>
  <c r="E110" i="14"/>
  <c r="I110" i="10"/>
  <c r="S113" i="6" s="1"/>
  <c r="J110" i="10"/>
  <c r="N110" i="10"/>
  <c r="AA110" i="14"/>
  <c r="AD110" i="10"/>
  <c r="AG113" i="8" s="1"/>
  <c r="AI110" i="14"/>
  <c r="AJ110" i="14" s="1"/>
  <c r="R110" i="15"/>
  <c r="AE110" i="10"/>
  <c r="AI113" i="8" s="1"/>
  <c r="AK110" i="14"/>
  <c r="S110" i="15"/>
  <c r="R111" i="15"/>
  <c r="J112" i="15"/>
  <c r="T112" i="10"/>
  <c r="I115" i="7" s="1"/>
  <c r="M112" i="15"/>
  <c r="K113" i="15"/>
  <c r="U113" i="10"/>
  <c r="J116" i="7" s="1"/>
  <c r="R113" i="14"/>
  <c r="C105" i="10"/>
  <c r="X107" i="10"/>
  <c r="AL107" i="14"/>
  <c r="W109" i="14"/>
  <c r="X109" i="14" s="1"/>
  <c r="T109" i="14" s="1"/>
  <c r="AM109" i="14"/>
  <c r="F110" i="14"/>
  <c r="G110" i="15"/>
  <c r="U110" i="10"/>
  <c r="J113" i="7" s="1"/>
  <c r="P113" i="7" s="1"/>
  <c r="K110" i="15"/>
  <c r="AF110" i="10"/>
  <c r="AJ113" i="8" s="1"/>
  <c r="L113" i="10"/>
  <c r="J113" i="14"/>
  <c r="F113" i="15"/>
  <c r="G113" i="15"/>
  <c r="AI113" i="14"/>
  <c r="R113" i="15"/>
  <c r="O114" i="10"/>
  <c r="J114" i="15"/>
  <c r="T114" i="10"/>
  <c r="I117" i="7" s="1"/>
  <c r="O117" i="7" s="1"/>
  <c r="C116" i="10"/>
  <c r="F117" i="15"/>
  <c r="L117" i="10"/>
  <c r="W117" i="10"/>
  <c r="C118" i="10"/>
  <c r="B119" i="15"/>
  <c r="F119" i="10"/>
  <c r="E119" i="14"/>
  <c r="M119" i="10"/>
  <c r="G124" i="15"/>
  <c r="Q124" i="10"/>
  <c r="F127" i="7" s="1"/>
  <c r="N124" i="14"/>
  <c r="J110" i="14"/>
  <c r="K110" i="14" s="1"/>
  <c r="Q110" i="14"/>
  <c r="AE110" i="14"/>
  <c r="AG110" i="14" s="1"/>
  <c r="C112" i="10"/>
  <c r="W112" i="14"/>
  <c r="X112" i="14" s="1"/>
  <c r="T112" i="14" s="1"/>
  <c r="AG112" i="10"/>
  <c r="AK115" i="8" s="1"/>
  <c r="H114" i="10"/>
  <c r="R114" i="15"/>
  <c r="AD114" i="10"/>
  <c r="AG117" i="8" s="1"/>
  <c r="U115" i="10"/>
  <c r="J118" i="7" s="1"/>
  <c r="Q115" i="15"/>
  <c r="AC115" i="10"/>
  <c r="AF118" i="8" s="1"/>
  <c r="AH118" i="8" s="1"/>
  <c r="T112" i="15"/>
  <c r="C114" i="15"/>
  <c r="L114" i="15"/>
  <c r="Z114" i="10"/>
  <c r="AB117" i="8" s="1"/>
  <c r="N114" i="15"/>
  <c r="L115" i="15"/>
  <c r="K117" i="15"/>
  <c r="J119" i="10"/>
  <c r="J119" i="14"/>
  <c r="F119" i="15"/>
  <c r="Q119" i="14"/>
  <c r="T119" i="10"/>
  <c r="I122" i="7" s="1"/>
  <c r="P120" i="15"/>
  <c r="AF120" i="14"/>
  <c r="AB120" i="10"/>
  <c r="AD123" i="8" s="1"/>
  <c r="K114" i="15"/>
  <c r="I117" i="14"/>
  <c r="AB117" i="10"/>
  <c r="AD120" i="8" s="1"/>
  <c r="S119" i="10"/>
  <c r="H122" i="7" s="1"/>
  <c r="W120" i="14"/>
  <c r="X120" i="14" s="1"/>
  <c r="T120" i="14" s="1"/>
  <c r="N7" i="13"/>
  <c r="AM120" i="14"/>
  <c r="AG120" i="10"/>
  <c r="AK123" i="8" s="1"/>
  <c r="U120" i="15"/>
  <c r="N112" i="10"/>
  <c r="J161" i="12"/>
  <c r="Q115" i="8" s="1"/>
  <c r="R115" i="8" s="1"/>
  <c r="AF112" i="10"/>
  <c r="AJ115" i="8" s="1"/>
  <c r="U112" i="15"/>
  <c r="G114" i="10"/>
  <c r="D114" i="15"/>
  <c r="AM114" i="14"/>
  <c r="X115" i="10"/>
  <c r="Y115" i="10"/>
  <c r="AA118" i="8" s="1"/>
  <c r="M115" i="15"/>
  <c r="C117" i="10"/>
  <c r="I117" i="10"/>
  <c r="S120" i="6" s="1"/>
  <c r="J117" i="14"/>
  <c r="U117" i="10"/>
  <c r="J120" i="7" s="1"/>
  <c r="E119" i="15"/>
  <c r="I119" i="10"/>
  <c r="S122" i="6" s="1"/>
  <c r="AD119" i="14"/>
  <c r="AG119" i="14" s="1"/>
  <c r="Z119" i="10"/>
  <c r="AB122" i="8" s="1"/>
  <c r="N119" i="15"/>
  <c r="AC120" i="10"/>
  <c r="AF123" i="8" s="1"/>
  <c r="AH120" i="14"/>
  <c r="C114" i="10"/>
  <c r="P114" i="10"/>
  <c r="U114" i="10"/>
  <c r="J117" i="7" s="1"/>
  <c r="P117" i="7" s="1"/>
  <c r="AE114" i="10"/>
  <c r="AI117" i="8" s="1"/>
  <c r="S114" i="15"/>
  <c r="Q115" i="10"/>
  <c r="F118" i="7" s="1"/>
  <c r="R115" i="10"/>
  <c r="G118" i="7" s="1"/>
  <c r="H115" i="15"/>
  <c r="O115" i="14"/>
  <c r="AJ115" i="14"/>
  <c r="AF115" i="10"/>
  <c r="AJ118" i="8" s="1"/>
  <c r="AF119" i="14"/>
  <c r="R126" i="15"/>
  <c r="AD126" i="10"/>
  <c r="AG129" i="8" s="1"/>
  <c r="AI126" i="14"/>
  <c r="P119" i="14"/>
  <c r="N120" i="15"/>
  <c r="AD120" i="14"/>
  <c r="Z120" i="10"/>
  <c r="AB123" i="8" s="1"/>
  <c r="P123" i="14"/>
  <c r="AF125" i="10"/>
  <c r="AJ128" i="8" s="1"/>
  <c r="T125" i="15"/>
  <c r="AL125" i="14"/>
  <c r="C113" i="10"/>
  <c r="K114" i="10"/>
  <c r="G115" i="14"/>
  <c r="N115" i="10"/>
  <c r="R117" i="14"/>
  <c r="AF117" i="14"/>
  <c r="G119" i="14"/>
  <c r="I119" i="14"/>
  <c r="N119" i="10"/>
  <c r="AI119" i="14"/>
  <c r="AJ119" i="14" s="1"/>
  <c r="R119" i="15"/>
  <c r="AD119" i="10"/>
  <c r="AG122" i="8" s="1"/>
  <c r="AH122" i="8" s="1"/>
  <c r="AD115" i="14"/>
  <c r="AG115" i="14" s="1"/>
  <c r="H120" i="10"/>
  <c r="K120" i="10"/>
  <c r="J120" i="14"/>
  <c r="F120" i="15"/>
  <c r="AE120" i="10"/>
  <c r="AI123" i="8" s="1"/>
  <c r="AK120" i="14"/>
  <c r="AF120" i="10"/>
  <c r="AJ123" i="8" s="1"/>
  <c r="T120" i="15"/>
  <c r="AL120" i="14"/>
  <c r="M121" i="15"/>
  <c r="Y121" i="10"/>
  <c r="AA124" i="8" s="1"/>
  <c r="AB121" i="10"/>
  <c r="AD124" i="8" s="1"/>
  <c r="AM121" i="14"/>
  <c r="U121" i="15"/>
  <c r="L122" i="10"/>
  <c r="J122" i="14"/>
  <c r="K122" i="14" s="1"/>
  <c r="C123" i="10"/>
  <c r="AA119" i="10"/>
  <c r="AC122" i="8" s="1"/>
  <c r="M121" i="10"/>
  <c r="U121" i="10"/>
  <c r="J124" i="7" s="1"/>
  <c r="P124" i="7" s="1"/>
  <c r="R121" i="14"/>
  <c r="C124" i="10"/>
  <c r="K125" i="10"/>
  <c r="C126" i="10"/>
  <c r="AG115" i="10"/>
  <c r="AK118" i="8" s="1"/>
  <c r="U115" i="15"/>
  <c r="R119" i="10"/>
  <c r="G122" i="7" s="1"/>
  <c r="X119" i="10"/>
  <c r="O119" i="15"/>
  <c r="O120" i="14"/>
  <c r="Q120" i="14"/>
  <c r="J120" i="15"/>
  <c r="N122" i="10"/>
  <c r="X122" i="10"/>
  <c r="P123" i="10"/>
  <c r="N123" i="15"/>
  <c r="C125" i="10"/>
  <c r="F121" i="15"/>
  <c r="J121" i="14"/>
  <c r="J121" i="15"/>
  <c r="Q121" i="14"/>
  <c r="AE121" i="10"/>
  <c r="AI124" i="8" s="1"/>
  <c r="L122" i="14"/>
  <c r="F10" i="13"/>
  <c r="U123" i="15"/>
  <c r="AM123" i="14"/>
  <c r="AG123" i="10"/>
  <c r="AK126" i="8" s="1"/>
  <c r="G125" i="10"/>
  <c r="N125" i="15"/>
  <c r="Z125" i="10"/>
  <c r="AB128" i="8" s="1"/>
  <c r="E127" i="15"/>
  <c r="I127" i="10"/>
  <c r="S130" i="6" s="1"/>
  <c r="X121" i="10"/>
  <c r="P122" i="10"/>
  <c r="AE123" i="10"/>
  <c r="AI126" i="8" s="1"/>
  <c r="X125" i="10"/>
  <c r="F13" i="13"/>
  <c r="C119" i="15"/>
  <c r="M119" i="14"/>
  <c r="X120" i="10"/>
  <c r="P121" i="10"/>
  <c r="W121" i="10"/>
  <c r="K123" i="15"/>
  <c r="U123" i="10"/>
  <c r="J126" i="7" s="1"/>
  <c r="X124" i="10"/>
  <c r="F125" i="14"/>
  <c r="AD125" i="14"/>
  <c r="AG119" i="10"/>
  <c r="AK122" i="8" s="1"/>
  <c r="AM119" i="14"/>
  <c r="P120" i="14"/>
  <c r="W120" i="10"/>
  <c r="AK121" i="14"/>
  <c r="W122" i="10"/>
  <c r="AC122" i="14"/>
  <c r="H123" i="10"/>
  <c r="H123" i="14"/>
  <c r="AK123" i="14"/>
  <c r="C125" i="15"/>
  <c r="C127" i="15"/>
  <c r="F127" i="14"/>
  <c r="G127" i="14" s="1"/>
  <c r="G127" i="10"/>
  <c r="O121" i="10"/>
  <c r="AA121" i="14"/>
  <c r="L121" i="15"/>
  <c r="P121" i="15"/>
  <c r="O122" i="10"/>
  <c r="M123" i="10"/>
  <c r="S123" i="15"/>
  <c r="O125" i="10"/>
  <c r="D128" i="15"/>
  <c r="H128" i="14"/>
  <c r="H128" i="10"/>
  <c r="H121" i="10"/>
  <c r="G122" i="10"/>
  <c r="G127" i="15"/>
  <c r="R127" i="14"/>
  <c r="C131" i="10"/>
  <c r="U132" i="10"/>
  <c r="J135" i="7" s="1"/>
  <c r="R132" i="14"/>
  <c r="O133" i="10"/>
  <c r="AA129" i="14"/>
  <c r="AE129" i="10"/>
  <c r="AI132" i="8" s="1"/>
  <c r="S129" i="15"/>
  <c r="AK129" i="14"/>
  <c r="D130" i="15"/>
  <c r="H130" i="10"/>
  <c r="H130" i="14"/>
  <c r="L130" i="14" s="1"/>
  <c r="AH130" i="14"/>
  <c r="Q130" i="15"/>
  <c r="AC130" i="10"/>
  <c r="AF133" i="8" s="1"/>
  <c r="N132" i="10"/>
  <c r="Q132" i="14"/>
  <c r="J132" i="15"/>
  <c r="T132" i="10"/>
  <c r="I135" i="7" s="1"/>
  <c r="T132" i="15"/>
  <c r="AL132" i="14"/>
  <c r="AF132" i="10"/>
  <c r="AJ135" i="8" s="1"/>
  <c r="AL133" i="14"/>
  <c r="T133" i="15"/>
  <c r="AF133" i="10"/>
  <c r="AJ136" i="8" s="1"/>
  <c r="T122" i="10"/>
  <c r="I125" i="7" s="1"/>
  <c r="AH122" i="14"/>
  <c r="AF122" i="10"/>
  <c r="AJ125" i="8" s="1"/>
  <c r="T122" i="15"/>
  <c r="I127" i="15"/>
  <c r="X127" i="10"/>
  <c r="T127" i="15"/>
  <c r="O169" i="12"/>
  <c r="N129" i="10"/>
  <c r="P130" i="14"/>
  <c r="J115" i="14"/>
  <c r="K115" i="14" s="1"/>
  <c r="Q115" i="14"/>
  <c r="AE115" i="14"/>
  <c r="Q119" i="15"/>
  <c r="K120" i="15"/>
  <c r="C122" i="10"/>
  <c r="J122" i="15"/>
  <c r="O122" i="15"/>
  <c r="J168" i="12"/>
  <c r="Q130" i="8" s="1"/>
  <c r="AF127" i="10"/>
  <c r="AJ130" i="8" s="1"/>
  <c r="F128" i="10"/>
  <c r="X130" i="10"/>
  <c r="O168" i="12"/>
  <c r="S127" i="10"/>
  <c r="H130" i="7" s="1"/>
  <c r="U127" i="10"/>
  <c r="J130" i="7" s="1"/>
  <c r="P130" i="7" s="1"/>
  <c r="AC127" i="10"/>
  <c r="AF130" i="8" s="1"/>
  <c r="AH130" i="8" s="1"/>
  <c r="Q127" i="15"/>
  <c r="W128" i="10"/>
  <c r="AM129" i="14"/>
  <c r="J170" i="12"/>
  <c r="Q132" i="8" s="1"/>
  <c r="W129" i="14"/>
  <c r="X129" i="14" s="1"/>
  <c r="T129" i="14" s="1"/>
  <c r="L130" i="10"/>
  <c r="J130" i="14"/>
  <c r="K130" i="14" s="1"/>
  <c r="T130" i="10"/>
  <c r="I133" i="7" s="1"/>
  <c r="Q130" i="14"/>
  <c r="H131" i="15"/>
  <c r="R131" i="10"/>
  <c r="G134" i="7" s="1"/>
  <c r="C121" i="10"/>
  <c r="Q122" i="15"/>
  <c r="B127" i="15"/>
  <c r="AB127" i="10"/>
  <c r="AD130" i="8" s="1"/>
  <c r="E128" i="14"/>
  <c r="P128" i="10"/>
  <c r="U128" i="15"/>
  <c r="AG128" i="10"/>
  <c r="AK131" i="8" s="1"/>
  <c r="AM128" i="14"/>
  <c r="H129" i="10"/>
  <c r="AI129" i="14"/>
  <c r="R129" i="15"/>
  <c r="AD129" i="10"/>
  <c r="AG132" i="8" s="1"/>
  <c r="G130" i="10"/>
  <c r="F130" i="14"/>
  <c r="G130" i="14" s="1"/>
  <c r="C130" i="15"/>
  <c r="F131" i="10"/>
  <c r="E131" i="14"/>
  <c r="B131" i="15"/>
  <c r="X131" i="10"/>
  <c r="AA133" i="10"/>
  <c r="AC136" i="8" s="1"/>
  <c r="AE133" i="14"/>
  <c r="O133" i="15"/>
  <c r="C134" i="10"/>
  <c r="I137" i="15"/>
  <c r="N127" i="10"/>
  <c r="M128" i="10"/>
  <c r="U128" i="10"/>
  <c r="J131" i="7" s="1"/>
  <c r="K128" i="15"/>
  <c r="P132" i="10"/>
  <c r="I135" i="15"/>
  <c r="N136" i="15"/>
  <c r="Z136" i="10"/>
  <c r="AB139" i="8" s="1"/>
  <c r="AD136" i="14"/>
  <c r="Y119" i="10"/>
  <c r="AA122" i="8" s="1"/>
  <c r="C120" i="10"/>
  <c r="Y120" i="10"/>
  <c r="AA123" i="8" s="1"/>
  <c r="H121" i="14"/>
  <c r="F122" i="14"/>
  <c r="H122" i="10"/>
  <c r="N122" i="15"/>
  <c r="AE122" i="14"/>
  <c r="AL122" i="14"/>
  <c r="F127" i="10"/>
  <c r="M127" i="10"/>
  <c r="O127" i="10"/>
  <c r="C128" i="10"/>
  <c r="N128" i="10"/>
  <c r="J169" i="12"/>
  <c r="Q131" i="8" s="1"/>
  <c r="H129" i="14"/>
  <c r="O129" i="10"/>
  <c r="W131" i="14"/>
  <c r="X131" i="14" s="1"/>
  <c r="T131" i="14" s="1"/>
  <c r="J132" i="10"/>
  <c r="S135" i="10"/>
  <c r="H138" i="7" s="1"/>
  <c r="Y135" i="10"/>
  <c r="AA138" i="8" s="1"/>
  <c r="AC135" i="14"/>
  <c r="AG135" i="14" s="1"/>
  <c r="M135" i="15"/>
  <c r="R137" i="15"/>
  <c r="C138" i="10"/>
  <c r="J127" i="10"/>
  <c r="R127" i="10"/>
  <c r="G130" i="7" s="1"/>
  <c r="M130" i="7" s="1"/>
  <c r="Y127" i="10"/>
  <c r="AA130" i="8" s="1"/>
  <c r="AG127" i="10"/>
  <c r="AK130" i="8" s="1"/>
  <c r="X135" i="10"/>
  <c r="AG135" i="10"/>
  <c r="AK138" i="8" s="1"/>
  <c r="U135" i="15"/>
  <c r="N136" i="10"/>
  <c r="J181" i="12"/>
  <c r="Q139" i="8" s="1"/>
  <c r="R139" i="8" s="1"/>
  <c r="G137" i="10"/>
  <c r="AA137" i="14"/>
  <c r="Y137" i="10"/>
  <c r="AA140" i="8" s="1"/>
  <c r="AD137" i="10"/>
  <c r="AG140" i="8" s="1"/>
  <c r="U137" i="15"/>
  <c r="AG137" i="10"/>
  <c r="AK140" i="8" s="1"/>
  <c r="AM137" i="14"/>
  <c r="R140" i="10"/>
  <c r="G143" i="7" s="1"/>
  <c r="H140" i="15"/>
  <c r="O140" i="14"/>
  <c r="P141" i="14"/>
  <c r="J142" i="15"/>
  <c r="Q142" i="14"/>
  <c r="T142" i="10"/>
  <c r="I145" i="7" s="1"/>
  <c r="C129" i="10"/>
  <c r="O130" i="10"/>
  <c r="AA130" i="10"/>
  <c r="AC133" i="8" s="1"/>
  <c r="E133" i="14"/>
  <c r="B133" i="15"/>
  <c r="AB133" i="10"/>
  <c r="AD136" i="8" s="1"/>
  <c r="AF133" i="14"/>
  <c r="K135" i="14"/>
  <c r="C136" i="10"/>
  <c r="K137" i="10"/>
  <c r="AD137" i="14"/>
  <c r="F139" i="10"/>
  <c r="B139" i="15"/>
  <c r="E139" i="15"/>
  <c r="I139" i="10"/>
  <c r="I139" i="14"/>
  <c r="AF135" i="10"/>
  <c r="AJ138" i="8" s="1"/>
  <c r="E136" i="14"/>
  <c r="B136" i="15"/>
  <c r="F136" i="10"/>
  <c r="W136" i="14"/>
  <c r="X136" i="14" s="1"/>
  <c r="T136" i="14" s="1"/>
  <c r="L137" i="15"/>
  <c r="AI137" i="14"/>
  <c r="AL137" i="14"/>
  <c r="P139" i="10"/>
  <c r="G139" i="15"/>
  <c r="Q139" i="10"/>
  <c r="F142" i="7" s="1"/>
  <c r="N139" i="14"/>
  <c r="J189" i="12"/>
  <c r="Q142" i="8" s="1"/>
  <c r="R142" i="8" s="1"/>
  <c r="C132" i="10"/>
  <c r="G133" i="10"/>
  <c r="F133" i="14"/>
  <c r="AC133" i="10"/>
  <c r="AF136" i="8" s="1"/>
  <c r="X136" i="10"/>
  <c r="O184" i="12"/>
  <c r="J137" i="10"/>
  <c r="H137" i="15"/>
  <c r="R137" i="10"/>
  <c r="G140" i="7" s="1"/>
  <c r="O137" i="14"/>
  <c r="P137" i="15"/>
  <c r="AB137" i="10"/>
  <c r="AD140" i="8" s="1"/>
  <c r="AF137" i="14"/>
  <c r="AF137" i="10"/>
  <c r="AJ140" i="8" s="1"/>
  <c r="W139" i="14"/>
  <c r="X139" i="14" s="1"/>
  <c r="T139" i="14" s="1"/>
  <c r="J127" i="14"/>
  <c r="K127" i="14" s="1"/>
  <c r="Q127" i="14"/>
  <c r="M127" i="14" s="1"/>
  <c r="AE127" i="14"/>
  <c r="AG127" i="14" s="1"/>
  <c r="O130" i="15"/>
  <c r="C133" i="15"/>
  <c r="K133" i="10"/>
  <c r="Q133" i="15"/>
  <c r="R135" i="15"/>
  <c r="O181" i="12"/>
  <c r="D139" i="15"/>
  <c r="H139" i="14"/>
  <c r="Z139" i="10"/>
  <c r="AB142" i="8" s="1"/>
  <c r="AD139" i="14"/>
  <c r="F130" i="10"/>
  <c r="K130" i="10"/>
  <c r="T130" i="15"/>
  <c r="C133" i="10"/>
  <c r="P133" i="10"/>
  <c r="G135" i="14"/>
  <c r="F135" i="15"/>
  <c r="N135" i="10"/>
  <c r="O135" i="10"/>
  <c r="AL135" i="14"/>
  <c r="P136" i="10"/>
  <c r="W136" i="10"/>
  <c r="S139" i="15"/>
  <c r="AK139" i="14"/>
  <c r="AE139" i="10"/>
  <c r="AI142" i="8" s="1"/>
  <c r="L127" i="10"/>
  <c r="T127" i="10"/>
  <c r="I130" i="7" s="1"/>
  <c r="O130" i="7" s="1"/>
  <c r="AA127" i="10"/>
  <c r="AC130" i="8" s="1"/>
  <c r="C130" i="10"/>
  <c r="B130" i="15"/>
  <c r="P130" i="10"/>
  <c r="W130" i="10"/>
  <c r="AF130" i="10"/>
  <c r="AJ133" i="8" s="1"/>
  <c r="J177" i="12"/>
  <c r="Q136" i="8" s="1"/>
  <c r="K135" i="10"/>
  <c r="L135" i="10"/>
  <c r="M135" i="10"/>
  <c r="J135" i="15"/>
  <c r="R135" i="14"/>
  <c r="M135" i="14" s="1"/>
  <c r="K135" i="15"/>
  <c r="W135" i="14"/>
  <c r="X135" i="14" s="1"/>
  <c r="T135" i="14" s="1"/>
  <c r="AA135" i="14"/>
  <c r="L135" i="15"/>
  <c r="Q135" i="15"/>
  <c r="AC135" i="10"/>
  <c r="AF138" i="8" s="1"/>
  <c r="AH138" i="8" s="1"/>
  <c r="I136" i="10"/>
  <c r="S139" i="6" s="1"/>
  <c r="I136" i="14"/>
  <c r="Q136" i="10"/>
  <c r="F139" i="7" s="1"/>
  <c r="N136" i="14"/>
  <c r="AE136" i="14"/>
  <c r="AA136" i="10"/>
  <c r="AC139" i="8" s="1"/>
  <c r="H137" i="10"/>
  <c r="D137" i="15"/>
  <c r="N137" i="15"/>
  <c r="I141" i="10"/>
  <c r="S144" i="6" s="1"/>
  <c r="T141" i="10"/>
  <c r="I144" i="7" s="1"/>
  <c r="J141" i="15"/>
  <c r="X141" i="10"/>
  <c r="R143" i="10"/>
  <c r="G146" i="7" s="1"/>
  <c r="H143" i="15"/>
  <c r="P143" i="14"/>
  <c r="N144" i="10"/>
  <c r="G148" i="10"/>
  <c r="F148" i="14"/>
  <c r="C148" i="15"/>
  <c r="J148" i="14"/>
  <c r="K148" i="14" s="1"/>
  <c r="F148" i="15"/>
  <c r="L148" i="10"/>
  <c r="B135" i="15"/>
  <c r="O139" i="10"/>
  <c r="AD139" i="10"/>
  <c r="AG142" i="8" s="1"/>
  <c r="G140" i="14"/>
  <c r="J140" i="10"/>
  <c r="W140" i="14"/>
  <c r="X140" i="14" s="1"/>
  <c r="T140" i="14" s="1"/>
  <c r="AC140" i="14"/>
  <c r="U141" i="10"/>
  <c r="J144" i="7" s="1"/>
  <c r="AF141" i="14"/>
  <c r="J142" i="10"/>
  <c r="R142" i="10"/>
  <c r="G145" i="7" s="1"/>
  <c r="AG142" i="10"/>
  <c r="AK145" i="8" s="1"/>
  <c r="W147" i="10"/>
  <c r="AJ148" i="14"/>
  <c r="O190" i="12"/>
  <c r="Q140" i="15"/>
  <c r="AG140" i="10"/>
  <c r="AK143" i="8" s="1"/>
  <c r="Q141" i="10"/>
  <c r="F144" i="7" s="1"/>
  <c r="S141" i="10"/>
  <c r="H144" i="7" s="1"/>
  <c r="O142" i="15"/>
  <c r="O143" i="10"/>
  <c r="J191" i="12"/>
  <c r="Q147" i="8" s="1"/>
  <c r="P147" i="10"/>
  <c r="B140" i="15"/>
  <c r="AB140" i="10"/>
  <c r="AD143" i="8" s="1"/>
  <c r="P140" i="15"/>
  <c r="Z142" i="10"/>
  <c r="AB145" i="8" s="1"/>
  <c r="N142" i="15"/>
  <c r="O143" i="14"/>
  <c r="AE144" i="10"/>
  <c r="AI147" i="8" s="1"/>
  <c r="AK144" i="14"/>
  <c r="AF147" i="14"/>
  <c r="P147" i="15"/>
  <c r="AB147" i="10"/>
  <c r="AD150" i="8" s="1"/>
  <c r="C139" i="10"/>
  <c r="AI139" i="14"/>
  <c r="AJ139" i="14" s="1"/>
  <c r="C140" i="15"/>
  <c r="F140" i="15"/>
  <c r="AC140" i="10"/>
  <c r="AF143" i="8" s="1"/>
  <c r="AH143" i="8" s="1"/>
  <c r="I141" i="14"/>
  <c r="K141" i="14" s="1"/>
  <c r="Q141" i="14"/>
  <c r="O142" i="14"/>
  <c r="AA142" i="10"/>
  <c r="AC145" i="8" s="1"/>
  <c r="AM142" i="14"/>
  <c r="K143" i="10"/>
  <c r="L143" i="15"/>
  <c r="R145" i="15"/>
  <c r="AD145" i="10"/>
  <c r="AG148" i="8" s="1"/>
  <c r="AI145" i="14"/>
  <c r="AA146" i="10"/>
  <c r="AC149" i="8" s="1"/>
  <c r="AE146" i="14"/>
  <c r="O146" i="15"/>
  <c r="AF146" i="10"/>
  <c r="AJ149" i="8" s="1"/>
  <c r="AL146" i="14"/>
  <c r="T146" i="15"/>
  <c r="S148" i="10"/>
  <c r="H151" i="7" s="1"/>
  <c r="C137" i="10"/>
  <c r="P139" i="15"/>
  <c r="F140" i="10"/>
  <c r="M140" i="10"/>
  <c r="Y140" i="10"/>
  <c r="AA143" i="8" s="1"/>
  <c r="P141" i="15"/>
  <c r="C143" i="15"/>
  <c r="G143" i="10"/>
  <c r="R143" i="15"/>
  <c r="AD143" i="10"/>
  <c r="AG146" i="8" s="1"/>
  <c r="AH146" i="8" s="1"/>
  <c r="K147" i="10"/>
  <c r="P148" i="14"/>
  <c r="J199" i="12"/>
  <c r="W149" i="14"/>
  <c r="X149" i="14" s="1"/>
  <c r="T149" i="14" s="1"/>
  <c r="J135" i="10"/>
  <c r="R135" i="10"/>
  <c r="G138" i="7" s="1"/>
  <c r="AB139" i="10"/>
  <c r="AD142" i="8" s="1"/>
  <c r="AC139" i="10"/>
  <c r="AF142" i="8" s="1"/>
  <c r="Q139" i="15"/>
  <c r="U140" i="10"/>
  <c r="J143" i="7" s="1"/>
  <c r="K140" i="15"/>
  <c r="AH140" i="14"/>
  <c r="AM140" i="14"/>
  <c r="L141" i="10"/>
  <c r="F141" i="15"/>
  <c r="N141" i="14"/>
  <c r="AA141" i="10"/>
  <c r="AC144" i="8" s="1"/>
  <c r="O141" i="15"/>
  <c r="AF141" i="10"/>
  <c r="AJ144" i="8" s="1"/>
  <c r="H142" i="15"/>
  <c r="AE142" i="14"/>
  <c r="U142" i="15"/>
  <c r="Y143" i="10"/>
  <c r="AA146" i="8" s="1"/>
  <c r="M143" i="15"/>
  <c r="S144" i="15"/>
  <c r="W139" i="10"/>
  <c r="R139" i="15"/>
  <c r="J190" i="12"/>
  <c r="AF140" i="14"/>
  <c r="E141" i="15"/>
  <c r="I141" i="15"/>
  <c r="K141" i="15"/>
  <c r="C142" i="10"/>
  <c r="AD142" i="14"/>
  <c r="J143" i="10"/>
  <c r="B144" i="15"/>
  <c r="F144" i="10"/>
  <c r="X144" i="10"/>
  <c r="O192" i="12"/>
  <c r="P146" i="15"/>
  <c r="AB146" i="10"/>
  <c r="AD149" i="8" s="1"/>
  <c r="AF146" i="14"/>
  <c r="K149" i="10"/>
  <c r="M150" i="10"/>
  <c r="Y150" i="10"/>
  <c r="AA153" i="8" s="1"/>
  <c r="I151" i="10"/>
  <c r="S154" i="6" s="1"/>
  <c r="Q151" i="10"/>
  <c r="F154" i="7" s="1"/>
  <c r="AF151" i="10"/>
  <c r="AJ154" i="8" s="1"/>
  <c r="K152" i="10"/>
  <c r="L140" i="15"/>
  <c r="R140" i="15"/>
  <c r="B141" i="15"/>
  <c r="Q141" i="15"/>
  <c r="E143" i="14"/>
  <c r="G143" i="14" s="1"/>
  <c r="F143" i="15"/>
  <c r="J143" i="15"/>
  <c r="W143" i="14"/>
  <c r="X143" i="14" s="1"/>
  <c r="T143" i="14" s="1"/>
  <c r="O143" i="15"/>
  <c r="AH143" i="14"/>
  <c r="AJ143" i="14" s="1"/>
  <c r="P144" i="15"/>
  <c r="C147" i="10"/>
  <c r="D147" i="15"/>
  <c r="K147" i="15"/>
  <c r="N148" i="10"/>
  <c r="Q148" i="10"/>
  <c r="F151" i="7" s="1"/>
  <c r="O199" i="12"/>
  <c r="K153" i="6" s="1"/>
  <c r="L153" i="6" s="1"/>
  <c r="M153" i="6" s="1"/>
  <c r="F150" i="15"/>
  <c r="U150" i="10"/>
  <c r="J153" i="7" s="1"/>
  <c r="K150" i="15"/>
  <c r="X150" i="10"/>
  <c r="AM150" i="14"/>
  <c r="D151" i="15"/>
  <c r="H151" i="10"/>
  <c r="S151" i="15"/>
  <c r="AE151" i="10"/>
  <c r="AI154" i="8" s="1"/>
  <c r="C152" i="10"/>
  <c r="N143" i="15"/>
  <c r="Z147" i="10"/>
  <c r="AB150" i="8" s="1"/>
  <c r="AE147" i="10"/>
  <c r="AI150" i="8" s="1"/>
  <c r="J148" i="10"/>
  <c r="G148" i="15"/>
  <c r="M149" i="15"/>
  <c r="J150" i="10"/>
  <c r="J150" i="15"/>
  <c r="K151" i="14"/>
  <c r="L151" i="14" s="1"/>
  <c r="AA151" i="10"/>
  <c r="AC154" i="8" s="1"/>
  <c r="O151" i="15"/>
  <c r="H152" i="10"/>
  <c r="AA152" i="14"/>
  <c r="L152" i="15"/>
  <c r="O153" i="10"/>
  <c r="AA140" i="14"/>
  <c r="AI140" i="14"/>
  <c r="E141" i="14"/>
  <c r="W141" i="14"/>
  <c r="X141" i="14" s="1"/>
  <c r="T141" i="14" s="1"/>
  <c r="AH141" i="14"/>
  <c r="AJ141" i="14" s="1"/>
  <c r="J143" i="14"/>
  <c r="K143" i="14" s="1"/>
  <c r="Q143" i="14"/>
  <c r="AE143" i="14"/>
  <c r="U143" i="15"/>
  <c r="E144" i="15"/>
  <c r="G144" i="15"/>
  <c r="AD146" i="14"/>
  <c r="AK146" i="14"/>
  <c r="C147" i="15"/>
  <c r="F147" i="15"/>
  <c r="O147" i="14"/>
  <c r="AA147" i="14"/>
  <c r="E148" i="14"/>
  <c r="O148" i="10"/>
  <c r="R148" i="10"/>
  <c r="G151" i="7" s="1"/>
  <c r="X148" i="10"/>
  <c r="AD148" i="14"/>
  <c r="Q148" i="15"/>
  <c r="Y149" i="10"/>
  <c r="AA152" i="8" s="1"/>
  <c r="AE149" i="10"/>
  <c r="AI152" i="8" s="1"/>
  <c r="S149" i="15"/>
  <c r="E150" i="15"/>
  <c r="I150" i="10"/>
  <c r="S153" i="6" s="1"/>
  <c r="R150" i="10"/>
  <c r="G153" i="7" s="1"/>
  <c r="T150" i="10"/>
  <c r="I153" i="7" s="1"/>
  <c r="N151" i="15"/>
  <c r="C152" i="15"/>
  <c r="G152" i="10"/>
  <c r="AD143" i="14"/>
  <c r="AG143" i="14" s="1"/>
  <c r="AF144" i="14"/>
  <c r="C146" i="10"/>
  <c r="N147" i="15"/>
  <c r="AC148" i="10"/>
  <c r="AF151" i="8" s="1"/>
  <c r="AD148" i="10"/>
  <c r="AG151" i="8" s="1"/>
  <c r="G150" i="15"/>
  <c r="Q150" i="10"/>
  <c r="F153" i="7" s="1"/>
  <c r="L153" i="7" s="1"/>
  <c r="AC150" i="14"/>
  <c r="I151" i="14"/>
  <c r="N151" i="14"/>
  <c r="X151" i="10"/>
  <c r="Z151" i="10"/>
  <c r="AB154" i="8" s="1"/>
  <c r="AL151" i="14"/>
  <c r="AM143" i="14"/>
  <c r="I144" i="14"/>
  <c r="N144" i="14"/>
  <c r="M144" i="15"/>
  <c r="C145" i="10"/>
  <c r="S146" i="15"/>
  <c r="L147" i="15"/>
  <c r="O147" i="15"/>
  <c r="B148" i="15"/>
  <c r="C149" i="10"/>
  <c r="AG150" i="10"/>
  <c r="AK153" i="8" s="1"/>
  <c r="P151" i="10"/>
  <c r="W151" i="10"/>
  <c r="Z143" i="10"/>
  <c r="AB146" i="8" s="1"/>
  <c r="C144" i="10"/>
  <c r="J144" i="10"/>
  <c r="AB144" i="10"/>
  <c r="AD147" i="8" s="1"/>
  <c r="Z146" i="10"/>
  <c r="AB149" i="8" s="1"/>
  <c r="AE146" i="10"/>
  <c r="AI149" i="8" s="1"/>
  <c r="O197" i="12"/>
  <c r="K150" i="6" s="1"/>
  <c r="L150" i="6" s="1"/>
  <c r="M150" i="6" s="1"/>
  <c r="H147" i="10"/>
  <c r="J147" i="10"/>
  <c r="O147" i="10"/>
  <c r="R147" i="10"/>
  <c r="G150" i="7" s="1"/>
  <c r="F148" i="10"/>
  <c r="N148" i="14"/>
  <c r="N148" i="15"/>
  <c r="Q150" i="14"/>
  <c r="AB150" i="10"/>
  <c r="AD153" i="8" s="1"/>
  <c r="P150" i="15"/>
  <c r="T150" i="15"/>
  <c r="AF150" i="10"/>
  <c r="AJ153" i="8" s="1"/>
  <c r="L151" i="10"/>
  <c r="F151" i="15"/>
  <c r="T151" i="10"/>
  <c r="I154" i="7" s="1"/>
  <c r="J151" i="15"/>
  <c r="AE151" i="14"/>
  <c r="H152" i="14"/>
  <c r="P152" i="10"/>
  <c r="AG143" i="10"/>
  <c r="AK146" i="8" s="1"/>
  <c r="I144" i="10"/>
  <c r="S147" i="6" s="1"/>
  <c r="Q144" i="10"/>
  <c r="F147" i="7" s="1"/>
  <c r="Y144" i="10"/>
  <c r="AA147" i="8" s="1"/>
  <c r="N146" i="15"/>
  <c r="H147" i="15"/>
  <c r="AA147" i="10"/>
  <c r="AC150" i="8" s="1"/>
  <c r="K148" i="10"/>
  <c r="Q148" i="14"/>
  <c r="W148" i="14"/>
  <c r="X148" i="14" s="1"/>
  <c r="T148" i="14" s="1"/>
  <c r="L148" i="15"/>
  <c r="Z148" i="10"/>
  <c r="AB151" i="8" s="1"/>
  <c r="AA148" i="10"/>
  <c r="AC151" i="8" s="1"/>
  <c r="AC149" i="14"/>
  <c r="AK149" i="14"/>
  <c r="I150" i="14"/>
  <c r="K150" i="14" s="1"/>
  <c r="O150" i="14"/>
  <c r="M150" i="15"/>
  <c r="O150" i="15"/>
  <c r="C151" i="10"/>
  <c r="E151" i="15"/>
  <c r="G151" i="15"/>
  <c r="AD151" i="14"/>
  <c r="T151" i="15"/>
  <c r="F152" i="14"/>
  <c r="AE153" i="10"/>
  <c r="AI156" i="8" s="1"/>
  <c r="S153" i="15"/>
  <c r="AK153" i="14"/>
  <c r="L153" i="14"/>
  <c r="N153" i="10"/>
  <c r="C154" i="10"/>
  <c r="U155" i="15"/>
  <c r="AM155" i="14"/>
  <c r="AG155" i="10"/>
  <c r="AK158" i="8" s="1"/>
  <c r="H155" i="15"/>
  <c r="R155" i="10"/>
  <c r="G158" i="7" s="1"/>
  <c r="O155" i="14"/>
  <c r="L153" i="15"/>
  <c r="D155" i="15"/>
  <c r="K155" i="15"/>
  <c r="AC148" i="14"/>
  <c r="AM148" i="14"/>
  <c r="F153" i="15"/>
  <c r="O153" i="14"/>
  <c r="J153" i="15"/>
  <c r="AB153" i="10"/>
  <c r="AD156" i="8" s="1"/>
  <c r="AD153" i="10"/>
  <c r="AG156" i="8" s="1"/>
  <c r="M155" i="10"/>
  <c r="P155" i="10"/>
  <c r="U155" i="10"/>
  <c r="J158" i="7" s="1"/>
  <c r="P158" i="7" s="1"/>
  <c r="F150" i="14"/>
  <c r="AA150" i="14"/>
  <c r="AI150" i="14"/>
  <c r="M153" i="10"/>
  <c r="U153" i="10"/>
  <c r="J156" i="7" s="1"/>
  <c r="P156" i="7" s="1"/>
  <c r="F155" i="10"/>
  <c r="B155" i="15"/>
  <c r="H155" i="10"/>
  <c r="R155" i="14"/>
  <c r="Y148" i="10"/>
  <c r="AA151" i="8" s="1"/>
  <c r="AG148" i="10"/>
  <c r="AK151" i="8" s="1"/>
  <c r="P153" i="10"/>
  <c r="W153" i="10"/>
  <c r="AG153" i="10"/>
  <c r="AK156" i="8" s="1"/>
  <c r="H155" i="14"/>
  <c r="O156" i="10"/>
  <c r="G156" i="15"/>
  <c r="Q156" i="10"/>
  <c r="F159" i="7" s="1"/>
  <c r="P157" i="14"/>
  <c r="E153" i="15"/>
  <c r="G153" i="15"/>
  <c r="G155" i="14"/>
  <c r="K155" i="10"/>
  <c r="Z155" i="10"/>
  <c r="AB158" i="8" s="1"/>
  <c r="AD155" i="14"/>
  <c r="S156" i="10"/>
  <c r="H159" i="7" s="1"/>
  <c r="J156" i="15"/>
  <c r="T156" i="10"/>
  <c r="I159" i="7" s="1"/>
  <c r="Q156" i="14"/>
  <c r="M156" i="14" s="1"/>
  <c r="C153" i="10"/>
  <c r="K153" i="15"/>
  <c r="AI153" i="14"/>
  <c r="K158" i="15"/>
  <c r="R158" i="14"/>
  <c r="U158" i="10"/>
  <c r="J161" i="7" s="1"/>
  <c r="P160" i="14"/>
  <c r="R156" i="10"/>
  <c r="G159" i="7" s="1"/>
  <c r="AF156" i="14"/>
  <c r="AG156" i="14" s="1"/>
  <c r="AI156" i="14"/>
  <c r="AM156" i="14"/>
  <c r="I157" i="10"/>
  <c r="S160" i="6" s="1"/>
  <c r="K157" i="10"/>
  <c r="J203" i="12"/>
  <c r="Q160" i="8" s="1"/>
  <c r="AE157" i="14"/>
  <c r="AH157" i="14"/>
  <c r="O159" i="10"/>
  <c r="N160" i="10"/>
  <c r="E162" i="15"/>
  <c r="I162" i="10"/>
  <c r="S165" i="6" s="1"/>
  <c r="C155" i="10"/>
  <c r="B157" i="15"/>
  <c r="Q157" i="10"/>
  <c r="F160" i="7" s="1"/>
  <c r="S157" i="10"/>
  <c r="H160" i="7" s="1"/>
  <c r="AD157" i="14"/>
  <c r="G159" i="10"/>
  <c r="N159" i="14"/>
  <c r="J159" i="15"/>
  <c r="T159" i="10"/>
  <c r="I162" i="7" s="1"/>
  <c r="F160" i="10"/>
  <c r="B160" i="15"/>
  <c r="AC160" i="10"/>
  <c r="AF163" i="8" s="1"/>
  <c r="Q160" i="15"/>
  <c r="C155" i="15"/>
  <c r="I156" i="14"/>
  <c r="K156" i="14" s="1"/>
  <c r="F156" i="15"/>
  <c r="F157" i="10"/>
  <c r="J157" i="14"/>
  <c r="K157" i="14" s="1"/>
  <c r="J214" i="12"/>
  <c r="M161" i="15"/>
  <c r="Y161" i="10"/>
  <c r="AA164" i="8" s="1"/>
  <c r="L156" i="10"/>
  <c r="M156" i="10"/>
  <c r="U156" i="10"/>
  <c r="J159" i="7" s="1"/>
  <c r="L156" i="15"/>
  <c r="Y156" i="10"/>
  <c r="AA159" i="8" s="1"/>
  <c r="Q157" i="14"/>
  <c r="AF157" i="10"/>
  <c r="AJ160" i="8" s="1"/>
  <c r="I159" i="15"/>
  <c r="Q159" i="14"/>
  <c r="E160" i="14"/>
  <c r="AH160" i="14"/>
  <c r="AB156" i="10"/>
  <c r="AD159" i="8" s="1"/>
  <c r="R156" i="15"/>
  <c r="AG156" i="10"/>
  <c r="AK159" i="8" s="1"/>
  <c r="AA157" i="10"/>
  <c r="AC160" i="8" s="1"/>
  <c r="Q157" i="15"/>
  <c r="C158" i="10"/>
  <c r="E159" i="15"/>
  <c r="S159" i="10"/>
  <c r="H162" i="7" s="1"/>
  <c r="L159" i="15"/>
  <c r="O159" i="15"/>
  <c r="AA159" i="10"/>
  <c r="AC162" i="8" s="1"/>
  <c r="J161" i="10"/>
  <c r="H161" i="15"/>
  <c r="R161" i="10"/>
  <c r="G164" i="7" s="1"/>
  <c r="M155" i="15"/>
  <c r="E156" i="15"/>
  <c r="O156" i="15"/>
  <c r="AD156" i="10"/>
  <c r="AG159" i="8" s="1"/>
  <c r="AH159" i="8" s="1"/>
  <c r="E157" i="14"/>
  <c r="N157" i="15"/>
  <c r="AC157" i="10"/>
  <c r="AF160" i="8" s="1"/>
  <c r="I159" i="10"/>
  <c r="S162" i="6" s="1"/>
  <c r="K160" i="10"/>
  <c r="AB161" i="10"/>
  <c r="AD164" i="8" s="1"/>
  <c r="P161" i="15"/>
  <c r="J156" i="10"/>
  <c r="L157" i="10"/>
  <c r="X157" i="10"/>
  <c r="G159" i="15"/>
  <c r="AA159" i="14"/>
  <c r="AE159" i="14"/>
  <c r="N160" i="15"/>
  <c r="Z160" i="10"/>
  <c r="AB163" i="8" s="1"/>
  <c r="O161" i="14"/>
  <c r="U161" i="15"/>
  <c r="AG161" i="10"/>
  <c r="AK164" i="8" s="1"/>
  <c r="T157" i="10"/>
  <c r="I160" i="7" s="1"/>
  <c r="O160" i="7" s="1"/>
  <c r="I159" i="14"/>
  <c r="K159" i="14" s="1"/>
  <c r="F159" i="15"/>
  <c r="L159" i="10"/>
  <c r="AD159" i="10"/>
  <c r="AG162" i="8" s="1"/>
  <c r="R159" i="15"/>
  <c r="M161" i="10"/>
  <c r="U161" i="10"/>
  <c r="J164" i="7" s="1"/>
  <c r="K161" i="15"/>
  <c r="N162" i="14"/>
  <c r="E156" i="14"/>
  <c r="G156" i="14" s="1"/>
  <c r="W156" i="14"/>
  <c r="X156" i="14" s="1"/>
  <c r="T156" i="14" s="1"/>
  <c r="AH156" i="14"/>
  <c r="R157" i="14"/>
  <c r="AF157" i="14"/>
  <c r="AD159" i="14"/>
  <c r="T159" i="15"/>
  <c r="B162" i="15"/>
  <c r="O159" i="14"/>
  <c r="AC159" i="14"/>
  <c r="AM159" i="14"/>
  <c r="I160" i="14"/>
  <c r="N160" i="14"/>
  <c r="F162" i="14"/>
  <c r="Q162" i="10"/>
  <c r="F165" i="7" s="1"/>
  <c r="X162" i="10"/>
  <c r="AL159" i="14"/>
  <c r="E162" i="14"/>
  <c r="F162" i="15"/>
  <c r="J162" i="15"/>
  <c r="O162" i="15"/>
  <c r="N163" i="15"/>
  <c r="T156" i="15"/>
  <c r="B159" i="15"/>
  <c r="J159" i="10"/>
  <c r="R159" i="10"/>
  <c r="G162" i="7" s="1"/>
  <c r="Y159" i="10"/>
  <c r="AA162" i="8" s="1"/>
  <c r="AG159" i="10"/>
  <c r="AK162" i="8" s="1"/>
  <c r="I160" i="10"/>
  <c r="S163" i="6" s="1"/>
  <c r="Q160" i="10"/>
  <c r="F163" i="7" s="1"/>
  <c r="X160" i="10"/>
  <c r="G162" i="10"/>
  <c r="O162" i="10"/>
  <c r="J162" i="14"/>
  <c r="K162" i="14" s="1"/>
  <c r="Q162" i="14"/>
  <c r="AE162" i="14"/>
  <c r="AD163" i="14"/>
  <c r="L162" i="10"/>
  <c r="T162" i="10"/>
  <c r="I165" i="7" s="1"/>
  <c r="AA162" i="10"/>
  <c r="AC165" i="8" s="1"/>
  <c r="K163" i="10"/>
  <c r="Z163" i="10"/>
  <c r="AB166" i="8" s="1"/>
  <c r="BE7" i="21"/>
  <c r="BD7" i="21"/>
  <c r="BC7" i="21"/>
  <c r="BA7" i="21"/>
  <c r="BB7" i="21" s="1"/>
  <c r="BE15" i="21"/>
  <c r="BD15" i="21"/>
  <c r="BC15" i="21"/>
  <c r="BA15" i="21"/>
  <c r="BB15" i="21" s="1"/>
  <c r="BE23" i="21"/>
  <c r="BD23" i="21"/>
  <c r="BC23" i="21"/>
  <c r="BA23" i="21"/>
  <c r="BB23" i="21" s="1"/>
  <c r="BE10" i="21"/>
  <c r="BD10" i="21"/>
  <c r="BC10" i="21"/>
  <c r="BA10" i="21"/>
  <c r="BB10" i="21" s="1"/>
  <c r="BE18" i="21"/>
  <c r="BD18" i="21"/>
  <c r="BC18" i="21"/>
  <c r="BA18" i="21"/>
  <c r="BB18" i="21" s="1"/>
  <c r="BE30" i="21"/>
  <c r="BA30" i="21"/>
  <c r="BB30" i="21" s="1"/>
  <c r="BA63" i="21"/>
  <c r="BB63" i="21" s="1"/>
  <c r="BE66" i="21"/>
  <c r="BC178" i="21"/>
  <c r="BA178" i="21"/>
  <c r="BB178" i="21" s="1"/>
  <c r="BE178" i="21"/>
  <c r="BD178" i="21"/>
  <c r="BE5" i="21"/>
  <c r="BD5" i="21"/>
  <c r="BC5" i="21"/>
  <c r="BA5" i="21"/>
  <c r="BB5" i="21" s="1"/>
  <c r="BE13" i="21"/>
  <c r="BD13" i="21"/>
  <c r="BC13" i="21"/>
  <c r="BA13" i="21"/>
  <c r="BB13" i="21" s="1"/>
  <c r="BE21" i="21"/>
  <c r="BD21" i="21"/>
  <c r="BC21" i="21"/>
  <c r="BA21" i="21"/>
  <c r="BB21" i="21" s="1"/>
  <c r="BE42" i="21"/>
  <c r="BD45" i="21"/>
  <c r="BC45" i="21"/>
  <c r="BE45" i="21"/>
  <c r="BA45" i="21"/>
  <c r="BB45" i="21" s="1"/>
  <c r="BD81" i="21"/>
  <c r="BC81" i="21"/>
  <c r="BE81" i="21"/>
  <c r="BA81" i="21"/>
  <c r="BB81" i="21" s="1"/>
  <c r="BA95" i="21"/>
  <c r="BB95" i="21" s="1"/>
  <c r="BE62" i="21"/>
  <c r="BD53" i="21"/>
  <c r="BC53" i="21"/>
  <c r="BE53" i="21"/>
  <c r="BA53" i="21"/>
  <c r="BB53" i="21" s="1"/>
  <c r="BA91" i="21"/>
  <c r="BB91" i="21" s="1"/>
  <c r="BD41" i="21"/>
  <c r="BC41" i="21"/>
  <c r="BE41" i="21"/>
  <c r="BA41" i="21"/>
  <c r="BB41" i="21" s="1"/>
  <c r="BD77" i="21"/>
  <c r="BC77" i="21"/>
  <c r="BE77" i="21"/>
  <c r="BA77" i="21"/>
  <c r="BB77" i="21" s="1"/>
  <c r="BA38" i="21"/>
  <c r="BB38" i="21" s="1"/>
  <c r="BA74" i="21"/>
  <c r="BB74" i="21" s="1"/>
  <c r="BD85" i="21"/>
  <c r="BC85" i="21"/>
  <c r="BE85" i="21"/>
  <c r="BA85" i="21"/>
  <c r="BB85" i="21" s="1"/>
  <c r="BE4" i="21"/>
  <c r="BD4" i="21"/>
  <c r="BC4" i="21"/>
  <c r="BA4" i="21"/>
  <c r="BB4" i="21" s="1"/>
  <c r="BE12" i="21"/>
  <c r="BD12" i="21"/>
  <c r="BC12" i="21"/>
  <c r="BA12" i="21"/>
  <c r="BB12" i="21" s="1"/>
  <c r="BE20" i="21"/>
  <c r="BD20" i="21"/>
  <c r="BC20" i="21"/>
  <c r="BA20" i="21"/>
  <c r="BB20" i="21" s="1"/>
  <c r="BA27" i="21"/>
  <c r="BB27" i="21" s="1"/>
  <c r="BE34" i="21"/>
  <c r="BD49" i="21"/>
  <c r="BC49" i="21"/>
  <c r="BE49" i="21"/>
  <c r="BA49" i="21"/>
  <c r="BB49" i="21" s="1"/>
  <c r="BC162" i="21"/>
  <c r="BA162" i="21"/>
  <c r="BB162" i="21" s="1"/>
  <c r="BE162" i="21"/>
  <c r="BD162" i="21"/>
  <c r="BD73" i="21"/>
  <c r="BC73" i="21"/>
  <c r="BE73" i="21"/>
  <c r="BA73" i="21"/>
  <c r="BB73" i="21" s="1"/>
  <c r="BD113" i="21"/>
  <c r="BC113" i="21"/>
  <c r="BD121" i="21"/>
  <c r="BC121" i="21"/>
  <c r="BD129" i="21"/>
  <c r="BC129" i="21"/>
  <c r="BD137" i="21"/>
  <c r="BC137" i="21"/>
  <c r="BD145" i="21"/>
  <c r="BC145" i="21"/>
  <c r="BD153" i="21"/>
  <c r="BC153" i="21"/>
  <c r="BE8" i="21"/>
  <c r="BD8" i="21"/>
  <c r="BC8" i="21"/>
  <c r="BA8" i="21"/>
  <c r="BB8" i="21" s="1"/>
  <c r="BE16" i="21"/>
  <c r="BD16" i="21"/>
  <c r="BC16" i="21"/>
  <c r="BA16" i="21"/>
  <c r="BB16" i="21" s="1"/>
  <c r="BE24" i="21"/>
  <c r="BD24" i="21"/>
  <c r="BC24" i="21"/>
  <c r="BA24" i="21"/>
  <c r="BB24" i="21" s="1"/>
  <c r="BD37" i="21"/>
  <c r="BC37" i="21"/>
  <c r="BE37" i="21"/>
  <c r="BA37" i="21"/>
  <c r="BB37" i="21" s="1"/>
  <c r="BA47" i="21"/>
  <c r="BB47" i="21" s="1"/>
  <c r="BD69" i="21"/>
  <c r="BC69" i="21"/>
  <c r="BE69" i="21"/>
  <c r="BA69" i="21"/>
  <c r="BB69" i="21" s="1"/>
  <c r="BA79" i="21"/>
  <c r="BB79" i="21" s="1"/>
  <c r="BA94" i="21"/>
  <c r="BB94" i="21" s="1"/>
  <c r="BE3" i="21"/>
  <c r="BD3" i="21"/>
  <c r="BC3" i="21"/>
  <c r="BA3" i="21"/>
  <c r="BB3" i="21" s="1"/>
  <c r="BE11" i="21"/>
  <c r="BD11" i="21"/>
  <c r="BC11" i="21"/>
  <c r="BA11" i="21"/>
  <c r="BB11" i="21" s="1"/>
  <c r="BE19" i="21"/>
  <c r="BD19" i="21"/>
  <c r="BC19" i="21"/>
  <c r="BA19" i="21"/>
  <c r="BB19" i="21" s="1"/>
  <c r="BA26" i="21"/>
  <c r="BB26" i="21" s="1"/>
  <c r="BD33" i="21"/>
  <c r="BC33" i="21"/>
  <c r="BE33" i="21"/>
  <c r="BA33" i="21"/>
  <c r="BB33" i="21" s="1"/>
  <c r="BA43" i="21"/>
  <c r="BB43" i="21" s="1"/>
  <c r="BA58" i="21"/>
  <c r="BB58" i="21" s="1"/>
  <c r="BD65" i="21"/>
  <c r="BC65" i="21"/>
  <c r="BE65" i="21"/>
  <c r="BA65" i="21"/>
  <c r="BB65" i="21" s="1"/>
  <c r="BA75" i="21"/>
  <c r="BB75" i="21" s="1"/>
  <c r="BA90" i="21"/>
  <c r="BB90" i="21" s="1"/>
  <c r="BD101" i="21"/>
  <c r="BE6" i="21"/>
  <c r="BD6" i="21"/>
  <c r="BC6" i="21"/>
  <c r="BA6" i="21"/>
  <c r="BB6" i="21" s="1"/>
  <c r="BE14" i="21"/>
  <c r="BD14" i="21"/>
  <c r="BC14" i="21"/>
  <c r="BA14" i="21"/>
  <c r="BB14" i="21" s="1"/>
  <c r="BE22" i="21"/>
  <c r="BD22" i="21"/>
  <c r="BC22" i="21"/>
  <c r="BA22" i="21"/>
  <c r="BB22" i="21" s="1"/>
  <c r="BD29" i="21"/>
  <c r="BC29" i="21"/>
  <c r="BE29" i="21"/>
  <c r="BA29" i="21"/>
  <c r="BB29" i="21" s="1"/>
  <c r="BA39" i="21"/>
  <c r="BB39" i="21" s="1"/>
  <c r="BE50" i="21"/>
  <c r="BA54" i="21"/>
  <c r="BB54" i="21" s="1"/>
  <c r="BD61" i="21"/>
  <c r="BC61" i="21"/>
  <c r="BE61" i="21"/>
  <c r="BA61" i="21"/>
  <c r="BB61" i="21" s="1"/>
  <c r="BA71" i="21"/>
  <c r="BB71" i="21" s="1"/>
  <c r="BE82" i="21"/>
  <c r="BA86" i="21"/>
  <c r="BB86" i="21" s="1"/>
  <c r="BD93" i="21"/>
  <c r="BC93" i="21"/>
  <c r="BE93" i="21"/>
  <c r="BA93" i="21"/>
  <c r="BB93" i="21" s="1"/>
  <c r="BD97" i="21"/>
  <c r="BC97" i="21"/>
  <c r="BD104" i="21"/>
  <c r="BC104" i="21"/>
  <c r="BE9" i="21"/>
  <c r="BD9" i="21"/>
  <c r="BC9" i="21"/>
  <c r="BA9" i="21"/>
  <c r="BB9" i="21" s="1"/>
  <c r="BE17" i="21"/>
  <c r="BD17" i="21"/>
  <c r="BC17" i="21"/>
  <c r="BA17" i="21"/>
  <c r="BB17" i="21" s="1"/>
  <c r="BD25" i="21"/>
  <c r="BC25" i="21"/>
  <c r="BE25" i="21"/>
  <c r="BA25" i="21"/>
  <c r="BB25" i="21" s="1"/>
  <c r="BA35" i="21"/>
  <c r="BB35" i="21" s="1"/>
  <c r="BE46" i="21"/>
  <c r="BD57" i="21"/>
  <c r="BC57" i="21"/>
  <c r="BE57" i="21"/>
  <c r="BA57" i="21"/>
  <c r="BB57" i="21" s="1"/>
  <c r="BA67" i="21"/>
  <c r="BB67" i="21" s="1"/>
  <c r="BE70" i="21"/>
  <c r="BE78" i="21"/>
  <c r="BD89" i="21"/>
  <c r="BC89" i="21"/>
  <c r="BE89" i="21"/>
  <c r="BA89" i="21"/>
  <c r="BB89" i="21" s="1"/>
  <c r="BD28" i="21"/>
  <c r="BC28" i="21"/>
  <c r="BD32" i="21"/>
  <c r="BC32" i="21"/>
  <c r="BD36" i="21"/>
  <c r="BC36" i="21"/>
  <c r="BD40" i="21"/>
  <c r="BC40" i="21"/>
  <c r="BD44" i="21"/>
  <c r="BC44" i="21"/>
  <c r="BD48" i="21"/>
  <c r="BC48" i="21"/>
  <c r="BD52" i="21"/>
  <c r="BC52" i="21"/>
  <c r="BD56" i="21"/>
  <c r="BC56" i="21"/>
  <c r="BD60" i="21"/>
  <c r="BC60" i="21"/>
  <c r="BD64" i="21"/>
  <c r="BC64" i="21"/>
  <c r="BD68" i="21"/>
  <c r="BC68" i="21"/>
  <c r="BD72" i="21"/>
  <c r="BC72" i="21"/>
  <c r="BD76" i="21"/>
  <c r="BC76" i="21"/>
  <c r="BD80" i="21"/>
  <c r="BC80" i="21"/>
  <c r="BD84" i="21"/>
  <c r="BC84" i="21"/>
  <c r="BD88" i="21"/>
  <c r="BC88" i="21"/>
  <c r="BD92" i="21"/>
  <c r="BC92" i="21"/>
  <c r="BA96" i="21"/>
  <c r="BB96" i="21" s="1"/>
  <c r="BE96" i="21"/>
  <c r="BD96" i="21"/>
  <c r="BC99" i="21"/>
  <c r="BD111" i="21"/>
  <c r="BC111" i="21"/>
  <c r="BA114" i="21"/>
  <c r="BB114" i="21" s="1"/>
  <c r="BD119" i="21"/>
  <c r="BC119" i="21"/>
  <c r="BA122" i="21"/>
  <c r="BB122" i="21" s="1"/>
  <c r="BD127" i="21"/>
  <c r="BC127" i="21"/>
  <c r="BA130" i="21"/>
  <c r="BB130" i="21" s="1"/>
  <c r="BD135" i="21"/>
  <c r="BC135" i="21"/>
  <c r="BA138" i="21"/>
  <c r="BB138" i="21" s="1"/>
  <c r="BD143" i="21"/>
  <c r="BC143" i="21"/>
  <c r="BA146" i="21"/>
  <c r="BB146" i="21" s="1"/>
  <c r="BD151" i="21"/>
  <c r="BC151" i="21"/>
  <c r="BA154" i="21"/>
  <c r="BB154" i="21" s="1"/>
  <c r="BA109" i="21"/>
  <c r="BB109" i="21" s="1"/>
  <c r="BD114" i="21"/>
  <c r="BC114" i="21"/>
  <c r="BA117" i="21"/>
  <c r="BB117" i="21" s="1"/>
  <c r="BD122" i="21"/>
  <c r="BC122" i="21"/>
  <c r="BA125" i="21"/>
  <c r="BB125" i="21" s="1"/>
  <c r="BD130" i="21"/>
  <c r="BC130" i="21"/>
  <c r="BA133" i="21"/>
  <c r="BB133" i="21" s="1"/>
  <c r="BD138" i="21"/>
  <c r="BC138" i="21"/>
  <c r="BA141" i="21"/>
  <c r="BB141" i="21" s="1"/>
  <c r="BD146" i="21"/>
  <c r="BC146" i="21"/>
  <c r="BA149" i="21"/>
  <c r="BB149" i="21" s="1"/>
  <c r="BC154" i="21"/>
  <c r="BE154" i="21"/>
  <c r="BD154" i="21"/>
  <c r="BC158" i="21"/>
  <c r="BE159" i="21"/>
  <c r="BD163" i="21"/>
  <c r="BD167" i="21"/>
  <c r="BD27" i="21"/>
  <c r="BC27" i="21"/>
  <c r="BD31" i="21"/>
  <c r="BC31" i="21"/>
  <c r="BD35" i="21"/>
  <c r="BC35" i="21"/>
  <c r="BD39" i="21"/>
  <c r="BC39" i="21"/>
  <c r="BD43" i="21"/>
  <c r="BC43" i="21"/>
  <c r="BD47" i="21"/>
  <c r="BC47" i="21"/>
  <c r="BD51" i="21"/>
  <c r="BC51" i="21"/>
  <c r="BD55" i="21"/>
  <c r="BC55" i="21"/>
  <c r="BD59" i="21"/>
  <c r="BC59" i="21"/>
  <c r="BD63" i="21"/>
  <c r="BC63" i="21"/>
  <c r="BD67" i="21"/>
  <c r="BC67" i="21"/>
  <c r="BD71" i="21"/>
  <c r="BC71" i="21"/>
  <c r="BD75" i="21"/>
  <c r="BC75" i="21"/>
  <c r="BD79" i="21"/>
  <c r="BC79" i="21"/>
  <c r="BD83" i="21"/>
  <c r="BC83" i="21"/>
  <c r="BD87" i="21"/>
  <c r="BC87" i="21"/>
  <c r="BD91" i="21"/>
  <c r="BC91" i="21"/>
  <c r="BD95" i="21"/>
  <c r="BC95" i="21"/>
  <c r="BA98" i="21"/>
  <c r="BB98" i="21" s="1"/>
  <c r="BA103" i="21"/>
  <c r="BB103" i="21" s="1"/>
  <c r="BD109" i="21"/>
  <c r="BC109" i="21"/>
  <c r="BD117" i="21"/>
  <c r="BC117" i="21"/>
  <c r="BD125" i="21"/>
  <c r="BC125" i="21"/>
  <c r="BD133" i="21"/>
  <c r="BC133" i="21"/>
  <c r="BD141" i="21"/>
  <c r="BC141" i="21"/>
  <c r="BD149" i="21"/>
  <c r="BC149" i="21"/>
  <c r="BC170" i="21"/>
  <c r="BA170" i="21"/>
  <c r="BB170" i="21" s="1"/>
  <c r="BE170" i="21"/>
  <c r="BD170" i="21"/>
  <c r="BA28" i="21"/>
  <c r="BB28" i="21" s="1"/>
  <c r="BA32" i="21"/>
  <c r="BB32" i="21" s="1"/>
  <c r="BA36" i="21"/>
  <c r="BB36" i="21" s="1"/>
  <c r="BA40" i="21"/>
  <c r="BB40" i="21" s="1"/>
  <c r="BA44" i="21"/>
  <c r="BB44" i="21" s="1"/>
  <c r="BA48" i="21"/>
  <c r="BB48" i="21" s="1"/>
  <c r="BA52" i="21"/>
  <c r="BB52" i="21" s="1"/>
  <c r="BA56" i="21"/>
  <c r="BB56" i="21" s="1"/>
  <c r="BA60" i="21"/>
  <c r="BB60" i="21" s="1"/>
  <c r="BA64" i="21"/>
  <c r="BB64" i="21" s="1"/>
  <c r="BA68" i="21"/>
  <c r="BB68" i="21" s="1"/>
  <c r="BA72" i="21"/>
  <c r="BB72" i="21" s="1"/>
  <c r="BA76" i="21"/>
  <c r="BB76" i="21" s="1"/>
  <c r="BA80" i="21"/>
  <c r="BB80" i="21" s="1"/>
  <c r="BA84" i="21"/>
  <c r="BB84" i="21" s="1"/>
  <c r="BA88" i="21"/>
  <c r="BB88" i="21" s="1"/>
  <c r="BA92" i="21"/>
  <c r="BB92" i="21" s="1"/>
  <c r="BD98" i="21"/>
  <c r="BA100" i="21"/>
  <c r="BB100" i="21" s="1"/>
  <c r="BC101" i="21"/>
  <c r="BD103" i="21"/>
  <c r="BC103" i="21"/>
  <c r="BD26" i="21"/>
  <c r="BC26" i="21"/>
  <c r="BD30" i="21"/>
  <c r="BC30" i="21"/>
  <c r="BD34" i="21"/>
  <c r="BC34" i="21"/>
  <c r="BD38" i="21"/>
  <c r="BC38" i="21"/>
  <c r="BD42" i="21"/>
  <c r="BC42" i="21"/>
  <c r="BD46" i="21"/>
  <c r="BC46" i="21"/>
  <c r="BD50" i="21"/>
  <c r="BC50" i="21"/>
  <c r="BD54" i="21"/>
  <c r="BC54" i="21"/>
  <c r="BD58" i="21"/>
  <c r="BC58" i="21"/>
  <c r="BD62" i="21"/>
  <c r="BC62" i="21"/>
  <c r="BD66" i="21"/>
  <c r="BC66" i="21"/>
  <c r="BD70" i="21"/>
  <c r="BC70" i="21"/>
  <c r="BD74" i="21"/>
  <c r="BC74" i="21"/>
  <c r="BD78" i="21"/>
  <c r="BC78" i="21"/>
  <c r="BD82" i="21"/>
  <c r="BC82" i="21"/>
  <c r="BD86" i="21"/>
  <c r="BC86" i="21"/>
  <c r="BD90" i="21"/>
  <c r="BC90" i="21"/>
  <c r="BD94" i="21"/>
  <c r="BC94" i="21"/>
  <c r="BC96" i="21"/>
  <c r="BD100" i="21"/>
  <c r="BA104" i="21"/>
  <c r="BB104" i="21" s="1"/>
  <c r="BD110" i="21"/>
  <c r="BC110" i="21"/>
  <c r="BA113" i="21"/>
  <c r="BB113" i="21" s="1"/>
  <c r="BD118" i="21"/>
  <c r="BC118" i="21"/>
  <c r="BA121" i="21"/>
  <c r="BB121" i="21" s="1"/>
  <c r="BD126" i="21"/>
  <c r="BC126" i="21"/>
  <c r="BA129" i="21"/>
  <c r="BB129" i="21" s="1"/>
  <c r="BD134" i="21"/>
  <c r="BC134" i="21"/>
  <c r="BA137" i="21"/>
  <c r="BB137" i="21" s="1"/>
  <c r="BD142" i="21"/>
  <c r="BC142" i="21"/>
  <c r="BA145" i="21"/>
  <c r="BB145" i="21" s="1"/>
  <c r="BD150" i="21"/>
  <c r="BC150" i="21"/>
  <c r="BA153" i="21"/>
  <c r="BB153" i="21" s="1"/>
  <c r="BD155" i="21"/>
  <c r="BC106" i="21"/>
  <c r="BD108" i="21"/>
  <c r="BC108" i="21"/>
  <c r="BA111" i="21"/>
  <c r="BB111" i="21" s="1"/>
  <c r="BD116" i="21"/>
  <c r="BC116" i="21"/>
  <c r="BA119" i="21"/>
  <c r="BB119" i="21" s="1"/>
  <c r="BD124" i="21"/>
  <c r="BC124" i="21"/>
  <c r="BA127" i="21"/>
  <c r="BB127" i="21" s="1"/>
  <c r="BD132" i="21"/>
  <c r="BC132" i="21"/>
  <c r="BA135" i="21"/>
  <c r="BB135" i="21" s="1"/>
  <c r="BD140" i="21"/>
  <c r="BC140" i="21"/>
  <c r="BA143" i="21"/>
  <c r="BB143" i="21" s="1"/>
  <c r="BD148" i="21"/>
  <c r="BC148" i="21"/>
  <c r="BA151" i="21"/>
  <c r="BB151" i="21" s="1"/>
  <c r="BE175" i="21"/>
  <c r="BD179" i="21"/>
  <c r="BD183" i="21"/>
  <c r="BC105" i="21"/>
  <c r="BC107" i="21"/>
  <c r="BD112" i="21"/>
  <c r="BC112" i="21"/>
  <c r="BA115" i="21"/>
  <c r="BB115" i="21" s="1"/>
  <c r="BD120" i="21"/>
  <c r="BC120" i="21"/>
  <c r="BA123" i="21"/>
  <c r="BB123" i="21" s="1"/>
  <c r="BD128" i="21"/>
  <c r="BC128" i="21"/>
  <c r="BA131" i="21"/>
  <c r="BB131" i="21" s="1"/>
  <c r="BD136" i="21"/>
  <c r="BC136" i="21"/>
  <c r="BA139" i="21"/>
  <c r="BB139" i="21" s="1"/>
  <c r="BD144" i="21"/>
  <c r="BC144" i="21"/>
  <c r="BA147" i="21"/>
  <c r="BB147" i="21" s="1"/>
  <c r="BD152" i="21"/>
  <c r="BC152" i="21"/>
  <c r="BC186" i="21"/>
  <c r="BA186" i="21"/>
  <c r="BB186" i="21" s="1"/>
  <c r="BE186" i="21"/>
  <c r="BD186" i="21"/>
  <c r="BA97" i="21"/>
  <c r="BB97" i="21" s="1"/>
  <c r="BA101" i="21"/>
  <c r="BB101" i="21" s="1"/>
  <c r="BA110" i="21"/>
  <c r="BB110" i="21" s="1"/>
  <c r="BD115" i="21"/>
  <c r="BC115" i="21"/>
  <c r="BA118" i="21"/>
  <c r="BB118" i="21" s="1"/>
  <c r="BD123" i="21"/>
  <c r="BC123" i="21"/>
  <c r="BA126" i="21"/>
  <c r="BB126" i="21" s="1"/>
  <c r="BD131" i="21"/>
  <c r="BC131" i="21"/>
  <c r="BA134" i="21"/>
  <c r="BB134" i="21" s="1"/>
  <c r="BD139" i="21"/>
  <c r="BC139" i="21"/>
  <c r="BA142" i="21"/>
  <c r="BB142" i="21" s="1"/>
  <c r="BD147" i="21"/>
  <c r="BC147" i="21"/>
  <c r="BA150" i="21"/>
  <c r="BB150" i="21" s="1"/>
  <c r="BD158" i="21"/>
  <c r="BD174" i="21"/>
  <c r="BC166" i="21"/>
  <c r="BE167" i="21"/>
  <c r="BD171" i="21"/>
  <c r="BE173" i="21"/>
  <c r="BD175" i="21"/>
  <c r="BC182" i="21"/>
  <c r="BE183" i="21"/>
  <c r="BE155" i="21"/>
  <c r="BA160" i="21"/>
  <c r="BB160" i="21" s="1"/>
  <c r="BC161" i="21"/>
  <c r="BE163" i="21"/>
  <c r="BA168" i="21"/>
  <c r="BB168" i="21" s="1"/>
  <c r="BC169" i="21"/>
  <c r="BE171" i="21"/>
  <c r="BA176" i="21"/>
  <c r="BB176" i="21" s="1"/>
  <c r="BC177" i="21"/>
  <c r="BE179" i="21"/>
  <c r="BA184" i="21"/>
  <c r="BB184" i="21" s="1"/>
  <c r="BE187" i="21"/>
  <c r="BA192" i="21"/>
  <c r="BB192" i="21" s="1"/>
  <c r="BA159" i="21"/>
  <c r="BB159" i="21" s="1"/>
  <c r="BC160" i="21"/>
  <c r="BD161" i="21"/>
  <c r="BA167" i="21"/>
  <c r="BB167" i="21" s="1"/>
  <c r="BC168" i="21"/>
  <c r="BD169" i="21"/>
  <c r="BA175" i="21"/>
  <c r="BB175" i="21" s="1"/>
  <c r="BC176" i="21"/>
  <c r="BD177" i="21"/>
  <c r="BA183" i="21"/>
  <c r="BB183" i="21" s="1"/>
  <c r="BD185" i="21"/>
  <c r="BA191" i="21"/>
  <c r="BB191" i="21" s="1"/>
  <c r="BC192" i="21"/>
  <c r="BE97" i="21"/>
  <c r="BE98" i="21"/>
  <c r="BE99" i="21"/>
  <c r="BE100" i="21"/>
  <c r="BE101" i="21"/>
  <c r="BE102" i="21"/>
  <c r="BE103" i="21"/>
  <c r="BE104" i="21"/>
  <c r="BE105" i="21"/>
  <c r="BE106" i="21"/>
  <c r="BE107" i="21"/>
  <c r="BE108" i="21"/>
  <c r="BE109" i="21"/>
  <c r="BE110" i="21"/>
  <c r="BE111" i="21"/>
  <c r="BE112" i="21"/>
  <c r="BE113" i="21"/>
  <c r="BE114" i="21"/>
  <c r="BE115" i="21"/>
  <c r="BE116" i="21"/>
  <c r="BE117" i="21"/>
  <c r="BE118" i="21"/>
  <c r="BE119" i="21"/>
  <c r="BE120" i="21"/>
  <c r="BE121" i="21"/>
  <c r="BE122" i="21"/>
  <c r="BE123" i="21"/>
  <c r="BE124" i="21"/>
  <c r="BE125" i="21"/>
  <c r="BE126" i="21"/>
  <c r="BE127" i="21"/>
  <c r="BE128" i="21"/>
  <c r="BE129" i="21"/>
  <c r="BE130" i="21"/>
  <c r="BE131" i="21"/>
  <c r="BE132" i="21"/>
  <c r="BE133" i="21"/>
  <c r="BE134" i="21"/>
  <c r="BE135" i="21"/>
  <c r="BE136" i="21"/>
  <c r="BE137" i="21"/>
  <c r="BE138" i="21"/>
  <c r="BE139" i="21"/>
  <c r="BE140" i="21"/>
  <c r="BE141" i="21"/>
  <c r="BE142" i="21"/>
  <c r="BE143" i="21"/>
  <c r="BE144" i="21"/>
  <c r="BE145" i="21"/>
  <c r="BE146" i="21"/>
  <c r="BE147" i="21"/>
  <c r="BE148" i="21"/>
  <c r="BE149" i="21"/>
  <c r="BE150" i="21"/>
  <c r="BE151" i="21"/>
  <c r="BE152" i="21"/>
  <c r="BE153" i="21"/>
  <c r="BA158" i="21"/>
  <c r="BB158" i="21" s="1"/>
  <c r="BC159" i="21"/>
  <c r="BD160" i="21"/>
  <c r="BA166" i="21"/>
  <c r="BB166" i="21" s="1"/>
  <c r="BC167" i="21"/>
  <c r="BD168" i="21"/>
  <c r="BA174" i="21"/>
  <c r="BB174" i="21" s="1"/>
  <c r="BC175" i="21"/>
  <c r="BD176" i="21"/>
  <c r="BE177" i="21"/>
  <c r="BA182" i="21"/>
  <c r="BB182" i="21" s="1"/>
  <c r="BC183" i="21"/>
  <c r="BD184" i="21"/>
  <c r="BA190" i="21"/>
  <c r="BB190" i="21" s="1"/>
  <c r="BC191" i="21"/>
  <c r="BD192" i="21"/>
  <c r="BA157" i="21"/>
  <c r="BB157" i="21" s="1"/>
  <c r="BA165" i="21"/>
  <c r="BB165" i="21" s="1"/>
  <c r="BA173" i="21"/>
  <c r="BB173" i="21" s="1"/>
  <c r="BA181" i="21"/>
  <c r="BB181" i="21" s="1"/>
  <c r="BA189" i="21"/>
  <c r="BB189" i="21" s="1"/>
  <c r="BC190" i="21"/>
  <c r="BD191" i="21"/>
  <c r="BA156" i="21"/>
  <c r="BB156" i="21" s="1"/>
  <c r="BA164" i="21"/>
  <c r="BB164" i="21" s="1"/>
  <c r="BA172" i="21"/>
  <c r="BB172" i="21" s="1"/>
  <c r="BD190" i="21"/>
  <c r="BD189" i="21"/>
  <c r="BC155" i="21"/>
  <c r="BC163" i="21"/>
  <c r="BC171" i="21"/>
  <c r="BC179" i="21"/>
  <c r="BD180" i="21"/>
  <c r="BC187" i="21"/>
  <c r="BD188" i="21"/>
  <c r="BE193" i="21"/>
  <c r="BD193" i="21"/>
  <c r="BA193" i="21"/>
  <c r="BB193" i="21" s="1"/>
  <c r="P153" i="7" l="1"/>
  <c r="M143" i="7"/>
  <c r="M110" i="14"/>
  <c r="AH78" i="8"/>
  <c r="M50" i="7"/>
  <c r="M14" i="7"/>
  <c r="O61" i="8"/>
  <c r="W44" i="8"/>
  <c r="W25" i="8"/>
  <c r="N15" i="8"/>
  <c r="O164" i="8"/>
  <c r="O147" i="8"/>
  <c r="O39" i="8"/>
  <c r="O22" i="8"/>
  <c r="AG7" i="14"/>
  <c r="N161" i="8"/>
  <c r="N149" i="8"/>
  <c r="H113" i="8"/>
  <c r="O113" i="8" s="1"/>
  <c r="N55" i="8"/>
  <c r="N150" i="8"/>
  <c r="W72" i="8"/>
  <c r="W23" i="8"/>
  <c r="O47" i="8"/>
  <c r="H146" i="8"/>
  <c r="N132" i="8"/>
  <c r="W34" i="8"/>
  <c r="H142" i="8"/>
  <c r="H41" i="8"/>
  <c r="N139" i="8"/>
  <c r="N91" i="8"/>
  <c r="H162" i="8"/>
  <c r="W153" i="8"/>
  <c r="K48" i="8"/>
  <c r="H13" i="8"/>
  <c r="H141" i="8"/>
  <c r="O141" i="8" s="1"/>
  <c r="H102" i="8"/>
  <c r="O102" i="8" s="1"/>
  <c r="H92" i="8"/>
  <c r="O92" i="8" s="1"/>
  <c r="H39" i="8"/>
  <c r="K26" i="8"/>
  <c r="O26" i="8" s="1"/>
  <c r="AJ156" i="14"/>
  <c r="AG148" i="14"/>
  <c r="M143" i="14"/>
  <c r="G133" i="14"/>
  <c r="L118" i="7"/>
  <c r="AJ112" i="14"/>
  <c r="AG77" i="14"/>
  <c r="AL94" i="8"/>
  <c r="AG70" i="14"/>
  <c r="M71" i="14"/>
  <c r="L60" i="14"/>
  <c r="O25" i="7"/>
  <c r="AG22" i="14"/>
  <c r="O67" i="8"/>
  <c r="AG15" i="14"/>
  <c r="O136" i="8"/>
  <c r="W15" i="8"/>
  <c r="AJ11" i="14"/>
  <c r="H88" i="8"/>
  <c r="O88" i="8" s="1"/>
  <c r="N11" i="8"/>
  <c r="N93" i="8"/>
  <c r="W112" i="8"/>
  <c r="N46" i="8"/>
  <c r="W12" i="8"/>
  <c r="G6" i="14"/>
  <c r="H108" i="8"/>
  <c r="W73" i="8"/>
  <c r="R73" i="8"/>
  <c r="O71" i="8"/>
  <c r="N71" i="8"/>
  <c r="W59" i="8"/>
  <c r="O32" i="8"/>
  <c r="W77" i="8"/>
  <c r="N34" i="8"/>
  <c r="K142" i="8"/>
  <c r="W111" i="8"/>
  <c r="H97" i="8"/>
  <c r="K72" i="8"/>
  <c r="H160" i="8"/>
  <c r="N131" i="8"/>
  <c r="K112" i="8"/>
  <c r="H40" i="8"/>
  <c r="O35" i="8"/>
  <c r="H79" i="8"/>
  <c r="G162" i="14"/>
  <c r="AL123" i="8"/>
  <c r="AH117" i="8"/>
  <c r="K79" i="14"/>
  <c r="K62" i="14"/>
  <c r="W159" i="8"/>
  <c r="W157" i="8"/>
  <c r="W155" i="8"/>
  <c r="O134" i="8"/>
  <c r="W102" i="8"/>
  <c r="O18" i="8"/>
  <c r="L85" i="7"/>
  <c r="N109" i="8"/>
  <c r="O72" i="8"/>
  <c r="N112" i="8"/>
  <c r="W105" i="8"/>
  <c r="O104" i="8"/>
  <c r="H75" i="8"/>
  <c r="O75" i="8" s="1"/>
  <c r="H34" i="8"/>
  <c r="O34" i="8" s="1"/>
  <c r="N21" i="8"/>
  <c r="N144" i="8"/>
  <c r="W142" i="8"/>
  <c r="O50" i="8"/>
  <c r="W162" i="8"/>
  <c r="K148" i="8"/>
  <c r="O148" i="8" s="1"/>
  <c r="K141" i="8"/>
  <c r="M73" i="7"/>
  <c r="P50" i="7"/>
  <c r="AH61" i="8"/>
  <c r="O143" i="8"/>
  <c r="O159" i="8"/>
  <c r="O155" i="8"/>
  <c r="O85" i="8"/>
  <c r="O81" i="8"/>
  <c r="O79" i="8"/>
  <c r="W118" i="8"/>
  <c r="O52" i="8"/>
  <c r="W49" i="8"/>
  <c r="N130" i="8"/>
  <c r="O130" i="8" s="1"/>
  <c r="W65" i="8"/>
  <c r="W14" i="8"/>
  <c r="W27" i="8"/>
  <c r="H109" i="8"/>
  <c r="H107" i="8"/>
  <c r="O46" i="8"/>
  <c r="H150" i="8"/>
  <c r="N36" i="8"/>
  <c r="K23" i="8"/>
  <c r="AL6" i="8"/>
  <c r="N146" i="8"/>
  <c r="H21" i="8"/>
  <c r="K40" i="8"/>
  <c r="K105" i="8"/>
  <c r="N63" i="8"/>
  <c r="H134" i="8"/>
  <c r="K130" i="8"/>
  <c r="H100" i="8"/>
  <c r="K154" i="8"/>
  <c r="H85" i="8"/>
  <c r="X115" i="8"/>
  <c r="S114" i="3" s="1"/>
  <c r="Q80" i="8"/>
  <c r="Q79" i="8"/>
  <c r="R79" i="8" s="1"/>
  <c r="Q78" i="8"/>
  <c r="Q155" i="8"/>
  <c r="R155" i="8" s="1"/>
  <c r="X155" i="8" s="1"/>
  <c r="S154" i="3" s="1"/>
  <c r="Q156" i="8"/>
  <c r="Q153" i="8"/>
  <c r="Q154" i="8"/>
  <c r="Q152" i="8"/>
  <c r="Q106" i="8"/>
  <c r="Q105" i="8"/>
  <c r="Q47" i="8"/>
  <c r="R47" i="8" s="1"/>
  <c r="Q50" i="8"/>
  <c r="Q48" i="8"/>
  <c r="R48" i="8" s="1"/>
  <c r="Q49" i="8"/>
  <c r="Q163" i="8"/>
  <c r="R163" i="8" s="1"/>
  <c r="X163" i="8" s="1"/>
  <c r="S162" i="3" s="1"/>
  <c r="Q164" i="8"/>
  <c r="K144" i="6"/>
  <c r="L144" i="6" s="1"/>
  <c r="M144" i="6" s="1"/>
  <c r="N144" i="6" s="1"/>
  <c r="M143" i="3" s="1"/>
  <c r="K143" i="6"/>
  <c r="L143" i="6" s="1"/>
  <c r="M143" i="6" s="1"/>
  <c r="O36" i="8"/>
  <c r="Q19" i="8"/>
  <c r="Q18" i="8"/>
  <c r="R18" i="8" s="1"/>
  <c r="Q17" i="8"/>
  <c r="R17" i="8" s="1"/>
  <c r="Q20" i="8"/>
  <c r="X31" i="8"/>
  <c r="S30" i="3" s="1"/>
  <c r="X18" i="8"/>
  <c r="S17" i="3" s="1"/>
  <c r="Q144" i="8"/>
  <c r="R144" i="8" s="1"/>
  <c r="Q143" i="8"/>
  <c r="R143" i="8" s="1"/>
  <c r="Q145" i="8"/>
  <c r="Q146" i="8"/>
  <c r="Q117" i="8"/>
  <c r="R117" i="8" s="1"/>
  <c r="Q118" i="8"/>
  <c r="Q116" i="8"/>
  <c r="P161" i="10"/>
  <c r="K158" i="10"/>
  <c r="AF158" i="10"/>
  <c r="AJ161" i="8" s="1"/>
  <c r="AL158" i="14"/>
  <c r="T158" i="15"/>
  <c r="AH158" i="14"/>
  <c r="AC158" i="10"/>
  <c r="AF161" i="8" s="1"/>
  <c r="Q158" i="15"/>
  <c r="V148" i="10"/>
  <c r="Y151" i="8"/>
  <c r="Z151" i="8" s="1"/>
  <c r="J195" i="12"/>
  <c r="Q149" i="8" s="1"/>
  <c r="W146" i="14"/>
  <c r="X146" i="14" s="1"/>
  <c r="T146" i="14" s="1"/>
  <c r="F146" i="14"/>
  <c r="G146" i="10"/>
  <c r="C146" i="15"/>
  <c r="E145" i="15"/>
  <c r="I145" i="10"/>
  <c r="S148" i="6" s="1"/>
  <c r="I145" i="14"/>
  <c r="C145" i="15"/>
  <c r="G145" i="10"/>
  <c r="F145" i="14"/>
  <c r="N147" i="10"/>
  <c r="O170" i="12"/>
  <c r="AF136" i="10"/>
  <c r="AJ139" i="8" s="1"/>
  <c r="T136" i="15"/>
  <c r="AL136" i="14"/>
  <c r="W162" i="6"/>
  <c r="O204" i="12"/>
  <c r="W160" i="6"/>
  <c r="AD145" i="14"/>
  <c r="N145" i="15"/>
  <c r="Z145" i="10"/>
  <c r="AB148" i="8" s="1"/>
  <c r="O209" i="12"/>
  <c r="W159" i="10"/>
  <c r="P162" i="10"/>
  <c r="T161" i="15"/>
  <c r="AF161" i="10"/>
  <c r="AJ164" i="8" s="1"/>
  <c r="AL161" i="14"/>
  <c r="J160" i="10"/>
  <c r="W158" i="10"/>
  <c r="AF159" i="14"/>
  <c r="AB159" i="10"/>
  <c r="AD162" i="8" s="1"/>
  <c r="AE162" i="8" s="1"/>
  <c r="P159" i="15"/>
  <c r="AI157" i="14"/>
  <c r="AD157" i="10"/>
  <c r="AG160" i="8" s="1"/>
  <c r="R157" i="15"/>
  <c r="AK156" i="14"/>
  <c r="AN156" i="14" s="1"/>
  <c r="AE156" i="10"/>
  <c r="AI159" i="8" s="1"/>
  <c r="AL159" i="8" s="1"/>
  <c r="S156" i="15"/>
  <c r="AC163" i="14"/>
  <c r="M163" i="15"/>
  <c r="Y163" i="10"/>
  <c r="AA166" i="8" s="1"/>
  <c r="K162" i="10"/>
  <c r="L165" i="7"/>
  <c r="W163" i="10"/>
  <c r="W159" i="6"/>
  <c r="C156" i="6"/>
  <c r="C156" i="7"/>
  <c r="C155" i="3"/>
  <c r="C156" i="8"/>
  <c r="AA154" i="10"/>
  <c r="AC157" i="8" s="1"/>
  <c r="AE154" i="14"/>
  <c r="O154" i="15"/>
  <c r="X154" i="10"/>
  <c r="R154" i="14"/>
  <c r="U154" i="10"/>
  <c r="J157" i="7" s="1"/>
  <c r="K154" i="15"/>
  <c r="W149" i="10"/>
  <c r="O144" i="10"/>
  <c r="AD140" i="14"/>
  <c r="Z140" i="10"/>
  <c r="AB143" i="8" s="1"/>
  <c r="N140" i="15"/>
  <c r="H135" i="14"/>
  <c r="H135" i="10"/>
  <c r="D135" i="15"/>
  <c r="V135" i="15" s="1"/>
  <c r="G135" i="11" s="1"/>
  <c r="D135" i="11" s="1"/>
  <c r="X150" i="6"/>
  <c r="Y150" i="6" s="1"/>
  <c r="Z150" i="6" s="1"/>
  <c r="P150" i="6"/>
  <c r="Q150" i="6" s="1"/>
  <c r="O150" i="6"/>
  <c r="T146" i="10"/>
  <c r="I149" i="7" s="1"/>
  <c r="Q146" i="14"/>
  <c r="J146" i="15"/>
  <c r="U152" i="10"/>
  <c r="J155" i="7" s="1"/>
  <c r="P155" i="7" s="1"/>
  <c r="K152" i="15"/>
  <c r="R152" i="14"/>
  <c r="W160" i="10"/>
  <c r="N163" i="10"/>
  <c r="G161" i="15"/>
  <c r="Q161" i="10"/>
  <c r="F164" i="7" s="1"/>
  <c r="N161" i="14"/>
  <c r="P159" i="7"/>
  <c r="N154" i="14"/>
  <c r="Q154" i="10"/>
  <c r="F157" i="7" s="1"/>
  <c r="G154" i="15"/>
  <c r="G151" i="10"/>
  <c r="L154" i="7" s="1"/>
  <c r="F151" i="14"/>
  <c r="C151" i="15"/>
  <c r="C154" i="6"/>
  <c r="C154" i="8"/>
  <c r="C154" i="7"/>
  <c r="C153" i="3"/>
  <c r="R147" i="15"/>
  <c r="AI147" i="14"/>
  <c r="AD147" i="10"/>
  <c r="AG150" i="8" s="1"/>
  <c r="O195" i="12"/>
  <c r="AA144" i="14"/>
  <c r="L144" i="15"/>
  <c r="AA149" i="14"/>
  <c r="L149" i="15"/>
  <c r="P140" i="10"/>
  <c r="F152" i="10"/>
  <c r="E152" i="14"/>
  <c r="B152" i="15"/>
  <c r="J152" i="14"/>
  <c r="F152" i="15"/>
  <c r="L152" i="10"/>
  <c r="Q152" i="14"/>
  <c r="T152" i="10"/>
  <c r="I155" i="7" s="1"/>
  <c r="O155" i="7" s="1"/>
  <c r="J152" i="15"/>
  <c r="M145" i="10"/>
  <c r="M144" i="10"/>
  <c r="AC162" i="14"/>
  <c r="M162" i="15"/>
  <c r="Y162" i="10"/>
  <c r="AA165" i="8" s="1"/>
  <c r="P160" i="10"/>
  <c r="F163" i="10"/>
  <c r="E163" i="14"/>
  <c r="B163" i="15"/>
  <c r="S160" i="10"/>
  <c r="H163" i="7" s="1"/>
  <c r="N155" i="10"/>
  <c r="N155" i="14"/>
  <c r="Q155" i="10"/>
  <c r="F158" i="7" s="1"/>
  <c r="G155" i="15"/>
  <c r="W154" i="14"/>
  <c r="X154" i="14" s="1"/>
  <c r="T154" i="14" s="1"/>
  <c r="J202" i="12"/>
  <c r="O153" i="15"/>
  <c r="AE153" i="14"/>
  <c r="AA153" i="10"/>
  <c r="AC156" i="8" s="1"/>
  <c r="B153" i="15"/>
  <c r="F153" i="10"/>
  <c r="E153" i="14"/>
  <c r="AD150" i="14"/>
  <c r="N150" i="15"/>
  <c r="Z150" i="10"/>
  <c r="AB153" i="8" s="1"/>
  <c r="AE151" i="8"/>
  <c r="P149" i="10"/>
  <c r="W145" i="14"/>
  <c r="X145" i="14" s="1"/>
  <c r="T145" i="14" s="1"/>
  <c r="J192" i="12"/>
  <c r="Q148" i="8" s="1"/>
  <c r="F144" i="14"/>
  <c r="C144" i="15"/>
  <c r="G144" i="10"/>
  <c r="P143" i="10"/>
  <c r="W146" i="10"/>
  <c r="O155" i="6"/>
  <c r="P155" i="6"/>
  <c r="Q155" i="6" s="1"/>
  <c r="T155" i="6"/>
  <c r="U155" i="6" s="1"/>
  <c r="O154" i="6"/>
  <c r="T154" i="6"/>
  <c r="U154" i="6" s="1"/>
  <c r="V154" i="6" s="1"/>
  <c r="X147" i="10"/>
  <c r="K146" i="15"/>
  <c r="R146" i="14"/>
  <c r="U146" i="10"/>
  <c r="J149" i="7" s="1"/>
  <c r="J145" i="10"/>
  <c r="O142" i="10"/>
  <c r="M142" i="10"/>
  <c r="C145" i="8"/>
  <c r="C145" i="7"/>
  <c r="C144" i="3"/>
  <c r="C145" i="6"/>
  <c r="X139" i="10"/>
  <c r="F137" i="15"/>
  <c r="L137" i="10"/>
  <c r="J137" i="14"/>
  <c r="N144" i="7"/>
  <c r="K144" i="7"/>
  <c r="P143" i="3" s="1"/>
  <c r="G148" i="14"/>
  <c r="M146" i="7"/>
  <c r="J130" i="10"/>
  <c r="S139" i="10"/>
  <c r="H142" i="7" s="1"/>
  <c r="K136" i="10"/>
  <c r="AC136" i="14"/>
  <c r="M136" i="15"/>
  <c r="Y136" i="10"/>
  <c r="AA139" i="8" s="1"/>
  <c r="C139" i="7"/>
  <c r="C139" i="8"/>
  <c r="C139" i="6"/>
  <c r="C138" i="3"/>
  <c r="F134" i="10"/>
  <c r="B134" i="15"/>
  <c r="E134" i="14"/>
  <c r="K134" i="10"/>
  <c r="O134" i="10"/>
  <c r="I134" i="14"/>
  <c r="I134" i="10"/>
  <c r="S137" i="6" s="1"/>
  <c r="E134" i="15"/>
  <c r="O132" i="6"/>
  <c r="AH121" i="14"/>
  <c r="AC121" i="10"/>
  <c r="AF124" i="8" s="1"/>
  <c r="Q121" i="15"/>
  <c r="AI122" i="14"/>
  <c r="AD122" i="10"/>
  <c r="AG125" i="8" s="1"/>
  <c r="AH125" i="8" s="1"/>
  <c r="R122" i="15"/>
  <c r="K131" i="10"/>
  <c r="M131" i="10"/>
  <c r="AL131" i="14"/>
  <c r="T131" i="15"/>
  <c r="AF131" i="10"/>
  <c r="AJ134" i="8" s="1"/>
  <c r="Q131" i="14"/>
  <c r="J131" i="15"/>
  <c r="T131" i="10"/>
  <c r="I134" i="7" s="1"/>
  <c r="O134" i="7" s="1"/>
  <c r="O131" i="6"/>
  <c r="AC125" i="10"/>
  <c r="AF128" i="8" s="1"/>
  <c r="AH125" i="14"/>
  <c r="Q125" i="15"/>
  <c r="J124" i="10"/>
  <c r="Y124" i="10"/>
  <c r="AA127" i="8" s="1"/>
  <c r="AC124" i="14"/>
  <c r="M124" i="15"/>
  <c r="N124" i="10"/>
  <c r="AF123" i="10"/>
  <c r="AJ126" i="8" s="1"/>
  <c r="T123" i="15"/>
  <c r="AL123" i="14"/>
  <c r="O123" i="10"/>
  <c r="O165" i="7"/>
  <c r="K161" i="10"/>
  <c r="R159" i="14"/>
  <c r="K159" i="15"/>
  <c r="AD162" i="14"/>
  <c r="N162" i="15"/>
  <c r="Z162" i="10"/>
  <c r="AB165" i="8" s="1"/>
  <c r="Q161" i="14"/>
  <c r="J161" i="15"/>
  <c r="T161" i="10"/>
  <c r="I164" i="7" s="1"/>
  <c r="O214" i="12"/>
  <c r="AK157" i="14"/>
  <c r="S157" i="15"/>
  <c r="AE157" i="10"/>
  <c r="AI160" i="8" s="1"/>
  <c r="AH160" i="8"/>
  <c r="Q158" i="10"/>
  <c r="F161" i="7" s="1"/>
  <c r="N158" i="14"/>
  <c r="G158" i="15"/>
  <c r="N158" i="10"/>
  <c r="M158" i="10"/>
  <c r="AE159" i="8"/>
  <c r="AM159" i="8" s="1"/>
  <c r="AN159" i="8" s="1"/>
  <c r="T158" i="3" s="1"/>
  <c r="L155" i="15"/>
  <c r="AA155" i="14"/>
  <c r="X155" i="10"/>
  <c r="I157" i="15"/>
  <c r="P154" i="10"/>
  <c r="X153" i="10"/>
  <c r="F154" i="10"/>
  <c r="E154" i="14"/>
  <c r="B154" i="15"/>
  <c r="W148" i="10"/>
  <c r="P150" i="10"/>
  <c r="O154" i="10"/>
  <c r="O154" i="14"/>
  <c r="H154" i="15"/>
  <c r="R154" i="10"/>
  <c r="G157" i="7" s="1"/>
  <c r="AA151" i="14"/>
  <c r="L151" i="15"/>
  <c r="R151" i="14"/>
  <c r="K151" i="15"/>
  <c r="U151" i="10"/>
  <c r="J154" i="7" s="1"/>
  <c r="P154" i="7" s="1"/>
  <c r="J149" i="10"/>
  <c r="AC147" i="14"/>
  <c r="AG147" i="14" s="1"/>
  <c r="M147" i="15"/>
  <c r="Y147" i="10"/>
  <c r="AA150" i="8" s="1"/>
  <c r="G145" i="15"/>
  <c r="N145" i="14"/>
  <c r="Q145" i="10"/>
  <c r="F148" i="7" s="1"/>
  <c r="O141" i="14"/>
  <c r="R141" i="10"/>
  <c r="G144" i="7" s="1"/>
  <c r="M144" i="7" s="1"/>
  <c r="H141" i="15"/>
  <c r="I148" i="15"/>
  <c r="AG145" i="10"/>
  <c r="AK148" i="8" s="1"/>
  <c r="AM145" i="14"/>
  <c r="U145" i="15"/>
  <c r="J149" i="14"/>
  <c r="L149" i="10"/>
  <c r="F149" i="15"/>
  <c r="F145" i="10"/>
  <c r="E145" i="14"/>
  <c r="B145" i="15"/>
  <c r="AC146" i="14"/>
  <c r="AG146" i="14" s="1"/>
  <c r="M146" i="15"/>
  <c r="Y146" i="10"/>
  <c r="AA149" i="8" s="1"/>
  <c r="U145" i="10"/>
  <c r="J148" i="7" s="1"/>
  <c r="P148" i="7" s="1"/>
  <c r="K145" i="15"/>
  <c r="R145" i="14"/>
  <c r="K155" i="6"/>
  <c r="L155" i="6" s="1"/>
  <c r="J155" i="6"/>
  <c r="R145" i="10"/>
  <c r="G148" i="7" s="1"/>
  <c r="H145" i="15"/>
  <c r="O145" i="14"/>
  <c r="X152" i="10"/>
  <c r="AC152" i="10"/>
  <c r="AF155" i="8" s="1"/>
  <c r="AH152" i="14"/>
  <c r="Q152" i="15"/>
  <c r="C154" i="3"/>
  <c r="C155" i="8"/>
  <c r="C155" i="7"/>
  <c r="C155" i="6"/>
  <c r="I149" i="15"/>
  <c r="AL147" i="14"/>
  <c r="AF147" i="10"/>
  <c r="AJ150" i="8" s="1"/>
  <c r="T147" i="15"/>
  <c r="M146" i="10"/>
  <c r="T144" i="15"/>
  <c r="AF144" i="10"/>
  <c r="AJ147" i="8" s="1"/>
  <c r="AL144" i="14"/>
  <c r="G140" i="15"/>
  <c r="Q140" i="10"/>
  <c r="F143" i="7" s="1"/>
  <c r="L143" i="7" s="1"/>
  <c r="N140" i="14"/>
  <c r="L142" i="15"/>
  <c r="AA142" i="14"/>
  <c r="R142" i="14"/>
  <c r="K142" i="15"/>
  <c r="U142" i="10"/>
  <c r="J145" i="7" s="1"/>
  <c r="M141" i="14"/>
  <c r="AJ140" i="14"/>
  <c r="AE137" i="10"/>
  <c r="AI140" i="8" s="1"/>
  <c r="AL140" i="8" s="1"/>
  <c r="S137" i="15"/>
  <c r="AK137" i="14"/>
  <c r="AN137" i="14" s="1"/>
  <c r="C140" i="7"/>
  <c r="C140" i="6"/>
  <c r="C140" i="8"/>
  <c r="C139" i="3"/>
  <c r="AL139" i="14"/>
  <c r="T139" i="15"/>
  <c r="AF139" i="10"/>
  <c r="AJ142" i="8" s="1"/>
  <c r="L144" i="7"/>
  <c r="K151" i="6"/>
  <c r="L151" i="6" s="1"/>
  <c r="J151" i="6"/>
  <c r="O173" i="12"/>
  <c r="N130" i="10"/>
  <c r="O130" i="14"/>
  <c r="H130" i="15"/>
  <c r="R130" i="10"/>
  <c r="G133" i="7" s="1"/>
  <c r="W130" i="6"/>
  <c r="M133" i="10"/>
  <c r="J133" i="10"/>
  <c r="T129" i="15"/>
  <c r="AF129" i="10"/>
  <c r="AJ132" i="8" s="1"/>
  <c r="AL129" i="14"/>
  <c r="W129" i="10"/>
  <c r="H132" i="10"/>
  <c r="D132" i="15"/>
  <c r="H132" i="14"/>
  <c r="C135" i="6"/>
  <c r="C135" i="7"/>
  <c r="C134" i="3"/>
  <c r="C135" i="8"/>
  <c r="O138" i="10"/>
  <c r="P137" i="14"/>
  <c r="J136" i="14"/>
  <c r="K136" i="14" s="1"/>
  <c r="L136" i="10"/>
  <c r="F136" i="15"/>
  <c r="V130" i="10"/>
  <c r="Y133" i="8"/>
  <c r="Z133" i="8" s="1"/>
  <c r="K129" i="10"/>
  <c r="O132" i="10"/>
  <c r="D127" i="15"/>
  <c r="V127" i="15" s="1"/>
  <c r="G127" i="11" s="1"/>
  <c r="D127" i="11" s="1"/>
  <c r="H127" i="14"/>
  <c r="H127" i="10"/>
  <c r="G138" i="15"/>
  <c r="N138" i="14"/>
  <c r="Q138" i="10"/>
  <c r="F141" i="7" s="1"/>
  <c r="M138" i="15"/>
  <c r="Y138" i="10"/>
  <c r="AA141" i="8" s="1"/>
  <c r="AC138" i="14"/>
  <c r="N138" i="15"/>
  <c r="AD138" i="14"/>
  <c r="Z138" i="10"/>
  <c r="AB141" i="8" s="1"/>
  <c r="N138" i="7"/>
  <c r="K138" i="7"/>
  <c r="P137" i="3" s="1"/>
  <c r="L128" i="10"/>
  <c r="F128" i="15"/>
  <c r="J128" i="14"/>
  <c r="K128" i="10"/>
  <c r="N128" i="14"/>
  <c r="G128" i="15"/>
  <c r="Q128" i="10"/>
  <c r="F131" i="7" s="1"/>
  <c r="I120" i="10"/>
  <c r="S123" i="6" s="1"/>
  <c r="E120" i="15"/>
  <c r="I120" i="14"/>
  <c r="AE122" i="8"/>
  <c r="H115" i="14"/>
  <c r="L115" i="14" s="1"/>
  <c r="D115" i="14" s="1"/>
  <c r="D115" i="15"/>
  <c r="H115" i="10"/>
  <c r="H134" i="15"/>
  <c r="R134" i="10"/>
  <c r="G137" i="7" s="1"/>
  <c r="O134" i="14"/>
  <c r="F134" i="15"/>
  <c r="L134" i="10"/>
  <c r="J134" i="14"/>
  <c r="K134" i="14" s="1"/>
  <c r="L134" i="15"/>
  <c r="AA134" i="14"/>
  <c r="Q121" i="10"/>
  <c r="F124" i="7" s="1"/>
  <c r="G121" i="15"/>
  <c r="N121" i="14"/>
  <c r="C124" i="7"/>
  <c r="C124" i="6"/>
  <c r="C124" i="8"/>
  <c r="C123" i="3"/>
  <c r="B122" i="15"/>
  <c r="E122" i="14"/>
  <c r="F122" i="10"/>
  <c r="C125" i="7"/>
  <c r="C125" i="6"/>
  <c r="C125" i="8"/>
  <c r="C124" i="3"/>
  <c r="AN129" i="14"/>
  <c r="O131" i="10"/>
  <c r="I131" i="10"/>
  <c r="S134" i="6" s="1"/>
  <c r="E131" i="15"/>
  <c r="I131" i="14"/>
  <c r="AE131" i="14"/>
  <c r="O131" i="15"/>
  <c r="AA131" i="10"/>
  <c r="AC134" i="8" s="1"/>
  <c r="V121" i="10"/>
  <c r="Y124" i="8"/>
  <c r="Z124" i="8" s="1"/>
  <c r="S123" i="10"/>
  <c r="H126" i="7" s="1"/>
  <c r="L126" i="15"/>
  <c r="AA126" i="14"/>
  <c r="P125" i="10"/>
  <c r="M125" i="10"/>
  <c r="S122" i="10"/>
  <c r="H125" i="7" s="1"/>
  <c r="M126" i="10"/>
  <c r="W126" i="10"/>
  <c r="Q126" i="14"/>
  <c r="J126" i="15"/>
  <c r="T126" i="10"/>
  <c r="I129" i="7" s="1"/>
  <c r="O124" i="10"/>
  <c r="AD124" i="10"/>
  <c r="AG127" i="8" s="1"/>
  <c r="R124" i="15"/>
  <c r="AI124" i="14"/>
  <c r="W124" i="14"/>
  <c r="X124" i="14" s="1"/>
  <c r="T124" i="14" s="1"/>
  <c r="N11" i="13"/>
  <c r="W123" i="10"/>
  <c r="I123" i="10"/>
  <c r="S126" i="6" s="1"/>
  <c r="E123" i="15"/>
  <c r="I123" i="14"/>
  <c r="AA123" i="14"/>
  <c r="L123" i="15"/>
  <c r="N117" i="14"/>
  <c r="G117" i="15"/>
  <c r="Q117" i="10"/>
  <c r="F120" i="7" s="1"/>
  <c r="S115" i="10"/>
  <c r="H118" i="7" s="1"/>
  <c r="AA113" i="10"/>
  <c r="AC116" i="8" s="1"/>
  <c r="O113" i="15"/>
  <c r="AE113" i="14"/>
  <c r="C116" i="6"/>
  <c r="C116" i="7"/>
  <c r="C115" i="3"/>
  <c r="C116" i="8"/>
  <c r="C117" i="15"/>
  <c r="G117" i="10"/>
  <c r="F117" i="14"/>
  <c r="M118" i="7"/>
  <c r="F114" i="10"/>
  <c r="E114" i="14"/>
  <c r="B114" i="15"/>
  <c r="O113" i="10"/>
  <c r="R118" i="15"/>
  <c r="AD118" i="10"/>
  <c r="AG121" i="8" s="1"/>
  <c r="AI118" i="14"/>
  <c r="AE117" i="10"/>
  <c r="AI120" i="8" s="1"/>
  <c r="S117" i="15"/>
  <c r="AK117" i="14"/>
  <c r="AH117" i="14"/>
  <c r="AC117" i="10"/>
  <c r="AF120" i="8" s="1"/>
  <c r="Q117" i="15"/>
  <c r="AE118" i="8"/>
  <c r="W114" i="10"/>
  <c r="G113" i="10"/>
  <c r="C113" i="15"/>
  <c r="F113" i="14"/>
  <c r="N122" i="7"/>
  <c r="K122" i="7"/>
  <c r="P121" i="3" s="1"/>
  <c r="Q116" i="10"/>
  <c r="F119" i="7" s="1"/>
  <c r="G116" i="15"/>
  <c r="N116" i="14"/>
  <c r="P115" i="14"/>
  <c r="M115" i="14" s="1"/>
  <c r="O164" i="12"/>
  <c r="K118" i="6" s="1"/>
  <c r="L118" i="6" s="1"/>
  <c r="M118" i="6" s="1"/>
  <c r="P118" i="7"/>
  <c r="D113" i="15"/>
  <c r="H113" i="14"/>
  <c r="H113" i="10"/>
  <c r="B112" i="15"/>
  <c r="F112" i="10"/>
  <c r="E112" i="14"/>
  <c r="D118" i="15"/>
  <c r="H118" i="14"/>
  <c r="H118" i="10"/>
  <c r="AF118" i="14"/>
  <c r="P118" i="15"/>
  <c r="AB118" i="10"/>
  <c r="AD121" i="8" s="1"/>
  <c r="W120" i="6"/>
  <c r="S116" i="15"/>
  <c r="AE116" i="10"/>
  <c r="AI119" i="8" s="1"/>
  <c r="AK116" i="14"/>
  <c r="F116" i="14"/>
  <c r="G116" i="10"/>
  <c r="C116" i="15"/>
  <c r="D108" i="15"/>
  <c r="H108" i="10"/>
  <c r="H108" i="14"/>
  <c r="AA108" i="14"/>
  <c r="L108" i="15"/>
  <c r="P104" i="10"/>
  <c r="M99" i="7"/>
  <c r="J115" i="6"/>
  <c r="K107" i="10"/>
  <c r="Y103" i="10"/>
  <c r="AA106" i="8" s="1"/>
  <c r="AC103" i="14"/>
  <c r="M103" i="15"/>
  <c r="W97" i="10"/>
  <c r="H111" i="14"/>
  <c r="D111" i="15"/>
  <c r="H111" i="10"/>
  <c r="P109" i="10"/>
  <c r="F106" i="10"/>
  <c r="E106" i="14"/>
  <c r="B106" i="15"/>
  <c r="W98" i="10"/>
  <c r="G112" i="14"/>
  <c r="M109" i="10"/>
  <c r="N109" i="14"/>
  <c r="Q109" i="10"/>
  <c r="F112" i="7" s="1"/>
  <c r="G109" i="15"/>
  <c r="J109" i="6"/>
  <c r="E108" i="14"/>
  <c r="B108" i="15"/>
  <c r="F108" i="10"/>
  <c r="C111" i="7"/>
  <c r="C110" i="3"/>
  <c r="C111" i="6"/>
  <c r="C111" i="8"/>
  <c r="AA111" i="14"/>
  <c r="L111" i="15"/>
  <c r="J111" i="14"/>
  <c r="L111" i="10"/>
  <c r="F111" i="15"/>
  <c r="I105" i="15"/>
  <c r="D101" i="15"/>
  <c r="H101" i="14"/>
  <c r="H101" i="10"/>
  <c r="K101" i="10"/>
  <c r="H100" i="15"/>
  <c r="R100" i="10"/>
  <c r="G103" i="7" s="1"/>
  <c r="O100" i="14"/>
  <c r="K93" i="10"/>
  <c r="P101" i="10"/>
  <c r="C103" i="7"/>
  <c r="C103" i="6"/>
  <c r="C103" i="8"/>
  <c r="C102" i="3"/>
  <c r="H100" i="10"/>
  <c r="H100" i="14"/>
  <c r="D100" i="15"/>
  <c r="U95" i="10"/>
  <c r="J98" i="7" s="1"/>
  <c r="P98" i="7" s="1"/>
  <c r="K95" i="15"/>
  <c r="R95" i="14"/>
  <c r="O94" i="14"/>
  <c r="R94" i="10"/>
  <c r="G97" i="7" s="1"/>
  <c r="H94" i="15"/>
  <c r="G100" i="10"/>
  <c r="F100" i="14"/>
  <c r="C100" i="15"/>
  <c r="S96" i="10"/>
  <c r="H99" i="7" s="1"/>
  <c r="AB93" i="10"/>
  <c r="AD96" i="8" s="1"/>
  <c r="AF93" i="14"/>
  <c r="P93" i="15"/>
  <c r="I91" i="14"/>
  <c r="K91" i="14" s="1"/>
  <c r="L91" i="14" s="1"/>
  <c r="I91" i="10"/>
  <c r="S94" i="6" s="1"/>
  <c r="E91" i="15"/>
  <c r="W82" i="10"/>
  <c r="S102" i="15"/>
  <c r="AK102" i="14"/>
  <c r="AE102" i="10"/>
  <c r="AI105" i="8" s="1"/>
  <c r="N102" i="14"/>
  <c r="G102" i="15"/>
  <c r="Q102" i="10"/>
  <c r="F105" i="7" s="1"/>
  <c r="W99" i="14"/>
  <c r="X99" i="14" s="1"/>
  <c r="T99" i="14" s="1"/>
  <c r="AM95" i="14"/>
  <c r="AG95" i="10"/>
  <c r="AK98" i="8" s="1"/>
  <c r="U95" i="15"/>
  <c r="I94" i="15"/>
  <c r="R92" i="15"/>
  <c r="AD92" i="10"/>
  <c r="AG95" i="8" s="1"/>
  <c r="AI92" i="14"/>
  <c r="U89" i="15"/>
  <c r="AM89" i="14"/>
  <c r="AG89" i="10"/>
  <c r="AK92" i="8" s="1"/>
  <c r="L91" i="7"/>
  <c r="W87" i="14"/>
  <c r="X87" i="14" s="1"/>
  <c r="T87" i="14" s="1"/>
  <c r="J137" i="12"/>
  <c r="O136" i="12"/>
  <c r="M80" i="7"/>
  <c r="O89" i="15"/>
  <c r="AA89" i="10"/>
  <c r="AC92" i="8" s="1"/>
  <c r="AE89" i="14"/>
  <c r="AL77" i="14"/>
  <c r="T77" i="15"/>
  <c r="AF77" i="10"/>
  <c r="AJ80" i="8" s="1"/>
  <c r="AI71" i="14"/>
  <c r="R71" i="15"/>
  <c r="AD71" i="10"/>
  <c r="AG74" i="8" s="1"/>
  <c r="AL69" i="14"/>
  <c r="T69" i="15"/>
  <c r="AF69" i="10"/>
  <c r="AJ72" i="8" s="1"/>
  <c r="H62" i="14"/>
  <c r="D62" i="15"/>
  <c r="H62" i="10"/>
  <c r="N92" i="10"/>
  <c r="P92" i="10"/>
  <c r="R90" i="15"/>
  <c r="AD90" i="10"/>
  <c r="AG93" i="8" s="1"/>
  <c r="AI90" i="14"/>
  <c r="J89" i="10"/>
  <c r="AM86" i="14"/>
  <c r="AG86" i="10"/>
  <c r="AK89" i="8" s="1"/>
  <c r="U86" i="15"/>
  <c r="AE79" i="10"/>
  <c r="AI82" i="8" s="1"/>
  <c r="AL82" i="8" s="1"/>
  <c r="AK79" i="14"/>
  <c r="AN79" i="14" s="1"/>
  <c r="S79" i="15"/>
  <c r="P71" i="10"/>
  <c r="P91" i="14"/>
  <c r="Q89" i="10"/>
  <c r="F92" i="7" s="1"/>
  <c r="G89" i="15"/>
  <c r="N89" i="14"/>
  <c r="K87" i="15"/>
  <c r="U87" i="10"/>
  <c r="J90" i="7" s="1"/>
  <c r="P90" i="7" s="1"/>
  <c r="R87" i="14"/>
  <c r="Q83" i="10"/>
  <c r="F86" i="7" s="1"/>
  <c r="N83" i="14"/>
  <c r="G83" i="15"/>
  <c r="AE85" i="8"/>
  <c r="AC80" i="14"/>
  <c r="M80" i="15"/>
  <c r="Y80" i="10"/>
  <c r="AA83" i="8" s="1"/>
  <c r="AG78" i="14"/>
  <c r="F90" i="6"/>
  <c r="G90" i="6"/>
  <c r="H90" i="6" s="1"/>
  <c r="I90" i="6" s="1"/>
  <c r="X87" i="10"/>
  <c r="G90" i="15"/>
  <c r="N90" i="14"/>
  <c r="Q90" i="10"/>
  <c r="F93" i="7" s="1"/>
  <c r="M89" i="10"/>
  <c r="C92" i="6"/>
  <c r="C92" i="8"/>
  <c r="C91" i="3"/>
  <c r="C92" i="7"/>
  <c r="AE90" i="10"/>
  <c r="AI93" i="8" s="1"/>
  <c r="AK90" i="14"/>
  <c r="S90" i="15"/>
  <c r="J81" i="10"/>
  <c r="R81" i="15"/>
  <c r="AI81" i="14"/>
  <c r="AD81" i="10"/>
  <c r="AG84" i="8" s="1"/>
  <c r="X84" i="10"/>
  <c r="P84" i="10"/>
  <c r="N84" i="10"/>
  <c r="O128" i="12"/>
  <c r="K80" i="6" s="1"/>
  <c r="L80" i="6" s="1"/>
  <c r="M80" i="6" s="1"/>
  <c r="N80" i="6" s="1"/>
  <c r="M79" i="3" s="1"/>
  <c r="O81" i="7"/>
  <c r="P82" i="14"/>
  <c r="M82" i="14" s="1"/>
  <c r="H72" i="15"/>
  <c r="O72" i="14"/>
  <c r="R72" i="10"/>
  <c r="G75" i="7" s="1"/>
  <c r="AE73" i="8"/>
  <c r="AC84" i="14"/>
  <c r="M84" i="15"/>
  <c r="Y84" i="10"/>
  <c r="AA87" i="8" s="1"/>
  <c r="T85" i="15"/>
  <c r="AF85" i="10"/>
  <c r="AJ88" i="8" s="1"/>
  <c r="AL85" i="14"/>
  <c r="J85" i="14"/>
  <c r="F85" i="15"/>
  <c r="L85" i="10"/>
  <c r="AD85" i="10"/>
  <c r="AG88" i="8" s="1"/>
  <c r="AI85" i="14"/>
  <c r="R85" i="15"/>
  <c r="AE72" i="10"/>
  <c r="AI75" i="8" s="1"/>
  <c r="AK72" i="14"/>
  <c r="S72" i="15"/>
  <c r="AH72" i="14"/>
  <c r="Q72" i="15"/>
  <c r="AC72" i="10"/>
  <c r="AF75" i="8" s="1"/>
  <c r="W82" i="6"/>
  <c r="F72" i="6"/>
  <c r="G72" i="6"/>
  <c r="H72" i="6" s="1"/>
  <c r="N68" i="10"/>
  <c r="J114" i="12"/>
  <c r="W66" i="14"/>
  <c r="X66" i="14" s="1"/>
  <c r="T66" i="14" s="1"/>
  <c r="O66" i="10"/>
  <c r="AD65" i="10"/>
  <c r="AG68" i="8" s="1"/>
  <c r="R65" i="15"/>
  <c r="AI65" i="14"/>
  <c r="Q63" i="10"/>
  <c r="F66" i="7" s="1"/>
  <c r="N63" i="14"/>
  <c r="G63" i="15"/>
  <c r="J56" i="15"/>
  <c r="Q56" i="14"/>
  <c r="T56" i="10"/>
  <c r="I59" i="7" s="1"/>
  <c r="W55" i="10"/>
  <c r="AH47" i="14"/>
  <c r="AJ47" i="14" s="1"/>
  <c r="Q47" i="15"/>
  <c r="AC47" i="10"/>
  <c r="AF50" i="8" s="1"/>
  <c r="AH50" i="8" s="1"/>
  <c r="M48" i="7"/>
  <c r="S69" i="10"/>
  <c r="H72" i="7" s="1"/>
  <c r="AD64" i="10"/>
  <c r="AG67" i="8" s="1"/>
  <c r="R64" i="15"/>
  <c r="AI64" i="14"/>
  <c r="T60" i="15"/>
  <c r="AL60" i="14"/>
  <c r="AF60" i="10"/>
  <c r="AJ63" i="8" s="1"/>
  <c r="M57" i="15"/>
  <c r="Y57" i="10"/>
  <c r="AA60" i="8" s="1"/>
  <c r="AC57" i="14"/>
  <c r="P55" i="10"/>
  <c r="AJ75" i="14"/>
  <c r="N67" i="10"/>
  <c r="AC65" i="10"/>
  <c r="AF68" i="8" s="1"/>
  <c r="AH65" i="14"/>
  <c r="Q65" i="15"/>
  <c r="E65" i="15"/>
  <c r="I65" i="14"/>
  <c r="I65" i="10"/>
  <c r="S68" i="6" s="1"/>
  <c r="W64" i="10"/>
  <c r="AI63" i="14"/>
  <c r="R63" i="15"/>
  <c r="AD63" i="10"/>
  <c r="AG66" i="8" s="1"/>
  <c r="K73" i="10"/>
  <c r="AD73" i="10"/>
  <c r="AG76" i="8" s="1"/>
  <c r="AI73" i="14"/>
  <c r="R73" i="15"/>
  <c r="AF73" i="14"/>
  <c r="P73" i="15"/>
  <c r="AB73" i="10"/>
  <c r="AD76" i="8" s="1"/>
  <c r="O73" i="7"/>
  <c r="L57" i="15"/>
  <c r="AA57" i="14"/>
  <c r="R57" i="14"/>
  <c r="K57" i="15"/>
  <c r="U57" i="10"/>
  <c r="J60" i="7" s="1"/>
  <c r="O55" i="10"/>
  <c r="W73" i="6"/>
  <c r="X65" i="10"/>
  <c r="O64" i="15"/>
  <c r="AA64" i="10"/>
  <c r="AC67" i="8" s="1"/>
  <c r="AE64" i="14"/>
  <c r="F67" i="10"/>
  <c r="B67" i="15"/>
  <c r="E67" i="14"/>
  <c r="AC67" i="14"/>
  <c r="Y67" i="10"/>
  <c r="AA70" i="8" s="1"/>
  <c r="M67" i="15"/>
  <c r="O76" i="10"/>
  <c r="AA76" i="10"/>
  <c r="AC79" i="8" s="1"/>
  <c r="AE76" i="14"/>
  <c r="O76" i="15"/>
  <c r="I76" i="14"/>
  <c r="E76" i="15"/>
  <c r="I76" i="10"/>
  <c r="S79" i="6" s="1"/>
  <c r="P74" i="10"/>
  <c r="G74" i="15"/>
  <c r="N74" i="14"/>
  <c r="Q74" i="10"/>
  <c r="F77" i="7" s="1"/>
  <c r="O126" i="12"/>
  <c r="S72" i="10"/>
  <c r="H75" i="7" s="1"/>
  <c r="AE64" i="10"/>
  <c r="AI67" i="8" s="1"/>
  <c r="S64" i="15"/>
  <c r="AK64" i="14"/>
  <c r="AH64" i="14"/>
  <c r="AJ64" i="14" s="1"/>
  <c r="Q64" i="15"/>
  <c r="AC64" i="10"/>
  <c r="AF67" i="8" s="1"/>
  <c r="AH67" i="8" s="1"/>
  <c r="X63" i="6"/>
  <c r="Y63" i="6" s="1"/>
  <c r="W63" i="6"/>
  <c r="S63" i="10"/>
  <c r="H66" i="7" s="1"/>
  <c r="AJ58" i="14"/>
  <c r="O58" i="10"/>
  <c r="M58" i="15"/>
  <c r="AC58" i="14"/>
  <c r="Y58" i="10"/>
  <c r="AA61" i="8" s="1"/>
  <c r="AE58" i="14"/>
  <c r="O58" i="15"/>
  <c r="AA58" i="10"/>
  <c r="AC61" i="8" s="1"/>
  <c r="K57" i="14"/>
  <c r="L57" i="14" s="1"/>
  <c r="T58" i="6"/>
  <c r="U58" i="6" s="1"/>
  <c r="V58" i="6" s="1"/>
  <c r="X58" i="6"/>
  <c r="Y58" i="6" s="1"/>
  <c r="Z58" i="6" s="1"/>
  <c r="O58" i="6"/>
  <c r="W51" i="10"/>
  <c r="N51" i="14"/>
  <c r="G51" i="15"/>
  <c r="Q51" i="10"/>
  <c r="F54" i="7" s="1"/>
  <c r="N49" i="14"/>
  <c r="G49" i="15"/>
  <c r="Q49" i="10"/>
  <c r="F52" i="7" s="1"/>
  <c r="AE49" i="14"/>
  <c r="O49" i="15"/>
  <c r="AA49" i="10"/>
  <c r="AC52" i="8" s="1"/>
  <c r="R61" i="15"/>
  <c r="AI61" i="14"/>
  <c r="AD61" i="10"/>
  <c r="AG64" i="8" s="1"/>
  <c r="U61" i="15"/>
  <c r="AM61" i="14"/>
  <c r="AG61" i="10"/>
  <c r="AK64" i="8" s="1"/>
  <c r="X61" i="10"/>
  <c r="AG54" i="14"/>
  <c r="AC51" i="14"/>
  <c r="M51" i="15"/>
  <c r="Y51" i="10"/>
  <c r="AA54" i="8" s="1"/>
  <c r="AD42" i="14"/>
  <c r="N42" i="15"/>
  <c r="Z42" i="10"/>
  <c r="AB45" i="8" s="1"/>
  <c r="U51" i="15"/>
  <c r="AG51" i="10"/>
  <c r="AK54" i="8" s="1"/>
  <c r="AM51" i="14"/>
  <c r="J48" i="15"/>
  <c r="Q48" i="14"/>
  <c r="T48" i="10"/>
  <c r="I51" i="7" s="1"/>
  <c r="O51" i="7" s="1"/>
  <c r="AK36" i="14"/>
  <c r="AN36" i="14" s="1"/>
  <c r="S36" i="15"/>
  <c r="AE36" i="10"/>
  <c r="AI39" i="8" s="1"/>
  <c r="AL39" i="8" s="1"/>
  <c r="T63" i="6"/>
  <c r="U63" i="6" s="1"/>
  <c r="V63" i="6" s="1"/>
  <c r="S63" i="6"/>
  <c r="U59" i="10"/>
  <c r="J62" i="7" s="1"/>
  <c r="P62" i="7" s="1"/>
  <c r="R59" i="14"/>
  <c r="K59" i="15"/>
  <c r="J98" i="12"/>
  <c r="Q62" i="8" s="1"/>
  <c r="W59" i="14"/>
  <c r="X59" i="14" s="1"/>
  <c r="T59" i="14" s="1"/>
  <c r="G59" i="15"/>
  <c r="Q59" i="10"/>
  <c r="F62" i="7" s="1"/>
  <c r="N59" i="14"/>
  <c r="P53" i="15"/>
  <c r="AF53" i="14"/>
  <c r="AB53" i="10"/>
  <c r="AD56" i="8" s="1"/>
  <c r="X50" i="10"/>
  <c r="W50" i="10"/>
  <c r="N48" i="15"/>
  <c r="Z48" i="10"/>
  <c r="AB51" i="8" s="1"/>
  <c r="AD48" i="14"/>
  <c r="AD48" i="10"/>
  <c r="AG51" i="8" s="1"/>
  <c r="AI48" i="14"/>
  <c r="R48" i="15"/>
  <c r="J51" i="15"/>
  <c r="Q51" i="14"/>
  <c r="T51" i="10"/>
  <c r="I54" i="7" s="1"/>
  <c r="J49" i="10"/>
  <c r="AJ51" i="14"/>
  <c r="AC41" i="10"/>
  <c r="AF44" i="8" s="1"/>
  <c r="Q41" i="15"/>
  <c r="AH41" i="14"/>
  <c r="AJ41" i="14" s="1"/>
  <c r="AF41" i="14"/>
  <c r="P41" i="15"/>
  <c r="AB41" i="10"/>
  <c r="AD44" i="8" s="1"/>
  <c r="G45" i="14"/>
  <c r="AB44" i="10"/>
  <c r="AD47" i="8" s="1"/>
  <c r="P44" i="15"/>
  <c r="AF44" i="14"/>
  <c r="Z44" i="10"/>
  <c r="AB47" i="8" s="1"/>
  <c r="AD44" i="14"/>
  <c r="N44" i="15"/>
  <c r="O37" i="10"/>
  <c r="X35" i="10"/>
  <c r="X43" i="10"/>
  <c r="R41" i="15"/>
  <c r="AI41" i="14"/>
  <c r="AD41" i="10"/>
  <c r="AG44" i="8" s="1"/>
  <c r="K37" i="10"/>
  <c r="O28" i="10"/>
  <c r="Z46" i="10"/>
  <c r="AB49" i="8" s="1"/>
  <c r="N46" i="15"/>
  <c r="AD46" i="14"/>
  <c r="C49" i="8"/>
  <c r="C49" i="6"/>
  <c r="C49" i="7"/>
  <c r="C48" i="3"/>
  <c r="J48" i="6"/>
  <c r="K48" i="6"/>
  <c r="L48" i="6" s="1"/>
  <c r="J62" i="12"/>
  <c r="Q44" i="8" s="1"/>
  <c r="W41" i="14"/>
  <c r="X41" i="14" s="1"/>
  <c r="T41" i="14" s="1"/>
  <c r="W28" i="10"/>
  <c r="AD43" i="14"/>
  <c r="N43" i="15"/>
  <c r="Z43" i="10"/>
  <c r="AB46" i="8" s="1"/>
  <c r="AI43" i="14"/>
  <c r="AD43" i="10"/>
  <c r="AG46" i="8" s="1"/>
  <c r="R43" i="15"/>
  <c r="AA43" i="10"/>
  <c r="AC46" i="8" s="1"/>
  <c r="AE43" i="14"/>
  <c r="O43" i="15"/>
  <c r="E38" i="15"/>
  <c r="I38" i="10"/>
  <c r="S41" i="6" s="1"/>
  <c r="I38" i="14"/>
  <c r="AF38" i="14"/>
  <c r="P38" i="15"/>
  <c r="AB38" i="10"/>
  <c r="AD41" i="8" s="1"/>
  <c r="K35" i="10"/>
  <c r="G47" i="6"/>
  <c r="H47" i="6" s="1"/>
  <c r="F47" i="6"/>
  <c r="W40" i="10"/>
  <c r="N40" i="15"/>
  <c r="AD40" i="14"/>
  <c r="Z40" i="10"/>
  <c r="AB43" i="8" s="1"/>
  <c r="P38" i="10"/>
  <c r="P30" i="10"/>
  <c r="R28" i="10"/>
  <c r="G31" i="7" s="1"/>
  <c r="O28" i="14"/>
  <c r="H28" i="15"/>
  <c r="T32" i="15"/>
  <c r="AL32" i="14"/>
  <c r="AF32" i="10"/>
  <c r="AJ35" i="8" s="1"/>
  <c r="F32" i="10"/>
  <c r="E32" i="14"/>
  <c r="B32" i="15"/>
  <c r="J32" i="14"/>
  <c r="F32" i="15"/>
  <c r="L32" i="10"/>
  <c r="Q31" i="10"/>
  <c r="F34" i="7" s="1"/>
  <c r="G31" i="15"/>
  <c r="N31" i="14"/>
  <c r="K24" i="10"/>
  <c r="S20" i="15"/>
  <c r="AE20" i="10"/>
  <c r="AI23" i="8" s="1"/>
  <c r="AK20" i="14"/>
  <c r="AC31" i="10"/>
  <c r="AF34" i="8" s="1"/>
  <c r="AH31" i="14"/>
  <c r="Q31" i="15"/>
  <c r="C34" i="7"/>
  <c r="C34" i="6"/>
  <c r="C33" i="3"/>
  <c r="C34" i="8"/>
  <c r="Y29" i="10"/>
  <c r="AA32" i="8" s="1"/>
  <c r="M29" i="15"/>
  <c r="AC29" i="14"/>
  <c r="J39" i="10"/>
  <c r="K39" i="10"/>
  <c r="N39" i="14"/>
  <c r="G39" i="15"/>
  <c r="Q39" i="10"/>
  <c r="F42" i="7" s="1"/>
  <c r="AE39" i="14"/>
  <c r="O39" i="15"/>
  <c r="AA39" i="10"/>
  <c r="AC42" i="8" s="1"/>
  <c r="AE39" i="8"/>
  <c r="S25" i="15"/>
  <c r="AE25" i="10"/>
  <c r="AI28" i="8" s="1"/>
  <c r="AK25" i="14"/>
  <c r="R25" i="14"/>
  <c r="K25" i="15"/>
  <c r="U25" i="10"/>
  <c r="J28" i="7" s="1"/>
  <c r="X31" i="10"/>
  <c r="J29" i="10"/>
  <c r="AH30" i="8"/>
  <c r="F23" i="14"/>
  <c r="G23" i="14" s="1"/>
  <c r="C23" i="15"/>
  <c r="G23" i="10"/>
  <c r="AM20" i="14"/>
  <c r="AG20" i="10"/>
  <c r="AK23" i="8" s="1"/>
  <c r="U20" i="15"/>
  <c r="AD19" i="14"/>
  <c r="AG19" i="14" s="1"/>
  <c r="N19" i="15"/>
  <c r="Z19" i="10"/>
  <c r="AB22" i="8" s="1"/>
  <c r="AE22" i="8" s="1"/>
  <c r="H11" i="14"/>
  <c r="H11" i="10"/>
  <c r="D11" i="15"/>
  <c r="F33" i="10"/>
  <c r="E33" i="14"/>
  <c r="B33" i="15"/>
  <c r="G33" i="10"/>
  <c r="C33" i="15"/>
  <c r="F33" i="14"/>
  <c r="P36" i="14"/>
  <c r="M36" i="14" s="1"/>
  <c r="S34" i="15"/>
  <c r="AE34" i="10"/>
  <c r="AI37" i="8" s="1"/>
  <c r="AK34" i="14"/>
  <c r="AM34" i="14"/>
  <c r="U34" i="15"/>
  <c r="AG34" i="10"/>
  <c r="AK37" i="8" s="1"/>
  <c r="L33" i="10"/>
  <c r="J33" i="14"/>
  <c r="F33" i="15"/>
  <c r="O33" i="14"/>
  <c r="H33" i="15"/>
  <c r="R33" i="10"/>
  <c r="G36" i="7" s="1"/>
  <c r="Q29" i="10"/>
  <c r="F32" i="7" s="1"/>
  <c r="N29" i="14"/>
  <c r="G29" i="15"/>
  <c r="N29" i="10"/>
  <c r="O46" i="12"/>
  <c r="M26" i="15"/>
  <c r="Y26" i="10"/>
  <c r="AA29" i="8" s="1"/>
  <c r="AC26" i="14"/>
  <c r="U26" i="15"/>
  <c r="AM26" i="14"/>
  <c r="AG26" i="10"/>
  <c r="AK29" i="8" s="1"/>
  <c r="AL26" i="14"/>
  <c r="T26" i="15"/>
  <c r="AF26" i="10"/>
  <c r="AJ29" i="8" s="1"/>
  <c r="V22" i="10"/>
  <c r="Y25" i="8"/>
  <c r="Z25" i="8" s="1"/>
  <c r="E17" i="14"/>
  <c r="F17" i="10"/>
  <c r="B17" i="15"/>
  <c r="AJ20" i="14"/>
  <c r="G31" i="6"/>
  <c r="H31" i="6" s="1"/>
  <c r="F31" i="6"/>
  <c r="S25" i="10"/>
  <c r="H28" i="7" s="1"/>
  <c r="K21" i="10"/>
  <c r="L21" i="15"/>
  <c r="AA21" i="14"/>
  <c r="AH21" i="14"/>
  <c r="Q21" i="15"/>
  <c r="AC21" i="10"/>
  <c r="AF24" i="8" s="1"/>
  <c r="O17" i="10"/>
  <c r="N16" i="10"/>
  <c r="AI16" i="14"/>
  <c r="R16" i="15"/>
  <c r="AD16" i="10"/>
  <c r="AG19" i="8" s="1"/>
  <c r="W13" i="14"/>
  <c r="X13" i="14" s="1"/>
  <c r="T13" i="14" s="1"/>
  <c r="J27" i="12"/>
  <c r="Q16" i="8" s="1"/>
  <c r="L14" i="7"/>
  <c r="X4" i="10"/>
  <c r="AK26" i="14"/>
  <c r="S26" i="15"/>
  <c r="AE26" i="10"/>
  <c r="AI29" i="8" s="1"/>
  <c r="O20" i="6"/>
  <c r="L18" i="15"/>
  <c r="AA18" i="14"/>
  <c r="N18" i="15"/>
  <c r="Z18" i="10"/>
  <c r="AB21" i="8" s="1"/>
  <c r="AD18" i="14"/>
  <c r="AK18" i="14"/>
  <c r="S18" i="15"/>
  <c r="AE18" i="10"/>
  <c r="AI21" i="8" s="1"/>
  <c r="W17" i="6"/>
  <c r="C13" i="8"/>
  <c r="C13" i="7"/>
  <c r="C13" i="6"/>
  <c r="C12" i="3"/>
  <c r="R14" i="10"/>
  <c r="G17" i="7" s="1"/>
  <c r="O14" i="14"/>
  <c r="H14" i="15"/>
  <c r="I14" i="14"/>
  <c r="K14" i="14" s="1"/>
  <c r="E14" i="15"/>
  <c r="I14" i="10"/>
  <c r="S17" i="6" s="1"/>
  <c r="F9" i="15"/>
  <c r="L9" i="10"/>
  <c r="J9" i="14"/>
  <c r="K9" i="14" s="1"/>
  <c r="L9" i="14" s="1"/>
  <c r="E9" i="14"/>
  <c r="B9" i="15"/>
  <c r="F9" i="10"/>
  <c r="G18" i="10"/>
  <c r="C18" i="15"/>
  <c r="F18" i="14"/>
  <c r="N18" i="7"/>
  <c r="K18" i="7"/>
  <c r="P17" i="3" s="1"/>
  <c r="F12" i="14"/>
  <c r="G12" i="14" s="1"/>
  <c r="C12" i="15"/>
  <c r="G12" i="10"/>
  <c r="S10" i="15"/>
  <c r="AK10" i="14"/>
  <c r="AE10" i="10"/>
  <c r="AI13" i="8" s="1"/>
  <c r="R80" i="8"/>
  <c r="O43" i="8"/>
  <c r="Y8" i="10"/>
  <c r="AA11" i="8" s="1"/>
  <c r="AC8" i="14"/>
  <c r="M8" i="15"/>
  <c r="M8" i="10"/>
  <c r="U8" i="15"/>
  <c r="AM8" i="14"/>
  <c r="AG8" i="10"/>
  <c r="AK11" i="8" s="1"/>
  <c r="C11" i="7"/>
  <c r="C11" i="6"/>
  <c r="C11" i="8"/>
  <c r="C10" i="3"/>
  <c r="H3" i="14"/>
  <c r="D3" i="15"/>
  <c r="H3" i="10"/>
  <c r="Q3" i="14"/>
  <c r="J3" i="15"/>
  <c r="T3" i="10"/>
  <c r="I6" i="7" s="1"/>
  <c r="W89" i="8"/>
  <c r="G14" i="14"/>
  <c r="S10" i="10"/>
  <c r="H13" i="7" s="1"/>
  <c r="F3" i="10"/>
  <c r="E3" i="14"/>
  <c r="B3" i="15"/>
  <c r="O101" i="8"/>
  <c r="X101" i="8" s="1"/>
  <c r="S100" i="3" s="1"/>
  <c r="N20" i="8"/>
  <c r="R149" i="8"/>
  <c r="W145" i="8"/>
  <c r="H64" i="8"/>
  <c r="W40" i="8"/>
  <c r="W13" i="8"/>
  <c r="E5" i="15"/>
  <c r="I5" i="14"/>
  <c r="I5" i="10"/>
  <c r="S8" i="6" s="1"/>
  <c r="S5" i="15"/>
  <c r="AK5" i="14"/>
  <c r="AE5" i="10"/>
  <c r="AI8" i="8" s="1"/>
  <c r="O5" i="14"/>
  <c r="R5" i="10"/>
  <c r="G8" i="7" s="1"/>
  <c r="H5" i="15"/>
  <c r="K7" i="6"/>
  <c r="L7" i="6" s="1"/>
  <c r="J7" i="6"/>
  <c r="W122" i="8"/>
  <c r="O112" i="8"/>
  <c r="W104" i="8"/>
  <c r="H78" i="8"/>
  <c r="W36" i="8"/>
  <c r="W29" i="8"/>
  <c r="H17" i="8"/>
  <c r="O17" i="8" s="1"/>
  <c r="X17" i="8" s="1"/>
  <c r="S16" i="3" s="1"/>
  <c r="T51" i="4"/>
  <c r="X7" i="6"/>
  <c r="Y7" i="6" s="1"/>
  <c r="Z7" i="6" s="1"/>
  <c r="W7" i="6"/>
  <c r="W78" i="8"/>
  <c r="W75" i="8"/>
  <c r="W21" i="8"/>
  <c r="T79" i="5"/>
  <c r="T34" i="5"/>
  <c r="T14" i="4"/>
  <c r="W144" i="8"/>
  <c r="H87" i="8"/>
  <c r="N41" i="8"/>
  <c r="T93" i="5"/>
  <c r="T72" i="5"/>
  <c r="T91" i="4"/>
  <c r="AD5" i="14"/>
  <c r="N5" i="15"/>
  <c r="Z5" i="10"/>
  <c r="AB8" i="8" s="1"/>
  <c r="N162" i="8"/>
  <c r="R153" i="8"/>
  <c r="R131" i="8"/>
  <c r="N74" i="8"/>
  <c r="K66" i="8"/>
  <c r="W48" i="8"/>
  <c r="N37" i="8"/>
  <c r="O37" i="8" s="1"/>
  <c r="L99" i="7"/>
  <c r="T61" i="5"/>
  <c r="T40" i="5"/>
  <c r="T129" i="4"/>
  <c r="T71" i="4"/>
  <c r="T21" i="4"/>
  <c r="T39" i="5"/>
  <c r="T88" i="4"/>
  <c r="T87" i="5"/>
  <c r="T87" i="4"/>
  <c r="O161" i="10"/>
  <c r="AM163" i="14"/>
  <c r="U163" i="15"/>
  <c r="AG163" i="10"/>
  <c r="AK166" i="8" s="1"/>
  <c r="AA162" i="14"/>
  <c r="L162" i="15"/>
  <c r="H161" i="10"/>
  <c r="H161" i="14"/>
  <c r="D161" i="15"/>
  <c r="Q155" i="14"/>
  <c r="J155" i="15"/>
  <c r="T155" i="10"/>
  <c r="I158" i="7" s="1"/>
  <c r="O158" i="7" s="1"/>
  <c r="N151" i="10"/>
  <c r="O151" i="14"/>
  <c r="H151" i="15"/>
  <c r="R151" i="10"/>
  <c r="G154" i="7" s="1"/>
  <c r="M154" i="7" s="1"/>
  <c r="N142" i="10"/>
  <c r="J139" i="10"/>
  <c r="AE139" i="14"/>
  <c r="AA139" i="10"/>
  <c r="AC142" i="8" s="1"/>
  <c r="O139" i="15"/>
  <c r="O129" i="14"/>
  <c r="H129" i="15"/>
  <c r="R129" i="10"/>
  <c r="G132" i="7" s="1"/>
  <c r="J136" i="6"/>
  <c r="G142" i="6"/>
  <c r="H142" i="6" s="1"/>
  <c r="F142" i="6"/>
  <c r="F136" i="14"/>
  <c r="G136" i="14" s="1"/>
  <c r="G136" i="10"/>
  <c r="C136" i="15"/>
  <c r="I163" i="14"/>
  <c r="E163" i="15"/>
  <c r="I163" i="10"/>
  <c r="S166" i="6" s="1"/>
  <c r="J162" i="10"/>
  <c r="L163" i="10"/>
  <c r="J163" i="14"/>
  <c r="F163" i="15"/>
  <c r="AF160" i="10"/>
  <c r="AJ163" i="8" s="1"/>
  <c r="AL160" i="14"/>
  <c r="T160" i="15"/>
  <c r="R163" i="15"/>
  <c r="AD163" i="10"/>
  <c r="AG166" i="8" s="1"/>
  <c r="AI163" i="14"/>
  <c r="I160" i="15"/>
  <c r="AJ157" i="14"/>
  <c r="P155" i="14"/>
  <c r="E150" i="14"/>
  <c r="B150" i="15"/>
  <c r="F150" i="10"/>
  <c r="M154" i="10"/>
  <c r="X146" i="10"/>
  <c r="P163" i="14"/>
  <c r="AD160" i="10"/>
  <c r="AG163" i="8" s="1"/>
  <c r="AI160" i="14"/>
  <c r="R160" i="15"/>
  <c r="AG157" i="10"/>
  <c r="AK160" i="8" s="1"/>
  <c r="AM157" i="14"/>
  <c r="U157" i="15"/>
  <c r="AB163" i="10"/>
  <c r="AD166" i="8" s="1"/>
  <c r="AF163" i="14"/>
  <c r="P163" i="15"/>
  <c r="C163" i="15"/>
  <c r="G163" i="10"/>
  <c r="F163" i="14"/>
  <c r="G163" i="14" s="1"/>
  <c r="W155" i="10"/>
  <c r="P158" i="6"/>
  <c r="Q158" i="6" s="1"/>
  <c r="O158" i="6"/>
  <c r="AH151" i="14"/>
  <c r="AC151" i="10"/>
  <c r="AF154" i="8" s="1"/>
  <c r="Q151" i="15"/>
  <c r="AM151" i="14"/>
  <c r="AN151" i="14" s="1"/>
  <c r="U151" i="15"/>
  <c r="AG151" i="10"/>
  <c r="AK154" i="8" s="1"/>
  <c r="O217" i="12"/>
  <c r="S162" i="15"/>
  <c r="AE162" i="10"/>
  <c r="AI165" i="8" s="1"/>
  <c r="AK162" i="14"/>
  <c r="H158" i="15"/>
  <c r="R158" i="10"/>
  <c r="G161" i="7" s="1"/>
  <c r="O158" i="14"/>
  <c r="M158" i="15"/>
  <c r="AC158" i="14"/>
  <c r="Y158" i="10"/>
  <c r="AA161" i="8" s="1"/>
  <c r="AK148" i="14"/>
  <c r="AN148" i="14" s="1"/>
  <c r="S148" i="15"/>
  <c r="AE148" i="10"/>
  <c r="AI151" i="8" s="1"/>
  <c r="AL151" i="8" s="1"/>
  <c r="AE150" i="10"/>
  <c r="AI153" i="8" s="1"/>
  <c r="AL153" i="8" s="1"/>
  <c r="AK150" i="14"/>
  <c r="AN150" i="14" s="1"/>
  <c r="S150" i="15"/>
  <c r="L154" i="15"/>
  <c r="AA154" i="14"/>
  <c r="AF154" i="14"/>
  <c r="AB154" i="10"/>
  <c r="AD157" i="8" s="1"/>
  <c r="P154" i="15"/>
  <c r="J146" i="10"/>
  <c r="C149" i="8"/>
  <c r="C149" i="6"/>
  <c r="C149" i="7"/>
  <c r="C148" i="3"/>
  <c r="K149" i="15"/>
  <c r="U149" i="10"/>
  <c r="J152" i="7" s="1"/>
  <c r="R149" i="14"/>
  <c r="X163" i="10"/>
  <c r="P159" i="10"/>
  <c r="R157" i="10"/>
  <c r="G160" i="7" s="1"/>
  <c r="O157" i="14"/>
  <c r="M157" i="14" s="1"/>
  <c r="H157" i="15"/>
  <c r="L163" i="15"/>
  <c r="AA163" i="14"/>
  <c r="J158" i="10"/>
  <c r="E158" i="14"/>
  <c r="F158" i="10"/>
  <c r="B158" i="15"/>
  <c r="O159" i="7"/>
  <c r="L154" i="10"/>
  <c r="F154" i="15"/>
  <c r="J154" i="14"/>
  <c r="D154" i="15"/>
  <c r="H154" i="10"/>
  <c r="H154" i="14"/>
  <c r="F153" i="14"/>
  <c r="G153" i="14" s="1"/>
  <c r="G153" i="10"/>
  <c r="C153" i="15"/>
  <c r="W150" i="10"/>
  <c r="O151" i="10"/>
  <c r="M151" i="10"/>
  <c r="O154" i="7"/>
  <c r="L146" i="10"/>
  <c r="J146" i="14"/>
  <c r="F146" i="15"/>
  <c r="P144" i="10"/>
  <c r="M149" i="10"/>
  <c r="AH137" i="14"/>
  <c r="AJ137" i="14" s="1"/>
  <c r="AC137" i="10"/>
  <c r="AF140" i="8" s="1"/>
  <c r="AH140" i="8" s="1"/>
  <c r="Q137" i="15"/>
  <c r="S147" i="10"/>
  <c r="H150" i="7" s="1"/>
  <c r="F133" i="6"/>
  <c r="G133" i="6"/>
  <c r="H133" i="6" s="1"/>
  <c r="I130" i="15"/>
  <c r="F132" i="15"/>
  <c r="L132" i="10"/>
  <c r="J132" i="14"/>
  <c r="AD132" i="14"/>
  <c r="N132" i="15"/>
  <c r="Z132" i="10"/>
  <c r="AB135" i="8" s="1"/>
  <c r="X132" i="10"/>
  <c r="S125" i="10"/>
  <c r="H128" i="7" s="1"/>
  <c r="I123" i="15"/>
  <c r="N12" i="13"/>
  <c r="W125" i="14"/>
  <c r="X125" i="14" s="1"/>
  <c r="T125" i="14" s="1"/>
  <c r="F12" i="13"/>
  <c r="E124" i="15"/>
  <c r="I124" i="10"/>
  <c r="S127" i="6" s="1"/>
  <c r="I124" i="14"/>
  <c r="M122" i="7"/>
  <c r="AM113" i="14"/>
  <c r="AG113" i="10"/>
  <c r="AK116" i="8" s="1"/>
  <c r="AL116" i="8" s="1"/>
  <c r="U113" i="15"/>
  <c r="I115" i="15"/>
  <c r="S163" i="10"/>
  <c r="H166" i="7" s="1"/>
  <c r="U162" i="10"/>
  <c r="J165" i="7" s="1"/>
  <c r="P165" i="7" s="1"/>
  <c r="R162" i="14"/>
  <c r="K162" i="15"/>
  <c r="O216" i="12"/>
  <c r="AA160" i="14"/>
  <c r="L160" i="15"/>
  <c r="J157" i="10"/>
  <c r="U163" i="10"/>
  <c r="J166" i="7" s="1"/>
  <c r="P166" i="7" s="1"/>
  <c r="R163" i="14"/>
  <c r="K163" i="15"/>
  <c r="H160" i="14"/>
  <c r="D160" i="15"/>
  <c r="H160" i="10"/>
  <c r="AD162" i="10"/>
  <c r="AG165" i="8" s="1"/>
  <c r="AI162" i="14"/>
  <c r="R162" i="15"/>
  <c r="AE161" i="10"/>
  <c r="AI164" i="8" s="1"/>
  <c r="AL164" i="8" s="1"/>
  <c r="AK161" i="14"/>
  <c r="AN161" i="14" s="1"/>
  <c r="S161" i="15"/>
  <c r="E161" i="15"/>
  <c r="I161" i="10"/>
  <c r="S164" i="6" s="1"/>
  <c r="I161" i="14"/>
  <c r="AB156" i="14"/>
  <c r="Z156" i="14" s="1"/>
  <c r="S156" i="14" s="1"/>
  <c r="T162" i="15"/>
  <c r="AF162" i="10"/>
  <c r="AJ165" i="8" s="1"/>
  <c r="AL162" i="14"/>
  <c r="N163" i="14"/>
  <c r="G163" i="15"/>
  <c r="Q163" i="10"/>
  <c r="F166" i="7" s="1"/>
  <c r="L166" i="7" s="1"/>
  <c r="O162" i="14"/>
  <c r="H162" i="15"/>
  <c r="R162" i="10"/>
  <c r="G165" i="7" s="1"/>
  <c r="M165" i="7" s="1"/>
  <c r="AE160" i="14"/>
  <c r="AA160" i="10"/>
  <c r="AC163" i="8" s="1"/>
  <c r="O160" i="15"/>
  <c r="O157" i="10"/>
  <c r="P156" i="10"/>
  <c r="J161" i="14"/>
  <c r="K161" i="14" s="1"/>
  <c r="F161" i="15"/>
  <c r="L161" i="10"/>
  <c r="W157" i="10"/>
  <c r="AC161" i="10"/>
  <c r="AF164" i="8" s="1"/>
  <c r="AH161" i="14"/>
  <c r="Q161" i="15"/>
  <c r="AE159" i="10"/>
  <c r="AI162" i="8" s="1"/>
  <c r="AL162" i="8" s="1"/>
  <c r="AK159" i="14"/>
  <c r="AN159" i="14" s="1"/>
  <c r="S159" i="15"/>
  <c r="I163" i="15"/>
  <c r="AI161" i="14"/>
  <c r="R161" i="15"/>
  <c r="AD161" i="10"/>
  <c r="AG164" i="8" s="1"/>
  <c r="W161" i="10"/>
  <c r="AG159" i="14"/>
  <c r="W162" i="10"/>
  <c r="D162" i="15"/>
  <c r="H162" i="10"/>
  <c r="H162" i="14"/>
  <c r="L162" i="14" s="1"/>
  <c r="D162" i="14" s="1"/>
  <c r="U160" i="15"/>
  <c r="AG160" i="10"/>
  <c r="AK163" i="8" s="1"/>
  <c r="AM160" i="14"/>
  <c r="AE158" i="10"/>
  <c r="AI161" i="8" s="1"/>
  <c r="S158" i="15"/>
  <c r="AK158" i="14"/>
  <c r="V159" i="10"/>
  <c r="Y162" i="8"/>
  <c r="Z162" i="8" s="1"/>
  <c r="X158" i="10"/>
  <c r="W158" i="14"/>
  <c r="X158" i="14" s="1"/>
  <c r="T158" i="14" s="1"/>
  <c r="J204" i="12"/>
  <c r="Q161" i="8" s="1"/>
  <c r="AJ160" i="14"/>
  <c r="F163" i="6"/>
  <c r="G163" i="6"/>
  <c r="H163" i="6" s="1"/>
  <c r="R155" i="15"/>
  <c r="AI155" i="14"/>
  <c r="AD155" i="10"/>
  <c r="AG158" i="8" s="1"/>
  <c r="AL155" i="14"/>
  <c r="AN155" i="14" s="1"/>
  <c r="AF155" i="10"/>
  <c r="AJ158" i="8" s="1"/>
  <c r="AL158" i="8" s="1"/>
  <c r="T155" i="15"/>
  <c r="N154" i="10"/>
  <c r="V153" i="10"/>
  <c r="Y156" i="8"/>
  <c r="Z156" i="8" s="1"/>
  <c r="AH153" i="14"/>
  <c r="AJ153" i="14" s="1"/>
  <c r="AC153" i="10"/>
  <c r="AF156" i="8" s="1"/>
  <c r="AH156" i="8" s="1"/>
  <c r="Q153" i="15"/>
  <c r="Y153" i="10"/>
  <c r="AA156" i="8" s="1"/>
  <c r="AC153" i="14"/>
  <c r="M153" i="15"/>
  <c r="AH150" i="14"/>
  <c r="AJ150" i="14" s="1"/>
  <c r="Q150" i="15"/>
  <c r="AC150" i="10"/>
  <c r="AF153" i="8" s="1"/>
  <c r="AH153" i="8" s="1"/>
  <c r="P148" i="10"/>
  <c r="F158" i="6"/>
  <c r="G158" i="6"/>
  <c r="H158" i="6" s="1"/>
  <c r="H150" i="10"/>
  <c r="H150" i="14"/>
  <c r="L150" i="14" s="1"/>
  <c r="D150" i="15"/>
  <c r="AF154" i="10"/>
  <c r="AJ157" i="8" s="1"/>
  <c r="T154" i="15"/>
  <c r="AL154" i="14"/>
  <c r="AC154" i="14"/>
  <c r="Y154" i="10"/>
  <c r="AA157" i="8" s="1"/>
  <c r="M154" i="15"/>
  <c r="AD151" i="10"/>
  <c r="AG154" i="8" s="1"/>
  <c r="AI151" i="14"/>
  <c r="R151" i="15"/>
  <c r="AF151" i="14"/>
  <c r="P151" i="15"/>
  <c r="AB151" i="10"/>
  <c r="AD154" i="8" s="1"/>
  <c r="H145" i="14"/>
  <c r="D145" i="15"/>
  <c r="H145" i="10"/>
  <c r="AK143" i="14"/>
  <c r="AN143" i="14" s="1"/>
  <c r="S143" i="15"/>
  <c r="AE143" i="10"/>
  <c r="AI146" i="8" s="1"/>
  <c r="AL146" i="8" s="1"/>
  <c r="K140" i="10"/>
  <c r="P149" i="15"/>
  <c r="AB149" i="10"/>
  <c r="AD152" i="8" s="1"/>
  <c r="AF149" i="14"/>
  <c r="M148" i="14"/>
  <c r="AB145" i="10"/>
  <c r="AD148" i="8" s="1"/>
  <c r="AF145" i="14"/>
  <c r="P145" i="15"/>
  <c r="H144" i="14"/>
  <c r="D144" i="15"/>
  <c r="H144" i="10"/>
  <c r="Q149" i="10"/>
  <c r="F152" i="7" s="1"/>
  <c r="N149" i="14"/>
  <c r="G149" i="15"/>
  <c r="Q149" i="14"/>
  <c r="T149" i="10"/>
  <c r="I152" i="7" s="1"/>
  <c r="J149" i="15"/>
  <c r="K145" i="10"/>
  <c r="AG150" i="14"/>
  <c r="AH151" i="8"/>
  <c r="AM146" i="14"/>
  <c r="U146" i="15"/>
  <c r="AG146" i="10"/>
  <c r="AK149" i="8" s="1"/>
  <c r="AL149" i="8" s="1"/>
  <c r="L145" i="10"/>
  <c r="J145" i="14"/>
  <c r="K145" i="14" s="1"/>
  <c r="F145" i="15"/>
  <c r="P146" i="10"/>
  <c r="K144" i="10"/>
  <c r="O145" i="10"/>
  <c r="U152" i="15"/>
  <c r="AM152" i="14"/>
  <c r="AG152" i="10"/>
  <c r="AK155" i="8" s="1"/>
  <c r="I152" i="14"/>
  <c r="I152" i="10"/>
  <c r="S155" i="6" s="1"/>
  <c r="E152" i="15"/>
  <c r="AL154" i="8"/>
  <c r="L151" i="7"/>
  <c r="E147" i="14"/>
  <c r="B147" i="15"/>
  <c r="F147" i="10"/>
  <c r="D146" i="15"/>
  <c r="H146" i="14"/>
  <c r="H146" i="10"/>
  <c r="O191" i="12"/>
  <c r="W141" i="10"/>
  <c r="R142" i="15"/>
  <c r="AD142" i="10"/>
  <c r="AG145" i="8" s="1"/>
  <c r="AI142" i="14"/>
  <c r="AF142" i="14"/>
  <c r="P142" i="15"/>
  <c r="AB142" i="10"/>
  <c r="AD145" i="8" s="1"/>
  <c r="X137" i="10"/>
  <c r="I143" i="15"/>
  <c r="O137" i="15"/>
  <c r="AE137" i="14"/>
  <c r="AG137" i="14" s="1"/>
  <c r="AA137" i="10"/>
  <c r="AC140" i="8" s="1"/>
  <c r="L139" i="15"/>
  <c r="AA139" i="14"/>
  <c r="J139" i="14"/>
  <c r="K139" i="14" s="1"/>
  <c r="L139" i="14" s="1"/>
  <c r="D139" i="14" s="1"/>
  <c r="L139" i="10"/>
  <c r="F139" i="15"/>
  <c r="W137" i="10"/>
  <c r="N133" i="15"/>
  <c r="Z133" i="10"/>
  <c r="AB136" i="8" s="1"/>
  <c r="AD133" i="14"/>
  <c r="U130" i="15"/>
  <c r="AM130" i="14"/>
  <c r="AG130" i="10"/>
  <c r="AK133" i="8" s="1"/>
  <c r="AC130" i="14"/>
  <c r="M130" i="15"/>
  <c r="Y130" i="10"/>
  <c r="AA133" i="8" s="1"/>
  <c r="U133" i="10"/>
  <c r="J136" i="7" s="1"/>
  <c r="P136" i="7" s="1"/>
  <c r="K133" i="15"/>
  <c r="R133" i="14"/>
  <c r="O133" i="14"/>
  <c r="H133" i="15"/>
  <c r="R133" i="10"/>
  <c r="G136" i="7" s="1"/>
  <c r="O129" i="15"/>
  <c r="AA129" i="10"/>
  <c r="AC132" i="8" s="1"/>
  <c r="AE129" i="14"/>
  <c r="P129" i="10"/>
  <c r="AC132" i="10"/>
  <c r="AF135" i="8" s="1"/>
  <c r="Q132" i="15"/>
  <c r="AH132" i="14"/>
  <c r="I139" i="15"/>
  <c r="Q136" i="15"/>
  <c r="AC136" i="10"/>
  <c r="AF139" i="8" s="1"/>
  <c r="AH136" i="14"/>
  <c r="Q136" i="14"/>
  <c r="T136" i="10"/>
  <c r="I139" i="7" s="1"/>
  <c r="O139" i="7" s="1"/>
  <c r="J136" i="15"/>
  <c r="F132" i="10"/>
  <c r="E132" i="14"/>
  <c r="B132" i="15"/>
  <c r="S127" i="15"/>
  <c r="AK127" i="14"/>
  <c r="AN127" i="14" s="1"/>
  <c r="AB127" i="14" s="1"/>
  <c r="Z127" i="14" s="1"/>
  <c r="S127" i="14" s="1"/>
  <c r="AE127" i="10"/>
  <c r="AI130" i="8" s="1"/>
  <c r="AL130" i="8" s="1"/>
  <c r="AK119" i="14"/>
  <c r="AN119" i="14" s="1"/>
  <c r="AE119" i="10"/>
  <c r="AI122" i="8" s="1"/>
  <c r="AL122" i="8" s="1"/>
  <c r="S119" i="15"/>
  <c r="E138" i="15"/>
  <c r="I138" i="14"/>
  <c r="I138" i="10"/>
  <c r="S141" i="6" s="1"/>
  <c r="AD138" i="10"/>
  <c r="AG141" i="8" s="1"/>
  <c r="R138" i="15"/>
  <c r="AI138" i="14"/>
  <c r="O187" i="12"/>
  <c r="AD128" i="14"/>
  <c r="Z128" i="10"/>
  <c r="AB131" i="8" s="1"/>
  <c r="N128" i="15"/>
  <c r="K121" i="10"/>
  <c r="E120" i="14"/>
  <c r="F120" i="10"/>
  <c r="B120" i="15"/>
  <c r="M134" i="10"/>
  <c r="Y134" i="10"/>
  <c r="AA137" i="8" s="1"/>
  <c r="M134" i="15"/>
  <c r="AC134" i="14"/>
  <c r="N134" i="14"/>
  <c r="Q134" i="10"/>
  <c r="F137" i="7" s="1"/>
  <c r="G134" i="15"/>
  <c r="I121" i="10"/>
  <c r="S124" i="6" s="1"/>
  <c r="E121" i="15"/>
  <c r="I121" i="14"/>
  <c r="W133" i="6"/>
  <c r="X133" i="6"/>
  <c r="Y133" i="6" s="1"/>
  <c r="F9" i="13"/>
  <c r="AJ122" i="14"/>
  <c r="R131" i="14"/>
  <c r="K131" i="15"/>
  <c r="U131" i="10"/>
  <c r="J134" i="7" s="1"/>
  <c r="P134" i="7" s="1"/>
  <c r="L131" i="15"/>
  <c r="AA131" i="14"/>
  <c r="N131" i="14"/>
  <c r="G131" i="15"/>
  <c r="Q131" i="10"/>
  <c r="F134" i="7" s="1"/>
  <c r="C134" i="8"/>
  <c r="C134" i="6"/>
  <c r="C134" i="7"/>
  <c r="C133" i="3"/>
  <c r="I125" i="15"/>
  <c r="F125" i="10"/>
  <c r="E125" i="14"/>
  <c r="B125" i="15"/>
  <c r="W125" i="10"/>
  <c r="R125" i="14"/>
  <c r="K125" i="15"/>
  <c r="U125" i="10"/>
  <c r="J128" i="7" s="1"/>
  <c r="U126" i="10"/>
  <c r="J129" i="7" s="1"/>
  <c r="K126" i="15"/>
  <c r="R126" i="14"/>
  <c r="AB126" i="10"/>
  <c r="AD129" i="8" s="1"/>
  <c r="P126" i="15"/>
  <c r="AF126" i="14"/>
  <c r="AE126" i="14"/>
  <c r="O126" i="15"/>
  <c r="AA126" i="10"/>
  <c r="AC129" i="8" s="1"/>
  <c r="O124" i="14"/>
  <c r="H124" i="15"/>
  <c r="R124" i="10"/>
  <c r="G127" i="7" s="1"/>
  <c r="G124" i="10"/>
  <c r="C124" i="15"/>
  <c r="F124" i="14"/>
  <c r="AH124" i="14"/>
  <c r="AJ124" i="14" s="1"/>
  <c r="AC124" i="10"/>
  <c r="AF127" i="8" s="1"/>
  <c r="AH127" i="8" s="1"/>
  <c r="Q124" i="15"/>
  <c r="K123" i="10"/>
  <c r="Q123" i="10"/>
  <c r="F126" i="7" s="1"/>
  <c r="G123" i="15"/>
  <c r="N123" i="14"/>
  <c r="AI123" i="14"/>
  <c r="R123" i="15"/>
  <c r="AD123" i="10"/>
  <c r="AG126" i="8" s="1"/>
  <c r="M117" i="10"/>
  <c r="X113" i="10"/>
  <c r="AC116" i="10"/>
  <c r="AF119" i="8" s="1"/>
  <c r="Q116" i="15"/>
  <c r="AH116" i="14"/>
  <c r="L118" i="15"/>
  <c r="AA118" i="14"/>
  <c r="AF114" i="14"/>
  <c r="P114" i="15"/>
  <c r="AB114" i="10"/>
  <c r="AD117" i="8" s="1"/>
  <c r="AE117" i="8" s="1"/>
  <c r="W110" i="10"/>
  <c r="W118" i="10"/>
  <c r="H117" i="10"/>
  <c r="X120" i="6" s="1"/>
  <c r="Y120" i="6" s="1"/>
  <c r="Z120" i="6" s="1"/>
  <c r="D117" i="15"/>
  <c r="H117" i="14"/>
  <c r="J117" i="10"/>
  <c r="C120" i="6"/>
  <c r="C120" i="8"/>
  <c r="C120" i="7"/>
  <c r="C119" i="3"/>
  <c r="O161" i="12"/>
  <c r="K115" i="6" s="1"/>
  <c r="L115" i="6" s="1"/>
  <c r="M115" i="6" s="1"/>
  <c r="M116" i="10"/>
  <c r="K112" i="10"/>
  <c r="AE118" i="14"/>
  <c r="O118" i="15"/>
  <c r="AA118" i="10"/>
  <c r="AC121" i="8" s="1"/>
  <c r="I118" i="14"/>
  <c r="I118" i="10"/>
  <c r="S121" i="6" s="1"/>
  <c r="E118" i="15"/>
  <c r="AK118" i="14"/>
  <c r="AE118" i="10"/>
  <c r="AI121" i="8" s="1"/>
  <c r="S118" i="15"/>
  <c r="F3" i="13"/>
  <c r="O116" i="10"/>
  <c r="AK109" i="14"/>
  <c r="AE109" i="10"/>
  <c r="AI112" i="8" s="1"/>
  <c r="S109" i="15"/>
  <c r="P106" i="10"/>
  <c r="E105" i="14"/>
  <c r="B105" i="15"/>
  <c r="F105" i="10"/>
  <c r="P116" i="7"/>
  <c r="O108" i="10"/>
  <c r="I105" i="14"/>
  <c r="E105" i="15"/>
  <c r="I105" i="10"/>
  <c r="S108" i="6" s="1"/>
  <c r="I103" i="14"/>
  <c r="K103" i="14" s="1"/>
  <c r="E103" i="15"/>
  <c r="I103" i="10"/>
  <c r="S106" i="6" s="1"/>
  <c r="O97" i="10"/>
  <c r="P96" i="10"/>
  <c r="AD111" i="14"/>
  <c r="Z111" i="10"/>
  <c r="AB114" i="8" s="1"/>
  <c r="N111" i="15"/>
  <c r="AC109" i="10"/>
  <c r="AF112" i="8" s="1"/>
  <c r="Q109" i="15"/>
  <c r="AH109" i="14"/>
  <c r="N106" i="10"/>
  <c r="R103" i="10"/>
  <c r="G106" i="7" s="1"/>
  <c r="M106" i="7" s="1"/>
  <c r="O103" i="14"/>
  <c r="H103" i="15"/>
  <c r="P97" i="10"/>
  <c r="F111" i="10"/>
  <c r="B111" i="15"/>
  <c r="E111" i="14"/>
  <c r="AB107" i="10"/>
  <c r="AD110" i="8" s="1"/>
  <c r="P107" i="15"/>
  <c r="AF107" i="14"/>
  <c r="AK106" i="14"/>
  <c r="S106" i="15"/>
  <c r="AE106" i="10"/>
  <c r="AI109" i="8" s="1"/>
  <c r="Y105" i="10"/>
  <c r="AA108" i="8" s="1"/>
  <c r="AC105" i="14"/>
  <c r="M105" i="15"/>
  <c r="P98" i="10"/>
  <c r="R109" i="14"/>
  <c r="K109" i="15"/>
  <c r="U109" i="10"/>
  <c r="J112" i="7" s="1"/>
  <c r="P112" i="7" s="1"/>
  <c r="X109" i="10"/>
  <c r="V113" i="10"/>
  <c r="Y116" i="8"/>
  <c r="Z116" i="8" s="1"/>
  <c r="T115" i="6"/>
  <c r="U115" i="6" s="1"/>
  <c r="V115" i="6" s="1"/>
  <c r="O115" i="6"/>
  <c r="P115" i="6"/>
  <c r="Q115" i="6" s="1"/>
  <c r="N108" i="10"/>
  <c r="U111" i="15"/>
  <c r="AG111" i="10"/>
  <c r="AK114" i="8" s="1"/>
  <c r="AM111" i="14"/>
  <c r="Q111" i="14"/>
  <c r="T111" i="10"/>
  <c r="I114" i="7" s="1"/>
  <c r="J111" i="15"/>
  <c r="O145" i="12"/>
  <c r="AL103" i="8"/>
  <c r="O100" i="10"/>
  <c r="F99" i="15"/>
  <c r="L99" i="10"/>
  <c r="J99" i="14"/>
  <c r="I97" i="15"/>
  <c r="W100" i="10"/>
  <c r="M100" i="10"/>
  <c r="I99" i="15"/>
  <c r="O99" i="7"/>
  <c r="K95" i="10"/>
  <c r="AC94" i="14"/>
  <c r="M94" i="15"/>
  <c r="Y94" i="10"/>
  <c r="AA97" i="8" s="1"/>
  <c r="R102" i="15"/>
  <c r="AI102" i="14"/>
  <c r="AD102" i="10"/>
  <c r="AG105" i="8" s="1"/>
  <c r="Q94" i="14"/>
  <c r="J94" i="15"/>
  <c r="AC93" i="14"/>
  <c r="Y93" i="10"/>
  <c r="AA96" i="8" s="1"/>
  <c r="M93" i="15"/>
  <c r="P82" i="10"/>
  <c r="Z102" i="10"/>
  <c r="AB105" i="8" s="1"/>
  <c r="AD102" i="14"/>
  <c r="N102" i="15"/>
  <c r="X102" i="10"/>
  <c r="AM99" i="14"/>
  <c r="AN99" i="14" s="1"/>
  <c r="AG99" i="10"/>
  <c r="AK102" i="8" s="1"/>
  <c r="U99" i="15"/>
  <c r="H99" i="10"/>
  <c r="H99" i="14"/>
  <c r="D99" i="15"/>
  <c r="AH99" i="14"/>
  <c r="Q99" i="15"/>
  <c r="AC99" i="10"/>
  <c r="AF102" i="8" s="1"/>
  <c r="I98" i="15"/>
  <c r="S95" i="15"/>
  <c r="AE95" i="10"/>
  <c r="AI98" i="8" s="1"/>
  <c r="AK95" i="14"/>
  <c r="I95" i="14"/>
  <c r="E95" i="15"/>
  <c r="I95" i="10"/>
  <c r="S98" i="6" s="1"/>
  <c r="N89" i="10"/>
  <c r="W79" i="14"/>
  <c r="X79" i="14" s="1"/>
  <c r="T79" i="14" s="1"/>
  <c r="J133" i="12"/>
  <c r="P77" i="10"/>
  <c r="AN91" i="14"/>
  <c r="X89" i="10"/>
  <c r="AF83" i="10"/>
  <c r="AJ86" i="8" s="1"/>
  <c r="AL86" i="8" s="1"/>
  <c r="AL83" i="14"/>
  <c r="AN83" i="14" s="1"/>
  <c r="T83" i="15"/>
  <c r="AI79" i="14"/>
  <c r="R79" i="15"/>
  <c r="AD79" i="10"/>
  <c r="AG82" i="8" s="1"/>
  <c r="AK78" i="14"/>
  <c r="AN78" i="14" s="1"/>
  <c r="AB78" i="14" s="1"/>
  <c r="Z78" i="14" s="1"/>
  <c r="S78" i="14" s="1"/>
  <c r="S78" i="15"/>
  <c r="AE78" i="10"/>
  <c r="AI81" i="8" s="1"/>
  <c r="AL81" i="8" s="1"/>
  <c r="AA71" i="14"/>
  <c r="L71" i="15"/>
  <c r="X69" i="10"/>
  <c r="AK54" i="14"/>
  <c r="AN54" i="14" s="1"/>
  <c r="AB54" i="14" s="1"/>
  <c r="Z54" i="14" s="1"/>
  <c r="S54" i="14" s="1"/>
  <c r="AE54" i="10"/>
  <c r="AI57" i="8" s="1"/>
  <c r="AL57" i="8" s="1"/>
  <c r="S54" i="15"/>
  <c r="AK92" i="14"/>
  <c r="AE92" i="10"/>
  <c r="AI95" i="8" s="1"/>
  <c r="S92" i="15"/>
  <c r="W92" i="10"/>
  <c r="AJ91" i="14"/>
  <c r="Z90" i="10"/>
  <c r="AB93" i="8" s="1"/>
  <c r="N90" i="15"/>
  <c r="AD90" i="14"/>
  <c r="F89" i="10"/>
  <c r="B89" i="15"/>
  <c r="E89" i="14"/>
  <c r="W91" i="6"/>
  <c r="V86" i="10"/>
  <c r="Y89" i="8"/>
  <c r="Z89" i="8" s="1"/>
  <c r="C89" i="8"/>
  <c r="C89" i="6"/>
  <c r="C89" i="7"/>
  <c r="C88" i="3"/>
  <c r="K85" i="6"/>
  <c r="L85" i="6" s="1"/>
  <c r="J85" i="6"/>
  <c r="H79" i="10"/>
  <c r="X82" i="6" s="1"/>
  <c r="Y82" i="6" s="1"/>
  <c r="Z82" i="6" s="1"/>
  <c r="H79" i="14"/>
  <c r="L79" i="14" s="1"/>
  <c r="D79" i="15"/>
  <c r="H71" i="10"/>
  <c r="H71" i="14"/>
  <c r="L71" i="14" s="1"/>
  <c r="D71" i="15"/>
  <c r="G92" i="14"/>
  <c r="I83" i="10"/>
  <c r="S86" i="6" s="1"/>
  <c r="I83" i="14"/>
  <c r="E83" i="15"/>
  <c r="AM80" i="14"/>
  <c r="U80" i="15"/>
  <c r="AG80" i="10"/>
  <c r="AK83" i="8" s="1"/>
  <c r="W98" i="6"/>
  <c r="J87" i="14"/>
  <c r="F87" i="15"/>
  <c r="L87" i="10"/>
  <c r="AL87" i="14"/>
  <c r="AF87" i="10"/>
  <c r="AJ90" i="8" s="1"/>
  <c r="T87" i="15"/>
  <c r="W99" i="6"/>
  <c r="K89" i="10"/>
  <c r="P89" i="10"/>
  <c r="O96" i="6"/>
  <c r="T96" i="6"/>
  <c r="U96" i="6" s="1"/>
  <c r="V96" i="6" s="1"/>
  <c r="M90" i="10"/>
  <c r="F90" i="14"/>
  <c r="C90" i="15"/>
  <c r="G90" i="10"/>
  <c r="P81" i="10"/>
  <c r="R81" i="10"/>
  <c r="G84" i="7" s="1"/>
  <c r="O81" i="14"/>
  <c r="H81" i="15"/>
  <c r="AM81" i="14"/>
  <c r="U81" i="15"/>
  <c r="AG81" i="10"/>
  <c r="AK84" i="8" s="1"/>
  <c r="K84" i="10"/>
  <c r="R84" i="14"/>
  <c r="K84" i="15"/>
  <c r="U84" i="10"/>
  <c r="J87" i="7" s="1"/>
  <c r="P87" i="7" s="1"/>
  <c r="W84" i="14"/>
  <c r="X84" i="14" s="1"/>
  <c r="T84" i="14" s="1"/>
  <c r="M75" i="10"/>
  <c r="AD75" i="14"/>
  <c r="N75" i="15"/>
  <c r="Z75" i="10"/>
  <c r="AB78" i="8" s="1"/>
  <c r="AE81" i="14"/>
  <c r="O81" i="15"/>
  <c r="AA81" i="10"/>
  <c r="AC84" i="8" s="1"/>
  <c r="J72" i="10"/>
  <c r="W72" i="6"/>
  <c r="AK52" i="14"/>
  <c r="AN52" i="14" s="1"/>
  <c r="S52" i="15"/>
  <c r="AE52" i="10"/>
  <c r="AI55" i="8" s="1"/>
  <c r="AL55" i="8" s="1"/>
  <c r="O84" i="10"/>
  <c r="P85" i="10"/>
  <c r="O85" i="10"/>
  <c r="G72" i="10"/>
  <c r="F72" i="14"/>
  <c r="C72" i="15"/>
  <c r="O123" i="12"/>
  <c r="F67" i="14"/>
  <c r="G67" i="14" s="1"/>
  <c r="G67" i="10"/>
  <c r="C67" i="15"/>
  <c r="AC66" i="10"/>
  <c r="AF69" i="8" s="1"/>
  <c r="Q66" i="15"/>
  <c r="AH66" i="14"/>
  <c r="H64" i="15"/>
  <c r="O64" i="14"/>
  <c r="R64" i="10"/>
  <c r="G67" i="7" s="1"/>
  <c r="L56" i="15"/>
  <c r="AA56" i="14"/>
  <c r="W55" i="14"/>
  <c r="X55" i="14" s="1"/>
  <c r="T55" i="14" s="1"/>
  <c r="J94" i="12"/>
  <c r="Q58" i="8" s="1"/>
  <c r="R58" i="8" s="1"/>
  <c r="W47" i="14"/>
  <c r="X47" i="14" s="1"/>
  <c r="T47" i="14" s="1"/>
  <c r="P45" i="10"/>
  <c r="M68" i="10"/>
  <c r="AB64" i="10"/>
  <c r="AD67" i="8" s="1"/>
  <c r="AF64" i="14"/>
  <c r="P64" i="15"/>
  <c r="J60" i="10"/>
  <c r="G57" i="10"/>
  <c r="C57" i="15"/>
  <c r="F57" i="14"/>
  <c r="N55" i="10"/>
  <c r="AE47" i="10"/>
  <c r="AI50" i="8" s="1"/>
  <c r="AL50" i="8" s="1"/>
  <c r="AK47" i="14"/>
  <c r="AN47" i="14" s="1"/>
  <c r="S47" i="15"/>
  <c r="O65" i="15"/>
  <c r="AE65" i="14"/>
  <c r="AA65" i="10"/>
  <c r="AC68" i="8" s="1"/>
  <c r="P65" i="10"/>
  <c r="Q64" i="10"/>
  <c r="F67" i="7" s="1"/>
  <c r="N64" i="14"/>
  <c r="G64" i="15"/>
  <c r="K63" i="10"/>
  <c r="C66" i="6"/>
  <c r="C66" i="7"/>
  <c r="C66" i="8"/>
  <c r="C65" i="3"/>
  <c r="M74" i="15"/>
  <c r="AC74" i="14"/>
  <c r="Y74" i="10"/>
  <c r="AA77" i="8" s="1"/>
  <c r="F73" i="10"/>
  <c r="E73" i="14"/>
  <c r="B73" i="15"/>
  <c r="J73" i="14"/>
  <c r="K73" i="14" s="1"/>
  <c r="F73" i="15"/>
  <c r="L73" i="10"/>
  <c r="C68" i="15"/>
  <c r="F68" i="14"/>
  <c r="G68" i="14" s="1"/>
  <c r="G68" i="10"/>
  <c r="N68" i="14"/>
  <c r="Q68" i="10"/>
  <c r="F71" i="7" s="1"/>
  <c r="G68" i="15"/>
  <c r="I66" i="15"/>
  <c r="K57" i="10"/>
  <c r="AF57" i="14"/>
  <c r="P57" i="15"/>
  <c r="AB57" i="10"/>
  <c r="AD60" i="8" s="1"/>
  <c r="AC55" i="10"/>
  <c r="AF58" i="8" s="1"/>
  <c r="Q55" i="15"/>
  <c r="AH55" i="14"/>
  <c r="AA55" i="14"/>
  <c r="L55" i="15"/>
  <c r="G71" i="6"/>
  <c r="H71" i="6" s="1"/>
  <c r="F71" i="6"/>
  <c r="V64" i="10"/>
  <c r="Y67" i="8"/>
  <c r="Z67" i="8" s="1"/>
  <c r="P67" i="10"/>
  <c r="AM67" i="14"/>
  <c r="AG67" i="10"/>
  <c r="AK70" i="8" s="1"/>
  <c r="U67" i="15"/>
  <c r="L76" i="15"/>
  <c r="AA76" i="14"/>
  <c r="K76" i="10"/>
  <c r="W74" i="10"/>
  <c r="T74" i="15"/>
  <c r="AL74" i="14"/>
  <c r="AF74" i="10"/>
  <c r="AJ77" i="8" s="1"/>
  <c r="M74" i="10"/>
  <c r="AD74" i="14"/>
  <c r="N74" i="15"/>
  <c r="Z74" i="10"/>
  <c r="AB77" i="8" s="1"/>
  <c r="C67" i="8"/>
  <c r="C67" i="7"/>
  <c r="C67" i="6"/>
  <c r="C66" i="3"/>
  <c r="P63" i="14"/>
  <c r="S62" i="10"/>
  <c r="H65" i="7" s="1"/>
  <c r="X58" i="10"/>
  <c r="Z58" i="10"/>
  <c r="AB61" i="8" s="1"/>
  <c r="N58" i="15"/>
  <c r="AD58" i="14"/>
  <c r="J58" i="10"/>
  <c r="C61" i="6"/>
  <c r="C61" i="8"/>
  <c r="C61" i="7"/>
  <c r="C60" i="3"/>
  <c r="G58" i="6"/>
  <c r="H58" i="6" s="1"/>
  <c r="I58" i="6" s="1"/>
  <c r="F58" i="6"/>
  <c r="AH53" i="14"/>
  <c r="AJ53" i="14" s="1"/>
  <c r="Q53" i="15"/>
  <c r="AC53" i="10"/>
  <c r="AF56" i="8" s="1"/>
  <c r="AH56" i="8" s="1"/>
  <c r="V52" i="10"/>
  <c r="Y55" i="8"/>
  <c r="Z55" i="8" s="1"/>
  <c r="Z51" i="10"/>
  <c r="AB54" i="8" s="1"/>
  <c r="AD51" i="14"/>
  <c r="N51" i="15"/>
  <c r="X51" i="10"/>
  <c r="I49" i="14"/>
  <c r="I49" i="10"/>
  <c r="S52" i="6" s="1"/>
  <c r="E49" i="15"/>
  <c r="C52" i="8"/>
  <c r="C52" i="6"/>
  <c r="C51" i="3"/>
  <c r="C52" i="7"/>
  <c r="O67" i="6"/>
  <c r="J61" i="10"/>
  <c r="O104" i="12"/>
  <c r="K65" i="6" s="1"/>
  <c r="L65" i="6" s="1"/>
  <c r="M65" i="6" s="1"/>
  <c r="N65" i="6" s="1"/>
  <c r="M64" i="3" s="1"/>
  <c r="AL61" i="14"/>
  <c r="AF61" i="10"/>
  <c r="AJ64" i="8" s="1"/>
  <c r="T61" i="15"/>
  <c r="Z53" i="10"/>
  <c r="AB56" i="8" s="1"/>
  <c r="N53" i="15"/>
  <c r="AD53" i="14"/>
  <c r="AC42" i="10"/>
  <c r="AF45" i="8" s="1"/>
  <c r="AH45" i="8" s="1"/>
  <c r="Q42" i="15"/>
  <c r="AH42" i="14"/>
  <c r="AJ42" i="14" s="1"/>
  <c r="C45" i="7"/>
  <c r="C45" i="8"/>
  <c r="C45" i="6"/>
  <c r="C44" i="3"/>
  <c r="S59" i="15"/>
  <c r="AE59" i="10"/>
  <c r="AI62" i="8" s="1"/>
  <c r="AK59" i="14"/>
  <c r="P54" i="14"/>
  <c r="M54" i="14" s="1"/>
  <c r="R51" i="14"/>
  <c r="K51" i="15"/>
  <c r="U51" i="10"/>
  <c r="J54" i="7" s="1"/>
  <c r="M49" i="15"/>
  <c r="AC49" i="14"/>
  <c r="Y49" i="10"/>
  <c r="AA52" i="8" s="1"/>
  <c r="F48" i="15"/>
  <c r="J48" i="14"/>
  <c r="L48" i="10"/>
  <c r="W36" i="10"/>
  <c r="AE59" i="14"/>
  <c r="O59" i="15"/>
  <c r="AA59" i="10"/>
  <c r="AC62" i="8" s="1"/>
  <c r="E59" i="14"/>
  <c r="B59" i="15"/>
  <c r="F59" i="10"/>
  <c r="T59" i="10"/>
  <c r="I62" i="7" s="1"/>
  <c r="O62" i="7" s="1"/>
  <c r="Q59" i="14"/>
  <c r="J59" i="15"/>
  <c r="F53" i="14"/>
  <c r="G53" i="14" s="1"/>
  <c r="G53" i="10"/>
  <c r="C53" i="15"/>
  <c r="R50" i="14"/>
  <c r="K50" i="15"/>
  <c r="U50" i="10"/>
  <c r="J53" i="7" s="1"/>
  <c r="P53" i="7" s="1"/>
  <c r="Z50" i="10"/>
  <c r="AB53" i="8" s="1"/>
  <c r="AD50" i="14"/>
  <c r="N50" i="15"/>
  <c r="J79" i="12"/>
  <c r="Q51" i="8" s="1"/>
  <c r="W48" i="14"/>
  <c r="X48" i="14" s="1"/>
  <c r="T48" i="14" s="1"/>
  <c r="O79" i="12"/>
  <c r="P56" i="14"/>
  <c r="M56" i="14" s="1"/>
  <c r="N51" i="10"/>
  <c r="O82" i="12"/>
  <c r="J41" i="10"/>
  <c r="J41" i="14"/>
  <c r="K41" i="14" s="1"/>
  <c r="L41" i="10"/>
  <c r="F41" i="15"/>
  <c r="U44" i="15"/>
  <c r="AM44" i="14"/>
  <c r="AG44" i="10"/>
  <c r="AK47" i="8" s="1"/>
  <c r="I44" i="14"/>
  <c r="E44" i="15"/>
  <c r="I44" i="10"/>
  <c r="S47" i="6" s="1"/>
  <c r="AA37" i="14"/>
  <c r="L37" i="15"/>
  <c r="Q35" i="15"/>
  <c r="AH35" i="14"/>
  <c r="AJ35" i="14" s="1"/>
  <c r="AC35" i="10"/>
  <c r="AF38" i="8" s="1"/>
  <c r="AH38" i="8" s="1"/>
  <c r="AL35" i="14"/>
  <c r="T35" i="15"/>
  <c r="AF35" i="10"/>
  <c r="AJ38" i="8" s="1"/>
  <c r="G51" i="6"/>
  <c r="H51" i="6" s="1"/>
  <c r="F51" i="6"/>
  <c r="P46" i="15"/>
  <c r="AB46" i="10"/>
  <c r="AD49" i="8" s="1"/>
  <c r="AF46" i="14"/>
  <c r="K41" i="10"/>
  <c r="X38" i="10"/>
  <c r="F28" i="14"/>
  <c r="G28" i="14" s="1"/>
  <c r="C28" i="15"/>
  <c r="G28" i="10"/>
  <c r="S46" i="15"/>
  <c r="AE46" i="10"/>
  <c r="AI49" i="8" s="1"/>
  <c r="AK46" i="14"/>
  <c r="Q46" i="10"/>
  <c r="F49" i="7" s="1"/>
  <c r="N46" i="14"/>
  <c r="G46" i="15"/>
  <c r="R44" i="15"/>
  <c r="AD44" i="10"/>
  <c r="AG47" i="8" s="1"/>
  <c r="AI44" i="14"/>
  <c r="AJ43" i="14"/>
  <c r="O41" i="10"/>
  <c r="AE38" i="10"/>
  <c r="AI41" i="8" s="1"/>
  <c r="AL41" i="8" s="1"/>
  <c r="S38" i="15"/>
  <c r="AK38" i="14"/>
  <c r="AN38" i="14" s="1"/>
  <c r="P28" i="10"/>
  <c r="X49" i="6"/>
  <c r="Y49" i="6" s="1"/>
  <c r="W49" i="6"/>
  <c r="C43" i="15"/>
  <c r="G43" i="10"/>
  <c r="F43" i="14"/>
  <c r="F43" i="10"/>
  <c r="E43" i="14"/>
  <c r="B43" i="15"/>
  <c r="J43" i="10"/>
  <c r="E38" i="14"/>
  <c r="B38" i="15"/>
  <c r="F38" i="10"/>
  <c r="C41" i="8"/>
  <c r="C41" i="7"/>
  <c r="C41" i="6"/>
  <c r="C40" i="3"/>
  <c r="C35" i="15"/>
  <c r="G35" i="10"/>
  <c r="F35" i="14"/>
  <c r="L48" i="7"/>
  <c r="N40" i="10"/>
  <c r="AH40" i="14"/>
  <c r="AJ40" i="14" s="1"/>
  <c r="AC40" i="10"/>
  <c r="AF43" i="8" s="1"/>
  <c r="AH43" i="8" s="1"/>
  <c r="Q40" i="15"/>
  <c r="Y35" i="10"/>
  <c r="AA38" i="8" s="1"/>
  <c r="M35" i="15"/>
  <c r="AC35" i="14"/>
  <c r="J28" i="10"/>
  <c r="N32" i="10"/>
  <c r="Q32" i="14"/>
  <c r="J32" i="15"/>
  <c r="T32" i="10"/>
  <c r="I35" i="7" s="1"/>
  <c r="I31" i="10"/>
  <c r="S34" i="6" s="1"/>
  <c r="E31" i="15"/>
  <c r="I31" i="14"/>
  <c r="K30" i="6"/>
  <c r="L30" i="6" s="1"/>
  <c r="M30" i="6" s="1"/>
  <c r="J30" i="6"/>
  <c r="AA25" i="14"/>
  <c r="L25" i="15"/>
  <c r="E24" i="15"/>
  <c r="I24" i="14"/>
  <c r="K24" i="14" s="1"/>
  <c r="L24" i="14" s="1"/>
  <c r="I24" i="10"/>
  <c r="S27" i="6" s="1"/>
  <c r="K20" i="15"/>
  <c r="R20" i="14"/>
  <c r="U20" i="10"/>
  <c r="J23" i="7" s="1"/>
  <c r="P15" i="10"/>
  <c r="W7" i="10"/>
  <c r="AA34" i="10"/>
  <c r="AC37" i="8" s="1"/>
  <c r="O34" i="15"/>
  <c r="AE34" i="14"/>
  <c r="G31" i="10"/>
  <c r="F31" i="14"/>
  <c r="C31" i="15"/>
  <c r="K29" i="15"/>
  <c r="R29" i="14"/>
  <c r="U29" i="10"/>
  <c r="J32" i="7" s="1"/>
  <c r="J29" i="15"/>
  <c r="T29" i="10"/>
  <c r="I32" i="7" s="1"/>
  <c r="Q29" i="14"/>
  <c r="X28" i="6"/>
  <c r="Y28" i="6" s="1"/>
  <c r="Z28" i="6" s="1"/>
  <c r="W28" i="6"/>
  <c r="H39" i="15"/>
  <c r="R39" i="10"/>
  <c r="G42" i="7" s="1"/>
  <c r="O39" i="14"/>
  <c r="N39" i="15"/>
  <c r="AD39" i="14"/>
  <c r="Z39" i="10"/>
  <c r="AB42" i="8" s="1"/>
  <c r="C42" i="8"/>
  <c r="C42" i="6"/>
  <c r="C41" i="3"/>
  <c r="C42" i="7"/>
  <c r="K37" i="14"/>
  <c r="K33" i="6"/>
  <c r="L33" i="6" s="1"/>
  <c r="J33" i="6"/>
  <c r="AF25" i="14"/>
  <c r="P25" i="15"/>
  <c r="AB25" i="10"/>
  <c r="AD28" i="8" s="1"/>
  <c r="T27" i="6"/>
  <c r="U27" i="6" s="1"/>
  <c r="V27" i="6" s="1"/>
  <c r="P27" i="6"/>
  <c r="Q27" i="6" s="1"/>
  <c r="O27" i="6"/>
  <c r="X27" i="6"/>
  <c r="Y27" i="6" s="1"/>
  <c r="Z27" i="6" s="1"/>
  <c r="O53" i="12"/>
  <c r="AD23" i="14"/>
  <c r="Z23" i="10"/>
  <c r="AB26" i="8" s="1"/>
  <c r="N23" i="15"/>
  <c r="O23" i="10"/>
  <c r="AA20" i="10"/>
  <c r="AC23" i="8" s="1"/>
  <c r="O20" i="15"/>
  <c r="AE20" i="14"/>
  <c r="C23" i="6"/>
  <c r="C23" i="7"/>
  <c r="C23" i="8"/>
  <c r="C22" i="3"/>
  <c r="C22" i="8"/>
  <c r="C22" i="7"/>
  <c r="L22" i="7" s="1"/>
  <c r="C22" i="6"/>
  <c r="C21" i="3"/>
  <c r="G26" i="6"/>
  <c r="H26" i="6" s="1"/>
  <c r="I26" i="6" s="1"/>
  <c r="F26" i="6"/>
  <c r="Q34" i="15"/>
  <c r="AC34" i="10"/>
  <c r="AF37" i="8" s="1"/>
  <c r="AH34" i="14"/>
  <c r="F34" i="14"/>
  <c r="G34" i="10"/>
  <c r="C34" i="15"/>
  <c r="C37" i="8"/>
  <c r="C37" i="7"/>
  <c r="C37" i="6"/>
  <c r="C36" i="3"/>
  <c r="T33" i="10"/>
  <c r="I36" i="7" s="1"/>
  <c r="Q33" i="14"/>
  <c r="J33" i="15"/>
  <c r="AC33" i="14"/>
  <c r="M33" i="15"/>
  <c r="Y33" i="10"/>
  <c r="AA36" i="8" s="1"/>
  <c r="X29" i="10"/>
  <c r="W29" i="14"/>
  <c r="X29" i="14" s="1"/>
  <c r="T29" i="14" s="1"/>
  <c r="J53" i="12"/>
  <c r="Q32" i="8" s="1"/>
  <c r="R32" i="8" s="1"/>
  <c r="J26" i="10"/>
  <c r="R26" i="15"/>
  <c r="AD26" i="10"/>
  <c r="AG29" i="8" s="1"/>
  <c r="AI26" i="14"/>
  <c r="J26" i="14"/>
  <c r="F26" i="15"/>
  <c r="L26" i="10"/>
  <c r="C29" i="8"/>
  <c r="C29" i="7"/>
  <c r="C29" i="6"/>
  <c r="C28" i="3"/>
  <c r="N17" i="10"/>
  <c r="AH23" i="8"/>
  <c r="P24" i="7"/>
  <c r="M24" i="7"/>
  <c r="K23" i="7"/>
  <c r="P22" i="3" s="1"/>
  <c r="N23" i="7"/>
  <c r="P31" i="14"/>
  <c r="J46" i="12"/>
  <c r="W26" i="14"/>
  <c r="X26" i="14" s="1"/>
  <c r="T26" i="14" s="1"/>
  <c r="M21" i="15"/>
  <c r="Y21" i="10"/>
  <c r="AA24" i="8" s="1"/>
  <c r="AC21" i="14"/>
  <c r="C24" i="8"/>
  <c r="C24" i="7"/>
  <c r="C24" i="6"/>
  <c r="C23" i="3"/>
  <c r="I16" i="10"/>
  <c r="E16" i="15"/>
  <c r="I16" i="14"/>
  <c r="C19" i="7"/>
  <c r="C19" i="8"/>
  <c r="C19" i="6"/>
  <c r="C18" i="3"/>
  <c r="S13" i="10"/>
  <c r="H16" i="7" s="1"/>
  <c r="AH13" i="14"/>
  <c r="AJ13" i="14" s="1"/>
  <c r="AC13" i="10"/>
  <c r="AF16" i="8" s="1"/>
  <c r="AH16" i="8" s="1"/>
  <c r="Q13" i="15"/>
  <c r="F17" i="15"/>
  <c r="L17" i="10"/>
  <c r="J17" i="14"/>
  <c r="AA18" i="10"/>
  <c r="AC21" i="8" s="1"/>
  <c r="O18" i="15"/>
  <c r="AE18" i="14"/>
  <c r="AG18" i="10"/>
  <c r="AK21" i="8" s="1"/>
  <c r="AM18" i="14"/>
  <c r="U18" i="15"/>
  <c r="I18" i="14"/>
  <c r="E18" i="15"/>
  <c r="I18" i="10"/>
  <c r="S21" i="6" s="1"/>
  <c r="O36" i="12"/>
  <c r="N10" i="14"/>
  <c r="Q10" i="10"/>
  <c r="F13" i="7" s="1"/>
  <c r="G10" i="15"/>
  <c r="AJ16" i="14"/>
  <c r="L14" i="15"/>
  <c r="AA14" i="14"/>
  <c r="N9" i="10"/>
  <c r="AE10" i="8"/>
  <c r="J18" i="6"/>
  <c r="O12" i="10"/>
  <c r="Q10" i="15"/>
  <c r="AC10" i="10"/>
  <c r="AF13" i="8" s="1"/>
  <c r="AH10" i="14"/>
  <c r="N6" i="14"/>
  <c r="G6" i="15"/>
  <c r="Q6" i="10"/>
  <c r="F9" i="7" s="1"/>
  <c r="N100" i="8"/>
  <c r="O100" i="8" s="1"/>
  <c r="O84" i="8"/>
  <c r="O82" i="8"/>
  <c r="O80" i="8"/>
  <c r="X80" i="8" s="1"/>
  <c r="S79" i="3" s="1"/>
  <c r="O56" i="8"/>
  <c r="I11" i="15"/>
  <c r="AK8" i="14"/>
  <c r="AE8" i="10"/>
  <c r="AI11" i="8" s="1"/>
  <c r="S8" i="15"/>
  <c r="K8" i="10"/>
  <c r="O5" i="12"/>
  <c r="AE3" i="14"/>
  <c r="O3" i="15"/>
  <c r="AA3" i="10"/>
  <c r="AC6" i="8" s="1"/>
  <c r="W11" i="6"/>
  <c r="F17" i="6"/>
  <c r="G17" i="6"/>
  <c r="H17" i="6" s="1"/>
  <c r="O98" i="8"/>
  <c r="G15" i="6"/>
  <c r="H15" i="6" s="1"/>
  <c r="F15" i="6"/>
  <c r="R161" i="8"/>
  <c r="N145" i="8"/>
  <c r="N116" i="8"/>
  <c r="N10" i="7"/>
  <c r="K10" i="7"/>
  <c r="P9" i="3" s="1"/>
  <c r="N160" i="8"/>
  <c r="H30" i="8"/>
  <c r="O30" i="8" s="1"/>
  <c r="T14" i="5"/>
  <c r="X9" i="6"/>
  <c r="Y9" i="6" s="1"/>
  <c r="Z9" i="6" s="1"/>
  <c r="W9" i="6"/>
  <c r="M5" i="10"/>
  <c r="L5" i="10"/>
  <c r="J5" i="14"/>
  <c r="K5" i="14" s="1"/>
  <c r="F5" i="15"/>
  <c r="AC5" i="14"/>
  <c r="AG5" i="14" s="1"/>
  <c r="M5" i="15"/>
  <c r="Y5" i="10"/>
  <c r="AA8" i="8" s="1"/>
  <c r="R107" i="8"/>
  <c r="Q33" i="8"/>
  <c r="R33" i="8" s="1"/>
  <c r="O15" i="8"/>
  <c r="T43" i="5"/>
  <c r="H152" i="8"/>
  <c r="O152" i="8" s="1"/>
  <c r="N90" i="8"/>
  <c r="O90" i="8" s="1"/>
  <c r="AF5" i="14"/>
  <c r="P5" i="15"/>
  <c r="AB5" i="10"/>
  <c r="AD8" i="8" s="1"/>
  <c r="N29" i="8"/>
  <c r="T59" i="4"/>
  <c r="T7" i="4"/>
  <c r="AN3" i="14"/>
  <c r="T12" i="5"/>
  <c r="K162" i="8"/>
  <c r="K144" i="8"/>
  <c r="K74" i="8"/>
  <c r="K58" i="8"/>
  <c r="O14" i="8"/>
  <c r="T51" i="5"/>
  <c r="T68" i="4"/>
  <c r="H91" i="8"/>
  <c r="O91" i="8" s="1"/>
  <c r="T91" i="5"/>
  <c r="T42" i="5"/>
  <c r="T144" i="4"/>
  <c r="O117" i="8"/>
  <c r="X117" i="8" s="1"/>
  <c r="S116" i="3" s="1"/>
  <c r="T121" i="4"/>
  <c r="T100" i="4"/>
  <c r="T93" i="4"/>
  <c r="T16" i="5"/>
  <c r="T48" i="4"/>
  <c r="T10" i="4"/>
  <c r="H159" i="10"/>
  <c r="H159" i="14"/>
  <c r="D159" i="15"/>
  <c r="V159" i="15" s="1"/>
  <c r="G159" i="11" s="1"/>
  <c r="D159" i="11" s="1"/>
  <c r="AD154" i="10"/>
  <c r="AG157" i="8" s="1"/>
  <c r="AI154" i="14"/>
  <c r="R154" i="15"/>
  <c r="AM154" i="14"/>
  <c r="AG154" i="10"/>
  <c r="AK157" i="8" s="1"/>
  <c r="U154" i="15"/>
  <c r="D153" i="14"/>
  <c r="S152" i="15"/>
  <c r="AK152" i="14"/>
  <c r="AE152" i="10"/>
  <c r="AI155" i="8" s="1"/>
  <c r="E151" i="14"/>
  <c r="F151" i="10"/>
  <c r="B151" i="15"/>
  <c r="J151" i="10"/>
  <c r="AI144" i="14"/>
  <c r="R144" i="15"/>
  <c r="AD144" i="10"/>
  <c r="AG147" i="8" s="1"/>
  <c r="V147" i="10"/>
  <c r="Y150" i="8"/>
  <c r="Z150" i="8" s="1"/>
  <c r="F149" i="10"/>
  <c r="E149" i="14"/>
  <c r="B149" i="15"/>
  <c r="U129" i="10"/>
  <c r="J132" i="7" s="1"/>
  <c r="R129" i="14"/>
  <c r="K129" i="15"/>
  <c r="J140" i="6"/>
  <c r="K140" i="6"/>
  <c r="L140" i="6" s="1"/>
  <c r="W133" i="10"/>
  <c r="AB129" i="10"/>
  <c r="AD132" i="8" s="1"/>
  <c r="AF129" i="14"/>
  <c r="P129" i="15"/>
  <c r="W119" i="10"/>
  <c r="G138" i="10"/>
  <c r="C138" i="15"/>
  <c r="F138" i="14"/>
  <c r="G138" i="14" s="1"/>
  <c r="E138" i="14"/>
  <c r="B138" i="15"/>
  <c r="F138" i="10"/>
  <c r="M138" i="10"/>
  <c r="AE138" i="8"/>
  <c r="C128" i="15"/>
  <c r="F128" i="14"/>
  <c r="G128" i="14" s="1"/>
  <c r="G128" i="10"/>
  <c r="X128" i="10"/>
  <c r="AC128" i="10"/>
  <c r="AF131" i="8" s="1"/>
  <c r="AH128" i="14"/>
  <c r="Q128" i="15"/>
  <c r="G130" i="6"/>
  <c r="H130" i="6" s="1"/>
  <c r="F130" i="6"/>
  <c r="F120" i="14"/>
  <c r="G120" i="14" s="1"/>
  <c r="G120" i="10"/>
  <c r="C120" i="15"/>
  <c r="AK115" i="14"/>
  <c r="AN115" i="14" s="1"/>
  <c r="AE115" i="10"/>
  <c r="AI118" i="8" s="1"/>
  <c r="AL118" i="8" s="1"/>
  <c r="AM118" i="8" s="1"/>
  <c r="S115" i="15"/>
  <c r="J134" i="15"/>
  <c r="T134" i="10"/>
  <c r="I137" i="7" s="1"/>
  <c r="Q134" i="14"/>
  <c r="O134" i="15"/>
  <c r="AE134" i="14"/>
  <c r="AA134" i="10"/>
  <c r="AC137" i="8" s="1"/>
  <c r="N134" i="10"/>
  <c r="X134" i="10"/>
  <c r="M122" i="10"/>
  <c r="U131" i="15"/>
  <c r="AM131" i="14"/>
  <c r="AG131" i="10"/>
  <c r="AK134" i="8" s="1"/>
  <c r="AE131" i="10"/>
  <c r="AI134" i="8" s="1"/>
  <c r="S131" i="15"/>
  <c r="AK131" i="14"/>
  <c r="AN131" i="14" s="1"/>
  <c r="AD131" i="10"/>
  <c r="AG134" i="8" s="1"/>
  <c r="R131" i="15"/>
  <c r="AI131" i="14"/>
  <c r="K121" i="14"/>
  <c r="L121" i="14" s="1"/>
  <c r="S125" i="15"/>
  <c r="AK125" i="14"/>
  <c r="AE125" i="10"/>
  <c r="AI128" i="8" s="1"/>
  <c r="AD125" i="10"/>
  <c r="AG128" i="8" s="1"/>
  <c r="R125" i="15"/>
  <c r="AI125" i="14"/>
  <c r="AF125" i="14"/>
  <c r="P125" i="15"/>
  <c r="AB125" i="10"/>
  <c r="AD128" i="8" s="1"/>
  <c r="S120" i="10"/>
  <c r="H123" i="7" s="1"/>
  <c r="O126" i="10"/>
  <c r="N126" i="10"/>
  <c r="E126" i="15"/>
  <c r="I126" i="14"/>
  <c r="I126" i="10"/>
  <c r="S129" i="6" s="1"/>
  <c r="K126" i="10"/>
  <c r="AA124" i="14"/>
  <c r="L124" i="15"/>
  <c r="T124" i="15"/>
  <c r="AL124" i="14"/>
  <c r="AF124" i="10"/>
  <c r="AJ127" i="8" s="1"/>
  <c r="F11" i="13"/>
  <c r="P122" i="14"/>
  <c r="J123" i="10"/>
  <c r="P123" i="15"/>
  <c r="AB123" i="10"/>
  <c r="AD126" i="8" s="1"/>
  <c r="AF123" i="14"/>
  <c r="E123" i="14"/>
  <c r="F123" i="10"/>
  <c r="B123" i="15"/>
  <c r="W125" i="6"/>
  <c r="X125" i="6"/>
  <c r="Y125" i="6" s="1"/>
  <c r="W116" i="14"/>
  <c r="X116" i="14" s="1"/>
  <c r="T116" i="14" s="1"/>
  <c r="N3" i="13"/>
  <c r="K118" i="10"/>
  <c r="I114" i="14"/>
  <c r="E114" i="15"/>
  <c r="I114" i="10"/>
  <c r="S117" i="6" s="1"/>
  <c r="AE112" i="10"/>
  <c r="AI115" i="8" s="1"/>
  <c r="AL115" i="8" s="1"/>
  <c r="AK112" i="14"/>
  <c r="AN112" i="14" s="1"/>
  <c r="S112" i="15"/>
  <c r="O117" i="10"/>
  <c r="O117" i="14"/>
  <c r="H117" i="15"/>
  <c r="R117" i="10"/>
  <c r="G120" i="7" s="1"/>
  <c r="M120" i="7" s="1"/>
  <c r="W116" i="10"/>
  <c r="N114" i="10"/>
  <c r="AG116" i="10"/>
  <c r="AK119" i="8" s="1"/>
  <c r="AM116" i="14"/>
  <c r="U116" i="15"/>
  <c r="V114" i="10"/>
  <c r="Y117" i="8"/>
  <c r="Z117" i="8" s="1"/>
  <c r="O112" i="15"/>
  <c r="AA112" i="10"/>
  <c r="AC115" i="8" s="1"/>
  <c r="AE112" i="14"/>
  <c r="P118" i="10"/>
  <c r="AL118" i="14"/>
  <c r="T118" i="15"/>
  <c r="AF118" i="10"/>
  <c r="AJ121" i="8" s="1"/>
  <c r="J116" i="10"/>
  <c r="AA116" i="14"/>
  <c r="L116" i="15"/>
  <c r="M109" i="15"/>
  <c r="AC109" i="14"/>
  <c r="Y109" i="10"/>
  <c r="AA112" i="8" s="1"/>
  <c r="AH107" i="14"/>
  <c r="Q107" i="15"/>
  <c r="AC107" i="10"/>
  <c r="AF110" i="8" s="1"/>
  <c r="O155" i="12"/>
  <c r="AK103" i="14"/>
  <c r="S103" i="15"/>
  <c r="AE103" i="10"/>
  <c r="AI106" i="8" s="1"/>
  <c r="P111" i="10"/>
  <c r="AE107" i="10"/>
  <c r="AI110" i="8" s="1"/>
  <c r="AL110" i="8" s="1"/>
  <c r="AK107" i="14"/>
  <c r="AN107" i="14" s="1"/>
  <c r="S107" i="15"/>
  <c r="H104" i="14"/>
  <c r="D104" i="15"/>
  <c r="V104" i="15" s="1"/>
  <c r="G104" i="11" s="1"/>
  <c r="D104" i="11" s="1"/>
  <c r="H104" i="10"/>
  <c r="AH98" i="14"/>
  <c r="Q98" i="15"/>
  <c r="AC98" i="10"/>
  <c r="AF101" i="8" s="1"/>
  <c r="E107" i="15"/>
  <c r="I107" i="10"/>
  <c r="S110" i="6" s="1"/>
  <c r="I107" i="14"/>
  <c r="K107" i="14" s="1"/>
  <c r="L107" i="14" s="1"/>
  <c r="AD107" i="14"/>
  <c r="AG107" i="14" s="1"/>
  <c r="Z107" i="10"/>
  <c r="AB110" i="8" s="1"/>
  <c r="N107" i="15"/>
  <c r="K106" i="10"/>
  <c r="AA105" i="14"/>
  <c r="L105" i="15"/>
  <c r="S104" i="10"/>
  <c r="H107" i="7" s="1"/>
  <c r="J103" i="10"/>
  <c r="H97" i="14"/>
  <c r="D97" i="15"/>
  <c r="H97" i="10"/>
  <c r="O159" i="12"/>
  <c r="J109" i="10"/>
  <c r="J106" i="14"/>
  <c r="K106" i="14" s="1"/>
  <c r="F106" i="15"/>
  <c r="L106" i="10"/>
  <c r="H98" i="10"/>
  <c r="H98" i="14"/>
  <c r="L98" i="14" s="1"/>
  <c r="D98" i="15"/>
  <c r="AF109" i="14"/>
  <c r="P109" i="15"/>
  <c r="AB109" i="10"/>
  <c r="AD112" i="8" s="1"/>
  <c r="AL109" i="14"/>
  <c r="AF109" i="10"/>
  <c r="AJ112" i="8" s="1"/>
  <c r="T109" i="15"/>
  <c r="W108" i="14"/>
  <c r="X108" i="14" s="1"/>
  <c r="T108" i="14" s="1"/>
  <c r="O116" i="7"/>
  <c r="X111" i="10"/>
  <c r="AE111" i="14"/>
  <c r="AA111" i="10"/>
  <c r="AC114" i="8" s="1"/>
  <c r="O111" i="15"/>
  <c r="M113" i="7"/>
  <c r="M101" i="10"/>
  <c r="AD101" i="14"/>
  <c r="N101" i="15"/>
  <c r="Z101" i="10"/>
  <c r="AB104" i="8" s="1"/>
  <c r="G101" i="15"/>
  <c r="N101" i="14"/>
  <c r="Q101" i="10"/>
  <c r="F104" i="7" s="1"/>
  <c r="AE100" i="8"/>
  <c r="J100" i="10"/>
  <c r="S97" i="10"/>
  <c r="H100" i="7" s="1"/>
  <c r="AD93" i="14"/>
  <c r="Z93" i="10"/>
  <c r="AB96" i="8" s="1"/>
  <c r="N93" i="15"/>
  <c r="Q100" i="10"/>
  <c r="F103" i="7" s="1"/>
  <c r="L103" i="7" s="1"/>
  <c r="G100" i="15"/>
  <c r="N100" i="14"/>
  <c r="R100" i="14"/>
  <c r="K100" i="15"/>
  <c r="U100" i="10"/>
  <c r="J103" i="7" s="1"/>
  <c r="P103" i="7" s="1"/>
  <c r="F102" i="10"/>
  <c r="E102" i="14"/>
  <c r="B102" i="15"/>
  <c r="H95" i="10"/>
  <c r="H95" i="14"/>
  <c r="D95" i="15"/>
  <c r="AM94" i="14"/>
  <c r="AG94" i="10"/>
  <c r="AK97" i="8" s="1"/>
  <c r="U94" i="15"/>
  <c r="E91" i="14"/>
  <c r="B91" i="15"/>
  <c r="F91" i="10"/>
  <c r="F101" i="10"/>
  <c r="B101" i="15"/>
  <c r="E101" i="14"/>
  <c r="F93" i="14"/>
  <c r="G93" i="10"/>
  <c r="C93" i="15"/>
  <c r="H82" i="14"/>
  <c r="D82" i="15"/>
  <c r="H82" i="10"/>
  <c r="X85" i="6" s="1"/>
  <c r="Y85" i="6" s="1"/>
  <c r="Z85" i="6" s="1"/>
  <c r="J102" i="10"/>
  <c r="AL102" i="14"/>
  <c r="T102" i="15"/>
  <c r="AF102" i="10"/>
  <c r="AJ105" i="8" s="1"/>
  <c r="G99" i="10"/>
  <c r="F99" i="14"/>
  <c r="C99" i="15"/>
  <c r="S93" i="15"/>
  <c r="AE93" i="10"/>
  <c r="AI96" i="8" s="1"/>
  <c r="AL96" i="8" s="1"/>
  <c r="AK93" i="14"/>
  <c r="AN93" i="14" s="1"/>
  <c r="W85" i="6"/>
  <c r="F89" i="15"/>
  <c r="J89" i="14"/>
  <c r="L89" i="10"/>
  <c r="W86" i="14"/>
  <c r="X86" i="14" s="1"/>
  <c r="T86" i="14" s="1"/>
  <c r="AH83" i="14"/>
  <c r="Q83" i="15"/>
  <c r="AC83" i="10"/>
  <c r="AF86" i="8" s="1"/>
  <c r="AE81" i="8"/>
  <c r="AM81" i="8"/>
  <c r="AN81" i="8" s="1"/>
  <c r="T80" i="3" s="1"/>
  <c r="X77" i="10"/>
  <c r="O71" i="10"/>
  <c r="N69" i="14"/>
  <c r="M69" i="14" s="1"/>
  <c r="Q69" i="10"/>
  <c r="F72" i="7" s="1"/>
  <c r="L72" i="7" s="1"/>
  <c r="G69" i="15"/>
  <c r="W54" i="10"/>
  <c r="J143" i="12"/>
  <c r="W92" i="14"/>
  <c r="X92" i="14" s="1"/>
  <c r="T92" i="14" s="1"/>
  <c r="M92" i="15"/>
  <c r="Y92" i="10"/>
  <c r="AA95" i="8" s="1"/>
  <c r="AC92" i="14"/>
  <c r="O90" i="10"/>
  <c r="N87" i="10"/>
  <c r="X83" i="10"/>
  <c r="Z80" i="10"/>
  <c r="AB83" i="8" s="1"/>
  <c r="AD80" i="14"/>
  <c r="N80" i="15"/>
  <c r="AE82" i="8"/>
  <c r="I91" i="15"/>
  <c r="O90" i="15"/>
  <c r="AA90" i="10"/>
  <c r="AC93" i="8" s="1"/>
  <c r="AE90" i="14"/>
  <c r="F83" i="10"/>
  <c r="E83" i="14"/>
  <c r="B83" i="15"/>
  <c r="C83" i="6"/>
  <c r="C83" i="8"/>
  <c r="C83" i="7"/>
  <c r="C82" i="3"/>
  <c r="J91" i="6"/>
  <c r="Q87" i="14"/>
  <c r="J87" i="15"/>
  <c r="T87" i="10"/>
  <c r="I90" i="7" s="1"/>
  <c r="O90" i="7" s="1"/>
  <c r="C90" i="7"/>
  <c r="C90" i="8"/>
  <c r="C90" i="6"/>
  <c r="C89" i="3"/>
  <c r="K89" i="15"/>
  <c r="R89" i="14"/>
  <c r="U89" i="10"/>
  <c r="J92" i="7" s="1"/>
  <c r="F95" i="6"/>
  <c r="G95" i="6"/>
  <c r="H95" i="6" s="1"/>
  <c r="I95" i="6" s="1"/>
  <c r="P90" i="10"/>
  <c r="AC90" i="14"/>
  <c r="Y90" i="10"/>
  <c r="AA93" i="8" s="1"/>
  <c r="M90" i="15"/>
  <c r="W81" i="10"/>
  <c r="AB81" i="10"/>
  <c r="AD84" i="8" s="1"/>
  <c r="AF81" i="14"/>
  <c r="P81" i="15"/>
  <c r="I81" i="14"/>
  <c r="E81" i="15"/>
  <c r="I81" i="10"/>
  <c r="S84" i="6" s="1"/>
  <c r="W84" i="10"/>
  <c r="AH84" i="14"/>
  <c r="AJ84" i="14" s="1"/>
  <c r="AC84" i="10"/>
  <c r="AF87" i="8" s="1"/>
  <c r="AH87" i="8" s="1"/>
  <c r="Q84" i="15"/>
  <c r="U75" i="10"/>
  <c r="J78" i="7" s="1"/>
  <c r="P78" i="7" s="1"/>
  <c r="R75" i="14"/>
  <c r="K75" i="15"/>
  <c r="J75" i="10"/>
  <c r="O90" i="6"/>
  <c r="S71" i="10"/>
  <c r="H74" i="7" s="1"/>
  <c r="W52" i="10"/>
  <c r="W85" i="10"/>
  <c r="Q85" i="14"/>
  <c r="J85" i="15"/>
  <c r="T85" i="10"/>
  <c r="I88" i="7" s="1"/>
  <c r="M85" i="10"/>
  <c r="X75" i="10"/>
  <c r="O72" i="10"/>
  <c r="M72" i="10"/>
  <c r="AI66" i="14"/>
  <c r="AD66" i="10"/>
  <c r="AG69" i="8" s="1"/>
  <c r="R66" i="15"/>
  <c r="J66" i="14"/>
  <c r="F66" i="15"/>
  <c r="L66" i="10"/>
  <c r="O64" i="10"/>
  <c r="AG56" i="10"/>
  <c r="AK59" i="8" s="1"/>
  <c r="U56" i="15"/>
  <c r="AM56" i="14"/>
  <c r="N47" i="10"/>
  <c r="W75" i="6"/>
  <c r="Y65" i="10"/>
  <c r="AA68" i="8" s="1"/>
  <c r="AC65" i="14"/>
  <c r="M65" i="15"/>
  <c r="O60" i="14"/>
  <c r="H60" i="15"/>
  <c r="R60" i="10"/>
  <c r="G63" i="7" s="1"/>
  <c r="W47" i="10"/>
  <c r="W65" i="10"/>
  <c r="F64" i="15"/>
  <c r="L64" i="10"/>
  <c r="J64" i="14"/>
  <c r="F63" i="15"/>
  <c r="J63" i="14"/>
  <c r="L63" i="10"/>
  <c r="U73" i="15"/>
  <c r="AG73" i="10"/>
  <c r="AK76" i="8" s="1"/>
  <c r="AM73" i="14"/>
  <c r="N73" i="10"/>
  <c r="Q73" i="14"/>
  <c r="J73" i="15"/>
  <c r="T73" i="10"/>
  <c r="I76" i="7" s="1"/>
  <c r="W68" i="14"/>
  <c r="X68" i="14" s="1"/>
  <c r="T68" i="14" s="1"/>
  <c r="Z68" i="10"/>
  <c r="AB71" i="8" s="1"/>
  <c r="N68" i="15"/>
  <c r="AD68" i="14"/>
  <c r="X68" i="10"/>
  <c r="K65" i="10"/>
  <c r="N57" i="10"/>
  <c r="C60" i="8"/>
  <c r="C60" i="6"/>
  <c r="C60" i="7"/>
  <c r="L60" i="7" s="1"/>
  <c r="C59" i="3"/>
  <c r="K55" i="10"/>
  <c r="AI55" i="14"/>
  <c r="AD55" i="10"/>
  <c r="AG58" i="8" s="1"/>
  <c r="R55" i="15"/>
  <c r="D63" i="15"/>
  <c r="H63" i="10"/>
  <c r="H63" i="14"/>
  <c r="AI67" i="14"/>
  <c r="AD67" i="10"/>
  <c r="AG70" i="8" s="1"/>
  <c r="R67" i="15"/>
  <c r="W67" i="10"/>
  <c r="C70" i="7"/>
  <c r="C70" i="8"/>
  <c r="C70" i="6"/>
  <c r="C69" i="3"/>
  <c r="F76" i="10"/>
  <c r="E76" i="14"/>
  <c r="B76" i="15"/>
  <c r="N76" i="10"/>
  <c r="N76" i="14"/>
  <c r="G76" i="15"/>
  <c r="Q76" i="10"/>
  <c r="F79" i="7" s="1"/>
  <c r="O74" i="10"/>
  <c r="H74" i="10"/>
  <c r="D74" i="15"/>
  <c r="H74" i="14"/>
  <c r="U74" i="10"/>
  <c r="J77" i="7" s="1"/>
  <c r="R74" i="14"/>
  <c r="K74" i="15"/>
  <c r="C77" i="8"/>
  <c r="C77" i="7"/>
  <c r="C77" i="6"/>
  <c r="C76" i="3"/>
  <c r="K64" i="10"/>
  <c r="K65" i="14"/>
  <c r="I62" i="15"/>
  <c r="U58" i="15"/>
  <c r="AG58" i="10"/>
  <c r="AK61" i="8" s="1"/>
  <c r="AM58" i="14"/>
  <c r="M58" i="10"/>
  <c r="AA53" i="10"/>
  <c r="AC56" i="8" s="1"/>
  <c r="O53" i="15"/>
  <c r="AE53" i="14"/>
  <c r="I52" i="15"/>
  <c r="C51" i="15"/>
  <c r="F51" i="14"/>
  <c r="G51" i="10"/>
  <c r="AL51" i="14"/>
  <c r="AF51" i="10"/>
  <c r="AJ54" i="8" s="1"/>
  <c r="T51" i="15"/>
  <c r="F49" i="10"/>
  <c r="E49" i="14"/>
  <c r="B49" i="15"/>
  <c r="AF48" i="10"/>
  <c r="AJ51" i="8" s="1"/>
  <c r="AL48" i="14"/>
  <c r="T48" i="15"/>
  <c r="C61" i="15"/>
  <c r="G61" i="10"/>
  <c r="F61" i="14"/>
  <c r="J104" i="12"/>
  <c r="W61" i="14"/>
  <c r="X61" i="14" s="1"/>
  <c r="T61" i="14" s="1"/>
  <c r="P61" i="10"/>
  <c r="C64" i="8"/>
  <c r="C64" i="6"/>
  <c r="C64" i="7"/>
  <c r="C63" i="3"/>
  <c r="W59" i="10"/>
  <c r="W60" i="6"/>
  <c r="X60" i="6"/>
  <c r="Y60" i="6" s="1"/>
  <c r="AE57" i="8"/>
  <c r="AM57" i="8" s="1"/>
  <c r="AN57" i="8" s="1"/>
  <c r="T56" i="3" s="1"/>
  <c r="K51" i="10"/>
  <c r="H42" i="15"/>
  <c r="O42" i="14"/>
  <c r="R42" i="10"/>
  <c r="G45" i="7" s="1"/>
  <c r="M45" i="7" s="1"/>
  <c r="AI36" i="14"/>
  <c r="AJ36" i="14" s="1"/>
  <c r="R36" i="15"/>
  <c r="AD36" i="10"/>
  <c r="AG39" i="8" s="1"/>
  <c r="X65" i="6"/>
  <c r="Y65" i="6" s="1"/>
  <c r="W65" i="6"/>
  <c r="M59" i="10"/>
  <c r="V49" i="10"/>
  <c r="Y52" i="8"/>
  <c r="Z52" i="8" s="1"/>
  <c r="T42" i="10"/>
  <c r="I45" i="7" s="1"/>
  <c r="O45" i="7" s="1"/>
  <c r="Q42" i="14"/>
  <c r="J42" i="15"/>
  <c r="P36" i="10"/>
  <c r="G59" i="10"/>
  <c r="C59" i="15"/>
  <c r="F59" i="14"/>
  <c r="G59" i="14" s="1"/>
  <c r="O59" i="10"/>
  <c r="R59" i="15"/>
  <c r="AI59" i="14"/>
  <c r="AJ59" i="14" s="1"/>
  <c r="AD59" i="10"/>
  <c r="AG62" i="8" s="1"/>
  <c r="AH62" i="8" s="1"/>
  <c r="L53" i="10"/>
  <c r="F53" i="15"/>
  <c r="J53" i="14"/>
  <c r="K53" i="14" s="1"/>
  <c r="O53" i="10"/>
  <c r="N50" i="10"/>
  <c r="AC50" i="14"/>
  <c r="AG50" i="14" s="1"/>
  <c r="M50" i="15"/>
  <c r="Y50" i="10"/>
  <c r="AA53" i="8" s="1"/>
  <c r="Q48" i="10"/>
  <c r="F51" i="7" s="1"/>
  <c r="G48" i="15"/>
  <c r="N48" i="14"/>
  <c r="M48" i="10"/>
  <c r="V65" i="10"/>
  <c r="Y68" i="8"/>
  <c r="Z68" i="8" s="1"/>
  <c r="T50" i="10"/>
  <c r="I53" i="7" s="1"/>
  <c r="O53" i="7" s="1"/>
  <c r="J50" i="15"/>
  <c r="Q50" i="14"/>
  <c r="W48" i="10"/>
  <c r="M41" i="10"/>
  <c r="Q41" i="14"/>
  <c r="T41" i="10"/>
  <c r="I44" i="7" s="1"/>
  <c r="O44" i="7" s="1"/>
  <c r="J41" i="15"/>
  <c r="S48" i="10"/>
  <c r="H51" i="7" s="1"/>
  <c r="C44" i="15"/>
  <c r="F44" i="14"/>
  <c r="G44" i="14" s="1"/>
  <c r="G44" i="10"/>
  <c r="AI37" i="14"/>
  <c r="AD37" i="10"/>
  <c r="AG40" i="8" s="1"/>
  <c r="R37" i="15"/>
  <c r="Q35" i="14"/>
  <c r="J35" i="15"/>
  <c r="T35" i="10"/>
  <c r="I38" i="7" s="1"/>
  <c r="O38" i="7" s="1"/>
  <c r="P35" i="10"/>
  <c r="AK27" i="14"/>
  <c r="AN27" i="14" s="1"/>
  <c r="S27" i="15"/>
  <c r="AE27" i="10"/>
  <c r="AI30" i="8" s="1"/>
  <c r="AL30" i="8" s="1"/>
  <c r="K47" i="14"/>
  <c r="X46" i="10"/>
  <c r="N43" i="14"/>
  <c r="Q43" i="10"/>
  <c r="F46" i="7" s="1"/>
  <c r="G43" i="15"/>
  <c r="F41" i="10"/>
  <c r="B41" i="15"/>
  <c r="E41" i="14"/>
  <c r="J38" i="15"/>
  <c r="T38" i="10"/>
  <c r="I41" i="7" s="1"/>
  <c r="O41" i="7" s="1"/>
  <c r="Q38" i="14"/>
  <c r="H28" i="14"/>
  <c r="L28" i="14" s="1"/>
  <c r="D28" i="14" s="1"/>
  <c r="D28" i="15"/>
  <c r="H28" i="10"/>
  <c r="O65" i="12"/>
  <c r="K43" i="10"/>
  <c r="O43" i="14"/>
  <c r="H43" i="15"/>
  <c r="R43" i="10"/>
  <c r="G46" i="7" s="1"/>
  <c r="O62" i="12"/>
  <c r="N38" i="15"/>
  <c r="Z38" i="10"/>
  <c r="AB41" i="8" s="1"/>
  <c r="AE41" i="8" s="1"/>
  <c r="AD38" i="14"/>
  <c r="N38" i="10"/>
  <c r="AF37" i="10"/>
  <c r="AJ40" i="8" s="1"/>
  <c r="T37" i="15"/>
  <c r="AL37" i="14"/>
  <c r="R40" i="14"/>
  <c r="U40" i="10"/>
  <c r="J43" i="7" s="1"/>
  <c r="P43" i="7" s="1"/>
  <c r="K40" i="15"/>
  <c r="O37" i="15"/>
  <c r="AA37" i="10"/>
  <c r="AC40" i="8" s="1"/>
  <c r="AE37" i="14"/>
  <c r="AE30" i="10"/>
  <c r="AI33" i="8" s="1"/>
  <c r="AL33" i="8" s="1"/>
  <c r="AK30" i="14"/>
  <c r="AN30" i="14" s="1"/>
  <c r="AB30" i="14" s="1"/>
  <c r="Z30" i="14" s="1"/>
  <c r="S30" i="14" s="1"/>
  <c r="S30" i="15"/>
  <c r="K27" i="10"/>
  <c r="W50" i="6"/>
  <c r="T46" i="6"/>
  <c r="U46" i="6" s="1"/>
  <c r="V46" i="6" s="1"/>
  <c r="P46" i="6"/>
  <c r="Q46" i="6" s="1"/>
  <c r="O46" i="6"/>
  <c r="T41" i="6"/>
  <c r="U41" i="6" s="1"/>
  <c r="V41" i="6" s="1"/>
  <c r="O41" i="6"/>
  <c r="T34" i="15"/>
  <c r="AF34" i="10"/>
  <c r="AJ37" i="8" s="1"/>
  <c r="AL34" i="14"/>
  <c r="W32" i="14"/>
  <c r="X32" i="14" s="1"/>
  <c r="T32" i="14" s="1"/>
  <c r="AE32" i="14"/>
  <c r="O32" i="15"/>
  <c r="AA32" i="10"/>
  <c r="AC35" i="8" s="1"/>
  <c r="O25" i="10"/>
  <c r="AD24" i="14"/>
  <c r="AG24" i="14" s="1"/>
  <c r="Z24" i="10"/>
  <c r="AB27" i="8" s="1"/>
  <c r="AE27" i="8" s="1"/>
  <c r="N24" i="15"/>
  <c r="M20" i="10"/>
  <c r="T34" i="10"/>
  <c r="I37" i="7" s="1"/>
  <c r="O37" i="7" s="1"/>
  <c r="Q34" i="14"/>
  <c r="J34" i="15"/>
  <c r="O31" i="10"/>
  <c r="M31" i="10"/>
  <c r="M29" i="10"/>
  <c r="I34" i="14"/>
  <c r="E34" i="15"/>
  <c r="I34" i="10"/>
  <c r="S37" i="6" s="1"/>
  <c r="F29" i="15"/>
  <c r="L29" i="10"/>
  <c r="J29" i="14"/>
  <c r="AC39" i="10"/>
  <c r="AF42" i="8" s="1"/>
  <c r="Q39" i="15"/>
  <c r="AH39" i="14"/>
  <c r="AD39" i="10"/>
  <c r="AG42" i="8" s="1"/>
  <c r="R39" i="15"/>
  <c r="AI39" i="14"/>
  <c r="W31" i="10"/>
  <c r="S30" i="10"/>
  <c r="H33" i="7" s="1"/>
  <c r="J25" i="10"/>
  <c r="E25" i="15"/>
  <c r="I25" i="10"/>
  <c r="I25" i="14"/>
  <c r="W23" i="14"/>
  <c r="X23" i="14" s="1"/>
  <c r="T23" i="14" s="1"/>
  <c r="AA23" i="14"/>
  <c r="L23" i="15"/>
  <c r="X20" i="10"/>
  <c r="AG19" i="10"/>
  <c r="AK22" i="8" s="1"/>
  <c r="AL22" i="8" s="1"/>
  <c r="AM19" i="14"/>
  <c r="U19" i="15"/>
  <c r="O59" i="12"/>
  <c r="AF34" i="14"/>
  <c r="AB34" i="10"/>
  <c r="AD37" i="8" s="1"/>
  <c r="P34" i="15"/>
  <c r="J58" i="12"/>
  <c r="Q36" i="8" s="1"/>
  <c r="W33" i="14"/>
  <c r="X33" i="14" s="1"/>
  <c r="T33" i="14" s="1"/>
  <c r="AA33" i="10"/>
  <c r="AC36" i="8" s="1"/>
  <c r="AE33" i="14"/>
  <c r="O33" i="15"/>
  <c r="AF29" i="10"/>
  <c r="AJ32" i="8" s="1"/>
  <c r="AL29" i="14"/>
  <c r="T29" i="15"/>
  <c r="AH29" i="14"/>
  <c r="Q29" i="15"/>
  <c r="AC29" i="10"/>
  <c r="AF32" i="8" s="1"/>
  <c r="O26" i="10"/>
  <c r="F26" i="10"/>
  <c r="E26" i="14"/>
  <c r="B26" i="15"/>
  <c r="Q26" i="14"/>
  <c r="J26" i="15"/>
  <c r="T26" i="10"/>
  <c r="I29" i="7" s="1"/>
  <c r="G17" i="15"/>
  <c r="Q17" i="10"/>
  <c r="F20" i="7" s="1"/>
  <c r="N17" i="14"/>
  <c r="W17" i="14"/>
  <c r="X17" i="14" s="1"/>
  <c r="T17" i="14" s="1"/>
  <c r="M30" i="7"/>
  <c r="W25" i="6"/>
  <c r="AE21" i="10"/>
  <c r="AI24" i="8" s="1"/>
  <c r="AK21" i="14"/>
  <c r="S21" i="15"/>
  <c r="P23" i="6"/>
  <c r="Q23" i="6" s="1"/>
  <c r="T23" i="6"/>
  <c r="U23" i="6" s="1"/>
  <c r="V23" i="6" s="1"/>
  <c r="O23" i="6"/>
  <c r="K16" i="10"/>
  <c r="N13" i="14"/>
  <c r="Q13" i="10"/>
  <c r="F16" i="7" s="1"/>
  <c r="G13" i="15"/>
  <c r="J13" i="10"/>
  <c r="F4" i="10"/>
  <c r="B4" i="15"/>
  <c r="E4" i="14"/>
  <c r="G4" i="14" s="1"/>
  <c r="D4" i="14" s="1"/>
  <c r="F17" i="14"/>
  <c r="G17" i="14" s="1"/>
  <c r="C17" i="15"/>
  <c r="G17" i="10"/>
  <c r="W19" i="6"/>
  <c r="X19" i="6"/>
  <c r="Y19" i="6" s="1"/>
  <c r="F18" i="10"/>
  <c r="B18" i="15"/>
  <c r="E18" i="14"/>
  <c r="M18" i="10"/>
  <c r="J10" i="15"/>
  <c r="Q10" i="14"/>
  <c r="T10" i="10"/>
  <c r="I13" i="7" s="1"/>
  <c r="X10" i="10"/>
  <c r="J36" i="12"/>
  <c r="Q21" i="8" s="1"/>
  <c r="R21" i="8" s="1"/>
  <c r="W18" i="14"/>
  <c r="X18" i="14" s="1"/>
  <c r="T18" i="14" s="1"/>
  <c r="AH19" i="8"/>
  <c r="O14" i="15"/>
  <c r="AE14" i="14"/>
  <c r="AA14" i="10"/>
  <c r="AC17" i="8" s="1"/>
  <c r="N14" i="14"/>
  <c r="G14" i="15"/>
  <c r="Q14" i="10"/>
  <c r="F17" i="7" s="1"/>
  <c r="J9" i="15"/>
  <c r="Q9" i="14"/>
  <c r="W9" i="14"/>
  <c r="X9" i="14" s="1"/>
  <c r="T9" i="14" s="1"/>
  <c r="J22" i="12"/>
  <c r="V20" i="10"/>
  <c r="Y23" i="8"/>
  <c r="Z23" i="8" s="1"/>
  <c r="AA12" i="10"/>
  <c r="AC15" i="8" s="1"/>
  <c r="O12" i="15"/>
  <c r="AE12" i="14"/>
  <c r="AA12" i="14"/>
  <c r="L12" i="15"/>
  <c r="K10" i="10"/>
  <c r="X6" i="10"/>
  <c r="Q8" i="10"/>
  <c r="F11" i="7" s="1"/>
  <c r="G8" i="15"/>
  <c r="N8" i="14"/>
  <c r="J8" i="10"/>
  <c r="W3" i="10"/>
  <c r="L138" i="7"/>
  <c r="C6" i="7"/>
  <c r="C6" i="8"/>
  <c r="P122" i="7"/>
  <c r="O146" i="7"/>
  <c r="O118" i="7"/>
  <c r="L162" i="7"/>
  <c r="C6" i="6"/>
  <c r="P146" i="7"/>
  <c r="C5" i="3"/>
  <c r="R118" i="8"/>
  <c r="X16" i="6"/>
  <c r="Y16" i="6" s="1"/>
  <c r="W16" i="6"/>
  <c r="R164" i="8"/>
  <c r="X164" i="8" s="1"/>
  <c r="S163" i="3" s="1"/>
  <c r="O145" i="8"/>
  <c r="O65" i="8"/>
  <c r="X22" i="8"/>
  <c r="S21" i="3" s="1"/>
  <c r="R16" i="8"/>
  <c r="R105" i="8"/>
  <c r="T82" i="5"/>
  <c r="AD5" i="10"/>
  <c r="AG8" i="8" s="1"/>
  <c r="AI5" i="14"/>
  <c r="R5" i="15"/>
  <c r="AM5" i="14"/>
  <c r="AG5" i="10"/>
  <c r="AK8" i="8" s="1"/>
  <c r="U5" i="15"/>
  <c r="O49" i="8"/>
  <c r="X94" i="8"/>
  <c r="S93" i="3" s="1"/>
  <c r="K5" i="15"/>
  <c r="U5" i="10"/>
  <c r="J8" i="7" s="1"/>
  <c r="R5" i="14"/>
  <c r="E6" i="7"/>
  <c r="E6" i="6"/>
  <c r="E6" i="8"/>
  <c r="E5" i="3"/>
  <c r="L25" i="7"/>
  <c r="T83" i="5"/>
  <c r="T36" i="4"/>
  <c r="T55" i="5"/>
  <c r="T32" i="5"/>
  <c r="T11" i="5"/>
  <c r="T60" i="4"/>
  <c r="P9" i="6"/>
  <c r="Q9" i="6" s="1"/>
  <c r="R9" i="6" s="1"/>
  <c r="O9" i="6"/>
  <c r="R122" i="8"/>
  <c r="R46" i="8"/>
  <c r="T88" i="5"/>
  <c r="T49" i="5"/>
  <c r="T24" i="5"/>
  <c r="T84" i="4"/>
  <c r="O40" i="8"/>
  <c r="O18" i="7"/>
  <c r="T11" i="4"/>
  <c r="O93" i="8"/>
  <c r="P91" i="7"/>
  <c r="R7" i="6"/>
  <c r="T56" i="4"/>
  <c r="T29" i="4"/>
  <c r="AF160" i="14"/>
  <c r="P160" i="15"/>
  <c r="AB160" i="10"/>
  <c r="AD163" i="8" s="1"/>
  <c r="J216" i="12"/>
  <c r="Q165" i="8" s="1"/>
  <c r="R165" i="8" s="1"/>
  <c r="X165" i="8" s="1"/>
  <c r="S164" i="3" s="1"/>
  <c r="W162" i="14"/>
  <c r="X162" i="14" s="1"/>
  <c r="T162" i="14" s="1"/>
  <c r="AA161" i="14"/>
  <c r="L161" i="15"/>
  <c r="H158" i="10"/>
  <c r="D158" i="15"/>
  <c r="H158" i="14"/>
  <c r="G160" i="6"/>
  <c r="H160" i="6" s="1"/>
  <c r="I160" i="6" s="1"/>
  <c r="F160" i="6"/>
  <c r="K160" i="7"/>
  <c r="P159" i="3" s="1"/>
  <c r="E142" i="14"/>
  <c r="F142" i="10"/>
  <c r="B142" i="15"/>
  <c r="I142" i="14"/>
  <c r="I142" i="10"/>
  <c r="S145" i="6" s="1"/>
  <c r="E142" i="15"/>
  <c r="F158" i="14"/>
  <c r="G158" i="14" s="1"/>
  <c r="C158" i="15"/>
  <c r="G158" i="10"/>
  <c r="U149" i="15"/>
  <c r="AG149" i="10"/>
  <c r="AK152" i="8" s="1"/>
  <c r="AM149" i="14"/>
  <c r="AF149" i="10"/>
  <c r="AJ152" i="8" s="1"/>
  <c r="AL149" i="14"/>
  <c r="T149" i="15"/>
  <c r="C152" i="6"/>
  <c r="C152" i="8"/>
  <c r="C152" i="7"/>
  <c r="C151" i="3"/>
  <c r="I137" i="14"/>
  <c r="E137" i="15"/>
  <c r="I137" i="10"/>
  <c r="S140" i="6" s="1"/>
  <c r="N151" i="7"/>
  <c r="K151" i="7"/>
  <c r="P150" i="3" s="1"/>
  <c r="E133" i="15"/>
  <c r="I133" i="14"/>
  <c r="I133" i="10"/>
  <c r="S136" i="6" s="1"/>
  <c r="AM133" i="14"/>
  <c r="U133" i="15"/>
  <c r="AG133" i="10"/>
  <c r="AK136" i="8" s="1"/>
  <c r="C132" i="8"/>
  <c r="C132" i="7"/>
  <c r="C132" i="6"/>
  <c r="C131" i="3"/>
  <c r="D136" i="15"/>
  <c r="H136" i="14"/>
  <c r="L136" i="14" s="1"/>
  <c r="D136" i="14" s="1"/>
  <c r="H136" i="10"/>
  <c r="N133" i="10"/>
  <c r="J129" i="15"/>
  <c r="T129" i="10"/>
  <c r="I132" i="7" s="1"/>
  <c r="Q129" i="14"/>
  <c r="P127" i="10"/>
  <c r="P119" i="10"/>
  <c r="F138" i="15"/>
  <c r="J138" i="14"/>
  <c r="K138" i="14" s="1"/>
  <c r="L138" i="10"/>
  <c r="P138" i="10"/>
  <c r="R138" i="14"/>
  <c r="U138" i="10"/>
  <c r="J141" i="7" s="1"/>
  <c r="K138" i="15"/>
  <c r="AD128" i="10"/>
  <c r="AG131" i="8" s="1"/>
  <c r="R128" i="15"/>
  <c r="AI128" i="14"/>
  <c r="O128" i="10"/>
  <c r="J128" i="10"/>
  <c r="AE128" i="14"/>
  <c r="AA128" i="10"/>
  <c r="AC131" i="8" s="1"/>
  <c r="O128" i="15"/>
  <c r="O120" i="15"/>
  <c r="AE120" i="14"/>
  <c r="AG120" i="14" s="1"/>
  <c r="AA120" i="10"/>
  <c r="AC123" i="8" s="1"/>
  <c r="O120" i="10"/>
  <c r="R134" i="14"/>
  <c r="U134" i="10"/>
  <c r="J137" i="7" s="1"/>
  <c r="P137" i="7" s="1"/>
  <c r="K134" i="15"/>
  <c r="P134" i="15"/>
  <c r="AF134" i="14"/>
  <c r="AB134" i="10"/>
  <c r="AD137" i="8" s="1"/>
  <c r="J179" i="12"/>
  <c r="W134" i="14"/>
  <c r="X134" i="14" s="1"/>
  <c r="T134" i="14" s="1"/>
  <c r="AL134" i="14"/>
  <c r="AF134" i="10"/>
  <c r="AJ137" i="8" s="1"/>
  <c r="T134" i="15"/>
  <c r="S133" i="10"/>
  <c r="H136" i="7" s="1"/>
  <c r="K122" i="15"/>
  <c r="R122" i="14"/>
  <c r="U122" i="10"/>
  <c r="J125" i="7" s="1"/>
  <c r="P125" i="7" s="1"/>
  <c r="C121" i="15"/>
  <c r="F121" i="14"/>
  <c r="G121" i="10"/>
  <c r="D130" i="14"/>
  <c r="G131" i="10"/>
  <c r="M134" i="7" s="1"/>
  <c r="F131" i="14"/>
  <c r="G131" i="14" s="1"/>
  <c r="C131" i="15"/>
  <c r="D131" i="15"/>
  <c r="H131" i="10"/>
  <c r="H131" i="14"/>
  <c r="K125" i="6"/>
  <c r="L125" i="6" s="1"/>
  <c r="J125" i="6"/>
  <c r="AA125" i="14"/>
  <c r="L125" i="15"/>
  <c r="AL126" i="8"/>
  <c r="J128" i="6"/>
  <c r="D125" i="15"/>
  <c r="H125" i="14"/>
  <c r="H125" i="10"/>
  <c r="J125" i="10"/>
  <c r="J125" i="14"/>
  <c r="L125" i="10"/>
  <c r="F125" i="15"/>
  <c r="I120" i="15"/>
  <c r="AC126" i="10"/>
  <c r="AF129" i="8" s="1"/>
  <c r="AH129" i="8" s="1"/>
  <c r="AH126" i="14"/>
  <c r="AJ126" i="14" s="1"/>
  <c r="Q126" i="15"/>
  <c r="N13" i="13"/>
  <c r="W126" i="14"/>
  <c r="X126" i="14" s="1"/>
  <c r="T126" i="14" s="1"/>
  <c r="P124" i="10"/>
  <c r="K124" i="10"/>
  <c r="M124" i="10"/>
  <c r="H123" i="15"/>
  <c r="O123" i="14"/>
  <c r="R123" i="10"/>
  <c r="G126" i="7" s="1"/>
  <c r="F123" i="15"/>
  <c r="J123" i="14"/>
  <c r="K123" i="14" s="1"/>
  <c r="L123" i="10"/>
  <c r="N123" i="10"/>
  <c r="K120" i="14"/>
  <c r="L120" i="14" s="1"/>
  <c r="D120" i="14" s="1"/>
  <c r="F4" i="13"/>
  <c r="F113" i="10"/>
  <c r="B113" i="15"/>
  <c r="E113" i="14"/>
  <c r="N5" i="13"/>
  <c r="W118" i="14"/>
  <c r="X118" i="14" s="1"/>
  <c r="T118" i="14" s="1"/>
  <c r="U112" i="10"/>
  <c r="J115" i="7" s="1"/>
  <c r="R112" i="14"/>
  <c r="K112" i="15"/>
  <c r="P110" i="10"/>
  <c r="P120" i="7"/>
  <c r="L117" i="15"/>
  <c r="AA117" i="14"/>
  <c r="AC117" i="14"/>
  <c r="Y117" i="10"/>
  <c r="AA120" i="8" s="1"/>
  <c r="M117" i="15"/>
  <c r="L116" i="10"/>
  <c r="F116" i="15"/>
  <c r="J116" i="14"/>
  <c r="V115" i="10"/>
  <c r="Y118" i="8"/>
  <c r="Z118" i="8" s="1"/>
  <c r="F114" i="15"/>
  <c r="J114" i="14"/>
  <c r="K114" i="14" s="1"/>
  <c r="L114" i="14" s="1"/>
  <c r="L114" i="10"/>
  <c r="W112" i="10"/>
  <c r="M118" i="15"/>
  <c r="AC118" i="14"/>
  <c r="Y118" i="10"/>
  <c r="AA121" i="8" s="1"/>
  <c r="AC116" i="14"/>
  <c r="Y116" i="10"/>
  <c r="AA119" i="8" s="1"/>
  <c r="M116" i="15"/>
  <c r="X112" i="10"/>
  <c r="AD112" i="14"/>
  <c r="Z112" i="10"/>
  <c r="AB115" i="8" s="1"/>
  <c r="AE115" i="8" s="1"/>
  <c r="N112" i="15"/>
  <c r="G118" i="10"/>
  <c r="C118" i="15"/>
  <c r="F118" i="14"/>
  <c r="N118" i="14"/>
  <c r="Q118" i="10"/>
  <c r="F121" i="7" s="1"/>
  <c r="G118" i="15"/>
  <c r="C121" i="6"/>
  <c r="C121" i="8"/>
  <c r="C121" i="7"/>
  <c r="C120" i="3"/>
  <c r="H116" i="15"/>
  <c r="O116" i="14"/>
  <c r="R116" i="10"/>
  <c r="G119" i="7" s="1"/>
  <c r="AI116" i="14"/>
  <c r="AD116" i="10"/>
  <c r="AG119" i="8" s="1"/>
  <c r="R116" i="15"/>
  <c r="O156" i="12"/>
  <c r="K109" i="6" s="1"/>
  <c r="L109" i="6" s="1"/>
  <c r="M109" i="6" s="1"/>
  <c r="M105" i="10"/>
  <c r="W103" i="10"/>
  <c r="M111" i="10"/>
  <c r="H106" i="14"/>
  <c r="L106" i="14" s="1"/>
  <c r="H106" i="10"/>
  <c r="D106" i="15"/>
  <c r="AH104" i="14"/>
  <c r="AJ104" i="14" s="1"/>
  <c r="AC104" i="10"/>
  <c r="AF107" i="8" s="1"/>
  <c r="AH107" i="8" s="1"/>
  <c r="Q104" i="15"/>
  <c r="W98" i="14"/>
  <c r="X98" i="14" s="1"/>
  <c r="T98" i="14" s="1"/>
  <c r="F97" i="14"/>
  <c r="C97" i="15"/>
  <c r="G97" i="10"/>
  <c r="M100" i="7" s="1"/>
  <c r="H96" i="14"/>
  <c r="L96" i="14" s="1"/>
  <c r="D96" i="14" s="1"/>
  <c r="D96" i="15"/>
  <c r="H96" i="10"/>
  <c r="X115" i="6"/>
  <c r="Y115" i="6" s="1"/>
  <c r="Z115" i="6" s="1"/>
  <c r="W115" i="6"/>
  <c r="W107" i="14"/>
  <c r="X107" i="14" s="1"/>
  <c r="T107" i="14" s="1"/>
  <c r="G110" i="6"/>
  <c r="H110" i="6" s="1"/>
  <c r="F110" i="6"/>
  <c r="C110" i="7"/>
  <c r="C110" i="6"/>
  <c r="C110" i="8"/>
  <c r="C109" i="3"/>
  <c r="Q105" i="14"/>
  <c r="J105" i="15"/>
  <c r="AI98" i="14"/>
  <c r="R98" i="15"/>
  <c r="AD98" i="10"/>
  <c r="AG101" i="8" s="1"/>
  <c r="X108" i="10"/>
  <c r="AE110" i="8"/>
  <c r="Q106" i="14"/>
  <c r="J106" i="15"/>
  <c r="T106" i="10"/>
  <c r="I109" i="7" s="1"/>
  <c r="O109" i="7" s="1"/>
  <c r="AF97" i="10"/>
  <c r="AJ100" i="8" s="1"/>
  <c r="AL97" i="14"/>
  <c r="T97" i="15"/>
  <c r="J109" i="14"/>
  <c r="F109" i="15"/>
  <c r="L109" i="10"/>
  <c r="C112" i="7"/>
  <c r="C112" i="8"/>
  <c r="C112" i="6"/>
  <c r="C111" i="3"/>
  <c r="AH108" i="14"/>
  <c r="AJ108" i="14" s="1"/>
  <c r="Q108" i="15"/>
  <c r="AC108" i="10"/>
  <c r="AF111" i="8" s="1"/>
  <c r="AH111" i="8" s="1"/>
  <c r="AC111" i="10"/>
  <c r="AF114" i="8" s="1"/>
  <c r="AH114" i="8" s="1"/>
  <c r="AH111" i="14"/>
  <c r="AJ111" i="14" s="1"/>
  <c r="Q111" i="15"/>
  <c r="K111" i="10"/>
  <c r="C114" i="7"/>
  <c r="C114" i="6"/>
  <c r="C114" i="8"/>
  <c r="C113" i="3"/>
  <c r="V102" i="10"/>
  <c r="Y105" i="8"/>
  <c r="Z105" i="8" s="1"/>
  <c r="U101" i="10"/>
  <c r="J104" i="7" s="1"/>
  <c r="P104" i="7" s="1"/>
  <c r="R101" i="14"/>
  <c r="K101" i="15"/>
  <c r="J101" i="10"/>
  <c r="E101" i="15"/>
  <c r="I101" i="14"/>
  <c r="I101" i="10"/>
  <c r="S104" i="6" s="1"/>
  <c r="AL102" i="8"/>
  <c r="V106" i="10"/>
  <c r="Y109" i="8"/>
  <c r="Z109" i="8" s="1"/>
  <c r="W102" i="10"/>
  <c r="C96" i="7"/>
  <c r="L96" i="7" s="1"/>
  <c r="C96" i="8"/>
  <c r="C96" i="6"/>
  <c r="C95" i="3"/>
  <c r="I100" i="10"/>
  <c r="S103" i="6" s="1"/>
  <c r="E100" i="15"/>
  <c r="I100" i="14"/>
  <c r="AB100" i="10"/>
  <c r="AD103" i="8" s="1"/>
  <c r="AF100" i="14"/>
  <c r="P100" i="15"/>
  <c r="W106" i="6"/>
  <c r="X101" i="10"/>
  <c r="O99" i="14"/>
  <c r="R99" i="10"/>
  <c r="G102" i="7" s="1"/>
  <c r="H99" i="15"/>
  <c r="AA94" i="10"/>
  <c r="AC97" i="8" s="1"/>
  <c r="AE94" i="14"/>
  <c r="O94" i="15"/>
  <c r="C97" i="6"/>
  <c r="C97" i="8"/>
  <c r="C97" i="7"/>
  <c r="N97" i="7" s="1"/>
  <c r="C96" i="3"/>
  <c r="O142" i="12"/>
  <c r="Q99" i="10"/>
  <c r="F102" i="7" s="1"/>
  <c r="N99" i="14"/>
  <c r="G99" i="15"/>
  <c r="N94" i="14"/>
  <c r="M94" i="14" s="1"/>
  <c r="Q94" i="10"/>
  <c r="F97" i="7" s="1"/>
  <c r="L97" i="7" s="1"/>
  <c r="G94" i="15"/>
  <c r="D102" i="15"/>
  <c r="H102" i="14"/>
  <c r="H102" i="10"/>
  <c r="O102" i="14"/>
  <c r="H102" i="15"/>
  <c r="R102" i="10"/>
  <c r="G105" i="7" s="1"/>
  <c r="C105" i="6"/>
  <c r="C105" i="8"/>
  <c r="C104" i="3"/>
  <c r="C105" i="7"/>
  <c r="O99" i="10"/>
  <c r="M99" i="10"/>
  <c r="N95" i="14"/>
  <c r="G95" i="15"/>
  <c r="Q95" i="10"/>
  <c r="F98" i="7" s="1"/>
  <c r="U93" i="10"/>
  <c r="J96" i="7" s="1"/>
  <c r="K93" i="15"/>
  <c r="R93" i="14"/>
  <c r="N79" i="10"/>
  <c r="H77" i="14"/>
  <c r="D77" i="15"/>
  <c r="H77" i="10"/>
  <c r="AK69" i="14"/>
  <c r="AN69" i="14" s="1"/>
  <c r="AB69" i="14" s="1"/>
  <c r="Z69" i="14" s="1"/>
  <c r="S69" i="14" s="1"/>
  <c r="S69" i="15"/>
  <c r="AE69" i="10"/>
  <c r="AI72" i="8" s="1"/>
  <c r="AL72" i="8" s="1"/>
  <c r="K95" i="14"/>
  <c r="I89" i="10"/>
  <c r="S92" i="6" s="1"/>
  <c r="E89" i="15"/>
  <c r="I89" i="14"/>
  <c r="V82" i="10"/>
  <c r="Y85" i="8"/>
  <c r="Z85" i="8" s="1"/>
  <c r="AA79" i="14"/>
  <c r="L79" i="15"/>
  <c r="W78" i="10"/>
  <c r="S77" i="10"/>
  <c r="H80" i="7" s="1"/>
  <c r="F71" i="14"/>
  <c r="G71" i="10"/>
  <c r="C71" i="15"/>
  <c r="P54" i="10"/>
  <c r="U92" i="10"/>
  <c r="J95" i="7" s="1"/>
  <c r="R92" i="14"/>
  <c r="K92" i="15"/>
  <c r="T92" i="15"/>
  <c r="AF92" i="10"/>
  <c r="AJ95" i="8" s="1"/>
  <c r="AL92" i="14"/>
  <c r="P92" i="15"/>
  <c r="AF92" i="14"/>
  <c r="AB92" i="10"/>
  <c r="AD95" i="8" s="1"/>
  <c r="K90" i="10"/>
  <c r="O91" i="7"/>
  <c r="C87" i="15"/>
  <c r="G87" i="10"/>
  <c r="F87" i="14"/>
  <c r="F86" i="10"/>
  <c r="E86" i="14"/>
  <c r="B86" i="15"/>
  <c r="J136" i="12"/>
  <c r="W83" i="14"/>
  <c r="X83" i="14" s="1"/>
  <c r="T83" i="14" s="1"/>
  <c r="W80" i="10"/>
  <c r="W79" i="10"/>
  <c r="X90" i="10"/>
  <c r="F83" i="14"/>
  <c r="G83" i="14" s="1"/>
  <c r="C83" i="15"/>
  <c r="G83" i="10"/>
  <c r="K93" i="14"/>
  <c r="L93" i="14" s="1"/>
  <c r="Q87" i="15"/>
  <c r="AC87" i="10"/>
  <c r="AF90" i="8" s="1"/>
  <c r="AH87" i="14"/>
  <c r="R87" i="15"/>
  <c r="AI87" i="14"/>
  <c r="AD87" i="10"/>
  <c r="AG90" i="8" s="1"/>
  <c r="J83" i="15"/>
  <c r="T83" i="10"/>
  <c r="I86" i="7" s="1"/>
  <c r="Q83" i="14"/>
  <c r="W80" i="14"/>
  <c r="X80" i="14" s="1"/>
  <c r="T80" i="14" s="1"/>
  <c r="P78" i="14"/>
  <c r="M78" i="14" s="1"/>
  <c r="AC89" i="10"/>
  <c r="AF92" i="8" s="1"/>
  <c r="Q89" i="15"/>
  <c r="AH89" i="14"/>
  <c r="W89" i="10"/>
  <c r="P99" i="7"/>
  <c r="U90" i="10"/>
  <c r="J93" i="7" s="1"/>
  <c r="P93" i="7" s="1"/>
  <c r="K90" i="15"/>
  <c r="R90" i="14"/>
  <c r="E90" i="14"/>
  <c r="B90" i="15"/>
  <c r="F90" i="10"/>
  <c r="Z81" i="10"/>
  <c r="AB84" i="8" s="1"/>
  <c r="N81" i="15"/>
  <c r="AD81" i="14"/>
  <c r="O81" i="10"/>
  <c r="AF84" i="10"/>
  <c r="AJ87" i="8" s="1"/>
  <c r="AL84" i="14"/>
  <c r="T84" i="15"/>
  <c r="J84" i="10"/>
  <c r="C87" i="7"/>
  <c r="C87" i="8"/>
  <c r="C86" i="3"/>
  <c r="C87" i="6"/>
  <c r="AB75" i="10"/>
  <c r="AD78" i="8" s="1"/>
  <c r="AF75" i="14"/>
  <c r="P75" i="15"/>
  <c r="O75" i="14"/>
  <c r="H75" i="15"/>
  <c r="R75" i="10"/>
  <c r="G78" i="7" s="1"/>
  <c r="AE74" i="8"/>
  <c r="P52" i="10"/>
  <c r="N85" i="15"/>
  <c r="Z85" i="10"/>
  <c r="AB88" i="8" s="1"/>
  <c r="AD85" i="14"/>
  <c r="W75" i="10"/>
  <c r="J85" i="10"/>
  <c r="AA85" i="14"/>
  <c r="L85" i="15"/>
  <c r="R85" i="14"/>
  <c r="U85" i="10"/>
  <c r="J88" i="7" s="1"/>
  <c r="K85" i="15"/>
  <c r="AA72" i="14"/>
  <c r="L72" i="15"/>
  <c r="R72" i="14"/>
  <c r="K72" i="15"/>
  <c r="U72" i="10"/>
  <c r="J75" i="7" s="1"/>
  <c r="P75" i="7" s="1"/>
  <c r="Q66" i="14"/>
  <c r="M66" i="14" s="1"/>
  <c r="T66" i="10"/>
  <c r="I69" i="7" s="1"/>
  <c r="O69" i="7" s="1"/>
  <c r="J66" i="15"/>
  <c r="M64" i="10"/>
  <c r="E56" i="14"/>
  <c r="F56" i="10"/>
  <c r="B56" i="15"/>
  <c r="E47" i="14"/>
  <c r="B47" i="15"/>
  <c r="F47" i="10"/>
  <c r="H45" i="14"/>
  <c r="D45" i="15"/>
  <c r="V45" i="15" s="1"/>
  <c r="G45" i="11" s="1"/>
  <c r="D45" i="11" s="1"/>
  <c r="H45" i="10"/>
  <c r="X48" i="6" s="1"/>
  <c r="Y48" i="6" s="1"/>
  <c r="Z48" i="6" s="1"/>
  <c r="AH60" i="14"/>
  <c r="AJ60" i="14" s="1"/>
  <c r="AC60" i="10"/>
  <c r="AF63" i="8" s="1"/>
  <c r="AH63" i="8" s="1"/>
  <c r="Q60" i="15"/>
  <c r="AC60" i="14"/>
  <c r="M60" i="15"/>
  <c r="Y60" i="10"/>
  <c r="AA63" i="8" s="1"/>
  <c r="T59" i="6"/>
  <c r="U59" i="6" s="1"/>
  <c r="V59" i="6" s="1"/>
  <c r="P59" i="6"/>
  <c r="Q59" i="6" s="1"/>
  <c r="R59" i="6" s="1"/>
  <c r="O59" i="6"/>
  <c r="P47" i="10"/>
  <c r="AE63" i="10"/>
  <c r="AI66" i="8" s="1"/>
  <c r="AK63" i="14"/>
  <c r="S63" i="15"/>
  <c r="J63" i="15"/>
  <c r="T63" i="10"/>
  <c r="I66" i="7" s="1"/>
  <c r="Q63" i="14"/>
  <c r="H73" i="10"/>
  <c r="H73" i="14"/>
  <c r="L73" i="14" s="1"/>
  <c r="D73" i="15"/>
  <c r="J125" i="12"/>
  <c r="Q76" i="8" s="1"/>
  <c r="R76" i="8" s="1"/>
  <c r="W73" i="14"/>
  <c r="X73" i="14" s="1"/>
  <c r="T73" i="14" s="1"/>
  <c r="AE73" i="14"/>
  <c r="AG73" i="14" s="1"/>
  <c r="O73" i="15"/>
  <c r="AA73" i="10"/>
  <c r="AC76" i="8" s="1"/>
  <c r="J68" i="10"/>
  <c r="AL68" i="14"/>
  <c r="T68" i="15"/>
  <c r="AF68" i="10"/>
  <c r="AJ71" i="8" s="1"/>
  <c r="C64" i="15"/>
  <c r="G64" i="10"/>
  <c r="F64" i="14"/>
  <c r="J55" i="10"/>
  <c r="C58" i="7"/>
  <c r="C58" i="8"/>
  <c r="C58" i="6"/>
  <c r="C57" i="3"/>
  <c r="S67" i="15"/>
  <c r="AK67" i="14"/>
  <c r="AE67" i="10"/>
  <c r="AI70" i="8" s="1"/>
  <c r="P64" i="10"/>
  <c r="E63" i="14"/>
  <c r="F63" i="10"/>
  <c r="B63" i="15"/>
  <c r="K67" i="10"/>
  <c r="AC76" i="10"/>
  <c r="AF79" i="8" s="1"/>
  <c r="AH79" i="8" s="1"/>
  <c r="AH76" i="14"/>
  <c r="AJ76" i="14" s="1"/>
  <c r="Q76" i="15"/>
  <c r="W76" i="14"/>
  <c r="X76" i="14" s="1"/>
  <c r="T76" i="14" s="1"/>
  <c r="Z76" i="10"/>
  <c r="AB79" i="8" s="1"/>
  <c r="AD76" i="14"/>
  <c r="N76" i="15"/>
  <c r="X76" i="10"/>
  <c r="L74" i="15"/>
  <c r="AA74" i="14"/>
  <c r="AE74" i="10"/>
  <c r="AI77" i="8" s="1"/>
  <c r="S74" i="15"/>
  <c r="AK74" i="14"/>
  <c r="AB74" i="10"/>
  <c r="AD77" i="8" s="1"/>
  <c r="AF74" i="14"/>
  <c r="P74" i="15"/>
  <c r="P72" i="7"/>
  <c r="G63" i="6"/>
  <c r="H63" i="6" s="1"/>
  <c r="F63" i="6"/>
  <c r="V59" i="10"/>
  <c r="Y62" i="8"/>
  <c r="Z62" i="8" s="1"/>
  <c r="V61" i="10"/>
  <c r="Y64" i="8"/>
  <c r="Z64" i="8" s="1"/>
  <c r="F58" i="10"/>
  <c r="B58" i="15"/>
  <c r="E58" i="14"/>
  <c r="K58" i="10"/>
  <c r="H58" i="15"/>
  <c r="R58" i="10"/>
  <c r="G61" i="7" s="1"/>
  <c r="O58" i="14"/>
  <c r="L51" i="15"/>
  <c r="AA51" i="14"/>
  <c r="J51" i="10"/>
  <c r="C54" i="8"/>
  <c r="C54" i="7"/>
  <c r="C54" i="6"/>
  <c r="C53" i="3"/>
  <c r="N49" i="10"/>
  <c r="O61" i="15"/>
  <c r="AA61" i="10"/>
  <c r="AC64" i="8" s="1"/>
  <c r="AE61" i="14"/>
  <c r="AB61" i="10"/>
  <c r="AD64" i="8" s="1"/>
  <c r="AF61" i="14"/>
  <c r="P61" i="15"/>
  <c r="W61" i="10"/>
  <c r="O98" i="12"/>
  <c r="M53" i="10"/>
  <c r="G54" i="6"/>
  <c r="H54" i="6" s="1"/>
  <c r="F54" i="6"/>
  <c r="E42" i="14"/>
  <c r="F42" i="10"/>
  <c r="B42" i="15"/>
  <c r="AA36" i="14"/>
  <c r="L36" i="15"/>
  <c r="P55" i="7"/>
  <c r="K49" i="15"/>
  <c r="U49" i="10"/>
  <c r="J52" i="7" s="1"/>
  <c r="P52" i="7" s="1"/>
  <c r="R49" i="14"/>
  <c r="L45" i="7"/>
  <c r="H36" i="14"/>
  <c r="L36" i="14" s="1"/>
  <c r="H36" i="10"/>
  <c r="D36" i="15"/>
  <c r="N59" i="10"/>
  <c r="O59" i="14"/>
  <c r="H59" i="15"/>
  <c r="R59" i="10"/>
  <c r="G62" i="7" s="1"/>
  <c r="K59" i="10"/>
  <c r="W57" i="6"/>
  <c r="T53" i="10"/>
  <c r="I56" i="7" s="1"/>
  <c r="O56" i="7" s="1"/>
  <c r="J53" i="15"/>
  <c r="Q53" i="14"/>
  <c r="W53" i="14"/>
  <c r="X53" i="14" s="1"/>
  <c r="T53" i="14" s="1"/>
  <c r="J91" i="12"/>
  <c r="Q56" i="8" s="1"/>
  <c r="R56" i="8" s="1"/>
  <c r="P52" i="14"/>
  <c r="O87" i="12"/>
  <c r="AM50" i="14"/>
  <c r="U50" i="15"/>
  <c r="AG50" i="10"/>
  <c r="AK53" i="8" s="1"/>
  <c r="N48" i="10"/>
  <c r="R48" i="14"/>
  <c r="K48" i="15"/>
  <c r="U48" i="10"/>
  <c r="J51" i="7" s="1"/>
  <c r="P51" i="7" s="1"/>
  <c r="Q53" i="10"/>
  <c r="F56" i="7" s="1"/>
  <c r="N53" i="14"/>
  <c r="G53" i="15"/>
  <c r="G50" i="15"/>
  <c r="Q50" i="10"/>
  <c r="F53" i="7" s="1"/>
  <c r="N50" i="14"/>
  <c r="P48" i="10"/>
  <c r="H41" i="15"/>
  <c r="R41" i="10"/>
  <c r="G44" i="7" s="1"/>
  <c r="O41" i="14"/>
  <c r="AE41" i="14"/>
  <c r="O41" i="15"/>
  <c r="AA41" i="10"/>
  <c r="AC44" i="8" s="1"/>
  <c r="N50" i="7"/>
  <c r="K50" i="7"/>
  <c r="P49" i="3" s="1"/>
  <c r="K52" i="6"/>
  <c r="L52" i="6" s="1"/>
  <c r="J52" i="6"/>
  <c r="P48" i="14"/>
  <c r="J44" i="14"/>
  <c r="K44" i="14" s="1"/>
  <c r="L44" i="10"/>
  <c r="F44" i="15"/>
  <c r="N44" i="14"/>
  <c r="G44" i="15"/>
  <c r="Q44" i="10"/>
  <c r="F47" i="7" s="1"/>
  <c r="E37" i="14"/>
  <c r="F37" i="10"/>
  <c r="B37" i="15"/>
  <c r="J35" i="14"/>
  <c r="L35" i="10"/>
  <c r="F35" i="15"/>
  <c r="W35" i="10"/>
  <c r="K46" i="10"/>
  <c r="W27" i="10"/>
  <c r="J46" i="10"/>
  <c r="AF46" i="10"/>
  <c r="AJ49" i="8" s="1"/>
  <c r="AL46" i="14"/>
  <c r="T46" i="15"/>
  <c r="AG44" i="14"/>
  <c r="N43" i="10"/>
  <c r="F38" i="15"/>
  <c r="L38" i="10"/>
  <c r="J38" i="14"/>
  <c r="K38" i="14" s="1"/>
  <c r="L38" i="14" s="1"/>
  <c r="AL52" i="8"/>
  <c r="O43" i="10"/>
  <c r="P43" i="10"/>
  <c r="AC43" i="14"/>
  <c r="AG43" i="14" s="1"/>
  <c r="M43" i="15"/>
  <c r="Y43" i="10"/>
  <c r="AA46" i="8" s="1"/>
  <c r="W38" i="14"/>
  <c r="X38" i="14" s="1"/>
  <c r="T38" i="14" s="1"/>
  <c r="AL54" i="8"/>
  <c r="J40" i="14"/>
  <c r="K40" i="14" s="1"/>
  <c r="L40" i="14" s="1"/>
  <c r="F40" i="15"/>
  <c r="L40" i="10"/>
  <c r="AF40" i="14"/>
  <c r="P40" i="15"/>
  <c r="AB40" i="10"/>
  <c r="AD43" i="8" s="1"/>
  <c r="H37" i="15"/>
  <c r="R37" i="10"/>
  <c r="G40" i="7" s="1"/>
  <c r="O37" i="14"/>
  <c r="H30" i="10"/>
  <c r="H30" i="14"/>
  <c r="D30" i="15"/>
  <c r="AK22" i="14"/>
  <c r="AN22" i="14" s="1"/>
  <c r="AB22" i="14" s="1"/>
  <c r="Z22" i="14" s="1"/>
  <c r="AE22" i="10"/>
  <c r="AI25" i="8" s="1"/>
  <c r="AL25" i="8" s="1"/>
  <c r="S22" i="15"/>
  <c r="M52" i="14"/>
  <c r="W48" i="6"/>
  <c r="AG38" i="14"/>
  <c r="X34" i="10"/>
  <c r="AC32" i="10"/>
  <c r="AF35" i="8" s="1"/>
  <c r="AH35" i="8" s="1"/>
  <c r="AH32" i="14"/>
  <c r="AJ32" i="14" s="1"/>
  <c r="Q32" i="15"/>
  <c r="K32" i="10"/>
  <c r="Z29" i="10"/>
  <c r="AB32" i="8" s="1"/>
  <c r="N29" i="15"/>
  <c r="AD29" i="14"/>
  <c r="C27" i="7"/>
  <c r="O27" i="7" s="1"/>
  <c r="C27" i="8"/>
  <c r="C27" i="6"/>
  <c r="C26" i="3"/>
  <c r="Q19" i="15"/>
  <c r="AH19" i="14"/>
  <c r="AJ19" i="14" s="1"/>
  <c r="AC19" i="10"/>
  <c r="AF22" i="8" s="1"/>
  <c r="AH22" i="8" s="1"/>
  <c r="H15" i="14"/>
  <c r="D15" i="15"/>
  <c r="V15" i="15" s="1"/>
  <c r="G15" i="11" s="1"/>
  <c r="D15" i="11" s="1"/>
  <c r="H15" i="10"/>
  <c r="P7" i="10"/>
  <c r="N33" i="10"/>
  <c r="U31" i="15"/>
  <c r="AM31" i="14"/>
  <c r="AG31" i="10"/>
  <c r="AK34" i="8" s="1"/>
  <c r="AA31" i="14"/>
  <c r="L31" i="15"/>
  <c r="R31" i="14"/>
  <c r="K31" i="15"/>
  <c r="U31" i="10"/>
  <c r="J34" i="7" s="1"/>
  <c r="P34" i="7" s="1"/>
  <c r="AC33" i="10"/>
  <c r="AF36" i="8" s="1"/>
  <c r="Q33" i="15"/>
  <c r="AH33" i="14"/>
  <c r="P28" i="6"/>
  <c r="Q28" i="6" s="1"/>
  <c r="R28" i="6" s="1"/>
  <c r="J28" i="6"/>
  <c r="O39" i="10"/>
  <c r="F39" i="10"/>
  <c r="E39" i="14"/>
  <c r="B39" i="15"/>
  <c r="M39" i="10"/>
  <c r="AI34" i="14"/>
  <c r="R34" i="15"/>
  <c r="AD34" i="10"/>
  <c r="AG37" i="8" s="1"/>
  <c r="P31" i="10"/>
  <c r="L33" i="7"/>
  <c r="P30" i="7"/>
  <c r="N25" i="15"/>
  <c r="Z25" i="10"/>
  <c r="AB28" i="8" s="1"/>
  <c r="AD25" i="14"/>
  <c r="O25" i="14"/>
  <c r="H25" i="15"/>
  <c r="R25" i="10"/>
  <c r="G28" i="7" s="1"/>
  <c r="P27" i="7"/>
  <c r="S23" i="10"/>
  <c r="H26" i="7" s="1"/>
  <c r="AI23" i="14"/>
  <c r="AJ23" i="14" s="1"/>
  <c r="R23" i="15"/>
  <c r="AD23" i="10"/>
  <c r="AG26" i="8" s="1"/>
  <c r="AH26" i="8" s="1"/>
  <c r="AE25" i="8"/>
  <c r="L19" i="15"/>
  <c r="AA19" i="14"/>
  <c r="N31" i="15"/>
  <c r="AD31" i="14"/>
  <c r="Z31" i="10"/>
  <c r="AB34" i="8" s="1"/>
  <c r="P34" i="10"/>
  <c r="O34" i="10"/>
  <c r="D33" i="15"/>
  <c r="H33" i="14"/>
  <c r="H33" i="10"/>
  <c r="T33" i="15"/>
  <c r="AF33" i="10"/>
  <c r="AJ36" i="8" s="1"/>
  <c r="AL33" i="14"/>
  <c r="N33" i="14"/>
  <c r="G33" i="15"/>
  <c r="Q33" i="10"/>
  <c r="F36" i="7" s="1"/>
  <c r="P35" i="6"/>
  <c r="Q35" i="6" s="1"/>
  <c r="R35" i="6" s="1"/>
  <c r="O35" i="6"/>
  <c r="P34" i="6"/>
  <c r="Q34" i="6" s="1"/>
  <c r="T34" i="6"/>
  <c r="U34" i="6" s="1"/>
  <c r="V34" i="6" s="1"/>
  <c r="O34" i="6"/>
  <c r="F29" i="14"/>
  <c r="C29" i="15"/>
  <c r="G29" i="10"/>
  <c r="C32" i="7"/>
  <c r="C32" i="8"/>
  <c r="C32" i="6"/>
  <c r="C31" i="3"/>
  <c r="H26" i="15"/>
  <c r="R26" i="10"/>
  <c r="G29" i="7" s="1"/>
  <c r="O26" i="14"/>
  <c r="K26" i="10"/>
  <c r="AE26" i="14"/>
  <c r="O26" i="15"/>
  <c r="AA26" i="10"/>
  <c r="AC29" i="8" s="1"/>
  <c r="E17" i="15"/>
  <c r="I17" i="10"/>
  <c r="S20" i="6" s="1"/>
  <c r="I17" i="14"/>
  <c r="AH17" i="14"/>
  <c r="AJ17" i="14" s="1"/>
  <c r="AC17" i="10"/>
  <c r="AF20" i="8" s="1"/>
  <c r="AH20" i="8" s="1"/>
  <c r="Q17" i="15"/>
  <c r="P26" i="6"/>
  <c r="Q26" i="6" s="1"/>
  <c r="O26" i="6"/>
  <c r="S31" i="10"/>
  <c r="H34" i="7" s="1"/>
  <c r="P21" i="10"/>
  <c r="I21" i="14"/>
  <c r="I21" i="10"/>
  <c r="S24" i="6" s="1"/>
  <c r="E21" i="15"/>
  <c r="I20" i="15"/>
  <c r="O13" i="14"/>
  <c r="R13" i="10"/>
  <c r="G16" i="7" s="1"/>
  <c r="H13" i="15"/>
  <c r="G10" i="6"/>
  <c r="H10" i="6" s="1"/>
  <c r="F10" i="6"/>
  <c r="K4" i="10"/>
  <c r="X143" i="8"/>
  <c r="S142" i="3" s="1"/>
  <c r="F18" i="6"/>
  <c r="G18" i="6"/>
  <c r="H18" i="6" s="1"/>
  <c r="W23" i="6"/>
  <c r="X23" i="6"/>
  <c r="Y23" i="6" s="1"/>
  <c r="K18" i="10"/>
  <c r="N18" i="14"/>
  <c r="G18" i="15"/>
  <c r="Q18" i="10"/>
  <c r="F21" i="7" s="1"/>
  <c r="R18" i="14"/>
  <c r="K18" i="15"/>
  <c r="U18" i="10"/>
  <c r="J21" i="7" s="1"/>
  <c r="H18" i="14"/>
  <c r="D18" i="15"/>
  <c r="H18" i="10"/>
  <c r="V15" i="10"/>
  <c r="Y18" i="8"/>
  <c r="Z18" i="8" s="1"/>
  <c r="H10" i="15"/>
  <c r="R10" i="10"/>
  <c r="G13" i="7" s="1"/>
  <c r="O10" i="14"/>
  <c r="AL10" i="14"/>
  <c r="AF10" i="10"/>
  <c r="AJ13" i="8" s="1"/>
  <c r="T10" i="15"/>
  <c r="G22" i="6"/>
  <c r="H22" i="6" s="1"/>
  <c r="F22" i="6"/>
  <c r="J14" i="15"/>
  <c r="T14" i="10"/>
  <c r="I17" i="7" s="1"/>
  <c r="O17" i="7" s="1"/>
  <c r="Q14" i="14"/>
  <c r="H14" i="14"/>
  <c r="L14" i="14" s="1"/>
  <c r="D14" i="14" s="1"/>
  <c r="D14" i="15"/>
  <c r="H14" i="10"/>
  <c r="X14" i="10"/>
  <c r="X9" i="10"/>
  <c r="AH9" i="14"/>
  <c r="AJ9" i="14" s="1"/>
  <c r="Q9" i="15"/>
  <c r="AC9" i="10"/>
  <c r="AF12" i="8" s="1"/>
  <c r="AH12" i="8" s="1"/>
  <c r="T12" i="15"/>
  <c r="AF12" i="10"/>
  <c r="AJ15" i="8" s="1"/>
  <c r="AL15" i="8" s="1"/>
  <c r="AL12" i="14"/>
  <c r="AN12" i="14" s="1"/>
  <c r="AI12" i="14"/>
  <c r="AJ12" i="14" s="1"/>
  <c r="AD12" i="10"/>
  <c r="AG15" i="8" s="1"/>
  <c r="R12" i="15"/>
  <c r="AC6" i="10"/>
  <c r="AF9" i="8" s="1"/>
  <c r="AH9" i="8" s="1"/>
  <c r="Q6" i="15"/>
  <c r="AH6" i="14"/>
  <c r="AJ6" i="14" s="1"/>
  <c r="AL6" i="14"/>
  <c r="T6" i="15"/>
  <c r="AF6" i="10"/>
  <c r="AJ9" i="8" s="1"/>
  <c r="AL9" i="8" s="1"/>
  <c r="R19" i="8"/>
  <c r="X19" i="8" s="1"/>
  <c r="S18" i="3" s="1"/>
  <c r="Q8" i="14"/>
  <c r="J8" i="15"/>
  <c r="T8" i="10"/>
  <c r="I11" i="7" s="1"/>
  <c r="AD8" i="14"/>
  <c r="N8" i="15"/>
  <c r="Z8" i="10"/>
  <c r="AB11" i="8" s="1"/>
  <c r="AD3" i="10"/>
  <c r="AG6" i="8" s="1"/>
  <c r="R3" i="15"/>
  <c r="AI3" i="14"/>
  <c r="R148" i="8"/>
  <c r="J17" i="6"/>
  <c r="I10" i="15"/>
  <c r="O149" i="8"/>
  <c r="X149" i="8" s="1"/>
  <c r="S148" i="3" s="1"/>
  <c r="R20" i="8"/>
  <c r="AH6" i="8"/>
  <c r="R72" i="8"/>
  <c r="X72" i="8" s="1"/>
  <c r="S71" i="3" s="1"/>
  <c r="T59" i="5"/>
  <c r="J12" i="12"/>
  <c r="Q8" i="8" s="1"/>
  <c r="R8" i="8" s="1"/>
  <c r="W5" i="14"/>
  <c r="X5" i="14" s="1"/>
  <c r="T5" i="14" s="1"/>
  <c r="D5" i="15"/>
  <c r="H5" i="14"/>
  <c r="L5" i="14" s="1"/>
  <c r="H5" i="10"/>
  <c r="C8" i="8"/>
  <c r="C8" i="7"/>
  <c r="C8" i="6"/>
  <c r="C7" i="3"/>
  <c r="X46" i="8"/>
  <c r="S45" i="3" s="1"/>
  <c r="T94" i="5"/>
  <c r="R78" i="8"/>
  <c r="W107" i="8"/>
  <c r="O25" i="8"/>
  <c r="O77" i="8"/>
  <c r="Q34" i="8"/>
  <c r="T74" i="5"/>
  <c r="P6" i="14"/>
  <c r="K111" i="8"/>
  <c r="W106" i="8"/>
  <c r="O41" i="8"/>
  <c r="T30" i="5"/>
  <c r="C5" i="4"/>
  <c r="T5" i="4"/>
  <c r="O66" i="8"/>
  <c r="P33" i="7"/>
  <c r="T136" i="4"/>
  <c r="N153" i="8"/>
  <c r="R132" i="8"/>
  <c r="R54" i="8"/>
  <c r="O13" i="8"/>
  <c r="T56" i="5"/>
  <c r="T32" i="4"/>
  <c r="L30" i="7"/>
  <c r="T117" i="4"/>
  <c r="T92" i="5"/>
  <c r="T76" i="5"/>
  <c r="T127" i="4"/>
  <c r="T6" i="5"/>
  <c r="T96" i="4"/>
  <c r="T95" i="4"/>
  <c r="T53" i="4"/>
  <c r="P159" i="14"/>
  <c r="M159" i="14" s="1"/>
  <c r="J155" i="14"/>
  <c r="F155" i="15"/>
  <c r="L155" i="10"/>
  <c r="C158" i="8"/>
  <c r="C158" i="6"/>
  <c r="C157" i="3"/>
  <c r="C158" i="7"/>
  <c r="J147" i="15"/>
  <c r="T147" i="10"/>
  <c r="I150" i="7" s="1"/>
  <c r="O150" i="7" s="1"/>
  <c r="Q147" i="14"/>
  <c r="Q145" i="15"/>
  <c r="AH145" i="14"/>
  <c r="AJ145" i="14" s="1"/>
  <c r="AC145" i="10"/>
  <c r="AF148" i="8" s="1"/>
  <c r="AH148" i="8" s="1"/>
  <c r="N137" i="14"/>
  <c r="G137" i="15"/>
  <c r="Q137" i="10"/>
  <c r="F140" i="7" s="1"/>
  <c r="L140" i="7" s="1"/>
  <c r="N139" i="10"/>
  <c r="Q139" i="14"/>
  <c r="T139" i="10"/>
  <c r="I142" i="7" s="1"/>
  <c r="J139" i="15"/>
  <c r="AM136" i="14"/>
  <c r="U136" i="15"/>
  <c r="AG136" i="10"/>
  <c r="AK139" i="8" s="1"/>
  <c r="F157" i="14"/>
  <c r="G157" i="14" s="1"/>
  <c r="G157" i="10"/>
  <c r="N160" i="7" s="1"/>
  <c r="C157" i="15"/>
  <c r="H156" i="14"/>
  <c r="L156" i="14" s="1"/>
  <c r="D156" i="14" s="1"/>
  <c r="B156" i="14" s="1"/>
  <c r="F156" i="11" s="1"/>
  <c r="C156" i="11" s="1"/>
  <c r="H156" i="10"/>
  <c r="D156" i="15"/>
  <c r="V156" i="15" s="1"/>
  <c r="G156" i="11" s="1"/>
  <c r="D156" i="11" s="1"/>
  <c r="M163" i="10"/>
  <c r="H160" i="15"/>
  <c r="R160" i="10"/>
  <c r="G163" i="7" s="1"/>
  <c r="O160" i="14"/>
  <c r="F158" i="15"/>
  <c r="J158" i="14"/>
  <c r="L158" i="10"/>
  <c r="C161" i="6"/>
  <c r="C161" i="8"/>
  <c r="C161" i="7"/>
  <c r="C160" i="3"/>
  <c r="AH163" i="8"/>
  <c r="K150" i="10"/>
  <c r="N150" i="10"/>
  <c r="AC149" i="10"/>
  <c r="AF152" i="8" s="1"/>
  <c r="AH149" i="14"/>
  <c r="Q149" i="15"/>
  <c r="AL152" i="8"/>
  <c r="AC144" i="10"/>
  <c r="AF147" i="8" s="1"/>
  <c r="AH147" i="8" s="1"/>
  <c r="Q144" i="15"/>
  <c r="AH144" i="14"/>
  <c r="AJ144" i="14" s="1"/>
  <c r="AA133" i="14"/>
  <c r="L133" i="15"/>
  <c r="M130" i="10"/>
  <c r="C133" i="7"/>
  <c r="L133" i="7" s="1"/>
  <c r="C133" i="8"/>
  <c r="C133" i="6"/>
  <c r="C132" i="3"/>
  <c r="S142" i="6"/>
  <c r="T142" i="6"/>
  <c r="U142" i="6" s="1"/>
  <c r="J136" i="10"/>
  <c r="J162" i="6"/>
  <c r="K162" i="6"/>
  <c r="L162" i="6" s="1"/>
  <c r="T153" i="15"/>
  <c r="AL153" i="14"/>
  <c r="AF153" i="10"/>
  <c r="AJ156" i="8" s="1"/>
  <c r="AL156" i="8" s="1"/>
  <c r="AD153" i="14"/>
  <c r="N153" i="15"/>
  <c r="Z153" i="10"/>
  <c r="AB156" i="8" s="1"/>
  <c r="W143" i="10"/>
  <c r="AM141" i="14"/>
  <c r="AG141" i="10"/>
  <c r="AK144" i="8" s="1"/>
  <c r="U141" i="15"/>
  <c r="W154" i="6"/>
  <c r="X154" i="6"/>
  <c r="Y154" i="6" s="1"/>
  <c r="P149" i="14"/>
  <c r="F149" i="14"/>
  <c r="G149" i="14" s="1"/>
  <c r="C149" i="15"/>
  <c r="G149" i="10"/>
  <c r="P145" i="10"/>
  <c r="N146" i="10"/>
  <c r="AA146" i="14"/>
  <c r="L146" i="15"/>
  <c r="R144" i="10"/>
  <c r="G147" i="7" s="1"/>
  <c r="O144" i="14"/>
  <c r="H144" i="15"/>
  <c r="O153" i="7"/>
  <c r="Z149" i="10"/>
  <c r="AB152" i="8" s="1"/>
  <c r="N149" i="15"/>
  <c r="AD149" i="14"/>
  <c r="O145" i="15"/>
  <c r="AA145" i="10"/>
  <c r="AC148" i="8" s="1"/>
  <c r="AE145" i="14"/>
  <c r="AK140" i="14"/>
  <c r="AE140" i="10"/>
  <c r="AI143" i="8" s="1"/>
  <c r="S140" i="15"/>
  <c r="J152" i="10"/>
  <c r="W152" i="14"/>
  <c r="X152" i="14" s="1"/>
  <c r="T152" i="14" s="1"/>
  <c r="M152" i="15"/>
  <c r="Y152" i="10"/>
  <c r="AA155" i="8" s="1"/>
  <c r="AC152" i="14"/>
  <c r="AM147" i="14"/>
  <c r="U147" i="15"/>
  <c r="AG147" i="10"/>
  <c r="AK150" i="8" s="1"/>
  <c r="I147" i="14"/>
  <c r="K147" i="14" s="1"/>
  <c r="L147" i="14" s="1"/>
  <c r="E147" i="15"/>
  <c r="I147" i="10"/>
  <c r="S150" i="6" s="1"/>
  <c r="AH147" i="14"/>
  <c r="AJ147" i="14" s="1"/>
  <c r="Q147" i="15"/>
  <c r="AC147" i="10"/>
  <c r="AF150" i="8" s="1"/>
  <c r="AH150" i="8" s="1"/>
  <c r="Q145" i="14"/>
  <c r="J145" i="15"/>
  <c r="T145" i="10"/>
  <c r="I148" i="7" s="1"/>
  <c r="O148" i="7" s="1"/>
  <c r="AB143" i="14"/>
  <c r="Z143" i="14" s="1"/>
  <c r="S143" i="14" s="1"/>
  <c r="P141" i="10"/>
  <c r="E140" i="15"/>
  <c r="I140" i="14"/>
  <c r="K140" i="14" s="1"/>
  <c r="I140" i="10"/>
  <c r="S143" i="6" s="1"/>
  <c r="W142" i="14"/>
  <c r="X142" i="14" s="1"/>
  <c r="T142" i="14" s="1"/>
  <c r="N142" i="14"/>
  <c r="Q142" i="10"/>
  <c r="F145" i="7" s="1"/>
  <c r="G142" i="15"/>
  <c r="M138" i="7"/>
  <c r="F143" i="6"/>
  <c r="G143" i="6"/>
  <c r="H143" i="6" s="1"/>
  <c r="E137" i="14"/>
  <c r="F137" i="10"/>
  <c r="B137" i="15"/>
  <c r="Y142" i="10"/>
  <c r="AA145" i="8" s="1"/>
  <c r="M142" i="15"/>
  <c r="AC142" i="14"/>
  <c r="AG142" i="14" s="1"/>
  <c r="H139" i="15"/>
  <c r="O139" i="14"/>
  <c r="R139" i="10"/>
  <c r="G142" i="7" s="1"/>
  <c r="C142" i="8"/>
  <c r="C142" i="7"/>
  <c r="P142" i="7" s="1"/>
  <c r="C142" i="6"/>
  <c r="C141" i="3"/>
  <c r="M137" i="10"/>
  <c r="G141" i="14"/>
  <c r="V135" i="10"/>
  <c r="Y138" i="8"/>
  <c r="Z138" i="8" s="1"/>
  <c r="N130" i="15"/>
  <c r="AD130" i="14"/>
  <c r="Z130" i="10"/>
  <c r="AB133" i="8" s="1"/>
  <c r="R130" i="14"/>
  <c r="K130" i="15"/>
  <c r="V130" i="15" s="1"/>
  <c r="G130" i="11" s="1"/>
  <c r="D130" i="11" s="1"/>
  <c r="U130" i="10"/>
  <c r="J133" i="7" s="1"/>
  <c r="P133" i="7" s="1"/>
  <c r="AC129" i="14"/>
  <c r="M129" i="15"/>
  <c r="Y129" i="10"/>
  <c r="AA132" i="8" s="1"/>
  <c r="L138" i="15"/>
  <c r="AA138" i="14"/>
  <c r="L133" i="10"/>
  <c r="F133" i="15"/>
  <c r="J133" i="14"/>
  <c r="K133" i="14" s="1"/>
  <c r="C136" i="8"/>
  <c r="C136" i="7"/>
  <c r="C136" i="6"/>
  <c r="C135" i="3"/>
  <c r="S130" i="10"/>
  <c r="H133" i="7" s="1"/>
  <c r="M129" i="10"/>
  <c r="AA132" i="14"/>
  <c r="L132" i="15"/>
  <c r="AD132" i="10"/>
  <c r="AG135" i="8" s="1"/>
  <c r="R132" i="15"/>
  <c r="AI132" i="14"/>
  <c r="AB132" i="10"/>
  <c r="AD135" i="8" s="1"/>
  <c r="AF132" i="14"/>
  <c r="P132" i="15"/>
  <c r="F139" i="6"/>
  <c r="G139" i="6"/>
  <c r="H139" i="6" s="1"/>
  <c r="R136" i="10"/>
  <c r="G139" i="7" s="1"/>
  <c r="M139" i="7" s="1"/>
  <c r="H136" i="15"/>
  <c r="O136" i="14"/>
  <c r="O136" i="10"/>
  <c r="X129" i="10"/>
  <c r="W138" i="14"/>
  <c r="X138" i="14" s="1"/>
  <c r="T138" i="14" s="1"/>
  <c r="J187" i="12"/>
  <c r="Q141" i="8" s="1"/>
  <c r="R141" i="8" s="1"/>
  <c r="G129" i="15"/>
  <c r="N129" i="14"/>
  <c r="Q129" i="10"/>
  <c r="F132" i="7" s="1"/>
  <c r="H119" i="14"/>
  <c r="D119" i="15"/>
  <c r="V119" i="15" s="1"/>
  <c r="G119" i="11" s="1"/>
  <c r="D119" i="11" s="1"/>
  <c r="H119" i="10"/>
  <c r="W138" i="10"/>
  <c r="AF138" i="14"/>
  <c r="AB138" i="10"/>
  <c r="AD141" i="8" s="1"/>
  <c r="P138" i="15"/>
  <c r="V137" i="10"/>
  <c r="Y140" i="8"/>
  <c r="Z140" i="8" s="1"/>
  <c r="L128" i="15"/>
  <c r="AA128" i="14"/>
  <c r="O128" i="14"/>
  <c r="H128" i="15"/>
  <c r="R128" i="10"/>
  <c r="G131" i="7" s="1"/>
  <c r="C131" i="8"/>
  <c r="C131" i="6"/>
  <c r="C131" i="7"/>
  <c r="P131" i="7" s="1"/>
  <c r="C130" i="3"/>
  <c r="AE123" i="8"/>
  <c r="AA120" i="14"/>
  <c r="L120" i="15"/>
  <c r="W115" i="10"/>
  <c r="C134" i="15"/>
  <c r="G134" i="10"/>
  <c r="F134" i="14"/>
  <c r="G134" i="14" s="1"/>
  <c r="AH134" i="14"/>
  <c r="Q134" i="15"/>
  <c r="AC134" i="10"/>
  <c r="AF137" i="8" s="1"/>
  <c r="P134" i="10"/>
  <c r="C137" i="7"/>
  <c r="C136" i="3"/>
  <c r="C137" i="8"/>
  <c r="C137" i="6"/>
  <c r="I133" i="15"/>
  <c r="G134" i="6"/>
  <c r="H134" i="6" s="1"/>
  <c r="F134" i="6"/>
  <c r="J133" i="6"/>
  <c r="E121" i="14"/>
  <c r="F121" i="10"/>
  <c r="B121" i="15"/>
  <c r="F131" i="6"/>
  <c r="G131" i="6"/>
  <c r="H131" i="6" s="1"/>
  <c r="I131" i="6" s="1"/>
  <c r="P122" i="15"/>
  <c r="AF122" i="14"/>
  <c r="AG122" i="14" s="1"/>
  <c r="AB122" i="10"/>
  <c r="AD125" i="8" s="1"/>
  <c r="AE125" i="8" s="1"/>
  <c r="P133" i="6"/>
  <c r="Q133" i="6" s="1"/>
  <c r="R133" i="6" s="1"/>
  <c r="T133" i="6"/>
  <c r="U133" i="6" s="1"/>
  <c r="V133" i="6" s="1"/>
  <c r="O133" i="6"/>
  <c r="AL132" i="8"/>
  <c r="P131" i="10"/>
  <c r="W131" i="10"/>
  <c r="N131" i="15"/>
  <c r="Z131" i="10"/>
  <c r="AB134" i="8" s="1"/>
  <c r="AD131" i="14"/>
  <c r="L123" i="14"/>
  <c r="G125" i="14"/>
  <c r="I125" i="10"/>
  <c r="S128" i="6" s="1"/>
  <c r="I125" i="14"/>
  <c r="E125" i="15"/>
  <c r="H125" i="15"/>
  <c r="O125" i="14"/>
  <c r="R125" i="10"/>
  <c r="G128" i="7" s="1"/>
  <c r="Q125" i="14"/>
  <c r="T125" i="10"/>
  <c r="I128" i="7" s="1"/>
  <c r="J125" i="15"/>
  <c r="F126" i="10"/>
  <c r="E126" i="14"/>
  <c r="B126" i="15"/>
  <c r="U126" i="15"/>
  <c r="AM126" i="14"/>
  <c r="AG126" i="10"/>
  <c r="AK129" i="8" s="1"/>
  <c r="G126" i="15"/>
  <c r="N126" i="14"/>
  <c r="Q126" i="10"/>
  <c r="F129" i="7" s="1"/>
  <c r="AD126" i="14"/>
  <c r="Z126" i="10"/>
  <c r="AB129" i="8" s="1"/>
  <c r="N126" i="15"/>
  <c r="H124" i="10"/>
  <c r="H124" i="14"/>
  <c r="D124" i="15"/>
  <c r="W124" i="10"/>
  <c r="R124" i="14"/>
  <c r="U124" i="10"/>
  <c r="J127" i="7" s="1"/>
  <c r="K124" i="15"/>
  <c r="J123" i="15"/>
  <c r="Q123" i="14"/>
  <c r="T123" i="10"/>
  <c r="I126" i="7" s="1"/>
  <c r="W123" i="14"/>
  <c r="X123" i="14" s="1"/>
  <c r="T123" i="14" s="1"/>
  <c r="N10" i="13"/>
  <c r="X123" i="6"/>
  <c r="Y123" i="6" s="1"/>
  <c r="Z123" i="6" s="1"/>
  <c r="T123" i="6"/>
  <c r="U123" i="6" s="1"/>
  <c r="V123" i="6" s="1"/>
  <c r="P123" i="6"/>
  <c r="Q123" i="6" s="1"/>
  <c r="R123" i="6" s="1"/>
  <c r="O123" i="6"/>
  <c r="P116" i="15"/>
  <c r="AB116" i="10"/>
  <c r="AD119" i="8" s="1"/>
  <c r="AF116" i="14"/>
  <c r="J113" i="10"/>
  <c r="J118" i="10"/>
  <c r="AB115" i="14"/>
  <c r="Z115" i="14" s="1"/>
  <c r="S115" i="14" s="1"/>
  <c r="N114" i="14"/>
  <c r="G114" i="15"/>
  <c r="Q114" i="10"/>
  <c r="F117" i="7" s="1"/>
  <c r="O112" i="14"/>
  <c r="H112" i="15"/>
  <c r="R112" i="10"/>
  <c r="G115" i="7" s="1"/>
  <c r="M115" i="7" s="1"/>
  <c r="AB119" i="14"/>
  <c r="Z119" i="14" s="1"/>
  <c r="S119" i="14" s="1"/>
  <c r="J117" i="15"/>
  <c r="T117" i="10"/>
  <c r="I120" i="7" s="1"/>
  <c r="O120" i="7" s="1"/>
  <c r="Q117" i="14"/>
  <c r="O117" i="15"/>
  <c r="AA117" i="10"/>
  <c r="AC120" i="8" s="1"/>
  <c r="AE117" i="14"/>
  <c r="AM117" i="14"/>
  <c r="AG117" i="10"/>
  <c r="AK120" i="8" s="1"/>
  <c r="U117" i="15"/>
  <c r="O122" i="7"/>
  <c r="K119" i="14"/>
  <c r="R118" i="10"/>
  <c r="G121" i="7" s="1"/>
  <c r="M121" i="7" s="1"/>
  <c r="O118" i="14"/>
  <c r="H118" i="15"/>
  <c r="N116" i="10"/>
  <c r="P117" i="6"/>
  <c r="Q117" i="6" s="1"/>
  <c r="T117" i="6"/>
  <c r="U117" i="6" s="1"/>
  <c r="V117" i="6" s="1"/>
  <c r="O117" i="6"/>
  <c r="V112" i="10"/>
  <c r="Y115" i="8"/>
  <c r="Z115" i="8" s="1"/>
  <c r="C115" i="7"/>
  <c r="L115" i="7" s="1"/>
  <c r="C115" i="8"/>
  <c r="C115" i="6"/>
  <c r="C114" i="3"/>
  <c r="F118" i="15"/>
  <c r="J118" i="14"/>
  <c r="K118" i="14" s="1"/>
  <c r="L118" i="10"/>
  <c r="X118" i="10"/>
  <c r="O116" i="15"/>
  <c r="AE116" i="14"/>
  <c r="AA116" i="10"/>
  <c r="AC119" i="8" s="1"/>
  <c r="B116" i="15"/>
  <c r="E116" i="14"/>
  <c r="F116" i="10"/>
  <c r="C119" i="8"/>
  <c r="C119" i="6"/>
  <c r="C118" i="3"/>
  <c r="C119" i="7"/>
  <c r="X105" i="10"/>
  <c r="R105" i="14"/>
  <c r="K105" i="15"/>
  <c r="U105" i="10"/>
  <c r="J108" i="7" s="1"/>
  <c r="P108" i="7" s="1"/>
  <c r="P103" i="10"/>
  <c r="R109" i="15"/>
  <c r="AD109" i="10"/>
  <c r="AG112" i="8" s="1"/>
  <c r="AI109" i="14"/>
  <c r="AI106" i="14"/>
  <c r="AJ106" i="14" s="1"/>
  <c r="R106" i="15"/>
  <c r="AD106" i="10"/>
  <c r="AG109" i="8" s="1"/>
  <c r="AE104" i="10"/>
  <c r="AI107" i="8" s="1"/>
  <c r="AL107" i="8" s="1"/>
  <c r="AK104" i="14"/>
  <c r="AN104" i="14" s="1"/>
  <c r="S104" i="15"/>
  <c r="C107" i="7"/>
  <c r="L107" i="7" s="1"/>
  <c r="C107" i="8"/>
  <c r="C107" i="6"/>
  <c r="C106" i="3"/>
  <c r="N98" i="10"/>
  <c r="AK88" i="14"/>
  <c r="AN88" i="14" s="1"/>
  <c r="AB88" i="14" s="1"/>
  <c r="Z88" i="14" s="1"/>
  <c r="S88" i="14" s="1"/>
  <c r="S88" i="15"/>
  <c r="AE88" i="10"/>
  <c r="AI91" i="8" s="1"/>
  <c r="AL91" i="8" s="1"/>
  <c r="J111" i="10"/>
  <c r="AE113" i="8"/>
  <c r="F107" i="14"/>
  <c r="G107" i="14" s="1"/>
  <c r="C107" i="15"/>
  <c r="G107" i="10"/>
  <c r="T106" i="15"/>
  <c r="AF106" i="10"/>
  <c r="AJ109" i="8" s="1"/>
  <c r="AL106" i="14"/>
  <c r="AA98" i="14"/>
  <c r="L98" i="15"/>
  <c r="AG114" i="14"/>
  <c r="K113" i="6"/>
  <c r="L113" i="6" s="1"/>
  <c r="M113" i="6" s="1"/>
  <c r="J113" i="6"/>
  <c r="T108" i="10"/>
  <c r="I111" i="7" s="1"/>
  <c r="O111" i="7" s="1"/>
  <c r="J108" i="15"/>
  <c r="Q108" i="14"/>
  <c r="W107" i="10"/>
  <c r="AE106" i="14"/>
  <c r="O106" i="15"/>
  <c r="AA106" i="10"/>
  <c r="AC109" i="8" s="1"/>
  <c r="Z103" i="10"/>
  <c r="AB106" i="8" s="1"/>
  <c r="AD103" i="14"/>
  <c r="N103" i="15"/>
  <c r="X97" i="10"/>
  <c r="H111" i="15"/>
  <c r="R111" i="10"/>
  <c r="G114" i="7" s="1"/>
  <c r="O111" i="14"/>
  <c r="L109" i="15"/>
  <c r="AA109" i="14"/>
  <c r="Q109" i="14"/>
  <c r="J109" i="15"/>
  <c r="T109" i="10"/>
  <c r="I112" i="7" s="1"/>
  <c r="O112" i="7" s="1"/>
  <c r="S108" i="15"/>
  <c r="AE108" i="10"/>
  <c r="AI111" i="8" s="1"/>
  <c r="AK108" i="14"/>
  <c r="O108" i="6"/>
  <c r="T108" i="6"/>
  <c r="U108" i="6" s="1"/>
  <c r="V108" i="6" s="1"/>
  <c r="P108" i="6"/>
  <c r="Q108" i="6" s="1"/>
  <c r="J108" i="10"/>
  <c r="C111" i="15"/>
  <c r="G111" i="10"/>
  <c r="F111" i="14"/>
  <c r="G111" i="14" s="1"/>
  <c r="N111" i="10"/>
  <c r="W108" i="10"/>
  <c r="AB101" i="10"/>
  <c r="AD104" i="8" s="1"/>
  <c r="AF101" i="14"/>
  <c r="P101" i="15"/>
  <c r="O101" i="14"/>
  <c r="H101" i="15"/>
  <c r="R101" i="10"/>
  <c r="G104" i="7" s="1"/>
  <c r="I100" i="15"/>
  <c r="M110" i="7"/>
  <c r="P102" i="10"/>
  <c r="X99" i="10"/>
  <c r="S95" i="10"/>
  <c r="H98" i="7" s="1"/>
  <c r="O93" i="15"/>
  <c r="AE93" i="14"/>
  <c r="AA93" i="10"/>
  <c r="AC96" i="8" s="1"/>
  <c r="F100" i="10"/>
  <c r="E100" i="14"/>
  <c r="B100" i="15"/>
  <c r="J100" i="14"/>
  <c r="K100" i="14" s="1"/>
  <c r="F100" i="15"/>
  <c r="L100" i="10"/>
  <c r="J99" i="10"/>
  <c r="X94" i="10"/>
  <c r="AA93" i="14"/>
  <c r="L93" i="15"/>
  <c r="M91" i="10"/>
  <c r="F107" i="6"/>
  <c r="G107" i="6"/>
  <c r="H107" i="6" s="1"/>
  <c r="I99" i="10"/>
  <c r="S102" i="6" s="1"/>
  <c r="I99" i="14"/>
  <c r="E99" i="15"/>
  <c r="AE91" i="14"/>
  <c r="O91" i="15"/>
  <c r="AA91" i="10"/>
  <c r="AC94" i="8" s="1"/>
  <c r="L102" i="10"/>
  <c r="J102" i="14"/>
  <c r="F102" i="15"/>
  <c r="AC102" i="14"/>
  <c r="M102" i="15"/>
  <c r="Y102" i="10"/>
  <c r="AA105" i="8" s="1"/>
  <c r="AD101" i="10"/>
  <c r="AG104" i="8" s="1"/>
  <c r="R101" i="15"/>
  <c r="AI101" i="14"/>
  <c r="AA99" i="14"/>
  <c r="L99" i="15"/>
  <c r="R99" i="14"/>
  <c r="K99" i="15"/>
  <c r="U99" i="10"/>
  <c r="J102" i="7" s="1"/>
  <c r="P100" i="7"/>
  <c r="B95" i="15"/>
  <c r="F95" i="10"/>
  <c r="E95" i="14"/>
  <c r="X95" i="10"/>
  <c r="R93" i="10"/>
  <c r="G96" i="7" s="1"/>
  <c r="M96" i="7" s="1"/>
  <c r="H93" i="15"/>
  <c r="O93" i="14"/>
  <c r="AH86" i="14"/>
  <c r="AJ86" i="14" s="1"/>
  <c r="Q86" i="15"/>
  <c r="AC86" i="10"/>
  <c r="AF89" i="8" s="1"/>
  <c r="AH89" i="8" s="1"/>
  <c r="AF80" i="14"/>
  <c r="P80" i="15"/>
  <c r="AB80" i="10"/>
  <c r="AD83" i="8" s="1"/>
  <c r="AH71" i="14"/>
  <c r="AJ71" i="14" s="1"/>
  <c r="Q71" i="15"/>
  <c r="AC71" i="10"/>
  <c r="AF74" i="8" s="1"/>
  <c r="AH74" i="8" s="1"/>
  <c r="W69" i="10"/>
  <c r="O94" i="6"/>
  <c r="X94" i="6"/>
  <c r="Y94" i="6" s="1"/>
  <c r="Z94" i="6" s="1"/>
  <c r="P94" i="6"/>
  <c r="Q94" i="6" s="1"/>
  <c r="R94" i="6" s="1"/>
  <c r="T94" i="6"/>
  <c r="U94" i="6" s="1"/>
  <c r="V94" i="6" s="1"/>
  <c r="L89" i="7"/>
  <c r="K83" i="10"/>
  <c r="S80" i="15"/>
  <c r="AK80" i="14"/>
  <c r="AN80" i="14" s="1"/>
  <c r="AE80" i="10"/>
  <c r="AI83" i="8" s="1"/>
  <c r="AL83" i="8" s="1"/>
  <c r="N77" i="14"/>
  <c r="G77" i="15"/>
  <c r="Q77" i="10"/>
  <c r="F80" i="7" s="1"/>
  <c r="L80" i="7" s="1"/>
  <c r="AK70" i="14"/>
  <c r="AN70" i="14" s="1"/>
  <c r="AB70" i="14" s="1"/>
  <c r="Z70" i="14" s="1"/>
  <c r="S70" i="14" s="1"/>
  <c r="AE70" i="10"/>
  <c r="AI73" i="8" s="1"/>
  <c r="AL73" i="8" s="1"/>
  <c r="AM73" i="8" s="1"/>
  <c r="AN73" i="8" s="1"/>
  <c r="T72" i="3" s="1"/>
  <c r="S70" i="15"/>
  <c r="I69" i="14"/>
  <c r="K69" i="14" s="1"/>
  <c r="E69" i="15"/>
  <c r="I69" i="10"/>
  <c r="S72" i="6" s="1"/>
  <c r="H54" i="14"/>
  <c r="D54" i="15"/>
  <c r="H54" i="10"/>
  <c r="H92" i="14"/>
  <c r="H92" i="10"/>
  <c r="D92" i="15"/>
  <c r="J92" i="14"/>
  <c r="K92" i="14" s="1"/>
  <c r="F92" i="15"/>
  <c r="L92" i="10"/>
  <c r="H90" i="10"/>
  <c r="D90" i="15"/>
  <c r="H90" i="14"/>
  <c r="J86" i="14"/>
  <c r="K86" i="14" s="1"/>
  <c r="L86" i="10"/>
  <c r="F86" i="15"/>
  <c r="P80" i="10"/>
  <c r="V92" i="10"/>
  <c r="Y95" i="8"/>
  <c r="Z95" i="8" s="1"/>
  <c r="F90" i="15"/>
  <c r="J90" i="14"/>
  <c r="L90" i="10"/>
  <c r="O83" i="10"/>
  <c r="AC80" i="10"/>
  <c r="AF83" i="8" s="1"/>
  <c r="AH83" i="8" s="1"/>
  <c r="AH80" i="14"/>
  <c r="AJ80" i="14" s="1"/>
  <c r="Q80" i="15"/>
  <c r="P77" i="14"/>
  <c r="X96" i="6"/>
  <c r="Y96" i="6" s="1"/>
  <c r="W96" i="6"/>
  <c r="N91" i="7"/>
  <c r="K91" i="7"/>
  <c r="P90" i="3" s="1"/>
  <c r="L87" i="15"/>
  <c r="AA87" i="14"/>
  <c r="U87" i="15"/>
  <c r="AG87" i="10"/>
  <c r="AK90" i="8" s="1"/>
  <c r="AM87" i="14"/>
  <c r="F83" i="15"/>
  <c r="L83" i="10"/>
  <c r="J83" i="14"/>
  <c r="K83" i="14" s="1"/>
  <c r="N80" i="10"/>
  <c r="J95" i="6"/>
  <c r="AF89" i="10"/>
  <c r="AJ92" i="8" s="1"/>
  <c r="T89" i="15"/>
  <c r="AL89" i="14"/>
  <c r="F89" i="14"/>
  <c r="G89" i="14" s="1"/>
  <c r="C89" i="15"/>
  <c r="G89" i="10"/>
  <c r="W90" i="10"/>
  <c r="N90" i="10"/>
  <c r="M81" i="10"/>
  <c r="L81" i="15"/>
  <c r="AA81" i="14"/>
  <c r="N81" i="14"/>
  <c r="G81" i="15"/>
  <c r="Q81" i="10"/>
  <c r="F84" i="7" s="1"/>
  <c r="O84" i="14"/>
  <c r="H84" i="15"/>
  <c r="R84" i="10"/>
  <c r="G87" i="7" s="1"/>
  <c r="M87" i="7" s="1"/>
  <c r="S82" i="10"/>
  <c r="H85" i="7" s="1"/>
  <c r="S75" i="15"/>
  <c r="AK75" i="14"/>
  <c r="AE75" i="10"/>
  <c r="AI78" i="8" s="1"/>
  <c r="L75" i="10"/>
  <c r="J75" i="14"/>
  <c r="K75" i="14" s="1"/>
  <c r="F75" i="15"/>
  <c r="AC75" i="14"/>
  <c r="M75" i="15"/>
  <c r="Y75" i="10"/>
  <c r="AA78" i="8" s="1"/>
  <c r="E81" i="14"/>
  <c r="B81" i="15"/>
  <c r="F81" i="10"/>
  <c r="AH80" i="8"/>
  <c r="O72" i="7"/>
  <c r="H52" i="14"/>
  <c r="L52" i="14" s="1"/>
  <c r="D52" i="14" s="1"/>
  <c r="D52" i="15"/>
  <c r="V52" i="15" s="1"/>
  <c r="G52" i="11" s="1"/>
  <c r="D52" i="11" s="1"/>
  <c r="H52" i="10"/>
  <c r="W83" i="6"/>
  <c r="P75" i="10"/>
  <c r="Q85" i="15"/>
  <c r="AC85" i="10"/>
  <c r="AF88" i="8" s="1"/>
  <c r="AH88" i="8" s="1"/>
  <c r="AH85" i="14"/>
  <c r="AJ85" i="14" s="1"/>
  <c r="R85" i="10"/>
  <c r="G88" i="7" s="1"/>
  <c r="O85" i="14"/>
  <c r="H85" i="15"/>
  <c r="AM85" i="14"/>
  <c r="U85" i="15"/>
  <c r="AG85" i="10"/>
  <c r="AK88" i="8" s="1"/>
  <c r="AF85" i="14"/>
  <c r="AB85" i="10"/>
  <c r="AD88" i="8" s="1"/>
  <c r="P85" i="15"/>
  <c r="AD72" i="10"/>
  <c r="AG75" i="8" s="1"/>
  <c r="AI72" i="14"/>
  <c r="R72" i="15"/>
  <c r="AF72" i="14"/>
  <c r="AG72" i="14" s="1"/>
  <c r="P72" i="15"/>
  <c r="AB72" i="10"/>
  <c r="AD75" i="8" s="1"/>
  <c r="AE75" i="8" s="1"/>
  <c r="D76" i="15"/>
  <c r="H76" i="14"/>
  <c r="H76" i="10"/>
  <c r="AH67" i="14"/>
  <c r="AJ67" i="14" s="1"/>
  <c r="AC67" i="10"/>
  <c r="AF70" i="8" s="1"/>
  <c r="AH70" i="8" s="1"/>
  <c r="Q67" i="15"/>
  <c r="AE66" i="14"/>
  <c r="O66" i="15"/>
  <c r="AA66" i="10"/>
  <c r="AC69" i="8" s="1"/>
  <c r="J65" i="10"/>
  <c r="AF63" i="10"/>
  <c r="AJ66" i="8" s="1"/>
  <c r="AL63" i="14"/>
  <c r="T63" i="15"/>
  <c r="AA60" i="10"/>
  <c r="AC63" i="8" s="1"/>
  <c r="AE60" i="14"/>
  <c r="O60" i="15"/>
  <c r="C60" i="15"/>
  <c r="F60" i="14"/>
  <c r="G60" i="14" s="1"/>
  <c r="G60" i="10"/>
  <c r="K56" i="10"/>
  <c r="N56" i="10"/>
  <c r="G74" i="14"/>
  <c r="S68" i="15"/>
  <c r="AE68" i="10"/>
  <c r="AI71" i="8" s="1"/>
  <c r="AK68" i="14"/>
  <c r="AB67" i="10"/>
  <c r="AD70" i="8" s="1"/>
  <c r="P67" i="15"/>
  <c r="AF67" i="14"/>
  <c r="J64" i="10"/>
  <c r="AM60" i="14"/>
  <c r="AG60" i="10"/>
  <c r="AK63" i="8" s="1"/>
  <c r="U60" i="15"/>
  <c r="H47" i="10"/>
  <c r="X50" i="6" s="1"/>
  <c r="Y50" i="6" s="1"/>
  <c r="Z50" i="6" s="1"/>
  <c r="H47" i="14"/>
  <c r="L47" i="14" s="1"/>
  <c r="D47" i="15"/>
  <c r="V47" i="15" s="1"/>
  <c r="G47" i="11" s="1"/>
  <c r="D47" i="11" s="1"/>
  <c r="W87" i="6"/>
  <c r="T67" i="15"/>
  <c r="AF67" i="10"/>
  <c r="AJ70" i="8" s="1"/>
  <c r="AL67" i="14"/>
  <c r="M65" i="10"/>
  <c r="Q63" i="15"/>
  <c r="AH63" i="14"/>
  <c r="AJ63" i="14" s="1"/>
  <c r="AC63" i="10"/>
  <c r="AF66" i="8" s="1"/>
  <c r="AH66" i="8" s="1"/>
  <c r="U63" i="15"/>
  <c r="AG63" i="10"/>
  <c r="AK66" i="8" s="1"/>
  <c r="AM63" i="14"/>
  <c r="AE73" i="10"/>
  <c r="AI76" i="8" s="1"/>
  <c r="AL76" i="8" s="1"/>
  <c r="S73" i="15"/>
  <c r="AK73" i="14"/>
  <c r="AN73" i="14" s="1"/>
  <c r="AC73" i="10"/>
  <c r="AF76" i="8" s="1"/>
  <c r="AH76" i="8" s="1"/>
  <c r="AH73" i="14"/>
  <c r="AJ73" i="14" s="1"/>
  <c r="Q73" i="15"/>
  <c r="C76" i="7"/>
  <c r="C76" i="8"/>
  <c r="C76" i="6"/>
  <c r="C75" i="3"/>
  <c r="P68" i="14"/>
  <c r="O68" i="14"/>
  <c r="H68" i="15"/>
  <c r="R68" i="10"/>
  <c r="G71" i="7" s="1"/>
  <c r="M71" i="7" s="1"/>
  <c r="C71" i="6"/>
  <c r="C70" i="3"/>
  <c r="C71" i="7"/>
  <c r="C71" i="8"/>
  <c r="O112" i="12"/>
  <c r="W57" i="14"/>
  <c r="X57" i="14" s="1"/>
  <c r="T57" i="14" s="1"/>
  <c r="AE59" i="8"/>
  <c r="R55" i="10"/>
  <c r="G58" i="7" s="1"/>
  <c r="H55" i="15"/>
  <c r="O55" i="14"/>
  <c r="AA67" i="14"/>
  <c r="L67" i="15"/>
  <c r="K69" i="6"/>
  <c r="L69" i="6" s="1"/>
  <c r="P69" i="6"/>
  <c r="Q69" i="6" s="1"/>
  <c r="R69" i="6" s="1"/>
  <c r="J69" i="6"/>
  <c r="E64" i="15"/>
  <c r="I64" i="10"/>
  <c r="S67" i="6" s="1"/>
  <c r="I64" i="14"/>
  <c r="AH65" i="8"/>
  <c r="M76" i="10"/>
  <c r="J76" i="10"/>
  <c r="AL76" i="14"/>
  <c r="T76" i="15"/>
  <c r="AF76" i="10"/>
  <c r="AJ79" i="8" s="1"/>
  <c r="J74" i="10"/>
  <c r="F74" i="10"/>
  <c r="E74" i="14"/>
  <c r="B74" i="15"/>
  <c r="J74" i="14"/>
  <c r="F74" i="15"/>
  <c r="L74" i="10"/>
  <c r="I72" i="15"/>
  <c r="L70" i="7"/>
  <c r="X64" i="10"/>
  <c r="P62" i="14"/>
  <c r="M62" i="14" s="1"/>
  <c r="AA58" i="14"/>
  <c r="L58" i="15"/>
  <c r="U58" i="10"/>
  <c r="J61" i="7" s="1"/>
  <c r="R58" i="14"/>
  <c r="K58" i="15"/>
  <c r="R51" i="10"/>
  <c r="G54" i="7" s="1"/>
  <c r="M54" i="7" s="1"/>
  <c r="O51" i="14"/>
  <c r="H51" i="15"/>
  <c r="S50" i="15"/>
  <c r="AK50" i="14"/>
  <c r="AE50" i="10"/>
  <c r="AI53" i="8" s="1"/>
  <c r="J82" i="12"/>
  <c r="Q52" i="8" s="1"/>
  <c r="R52" i="8" s="1"/>
  <c r="X52" i="8" s="1"/>
  <c r="S51" i="3" s="1"/>
  <c r="W49" i="14"/>
  <c r="X49" i="14" s="1"/>
  <c r="T49" i="14" s="1"/>
  <c r="N61" i="10"/>
  <c r="E61" i="14"/>
  <c r="B61" i="15"/>
  <c r="F61" i="10"/>
  <c r="Z61" i="10"/>
  <c r="AB64" i="8" s="1"/>
  <c r="AD61" i="14"/>
  <c r="N61" i="15"/>
  <c r="V62" i="10"/>
  <c r="Y65" i="8"/>
  <c r="Z65" i="8" s="1"/>
  <c r="T60" i="6"/>
  <c r="U60" i="6" s="1"/>
  <c r="V60" i="6" s="1"/>
  <c r="P60" i="6"/>
  <c r="Q60" i="6" s="1"/>
  <c r="O60" i="6"/>
  <c r="O50" i="14"/>
  <c r="H50" i="15"/>
  <c r="R50" i="10"/>
  <c r="G53" i="7" s="1"/>
  <c r="U42" i="10"/>
  <c r="J45" i="7" s="1"/>
  <c r="P45" i="7" s="1"/>
  <c r="R42" i="14"/>
  <c r="K42" i="15"/>
  <c r="O36" i="10"/>
  <c r="L65" i="7"/>
  <c r="AH50" i="14"/>
  <c r="AJ50" i="14" s="1"/>
  <c r="Q50" i="15"/>
  <c r="AC50" i="10"/>
  <c r="AF53" i="8" s="1"/>
  <c r="AH53" i="8" s="1"/>
  <c r="AE50" i="8"/>
  <c r="AM50" i="8" s="1"/>
  <c r="AN50" i="8" s="1"/>
  <c r="T49" i="3" s="1"/>
  <c r="Y59" i="10"/>
  <c r="AA62" i="8" s="1"/>
  <c r="M59" i="15"/>
  <c r="AC59" i="14"/>
  <c r="X59" i="10"/>
  <c r="W53" i="10"/>
  <c r="X53" i="10"/>
  <c r="M50" i="10"/>
  <c r="C53" i="8"/>
  <c r="C53" i="6"/>
  <c r="C53" i="7"/>
  <c r="C52" i="3"/>
  <c r="I48" i="10"/>
  <c r="E48" i="15"/>
  <c r="I48" i="14"/>
  <c r="AF48" i="14"/>
  <c r="P48" i="15"/>
  <c r="AB48" i="10"/>
  <c r="AD51" i="8" s="1"/>
  <c r="M60" i="7"/>
  <c r="E50" i="15"/>
  <c r="I50" i="10"/>
  <c r="S53" i="6" s="1"/>
  <c r="I50" i="14"/>
  <c r="U41" i="10"/>
  <c r="J44" i="7" s="1"/>
  <c r="P44" i="7" s="1"/>
  <c r="R41" i="14"/>
  <c r="K41" i="15"/>
  <c r="C44" i="8"/>
  <c r="C44" i="7"/>
  <c r="C44" i="6"/>
  <c r="C43" i="3"/>
  <c r="U44" i="10"/>
  <c r="J47" i="7" s="1"/>
  <c r="K44" i="15"/>
  <c r="R44" i="14"/>
  <c r="T44" i="10"/>
  <c r="I47" i="7" s="1"/>
  <c r="J44" i="15"/>
  <c r="Q44" i="14"/>
  <c r="X44" i="10"/>
  <c r="P41" i="10"/>
  <c r="AM37" i="14"/>
  <c r="AN37" i="14" s="1"/>
  <c r="AG37" i="10"/>
  <c r="AK40" i="8" s="1"/>
  <c r="AL40" i="8" s="1"/>
  <c r="U37" i="15"/>
  <c r="N37" i="10"/>
  <c r="E35" i="14"/>
  <c r="B35" i="15"/>
  <c r="F35" i="10"/>
  <c r="AK35" i="14"/>
  <c r="AN35" i="14" s="1"/>
  <c r="AE35" i="10"/>
  <c r="AI38" i="8" s="1"/>
  <c r="S35" i="15"/>
  <c r="O64" i="6"/>
  <c r="P64" i="6"/>
  <c r="Q64" i="6" s="1"/>
  <c r="E46" i="14"/>
  <c r="B46" i="15"/>
  <c r="F46" i="10"/>
  <c r="K45" i="14"/>
  <c r="J43" i="6"/>
  <c r="P43" i="6"/>
  <c r="Q43" i="6" s="1"/>
  <c r="R43" i="6" s="1"/>
  <c r="K43" i="6"/>
  <c r="L43" i="6" s="1"/>
  <c r="AH39" i="8"/>
  <c r="V30" i="10"/>
  <c r="Y33" i="8"/>
  <c r="Z33" i="8" s="1"/>
  <c r="P27" i="10"/>
  <c r="H46" i="15"/>
  <c r="R46" i="10"/>
  <c r="G49" i="7" s="1"/>
  <c r="O46" i="14"/>
  <c r="F46" i="14"/>
  <c r="C46" i="15"/>
  <c r="G46" i="10"/>
  <c r="M37" i="15"/>
  <c r="Y37" i="10"/>
  <c r="AA40" i="8" s="1"/>
  <c r="AC37" i="14"/>
  <c r="AG37" i="14" s="1"/>
  <c r="AG35" i="10"/>
  <c r="AK38" i="8" s="1"/>
  <c r="U35" i="15"/>
  <c r="AM35" i="14"/>
  <c r="O49" i="7"/>
  <c r="L43" i="15"/>
  <c r="AA43" i="14"/>
  <c r="AM43" i="14"/>
  <c r="U43" i="15"/>
  <c r="AG43" i="10"/>
  <c r="AK46" i="8" s="1"/>
  <c r="S43" i="6"/>
  <c r="T43" i="6"/>
  <c r="U43" i="6" s="1"/>
  <c r="S38" i="10"/>
  <c r="H41" i="7" s="1"/>
  <c r="AH38" i="14"/>
  <c r="AJ38" i="14" s="1"/>
  <c r="AB38" i="14" s="1"/>
  <c r="AC38" i="10"/>
  <c r="AF41" i="8" s="1"/>
  <c r="AH41" i="8" s="1"/>
  <c r="Q38" i="15"/>
  <c r="AE47" i="8"/>
  <c r="C43" i="6"/>
  <c r="C43" i="7"/>
  <c r="L43" i="7" s="1"/>
  <c r="C43" i="8"/>
  <c r="C42" i="3"/>
  <c r="J37" i="10"/>
  <c r="Z27" i="10"/>
  <c r="AB30" i="8" s="1"/>
  <c r="AE30" i="8" s="1"/>
  <c r="AM30" i="8" s="1"/>
  <c r="AN30" i="8" s="1"/>
  <c r="T29" i="3" s="1"/>
  <c r="AD27" i="14"/>
  <c r="AG27" i="14" s="1"/>
  <c r="N27" i="15"/>
  <c r="W22" i="10"/>
  <c r="G43" i="6"/>
  <c r="H43" i="6" s="1"/>
  <c r="F43" i="6"/>
  <c r="N34" i="14"/>
  <c r="G34" i="15"/>
  <c r="Q34" i="10"/>
  <c r="F37" i="7" s="1"/>
  <c r="L37" i="7" s="1"/>
  <c r="G32" i="15"/>
  <c r="N32" i="14"/>
  <c r="Q32" i="10"/>
  <c r="F35" i="7" s="1"/>
  <c r="AL25" i="14"/>
  <c r="AF25" i="10"/>
  <c r="AJ28" i="8" s="1"/>
  <c r="T25" i="15"/>
  <c r="G24" i="15"/>
  <c r="N24" i="14"/>
  <c r="Q24" i="10"/>
  <c r="F27" i="7" s="1"/>
  <c r="L27" i="7" s="1"/>
  <c r="E24" i="14"/>
  <c r="F24" i="10"/>
  <c r="B24" i="15"/>
  <c r="AF23" i="10"/>
  <c r="AJ26" i="8" s="1"/>
  <c r="AL26" i="8" s="1"/>
  <c r="AL23" i="14"/>
  <c r="AN23" i="14" s="1"/>
  <c r="T23" i="15"/>
  <c r="J19" i="14"/>
  <c r="K19" i="14" s="1"/>
  <c r="L19" i="10"/>
  <c r="F19" i="15"/>
  <c r="AE11" i="14"/>
  <c r="AA11" i="10"/>
  <c r="AC14" i="8" s="1"/>
  <c r="AE14" i="8" s="1"/>
  <c r="O11" i="15"/>
  <c r="AD31" i="10"/>
  <c r="AG34" i="8" s="1"/>
  <c r="AI31" i="14"/>
  <c r="R31" i="15"/>
  <c r="AF31" i="14"/>
  <c r="P31" i="15"/>
  <c r="AB31" i="10"/>
  <c r="AD34" i="8" s="1"/>
  <c r="M43" i="7"/>
  <c r="L33" i="15"/>
  <c r="AA33" i="14"/>
  <c r="L39" i="15"/>
  <c r="AA39" i="14"/>
  <c r="P39" i="10"/>
  <c r="R39" i="14"/>
  <c r="K39" i="15"/>
  <c r="U39" i="10"/>
  <c r="J42" i="7" s="1"/>
  <c r="L34" i="10"/>
  <c r="J34" i="14"/>
  <c r="K34" i="14" s="1"/>
  <c r="F34" i="15"/>
  <c r="K29" i="10"/>
  <c r="J44" i="12"/>
  <c r="Q28" i="8" s="1"/>
  <c r="R28" i="8" s="1"/>
  <c r="W25" i="14"/>
  <c r="X25" i="14" s="1"/>
  <c r="T25" i="14" s="1"/>
  <c r="AC25" i="14"/>
  <c r="M25" i="15"/>
  <c r="Y25" i="10"/>
  <c r="AA28" i="8" s="1"/>
  <c r="Q23" i="10"/>
  <c r="F26" i="7" s="1"/>
  <c r="N23" i="14"/>
  <c r="G23" i="15"/>
  <c r="J23" i="14"/>
  <c r="F23" i="15"/>
  <c r="L23" i="10"/>
  <c r="B20" i="15"/>
  <c r="E20" i="14"/>
  <c r="G20" i="14" s="1"/>
  <c r="F20" i="10"/>
  <c r="K15" i="14"/>
  <c r="W34" i="10"/>
  <c r="AA34" i="14"/>
  <c r="L34" i="15"/>
  <c r="O58" i="12"/>
  <c r="K33" i="10"/>
  <c r="X33" i="10"/>
  <c r="O29" i="15"/>
  <c r="AE29" i="14"/>
  <c r="AA29" i="10"/>
  <c r="AC32" i="8" s="1"/>
  <c r="O29" i="10"/>
  <c r="L26" i="15"/>
  <c r="AA26" i="14"/>
  <c r="P26" i="10"/>
  <c r="I26" i="14"/>
  <c r="E26" i="15"/>
  <c r="I26" i="10"/>
  <c r="S29" i="6" s="1"/>
  <c r="N25" i="7"/>
  <c r="K25" i="7"/>
  <c r="P24" i="3" s="1"/>
  <c r="J17" i="10"/>
  <c r="C20" i="8"/>
  <c r="C20" i="7"/>
  <c r="C20" i="6"/>
  <c r="C19" i="3"/>
  <c r="W17" i="10"/>
  <c r="G22" i="14"/>
  <c r="I25" i="15"/>
  <c r="W21" i="10"/>
  <c r="P20" i="14"/>
  <c r="W16" i="14"/>
  <c r="X16" i="14" s="1"/>
  <c r="T16" i="14" s="1"/>
  <c r="AD16" i="14"/>
  <c r="N16" i="15"/>
  <c r="Z16" i="10"/>
  <c r="AB19" i="8" s="1"/>
  <c r="AE19" i="8" s="1"/>
  <c r="AM19" i="8" s="1"/>
  <c r="AE18" i="8"/>
  <c r="AC13" i="14"/>
  <c r="AG13" i="14" s="1"/>
  <c r="M13" i="15"/>
  <c r="Y13" i="10"/>
  <c r="AA16" i="8" s="1"/>
  <c r="W24" i="6"/>
  <c r="K16" i="14"/>
  <c r="L16" i="14" s="1"/>
  <c r="R18" i="10"/>
  <c r="G21" i="7" s="1"/>
  <c r="H18" i="15"/>
  <c r="O18" i="14"/>
  <c r="X18" i="10"/>
  <c r="AF18" i="14"/>
  <c r="AB18" i="10"/>
  <c r="AD21" i="8" s="1"/>
  <c r="P18" i="15"/>
  <c r="AM14" i="14"/>
  <c r="AG14" i="10"/>
  <c r="AK17" i="8" s="1"/>
  <c r="U14" i="15"/>
  <c r="H10" i="14"/>
  <c r="H10" i="10"/>
  <c r="D10" i="15"/>
  <c r="AN19" i="14"/>
  <c r="O31" i="12"/>
  <c r="K18" i="6" s="1"/>
  <c r="L18" i="6" s="1"/>
  <c r="M18" i="6" s="1"/>
  <c r="AL14" i="14"/>
  <c r="AN14" i="14" s="1"/>
  <c r="AF14" i="10"/>
  <c r="AJ17" i="8" s="1"/>
  <c r="T14" i="15"/>
  <c r="G10" i="10"/>
  <c r="C10" i="15"/>
  <c r="F10" i="14"/>
  <c r="G10" i="14" s="1"/>
  <c r="J9" i="10"/>
  <c r="C12" i="7"/>
  <c r="C12" i="8"/>
  <c r="C12" i="6"/>
  <c r="C11" i="3"/>
  <c r="M18" i="7"/>
  <c r="D12" i="15"/>
  <c r="H12" i="14"/>
  <c r="L12" i="14" s="1"/>
  <c r="D12" i="14" s="1"/>
  <c r="H12" i="10"/>
  <c r="K12" i="10"/>
  <c r="K6" i="10"/>
  <c r="C9" i="8"/>
  <c r="C9" i="7"/>
  <c r="C9" i="6"/>
  <c r="C8" i="3"/>
  <c r="R45" i="8"/>
  <c r="O12" i="6"/>
  <c r="T12" i="6"/>
  <c r="U12" i="6" s="1"/>
  <c r="V12" i="6" s="1"/>
  <c r="AF8" i="10"/>
  <c r="AJ11" i="8" s="1"/>
  <c r="T8" i="15"/>
  <c r="AL8" i="14"/>
  <c r="F8" i="14"/>
  <c r="G8" i="14" s="1"/>
  <c r="C8" i="15"/>
  <c r="G8" i="10"/>
  <c r="AJ3" i="14"/>
  <c r="G3" i="10"/>
  <c r="F3" i="14"/>
  <c r="G3" i="14" s="1"/>
  <c r="C3" i="15"/>
  <c r="N166" i="8"/>
  <c r="O166" i="8" s="1"/>
  <c r="M7" i="14"/>
  <c r="AH15" i="8"/>
  <c r="AA3" i="14"/>
  <c r="L3" i="15"/>
  <c r="R147" i="8"/>
  <c r="O140" i="8"/>
  <c r="R130" i="8"/>
  <c r="X130" i="8" s="1"/>
  <c r="S129" i="3" s="1"/>
  <c r="O116" i="8"/>
  <c r="K89" i="8"/>
  <c r="O20" i="8"/>
  <c r="X20" i="8" s="1"/>
  <c r="S19" i="3" s="1"/>
  <c r="R151" i="8"/>
  <c r="R145" i="8"/>
  <c r="X113" i="8"/>
  <c r="S112" i="3" s="1"/>
  <c r="N95" i="8"/>
  <c r="O95" i="8" s="1"/>
  <c r="W60" i="8"/>
  <c r="N38" i="8"/>
  <c r="N27" i="8"/>
  <c r="O27" i="8" s="1"/>
  <c r="W30" i="8"/>
  <c r="G5" i="10"/>
  <c r="F5" i="14"/>
  <c r="C5" i="15"/>
  <c r="K5" i="10"/>
  <c r="R55" i="8"/>
  <c r="O143" i="7"/>
  <c r="H122" i="8"/>
  <c r="O122" i="8" s="1"/>
  <c r="X122" i="8" s="1"/>
  <c r="S121" i="3" s="1"/>
  <c r="R104" i="8"/>
  <c r="X104" i="8" s="1"/>
  <c r="S103" i="3" s="1"/>
  <c r="N78" i="8"/>
  <c r="N23" i="8"/>
  <c r="N12" i="8"/>
  <c r="O12" i="8" s="1"/>
  <c r="K23" i="6"/>
  <c r="L23" i="6" s="1"/>
  <c r="M23" i="6" s="1"/>
  <c r="T78" i="5"/>
  <c r="O51" i="8"/>
  <c r="T62" i="5"/>
  <c r="O144" i="8"/>
  <c r="X144" i="8" s="1"/>
  <c r="S143" i="3" s="1"/>
  <c r="X9" i="8"/>
  <c r="S8" i="3" s="1"/>
  <c r="T6" i="4"/>
  <c r="M6" i="7"/>
  <c r="O142" i="8"/>
  <c r="X142" i="8" s="1"/>
  <c r="S141" i="3" s="1"/>
  <c r="K106" i="8"/>
  <c r="O96" i="8"/>
  <c r="R36" i="8"/>
  <c r="T37" i="5"/>
  <c r="T76" i="4"/>
  <c r="W97" i="8"/>
  <c r="W63" i="8"/>
  <c r="P18" i="7"/>
  <c r="T18" i="5"/>
  <c r="O162" i="8"/>
  <c r="H131" i="8"/>
  <c r="O131" i="8" s="1"/>
  <c r="K107" i="8"/>
  <c r="W68" i="8"/>
  <c r="K59" i="8"/>
  <c r="O54" i="8"/>
  <c r="X54" i="8" s="1"/>
  <c r="S53" i="3" s="1"/>
  <c r="N48" i="8"/>
  <c r="R34" i="8"/>
  <c r="X34" i="8" s="1"/>
  <c r="S33" i="3" s="1"/>
  <c r="T7" i="8"/>
  <c r="L7" i="8"/>
  <c r="F7" i="8"/>
  <c r="V7" i="8"/>
  <c r="G7" i="8"/>
  <c r="M7" i="8"/>
  <c r="J7" i="8"/>
  <c r="U7" i="8"/>
  <c r="S7" i="8"/>
  <c r="Q7" i="8"/>
  <c r="P7" i="8"/>
  <c r="I7" i="8"/>
  <c r="T123" i="4"/>
  <c r="T22" i="5"/>
  <c r="V5" i="10"/>
  <c r="Y8" i="8"/>
  <c r="Z8" i="8" s="1"/>
  <c r="T79" i="4"/>
  <c r="T63" i="4"/>
  <c r="T64" i="5"/>
  <c r="T50" i="5"/>
  <c r="AH159" i="14"/>
  <c r="AJ159" i="14" s="1"/>
  <c r="AB159" i="14" s="1"/>
  <c r="Z159" i="14" s="1"/>
  <c r="Q159" i="15"/>
  <c r="AC159" i="10"/>
  <c r="AF162" i="8" s="1"/>
  <c r="AH162" i="8" s="1"/>
  <c r="P157" i="10"/>
  <c r="AA163" i="10"/>
  <c r="AC166" i="8" s="1"/>
  <c r="AE163" i="14"/>
  <c r="O163" i="15"/>
  <c r="W161" i="14"/>
  <c r="X161" i="14" s="1"/>
  <c r="T161" i="14" s="1"/>
  <c r="P158" i="15"/>
  <c r="AF158" i="14"/>
  <c r="AB158" i="10"/>
  <c r="AD161" i="8" s="1"/>
  <c r="P161" i="7"/>
  <c r="I154" i="14"/>
  <c r="E154" i="15"/>
  <c r="I154" i="10"/>
  <c r="S157" i="6" s="1"/>
  <c r="M158" i="7"/>
  <c r="H143" i="14"/>
  <c r="L143" i="14" s="1"/>
  <c r="D143" i="14" s="1"/>
  <c r="B143" i="14" s="1"/>
  <c r="F143" i="11" s="1"/>
  <c r="C143" i="11" s="1"/>
  <c r="H143" i="10"/>
  <c r="D143" i="15"/>
  <c r="V143" i="15" s="1"/>
  <c r="G143" i="11" s="1"/>
  <c r="D143" i="11" s="1"/>
  <c r="J141" i="10"/>
  <c r="AK135" i="14"/>
  <c r="AN135" i="14" s="1"/>
  <c r="AB135" i="14" s="1"/>
  <c r="AE135" i="10"/>
  <c r="AI138" i="8" s="1"/>
  <c r="AL138" i="8" s="1"/>
  <c r="S135" i="15"/>
  <c r="AH146" i="14"/>
  <c r="Q146" i="15"/>
  <c r="AC146" i="10"/>
  <c r="AF149" i="8" s="1"/>
  <c r="AH149" i="8" s="1"/>
  <c r="N145" i="10"/>
  <c r="AE144" i="14"/>
  <c r="O144" i="15"/>
  <c r="AA144" i="10"/>
  <c r="AC147" i="8" s="1"/>
  <c r="V152" i="10"/>
  <c r="Y155" i="8"/>
  <c r="Z155" i="8" s="1"/>
  <c r="H152" i="15"/>
  <c r="O152" i="14"/>
  <c r="R152" i="10"/>
  <c r="G155" i="7" s="1"/>
  <c r="M155" i="7" s="1"/>
  <c r="M152" i="10"/>
  <c r="S143" i="10"/>
  <c r="H146" i="7" s="1"/>
  <c r="W165" i="6"/>
  <c r="X165" i="6"/>
  <c r="Y165" i="6" s="1"/>
  <c r="Z165" i="6" s="1"/>
  <c r="J160" i="14"/>
  <c r="K160" i="14" s="1"/>
  <c r="L160" i="10"/>
  <c r="F160" i="15"/>
  <c r="C156" i="14"/>
  <c r="H156" i="11" s="1"/>
  <c r="E156" i="11" s="1"/>
  <c r="W152" i="10"/>
  <c r="N149" i="10"/>
  <c r="N152" i="14"/>
  <c r="M152" i="14" s="1"/>
  <c r="Q152" i="10"/>
  <c r="F155" i="7" s="1"/>
  <c r="L155" i="7" s="1"/>
  <c r="G152" i="15"/>
  <c r="W147" i="14"/>
  <c r="X147" i="14" s="1"/>
  <c r="T147" i="14" s="1"/>
  <c r="J197" i="12"/>
  <c r="Q150" i="8" s="1"/>
  <c r="R150" i="8" s="1"/>
  <c r="X145" i="10"/>
  <c r="K144" i="15"/>
  <c r="U144" i="10"/>
  <c r="J147" i="7" s="1"/>
  <c r="R144" i="14"/>
  <c r="P137" i="10"/>
  <c r="M140" i="7"/>
  <c r="R160" i="14"/>
  <c r="K160" i="15"/>
  <c r="U160" i="10"/>
  <c r="J163" i="7" s="1"/>
  <c r="W159" i="14"/>
  <c r="X159" i="14" s="1"/>
  <c r="T159" i="14" s="1"/>
  <c r="J209" i="12"/>
  <c r="Q162" i="8" s="1"/>
  <c r="R162" i="8" s="1"/>
  <c r="AE155" i="14"/>
  <c r="AA155" i="10"/>
  <c r="AC158" i="8" s="1"/>
  <c r="AE158" i="8" s="1"/>
  <c r="AM158" i="8" s="1"/>
  <c r="O155" i="15"/>
  <c r="U158" i="15"/>
  <c r="AG158" i="10"/>
  <c r="AK161" i="8" s="1"/>
  <c r="AM158" i="14"/>
  <c r="O158" i="15"/>
  <c r="AE158" i="14"/>
  <c r="AA158" i="10"/>
  <c r="AC161" i="8" s="1"/>
  <c r="AA158" i="14"/>
  <c r="L158" i="15"/>
  <c r="I155" i="14"/>
  <c r="I155" i="10"/>
  <c r="S158" i="6" s="1"/>
  <c r="E155" i="15"/>
  <c r="N159" i="7"/>
  <c r="K159" i="7"/>
  <c r="P158" i="3" s="1"/>
  <c r="O149" i="10"/>
  <c r="W145" i="10"/>
  <c r="D149" i="15"/>
  <c r="H149" i="10"/>
  <c r="H149" i="14"/>
  <c r="I146" i="10"/>
  <c r="S149" i="6" s="1"/>
  <c r="E146" i="15"/>
  <c r="I146" i="14"/>
  <c r="AI146" i="14"/>
  <c r="R146" i="15"/>
  <c r="AD146" i="10"/>
  <c r="AG149" i="8" s="1"/>
  <c r="M153" i="7"/>
  <c r="AN146" i="14"/>
  <c r="W144" i="10"/>
  <c r="N144" i="15"/>
  <c r="Z144" i="10"/>
  <c r="AB147" i="8" s="1"/>
  <c r="AE147" i="8" s="1"/>
  <c r="AD144" i="14"/>
  <c r="W140" i="10"/>
  <c r="AD152" i="10"/>
  <c r="AG155" i="8" s="1"/>
  <c r="R152" i="15"/>
  <c r="AI152" i="14"/>
  <c r="T152" i="15"/>
  <c r="AL152" i="14"/>
  <c r="AF152" i="10"/>
  <c r="AJ155" i="8" s="1"/>
  <c r="P152" i="15"/>
  <c r="AF152" i="14"/>
  <c r="AB152" i="10"/>
  <c r="AD155" i="8" s="1"/>
  <c r="C150" i="6"/>
  <c r="C150" i="8"/>
  <c r="C150" i="7"/>
  <c r="C149" i="3"/>
  <c r="X140" i="10"/>
  <c r="F147" i="6"/>
  <c r="G147" i="6"/>
  <c r="H147" i="6" s="1"/>
  <c r="I147" i="6" s="1"/>
  <c r="K142" i="10"/>
  <c r="AH142" i="14"/>
  <c r="AJ142" i="14" s="1"/>
  <c r="AC142" i="10"/>
  <c r="AF145" i="8" s="1"/>
  <c r="AH145" i="8" s="1"/>
  <c r="Q142" i="15"/>
  <c r="X142" i="10"/>
  <c r="AE146" i="8"/>
  <c r="AM146" i="8" s="1"/>
  <c r="F142" i="15"/>
  <c r="J142" i="14"/>
  <c r="K142" i="14" s="1"/>
  <c r="L142" i="10"/>
  <c r="W144" i="6"/>
  <c r="AH142" i="8"/>
  <c r="J146" i="6"/>
  <c r="K146" i="6"/>
  <c r="L146" i="6" s="1"/>
  <c r="P142" i="10"/>
  <c r="N137" i="10"/>
  <c r="M139" i="15"/>
  <c r="V139" i="15" s="1"/>
  <c r="G139" i="11" s="1"/>
  <c r="D139" i="11" s="1"/>
  <c r="AC139" i="14"/>
  <c r="AG139" i="14" s="1"/>
  <c r="Y139" i="10"/>
  <c r="AA142" i="8" s="1"/>
  <c r="J137" i="15"/>
  <c r="T137" i="10"/>
  <c r="I140" i="7" s="1"/>
  <c r="O140" i="7" s="1"/>
  <c r="Q137" i="14"/>
  <c r="AG140" i="14"/>
  <c r="W151" i="6"/>
  <c r="AF130" i="14"/>
  <c r="P130" i="15"/>
  <c r="AB130" i="10"/>
  <c r="AD133" i="8" s="1"/>
  <c r="F129" i="14"/>
  <c r="G129" i="10"/>
  <c r="C129" i="15"/>
  <c r="H138" i="15"/>
  <c r="R138" i="10"/>
  <c r="G141" i="7" s="1"/>
  <c r="O138" i="14"/>
  <c r="G133" i="15"/>
  <c r="Q133" i="10"/>
  <c r="F136" i="7" s="1"/>
  <c r="L136" i="7" s="1"/>
  <c r="N133" i="14"/>
  <c r="S132" i="15"/>
  <c r="AE132" i="10"/>
  <c r="AI135" i="8" s="1"/>
  <c r="AK132" i="14"/>
  <c r="J129" i="10"/>
  <c r="P139" i="14"/>
  <c r="N138" i="10"/>
  <c r="J173" i="12"/>
  <c r="Q135" i="8" s="1"/>
  <c r="R135" i="8" s="1"/>
  <c r="X135" i="8" s="1"/>
  <c r="S134" i="3" s="1"/>
  <c r="W132" i="14"/>
  <c r="X132" i="14" s="1"/>
  <c r="T132" i="14" s="1"/>
  <c r="K132" i="10"/>
  <c r="AK138" i="14"/>
  <c r="S138" i="15"/>
  <c r="AE138" i="10"/>
  <c r="AI141" i="8" s="1"/>
  <c r="K136" i="15"/>
  <c r="U136" i="10"/>
  <c r="J139" i="7" s="1"/>
  <c r="P139" i="7" s="1"/>
  <c r="R136" i="14"/>
  <c r="P136" i="15"/>
  <c r="AB136" i="10"/>
  <c r="AD139" i="8" s="1"/>
  <c r="AF136" i="14"/>
  <c r="AA136" i="14"/>
  <c r="L136" i="15"/>
  <c r="G132" i="15"/>
  <c r="N132" i="14"/>
  <c r="Q132" i="10"/>
  <c r="F135" i="7" s="1"/>
  <c r="AE140" i="8"/>
  <c r="AM140" i="8" s="1"/>
  <c r="O177" i="12"/>
  <c r="K136" i="6" s="1"/>
  <c r="L136" i="6" s="1"/>
  <c r="M136" i="6" s="1"/>
  <c r="N136" i="6" s="1"/>
  <c r="F129" i="15"/>
  <c r="L129" i="10"/>
  <c r="J129" i="14"/>
  <c r="AE130" i="8"/>
  <c r="AM130" i="8" s="1"/>
  <c r="AN130" i="8" s="1"/>
  <c r="T129" i="3" s="1"/>
  <c r="R129" i="3" s="1"/>
  <c r="Q138" i="14"/>
  <c r="J138" i="15"/>
  <c r="T138" i="10"/>
  <c r="I141" i="7" s="1"/>
  <c r="AM138" i="14"/>
  <c r="U138" i="15"/>
  <c r="AG138" i="10"/>
  <c r="AK141" i="8" s="1"/>
  <c r="C141" i="6"/>
  <c r="C141" i="8"/>
  <c r="C141" i="7"/>
  <c r="C140" i="3"/>
  <c r="T128" i="10"/>
  <c r="I131" i="7" s="1"/>
  <c r="O131" i="7" s="1"/>
  <c r="J128" i="15"/>
  <c r="Q128" i="14"/>
  <c r="S128" i="15"/>
  <c r="AK128" i="14"/>
  <c r="AE128" i="10"/>
  <c r="AI131" i="8" s="1"/>
  <c r="AL131" i="8" s="1"/>
  <c r="AL128" i="14"/>
  <c r="T128" i="15"/>
  <c r="AF128" i="10"/>
  <c r="AJ131" i="8" s="1"/>
  <c r="P125" i="6"/>
  <c r="Q125" i="6" s="1"/>
  <c r="R125" i="6" s="1"/>
  <c r="T125" i="6"/>
  <c r="U125" i="6" s="1"/>
  <c r="V125" i="6" s="1"/>
  <c r="O125" i="6"/>
  <c r="AI120" i="14"/>
  <c r="R120" i="15"/>
  <c r="AD120" i="10"/>
  <c r="AG123" i="8" s="1"/>
  <c r="AH123" i="8" s="1"/>
  <c r="U134" i="15"/>
  <c r="AM134" i="14"/>
  <c r="AG134" i="10"/>
  <c r="AK137" i="8" s="1"/>
  <c r="H134" i="14"/>
  <c r="L134" i="14" s="1"/>
  <c r="D134" i="14" s="1"/>
  <c r="H134" i="10"/>
  <c r="D134" i="15"/>
  <c r="R134" i="15"/>
  <c r="AD134" i="10"/>
  <c r="AG137" i="8" s="1"/>
  <c r="AI134" i="14"/>
  <c r="W134" i="10"/>
  <c r="AD121" i="10"/>
  <c r="AG124" i="8" s="1"/>
  <c r="R121" i="15"/>
  <c r="AI121" i="14"/>
  <c r="N121" i="10"/>
  <c r="AK122" i="14"/>
  <c r="S122" i="15"/>
  <c r="AE122" i="10"/>
  <c r="AI125" i="8" s="1"/>
  <c r="O125" i="7"/>
  <c r="M131" i="15"/>
  <c r="Y131" i="10"/>
  <c r="AA134" i="8" s="1"/>
  <c r="AC131" i="14"/>
  <c r="J131" i="10"/>
  <c r="AC131" i="10"/>
  <c r="AF134" i="8" s="1"/>
  <c r="AH134" i="8" s="1"/>
  <c r="AH131" i="14"/>
  <c r="AJ131" i="14" s="1"/>
  <c r="Q131" i="15"/>
  <c r="P124" i="6"/>
  <c r="Q124" i="6" s="1"/>
  <c r="T124" i="6"/>
  <c r="U124" i="6" s="1"/>
  <c r="V124" i="6" s="1"/>
  <c r="AA124" i="6" s="1"/>
  <c r="X124" i="6"/>
  <c r="Y124" i="6" s="1"/>
  <c r="Z124" i="6" s="1"/>
  <c r="O124" i="6"/>
  <c r="D126" i="15"/>
  <c r="H126" i="10"/>
  <c r="H126" i="14"/>
  <c r="AN123" i="14"/>
  <c r="AE124" i="10"/>
  <c r="AI127" i="8" s="1"/>
  <c r="AK124" i="14"/>
  <c r="S124" i="15"/>
  <c r="N125" i="10"/>
  <c r="M125" i="15"/>
  <c r="AC125" i="14"/>
  <c r="AG125" i="14" s="1"/>
  <c r="Y125" i="10"/>
  <c r="AA128" i="8" s="1"/>
  <c r="AE125" i="14"/>
  <c r="AA125" i="10"/>
  <c r="AC128" i="8" s="1"/>
  <c r="O125" i="15"/>
  <c r="M126" i="15"/>
  <c r="AC126" i="14"/>
  <c r="AG126" i="14" s="1"/>
  <c r="Y126" i="10"/>
  <c r="AA129" i="8" s="1"/>
  <c r="J126" i="10"/>
  <c r="X126" i="10"/>
  <c r="C129" i="7"/>
  <c r="C128" i="3"/>
  <c r="C129" i="8"/>
  <c r="C129" i="6"/>
  <c r="O124" i="15"/>
  <c r="AE124" i="14"/>
  <c r="AA124" i="10"/>
  <c r="AC127" i="8" s="1"/>
  <c r="F124" i="15"/>
  <c r="J124" i="14"/>
  <c r="K124" i="14" s="1"/>
  <c r="L124" i="10"/>
  <c r="N124" i="15"/>
  <c r="AD124" i="14"/>
  <c r="Z124" i="10"/>
  <c r="AB127" i="8" s="1"/>
  <c r="AF124" i="14"/>
  <c r="AB124" i="10"/>
  <c r="AD127" i="8" s="1"/>
  <c r="P124" i="15"/>
  <c r="I122" i="15"/>
  <c r="X123" i="10"/>
  <c r="O123" i="15"/>
  <c r="AE123" i="14"/>
  <c r="AA123" i="10"/>
  <c r="AC126" i="8" s="1"/>
  <c r="AH123" i="14"/>
  <c r="AJ123" i="14" s="1"/>
  <c r="AC123" i="10"/>
  <c r="AF126" i="8" s="1"/>
  <c r="AH126" i="8" s="1"/>
  <c r="Q123" i="15"/>
  <c r="K116" i="15"/>
  <c r="U116" i="10"/>
  <c r="J119" i="7" s="1"/>
  <c r="P119" i="7" s="1"/>
  <c r="R116" i="14"/>
  <c r="O113" i="14"/>
  <c r="R113" i="10"/>
  <c r="G116" i="7" s="1"/>
  <c r="M116" i="7" s="1"/>
  <c r="H113" i="15"/>
  <c r="X114" i="10"/>
  <c r="M112" i="10"/>
  <c r="H110" i="14"/>
  <c r="L110" i="14" s="1"/>
  <c r="H110" i="10"/>
  <c r="D110" i="15"/>
  <c r="V110" i="15" s="1"/>
  <c r="G110" i="11" s="1"/>
  <c r="D110" i="11" s="1"/>
  <c r="P117" i="10"/>
  <c r="AF117" i="10"/>
  <c r="AJ120" i="8" s="1"/>
  <c r="T117" i="15"/>
  <c r="AL117" i="14"/>
  <c r="E117" i="14"/>
  <c r="B117" i="15"/>
  <c r="F117" i="10"/>
  <c r="N118" i="10"/>
  <c r="AD113" i="14"/>
  <c r="Z113" i="10"/>
  <c r="AB116" i="8" s="1"/>
  <c r="N113" i="15"/>
  <c r="N118" i="15"/>
  <c r="Z118" i="10"/>
  <c r="AB121" i="8" s="1"/>
  <c r="AD118" i="14"/>
  <c r="Q113" i="15"/>
  <c r="AH113" i="14"/>
  <c r="AJ113" i="14" s="1"/>
  <c r="AC113" i="10"/>
  <c r="AF116" i="8" s="1"/>
  <c r="AH116" i="8" s="1"/>
  <c r="J118" i="15"/>
  <c r="Q118" i="14"/>
  <c r="T118" i="10"/>
  <c r="I121" i="7" s="1"/>
  <c r="O121" i="7" s="1"/>
  <c r="F5" i="13"/>
  <c r="T116" i="10"/>
  <c r="I119" i="7" s="1"/>
  <c r="O119" i="7" s="1"/>
  <c r="J116" i="15"/>
  <c r="Q116" i="14"/>
  <c r="K116" i="10"/>
  <c r="S111" i="15"/>
  <c r="AE111" i="10"/>
  <c r="AI114" i="8" s="1"/>
  <c r="AK111" i="14"/>
  <c r="F109" i="10"/>
  <c r="B109" i="15"/>
  <c r="E109" i="14"/>
  <c r="AF105" i="14"/>
  <c r="AB105" i="10"/>
  <c r="AD108" i="8" s="1"/>
  <c r="P105" i="15"/>
  <c r="H103" i="14"/>
  <c r="D103" i="15"/>
  <c r="H103" i="10"/>
  <c r="AE105" i="14"/>
  <c r="O105" i="15"/>
  <c r="AA105" i="10"/>
  <c r="AC108" i="8" s="1"/>
  <c r="AF104" i="14"/>
  <c r="AG104" i="14" s="1"/>
  <c r="P104" i="15"/>
  <c r="AB104" i="10"/>
  <c r="AD107" i="8" s="1"/>
  <c r="AE107" i="8" s="1"/>
  <c r="AM107" i="8" s="1"/>
  <c r="AN107" i="8" s="1"/>
  <c r="T106" i="3" s="1"/>
  <c r="AL103" i="14"/>
  <c r="T103" i="15"/>
  <c r="AF103" i="10"/>
  <c r="AJ106" i="8" s="1"/>
  <c r="E98" i="14"/>
  <c r="B98" i="15"/>
  <c r="F98" i="10"/>
  <c r="AK96" i="14"/>
  <c r="AN96" i="14" s="1"/>
  <c r="AB96" i="14" s="1"/>
  <c r="Z96" i="14" s="1"/>
  <c r="S96" i="14" s="1"/>
  <c r="B96" i="14" s="1"/>
  <c r="F96" i="11" s="1"/>
  <c r="C96" i="11" s="1"/>
  <c r="S96" i="15"/>
  <c r="AE96" i="10"/>
  <c r="AI99" i="8" s="1"/>
  <c r="AL99" i="8" s="1"/>
  <c r="W88" i="10"/>
  <c r="AH113" i="8"/>
  <c r="K109" i="10"/>
  <c r="O107" i="10"/>
  <c r="AG105" i="10"/>
  <c r="AK108" i="8" s="1"/>
  <c r="AM105" i="14"/>
  <c r="AN105" i="14" s="1"/>
  <c r="U105" i="15"/>
  <c r="O105" i="10"/>
  <c r="O98" i="10"/>
  <c r="W109" i="10"/>
  <c r="P107" i="10"/>
  <c r="C109" i="8"/>
  <c r="C109" i="6"/>
  <c r="C109" i="7"/>
  <c r="M109" i="7" s="1"/>
  <c r="C108" i="3"/>
  <c r="J108" i="6"/>
  <c r="K108" i="6"/>
  <c r="L108" i="6" s="1"/>
  <c r="V110" i="10"/>
  <c r="Y113" i="8"/>
  <c r="Z113" i="8" s="1"/>
  <c r="O109" i="10"/>
  <c r="AE109" i="14"/>
  <c r="O109" i="15"/>
  <c r="AA109" i="10"/>
  <c r="AC112" i="8" s="1"/>
  <c r="N108" i="15"/>
  <c r="Z108" i="10"/>
  <c r="AB111" i="8" s="1"/>
  <c r="AD108" i="14"/>
  <c r="AH109" i="8"/>
  <c r="O108" i="14"/>
  <c r="R108" i="10"/>
  <c r="G111" i="7" s="1"/>
  <c r="H108" i="15"/>
  <c r="G118" i="6"/>
  <c r="H118" i="6" s="1"/>
  <c r="F118" i="6"/>
  <c r="M111" i="15"/>
  <c r="AC111" i="14"/>
  <c r="Y111" i="10"/>
  <c r="AA114" i="8" s="1"/>
  <c r="S101" i="15"/>
  <c r="AK101" i="14"/>
  <c r="AE101" i="10"/>
  <c r="AI104" i="8" s="1"/>
  <c r="L101" i="10"/>
  <c r="J101" i="14"/>
  <c r="K101" i="14" s="1"/>
  <c r="F101" i="15"/>
  <c r="AC101" i="14"/>
  <c r="M101" i="15"/>
  <c r="Y101" i="10"/>
  <c r="AA104" i="8" s="1"/>
  <c r="S100" i="10"/>
  <c r="H103" i="7" s="1"/>
  <c r="L101" i="15"/>
  <c r="AA101" i="14"/>
  <c r="X93" i="10"/>
  <c r="AB102" i="10"/>
  <c r="AD105" i="8" s="1"/>
  <c r="AF102" i="14"/>
  <c r="P102" i="15"/>
  <c r="N100" i="10"/>
  <c r="Q100" i="14"/>
  <c r="J100" i="15"/>
  <c r="T100" i="10"/>
  <c r="I103" i="7" s="1"/>
  <c r="O103" i="7" s="1"/>
  <c r="S98" i="10"/>
  <c r="H101" i="7" s="1"/>
  <c r="O93" i="10"/>
  <c r="R91" i="14"/>
  <c r="K91" i="15"/>
  <c r="U91" i="10"/>
  <c r="J94" i="7" s="1"/>
  <c r="M100" i="15"/>
  <c r="AC100" i="14"/>
  <c r="Y100" i="10"/>
  <c r="AA103" i="8" s="1"/>
  <c r="L94" i="10"/>
  <c r="J94" i="14"/>
  <c r="F94" i="15"/>
  <c r="T102" i="10"/>
  <c r="I105" i="7" s="1"/>
  <c r="Q102" i="14"/>
  <c r="J102" i="15"/>
  <c r="AM102" i="14"/>
  <c r="U102" i="15"/>
  <c r="AG102" i="10"/>
  <c r="AK105" i="8" s="1"/>
  <c r="G101" i="10"/>
  <c r="C101" i="15"/>
  <c r="F101" i="14"/>
  <c r="G101" i="14" s="1"/>
  <c r="AD99" i="10"/>
  <c r="AG102" i="8" s="1"/>
  <c r="AI99" i="14"/>
  <c r="R99" i="15"/>
  <c r="AF99" i="14"/>
  <c r="AG99" i="14" s="1"/>
  <c r="P99" i="15"/>
  <c r="AB99" i="10"/>
  <c r="AD102" i="8" s="1"/>
  <c r="Z95" i="10"/>
  <c r="AB98" i="8" s="1"/>
  <c r="AD95" i="14"/>
  <c r="N95" i="15"/>
  <c r="AL95" i="14"/>
  <c r="T95" i="15"/>
  <c r="AF95" i="10"/>
  <c r="AJ98" i="8" s="1"/>
  <c r="M93" i="10"/>
  <c r="H86" i="14"/>
  <c r="L86" i="14" s="1"/>
  <c r="D86" i="15"/>
  <c r="H86" i="10"/>
  <c r="E79" i="14"/>
  <c r="B79" i="15"/>
  <c r="F79" i="10"/>
  <c r="AK77" i="14"/>
  <c r="AN77" i="14" s="1"/>
  <c r="AB77" i="14" s="1"/>
  <c r="Z77" i="14" s="1"/>
  <c r="S77" i="14" s="1"/>
  <c r="S77" i="15"/>
  <c r="AE77" i="10"/>
  <c r="AI80" i="8" s="1"/>
  <c r="AL80" i="8" s="1"/>
  <c r="W71" i="14"/>
  <c r="X71" i="14" s="1"/>
  <c r="T71" i="14" s="1"/>
  <c r="J121" i="12"/>
  <c r="Q74" i="8" s="1"/>
  <c r="P69" i="10"/>
  <c r="T90" i="15"/>
  <c r="AF90" i="10"/>
  <c r="AJ93" i="8" s="1"/>
  <c r="AL90" i="14"/>
  <c r="O137" i="12"/>
  <c r="K91" i="6" s="1"/>
  <c r="L91" i="6" s="1"/>
  <c r="M91" i="6" s="1"/>
  <c r="N91" i="6" s="1"/>
  <c r="M90" i="3" s="1"/>
  <c r="R80" i="14"/>
  <c r="K80" i="15"/>
  <c r="U80" i="10"/>
  <c r="J83" i="7" s="1"/>
  <c r="P83" i="7" s="1"/>
  <c r="O79" i="10"/>
  <c r="P78" i="10"/>
  <c r="W70" i="10"/>
  <c r="AK62" i="14"/>
  <c r="AN62" i="14" s="1"/>
  <c r="AB62" i="14" s="1"/>
  <c r="Z62" i="14" s="1"/>
  <c r="S62" i="14" s="1"/>
  <c r="S62" i="15"/>
  <c r="AE62" i="10"/>
  <c r="AI65" i="8" s="1"/>
  <c r="AL65" i="8" s="1"/>
  <c r="AD92" i="14"/>
  <c r="Z92" i="10"/>
  <c r="AB95" i="8" s="1"/>
  <c r="N92" i="15"/>
  <c r="Q92" i="14"/>
  <c r="J92" i="15"/>
  <c r="T92" i="10"/>
  <c r="I95" i="7" s="1"/>
  <c r="J94" i="6"/>
  <c r="K94" i="6"/>
  <c r="L94" i="6" s="1"/>
  <c r="P89" i="15"/>
  <c r="AF89" i="14"/>
  <c r="AB89" i="10"/>
  <c r="AD92" i="8" s="1"/>
  <c r="Q86" i="14"/>
  <c r="T86" i="10"/>
  <c r="I89" i="7" s="1"/>
  <c r="O89" i="7" s="1"/>
  <c r="J86" i="15"/>
  <c r="N83" i="10"/>
  <c r="G80" i="10"/>
  <c r="F80" i="14"/>
  <c r="C80" i="15"/>
  <c r="E90" i="15"/>
  <c r="I90" i="10"/>
  <c r="S93" i="6" s="1"/>
  <c r="I90" i="14"/>
  <c r="AE91" i="8"/>
  <c r="AM91" i="8"/>
  <c r="AL90" i="8"/>
  <c r="AA83" i="14"/>
  <c r="L83" i="15"/>
  <c r="J99" i="6"/>
  <c r="K99" i="6"/>
  <c r="L99" i="6" s="1"/>
  <c r="J98" i="6"/>
  <c r="AA90" i="14"/>
  <c r="L90" i="15"/>
  <c r="M90" i="7"/>
  <c r="I87" i="14"/>
  <c r="E87" i="15"/>
  <c r="I87" i="10"/>
  <c r="S90" i="6" s="1"/>
  <c r="I80" i="10"/>
  <c r="S83" i="6" s="1"/>
  <c r="I80" i="14"/>
  <c r="K80" i="14" s="1"/>
  <c r="E80" i="15"/>
  <c r="AH98" i="8"/>
  <c r="P97" i="6"/>
  <c r="Q97" i="6" s="1"/>
  <c r="R97" i="6" s="1"/>
  <c r="J97" i="6"/>
  <c r="O140" i="12"/>
  <c r="O89" i="10"/>
  <c r="J90" i="10"/>
  <c r="W90" i="14"/>
  <c r="X90" i="14" s="1"/>
  <c r="T90" i="14" s="1"/>
  <c r="J141" i="12"/>
  <c r="Q93" i="8" s="1"/>
  <c r="R93" i="8" s="1"/>
  <c r="Q81" i="15"/>
  <c r="AC81" i="10"/>
  <c r="AF84" i="8" s="1"/>
  <c r="AH84" i="8" s="1"/>
  <c r="AH81" i="14"/>
  <c r="AJ81" i="14" s="1"/>
  <c r="U81" i="10"/>
  <c r="J84" i="7" s="1"/>
  <c r="R81" i="14"/>
  <c r="K81" i="15"/>
  <c r="Y81" i="10"/>
  <c r="AA84" i="8" s="1"/>
  <c r="AC81" i="14"/>
  <c r="AG81" i="14" s="1"/>
  <c r="M81" i="15"/>
  <c r="X81" i="10"/>
  <c r="H84" i="10"/>
  <c r="H84" i="14"/>
  <c r="L84" i="14" s="1"/>
  <c r="D84" i="15"/>
  <c r="AF84" i="14"/>
  <c r="P84" i="15"/>
  <c r="AB84" i="10"/>
  <c r="AD87" i="8" s="1"/>
  <c r="S79" i="10"/>
  <c r="H82" i="7" s="1"/>
  <c r="T75" i="10"/>
  <c r="I78" i="7" s="1"/>
  <c r="O78" i="7" s="1"/>
  <c r="Q75" i="14"/>
  <c r="J75" i="15"/>
  <c r="AM75" i="14"/>
  <c r="U75" i="15"/>
  <c r="AG75" i="10"/>
  <c r="AK78" i="8" s="1"/>
  <c r="M65" i="7"/>
  <c r="G86" i="14"/>
  <c r="AE85" i="10"/>
  <c r="AI88" i="8" s="1"/>
  <c r="AL88" i="8" s="1"/>
  <c r="AK85" i="14"/>
  <c r="AN85" i="14" s="1"/>
  <c r="S85" i="15"/>
  <c r="I85" i="14"/>
  <c r="E85" i="15"/>
  <c r="I85" i="10"/>
  <c r="S88" i="6" s="1"/>
  <c r="C88" i="6"/>
  <c r="C88" i="7"/>
  <c r="C88" i="8"/>
  <c r="C87" i="3"/>
  <c r="P85" i="7"/>
  <c r="E72" i="14"/>
  <c r="F72" i="10"/>
  <c r="B72" i="15"/>
  <c r="C75" i="7"/>
  <c r="L75" i="7" s="1"/>
  <c r="C75" i="6"/>
  <c r="C75" i="8"/>
  <c r="C74" i="3"/>
  <c r="T68" i="10"/>
  <c r="I71" i="7" s="1"/>
  <c r="O71" i="7" s="1"/>
  <c r="Q68" i="14"/>
  <c r="J68" i="15"/>
  <c r="AD66" i="14"/>
  <c r="AG66" i="14" s="1"/>
  <c r="N66" i="15"/>
  <c r="Z66" i="10"/>
  <c r="AB69" i="8" s="1"/>
  <c r="AE69" i="8" s="1"/>
  <c r="L65" i="14"/>
  <c r="AD57" i="10"/>
  <c r="AG60" i="8" s="1"/>
  <c r="AI57" i="14"/>
  <c r="R57" i="15"/>
  <c r="W56" i="14"/>
  <c r="X56" i="14" s="1"/>
  <c r="T56" i="14" s="1"/>
  <c r="J95" i="12"/>
  <c r="AK45" i="14"/>
  <c r="AN45" i="14" s="1"/>
  <c r="S45" i="15"/>
  <c r="AE45" i="10"/>
  <c r="AI48" i="8" s="1"/>
  <c r="AL48" i="8" s="1"/>
  <c r="X67" i="10"/>
  <c r="AE63" i="14"/>
  <c r="AA63" i="10"/>
  <c r="AC66" i="8" s="1"/>
  <c r="O63" i="15"/>
  <c r="K60" i="10"/>
  <c r="C63" i="6"/>
  <c r="C63" i="8"/>
  <c r="C62" i="3"/>
  <c r="C63" i="7"/>
  <c r="O63" i="7" s="1"/>
  <c r="M55" i="7"/>
  <c r="M74" i="7"/>
  <c r="AA67" i="10"/>
  <c r="AC70" i="8" s="1"/>
  <c r="O67" i="15"/>
  <c r="AE67" i="14"/>
  <c r="R65" i="14"/>
  <c r="K65" i="15"/>
  <c r="U65" i="10"/>
  <c r="J68" i="7" s="1"/>
  <c r="F63" i="14"/>
  <c r="G63" i="14" s="1"/>
  <c r="G63" i="10"/>
  <c r="C63" i="15"/>
  <c r="J78" i="6"/>
  <c r="K78" i="6"/>
  <c r="L78" i="6" s="1"/>
  <c r="M78" i="6" s="1"/>
  <c r="X73" i="10"/>
  <c r="G73" i="10"/>
  <c r="F73" i="14"/>
  <c r="G73" i="14" s="1"/>
  <c r="C73" i="15"/>
  <c r="O125" i="12"/>
  <c r="R68" i="15"/>
  <c r="AD68" i="10"/>
  <c r="AG71" i="8" s="1"/>
  <c r="AI68" i="14"/>
  <c r="AJ68" i="14" s="1"/>
  <c r="AC68" i="14"/>
  <c r="AG68" i="14" s="1"/>
  <c r="M68" i="15"/>
  <c r="Y68" i="10"/>
  <c r="AA71" i="8" s="1"/>
  <c r="AL64" i="14"/>
  <c r="AF64" i="10"/>
  <c r="AJ67" i="8" s="1"/>
  <c r="T64" i="15"/>
  <c r="R63" i="10"/>
  <c r="G66" i="7" s="1"/>
  <c r="H63" i="15"/>
  <c r="O63" i="14"/>
  <c r="AF57" i="10"/>
  <c r="AJ60" i="8" s="1"/>
  <c r="AL60" i="8" s="1"/>
  <c r="T57" i="15"/>
  <c r="AL57" i="14"/>
  <c r="AN57" i="14" s="1"/>
  <c r="P55" i="15"/>
  <c r="AB55" i="10"/>
  <c r="AD58" i="8" s="1"/>
  <c r="AF55" i="14"/>
  <c r="V66" i="10"/>
  <c r="Y69" i="8"/>
  <c r="Z69" i="8" s="1"/>
  <c r="AK65" i="14"/>
  <c r="AN65" i="14" s="1"/>
  <c r="S65" i="15"/>
  <c r="AE65" i="10"/>
  <c r="AI68" i="8" s="1"/>
  <c r="AL68" i="8" s="1"/>
  <c r="AD67" i="14"/>
  <c r="N67" i="15"/>
  <c r="Z67" i="10"/>
  <c r="AB70" i="8" s="1"/>
  <c r="AB76" i="10"/>
  <c r="AD79" i="8" s="1"/>
  <c r="AF76" i="14"/>
  <c r="P76" i="15"/>
  <c r="U76" i="10"/>
  <c r="J79" i="7" s="1"/>
  <c r="P79" i="7" s="1"/>
  <c r="K76" i="15"/>
  <c r="R76" i="14"/>
  <c r="O76" i="14"/>
  <c r="H76" i="15"/>
  <c r="R76" i="10"/>
  <c r="G79" i="7" s="1"/>
  <c r="C79" i="7"/>
  <c r="C78" i="3"/>
  <c r="C79" i="6"/>
  <c r="C79" i="8"/>
  <c r="H74" i="15"/>
  <c r="R74" i="10"/>
  <c r="G77" i="7" s="1"/>
  <c r="M77" i="7" s="1"/>
  <c r="O74" i="14"/>
  <c r="N74" i="10"/>
  <c r="Q74" i="14"/>
  <c r="J74" i="15"/>
  <c r="T74" i="10"/>
  <c r="I77" i="7" s="1"/>
  <c r="O77" i="7" s="1"/>
  <c r="E64" i="14"/>
  <c r="B64" i="15"/>
  <c r="F64" i="10"/>
  <c r="O67" i="7"/>
  <c r="H59" i="10"/>
  <c r="D59" i="15"/>
  <c r="H59" i="14"/>
  <c r="W58" i="14"/>
  <c r="X58" i="14" s="1"/>
  <c r="T58" i="14" s="1"/>
  <c r="F58" i="14"/>
  <c r="G58" i="14" s="1"/>
  <c r="C58" i="15"/>
  <c r="G58" i="10"/>
  <c r="S58" i="15"/>
  <c r="AK58" i="14"/>
  <c r="AN58" i="14" s="1"/>
  <c r="AE58" i="10"/>
  <c r="AI61" i="8" s="1"/>
  <c r="AL61" i="8" s="1"/>
  <c r="H51" i="14"/>
  <c r="H51" i="10"/>
  <c r="D51" i="15"/>
  <c r="P51" i="15"/>
  <c r="AB51" i="10"/>
  <c r="AD54" i="8" s="1"/>
  <c r="AF51" i="14"/>
  <c r="AA50" i="14"/>
  <c r="L50" i="15"/>
  <c r="AC49" i="10"/>
  <c r="AF52" i="8" s="1"/>
  <c r="AH52" i="8" s="1"/>
  <c r="AH49" i="14"/>
  <c r="AJ49" i="14" s="1"/>
  <c r="Q49" i="15"/>
  <c r="AE65" i="8"/>
  <c r="AM65" i="8"/>
  <c r="M61" i="10"/>
  <c r="I61" i="14"/>
  <c r="E61" i="15"/>
  <c r="I61" i="10"/>
  <c r="S64" i="6" s="1"/>
  <c r="O60" i="7"/>
  <c r="J50" i="10"/>
  <c r="K49" i="10"/>
  <c r="AB42" i="10"/>
  <c r="AD45" i="8" s="1"/>
  <c r="AF42" i="14"/>
  <c r="AG42" i="14" s="1"/>
  <c r="P42" i="15"/>
  <c r="F36" i="14"/>
  <c r="G36" i="14" s="1"/>
  <c r="C36" i="15"/>
  <c r="G36" i="10"/>
  <c r="H53" i="15"/>
  <c r="R53" i="10"/>
  <c r="G56" i="7" s="1"/>
  <c r="O53" i="14"/>
  <c r="AG52" i="14"/>
  <c r="M49" i="10"/>
  <c r="L42" i="10"/>
  <c r="F42" i="15"/>
  <c r="J42" i="14"/>
  <c r="T59" i="15"/>
  <c r="AF59" i="10"/>
  <c r="AJ62" i="8" s="1"/>
  <c r="AL59" i="14"/>
  <c r="AM59" i="14"/>
  <c r="U59" i="15"/>
  <c r="AG59" i="10"/>
  <c r="AK62" i="8" s="1"/>
  <c r="AD59" i="14"/>
  <c r="N59" i="15"/>
  <c r="Z59" i="10"/>
  <c r="AB62" i="8" s="1"/>
  <c r="L53" i="15"/>
  <c r="AA53" i="14"/>
  <c r="M53" i="15"/>
  <c r="Y53" i="10"/>
  <c r="AA56" i="8" s="1"/>
  <c r="AC53" i="14"/>
  <c r="AG53" i="14" s="1"/>
  <c r="AL53" i="14"/>
  <c r="AN53" i="14" s="1"/>
  <c r="AF53" i="10"/>
  <c r="AJ56" i="8" s="1"/>
  <c r="AL56" i="8" s="1"/>
  <c r="T53" i="15"/>
  <c r="J87" i="12"/>
  <c r="Q53" i="8" s="1"/>
  <c r="R53" i="8" s="1"/>
  <c r="W50" i="14"/>
  <c r="X50" i="14" s="1"/>
  <c r="T50" i="14" s="1"/>
  <c r="G48" i="10"/>
  <c r="F48" i="14"/>
  <c r="G48" i="14" s="1"/>
  <c r="C48" i="15"/>
  <c r="C51" i="7"/>
  <c r="M51" i="7" s="1"/>
  <c r="C51" i="6"/>
  <c r="C51" i="8"/>
  <c r="C50" i="3"/>
  <c r="AE41" i="10"/>
  <c r="AI44" i="8" s="1"/>
  <c r="S41" i="15"/>
  <c r="AK41" i="14"/>
  <c r="AC44" i="10"/>
  <c r="AF47" i="8" s="1"/>
  <c r="AH47" i="8" s="1"/>
  <c r="Q44" i="15"/>
  <c r="AH44" i="14"/>
  <c r="AJ44" i="14" s="1"/>
  <c r="AL44" i="14"/>
  <c r="AN44" i="14" s="1"/>
  <c r="T44" i="15"/>
  <c r="AF44" i="10"/>
  <c r="AJ47" i="8" s="1"/>
  <c r="AL47" i="8" s="1"/>
  <c r="W37" i="10"/>
  <c r="W37" i="14"/>
  <c r="X37" i="14" s="1"/>
  <c r="T37" i="14" s="1"/>
  <c r="J60" i="12"/>
  <c r="I35" i="14"/>
  <c r="I35" i="10"/>
  <c r="S38" i="6" s="1"/>
  <c r="E35" i="15"/>
  <c r="C38" i="6"/>
  <c r="C38" i="8"/>
  <c r="C38" i="7"/>
  <c r="M38" i="7" s="1"/>
  <c r="C37" i="3"/>
  <c r="AN49" i="14"/>
  <c r="G38" i="10"/>
  <c r="F38" i="14"/>
  <c r="G38" i="14" s="1"/>
  <c r="C38" i="15"/>
  <c r="H27" i="14"/>
  <c r="D27" i="15"/>
  <c r="H27" i="10"/>
  <c r="O46" i="15"/>
  <c r="AA46" i="10"/>
  <c r="AC49" i="8" s="1"/>
  <c r="AE46" i="14"/>
  <c r="O46" i="10"/>
  <c r="H37" i="10"/>
  <c r="D37" i="15"/>
  <c r="H37" i="14"/>
  <c r="L37" i="14" s="1"/>
  <c r="W35" i="14"/>
  <c r="X35" i="14" s="1"/>
  <c r="T35" i="14" s="1"/>
  <c r="P50" i="14"/>
  <c r="T43" i="15"/>
  <c r="AF43" i="10"/>
  <c r="AJ46" i="8" s="1"/>
  <c r="AL43" i="14"/>
  <c r="W43" i="10"/>
  <c r="C46" i="8"/>
  <c r="C46" i="6"/>
  <c r="C46" i="7"/>
  <c r="C45" i="3"/>
  <c r="AA41" i="14"/>
  <c r="L41" i="15"/>
  <c r="G38" i="15"/>
  <c r="Q38" i="10"/>
  <c r="F41" i="7" s="1"/>
  <c r="L41" i="7" s="1"/>
  <c r="N38" i="14"/>
  <c r="K37" i="15"/>
  <c r="U37" i="10"/>
  <c r="J40" i="7" s="1"/>
  <c r="R37" i="14"/>
  <c r="N41" i="14"/>
  <c r="Q41" i="10"/>
  <c r="F44" i="7" s="1"/>
  <c r="G41" i="15"/>
  <c r="J61" i="12"/>
  <c r="Q43" i="8" s="1"/>
  <c r="R43" i="8" s="1"/>
  <c r="W40" i="14"/>
  <c r="X40" i="14" s="1"/>
  <c r="T40" i="14" s="1"/>
  <c r="W30" i="10"/>
  <c r="P22" i="10"/>
  <c r="V40" i="10"/>
  <c r="Y43" i="8"/>
  <c r="Z43" i="8" s="1"/>
  <c r="N34" i="10"/>
  <c r="M32" i="10"/>
  <c r="AD32" i="14"/>
  <c r="N32" i="15"/>
  <c r="Z32" i="10"/>
  <c r="AB35" i="8" s="1"/>
  <c r="W30" i="6"/>
  <c r="X30" i="6"/>
  <c r="Y30" i="6" s="1"/>
  <c r="Z30" i="6" s="1"/>
  <c r="N24" i="10"/>
  <c r="P23" i="14"/>
  <c r="AK15" i="14"/>
  <c r="AN15" i="14" s="1"/>
  <c r="AB15" i="14" s="1"/>
  <c r="Z15" i="14" s="1"/>
  <c r="S15" i="14" s="1"/>
  <c r="S15" i="15"/>
  <c r="AE15" i="10"/>
  <c r="AI18" i="8" s="1"/>
  <c r="AL18" i="8" s="1"/>
  <c r="Q11" i="14"/>
  <c r="M11" i="14" s="1"/>
  <c r="J11" i="15"/>
  <c r="T11" i="10"/>
  <c r="I14" i="7" s="1"/>
  <c r="O14" i="7" s="1"/>
  <c r="H7" i="14"/>
  <c r="H7" i="10"/>
  <c r="D7" i="15"/>
  <c r="V7" i="15" s="1"/>
  <c r="G7" i="11" s="1"/>
  <c r="D7" i="11" s="1"/>
  <c r="Z38" i="14"/>
  <c r="S38" i="14" s="1"/>
  <c r="F31" i="10"/>
  <c r="E31" i="14"/>
  <c r="B31" i="15"/>
  <c r="J31" i="14"/>
  <c r="K31" i="14" s="1"/>
  <c r="L31" i="14" s="1"/>
  <c r="F31" i="15"/>
  <c r="L31" i="10"/>
  <c r="O33" i="10"/>
  <c r="T39" i="15"/>
  <c r="AF39" i="10"/>
  <c r="AJ42" i="8" s="1"/>
  <c r="AL39" i="14"/>
  <c r="W39" i="10"/>
  <c r="AF39" i="14"/>
  <c r="AB39" i="10"/>
  <c r="AD42" i="8" s="1"/>
  <c r="P39" i="15"/>
  <c r="P38" i="6"/>
  <c r="Q38" i="6" s="1"/>
  <c r="O38" i="6"/>
  <c r="T38" i="6"/>
  <c r="U38" i="6" s="1"/>
  <c r="V38" i="6" s="1"/>
  <c r="AN32" i="14"/>
  <c r="N25" i="10"/>
  <c r="AM25" i="14"/>
  <c r="U25" i="15"/>
  <c r="AG25" i="10"/>
  <c r="AK28" i="8" s="1"/>
  <c r="I23" i="15"/>
  <c r="W29" i="10"/>
  <c r="N23" i="10"/>
  <c r="Q23" i="14"/>
  <c r="J23" i="15"/>
  <c r="T23" i="10"/>
  <c r="I26" i="7" s="1"/>
  <c r="J20" i="10"/>
  <c r="P19" i="10"/>
  <c r="AK11" i="14"/>
  <c r="AN11" i="14" s="1"/>
  <c r="S11" i="15"/>
  <c r="AE11" i="10"/>
  <c r="AI14" i="8" s="1"/>
  <c r="AL14" i="8" s="1"/>
  <c r="R33" i="15"/>
  <c r="AD33" i="10"/>
  <c r="AG36" i="8" s="1"/>
  <c r="AI33" i="14"/>
  <c r="I30" i="15"/>
  <c r="S36" i="10"/>
  <c r="H39" i="7" s="1"/>
  <c r="Z34" i="10"/>
  <c r="AB37" i="8" s="1"/>
  <c r="AD34" i="14"/>
  <c r="N34" i="15"/>
  <c r="J34" i="10"/>
  <c r="M33" i="10"/>
  <c r="AK33" i="14"/>
  <c r="S33" i="15"/>
  <c r="AE33" i="10"/>
  <c r="AI36" i="8" s="1"/>
  <c r="H29" i="10"/>
  <c r="H29" i="14"/>
  <c r="D29" i="15"/>
  <c r="AA29" i="14"/>
  <c r="L29" i="15"/>
  <c r="D26" i="15"/>
  <c r="H26" i="10"/>
  <c r="H26" i="14"/>
  <c r="S28" i="10"/>
  <c r="H31" i="7" s="1"/>
  <c r="M22" i="14"/>
  <c r="G25" i="6"/>
  <c r="H25" i="6" s="1"/>
  <c r="F25" i="6"/>
  <c r="O24" i="7"/>
  <c r="O17" i="14"/>
  <c r="H17" i="15"/>
  <c r="R17" i="10"/>
  <c r="G20" i="7" s="1"/>
  <c r="M20" i="7" s="1"/>
  <c r="F24" i="6"/>
  <c r="G24" i="6"/>
  <c r="H24" i="6" s="1"/>
  <c r="K25" i="6"/>
  <c r="L25" i="6" s="1"/>
  <c r="J25" i="6"/>
  <c r="Z21" i="10"/>
  <c r="AB24" i="8" s="1"/>
  <c r="AD21" i="14"/>
  <c r="N21" i="15"/>
  <c r="N21" i="14"/>
  <c r="Q21" i="10"/>
  <c r="F24" i="7" s="1"/>
  <c r="L24" i="7" s="1"/>
  <c r="G21" i="15"/>
  <c r="T17" i="15"/>
  <c r="AL17" i="14"/>
  <c r="AF17" i="10"/>
  <c r="AJ20" i="8" s="1"/>
  <c r="Z26" i="10"/>
  <c r="AB29" i="8" s="1"/>
  <c r="AD26" i="14"/>
  <c r="N26" i="15"/>
  <c r="Q16" i="10"/>
  <c r="F19" i="7" s="1"/>
  <c r="G16" i="15"/>
  <c r="N16" i="14"/>
  <c r="F16" i="14"/>
  <c r="G16" i="14" s="1"/>
  <c r="C16" i="15"/>
  <c r="G16" i="10"/>
  <c r="I13" i="10"/>
  <c r="S16" i="6" s="1"/>
  <c r="E13" i="15"/>
  <c r="V13" i="15" s="1"/>
  <c r="G13" i="11" s="1"/>
  <c r="D13" i="11" s="1"/>
  <c r="I13" i="14"/>
  <c r="AM13" i="14"/>
  <c r="AN13" i="14" s="1"/>
  <c r="AG13" i="10"/>
  <c r="AK16" i="8" s="1"/>
  <c r="AL16" i="8" s="1"/>
  <c r="U13" i="15"/>
  <c r="AD4" i="14"/>
  <c r="N4" i="15"/>
  <c r="Z4" i="10"/>
  <c r="AB7" i="8" s="1"/>
  <c r="Q18" i="15"/>
  <c r="AC18" i="10"/>
  <c r="AF21" i="8" s="1"/>
  <c r="AH18" i="14"/>
  <c r="AL18" i="14"/>
  <c r="T18" i="15"/>
  <c r="AF18" i="10"/>
  <c r="AJ21" i="8" s="1"/>
  <c r="C21" i="7"/>
  <c r="C21" i="6"/>
  <c r="C21" i="8"/>
  <c r="C20" i="3"/>
  <c r="F19" i="6"/>
  <c r="G19" i="6"/>
  <c r="H19" i="6" s="1"/>
  <c r="P16" i="6"/>
  <c r="Q16" i="6" s="1"/>
  <c r="T16" i="6"/>
  <c r="U16" i="6" s="1"/>
  <c r="V16" i="6" s="1"/>
  <c r="O16" i="6"/>
  <c r="T18" i="10"/>
  <c r="I21" i="7" s="1"/>
  <c r="J18" i="15"/>
  <c r="Q18" i="14"/>
  <c r="AC10" i="14"/>
  <c r="M10" i="15"/>
  <c r="Y10" i="10"/>
  <c r="AA13" i="8" s="1"/>
  <c r="M10" i="10"/>
  <c r="AD18" i="10"/>
  <c r="AG21" i="8" s="1"/>
  <c r="R18" i="15"/>
  <c r="AI18" i="14"/>
  <c r="Q14" i="15"/>
  <c r="AC14" i="10"/>
  <c r="AF17" i="8" s="1"/>
  <c r="AH17" i="8" s="1"/>
  <c r="AH14" i="14"/>
  <c r="AJ14" i="14" s="1"/>
  <c r="M14" i="10"/>
  <c r="C17" i="8"/>
  <c r="C17" i="7"/>
  <c r="C17" i="6"/>
  <c r="C16" i="3"/>
  <c r="O9" i="14"/>
  <c r="H9" i="15"/>
  <c r="V9" i="15" s="1"/>
  <c r="G9" i="11" s="1"/>
  <c r="D9" i="11" s="1"/>
  <c r="R9" i="10"/>
  <c r="G12" i="7" s="1"/>
  <c r="X12" i="10"/>
  <c r="M12" i="10"/>
  <c r="K9" i="10"/>
  <c r="M6" i="10"/>
  <c r="R156" i="8"/>
  <c r="R154" i="8"/>
  <c r="O103" i="8"/>
  <c r="W85" i="8"/>
  <c r="W83" i="8"/>
  <c r="W81" i="8"/>
  <c r="X81" i="8" s="1"/>
  <c r="S80" i="3" s="1"/>
  <c r="W79" i="8"/>
  <c r="X79" i="8" s="1"/>
  <c r="S78" i="3" s="1"/>
  <c r="W57" i="8"/>
  <c r="X45" i="8"/>
  <c r="S44" i="3" s="1"/>
  <c r="D8" i="15"/>
  <c r="H8" i="10"/>
  <c r="H8" i="14"/>
  <c r="P8" i="10"/>
  <c r="O8" i="10"/>
  <c r="X3" i="10"/>
  <c r="M3" i="15"/>
  <c r="Y3" i="10"/>
  <c r="AA6" i="8" s="1"/>
  <c r="AC3" i="14"/>
  <c r="K118" i="8"/>
  <c r="O118" i="8" s="1"/>
  <c r="X118" i="8" s="1"/>
  <c r="S117" i="3" s="1"/>
  <c r="N114" i="8"/>
  <c r="O114" i="8" s="1"/>
  <c r="R15" i="8"/>
  <c r="L57" i="7"/>
  <c r="M11" i="7"/>
  <c r="X147" i="8"/>
  <c r="S146" i="3" s="1"/>
  <c r="H137" i="8"/>
  <c r="O137" i="8" s="1"/>
  <c r="R62" i="8"/>
  <c r="X62" i="8" s="1"/>
  <c r="S61" i="3" s="1"/>
  <c r="R51" i="8"/>
  <c r="O38" i="8"/>
  <c r="N16" i="8"/>
  <c r="O16" i="8" s="1"/>
  <c r="X16" i="8" s="1"/>
  <c r="S15" i="3" s="1"/>
  <c r="O11" i="8"/>
  <c r="W140" i="8"/>
  <c r="W95" i="8"/>
  <c r="V10" i="10"/>
  <c r="Y13" i="8"/>
  <c r="Z13" i="8" s="1"/>
  <c r="P14" i="7"/>
  <c r="M10" i="7"/>
  <c r="K160" i="8"/>
  <c r="O160" i="8" s="1"/>
  <c r="K109" i="8"/>
  <c r="W64" i="8"/>
  <c r="L146" i="7"/>
  <c r="N5" i="10"/>
  <c r="O5" i="10"/>
  <c r="H33" i="8"/>
  <c r="O33" i="8" s="1"/>
  <c r="L113" i="7"/>
  <c r="O150" i="8"/>
  <c r="W109" i="8"/>
  <c r="J10" i="6"/>
  <c r="K10" i="6"/>
  <c r="L10" i="6" s="1"/>
  <c r="Q103" i="8"/>
  <c r="Q100" i="8"/>
  <c r="R100" i="8" s="1"/>
  <c r="Q102" i="8"/>
  <c r="R102" i="8" s="1"/>
  <c r="O132" i="8"/>
  <c r="X132" i="8" s="1"/>
  <c r="S131" i="3" s="1"/>
  <c r="W108" i="8"/>
  <c r="N73" i="8"/>
  <c r="O73" i="8" s="1"/>
  <c r="X73" i="8" s="1"/>
  <c r="S72" i="3" s="1"/>
  <c r="X47" i="8"/>
  <c r="S46" i="3" s="1"/>
  <c r="O29" i="8"/>
  <c r="T69" i="5"/>
  <c r="T44" i="4"/>
  <c r="K139" i="8"/>
  <c r="K8" i="8"/>
  <c r="O8" i="8" s="1"/>
  <c r="T46" i="5"/>
  <c r="T52" i="4"/>
  <c r="S6" i="10"/>
  <c r="H9" i="7" s="1"/>
  <c r="N58" i="8"/>
  <c r="R50" i="8"/>
  <c r="X50" i="8" s="1"/>
  <c r="S49" i="3" s="1"/>
  <c r="L122" i="7"/>
  <c r="T89" i="4"/>
  <c r="T13" i="4"/>
  <c r="P10" i="7"/>
  <c r="W139" i="8"/>
  <c r="K97" i="8"/>
  <c r="O97" i="8" s="1"/>
  <c r="W87" i="8"/>
  <c r="H70" i="8"/>
  <c r="O70" i="8" s="1"/>
  <c r="K63" i="8"/>
  <c r="O63" i="8" s="1"/>
  <c r="X5" i="10"/>
  <c r="W131" i="8"/>
  <c r="O74" i="8"/>
  <c r="O57" i="8"/>
  <c r="X57" i="8" s="1"/>
  <c r="S56" i="3" s="1"/>
  <c r="T115" i="4"/>
  <c r="T85" i="4"/>
  <c r="T44" i="5"/>
  <c r="T149" i="4"/>
  <c r="T31" i="4"/>
  <c r="T120" i="4"/>
  <c r="T119" i="4"/>
  <c r="T24" i="4"/>
  <c r="T61" i="4"/>
  <c r="T23" i="4"/>
  <c r="T27" i="5"/>
  <c r="Q160" i="14"/>
  <c r="T160" i="10"/>
  <c r="I163" i="7" s="1"/>
  <c r="J160" i="15"/>
  <c r="M159" i="10"/>
  <c r="O163" i="10"/>
  <c r="L159" i="7"/>
  <c r="K154" i="10"/>
  <c r="G150" i="14"/>
  <c r="N154" i="15"/>
  <c r="AD154" i="14"/>
  <c r="Z154" i="10"/>
  <c r="AB157" i="8" s="1"/>
  <c r="V143" i="10"/>
  <c r="Y146" i="8"/>
  <c r="Z146" i="8" s="1"/>
  <c r="H142" i="10"/>
  <c r="H142" i="14"/>
  <c r="D142" i="15"/>
  <c r="K137" i="15"/>
  <c r="R137" i="14"/>
  <c r="U137" i="10"/>
  <c r="J140" i="7" s="1"/>
  <c r="P140" i="7" s="1"/>
  <c r="O172" i="12"/>
  <c r="K133" i="6" s="1"/>
  <c r="L133" i="6" s="1"/>
  <c r="M133" i="6" s="1"/>
  <c r="AD130" i="10"/>
  <c r="AG133" i="8" s="1"/>
  <c r="AH133" i="8" s="1"/>
  <c r="AI130" i="14"/>
  <c r="AJ130" i="14" s="1"/>
  <c r="R130" i="15"/>
  <c r="S133" i="15"/>
  <c r="AK133" i="14"/>
  <c r="AN133" i="14" s="1"/>
  <c r="AE133" i="10"/>
  <c r="AI136" i="8" s="1"/>
  <c r="AL136" i="8" s="1"/>
  <c r="AC133" i="14"/>
  <c r="AG133" i="14" s="1"/>
  <c r="Y133" i="10"/>
  <c r="AA136" i="8" s="1"/>
  <c r="M133" i="15"/>
  <c r="C132" i="15"/>
  <c r="G132" i="10"/>
  <c r="P135" i="7" s="1"/>
  <c r="F132" i="14"/>
  <c r="G132" i="14" s="1"/>
  <c r="AD129" i="14"/>
  <c r="N129" i="15"/>
  <c r="Z129" i="10"/>
  <c r="AB132" i="8" s="1"/>
  <c r="H157" i="14"/>
  <c r="L157" i="14" s="1"/>
  <c r="D157" i="14" s="1"/>
  <c r="D157" i="15"/>
  <c r="H157" i="10"/>
  <c r="X160" i="6" s="1"/>
  <c r="Y160" i="6" s="1"/>
  <c r="Z160" i="6" s="1"/>
  <c r="T163" i="10"/>
  <c r="I166" i="7" s="1"/>
  <c r="O166" i="7" s="1"/>
  <c r="Q163" i="14"/>
  <c r="J163" i="15"/>
  <c r="N161" i="10"/>
  <c r="Z158" i="10"/>
  <c r="AB161" i="8" s="1"/>
  <c r="N158" i="15"/>
  <c r="AD158" i="14"/>
  <c r="I155" i="15"/>
  <c r="G154" i="10"/>
  <c r="F154" i="14"/>
  <c r="G154" i="14" s="1"/>
  <c r="C154" i="15"/>
  <c r="T145" i="15"/>
  <c r="AF145" i="10"/>
  <c r="AJ148" i="8" s="1"/>
  <c r="AL145" i="14"/>
  <c r="AB148" i="14"/>
  <c r="Z148" i="14" s="1"/>
  <c r="S148" i="14" s="1"/>
  <c r="I147" i="15"/>
  <c r="M132" i="15"/>
  <c r="Y132" i="10"/>
  <c r="AA135" i="8" s="1"/>
  <c r="AC132" i="14"/>
  <c r="F161" i="10"/>
  <c r="E161" i="14"/>
  <c r="B161" i="15"/>
  <c r="AC155" i="10"/>
  <c r="AF158" i="8" s="1"/>
  <c r="AH158" i="8" s="1"/>
  <c r="Q155" i="15"/>
  <c r="AH155" i="14"/>
  <c r="AJ155" i="14" s="1"/>
  <c r="S154" i="15"/>
  <c r="AK154" i="14"/>
  <c r="AN154" i="14" s="1"/>
  <c r="AE154" i="10"/>
  <c r="AI157" i="8" s="1"/>
  <c r="AL157" i="8" s="1"/>
  <c r="P135" i="10"/>
  <c r="M162" i="10"/>
  <c r="AK160" i="14"/>
  <c r="AN160" i="14" s="1"/>
  <c r="S160" i="15"/>
  <c r="AE160" i="10"/>
  <c r="AI163" i="8" s="1"/>
  <c r="AL163" i="8" s="1"/>
  <c r="J217" i="12"/>
  <c r="Q166" i="8" s="1"/>
  <c r="R166" i="8" s="1"/>
  <c r="W163" i="14"/>
  <c r="X163" i="14" s="1"/>
  <c r="T163" i="14" s="1"/>
  <c r="L160" i="7"/>
  <c r="AD161" i="14"/>
  <c r="Z161" i="10"/>
  <c r="AB164" i="8" s="1"/>
  <c r="N161" i="15"/>
  <c r="M162" i="7"/>
  <c r="Y157" i="10"/>
  <c r="AA160" i="8" s="1"/>
  <c r="AC157" i="14"/>
  <c r="AG157" i="14" s="1"/>
  <c r="M157" i="15"/>
  <c r="M160" i="14"/>
  <c r="P163" i="10"/>
  <c r="P155" i="15"/>
  <c r="AB155" i="10"/>
  <c r="AD158" i="8" s="1"/>
  <c r="AF155" i="14"/>
  <c r="W154" i="10"/>
  <c r="T154" i="10"/>
  <c r="I157" i="7" s="1"/>
  <c r="J154" i="15"/>
  <c r="Q154" i="14"/>
  <c r="AC141" i="14"/>
  <c r="AG141" i="14" s="1"/>
  <c r="Y141" i="10"/>
  <c r="AA144" i="8" s="1"/>
  <c r="M141" i="15"/>
  <c r="F151" i="6"/>
  <c r="G151" i="6"/>
  <c r="H151" i="6" s="1"/>
  <c r="S141" i="15"/>
  <c r="AE141" i="10"/>
  <c r="AI144" i="8" s="1"/>
  <c r="AL144" i="8" s="1"/>
  <c r="AK141" i="14"/>
  <c r="AN141" i="14" s="1"/>
  <c r="AB141" i="14" s="1"/>
  <c r="Z141" i="14" s="1"/>
  <c r="S141" i="14" s="1"/>
  <c r="AE153" i="8"/>
  <c r="AM153" i="8" s="1"/>
  <c r="AN153" i="8" s="1"/>
  <c r="T152" i="3" s="1"/>
  <c r="C142" i="15"/>
  <c r="G142" i="10"/>
  <c r="O145" i="7" s="1"/>
  <c r="F142" i="14"/>
  <c r="G142" i="14" s="1"/>
  <c r="AL142" i="14"/>
  <c r="AF142" i="10"/>
  <c r="AJ145" i="8" s="1"/>
  <c r="T142" i="15"/>
  <c r="P143" i="7"/>
  <c r="W137" i="14"/>
  <c r="X137" i="14" s="1"/>
  <c r="T137" i="14" s="1"/>
  <c r="J184" i="12"/>
  <c r="Q140" i="8" s="1"/>
  <c r="R140" i="8" s="1"/>
  <c r="U139" i="15"/>
  <c r="AM139" i="14"/>
  <c r="AG139" i="10"/>
  <c r="AK142" i="8" s="1"/>
  <c r="AL142" i="8" s="1"/>
  <c r="O137" i="10"/>
  <c r="P144" i="7"/>
  <c r="P147" i="14"/>
  <c r="O140" i="6"/>
  <c r="P140" i="6"/>
  <c r="Q140" i="6" s="1"/>
  <c r="T140" i="6"/>
  <c r="U140" i="6" s="1"/>
  <c r="V140" i="6" s="1"/>
  <c r="Z135" i="14"/>
  <c r="S135" i="14" s="1"/>
  <c r="AE132" i="14"/>
  <c r="O132" i="15"/>
  <c r="AA132" i="10"/>
  <c r="AC135" i="8" s="1"/>
  <c r="W130" i="14"/>
  <c r="X130" i="14" s="1"/>
  <c r="T130" i="14" s="1"/>
  <c r="J172" i="12"/>
  <c r="AE130" i="10"/>
  <c r="AI133" i="8" s="1"/>
  <c r="AL133" i="8" s="1"/>
  <c r="AK130" i="14"/>
  <c r="AN130" i="14" s="1"/>
  <c r="S130" i="15"/>
  <c r="J138" i="10"/>
  <c r="D133" i="15"/>
  <c r="H133" i="10"/>
  <c r="H133" i="14"/>
  <c r="L133" i="14" s="1"/>
  <c r="D133" i="14" s="1"/>
  <c r="T133" i="10"/>
  <c r="I136" i="7" s="1"/>
  <c r="O136" i="7" s="1"/>
  <c r="Q133" i="14"/>
  <c r="J133" i="15"/>
  <c r="M132" i="10"/>
  <c r="H132" i="15"/>
  <c r="R132" i="10"/>
  <c r="G135" i="7" s="1"/>
  <c r="M135" i="7" s="1"/>
  <c r="O132" i="14"/>
  <c r="Q138" i="15"/>
  <c r="AH138" i="14"/>
  <c r="AJ138" i="14" s="1"/>
  <c r="AC138" i="10"/>
  <c r="AF141" i="8" s="1"/>
  <c r="AH141" i="8" s="1"/>
  <c r="S137" i="10"/>
  <c r="H140" i="7" s="1"/>
  <c r="M136" i="10"/>
  <c r="AE136" i="10"/>
  <c r="AI139" i="8" s="1"/>
  <c r="AL139" i="8" s="1"/>
  <c r="AK136" i="14"/>
  <c r="AN136" i="14" s="1"/>
  <c r="S136" i="15"/>
  <c r="AI136" i="14"/>
  <c r="AD136" i="10"/>
  <c r="AG139" i="8" s="1"/>
  <c r="R136" i="15"/>
  <c r="B129" i="15"/>
  <c r="E129" i="14"/>
  <c r="F129" i="10"/>
  <c r="AM132" i="14"/>
  <c r="U132" i="15"/>
  <c r="AG132" i="10"/>
  <c r="AK135" i="8" s="1"/>
  <c r="E129" i="15"/>
  <c r="I129" i="14"/>
  <c r="I129" i="10"/>
  <c r="S132" i="6" s="1"/>
  <c r="W127" i="10"/>
  <c r="X138" i="10"/>
  <c r="K138" i="10"/>
  <c r="AF131" i="14"/>
  <c r="P131" i="15"/>
  <c r="AB131" i="10"/>
  <c r="AD134" i="8" s="1"/>
  <c r="M128" i="15"/>
  <c r="AC128" i="14"/>
  <c r="Y128" i="10"/>
  <c r="AA131" i="8" s="1"/>
  <c r="I128" i="14"/>
  <c r="E128" i="15"/>
  <c r="I128" i="10"/>
  <c r="S131" i="6" s="1"/>
  <c r="G122" i="14"/>
  <c r="D122" i="14" s="1"/>
  <c r="Q120" i="10"/>
  <c r="F123" i="7" s="1"/>
  <c r="G120" i="15"/>
  <c r="N120" i="14"/>
  <c r="M120" i="14" s="1"/>
  <c r="C123" i="8"/>
  <c r="C123" i="6"/>
  <c r="C123" i="7"/>
  <c r="M123" i="7" s="1"/>
  <c r="C122" i="3"/>
  <c r="P115" i="10"/>
  <c r="O179" i="12"/>
  <c r="K138" i="6" s="1"/>
  <c r="L138" i="6" s="1"/>
  <c r="M138" i="6" s="1"/>
  <c r="N138" i="6" s="1"/>
  <c r="M137" i="3" s="1"/>
  <c r="J134" i="10"/>
  <c r="AK134" i="14"/>
  <c r="AN134" i="14" s="1"/>
  <c r="S134" i="15"/>
  <c r="AE134" i="10"/>
  <c r="AI137" i="8" s="1"/>
  <c r="Z134" i="10"/>
  <c r="AB137" i="8" s="1"/>
  <c r="N134" i="15"/>
  <c r="AD134" i="14"/>
  <c r="P133" i="14"/>
  <c r="O121" i="15"/>
  <c r="AA121" i="10"/>
  <c r="AC124" i="8" s="1"/>
  <c r="AE124" i="8" s="1"/>
  <c r="AE121" i="14"/>
  <c r="AG121" i="14" s="1"/>
  <c r="W121" i="14"/>
  <c r="X121" i="14" s="1"/>
  <c r="T121" i="14" s="1"/>
  <c r="N8" i="13"/>
  <c r="N130" i="7"/>
  <c r="K130" i="7"/>
  <c r="P129" i="3" s="1"/>
  <c r="AA122" i="14"/>
  <c r="L122" i="15"/>
  <c r="N131" i="10"/>
  <c r="J131" i="14"/>
  <c r="K131" i="14" s="1"/>
  <c r="F131" i="15"/>
  <c r="L131" i="10"/>
  <c r="P125" i="14"/>
  <c r="J130" i="6"/>
  <c r="K130" i="6"/>
  <c r="L130" i="6" s="1"/>
  <c r="M130" i="6" s="1"/>
  <c r="Q125" i="10"/>
  <c r="F128" i="7" s="1"/>
  <c r="N125" i="14"/>
  <c r="G125" i="15"/>
  <c r="U125" i="15"/>
  <c r="AM125" i="14"/>
  <c r="AG125" i="10"/>
  <c r="AK128" i="8" s="1"/>
  <c r="C128" i="6"/>
  <c r="K128" i="6" s="1"/>
  <c r="L128" i="6" s="1"/>
  <c r="M128" i="6" s="1"/>
  <c r="C128" i="8"/>
  <c r="C128" i="7"/>
  <c r="C127" i="3"/>
  <c r="AK126" i="14"/>
  <c r="AE126" i="10"/>
  <c r="AI129" i="8" s="1"/>
  <c r="S126" i="15"/>
  <c r="P126" i="10"/>
  <c r="T126" i="15"/>
  <c r="AL126" i="14"/>
  <c r="AF126" i="10"/>
  <c r="AJ129" i="8" s="1"/>
  <c r="AM124" i="14"/>
  <c r="AG124" i="10"/>
  <c r="AK127" i="8" s="1"/>
  <c r="U124" i="15"/>
  <c r="J124" i="15"/>
  <c r="Q124" i="14"/>
  <c r="T124" i="10"/>
  <c r="I127" i="7" s="1"/>
  <c r="O127" i="7" s="1"/>
  <c r="E124" i="14"/>
  <c r="B124" i="15"/>
  <c r="F124" i="10"/>
  <c r="C127" i="8"/>
  <c r="C126" i="3"/>
  <c r="C127" i="6"/>
  <c r="C127" i="7"/>
  <c r="L127" i="7" s="1"/>
  <c r="M123" i="15"/>
  <c r="Y123" i="10"/>
  <c r="AA126" i="8" s="1"/>
  <c r="AC123" i="14"/>
  <c r="AG123" i="14" s="1"/>
  <c r="F123" i="14"/>
  <c r="G123" i="14" s="1"/>
  <c r="C123" i="15"/>
  <c r="G123" i="10"/>
  <c r="C126" i="7"/>
  <c r="P126" i="7" s="1"/>
  <c r="C126" i="6"/>
  <c r="C126" i="8"/>
  <c r="C125" i="3"/>
  <c r="AN120" i="14"/>
  <c r="X117" i="10"/>
  <c r="AC113" i="14"/>
  <c r="M113" i="15"/>
  <c r="Y113" i="10"/>
  <c r="AA116" i="8" s="1"/>
  <c r="AL114" i="14"/>
  <c r="AN114" i="14" s="1"/>
  <c r="AB114" i="14" s="1"/>
  <c r="Z114" i="14" s="1"/>
  <c r="S114" i="14" s="1"/>
  <c r="T114" i="15"/>
  <c r="AF114" i="10"/>
  <c r="AJ117" i="8" s="1"/>
  <c r="J112" i="10"/>
  <c r="AJ120" i="14"/>
  <c r="K117" i="14"/>
  <c r="AI117" i="14"/>
  <c r="AD117" i="10"/>
  <c r="AG120" i="8" s="1"/>
  <c r="R117" i="15"/>
  <c r="N117" i="10"/>
  <c r="K117" i="6"/>
  <c r="L117" i="6" s="1"/>
  <c r="J117" i="6"/>
  <c r="P112" i="10"/>
  <c r="AF116" i="10"/>
  <c r="AJ119" i="8" s="1"/>
  <c r="T116" i="15"/>
  <c r="AL116" i="14"/>
  <c r="E118" i="14"/>
  <c r="F118" i="10"/>
  <c r="B118" i="15"/>
  <c r="W113" i="10"/>
  <c r="F122" i="6"/>
  <c r="G122" i="6"/>
  <c r="H122" i="6" s="1"/>
  <c r="AC118" i="10"/>
  <c r="AF121" i="8" s="1"/>
  <c r="AH121" i="8" s="1"/>
  <c r="Q118" i="15"/>
  <c r="AH118" i="14"/>
  <c r="AJ118" i="14" s="1"/>
  <c r="M118" i="10"/>
  <c r="P116" i="10"/>
  <c r="K113" i="14"/>
  <c r="R108" i="14"/>
  <c r="K108" i="15"/>
  <c r="U108" i="10"/>
  <c r="J111" i="7" s="1"/>
  <c r="P111" i="7" s="1"/>
  <c r="C108" i="8"/>
  <c r="C108" i="7"/>
  <c r="M108" i="7" s="1"/>
  <c r="C108" i="6"/>
  <c r="C107" i="3"/>
  <c r="T108" i="15"/>
  <c r="AL108" i="14"/>
  <c r="AF108" i="10"/>
  <c r="AJ111" i="8" s="1"/>
  <c r="X103" i="10"/>
  <c r="AI97" i="14"/>
  <c r="AJ97" i="14" s="1"/>
  <c r="R97" i="15"/>
  <c r="AD97" i="10"/>
  <c r="AG100" i="8" s="1"/>
  <c r="AH100" i="8" s="1"/>
  <c r="AE99" i="8"/>
  <c r="P88" i="10"/>
  <c r="AH115" i="8"/>
  <c r="G107" i="15"/>
  <c r="Q107" i="10"/>
  <c r="F110" i="7" s="1"/>
  <c r="L110" i="7" s="1"/>
  <c r="N107" i="14"/>
  <c r="AA107" i="14"/>
  <c r="L107" i="15"/>
  <c r="J156" i="12"/>
  <c r="W106" i="14"/>
  <c r="X106" i="14" s="1"/>
  <c r="T106" i="14" s="1"/>
  <c r="L105" i="10"/>
  <c r="J105" i="14"/>
  <c r="K105" i="14" s="1"/>
  <c r="L105" i="14" s="1"/>
  <c r="F105" i="15"/>
  <c r="F98" i="14"/>
  <c r="G98" i="14" s="1"/>
  <c r="C98" i="15"/>
  <c r="G98" i="10"/>
  <c r="L101" i="7" s="1"/>
  <c r="AN113" i="14"/>
  <c r="U111" i="10"/>
  <c r="J114" i="7" s="1"/>
  <c r="P114" i="7" s="1"/>
  <c r="K111" i="15"/>
  <c r="R111" i="14"/>
  <c r="L108" i="10"/>
  <c r="F108" i="15"/>
  <c r="J108" i="14"/>
  <c r="K103" i="10"/>
  <c r="L116" i="7"/>
  <c r="P112" i="6"/>
  <c r="Q112" i="6" s="1"/>
  <c r="O112" i="6"/>
  <c r="I109" i="14"/>
  <c r="I109" i="10"/>
  <c r="S112" i="6" s="1"/>
  <c r="E109" i="15"/>
  <c r="G108" i="15"/>
  <c r="Q108" i="10"/>
  <c r="F111" i="7" s="1"/>
  <c r="N108" i="14"/>
  <c r="AC108" i="14"/>
  <c r="M108" i="15"/>
  <c r="Y108" i="10"/>
  <c r="AA111" i="8" s="1"/>
  <c r="P111" i="15"/>
  <c r="AB111" i="10"/>
  <c r="AD114" i="8" s="1"/>
  <c r="AF111" i="14"/>
  <c r="J159" i="12"/>
  <c r="Q114" i="8" s="1"/>
  <c r="R114" i="8" s="1"/>
  <c r="W111" i="14"/>
  <c r="X111" i="14" s="1"/>
  <c r="T111" i="14" s="1"/>
  <c r="F113" i="6"/>
  <c r="G113" i="6"/>
  <c r="H113" i="6" s="1"/>
  <c r="I113" i="6" s="1"/>
  <c r="P108" i="10"/>
  <c r="P105" i="14"/>
  <c r="T101" i="10"/>
  <c r="I104" i="7" s="1"/>
  <c r="O104" i="7" s="1"/>
  <c r="Q101" i="14"/>
  <c r="J101" i="15"/>
  <c r="AM101" i="14"/>
  <c r="U101" i="15"/>
  <c r="AG101" i="10"/>
  <c r="AK104" i="8" s="1"/>
  <c r="AE102" i="8"/>
  <c r="O101" i="10"/>
  <c r="J99" i="15"/>
  <c r="Q99" i="14"/>
  <c r="O153" i="12"/>
  <c r="K106" i="6" s="1"/>
  <c r="L106" i="6" s="1"/>
  <c r="M106" i="6" s="1"/>
  <c r="N106" i="6" s="1"/>
  <c r="M105" i="3" s="1"/>
  <c r="W100" i="14"/>
  <c r="X100" i="14" s="1"/>
  <c r="T100" i="14" s="1"/>
  <c r="AE100" i="14"/>
  <c r="O100" i="15"/>
  <c r="AA100" i="10"/>
  <c r="AC103" i="8" s="1"/>
  <c r="P100" i="14"/>
  <c r="F94" i="10"/>
  <c r="E94" i="14"/>
  <c r="B94" i="15"/>
  <c r="X91" i="10"/>
  <c r="AF91" i="14"/>
  <c r="AB91" i="10"/>
  <c r="AD94" i="8" s="1"/>
  <c r="AE94" i="8" s="1"/>
  <c r="AM94" i="8" s="1"/>
  <c r="P91" i="15"/>
  <c r="V103" i="10"/>
  <c r="Y106" i="8"/>
  <c r="Z106" i="8" s="1"/>
  <c r="C102" i="15"/>
  <c r="F102" i="14"/>
  <c r="G102" i="14" s="1"/>
  <c r="G102" i="10"/>
  <c r="N91" i="14"/>
  <c r="M91" i="14" s="1"/>
  <c r="Q91" i="10"/>
  <c r="F94" i="7" s="1"/>
  <c r="G91" i="15"/>
  <c r="V91" i="15" s="1"/>
  <c r="G91" i="11" s="1"/>
  <c r="D91" i="11" s="1"/>
  <c r="J112" i="6"/>
  <c r="K112" i="6"/>
  <c r="L112" i="6" s="1"/>
  <c r="AA102" i="10"/>
  <c r="AC105" i="8" s="1"/>
  <c r="AE102" i="14"/>
  <c r="O102" i="15"/>
  <c r="I102" i="14"/>
  <c r="E102" i="15"/>
  <c r="I102" i="10"/>
  <c r="S105" i="6" s="1"/>
  <c r="P99" i="14"/>
  <c r="E99" i="14"/>
  <c r="B99" i="15"/>
  <c r="F99" i="10"/>
  <c r="C102" i="8"/>
  <c r="C102" i="6"/>
  <c r="C102" i="7"/>
  <c r="N102" i="7" s="1"/>
  <c r="C101" i="3"/>
  <c r="K97" i="14"/>
  <c r="O95" i="14"/>
  <c r="R95" i="10"/>
  <c r="G98" i="7" s="1"/>
  <c r="H95" i="15"/>
  <c r="C98" i="7"/>
  <c r="O98" i="7" s="1"/>
  <c r="C98" i="6"/>
  <c r="C97" i="3"/>
  <c r="C98" i="8"/>
  <c r="J93" i="10"/>
  <c r="AD83" i="14"/>
  <c r="N83" i="15"/>
  <c r="Z83" i="10"/>
  <c r="AB86" i="8" s="1"/>
  <c r="O85" i="7"/>
  <c r="AE80" i="8"/>
  <c r="AM80" i="8" s="1"/>
  <c r="AN80" i="8" s="1"/>
  <c r="T79" i="3" s="1"/>
  <c r="R79" i="3" s="1"/>
  <c r="N71" i="10"/>
  <c r="H69" i="14"/>
  <c r="L69" i="14" s="1"/>
  <c r="D69" i="15"/>
  <c r="H69" i="10"/>
  <c r="AN94" i="14"/>
  <c r="V88" i="10"/>
  <c r="Y91" i="8"/>
  <c r="Z91" i="8" s="1"/>
  <c r="AN91" i="8" s="1"/>
  <c r="T90" i="3" s="1"/>
  <c r="Y87" i="10"/>
  <c r="AA90" i="8" s="1"/>
  <c r="AC87" i="14"/>
  <c r="M87" i="15"/>
  <c r="N86" i="10"/>
  <c r="M80" i="10"/>
  <c r="P70" i="10"/>
  <c r="W62" i="10"/>
  <c r="AC92" i="10"/>
  <c r="AF95" i="8" s="1"/>
  <c r="AH95" i="8" s="1"/>
  <c r="AH92" i="14"/>
  <c r="AJ92" i="14" s="1"/>
  <c r="Q92" i="15"/>
  <c r="AE92" i="14"/>
  <c r="AA92" i="10"/>
  <c r="AC95" i="8" s="1"/>
  <c r="O92" i="15"/>
  <c r="M89" i="15"/>
  <c r="Y89" i="10"/>
  <c r="AA92" i="8" s="1"/>
  <c r="AC89" i="14"/>
  <c r="N86" i="15"/>
  <c r="Z86" i="10"/>
  <c r="AB89" i="8" s="1"/>
  <c r="AD86" i="14"/>
  <c r="P86" i="15"/>
  <c r="AB86" i="10"/>
  <c r="AD89" i="8" s="1"/>
  <c r="AF86" i="14"/>
  <c r="P79" i="10"/>
  <c r="AE71" i="10"/>
  <c r="AI74" i="8" s="1"/>
  <c r="AL74" i="8" s="1"/>
  <c r="AK71" i="14"/>
  <c r="AN71" i="14" s="1"/>
  <c r="S71" i="15"/>
  <c r="O141" i="12"/>
  <c r="AE87" i="14"/>
  <c r="O87" i="15"/>
  <c r="AA87" i="10"/>
  <c r="AC90" i="8" s="1"/>
  <c r="AI83" i="14"/>
  <c r="AD83" i="10"/>
  <c r="AG86" i="8" s="1"/>
  <c r="R83" i="15"/>
  <c r="H80" i="10"/>
  <c r="X83" i="6" s="1"/>
  <c r="Y83" i="6" s="1"/>
  <c r="Z83" i="6" s="1"/>
  <c r="H80" i="14"/>
  <c r="D80" i="15"/>
  <c r="AL97" i="8"/>
  <c r="K87" i="10"/>
  <c r="M89" i="7"/>
  <c r="M85" i="7"/>
  <c r="O100" i="7"/>
  <c r="H89" i="10"/>
  <c r="H89" i="14"/>
  <c r="D89" i="15"/>
  <c r="AA89" i="14"/>
  <c r="L89" i="15"/>
  <c r="O90" i="14"/>
  <c r="R90" i="10"/>
  <c r="G93" i="7" s="1"/>
  <c r="H90" i="15"/>
  <c r="AH90" i="14"/>
  <c r="AJ90" i="14" s="1"/>
  <c r="AC90" i="10"/>
  <c r="AF93" i="8" s="1"/>
  <c r="AH93" i="8" s="1"/>
  <c r="Q90" i="15"/>
  <c r="W81" i="14"/>
  <c r="X81" i="14" s="1"/>
  <c r="T81" i="14" s="1"/>
  <c r="AE81" i="10"/>
  <c r="AI84" i="8" s="1"/>
  <c r="AK81" i="14"/>
  <c r="S81" i="15"/>
  <c r="J81" i="14"/>
  <c r="K81" i="14" s="1"/>
  <c r="F81" i="15"/>
  <c r="L81" i="10"/>
  <c r="AL81" i="14"/>
  <c r="T81" i="15"/>
  <c r="AF81" i="10"/>
  <c r="AJ84" i="8" s="1"/>
  <c r="Z84" i="10"/>
  <c r="AB87" i="8" s="1"/>
  <c r="AD84" i="14"/>
  <c r="N84" i="15"/>
  <c r="AE84" i="10"/>
  <c r="AI87" i="8" s="1"/>
  <c r="AK84" i="14"/>
  <c r="S84" i="15"/>
  <c r="AA75" i="10"/>
  <c r="AC78" i="8" s="1"/>
  <c r="AE75" i="14"/>
  <c r="O75" i="15"/>
  <c r="C78" i="8"/>
  <c r="C78" i="7"/>
  <c r="L78" i="7" s="1"/>
  <c r="C78" i="6"/>
  <c r="C77" i="3"/>
  <c r="V84" i="10"/>
  <c r="Y87" i="8"/>
  <c r="Z87" i="8" s="1"/>
  <c r="I82" i="15"/>
  <c r="V80" i="10"/>
  <c r="Y83" i="8"/>
  <c r="Z83" i="8" s="1"/>
  <c r="X80" i="6"/>
  <c r="Y80" i="6" s="1"/>
  <c r="W80" i="6"/>
  <c r="O75" i="10"/>
  <c r="M72" i="7"/>
  <c r="D85" i="15"/>
  <c r="H85" i="10"/>
  <c r="H85" i="14"/>
  <c r="W81" i="6"/>
  <c r="W85" i="14"/>
  <c r="X85" i="14" s="1"/>
  <c r="T85" i="14" s="1"/>
  <c r="G85" i="10"/>
  <c r="F85" i="14"/>
  <c r="G85" i="14" s="1"/>
  <c r="C85" i="15"/>
  <c r="N85" i="14"/>
  <c r="G85" i="15"/>
  <c r="Q85" i="10"/>
  <c r="F88" i="7" s="1"/>
  <c r="L88" i="7" s="1"/>
  <c r="H72" i="10"/>
  <c r="X75" i="6" s="1"/>
  <c r="Y75" i="6" s="1"/>
  <c r="Z75" i="6" s="1"/>
  <c r="H72" i="14"/>
  <c r="L72" i="14" s="1"/>
  <c r="D72" i="15"/>
  <c r="V72" i="15" s="1"/>
  <c r="G72" i="11" s="1"/>
  <c r="D72" i="11" s="1"/>
  <c r="N72" i="10"/>
  <c r="D81" i="15"/>
  <c r="H81" i="10"/>
  <c r="H81" i="14"/>
  <c r="L81" i="14" s="1"/>
  <c r="AE76" i="8"/>
  <c r="AM76" i="8" s="1"/>
  <c r="U67" i="10"/>
  <c r="J70" i="7" s="1"/>
  <c r="P70" i="7" s="1"/>
  <c r="K67" i="15"/>
  <c r="R67" i="14"/>
  <c r="I66" i="14"/>
  <c r="E66" i="15"/>
  <c r="V66" i="15" s="1"/>
  <c r="G66" i="11" s="1"/>
  <c r="D66" i="11" s="1"/>
  <c r="I66" i="10"/>
  <c r="C69" i="8"/>
  <c r="C69" i="7"/>
  <c r="M69" i="7" s="1"/>
  <c r="C69" i="6"/>
  <c r="C68" i="3"/>
  <c r="AG64" i="10"/>
  <c r="AK67" i="8" s="1"/>
  <c r="AM64" i="14"/>
  <c r="U64" i="15"/>
  <c r="AC63" i="14"/>
  <c r="M63" i="15"/>
  <c r="Y63" i="10"/>
  <c r="AA66" i="8" s="1"/>
  <c r="J57" i="10"/>
  <c r="F56" i="15"/>
  <c r="V56" i="15" s="1"/>
  <c r="G56" i="11" s="1"/>
  <c r="D56" i="11" s="1"/>
  <c r="J56" i="14"/>
  <c r="K56" i="14" s="1"/>
  <c r="L56" i="14" s="1"/>
  <c r="L56" i="10"/>
  <c r="AH56" i="14"/>
  <c r="AJ56" i="14" s="1"/>
  <c r="Q56" i="15"/>
  <c r="AC56" i="10"/>
  <c r="AF59" i="8" s="1"/>
  <c r="AH59" i="8" s="1"/>
  <c r="AM59" i="8" s="1"/>
  <c r="AE48" i="8"/>
  <c r="AM48" i="8" s="1"/>
  <c r="AN48" i="8" s="1"/>
  <c r="T47" i="3" s="1"/>
  <c r="K79" i="6"/>
  <c r="L79" i="6" s="1"/>
  <c r="J79" i="6"/>
  <c r="K77" i="6"/>
  <c r="L77" i="6" s="1"/>
  <c r="J77" i="6"/>
  <c r="I68" i="15"/>
  <c r="T67" i="10"/>
  <c r="I70" i="7" s="1"/>
  <c r="O70" i="7" s="1"/>
  <c r="J67" i="15"/>
  <c r="Q67" i="14"/>
  <c r="K63" i="15"/>
  <c r="U63" i="10"/>
  <c r="J66" i="7" s="1"/>
  <c r="P66" i="7" s="1"/>
  <c r="R63" i="14"/>
  <c r="N60" i="10"/>
  <c r="AC55" i="14"/>
  <c r="AG55" i="14" s="1"/>
  <c r="Y55" i="10"/>
  <c r="AA58" i="8" s="1"/>
  <c r="M55" i="15"/>
  <c r="M57" i="7"/>
  <c r="AF65" i="14"/>
  <c r="P65" i="15"/>
  <c r="AB65" i="10"/>
  <c r="AD68" i="8" s="1"/>
  <c r="O63" i="10"/>
  <c r="P73" i="10"/>
  <c r="O73" i="10"/>
  <c r="M73" i="10"/>
  <c r="AH71" i="8"/>
  <c r="L68" i="10"/>
  <c r="F68" i="15"/>
  <c r="J68" i="14"/>
  <c r="AM68" i="14"/>
  <c r="U68" i="15"/>
  <c r="AG68" i="10"/>
  <c r="AK71" i="8" s="1"/>
  <c r="M67" i="10"/>
  <c r="M64" i="15"/>
  <c r="Y64" i="10"/>
  <c r="AA67" i="8" s="1"/>
  <c r="AC64" i="14"/>
  <c r="AG64" i="14" s="1"/>
  <c r="M63" i="10"/>
  <c r="AH57" i="14"/>
  <c r="AC57" i="10"/>
  <c r="AF60" i="8" s="1"/>
  <c r="AH60" i="8" s="1"/>
  <c r="Q57" i="15"/>
  <c r="S55" i="15"/>
  <c r="AE55" i="10"/>
  <c r="AI58" i="8" s="1"/>
  <c r="AL58" i="8" s="1"/>
  <c r="AK55" i="14"/>
  <c r="AN55" i="14" s="1"/>
  <c r="G69" i="14"/>
  <c r="S66" i="10"/>
  <c r="H69" i="7" s="1"/>
  <c r="T68" i="6"/>
  <c r="U68" i="6" s="1"/>
  <c r="V68" i="6" s="1"/>
  <c r="O68" i="6"/>
  <c r="N63" i="15"/>
  <c r="Z63" i="10"/>
  <c r="AB66" i="8" s="1"/>
  <c r="AD63" i="14"/>
  <c r="D60" i="14"/>
  <c r="L67" i="10"/>
  <c r="J67" i="14"/>
  <c r="F67" i="15"/>
  <c r="J67" i="10"/>
  <c r="P76" i="10"/>
  <c r="L76" i="10"/>
  <c r="J76" i="14"/>
  <c r="K76" i="14" s="1"/>
  <c r="F76" i="15"/>
  <c r="AC76" i="14"/>
  <c r="AG76" i="14" s="1"/>
  <c r="M76" i="15"/>
  <c r="Y76" i="10"/>
  <c r="AA79" i="8" s="1"/>
  <c r="U74" i="15"/>
  <c r="AG74" i="10"/>
  <c r="AK77" i="8" s="1"/>
  <c r="AM74" i="14"/>
  <c r="J126" i="12"/>
  <c r="Q77" i="8" s="1"/>
  <c r="R77" i="8" s="1"/>
  <c r="W74" i="14"/>
  <c r="X74" i="14" s="1"/>
  <c r="T74" i="14" s="1"/>
  <c r="AE74" i="14"/>
  <c r="O74" i="15"/>
  <c r="AA74" i="10"/>
  <c r="AC77" i="8" s="1"/>
  <c r="P72" i="14"/>
  <c r="P73" i="7"/>
  <c r="N64" i="10"/>
  <c r="X68" i="6"/>
  <c r="Y68" i="6" s="1"/>
  <c r="W68" i="6"/>
  <c r="AF58" i="14"/>
  <c r="P58" i="15"/>
  <c r="AB58" i="10"/>
  <c r="AD61" i="8" s="1"/>
  <c r="P58" i="10"/>
  <c r="J58" i="14"/>
  <c r="K58" i="14" s="1"/>
  <c r="L58" i="10"/>
  <c r="F58" i="15"/>
  <c r="O89" i="12"/>
  <c r="I51" i="14"/>
  <c r="K51" i="14" s="1"/>
  <c r="E51" i="15"/>
  <c r="I51" i="10"/>
  <c r="S54" i="6" s="1"/>
  <c r="H50" i="14"/>
  <c r="D50" i="15"/>
  <c r="H50" i="10"/>
  <c r="J49" i="14"/>
  <c r="K49" i="14" s="1"/>
  <c r="F49" i="15"/>
  <c r="L49" i="10"/>
  <c r="Y61" i="10"/>
  <c r="AA64" i="8" s="1"/>
  <c r="M61" i="15"/>
  <c r="AC61" i="14"/>
  <c r="AG61" i="14" s="1"/>
  <c r="O61" i="14"/>
  <c r="H61" i="15"/>
  <c r="R61" i="10"/>
  <c r="G64" i="7" s="1"/>
  <c r="M64" i="7" s="1"/>
  <c r="L55" i="14"/>
  <c r="AH48" i="14"/>
  <c r="AJ48" i="14" s="1"/>
  <c r="Q48" i="15"/>
  <c r="AC48" i="10"/>
  <c r="AF51" i="8" s="1"/>
  <c r="AH51" i="8" s="1"/>
  <c r="K42" i="10"/>
  <c r="D53" i="15"/>
  <c r="H53" i="10"/>
  <c r="H53" i="14"/>
  <c r="L53" i="14" s="1"/>
  <c r="D53" i="14" s="1"/>
  <c r="AE55" i="8"/>
  <c r="AM55" i="8" s="1"/>
  <c r="F50" i="15"/>
  <c r="L50" i="10"/>
  <c r="J50" i="14"/>
  <c r="K50" i="14" s="1"/>
  <c r="H49" i="10"/>
  <c r="H49" i="14"/>
  <c r="D49" i="15"/>
  <c r="E42" i="15"/>
  <c r="I42" i="10"/>
  <c r="I42" i="14"/>
  <c r="AB59" i="10"/>
  <c r="AD62" i="8" s="1"/>
  <c r="P59" i="15"/>
  <c r="AF59" i="14"/>
  <c r="J59" i="10"/>
  <c r="E59" i="15"/>
  <c r="I59" i="10"/>
  <c r="S62" i="6" s="1"/>
  <c r="I59" i="14"/>
  <c r="C62" i="8"/>
  <c r="C62" i="7"/>
  <c r="C62" i="6"/>
  <c r="C61" i="3"/>
  <c r="P53" i="10"/>
  <c r="N53" i="10"/>
  <c r="C56" i="7"/>
  <c r="C56" i="6"/>
  <c r="C56" i="8"/>
  <c r="C55" i="3"/>
  <c r="AF50" i="10"/>
  <c r="AJ53" i="8" s="1"/>
  <c r="AL50" i="14"/>
  <c r="T50" i="15"/>
  <c r="O48" i="10"/>
  <c r="S56" i="10"/>
  <c r="H59" i="7" s="1"/>
  <c r="H49" i="15"/>
  <c r="R49" i="10"/>
  <c r="G52" i="7" s="1"/>
  <c r="M52" i="7" s="1"/>
  <c r="O49" i="14"/>
  <c r="H41" i="10"/>
  <c r="D41" i="15"/>
  <c r="H41" i="14"/>
  <c r="L41" i="14" s="1"/>
  <c r="F41" i="14"/>
  <c r="G41" i="14" s="1"/>
  <c r="C41" i="15"/>
  <c r="G41" i="10"/>
  <c r="O50" i="7"/>
  <c r="H44" i="14"/>
  <c r="L44" i="14" s="1"/>
  <c r="D44" i="14" s="1"/>
  <c r="D44" i="15"/>
  <c r="H44" i="10"/>
  <c r="K44" i="10"/>
  <c r="C47" i="8"/>
  <c r="C47" i="6"/>
  <c r="C46" i="3"/>
  <c r="C47" i="7"/>
  <c r="M47" i="7" s="1"/>
  <c r="P37" i="10"/>
  <c r="AH37" i="14"/>
  <c r="AJ37" i="14" s="1"/>
  <c r="Q37" i="15"/>
  <c r="AC37" i="10"/>
  <c r="AF40" i="8" s="1"/>
  <c r="AH40" i="8" s="1"/>
  <c r="I51" i="15"/>
  <c r="V44" i="10"/>
  <c r="Y47" i="8"/>
  <c r="Z47" i="8" s="1"/>
  <c r="AI28" i="14"/>
  <c r="AJ28" i="14" s="1"/>
  <c r="R28" i="15"/>
  <c r="AD28" i="10"/>
  <c r="AG31" i="8" s="1"/>
  <c r="AH31" i="8" s="1"/>
  <c r="AC46" i="14"/>
  <c r="AG46" i="14" s="1"/>
  <c r="Y46" i="10"/>
  <c r="AA49" i="8" s="1"/>
  <c r="M46" i="15"/>
  <c r="AA46" i="14"/>
  <c r="L46" i="15"/>
  <c r="V42" i="10"/>
  <c r="Y45" i="8"/>
  <c r="Z45" i="8" s="1"/>
  <c r="X41" i="10"/>
  <c r="N35" i="10"/>
  <c r="S50" i="10"/>
  <c r="H53" i="7" s="1"/>
  <c r="G47" i="14"/>
  <c r="M43" i="10"/>
  <c r="L43" i="10"/>
  <c r="J43" i="14"/>
  <c r="K43" i="14" s="1"/>
  <c r="L43" i="14" s="1"/>
  <c r="F43" i="15"/>
  <c r="M38" i="10"/>
  <c r="M37" i="10"/>
  <c r="P35" i="15"/>
  <c r="AB35" i="10"/>
  <c r="AD38" i="8" s="1"/>
  <c r="AF35" i="14"/>
  <c r="S51" i="10"/>
  <c r="H54" i="7" s="1"/>
  <c r="T40" i="15"/>
  <c r="AF40" i="10"/>
  <c r="AJ43" i="8" s="1"/>
  <c r="AL43" i="8" s="1"/>
  <c r="AL40" i="14"/>
  <c r="AN40" i="14" s="1"/>
  <c r="W38" i="10"/>
  <c r="AG28" i="10"/>
  <c r="AK31" i="8" s="1"/>
  <c r="AM28" i="14"/>
  <c r="U28" i="15"/>
  <c r="H22" i="14"/>
  <c r="L22" i="14" s="1"/>
  <c r="D22" i="14" s="1"/>
  <c r="D22" i="15"/>
  <c r="H22" i="10"/>
  <c r="L55" i="7"/>
  <c r="AB45" i="14"/>
  <c r="Z45" i="14" s="1"/>
  <c r="S45" i="14" s="1"/>
  <c r="W39" i="14"/>
  <c r="X39" i="14" s="1"/>
  <c r="T39" i="14" s="1"/>
  <c r="B34" i="15"/>
  <c r="F34" i="10"/>
  <c r="E34" i="14"/>
  <c r="E32" i="15"/>
  <c r="I32" i="14"/>
  <c r="I32" i="10"/>
  <c r="S35" i="6" s="1"/>
  <c r="U32" i="10"/>
  <c r="J35" i="7" s="1"/>
  <c r="R32" i="14"/>
  <c r="K32" i="15"/>
  <c r="C35" i="7"/>
  <c r="M35" i="7" s="1"/>
  <c r="C35" i="8"/>
  <c r="C35" i="6"/>
  <c r="C34" i="3"/>
  <c r="AH28" i="8"/>
  <c r="W24" i="14"/>
  <c r="X24" i="14" s="1"/>
  <c r="T24" i="14" s="1"/>
  <c r="J43" i="12"/>
  <c r="Q27" i="8" s="1"/>
  <c r="J11" i="14"/>
  <c r="K11" i="14" s="1"/>
  <c r="F11" i="15"/>
  <c r="L11" i="10"/>
  <c r="V38" i="10"/>
  <c r="Y41" i="8"/>
  <c r="Z41" i="8" s="1"/>
  <c r="H31" i="15"/>
  <c r="O31" i="14"/>
  <c r="R31" i="10"/>
  <c r="G34" i="7" s="1"/>
  <c r="M34" i="7" s="1"/>
  <c r="N31" i="10"/>
  <c r="Q31" i="14"/>
  <c r="J31" i="15"/>
  <c r="T31" i="10"/>
  <c r="I34" i="7" s="1"/>
  <c r="O34" i="7" s="1"/>
  <c r="P30" i="14"/>
  <c r="M30" i="14" s="1"/>
  <c r="V32" i="10"/>
  <c r="Y35" i="8"/>
  <c r="Z35" i="8" s="1"/>
  <c r="K31" i="10"/>
  <c r="G40" i="14"/>
  <c r="D39" i="15"/>
  <c r="H39" i="10"/>
  <c r="H39" i="14"/>
  <c r="U39" i="15"/>
  <c r="AM39" i="14"/>
  <c r="AG39" i="10"/>
  <c r="AK42" i="8" s="1"/>
  <c r="J39" i="14"/>
  <c r="F39" i="15"/>
  <c r="L39" i="10"/>
  <c r="X40" i="6"/>
  <c r="Y40" i="6" s="1"/>
  <c r="W40" i="6"/>
  <c r="AE33" i="8"/>
  <c r="AM33" i="8" s="1"/>
  <c r="O44" i="12"/>
  <c r="K28" i="6" s="1"/>
  <c r="L28" i="6" s="1"/>
  <c r="M28" i="6" s="1"/>
  <c r="C28" i="8"/>
  <c r="C28" i="6"/>
  <c r="C28" i="7"/>
  <c r="L28" i="7" s="1"/>
  <c r="C27" i="3"/>
  <c r="C65" i="4" s="1"/>
  <c r="O33" i="7"/>
  <c r="R29" i="10"/>
  <c r="G32" i="7" s="1"/>
  <c r="M32" i="7" s="1"/>
  <c r="H29" i="15"/>
  <c r="O29" i="14"/>
  <c r="AE23" i="14"/>
  <c r="O23" i="15"/>
  <c r="AA23" i="10"/>
  <c r="AC26" i="8" s="1"/>
  <c r="O20" i="14"/>
  <c r="M20" i="14" s="1"/>
  <c r="H20" i="15"/>
  <c r="R20" i="10"/>
  <c r="G23" i="7" s="1"/>
  <c r="M23" i="7" s="1"/>
  <c r="H19" i="14"/>
  <c r="L19" i="14" s="1"/>
  <c r="D19" i="14" s="1"/>
  <c r="H19" i="10"/>
  <c r="D19" i="15"/>
  <c r="W11" i="10"/>
  <c r="W33" i="10"/>
  <c r="J59" i="12"/>
  <c r="W34" i="14"/>
  <c r="X34" i="14" s="1"/>
  <c r="T34" i="14" s="1"/>
  <c r="AM29" i="14"/>
  <c r="AG29" i="10"/>
  <c r="AK32" i="8" s="1"/>
  <c r="U29" i="15"/>
  <c r="I36" i="15"/>
  <c r="D34" i="15"/>
  <c r="H34" i="10"/>
  <c r="H34" i="14"/>
  <c r="L34" i="14" s="1"/>
  <c r="M34" i="10"/>
  <c r="O34" i="14"/>
  <c r="R34" i="10"/>
  <c r="G37" i="7" s="1"/>
  <c r="M37" i="7" s="1"/>
  <c r="H34" i="15"/>
  <c r="U33" i="10"/>
  <c r="J36" i="7" s="1"/>
  <c r="R33" i="14"/>
  <c r="K33" i="15"/>
  <c r="Z33" i="10"/>
  <c r="AB36" i="8" s="1"/>
  <c r="AD33" i="14"/>
  <c r="N33" i="15"/>
  <c r="C36" i="7"/>
  <c r="C36" i="8"/>
  <c r="C36" i="6"/>
  <c r="C35" i="3"/>
  <c r="I29" i="10"/>
  <c r="S32" i="6" s="1"/>
  <c r="I29" i="14"/>
  <c r="E29" i="15"/>
  <c r="AI29" i="14"/>
  <c r="R29" i="15"/>
  <c r="AD29" i="10"/>
  <c r="AG32" i="8" s="1"/>
  <c r="C26" i="15"/>
  <c r="F26" i="14"/>
  <c r="G26" i="14" s="1"/>
  <c r="G26" i="10"/>
  <c r="M26" i="10"/>
  <c r="W26" i="10"/>
  <c r="N26" i="14"/>
  <c r="G26" i="15"/>
  <c r="Q26" i="10"/>
  <c r="F29" i="7" s="1"/>
  <c r="F28" i="6"/>
  <c r="G28" i="6"/>
  <c r="H28" i="6" s="1"/>
  <c r="K21" i="14"/>
  <c r="AC17" i="14"/>
  <c r="M17" i="15"/>
  <c r="Y17" i="10"/>
  <c r="AA20" i="8" s="1"/>
  <c r="M25" i="7"/>
  <c r="P17" i="10"/>
  <c r="O23" i="7"/>
  <c r="R21" i="15"/>
  <c r="AD21" i="10"/>
  <c r="AG24" i="8" s="1"/>
  <c r="AI21" i="14"/>
  <c r="X21" i="10"/>
  <c r="O17" i="15"/>
  <c r="AA17" i="10"/>
  <c r="AC20" i="8" s="1"/>
  <c r="AE17" i="14"/>
  <c r="M25" i="14"/>
  <c r="O16" i="10"/>
  <c r="E13" i="14"/>
  <c r="F13" i="10"/>
  <c r="B13" i="15"/>
  <c r="C16" i="6"/>
  <c r="C16" i="8"/>
  <c r="C16" i="7"/>
  <c r="O16" i="7" s="1"/>
  <c r="C15" i="3"/>
  <c r="C7" i="8"/>
  <c r="C7" i="7"/>
  <c r="L7" i="7" s="1"/>
  <c r="C7" i="6"/>
  <c r="C6" i="3"/>
  <c r="X17" i="10"/>
  <c r="M22" i="7"/>
  <c r="K20" i="14"/>
  <c r="L20" i="14" s="1"/>
  <c r="D20" i="14" s="1"/>
  <c r="L18" i="10"/>
  <c r="F18" i="15"/>
  <c r="J18" i="14"/>
  <c r="K18" i="14" s="1"/>
  <c r="Y18" i="10"/>
  <c r="AA21" i="8" s="1"/>
  <c r="M18" i="15"/>
  <c r="AC18" i="14"/>
  <c r="AG18" i="14" s="1"/>
  <c r="P18" i="10"/>
  <c r="AG16" i="14"/>
  <c r="N14" i="10"/>
  <c r="AD10" i="10"/>
  <c r="AG13" i="8" s="1"/>
  <c r="R10" i="15"/>
  <c r="AI10" i="14"/>
  <c r="R10" i="14"/>
  <c r="K10" i="15"/>
  <c r="U10" i="10"/>
  <c r="J13" i="7" s="1"/>
  <c r="P13" i="7" s="1"/>
  <c r="J14" i="10"/>
  <c r="R14" i="14"/>
  <c r="U14" i="10"/>
  <c r="J17" i="7" s="1"/>
  <c r="P17" i="7" s="1"/>
  <c r="K14" i="15"/>
  <c r="P9" i="10"/>
  <c r="AC9" i="14"/>
  <c r="AG9" i="14" s="1"/>
  <c r="Y9" i="10"/>
  <c r="AA12" i="8" s="1"/>
  <c r="M9" i="15"/>
  <c r="M15" i="14"/>
  <c r="C15" i="14" s="1"/>
  <c r="H15" i="11" s="1"/>
  <c r="E15" i="11" s="1"/>
  <c r="U12" i="10"/>
  <c r="J15" i="7" s="1"/>
  <c r="K12" i="15"/>
  <c r="R12" i="14"/>
  <c r="AD12" i="14"/>
  <c r="N12" i="15"/>
  <c r="Z12" i="10"/>
  <c r="AB15" i="8" s="1"/>
  <c r="G14" i="6"/>
  <c r="H14" i="6" s="1"/>
  <c r="F14" i="6"/>
  <c r="R6" i="14"/>
  <c r="K6" i="15"/>
  <c r="U6" i="10"/>
  <c r="J9" i="7" s="1"/>
  <c r="P9" i="7" s="1"/>
  <c r="V4" i="10"/>
  <c r="Y7" i="8"/>
  <c r="Z7" i="8" s="1"/>
  <c r="O158" i="8"/>
  <c r="O156" i="8"/>
  <c r="X156" i="8" s="1"/>
  <c r="S155" i="3" s="1"/>
  <c r="O154" i="8"/>
  <c r="X154" i="8" s="1"/>
  <c r="S153" i="3" s="1"/>
  <c r="R103" i="8"/>
  <c r="P9" i="14"/>
  <c r="W8" i="10"/>
  <c r="AA8" i="14"/>
  <c r="L8" i="15"/>
  <c r="N3" i="14"/>
  <c r="Q3" i="10"/>
  <c r="F6" i="7" s="1"/>
  <c r="L6" i="7" s="1"/>
  <c r="G3" i="15"/>
  <c r="AF3" i="14"/>
  <c r="AB3" i="10"/>
  <c r="AD6" i="8" s="1"/>
  <c r="P3" i="15"/>
  <c r="R136" i="8"/>
  <c r="X136" i="8" s="1"/>
  <c r="S135" i="3" s="1"/>
  <c r="R49" i="8"/>
  <c r="R44" i="8"/>
  <c r="X44" i="8" s="1"/>
  <c r="S43" i="3" s="1"/>
  <c r="AE9" i="8"/>
  <c r="AM9" i="8" s="1"/>
  <c r="T10" i="8"/>
  <c r="L10" i="8"/>
  <c r="Q10" i="8"/>
  <c r="G10" i="8"/>
  <c r="F10" i="8"/>
  <c r="V10" i="8"/>
  <c r="J10" i="8"/>
  <c r="U10" i="8"/>
  <c r="S10" i="8"/>
  <c r="P10" i="8"/>
  <c r="M10" i="8"/>
  <c r="I10" i="8"/>
  <c r="W161" i="8"/>
  <c r="R35" i="8"/>
  <c r="X35" i="8" s="1"/>
  <c r="S34" i="3" s="1"/>
  <c r="N151" i="8"/>
  <c r="O151" i="8" s="1"/>
  <c r="X151" i="8" s="1"/>
  <c r="S150" i="3" s="1"/>
  <c r="R116" i="8"/>
  <c r="N60" i="8"/>
  <c r="O60" i="8" s="1"/>
  <c r="L50" i="7"/>
  <c r="O7" i="7"/>
  <c r="W160" i="8"/>
  <c r="N64" i="8"/>
  <c r="O10" i="7"/>
  <c r="AF5" i="10"/>
  <c r="AJ8" i="8" s="1"/>
  <c r="AL5" i="14"/>
  <c r="T5" i="15"/>
  <c r="T5" i="10"/>
  <c r="I8" i="7" s="1"/>
  <c r="O8" i="7" s="1"/>
  <c r="Q5" i="14"/>
  <c r="J5" i="15"/>
  <c r="Q5" i="15"/>
  <c r="AH5" i="14"/>
  <c r="AJ5" i="14" s="1"/>
  <c r="AC5" i="10"/>
  <c r="AF8" i="8" s="1"/>
  <c r="AH8" i="8" s="1"/>
  <c r="AA7" i="6"/>
  <c r="O107" i="8"/>
  <c r="X107" i="8" s="1"/>
  <c r="S106" i="3" s="1"/>
  <c r="W55" i="8"/>
  <c r="O23" i="8"/>
  <c r="O101" i="7"/>
  <c r="R152" i="8"/>
  <c r="P25" i="7"/>
  <c r="Q26" i="8"/>
  <c r="R26" i="8" s="1"/>
  <c r="Q25" i="8"/>
  <c r="R25" i="8" s="1"/>
  <c r="R160" i="8"/>
  <c r="O108" i="8"/>
  <c r="T57" i="4"/>
  <c r="O146" i="8"/>
  <c r="O21" i="8"/>
  <c r="O111" i="8"/>
  <c r="O106" i="8"/>
  <c r="O89" i="8"/>
  <c r="H58" i="8"/>
  <c r="O58" i="8" s="1"/>
  <c r="X58" i="8" s="1"/>
  <c r="S57" i="3" s="1"/>
  <c r="W28" i="8"/>
  <c r="X28" i="8" s="1"/>
  <c r="S27" i="3" s="1"/>
  <c r="T77" i="5"/>
  <c r="T97" i="4"/>
  <c r="H139" i="8"/>
  <c r="O139" i="8" s="1"/>
  <c r="X139" i="8" s="1"/>
  <c r="S138" i="3" s="1"/>
  <c r="N97" i="8"/>
  <c r="W91" i="8"/>
  <c r="N87" i="8"/>
  <c r="C12" i="4"/>
  <c r="T12" i="4"/>
  <c r="G5" i="15"/>
  <c r="Q5" i="10"/>
  <c r="F8" i="7" s="1"/>
  <c r="L8" i="7" s="1"/>
  <c r="N5" i="14"/>
  <c r="R74" i="8"/>
  <c r="K55" i="8"/>
  <c r="O55" i="8" s="1"/>
  <c r="X55" i="8" s="1"/>
  <c r="S54" i="3" s="1"/>
  <c r="W37" i="8"/>
  <c r="T128" i="4"/>
  <c r="T109" i="4"/>
  <c r="T64" i="4"/>
  <c r="T40" i="4"/>
  <c r="T71" i="5"/>
  <c r="M160" i="15"/>
  <c r="Y160" i="10"/>
  <c r="AA163" i="8" s="1"/>
  <c r="AC160" i="14"/>
  <c r="AG160" i="14" s="1"/>
  <c r="K153" i="10"/>
  <c r="W150" i="14"/>
  <c r="X150" i="14" s="1"/>
  <c r="T150" i="14" s="1"/>
  <c r="H148" i="14"/>
  <c r="L148" i="14" s="1"/>
  <c r="D148" i="14" s="1"/>
  <c r="D148" i="15"/>
  <c r="V148" i="15" s="1"/>
  <c r="G148" i="11" s="1"/>
  <c r="D148" i="11" s="1"/>
  <c r="H148" i="10"/>
  <c r="AN149" i="14"/>
  <c r="X149" i="10"/>
  <c r="AE149" i="14"/>
  <c r="AA149" i="10"/>
  <c r="AC152" i="8" s="1"/>
  <c r="AE152" i="8" s="1"/>
  <c r="O149" i="15"/>
  <c r="K146" i="10"/>
  <c r="T140" i="15"/>
  <c r="AF140" i="10"/>
  <c r="AJ143" i="8" s="1"/>
  <c r="AL140" i="14"/>
  <c r="AE143" i="8"/>
  <c r="O160" i="10"/>
  <c r="O162" i="7"/>
  <c r="O202" i="12"/>
  <c r="C157" i="7"/>
  <c r="C157" i="6"/>
  <c r="C157" i="8"/>
  <c r="C156" i="3"/>
  <c r="W135" i="10"/>
  <c r="U144" i="15"/>
  <c r="AM144" i="14"/>
  <c r="AN144" i="14" s="1"/>
  <c r="AG144" i="10"/>
  <c r="AK147" i="8" s="1"/>
  <c r="C147" i="8"/>
  <c r="C147" i="6"/>
  <c r="C147" i="7"/>
  <c r="L147" i="7" s="1"/>
  <c r="C146" i="3"/>
  <c r="Q146" i="10"/>
  <c r="F149" i="7" s="1"/>
  <c r="L149" i="7" s="1"/>
  <c r="G146" i="15"/>
  <c r="N146" i="14"/>
  <c r="O146" i="10"/>
  <c r="W142" i="10"/>
  <c r="M139" i="14"/>
  <c r="F161" i="14"/>
  <c r="G161" i="14" s="1"/>
  <c r="C161" i="15"/>
  <c r="G161" i="10"/>
  <c r="P164" i="7" s="1"/>
  <c r="AC163" i="10"/>
  <c r="AF166" i="8" s="1"/>
  <c r="AH166" i="8" s="1"/>
  <c r="AH163" i="14"/>
  <c r="AJ163" i="14" s="1"/>
  <c r="Q163" i="15"/>
  <c r="S163" i="15"/>
  <c r="AE163" i="10"/>
  <c r="AI166" i="8" s="1"/>
  <c r="AK163" i="14"/>
  <c r="N162" i="7"/>
  <c r="J158" i="15"/>
  <c r="Q158" i="14"/>
  <c r="T158" i="10"/>
  <c r="I161" i="7" s="1"/>
  <c r="O161" i="7" s="1"/>
  <c r="O158" i="10"/>
  <c r="AN153" i="14"/>
  <c r="O152" i="10"/>
  <c r="K151" i="10"/>
  <c r="W151" i="14"/>
  <c r="X151" i="14" s="1"/>
  <c r="T151" i="14" s="1"/>
  <c r="AC151" i="14"/>
  <c r="AG151" i="14" s="1"/>
  <c r="Y151" i="10"/>
  <c r="AA154" i="8" s="1"/>
  <c r="M151" i="15"/>
  <c r="AL163" i="14"/>
  <c r="T163" i="15"/>
  <c r="AF163" i="10"/>
  <c r="AJ166" i="8" s="1"/>
  <c r="AM162" i="14"/>
  <c r="U162" i="15"/>
  <c r="AG162" i="10"/>
  <c r="AK165" i="8" s="1"/>
  <c r="AB162" i="10"/>
  <c r="AD165" i="8" s="1"/>
  <c r="AF162" i="14"/>
  <c r="P162" i="15"/>
  <c r="X161" i="10"/>
  <c r="P158" i="10"/>
  <c r="M159" i="7"/>
  <c r="S155" i="10"/>
  <c r="H158" i="7" s="1"/>
  <c r="O163" i="14"/>
  <c r="H163" i="15"/>
  <c r="R163" i="10"/>
  <c r="G166" i="7" s="1"/>
  <c r="M166" i="7" s="1"/>
  <c r="M160" i="10"/>
  <c r="N159" i="10"/>
  <c r="G160" i="10"/>
  <c r="F160" i="14"/>
  <c r="G160" i="14" s="1"/>
  <c r="C160" i="15"/>
  <c r="I158" i="10"/>
  <c r="S161" i="6" s="1"/>
  <c r="I158" i="14"/>
  <c r="E158" i="15"/>
  <c r="AI158" i="14"/>
  <c r="R158" i="15"/>
  <c r="AD158" i="10"/>
  <c r="AG161" i="8" s="1"/>
  <c r="H149" i="15"/>
  <c r="O149" i="14"/>
  <c r="R149" i="10"/>
  <c r="G152" i="7" s="1"/>
  <c r="M152" i="7" s="1"/>
  <c r="M150" i="7"/>
  <c r="AK145" i="14"/>
  <c r="AN145" i="14" s="1"/>
  <c r="S145" i="15"/>
  <c r="AE145" i="10"/>
  <c r="AI148" i="8" s="1"/>
  <c r="AL148" i="8" s="1"/>
  <c r="B146" i="15"/>
  <c r="F146" i="10"/>
  <c r="E146" i="14"/>
  <c r="T144" i="10"/>
  <c r="I147" i="7" s="1"/>
  <c r="Q144" i="14"/>
  <c r="J144" i="15"/>
  <c r="N147" i="14"/>
  <c r="G147" i="15"/>
  <c r="Q147" i="10"/>
  <c r="F150" i="7" s="1"/>
  <c r="L150" i="7" s="1"/>
  <c r="S149" i="10"/>
  <c r="H152" i="7" s="1"/>
  <c r="AA157" i="14"/>
  <c r="L157" i="15"/>
  <c r="W156" i="10"/>
  <c r="J163" i="10"/>
  <c r="AE161" i="14"/>
  <c r="O161" i="15"/>
  <c r="AA161" i="10"/>
  <c r="AC164" i="8" s="1"/>
  <c r="K165" i="6"/>
  <c r="L165" i="6" s="1"/>
  <c r="J165" i="6"/>
  <c r="AC162" i="10"/>
  <c r="AF165" i="8" s="1"/>
  <c r="AH165" i="8" s="1"/>
  <c r="AH162" i="14"/>
  <c r="AJ162" i="14" s="1"/>
  <c r="Q162" i="15"/>
  <c r="D163" i="15"/>
  <c r="H163" i="10"/>
  <c r="H163" i="14"/>
  <c r="Q154" i="15"/>
  <c r="AC154" i="10"/>
  <c r="AF157" i="8" s="1"/>
  <c r="AH157" i="8" s="1"/>
  <c r="AH154" i="14"/>
  <c r="AJ154" i="14" s="1"/>
  <c r="J154" i="10"/>
  <c r="I149" i="10"/>
  <c r="S152" i="6" s="1"/>
  <c r="I149" i="14"/>
  <c r="E149" i="15"/>
  <c r="AI149" i="14"/>
  <c r="R149" i="15"/>
  <c r="AD149" i="10"/>
  <c r="AG152" i="8" s="1"/>
  <c r="C148" i="7"/>
  <c r="C148" i="8"/>
  <c r="C147" i="3"/>
  <c r="C148" i="6"/>
  <c r="O146" i="14"/>
  <c r="H146" i="15"/>
  <c r="R146" i="10"/>
  <c r="G149" i="7" s="1"/>
  <c r="M149" i="7" s="1"/>
  <c r="Y145" i="10"/>
  <c r="AA148" i="8" s="1"/>
  <c r="M145" i="15"/>
  <c r="AC145" i="14"/>
  <c r="AG145" i="14" s="1"/>
  <c r="M151" i="7"/>
  <c r="L145" i="15"/>
  <c r="AA145" i="14"/>
  <c r="L144" i="10"/>
  <c r="J144" i="14"/>
  <c r="K144" i="14" s="1"/>
  <c r="F144" i="15"/>
  <c r="H140" i="14"/>
  <c r="D140" i="15"/>
  <c r="H140" i="10"/>
  <c r="N152" i="10"/>
  <c r="AD152" i="14"/>
  <c r="N152" i="15"/>
  <c r="Z152" i="10"/>
  <c r="AB155" i="8" s="1"/>
  <c r="AE152" i="14"/>
  <c r="AA152" i="10"/>
  <c r="AC155" i="8" s="1"/>
  <c r="O152" i="15"/>
  <c r="D141" i="15"/>
  <c r="V141" i="15" s="1"/>
  <c r="G141" i="11" s="1"/>
  <c r="D141" i="11" s="1"/>
  <c r="H141" i="10"/>
  <c r="X144" i="6" s="1"/>
  <c r="Y144" i="6" s="1"/>
  <c r="Z144" i="6" s="1"/>
  <c r="H141" i="14"/>
  <c r="L141" i="14" s="1"/>
  <c r="D141" i="14" s="1"/>
  <c r="AE142" i="10"/>
  <c r="AI145" i="8" s="1"/>
  <c r="AL145" i="8" s="1"/>
  <c r="AK142" i="14"/>
  <c r="AN142" i="14" s="1"/>
  <c r="S142" i="15"/>
  <c r="O144" i="7"/>
  <c r="X138" i="6"/>
  <c r="Y138" i="6" s="1"/>
  <c r="W138" i="6"/>
  <c r="W132" i="10"/>
  <c r="R133" i="15"/>
  <c r="AD133" i="10"/>
  <c r="AG136" i="8" s="1"/>
  <c r="AH136" i="8" s="1"/>
  <c r="AI133" i="14"/>
  <c r="AJ133" i="14" s="1"/>
  <c r="AB133" i="14" s="1"/>
  <c r="E132" i="15"/>
  <c r="I132" i="14"/>
  <c r="I132" i="10"/>
  <c r="S135" i="6" s="1"/>
  <c r="O138" i="15"/>
  <c r="AA138" i="10"/>
  <c r="AC141" i="8" s="1"/>
  <c r="AE138" i="14"/>
  <c r="AH129" i="14"/>
  <c r="AJ129" i="14" s="1"/>
  <c r="Q129" i="15"/>
  <c r="AC129" i="10"/>
  <c r="AF132" i="8" s="1"/>
  <c r="AH132" i="8" s="1"/>
  <c r="T138" i="15"/>
  <c r="AF138" i="10"/>
  <c r="AJ141" i="8" s="1"/>
  <c r="AL138" i="14"/>
  <c r="D138" i="15"/>
  <c r="H138" i="10"/>
  <c r="H138" i="14"/>
  <c r="L138" i="14" s="1"/>
  <c r="D138" i="14" s="1"/>
  <c r="P128" i="15"/>
  <c r="AF128" i="14"/>
  <c r="AB128" i="10"/>
  <c r="AD131" i="8" s="1"/>
  <c r="T121" i="15"/>
  <c r="AL121" i="14"/>
  <c r="AN121" i="14" s="1"/>
  <c r="AF121" i="10"/>
  <c r="AJ124" i="8" s="1"/>
  <c r="AL124" i="8" s="1"/>
  <c r="AG122" i="10"/>
  <c r="AK125" i="8" s="1"/>
  <c r="U122" i="15"/>
  <c r="AM122" i="14"/>
  <c r="V129" i="10"/>
  <c r="Y132" i="8"/>
  <c r="Z132" i="8" s="1"/>
  <c r="P126" i="6"/>
  <c r="Q126" i="6" s="1"/>
  <c r="R126" i="6" s="1"/>
  <c r="T126" i="6"/>
  <c r="U126" i="6" s="1"/>
  <c r="V126" i="6" s="1"/>
  <c r="O126" i="6"/>
  <c r="C126" i="15"/>
  <c r="G126" i="10"/>
  <c r="F126" i="14"/>
  <c r="G126" i="14" s="1"/>
  <c r="H126" i="15"/>
  <c r="O126" i="14"/>
  <c r="R126" i="10"/>
  <c r="G129" i="7" s="1"/>
  <c r="M129" i="7" s="1"/>
  <c r="J126" i="14"/>
  <c r="K126" i="14" s="1"/>
  <c r="F126" i="15"/>
  <c r="L126" i="10"/>
  <c r="I116" i="10"/>
  <c r="S119" i="6" s="1"/>
  <c r="E116" i="15"/>
  <c r="I116" i="14"/>
  <c r="AL117" i="8"/>
  <c r="C117" i="7"/>
  <c r="M117" i="7" s="1"/>
  <c r="C117" i="8"/>
  <c r="C117" i="6"/>
  <c r="C116" i="3"/>
  <c r="U110" i="15"/>
  <c r="AM110" i="14"/>
  <c r="AN110" i="14" s="1"/>
  <c r="AB110" i="14" s="1"/>
  <c r="Z110" i="14" s="1"/>
  <c r="S110" i="14" s="1"/>
  <c r="AG110" i="10"/>
  <c r="AK113" i="8" s="1"/>
  <c r="AL113" i="8" s="1"/>
  <c r="Z117" i="10"/>
  <c r="AB120" i="8" s="1"/>
  <c r="N117" i="15"/>
  <c r="AD117" i="14"/>
  <c r="W117" i="14"/>
  <c r="X117" i="14" s="1"/>
  <c r="T117" i="14" s="1"/>
  <c r="N4" i="13"/>
  <c r="AB113" i="10"/>
  <c r="AD116" i="8" s="1"/>
  <c r="P113" i="15"/>
  <c r="AF113" i="14"/>
  <c r="X116" i="10"/>
  <c r="P113" i="10"/>
  <c r="O118" i="10"/>
  <c r="K113" i="10"/>
  <c r="AG118" i="10"/>
  <c r="AK121" i="8" s="1"/>
  <c r="U118" i="15"/>
  <c r="AM118" i="14"/>
  <c r="R118" i="14"/>
  <c r="K118" i="15"/>
  <c r="U118" i="10"/>
  <c r="J121" i="7" s="1"/>
  <c r="P121" i="7" s="1"/>
  <c r="H116" i="10"/>
  <c r="H116" i="14"/>
  <c r="D116" i="15"/>
  <c r="AD116" i="14"/>
  <c r="N116" i="15"/>
  <c r="Z116" i="10"/>
  <c r="AB119" i="8" s="1"/>
  <c r="X116" i="6"/>
  <c r="Y116" i="6" s="1"/>
  <c r="Z116" i="6" s="1"/>
  <c r="W116" i="6"/>
  <c r="G110" i="14"/>
  <c r="M108" i="10"/>
  <c r="W106" i="10"/>
  <c r="O115" i="7"/>
  <c r="AA108" i="10"/>
  <c r="AC111" i="8" s="1"/>
  <c r="O108" i="15"/>
  <c r="AE108" i="14"/>
  <c r="M106" i="15"/>
  <c r="Y106" i="10"/>
  <c r="AA109" i="8" s="1"/>
  <c r="AC106" i="14"/>
  <c r="AG106" i="14" s="1"/>
  <c r="N105" i="14"/>
  <c r="G105" i="15"/>
  <c r="Q105" i="10"/>
  <c r="F108" i="7" s="1"/>
  <c r="L108" i="7" s="1"/>
  <c r="M107" i="7"/>
  <c r="N103" i="14"/>
  <c r="G103" i="15"/>
  <c r="Q103" i="10"/>
  <c r="F106" i="7" s="1"/>
  <c r="L106" i="7" s="1"/>
  <c r="AA97" i="14"/>
  <c r="L97" i="15"/>
  <c r="W96" i="10"/>
  <c r="H88" i="14"/>
  <c r="L88" i="14" s="1"/>
  <c r="D88" i="14" s="1"/>
  <c r="B88" i="14" s="1"/>
  <c r="F88" i="11" s="1"/>
  <c r="C88" i="11" s="1"/>
  <c r="D88" i="15"/>
  <c r="V88" i="15" s="1"/>
  <c r="G88" i="11" s="1"/>
  <c r="D88" i="11" s="1"/>
  <c r="H88" i="10"/>
  <c r="X91" i="6" s="1"/>
  <c r="Y91" i="6" s="1"/>
  <c r="Z91" i="6" s="1"/>
  <c r="N107" i="10"/>
  <c r="AI107" i="14"/>
  <c r="R107" i="15"/>
  <c r="AD107" i="10"/>
  <c r="AG110" i="8" s="1"/>
  <c r="AL108" i="8"/>
  <c r="AG103" i="10"/>
  <c r="AK106" i="8" s="1"/>
  <c r="AM103" i="14"/>
  <c r="U103" i="15"/>
  <c r="AK97" i="14"/>
  <c r="AN97" i="14" s="1"/>
  <c r="S97" i="15"/>
  <c r="AE97" i="10"/>
  <c r="AI100" i="8" s="1"/>
  <c r="AL100" i="8" s="1"/>
  <c r="I111" i="10"/>
  <c r="S114" i="6" s="1"/>
  <c r="I111" i="14"/>
  <c r="E111" i="15"/>
  <c r="H109" i="15"/>
  <c r="R109" i="10"/>
  <c r="G112" i="7" s="1"/>
  <c r="M112" i="7" s="1"/>
  <c r="O109" i="14"/>
  <c r="C108" i="15"/>
  <c r="G108" i="10"/>
  <c r="F108" i="14"/>
  <c r="G108" i="14" s="1"/>
  <c r="AE98" i="10"/>
  <c r="AI101" i="8" s="1"/>
  <c r="AL101" i="8" s="1"/>
  <c r="AK98" i="14"/>
  <c r="AN98" i="14" s="1"/>
  <c r="S98" i="15"/>
  <c r="K113" i="7"/>
  <c r="P112" i="3" s="1"/>
  <c r="N113" i="7"/>
  <c r="Q113" i="7" s="1"/>
  <c r="P104" i="14"/>
  <c r="M104" i="14" s="1"/>
  <c r="L112" i="14"/>
  <c r="D112" i="14" s="1"/>
  <c r="E108" i="15"/>
  <c r="I108" i="10"/>
  <c r="S111" i="6" s="1"/>
  <c r="I108" i="14"/>
  <c r="AM108" i="14"/>
  <c r="AG108" i="10"/>
  <c r="AK111" i="8" s="1"/>
  <c r="U108" i="15"/>
  <c r="AG112" i="14"/>
  <c r="AB112" i="14" s="1"/>
  <c r="Z112" i="14" s="1"/>
  <c r="S112" i="14" s="1"/>
  <c r="O111" i="10"/>
  <c r="AL111" i="14"/>
  <c r="T111" i="15"/>
  <c r="AF111" i="10"/>
  <c r="AJ114" i="8" s="1"/>
  <c r="K108" i="10"/>
  <c r="AA101" i="10"/>
  <c r="AC104" i="8" s="1"/>
  <c r="AE101" i="14"/>
  <c r="O101" i="15"/>
  <c r="C104" i="8"/>
  <c r="C104" i="7"/>
  <c r="C104" i="6"/>
  <c r="C103" i="3"/>
  <c r="L100" i="15"/>
  <c r="AA100" i="14"/>
  <c r="B93" i="15"/>
  <c r="E93" i="14"/>
  <c r="F93" i="10"/>
  <c r="W101" i="10"/>
  <c r="AC100" i="10"/>
  <c r="AF103" i="8" s="1"/>
  <c r="AH100" i="14"/>
  <c r="Q100" i="15"/>
  <c r="AD100" i="14"/>
  <c r="N100" i="15"/>
  <c r="Z100" i="10"/>
  <c r="AB103" i="8" s="1"/>
  <c r="P110" i="6"/>
  <c r="Q110" i="6" s="1"/>
  <c r="O110" i="6"/>
  <c r="T110" i="6"/>
  <c r="U110" i="6" s="1"/>
  <c r="V110" i="6" s="1"/>
  <c r="X110" i="6"/>
  <c r="Y110" i="6" s="1"/>
  <c r="Z110" i="6" s="1"/>
  <c r="W107" i="6"/>
  <c r="X107" i="6"/>
  <c r="Y107" i="6" s="1"/>
  <c r="Z107" i="6" s="1"/>
  <c r="AC102" i="10"/>
  <c r="AF105" i="8" s="1"/>
  <c r="AH105" i="8" s="1"/>
  <c r="AH102" i="14"/>
  <c r="AJ102" i="14" s="1"/>
  <c r="Q102" i="15"/>
  <c r="AE101" i="8"/>
  <c r="J94" i="10"/>
  <c r="C94" i="6"/>
  <c r="C94" i="7"/>
  <c r="O94" i="7" s="1"/>
  <c r="C94" i="8"/>
  <c r="C93" i="3"/>
  <c r="AC101" i="10"/>
  <c r="AF104" i="8" s="1"/>
  <c r="AH104" i="8" s="1"/>
  <c r="Q101" i="15"/>
  <c r="AH101" i="14"/>
  <c r="AJ101" i="14" s="1"/>
  <c r="I96" i="15"/>
  <c r="N95" i="10"/>
  <c r="I94" i="14"/>
  <c r="E94" i="15"/>
  <c r="V94" i="15" s="1"/>
  <c r="G94" i="11" s="1"/>
  <c r="D94" i="11" s="1"/>
  <c r="I94" i="10"/>
  <c r="AK82" i="14"/>
  <c r="AN82" i="14" s="1"/>
  <c r="AB82" i="14" s="1"/>
  <c r="Z82" i="14" s="1"/>
  <c r="S82" i="14" s="1"/>
  <c r="S82" i="15"/>
  <c r="AE82" i="10"/>
  <c r="AI85" i="8" s="1"/>
  <c r="AL85" i="8" s="1"/>
  <c r="AM85" i="8" s="1"/>
  <c r="K102" i="10"/>
  <c r="AD100" i="10"/>
  <c r="AG103" i="8" s="1"/>
  <c r="R100" i="15"/>
  <c r="AI100" i="14"/>
  <c r="N99" i="10"/>
  <c r="AC95" i="14"/>
  <c r="AG95" i="14" s="1"/>
  <c r="M95" i="15"/>
  <c r="Y95" i="10"/>
  <c r="AA98" i="8" s="1"/>
  <c r="V91" i="10"/>
  <c r="Y94" i="8"/>
  <c r="Z94" i="8" s="1"/>
  <c r="P97" i="7"/>
  <c r="H83" i="14"/>
  <c r="L83" i="14" s="1"/>
  <c r="D83" i="14" s="1"/>
  <c r="D83" i="15"/>
  <c r="H83" i="10"/>
  <c r="AH79" i="14"/>
  <c r="AJ79" i="14" s="1"/>
  <c r="AB79" i="14" s="1"/>
  <c r="Q79" i="15"/>
  <c r="AC79" i="10"/>
  <c r="AF82" i="8" s="1"/>
  <c r="AH82" i="8" s="1"/>
  <c r="W77" i="10"/>
  <c r="E71" i="14"/>
  <c r="B71" i="15"/>
  <c r="F71" i="10"/>
  <c r="S91" i="10"/>
  <c r="H94" i="7" s="1"/>
  <c r="AK89" i="14"/>
  <c r="AN89" i="14" s="1"/>
  <c r="S89" i="15"/>
  <c r="AE89" i="10"/>
  <c r="AI92" i="8" s="1"/>
  <c r="AL92" i="8" s="1"/>
  <c r="W87" i="10"/>
  <c r="S86" i="15"/>
  <c r="AE86" i="10"/>
  <c r="AI89" i="8" s="1"/>
  <c r="AL89" i="8" s="1"/>
  <c r="AK86" i="14"/>
  <c r="AN86" i="14" s="1"/>
  <c r="K86" i="10"/>
  <c r="E80" i="14"/>
  <c r="B80" i="15"/>
  <c r="F80" i="10"/>
  <c r="F79" i="14"/>
  <c r="G79" i="14" s="1"/>
  <c r="C79" i="15"/>
  <c r="G79" i="10"/>
  <c r="H78" i="14"/>
  <c r="L78" i="14" s="1"/>
  <c r="D78" i="14" s="1"/>
  <c r="D78" i="15"/>
  <c r="V78" i="15" s="1"/>
  <c r="G78" i="11" s="1"/>
  <c r="D78" i="11" s="1"/>
  <c r="H78" i="10"/>
  <c r="X81" i="6" s="1"/>
  <c r="Y81" i="6" s="1"/>
  <c r="I77" i="14"/>
  <c r="K77" i="14" s="1"/>
  <c r="E77" i="15"/>
  <c r="I77" i="10"/>
  <c r="S80" i="6" s="1"/>
  <c r="H70" i="14"/>
  <c r="H70" i="10"/>
  <c r="D70" i="15"/>
  <c r="V70" i="15" s="1"/>
  <c r="G70" i="11" s="1"/>
  <c r="D70" i="11" s="1"/>
  <c r="P62" i="10"/>
  <c r="G94" i="14"/>
  <c r="K92" i="10"/>
  <c r="O143" i="12"/>
  <c r="K97" i="6" s="1"/>
  <c r="L97" i="6" s="1"/>
  <c r="M97" i="6" s="1"/>
  <c r="C95" i="7"/>
  <c r="L95" i="7" s="1"/>
  <c r="C95" i="6"/>
  <c r="C94" i="3"/>
  <c r="C95" i="8"/>
  <c r="AM90" i="14"/>
  <c r="AG90" i="10"/>
  <c r="AK93" i="8" s="1"/>
  <c r="U90" i="15"/>
  <c r="J140" i="12"/>
  <c r="Q92" i="8" s="1"/>
  <c r="R92" i="8" s="1"/>
  <c r="W89" i="14"/>
  <c r="X89" i="14" s="1"/>
  <c r="T89" i="14" s="1"/>
  <c r="X86" i="10"/>
  <c r="AC86" i="14"/>
  <c r="AG86" i="14" s="1"/>
  <c r="M86" i="15"/>
  <c r="Y86" i="10"/>
  <c r="AA89" i="8" s="1"/>
  <c r="S78" i="10"/>
  <c r="H81" i="7" s="1"/>
  <c r="W71" i="10"/>
  <c r="J89" i="15"/>
  <c r="T89" i="10"/>
  <c r="I92" i="7" s="1"/>
  <c r="O92" i="7" s="1"/>
  <c r="Q89" i="14"/>
  <c r="AA83" i="10"/>
  <c r="AC86" i="8" s="1"/>
  <c r="AE83" i="14"/>
  <c r="O83" i="15"/>
  <c r="C86" i="7"/>
  <c r="P86" i="7" s="1"/>
  <c r="C86" i="8"/>
  <c r="C86" i="6"/>
  <c r="C85" i="3"/>
  <c r="C83" i="4" s="1"/>
  <c r="O80" i="14"/>
  <c r="H80" i="15"/>
  <c r="R80" i="10"/>
  <c r="G83" i="7" s="1"/>
  <c r="M83" i="7" s="1"/>
  <c r="O89" i="14"/>
  <c r="R89" i="10"/>
  <c r="G92" i="7" s="1"/>
  <c r="M92" i="7" s="1"/>
  <c r="H89" i="15"/>
  <c r="N87" i="14"/>
  <c r="Q87" i="10"/>
  <c r="F90" i="7" s="1"/>
  <c r="L90" i="7" s="1"/>
  <c r="G87" i="15"/>
  <c r="J90" i="15"/>
  <c r="Q90" i="14"/>
  <c r="T90" i="10"/>
  <c r="I93" i="7" s="1"/>
  <c r="O93" i="7" s="1"/>
  <c r="AD89" i="14"/>
  <c r="Z89" i="10"/>
  <c r="AB92" i="8" s="1"/>
  <c r="N89" i="15"/>
  <c r="AI89" i="14"/>
  <c r="R89" i="15"/>
  <c r="AD89" i="10"/>
  <c r="AG92" i="8" s="1"/>
  <c r="G95" i="14"/>
  <c r="AF90" i="14"/>
  <c r="P90" i="15"/>
  <c r="AB90" i="10"/>
  <c r="AD93" i="8" s="1"/>
  <c r="C93" i="8"/>
  <c r="C93" i="6"/>
  <c r="C93" i="7"/>
  <c r="C92" i="3"/>
  <c r="M91" i="7"/>
  <c r="L87" i="7"/>
  <c r="K81" i="10"/>
  <c r="C81" i="15"/>
  <c r="G81" i="10"/>
  <c r="F81" i="14"/>
  <c r="G81" i="14" s="1"/>
  <c r="Q81" i="14"/>
  <c r="J81" i="15"/>
  <c r="T81" i="10"/>
  <c r="I84" i="7" s="1"/>
  <c r="C84" i="7"/>
  <c r="C84" i="8"/>
  <c r="C84" i="6"/>
  <c r="C83" i="3"/>
  <c r="M84" i="10"/>
  <c r="E84" i="14"/>
  <c r="G84" i="14" s="1"/>
  <c r="B84" i="15"/>
  <c r="F84" i="10"/>
  <c r="D75" i="15"/>
  <c r="H75" i="14"/>
  <c r="L75" i="14" s="1"/>
  <c r="D75" i="14" s="1"/>
  <c r="H75" i="10"/>
  <c r="K75" i="10"/>
  <c r="O87" i="7"/>
  <c r="L83" i="7"/>
  <c r="J87" i="6"/>
  <c r="K87" i="6"/>
  <c r="L87" i="6" s="1"/>
  <c r="M87" i="6" s="1"/>
  <c r="AG72" i="10"/>
  <c r="AK75" i="8" s="1"/>
  <c r="U72" i="15"/>
  <c r="AM72" i="14"/>
  <c r="U84" i="15"/>
  <c r="AG84" i="10"/>
  <c r="AK87" i="8" s="1"/>
  <c r="AM84" i="14"/>
  <c r="P81" i="7"/>
  <c r="K89" i="6"/>
  <c r="L89" i="6" s="1"/>
  <c r="J89" i="6"/>
  <c r="Y85" i="10"/>
  <c r="AA88" i="8" s="1"/>
  <c r="AC85" i="14"/>
  <c r="M85" i="15"/>
  <c r="AE85" i="14"/>
  <c r="O85" i="15"/>
  <c r="AA85" i="10"/>
  <c r="AC88" i="8" s="1"/>
  <c r="P79" i="14"/>
  <c r="M79" i="14" s="1"/>
  <c r="W72" i="10"/>
  <c r="W72" i="14"/>
  <c r="X72" i="14" s="1"/>
  <c r="T72" i="14" s="1"/>
  <c r="J123" i="12"/>
  <c r="Q75" i="8" s="1"/>
  <c r="R75" i="8" s="1"/>
  <c r="X75" i="8" s="1"/>
  <c r="S74" i="3" s="1"/>
  <c r="I71" i="15"/>
  <c r="J72" i="6"/>
  <c r="K72" i="6"/>
  <c r="L72" i="6" s="1"/>
  <c r="AE56" i="10"/>
  <c r="AI59" i="8" s="1"/>
  <c r="AL59" i="8" s="1"/>
  <c r="AK56" i="14"/>
  <c r="AN56" i="14" s="1"/>
  <c r="S56" i="15"/>
  <c r="O56" i="10"/>
  <c r="C59" i="7"/>
  <c r="L59" i="7" s="1"/>
  <c r="C59" i="8"/>
  <c r="C59" i="6"/>
  <c r="C58" i="3"/>
  <c r="G57" i="6"/>
  <c r="H57" i="6" s="1"/>
  <c r="F57" i="6"/>
  <c r="W45" i="10"/>
  <c r="G76" i="14"/>
  <c r="V75" i="10"/>
  <c r="Y78" i="8"/>
  <c r="Z78" i="8" s="1"/>
  <c r="S68" i="10"/>
  <c r="H71" i="7" s="1"/>
  <c r="I69" i="15"/>
  <c r="C69" i="14"/>
  <c r="H69" i="11" s="1"/>
  <c r="E69" i="11" s="1"/>
  <c r="F69" i="6"/>
  <c r="G69" i="6"/>
  <c r="H69" i="6" s="1"/>
  <c r="I69" i="6" s="1"/>
  <c r="G65" i="10"/>
  <c r="F65" i="14"/>
  <c r="G65" i="14" s="1"/>
  <c r="C65" i="15"/>
  <c r="I63" i="10"/>
  <c r="S66" i="6" s="1"/>
  <c r="I63" i="14"/>
  <c r="E63" i="15"/>
  <c r="L60" i="15"/>
  <c r="AA60" i="14"/>
  <c r="J101" i="12"/>
  <c r="Q63" i="8" s="1"/>
  <c r="R63" i="8" s="1"/>
  <c r="W60" i="14"/>
  <c r="X60" i="14" s="1"/>
  <c r="T60" i="14" s="1"/>
  <c r="C68" i="7"/>
  <c r="M68" i="7" s="1"/>
  <c r="C68" i="8"/>
  <c r="C67" i="3"/>
  <c r="C68" i="6"/>
  <c r="AA63" i="14"/>
  <c r="L63" i="15"/>
  <c r="W73" i="10"/>
  <c r="AA73" i="14"/>
  <c r="L73" i="15"/>
  <c r="R73" i="14"/>
  <c r="K73" i="15"/>
  <c r="U73" i="10"/>
  <c r="J76" i="7" s="1"/>
  <c r="P76" i="7" s="1"/>
  <c r="D68" i="15"/>
  <c r="H68" i="10"/>
  <c r="H68" i="14"/>
  <c r="I68" i="14"/>
  <c r="I68" i="10"/>
  <c r="S71" i="6" s="1"/>
  <c r="E68" i="15"/>
  <c r="M57" i="10"/>
  <c r="F55" i="14"/>
  <c r="G55" i="14" s="1"/>
  <c r="G55" i="10"/>
  <c r="C55" i="15"/>
  <c r="G78" i="6"/>
  <c r="H78" i="6" s="1"/>
  <c r="F78" i="6"/>
  <c r="S70" i="10"/>
  <c r="H73" i="7" s="1"/>
  <c r="E67" i="15"/>
  <c r="I67" i="10"/>
  <c r="S70" i="6" s="1"/>
  <c r="I67" i="14"/>
  <c r="B65" i="15"/>
  <c r="F65" i="10"/>
  <c r="E65" i="14"/>
  <c r="AE72" i="8"/>
  <c r="AM72" i="8" s="1"/>
  <c r="AN72" i="8" s="1"/>
  <c r="T71" i="3" s="1"/>
  <c r="R71" i="3" s="1"/>
  <c r="D67" i="15"/>
  <c r="H67" i="10"/>
  <c r="H67" i="14"/>
  <c r="O67" i="14"/>
  <c r="H67" i="15"/>
  <c r="R67" i="10"/>
  <c r="G70" i="7" s="1"/>
  <c r="M70" i="7" s="1"/>
  <c r="W76" i="10"/>
  <c r="T76" i="10"/>
  <c r="I79" i="7" s="1"/>
  <c r="O79" i="7" s="1"/>
  <c r="Q76" i="14"/>
  <c r="J76" i="15"/>
  <c r="AM76" i="14"/>
  <c r="U76" i="15"/>
  <c r="AG76" i="10"/>
  <c r="AK79" i="8" s="1"/>
  <c r="X74" i="10"/>
  <c r="E74" i="15"/>
  <c r="I74" i="14"/>
  <c r="I74" i="10"/>
  <c r="S77" i="6" s="1"/>
  <c r="AC74" i="10"/>
  <c r="AF77" i="8" s="1"/>
  <c r="AH77" i="8" s="1"/>
  <c r="AH74" i="14"/>
  <c r="AJ74" i="14" s="1"/>
  <c r="Q74" i="15"/>
  <c r="K74" i="10"/>
  <c r="W64" i="14"/>
  <c r="X64" i="14" s="1"/>
  <c r="T64" i="14" s="1"/>
  <c r="J112" i="12"/>
  <c r="AH61" i="14"/>
  <c r="AJ61" i="14" s="1"/>
  <c r="Q61" i="15"/>
  <c r="AC61" i="10"/>
  <c r="AF64" i="8" s="1"/>
  <c r="AH64" i="8" s="1"/>
  <c r="H58" i="10"/>
  <c r="D58" i="15"/>
  <c r="H58" i="14"/>
  <c r="L58" i="14" s="1"/>
  <c r="D58" i="14" s="1"/>
  <c r="Q58" i="14"/>
  <c r="J58" i="15"/>
  <c r="T58" i="10"/>
  <c r="I61" i="7" s="1"/>
  <c r="O61" i="7" s="1"/>
  <c r="P51" i="10"/>
  <c r="AD49" i="14"/>
  <c r="N49" i="15"/>
  <c r="Z49" i="10"/>
  <c r="AB52" i="8" s="1"/>
  <c r="Q49" i="14"/>
  <c r="J49" i="15"/>
  <c r="T49" i="10"/>
  <c r="I52" i="7" s="1"/>
  <c r="O52" i="7" s="1"/>
  <c r="F61" i="15"/>
  <c r="J61" i="14"/>
  <c r="K61" i="14" s="1"/>
  <c r="L61" i="14" s="1"/>
  <c r="L61" i="10"/>
  <c r="AK61" i="14"/>
  <c r="AN61" i="14" s="1"/>
  <c r="S61" i="15"/>
  <c r="AE61" i="10"/>
  <c r="AI64" i="8" s="1"/>
  <c r="AL64" i="8" s="1"/>
  <c r="N61" i="14"/>
  <c r="Q61" i="10"/>
  <c r="F64" i="7" s="1"/>
  <c r="L64" i="7" s="1"/>
  <c r="G61" i="15"/>
  <c r="S54" i="10"/>
  <c r="H57" i="7" s="1"/>
  <c r="K57" i="6"/>
  <c r="L57" i="6" s="1"/>
  <c r="J57" i="6"/>
  <c r="X48" i="10"/>
  <c r="O64" i="7"/>
  <c r="I54" i="15"/>
  <c r="G50" i="10"/>
  <c r="F50" i="14"/>
  <c r="G50" i="14" s="1"/>
  <c r="C50" i="15"/>
  <c r="AE48" i="10"/>
  <c r="AI51" i="8" s="1"/>
  <c r="AL51" i="8" s="1"/>
  <c r="AK48" i="14"/>
  <c r="AN48" i="14" s="1"/>
  <c r="S48" i="15"/>
  <c r="K45" i="6"/>
  <c r="L45" i="6" s="1"/>
  <c r="J45" i="6"/>
  <c r="P45" i="6"/>
  <c r="Q45" i="6" s="1"/>
  <c r="R45" i="6" s="1"/>
  <c r="P59" i="10"/>
  <c r="F59" i="15"/>
  <c r="L59" i="10"/>
  <c r="J59" i="14"/>
  <c r="K59" i="14" s="1"/>
  <c r="K50" i="10"/>
  <c r="AA48" i="14"/>
  <c r="L48" i="15"/>
  <c r="Z41" i="10"/>
  <c r="AB44" i="8" s="1"/>
  <c r="N41" i="15"/>
  <c r="AD41" i="14"/>
  <c r="M41" i="15"/>
  <c r="AC41" i="14"/>
  <c r="Y41" i="10"/>
  <c r="AA44" i="8" s="1"/>
  <c r="G49" i="14"/>
  <c r="I48" i="15"/>
  <c r="V48" i="15" s="1"/>
  <c r="G48" i="11" s="1"/>
  <c r="D48" i="11" s="1"/>
  <c r="P45" i="14"/>
  <c r="M45" i="14" s="1"/>
  <c r="S43" i="15"/>
  <c r="AK43" i="14"/>
  <c r="AN43" i="14" s="1"/>
  <c r="AE43" i="10"/>
  <c r="AI46" i="8" s="1"/>
  <c r="AL46" i="8" s="1"/>
  <c r="F37" i="14"/>
  <c r="G37" i="14" s="1"/>
  <c r="C37" i="15"/>
  <c r="G37" i="10"/>
  <c r="C40" i="8"/>
  <c r="C40" i="7"/>
  <c r="C40" i="6"/>
  <c r="C39" i="3"/>
  <c r="N35" i="14"/>
  <c r="Q35" i="10"/>
  <c r="F38" i="7" s="1"/>
  <c r="L38" i="7" s="1"/>
  <c r="G35" i="15"/>
  <c r="W54" i="6"/>
  <c r="X54" i="6"/>
  <c r="Y54" i="6" s="1"/>
  <c r="Z54" i="6" s="1"/>
  <c r="AG48" i="14"/>
  <c r="F48" i="6"/>
  <c r="G48" i="6"/>
  <c r="H48" i="6" s="1"/>
  <c r="I48" i="6" s="1"/>
  <c r="U41" i="15"/>
  <c r="AM41" i="14"/>
  <c r="AG41" i="10"/>
  <c r="AK44" i="8" s="1"/>
  <c r="X39" i="6"/>
  <c r="Y39" i="6" s="1"/>
  <c r="W39" i="6"/>
  <c r="AA28" i="14"/>
  <c r="L28" i="15"/>
  <c r="N55" i="7"/>
  <c r="K55" i="7"/>
  <c r="P54" i="3" s="1"/>
  <c r="P49" i="6"/>
  <c r="Q49" i="6" s="1"/>
  <c r="O49" i="6"/>
  <c r="I46" i="10"/>
  <c r="S49" i="6" s="1"/>
  <c r="I46" i="14"/>
  <c r="K46" i="14" s="1"/>
  <c r="L46" i="14" s="1"/>
  <c r="E46" i="15"/>
  <c r="AI46" i="14"/>
  <c r="AJ46" i="14" s="1"/>
  <c r="R46" i="15"/>
  <c r="AD46" i="10"/>
  <c r="AG49" i="8" s="1"/>
  <c r="AH49" i="8" s="1"/>
  <c r="J44" i="10"/>
  <c r="W41" i="10"/>
  <c r="AK28" i="14"/>
  <c r="AN28" i="14" s="1"/>
  <c r="S28" i="15"/>
  <c r="AE28" i="10"/>
  <c r="AI31" i="8" s="1"/>
  <c r="AL31" i="8" s="1"/>
  <c r="F53" i="6"/>
  <c r="G53" i="6"/>
  <c r="H53" i="6" s="1"/>
  <c r="I53" i="6" s="1"/>
  <c r="AM51" i="8"/>
  <c r="AE51" i="8"/>
  <c r="S45" i="10"/>
  <c r="H48" i="7" s="1"/>
  <c r="U43" i="10"/>
  <c r="J46" i="7" s="1"/>
  <c r="P46" i="7" s="1"/>
  <c r="R43" i="14"/>
  <c r="K43" i="15"/>
  <c r="T43" i="10"/>
  <c r="I46" i="7" s="1"/>
  <c r="O46" i="7" s="1"/>
  <c r="Q43" i="14"/>
  <c r="J43" i="15"/>
  <c r="AE45" i="8"/>
  <c r="AM45" i="8"/>
  <c r="N41" i="10"/>
  <c r="R38" i="14"/>
  <c r="K38" i="15"/>
  <c r="U38" i="10"/>
  <c r="J41" i="7" s="1"/>
  <c r="P41" i="7" s="1"/>
  <c r="M44" i="10"/>
  <c r="AA40" i="10"/>
  <c r="AC43" i="8" s="1"/>
  <c r="O40" i="15"/>
  <c r="AE40" i="14"/>
  <c r="AG40" i="14" s="1"/>
  <c r="K40" i="10"/>
  <c r="Y28" i="10"/>
  <c r="AA31" i="8" s="1"/>
  <c r="AC28" i="14"/>
  <c r="AG28" i="14" s="1"/>
  <c r="M28" i="15"/>
  <c r="AN51" i="14"/>
  <c r="K50" i="6"/>
  <c r="L50" i="6" s="1"/>
  <c r="J50" i="6"/>
  <c r="AH46" i="8"/>
  <c r="I38" i="15"/>
  <c r="V38" i="15" s="1"/>
  <c r="G38" i="11" s="1"/>
  <c r="D38" i="11" s="1"/>
  <c r="N39" i="10"/>
  <c r="V35" i="10"/>
  <c r="Y38" i="8"/>
  <c r="Z38" i="8" s="1"/>
  <c r="E33" i="15"/>
  <c r="I33" i="14"/>
  <c r="I33" i="10"/>
  <c r="S36" i="6" s="1"/>
  <c r="AB32" i="10"/>
  <c r="AD35" i="8" s="1"/>
  <c r="AE35" i="8" s="1"/>
  <c r="AF32" i="14"/>
  <c r="P32" i="15"/>
  <c r="AF31" i="10"/>
  <c r="AJ34" i="8" s="1"/>
  <c r="T31" i="15"/>
  <c r="AL31" i="14"/>
  <c r="AN31" i="14" s="1"/>
  <c r="AA25" i="10"/>
  <c r="AC28" i="8" s="1"/>
  <c r="AE25" i="14"/>
  <c r="O25" i="15"/>
  <c r="AH24" i="14"/>
  <c r="AJ24" i="14" s="1"/>
  <c r="AB24" i="14" s="1"/>
  <c r="Z24" i="14" s="1"/>
  <c r="S24" i="14" s="1"/>
  <c r="Q24" i="15"/>
  <c r="AC24" i="10"/>
  <c r="AF27" i="8" s="1"/>
  <c r="AH27" i="8" s="1"/>
  <c r="W15" i="10"/>
  <c r="AK7" i="14"/>
  <c r="AN7" i="14" s="1"/>
  <c r="AB7" i="14" s="1"/>
  <c r="Z7" i="14" s="1"/>
  <c r="S7" i="14" s="1"/>
  <c r="S7" i="15"/>
  <c r="AE7" i="10"/>
  <c r="AI10" i="8" s="1"/>
  <c r="AL10" i="8" s="1"/>
  <c r="J31" i="10"/>
  <c r="W31" i="14"/>
  <c r="X31" i="14" s="1"/>
  <c r="T31" i="14" s="1"/>
  <c r="AE31" i="14"/>
  <c r="AG31" i="14" s="1"/>
  <c r="O31" i="15"/>
  <c r="AA31" i="10"/>
  <c r="AC34" i="8" s="1"/>
  <c r="AE29" i="10"/>
  <c r="AI32" i="8" s="1"/>
  <c r="AL32" i="8" s="1"/>
  <c r="S29" i="15"/>
  <c r="AK29" i="14"/>
  <c r="AN29" i="14" s="1"/>
  <c r="L31" i="7"/>
  <c r="O28" i="7"/>
  <c r="G39" i="10"/>
  <c r="F39" i="14"/>
  <c r="G39" i="14" s="1"/>
  <c r="C39" i="15"/>
  <c r="M39" i="15"/>
  <c r="Y39" i="10"/>
  <c r="AA42" i="8" s="1"/>
  <c r="AC39" i="14"/>
  <c r="AG39" i="14" s="1"/>
  <c r="I39" i="14"/>
  <c r="E39" i="15"/>
  <c r="I39" i="10"/>
  <c r="S42" i="6" s="1"/>
  <c r="Q39" i="14"/>
  <c r="J39" i="15"/>
  <c r="T39" i="10"/>
  <c r="I42" i="7" s="1"/>
  <c r="AG36" i="14"/>
  <c r="X33" i="6"/>
  <c r="Y33" i="6" s="1"/>
  <c r="W33" i="6"/>
  <c r="G30" i="6"/>
  <c r="H30" i="6" s="1"/>
  <c r="F30" i="6"/>
  <c r="M25" i="10"/>
  <c r="M33" i="7"/>
  <c r="P29" i="10"/>
  <c r="I23" i="10"/>
  <c r="S26" i="6" s="1"/>
  <c r="I23" i="14"/>
  <c r="E23" i="15"/>
  <c r="V23" i="15" s="1"/>
  <c r="G23" i="11" s="1"/>
  <c r="D23" i="11" s="1"/>
  <c r="C26" i="6"/>
  <c r="C26" i="8"/>
  <c r="C26" i="7"/>
  <c r="C25" i="3"/>
  <c r="I22" i="15"/>
  <c r="AC20" i="14"/>
  <c r="AG20" i="14" s="1"/>
  <c r="Y20" i="10"/>
  <c r="AA23" i="8" s="1"/>
  <c r="M20" i="15"/>
  <c r="P11" i="10"/>
  <c r="P33" i="10"/>
  <c r="U33" i="15"/>
  <c r="AG33" i="10"/>
  <c r="AK36" i="8" s="1"/>
  <c r="AM33" i="14"/>
  <c r="J35" i="6"/>
  <c r="K35" i="6"/>
  <c r="L35" i="6" s="1"/>
  <c r="P29" i="15"/>
  <c r="AF29" i="14"/>
  <c r="AB29" i="10"/>
  <c r="AD32" i="8" s="1"/>
  <c r="X31" i="6"/>
  <c r="Y31" i="6" s="1"/>
  <c r="W31" i="6"/>
  <c r="K34" i="10"/>
  <c r="U34" i="10"/>
  <c r="J37" i="7" s="1"/>
  <c r="P37" i="7" s="1"/>
  <c r="R34" i="14"/>
  <c r="K34" i="15"/>
  <c r="AC34" i="14"/>
  <c r="AG34" i="14" s="1"/>
  <c r="M34" i="15"/>
  <c r="Y34" i="10"/>
  <c r="AA37" i="8" s="1"/>
  <c r="AB33" i="10"/>
  <c r="AD36" i="8" s="1"/>
  <c r="AF33" i="14"/>
  <c r="P33" i="15"/>
  <c r="J33" i="10"/>
  <c r="AL35" i="8"/>
  <c r="AL34" i="8"/>
  <c r="E29" i="14"/>
  <c r="B29" i="15"/>
  <c r="F29" i="10"/>
  <c r="AC26" i="10"/>
  <c r="AF29" i="8" s="1"/>
  <c r="AH29" i="8" s="1"/>
  <c r="Q26" i="15"/>
  <c r="AH26" i="14"/>
  <c r="AJ26" i="14" s="1"/>
  <c r="K26" i="15"/>
  <c r="U26" i="10"/>
  <c r="J29" i="7" s="1"/>
  <c r="P29" i="7" s="1"/>
  <c r="R26" i="14"/>
  <c r="AF26" i="14"/>
  <c r="P26" i="15"/>
  <c r="AB26" i="10"/>
  <c r="AD29" i="8" s="1"/>
  <c r="X26" i="10"/>
  <c r="P28" i="14"/>
  <c r="V25" i="15"/>
  <c r="G25" i="11" s="1"/>
  <c r="D25" i="11" s="1"/>
  <c r="AM17" i="14"/>
  <c r="U17" i="15"/>
  <c r="AG17" i="10"/>
  <c r="AK20" i="8" s="1"/>
  <c r="K17" i="10"/>
  <c r="I31" i="15"/>
  <c r="H21" i="10"/>
  <c r="D21" i="15"/>
  <c r="H21" i="14"/>
  <c r="O21" i="10"/>
  <c r="AL21" i="14"/>
  <c r="AF21" i="10"/>
  <c r="AJ24" i="8" s="1"/>
  <c r="T21" i="15"/>
  <c r="L23" i="7"/>
  <c r="AA17" i="14"/>
  <c r="L17" i="15"/>
  <c r="AA16" i="14"/>
  <c r="L16" i="15"/>
  <c r="N13" i="10"/>
  <c r="AE4" i="14"/>
  <c r="AA4" i="10"/>
  <c r="AC7" i="8" s="1"/>
  <c r="O4" i="15"/>
  <c r="J17" i="15"/>
  <c r="T17" i="10"/>
  <c r="I20" i="7" s="1"/>
  <c r="O20" i="7" s="1"/>
  <c r="Q17" i="14"/>
  <c r="AN17" i="14"/>
  <c r="O18" i="10"/>
  <c r="J18" i="10"/>
  <c r="W18" i="10"/>
  <c r="AL17" i="8"/>
  <c r="I10" i="14"/>
  <c r="K10" i="14" s="1"/>
  <c r="E10" i="15"/>
  <c r="I10" i="10"/>
  <c r="S13" i="6" s="1"/>
  <c r="AF10" i="14"/>
  <c r="AB10" i="10"/>
  <c r="AD13" i="8" s="1"/>
  <c r="P10" i="15"/>
  <c r="O14" i="10"/>
  <c r="AF14" i="14"/>
  <c r="AG14" i="14" s="1"/>
  <c r="P14" i="15"/>
  <c r="AB14" i="10"/>
  <c r="AD17" i="8" s="1"/>
  <c r="AE17" i="8" s="1"/>
  <c r="C9" i="15"/>
  <c r="G9" i="10"/>
  <c r="L12" i="7" s="1"/>
  <c r="F9" i="14"/>
  <c r="G9" i="14" s="1"/>
  <c r="AM9" i="14"/>
  <c r="U9" i="15"/>
  <c r="AG9" i="10"/>
  <c r="AK12" i="8" s="1"/>
  <c r="AL12" i="8" s="1"/>
  <c r="AC12" i="14"/>
  <c r="AG12" i="14" s="1"/>
  <c r="Y12" i="10"/>
  <c r="AA15" i="8" s="1"/>
  <c r="M12" i="15"/>
  <c r="C15" i="7"/>
  <c r="C15" i="6"/>
  <c r="C15" i="8"/>
  <c r="C14" i="3"/>
  <c r="C92" i="4" s="1"/>
  <c r="I6" i="14"/>
  <c r="K6" i="14" s="1"/>
  <c r="L6" i="14" s="1"/>
  <c r="D6" i="14" s="1"/>
  <c r="E6" i="15"/>
  <c r="V6" i="15" s="1"/>
  <c r="G6" i="11" s="1"/>
  <c r="D6" i="11" s="1"/>
  <c r="I6" i="10"/>
  <c r="S9" i="6" s="1"/>
  <c r="S11" i="10"/>
  <c r="H14" i="7" s="1"/>
  <c r="G13" i="6"/>
  <c r="H13" i="6" s="1"/>
  <c r="F13" i="6"/>
  <c r="Q8" i="15"/>
  <c r="AH8" i="14"/>
  <c r="AC8" i="10"/>
  <c r="AF11" i="8" s="1"/>
  <c r="I8" i="10"/>
  <c r="S11" i="6" s="1"/>
  <c r="E8" i="15"/>
  <c r="I8" i="14"/>
  <c r="K8" i="14" s="1"/>
  <c r="P8" i="15"/>
  <c r="AB8" i="10"/>
  <c r="AD11" i="8" s="1"/>
  <c r="AF8" i="14"/>
  <c r="AI8" i="14"/>
  <c r="AD8" i="10"/>
  <c r="AG11" i="8" s="1"/>
  <c r="R8" i="15"/>
  <c r="J3" i="14"/>
  <c r="K3" i="14" s="1"/>
  <c r="F3" i="15"/>
  <c r="L3" i="10"/>
  <c r="O138" i="8"/>
  <c r="R99" i="8"/>
  <c r="X99" i="8" s="1"/>
  <c r="S98" i="3" s="1"/>
  <c r="AG11" i="14"/>
  <c r="K13" i="14"/>
  <c r="L13" i="14" s="1"/>
  <c r="P10" i="14"/>
  <c r="J3" i="10"/>
  <c r="O161" i="8"/>
  <c r="L130" i="7"/>
  <c r="O15" i="7"/>
  <c r="O21" i="12"/>
  <c r="AN6" i="14"/>
  <c r="R27" i="8"/>
  <c r="R11" i="8"/>
  <c r="AN9" i="14"/>
  <c r="P11" i="7"/>
  <c r="L10" i="7"/>
  <c r="G9" i="6"/>
  <c r="H9" i="6" s="1"/>
  <c r="F9" i="6"/>
  <c r="O109" i="8"/>
  <c r="O105" i="8"/>
  <c r="X105" i="8" s="1"/>
  <c r="S104" i="3" s="1"/>
  <c r="O76" i="8"/>
  <c r="O12" i="12"/>
  <c r="W5" i="10"/>
  <c r="J5" i="10"/>
  <c r="W93" i="8"/>
  <c r="O83" i="8"/>
  <c r="N59" i="8"/>
  <c r="W33" i="8"/>
  <c r="F5" i="10"/>
  <c r="E5" i="14"/>
  <c r="B5" i="15"/>
  <c r="P6" i="7"/>
  <c r="W150" i="8"/>
  <c r="O53" i="8"/>
  <c r="L18" i="7"/>
  <c r="R108" i="8"/>
  <c r="O55" i="7"/>
  <c r="T65" i="4"/>
  <c r="V6" i="10"/>
  <c r="Y9" i="8"/>
  <c r="Z9" i="8" s="1"/>
  <c r="AN9" i="8" s="1"/>
  <c r="T8" i="3" s="1"/>
  <c r="R8" i="3" s="1"/>
  <c r="W146" i="8"/>
  <c r="O30" i="7"/>
  <c r="C112" i="4"/>
  <c r="T112" i="4"/>
  <c r="T104" i="4"/>
  <c r="R106" i="8"/>
  <c r="W32" i="8"/>
  <c r="X32" i="8" s="1"/>
  <c r="S31" i="3" s="1"/>
  <c r="R23" i="8"/>
  <c r="T83" i="4"/>
  <c r="O48" i="8"/>
  <c r="X48" i="8" s="1"/>
  <c r="S47" i="3" s="1"/>
  <c r="W8" i="8"/>
  <c r="T92" i="4"/>
  <c r="R92" i="4"/>
  <c r="C16" i="4"/>
  <c r="T16" i="4"/>
  <c r="P5" i="10"/>
  <c r="O153" i="8"/>
  <c r="X153" i="8" s="1"/>
  <c r="S152" i="3" s="1"/>
  <c r="R146" i="8"/>
  <c r="W66" i="8"/>
  <c r="T75" i="5"/>
  <c r="T45" i="5"/>
  <c r="T20" i="5"/>
  <c r="T108" i="4"/>
  <c r="C66" i="5"/>
  <c r="T66" i="5"/>
  <c r="T101" i="4"/>
  <c r="C101" i="4"/>
  <c r="T7" i="5"/>
  <c r="C7" i="5"/>
  <c r="C55" i="4"/>
  <c r="T55" i="4"/>
  <c r="T23" i="5"/>
  <c r="C23" i="5"/>
  <c r="U23" i="5"/>
  <c r="T125" i="4"/>
  <c r="C108" i="4" l="1"/>
  <c r="AH11" i="8"/>
  <c r="O84" i="7"/>
  <c r="X92" i="8"/>
  <c r="S91" i="3" s="1"/>
  <c r="AA110" i="6"/>
  <c r="I14" i="6"/>
  <c r="N14" i="6" s="1"/>
  <c r="AG63" i="14"/>
  <c r="AN81" i="14"/>
  <c r="L80" i="14"/>
  <c r="D69" i="14"/>
  <c r="AE86" i="8"/>
  <c r="AM99" i="8"/>
  <c r="AN99" i="8" s="1"/>
  <c r="T98" i="3" s="1"/>
  <c r="AL129" i="8"/>
  <c r="AG132" i="14"/>
  <c r="M9" i="14"/>
  <c r="AG4" i="14"/>
  <c r="AB4" i="14" s="1"/>
  <c r="Z4" i="14" s="1"/>
  <c r="S4" i="14" s="1"/>
  <c r="L19" i="7"/>
  <c r="AL20" i="8"/>
  <c r="AB11" i="14"/>
  <c r="Z11" i="14" s="1"/>
  <c r="S11" i="14" s="1"/>
  <c r="R38" i="6"/>
  <c r="R106" i="3"/>
  <c r="R124" i="6"/>
  <c r="AN128" i="14"/>
  <c r="O141" i="7"/>
  <c r="M141" i="7"/>
  <c r="V137" i="15"/>
  <c r="G137" i="11" s="1"/>
  <c r="D137" i="11" s="1"/>
  <c r="AG144" i="14"/>
  <c r="D16" i="14"/>
  <c r="G46" i="14"/>
  <c r="D46" i="14" s="1"/>
  <c r="M43" i="6"/>
  <c r="R60" i="6"/>
  <c r="AA94" i="6"/>
  <c r="AA123" i="6"/>
  <c r="Z23" i="6"/>
  <c r="AM25" i="8"/>
  <c r="I110" i="6"/>
  <c r="L121" i="7"/>
  <c r="P64" i="7"/>
  <c r="AL134" i="8"/>
  <c r="AM138" i="8"/>
  <c r="AM10" i="8"/>
  <c r="AN10" i="8" s="1"/>
  <c r="T9" i="3" s="1"/>
  <c r="M33" i="6"/>
  <c r="N33" i="6" s="1"/>
  <c r="M32" i="3" s="1"/>
  <c r="AM117" i="8"/>
  <c r="K163" i="14"/>
  <c r="L163" i="14" s="1"/>
  <c r="D163" i="14" s="1"/>
  <c r="M48" i="6"/>
  <c r="AL147" i="8"/>
  <c r="AM147" i="8" s="1"/>
  <c r="AL150" i="8"/>
  <c r="P154" i="6"/>
  <c r="Q154" i="6" s="1"/>
  <c r="R154" i="6" s="1"/>
  <c r="R155" i="6"/>
  <c r="O42" i="7"/>
  <c r="C125" i="4"/>
  <c r="C45" i="5"/>
  <c r="C104" i="4"/>
  <c r="AM35" i="8"/>
  <c r="M105" i="14"/>
  <c r="X26" i="8"/>
  <c r="S25" i="3" s="1"/>
  <c r="AM100" i="8"/>
  <c r="AE164" i="8"/>
  <c r="X160" i="8"/>
  <c r="S159" i="3" s="1"/>
  <c r="R16" i="6"/>
  <c r="AN39" i="14"/>
  <c r="X27" i="8"/>
  <c r="S26" i="3" s="1"/>
  <c r="N12" i="7"/>
  <c r="AM18" i="8"/>
  <c r="AM14" i="8"/>
  <c r="AN14" i="8" s="1"/>
  <c r="T13" i="3" s="1"/>
  <c r="AN76" i="14"/>
  <c r="AM74" i="8"/>
  <c r="B156" i="11"/>
  <c r="D107" i="14"/>
  <c r="AE26" i="8"/>
  <c r="V105" i="15"/>
  <c r="G105" i="11" s="1"/>
  <c r="D105" i="11" s="1"/>
  <c r="AN139" i="14"/>
  <c r="AB139" i="14" s="1"/>
  <c r="AM162" i="8"/>
  <c r="X161" i="8"/>
  <c r="S160" i="3" s="1"/>
  <c r="U66" i="5"/>
  <c r="C20" i="5"/>
  <c r="C75" i="5"/>
  <c r="AM17" i="8"/>
  <c r="Z31" i="6"/>
  <c r="M35" i="6"/>
  <c r="Z33" i="6"/>
  <c r="R49" i="6"/>
  <c r="L40" i="7"/>
  <c r="AG41" i="14"/>
  <c r="I78" i="6"/>
  <c r="Z81" i="6"/>
  <c r="V163" i="15"/>
  <c r="G163" i="11" s="1"/>
  <c r="D163" i="11" s="1"/>
  <c r="M147" i="14"/>
  <c r="P36" i="7"/>
  <c r="V20" i="15"/>
  <c r="G20" i="11" s="1"/>
  <c r="D20" i="11" s="1"/>
  <c r="AB28" i="14"/>
  <c r="Z68" i="6"/>
  <c r="AJ57" i="14"/>
  <c r="R47" i="3"/>
  <c r="AG83" i="14"/>
  <c r="M112" i="6"/>
  <c r="R112" i="6"/>
  <c r="M125" i="14"/>
  <c r="AL137" i="8"/>
  <c r="R152" i="3"/>
  <c r="I151" i="6"/>
  <c r="L142" i="14"/>
  <c r="D142" i="14" s="1"/>
  <c r="X8" i="8"/>
  <c r="M10" i="6"/>
  <c r="O21" i="7"/>
  <c r="I19" i="6"/>
  <c r="AL42" i="8"/>
  <c r="M99" i="6"/>
  <c r="N99" i="6" s="1"/>
  <c r="M98" i="3" s="1"/>
  <c r="M94" i="6"/>
  <c r="M108" i="6"/>
  <c r="M146" i="6"/>
  <c r="N146" i="6" s="1"/>
  <c r="M145" i="3" s="1"/>
  <c r="S159" i="14"/>
  <c r="W7" i="8"/>
  <c r="O59" i="8"/>
  <c r="X162" i="8"/>
  <c r="S161" i="3" s="1"/>
  <c r="M49" i="7"/>
  <c r="L76" i="7"/>
  <c r="L92" i="14"/>
  <c r="D92" i="14" s="1"/>
  <c r="AG91" i="14"/>
  <c r="I107" i="6"/>
  <c r="N107" i="6" s="1"/>
  <c r="M106" i="3" s="1"/>
  <c r="X141" i="8"/>
  <c r="S140" i="3" s="1"/>
  <c r="X148" i="8"/>
  <c r="S147" i="3" s="1"/>
  <c r="R26" i="6"/>
  <c r="P58" i="7"/>
  <c r="C51" i="4"/>
  <c r="R23" i="6"/>
  <c r="AJ39" i="14"/>
  <c r="AM41" i="8"/>
  <c r="AB27" i="14"/>
  <c r="Z27" i="14" s="1"/>
  <c r="S27" i="14" s="1"/>
  <c r="Z125" i="6"/>
  <c r="AA125" i="6" s="1"/>
  <c r="AB125" i="6" s="1"/>
  <c r="AG23" i="14"/>
  <c r="R27" i="6"/>
  <c r="I133" i="6"/>
  <c r="N133" i="6" s="1"/>
  <c r="AL29" i="8"/>
  <c r="AN20" i="14"/>
  <c r="AH68" i="8"/>
  <c r="I72" i="6"/>
  <c r="L139" i="7"/>
  <c r="AM151" i="8"/>
  <c r="R150" i="6"/>
  <c r="AG17" i="14"/>
  <c r="T112" i="6"/>
  <c r="U112" i="6" s="1"/>
  <c r="V112" i="6" s="1"/>
  <c r="X102" i="8"/>
  <c r="S101" i="3" s="1"/>
  <c r="V155" i="15"/>
  <c r="G155" i="11" s="1"/>
  <c r="D155" i="11" s="1"/>
  <c r="AL79" i="8"/>
  <c r="R108" i="6"/>
  <c r="V147" i="15"/>
  <c r="G147" i="11" s="1"/>
  <c r="D147" i="11" s="1"/>
  <c r="AG149" i="14"/>
  <c r="AE34" i="8"/>
  <c r="AB23" i="14"/>
  <c r="D38" i="14"/>
  <c r="L114" i="7"/>
  <c r="R56" i="3"/>
  <c r="AM82" i="8"/>
  <c r="V31" i="15"/>
  <c r="G31" i="11" s="1"/>
  <c r="D31" i="11" s="1"/>
  <c r="AM39" i="8"/>
  <c r="AM122" i="8"/>
  <c r="AN122" i="8" s="1"/>
  <c r="T121" i="3" s="1"/>
  <c r="R121" i="3" s="1"/>
  <c r="AM22" i="8"/>
  <c r="X166" i="8"/>
  <c r="S165" i="3" s="1"/>
  <c r="AM47" i="8"/>
  <c r="AM113" i="8"/>
  <c r="S22" i="14"/>
  <c r="C22" i="14"/>
  <c r="H22" i="11" s="1"/>
  <c r="E22" i="11" s="1"/>
  <c r="S7" i="3"/>
  <c r="R7" i="5"/>
  <c r="B78" i="14"/>
  <c r="F78" i="11" s="1"/>
  <c r="C78" i="11" s="1"/>
  <c r="C78" i="14"/>
  <c r="H78" i="11" s="1"/>
  <c r="E78" i="11" s="1"/>
  <c r="B115" i="14"/>
  <c r="F115" i="11" s="1"/>
  <c r="C115" i="11" s="1"/>
  <c r="C115" i="14"/>
  <c r="H115" i="11" s="1"/>
  <c r="E115" i="11" s="1"/>
  <c r="M13" i="3"/>
  <c r="L12" i="4"/>
  <c r="M135" i="3"/>
  <c r="L75" i="5"/>
  <c r="R49" i="3"/>
  <c r="X63" i="8"/>
  <c r="S62" i="3" s="1"/>
  <c r="R72" i="3"/>
  <c r="AM26" i="8"/>
  <c r="AM123" i="8"/>
  <c r="I156" i="11"/>
  <c r="J142" i="4" s="1"/>
  <c r="K158" i="3"/>
  <c r="C45" i="14"/>
  <c r="H45" i="11" s="1"/>
  <c r="E45" i="11" s="1"/>
  <c r="R98" i="3"/>
  <c r="AE42" i="8"/>
  <c r="V17" i="10"/>
  <c r="Y20" i="8"/>
  <c r="Z20" i="8" s="1"/>
  <c r="P66" i="5"/>
  <c r="O45" i="5"/>
  <c r="X76" i="8"/>
  <c r="S75" i="3" s="1"/>
  <c r="V16" i="10"/>
  <c r="Y19" i="8"/>
  <c r="Z19" i="8" s="1"/>
  <c r="AN19" i="8" s="1"/>
  <c r="T49" i="6"/>
  <c r="U49" i="6" s="1"/>
  <c r="V49" i="6" s="1"/>
  <c r="U39" i="3"/>
  <c r="Q67" i="8"/>
  <c r="R67" i="8" s="1"/>
  <c r="X67" i="8" s="1"/>
  <c r="S66" i="3" s="1"/>
  <c r="Q68" i="8"/>
  <c r="R68" i="8" s="1"/>
  <c r="X68" i="8" s="1"/>
  <c r="P55" i="14"/>
  <c r="K68" i="6"/>
  <c r="L68" i="6" s="1"/>
  <c r="J68" i="6"/>
  <c r="K71" i="7"/>
  <c r="P70" i="3" s="1"/>
  <c r="N71" i="7"/>
  <c r="M72" i="6"/>
  <c r="N72" i="6" s="1"/>
  <c r="M71" i="3" s="1"/>
  <c r="AG85" i="14"/>
  <c r="O78" i="6"/>
  <c r="T78" i="6"/>
  <c r="U78" i="6" s="1"/>
  <c r="V78" i="6" s="1"/>
  <c r="P78" i="6"/>
  <c r="Q78" i="6" s="1"/>
  <c r="R78" i="6" s="1"/>
  <c r="U92" i="3"/>
  <c r="N94" i="7"/>
  <c r="K94" i="7"/>
  <c r="P93" i="3" s="1"/>
  <c r="AH103" i="8"/>
  <c r="U103" i="3"/>
  <c r="I106" i="15"/>
  <c r="T143" i="6"/>
  <c r="U143" i="6" s="1"/>
  <c r="V143" i="6" s="1"/>
  <c r="O143" i="6"/>
  <c r="X143" i="6"/>
  <c r="Y143" i="6" s="1"/>
  <c r="Z143" i="6" s="1"/>
  <c r="P143" i="6"/>
  <c r="Q143" i="6" s="1"/>
  <c r="O147" i="7"/>
  <c r="AL166" i="8"/>
  <c r="R40" i="4"/>
  <c r="R77" i="5"/>
  <c r="X146" i="8"/>
  <c r="S145" i="3" s="1"/>
  <c r="H10" i="8"/>
  <c r="P25" i="6"/>
  <c r="Q25" i="6" s="1"/>
  <c r="O25" i="6"/>
  <c r="T25" i="6"/>
  <c r="U25" i="6" s="1"/>
  <c r="V25" i="6" s="1"/>
  <c r="AN45" i="8"/>
  <c r="T44" i="3" s="1"/>
  <c r="R44" i="3" s="1"/>
  <c r="AN47" i="8"/>
  <c r="T46" i="3" s="1"/>
  <c r="R46" i="3" s="1"/>
  <c r="D41" i="14"/>
  <c r="L49" i="14"/>
  <c r="D49" i="14" s="1"/>
  <c r="X53" i="6"/>
  <c r="Y53" i="6" s="1"/>
  <c r="W53" i="6"/>
  <c r="AE64" i="8"/>
  <c r="AM64" i="8"/>
  <c r="AB56" i="14"/>
  <c r="AE66" i="8"/>
  <c r="W84" i="6"/>
  <c r="X84" i="6"/>
  <c r="Y84" i="6" s="1"/>
  <c r="Z84" i="6" s="1"/>
  <c r="AE92" i="8"/>
  <c r="M98" i="7"/>
  <c r="K105" i="6"/>
  <c r="L105" i="6" s="1"/>
  <c r="J105" i="6"/>
  <c r="U107" i="3"/>
  <c r="P116" i="14"/>
  <c r="I122" i="6"/>
  <c r="N122" i="6" s="1"/>
  <c r="M121" i="3" s="1"/>
  <c r="I113" i="15"/>
  <c r="AE126" i="8"/>
  <c r="AM126" i="8" s="1"/>
  <c r="F127" i="8"/>
  <c r="S127" i="8"/>
  <c r="P127" i="8"/>
  <c r="U127" i="8"/>
  <c r="I127" i="8"/>
  <c r="M127" i="8"/>
  <c r="G127" i="8"/>
  <c r="V127" i="8"/>
  <c r="T127" i="8"/>
  <c r="L127" i="8"/>
  <c r="N127" i="8" s="1"/>
  <c r="J127" i="8"/>
  <c r="Q127" i="8"/>
  <c r="AN126" i="14"/>
  <c r="I123" i="8"/>
  <c r="S123" i="8"/>
  <c r="G123" i="8"/>
  <c r="P123" i="8"/>
  <c r="T123" i="8"/>
  <c r="L123" i="8"/>
  <c r="U123" i="8"/>
  <c r="V123" i="8"/>
  <c r="Q123" i="8"/>
  <c r="F123" i="8"/>
  <c r="M123" i="8"/>
  <c r="J123" i="8"/>
  <c r="S132" i="10"/>
  <c r="H135" i="7" s="1"/>
  <c r="V133" i="15"/>
  <c r="G133" i="11" s="1"/>
  <c r="D133" i="11" s="1"/>
  <c r="R140" i="6"/>
  <c r="O157" i="7"/>
  <c r="AG161" i="14"/>
  <c r="V157" i="15"/>
  <c r="G157" i="11" s="1"/>
  <c r="D157" i="11" s="1"/>
  <c r="P145" i="6"/>
  <c r="Q145" i="6" s="1"/>
  <c r="T145" i="6"/>
  <c r="U145" i="6" s="1"/>
  <c r="V145" i="6" s="1"/>
  <c r="O145" i="6"/>
  <c r="C23" i="4"/>
  <c r="R24" i="4"/>
  <c r="C52" i="4"/>
  <c r="C69" i="5"/>
  <c r="X114" i="8"/>
  <c r="S113" i="3" s="1"/>
  <c r="AB14" i="14"/>
  <c r="AG10" i="14"/>
  <c r="AE7" i="8"/>
  <c r="AM7" i="8" s="1"/>
  <c r="M25" i="6"/>
  <c r="I24" i="6"/>
  <c r="N24" i="6" s="1"/>
  <c r="M23" i="3" s="1"/>
  <c r="S33" i="10"/>
  <c r="H36" i="7" s="1"/>
  <c r="K39" i="7"/>
  <c r="P38" i="3" s="1"/>
  <c r="N39" i="7"/>
  <c r="M38" i="14"/>
  <c r="B38" i="14" s="1"/>
  <c r="F38" i="11" s="1"/>
  <c r="C38" i="11" s="1"/>
  <c r="T30" i="6"/>
  <c r="U30" i="6" s="1"/>
  <c r="V30" i="6" s="1"/>
  <c r="AA30" i="6" s="1"/>
  <c r="P30" i="6"/>
  <c r="Q30" i="6" s="1"/>
  <c r="R30" i="6" s="1"/>
  <c r="AB30" i="6" s="1"/>
  <c r="N29" i="3" s="1"/>
  <c r="O30" i="6"/>
  <c r="AN41" i="14"/>
  <c r="X45" i="6"/>
  <c r="Y45" i="6" s="1"/>
  <c r="W45" i="6"/>
  <c r="M66" i="7"/>
  <c r="U75" i="4"/>
  <c r="U87" i="3"/>
  <c r="K98" i="6"/>
  <c r="L98" i="6" s="1"/>
  <c r="M98" i="6" s="1"/>
  <c r="P89" i="6"/>
  <c r="Q89" i="6" s="1"/>
  <c r="O89" i="6"/>
  <c r="T89" i="6"/>
  <c r="U89" i="6" s="1"/>
  <c r="V89" i="6" s="1"/>
  <c r="N103" i="7"/>
  <c r="K103" i="7"/>
  <c r="P102" i="3" s="1"/>
  <c r="AN101" i="14"/>
  <c r="M111" i="7"/>
  <c r="AL114" i="8"/>
  <c r="L126" i="14"/>
  <c r="D126" i="14" s="1"/>
  <c r="C143" i="14"/>
  <c r="H143" i="11" s="1"/>
  <c r="E143" i="11" s="1"/>
  <c r="B143" i="11" s="1"/>
  <c r="C148" i="14"/>
  <c r="H148" i="11" s="1"/>
  <c r="E148" i="11" s="1"/>
  <c r="Q159" i="7"/>
  <c r="N146" i="7"/>
  <c r="Q146" i="7" s="1"/>
  <c r="K146" i="7"/>
  <c r="P145" i="3" s="1"/>
  <c r="C64" i="5"/>
  <c r="C63" i="4"/>
  <c r="K7" i="8"/>
  <c r="R18" i="5"/>
  <c r="X51" i="8"/>
  <c r="S50" i="3" s="1"/>
  <c r="J8" i="6"/>
  <c r="K8" i="6"/>
  <c r="L8" i="6" s="1"/>
  <c r="X116" i="8"/>
  <c r="S115" i="3" s="1"/>
  <c r="P14" i="14"/>
  <c r="M14" i="14" s="1"/>
  <c r="K23" i="14"/>
  <c r="L23" i="14" s="1"/>
  <c r="D23" i="14" s="1"/>
  <c r="S43" i="10"/>
  <c r="H46" i="7" s="1"/>
  <c r="AL38" i="8"/>
  <c r="AN65" i="8"/>
  <c r="T64" i="3" s="1"/>
  <c r="P67" i="14"/>
  <c r="M67" i="14" s="1"/>
  <c r="U75" i="3"/>
  <c r="AB73" i="14"/>
  <c r="P65" i="14"/>
  <c r="M65" i="14" s="1"/>
  <c r="AL71" i="8"/>
  <c r="I85" i="15"/>
  <c r="AN75" i="14"/>
  <c r="L84" i="7"/>
  <c r="X93" i="6"/>
  <c r="Y93" i="6" s="1"/>
  <c r="Z93" i="6" s="1"/>
  <c r="W93" i="6"/>
  <c r="L54" i="14"/>
  <c r="D54" i="14" s="1"/>
  <c r="B54" i="14" s="1"/>
  <c r="F54" i="11" s="1"/>
  <c r="C54" i="11" s="1"/>
  <c r="C54" i="14"/>
  <c r="H54" i="11" s="1"/>
  <c r="E54" i="11" s="1"/>
  <c r="F98" i="6"/>
  <c r="G98" i="6"/>
  <c r="H98" i="6" s="1"/>
  <c r="V99" i="10"/>
  <c r="Y102" i="8"/>
  <c r="Z102" i="8" s="1"/>
  <c r="F119" i="6"/>
  <c r="G119" i="6"/>
  <c r="H119" i="6" s="1"/>
  <c r="L129" i="7"/>
  <c r="F129" i="6"/>
  <c r="G129" i="6"/>
  <c r="H129" i="6" s="1"/>
  <c r="I129" i="6" s="1"/>
  <c r="I134" i="6"/>
  <c r="V120" i="10"/>
  <c r="Y123" i="8"/>
  <c r="Z123" i="8" s="1"/>
  <c r="AN123" i="8" s="1"/>
  <c r="T122" i="3" s="1"/>
  <c r="M131" i="7"/>
  <c r="V128" i="10"/>
  <c r="Y131" i="8"/>
  <c r="Z131" i="8" s="1"/>
  <c r="X122" i="6"/>
  <c r="Y122" i="6" s="1"/>
  <c r="Z122" i="6" s="1"/>
  <c r="P122" i="6"/>
  <c r="Q122" i="6" s="1"/>
  <c r="R122" i="6" s="1"/>
  <c r="O122" i="6"/>
  <c r="T122" i="6"/>
  <c r="U122" i="6" s="1"/>
  <c r="V122" i="6" s="1"/>
  <c r="AG152" i="14"/>
  <c r="M162" i="6"/>
  <c r="N162" i="6" s="1"/>
  <c r="M161" i="3" s="1"/>
  <c r="P159" i="6"/>
  <c r="Q159" i="6" s="1"/>
  <c r="T159" i="6"/>
  <c r="U159" i="6" s="1"/>
  <c r="V159" i="6" s="1"/>
  <c r="O159" i="6"/>
  <c r="C95" i="4"/>
  <c r="R92" i="5"/>
  <c r="C56" i="5"/>
  <c r="R56" i="5"/>
  <c r="K17" i="6"/>
  <c r="L17" i="6" s="1"/>
  <c r="M17" i="6" s="1"/>
  <c r="AB12" i="14"/>
  <c r="I22" i="6"/>
  <c r="N22" i="6" s="1"/>
  <c r="M21" i="3" s="1"/>
  <c r="P16" i="14"/>
  <c r="L47" i="7"/>
  <c r="M52" i="6"/>
  <c r="M50" i="14"/>
  <c r="I54" i="6"/>
  <c r="F61" i="6"/>
  <c r="G61" i="6"/>
  <c r="H61" i="6" s="1"/>
  <c r="I57" i="15"/>
  <c r="V57" i="15" s="1"/>
  <c r="G57" i="11" s="1"/>
  <c r="D57" i="11" s="1"/>
  <c r="D73" i="14"/>
  <c r="O66" i="7"/>
  <c r="M78" i="7"/>
  <c r="O86" i="7"/>
  <c r="P86" i="14"/>
  <c r="M86" i="14" s="1"/>
  <c r="V96" i="15"/>
  <c r="G96" i="11" s="1"/>
  <c r="D96" i="11" s="1"/>
  <c r="G97" i="14"/>
  <c r="T109" i="6"/>
  <c r="U109" i="6" s="1"/>
  <c r="V109" i="6" s="1"/>
  <c r="P109" i="6"/>
  <c r="Q109" i="6" s="1"/>
  <c r="O109" i="6"/>
  <c r="W126" i="6"/>
  <c r="X126" i="6"/>
  <c r="Y126" i="6" s="1"/>
  <c r="K125" i="14"/>
  <c r="V125" i="10"/>
  <c r="Y128" i="8"/>
  <c r="Z128" i="8" s="1"/>
  <c r="Q151" i="7"/>
  <c r="U151" i="3"/>
  <c r="I145" i="15"/>
  <c r="C24" i="5"/>
  <c r="C11" i="5"/>
  <c r="C83" i="5"/>
  <c r="Z12" i="14"/>
  <c r="S12" i="14" s="1"/>
  <c r="K25" i="14"/>
  <c r="L25" i="14" s="1"/>
  <c r="D25" i="14" s="1"/>
  <c r="K33" i="7"/>
  <c r="P32" i="3" s="1"/>
  <c r="N33" i="7"/>
  <c r="Q33" i="7" s="1"/>
  <c r="R46" i="6"/>
  <c r="P53" i="14"/>
  <c r="P77" i="7"/>
  <c r="L79" i="7"/>
  <c r="F79" i="6"/>
  <c r="G79" i="6"/>
  <c r="H79" i="6" s="1"/>
  <c r="X66" i="6"/>
  <c r="Y66" i="6" s="1"/>
  <c r="W66" i="6"/>
  <c r="P81" i="14"/>
  <c r="O88" i="7"/>
  <c r="I89" i="15"/>
  <c r="F104" i="6"/>
  <c r="G104" i="6"/>
  <c r="H104" i="6" s="1"/>
  <c r="L95" i="14"/>
  <c r="D95" i="14" s="1"/>
  <c r="K100" i="7"/>
  <c r="P99" i="3" s="1"/>
  <c r="N100" i="7"/>
  <c r="L97" i="14"/>
  <c r="AE112" i="8"/>
  <c r="V116" i="10"/>
  <c r="Y119" i="8"/>
  <c r="Z119" i="8" s="1"/>
  <c r="S112" i="10"/>
  <c r="H115" i="7" s="1"/>
  <c r="G152" i="6"/>
  <c r="H152" i="6" s="1"/>
  <c r="F152" i="6"/>
  <c r="AL155" i="8"/>
  <c r="U91" i="5"/>
  <c r="AE8" i="8"/>
  <c r="M10" i="14"/>
  <c r="M26" i="7"/>
  <c r="AG33" i="14"/>
  <c r="U36" i="3"/>
  <c r="U22" i="3"/>
  <c r="O32" i="7"/>
  <c r="S24" i="10"/>
  <c r="H27" i="7" s="1"/>
  <c r="AG35" i="14"/>
  <c r="K48" i="14"/>
  <c r="L48" i="14" s="1"/>
  <c r="D48" i="14" s="1"/>
  <c r="AB42" i="14"/>
  <c r="Z42" i="14" s="1"/>
  <c r="S42" i="14" s="1"/>
  <c r="U51" i="3"/>
  <c r="U45" i="4"/>
  <c r="AN55" i="8"/>
  <c r="T54" i="3" s="1"/>
  <c r="R54" i="3" s="1"/>
  <c r="AB53" i="14"/>
  <c r="Z53" i="14" s="1"/>
  <c r="S53" i="14" s="1"/>
  <c r="X76" i="6"/>
  <c r="Y76" i="6" s="1"/>
  <c r="W76" i="6"/>
  <c r="AH69" i="8"/>
  <c r="AM69" i="8" s="1"/>
  <c r="AN69" i="8" s="1"/>
  <c r="U88" i="3"/>
  <c r="P87" i="14"/>
  <c r="M87" i="14" s="1"/>
  <c r="I92" i="15"/>
  <c r="AJ99" i="14"/>
  <c r="AB99" i="14" s="1"/>
  <c r="AG93" i="14"/>
  <c r="AB93" i="14" s="1"/>
  <c r="Z93" i="14" s="1"/>
  <c r="T94" i="10"/>
  <c r="I97" i="7" s="1"/>
  <c r="I93" i="15"/>
  <c r="V93" i="15" s="1"/>
  <c r="G93" i="11" s="1"/>
  <c r="D93" i="11" s="1"/>
  <c r="X102" i="6"/>
  <c r="Y102" i="6" s="1"/>
  <c r="W102" i="6"/>
  <c r="AM108" i="8"/>
  <c r="AE108" i="8"/>
  <c r="S114" i="10"/>
  <c r="H117" i="7" s="1"/>
  <c r="G128" i="6"/>
  <c r="H128" i="6" s="1"/>
  <c r="F128" i="6"/>
  <c r="Z133" i="6"/>
  <c r="AA133" i="6" s="1"/>
  <c r="AB133" i="6" s="1"/>
  <c r="AG134" i="14"/>
  <c r="F135" i="6"/>
  <c r="G135" i="6"/>
  <c r="H135" i="6" s="1"/>
  <c r="AG153" i="14"/>
  <c r="AB153" i="14" s="1"/>
  <c r="Z153" i="14" s="1"/>
  <c r="S153" i="14" s="1"/>
  <c r="V160" i="15"/>
  <c r="G160" i="11" s="1"/>
  <c r="D160" i="11" s="1"/>
  <c r="V160" i="10"/>
  <c r="Y163" i="8"/>
  <c r="Z163" i="8" s="1"/>
  <c r="J156" i="6"/>
  <c r="P156" i="6"/>
  <c r="Q156" i="6" s="1"/>
  <c r="R156" i="6" s="1"/>
  <c r="AB156" i="6" s="1"/>
  <c r="N155" i="3" s="1"/>
  <c r="K156" i="6"/>
  <c r="L156" i="6" s="1"/>
  <c r="M156" i="6" s="1"/>
  <c r="T157" i="6"/>
  <c r="U157" i="6" s="1"/>
  <c r="V157" i="6" s="1"/>
  <c r="P157" i="6"/>
  <c r="Q157" i="6" s="1"/>
  <c r="O157" i="6"/>
  <c r="F161" i="6"/>
  <c r="G161" i="6"/>
  <c r="H161" i="6" s="1"/>
  <c r="P152" i="7"/>
  <c r="AH154" i="8"/>
  <c r="R158" i="6"/>
  <c r="U87" i="4"/>
  <c r="C88" i="4"/>
  <c r="S21" i="4"/>
  <c r="U10" i="3"/>
  <c r="AE11" i="8"/>
  <c r="G18" i="14"/>
  <c r="F12" i="6"/>
  <c r="G12" i="6"/>
  <c r="H12" i="6" s="1"/>
  <c r="X12" i="6"/>
  <c r="Y12" i="6" s="1"/>
  <c r="Z12" i="6" s="1"/>
  <c r="AA12" i="6" s="1"/>
  <c r="W12" i="6"/>
  <c r="M17" i="7"/>
  <c r="AL21" i="8"/>
  <c r="AB20" i="14"/>
  <c r="Z20" i="14" s="1"/>
  <c r="S20" i="14" s="1"/>
  <c r="B20" i="14" s="1"/>
  <c r="F20" i="11" s="1"/>
  <c r="C20" i="11" s="1"/>
  <c r="AN25" i="8"/>
  <c r="T24" i="3" s="1"/>
  <c r="X36" i="6"/>
  <c r="Y36" i="6" s="1"/>
  <c r="W36" i="6"/>
  <c r="AE32" i="8"/>
  <c r="W35" i="6"/>
  <c r="X35" i="6"/>
  <c r="Y35" i="6" s="1"/>
  <c r="G32" i="14"/>
  <c r="U48" i="3"/>
  <c r="L52" i="7"/>
  <c r="AA58" i="6"/>
  <c r="P60" i="7"/>
  <c r="AG57" i="14"/>
  <c r="O59" i="7"/>
  <c r="M63" i="14"/>
  <c r="S75" i="10"/>
  <c r="H78" i="7" s="1"/>
  <c r="AG80" i="14"/>
  <c r="L86" i="7"/>
  <c r="K103" i="6"/>
  <c r="L103" i="6" s="1"/>
  <c r="J103" i="6"/>
  <c r="V100" i="15"/>
  <c r="G100" i="11" s="1"/>
  <c r="D100" i="11" s="1"/>
  <c r="L101" i="14"/>
  <c r="D101" i="14" s="1"/>
  <c r="U110" i="3"/>
  <c r="U97" i="4"/>
  <c r="F109" i="6"/>
  <c r="G109" i="6"/>
  <c r="H109" i="6" s="1"/>
  <c r="M124" i="7"/>
  <c r="O130" i="6"/>
  <c r="P130" i="6"/>
  <c r="Q130" i="6" s="1"/>
  <c r="T130" i="6"/>
  <c r="U130" i="6" s="1"/>
  <c r="V130" i="6" s="1"/>
  <c r="U134" i="3"/>
  <c r="X130" i="6"/>
  <c r="Y130" i="6" s="1"/>
  <c r="Z130" i="6" s="1"/>
  <c r="M145" i="7"/>
  <c r="P145" i="7"/>
  <c r="AN147" i="14"/>
  <c r="AJ125" i="14"/>
  <c r="G144" i="14"/>
  <c r="L158" i="7"/>
  <c r="F166" i="6"/>
  <c r="G166" i="6"/>
  <c r="H166" i="6" s="1"/>
  <c r="W155" i="6"/>
  <c r="X155" i="6"/>
  <c r="Y155" i="6" s="1"/>
  <c r="Z155" i="6" s="1"/>
  <c r="L157" i="7"/>
  <c r="L156" i="7"/>
  <c r="M156" i="7"/>
  <c r="J148" i="6"/>
  <c r="K148" i="6"/>
  <c r="L148" i="6" s="1"/>
  <c r="R16" i="4"/>
  <c r="O24" i="6"/>
  <c r="P24" i="6"/>
  <c r="Q24" i="6" s="1"/>
  <c r="T24" i="6"/>
  <c r="U24" i="6" s="1"/>
  <c r="V24" i="6" s="1"/>
  <c r="F32" i="6"/>
  <c r="G32" i="6"/>
  <c r="H32" i="6" s="1"/>
  <c r="I32" i="6" s="1"/>
  <c r="S19" i="10"/>
  <c r="H22" i="7" s="1"/>
  <c r="U25" i="3"/>
  <c r="P35" i="14"/>
  <c r="V28" i="10"/>
  <c r="Y31" i="8"/>
  <c r="Z31" i="8" s="1"/>
  <c r="P37" i="14"/>
  <c r="M37" i="14" s="1"/>
  <c r="AE44" i="8"/>
  <c r="AM44" i="8" s="1"/>
  <c r="Z73" i="14"/>
  <c r="S73" i="14" s="1"/>
  <c r="V60" i="10"/>
  <c r="Y63" i="8"/>
  <c r="Z63" i="8" s="1"/>
  <c r="F87" i="6"/>
  <c r="G87" i="6"/>
  <c r="H87" i="6" s="1"/>
  <c r="K81" i="7"/>
  <c r="P80" i="3" s="1"/>
  <c r="N81" i="7"/>
  <c r="Q81" i="7" s="1"/>
  <c r="U147" i="3"/>
  <c r="O166" i="6"/>
  <c r="P166" i="6"/>
  <c r="Q166" i="6" s="1"/>
  <c r="T166" i="6"/>
  <c r="U166" i="6" s="1"/>
  <c r="V166" i="6" s="1"/>
  <c r="V157" i="10"/>
  <c r="Y160" i="8"/>
  <c r="Z160" i="8" s="1"/>
  <c r="S40" i="4"/>
  <c r="Q40" i="4" s="1"/>
  <c r="U12" i="4"/>
  <c r="K10" i="8"/>
  <c r="AM12" i="8"/>
  <c r="AN12" i="8" s="1"/>
  <c r="T11" i="3" s="1"/>
  <c r="AE12" i="8"/>
  <c r="U35" i="3"/>
  <c r="AN35" i="8"/>
  <c r="T34" i="3" s="1"/>
  <c r="R34" i="3" s="1"/>
  <c r="N53" i="7"/>
  <c r="K53" i="7"/>
  <c r="P52" i="3" s="1"/>
  <c r="T45" i="6"/>
  <c r="U45" i="6" s="1"/>
  <c r="S45" i="6"/>
  <c r="P52" i="6"/>
  <c r="Q52" i="6" s="1"/>
  <c r="R52" i="6" s="1"/>
  <c r="T52" i="6"/>
  <c r="U52" i="6" s="1"/>
  <c r="V52" i="6" s="1"/>
  <c r="O52" i="6"/>
  <c r="O56" i="6"/>
  <c r="P56" i="6"/>
  <c r="Q56" i="6" s="1"/>
  <c r="T56" i="6"/>
  <c r="U56" i="6" s="1"/>
  <c r="V56" i="6" s="1"/>
  <c r="AB48" i="14"/>
  <c r="Z48" i="14" s="1"/>
  <c r="S48" i="14" s="1"/>
  <c r="W70" i="6"/>
  <c r="X70" i="6"/>
  <c r="Y70" i="6" s="1"/>
  <c r="T69" i="6"/>
  <c r="U69" i="6" s="1"/>
  <c r="S69" i="6"/>
  <c r="T88" i="6"/>
  <c r="U88" i="6" s="1"/>
  <c r="V88" i="6" s="1"/>
  <c r="P88" i="6"/>
  <c r="Q88" i="6" s="1"/>
  <c r="R88" i="6" s="1"/>
  <c r="O88" i="6"/>
  <c r="P92" i="6"/>
  <c r="Q92" i="6" s="1"/>
  <c r="O92" i="6"/>
  <c r="T92" i="6"/>
  <c r="U92" i="6" s="1"/>
  <c r="V92" i="6" s="1"/>
  <c r="P83" i="6"/>
  <c r="Q83" i="6" s="1"/>
  <c r="O83" i="6"/>
  <c r="T83" i="6"/>
  <c r="U83" i="6" s="1"/>
  <c r="V83" i="6" s="1"/>
  <c r="AA83" i="6" s="1"/>
  <c r="AG87" i="14"/>
  <c r="U59" i="5"/>
  <c r="U97" i="3"/>
  <c r="T99" i="10"/>
  <c r="I102" i="7" s="1"/>
  <c r="X108" i="6"/>
  <c r="Y108" i="6" s="1"/>
  <c r="Z108" i="6" s="1"/>
  <c r="W108" i="6"/>
  <c r="F127" i="6"/>
  <c r="G127" i="6"/>
  <c r="H127" i="6" s="1"/>
  <c r="I127" i="6" s="1"/>
  <c r="L128" i="7"/>
  <c r="Q130" i="7"/>
  <c r="AE131" i="8"/>
  <c r="G132" i="6"/>
  <c r="H132" i="6" s="1"/>
  <c r="I132" i="6" s="1"/>
  <c r="F132" i="6"/>
  <c r="I132" i="15"/>
  <c r="F164" i="6"/>
  <c r="G164" i="6"/>
  <c r="H164" i="6" s="1"/>
  <c r="I164" i="6" s="1"/>
  <c r="R23" i="4"/>
  <c r="U61" i="4"/>
  <c r="R120" i="4"/>
  <c r="U120" i="4"/>
  <c r="L46" i="5"/>
  <c r="S46" i="5"/>
  <c r="R69" i="5"/>
  <c r="X33" i="8"/>
  <c r="I12" i="15"/>
  <c r="V12" i="15" s="1"/>
  <c r="G12" i="11" s="1"/>
  <c r="D12" i="11" s="1"/>
  <c r="AJ18" i="14"/>
  <c r="P17" i="14"/>
  <c r="I26" i="15"/>
  <c r="O26" i="7"/>
  <c r="X34" i="6"/>
  <c r="Y34" i="6" s="1"/>
  <c r="W34" i="6"/>
  <c r="P10" i="6"/>
  <c r="Q10" i="6" s="1"/>
  <c r="X10" i="6"/>
  <c r="Y10" i="6" s="1"/>
  <c r="Z10" i="6" s="1"/>
  <c r="T10" i="6"/>
  <c r="U10" i="6" s="1"/>
  <c r="V10" i="6" s="1"/>
  <c r="AA10" i="6" s="1"/>
  <c r="O10" i="6"/>
  <c r="V41" i="10"/>
  <c r="Y44" i="8"/>
  <c r="Z44" i="8" s="1"/>
  <c r="S61" i="10"/>
  <c r="H64" i="7" s="1"/>
  <c r="K61" i="6"/>
  <c r="L61" i="6" s="1"/>
  <c r="J61" i="6"/>
  <c r="D84" i="14"/>
  <c r="S80" i="10"/>
  <c r="H83" i="7" s="1"/>
  <c r="K94" i="14"/>
  <c r="L94" i="14" s="1"/>
  <c r="D94" i="14" s="1"/>
  <c r="I108" i="15"/>
  <c r="P111" i="14"/>
  <c r="M111" i="14" s="1"/>
  <c r="P103" i="14"/>
  <c r="D110" i="14"/>
  <c r="B110" i="14" s="1"/>
  <c r="F110" i="11" s="1"/>
  <c r="C110" i="11" s="1"/>
  <c r="P117" i="14"/>
  <c r="M117" i="14" s="1"/>
  <c r="T129" i="6"/>
  <c r="U129" i="6" s="1"/>
  <c r="V129" i="6" s="1"/>
  <c r="P129" i="6"/>
  <c r="Q129" i="6" s="1"/>
  <c r="R129" i="6" s="1"/>
  <c r="O129" i="6"/>
  <c r="AN122" i="14"/>
  <c r="AB122" i="14" s="1"/>
  <c r="Z122" i="14" s="1"/>
  <c r="S122" i="14" s="1"/>
  <c r="K129" i="14"/>
  <c r="L129" i="14" s="1"/>
  <c r="L135" i="7"/>
  <c r="AE142" i="8"/>
  <c r="AM142" i="8" s="1"/>
  <c r="W145" i="6"/>
  <c r="X145" i="6"/>
  <c r="Y145" i="6" s="1"/>
  <c r="U135" i="4"/>
  <c r="U149" i="3"/>
  <c r="V158" i="10"/>
  <c r="Y161" i="8"/>
  <c r="Z161" i="8" s="1"/>
  <c r="R50" i="5"/>
  <c r="S63" i="4"/>
  <c r="L123" i="4"/>
  <c r="R7" i="8"/>
  <c r="H7" i="8"/>
  <c r="J11" i="6"/>
  <c r="K11" i="6"/>
  <c r="L11" i="6" s="1"/>
  <c r="M11" i="6" s="1"/>
  <c r="N11" i="6" s="1"/>
  <c r="M10" i="3" s="1"/>
  <c r="I4" i="15"/>
  <c r="V4" i="15" s="1"/>
  <c r="G4" i="11" s="1"/>
  <c r="D4" i="11" s="1"/>
  <c r="AE28" i="8"/>
  <c r="P42" i="7"/>
  <c r="I32" i="15"/>
  <c r="V32" i="15" s="1"/>
  <c r="G32" i="11" s="1"/>
  <c r="D32" i="11" s="1"/>
  <c r="I43" i="6"/>
  <c r="I40" i="15"/>
  <c r="V40" i="15" s="1"/>
  <c r="G40" i="11" s="1"/>
  <c r="D40" i="11" s="1"/>
  <c r="AE40" i="8"/>
  <c r="AM40" i="8" s="1"/>
  <c r="R64" i="6"/>
  <c r="P47" i="7"/>
  <c r="M53" i="7"/>
  <c r="O68" i="7"/>
  <c r="AB85" i="14"/>
  <c r="AB80" i="14"/>
  <c r="Z80" i="14" s="1"/>
  <c r="S80" i="14" s="1"/>
  <c r="K90" i="14"/>
  <c r="W89" i="6"/>
  <c r="X89" i="6"/>
  <c r="Y89" i="6" s="1"/>
  <c r="F103" i="6"/>
  <c r="G103" i="6"/>
  <c r="H103" i="6" s="1"/>
  <c r="M104" i="7"/>
  <c r="AL111" i="8"/>
  <c r="AB123" i="6"/>
  <c r="N122" i="3" s="1"/>
  <c r="M128" i="7"/>
  <c r="D123" i="14"/>
  <c r="I139" i="6"/>
  <c r="N133" i="7"/>
  <c r="K133" i="7"/>
  <c r="P132" i="3" s="1"/>
  <c r="AN138" i="8"/>
  <c r="T137" i="3" s="1"/>
  <c r="AB147" i="14"/>
  <c r="Z147" i="14" s="1"/>
  <c r="S147" i="14" s="1"/>
  <c r="M147" i="7"/>
  <c r="Z154" i="6"/>
  <c r="AA154" i="6" s="1"/>
  <c r="AB154" i="6" s="1"/>
  <c r="V142" i="6"/>
  <c r="AJ149" i="14"/>
  <c r="AB149" i="14" s="1"/>
  <c r="P153" i="14"/>
  <c r="M153" i="14" s="1"/>
  <c r="W161" i="6"/>
  <c r="X161" i="6"/>
  <c r="Y161" i="6" s="1"/>
  <c r="M163" i="7"/>
  <c r="W158" i="6"/>
  <c r="X158" i="6"/>
  <c r="Y158" i="6" s="1"/>
  <c r="Z158" i="6" s="1"/>
  <c r="C136" i="4"/>
  <c r="R74" i="5"/>
  <c r="R94" i="5"/>
  <c r="AN18" i="8"/>
  <c r="T17" i="3" s="1"/>
  <c r="R17" i="3" s="1"/>
  <c r="L18" i="14"/>
  <c r="D18" i="14" s="1"/>
  <c r="I18" i="6"/>
  <c r="N18" i="6" s="1"/>
  <c r="R34" i="6"/>
  <c r="V19" i="10"/>
  <c r="Y22" i="8"/>
  <c r="Z22" i="8" s="1"/>
  <c r="AN22" i="8" s="1"/>
  <c r="T21" i="3" s="1"/>
  <c r="R21" i="3" s="1"/>
  <c r="N26" i="7"/>
  <c r="K26" i="7"/>
  <c r="P25" i="3" s="1"/>
  <c r="AJ33" i="14"/>
  <c r="L15" i="14"/>
  <c r="D15" i="14" s="1"/>
  <c r="V30" i="15"/>
  <c r="G30" i="11" s="1"/>
  <c r="D30" i="11" s="1"/>
  <c r="M40" i="7"/>
  <c r="W38" i="6"/>
  <c r="X38" i="6"/>
  <c r="Y38" i="6" s="1"/>
  <c r="V36" i="15"/>
  <c r="G36" i="11" s="1"/>
  <c r="D36" i="11" s="1"/>
  <c r="M76" i="7"/>
  <c r="G64" i="14"/>
  <c r="L69" i="7"/>
  <c r="T76" i="6"/>
  <c r="U76" i="6" s="1"/>
  <c r="V76" i="6" s="1"/>
  <c r="O76" i="6"/>
  <c r="P76" i="6"/>
  <c r="Q76" i="6" s="1"/>
  <c r="AL66" i="8"/>
  <c r="AM66" i="8" s="1"/>
  <c r="G56" i="14"/>
  <c r="G71" i="14"/>
  <c r="Z79" i="14"/>
  <c r="S79" i="14" s="1"/>
  <c r="W112" i="6"/>
  <c r="X112" i="6"/>
  <c r="Y112" i="6" s="1"/>
  <c r="U120" i="3"/>
  <c r="U106" i="4"/>
  <c r="K121" i="6"/>
  <c r="L121" i="6" s="1"/>
  <c r="J121" i="6"/>
  <c r="AE121" i="8"/>
  <c r="AE120" i="8"/>
  <c r="P115" i="7"/>
  <c r="P126" i="14"/>
  <c r="M126" i="14" s="1"/>
  <c r="P128" i="6"/>
  <c r="Q128" i="6" s="1"/>
  <c r="O128" i="6"/>
  <c r="T128" i="6"/>
  <c r="U128" i="6" s="1"/>
  <c r="V128" i="6" s="1"/>
  <c r="P141" i="7"/>
  <c r="X93" i="8"/>
  <c r="S92" i="3" s="1"/>
  <c r="C88" i="5"/>
  <c r="S55" i="5"/>
  <c r="X145" i="8"/>
  <c r="S144" i="3" s="1"/>
  <c r="L11" i="7"/>
  <c r="F21" i="6"/>
  <c r="G21" i="6"/>
  <c r="H21" i="6" s="1"/>
  <c r="K20" i="6"/>
  <c r="L20" i="6" s="1"/>
  <c r="J20" i="6"/>
  <c r="AL24" i="8"/>
  <c r="K47" i="6"/>
  <c r="L47" i="6" s="1"/>
  <c r="J47" i="6"/>
  <c r="N51" i="7"/>
  <c r="K51" i="7"/>
  <c r="P50" i="3" s="1"/>
  <c r="X56" i="6"/>
  <c r="Y56" i="6" s="1"/>
  <c r="W56" i="6"/>
  <c r="P49" i="14"/>
  <c r="G61" i="14"/>
  <c r="D61" i="14" s="1"/>
  <c r="P66" i="6"/>
  <c r="Q66" i="6" s="1"/>
  <c r="T66" i="6"/>
  <c r="U66" i="6" s="1"/>
  <c r="V66" i="6" s="1"/>
  <c r="O66" i="6"/>
  <c r="I64" i="15"/>
  <c r="V64" i="15" s="1"/>
  <c r="G64" i="11" s="1"/>
  <c r="D64" i="11" s="1"/>
  <c r="K63" i="14"/>
  <c r="L63" i="14" s="1"/>
  <c r="D63" i="14" s="1"/>
  <c r="AE68" i="8"/>
  <c r="AM68" i="8" s="1"/>
  <c r="AN68" i="8" s="1"/>
  <c r="S84" i="10"/>
  <c r="H87" i="7" s="1"/>
  <c r="AG92" i="14"/>
  <c r="G93" i="14"/>
  <c r="D93" i="14" s="1"/>
  <c r="T98" i="6"/>
  <c r="U98" i="6" s="1"/>
  <c r="V98" i="6" s="1"/>
  <c r="O98" i="6"/>
  <c r="P98" i="6"/>
  <c r="Q98" i="6" s="1"/>
  <c r="M100" i="14"/>
  <c r="D98" i="14"/>
  <c r="N107" i="7"/>
  <c r="K107" i="7"/>
  <c r="P106" i="3" s="1"/>
  <c r="AN103" i="14"/>
  <c r="F126" i="6"/>
  <c r="G126" i="6"/>
  <c r="H126" i="6" s="1"/>
  <c r="P132" i="7"/>
  <c r="S151" i="10"/>
  <c r="H154" i="7" s="1"/>
  <c r="AN152" i="14"/>
  <c r="O48" i="4"/>
  <c r="L93" i="4"/>
  <c r="R100" i="4"/>
  <c r="L121" i="4"/>
  <c r="C91" i="5"/>
  <c r="R68" i="4"/>
  <c r="R7" i="4"/>
  <c r="X15" i="8"/>
  <c r="S14" i="3" s="1"/>
  <c r="W8" i="6"/>
  <c r="X8" i="6"/>
  <c r="Y8" i="6" s="1"/>
  <c r="I17" i="6"/>
  <c r="AN8" i="14"/>
  <c r="K16" i="7"/>
  <c r="P15" i="3" s="1"/>
  <c r="N16" i="7"/>
  <c r="X29" i="6"/>
  <c r="Y29" i="6" s="1"/>
  <c r="W29" i="6"/>
  <c r="G34" i="14"/>
  <c r="D34" i="14" s="1"/>
  <c r="K38" i="6"/>
  <c r="L38" i="6" s="1"/>
  <c r="M38" i="6" s="1"/>
  <c r="J38" i="6"/>
  <c r="G43" i="14"/>
  <c r="D43" i="14" s="1"/>
  <c r="I51" i="6"/>
  <c r="X44" i="6"/>
  <c r="Y44" i="6" s="1"/>
  <c r="Z44" i="6" s="1"/>
  <c r="W44" i="6"/>
  <c r="I71" i="6"/>
  <c r="K71" i="6"/>
  <c r="L71" i="6" s="1"/>
  <c r="M71" i="6" s="1"/>
  <c r="J71" i="6"/>
  <c r="V56" i="10"/>
  <c r="Y59" i="8"/>
  <c r="Z59" i="8" s="1"/>
  <c r="AN59" i="8" s="1"/>
  <c r="T58" i="3" s="1"/>
  <c r="K93" i="6"/>
  <c r="L93" i="6" s="1"/>
  <c r="M93" i="6" s="1"/>
  <c r="J93" i="6"/>
  <c r="AN95" i="14"/>
  <c r="AB95" i="14" s="1"/>
  <c r="Z95" i="14" s="1"/>
  <c r="S95" i="14" s="1"/>
  <c r="V99" i="15"/>
  <c r="G99" i="11" s="1"/>
  <c r="D99" i="11" s="1"/>
  <c r="P93" i="14"/>
  <c r="M93" i="14" s="1"/>
  <c r="S101" i="10"/>
  <c r="H104" i="7" s="1"/>
  <c r="R115" i="6"/>
  <c r="AH112" i="8"/>
  <c r="M127" i="7"/>
  <c r="I134" i="15"/>
  <c r="V134" i="15" s="1"/>
  <c r="G134" i="11" s="1"/>
  <c r="D134" i="11" s="1"/>
  <c r="P129" i="14"/>
  <c r="AJ136" i="14"/>
  <c r="AM133" i="8"/>
  <c r="AE133" i="8"/>
  <c r="L145" i="14"/>
  <c r="AM157" i="8"/>
  <c r="AE157" i="8"/>
  <c r="P150" i="14"/>
  <c r="M150" i="14" s="1"/>
  <c r="AL161" i="8"/>
  <c r="L160" i="14"/>
  <c r="D160" i="14" s="1"/>
  <c r="N166" i="7"/>
  <c r="Q166" i="7" s="1"/>
  <c r="P149" i="4" s="1"/>
  <c r="K166" i="7"/>
  <c r="P165" i="3" s="1"/>
  <c r="AB137" i="14"/>
  <c r="Z137" i="14" s="1"/>
  <c r="S137" i="14" s="1"/>
  <c r="X157" i="6"/>
  <c r="Y157" i="6" s="1"/>
  <c r="W157" i="6"/>
  <c r="I161" i="15"/>
  <c r="V161" i="15" s="1"/>
  <c r="G161" i="11" s="1"/>
  <c r="D161" i="11" s="1"/>
  <c r="J166" i="6"/>
  <c r="K166" i="6"/>
  <c r="L166" i="6" s="1"/>
  <c r="K139" i="6"/>
  <c r="L139" i="6" s="1"/>
  <c r="M139" i="6" s="1"/>
  <c r="J139" i="6"/>
  <c r="M164" i="7"/>
  <c r="U21" i="4"/>
  <c r="C129" i="4"/>
  <c r="R129" i="4"/>
  <c r="C40" i="5"/>
  <c r="C61" i="5"/>
  <c r="R61" i="5"/>
  <c r="U91" i="4"/>
  <c r="AN5" i="14"/>
  <c r="G6" i="6"/>
  <c r="H6" i="6" s="1"/>
  <c r="F6" i="6"/>
  <c r="P6" i="6"/>
  <c r="Q6" i="6" s="1"/>
  <c r="T6" i="6"/>
  <c r="U6" i="6" s="1"/>
  <c r="V6" i="6" s="1"/>
  <c r="O6" i="6"/>
  <c r="X43" i="8"/>
  <c r="S42" i="3" s="1"/>
  <c r="T20" i="6"/>
  <c r="U20" i="6" s="1"/>
  <c r="V20" i="6" s="1"/>
  <c r="AG26" i="14"/>
  <c r="P34" i="14"/>
  <c r="V11" i="15"/>
  <c r="G11" i="11" s="1"/>
  <c r="D11" i="11" s="1"/>
  <c r="L34" i="7"/>
  <c r="G35" i="6"/>
  <c r="H35" i="6" s="1"/>
  <c r="F35" i="6"/>
  <c r="AH44" i="8"/>
  <c r="M59" i="7"/>
  <c r="AG51" i="14"/>
  <c r="I60" i="15"/>
  <c r="V60" i="15" s="1"/>
  <c r="G60" i="11" s="1"/>
  <c r="D60" i="11" s="1"/>
  <c r="L66" i="7"/>
  <c r="AJ72" i="14"/>
  <c r="AE87" i="8"/>
  <c r="AN90" i="14"/>
  <c r="V62" i="15"/>
  <c r="G62" i="11" s="1"/>
  <c r="D62" i="11" s="1"/>
  <c r="Q90" i="8"/>
  <c r="R90" i="8" s="1"/>
  <c r="X90" i="8" s="1"/>
  <c r="Q91" i="8"/>
  <c r="R91" i="8" s="1"/>
  <c r="X91" i="8" s="1"/>
  <c r="I102" i="15"/>
  <c r="V102" i="15" s="1"/>
  <c r="G102" i="11" s="1"/>
  <c r="D102" i="11" s="1"/>
  <c r="G116" i="14"/>
  <c r="O116" i="6"/>
  <c r="P116" i="6"/>
  <c r="Q116" i="6" s="1"/>
  <c r="T116" i="6"/>
  <c r="U116" i="6" s="1"/>
  <c r="V116" i="6" s="1"/>
  <c r="AA116" i="6" s="1"/>
  <c r="AJ117" i="14"/>
  <c r="J120" i="6"/>
  <c r="K120" i="6"/>
  <c r="L120" i="6" s="1"/>
  <c r="W139" i="6"/>
  <c r="X139" i="6"/>
  <c r="Y139" i="6" s="1"/>
  <c r="S136" i="10"/>
  <c r="H139" i="7" s="1"/>
  <c r="M133" i="7"/>
  <c r="V142" i="10"/>
  <c r="Y145" i="8"/>
  <c r="Z145" i="8" s="1"/>
  <c r="F148" i="6"/>
  <c r="G148" i="6"/>
  <c r="H148" i="6" s="1"/>
  <c r="I148" i="6" s="1"/>
  <c r="K149" i="14"/>
  <c r="AE150" i="8"/>
  <c r="AM150" i="8" s="1"/>
  <c r="AN150" i="8" s="1"/>
  <c r="M157" i="7"/>
  <c r="AJ121" i="14"/>
  <c r="AB121" i="14" s="1"/>
  <c r="Z121" i="14" s="1"/>
  <c r="S121" i="14" s="1"/>
  <c r="U138" i="3"/>
  <c r="Q144" i="7"/>
  <c r="U144" i="3"/>
  <c r="AG162" i="14"/>
  <c r="V149" i="10"/>
  <c r="Y152" i="8"/>
  <c r="Z152" i="8" s="1"/>
  <c r="G151" i="14"/>
  <c r="D151" i="14" s="1"/>
  <c r="L164" i="7"/>
  <c r="AG163" i="14"/>
  <c r="K149" i="6"/>
  <c r="L149" i="6" s="1"/>
  <c r="M149" i="6" s="1"/>
  <c r="J149" i="6"/>
  <c r="AH161" i="8"/>
  <c r="X36" i="8"/>
  <c r="S35" i="3" s="1"/>
  <c r="V73" i="10"/>
  <c r="Y76" i="8"/>
  <c r="Z76" i="8" s="1"/>
  <c r="AN76" i="8" s="1"/>
  <c r="T75" i="3" s="1"/>
  <c r="R75" i="3" s="1"/>
  <c r="U81" i="4"/>
  <c r="U93" i="3"/>
  <c r="R113" i="7"/>
  <c r="O112" i="3" s="1"/>
  <c r="Q112" i="3"/>
  <c r="V97" i="10"/>
  <c r="Y100" i="8"/>
  <c r="Z100" i="8" s="1"/>
  <c r="AN100" i="8" s="1"/>
  <c r="T99" i="3" s="1"/>
  <c r="AE109" i="8"/>
  <c r="X129" i="6"/>
  <c r="Y129" i="6" s="1"/>
  <c r="W129" i="6"/>
  <c r="P138" i="14"/>
  <c r="O141" i="6"/>
  <c r="P141" i="6"/>
  <c r="Q141" i="6" s="1"/>
  <c r="T141" i="6"/>
  <c r="U141" i="6" s="1"/>
  <c r="V141" i="6" s="1"/>
  <c r="L140" i="14"/>
  <c r="D140" i="14" s="1"/>
  <c r="U146" i="3"/>
  <c r="K159" i="6"/>
  <c r="L159" i="6" s="1"/>
  <c r="M159" i="6" s="1"/>
  <c r="N159" i="6" s="1"/>
  <c r="M158" i="3" s="1"/>
  <c r="K158" i="6"/>
  <c r="L158" i="6" s="1"/>
  <c r="M158" i="6" s="1"/>
  <c r="P151" i="6"/>
  <c r="Q151" i="6" s="1"/>
  <c r="T151" i="6"/>
  <c r="U151" i="6" s="1"/>
  <c r="V151" i="6" s="1"/>
  <c r="O151" i="6"/>
  <c r="V8" i="10"/>
  <c r="Y11" i="8"/>
  <c r="Z11" i="8" s="1"/>
  <c r="G16" i="6"/>
  <c r="H16" i="6" s="1"/>
  <c r="F16" i="6"/>
  <c r="K39" i="14"/>
  <c r="AN41" i="8"/>
  <c r="T40" i="3" s="1"/>
  <c r="P41" i="14"/>
  <c r="M41" i="14" s="1"/>
  <c r="V46" i="10"/>
  <c r="Y49" i="8"/>
  <c r="Z49" i="8" s="1"/>
  <c r="AE49" i="8"/>
  <c r="P47" i="6"/>
  <c r="Q47" i="6" s="1"/>
  <c r="O47" i="6"/>
  <c r="T47" i="6"/>
  <c r="U47" i="6" s="1"/>
  <c r="V47" i="6" s="1"/>
  <c r="T44" i="6"/>
  <c r="U44" i="6" s="1"/>
  <c r="V44" i="6" s="1"/>
  <c r="P44" i="6"/>
  <c r="Q44" i="6" s="1"/>
  <c r="O44" i="6"/>
  <c r="T53" i="6"/>
  <c r="U53" i="6" s="1"/>
  <c r="V53" i="6" s="1"/>
  <c r="O53" i="6"/>
  <c r="P53" i="6"/>
  <c r="Q53" i="6" s="1"/>
  <c r="AE79" i="8"/>
  <c r="AM79" i="8"/>
  <c r="K68" i="14"/>
  <c r="W59" i="6"/>
  <c r="X59" i="6"/>
  <c r="Y59" i="6" s="1"/>
  <c r="D81" i="14"/>
  <c r="I90" i="15"/>
  <c r="O72" i="6"/>
  <c r="T72" i="6"/>
  <c r="U72" i="6" s="1"/>
  <c r="V72" i="6" s="1"/>
  <c r="P72" i="6"/>
  <c r="Q72" i="6" s="1"/>
  <c r="AG108" i="14"/>
  <c r="X111" i="6"/>
  <c r="Y111" i="6" s="1"/>
  <c r="W111" i="6"/>
  <c r="V107" i="10"/>
  <c r="Y110" i="8"/>
  <c r="Z110" i="8" s="1"/>
  <c r="F121" i="6"/>
  <c r="G121" i="6"/>
  <c r="H121" i="6" s="1"/>
  <c r="AG113" i="14"/>
  <c r="AG128" i="14"/>
  <c r="K157" i="6"/>
  <c r="L157" i="6" s="1"/>
  <c r="J157" i="6"/>
  <c r="AN146" i="8"/>
  <c r="T145" i="3" s="1"/>
  <c r="R145" i="3" s="1"/>
  <c r="C44" i="5"/>
  <c r="O115" i="4"/>
  <c r="R115" i="4"/>
  <c r="C13" i="4"/>
  <c r="S5" i="10"/>
  <c r="H8" i="7" s="1"/>
  <c r="AH21" i="8"/>
  <c r="O29" i="6"/>
  <c r="T29" i="6"/>
  <c r="U29" i="6" s="1"/>
  <c r="V29" i="6" s="1"/>
  <c r="P29" i="6"/>
  <c r="Q29" i="6" s="1"/>
  <c r="R29" i="6" s="1"/>
  <c r="O32" i="6"/>
  <c r="T32" i="6"/>
  <c r="U32" i="6" s="1"/>
  <c r="V32" i="6" s="1"/>
  <c r="P32" i="6"/>
  <c r="Q32" i="6" s="1"/>
  <c r="AN33" i="14"/>
  <c r="G34" i="6"/>
  <c r="H34" i="6" s="1"/>
  <c r="F34" i="6"/>
  <c r="D37" i="14"/>
  <c r="Q41" i="8"/>
  <c r="R41" i="8" s="1"/>
  <c r="X41" i="8" s="1"/>
  <c r="Q42" i="8"/>
  <c r="R42" i="8" s="1"/>
  <c r="X42" i="8" s="1"/>
  <c r="S41" i="3" s="1"/>
  <c r="Q40" i="8"/>
  <c r="R40" i="8" s="1"/>
  <c r="AL44" i="8"/>
  <c r="AE56" i="8"/>
  <c r="AM56" i="8" s="1"/>
  <c r="AE84" i="8"/>
  <c r="AB81" i="14"/>
  <c r="Z81" i="14" s="1"/>
  <c r="S81" i="14" s="1"/>
  <c r="G80" i="14"/>
  <c r="D80" i="14" s="1"/>
  <c r="G82" i="6"/>
  <c r="H82" i="6" s="1"/>
  <c r="I82" i="6" s="1"/>
  <c r="F82" i="6"/>
  <c r="AE104" i="8"/>
  <c r="AN113" i="8"/>
  <c r="T112" i="3" s="1"/>
  <c r="R112" i="3" s="1"/>
  <c r="S103" i="10"/>
  <c r="H106" i="7" s="1"/>
  <c r="AE128" i="8"/>
  <c r="T137" i="6"/>
  <c r="U137" i="6" s="1"/>
  <c r="V137" i="6" s="1"/>
  <c r="P137" i="6"/>
  <c r="Q137" i="6" s="1"/>
  <c r="O137" i="6"/>
  <c r="V136" i="10"/>
  <c r="Y139" i="8"/>
  <c r="Z139" i="8" s="1"/>
  <c r="AN132" i="14"/>
  <c r="M133" i="14"/>
  <c r="B133" i="14" s="1"/>
  <c r="F133" i="11" s="1"/>
  <c r="C133" i="11" s="1"/>
  <c r="J132" i="6"/>
  <c r="K132" i="6"/>
  <c r="L132" i="6" s="1"/>
  <c r="I152" i="15"/>
  <c r="AJ146" i="14"/>
  <c r="AB146" i="14" s="1"/>
  <c r="Z146" i="14" s="1"/>
  <c r="S146" i="14" s="1"/>
  <c r="R79" i="4"/>
  <c r="N7" i="8"/>
  <c r="X131" i="8"/>
  <c r="S130" i="3" s="1"/>
  <c r="C37" i="5"/>
  <c r="X140" i="8"/>
  <c r="S139" i="3" s="1"/>
  <c r="I14" i="15"/>
  <c r="L10" i="14"/>
  <c r="D10" i="14" s="1"/>
  <c r="X26" i="6"/>
  <c r="Y26" i="6" s="1"/>
  <c r="Z26" i="6" s="1"/>
  <c r="W26" i="6"/>
  <c r="V39" i="10"/>
  <c r="Y42" i="8"/>
  <c r="Z42" i="8" s="1"/>
  <c r="P32" i="14"/>
  <c r="L35" i="7"/>
  <c r="P43" i="14"/>
  <c r="V43" i="10"/>
  <c r="Y46" i="8"/>
  <c r="Z46" i="8" s="1"/>
  <c r="AN33" i="8"/>
  <c r="T32" i="3" s="1"/>
  <c r="T64" i="6"/>
  <c r="U64" i="6" s="1"/>
  <c r="V64" i="6" s="1"/>
  <c r="O47" i="7"/>
  <c r="S51" i="6"/>
  <c r="T51" i="6"/>
  <c r="U51" i="6" s="1"/>
  <c r="I59" i="15"/>
  <c r="V59" i="15" s="1"/>
  <c r="G59" i="11" s="1"/>
  <c r="D59" i="11" s="1"/>
  <c r="F64" i="6"/>
  <c r="G64" i="6"/>
  <c r="H64" i="6" s="1"/>
  <c r="P61" i="7"/>
  <c r="M58" i="7"/>
  <c r="S65" i="10"/>
  <c r="H68" i="7" s="1"/>
  <c r="P85" i="14"/>
  <c r="P55" i="6"/>
  <c r="Q55" i="6" s="1"/>
  <c r="T55" i="6"/>
  <c r="U55" i="6" s="1"/>
  <c r="V55" i="6" s="1"/>
  <c r="O55" i="6"/>
  <c r="X55" i="6"/>
  <c r="Y55" i="6" s="1"/>
  <c r="Z55" i="6" s="1"/>
  <c r="AE78" i="8"/>
  <c r="Q91" i="7"/>
  <c r="T93" i="6"/>
  <c r="U93" i="6" s="1"/>
  <c r="V93" i="6" s="1"/>
  <c r="O93" i="6"/>
  <c r="P93" i="6"/>
  <c r="Q93" i="6" s="1"/>
  <c r="AB86" i="14"/>
  <c r="Z86" i="14" s="1"/>
  <c r="S86" i="14" s="1"/>
  <c r="L124" i="14"/>
  <c r="G124" i="6"/>
  <c r="H124" i="6" s="1"/>
  <c r="I124" i="6" s="1"/>
  <c r="F124" i="6"/>
  <c r="U75" i="5"/>
  <c r="U135" i="3"/>
  <c r="V138" i="10"/>
  <c r="Y141" i="8"/>
  <c r="Z141" i="8" s="1"/>
  <c r="M142" i="7"/>
  <c r="AE145" i="8"/>
  <c r="AM145" i="8" s="1"/>
  <c r="L145" i="7"/>
  <c r="I142" i="15"/>
  <c r="AE155" i="8"/>
  <c r="J152" i="6"/>
  <c r="K152" i="6"/>
  <c r="L152" i="6" s="1"/>
  <c r="Z133" i="14"/>
  <c r="S133" i="14" s="1"/>
  <c r="AB145" i="14"/>
  <c r="Z145" i="14" s="1"/>
  <c r="C96" i="4"/>
  <c r="C92" i="5"/>
  <c r="O136" i="4"/>
  <c r="C74" i="5"/>
  <c r="P94" i="5"/>
  <c r="T8" i="6"/>
  <c r="U8" i="6" s="1"/>
  <c r="V8" i="6" s="1"/>
  <c r="P8" i="6"/>
  <c r="Q8" i="6" s="1"/>
  <c r="O8" i="6"/>
  <c r="AB9" i="14"/>
  <c r="Z9" i="14" s="1"/>
  <c r="S9" i="14" s="1"/>
  <c r="O17" i="6"/>
  <c r="T17" i="6"/>
  <c r="U17" i="6" s="1"/>
  <c r="V17" i="6" s="1"/>
  <c r="P17" i="6"/>
  <c r="Q17" i="6" s="1"/>
  <c r="L21" i="7"/>
  <c r="P29" i="14"/>
  <c r="M29" i="14" s="1"/>
  <c r="U26" i="3"/>
  <c r="U18" i="5"/>
  <c r="Q50" i="7"/>
  <c r="L53" i="7"/>
  <c r="P39" i="6"/>
  <c r="Q39" i="6" s="1"/>
  <c r="T39" i="6"/>
  <c r="U39" i="6" s="1"/>
  <c r="V39" i="6" s="1"/>
  <c r="O39" i="6"/>
  <c r="F45" i="6"/>
  <c r="G45" i="6"/>
  <c r="H45" i="6" s="1"/>
  <c r="AN64" i="8"/>
  <c r="T63" i="3" s="1"/>
  <c r="AN74" i="14"/>
  <c r="AL70" i="8"/>
  <c r="O58" i="7"/>
  <c r="AG60" i="14"/>
  <c r="AH92" i="8"/>
  <c r="AM92" i="8" s="1"/>
  <c r="J90" i="6"/>
  <c r="K90" i="6"/>
  <c r="L90" i="6" s="1"/>
  <c r="AN85" i="8"/>
  <c r="T84" i="3" s="1"/>
  <c r="U96" i="3"/>
  <c r="U100" i="4"/>
  <c r="U113" i="3"/>
  <c r="M119" i="7"/>
  <c r="AE119" i="8"/>
  <c r="AG117" i="14"/>
  <c r="L125" i="14"/>
  <c r="D125" i="14" s="1"/>
  <c r="F145" i="6"/>
  <c r="G145" i="6"/>
  <c r="H145" i="6" s="1"/>
  <c r="V161" i="10"/>
  <c r="Y164" i="8"/>
  <c r="Z164" i="8" s="1"/>
  <c r="C56" i="4"/>
  <c r="C49" i="5"/>
  <c r="C60" i="4"/>
  <c r="U55" i="5"/>
  <c r="U83" i="5"/>
  <c r="P8" i="7"/>
  <c r="O82" i="5"/>
  <c r="BZ334" i="17"/>
  <c r="D334" i="17" s="1"/>
  <c r="BZ333" i="17"/>
  <c r="D333" i="17" s="1"/>
  <c r="BZ327" i="17"/>
  <c r="D327" i="17" s="1"/>
  <c r="BZ321" i="17"/>
  <c r="D321" i="17" s="1"/>
  <c r="BZ302" i="17"/>
  <c r="D302" i="17" s="1"/>
  <c r="BZ289" i="17"/>
  <c r="D289" i="17" s="1"/>
  <c r="BZ270" i="17"/>
  <c r="D270" i="17" s="1"/>
  <c r="BZ238" i="17"/>
  <c r="D238" i="17" s="1"/>
  <c r="BZ231" i="17"/>
  <c r="D231" i="17" s="1"/>
  <c r="BZ198" i="17"/>
  <c r="D198" i="17" s="1"/>
  <c r="BZ194" i="17"/>
  <c r="D194" i="17" s="1"/>
  <c r="BZ190" i="17"/>
  <c r="D190" i="17" s="1"/>
  <c r="BZ186" i="17"/>
  <c r="D186" i="17" s="1"/>
  <c r="BZ182" i="17"/>
  <c r="D182" i="17" s="1"/>
  <c r="BZ178" i="17"/>
  <c r="D178" i="17" s="1"/>
  <c r="BZ174" i="17"/>
  <c r="D174" i="17" s="1"/>
  <c r="BZ158" i="17"/>
  <c r="D158" i="17" s="1"/>
  <c r="BZ142" i="17"/>
  <c r="D142" i="17" s="1"/>
  <c r="BZ138" i="17"/>
  <c r="D138" i="17" s="1"/>
  <c r="BZ130" i="17"/>
  <c r="D130" i="17" s="1"/>
  <c r="BZ126" i="17"/>
  <c r="D126" i="17" s="1"/>
  <c r="BZ122" i="17"/>
  <c r="D122" i="17" s="1"/>
  <c r="BZ118" i="17"/>
  <c r="D118" i="17" s="1"/>
  <c r="BZ110" i="17"/>
  <c r="D110" i="17" s="1"/>
  <c r="BZ106" i="17"/>
  <c r="D106" i="17" s="1"/>
  <c r="BZ102" i="17"/>
  <c r="D102" i="17" s="1"/>
  <c r="BZ98" i="17"/>
  <c r="D98" i="17" s="1"/>
  <c r="BZ94" i="17"/>
  <c r="D94" i="17" s="1"/>
  <c r="BZ90" i="17"/>
  <c r="D90" i="17" s="1"/>
  <c r="BZ86" i="17"/>
  <c r="D86" i="17" s="1"/>
  <c r="BZ82" i="17"/>
  <c r="D82" i="17" s="1"/>
  <c r="BZ74" i="17"/>
  <c r="D74" i="17" s="1"/>
  <c r="BZ66" i="17"/>
  <c r="D66" i="17" s="1"/>
  <c r="BZ46" i="17"/>
  <c r="D46" i="17" s="1"/>
  <c r="BZ34" i="17"/>
  <c r="D34" i="17" s="1"/>
  <c r="BZ26" i="17"/>
  <c r="D26" i="17" s="1"/>
  <c r="BZ10" i="17"/>
  <c r="D10" i="17" s="1"/>
  <c r="BZ6" i="17"/>
  <c r="D6" i="17" s="1"/>
  <c r="BZ314" i="17"/>
  <c r="D314" i="17" s="1"/>
  <c r="BZ282" i="17"/>
  <c r="D282" i="17" s="1"/>
  <c r="BZ269" i="17"/>
  <c r="D269" i="17" s="1"/>
  <c r="BZ243" i="17"/>
  <c r="D243" i="17" s="1"/>
  <c r="BZ237" i="17"/>
  <c r="D237" i="17" s="1"/>
  <c r="BZ218" i="17"/>
  <c r="D218" i="17" s="1"/>
  <c r="BZ211" i="17"/>
  <c r="D211" i="17" s="1"/>
  <c r="BZ326" i="17"/>
  <c r="D326" i="17" s="1"/>
  <c r="BZ319" i="17"/>
  <c r="D319" i="17" s="1"/>
  <c r="BZ313" i="17"/>
  <c r="D313" i="17" s="1"/>
  <c r="BZ300" i="17"/>
  <c r="D300" i="17" s="1"/>
  <c r="BZ294" i="17"/>
  <c r="D294" i="17" s="1"/>
  <c r="BZ281" i="17"/>
  <c r="D281" i="17" s="1"/>
  <c r="BZ268" i="17"/>
  <c r="D268" i="17" s="1"/>
  <c r="BZ236" i="17"/>
  <c r="D236" i="17" s="1"/>
  <c r="BZ230" i="17"/>
  <c r="D230" i="17" s="1"/>
  <c r="BZ223" i="17"/>
  <c r="D223" i="17" s="1"/>
  <c r="BZ217" i="17"/>
  <c r="D217" i="17" s="1"/>
  <c r="BZ205" i="17"/>
  <c r="D205" i="17" s="1"/>
  <c r="BZ201" i="17"/>
  <c r="D201" i="17" s="1"/>
  <c r="BZ185" i="17"/>
  <c r="D185" i="17" s="1"/>
  <c r="BZ181" i="17"/>
  <c r="D181" i="17" s="1"/>
  <c r="BZ173" i="17"/>
  <c r="D173" i="17" s="1"/>
  <c r="BZ165" i="17"/>
  <c r="D165" i="17" s="1"/>
  <c r="BZ161" i="17"/>
  <c r="D161" i="17" s="1"/>
  <c r="BZ157" i="17"/>
  <c r="D157" i="17" s="1"/>
  <c r="BZ153" i="17"/>
  <c r="D153" i="17" s="1"/>
  <c r="BZ149" i="17"/>
  <c r="D149" i="17" s="1"/>
  <c r="BZ145" i="17"/>
  <c r="D145" i="17" s="1"/>
  <c r="BZ141" i="17"/>
  <c r="D141" i="17" s="1"/>
  <c r="BZ133" i="17"/>
  <c r="D133" i="17" s="1"/>
  <c r="BZ129" i="17"/>
  <c r="D129" i="17" s="1"/>
  <c r="BZ125" i="17"/>
  <c r="D125" i="17" s="1"/>
  <c r="BZ109" i="17"/>
  <c r="D109" i="17" s="1"/>
  <c r="BZ105" i="17"/>
  <c r="D105" i="17" s="1"/>
  <c r="BZ101" i="17"/>
  <c r="D101" i="17" s="1"/>
  <c r="BZ53" i="17"/>
  <c r="D53" i="17" s="1"/>
  <c r="BZ45" i="17"/>
  <c r="D45" i="17" s="1"/>
  <c r="BZ29" i="17"/>
  <c r="D29" i="17" s="1"/>
  <c r="BZ25" i="17"/>
  <c r="D25" i="17" s="1"/>
  <c r="BZ13" i="17"/>
  <c r="D13" i="17" s="1"/>
  <c r="BZ5" i="17"/>
  <c r="D5" i="17" s="1"/>
  <c r="BZ325" i="17"/>
  <c r="D325" i="17" s="1"/>
  <c r="BZ299" i="17"/>
  <c r="D299" i="17" s="1"/>
  <c r="BZ293" i="17"/>
  <c r="D293" i="17" s="1"/>
  <c r="BZ274" i="17"/>
  <c r="D274" i="17" s="1"/>
  <c r="BZ242" i="17"/>
  <c r="D242" i="17" s="1"/>
  <c r="BZ235" i="17"/>
  <c r="D235" i="17" s="1"/>
  <c r="BZ229" i="17"/>
  <c r="D229" i="17" s="1"/>
  <c r="BZ216" i="17"/>
  <c r="D216" i="17" s="1"/>
  <c r="BZ324" i="17"/>
  <c r="D324" i="17" s="1"/>
  <c r="BZ286" i="17"/>
  <c r="D286" i="17" s="1"/>
  <c r="BZ273" i="17"/>
  <c r="D273" i="17" s="1"/>
  <c r="BZ184" i="17"/>
  <c r="D184" i="17" s="1"/>
  <c r="BZ176" i="17"/>
  <c r="D176" i="17" s="1"/>
  <c r="BZ160" i="17"/>
  <c r="D160" i="17" s="1"/>
  <c r="BZ144" i="17"/>
  <c r="D144" i="17" s="1"/>
  <c r="BZ104" i="17"/>
  <c r="D104" i="17" s="1"/>
  <c r="BZ96" i="17"/>
  <c r="D96" i="17" s="1"/>
  <c r="BZ56" i="17"/>
  <c r="D56" i="17" s="1"/>
  <c r="BZ32" i="17"/>
  <c r="D32" i="17" s="1"/>
  <c r="BZ24" i="17"/>
  <c r="D24" i="17" s="1"/>
  <c r="BZ16" i="17"/>
  <c r="D16" i="17" s="1"/>
  <c r="BZ8" i="17"/>
  <c r="D8" i="17" s="1"/>
  <c r="BZ323" i="17"/>
  <c r="D323" i="17" s="1"/>
  <c r="BZ285" i="17"/>
  <c r="D285" i="17" s="1"/>
  <c r="BZ272" i="17"/>
  <c r="D272" i="17" s="1"/>
  <c r="BZ234" i="17"/>
  <c r="D234" i="17" s="1"/>
  <c r="BZ221" i="17"/>
  <c r="D221" i="17" s="1"/>
  <c r="BZ297" i="17"/>
  <c r="D297" i="17" s="1"/>
  <c r="BZ246" i="17"/>
  <c r="D246" i="17" s="1"/>
  <c r="BZ233" i="17"/>
  <c r="D233" i="17" s="1"/>
  <c r="BZ220" i="17"/>
  <c r="D220" i="17" s="1"/>
  <c r="BZ208" i="17"/>
  <c r="D208" i="17" s="1"/>
  <c r="BZ199" i="17"/>
  <c r="D199" i="17" s="1"/>
  <c r="BZ183" i="17"/>
  <c r="D183" i="17" s="1"/>
  <c r="BZ175" i="17"/>
  <c r="D175" i="17" s="1"/>
  <c r="BZ159" i="17"/>
  <c r="D159" i="17" s="1"/>
  <c r="BZ151" i="17"/>
  <c r="D151" i="17" s="1"/>
  <c r="BZ143" i="17"/>
  <c r="D143" i="17" s="1"/>
  <c r="BZ135" i="17"/>
  <c r="D135" i="17" s="1"/>
  <c r="BZ127" i="17"/>
  <c r="D127" i="17" s="1"/>
  <c r="BZ103" i="17"/>
  <c r="D103" i="17" s="1"/>
  <c r="BZ87" i="17"/>
  <c r="D87" i="17" s="1"/>
  <c r="BZ55" i="17"/>
  <c r="D55" i="17" s="1"/>
  <c r="BZ39" i="17"/>
  <c r="D39" i="17" s="1"/>
  <c r="BZ31" i="17"/>
  <c r="D31" i="17" s="1"/>
  <c r="BZ23" i="17"/>
  <c r="D23" i="17" s="1"/>
  <c r="BZ15" i="17"/>
  <c r="D15" i="17" s="1"/>
  <c r="BZ7" i="17"/>
  <c r="D7" i="17" s="1"/>
  <c r="BZ296" i="17"/>
  <c r="D296" i="17" s="1"/>
  <c r="BZ245" i="17"/>
  <c r="D245" i="17" s="1"/>
  <c r="BZ232" i="17"/>
  <c r="D232" i="17" s="1"/>
  <c r="BZ318" i="17"/>
  <c r="D318" i="17" s="1"/>
  <c r="BZ279" i="17"/>
  <c r="D279" i="17" s="1"/>
  <c r="BZ254" i="17"/>
  <c r="D254" i="17" s="1"/>
  <c r="BZ228" i="17"/>
  <c r="D228" i="17" s="1"/>
  <c r="BZ215" i="17"/>
  <c r="D215" i="17" s="1"/>
  <c r="BZ196" i="17"/>
  <c r="D196" i="17" s="1"/>
  <c r="BZ172" i="17"/>
  <c r="D172" i="17" s="1"/>
  <c r="BZ156" i="17"/>
  <c r="D156" i="17" s="1"/>
  <c r="BZ140" i="17"/>
  <c r="D140" i="17" s="1"/>
  <c r="BZ124" i="17"/>
  <c r="D124" i="17" s="1"/>
  <c r="BZ116" i="17"/>
  <c r="D116" i="17" s="1"/>
  <c r="BZ100" i="17"/>
  <c r="D100" i="17" s="1"/>
  <c r="BZ92" i="17"/>
  <c r="D92" i="17" s="1"/>
  <c r="BZ76" i="17"/>
  <c r="D76" i="17" s="1"/>
  <c r="BZ60" i="17"/>
  <c r="D60" i="17" s="1"/>
  <c r="BZ52" i="17"/>
  <c r="D52" i="17" s="1"/>
  <c r="BZ28" i="17"/>
  <c r="D28" i="17" s="1"/>
  <c r="BZ20" i="17"/>
  <c r="D20" i="17" s="1"/>
  <c r="BZ4" i="17"/>
  <c r="D4" i="17" s="1"/>
  <c r="BZ316" i="17"/>
  <c r="D316" i="17" s="1"/>
  <c r="BZ239" i="17"/>
  <c r="D239" i="17" s="1"/>
  <c r="BZ195" i="17"/>
  <c r="D195" i="17" s="1"/>
  <c r="BZ187" i="17"/>
  <c r="D187" i="17" s="1"/>
  <c r="BZ179" i="17"/>
  <c r="D179" i="17" s="1"/>
  <c r="BZ171" i="17"/>
  <c r="D171" i="17" s="1"/>
  <c r="BZ155" i="17"/>
  <c r="D155" i="17" s="1"/>
  <c r="BZ139" i="17"/>
  <c r="D139" i="17" s="1"/>
  <c r="BZ131" i="17"/>
  <c r="D131" i="17" s="1"/>
  <c r="BZ123" i="17"/>
  <c r="D123" i="17" s="1"/>
  <c r="BZ107" i="17"/>
  <c r="D107" i="17" s="1"/>
  <c r="BZ99" i="17"/>
  <c r="D99" i="17" s="1"/>
  <c r="BZ75" i="17"/>
  <c r="D75" i="17" s="1"/>
  <c r="BZ59" i="17"/>
  <c r="D59" i="17" s="1"/>
  <c r="BZ43" i="17"/>
  <c r="D43" i="17" s="1"/>
  <c r="BZ35" i="17"/>
  <c r="D35" i="17" s="1"/>
  <c r="BZ27" i="17"/>
  <c r="D27" i="17" s="1"/>
  <c r="BZ19" i="17"/>
  <c r="D19" i="17" s="1"/>
  <c r="BZ11" i="17"/>
  <c r="D11" i="17" s="1"/>
  <c r="BZ328" i="17"/>
  <c r="D328" i="17" s="1"/>
  <c r="BZ315" i="17"/>
  <c r="D315" i="17" s="1"/>
  <c r="C73" i="5"/>
  <c r="C36" i="5"/>
  <c r="C29" i="5"/>
  <c r="C21" i="5"/>
  <c r="C8" i="5"/>
  <c r="C140" i="4"/>
  <c r="C132" i="4"/>
  <c r="C94" i="4"/>
  <c r="C86" i="4"/>
  <c r="C34" i="4"/>
  <c r="C33" i="4"/>
  <c r="C26" i="4"/>
  <c r="C25" i="4"/>
  <c r="U22" i="4"/>
  <c r="C9" i="4"/>
  <c r="C90" i="5"/>
  <c r="C85" i="5"/>
  <c r="U58" i="5"/>
  <c r="C57" i="5"/>
  <c r="U53" i="5"/>
  <c r="C48" i="5"/>
  <c r="U25" i="5"/>
  <c r="C10" i="5"/>
  <c r="C9" i="5"/>
  <c r="C148" i="4"/>
  <c r="C110" i="4"/>
  <c r="C102" i="4"/>
  <c r="C50" i="4"/>
  <c r="C49" i="4"/>
  <c r="C42" i="4"/>
  <c r="C41" i="4"/>
  <c r="C28" i="4"/>
  <c r="C20" i="4"/>
  <c r="C41" i="5"/>
  <c r="U19" i="5"/>
  <c r="C141" i="4"/>
  <c r="C133" i="4"/>
  <c r="U130" i="4"/>
  <c r="C126" i="4"/>
  <c r="C118" i="4"/>
  <c r="U107" i="4"/>
  <c r="U99" i="4"/>
  <c r="C66" i="4"/>
  <c r="C58" i="4"/>
  <c r="C58" i="5"/>
  <c r="C63" i="5"/>
  <c r="C5" i="5"/>
  <c r="C98" i="4"/>
  <c r="C90" i="4"/>
  <c r="U10" i="5"/>
  <c r="C68" i="5"/>
  <c r="C31" i="5"/>
  <c r="U133" i="4"/>
  <c r="C130" i="4"/>
  <c r="C122" i="4"/>
  <c r="U66" i="4"/>
  <c r="U48" i="5"/>
  <c r="U142" i="4"/>
  <c r="U5" i="3"/>
  <c r="U5" i="4"/>
  <c r="C18" i="4"/>
  <c r="U73" i="4"/>
  <c r="C146" i="4"/>
  <c r="C33" i="5"/>
  <c r="C86" i="5"/>
  <c r="C113" i="4"/>
  <c r="C65" i="5"/>
  <c r="C53" i="5"/>
  <c r="C27" i="4"/>
  <c r="U38" i="5"/>
  <c r="C139" i="4"/>
  <c r="U42" i="4"/>
  <c r="C47" i="5"/>
  <c r="C81" i="5"/>
  <c r="C138" i="4"/>
  <c r="C52" i="5"/>
  <c r="C80" i="5"/>
  <c r="C69" i="4"/>
  <c r="C143" i="4"/>
  <c r="C35" i="5"/>
  <c r="U50" i="4"/>
  <c r="C105" i="4"/>
  <c r="C19" i="5"/>
  <c r="C67" i="4"/>
  <c r="U21" i="5"/>
  <c r="C60" i="5"/>
  <c r="U70" i="4"/>
  <c r="U137" i="4"/>
  <c r="U145" i="4"/>
  <c r="C19" i="4"/>
  <c r="C39" i="4"/>
  <c r="C131" i="4"/>
  <c r="U26" i="4"/>
  <c r="U9" i="5"/>
  <c r="U70" i="5"/>
  <c r="U85" i="5"/>
  <c r="U143" i="4"/>
  <c r="C26" i="5"/>
  <c r="U29" i="5"/>
  <c r="U36" i="5"/>
  <c r="C114" i="4"/>
  <c r="C37" i="4"/>
  <c r="C67" i="5"/>
  <c r="C73" i="4"/>
  <c r="U78" i="4"/>
  <c r="U26" i="5"/>
  <c r="C80" i="4"/>
  <c r="C38" i="5"/>
  <c r="U124" i="4"/>
  <c r="C84" i="5"/>
  <c r="C78" i="4"/>
  <c r="C116" i="4"/>
  <c r="C89" i="5"/>
  <c r="C15" i="4"/>
  <c r="C107" i="4"/>
  <c r="C38" i="4"/>
  <c r="C46" i="4"/>
  <c r="C106" i="4"/>
  <c r="C30" i="4"/>
  <c r="C75" i="4"/>
  <c r="C103" i="4"/>
  <c r="C111" i="4"/>
  <c r="C81" i="4"/>
  <c r="U146" i="4"/>
  <c r="C72" i="4"/>
  <c r="C147" i="4"/>
  <c r="U17" i="5"/>
  <c r="C70" i="4"/>
  <c r="C124" i="4"/>
  <c r="C15" i="5"/>
  <c r="C70" i="5"/>
  <c r="U15" i="4"/>
  <c r="U43" i="4"/>
  <c r="C99" i="4"/>
  <c r="U27" i="4"/>
  <c r="U131" i="4"/>
  <c r="C74" i="4"/>
  <c r="U9" i="4"/>
  <c r="C54" i="4"/>
  <c r="C22" i="4"/>
  <c r="U103" i="4"/>
  <c r="U89" i="5"/>
  <c r="C82" i="4"/>
  <c r="C134" i="4"/>
  <c r="C142" i="4"/>
  <c r="C8" i="4"/>
  <c r="C35" i="4"/>
  <c r="C43" i="4"/>
  <c r="U62" i="4"/>
  <c r="C17" i="5"/>
  <c r="C17" i="4"/>
  <c r="C145" i="4"/>
  <c r="U57" i="5"/>
  <c r="U86" i="5"/>
  <c r="U147" i="4"/>
  <c r="C13" i="5"/>
  <c r="C25" i="5"/>
  <c r="U86" i="4"/>
  <c r="U132" i="4"/>
  <c r="U47" i="5"/>
  <c r="U81" i="5"/>
  <c r="C137" i="4"/>
  <c r="C62" i="4"/>
  <c r="C77" i="4"/>
  <c r="C135" i="4"/>
  <c r="C28" i="5"/>
  <c r="U41" i="4"/>
  <c r="U52" i="5"/>
  <c r="C45" i="4"/>
  <c r="U60" i="5"/>
  <c r="U69" i="4"/>
  <c r="U80" i="4"/>
  <c r="U148" i="4"/>
  <c r="C47" i="4"/>
  <c r="C54" i="5"/>
  <c r="P8" i="14"/>
  <c r="S18" i="10"/>
  <c r="H21" i="7" s="1"/>
  <c r="AA23" i="6"/>
  <c r="AB23" i="6" s="1"/>
  <c r="AH32" i="8"/>
  <c r="AM32" i="8" s="1"/>
  <c r="V23" i="10"/>
  <c r="Y26" i="8"/>
  <c r="Z26" i="8" s="1"/>
  <c r="AN26" i="8" s="1"/>
  <c r="T25" i="3" s="1"/>
  <c r="R25" i="3" s="1"/>
  <c r="T28" i="6"/>
  <c r="U28" i="6" s="1"/>
  <c r="V28" i="6" s="1"/>
  <c r="AA28" i="6" s="1"/>
  <c r="S28" i="6"/>
  <c r="X32" i="6"/>
  <c r="Y32" i="6" s="1"/>
  <c r="W32" i="6"/>
  <c r="AM27" i="8"/>
  <c r="AN27" i="8" s="1"/>
  <c r="T26" i="3" s="1"/>
  <c r="R26" i="3" s="1"/>
  <c r="L46" i="7"/>
  <c r="L51" i="7"/>
  <c r="I76" i="15"/>
  <c r="U59" i="3"/>
  <c r="U52" i="4"/>
  <c r="P92" i="7"/>
  <c r="AJ83" i="14"/>
  <c r="AB83" i="14" s="1"/>
  <c r="Z83" i="14" s="1"/>
  <c r="S83" i="14" s="1"/>
  <c r="G91" i="14"/>
  <c r="L104" i="7"/>
  <c r="X101" i="6"/>
  <c r="Y101" i="6" s="1"/>
  <c r="Z101" i="6" s="1"/>
  <c r="P101" i="6"/>
  <c r="Q101" i="6" s="1"/>
  <c r="O101" i="6"/>
  <c r="T101" i="6"/>
  <c r="U101" i="6" s="1"/>
  <c r="V101" i="6" s="1"/>
  <c r="T100" i="6"/>
  <c r="U100" i="6" s="1"/>
  <c r="V100" i="6" s="1"/>
  <c r="AA100" i="6" s="1"/>
  <c r="P100" i="6"/>
  <c r="Q100" i="6" s="1"/>
  <c r="O100" i="6"/>
  <c r="X100" i="6"/>
  <c r="Y100" i="6" s="1"/>
  <c r="Z100" i="6" s="1"/>
  <c r="AH110" i="8"/>
  <c r="AM110" i="8" s="1"/>
  <c r="AG109" i="14"/>
  <c r="P112" i="14"/>
  <c r="M112" i="14" s="1"/>
  <c r="AN117" i="8"/>
  <c r="T116" i="3" s="1"/>
  <c r="R116" i="3" s="1"/>
  <c r="M140" i="6"/>
  <c r="P151" i="14"/>
  <c r="M151" i="14" s="1"/>
  <c r="C48" i="4"/>
  <c r="C93" i="4"/>
  <c r="R144" i="4"/>
  <c r="R91" i="5"/>
  <c r="M6" i="14"/>
  <c r="U18" i="3"/>
  <c r="U16" i="4"/>
  <c r="P21" i="14"/>
  <c r="U35" i="4"/>
  <c r="U41" i="3"/>
  <c r="I39" i="15"/>
  <c r="P24" i="14"/>
  <c r="M24" i="14" s="1"/>
  <c r="G41" i="6"/>
  <c r="H41" i="6" s="1"/>
  <c r="I41" i="6" s="1"/>
  <c r="F41" i="6"/>
  <c r="L49" i="7"/>
  <c r="V37" i="10"/>
  <c r="Y40" i="8"/>
  <c r="Z40" i="8" s="1"/>
  <c r="L58" i="7"/>
  <c r="U58" i="4"/>
  <c r="U66" i="3"/>
  <c r="AJ55" i="14"/>
  <c r="AB55" i="14" s="1"/>
  <c r="Z55" i="14" s="1"/>
  <c r="S55" i="14" s="1"/>
  <c r="C88" i="14"/>
  <c r="H88" i="11" s="1"/>
  <c r="E88" i="11" s="1"/>
  <c r="B88" i="11" s="1"/>
  <c r="V71" i="15"/>
  <c r="G71" i="11" s="1"/>
  <c r="D71" i="11" s="1"/>
  <c r="V79" i="15"/>
  <c r="G79" i="11" s="1"/>
  <c r="D79" i="11" s="1"/>
  <c r="S92" i="10"/>
  <c r="H95" i="7" s="1"/>
  <c r="P107" i="14"/>
  <c r="M107" i="14" s="1"/>
  <c r="AL121" i="8"/>
  <c r="AM121" i="8" s="1"/>
  <c r="U105" i="4"/>
  <c r="U119" i="3"/>
  <c r="T120" i="6"/>
  <c r="U120" i="6" s="1"/>
  <c r="V120" i="6" s="1"/>
  <c r="AA120" i="6" s="1"/>
  <c r="P120" i="6"/>
  <c r="Q120" i="6" s="1"/>
  <c r="O120" i="6"/>
  <c r="L126" i="7"/>
  <c r="G124" i="14"/>
  <c r="L134" i="7"/>
  <c r="P134" i="14"/>
  <c r="AJ132" i="14"/>
  <c r="AB132" i="14" s="1"/>
  <c r="C147" i="14"/>
  <c r="H147" i="11" s="1"/>
  <c r="E147" i="11" s="1"/>
  <c r="G147" i="14"/>
  <c r="D147" i="14" s="1"/>
  <c r="B147" i="14" s="1"/>
  <c r="F147" i="11" s="1"/>
  <c r="C147" i="11" s="1"/>
  <c r="B147" i="11" s="1"/>
  <c r="D150" i="14"/>
  <c r="AM156" i="8"/>
  <c r="AN156" i="8" s="1"/>
  <c r="AE156" i="8"/>
  <c r="I154" i="15"/>
  <c r="I163" i="6"/>
  <c r="AN162" i="8"/>
  <c r="T161" i="3" s="1"/>
  <c r="R161" i="3" s="1"/>
  <c r="W135" i="6"/>
  <c r="X135" i="6"/>
  <c r="Y135" i="6" s="1"/>
  <c r="Z135" i="6" s="1"/>
  <c r="N150" i="7"/>
  <c r="Q150" i="7" s="1"/>
  <c r="P135" i="4" s="1"/>
  <c r="K150" i="7"/>
  <c r="P149" i="3" s="1"/>
  <c r="S161" i="10"/>
  <c r="H164" i="7" s="1"/>
  <c r="AN162" i="14"/>
  <c r="AB162" i="14" s="1"/>
  <c r="Z162" i="14" s="1"/>
  <c r="S162" i="14" s="1"/>
  <c r="C87" i="4"/>
  <c r="P129" i="4"/>
  <c r="R72" i="5"/>
  <c r="U93" i="5"/>
  <c r="O87" i="8"/>
  <c r="M8" i="7"/>
  <c r="X17" i="6"/>
  <c r="Y17" i="6" s="1"/>
  <c r="Z17" i="6" s="1"/>
  <c r="AN18" i="14"/>
  <c r="AN26" i="14"/>
  <c r="L32" i="7"/>
  <c r="G33" i="14"/>
  <c r="O14" i="6"/>
  <c r="T14" i="6"/>
  <c r="U14" i="6" s="1"/>
  <c r="V14" i="6" s="1"/>
  <c r="P14" i="6"/>
  <c r="Q14" i="6" s="1"/>
  <c r="AL23" i="8"/>
  <c r="M28" i="14"/>
  <c r="I47" i="6"/>
  <c r="AE60" i="8"/>
  <c r="AM60" i="8" s="1"/>
  <c r="M75" i="7"/>
  <c r="I75" i="15"/>
  <c r="AL93" i="8"/>
  <c r="AE83" i="8"/>
  <c r="AM83" i="8" s="1"/>
  <c r="AN83" i="8" s="1"/>
  <c r="P102" i="14"/>
  <c r="N99" i="7"/>
  <c r="Q99" i="7" s="1"/>
  <c r="K99" i="7"/>
  <c r="P98" i="3" s="1"/>
  <c r="L100" i="14"/>
  <c r="M103" i="7"/>
  <c r="P114" i="6"/>
  <c r="Q114" i="6" s="1"/>
  <c r="O114" i="6"/>
  <c r="T114" i="6"/>
  <c r="U114" i="6" s="1"/>
  <c r="V114" i="6" s="1"/>
  <c r="L109" i="7"/>
  <c r="V108" i="10"/>
  <c r="Y111" i="8"/>
  <c r="Z111" i="8" s="1"/>
  <c r="V108" i="15"/>
  <c r="G108" i="11" s="1"/>
  <c r="D108" i="11" s="1"/>
  <c r="AN116" i="14"/>
  <c r="P121" i="6"/>
  <c r="Q121" i="6" s="1"/>
  <c r="O121" i="6"/>
  <c r="T121" i="6"/>
  <c r="U121" i="6" s="1"/>
  <c r="V121" i="6" s="1"/>
  <c r="L113" i="14"/>
  <c r="Q122" i="7"/>
  <c r="AN117" i="14"/>
  <c r="N118" i="7"/>
  <c r="Q118" i="7" s="1"/>
  <c r="P103" i="4" s="1"/>
  <c r="K118" i="7"/>
  <c r="P117" i="3" s="1"/>
  <c r="N125" i="7"/>
  <c r="K125" i="7"/>
  <c r="P124" i="3" s="1"/>
  <c r="V126" i="10"/>
  <c r="Y129" i="8"/>
  <c r="Z129" i="8" s="1"/>
  <c r="N126" i="7"/>
  <c r="K126" i="7"/>
  <c r="P125" i="3" s="1"/>
  <c r="U110" i="4"/>
  <c r="U124" i="3"/>
  <c r="V120" i="15"/>
  <c r="G120" i="11" s="1"/>
  <c r="D120" i="11" s="1"/>
  <c r="Q138" i="7"/>
  <c r="L141" i="7"/>
  <c r="I136" i="15"/>
  <c r="V136" i="15" s="1"/>
  <c r="G136" i="11" s="1"/>
  <c r="D136" i="11" s="1"/>
  <c r="U139" i="3"/>
  <c r="U125" i="4"/>
  <c r="AJ152" i="14"/>
  <c r="AB152" i="14" s="1"/>
  <c r="Z152" i="14" s="1"/>
  <c r="S152" i="14" s="1"/>
  <c r="M148" i="7"/>
  <c r="L148" i="7"/>
  <c r="AL160" i="8"/>
  <c r="T132" i="6"/>
  <c r="U132" i="6" s="1"/>
  <c r="V132" i="6" s="1"/>
  <c r="AG136" i="14"/>
  <c r="V155" i="6"/>
  <c r="AA155" i="6" s="1"/>
  <c r="AB155" i="6" s="1"/>
  <c r="P140" i="14"/>
  <c r="J147" i="6"/>
  <c r="K147" i="6"/>
  <c r="L147" i="6" s="1"/>
  <c r="F156" i="6"/>
  <c r="G156" i="6"/>
  <c r="H156" i="6" s="1"/>
  <c r="U138" i="4"/>
  <c r="U153" i="3"/>
  <c r="J154" i="6"/>
  <c r="K154" i="6"/>
  <c r="L154" i="6" s="1"/>
  <c r="AE31" i="8"/>
  <c r="AM31" i="8" s="1"/>
  <c r="P71" i="6"/>
  <c r="Q71" i="6" s="1"/>
  <c r="T71" i="6"/>
  <c r="U71" i="6" s="1"/>
  <c r="V71" i="6" s="1"/>
  <c r="O71" i="6"/>
  <c r="AE23" i="8"/>
  <c r="AM23" i="8" s="1"/>
  <c r="AN23" i="8" s="1"/>
  <c r="K42" i="6"/>
  <c r="L42" i="6" s="1"/>
  <c r="J42" i="6"/>
  <c r="S27" i="10"/>
  <c r="H30" i="7" s="1"/>
  <c r="Z28" i="14"/>
  <c r="S28" i="14" s="1"/>
  <c r="M45" i="6"/>
  <c r="I42" i="15"/>
  <c r="V42" i="15" s="1"/>
  <c r="G42" i="11" s="1"/>
  <c r="D42" i="11" s="1"/>
  <c r="S58" i="10"/>
  <c r="H61" i="7" s="1"/>
  <c r="G68" i="6"/>
  <c r="H68" i="6" s="1"/>
  <c r="I68" i="6" s="1"/>
  <c r="F68" i="6"/>
  <c r="U67" i="3"/>
  <c r="I55" i="15"/>
  <c r="V55" i="15" s="1"/>
  <c r="G55" i="11" s="1"/>
  <c r="D55" i="11" s="1"/>
  <c r="AE89" i="8"/>
  <c r="AM89" i="8" s="1"/>
  <c r="AN89" i="8" s="1"/>
  <c r="S97" i="6"/>
  <c r="T97" i="6"/>
  <c r="U97" i="6" s="1"/>
  <c r="R110" i="6"/>
  <c r="AB110" i="6" s="1"/>
  <c r="N109" i="3" s="1"/>
  <c r="G96" i="6"/>
  <c r="H96" i="6" s="1"/>
  <c r="I96" i="6" s="1"/>
  <c r="F96" i="6"/>
  <c r="P106" i="14"/>
  <c r="M106" i="14" s="1"/>
  <c r="O119" i="6"/>
  <c r="T119" i="6"/>
  <c r="U119" i="6" s="1"/>
  <c r="V119" i="6" s="1"/>
  <c r="P119" i="6"/>
  <c r="Q119" i="6" s="1"/>
  <c r="R119" i="6" s="1"/>
  <c r="U102" i="4"/>
  <c r="U116" i="3"/>
  <c r="O144" i="6"/>
  <c r="T144" i="6"/>
  <c r="U144" i="6" s="1"/>
  <c r="V144" i="6" s="1"/>
  <c r="AA144" i="6" s="1"/>
  <c r="P144" i="6"/>
  <c r="Q144" i="6" s="1"/>
  <c r="U71" i="5"/>
  <c r="C71" i="5"/>
  <c r="C64" i="4"/>
  <c r="C128" i="4"/>
  <c r="C77" i="5"/>
  <c r="AB5" i="14"/>
  <c r="Z5" i="14" s="1"/>
  <c r="S5" i="14" s="1"/>
  <c r="R10" i="8"/>
  <c r="N10" i="8"/>
  <c r="P15" i="7"/>
  <c r="X21" i="6"/>
  <c r="Y21" i="6" s="1"/>
  <c r="Z21" i="6" s="1"/>
  <c r="W21" i="6"/>
  <c r="U13" i="5"/>
  <c r="U15" i="3"/>
  <c r="G13" i="14"/>
  <c r="D13" i="14" s="1"/>
  <c r="T37" i="6"/>
  <c r="U37" i="6" s="1"/>
  <c r="V37" i="6" s="1"/>
  <c r="O37" i="6"/>
  <c r="P37" i="6"/>
  <c r="Q37" i="6" s="1"/>
  <c r="Q37" i="8"/>
  <c r="R37" i="8" s="1"/>
  <c r="X37" i="8" s="1"/>
  <c r="Q38" i="8"/>
  <c r="R38" i="8" s="1"/>
  <c r="Q39" i="8"/>
  <c r="R39" i="8" s="1"/>
  <c r="X39" i="8" s="1"/>
  <c r="S38" i="3" s="1"/>
  <c r="U27" i="3"/>
  <c r="U24" i="4"/>
  <c r="Z40" i="6"/>
  <c r="L39" i="14"/>
  <c r="D39" i="14" s="1"/>
  <c r="U30" i="4"/>
  <c r="U34" i="3"/>
  <c r="V22" i="15"/>
  <c r="G22" i="11" s="1"/>
  <c r="D22" i="11" s="1"/>
  <c r="N54" i="7"/>
  <c r="K54" i="7"/>
  <c r="P53" i="3" s="1"/>
  <c r="I41" i="15"/>
  <c r="V41" i="15" s="1"/>
  <c r="G41" i="11" s="1"/>
  <c r="D41" i="11" s="1"/>
  <c r="AB37" i="14"/>
  <c r="X61" i="6"/>
  <c r="Y61" i="6" s="1"/>
  <c r="W61" i="6"/>
  <c r="AE58" i="8"/>
  <c r="M85" i="14"/>
  <c r="J88" i="6"/>
  <c r="K88" i="6"/>
  <c r="L88" i="6" s="1"/>
  <c r="V69" i="15"/>
  <c r="G69" i="11" s="1"/>
  <c r="D69" i="11" s="1"/>
  <c r="G102" i="6"/>
  <c r="H102" i="6" s="1"/>
  <c r="F102" i="6"/>
  <c r="L94" i="7"/>
  <c r="F97" i="6"/>
  <c r="G97" i="6"/>
  <c r="H97" i="6" s="1"/>
  <c r="P118" i="14"/>
  <c r="M118" i="14" s="1"/>
  <c r="U111" i="4"/>
  <c r="U125" i="3"/>
  <c r="J126" i="6"/>
  <c r="K126" i="6"/>
  <c r="L126" i="6" s="1"/>
  <c r="U113" i="4"/>
  <c r="U127" i="3"/>
  <c r="W134" i="6"/>
  <c r="X134" i="6"/>
  <c r="Y134" i="6" s="1"/>
  <c r="Z134" i="6" s="1"/>
  <c r="T160" i="6"/>
  <c r="U160" i="6" s="1"/>
  <c r="V160" i="6" s="1"/>
  <c r="AA160" i="6" s="1"/>
  <c r="P160" i="6"/>
  <c r="Q160" i="6" s="1"/>
  <c r="O160" i="6"/>
  <c r="K135" i="6"/>
  <c r="L135" i="6" s="1"/>
  <c r="M135" i="6" s="1"/>
  <c r="J135" i="6"/>
  <c r="V142" i="15"/>
  <c r="G142" i="11" s="1"/>
  <c r="D142" i="11" s="1"/>
  <c r="U31" i="4"/>
  <c r="C149" i="4"/>
  <c r="U85" i="4"/>
  <c r="P115" i="4"/>
  <c r="P3" i="14"/>
  <c r="P11" i="6"/>
  <c r="Q11" i="6" s="1"/>
  <c r="O11" i="6"/>
  <c r="T11" i="6"/>
  <c r="U11" i="6" s="1"/>
  <c r="V11" i="6" s="1"/>
  <c r="U14" i="5"/>
  <c r="U16" i="3"/>
  <c r="AE13" i="8"/>
  <c r="I17" i="15"/>
  <c r="V17" i="15" s="1"/>
  <c r="G17" i="11" s="1"/>
  <c r="D17" i="11" s="1"/>
  <c r="I25" i="6"/>
  <c r="P26" i="14"/>
  <c r="V26" i="15"/>
  <c r="G26" i="11" s="1"/>
  <c r="D26" i="11" s="1"/>
  <c r="L44" i="7"/>
  <c r="J41" i="6"/>
  <c r="K41" i="6"/>
  <c r="L41" i="6" s="1"/>
  <c r="K42" i="14"/>
  <c r="L42" i="14" s="1"/>
  <c r="K39" i="6"/>
  <c r="L39" i="6" s="1"/>
  <c r="J39" i="6"/>
  <c r="V51" i="15"/>
  <c r="G51" i="11" s="1"/>
  <c r="D51" i="11" s="1"/>
  <c r="T62" i="6"/>
  <c r="U62" i="6" s="1"/>
  <c r="V62" i="6" s="1"/>
  <c r="P62" i="6"/>
  <c r="Q62" i="6" s="1"/>
  <c r="O62" i="6"/>
  <c r="AE71" i="8"/>
  <c r="AM71" i="8" s="1"/>
  <c r="AN71" i="8" s="1"/>
  <c r="T70" i="3" s="1"/>
  <c r="K76" i="6"/>
  <c r="L76" i="6" s="1"/>
  <c r="J76" i="6"/>
  <c r="K66" i="6"/>
  <c r="L66" i="6" s="1"/>
  <c r="J66" i="6"/>
  <c r="D65" i="14"/>
  <c r="U65" i="4"/>
  <c r="U74" i="3"/>
  <c r="O87" i="6"/>
  <c r="T87" i="6"/>
  <c r="U87" i="6" s="1"/>
  <c r="V87" i="6" s="1"/>
  <c r="P87" i="6"/>
  <c r="Q87" i="6" s="1"/>
  <c r="V90" i="10"/>
  <c r="Y93" i="8"/>
  <c r="Z93" i="8" s="1"/>
  <c r="K83" i="6"/>
  <c r="L83" i="6" s="1"/>
  <c r="J83" i="6"/>
  <c r="D86" i="14"/>
  <c r="X97" i="6"/>
  <c r="Y97" i="6" s="1"/>
  <c r="W97" i="6"/>
  <c r="K101" i="7"/>
  <c r="P100" i="3" s="1"/>
  <c r="N101" i="7"/>
  <c r="V101" i="10"/>
  <c r="Y104" i="8"/>
  <c r="Z104" i="8" s="1"/>
  <c r="I111" i="15"/>
  <c r="P106" i="6"/>
  <c r="Q106" i="6" s="1"/>
  <c r="R106" i="6" s="1"/>
  <c r="T106" i="6"/>
  <c r="U106" i="6" s="1"/>
  <c r="V106" i="6" s="1"/>
  <c r="O106" i="6"/>
  <c r="AB113" i="14"/>
  <c r="Z113" i="14" s="1"/>
  <c r="S113" i="14" s="1"/>
  <c r="S117" i="10"/>
  <c r="H120" i="7" s="1"/>
  <c r="I129" i="8"/>
  <c r="G129" i="8"/>
  <c r="V129" i="8"/>
  <c r="U129" i="8"/>
  <c r="J129" i="8"/>
  <c r="S129" i="8"/>
  <c r="M129" i="8"/>
  <c r="T129" i="8"/>
  <c r="L129" i="8"/>
  <c r="P129" i="8"/>
  <c r="Q129" i="8"/>
  <c r="F129" i="8"/>
  <c r="H129" i="8" s="1"/>
  <c r="AN124" i="14"/>
  <c r="AB124" i="14" s="1"/>
  <c r="Z124" i="14" s="1"/>
  <c r="S124" i="14" s="1"/>
  <c r="AB124" i="6"/>
  <c r="N123" i="3" s="1"/>
  <c r="AL125" i="8"/>
  <c r="AM125" i="8" s="1"/>
  <c r="AN138" i="14"/>
  <c r="G129" i="14"/>
  <c r="L149" i="14"/>
  <c r="D149" i="14" s="1"/>
  <c r="AG155" i="14"/>
  <c r="P152" i="14"/>
  <c r="S50" i="5"/>
  <c r="Q50" i="5" s="1"/>
  <c r="U64" i="5"/>
  <c r="R22" i="5"/>
  <c r="U8" i="5"/>
  <c r="U8" i="3"/>
  <c r="S14" i="10"/>
  <c r="H17" i="7" s="1"/>
  <c r="P4" i="14"/>
  <c r="M4" i="14" s="1"/>
  <c r="B4" i="14" s="1"/>
  <c r="F4" i="11" s="1"/>
  <c r="C4" i="11" s="1"/>
  <c r="Q25" i="7"/>
  <c r="G23" i="6"/>
  <c r="H23" i="6" s="1"/>
  <c r="F23" i="6"/>
  <c r="M23" i="14"/>
  <c r="M32" i="14"/>
  <c r="P40" i="14"/>
  <c r="M40" i="14" s="1"/>
  <c r="G38" i="6"/>
  <c r="H38" i="6" s="1"/>
  <c r="F38" i="6"/>
  <c r="AE62" i="8"/>
  <c r="AN50" i="14"/>
  <c r="AB50" i="14" s="1"/>
  <c r="Z50" i="14" s="1"/>
  <c r="V58" i="10"/>
  <c r="Y61" i="8"/>
  <c r="Z61" i="8" s="1"/>
  <c r="X77" i="6"/>
  <c r="Y77" i="6" s="1"/>
  <c r="W77" i="6"/>
  <c r="P63" i="6"/>
  <c r="Q63" i="6" s="1"/>
  <c r="R63" i="6" s="1"/>
  <c r="K63" i="6"/>
  <c r="L63" i="6" s="1"/>
  <c r="M63" i="6" s="1"/>
  <c r="J63" i="6"/>
  <c r="G84" i="6"/>
  <c r="H84" i="6" s="1"/>
  <c r="F84" i="6"/>
  <c r="K95" i="6"/>
  <c r="L95" i="6" s="1"/>
  <c r="M95" i="6" s="1"/>
  <c r="N95" i="6" s="1"/>
  <c r="M94" i="3" s="1"/>
  <c r="V87" i="10"/>
  <c r="Y90" i="8"/>
  <c r="Z90" i="8" s="1"/>
  <c r="V92" i="15"/>
  <c r="G92" i="11" s="1"/>
  <c r="D92" i="11" s="1"/>
  <c r="P57" i="6"/>
  <c r="Q57" i="6" s="1"/>
  <c r="R57" i="6" s="1"/>
  <c r="O57" i="6"/>
  <c r="T57" i="6"/>
  <c r="U57" i="6" s="1"/>
  <c r="V57" i="6" s="1"/>
  <c r="AE105" i="8"/>
  <c r="V93" i="10"/>
  <c r="Y96" i="8"/>
  <c r="Z96" i="8" s="1"/>
  <c r="N98" i="7"/>
  <c r="K98" i="7"/>
  <c r="P97" i="3" s="1"/>
  <c r="L117" i="7"/>
  <c r="O126" i="7"/>
  <c r="S124" i="10"/>
  <c r="H127" i="7" s="1"/>
  <c r="AJ134" i="14"/>
  <c r="AB134" i="14" s="1"/>
  <c r="Z134" i="14" s="1"/>
  <c r="L142" i="7"/>
  <c r="X136" i="6"/>
  <c r="Y136" i="6" s="1"/>
  <c r="Z136" i="6" s="1"/>
  <c r="W136" i="6"/>
  <c r="S142" i="10"/>
  <c r="H145" i="7" s="1"/>
  <c r="AN140" i="14"/>
  <c r="AB140" i="14" s="1"/>
  <c r="Z140" i="14" s="1"/>
  <c r="S140" i="14" s="1"/>
  <c r="V146" i="10"/>
  <c r="Y149" i="8"/>
  <c r="Z149" i="8" s="1"/>
  <c r="U118" i="4"/>
  <c r="U132" i="3"/>
  <c r="AH152" i="8"/>
  <c r="AM152" i="8" s="1"/>
  <c r="U160" i="3"/>
  <c r="U144" i="4"/>
  <c r="K158" i="14"/>
  <c r="L158" i="14" s="1"/>
  <c r="D158" i="14" s="1"/>
  <c r="C32" i="4"/>
  <c r="P136" i="4"/>
  <c r="M7" i="7"/>
  <c r="C94" i="5"/>
  <c r="P21" i="7"/>
  <c r="J32" i="6"/>
  <c r="K32" i="6"/>
  <c r="L32" i="6" s="1"/>
  <c r="P36" i="6"/>
  <c r="Q36" i="6" s="1"/>
  <c r="R36" i="6" s="1"/>
  <c r="T36" i="6"/>
  <c r="U36" i="6" s="1"/>
  <c r="V36" i="6" s="1"/>
  <c r="O36" i="6"/>
  <c r="I29" i="15"/>
  <c r="L30" i="14"/>
  <c r="D30" i="14" s="1"/>
  <c r="B30" i="14" s="1"/>
  <c r="F30" i="11" s="1"/>
  <c r="C30" i="11" s="1"/>
  <c r="B30" i="11" s="1"/>
  <c r="C30" i="14"/>
  <c r="H30" i="11" s="1"/>
  <c r="E30" i="11" s="1"/>
  <c r="D40" i="14"/>
  <c r="K35" i="14"/>
  <c r="L35" i="14" s="1"/>
  <c r="F40" i="6"/>
  <c r="G40" i="6"/>
  <c r="H40" i="6" s="1"/>
  <c r="M53" i="14"/>
  <c r="X57" i="6"/>
  <c r="Y57" i="6" s="1"/>
  <c r="Z57" i="6" s="1"/>
  <c r="M62" i="7"/>
  <c r="U35" i="5"/>
  <c r="U53" i="3"/>
  <c r="V74" i="10"/>
  <c r="Y77" i="8"/>
  <c r="Z77" i="8" s="1"/>
  <c r="J67" i="6"/>
  <c r="K67" i="6"/>
  <c r="L67" i="6" s="1"/>
  <c r="L45" i="14"/>
  <c r="D45" i="14" s="1"/>
  <c r="B45" i="14" s="1"/>
  <c r="F45" i="11" s="1"/>
  <c r="C45" i="11" s="1"/>
  <c r="B45" i="11" s="1"/>
  <c r="P88" i="7"/>
  <c r="Z85" i="14"/>
  <c r="S85" i="14" s="1"/>
  <c r="AJ87" i="14"/>
  <c r="P95" i="7"/>
  <c r="N80" i="7"/>
  <c r="Q80" i="7" s="1"/>
  <c r="K80" i="7"/>
  <c r="P79" i="3" s="1"/>
  <c r="S86" i="10"/>
  <c r="H89" i="7" s="1"/>
  <c r="T80" i="6"/>
  <c r="U80" i="6" s="1"/>
  <c r="V80" i="6" s="1"/>
  <c r="P80" i="6"/>
  <c r="Q80" i="6" s="1"/>
  <c r="R80" i="6" s="1"/>
  <c r="O80" i="6"/>
  <c r="X106" i="6"/>
  <c r="Y106" i="6" s="1"/>
  <c r="Z106" i="6" s="1"/>
  <c r="P107" i="7"/>
  <c r="P109" i="14"/>
  <c r="M109" i="14" s="1"/>
  <c r="P121" i="8"/>
  <c r="J121" i="8"/>
  <c r="F121" i="8"/>
  <c r="U121" i="8"/>
  <c r="Q121" i="8"/>
  <c r="L121" i="8"/>
  <c r="V121" i="8"/>
  <c r="M121" i="8"/>
  <c r="S121" i="8"/>
  <c r="G121" i="8"/>
  <c r="T121" i="8"/>
  <c r="I121" i="8"/>
  <c r="K121" i="8" s="1"/>
  <c r="AG118" i="14"/>
  <c r="X119" i="6"/>
  <c r="Y119" i="6" s="1"/>
  <c r="W119" i="6"/>
  <c r="X141" i="6"/>
  <c r="Y141" i="6" s="1"/>
  <c r="Z141" i="6" s="1"/>
  <c r="W141" i="6"/>
  <c r="C29" i="4"/>
  <c r="S56" i="4"/>
  <c r="L56" i="4"/>
  <c r="C11" i="4"/>
  <c r="C84" i="4"/>
  <c r="C32" i="5"/>
  <c r="C55" i="5"/>
  <c r="T6" i="8"/>
  <c r="L6" i="8"/>
  <c r="I6" i="8"/>
  <c r="U6" i="8"/>
  <c r="J6" i="8"/>
  <c r="P6" i="8"/>
  <c r="F6" i="8"/>
  <c r="V6" i="8"/>
  <c r="S6" i="8"/>
  <c r="Q6" i="8"/>
  <c r="M6" i="8"/>
  <c r="G6" i="8"/>
  <c r="C82" i="5"/>
  <c r="R57" i="5"/>
  <c r="S29" i="5"/>
  <c r="Q29" i="5" s="1"/>
  <c r="S142" i="4"/>
  <c r="R133" i="4"/>
  <c r="R126" i="4"/>
  <c r="R103" i="4"/>
  <c r="R80" i="4"/>
  <c r="S66" i="4"/>
  <c r="S60" i="5"/>
  <c r="R134" i="4"/>
  <c r="S73" i="4"/>
  <c r="S30" i="4"/>
  <c r="R60" i="5"/>
  <c r="R143" i="4"/>
  <c r="R45" i="4"/>
  <c r="S38" i="4"/>
  <c r="R37" i="4"/>
  <c r="R30" i="4"/>
  <c r="R22" i="4"/>
  <c r="R15" i="4"/>
  <c r="S70" i="5"/>
  <c r="R33" i="5"/>
  <c r="S102" i="4"/>
  <c r="Q102" i="4" s="1"/>
  <c r="R102" i="4"/>
  <c r="R47" i="5"/>
  <c r="S31" i="5"/>
  <c r="Q31" i="5" s="1"/>
  <c r="R19" i="5"/>
  <c r="S94" i="4"/>
  <c r="S63" i="5"/>
  <c r="S70" i="4"/>
  <c r="R38" i="4"/>
  <c r="S69" i="4"/>
  <c r="S19" i="4"/>
  <c r="S132" i="4"/>
  <c r="S36" i="5"/>
  <c r="Q36" i="5" s="1"/>
  <c r="S47" i="5"/>
  <c r="R130" i="4"/>
  <c r="R70" i="4"/>
  <c r="S86" i="4"/>
  <c r="R47" i="4"/>
  <c r="R25" i="5"/>
  <c r="R50" i="4"/>
  <c r="R27" i="4"/>
  <c r="R8" i="5"/>
  <c r="R17" i="4"/>
  <c r="R139" i="4"/>
  <c r="R58" i="5"/>
  <c r="R84" i="5"/>
  <c r="R20" i="4"/>
  <c r="R148" i="4"/>
  <c r="R31" i="5"/>
  <c r="R52" i="5"/>
  <c r="S15" i="4"/>
  <c r="Q15" i="4" s="1"/>
  <c r="S34" i="4"/>
  <c r="R94" i="4"/>
  <c r="S107" i="4"/>
  <c r="Q107" i="4" s="1"/>
  <c r="S137" i="4"/>
  <c r="R63" i="5"/>
  <c r="S78" i="4"/>
  <c r="R66" i="4"/>
  <c r="R36" i="5"/>
  <c r="S99" i="4"/>
  <c r="S8" i="5"/>
  <c r="Q8" i="5" s="1"/>
  <c r="R80" i="5"/>
  <c r="S26" i="4"/>
  <c r="R19" i="4"/>
  <c r="R29" i="5"/>
  <c r="R131" i="4"/>
  <c r="R146" i="4"/>
  <c r="R68" i="5"/>
  <c r="R107" i="4"/>
  <c r="R21" i="5"/>
  <c r="S38" i="5"/>
  <c r="R86" i="5"/>
  <c r="R89" i="5"/>
  <c r="R39" i="4"/>
  <c r="R54" i="4"/>
  <c r="R28" i="5"/>
  <c r="R58" i="4"/>
  <c r="S8" i="4"/>
  <c r="R41" i="4"/>
  <c r="S43" i="4"/>
  <c r="Q43" i="4" s="1"/>
  <c r="R28" i="4"/>
  <c r="R35" i="5"/>
  <c r="R81" i="4"/>
  <c r="R147" i="4"/>
  <c r="R38" i="5"/>
  <c r="R138" i="4"/>
  <c r="R90" i="5"/>
  <c r="R81" i="5"/>
  <c r="S41" i="4"/>
  <c r="R99" i="4"/>
  <c r="R13" i="5"/>
  <c r="S9" i="4"/>
  <c r="R67" i="5"/>
  <c r="R41" i="5"/>
  <c r="R43" i="4"/>
  <c r="S50" i="4"/>
  <c r="R70" i="5"/>
  <c r="R8" i="4"/>
  <c r="R86" i="4"/>
  <c r="R140" i="4"/>
  <c r="R124" i="4"/>
  <c r="R62" i="4"/>
  <c r="R69" i="4"/>
  <c r="S62" i="4"/>
  <c r="R35" i="4"/>
  <c r="S9" i="5"/>
  <c r="R137" i="4"/>
  <c r="R145" i="4"/>
  <c r="S52" i="5"/>
  <c r="Q52" i="5" s="1"/>
  <c r="L17" i="7"/>
  <c r="F7" i="6"/>
  <c r="G7" i="6"/>
  <c r="H7" i="6" s="1"/>
  <c r="X25" i="6"/>
  <c r="Y25" i="6" s="1"/>
  <c r="Z25" i="6" s="1"/>
  <c r="S49" i="10"/>
  <c r="H52" i="7" s="1"/>
  <c r="J64" i="6"/>
  <c r="K64" i="6"/>
  <c r="L64" i="6" s="1"/>
  <c r="M64" i="6" s="1"/>
  <c r="G52" i="6"/>
  <c r="H52" i="6" s="1"/>
  <c r="I52" i="6" s="1"/>
  <c r="F52" i="6"/>
  <c r="P76" i="14"/>
  <c r="P64" i="14"/>
  <c r="M64" i="14" s="1"/>
  <c r="O76" i="7"/>
  <c r="W67" i="6"/>
  <c r="X67" i="6"/>
  <c r="Y67" i="6" s="1"/>
  <c r="K66" i="14"/>
  <c r="L66" i="14" s="1"/>
  <c r="D66" i="14" s="1"/>
  <c r="I81" i="15"/>
  <c r="AE93" i="8"/>
  <c r="AM93" i="8" s="1"/>
  <c r="S89" i="10"/>
  <c r="H92" i="7" s="1"/>
  <c r="R80" i="3"/>
  <c r="W92" i="6"/>
  <c r="X92" i="6"/>
  <c r="Y92" i="6" s="1"/>
  <c r="V82" i="15"/>
  <c r="G82" i="11" s="1"/>
  <c r="D82" i="11" s="1"/>
  <c r="V97" i="15"/>
  <c r="G97" i="11" s="1"/>
  <c r="D97" i="11" s="1"/>
  <c r="M122" i="14"/>
  <c r="C122" i="14" s="1"/>
  <c r="H122" i="11" s="1"/>
  <c r="E122" i="11" s="1"/>
  <c r="O137" i="7"/>
  <c r="J141" i="6"/>
  <c r="K141" i="6"/>
  <c r="L141" i="6" s="1"/>
  <c r="G154" i="6"/>
  <c r="H154" i="6" s="1"/>
  <c r="I154" i="6" s="1"/>
  <c r="F154" i="6"/>
  <c r="L159" i="14"/>
  <c r="D159" i="14" s="1"/>
  <c r="B159" i="14" s="1"/>
  <c r="F159" i="11" s="1"/>
  <c r="C159" i="11" s="1"/>
  <c r="C159" i="14"/>
  <c r="H159" i="11" s="1"/>
  <c r="E159" i="11" s="1"/>
  <c r="R48" i="4"/>
  <c r="L48" i="4"/>
  <c r="L16" i="5"/>
  <c r="C121" i="4"/>
  <c r="Q10" i="7"/>
  <c r="X100" i="8"/>
  <c r="S99" i="3" s="1"/>
  <c r="AJ10" i="14"/>
  <c r="AB16" i="14"/>
  <c r="Z16" i="14" s="1"/>
  <c r="S16" i="14" s="1"/>
  <c r="L15" i="7"/>
  <c r="K17" i="14"/>
  <c r="L17" i="14" s="1"/>
  <c r="D17" i="14" s="1"/>
  <c r="S19" i="6"/>
  <c r="T19" i="6"/>
  <c r="U19" i="6" s="1"/>
  <c r="V19" i="6" s="1"/>
  <c r="U20" i="5"/>
  <c r="U28" i="3"/>
  <c r="P32" i="7"/>
  <c r="G46" i="6"/>
  <c r="H46" i="6" s="1"/>
  <c r="F46" i="6"/>
  <c r="K46" i="6"/>
  <c r="L46" i="6" s="1"/>
  <c r="J46" i="6"/>
  <c r="AM52" i="8"/>
  <c r="AE52" i="8"/>
  <c r="P54" i="7"/>
  <c r="U38" i="4"/>
  <c r="U44" i="3"/>
  <c r="U53" i="4"/>
  <c r="U60" i="3"/>
  <c r="V76" i="10"/>
  <c r="Y79" i="8"/>
  <c r="Z79" i="8" s="1"/>
  <c r="K70" i="6"/>
  <c r="L70" i="6" s="1"/>
  <c r="J70" i="6"/>
  <c r="AB52" i="14"/>
  <c r="Z52" i="14" s="1"/>
  <c r="K87" i="14"/>
  <c r="L87" i="14" s="1"/>
  <c r="D79" i="14"/>
  <c r="B79" i="14" s="1"/>
  <c r="F79" i="11" s="1"/>
  <c r="C79" i="11" s="1"/>
  <c r="S87" i="10"/>
  <c r="H90" i="7" s="1"/>
  <c r="G92" i="6"/>
  <c r="H92" i="6" s="1"/>
  <c r="F92" i="6"/>
  <c r="V71" i="10"/>
  <c r="Y74" i="8"/>
  <c r="Z74" i="8" s="1"/>
  <c r="AN74" i="8" s="1"/>
  <c r="T73" i="3" s="1"/>
  <c r="O107" i="7"/>
  <c r="I101" i="15"/>
  <c r="AA115" i="6"/>
  <c r="AL109" i="8"/>
  <c r="AM109" i="8" s="1"/>
  <c r="AN109" i="8" s="1"/>
  <c r="G105" i="14"/>
  <c r="AN118" i="14"/>
  <c r="AB118" i="14" s="1"/>
  <c r="Z118" i="14" s="1"/>
  <c r="S118" i="14" s="1"/>
  <c r="AJ116" i="14"/>
  <c r="P129" i="7"/>
  <c r="AE137" i="8"/>
  <c r="S134" i="10"/>
  <c r="H137" i="7" s="1"/>
  <c r="I128" i="15"/>
  <c r="V128" i="15" s="1"/>
  <c r="G128" i="11" s="1"/>
  <c r="D128" i="11" s="1"/>
  <c r="AH139" i="8"/>
  <c r="M136" i="7"/>
  <c r="Z139" i="14"/>
  <c r="S139" i="14" s="1"/>
  <c r="B139" i="14" s="1"/>
  <c r="F139" i="11" s="1"/>
  <c r="C139" i="11" s="1"/>
  <c r="O152" i="7"/>
  <c r="M149" i="14"/>
  <c r="P153" i="6"/>
  <c r="Q153" i="6" s="1"/>
  <c r="R153" i="6" s="1"/>
  <c r="X153" i="6"/>
  <c r="Y153" i="6" s="1"/>
  <c r="Z153" i="6" s="1"/>
  <c r="T153" i="6"/>
  <c r="U153" i="6" s="1"/>
  <c r="V153" i="6" s="1"/>
  <c r="O153" i="6"/>
  <c r="P158" i="14"/>
  <c r="P165" i="6"/>
  <c r="Q165" i="6" s="1"/>
  <c r="R165" i="6" s="1"/>
  <c r="AB165" i="6" s="1"/>
  <c r="N164" i="3" s="1"/>
  <c r="O165" i="6"/>
  <c r="T165" i="6"/>
  <c r="U165" i="6" s="1"/>
  <c r="V165" i="6" s="1"/>
  <c r="AA165" i="6" s="1"/>
  <c r="V154" i="15"/>
  <c r="G154" i="11" s="1"/>
  <c r="D154" i="11" s="1"/>
  <c r="AL165" i="8"/>
  <c r="AJ151" i="14"/>
  <c r="AB151" i="14" s="1"/>
  <c r="Z151" i="14" s="1"/>
  <c r="U87" i="5"/>
  <c r="U88" i="4"/>
  <c r="O21" i="4"/>
  <c r="O129" i="4"/>
  <c r="R14" i="4"/>
  <c r="O34" i="5"/>
  <c r="U12" i="3"/>
  <c r="P20" i="6"/>
  <c r="Q20" i="6" s="1"/>
  <c r="R20" i="6" s="1"/>
  <c r="AJ21" i="14"/>
  <c r="N28" i="7"/>
  <c r="K28" i="7"/>
  <c r="P27" i="3" s="1"/>
  <c r="AM29" i="8"/>
  <c r="AE29" i="8"/>
  <c r="AN34" i="14"/>
  <c r="S34" i="10"/>
  <c r="H37" i="7" s="1"/>
  <c r="AN25" i="14"/>
  <c r="AJ31" i="14"/>
  <c r="AB31" i="14" s="1"/>
  <c r="Z31" i="14" s="1"/>
  <c r="S31" i="14" s="1"/>
  <c r="K32" i="14"/>
  <c r="L32" i="14" s="1"/>
  <c r="D32" i="14" s="1"/>
  <c r="M31" i="7"/>
  <c r="AE43" i="8"/>
  <c r="AM43" i="8" s="1"/>
  <c r="AN43" i="8" s="1"/>
  <c r="T42" i="3" s="1"/>
  <c r="R42" i="3" s="1"/>
  <c r="AB51" i="14"/>
  <c r="Z51" i="14" s="1"/>
  <c r="S51" i="14" s="1"/>
  <c r="AE54" i="8"/>
  <c r="AM54" i="8" s="1"/>
  <c r="AE61" i="8"/>
  <c r="AM61" i="8" s="1"/>
  <c r="S74" i="10"/>
  <c r="H77" i="7" s="1"/>
  <c r="G70" i="6"/>
  <c r="H70" i="6" s="1"/>
  <c r="F70" i="6"/>
  <c r="V57" i="10"/>
  <c r="Y60" i="8"/>
  <c r="Z60" i="8" s="1"/>
  <c r="AJ65" i="14"/>
  <c r="P60" i="14"/>
  <c r="M60" i="14" s="1"/>
  <c r="AH75" i="8"/>
  <c r="X88" i="6"/>
  <c r="Y88" i="6" s="1"/>
  <c r="W88" i="6"/>
  <c r="M72" i="14"/>
  <c r="P75" i="14"/>
  <c r="M75" i="14" s="1"/>
  <c r="L93" i="7"/>
  <c r="C96" i="14"/>
  <c r="H96" i="11" s="1"/>
  <c r="E96" i="11" s="1"/>
  <c r="S102" i="10"/>
  <c r="H105" i="7" s="1"/>
  <c r="T103" i="6"/>
  <c r="U103" i="6" s="1"/>
  <c r="V103" i="6" s="1"/>
  <c r="P103" i="6"/>
  <c r="Q103" i="6" s="1"/>
  <c r="O103" i="6"/>
  <c r="W114" i="6"/>
  <c r="X114" i="6"/>
  <c r="Y114" i="6" s="1"/>
  <c r="V111" i="10"/>
  <c r="Y114" i="8"/>
  <c r="Z114" i="8" s="1"/>
  <c r="F111" i="6"/>
  <c r="G111" i="6"/>
  <c r="H111" i="6" s="1"/>
  <c r="L118" i="14"/>
  <c r="L120" i="7"/>
  <c r="V125" i="8"/>
  <c r="I125" i="8"/>
  <c r="M125" i="8"/>
  <c r="F125" i="8"/>
  <c r="U125" i="8"/>
  <c r="L125" i="8"/>
  <c r="S125" i="8"/>
  <c r="J125" i="8"/>
  <c r="Q125" i="8"/>
  <c r="G125" i="8"/>
  <c r="P125" i="8"/>
  <c r="T125" i="8"/>
  <c r="V134" i="10"/>
  <c r="Y137" i="8"/>
  <c r="Z137" i="8" s="1"/>
  <c r="X137" i="6"/>
  <c r="Y137" i="6" s="1"/>
  <c r="W137" i="6"/>
  <c r="M137" i="7"/>
  <c r="I121" i="15"/>
  <c r="V121" i="15" s="1"/>
  <c r="G121" i="11" s="1"/>
  <c r="D121" i="11" s="1"/>
  <c r="AG138" i="14"/>
  <c r="M138" i="14"/>
  <c r="V151" i="10"/>
  <c r="Y154" i="8"/>
  <c r="Z154" i="8" s="1"/>
  <c r="AG124" i="14"/>
  <c r="AH128" i="8"/>
  <c r="K137" i="14"/>
  <c r="L137" i="14" s="1"/>
  <c r="P149" i="7"/>
  <c r="M155" i="14"/>
  <c r="AE165" i="8"/>
  <c r="AM165" i="8" s="1"/>
  <c r="C152" i="14"/>
  <c r="H152" i="11" s="1"/>
  <c r="E152" i="11" s="1"/>
  <c r="T150" i="6"/>
  <c r="U150" i="6" s="1"/>
  <c r="V150" i="6" s="1"/>
  <c r="AA150" i="6" s="1"/>
  <c r="AB150" i="6" s="1"/>
  <c r="L135" i="14"/>
  <c r="D135" i="14" s="1"/>
  <c r="B135" i="14" s="1"/>
  <c r="F135" i="11" s="1"/>
  <c r="C135" i="11" s="1"/>
  <c r="C135" i="14"/>
  <c r="H135" i="11" s="1"/>
  <c r="E135" i="11" s="1"/>
  <c r="X159" i="6"/>
  <c r="Y159" i="6" s="1"/>
  <c r="Z159" i="6" s="1"/>
  <c r="AE166" i="8"/>
  <c r="AM166" i="8" s="1"/>
  <c r="G146" i="14"/>
  <c r="AN151" i="8"/>
  <c r="T150" i="3" s="1"/>
  <c r="R150" i="3" s="1"/>
  <c r="AJ158" i="14"/>
  <c r="AE88" i="8"/>
  <c r="AM88" i="8" s="1"/>
  <c r="R66" i="5"/>
  <c r="R75" i="5"/>
  <c r="I13" i="6"/>
  <c r="R125" i="4"/>
  <c r="O23" i="5"/>
  <c r="R101" i="4"/>
  <c r="N66" i="5"/>
  <c r="S108" i="4"/>
  <c r="AE15" i="8"/>
  <c r="AM15" i="8" s="1"/>
  <c r="I19" i="15"/>
  <c r="V19" i="15" s="1"/>
  <c r="G19" i="11" s="1"/>
  <c r="D19" i="11" s="1"/>
  <c r="I30" i="6"/>
  <c r="N30" i="6" s="1"/>
  <c r="M50" i="6"/>
  <c r="Q55" i="7"/>
  <c r="P42" i="14"/>
  <c r="M42" i="14" s="1"/>
  <c r="C42" i="14" s="1"/>
  <c r="H42" i="11" s="1"/>
  <c r="E42" i="11" s="1"/>
  <c r="V63" i="10"/>
  <c r="Y66" i="8"/>
  <c r="Z66" i="8" s="1"/>
  <c r="I57" i="6"/>
  <c r="M89" i="6"/>
  <c r="J84" i="6"/>
  <c r="K84" i="6"/>
  <c r="L84" i="6" s="1"/>
  <c r="P73" i="6"/>
  <c r="Q73" i="6" s="1"/>
  <c r="T73" i="6"/>
  <c r="U73" i="6" s="1"/>
  <c r="V73" i="6" s="1"/>
  <c r="O73" i="6"/>
  <c r="G74" i="6"/>
  <c r="H74" i="6" s="1"/>
  <c r="I74" i="6" s="1"/>
  <c r="F74" i="6"/>
  <c r="AE98" i="8"/>
  <c r="V100" i="10"/>
  <c r="Y103" i="8"/>
  <c r="Z103" i="8" s="1"/>
  <c r="I138" i="15"/>
  <c r="V138" i="15" s="1"/>
  <c r="G138" i="11" s="1"/>
  <c r="D138" i="11" s="1"/>
  <c r="V145" i="10"/>
  <c r="Y148" i="8"/>
  <c r="Z148" i="8" s="1"/>
  <c r="I144" i="15"/>
  <c r="V144" i="15" s="1"/>
  <c r="G144" i="11" s="1"/>
  <c r="D144" i="11" s="1"/>
  <c r="AE154" i="8"/>
  <c r="AM154" i="8" s="1"/>
  <c r="U88" i="5"/>
  <c r="U156" i="3"/>
  <c r="S12" i="4"/>
  <c r="C97" i="4"/>
  <c r="W10" i="8"/>
  <c r="M3" i="14"/>
  <c r="AN7" i="8"/>
  <c r="T6" i="3" s="1"/>
  <c r="W14" i="6"/>
  <c r="X14" i="6"/>
  <c r="Y14" i="6" s="1"/>
  <c r="P35" i="7"/>
  <c r="S41" i="10"/>
  <c r="H44" i="7" s="1"/>
  <c r="U49" i="4"/>
  <c r="U55" i="3"/>
  <c r="D55" i="14"/>
  <c r="X52" i="6"/>
  <c r="Y52" i="6" s="1"/>
  <c r="W52" i="6"/>
  <c r="V50" i="15"/>
  <c r="G50" i="11" s="1"/>
  <c r="D50" i="11" s="1"/>
  <c r="W79" i="6"/>
  <c r="X79" i="6"/>
  <c r="Y79" i="6" s="1"/>
  <c r="Z79" i="6" s="1"/>
  <c r="AA68" i="6"/>
  <c r="D56" i="14"/>
  <c r="T84" i="6"/>
  <c r="U84" i="6" s="1"/>
  <c r="V84" i="6" s="1"/>
  <c r="AA84" i="6" s="1"/>
  <c r="P84" i="6"/>
  <c r="Q84" i="6" s="1"/>
  <c r="O84" i="6"/>
  <c r="P75" i="6"/>
  <c r="Q75" i="6" s="1"/>
  <c r="R75" i="6" s="1"/>
  <c r="AB75" i="6" s="1"/>
  <c r="N74" i="3" s="1"/>
  <c r="O75" i="6"/>
  <c r="T75" i="6"/>
  <c r="U75" i="6" s="1"/>
  <c r="V75" i="6" s="1"/>
  <c r="AA75" i="6" s="1"/>
  <c r="V85" i="15"/>
  <c r="G85" i="11" s="1"/>
  <c r="D85" i="11" s="1"/>
  <c r="AL84" i="8"/>
  <c r="AE90" i="8"/>
  <c r="U89" i="4"/>
  <c r="U101" i="3"/>
  <c r="AE111" i="8"/>
  <c r="AM111" i="8" s="1"/>
  <c r="S116" i="10"/>
  <c r="H119" i="7" s="1"/>
  <c r="P113" i="14"/>
  <c r="M113" i="14" s="1"/>
  <c r="S118" i="10"/>
  <c r="H121" i="7" s="1"/>
  <c r="Q126" i="8"/>
  <c r="F126" i="8"/>
  <c r="V126" i="8"/>
  <c r="J126" i="8"/>
  <c r="U126" i="8"/>
  <c r="I126" i="8"/>
  <c r="P126" i="8"/>
  <c r="M126" i="8"/>
  <c r="G126" i="8"/>
  <c r="S126" i="8"/>
  <c r="L126" i="8"/>
  <c r="T126" i="8"/>
  <c r="P132" i="14"/>
  <c r="M132" i="14" s="1"/>
  <c r="K145" i="6"/>
  <c r="L145" i="6" s="1"/>
  <c r="J145" i="6"/>
  <c r="C61" i="4"/>
  <c r="C119" i="4"/>
  <c r="C31" i="4"/>
  <c r="U44" i="5"/>
  <c r="C115" i="4"/>
  <c r="K9" i="7"/>
  <c r="P8" i="3" s="1"/>
  <c r="N9" i="7"/>
  <c r="C46" i="5"/>
  <c r="R46" i="5"/>
  <c r="C44" i="4"/>
  <c r="X11" i="8"/>
  <c r="S10" i="3" s="1"/>
  <c r="I3" i="15"/>
  <c r="V3" i="15" s="1"/>
  <c r="X103" i="8"/>
  <c r="S102" i="3" s="1"/>
  <c r="P12" i="14"/>
  <c r="M12" i="14" s="1"/>
  <c r="B22" i="14"/>
  <c r="F22" i="11" s="1"/>
  <c r="C22" i="11" s="1"/>
  <c r="AL36" i="8"/>
  <c r="L7" i="14"/>
  <c r="D7" i="14" s="1"/>
  <c r="C7" i="14"/>
  <c r="H7" i="11" s="1"/>
  <c r="E7" i="11" s="1"/>
  <c r="AG32" i="14"/>
  <c r="AB32" i="14" s="1"/>
  <c r="Z32" i="14" s="1"/>
  <c r="S32" i="14" s="1"/>
  <c r="P40" i="7"/>
  <c r="P61" i="14"/>
  <c r="T54" i="6"/>
  <c r="U54" i="6" s="1"/>
  <c r="V54" i="6" s="1"/>
  <c r="AA54" i="6" s="1"/>
  <c r="P54" i="6"/>
  <c r="Q54" i="6" s="1"/>
  <c r="R54" i="6" s="1"/>
  <c r="O54" i="6"/>
  <c r="N78" i="6"/>
  <c r="M77" i="3" s="1"/>
  <c r="G75" i="6"/>
  <c r="H75" i="6" s="1"/>
  <c r="I75" i="6" s="1"/>
  <c r="F75" i="6"/>
  <c r="O95" i="7"/>
  <c r="J104" i="6"/>
  <c r="K104" i="6"/>
  <c r="L104" i="6" s="1"/>
  <c r="O105" i="7"/>
  <c r="P94" i="7"/>
  <c r="P108" i="14"/>
  <c r="M108" i="14" s="1"/>
  <c r="AE114" i="8"/>
  <c r="AM114" i="8" s="1"/>
  <c r="I118" i="6"/>
  <c r="N118" i="6" s="1"/>
  <c r="F101" i="6"/>
  <c r="G101" i="6"/>
  <c r="H101" i="6" s="1"/>
  <c r="I101" i="6" s="1"/>
  <c r="G112" i="6"/>
  <c r="H112" i="6" s="1"/>
  <c r="F112" i="6"/>
  <c r="W127" i="6"/>
  <c r="X127" i="6"/>
  <c r="Y127" i="6" s="1"/>
  <c r="U128" i="3"/>
  <c r="U114" i="4"/>
  <c r="U126" i="4"/>
  <c r="U140" i="3"/>
  <c r="X132" i="6"/>
  <c r="Y132" i="6" s="1"/>
  <c r="Z132" i="6" s="1"/>
  <c r="W132" i="6"/>
  <c r="P147" i="7"/>
  <c r="I162" i="15"/>
  <c r="V162" i="15" s="1"/>
  <c r="G162" i="11" s="1"/>
  <c r="D162" i="11" s="1"/>
  <c r="C50" i="5"/>
  <c r="C79" i="4"/>
  <c r="O123" i="4"/>
  <c r="C6" i="4"/>
  <c r="R78" i="5"/>
  <c r="V3" i="10"/>
  <c r="Y6" i="8"/>
  <c r="Z6" i="8" s="1"/>
  <c r="B7" i="14"/>
  <c r="F7" i="11" s="1"/>
  <c r="C7" i="11" s="1"/>
  <c r="B7" i="11" s="1"/>
  <c r="X24" i="6"/>
  <c r="Y24" i="6" s="1"/>
  <c r="Z24" i="6" s="1"/>
  <c r="X37" i="6"/>
  <c r="Y37" i="6" s="1"/>
  <c r="W37" i="6"/>
  <c r="W22" i="6"/>
  <c r="X22" i="6"/>
  <c r="Y22" i="6" s="1"/>
  <c r="G27" i="6"/>
  <c r="H27" i="6" s="1"/>
  <c r="F27" i="6"/>
  <c r="N41" i="7"/>
  <c r="K41" i="7"/>
  <c r="P40" i="3" s="1"/>
  <c r="M39" i="7"/>
  <c r="G49" i="6"/>
  <c r="H49" i="6" s="1"/>
  <c r="F49" i="6"/>
  <c r="P59" i="7"/>
  <c r="S67" i="10"/>
  <c r="H70" i="7" s="1"/>
  <c r="M69" i="6"/>
  <c r="N69" i="6" s="1"/>
  <c r="M68" i="3" s="1"/>
  <c r="I65" i="15"/>
  <c r="V65" i="15" s="1"/>
  <c r="G65" i="11" s="1"/>
  <c r="D65" i="11" s="1"/>
  <c r="V76" i="15"/>
  <c r="G76" i="11" s="1"/>
  <c r="D76" i="11" s="1"/>
  <c r="S85" i="10"/>
  <c r="H88" i="7" s="1"/>
  <c r="M81" i="14"/>
  <c r="M95" i="7"/>
  <c r="Z96" i="6"/>
  <c r="X95" i="6"/>
  <c r="Y95" i="6" s="1"/>
  <c r="W95" i="6"/>
  <c r="T95" i="6"/>
  <c r="U95" i="6" s="1"/>
  <c r="V95" i="6" s="1"/>
  <c r="P95" i="6"/>
  <c r="Q95" i="6" s="1"/>
  <c r="R95" i="6" s="1"/>
  <c r="O95" i="6"/>
  <c r="K102" i="14"/>
  <c r="P105" i="7"/>
  <c r="AA108" i="6"/>
  <c r="AB108" i="6" s="1"/>
  <c r="V98" i="10"/>
  <c r="Y101" i="8"/>
  <c r="Z101" i="8" s="1"/>
  <c r="C119" i="14"/>
  <c r="H119" i="11" s="1"/>
  <c r="E119" i="11" s="1"/>
  <c r="P127" i="6"/>
  <c r="Q127" i="6" s="1"/>
  <c r="R127" i="6" s="1"/>
  <c r="T127" i="6"/>
  <c r="U127" i="6" s="1"/>
  <c r="V127" i="6" s="1"/>
  <c r="O127" i="6"/>
  <c r="O133" i="7"/>
  <c r="U116" i="4"/>
  <c r="U130" i="3"/>
  <c r="L119" i="14"/>
  <c r="D119" i="14" s="1"/>
  <c r="B119" i="14" s="1"/>
  <c r="F119" i="11" s="1"/>
  <c r="C119" i="11" s="1"/>
  <c r="V132" i="10"/>
  <c r="Y135" i="8"/>
  <c r="Z135" i="8" s="1"/>
  <c r="U127" i="4"/>
  <c r="U141" i="3"/>
  <c r="G137" i="14"/>
  <c r="C141" i="14"/>
  <c r="H141" i="11" s="1"/>
  <c r="E141" i="11" s="1"/>
  <c r="S153" i="10"/>
  <c r="H156" i="7" s="1"/>
  <c r="M137" i="14"/>
  <c r="C53" i="4"/>
  <c r="M96" i="4"/>
  <c r="C6" i="5"/>
  <c r="C127" i="4"/>
  <c r="U92" i="5"/>
  <c r="R136" i="4"/>
  <c r="U136" i="4"/>
  <c r="U74" i="5"/>
  <c r="O11" i="7"/>
  <c r="I10" i="6"/>
  <c r="N10" i="6" s="1"/>
  <c r="N34" i="7"/>
  <c r="Q34" i="7" s="1"/>
  <c r="P29" i="4" s="1"/>
  <c r="K34" i="7"/>
  <c r="P33" i="3" s="1"/>
  <c r="U22" i="5"/>
  <c r="U31" i="3"/>
  <c r="T35" i="6"/>
  <c r="U35" i="6" s="1"/>
  <c r="V35" i="6" s="1"/>
  <c r="AH36" i="8"/>
  <c r="V31" i="10"/>
  <c r="Y34" i="8"/>
  <c r="Z34" i="8" s="1"/>
  <c r="P33" i="6"/>
  <c r="Q33" i="6" s="1"/>
  <c r="O33" i="6"/>
  <c r="T33" i="6"/>
  <c r="U33" i="6" s="1"/>
  <c r="V33" i="6" s="1"/>
  <c r="AA33" i="6" s="1"/>
  <c r="M44" i="7"/>
  <c r="L56" i="7"/>
  <c r="AL77" i="8"/>
  <c r="AN67" i="14"/>
  <c r="S57" i="10"/>
  <c r="H60" i="7" s="1"/>
  <c r="AE63" i="8"/>
  <c r="G50" i="6"/>
  <c r="H50" i="6" s="1"/>
  <c r="F50" i="6"/>
  <c r="V85" i="10"/>
  <c r="Y88" i="8"/>
  <c r="Z88" i="8" s="1"/>
  <c r="O83" i="7"/>
  <c r="F89" i="6"/>
  <c r="G89" i="6"/>
  <c r="H89" i="6" s="1"/>
  <c r="K74" i="6"/>
  <c r="L74" i="6" s="1"/>
  <c r="J74" i="6"/>
  <c r="V79" i="10"/>
  <c r="Y82" i="8"/>
  <c r="Z82" i="8" s="1"/>
  <c r="AN82" i="8" s="1"/>
  <c r="T81" i="3" s="1"/>
  <c r="I83" i="15"/>
  <c r="V83" i="15" s="1"/>
  <c r="G83" i="11" s="1"/>
  <c r="D83" i="11" s="1"/>
  <c r="P96" i="7"/>
  <c r="M95" i="14"/>
  <c r="U104" i="3"/>
  <c r="U92" i="4"/>
  <c r="U83" i="4"/>
  <c r="U95" i="3"/>
  <c r="T105" i="10"/>
  <c r="I108" i="7" s="1"/>
  <c r="I126" i="15"/>
  <c r="V126" i="15" s="1"/>
  <c r="G126" i="11" s="1"/>
  <c r="D126" i="11" s="1"/>
  <c r="AB126" i="14"/>
  <c r="Z126" i="14" s="1"/>
  <c r="S126" i="14" s="1"/>
  <c r="V125" i="15"/>
  <c r="G125" i="11" s="1"/>
  <c r="D125" i="11" s="1"/>
  <c r="M125" i="6"/>
  <c r="J124" i="6"/>
  <c r="K124" i="6"/>
  <c r="L124" i="6" s="1"/>
  <c r="Q137" i="8"/>
  <c r="R137" i="8" s="1"/>
  <c r="X137" i="8" s="1"/>
  <c r="Q138" i="8"/>
  <c r="R138" i="8" s="1"/>
  <c r="X138" i="8" s="1"/>
  <c r="O132" i="7"/>
  <c r="S145" i="10"/>
  <c r="H148" i="7" s="1"/>
  <c r="U11" i="4"/>
  <c r="U84" i="4"/>
  <c r="R49" i="5"/>
  <c r="U49" i="5"/>
  <c r="R32" i="5"/>
  <c r="C36" i="4"/>
  <c r="R83" i="5"/>
  <c r="Z16" i="6"/>
  <c r="AA16" i="6" s="1"/>
  <c r="AB16" i="6" s="1"/>
  <c r="L107" i="4"/>
  <c r="L47" i="5"/>
  <c r="L60" i="5"/>
  <c r="L142" i="4"/>
  <c r="L70" i="4"/>
  <c r="L10" i="5"/>
  <c r="L82" i="4"/>
  <c r="L145" i="4"/>
  <c r="L94" i="4"/>
  <c r="L62" i="4"/>
  <c r="L20" i="4"/>
  <c r="L131" i="4"/>
  <c r="L52" i="5"/>
  <c r="M26" i="4"/>
  <c r="L78" i="4"/>
  <c r="M140" i="4"/>
  <c r="L63" i="5"/>
  <c r="L19" i="4"/>
  <c r="L36" i="5"/>
  <c r="L86" i="4"/>
  <c r="L69" i="4"/>
  <c r="O73" i="5"/>
  <c r="O35" i="5"/>
  <c r="O9" i="5"/>
  <c r="P132" i="4"/>
  <c r="P43" i="4"/>
  <c r="P142" i="4"/>
  <c r="O111" i="4"/>
  <c r="O103" i="4"/>
  <c r="O70" i="5"/>
  <c r="P9" i="4"/>
  <c r="O99" i="4"/>
  <c r="O90" i="4"/>
  <c r="O70" i="4"/>
  <c r="O58" i="5"/>
  <c r="O17" i="5"/>
  <c r="P70" i="5"/>
  <c r="P86" i="5"/>
  <c r="O15" i="4"/>
  <c r="O43" i="4"/>
  <c r="O52" i="5"/>
  <c r="O46" i="4"/>
  <c r="P78" i="4"/>
  <c r="O86" i="5"/>
  <c r="P60" i="5"/>
  <c r="O132" i="4"/>
  <c r="P86" i="4"/>
  <c r="O81" i="4"/>
  <c r="O135" i="4"/>
  <c r="O60" i="5"/>
  <c r="O78" i="4"/>
  <c r="O9" i="4"/>
  <c r="P70" i="4"/>
  <c r="O8" i="5"/>
  <c r="P36" i="5"/>
  <c r="P131" i="4"/>
  <c r="N99" i="4"/>
  <c r="O118" i="4"/>
  <c r="O143" i="4"/>
  <c r="P9" i="5"/>
  <c r="P85" i="5"/>
  <c r="P69" i="4"/>
  <c r="O131" i="4"/>
  <c r="P107" i="4"/>
  <c r="O110" i="4"/>
  <c r="O86" i="4"/>
  <c r="O85" i="5"/>
  <c r="O89" i="5"/>
  <c r="O22" i="4"/>
  <c r="O107" i="4"/>
  <c r="P99" i="4"/>
  <c r="O142" i="4"/>
  <c r="O13" i="5"/>
  <c r="O25" i="5"/>
  <c r="O36" i="5"/>
  <c r="L16" i="7"/>
  <c r="AH42" i="8"/>
  <c r="AM42" i="8" s="1"/>
  <c r="O40" i="7"/>
  <c r="P31" i="6"/>
  <c r="Q31" i="6" s="1"/>
  <c r="R31" i="6" s="1"/>
  <c r="O31" i="6"/>
  <c r="T31" i="6"/>
  <c r="U31" i="6" s="1"/>
  <c r="V31" i="6" s="1"/>
  <c r="AA31" i="6" s="1"/>
  <c r="P46" i="14"/>
  <c r="M46" i="14" s="1"/>
  <c r="K62" i="6"/>
  <c r="L62" i="6" s="1"/>
  <c r="J62" i="6"/>
  <c r="K54" i="6"/>
  <c r="L54" i="6" s="1"/>
  <c r="J54" i="6"/>
  <c r="S76" i="10"/>
  <c r="H79" i="7" s="1"/>
  <c r="U69" i="3"/>
  <c r="V63" i="15"/>
  <c r="G63" i="11" s="1"/>
  <c r="D63" i="11" s="1"/>
  <c r="N74" i="7"/>
  <c r="K74" i="7"/>
  <c r="P73" i="3" s="1"/>
  <c r="AG90" i="14"/>
  <c r="AE95" i="8"/>
  <c r="B69" i="14"/>
  <c r="F69" i="11" s="1"/>
  <c r="C69" i="11" s="1"/>
  <c r="B69" i="11" s="1"/>
  <c r="K89" i="14"/>
  <c r="L89" i="14" s="1"/>
  <c r="D89" i="14" s="1"/>
  <c r="L104" i="14"/>
  <c r="D104" i="14" s="1"/>
  <c r="AJ128" i="14"/>
  <c r="AB128" i="14" s="1"/>
  <c r="Z128" i="14" s="1"/>
  <c r="S128" i="14" s="1"/>
  <c r="T162" i="6"/>
  <c r="U162" i="6" s="1"/>
  <c r="V162" i="6" s="1"/>
  <c r="P162" i="6"/>
  <c r="Q162" i="6" s="1"/>
  <c r="O162" i="6"/>
  <c r="U10" i="4"/>
  <c r="S48" i="4"/>
  <c r="R121" i="4"/>
  <c r="C51" i="5"/>
  <c r="C12" i="5"/>
  <c r="X152" i="8"/>
  <c r="S151" i="3" s="1"/>
  <c r="C14" i="5"/>
  <c r="I15" i="6"/>
  <c r="X11" i="6"/>
  <c r="Y11" i="6" s="1"/>
  <c r="Z11" i="6" s="1"/>
  <c r="Z14" i="14"/>
  <c r="S14" i="14" s="1"/>
  <c r="M15" i="7"/>
  <c r="X20" i="6"/>
  <c r="Y20" i="6" s="1"/>
  <c r="Z20" i="6" s="1"/>
  <c r="W20" i="6"/>
  <c r="AG21" i="14"/>
  <c r="AJ34" i="14"/>
  <c r="U21" i="3"/>
  <c r="U16" i="5"/>
  <c r="AA27" i="6"/>
  <c r="AB27" i="6" s="1"/>
  <c r="I24" i="15"/>
  <c r="V24" i="15" s="1"/>
  <c r="G24" i="11" s="1"/>
  <c r="D24" i="11" s="1"/>
  <c r="AB40" i="14"/>
  <c r="Z40" i="14" s="1"/>
  <c r="S40" i="14" s="1"/>
  <c r="AN46" i="14"/>
  <c r="AB46" i="14" s="1"/>
  <c r="Z46" i="14" s="1"/>
  <c r="S46" i="14" s="1"/>
  <c r="AB35" i="14"/>
  <c r="Z35" i="14" s="1"/>
  <c r="S35" i="14" s="1"/>
  <c r="AG49" i="14"/>
  <c r="AB49" i="14" s="1"/>
  <c r="Z49" i="14" s="1"/>
  <c r="S49" i="14" s="1"/>
  <c r="P63" i="7"/>
  <c r="G76" i="6"/>
  <c r="H76" i="6" s="1"/>
  <c r="F76" i="6"/>
  <c r="I73" i="15"/>
  <c r="U65" i="3"/>
  <c r="U57" i="4"/>
  <c r="L67" i="7"/>
  <c r="G57" i="14"/>
  <c r="D57" i="14" s="1"/>
  <c r="M67" i="7"/>
  <c r="AJ66" i="14"/>
  <c r="AB66" i="14" s="1"/>
  <c r="Z66" i="14" s="1"/>
  <c r="S66" i="14" s="1"/>
  <c r="M84" i="7"/>
  <c r="G90" i="14"/>
  <c r="D71" i="14"/>
  <c r="P82" i="6"/>
  <c r="Q82" i="6" s="1"/>
  <c r="T82" i="6"/>
  <c r="U82" i="6" s="1"/>
  <c r="V82" i="6" s="1"/>
  <c r="AA82" i="6" s="1"/>
  <c r="O82" i="6"/>
  <c r="AL98" i="8"/>
  <c r="AM98" i="8" s="1"/>
  <c r="AN98" i="8" s="1"/>
  <c r="T97" i="3" s="1"/>
  <c r="AH102" i="8"/>
  <c r="AM102" i="8" s="1"/>
  <c r="AE97" i="8"/>
  <c r="AM97" i="8" s="1"/>
  <c r="AN97" i="8" s="1"/>
  <c r="S93" i="10"/>
  <c r="H96" i="7" s="1"/>
  <c r="M101" i="7"/>
  <c r="P101" i="14"/>
  <c r="M101" i="14" s="1"/>
  <c r="P114" i="14"/>
  <c r="M114" i="14" s="1"/>
  <c r="V120" i="8"/>
  <c r="P120" i="8"/>
  <c r="M120" i="8"/>
  <c r="J120" i="8"/>
  <c r="T120" i="8"/>
  <c r="L120" i="8"/>
  <c r="Q120" i="8"/>
  <c r="S120" i="8"/>
  <c r="I120" i="8"/>
  <c r="U120" i="8"/>
  <c r="G120" i="8"/>
  <c r="F120" i="8"/>
  <c r="V131" i="10"/>
  <c r="Y134" i="8"/>
  <c r="Z134" i="8" s="1"/>
  <c r="I129" i="15"/>
  <c r="V129" i="15" s="1"/>
  <c r="G129" i="11" s="1"/>
  <c r="D129" i="11" s="1"/>
  <c r="G150" i="6"/>
  <c r="H150" i="6" s="1"/>
  <c r="I150" i="6" s="1"/>
  <c r="N150" i="6" s="1"/>
  <c r="M149" i="3" s="1"/>
  <c r="F150" i="6"/>
  <c r="L152" i="7"/>
  <c r="L144" i="14"/>
  <c r="D144" i="14" s="1"/>
  <c r="P148" i="6"/>
  <c r="Q148" i="6" s="1"/>
  <c r="O148" i="6"/>
  <c r="T148" i="6"/>
  <c r="U148" i="6" s="1"/>
  <c r="V148" i="6" s="1"/>
  <c r="AB150" i="14"/>
  <c r="Z150" i="14" s="1"/>
  <c r="S150" i="14" s="1"/>
  <c r="I150" i="15"/>
  <c r="AB160" i="14"/>
  <c r="I158" i="15"/>
  <c r="V158" i="15" s="1"/>
  <c r="G158" i="11" s="1"/>
  <c r="D158" i="11" s="1"/>
  <c r="AJ161" i="14"/>
  <c r="AB161" i="14" s="1"/>
  <c r="Z161" i="14" s="1"/>
  <c r="S161" i="14" s="1"/>
  <c r="K146" i="14"/>
  <c r="L146" i="14" s="1"/>
  <c r="D146" i="14" s="1"/>
  <c r="V163" i="10"/>
  <c r="Y166" i="8"/>
  <c r="Z166" i="8" s="1"/>
  <c r="V154" i="10"/>
  <c r="Y157" i="8"/>
  <c r="Z157" i="8" s="1"/>
  <c r="AN157" i="8" s="1"/>
  <c r="T156" i="3" s="1"/>
  <c r="AE161" i="8"/>
  <c r="AM161" i="8" s="1"/>
  <c r="X166" i="6"/>
  <c r="Y166" i="6" s="1"/>
  <c r="W166" i="6"/>
  <c r="I142" i="6"/>
  <c r="N142" i="6" s="1"/>
  <c r="M141" i="3" s="1"/>
  <c r="L161" i="14"/>
  <c r="D161" i="14" s="1"/>
  <c r="V162" i="10"/>
  <c r="Y165" i="8"/>
  <c r="Z165" i="8" s="1"/>
  <c r="C87" i="5"/>
  <c r="O88" i="4"/>
  <c r="C39" i="5"/>
  <c r="S40" i="5"/>
  <c r="U61" i="5"/>
  <c r="C34" i="5"/>
  <c r="N13" i="7"/>
  <c r="K13" i="7"/>
  <c r="P12" i="3" s="1"/>
  <c r="O6" i="7"/>
  <c r="P16" i="7"/>
  <c r="K21" i="6"/>
  <c r="L21" i="6" s="1"/>
  <c r="M21" i="6" s="1"/>
  <c r="J21" i="6"/>
  <c r="C9" i="14"/>
  <c r="H9" i="11" s="1"/>
  <c r="E9" i="11" s="1"/>
  <c r="G20" i="6"/>
  <c r="H20" i="6" s="1"/>
  <c r="F20" i="6"/>
  <c r="M36" i="7"/>
  <c r="K36" i="6"/>
  <c r="L36" i="6" s="1"/>
  <c r="J36" i="6"/>
  <c r="G36" i="6"/>
  <c r="H36" i="6" s="1"/>
  <c r="F36" i="6"/>
  <c r="L11" i="14"/>
  <c r="D11" i="14" s="1"/>
  <c r="B11" i="14" s="1"/>
  <c r="F11" i="11" s="1"/>
  <c r="C11" i="11" s="1"/>
  <c r="C11" i="14"/>
  <c r="H11" i="11" s="1"/>
  <c r="E11" i="11" s="1"/>
  <c r="P28" i="7"/>
  <c r="U33" i="3"/>
  <c r="AH34" i="8"/>
  <c r="AM34" i="8" s="1"/>
  <c r="AB41" i="14"/>
  <c r="Z41" i="14" s="1"/>
  <c r="S41" i="14" s="1"/>
  <c r="N66" i="7"/>
  <c r="Q66" i="7" s="1"/>
  <c r="K66" i="7"/>
  <c r="P65" i="3" s="1"/>
  <c r="AL67" i="8"/>
  <c r="L62" i="14"/>
  <c r="D62" i="14" s="1"/>
  <c r="B62" i="14" s="1"/>
  <c r="F62" i="11" s="1"/>
  <c r="C62" i="11" s="1"/>
  <c r="B62" i="11" s="1"/>
  <c r="C62" i="14"/>
  <c r="H62" i="11" s="1"/>
  <c r="E62" i="11" s="1"/>
  <c r="M97" i="7"/>
  <c r="V111" i="15"/>
  <c r="G111" i="11" s="1"/>
  <c r="D111" i="11" s="1"/>
  <c r="F115" i="6"/>
  <c r="G115" i="6"/>
  <c r="H115" i="6" s="1"/>
  <c r="M116" i="14"/>
  <c r="G113" i="14"/>
  <c r="G114" i="14"/>
  <c r="V123" i="10"/>
  <c r="Y126" i="8"/>
  <c r="Z126" i="8" s="1"/>
  <c r="P131" i="14"/>
  <c r="K128" i="14"/>
  <c r="L128" i="14" s="1"/>
  <c r="D128" i="14" s="1"/>
  <c r="L127" i="14"/>
  <c r="D127" i="14" s="1"/>
  <c r="B127" i="14" s="1"/>
  <c r="F127" i="11" s="1"/>
  <c r="C127" i="11" s="1"/>
  <c r="C127" i="14"/>
  <c r="H127" i="11" s="1"/>
  <c r="E127" i="11" s="1"/>
  <c r="AH155" i="8"/>
  <c r="P146" i="14"/>
  <c r="M146" i="14" s="1"/>
  <c r="V155" i="10"/>
  <c r="Y158" i="8"/>
  <c r="Z158" i="8" s="1"/>
  <c r="AN158" i="8" s="1"/>
  <c r="T157" i="3" s="1"/>
  <c r="M158" i="14"/>
  <c r="AE127" i="8"/>
  <c r="P132" i="6"/>
  <c r="Q132" i="6" s="1"/>
  <c r="R132" i="6" s="1"/>
  <c r="N163" i="7"/>
  <c r="K163" i="7"/>
  <c r="P162" i="3" s="1"/>
  <c r="F155" i="6"/>
  <c r="G155" i="6"/>
  <c r="H155" i="6" s="1"/>
  <c r="Z149" i="14"/>
  <c r="S149" i="14" s="1"/>
  <c r="G152" i="14"/>
  <c r="P157" i="7"/>
  <c r="X162" i="6"/>
  <c r="Y162" i="6" s="1"/>
  <c r="Z162" i="6" s="1"/>
  <c r="P27" i="14"/>
  <c r="M27" i="14" s="1"/>
  <c r="P70" i="6"/>
  <c r="Q70" i="6" s="1"/>
  <c r="O70" i="6"/>
  <c r="T70" i="6"/>
  <c r="U70" i="6" s="1"/>
  <c r="V70" i="6" s="1"/>
  <c r="G8" i="6"/>
  <c r="H8" i="6" s="1"/>
  <c r="F8" i="6"/>
  <c r="I9" i="6"/>
  <c r="N9" i="6" s="1"/>
  <c r="M8" i="3" s="1"/>
  <c r="AJ8" i="14"/>
  <c r="J12" i="6"/>
  <c r="K12" i="6"/>
  <c r="L12" i="6" s="1"/>
  <c r="P23" i="5"/>
  <c r="R55" i="4"/>
  <c r="O66" i="5"/>
  <c r="R65" i="4"/>
  <c r="X53" i="8"/>
  <c r="S52" i="3" s="1"/>
  <c r="N14" i="7"/>
  <c r="Q14" i="7" s="1"/>
  <c r="K14" i="7"/>
  <c r="U13" i="4"/>
  <c r="U14" i="3"/>
  <c r="AE37" i="8"/>
  <c r="I35" i="15"/>
  <c r="V35" i="15" s="1"/>
  <c r="G35" i="11" s="1"/>
  <c r="D35" i="11" s="1"/>
  <c r="Z39" i="6"/>
  <c r="J40" i="6"/>
  <c r="K40" i="6"/>
  <c r="L40" i="6" s="1"/>
  <c r="I44" i="15"/>
  <c r="V44" i="15" s="1"/>
  <c r="G44" i="11" s="1"/>
  <c r="D44" i="11" s="1"/>
  <c r="W62" i="6"/>
  <c r="X62" i="6"/>
  <c r="Y62" i="6" s="1"/>
  <c r="Z62" i="6" s="1"/>
  <c r="M57" i="6"/>
  <c r="V68" i="15"/>
  <c r="G68" i="11" s="1"/>
  <c r="D68" i="11" s="1"/>
  <c r="U40" i="5"/>
  <c r="U58" i="3"/>
  <c r="U83" i="3"/>
  <c r="U72" i="4"/>
  <c r="J82" i="6"/>
  <c r="K82" i="6"/>
  <c r="L82" i="6" s="1"/>
  <c r="M82" i="6" s="1"/>
  <c r="N82" i="6" s="1"/>
  <c r="M81" i="3" s="1"/>
  <c r="S106" i="10"/>
  <c r="H109" i="7" s="1"/>
  <c r="N152" i="7"/>
  <c r="K152" i="7"/>
  <c r="P151" i="3" s="1"/>
  <c r="P144" i="14"/>
  <c r="M144" i="14" s="1"/>
  <c r="K163" i="6"/>
  <c r="L163" i="6" s="1"/>
  <c r="M163" i="6" s="1"/>
  <c r="N163" i="6" s="1"/>
  <c r="M162" i="3" s="1"/>
  <c r="J163" i="6"/>
  <c r="N158" i="7"/>
  <c r="K158" i="7"/>
  <c r="P157" i="3" s="1"/>
  <c r="J164" i="6"/>
  <c r="K164" i="6"/>
  <c r="L164" i="6" s="1"/>
  <c r="M109" i="4"/>
  <c r="U77" i="5"/>
  <c r="X106" i="8"/>
  <c r="S105" i="3" s="1"/>
  <c r="AE21" i="8"/>
  <c r="AM21" i="8"/>
  <c r="P26" i="7"/>
  <c r="I28" i="6"/>
  <c r="N28" i="6" s="1"/>
  <c r="M26" i="14"/>
  <c r="X42" i="6"/>
  <c r="Y42" i="6" s="1"/>
  <c r="W42" i="6"/>
  <c r="T42" i="6"/>
  <c r="U42" i="6" s="1"/>
  <c r="V42" i="6" s="1"/>
  <c r="P42" i="6"/>
  <c r="Q42" i="6" s="1"/>
  <c r="O42" i="6"/>
  <c r="U40" i="4"/>
  <c r="U46" i="3"/>
  <c r="K59" i="7"/>
  <c r="P58" i="3" s="1"/>
  <c r="N59" i="7"/>
  <c r="Q59" i="7" s="1"/>
  <c r="P40" i="5" s="1"/>
  <c r="P68" i="6"/>
  <c r="Q68" i="6" s="1"/>
  <c r="R68" i="6" s="1"/>
  <c r="AB57" i="14"/>
  <c r="Z57" i="14" s="1"/>
  <c r="S57" i="14" s="1"/>
  <c r="M77" i="6"/>
  <c r="U68" i="3"/>
  <c r="U60" i="4"/>
  <c r="M93" i="7"/>
  <c r="V89" i="15"/>
  <c r="G89" i="11" s="1"/>
  <c r="D89" i="11" s="1"/>
  <c r="AG89" i="14"/>
  <c r="K108" i="14"/>
  <c r="I116" i="15"/>
  <c r="V116" i="15" s="1"/>
  <c r="G116" i="11" s="1"/>
  <c r="D116" i="11" s="1"/>
  <c r="M117" i="6"/>
  <c r="AB120" i="14"/>
  <c r="Z120" i="14" s="1"/>
  <c r="AE116" i="8"/>
  <c r="AM116" i="8" s="1"/>
  <c r="AN116" i="8" s="1"/>
  <c r="T115" i="3" s="1"/>
  <c r="R115" i="3" s="1"/>
  <c r="S128" i="8"/>
  <c r="P128" i="8"/>
  <c r="T128" i="8"/>
  <c r="L128" i="8"/>
  <c r="I128" i="8"/>
  <c r="J128" i="8"/>
  <c r="V128" i="8"/>
  <c r="M128" i="8"/>
  <c r="G128" i="8"/>
  <c r="Q128" i="8"/>
  <c r="F128" i="8"/>
  <c r="H128" i="8" s="1"/>
  <c r="U128" i="8"/>
  <c r="V122" i="10"/>
  <c r="Y125" i="8"/>
  <c r="Z125" i="8" s="1"/>
  <c r="U108" i="4"/>
  <c r="U122" i="3"/>
  <c r="AE136" i="8"/>
  <c r="AM136" i="8" s="1"/>
  <c r="O163" i="7"/>
  <c r="R31" i="4"/>
  <c r="R149" i="4"/>
  <c r="U115" i="4"/>
  <c r="S115" i="4"/>
  <c r="Q115" i="4" s="1"/>
  <c r="C89" i="4"/>
  <c r="R89" i="4"/>
  <c r="I5" i="15"/>
  <c r="V5" i="15" s="1"/>
  <c r="G5" i="11" s="1"/>
  <c r="D5" i="11" s="1"/>
  <c r="AG3" i="14"/>
  <c r="AB3" i="14" s="1"/>
  <c r="Z3" i="14" s="1"/>
  <c r="J19" i="6"/>
  <c r="P19" i="6"/>
  <c r="Q19" i="6" s="1"/>
  <c r="R19" i="6" s="1"/>
  <c r="K19" i="6"/>
  <c r="L19" i="6" s="1"/>
  <c r="M16" i="14"/>
  <c r="S26" i="10"/>
  <c r="H29" i="7" s="1"/>
  <c r="V29" i="15"/>
  <c r="G29" i="11" s="1"/>
  <c r="D29" i="11" s="1"/>
  <c r="U39" i="4"/>
  <c r="U45" i="3"/>
  <c r="L27" i="14"/>
  <c r="D27" i="14" s="1"/>
  <c r="C27" i="14"/>
  <c r="H27" i="11" s="1"/>
  <c r="E27" i="11" s="1"/>
  <c r="V50" i="10"/>
  <c r="Y53" i="8"/>
  <c r="Z53" i="8" s="1"/>
  <c r="U78" i="3"/>
  <c r="U68" i="4"/>
  <c r="O82" i="7"/>
  <c r="M82" i="7"/>
  <c r="AM103" i="8"/>
  <c r="AE103" i="8"/>
  <c r="X104" i="6"/>
  <c r="Y104" i="6" s="1"/>
  <c r="W104" i="6"/>
  <c r="AG111" i="14"/>
  <c r="I103" i="15"/>
  <c r="P113" i="6"/>
  <c r="Q113" i="6" s="1"/>
  <c r="T113" i="6"/>
  <c r="U113" i="6" s="1"/>
  <c r="V113" i="6" s="1"/>
  <c r="O113" i="6"/>
  <c r="X113" i="6"/>
  <c r="Y113" i="6" s="1"/>
  <c r="Z113" i="6" s="1"/>
  <c r="AB123" i="14"/>
  <c r="Z123" i="14" s="1"/>
  <c r="S123" i="14" s="1"/>
  <c r="V122" i="15"/>
  <c r="G122" i="11" s="1"/>
  <c r="D122" i="11" s="1"/>
  <c r="AL127" i="8"/>
  <c r="AG131" i="14"/>
  <c r="AL141" i="8"/>
  <c r="P152" i="6"/>
  <c r="Q152" i="6" s="1"/>
  <c r="R152" i="6" s="1"/>
  <c r="T152" i="6"/>
  <c r="U152" i="6" s="1"/>
  <c r="V152" i="6" s="1"/>
  <c r="O152" i="6"/>
  <c r="P163" i="7"/>
  <c r="P162" i="14"/>
  <c r="M162" i="14" s="1"/>
  <c r="C162" i="14" s="1"/>
  <c r="H162" i="11" s="1"/>
  <c r="E162" i="11" s="1"/>
  <c r="P123" i="4"/>
  <c r="U37" i="5"/>
  <c r="C78" i="5"/>
  <c r="O9" i="7"/>
  <c r="M9" i="7"/>
  <c r="X15" i="6"/>
  <c r="Y15" i="6" s="1"/>
  <c r="Z15" i="6" s="1"/>
  <c r="T15" i="6"/>
  <c r="U15" i="6" s="1"/>
  <c r="V15" i="6" s="1"/>
  <c r="P15" i="6"/>
  <c r="Q15" i="6" s="1"/>
  <c r="O15" i="6"/>
  <c r="V10" i="15"/>
  <c r="G10" i="11" s="1"/>
  <c r="D10" i="11" s="1"/>
  <c r="S4" i="10"/>
  <c r="H7" i="7" s="1"/>
  <c r="V26" i="10"/>
  <c r="Y29" i="8"/>
  <c r="Z29" i="8" s="1"/>
  <c r="AN29" i="8" s="1"/>
  <c r="S25" i="4" s="1"/>
  <c r="C20" i="14"/>
  <c r="H20" i="11" s="1"/>
  <c r="E20" i="11" s="1"/>
  <c r="V33" i="10"/>
  <c r="Y36" i="8"/>
  <c r="Z36" i="8" s="1"/>
  <c r="S40" i="10"/>
  <c r="H43" i="7" s="1"/>
  <c r="V43" i="6"/>
  <c r="U43" i="3"/>
  <c r="U28" i="5"/>
  <c r="P59" i="14"/>
  <c r="L63" i="7"/>
  <c r="F77" i="6"/>
  <c r="G77" i="6"/>
  <c r="H77" i="6" s="1"/>
  <c r="I67" i="15"/>
  <c r="V67" i="15" s="1"/>
  <c r="G67" i="11" s="1"/>
  <c r="D67" i="11" s="1"/>
  <c r="U70" i="3"/>
  <c r="U45" i="5"/>
  <c r="D47" i="14"/>
  <c r="AN68" i="14"/>
  <c r="AB68" i="14" s="1"/>
  <c r="Z68" i="14" s="1"/>
  <c r="S68" i="14" s="1"/>
  <c r="W78" i="6"/>
  <c r="X78" i="6"/>
  <c r="Y78" i="6" s="1"/>
  <c r="L90" i="14"/>
  <c r="M77" i="14"/>
  <c r="X105" i="6"/>
  <c r="Y105" i="6" s="1"/>
  <c r="W105" i="6"/>
  <c r="X103" i="6"/>
  <c r="Y103" i="6" s="1"/>
  <c r="Z103" i="6" s="1"/>
  <c r="W103" i="6"/>
  <c r="U118" i="3"/>
  <c r="U104" i="4"/>
  <c r="U101" i="4"/>
  <c r="U114" i="3"/>
  <c r="R117" i="6"/>
  <c r="P124" i="14"/>
  <c r="M124" i="14" s="1"/>
  <c r="U136" i="3"/>
  <c r="U76" i="5"/>
  <c r="AE132" i="8"/>
  <c r="AM132" i="8" s="1"/>
  <c r="AN132" i="8" s="1"/>
  <c r="I143" i="6"/>
  <c r="AB144" i="14"/>
  <c r="Z144" i="14" s="1"/>
  <c r="S144" i="14" s="1"/>
  <c r="O142" i="7"/>
  <c r="U96" i="4"/>
  <c r="C117" i="4"/>
  <c r="X77" i="8"/>
  <c r="S76" i="3" s="1"/>
  <c r="U7" i="5"/>
  <c r="U7" i="3"/>
  <c r="AB6" i="14"/>
  <c r="Z6" i="14" s="1"/>
  <c r="S6" i="14" s="1"/>
  <c r="V14" i="15"/>
  <c r="G14" i="11" s="1"/>
  <c r="D14" i="11" s="1"/>
  <c r="L36" i="7"/>
  <c r="M28" i="7"/>
  <c r="S29" i="10"/>
  <c r="H32" i="7" s="1"/>
  <c r="G42" i="6"/>
  <c r="H42" i="6" s="1"/>
  <c r="F42" i="6"/>
  <c r="X18" i="6"/>
  <c r="Y18" i="6" s="1"/>
  <c r="Z18" i="6" s="1"/>
  <c r="O18" i="6"/>
  <c r="T18" i="6"/>
  <c r="U18" i="6" s="1"/>
  <c r="V18" i="6" s="1"/>
  <c r="P18" i="6"/>
  <c r="Q18" i="6" s="1"/>
  <c r="V36" i="10"/>
  <c r="Y39" i="8"/>
  <c r="Z39" i="8" s="1"/>
  <c r="AN39" i="8" s="1"/>
  <c r="T38" i="3" s="1"/>
  <c r="R38" i="3" s="1"/>
  <c r="O48" i="6"/>
  <c r="P48" i="6"/>
  <c r="Q48" i="6" s="1"/>
  <c r="T48" i="6"/>
  <c r="U48" i="6" s="1"/>
  <c r="V48" i="6" s="1"/>
  <c r="AA48" i="6" s="1"/>
  <c r="V72" i="10"/>
  <c r="Y75" i="8"/>
  <c r="Z75" i="8" s="1"/>
  <c r="U86" i="3"/>
  <c r="U74" i="4"/>
  <c r="AH90" i="8"/>
  <c r="J86" i="6"/>
  <c r="K86" i="6"/>
  <c r="L86" i="6" s="1"/>
  <c r="M86" i="6" s="1"/>
  <c r="S83" i="10"/>
  <c r="H86" i="7" s="1"/>
  <c r="U98" i="4"/>
  <c r="U111" i="3"/>
  <c r="U109" i="3"/>
  <c r="T99" i="6"/>
  <c r="U99" i="6" s="1"/>
  <c r="V99" i="6" s="1"/>
  <c r="P99" i="6"/>
  <c r="Q99" i="6" s="1"/>
  <c r="R99" i="6" s="1"/>
  <c r="O99" i="6"/>
  <c r="J100" i="6"/>
  <c r="K100" i="6"/>
  <c r="L100" i="6" s="1"/>
  <c r="G118" i="14"/>
  <c r="AN118" i="8"/>
  <c r="T117" i="3" s="1"/>
  <c r="R117" i="3" s="1"/>
  <c r="V117" i="10"/>
  <c r="Y120" i="8"/>
  <c r="Z120" i="8" s="1"/>
  <c r="G116" i="6"/>
  <c r="H116" i="6" s="1"/>
  <c r="I116" i="6" s="1"/>
  <c r="F116" i="6"/>
  <c r="L131" i="14"/>
  <c r="D131" i="14" s="1"/>
  <c r="U131" i="3"/>
  <c r="U117" i="4"/>
  <c r="K161" i="6"/>
  <c r="L161" i="6" s="1"/>
  <c r="J161" i="6"/>
  <c r="P145" i="14"/>
  <c r="M145" i="14" s="1"/>
  <c r="R29" i="4"/>
  <c r="U56" i="4"/>
  <c r="O11" i="4"/>
  <c r="U24" i="5"/>
  <c r="T9" i="6"/>
  <c r="U9" i="6" s="1"/>
  <c r="V9" i="6" s="1"/>
  <c r="AA9" i="6" s="1"/>
  <c r="AB9" i="6" s="1"/>
  <c r="L55" i="5"/>
  <c r="P82" i="5"/>
  <c r="U82" i="5"/>
  <c r="O74" i="7"/>
  <c r="P7" i="7"/>
  <c r="Z19" i="6"/>
  <c r="I18" i="15"/>
  <c r="V18" i="15" s="1"/>
  <c r="G18" i="11" s="1"/>
  <c r="D18" i="11" s="1"/>
  <c r="M17" i="14"/>
  <c r="O29" i="7"/>
  <c r="G44" i="6"/>
  <c r="H44" i="6" s="1"/>
  <c r="I44" i="6" s="1"/>
  <c r="F44" i="6"/>
  <c r="M43" i="14"/>
  <c r="I46" i="15"/>
  <c r="V46" i="15" s="1"/>
  <c r="G46" i="11" s="1"/>
  <c r="D46" i="11" s="1"/>
  <c r="AN52" i="8"/>
  <c r="T51" i="3" s="1"/>
  <c r="R51" i="3" s="1"/>
  <c r="S53" i="10"/>
  <c r="H56" i="7" s="1"/>
  <c r="Z60" i="6"/>
  <c r="O77" i="6"/>
  <c r="T77" i="6"/>
  <c r="U77" i="6" s="1"/>
  <c r="V77" i="6" s="1"/>
  <c r="P77" i="6"/>
  <c r="Q77" i="6" s="1"/>
  <c r="S81" i="10"/>
  <c r="H84" i="7" s="1"/>
  <c r="P90" i="6"/>
  <c r="Q90" i="6" s="1"/>
  <c r="R90" i="6" s="1"/>
  <c r="U71" i="4"/>
  <c r="U82" i="3"/>
  <c r="Q98" i="8"/>
  <c r="R98" i="8" s="1"/>
  <c r="Q96" i="8"/>
  <c r="R96" i="8" s="1"/>
  <c r="Q97" i="8"/>
  <c r="R97" i="8" s="1"/>
  <c r="X97" i="8" s="1"/>
  <c r="Q95" i="8"/>
  <c r="R95" i="8" s="1"/>
  <c r="X95" i="8" s="1"/>
  <c r="L82" i="14"/>
  <c r="D82" i="14" s="1"/>
  <c r="B82" i="14" s="1"/>
  <c r="F82" i="11" s="1"/>
  <c r="C82" i="11" s="1"/>
  <c r="C82" i="14"/>
  <c r="H82" i="11" s="1"/>
  <c r="E82" i="11" s="1"/>
  <c r="V98" i="15"/>
  <c r="G98" i="11" s="1"/>
  <c r="D98" i="11" s="1"/>
  <c r="AJ98" i="14"/>
  <c r="AB98" i="14" s="1"/>
  <c r="AL106" i="8"/>
  <c r="AL128" i="8"/>
  <c r="AH131" i="8"/>
  <c r="AM131" i="8" s="1"/>
  <c r="L10" i="4"/>
  <c r="U48" i="4"/>
  <c r="C16" i="5"/>
  <c r="O121" i="4"/>
  <c r="U59" i="4"/>
  <c r="C43" i="5"/>
  <c r="X98" i="8"/>
  <c r="S97" i="3" s="1"/>
  <c r="AL11" i="8"/>
  <c r="AM11" i="8" s="1"/>
  <c r="AB13" i="14"/>
  <c r="Z13" i="14" s="1"/>
  <c r="S13" i="14" s="1"/>
  <c r="M19" i="7"/>
  <c r="K26" i="14"/>
  <c r="L26" i="14" s="1"/>
  <c r="D26" i="14" s="1"/>
  <c r="AE36" i="8"/>
  <c r="P39" i="14"/>
  <c r="M39" i="14" s="1"/>
  <c r="M42" i="7"/>
  <c r="G31" i="14"/>
  <c r="D31" i="14" s="1"/>
  <c r="P23" i="7"/>
  <c r="Q23" i="7" s="1"/>
  <c r="O35" i="7"/>
  <c r="AE38" i="8"/>
  <c r="AM38" i="8"/>
  <c r="AN38" i="8" s="1"/>
  <c r="T37" i="3" s="1"/>
  <c r="R37" i="3" s="1"/>
  <c r="U40" i="3"/>
  <c r="U34" i="4"/>
  <c r="AB43" i="14"/>
  <c r="J56" i="6"/>
  <c r="K56" i="6"/>
  <c r="L56" i="6" s="1"/>
  <c r="W51" i="6"/>
  <c r="X51" i="6"/>
  <c r="Y51" i="6" s="1"/>
  <c r="AN59" i="14"/>
  <c r="P67" i="6"/>
  <c r="Q67" i="6" s="1"/>
  <c r="R67" i="6" s="1"/>
  <c r="V55" i="10"/>
  <c r="Y58" i="8"/>
  <c r="Z58" i="8" s="1"/>
  <c r="L71" i="7"/>
  <c r="AE77" i="8"/>
  <c r="AM77" i="8" s="1"/>
  <c r="X72" i="6"/>
  <c r="Y72" i="6" s="1"/>
  <c r="Z72" i="6" s="1"/>
  <c r="AA96" i="6"/>
  <c r="T74" i="6"/>
  <c r="U74" i="6" s="1"/>
  <c r="V74" i="6" s="1"/>
  <c r="P74" i="6"/>
  <c r="Q74" i="6" s="1"/>
  <c r="R74" i="6" s="1"/>
  <c r="X74" i="6"/>
  <c r="Y74" i="6" s="1"/>
  <c r="Z74" i="6" s="1"/>
  <c r="O74" i="6"/>
  <c r="AB91" i="14"/>
  <c r="Z91" i="14" s="1"/>
  <c r="S91" i="14" s="1"/>
  <c r="AL95" i="8"/>
  <c r="AM95" i="8" s="1"/>
  <c r="AN95" i="8" s="1"/>
  <c r="Q85" i="8"/>
  <c r="R85" i="8" s="1"/>
  <c r="X85" i="8" s="1"/>
  <c r="Q82" i="8"/>
  <c r="R82" i="8" s="1"/>
  <c r="X82" i="8" s="1"/>
  <c r="Q83" i="8"/>
  <c r="R83" i="8" s="1"/>
  <c r="X83" i="8" s="1"/>
  <c r="Q84" i="8"/>
  <c r="R84" i="8" s="1"/>
  <c r="X84" i="8" s="1"/>
  <c r="AE96" i="8"/>
  <c r="AM96" i="8" s="1"/>
  <c r="K99" i="14"/>
  <c r="L99" i="14" s="1"/>
  <c r="D99" i="14" s="1"/>
  <c r="G114" i="6"/>
  <c r="H114" i="6" s="1"/>
  <c r="I114" i="6" s="1"/>
  <c r="F114" i="6"/>
  <c r="AJ109" i="14"/>
  <c r="AL112" i="8"/>
  <c r="L117" i="14"/>
  <c r="L137" i="7"/>
  <c r="AG130" i="14"/>
  <c r="AB130" i="14" s="1"/>
  <c r="Z130" i="14" s="1"/>
  <c r="S130" i="14" s="1"/>
  <c r="V139" i="10"/>
  <c r="Y142" i="8"/>
  <c r="Z142" i="8" s="1"/>
  <c r="X148" i="6"/>
  <c r="Y148" i="6" s="1"/>
  <c r="W148" i="6"/>
  <c r="B148" i="14"/>
  <c r="F148" i="11" s="1"/>
  <c r="C148" i="11" s="1"/>
  <c r="B148" i="11" s="1"/>
  <c r="I158" i="6"/>
  <c r="S150" i="10"/>
  <c r="H153" i="7" s="1"/>
  <c r="AN158" i="14"/>
  <c r="AH164" i="8"/>
  <c r="AM164" i="8" s="1"/>
  <c r="T163" i="6"/>
  <c r="U163" i="6" s="1"/>
  <c r="V163" i="6" s="1"/>
  <c r="P163" i="6"/>
  <c r="Q163" i="6" s="1"/>
  <c r="O163" i="6"/>
  <c r="N128" i="7"/>
  <c r="K128" i="7"/>
  <c r="P127" i="3" s="1"/>
  <c r="L154" i="14"/>
  <c r="D154" i="14" s="1"/>
  <c r="K154" i="14"/>
  <c r="U134" i="4"/>
  <c r="U148" i="3"/>
  <c r="AG158" i="14"/>
  <c r="M161" i="7"/>
  <c r="P164" i="6"/>
  <c r="Q164" i="6" s="1"/>
  <c r="O164" i="6"/>
  <c r="T164" i="6"/>
  <c r="U164" i="6" s="1"/>
  <c r="V164" i="6" s="1"/>
  <c r="C21" i="4"/>
  <c r="R91" i="4"/>
  <c r="C72" i="5"/>
  <c r="R93" i="5"/>
  <c r="U14" i="4"/>
  <c r="C14" i="4"/>
  <c r="M7" i="6"/>
  <c r="AL8" i="8"/>
  <c r="AM8" i="8" s="1"/>
  <c r="AN8" i="8" s="1"/>
  <c r="O64" i="8"/>
  <c r="L3" i="14"/>
  <c r="D3" i="14" s="1"/>
  <c r="M27" i="7"/>
  <c r="I31" i="6"/>
  <c r="AL37" i="8"/>
  <c r="AG29" i="14"/>
  <c r="M59" i="14"/>
  <c r="M49" i="14"/>
  <c r="C49" i="14" s="1"/>
  <c r="H49" i="11" s="1"/>
  <c r="E49" i="11" s="1"/>
  <c r="M51" i="14"/>
  <c r="I74" i="15"/>
  <c r="V74" i="15" s="1"/>
  <c r="G74" i="11" s="1"/>
  <c r="D74" i="11" s="1"/>
  <c r="AE70" i="8"/>
  <c r="AM70" i="8" s="1"/>
  <c r="N72" i="7"/>
  <c r="Q72" i="7" s="1"/>
  <c r="K72" i="7"/>
  <c r="P71" i="3" s="1"/>
  <c r="S60" i="10"/>
  <c r="H63" i="7" s="1"/>
  <c r="AG84" i="14"/>
  <c r="N108" i="7"/>
  <c r="M102" i="14"/>
  <c r="AL105" i="8"/>
  <c r="AM105" i="8" s="1"/>
  <c r="AN105" i="8" s="1"/>
  <c r="V101" i="15"/>
  <c r="G101" i="11" s="1"/>
  <c r="D101" i="11" s="1"/>
  <c r="G106" i="14"/>
  <c r="D106" i="14" s="1"/>
  <c r="L100" i="7"/>
  <c r="K119" i="6"/>
  <c r="L119" i="6" s="1"/>
  <c r="M119" i="6" s="1"/>
  <c r="J119" i="6"/>
  <c r="AL119" i="8"/>
  <c r="F117" i="6"/>
  <c r="G117" i="6"/>
  <c r="H117" i="6" s="1"/>
  <c r="V123" i="15"/>
  <c r="G123" i="11" s="1"/>
  <c r="D123" i="11" s="1"/>
  <c r="M125" i="7"/>
  <c r="L125" i="7"/>
  <c r="U123" i="3"/>
  <c r="U109" i="4"/>
  <c r="P121" i="14"/>
  <c r="M121" i="14" s="1"/>
  <c r="M155" i="6"/>
  <c r="L161" i="7"/>
  <c r="AH124" i="8"/>
  <c r="AM124" i="8" s="1"/>
  <c r="AN124" i="8" s="1"/>
  <c r="AE139" i="8"/>
  <c r="N142" i="7"/>
  <c r="K142" i="7"/>
  <c r="P141" i="3" s="1"/>
  <c r="I140" i="15"/>
  <c r="V140" i="15" s="1"/>
  <c r="G140" i="11" s="1"/>
  <c r="D140" i="11" s="1"/>
  <c r="V144" i="10"/>
  <c r="Y147" i="8"/>
  <c r="Z147" i="8" s="1"/>
  <c r="V48" i="10"/>
  <c r="Y51" i="8"/>
  <c r="Z51" i="8" s="1"/>
  <c r="AN51" i="8" s="1"/>
  <c r="T50" i="3" s="1"/>
  <c r="R50" i="3" s="1"/>
  <c r="S35" i="10"/>
  <c r="H38" i="7" s="1"/>
  <c r="S37" i="10"/>
  <c r="H40" i="7" s="1"/>
  <c r="P44" i="14"/>
  <c r="M44" i="14" s="1"/>
  <c r="C44" i="14" s="1"/>
  <c r="H44" i="11" s="1"/>
  <c r="E44" i="11" s="1"/>
  <c r="K53" i="6"/>
  <c r="L53" i="6" s="1"/>
  <c r="J53" i="6"/>
  <c r="I58" i="15"/>
  <c r="V58" i="15" s="1"/>
  <c r="G58" i="11" s="1"/>
  <c r="D58" i="11" s="1"/>
  <c r="O61" i="6"/>
  <c r="T61" i="6"/>
  <c r="U61" i="6" s="1"/>
  <c r="V61" i="6" s="1"/>
  <c r="P61" i="6"/>
  <c r="Q61" i="6" s="1"/>
  <c r="AB61" i="14"/>
  <c r="Z61" i="14" s="1"/>
  <c r="S61" i="14" s="1"/>
  <c r="K58" i="6"/>
  <c r="L58" i="6" s="1"/>
  <c r="J58" i="6"/>
  <c r="V75" i="15"/>
  <c r="G75" i="11" s="1"/>
  <c r="D75" i="11" s="1"/>
  <c r="L70" i="14"/>
  <c r="D70" i="14" s="1"/>
  <c r="B70" i="14" s="1"/>
  <c r="F70" i="11" s="1"/>
  <c r="C70" i="11" s="1"/>
  <c r="C70" i="14"/>
  <c r="H70" i="11" s="1"/>
  <c r="E70" i="11" s="1"/>
  <c r="AN94" i="8"/>
  <c r="T93" i="3" s="1"/>
  <c r="R93" i="3" s="1"/>
  <c r="K111" i="6"/>
  <c r="L111" i="6" s="1"/>
  <c r="J111" i="6"/>
  <c r="P91" i="6"/>
  <c r="Q91" i="6" s="1"/>
  <c r="T91" i="6"/>
  <c r="U91" i="6" s="1"/>
  <c r="V91" i="6" s="1"/>
  <c r="AA91" i="6" s="1"/>
  <c r="O91" i="6"/>
  <c r="M103" i="14"/>
  <c r="S138" i="10"/>
  <c r="H141" i="7" s="1"/>
  <c r="X147" i="6"/>
  <c r="Y147" i="6" s="1"/>
  <c r="W147" i="6"/>
  <c r="F149" i="6"/>
  <c r="G149" i="6"/>
  <c r="H149" i="6" s="1"/>
  <c r="S144" i="10"/>
  <c r="H147" i="7" s="1"/>
  <c r="U64" i="4"/>
  <c r="C109" i="4"/>
  <c r="R128" i="4"/>
  <c r="U128" i="4"/>
  <c r="C57" i="4"/>
  <c r="X108" i="8"/>
  <c r="S107" i="3" s="1"/>
  <c r="X23" i="8"/>
  <c r="S22" i="3" s="1"/>
  <c r="B15" i="14"/>
  <c r="F15" i="11" s="1"/>
  <c r="C15" i="11" s="1"/>
  <c r="B15" i="11" s="1"/>
  <c r="K29" i="6"/>
  <c r="L29" i="6" s="1"/>
  <c r="M29" i="6" s="1"/>
  <c r="J29" i="6"/>
  <c r="V39" i="15"/>
  <c r="G39" i="11" s="1"/>
  <c r="D39" i="11" s="1"/>
  <c r="W46" i="6"/>
  <c r="X46" i="6"/>
  <c r="Y46" i="6" s="1"/>
  <c r="U41" i="5"/>
  <c r="U61" i="3"/>
  <c r="M86" i="7"/>
  <c r="AN84" i="14"/>
  <c r="AB84" i="14" s="1"/>
  <c r="Z84" i="14" s="1"/>
  <c r="S84" i="14" s="1"/>
  <c r="V89" i="10"/>
  <c r="Y92" i="8"/>
  <c r="Z92" i="8" s="1"/>
  <c r="P90" i="14"/>
  <c r="M90" i="14" s="1"/>
  <c r="L111" i="7"/>
  <c r="S113" i="10"/>
  <c r="H116" i="7" s="1"/>
  <c r="L123" i="7"/>
  <c r="N140" i="7"/>
  <c r="Q140" i="7" s="1"/>
  <c r="K140" i="7"/>
  <c r="P139" i="3" s="1"/>
  <c r="T136" i="6"/>
  <c r="U136" i="6" s="1"/>
  <c r="V136" i="6" s="1"/>
  <c r="AA136" i="6" s="1"/>
  <c r="P136" i="6"/>
  <c r="Q136" i="6" s="1"/>
  <c r="O136" i="6"/>
  <c r="AM144" i="8"/>
  <c r="AN144" i="8" s="1"/>
  <c r="T143" i="3" s="1"/>
  <c r="R143" i="3" s="1"/>
  <c r="AE144" i="8"/>
  <c r="AB155" i="14"/>
  <c r="Z155" i="14" s="1"/>
  <c r="S155" i="14" s="1"/>
  <c r="AE135" i="8"/>
  <c r="C24" i="4"/>
  <c r="C120" i="4"/>
  <c r="C85" i="4"/>
  <c r="R13" i="4"/>
  <c r="R44" i="4"/>
  <c r="P5" i="14"/>
  <c r="M5" i="14" s="1"/>
  <c r="X38" i="8"/>
  <c r="S37" i="3" s="1"/>
  <c r="AE6" i="8"/>
  <c r="AM6" i="8" s="1"/>
  <c r="M12" i="7"/>
  <c r="U20" i="3"/>
  <c r="U18" i="4"/>
  <c r="S17" i="10"/>
  <c r="H20" i="7" s="1"/>
  <c r="I33" i="15"/>
  <c r="V33" i="15" s="1"/>
  <c r="G33" i="11" s="1"/>
  <c r="D33" i="11" s="1"/>
  <c r="O40" i="6"/>
  <c r="T40" i="6"/>
  <c r="U40" i="6" s="1"/>
  <c r="V40" i="6" s="1"/>
  <c r="AA40" i="6" s="1"/>
  <c r="P40" i="6"/>
  <c r="Q40" i="6" s="1"/>
  <c r="R40" i="6" s="1"/>
  <c r="U44" i="4"/>
  <c r="U50" i="3"/>
  <c r="M56" i="7"/>
  <c r="U62" i="3"/>
  <c r="U55" i="4"/>
  <c r="Q59" i="8"/>
  <c r="R59" i="8" s="1"/>
  <c r="X59" i="8" s="1"/>
  <c r="Q60" i="8"/>
  <c r="R60" i="8" s="1"/>
  <c r="X60" i="8" s="1"/>
  <c r="Q61" i="8"/>
  <c r="R61" i="8" s="1"/>
  <c r="X61" i="8" s="1"/>
  <c r="S60" i="3" s="1"/>
  <c r="N82" i="7"/>
  <c r="K82" i="7"/>
  <c r="P81" i="3" s="1"/>
  <c r="I80" i="15"/>
  <c r="V80" i="15" s="1"/>
  <c r="G80" i="11" s="1"/>
  <c r="D80" i="11" s="1"/>
  <c r="V83" i="10"/>
  <c r="Y86" i="8"/>
  <c r="Z86" i="8" s="1"/>
  <c r="AG100" i="14"/>
  <c r="U65" i="5"/>
  <c r="U108" i="3"/>
  <c r="V103" i="15"/>
  <c r="G103" i="11" s="1"/>
  <c r="D103" i="11" s="1"/>
  <c r="AN111" i="14"/>
  <c r="I117" i="15"/>
  <c r="V117" i="15" s="1"/>
  <c r="G117" i="11" s="1"/>
  <c r="D117" i="11" s="1"/>
  <c r="AE129" i="8"/>
  <c r="AM129" i="8" s="1"/>
  <c r="AE134" i="8"/>
  <c r="AM134" i="8" s="1"/>
  <c r="AL135" i="8"/>
  <c r="X151" i="6"/>
  <c r="Y151" i="6" s="1"/>
  <c r="Z151" i="6" s="1"/>
  <c r="V149" i="15"/>
  <c r="G149" i="11" s="1"/>
  <c r="D149" i="11" s="1"/>
  <c r="X146" i="6"/>
  <c r="Y146" i="6" s="1"/>
  <c r="Z146" i="6" s="1"/>
  <c r="O146" i="6"/>
  <c r="P146" i="6"/>
  <c r="Q146" i="6" s="1"/>
  <c r="T146" i="6"/>
  <c r="U146" i="6" s="1"/>
  <c r="V146" i="6" s="1"/>
  <c r="AA146" i="6" s="1"/>
  <c r="U50" i="5"/>
  <c r="L63" i="4"/>
  <c r="C123" i="4"/>
  <c r="C76" i="4"/>
  <c r="U6" i="4"/>
  <c r="P78" i="5"/>
  <c r="U11" i="5"/>
  <c r="U11" i="3"/>
  <c r="J13" i="6"/>
  <c r="K13" i="6"/>
  <c r="L13" i="6" s="1"/>
  <c r="P13" i="6"/>
  <c r="Q13" i="6" s="1"/>
  <c r="O13" i="6"/>
  <c r="X13" i="6"/>
  <c r="Y13" i="6" s="1"/>
  <c r="Z13" i="6" s="1"/>
  <c r="T13" i="6"/>
  <c r="U13" i="6" s="1"/>
  <c r="V13" i="6" s="1"/>
  <c r="AM16" i="8"/>
  <c r="AN16" i="8" s="1"/>
  <c r="T15" i="3" s="1"/>
  <c r="R15" i="3" s="1"/>
  <c r="AE16" i="8"/>
  <c r="V34" i="10"/>
  <c r="Y37" i="8"/>
  <c r="Z37" i="8" s="1"/>
  <c r="L26" i="7"/>
  <c r="N43" i="6"/>
  <c r="M42" i="3" s="1"/>
  <c r="U46" i="4"/>
  <c r="U52" i="3"/>
  <c r="L68" i="7"/>
  <c r="M55" i="14"/>
  <c r="C55" i="14" s="1"/>
  <c r="H55" i="11" s="1"/>
  <c r="E55" i="11" s="1"/>
  <c r="P50" i="6"/>
  <c r="Q50" i="6" s="1"/>
  <c r="T50" i="6"/>
  <c r="U50" i="6" s="1"/>
  <c r="V50" i="6" s="1"/>
  <c r="AA50" i="6" s="1"/>
  <c r="O50" i="6"/>
  <c r="T79" i="6"/>
  <c r="U79" i="6" s="1"/>
  <c r="V79" i="6" s="1"/>
  <c r="AA79" i="6" s="1"/>
  <c r="P79" i="6"/>
  <c r="Q79" i="6" s="1"/>
  <c r="O79" i="6"/>
  <c r="V81" i="10"/>
  <c r="Y84" i="8"/>
  <c r="Z84" i="8" s="1"/>
  <c r="V90" i="15"/>
  <c r="G90" i="11" s="1"/>
  <c r="D90" i="11" s="1"/>
  <c r="V54" i="15"/>
  <c r="G54" i="11" s="1"/>
  <c r="D54" i="11" s="1"/>
  <c r="L82" i="7"/>
  <c r="C95" i="14"/>
  <c r="H95" i="11" s="1"/>
  <c r="E95" i="11" s="1"/>
  <c r="J114" i="6"/>
  <c r="K114" i="6"/>
  <c r="L114" i="6" s="1"/>
  <c r="M114" i="6" s="1"/>
  <c r="N114" i="6" s="1"/>
  <c r="M113" i="3" s="1"/>
  <c r="AN108" i="14"/>
  <c r="AB108" i="14" s="1"/>
  <c r="Z108" i="14" s="1"/>
  <c r="S108" i="14" s="1"/>
  <c r="N113" i="6"/>
  <c r="M112" i="3" s="1"/>
  <c r="Z98" i="14"/>
  <c r="S98" i="14" s="1"/>
  <c r="U94" i="4"/>
  <c r="U106" i="3"/>
  <c r="X121" i="6"/>
  <c r="Y121" i="6" s="1"/>
  <c r="W121" i="6"/>
  <c r="P127" i="7"/>
  <c r="O128" i="7"/>
  <c r="AH137" i="8"/>
  <c r="AN140" i="8"/>
  <c r="T139" i="3" s="1"/>
  <c r="R139" i="3" s="1"/>
  <c r="L132" i="7"/>
  <c r="Z132" i="14"/>
  <c r="S132" i="14" s="1"/>
  <c r="P142" i="14"/>
  <c r="M142" i="14" s="1"/>
  <c r="V133" i="10"/>
  <c r="Y136" i="8"/>
  <c r="Z136" i="8" s="1"/>
  <c r="U141" i="4"/>
  <c r="U157" i="3"/>
  <c r="U6" i="5"/>
  <c r="C76" i="5"/>
  <c r="O92" i="5"/>
  <c r="R117" i="4"/>
  <c r="U32" i="4"/>
  <c r="C30" i="5"/>
  <c r="R30" i="5"/>
  <c r="X25" i="8"/>
  <c r="S24" i="3" s="1"/>
  <c r="O59" i="5"/>
  <c r="M13" i="7"/>
  <c r="T21" i="6"/>
  <c r="U21" i="6" s="1"/>
  <c r="V21" i="6" s="1"/>
  <c r="AA21" i="6" s="1"/>
  <c r="O21" i="6"/>
  <c r="P21" i="6"/>
  <c r="Q21" i="6" s="1"/>
  <c r="R21" i="6" s="1"/>
  <c r="M16" i="7"/>
  <c r="S16" i="10"/>
  <c r="H19" i="7" s="1"/>
  <c r="AB17" i="14"/>
  <c r="Z17" i="14" s="1"/>
  <c r="G29" i="14"/>
  <c r="AB19" i="14"/>
  <c r="Z19" i="14" s="1"/>
  <c r="S19" i="14" s="1"/>
  <c r="G24" i="14"/>
  <c r="D24" i="14" s="1"/>
  <c r="L39" i="7"/>
  <c r="W43" i="6"/>
  <c r="X43" i="6"/>
  <c r="Y43" i="6" s="1"/>
  <c r="X47" i="6"/>
  <c r="Y47" i="6" s="1"/>
  <c r="W47" i="6"/>
  <c r="G42" i="14"/>
  <c r="V51" i="10"/>
  <c r="Y54" i="8"/>
  <c r="Z54" i="8" s="1"/>
  <c r="AB76" i="14"/>
  <c r="Z76" i="14" s="1"/>
  <c r="G66" i="6"/>
  <c r="H66" i="6" s="1"/>
  <c r="F66" i="6"/>
  <c r="P57" i="14"/>
  <c r="M57" i="14" s="1"/>
  <c r="C57" i="14" s="1"/>
  <c r="H57" i="11" s="1"/>
  <c r="E57" i="11" s="1"/>
  <c r="AJ89" i="14"/>
  <c r="AB89" i="14" s="1"/>
  <c r="Z89" i="14" s="1"/>
  <c r="S89" i="14" s="1"/>
  <c r="Q89" i="8"/>
  <c r="R89" i="8" s="1"/>
  <c r="X89" i="8" s="1"/>
  <c r="Q87" i="8"/>
  <c r="R87" i="8" s="1"/>
  <c r="Q88" i="8"/>
  <c r="R88" i="8" s="1"/>
  <c r="X88" i="8" s="1"/>
  <c r="S87" i="3" s="1"/>
  <c r="Q86" i="8"/>
  <c r="R86" i="8" s="1"/>
  <c r="X86" i="8" s="1"/>
  <c r="S85" i="3" s="1"/>
  <c r="M94" i="7"/>
  <c r="I86" i="15"/>
  <c r="V86" i="15" s="1"/>
  <c r="G86" i="11" s="1"/>
  <c r="D86" i="11" s="1"/>
  <c r="V77" i="15"/>
  <c r="G77" i="11" s="1"/>
  <c r="D77" i="11" s="1"/>
  <c r="O105" i="6"/>
  <c r="T105" i="6"/>
  <c r="U105" i="6" s="1"/>
  <c r="V105" i="6" s="1"/>
  <c r="P105" i="6"/>
  <c r="Q105" i="6" s="1"/>
  <c r="M99" i="14"/>
  <c r="I109" i="15"/>
  <c r="V109" i="15" s="1"/>
  <c r="G109" i="11" s="1"/>
  <c r="D109" i="11" s="1"/>
  <c r="AB104" i="14"/>
  <c r="Z104" i="14" s="1"/>
  <c r="S104" i="14" s="1"/>
  <c r="C110" i="14"/>
  <c r="H110" i="11" s="1"/>
  <c r="E110" i="11" s="1"/>
  <c r="AG116" i="14"/>
  <c r="X117" i="6"/>
  <c r="Y117" i="6" s="1"/>
  <c r="W117" i="6"/>
  <c r="W128" i="6"/>
  <c r="X128" i="6"/>
  <c r="Y128" i="6" s="1"/>
  <c r="G121" i="14"/>
  <c r="D121" i="14" s="1"/>
  <c r="N136" i="7"/>
  <c r="Q136" i="7" s="1"/>
  <c r="P121" i="4" s="1"/>
  <c r="K136" i="7"/>
  <c r="P135" i="3" s="1"/>
  <c r="P139" i="6"/>
  <c r="Q139" i="6" s="1"/>
  <c r="O139" i="6"/>
  <c r="T139" i="6"/>
  <c r="U139" i="6" s="1"/>
  <c r="V139" i="6" s="1"/>
  <c r="AB7" i="6"/>
  <c r="N6" i="3" s="1"/>
  <c r="O55" i="5"/>
  <c r="R36" i="4"/>
  <c r="X49" i="8"/>
  <c r="S48" i="3" s="1"/>
  <c r="S82" i="5"/>
  <c r="I8" i="15"/>
  <c r="V8" i="15" s="1"/>
  <c r="G8" i="11" s="1"/>
  <c r="D8" i="11" s="1"/>
  <c r="M8" i="14"/>
  <c r="T9" i="10"/>
  <c r="I12" i="7" s="1"/>
  <c r="C4" i="14"/>
  <c r="H4" i="11" s="1"/>
  <c r="E4" i="11" s="1"/>
  <c r="AJ29" i="14"/>
  <c r="P41" i="6"/>
  <c r="Q41" i="6" s="1"/>
  <c r="R41" i="6" s="1"/>
  <c r="M46" i="7"/>
  <c r="AE53" i="8"/>
  <c r="AB36" i="14"/>
  <c r="Z36" i="14" s="1"/>
  <c r="I53" i="15"/>
  <c r="V53" i="15" s="1"/>
  <c r="G53" i="11" s="1"/>
  <c r="D53" i="11" s="1"/>
  <c r="U43" i="5"/>
  <c r="U63" i="3"/>
  <c r="G51" i="14"/>
  <c r="L61" i="7"/>
  <c r="M76" i="14"/>
  <c r="P67" i="7"/>
  <c r="X69" i="6"/>
  <c r="Y69" i="6" s="1"/>
  <c r="W69" i="6"/>
  <c r="T90" i="6"/>
  <c r="U90" i="6" s="1"/>
  <c r="V90" i="6" s="1"/>
  <c r="I84" i="15"/>
  <c r="V84" i="15" s="1"/>
  <c r="G84" i="11" s="1"/>
  <c r="D84" i="11" s="1"/>
  <c r="G86" i="6"/>
  <c r="H86" i="6" s="1"/>
  <c r="I86" i="6" s="1"/>
  <c r="F86" i="6"/>
  <c r="AH86" i="8"/>
  <c r="AM86" i="8" s="1"/>
  <c r="G99" i="14"/>
  <c r="V95" i="15"/>
  <c r="G95" i="11" s="1"/>
  <c r="D95" i="11" s="1"/>
  <c r="F105" i="6"/>
  <c r="G105" i="6"/>
  <c r="H105" i="6" s="1"/>
  <c r="X109" i="6"/>
  <c r="Y109" i="6" s="1"/>
  <c r="W109" i="6"/>
  <c r="T107" i="6"/>
  <c r="U107" i="6" s="1"/>
  <c r="V107" i="6" s="1"/>
  <c r="AA107" i="6" s="1"/>
  <c r="O107" i="6"/>
  <c r="P107" i="6"/>
  <c r="Q107" i="6" s="1"/>
  <c r="R107" i="6" s="1"/>
  <c r="AJ107" i="14"/>
  <c r="AB107" i="14" s="1"/>
  <c r="Z107" i="14" s="1"/>
  <c r="S107" i="14" s="1"/>
  <c r="K123" i="7"/>
  <c r="P122" i="3" s="1"/>
  <c r="N123" i="7"/>
  <c r="AN125" i="14"/>
  <c r="K131" i="6"/>
  <c r="L131" i="6" s="1"/>
  <c r="J131" i="6"/>
  <c r="R16" i="5"/>
  <c r="C42" i="5"/>
  <c r="R42" i="5"/>
  <c r="U12" i="5"/>
  <c r="C7" i="4"/>
  <c r="X56" i="8"/>
  <c r="S55" i="3" s="1"/>
  <c r="L9" i="7"/>
  <c r="L13" i="7"/>
  <c r="AE24" i="8"/>
  <c r="I21" i="15"/>
  <c r="V21" i="15" s="1"/>
  <c r="G21" i="11" s="1"/>
  <c r="D21" i="11" s="1"/>
  <c r="Q29" i="8"/>
  <c r="R29" i="8" s="1"/>
  <c r="X29" i="8" s="1"/>
  <c r="Q30" i="8"/>
  <c r="R30" i="8" s="1"/>
  <c r="X30" i="8" s="1"/>
  <c r="O36" i="7"/>
  <c r="K37" i="6"/>
  <c r="L37" i="6" s="1"/>
  <c r="J37" i="6"/>
  <c r="AH37" i="8"/>
  <c r="K34" i="6"/>
  <c r="L34" i="6" s="1"/>
  <c r="J34" i="6"/>
  <c r="K31" i="6"/>
  <c r="L31" i="6" s="1"/>
  <c r="M31" i="6" s="1"/>
  <c r="N31" i="6" s="1"/>
  <c r="M30" i="3" s="1"/>
  <c r="J31" i="6"/>
  <c r="Z37" i="14"/>
  <c r="S37" i="14" s="1"/>
  <c r="T67" i="6"/>
  <c r="U67" i="6" s="1"/>
  <c r="V67" i="6" s="1"/>
  <c r="N65" i="7"/>
  <c r="Q65" i="7" s="1"/>
  <c r="K65" i="7"/>
  <c r="P64" i="3" s="1"/>
  <c r="AH58" i="8"/>
  <c r="AM58" i="8" s="1"/>
  <c r="S73" i="10"/>
  <c r="H76" i="7" s="1"/>
  <c r="AG74" i="14"/>
  <c r="K60" i="6"/>
  <c r="L60" i="6" s="1"/>
  <c r="J60" i="6"/>
  <c r="G72" i="14"/>
  <c r="D72" i="14" s="1"/>
  <c r="AN87" i="14"/>
  <c r="O96" i="7"/>
  <c r="P92" i="14"/>
  <c r="M92" i="14" s="1"/>
  <c r="O102" i="6"/>
  <c r="T102" i="6"/>
  <c r="U102" i="6" s="1"/>
  <c r="V102" i="6" s="1"/>
  <c r="P102" i="6"/>
  <c r="Q102" i="6" s="1"/>
  <c r="O114" i="7"/>
  <c r="AG105" i="14"/>
  <c r="AB105" i="14" s="1"/>
  <c r="Z105" i="14" s="1"/>
  <c r="AN106" i="14"/>
  <c r="AB106" i="14" s="1"/>
  <c r="Z106" i="14" s="1"/>
  <c r="S107" i="10"/>
  <c r="H110" i="7" s="1"/>
  <c r="G108" i="6"/>
  <c r="H108" i="6" s="1"/>
  <c r="F108" i="6"/>
  <c r="AH119" i="8"/>
  <c r="AM119" i="8" s="1"/>
  <c r="M123" i="14"/>
  <c r="C123" i="14" s="1"/>
  <c r="H123" i="11" s="1"/>
  <c r="E123" i="11" s="1"/>
  <c r="P128" i="7"/>
  <c r="U119" i="4"/>
  <c r="U133" i="3"/>
  <c r="P128" i="14"/>
  <c r="M128" i="14" s="1"/>
  <c r="S129" i="10"/>
  <c r="H132" i="7" s="1"/>
  <c r="AH135" i="8"/>
  <c r="O149" i="6"/>
  <c r="T149" i="6"/>
  <c r="U149" i="6" s="1"/>
  <c r="V149" i="6" s="1"/>
  <c r="P149" i="6"/>
  <c r="Q149" i="6" s="1"/>
  <c r="V152" i="15"/>
  <c r="G152" i="11" s="1"/>
  <c r="D152" i="11" s="1"/>
  <c r="O147" i="6"/>
  <c r="T147" i="6"/>
  <c r="U147" i="6" s="1"/>
  <c r="V147" i="6" s="1"/>
  <c r="P147" i="6"/>
  <c r="Q147" i="6" s="1"/>
  <c r="AG154" i="14"/>
  <c r="AB154" i="14" s="1"/>
  <c r="Z154" i="14" s="1"/>
  <c r="S154" i="14" s="1"/>
  <c r="S154" i="10"/>
  <c r="H157" i="7" s="1"/>
  <c r="S158" i="10"/>
  <c r="H161" i="7" s="1"/>
  <c r="X164" i="6"/>
  <c r="Y164" i="6" s="1"/>
  <c r="W164" i="6"/>
  <c r="X149" i="6"/>
  <c r="Y149" i="6" s="1"/>
  <c r="W149" i="6"/>
  <c r="P161" i="14"/>
  <c r="M161" i="14" s="1"/>
  <c r="T158" i="6"/>
  <c r="U158" i="6" s="1"/>
  <c r="V158" i="6" s="1"/>
  <c r="AA158" i="6" s="1"/>
  <c r="C133" i="14"/>
  <c r="H133" i="11" s="1"/>
  <c r="E133" i="11" s="1"/>
  <c r="O87" i="4"/>
  <c r="R88" i="4"/>
  <c r="C71" i="4"/>
  <c r="U129" i="4"/>
  <c r="C91" i="4"/>
  <c r="C79" i="5"/>
  <c r="AL13" i="8"/>
  <c r="Q18" i="7"/>
  <c r="D9" i="14"/>
  <c r="B9" i="14" s="1"/>
  <c r="F9" i="11" s="1"/>
  <c r="C9" i="11" s="1"/>
  <c r="B9" i="11" s="1"/>
  <c r="I34" i="15"/>
  <c r="K26" i="6"/>
  <c r="L26" i="6" s="1"/>
  <c r="J26" i="6"/>
  <c r="AL28" i="8"/>
  <c r="AM28" i="8" s="1"/>
  <c r="N48" i="6"/>
  <c r="M47" i="3" s="1"/>
  <c r="O54" i="7"/>
  <c r="AG58" i="14"/>
  <c r="AB58" i="14" s="1"/>
  <c r="Z58" i="14" s="1"/>
  <c r="S58" i="14" s="1"/>
  <c r="P74" i="14"/>
  <c r="L77" i="7"/>
  <c r="X73" i="6"/>
  <c r="Y73" i="6" s="1"/>
  <c r="Z73" i="6" s="1"/>
  <c r="AL63" i="8"/>
  <c r="AM63" i="8" s="1"/>
  <c r="L74" i="7"/>
  <c r="AB47" i="14"/>
  <c r="Z47" i="14" s="1"/>
  <c r="S47" i="14" s="1"/>
  <c r="Q69" i="8"/>
  <c r="R69" i="8" s="1"/>
  <c r="X69" i="8" s="1"/>
  <c r="S68" i="3" s="1"/>
  <c r="Q71" i="8"/>
  <c r="R71" i="8" s="1"/>
  <c r="X71" i="8" s="1"/>
  <c r="Q70" i="8"/>
  <c r="R70" i="8" s="1"/>
  <c r="X70" i="8" s="1"/>
  <c r="AN72" i="14"/>
  <c r="L92" i="7"/>
  <c r="AN102" i="14"/>
  <c r="D91" i="14"/>
  <c r="G100" i="14"/>
  <c r="K111" i="14"/>
  <c r="L111" i="14" s="1"/>
  <c r="D111" i="14" s="1"/>
  <c r="AG103" i="14"/>
  <c r="L108" i="14"/>
  <c r="D108" i="14" s="1"/>
  <c r="J116" i="6"/>
  <c r="K116" i="6"/>
  <c r="L116" i="6" s="1"/>
  <c r="AH120" i="8"/>
  <c r="S131" i="10"/>
  <c r="H134" i="7" s="1"/>
  <c r="F125" i="6"/>
  <c r="G125" i="6"/>
  <c r="H125" i="6" s="1"/>
  <c r="V124" i="8"/>
  <c r="U124" i="8"/>
  <c r="J124" i="8"/>
  <c r="Q124" i="8"/>
  <c r="T124" i="8"/>
  <c r="L124" i="8"/>
  <c r="N124" i="8" s="1"/>
  <c r="P124" i="8"/>
  <c r="G124" i="8"/>
  <c r="S124" i="8"/>
  <c r="F124" i="8"/>
  <c r="M124" i="8"/>
  <c r="I124" i="8"/>
  <c r="K124" i="8" s="1"/>
  <c r="L124" i="7"/>
  <c r="X118" i="6"/>
  <c r="Y118" i="6" s="1"/>
  <c r="Z118" i="6" s="1"/>
  <c r="O118" i="6"/>
  <c r="T118" i="6"/>
  <c r="U118" i="6" s="1"/>
  <c r="V118" i="6" s="1"/>
  <c r="AA118" i="6" s="1"/>
  <c r="P118" i="6"/>
  <c r="Q118" i="6" s="1"/>
  <c r="L131" i="7"/>
  <c r="AE141" i="8"/>
  <c r="AM141" i="8"/>
  <c r="AN133" i="8"/>
  <c r="T132" i="3" s="1"/>
  <c r="V132" i="15"/>
  <c r="G132" i="11" s="1"/>
  <c r="D132" i="11" s="1"/>
  <c r="B141" i="14"/>
  <c r="F141" i="11" s="1"/>
  <c r="C141" i="11" s="1"/>
  <c r="B141" i="11" s="1"/>
  <c r="U139" i="4"/>
  <c r="U154" i="3"/>
  <c r="S146" i="10"/>
  <c r="H149" i="7" s="1"/>
  <c r="X152" i="6"/>
  <c r="Y152" i="6" s="1"/>
  <c r="W152" i="6"/>
  <c r="AN157" i="14"/>
  <c r="AB157" i="14" s="1"/>
  <c r="Z157" i="14" s="1"/>
  <c r="O164" i="7"/>
  <c r="U159" i="10"/>
  <c r="J162" i="7" s="1"/>
  <c r="P131" i="6"/>
  <c r="Q131" i="6" s="1"/>
  <c r="R131" i="6" s="1"/>
  <c r="F137" i="6"/>
  <c r="G137" i="6"/>
  <c r="H137" i="6" s="1"/>
  <c r="X140" i="6"/>
  <c r="Y140" i="6" s="1"/>
  <c r="W140" i="6"/>
  <c r="S140" i="10"/>
  <c r="H143" i="7" s="1"/>
  <c r="Q159" i="8"/>
  <c r="R159" i="8" s="1"/>
  <c r="X159" i="8" s="1"/>
  <c r="S158" i="3" s="1"/>
  <c r="R158" i="3" s="1"/>
  <c r="Q157" i="8"/>
  <c r="R157" i="8" s="1"/>
  <c r="X157" i="8" s="1"/>
  <c r="S156" i="3" s="1"/>
  <c r="Q158" i="8"/>
  <c r="R158" i="8" s="1"/>
  <c r="X158" i="8" s="1"/>
  <c r="K152" i="14"/>
  <c r="L152" i="14" s="1"/>
  <c r="D152" i="14" s="1"/>
  <c r="B152" i="14" s="1"/>
  <c r="F152" i="11" s="1"/>
  <c r="C152" i="11" s="1"/>
  <c r="B152" i="11" s="1"/>
  <c r="O138" i="6"/>
  <c r="T138" i="6"/>
  <c r="U138" i="6" s="1"/>
  <c r="V138" i="6" s="1"/>
  <c r="P138" i="6"/>
  <c r="Q138" i="6" s="1"/>
  <c r="R138" i="6" s="1"/>
  <c r="G145" i="14"/>
  <c r="N143" i="6"/>
  <c r="M142" i="3" s="1"/>
  <c r="S55" i="10"/>
  <c r="H58" i="7" s="1"/>
  <c r="AB26" i="14"/>
  <c r="Z26" i="14" s="1"/>
  <c r="X6" i="6"/>
  <c r="Y6" i="6" s="1"/>
  <c r="W6" i="6"/>
  <c r="L21" i="14"/>
  <c r="D21" i="14" s="1"/>
  <c r="P19" i="14"/>
  <c r="M19" i="14" s="1"/>
  <c r="I27" i="15"/>
  <c r="V27" i="15" s="1"/>
  <c r="G27" i="11" s="1"/>
  <c r="D27" i="11" s="1"/>
  <c r="N48" i="7"/>
  <c r="Q48" i="7" s="1"/>
  <c r="K48" i="7"/>
  <c r="P47" i="3" s="1"/>
  <c r="I37" i="15"/>
  <c r="V37" i="15" s="1"/>
  <c r="G37" i="11" s="1"/>
  <c r="D37" i="11" s="1"/>
  <c r="M35" i="14"/>
  <c r="C35" i="14" s="1"/>
  <c r="H35" i="11" s="1"/>
  <c r="E35" i="11" s="1"/>
  <c r="S44" i="10"/>
  <c r="H47" i="7" s="1"/>
  <c r="S42" i="10"/>
  <c r="H45" i="7" s="1"/>
  <c r="K57" i="7"/>
  <c r="P56" i="3" s="1"/>
  <c r="N57" i="7"/>
  <c r="Q57" i="7" s="1"/>
  <c r="P50" i="4" s="1"/>
  <c r="M61" i="14"/>
  <c r="X64" i="6"/>
  <c r="Y64" i="6" s="1"/>
  <c r="W64" i="6"/>
  <c r="P58" i="14"/>
  <c r="M58" i="14" s="1"/>
  <c r="C58" i="14" s="1"/>
  <c r="H58" i="11" s="1"/>
  <c r="E58" i="11" s="1"/>
  <c r="N73" i="7"/>
  <c r="Q73" i="7" s="1"/>
  <c r="P47" i="5" s="1"/>
  <c r="K73" i="7"/>
  <c r="P72" i="3" s="1"/>
  <c r="L68" i="14"/>
  <c r="D68" i="14" s="1"/>
  <c r="U54" i="5"/>
  <c r="U85" i="3"/>
  <c r="U94" i="3"/>
  <c r="U82" i="4"/>
  <c r="P81" i="6"/>
  <c r="Q81" i="6" s="1"/>
  <c r="O81" i="6"/>
  <c r="T81" i="6"/>
  <c r="U81" i="6" s="1"/>
  <c r="V81" i="6" s="1"/>
  <c r="AA81" i="6" s="1"/>
  <c r="F83" i="6"/>
  <c r="G83" i="6"/>
  <c r="H83" i="6" s="1"/>
  <c r="T86" i="6"/>
  <c r="U86" i="6" s="1"/>
  <c r="V86" i="6" s="1"/>
  <c r="O86" i="6"/>
  <c r="P86" i="6"/>
  <c r="Q86" i="6" s="1"/>
  <c r="AJ100" i="14"/>
  <c r="AB100" i="14" s="1"/>
  <c r="Z100" i="14" s="1"/>
  <c r="S100" i="14" s="1"/>
  <c r="K129" i="6"/>
  <c r="L129" i="6" s="1"/>
  <c r="J129" i="6"/>
  <c r="Z138" i="6"/>
  <c r="AM148" i="8"/>
  <c r="AE148" i="8"/>
  <c r="M165" i="6"/>
  <c r="N165" i="6" s="1"/>
  <c r="M164" i="3" s="1"/>
  <c r="AN163" i="14"/>
  <c r="AB163" i="14" s="1"/>
  <c r="Z163" i="14" s="1"/>
  <c r="S163" i="14" s="1"/>
  <c r="AM163" i="8"/>
  <c r="AE163" i="8"/>
  <c r="C40" i="4"/>
  <c r="X21" i="8"/>
  <c r="S20" i="3" s="1"/>
  <c r="U6" i="3"/>
  <c r="AE20" i="8"/>
  <c r="AM20" i="8" s="1"/>
  <c r="L29" i="7"/>
  <c r="V34" i="15"/>
  <c r="G34" i="11" s="1"/>
  <c r="D34" i="11" s="1"/>
  <c r="T22" i="6"/>
  <c r="U22" i="6" s="1"/>
  <c r="V22" i="6" s="1"/>
  <c r="P22" i="6"/>
  <c r="Q22" i="6" s="1"/>
  <c r="O22" i="6"/>
  <c r="F37" i="6"/>
  <c r="G37" i="6"/>
  <c r="H37" i="6" s="1"/>
  <c r="K44" i="6"/>
  <c r="L44" i="6" s="1"/>
  <c r="J44" i="6"/>
  <c r="L50" i="14"/>
  <c r="D50" i="14" s="1"/>
  <c r="K67" i="14"/>
  <c r="L67" i="14" s="1"/>
  <c r="D67" i="14" s="1"/>
  <c r="N69" i="7"/>
  <c r="Q69" i="7" s="1"/>
  <c r="P60" i="4" s="1"/>
  <c r="K69" i="7"/>
  <c r="P68" i="3" s="1"/>
  <c r="AM67" i="8"/>
  <c r="AN67" i="8" s="1"/>
  <c r="T66" i="3" s="1"/>
  <c r="R66" i="3" s="1"/>
  <c r="AE67" i="8"/>
  <c r="X71" i="6"/>
  <c r="Y71" i="6" s="1"/>
  <c r="W71" i="6"/>
  <c r="M79" i="6"/>
  <c r="C66" i="14"/>
  <c r="H66" i="11" s="1"/>
  <c r="E66" i="11" s="1"/>
  <c r="V81" i="15"/>
  <c r="G81" i="11" s="1"/>
  <c r="D81" i="11" s="1"/>
  <c r="Z80" i="6"/>
  <c r="U51" i="5"/>
  <c r="U77" i="3"/>
  <c r="AL87" i="8"/>
  <c r="S90" i="10"/>
  <c r="H93" i="7" s="1"/>
  <c r="J101" i="6"/>
  <c r="K101" i="6"/>
  <c r="L101" i="6" s="1"/>
  <c r="D105" i="14"/>
  <c r="Q110" i="8"/>
  <c r="R110" i="8" s="1"/>
  <c r="X110" i="8" s="1"/>
  <c r="S109" i="3" s="1"/>
  <c r="Q111" i="8"/>
  <c r="R111" i="8" s="1"/>
  <c r="X111" i="8" s="1"/>
  <c r="Q112" i="8"/>
  <c r="R112" i="8" s="1"/>
  <c r="X112" i="8" s="1"/>
  <c r="Q109" i="8"/>
  <c r="R109" i="8" s="1"/>
  <c r="X109" i="8" s="1"/>
  <c r="AB97" i="14"/>
  <c r="Z97" i="14" s="1"/>
  <c r="S97" i="14" s="1"/>
  <c r="I118" i="15"/>
  <c r="V118" i="15" s="1"/>
  <c r="G118" i="11" s="1"/>
  <c r="D118" i="11" s="1"/>
  <c r="U126" i="3"/>
  <c r="U112" i="4"/>
  <c r="Q134" i="8"/>
  <c r="R134" i="8" s="1"/>
  <c r="X134" i="8" s="1"/>
  <c r="S133" i="3" s="1"/>
  <c r="Q133" i="8"/>
  <c r="R133" i="8" s="1"/>
  <c r="X133" i="8" s="1"/>
  <c r="S132" i="3" s="1"/>
  <c r="AE160" i="8"/>
  <c r="AM160" i="8" s="1"/>
  <c r="C27" i="5"/>
  <c r="U149" i="4"/>
  <c r="X74" i="8"/>
  <c r="S73" i="3" s="1"/>
  <c r="U46" i="5"/>
  <c r="X150" i="8"/>
  <c r="S149" i="3" s="1"/>
  <c r="S3" i="10"/>
  <c r="H6" i="7" s="1"/>
  <c r="L8" i="14"/>
  <c r="D8" i="14" s="1"/>
  <c r="S12" i="10"/>
  <c r="H15" i="7" s="1"/>
  <c r="M21" i="14"/>
  <c r="N31" i="7"/>
  <c r="Q31" i="7" s="1"/>
  <c r="P27" i="4" s="1"/>
  <c r="K31" i="7"/>
  <c r="P30" i="3" s="1"/>
  <c r="V29" i="10"/>
  <c r="Y32" i="8"/>
  <c r="Z32" i="8" s="1"/>
  <c r="P33" i="14"/>
  <c r="M33" i="14" s="1"/>
  <c r="U33" i="4"/>
  <c r="U37" i="3"/>
  <c r="AB44" i="14"/>
  <c r="Z44" i="14" s="1"/>
  <c r="S44" i="14" s="1"/>
  <c r="J51" i="6"/>
  <c r="P51" i="6"/>
  <c r="Q51" i="6" s="1"/>
  <c r="R51" i="6" s="1"/>
  <c r="K51" i="6"/>
  <c r="L51" i="6" s="1"/>
  <c r="V53" i="10"/>
  <c r="Y56" i="8"/>
  <c r="Z56" i="8" s="1"/>
  <c r="I61" i="15"/>
  <c r="V61" i="15" s="1"/>
  <c r="G61" i="11" s="1"/>
  <c r="D61" i="11" s="1"/>
  <c r="L51" i="14"/>
  <c r="L59" i="14"/>
  <c r="D59" i="14" s="1"/>
  <c r="G67" i="6"/>
  <c r="H67" i="6" s="1"/>
  <c r="F67" i="6"/>
  <c r="M79" i="7"/>
  <c r="P68" i="7"/>
  <c r="P84" i="7"/>
  <c r="P80" i="14"/>
  <c r="M80" i="14" s="1"/>
  <c r="C79" i="14"/>
  <c r="H79" i="11" s="1"/>
  <c r="E79" i="11" s="1"/>
  <c r="AG101" i="14"/>
  <c r="AB101" i="14" s="1"/>
  <c r="Z101" i="14" s="1"/>
  <c r="AL104" i="8"/>
  <c r="S108" i="10"/>
  <c r="H111" i="7" s="1"/>
  <c r="S111" i="10"/>
  <c r="H114" i="7" s="1"/>
  <c r="L103" i="14"/>
  <c r="D103" i="14" s="1"/>
  <c r="G120" i="6"/>
  <c r="H120" i="6" s="1"/>
  <c r="F120" i="6"/>
  <c r="AB131" i="14"/>
  <c r="Z131" i="14" s="1"/>
  <c r="S131" i="14" s="1"/>
  <c r="AB142" i="14"/>
  <c r="Z142" i="14" s="1"/>
  <c r="S142" i="14" s="1"/>
  <c r="S152" i="10"/>
  <c r="H155" i="7" s="1"/>
  <c r="W163" i="6"/>
  <c r="X163" i="6"/>
  <c r="Y163" i="6" s="1"/>
  <c r="S162" i="10"/>
  <c r="H165" i="7" s="1"/>
  <c r="R63" i="4"/>
  <c r="U63" i="4"/>
  <c r="C22" i="5"/>
  <c r="U123" i="4"/>
  <c r="S123" i="4"/>
  <c r="C18" i="5"/>
  <c r="U76" i="4"/>
  <c r="X96" i="8"/>
  <c r="S95" i="3" s="1"/>
  <c r="C62" i="5"/>
  <c r="R62" i="5"/>
  <c r="G5" i="14"/>
  <c r="D5" i="14" s="1"/>
  <c r="K6" i="6"/>
  <c r="L6" i="6" s="1"/>
  <c r="J6" i="6"/>
  <c r="P12" i="6"/>
  <c r="Q12" i="6" s="1"/>
  <c r="R12" i="6" s="1"/>
  <c r="M21" i="7"/>
  <c r="U17" i="4"/>
  <c r="U19" i="3"/>
  <c r="AG25" i="14"/>
  <c r="S32" i="10"/>
  <c r="H35" i="7" s="1"/>
  <c r="M34" i="14"/>
  <c r="U36" i="4"/>
  <c r="U42" i="3"/>
  <c r="I43" i="15"/>
  <c r="V43" i="15" s="1"/>
  <c r="G43" i="11" s="1"/>
  <c r="D43" i="11" s="1"/>
  <c r="Z43" i="14"/>
  <c r="S43" i="14" s="1"/>
  <c r="K49" i="6"/>
  <c r="L49" i="6" s="1"/>
  <c r="J49" i="6"/>
  <c r="S59" i="10"/>
  <c r="H62" i="7" s="1"/>
  <c r="AG59" i="14"/>
  <c r="AA60" i="6"/>
  <c r="AB60" i="6" s="1"/>
  <c r="AL53" i="8"/>
  <c r="AM53" i="8" s="1"/>
  <c r="K74" i="14"/>
  <c r="L74" i="14" s="1"/>
  <c r="D74" i="14" s="1"/>
  <c r="V67" i="10"/>
  <c r="Y70" i="8"/>
  <c r="Z70" i="8" s="1"/>
  <c r="X87" i="6"/>
  <c r="Y87" i="6" s="1"/>
  <c r="Z87" i="6" s="1"/>
  <c r="L76" i="14"/>
  <c r="D76" i="14" s="1"/>
  <c r="M88" i="7"/>
  <c r="P82" i="7"/>
  <c r="AG75" i="14"/>
  <c r="AB75" i="14" s="1"/>
  <c r="Z75" i="14" s="1"/>
  <c r="AL78" i="8"/>
  <c r="K85" i="7"/>
  <c r="P84" i="3" s="1"/>
  <c r="N85" i="7"/>
  <c r="Q85" i="7" s="1"/>
  <c r="J92" i="6"/>
  <c r="K92" i="6"/>
  <c r="L92" i="6" s="1"/>
  <c r="X86" i="6"/>
  <c r="Y86" i="6" s="1"/>
  <c r="W86" i="6"/>
  <c r="AB94" i="6"/>
  <c r="N93" i="3" s="1"/>
  <c r="AB71" i="14"/>
  <c r="P102" i="7"/>
  <c r="Z99" i="14"/>
  <c r="S99" i="14" s="1"/>
  <c r="AG102" i="14"/>
  <c r="G109" i="14"/>
  <c r="V109" i="10"/>
  <c r="Y112" i="8"/>
  <c r="Z112" i="8" s="1"/>
  <c r="M114" i="7"/>
  <c r="J110" i="6"/>
  <c r="K110" i="6"/>
  <c r="L110" i="6" s="1"/>
  <c r="F119" i="8"/>
  <c r="P119" i="8"/>
  <c r="L119" i="8"/>
  <c r="U119" i="8"/>
  <c r="V119" i="8"/>
  <c r="M119" i="8"/>
  <c r="S119" i="8"/>
  <c r="G119" i="8"/>
  <c r="J119" i="8"/>
  <c r="Q119" i="8"/>
  <c r="I119" i="8"/>
  <c r="T119" i="8"/>
  <c r="I124" i="15"/>
  <c r="V124" i="15" s="1"/>
  <c r="G124" i="11" s="1"/>
  <c r="D124" i="11" s="1"/>
  <c r="K137" i="6"/>
  <c r="L137" i="6" s="1"/>
  <c r="J137" i="6"/>
  <c r="M129" i="14"/>
  <c r="AG129" i="14"/>
  <c r="AB129" i="14" s="1"/>
  <c r="Z129" i="14" s="1"/>
  <c r="F140" i="6"/>
  <c r="G140" i="6"/>
  <c r="H140" i="6" s="1"/>
  <c r="AL143" i="8"/>
  <c r="AM143" i="8" s="1"/>
  <c r="AN143" i="8" s="1"/>
  <c r="T142" i="3" s="1"/>
  <c r="R142" i="3" s="1"/>
  <c r="I153" i="15"/>
  <c r="V153" i="15" s="1"/>
  <c r="G153" i="11" s="1"/>
  <c r="D153" i="11" s="1"/>
  <c r="J160" i="6"/>
  <c r="K160" i="6"/>
  <c r="L160" i="6" s="1"/>
  <c r="K155" i="14"/>
  <c r="L155" i="14" s="1"/>
  <c r="D155" i="14" s="1"/>
  <c r="U95" i="4"/>
  <c r="R127" i="4"/>
  <c r="U94" i="5"/>
  <c r="C59" i="5"/>
  <c r="I16" i="15"/>
  <c r="V16" i="15" s="1"/>
  <c r="G16" i="11" s="1"/>
  <c r="D16" i="11" s="1"/>
  <c r="T26" i="6"/>
  <c r="U26" i="6" s="1"/>
  <c r="V26" i="6" s="1"/>
  <c r="AA26" i="6" s="1"/>
  <c r="AB26" i="6" s="1"/>
  <c r="M29" i="7"/>
  <c r="AB28" i="6"/>
  <c r="N27" i="3" s="1"/>
  <c r="AM46" i="8"/>
  <c r="AE46" i="8"/>
  <c r="W41" i="6"/>
  <c r="X41" i="6"/>
  <c r="Y41" i="6" s="1"/>
  <c r="D36" i="14"/>
  <c r="M61" i="7"/>
  <c r="I63" i="6"/>
  <c r="U57" i="3"/>
  <c r="U39" i="5"/>
  <c r="V73" i="15"/>
  <c r="G73" i="11" s="1"/>
  <c r="D73" i="11" s="1"/>
  <c r="AN63" i="14"/>
  <c r="AB63" i="14" s="1"/>
  <c r="Z63" i="14" s="1"/>
  <c r="S63" i="14" s="1"/>
  <c r="G59" i="6"/>
  <c r="H59" i="6" s="1"/>
  <c r="F59" i="6"/>
  <c r="B66" i="14"/>
  <c r="F66" i="11" s="1"/>
  <c r="C66" i="11" s="1"/>
  <c r="B66" i="11" s="1"/>
  <c r="F93" i="6"/>
  <c r="G93" i="6"/>
  <c r="H93" i="6" s="1"/>
  <c r="G87" i="14"/>
  <c r="P83" i="14"/>
  <c r="M83" i="14" s="1"/>
  <c r="L77" i="14"/>
  <c r="D77" i="14" s="1"/>
  <c r="C77" i="14"/>
  <c r="H77" i="11" s="1"/>
  <c r="E77" i="11" s="1"/>
  <c r="L98" i="7"/>
  <c r="M105" i="7"/>
  <c r="L102" i="14"/>
  <c r="D102" i="14" s="1"/>
  <c r="L102" i="7"/>
  <c r="M102" i="7"/>
  <c r="K109" i="14"/>
  <c r="L109" i="14" s="1"/>
  <c r="D109" i="14" s="1"/>
  <c r="S109" i="10"/>
  <c r="H112" i="7" s="1"/>
  <c r="V106" i="15"/>
  <c r="G106" i="11" s="1"/>
  <c r="D106" i="11" s="1"/>
  <c r="AM115" i="8"/>
  <c r="AN115" i="8" s="1"/>
  <c r="D114" i="14"/>
  <c r="K116" i="14"/>
  <c r="L116" i="14" s="1"/>
  <c r="D116" i="14" s="1"/>
  <c r="M126" i="7"/>
  <c r="S126" i="10"/>
  <c r="H129" i="7" s="1"/>
  <c r="T134" i="6"/>
  <c r="U134" i="6" s="1"/>
  <c r="V134" i="6" s="1"/>
  <c r="AA134" i="6" s="1"/>
  <c r="O134" i="6"/>
  <c r="P134" i="6"/>
  <c r="Q134" i="6" s="1"/>
  <c r="J134" i="6"/>
  <c r="K134" i="6"/>
  <c r="L134" i="6" s="1"/>
  <c r="M134" i="6" s="1"/>
  <c r="N134" i="6" s="1"/>
  <c r="M133" i="3" s="1"/>
  <c r="O161" i="6"/>
  <c r="T161" i="6"/>
  <c r="U161" i="6" s="1"/>
  <c r="V161" i="6" s="1"/>
  <c r="P161" i="6"/>
  <c r="Q161" i="6" s="1"/>
  <c r="R161" i="6" s="1"/>
  <c r="U29" i="4"/>
  <c r="X40" i="8"/>
  <c r="S39" i="3" s="1"/>
  <c r="R24" i="5"/>
  <c r="R88" i="5"/>
  <c r="O32" i="5"/>
  <c r="P55" i="5"/>
  <c r="P74" i="7"/>
  <c r="S8" i="10"/>
  <c r="H11" i="7" s="1"/>
  <c r="V12" i="10"/>
  <c r="Y15" i="8"/>
  <c r="Z15" i="8" s="1"/>
  <c r="Q12" i="8"/>
  <c r="R12" i="8" s="1"/>
  <c r="X12" i="8" s="1"/>
  <c r="Q14" i="8"/>
  <c r="R14" i="8" s="1"/>
  <c r="X14" i="8" s="1"/>
  <c r="Q13" i="8"/>
  <c r="R13" i="8" s="1"/>
  <c r="X13" i="8" s="1"/>
  <c r="O13" i="7"/>
  <c r="P18" i="14"/>
  <c r="M18" i="14" s="1"/>
  <c r="M13" i="14"/>
  <c r="AN21" i="14"/>
  <c r="L20" i="7"/>
  <c r="F29" i="6"/>
  <c r="G29" i="6"/>
  <c r="H29" i="6" s="1"/>
  <c r="Z23" i="14"/>
  <c r="S23" i="14" s="1"/>
  <c r="AB39" i="14"/>
  <c r="Z39" i="14" s="1"/>
  <c r="S39" i="14" s="1"/>
  <c r="K29" i="14"/>
  <c r="L29" i="14" s="1"/>
  <c r="D29" i="14" s="1"/>
  <c r="V28" i="15"/>
  <c r="G28" i="11" s="1"/>
  <c r="D28" i="11" s="1"/>
  <c r="S46" i="10"/>
  <c r="H49" i="7" s="1"/>
  <c r="M48" i="14"/>
  <c r="C48" i="14" s="1"/>
  <c r="H48" i="11" s="1"/>
  <c r="E48" i="11" s="1"/>
  <c r="Z65" i="6"/>
  <c r="I49" i="15"/>
  <c r="V49" i="15" s="1"/>
  <c r="G49" i="11" s="1"/>
  <c r="D49" i="11" s="1"/>
  <c r="Q66" i="8"/>
  <c r="R66" i="8" s="1"/>
  <c r="X66" i="8" s="1"/>
  <c r="Q65" i="8"/>
  <c r="R65" i="8" s="1"/>
  <c r="X65" i="8" s="1"/>
  <c r="Q64" i="8"/>
  <c r="R64" i="8" s="1"/>
  <c r="U67" i="4"/>
  <c r="U76" i="3"/>
  <c r="S64" i="10"/>
  <c r="H67" i="7" s="1"/>
  <c r="K64" i="14"/>
  <c r="L64" i="14" s="1"/>
  <c r="D64" i="14" s="1"/>
  <c r="M63" i="7"/>
  <c r="AG65" i="14"/>
  <c r="P84" i="14"/>
  <c r="M84" i="14" s="1"/>
  <c r="P89" i="14"/>
  <c r="M89" i="14" s="1"/>
  <c r="U77" i="4"/>
  <c r="U89" i="3"/>
  <c r="J102" i="6"/>
  <c r="K102" i="6"/>
  <c r="L102" i="6" s="1"/>
  <c r="O85" i="6"/>
  <c r="P85" i="6"/>
  <c r="Q85" i="6" s="1"/>
  <c r="T85" i="6"/>
  <c r="U85" i="6" s="1"/>
  <c r="V85" i="6" s="1"/>
  <c r="AA85" i="6" s="1"/>
  <c r="J96" i="6"/>
  <c r="K96" i="6"/>
  <c r="L96" i="6" s="1"/>
  <c r="M96" i="6" s="1"/>
  <c r="N96" i="6" s="1"/>
  <c r="M95" i="3" s="1"/>
  <c r="G94" i="6"/>
  <c r="H94" i="6" s="1"/>
  <c r="F94" i="6"/>
  <c r="V105" i="10"/>
  <c r="Y108" i="8"/>
  <c r="Z108" i="8" s="1"/>
  <c r="AN108" i="8" s="1"/>
  <c r="T107" i="3" s="1"/>
  <c r="R107" i="3" s="1"/>
  <c r="AH101" i="8"/>
  <c r="AM101" i="8" s="1"/>
  <c r="I112" i="15"/>
  <c r="V112" i="15" s="1"/>
  <c r="G112" i="11" s="1"/>
  <c r="D112" i="11" s="1"/>
  <c r="V124" i="10"/>
  <c r="Y127" i="8"/>
  <c r="Z127" i="8" s="1"/>
  <c r="K123" i="6"/>
  <c r="L123" i="6" s="1"/>
  <c r="M123" i="6" s="1"/>
  <c r="J123" i="6"/>
  <c r="I130" i="6"/>
  <c r="N130" i="6" s="1"/>
  <c r="F141" i="6"/>
  <c r="G141" i="6"/>
  <c r="H141" i="6" s="1"/>
  <c r="I141" i="6" s="1"/>
  <c r="I151" i="15"/>
  <c r="V151" i="15" s="1"/>
  <c r="G151" i="11" s="1"/>
  <c r="D151" i="11" s="1"/>
  <c r="C10" i="4"/>
  <c r="S16" i="5"/>
  <c r="U93" i="4"/>
  <c r="C100" i="4"/>
  <c r="C144" i="4"/>
  <c r="C68" i="4"/>
  <c r="C59" i="4"/>
  <c r="R14" i="5"/>
  <c r="AH13" i="8"/>
  <c r="AM13" i="8" s="1"/>
  <c r="AN13" i="8" s="1"/>
  <c r="V14" i="10"/>
  <c r="Y17" i="8"/>
  <c r="Z17" i="8" s="1"/>
  <c r="AN17" i="8" s="1"/>
  <c r="T16" i="3" s="1"/>
  <c r="R16" i="3" s="1"/>
  <c r="U20" i="4"/>
  <c r="U23" i="3"/>
  <c r="S21" i="10"/>
  <c r="H24" i="7" s="1"/>
  <c r="S39" i="10"/>
  <c r="H42" i="7" s="1"/>
  <c r="V25" i="10"/>
  <c r="Y28" i="8"/>
  <c r="Z28" i="8" s="1"/>
  <c r="G35" i="14"/>
  <c r="M41" i="7"/>
  <c r="C38" i="14"/>
  <c r="H38" i="11" s="1"/>
  <c r="E38" i="11" s="1"/>
  <c r="Z49" i="6"/>
  <c r="AL49" i="8"/>
  <c r="G62" i="6"/>
  <c r="H62" i="6" s="1"/>
  <c r="F62" i="6"/>
  <c r="AL62" i="8"/>
  <c r="M68" i="14"/>
  <c r="C68" i="14" s="1"/>
  <c r="H68" i="11" s="1"/>
  <c r="E68" i="11" s="1"/>
  <c r="P73" i="14"/>
  <c r="M73" i="14" s="1"/>
  <c r="B73" i="14" s="1"/>
  <c r="F73" i="11" s="1"/>
  <c r="C73" i="11" s="1"/>
  <c r="Z56" i="14"/>
  <c r="S56" i="14" s="1"/>
  <c r="B56" i="14" s="1"/>
  <c r="F56" i="11" s="1"/>
  <c r="C56" i="11" s="1"/>
  <c r="J75" i="6"/>
  <c r="K75" i="6"/>
  <c r="L75" i="6" s="1"/>
  <c r="P96" i="6"/>
  <c r="Q96" i="6" s="1"/>
  <c r="R96" i="6" s="1"/>
  <c r="AB96" i="6" s="1"/>
  <c r="N95" i="3" s="1"/>
  <c r="X99" i="6"/>
  <c r="Y99" i="6" s="1"/>
  <c r="Z99" i="6" s="1"/>
  <c r="X90" i="6"/>
  <c r="Y90" i="6" s="1"/>
  <c r="W90" i="6"/>
  <c r="X98" i="6"/>
  <c r="Y98" i="6" s="1"/>
  <c r="Z98" i="6" s="1"/>
  <c r="M85" i="6"/>
  <c r="N85" i="6" s="1"/>
  <c r="M84" i="3" s="1"/>
  <c r="I87" i="15"/>
  <c r="V87" i="15" s="1"/>
  <c r="G87" i="11" s="1"/>
  <c r="D87" i="11" s="1"/>
  <c r="AN92" i="14"/>
  <c r="AB92" i="14" s="1"/>
  <c r="Z92" i="14" s="1"/>
  <c r="S92" i="14" s="1"/>
  <c r="Z71" i="14"/>
  <c r="S71" i="14" s="1"/>
  <c r="AG94" i="14"/>
  <c r="AB94" i="14" s="1"/>
  <c r="Z94" i="14" s="1"/>
  <c r="S94" i="14" s="1"/>
  <c r="I107" i="15"/>
  <c r="V107" i="15" s="1"/>
  <c r="G107" i="11" s="1"/>
  <c r="D107" i="11" s="1"/>
  <c r="AN109" i="14"/>
  <c r="I114" i="15"/>
  <c r="V114" i="15" s="1"/>
  <c r="G114" i="11" s="1"/>
  <c r="D114" i="11" s="1"/>
  <c r="V118" i="10"/>
  <c r="Y121" i="8"/>
  <c r="Z121" i="8" s="1"/>
  <c r="J127" i="6"/>
  <c r="K127" i="6"/>
  <c r="L127" i="6" s="1"/>
  <c r="M131" i="14"/>
  <c r="M134" i="14"/>
  <c r="F123" i="6"/>
  <c r="G123" i="6"/>
  <c r="H123" i="6" s="1"/>
  <c r="S128" i="10"/>
  <c r="H131" i="7" s="1"/>
  <c r="W142" i="6"/>
  <c r="X142" i="6"/>
  <c r="Y142" i="6" s="1"/>
  <c r="Z142" i="6" s="1"/>
  <c r="V145" i="15"/>
  <c r="G145" i="11" s="1"/>
  <c r="D145" i="11" s="1"/>
  <c r="V150" i="15"/>
  <c r="G150" i="11" s="1"/>
  <c r="D150" i="11" s="1"/>
  <c r="P154" i="14"/>
  <c r="M154" i="14" s="1"/>
  <c r="M163" i="14"/>
  <c r="Z160" i="14"/>
  <c r="S160" i="14" s="1"/>
  <c r="O135" i="7"/>
  <c r="K132" i="14"/>
  <c r="L132" i="14" s="1"/>
  <c r="D132" i="14" s="1"/>
  <c r="M160" i="7"/>
  <c r="Q160" i="7" s="1"/>
  <c r="F153" i="6"/>
  <c r="G153" i="6"/>
  <c r="H153" i="6" s="1"/>
  <c r="M132" i="7"/>
  <c r="L163" i="7"/>
  <c r="R39" i="5"/>
  <c r="R21" i="4"/>
  <c r="L129" i="4"/>
  <c r="O40" i="5"/>
  <c r="C93" i="5"/>
  <c r="O14" i="4"/>
  <c r="R79" i="5"/>
  <c r="R51" i="4"/>
  <c r="O78" i="8"/>
  <c r="X78" i="8" s="1"/>
  <c r="S77" i="3" s="1"/>
  <c r="AG8" i="14"/>
  <c r="AN10" i="14"/>
  <c r="K15" i="6"/>
  <c r="L15" i="6" s="1"/>
  <c r="M15" i="6" s="1"/>
  <c r="N15" i="6" s="1"/>
  <c r="M14" i="3" s="1"/>
  <c r="J15" i="6"/>
  <c r="V18" i="10"/>
  <c r="Y21" i="8"/>
  <c r="Z21" i="8" s="1"/>
  <c r="AN21" i="8" s="1"/>
  <c r="T20" i="3" s="1"/>
  <c r="AH24" i="8"/>
  <c r="V21" i="10"/>
  <c r="Y24" i="8"/>
  <c r="Z24" i="8" s="1"/>
  <c r="K33" i="14"/>
  <c r="L33" i="14" s="1"/>
  <c r="D33" i="14" s="1"/>
  <c r="L42" i="7"/>
  <c r="M31" i="14"/>
  <c r="L62" i="7"/>
  <c r="L54" i="7"/>
  <c r="P58" i="6"/>
  <c r="Q58" i="6" s="1"/>
  <c r="R58" i="6" s="1"/>
  <c r="AB58" i="6" s="1"/>
  <c r="N57" i="3" s="1"/>
  <c r="Z63" i="6"/>
  <c r="AA63" i="6" s="1"/>
  <c r="AN64" i="14"/>
  <c r="AB64" i="14" s="1"/>
  <c r="Z64" i="14" s="1"/>
  <c r="S64" i="14" s="1"/>
  <c r="K75" i="7"/>
  <c r="P74" i="3" s="1"/>
  <c r="N75" i="7"/>
  <c r="Q75" i="7" s="1"/>
  <c r="P49" i="5" s="1"/>
  <c r="M74" i="14"/>
  <c r="AG67" i="14"/>
  <c r="AN60" i="14"/>
  <c r="AB60" i="14" s="1"/>
  <c r="Z60" i="14" s="1"/>
  <c r="AL75" i="8"/>
  <c r="K85" i="14"/>
  <c r="L85" i="14" s="1"/>
  <c r="D85" i="14" s="1"/>
  <c r="U91" i="3"/>
  <c r="U56" i="5"/>
  <c r="P65" i="6"/>
  <c r="Q65" i="6" s="1"/>
  <c r="O65" i="6"/>
  <c r="T65" i="6"/>
  <c r="U65" i="6" s="1"/>
  <c r="V65" i="6" s="1"/>
  <c r="AA65" i="6" s="1"/>
  <c r="L105" i="7"/>
  <c r="U102" i="3"/>
  <c r="U90" i="4"/>
  <c r="O104" i="6"/>
  <c r="P104" i="6"/>
  <c r="Q104" i="6" s="1"/>
  <c r="T104" i="6"/>
  <c r="U104" i="6" s="1"/>
  <c r="V104" i="6" s="1"/>
  <c r="L112" i="7"/>
  <c r="AE106" i="8"/>
  <c r="AM106" i="8" s="1"/>
  <c r="AN106" i="8" s="1"/>
  <c r="P111" i="6"/>
  <c r="Q111" i="6" s="1"/>
  <c r="R111" i="6" s="1"/>
  <c r="T111" i="6"/>
  <c r="U111" i="6" s="1"/>
  <c r="V111" i="6" s="1"/>
  <c r="O111" i="6"/>
  <c r="V113" i="15"/>
  <c r="G113" i="11" s="1"/>
  <c r="D113" i="11" s="1"/>
  <c r="L119" i="7"/>
  <c r="AL120" i="8"/>
  <c r="G117" i="14"/>
  <c r="U115" i="3"/>
  <c r="U69" i="5"/>
  <c r="O129" i="7"/>
  <c r="I131" i="15"/>
  <c r="V131" i="15" s="1"/>
  <c r="G131" i="11" s="1"/>
  <c r="D131" i="11" s="1"/>
  <c r="V115" i="15"/>
  <c r="G115" i="11" s="1"/>
  <c r="D115" i="11" s="1"/>
  <c r="S121" i="10"/>
  <c r="H124" i="7" s="1"/>
  <c r="X131" i="6"/>
  <c r="Y131" i="6" s="1"/>
  <c r="Z131" i="6" s="1"/>
  <c r="W131" i="6"/>
  <c r="P136" i="14"/>
  <c r="M136" i="14" s="1"/>
  <c r="O135" i="6"/>
  <c r="T135" i="6"/>
  <c r="U135" i="6" s="1"/>
  <c r="V135" i="6" s="1"/>
  <c r="AA135" i="6" s="1"/>
  <c r="P135" i="6"/>
  <c r="Q135" i="6" s="1"/>
  <c r="M130" i="14"/>
  <c r="M151" i="6"/>
  <c r="N151" i="6" s="1"/>
  <c r="M150" i="3" s="1"/>
  <c r="M140" i="14"/>
  <c r="I146" i="15"/>
  <c r="V146" i="15" s="1"/>
  <c r="G146" i="11" s="1"/>
  <c r="D146" i="11" s="1"/>
  <c r="AE149" i="8"/>
  <c r="AM149" i="8" s="1"/>
  <c r="F157" i="6"/>
  <c r="G157" i="6"/>
  <c r="H157" i="6" s="1"/>
  <c r="T131" i="6"/>
  <c r="U131" i="6" s="1"/>
  <c r="V131" i="6" s="1"/>
  <c r="O149" i="7"/>
  <c r="U140" i="4"/>
  <c r="U155" i="3"/>
  <c r="N124" i="3" l="1"/>
  <c r="M110" i="4"/>
  <c r="M132" i="3"/>
  <c r="L73" i="5"/>
  <c r="L118" i="4"/>
  <c r="AN56" i="8"/>
  <c r="T55" i="3" s="1"/>
  <c r="R55" i="3" s="1"/>
  <c r="I157" i="6"/>
  <c r="R135" i="6"/>
  <c r="AB135" i="6" s="1"/>
  <c r="N134" i="3" s="1"/>
  <c r="L95" i="3"/>
  <c r="AN15" i="8"/>
  <c r="I140" i="6"/>
  <c r="Z163" i="6"/>
  <c r="M51" i="6"/>
  <c r="N51" i="6" s="1"/>
  <c r="M50" i="3" s="1"/>
  <c r="I37" i="6"/>
  <c r="C61" i="14"/>
  <c r="H61" i="11" s="1"/>
  <c r="E61" i="11" s="1"/>
  <c r="B91" i="14"/>
  <c r="F91" i="11" s="1"/>
  <c r="C91" i="11" s="1"/>
  <c r="R102" i="6"/>
  <c r="AM24" i="8"/>
  <c r="R105" i="6"/>
  <c r="M39" i="5"/>
  <c r="AB109" i="14"/>
  <c r="Z109" i="14" s="1"/>
  <c r="S109" i="14" s="1"/>
  <c r="R77" i="6"/>
  <c r="AN126" i="8"/>
  <c r="T125" i="3" s="1"/>
  <c r="K120" i="8"/>
  <c r="I76" i="6"/>
  <c r="O146" i="4"/>
  <c r="AB67" i="14"/>
  <c r="Z67" i="14" s="1"/>
  <c r="S67" i="14" s="1"/>
  <c r="C40" i="14"/>
  <c r="H40" i="11" s="1"/>
  <c r="E40" i="11" s="1"/>
  <c r="Z95" i="6"/>
  <c r="Z37" i="6"/>
  <c r="K126" i="8"/>
  <c r="H126" i="8"/>
  <c r="AM90" i="8"/>
  <c r="M84" i="6"/>
  <c r="AN154" i="8"/>
  <c r="T153" i="3" s="1"/>
  <c r="R153" i="3" s="1"/>
  <c r="R103" i="6"/>
  <c r="R34" i="5"/>
  <c r="S129" i="4"/>
  <c r="Q129" i="4" s="1"/>
  <c r="C150" i="14"/>
  <c r="H150" i="11" s="1"/>
  <c r="E150" i="11" s="1"/>
  <c r="C149" i="14"/>
  <c r="H149" i="11" s="1"/>
  <c r="E149" i="11" s="1"/>
  <c r="AM139" i="8"/>
  <c r="S48" i="5"/>
  <c r="S141" i="4"/>
  <c r="R42" i="4"/>
  <c r="Q69" i="4"/>
  <c r="Q94" i="4"/>
  <c r="Q66" i="4"/>
  <c r="AA106" i="6"/>
  <c r="R160" i="6"/>
  <c r="I97" i="6"/>
  <c r="N97" i="6" s="1"/>
  <c r="V97" i="6"/>
  <c r="AA101" i="6"/>
  <c r="C86" i="14"/>
  <c r="H86" i="11" s="1"/>
  <c r="E86" i="11" s="1"/>
  <c r="AA17" i="6"/>
  <c r="R8" i="6"/>
  <c r="AM78" i="8"/>
  <c r="AN78" i="8" s="1"/>
  <c r="V51" i="6"/>
  <c r="AM84" i="8"/>
  <c r="Z59" i="6"/>
  <c r="AA59" i="6" s="1"/>
  <c r="AB59" i="6" s="1"/>
  <c r="Z129" i="6"/>
  <c r="AB115" i="6"/>
  <c r="M68" i="5" s="1"/>
  <c r="M20" i="6"/>
  <c r="Z112" i="6"/>
  <c r="AA112" i="6" s="1"/>
  <c r="AB112" i="6" s="1"/>
  <c r="O94" i="5"/>
  <c r="B153" i="14"/>
  <c r="F153" i="11" s="1"/>
  <c r="C153" i="11" s="1"/>
  <c r="R10" i="6"/>
  <c r="AB10" i="6" s="1"/>
  <c r="O149" i="4"/>
  <c r="S23" i="4"/>
  <c r="R166" i="6"/>
  <c r="S66" i="5"/>
  <c r="R157" i="6"/>
  <c r="Z102" i="6"/>
  <c r="Z126" i="6"/>
  <c r="AA126" i="6" s="1"/>
  <c r="AB126" i="6" s="1"/>
  <c r="N125" i="3" s="1"/>
  <c r="AA122" i="6"/>
  <c r="B54" i="11"/>
  <c r="R145" i="6"/>
  <c r="AM120" i="8"/>
  <c r="AB102" i="14"/>
  <c r="Z102" i="14" s="1"/>
  <c r="AA102" i="6"/>
  <c r="R146" i="6"/>
  <c r="AB146" i="6" s="1"/>
  <c r="N145" i="3" s="1"/>
  <c r="L145" i="3" s="1"/>
  <c r="AB40" i="6"/>
  <c r="N39" i="3" s="1"/>
  <c r="M40" i="6"/>
  <c r="AM37" i="8"/>
  <c r="R156" i="3"/>
  <c r="L81" i="5"/>
  <c r="I111" i="6"/>
  <c r="AM75" i="8"/>
  <c r="B79" i="11"/>
  <c r="Z92" i="6"/>
  <c r="R46" i="4"/>
  <c r="AM62" i="8"/>
  <c r="AN62" i="8" s="1"/>
  <c r="AB138" i="14"/>
  <c r="Z138" i="14" s="1"/>
  <c r="S138" i="14" s="1"/>
  <c r="AN40" i="8"/>
  <c r="T39" i="3" s="1"/>
  <c r="AB74" i="14"/>
  <c r="Z74" i="14" s="1"/>
  <c r="S74" i="14" s="1"/>
  <c r="I64" i="6"/>
  <c r="Z8" i="6"/>
  <c r="Z38" i="6"/>
  <c r="AA38" i="6" s="1"/>
  <c r="AB38" i="6" s="1"/>
  <c r="B94" i="14"/>
  <c r="F94" i="11" s="1"/>
  <c r="C94" i="11" s="1"/>
  <c r="R56" i="6"/>
  <c r="I87" i="6"/>
  <c r="N87" i="6" s="1"/>
  <c r="M86" i="3" s="1"/>
  <c r="B20" i="11"/>
  <c r="I79" i="6"/>
  <c r="N79" i="6" s="1"/>
  <c r="I61" i="6"/>
  <c r="I119" i="6"/>
  <c r="N119" i="6" s="1"/>
  <c r="I98" i="6"/>
  <c r="W123" i="8"/>
  <c r="AM135" i="8"/>
  <c r="C99" i="14"/>
  <c r="H99" i="11" s="1"/>
  <c r="E99" i="11" s="1"/>
  <c r="C51" i="14"/>
  <c r="H51" i="11" s="1"/>
  <c r="E51" i="11" s="1"/>
  <c r="AB59" i="14"/>
  <c r="Z59" i="14" s="1"/>
  <c r="S59" i="14" s="1"/>
  <c r="N86" i="6"/>
  <c r="M85" i="3" s="1"/>
  <c r="AM127" i="8"/>
  <c r="L73" i="4"/>
  <c r="L8" i="5"/>
  <c r="O57" i="4"/>
  <c r="AM128" i="8"/>
  <c r="AA19" i="6"/>
  <c r="S103" i="4"/>
  <c r="Q103" i="4" s="1"/>
  <c r="S73" i="5"/>
  <c r="Q70" i="4"/>
  <c r="B28" i="14"/>
  <c r="F28" i="11" s="1"/>
  <c r="C28" i="11" s="1"/>
  <c r="C91" i="14"/>
  <c r="H91" i="11" s="1"/>
  <c r="E91" i="11" s="1"/>
  <c r="AM49" i="8"/>
  <c r="AB90" i="14"/>
  <c r="Z90" i="14" s="1"/>
  <c r="S90" i="14" s="1"/>
  <c r="B160" i="14"/>
  <c r="F160" i="11" s="1"/>
  <c r="C160" i="11" s="1"/>
  <c r="AB18" i="14"/>
  <c r="Z18" i="14" s="1"/>
  <c r="S18" i="14" s="1"/>
  <c r="B18" i="14" s="1"/>
  <c r="F18" i="11" s="1"/>
  <c r="C18" i="11" s="1"/>
  <c r="B96" i="11"/>
  <c r="Z90" i="6"/>
  <c r="R134" i="6"/>
  <c r="AB134" i="6" s="1"/>
  <c r="N133" i="3" s="1"/>
  <c r="I93" i="6"/>
  <c r="I59" i="6"/>
  <c r="N59" i="6" s="1"/>
  <c r="M58" i="3" s="1"/>
  <c r="Z41" i="6"/>
  <c r="AA41" i="6" s="1"/>
  <c r="M110" i="6"/>
  <c r="N110" i="6" s="1"/>
  <c r="M109" i="3" s="1"/>
  <c r="M6" i="6"/>
  <c r="M101" i="6"/>
  <c r="N101" i="6" s="1"/>
  <c r="M100" i="3" s="1"/>
  <c r="M129" i="6"/>
  <c r="N129" i="6" s="1"/>
  <c r="M128" i="3" s="1"/>
  <c r="AA138" i="6"/>
  <c r="AB138" i="6" s="1"/>
  <c r="R124" i="8"/>
  <c r="I108" i="6"/>
  <c r="N108" i="6" s="1"/>
  <c r="M37" i="6"/>
  <c r="AB107" i="6"/>
  <c r="N106" i="3" s="1"/>
  <c r="L106" i="3" s="1"/>
  <c r="Z109" i="6"/>
  <c r="R139" i="6"/>
  <c r="Z128" i="6"/>
  <c r="R95" i="4"/>
  <c r="R50" i="6"/>
  <c r="AB50" i="6" s="1"/>
  <c r="N49" i="3" s="1"/>
  <c r="AB111" i="14"/>
  <c r="Z111" i="14" s="1"/>
  <c r="R136" i="6"/>
  <c r="Z147" i="6"/>
  <c r="AA147" i="6" s="1"/>
  <c r="AN147" i="8"/>
  <c r="T146" i="3" s="1"/>
  <c r="R146" i="3" s="1"/>
  <c r="X64" i="8"/>
  <c r="S63" i="3" s="1"/>
  <c r="B82" i="11"/>
  <c r="C43" i="14"/>
  <c r="H43" i="11" s="1"/>
  <c r="E43" i="11" s="1"/>
  <c r="S32" i="5"/>
  <c r="Q32" i="5" s="1"/>
  <c r="M161" i="6"/>
  <c r="AA18" i="6"/>
  <c r="Z105" i="6"/>
  <c r="AA105" i="6" s="1"/>
  <c r="Z104" i="6"/>
  <c r="AA104" i="6" s="1"/>
  <c r="M19" i="6"/>
  <c r="N19" i="6" s="1"/>
  <c r="M164" i="6"/>
  <c r="N164" i="6" s="1"/>
  <c r="M163" i="3" s="1"/>
  <c r="R70" i="6"/>
  <c r="B11" i="11"/>
  <c r="M36" i="6"/>
  <c r="N120" i="8"/>
  <c r="R162" i="6"/>
  <c r="B104" i="14"/>
  <c r="F104" i="11" s="1"/>
  <c r="C104" i="11" s="1"/>
  <c r="O48" i="5"/>
  <c r="M19" i="5"/>
  <c r="M148" i="4"/>
  <c r="R60" i="4"/>
  <c r="R33" i="6"/>
  <c r="AB33" i="6" s="1"/>
  <c r="N32" i="3" s="1"/>
  <c r="L32" i="3" s="1"/>
  <c r="I49" i="6"/>
  <c r="AM36" i="8"/>
  <c r="R126" i="8"/>
  <c r="R84" i="6"/>
  <c r="AB84" i="6" s="1"/>
  <c r="N83" i="3" s="1"/>
  <c r="Z52" i="6"/>
  <c r="R73" i="6"/>
  <c r="Z137" i="6"/>
  <c r="R125" i="8"/>
  <c r="Q28" i="7"/>
  <c r="P24" i="4" s="1"/>
  <c r="AM137" i="8"/>
  <c r="I92" i="6"/>
  <c r="B159" i="11"/>
  <c r="N64" i="6"/>
  <c r="S53" i="5"/>
  <c r="Q63" i="5"/>
  <c r="N6" i="8"/>
  <c r="N121" i="8"/>
  <c r="I38" i="6"/>
  <c r="R129" i="8"/>
  <c r="M83" i="6"/>
  <c r="R62" i="6"/>
  <c r="R144" i="6"/>
  <c r="AB144" i="6" s="1"/>
  <c r="R17" i="6"/>
  <c r="AB17" i="6" s="1"/>
  <c r="N16" i="3" s="1"/>
  <c r="AM155" i="8"/>
  <c r="AN155" i="8" s="1"/>
  <c r="AM104" i="8"/>
  <c r="R32" i="6"/>
  <c r="AM87" i="8"/>
  <c r="AN87" i="8" s="1"/>
  <c r="I35" i="6"/>
  <c r="N35" i="6" s="1"/>
  <c r="AM112" i="8"/>
  <c r="R128" i="6"/>
  <c r="R92" i="6"/>
  <c r="V45" i="6"/>
  <c r="C153" i="14"/>
  <c r="H153" i="11" s="1"/>
  <c r="E153" i="11" s="1"/>
  <c r="Z36" i="6"/>
  <c r="AA36" i="6" s="1"/>
  <c r="AB36" i="6" s="1"/>
  <c r="R123" i="8"/>
  <c r="K127" i="8"/>
  <c r="H127" i="8"/>
  <c r="M105" i="6"/>
  <c r="R143" i="6"/>
  <c r="L23" i="5"/>
  <c r="B89" i="14"/>
  <c r="F89" i="11" s="1"/>
  <c r="C89" i="11" s="1"/>
  <c r="C89" i="14"/>
  <c r="H89" i="11" s="1"/>
  <c r="E89" i="11" s="1"/>
  <c r="S13" i="3"/>
  <c r="R13" i="3" s="1"/>
  <c r="R12" i="4"/>
  <c r="S108" i="3"/>
  <c r="R65" i="5"/>
  <c r="S26" i="14"/>
  <c r="B26" i="14" s="1"/>
  <c r="F26" i="11" s="1"/>
  <c r="C26" i="11" s="1"/>
  <c r="C26" i="14"/>
  <c r="H26" i="11" s="1"/>
  <c r="E26" i="11" s="1"/>
  <c r="S102" i="14"/>
  <c r="C102" i="14"/>
  <c r="H102" i="11" s="1"/>
  <c r="E102" i="11" s="1"/>
  <c r="B128" i="14"/>
  <c r="F128" i="11" s="1"/>
  <c r="C128" i="11" s="1"/>
  <c r="C128" i="14"/>
  <c r="H128" i="11" s="1"/>
  <c r="E128" i="11" s="1"/>
  <c r="S29" i="3"/>
  <c r="R29" i="3" s="1"/>
  <c r="R26" i="4"/>
  <c r="T123" i="3"/>
  <c r="S109" i="4"/>
  <c r="T94" i="3"/>
  <c r="S82" i="4"/>
  <c r="R23" i="7"/>
  <c r="Q22" i="3"/>
  <c r="P17" i="5"/>
  <c r="S94" i="3"/>
  <c r="R82" i="4"/>
  <c r="N8" i="3"/>
  <c r="L8" i="3" s="1"/>
  <c r="M8" i="5"/>
  <c r="K8" i="5" s="1"/>
  <c r="M8" i="4"/>
  <c r="T131" i="3"/>
  <c r="R131" i="3" s="1"/>
  <c r="S72" i="5"/>
  <c r="Q72" i="5" s="1"/>
  <c r="S117" i="4"/>
  <c r="Q117" i="4" s="1"/>
  <c r="S120" i="14"/>
  <c r="B120" i="14" s="1"/>
  <c r="F120" i="11" s="1"/>
  <c r="C120" i="11" s="1"/>
  <c r="C120" i="14"/>
  <c r="H120" i="11" s="1"/>
  <c r="E120" i="11" s="1"/>
  <c r="B146" i="14"/>
  <c r="F146" i="11" s="1"/>
  <c r="C146" i="11" s="1"/>
  <c r="C146" i="14"/>
  <c r="H146" i="11" s="1"/>
  <c r="E146" i="11" s="1"/>
  <c r="S137" i="3"/>
  <c r="R123" i="4"/>
  <c r="B132" i="14"/>
  <c r="F132" i="11" s="1"/>
  <c r="C132" i="11" s="1"/>
  <c r="C132" i="14"/>
  <c r="H132" i="11" s="1"/>
  <c r="E132" i="11" s="1"/>
  <c r="C113" i="14"/>
  <c r="H113" i="11" s="1"/>
  <c r="E113" i="11" s="1"/>
  <c r="B64" i="14"/>
  <c r="F64" i="11" s="1"/>
  <c r="C64" i="11" s="1"/>
  <c r="B64" i="11" s="1"/>
  <c r="C64" i="14"/>
  <c r="H64" i="11" s="1"/>
  <c r="E64" i="11" s="1"/>
  <c r="N58" i="3"/>
  <c r="L58" i="3" s="1"/>
  <c r="M40" i="5"/>
  <c r="T77" i="3"/>
  <c r="R77" i="3" s="1"/>
  <c r="S51" i="5"/>
  <c r="B41" i="14"/>
  <c r="F41" i="11" s="1"/>
  <c r="C41" i="11" s="1"/>
  <c r="B41" i="11" s="1"/>
  <c r="C41" i="14"/>
  <c r="H41" i="11" s="1"/>
  <c r="E41" i="11" s="1"/>
  <c r="T149" i="3"/>
  <c r="R149" i="3" s="1"/>
  <c r="S135" i="4"/>
  <c r="S85" i="5"/>
  <c r="N132" i="3"/>
  <c r="L132" i="3" s="1"/>
  <c r="M118" i="4"/>
  <c r="K118" i="4" s="1"/>
  <c r="M73" i="5"/>
  <c r="K73" i="5" s="1"/>
  <c r="I54" i="11"/>
  <c r="K56" i="3"/>
  <c r="S11" i="3"/>
  <c r="R11" i="5"/>
  <c r="S111" i="3"/>
  <c r="R98" i="4"/>
  <c r="S157" i="3"/>
  <c r="R141" i="4"/>
  <c r="S28" i="3"/>
  <c r="R20" i="5"/>
  <c r="R25" i="4"/>
  <c r="B142" i="14"/>
  <c r="F142" i="11" s="1"/>
  <c r="C142" i="11" s="1"/>
  <c r="B142" i="11" s="1"/>
  <c r="C142" i="14"/>
  <c r="H142" i="11" s="1"/>
  <c r="E142" i="11" s="1"/>
  <c r="S111" i="14"/>
  <c r="C111" i="14"/>
  <c r="H111" i="11" s="1"/>
  <c r="E111" i="11" s="1"/>
  <c r="S96" i="3"/>
  <c r="R84" i="4"/>
  <c r="I62" i="11"/>
  <c r="J56" i="4" s="1"/>
  <c r="K64" i="3"/>
  <c r="N26" i="3"/>
  <c r="M23" i="4"/>
  <c r="M18" i="5"/>
  <c r="S136" i="3"/>
  <c r="R76" i="5"/>
  <c r="R122" i="4"/>
  <c r="B108" i="14"/>
  <c r="F108" i="11" s="1"/>
  <c r="C108" i="11" s="1"/>
  <c r="C108" i="14"/>
  <c r="H108" i="11" s="1"/>
  <c r="E108" i="11" s="1"/>
  <c r="S101" i="14"/>
  <c r="C101" i="14"/>
  <c r="H101" i="11" s="1"/>
  <c r="E101" i="11" s="1"/>
  <c r="I159" i="11"/>
  <c r="K161" i="3"/>
  <c r="B109" i="14"/>
  <c r="F109" i="11" s="1"/>
  <c r="C109" i="11" s="1"/>
  <c r="C109" i="14"/>
  <c r="H109" i="11" s="1"/>
  <c r="E109" i="11" s="1"/>
  <c r="T88" i="3"/>
  <c r="S76" i="4"/>
  <c r="I88" i="11"/>
  <c r="K90" i="3"/>
  <c r="T114" i="3"/>
  <c r="R114" i="3" s="1"/>
  <c r="S101" i="4"/>
  <c r="Q101" i="4" s="1"/>
  <c r="S68" i="5"/>
  <c r="Q68" i="5" s="1"/>
  <c r="S129" i="14"/>
  <c r="C129" i="14"/>
  <c r="H129" i="11" s="1"/>
  <c r="E129" i="11" s="1"/>
  <c r="B80" i="14"/>
  <c r="F80" i="11" s="1"/>
  <c r="C80" i="11" s="1"/>
  <c r="C80" i="14"/>
  <c r="H80" i="11" s="1"/>
  <c r="E80" i="11" s="1"/>
  <c r="S110" i="3"/>
  <c r="R97" i="4"/>
  <c r="S106" i="14"/>
  <c r="C106" i="14"/>
  <c r="H106" i="11" s="1"/>
  <c r="E106" i="11" s="1"/>
  <c r="S17" i="14"/>
  <c r="B17" i="14" s="1"/>
  <c r="F17" i="11" s="1"/>
  <c r="C17" i="11" s="1"/>
  <c r="B17" i="11" s="1"/>
  <c r="C17" i="14"/>
  <c r="H17" i="11" s="1"/>
  <c r="E17" i="11" s="1"/>
  <c r="B5" i="14"/>
  <c r="F5" i="11" s="1"/>
  <c r="C5" i="11" s="1"/>
  <c r="C5" i="14"/>
  <c r="H5" i="11" s="1"/>
  <c r="E5" i="11" s="1"/>
  <c r="T7" i="3"/>
  <c r="R7" i="3" s="1"/>
  <c r="S7" i="5"/>
  <c r="Q7" i="5" s="1"/>
  <c r="S7" i="4"/>
  <c r="Q7" i="4" s="1"/>
  <c r="B46" i="14"/>
  <c r="F46" i="11" s="1"/>
  <c r="C46" i="11" s="1"/>
  <c r="C46" i="14"/>
  <c r="H46" i="11" s="1"/>
  <c r="E46" i="11" s="1"/>
  <c r="M9" i="3"/>
  <c r="L9" i="4"/>
  <c r="L82" i="5"/>
  <c r="L9" i="5"/>
  <c r="L132" i="4"/>
  <c r="S151" i="14"/>
  <c r="C151" i="14"/>
  <c r="H151" i="11" s="1"/>
  <c r="E151" i="11" s="1"/>
  <c r="S145" i="14"/>
  <c r="C145" i="14"/>
  <c r="H145" i="11" s="1"/>
  <c r="E145" i="11" s="1"/>
  <c r="S40" i="3"/>
  <c r="R34" i="4"/>
  <c r="T86" i="3"/>
  <c r="S74" i="4"/>
  <c r="I143" i="11"/>
  <c r="J131" i="4" s="1"/>
  <c r="K145" i="3"/>
  <c r="S67" i="3"/>
  <c r="R59" i="4"/>
  <c r="R44" i="5"/>
  <c r="M129" i="3"/>
  <c r="L70" i="5"/>
  <c r="L115" i="4"/>
  <c r="B84" i="14"/>
  <c r="F84" i="11" s="1"/>
  <c r="C84" i="11" s="1"/>
  <c r="C84" i="14"/>
  <c r="H84" i="11" s="1"/>
  <c r="E84" i="11" s="1"/>
  <c r="S64" i="3"/>
  <c r="R56" i="4"/>
  <c r="N25" i="3"/>
  <c r="M22" i="4"/>
  <c r="S69" i="3"/>
  <c r="R61" i="4"/>
  <c r="B161" i="14"/>
  <c r="F161" i="11" s="1"/>
  <c r="C161" i="11" s="1"/>
  <c r="C161" i="14"/>
  <c r="H161" i="11" s="1"/>
  <c r="E161" i="11" s="1"/>
  <c r="S105" i="14"/>
  <c r="C105" i="14"/>
  <c r="H105" i="11" s="1"/>
  <c r="E105" i="11" s="1"/>
  <c r="S3" i="14"/>
  <c r="C3" i="14"/>
  <c r="H3" i="11" s="1"/>
  <c r="E3" i="11" s="1"/>
  <c r="I11" i="11"/>
  <c r="J12" i="4" s="1"/>
  <c r="K13" i="3"/>
  <c r="N15" i="3"/>
  <c r="M14" i="4"/>
  <c r="M13" i="5"/>
  <c r="N149" i="3"/>
  <c r="L149" i="3" s="1"/>
  <c r="M135" i="4"/>
  <c r="M85" i="5"/>
  <c r="S134" i="14"/>
  <c r="B134" i="14" s="1"/>
  <c r="F134" i="11" s="1"/>
  <c r="C134" i="11" s="1"/>
  <c r="C134" i="14"/>
  <c r="H134" i="11" s="1"/>
  <c r="E134" i="11" s="1"/>
  <c r="C118" i="14"/>
  <c r="H118" i="11" s="1"/>
  <c r="E118" i="11" s="1"/>
  <c r="T22" i="3"/>
  <c r="R22" i="3" s="1"/>
  <c r="S17" i="5"/>
  <c r="N154" i="3"/>
  <c r="M139" i="4"/>
  <c r="T155" i="3"/>
  <c r="R155" i="3" s="1"/>
  <c r="S140" i="4"/>
  <c r="Q140" i="4" s="1"/>
  <c r="M34" i="3"/>
  <c r="L30" i="4"/>
  <c r="B37" i="14"/>
  <c r="F37" i="11" s="1"/>
  <c r="C37" i="11" s="1"/>
  <c r="C37" i="14"/>
  <c r="H37" i="11" s="1"/>
  <c r="E37" i="11" s="1"/>
  <c r="T12" i="3"/>
  <c r="S11" i="4"/>
  <c r="S65" i="3"/>
  <c r="R57" i="4"/>
  <c r="N37" i="3"/>
  <c r="M33" i="4"/>
  <c r="B105" i="14"/>
  <c r="F105" i="11" s="1"/>
  <c r="C105" i="11" s="1"/>
  <c r="B105" i="11" s="1"/>
  <c r="S36" i="14"/>
  <c r="B36" i="14" s="1"/>
  <c r="F36" i="11" s="1"/>
  <c r="C36" i="11" s="1"/>
  <c r="B36" i="11" s="1"/>
  <c r="C36" i="14"/>
  <c r="H36" i="11" s="1"/>
  <c r="E36" i="11" s="1"/>
  <c r="T104" i="3"/>
  <c r="R104" i="3" s="1"/>
  <c r="S92" i="4"/>
  <c r="Q92" i="4" s="1"/>
  <c r="S62" i="5"/>
  <c r="Q62" i="5" s="1"/>
  <c r="S83" i="3"/>
  <c r="R72" i="4"/>
  <c r="B39" i="14"/>
  <c r="F39" i="11" s="1"/>
  <c r="C39" i="11" s="1"/>
  <c r="C39" i="14"/>
  <c r="H39" i="11" s="1"/>
  <c r="E39" i="11" s="1"/>
  <c r="C124" i="14"/>
  <c r="H124" i="11" s="1"/>
  <c r="E124" i="11" s="1"/>
  <c r="T108" i="3"/>
  <c r="R108" i="3" s="1"/>
  <c r="S65" i="5"/>
  <c r="Q65" i="5" s="1"/>
  <c r="C32" i="14"/>
  <c r="H32" i="11" s="1"/>
  <c r="E32" i="11" s="1"/>
  <c r="N111" i="3"/>
  <c r="M98" i="4"/>
  <c r="B107" i="14"/>
  <c r="F107" i="11" s="1"/>
  <c r="C107" i="11" s="1"/>
  <c r="C107" i="14"/>
  <c r="H107" i="11" s="1"/>
  <c r="E107" i="11" s="1"/>
  <c r="B24" i="14"/>
  <c r="F24" i="11" s="1"/>
  <c r="C24" i="11" s="1"/>
  <c r="C24" i="14"/>
  <c r="H24" i="11" s="1"/>
  <c r="E24" i="11" s="1"/>
  <c r="B154" i="14"/>
  <c r="F154" i="11" s="1"/>
  <c r="C154" i="11" s="1"/>
  <c r="C154" i="14"/>
  <c r="H154" i="11" s="1"/>
  <c r="E154" i="11" s="1"/>
  <c r="S76" i="14"/>
  <c r="C76" i="14"/>
  <c r="H76" i="11" s="1"/>
  <c r="E76" i="11" s="1"/>
  <c r="S59" i="3"/>
  <c r="R52" i="4"/>
  <c r="S82" i="3"/>
  <c r="R71" i="4"/>
  <c r="T96" i="3"/>
  <c r="R96" i="3" s="1"/>
  <c r="S84" i="4"/>
  <c r="M29" i="3"/>
  <c r="L29" i="3" s="1"/>
  <c r="L26" i="4"/>
  <c r="S50" i="14"/>
  <c r="C50" i="14"/>
  <c r="H50" i="11" s="1"/>
  <c r="E50" i="11" s="1"/>
  <c r="M96" i="3"/>
  <c r="L84" i="4"/>
  <c r="I147" i="11"/>
  <c r="K149" i="3"/>
  <c r="N22" i="3"/>
  <c r="M17" i="5"/>
  <c r="C100" i="14"/>
  <c r="H100" i="11" s="1"/>
  <c r="E100" i="11" s="1"/>
  <c r="T67" i="3"/>
  <c r="S44" i="5"/>
  <c r="Q44" i="5" s="1"/>
  <c r="S59" i="4"/>
  <c r="Q59" i="4" s="1"/>
  <c r="B126" i="14"/>
  <c r="F126" i="11" s="1"/>
  <c r="C126" i="11" s="1"/>
  <c r="C126" i="14"/>
  <c r="H126" i="11" s="1"/>
  <c r="E126" i="11" s="1"/>
  <c r="M17" i="3"/>
  <c r="L15" i="4"/>
  <c r="N153" i="3"/>
  <c r="M138" i="4"/>
  <c r="S93" i="14"/>
  <c r="C93" i="14"/>
  <c r="H93" i="11" s="1"/>
  <c r="E93" i="11" s="1"/>
  <c r="T68" i="3"/>
  <c r="R68" i="3" s="1"/>
  <c r="S60" i="4"/>
  <c r="Q60" i="4" s="1"/>
  <c r="I96" i="11"/>
  <c r="K98" i="3"/>
  <c r="B14" i="14"/>
  <c r="F14" i="11" s="1"/>
  <c r="C14" i="11" s="1"/>
  <c r="C14" i="14"/>
  <c r="H14" i="11" s="1"/>
  <c r="E14" i="11" s="1"/>
  <c r="S75" i="14"/>
  <c r="C75" i="14"/>
  <c r="H75" i="11" s="1"/>
  <c r="E75" i="11" s="1"/>
  <c r="S157" i="14"/>
  <c r="B157" i="14" s="1"/>
  <c r="F157" i="11" s="1"/>
  <c r="C157" i="11" s="1"/>
  <c r="B157" i="11" s="1"/>
  <c r="C157" i="14"/>
  <c r="H157" i="11" s="1"/>
  <c r="E157" i="11" s="1"/>
  <c r="S58" i="3"/>
  <c r="R40" i="5"/>
  <c r="B121" i="14"/>
  <c r="F121" i="11" s="1"/>
  <c r="C121" i="11" s="1"/>
  <c r="C121" i="14"/>
  <c r="H121" i="11" s="1"/>
  <c r="E121" i="11" s="1"/>
  <c r="S81" i="3"/>
  <c r="R53" i="5"/>
  <c r="Q53" i="5" s="1"/>
  <c r="Q25" i="4"/>
  <c r="B114" i="14"/>
  <c r="F114" i="11" s="1"/>
  <c r="C114" i="11" s="1"/>
  <c r="C114" i="14"/>
  <c r="H114" i="11" s="1"/>
  <c r="E114" i="11" s="1"/>
  <c r="M117" i="3"/>
  <c r="L103" i="4"/>
  <c r="T61" i="3"/>
  <c r="R61" i="3" s="1"/>
  <c r="S54" i="4"/>
  <c r="Q54" i="4" s="1"/>
  <c r="S41" i="5"/>
  <c r="Q41" i="5" s="1"/>
  <c r="T154" i="3"/>
  <c r="R154" i="3" s="1"/>
  <c r="S139" i="4"/>
  <c r="Q139" i="4" s="1"/>
  <c r="S90" i="3"/>
  <c r="R90" i="3" s="1"/>
  <c r="R55" i="5"/>
  <c r="R78" i="4"/>
  <c r="I20" i="11"/>
  <c r="J17" i="5" s="1"/>
  <c r="K22" i="3"/>
  <c r="B67" i="14"/>
  <c r="F67" i="11" s="1"/>
  <c r="C67" i="11" s="1"/>
  <c r="C67" i="14"/>
  <c r="H67" i="11" s="1"/>
  <c r="E67" i="11" s="1"/>
  <c r="S60" i="14"/>
  <c r="C60" i="14"/>
  <c r="H60" i="11" s="1"/>
  <c r="E60" i="11" s="1"/>
  <c r="T105" i="3"/>
  <c r="R105" i="3" s="1"/>
  <c r="S93" i="4"/>
  <c r="R160" i="7"/>
  <c r="Q159" i="3"/>
  <c r="P89" i="5"/>
  <c r="P143" i="4"/>
  <c r="S12" i="3"/>
  <c r="R11" i="4"/>
  <c r="N59" i="3"/>
  <c r="M52" i="4"/>
  <c r="I9" i="11"/>
  <c r="J11" i="5" s="1"/>
  <c r="K11" i="3"/>
  <c r="M107" i="3"/>
  <c r="L64" i="5"/>
  <c r="L95" i="4"/>
  <c r="S88" i="3"/>
  <c r="R76" i="4"/>
  <c r="C90" i="14"/>
  <c r="H90" i="11" s="1"/>
  <c r="E90" i="11" s="1"/>
  <c r="S84" i="3"/>
  <c r="R73" i="4"/>
  <c r="I82" i="11"/>
  <c r="J73" i="4" s="1"/>
  <c r="K84" i="3"/>
  <c r="M27" i="3"/>
  <c r="L24" i="4"/>
  <c r="L19" i="5"/>
  <c r="K19" i="5" s="1"/>
  <c r="N107" i="3"/>
  <c r="L107" i="3" s="1"/>
  <c r="M64" i="5"/>
  <c r="K64" i="5" s="1"/>
  <c r="M95" i="4"/>
  <c r="I79" i="11"/>
  <c r="J53" i="5" s="1"/>
  <c r="K81" i="3"/>
  <c r="I45" i="11"/>
  <c r="J41" i="4" s="1"/>
  <c r="K47" i="3"/>
  <c r="I30" i="11"/>
  <c r="J23" i="5" s="1"/>
  <c r="K32" i="3"/>
  <c r="S36" i="3"/>
  <c r="R32" i="4"/>
  <c r="T82" i="3"/>
  <c r="R82" i="3" s="1"/>
  <c r="S71" i="4"/>
  <c r="Q71" i="4" s="1"/>
  <c r="B112" i="14"/>
  <c r="F112" i="11" s="1"/>
  <c r="C112" i="11" s="1"/>
  <c r="C112" i="14"/>
  <c r="H112" i="11" s="1"/>
  <c r="E112" i="11" s="1"/>
  <c r="S89" i="3"/>
  <c r="R77" i="4"/>
  <c r="AN127" i="8"/>
  <c r="I94" i="6"/>
  <c r="N94" i="6" s="1"/>
  <c r="AN112" i="8"/>
  <c r="Q123" i="4"/>
  <c r="N111" i="7"/>
  <c r="Q111" i="7" s="1"/>
  <c r="K111" i="7"/>
  <c r="Z86" i="6"/>
  <c r="AA86" i="6" s="1"/>
  <c r="N165" i="7"/>
  <c r="Q165" i="7" s="1"/>
  <c r="K165" i="7"/>
  <c r="R15" i="6"/>
  <c r="N29" i="7"/>
  <c r="Q29" i="7" s="1"/>
  <c r="K29" i="7"/>
  <c r="R128" i="8"/>
  <c r="I8" i="6"/>
  <c r="I36" i="6"/>
  <c r="AN165" i="8"/>
  <c r="R148" i="6"/>
  <c r="C104" i="14"/>
  <c r="H104" i="11" s="1"/>
  <c r="E104" i="11" s="1"/>
  <c r="B104" i="11" s="1"/>
  <c r="N79" i="7"/>
  <c r="Q79" i="7" s="1"/>
  <c r="K79" i="7"/>
  <c r="O38" i="5"/>
  <c r="L21" i="5"/>
  <c r="L27" i="4"/>
  <c r="M74" i="6"/>
  <c r="N74" i="6" s="1"/>
  <c r="B3" i="14"/>
  <c r="F3" i="11" s="1"/>
  <c r="C3" i="11" s="1"/>
  <c r="Q12" i="4"/>
  <c r="N92" i="7"/>
  <c r="Q92" i="7" s="1"/>
  <c r="K92" i="7"/>
  <c r="S138" i="4"/>
  <c r="Q138" i="4" s="1"/>
  <c r="Q141" i="4"/>
  <c r="R75" i="4"/>
  <c r="Q38" i="5"/>
  <c r="R73" i="5"/>
  <c r="Q26" i="4"/>
  <c r="Q78" i="4"/>
  <c r="S81" i="4"/>
  <c r="Q81" i="4" s="1"/>
  <c r="Z119" i="6"/>
  <c r="AN149" i="8"/>
  <c r="Q98" i="7"/>
  <c r="AB63" i="6"/>
  <c r="W129" i="8"/>
  <c r="Q101" i="7"/>
  <c r="AA62" i="6"/>
  <c r="R11" i="6"/>
  <c r="B85" i="14"/>
  <c r="F85" i="11" s="1"/>
  <c r="C85" i="11" s="1"/>
  <c r="R64" i="4"/>
  <c r="B106" i="14"/>
  <c r="F106" i="11" s="1"/>
  <c r="C106" i="11" s="1"/>
  <c r="B106" i="11" s="1"/>
  <c r="K61" i="7"/>
  <c r="N61" i="7"/>
  <c r="Q61" i="7" s="1"/>
  <c r="M42" i="6"/>
  <c r="Q125" i="7"/>
  <c r="N140" i="6"/>
  <c r="R100" i="6"/>
  <c r="AB100" i="6" s="1"/>
  <c r="U28" i="4"/>
  <c r="U47" i="4"/>
  <c r="U73" i="5"/>
  <c r="U84" i="5"/>
  <c r="L127" i="4"/>
  <c r="AN141" i="8"/>
  <c r="D124" i="14"/>
  <c r="B124" i="14" s="1"/>
  <c r="F124" i="11" s="1"/>
  <c r="C124" i="11" s="1"/>
  <c r="B124" i="11" s="1"/>
  <c r="R137" i="6"/>
  <c r="K8" i="7"/>
  <c r="N8" i="7"/>
  <c r="Q8" i="7" s="1"/>
  <c r="M157" i="6"/>
  <c r="N157" i="6" s="1"/>
  <c r="R40" i="3"/>
  <c r="AA141" i="6"/>
  <c r="K139" i="7"/>
  <c r="N139" i="7"/>
  <c r="Q139" i="7" s="1"/>
  <c r="AB103" i="14"/>
  <c r="Z103" i="14" s="1"/>
  <c r="S103" i="14" s="1"/>
  <c r="AA142" i="6"/>
  <c r="AB142" i="6" s="1"/>
  <c r="Q63" i="4"/>
  <c r="C98" i="14"/>
  <c r="H98" i="11" s="1"/>
  <c r="E98" i="11" s="1"/>
  <c r="N64" i="7"/>
  <c r="Q64" i="7" s="1"/>
  <c r="K64" i="7"/>
  <c r="Q46" i="5"/>
  <c r="O64" i="4"/>
  <c r="P75" i="5"/>
  <c r="AN163" i="8"/>
  <c r="K97" i="7"/>
  <c r="O97" i="7"/>
  <c r="Q97" i="7" s="1"/>
  <c r="N27" i="7"/>
  <c r="Q27" i="7" s="1"/>
  <c r="K27" i="7"/>
  <c r="AN119" i="8"/>
  <c r="I104" i="6"/>
  <c r="Z66" i="6"/>
  <c r="M74" i="5"/>
  <c r="B38" i="11"/>
  <c r="N25" i="6"/>
  <c r="W127" i="8"/>
  <c r="Q71" i="7"/>
  <c r="S128" i="4"/>
  <c r="Q128" i="4" s="1"/>
  <c r="O65" i="4"/>
  <c r="U32" i="5"/>
  <c r="B59" i="14"/>
  <c r="F59" i="11" s="1"/>
  <c r="C59" i="11" s="1"/>
  <c r="R163" i="6"/>
  <c r="D117" i="14"/>
  <c r="Z42" i="6"/>
  <c r="O78" i="5"/>
  <c r="M119" i="4"/>
  <c r="K125" i="8"/>
  <c r="AB25" i="14"/>
  <c r="Z25" i="14" s="1"/>
  <c r="R28" i="7"/>
  <c r="Q27" i="3"/>
  <c r="D87" i="14"/>
  <c r="I153" i="6"/>
  <c r="N153" i="6" s="1"/>
  <c r="I123" i="6"/>
  <c r="M75" i="6"/>
  <c r="N75" i="6" s="1"/>
  <c r="I62" i="6"/>
  <c r="B13" i="14"/>
  <c r="F13" i="11" s="1"/>
  <c r="C13" i="11" s="1"/>
  <c r="M160" i="6"/>
  <c r="N160" i="6" s="1"/>
  <c r="K119" i="8"/>
  <c r="N119" i="8"/>
  <c r="M92" i="6"/>
  <c r="N92" i="6" s="1"/>
  <c r="I120" i="6"/>
  <c r="M44" i="6"/>
  <c r="N44" i="6" s="1"/>
  <c r="R86" i="6"/>
  <c r="R81" i="6"/>
  <c r="AB81" i="6" s="1"/>
  <c r="R57" i="7"/>
  <c r="Q56" i="3"/>
  <c r="I137" i="6"/>
  <c r="Z152" i="6"/>
  <c r="R132" i="3"/>
  <c r="N134" i="7"/>
  <c r="Q134" i="7" s="1"/>
  <c r="K134" i="7"/>
  <c r="M26" i="6"/>
  <c r="N26" i="6" s="1"/>
  <c r="Z149" i="6"/>
  <c r="R147" i="6"/>
  <c r="B123" i="14"/>
  <c r="F123" i="11" s="1"/>
  <c r="C123" i="11" s="1"/>
  <c r="B123" i="11" s="1"/>
  <c r="M34" i="6"/>
  <c r="R43" i="5"/>
  <c r="Z69" i="6"/>
  <c r="AB41" i="6"/>
  <c r="B99" i="14"/>
  <c r="F99" i="11" s="1"/>
  <c r="C99" i="11" s="1"/>
  <c r="B99" i="11" s="1"/>
  <c r="I66" i="6"/>
  <c r="Z43" i="6"/>
  <c r="AN37" i="8"/>
  <c r="M13" i="6"/>
  <c r="N13" i="6" s="1"/>
  <c r="Q82" i="7"/>
  <c r="R140" i="7"/>
  <c r="Q139" i="3"/>
  <c r="Z46" i="6"/>
  <c r="AA46" i="6" s="1"/>
  <c r="AB46" i="6" s="1"/>
  <c r="I149" i="6"/>
  <c r="N38" i="7"/>
  <c r="Q38" i="7" s="1"/>
  <c r="K38" i="7"/>
  <c r="B102" i="14"/>
  <c r="F102" i="11" s="1"/>
  <c r="C102" i="11" s="1"/>
  <c r="B102" i="11" s="1"/>
  <c r="R72" i="7"/>
  <c r="Q71" i="3"/>
  <c r="AA163" i="6"/>
  <c r="Z148" i="6"/>
  <c r="AA74" i="6"/>
  <c r="AB74" i="6" s="1"/>
  <c r="L12" i="5"/>
  <c r="N56" i="7"/>
  <c r="Q56" i="7" s="1"/>
  <c r="K56" i="7"/>
  <c r="R48" i="6"/>
  <c r="AB48" i="6" s="1"/>
  <c r="I77" i="6"/>
  <c r="N77" i="6" s="1"/>
  <c r="AA15" i="6"/>
  <c r="S6" i="4"/>
  <c r="B16" i="14"/>
  <c r="F16" i="11" s="1"/>
  <c r="C16" i="11" s="1"/>
  <c r="W128" i="8"/>
  <c r="B144" i="14"/>
  <c r="F144" i="11" s="1"/>
  <c r="C144" i="11" s="1"/>
  <c r="P125" i="4"/>
  <c r="H120" i="8"/>
  <c r="O120" i="8" s="1"/>
  <c r="AB34" i="14"/>
  <c r="Z34" i="14" s="1"/>
  <c r="S34" i="14" s="1"/>
  <c r="S14" i="5"/>
  <c r="Q14" i="5" s="1"/>
  <c r="Q48" i="4"/>
  <c r="O53" i="5"/>
  <c r="P62" i="4"/>
  <c r="P19" i="5"/>
  <c r="O47" i="4"/>
  <c r="O62" i="4"/>
  <c r="M131" i="4"/>
  <c r="K131" i="4" s="1"/>
  <c r="L41" i="4"/>
  <c r="L85" i="5"/>
  <c r="L74" i="4"/>
  <c r="L146" i="4"/>
  <c r="M58" i="5"/>
  <c r="M124" i="6"/>
  <c r="N124" i="6" s="1"/>
  <c r="O108" i="7"/>
  <c r="K108" i="7"/>
  <c r="B95" i="14"/>
  <c r="F95" i="11" s="1"/>
  <c r="C95" i="11" s="1"/>
  <c r="B95" i="11" s="1"/>
  <c r="I89" i="6"/>
  <c r="I50" i="6"/>
  <c r="AN34" i="8"/>
  <c r="AN135" i="8"/>
  <c r="B22" i="11"/>
  <c r="L128" i="4"/>
  <c r="L66" i="5"/>
  <c r="AN114" i="8"/>
  <c r="N105" i="7"/>
  <c r="Q105" i="7" s="1"/>
  <c r="K105" i="7"/>
  <c r="Z88" i="6"/>
  <c r="I70" i="6"/>
  <c r="AB21" i="14"/>
  <c r="Z21" i="14" s="1"/>
  <c r="S21" i="14" s="1"/>
  <c r="B21" i="14" s="1"/>
  <c r="F21" i="11" s="1"/>
  <c r="C21" i="11" s="1"/>
  <c r="S87" i="4"/>
  <c r="R73" i="3"/>
  <c r="S52" i="14"/>
  <c r="B52" i="14" s="1"/>
  <c r="F52" i="11" s="1"/>
  <c r="C52" i="11" s="1"/>
  <c r="C52" i="14"/>
  <c r="H52" i="11" s="1"/>
  <c r="E52" i="11" s="1"/>
  <c r="M46" i="6"/>
  <c r="R10" i="7"/>
  <c r="Q9" i="3"/>
  <c r="R18" i="4"/>
  <c r="S118" i="4"/>
  <c r="Q8" i="4"/>
  <c r="Q19" i="4"/>
  <c r="R17" i="5"/>
  <c r="Q38" i="4"/>
  <c r="K6" i="8"/>
  <c r="S11" i="5"/>
  <c r="Q11" i="5" s="1"/>
  <c r="R80" i="7"/>
  <c r="Q79" i="3"/>
  <c r="M67" i="6"/>
  <c r="AN96" i="8"/>
  <c r="AN90" i="8"/>
  <c r="I23" i="6"/>
  <c r="N23" i="6" s="1"/>
  <c r="R87" i="6"/>
  <c r="M66" i="6"/>
  <c r="N66" i="6" s="1"/>
  <c r="O46" i="5"/>
  <c r="U27" i="5"/>
  <c r="R37" i="6"/>
  <c r="I156" i="6"/>
  <c r="AA132" i="6"/>
  <c r="AB132" i="6" s="1"/>
  <c r="R121" i="6"/>
  <c r="R114" i="6"/>
  <c r="L40" i="5"/>
  <c r="U63" i="5"/>
  <c r="U80" i="5"/>
  <c r="U90" i="5"/>
  <c r="U67" i="5"/>
  <c r="S88" i="5"/>
  <c r="Q88" i="5" s="1"/>
  <c r="C47" i="14"/>
  <c r="H47" i="11" s="1"/>
  <c r="E47" i="11" s="1"/>
  <c r="I45" i="6"/>
  <c r="L136" i="4"/>
  <c r="K68" i="7"/>
  <c r="N68" i="7"/>
  <c r="Q68" i="7" s="1"/>
  <c r="M132" i="6"/>
  <c r="N132" i="6" s="1"/>
  <c r="AA137" i="6"/>
  <c r="S69" i="5"/>
  <c r="Q69" i="5" s="1"/>
  <c r="Z111" i="6"/>
  <c r="R53" i="6"/>
  <c r="R47" i="6"/>
  <c r="R141" i="6"/>
  <c r="AB141" i="6" s="1"/>
  <c r="R144" i="7"/>
  <c r="Q143" i="3"/>
  <c r="Z139" i="6"/>
  <c r="AB117" i="14"/>
  <c r="Z117" i="14" s="1"/>
  <c r="Z157" i="6"/>
  <c r="AB136" i="14"/>
  <c r="Z136" i="14" s="1"/>
  <c r="S136" i="14" s="1"/>
  <c r="B136" i="14" s="1"/>
  <c r="F136" i="11" s="1"/>
  <c r="C136" i="11" s="1"/>
  <c r="S12" i="5"/>
  <c r="Z56" i="6"/>
  <c r="AA56" i="6" s="1"/>
  <c r="AB56" i="6" s="1"/>
  <c r="S36" i="4"/>
  <c r="Q36" i="4" s="1"/>
  <c r="O49" i="5"/>
  <c r="C56" i="14"/>
  <c r="H56" i="11" s="1"/>
  <c r="E56" i="11" s="1"/>
  <c r="AB33" i="14"/>
  <c r="Z33" i="14" s="1"/>
  <c r="S33" i="14" s="1"/>
  <c r="B33" i="14" s="1"/>
  <c r="F33" i="11" s="1"/>
  <c r="C33" i="11" s="1"/>
  <c r="R64" i="5"/>
  <c r="Z145" i="6"/>
  <c r="AA145" i="6" s="1"/>
  <c r="AB145" i="6" s="1"/>
  <c r="AN44" i="8"/>
  <c r="Z34" i="6"/>
  <c r="AA34" i="6" s="1"/>
  <c r="Q23" i="4"/>
  <c r="O75" i="5"/>
  <c r="N78" i="7"/>
  <c r="Q78" i="7" s="1"/>
  <c r="K78" i="7"/>
  <c r="O87" i="5"/>
  <c r="C28" i="14"/>
  <c r="H28" i="11" s="1"/>
  <c r="E28" i="11" s="1"/>
  <c r="B28" i="11" s="1"/>
  <c r="U42" i="5"/>
  <c r="R96" i="4"/>
  <c r="R64" i="3"/>
  <c r="Q39" i="7"/>
  <c r="AA25" i="6"/>
  <c r="M65" i="4"/>
  <c r="N47" i="7"/>
  <c r="Q47" i="7" s="1"/>
  <c r="K47" i="7"/>
  <c r="N143" i="7"/>
  <c r="Q143" i="7" s="1"/>
  <c r="K143" i="7"/>
  <c r="B130" i="14"/>
  <c r="F130" i="11" s="1"/>
  <c r="C130" i="11" s="1"/>
  <c r="C130" i="14"/>
  <c r="H130" i="11" s="1"/>
  <c r="E130" i="11" s="1"/>
  <c r="B163" i="14"/>
  <c r="F163" i="11" s="1"/>
  <c r="C163" i="11" s="1"/>
  <c r="AN121" i="8"/>
  <c r="AN28" i="8"/>
  <c r="K49" i="7"/>
  <c r="N49" i="7"/>
  <c r="Q49" i="7" s="1"/>
  <c r="L133" i="3"/>
  <c r="K20" i="7"/>
  <c r="N20" i="7"/>
  <c r="Q20" i="7" s="1"/>
  <c r="AN92" i="8"/>
  <c r="B83" i="14"/>
  <c r="F83" i="11" s="1"/>
  <c r="C83" i="11" s="1"/>
  <c r="L27" i="5"/>
  <c r="AN148" i="8"/>
  <c r="R97" i="3"/>
  <c r="R55" i="7"/>
  <c r="Q54" i="3"/>
  <c r="L164" i="3"/>
  <c r="B149" i="14"/>
  <c r="F149" i="11" s="1"/>
  <c r="C149" i="11" s="1"/>
  <c r="B149" i="11" s="1"/>
  <c r="U7" i="4"/>
  <c r="B101" i="14"/>
  <c r="F101" i="11" s="1"/>
  <c r="C101" i="11" s="1"/>
  <c r="B101" i="11" s="1"/>
  <c r="S18" i="4"/>
  <c r="Q18" i="4" s="1"/>
  <c r="Q34" i="4"/>
  <c r="Q56" i="4"/>
  <c r="B53" i="14"/>
  <c r="F53" i="11" s="1"/>
  <c r="C53" i="11" s="1"/>
  <c r="L92" i="5"/>
  <c r="R25" i="7"/>
  <c r="Q24" i="3"/>
  <c r="AA87" i="6"/>
  <c r="R118" i="7"/>
  <c r="Q117" i="3"/>
  <c r="B6" i="14"/>
  <c r="F6" i="11" s="1"/>
  <c r="C6" i="11" s="1"/>
  <c r="U31" i="5"/>
  <c r="U54" i="4"/>
  <c r="U37" i="4"/>
  <c r="L36" i="4"/>
  <c r="R99" i="3"/>
  <c r="N139" i="6"/>
  <c r="B150" i="14"/>
  <c r="F150" i="11" s="1"/>
  <c r="C150" i="11" s="1"/>
  <c r="B150" i="11" s="1"/>
  <c r="N114" i="3"/>
  <c r="M101" i="4"/>
  <c r="N93" i="6"/>
  <c r="R51" i="5"/>
  <c r="Q107" i="7"/>
  <c r="AA66" i="6"/>
  <c r="Q55" i="5"/>
  <c r="AA128" i="6"/>
  <c r="N83" i="7"/>
  <c r="Q83" i="7" s="1"/>
  <c r="K83" i="7"/>
  <c r="R11" i="3"/>
  <c r="R81" i="7"/>
  <c r="Q80" i="3"/>
  <c r="Q66" i="5"/>
  <c r="C144" i="14"/>
  <c r="H144" i="11" s="1"/>
  <c r="E144" i="11" s="1"/>
  <c r="B63" i="14"/>
  <c r="F63" i="11" s="1"/>
  <c r="C63" i="11" s="1"/>
  <c r="R10" i="4"/>
  <c r="R33" i="7"/>
  <c r="Q32" i="3"/>
  <c r="B50" i="14"/>
  <c r="F50" i="11" s="1"/>
  <c r="C50" i="11" s="1"/>
  <c r="B50" i="11" s="1"/>
  <c r="U30" i="5"/>
  <c r="AN102" i="8"/>
  <c r="R89" i="6"/>
  <c r="Z45" i="6"/>
  <c r="AA45" i="6" s="1"/>
  <c r="AB45" i="6" s="1"/>
  <c r="H123" i="8"/>
  <c r="R83" i="4"/>
  <c r="AN20" i="8"/>
  <c r="N40" i="7"/>
  <c r="Q40" i="7" s="1"/>
  <c r="K40" i="7"/>
  <c r="N63" i="7"/>
  <c r="Q63" i="7" s="1"/>
  <c r="K63" i="7"/>
  <c r="B49" i="14"/>
  <c r="F49" i="11" s="1"/>
  <c r="C49" i="11" s="1"/>
  <c r="B49" i="11" s="1"/>
  <c r="I148" i="11"/>
  <c r="K150" i="3"/>
  <c r="AN58" i="8"/>
  <c r="N15" i="7"/>
  <c r="Q15" i="7" s="1"/>
  <c r="K15" i="7"/>
  <c r="B47" i="14"/>
  <c r="F47" i="11" s="1"/>
  <c r="C47" i="11" s="1"/>
  <c r="B47" i="11" s="1"/>
  <c r="AA43" i="6"/>
  <c r="AB43" i="6" s="1"/>
  <c r="T28" i="3"/>
  <c r="S20" i="5"/>
  <c r="Q20" i="5" s="1"/>
  <c r="AA152" i="6"/>
  <c r="M18" i="3"/>
  <c r="L16" i="4"/>
  <c r="N36" i="6"/>
  <c r="S14" i="4"/>
  <c r="Q14" i="4" s="1"/>
  <c r="AN166" i="8"/>
  <c r="Q74" i="7"/>
  <c r="AB31" i="6"/>
  <c r="P21" i="5"/>
  <c r="O27" i="4"/>
  <c r="O50" i="4"/>
  <c r="O80" i="5"/>
  <c r="L86" i="5"/>
  <c r="L114" i="4"/>
  <c r="L147" i="4"/>
  <c r="R34" i="7"/>
  <c r="Q33" i="3"/>
  <c r="N156" i="7"/>
  <c r="Q156" i="7" s="1"/>
  <c r="K156" i="7"/>
  <c r="C163" i="14"/>
  <c r="H163" i="11" s="1"/>
  <c r="E163" i="11" s="1"/>
  <c r="R104" i="6"/>
  <c r="R65" i="6"/>
  <c r="AB65" i="6" s="1"/>
  <c r="R20" i="3"/>
  <c r="U51" i="4"/>
  <c r="R85" i="6"/>
  <c r="AB85" i="6" s="1"/>
  <c r="N11" i="7"/>
  <c r="Q11" i="7" s="1"/>
  <c r="K11" i="7"/>
  <c r="N112" i="7"/>
  <c r="Q112" i="7" s="1"/>
  <c r="K112" i="7"/>
  <c r="M137" i="6"/>
  <c r="N137" i="6" s="1"/>
  <c r="H119" i="8"/>
  <c r="O119" i="8" s="1"/>
  <c r="Q84" i="3"/>
  <c r="R85" i="7"/>
  <c r="AN70" i="8"/>
  <c r="I67" i="6"/>
  <c r="R73" i="7"/>
  <c r="Q72" i="3"/>
  <c r="R48" i="7"/>
  <c r="Q47" i="3"/>
  <c r="Z6" i="6"/>
  <c r="AA6" i="6" s="1"/>
  <c r="N149" i="7"/>
  <c r="Q149" i="7" s="1"/>
  <c r="K149" i="7"/>
  <c r="M116" i="6"/>
  <c r="N116" i="6" s="1"/>
  <c r="M93" i="5"/>
  <c r="Z164" i="6"/>
  <c r="AA164" i="6" s="1"/>
  <c r="M60" i="6"/>
  <c r="N60" i="6" s="1"/>
  <c r="M131" i="6"/>
  <c r="N131" i="6" s="1"/>
  <c r="B76" i="14"/>
  <c r="F76" i="11" s="1"/>
  <c r="C76" i="11" s="1"/>
  <c r="AB29" i="14"/>
  <c r="Z29" i="14" s="1"/>
  <c r="S29" i="14" s="1"/>
  <c r="B29" i="14" s="1"/>
  <c r="F29" i="11" s="1"/>
  <c r="C29" i="11" s="1"/>
  <c r="Z117" i="6"/>
  <c r="AA117" i="6" s="1"/>
  <c r="AB117" i="6" s="1"/>
  <c r="AN54" i="8"/>
  <c r="R53" i="4"/>
  <c r="Z121" i="6"/>
  <c r="AA121" i="6" s="1"/>
  <c r="R79" i="6"/>
  <c r="AB79" i="6" s="1"/>
  <c r="O63" i="4"/>
  <c r="O24" i="4"/>
  <c r="R91" i="6"/>
  <c r="AB91" i="6" s="1"/>
  <c r="M58" i="6"/>
  <c r="N58" i="6" s="1"/>
  <c r="M53" i="6"/>
  <c r="N53" i="6" s="1"/>
  <c r="Q142" i="7"/>
  <c r="Z51" i="6"/>
  <c r="AA51" i="6" s="1"/>
  <c r="AB51" i="6" s="1"/>
  <c r="M100" i="6"/>
  <c r="N100" i="6" s="1"/>
  <c r="I42" i="6"/>
  <c r="P63" i="4"/>
  <c r="AB152" i="6"/>
  <c r="AB19" i="6"/>
  <c r="P46" i="5"/>
  <c r="Q152" i="7"/>
  <c r="N57" i="6"/>
  <c r="R14" i="7"/>
  <c r="Q13" i="3"/>
  <c r="P12" i="4"/>
  <c r="O108" i="4"/>
  <c r="M12" i="6"/>
  <c r="I155" i="6"/>
  <c r="N155" i="6" s="1"/>
  <c r="B127" i="11"/>
  <c r="L93" i="5"/>
  <c r="R120" i="8"/>
  <c r="S43" i="5"/>
  <c r="Q43" i="5" s="1"/>
  <c r="I69" i="11"/>
  <c r="K71" i="3"/>
  <c r="M54" i="6"/>
  <c r="N54" i="6" s="1"/>
  <c r="P38" i="5"/>
  <c r="O8" i="4"/>
  <c r="L67" i="5"/>
  <c r="L148" i="4"/>
  <c r="K148" i="4" s="1"/>
  <c r="M72" i="4"/>
  <c r="L80" i="5"/>
  <c r="C85" i="14"/>
  <c r="H85" i="11" s="1"/>
  <c r="E85" i="11" s="1"/>
  <c r="B119" i="11"/>
  <c r="B81" i="14"/>
  <c r="F81" i="11" s="1"/>
  <c r="C81" i="11" s="1"/>
  <c r="Q41" i="7"/>
  <c r="S37" i="5"/>
  <c r="I112" i="6"/>
  <c r="N112" i="6" s="1"/>
  <c r="B12" i="14"/>
  <c r="F12" i="11" s="1"/>
  <c r="C12" i="11" s="1"/>
  <c r="C12" i="14"/>
  <c r="H12" i="11" s="1"/>
  <c r="E12" i="11" s="1"/>
  <c r="C160" i="14"/>
  <c r="H160" i="11" s="1"/>
  <c r="E160" i="11" s="1"/>
  <c r="B160" i="11" s="1"/>
  <c r="N126" i="8"/>
  <c r="K119" i="7"/>
  <c r="N119" i="7"/>
  <c r="Q119" i="7" s="1"/>
  <c r="N44" i="7"/>
  <c r="Q44" i="7" s="1"/>
  <c r="K44" i="7"/>
  <c r="N89" i="6"/>
  <c r="B155" i="14"/>
  <c r="F155" i="11" s="1"/>
  <c r="C155" i="11" s="1"/>
  <c r="AN137" i="8"/>
  <c r="W125" i="8"/>
  <c r="Z114" i="6"/>
  <c r="AA114" i="6" s="1"/>
  <c r="N77" i="7"/>
  <c r="Q77" i="7" s="1"/>
  <c r="K77" i="7"/>
  <c r="K37" i="7"/>
  <c r="N37" i="7"/>
  <c r="Q37" i="7" s="1"/>
  <c r="C16" i="14"/>
  <c r="H16" i="11" s="1"/>
  <c r="E16" i="11" s="1"/>
  <c r="K137" i="7"/>
  <c r="N137" i="7"/>
  <c r="Q137" i="7" s="1"/>
  <c r="M70" i="6"/>
  <c r="I46" i="6"/>
  <c r="L51" i="5"/>
  <c r="M141" i="6"/>
  <c r="N141" i="6" s="1"/>
  <c r="N52" i="7"/>
  <c r="Q52" i="7" s="1"/>
  <c r="K52" i="7"/>
  <c r="S25" i="5"/>
  <c r="Q25" i="5" s="1"/>
  <c r="S49" i="4"/>
  <c r="R90" i="4"/>
  <c r="Q99" i="4"/>
  <c r="Q47" i="5"/>
  <c r="R15" i="5"/>
  <c r="S58" i="4"/>
  <c r="Q58" i="4" s="1"/>
  <c r="S22" i="4"/>
  <c r="Q22" i="4" s="1"/>
  <c r="W6" i="8"/>
  <c r="H121" i="8"/>
  <c r="O121" i="8" s="1"/>
  <c r="AB87" i="14"/>
  <c r="Z87" i="14" s="1"/>
  <c r="S87" i="14" s="1"/>
  <c r="AN77" i="8"/>
  <c r="I40" i="6"/>
  <c r="N40" i="6" s="1"/>
  <c r="M32" i="6"/>
  <c r="N32" i="6" s="1"/>
  <c r="K127" i="7"/>
  <c r="N127" i="7"/>
  <c r="Q127" i="7" s="1"/>
  <c r="Z77" i="6"/>
  <c r="U79" i="4"/>
  <c r="AB106" i="6"/>
  <c r="Z97" i="6"/>
  <c r="M76" i="6"/>
  <c r="N76" i="6" s="1"/>
  <c r="M39" i="6"/>
  <c r="N39" i="6" s="1"/>
  <c r="I102" i="6"/>
  <c r="Q54" i="7"/>
  <c r="AA37" i="6"/>
  <c r="L109" i="3"/>
  <c r="N45" i="6"/>
  <c r="M154" i="6"/>
  <c r="N154" i="6" s="1"/>
  <c r="M147" i="6"/>
  <c r="N147" i="6" s="1"/>
  <c r="M146" i="3" s="1"/>
  <c r="X87" i="8"/>
  <c r="R120" i="6"/>
  <c r="AB120" i="6" s="1"/>
  <c r="U33" i="5"/>
  <c r="U8" i="4"/>
  <c r="M49" i="5"/>
  <c r="AN164" i="8"/>
  <c r="R93" i="6"/>
  <c r="B133" i="11"/>
  <c r="L44" i="4"/>
  <c r="I121" i="6"/>
  <c r="I16" i="6"/>
  <c r="N16" i="6" s="1"/>
  <c r="AN152" i="8"/>
  <c r="R116" i="6"/>
  <c r="AB116" i="6" s="1"/>
  <c r="R6" i="6"/>
  <c r="M166" i="6"/>
  <c r="R58" i="3"/>
  <c r="Z29" i="6"/>
  <c r="AA29" i="6" s="1"/>
  <c r="AB29" i="6" s="1"/>
  <c r="N154" i="7"/>
  <c r="Q154" i="7" s="1"/>
  <c r="K154" i="7"/>
  <c r="B98" i="14"/>
  <c r="F98" i="11" s="1"/>
  <c r="C98" i="11" s="1"/>
  <c r="B98" i="11" s="1"/>
  <c r="K87" i="7"/>
  <c r="N87" i="7"/>
  <c r="Q87" i="7" s="1"/>
  <c r="R66" i="6"/>
  <c r="AB66" i="6" s="1"/>
  <c r="Q51" i="7"/>
  <c r="I21" i="6"/>
  <c r="N21" i="6" s="1"/>
  <c r="L32" i="5"/>
  <c r="R76" i="6"/>
  <c r="Q26" i="7"/>
  <c r="Z161" i="6"/>
  <c r="O7" i="8"/>
  <c r="X7" i="8" s="1"/>
  <c r="AA129" i="6"/>
  <c r="AB129" i="6" s="1"/>
  <c r="AA88" i="6"/>
  <c r="AB88" i="6" s="1"/>
  <c r="Q53" i="7"/>
  <c r="AN31" i="8"/>
  <c r="N22" i="7"/>
  <c r="Q22" i="7" s="1"/>
  <c r="K22" i="7"/>
  <c r="I12" i="6"/>
  <c r="R87" i="4"/>
  <c r="AA157" i="6"/>
  <c r="AB157" i="6" s="1"/>
  <c r="N52" i="6"/>
  <c r="N98" i="6"/>
  <c r="R85" i="4"/>
  <c r="R27" i="5"/>
  <c r="K123" i="8"/>
  <c r="Z53" i="6"/>
  <c r="AA53" i="6" s="1"/>
  <c r="R25" i="6"/>
  <c r="AB25" i="6" s="1"/>
  <c r="M68" i="6"/>
  <c r="N68" i="6" s="1"/>
  <c r="AA49" i="6"/>
  <c r="AB49" i="6" s="1"/>
  <c r="L83" i="4"/>
  <c r="M108" i="4"/>
  <c r="C155" i="14"/>
  <c r="H155" i="11" s="1"/>
  <c r="E155" i="11" s="1"/>
  <c r="K124" i="7"/>
  <c r="N124" i="7"/>
  <c r="Q124" i="7" s="1"/>
  <c r="AN24" i="8"/>
  <c r="N131" i="7"/>
  <c r="Q131" i="7" s="1"/>
  <c r="K131" i="7"/>
  <c r="N58" i="7"/>
  <c r="Q58" i="7" s="1"/>
  <c r="K58" i="7"/>
  <c r="N132" i="7"/>
  <c r="Q132" i="7" s="1"/>
  <c r="K132" i="7"/>
  <c r="R65" i="7"/>
  <c r="Q64" i="3"/>
  <c r="AA139" i="6"/>
  <c r="N19" i="7"/>
  <c r="Q19" i="7" s="1"/>
  <c r="K19" i="7"/>
  <c r="I152" i="11"/>
  <c r="J139" i="4" s="1"/>
  <c r="K154" i="3"/>
  <c r="P13" i="3"/>
  <c r="O12" i="4"/>
  <c r="S125" i="4"/>
  <c r="Q125" i="4" s="1"/>
  <c r="AN86" i="8"/>
  <c r="Q108" i="7"/>
  <c r="AA77" i="6"/>
  <c r="AB77" i="6" s="1"/>
  <c r="S136" i="4"/>
  <c r="Q136" i="4" s="1"/>
  <c r="K43" i="7"/>
  <c r="N43" i="7"/>
  <c r="Q43" i="7" s="1"/>
  <c r="AA113" i="6"/>
  <c r="AN53" i="8"/>
  <c r="AN125" i="8"/>
  <c r="N96" i="7"/>
  <c r="Q96" i="7" s="1"/>
  <c r="K96" i="7"/>
  <c r="O21" i="5"/>
  <c r="P73" i="4"/>
  <c r="L8" i="4"/>
  <c r="M43" i="4"/>
  <c r="L99" i="4"/>
  <c r="N148" i="7"/>
  <c r="Q148" i="7" s="1"/>
  <c r="K148" i="7"/>
  <c r="B44" i="14"/>
  <c r="F44" i="11" s="1"/>
  <c r="C44" i="11" s="1"/>
  <c r="B44" i="11" s="1"/>
  <c r="N70" i="7"/>
  <c r="Q70" i="7" s="1"/>
  <c r="K70" i="7"/>
  <c r="I7" i="11"/>
  <c r="K9" i="3"/>
  <c r="W126" i="8"/>
  <c r="O126" i="8"/>
  <c r="N50" i="6"/>
  <c r="B138" i="14"/>
  <c r="F138" i="11" s="1"/>
  <c r="C138" i="11" s="1"/>
  <c r="N125" i="8"/>
  <c r="B60" i="14"/>
  <c r="F60" i="11" s="1"/>
  <c r="C60" i="11" s="1"/>
  <c r="B60" i="11" s="1"/>
  <c r="C73" i="14"/>
  <c r="H73" i="11" s="1"/>
  <c r="E73" i="11" s="1"/>
  <c r="B73" i="11" s="1"/>
  <c r="Q62" i="4"/>
  <c r="Q41" i="4"/>
  <c r="S81" i="5"/>
  <c r="Q81" i="5" s="1"/>
  <c r="S145" i="4"/>
  <c r="Q145" i="4" s="1"/>
  <c r="S13" i="5"/>
  <c r="Q13" i="5" s="1"/>
  <c r="S33" i="5"/>
  <c r="Q33" i="5" s="1"/>
  <c r="Q70" i="5"/>
  <c r="Q30" i="4"/>
  <c r="R142" i="4"/>
  <c r="Q142" i="4" s="1"/>
  <c r="R48" i="5"/>
  <c r="K145" i="7"/>
  <c r="N145" i="7"/>
  <c r="Q145" i="7" s="1"/>
  <c r="AN61" i="8"/>
  <c r="B4" i="11"/>
  <c r="D42" i="14"/>
  <c r="B42" i="14" s="1"/>
  <c r="F42" i="11" s="1"/>
  <c r="C42" i="11" s="1"/>
  <c r="B42" i="11" s="1"/>
  <c r="C6" i="14"/>
  <c r="H6" i="11" s="1"/>
  <c r="E6" i="11" s="1"/>
  <c r="AA119" i="6"/>
  <c r="AB119" i="6" s="1"/>
  <c r="AA97" i="6"/>
  <c r="AB97" i="6" s="1"/>
  <c r="Q126" i="7"/>
  <c r="R122" i="7"/>
  <c r="Q121" i="3"/>
  <c r="AN111" i="8"/>
  <c r="D100" i="14"/>
  <c r="K164" i="7"/>
  <c r="N164" i="7"/>
  <c r="Q164" i="7" s="1"/>
  <c r="N95" i="7"/>
  <c r="Q95" i="7" s="1"/>
  <c r="K95" i="7"/>
  <c r="M14" i="5"/>
  <c r="P48" i="4"/>
  <c r="R101" i="6"/>
  <c r="AB101" i="6" s="1"/>
  <c r="U68" i="5"/>
  <c r="U5" i="5"/>
  <c r="R84" i="3"/>
  <c r="AA39" i="6"/>
  <c r="AA55" i="6"/>
  <c r="AN42" i="8"/>
  <c r="S64" i="5"/>
  <c r="Q64" i="5" s="1"/>
  <c r="C94" i="14"/>
  <c r="H94" i="11" s="1"/>
  <c r="E94" i="11" s="1"/>
  <c r="B94" i="11" s="1"/>
  <c r="AN49" i="8"/>
  <c r="AN11" i="8"/>
  <c r="AN145" i="8"/>
  <c r="N104" i="7"/>
  <c r="Q104" i="7" s="1"/>
  <c r="K104" i="7"/>
  <c r="Q16" i="7"/>
  <c r="B100" i="14"/>
  <c r="F100" i="11" s="1"/>
  <c r="C100" i="11" s="1"/>
  <c r="B100" i="11" s="1"/>
  <c r="AB128" i="6"/>
  <c r="S59" i="5"/>
  <c r="S6" i="5"/>
  <c r="S78" i="5"/>
  <c r="Q78" i="5" s="1"/>
  <c r="AN161" i="8"/>
  <c r="B111" i="14"/>
  <c r="F111" i="11" s="1"/>
  <c r="C111" i="11" s="1"/>
  <c r="B111" i="11" s="1"/>
  <c r="S32" i="3"/>
  <c r="R32" i="3" s="1"/>
  <c r="R23" i="5"/>
  <c r="L13" i="4"/>
  <c r="AN160" i="8"/>
  <c r="U79" i="5"/>
  <c r="AB158" i="6"/>
  <c r="N156" i="6"/>
  <c r="R12" i="5"/>
  <c r="U121" i="4"/>
  <c r="D97" i="14"/>
  <c r="B97" i="14" s="1"/>
  <c r="F97" i="11" s="1"/>
  <c r="C97" i="11" s="1"/>
  <c r="R151" i="7"/>
  <c r="Q150" i="3"/>
  <c r="N17" i="6"/>
  <c r="AA159" i="6"/>
  <c r="AB122" i="6"/>
  <c r="M8" i="6"/>
  <c r="N8" i="6" s="1"/>
  <c r="K36" i="7"/>
  <c r="N36" i="7"/>
  <c r="Q36" i="7" s="1"/>
  <c r="O10" i="8"/>
  <c r="X10" i="8" s="1"/>
  <c r="B115" i="11"/>
  <c r="R31" i="7"/>
  <c r="Q30" i="3"/>
  <c r="Z64" i="6"/>
  <c r="AA64" i="6" s="1"/>
  <c r="AB64" i="6" s="1"/>
  <c r="B19" i="14"/>
  <c r="F19" i="11" s="1"/>
  <c r="C19" i="11" s="1"/>
  <c r="I141" i="11"/>
  <c r="J129" i="4" s="1"/>
  <c r="K143" i="3"/>
  <c r="N157" i="7"/>
  <c r="Q157" i="7" s="1"/>
  <c r="K157" i="7"/>
  <c r="AA90" i="6"/>
  <c r="AB90" i="6" s="1"/>
  <c r="O12" i="7"/>
  <c r="Q12" i="7" s="1"/>
  <c r="K12" i="7"/>
  <c r="B57" i="14"/>
  <c r="F57" i="11" s="1"/>
  <c r="C57" i="11" s="1"/>
  <c r="B57" i="11" s="1"/>
  <c r="M6" i="5"/>
  <c r="AN136" i="8"/>
  <c r="Z71" i="6"/>
  <c r="B61" i="14"/>
  <c r="F61" i="11" s="1"/>
  <c r="C61" i="11" s="1"/>
  <c r="B61" i="11" s="1"/>
  <c r="C21" i="14"/>
  <c r="H21" i="11" s="1"/>
  <c r="E21" i="11" s="1"/>
  <c r="Z140" i="6"/>
  <c r="AA140" i="6" s="1"/>
  <c r="AB140" i="6" s="1"/>
  <c r="S70" i="3"/>
  <c r="R70" i="3" s="1"/>
  <c r="R45" i="5"/>
  <c r="Z47" i="6"/>
  <c r="AN84" i="8"/>
  <c r="B55" i="14"/>
  <c r="F55" i="11" s="1"/>
  <c r="C55" i="11" s="1"/>
  <c r="B55" i="11" s="1"/>
  <c r="R13" i="6"/>
  <c r="I15" i="11"/>
  <c r="J15" i="4" s="1"/>
  <c r="K17" i="3"/>
  <c r="K147" i="7"/>
  <c r="P146" i="3" s="1"/>
  <c r="N147" i="7"/>
  <c r="Q147" i="7" s="1"/>
  <c r="B103" i="14"/>
  <c r="F103" i="11" s="1"/>
  <c r="C103" i="11" s="1"/>
  <c r="B70" i="11"/>
  <c r="U72" i="5"/>
  <c r="N42" i="7"/>
  <c r="Q42" i="7" s="1"/>
  <c r="K42" i="7"/>
  <c r="K67" i="7"/>
  <c r="N67" i="7"/>
  <c r="Q67" i="7" s="1"/>
  <c r="I66" i="11"/>
  <c r="J60" i="4" s="1"/>
  <c r="K68" i="3"/>
  <c r="R119" i="8"/>
  <c r="N62" i="7"/>
  <c r="Q62" i="7" s="1"/>
  <c r="K62" i="7"/>
  <c r="AN142" i="8"/>
  <c r="N84" i="7"/>
  <c r="Q84" i="7" s="1"/>
  <c r="K84" i="7"/>
  <c r="B74" i="14"/>
  <c r="F74" i="11" s="1"/>
  <c r="C74" i="11" s="1"/>
  <c r="B31" i="14"/>
  <c r="F31" i="11" s="1"/>
  <c r="C31" i="11" s="1"/>
  <c r="B131" i="14"/>
  <c r="F131" i="11" s="1"/>
  <c r="C131" i="11" s="1"/>
  <c r="N24" i="7"/>
  <c r="Q24" i="7" s="1"/>
  <c r="K24" i="7"/>
  <c r="Q16" i="5"/>
  <c r="AA161" i="6"/>
  <c r="AB161" i="6" s="1"/>
  <c r="N129" i="7"/>
  <c r="Q129" i="7" s="1"/>
  <c r="K129" i="7"/>
  <c r="L27" i="3"/>
  <c r="B34" i="14"/>
  <c r="F34" i="11" s="1"/>
  <c r="C34" i="11" s="1"/>
  <c r="AB12" i="6"/>
  <c r="AN32" i="8"/>
  <c r="K93" i="7"/>
  <c r="N93" i="7"/>
  <c r="Q93" i="7" s="1"/>
  <c r="R69" i="7"/>
  <c r="Q68" i="3"/>
  <c r="C71" i="14"/>
  <c r="H71" i="11" s="1"/>
  <c r="E71" i="11" s="1"/>
  <c r="N45" i="7"/>
  <c r="Q45" i="7" s="1"/>
  <c r="K45" i="7"/>
  <c r="H124" i="8"/>
  <c r="O124" i="8" s="1"/>
  <c r="N37" i="6"/>
  <c r="AB139" i="6"/>
  <c r="AB21" i="6"/>
  <c r="AA131" i="6"/>
  <c r="AB131" i="6" s="1"/>
  <c r="B140" i="14"/>
  <c r="F140" i="11" s="1"/>
  <c r="C140" i="11" s="1"/>
  <c r="AA111" i="6"/>
  <c r="AB111" i="6" s="1"/>
  <c r="R75" i="7"/>
  <c r="Q74" i="3"/>
  <c r="P65" i="4"/>
  <c r="U34" i="5"/>
  <c r="M127" i="6"/>
  <c r="N127" i="6" s="1"/>
  <c r="M102" i="6"/>
  <c r="N102" i="6" s="1"/>
  <c r="I29" i="6"/>
  <c r="W119" i="8"/>
  <c r="M49" i="6"/>
  <c r="N49" i="6" s="1"/>
  <c r="N155" i="7"/>
  <c r="Q155" i="7" s="1"/>
  <c r="K155" i="7"/>
  <c r="N114" i="7"/>
  <c r="Q114" i="7" s="1"/>
  <c r="K114" i="7"/>
  <c r="D51" i="14"/>
  <c r="N6" i="7"/>
  <c r="Q6" i="7" s="1"/>
  <c r="K6" i="7"/>
  <c r="R119" i="4"/>
  <c r="R22" i="6"/>
  <c r="I83" i="6"/>
  <c r="B58" i="14"/>
  <c r="F58" i="11" s="1"/>
  <c r="C58" i="11" s="1"/>
  <c r="B58" i="11" s="1"/>
  <c r="P162" i="7"/>
  <c r="Q162" i="7" s="1"/>
  <c r="K162" i="7"/>
  <c r="R118" i="6"/>
  <c r="AB118" i="6" s="1"/>
  <c r="W124" i="8"/>
  <c r="K161" i="7"/>
  <c r="N161" i="7"/>
  <c r="Q161" i="7" s="1"/>
  <c r="R149" i="6"/>
  <c r="Q123" i="7"/>
  <c r="I105" i="6"/>
  <c r="C18" i="14"/>
  <c r="H18" i="11" s="1"/>
  <c r="E18" i="11" s="1"/>
  <c r="O127" i="4"/>
  <c r="AA13" i="6"/>
  <c r="U23" i="4"/>
  <c r="K116" i="7"/>
  <c r="N116" i="7"/>
  <c r="Q116" i="7" s="1"/>
  <c r="M111" i="6"/>
  <c r="N111" i="6" s="1"/>
  <c r="R61" i="6"/>
  <c r="R164" i="6"/>
  <c r="N153" i="7"/>
  <c r="Q153" i="7" s="1"/>
  <c r="K153" i="7"/>
  <c r="C59" i="14"/>
  <c r="H59" i="11" s="1"/>
  <c r="E59" i="11" s="1"/>
  <c r="B43" i="14"/>
  <c r="F43" i="11" s="1"/>
  <c r="C43" i="11" s="1"/>
  <c r="B43" i="11" s="1"/>
  <c r="K32" i="7"/>
  <c r="N32" i="7"/>
  <c r="Q32" i="7" s="1"/>
  <c r="B77" i="14"/>
  <c r="F77" i="11" s="1"/>
  <c r="C77" i="11" s="1"/>
  <c r="B77" i="11" s="1"/>
  <c r="K7" i="7"/>
  <c r="N7" i="7"/>
  <c r="Q7" i="7" s="1"/>
  <c r="R113" i="6"/>
  <c r="AB113" i="6" s="1"/>
  <c r="K128" i="8"/>
  <c r="AB68" i="6"/>
  <c r="R42" i="6"/>
  <c r="Q158" i="7"/>
  <c r="AB8" i="14"/>
  <c r="Z8" i="14" s="1"/>
  <c r="S8" i="14" s="1"/>
  <c r="B8" i="14" s="1"/>
  <c r="F8" i="11" s="1"/>
  <c r="C8" i="11" s="1"/>
  <c r="R157" i="3"/>
  <c r="I20" i="6"/>
  <c r="N20" i="6" s="1"/>
  <c r="Z166" i="6"/>
  <c r="W120" i="8"/>
  <c r="R82" i="6"/>
  <c r="AB82" i="6" s="1"/>
  <c r="L100" i="4"/>
  <c r="AA162" i="6"/>
  <c r="AB162" i="6" s="1"/>
  <c r="M62" i="6"/>
  <c r="N62" i="6" s="1"/>
  <c r="O63" i="5"/>
  <c r="P52" i="5"/>
  <c r="O69" i="4"/>
  <c r="O47" i="5"/>
  <c r="O94" i="4"/>
  <c r="O73" i="4"/>
  <c r="O141" i="4"/>
  <c r="O113" i="4"/>
  <c r="M111" i="4"/>
  <c r="M81" i="4"/>
  <c r="L135" i="4"/>
  <c r="M94" i="4"/>
  <c r="K94" i="4" s="1"/>
  <c r="R81" i="3"/>
  <c r="AN88" i="8"/>
  <c r="K60" i="7"/>
  <c r="N60" i="7"/>
  <c r="Q60" i="7" s="1"/>
  <c r="C137" i="14"/>
  <c r="H137" i="11" s="1"/>
  <c r="E137" i="11" s="1"/>
  <c r="AN101" i="8"/>
  <c r="AA95" i="6"/>
  <c r="AB95" i="6" s="1"/>
  <c r="C74" i="14"/>
  <c r="H74" i="11" s="1"/>
  <c r="E74" i="11" s="1"/>
  <c r="I27" i="6"/>
  <c r="N27" i="6" s="1"/>
  <c r="AN6" i="8"/>
  <c r="Q9" i="7"/>
  <c r="M145" i="6"/>
  <c r="Z14" i="6"/>
  <c r="S64" i="4"/>
  <c r="Q64" i="4" s="1"/>
  <c r="AN66" i="8"/>
  <c r="S45" i="5"/>
  <c r="Q45" i="5" s="1"/>
  <c r="B135" i="11"/>
  <c r="D118" i="14"/>
  <c r="B118" i="14" s="1"/>
  <c r="F118" i="11" s="1"/>
  <c r="C118" i="11" s="1"/>
  <c r="B118" i="11" s="1"/>
  <c r="B75" i="14"/>
  <c r="F75" i="11" s="1"/>
  <c r="C75" i="11" s="1"/>
  <c r="B75" i="11" s="1"/>
  <c r="AB65" i="14"/>
  <c r="Z65" i="14" s="1"/>
  <c r="S65" i="14" s="1"/>
  <c r="B65" i="14" s="1"/>
  <c r="F65" i="11" s="1"/>
  <c r="C65" i="11" s="1"/>
  <c r="AN79" i="8"/>
  <c r="S91" i="5"/>
  <c r="Q91" i="5" s="1"/>
  <c r="C138" i="14"/>
  <c r="H138" i="11" s="1"/>
  <c r="E138" i="11" s="1"/>
  <c r="Q50" i="4"/>
  <c r="R49" i="4"/>
  <c r="S58" i="5"/>
  <c r="Q58" i="5" s="1"/>
  <c r="R116" i="4"/>
  <c r="R54" i="5"/>
  <c r="Q137" i="4"/>
  <c r="Q86" i="4"/>
  <c r="S131" i="4"/>
  <c r="Q131" i="4" s="1"/>
  <c r="R118" i="4"/>
  <c r="H6" i="8"/>
  <c r="W121" i="8"/>
  <c r="R121" i="8"/>
  <c r="AA80" i="6"/>
  <c r="AB80" i="6" s="1"/>
  <c r="D35" i="14"/>
  <c r="B35" i="14" s="1"/>
  <c r="F35" i="11" s="1"/>
  <c r="C35" i="11" s="1"/>
  <c r="B35" i="11" s="1"/>
  <c r="L96" i="4"/>
  <c r="K96" i="4" s="1"/>
  <c r="AA57" i="6"/>
  <c r="I84" i="6"/>
  <c r="N84" i="6" s="1"/>
  <c r="B40" i="14"/>
  <c r="F40" i="11" s="1"/>
  <c r="C40" i="11" s="1"/>
  <c r="B40" i="11" s="1"/>
  <c r="C19" i="14"/>
  <c r="H19" i="11" s="1"/>
  <c r="E19" i="11" s="1"/>
  <c r="N129" i="8"/>
  <c r="K129" i="8"/>
  <c r="O129" i="8" s="1"/>
  <c r="X129" i="8" s="1"/>
  <c r="M41" i="6"/>
  <c r="N41" i="6" s="1"/>
  <c r="M126" i="6"/>
  <c r="Z61" i="6"/>
  <c r="C13" i="14"/>
  <c r="H13" i="11" s="1"/>
  <c r="E13" i="11" s="1"/>
  <c r="AA71" i="6"/>
  <c r="R138" i="7"/>
  <c r="Q137" i="3"/>
  <c r="AN129" i="8"/>
  <c r="D113" i="14"/>
  <c r="B113" i="14" s="1"/>
  <c r="F113" i="11" s="1"/>
  <c r="C113" i="11" s="1"/>
  <c r="B113" i="11" s="1"/>
  <c r="R14" i="6"/>
  <c r="P21" i="4"/>
  <c r="Z32" i="6"/>
  <c r="AA32" i="6" s="1"/>
  <c r="AB32" i="6" s="1"/>
  <c r="N21" i="7"/>
  <c r="Q21" i="7" s="1"/>
  <c r="K21" i="7"/>
  <c r="U19" i="4"/>
  <c r="I145" i="6"/>
  <c r="M90" i="6"/>
  <c r="N90" i="6" s="1"/>
  <c r="R39" i="6"/>
  <c r="AB39" i="6" s="1"/>
  <c r="AA8" i="6"/>
  <c r="AB8" i="6" s="1"/>
  <c r="AA93" i="6"/>
  <c r="R55" i="6"/>
  <c r="AB55" i="6" s="1"/>
  <c r="AN46" i="8"/>
  <c r="S18" i="5"/>
  <c r="Q18" i="5" s="1"/>
  <c r="AN139" i="8"/>
  <c r="N106" i="7"/>
  <c r="Q106" i="7" s="1"/>
  <c r="K106" i="7"/>
  <c r="I34" i="6"/>
  <c r="S27" i="5"/>
  <c r="Q27" i="5" s="1"/>
  <c r="R72" i="6"/>
  <c r="R44" i="6"/>
  <c r="AA151" i="6"/>
  <c r="I6" i="6"/>
  <c r="L88" i="4"/>
  <c r="R166" i="7"/>
  <c r="Q165" i="3"/>
  <c r="D145" i="14"/>
  <c r="B145" i="14" s="1"/>
  <c r="F145" i="11" s="1"/>
  <c r="C145" i="11" s="1"/>
  <c r="B145" i="11" s="1"/>
  <c r="L91" i="5"/>
  <c r="C131" i="14"/>
  <c r="H131" i="11" s="1"/>
  <c r="E131" i="11" s="1"/>
  <c r="R98" i="6"/>
  <c r="M47" i="6"/>
  <c r="N47" i="6" s="1"/>
  <c r="M121" i="6"/>
  <c r="N121" i="6" s="1"/>
  <c r="R137" i="3"/>
  <c r="I103" i="6"/>
  <c r="U78" i="5"/>
  <c r="M61" i="6"/>
  <c r="N61" i="6" s="1"/>
  <c r="O85" i="4"/>
  <c r="L119" i="4"/>
  <c r="R83" i="6"/>
  <c r="AB83" i="6" s="1"/>
  <c r="V69" i="6"/>
  <c r="AA69" i="6" s="1"/>
  <c r="AB69" i="6" s="1"/>
  <c r="AA52" i="6"/>
  <c r="AB52" i="6" s="1"/>
  <c r="M23" i="5"/>
  <c r="K23" i="5" s="1"/>
  <c r="AB125" i="14"/>
  <c r="Z125" i="14" s="1"/>
  <c r="I109" i="6"/>
  <c r="N109" i="6" s="1"/>
  <c r="M103" i="6"/>
  <c r="R24" i="3"/>
  <c r="I128" i="6"/>
  <c r="N128" i="6" s="1"/>
  <c r="Z76" i="6"/>
  <c r="AA76" i="6" s="1"/>
  <c r="I152" i="6"/>
  <c r="Q100" i="7"/>
  <c r="R109" i="6"/>
  <c r="C63" i="14"/>
  <c r="H63" i="11" s="1"/>
  <c r="E63" i="11" s="1"/>
  <c r="R159" i="6"/>
  <c r="AB159" i="6" s="1"/>
  <c r="C81" i="14"/>
  <c r="H81" i="11" s="1"/>
  <c r="E81" i="11" s="1"/>
  <c r="N46" i="7"/>
  <c r="Q46" i="7" s="1"/>
  <c r="K46" i="7"/>
  <c r="Q145" i="3"/>
  <c r="R146" i="7"/>
  <c r="M120" i="4"/>
  <c r="N105" i="6"/>
  <c r="AA143" i="6"/>
  <c r="AB143" i="6" s="1"/>
  <c r="T18" i="3"/>
  <c r="R18" i="3" s="1"/>
  <c r="S16" i="4"/>
  <c r="Q16" i="4" s="1"/>
  <c r="I125" i="6"/>
  <c r="N125" i="6" s="1"/>
  <c r="R18" i="7"/>
  <c r="Q17" i="3"/>
  <c r="AA149" i="6"/>
  <c r="N110" i="7"/>
  <c r="Q110" i="7" s="1"/>
  <c r="K110" i="7"/>
  <c r="B92" i="14"/>
  <c r="F92" i="11" s="1"/>
  <c r="C92" i="11" s="1"/>
  <c r="C92" i="14"/>
  <c r="H92" i="11" s="1"/>
  <c r="E92" i="11" s="1"/>
  <c r="K76" i="7"/>
  <c r="N76" i="7"/>
  <c r="Q76" i="7" s="1"/>
  <c r="R136" i="7"/>
  <c r="Q135" i="3"/>
  <c r="AB136" i="6"/>
  <c r="N29" i="6"/>
  <c r="N141" i="7"/>
  <c r="Q141" i="7" s="1"/>
  <c r="K141" i="7"/>
  <c r="AA61" i="6"/>
  <c r="I117" i="6"/>
  <c r="N117" i="6" s="1"/>
  <c r="B51" i="14"/>
  <c r="F51" i="11" s="1"/>
  <c r="C51" i="11" s="1"/>
  <c r="B51" i="11" s="1"/>
  <c r="Q128" i="7"/>
  <c r="M56" i="6"/>
  <c r="N56" i="6" s="1"/>
  <c r="C53" i="14"/>
  <c r="H53" i="11" s="1"/>
  <c r="E53" i="11" s="1"/>
  <c r="AN75" i="8"/>
  <c r="R18" i="6"/>
  <c r="AB18" i="6" s="1"/>
  <c r="D90" i="14"/>
  <c r="B90" i="14" s="1"/>
  <c r="F90" i="11" s="1"/>
  <c r="C90" i="11" s="1"/>
  <c r="B90" i="11" s="1"/>
  <c r="AN36" i="8"/>
  <c r="N128" i="8"/>
  <c r="R59" i="7"/>
  <c r="Q58" i="3"/>
  <c r="AA42" i="6"/>
  <c r="N109" i="7"/>
  <c r="Q109" i="7" s="1"/>
  <c r="K109" i="7"/>
  <c r="B27" i="14"/>
  <c r="F27" i="11" s="1"/>
  <c r="C27" i="11" s="1"/>
  <c r="B27" i="11" s="1"/>
  <c r="Q163" i="7"/>
  <c r="I115" i="6"/>
  <c r="N115" i="6" s="1"/>
  <c r="R66" i="7"/>
  <c r="Q65" i="3"/>
  <c r="Q13" i="7"/>
  <c r="AA148" i="6"/>
  <c r="B71" i="14"/>
  <c r="F71" i="11" s="1"/>
  <c r="C71" i="11" s="1"/>
  <c r="B71" i="11" s="1"/>
  <c r="R93" i="4"/>
  <c r="C83" i="14"/>
  <c r="H83" i="11" s="1"/>
  <c r="E83" i="11" s="1"/>
  <c r="O19" i="5"/>
  <c r="P41" i="4"/>
  <c r="O34" i="4"/>
  <c r="K26" i="4"/>
  <c r="M26" i="5"/>
  <c r="K88" i="7"/>
  <c r="N88" i="7"/>
  <c r="Q88" i="7" s="1"/>
  <c r="Z22" i="6"/>
  <c r="AA22" i="6" s="1"/>
  <c r="M104" i="6"/>
  <c r="N104" i="6" s="1"/>
  <c r="AB54" i="6"/>
  <c r="AN103" i="8"/>
  <c r="AA73" i="6"/>
  <c r="AB158" i="14"/>
  <c r="Z158" i="14" s="1"/>
  <c r="S158" i="14" s="1"/>
  <c r="B158" i="14" s="1"/>
  <c r="F158" i="11" s="1"/>
  <c r="C158" i="11" s="1"/>
  <c r="D137" i="14"/>
  <c r="B137" i="14" s="1"/>
  <c r="F137" i="11" s="1"/>
  <c r="C137" i="11" s="1"/>
  <c r="B137" i="11" s="1"/>
  <c r="H125" i="8"/>
  <c r="O125" i="8" s="1"/>
  <c r="X125" i="8" s="1"/>
  <c r="AN60" i="8"/>
  <c r="AA153" i="6"/>
  <c r="AB153" i="6" s="1"/>
  <c r="N90" i="7"/>
  <c r="Q90" i="7" s="1"/>
  <c r="K90" i="7"/>
  <c r="Z67" i="6"/>
  <c r="AA67" i="6" s="1"/>
  <c r="AB67" i="6" s="1"/>
  <c r="I7" i="6"/>
  <c r="N7" i="6" s="1"/>
  <c r="R33" i="4"/>
  <c r="R10" i="5"/>
  <c r="Q48" i="5"/>
  <c r="S86" i="5"/>
  <c r="Q86" i="5" s="1"/>
  <c r="R67" i="4"/>
  <c r="S26" i="5"/>
  <c r="S111" i="4"/>
  <c r="R135" i="4"/>
  <c r="S45" i="4"/>
  <c r="Q45" i="4" s="1"/>
  <c r="Q60" i="5"/>
  <c r="R85" i="5"/>
  <c r="R6" i="8"/>
  <c r="B32" i="14"/>
  <c r="F32" i="11" s="1"/>
  <c r="C32" i="11" s="1"/>
  <c r="B32" i="11" s="1"/>
  <c r="AN104" i="8"/>
  <c r="N83" i="6"/>
  <c r="AA11" i="6"/>
  <c r="AB160" i="6"/>
  <c r="M88" i="6"/>
  <c r="N88" i="6" s="1"/>
  <c r="N30" i="7"/>
  <c r="Q30" i="7" s="1"/>
  <c r="K30" i="7"/>
  <c r="R71" i="6"/>
  <c r="AB71" i="6" s="1"/>
  <c r="R99" i="7"/>
  <c r="Q98" i="3"/>
  <c r="AA14" i="6"/>
  <c r="B151" i="14"/>
  <c r="F151" i="11" s="1"/>
  <c r="C151" i="11" s="1"/>
  <c r="B151" i="11" s="1"/>
  <c r="M152" i="6"/>
  <c r="N152" i="6" s="1"/>
  <c r="R91" i="7"/>
  <c r="Q90" i="3"/>
  <c r="AN110" i="8"/>
  <c r="AA72" i="6"/>
  <c r="AA44" i="6"/>
  <c r="R151" i="6"/>
  <c r="AB151" i="6" s="1"/>
  <c r="C140" i="14"/>
  <c r="H140" i="11" s="1"/>
  <c r="E140" i="11" s="1"/>
  <c r="B93" i="14"/>
  <c r="F93" i="11" s="1"/>
  <c r="C93" i="11" s="1"/>
  <c r="B93" i="11" s="1"/>
  <c r="N71" i="6"/>
  <c r="I126" i="6"/>
  <c r="P56" i="4"/>
  <c r="S95" i="4"/>
  <c r="Q95" i="4" s="1"/>
  <c r="B153" i="11"/>
  <c r="U62" i="5"/>
  <c r="D129" i="14"/>
  <c r="B129" i="14" s="1"/>
  <c r="F129" i="11" s="1"/>
  <c r="C129" i="11" s="1"/>
  <c r="B129" i="11" s="1"/>
  <c r="B110" i="11"/>
  <c r="S85" i="4"/>
  <c r="Q85" i="4" s="1"/>
  <c r="R130" i="7"/>
  <c r="Q129" i="3"/>
  <c r="O102" i="7"/>
  <c r="Q102" i="7" s="1"/>
  <c r="K102" i="7"/>
  <c r="AA92" i="6"/>
  <c r="AB92" i="6" s="1"/>
  <c r="Z70" i="6"/>
  <c r="AA70" i="6" s="1"/>
  <c r="AB70" i="6" s="1"/>
  <c r="AA24" i="6"/>
  <c r="M83" i="4"/>
  <c r="K83" i="4" s="1"/>
  <c r="M148" i="6"/>
  <c r="N148" i="6" s="1"/>
  <c r="I166" i="6"/>
  <c r="AA130" i="6"/>
  <c r="Z35" i="6"/>
  <c r="AA35" i="6" s="1"/>
  <c r="AB35" i="6" s="1"/>
  <c r="Q21" i="4"/>
  <c r="I135" i="6"/>
  <c r="N135" i="6" s="1"/>
  <c r="O60" i="4"/>
  <c r="O56" i="4"/>
  <c r="AN128" i="8"/>
  <c r="AA109" i="6"/>
  <c r="B86" i="14"/>
  <c r="F86" i="11" s="1"/>
  <c r="C86" i="11" s="1"/>
  <c r="B86" i="11" s="1"/>
  <c r="R59" i="5"/>
  <c r="AN131" i="8"/>
  <c r="R159" i="7"/>
  <c r="Q158" i="3"/>
  <c r="Q103" i="7"/>
  <c r="S44" i="4"/>
  <c r="Q44" i="4" s="1"/>
  <c r="N135" i="7"/>
  <c r="Q135" i="7" s="1"/>
  <c r="K135" i="7"/>
  <c r="N123" i="8"/>
  <c r="R71" i="5"/>
  <c r="Q94" i="7"/>
  <c r="S23" i="5"/>
  <c r="C8" i="14"/>
  <c r="H8" i="11" s="1"/>
  <c r="E8" i="11" s="1"/>
  <c r="C139" i="14"/>
  <c r="H139" i="11" s="1"/>
  <c r="E139" i="11" s="1"/>
  <c r="B139" i="11" s="1"/>
  <c r="B68" i="14"/>
  <c r="F68" i="11" s="1"/>
  <c r="C68" i="11" s="1"/>
  <c r="B68" i="11" s="1"/>
  <c r="N123" i="6"/>
  <c r="B48" i="14"/>
  <c r="F48" i="11" s="1"/>
  <c r="C48" i="11" s="1"/>
  <c r="B48" i="11" s="1"/>
  <c r="K35" i="7"/>
  <c r="N35" i="7"/>
  <c r="Q35" i="7" s="1"/>
  <c r="N6" i="6"/>
  <c r="AN120" i="8"/>
  <c r="AA99" i="6"/>
  <c r="AB99" i="6" s="1"/>
  <c r="N86" i="7"/>
  <c r="Q86" i="7" s="1"/>
  <c r="K86" i="7"/>
  <c r="Z78" i="6"/>
  <c r="AA78" i="6" s="1"/>
  <c r="AB78" i="6" s="1"/>
  <c r="B162" i="14"/>
  <c r="F162" i="11" s="1"/>
  <c r="C162" i="11" s="1"/>
  <c r="B162" i="11" s="1"/>
  <c r="O128" i="8"/>
  <c r="X128" i="8" s="1"/>
  <c r="Q40" i="5"/>
  <c r="AN134" i="8"/>
  <c r="B56" i="11"/>
  <c r="P15" i="4"/>
  <c r="O41" i="4"/>
  <c r="L54" i="5"/>
  <c r="M63" i="5"/>
  <c r="K63" i="5" s="1"/>
  <c r="L53" i="5"/>
  <c r="Z127" i="6"/>
  <c r="AA127" i="6" s="1"/>
  <c r="AB127" i="6" s="1"/>
  <c r="N121" i="7"/>
  <c r="Q121" i="7" s="1"/>
  <c r="K121" i="7"/>
  <c r="AB73" i="6"/>
  <c r="AA103" i="6"/>
  <c r="AB103" i="6" s="1"/>
  <c r="X166" i="15"/>
  <c r="X165" i="15"/>
  <c r="G3" i="11"/>
  <c r="D3" i="11" s="1"/>
  <c r="AB116" i="14"/>
  <c r="Z116" i="14" s="1"/>
  <c r="S116" i="14" s="1"/>
  <c r="B116" i="14" s="1"/>
  <c r="F116" i="11" s="1"/>
  <c r="C116" i="11" s="1"/>
  <c r="AB10" i="14"/>
  <c r="Z10" i="14" s="1"/>
  <c r="B122" i="14"/>
  <c r="F122" i="11" s="1"/>
  <c r="C122" i="11" s="1"/>
  <c r="B122" i="11" s="1"/>
  <c r="R26" i="5"/>
  <c r="S15" i="5"/>
  <c r="Q15" i="5" s="1"/>
  <c r="Q73" i="5"/>
  <c r="S33" i="4"/>
  <c r="Q73" i="4"/>
  <c r="K89" i="7"/>
  <c r="N89" i="7"/>
  <c r="Q89" i="7" s="1"/>
  <c r="AB57" i="6"/>
  <c r="N63" i="6"/>
  <c r="B23" i="14"/>
  <c r="F23" i="11" s="1"/>
  <c r="C23" i="11" s="1"/>
  <c r="C23" i="14"/>
  <c r="H23" i="11" s="1"/>
  <c r="E23" i="11" s="1"/>
  <c r="N17" i="7"/>
  <c r="Q17" i="7" s="1"/>
  <c r="K17" i="7"/>
  <c r="R37" i="5"/>
  <c r="N120" i="7"/>
  <c r="Q120" i="7" s="1"/>
  <c r="K120" i="7"/>
  <c r="AN93" i="8"/>
  <c r="AB62" i="6"/>
  <c r="M51" i="4"/>
  <c r="R87" i="5"/>
  <c r="R150" i="7"/>
  <c r="Q149" i="3"/>
  <c r="R39" i="3"/>
  <c r="U15" i="5"/>
  <c r="U25" i="4"/>
  <c r="U122" i="4"/>
  <c r="R63" i="3"/>
  <c r="Q49" i="3"/>
  <c r="R50" i="7"/>
  <c r="AA47" i="6"/>
  <c r="N158" i="6"/>
  <c r="N149" i="6"/>
  <c r="M120" i="6"/>
  <c r="N120" i="6" s="1"/>
  <c r="AB72" i="14"/>
  <c r="Z72" i="14" s="1"/>
  <c r="AA20" i="6"/>
  <c r="AB20" i="6" s="1"/>
  <c r="N38" i="6"/>
  <c r="AA98" i="6"/>
  <c r="O29" i="4"/>
  <c r="AB34" i="6"/>
  <c r="Q133" i="7"/>
  <c r="Z89" i="6"/>
  <c r="AA89" i="6" s="1"/>
  <c r="C31" i="14"/>
  <c r="H31" i="11" s="1"/>
  <c r="E31" i="11" s="1"/>
  <c r="O44" i="4"/>
  <c r="AA166" i="6"/>
  <c r="AB166" i="6" s="1"/>
  <c r="AN63" i="8"/>
  <c r="R24" i="6"/>
  <c r="AB24" i="6" s="1"/>
  <c r="R130" i="6"/>
  <c r="I161" i="6"/>
  <c r="N161" i="6" s="1"/>
  <c r="K117" i="7"/>
  <c r="N117" i="7"/>
  <c r="Q117" i="7" s="1"/>
  <c r="K115" i="7"/>
  <c r="N115" i="7"/>
  <c r="Q115" i="7" s="1"/>
  <c r="L60" i="4"/>
  <c r="C97" i="14"/>
  <c r="H97" i="11" s="1"/>
  <c r="E97" i="11" s="1"/>
  <c r="M6" i="4"/>
  <c r="M24" i="4"/>
  <c r="K24" i="4" s="1"/>
  <c r="R127" i="8"/>
  <c r="O125" i="4"/>
  <c r="B78" i="11"/>
  <c r="P57" i="4"/>
  <c r="M118" i="3" l="1"/>
  <c r="L104" i="4"/>
  <c r="M78" i="3"/>
  <c r="L68" i="4"/>
  <c r="N137" i="3"/>
  <c r="L137" i="3" s="1"/>
  <c r="M123" i="4"/>
  <c r="K123" i="4" s="1"/>
  <c r="AB72" i="6"/>
  <c r="B97" i="11"/>
  <c r="C103" i="14"/>
  <c r="H103" i="11" s="1"/>
  <c r="E103" i="11" s="1"/>
  <c r="O127" i="8"/>
  <c r="X127" i="8" s="1"/>
  <c r="M63" i="3"/>
  <c r="L43" i="5"/>
  <c r="T14" i="3"/>
  <c r="R14" i="3" s="1"/>
  <c r="S13" i="4"/>
  <c r="Q13" i="4" s="1"/>
  <c r="N145" i="6"/>
  <c r="AB149" i="6"/>
  <c r="B12" i="11"/>
  <c r="B87" i="14"/>
  <c r="F87" i="11" s="1"/>
  <c r="C87" i="11" s="1"/>
  <c r="AB137" i="6"/>
  <c r="B67" i="11"/>
  <c r="C33" i="14"/>
  <c r="H33" i="11" s="1"/>
  <c r="E33" i="11" s="1"/>
  <c r="B33" i="11" s="1"/>
  <c r="B14" i="11"/>
  <c r="B154" i="11"/>
  <c r="B161" i="11"/>
  <c r="B84" i="11"/>
  <c r="B5" i="11"/>
  <c r="B80" i="11"/>
  <c r="N9" i="3"/>
  <c r="L9" i="3" s="1"/>
  <c r="M132" i="4"/>
  <c r="K132" i="4" s="1"/>
  <c r="M82" i="5"/>
  <c r="K82" i="5" s="1"/>
  <c r="M9" i="5"/>
  <c r="K9" i="5" s="1"/>
  <c r="M9" i="4"/>
  <c r="K9" i="4" s="1"/>
  <c r="AB105" i="6"/>
  <c r="B91" i="11"/>
  <c r="B8" i="11"/>
  <c r="B18" i="11"/>
  <c r="AB104" i="6"/>
  <c r="B21" i="11"/>
  <c r="AB147" i="6"/>
  <c r="N146" i="3" s="1"/>
  <c r="B108" i="11"/>
  <c r="B26" i="11"/>
  <c r="Q37" i="5"/>
  <c r="K119" i="4"/>
  <c r="K95" i="4"/>
  <c r="B114" i="11"/>
  <c r="B24" i="11"/>
  <c r="B134" i="11"/>
  <c r="N143" i="3"/>
  <c r="L143" i="3" s="1"/>
  <c r="M129" i="4"/>
  <c r="K129" i="4" s="1"/>
  <c r="AB102" i="6"/>
  <c r="N161" i="3"/>
  <c r="L161" i="3" s="1"/>
  <c r="M91" i="5"/>
  <c r="K91" i="5" s="1"/>
  <c r="M145" i="4"/>
  <c r="K145" i="4" s="1"/>
  <c r="N34" i="3"/>
  <c r="L34" i="3" s="1"/>
  <c r="M30" i="4"/>
  <c r="K30" i="4" s="1"/>
  <c r="R102" i="7"/>
  <c r="Q101" i="3"/>
  <c r="P89" i="4"/>
  <c r="S128" i="3"/>
  <c r="R114" i="4"/>
  <c r="M39" i="3"/>
  <c r="L39" i="3" s="1"/>
  <c r="L26" i="5"/>
  <c r="I118" i="11"/>
  <c r="J106" i="4" s="1"/>
  <c r="K120" i="3"/>
  <c r="N77" i="3"/>
  <c r="L77" i="3" s="1"/>
  <c r="M51" i="5"/>
  <c r="K51" i="5" s="1"/>
  <c r="M124" i="3"/>
  <c r="L124" i="3" s="1"/>
  <c r="L110" i="4"/>
  <c r="K110" i="4" s="1"/>
  <c r="N102" i="3"/>
  <c r="M90" i="4"/>
  <c r="I8" i="11"/>
  <c r="K10" i="3"/>
  <c r="I18" i="11"/>
  <c r="K20" i="3"/>
  <c r="N130" i="3"/>
  <c r="M71" i="5"/>
  <c r="M116" i="4"/>
  <c r="I26" i="11"/>
  <c r="K28" i="3"/>
  <c r="N142" i="3"/>
  <c r="L142" i="3" s="1"/>
  <c r="M81" i="5"/>
  <c r="K81" i="5" s="1"/>
  <c r="M128" i="4"/>
  <c r="K128" i="4" s="1"/>
  <c r="R12" i="7"/>
  <c r="Q11" i="3"/>
  <c r="P11" i="5"/>
  <c r="N76" i="3"/>
  <c r="M67" i="4"/>
  <c r="N66" i="3"/>
  <c r="M58" i="4"/>
  <c r="N44" i="3"/>
  <c r="M29" i="5"/>
  <c r="M38" i="4"/>
  <c r="N45" i="3"/>
  <c r="M39" i="4"/>
  <c r="M30" i="5"/>
  <c r="N50" i="3"/>
  <c r="L50" i="3" s="1"/>
  <c r="M32" i="5"/>
  <c r="K32" i="5" s="1"/>
  <c r="M44" i="4"/>
  <c r="K44" i="4" s="1"/>
  <c r="I104" i="11"/>
  <c r="K106" i="3"/>
  <c r="I145" i="11"/>
  <c r="K147" i="3"/>
  <c r="N31" i="3"/>
  <c r="M22" i="5"/>
  <c r="M28" i="4"/>
  <c r="M83" i="3"/>
  <c r="L83" i="3" s="1"/>
  <c r="L72" i="4"/>
  <c r="N89" i="3"/>
  <c r="M77" i="4"/>
  <c r="N63" i="3"/>
  <c r="L63" i="3" s="1"/>
  <c r="M43" i="5"/>
  <c r="K43" i="5" s="1"/>
  <c r="N73" i="3"/>
  <c r="M64" i="4"/>
  <c r="M48" i="5"/>
  <c r="I17" i="11"/>
  <c r="J17" i="4" s="1"/>
  <c r="K19" i="3"/>
  <c r="N160" i="3"/>
  <c r="M144" i="4"/>
  <c r="M90" i="5"/>
  <c r="N139" i="3"/>
  <c r="M125" i="4"/>
  <c r="M78" i="5"/>
  <c r="N7" i="3"/>
  <c r="M7" i="5"/>
  <c r="M7" i="4"/>
  <c r="N94" i="3"/>
  <c r="L94" i="3" s="1"/>
  <c r="M82" i="4"/>
  <c r="K82" i="4" s="1"/>
  <c r="M20" i="3"/>
  <c r="L18" i="4"/>
  <c r="L15" i="5"/>
  <c r="N28" i="3"/>
  <c r="M25" i="4"/>
  <c r="M20" i="5"/>
  <c r="N55" i="3"/>
  <c r="M37" i="5"/>
  <c r="M49" i="4"/>
  <c r="I21" i="11"/>
  <c r="J20" i="4" s="1"/>
  <c r="K23" i="3"/>
  <c r="M76" i="3"/>
  <c r="L67" i="4"/>
  <c r="N98" i="3"/>
  <c r="L98" i="3" s="1"/>
  <c r="M86" i="4"/>
  <c r="K86" i="4" s="1"/>
  <c r="M60" i="5"/>
  <c r="K60" i="5" s="1"/>
  <c r="N165" i="3"/>
  <c r="M149" i="4"/>
  <c r="M94" i="5"/>
  <c r="N91" i="3"/>
  <c r="M56" i="5"/>
  <c r="M79" i="4"/>
  <c r="I129" i="11"/>
  <c r="K131" i="3"/>
  <c r="I137" i="11"/>
  <c r="K139" i="3"/>
  <c r="M116" i="3"/>
  <c r="L102" i="4"/>
  <c r="N51" i="3"/>
  <c r="M45" i="4"/>
  <c r="M33" i="5"/>
  <c r="I94" i="11"/>
  <c r="J84" i="4" s="1"/>
  <c r="K96" i="3"/>
  <c r="N69" i="3"/>
  <c r="M61" i="4"/>
  <c r="N156" i="3"/>
  <c r="M88" i="5"/>
  <c r="N87" i="3"/>
  <c r="M75" i="4"/>
  <c r="I160" i="11"/>
  <c r="K162" i="3"/>
  <c r="N116" i="3"/>
  <c r="M102" i="4"/>
  <c r="K102" i="4" s="1"/>
  <c r="N126" i="3"/>
  <c r="M112" i="4"/>
  <c r="I134" i="11"/>
  <c r="K136" i="3"/>
  <c r="N19" i="3"/>
  <c r="M17" i="4"/>
  <c r="M6" i="3"/>
  <c r="L6" i="3" s="1"/>
  <c r="L6" i="5"/>
  <c r="L6" i="4"/>
  <c r="I35" i="11"/>
  <c r="J33" i="4" s="1"/>
  <c r="K37" i="3"/>
  <c r="M19" i="3"/>
  <c r="L17" i="4"/>
  <c r="N110" i="3"/>
  <c r="M97" i="4"/>
  <c r="I42" i="11"/>
  <c r="K44" i="3"/>
  <c r="I73" i="11"/>
  <c r="K75" i="3"/>
  <c r="N128" i="3"/>
  <c r="L128" i="3" s="1"/>
  <c r="M114" i="4"/>
  <c r="K114" i="4" s="1"/>
  <c r="I28" i="11"/>
  <c r="K30" i="3"/>
  <c r="N144" i="3"/>
  <c r="M130" i="4"/>
  <c r="I151" i="11"/>
  <c r="J138" i="4" s="1"/>
  <c r="K153" i="3"/>
  <c r="T5" i="3"/>
  <c r="S5" i="4"/>
  <c r="S5" i="5"/>
  <c r="N112" i="3"/>
  <c r="L112" i="3" s="1"/>
  <c r="M99" i="4"/>
  <c r="K99" i="4" s="1"/>
  <c r="M66" i="5"/>
  <c r="K66" i="5" s="1"/>
  <c r="R36" i="7"/>
  <c r="Q35" i="3"/>
  <c r="P24" i="5"/>
  <c r="P31" i="4"/>
  <c r="N127" i="3"/>
  <c r="M113" i="4"/>
  <c r="M134" i="3"/>
  <c r="L134" i="3" s="1"/>
  <c r="L74" i="5"/>
  <c r="L120" i="4"/>
  <c r="T52" i="3"/>
  <c r="R52" i="3" s="1"/>
  <c r="S34" i="5"/>
  <c r="Q34" i="5" s="1"/>
  <c r="S46" i="4"/>
  <c r="Q46" i="4" s="1"/>
  <c r="T30" i="3"/>
  <c r="R30" i="3" s="1"/>
  <c r="S27" i="4"/>
  <c r="Q27" i="4" s="1"/>
  <c r="S21" i="5"/>
  <c r="Q21" i="5" s="1"/>
  <c r="J86" i="5"/>
  <c r="J136" i="4"/>
  <c r="O54" i="3"/>
  <c r="N36" i="5"/>
  <c r="N48" i="4"/>
  <c r="S126" i="3"/>
  <c r="R112" i="4"/>
  <c r="I84" i="11"/>
  <c r="J74" i="4" s="1"/>
  <c r="K86" i="3"/>
  <c r="J50" i="4"/>
  <c r="J38" i="5"/>
  <c r="I41" i="11"/>
  <c r="K43" i="3"/>
  <c r="I113" i="11"/>
  <c r="J69" i="5" s="1"/>
  <c r="K115" i="3"/>
  <c r="Q116" i="3"/>
  <c r="R117" i="7"/>
  <c r="P102" i="4"/>
  <c r="M37" i="3"/>
  <c r="L33" i="4"/>
  <c r="P119" i="3"/>
  <c r="O105" i="4"/>
  <c r="N56" i="3"/>
  <c r="M50" i="4"/>
  <c r="M38" i="5"/>
  <c r="I122" i="11"/>
  <c r="J110" i="4" s="1"/>
  <c r="K124" i="3"/>
  <c r="C136" i="14"/>
  <c r="H136" i="11" s="1"/>
  <c r="E136" i="11" s="1"/>
  <c r="B136" i="11" s="1"/>
  <c r="I86" i="11"/>
  <c r="J76" i="4" s="1"/>
  <c r="K88" i="3"/>
  <c r="P101" i="3"/>
  <c r="O89" i="4"/>
  <c r="N150" i="3"/>
  <c r="L150" i="3" s="1"/>
  <c r="M136" i="4"/>
  <c r="K136" i="4" s="1"/>
  <c r="M86" i="5"/>
  <c r="K86" i="5" s="1"/>
  <c r="R88" i="7"/>
  <c r="Q87" i="3"/>
  <c r="P75" i="4"/>
  <c r="M114" i="3"/>
  <c r="L101" i="4"/>
  <c r="L68" i="5"/>
  <c r="K68" i="5" s="1"/>
  <c r="O58" i="3"/>
  <c r="N40" i="5"/>
  <c r="R141" i="7"/>
  <c r="Q140" i="3"/>
  <c r="P126" i="4"/>
  <c r="P79" i="5"/>
  <c r="B92" i="11"/>
  <c r="R46" i="7"/>
  <c r="Q45" i="3"/>
  <c r="P39" i="4"/>
  <c r="P30" i="5"/>
  <c r="M127" i="3"/>
  <c r="L113" i="4"/>
  <c r="N68" i="3"/>
  <c r="L68" i="3" s="1"/>
  <c r="M60" i="4"/>
  <c r="K60" i="4" s="1"/>
  <c r="O165" i="3"/>
  <c r="N149" i="4"/>
  <c r="N94" i="5"/>
  <c r="I40" i="11"/>
  <c r="K42" i="3"/>
  <c r="O6" i="8"/>
  <c r="X6" i="8" s="1"/>
  <c r="I135" i="11"/>
  <c r="J123" i="4" s="1"/>
  <c r="K137" i="3"/>
  <c r="M26" i="3"/>
  <c r="L18" i="5"/>
  <c r="L23" i="4"/>
  <c r="T87" i="3"/>
  <c r="R87" i="3" s="1"/>
  <c r="S75" i="4"/>
  <c r="Q75" i="4" s="1"/>
  <c r="R7" i="7"/>
  <c r="Q6" i="3"/>
  <c r="P6" i="4"/>
  <c r="P6" i="5"/>
  <c r="P152" i="3"/>
  <c r="O137" i="4"/>
  <c r="P5" i="3"/>
  <c r="O5" i="4"/>
  <c r="O5" i="5"/>
  <c r="O74" i="3"/>
  <c r="N49" i="5"/>
  <c r="N65" i="4"/>
  <c r="X124" i="8"/>
  <c r="T31" i="3"/>
  <c r="R31" i="3" s="1"/>
  <c r="S22" i="5"/>
  <c r="Q22" i="5" s="1"/>
  <c r="S28" i="4"/>
  <c r="Q28" i="4" s="1"/>
  <c r="P23" i="3"/>
  <c r="O20" i="4"/>
  <c r="P61" i="3"/>
  <c r="O41" i="5"/>
  <c r="O54" i="4"/>
  <c r="Q41" i="3"/>
  <c r="R42" i="7"/>
  <c r="P35" i="4"/>
  <c r="AB13" i="6"/>
  <c r="P11" i="3"/>
  <c r="O11" i="5"/>
  <c r="P35" i="3"/>
  <c r="O31" i="4"/>
  <c r="O24" i="5"/>
  <c r="I100" i="11"/>
  <c r="J90" i="4" s="1"/>
  <c r="K102" i="3"/>
  <c r="X126" i="8"/>
  <c r="I44" i="11"/>
  <c r="K46" i="3"/>
  <c r="R19" i="7"/>
  <c r="Q18" i="3"/>
  <c r="P16" i="4"/>
  <c r="P57" i="3"/>
  <c r="O39" i="5"/>
  <c r="O51" i="4"/>
  <c r="C65" i="14"/>
  <c r="H65" i="11" s="1"/>
  <c r="E65" i="11" s="1"/>
  <c r="B65" i="11" s="1"/>
  <c r="R154" i="7"/>
  <c r="Q153" i="3"/>
  <c r="P138" i="4"/>
  <c r="T76" i="3"/>
  <c r="R76" i="3" s="1"/>
  <c r="S67" i="4"/>
  <c r="Q67" i="4" s="1"/>
  <c r="Q76" i="3"/>
  <c r="R77" i="7"/>
  <c r="P67" i="4"/>
  <c r="P43" i="3"/>
  <c r="O28" i="5"/>
  <c r="O37" i="4"/>
  <c r="M111" i="3"/>
  <c r="L98" i="4"/>
  <c r="K72" i="4"/>
  <c r="R142" i="7"/>
  <c r="Q141" i="3"/>
  <c r="P127" i="4"/>
  <c r="P80" i="5"/>
  <c r="M59" i="3"/>
  <c r="L52" i="4"/>
  <c r="K52" i="4" s="1"/>
  <c r="O84" i="3"/>
  <c r="N73" i="4"/>
  <c r="R11" i="7"/>
  <c r="Q10" i="3"/>
  <c r="P10" i="4"/>
  <c r="P10" i="5"/>
  <c r="T165" i="3"/>
  <c r="R165" i="3" s="1"/>
  <c r="S149" i="4"/>
  <c r="Q149" i="4" s="1"/>
  <c r="S94" i="5"/>
  <c r="Q94" i="5" s="1"/>
  <c r="R28" i="3"/>
  <c r="I49" i="11"/>
  <c r="K51" i="3"/>
  <c r="O80" i="3"/>
  <c r="N52" i="5"/>
  <c r="N70" i="4"/>
  <c r="I150" i="11"/>
  <c r="J137" i="4" s="1"/>
  <c r="K152" i="3"/>
  <c r="P19" i="3"/>
  <c r="O17" i="4"/>
  <c r="B130" i="11"/>
  <c r="R39" i="7"/>
  <c r="Q38" i="3"/>
  <c r="P25" i="5"/>
  <c r="P77" i="3"/>
  <c r="O51" i="5"/>
  <c r="AB121" i="6"/>
  <c r="M22" i="3"/>
  <c r="L17" i="5"/>
  <c r="O9" i="3"/>
  <c r="N82" i="5"/>
  <c r="N9" i="4"/>
  <c r="N132" i="4"/>
  <c r="N9" i="5"/>
  <c r="T134" i="3"/>
  <c r="R134" i="3" s="1"/>
  <c r="S120" i="4"/>
  <c r="Q120" i="4" s="1"/>
  <c r="S74" i="5"/>
  <c r="Q74" i="5" s="1"/>
  <c r="N47" i="3"/>
  <c r="L47" i="3" s="1"/>
  <c r="M41" i="4"/>
  <c r="K41" i="4" s="1"/>
  <c r="N40" i="3"/>
  <c r="M34" i="4"/>
  <c r="P133" i="3"/>
  <c r="O119" i="4"/>
  <c r="AB86" i="6"/>
  <c r="B13" i="11"/>
  <c r="AB163" i="6"/>
  <c r="I38" i="11"/>
  <c r="J34" i="4" s="1"/>
  <c r="K40" i="3"/>
  <c r="R97" i="7"/>
  <c r="Q96" i="3"/>
  <c r="P84" i="4"/>
  <c r="P138" i="3"/>
  <c r="O77" i="5"/>
  <c r="O124" i="4"/>
  <c r="R98" i="7"/>
  <c r="Q97" i="3"/>
  <c r="P85" i="4"/>
  <c r="P59" i="5"/>
  <c r="R92" i="7"/>
  <c r="Q91" i="3"/>
  <c r="P79" i="4"/>
  <c r="P56" i="5"/>
  <c r="P78" i="3"/>
  <c r="O68" i="4"/>
  <c r="P110" i="3"/>
  <c r="O97" i="4"/>
  <c r="O159" i="3"/>
  <c r="N143" i="4"/>
  <c r="N89" i="5"/>
  <c r="B126" i="11"/>
  <c r="Q84" i="4"/>
  <c r="B107" i="11"/>
  <c r="Q11" i="4"/>
  <c r="K85" i="5"/>
  <c r="C116" i="14"/>
  <c r="H116" i="11" s="1"/>
  <c r="E116" i="11" s="1"/>
  <c r="B116" i="11" s="1"/>
  <c r="C87" i="14"/>
  <c r="H87" i="11" s="1"/>
  <c r="E87" i="11" s="1"/>
  <c r="B87" i="11" s="1"/>
  <c r="B46" i="11"/>
  <c r="B109" i="11"/>
  <c r="Q51" i="5"/>
  <c r="B120" i="11"/>
  <c r="R78" i="7"/>
  <c r="Q77" i="3"/>
  <c r="P51" i="5"/>
  <c r="S117" i="14"/>
  <c r="B117" i="14" s="1"/>
  <c r="F117" i="11" s="1"/>
  <c r="C117" i="11" s="1"/>
  <c r="B117" i="11" s="1"/>
  <c r="C117" i="14"/>
  <c r="H117" i="11" s="1"/>
  <c r="E117" i="11" s="1"/>
  <c r="T89" i="3"/>
  <c r="R89" i="3" s="1"/>
  <c r="S77" i="4"/>
  <c r="Q77" i="4" s="1"/>
  <c r="N46" i="6"/>
  <c r="P104" i="3"/>
  <c r="O92" i="4"/>
  <c r="O62" i="5"/>
  <c r="T33" i="3"/>
  <c r="R33" i="3" s="1"/>
  <c r="S29" i="4"/>
  <c r="Q29" i="4" s="1"/>
  <c r="B144" i="11"/>
  <c r="P55" i="3"/>
  <c r="O49" i="4"/>
  <c r="O37" i="5"/>
  <c r="O139" i="3"/>
  <c r="N125" i="4"/>
  <c r="N78" i="5"/>
  <c r="R134" i="7"/>
  <c r="Q133" i="3"/>
  <c r="P119" i="4"/>
  <c r="M43" i="3"/>
  <c r="L28" i="5"/>
  <c r="L37" i="4"/>
  <c r="O27" i="3"/>
  <c r="N19" i="5"/>
  <c r="N24" i="4"/>
  <c r="B59" i="11"/>
  <c r="P96" i="3"/>
  <c r="O84" i="4"/>
  <c r="P63" i="3"/>
  <c r="O43" i="5"/>
  <c r="N99" i="3"/>
  <c r="M87" i="4"/>
  <c r="B85" i="11"/>
  <c r="T148" i="3"/>
  <c r="R148" i="3" s="1"/>
  <c r="S84" i="5"/>
  <c r="Q84" i="5" s="1"/>
  <c r="S134" i="4"/>
  <c r="Q134" i="4" s="1"/>
  <c r="R79" i="7"/>
  <c r="Q78" i="3"/>
  <c r="P68" i="4"/>
  <c r="P28" i="3"/>
  <c r="O20" i="5"/>
  <c r="O25" i="4"/>
  <c r="R111" i="7"/>
  <c r="Q110" i="3"/>
  <c r="P97" i="4"/>
  <c r="B112" i="11"/>
  <c r="Q93" i="4"/>
  <c r="J135" i="4"/>
  <c r="J85" i="5"/>
  <c r="K98" i="4"/>
  <c r="B39" i="11"/>
  <c r="R12" i="3"/>
  <c r="K135" i="4"/>
  <c r="B132" i="11"/>
  <c r="Q134" i="3"/>
  <c r="R135" i="7"/>
  <c r="P120" i="4"/>
  <c r="P74" i="5"/>
  <c r="P140" i="3"/>
  <c r="O126" i="4"/>
  <c r="O79" i="5"/>
  <c r="T85" i="3"/>
  <c r="R85" i="3" s="1"/>
  <c r="S54" i="5"/>
  <c r="Q54" i="5" s="1"/>
  <c r="M44" i="3"/>
  <c r="L38" i="4"/>
  <c r="L29" i="5"/>
  <c r="I139" i="11"/>
  <c r="K141" i="3"/>
  <c r="N151" i="3"/>
  <c r="M87" i="5"/>
  <c r="N131" i="3"/>
  <c r="M117" i="4"/>
  <c r="M72" i="5"/>
  <c r="N152" i="3"/>
  <c r="M137" i="4"/>
  <c r="O49" i="3"/>
  <c r="N43" i="4"/>
  <c r="N72" i="3"/>
  <c r="L72" i="3" s="1"/>
  <c r="M47" i="5"/>
  <c r="K47" i="5" s="1"/>
  <c r="M63" i="4"/>
  <c r="K63" i="4" s="1"/>
  <c r="M82" i="3"/>
  <c r="L71" i="4"/>
  <c r="P87" i="3"/>
  <c r="O75" i="4"/>
  <c r="M55" i="3"/>
  <c r="L49" i="4"/>
  <c r="L37" i="5"/>
  <c r="N82" i="3"/>
  <c r="L82" i="3" s="1"/>
  <c r="M71" i="4"/>
  <c r="R153" i="7"/>
  <c r="Q152" i="3"/>
  <c r="P137" i="4"/>
  <c r="R43" i="7"/>
  <c r="Q42" i="3"/>
  <c r="P36" i="4"/>
  <c r="P27" i="5"/>
  <c r="M52" i="3"/>
  <c r="L46" i="4"/>
  <c r="L34" i="5"/>
  <c r="N84" i="3"/>
  <c r="L84" i="3" s="1"/>
  <c r="M73" i="4"/>
  <c r="K73" i="4" s="1"/>
  <c r="P155" i="3"/>
  <c r="O140" i="4"/>
  <c r="P62" i="3"/>
  <c r="O42" i="5"/>
  <c r="O55" i="4"/>
  <c r="I101" i="11"/>
  <c r="K103" i="3"/>
  <c r="T147" i="3"/>
  <c r="R147" i="3" s="1"/>
  <c r="S83" i="5"/>
  <c r="Q83" i="5" s="1"/>
  <c r="S133" i="4"/>
  <c r="Q133" i="4" s="1"/>
  <c r="P88" i="3"/>
  <c r="O76" i="4"/>
  <c r="I162" i="11"/>
  <c r="K164" i="3"/>
  <c r="Q23" i="5"/>
  <c r="T127" i="3"/>
  <c r="S113" i="4"/>
  <c r="T103" i="3"/>
  <c r="R103" i="3" s="1"/>
  <c r="S91" i="4"/>
  <c r="Q91" i="4" s="1"/>
  <c r="S61" i="5"/>
  <c r="Q61" i="5" s="1"/>
  <c r="P89" i="3"/>
  <c r="O77" i="4"/>
  <c r="I27" i="11"/>
  <c r="J26" i="4" s="1"/>
  <c r="K29" i="3"/>
  <c r="T35" i="3"/>
  <c r="R35" i="3" s="1"/>
  <c r="S31" i="4"/>
  <c r="Q31" i="4" s="1"/>
  <c r="S24" i="5"/>
  <c r="Q24" i="5" s="1"/>
  <c r="N135" i="3"/>
  <c r="L135" i="3" s="1"/>
  <c r="M121" i="4"/>
  <c r="K121" i="4" s="1"/>
  <c r="M75" i="5"/>
  <c r="K75" i="5" s="1"/>
  <c r="R110" i="7"/>
  <c r="Q109" i="3"/>
  <c r="P96" i="4"/>
  <c r="M104" i="3"/>
  <c r="L92" i="4"/>
  <c r="L62" i="5"/>
  <c r="N158" i="3"/>
  <c r="L158" i="3" s="1"/>
  <c r="M142" i="4"/>
  <c r="K142" i="4" s="1"/>
  <c r="M46" i="3"/>
  <c r="L40" i="4"/>
  <c r="L31" i="5"/>
  <c r="P105" i="3"/>
  <c r="O93" i="4"/>
  <c r="N38" i="3"/>
  <c r="M25" i="5"/>
  <c r="T65" i="3"/>
  <c r="R65" i="3" s="1"/>
  <c r="S57" i="4"/>
  <c r="Q57" i="4" s="1"/>
  <c r="R158" i="7"/>
  <c r="Q157" i="3"/>
  <c r="P141" i="4"/>
  <c r="I77" i="11"/>
  <c r="J69" i="4" s="1"/>
  <c r="K79" i="3"/>
  <c r="AB164" i="6"/>
  <c r="P161" i="3"/>
  <c r="O145" i="4"/>
  <c r="O91" i="5"/>
  <c r="M101" i="3"/>
  <c r="L89" i="4"/>
  <c r="B140" i="11"/>
  <c r="R45" i="7"/>
  <c r="Q44" i="3"/>
  <c r="P38" i="4"/>
  <c r="P29" i="5"/>
  <c r="B131" i="11"/>
  <c r="I70" i="11"/>
  <c r="K72" i="3"/>
  <c r="T83" i="3"/>
  <c r="R83" i="3" s="1"/>
  <c r="S72" i="4"/>
  <c r="Q72" i="4" s="1"/>
  <c r="N121" i="3"/>
  <c r="L121" i="3" s="1"/>
  <c r="M107" i="4"/>
  <c r="K107" i="4" s="1"/>
  <c r="M155" i="3"/>
  <c r="L155" i="3" s="1"/>
  <c r="L140" i="4"/>
  <c r="K140" i="4" s="1"/>
  <c r="T160" i="3"/>
  <c r="R160" i="3" s="1"/>
  <c r="S90" i="5"/>
  <c r="Q90" i="5" s="1"/>
  <c r="S144" i="4"/>
  <c r="Q144" i="4" s="1"/>
  <c r="P103" i="3"/>
  <c r="O91" i="4"/>
  <c r="O61" i="5"/>
  <c r="R148" i="7"/>
  <c r="Q147" i="3"/>
  <c r="P83" i="5"/>
  <c r="P133" i="4"/>
  <c r="R96" i="7"/>
  <c r="Q95" i="3"/>
  <c r="P83" i="4"/>
  <c r="P42" i="3"/>
  <c r="O36" i="4"/>
  <c r="O27" i="5"/>
  <c r="P130" i="3"/>
  <c r="O71" i="5"/>
  <c r="O116" i="4"/>
  <c r="R51" i="7"/>
  <c r="Q50" i="3"/>
  <c r="P32" i="5"/>
  <c r="P44" i="4"/>
  <c r="X121" i="8"/>
  <c r="Q49" i="4"/>
  <c r="R137" i="7"/>
  <c r="Q136" i="3"/>
  <c r="P122" i="4"/>
  <c r="P76" i="5"/>
  <c r="Q118" i="3"/>
  <c r="R119" i="7"/>
  <c r="P104" i="4"/>
  <c r="R41" i="7"/>
  <c r="Q40" i="3"/>
  <c r="P34" i="4"/>
  <c r="M56" i="3"/>
  <c r="L50" i="4"/>
  <c r="L38" i="5"/>
  <c r="M99" i="3"/>
  <c r="L87" i="4"/>
  <c r="M57" i="3"/>
  <c r="L57" i="3" s="1"/>
  <c r="L51" i="4"/>
  <c r="L39" i="5"/>
  <c r="K39" i="5" s="1"/>
  <c r="K93" i="5"/>
  <c r="X119" i="8"/>
  <c r="R156" i="7"/>
  <c r="Q155" i="3"/>
  <c r="P140" i="4"/>
  <c r="I47" i="11"/>
  <c r="J43" i="4" s="1"/>
  <c r="K49" i="3"/>
  <c r="R63" i="7"/>
  <c r="Q62" i="3"/>
  <c r="P55" i="4"/>
  <c r="P42" i="5"/>
  <c r="B6" i="11"/>
  <c r="O24" i="3"/>
  <c r="N21" i="4"/>
  <c r="R49" i="7"/>
  <c r="Q48" i="3"/>
  <c r="P42" i="4"/>
  <c r="R143" i="7"/>
  <c r="Q142" i="3"/>
  <c r="P128" i="4"/>
  <c r="P81" i="5"/>
  <c r="T95" i="3"/>
  <c r="R95" i="3" s="1"/>
  <c r="S83" i="4"/>
  <c r="Q83" i="4" s="1"/>
  <c r="R105" i="7"/>
  <c r="Q104" i="3"/>
  <c r="P62" i="5"/>
  <c r="P92" i="4"/>
  <c r="R56" i="7"/>
  <c r="Q55" i="3"/>
  <c r="P37" i="5"/>
  <c r="P49" i="4"/>
  <c r="O71" i="3"/>
  <c r="N46" i="5"/>
  <c r="N62" i="4"/>
  <c r="R82" i="7"/>
  <c r="Q81" i="3"/>
  <c r="P53" i="5"/>
  <c r="M74" i="3"/>
  <c r="L74" i="3" s="1"/>
  <c r="L49" i="5"/>
  <c r="K49" i="5" s="1"/>
  <c r="L65" i="4"/>
  <c r="S25" i="14"/>
  <c r="B25" i="14" s="1"/>
  <c r="F25" i="11" s="1"/>
  <c r="C25" i="11" s="1"/>
  <c r="C25" i="14"/>
  <c r="H25" i="11" s="1"/>
  <c r="E25" i="11" s="1"/>
  <c r="K74" i="5"/>
  <c r="T162" i="3"/>
  <c r="R162" i="3" s="1"/>
  <c r="S92" i="5"/>
  <c r="Q92" i="5" s="1"/>
  <c r="S146" i="4"/>
  <c r="Q146" i="4" s="1"/>
  <c r="R64" i="7"/>
  <c r="Q63" i="3"/>
  <c r="P43" i="5"/>
  <c r="M139" i="3"/>
  <c r="L125" i="4"/>
  <c r="L78" i="5"/>
  <c r="AB11" i="6"/>
  <c r="N35" i="3"/>
  <c r="M24" i="5"/>
  <c r="M31" i="4"/>
  <c r="B3" i="11"/>
  <c r="R29" i="7"/>
  <c r="Q28" i="3"/>
  <c r="P20" i="5"/>
  <c r="P25" i="4"/>
  <c r="L59" i="3"/>
  <c r="B121" i="11"/>
  <c r="I154" i="11"/>
  <c r="J88" i="5" s="1"/>
  <c r="K156" i="3"/>
  <c r="L111" i="3"/>
  <c r="I105" i="11"/>
  <c r="K107" i="3"/>
  <c r="Q17" i="5"/>
  <c r="J145" i="4"/>
  <c r="J91" i="5"/>
  <c r="K18" i="5"/>
  <c r="K40" i="5"/>
  <c r="P114" i="3"/>
  <c r="O101" i="4"/>
  <c r="O68" i="5"/>
  <c r="O65" i="3"/>
  <c r="N57" i="4"/>
  <c r="R21" i="7"/>
  <c r="Q20" i="3"/>
  <c r="P18" i="4"/>
  <c r="P15" i="5"/>
  <c r="M48" i="3"/>
  <c r="L42" i="4"/>
  <c r="N79" i="3"/>
  <c r="L79" i="3" s="1"/>
  <c r="M69" i="4"/>
  <c r="K69" i="4" s="1"/>
  <c r="P18" i="3"/>
  <c r="O16" i="4"/>
  <c r="AB76" i="6"/>
  <c r="T163" i="3"/>
  <c r="R163" i="3" s="1"/>
  <c r="S147" i="4"/>
  <c r="Q147" i="4" s="1"/>
  <c r="J62" i="4"/>
  <c r="J46" i="5"/>
  <c r="AB53" i="6"/>
  <c r="I99" i="11"/>
  <c r="J89" i="4" s="1"/>
  <c r="K101" i="3"/>
  <c r="R139" i="7"/>
  <c r="Q138" i="3"/>
  <c r="P77" i="5"/>
  <c r="P124" i="4"/>
  <c r="N62" i="3"/>
  <c r="M55" i="4"/>
  <c r="M42" i="5"/>
  <c r="R120" i="7"/>
  <c r="Q119" i="3"/>
  <c r="P105" i="4"/>
  <c r="S127" i="3"/>
  <c r="R113" i="4"/>
  <c r="M28" i="3"/>
  <c r="L20" i="5"/>
  <c r="L25" i="4"/>
  <c r="C158" i="14"/>
  <c r="H158" i="11" s="1"/>
  <c r="E158" i="11" s="1"/>
  <c r="B158" i="11" s="1"/>
  <c r="R24" i="7"/>
  <c r="Q23" i="3"/>
  <c r="P20" i="4"/>
  <c r="R16" i="7"/>
  <c r="Q15" i="3"/>
  <c r="P13" i="5"/>
  <c r="P14" i="4"/>
  <c r="P147" i="3"/>
  <c r="O83" i="5"/>
  <c r="O133" i="4"/>
  <c r="Q52" i="3"/>
  <c r="R53" i="7"/>
  <c r="P34" i="5"/>
  <c r="P46" i="4"/>
  <c r="N105" i="3"/>
  <c r="L105" i="3" s="1"/>
  <c r="M93" i="4"/>
  <c r="K93" i="4" s="1"/>
  <c r="N70" i="6"/>
  <c r="O13" i="3"/>
  <c r="N12" i="4"/>
  <c r="T53" i="3"/>
  <c r="R53" i="3" s="1"/>
  <c r="S35" i="5"/>
  <c r="Q35" i="5" s="1"/>
  <c r="S47" i="4"/>
  <c r="Q47" i="4" s="1"/>
  <c r="O47" i="3"/>
  <c r="N41" i="4"/>
  <c r="N42" i="3"/>
  <c r="L42" i="3" s="1"/>
  <c r="M27" i="5"/>
  <c r="K27" i="5" s="1"/>
  <c r="M36" i="4"/>
  <c r="K36" i="4" s="1"/>
  <c r="O123" i="8"/>
  <c r="X123" i="8" s="1"/>
  <c r="O32" i="3"/>
  <c r="N23" i="5"/>
  <c r="M138" i="3"/>
  <c r="L124" i="4"/>
  <c r="L77" i="5"/>
  <c r="P142" i="3"/>
  <c r="O81" i="5"/>
  <c r="O128" i="4"/>
  <c r="S72" i="14"/>
  <c r="B72" i="14" s="1"/>
  <c r="F72" i="11" s="1"/>
  <c r="C72" i="11" s="1"/>
  <c r="C72" i="14"/>
  <c r="H72" i="11" s="1"/>
  <c r="E72" i="11" s="1"/>
  <c r="R35" i="7"/>
  <c r="Q34" i="3"/>
  <c r="P30" i="4"/>
  <c r="M147" i="3"/>
  <c r="L83" i="5"/>
  <c r="L133" i="4"/>
  <c r="O98" i="3"/>
  <c r="N86" i="4"/>
  <c r="N60" i="5"/>
  <c r="Q26" i="5"/>
  <c r="R128" i="7"/>
  <c r="Q127" i="3"/>
  <c r="P113" i="4"/>
  <c r="K6" i="4"/>
  <c r="AB130" i="6"/>
  <c r="R133" i="7"/>
  <c r="Q132" i="3"/>
  <c r="P118" i="4"/>
  <c r="P73" i="5"/>
  <c r="M119" i="3"/>
  <c r="L105" i="4"/>
  <c r="K51" i="4"/>
  <c r="P16" i="3"/>
  <c r="O14" i="5"/>
  <c r="P120" i="3"/>
  <c r="O106" i="4"/>
  <c r="P34" i="3"/>
  <c r="O30" i="4"/>
  <c r="R94" i="7"/>
  <c r="Q93" i="3"/>
  <c r="P81" i="4"/>
  <c r="P58" i="5"/>
  <c r="R103" i="7"/>
  <c r="Q102" i="3"/>
  <c r="P90" i="4"/>
  <c r="O129" i="3"/>
  <c r="N115" i="4"/>
  <c r="N70" i="5"/>
  <c r="T109" i="3"/>
  <c r="R109" i="3" s="1"/>
  <c r="S96" i="4"/>
  <c r="Q96" i="4" s="1"/>
  <c r="N70" i="3"/>
  <c r="M45" i="5"/>
  <c r="I32" i="11"/>
  <c r="J30" i="4" s="1"/>
  <c r="K34" i="3"/>
  <c r="Q89" i="3"/>
  <c r="R90" i="7"/>
  <c r="P77" i="4"/>
  <c r="K26" i="5"/>
  <c r="I71" i="11"/>
  <c r="K73" i="3"/>
  <c r="P108" i="3"/>
  <c r="O65" i="5"/>
  <c r="N103" i="6"/>
  <c r="AB98" i="6"/>
  <c r="R106" i="7"/>
  <c r="Q105" i="3"/>
  <c r="P93" i="4"/>
  <c r="M89" i="3"/>
  <c r="L77" i="4"/>
  <c r="AB14" i="6"/>
  <c r="N126" i="6"/>
  <c r="T100" i="3"/>
  <c r="R100" i="3" s="1"/>
  <c r="S88" i="4"/>
  <c r="Q88" i="4" s="1"/>
  <c r="AB42" i="6"/>
  <c r="R32" i="7"/>
  <c r="Q31" i="3"/>
  <c r="P22" i="5"/>
  <c r="P28" i="4"/>
  <c r="AB61" i="6"/>
  <c r="R162" i="7"/>
  <c r="Q161" i="3"/>
  <c r="P91" i="5"/>
  <c r="P145" i="4"/>
  <c r="P113" i="3"/>
  <c r="O100" i="4"/>
  <c r="O67" i="5"/>
  <c r="B31" i="11"/>
  <c r="B103" i="11"/>
  <c r="P156" i="3"/>
  <c r="O88" i="5"/>
  <c r="O30" i="3"/>
  <c r="N21" i="5"/>
  <c r="N27" i="4"/>
  <c r="N157" i="3"/>
  <c r="M141" i="4"/>
  <c r="R104" i="7"/>
  <c r="Q103" i="3"/>
  <c r="P61" i="5"/>
  <c r="P91" i="4"/>
  <c r="O121" i="3"/>
  <c r="N107" i="4"/>
  <c r="I4" i="11"/>
  <c r="K6" i="3"/>
  <c r="I60" i="11"/>
  <c r="K62" i="3"/>
  <c r="J9" i="5"/>
  <c r="J132" i="4"/>
  <c r="J9" i="4"/>
  <c r="J82" i="5"/>
  <c r="R131" i="7"/>
  <c r="Q130" i="3"/>
  <c r="P116" i="4"/>
  <c r="P71" i="5"/>
  <c r="N65" i="3"/>
  <c r="M57" i="4"/>
  <c r="N166" i="6"/>
  <c r="N119" i="3"/>
  <c r="L119" i="3" s="1"/>
  <c r="M105" i="4"/>
  <c r="K105" i="4" s="1"/>
  <c r="R54" i="7"/>
  <c r="Q53" i="3"/>
  <c r="P35" i="5"/>
  <c r="P47" i="4"/>
  <c r="P136" i="3"/>
  <c r="O76" i="5"/>
  <c r="O122" i="4"/>
  <c r="T136" i="3"/>
  <c r="R136" i="3" s="1"/>
  <c r="S122" i="4"/>
  <c r="Q122" i="4" s="1"/>
  <c r="S76" i="5"/>
  <c r="Q76" i="5" s="1"/>
  <c r="P118" i="3"/>
  <c r="O104" i="4"/>
  <c r="B81" i="11"/>
  <c r="I127" i="11"/>
  <c r="K129" i="3"/>
  <c r="R152" i="7"/>
  <c r="Q151" i="3"/>
  <c r="P87" i="5"/>
  <c r="N90" i="3"/>
  <c r="L90" i="3" s="1"/>
  <c r="M55" i="5"/>
  <c r="K55" i="5" s="1"/>
  <c r="M78" i="4"/>
  <c r="K78" i="4" s="1"/>
  <c r="M115" i="3"/>
  <c r="L69" i="5"/>
  <c r="O72" i="3"/>
  <c r="N47" i="5"/>
  <c r="N63" i="4"/>
  <c r="M136" i="3"/>
  <c r="L76" i="5"/>
  <c r="L122" i="4"/>
  <c r="M35" i="3"/>
  <c r="L31" i="4"/>
  <c r="L24" i="5"/>
  <c r="P14" i="3"/>
  <c r="O12" i="5"/>
  <c r="O13" i="4"/>
  <c r="P39" i="3"/>
  <c r="O26" i="5"/>
  <c r="AB89" i="6"/>
  <c r="R107" i="7"/>
  <c r="Q106" i="3"/>
  <c r="P94" i="4"/>
  <c r="P63" i="5"/>
  <c r="I149" i="11"/>
  <c r="J87" i="5" s="1"/>
  <c r="K151" i="3"/>
  <c r="P48" i="3"/>
  <c r="O42" i="4"/>
  <c r="P46" i="3"/>
  <c r="O31" i="5"/>
  <c r="O40" i="4"/>
  <c r="M131" i="3"/>
  <c r="L72" i="5"/>
  <c r="L117" i="4"/>
  <c r="AB37" i="6"/>
  <c r="N67" i="6"/>
  <c r="B52" i="11"/>
  <c r="T113" i="3"/>
  <c r="R113" i="3" s="1"/>
  <c r="S67" i="5"/>
  <c r="Q67" i="5" s="1"/>
  <c r="S100" i="4"/>
  <c r="Q100" i="4" s="1"/>
  <c r="I102" i="11"/>
  <c r="K104" i="3"/>
  <c r="M12" i="3"/>
  <c r="L11" i="4"/>
  <c r="N34" i="6"/>
  <c r="M91" i="3"/>
  <c r="L56" i="5"/>
  <c r="L79" i="4"/>
  <c r="M156" i="3"/>
  <c r="L88" i="5"/>
  <c r="T140" i="3"/>
  <c r="R140" i="3" s="1"/>
  <c r="S79" i="5"/>
  <c r="Q79" i="5" s="1"/>
  <c r="S126" i="4"/>
  <c r="Q126" i="4" s="1"/>
  <c r="Q124" i="3"/>
  <c r="R125" i="7"/>
  <c r="P110" i="4"/>
  <c r="M73" i="3"/>
  <c r="L48" i="5"/>
  <c r="L64" i="4"/>
  <c r="AB148" i="6"/>
  <c r="AB15" i="6"/>
  <c r="T111" i="3"/>
  <c r="R111" i="3" s="1"/>
  <c r="S98" i="4"/>
  <c r="Q98" i="4" s="1"/>
  <c r="R67" i="3"/>
  <c r="C29" i="14"/>
  <c r="H29" i="11" s="1"/>
  <c r="E29" i="11" s="1"/>
  <c r="B29" i="11" s="1"/>
  <c r="K33" i="4"/>
  <c r="B37" i="11"/>
  <c r="K23" i="4"/>
  <c r="Q85" i="5"/>
  <c r="O22" i="3"/>
  <c r="N17" i="5"/>
  <c r="B128" i="11"/>
  <c r="T119" i="3"/>
  <c r="S105" i="4"/>
  <c r="N54" i="3"/>
  <c r="L54" i="3" s="1"/>
  <c r="M36" i="5"/>
  <c r="K36" i="5" s="1"/>
  <c r="M48" i="4"/>
  <c r="K48" i="4" s="1"/>
  <c r="R132" i="7"/>
  <c r="Q131" i="3"/>
  <c r="P117" i="4"/>
  <c r="P72" i="5"/>
  <c r="M15" i="3"/>
  <c r="L13" i="5"/>
  <c r="K13" i="5" s="1"/>
  <c r="L14" i="4"/>
  <c r="I12" i="11"/>
  <c r="K14" i="3"/>
  <c r="M154" i="3"/>
  <c r="L154" i="3" s="1"/>
  <c r="L139" i="4"/>
  <c r="K139" i="4" s="1"/>
  <c r="P10" i="3"/>
  <c r="O10" i="4"/>
  <c r="O10" i="5"/>
  <c r="I50" i="11"/>
  <c r="K52" i="3"/>
  <c r="L114" i="3"/>
  <c r="M123" i="3"/>
  <c r="L123" i="3" s="1"/>
  <c r="L109" i="4"/>
  <c r="K109" i="4" s="1"/>
  <c r="M25" i="3"/>
  <c r="L25" i="3" s="1"/>
  <c r="L22" i="4"/>
  <c r="K22" i="4" s="1"/>
  <c r="M159" i="3"/>
  <c r="L143" i="4"/>
  <c r="L89" i="5"/>
  <c r="M24" i="3"/>
  <c r="L21" i="4"/>
  <c r="I106" i="11"/>
  <c r="J65" i="5" s="1"/>
  <c r="K108" i="3"/>
  <c r="P91" i="3"/>
  <c r="O56" i="5"/>
  <c r="O79" i="4"/>
  <c r="O149" i="3"/>
  <c r="N85" i="5"/>
  <c r="N135" i="4"/>
  <c r="S10" i="14"/>
  <c r="B10" i="14" s="1"/>
  <c r="F10" i="11" s="1"/>
  <c r="C10" i="11" s="1"/>
  <c r="C10" i="14"/>
  <c r="H10" i="11" s="1"/>
  <c r="E10" i="11" s="1"/>
  <c r="M5" i="3"/>
  <c r="L5" i="4"/>
  <c r="L5" i="5"/>
  <c r="R6" i="7"/>
  <c r="Q5" i="3"/>
  <c r="P5" i="4"/>
  <c r="P5" i="5"/>
  <c r="P44" i="3"/>
  <c r="O38" i="4"/>
  <c r="O29" i="5"/>
  <c r="I55" i="11"/>
  <c r="K57" i="3"/>
  <c r="I111" i="11"/>
  <c r="K113" i="3"/>
  <c r="T41" i="3"/>
  <c r="R41" i="3" s="1"/>
  <c r="S35" i="4"/>
  <c r="Q35" i="4" s="1"/>
  <c r="Q57" i="3"/>
  <c r="R58" i="7"/>
  <c r="P51" i="4"/>
  <c r="P39" i="5"/>
  <c r="N23" i="3"/>
  <c r="L23" i="3" s="1"/>
  <c r="M20" i="4"/>
  <c r="K20" i="4" s="1"/>
  <c r="N33" i="3"/>
  <c r="M29" i="4"/>
  <c r="M148" i="3"/>
  <c r="L84" i="5"/>
  <c r="L134" i="4"/>
  <c r="R17" i="7"/>
  <c r="Q16" i="3"/>
  <c r="P14" i="5"/>
  <c r="Q33" i="4"/>
  <c r="R121" i="7"/>
  <c r="Q120" i="3"/>
  <c r="P106" i="4"/>
  <c r="P85" i="3"/>
  <c r="O54" i="5"/>
  <c r="P29" i="3"/>
  <c r="O26" i="4"/>
  <c r="T102" i="3"/>
  <c r="R102" i="3" s="1"/>
  <c r="S90" i="4"/>
  <c r="Q90" i="4" s="1"/>
  <c r="Q108" i="3"/>
  <c r="R109" i="7"/>
  <c r="P65" i="5"/>
  <c r="N17" i="3"/>
  <c r="L17" i="3" s="1"/>
  <c r="M15" i="4"/>
  <c r="K15" i="4" s="1"/>
  <c r="I51" i="11"/>
  <c r="K53" i="3"/>
  <c r="O135" i="3"/>
  <c r="N75" i="5"/>
  <c r="N121" i="4"/>
  <c r="K120" i="4"/>
  <c r="AB109" i="6"/>
  <c r="M108" i="3"/>
  <c r="L65" i="5"/>
  <c r="M60" i="3"/>
  <c r="L53" i="4"/>
  <c r="T138" i="3"/>
  <c r="R138" i="3" s="1"/>
  <c r="S77" i="5"/>
  <c r="Q77" i="5" s="1"/>
  <c r="S124" i="4"/>
  <c r="Q124" i="4" s="1"/>
  <c r="M40" i="3"/>
  <c r="L34" i="4"/>
  <c r="T78" i="3"/>
  <c r="R78" i="3" s="1"/>
  <c r="S68" i="4"/>
  <c r="Q68" i="4" s="1"/>
  <c r="N81" i="3"/>
  <c r="L81" i="3" s="1"/>
  <c r="M53" i="5"/>
  <c r="K53" i="5" s="1"/>
  <c r="N67" i="3"/>
  <c r="M59" i="4"/>
  <c r="M44" i="5"/>
  <c r="P31" i="3"/>
  <c r="O22" i="5"/>
  <c r="O28" i="4"/>
  <c r="M110" i="3"/>
  <c r="L97" i="4"/>
  <c r="Q122" i="3"/>
  <c r="R123" i="7"/>
  <c r="P108" i="4"/>
  <c r="I58" i="11"/>
  <c r="J53" i="4" s="1"/>
  <c r="K60" i="3"/>
  <c r="R114" i="7"/>
  <c r="Q113" i="3"/>
  <c r="P100" i="4"/>
  <c r="P67" i="5"/>
  <c r="M126" i="3"/>
  <c r="L112" i="4"/>
  <c r="N20" i="3"/>
  <c r="L20" i="3" s="1"/>
  <c r="M15" i="5"/>
  <c r="K15" i="5" s="1"/>
  <c r="M18" i="4"/>
  <c r="K18" i="4" s="1"/>
  <c r="P128" i="3"/>
  <c r="O114" i="4"/>
  <c r="B74" i="11"/>
  <c r="R147" i="7"/>
  <c r="O146" i="3" s="1"/>
  <c r="Q146" i="3"/>
  <c r="T135" i="3"/>
  <c r="R135" i="3" s="1"/>
  <c r="S75" i="5"/>
  <c r="Q75" i="5" s="1"/>
  <c r="S121" i="4"/>
  <c r="Q121" i="4" s="1"/>
  <c r="Q156" i="3"/>
  <c r="R157" i="7"/>
  <c r="P88" i="5"/>
  <c r="I115" i="11"/>
  <c r="J103" i="4" s="1"/>
  <c r="K117" i="3"/>
  <c r="M16" i="3"/>
  <c r="L16" i="3" s="1"/>
  <c r="L14" i="5"/>
  <c r="K14" i="5" s="1"/>
  <c r="T144" i="3"/>
  <c r="R144" i="3" s="1"/>
  <c r="S130" i="4"/>
  <c r="Q130" i="4" s="1"/>
  <c r="P94" i="3"/>
  <c r="O82" i="4"/>
  <c r="R126" i="7"/>
  <c r="Q125" i="3"/>
  <c r="P111" i="4"/>
  <c r="T60" i="3"/>
  <c r="R60" i="3" s="1"/>
  <c r="S53" i="4"/>
  <c r="Q53" i="4" s="1"/>
  <c r="P69" i="3"/>
  <c r="O61" i="4"/>
  <c r="O64" i="3"/>
  <c r="N56" i="4"/>
  <c r="T23" i="3"/>
  <c r="R23" i="3" s="1"/>
  <c r="S20" i="4"/>
  <c r="Q20" i="4" s="1"/>
  <c r="N48" i="3"/>
  <c r="L48" i="3" s="1"/>
  <c r="M42" i="4"/>
  <c r="K42" i="4" s="1"/>
  <c r="S6" i="3"/>
  <c r="R6" i="3" s="1"/>
  <c r="R6" i="4"/>
  <c r="R6" i="5"/>
  <c r="R87" i="7"/>
  <c r="Q86" i="3"/>
  <c r="P74" i="4"/>
  <c r="AB6" i="6"/>
  <c r="I133" i="11"/>
  <c r="K135" i="3"/>
  <c r="S86" i="3"/>
  <c r="R86" i="3" s="1"/>
  <c r="R74" i="4"/>
  <c r="Q74" i="4" s="1"/>
  <c r="R127" i="7"/>
  <c r="Q126" i="3"/>
  <c r="P112" i="4"/>
  <c r="P51" i="3"/>
  <c r="O45" i="4"/>
  <c r="O33" i="5"/>
  <c r="B155" i="11"/>
  <c r="I119" i="11"/>
  <c r="J107" i="4" s="1"/>
  <c r="K121" i="3"/>
  <c r="P148" i="3"/>
  <c r="O84" i="5"/>
  <c r="O134" i="4"/>
  <c r="P111" i="3"/>
  <c r="O98" i="4"/>
  <c r="O33" i="3"/>
  <c r="N29" i="4"/>
  <c r="R15" i="7"/>
  <c r="Q14" i="3"/>
  <c r="P13" i="4"/>
  <c r="P12" i="5"/>
  <c r="R40" i="7"/>
  <c r="Q39" i="3"/>
  <c r="P26" i="5"/>
  <c r="B63" i="11"/>
  <c r="P82" i="3"/>
  <c r="O71" i="4"/>
  <c r="B53" i="11"/>
  <c r="B83" i="11"/>
  <c r="T27" i="3"/>
  <c r="R27" i="3" s="1"/>
  <c r="S24" i="4"/>
  <c r="Q24" i="4" s="1"/>
  <c r="S19" i="5"/>
  <c r="Q19" i="5" s="1"/>
  <c r="R47" i="7"/>
  <c r="Q46" i="3"/>
  <c r="P31" i="5"/>
  <c r="P40" i="4"/>
  <c r="O143" i="3"/>
  <c r="N129" i="4"/>
  <c r="R68" i="7"/>
  <c r="Q67" i="3"/>
  <c r="P44" i="5"/>
  <c r="P59" i="4"/>
  <c r="Q118" i="4"/>
  <c r="I95" i="11"/>
  <c r="K97" i="3"/>
  <c r="B16" i="11"/>
  <c r="P37" i="3"/>
  <c r="O33" i="4"/>
  <c r="T36" i="3"/>
  <c r="R36" i="3" s="1"/>
  <c r="S32" i="4"/>
  <c r="Q32" i="4" s="1"/>
  <c r="I123" i="11"/>
  <c r="J111" i="4" s="1"/>
  <c r="K125" i="3"/>
  <c r="M152" i="3"/>
  <c r="L137" i="4"/>
  <c r="R8" i="7"/>
  <c r="Q7" i="3"/>
  <c r="P7" i="5"/>
  <c r="P7" i="4"/>
  <c r="N42" i="6"/>
  <c r="R101" i="7"/>
  <c r="Q100" i="3"/>
  <c r="P88" i="4"/>
  <c r="T164" i="3"/>
  <c r="R164" i="3" s="1"/>
  <c r="S93" i="5"/>
  <c r="Q93" i="5" s="1"/>
  <c r="S148" i="4"/>
  <c r="Q148" i="4" s="1"/>
  <c r="M93" i="3"/>
  <c r="L93" i="3" s="1"/>
  <c r="L81" i="4"/>
  <c r="K81" i="4" s="1"/>
  <c r="L58" i="5"/>
  <c r="K58" i="5" s="1"/>
  <c r="I14" i="11"/>
  <c r="J14" i="5" s="1"/>
  <c r="K16" i="3"/>
  <c r="L37" i="3"/>
  <c r="K14" i="4"/>
  <c r="J78" i="4"/>
  <c r="J55" i="5"/>
  <c r="L26" i="3"/>
  <c r="I142" i="11"/>
  <c r="J130" i="4" s="1"/>
  <c r="K144" i="3"/>
  <c r="Q135" i="4"/>
  <c r="K8" i="4"/>
  <c r="Q82" i="4"/>
  <c r="M62" i="3"/>
  <c r="L55" i="4"/>
  <c r="L42" i="5"/>
  <c r="S124" i="3"/>
  <c r="R110" i="4"/>
  <c r="M160" i="3"/>
  <c r="L90" i="5"/>
  <c r="L144" i="4"/>
  <c r="P45" i="3"/>
  <c r="O39" i="4"/>
  <c r="O30" i="5"/>
  <c r="M36" i="3"/>
  <c r="L32" i="4"/>
  <c r="T141" i="3"/>
  <c r="R141" i="3" s="1"/>
  <c r="S80" i="5"/>
  <c r="Q80" i="5" s="1"/>
  <c r="S127" i="4"/>
  <c r="Q127" i="4" s="1"/>
  <c r="B19" i="11"/>
  <c r="P163" i="3"/>
  <c r="O147" i="4"/>
  <c r="P153" i="3"/>
  <c r="O138" i="4"/>
  <c r="T69" i="3"/>
  <c r="R69" i="3" s="1"/>
  <c r="S61" i="4"/>
  <c r="Q61" i="4" s="1"/>
  <c r="AB114" i="6"/>
  <c r="N80" i="3"/>
  <c r="L80" i="3" s="1"/>
  <c r="M52" i="5"/>
  <c r="K52" i="5" s="1"/>
  <c r="M70" i="4"/>
  <c r="K70" i="4" s="1"/>
  <c r="I90" i="11"/>
  <c r="K92" i="3"/>
  <c r="L22" i="3"/>
  <c r="P116" i="3"/>
  <c r="O102" i="4"/>
  <c r="R163" i="7"/>
  <c r="Q162" i="3"/>
  <c r="P146" i="4"/>
  <c r="P92" i="5"/>
  <c r="P109" i="3"/>
  <c r="O96" i="4"/>
  <c r="M61" i="3"/>
  <c r="L41" i="5"/>
  <c r="L54" i="4"/>
  <c r="P6" i="3"/>
  <c r="O6" i="4"/>
  <c r="O6" i="5"/>
  <c r="R62" i="7"/>
  <c r="Q61" i="3"/>
  <c r="P54" i="4"/>
  <c r="P41" i="5"/>
  <c r="N118" i="3"/>
  <c r="L118" i="3" s="1"/>
  <c r="M104" i="4"/>
  <c r="K104" i="4" s="1"/>
  <c r="R44" i="7"/>
  <c r="Q43" i="3"/>
  <c r="P37" i="4"/>
  <c r="P28" i="5"/>
  <c r="T62" i="3"/>
  <c r="R62" i="3" s="1"/>
  <c r="S42" i="5"/>
  <c r="Q42" i="5" s="1"/>
  <c r="S55" i="4"/>
  <c r="Q55" i="4" s="1"/>
  <c r="M157" i="3"/>
  <c r="L141" i="4"/>
  <c r="R86" i="7"/>
  <c r="Q85" i="3"/>
  <c r="P54" i="5"/>
  <c r="O158" i="3"/>
  <c r="N142" i="4"/>
  <c r="M70" i="3"/>
  <c r="L45" i="5"/>
  <c r="O90" i="3"/>
  <c r="N78" i="4"/>
  <c r="N55" i="5"/>
  <c r="R30" i="7"/>
  <c r="Q29" i="3"/>
  <c r="P26" i="4"/>
  <c r="T59" i="3"/>
  <c r="R59" i="3" s="1"/>
  <c r="S52" i="4"/>
  <c r="Q52" i="4" s="1"/>
  <c r="N53" i="3"/>
  <c r="M35" i="5"/>
  <c r="M47" i="4"/>
  <c r="K47" i="4" s="1"/>
  <c r="R13" i="7"/>
  <c r="Q12" i="3"/>
  <c r="P11" i="4"/>
  <c r="T74" i="3"/>
  <c r="R74" i="3" s="1"/>
  <c r="S49" i="5"/>
  <c r="Q49" i="5" s="1"/>
  <c r="S65" i="4"/>
  <c r="Q65" i="4" s="1"/>
  <c r="R76" i="7"/>
  <c r="Q75" i="3"/>
  <c r="P50" i="5"/>
  <c r="P66" i="4"/>
  <c r="O17" i="3"/>
  <c r="N15" i="4"/>
  <c r="O145" i="3"/>
  <c r="N131" i="4"/>
  <c r="R100" i="7"/>
  <c r="Q99" i="3"/>
  <c r="P87" i="4"/>
  <c r="S125" i="14"/>
  <c r="B125" i="14" s="1"/>
  <c r="F125" i="11" s="1"/>
  <c r="C125" i="11" s="1"/>
  <c r="B125" i="11" s="1"/>
  <c r="C125" i="14"/>
  <c r="H125" i="11" s="1"/>
  <c r="E125" i="11" s="1"/>
  <c r="T128" i="3"/>
  <c r="R128" i="3" s="1"/>
  <c r="S114" i="4"/>
  <c r="Q114" i="4" s="1"/>
  <c r="M144" i="3"/>
  <c r="L130" i="4"/>
  <c r="I43" i="11"/>
  <c r="K45" i="3"/>
  <c r="R116" i="7"/>
  <c r="Q115" i="3"/>
  <c r="P69" i="5"/>
  <c r="N148" i="3"/>
  <c r="M84" i="5"/>
  <c r="K84" i="5" s="1"/>
  <c r="M134" i="4"/>
  <c r="K134" i="4" s="1"/>
  <c r="P154" i="3"/>
  <c r="O139" i="4"/>
  <c r="N138" i="3"/>
  <c r="L138" i="3" s="1"/>
  <c r="M77" i="5"/>
  <c r="K77" i="5" s="1"/>
  <c r="M124" i="4"/>
  <c r="K124" i="4" s="1"/>
  <c r="O68" i="3"/>
  <c r="N60" i="4"/>
  <c r="R129" i="7"/>
  <c r="Q128" i="3"/>
  <c r="P114" i="4"/>
  <c r="P83" i="3"/>
  <c r="O72" i="4"/>
  <c r="R67" i="7"/>
  <c r="Q66" i="3"/>
  <c r="P58" i="4"/>
  <c r="K6" i="5"/>
  <c r="T159" i="3"/>
  <c r="R159" i="3" s="1"/>
  <c r="S143" i="4"/>
  <c r="Q143" i="4" s="1"/>
  <c r="S89" i="5"/>
  <c r="Q89" i="5" s="1"/>
  <c r="Q6" i="5"/>
  <c r="T10" i="3"/>
  <c r="R10" i="3" s="1"/>
  <c r="S10" i="4"/>
  <c r="Q10" i="4" s="1"/>
  <c r="S10" i="5"/>
  <c r="Q10" i="5" s="1"/>
  <c r="R95" i="7"/>
  <c r="Q94" i="3"/>
  <c r="P82" i="4"/>
  <c r="N96" i="3"/>
  <c r="L96" i="3" s="1"/>
  <c r="M84" i="4"/>
  <c r="K84" i="4" s="1"/>
  <c r="R145" i="7"/>
  <c r="Q144" i="3"/>
  <c r="P130" i="4"/>
  <c r="B138" i="11"/>
  <c r="R70" i="7"/>
  <c r="Q69" i="3"/>
  <c r="P61" i="4"/>
  <c r="R108" i="7"/>
  <c r="Q107" i="3"/>
  <c r="P64" i="5"/>
  <c r="P95" i="4"/>
  <c r="R124" i="7"/>
  <c r="Q123" i="3"/>
  <c r="P109" i="4"/>
  <c r="M67" i="3"/>
  <c r="L59" i="4"/>
  <c r="L44" i="5"/>
  <c r="M97" i="3"/>
  <c r="L59" i="5"/>
  <c r="L85" i="4"/>
  <c r="P21" i="3"/>
  <c r="O19" i="4"/>
  <c r="O16" i="5"/>
  <c r="P86" i="3"/>
  <c r="O74" i="4"/>
  <c r="N115" i="3"/>
  <c r="L115" i="3" s="1"/>
  <c r="M69" i="5"/>
  <c r="K69" i="5" s="1"/>
  <c r="P126" i="3"/>
  <c r="O112" i="4"/>
  <c r="R52" i="7"/>
  <c r="Q51" i="3"/>
  <c r="P45" i="4"/>
  <c r="P33" i="5"/>
  <c r="R37" i="7"/>
  <c r="Q36" i="3"/>
  <c r="P32" i="4"/>
  <c r="M53" i="3"/>
  <c r="L47" i="4"/>
  <c r="L35" i="5"/>
  <c r="N12" i="6"/>
  <c r="B76" i="11"/>
  <c r="Q148" i="3"/>
  <c r="R149" i="7"/>
  <c r="P134" i="4"/>
  <c r="P84" i="5"/>
  <c r="R112" i="7"/>
  <c r="Q111" i="3"/>
  <c r="P98" i="4"/>
  <c r="N64" i="3"/>
  <c r="L64" i="3" s="1"/>
  <c r="M56" i="4"/>
  <c r="K56" i="4" s="1"/>
  <c r="T57" i="3"/>
  <c r="R57" i="3" s="1"/>
  <c r="S39" i="5"/>
  <c r="Q39" i="5" s="1"/>
  <c r="S51" i="4"/>
  <c r="Q51" i="4" s="1"/>
  <c r="T101" i="3"/>
  <c r="R101" i="3" s="1"/>
  <c r="S89" i="4"/>
  <c r="Q89" i="4" s="1"/>
  <c r="R83" i="7"/>
  <c r="Q82" i="3"/>
  <c r="P71" i="4"/>
  <c r="M92" i="3"/>
  <c r="L57" i="5"/>
  <c r="L80" i="4"/>
  <c r="T120" i="3"/>
  <c r="S106" i="4"/>
  <c r="K65" i="4"/>
  <c r="N140" i="3"/>
  <c r="M126" i="4"/>
  <c r="M79" i="5"/>
  <c r="P67" i="3"/>
  <c r="O59" i="4"/>
  <c r="O44" i="5"/>
  <c r="O79" i="3"/>
  <c r="N69" i="4"/>
  <c r="Q87" i="4"/>
  <c r="P107" i="3"/>
  <c r="O95" i="4"/>
  <c r="O64" i="5"/>
  <c r="Q6" i="4"/>
  <c r="R38" i="7"/>
  <c r="Q37" i="3"/>
  <c r="P33" i="4"/>
  <c r="L146" i="3"/>
  <c r="R71" i="7"/>
  <c r="Q70" i="3"/>
  <c r="P45" i="5"/>
  <c r="T118" i="3"/>
  <c r="S104" i="4"/>
  <c r="N141" i="3"/>
  <c r="L141" i="3" s="1"/>
  <c r="M80" i="5"/>
  <c r="K80" i="5" s="1"/>
  <c r="M127" i="4"/>
  <c r="K127" i="4" s="1"/>
  <c r="P7" i="3"/>
  <c r="O7" i="5"/>
  <c r="O7" i="4"/>
  <c r="Q60" i="3"/>
  <c r="R61" i="7"/>
  <c r="P53" i="4"/>
  <c r="P164" i="3"/>
  <c r="O93" i="5"/>
  <c r="O148" i="4"/>
  <c r="T126" i="3"/>
  <c r="R126" i="3" s="1"/>
  <c r="S112" i="4"/>
  <c r="Q112" i="4" s="1"/>
  <c r="I114" i="11"/>
  <c r="J102" i="4" s="1"/>
  <c r="K116" i="3"/>
  <c r="I36" i="11"/>
  <c r="J25" i="5" s="1"/>
  <c r="K38" i="3"/>
  <c r="L15" i="3"/>
  <c r="C34" i="14"/>
  <c r="H34" i="11" s="1"/>
  <c r="E34" i="11" s="1"/>
  <c r="B34" i="11" s="1"/>
  <c r="I5" i="11"/>
  <c r="K7" i="3"/>
  <c r="I80" i="11"/>
  <c r="J71" i="4" s="1"/>
  <c r="K82" i="3"/>
  <c r="Q76" i="4"/>
  <c r="I64" i="11"/>
  <c r="J58" i="4" s="1"/>
  <c r="K66" i="3"/>
  <c r="R94" i="3"/>
  <c r="I78" i="11"/>
  <c r="K80" i="3"/>
  <c r="T92" i="3"/>
  <c r="R92" i="3" s="1"/>
  <c r="S80" i="4"/>
  <c r="Q80" i="4" s="1"/>
  <c r="S57" i="5"/>
  <c r="Q57" i="5" s="1"/>
  <c r="I68" i="11"/>
  <c r="J45" i="5" s="1"/>
  <c r="K70" i="3"/>
  <c r="N159" i="3"/>
  <c r="L159" i="3" s="1"/>
  <c r="M143" i="4"/>
  <c r="K143" i="4" s="1"/>
  <c r="M89" i="5"/>
  <c r="K89" i="5" s="1"/>
  <c r="N71" i="3"/>
  <c r="L71" i="3" s="1"/>
  <c r="M46" i="5"/>
  <c r="K46" i="5" s="1"/>
  <c r="M62" i="4"/>
  <c r="K62" i="4" s="1"/>
  <c r="O137" i="3"/>
  <c r="N123" i="4"/>
  <c r="P59" i="3"/>
  <c r="O52" i="4"/>
  <c r="P160" i="3"/>
  <c r="O144" i="4"/>
  <c r="O90" i="5"/>
  <c r="P92" i="3"/>
  <c r="O80" i="4"/>
  <c r="O57" i="5"/>
  <c r="P41" i="3"/>
  <c r="O35" i="4"/>
  <c r="I97" i="11"/>
  <c r="J87" i="4" s="1"/>
  <c r="K99" i="3"/>
  <c r="N24" i="3"/>
  <c r="L24" i="3" s="1"/>
  <c r="M21" i="4"/>
  <c r="K21" i="4" s="1"/>
  <c r="M75" i="3"/>
  <c r="L50" i="5"/>
  <c r="L66" i="4"/>
  <c r="P76" i="3"/>
  <c r="O67" i="4"/>
  <c r="R74" i="7"/>
  <c r="Q73" i="3"/>
  <c r="P64" i="4"/>
  <c r="P48" i="5"/>
  <c r="R20" i="7"/>
  <c r="Q19" i="3"/>
  <c r="P17" i="4"/>
  <c r="AB87" i="6"/>
  <c r="R27" i="7"/>
  <c r="Q26" i="3"/>
  <c r="P18" i="5"/>
  <c r="P23" i="4"/>
  <c r="N136" i="3"/>
  <c r="L136" i="3" s="1"/>
  <c r="M122" i="4"/>
  <c r="K122" i="4" s="1"/>
  <c r="M76" i="5"/>
  <c r="K76" i="5" s="1"/>
  <c r="I124" i="11"/>
  <c r="J112" i="4" s="1"/>
  <c r="K126" i="3"/>
  <c r="R89" i="7"/>
  <c r="Q88" i="3"/>
  <c r="P76" i="4"/>
  <c r="I153" i="11"/>
  <c r="J140" i="4" s="1"/>
  <c r="K155" i="3"/>
  <c r="M120" i="3"/>
  <c r="L106" i="4"/>
  <c r="N117" i="3"/>
  <c r="L117" i="3" s="1"/>
  <c r="M103" i="4"/>
  <c r="K103" i="4" s="1"/>
  <c r="N11" i="3"/>
  <c r="M11" i="5"/>
  <c r="I61" i="11"/>
  <c r="J43" i="5" s="1"/>
  <c r="K63" i="3"/>
  <c r="M7" i="3"/>
  <c r="L7" i="5"/>
  <c r="L7" i="4"/>
  <c r="N100" i="3"/>
  <c r="L100" i="3" s="1"/>
  <c r="M88" i="4"/>
  <c r="K88" i="4" s="1"/>
  <c r="T110" i="3"/>
  <c r="R110" i="3" s="1"/>
  <c r="S97" i="4"/>
  <c r="Q97" i="4" s="1"/>
  <c r="P95" i="3"/>
  <c r="O83" i="4"/>
  <c r="I56" i="11"/>
  <c r="J40" i="5" s="1"/>
  <c r="K58" i="3"/>
  <c r="I48" i="11"/>
  <c r="K50" i="3"/>
  <c r="R115" i="7"/>
  <c r="Q114" i="3"/>
  <c r="P101" i="4"/>
  <c r="P68" i="5"/>
  <c r="N61" i="3"/>
  <c r="L61" i="3" s="1"/>
  <c r="M54" i="4"/>
  <c r="K54" i="4" s="1"/>
  <c r="M41" i="5"/>
  <c r="K41" i="5" s="1"/>
  <c r="B23" i="11"/>
  <c r="T133" i="3"/>
  <c r="R133" i="3" s="1"/>
  <c r="S119" i="4"/>
  <c r="Q119" i="4" s="1"/>
  <c r="M122" i="3"/>
  <c r="L122" i="3" s="1"/>
  <c r="L108" i="4"/>
  <c r="K108" i="4" s="1"/>
  <c r="P134" i="3"/>
  <c r="O120" i="4"/>
  <c r="O74" i="5"/>
  <c r="T130" i="3"/>
  <c r="R130" i="3" s="1"/>
  <c r="S71" i="5"/>
  <c r="Q71" i="5" s="1"/>
  <c r="S116" i="4"/>
  <c r="Q116" i="4" s="1"/>
  <c r="I110" i="11"/>
  <c r="K112" i="3"/>
  <c r="I93" i="11"/>
  <c r="J83" i="4" s="1"/>
  <c r="K95" i="3"/>
  <c r="M151" i="3"/>
  <c r="L87" i="5"/>
  <c r="M87" i="3"/>
  <c r="L75" i="4"/>
  <c r="M103" i="3"/>
  <c r="L61" i="5"/>
  <c r="L91" i="4"/>
  <c r="P75" i="3"/>
  <c r="O50" i="5"/>
  <c r="O66" i="4"/>
  <c r="AB44" i="6"/>
  <c r="T45" i="3"/>
  <c r="R45" i="3" s="1"/>
  <c r="S39" i="4"/>
  <c r="Q39" i="4" s="1"/>
  <c r="S30" i="5"/>
  <c r="Q30" i="5" s="1"/>
  <c r="P20" i="3"/>
  <c r="O18" i="4"/>
  <c r="O15" i="5"/>
  <c r="I75" i="11"/>
  <c r="J51" i="5" s="1"/>
  <c r="K77" i="3"/>
  <c r="R9" i="7"/>
  <c r="Q8" i="3"/>
  <c r="P8" i="4"/>
  <c r="P8" i="5"/>
  <c r="R60" i="7"/>
  <c r="Q59" i="3"/>
  <c r="P52" i="4"/>
  <c r="P115" i="3"/>
  <c r="O69" i="5"/>
  <c r="Q160" i="3"/>
  <c r="R161" i="7"/>
  <c r="P90" i="5"/>
  <c r="P144" i="4"/>
  <c r="AB22" i="6"/>
  <c r="R155" i="7"/>
  <c r="Q154" i="3"/>
  <c r="P139" i="4"/>
  <c r="Q92" i="3"/>
  <c r="R93" i="7"/>
  <c r="P80" i="4"/>
  <c r="P57" i="5"/>
  <c r="R84" i="7"/>
  <c r="Q83" i="3"/>
  <c r="P72" i="4"/>
  <c r="P66" i="3"/>
  <c r="O58" i="4"/>
  <c r="I57" i="11"/>
  <c r="J52" i="4" s="1"/>
  <c r="K59" i="3"/>
  <c r="S9" i="3"/>
  <c r="R9" i="3" s="1"/>
  <c r="R132" i="4"/>
  <c r="Q132" i="4" s="1"/>
  <c r="R9" i="5"/>
  <c r="Q9" i="5" s="1"/>
  <c r="R82" i="5"/>
  <c r="Q82" i="5" s="1"/>
  <c r="R9" i="4"/>
  <c r="Q9" i="4" s="1"/>
  <c r="O150" i="3"/>
  <c r="N86" i="5"/>
  <c r="N136" i="4"/>
  <c r="Q59" i="5"/>
  <c r="T48" i="3"/>
  <c r="R48" i="3" s="1"/>
  <c r="S42" i="4"/>
  <c r="Q42" i="4" s="1"/>
  <c r="R164" i="7"/>
  <c r="Q163" i="3"/>
  <c r="P147" i="4"/>
  <c r="P144" i="3"/>
  <c r="O130" i="4"/>
  <c r="M49" i="3"/>
  <c r="L49" i="3" s="1"/>
  <c r="L43" i="4"/>
  <c r="K43" i="4" s="1"/>
  <c r="T124" i="3"/>
  <c r="R124" i="3" s="1"/>
  <c r="S110" i="4"/>
  <c r="Q110" i="4" s="1"/>
  <c r="P131" i="3"/>
  <c r="O117" i="4"/>
  <c r="O72" i="5"/>
  <c r="P123" i="3"/>
  <c r="O109" i="4"/>
  <c r="M51" i="3"/>
  <c r="L33" i="5"/>
  <c r="L45" i="4"/>
  <c r="R22" i="7"/>
  <c r="Q21" i="3"/>
  <c r="P16" i="5"/>
  <c r="P19" i="4"/>
  <c r="R26" i="7"/>
  <c r="Q25" i="3"/>
  <c r="P22" i="4"/>
  <c r="I98" i="11"/>
  <c r="J88" i="4" s="1"/>
  <c r="K100" i="3"/>
  <c r="T151" i="3"/>
  <c r="R151" i="3" s="1"/>
  <c r="S87" i="5"/>
  <c r="Q87" i="5" s="1"/>
  <c r="AB93" i="6"/>
  <c r="M153" i="3"/>
  <c r="L153" i="3" s="1"/>
  <c r="L138" i="4"/>
  <c r="K138" i="4" s="1"/>
  <c r="M38" i="3"/>
  <c r="L25" i="5"/>
  <c r="M31" i="3"/>
  <c r="L22" i="5"/>
  <c r="L28" i="4"/>
  <c r="M140" i="3"/>
  <c r="L126" i="4"/>
  <c r="L79" i="5"/>
  <c r="P36" i="3"/>
  <c r="O32" i="4"/>
  <c r="M88" i="3"/>
  <c r="L76" i="4"/>
  <c r="N18" i="3"/>
  <c r="L18" i="3" s="1"/>
  <c r="M16" i="4"/>
  <c r="K16" i="4" s="1"/>
  <c r="N78" i="3"/>
  <c r="L78" i="3" s="1"/>
  <c r="M68" i="4"/>
  <c r="K68" i="4" s="1"/>
  <c r="M130" i="3"/>
  <c r="L116" i="4"/>
  <c r="L71" i="5"/>
  <c r="N103" i="3"/>
  <c r="L103" i="3" s="1"/>
  <c r="M61" i="5"/>
  <c r="K61" i="5" s="1"/>
  <c r="M91" i="4"/>
  <c r="K91" i="4" s="1"/>
  <c r="N30" i="3"/>
  <c r="L30" i="3" s="1"/>
  <c r="M27" i="4"/>
  <c r="K27" i="4" s="1"/>
  <c r="M21" i="5"/>
  <c r="K21" i="5" s="1"/>
  <c r="T19" i="3"/>
  <c r="R19" i="3" s="1"/>
  <c r="S17" i="4"/>
  <c r="Q17" i="4" s="1"/>
  <c r="K101" i="4"/>
  <c r="O117" i="3"/>
  <c r="N103" i="4"/>
  <c r="T91" i="3"/>
  <c r="R91" i="3" s="1"/>
  <c r="S56" i="5"/>
  <c r="Q56" i="5" s="1"/>
  <c r="S79" i="4"/>
  <c r="Q79" i="4" s="1"/>
  <c r="B163" i="11"/>
  <c r="T43" i="3"/>
  <c r="R43" i="3" s="1"/>
  <c r="S37" i="4"/>
  <c r="Q37" i="4" s="1"/>
  <c r="S28" i="5"/>
  <c r="Q28" i="5" s="1"/>
  <c r="Q12" i="5"/>
  <c r="AB47" i="6"/>
  <c r="M65" i="3"/>
  <c r="L57" i="4"/>
  <c r="I22" i="11"/>
  <c r="J21" i="4" s="1"/>
  <c r="K24" i="3"/>
  <c r="X120" i="8"/>
  <c r="O56" i="3"/>
  <c r="N38" i="5"/>
  <c r="N50" i="4"/>
  <c r="P26" i="3"/>
  <c r="O18" i="5"/>
  <c r="O23" i="4"/>
  <c r="P60" i="3"/>
  <c r="O53" i="4"/>
  <c r="R165" i="7"/>
  <c r="Q164" i="3"/>
  <c r="P148" i="4"/>
  <c r="P93" i="5"/>
  <c r="I67" i="11"/>
  <c r="J61" i="4" s="1"/>
  <c r="K69" i="3"/>
  <c r="I157" i="11"/>
  <c r="K159" i="3"/>
  <c r="J60" i="5"/>
  <c r="J86" i="4"/>
  <c r="K17" i="5"/>
  <c r="I24" i="11"/>
  <c r="K26" i="3"/>
  <c r="I161" i="11"/>
  <c r="J147" i="4" s="1"/>
  <c r="K163" i="3"/>
  <c r="R88" i="3"/>
  <c r="I108" i="11"/>
  <c r="J97" i="4" s="1"/>
  <c r="K110" i="3"/>
  <c r="B146" i="11"/>
  <c r="B89" i="11"/>
  <c r="I33" i="11" l="1"/>
  <c r="K35" i="3"/>
  <c r="K35" i="5"/>
  <c r="L101" i="3"/>
  <c r="Q113" i="4"/>
  <c r="K17" i="4"/>
  <c r="N101" i="3"/>
  <c r="M89" i="4"/>
  <c r="K89" i="4" s="1"/>
  <c r="B10" i="11"/>
  <c r="L19" i="3"/>
  <c r="I91" i="11"/>
  <c r="K93" i="3"/>
  <c r="N104" i="3"/>
  <c r="L104" i="3" s="1"/>
  <c r="M62" i="5"/>
  <c r="K62" i="5" s="1"/>
  <c r="M92" i="4"/>
  <c r="K92" i="4" s="1"/>
  <c r="I29" i="11"/>
  <c r="K31" i="3"/>
  <c r="I34" i="11"/>
  <c r="J32" i="4" s="1"/>
  <c r="K36" i="3"/>
  <c r="I136" i="11"/>
  <c r="K138" i="3"/>
  <c r="I158" i="11"/>
  <c r="K160" i="3"/>
  <c r="I117" i="11"/>
  <c r="J105" i="4" s="1"/>
  <c r="K119" i="3"/>
  <c r="I87" i="11"/>
  <c r="J77" i="4" s="1"/>
  <c r="K89" i="3"/>
  <c r="I116" i="11"/>
  <c r="J104" i="4" s="1"/>
  <c r="K118" i="3"/>
  <c r="I65" i="11"/>
  <c r="K67" i="3"/>
  <c r="O163" i="3"/>
  <c r="N147" i="4"/>
  <c r="S119" i="3"/>
  <c r="R105" i="4"/>
  <c r="G150" i="3"/>
  <c r="J99" i="4"/>
  <c r="J66" i="5"/>
  <c r="O70" i="3"/>
  <c r="N45" i="5"/>
  <c r="K126" i="4"/>
  <c r="O148" i="3"/>
  <c r="N84" i="5"/>
  <c r="N134" i="4"/>
  <c r="O69" i="3"/>
  <c r="N61" i="4"/>
  <c r="J39" i="4"/>
  <c r="J30" i="5"/>
  <c r="O12" i="3"/>
  <c r="N11" i="4"/>
  <c r="O29" i="3"/>
  <c r="N26" i="4"/>
  <c r="I155" i="11"/>
  <c r="J141" i="4" s="1"/>
  <c r="K157" i="3"/>
  <c r="I74" i="11"/>
  <c r="J67" i="4" s="1"/>
  <c r="K76" i="3"/>
  <c r="L67" i="3"/>
  <c r="J39" i="5"/>
  <c r="J51" i="4"/>
  <c r="J46" i="4"/>
  <c r="J34" i="5"/>
  <c r="O124" i="3"/>
  <c r="N110" i="4"/>
  <c r="F47" i="5"/>
  <c r="G47" i="5" s="1"/>
  <c r="H47" i="5" s="1"/>
  <c r="O53" i="3"/>
  <c r="N47" i="4"/>
  <c r="N35" i="5"/>
  <c r="O103" i="3"/>
  <c r="N91" i="4"/>
  <c r="N61" i="5"/>
  <c r="I103" i="11"/>
  <c r="J93" i="4" s="1"/>
  <c r="K105" i="3"/>
  <c r="O161" i="3"/>
  <c r="N145" i="4"/>
  <c r="N91" i="5"/>
  <c r="N97" i="3"/>
  <c r="L97" i="3" s="1"/>
  <c r="M59" i="5"/>
  <c r="K59" i="5" s="1"/>
  <c r="M85" i="4"/>
  <c r="K85" i="4" s="1"/>
  <c r="O89" i="3"/>
  <c r="N77" i="4"/>
  <c r="S122" i="3"/>
  <c r="R122" i="3" s="1"/>
  <c r="R108" i="4"/>
  <c r="Q108" i="4" s="1"/>
  <c r="O52" i="3"/>
  <c r="N46" i="4"/>
  <c r="N34" i="5"/>
  <c r="O15" i="3"/>
  <c r="N13" i="5"/>
  <c r="N14" i="4"/>
  <c r="L35" i="3"/>
  <c r="F21" i="4"/>
  <c r="G21" i="4" s="1"/>
  <c r="H21" i="4" s="1"/>
  <c r="O40" i="3"/>
  <c r="N34" i="4"/>
  <c r="I140" i="11"/>
  <c r="K142" i="3"/>
  <c r="K117" i="4"/>
  <c r="O134" i="3"/>
  <c r="N74" i="5"/>
  <c r="N120" i="4"/>
  <c r="O110" i="3"/>
  <c r="N97" i="4"/>
  <c r="I107" i="11"/>
  <c r="J96" i="4" s="1"/>
  <c r="K109" i="3"/>
  <c r="N120" i="3"/>
  <c r="L120" i="3" s="1"/>
  <c r="M106" i="4"/>
  <c r="K106" i="4" s="1"/>
  <c r="F73" i="4"/>
  <c r="G73" i="4" s="1"/>
  <c r="H73" i="4" s="1"/>
  <c r="S125" i="3"/>
  <c r="R125" i="3" s="1"/>
  <c r="R111" i="4"/>
  <c r="Q111" i="4" s="1"/>
  <c r="N12" i="3"/>
  <c r="L12" i="3" s="1"/>
  <c r="M11" i="4"/>
  <c r="K11" i="4" s="1"/>
  <c r="O6" i="3"/>
  <c r="N6" i="4"/>
  <c r="N6" i="5"/>
  <c r="S5" i="3"/>
  <c r="R5" i="4"/>
  <c r="R5" i="5"/>
  <c r="K113" i="4"/>
  <c r="G112" i="3"/>
  <c r="L144" i="3"/>
  <c r="J38" i="4"/>
  <c r="J29" i="5"/>
  <c r="K78" i="5"/>
  <c r="K48" i="5"/>
  <c r="J63" i="5"/>
  <c r="J94" i="4"/>
  <c r="K29" i="5"/>
  <c r="O11" i="3"/>
  <c r="N11" i="5"/>
  <c r="J24" i="5"/>
  <c r="J31" i="4"/>
  <c r="J89" i="5"/>
  <c r="J143" i="4"/>
  <c r="O21" i="3"/>
  <c r="N19" i="4"/>
  <c r="N16" i="5"/>
  <c r="O8" i="3"/>
  <c r="N8" i="5"/>
  <c r="N8" i="4"/>
  <c r="O19" i="3"/>
  <c r="N17" i="4"/>
  <c r="F123" i="4"/>
  <c r="G123" i="4" s="1"/>
  <c r="H123" i="4" s="1"/>
  <c r="L140" i="3"/>
  <c r="O123" i="3"/>
  <c r="N109" i="4"/>
  <c r="I138" i="11"/>
  <c r="K140" i="3"/>
  <c r="O94" i="3"/>
  <c r="N82" i="4"/>
  <c r="O128" i="3"/>
  <c r="N114" i="4"/>
  <c r="F55" i="5"/>
  <c r="G55" i="5" s="1"/>
  <c r="H55" i="5" s="1"/>
  <c r="O61" i="3"/>
  <c r="N54" i="4"/>
  <c r="N41" i="5"/>
  <c r="O7" i="3"/>
  <c r="N7" i="5"/>
  <c r="N7" i="4"/>
  <c r="O67" i="3"/>
  <c r="N59" i="4"/>
  <c r="N44" i="5"/>
  <c r="O156" i="3"/>
  <c r="N88" i="5"/>
  <c r="F121" i="4"/>
  <c r="G121" i="4" s="1"/>
  <c r="H121" i="4" s="1"/>
  <c r="O108" i="3"/>
  <c r="N65" i="5"/>
  <c r="O57" i="3"/>
  <c r="N51" i="4"/>
  <c r="N39" i="5"/>
  <c r="G72" i="3"/>
  <c r="O151" i="3"/>
  <c r="N87" i="5"/>
  <c r="O130" i="3"/>
  <c r="N71" i="5"/>
  <c r="N116" i="4"/>
  <c r="J6" i="4"/>
  <c r="J6" i="5"/>
  <c r="K141" i="4"/>
  <c r="I31" i="11"/>
  <c r="J29" i="4" s="1"/>
  <c r="K33" i="3"/>
  <c r="N60" i="3"/>
  <c r="L60" i="3" s="1"/>
  <c r="M53" i="4"/>
  <c r="K53" i="4" s="1"/>
  <c r="M125" i="3"/>
  <c r="L125" i="3" s="1"/>
  <c r="L111" i="4"/>
  <c r="K111" i="4" s="1"/>
  <c r="M102" i="3"/>
  <c r="L90" i="4"/>
  <c r="K90" i="4" s="1"/>
  <c r="O93" i="3"/>
  <c r="N81" i="4"/>
  <c r="N58" i="5"/>
  <c r="N10" i="3"/>
  <c r="L10" i="3" s="1"/>
  <c r="M10" i="4"/>
  <c r="K10" i="4" s="1"/>
  <c r="M10" i="5"/>
  <c r="K10" i="5" s="1"/>
  <c r="G24" i="3"/>
  <c r="S120" i="3"/>
  <c r="R106" i="4"/>
  <c r="Q106" i="4" s="1"/>
  <c r="J47" i="5"/>
  <c r="J63" i="4"/>
  <c r="L131" i="3"/>
  <c r="I59" i="11"/>
  <c r="K61" i="3"/>
  <c r="I144" i="11"/>
  <c r="K146" i="3"/>
  <c r="I109" i="11"/>
  <c r="J98" i="4" s="1"/>
  <c r="K111" i="3"/>
  <c r="O96" i="3"/>
  <c r="N84" i="4"/>
  <c r="K34" i="4"/>
  <c r="F9" i="5"/>
  <c r="G9" i="5" s="1"/>
  <c r="H9" i="5" s="1"/>
  <c r="G84" i="3"/>
  <c r="L127" i="3"/>
  <c r="Q5" i="5"/>
  <c r="K97" i="4"/>
  <c r="L116" i="3"/>
  <c r="K125" i="4"/>
  <c r="K64" i="4"/>
  <c r="K28" i="4"/>
  <c r="L44" i="3"/>
  <c r="K116" i="4"/>
  <c r="L102" i="3"/>
  <c r="I163" i="11"/>
  <c r="K165" i="3"/>
  <c r="F69" i="4"/>
  <c r="G69" i="4" s="1"/>
  <c r="H69" i="4" s="1"/>
  <c r="O99" i="3"/>
  <c r="N87" i="4"/>
  <c r="O75" i="3"/>
  <c r="N66" i="4"/>
  <c r="N50" i="5"/>
  <c r="F78" i="4"/>
  <c r="G78" i="4" s="1"/>
  <c r="H78" i="4" s="1"/>
  <c r="O85" i="3"/>
  <c r="N54" i="5"/>
  <c r="I16" i="11"/>
  <c r="J16" i="4" s="1"/>
  <c r="K18" i="3"/>
  <c r="H129" i="4"/>
  <c r="F129" i="4"/>
  <c r="G129" i="4" s="1"/>
  <c r="O39" i="3"/>
  <c r="N26" i="5"/>
  <c r="J121" i="4"/>
  <c r="J75" i="5"/>
  <c r="H75" i="5"/>
  <c r="F75" i="5"/>
  <c r="G75" i="5" s="1"/>
  <c r="Q105" i="4"/>
  <c r="N14" i="3"/>
  <c r="L14" i="3" s="1"/>
  <c r="M12" i="5"/>
  <c r="K12" i="5" s="1"/>
  <c r="M13" i="4"/>
  <c r="K13" i="4" s="1"/>
  <c r="M33" i="3"/>
  <c r="L29" i="4"/>
  <c r="I52" i="11"/>
  <c r="K54" i="3"/>
  <c r="O106" i="3"/>
  <c r="N63" i="5"/>
  <c r="N94" i="4"/>
  <c r="F107" i="4"/>
  <c r="G107" i="4" s="1"/>
  <c r="H107" i="4" s="1"/>
  <c r="L157" i="3"/>
  <c r="N13" i="3"/>
  <c r="L13" i="3" s="1"/>
  <c r="G13" i="3" s="1"/>
  <c r="M12" i="4"/>
  <c r="K12" i="4" s="1"/>
  <c r="F12" i="4" s="1"/>
  <c r="G12" i="4" s="1"/>
  <c r="H12" i="4" s="1"/>
  <c r="O55" i="3"/>
  <c r="N49" i="4"/>
  <c r="N37" i="5"/>
  <c r="I6" i="11"/>
  <c r="K8" i="3"/>
  <c r="O118" i="3"/>
  <c r="N104" i="4"/>
  <c r="I131" i="11"/>
  <c r="J119" i="4" s="1"/>
  <c r="K133" i="3"/>
  <c r="K87" i="5"/>
  <c r="I132" i="11"/>
  <c r="K134" i="3"/>
  <c r="I85" i="11"/>
  <c r="J75" i="4" s="1"/>
  <c r="K87" i="3"/>
  <c r="F24" i="4"/>
  <c r="G24" i="4" s="1"/>
  <c r="H24" i="4" s="1"/>
  <c r="O133" i="3"/>
  <c r="N119" i="4"/>
  <c r="I46" i="11"/>
  <c r="J42" i="4" s="1"/>
  <c r="K48" i="3"/>
  <c r="I126" i="11"/>
  <c r="J114" i="4" s="1"/>
  <c r="K128" i="3"/>
  <c r="L40" i="3"/>
  <c r="F132" i="4"/>
  <c r="G132" i="4" s="1"/>
  <c r="H132" i="4" s="1"/>
  <c r="O41" i="3"/>
  <c r="N35" i="4"/>
  <c r="J27" i="5"/>
  <c r="J36" i="4"/>
  <c r="O140" i="3"/>
  <c r="N126" i="4"/>
  <c r="N79" i="5"/>
  <c r="O87" i="3"/>
  <c r="N75" i="4"/>
  <c r="F48" i="4"/>
  <c r="G48" i="4" s="1"/>
  <c r="H48" i="4" s="1"/>
  <c r="Q5" i="4"/>
  <c r="J27" i="4"/>
  <c r="J21" i="5"/>
  <c r="L110" i="3"/>
  <c r="J78" i="5"/>
  <c r="J125" i="4"/>
  <c r="K49" i="4"/>
  <c r="L139" i="3"/>
  <c r="L73" i="3"/>
  <c r="K22" i="5"/>
  <c r="K71" i="5"/>
  <c r="O101" i="3"/>
  <c r="N89" i="4"/>
  <c r="I76" i="11"/>
  <c r="J68" i="4" s="1"/>
  <c r="K78" i="3"/>
  <c r="O36" i="3"/>
  <c r="N32" i="4"/>
  <c r="F60" i="4"/>
  <c r="G60" i="4" s="1"/>
  <c r="H60" i="4"/>
  <c r="I89" i="11"/>
  <c r="K91" i="3"/>
  <c r="O154" i="3"/>
  <c r="N139" i="4"/>
  <c r="I23" i="11"/>
  <c r="J22" i="4" s="1"/>
  <c r="K25" i="3"/>
  <c r="G79" i="3"/>
  <c r="O82" i="3"/>
  <c r="N71" i="4"/>
  <c r="M11" i="3"/>
  <c r="L11" i="3" s="1"/>
  <c r="L11" i="5"/>
  <c r="G68" i="3"/>
  <c r="L148" i="3"/>
  <c r="F131" i="4"/>
  <c r="G131" i="4" s="1"/>
  <c r="H131" i="4" s="1"/>
  <c r="L53" i="3"/>
  <c r="G90" i="3"/>
  <c r="O43" i="3"/>
  <c r="N28" i="5"/>
  <c r="N37" i="4"/>
  <c r="J80" i="4"/>
  <c r="J57" i="5"/>
  <c r="G143" i="3"/>
  <c r="I83" i="11"/>
  <c r="J54" i="5" s="1"/>
  <c r="K85" i="3"/>
  <c r="N5" i="3"/>
  <c r="L5" i="3" s="1"/>
  <c r="M5" i="4"/>
  <c r="K5" i="4" s="1"/>
  <c r="M5" i="5"/>
  <c r="K5" i="5" s="1"/>
  <c r="O113" i="3"/>
  <c r="N100" i="4"/>
  <c r="N67" i="5"/>
  <c r="G135" i="3"/>
  <c r="O120" i="3"/>
  <c r="N106" i="4"/>
  <c r="K29" i="4"/>
  <c r="R119" i="3"/>
  <c r="I37" i="11"/>
  <c r="J26" i="5" s="1"/>
  <c r="K39" i="3"/>
  <c r="N147" i="3"/>
  <c r="L147" i="3" s="1"/>
  <c r="M133" i="4"/>
  <c r="K133" i="4" s="1"/>
  <c r="M83" i="5"/>
  <c r="K83" i="5" s="1"/>
  <c r="M66" i="3"/>
  <c r="L58" i="4"/>
  <c r="K58" i="4" s="1"/>
  <c r="N88" i="3"/>
  <c r="L88" i="3" s="1"/>
  <c r="M76" i="4"/>
  <c r="K76" i="4" s="1"/>
  <c r="J70" i="5"/>
  <c r="J115" i="4"/>
  <c r="M165" i="3"/>
  <c r="L165" i="3" s="1"/>
  <c r="L94" i="5"/>
  <c r="K94" i="5" s="1"/>
  <c r="L149" i="4"/>
  <c r="K149" i="4" s="1"/>
  <c r="G121" i="3"/>
  <c r="H27" i="4"/>
  <c r="F27" i="4"/>
  <c r="G27" i="4" s="1"/>
  <c r="O127" i="3"/>
  <c r="N113" i="4"/>
  <c r="M69" i="3"/>
  <c r="L69" i="3" s="1"/>
  <c r="L61" i="4"/>
  <c r="K61" i="4" s="1"/>
  <c r="O23" i="3"/>
  <c r="N20" i="4"/>
  <c r="O138" i="3"/>
  <c r="N124" i="4"/>
  <c r="N77" i="5"/>
  <c r="N75" i="3"/>
  <c r="L75" i="3" s="1"/>
  <c r="M50" i="5"/>
  <c r="K50" i="5" s="1"/>
  <c r="M66" i="4"/>
  <c r="K66" i="4" s="1"/>
  <c r="J64" i="5"/>
  <c r="J95" i="4"/>
  <c r="O81" i="3"/>
  <c r="N53" i="5"/>
  <c r="O155" i="3"/>
  <c r="N140" i="4"/>
  <c r="O147" i="3"/>
  <c r="N133" i="4"/>
  <c r="N83" i="5"/>
  <c r="O157" i="3"/>
  <c r="N141" i="4"/>
  <c r="R127" i="3"/>
  <c r="O42" i="3"/>
  <c r="N36" i="4"/>
  <c r="N27" i="5"/>
  <c r="F43" i="4"/>
  <c r="G43" i="4" s="1"/>
  <c r="H43" i="4" s="1"/>
  <c r="L151" i="3"/>
  <c r="K87" i="4"/>
  <c r="F19" i="5"/>
  <c r="G19" i="5" s="1"/>
  <c r="H19" i="5" s="1"/>
  <c r="F78" i="5"/>
  <c r="G78" i="5" s="1"/>
  <c r="H78" i="5" s="1"/>
  <c r="H89" i="5"/>
  <c r="F89" i="5"/>
  <c r="G89" i="5" s="1"/>
  <c r="O97" i="3"/>
  <c r="N59" i="5"/>
  <c r="N85" i="4"/>
  <c r="F9" i="4"/>
  <c r="G9" i="4" s="1"/>
  <c r="H9" i="4" s="1"/>
  <c r="F70" i="4"/>
  <c r="G70" i="4" s="1"/>
  <c r="H70" i="4" s="1"/>
  <c r="F40" i="5"/>
  <c r="G40" i="5" s="1"/>
  <c r="H40" i="5" s="1"/>
  <c r="J28" i="5"/>
  <c r="J37" i="4"/>
  <c r="F36" i="5"/>
  <c r="G36" i="5" s="1"/>
  <c r="H36" i="5" s="1"/>
  <c r="R5" i="3"/>
  <c r="J146" i="4"/>
  <c r="J92" i="5"/>
  <c r="K37" i="5"/>
  <c r="K90" i="5"/>
  <c r="L31" i="3"/>
  <c r="L66" i="3"/>
  <c r="L130" i="3"/>
  <c r="K11" i="5"/>
  <c r="N21" i="3"/>
  <c r="L21" i="3" s="1"/>
  <c r="M19" i="4"/>
  <c r="K19" i="4" s="1"/>
  <c r="M16" i="5"/>
  <c r="K16" i="5" s="1"/>
  <c r="J44" i="4"/>
  <c r="J32" i="5"/>
  <c r="O88" i="3"/>
  <c r="N76" i="4"/>
  <c r="O60" i="3"/>
  <c r="N53" i="4"/>
  <c r="O37" i="3"/>
  <c r="N33" i="4"/>
  <c r="R120" i="3"/>
  <c r="O144" i="3"/>
  <c r="N130" i="4"/>
  <c r="O66" i="3"/>
  <c r="N58" i="4"/>
  <c r="G145" i="3"/>
  <c r="O100" i="3"/>
  <c r="N88" i="4"/>
  <c r="J85" i="4"/>
  <c r="J59" i="5"/>
  <c r="I53" i="11"/>
  <c r="K55" i="3"/>
  <c r="L33" i="3"/>
  <c r="G33" i="3" s="1"/>
  <c r="I10" i="11"/>
  <c r="J11" i="4" s="1"/>
  <c r="K12" i="3"/>
  <c r="I128" i="11"/>
  <c r="K130" i="3"/>
  <c r="N36" i="3"/>
  <c r="L36" i="3" s="1"/>
  <c r="M32" i="4"/>
  <c r="K32" i="4" s="1"/>
  <c r="I81" i="11"/>
  <c r="J72" i="4" s="1"/>
  <c r="K83" i="3"/>
  <c r="K57" i="4"/>
  <c r="H21" i="5"/>
  <c r="F21" i="5"/>
  <c r="G21" i="5" s="1"/>
  <c r="K45" i="5"/>
  <c r="F41" i="4"/>
  <c r="G41" i="4" s="1"/>
  <c r="H41" i="4" s="1"/>
  <c r="O119" i="3"/>
  <c r="N105" i="4"/>
  <c r="O28" i="3"/>
  <c r="N20" i="5"/>
  <c r="N25" i="4"/>
  <c r="F62" i="4"/>
  <c r="G62" i="4" s="1"/>
  <c r="H62" i="4" s="1"/>
  <c r="O142" i="3"/>
  <c r="N128" i="4"/>
  <c r="N81" i="5"/>
  <c r="S118" i="3"/>
  <c r="R118" i="3" s="1"/>
  <c r="R104" i="4"/>
  <c r="Q104" i="4" s="1"/>
  <c r="O109" i="3"/>
  <c r="N96" i="4"/>
  <c r="G49" i="3"/>
  <c r="L99" i="3"/>
  <c r="G27" i="3"/>
  <c r="F125" i="4"/>
  <c r="G125" i="4" s="1"/>
  <c r="H125" i="4" s="1"/>
  <c r="H143" i="4"/>
  <c r="F143" i="4"/>
  <c r="G143" i="4" s="1"/>
  <c r="N162" i="3"/>
  <c r="L162" i="3" s="1"/>
  <c r="M92" i="5"/>
  <c r="K92" i="5" s="1"/>
  <c r="M146" i="4"/>
  <c r="K146" i="4" s="1"/>
  <c r="F82" i="5"/>
  <c r="G82" i="5" s="1"/>
  <c r="H82" i="5" s="1"/>
  <c r="F52" i="5"/>
  <c r="G52" i="5" s="1"/>
  <c r="H52" i="5" s="1"/>
  <c r="S123" i="3"/>
  <c r="R123" i="3" s="1"/>
  <c r="R109" i="4"/>
  <c r="Q109" i="4" s="1"/>
  <c r="G58" i="3"/>
  <c r="G54" i="3"/>
  <c r="K75" i="4"/>
  <c r="K33" i="5"/>
  <c r="J72" i="5"/>
  <c r="J117" i="4"/>
  <c r="L55" i="3"/>
  <c r="K144" i="4"/>
  <c r="K67" i="4"/>
  <c r="O114" i="3"/>
  <c r="N68" i="5"/>
  <c r="N101" i="4"/>
  <c r="J18" i="5"/>
  <c r="J23" i="4"/>
  <c r="O83" i="3"/>
  <c r="N72" i="4"/>
  <c r="I146" i="11"/>
  <c r="K148" i="3"/>
  <c r="N46" i="3"/>
  <c r="L46" i="3" s="1"/>
  <c r="M31" i="5"/>
  <c r="K31" i="5" s="1"/>
  <c r="M40" i="4"/>
  <c r="K40" i="4" s="1"/>
  <c r="O25" i="3"/>
  <c r="N22" i="4"/>
  <c r="O59" i="3"/>
  <c r="N52" i="4"/>
  <c r="O26" i="3"/>
  <c r="N18" i="5"/>
  <c r="N23" i="4"/>
  <c r="O73" i="3"/>
  <c r="N64" i="4"/>
  <c r="N48" i="5"/>
  <c r="O111" i="3"/>
  <c r="N98" i="4"/>
  <c r="O107" i="3"/>
  <c r="N95" i="4"/>
  <c r="N64" i="5"/>
  <c r="F15" i="4"/>
  <c r="G15" i="4" s="1"/>
  <c r="H15" i="4" s="1"/>
  <c r="O162" i="3"/>
  <c r="N146" i="4"/>
  <c r="N92" i="5"/>
  <c r="M41" i="3"/>
  <c r="L35" i="4"/>
  <c r="J35" i="5"/>
  <c r="J47" i="4"/>
  <c r="F135" i="4"/>
  <c r="G135" i="4" s="1"/>
  <c r="H135" i="4" s="1"/>
  <c r="F17" i="5"/>
  <c r="G17" i="5" s="1"/>
  <c r="H17" i="5" s="1"/>
  <c r="L65" i="3"/>
  <c r="G30" i="3"/>
  <c r="O31" i="3"/>
  <c r="N22" i="5"/>
  <c r="N28" i="4"/>
  <c r="J48" i="5"/>
  <c r="J64" i="4"/>
  <c r="L70" i="3"/>
  <c r="O102" i="3"/>
  <c r="N90" i="4"/>
  <c r="F60" i="5"/>
  <c r="G60" i="5" s="1"/>
  <c r="H60" i="5" s="1"/>
  <c r="O34" i="3"/>
  <c r="N30" i="4"/>
  <c r="G47" i="3"/>
  <c r="K42" i="5"/>
  <c r="O20" i="3"/>
  <c r="N18" i="4"/>
  <c r="N15" i="5"/>
  <c r="I3" i="11"/>
  <c r="K5" i="3"/>
  <c r="B25" i="11"/>
  <c r="H46" i="5"/>
  <c r="F46" i="5"/>
  <c r="G46" i="5" s="1"/>
  <c r="O50" i="3"/>
  <c r="N32" i="5"/>
  <c r="N44" i="4"/>
  <c r="J61" i="5"/>
  <c r="J91" i="4"/>
  <c r="K137" i="4"/>
  <c r="J80" i="5"/>
  <c r="J127" i="4"/>
  <c r="I112" i="11"/>
  <c r="K114" i="3"/>
  <c r="G139" i="3"/>
  <c r="G159" i="3"/>
  <c r="I13" i="11"/>
  <c r="K15" i="3"/>
  <c r="G9" i="3"/>
  <c r="O38" i="3"/>
  <c r="N25" i="5"/>
  <c r="G80" i="3"/>
  <c r="O18" i="3"/>
  <c r="N16" i="4"/>
  <c r="F65" i="4"/>
  <c r="G65" i="4" s="1"/>
  <c r="H65" i="4" s="1"/>
  <c r="O45" i="3"/>
  <c r="N39" i="4"/>
  <c r="N30" i="5"/>
  <c r="K38" i="5"/>
  <c r="F38" i="5" s="1"/>
  <c r="G38" i="5" s="1"/>
  <c r="H38" i="5" s="1"/>
  <c r="O116" i="3"/>
  <c r="N102" i="4"/>
  <c r="O35" i="3"/>
  <c r="N31" i="4"/>
  <c r="N24" i="5"/>
  <c r="J122" i="4"/>
  <c r="J76" i="5"/>
  <c r="L87" i="3"/>
  <c r="K45" i="4"/>
  <c r="K79" i="4"/>
  <c r="K20" i="5"/>
  <c r="K7" i="4"/>
  <c r="L160" i="3"/>
  <c r="K77" i="4"/>
  <c r="J133" i="4"/>
  <c r="J83" i="5"/>
  <c r="L76" i="3"/>
  <c r="J25" i="4"/>
  <c r="J20" i="5"/>
  <c r="J15" i="5"/>
  <c r="J18" i="4"/>
  <c r="N43" i="3"/>
  <c r="L43" i="3" s="1"/>
  <c r="M28" i="5"/>
  <c r="K28" i="5" s="1"/>
  <c r="M37" i="4"/>
  <c r="K37" i="4" s="1"/>
  <c r="G137" i="3"/>
  <c r="F103" i="4"/>
  <c r="G103" i="4" s="1"/>
  <c r="H103" i="4" s="1"/>
  <c r="N92" i="3"/>
  <c r="L92" i="3" s="1"/>
  <c r="M80" i="4"/>
  <c r="K80" i="4" s="1"/>
  <c r="M57" i="5"/>
  <c r="K57" i="5" s="1"/>
  <c r="H136" i="4"/>
  <c r="F136" i="4"/>
  <c r="G136" i="4" s="1"/>
  <c r="N86" i="3"/>
  <c r="L86" i="3" s="1"/>
  <c r="M74" i="4"/>
  <c r="K74" i="4" s="1"/>
  <c r="O51" i="3"/>
  <c r="N33" i="5"/>
  <c r="N45" i="4"/>
  <c r="O115" i="3"/>
  <c r="N69" i="5"/>
  <c r="G17" i="3"/>
  <c r="F142" i="4"/>
  <c r="G142" i="4" s="1"/>
  <c r="H142" i="4" s="1"/>
  <c r="I19" i="11"/>
  <c r="K21" i="3"/>
  <c r="O14" i="3"/>
  <c r="N13" i="4"/>
  <c r="N12" i="5"/>
  <c r="O126" i="3"/>
  <c r="N112" i="4"/>
  <c r="O86" i="3"/>
  <c r="N74" i="4"/>
  <c r="H56" i="4"/>
  <c r="F56" i="4"/>
  <c r="G56" i="4" s="1"/>
  <c r="K44" i="5"/>
  <c r="J67" i="5"/>
  <c r="J100" i="4"/>
  <c r="F85" i="5"/>
  <c r="G85" i="5" s="1"/>
  <c r="H85" i="5" s="1"/>
  <c r="O131" i="3"/>
  <c r="N72" i="5"/>
  <c r="N117" i="4"/>
  <c r="G22" i="3"/>
  <c r="J62" i="5"/>
  <c r="J92" i="4"/>
  <c r="N41" i="3"/>
  <c r="L41" i="3" s="1"/>
  <c r="M35" i="4"/>
  <c r="K35" i="4" s="1"/>
  <c r="O132" i="3"/>
  <c r="N73" i="5"/>
  <c r="N118" i="4"/>
  <c r="F86" i="4"/>
  <c r="G86" i="4" s="1"/>
  <c r="H86" i="4" s="1"/>
  <c r="F23" i="5"/>
  <c r="G23" i="5" s="1"/>
  <c r="H23" i="5" s="1"/>
  <c r="K55" i="4"/>
  <c r="N52" i="3"/>
  <c r="L52" i="3" s="1"/>
  <c r="M46" i="4"/>
  <c r="K46" i="4" s="1"/>
  <c r="M34" i="5"/>
  <c r="K34" i="5" s="1"/>
  <c r="F57" i="4"/>
  <c r="G57" i="4" s="1"/>
  <c r="H57" i="4" s="1"/>
  <c r="K31" i="4"/>
  <c r="G71" i="3"/>
  <c r="O104" i="3"/>
  <c r="N62" i="5"/>
  <c r="N92" i="4"/>
  <c r="O62" i="3"/>
  <c r="N55" i="4"/>
  <c r="N42" i="5"/>
  <c r="N163" i="3"/>
  <c r="L163" i="3" s="1"/>
  <c r="M147" i="4"/>
  <c r="K147" i="4" s="1"/>
  <c r="K25" i="5"/>
  <c r="J148" i="4"/>
  <c r="J93" i="5"/>
  <c r="O152" i="3"/>
  <c r="N137" i="4"/>
  <c r="L152" i="3"/>
  <c r="O78" i="3"/>
  <c r="N68" i="4"/>
  <c r="O77" i="3"/>
  <c r="N51" i="5"/>
  <c r="N85" i="3"/>
  <c r="L85" i="3" s="1"/>
  <c r="M54" i="5"/>
  <c r="K54" i="5" s="1"/>
  <c r="I130" i="11"/>
  <c r="K132" i="3"/>
  <c r="O153" i="3"/>
  <c r="N138" i="4"/>
  <c r="H49" i="5"/>
  <c r="F49" i="5"/>
  <c r="G49" i="5" s="1"/>
  <c r="I92" i="11"/>
  <c r="J82" i="4" s="1"/>
  <c r="K94" i="3"/>
  <c r="K50" i="4"/>
  <c r="F66" i="5"/>
  <c r="G66" i="5" s="1"/>
  <c r="H66" i="5" s="1"/>
  <c r="J66" i="4"/>
  <c r="J50" i="5"/>
  <c r="K112" i="4"/>
  <c r="K88" i="5"/>
  <c r="L51" i="3"/>
  <c r="K56" i="5"/>
  <c r="K25" i="4"/>
  <c r="K7" i="5"/>
  <c r="L89" i="3"/>
  <c r="O164" i="3"/>
  <c r="N148" i="4"/>
  <c r="N93" i="5"/>
  <c r="G117" i="3"/>
  <c r="F86" i="5"/>
  <c r="G86" i="5" s="1"/>
  <c r="H86" i="5" s="1"/>
  <c r="O92" i="3"/>
  <c r="N57" i="5"/>
  <c r="N80" i="4"/>
  <c r="O160" i="3"/>
  <c r="N144" i="4"/>
  <c r="N90" i="5"/>
  <c r="J52" i="5"/>
  <c r="J70" i="4"/>
  <c r="J7" i="5"/>
  <c r="J7" i="4"/>
  <c r="K79" i="5"/>
  <c r="I125" i="11"/>
  <c r="J113" i="4" s="1"/>
  <c r="K127" i="3"/>
  <c r="G158" i="3"/>
  <c r="N113" i="3"/>
  <c r="L113" i="3" s="1"/>
  <c r="M67" i="5"/>
  <c r="K67" i="5" s="1"/>
  <c r="M100" i="4"/>
  <c r="K100" i="4" s="1"/>
  <c r="O46" i="3"/>
  <c r="N31" i="5"/>
  <c r="N40" i="4"/>
  <c r="I63" i="11"/>
  <c r="J57" i="4" s="1"/>
  <c r="K65" i="3"/>
  <c r="F29" i="4"/>
  <c r="G29" i="4" s="1"/>
  <c r="H29" i="4"/>
  <c r="G64" i="3"/>
  <c r="O125" i="3"/>
  <c r="N111" i="4"/>
  <c r="G146" i="3"/>
  <c r="O122" i="3"/>
  <c r="N108" i="4"/>
  <c r="K59" i="4"/>
  <c r="N108" i="3"/>
  <c r="L108" i="3" s="1"/>
  <c r="M65" i="5"/>
  <c r="K65" i="5" s="1"/>
  <c r="O16" i="3"/>
  <c r="N14" i="5"/>
  <c r="O5" i="3"/>
  <c r="N5" i="4"/>
  <c r="N5" i="5"/>
  <c r="G149" i="3"/>
  <c r="J13" i="4"/>
  <c r="J12" i="5"/>
  <c r="F63" i="4"/>
  <c r="G63" i="4" s="1"/>
  <c r="H63" i="4" s="1"/>
  <c r="J42" i="5"/>
  <c r="J55" i="4"/>
  <c r="O105" i="3"/>
  <c r="N93" i="4"/>
  <c r="N129" i="3"/>
  <c r="L129" i="3" s="1"/>
  <c r="M115" i="4"/>
  <c r="K115" i="4" s="1"/>
  <c r="M70" i="5"/>
  <c r="K70" i="5" s="1"/>
  <c r="G98" i="3"/>
  <c r="B72" i="11"/>
  <c r="G32" i="3"/>
  <c r="L62" i="3"/>
  <c r="G65" i="3"/>
  <c r="I121" i="11"/>
  <c r="J109" i="4" s="1"/>
  <c r="K123" i="3"/>
  <c r="K24" i="5"/>
  <c r="O63" i="3"/>
  <c r="N43" i="5"/>
  <c r="O48" i="3"/>
  <c r="N42" i="4"/>
  <c r="O136" i="3"/>
  <c r="N122" i="4"/>
  <c r="N76" i="5"/>
  <c r="O95" i="3"/>
  <c r="N83" i="4"/>
  <c r="O44" i="3"/>
  <c r="N38" i="4"/>
  <c r="N29" i="5"/>
  <c r="L38" i="3"/>
  <c r="K71" i="4"/>
  <c r="K72" i="5"/>
  <c r="I39" i="11"/>
  <c r="J35" i="4" s="1"/>
  <c r="K41" i="3"/>
  <c r="M45" i="3"/>
  <c r="L45" i="3" s="1"/>
  <c r="L39" i="4"/>
  <c r="K39" i="4" s="1"/>
  <c r="L30" i="5"/>
  <c r="K30" i="5" s="1"/>
  <c r="I120" i="11"/>
  <c r="J108" i="4" s="1"/>
  <c r="K122" i="3"/>
  <c r="O91" i="3"/>
  <c r="N56" i="5"/>
  <c r="N79" i="4"/>
  <c r="J33" i="5"/>
  <c r="J45" i="4"/>
  <c r="O10" i="3"/>
  <c r="N10" i="5"/>
  <c r="N10" i="4"/>
  <c r="O141" i="3"/>
  <c r="N127" i="4"/>
  <c r="N80" i="5"/>
  <c r="O76" i="3"/>
  <c r="N67" i="4"/>
  <c r="J31" i="5"/>
  <c r="J40" i="4"/>
  <c r="G74" i="3"/>
  <c r="L56" i="3"/>
  <c r="G56" i="3" s="1"/>
  <c r="F99" i="4"/>
  <c r="G99" i="4" s="1"/>
  <c r="H99" i="4" s="1"/>
  <c r="K130" i="4"/>
  <c r="L126" i="3"/>
  <c r="L156" i="3"/>
  <c r="L91" i="3"/>
  <c r="L28" i="3"/>
  <c r="L7" i="3"/>
  <c r="K38" i="4"/>
  <c r="J10" i="5"/>
  <c r="J10" i="4"/>
  <c r="J58" i="5" l="1"/>
  <c r="J81" i="4"/>
  <c r="H33" i="3"/>
  <c r="BZ64" i="17"/>
  <c r="D64" i="17" s="1"/>
  <c r="F149" i="4"/>
  <c r="G149" i="4" s="1"/>
  <c r="H149" i="4" s="1"/>
  <c r="F94" i="5"/>
  <c r="G94" i="5" s="1"/>
  <c r="H94" i="5" s="1"/>
  <c r="H13" i="3"/>
  <c r="I13" i="3" s="1"/>
  <c r="BZ30" i="17"/>
  <c r="D30" i="17" s="1"/>
  <c r="H56" i="3"/>
  <c r="BZ108" i="17"/>
  <c r="D108" i="17" s="1"/>
  <c r="G165" i="3"/>
  <c r="G95" i="3"/>
  <c r="F80" i="5"/>
  <c r="G80" i="5" s="1"/>
  <c r="H80" i="5"/>
  <c r="F79" i="4"/>
  <c r="G79" i="4" s="1"/>
  <c r="H79" i="4" s="1"/>
  <c r="F83" i="4"/>
  <c r="G83" i="4" s="1"/>
  <c r="H83" i="4" s="1"/>
  <c r="G63" i="3"/>
  <c r="I105" i="3"/>
  <c r="G105" i="3"/>
  <c r="H149" i="3"/>
  <c r="I149" i="3" s="1"/>
  <c r="BZ303" i="17"/>
  <c r="D303" i="17" s="1"/>
  <c r="H64" i="3"/>
  <c r="I64" i="3" s="1"/>
  <c r="BZ120" i="17"/>
  <c r="D120" i="17" s="1"/>
  <c r="F57" i="5"/>
  <c r="G57" i="5" s="1"/>
  <c r="H57" i="5" s="1"/>
  <c r="F93" i="5"/>
  <c r="G93" i="5" s="1"/>
  <c r="H93" i="5" s="1"/>
  <c r="G152" i="3"/>
  <c r="G62" i="3"/>
  <c r="F12" i="5"/>
  <c r="G12" i="5" s="1"/>
  <c r="H12" i="5"/>
  <c r="F31" i="4"/>
  <c r="G31" i="4" s="1"/>
  <c r="H31" i="4" s="1"/>
  <c r="F25" i="5"/>
  <c r="G25" i="5" s="1"/>
  <c r="H25" i="5" s="1"/>
  <c r="H139" i="3"/>
  <c r="I139" i="3" s="1"/>
  <c r="BZ283" i="17"/>
  <c r="D283" i="17" s="1"/>
  <c r="J5" i="5"/>
  <c r="J5" i="4"/>
  <c r="G34" i="3"/>
  <c r="F28" i="4"/>
  <c r="G28" i="4" s="1"/>
  <c r="H28" i="4" s="1"/>
  <c r="G162" i="3"/>
  <c r="G59" i="3"/>
  <c r="G114" i="3"/>
  <c r="F130" i="4"/>
  <c r="G130" i="4" s="1"/>
  <c r="H130" i="4" s="1"/>
  <c r="F76" i="4"/>
  <c r="G76" i="4" s="1"/>
  <c r="H76" i="4" s="1"/>
  <c r="F133" i="4"/>
  <c r="G133" i="4" s="1"/>
  <c r="H133" i="4" s="1"/>
  <c r="F106" i="4"/>
  <c r="G106" i="4" s="1"/>
  <c r="H106" i="4" s="1"/>
  <c r="F37" i="4"/>
  <c r="G37" i="4" s="1"/>
  <c r="H37" i="4"/>
  <c r="H79" i="3"/>
  <c r="I79" i="3" s="1"/>
  <c r="BZ164" i="17"/>
  <c r="D164" i="17" s="1"/>
  <c r="J79" i="4"/>
  <c r="J56" i="5"/>
  <c r="G101" i="3"/>
  <c r="F75" i="4"/>
  <c r="G75" i="4" s="1"/>
  <c r="H75" i="4" s="1"/>
  <c r="G41" i="3"/>
  <c r="F119" i="4"/>
  <c r="G119" i="4" s="1"/>
  <c r="H119" i="4" s="1"/>
  <c r="F49" i="4"/>
  <c r="G49" i="4" s="1"/>
  <c r="H49" i="4" s="1"/>
  <c r="F54" i="5"/>
  <c r="G54" i="5" s="1"/>
  <c r="H54" i="5" s="1"/>
  <c r="G99" i="3"/>
  <c r="H72" i="3"/>
  <c r="I72" i="3" s="1"/>
  <c r="BZ147" i="17"/>
  <c r="D147" i="17" s="1"/>
  <c r="F88" i="5"/>
  <c r="G88" i="5" s="1"/>
  <c r="H88" i="5"/>
  <c r="F41" i="5"/>
  <c r="G41" i="5" s="1"/>
  <c r="H41" i="5" s="1"/>
  <c r="G94" i="3"/>
  <c r="F17" i="4"/>
  <c r="G17" i="4" s="1"/>
  <c r="H17" i="4" s="1"/>
  <c r="F6" i="4"/>
  <c r="G6" i="4" s="1"/>
  <c r="H6" i="4" s="1"/>
  <c r="G134" i="3"/>
  <c r="F91" i="5"/>
  <c r="G91" i="5" s="1"/>
  <c r="H91" i="5" s="1"/>
  <c r="F35" i="5"/>
  <c r="G35" i="5" s="1"/>
  <c r="H35" i="5" s="1"/>
  <c r="I33" i="3"/>
  <c r="F61" i="4"/>
  <c r="G61" i="4" s="1"/>
  <c r="H61" i="4" s="1"/>
  <c r="G92" i="3"/>
  <c r="F92" i="4"/>
  <c r="G92" i="4" s="1"/>
  <c r="H92" i="4" s="1"/>
  <c r="F118" i="4"/>
  <c r="G118" i="4" s="1"/>
  <c r="H118" i="4" s="1"/>
  <c r="H22" i="3"/>
  <c r="I22" i="3" s="1"/>
  <c r="BZ47" i="17"/>
  <c r="D47" i="17" s="1"/>
  <c r="H13" i="4"/>
  <c r="F13" i="4"/>
  <c r="G13" i="4" s="1"/>
  <c r="H69" i="5"/>
  <c r="F69" i="5"/>
  <c r="G69" i="5" s="1"/>
  <c r="H137" i="3"/>
  <c r="I137" i="3" s="1"/>
  <c r="BZ278" i="17"/>
  <c r="D278" i="17" s="1"/>
  <c r="G35" i="3"/>
  <c r="G38" i="3"/>
  <c r="F44" i="4"/>
  <c r="G44" i="4" s="1"/>
  <c r="H44" i="4" s="1"/>
  <c r="F15" i="5"/>
  <c r="G15" i="5" s="1"/>
  <c r="H15" i="5" s="1"/>
  <c r="H22" i="5"/>
  <c r="F22" i="5"/>
  <c r="G22" i="5" s="1"/>
  <c r="F48" i="5"/>
  <c r="G48" i="5" s="1"/>
  <c r="H48" i="5" s="1"/>
  <c r="F22" i="4"/>
  <c r="G22" i="4" s="1"/>
  <c r="H22" i="4" s="1"/>
  <c r="J134" i="4"/>
  <c r="J84" i="5"/>
  <c r="H54" i="3"/>
  <c r="I54" i="3" s="1"/>
  <c r="BZ95" i="17"/>
  <c r="D95" i="17" s="1"/>
  <c r="H96" i="4"/>
  <c r="F96" i="4"/>
  <c r="G96" i="4" s="1"/>
  <c r="G144" i="3"/>
  <c r="G88" i="3"/>
  <c r="F27" i="5"/>
  <c r="G27" i="5" s="1"/>
  <c r="H27" i="5" s="1"/>
  <c r="G147" i="3"/>
  <c r="G120" i="3"/>
  <c r="F28" i="5"/>
  <c r="G28" i="5" s="1"/>
  <c r="H28" i="5" s="1"/>
  <c r="H68" i="3"/>
  <c r="I68" i="3" s="1"/>
  <c r="BZ134" i="17"/>
  <c r="D134" i="17" s="1"/>
  <c r="G87" i="3"/>
  <c r="G133" i="3"/>
  <c r="G55" i="3"/>
  <c r="G85" i="3"/>
  <c r="H84" i="3"/>
  <c r="I84" i="3" s="1"/>
  <c r="BZ170" i="17"/>
  <c r="D170" i="17" s="1"/>
  <c r="H39" i="5"/>
  <c r="F39" i="5"/>
  <c r="G39" i="5" s="1"/>
  <c r="G156" i="3"/>
  <c r="F54" i="4"/>
  <c r="G54" i="4" s="1"/>
  <c r="H54" i="4" s="1"/>
  <c r="G19" i="3"/>
  <c r="G6" i="3"/>
  <c r="H14" i="4"/>
  <c r="F14" i="4"/>
  <c r="G14" i="4" s="1"/>
  <c r="F70" i="5"/>
  <c r="G70" i="5" s="1"/>
  <c r="H70" i="5" s="1"/>
  <c r="F145" i="4"/>
  <c r="G145" i="4" s="1"/>
  <c r="H145" i="4" s="1"/>
  <c r="F47" i="4"/>
  <c r="G47" i="4" s="1"/>
  <c r="H47" i="4" s="1"/>
  <c r="G69" i="3"/>
  <c r="J59" i="4"/>
  <c r="J44" i="5"/>
  <c r="J90" i="5"/>
  <c r="J144" i="4"/>
  <c r="F127" i="4"/>
  <c r="G127" i="4" s="1"/>
  <c r="H127" i="4" s="1"/>
  <c r="I72" i="11"/>
  <c r="K74" i="3"/>
  <c r="F5" i="5"/>
  <c r="G5" i="5" s="1"/>
  <c r="H5" i="5" s="1"/>
  <c r="F148" i="4"/>
  <c r="G148" i="4" s="1"/>
  <c r="H148" i="4" s="1"/>
  <c r="G141" i="3"/>
  <c r="G91" i="3"/>
  <c r="F76" i="5"/>
  <c r="G76" i="5" s="1"/>
  <c r="H76" i="5" s="1"/>
  <c r="F5" i="4"/>
  <c r="G5" i="4" s="1"/>
  <c r="H5" i="4" s="1"/>
  <c r="G122" i="3"/>
  <c r="G164" i="3"/>
  <c r="F51" i="5"/>
  <c r="G51" i="5" s="1"/>
  <c r="H51" i="5" s="1"/>
  <c r="F62" i="5"/>
  <c r="G62" i="5" s="1"/>
  <c r="H62" i="5" s="1"/>
  <c r="F73" i="5"/>
  <c r="G73" i="5" s="1"/>
  <c r="H73" i="5" s="1"/>
  <c r="F117" i="4"/>
  <c r="G117" i="4" s="1"/>
  <c r="H117" i="4"/>
  <c r="G14" i="3"/>
  <c r="G115" i="3"/>
  <c r="F102" i="4"/>
  <c r="G102" i="4" s="1"/>
  <c r="H102" i="4"/>
  <c r="H9" i="3"/>
  <c r="I9" i="3" s="1"/>
  <c r="BZ17" i="17"/>
  <c r="D17" i="17" s="1"/>
  <c r="F32" i="5"/>
  <c r="G32" i="5" s="1"/>
  <c r="H32" i="5"/>
  <c r="F18" i="4"/>
  <c r="G18" i="4" s="1"/>
  <c r="H18" i="4" s="1"/>
  <c r="G31" i="3"/>
  <c r="F64" i="4"/>
  <c r="G64" i="4" s="1"/>
  <c r="H64" i="4" s="1"/>
  <c r="G25" i="3"/>
  <c r="F72" i="4"/>
  <c r="G72" i="4" s="1"/>
  <c r="H72" i="4" s="1"/>
  <c r="G109" i="3"/>
  <c r="F25" i="4"/>
  <c r="G25" i="4" s="1"/>
  <c r="H25" i="4" s="1"/>
  <c r="J116" i="4"/>
  <c r="J71" i="5"/>
  <c r="F88" i="4"/>
  <c r="G88" i="4" s="1"/>
  <c r="H88" i="4" s="1"/>
  <c r="F36" i="4"/>
  <c r="G36" i="4" s="1"/>
  <c r="H36" i="4"/>
  <c r="F140" i="4"/>
  <c r="G140" i="4" s="1"/>
  <c r="H140" i="4" s="1"/>
  <c r="F113" i="4"/>
  <c r="G113" i="4" s="1"/>
  <c r="H113" i="4" s="1"/>
  <c r="H135" i="3"/>
  <c r="I135" i="3" s="1"/>
  <c r="BZ276" i="17"/>
  <c r="D276" i="17" s="1"/>
  <c r="G43" i="3"/>
  <c r="F79" i="5"/>
  <c r="G79" i="5" s="1"/>
  <c r="H79" i="5"/>
  <c r="F26" i="5"/>
  <c r="G26" i="5" s="1"/>
  <c r="H26" i="5" s="1"/>
  <c r="F58" i="5"/>
  <c r="G58" i="5" s="1"/>
  <c r="H58" i="5"/>
  <c r="F116" i="4"/>
  <c r="G116" i="4" s="1"/>
  <c r="H116" i="4" s="1"/>
  <c r="F51" i="4"/>
  <c r="G51" i="4" s="1"/>
  <c r="H51" i="4"/>
  <c r="F44" i="5"/>
  <c r="G44" i="5" s="1"/>
  <c r="H44" i="5" s="1"/>
  <c r="G61" i="3"/>
  <c r="J126" i="4"/>
  <c r="J79" i="5"/>
  <c r="F8" i="4"/>
  <c r="G8" i="4" s="1"/>
  <c r="H8" i="4" s="1"/>
  <c r="H112" i="3"/>
  <c r="I112" i="3" s="1"/>
  <c r="BZ244" i="17"/>
  <c r="D244" i="17" s="1"/>
  <c r="F13" i="5"/>
  <c r="G13" i="5" s="1"/>
  <c r="H13" i="5" s="1"/>
  <c r="G161" i="3"/>
  <c r="G53" i="3"/>
  <c r="F26" i="4"/>
  <c r="G26" i="4" s="1"/>
  <c r="H26" i="4" s="1"/>
  <c r="F134" i="4"/>
  <c r="G134" i="4" s="1"/>
  <c r="H134" i="4" s="1"/>
  <c r="H150" i="3"/>
  <c r="I150" i="3" s="1"/>
  <c r="BZ304" i="17"/>
  <c r="D304" i="17" s="1"/>
  <c r="F108" i="4"/>
  <c r="G108" i="4" s="1"/>
  <c r="H108" i="4" s="1"/>
  <c r="H98" i="3"/>
  <c r="I98" i="3" s="1"/>
  <c r="BZ207" i="17"/>
  <c r="D207" i="17" s="1"/>
  <c r="G5" i="3"/>
  <c r="G77" i="3"/>
  <c r="G104" i="3"/>
  <c r="G132" i="3"/>
  <c r="F72" i="5"/>
  <c r="G72" i="5" s="1"/>
  <c r="H72" i="5" s="1"/>
  <c r="F45" i="4"/>
  <c r="G45" i="4" s="1"/>
  <c r="H45" i="4"/>
  <c r="G116" i="3"/>
  <c r="J68" i="5"/>
  <c r="J101" i="4"/>
  <c r="G50" i="3"/>
  <c r="G20" i="3"/>
  <c r="F90" i="4"/>
  <c r="G90" i="4" s="1"/>
  <c r="H90" i="4" s="1"/>
  <c r="H30" i="3"/>
  <c r="I30" i="3" s="1"/>
  <c r="BZ61" i="17"/>
  <c r="D61" i="17" s="1"/>
  <c r="F64" i="5"/>
  <c r="G64" i="5" s="1"/>
  <c r="H64" i="5" s="1"/>
  <c r="G73" i="3"/>
  <c r="G83" i="3"/>
  <c r="F20" i="5"/>
  <c r="G20" i="5" s="1"/>
  <c r="H20" i="5" s="1"/>
  <c r="G100" i="3"/>
  <c r="F33" i="4"/>
  <c r="G33" i="4" s="1"/>
  <c r="H33" i="4" s="1"/>
  <c r="G42" i="3"/>
  <c r="G155" i="3"/>
  <c r="F77" i="5"/>
  <c r="G77" i="5" s="1"/>
  <c r="H77" i="5" s="1"/>
  <c r="G127" i="3"/>
  <c r="F32" i="4"/>
  <c r="G32" i="4" s="1"/>
  <c r="H32" i="4" s="1"/>
  <c r="F126" i="4"/>
  <c r="G126" i="4" s="1"/>
  <c r="H126" i="4"/>
  <c r="F104" i="4"/>
  <c r="G104" i="4" s="1"/>
  <c r="H104" i="4" s="1"/>
  <c r="F94" i="4"/>
  <c r="G94" i="4" s="1"/>
  <c r="H94" i="4" s="1"/>
  <c r="G39" i="3"/>
  <c r="H24" i="3"/>
  <c r="I24" i="3" s="1"/>
  <c r="BZ49" i="17"/>
  <c r="D49" i="17" s="1"/>
  <c r="F81" i="4"/>
  <c r="G81" i="4" s="1"/>
  <c r="H81" i="4" s="1"/>
  <c r="F71" i="5"/>
  <c r="G71" i="5" s="1"/>
  <c r="H71" i="5" s="1"/>
  <c r="G57" i="3"/>
  <c r="F59" i="4"/>
  <c r="G59" i="4" s="1"/>
  <c r="H59" i="4" s="1"/>
  <c r="F109" i="4"/>
  <c r="G109" i="4" s="1"/>
  <c r="H109" i="4"/>
  <c r="F8" i="5"/>
  <c r="G8" i="5" s="1"/>
  <c r="H8" i="5" s="1"/>
  <c r="J81" i="5"/>
  <c r="J128" i="4"/>
  <c r="G15" i="3"/>
  <c r="F77" i="4"/>
  <c r="G77" i="4" s="1"/>
  <c r="H77" i="4"/>
  <c r="G29" i="3"/>
  <c r="F84" i="5"/>
  <c r="G84" i="5" s="1"/>
  <c r="H84" i="5" s="1"/>
  <c r="J124" i="4"/>
  <c r="J77" i="5"/>
  <c r="H74" i="3"/>
  <c r="I74" i="3" s="1"/>
  <c r="BZ150" i="17"/>
  <c r="D150" i="17" s="1"/>
  <c r="F10" i="4"/>
  <c r="G10" i="4" s="1"/>
  <c r="H10" i="4" s="1"/>
  <c r="F122" i="4"/>
  <c r="G122" i="4" s="1"/>
  <c r="H122" i="4" s="1"/>
  <c r="F10" i="5"/>
  <c r="G10" i="5" s="1"/>
  <c r="H10" i="5" s="1"/>
  <c r="G136" i="3"/>
  <c r="H65" i="3"/>
  <c r="I65" i="3" s="1"/>
  <c r="BZ121" i="17"/>
  <c r="D121" i="17" s="1"/>
  <c r="F14" i="5"/>
  <c r="G14" i="5" s="1"/>
  <c r="H14" i="5" s="1"/>
  <c r="H146" i="3"/>
  <c r="I146" i="3" s="1"/>
  <c r="BZ295" i="17"/>
  <c r="D295" i="17" s="1"/>
  <c r="J146" i="3" s="1"/>
  <c r="H158" i="3"/>
  <c r="I158" i="3" s="1"/>
  <c r="BZ312" i="17"/>
  <c r="D312" i="17" s="1"/>
  <c r="F90" i="5"/>
  <c r="G90" i="5" s="1"/>
  <c r="H90" i="5"/>
  <c r="F138" i="4"/>
  <c r="G138" i="4" s="1"/>
  <c r="H138" i="4" s="1"/>
  <c r="F68" i="4"/>
  <c r="G68" i="4" s="1"/>
  <c r="H68" i="4"/>
  <c r="H71" i="3"/>
  <c r="I71" i="3" s="1"/>
  <c r="BZ146" i="17"/>
  <c r="D146" i="17" s="1"/>
  <c r="G131" i="3"/>
  <c r="F74" i="4"/>
  <c r="G74" i="4" s="1"/>
  <c r="H74" i="4" s="1"/>
  <c r="J19" i="4"/>
  <c r="J16" i="5"/>
  <c r="F33" i="5"/>
  <c r="G33" i="5" s="1"/>
  <c r="H33" i="5" s="1"/>
  <c r="F16" i="4"/>
  <c r="G16" i="4" s="1"/>
  <c r="H16" i="4" s="1"/>
  <c r="G102" i="3"/>
  <c r="F95" i="4"/>
  <c r="G95" i="4" s="1"/>
  <c r="H95" i="4" s="1"/>
  <c r="F23" i="4"/>
  <c r="G23" i="4" s="1"/>
  <c r="H23" i="4" s="1"/>
  <c r="H58" i="3"/>
  <c r="I58" i="3" s="1"/>
  <c r="BZ112" i="17"/>
  <c r="D112" i="17" s="1"/>
  <c r="G28" i="3"/>
  <c r="H145" i="3"/>
  <c r="I145" i="3" s="1"/>
  <c r="BZ292" i="17"/>
  <c r="D292" i="17" s="1"/>
  <c r="G37" i="3"/>
  <c r="F85" i="4"/>
  <c r="G85" i="4" s="1"/>
  <c r="H85" i="4" s="1"/>
  <c r="F53" i="5"/>
  <c r="G53" i="5" s="1"/>
  <c r="H53" i="5" s="1"/>
  <c r="F124" i="4"/>
  <c r="G124" i="4" s="1"/>
  <c r="H124" i="4"/>
  <c r="F67" i="5"/>
  <c r="G67" i="5" s="1"/>
  <c r="H67" i="5" s="1"/>
  <c r="H143" i="3"/>
  <c r="I143" i="3" s="1"/>
  <c r="BZ290" i="17"/>
  <c r="D290" i="17" s="1"/>
  <c r="H90" i="3"/>
  <c r="I90" i="3" s="1"/>
  <c r="BZ192" i="17"/>
  <c r="D192" i="17" s="1"/>
  <c r="G36" i="3"/>
  <c r="G140" i="3"/>
  <c r="G118" i="3"/>
  <c r="G129" i="3"/>
  <c r="F63" i="5"/>
  <c r="G63" i="5" s="1"/>
  <c r="H63" i="5" s="1"/>
  <c r="H50" i="5"/>
  <c r="F50" i="5"/>
  <c r="G50" i="5" s="1"/>
  <c r="J94" i="5"/>
  <c r="J149" i="4"/>
  <c r="G93" i="3"/>
  <c r="G130" i="3"/>
  <c r="F65" i="5"/>
  <c r="G65" i="5" s="1"/>
  <c r="H65" i="5" s="1"/>
  <c r="G67" i="3"/>
  <c r="G123" i="3"/>
  <c r="G8" i="3"/>
  <c r="F97" i="4"/>
  <c r="G97" i="4" s="1"/>
  <c r="H97" i="4" s="1"/>
  <c r="H34" i="4"/>
  <c r="F34" i="4"/>
  <c r="G34" i="4" s="1"/>
  <c r="F34" i="5"/>
  <c r="G34" i="5" s="1"/>
  <c r="H34" i="5" s="1"/>
  <c r="G89" i="3"/>
  <c r="F11" i="4"/>
  <c r="G11" i="4" s="1"/>
  <c r="H11" i="4" s="1"/>
  <c r="G148" i="3"/>
  <c r="G10" i="3"/>
  <c r="F29" i="5"/>
  <c r="G29" i="5" s="1"/>
  <c r="H29" i="5" s="1"/>
  <c r="H42" i="4"/>
  <c r="F42" i="4"/>
  <c r="G42" i="4" s="1"/>
  <c r="G16" i="3"/>
  <c r="F111" i="4"/>
  <c r="G111" i="4" s="1"/>
  <c r="H111" i="4" s="1"/>
  <c r="F40" i="4"/>
  <c r="G40" i="4" s="1"/>
  <c r="H40" i="4" s="1"/>
  <c r="F144" i="4"/>
  <c r="G144" i="4" s="1"/>
  <c r="H144" i="4" s="1"/>
  <c r="H117" i="3"/>
  <c r="I117" i="3" s="1"/>
  <c r="BZ251" i="17"/>
  <c r="D251" i="17" s="1"/>
  <c r="G153" i="3"/>
  <c r="I78" i="3"/>
  <c r="G78" i="3"/>
  <c r="G86" i="3"/>
  <c r="G51" i="3"/>
  <c r="F30" i="5"/>
  <c r="G30" i="5" s="1"/>
  <c r="H30" i="5" s="1"/>
  <c r="G18" i="3"/>
  <c r="J13" i="5"/>
  <c r="J14" i="4"/>
  <c r="H47" i="3"/>
  <c r="I47" i="3" s="1"/>
  <c r="BZ83" i="17"/>
  <c r="D83" i="17" s="1"/>
  <c r="G107" i="3"/>
  <c r="F18" i="5"/>
  <c r="G18" i="5" s="1"/>
  <c r="H18" i="5" s="1"/>
  <c r="H27" i="3"/>
  <c r="I27" i="3" s="1"/>
  <c r="BZ54" i="17"/>
  <c r="D54" i="17" s="1"/>
  <c r="F81" i="5"/>
  <c r="G81" i="5" s="1"/>
  <c r="H81" i="5" s="1"/>
  <c r="H105" i="4"/>
  <c r="F105" i="4"/>
  <c r="G105" i="4" s="1"/>
  <c r="F59" i="5"/>
  <c r="G59" i="5" s="1"/>
  <c r="H59" i="5" s="1"/>
  <c r="F141" i="4"/>
  <c r="G141" i="4" s="1"/>
  <c r="H141" i="4" s="1"/>
  <c r="G81" i="3"/>
  <c r="G138" i="3"/>
  <c r="F100" i="4"/>
  <c r="G100" i="4" s="1"/>
  <c r="H100" i="4" s="1"/>
  <c r="F71" i="4"/>
  <c r="G71" i="4" s="1"/>
  <c r="H71" i="4" s="1"/>
  <c r="H139" i="4"/>
  <c r="F139" i="4"/>
  <c r="G139" i="4" s="1"/>
  <c r="G106" i="3"/>
  <c r="H66" i="4"/>
  <c r="F66" i="4"/>
  <c r="G66" i="4" s="1"/>
  <c r="J54" i="4"/>
  <c r="J41" i="5"/>
  <c r="F115" i="4"/>
  <c r="G115" i="4" s="1"/>
  <c r="H115" i="4" s="1"/>
  <c r="F87" i="5"/>
  <c r="G87" i="5" s="1"/>
  <c r="H87" i="5" s="1"/>
  <c r="G108" i="3"/>
  <c r="F7" i="4"/>
  <c r="G7" i="4" s="1"/>
  <c r="H7" i="4"/>
  <c r="F114" i="4"/>
  <c r="G114" i="4" s="1"/>
  <c r="H114" i="4" s="1"/>
  <c r="F16" i="5"/>
  <c r="G16" i="5" s="1"/>
  <c r="H16" i="5"/>
  <c r="F11" i="5"/>
  <c r="G11" i="5" s="1"/>
  <c r="H11" i="5" s="1"/>
  <c r="G110" i="3"/>
  <c r="G40" i="3"/>
  <c r="F46" i="4"/>
  <c r="G46" i="4" s="1"/>
  <c r="H46" i="4" s="1"/>
  <c r="H61" i="5"/>
  <c r="F61" i="5"/>
  <c r="G61" i="5" s="1"/>
  <c r="F110" i="4"/>
  <c r="G110" i="4" s="1"/>
  <c r="H110" i="4" s="1"/>
  <c r="G12" i="3"/>
  <c r="G160" i="3"/>
  <c r="I56" i="3"/>
  <c r="F42" i="5"/>
  <c r="G42" i="5" s="1"/>
  <c r="H42" i="5" s="1"/>
  <c r="F112" i="4"/>
  <c r="G112" i="4" s="1"/>
  <c r="H112" i="4" s="1"/>
  <c r="H39" i="4"/>
  <c r="F39" i="4"/>
  <c r="G39" i="4" s="1"/>
  <c r="H159" i="3"/>
  <c r="I159" i="3" s="1"/>
  <c r="BZ317" i="17"/>
  <c r="D317" i="17" s="1"/>
  <c r="I25" i="11"/>
  <c r="K27" i="3"/>
  <c r="F92" i="5"/>
  <c r="G92" i="5" s="1"/>
  <c r="H92" i="5" s="1"/>
  <c r="F98" i="4"/>
  <c r="G98" i="4" s="1"/>
  <c r="H98" i="4" s="1"/>
  <c r="G26" i="3"/>
  <c r="F50" i="4"/>
  <c r="G50" i="4" s="1"/>
  <c r="H50" i="4" s="1"/>
  <c r="F101" i="4"/>
  <c r="G101" i="4" s="1"/>
  <c r="H101" i="4"/>
  <c r="F128" i="4"/>
  <c r="G128" i="4" s="1"/>
  <c r="H128" i="4" s="1"/>
  <c r="G119" i="3"/>
  <c r="F58" i="4"/>
  <c r="G58" i="4" s="1"/>
  <c r="H58" i="4" s="1"/>
  <c r="F53" i="4"/>
  <c r="G53" i="4" s="1"/>
  <c r="H53" i="4" s="1"/>
  <c r="G97" i="3"/>
  <c r="G157" i="3"/>
  <c r="F20" i="4"/>
  <c r="G20" i="4" s="1"/>
  <c r="H20" i="4" s="1"/>
  <c r="H121" i="3"/>
  <c r="I121" i="3" s="1"/>
  <c r="BZ256" i="17"/>
  <c r="D256" i="17" s="1"/>
  <c r="G113" i="3"/>
  <c r="G82" i="3"/>
  <c r="G154" i="3"/>
  <c r="I154" i="3"/>
  <c r="J8" i="5"/>
  <c r="J8" i="4"/>
  <c r="G75" i="3"/>
  <c r="F84" i="4"/>
  <c r="G84" i="4" s="1"/>
  <c r="H84" i="4"/>
  <c r="G151" i="3"/>
  <c r="F7" i="5"/>
  <c r="G7" i="5" s="1"/>
  <c r="H7" i="5" s="1"/>
  <c r="G128" i="3"/>
  <c r="F19" i="4"/>
  <c r="G19" i="4" s="1"/>
  <c r="H19" i="4" s="1"/>
  <c r="G11" i="3"/>
  <c r="F120" i="4"/>
  <c r="G120" i="4" s="1"/>
  <c r="H120" i="4" s="1"/>
  <c r="G52" i="3"/>
  <c r="H91" i="4"/>
  <c r="F91" i="4"/>
  <c r="G91" i="4" s="1"/>
  <c r="G124" i="3"/>
  <c r="F45" i="5"/>
  <c r="G45" i="5" s="1"/>
  <c r="H45" i="5" s="1"/>
  <c r="F147" i="4"/>
  <c r="G147" i="4" s="1"/>
  <c r="H147" i="4" s="1"/>
  <c r="F56" i="5"/>
  <c r="G56" i="5" s="1"/>
  <c r="H56" i="5"/>
  <c r="F67" i="4"/>
  <c r="G67" i="4" s="1"/>
  <c r="H67" i="4" s="1"/>
  <c r="F38" i="4"/>
  <c r="G38" i="4" s="1"/>
  <c r="H38" i="4" s="1"/>
  <c r="G48" i="3"/>
  <c r="G125" i="3"/>
  <c r="F31" i="5"/>
  <c r="G31" i="5" s="1"/>
  <c r="H31" i="5" s="1"/>
  <c r="G76" i="3"/>
  <c r="G44" i="3"/>
  <c r="F43" i="5"/>
  <c r="G43" i="5" s="1"/>
  <c r="H43" i="5" s="1"/>
  <c r="H32" i="3"/>
  <c r="I32" i="3" s="1"/>
  <c r="BZ63" i="17"/>
  <c r="D63" i="17" s="1"/>
  <c r="F93" i="4"/>
  <c r="G93" i="4" s="1"/>
  <c r="H93" i="4"/>
  <c r="G46" i="3"/>
  <c r="F80" i="4"/>
  <c r="G80" i="4" s="1"/>
  <c r="H80" i="4" s="1"/>
  <c r="J73" i="5"/>
  <c r="J118" i="4"/>
  <c r="F137" i="4"/>
  <c r="G137" i="4" s="1"/>
  <c r="H137" i="4" s="1"/>
  <c r="F55" i="4"/>
  <c r="G55" i="4" s="1"/>
  <c r="H55" i="4" s="1"/>
  <c r="G126" i="3"/>
  <c r="H17" i="3"/>
  <c r="I17" i="3" s="1"/>
  <c r="BZ38" i="17"/>
  <c r="D38" i="17" s="1"/>
  <c r="F24" i="5"/>
  <c r="G24" i="5" s="1"/>
  <c r="H24" i="5"/>
  <c r="G45" i="3"/>
  <c r="H80" i="3"/>
  <c r="I80" i="3" s="1"/>
  <c r="BZ166" i="17"/>
  <c r="D166" i="17" s="1"/>
  <c r="F30" i="4"/>
  <c r="G30" i="4" s="1"/>
  <c r="H30" i="4"/>
  <c r="F146" i="4"/>
  <c r="G146" i="4" s="1"/>
  <c r="H146" i="4" s="1"/>
  <c r="G111" i="3"/>
  <c r="F52" i="4"/>
  <c r="G52" i="4" s="1"/>
  <c r="H52" i="4"/>
  <c r="F68" i="5"/>
  <c r="G68" i="5" s="1"/>
  <c r="H68" i="5"/>
  <c r="H49" i="3"/>
  <c r="I49" i="3" s="1"/>
  <c r="BZ85" i="17"/>
  <c r="D85" i="17" s="1"/>
  <c r="G142" i="3"/>
  <c r="J49" i="4"/>
  <c r="J37" i="5"/>
  <c r="G66" i="3"/>
  <c r="G60" i="3"/>
  <c r="F83" i="5"/>
  <c r="G83" i="5" s="1"/>
  <c r="H83" i="5" s="1"/>
  <c r="G23" i="3"/>
  <c r="F89" i="4"/>
  <c r="G89" i="4" s="1"/>
  <c r="H89" i="4" s="1"/>
  <c r="F35" i="4"/>
  <c r="G35" i="4" s="1"/>
  <c r="H35" i="4"/>
  <c r="J120" i="4"/>
  <c r="J74" i="5"/>
  <c r="F37" i="5"/>
  <c r="G37" i="5" s="1"/>
  <c r="H37" i="5" s="1"/>
  <c r="J36" i="5"/>
  <c r="J48" i="4"/>
  <c r="F87" i="4"/>
  <c r="G87" i="4" s="1"/>
  <c r="H87" i="4" s="1"/>
  <c r="G96" i="3"/>
  <c r="G7" i="3"/>
  <c r="F82" i="4"/>
  <c r="G82" i="4" s="1"/>
  <c r="H82" i="4" s="1"/>
  <c r="G21" i="3"/>
  <c r="F6" i="5"/>
  <c r="G6" i="5" s="1"/>
  <c r="H6" i="5" s="1"/>
  <c r="F74" i="5"/>
  <c r="G74" i="5" s="1"/>
  <c r="H74" i="5"/>
  <c r="I103" i="3"/>
  <c r="G103" i="3"/>
  <c r="G70" i="3"/>
  <c r="G163" i="3"/>
  <c r="J28" i="4"/>
  <c r="J22" i="5"/>
  <c r="H106" i="3" l="1"/>
  <c r="I106" i="3" s="1"/>
  <c r="BZ224" i="17"/>
  <c r="D224" i="17" s="1"/>
  <c r="H138" i="3"/>
  <c r="I138" i="3" s="1"/>
  <c r="BZ280" i="17"/>
  <c r="D280" i="17" s="1"/>
  <c r="H93" i="3"/>
  <c r="I93" i="3" s="1"/>
  <c r="BZ200" i="17"/>
  <c r="D200" i="17" s="1"/>
  <c r="H118" i="3"/>
  <c r="I118" i="3" s="1"/>
  <c r="BZ252" i="17"/>
  <c r="D252" i="17" s="1"/>
  <c r="J143" i="3"/>
  <c r="I129" i="4"/>
  <c r="I40" i="5"/>
  <c r="J58" i="3"/>
  <c r="H131" i="3"/>
  <c r="I131" i="3" s="1"/>
  <c r="BZ266" i="17"/>
  <c r="D266" i="17" s="1"/>
  <c r="I57" i="4"/>
  <c r="J65" i="3"/>
  <c r="H127" i="3"/>
  <c r="I127" i="3" s="1"/>
  <c r="BZ262" i="17"/>
  <c r="D262" i="17" s="1"/>
  <c r="H73" i="3"/>
  <c r="I73" i="3" s="1"/>
  <c r="BZ148" i="17"/>
  <c r="D148" i="17" s="1"/>
  <c r="I86" i="5"/>
  <c r="J150" i="3"/>
  <c r="I136" i="4"/>
  <c r="H43" i="3"/>
  <c r="I43" i="3" s="1"/>
  <c r="BZ78" i="17"/>
  <c r="D78" i="17" s="1"/>
  <c r="H31" i="3"/>
  <c r="I31" i="3" s="1"/>
  <c r="BZ62" i="17"/>
  <c r="D62" i="17" s="1"/>
  <c r="H6" i="3"/>
  <c r="I6" i="3" s="1"/>
  <c r="BZ9" i="17"/>
  <c r="D9" i="17" s="1"/>
  <c r="H133" i="3"/>
  <c r="I133" i="3" s="1"/>
  <c r="BZ271" i="17"/>
  <c r="D271" i="17" s="1"/>
  <c r="H120" i="3"/>
  <c r="I120" i="3" s="1"/>
  <c r="BZ255" i="17"/>
  <c r="D255" i="17" s="1"/>
  <c r="H144" i="3"/>
  <c r="I144" i="3" s="1"/>
  <c r="BZ291" i="17"/>
  <c r="D291" i="17" s="1"/>
  <c r="H94" i="3"/>
  <c r="I94" i="3" s="1"/>
  <c r="BZ202" i="17"/>
  <c r="D202" i="17" s="1"/>
  <c r="H99" i="3"/>
  <c r="I99" i="3" s="1"/>
  <c r="BZ209" i="17"/>
  <c r="D209" i="17" s="1"/>
  <c r="H41" i="3"/>
  <c r="I41" i="3" s="1"/>
  <c r="BZ73" i="17"/>
  <c r="D73" i="17" s="1"/>
  <c r="J79" i="3"/>
  <c r="I69" i="4"/>
  <c r="I125" i="4"/>
  <c r="I78" i="5"/>
  <c r="J139" i="3"/>
  <c r="J64" i="3"/>
  <c r="I56" i="4"/>
  <c r="H165" i="3"/>
  <c r="I165" i="3" s="1"/>
  <c r="BZ332" i="17"/>
  <c r="D332" i="17" s="1"/>
  <c r="H126" i="3"/>
  <c r="I126" i="3" s="1"/>
  <c r="BZ261" i="17"/>
  <c r="D261" i="17" s="1"/>
  <c r="H160" i="3"/>
  <c r="I160" i="3" s="1"/>
  <c r="BZ320" i="17"/>
  <c r="D320" i="17" s="1"/>
  <c r="H7" i="3"/>
  <c r="I7" i="3" s="1"/>
  <c r="BZ12" i="17"/>
  <c r="D12" i="17" s="1"/>
  <c r="H23" i="3"/>
  <c r="I23" i="3" s="1"/>
  <c r="BZ48" i="17"/>
  <c r="D48" i="17" s="1"/>
  <c r="H125" i="3"/>
  <c r="I125" i="3" s="1"/>
  <c r="BZ260" i="17"/>
  <c r="D260" i="17" s="1"/>
  <c r="H82" i="3"/>
  <c r="I82" i="3" s="1"/>
  <c r="BZ168" i="17"/>
  <c r="D168" i="17" s="1"/>
  <c r="H157" i="3"/>
  <c r="I157" i="3" s="1"/>
  <c r="BZ311" i="17"/>
  <c r="D311" i="17" s="1"/>
  <c r="H81" i="3"/>
  <c r="I81" i="3" s="1"/>
  <c r="BZ167" i="17"/>
  <c r="D167" i="17" s="1"/>
  <c r="J47" i="3"/>
  <c r="I41" i="4"/>
  <c r="I103" i="4"/>
  <c r="J117" i="3"/>
  <c r="H16" i="3"/>
  <c r="I16" i="3" s="1"/>
  <c r="BZ37" i="17"/>
  <c r="D37" i="17" s="1"/>
  <c r="H148" i="3"/>
  <c r="I148" i="3" s="1"/>
  <c r="BZ301" i="17"/>
  <c r="D301" i="17" s="1"/>
  <c r="H67" i="3"/>
  <c r="I67" i="3" s="1"/>
  <c r="BZ132" i="17"/>
  <c r="D132" i="17" s="1"/>
  <c r="H29" i="3"/>
  <c r="I29" i="3" s="1"/>
  <c r="BZ58" i="17"/>
  <c r="D58" i="17" s="1"/>
  <c r="H20" i="3"/>
  <c r="I20" i="3" s="1"/>
  <c r="BZ42" i="17"/>
  <c r="D42" i="17" s="1"/>
  <c r="H77" i="3"/>
  <c r="I77" i="3" s="1"/>
  <c r="BZ162" i="17"/>
  <c r="D162" i="17" s="1"/>
  <c r="H161" i="3"/>
  <c r="I161" i="3" s="1"/>
  <c r="BZ322" i="17"/>
  <c r="D322" i="17" s="1"/>
  <c r="H109" i="3"/>
  <c r="I109" i="3" s="1"/>
  <c r="BZ227" i="17"/>
  <c r="D227" i="17" s="1"/>
  <c r="H122" i="3"/>
  <c r="I122" i="3" s="1"/>
  <c r="BZ257" i="17"/>
  <c r="D257" i="17" s="1"/>
  <c r="H141" i="3"/>
  <c r="I141" i="3" s="1"/>
  <c r="BZ287" i="17"/>
  <c r="D287" i="17" s="1"/>
  <c r="J84" i="3"/>
  <c r="I73" i="4"/>
  <c r="H87" i="3"/>
  <c r="I87" i="3" s="1"/>
  <c r="BZ188" i="17"/>
  <c r="D188" i="17" s="1"/>
  <c r="H147" i="3"/>
  <c r="I147" i="3" s="1"/>
  <c r="BZ298" i="17"/>
  <c r="D298" i="17" s="1"/>
  <c r="H38" i="3"/>
  <c r="I38" i="3" s="1"/>
  <c r="BZ70" i="17"/>
  <c r="D70" i="17" s="1"/>
  <c r="H92" i="3"/>
  <c r="I92" i="3" s="1"/>
  <c r="BZ197" i="17"/>
  <c r="D197" i="17" s="1"/>
  <c r="H162" i="3"/>
  <c r="I162" i="3" s="1"/>
  <c r="BZ329" i="17"/>
  <c r="D329" i="17" s="1"/>
  <c r="H62" i="3"/>
  <c r="I62" i="3" s="1"/>
  <c r="BZ117" i="17"/>
  <c r="D117" i="17" s="1"/>
  <c r="H142" i="3"/>
  <c r="I142" i="3" s="1"/>
  <c r="BZ288" i="17"/>
  <c r="D288" i="17" s="1"/>
  <c r="H75" i="3"/>
  <c r="I75" i="3" s="1"/>
  <c r="BZ152" i="17"/>
  <c r="D152" i="17" s="1"/>
  <c r="H113" i="3"/>
  <c r="I113" i="3" s="1"/>
  <c r="BZ247" i="17"/>
  <c r="D247" i="17" s="1"/>
  <c r="H51" i="3"/>
  <c r="I51" i="3" s="1"/>
  <c r="BZ89" i="17"/>
  <c r="D89" i="17" s="1"/>
  <c r="H140" i="3"/>
  <c r="I140" i="3" s="1"/>
  <c r="BZ284" i="17"/>
  <c r="D284" i="17" s="1"/>
  <c r="I62" i="4"/>
  <c r="J71" i="3"/>
  <c r="I46" i="5"/>
  <c r="J158" i="3"/>
  <c r="I142" i="4"/>
  <c r="I49" i="5"/>
  <c r="I65" i="4"/>
  <c r="J74" i="3"/>
  <c r="H100" i="3"/>
  <c r="I100" i="3" s="1"/>
  <c r="BZ210" i="17"/>
  <c r="D210" i="17" s="1"/>
  <c r="H5" i="3"/>
  <c r="I5" i="3" s="1"/>
  <c r="BZ3" i="17"/>
  <c r="D3" i="17" s="1"/>
  <c r="I75" i="5"/>
  <c r="I121" i="4"/>
  <c r="J135" i="3"/>
  <c r="H19" i="3"/>
  <c r="I19" i="3" s="1"/>
  <c r="BZ41" i="17"/>
  <c r="D41" i="17" s="1"/>
  <c r="H134" i="3"/>
  <c r="I134" i="3" s="1"/>
  <c r="BZ275" i="17"/>
  <c r="D275" i="17" s="1"/>
  <c r="H152" i="3"/>
  <c r="I152" i="3" s="1"/>
  <c r="BZ306" i="17"/>
  <c r="D306" i="17" s="1"/>
  <c r="I135" i="4"/>
  <c r="I85" i="5"/>
  <c r="J149" i="3"/>
  <c r="H48" i="3"/>
  <c r="I48" i="3" s="1"/>
  <c r="BZ84" i="17"/>
  <c r="D84" i="17" s="1"/>
  <c r="H52" i="3"/>
  <c r="I52" i="3" s="1"/>
  <c r="BZ91" i="17"/>
  <c r="D91" i="17" s="1"/>
  <c r="H97" i="3"/>
  <c r="I97" i="3" s="1"/>
  <c r="BZ206" i="17"/>
  <c r="D206" i="17" s="1"/>
  <c r="H40" i="3"/>
  <c r="I40" i="3" s="1"/>
  <c r="BZ72" i="17"/>
  <c r="D72" i="17" s="1"/>
  <c r="H96" i="3"/>
  <c r="I96" i="3" s="1"/>
  <c r="BZ204" i="17"/>
  <c r="D204" i="17" s="1"/>
  <c r="H45" i="3"/>
  <c r="I45" i="3" s="1"/>
  <c r="BZ80" i="17"/>
  <c r="D80" i="17" s="1"/>
  <c r="H128" i="3"/>
  <c r="I128" i="3" s="1"/>
  <c r="BZ263" i="17"/>
  <c r="D263" i="17" s="1"/>
  <c r="H12" i="3"/>
  <c r="I12" i="3" s="1"/>
  <c r="BZ22" i="17"/>
  <c r="D22" i="17" s="1"/>
  <c r="I19" i="5"/>
  <c r="I24" i="4"/>
  <c r="J27" i="3"/>
  <c r="H86" i="3"/>
  <c r="I86" i="3" s="1"/>
  <c r="BZ180" i="17"/>
  <c r="D180" i="17" s="1"/>
  <c r="H37" i="3"/>
  <c r="I37" i="3" s="1"/>
  <c r="BZ69" i="17"/>
  <c r="D69" i="17" s="1"/>
  <c r="H136" i="3"/>
  <c r="I136" i="3" s="1"/>
  <c r="BZ277" i="17"/>
  <c r="D277" i="17" s="1"/>
  <c r="H50" i="3"/>
  <c r="I50" i="3" s="1"/>
  <c r="BZ88" i="17"/>
  <c r="D88" i="17" s="1"/>
  <c r="H61" i="3"/>
  <c r="I61" i="3" s="1"/>
  <c r="BZ115" i="17"/>
  <c r="D115" i="17" s="1"/>
  <c r="H115" i="3"/>
  <c r="I115" i="3" s="1"/>
  <c r="BZ249" i="17"/>
  <c r="D249" i="17" s="1"/>
  <c r="I60" i="4"/>
  <c r="J68" i="3"/>
  <c r="J54" i="3"/>
  <c r="I36" i="5"/>
  <c r="I48" i="4"/>
  <c r="I17" i="5"/>
  <c r="J22" i="3"/>
  <c r="H163" i="3"/>
  <c r="I163" i="3" s="1"/>
  <c r="BZ330" i="17"/>
  <c r="D330" i="17" s="1"/>
  <c r="H111" i="3"/>
  <c r="I111" i="3" s="1"/>
  <c r="BZ241" i="17"/>
  <c r="D241" i="17" s="1"/>
  <c r="H21" i="3"/>
  <c r="I21" i="3" s="1"/>
  <c r="BZ44" i="17"/>
  <c r="D44" i="17" s="1"/>
  <c r="H60" i="3"/>
  <c r="I60" i="3" s="1"/>
  <c r="BZ114" i="17"/>
  <c r="D114" i="17" s="1"/>
  <c r="H110" i="3"/>
  <c r="I110" i="3" s="1"/>
  <c r="BZ240" i="17"/>
  <c r="D240" i="17" s="1"/>
  <c r="H36" i="3"/>
  <c r="I36" i="3" s="1"/>
  <c r="BZ68" i="17"/>
  <c r="D68" i="17" s="1"/>
  <c r="J145" i="3"/>
  <c r="I131" i="4"/>
  <c r="J24" i="3"/>
  <c r="I21" i="4"/>
  <c r="J30" i="3"/>
  <c r="I21" i="5"/>
  <c r="I27" i="4"/>
  <c r="H132" i="3"/>
  <c r="I132" i="3" s="1"/>
  <c r="BZ267" i="17"/>
  <c r="D267" i="17" s="1"/>
  <c r="I86" i="4"/>
  <c r="J98" i="3"/>
  <c r="I60" i="5"/>
  <c r="J112" i="3"/>
  <c r="I99" i="4"/>
  <c r="I66" i="5"/>
  <c r="H25" i="3"/>
  <c r="I25" i="3" s="1"/>
  <c r="BZ50" i="17"/>
  <c r="D50" i="17" s="1"/>
  <c r="H85" i="3"/>
  <c r="I85" i="3" s="1"/>
  <c r="BZ177" i="17"/>
  <c r="D177" i="17" s="1"/>
  <c r="H35" i="3"/>
  <c r="I35" i="3" s="1"/>
  <c r="BZ67" i="17"/>
  <c r="D67" i="17" s="1"/>
  <c r="H34" i="3"/>
  <c r="I34" i="3" s="1"/>
  <c r="BZ65" i="17"/>
  <c r="D65" i="17" s="1"/>
  <c r="H105" i="3"/>
  <c r="BZ222" i="17"/>
  <c r="D222" i="17" s="1"/>
  <c r="I50" i="4"/>
  <c r="I38" i="5"/>
  <c r="J56" i="3"/>
  <c r="I29" i="4"/>
  <c r="J33" i="3"/>
  <c r="H119" i="3"/>
  <c r="I119" i="3" s="1"/>
  <c r="BZ253" i="17"/>
  <c r="D253" i="17" s="1"/>
  <c r="H44" i="3"/>
  <c r="I44" i="3" s="1"/>
  <c r="BZ79" i="17"/>
  <c r="D79" i="17" s="1"/>
  <c r="J121" i="3"/>
  <c r="I107" i="4"/>
  <c r="H70" i="3"/>
  <c r="I70" i="3" s="1"/>
  <c r="BZ137" i="17"/>
  <c r="D137" i="17" s="1"/>
  <c r="H18" i="3"/>
  <c r="I18" i="3" s="1"/>
  <c r="BZ40" i="17"/>
  <c r="D40" i="17" s="1"/>
  <c r="H78" i="3"/>
  <c r="BZ163" i="17"/>
  <c r="D163" i="17" s="1"/>
  <c r="H89" i="3"/>
  <c r="I89" i="3" s="1"/>
  <c r="BZ191" i="17"/>
  <c r="D191" i="17" s="1"/>
  <c r="H8" i="3"/>
  <c r="I8" i="3" s="1"/>
  <c r="BZ14" i="17"/>
  <c r="D14" i="17" s="1"/>
  <c r="H15" i="3"/>
  <c r="I15" i="3" s="1"/>
  <c r="BZ36" i="17"/>
  <c r="D36" i="17" s="1"/>
  <c r="H155" i="3"/>
  <c r="I155" i="3" s="1"/>
  <c r="BZ309" i="17"/>
  <c r="D309" i="17" s="1"/>
  <c r="H14" i="3"/>
  <c r="I14" i="3" s="1"/>
  <c r="BZ33" i="17"/>
  <c r="D33" i="17" s="1"/>
  <c r="H156" i="3"/>
  <c r="I156" i="3" s="1"/>
  <c r="BZ310" i="17"/>
  <c r="D310" i="17" s="1"/>
  <c r="H55" i="3"/>
  <c r="I55" i="3" s="1"/>
  <c r="BZ97" i="17"/>
  <c r="D97" i="17" s="1"/>
  <c r="J137" i="3"/>
  <c r="I123" i="4"/>
  <c r="H101" i="3"/>
  <c r="I101" i="3" s="1"/>
  <c r="BZ212" i="17"/>
  <c r="D212" i="17" s="1"/>
  <c r="H114" i="3"/>
  <c r="I114" i="3" s="1"/>
  <c r="BZ248" i="17"/>
  <c r="D248" i="17" s="1"/>
  <c r="J80" i="3"/>
  <c r="I52" i="5"/>
  <c r="I70" i="4"/>
  <c r="H46" i="3"/>
  <c r="I46" i="3" s="1"/>
  <c r="BZ81" i="17"/>
  <c r="D81" i="17" s="1"/>
  <c r="H103" i="3"/>
  <c r="BZ214" i="17"/>
  <c r="D214" i="17" s="1"/>
  <c r="H124" i="3"/>
  <c r="I124" i="3" s="1"/>
  <c r="BZ259" i="17"/>
  <c r="D259" i="17" s="1"/>
  <c r="H151" i="3"/>
  <c r="I151" i="3" s="1"/>
  <c r="BZ305" i="17"/>
  <c r="D305" i="17" s="1"/>
  <c r="J19" i="5"/>
  <c r="J24" i="4"/>
  <c r="H108" i="3"/>
  <c r="I108" i="3" s="1"/>
  <c r="BZ226" i="17"/>
  <c r="D226" i="17" s="1"/>
  <c r="H130" i="3"/>
  <c r="I130" i="3" s="1"/>
  <c r="BZ265" i="17"/>
  <c r="D265" i="17" s="1"/>
  <c r="I78" i="4"/>
  <c r="J90" i="3"/>
  <c r="I55" i="5"/>
  <c r="H28" i="3"/>
  <c r="I28" i="3" s="1"/>
  <c r="BZ57" i="17"/>
  <c r="D57" i="17" s="1"/>
  <c r="H102" i="3"/>
  <c r="I102" i="3" s="1"/>
  <c r="BZ213" i="17"/>
  <c r="D213" i="17" s="1"/>
  <c r="H57" i="3"/>
  <c r="I57" i="3" s="1"/>
  <c r="BZ111" i="17"/>
  <c r="D111" i="17" s="1"/>
  <c r="H39" i="3"/>
  <c r="I39" i="3" s="1"/>
  <c r="BZ71" i="17"/>
  <c r="D71" i="17" s="1"/>
  <c r="H116" i="3"/>
  <c r="I116" i="3" s="1"/>
  <c r="BZ250" i="17"/>
  <c r="D250" i="17" s="1"/>
  <c r="J9" i="3"/>
  <c r="I9" i="5"/>
  <c r="I132" i="4"/>
  <c r="I9" i="4"/>
  <c r="I82" i="5"/>
  <c r="H164" i="3"/>
  <c r="I164" i="3" s="1"/>
  <c r="BZ331" i="17"/>
  <c r="D331" i="17" s="1"/>
  <c r="H88" i="3"/>
  <c r="I88" i="3" s="1"/>
  <c r="BZ189" i="17"/>
  <c r="D189" i="17" s="1"/>
  <c r="J72" i="3"/>
  <c r="I47" i="5"/>
  <c r="I63" i="4"/>
  <c r="H59" i="3"/>
  <c r="I59" i="3" s="1"/>
  <c r="BZ113" i="17"/>
  <c r="D113" i="17" s="1"/>
  <c r="H63" i="3"/>
  <c r="I63" i="3" s="1"/>
  <c r="BZ119" i="17"/>
  <c r="D119" i="17" s="1"/>
  <c r="H95" i="3"/>
  <c r="I95" i="3" s="1"/>
  <c r="BZ203" i="17"/>
  <c r="D203" i="17" s="1"/>
  <c r="J13" i="3"/>
  <c r="I12" i="4"/>
  <c r="J49" i="3"/>
  <c r="I43" i="4"/>
  <c r="H76" i="3"/>
  <c r="I76" i="3" s="1"/>
  <c r="BZ154" i="17"/>
  <c r="D154" i="17" s="1"/>
  <c r="I15" i="4"/>
  <c r="J17" i="3"/>
  <c r="J32" i="3"/>
  <c r="I23" i="5"/>
  <c r="H66" i="3"/>
  <c r="I66" i="3" s="1"/>
  <c r="BZ128" i="17"/>
  <c r="D128" i="17" s="1"/>
  <c r="H11" i="3"/>
  <c r="I11" i="3" s="1"/>
  <c r="BZ21" i="17"/>
  <c r="D21" i="17" s="1"/>
  <c r="H154" i="3"/>
  <c r="BZ308" i="17"/>
  <c r="D308" i="17" s="1"/>
  <c r="H26" i="3"/>
  <c r="I26" i="3" s="1"/>
  <c r="BZ51" i="17"/>
  <c r="D51" i="17" s="1"/>
  <c r="I143" i="4"/>
  <c r="I89" i="5"/>
  <c r="J159" i="3"/>
  <c r="H107" i="3"/>
  <c r="I107" i="3" s="1"/>
  <c r="BZ225" i="17"/>
  <c r="D225" i="17" s="1"/>
  <c r="H153" i="3"/>
  <c r="I153" i="3" s="1"/>
  <c r="BZ307" i="17"/>
  <c r="D307" i="17" s="1"/>
  <c r="H10" i="3"/>
  <c r="I10" i="3" s="1"/>
  <c r="BZ18" i="17"/>
  <c r="D18" i="17" s="1"/>
  <c r="H123" i="3"/>
  <c r="I123" i="3" s="1"/>
  <c r="BZ258" i="17"/>
  <c r="D258" i="17" s="1"/>
  <c r="H129" i="3"/>
  <c r="I129" i="3" s="1"/>
  <c r="BZ264" i="17"/>
  <c r="D264" i="17" s="1"/>
  <c r="H42" i="3"/>
  <c r="I42" i="3" s="1"/>
  <c r="BZ77" i="17"/>
  <c r="D77" i="17" s="1"/>
  <c r="H83" i="3"/>
  <c r="I83" i="3" s="1"/>
  <c r="BZ169" i="17"/>
  <c r="D169" i="17" s="1"/>
  <c r="H104" i="3"/>
  <c r="I104" i="3" s="1"/>
  <c r="BZ219" i="17"/>
  <c r="D219" i="17" s="1"/>
  <c r="H53" i="3"/>
  <c r="I53" i="3" s="1"/>
  <c r="BZ93" i="17"/>
  <c r="D93" i="17" s="1"/>
  <c r="H91" i="3"/>
  <c r="I91" i="3" s="1"/>
  <c r="BZ193" i="17"/>
  <c r="D193" i="17" s="1"/>
  <c r="J65" i="4"/>
  <c r="J49" i="5"/>
  <c r="H69" i="3"/>
  <c r="I69" i="3" s="1"/>
  <c r="BZ136" i="17"/>
  <c r="D136" i="17" s="1"/>
  <c r="I67" i="4" l="1"/>
  <c r="J76" i="3"/>
  <c r="I43" i="5"/>
  <c r="J63" i="3"/>
  <c r="I102" i="4"/>
  <c r="J116" i="3"/>
  <c r="I25" i="4"/>
  <c r="I20" i="5"/>
  <c r="J28" i="3"/>
  <c r="I89" i="4"/>
  <c r="J101" i="3"/>
  <c r="I12" i="5"/>
  <c r="I13" i="4"/>
  <c r="J14" i="3"/>
  <c r="I77" i="4"/>
  <c r="J89" i="3"/>
  <c r="I53" i="4"/>
  <c r="J60" i="3"/>
  <c r="I114" i="4"/>
  <c r="J128" i="3"/>
  <c r="I59" i="5"/>
  <c r="I85" i="4"/>
  <c r="J97" i="3"/>
  <c r="I45" i="4"/>
  <c r="I33" i="5"/>
  <c r="J51" i="3"/>
  <c r="I42" i="5"/>
  <c r="I55" i="4"/>
  <c r="J62" i="3"/>
  <c r="I133" i="4"/>
  <c r="I83" i="5"/>
  <c r="J147" i="3"/>
  <c r="I108" i="4"/>
  <c r="J122" i="3"/>
  <c r="I15" i="5"/>
  <c r="I18" i="4"/>
  <c r="J20" i="3"/>
  <c r="I14" i="5"/>
  <c r="J16" i="3"/>
  <c r="I141" i="4"/>
  <c r="J157" i="3"/>
  <c r="I7" i="4"/>
  <c r="I7" i="5"/>
  <c r="J7" i="3"/>
  <c r="I104" i="4"/>
  <c r="J118" i="3"/>
  <c r="I11" i="5"/>
  <c r="J11" i="3"/>
  <c r="I61" i="4"/>
  <c r="J69" i="3"/>
  <c r="I62" i="5"/>
  <c r="I92" i="4"/>
  <c r="J104" i="3"/>
  <c r="I109" i="4"/>
  <c r="J123" i="3"/>
  <c r="J164" i="3"/>
  <c r="I148" i="4"/>
  <c r="I93" i="5"/>
  <c r="I31" i="5"/>
  <c r="I40" i="4"/>
  <c r="J46" i="3"/>
  <c r="I54" i="5"/>
  <c r="J85" i="3"/>
  <c r="I54" i="4"/>
  <c r="I41" i="5"/>
  <c r="J61" i="3"/>
  <c r="I74" i="4"/>
  <c r="J86" i="3"/>
  <c r="I137" i="4"/>
  <c r="J152" i="3"/>
  <c r="J99" i="3"/>
  <c r="I87" i="4"/>
  <c r="I119" i="4"/>
  <c r="J133" i="3"/>
  <c r="I47" i="4"/>
  <c r="I35" i="5"/>
  <c r="J53" i="3"/>
  <c r="I52" i="4"/>
  <c r="J59" i="3"/>
  <c r="I26" i="5"/>
  <c r="J39" i="3"/>
  <c r="I140" i="4"/>
  <c r="J155" i="3"/>
  <c r="I68" i="4"/>
  <c r="J78" i="3"/>
  <c r="I38" i="4"/>
  <c r="I29" i="5"/>
  <c r="J44" i="3"/>
  <c r="I19" i="4"/>
  <c r="I16" i="5"/>
  <c r="J21" i="3"/>
  <c r="I39" i="4"/>
  <c r="I30" i="5"/>
  <c r="J45" i="3"/>
  <c r="I46" i="4"/>
  <c r="I34" i="5"/>
  <c r="J52" i="3"/>
  <c r="I5" i="5"/>
  <c r="I5" i="4"/>
  <c r="J5" i="3"/>
  <c r="I67" i="5"/>
  <c r="I100" i="4"/>
  <c r="J113" i="3"/>
  <c r="J162" i="3"/>
  <c r="I146" i="4"/>
  <c r="I92" i="5"/>
  <c r="I75" i="4"/>
  <c r="J87" i="3"/>
  <c r="I96" i="4"/>
  <c r="J109" i="3"/>
  <c r="I26" i="4"/>
  <c r="J29" i="3"/>
  <c r="I71" i="4"/>
  <c r="J82" i="3"/>
  <c r="I90" i="5"/>
  <c r="I144" i="4"/>
  <c r="J160" i="3"/>
  <c r="I72" i="5"/>
  <c r="I117" i="4"/>
  <c r="J131" i="3"/>
  <c r="I58" i="5"/>
  <c r="I81" i="4"/>
  <c r="J93" i="3"/>
  <c r="I139" i="4"/>
  <c r="J154" i="3"/>
  <c r="I58" i="4"/>
  <c r="J66" i="3"/>
  <c r="I10" i="5"/>
  <c r="I10" i="4"/>
  <c r="J10" i="3"/>
  <c r="J105" i="3"/>
  <c r="I93" i="4"/>
  <c r="I22" i="4"/>
  <c r="J25" i="3"/>
  <c r="I118" i="4"/>
  <c r="I73" i="5"/>
  <c r="J132" i="3"/>
  <c r="I32" i="5"/>
  <c r="I44" i="4"/>
  <c r="J50" i="3"/>
  <c r="I74" i="5"/>
  <c r="I120" i="4"/>
  <c r="J134" i="3"/>
  <c r="I82" i="4"/>
  <c r="J94" i="3"/>
  <c r="I6" i="5"/>
  <c r="I6" i="4"/>
  <c r="J6" i="3"/>
  <c r="I72" i="4"/>
  <c r="J83" i="3"/>
  <c r="I49" i="4"/>
  <c r="I37" i="5"/>
  <c r="J55" i="3"/>
  <c r="I13" i="5"/>
  <c r="I14" i="4"/>
  <c r="J15" i="3"/>
  <c r="I16" i="4"/>
  <c r="J18" i="3"/>
  <c r="I105" i="4"/>
  <c r="J119" i="3"/>
  <c r="I32" i="4"/>
  <c r="J36" i="3"/>
  <c r="I98" i="4"/>
  <c r="J111" i="3"/>
  <c r="I84" i="4"/>
  <c r="J96" i="3"/>
  <c r="I42" i="4"/>
  <c r="J48" i="3"/>
  <c r="J100" i="3"/>
  <c r="I88" i="4"/>
  <c r="I66" i="4"/>
  <c r="I50" i="5"/>
  <c r="J75" i="3"/>
  <c r="I80" i="4"/>
  <c r="I57" i="5"/>
  <c r="J92" i="3"/>
  <c r="J161" i="3"/>
  <c r="I145" i="4"/>
  <c r="I91" i="5"/>
  <c r="I59" i="4"/>
  <c r="I44" i="5"/>
  <c r="J67" i="3"/>
  <c r="I111" i="4"/>
  <c r="J125" i="3"/>
  <c r="I112" i="4"/>
  <c r="J126" i="3"/>
  <c r="I48" i="5"/>
  <c r="J73" i="3"/>
  <c r="I64" i="4"/>
  <c r="I124" i="4"/>
  <c r="I77" i="5"/>
  <c r="J138" i="3"/>
  <c r="I87" i="5"/>
  <c r="J151" i="3"/>
  <c r="I18" i="5"/>
  <c r="I23" i="4"/>
  <c r="J26" i="3"/>
  <c r="I51" i="4"/>
  <c r="I39" i="5"/>
  <c r="J57" i="3"/>
  <c r="I56" i="5"/>
  <c r="I79" i="4"/>
  <c r="J91" i="3"/>
  <c r="I27" i="5"/>
  <c r="I36" i="4"/>
  <c r="J42" i="3"/>
  <c r="I138" i="4"/>
  <c r="J153" i="3"/>
  <c r="I116" i="4"/>
  <c r="I71" i="5"/>
  <c r="J130" i="3"/>
  <c r="I110" i="4"/>
  <c r="J124" i="3"/>
  <c r="I30" i="4"/>
  <c r="J34" i="3"/>
  <c r="I122" i="4"/>
  <c r="I76" i="5"/>
  <c r="J136" i="3"/>
  <c r="I17" i="4"/>
  <c r="J19" i="3"/>
  <c r="I130" i="4"/>
  <c r="J144" i="3"/>
  <c r="I28" i="4"/>
  <c r="I22" i="5"/>
  <c r="J31" i="3"/>
  <c r="I83" i="4"/>
  <c r="J95" i="3"/>
  <c r="I90" i="4"/>
  <c r="J102" i="3"/>
  <c r="I68" i="5"/>
  <c r="I101" i="4"/>
  <c r="J114" i="3"/>
  <c r="I88" i="5"/>
  <c r="J156" i="3"/>
  <c r="I8" i="5"/>
  <c r="I8" i="4"/>
  <c r="J8" i="3"/>
  <c r="I45" i="5"/>
  <c r="J70" i="3"/>
  <c r="I97" i="4"/>
  <c r="J110" i="3"/>
  <c r="J163" i="3"/>
  <c r="I147" i="4"/>
  <c r="I11" i="4"/>
  <c r="J12" i="3"/>
  <c r="I34" i="4"/>
  <c r="J40" i="3"/>
  <c r="I126" i="4"/>
  <c r="I79" i="5"/>
  <c r="J140" i="3"/>
  <c r="J142" i="3"/>
  <c r="I81" i="5"/>
  <c r="I128" i="4"/>
  <c r="I25" i="5"/>
  <c r="J38" i="3"/>
  <c r="I80" i="5"/>
  <c r="I127" i="4"/>
  <c r="J141" i="3"/>
  <c r="I51" i="5"/>
  <c r="J77" i="3"/>
  <c r="I134" i="4"/>
  <c r="I84" i="5"/>
  <c r="J148" i="3"/>
  <c r="J81" i="3"/>
  <c r="I53" i="5"/>
  <c r="I20" i="4"/>
  <c r="J23" i="3"/>
  <c r="J165" i="3"/>
  <c r="I94" i="5"/>
  <c r="I149" i="4"/>
  <c r="I113" i="4"/>
  <c r="J127" i="3"/>
  <c r="I94" i="4"/>
  <c r="I63" i="5"/>
  <c r="J106" i="3"/>
  <c r="I70" i="5"/>
  <c r="J129" i="3"/>
  <c r="I115" i="4"/>
  <c r="I64" i="5"/>
  <c r="I95" i="4"/>
  <c r="J107" i="3"/>
  <c r="I76" i="4"/>
  <c r="J88" i="3"/>
  <c r="I65" i="5"/>
  <c r="J108" i="3"/>
  <c r="I91" i="4"/>
  <c r="I61" i="5"/>
  <c r="J103" i="3"/>
  <c r="I31" i="4"/>
  <c r="I24" i="5"/>
  <c r="J35" i="3"/>
  <c r="I69" i="5"/>
  <c r="J115" i="3"/>
  <c r="I33" i="4"/>
  <c r="J37" i="3"/>
  <c r="I35" i="4"/>
  <c r="J41" i="3"/>
  <c r="I106" i="4"/>
  <c r="J120" i="3"/>
  <c r="I37" i="4"/>
  <c r="I28" i="5"/>
  <c r="J4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Luca Vernaccini</author>
  </authors>
  <commentList>
    <comment ref="S3" authorId="0" shapeId="0" xr:uid="{00000000-0006-0000-1300-000001000000}">
      <text>
        <r>
          <rPr>
            <sz val="11"/>
            <color theme="1"/>
            <rFont val="Calibri"/>
            <family val="2"/>
            <scheme val="minor"/>
          </rPr>
          <t>Luca Vernaccini:
Data of 2016 at 17/8/2016</t>
        </r>
      </text>
    </comment>
    <comment ref="AJ3" authorId="0" shapeId="0" xr:uid="{00000000-0006-0000-1300-000002000000}">
      <text>
        <r>
          <rPr>
            <sz val="11"/>
            <color theme="1"/>
            <rFont val="Calibri"/>
            <family val="2"/>
            <scheme val="minor"/>
          </rPr>
          <t>Luca Vernaccini:
As of 18 August 2016</t>
        </r>
      </text>
    </comment>
  </commentList>
</comments>
</file>

<file path=xl/sharedStrings.xml><?xml version="1.0" encoding="utf-8"?>
<sst xmlns="http://schemas.openxmlformats.org/spreadsheetml/2006/main" count="100113" uniqueCount="10919">
  <si>
    <t>Crisis</t>
  </si>
  <si>
    <t>Crisis ID</t>
  </si>
  <si>
    <t>Country</t>
  </si>
  <si>
    <t>Indicator</t>
  </si>
  <si>
    <t>Figure</t>
  </si>
  <si>
    <t>Source and Date</t>
  </si>
  <si>
    <t>Reliability</t>
  </si>
  <si>
    <t>Reliability Score</t>
  </si>
  <si>
    <t>Link</t>
  </si>
  <si>
    <t>Justification</t>
  </si>
  <si>
    <t>Helper</t>
  </si>
  <si>
    <t>Date of entry</t>
  </si>
  <si>
    <t>Type of entry</t>
  </si>
  <si>
    <t>Complex crisis in Mali</t>
  </si>
  <si>
    <t>MLI001</t>
  </si>
  <si>
    <t>Mali</t>
  </si>
  <si>
    <t>Buildings damaged</t>
  </si>
  <si>
    <t>x</t>
  </si>
  <si>
    <t>No data available</t>
  </si>
  <si>
    <t>MLI001Buildings damaged</t>
  </si>
  <si>
    <t>Humanitarian development</t>
  </si>
  <si>
    <t>Buildings destroyed</t>
  </si>
  <si>
    <t>Low</t>
  </si>
  <si>
    <t>MLI001Buildings destroyed</t>
  </si>
  <si>
    <t>Economic Losses</t>
  </si>
  <si>
    <t>MLI001Economic Losses</t>
  </si>
  <si>
    <t>People facing limited access constraints</t>
  </si>
  <si>
    <t>MLI001People facing limited access constraints</t>
  </si>
  <si>
    <t>People facing restricted access constraints</t>
  </si>
  <si>
    <t>MLI001People facing restricted access constraints</t>
  </si>
  <si>
    <t>Food security crisis in Senegal</t>
  </si>
  <si>
    <t>SEN002</t>
  </si>
  <si>
    <t>Senegal</t>
  </si>
  <si>
    <t>Medium</t>
  </si>
  <si>
    <t>SEN002Buildings damaged</t>
  </si>
  <si>
    <t>SEN002Buildings destroyed</t>
  </si>
  <si>
    <t>No recent number reflecting agricultural losses, or the impact of the drought on smallholder agricutlure and transhumance patterns disrupting rural economies</t>
  </si>
  <si>
    <t>SEN002Economic Losses</t>
  </si>
  <si>
    <t>Illness cases reported</t>
  </si>
  <si>
    <t>SEN002Illness cases reported</t>
  </si>
  <si>
    <t>Injuries reported</t>
  </si>
  <si>
    <t>SEN002Injuries reported</t>
  </si>
  <si>
    <t>Complex crisis in DPRK</t>
  </si>
  <si>
    <t>PRK001</t>
  </si>
  <si>
    <t>DPRK</t>
  </si>
  <si>
    <t>PRK001Buildings damaged</t>
  </si>
  <si>
    <t>PRK001Buildings destroyed</t>
  </si>
  <si>
    <t>PRK001Economic Losses</t>
  </si>
  <si>
    <t>PRK001Illness cases reported</t>
  </si>
  <si>
    <t>PRK001People facing limited access constraints</t>
  </si>
  <si>
    <t>PRK001People facing restricted access constraints</t>
  </si>
  <si>
    <t>International Displacement in Tanzania</t>
  </si>
  <si>
    <t>TZA002</t>
  </si>
  <si>
    <t>Tanzania</t>
  </si>
  <si>
    <t>TZA002Buildings damaged</t>
  </si>
  <si>
    <t>TZA002Economic Losses</t>
  </si>
  <si>
    <t>TZA002Illness cases reported</t>
  </si>
  <si>
    <t>TZA002People facing limited access constraints</t>
  </si>
  <si>
    <t>TZA002People facing restricted access constraints</t>
  </si>
  <si>
    <t>Mixed migration flows in Greece</t>
  </si>
  <si>
    <t>GRC002</t>
  </si>
  <si>
    <t>Greece</t>
  </si>
  <si>
    <t>GRC002Buildings damaged</t>
  </si>
  <si>
    <t>GRC002Buildings destroyed</t>
  </si>
  <si>
    <t>GRC002Economic Losses</t>
  </si>
  <si>
    <t>GRC002Illness cases reported</t>
  </si>
  <si>
    <t>GRC002People facing limited access constraints</t>
  </si>
  <si>
    <t>GRC002People facing restricted access constraints</t>
  </si>
  <si>
    <t>Complex crisis in Zimbabwe</t>
  </si>
  <si>
    <t>ZWE001</t>
  </si>
  <si>
    <t>Zimbabwe</t>
  </si>
  <si>
    <t>ZWE001Economic Losses</t>
  </si>
  <si>
    <t>ZWE001People facing limited access constraints</t>
  </si>
  <si>
    <t>ZWE001People facing restricted access constraints</t>
  </si>
  <si>
    <t>Syrian refugees in Jordan</t>
  </si>
  <si>
    <t>JOR002</t>
  </si>
  <si>
    <t>Jordan</t>
  </si>
  <si>
    <t>No available data</t>
  </si>
  <si>
    <t>JOR002People facing limited access constraints</t>
  </si>
  <si>
    <t>JOR002People facing restricted access constraints</t>
  </si>
  <si>
    <t>Complex crisis in CAR</t>
  </si>
  <si>
    <t>CAF001</t>
  </si>
  <si>
    <t>CAR</t>
  </si>
  <si>
    <t>No information currently available</t>
  </si>
  <si>
    <t>CAF001Buildings damaged</t>
  </si>
  <si>
    <t>CAF001Buildings destroyed</t>
  </si>
  <si>
    <t>CAF001Economic Losses</t>
  </si>
  <si>
    <t>CAF001People facing limited access constraints</t>
  </si>
  <si>
    <t>CAF001People facing restricted access constraints</t>
  </si>
  <si>
    <t>Lake Chad basin crisis in Niger</t>
  </si>
  <si>
    <t>NER002</t>
  </si>
  <si>
    <t>Niger</t>
  </si>
  <si>
    <t>NER002Economic Losses</t>
  </si>
  <si>
    <t>NER002Illness cases reported</t>
  </si>
  <si>
    <t>NER002People facing limited access constraints</t>
  </si>
  <si>
    <t>NER002People facing restricted access constraints</t>
  </si>
  <si>
    <t>Mali/Burkina Faso conflict</t>
  </si>
  <si>
    <t>NER003</t>
  </si>
  <si>
    <t>NER003Buildings damaged</t>
  </si>
  <si>
    <t>NER003Buildings destroyed</t>
  </si>
  <si>
    <t>NER003Economic Losses</t>
  </si>
  <si>
    <t>NER003Illness cases reported</t>
  </si>
  <si>
    <t>NER003People facing limited access constraints</t>
  </si>
  <si>
    <t>NER003People facing restricted access constraints</t>
  </si>
  <si>
    <t>Multiple crises in Cameroon</t>
  </si>
  <si>
    <t>CMR001</t>
  </si>
  <si>
    <t>Cameroon</t>
  </si>
  <si>
    <t>CMR001People facing limited access constraints</t>
  </si>
  <si>
    <t>Lake Chad basin crisis in Cameroon</t>
  </si>
  <si>
    <t>CMR002</t>
  </si>
  <si>
    <t>CMR002Buildings damaged</t>
  </si>
  <si>
    <t>CMR002Buildings destroyed</t>
  </si>
  <si>
    <t>World Bank 01/08/2018</t>
  </si>
  <si>
    <t>http://documents.worldbank.org/curated/fr/500811535650451258/pdf/127883-FRENCH-REPORT-CEMAC-Agriculture.pdf</t>
  </si>
  <si>
    <t>Since 2013, the cattle stolen by Boko Haram from local farmers amounts to 5.2 million of dollars in economic losses</t>
  </si>
  <si>
    <t>CMR002Economic Losses</t>
  </si>
  <si>
    <t>CMR002People facing limited access constraints</t>
  </si>
  <si>
    <t>CMR002People facing restricted access constraints</t>
  </si>
  <si>
    <t>Anglophone Crisis in Cameroon</t>
  </si>
  <si>
    <t>CMR003</t>
  </si>
  <si>
    <t>CMR003People facing limited access constraints</t>
  </si>
  <si>
    <t>VOA 24/01/2019</t>
  </si>
  <si>
    <t>https://www.voanews.com/a/cameroon-struggles-to-aid-idps-in-anglophone-separatist-areas/4756930.html?utm_source=NEWS&amp;utm_medium=email&amp;utm_content=1st+section+1st+story+voa&amp;utm_campaign=HQ_EN_therefugeebrief_external_20190125</t>
  </si>
  <si>
    <t>Cameroon authorities assisted 60,000 IDPs in the separatist areas, but are unable to reach most of the displaced in need because many have fled to remote areas and are trapped by ongoing fighting
437,500 IDPs - 60,000 IDPs reached by the Cameroonian authorities</t>
  </si>
  <si>
    <t>CMR003People facing restricted access constraints</t>
  </si>
  <si>
    <t>CAR refugees in Cameroon</t>
  </si>
  <si>
    <t>CMR004</t>
  </si>
  <si>
    <t>CMR004Buildings damaged</t>
  </si>
  <si>
    <t>CMR004Buildings destroyed</t>
  </si>
  <si>
    <t>CMR004Economic Losses</t>
  </si>
  <si>
    <t>CMR004People facing limited access constraints</t>
  </si>
  <si>
    <t>CMR004People facing restricted access constraints</t>
  </si>
  <si>
    <t>Complex crisis in DRC</t>
  </si>
  <si>
    <t>COD001</t>
  </si>
  <si>
    <t>DRC</t>
  </si>
  <si>
    <t>COD001Buildings damaged</t>
  </si>
  <si>
    <t>COD001Buildings destroyed</t>
  </si>
  <si>
    <t>WFP accessed 06/02/2019</t>
  </si>
  <si>
    <t>https://www1.wfp.org/countries/democratic-republic-congo</t>
  </si>
  <si>
    <t>The 2016 Cost of Hunger in Africa study found that undernutrition costs the DRC 4.6% of its GDP, equivalent to US$ 1.7 billion every year</t>
  </si>
  <si>
    <t>COD001Economic Losses</t>
  </si>
  <si>
    <t>Drought in Zambia</t>
  </si>
  <si>
    <t>ZMB002</t>
  </si>
  <si>
    <t>Zambia</t>
  </si>
  <si>
    <t>No damages due to drought</t>
  </si>
  <si>
    <t>ZMB002Buildings damaged</t>
  </si>
  <si>
    <t>ZMB002Buildings destroyed</t>
  </si>
  <si>
    <t>Refugees from Mali in Mauritania</t>
  </si>
  <si>
    <t>MRT002</t>
  </si>
  <si>
    <t>Mauritania</t>
  </si>
  <si>
    <t>MRT002Economic Losses</t>
  </si>
  <si>
    <t>MRT002People facing limited access constraints</t>
  </si>
  <si>
    <t>MRT002People facing restricted access constraints</t>
  </si>
  <si>
    <t>Conflict in Burkina Faso</t>
  </si>
  <si>
    <t>BFA002</t>
  </si>
  <si>
    <t>Burkina Faso</t>
  </si>
  <si>
    <t>BFA002Buildings damaged</t>
  </si>
  <si>
    <t>BFA002Buildings destroyed</t>
  </si>
  <si>
    <t>BFA002Economic Losses</t>
  </si>
  <si>
    <t>BFA002Illness cases reported</t>
  </si>
  <si>
    <t>Mixed migration flows in Algeria</t>
  </si>
  <si>
    <t>DZA002</t>
  </si>
  <si>
    <t>Algeria</t>
  </si>
  <si>
    <t>No data available but limited access to detention centers where human rights abuses have been reported</t>
  </si>
  <si>
    <t>DZA002People facing limited access constraints</t>
  </si>
  <si>
    <t>DZA002People facing restricted access constraints</t>
  </si>
  <si>
    <t>Sahrawi refugees in Algeria</t>
  </si>
  <si>
    <t>DZA003</t>
  </si>
  <si>
    <t>No reports of access constraints</t>
  </si>
  <si>
    <t>DZA003People facing limited access constraints</t>
  </si>
  <si>
    <t>DZA003People facing restricted access constraints</t>
  </si>
  <si>
    <t>Conflict  in Iraq</t>
  </si>
  <si>
    <t>IRQ002</t>
  </si>
  <si>
    <t>Iraq</t>
  </si>
  <si>
    <t>IRQ002Buildings damaged</t>
  </si>
  <si>
    <t>IRQ002Buildings destroyed</t>
  </si>
  <si>
    <t>IRQ002Illness cases reported</t>
  </si>
  <si>
    <t>Syrian and Palestinian refugees in iraq</t>
  </si>
  <si>
    <t>IRQ003</t>
  </si>
  <si>
    <t>no data available</t>
  </si>
  <si>
    <t>IRQ003Buildings damaged</t>
  </si>
  <si>
    <t>IRQ003Buildings destroyed</t>
  </si>
  <si>
    <t>IRQ003Economic Losses</t>
  </si>
  <si>
    <t>IRQ003Illness cases reported</t>
  </si>
  <si>
    <t>IRQ003Injuries reported</t>
  </si>
  <si>
    <t>Burundi and DRC refugees in Rwanda</t>
  </si>
  <si>
    <t>RWA002</t>
  </si>
  <si>
    <t>Rwanda</t>
  </si>
  <si>
    <t>UNHCR 2018</t>
  </si>
  <si>
    <t>https://reliefweb.int/sites/reliefweb.int/files/resources/Rwanda_2017_Mahama.pdf https://reliefweb.int/sites/reliefweb.int/files/resources/Rwanda_2017_Mugombwa.pdf  https://reliefweb.int/sites/reliefweb.int/files/resources/Rwanda_2017_Nyabiheke.pdf https://reliefweb.int/sites/reliefweb.int/files/resources/Rwanda_2017_Kiziba.pdf https://reliefweb.int/sites/reliefweb.int/files/resources/Rwanda_2017_Kigeme.pdf  https://reliefweb.int/sites/reliefweb.int/files/resources/Rwanda_2017_Gihembe.pdf</t>
  </si>
  <si>
    <t>No recent information on injuries of the internationally displaced population. Could be calculated based on 2017 camp reports.</t>
  </si>
  <si>
    <t>RWA002Injuries reported</t>
  </si>
  <si>
    <t>No (significant) access constraints.</t>
  </si>
  <si>
    <t>RWA002People facing limited access constraints</t>
  </si>
  <si>
    <t>RWA002People facing restricted access constraints</t>
  </si>
  <si>
    <t>Lake Chad basin crisis</t>
  </si>
  <si>
    <t>TCD003</t>
  </si>
  <si>
    <t>Chad</t>
  </si>
  <si>
    <t>TCD003Buildings damaged</t>
  </si>
  <si>
    <t>TCD003Buildings destroyed</t>
  </si>
  <si>
    <t>TCD003Economic Losses</t>
  </si>
  <si>
    <t>TCD003Illness cases reported</t>
  </si>
  <si>
    <t>TCD003People facing limited access constraints</t>
  </si>
  <si>
    <t>TCD003People facing restricted access constraints</t>
  </si>
  <si>
    <t>CAR refugees in Chad</t>
  </si>
  <si>
    <t>TCD004</t>
  </si>
  <si>
    <t>No information available</t>
  </si>
  <si>
    <t>TCD004Buildings damaged</t>
  </si>
  <si>
    <t>https://www.acleddata.com/data/</t>
  </si>
  <si>
    <t>The presence of refugees from CAR has not been associated with damaged buildings</t>
  </si>
  <si>
    <t>TCD004Buildings destroyed</t>
  </si>
  <si>
    <t>TCD004Economic Losses</t>
  </si>
  <si>
    <t>https://www.humanitarianresponse.info/en/operations/chad/document/tchad-aper%C3%A7u-des-besoins-humanitaires-2019-hno-2019-21-dec-2018</t>
  </si>
  <si>
    <t>TCD004Illness cases reported</t>
  </si>
  <si>
    <t>TCD004People facing limited access constraints</t>
  </si>
  <si>
    <t>TCD004People facing restricted access constraints</t>
  </si>
  <si>
    <t>Darfur refugees in Chad</t>
  </si>
  <si>
    <t>TCD005</t>
  </si>
  <si>
    <t>TCD005Buildings damaged</t>
  </si>
  <si>
    <t>The presence of refugees from Darfur has not been associated with damaged buildings</t>
  </si>
  <si>
    <t>TCD005Buildings destroyed</t>
  </si>
  <si>
    <t>TCD005Economic Losses</t>
  </si>
  <si>
    <t>TCD005Illness cases reported</t>
  </si>
  <si>
    <t>TCD005People facing limited access constraints</t>
  </si>
  <si>
    <t>TCD005People facing restricted access constraints</t>
  </si>
  <si>
    <t>Complex situation in Türkiye</t>
  </si>
  <si>
    <t>TUR001</t>
  </si>
  <si>
    <t>Türkiye</t>
  </si>
  <si>
    <t>Figure represents the number of fatilities from the Kurdish conflict from August 2018-Early February 2019 (673) +  the number of migrants and refugees who died in Turkey August 2018-early February 2019 (116).</t>
  </si>
  <si>
    <t>TUR001Buildings damaged</t>
  </si>
  <si>
    <t>No information available.</t>
  </si>
  <si>
    <t>TUR001Buildings destroyed</t>
  </si>
  <si>
    <t>TUR001Economic Losses</t>
  </si>
  <si>
    <t>TUR001Illness cases reported</t>
  </si>
  <si>
    <t>TUR001Injuries reported</t>
  </si>
  <si>
    <t>TUR001People facing limited access constraints</t>
  </si>
  <si>
    <t>TUR001People facing restricted access constraints</t>
  </si>
  <si>
    <t>Syrian Refugees in Türkiye</t>
  </si>
  <si>
    <t>TUR002</t>
  </si>
  <si>
    <t>The Syrian refugees crisis has not caused a significant number of partial damages.</t>
  </si>
  <si>
    <t>TUR002Buildings damaged</t>
  </si>
  <si>
    <t>The Syrian refugees crisis has not caused a significant number of total damages.</t>
  </si>
  <si>
    <t>TUR002Buildings destroyed</t>
  </si>
  <si>
    <t>No comprehensive data about the economic impact of  the Syrian refugee crisis in Turkey exists. This is a topic that is very politically divisive.</t>
  </si>
  <si>
    <t>TUR002Economic Losses</t>
  </si>
  <si>
    <t>No comprehensive data about the number of illnesses among Syrian refugees</t>
  </si>
  <si>
    <t>TUR002Illness cases reported</t>
  </si>
  <si>
    <t>No comprehensive data about the number of injuries among Syrian refugees</t>
  </si>
  <si>
    <t>TUR002Injuries reported</t>
  </si>
  <si>
    <t>Data about the number of Syrian refugees facing access constraints is unavailable</t>
  </si>
  <si>
    <t>TUR002People facing limited access constraints</t>
  </si>
  <si>
    <t>TUR002People facing restricted access constraints</t>
  </si>
  <si>
    <t>Mixed Migration Flows in Türkiye</t>
  </si>
  <si>
    <t>TUR003</t>
  </si>
  <si>
    <t>TUR003Buildings damaged</t>
  </si>
  <si>
    <t>TUR003Buildings destroyed</t>
  </si>
  <si>
    <t>TUR003Economic Losses</t>
  </si>
  <si>
    <t>TUR003Illness cases reported</t>
  </si>
  <si>
    <t>TUR003Injuries reported</t>
  </si>
  <si>
    <t>The number of people facing limited access is unknown</t>
  </si>
  <si>
    <t>TUR003People facing limited access constraints</t>
  </si>
  <si>
    <t>The number of people facing restricted access is unknown</t>
  </si>
  <si>
    <t>TUR003People facing restricted access constraints</t>
  </si>
  <si>
    <t>Kurdish Conflict</t>
  </si>
  <si>
    <t>TUR004</t>
  </si>
  <si>
    <t>TUR004Buildings damaged</t>
  </si>
  <si>
    <t>TUR004Buildings destroyed</t>
  </si>
  <si>
    <t>TUR004Economic Losses</t>
  </si>
  <si>
    <t>TUR004Illness cases reported</t>
  </si>
  <si>
    <t>TUR004Injuries reported</t>
  </si>
  <si>
    <t>The precise number of people in need facing access constraints is unknown. In general, humanitarian access in conflict-affected areas is extremely limited, which constrains both information gathering and servce delivery.</t>
  </si>
  <si>
    <t>TUR004People facing limited access constraints</t>
  </si>
  <si>
    <t>TUR004People facing restricted access constraints</t>
  </si>
  <si>
    <t>Collapase of the health infrastructure because of the conflict. The data available does not reflect the situation.</t>
  </si>
  <si>
    <t>CAF001Illness cases reported</t>
  </si>
  <si>
    <t>Kashmir conflict in Pakistan</t>
  </si>
  <si>
    <t>PAK004</t>
  </si>
  <si>
    <t>Pakistan</t>
  </si>
  <si>
    <t>No data for the amount of crisis related damages due to the increased insecurity in Azad Kashmir.</t>
  </si>
  <si>
    <t>PAK004Buildings damaged</t>
  </si>
  <si>
    <t>No data for the amount of total damages due to the increased insecurity in Azad Kashmir.</t>
  </si>
  <si>
    <t>PAK004Buildings destroyed</t>
  </si>
  <si>
    <t>Crisis affected groups</t>
  </si>
  <si>
    <t>UNHCR 31/12/2018</t>
  </si>
  <si>
    <t>https://reliefweb.int/sites/reliefweb.int/files/resources/67668.pdf</t>
  </si>
  <si>
    <t>Afghan refugees, host and non-host</t>
  </si>
  <si>
    <t>PAK004Crisis affected groups</t>
  </si>
  <si>
    <t>No data on economic losses due to the increased insecurity in Azad Kashmir.</t>
  </si>
  <si>
    <t>PAK004Economic Losses</t>
  </si>
  <si>
    <t>No data for the amount of illnesses as a direct result of increased insecurity in Azad Kashmir.</t>
  </si>
  <si>
    <t>PAK004Illness cases reported</t>
  </si>
  <si>
    <t>as UNAMI is not publishing the injuries numbers anymore from Jan 2019 onwards, there is no data available</t>
  </si>
  <si>
    <t>IRQ002Injuries reported</t>
  </si>
  <si>
    <t>Lake Chad basin regional crisis</t>
  </si>
  <si>
    <t>REG001</t>
  </si>
  <si>
    <t>Nigeria,Niger,Chad,Cameroon</t>
  </si>
  <si>
    <t>REG001Buildings damaged</t>
  </si>
  <si>
    <t>OCHA 11/2018</t>
  </si>
  <si>
    <t>Total buildings damaged due to the BH crisis in Nigeria.</t>
  </si>
  <si>
    <t>REG001Buildings destroyed</t>
  </si>
  <si>
    <t>World Bank 8/1/2018</t>
  </si>
  <si>
    <t>Economic losses in Cameroon, no data from other crisis.</t>
  </si>
  <si>
    <t>REG001Economic Losses</t>
  </si>
  <si>
    <t>Burnt shelters have been reported during Boko Haram attacks</t>
  </si>
  <si>
    <t>NER002Buildings damaged</t>
  </si>
  <si>
    <t>NER002Buildings destroyed</t>
  </si>
  <si>
    <t>ACAPS ACCESS MAP</t>
  </si>
  <si>
    <t>http://humanitarianaccess.acaps.org/</t>
  </si>
  <si>
    <t>Acaps Acces map score</t>
  </si>
  <si>
    <t>PAK004People facing limited access constraints</t>
  </si>
  <si>
    <t>Change in the data/methodology</t>
  </si>
  <si>
    <t>PAK004People facing restricted access constraints</t>
  </si>
  <si>
    <t>humanitarianaccess.acaps.org/</t>
  </si>
  <si>
    <t>ZMB002People facing limited access constraints</t>
  </si>
  <si>
    <t>ZMB002People facing restricted access constraints</t>
  </si>
  <si>
    <t>SEN002People facing limited access constraints</t>
  </si>
  <si>
    <t>SEN002People facing restricted access constraints</t>
  </si>
  <si>
    <t>GRC002Injuries reported</t>
  </si>
  <si>
    <t>Venezuela Regional Crisis</t>
  </si>
  <si>
    <t>REG002</t>
  </si>
  <si>
    <t>Venezuela,Brazil,Colombia,Ecuador,Peru,Trinidad and Tobago,Chile,Dominican Republic,Panama</t>
  </si>
  <si>
    <t>VEN: The population faces limited access to assistance, only few humanitarian organizations are allowed to operate. However it is hard to do an estimation.</t>
  </si>
  <si>
    <t>REG002People facing limited access constraints</t>
  </si>
  <si>
    <t>REG002People facing restricted access constraints</t>
  </si>
  <si>
    <t>ACAPS Access MAP</t>
  </si>
  <si>
    <t>REG001People facing limited access constraints</t>
  </si>
  <si>
    <t>https://reliefweb.int/report/cameroon/cameroun-aper-u-des-besoins-humanitaires-2019-janvier-2019 https://data.humdata.org/dataset/cameroon-humanitarian-needs-overview</t>
  </si>
  <si>
    <t>People facing access contraints in Nigeria</t>
  </si>
  <si>
    <t>REG001People facing restricted access constraints</t>
  </si>
  <si>
    <t xml:space="preserve">Eastern Mediterranean Route </t>
  </si>
  <si>
    <t>REG006</t>
  </si>
  <si>
    <t>Türkiye,Greece</t>
  </si>
  <si>
    <t>REG006Buildings damaged</t>
  </si>
  <si>
    <t>REG006Buildings destroyed</t>
  </si>
  <si>
    <t>REG006Economic Losses</t>
  </si>
  <si>
    <t>REG006Illness cases reported</t>
  </si>
  <si>
    <t>REG006Injuries reported</t>
  </si>
  <si>
    <t>REG006People facing limited access constraints</t>
  </si>
  <si>
    <t>REG006People facing restricted access constraints</t>
  </si>
  <si>
    <t>Syrian Regional Crisis</t>
  </si>
  <si>
    <t>REG004</t>
  </si>
  <si>
    <t>Syria,Türkiye,Iraq,Egypt,Jordan,Lebanon</t>
  </si>
  <si>
    <t>See the individual crises</t>
  </si>
  <si>
    <t>No recent reliable data available</t>
  </si>
  <si>
    <t>REG004Buildings damaged</t>
  </si>
  <si>
    <t>REG004Buildings destroyed</t>
  </si>
  <si>
    <t>The syrian number of affected groups in the affected area</t>
  </si>
  <si>
    <t>REG004Crisis affected groups</t>
  </si>
  <si>
    <t>REG004Economic Losses</t>
  </si>
  <si>
    <t>MoH Cameroon as of 26/06/2019</t>
  </si>
  <si>
    <t>http://www.minsante.cm/</t>
  </si>
  <si>
    <t>Website is currently not available and no recent updates have been posted.</t>
  </si>
  <si>
    <t>CMR001Illness cases reported</t>
  </si>
  <si>
    <t>CMR003Illness cases reported</t>
  </si>
  <si>
    <t>CMR004Illness cases reported</t>
  </si>
  <si>
    <t>GoM 09/06/2019</t>
  </si>
  <si>
    <t>https://reliefweb.int/report/mali/bulletin-epidemiologique-hebdomadaire-n-23-du-03-au-09062019</t>
  </si>
  <si>
    <t>MLI001Illness cases reported</t>
  </si>
  <si>
    <t>High</t>
  </si>
  <si>
    <t>MRT002Buildings damaged</t>
  </si>
  <si>
    <t>MRT002Buildings destroyed</t>
  </si>
  <si>
    <t>MRT002Injuries reported</t>
  </si>
  <si>
    <t>TZA002Injuries reported</t>
  </si>
  <si>
    <t>Papua Conflict</t>
  </si>
  <si>
    <t>IDN002</t>
  </si>
  <si>
    <t>Indonesia</t>
  </si>
  <si>
    <t>No/limited data/information available</t>
  </si>
  <si>
    <t>IDN002Buildings damaged</t>
  </si>
  <si>
    <t>IDN002Buildings destroyed</t>
  </si>
  <si>
    <t>IDN002Economic Losses</t>
  </si>
  <si>
    <t>IDN002Illness cases reported</t>
  </si>
  <si>
    <t>IDN002People facing limited access constraints</t>
  </si>
  <si>
    <t>IDN002People facing restricted access constraints</t>
  </si>
  <si>
    <t>Not enough data available</t>
  </si>
  <si>
    <t>CMR001Buildings damaged</t>
  </si>
  <si>
    <t>CMR001Buildings destroyed</t>
  </si>
  <si>
    <t>CMR001Economic Losses</t>
  </si>
  <si>
    <t>CMR001People facing restricted access constraints</t>
  </si>
  <si>
    <t>X</t>
  </si>
  <si>
    <t>The current Cholera outbreak in the Far North Region is not clearly connected to the Boko Haram crisis. Data on illnesses that can be related to the BH crisis is insufficient.</t>
  </si>
  <si>
    <t>CMR002Illness cases reported</t>
  </si>
  <si>
    <t>Not enough information available.</t>
  </si>
  <si>
    <t>CMR003Buildings damaged</t>
  </si>
  <si>
    <t>CMR003Buildings destroyed</t>
  </si>
  <si>
    <t>CMR003Economic Losses</t>
  </si>
  <si>
    <t>Not enough data available (consistency across crisis)</t>
  </si>
  <si>
    <t>COD001People facing limited access constraints</t>
  </si>
  <si>
    <t>COD001People facing restricted access constraints</t>
  </si>
  <si>
    <t>According to the government. 186 people were injured during Cyclone Idai. This is likely an underestimate, especially given injuries cause by unrest throughout Zimbabwe. However, these numbers are not available and the cyclone is now out of the 6 month reporting period.</t>
  </si>
  <si>
    <t>ZWE001Injuries reported</t>
  </si>
  <si>
    <t>REG001Illness cases reported</t>
  </si>
  <si>
    <t>ZMB002Economic Losses</t>
  </si>
  <si>
    <t>ZMB002Injuries reported</t>
  </si>
  <si>
    <t>ZWE001Buildings damaged</t>
  </si>
  <si>
    <t>ZWE001Buildings destroyed</t>
  </si>
  <si>
    <t>Nigerian Refugees</t>
  </si>
  <si>
    <t>NER004</t>
  </si>
  <si>
    <t>Although refugees may put strain on available resources and may also provide opportunities to host communities, there is no information available about their impact on host communities.</t>
  </si>
  <si>
    <t>NER004Buildings damaged</t>
  </si>
  <si>
    <t>NER004Buildings destroyed</t>
  </si>
  <si>
    <t>NER004Economic Losses</t>
  </si>
  <si>
    <t>NER004Illness cases reported</t>
  </si>
  <si>
    <t>NER004People facing limited access constraints</t>
  </si>
  <si>
    <t>NER004People facing restricted access constraints</t>
  </si>
  <si>
    <t>Sum of the crisis related ilnesses of the individual crises</t>
  </si>
  <si>
    <t>REG004Illness cases reported</t>
  </si>
  <si>
    <t>The injuries recorded in Syria caused by the conflict in the last six months (until April 2019)</t>
  </si>
  <si>
    <t>REG004Injuries reported</t>
  </si>
  <si>
    <t>not enough verifiable data available</t>
  </si>
  <si>
    <t>COD001Illness cases reported</t>
  </si>
  <si>
    <t>Food Security Crisis in Namibia</t>
  </si>
  <si>
    <t>NAM002</t>
  </si>
  <si>
    <t>Namibia</t>
  </si>
  <si>
    <t>People displaced</t>
  </si>
  <si>
    <t>NAM002People displaced</t>
  </si>
  <si>
    <t>NAM002Illness cases reported</t>
  </si>
  <si>
    <t>NAM002Injuries reported</t>
  </si>
  <si>
    <t>Food Security Crisis in Eswatini</t>
  </si>
  <si>
    <t>SWZ001</t>
  </si>
  <si>
    <t>Eswatini</t>
  </si>
  <si>
    <t>SWZ001Illness cases reported</t>
  </si>
  <si>
    <t>SWZ001Injuries reported</t>
  </si>
  <si>
    <t>Afghan Refugees in Iran</t>
  </si>
  <si>
    <t>IRN004</t>
  </si>
  <si>
    <t>Iran</t>
  </si>
  <si>
    <t>IRN004Buildings damaged</t>
  </si>
  <si>
    <t>IRN004Buildings destroyed</t>
  </si>
  <si>
    <t>IRN004Economic Losses</t>
  </si>
  <si>
    <t>IRN004Illness cases reported</t>
  </si>
  <si>
    <t>IRN004Injuries reported</t>
  </si>
  <si>
    <t>IRN004People facing limited access constraints</t>
  </si>
  <si>
    <t>IRN004People facing restricted access constraints</t>
  </si>
  <si>
    <t>Multiple crises in Iraq</t>
  </si>
  <si>
    <t>IRQ001</t>
  </si>
  <si>
    <t>no sufficient data available</t>
  </si>
  <si>
    <t>IRQ001Buildings damaged</t>
  </si>
  <si>
    <t>IRQ001Buildings destroyed</t>
  </si>
  <si>
    <t>World Bank Spring 2018, data based on 2017 figures</t>
  </si>
  <si>
    <t>http://documents.worldbank.org/curated/en/771451524124058858/pdf/125406-WP-PUBLIC-P163016-Iraq-Economic-Monitor-text-Spring-2018-4-18-18web.pdf</t>
  </si>
  <si>
    <t>The 2017 Iraq Damage and Needs Assessment (DNA) on  seven directly affected governorates estimates the overall damages to be US$45.7 billion and reconstruction and recovery needs to a total US$88.2 billion. This is limited to data assessed at the end of 2017 and not including all Iraqi governorates. Therefore the reliability of this indicator is low.</t>
  </si>
  <si>
    <t>IRQ001Economic Losses</t>
  </si>
  <si>
    <t>IRQ001Illness cases reported</t>
  </si>
  <si>
    <t>as UNAMI is not publishing injuries numbers from Jan 2019 onwards anymore. There is no other (reliable) data available</t>
  </si>
  <si>
    <t>IRQ001Injuries reported</t>
  </si>
  <si>
    <t>Spring 2018, data based on 2017 figures World Bank 02/2018</t>
  </si>
  <si>
    <t>http://documents.worldbank.org/curated/en/771451524124058858/pdf/125406-WP-PUBLIC-P163016-Iraq-Economic-Monitor-text-Spring-2018-4-18-18web.pdf http://documents.worldbank.org/curated/en/600181520000498420/pdf/123631-REVISED-Iraq-Reconstruction-and-Investment-Part-2-Damage-and-Needs-Assessment-of-Affected-Governorates.pdf</t>
  </si>
  <si>
    <t>IRQ002Economic Losses</t>
  </si>
  <si>
    <t>No mention of damaged buidlings found</t>
  </si>
  <si>
    <t>JOR002Buildings damaged</t>
  </si>
  <si>
    <t>No mention of destroyed buildings found</t>
  </si>
  <si>
    <t>JOR002Buildings destroyed</t>
  </si>
  <si>
    <t>JOR002Illness cases reported</t>
  </si>
  <si>
    <t>Lack of specific data on access contraints faced by PIN</t>
  </si>
  <si>
    <t>BFA002People facing limited access constraints</t>
  </si>
  <si>
    <t>BFA002People facing restricted access constraints</t>
  </si>
  <si>
    <t>Multiple crises in Algeria</t>
  </si>
  <si>
    <t>DZA004</t>
  </si>
  <si>
    <t>No damages reported</t>
  </si>
  <si>
    <t>DZA004Buildings damaged</t>
  </si>
  <si>
    <t>DZA004Buildings destroyed</t>
  </si>
  <si>
    <t>DZA004Economic Losses</t>
  </si>
  <si>
    <t>DZA004Illness cases reported</t>
  </si>
  <si>
    <t>No data available. Detention and deportation conditions are likely to cause injuries among the migrant population.</t>
  </si>
  <si>
    <t>DZA004Injuries reported</t>
  </si>
  <si>
    <t>DZA004People facing limited access constraints</t>
  </si>
  <si>
    <t>DZA004People facing restricted access constraints</t>
  </si>
  <si>
    <t>OCHA 08/05/2020</t>
  </si>
  <si>
    <t>https://www.humanitarianresponse.info/sites/www.humanitarianresponse.info/files/documents/files/20200508_humanitarian_access_severity.pdf</t>
  </si>
  <si>
    <t>People in need living in Admin 2 areas classified as 'moderate access constraints' or 'medium access severiy' as defined by OCHA. Humanitarian operations in these areas continue, but restrictions are regular.</t>
  </si>
  <si>
    <t>IRQ001People facing limited access constraints</t>
  </si>
  <si>
    <t>People in need living in Admin 2 areas classified as  'high access constraints' defined by OCHA. Humanitarian actors face consistent difficulties and might be unable to operate in these areas.</t>
  </si>
  <si>
    <t>IRQ001People facing restricted access constraints</t>
  </si>
  <si>
    <t>People in need living in districts  classified as having 'moderate access constraints' or 'medium access severiy' as defined by OCHA. Humanitarian operations in these areas continue, but restrictions are common.</t>
  </si>
  <si>
    <t>IRQ002People facing limited access constraints</t>
  </si>
  <si>
    <t>People in need living in districts classified as  'high access constraints' defined by OCHA. Humanitarian actors face consistent difficulties and might be unable to operate in these areas.</t>
  </si>
  <si>
    <t>IRQ002People facing restricted access constraints</t>
  </si>
  <si>
    <t>OCHA 08/05/2020; UNHCR 12/04/2020</t>
  </si>
  <si>
    <t>https://www.humanitarianresponse.info/sites/www.humanitarianresponse.info/files/documents/files/20200508_humanitarian_access_severity.pdf; https://data2.unhcr.org/en/documents/download/75369</t>
  </si>
  <si>
    <t>9,000 people in need in the governorate of Sulaymanya live in districts with a medium access severity. The figure was not logged because it was not possible to verify whether these 9,000 people in need where either Syrian refugees or part of the 207,458 Iraqi hosts impacted by the refugee influx considered in this crisis.</t>
  </si>
  <si>
    <t>IRQ003People facing limited access constraints</t>
  </si>
  <si>
    <t>No reports of districts with high access constraints in KR-I, where 99% of Syrian refugees in Iraq live.</t>
  </si>
  <si>
    <t>IRQ003People facing restricted access constraints</t>
  </si>
  <si>
    <t>JRP 2018-2020; JRP 23/06/2020</t>
  </si>
  <si>
    <t>http://www.3rpsyriacrisis.org/wp-content/uploads/2019/07/JRP-Executive-Summary-Final-Copy.pdf; https://data2.unhcr.org/en/documents/download/77262</t>
  </si>
  <si>
    <t>The total direct cost of the Syria crisis in Jordan was estimated to be of USD 10,291 billion. The 2020 JRP specified that the estimated direct cost of hosting 1.36 million Syrian refugees per year amounts to  USD 1.5 billion. Not enough information is available to globally assess losses and gains related to the refugee crisis.</t>
  </si>
  <si>
    <t>JOR002Economic Losses</t>
  </si>
  <si>
    <t>REG004People facing restricted access constraints</t>
  </si>
  <si>
    <t>Food Security in Mauritania</t>
  </si>
  <si>
    <t>MRT003</t>
  </si>
  <si>
    <t>MRT003Buildings damaged</t>
  </si>
  <si>
    <t>MRT003Buildings destroyed</t>
  </si>
  <si>
    <t>MRT003Economic Losses</t>
  </si>
  <si>
    <t>MRT003Injuries reported</t>
  </si>
  <si>
    <t>MRT003People facing limited access constraints</t>
  </si>
  <si>
    <t>MRT003People facing restricted access constraints</t>
  </si>
  <si>
    <t>ACLED April-Sep 2020</t>
  </si>
  <si>
    <t>https://acleddata.com/data-export-tool/</t>
  </si>
  <si>
    <t>Not enough available data. Three Syrian refugee children were injured due to to an ERW explosion close to Zarqa in May 2020.</t>
  </si>
  <si>
    <t>JOR002Injuries reported</t>
  </si>
  <si>
    <t>Nagorno-Karabakh Conflict</t>
  </si>
  <si>
    <t>REG013</t>
  </si>
  <si>
    <t>Armenia,Azerbaijan</t>
  </si>
  <si>
    <t>REG013Buildings damaged</t>
  </si>
  <si>
    <t>REG013Buildings destroyed</t>
  </si>
  <si>
    <t>REG013Economic Losses</t>
  </si>
  <si>
    <t>REG013Illness cases reported</t>
  </si>
  <si>
    <t>REG013People facing limited access constraints</t>
  </si>
  <si>
    <t>REG013People facing restricted access constraints</t>
  </si>
  <si>
    <t>Complex crisis in Chad</t>
  </si>
  <si>
    <t>TCD001</t>
  </si>
  <si>
    <t>TCD001Buildings damaged</t>
  </si>
  <si>
    <t>TCD001Buildings destroyed</t>
  </si>
  <si>
    <t>TCD001Economic Losses</t>
  </si>
  <si>
    <t>TCD001Illness cases reported</t>
  </si>
  <si>
    <t>TCD001People facing limited access constraints</t>
  </si>
  <si>
    <t>TCD001People facing restricted access constraints</t>
  </si>
  <si>
    <t>Complex crisis in Congo</t>
  </si>
  <si>
    <t>COG001</t>
  </si>
  <si>
    <t>Congo</t>
  </si>
  <si>
    <t>COG001Injuries reported</t>
  </si>
  <si>
    <t>COG001Illness cases reported</t>
  </si>
  <si>
    <t>COG001Buildings damaged</t>
  </si>
  <si>
    <t>COG001Buildings destroyed</t>
  </si>
  <si>
    <t>COG001Economic Losses</t>
  </si>
  <si>
    <t>COG001People facing limited access constraints</t>
  </si>
  <si>
    <t>COG001People facing restricted access constraints</t>
  </si>
  <si>
    <t>International Displacement</t>
  </si>
  <si>
    <t>ETH003</t>
  </si>
  <si>
    <t>Ethiopia</t>
  </si>
  <si>
    <t xml:space="preserve">No data </t>
  </si>
  <si>
    <t>ETH003People facing limited access constraints</t>
  </si>
  <si>
    <t>ETH003People facing restricted access constraints</t>
  </si>
  <si>
    <t>Northern Ethiopia Conflict</t>
  </si>
  <si>
    <t>ETH004</t>
  </si>
  <si>
    <t>No data</t>
  </si>
  <si>
    <t>ETH004People facing limited access constraints</t>
  </si>
  <si>
    <t>Affected population</t>
  </si>
  <si>
    <t>NAM002Crisis affected groups</t>
  </si>
  <si>
    <t>UNHCR 31/03/2021</t>
  </si>
  <si>
    <t>https://data2.unhcr.org/en/country/zmb</t>
  </si>
  <si>
    <t xml:space="preserve">Refugees, host and non-host groups are affected by the crisis. Most refugees are from Angola and DRC, and smaller numbers of refugees are from Rwanda, Burundi, Somalia and other nationalities. </t>
  </si>
  <si>
    <t>ZMB002Crisis affected groups</t>
  </si>
  <si>
    <t>Drought in South-West Angola</t>
  </si>
  <si>
    <t>AGO002</t>
  </si>
  <si>
    <t>Angola</t>
  </si>
  <si>
    <t>Fatalities reported</t>
  </si>
  <si>
    <t>ACLED accessed 13/12/2021</t>
  </si>
  <si>
    <t>https://acleddata.com/dashboard/#/dashboard</t>
  </si>
  <si>
    <t>From 13/05/2021 to 03/12/2021</t>
  </si>
  <si>
    <t>AGO002Fatalities reported</t>
  </si>
  <si>
    <t>Fatalities in all crises</t>
  </si>
  <si>
    <t>ACLED accessed 20/12/2021</t>
  </si>
  <si>
    <t>Fatalities related to riots</t>
  </si>
  <si>
    <t>AGO002Fatalities in all crises</t>
  </si>
  <si>
    <t>Drought in Ethiopia</t>
  </si>
  <si>
    <t>ETH005</t>
  </si>
  <si>
    <t>ETH005Buildings damaged</t>
  </si>
  <si>
    <t>ETH005Buildings destroyed</t>
  </si>
  <si>
    <t>Buildings in affected area</t>
  </si>
  <si>
    <t>ETH005Buildings in affected area</t>
  </si>
  <si>
    <t>ETH005People facing limited access constraints</t>
  </si>
  <si>
    <t>ETH005People facing restricted access constraints</t>
  </si>
  <si>
    <t>Eastern Africa Regional Drought Crisis</t>
  </si>
  <si>
    <t>REG014</t>
  </si>
  <si>
    <t>Ethiopia,Somalia,Kenya</t>
  </si>
  <si>
    <t>REG014Buildings damaged</t>
  </si>
  <si>
    <t>REG014Buildings destroyed</t>
  </si>
  <si>
    <t>REG014Buildings in affected area</t>
  </si>
  <si>
    <t>All groups are affected</t>
  </si>
  <si>
    <t>REG014Crisis affected groups</t>
  </si>
  <si>
    <t>REG014People facing limited access constraints</t>
  </si>
  <si>
    <t>REG014People facing restricted access constraints</t>
  </si>
  <si>
    <t>Extreme humanitarian conditions - Level 5</t>
  </si>
  <si>
    <t xml:space="preserve">x
</t>
  </si>
  <si>
    <t xml:space="preserve">No data available
</t>
  </si>
  <si>
    <t>REG002Extreme humanitarian conditions - Level 5</t>
  </si>
  <si>
    <t>Multiple Crises in Tanzania</t>
  </si>
  <si>
    <t>TZA001</t>
  </si>
  <si>
    <t>TZA001Illness cases reported</t>
  </si>
  <si>
    <t>TZA001Injuries reported</t>
  </si>
  <si>
    <t>TZA001Buildings damaged</t>
  </si>
  <si>
    <t>TZA001Buildings destroyed</t>
  </si>
  <si>
    <t>TZA001Buildings in affected area</t>
  </si>
  <si>
    <t>TZA001Economic Losses</t>
  </si>
  <si>
    <t>TZA001People facing limited access constraints</t>
  </si>
  <si>
    <t>TZA001People facing restricted access constraints</t>
  </si>
  <si>
    <t>Food Security Crisis in North-East Tanzania</t>
  </si>
  <si>
    <t>TZA003</t>
  </si>
  <si>
    <t>TZA003People displaced</t>
  </si>
  <si>
    <t>TZA003Illness cases reported</t>
  </si>
  <si>
    <t>TZA003Injuries reported</t>
  </si>
  <si>
    <t>TZA003Buildings damaged</t>
  </si>
  <si>
    <t>TZA003Buildings destroyed</t>
  </si>
  <si>
    <t>TZA003Buildings in affected area</t>
  </si>
  <si>
    <t>TZA003Economic Losses</t>
  </si>
  <si>
    <t>Host community and refugees</t>
  </si>
  <si>
    <t>TZA003Crisis affected groups</t>
  </si>
  <si>
    <t>TZA003People facing limited access constraints</t>
  </si>
  <si>
    <t>TZA003People facing restricted access constraints</t>
  </si>
  <si>
    <t>OCHA 14/05/2021 ; OCHA 17/03/2022</t>
  </si>
  <si>
    <t>https://reliefweb.int/sites/reliefweb.int/files/resources/Situation%20Report%20-%20Ethiopia%20-%20Tigray%20Region%20Humanitarian%20Update%20-%2014%20May%202021.pdf ; https://reliefweb.int/sites/reliefweb.int/files/resources/Situation%20Report%20-%20Northern%20Ethiopia%20-%20Humanitarian%20Update%20-%2017%20Mar%202022.pdf</t>
  </si>
  <si>
    <t xml:space="preserve">It is estimated that 7,000-10,000 Eritrean refugees are still in hard to reach areas across the region. The needs are likely to be very high// Access beyond Afdera Woreda, Zone 2 (Afar region) is currently impossible due to the clashes, hindering humanitarian operators from accessing an estimated 200,000 displaced people located in the inaccessible area. </t>
  </si>
  <si>
    <t>ETH004People facing restricted access constraints</t>
  </si>
  <si>
    <t>Host-community, IDPs, refugees , returnees</t>
  </si>
  <si>
    <t>ZWE001Crisis affected groups</t>
  </si>
  <si>
    <t>Complex crisis in Ethiopia</t>
  </si>
  <si>
    <t>ETH001</t>
  </si>
  <si>
    <t>ETH001People facing limited access constraints</t>
  </si>
  <si>
    <t>OCHA 14/05/2021</t>
  </si>
  <si>
    <t>https://reliefweb.int/sites/reliefweb.int/files/resources/Situation%20Report%20-%20Ethiopia%20-%20Tigray%20Region%20Humanitarian%20Update%20-%2014%20May%202021.pdf</t>
  </si>
  <si>
    <t>It is estimated that 7,000-10,000 Eritrean refugees are still in hard to reach areas across the region. The needs are likely to be very high.</t>
  </si>
  <si>
    <t>ETH001People facing restricted access constraints</t>
  </si>
  <si>
    <t>IFRC 05/07/2022</t>
  </si>
  <si>
    <t>https://reliefweb.int/report/mauritania/mauritaniatagant-hunger-crisis-emergency-plan-action-epoa-dref-operation-ndeg-mdrma013</t>
  </si>
  <si>
    <t xml:space="preserve">There are 136,254 malnourished children, including 103,514 (6%) in moderate acute malnutrition (MAM) and 32,740 (1.9%) in Severe Acute Malnutrition (SAM ) </t>
  </si>
  <si>
    <t>MRT003Illness cases reported</t>
  </si>
  <si>
    <t>MRT002Illness cases reported</t>
  </si>
  <si>
    <t>TZA002Buildings destroyed</t>
  </si>
  <si>
    <t>Central Mediterranean Route</t>
  </si>
  <si>
    <t>REG007</t>
  </si>
  <si>
    <t>Algeria,Tunisia,Libya,Italy</t>
  </si>
  <si>
    <t xml:space="preserve">       x</t>
  </si>
  <si>
    <t>REG007Illness cases reported</t>
  </si>
  <si>
    <t>REG007Injuries reported</t>
  </si>
  <si>
    <t>REG007Buildings damaged</t>
  </si>
  <si>
    <t>REG007Buildings destroyed</t>
  </si>
  <si>
    <t>REG007Buildings in affected area</t>
  </si>
  <si>
    <t>REG007Economic Losses</t>
  </si>
  <si>
    <t xml:space="preserve">UNHCR 26/05/2022 ; Migrants Refugees accessed 21/08/2022 UNHCR 31/07/2022 ; UNHCR 31/07/2022 UNHCR accessed 26/08/2022 ; IOM 20/06/2022 UNHCR accessed 25/08/2022    </t>
  </si>
  <si>
    <t>https://reliefweb.int/report/algeria/unhcr-middle-east-and-north-africa-algeria-may-2022 ; https://migrants-refugees.va/country-profile/algeria/#:~:text=In%20mid%2D2020%20there%20were,and%20100.6%20thousand%20in%202019. https://data.unhcr.org/en/documents/details/94984 ; https://data.unhcr.org/en/documents/details/94983 https://data.unhcr.org/en/country/lby ; https://dtm.iom.int/reports/migrant-report-key-findings-round-41-feb-april-2022 https://data2.unhcr.org/en/situations/mediterranean/location/5205</t>
  </si>
  <si>
    <t>Host community, refugees, asylum seekers, migrants</t>
  </si>
  <si>
    <t>REG007Crisis affected groups</t>
  </si>
  <si>
    <t>REG007People facing limited access constraints</t>
  </si>
  <si>
    <t>REG007People facing restricted access constraints</t>
  </si>
  <si>
    <t>Western Mediterranean Route</t>
  </si>
  <si>
    <t>REG008</t>
  </si>
  <si>
    <t>Algeria,Morocco,Spain</t>
  </si>
  <si>
    <t>REG008Illness cases reported</t>
  </si>
  <si>
    <t>REG008Injuries reported</t>
  </si>
  <si>
    <t>REG008Buildings damaged</t>
  </si>
  <si>
    <t>REG008Buildings destroyed</t>
  </si>
  <si>
    <t>REG008Buildings in affected area</t>
  </si>
  <si>
    <t>REG008Economic Losses</t>
  </si>
  <si>
    <t>UNHCR 26/05/2022 ; Migrants Refugees accessed 21/08/2022 UNHCR 27/5/2022; Al Jazeera 25/06/2022 UNHCR accessed 25/08/2022 ; UNHCR 16/08/2022</t>
  </si>
  <si>
    <t>https://reliefweb.int/report/algeria/unhcr-middle-east-and-north-africa-algeria-may-2022 ; https://migrants-refugees.va/country-profile/algeria/#:~:text=In%20mid%2D2020%20there%20were,and%20100.6%20thousand%20in%202019. https://reliefweb.int/report/morocco/morocco-factsheet-april-2022 ; https://www.aljazeera.net/news/politics/2022/6/25/%D9%85%D9%82%D8%AA%D9%84-18-%D9%85%D9%87%D8%A7%D8%AC%D8%B1%D8%A7-%D8%A3%D8%AB%D9%86%D8%A7%D8%A1-%D9%85%D8%AD%D8%A7%D9%88%D9%84%D8%AA%D9%87%D9%85-%D8%A7%D9%84%D8%B9%D8%A8%D9%88%D8%B1-%D8%A5%D9%84%D9%89 https://data.unhcr.org/en/country/esp ; https://reliefweb.int/report/spain/spain-asylum-applications-1-jan-30-jul-2022</t>
  </si>
  <si>
    <t>REG008Crisis affected groups</t>
  </si>
  <si>
    <t>REG008People facing limited access constraints</t>
  </si>
  <si>
    <t>REG008People facing restricted access constraints</t>
  </si>
  <si>
    <t>Total population</t>
  </si>
  <si>
    <t>HNO 2022; OCHA 2022; World Bank, 2020; World Bank, 2020; "World Bank, 2021; World Bank, 2020; World Bank, 2021; World Bank 2021 ; R4V 2022; World Bank 2021 ; R4V 2022</t>
  </si>
  <si>
    <t>https://www.humanitarianresponse.info/es/operations/colombia/document/panorama-de-necesidades-humanitarias-2022  https://hum-insight.info/ https://data.worldbank.org/indicator/sp.pop.totl?page=2 https://data.worldbank.org/indicator/SM.POP.REFG?locations=BR  https://data.worldbank.org/indicator/SM.POP.REFG.OR?locations=BR https://data.worldbank.org/indicator/SP.POP.TOTL?locations=EC https://data.worldbank.org/country/peru?view=chart https://data.worldbank.org/indicator/SP.POP.TOTL?locations=CL https://data.worldbank.org/country/TT https://data.worldbank.org/indicator/SP.POP.TOTL?locations=DO ; https://www.r4v.info/es/document/r4v-america-latina-y-el-caribe-refugiados-y-migrantes venezolanos-en-la-region-mayo-2022 https://datosmacro.expansion.com/demografia/migracion/inmigracion/republicadominicana#:~:text=Aumenta%20el%20n%C3%BAmero%20de%20inmigrantes%20en%20Rep%C3%BAblica%20Dominicana&amp;text=La%20inmigraci%C3%B3n%20masculina%20es%20superior,%2C%20que%20son%20el%2035.65%25. https://datosmacro.expansion.com/demografia/migracion/emigracion/republica-dominicana#:~:text=Seg%C3%BAn%20los%20%C3%BAltimos%20datos%20publicados,195%20del%20ranking%20de%20emigrantes. https://data.worldbank.org/indicator/SP.POP.TOTL?locations=PA https://www.r4v.info/es/document/r4v-america-latina-y-el-caribe-refugiados-y-migrantes-venezolanos-en-la-region-mayo-2022 https://datosmacro.expansion.com/demografia/migracion/inmigracion/republica-dominicana#:~:text=Aumenta%20el%20n%C3%BAmero%20de%20inmigrantes%20en%20Rep%C3%BAblica%20Dominicana&amp;text=La%20inmigraci%C3%B3n%20masculina%20es%20superior,%2C%20que%20son%20el%2035.65%25. https://datosmacro.expansion.com/demografia/migracion/inmigracion/panama#:~:text=Seg%C3%BAn%20los%20%C3%BAltimos%20datos%20publicados,%2C%20que%20son%20el%2048.99%25.</t>
  </si>
  <si>
    <t>Total sum of population of countries with REG002: 27412335 (Ven); 208495000 (Bra); 50300000 (COL); 14846361 (EC); 33000000 (Per); 1454973 (TTO); 19100000 (CHL); 4300000 (PAN); 10800000 (DOM)</t>
  </si>
  <si>
    <t>REG002Total population</t>
  </si>
  <si>
    <t>Landmass affected</t>
  </si>
  <si>
    <t>Orarbo 2021; EcuRed 2021; EnColombia 2021; Toda Colombia 2021; OECD 2021; Colombia Immap 2021; World Bank; Brazilian Government, 2022</t>
  </si>
  <si>
    <t>http://orarbo.gov.co/apc-aa-files/a65cd60a57804f3f1d35afb36cfcf958/bogota_ficha_11001.pdf  https://www.ecured.cu/Departamento_de_Guajira_(Colombia)  https://encolombia.com/educacion-cultura/geografia-colombiana/departamentos/valle-del-cauca/ https://www.todacolombia.com/departamentos-de-colombia/atlantico/index.html  https://www.oecd.org/education/imhe/49183012.pdf  https://colombia.immap.org/deteccion-y-caracterizacion-de-asentamientos-nuevos/caracterizacion-de-asentamientos/nuevos-asentamientos-norte-de-santander/  https://data.worldbank.org/indicator/AG.LND.TOTL.K2?locations=VE; https://www.gov.br/casacivil/pt-br/acolhida/noticias/em-quatro-anos-mais-de-70-mil-refugiados-e-migrantes-venezuelanos-foram-interiorizados-no-brasil-1  https://www.embajadadebrasil.org/  https://data.worldbank.org/indicator/SP.POP.TOTL?locations=EC https://data.worldbank.org/indicator/AG.LND.TOTL.K2?locations=PE https://data.worldbank.org/indicator/SP.POP.TOTL?locations=CL https://data.worldbank.org/indicator/AG.LND.TOTL.K2?locations=TT https://data.worldbank.org/indicator/AG.LND.TOTL.K2?locations=DO https://data.worldbank.org/indicator/AG.LND.TOTL.K2?locations=PA</t>
  </si>
  <si>
    <t>Sum ofLandmass affected in countries with REG002</t>
  </si>
  <si>
    <t>REG002Landmass affected</t>
  </si>
  <si>
    <t>People exposed</t>
  </si>
  <si>
    <t>HNO2022; IBGE, 2021; World Bank, 2020; World Bank, 2021; World Bank, 2020; World Bank, 2021; World Bank 2021 ; R4V 2022; R4V 2022</t>
  </si>
  <si>
    <t>https://www.ibge.gov.br/  https://data.worldbank.org/indicator/SP.POP.TOTL?locations=EC  https://data.worldbank.org/country/peru?view=chart https://data.worldbank.org/indicator/SP.POP.TOTL?locations=CL https://data.worldbank.org/country/TT https://data.worldbank.org/indicator/SP.POP.TOTL?locations=DO https://www.r4v.info/es/document/r4v-america-latina-y-el-caribe-refugiados-y-migrantesvenezolanos-en-la-region-mayo-2022 https://datosmacro.expansion.com/demografia/migracion/inmigracion/republicadominicana#:~:text=Aumenta%20el%20n%C3%BAmero%20de%20inmigrantes%20en%20Rep%C3%BAblica%20Dominicana&amp;text=La%20inmigraci%C3%B3n%20masculina%20es%20superior,%2C%20que%20son%20el%2035.65%25. https://datosmacro.expansion.com/demografia/migracion/emigracion/republica dominicana#:~:text=Seg%C3%BAn%20los%20%C3%BAltimos%20datos%20publicados,195%20de %20ranking%20de%20emigrantes. https://www.r4v.info/es/document/r4v-america-latina-y-el-caribe-refugiados-y-migrantes-venezolanos-en-la-region-julio-2022</t>
  </si>
  <si>
    <t>Sum of people exposed in all countries with open Reg002 crisis</t>
  </si>
  <si>
    <t>REG002People exposed</t>
  </si>
  <si>
    <t>People affected</t>
  </si>
  <si>
    <t>R4V, 07/12/2021; UCAB, 2021; IDMC, 2021; R4V, 2022; UNHCR 2022; R4V, 2022; Inec 2022; R4V, 2022; Inei 2017; INE, 2017; R4V,2021; IOM 2020; World Bank 2021 ; R4V 2022; R4V 2022; R4V 02/2022; APNEWS 01/02/2022</t>
  </si>
  <si>
    <t>https://www.r4v.info/en/document/rmrp-2022 https://www.internal-displacement.org/countries/venezuela  https://assets.website-files.com/5d14c6a5c4ad42a4e794d0f7/6153ad6fb92e4428cada4fb7_Presentacion%20ENCOVI%202021%20V1.pdf https://www.r4v.info/pt/document/rmrp-2022-plano-regional-e-capitulo-brasil  https://disasterphilanthropy.org/disasters/2022-northeastern-brazil-floods/  https://reporting.unhcr.org/brazil    https://data.humdata.org/dataset/idmc-idp-data-for-brazil           https://floodlist.com/america/brazil-floods-amazonas-may-2022    https://www.ibge.gov.br/  https://www.gov.br/cemaden/pt-br/assuntos/riscos-geo-hidrologicos/12-06-2022-previsao-de-risco-geo-hidrologicos https://www.reuters.com/world/americas/heavy-rains-brazils-northeast-kill-least-35-2022-05-28/ https://rmrp.r4v.info/rmrp-2022-pagina-principal-ecuador/  https://www.ecuadorencifras.gob.ec/estadisticas/ https://rmrp.r4v.info/rmrp-2022-pagina-principal-ecuador/  https://www.ecuadorencifras.gob.ec/estadisticas/ http://resultados.censo2017.cl/  https://www.r4v.info/es/document/chile-two-pager https://dtm.iom.int/reports/trinidad-and-tobago-%E2%80%94-monitoring-venezuelan-citizens-presence-round-3-december-2020 https://data.worldbank.org/indicator/SP.POP.TOTL?locations=DO https://www.r4v.info/es/document/r4v-america-latina-y-el-caribe-refugiados-y-migrantes-venezolanos-en-la-region-mayo-2022 https://datosmacro.expansion.com/demografia/migracion/inmigracion/republica-dominicana#:~:text=Aumenta%20el%20n%C3%BAmero%20de%20inmigrantes%20en%20Rep%C3%BAblica%20Dominicana&amp;text=La%20inmigraci%C3%B3n%20masculina%20es%20superior,%2C%20que%20son%20el%2035.65%25. https://datosmacro.expansion.com/demografia/migracion/emigracion/republica-dominicana#:~:text=Seg%C3%BAn%20los%20%C3%BAltimos%20datos%20publicados,195%20del%20ranking%20de%20emigrantes  https://www.r4v.info/es/document/r4v-america-latina-y-el-caribe-refugiados-y-migrantes-venezolanos-en-la-region-febrero-1 https://data.humdata.org/dataset/rmrp-2022 https://apnews.com/article/noticias-9412f9ff99ff5e89b36dcdec57802516</t>
  </si>
  <si>
    <t xml:space="preserve">Sum of affected people from countries with open Reg002 crisis: </t>
  </si>
  <si>
    <t>REG002People affected</t>
  </si>
  <si>
    <t>Ministerio de Relaciones Exteriores, 2022; R4V 2022 UNHCR, 2022; Humdata, 2021; R4V,2022; R4V,2022; R4V,  December 9th, 2021 ; R4V,2022; R4V 2022; R4V 2022</t>
  </si>
  <si>
    <t>https://migracioncolombia.gov.co/infografias/distribucion-de-venezolanos-en-colombia-corte28-de-febrero-de-2022  r4v.info/en/refugeeandmigrants  https://reporting.unhcr.org/brazil   https://data.humdata.org/dataset/idmc-idp-data-for-brazil  https://www.r4v.info/en/document/rmrp-2022 https://www.r4v.info/en/document/rmrp-2022 https://www.r4v.info/es/document/chile-two-pager https://www.r4v.info/es/document/2022-rmrp-trinidad-y-tobago-hoja-informativa  https://www.r4v.info/es/document/r4v-america-latina-y-el-caribe-refugiados-y-migrantes-venezolanos-en-la-region-julio-2022 https://www.r4v.info/es/document/r4v-america-latina-y-el-caribe-refugiados-y-migrantes-venezolanos-en-la-region-julio-2022</t>
  </si>
  <si>
    <t xml:space="preserve">Sum of people displaced from countries with open Reg002 crisis
</t>
  </si>
  <si>
    <t>REG002People displaced</t>
  </si>
  <si>
    <t>It is difficult to establish and access this data</t>
  </si>
  <si>
    <t>REG002Illness cases reported</t>
  </si>
  <si>
    <t>REG002Injuries reported</t>
  </si>
  <si>
    <t>Medicina Legal 2022; ACLED 2022; Missing Migrants; ACLED, 2022; Missing Migrants 2022; BBC 2021 ; El Pitazo 2022</t>
  </si>
  <si>
    <t>https://noticias.canal1.com.co/noticias/este-ano-han-sido-asesinados-367-ciudadanos-venezolanos-en-colombia/  https://acleddata.com/dashboard/#/dashboard  https://missingmigrants.iom.int/es/descargar-datos-del-proyecto-migrantes-desaparecidos https://missingmigrants.iom.int/es/descargar-datos-del-proyecto-migrantes-desaparecidos https://acleddata.com/dashboard/#/dashboard https://missingmigrants.iom.int/es/descargar-datos-del-proyecto-migrantes-desaparecidos https://www.bbc.com/mundo/noticias-america-latina-58800345 ; https://elpitazo.net/migracion/al-menos-10-venezolanos-han-muerto-en-la-selva-del-darien-en-lo-que-va-de-2022/</t>
  </si>
  <si>
    <t>Sum of number of fatalities reported from countries with open REG002 crisis. No information available for Brazil002 and DOM002</t>
  </si>
  <si>
    <t>REG002Fatalities reported</t>
  </si>
  <si>
    <t>HNO 2022 Indepaz 2022, Medicina legal 2022; ACLED 2022; ACLED, 2022; Missing Migrants; Missing Migrants; ACLED, 2022; Missing Migrants; BBC 2021 ; El Pitazo 2022</t>
  </si>
  <si>
    <t>https://www.humanitarianresponse.info/es/operations/colombia/document/panorama-de-necesidades-humanitarias-2022  https://indepaz.org.co/informe-de-masacres-en-colombia-durante-el-2020-2021/ https://acleddata.com/dashboard/#/dashboard https://acleddata.com/dashboard/#/dashboard https://missingmigrants.iom.int/es/descargar-datos-del-proyecto-migrantes-desaparecidos https://missingmigrants.iom.int/es/descargar-datos-del-proyecto-migrantes-desaparecidos https://acleddata.com/dashboard/#/dashboard https://missingmigrants.iom.int/es/descargar-datos-del-proyecto-migrantes-desaparecidos https://www.bbc.com/mundo/noticias-america-latina-58800345 ; https://elpitazo.net/migracion/al-menos-10-venezolanos-han-muerto-en-la-selva-del-darien-en-lo-que-va-de-2022/</t>
  </si>
  <si>
    <t>Sum of all fatalities reported in countries with open Reg002. No data available for DOM002</t>
  </si>
  <si>
    <t>REG002Fatalities in all crises</t>
  </si>
  <si>
    <t>REG002Buildings damaged</t>
  </si>
  <si>
    <t>REG002Buildings destroyed</t>
  </si>
  <si>
    <t>REG002Economic Losses</t>
  </si>
  <si>
    <t>People in Need</t>
  </si>
  <si>
    <t>RMRP 2022; UCAB, 2021; R4V, 2022; R4V 2022; R4V 2022; R4V 2022; R4V 2022; R4V 2022; R4V 2022</t>
  </si>
  <si>
    <t>https://www.r4v.info/en/document/rmrp-2022  https://assets.website-files.com/5d14c6a5c4ad42a4e794d0f7/6153ad6fb92e4428cada4fb7_Presentacion%20ENCOVI%202021%20V1.pdf  https://www.r4v.info/pt/document/rmrp-2022-plano-regional-e-capitulo-brasil  https://www.r4v.info/en/document/rmrp-2022  https://www.r4v.info/en/document/rmrp-2022  https://www.r4v.info/es/document/chile-two-pager  https://www.r4v.info/en/document/rmrp-2022  https://data.humdata.org/dataset/rmrp-2022 https://data.humdata.org/dataset/rmrp-2022</t>
  </si>
  <si>
    <t xml:space="preserve">Sum of PIN in countries with REG002
</t>
  </si>
  <si>
    <t>REG002People in Need</t>
  </si>
  <si>
    <t>Minimal humanitarian conditions - Level 1</t>
  </si>
  <si>
    <t>"UCAB, 2021; IDMC, 2021; OCHA 2022; R4V, 2022; UNHCR 2022; IBGE, 2021; R4V, 2022; Inec 2022, World Bank 2020; R4V, 2022; Inei 2017, World Bank 2021; World Bank, 2020 INE, 2017; R4V,2021; World Bank, 2021 IOM 2020; World Bank 2020 ; R4V 2022; R4V 2022</t>
  </si>
  <si>
    <t>https://hum-insight.info/ https://assets.website-files.com/5d14c6a5c4ad42a4e794d0f7/6153ad6fb92e4428cada4fb7_Presentacion%20ENCOVI%202021%20V1.pdf   https://www.internal-displacement.org/countries/venezuela  https://assets.website-files.com/5d14c6a5c4ad42a4e794d0f7/6153ad6fb92e4428cada4fb7_Presentacion%20ENCOVI%202021%20V1.pdf  https://hum-insight.info/ https://www.ibge.gov.br/ https://www.r4v.info/pt/document/rmrp-2022-plano-regional-e-capitulo-brasil  https://disasterphilanthropy.org/disasters/2022-northeastern-brazil-floods/  https://reporting.unhcr.org/brazil    https://data.humdata.org/dataset/idmc-idp-data-for-brazil           https://floodlist.com/america/brazil-floods-amazonas-may-2022    https://www.ibge.gov.br/  https://www.gov.br/cemaden/pt-br/assuntos/riscos-geo-hidrologicos/12-06-2022-previsao-de-risco-geo-hidrologicos https://www.reuters.com/world/americas/heavy-rains-brazils-northeast-kill-least-35-2022-05-28/  https://reporting.unhcr.org/brazil https://data.humdata.org/dataset/idmc-idp-data-for-brazil https://rmrp.r4v.info/rmrp-2022-pagina-principal-ecuador/ https://www.ecuadorencifras.gob.ec/estadisticas/ https://data.worldbank.org/indicator/SP.POP.TOTL?locations=E https://rmrp.r4v.info/rmrp-2022-pagina-principal-ecuador/ https://www.ecuadorencifras.gob.ec/estadisticas https://data.worldbank.org/country/peru?view=chart| http://resultados.censo2017.cl/  https://www.r4v.info/es/document/chile-two-pager   https://data.worldbank.org/indicator/SP.POP.TOTL?locations=CL https://dtm.iom.int/reports/trinidad-and-tobago-%E2%80%94-monitoring-venezuelan-citizens-presence-round-3-december-2020 https://data.worldbank.org/country/TT https://data.worldbank.org/indicator/SP.POP.TOTL?locations=DO ; https://www.r4v.info/es/document/r4v-america-latina-y-el-caribe-refugiados-y-migrantes-venezolanos-en-la-region-mayo-2022 ; https://datosmacro.expansion.com/demografia/migracion/inmigracion/republica-dominicana#:~:text=Aumenta%20el%20n%C3%BAmero%20de%20inmigrantes%20en%20Rep%C3%BAblica%20Dominicana&amp;text=La%20inmigraci%C3%B3n%20masculina%20es%20superior,%2C%20que%20son%20el%2035.65%25. ; https://datosmacro.expansion.com/demografia/migracion/emigracion/republica-dominicana#:~:text=Seg%C3%BAn%20los%20%C3%BAltimos%20datos%20publicados,195%20del%20ranking%20de%20emigrantes. https://www.r4v.info/es/document/r4v-america-latina-y-el-caribe-refugiados-y-migrantes-venezolanos-en-la-region-mayo-2022 ; https://datosmacro.expansion.com/demografia/migracion/inmigracion/republica-dominicana#:~:text=Aumenta%20el%20n%C3%BAmero%20de%20inmigrantes%20en%20Rep%C3%BAblica%20Dominicana&amp;text=La%20inmigraci%C3%B3n%20masculina%20es%20superior,%2C%20que%20son%20el%2035.65%25. ; ttps://datosmacro.expansion.com/demografia/migracion/inmigracion/panama#:~:text=Seg%C3%BAn%20los%20%C3%BAltimos%20datos%20publicados,%2C%20que%20son%20el%2048.99%25.</t>
  </si>
  <si>
    <t>Sum of level 1 in countries with REG002</t>
  </si>
  <si>
    <t>REG002Minimal humanitarian conditions - Level 1</t>
  </si>
  <si>
    <t>Stressed humanitarian conditions - Level 2</t>
  </si>
  <si>
    <t>Sum of level 2 in all countries with open crisis REG002</t>
  </si>
  <si>
    <t>REG002Stressed humanitarian conditions - Level 2</t>
  </si>
  <si>
    <t>Moderate humanitarian conditions - Level 3</t>
  </si>
  <si>
    <t>Sum of PIN in countries with REG002</t>
  </si>
  <si>
    <t>REG002Moderate humanitarian conditions - Level 3</t>
  </si>
  <si>
    <t>Severe humanitarian conditions - Level 4</t>
  </si>
  <si>
    <t>Calculations using the ACAPS methodology</t>
  </si>
  <si>
    <t>REG002Severe humanitarian conditions - Level 4</t>
  </si>
  <si>
    <t>R4V 2022</t>
  </si>
  <si>
    <t>r4v.info/en/refugeeandmigrants</t>
  </si>
  <si>
    <t>IDPs, Refugees/asylum-seekers/migrants, Returnees, Host, Non-Host</t>
  </si>
  <si>
    <t>REG002Crisis affected groups</t>
  </si>
  <si>
    <t>DZA002Injuries reported</t>
  </si>
  <si>
    <t>DZA002Buildings damaged</t>
  </si>
  <si>
    <t>DZA002Economic Losses</t>
  </si>
  <si>
    <t>DZA002Buildings destroyed</t>
  </si>
  <si>
    <t>DZA002Illness cases reported</t>
  </si>
  <si>
    <t>DZA003Injuries reported</t>
  </si>
  <si>
    <t>DZA003Buildings destroyed</t>
  </si>
  <si>
    <t>DZA003Buildings damaged</t>
  </si>
  <si>
    <t>DZA003Economic Losses</t>
  </si>
  <si>
    <t>DZA003Illness cases reported</t>
  </si>
  <si>
    <t>ACLED - August 2022</t>
  </si>
  <si>
    <t>Fatalities incurred in Senegal from the 01/03/2022 to the 12/08/2022</t>
  </si>
  <si>
    <t>SEN002Fatalities reported</t>
  </si>
  <si>
    <t>Global fatalities incurred in Senegal from the 01/03/2022 to the 12/08/2022</t>
  </si>
  <si>
    <t>SEN002Fatalities in all crises</t>
  </si>
  <si>
    <t>Information gap</t>
  </si>
  <si>
    <t>ETH005Injuries reported</t>
  </si>
  <si>
    <t>International Organization for Migration - 21st October 2022</t>
  </si>
  <si>
    <t>https://reliefweb.int/report/senegal/senegal-rapport-sur-le-suivi-des-flux-de-populations-juillet-2022-dashboard-44-publication-juillet-2022</t>
  </si>
  <si>
    <t xml:space="preserve"> Displaced persons in Senegal with over 4363 internally displaced persons as a result of drought.</t>
  </si>
  <si>
    <t>SEN002People displaced</t>
  </si>
  <si>
    <t>Different group of persons for the crisis inlcude; internally displaced persons</t>
  </si>
  <si>
    <t>SEN002Crisis affected groups</t>
  </si>
  <si>
    <t>Drought in Djibouti</t>
  </si>
  <si>
    <t>DJI003</t>
  </si>
  <si>
    <t>Djibouti</t>
  </si>
  <si>
    <t>No Data/ Information on this</t>
  </si>
  <si>
    <t>DJI003Illness cases reported</t>
  </si>
  <si>
    <t>DJI003Injuries reported</t>
  </si>
  <si>
    <t>DJI003Buildings damaged</t>
  </si>
  <si>
    <t>DJI003Buildings destroyed</t>
  </si>
  <si>
    <t>DJI003Buildings in affected area</t>
  </si>
  <si>
    <t>DJI003Economic Losses</t>
  </si>
  <si>
    <t xml:space="preserve">Medium </t>
  </si>
  <si>
    <t>Refugees, host, non-host population,  retunrees, IDPs</t>
  </si>
  <si>
    <t>DJI003Crisis affected groups</t>
  </si>
  <si>
    <t>DJI003People facing limited access constraints</t>
  </si>
  <si>
    <t>DJI003People facing restricted access constraints</t>
  </si>
  <si>
    <t>Mixed migration in Djibouti</t>
  </si>
  <si>
    <t>DJI002</t>
  </si>
  <si>
    <t>No data/ Information</t>
  </si>
  <si>
    <t>DJI002Illness cases reported</t>
  </si>
  <si>
    <t>DJI002Injuries reported</t>
  </si>
  <si>
    <t>DJI002Buildings damaged</t>
  </si>
  <si>
    <t>DJI002Buildings destroyed</t>
  </si>
  <si>
    <t>DJI002Buildings in affected area</t>
  </si>
  <si>
    <t>DJI002Economic Losses</t>
  </si>
  <si>
    <t>UNHCR 30/06/2022 ; IOM 14/09/2022</t>
  </si>
  <si>
    <t>https://data2.unhcr.org/en/documents/details/92638 ; https://dtm.iom.int/reports/djibouti-%E2%80%94-migration-trends-dashboard-august-2022</t>
  </si>
  <si>
    <t>Refugees and asylum seekers</t>
  </si>
  <si>
    <t>DJI002Crisis affected groups</t>
  </si>
  <si>
    <t>DJI002People facing limited access constraints</t>
  </si>
  <si>
    <t>DJI002People facing restricted access constraints</t>
  </si>
  <si>
    <t>Multiple crises in Djibouti</t>
  </si>
  <si>
    <t>DJI001</t>
  </si>
  <si>
    <t>DJI001Illness cases reported</t>
  </si>
  <si>
    <t>DJI001Injuries reported</t>
  </si>
  <si>
    <t>DJI001Buildings damaged</t>
  </si>
  <si>
    <t>DJI001Buildings destroyed</t>
  </si>
  <si>
    <t>DJI001Buildings in affected area</t>
  </si>
  <si>
    <t>DJI001Economic Losses</t>
  </si>
  <si>
    <t>DJI001Crisis affected groups</t>
  </si>
  <si>
    <t>DJI001People facing limited access constraints</t>
  </si>
  <si>
    <t>DJI001People facing restricted access constraints</t>
  </si>
  <si>
    <t>Venezuela displacement in Colombia</t>
  </si>
  <si>
    <t>COL002</t>
  </si>
  <si>
    <t>Colombia</t>
  </si>
  <si>
    <t>COL002People facing limited access constraints</t>
  </si>
  <si>
    <t>COL002People facing restricted access constraints</t>
  </si>
  <si>
    <t>OCHA 15/12/2022</t>
  </si>
  <si>
    <t>https://reliefweb.int/report/ethiopia/ethiopia-cholera-outbreak-flash-update-4-14-december-2022</t>
  </si>
  <si>
    <t>Fatalities arising from cholera  in drought stricken areas.</t>
  </si>
  <si>
    <t>ETH005Fatalities reported</t>
  </si>
  <si>
    <t>ETH003Illness cases reported</t>
  </si>
  <si>
    <t>No data/ information on this</t>
  </si>
  <si>
    <t>ETH003Injuries reported</t>
  </si>
  <si>
    <t>No data/ Information on this</t>
  </si>
  <si>
    <t>ETH003Fatalities reported</t>
  </si>
  <si>
    <t>ETH003Buildings damaged</t>
  </si>
  <si>
    <t>ETH003Buildings destroyed</t>
  </si>
  <si>
    <t>ETH003Buildings in affected area</t>
  </si>
  <si>
    <t>ETH003Economic Losses</t>
  </si>
  <si>
    <t>Nicaraguan refugees in Costa Rica</t>
  </si>
  <si>
    <t>CRI002</t>
  </si>
  <si>
    <t>Costa Rica</t>
  </si>
  <si>
    <t>There are no approximate or exact figures about people in need facing limited accesss constraints</t>
  </si>
  <si>
    <t>CRI002People facing limited access constraints</t>
  </si>
  <si>
    <t>There are no approximate or exact figures about people in need facing restricted accesss constraints</t>
  </si>
  <si>
    <t>CRI002People facing restricted access constraints</t>
  </si>
  <si>
    <t>Socioeconomic crisis in Nicaragua</t>
  </si>
  <si>
    <t>NIC001</t>
  </si>
  <si>
    <t>Nicaragua</t>
  </si>
  <si>
    <t>There are no approximate or exact figures about people in need facing limited access constraints</t>
  </si>
  <si>
    <t>NIC001People facing limited access constraints</t>
  </si>
  <si>
    <t>There are no approximate or exact figures about people in need facing restricted access constraints</t>
  </si>
  <si>
    <t>NIC001People facing restricted access constraints</t>
  </si>
  <si>
    <t>Venezuela displacement in Dominican Republic</t>
  </si>
  <si>
    <t>DOM002</t>
  </si>
  <si>
    <t>Dominican Republic</t>
  </si>
  <si>
    <t>DOM002People facing limited access constraints</t>
  </si>
  <si>
    <t>DOM002People facing restricted access constraints</t>
  </si>
  <si>
    <t>No data / information</t>
  </si>
  <si>
    <t>ETH001Injuries reported</t>
  </si>
  <si>
    <t>ETH001Buildings damaged</t>
  </si>
  <si>
    <t>ETH001Buildings destroyed</t>
  </si>
  <si>
    <t>ETH001Buildings in affected area</t>
  </si>
  <si>
    <t>WFP 13/1/2023</t>
  </si>
  <si>
    <t>https://reliefweb.int/report/ethiopia/wfp-regional-bureau-eastern-africa-drought-response-horn-africa-situational-report-2-december-2022</t>
  </si>
  <si>
    <t>4.5 million livestock are estimated to have died because of the ongoing drought in Ethiopia</t>
  </si>
  <si>
    <t>ETH001Economic Losses</t>
  </si>
  <si>
    <t>Southern Africa Regional Food Security Crisis</t>
  </si>
  <si>
    <t>REG012</t>
  </si>
  <si>
    <t>Madagascar,Malawi,Namibia,Eswatini,Zambia,Zimbabwe,Tanzania</t>
  </si>
  <si>
    <t xml:space="preserve"> x   IFRC 20/12/2022  X x</t>
  </si>
  <si>
    <t xml:space="preserve"> x   https://reliefweb.int/report/malawi/malawi-tropical-storm-ana-6-month-operation-update-emergency-appeal-no-mdrmw015  X x</t>
  </si>
  <si>
    <t>The figure of economic losses in Malawi as there is no information about economic losses  in the other countries</t>
  </si>
  <si>
    <t>REG012Economic Losses</t>
  </si>
  <si>
    <t>x; ; AOAV Accessed 19/12/2022</t>
  </si>
  <si>
    <t>x; ; http://www.explosiveviolencedata.com/filters#results-title</t>
  </si>
  <si>
    <t>Total injuries arising from drought related complications arising from drought in the Eat African region</t>
  </si>
  <si>
    <t>REG014Injuries reported</t>
  </si>
  <si>
    <t xml:space="preserve">WFP 13/1/2023; ; </t>
  </si>
  <si>
    <t xml:space="preserve">https://reliefweb.int/report/ethiopia/wfp-regional-bureau-eastern-africa-drought-response-horn-africa-situational-report-2-december-2022; ; </t>
  </si>
  <si>
    <t>REG014Economic Losses</t>
  </si>
  <si>
    <t>Multiple crisis in Mexico</t>
  </si>
  <si>
    <t>MEX001</t>
  </si>
  <si>
    <t>Mexico</t>
  </si>
  <si>
    <t>MEX001People facing limited access constraints</t>
  </si>
  <si>
    <t>MEX001People facing restricted access constraints</t>
  </si>
  <si>
    <t>Criminal Violence in Mexico</t>
  </si>
  <si>
    <t>MEX002</t>
  </si>
  <si>
    <t>MEX002People facing limited access constraints</t>
  </si>
  <si>
    <t>MEX002People facing restricted access constraints</t>
  </si>
  <si>
    <t>Mixed Migration in Mexico</t>
  </si>
  <si>
    <t>MEX003</t>
  </si>
  <si>
    <t>MEX003People facing limited access constraints</t>
  </si>
  <si>
    <t>MEX003People facing restricted access constraints</t>
  </si>
  <si>
    <t xml:space="preserve"> x   OCHA 20/03/2023  X x</t>
  </si>
  <si>
    <t xml:space="preserve"> x   https://reliefweb.int/report/malawi/malawi-tropical-cyclone-freddy-flash-update-no-5-20-march-2023  X x</t>
  </si>
  <si>
    <t>The number of buildings damaged in Malawi ,  there is no information about the ilness cases in the other countries</t>
  </si>
  <si>
    <t>REG012Buildings damaged</t>
  </si>
  <si>
    <t>OCHA 20/03/2023</t>
  </si>
  <si>
    <t>The number of  buildings destroyed in Malawi ,  there is no information about the ilness cases in the other countries</t>
  </si>
  <si>
    <t>REG012Buildings destroyed</t>
  </si>
  <si>
    <t>OCHA 10/3/2023</t>
  </si>
  <si>
    <t>https://reliefweb.int/report/ethiopia/ethiopia-drought-situation-update-1-10-march-2023</t>
  </si>
  <si>
    <t>6.85 million livestock are estimated to have died because of the ongoing drought in Ethiopia</t>
  </si>
  <si>
    <t>ETH005Economic Losses</t>
  </si>
  <si>
    <t>Data infofrmation missing</t>
  </si>
  <si>
    <t>ETH004Injuries reported</t>
  </si>
  <si>
    <t>Complex crisis in Malawi</t>
  </si>
  <si>
    <t>MWI002</t>
  </si>
  <si>
    <t>Malawi</t>
  </si>
  <si>
    <t>No cummulative figures on this indicator</t>
  </si>
  <si>
    <t>MWI002Buildings in affected area</t>
  </si>
  <si>
    <t>MWI002People facing limited access constraints</t>
  </si>
  <si>
    <t>MWI002People facing restricted access constraints</t>
  </si>
  <si>
    <t>UNHCR accessed on 26/04/2023 , Govt. Malawi 13/04/2023</t>
  </si>
  <si>
    <t>https://data2.unhcr.org/en/country/mwi , https://reliefweb.int/report/malawi/tropical-cyclone-freddy-emergency-response-plan-office-president-and-cabinet-department-disaster-management-affairs-march-2023</t>
  </si>
  <si>
    <t>Host-community , IDPs , refugees and asylum-seekers</t>
  </si>
  <si>
    <t>MWI002Crisis affected groups</t>
  </si>
  <si>
    <t>IPC 30/12/2022 , UNHCR 15/03/2023</t>
  </si>
  <si>
    <t xml:space="preserve"> https://www.ipcinfo.org/ipc-country-analysis/details-map/en/c/1156131/?iso3=TZA,  https://data2.unhcr.org/en/documents/details/99656</t>
  </si>
  <si>
    <t>Host-community and Refugees</t>
  </si>
  <si>
    <t>TZA001Crisis affected groups</t>
  </si>
  <si>
    <t>UNHCR 20/02/2023</t>
  </si>
  <si>
    <t>https://data2.unhcr.org/en/documents/details/99153</t>
  </si>
  <si>
    <t>TZA002Crisis affected groups</t>
  </si>
  <si>
    <t>Turkiye / Syria earthquake</t>
  </si>
  <si>
    <t>REG015</t>
  </si>
  <si>
    <t>Türkiye,Syria</t>
  </si>
  <si>
    <t>World Bank 2020 +OCHA 2023 HNO 22/12/2022</t>
  </si>
  <si>
    <t>https://data.worldbank.org/indicator/SP.POP.TOTL?locations=TR; https://reliefweb.int/report/syrian-arab-republic/syrian-arab-republic-2023-humanitarian-needs-overview-december-2022-enar</t>
  </si>
  <si>
    <t>World Bank figures, includes refugee population + Total population of Syria based on 2023 HNO</t>
  </si>
  <si>
    <t>REG015Total population</t>
  </si>
  <si>
    <t>City Population accessed 06/2023 +KFCRIS , OCHA 06/02/2023</t>
  </si>
  <si>
    <t>https://www.citypopulation.de/en/turkey/cities/; https://kfcris.com/pdf/5e43a7813784133606d70cc8b52d433b5909a9623e8c2.pdf; https://reliefweb.int/report/syrian-arab-republic/syrian-arab-republic-humanitarian-country-team-hct-coordinated-response-flash-update-earthquake-6-february-2023</t>
  </si>
  <si>
    <t>Total surface areas of: Gaziantep, K. Maras, Hatay, Osmaniye, Malatya, Sansliurfa, Adana, Diyarbakir, Kilis. All of them are considered impacted by the Turkey / Syria earthquake. + Total surface areas of: Aleppo, Lattaki, Hama, Tartous, Idelb, and Ar-Raqqa. These governorates are all considered impacted by Turkiye / Syria earthquake.</t>
  </si>
  <si>
    <t>REG015Landmass affected</t>
  </si>
  <si>
    <t>TurkStat accessed 06/2023 +OCHA 22/12/2022</t>
  </si>
  <si>
    <t>https://data.tuik.gov.tr/Bulten/Index?p=The-Results-of-Address-Based-Population-Registration-System-2021-45500&amp;dil=2; https://reliefweb.int/report/syrian-arab-republic/syrian-arab-republic-2023-humanitarian-needs-overview-december-2022?_gl=1*mk5vc1*_ga*MTY1MTI5MjA4Mi4xNjcxNjIyMzY5*_ga_E60ZNX2F68*MTY3NTc2MzI4Ny4zLjAuMTY3NTc2MzI4Ny42MC4wLjA.</t>
  </si>
  <si>
    <t>Total population of: Gaziantep, K. Maras, Hatay, Osmaniye, Malatya, Sansliurfa, Adana, Diyarbakir, Kilis. The whole population are considered exposed to Turkiye / Syria earthquake.  + Total population of: Aleppo, Lattaki, Hama, Tartous, Idelb, and Ar-Raqqa. The whole population are considered exposed to Turkiye / Syria earthquake. The population of these areas are based on 2023 HNO</t>
  </si>
  <si>
    <t>REG015People exposed</t>
  </si>
  <si>
    <t>OCHA 06/03/2023 +UNHCR 22/06/2023</t>
  </si>
  <si>
    <t>https://reliefweb.int/report/turkiye/turkiye-2023-earthquakes-situation-report-no-7-6-march-2023; https://reliefweb.int/report/syrian-arab-republic/earthquake-emergency-response-whole-syria-final-report-june-2023</t>
  </si>
  <si>
    <t>People affected by the EQ + People affected by the EQ</t>
  </si>
  <si>
    <t>REG015People affected</t>
  </si>
  <si>
    <t>OCHA 06/05/2023; OCHA 18/05/2023 +Skynews 18/2/2023</t>
  </si>
  <si>
    <t>https://reliefweb.int/report/turkiye/turkiye-2023-earthquakes-situation-report-no-17-6-may-2023-entr
https://reliefweb.int/report/turkiye/turkiye-earthquake-2023-humanitarian-response-overview-17-may-2023; https://www.skynewsarabia.com/middle-east/1598343-%D8%A7%D9%84%D8%B2%D9%84%D8%B2%D8%A7%D9%84-%D8%A7%D9%84%D9%83%D8%A8%D9%8A%D8%B1-%D8%A7%D8%B1%D8%AA%D9%81%D8%A7%D8%B9-%D8%B9%D8%AF%D8%AF-%D8%A7%D9%84%D9%82%D8%AA%D9%84%D9%89-%D8%A7%D9%94%D9%83%D8%AB%D8%B1-45-%D8%A7%D9%94%D9%84%D9%81%D8%A7</t>
  </si>
  <si>
    <t>Host; non-host; and Refugees, asylum seekers, and others of concern (such as migrants etc.) are exposed or affected by the Turkiye / Syria earthquake in Turkey.  + IDPs; Refugees, asylum seekers, and others of concern (such as migrants etc.); Returnees; Host and; Non-Host  are exposed or affected by the Turkiye / Syria earthquake in Northern Syria.</t>
  </si>
  <si>
    <t>REG015Crisis affected groups</t>
  </si>
  <si>
    <t>There is no available information. + There is no available information.</t>
  </si>
  <si>
    <t>REG015People facing limited access constraints</t>
  </si>
  <si>
    <t>REG015People facing restricted access constraints</t>
  </si>
  <si>
    <t>REG015Illness cases reported</t>
  </si>
  <si>
    <t>OCHA 18/05/2023 +UNFPA 03/03/2023</t>
  </si>
  <si>
    <t>https://reliefweb.int/report/turkiye/turkiye-earthquake-2023-humanitarian-response-overview-17-may-2023; https://reliefweb.int/report/syrian-arab-republic/unfpa-whole-syria-situation-report-5-turkiye-syria-earthquake-3-mars-2023</t>
  </si>
  <si>
    <t>Estimate of totally damaged buildings  + Number of damaged buildings s as a result of Turkiye / Syria earthquake in Aleppo, Lattaki, Hama, Tartous, Idelb, and Ar-Raqqa by the government of Syria and White Helmets. The figures might not be accurate and up to date and has very low reliability.</t>
  </si>
  <si>
    <t>REG015Buildings damaged</t>
  </si>
  <si>
    <t>X +Ocha 14/4/2023</t>
  </si>
  <si>
    <t>x; https://reliefweb.int/report/syrian-arab-republic/unfpa-whole-syria-situation-report-5-turkiye-syria-earthquake-3-mars-2023</t>
  </si>
  <si>
    <t>REG015Buildings destroyed</t>
  </si>
  <si>
    <t>REG015Buildings in affected area</t>
  </si>
  <si>
    <t>REG015Economic Losses</t>
  </si>
  <si>
    <t>City Population 21/03/2022; OCHA 13/04/2023; National Institute of Statistics in Niger 01/01/2022; OCHA 12/05/2023</t>
  </si>
  <si>
    <t>https://www.citypopulation.de/en/nigeria/cities/; https://data.humdata.org/dataset/chad-humanitarian-needs-overview; https://www.stat-niger.org/wp-content/uploads/diffa/diffa_en_chiffres_2022.pdf; https://data.humdata.org/dataset/cameroon-humanitarian-needs-overview</t>
  </si>
  <si>
    <t xml:space="preserve">The total population of people affected by the Regional Boko Haram Crisis in Nigeria (Adamawa (4,902,100), Borno (6,111,500) and Yobe States (3,649,600), Chad (Lac Region - 907,691), Cameroon (Far North Region - 5,178,810), and Niger (Diffa Region - 788,474). </t>
  </si>
  <si>
    <t>REG001Total population</t>
  </si>
  <si>
    <t xml:space="preserve">City Population 21/03/2022; Statoids 26/03/2021; National Institute of Statistics in Niger  01/01/2022; Institut National de la Statistique du Cameroun  03/06/2022 and 31/08/2020 </t>
  </si>
  <si>
    <t xml:space="preserve">https://www.citypopulation.de/en/nigeria/cities/  https://fr.wikipedia.org/wiki/Lac_(province)   https://www.stat-niger.org/wp-content/uploads/diffa/Depliant_Demographique_Diffa_2022.pdf   https://ins-cameroun.cm/wp-content/uploads/2020/08/ANNUAIRE_STATISTIQUE_EDITION_2019_PUBLIE.pdf  </t>
  </si>
  <si>
    <t xml:space="preserve">Total square kilometres of the affected areas by the Regional Boko Haram Crisis in Nigeria (Adamawa (36,917), Borno (70898) and Yobe States (45,502), Chad (Lac Region -22320 ), Cameroon (Far North Region - 34,513), and Niger (Diffa Region - 156,906 ) </t>
  </si>
  <si>
    <t>REG001Landmass affected</t>
  </si>
  <si>
    <t>UNOCHA 20/03/2023; UNOCHA 18/11/2022; OCHA 13/04/2023; OCHA 12/05/2023; UNOCHA 06/01/2023; UNOCHA 30/11/2022</t>
  </si>
  <si>
    <t xml:space="preserve">https://reliefweb.int/report/nigeria/nigeria-humanitarian-needs-overview-2023-february-2023; https://data.humdata.org/dataset/nigeria-humanitarian-needs-overview; https://data.humdata.org/dataset/chad-humanitarian-needs-overview; https://data.humdata.org/dataset/cameroon-humanitarian-needs-overview; https://reliefweb.int/report/niger/niger-apercu-des-besoins-humanitaires-2023-janvier-2023; https://data.humdata.org/dataset/niger-humanitarian-needs-overview   </t>
  </si>
  <si>
    <t xml:space="preserve">People exposed to the Regional Boko Haram Crisis from multiple sectors such as; education, nutrition, health, protection, WASH and food security in Nigeria (Adamawa, Borno and Yobe states), Chad (Lac region), Cameroon (Far-North region) and Niger (Diffa region). </t>
  </si>
  <si>
    <t>REG001People exposed</t>
  </si>
  <si>
    <t xml:space="preserve">Persons affected by the Regional Boko Haram Crisis from multiple sectors such as; education, nutrition, health, protection, WASH and food security in Nigeria (Adamawa, Borno and Yobe states), Chad (Lac region), Cameroon (Far-North region) and Niger (Diffa region). </t>
  </si>
  <si>
    <t>REG001People affected</t>
  </si>
  <si>
    <t xml:space="preserve">People in need of humanitarian assistance for the Regional Boko Haram Crisis include; Internally displaced persons, asylum seekers, returned refugees, Nigerian refugees registered in Chad, Niger and Cameroon, persons of concern under the competence of the UNHCR, and returned internally displaced persons. This figure summarizes persons in various countries precisely; Nigeria (Adamawa, Borno and Yobe states), Chad (Lac region), Cameroon (Far-North region) and Niger (Diffa region). </t>
  </si>
  <si>
    <t>REG001People in Need</t>
  </si>
  <si>
    <t>Minimal humanitarian conditions are affected by persons in various countries; Nigeria, Chad, Cameroon and Niger. These figures summarise the various regions, divisions, and local government areas for the countries concerned; NIGERIA [ Adamawa {Fufore, Girei, Gombi, Hong, Lamurde, Madagali, Mubi South, Numan, Song, Toungo, Demsa, Ganye, Guyuk, Jada, Maiha, Mayo-Belwa, Mubi North, Yola North, Yola South, Shelleng} Borno {Abadam, Askira/Uba, Bayo, Damboa, Kaga, Kala/Balge, Kukawa, Marte, Mobbar, Hawul, Kwaya Kusar, Biu, Chibok, Shani, Dikwa, Gubio, Gwoza, Jere, Konduga, Mafa, Magumeri, Maiduguri, Bama and Guzamala, Monguno, Ngala, Nganzai} and Yobe {Bade, Damaturu, Fune, Machina, Nguru, Tarmua, Fika, Jakusko, Karasuwa, Machina, Nangere, Potiskum, Bursari, Geidam, Gujba, Gulani, Yunasari, Yusufari}] CHAD [ Lac region (Mamdi, Wayi, Kaya, and Fouli departments)] CAMEROON [ Far-North region (Diamaré, Mayo-Danay, Mayo-Kani, Logone-et-Chari, Mayo-Sava and Mayo-Tsanaga)] and NIGER [ Diffa region (Goudoumaria, N'Gourti, Bosso, Diffa, Maïné Soroa, and N'Guigmi)]</t>
  </si>
  <si>
    <t>REG001Minimal humanitarian conditions - Level 1</t>
  </si>
  <si>
    <t>No stressed humanitarian conditions are affected by persons in NIGERIA ( Adamawa, Borno and Yobe states ), CHAD (Lac region), CAMEROON (Far-North region) and NIGER (Diffa region)</t>
  </si>
  <si>
    <t>REG001Stressed humanitarian conditions - Level 2</t>
  </si>
  <si>
    <t>Moderate humanitarian conditions are affected by persons in various countries; Nigeria, Chad, Cameroon and Niger. These figures summarise the various regions, divisions, and local government areas for the countries concerned; NIGERIA [Adamawa {Fufore (197634), Girei (100457), Gombi (129089), Hong (164064), Lamurde (73792), Madagali (116005), Mubi South (120015), Numan (65226), Song (135200), Toungo (39735), Demsa (71750), Ganye (173071), Guyuk (85153), Jada (95192), Maiha (91189), Mayo-Belwa (151645), Mubi North (143913), Yola North (72072), Yola South (155882), Shelleng (108932)} Borno {Abadam (59253), Askira/Uba (188774), Bayo (93008), Damboa (163205), Kaga (76851), Kala/Balge (55100), Kukawa (60766), Marte (31117), Mobbar (119732), Hawul (99010), Kwaya Kusar (87973), Biu (158286), Chibok (74639), Shani (165743), Nganzai (67808)} and Yobe {Bade (119945), Damaturu (142147), Fune (181816), Machina (55022), Nguru (88738), Tarmua (94339), Fika (105959), Jakusko (99926), Karasuwa (50123), Machina (55022), Nangere (90294), Potiskum (187213), Yunasari (96252), Yusufari (111528)}], CHAD [Lac region (0)], CAMEROON [ Far-North region {Diamaré (72712), Mayo-Danay (255713) and Mayo-Kani (164324)}] and NIGER [Diffa region {Goudoumaria (43018) and N'Gourti (8863)}].</t>
  </si>
  <si>
    <t>REG001Moderate humanitarian conditions - Level 3</t>
  </si>
  <si>
    <t xml:space="preserve">Severe humanitarian conditions are affected by persons in various countries; Nigeria, Chad, Cameroon and Niger. These figures summarise the various regions, divisions, and local government areas for the countries concerned; NIGERIA [ Adamawa, Borno and Yobe states with their respective local government areas; Borno {Dikwa (107780), Gubio (218218), Gwoza (218218), Jere (415314), Konduga (192999), Mafa (77046), Magumeri (146056), Maiduguri (452889), Monguno (194863), Ngala (197494)} and Yobe {Bursari (196794), Geidam (196794), Gujba (161110), Gulani (132422)}] CHAD [ Lac region {Waya department (145,529)}], CAMEROON [ Far-North region {Logone-et-Chari (426401), Mayo-Sava (280801) and Mayo-Tsanaga (355,533)}] and NIGER [ Diffa region {Bosso (54,008), Diffa (297,077), Maïné Soroa (77,203), and N'Guigmi (83,681)}]. </t>
  </si>
  <si>
    <t>REG001Severe humanitarian conditions - Level 4</t>
  </si>
  <si>
    <t xml:space="preserve"> Extreme humanitarian conditions are affected by persons in various countries; Nigeria, Chad, Cameroon and Niger. These figures summarise the various regions, divisions, and local government areas for the countries concerned; NIGERIA [ Borno State {Bama (197468) and Guzamala (50970)}], CHAD [ Lac region {Mamdi (132105), Kaya (273493), and Fouli (220063)}], CAMEROON [Far-North region (0)], and NIGER [Diffa Region (0). </t>
  </si>
  <si>
    <t>REG001Extreme humanitarian conditions - Level 5</t>
  </si>
  <si>
    <t>AWSD 01/06/2023</t>
  </si>
  <si>
    <t>https://aidworkersecurity.org/incidents/search?start=2023&amp;end=2023&amp;detail=1&amp;country=TD%2CNG</t>
  </si>
  <si>
    <t xml:space="preserve">One ICRC worker was killed by Islamic State of West Africa Province (ISWAP) members in Damasak, Borno State (Nigeria). The ISWAP specifically used the name of the ICRC/Red Cross, but it is unclear if the victim was a member of the organization. This information was gotten for the Aid Workers Security Database, the preferred site for presenting humanitarian security situations. </t>
  </si>
  <si>
    <t>REG001Injuries reported</t>
  </si>
  <si>
    <t>Venezuela displacement in Ecuador</t>
  </si>
  <si>
    <t>ECU002</t>
  </si>
  <si>
    <t>Ecuador</t>
  </si>
  <si>
    <t>No new data available for September 2023 update</t>
  </si>
  <si>
    <t>ECU002People facing limited access constraints</t>
  </si>
  <si>
    <t>ECU002People facing restricted access constraints</t>
  </si>
  <si>
    <t>Venezuelan refugees in Trinidad and Tobago</t>
  </si>
  <si>
    <t>TTO002</t>
  </si>
  <si>
    <t>Trinidad and Tobago</t>
  </si>
  <si>
    <t>TTO002People facing limited access constraints</t>
  </si>
  <si>
    <t>TTO002People facing restricted access constraints</t>
  </si>
  <si>
    <t>Food Security Crisis in Timor-Leste</t>
  </si>
  <si>
    <t>TLS003</t>
  </si>
  <si>
    <t>Timor Leste</t>
  </si>
  <si>
    <t>Not enough information available for this indicator.</t>
  </si>
  <si>
    <t>TLS003People facing limited access constraints</t>
  </si>
  <si>
    <t>TLS003People facing restricted access constraints</t>
  </si>
  <si>
    <t>TLS003Illness cases reported</t>
  </si>
  <si>
    <t>Not relevant to the crisis.</t>
  </si>
  <si>
    <t>TLS003Buildings damaged</t>
  </si>
  <si>
    <t>TLS003Buildings destroyed</t>
  </si>
  <si>
    <t>TLS003Buildings in affected area</t>
  </si>
  <si>
    <t>TLS003Economic Losses</t>
  </si>
  <si>
    <t>OCHA 06/05/2023; OCHA 18/05/2023 +Shelter Cluster accessed 19/11/2023</t>
  </si>
  <si>
    <t>https://reliefweb.int/report/turkiye/turkiye-2023-earthquakes-situation-report-no-17-6-may-2023-entr
https://reliefweb.int/report/turkiye/turkiye-earthquake-2023-humanitarian-response-overview-17-may-2023; https://sheltercluster.org/north-west-syria-hub/factsheets/2023-03</t>
  </si>
  <si>
    <t>Number of people displaced by the EQ only + The Camp Coordination and Camp Management (CCCM) Cluster for Syria's shelter cluter tracked more than 108,000 displacements across NWS in February following the earthquakes, and 15,000 displacements were tracked in March</t>
  </si>
  <si>
    <t>REG015People displaced</t>
  </si>
  <si>
    <t>Since the EQ was more than 6 months, the assumption is no new deaths (or significantly low) occurred due to the earthquake. + Since more than 6 months have passed since the earthquake, the assumption is no new deaths (or significantly low) occurred due to the earthquake.</t>
  </si>
  <si>
    <t>REG015Injuries reported</t>
  </si>
  <si>
    <t>REG015Fatalities reported</t>
  </si>
  <si>
    <t>REG015Fatalities in all crises</t>
  </si>
  <si>
    <t>WFP 05/03/2023WFP 05/03/2023</t>
  </si>
  <si>
    <t>https://reliefweb.int/report/turkiye/wfp-turkiye-and-syria-earthquake-response-situation-report-6-2-march-2023&amp;https://reliefweb.int/report/turkiye/wfp-turkiye-and-syria-earthquake-response-situation-report-6-2-march-2023</t>
  </si>
  <si>
    <t>Low reliability estimation using FS targetted activities by WFP for the EQ response + Low reliability estimation using FS targetted activities by WFP for the EQ response as a proxy for PiN</t>
  </si>
  <si>
    <t>REG015People in Need</t>
  </si>
  <si>
    <t>WFP ADAM 06/02/2023 +UNHCR 24/07/2023; OCHA 22/12/2022</t>
  </si>
  <si>
    <t>https://gis.wfp.org/adam/; https://reliefweb.int/report/syrian-arab-republic/syrian-arab-republic-2023-humanitarian-needs-overview-december-2022?_gl=1*mk5vc1*_ga*MTY1MTI5MjA4Mi4xNjcxNjIyMzY5*_ga_E60ZNX2F68*MTY3NTc2MzI4Ny4zLjAuMTY3NTc2MzI4Ny42MC4wLjA.
https://reliefweb.int/report/syrian-arab-republic/syria-unhcr-operational-update-june-2023</t>
  </si>
  <si>
    <t>Estimation of exposed people without the affected + The minimal level comprise of Minimal conditions ( Level 1) = People Exposed - People affected</t>
  </si>
  <si>
    <t>REG015Minimal humanitarian conditions - Level 1</t>
  </si>
  <si>
    <t>WFP ADAM 06/02/2023 +WFP 05/03/2023; UNHCR 24/07/2023</t>
  </si>
  <si>
    <t>https://gis.wfp.org/adam/; https://reliefweb.int/report/syrian-arab-republic/syria-unhcr-operational-update-june-2023;
https://reliefweb.int/report/turkiye/wfp-turkiye-and-syria-earthquake-response-situation-report-6-2-march-2023</t>
  </si>
  <si>
    <t xml:space="preserve">Estimation of affected people without the PIN + The minimal level comprise of Stressed humanitarian conditions - Level 2 = People Affected - People in need. </t>
  </si>
  <si>
    <t>REG015Stressed humanitarian conditions - Level 2</t>
  </si>
  <si>
    <t>OCHA 18/05/2023+OCHA 2023 HNO 22/12/2022, WFP 05/03/2023</t>
  </si>
  <si>
    <t>https://reliefweb.int/report/turkiye/turkiye-earthquake-2023-humanitarian-response-overview-17-may-2023&amp;https://reliefweb.int/report/syrian-arab-republic/syrian-arab-republic-2023-humanitarian-needs-overview-december-2022-enar
https://reliefweb.int/report/turkiye/wfp-turkiye-and-syria-earthquake-response-situation-report-6-2-march-2023</t>
  </si>
  <si>
    <t xml:space="preserve"> Around 2.6 live in both formal and informal sites with basic living conditions and limited services impacting shelter adequacy, health and protection perspectives. + Not enough assessment to rely on for PiN. Thus, we relied on WFP initial assessment of people in need for modality assistance in response of the Earthquake to estimate PiN. The areas affected by the Earthquake are the same areas affected by the conflict, so the humanitarian condition will be the same or worse for the EQ affected population. As there are not enough assessments on the humanitarian conditions levels for affected people by the EQ, the same percentages for the humanitarian levels for conflict crisis are used as conservative estimate. This is an under-estimate. 73% PiN at L3, 26% L4, 1% L5.</t>
  </si>
  <si>
    <t>REG015Moderate humanitarian conditions - Level 3</t>
  </si>
  <si>
    <t>X+OCHA 2023 HNO 22/12/2022, WFP 05/03/2023</t>
  </si>
  <si>
    <t>https://reliefweb.int/report/syrian-arab-republic/syrian-arab-republic-2023-humanitarian-needs-overview-december-2022-enar
https://reliefweb.int/report/turkiye/wfp-turkiye-and-syria-earthquake-response-situation-report-6-2-march-2023</t>
  </si>
  <si>
    <t>There is no available information yet about the needs' severity driven by the earthquake in Turkey.  + Not enough assessment to rely on for PiN. Thus, we relied on WFP initial assessment of people in need for modality assistance in response of the Earthquake to estimate PiN. The areas affected by the Earthquake are the same areas affected by the conflict, so the humanitarian condition will be the same or worse for the EQ affected population. As there are not enough assessments on the humanitarian conditions levels for affected people by the EQ, the same percentages for the humanitarian levels for conflict crisis are used as conservative estimate. This is an under-estimate. 73% PiN at L3, 26% L4, 1% L5.</t>
  </si>
  <si>
    <t>REG015Severe humanitarian conditions - Level 4</t>
  </si>
  <si>
    <t>OCHA 2023 HNO 22/12/2022, WFP 05/03/2023</t>
  </si>
  <si>
    <t>REG015Extreme humanitarian conditions - Level 5</t>
  </si>
  <si>
    <t xml:space="preserve">Multiple crisis in Kenya </t>
  </si>
  <si>
    <t>KEN001</t>
  </si>
  <si>
    <t>Kenya</t>
  </si>
  <si>
    <t xml:space="preserve"> ACLED accessed 25/01/2024; OCHA 20/12/2023;</t>
  </si>
  <si>
    <t>https://reliefweb.int/report/kenya/kenya-heavy-rains-and-floods-impact-and-response-20-december-2023;%20https://acleddata.com/dashboard/#/dashboard</t>
  </si>
  <si>
    <t xml:space="preserve"> Cumulative figures for fatalities reported in the whole country.  Total Fatalities in Kenya from 01/07/2023 to 31/12/2023 according to ACLED (490) plus Fatalities due to Heavy rains and flooding in Kenya since October to according (174)</t>
  </si>
  <si>
    <t>KEN001Fatalities reported</t>
  </si>
  <si>
    <t>Drought in Kenya</t>
  </si>
  <si>
    <t>KEN003</t>
  </si>
  <si>
    <t xml:space="preserve"> ACLED accessed 25/03/2024; OCHA 20/12/2023;</t>
  </si>
  <si>
    <t xml:space="preserve"> Total Fatalities in Kenya from 01/09/2023 to 31/09/2024  according to ACLED plus Fatalities due to Heavy rains and flooding in Kenya since October to according </t>
  </si>
  <si>
    <t>KEN003Fatalities in all crises</t>
  </si>
  <si>
    <t>Rohingya Regional Crisis</t>
  </si>
  <si>
    <t>REG011</t>
  </si>
  <si>
    <t>Bangladesh,Myanmar</t>
  </si>
  <si>
    <t>No Information</t>
  </si>
  <si>
    <t>REG011People facing limited access constraints</t>
  </si>
  <si>
    <t>REG011People facing restricted access constraints</t>
  </si>
  <si>
    <t>REG011Illness cases reported</t>
  </si>
  <si>
    <t>REG011Buildings damaged</t>
  </si>
  <si>
    <t>REG011Buildings destroyed</t>
  </si>
  <si>
    <t>REG011Buildings in affected area</t>
  </si>
  <si>
    <t>REG011Economic Losses</t>
  </si>
  <si>
    <t>Conflict in northern region</t>
  </si>
  <si>
    <t>TGO002</t>
  </si>
  <si>
    <t>Togo</t>
  </si>
  <si>
    <t>Cadre Harmonisé 13/11/2023 (HDX); IOM, UNHCR, UNICEF, WFP 18/03/2024.</t>
  </si>
  <si>
    <t>https://data.humdata.org/search?q=Cadre+Harmonise&amp;ext_search_source=main-nav</t>
  </si>
  <si>
    <t>The people exposed include the population in the levels 1 to 5, as the region of the Savanes is experiencing a crisis characterised by the influx of refugees, a growing insecurity and a number of Internally Displaced People. The region is also the most food insecure with over 32% of the total number of people nationwide living in emergency and crisis phases.</t>
  </si>
  <si>
    <t>TGO002People exposed</t>
  </si>
  <si>
    <t>The people affected by the crisis in Togo include the people in phases 2 to 5, as the region of the Savanes is experiencing a crisis characterised by the influx of refugees, a growing insecurity and a number of Internally Displaced People. The region is also the most food insecure with over 32% of the total number of people nationwide living in emergency and crisis phases.</t>
  </si>
  <si>
    <t>TGO002People affected</t>
  </si>
  <si>
    <t>There was no report on injuries related to the insecurity crisis in Togo.</t>
  </si>
  <si>
    <t>TGO002Injuries reported</t>
  </si>
  <si>
    <t>There was no report on illness related to the insecurity crisis in Togo.</t>
  </si>
  <si>
    <t>TGO002Illness cases reported</t>
  </si>
  <si>
    <t>There is no source providing figures about buildings damaged in the conflict in northern region of Togo.</t>
  </si>
  <si>
    <t>TGO002Buildings damaged</t>
  </si>
  <si>
    <t>There is no source providing figures about buildings destroyed in the conflict in northern region of Togo.</t>
  </si>
  <si>
    <t>TGO002Buildings destroyed</t>
  </si>
  <si>
    <t>There is no source providing figures about buildings destroyed in relation to the conflict in Savanes region.</t>
  </si>
  <si>
    <t>TGO002Buildings in affected area</t>
  </si>
  <si>
    <t>There is no source providing figures about economic losses related to the conflict in northern region of Togo.</t>
  </si>
  <si>
    <t>TGO002Economic Losses</t>
  </si>
  <si>
    <t>Cadre Harmonisé 13/11/2023 (HDX)</t>
  </si>
  <si>
    <t>The number of people in need in Togo is obtained from the Cadre Harmonisé data spreadsheet. It includes people in IPC phases 3 to 5, as the region of the Savanes is experiencing a crisis characterised by the influx of refugees, a growing insecurity and a number of Internally Displaced People. The region is also the most food insecure with over 32% of the total number of people nationwide living in emergency and crisis phases. Internally displaced people, refugees and host communities are among the vulnerable groups.</t>
  </si>
  <si>
    <t>TGO002People in Need</t>
  </si>
  <si>
    <t>The number of people in level 1 is obtained from the Cadre Harmonisé data spreadsheet. It includes people in IPC phase 1 located in the Savanes region.</t>
  </si>
  <si>
    <t>TGO002Minimal humanitarian conditions - Level 1</t>
  </si>
  <si>
    <t>The number of people in level 2 is obtained from the Cadre Harmonisé data spreadsheet. It includes people in IPC phase 2 located in the Savanes region.</t>
  </si>
  <si>
    <t>TGO002Stressed humanitarian conditions - Level 2</t>
  </si>
  <si>
    <t>The number of people in level 3 is obtained from the Cadre Harmonisé data spreadsheet. It includes people in IPC phase 3 located in the Savanes region.</t>
  </si>
  <si>
    <t>TGO002Moderate humanitarian conditions - Level 3</t>
  </si>
  <si>
    <t>The number of people in level 4 is 0 as there are no people in IPC phase 4 in the region of the Savanes according to the Cadre Harmonisé data spreadsheet.</t>
  </si>
  <si>
    <t>TGO002Severe humanitarian conditions - Level 4</t>
  </si>
  <si>
    <t>The number of people in level 5 is 0 as there are no people in IPC phase 5 in the region of the Savanes according to the Cadre Harmonisé data spreadsheet.</t>
  </si>
  <si>
    <t>TGO002Extreme humanitarian conditions - Level 5</t>
  </si>
  <si>
    <t>Reports found did not mention clear figures on people facing limited access constraints in the Savanes region of Togo.</t>
  </si>
  <si>
    <t>TGO002People facing limited access constraints</t>
  </si>
  <si>
    <t>Reports found did not mention clear figures on people facing restricted access constraints in the Savanes region of Togo.</t>
  </si>
  <si>
    <t>TGO002People facing restricted access constraints</t>
  </si>
  <si>
    <t>BEN002</t>
  </si>
  <si>
    <t>Benin</t>
  </si>
  <si>
    <t>The people exposed are the total number of people in IPC phases 1 to 5 located in Alibori and Atacora regions affected by a spillover of the Sahel crisis with growing insecurity, internal displacement, and influx of refugees.</t>
  </si>
  <si>
    <t>BEN002People exposed</t>
  </si>
  <si>
    <t>The number of people affected includes people in IPC phases 2 to 5 located in the regions of Alibori and Atacora, where food insecurity is aggravated by the conflict situation and expected to worsen.</t>
  </si>
  <si>
    <t>BEN002People affected</t>
  </si>
  <si>
    <t>No reports were found regarding injuries in relation with the crisis in Benin's northern regions of Alibori and Atacora.</t>
  </si>
  <si>
    <t>BEN002Injuries reported</t>
  </si>
  <si>
    <t>No reports were found regarding illness cases in relation with the crisis in Benin's northern regions of Alibori and Atacora.</t>
  </si>
  <si>
    <t>BEN002Illness cases reported</t>
  </si>
  <si>
    <t>No reports were found regarding buildings damaged in relation with the crisis in Benin's northern regions of Alibori and Atacora.</t>
  </si>
  <si>
    <t>BEN002Buildings damaged</t>
  </si>
  <si>
    <t>No reports were found regarding buildings destroyed in relation with the crisis in Benin's northern regions of Alibori and Atacora.</t>
  </si>
  <si>
    <t>BEN002Buildings destroyed</t>
  </si>
  <si>
    <t>No reports were found regarding the buildings in the area affected by the crisis in North Benin.</t>
  </si>
  <si>
    <t>BEN002Buildings in affected area</t>
  </si>
  <si>
    <t>No reports were found regarding economic losses in relation with the crisis in Benin's northern regions of Alibori and Atacora.</t>
  </si>
  <si>
    <t>BEN002Economic Losses</t>
  </si>
  <si>
    <t>The number of people in need is obtained from the Cadre Harmonisé data spreadsheet. It includes people in IPC phases 3 to 5 located in the regions of Alibori and Atacora, where food insecurity is aggravated by the conflict situation and expected to worsen.</t>
  </si>
  <si>
    <t>BEN002People in Need</t>
  </si>
  <si>
    <t>The number of people in level 1 is obtained from the Cadre Harmonisé data spreadsheet. It includes people in IPC phase 1 located in the regions of Alibori and Atacora.</t>
  </si>
  <si>
    <t>BEN002Minimal humanitarian conditions - Level 1</t>
  </si>
  <si>
    <t>The number of people in level 2 is obtained from the Cadre Harmonisé data spreadsheet. It includes people in IPC phase 2 located in the regions of Alibori and Atacora.</t>
  </si>
  <si>
    <t>BEN002Stressed humanitarian conditions - Level 2</t>
  </si>
  <si>
    <t>The number of people in level 3 is obtained from the Cadre Harmonisé data spreadsheet. It includes people in IPC phase 3 located in the regions of Alibori and Atacora.</t>
  </si>
  <si>
    <t>BEN002Moderate humanitarian conditions - Level 3</t>
  </si>
  <si>
    <t>The number of people in level 4 is 0 as there are no people in IPC phase 4 in the regions of Alibori and Atacora according to the Cadre Harmonisé data spreadsheet.</t>
  </si>
  <si>
    <t>BEN002Severe humanitarian conditions - Level 4</t>
  </si>
  <si>
    <t>The number of people in level 5 is 0 as there are no people in IPC phase 5 in the regions of Alibori and Atacora according to the Cadre Harmonisé data spreadsheet.</t>
  </si>
  <si>
    <t>BEN002Extreme humanitarian conditions - Level 5</t>
  </si>
  <si>
    <t>No reports were found regarding people facing limited access constraints in the regions of Alibori and Atacora in Benin.</t>
  </si>
  <si>
    <t>BEN002People facing limited access constraints</t>
  </si>
  <si>
    <t>No reports were found regarding people facing restricted access constraints in the regions of Alibori and Atacora in Benin.</t>
  </si>
  <si>
    <t>BEN002People facing restricted access constraints</t>
  </si>
  <si>
    <t>Cabo Delgado Islamist Insurgency</t>
  </si>
  <si>
    <t>MOZ004</t>
  </si>
  <si>
    <t>Mozambique</t>
  </si>
  <si>
    <t>MOZ004People facing limited access constraints</t>
  </si>
  <si>
    <t>MOZ004People facing restricted access constraints</t>
  </si>
  <si>
    <t>MOZ004Illness cases reported</t>
  </si>
  <si>
    <t>MOZ004Buildings damaged</t>
  </si>
  <si>
    <t>MOZ004Buildings destroyed</t>
  </si>
  <si>
    <t>MOZ004Buildings in affected area</t>
  </si>
  <si>
    <t>MOZ004Economic Losses</t>
  </si>
  <si>
    <t>Complex crisis in Somalia</t>
  </si>
  <si>
    <t>SOM001</t>
  </si>
  <si>
    <t>Somalia</t>
  </si>
  <si>
    <t>ACLED Accessed  18/04/2024; IOM Accessed 21/02/2024</t>
  </si>
  <si>
    <t xml:space="preserve">https://acleddata.com/dashboard/#/dashboard; https://missingmigrants.iom.int/region/africa?region_incident=4051&amp;route=3906&amp;year%5B%5D=10121&amp;incident_date%5Bmin%5D=09%2F01%2F2022&amp;incident_date%5Bmax%5D=12%2F31%2F2022; </t>
  </si>
  <si>
    <t>Total fatalities reported in Somalia due to Battles, Violence against civilians, Explosions/Remote violence , Riots, Protests, Strategic developments from 15/10/2023 to 15/04/2024 (2,485) and due to mixed migration crisis (9)</t>
  </si>
  <si>
    <t>SOM001Fatalities reported</t>
  </si>
  <si>
    <t>Mixed Migration Flows in Somalia</t>
  </si>
  <si>
    <t>SOM002</t>
  </si>
  <si>
    <t>There is an information gap on this indicator</t>
  </si>
  <si>
    <t>SOM002People facing limited access constraints</t>
  </si>
  <si>
    <t>SOM002People facing restricted access constraints</t>
  </si>
  <si>
    <t>SOM002Illness cases reported</t>
  </si>
  <si>
    <t>SOM002Buildings damaged</t>
  </si>
  <si>
    <t>SOM002Buildings destroyed</t>
  </si>
  <si>
    <t>SOM002Buildings in affected area</t>
  </si>
  <si>
    <t>SOM002Economic Losses</t>
  </si>
  <si>
    <t>Complex crisis in Nigeria</t>
  </si>
  <si>
    <t>NGA001</t>
  </si>
  <si>
    <t>Nigeria</t>
  </si>
  <si>
    <t xml:space="preserve"> ACLED Accessed 19/04/2024</t>
  </si>
  <si>
    <t>Number of fatalities in Nigeria based on ACLED data from 01/10/2023  to 31/03/2024 due Battles, Violence against civilians, Explosions/Remote violence, Riots, Protests, Strategic developments</t>
  </si>
  <si>
    <t>NGA001Fatalities reported</t>
  </si>
  <si>
    <t xml:space="preserve"> OCHA 26/02/2024</t>
  </si>
  <si>
    <t>https://www.unocha.org/attachments/315207fa-1297-493b-bec1-20016aebed01/2024_Ethiopia_Humanitarian_Needs_Overview_Feb_2024.pdf</t>
  </si>
  <si>
    <t>Host and non host community, refugees, IDPs and returnees</t>
  </si>
  <si>
    <t>ETH005Crisis affected groups</t>
  </si>
  <si>
    <t>IDPs, Refugees, Returnees, Host</t>
  </si>
  <si>
    <t>ETH004Crisis affected groups</t>
  </si>
  <si>
    <t>UNHCR 16/03/2024</t>
  </si>
  <si>
    <t>https://data.unhcr.org/en/documents/download/107313</t>
  </si>
  <si>
    <t>Refugees and asylum seekers, Host community</t>
  </si>
  <si>
    <t>ETH003Crisis affected groups</t>
  </si>
  <si>
    <t>OCHA 03/08/2022</t>
  </si>
  <si>
    <t>https://reliefweb.int/report/ethiopia/ethiopia-humanitarian-response-plan-2022-july-2022</t>
  </si>
  <si>
    <t>Affected groups in the crisis: Hosts; Returnees;IDPs;Refugees</t>
  </si>
  <si>
    <t>ETH001Crisis affected groups</t>
  </si>
  <si>
    <t>No new data available for April 2024 update</t>
  </si>
  <si>
    <t>COL002Economic Losses</t>
  </si>
  <si>
    <t>Govt. Malawi 30/04/2023</t>
  </si>
  <si>
    <t>https://reliefweb.int/report/malawi/malawi-2023-tropical-cyclone-freddy-post-disaster-needs-assessment-april-2023</t>
  </si>
  <si>
    <t xml:space="preserve">A  total  of  260,681  houses  have  been  damaged,  of  which  120,394  are destroyed. </t>
  </si>
  <si>
    <t>MWI002Buildings damaged</t>
  </si>
  <si>
    <t>MWI002Buildings destroyed</t>
  </si>
  <si>
    <t>OCHA 27/06/2023</t>
  </si>
  <si>
    <t>https://reliefweb.int/report/malawi/malawi-cholera-tropical-cyclone-freddy-response-dashboard-april-2023</t>
  </si>
  <si>
    <t>social, economic, and infrastructure sectors damages are $506.7 million to Tropical Cyclone Freddy</t>
  </si>
  <si>
    <t>MWI002Economic Losses</t>
  </si>
  <si>
    <t>UNICEF 12/04/2024</t>
  </si>
  <si>
    <t>https://reliefweb.int/report/congo/unicef-republique-du-congo-urgence-inondations-rapport-de-situation-12-avril-2024</t>
  </si>
  <si>
    <t>This figure corresponds to the number of people experiencing at least severity level 1 across the country. Given that there is no estimate of the number of people in level 2, we consider all the rest of the population which is not at severity level 3 as at least exposed.</t>
  </si>
  <si>
    <t>COG001People exposed</t>
  </si>
  <si>
    <t>This figure corresponds to the number of people experiencing at least severity level 2 across the country. Given that there is no estimate of the number of people in level 2, we consider all the rest of the population which is not at severity level 3 as at least exposed.</t>
  </si>
  <si>
    <t>COG001People affected</t>
  </si>
  <si>
    <t>Because of a lack of recent data on humanitarian needs, it was decided to use the figure from the last multi-sectoral assessment in January 2024, after the floods affected at least 9 of the 12 departments. All people in need are considered at severity level 3, as there is insufficient information on the level of severity of their needs. However, it is possible that this figure underestimates the true scale of needs. According to UNICEF appeals, the number of people in need exceeded 1 million over the past two years. However, there are no up-to-date food security figures or any other documents that indicate the extent of the need across the country. Therefore, the figure of people affected by flooding was chosen as a proxy.</t>
  </si>
  <si>
    <t>COG001People in Need</t>
  </si>
  <si>
    <t>In the different crises, the level 1 population was calculated from WB population data. Given that there is no estimate of the number of people in level 1, we have included here all the rest of the population which is not at severity level 3 or higher.</t>
  </si>
  <si>
    <t>COG001Minimal humanitarian conditions - Level 1</t>
  </si>
  <si>
    <t>Given that there is no estimate of the number of people in level 1 and 2, we have included all the rest of the population which is not at severity level 3 or higher in level 1.</t>
  </si>
  <si>
    <t>COG001Stressed humanitarian conditions - Level 2</t>
  </si>
  <si>
    <t>COG001Moderate humanitarian conditions - Level 3</t>
  </si>
  <si>
    <t xml:space="preserve"> All people in need are considered at severity level 3, as there is insufficient information on the level of severity of their needs.</t>
  </si>
  <si>
    <t>COG001Severe humanitarian conditions - Level 4</t>
  </si>
  <si>
    <t>COG001Extreme humanitarian conditions - Level 5</t>
  </si>
  <si>
    <t>Drought in Madagascar</t>
  </si>
  <si>
    <t>MDG002</t>
  </si>
  <si>
    <t>Madagascar</t>
  </si>
  <si>
    <t>Info gap</t>
  </si>
  <si>
    <t>MDG002Fatalities reported</t>
  </si>
  <si>
    <t>IPC 23/08/2023</t>
  </si>
  <si>
    <t>Eswatini: Acute Food Insecurity Situation for June - September 2023 and Projection for October 2023 - March 2024 | IPC - Integrated Food Security Phase Classification (ipcinfo.org)</t>
  </si>
  <si>
    <t>Non host community</t>
  </si>
  <si>
    <t>SWZ001Crisis affected groups</t>
  </si>
  <si>
    <t>MWI002Injuries reported</t>
  </si>
  <si>
    <t>MDM 02/05/2023</t>
  </si>
  <si>
    <t>https://reliefweb.int/report/madagascar/madagascar-humanitarian-emergency-driven-climate-crisis</t>
  </si>
  <si>
    <t>Host Community</t>
  </si>
  <si>
    <t>MDG002Crisis affected groups</t>
  </si>
  <si>
    <t xml:space="preserve">No available data to assess this indictaor. </t>
  </si>
  <si>
    <t>MDG002People facing limited access constraints</t>
  </si>
  <si>
    <t>MDG002People facing restricted access constraints</t>
  </si>
  <si>
    <t>MDG002Injuries reported</t>
  </si>
  <si>
    <t>MDG002Buildings damaged</t>
  </si>
  <si>
    <t>MDG002Buildings in affected area</t>
  </si>
  <si>
    <t>MDG002Buildings destroyed</t>
  </si>
  <si>
    <t>MDG002Economic Losses</t>
  </si>
  <si>
    <t>Denial of existence of humanitarian needs or entitlements to assistance</t>
  </si>
  <si>
    <t>ACAPS Access Methodology</t>
  </si>
  <si>
    <t>REG007Denial of existence of humanitarian needs or entitlements to assistance</t>
  </si>
  <si>
    <t>Impediments to entry into country (bureaucratic and administrative)</t>
  </si>
  <si>
    <t>REG007Impediments to entry into country (bureaucratic and administrative)</t>
  </si>
  <si>
    <t>Interference into implementation of humanitarian activities</t>
  </si>
  <si>
    <t>REG007Interference into implementation of humanitarian activities</t>
  </si>
  <si>
    <t>Ongoing insecurity/hostilities affecting humanitarian assistance</t>
  </si>
  <si>
    <t>REG007Ongoing insecurity/hostilities affecting humanitarian assistance</t>
  </si>
  <si>
    <t>Physical constraints in the environment (obstacles related to terrain, climate, lack of infrastructure, etc.)</t>
  </si>
  <si>
    <t>REG007Physical constraints in the environment (obstacles related to terrain, climate, lack of infrastructure, etc.)</t>
  </si>
  <si>
    <t>Presence of mines and improvised explosive devices</t>
  </si>
  <si>
    <t>REG007Presence of mines and improvised explosive devices</t>
  </si>
  <si>
    <t>Restriction and obstruction of access to services and assistance</t>
  </si>
  <si>
    <t>REG007Restriction and obstruction of access to services and assistance</t>
  </si>
  <si>
    <t>Restriction of movement (impediments to freedom of movement and/or administrative restrictions)</t>
  </si>
  <si>
    <t>REG007Restriction of movement (impediments to freedom of movement and/or administrative restrictions)</t>
  </si>
  <si>
    <t>Violence against personnel, facilities and assets</t>
  </si>
  <si>
    <t>REG007Violence against personnel, facilities and assets</t>
  </si>
  <si>
    <t>REG008Denial of existence of humanitarian needs or entitlements to assistance</t>
  </si>
  <si>
    <t>REG008Impediments to entry into country (bureaucratic and administrative)</t>
  </si>
  <si>
    <t>REG008Interference into implementation of humanitarian activities</t>
  </si>
  <si>
    <t>REG008Ongoing insecurity/hostilities affecting humanitarian assistance</t>
  </si>
  <si>
    <t>REG008Physical constraints in the environment (obstacles related to terrain, climate, lack of infrastructure, etc.)</t>
  </si>
  <si>
    <t>REG008Presence of mines and improvised explosive devices</t>
  </si>
  <si>
    <t>REG008Restriction and obstruction of access to services and assistance</t>
  </si>
  <si>
    <t>REG008Restriction of movement (impediments to freedom of movement and/or administrative restrictions)</t>
  </si>
  <si>
    <t>REG008Violence against personnel, facilities and assets</t>
  </si>
  <si>
    <t>REG011Denial of existence of humanitarian needs or entitlements to assistance</t>
  </si>
  <si>
    <t>REG011Impediments to entry into country (bureaucratic and administrative)</t>
  </si>
  <si>
    <t>REG011Interference into implementation of humanitarian activities</t>
  </si>
  <si>
    <t>REG011Ongoing insecurity/hostilities affecting humanitarian assistance</t>
  </si>
  <si>
    <t>REG011Physical constraints in the environment (obstacles related to terrain, climate, lack of infrastructure, etc.)</t>
  </si>
  <si>
    <t>REG011Presence of mines and improvised explosive devices</t>
  </si>
  <si>
    <t>REG011Restriction and obstruction of access to services and assistance</t>
  </si>
  <si>
    <t>REG011Restriction of movement (impediments to freedom of movement and/or administrative restrictions)</t>
  </si>
  <si>
    <t>REG011Violence against personnel, facilities and assets</t>
  </si>
  <si>
    <t>ETH003Violence against personnel, facilities and assets</t>
  </si>
  <si>
    <t>REG002Denial of existence of humanitarian needs or entitlements to assistance</t>
  </si>
  <si>
    <t>REG002Impediments to entry into country (bureaucratic and administrative)</t>
  </si>
  <si>
    <t>REG002Interference into implementation of humanitarian activities</t>
  </si>
  <si>
    <t>REG002Ongoing insecurity/hostilities affecting humanitarian assistance</t>
  </si>
  <si>
    <t>REG002Physical constraints in the environment (obstacles related to terrain, climate, lack of infrastructure, etc.)</t>
  </si>
  <si>
    <t>REG002Presence of mines and improvised explosive devices</t>
  </si>
  <si>
    <t>REG002Restriction and obstruction of access to services and assistance</t>
  </si>
  <si>
    <t>REG002Restriction of movement (impediments to freedom of movement and/or administrative restrictions)</t>
  </si>
  <si>
    <t>REG002Violence against personnel, facilities and assets</t>
  </si>
  <si>
    <t>REG014Denial of existence of humanitarian needs or entitlements to assistance</t>
  </si>
  <si>
    <t>REG014Impediments to entry into country (bureaucratic and administrative)</t>
  </si>
  <si>
    <t>REG014Interference into implementation of humanitarian activities</t>
  </si>
  <si>
    <t>REG014Ongoing insecurity/hostilities affecting humanitarian assistance</t>
  </si>
  <si>
    <t>REG014Physical constraints in the environment (obstacles related to terrain, climate, lack of infrastructure, etc.)</t>
  </si>
  <si>
    <t>REG014Presence of mines and improvised explosive devices</t>
  </si>
  <si>
    <t>REG014Restriction and obstruction of access to services and assistance</t>
  </si>
  <si>
    <t>REG014Restriction of movement (impediments to freedom of movement and/or administrative restrictions)</t>
  </si>
  <si>
    <t>REG014Violence against personnel, facilities and assets</t>
  </si>
  <si>
    <t>REG004Denial of existence of humanitarian needs or entitlements to assistance</t>
  </si>
  <si>
    <t>REG004Impediments to entry into country (bureaucratic and administrative)</t>
  </si>
  <si>
    <t>REG004Interference into implementation of humanitarian activities</t>
  </si>
  <si>
    <t>REG004Ongoing insecurity/hostilities affecting humanitarian assistance</t>
  </si>
  <si>
    <t>REG004Physical constraints in the environment (obstacles related to terrain, climate, lack of infrastructure, etc.)</t>
  </si>
  <si>
    <t>REG004Presence of mines and improvised explosive devices</t>
  </si>
  <si>
    <t>REG004Restriction and obstruction of access to services and assistance</t>
  </si>
  <si>
    <t>REG004Restriction of movement (impediments to freedom of movement and/or administrative restrictions)</t>
  </si>
  <si>
    <t>REG004Violence against personnel, facilities and assets</t>
  </si>
  <si>
    <t>REG006Denial of existence of humanitarian needs or entitlements to assistance</t>
  </si>
  <si>
    <t>REG006Impediments to entry into country (bureaucratic and administrative)</t>
  </si>
  <si>
    <t>REG006Interference into implementation of humanitarian activities</t>
  </si>
  <si>
    <t>REG006Ongoing insecurity/hostilities affecting humanitarian assistance</t>
  </si>
  <si>
    <t>REG006Physical constraints in the environment (obstacles related to terrain, climate, lack of infrastructure, etc.)</t>
  </si>
  <si>
    <t>REG006Presence of mines and improvised explosive devices</t>
  </si>
  <si>
    <t>REG006Restriction and obstruction of access to services and assistance</t>
  </si>
  <si>
    <t>REG006Restriction of movement (impediments to freedom of movement and/or administrative restrictions)</t>
  </si>
  <si>
    <t>REG006Violence against personnel, facilities and assets</t>
  </si>
  <si>
    <t>REG012Denial of existence of humanitarian needs or entitlements to assistance</t>
  </si>
  <si>
    <t>REG012Impediments to entry into country (bureaucratic and administrative)</t>
  </si>
  <si>
    <t>REG012Interference into implementation of humanitarian activities</t>
  </si>
  <si>
    <t>REG012Ongoing insecurity/hostilities affecting humanitarian assistance</t>
  </si>
  <si>
    <t>REG012Physical constraints in the environment (obstacles related to terrain, climate, lack of infrastructure, etc.)</t>
  </si>
  <si>
    <t>REG012Presence of mines and improvised explosive devices</t>
  </si>
  <si>
    <t>REG012Restriction and obstruction of access to services and assistance</t>
  </si>
  <si>
    <t>REG012Restriction of movement (impediments to freedom of movement and/or administrative restrictions)</t>
  </si>
  <si>
    <t>REG012Violence against personnel, facilities and assets</t>
  </si>
  <si>
    <t>REG013Denial of existence of humanitarian needs or entitlements to assistance</t>
  </si>
  <si>
    <t>REG013Impediments to entry into country (bureaucratic and administrative)</t>
  </si>
  <si>
    <t>REG013Interference into implementation of humanitarian activities</t>
  </si>
  <si>
    <t>REG013Ongoing insecurity/hostilities affecting humanitarian assistance</t>
  </si>
  <si>
    <t>REG013Physical constraints in the environment (obstacles related to terrain, climate, lack of infrastructure, etc.)</t>
  </si>
  <si>
    <t>REG013Presence of mines and improvised explosive devices</t>
  </si>
  <si>
    <t>REG013Restriction and obstruction of access to services and assistance</t>
  </si>
  <si>
    <t>REG013Restriction of movement (impediments to freedom of movement and/or administrative restrictions)</t>
  </si>
  <si>
    <t>REG013Violence against personnel, facilities and assets</t>
  </si>
  <si>
    <t>REG015Denial of existence of humanitarian needs or entitlements to assistance</t>
  </si>
  <si>
    <t>REG015Impediments to entry into country (bureaucratic and administrative)</t>
  </si>
  <si>
    <t>REG015Interference into implementation of humanitarian activities</t>
  </si>
  <si>
    <t>REG015Ongoing insecurity/hostilities affecting humanitarian assistance</t>
  </si>
  <si>
    <t>REG015Physical constraints in the environment (obstacles related to terrain, climate, lack of infrastructure, etc.)</t>
  </si>
  <si>
    <t>REG015Presence of mines and improvised explosive devices</t>
  </si>
  <si>
    <t>REG015Restriction and obstruction of access to services and assistance</t>
  </si>
  <si>
    <t>REG015Restriction of movement (impediments to freedom of movement and/or administrative restrictions)</t>
  </si>
  <si>
    <t>REG015Violence against personnel, facilities and assets</t>
  </si>
  <si>
    <t>The State Statistical Committee of the Republic of Azerbaijan accessed on  24/02/2024 ; UNHCR 27/06/2022 ; UNHCR 23/10/2023; Statistical Committee of Armenia accessed on 24/02/2024; UNHCR 27/06/2022</t>
  </si>
  <si>
    <t xml:space="preserve">https://armstat.am/nsdp/  ; https://data.unhcr.org/en/country/arm?secret=unhcrrestricted ; 
https://data.unhcr.org/en/documents/details/94135 ; https://www.stat.gov.az/source/demoqraphy/ap/?lang=en;   https://data.unhcr.org/en/documents/details/93878 ; https://azerbaijan.un.org/en/250325-unhcr-azerbaijan-september-2023-fact-sheet
</t>
  </si>
  <si>
    <t>Total population of Armenia and Azerbaijan</t>
  </si>
  <si>
    <t>REG013Total population</t>
  </si>
  <si>
    <t>The State Statistical Committee of the Republic of Azerbaijan 05/07/2023 ;
Crisis Group accessed  30/05/2023; Statistical Committee of Armenia  accessed on 31/12/2023 ; IFRC 07/10/2022 ;  UNHCR Accessed on 31/12/2023</t>
  </si>
  <si>
    <t>https://armstat.am/en/?nid=111;  https://data2.unhcr.org/en/country/arm?secret=unhcrrestricted ;
https://reliefweb.int/report/armenia/armenia-population-movement-2022-dref-application-mdram010; https://www.stat.gov.az/source/demoqraphy/ap/?lang=en ;
https://www.crisisgroup.org/content/nagorno-karabakh-conflict-visual-explainer</t>
  </si>
  <si>
    <t>The Total Area affected by the crisis, In azerbaijan (Karabakh Economic Region and Eastern Zangazur Region); In Armenia (Gegharkunik, Syunik, Vayots Dzor; Kotayk marz; Ararart marz; Yerevan)</t>
  </si>
  <si>
    <t>REG013Landmass affected</t>
  </si>
  <si>
    <t>The State Statistical Committee of the Republic of Azerbaijan accessed on 24/02/2024 ;
JAM news 07/07/2021 ;  UNHCR accessed on 24/02/2024 ; UNHCR 27/06/2022; Statistical Committee of Armenia accessed on 24/02/2024 ; UNHCR accessed on 24/02/2024 ;  UNHCR 27/06/2022 ; IFRC 7/10/2022</t>
  </si>
  <si>
    <t xml:space="preserve">https://armstat.am/en/?nid=111 ;  https://data2.unhcr.org/en/country/arm?secret=unhcrrestricted ; https://data.unhcr.org/en/documents/details/94135 ; https://reliefweb.int/report/armenia/armenia-population-movement-2022-dref-application-mdram010; https://www.stat.gov.az/source/demoqraphy/ap/?lang=en
https://jam-news.net/karabakh-and-east-zangezur-economic-regions-are-created-in-azerbaijan/ ;  https://data2.unhcr.org/en/country/arm?secret=unhcrrestricted ; https://data.unhcr.org/en/documents/details/93878
</t>
  </si>
  <si>
    <t xml:space="preserve">The exposed population by the conflict and the host community </t>
  </si>
  <si>
    <t>REG013People exposed</t>
  </si>
  <si>
    <t>The State Statistical Committee of the Republic of Azerbaijan accessed on 24/02/2024 ; crisis group accessed on 30/05/2023; IFRC 12/06/2023 ; UNHCR accessed on 24/02/2024 ; UNHCR 27/06/2022</t>
  </si>
  <si>
    <t>https://reliefweb.int/report/armenia/armenia-population-movement-dref-operation-ndeg-mdram010-final-report ; https://data2.unhcr.org/en/country/arm?secret=unhcrrestricted ;
 https://data.unhcr.org/en/documents/details/94135; https://www.stat.gov.az/source/demoqraphy/ap/?lang=en ; https://www.crisisgroup.org/content/nagorno-karabakh-conflict-visual-explainer</t>
  </si>
  <si>
    <t xml:space="preserve">The affected population by the conflict </t>
  </si>
  <si>
    <t>REG013People affected</t>
  </si>
  <si>
    <t xml:space="preserve"> UNHCR 27/06/2022; UNHCR accessed on 24/02/2024 ; IFRC 07/10/2022 </t>
  </si>
  <si>
    <t>https://data2.unhcr.org/en/country/arm?secret=unhcrrestricted ; https://reliefweb.int/report/armenia/armenia-population-movement-2022-dref-application-mdram010 ; https://data.unhcr.org/en/documents/details/94135; https://data.unhcr.org/en/documents/details/93878</t>
  </si>
  <si>
    <t>The figure represents the number of people displaced from NK to Armenia as of 31 December 2021 + the number of people displaced from NK to Armenia in the period between the end of September 2023 and 07 February 2024.</t>
  </si>
  <si>
    <t>REG013People displaced</t>
  </si>
  <si>
    <t>crisis group accessed on 25/10/2023 ; Public Radio of Armenia 20/09/2023 ; BBC 26/09/2023</t>
  </si>
  <si>
    <t>https://www.crisisgroup.org/content/nagorno-karabakh-conflict-visual-explainer; https://www.crisisgroup.org/content/nagorno-karabakh-conflict-visual-explainer ; https://en.armradio.am/2023/09/20/at-least-200-killed-over-400-wounded-in-azerbaijani-attack-artsakh-ombudsman/ ; https://www.bbc.com/news/world-europe-66905581</t>
  </si>
  <si>
    <t>The figure represents the number of people wounded ( non_combatants)between 01 March 2023 and 20 September 2023 related to Nagorno-Karabakh Conflict.</t>
  </si>
  <si>
    <t>REG013Injuries reported</t>
  </si>
  <si>
    <t>REG001Denial of existence of humanitarian needs or entitlements to assistance</t>
  </si>
  <si>
    <t>REG001Impediments to entry into country (bureaucratic and administrative)</t>
  </si>
  <si>
    <t>REG001Interference into implementation of humanitarian activities</t>
  </si>
  <si>
    <t>REG001Ongoing insecurity/hostilities affecting humanitarian assistance</t>
  </si>
  <si>
    <t>REG001Physical constraints in the environment (obstacles related to terrain, climate, lack of infrastructure, etc.)</t>
  </si>
  <si>
    <t>REG001Presence of mines and improvised explosive devices</t>
  </si>
  <si>
    <t>REG001Restriction and obstruction of access to services and assistance</t>
  </si>
  <si>
    <t>REG001Restriction of movement (impediments to freedom of movement and/or administrative restrictions)</t>
  </si>
  <si>
    <t>REG001Violence against personnel, facilities and assets</t>
  </si>
  <si>
    <t>IRN004Violence against personnel, facilities and assets</t>
  </si>
  <si>
    <t>ACLED accessed on 24/02/2024</t>
  </si>
  <si>
    <t>The figure represents the number of fatalities between 01 August 2023 and 16 February 2024 related to Nagorno-Karabakh Conflict.</t>
  </si>
  <si>
    <t>REG013Fatalities reported</t>
  </si>
  <si>
    <t>The figure represents the number of fatalities between 01 August 2023 and 16 February 2024.</t>
  </si>
  <si>
    <t>REG013Fatalities in all crises</t>
  </si>
  <si>
    <t>The Guardian 02/10/2023 ; UNHCR accessed on 24/02/2024; UNHCR accessed on 24/02/2024 ; IFRC 07/10/2022 ; UNHCR 27/06/2022</t>
  </si>
  <si>
    <t xml:space="preserve">https://data2.unhcr.org/en/country/arm?secret=unhcrrestricted ; https://reliefweb.int/report/armenia/armenia-population-movement-2022-dref-application-mdram010 ;  https://data.unhcr.org/en/documents/details/94135; https://www.theguardian.com/world/2023/oct/02/nagorno-karabakh-ghost-town-un-ethnic-armenians-azerbaijan#:~:text=%E2%80%9CAs%20few%20as%2050%20to,the%20experience%20must%20have%20caused.%E2%80%9D </t>
  </si>
  <si>
    <t xml:space="preserve">The figure represents the number of people in need (resultling from the Nagorno-Karabakh Conflict) in Azerbijan and Armenia. </t>
  </si>
  <si>
    <t>REG013People in Need</t>
  </si>
  <si>
    <t xml:space="preserve">The State Statistical Committee of the Republic of Azerbaijan accessed on 24/02/2024 ;
JAM news 07/07/2021 ;  UNHCR accessed on 24/02/2024 ; UNHCR 27/06/2022 ; crisis group accessed on 30/05/2023; Statistical Committee of Armenia accessed on 24/02/2024 ;  UNHCR 27/06/2022 ; IFRC 7/10/2022 ; IFRC 12/06/2023 ; UNHCR accessed on 24/02/2024 </t>
  </si>
  <si>
    <t>https://armstat.am/en/?nid=111 ;  https://data2.unhcr.org/en/country/arm?secret=unhcrrestricted ; https://reliefweb.int/report/armenia/armenia-population-movement-2022-dref-application-mdram010 ; https://reliefweb.int/report/armenia/armenia-population-movement-dref-operation-ndeg-mdram010-final-report ; 
 https://data.unhcr.org/en/documents/details/94135; https://www.stat.gov.az/source/demoqraphy/ap/?lang=en
https://jam-news.net/karabakh-and-east-zangezur-economic-regions-are-created-in-azerbaijan/ ; https://data.unhcr.org/en/documents/details/93878 ;
https://www.crisisgroup.org/content/nagorno-karabakh-conflict-visual-explainer; https://www.stat.gov.az/source/demoqraphy/ap/?lang=en
https://jam-news.net/karabakh-and-east-zangezur-economic-regions-are-created-in-azerbaijan/ ;  
https://www.crisisgroup.org/content/nagorno-karabakh-conflict-visual-explainer</t>
  </si>
  <si>
    <t>Level 1 in ARM002 + Level 1 in AZE002</t>
  </si>
  <si>
    <t>REG013Minimal humanitarian conditions - Level 1</t>
  </si>
  <si>
    <t>The State Statistical Committee of the Republic of Azerbaijan accessed on 24/02/2024 ; crisis group accessed on 30/05/2023 ; The Guardian 02/10/2023 ; UNHCR accessed on 24/02/2024; IFRC 12/06/2023 ; UNHCR 27/06/2022 ; IFRC 07/10/2022</t>
  </si>
  <si>
    <t>https://reliefweb.int/report/armenia/armenia-population-movement-dref-operation-ndeg-mdram010-final-report 
 https://data.unhcr.org/en/documents/details/94135  ; https://reliefweb.int/report/armenia/armenia-population-movement-2022-dref-application-mdram010 ; https://www.stat.gov.az/source/demoqraphy/ap/?lang=en ; https://www.crisisgroup.org/content/nagorno-karabakh-conflict-visual-explainer ; https://www.theguardian.com/world/2023/oct/02/nagorno-karabakh-ghost-town-un-ethnic-armenians-azerbaijan#:~:text=%E2%80%9CAs%20few%20as%2050%20to,the%20experience%20must%20have%20caused.%E2%80%9D ; https://data2.unhcr.org/en/country/arm?secret=unhcrrestricted.</t>
  </si>
  <si>
    <t>Level 2 in ARM002 + Level 2 in AZE002</t>
  </si>
  <si>
    <t>REG013Stressed humanitarian conditions - Level 2</t>
  </si>
  <si>
    <t>Level 3 in ARM002 + Level 3 in AZE002</t>
  </si>
  <si>
    <t>REG013Moderate humanitarian conditions - Level 3</t>
  </si>
  <si>
    <t>The Guardian 02/10/2023 ; UNHCR accessed on 24/02/2024; UNHCR accessed on 24/02/2024 ; IFRC 07/10/2022</t>
  </si>
  <si>
    <t xml:space="preserve">https://data2.unhcr.org/en/country/arm?secret=unhcrrestricted ; https://reliefweb.int/report/armenia/armenia-population-movement-2022-dref-application-mdram010; https://www.theguardian.com/world/2023/oct/02/nagorno-karabakh-ghost-town-un-ethnic-armenians-azerbaijan#:~:text=%E2%80%9CAs%20few%20as%2050%20to,the%20experience%20must%20have%20caused.%E2%80%9D </t>
  </si>
  <si>
    <t>Level 4 in ARM002 + Level 4 in AZE002</t>
  </si>
  <si>
    <t>REG013Severe humanitarian conditions - Level 4</t>
  </si>
  <si>
    <t>The Guardian 02/10/2023 ; UNHCR accessed on 24/02/2024 ; IFRC 07/10/2022</t>
  </si>
  <si>
    <t>https://data2.unhcr.org/en/country/arm?secret=unhcrrestricted ; https://reliefweb.int/report/armenia/armenia-population-movement-2022-dref-application-mdram010; https://www.theguardian.com/world/2023/oct/02/nagorno-karabakh-ghost-town-un-ethnic-armenians-azerbaijan#:~:text=%E2%80%9CAs%20few%20as%2050%20to,the%20experience%20must%20have%20caused.%E2%80%9D</t>
  </si>
  <si>
    <t>Level 5 in ARM002 + Level 5 in AZE002</t>
  </si>
  <si>
    <t>REG013Extreme humanitarian conditions - Level 5</t>
  </si>
  <si>
    <t xml:space="preserve">  UNCT Armenia  23/08/2022</t>
  </si>
  <si>
    <t>https://armenia.un.org/en/196136-armenia-inter-agency-response-plan-final-report</t>
  </si>
  <si>
    <t>Refugee Like people and the Host community</t>
  </si>
  <si>
    <t>REG013Crisis affected groups</t>
  </si>
  <si>
    <t xml:space="preserve">See the individual crises </t>
  </si>
  <si>
    <t xml:space="preserve">Sum of the population of the individual crises. </t>
  </si>
  <si>
    <t>REG004Total population</t>
  </si>
  <si>
    <t xml:space="preserve">Sum of the affected areas in the individual crises </t>
  </si>
  <si>
    <t>REG004Landmass affected</t>
  </si>
  <si>
    <t xml:space="preserve">Sum of the people living in the affected areas in the individual crises </t>
  </si>
  <si>
    <t>REG004People exposed</t>
  </si>
  <si>
    <t xml:space="preserve">Sum of the people affected in the individual crises </t>
  </si>
  <si>
    <t>REG004People affected</t>
  </si>
  <si>
    <t xml:space="preserve">The number of people displaced by the Syrian conflict, including IDPs registered in Syria, and Syrians who have left Syria including to countries in the region and to Europe and North Africa. 
</t>
  </si>
  <si>
    <t>REG004People displaced</t>
  </si>
  <si>
    <t>The civilian deaths recorded in Syria caused by the conflict in the last six months</t>
  </si>
  <si>
    <t>REG004Fatalities reported</t>
  </si>
  <si>
    <t>The civilian deaths recorded in all crisis in all countries part of the Syria regional in the last six months</t>
  </si>
  <si>
    <t>REG004Fatalities in all crises</t>
  </si>
  <si>
    <t xml:space="preserve">The sum of the PIN figures in Syria, Lebanon, Jordan, Iraq, Turkey, Egypt </t>
  </si>
  <si>
    <t>REG004People in Need</t>
  </si>
  <si>
    <t xml:space="preserve">Sum of the individual crises </t>
  </si>
  <si>
    <t>REG004Minimal humanitarian conditions - Level 1</t>
  </si>
  <si>
    <t>REG004Stressed humanitarian conditions - Level 2</t>
  </si>
  <si>
    <t>REG004Moderate humanitarian conditions - Level 3</t>
  </si>
  <si>
    <t>REG004Severe humanitarian conditions - Level 4</t>
  </si>
  <si>
    <t>REG004Extreme humanitarian conditions - Level 5</t>
  </si>
  <si>
    <t xml:space="preserve">Sum of the population of the individual crises Mixed Migration - Turkey and Greece </t>
  </si>
  <si>
    <t>REG006Total population</t>
  </si>
  <si>
    <t>Sum of the affected areas in the individual crises Mixed Migration - Turkey and Greece</t>
  </si>
  <si>
    <t>REG006Landmass affected</t>
  </si>
  <si>
    <t>Sum of the people living in the affected areas in the individual crises Mixed Migration - Turkey and Greece</t>
  </si>
  <si>
    <t>REG006People exposed</t>
  </si>
  <si>
    <t>Sum of the people affected in the individual crises Mixed Migration - Turkey and Greece</t>
  </si>
  <si>
    <t>REG006People affected</t>
  </si>
  <si>
    <t>The number of people displaced, Mixed Migration - Turkey and Greece</t>
  </si>
  <si>
    <t>REG006People displaced</t>
  </si>
  <si>
    <t>The civilian deaths recorded in Mixed Migration crisis- Turkey and Greece between  between 01 December 2023 and 31 May 2024. The true number of fatalities may be higher as a result of unreported incidents.</t>
  </si>
  <si>
    <t>REG006Fatalities reported</t>
  </si>
  <si>
    <t>REG006Fatalities in all crises</t>
  </si>
  <si>
    <t>The sum of the PIN figures from Mixed Migration crisis- Turkey and Greece</t>
  </si>
  <si>
    <t>REG006People in Need</t>
  </si>
  <si>
    <t>Sum of the individual crises, Mixed Migration - Turkey and Greece</t>
  </si>
  <si>
    <t>REG006Minimal humanitarian conditions - Level 1</t>
  </si>
  <si>
    <t>REG006Stressed humanitarian conditions - Level 2</t>
  </si>
  <si>
    <t>REG006Moderate humanitarian conditions - Level 3</t>
  </si>
  <si>
    <t>REG006Severe humanitarian conditions - Level 4</t>
  </si>
  <si>
    <t>REG006Extreme humanitarian conditions - Level 5</t>
  </si>
  <si>
    <t xml:space="preserve">Number of different types of affected population groups: 
- Refugees, asylum seekers, and others of concern (such as migrants etc.)
- Host 
- Non-Host </t>
  </si>
  <si>
    <t>REG006Crisis affected groups</t>
  </si>
  <si>
    <t>There are no approximate or exact figures about economic losses</t>
  </si>
  <si>
    <t>DOM002Economic Losses</t>
  </si>
  <si>
    <t>UNFPA 20/07/2023</t>
  </si>
  <si>
    <t>https://data.humdata.org/dataset/01679d5e-9cf1-45a4-a212-662a2309780c/resource/70c8e692-1698-4cc9-9d8c-02300983afa0/download/ago_admpop_2023.xlsx</t>
  </si>
  <si>
    <t>This corresponds to all people living in Kuando Kubango, Moxico, Cunene, Huila and Namibe provinces. The figure was calculated based on a projection of the population in 2023.</t>
  </si>
  <si>
    <t>AGO002People exposed</t>
  </si>
  <si>
    <t>WFP 30/05/2024</t>
  </si>
  <si>
    <t xml:space="preserve">https://docs.wfp.org/api/documents/WFP-0000159208/download/ </t>
  </si>
  <si>
    <t>Since there is no recent estimate of the number of people in level 2, all people living in the affected area, apart from those in level 3, are classified as in level 1. In this case, People Affected equals PIN.</t>
  </si>
  <si>
    <t>AGO002People affected</t>
  </si>
  <si>
    <t xml:space="preserve">This the number of people in need according to the latest WFP hotspot analysis in 2024. The SADC PIN figure was considered but it is lower than the WFP figure (2.2M), without further detail on the source or the calculation method. This is why WFP hotspot analysis was favored in this specific case. The figure corresponds to people projected to experience IPC3 or above levels of food insecurity through 2024. Indeed, the increase reflects a change of source and the geographic expansion of the drought crisis in southern Angola crisis. Given that there has been no IPC analysis since 2021, we were always looking for new sources to update the PIN for this crisis. Two potential sources (SADC appeal and WFP Southern Africa drought hotspot analysis) were recently published, and it is between these two that a choice was made.
The SADC appeal indicates 1.8M experiencing IPC3+ levels in the country (while not being precise on the period considered) while WFP indicates 2.8 million people expected to be in acute food insecurity in southern Angola after the 2024 harvest.
While for the SADC report we were unable to explain the methodology, the WFP figure comes from the combination of their estimate of the ‘Vulnerable Population’ (which is the latest IPC figure) and Drought Affected people. Thus, we had two sources of information, one of which lacked details while the other seemed more precise in terms of the area concerned and the methodology for estimating people in need. The choice therefore fell on the WFP Southern Africa Drought Hotspot Analysis.
The SADC, however, remains a source used for other crises mainly because there are no more recent and more detailed alternative sources.
</t>
  </si>
  <si>
    <t>AGO002People in Need</t>
  </si>
  <si>
    <t xml:space="preserve">https://data.humdata.org/dataset/01679d5e-9cf1-45a4-a212-662a2309780c/resource/70c8e692-1698-4cc9-9d8c-02300983afa0/download/ago_admpop_2023.xlsx </t>
  </si>
  <si>
    <t>This corresponds to all people living in the affected areas, with the exception of those in level 3. The figure was calculated based on a projection of the population in 2023.</t>
  </si>
  <si>
    <t>AGO002Minimal humanitarian conditions - Level 1</t>
  </si>
  <si>
    <t>Since there is no recent estimate of the number of people in level 2, all people living in the affected area, apart from those in level 3, are classified as in level 1.</t>
  </si>
  <si>
    <t>AGO002Stressed humanitarian conditions - Level 2</t>
  </si>
  <si>
    <t>All of the people projected to be in need were placed in level 3. Although the 2021 IPC analysis included people in level 4, none of the recent sources indicate the extent of this category currently. In addition, FEWS NET’s analyses mention a persistence of IPC 3 (even if they do not exclude the existence of people in IPC 4) in several of their recent reports. Therefore, all people in need are considered at level 3 pending the publication of more detailed figures.
The SADC appeal PIN figure was considered but then we decided to use WFP latest drought hotspot analysis. The SADC appeal indicates 1.8M experiencing IPC3+ levels in the country (while not being precise on the period considered) while WFP indicates 2.8 million people expected to be in acute food insecurity in southern Angola after the 2024 harvest.
While for the SADC report we were unable to explain the methodology, the WFP figure comes from the combination of their estimate of the ‘Vulnerable Population’ (which is the latest IPC figure) and Drought Affected people. Thus, we had two sources of information, one of which lacked details while the other seemed more precise in terms of the area concerned and the methodology for estimating people in need. The choice therefore fell on the WFP Southern Africa Drought Hotspot Analysis.
The SADC, however, remains a source used for other crises mainly because there are no more recent and more detailed alternative sources.</t>
  </si>
  <si>
    <t>AGO002Moderate humanitarian conditions - Level 3</t>
  </si>
  <si>
    <t>All of the people projected to be in need were placed in level 3. Although the 2021 IPC analysis included people in level 4, none of the recent sources indicate the extent of this category currently. In addition, FEWS NET’s analyses mention a persistence of IPC 3 (even if they do not exclude the existence of people in IPC 4) in several of their recent reports. Therefore, all people in need are considered at level 3 pending the publication of more detailed figures.</t>
  </si>
  <si>
    <t>AGO002Severe humanitarian conditions - Level 4</t>
  </si>
  <si>
    <t>There are no people in level 5 in Angola. The 2021 IPC analysis did not include people in level 5. No current source indicates the presence of this category</t>
  </si>
  <si>
    <t>AGO002Extreme humanitarian conditions - Level 5</t>
  </si>
  <si>
    <t>Complex crisis in Niger</t>
  </si>
  <si>
    <t>NER006</t>
  </si>
  <si>
    <t>World Population accessed 14/08/2024</t>
  </si>
  <si>
    <t>https://humanitarianaction.info/plan/1189</t>
  </si>
  <si>
    <t>The total population of Niger in 2024, including refugees, migrants, and asylum seekers</t>
  </si>
  <si>
    <t>NER006Total population</t>
  </si>
  <si>
    <t>City Population accessed 14/08/2024</t>
  </si>
  <si>
    <t>https://www.citypopulation.de/en/niger/cities/</t>
  </si>
  <si>
    <t>The figure represents the total landmass of Niger, as the whole country is affected by the complex crisis which is driven by violence, insecurity, displacement, and natural hazards.</t>
  </si>
  <si>
    <t>NER006Landmass affected</t>
  </si>
  <si>
    <t>The total population is exposed to the complex crisis in Niger, which is driven by violence, insecurity, displacement, and natural hazards. Insecurity stemming from crises in neighbouring countries is affecting the population in Niger. In Diffa region, where a state of emergency has been in place since 2015, Boko Haram continues to carry out sporadic attacks on civilians. Since September 2018, the Burkina Faso border area has seen increasing attacks by non-state armed groups against the population and authorities, leading to the declaration of states of emergency in several departments. In Tillabéri and Tahoua regions, in the border area between Burkina Faso, Mali, and Niger, attacks by non-state armed groups affiliated with either al-Qaeda or the Islamic State continue to force thousands of people to flee. Schools are often closed because of insecurity, mostly in Diffa, Maradi, Tahoua, and Tillabéri regions. A July 2023 military coup resulted in sanctions throughout the country, including border closures, which pose humanitarian access issues and disrupt trade flows. Insecurity also disrupts access to livelihoods and markets. Additionally, the country hosts more than 400,000 refugees, most of them are from Nigeria and Mali. The presence of refugees puts a strain on public services and livelihoods opportunities.</t>
  </si>
  <si>
    <t>NER006People exposed</t>
  </si>
  <si>
    <t>OCHA 06/01/2023</t>
  </si>
  <si>
    <t>https://reliefweb.int/report/niger/niger-apercu-des-besoins-humanitaires-2023-janvier-2023?_gl=1*agf6mz*_gcl_aw*R0NMLjE3MjMwNDAwNjIuRUFJYUlRb2JDaE1Ja1AtVTVaalpod01WM1pSb0NSMTg2UktIRUFBWUFTQUFFZ0tzSl9EX0J3RQ..*_ga*MTI1ODEwODE4MC4xNzEzMzcwNTAz*_ga_E60ZNX2F68*MTcyMzYzMjY1Ny4xODMuMS4xNzIzNjMzOTM3LjYwLjAuMA</t>
  </si>
  <si>
    <t>The figure is the people affected by the complex crisis in Niger. It is the latest that has been provided by OCHA. The reliability is set to Medium, due to lack of new data. Once new data is available, the figure will be updated. The complex crisis in Niger is driven by violence, insecurity, displacement, and natural hazards. Insecurity stemming from crises in neighbouring countries is affecting the population in Niger. In Diffa region, where a state of emergency has been in place since 2015, Boko Haram continues to carry out sporadic attacks on civilians. Since September 2018, the Burkina Faso border area has seen increasing attacks by non-state armed groups against the population and authorities, leading to the declaration of states of emergency in several departments. In Tillabéri and Tahoua regions, in the border area between Burkina Faso, Mali, and Niger, attacks by non-state armed groups affiliated with either al-Qaeda or the Islamic State continue to force thousands of people to flee. Schools are often closed because of insecurity, mostly in Diffa, Maradi, Tahoua, and Tillabéri regions. A July 2023 military coup resulted in sanctions throughout the country, including border closures, which pose humanitarian access issues and disrupt trade flows. Insecurity also disrupts access to livelihoods and markets. Additionally, the country hosts more than 400,000 refugees, most of them are from Nigeria and Mali. The presence of refugees puts a strain on public services and livelihoods opportunities.</t>
  </si>
  <si>
    <t>NER006People affected</t>
  </si>
  <si>
    <t>NER006Illness cases reported</t>
  </si>
  <si>
    <t>NER006Injuries reported</t>
  </si>
  <si>
    <t>NER006Buildings damaged</t>
  </si>
  <si>
    <t>NER006Buildings destroyed</t>
  </si>
  <si>
    <t>NER006Buildings in affected area</t>
  </si>
  <si>
    <t>NER006Economic Losses</t>
  </si>
  <si>
    <t>OCHA 06/06/2024</t>
  </si>
  <si>
    <t>https://reliefweb.int/report/burkina-faso/2024-sahel-humanitarian-needs-and-requirements-overview</t>
  </si>
  <si>
    <t>The figure represents the total number of people in need in Niger. It is taken from OCHA's 2024 Sahel Humanitarian Needs and Requirements Overview. The source is considering this figure to estimate the PiN in 2024, noting that the data is from OCHA's 2023 Humanitarian Response Plan, and the data for 2024 not available. The reliability is set to Medium, due to lack of new data. ACAPS will use this source as it provides a comprehensive figure for all the needs in Niger. Once updated data is available, the PiN figure will be adjusted.</t>
  </si>
  <si>
    <t>NER006People in Need</t>
  </si>
  <si>
    <t>World Population accessed 14/08/2024 ; OCHA 06/01/2023</t>
  </si>
  <si>
    <t>https://humanitarianaction.info/plan/1189 ; https://reliefweb.int/report/niger/niger-apercu-des-besoins-humanitaires-2023-janvier-2023?_gl=1*agf6mz*_gcl_aw*R0NMLjE3MjMwNDAwNjIuRUFJYUlRb2JDaE1Ja1AtVTVaalpod01WM1pSb0NSMTg2UktIRUFBWUFTQUFFZ0tzSl9EX0J3RQ..*_ga*MTI1ODEwODE4MC4xNzEzMzcwNTAz*_ga_E60ZNX2F68*MTcyMzYzMjY1Ny4xODMuMS4xNzIzNjMzOTM3LjYwLjAuMA</t>
  </si>
  <si>
    <t>According to the INFORM severity index methodology Level 1 = People exposed - People affected. The people exposed is the total population of Niger, and the people affected is based on OCHA's data of the people affected in 2023.</t>
  </si>
  <si>
    <t>NER006Minimal humanitarian conditions - Level 1</t>
  </si>
  <si>
    <t>OCHA 06/01/2023 ; OCHA 06/06/2024</t>
  </si>
  <si>
    <t>https://reliefweb.int/report/niger/niger-apercu-des-besoins-humanitaires-2023-janvier-2023?_gl=1*agf6mz*_gcl_aw*R0NMLjE3MjMwNDAwNjIuRUFJYUlRb2JDaE1Ja1AtVTVaalpod01WM1pSb0NSMTg2UktIRUFBWUFTQUFFZ0tzSl9EX0J3RQ..*_ga*MTI1ODEwODE4MC4xNzEzMzcwNTAz*_ga_E60ZNX2F68*MTcyMzYzMjY1Ny4xODMuMS4xNzIzNjMzOTM3LjYwLjAuMA ; https://reliefweb.int/report/burkina-faso/2024-sahel-humanitarian-needs-and-requirements-overview</t>
  </si>
  <si>
    <t>According to the INFORM severity index methodology Level 2 = People affected - People in need. The people affected and PiN are both based on OCHA's data for 2023.</t>
  </si>
  <si>
    <t>NER006Stressed humanitarian conditions - Level 2</t>
  </si>
  <si>
    <t>There are no assessments available for the breakdown of the severity of need of the PiN. ACAPS will consider Level 3 to equal the PiN figure minus Level 4 (which includes the sum of all  people in Level 4 under the Lake Chad Basin crisis, Mali-Burkina Faso conflict crisis, and the Nigerian refugees crisis)</t>
  </si>
  <si>
    <t>NER006Moderate humanitarian conditions - Level 3</t>
  </si>
  <si>
    <t>There are no assessments available for the breakdown of the severity of need of the PiN. ACAPS will consider Level 4 to equal the sum of all  people in Level 4 under the Lake Chad Basin crisis, Mali-Burkina Faso conflict crisis, and the Nigerian refugees crisis.</t>
  </si>
  <si>
    <t>NER006Severe humanitarian conditions - Level 4</t>
  </si>
  <si>
    <t>There are no assessments available for the breakdown of the severity of need of the PiN. Level 5 is kept as an information gap as there are no sources confirming or denying the presence of people facing extereme humanitarian conditions in Niger.</t>
  </si>
  <si>
    <t>NER006Extreme humanitarian conditions - Level 5</t>
  </si>
  <si>
    <t>NER006People facing limited access constraints</t>
  </si>
  <si>
    <t>NER006People facing restricted access constraints</t>
  </si>
  <si>
    <t>Drought in Mozambique</t>
  </si>
  <si>
    <t>MOZ012</t>
  </si>
  <si>
    <t>World Population Review accessed 09/08/2024</t>
  </si>
  <si>
    <t>https://worldpopulationreview.com/countries/mozambique-population</t>
  </si>
  <si>
    <t>Total population of Mozambique adjusted for population movement</t>
  </si>
  <si>
    <t>MOZ012Total population</t>
  </si>
  <si>
    <t>HDX 2019</t>
  </si>
  <si>
    <t>https://data.humdata.org/dataset/cod-ab-moz/resource/82de025e-4f99-4ede-8c59-0ea3f9b3bed0</t>
  </si>
  <si>
    <t>Landmass is the areas square km covered by provinces affected by drought crisis. The figures per province are as follows: Gaza 75381.82813 | Inhambane 68781.60156 | Manica 62313.67188 | Sofala 67746.92188 | Tete 100697.7656 | Zambezia 103067.875</t>
  </si>
  <si>
    <t>MOZ012Landmass affected</t>
  </si>
  <si>
    <t>HDX 2023 ; IFRC 27/05/2024 ; FEWS NET 06/2024</t>
  </si>
  <si>
    <t>https://data.humdata.org/dataset/46b79d47-0667-4baa-8d69-468b208855ed/resource/7e5b5cba-10e1-4084-88d9-d88a8fd5608d/download/moz_admpop_2023.xlsx ; https://reliefweb.int/report/mozambique/mozambique-africa-drought-emergency-appeal-no-mdrmz024-operational-strategy ; https://fews.net/southern-africa/mozambique/food-security-outlook/june-2024</t>
  </si>
  <si>
    <t>Population exposed is the population of people living in the areas of concern to the drought crisis. The southern and central provinces of Mozambique are the most exposed to El Niño-induced drought and they include Gaza, Inhambane, Manica, Sofala, Tete and Zambezia according to assessments done by FEWS NET June 2024 outlook and an appeal from IFRC in May 2024. The population of these provinces were obtained from HDX and are as follows  1,634,701 Gaza | 1,675,530 Inhambane | 2,497,578 Manica | 2,808,296 Sofala | 3,328,856 Tete | 6,009,500 Zambezia. The HDX source was used because the population was assessed against estimates and projections published by the United Nations World Population Prospects (2022 Revision), the Instituto Nacional de Estatística (INE), and the United States Census Bureau, and found to be generally consistent at the relevant ADM levels. The reliability was put to medium since the figures are based on projections and not actual real figures</t>
  </si>
  <si>
    <t>MOZ012People exposed</t>
  </si>
  <si>
    <t>The population affected was taken as the sum of the population living in areas where drought crisis is imminent. We took the whole exposed population as affected since there are no clear assessments of the people that are affected from the two sources providing provinces undergoing drought. Additionally, the southern and central parts of Mozambique are historically prone to drought. The HDX source was used because the population was assessed against estimates and projections published by the United Nations World Population Prospects (2022 Revision), the Instituto Nacional de Estatística (INE), and the United States Census Bureau, and found to be generally consistent at the relevant ADM levels. The reliability was put to medium since the figures are based on projections and not actual real figures</t>
  </si>
  <si>
    <t>MOZ012People affected</t>
  </si>
  <si>
    <t>IOM 02/05/2024</t>
  </si>
  <si>
    <t>https://dtm.iom.int/reports/mozambique-el-nino-drought-displacements-updatebaruemanica-may-2024</t>
  </si>
  <si>
    <t>An evaluation carried out by the International Organisation for Migration (IOM) in partnership with the National Institute for Disaster Management of Mozambique (INGD) revealed that between April 22-24, 2024, a total of 342 people (58 families) were relocated from the northern districts of Sofala and Tete to host communities in Manica (Bárue district). The displacements were as a result of El Nino induced drought</t>
  </si>
  <si>
    <t>MOZ012People displaced</t>
  </si>
  <si>
    <t>No sources reporting on injuries related to drought</t>
  </si>
  <si>
    <t>MOZ012Injuries reported</t>
  </si>
  <si>
    <t>No sources reporting on fatalities related to drought</t>
  </si>
  <si>
    <t>MOZ012Fatalities reported</t>
  </si>
  <si>
    <t>MOZ012Fatalities in all crises</t>
  </si>
  <si>
    <t>SADC 05/06/2024 ; FAO/FSC 08/08/2024</t>
  </si>
  <si>
    <t>https://reliefweb.int/report/zimbabwe/sadc-regional-humanitarian-appeal-response-el-nino-induced-drought-and-floods-may-2024 ;https://reliefweb.int/report/mozambique/mozambique-food-security-cluster-bulletin-first-semester-2024</t>
  </si>
  <si>
    <t>The number of people in need includes the total population in need of assistance living in drought affected regions Gaza, Inhambane, Manica, Sofala, Tete and Zambezia. We took the PIN figure from SADC appeal over FAO/FSC since the appeal had people in need in different sectorial needs unlike the food cluster that focuses only on food needs. The PIN figure on SADC can be obtained on page 6 and 29. The reliability was medium since the sources provide estimates and the assessment of people in need is still not clear</t>
  </si>
  <si>
    <t>MOZ012People in Need</t>
  </si>
  <si>
    <t xml:space="preserve">According to INFORM SI methodology, the number of people in Level 1 is equal to the people exposed minus the people affected. Since the whole population is affected, there are no people in Level 1. </t>
  </si>
  <si>
    <t>MOZ012Minimal humanitarian conditions - Level 1</t>
  </si>
  <si>
    <t>HDX 2023 ; IFRC 27/05/2024 ; FEWS NET 06/2024 ; SADC 05/06/2024 ; FAO/FSC 08/08/2024</t>
  </si>
  <si>
    <t>https://data.humdata.org/dataset/46b79d47-0667-4baa-8d69-468b208855ed/resource/7e5b5cba-10e1-4084-88d9-d88a8fd5608d/download/moz_admpop_2023.xlsx ; https://reliefweb.int/report/mozambique/mozambique-africa-drought-emergency-appeal-no-mdrmz024-operational-strategy ; https://fews.net/southern-africa/mozambique/food-security-outlook/june-2024 ; https://reliefweb.int/report/zimbabwe/sadc-regional-humanitarian-appeal-response-el-nino-induced-drought-and-floods-may-2024 ;https://reliefweb.int/report/mozambique/mozambique-food-security-cluster-bulletin-first-semester-2024</t>
  </si>
  <si>
    <t xml:space="preserve">According to INFORM SI methodology, the number of people in Level 2 is equal to the people affected minus the people in need. People in Level 2 might be facing some difficulties accessing basic services but are able to meet their needs without external assistance. </t>
  </si>
  <si>
    <t>MOZ012Stressed humanitarian conditions - Level 2</t>
  </si>
  <si>
    <t>According to INFORM Severity Index methodology, the sum of people in levels 3, 4 and 5 is equal to the total number of people in need. To estimate the severity distribution of the people in level 3 ACAPS took the PIN from SADC appeal (3,300,000) minus people in level 4 (510,151) from the FAO/FSC to get 2,789,849 as estimates of people in level 3.</t>
  </si>
  <si>
    <t>MOZ012Moderate humanitarian conditions - Level 3</t>
  </si>
  <si>
    <t>FAO/FSC 08/08/2024</t>
  </si>
  <si>
    <t>https://reliefweb.int/report/zimbabwe/sadc-regional--appeal-response-el-nino-induced-drought-and-floods- ;mester-2024</t>
  </si>
  <si>
    <t>Level 4 was obtained by taking the figure provided by FAO/FSC as people in level 4 for the period May to September 2024. We took this source because it was the most recent and the only one that provided a breakdown of people in level 4. The reliability was medium since the figure was a projection May to September 2024</t>
  </si>
  <si>
    <t>MOZ012Severe humanitarian conditions - Level 4</t>
  </si>
  <si>
    <t>FAO/FSC source did not mention any number of people with severity level 5. It was the only source available that was giving at least a breakdown of PIN and level 4. We gave it a reliability of medium since even the food insecurity levels were projections May to September 2024 l</t>
  </si>
  <si>
    <t>MOZ012Extreme humanitarian conditions - Level 5</t>
  </si>
  <si>
    <t>In this crisis, all 4 population groups are affected: IDPs, host population, non-host population, and returnees.’</t>
  </si>
  <si>
    <t>MOZ012Crisis affected groups</t>
  </si>
  <si>
    <t>There is no reliable source giving the number of people facing limited access constraints as a result of El Nino induced drought</t>
  </si>
  <si>
    <t>MOZ012People facing limited access constraints</t>
  </si>
  <si>
    <t>There is no reliable source giving the number of people facing restricted access constraints as a result of El Nino induced drought</t>
  </si>
  <si>
    <t>MOZ012People facing restricted access constraints</t>
  </si>
  <si>
    <t>IFRC 29/07/2024</t>
  </si>
  <si>
    <t>https://adore.ifrc.org/Download.aspx?FileId=839571</t>
  </si>
  <si>
    <t>Mozambique is grappling an ongoing cholera outbreak which is one of the largest and deadliest cholera outbreaks in the last 25 years. The outbreak has spread across eight provinces and 51 districts, affecting over 16,000 people since October 2023. According to the report from the Ministry of Health in June 2024, Tete province has had the second highest number of confirmed cases (2,873) across the country. Manica has experienced 469 cases of cholera while there have been no reported cases in Gaza and Inhambane. We considered Cholera cases since drought worsens and heightens the spread of the disease. We placed the reliability as medium since these numbers are from last year and there is no cumulative figure for all the drought affected provinces in the last six months</t>
  </si>
  <si>
    <t>MOZ012Illness cases reported</t>
  </si>
  <si>
    <t>Infogap relating to number of houses damaged as a result of drought</t>
  </si>
  <si>
    <t>MOZ012Buildings damaged</t>
  </si>
  <si>
    <t>Infogap relating to number of houses destroyed as a result of drought</t>
  </si>
  <si>
    <t>MOZ012Buildings destroyed</t>
  </si>
  <si>
    <t>WB Accessed 28/07/2024 ; ACAPS Accessed 16/07/2024; World Population Review accessed 09/08/2024</t>
  </si>
  <si>
    <t>Infogap relating to the number of buildings in the drought affected provinces of drought</t>
  </si>
  <si>
    <t>MOZ012Buildings in affected area</t>
  </si>
  <si>
    <t>There is no reliable source mentioning a cumulative economic loss brought by El Nino induced drought</t>
  </si>
  <si>
    <t>MOZ012Economic Losses</t>
  </si>
  <si>
    <t>Multiple crises in Myanmar</t>
  </si>
  <si>
    <t>MMR001</t>
  </si>
  <si>
    <t>Myanmar</t>
  </si>
  <si>
    <t xml:space="preserve">No data available. </t>
  </si>
  <si>
    <t>MMR001People facing limited access constraints</t>
  </si>
  <si>
    <t>MMR001People facing restricted access constraints</t>
  </si>
  <si>
    <t>MMR001Illness cases reported</t>
  </si>
  <si>
    <t>MMR001Buildings in affected area</t>
  </si>
  <si>
    <t>Not enough data/information available.</t>
  </si>
  <si>
    <t>MMR001Economic Losses</t>
  </si>
  <si>
    <t>Rakhine Conflict</t>
  </si>
  <si>
    <t>MMR002</t>
  </si>
  <si>
    <t>No enough information available.</t>
  </si>
  <si>
    <t>MMR002People facing limited access constraints</t>
  </si>
  <si>
    <t>MMR002People facing restricted access constraints</t>
  </si>
  <si>
    <t>MMR002Illness cases reported</t>
  </si>
  <si>
    <t>MMR002Buildings damaged</t>
  </si>
  <si>
    <t>MMR002Buildings destroyed</t>
  </si>
  <si>
    <t>MMR002Buildings in affected area</t>
  </si>
  <si>
    <t>MMR002Economic Losses</t>
  </si>
  <si>
    <t>Kachin and Shan Conflict</t>
  </si>
  <si>
    <t>MMR003</t>
  </si>
  <si>
    <t>No data available.</t>
  </si>
  <si>
    <t>MMR003People facing limited access constraints</t>
  </si>
  <si>
    <t>MMR003People facing restricted access constraints</t>
  </si>
  <si>
    <t>MMR003Illness cases reported</t>
  </si>
  <si>
    <t>MMR003Buildings damaged</t>
  </si>
  <si>
    <t>MMR003Buildings destroyed</t>
  </si>
  <si>
    <t>MMR003Buildings in affected area</t>
  </si>
  <si>
    <t>MMR003Economic Losses</t>
  </si>
  <si>
    <t>Post-coup conflict in Myanmar</t>
  </si>
  <si>
    <t>MMR004</t>
  </si>
  <si>
    <t>MMR004People facing limited access constraints</t>
  </si>
  <si>
    <t>MMR004People facing restricted access constraints</t>
  </si>
  <si>
    <t>MMR004Illness cases reported</t>
  </si>
  <si>
    <t>MMR004Buildings damaged</t>
  </si>
  <si>
    <t>MMR004Buildings destroyed</t>
  </si>
  <si>
    <t>MMR004Buildings in affected area</t>
  </si>
  <si>
    <t>MMR004Economic Losses</t>
  </si>
  <si>
    <t>Mindanao conflict</t>
  </si>
  <si>
    <t>PHL003</t>
  </si>
  <si>
    <t>Philippines</t>
  </si>
  <si>
    <t>City Population accessed 16/08/2024; OCHA 23/07/2024; ACLED accessed 16/08/2024</t>
  </si>
  <si>
    <t>http://www.citypopulation.de/en/philippines/admin/
https://reliefweb.int/report/philippines/philippines-mindanao-displacement-snapshot-23-july-2024
https://acleddata.com/data-export-tool/</t>
  </si>
  <si>
    <t xml:space="preserve">Regions included: Region IX (Zamboanga Peninsula), Region XI (Davao Region), Region X (Northern Mindanao), Region XII (Soccsksargen), Region XIII (Caraga), Bangsamoro Autonomous Region In Muslim Mindanao (BARMM) </t>
  </si>
  <si>
    <t>PHL003Landmass affected</t>
  </si>
  <si>
    <t>Highlands Violence</t>
  </si>
  <si>
    <t>PNG003</t>
  </si>
  <si>
    <t>Papua New Guinea</t>
  </si>
  <si>
    <t>There is no data on people facing access constraints</t>
  </si>
  <si>
    <t>PNG003People facing limited access constraints</t>
  </si>
  <si>
    <t>PNG003People facing restricted access constraints</t>
  </si>
  <si>
    <t xml:space="preserve">Limited data/information available </t>
  </si>
  <si>
    <t>PNG003Illness cases reported</t>
  </si>
  <si>
    <t>PNG003Buildings damaged</t>
  </si>
  <si>
    <t>PNG003Buildings destroyed</t>
  </si>
  <si>
    <t>PNG003Buildings in affected area</t>
  </si>
  <si>
    <t>PNG003Economic Losses</t>
  </si>
  <si>
    <t>Rohingya refugee crisis</t>
  </si>
  <si>
    <t>BGD002</t>
  </si>
  <si>
    <t>Bangladesh</t>
  </si>
  <si>
    <t>No data/information available</t>
  </si>
  <si>
    <t>BGD002People facing limited access constraints</t>
  </si>
  <si>
    <t>BGD002People facing restricted access constraints</t>
  </si>
  <si>
    <t>BGD002Illness cases reported</t>
  </si>
  <si>
    <t>BGD002Buildings damaged</t>
  </si>
  <si>
    <t>BGD002Buildings destroyed</t>
  </si>
  <si>
    <t>BGD002Buildings in affected area</t>
  </si>
  <si>
    <t>BGD002Economic Losses</t>
  </si>
  <si>
    <t>BBS 12/2013; Braun et al. 06/07/2020 ; Govt. of Myanmar 05/2015</t>
  </si>
  <si>
    <t>https://web.archive.org/web/20141113184738/http://www.bbs.gov.bd/WebTestApplication/userfiles/Image/District%20Statistics/Cox%60s%20Bazar.pdf; https://elib.dlr.de/135470/1/Elevation%20change%20of%20Bhasan%20Char%20measured%20by%20persistent%20scatterer%20interferometry%20using%20Sentinel%201%20data%20in%20a%20humanitarian%20context.pdf https://reliefweb.int/report/myanmar/myanmar-humanitarian-needs-and-response-plan-2024-december-2023-enmy
https://reliefweb.int/report/myanmar/myanmar-humanitarian-needs-and-response-plan-2024-humanitarian-programme-cycle-2024-december-2023-people-need-severity-phase-and-location
http://themimu.info/sites/themimu.info/files/documents/Census_Atlas_Myanmar_the_2014_Myanmar_Population_and_Housing_Census.pdf</t>
  </si>
  <si>
    <t>Sum of the affected areas in the individual crises BGD002 and MMR002. For Bangladesh, please see the Justification sheet.</t>
  </si>
  <si>
    <t>REG011Landmass affected</t>
  </si>
  <si>
    <t>REG011Injuries reported</t>
  </si>
  <si>
    <t>ISCG et al. 13/03/2024; OCHA 15/01/2023; OCHA 18/12/2023 b</t>
  </si>
  <si>
    <t xml:space="preserve">https://reliefweb.int/report/bangladesh/2024-joint-response-plan-rohingya-humanitarian-crisis-january-december-2024; https://reliefweb.int/report/myanmar/myanmar-humanitarian-needs-overview-2023-january-2023
https://reliefweb.int/report/myanmar/myanmar-humanitarian-needs-and-response-plan-2024-humanitarian-programme-cycle-2024-december-2023-people-need-severity-phase-and-location
</t>
  </si>
  <si>
    <t xml:space="preserve">Sum of the individual crises BGD002 and MMR002. </t>
  </si>
  <si>
    <t>REG011Minimal humanitarian conditions - Level 1</t>
  </si>
  <si>
    <t>REG011Stressed humanitarian conditions - Level 2</t>
  </si>
  <si>
    <t>IPC 02/04/2024; OCHA 15/01/2023; OCHA 18/12/2023 b</t>
  </si>
  <si>
    <t xml:space="preserve">https://www.ipcinfo.org/fileadmin/user_upload/ipcinfo/docs/IPC_Bangladesh_Acute_Food_Insecurity_Feb_Oct_2024_Report.pdf https://reliefweb.int/report/myanmar/myanmar-humanitarian-needs-overview-2023-january-2023
https://reliefweb.int/report/myanmar/myanmar-humanitarian-needs-and-response-plan-2024-humanitarian-programme-cycle-2024-december-2023-people-need-severity-phase-and-location
</t>
  </si>
  <si>
    <t>REG011Severe humanitarian conditions - Level 4</t>
  </si>
  <si>
    <t>ISCG et al. 13/03/2024; IPC 02/04/2024; OCHA 15/01/2023; OCHA 18/12/2023 b</t>
  </si>
  <si>
    <t xml:space="preserve">https://reliefweb.int/report/bangladesh/2024-joint-response-plan-rohingya-humanitarian-crisis-january-december-2024
https://www.ipcinfo.org/fileadmin/user_upload/ipcinfo/docs/IPC_Bangladesh_Acute_Food_Insecurity_Feb_Oct_2024_Report.pdf https://reliefweb.int/report/myanmar/myanmar-humanitarian-needs-overview-2023-january-2023
https://reliefweb.int/report/myanmar/myanmar-humanitarian-needs-and-response-plan-2024-humanitarian-programme-cycle-2024-december-2023-people-need-severity-phase-and-location
</t>
  </si>
  <si>
    <t>Sum of the individual crises BGD002 and MMR002. Not enough information to assign people in Level 5.</t>
  </si>
  <si>
    <t>REG011Extreme humanitarian conditions - Level 5</t>
  </si>
  <si>
    <t>Türkiye / Syria earthquake in Türkiye</t>
  </si>
  <si>
    <t>TUR005</t>
  </si>
  <si>
    <t>There is no available information.</t>
  </si>
  <si>
    <t>TUR005People facing limited access constraints</t>
  </si>
  <si>
    <t>TUR005People facing restricted access constraints</t>
  </si>
  <si>
    <t>TUR005Illness cases reported</t>
  </si>
  <si>
    <t>IFRC 13/03/2023</t>
  </si>
  <si>
    <t>https://go.ifrc.org/emergencies/6345</t>
  </si>
  <si>
    <t>Number of Household Units Damaged was given CSB in IFRC website.</t>
  </si>
  <si>
    <t>TUR005Buildings damaged</t>
  </si>
  <si>
    <t>OCHA 18/05/2023</t>
  </si>
  <si>
    <t>https://reliefweb.int/report/turkiye/turkiye-earthquake-2023-humanitarian-response-overview-17-may-2023</t>
  </si>
  <si>
    <t xml:space="preserve">Estimate of totally damaged buildings </t>
  </si>
  <si>
    <t>TUR005Buildings destroyed</t>
  </si>
  <si>
    <t>TUR005Buildings in affected area</t>
  </si>
  <si>
    <t>WORLDBANK 27/02/2023</t>
  </si>
  <si>
    <t>https://www.worldbank.org/en/news/press-release/2023/02/27/earthquake-damage-in-turkiye-estimated-to-exceed-34-billion-world-bank-disaster-assessment-report</t>
  </si>
  <si>
    <t>Earthquake Damage in Türkiye Estimated to Exceed $34 billion according to World Bank Disaster Assessment Report</t>
  </si>
  <si>
    <t>TUR005Economic Losses</t>
  </si>
  <si>
    <t>UNHCR 26/08/2024</t>
  </si>
  <si>
    <t>https://data.unhcr.org/fr/documents/details/110820; https://data.unhcr.org/fr/documents/details/110821; https://data.unhcr.org/fr/documents/details/110818; https://data.unhcr.org/fr/documents/details/110819</t>
  </si>
  <si>
    <t xml:space="preserve">The statistics of persons displaced in the Republic of Niger because of the Multiple Crises, examines the displacement situations in Diffa, Maradi, Tahoua, and Tillabery regions. Persons displaced include; refugees, asylum seekers, internally displaced persons, and other persons of concerns.This figure summarizes displaced persons within these 4 regions. </t>
  </si>
  <si>
    <t>NER006People displaced</t>
  </si>
  <si>
    <t>ACLED 16/08/2024</t>
  </si>
  <si>
    <t xml:space="preserve">Fatalities incurred in the Republic of Niger from the 01st of February 2024 to the 31st of July 2024. These fatalities are reported in the Diffa, Maradi, Tahoua, and Tillabery region. This figure presents various events from ACLED in relation to the multiple crises which include; battles, violence against civilians, explosions, remote violence and riots. </t>
  </si>
  <si>
    <t>NER006Fatalities reported</t>
  </si>
  <si>
    <t xml:space="preserve">Fatalities incurred in the Republic of Niger from the 01st of February 2024 to the 31st of July 2024 in all crises. These fatalities are reported in the Diffa, Maradi, Tahoua, and Tillabery region. This figure presents various events from ACLED in relation to the multiple crises which include; battles, violence against civilians, explosions, remote violence and riots. </t>
  </si>
  <si>
    <t>NER006Fatalities in all crises</t>
  </si>
  <si>
    <t xml:space="preserve">Affected groups in the crisis-affected areas of the multiple crisis include; refugees, asylum seekers, internally displaced persons, host communities and other persons of concern. </t>
  </si>
  <si>
    <t>NER006Crisis affected groups</t>
  </si>
  <si>
    <t>Country level Brazil</t>
  </si>
  <si>
    <t>BRA001</t>
  </si>
  <si>
    <t>Brazil</t>
  </si>
  <si>
    <t>Reliefweb Accessed 16/08/2024; UNHCR 08/08/2024; IFRC 13/05/2024; UNICEF 10/05/2024</t>
  </si>
  <si>
    <t>https://reliefweb.int/disaster/fl-2024-000036-bra#overview; https://reliefweb.int/report/brazil/unhcr-brazil-response-floods-rio-grande-do-sul-06-august-2024; https://reliefweb.int/report/brazil/brazil-rio-grande-do-sul-floods-emergency-appeal-no-mdrbr011; https://reliefweb.int/report/brazil/unicef-supports-brazilian-government-response-rains-rio-grande-do-sul</t>
  </si>
  <si>
    <t>It is the sum of the individual crises in Brazil, considering they are not overlapping and no duplication. BRA002: No available data ; BRA004: No new data available for September 2024 update; BRA005: There are no bureaucratic, administrative or man-made restriction or requirements to access assistance. Population were not  displaced by policy decisions, military operations or non-estate actors away from humanitarian services</t>
  </si>
  <si>
    <t>BRA001People facing limited access constraints</t>
  </si>
  <si>
    <t>BRA001People facing restricted access constraints</t>
  </si>
  <si>
    <t>Venezuela displacement in Brazil</t>
  </si>
  <si>
    <t>BRA002</t>
  </si>
  <si>
    <t>World Bank accessed 08/21/2024</t>
  </si>
  <si>
    <t>https://data.worldbank.org/indicator/sp.pop.totl?page=2  https://data.worldbank.org/indicator/SM.POP.REFG?locations=BR   https://data.worldbank.org/indicator/SM.POP.REFG.OR?locations=BR</t>
  </si>
  <si>
    <t xml:space="preserve">Taking most resent World Bank figures, the total population number results from total population (212559409)  plus refugee population living in Brazil ( 59147) minus brazilian refugee population in other countries (1588) </t>
  </si>
  <si>
    <t>BRA002Total population</t>
  </si>
  <si>
    <t>R4V 06/12/2023; IBGE accessed 25/12/2022</t>
  </si>
  <si>
    <t>https://www.r4v.info/en/rmrp2024update; https://www.ibge.gov.br/geociencias/organizacao-do-territorio/estrutura-territorial/15761-areas-dos-municipios.html?t=acesso-ao-produto&amp;c=29</t>
  </si>
  <si>
    <t>The landmass correspond those states where the overall PIN is over 10k according to R4V estimations: Amazonas, Goiás, Mato Grosso, Mato Grosso Do Sul, Minas Gerais, Paraná, Rio Grande Do Sul, Rondônia, Roraima, Santa Catarina and São Paul</t>
  </si>
  <si>
    <t>BRA002Landmass affected</t>
  </si>
  <si>
    <t>BRA002People exposed</t>
  </si>
  <si>
    <t>R4V 02/12/2023</t>
  </si>
  <si>
    <t>https://www.r4v.info/en/rmrp2024update</t>
  </si>
  <si>
    <t xml:space="preserve"> the figure of projected Venezuelans in brazil according to R4V for 2024</t>
  </si>
  <si>
    <t>BRA002People affected</t>
  </si>
  <si>
    <t>R4V 04/06/2024 https://www.r4v.info/es/node/247</t>
  </si>
  <si>
    <t>https://www.r4v.info/es/node/247</t>
  </si>
  <si>
    <t>Figure from the total refugees and migrants from Venezuela in Brazil</t>
  </si>
  <si>
    <t>BRA002People displaced</t>
  </si>
  <si>
    <t>Missing Migrants accessed  26/09/2024</t>
  </si>
  <si>
    <t>The number is the number of Venezuelan migrants injured after a Bus  crash near the Peruvian border according to Missing Migrants</t>
  </si>
  <si>
    <t>BRA002Injuries reported</t>
  </si>
  <si>
    <t xml:space="preserve"> https://missingmigrants.iom.int/region/americas?region_incident=4041&amp;route=3936&amp;incident_date%5Bmin%5D=&amp;incident_date%5Bmax%5D= </t>
  </si>
  <si>
    <t>Fatalities reported by Missing Migrants of Venezuelan migrants registered during the last six months</t>
  </si>
  <si>
    <t>BRA002Fatalities reported</t>
  </si>
  <si>
    <t>UNHCR 08/08/2024;Missing Migrants accessed 26/09/2024; UNHCR 08/08/2024;UNHCR 20/09/2024</t>
  </si>
  <si>
    <t>https://reliefweb.int/report/brazil/unhcr-brazil-response-floods-rio-grande-do-sul-06-august-2024;https://reliefweb.int/report/brazil/brazil-floods-government-bahia-noaa-cpc-paho-echo-daily-flash-09-february-2024; https://missingmigrants.iom.int/region/americas?region_incident=4041&amp;route=3936&amp;incident_date%5Bmin%5D=&amp;incident_date%5Bmax%5D= ; https://reliefweb.int/report/brazil/brazil-emergencia-de-inundaciones-rio-grande-do-sul-nota-resumen-2-al-27-de-mayo-2024; https://reliefweb.int/report/brazil/unhcr-brazil-response-floods-rio-grande-do-sul-06-august-2024;https://reliefweb.int/report/brazil/unhcr-brazil-response-floods-rio-grande-do-sul-06-august-2024 https://reliefweb.int/report/brazil/brazil-floods-rio-grande-do-sul-united-nations-situation-report-20-september-2024</t>
  </si>
  <si>
    <t>It is the sum of the individual crises in Brazil, considering they are not overlapping and no duplication. BRA002: This number is the aggregation of fatalities from: bra002, bra004 and bra005; BRA004: This figure is the agreggation of fatalities from: bra002, bra003 and bra005; BRA005: This figure is the agreggation of fatalities from: bra002, bra003 and bra005</t>
  </si>
  <si>
    <t>BRA002Fatalities in all crises</t>
  </si>
  <si>
    <t>R4V 02/12/2023)</t>
  </si>
  <si>
    <t>This figure is the people in need reported by R4V for 2024.</t>
  </si>
  <si>
    <t>BRA002People in Need</t>
  </si>
  <si>
    <t>R4V 07/03/2023; R4V 06/12/2023</t>
  </si>
  <si>
    <t>The figure is carried out from people exposed minus poeple affected</t>
  </si>
  <si>
    <t>BRA002Minimal humanitarian conditions - Level 1</t>
  </si>
  <si>
    <t xml:space="preserve">The figure is carried out from people affected minus people in need </t>
  </si>
  <si>
    <t>BRA002Stressed humanitarian conditions - Level 2</t>
  </si>
  <si>
    <t>This figure is the people in need reported by R4V for 2023 in its Migrants and Refugees Response Plan (RMRP), disagreggated by: People in need (446300) + in transit (28500) and affected communities (97100)</t>
  </si>
  <si>
    <t>BRA002Moderate humanitarian conditions - Level 3</t>
  </si>
  <si>
    <t>No new data available for September 2024 update</t>
  </si>
  <si>
    <t>BRA002Severe humanitarian conditions - Level 4</t>
  </si>
  <si>
    <t>BRA002Extreme humanitarian conditions - Level 5</t>
  </si>
  <si>
    <t>Hotsts, Non-Hosts, Refugees</t>
  </si>
  <si>
    <t>BRA002Crisis affected groups</t>
  </si>
  <si>
    <t xml:space="preserve">No available data </t>
  </si>
  <si>
    <t>BRA002People facing limited access constraints</t>
  </si>
  <si>
    <t>BRA002People facing restricted access constraints</t>
  </si>
  <si>
    <t>BRA002Illness cases reported</t>
  </si>
  <si>
    <t>BRA002Buildings damaged</t>
  </si>
  <si>
    <t>BRA002Buildings destroyed</t>
  </si>
  <si>
    <t>BRA002Buildings in affected area</t>
  </si>
  <si>
    <t>BRA002Economic Losses</t>
  </si>
  <si>
    <t>Drought in the Amazonas</t>
  </si>
  <si>
    <t>BRA004</t>
  </si>
  <si>
    <t>No new data available for September2024 update</t>
  </si>
  <si>
    <t>BRA004People facing limited access constraints</t>
  </si>
  <si>
    <t>BRA004People facing restricted access constraints</t>
  </si>
  <si>
    <t>Floods in Rio Grande do Sul</t>
  </si>
  <si>
    <t>BRA005</t>
  </si>
  <si>
    <t>There are no bureaucratic, administrative or man-made restriction or requirements to access assistance. Population were not  displaced by policy decisions, military operations or non-estate actors away from humanitarian services</t>
  </si>
  <si>
    <t>BRA005People facing limited access constraints</t>
  </si>
  <si>
    <t>BRA005People facing restricted access constraints</t>
  </si>
  <si>
    <t>BRA005Illness cases reported</t>
  </si>
  <si>
    <t>IFRC 03/07/2024; WWA 05/05/2024</t>
  </si>
  <si>
    <t>https://adore.ifrc.org/Download.aspx?FileId=839407; https://www.worldweatherattribution.org/climate-change-made-the-floods-in-southern-brazil-twice-as-likely/</t>
  </si>
  <si>
    <t xml:space="preserve">Figure from a Federal University of Rio Grando do Sul research </t>
  </si>
  <si>
    <t>BRA005Buildings damaged</t>
  </si>
  <si>
    <t>IFRC 03/07/2024</t>
  </si>
  <si>
    <t>https://adore.ifrc.org/Download.aspx?FileId=839407</t>
  </si>
  <si>
    <t xml:space="preserve">Figure from a Federal University of Rio Grando do Sul research of partial or completely destroyed buildings </t>
  </si>
  <si>
    <t>BRA005Buildings destroyed</t>
  </si>
  <si>
    <t>BRA005Buildings in affected area</t>
  </si>
  <si>
    <t>AP 23/05/2024</t>
  </si>
  <si>
    <t>https://apnews.com/article/brazil-floods-economy-environment-climate-change-4e49b3ecc857253a5c23946208c58cfc</t>
  </si>
  <si>
    <t>The confederation of municipalities estimated that 94% of Rio Grande do Sul was affected, resulting in a loss of 10 billion reais, almost 2 billion US dollars; however, it is unclear what calculations led to this figure, so confidence in the figure is low.</t>
  </si>
  <si>
    <t>BRA005Economic Losses</t>
  </si>
  <si>
    <t>BBS 18/04/2023; Govt. Bangladesh and UNHCR 31/08/2024; OCHA 15/01/2023; OCHA 18/12/2023 a</t>
  </si>
  <si>
    <t xml:space="preserve">http://bbs.portal.gov.bd/sites/default/files/files/bbs.portal.gov.bd/page/b343a8b4_956b_45ca_872f_4cf9b2f1a6e0/2023-04-18-08-42-4f13d316f798b9e5fd3a4c61eae4bfef.pdf; 
https://reliefweb.int/report/bangladesh/rohingya-refugee-responsebangladesh-joint-government-bangladesh-unhcr-population-factsheet-31-august-2024 https://reliefweb.int/report/myanmar/myanmar-humanitarian-needs-overview-2023-january-2023
https://reliefweb.int/report/myanmar/myanmar-humanitarian-needs-and-response-plan-2024-december-2023-enmy
</t>
  </si>
  <si>
    <t>Sum of the population of the individual crises BGD002 and MMR002. For Bangladesh, please see the Justification sheet.</t>
  </si>
  <si>
    <t>REG011Total population</t>
  </si>
  <si>
    <t>ISCG et al. 13/03/2024; Govt. Bangladesh and UNHCR 31/08/2024; OCHA 15/01/2023; OCHA 18/12/2023 a</t>
  </si>
  <si>
    <t xml:space="preserve">https://reliefweb.int/report/bangladesh/2024-joint-response-plan-rohingya-humanitarian-crisis-january-december-2024
https://reliefweb.int/report/bangladesh/rohingya-refugee-responsebangladesh-joint-government-bangladesh-unhcr-population-factsheet-31-august-2024; https://reliefweb.int/report/myanmar/myanmar-humanitarian-needs-overview-2023-january-2023
https://reliefweb.int/report/myanmar/myanmar-humanitarian-needs-and-response-plan-2024-december-2023-enmy
</t>
  </si>
  <si>
    <t xml:space="preserve">Sum of the exposed people in the individual crises BGD002 and MMR002. </t>
  </si>
  <si>
    <t>REG011People exposed</t>
  </si>
  <si>
    <t xml:space="preserve">Sum of the people affected in the individual crises BGD002 and MMR002. </t>
  </si>
  <si>
    <t>REG011People affected</t>
  </si>
  <si>
    <t>Govt.Bangladesh and UNHCR 31/08/2024; UNHCR accessed 16/09/2024; UNHCR 09/09/2024; UNHCR accessed 16/09/2024</t>
  </si>
  <si>
    <t>https://reliefweb.int/report/bangladesh/rohingya-refugee-responsebangladesh-joint-government-bangladesh-unhcr-population-factsheet-31-august-2024
https://www.unhcr.org/my/what-we-do/figures-glance-malaysia
https://data.unhcr.org/en/documents/details/111123
https://data.unhcr.org/en/country/mmr</t>
  </si>
  <si>
    <t>The total number of displaced people in MMR002. The incoming refugees in BGD002 is considered in MMR002 also, so to avoid double counting, only the dispalcement figure of MMR002 is considered.</t>
  </si>
  <si>
    <t>REG011People displaced</t>
  </si>
  <si>
    <t>ACLED accessed 16/09/2024</t>
  </si>
  <si>
    <t>The fatalities recorded in Bangladesh and Myanmar were caused by the conflict in the last six months which is the fatalities reported in BGD002 and MMR002. Six months previous to the month the severity index (SI) is calculated are considered. For example, for the January 2023 version of SI, months considered will be July 2022 to December 2022.</t>
  </si>
  <si>
    <t>REG011Fatalities reported</t>
  </si>
  <si>
    <t xml:space="preserve">ACLED accessed 15/09/2024; MoDMR 31/05/2024; UN RC Bangladesh and UNCT Bangladesh 14/07/2024; CARE 31/08/2024 </t>
  </si>
  <si>
    <t xml:space="preserve">https://acleddata.com/data-export-tool/
https://modmr.gov.bd/site/situationreport/1da3c196-bef9-4482-b2c1-08c6f33165ef/%E0%A6%A6%E0%A7%88%E0%A6%A8%E0%A6%BF%E0%A6%95-%E0%A6%A6%E0%A7%81%E0%A6%B0%E0%A7%8D%E0%A6%AF%E0%A7%8B%E0%A6%97-%E0%A6%AA%E0%A7%8D%E0%A6%B0%E0%A6%A4%E0%A6%BF%E0%A6%AC%E0%A7%87%E0%A6%A6%E0%A6%A8%E0%A6%83-%E0%A7%A9%E0%A7%A7-%E0%A6%AE%E0%A7%87-%E0%A7%A8%E0%A7%A6%E0%A7%A8%E0%A7%AA
https://reliefweb.int/report/bangladesh/bangladesh-cyclone-and-monsoon-floods-humanitarian-response-plan-june-december-2024
https://reliefweb.int/report/bangladesh/bangladesh-key-immediate-needs-and-situation-analysis-eastern-flash-floods-2024-version-3rd-update-31-august-2024
</t>
  </si>
  <si>
    <t>The  fatalities recorded in all crises in Bangladesh and Myanmar as part of the Rohingya Regional Crisis in the last six months. Six months previous to the month the severity index (SI) is calculated are considered. For example, for the January 2023 version of SI, months considered will be July 2022 to December 2022.</t>
  </si>
  <si>
    <t>REG011Fatalities in all crises</t>
  </si>
  <si>
    <t>ISCG et al. 13/03/2024; Govt. Bangladesh and UNHCR 31/08/2024; OCHA 15/01/2023; OCHA 18/12/2023 b</t>
  </si>
  <si>
    <t xml:space="preserve">https://reliefweb.int/report/bangladesh/2024-joint-response-plan-rohingya-humanitarian-crisis-january-december-2024
https://reliefweb.int/report/bangladesh/rohingya-refugee-responsebangladesh-joint-government-bangladesh-unhcr-population-factsheet-31-august-2024; https://reliefweb.int/report/myanmar/myanmar-humanitarian-needs-overview-2023-january-2023
https://reliefweb.int/report/myanmar/myanmar-humanitarian-needs-and-response-plan-2024-humanitarian-programme-cycle-2024-december-2023-people-need-severity-phase-and-location
</t>
  </si>
  <si>
    <t xml:space="preserve">The sum of the PIN figures of the individual crisis BGD002 and  MMR002. </t>
  </si>
  <si>
    <t>REG011People in Need</t>
  </si>
  <si>
    <t>ISCG et al. 13/03/2024; Govt. Bangladesh and UNHCR 31/08/2024; IPC 02/04/2024; OCHA 15/01/2023; OCHA 18/12/2023 b</t>
  </si>
  <si>
    <t xml:space="preserve">https://www.humanitarianresponse.info/en/operations/bangladesh/document/bangladesh-2023-joint-response-plan-rohingya-humanitarian-crisis; 
https://reliefweb.int/report/bangladesh/rohingya-refugee-responsebangladesh-joint-government-bangladesh-unhcr-population-factsheet-31-august-2024
https://www.ipcinfo.org/fileadmin/user_upload/ipcinfo/docs/IPC_Bangladesh_Acute_Food_Insecurity_Feb_Oct_2024_Report.pdf; https://reliefweb.int/report/myanmar/myanmar-humanitarian-needs-overview-2023-january-2023
https://reliefweb.int/report/myanmar/myanmar-humanitarian-needs-and-response-plan-2024-humanitarian-programme-cycle-2024-december-2023-people-need-severity-phase-and-location
</t>
  </si>
  <si>
    <t>REG011Moderate humanitarian conditions - Level 3</t>
  </si>
  <si>
    <t>ISCG et al. 13/03/2024; OCHA 18/12/2023 a</t>
  </si>
  <si>
    <t xml:space="preserve">https://reliefweb.int/report/bangladesh/2024-joint-response-plan-rohingya-humanitarian-crisis-january-december-2024; https://reliefweb.int/report/myanmar/myanmar-humanitarian-needs-and-response-plan-2024-december-2023-enmy
</t>
  </si>
  <si>
    <t>Groups:
IDPs
Host
Returnees
Non-host
Refugees</t>
  </si>
  <si>
    <t>REG011Crisis affected groups</t>
  </si>
  <si>
    <t>MEX003Buildings destroyed</t>
  </si>
  <si>
    <t>MEX003Buildings in affected area</t>
  </si>
  <si>
    <t>MEX003Economic Losses</t>
  </si>
  <si>
    <t>Russia-Ukraine conflict</t>
  </si>
  <si>
    <t>UKR002</t>
  </si>
  <si>
    <t>Ukraine</t>
  </si>
  <si>
    <t xml:space="preserve">There is no available information. </t>
  </si>
  <si>
    <t>UKR002Illness cases reported</t>
  </si>
  <si>
    <t>UKR002Buildings in affected area</t>
  </si>
  <si>
    <t>World Bank 15/02/2024</t>
  </si>
  <si>
    <t>https://www.worldbank.org/en/news/press-release/2024/02/15/updated-ukraine-recovery-and-reconstruction-needs-assessment-released</t>
  </si>
  <si>
    <t>As of December 2023, the cost of reconstruction and recovery in Ukraine amounts to USD 486 billion according to the joint estimates by the Government of Ukraine, the World Bank, the European Commission, and the UN.</t>
  </si>
  <si>
    <t>UKR002Economic Losses</t>
  </si>
  <si>
    <t>UKR002People facing limited access constraints</t>
  </si>
  <si>
    <t>UKR002People facing restricted access constraints</t>
  </si>
  <si>
    <t>Displacement from Russia-Ukraine conflict in Russia</t>
  </si>
  <si>
    <t>RUS002</t>
  </si>
  <si>
    <t>Russia</t>
  </si>
  <si>
    <t>RUS002Illness cases reported</t>
  </si>
  <si>
    <t>RUS002Injuries reported</t>
  </si>
  <si>
    <t>Not applicable.</t>
  </si>
  <si>
    <t>RUS002Buildings damaged</t>
  </si>
  <si>
    <t>RUS002Buildings destroyed</t>
  </si>
  <si>
    <t>RUS002Buildings in affected area</t>
  </si>
  <si>
    <t>RUS002Economic Losses</t>
  </si>
  <si>
    <t>RUS002People facing limited access constraints</t>
  </si>
  <si>
    <t>RUS002People facing restricted access constraints</t>
  </si>
  <si>
    <t xml:space="preserve">World Population 09/2024 World Population 09/2024 World Population Review accessed 20/09/2024 World Meter accessed 09/2024    </t>
  </si>
  <si>
    <t xml:space="preserve">https://worldpopulationreview.com/countries/algeria-population https://worldpopulationreview.com/countries/tunisia-population https://worldpopulationreview.com/countries/libya-population https://www.worldometers.info/world-population/italy-population/#:~:text=Italy%202020%20population%20is%20estimated,532%20people%20per%20mi2)
    </t>
  </si>
  <si>
    <t>Total population of Algeria, Tunisia, Libya, and Italy</t>
  </si>
  <si>
    <t>REG007Total population</t>
  </si>
  <si>
    <t xml:space="preserve">World Population 09/2024 World Bank 2020 World Bank accessed 13/08/2024 World Bank 2021    </t>
  </si>
  <si>
    <t xml:space="preserve">https://worldpopulationreview.com/countries/algeria-population https://data.worldbank.org/indicator/AG.SRF.TOTL.K2?locations=TN&amp;page=2  https://data.worldbank.org/indicator/AG.LND.TOTL.K2?locations=LY https://data.worldbank.org/indicator/AG.LND.TOTL.K2?locations=IT    </t>
  </si>
  <si>
    <t>Total area affected in Algeria, Tunisia, Libya, and Italy</t>
  </si>
  <si>
    <t>REG007Landmass affected</t>
  </si>
  <si>
    <t xml:space="preserve">https://worldpopulationreview.com/countries/algeria-population https://worldpopulationreview.com/countries/tunisia-population https://worldpopulationreview.com/countries/libya-population https://data2.unhcr.org/en/situations/mediterranean/location/5205 ; https://www.citypopulation.de/en/italy/cities/calabria/ ; https://www.citypopulation.de/en/italy/cities/sicilia/
    </t>
  </si>
  <si>
    <t>There are no specific sources for the number of people exosed but according to the INFORM Severity Index methodology, it is the sum of people in Levels 1 to 5</t>
  </si>
  <si>
    <t>REG007People exposed</t>
  </si>
  <si>
    <t xml:space="preserve">UNHCR accessed 20/09/2024 ; Migrants Refugees accessed 20/09/2024 UNHCR accessed 23/09/2024  ; MMC 25/10/2023 UNHCR accessed 20/09/2024 ; IOM 04/09/2024 UNHCR accessed 23/09/2024    </t>
  </si>
  <si>
    <t xml:space="preserve">https://reporting.unhcr.org/libraries/pdf.js/web/viewer.html?file=https%3A%2F%2Freporting.unhcr.org%2Fsites%2Fdefault%2Ffiles%2F2024-03%2FUNHCR%2520Algeria%2520Country%2520Factsheet%2520-%2520January%25202024.pdf ; https://migrants-refugees.va/country-profile/algeria/#:~:text=In%20mid%2D2020%20there%20were,and%20100.6%20thousand%20in%202019.  https://data.unhcr.org/en/country/tun ; https://reliefweb.int/report/tunisia/quarterly-mixed-migration-update-north-africa-quarter-3-2023 https://data.unhcr.org/en/country/lby ; https://reliefweb.int/report/libya/libya-migrant-report-round-53-key-findings-june-july-2024 https://data2.unhcr.org/en/situations/mediterranean/location/5205
    </t>
  </si>
  <si>
    <t>There are no specific sources for the number of people exosed but according to the INFORM Severity Index methodology, it is the sum of people in Levels 2 to 5</t>
  </si>
  <si>
    <t>REG007People affected</t>
  </si>
  <si>
    <t>The people displaced is the sum of the figures under the people displaced indicator in the mixed migration crises of Algeria, Libya, Tunisia, and Italy</t>
  </si>
  <si>
    <t>REG007People displaced</t>
  </si>
  <si>
    <t>IOM accessed 23/09/2024</t>
  </si>
  <si>
    <t>https://missingmigrants.iom.int/region/mediterranean?region_incident=All&amp;route=3861&amp;year%5B%5D=11681&amp;month=All&amp;incident_date%5Bmin%5D=&amp;incident_date%5Bmax%5D=</t>
  </si>
  <si>
    <t>The number of missing migrants in the Central Mediterranean route between 1 March and 31 August</t>
  </si>
  <si>
    <t>REG007Fatalities reported</t>
  </si>
  <si>
    <t>https://missingmigrants.iom.int/region/mediterranean?region_incident=All&amp;route=3861&amp;year%5B%5D=10121&amp;month=3966&amp;incident_date%5Bmin%5D=&amp;incident_date%5Bmax%5D=30%2F07%2F2022</t>
  </si>
  <si>
    <t>REG007Fatalities in all crises</t>
  </si>
  <si>
    <t>The PiN is the sum of people in Level 3, Level 4, and Level 5</t>
  </si>
  <si>
    <t>REG007People in Need</t>
  </si>
  <si>
    <t xml:space="preserve">World Population 09/2024 ; UNHCR accessed 20/09/2024 ; Migrants Refugees accessed 20/09/2024 World Population 09/2024 ; UNHCR accessed 23/09/2024  ; MMC 25/10/2023 World Population Review accessed 20/09/2024 ; UNHCR accessed 20/09/2024 ; IOM 04/09/2024 World Meter accessed 09/2024 ; UNHCR accessed 23/09/2024    </t>
  </si>
  <si>
    <t xml:space="preserve">https://worldpopulationreview.com/countries/algeria-population ; https://reporting.unhcr.org/libraries/pdf.js/web/viewer.html?file=https%3A%2F%2Freporting.unhcr.org%2Fsites%2Fdefault%2Ffiles%2F2024-03%2FUNHCR%2520Algeria%2520Country%2520Factsheet%2520-%2520January%25202024.pdf ; https://migrants-refugees.va/country-profile/algeria/#:~:text=In%20mid%2D2020%20there%20were,and%20100.6%20thousand%20in%202019. https://worldpopulationreview.com/countries/tunisia-population ;  https://data.unhcr.org/en/country/tun ; https://reliefweb.int/report/tunisia/quarterly-mixed-migration-update-north-africa-quarter-3-2023 https://worldpopulationreview.com/countries/libya-population ; https://data.unhcr.org/en/country/lby ; https://reliefweb.int/report/libya/libya-migrant-report-round-53-key-findings-june-july-2024 https://data2.unhcr.org/en/situations/mediterranean/location/5205 ; https://www.citypopulation.de/en/italy/cities/calabria/ ; https://www.citypopulation.de/en/italy/cities/sicilia/
 ; https://data2.unhcr.org/en/situations/mediterranean/location/5205
    </t>
  </si>
  <si>
    <t>The figure is the sum of Level 1 figures for mixed migration from INFORM Severity Index of each country ( Algeria, Tunisia, Libya, and Italy )</t>
  </si>
  <si>
    <t>REG007Minimal humanitarian conditions - Level 1</t>
  </si>
  <si>
    <t>The figure is the sum of Level 2 figures for mixed migration from the INFORM Severity Index of each country (Algeria, Tunisia, Libya, and Italy)</t>
  </si>
  <si>
    <t>REG007Stressed humanitarian conditions - Level 2</t>
  </si>
  <si>
    <t>The figure is the sum of Level 3 figures for mixed migration from the INFORM Severity Index of each country (Algeria, Tunisia, Libya, and Italy)</t>
  </si>
  <si>
    <t>REG007Moderate humanitarian conditions - Level 3</t>
  </si>
  <si>
    <t>The sum of Level 4 figures for mixed migration from the INFORM Severity Index of each country (Algeria, Tunisia, Libya, and Italy) but there is limited information about the severity of the humanitarian conditions of the people in need. All of them are considered to be under Level 3</t>
  </si>
  <si>
    <t>REG007Severe humanitarian conditions - Level 4</t>
  </si>
  <si>
    <t>The sum of Level 5 figures for mixed migration the INFORM Severity Index of each country (Algeria, Tunisia, Libya, and Italy) but there is limited information about the severity of the humanitarian conditions of the people in need. All of them are considered to be under Level 3</t>
  </si>
  <si>
    <t>REG007Extreme humanitarian conditions - Level 5</t>
  </si>
  <si>
    <t xml:space="preserve">World Population 09/2024 World Population 09/2024 Worldmeter 09/2024      </t>
  </si>
  <si>
    <t xml:space="preserve">https://worldpopulationreview.com/countries/algeria-population https://worldpopulationreview.com/countries/morocco-population https://www.worldometers.info/world-population/spain-population/     </t>
  </si>
  <si>
    <t>Total population of Algeria, Morocco, and Spain</t>
  </si>
  <si>
    <t>REG008Total population</t>
  </si>
  <si>
    <t xml:space="preserve">World Population 09/2024 World Bank 2021 World Bank 2021     </t>
  </si>
  <si>
    <t xml:space="preserve">https://worldpopulationreview.com/countries/algeria-population https://data.worldbank.org/indicator/AG.LND.TOTL.K2?locations=MA https://data.worldbank.org/indicator/AG.LND.TOTL.K2?locations=IT-ES     </t>
  </si>
  <si>
    <t>Total area affected in Algeria, Morocco, and Spain</t>
  </si>
  <si>
    <t>REG008Landmass affected</t>
  </si>
  <si>
    <t>REG008People exposed</t>
  </si>
  <si>
    <t xml:space="preserve">UNHCR accessed 20/09/2024 ; Migrants Refugees accessed 20/09/2024 UNHCR accessed 20/09/2024 UNHCR accessed 26/09/2024     </t>
  </si>
  <si>
    <t xml:space="preserve">https://reporting.unhcr.org/libraries/pdf.js/web/viewer.html?file=https%3A%2F%2Freporting.unhcr.org%2Fsites%2Fdefault%2Ffiles%2F2024-03%2FUNHCR%2520Algeria%2520Country%2520Factsheet%2520-%2520January%25202024.pdf ; https://migrants-refugees.va/country-profile/algeria/#:~:text=In%20mid%2D2020%20there%20were,and%20100.6%20thousand%20in%202019. https://reporting.unhcr.org/morocco-factsheet-french-9005 https://data.unhcr.org/en/country/esp     </t>
  </si>
  <si>
    <t>REG008People affected</t>
  </si>
  <si>
    <t>The people displaced is the sum of the figures under the people displaced indicator in the mixed migration crises of Algeria, Morocco, and Spain</t>
  </si>
  <si>
    <t>REG008People displaced</t>
  </si>
  <si>
    <t>https://missingmigrants.iom.int/region/mediterranean?region_incident=All&amp;route=3956&amp;year%5B%5D=11681&amp;month=All&amp;incident_date%5Bmin%5D=&amp;incident_date%5Bmax%5D=</t>
  </si>
  <si>
    <t>The number of missing migrants in the Western Mediterranean route between 01 March and 31 August</t>
  </si>
  <si>
    <t>REG008Fatalities reported</t>
  </si>
  <si>
    <t>https://missingmigrants.iom.int/region/mediterranean?region_incident=All&amp;route=3956&amp;year%5B%5D=10121&amp;month=3966&amp;incident_date%5Bmin%5D=&amp;incident_date%5Bmax%5D=30%2F07%2F2022</t>
  </si>
  <si>
    <t>REG008Fatalities in all crises</t>
  </si>
  <si>
    <t>REG008People in Need</t>
  </si>
  <si>
    <t xml:space="preserve">World Population 09/2024 ; UNHCR accessed 20/09/2024 ; Migrants Refugees accessed 20/09/2024 World Population 09/2024 Worldmeter 09/2024      </t>
  </si>
  <si>
    <t xml:space="preserve">https://worldpopulationreview.com/countries/algeria-population ; https://reporting.unhcr.org/libraries/pdf.js/web/viewer.html?file=https%3A%2F%2Freporting.unhcr.org%2Fsites%2Fdefault%2Ffiles%2F2024-03%2FUNHCR%2520Algeria%2520Country%2520Factsheet%2520-%2520January%25202024.pdf ; https://migrants-refugees.va/country-profile/algeria/#:~:text=In%20mid%2D2020%20there%20were,and%20100.6%20thousand%20in%202019. https://worldpopulationreview.com/countries/morocco-population https://www.worldometers.info/world-population/spain-population/     </t>
  </si>
  <si>
    <t>The figure is the sum of Level 1 figures for mixed migration from INFORM Severity Index of each country ( Algeria, Morocco, and Spain)</t>
  </si>
  <si>
    <t>REG008Minimal humanitarian conditions - Level 1</t>
  </si>
  <si>
    <t>The figure is the sum of Level 2 figures for mixed migration from INFORM Severity Index of each country (Algeria, Morocco, and Spain)</t>
  </si>
  <si>
    <t>REG008Stressed humanitarian conditions - Level 2</t>
  </si>
  <si>
    <t>The figure is the sum of Level 3 figures for mixed migration from INFORM Severity Index of each country (Algeria, Morocco, and Spain)</t>
  </si>
  <si>
    <t>REG008Moderate humanitarian conditions - Level 3</t>
  </si>
  <si>
    <t>The figure is the sum of Level 4 figures for mixed migration from INFORM Severity Index of each country (Algeria, Morocco, and Spain). However, there is limited information about the severity of the humanitarian conditions of the people in need. All of them are considered to be under Level 3</t>
  </si>
  <si>
    <t>REG008Severe humanitarian conditions - Level 4</t>
  </si>
  <si>
    <t>The figure is the sum of Level 5 figures for mixed migration from INFORM Severity Index of each country (Algeria, Morocco, and Spain). However, there is limited information about the severity of the humanitarian conditions of the people in need. All of them are considered to be under Level 3</t>
  </si>
  <si>
    <t>REG008Extreme humanitarian conditions - Level 5</t>
  </si>
  <si>
    <t>world population review accessed on 17/09/2024 + WPR Accessed 18/09/2024 + WPR Accessed on 17/09/2024 + world population review accessed on 08/08/2024 + WPR 18/09/2024 + IPC 06/09/2024 ; WPR Accessed 30/07/2024 + world population review accessed on 20/09/2024</t>
  </si>
  <si>
    <t>https://worldpopulationreview.com/countries/zimbabwe-population + https://worldpopulationreview.com/countries/madagascar-population + https://worldpopulationreview.com/countries/zambia-population + https://worldpopulationreview.com/countries/eswatini-population + https://worldpopulationreview.com/countries/malawi-population + https://www.ipcinfo.org/ipc-country-analysis/details-map/en/c/1157149/?iso3=NAM ; https://worldpopulationreview.com/countries/namibia-population + https://worldpopulationreview.com/countries/tanzania-population</t>
  </si>
  <si>
    <t>total population in Zimbabwe accessed on 17/09/2024 + The total population of Madagascar according to World Population Review as of 18/09/2024 + The current population of Zambia is 21184604 based on projections of the latest United Nations data up until 09/08/2024 + Total population of Eswatini as of 08/08/2024 according to World Population Review This is different from the people exposed since the IPC population might be outdated and probably has no projected population + Up until 18/09/2024 the population of Malawi is21769929 based on projections of the latest United Nations data + The population was picked directly from the IPC since it was close to the population projection. We used the IPC figure because if we used the WPR figure we would have a population figure less than the exposed figure. It is the population projection for the period July to September 2024 in the IPC + Total population of Tanzania in September 2024 according to world population review</t>
  </si>
  <si>
    <t>REG012Total population</t>
  </si>
  <si>
    <t>world population review accessed on 13/09/2022 + City popualtion accessed 29/05/2023 ;  OCHA 28/04/2023 + UN Statistics 2004 + world population review accessed on 23/08/2023 + CIA.gov accessed 26/05/2023 + World population review accessed on 30/06/2024 + City Population accesssed on 16/01/2023 , IPC 30/12/2022 , Mabumbe accessed on 5/1/2023 ,city population accessed on 30/04/2023 ; UNHCR 15/03/2023</t>
  </si>
  <si>
    <t>https://worldpopulationreview.com/countries/zimbabwe-population + http://www.citypopulation.de/en/madagascar/cities/ ; https://reliefweb.int/report/madagascar/flash-appeal-madagascar-grand-sud-and-grand-sud-est-january-december-2023-revised-march-2023; http://www.citypopulation.de/en/madagascar/cities/ ; https://reliefweb.int/report/madagascar/220000-urgently-need-humanitarian-aid-after-devastating-cyclone-northeast-madagascar; https://reliefweb.int/report/madagascar/madagascar-tropical-cyclone-gamane-flash-update-no-2-4-april-2024 + https://unstats.un.org/unsd/demographic/products/dyb/DYB2004/Table03.pdf + https://worldpopulationreview.com/countries/eswatini-population + https://www.cia.gov/the-world-factbook/countries/malawi/ + https://worldpopulationreview.com/countries/namibia-population + http://www.citypopulation.de/en/tanzania/cities/ , https://www.ipcinfo.org/ipc-country-analysis/details-map/en/c/1156131/ , https://mabumbe.com/list-of-districts-in-tanzania-region-wise/ ,   https://data2.unhcr.org/en/documents/details/99656</t>
  </si>
  <si>
    <t>Total area of zimbabwe + The total landmass of regions affected the drought: Andoy, Anosy, Atsimo-Anderfana, Atsimo-Atsinana, and Vatovavy Fitovinany (19317 + 25731 + 66236 + 18863 + 19605).  The total landmass of regions affected by Cyclone Gamane since it made its first landfall as from March 27th 2024: Sava = 25518, Diana = 19266, Analanjirofo = 21930, Atsinanana = 21934 + The landmass of Zambia according to United nations statistics + The whole country is affected by the Food insecurity crisis + The whole country is affected by the complex crisis + The whole country is affected by the food insecurity crisis + The landmass regions affected by food insecurity and refugees:   Dar-es Salaam ,Kigoma , Katavi ,  Dodoma , Mara , Kilimanjaro ,Manyara , Tanga , Shinyanga , Arusha , Singida , Simiyu , Tabora and Zanzibar</t>
  </si>
  <si>
    <t>REG012Landmass affected</t>
  </si>
  <si>
    <t>world population review accessed on 17/09/2024 + OCHA 20/11/2023 ; IPC accessed 31/07/2024; IFRC 13/04/2024; OCHA 04/042024; IOM 09/04/2024; OCHA 20/11/2023 ; IPC accessed 18/01/2024; IFRC 13/04/2024; OCHA 04/042024; IOM 09/04/2024; SADC 05/06/2024; ECHO 14/06/2024 + WPR Accessed on 17/09/2024 ; OCHA 07/05/2024 ; IFRC 27/05/2024; SADC 05/06/2024; ECHO 14/06/2024 + IPC 31/07/2024 + WPR 18/09/2024 ; WB 25/07/2024 + IPC 06/09/2024 + IPC 29/12/2023 ,city population accessed on 25/06/2023 ; UNHCR 30/04/2024; UNHCR 12/06/2024</t>
  </si>
  <si>
    <t>https://worldpopulationreview.com/countries/zimbabwe-population + https://reliefweb.int/report/madagascar/appel-eclair-madagascar-grand-sud-et-grand-sud-est-janvier-2023-mai-2024-decembre-2023-revise-en-octobre-2023; https://www.ipcinfo.org/ipc-country-analysis/details-map/en/c/1156778/?iso3=MDG; https://reliefweb.int/report/madagascar/appel-eclair-madagascar-grand-sud-et-grand-sud-est-janvier-2023-mai-2024-decembre-2023-revise-en-octobre-2023; https://www.ipcinfo.org/ipc-country-analysis/details-map/en/c/1156778/?iso3=MDG; http://www.citypopulation.de/en/madagascar/cities/ ; https://reliefweb.int/report/madagascar/220000-urgently-need-humanitarian-aid-after-devastating-cyclone-northeast-madagascar; https://reliefweb.int/report/madagascar/madagascar-tropical-cyclone-gamane-flash-update-no-2-4-april-2024; https://reliefweb.int/report/zimbabwe/sadc-regional-humanitarian-appeal-response-el-nino-induced-drought-and-floods-may-2024; https://reliefweb.int/map/zambia/southern-africa-and-indian-ocean-drought-and-people-need-dg-echo-daily-map-14062024; https://www.ipcinfo.org/ipc-country-analysis/details-map/en/c/1157106/?iso3=MDG + https://worldpopulationreview.com/countries/zambia-population ; https://reliefweb.int/attachments/9890d85b-000f-4eb3-81cf-7e0984a452ea/Zambia%20Drought%20Response%20Appeal%20_06052024%20FINAL%20V2.pdf ; https://reliefweb.int/attachments/37c3178d-60cd-4d2f-b1d9-ea4b9eb713ea/MDRZM022ea.pdf; https://reliefweb.int/map/zambia/southern-africa-and-indian-ocean-drought-and-people-need-dg-echo-daily-map-14062024; https://reliefweb.int/report/zimbabwe/sadc-regional-humanitarian-appeal-response-el-nino-induced-drought-and-floods-may-2024; https://reliefweb.int/map/zambia/southern-africa-and-indian-ocean-drought-and-people-need-dg-echo-daily-map-14062024;  + https://www.ipcinfo.org/ipc-country-analysis/details-map/en/c/1157105/?iso3=SWZ + https://worldpopulationreview.com/countries/malawi-population ; https://www.worldbank.org/en/news/press-release/2024/07/25/malawi-economic-monitor-calls-for-urgent-and-sustained-reforms-afe-for-faster + https://www.ipcinfo.org/ipc-country-analysis/details-map/en/c/1157149/?iso3=NAM + https://reliefweb.int/report/united-republic-tanzania/united-republic-tanzania-mainland-ipc-acute-food-insecurity-analysis-november-2023-october-2024-published-29-december-2023; http://www.citypopulation.de/en/tanzania/cities/ ; https://data.unhcr.org/en/country/tza; https://data.unhcr.org/en/documents/details/109287</t>
  </si>
  <si>
    <t>The total number of people exposed corresponds to the total population of the country. The whole population is considered as the number of people  exposed to the complex crisis in the whole country + Exposed in the multiple crises was obtained by aggregating exposed figures for drought and Gamane. Exposed is the sum of level 1+ level 2 + level 3+ level 4+ level 5 from the INFORM Severity methodology + The number of people exposed corresponds to the total population of the country living in the areas concerned by the drought crisis. According to SADC May 2024, more than three quarters 84 out of 116 districts of the country is already affected by impact of drought hence the government declaring state of disaster. + inform Severity Index Methodology, People exposed = level 1 + level 2 + level 3 + level 4 + level 5.  People in need = level 3 + level 4 + level 5. People affected =  level 2 + level 3 + level 4 + level 5. The figures were picked directly from IPC phases that correspond with humanitarian needs levels for the period June to September 2024 + The number of people exposed correponds to the total population of the country. The whole country is exposed to complex crisis in Malawi. Malawi is being affected by drought, floods, endemic diseases like cholera and sociopolitical and economic issues + INFORM SEVERITY METHODOLOGY was used to compute the different figures. PIN = PEOPLE EXPOSED - PEOPLE AFFECTED. LEVEL1 + LEVEL 2 + LEVEL 3 + LEVEL 4 + LEVEL 5 = people exposed. People affected = level 2 + 3 + 4 + 5 + "Exposed people= Levels 1 to 5, and it also includes people exposed to the food insecurity crisis and the refugees crisis."</t>
  </si>
  <si>
    <t>REG012People exposed</t>
  </si>
  <si>
    <t>world population review accessed on 17/09/2024 + OCHA 20/11/2023 ; IPC accessed 31/07/2024; IFRC 13/04/2024; OCHA 04/042024; IOM 09/04/2024; SADC 05/06/2024; ECHO 14/06/2024 + WPR Accessed on 17/09/2024 ; OCHA 07/05/2024 ; IFRC 27/05/2024 + IPC 31/07/2024 + UNICEF 05/08/2024; SADC 25/06/2024 + IPC 06/09/2024 + IPC 29/12/2023 ,city population accessed on 25/06/2023 ; UNHCR 30/04/2024; UNHCR 12/06/2024</t>
  </si>
  <si>
    <t>https://worldpopulationreview.com/countries/zimbabwe-population + https://reliefweb.int/report/madagascar/appel-eclair-madagascar-grand-sud-et-grand-sud-est-janvier-2023-mai-2024-decembre-2023-revise-en-octobre-2023; https://www.ipcinfo.org/ipc-country-analysis/details-map/en/c/1156778/?iso3=MDG;https://reliefweb.int/report/madagascar/madagascar-tc-gamane-dref-operation-mdrmg022; https://reliefweb.int/report/madagascar/madagascar-tropical-cyclone-gamane-flash-update-no-2-4-april-2024; https://reliefweb.int/report/zimbabwe/sadc-regional-humanitarian-appeal-response-el-nino-induced-drought-and-floods-may-2024; https://reliefweb.int/map/zambia/southern-africa-and-indian-ocean-drought-and-people-need-dg-echo-daily-map-14062024; https://www.ipcinfo.org/ipc-country-analysis/details-map/en/c/1157106/?iso3=MDG + https://worldpopulationreview.com/countries/zambia-population ; https://reliefweb.int/attachments/9890d85b-000f-4eb3-81cf-7e0984a452ea/Zambia%20Drought%20Response%20Appeal%20_06052024%20FINAL%20V2.pdf ; https://reliefweb.int/attachments/37c3178d-60cd-4d2f-b1d9-ea4b9eb713ea/MDRZM022ea.pdf + https://www.ipcinfo.org/ipc-country-analysis/details-map/en/c/1157105/?iso3=SWZ + https://reliefweb.int/report/zimbabwe/sadc-regional-humanitarian-appeal-response-el-nino-induced-drought-and-floods-may-2024 + https://www.ipcinfo.org/ipc-country-analysis/details-map/en/c/1157149/?iso3=NAM + https://reliefweb.int/report/united-republic-tanzania/united-republic-tanzania-mainland-ipc-acute-food-insecurity-analysis-november-2023-october-2024-published-29-december-2023; http://www.citypopulation.de/en/tanzania/cities/ ; https://data.unhcr.org/en/country/tza; https://data.unhcr.org/en/documents/details/109287</t>
  </si>
  <si>
    <t>The total number of people affected corresponds to the total population of the country. The whole population is considered as the number of people affected to the complex crisis in the whole country. + Affected in the multiple crises was obtained by aggregating affected figures for drought and Gamane. Affected is the sum of level 2 + level 3+ level 4+ level 5 from the INFORM Severity methodology + Drought has affected 84 out of 116 districts in the country. To get number of people affected we got a percentage of districts affected and multiplied by the population of the country. 84/116=0.72413793 therefore 0.72413793*21437095= 15523413 + inform Severity Index Methodology, People exposed = level 1 + level 2 + level 3 + level 4 + level 5.  People in need = level 3 + level 4 + level 5. People affected =  level 2 + level 3 + level 4 + level 5. The figures were picked directly from IPC phases that correspond with humanitarian needs levels for the period June to September 2024 + 9,000,000 are affected and also in need as a result of drought and floods in Malawi according to the SADC appeal published in June 2024 and UNICEF latest publication 05/08/2024 + INFORM SEVERITY METHODOLOGY was used to compute the different figures. PIN = PEOPLE EXPOSED - PEOPLE AFFECTED. LEVEL1 + LEVEL 2 + LEVEL 3 + LEVEL 4 + LEVEL 5 = people exposed. + Informed severity index methodology: Affected people= Levels 2 to 5</t>
  </si>
  <si>
    <t>REG012People affected</t>
  </si>
  <si>
    <t>OCHA 09/05/2024 ; UNHCR Accessed 31/05/2024 + IOM 14/12/2022 ; AFDB  02/05/2023; IFRC 13/04/2024; OCHA 04/042024 + UNHCR 31/08/2024 + x + OCHA 03/07/2024 +  + UNHCR 17/09/2024</t>
  </si>
  <si>
    <t>UNICEF 13/07/2024 + https://reliefweb.int/report/madagascar/madagascar-baseline-mobility-assessment-grand-sud-september-2022 ; https://reliefweb.int/report/madagascar/madagascar-tc-gamane-dref-operation-mdrmg022; https://reliefweb.int/report/madagascar/madagascar-tropical-cyclone-gamane-flash-update-no-2-4-april-2024 + https://data.unhcr.org/en/country/zmb + x + https://reliefweb.int/report/malawi/southern-africa-humanitarian-snapshot-june-2024 +  + https://reliefweb.int/report/united-republic-tanzania/united-republic-tanzania-operational-update-august-2024</t>
  </si>
  <si>
    <t>Number of Refugees  + The number of people internally displaced persons because of cyclone Gamane and drought in Madagascar as of March 2024. + As from the 31/08/2024 the total number of persons of concerns (all refugees = 78832, all asyslum seekers = 9060, all former refugees = 17768) stood at 105660 + x + About 26000 IDPs and 89000 refugees and ayslum seekers have been censored in malawi according to OCHA 03/07/2024 +  + The number of people displaced is the number of refugees and asylum seekers hosted in Tanzania as of 31st August 2024. Tanzania hosts 233,257 refugees and asylum-seekers mainly from Burundi and the DRC, who live in two camps, while some refugees from the 1972 Burundian population live in villages and three old settlements in Kigoma, Katavi and Tabora Regions, as of 31 August 2024.</t>
  </si>
  <si>
    <t>REG012People displaced</t>
  </si>
  <si>
    <t>UNICEF 02/08/2024 + OCHA 14/03/2024; IPC 22/08/2023 + UNICEF 25/06/2024; UNICEF 05/08/2024 +  + OCHA 03/07/2024 +  + x</t>
  </si>
  <si>
    <t>https://reliefweb.int/report/zimbabwe/unicef-zimbabwe-humanitarian-situation-report-no-7-cholera-outbreak-26-april-2024; https://reliefweb.int/report/zimbabwe/unicef-zimbabwe-humanitarian-situation-report-no-8-cholera-outbreak-27-apr-31-may-2024; https://reliefweb.int/report/zimbabwe/unicef-zimbabwe-humanitarian-situation-report-no-4-multi-hazard-01-january-30-june-2024 + https://reliefweb.int/report/madagascar/madagascar-humanitarian-snapshot-february-2024; https://www.ipcinfo.org/ipcinfo-website/alerts-archive/issue-85/en/ + https://reliefweb.int/report/zambia/unicef-zambia-flash-update-cholera-23-june-2024 +  + https://reliefweb.int/report/malawi/southern-africa-humanitarian-snapshot-june-2024 +  + x</t>
  </si>
  <si>
    <t>As of 30 June 2024, Zimbabwe has recorded a cumulative total of 34,550 cholera cases from 63 districts across the 10 provinces with 719 deaths which resulted in a case fatality rate of 2.1 per cent. + Over 30000 malaria cases have been reported from the period July-December 2023 as published by OCHA 14/03/2024. Approximately 458,700 children under the age of five are likely to suffer acute malnutrition. Among them, over 121,000 children are expected to suffer from Severe Acute Malnutrition (SAM) and nearly 338,000 children are expected to experience Moderate Acute Malnutrition (MAM). In the Grand Sud Est region, an estimated 196,451 cases are projected, with 57,973 children in SAM and 138,478 children in MAM. In total we add the cholera cases to that of malnutrition = 226651 + As from june 2024, 23378 cumulative cholera cases and 740 deaths were recorded in zambia accoding to the latest report published by UNICEF. 23,378 cumulative Cholera cases with 740 deaths as of reporting date. Community surveillance for Cholera was initiated with screening of 18,047 under 5 years children and 22,400 above 5 years visited in 7,122 households. +  + According to OCHA, 246 cholera cases have been recorded in malawi from Januray to May 2024 +  + x</t>
  </si>
  <si>
    <t>REG012Illness cases reported</t>
  </si>
  <si>
    <t xml:space="preserve"> + OCHA 21/07/2023; IFRC 13/04/2024; OCHA 04/042024 +  +  + x +  + x</t>
  </si>
  <si>
    <t xml:space="preserve"> + https://reliefweb.int/report/madagascar/madagascar-tc-gamane-dref-operation-mdrmg022; https://reliefweb.int/report/madagascar/madagascar-tropical-cyclone-gamane-flash-update-no-2-4-april-2024 +  +  + x +  + x</t>
  </si>
  <si>
    <t xml:space="preserve"> + Four injuries reported in Antalaha, Vohemar, and Toamasina II reported by the  National Bureau for Disaster Risk Reduction (BNGRC) latest information due to Cyclone Gamane. +  +  + x +  + x</t>
  </si>
  <si>
    <t>REG012Injuries reported</t>
  </si>
  <si>
    <t>WHO 12/05/2024; UNICEF 18/06/2024; ACLED 09/08/2024; UNICEF 02/08/2024 + OCHA 21/07/2023; IFRC 13/04/2024; OCHA 04/042024 + ACLED 09/08/2024; WHO 12/05/2024; WHO 19/06/2024; UNICEF 25/06/2024; UNICEF 05/08/2024 + ACLED accessed on 08/08/2024 + WHO 12/05/2024 + ACLED accessed on 17/09/2024 + ACLED accessed on 20/09/2024</t>
  </si>
  <si>
    <t>https://iris.who.int/bitstream/handle/10665/376898/OEW19-0612052024.pdf; https://reliefweb.int/report/zimbabwe/unicef-zimbabwe-humanitarian-situation-report-no-8-cholera-outbreak-27-apr-31-may-2024 ; https://acleddata.com/explorer/ + https://reliefweb.int/report/madagascar/madagascar-tc-gamane-dref-operation-mdrmg022; https://reliefweb.int/report/madagascar/madagascar-tropical-cyclone-gamane-flash-update-no-2-4-april-2024 + https://acleddata.com/explorer/ ; https://reliefweb.int/report/zambia/weekly-regional-cholera-bulletin-4-march-2024-data-reported-3-march-2024 ; https://iris.who.int/bitstream/handle/10665/376898/OEW19-0612052024.pdf; https://reliefweb.int/report/ethiopia/multi-country-outbreak-cholera-external-situation-report-15-published-19-june-2024; https://reliefweb.int/report/zambia/unicef-zambia-flash-update-cholera-23-june-2024; https://reliefweb.int/report/zambia/unicef-zambia-flash-update-no7-cholera-and-drought-5-august-2024 + https://acleddata.com/explorer/ + https://iris.who.int/bitstream/handle/10665/376898/OEW19-0612052024.pdf + https://acleddata.com/explorer/ + https://acleddata.com/dashboard/#/dashboard</t>
  </si>
  <si>
    <t>10 fatalities between 18/03/2024 to 18/09/2024 from ACLED. However, from the exported data there were no fatalities related to drought or floods from the justification in the data. As of 30 June 2024, Zimbabwe has recorded a cumulative total of 34,550 cholera cases from 63 districts across the 10 provinces with 719 deaths which resulted in a case fatality rate of 2.1 per cent. + 19 fatalities are being reported across multiple locations by the BNGRC  due to the landfall of Cyclone Gamane. + 07 fatalities between 17/03/2024  to 17/09/2024 from ACLED. However, from the exported data there were no fatalities related to drought from the justification in the data. Cholera outbreak and spread is most of the time exacerbated by drought which causes and impact on WASH. As from june 2024, 23378 cumulative cholera cases and 740 deaths were recorded in zambia according to the latest report published by UNICEF 05/08/2024. + There were 3 fatalities between 08/02/2024 and  08/08/2024 from ACLED but none related to food insecurity + Twenty-nine districts have reported Cholera cases since March 2022 in the Machinga district. As of 7 April 2024, a cumulative total of 59 334 cases and 1 774 deaths (CFR 3.0%) have been reported since the onset of the outbreak + 02 fatalities reported by ACLED from 17/03/2024 -17/09/2024. However, they were not food security related + 15 fatalities between 20/03/2024 to 20/09/2024 but not related to food insecurity and refugee crisis</t>
  </si>
  <si>
    <t>REG012Fatalities reported</t>
  </si>
  <si>
    <t>WHO 12/05/2024; UNICEF 18/06/2024; ACLED 18/09/2024; UNICEF 02/08/2024 + OCHA 21/07/2023; IFRC 13/04/2024; OCHA 04/042024 + ACLED 09/08/2024; WHO 12/05/2024; WHO 19/06/2024; UNICEF 25/06/2024; UNICEF 05/08/2024 + ACLED accessed on 08/08/2024 + WHO 12/05/2024 + ACLED accessed on 17/09/2024 + ACLED accessed on 20/09/2024</t>
  </si>
  <si>
    <t>10 fatalities between 18/03/2024 to 18/09/2024 from ACLED. However, from the exported data there were no fatalities related to drought from the justification in the data.As of 30 June 2024, Zimbabwe has recorded a cumulative total of 34,550 cholera cases from 63 districts across the 10 provinces with 719 deaths which resulted in a case fatality rate of 2.1 per cent. + From February to March 2023 and The total fatalities due to the ongoing crisis caused by Cyclone Gamane as from 27th March 2024. + 07 fatalities between 17/03/2024  to 17/09/2024 from ACLED. However, from the exported data there were no fatalities related to drought from the justification in the data. Cholera outbreak and spread is most of the time exacerbated by drought which causes and impact on WASH. As from june 2024, 23378 cumulative cholera cases and 740 deaths were recorded in zambia according to the latest report published by UNICEF 05/08/2024. + There were 3 fatalities between 08/02/2024 and  08/08/2024 from ACLED but none related to food insecurity + Twenty-nine districts have reported Cholera cases since March 2022 in the Machinga district. As of 7 April 2024, a cumulative total of 59 334 cases and 1 774 deaths (CFR 3.0%) have been reported since the onset of the outbreak + 02 fatalities reported by ACLED from 17/03/2024 -17/09/2024. However, they were not food security related + 15 fatalities between 20/03/2024 to 20/09/2024 but not related to food insecurity and refugee crisis</t>
  </si>
  <si>
    <t>REG012Fatalities in all crises</t>
  </si>
  <si>
    <t>UNICEF 11/09/2024 + SADC 05/06/2024 ; IPC 31/07/2024 + SADC 05/06/2024; ECHO 14/06/2024;  UNICEF 05/08/2024 + IPC 31/07/2024 + UNICEF 05/08/2024; SADC 25/06/2024 + IPC 08/07/2024 ; SADC 05/06/2024 ; The Namibia 27/05/2024 + IPC Accessed 29/12/2023 ; UNHCR 17/09/2024</t>
  </si>
  <si>
    <t>https://reliefweb.int/report/zimbabwe/sadc-regional-humanitarian-appeal-response-el-nino-induced-drought-and-floods-may-2024; https://reliefweb.int/map/zambia/southern-africa-and-indian-ocean-drought-and-people-need-dg-echo-daily-map-14062024; https://reliefweb.int/report/zimbabwe/sadc-regional-humanitarian-appeal-response-el-nino-induced-drought-and-floods-may-2024; https://reliefweb.int/report/zimbabwe/unicef-zimbabwe-humanitarian-situation-report-no-4-multi-hazard-01-january-30-june-2024; https://reliefweb.int/report/zimbabwe/unicef-zimbabwe-humanitarian-situation-report-no-4-multi-hazard-01-january-30-june-2024; https://reliefweb.int/report/zimbabwe/unicef-zimbabwe-humanitarian-situation-report-no-5-multi-hazard-01-31-july-2024 + https://reliefweb.int/report/zimbabwe/sadc-regional-humanitarian-appeal-response-el-nino-induced-drought-and-floods-may-2024 ; https://www.ipcinfo.org/ipc-country-analysis/details-map/en/c/1156778/?iso3=MDG + https://reliefweb.int/report/zimbabwe/sadc-regional-humanitarian-appeal-response-el-nino-induced-drought-and-floods-may-2024; https://reliefweb.int/map/zambia/southern-africa-and-indian-ocean-drought-and-people-need-dg-echo-daily-map-14062024; https://reliefweb.int/report/zambia/unicef-zambia-flash-update-no7-cholera-and-drought-5-august-2024 + https://www.ipcinfo.org/ipc-country-analysis/details-map/en/c/1157105/?iso3=SWZ + https://reliefweb.int/report/zimbabwe/sadc-regional-humanitarian-appeal-response-el-nino-induced-drought-and-floods-may-2024; https://reliefweb.int/report/malawi/unicef-malawi-humanitarian-situation-report-no-3-30-june-2024 + https://www.ipcinfo.org/ipc-country-analysis/details-map/en/c/1157090/?iso3=NAM ; https://reliefweb.int/report/zimbabwe/sadc-regional-humanitarian-appeal-response-el-nino-induced-drought-and-floods-may-2024 ; https://www.namibian.com.na/namibia-declares-state-of-emergency-over-drought/ + https://reliefweb.int/report/united-republic-tanzania/united-republic-tanzania-mainland-ipc-acute-food-insecurity-analysis-november-2023-october-2024-published-29-december-2023; https://data.unhcr.org/en/documents/details/110520; https://reliefweb.int/report/united-republic-tanzania/united-republic-tanzania-operational-update-august-2024</t>
  </si>
  <si>
    <t>The number of people in need is taken from UNICEF  11/09/2024. According to this latest report, the number of people in need 7.6 million(about 50 per cent of the total population) in the country are facing food insecurity (2024  rural and urban Zimbabwe Livelihoods Assessment Committee (ZIMLAC)). + The PIN was got by aggregating PIN from drought and cyclone Gamane and that was the PIN figure from the SADC appeal + An estimated 36.8 million people are in need of humanitarian assistance to address mainly food security, nutrition and water, sanitation and hygiene (WASH) needs in Southern African nations and Indian Ocean out of which an estimated total of 9,8 million people are in need across the impacted areas of the country. The number might have increased from the May 2024 publication since the country declared a state of disaster as a result of impact of El Nino and an appeal by SADC was published in June 2024. We considered 9.8 million since it was triangulating with sources like UNICEF and ECHO that mentioned the figure as for the people in need. Additionally, the SADC appeal was inclusive of most sectors needs like food, WASH, health and nutrition + inform Severity Index Methodology, People exposed = level 1 + level 2 + level 3 + level 4 + level 5.  People in need = level 3 + level 4 + level 5. People affected =  level 2 + level 3 + level 4 + level 5. The figures were picked directly from IPC phases that correspond with humanitarian needs levels for the period June to September 2024 + We considered 9,000,000 to be in need from the SADC appeal because the SADC appeal includes Food Insecurity, WASH, nutriton, cholera, livestock death. We did not consider the July 2024 IPC publication since it only focuses on food insecurity but the country is undergoing complex crisis leading to a number of needs aprt from food insecurity. We did the same consideration leaving the drought appeal published in July 2024. The draft National El Niño Induced prolonged Dry Spells and Floods Response Appeal asserts that 9 million people affected and in need of assistance. We also found out from the latest publication of UNICEF, the total number of people in need of humanitarian assistance is 9000000 + This is the number of people in need in Namibia as result of the food insecurity crisis caused by drought in the country. The number might have increased in from the last IPC figures due to the impact of El nino and since May 2024, the country declared a state of disaster as a result of drought. The PIN figure is a summation of level 3,4 and 5 from the IPC. The figure might be different from the SADC appeal figure because the IPC had the lastest publication and also has a projection period July to September 2024 + It is the number of refugees and asylum seekers in Tanzania as of 31/08/2024  (233257) + 379,476 People in Crisis food insecurity level (IPC Phase 3) (the projected ones).</t>
  </si>
  <si>
    <t>REG012People in Need</t>
  </si>
  <si>
    <t>world population review accessed on 17/09/2024 + OCHA 20/11/2023 ; IPC accessed 31/07/2024; City popualtion accessed 19/04/2024;  IOM 09/04/2024;  OCHA 04/04/2024; SADC 05/06/2024; ECHO 14/06/2024 + WPR Accessed on 17/09/2024 ; OCHA 07/05/2024 ; IFRC 27/05/2024 + IPC 31/07/2024 + WPR 18/09/2024 ; WB 25/07/2024 ; SADC 25/06/2024 + IPC 06/09/2024 + IPC Accessed 29/12/2023 , city population accessed on 25/06/2023 ; UNHCR 30/04/2024; UNHCR 12/06/2024;  UNHCR 17/09/2024</t>
  </si>
  <si>
    <t>https://worldpopulationreview.com/countries/zimbabwe-population + https://reliefweb.int/report/madagascar/appel-eclair-madagascar-grand-sud-et-grand-sud-est-janvier-2023-mai-2024-decembre-2023-revise-en-octobre-2023; https://www.ipcinfo.org/ipc-country-analysis/details-map/en/c/1156778/?iso3=MDG; http://www.citypopulation.de/en/madagascar/cities/ ; https://reliefweb.int/report/madagascar/220000-urgently-need-humanitarian-aid-after-devastating-cyclone-northeast-madagascar;https://reliefweb.int/report/zimbabwe/sadc-regional-humanitarian-appeal-response-el-nino-induced-drought-and-floods-may-2024; https://reliefweb.int/map/zambia/southern-africa-and-indian-ocean-drought-and-people-need-dg-echo-daily-map-14062024 https://reliefweb.int/report/madagascar/madagascar-tropical-cyclone-gamane-flash-update-no-2-4-april-2024; https://www.ipcinfo.org/ipc-country-analysis/details-map/en/c/1157106/?iso3=MDG + https://worldpopulationreview.com/countries/zambia-population ; https://reliefweb.int/attachments/9890d85b-000f-4eb3-81cf-7e0984a452ea/Zambia%20Drought%20Response%20Appeal%20_06052024%20FINAL%20V2.pdf ; https://reliefweb.int/attachments/37c3178d-60cd-4d2f-b1d9-ea4b9eb713ea/MDRZM022ea.pdf + https://www.ipcinfo.org/ipc-country-analysis/details-map/en/c/1157105/?iso3=SWZ + WPR 18/09/2024 ; WB 25/07/2024 ; SADC 25/06/2024 + https://www.ipcinfo.org/ipc-country-analysis/details-map/en/c/1157149/?iso3=NAM + https://reliefweb.int/report/united-republic-tanzania/united-republic-tanzania-mainland-ipc-acute-food-insecurity-analysis-november-2023-october-2024-published-29-december-2023; https://data.unhcr.org/en/documents/details/109287;https://reliefweb.int/report/united-republic-tanzania/united-republic-tanzania-operational-update-august-2024</t>
  </si>
  <si>
    <t>INFORM SEVERITY INDEX methodology: Level1= Exposed population - affected population. + INFORM severity index methodology was used to compute level 1 and 2. Level 1=exposed-affected. Level 2=affected-PIN. People in need (PIN) is the summation of Levels 3 to 5 . Level 3 is the aggregation of drought and Gamane crisis , level 4 was picked in the IPC (May to September 2024) since Gamane had no level 4 and level 5 too was also picked from the IPC (May to September 2024) + People in level 1 was got by using Severity index methodology. Level 1 =Exposed-Affected + The figures were picked directly from IPC phases that correspond with humanitarian needs levels for the period June to September 2024 + INFORM SEVERITY METHODOLOGY was used to compute the level 1. Level 1 was got by taking people exposed-People affected  + People in IPC phase 1 for the period July to September 2024. The figure was picked directly from the IPC + The sum of people in Level 1 in the food insecurity crisis + the refugees crisis, which gives the same result as with the Inform Severity Index Methodology (exposed- affected)</t>
  </si>
  <si>
    <t>REG012Minimal humanitarian conditions - Level 1</t>
  </si>
  <si>
    <t>world population review accessed on 20/06/2024 ; UNICEF 18/06/2024; ECHO 14/06/2024; SADC 05/06/2024;UNICEF 02/08/2024; UNICEF 11/09/2024 + OCHA 20/11/2023 ; IPC accessed 31/07/2024;  City popualtion accessed 19/04/2024;  IOM 09/04/2024;  OCHA 04/04/2024; SADC 05/06/2024; ECHO 14/06/2024 + WPR Accessed on 17/09/2024 ; OCHA 07/05/2024 ; IFRC 27/05/2024; SADC 05/06/2024; ECHO 14/06/2024; UNICEF 05/08/2024 + IPC 31/07/2024 + UNICEF 05/08/2024; SADC 25/06/2024 + IPC 06/09/2024 + IPC Accessed 29/12/2023 ,city population accessed on 25/06/2023 ; UNHCR 30/04/2024; UNHCR 12/06/2024, UNHCR 15/07/2024; UNHCR 24/07/2024; UNHCR 17/09/2024</t>
  </si>
  <si>
    <t>https://reliefweb.int/report/zimbabwe/sadc-regional-humanitarian-appeal-response-el-nino-induced-drought-and-floods-may-2024; https://reliefweb.int/map/zambia/southern-africa-and-indian-ocean-drought-and-people-need-dg-echo-daily-map-14062024; https://reliefweb.int/report/zimbabwe/sadc-regional-humanitarian-appeal-response-el-nino-induced-drought-and-floods-may-2024; https://reliefweb.int/report/zimbabwe/unicef-zimbabwe-humanitarian-situation-report-no-4-multi-hazard-01-january-30-june-2024; https://reliefweb.int/report/zimbabwe/unicef-zimbabwe-humanitarian-situation-report-no-5-multi-hazard-01-31-july-2024 + https://reliefweb.int/report/madagascar/appel-eclair-madagascar-grand-sud-et-grand-sud-est-janvier-2023-mai-2024-decembre-2023-revise-en-octobre-2023; https://www.ipcinfo.org/ipc-country-analysis/details-map/en/c/1156778/?iso3=MDG; http://www.citypopulation.de/en/madagascar/cities/ ; https://reliefweb.int/report/madagascar/220000-urgently-need-humanitarian-aid-after-devastating-cyclone-northeast-madagascar;https://reliefweb.int/report/zimbabwe/sadc-regional-humanitarian-appeal-response-el-nino-induced-drought-and-floods-may-2024; https://reliefweb.int/map/zambia/southern-africa-and-indian-ocean-drought-and-people-need-dg-echo-daily-map-14062024 https://reliefweb.int/report/madagascar/madagascar-tropical-cyclone-gamane-flash-update-no-2-4-april-2024; https://www.ipcinfo.org/ipc-country-analysis/details-map/en/c/1157106/?iso3=MDG + https://worldpopulationreview.com/countries/zambia-population ; https://reliefweb.int/attachments/9890d85b-000f-4eb3-81cf-7e0984a452ea/Zambia%20Drought%20Response%20Appeal%20_06052024%20FINAL%20V2.pdf ; https://reliefweb.int/attachments/37c3178d-60cd-4d2f-b1d9-ea4b9eb713ea/MDRZM022ea.pdf; https://reliefweb.int/report/zimbabwe/sadc-regional-humanitarian-appeal-response-el-nino-induced-drought-and-floods-may-2024; https://reliefweb.int/map/zambia/southern-africa-and-indian-ocean-drought-and-people-need-dg-echo-daily-map-14062024; https://reliefweb.int/report/zambia/unicef-zambia-flash-update-no7-cholera-and-drought-5-august-2024 + https://www.ipcinfo.org/ipc-country-analysis/details-map/en/c/1157105/?iso3=SWZ + https://reliefweb.int/report/zimbabwe/sadc-regional-humanitarian-appeal-response-el-nino-induced-drought-and-floods-may-2024; https://reliefweb.int/report/malawi/unicef-malawi-humanitarian-situation-report-no-3-30-june-2024 + https://www.ipcinfo.org/ipc-country-analysis/details-map/en/c/1157149/?iso3=NAM + https://reliefweb.int/report/united-republic-tanzania/united-republic-tanzania-mainland-ipc-acute-food-insecurity-analysis-november-2023-october-2024-published-29-december-2023; https://data.unhcr.org/en/documents/details/109287; https://data.unhcr.org/en/documents/details/109911; https://reliefweb.int/report/united-republic-tanzania/united-republic-tanzania-operational-update-june-2024; https://reliefweb.int/report/united-republic-tanzania/united-republic-tanzania-operational-update-august-2024</t>
  </si>
  <si>
    <t>INFORM SEVERITY INDEX methodology: Level 2 = Affected population - PIN  + INFORM severity index methodology was used to compute level 1 and 2. Level 1=exposed-affected. Level 2=affected-PIN. People in need (PIN) is the summation of Levels 3 to 5 . Level 3 is the aggregation of drought and Gamane crisis , level 4 was picked in the IPC (May to September 2024) since Gamane had no level 4 and level 5 too was also picked from the IPC (May to September 2024) + People in level 2 were got by using Severity index methodology. Level 2 = Affected-PIN   + inform Severity Index Methodology, People exposed = level 1 + level 2 + level 3 + level 4 + level 5.  People in need = level 3 + level 4 + level 5. People affected =  level 2 + level 3 + level 4 + level 5. The figures were picked directly from IPC phases that correspond with humanitarian needs levels + We considered 9,000,000 to be in need from the SADC appeal because the SADC appeal includes Food Insecurity, WASH, nutriton, cholera, livestock death. We did not consider the July 2024 IPC publication since it only focuses on food insecurity but the country is undergoing complex crisis leading to a number of needs aprt from food insecurity. We did the same consideration leaving the drought appeal published in July 2024. The draft National El Niño Induced prolonged Dry Spells and Floods Response Appeal asserts that 9 million people affected and in need of assistance. We also found out from the latest publication of UNICEF, the total number of people in need of humanitarian assistance is 9000000 + People in IPC phase 2 for the period July to September 2024. The figure was picked directly from the IPC + The sum of people in Level 2 in the food insecurity crisis + the refugees crisis, which gives the same result as with the Inform Severity Index Methodology ( affected - PIN)</t>
  </si>
  <si>
    <t>REG012Stressed humanitarian conditions - Level 2</t>
  </si>
  <si>
    <t>UNICEF 11/09/2024 + OCHA 20/11/2023 ; IPC accessed 31/07/2024; IFRC 13/04/2024; OCHA 04/042024; IOM 09/04/2024; SADC 05/06/2024; ECHO 14/06/2024 + OCHA 07/05/2024 ; IFRC 27/05/2024 + IPC 31/07/2024 + WPR 18/09/2024 ; WB 25/07/2024 ; SADC 25/06/2024 + IPC 06/09/2024 + IPC Accessed 29/12/2023 ; UNHCR 17/09/2024</t>
  </si>
  <si>
    <t>https://reliefweb.int/report/zimbabwe/sadc-regional-humanitarian-appeal-response-el-nino-induced-drought-and-floods-may-2024; https://reliefweb.int/map/zambia/southern-africa-and-indian-ocean-drought-and-people-need-dg-echo-daily-map-14062024; https://reliefweb.int/report/zimbabwe/sadc-regional-humanitarian-appeal-response-el-nino-induced-drought-and-floods-may-2024; https://reliefweb.int/report/zimbabwe/unicef-zimbabwe-humanitarian-situation-report-no-4-multi-hazard-01-january-30-june-2024; https://reliefweb.int/report/zimbabwe/unicef-zimbabwe-humanitarian-situation-report-no-4-multi-hazard-01-january-30-june-2024; https://reliefweb.int/report/zimbabwe/unicef-zimbabwe-humanitarian-situation-report-no-5-multi-hazard-01-31-july-2024 + https://reliefweb.int/report/madagascar/appel-eclair-madagascar-grand-sud-et-grand-sud-est-janvier-2023-mai-2024-decembre-2023-revise-en-octobre-2023; https://www.ipcinfo.org/ipc-country-analysis/details-map/en/c/1156778/?iso3=MDG;https://reliefweb.int/report/madagascar/madagascar-tc-gamane-dref-operation-mdrmg022; https://reliefweb.int/report/madagascar/madagascar-tropical-cyclone-gamane-flash-update-no-2-4-april-2024; https://reliefweb.int/report/zimbabwe/sadc-regional-humanitarian-appeal-response-el-nino-induced-drought-and-floods-may-2024; https://reliefweb.int/map/zambia/southern-africa-and-indian-ocean-drought-and-people-need-dg-echo-daily-map-14062024; https://www.ipcinfo.org/ipc-country-analysis/details-map/en/c/1157106/?iso3=MDG + https://reliefweb.int/attachments/9890d85b-000f-4eb3-81cf-7e0984a452ea/Zambia%20Drought%20Response%20Appeal%20_06052024%20FINAL%20V2.pdf ; https://reliefweb.int/attachments/37c3178d-60cd-4d2f-b1d9-ea4b9eb713ea/MDRZM022ea.pdf + https://www.ipcinfo.org/ipc-country-analysis/details-map/en/c/1157105/?iso3=SWZ + https://worldpopulationreview.com/countries/malawi-population ; https://www.worldbank.org/en/news/press-release/2024/07/25/malawi-economic-monitor-calls-for-urgent-and-sustained-reforms-afe-for-faster ; https://reliefweb.int/report/zimbabwe/sadc-regional-humanitarian-appeal-response-el-nino-induced-drought-and-floods-may-2024 + https://www.ipcinfo.org/ipc-country-analysis/details-map/en/c/1157149/?iso3=NAM + https://reliefweb.int/report/united-republic-tanzania/united-republic-tanzania-mainland-ipc-acute-food-insecurity-analysis-november-2023-october-2024-published-29-december-2023; https://data.unhcr.org/en/documents/details/110520; https://reliefweb.int/report/united-republic-tanzania/united-republic-tanzania-operational-update-august-2024</t>
  </si>
  <si>
    <t>All people in need are considered to have level 3 needs. This number includes people in need from all the sectors + INFORM severity index methodology was used to compute level 1 and 2. Level 1=exposed-affected. Level 2=affected-PIN. People in need (PIN) is the summation of Levels 3 to 5 . Level 3 is the aggregation of drought and Gamane crisis , level 4 was picked in the IPC (May to September 2024) since Gamane had no level 4 and level 5 too was also picked from the IPC (May to September 2024) + To calculate Level 3, we subtracted the number (9800000) from the SADC appeal from the total number of people in level 4 (37,877) from the OCHA appeal, which runs until the end of 2024. This gave us the result of 9762123. The SADC appeal did not provide a breakdown of levels, only the total number. So, we used the OCHA appeal, which runs until December 2024 and included the people in level 4 to determine the appropriate figure for level 3. + The figure was picked directly from IPC phase 3 that corresponds with humanitarian needs levels (moderate/ level 3). This figure represents people in IPC phase 3 during the period June to September 2024 + INFORM SEVERITY METHODOLOGY was used to compute the level 1. Level 1 was got by taking people exposed-People affected  + People in IPC phase 3 for the period July to September 2024. The figure was picked directly from the IPC + The sum of people in Level 3 in the food insecurity crisis (379,476) + the refugees crisis (233257)</t>
  </si>
  <si>
    <t>REG012Moderate humanitarian conditions - Level 3</t>
  </si>
  <si>
    <t xml:space="preserve">OCHA 09/05/2024 + IPC 31/07/2024 + OCHA 07/05/2024 + IPC 31/07/2024 + SADC 25/06/2024 + IPC 06/09/2024 + IPC Accessed 29/12/2023 , </t>
  </si>
  <si>
    <t>https://reliefweb.int/attachments/8cbb6c5b-99df-41ab-bd12-7628f4d46f6f/Zimbabwe_Drought%20Flash%20Appeal_20240509_Final_1.pdf?_gl=1*1k1s9tj*_ga*NzMzMDA4Njg2LjE3MDM3NzgzNjQ.*_ga_E60ZNX2F68*MTcxNzE0NTA2NS40My4xLjE3MTcxNDUxMjMuMi4wLjA. + https://www.ipcinfo.org/ipc-country-analysis/details-map/en/c/1157106/?iso3=MDG + https://reliefweb.int/attachments/9890d85b-000f-4eb3-81cf-7e0984a452ea/Zambia%20Drought%20Response%20Appeal%20_06052024%20FINAL%20V2.pdf + https://www.ipcinfo.org/ipc-country-analysis/details-map/en/c/1157105/?iso3=SWZ + https://reliefweb.int/report/zimbabwe/sadc-regional-humanitarian-appeal-response-el-nino-induced-drought-and-floods-may-2024 + https://www.ipcinfo.org/ipc-country-analysis/details-map/en/c/1157149/?iso3=NAM + https://reliefweb.int/report/united-republic-tanzania/united-republic-tanzania-mainland-ipc-acute-food-insecurity-analysis-november-2023-october-2024-published-29-december-2023; https://data.unhcr.org/en/country/tza</t>
  </si>
  <si>
    <t>There is no analysis of the severity of needs so we entered x instead. From the Appeal severity , there is an area called Mbire that might have people in level 4 but the appeal does not provide the number of people that might be in level 4 + INFORM severity index methodology was used to compute level 1 and 2. Level 1=exposed-affected. Level 2=affected-PIN. People in need (PIN) is the summation of Levels 3 to 5 . Level 3 is the aggregation of drought and Gamane crisis , level 4 was picked in the IPC (May to September 2024) since Gamane had no level 4 and level 5 too was also picked from the IPC (May to September 2024) + An estimated 37,877 people across seven districts are in IPC 4 with emergency levels of food insecurity facing severe drought conditions and in need of immediate assistance. The seven districts are Rufunsa, Zambezi, Kalabo, Shang’ombo, Senanga, Sioma and Sikongo + In the period June to September 2024, no people were classified in level 4 and 5 + INFORM SEVERITY METHODOLOGY was used to compute the level 2. Level 2 was got by taking People affected-People in need  + People in IPC phase 4 for the period July to September 2024. The figure was picked directly from the IPC + The sum of people in Level 4 in the food insecurity crisis + the refugees crisis. There were no people classified in level 4 in Refugee and food insecurity crises so our level 4 is 0</t>
  </si>
  <si>
    <t>REG012Severe humanitarian conditions - Level 4</t>
  </si>
  <si>
    <t xml:space="preserve">x + IPC 31/07/2024 + OCHA 07/05/2024 + IPC 31/07/2024 + SADC 25/06/2024 ; IPC 05/07/2024 + IPC 06/09/2024 + IPC Accessed 29/12/2023 , </t>
  </si>
  <si>
    <t>x + https://www.ipcinfo.org/ipc-country-analysis/details-map/en/c/1157106/?iso3=MDG + https://reliefweb.int/attachments/9890d85b-000f-4eb3-81cf-7e0984a452ea/Zambia%20Drought%20Response%20Appeal%20_06052024%20FINAL%20V2.pdf + https://www.ipcinfo.org/ipc-country-analysis/details-map/en/c/1157105/?iso3=SWZ + https://reliefweb.int/report/zimbabwe/sadc-regional-humanitarian-appeal-response-el-nino-induced-drought-and-floods-may-2024 ; https://www.ipcinfo.org/ipc-country-analysis/details-map/en/c/1157089/?iso3=MWI + https://www.ipcinfo.org/ipc-country-analysis/details-map/en/c/1157149/?iso3=NAM + https://reliefweb.int/report/united-republic-tanzania/united-republic-tanzania-mainland-ipc-acute-food-insecurity-analysis-november-2023-october-2024-published-29-december-2023; https://data.unhcr.org/en/country/tza</t>
  </si>
  <si>
    <t>There is no analysis of the severity of needs so we entered x instead + INFORM severity index methodology was used to compute level 1 and 2. Level 1=exposed-affected. Level 2=affected-PIN. People in need (PIN) is the summation of Levels 3 to 5 . Level 3 is the aggregation of drought and Gamane crisis , level 4 was picked in the IPC (May to September 2024) since Gamane had no level 4 and level 5 too was also picked from the IPC (May to September 2024) + According to the Drought Response Appeal published on 7 May 2024, no one was classified under level 5 + In the period June to September 2024, no people were classified in level 4 and 5 + Level 3 was got by taking the PIN figure from the SADC appeal minus the IPC figures May to Setember 2024 for level 4 and 5. The PIN figure is usually the summation of levels 3,4 and 5 + People in IPC phase 5 for the period July to September 2024. The figure was picked directly from the IPC + The sum of people in Level 4 in the food insecurity crisis + the refugees crisis. There were no people classified to be in level 5 in Refugee and food insecurity crises so our level 5 is 0</t>
  </si>
  <si>
    <t>REG012Extreme humanitarian conditions - Level 5</t>
  </si>
  <si>
    <t>x + MDM 02/05/2023 + UNHCR 31/03/2021 + IPC 23/08/2023 + IPC 05/07/2024 + x + IPC 30/12/2022 , UNHCR 31/08/2023</t>
  </si>
  <si>
    <t>x + https://reliefweb.int/report/madagascar/madagascar-humanitarian-emergency-driven-climate-crisis + https://data2.unhcr.org/en/country/zmb + https://www.ipcinfo.org/ipc-country-analysis/details-map/en/c/1152805/?iso3=SWZ + https://www.ipcinfo.org/ipc-country-analysis/details-map/en/c/1157089/?iso3=MWI + x + https://www.ipcinfo.org/ipc-country-analysis/details-map/en/c/1156131/?iso3=TZA,  https://reliefweb.int/report/south-sudan/regional-dashboard-rb-ehagl-refugees-asylum-seekers-returnees-and-idps-30-july-2023</t>
  </si>
  <si>
    <t>Host-community, IDPs, refugees , returnees + The host community + Refugees, host and non-host groups are affected by the crisis. Most refugees are from Angola and DRC, and smaller numbers of refugees are from Rwanda, Burundi, Somalia and other nationalities.  + Host community + The SADC appeal did not provide the level 4 so we picked people in level 4 from the IPC May to Sepember 2024 + Affected population + Host-community and Refugees</t>
  </si>
  <si>
    <t>REG012Crisis affected groups</t>
  </si>
  <si>
    <t>OCHA 15/03/2024</t>
  </si>
  <si>
    <t>https://humanitarianaction.info/plan/1181/document/colombia-joint-and-intersectoral-analysis-framework-jiaf-20/article/dashboard-del-pin-general-y-severidades-intersectoriales</t>
  </si>
  <si>
    <t xml:space="preserve">Total population according OCHA and projections of Colombian Government (DANE) for 2024, considering the population movement. </t>
  </si>
  <si>
    <t>COL002Total population</t>
  </si>
  <si>
    <t>Sociedad Geográfica Colombiana 1/07/2015; Migración Colombia 01/08/2023; R4V 07/09/2023</t>
  </si>
  <si>
    <t>https://es.wikipedia.org/wiki/Anexo:Departamentos_de_Colombia_por_superficie; https://www.migracioncolombia.gov.co/infografias-migracion-colombia/distribucion-de-migrantes-agosto--2023; https://reliefweb.int/report/venezuela-bolivarian-republic/r4v-latin-america-and-caribbean-venezuelan-refugees-and-migrants-region-august-2023;</t>
  </si>
  <si>
    <t>This figure corresponds to the landmass of the municipalites hosting at least 100,000 Venezuelans according to estimations from Migración Colombia and estimations from R4V.</t>
  </si>
  <si>
    <t>COL002Landmass affected</t>
  </si>
  <si>
    <t>Migracion Colombia 01/08/2023; DANE accessed 26/04/2024</t>
  </si>
  <si>
    <t>https://www.migracioncolombia.gov.co/infografias-migracion-colombia/distribucion-de-migrantes-agosto--2023; https://www.dane.gov.co/index.php/estadisticas-por-tema/demografia-y-poblacion/proyecciones-de-poblacion</t>
  </si>
  <si>
    <t xml:space="preserve">To estimate the total number of people exposed we are taking the total population of the departments where at least 100,000 Venezuelans live permanently. The cut-off of 100,000 is made using the highest level that Migración Colombia has for August 2023. The total population is taken from the DANE Colombia projection for 2024 (open Excel document in the link provided called Serie departmental de población por área 2020-2050).
In this case it would be the departments of (including national capital): Bogotá (7929539), Antioquia (6903721), Norte de Santander (1709570), Atlántico (2827124), Valle del Cauca (4647367), La Guajira (1057252), Cundinamarca (3553293) and Santander (2376736). This gives a total of 31,004,602 people exposed.
</t>
  </si>
  <si>
    <t>COL002People exposed</t>
  </si>
  <si>
    <t>Migración Colombia 01/08/2023; R4V 07/09/2023; DANE accessed 26/04/2024</t>
  </si>
  <si>
    <t>https://www.migracioncolombia.gov.co/infografias-migracion-colombia/distribucion-de-migrantes-agosto--2023; https://reliefweb.int/report/venezuela-bolivarian-republic/r4v-latin-america-and-caribbean-venezuelan-refugees-and-migrants-region-august-2023; https://www.dane.gov.co/index.php/estadisticas-por-tema/demografia-y-poblacion/proyecciones-de-poblacion</t>
  </si>
  <si>
    <t xml:space="preserve">To estimate the total number of people affected we are using the population of cities were at least 100,000 Venezuelans live permanently. The cut-off of 100,000 is made by copying the highest level that Migración Colombia has for August 2023. The total population is taken from the DANE Colombia projection for 2024 (Open Excel document in the link provided called poblacion municipal por area, 2020-2035).
In this case, it would be the cities of (including the national capital): Bogotá D.C (7,929,539), Medellín (2,616,335), Cúcuta (812176), Barranquilla (1,334,509) and Cali (2,283,846), resulting in 14,976,405 affected. 
The reason to estimate the people affected by using the population of cities (instead of whole departments) where the number of Venezuelans is above 100,000 is because we consider that this concentration of migrants in a smaller area (city vs department) increases the risk that the total population in the area, is not only exposed to, but also affected by, the migrations flows.  
The number of Venezuelan migrants and refugees is not added to the population for each department since it is believed to be already included in the HNO 2024 population and PIN estimates.
</t>
  </si>
  <si>
    <t>COL002People affected</t>
  </si>
  <si>
    <t xml:space="preserve">R4V 06/12/2023; UNHCR accessed 26/04/2024; OCHA 15/03/2024
</t>
  </si>
  <si>
    <t>https://www.r4v.info/en/rmrp2024update; https://www.acnur.org/pais/colombia; https://reliefweb.int/report/colombia/colombia-plan-de-respuesta-prioridades-comunitarias-2024-2025-marzo-2024?_gl=1*yhcmta*_ga*MjEwMjgyMDM1My4xNjkzMzQyMDQ1*_ga_E60ZNX2F68*MTcxMDUwNjk0OC4xNzUuMS4xNzEwNTEwODA5LjYwLjAuMA..</t>
  </si>
  <si>
    <t>Venezuelan population living in Colombia according to R4V Regional Refugee and Migrant Response Plan for 2024 (2.94m) and the number of Colombian returnees (from Venezuela) who are also considered displaced because of this crisis. Since figures vary slightly between sources an average has been taken for Colombian returnees at around 910k.</t>
  </si>
  <si>
    <t>COL002People displaced</t>
  </si>
  <si>
    <t>No new data available for October 2024 update</t>
  </si>
  <si>
    <t>COL002Injuries reported</t>
  </si>
  <si>
    <t>Missing Migrants 04/10/2024</t>
  </si>
  <si>
    <t>https://missingmigrants.iom.int/downloads</t>
  </si>
  <si>
    <t xml:space="preserve">3 Venezuelan migrants fatalities in Colombia reported from April 2024 to October 2024
</t>
  </si>
  <si>
    <t>COL002Fatalities reported</t>
  </si>
  <si>
    <t>ACLED 04/10/2024;  Missing Migrants 04/10/2024</t>
  </si>
  <si>
    <t>https://acleddata.com/dashboard/#/dashboard; https://missingmigrants.iom.int/downloads</t>
  </si>
  <si>
    <t>The figure corresponds to the total number of fatalities reported by ACLED between April 2024 to October 2024 , plus migrants fatalities in the same period</t>
  </si>
  <si>
    <t>COL002Fatalities in all crises</t>
  </si>
  <si>
    <t>R4V 03/01/2024</t>
  </si>
  <si>
    <t>; https://www.r4v.info/es/rmrp2024update</t>
  </si>
  <si>
    <t>The number of people in need includes  the Venezuelan refugees, asylum seekers and migrants in the country (2.1M) according to the RMRP 2024.</t>
  </si>
  <si>
    <t>COL002People in Need</t>
  </si>
  <si>
    <t>Migración Colombia 01/08/2023; DANE 31/12/2018; OCHA 15/03/2024</t>
  </si>
  <si>
    <t>https://www.migracioncolombia.gov.co/infografias-migracion-colombia/distribucion-de-migrantes-agosto--2023; https://www.dane.gov.co/index.php/estadisticas-por-tema/demografia-y-poblacion/censo-nacional-de-poblacion-y-vivenda-2018/donde-estamos; https://reliefweb.int/report/colombia/colombia-plan-de-respuesta-prioridades-comunitarias-2024-2025-marzo-2024?_gl=1*yhcmta*_ga*MjEwMjgyMDM1My4xNjkzMzQyMDQ1*_ga_E60ZNX2F68*MTcxMDUwNjk0OC4xNzUuMS4xNzEwNTEwODA5LjYwLjAuMA..</t>
  </si>
  <si>
    <t>Level 1 corresponds to the people exposed minus the people affected and in need (31,004,602-14,976,405 = 16,028,197).</t>
  </si>
  <si>
    <t>COL002Minimal humanitarian conditions - Level 1</t>
  </si>
  <si>
    <t>OCHA 15/03/2024; OCHA 13/03/2024; Migración Colombia 01/08/2023</t>
  </si>
  <si>
    <t>https://humanitarianaction.info/plan/1181/document/colombia-joint-and-intersectoral-analysis-framework-jiaf-20/article/dashboard-del-pin-general-y-severidades-intersectoriales ; https://response.reliefweb.int/colombia/prpc-2024-2025; https://www.migracioncolombia.gov.co/infografias-migracion-colombia/distribucion-de-migrantes-agosto--2023</t>
  </si>
  <si>
    <t>Level 2 corresponds to the people affected minus the people in need (14 ,976, 405-2100000 = 12876405) which mostly corrsponds to the host population of cities where over 100,000 Venezuelans live.</t>
  </si>
  <si>
    <t>COL002Stressed humanitarian conditions - Level 2</t>
  </si>
  <si>
    <t>https://reliefweb.int/report/colombia/colombia-plan-de-respuesta-prioridades-comunitarias-2024-2025-marzo-2024?_gl=1*yhcmta*_ga*MjEwMjgyMDM1My4xNjkzMzQyMDQ1*_ga_E60ZNX2F68*MTcxMDUwNjk0OC4xNzUuMS4xNzEwNTEwODA5LjYwLjAuMA..</t>
  </si>
  <si>
    <t>The people on level 3 corresponds to the total PIN minus those placed on level 4 and level 5. Level 3 corresponds to the number of people in need based on HNO 2024 but distributed on severity level by applying the percentage of the total PIN 2024 (8.3 million) per each severity level, (74% for level 3).</t>
  </si>
  <si>
    <t>COL002Moderate humanitarian conditions - Level 3</t>
  </si>
  <si>
    <t>PIN Level 4 was estimated from the percentage of the 2023 HNO PIN breakdown for which 40% of people in need were in level 4.</t>
  </si>
  <si>
    <t>COL002Severe humanitarian conditions - Level 4</t>
  </si>
  <si>
    <t>PIN Level 5 was estimated from the percentage of the 2023 HNO PIN breakdown for which 5% of people in need were in level 5.</t>
  </si>
  <si>
    <t>COL002Extreme humanitarian conditions - Level 5</t>
  </si>
  <si>
    <t>OCHA 15/03/2024 OCHA 13/03/2024</t>
  </si>
  <si>
    <t>https://humanitarianaction.info/plan/1181/document/colombia-joint-and-intersectoral-analysis-framework-jiaf-20/article/dashboard-del-pin-general-y-severidades-intersectoriales ; https://response.reliefweb.int/colombia/prpc-2024-2025</t>
  </si>
  <si>
    <t>Hosts, Non-host, refugees and asylum seekers, others of concern (migrants)</t>
  </si>
  <si>
    <t>COL002Crisis affected groups</t>
  </si>
  <si>
    <t>COL002Illness cases reported</t>
  </si>
  <si>
    <t>COL002Buildings damaged</t>
  </si>
  <si>
    <t>COL002Buildings destroyed</t>
  </si>
  <si>
    <t>COL002Buildings in affected area</t>
  </si>
  <si>
    <t>Myanmar refugees in Thailand</t>
  </si>
  <si>
    <t>THA003</t>
  </si>
  <si>
    <t>Thailand</t>
  </si>
  <si>
    <t>THA003People facing limited access constraints</t>
  </si>
  <si>
    <t>THA003People facing restricted access constraints</t>
  </si>
  <si>
    <t>THA003Illness cases reported</t>
  </si>
  <si>
    <t>THA003Buildings damaged</t>
  </si>
  <si>
    <t>THA003Buildings destroyed</t>
  </si>
  <si>
    <t>THA003Buildings in affected area</t>
  </si>
  <si>
    <t>THA003Economic Losses</t>
  </si>
  <si>
    <t>BGD002Injuries reported</t>
  </si>
  <si>
    <t>ISCG et al. 13/03/2024</t>
  </si>
  <si>
    <t>https://reliefweb.int/report/bangladesh/2024-joint-response-plan-rohingya-humanitarian-crisis-january-december-2024</t>
  </si>
  <si>
    <t>All the people in the exposed population are people in need. They have been assigned to Level 3 and above.</t>
  </si>
  <si>
    <t>BGD002Minimal humanitarian conditions - Level 1</t>
  </si>
  <si>
    <t>BGD002Stressed humanitarian conditions - Level 2</t>
  </si>
  <si>
    <t>World Population Review Accessed 18/10/2024; UNHCR 30/09/2024; IPC 23/09/2024;WPR Accessed on 18/10/2024</t>
  </si>
  <si>
    <t>https://worldpopulationreview.com/countries/kenya-population; https://data.unhcr.org/en/country/ken; https://www.ipcinfo.org/ipc-country-analysis/details-map/en/c/1157952/?iso3=SOM; https://worldpopulationreview.com/countries/ethiopia-population</t>
  </si>
  <si>
    <t xml:space="preserve">Total population of Ethiopia +  Somalia  +  Kenya. </t>
  </si>
  <si>
    <t>REG014Total population</t>
  </si>
  <si>
    <t>HDX 24/11/2015; World Bank Acessed 14/09/2022; HDX Accessed 19/04/2024</t>
  </si>
  <si>
    <t>https://data.humdata.org/dataset/kenya-surface-area-per-county; https://data.worldbank.org/indicator/AG.LND.TOTL.K2?locations=SO; https://data.humdata.org/dataset/cod-ab-eth/resource/d3c856b1-a252-461f-8531-ecbb5fb7a6b3</t>
  </si>
  <si>
    <t>The aggregated figures The landmass affected  by drought in Ethiopia, Somalia, Kenya</t>
  </si>
  <si>
    <t>REG014Landmass affected</t>
  </si>
  <si>
    <t>IPC 05/09/2024; KNBS 04/11/2019; UNHCR 30/09/2024;IPC 23/09/2024;HDX 2023</t>
  </si>
  <si>
    <t>https://www.ipcinfo.org/ipc-country-analysis/details-map/en/c/1157147/?iso3=KEN; https://www.knbs.or.ke/?wpdmpro=2019-kenya-population-and-housing-census-volume-i-population-by-county-and-sub-county; https://data.unhcr.org/en/country/ken;https://www.ipcinfo.org/ipc-country-analysis/details-map/en/c/1157952/?iso3=SOM ; https://data.humdata.org/dataset/cod-ps-eth/resource/f82b20f1-8a76-46e9-ba9a-29e531f7af3c</t>
  </si>
  <si>
    <t xml:space="preserve">The aggregated figures of people exposed  to the Eastern Africa Regional Drought Crisis in Ethiopia + Somalia + Kenya. </t>
  </si>
  <si>
    <t>REG014People exposed</t>
  </si>
  <si>
    <t>IPC 05/09/2024; KNBS 04/11/2019; UNHCR 30/09/2024; IPC 23/092024; HDX 2023</t>
  </si>
  <si>
    <t>https://www.ipcinfo.org/ipc-country-analysis/details-map/en/c/1157147/?iso3=KEN; https://www.knbs.or.ke/?wpdmpro=2019-kenya-population-and-housing-census-volume-i-population-by-county-and-sub-county; https://data.unhcr.org/en/country/ken; https://www.ipcinfo.org/ipc-country-analysis/details-map/en/c/1157952/?iso3=SOM; https://data.humdata.org/dataset/cod-ps-eth/resource/f82b20f1-8a76-46e9-ba9a-29e531f7af3c</t>
  </si>
  <si>
    <t xml:space="preserve">The aggregated figures of people affected due  to the Eastern Africa Regional Drought Crisis in Ethiopia,+  Somalia + , Kenya. </t>
  </si>
  <si>
    <t>REG014People affected</t>
  </si>
  <si>
    <t>IOM 04/09/2024 ; UNHCR 15/10/2023; Protection Cluster, UNHCR 09/10/2024</t>
  </si>
  <si>
    <t>https://crisisresponse.iom.int/response/kenya-crisis-response-plan-2024#:~:text=As%20of%20July%202024%2C%20Kenya,humanitarian%20crisis%20in%20the%20country; https://reliefweb.int/report/somalia/ehagl-region-unhcrs-drought-response-ethiopia-kenya-and-somalia-30-sep-2023#:~:text=Following%20poor%20rainfall%20in%20recent,in%20Ethiopia%2C%20Kenya%20and%20Somalia.; https://reliefweb.int/report/ethiopia/ethiopia-refugees-and-internally-displaced-persons-31-may-2024; https://reliefweb.int/report/ethiopia/ethiopia-food-and-nutrition-security-update-june-2024</t>
  </si>
  <si>
    <t xml:space="preserve"> Drought-related displacements in Ethiopia  Somalia  and  Kenya. </t>
  </si>
  <si>
    <t>REG014People displaced</t>
  </si>
  <si>
    <t>Govt.Kenya, IPC 05/09/2024; UNICEF 10/08/2024; WHO 17/09/2024;WHO 20/10/2023; OCHA 10/01/2024; OCHA 04/07/2024; WHO 18/09/2024</t>
  </si>
  <si>
    <t>https://reliefweb.int/report/kenya/kenya-acute-malnutrition-situation-april-july-2024-and-projection-august-october-2024-asal-published-5-september-2024; https://reliefweb.int/report/kenya/unicef-kenya-humanitarian-situation-report-no-01-mid-year-2024 ; https://reliefweb.int/report/democratic-republic-congo/who-african-region-mpox-bulletin-13-september-2024; https://reliefweb.int/report/ethiopia/weekly-bulletin-outbreaks-and-other-emergencies-week-40-02-october-08-october-2023-data-reported-1700-08-october-2023; https://reliefweb.int/report/ethiopia/ethiopia-situation-report-10-jan-2024; https://reliefweb.int/report/ethiopia/ethiopia-humanitarian-snapshot-may-2024; https://reliefweb.int/report/ethiopia/multi-country-outbreak-cholera-external-situation-report-18-published-18-august-2024</t>
  </si>
  <si>
    <t>The aggregate of illness cases due to drought in Kenya, Somalia and Ethiopia.</t>
  </si>
  <si>
    <t>REG014Illness cases reported</t>
  </si>
  <si>
    <t>OCHA 19/06/2024</t>
  </si>
  <si>
    <t>https://reliefweb.int/report/kenya/kenya-heavy-rains-and-flooding-update-flash-update-7-19-june-2024#:~:text=SITUATION%20OVERVIEW%20%26%20HUMANITARIAN%20IMPACTS,2024%2C%20according%20to%20the%20NDOC.</t>
  </si>
  <si>
    <t>Aggregate of Fatalities in Kenya. Somalia and Ethiopia</t>
  </si>
  <si>
    <t>REG014Fatalities reported</t>
  </si>
  <si>
    <t xml:space="preserve">  ACLED accessed 18/10/2024; ACLED Accessed  18/10/2024;; ACLED accessed on 18 /10/2024 ;WHO 18/09/2024; WHO 30/09/2024</t>
  </si>
  <si>
    <t>https://acleddata.com/explorer/#1714654904371-01f34ad7-b1ac; https://acleddata.com/data-export-tool/; https://acleddata.com/explorer/#1714654904371-01f34ad7-b1ac;  https://reliefweb.int/report/ethiopia/multi-country-outbreak-cholera-external-situation-report-18-published-18-august-2024; https://reliefweb.int/report/ethiopia/ethiopia-health-cluster-bulletin-september-2024</t>
  </si>
  <si>
    <t xml:space="preserve">The aggregated figures of fatalities in all crisis in Ethiopia, Somalia and  Kenya </t>
  </si>
  <si>
    <t>REG014Fatalities in all crises</t>
  </si>
  <si>
    <t>IPC 05/09/2024; IPC 23/09/2024; OCHA 26/02/2024</t>
  </si>
  <si>
    <t>https://www.ipcinfo.org/ipc-country-analysis/details-map/en/c/1157147/?iso3=KEN;https://www.ipcinfo.org/ipc-country-analysis/details-map/en/c/1157952/?iso3=SOM ; https://www.unocha.org/attachments/315207fa-1297-493b-bec1-20016aebed01/2024_Ethiopia_Humanitarian_Needs_Overview_Feb_2024.pdf</t>
  </si>
  <si>
    <t>The aggregated figures of people in need in the Eastern Africa Regional Drought Crisis in Ethiopia ,+  Somalia+ , Kenya</t>
  </si>
  <si>
    <t>REG014People in Need</t>
  </si>
  <si>
    <t>IPC 05/09/2024; KNBS 04/11/2019; UNHCR 30/09/2024; IPC 23/09/2024; HDX 2023</t>
  </si>
  <si>
    <t xml:space="preserve">The aggregated figures of people facing minimal  humanitarian conditions - Level 1 in the Africa Regional Drought Crisis in Ethiopia +  Somalia + , Kenya. </t>
  </si>
  <si>
    <t>REG014Minimal humanitarian conditions - Level 1</t>
  </si>
  <si>
    <t>IPC 05/09/2024; KNBS 04/11/2019; UNHCR 30/09/2024; IPC 23/09/2024;HDX 2023 ;  OCHA 26/02/2024</t>
  </si>
  <si>
    <t>https://www.ipcinfo.org/ipc-country-analysis/details-map/en/c/1157147/?iso3=KEN; https://www.knbs.or.ke/?wpdmpro=2019-kenya-population-and-housing-census-volume-i-population-by-county-and-sub-county; https://data.unhcr.org/en/country/ken; https://www.ipcinfo.org/ipc-country-analysis/details-map/en/c/1157952/?iso3=SOM;https://data.humdata.org/dataset/cod-ps-eth/resource/f82b20f1-8a76-46e9-ba9a-29e531f7af3c%20;%20https://www.unocha.org/attachments/315207fa-1297-493b-bec1-20016aebed01/2024_Ethiopia_Humanitarian_Needs_Overview_Feb_2024.pdf</t>
  </si>
  <si>
    <t xml:space="preserve">The aggregated figures of people facing stressed humanitarian conditions - Level 2 in the Africa Regional Drought Crisis in Ethiopia +  Somalia + , Kenya. </t>
  </si>
  <si>
    <t>REG014Stressed humanitarian conditions - Level 2</t>
  </si>
  <si>
    <t>https://www.ipcinfo.org/ipc-country-analysis/details-map/en/c/1157147/?iso3=KEN; https://www.ipcinfo.org/ipc-country-analysis/details-map/en/c/1157952/?iso3=SOM://www.unocha.org/attachments/315207fa-1297-493b-bec1-20016aebed01/2024_Ethiopia_Humanitarian_Needs_Overview_Feb_2024.pdf</t>
  </si>
  <si>
    <t xml:space="preserve">The aggregated figures of people facingModerate humanitarian conditions - Level 3 in the Africa Regional Drought Crisis in Ethiopia,+  Somalia+ , Kenya </t>
  </si>
  <si>
    <t>REG014Moderate humanitarian conditions - Level 3</t>
  </si>
  <si>
    <t>IPC 05/09/2024;IPC 23/09/2024; OCHA 26/02/2024</t>
  </si>
  <si>
    <t>https://www.ipcinfo.org/ipc-country-analysis/details-map/en/c/1157147/?iso3=KEN; https://www.ipcinfo.org/ipc-country-analysis/details-map/en/c/1157952/?iso3=SOM;https://www.unocha.org/attachments/315207fa-1297-493b-bec1-20016aebed01/2024_Ethiopia_Humanitarian_Needs_Overview_Feb_2024.pdf</t>
  </si>
  <si>
    <t xml:space="preserve">The aggregated figures of people facingSevere humanitarian conditions - Level 4 in the Africa Regional Drought Crisis in Ethiopia +  Somalia + , Kenya </t>
  </si>
  <si>
    <t>REG014Severe humanitarian conditions - Level 4</t>
  </si>
  <si>
    <t xml:space="preserve">The aggregated figures of people facing Extreme humanitarian conditions - Level 5 in the  Eastern Africa Regional Drought Crisis in Ethiopia (x),+  Somalia (0) + , Kenya (0). There was no information to help classify people in level 5 facing drought in Ethiopia. </t>
  </si>
  <si>
    <t>REG014Extreme humanitarian conditions - Level 5</t>
  </si>
  <si>
    <t>PHL003Injuries reported</t>
  </si>
  <si>
    <t>PHL003People facing limited access constraints</t>
  </si>
  <si>
    <t>PHL003People facing restricted access constraints</t>
  </si>
  <si>
    <t>PHL003Illness cases reported</t>
  </si>
  <si>
    <t>PHL003Buildings damaged</t>
  </si>
  <si>
    <t>PHL003Buildings destroyed</t>
  </si>
  <si>
    <t>PHL003Buildings in affected area</t>
  </si>
  <si>
    <t>PHL003Economic Losses</t>
  </si>
  <si>
    <t>Typhoon Trami in Philippines</t>
  </si>
  <si>
    <t>PHL016</t>
  </si>
  <si>
    <t>Not enough information/data available to assign a figure for this level.</t>
  </si>
  <si>
    <t>PHL016Severe humanitarian conditions - Level 4</t>
  </si>
  <si>
    <t>PHL016Extreme humanitarian conditions - Level 5</t>
  </si>
  <si>
    <t>PHL016People facing limited access constraints</t>
  </si>
  <si>
    <t>PHL016People facing restricted access constraints</t>
  </si>
  <si>
    <t>Not enough information/data available</t>
  </si>
  <si>
    <t>PHL016Illness cases reported</t>
  </si>
  <si>
    <t>UNHCR 12/08/2024; UNHCR 30/09/2024; UNHCR 03/10/2024; UNHCR 14/10/2024; UNHCR 20/10/2024</t>
  </si>
  <si>
    <t>https://data.unhcr.org/en/documents/details/110512; https://data.unhcr.org/en/documents/details/111707; https://data.unhcr.org/en/documents/details/111554; https://data.unhcr.org/fr/documents/details/111765; https://data.unhcr.org/en/documents/details/111973</t>
  </si>
  <si>
    <t xml:space="preserve">The number of people displaced by the Regional Boko Haram crisis amounts to approximately five million people from Nigeria (Adamawa, Borno and Yobe States), Chad (Lac Region), Niger (Diffa Region) and Cameroon (Far North Region); comprised of Internally Displaced Persons, refugees, asylum seekers and returnees. This figure was taken from the UNHCR data portal for August, September and October 2024. This source was chosen because it provides regular monthly updates on the number of people displaced for each driver. The reliability of the information is high since the data is recent as it is based on direct counts of people still living in hosting centres even though the context is quite dynamic with some sporadic non-state armed group attacks. </t>
  </si>
  <si>
    <t>REG001People displaced</t>
  </si>
  <si>
    <t>ACLED 18/10/2024</t>
  </si>
  <si>
    <t xml:space="preserve">https://acleddata.com/data-export-tool/ </t>
  </si>
  <si>
    <t xml:space="preserve">The figure includes the total number of fatalities in the Regional Boko Haram crisis according to ACLED from April 1st, 2024, to September 30th, 2024, from all types of events (such as battles, violence against civilians, explosions or remote violence, riots, protests, and strategic developments) and by all perpetrators (state or non-state). The fatalities in the ACLED dataset relate exclusively to violent incidents. </t>
  </si>
  <si>
    <t>REG001Fatalities reported</t>
  </si>
  <si>
    <t>REG001Fatalities in all crises</t>
  </si>
  <si>
    <t xml:space="preserve">The Regional Boko Haram crisis affects 4 population groups: Internally Displaced Persons, refugees and asylum seekers, returnees and the host population in Nigeria (Adamawa, Borno and Yobe States), Chad (Lac Region), Niger (Diffa Region) and Cameroon (Far North Region). </t>
  </si>
  <si>
    <t>REG001Crisis affected groups</t>
  </si>
  <si>
    <t>Refugees in Egypt</t>
  </si>
  <si>
    <t>EGY004</t>
  </si>
  <si>
    <t>Egypt</t>
  </si>
  <si>
    <t>EGY004Denial of existence of humanitarian needs or entitlements to assistance</t>
  </si>
  <si>
    <t>EGY004Impediments to entry into country (bureaucratic and administrative)</t>
  </si>
  <si>
    <t>EGY004Interference into implementation of humanitarian activities</t>
  </si>
  <si>
    <t>EGY004Ongoing insecurity/hostilities affecting humanitarian assistance</t>
  </si>
  <si>
    <t>EGY004Physical constraints in the environment (obstacles related to terrain, climate, lack of infrastructure, etc.)</t>
  </si>
  <si>
    <t>EGY004Presence of mines and improvised explosive devices</t>
  </si>
  <si>
    <t>EGY004Restriction and obstruction of access to services and assistance</t>
  </si>
  <si>
    <t>EGY004Restriction of movement (impediments to freedom of movement and/or administrative restrictions)</t>
  </si>
  <si>
    <t>EGY004Violence against personnel, facilities and assets</t>
  </si>
  <si>
    <t>MRT002Denial of existence of humanitarian needs or entitlements to assistance</t>
  </si>
  <si>
    <t>MRT002Impediments to entry into country (bureaucratic and administrative)</t>
  </si>
  <si>
    <t>MRT002Interference into implementation of humanitarian activities</t>
  </si>
  <si>
    <t>MRT002Ongoing insecurity/hostilities affecting humanitarian assistance</t>
  </si>
  <si>
    <t>MRT002Physical constraints in the environment (obstacles related to terrain, climate, lack of infrastructure, etc.)</t>
  </si>
  <si>
    <t>MRT002Presence of mines and improvised explosive devices</t>
  </si>
  <si>
    <t>MRT002Restriction and obstruction of access to services and assistance</t>
  </si>
  <si>
    <t>MRT002Restriction of movement (impediments to freedom of movement and/or administrative restrictions)</t>
  </si>
  <si>
    <t>MRT002Violence against personnel, facilities and assets</t>
  </si>
  <si>
    <t>MRT003Denial of existence of humanitarian needs or entitlements to assistance</t>
  </si>
  <si>
    <t>MRT003Impediments to entry into country (bureaucratic and administrative)</t>
  </si>
  <si>
    <t>MRT003Interference into implementation of humanitarian activities</t>
  </si>
  <si>
    <t>MRT003Ongoing insecurity/hostilities affecting humanitarian assistance</t>
  </si>
  <si>
    <t>MRT003Physical constraints in the environment (obstacles related to terrain, climate, lack of infrastructure, etc.)</t>
  </si>
  <si>
    <t>MRT003Presence of mines and improvised explosive devices</t>
  </si>
  <si>
    <t>MRT003Restriction and obstruction of access to services and assistance</t>
  </si>
  <si>
    <t>MRT003Restriction of movement (impediments to freedom of movement and/or administrative restrictions)</t>
  </si>
  <si>
    <t>MRT003Violence against personnel, facilities and assets</t>
  </si>
  <si>
    <t>Mixed migration flows in Tunisia</t>
  </si>
  <si>
    <t>TUN002</t>
  </si>
  <si>
    <t>Tunisia</t>
  </si>
  <si>
    <t>TUN002Denial of existence of humanitarian needs or entitlements to assistance</t>
  </si>
  <si>
    <t>TUN002Impediments to entry into country (bureaucratic and administrative)</t>
  </si>
  <si>
    <t>TUN002Interference into implementation of humanitarian activities</t>
  </si>
  <si>
    <t>TUN002Ongoing insecurity/hostilities affecting humanitarian assistance</t>
  </si>
  <si>
    <t>TUN002Physical constraints in the environment (obstacles related to terrain, climate, lack of infrastructure, etc.)</t>
  </si>
  <si>
    <t>TUN002Presence of mines and improvised explosive devices</t>
  </si>
  <si>
    <t>TUN002Restriction and obstruction of access to services and assistance</t>
  </si>
  <si>
    <t>TUN002Restriction of movement (impediments to freedom of movement and/or administrative restrictions)</t>
  </si>
  <si>
    <t>TUN002Violence against personnel, facilities and assets</t>
  </si>
  <si>
    <t>Displacement from Russia-Ukraine conflict in Belarus</t>
  </si>
  <si>
    <t>BLR002</t>
  </si>
  <si>
    <t>Belarus</t>
  </si>
  <si>
    <t>BLR002Denial of existence of humanitarian needs or entitlements to assistance</t>
  </si>
  <si>
    <t>BLR002Impediments to entry into country (bureaucratic and administrative)</t>
  </si>
  <si>
    <t>BLR002Interference into implementation of humanitarian activities</t>
  </si>
  <si>
    <t>BLR002Ongoing insecurity/hostilities affecting humanitarian assistance</t>
  </si>
  <si>
    <t>BLR002Physical constraints in the environment (obstacles related to terrain, climate, lack of infrastructure, etc.)</t>
  </si>
  <si>
    <t>BLR002Presence of mines and improvised explosive devices</t>
  </si>
  <si>
    <t>BLR002Restriction and obstruction of access to services and assistance</t>
  </si>
  <si>
    <t>BLR002Restriction of movement (impediments to freedom of movement and/or administrative restrictions)</t>
  </si>
  <si>
    <t>BLR002Violence against personnel, facilities and assets</t>
  </si>
  <si>
    <t>Displacement from Russia-Ukraine conflict in Estonia</t>
  </si>
  <si>
    <t>EST002</t>
  </si>
  <si>
    <t>Estonia</t>
  </si>
  <si>
    <t>EST002Denial of existence of humanitarian needs or entitlements to assistance</t>
  </si>
  <si>
    <t>EST002Impediments to entry into country (bureaucratic and administrative)</t>
  </si>
  <si>
    <t>EST002Interference into implementation of humanitarian activities</t>
  </si>
  <si>
    <t>EST002Ongoing insecurity/hostilities affecting humanitarian assistance</t>
  </si>
  <si>
    <t>EST002Physical constraints in the environment (obstacles related to terrain, climate, lack of infrastructure, etc.)</t>
  </si>
  <si>
    <t>EST002Presence of mines and improvised explosive devices</t>
  </si>
  <si>
    <t>EST002Restriction and obstruction of access to services and assistance</t>
  </si>
  <si>
    <t>EST002Restriction of movement (impediments to freedom of movement and/or administrative restrictions)</t>
  </si>
  <si>
    <t>EST002Violence against personnel, facilities and assets</t>
  </si>
  <si>
    <t>Displacement from Russia-Ukraine conflict in Lithuania</t>
  </si>
  <si>
    <t>LTU002</t>
  </si>
  <si>
    <t>Lithuania</t>
  </si>
  <si>
    <t>LTU002Denial of existence of humanitarian needs or entitlements to assistance</t>
  </si>
  <si>
    <t>LTU002Impediments to entry into country (bureaucratic and administrative)</t>
  </si>
  <si>
    <t>LTU002Interference into implementation of humanitarian activities</t>
  </si>
  <si>
    <t>LTU002Ongoing insecurity/hostilities affecting humanitarian assistance</t>
  </si>
  <si>
    <t>LTU002Physical constraints in the environment (obstacles related to terrain, climate, lack of infrastructure, etc.)</t>
  </si>
  <si>
    <t>LTU002Presence of mines and improvised explosive devices</t>
  </si>
  <si>
    <t>LTU002Restriction and obstruction of access to services and assistance</t>
  </si>
  <si>
    <t>LTU002Restriction of movement (impediments to freedom of movement and/or administrative restrictions)</t>
  </si>
  <si>
    <t>LTU002Violence against personnel, facilities and assets</t>
  </si>
  <si>
    <t>Displacement from Russia-Ukraine conflict in Latvia</t>
  </si>
  <si>
    <t>LVA002</t>
  </si>
  <si>
    <t>Latvia</t>
  </si>
  <si>
    <t>LVA002Denial of existence of humanitarian needs or entitlements to assistance</t>
  </si>
  <si>
    <t>LVA002Impediments to entry into country (bureaucratic and administrative)</t>
  </si>
  <si>
    <t>LVA002Interference into implementation of humanitarian activities</t>
  </si>
  <si>
    <t>LVA002Ongoing insecurity/hostilities affecting humanitarian assistance</t>
  </si>
  <si>
    <t>LVA002Physical constraints in the environment (obstacles related to terrain, climate, lack of infrastructure, etc.)</t>
  </si>
  <si>
    <t>LVA002Presence of mines and improvised explosive devices</t>
  </si>
  <si>
    <t>LVA002Restriction and obstruction of access to services and assistance</t>
  </si>
  <si>
    <t>LVA002Restriction of movement (impediments to freedom of movement and/or administrative restrictions)</t>
  </si>
  <si>
    <t>LVA002Violence against personnel, facilities and assets</t>
  </si>
  <si>
    <t>NAM002Denial of existence of humanitarian needs or entitlements to assistance</t>
  </si>
  <si>
    <t>NAM002Impediments to entry into country (bureaucratic and administrative)</t>
  </si>
  <si>
    <t>NAM002Interference into implementation of humanitarian activities</t>
  </si>
  <si>
    <t>NAM002Ongoing insecurity/hostilities affecting humanitarian assistance</t>
  </si>
  <si>
    <t>NAM002Physical constraints in the environment (obstacles related to terrain, climate, lack of infrastructure, etc.)</t>
  </si>
  <si>
    <t>NAM002Presence of mines and improvised explosive devices</t>
  </si>
  <si>
    <t>NAM002Restriction and obstruction of access to services and assistance</t>
  </si>
  <si>
    <t>NAM002Restriction of movement (impediments to freedom of movement and/or administrative restrictions)</t>
  </si>
  <si>
    <t>NAM002Violence against personnel, facilities and assets</t>
  </si>
  <si>
    <t>SWZ001Denial of existence of humanitarian needs or entitlements to assistance</t>
  </si>
  <si>
    <t>SWZ001Impediments to entry into country (bureaucratic and administrative)</t>
  </si>
  <si>
    <t>SWZ001Interference into implementation of humanitarian activities</t>
  </si>
  <si>
    <t>SWZ001Ongoing insecurity/hostilities affecting humanitarian assistance</t>
  </si>
  <si>
    <t>SWZ001Physical constraints in the environment (obstacles related to terrain, climate, lack of infrastructure, etc.)</t>
  </si>
  <si>
    <t>SWZ001Presence of mines and improvised explosive devices</t>
  </si>
  <si>
    <t>SWZ001Restriction and obstruction of access to services and assistance</t>
  </si>
  <si>
    <t>SWZ001Restriction of movement (impediments to freedom of movement and/or administrative restrictions)</t>
  </si>
  <si>
    <t>SWZ001Violence against personnel, facilities and assets</t>
  </si>
  <si>
    <t>ZMB002Denial of existence of humanitarian needs or entitlements to assistance</t>
  </si>
  <si>
    <t>ZMB002Impediments to entry into country (bureaucratic and administrative)</t>
  </si>
  <si>
    <t>ZMB002Interference into implementation of humanitarian activities</t>
  </si>
  <si>
    <t>ZMB002Ongoing insecurity/hostilities affecting humanitarian assistance</t>
  </si>
  <si>
    <t>ZMB002Physical constraints in the environment (obstacles related to terrain, climate, lack of infrastructure, etc.)</t>
  </si>
  <si>
    <t>ZMB002Presence of mines and improvised explosive devices</t>
  </si>
  <si>
    <t>ZMB002Restriction and obstruction of access to services and assistance</t>
  </si>
  <si>
    <t>ZMB002Restriction of movement (impediments to freedom of movement and/or administrative restrictions)</t>
  </si>
  <si>
    <t>ZMB002Violence against personnel, facilities and assets</t>
  </si>
  <si>
    <t>Mixed migration flows in Spain</t>
  </si>
  <si>
    <t>ESP002</t>
  </si>
  <si>
    <t>Spain</t>
  </si>
  <si>
    <t>ESP002Denial of existence of humanitarian needs or entitlements to assistance</t>
  </si>
  <si>
    <t>ESP002Impediments to entry into country (bureaucratic and administrative)</t>
  </si>
  <si>
    <t>ESP002Interference into implementation of humanitarian activities</t>
  </si>
  <si>
    <t>ESP002Ongoing insecurity/hostilities affecting humanitarian assistance</t>
  </si>
  <si>
    <t>ESP002Physical constraints in the environment (obstacles related to terrain, climate, lack of infrastructure, etc.)</t>
  </si>
  <si>
    <t>ESP002Presence of mines and improvised explosive devices</t>
  </si>
  <si>
    <t>ESP002Restriction and obstruction of access to services and assistance</t>
  </si>
  <si>
    <t>ESP002Restriction of movement (impediments to freedom of movement and/or administrative restrictions)</t>
  </si>
  <si>
    <t>ESP002Violence against personnel, facilities and assets</t>
  </si>
  <si>
    <t>NGA001Denial of existence of humanitarian needs or entitlements to assistance</t>
  </si>
  <si>
    <t>NGA001Impediments to entry into country (bureaucratic and administrative)</t>
  </si>
  <si>
    <t>NGA001Interference into implementation of humanitarian activities</t>
  </si>
  <si>
    <t>NGA001Ongoing insecurity/hostilities affecting humanitarian assistance</t>
  </si>
  <si>
    <t>NGA001Physical constraints in the environment (obstacles related to terrain, climate, lack of infrastructure, etc.)</t>
  </si>
  <si>
    <t>NGA001Presence of mines and improvised explosive devices</t>
  </si>
  <si>
    <t>NGA001Restriction and obstruction of access to services and assistance</t>
  </si>
  <si>
    <t>NGA001Restriction of movement (impediments to freedom of movement and/or administrative restrictions)</t>
  </si>
  <si>
    <t>NGA001Violence against personnel, facilities and assets</t>
  </si>
  <si>
    <t>Middle belt conflict</t>
  </si>
  <si>
    <t>NGA003</t>
  </si>
  <si>
    <t>NGA003Denial of existence of humanitarian needs or entitlements to assistance</t>
  </si>
  <si>
    <t>NGA003Impediments to entry into country (bureaucratic and administrative)</t>
  </si>
  <si>
    <t>NGA003Interference into implementation of humanitarian activities</t>
  </si>
  <si>
    <t>NGA003Ongoing insecurity/hostilities affecting humanitarian assistance</t>
  </si>
  <si>
    <t>NGA003Physical constraints in the environment (obstacles related to terrain, climate, lack of infrastructure, etc.)</t>
  </si>
  <si>
    <t>NGA003Presence of mines and improvised explosive devices</t>
  </si>
  <si>
    <t>NGA003Restriction and obstruction of access to services and assistance</t>
  </si>
  <si>
    <t>NGA003Restriction of movement (impediments to freedom of movement and/or administrative restrictions)</t>
  </si>
  <si>
    <t>NGA003Violence against personnel, facilities and assets</t>
  </si>
  <si>
    <t>Lake Chad basin crisis in Nigeria</t>
  </si>
  <si>
    <t>NGA004</t>
  </si>
  <si>
    <t>NGA004Denial of existence of humanitarian needs or entitlements to assistance</t>
  </si>
  <si>
    <t>NGA004Impediments to entry into country (bureaucratic and administrative)</t>
  </si>
  <si>
    <t>NGA004Interference into implementation of humanitarian activities</t>
  </si>
  <si>
    <t>NGA004Ongoing insecurity/hostilities affecting humanitarian assistance</t>
  </si>
  <si>
    <t>NGA004Physical constraints in the environment (obstacles related to terrain, climate, lack of infrastructure, etc.)</t>
  </si>
  <si>
    <t>NGA004Presence of mines and improvised explosive devices</t>
  </si>
  <si>
    <t>NGA004Restriction and obstruction of access to services and assistance</t>
  </si>
  <si>
    <t>NGA004Restriction of movement (impediments to freedom of movement and/or administrative restrictions)</t>
  </si>
  <si>
    <t>NGA004Violence against personnel, facilities and assets</t>
  </si>
  <si>
    <t>Northwest Banditry</t>
  </si>
  <si>
    <t>NGA007</t>
  </si>
  <si>
    <t>NGA007Denial of existence of humanitarian needs or entitlements to assistance</t>
  </si>
  <si>
    <t>NGA007Impediments to entry into country (bureaucratic and administrative)</t>
  </si>
  <si>
    <t>NGA007Interference into implementation of humanitarian activities</t>
  </si>
  <si>
    <t>NGA007Ongoing insecurity/hostilities affecting humanitarian assistance</t>
  </si>
  <si>
    <t>NGA007Physical constraints in the environment (obstacles related to terrain, climate, lack of infrastructure, etc.)</t>
  </si>
  <si>
    <t>NGA007Presence of mines and improvised explosive devices</t>
  </si>
  <si>
    <t>NGA007Restriction and obstruction of access to services and assistance</t>
  </si>
  <si>
    <t>NGA007Restriction of movement (impediments to freedom of movement and/or administrative restrictions)</t>
  </si>
  <si>
    <t>NGA007Violence against personnel, facilities and assets</t>
  </si>
  <si>
    <t>Cameroonian Refugees in Nigeria</t>
  </si>
  <si>
    <t>NGA008</t>
  </si>
  <si>
    <t>NGA008Denial of existence of humanitarian needs or entitlements to assistance</t>
  </si>
  <si>
    <t>NGA008Impediments to entry into country (bureaucratic and administrative)</t>
  </si>
  <si>
    <t>NGA008Interference into implementation of humanitarian activities</t>
  </si>
  <si>
    <t>NGA008Ongoing insecurity/hostilities affecting humanitarian assistance</t>
  </si>
  <si>
    <t>NGA008Physical constraints in the environment (obstacles related to terrain, climate, lack of infrastructure, etc.)</t>
  </si>
  <si>
    <t>NGA008Presence of mines and improvised explosive devices</t>
  </si>
  <si>
    <t>NGA008Restriction and obstruction of access to services and assistance</t>
  </si>
  <si>
    <t>NGA008Restriction of movement (impediments to freedom of movement and/or administrative restrictions)</t>
  </si>
  <si>
    <t>NGA008Violence against personnel, facilities and assets</t>
  </si>
  <si>
    <t>Displacement from Russia-Ukraine conflict in Slovakia</t>
  </si>
  <si>
    <t>SVK002</t>
  </si>
  <si>
    <t>Slovakia</t>
  </si>
  <si>
    <t>SVK002Denial of existence of humanitarian needs or entitlements to assistance</t>
  </si>
  <si>
    <t>SVK002Impediments to entry into country (bureaucratic and administrative)</t>
  </si>
  <si>
    <t>SVK002Interference into implementation of humanitarian activities</t>
  </si>
  <si>
    <t>SVK002Ongoing insecurity/hostilities affecting humanitarian assistance</t>
  </si>
  <si>
    <t>SVK002Physical constraints in the environment (obstacles related to terrain, climate, lack of infrastructure, etc.)</t>
  </si>
  <si>
    <t>SVK002Presence of mines and improvised explosive devices</t>
  </si>
  <si>
    <t>SVK002Restriction and obstruction of access to services and assistance</t>
  </si>
  <si>
    <t>SVK002Restriction of movement (impediments to freedom of movement and/or administrative restrictions)</t>
  </si>
  <si>
    <t>SVK002Violence against personnel, facilities and assets</t>
  </si>
  <si>
    <t>Mixed migration flows in Italy</t>
  </si>
  <si>
    <t>ITA002</t>
  </si>
  <si>
    <t>Italy</t>
  </si>
  <si>
    <t>ITA002Denial of existence of humanitarian needs or entitlements to assistance</t>
  </si>
  <si>
    <t>ITA002Impediments to entry into country (bureaucratic and administrative)</t>
  </si>
  <si>
    <t>ITA002Interference into implementation of humanitarian activities</t>
  </si>
  <si>
    <t>ITA002Ongoing insecurity/hostilities affecting humanitarian assistance</t>
  </si>
  <si>
    <t>ITA002Physical constraints in the environment (obstacles related to terrain, climate, lack of infrastructure, etc.)</t>
  </si>
  <si>
    <t>ITA002Presence of mines and improvised explosive devices</t>
  </si>
  <si>
    <t>ITA002Restriction and obstruction of access to services and assistance</t>
  </si>
  <si>
    <t>ITA002Restriction of movement (impediments to freedom of movement and/or administrative restrictions)</t>
  </si>
  <si>
    <t>ITA002Violence against personnel, facilities and assets</t>
  </si>
  <si>
    <t>Mixed migration flows in Morocco</t>
  </si>
  <si>
    <t>MAR002</t>
  </si>
  <si>
    <t>Morocco</t>
  </si>
  <si>
    <t>MAR002Denial of existence of humanitarian needs or entitlements to assistance</t>
  </si>
  <si>
    <t>MAR002Impediments to entry into country (bureaucratic and administrative)</t>
  </si>
  <si>
    <t>MAR002Interference into implementation of humanitarian activities</t>
  </si>
  <si>
    <t>MAR002Ongoing insecurity/hostilities affecting humanitarian assistance</t>
  </si>
  <si>
    <t>MAR002Physical constraints in the environment (obstacles related to terrain, climate, lack of infrastructure, etc.)</t>
  </si>
  <si>
    <t>MAR002Presence of mines and improvised explosive devices</t>
  </si>
  <si>
    <t>MAR002Restriction and obstruction of access to services and assistance</t>
  </si>
  <si>
    <t>MAR002Restriction of movement (impediments to freedom of movement and/or administrative restrictions)</t>
  </si>
  <si>
    <t>MAR002Violence against personnel, facilities and assets</t>
  </si>
  <si>
    <t>Complex crisis in South Sudan</t>
  </si>
  <si>
    <t>SSD001</t>
  </si>
  <si>
    <t>South Sudan</t>
  </si>
  <si>
    <t>SSD001Denial of existence of humanitarian needs or entitlements to assistance</t>
  </si>
  <si>
    <t>SSD001Impediments to entry into country (bureaucratic and administrative)</t>
  </si>
  <si>
    <t>SSD001Interference into implementation of humanitarian activities</t>
  </si>
  <si>
    <t>SSD001Ongoing insecurity/hostilities affecting humanitarian assistance</t>
  </si>
  <si>
    <t>SSD001Physical constraints in the environment (obstacles related to terrain, climate, lack of infrastructure, etc.)</t>
  </si>
  <si>
    <t>SSD001Presence of mines and improvised explosive devices</t>
  </si>
  <si>
    <t>SSD001Restriction and obstruction of access to services and assistance</t>
  </si>
  <si>
    <t>SSD001Restriction of movement (impediments to freedom of movement and/or administrative restrictions)</t>
  </si>
  <si>
    <t>SSD001Violence against personnel, facilities and assets</t>
  </si>
  <si>
    <t>Complex in Burundi</t>
  </si>
  <si>
    <t>BDI001</t>
  </si>
  <si>
    <t>Burundi</t>
  </si>
  <si>
    <t>BDI001Denial of existence of humanitarian needs or entitlements to assistance</t>
  </si>
  <si>
    <t>BDI001Impediments to entry into country (bureaucratic and administrative)</t>
  </si>
  <si>
    <t>BDI001Interference into implementation of humanitarian activities</t>
  </si>
  <si>
    <t>BDI001Ongoing insecurity/hostilities affecting humanitarian assistance</t>
  </si>
  <si>
    <t>BDI001Physical constraints in the environment (obstacles related to terrain, climate, lack of infrastructure, etc.)</t>
  </si>
  <si>
    <t>BDI001Presence of mines and improvised explosive devices</t>
  </si>
  <si>
    <t>BDI001Restriction and obstruction of access to services and assistance</t>
  </si>
  <si>
    <t>BDI001Restriction of movement (impediments to freedom of movement and/or administrative restrictions)</t>
  </si>
  <si>
    <t>BDI001Violence against personnel, facilities and assets</t>
  </si>
  <si>
    <t>GRC002Denial of existence of humanitarian needs or entitlements to assistance</t>
  </si>
  <si>
    <t>GRC002Impediments to entry into country (bureaucratic and administrative)</t>
  </si>
  <si>
    <t>GRC002Interference into implementation of humanitarian activities</t>
  </si>
  <si>
    <t>GRC002Ongoing insecurity/hostilities affecting humanitarian assistance</t>
  </si>
  <si>
    <t>GRC002Physical constraints in the environment (obstacles related to terrain, climate, lack of infrastructure, etc.)</t>
  </si>
  <si>
    <t>GRC002Presence of mines and improvised explosive devices</t>
  </si>
  <si>
    <t>GRC002Restriction and obstruction of access to services and assistance</t>
  </si>
  <si>
    <t>GRC002Restriction of movement (impediments to freedom of movement and/or administrative restrictions)</t>
  </si>
  <si>
    <t>GRC002Violence against personnel, facilities and assets</t>
  </si>
  <si>
    <t>JOR002Denial of existence of humanitarian needs or entitlements to assistance</t>
  </si>
  <si>
    <t>JOR002Impediments to entry into country (bureaucratic and administrative)</t>
  </si>
  <si>
    <t>JOR002Interference into implementation of humanitarian activities</t>
  </si>
  <si>
    <t>JOR002Ongoing insecurity/hostilities affecting humanitarian assistance</t>
  </si>
  <si>
    <t>JOR002Physical constraints in the environment (obstacles related to terrain, climate, lack of infrastructure, etc.)</t>
  </si>
  <si>
    <t>JOR002Presence of mines and improvised explosive devices</t>
  </si>
  <si>
    <t>JOR002Restriction and obstruction of access to services and assistance</t>
  </si>
  <si>
    <t>JOR002Restriction of movement (impediments to freedom of movement and/or administrative restrictions)</t>
  </si>
  <si>
    <t>JOR002Violence against personnel, facilities and assets</t>
  </si>
  <si>
    <t>Food security crisis in Lesotho</t>
  </si>
  <si>
    <t>LSO004</t>
  </si>
  <si>
    <t>Lesotho</t>
  </si>
  <si>
    <t>LSO004Denial of existence of humanitarian needs or entitlements to assistance</t>
  </si>
  <si>
    <t>LSO004Impediments to entry into country (bureaucratic and administrative)</t>
  </si>
  <si>
    <t>LSO004Interference into implementation of humanitarian activities</t>
  </si>
  <si>
    <t>LSO004Ongoing insecurity/hostilities affecting humanitarian assistance</t>
  </si>
  <si>
    <t>LSO004Physical constraints in the environment (obstacles related to terrain, climate, lack of infrastructure, etc.)</t>
  </si>
  <si>
    <t>LSO004Presence of mines and improvised explosive devices</t>
  </si>
  <si>
    <t>LSO004Restriction and obstruction of access to services and assistance</t>
  </si>
  <si>
    <t>LSO004Restriction of movement (impediments to freedom of movement and/or administrative restrictions)</t>
  </si>
  <si>
    <t>LSO004Violence against personnel, facilities and assets</t>
  </si>
  <si>
    <t>MWI002Denial of existence of humanitarian needs or entitlements to assistance</t>
  </si>
  <si>
    <t>MWI002Impediments to entry into country (bureaucratic and administrative)</t>
  </si>
  <si>
    <t>MWI002Interference into implementation of humanitarian activities</t>
  </si>
  <si>
    <t>MWI002Ongoing insecurity/hostilities affecting humanitarian assistance</t>
  </si>
  <si>
    <t>MWI002Physical constraints in the environment (obstacles related to terrain, climate, lack of infrastructure, etc.)</t>
  </si>
  <si>
    <t>MWI002Presence of mines and improvised explosive devices</t>
  </si>
  <si>
    <t>MWI002Restriction and obstruction of access to services and assistance</t>
  </si>
  <si>
    <t>MWI002Restriction of movement (impediments to freedom of movement and/or administrative restrictions)</t>
  </si>
  <si>
    <t>MWI002Violence against personnel, facilities and assets</t>
  </si>
  <si>
    <t>Conflict in Palestine</t>
  </si>
  <si>
    <t>PSE002</t>
  </si>
  <si>
    <t>Palestine</t>
  </si>
  <si>
    <t>PSE002Denial of existence of humanitarian needs or entitlements to assistance</t>
  </si>
  <si>
    <t>PSE002Impediments to entry into country (bureaucratic and administrative)</t>
  </si>
  <si>
    <t>PSE002Interference into implementation of humanitarian activities</t>
  </si>
  <si>
    <t>PSE002Ongoing insecurity/hostilities affecting humanitarian assistance</t>
  </si>
  <si>
    <t>PSE002Physical constraints in the environment (obstacles related to terrain, climate, lack of infrastructure, etc.)</t>
  </si>
  <si>
    <t>PSE002Presence of mines and improvised explosive devices</t>
  </si>
  <si>
    <t>PSE002Restriction and obstruction of access to services and assistance</t>
  </si>
  <si>
    <t>PSE002Restriction of movement (impediments to freedom of movement and/or administrative restrictions)</t>
  </si>
  <si>
    <t>PSE002Violence against personnel, facilities and assets</t>
  </si>
  <si>
    <t>Conflict in West Bank</t>
  </si>
  <si>
    <t>PSE003</t>
  </si>
  <si>
    <t>PSE003Denial of existence of humanitarian needs or entitlements to assistance</t>
  </si>
  <si>
    <t>PSE003Impediments to entry into country (bureaucratic and administrative)</t>
  </si>
  <si>
    <t>PSE003Interference into implementation of humanitarian activities</t>
  </si>
  <si>
    <t>PSE003Ongoing insecurity/hostilities affecting humanitarian assistance</t>
  </si>
  <si>
    <t>PSE003Physical constraints in the environment (obstacles related to terrain, climate, lack of infrastructure, etc.)</t>
  </si>
  <si>
    <t>PSE003Presence of mines and improvised explosive devices</t>
  </si>
  <si>
    <t>PSE003Restriction and obstruction of access to services and assistance</t>
  </si>
  <si>
    <t>PSE003Restriction of movement (impediments to freedom of movement and/or administrative restrictions)</t>
  </si>
  <si>
    <t>PSE003Violence against personnel, facilities and assets</t>
  </si>
  <si>
    <t>Conflict in Gaza</t>
  </si>
  <si>
    <t>PSE004</t>
  </si>
  <si>
    <t>PSE004Denial of existence of humanitarian needs or entitlements to assistance</t>
  </si>
  <si>
    <t>PSE004Impediments to entry into country (bureaucratic and administrative)</t>
  </si>
  <si>
    <t>PSE004Interference into implementation of humanitarian activities</t>
  </si>
  <si>
    <t>PSE004Ongoing insecurity/hostilities affecting humanitarian assistance</t>
  </si>
  <si>
    <t>PSE004Physical constraints in the environment (obstacles related to terrain, climate, lack of infrastructure, etc.)</t>
  </si>
  <si>
    <t>PSE004Presence of mines and improvised explosive devices</t>
  </si>
  <si>
    <t>PSE004Restriction and obstruction of access to services and assistance</t>
  </si>
  <si>
    <t>PSE004Restriction of movement (impediments to freedom of movement and/or administrative restrictions)</t>
  </si>
  <si>
    <t>PSE004Violence against personnel, facilities and assets</t>
  </si>
  <si>
    <t>Socioeconomic and Conflict Crisis in Syria</t>
  </si>
  <si>
    <t>SYR003</t>
  </si>
  <si>
    <t>Syria</t>
  </si>
  <si>
    <t>SYR003Denial of existence of humanitarian needs or entitlements to assistance</t>
  </si>
  <si>
    <t>SYR003Impediments to entry into country (bureaucratic and administrative)</t>
  </si>
  <si>
    <t>SYR003Interference into implementation of humanitarian activities</t>
  </si>
  <si>
    <t>SYR003Ongoing insecurity/hostilities affecting humanitarian assistance</t>
  </si>
  <si>
    <t>SYR003Physical constraints in the environment (obstacles related to terrain, climate, lack of infrastructure, etc.)</t>
  </si>
  <si>
    <t>SYR003Presence of mines and improvised explosive devices</t>
  </si>
  <si>
    <t>SYR003Restriction and obstruction of access to services and assistance</t>
  </si>
  <si>
    <t>SYR003Restriction of movement (impediments to freedom of movement and/or administrative restrictions)</t>
  </si>
  <si>
    <t>SYR003Violence against personnel, facilities and assets</t>
  </si>
  <si>
    <t>TUR001Denial of existence of humanitarian needs or entitlements to assistance</t>
  </si>
  <si>
    <t>TUR001Impediments to entry into country (bureaucratic and administrative)</t>
  </si>
  <si>
    <t>TUR001Interference into implementation of humanitarian activities</t>
  </si>
  <si>
    <t>TUR001Ongoing insecurity/hostilities affecting humanitarian assistance</t>
  </si>
  <si>
    <t>TUR001Physical constraints in the environment (obstacles related to terrain, climate, lack of infrastructure, etc.)</t>
  </si>
  <si>
    <t>TUR001Presence of mines and improvised explosive devices</t>
  </si>
  <si>
    <t>TUR001Restriction and obstruction of access to services and assistance</t>
  </si>
  <si>
    <t>TUR001Restriction of movement (impediments to freedom of movement and/or administrative restrictions)</t>
  </si>
  <si>
    <t>TUR001Violence against personnel, facilities and assets</t>
  </si>
  <si>
    <t>TUR002Denial of existence of humanitarian needs or entitlements to assistance</t>
  </si>
  <si>
    <t>TUR002Impediments to entry into country (bureaucratic and administrative)</t>
  </si>
  <si>
    <t>TUR002Interference into implementation of humanitarian activities</t>
  </si>
  <si>
    <t>TUR002Ongoing insecurity/hostilities affecting humanitarian assistance</t>
  </si>
  <si>
    <t>TUR002Physical constraints in the environment (obstacles related to terrain, climate, lack of infrastructure, etc.)</t>
  </si>
  <si>
    <t>TUR002Presence of mines and improvised explosive devices</t>
  </si>
  <si>
    <t>TUR002Restriction and obstruction of access to services and assistance</t>
  </si>
  <si>
    <t>TUR002Restriction of movement (impediments to freedom of movement and/or administrative restrictions)</t>
  </si>
  <si>
    <t>TUR002Violence against personnel, facilities and assets</t>
  </si>
  <si>
    <t>TUR003Denial of existence of humanitarian needs or entitlements to assistance</t>
  </si>
  <si>
    <t>TUR003Impediments to entry into country (bureaucratic and administrative)</t>
  </si>
  <si>
    <t>TUR003Interference into implementation of humanitarian activities</t>
  </si>
  <si>
    <t>TUR003Ongoing insecurity/hostilities affecting humanitarian assistance</t>
  </si>
  <si>
    <t>TUR003Physical constraints in the environment (obstacles related to terrain, climate, lack of infrastructure, etc.)</t>
  </si>
  <si>
    <t>TUR003Presence of mines and improvised explosive devices</t>
  </si>
  <si>
    <t>TUR003Restriction and obstruction of access to services and assistance</t>
  </si>
  <si>
    <t>TUR003Restriction of movement (impediments to freedom of movement and/or administrative restrictions)</t>
  </si>
  <si>
    <t>TUR003Violence against personnel, facilities and assets</t>
  </si>
  <si>
    <t>TUR004Denial of existence of humanitarian needs or entitlements to assistance</t>
  </si>
  <si>
    <t>TUR004Impediments to entry into country (bureaucratic and administrative)</t>
  </si>
  <si>
    <t>TUR004Interference into implementation of humanitarian activities</t>
  </si>
  <si>
    <t>TUR004Ongoing insecurity/hostilities affecting humanitarian assistance</t>
  </si>
  <si>
    <t>TUR004Physical constraints in the environment (obstacles related to terrain, climate, lack of infrastructure, etc.)</t>
  </si>
  <si>
    <t>TUR004Presence of mines and improvised explosive devices</t>
  </si>
  <si>
    <t>TUR004Restriction and obstruction of access to services and assistance</t>
  </si>
  <si>
    <t>TUR004Restriction of movement (impediments to freedom of movement and/or administrative restrictions)</t>
  </si>
  <si>
    <t>TUR004Violence against personnel, facilities and assets</t>
  </si>
  <si>
    <t>TUR005Denial of existence of humanitarian needs or entitlements to assistance</t>
  </si>
  <si>
    <t>TUR005Impediments to entry into country (bureaucratic and administrative)</t>
  </si>
  <si>
    <t>TUR005Interference into implementation of humanitarian activities</t>
  </si>
  <si>
    <t>TUR005Ongoing insecurity/hostilities affecting humanitarian assistance</t>
  </si>
  <si>
    <t>TUR005Physical constraints in the environment (obstacles related to terrain, climate, lack of infrastructure, etc.)</t>
  </si>
  <si>
    <t>TUR005Presence of mines and improvised explosive devices</t>
  </si>
  <si>
    <t>TUR005Restriction and obstruction of access to services and assistance</t>
  </si>
  <si>
    <t>TUR005Restriction of movement (impediments to freedom of movement and/or administrative restrictions)</t>
  </si>
  <si>
    <t>TUR005Violence against personnel, facilities and assets</t>
  </si>
  <si>
    <t>International Displacement in Uganda</t>
  </si>
  <si>
    <t>UGA005</t>
  </si>
  <si>
    <t>Uganda</t>
  </si>
  <si>
    <t>UGA005Denial of existence of humanitarian needs or entitlements to assistance</t>
  </si>
  <si>
    <t>UGA005Impediments to entry into country (bureaucratic and administrative)</t>
  </si>
  <si>
    <t>UGA005Interference into implementation of humanitarian activities</t>
  </si>
  <si>
    <t>UGA005Ongoing insecurity/hostilities affecting humanitarian assistance</t>
  </si>
  <si>
    <t>UGA005Physical constraints in the environment (obstacles related to terrain, climate, lack of infrastructure, etc.)</t>
  </si>
  <si>
    <t>UGA005Presence of mines and improvised explosive devices</t>
  </si>
  <si>
    <t>UGA005Restriction and obstruction of access to services and assistance</t>
  </si>
  <si>
    <t>UGA005Restriction of movement (impediments to freedom of movement and/or administrative restrictions)</t>
  </si>
  <si>
    <t>UGA005Violence against personnel, facilities and assets</t>
  </si>
  <si>
    <t>ZWE001Denial of existence of humanitarian needs or entitlements to assistance</t>
  </si>
  <si>
    <t>ZWE001Impediments to entry into country (bureaucratic and administrative)</t>
  </si>
  <si>
    <t>ZWE001Interference into implementation of humanitarian activities</t>
  </si>
  <si>
    <t>ZWE001Ongoing insecurity/hostilities affecting humanitarian assistance</t>
  </si>
  <si>
    <t>ZWE001Physical constraints in the environment (obstacles related to terrain, climate, lack of infrastructure, etc.)</t>
  </si>
  <si>
    <t>ZWE001Presence of mines and improvised explosive devices</t>
  </si>
  <si>
    <t>ZWE001Restriction and obstruction of access to services and assistance</t>
  </si>
  <si>
    <t>ZWE001Restriction of movement (impediments to freedom of movement and/or administrative restrictions)</t>
  </si>
  <si>
    <t>ZWE001Violence against personnel, facilities and assets</t>
  </si>
  <si>
    <t>Refugees from Nagorno-Karabakh in Armenia</t>
  </si>
  <si>
    <t>ARM003</t>
  </si>
  <si>
    <t>Armenia</t>
  </si>
  <si>
    <t>Crisis Group accessed on 25/10/2023</t>
  </si>
  <si>
    <t>https://www.crisisgroup.org/content/nagorno-karabakh-conflict-visual-explainer</t>
  </si>
  <si>
    <t>Number of people wounded (non_ combatants) between 01 March 2023 and 16 September 2023 related to Nagorno-Karabakh Conflict.</t>
  </si>
  <si>
    <t>ARM003Injuries reported</t>
  </si>
  <si>
    <t>ARM003People facing limited access constraints</t>
  </si>
  <si>
    <t>ARM003People facing restricted access constraints</t>
  </si>
  <si>
    <t>ARM003Illness cases reported</t>
  </si>
  <si>
    <t>ARM003Buildings damaged</t>
  </si>
  <si>
    <t>ARM003Buildings destroyed</t>
  </si>
  <si>
    <t>ARM003Buildings in affected area</t>
  </si>
  <si>
    <t>ARM003Economic Losses</t>
  </si>
  <si>
    <t>ARM003Denial of existence of humanitarian needs or entitlements to assistance</t>
  </si>
  <si>
    <t>ARM003Impediments to entry into country (bureaucratic and administrative)</t>
  </si>
  <si>
    <t>ARM003Interference into implementation of humanitarian activities</t>
  </si>
  <si>
    <t>ARM003Ongoing insecurity/hostilities affecting humanitarian assistance</t>
  </si>
  <si>
    <t>ARM003Physical constraints in the environment (obstacles related to terrain, climate, lack of infrastructure, etc.)</t>
  </si>
  <si>
    <t>ARM003Presence of mines and improvised explosive devices</t>
  </si>
  <si>
    <t>ARM003Restriction and obstruction of access to services and assistance</t>
  </si>
  <si>
    <t>ARM003Restriction of movement (impediments to freedom of movement and/or administrative restrictions)</t>
  </si>
  <si>
    <t>ARM003Violence against personnel, facilities and assets</t>
  </si>
  <si>
    <t>Mutliple crises in Bangladesh</t>
  </si>
  <si>
    <t>BGD001</t>
  </si>
  <si>
    <t>BGD001Denial of existence of humanitarian needs or entitlements to assistance</t>
  </si>
  <si>
    <t>BGD001Impediments to entry into country (bureaucratic and administrative)</t>
  </si>
  <si>
    <t>BGD001Interference into implementation of humanitarian activities</t>
  </si>
  <si>
    <t>BGD001Ongoing insecurity/hostilities affecting humanitarian assistance</t>
  </si>
  <si>
    <t>BGD001Physical constraints in the environment (obstacles related to terrain, climate, lack of infrastructure, etc.)</t>
  </si>
  <si>
    <t>BGD001Presence of mines and improvised explosive devices</t>
  </si>
  <si>
    <t>BGD001Restriction and obstruction of access to services and assistance</t>
  </si>
  <si>
    <t>BGD001Restriction of movement (impediments to freedom of movement and/or administrative restrictions)</t>
  </si>
  <si>
    <t>BGD001Violence against personnel, facilities and assets</t>
  </si>
  <si>
    <t>BGD002Denial of existence of humanitarian needs or entitlements to assistance</t>
  </si>
  <si>
    <t>BGD002Impediments to entry into country (bureaucratic and administrative)</t>
  </si>
  <si>
    <t>BGD002Interference into implementation of humanitarian activities</t>
  </si>
  <si>
    <t>BGD002Ongoing insecurity/hostilities affecting humanitarian assistance</t>
  </si>
  <si>
    <t>BGD002Physical constraints in the environment (obstacles related to terrain, climate, lack of infrastructure, etc.)</t>
  </si>
  <si>
    <t>BGD002Presence of mines and improvised explosive devices</t>
  </si>
  <si>
    <t>BGD002Restriction and obstruction of access to services and assistance</t>
  </si>
  <si>
    <t>BGD002Restriction of movement (impediments to freedom of movement and/or administrative restrictions)</t>
  </si>
  <si>
    <t>BGD002Violence against personnel, facilities and assets</t>
  </si>
  <si>
    <t>Food Security Crisis in Bangladesh</t>
  </si>
  <si>
    <t>BGD012</t>
  </si>
  <si>
    <t>BGD012Denial of existence of humanitarian needs or entitlements to assistance</t>
  </si>
  <si>
    <t>BGD012Impediments to entry into country (bureaucratic and administrative)</t>
  </si>
  <si>
    <t>BGD012Interference into implementation of humanitarian activities</t>
  </si>
  <si>
    <t>BGD012Ongoing insecurity/hostilities affecting humanitarian assistance</t>
  </si>
  <si>
    <t>BGD012Physical constraints in the environment (obstacles related to terrain, climate, lack of infrastructure, etc.)</t>
  </si>
  <si>
    <t>BGD012Presence of mines and improvised explosive devices</t>
  </si>
  <si>
    <t>BGD012Restriction and obstruction of access to services and assistance</t>
  </si>
  <si>
    <t>BGD012Restriction of movement (impediments to freedom of movement and/or administrative restrictions)</t>
  </si>
  <si>
    <t>BGD012Violence against personnel, facilities and assets</t>
  </si>
  <si>
    <t>Displacement from Russia-Ukraine conflict in Hungary</t>
  </si>
  <si>
    <t>HUN002</t>
  </si>
  <si>
    <t>Hungary</t>
  </si>
  <si>
    <t>HUN002Denial of existence of humanitarian needs or entitlements to assistance</t>
  </si>
  <si>
    <t>HUN002Impediments to entry into country (bureaucratic and administrative)</t>
  </si>
  <si>
    <t>HUN002Interference into implementation of humanitarian activities</t>
  </si>
  <si>
    <t>HUN002Ongoing insecurity/hostilities affecting humanitarian assistance</t>
  </si>
  <si>
    <t>HUN002Physical constraints in the environment (obstacles related to terrain, climate, lack of infrastructure, etc.)</t>
  </si>
  <si>
    <t>HUN002Presence of mines and improvised explosive devices</t>
  </si>
  <si>
    <t>HUN002Restriction and obstruction of access to services and assistance</t>
  </si>
  <si>
    <t>HUN002Restriction of movement (impediments to freedom of movement and/or administrative restrictions)</t>
  </si>
  <si>
    <t>HUN002Violence against personnel, facilities and assets</t>
  </si>
  <si>
    <t>IDN002Denial of existence of humanitarian needs or entitlements to assistance</t>
  </si>
  <si>
    <t>IDN002Impediments to entry into country (bureaucratic and administrative)</t>
  </si>
  <si>
    <t>IDN002Interference into implementation of humanitarian activities</t>
  </si>
  <si>
    <t>IDN002Ongoing insecurity/hostilities affecting humanitarian assistance</t>
  </si>
  <si>
    <t>IDN002Physical constraints in the environment (obstacles related to terrain, climate, lack of infrastructure, etc.)</t>
  </si>
  <si>
    <t>IDN002Presence of mines and improvised explosive devices</t>
  </si>
  <si>
    <t>IDN002Restriction and obstruction of access to services and assistance</t>
  </si>
  <si>
    <t>IDN002Restriction of movement (impediments to freedom of movement and/or administrative restrictions)</t>
  </si>
  <si>
    <t>IDN002Violence against personnel, facilities and assets</t>
  </si>
  <si>
    <t>IRN004Denial of existence of humanitarian needs or entitlements to assistance</t>
  </si>
  <si>
    <t>IRN004Impediments to entry into country (bureaucratic and administrative)</t>
  </si>
  <si>
    <t>IRN004Interference into implementation of humanitarian activities</t>
  </si>
  <si>
    <t>IRN004Ongoing insecurity/hostilities affecting humanitarian assistance</t>
  </si>
  <si>
    <t>IRN004Physical constraints in the environment (obstacles related to terrain, climate, lack of infrastructure, etc.)</t>
  </si>
  <si>
    <t>IRN004Presence of mines and improvised explosive devices</t>
  </si>
  <si>
    <t>IRN004Restriction and obstruction of access to services and assistance</t>
  </si>
  <si>
    <t>IRN004Restriction of movement (impediments to freedom of movement and/or administrative restrictions)</t>
  </si>
  <si>
    <t>IRQ001Denial of existence of humanitarian needs or entitlements to assistance</t>
  </si>
  <si>
    <t>IRQ001Impediments to entry into country (bureaucratic and administrative)</t>
  </si>
  <si>
    <t>IRQ001Interference into implementation of humanitarian activities</t>
  </si>
  <si>
    <t>IRQ001Ongoing insecurity/hostilities affecting humanitarian assistance</t>
  </si>
  <si>
    <t>IRQ001Physical constraints in the environment (obstacles related to terrain, climate, lack of infrastructure, etc.)</t>
  </si>
  <si>
    <t>IRQ001Presence of mines and improvised explosive devices</t>
  </si>
  <si>
    <t>IRQ001Restriction and obstruction of access to services and assistance</t>
  </si>
  <si>
    <t>IRQ001Restriction of movement (impediments to freedom of movement and/or administrative restrictions)</t>
  </si>
  <si>
    <t>IRQ001Violence against personnel, facilities and assets</t>
  </si>
  <si>
    <t>IRQ002Denial of existence of humanitarian needs or entitlements to assistance</t>
  </si>
  <si>
    <t>IRQ002Impediments to entry into country (bureaucratic and administrative)</t>
  </si>
  <si>
    <t>IRQ002Interference into implementation of humanitarian activities</t>
  </si>
  <si>
    <t>IRQ002Ongoing insecurity/hostilities affecting humanitarian assistance</t>
  </si>
  <si>
    <t>IRQ002Physical constraints in the environment (obstacles related to terrain, climate, lack of infrastructure, etc.)</t>
  </si>
  <si>
    <t>IRQ002Presence of mines and improvised explosive devices</t>
  </si>
  <si>
    <t>IRQ002Restriction and obstruction of access to services and assistance</t>
  </si>
  <si>
    <t>IRQ002Restriction of movement (impediments to freedom of movement and/or administrative restrictions)</t>
  </si>
  <si>
    <t>IRQ002Violence against personnel, facilities and assets</t>
  </si>
  <si>
    <t>IRQ003Denial of existence of humanitarian needs or entitlements to assistance</t>
  </si>
  <si>
    <t>IRQ003Impediments to entry into country (bureaucratic and administrative)</t>
  </si>
  <si>
    <t>IRQ003Interference into implementation of humanitarian activities</t>
  </si>
  <si>
    <t>IRQ003Ongoing insecurity/hostilities affecting humanitarian assistance</t>
  </si>
  <si>
    <t>IRQ003Physical constraints in the environment (obstacles related to terrain, climate, lack of infrastructure, etc.)</t>
  </si>
  <si>
    <t>IRQ003Presence of mines and improvised explosive devices</t>
  </si>
  <si>
    <t>IRQ003Restriction and obstruction of access to services and assistance</t>
  </si>
  <si>
    <t>IRQ003Restriction of movement (impediments to freedom of movement and/or administrative restrictions)</t>
  </si>
  <si>
    <t>IRQ003Violence against personnel, facilities and assets</t>
  </si>
  <si>
    <t>DIsplacement from Russia-Ukraine conflict in Moldova</t>
  </si>
  <si>
    <t>MDA002</t>
  </si>
  <si>
    <t>Moldova</t>
  </si>
  <si>
    <t>MDA002Denial of existence of humanitarian needs or entitlements to assistance</t>
  </si>
  <si>
    <t>MDA002Impediments to entry into country (bureaucratic and administrative)</t>
  </si>
  <si>
    <t>MDA002Interference into implementation of humanitarian activities</t>
  </si>
  <si>
    <t>MDA002Ongoing insecurity/hostilities affecting humanitarian assistance</t>
  </si>
  <si>
    <t>MDA002Physical constraints in the environment (obstacles related to terrain, climate, lack of infrastructure, etc.)</t>
  </si>
  <si>
    <t>MDA002Presence of mines and improvised explosive devices</t>
  </si>
  <si>
    <t>MDA002Restriction and obstruction of access to services and assistance</t>
  </si>
  <si>
    <t>MDA002Restriction of movement (impediments to freedom of movement and/or administrative restrictions)</t>
  </si>
  <si>
    <t>MDA002Violence against personnel, facilities and assets</t>
  </si>
  <si>
    <t>MMR001Denial of existence of humanitarian needs or entitlements to assistance</t>
  </si>
  <si>
    <t>MMR001Impediments to entry into country (bureaucratic and administrative)</t>
  </si>
  <si>
    <t>MMR001Interference into implementation of humanitarian activities</t>
  </si>
  <si>
    <t>MMR001Ongoing insecurity/hostilities affecting humanitarian assistance</t>
  </si>
  <si>
    <t>MMR001Physical constraints in the environment (obstacles related to terrain, climate, lack of infrastructure, etc.)</t>
  </si>
  <si>
    <t>MMR001Presence of mines and improvised explosive devices</t>
  </si>
  <si>
    <t>MMR001Restriction and obstruction of access to services and assistance</t>
  </si>
  <si>
    <t>MMR001Restriction of movement (impediments to freedom of movement and/or administrative restrictions)</t>
  </si>
  <si>
    <t>MMR001Violence against personnel, facilities and assets</t>
  </si>
  <si>
    <t>MMR002Denial of existence of humanitarian needs or entitlements to assistance</t>
  </si>
  <si>
    <t>MMR002Impediments to entry into country (bureaucratic and administrative)</t>
  </si>
  <si>
    <t>MMR002Interference into implementation of humanitarian activities</t>
  </si>
  <si>
    <t>MMR002Ongoing insecurity/hostilities affecting humanitarian assistance</t>
  </si>
  <si>
    <t>MMR002Physical constraints in the environment (obstacles related to terrain, climate, lack of infrastructure, etc.)</t>
  </si>
  <si>
    <t>MMR002Presence of mines and improvised explosive devices</t>
  </si>
  <si>
    <t>MMR002Restriction and obstruction of access to services and assistance</t>
  </si>
  <si>
    <t>MMR002Restriction of movement (impediments to freedom of movement and/or administrative restrictions)</t>
  </si>
  <si>
    <t>MMR002Violence against personnel, facilities and assets</t>
  </si>
  <si>
    <t>MMR003Denial of existence of humanitarian needs or entitlements to assistance</t>
  </si>
  <si>
    <t>MMR003Impediments to entry into country (bureaucratic and administrative)</t>
  </si>
  <si>
    <t>MMR003Interference into implementation of humanitarian activities</t>
  </si>
  <si>
    <t>MMR003Ongoing insecurity/hostilities affecting humanitarian assistance</t>
  </si>
  <si>
    <t>MMR003Physical constraints in the environment (obstacles related to terrain, climate, lack of infrastructure, etc.)</t>
  </si>
  <si>
    <t>MMR003Presence of mines and improvised explosive devices</t>
  </si>
  <si>
    <t>MMR003Restriction and obstruction of access to services and assistance</t>
  </si>
  <si>
    <t>MMR003Restriction of movement (impediments to freedom of movement and/or administrative restrictions)</t>
  </si>
  <si>
    <t>MMR003Violence against personnel, facilities and assets</t>
  </si>
  <si>
    <t>MMR004Denial of existence of humanitarian needs or entitlements to assistance</t>
  </si>
  <si>
    <t>MMR004Impediments to entry into country (bureaucratic and administrative)</t>
  </si>
  <si>
    <t>MMR004Interference into implementation of humanitarian activities</t>
  </si>
  <si>
    <t>MMR004Ongoing insecurity/hostilities affecting humanitarian assistance</t>
  </si>
  <si>
    <t>MMR004Physical constraints in the environment (obstacles related to terrain, climate, lack of infrastructure, etc.)</t>
  </si>
  <si>
    <t>MMR004Presence of mines and improvised explosive devices</t>
  </si>
  <si>
    <t>MMR004Restriction and obstruction of access to services and assistance</t>
  </si>
  <si>
    <t>MMR004Restriction of movement (impediments to freedom of movement and/or administrative restrictions)</t>
  </si>
  <si>
    <t>MMR004Violence against personnel, facilities and assets</t>
  </si>
  <si>
    <t>International Refugees in Malaysia</t>
  </si>
  <si>
    <t>MYS001</t>
  </si>
  <si>
    <t>Malaysia</t>
  </si>
  <si>
    <t>MYS001Denial of existence of humanitarian needs or entitlements to assistance</t>
  </si>
  <si>
    <t>MYS001Impediments to entry into country (bureaucratic and administrative)</t>
  </si>
  <si>
    <t>MYS001Interference into implementation of humanitarian activities</t>
  </si>
  <si>
    <t>MYS001Ongoing insecurity/hostilities affecting humanitarian assistance</t>
  </si>
  <si>
    <t>MYS001Physical constraints in the environment (obstacles related to terrain, climate, lack of infrastructure, etc.)</t>
  </si>
  <si>
    <t>MYS001Presence of mines and improvised explosive devices</t>
  </si>
  <si>
    <t>MYS001Restriction and obstruction of access to services and assistance</t>
  </si>
  <si>
    <t>MYS001Restriction of movement (impediments to freedom of movement and/or administrative restrictions)</t>
  </si>
  <si>
    <t>MYS001Violence against personnel, facilities and assets</t>
  </si>
  <si>
    <t>PHL003Denial of existence of humanitarian needs or entitlements to assistance</t>
  </si>
  <si>
    <t>PHL003Impediments to entry into country (bureaucratic and administrative)</t>
  </si>
  <si>
    <t>PHL003Interference into implementation of humanitarian activities</t>
  </si>
  <si>
    <t>PHL003Ongoing insecurity/hostilities affecting humanitarian assistance</t>
  </si>
  <si>
    <t>PHL003Physical constraints in the environment (obstacles related to terrain, climate, lack of infrastructure, etc.)</t>
  </si>
  <si>
    <t>PHL003Restriction and obstruction of access to services and assistance</t>
  </si>
  <si>
    <t>PHL003Restriction of movement (impediments to freedom of movement and/or administrative restrictions)</t>
  </si>
  <si>
    <t>PHL003Violence against personnel, facilities and assets</t>
  </si>
  <si>
    <t>PHL016Denial of existence of humanitarian needs or entitlements to assistance</t>
  </si>
  <si>
    <t>PHL016Impediments to entry into country (bureaucratic and administrative)</t>
  </si>
  <si>
    <t>PHL016Interference into implementation of humanitarian activities</t>
  </si>
  <si>
    <t>PHL016Ongoing insecurity/hostilities affecting humanitarian assistance</t>
  </si>
  <si>
    <t>PHL016Physical constraints in the environment (obstacles related to terrain, climate, lack of infrastructure, etc.)</t>
  </si>
  <si>
    <t>PHL016Presence of mines and improvised explosive devices</t>
  </si>
  <si>
    <t>PHL016Restriction and obstruction of access to services and assistance</t>
  </si>
  <si>
    <t>PHL016Restriction of movement (impediments to freedom of movement and/or administrative restrictions)</t>
  </si>
  <si>
    <t>PHL016Violence against personnel, facilities and assets</t>
  </si>
  <si>
    <t>PNG003Denial of existence of humanitarian needs or entitlements to assistance</t>
  </si>
  <si>
    <t>PNG003Impediments to entry into country (bureaucratic and administrative)</t>
  </si>
  <si>
    <t>PNG003Interference into implementation of humanitarian activities</t>
  </si>
  <si>
    <t>PNG003Ongoing insecurity/hostilities affecting humanitarian assistance</t>
  </si>
  <si>
    <t>PNG003Physical constraints in the environment (obstacles related to terrain, climate, lack of infrastructure, etc.)</t>
  </si>
  <si>
    <t>PNG003Presence of mines and improvised explosive devices</t>
  </si>
  <si>
    <t>PNG003Restriction and obstruction of access to services and assistance</t>
  </si>
  <si>
    <t>PNG003Restriction of movement (impediments to freedom of movement and/or administrative restrictions)</t>
  </si>
  <si>
    <t>PNG003Violence against personnel, facilities and assets</t>
  </si>
  <si>
    <t>Displacement from Russia-Ukraine conflict in Poland</t>
  </si>
  <si>
    <t>POL002</t>
  </si>
  <si>
    <t>Poland</t>
  </si>
  <si>
    <t>POL002Denial of existence of humanitarian needs or entitlements to assistance</t>
  </si>
  <si>
    <t>POL002Impediments to entry into country (bureaucratic and administrative)</t>
  </si>
  <si>
    <t>POL002Interference into implementation of humanitarian activities</t>
  </si>
  <si>
    <t>POL002Ongoing insecurity/hostilities affecting humanitarian assistance</t>
  </si>
  <si>
    <t>POL002Physical constraints in the environment (obstacles related to terrain, climate, lack of infrastructure, etc.)</t>
  </si>
  <si>
    <t>POL002Presence of mines and improvised explosive devices</t>
  </si>
  <si>
    <t>POL002Restriction and obstruction of access to services and assistance</t>
  </si>
  <si>
    <t>POL002Restriction of movement (impediments to freedom of movement and/or administrative restrictions)</t>
  </si>
  <si>
    <t>POL002Violence against personnel, facilities and assets</t>
  </si>
  <si>
    <t>Displacement from Russia-Ukraine conflict in Romania</t>
  </si>
  <si>
    <t>ROU002</t>
  </si>
  <si>
    <t>Romania</t>
  </si>
  <si>
    <t>ROU002Denial of existence of humanitarian needs or entitlements to assistance</t>
  </si>
  <si>
    <t>ROU002Impediments to entry into country (bureaucratic and administrative)</t>
  </si>
  <si>
    <t>ROU002Interference into implementation of humanitarian activities</t>
  </si>
  <si>
    <t>ROU002Ongoing insecurity/hostilities affecting humanitarian assistance</t>
  </si>
  <si>
    <t>ROU002Physical constraints in the environment (obstacles related to terrain, climate, lack of infrastructure, etc.)</t>
  </si>
  <si>
    <t>ROU002Presence of mines and improvised explosive devices</t>
  </si>
  <si>
    <t>ROU002Restriction and obstruction of access to services and assistance</t>
  </si>
  <si>
    <t>ROU002Restriction of movement (impediments to freedom of movement and/or administrative restrictions)</t>
  </si>
  <si>
    <t>ROU002Violence against personnel, facilities and assets</t>
  </si>
  <si>
    <t>RUS002Denial of existence of humanitarian needs or entitlements to assistance</t>
  </si>
  <si>
    <t>RUS002Impediments to entry into country (bureaucratic and administrative)</t>
  </si>
  <si>
    <t>RUS002Interference into implementation of humanitarian activities</t>
  </si>
  <si>
    <t>RUS002Ongoing insecurity/hostilities affecting humanitarian assistance</t>
  </si>
  <si>
    <t>RUS002Physical constraints in the environment (obstacles related to terrain, climate, lack of infrastructure, etc.)</t>
  </si>
  <si>
    <t>RUS002Presence of mines and improvised explosive devices</t>
  </si>
  <si>
    <t>RUS002Restriction and obstruction of access to services and assistance</t>
  </si>
  <si>
    <t>RUS002Restriction of movement (impediments to freedom of movement and/or administrative restrictions)</t>
  </si>
  <si>
    <t>RUS002Violence against personnel, facilities and assets</t>
  </si>
  <si>
    <t>SOM001Denial of existence of humanitarian needs or entitlements to assistance</t>
  </si>
  <si>
    <t>SOM001Impediments to entry into country (bureaucratic and administrative)</t>
  </si>
  <si>
    <t>SOM001Interference into implementation of humanitarian activities</t>
  </si>
  <si>
    <t>SOM001Ongoing insecurity/hostilities affecting humanitarian assistance</t>
  </si>
  <si>
    <t>SOM001Physical constraints in the environment (obstacles related to terrain, climate, lack of infrastructure, etc.)</t>
  </si>
  <si>
    <t>SOM001Presence of mines and improvised explosive devices</t>
  </si>
  <si>
    <t>SOM001Restriction and obstruction of access to services and assistance</t>
  </si>
  <si>
    <t>SOM001Restriction of movement (impediments to freedom of movement and/or administrative restrictions)</t>
  </si>
  <si>
    <t>SOM001Violence against personnel, facilities and assets</t>
  </si>
  <si>
    <t>SOM002Denial of existence of humanitarian needs or entitlements to assistance</t>
  </si>
  <si>
    <t>SOM002Impediments to entry into country (bureaucratic and administrative)</t>
  </si>
  <si>
    <t>SOM002Interference into implementation of humanitarian activities</t>
  </si>
  <si>
    <t>SOM002Ongoing insecurity/hostilities affecting humanitarian assistance</t>
  </si>
  <si>
    <t>SOM002Physical constraints in the environment (obstacles related to terrain, climate, lack of infrastructure, etc.)</t>
  </si>
  <si>
    <t>SOM002Presence of mines and improvised explosive devices</t>
  </si>
  <si>
    <t>SOM002Restriction and obstruction of access to services and assistance</t>
  </si>
  <si>
    <t>SOM002Restriction of movement (impediments to freedom of movement and/or administrative restrictions)</t>
  </si>
  <si>
    <t>SOM002Violence against personnel, facilities and assets</t>
  </si>
  <si>
    <t>THA003Denial of existence of humanitarian needs or entitlements to assistance</t>
  </si>
  <si>
    <t>THA003Impediments to entry into country (bureaucratic and administrative)</t>
  </si>
  <si>
    <t>THA003Interference into implementation of humanitarian activities</t>
  </si>
  <si>
    <t>THA003Ongoing insecurity/hostilities affecting humanitarian assistance</t>
  </si>
  <si>
    <t>THA003Physical constraints in the environment (obstacles related to terrain, climate, lack of infrastructure, etc.)</t>
  </si>
  <si>
    <t>THA003Presence of mines and improvised explosive devices</t>
  </si>
  <si>
    <t>THA003Restriction and obstruction of access to services and assistance</t>
  </si>
  <si>
    <t>THA003Restriction of movement (impediments to freedom of movement and/or administrative restrictions)</t>
  </si>
  <si>
    <t>THA003Violence against personnel, facilities and assets</t>
  </si>
  <si>
    <t>TLS003Denial of existence of humanitarian needs or entitlements to assistance</t>
  </si>
  <si>
    <t>TLS003Impediments to entry into country (bureaucratic and administrative)</t>
  </si>
  <si>
    <t>TLS003Interference into implementation of humanitarian activities</t>
  </si>
  <si>
    <t>TLS003Ongoing insecurity/hostilities affecting humanitarian assistance</t>
  </si>
  <si>
    <t>TLS003Physical constraints in the environment (obstacles related to terrain, climate, lack of infrastructure, etc.)</t>
  </si>
  <si>
    <t>TLS003Presence of mines and improvised explosive devices</t>
  </si>
  <si>
    <t>TLS003Restriction and obstruction of access to services and assistance</t>
  </si>
  <si>
    <t>TLS003Restriction of movement (impediments to freedom of movement and/or administrative restrictions)</t>
  </si>
  <si>
    <t>TLS003Violence against personnel, facilities and assets</t>
  </si>
  <si>
    <t>Displacement from Russia-Ukraine conflict in Bulgaria</t>
  </si>
  <si>
    <t>BGR002</t>
  </si>
  <si>
    <t>Bulgaria</t>
  </si>
  <si>
    <t>BGR002Denial of existence of humanitarian needs or entitlements to assistance</t>
  </si>
  <si>
    <t>BGR002Impediments to entry into country (bureaucratic and administrative)</t>
  </si>
  <si>
    <t>BGR002Interference into implementation of humanitarian activities</t>
  </si>
  <si>
    <t>BGR002Ongoing insecurity/hostilities affecting humanitarian assistance</t>
  </si>
  <si>
    <t>BGR002Physical constraints in the environment (obstacles related to terrain, climate, lack of infrastructure, etc.)</t>
  </si>
  <si>
    <t>BGR002Presence of mines and improvised explosive devices</t>
  </si>
  <si>
    <t>BGR002Restriction and obstruction of access to services and assistance</t>
  </si>
  <si>
    <t>BGR002Restriction of movement (impediments to freedom of movement and/or administrative restrictions)</t>
  </si>
  <si>
    <t>BGR002Violence against personnel, facilities and assets</t>
  </si>
  <si>
    <t>BRA001Denial of existence of humanitarian needs or entitlements to assistance</t>
  </si>
  <si>
    <t>BRA001Impediments to entry into country (bureaucratic and administrative)</t>
  </si>
  <si>
    <t>BRA001Interference into implementation of humanitarian activities</t>
  </si>
  <si>
    <t>BRA001Ongoing insecurity/hostilities affecting humanitarian assistance</t>
  </si>
  <si>
    <t>BRA001Physical constraints in the environment (obstacles related to terrain, climate, lack of infrastructure, etc.)</t>
  </si>
  <si>
    <t>BRA001Presence of mines and improvised explosive devices</t>
  </si>
  <si>
    <t>BRA001Restriction and obstruction of access to services and assistance</t>
  </si>
  <si>
    <t>BRA001Restriction of movement (impediments to freedom of movement and/or administrative restrictions)</t>
  </si>
  <si>
    <t>BRA001Violence against personnel, facilities and assets</t>
  </si>
  <si>
    <t>BRA002Denial of existence of humanitarian needs or entitlements to assistance</t>
  </si>
  <si>
    <t>BRA002Impediments to entry into country (bureaucratic and administrative)</t>
  </si>
  <si>
    <t>BRA002Interference into implementation of humanitarian activities</t>
  </si>
  <si>
    <t>BRA002Ongoing insecurity/hostilities affecting humanitarian assistance</t>
  </si>
  <si>
    <t>BRA002Physical constraints in the environment (obstacles related to terrain, climate, lack of infrastructure, etc.)</t>
  </si>
  <si>
    <t>BRA002Presence of mines and improvised explosive devices</t>
  </si>
  <si>
    <t>BRA002Restriction and obstruction of access to services and assistance</t>
  </si>
  <si>
    <t>BRA002Restriction of movement (impediments to freedom of movement and/or administrative restrictions)</t>
  </si>
  <si>
    <t>BRA002Violence against personnel, facilities and assets</t>
  </si>
  <si>
    <t>BRA004Denial of existence of humanitarian needs or entitlements to assistance</t>
  </si>
  <si>
    <t>BRA004Impediments to entry into country (bureaucratic and administrative)</t>
  </si>
  <si>
    <t>BRA004Interference into implementation of humanitarian activities</t>
  </si>
  <si>
    <t>BRA004Ongoing insecurity/hostilities affecting humanitarian assistance</t>
  </si>
  <si>
    <t>BRA004Physical constraints in the environment (obstacles related to terrain, climate, lack of infrastructure, etc.)</t>
  </si>
  <si>
    <t>BRA004Presence of mines and improvised explosive devices</t>
  </si>
  <si>
    <t>BRA004Restriction and obstruction of access to services and assistance</t>
  </si>
  <si>
    <t>BRA004Restriction of movement (impediments to freedom of movement and/or administrative restrictions)</t>
  </si>
  <si>
    <t>BRA004Violence against personnel, facilities and assets</t>
  </si>
  <si>
    <t>BRA005Denial of existence of humanitarian needs or entitlements to assistance</t>
  </si>
  <si>
    <t>BRA005Impediments to entry into country (bureaucratic and administrative)</t>
  </si>
  <si>
    <t>BRA005Interference into implementation of humanitarian activities</t>
  </si>
  <si>
    <t>BRA005Ongoing insecurity/hostilities affecting humanitarian assistance</t>
  </si>
  <si>
    <t>BRA005Physical constraints in the environment (obstacles related to terrain, climate, lack of infrastructure, etc.)</t>
  </si>
  <si>
    <t>BRA005Presence of mines and improvised explosive devices</t>
  </si>
  <si>
    <t>BRA005Restriction and obstruction of access to services and assistance</t>
  </si>
  <si>
    <t>BRA005Restriction of movement (impediments to freedom of movement and/or administrative restrictions)</t>
  </si>
  <si>
    <t>BRA005Violence against personnel, facilities and assets</t>
  </si>
  <si>
    <t>Complex crisis in Colombia</t>
  </si>
  <si>
    <t>COL001</t>
  </si>
  <si>
    <t>COL001Denial of existence of humanitarian needs or entitlements to assistance</t>
  </si>
  <si>
    <t>COL001Impediments to entry into country (bureaucratic and administrative)</t>
  </si>
  <si>
    <t>COL001Interference into implementation of humanitarian activities</t>
  </si>
  <si>
    <t>COL001Ongoing insecurity/hostilities affecting humanitarian assistance</t>
  </si>
  <si>
    <t>COL001Physical constraints in the environment (obstacles related to terrain, climate, lack of infrastructure, etc.)</t>
  </si>
  <si>
    <t>COL001Presence of mines and improvised explosive devices</t>
  </si>
  <si>
    <t>COL001Restriction and obstruction of access to services and assistance</t>
  </si>
  <si>
    <t>COL001Restriction of movement (impediments to freedom of movement and/or administrative restrictions)</t>
  </si>
  <si>
    <t>COL001Violence against personnel, facilities and assets</t>
  </si>
  <si>
    <t>COL002Denial of existence of humanitarian needs or entitlements to assistance</t>
  </si>
  <si>
    <t>COL002Impediments to entry into country (bureaucratic and administrative)</t>
  </si>
  <si>
    <t>COL002Interference into implementation of humanitarian activities</t>
  </si>
  <si>
    <t>COL002Ongoing insecurity/hostilities affecting humanitarian assistance</t>
  </si>
  <si>
    <t>COL002Physical constraints in the environment (obstacles related to terrain, climate, lack of infrastructure, etc.)</t>
  </si>
  <si>
    <t>COL002Presence of mines and improvised explosive devices</t>
  </si>
  <si>
    <t>COL002Restriction and obstruction of access to services and assistance</t>
  </si>
  <si>
    <t>COL002Restriction of movement (impediments to freedom of movement and/or administrative restrictions)</t>
  </si>
  <si>
    <t>COL002Violence against personnel, facilities and assets</t>
  </si>
  <si>
    <t>CRI002Denial of existence of humanitarian needs or entitlements to assistance</t>
  </si>
  <si>
    <t>CRI002Impediments to entry into country (bureaucratic and administrative)</t>
  </si>
  <si>
    <t>CRI002Interference into implementation of humanitarian activities</t>
  </si>
  <si>
    <t>CRI002Ongoing insecurity/hostilities affecting humanitarian assistance</t>
  </si>
  <si>
    <t>CRI002Physical constraints in the environment (obstacles related to terrain, climate, lack of infrastructure, etc.)</t>
  </si>
  <si>
    <t>CRI002Presence of mines and improvised explosive devices</t>
  </si>
  <si>
    <t>CRI002Restriction and obstruction of access to services and assistance</t>
  </si>
  <si>
    <t>CRI002Restriction of movement (impediments to freedom of movement and/or administrative restrictions)</t>
  </si>
  <si>
    <t>CRI002Violence against personnel, facilities and assets</t>
  </si>
  <si>
    <t>Displacement from Russia-Ukraine conflict in Czechia</t>
  </si>
  <si>
    <t>CZE002</t>
  </si>
  <si>
    <t>Czech Republic</t>
  </si>
  <si>
    <t>CZE002Denial of existence of humanitarian needs or entitlements to assistance</t>
  </si>
  <si>
    <t>CZE002Impediments to entry into country (bureaucratic and administrative)</t>
  </si>
  <si>
    <t>CZE002Interference into implementation of humanitarian activities</t>
  </si>
  <si>
    <t>CZE002Ongoing insecurity/hostilities affecting humanitarian assistance</t>
  </si>
  <si>
    <t>CZE002Physical constraints in the environment (obstacles related to terrain, climate, lack of infrastructure, etc.)</t>
  </si>
  <si>
    <t>CZE002Presence of mines and improvised explosive devices</t>
  </si>
  <si>
    <t>CZE002Restriction and obstruction of access to services and assistance</t>
  </si>
  <si>
    <t>CZE002Restriction of movement (impediments to freedom of movement and/or administrative restrictions)</t>
  </si>
  <si>
    <t>CZE002Violence against personnel, facilities and assets</t>
  </si>
  <si>
    <t>DJI001Denial of existence of humanitarian needs or entitlements to assistance</t>
  </si>
  <si>
    <t>DJI001Impediments to entry into country (bureaucratic and administrative)</t>
  </si>
  <si>
    <t>DJI001Interference into implementation of humanitarian activities</t>
  </si>
  <si>
    <t>DJI001Ongoing insecurity/hostilities affecting humanitarian assistance</t>
  </si>
  <si>
    <t>DJI001Physical constraints in the environment (obstacles related to terrain, climate, lack of infrastructure, etc.)</t>
  </si>
  <si>
    <t>DJI001Presence of mines and improvised explosive devices</t>
  </si>
  <si>
    <t>DJI001Restriction and obstruction of access to services and assistance</t>
  </si>
  <si>
    <t>DJI001Restriction of movement (impediments to freedom of movement and/or administrative restrictions)</t>
  </si>
  <si>
    <t>DJI001Violence against personnel, facilities and assets</t>
  </si>
  <si>
    <t>DJI002Denial of existence of humanitarian needs or entitlements to assistance</t>
  </si>
  <si>
    <t>DJI002Impediments to entry into country (bureaucratic and administrative)</t>
  </si>
  <si>
    <t>DJI002Interference into implementation of humanitarian activities</t>
  </si>
  <si>
    <t>DJI002Ongoing insecurity/hostilities affecting humanitarian assistance</t>
  </si>
  <si>
    <t>DJI002Physical constraints in the environment (obstacles related to terrain, climate, lack of infrastructure, etc.)</t>
  </si>
  <si>
    <t>DJI002Presence of mines and improvised explosive devices</t>
  </si>
  <si>
    <t>DJI002Restriction and obstruction of access to services and assistance</t>
  </si>
  <si>
    <t>DJI002Restriction of movement (impediments to freedom of movement and/or administrative restrictions)</t>
  </si>
  <si>
    <t>DJI002Violence against personnel, facilities and assets</t>
  </si>
  <si>
    <t>DJI003Denial of existence of humanitarian needs or entitlements to assistance</t>
  </si>
  <si>
    <t>DJI003Impediments to entry into country (bureaucratic and administrative)</t>
  </si>
  <si>
    <t>DJI003Interference into implementation of humanitarian activities</t>
  </si>
  <si>
    <t>DJI003Ongoing insecurity/hostilities affecting humanitarian assistance</t>
  </si>
  <si>
    <t>DJI003Physical constraints in the environment (obstacles related to terrain, climate, lack of infrastructure, etc.)</t>
  </si>
  <si>
    <t>DJI003Presence of mines and improvised explosive devices</t>
  </si>
  <si>
    <t>DJI003Restriction and obstruction of access to services and assistance</t>
  </si>
  <si>
    <t>DJI003Restriction of movement (impediments to freedom of movement and/or administrative restrictions)</t>
  </si>
  <si>
    <t>DJI003Violence against personnel, facilities and assets</t>
  </si>
  <si>
    <t>DOM002Denial of existence of humanitarian needs or entitlements to assistance</t>
  </si>
  <si>
    <t>DOM002Impediments to entry into country (bureaucratic and administrative)</t>
  </si>
  <si>
    <t>DOM002Interference into implementation of humanitarian activities</t>
  </si>
  <si>
    <t>DOM002Ongoing insecurity/hostilities affecting humanitarian assistance</t>
  </si>
  <si>
    <t>DOM002Physical constraints in the environment (obstacles related to terrain, climate, lack of infrastructure, etc.)</t>
  </si>
  <si>
    <t>DOM002Presence of mines and improvised explosive devices</t>
  </si>
  <si>
    <t>DOM002Restriction and obstruction of access to services and assistance</t>
  </si>
  <si>
    <t>DOM002Restriction of movement (impediments to freedom of movement and/or administrative restrictions)</t>
  </si>
  <si>
    <t>DOM002Violence against personnel, facilities and assets</t>
  </si>
  <si>
    <t>DZA002Denial of existence of humanitarian needs or entitlements to assistance</t>
  </si>
  <si>
    <t>DZA002Impediments to entry into country (bureaucratic and administrative)</t>
  </si>
  <si>
    <t>DZA002Interference into implementation of humanitarian activities</t>
  </si>
  <si>
    <t>DZA002Ongoing insecurity/hostilities affecting humanitarian assistance</t>
  </si>
  <si>
    <t>DZA002Physical constraints in the environment (obstacles related to terrain, climate, lack of infrastructure, etc.)</t>
  </si>
  <si>
    <t>DZA002Presence of mines and improvised explosive devices</t>
  </si>
  <si>
    <t>DZA002Restriction and obstruction of access to services and assistance</t>
  </si>
  <si>
    <t>DZA002Restriction of movement (impediments to freedom of movement and/or administrative restrictions)</t>
  </si>
  <si>
    <t>DZA002Violence against personnel, facilities and assets</t>
  </si>
  <si>
    <t>DZA003Denial of existence of humanitarian needs or entitlements to assistance</t>
  </si>
  <si>
    <t>DZA003Impediments to entry into country (bureaucratic and administrative)</t>
  </si>
  <si>
    <t>DZA003Interference into implementation of humanitarian activities</t>
  </si>
  <si>
    <t>DZA003Ongoing insecurity/hostilities affecting humanitarian assistance</t>
  </si>
  <si>
    <t>DZA003Physical constraints in the environment (obstacles related to terrain, climate, lack of infrastructure, etc.)</t>
  </si>
  <si>
    <t>DZA003Presence of mines and improvised explosive devices</t>
  </si>
  <si>
    <t>DZA003Restriction and obstruction of access to services and assistance</t>
  </si>
  <si>
    <t>DZA003Restriction of movement (impediments to freedom of movement and/or administrative restrictions)</t>
  </si>
  <si>
    <t>DZA003Violence against personnel, facilities and assets</t>
  </si>
  <si>
    <t>DZA004Denial of existence of humanitarian needs or entitlements to assistance</t>
  </si>
  <si>
    <t>DZA004Impediments to entry into country (bureaucratic and administrative)</t>
  </si>
  <si>
    <t>DZA004Interference into implementation of humanitarian activities</t>
  </si>
  <si>
    <t>DZA004Ongoing insecurity/hostilities affecting humanitarian assistance</t>
  </si>
  <si>
    <t>DZA004Physical constraints in the environment (obstacles related to terrain, climate, lack of infrastructure, etc.)</t>
  </si>
  <si>
    <t>DZA004Presence of mines and improvised explosive devices</t>
  </si>
  <si>
    <t>DZA004Restriction and obstruction of access to services and assistance</t>
  </si>
  <si>
    <t>DZA004Restriction of movement (impediments to freedom of movement and/or administrative restrictions)</t>
  </si>
  <si>
    <t>DZA004Violence against personnel, facilities and assets</t>
  </si>
  <si>
    <t>KEN001Denial of existence of humanitarian needs or entitlements to assistance</t>
  </si>
  <si>
    <t>KEN001Impediments to entry into country (bureaucratic and administrative)</t>
  </si>
  <si>
    <t>KEN001Interference into implementation of humanitarian activities</t>
  </si>
  <si>
    <t>KEN001Ongoing insecurity/hostilities affecting humanitarian assistance</t>
  </si>
  <si>
    <t>KEN001Physical constraints in the environment (obstacles related to terrain, climate, lack of infrastructure, etc.)</t>
  </si>
  <si>
    <t>KEN001Presence of mines and improvised explosive devices</t>
  </si>
  <si>
    <t>KEN001Restriction and obstruction of access to services and assistance</t>
  </si>
  <si>
    <t>KEN001Restriction of movement (impediments to freedom of movement and/or administrative restrictions)</t>
  </si>
  <si>
    <t>KEN001Violence against personnel, facilities and assets</t>
  </si>
  <si>
    <t>Refugee situation in Kenya</t>
  </si>
  <si>
    <t>KEN002</t>
  </si>
  <si>
    <t>KEN002Denial of existence of humanitarian needs or entitlements to assistance</t>
  </si>
  <si>
    <t>KEN002Impediments to entry into country (bureaucratic and administrative)</t>
  </si>
  <si>
    <t>KEN002Interference into implementation of humanitarian activities</t>
  </si>
  <si>
    <t>KEN002Ongoing insecurity/hostilities affecting humanitarian assistance</t>
  </si>
  <si>
    <t>KEN002Physical constraints in the environment (obstacles related to terrain, climate, lack of infrastructure, etc.)</t>
  </si>
  <si>
    <t>KEN002Presence of mines and improvised explosive devices</t>
  </si>
  <si>
    <t>KEN002Restriction and obstruction of access to services and assistance</t>
  </si>
  <si>
    <t>KEN002Restriction of movement (impediments to freedom of movement and/or administrative restrictions)</t>
  </si>
  <si>
    <t>KEN002Violence against personnel, facilities and assets</t>
  </si>
  <si>
    <t>KEN003Denial of existence of humanitarian needs or entitlements to assistance</t>
  </si>
  <si>
    <t>KEN003Impediments to entry into country (bureaucratic and administrative)</t>
  </si>
  <si>
    <t>KEN003Interference into implementation of humanitarian activities</t>
  </si>
  <si>
    <t>KEN003Ongoing insecurity/hostilities affecting humanitarian assistance</t>
  </si>
  <si>
    <t>KEN003Physical constraints in the environment (obstacles related to terrain, climate, lack of infrastructure, etc.)</t>
  </si>
  <si>
    <t>KEN003Presence of mines and improvised explosive devices</t>
  </si>
  <si>
    <t>KEN003Restriction and obstruction of access to services and assistance</t>
  </si>
  <si>
    <t>KEN003Restriction of movement (impediments to freedom of movement and/or administrative restrictions)</t>
  </si>
  <si>
    <t>KEN003Violence against personnel, facilities and assets</t>
  </si>
  <si>
    <t>Syrian refugees in Lebanon</t>
  </si>
  <si>
    <t>LBN002</t>
  </si>
  <si>
    <t>Lebanon</t>
  </si>
  <si>
    <t>LBN002Denial of existence of humanitarian needs or entitlements to assistance</t>
  </si>
  <si>
    <t>LBN002Impediments to entry into country (bureaucratic and administrative)</t>
  </si>
  <si>
    <t>LBN002Interference into implementation of humanitarian activities</t>
  </si>
  <si>
    <t>LBN002Ongoing insecurity/hostilities affecting humanitarian assistance</t>
  </si>
  <si>
    <t>LBN002Physical constraints in the environment (obstacles related to terrain, climate, lack of infrastructure, etc.)</t>
  </si>
  <si>
    <t>LBN002Presence of mines and improvised explosive devices</t>
  </si>
  <si>
    <t>LBN002Restriction and obstruction of access to services and assistance</t>
  </si>
  <si>
    <t>LBN002Restriction of movement (impediments to freedom of movement and/or administrative restrictions)</t>
  </si>
  <si>
    <t>LBN002Violence against personnel, facilities and assets</t>
  </si>
  <si>
    <t>Complex crisis in Lebanon</t>
  </si>
  <si>
    <t>LBN006</t>
  </si>
  <si>
    <t>LBN006Denial of existence of humanitarian needs or entitlements to assistance</t>
  </si>
  <si>
    <t>LBN006Impediments to entry into country (bureaucratic and administrative)</t>
  </si>
  <si>
    <t>LBN006Interference into implementation of humanitarian activities</t>
  </si>
  <si>
    <t>LBN006Ongoing insecurity/hostilities affecting humanitarian assistance</t>
  </si>
  <si>
    <t>LBN006Physical constraints in the environment (obstacles related to terrain, climate, lack of infrastructure, etc.)</t>
  </si>
  <si>
    <t>LBN006Presence of mines and improvised explosive devices</t>
  </si>
  <si>
    <t>LBN006Restriction and obstruction of access to services and assistance</t>
  </si>
  <si>
    <t>LBN006Restriction of movement (impediments to freedom of movement and/or administrative restrictions)</t>
  </si>
  <si>
    <t>LBN006Violence against personnel, facilities and assets</t>
  </si>
  <si>
    <t>Mixed migration flows in Libya</t>
  </si>
  <si>
    <t>LBY002</t>
  </si>
  <si>
    <t>Libya</t>
  </si>
  <si>
    <t>LBY002Denial of existence of humanitarian needs or entitlements to assistance</t>
  </si>
  <si>
    <t>LBY002Impediments to entry into country (bureaucratic and administrative)</t>
  </si>
  <si>
    <t>LBY002Interference into implementation of humanitarian activities</t>
  </si>
  <si>
    <t>LBY002Ongoing insecurity/hostilities affecting humanitarian assistance</t>
  </si>
  <si>
    <t>LBY002Physical constraints in the environment (obstacles related to terrain, climate, lack of infrastructure, etc.)</t>
  </si>
  <si>
    <t>LBY002Presence of mines and improvised explosive devices</t>
  </si>
  <si>
    <t>LBY002Restriction and obstruction of access to services and assistance</t>
  </si>
  <si>
    <t>LBY002Restriction of movement (impediments to freedom of movement and/or administrative restrictions)</t>
  </si>
  <si>
    <t>LBY002Violence against personnel, facilities and assets</t>
  </si>
  <si>
    <t>Refugees from Sudan in Libya</t>
  </si>
  <si>
    <t>LBY004</t>
  </si>
  <si>
    <t>LBY004Denial of existence of humanitarian needs or entitlements to assistance</t>
  </si>
  <si>
    <t>LBY004Impediments to entry into country (bureaucratic and administrative)</t>
  </si>
  <si>
    <t>LBY004Interference into implementation of humanitarian activities</t>
  </si>
  <si>
    <t>LBY004Ongoing insecurity/hostilities affecting humanitarian assistance</t>
  </si>
  <si>
    <t>LBY004Physical constraints in the environment (obstacles related to terrain, climate, lack of infrastructure, etc.)</t>
  </si>
  <si>
    <t>LBY004Presence of mines and improvised explosive devices</t>
  </si>
  <si>
    <t>LBY004Restriction and obstruction of access to services and assistance</t>
  </si>
  <si>
    <t>LBY004Restriction of movement (impediments to freedom of movement and/or administrative restrictions)</t>
  </si>
  <si>
    <t>LBY004Violence against personnel, facilities and assets</t>
  </si>
  <si>
    <t>MLI001Denial of existence of humanitarian needs or entitlements to assistance</t>
  </si>
  <si>
    <t>MLI001Impediments to entry into country (bureaucratic and administrative)</t>
  </si>
  <si>
    <t>MLI001Interference into implementation of humanitarian activities</t>
  </si>
  <si>
    <t>MLI001Ongoing insecurity/hostilities affecting humanitarian assistance</t>
  </si>
  <si>
    <t>MLI001Physical constraints in the environment (obstacles related to terrain, climate, lack of infrastructure, etc.)</t>
  </si>
  <si>
    <t>MLI001Presence of mines and improvised explosive devices</t>
  </si>
  <si>
    <t>MLI001Restriction and obstruction of access to services and assistance</t>
  </si>
  <si>
    <t>MLI001Restriction of movement (impediments to freedom of movement and/or administrative restrictions)</t>
  </si>
  <si>
    <t>MLI001Violence against personnel, facilities and assets</t>
  </si>
  <si>
    <t>Complex crisis in Pakistan</t>
  </si>
  <si>
    <t>PAK001</t>
  </si>
  <si>
    <t>PAK001Denial of existence of humanitarian needs or entitlements to assistance</t>
  </si>
  <si>
    <t>PAK001Impediments to entry into country (bureaucratic and administrative)</t>
  </si>
  <si>
    <t>PAK001Interference into implementation of humanitarian activities</t>
  </si>
  <si>
    <t>PAK001Ongoing insecurity/hostilities affecting humanitarian assistance</t>
  </si>
  <si>
    <t>PAK001Physical constraints in the environment (obstacles related to terrain, climate, lack of infrastructure, etc.)</t>
  </si>
  <si>
    <t>PAK001Presence of mines and improvised explosive devices</t>
  </si>
  <si>
    <t>PAK001Restriction and obstruction of access to services and assistance</t>
  </si>
  <si>
    <t>PAK001Restriction of movement (impediments to freedom of movement and/or administrative restrictions)</t>
  </si>
  <si>
    <t>PAK001Violence against personnel, facilities and assets</t>
  </si>
  <si>
    <t>Complex crisis in El Salvador</t>
  </si>
  <si>
    <t>SLV001</t>
  </si>
  <si>
    <t>El Salvador</t>
  </si>
  <si>
    <t>SLV001Denial of existence of humanitarian needs or entitlements to assistance</t>
  </si>
  <si>
    <t>SLV001Impediments to entry into country (bureaucratic and administrative)</t>
  </si>
  <si>
    <t>SLV001Interference into implementation of humanitarian activities</t>
  </si>
  <si>
    <t>SLV001Ongoing insecurity/hostilities affecting humanitarian assistance</t>
  </si>
  <si>
    <t>SLV001Physical constraints in the environment (obstacles related to terrain, climate, lack of infrastructure, etc.)</t>
  </si>
  <si>
    <t>SLV001Presence of mines and improvised explosive devices</t>
  </si>
  <si>
    <t>SLV001Restriction and obstruction of access to services and assistance</t>
  </si>
  <si>
    <t>SLV001Restriction of movement (impediments to freedom of movement and/or administrative restrictions)</t>
  </si>
  <si>
    <t>SLV001Violence against personnel, facilities and assets</t>
  </si>
  <si>
    <t>Complex crisis in Eritrea</t>
  </si>
  <si>
    <t>ERI001</t>
  </si>
  <si>
    <t>Eritrea</t>
  </si>
  <si>
    <t>ERI001Denial of existence of humanitarian needs or entitlements to assistance</t>
  </si>
  <si>
    <t>ERI001Impediments to entry into country (bureaucratic and administrative)</t>
  </si>
  <si>
    <t>ERI001Interference into implementation of humanitarian activities</t>
  </si>
  <si>
    <t>ERI001Ongoing insecurity/hostilities affecting humanitarian assistance</t>
  </si>
  <si>
    <t>ERI001Physical constraints in the environment (obstacles related to terrain, climate, lack of infrastructure, etc.)</t>
  </si>
  <si>
    <t>ERI001Presence of mines and improvised explosive devices</t>
  </si>
  <si>
    <t>ERI001Restriction and obstruction of access to services and assistance</t>
  </si>
  <si>
    <t>ERI001Restriction of movement (impediments to freedom of movement and/or administrative restrictions)</t>
  </si>
  <si>
    <t>ERI001Violence against personnel, facilities and assets</t>
  </si>
  <si>
    <t>RWA002Denial of existence of humanitarian needs or entitlements to assistance</t>
  </si>
  <si>
    <t>RWA002Impediments to entry into country (bureaucratic and administrative)</t>
  </si>
  <si>
    <t>RWA002Interference into implementation of humanitarian activities</t>
  </si>
  <si>
    <t>RWA002Ongoing insecurity/hostilities affecting humanitarian assistance</t>
  </si>
  <si>
    <t>RWA002Physical constraints in the environment (obstacles related to terrain, climate, lack of infrastructure, etc.)</t>
  </si>
  <si>
    <t>RWA002Presence of mines and improvised explosive devices</t>
  </si>
  <si>
    <t>RWA002Restriction and obstruction of access to services and assistance</t>
  </si>
  <si>
    <t>RWA002Restriction of movement (impediments to freedom of movement and/or administrative restrictions)</t>
  </si>
  <si>
    <t>RWA002Violence against personnel, facilities and assets</t>
  </si>
  <si>
    <t>TZA001Denial of existence of humanitarian needs or entitlements to assistance</t>
  </si>
  <si>
    <t>TZA001Impediments to entry into country (bureaucratic and administrative)</t>
  </si>
  <si>
    <t>TZA001Interference into implementation of humanitarian activities</t>
  </si>
  <si>
    <t>TZA001Ongoing insecurity/hostilities affecting humanitarian assistance</t>
  </si>
  <si>
    <t>TZA001Physical constraints in the environment (obstacles related to terrain, climate, lack of infrastructure, etc.)</t>
  </si>
  <si>
    <t>TZA001Presence of mines and improvised explosive devices</t>
  </si>
  <si>
    <t>TZA001Restriction and obstruction of access to services and assistance</t>
  </si>
  <si>
    <t>TZA001Restriction of movement (impediments to freedom of movement and/or administrative restrictions)</t>
  </si>
  <si>
    <t>TZA001Violence against personnel, facilities and assets</t>
  </si>
  <si>
    <t>TZA002Denial of existence of humanitarian needs or entitlements to assistance</t>
  </si>
  <si>
    <t>TZA002Impediments to entry into country (bureaucratic and administrative)</t>
  </si>
  <si>
    <t>TZA002Interference into implementation of humanitarian activities</t>
  </si>
  <si>
    <t>TZA002Ongoing insecurity/hostilities affecting humanitarian assistance</t>
  </si>
  <si>
    <t>TZA002Physical constraints in the environment (obstacles related to terrain, climate, lack of infrastructure, etc.)</t>
  </si>
  <si>
    <t>TZA002Presence of mines and improvised explosive devices</t>
  </si>
  <si>
    <t>TZA002Restriction and obstruction of access to services and assistance</t>
  </si>
  <si>
    <t>TZA002Restriction of movement (impediments to freedom of movement and/or administrative restrictions)</t>
  </si>
  <si>
    <t>TZA002Violence against personnel, facilities and assets</t>
  </si>
  <si>
    <t>TZA003Denial of existence of humanitarian needs or entitlements to assistance</t>
  </si>
  <si>
    <t>TZA003Impediments to entry into country (bureaucratic and administrative)</t>
  </si>
  <si>
    <t>TZA003Interference into implementation of humanitarian activities</t>
  </si>
  <si>
    <t>TZA003Ongoing insecurity/hostilities affecting humanitarian assistance</t>
  </si>
  <si>
    <t>TZA003Physical constraints in the environment (obstacles related to terrain, climate, lack of infrastructure, etc.)</t>
  </si>
  <si>
    <t>TZA003Presence of mines and improvised explosive devices</t>
  </si>
  <si>
    <t>TZA003Restriction and obstruction of access to services and assistance</t>
  </si>
  <si>
    <t>TZA003Restriction of movement (impediments to freedom of movement and/or administrative restrictions)</t>
  </si>
  <si>
    <t>TZA003Violence against personnel, facilities and assets</t>
  </si>
  <si>
    <t>Complex crisis in Afghanistan</t>
  </si>
  <si>
    <t>AFG001</t>
  </si>
  <si>
    <t>Afghanistan</t>
  </si>
  <si>
    <t>AFG001Denial of existence of humanitarian needs or entitlements to assistance</t>
  </si>
  <si>
    <t>AFG001Impediments to entry into country (bureaucratic and administrative)</t>
  </si>
  <si>
    <t>AFG001Interference into implementation of humanitarian activities</t>
  </si>
  <si>
    <t>AFG001Ongoing insecurity/hostilities affecting humanitarian assistance</t>
  </si>
  <si>
    <t>AFG001Physical constraints in the environment (obstacles related to terrain, climate, lack of infrastructure, etc.)</t>
  </si>
  <si>
    <t>AFG001Presence of mines and improvised explosive devices</t>
  </si>
  <si>
    <t>AFG001Restriction and obstruction of access to services and assistance</t>
  </si>
  <si>
    <t>AFG001Restriction of movement (impediments to freedom of movement and/or administrative restrictions)</t>
  </si>
  <si>
    <t>AFG001Violence against personnel, facilities and assets</t>
  </si>
  <si>
    <t>BFA002Denial of existence of humanitarian needs or entitlements to assistance</t>
  </si>
  <si>
    <t>BFA002Impediments to entry into country (bureaucratic and administrative)</t>
  </si>
  <si>
    <t>BFA002Interference into implementation of humanitarian activities</t>
  </si>
  <si>
    <t>BFA002Ongoing insecurity/hostilities affecting humanitarian assistance</t>
  </si>
  <si>
    <t>BFA002Physical constraints in the environment (obstacles related to terrain, climate, lack of infrastructure, etc.)</t>
  </si>
  <si>
    <t>BFA002Presence of mines and improvised explosive devices</t>
  </si>
  <si>
    <t>BFA002Restriction and obstruction of access to services and assistance</t>
  </si>
  <si>
    <t>BFA002Restriction of movement (impediments to freedom of movement and/or administrative restrictions)</t>
  </si>
  <si>
    <t>BFA002Violence against personnel, facilities and assets</t>
  </si>
  <si>
    <t>Complex crisis in Honduras</t>
  </si>
  <si>
    <t>HND001</t>
  </si>
  <si>
    <t>Honduras</t>
  </si>
  <si>
    <t>HND001Denial of existence of humanitarian needs or entitlements to assistance</t>
  </si>
  <si>
    <t>HND001Impediments to entry into country (bureaucratic and administrative)</t>
  </si>
  <si>
    <t>HND001Interference into implementation of humanitarian activities</t>
  </si>
  <si>
    <t>HND001Ongoing insecurity/hostilities affecting humanitarian assistance</t>
  </si>
  <si>
    <t>HND001Physical constraints in the environment (obstacles related to terrain, climate, lack of infrastructure, etc.)</t>
  </si>
  <si>
    <t>HND001Presence of mines and improvised explosive devices</t>
  </si>
  <si>
    <t>HND001Restriction and obstruction of access to services and assistance</t>
  </si>
  <si>
    <t>HND001Restriction of movement (impediments to freedom of movement and/or administrative restrictions)</t>
  </si>
  <si>
    <t>HND001Violence against personnel, facilities and assets</t>
  </si>
  <si>
    <t>Complex crisis in Haiti</t>
  </si>
  <si>
    <t>HTI001</t>
  </si>
  <si>
    <t>Haiti</t>
  </si>
  <si>
    <t>HTI001Denial of existence of humanitarian needs or entitlements to assistance</t>
  </si>
  <si>
    <t>HTI001Impediments to entry into country (bureaucratic and administrative)</t>
  </si>
  <si>
    <t>HTI001Interference into implementation of humanitarian activities</t>
  </si>
  <si>
    <t>HTI001Ongoing insecurity/hostilities affecting humanitarian assistance</t>
  </si>
  <si>
    <t>HTI001Physical constraints in the environment (obstacles related to terrain, climate, lack of infrastructure, etc.)</t>
  </si>
  <si>
    <t>HTI001Presence of mines and improvised explosive devices</t>
  </si>
  <si>
    <t>HTI001Restriction and obstruction of access to services and assistance</t>
  </si>
  <si>
    <t>HTI001Restriction of movement (impediments to freedom of movement and/or administrative restrictions)</t>
  </si>
  <si>
    <t>HTI001Violence against personnel, facilities and assets</t>
  </si>
  <si>
    <t>MDG002Denial of existence of humanitarian needs or entitlements to assistance</t>
  </si>
  <si>
    <t>MDG002Impediments to entry into country (bureaucratic and administrative)</t>
  </si>
  <si>
    <t>MDG002Interference into implementation of humanitarian activities</t>
  </si>
  <si>
    <t>MDG002Ongoing insecurity/hostilities affecting humanitarian assistance</t>
  </si>
  <si>
    <t>MDG002Physical constraints in the environment (obstacles related to terrain, climate, lack of infrastructure, etc.)</t>
  </si>
  <si>
    <t>MDG002Presence of mines and improvised explosive devices</t>
  </si>
  <si>
    <t>MDG002Restriction and obstruction of access to services and assistance</t>
  </si>
  <si>
    <t>MDG002Restriction of movement (impediments to freedom of movement and/or administrative restrictions)</t>
  </si>
  <si>
    <t>MDG002Violence against personnel, facilities and assets</t>
  </si>
  <si>
    <t>MOZ012Denial of existence of humanitarian needs or entitlements to assistance</t>
  </si>
  <si>
    <t>MOZ012Impediments to entry into country (bureaucratic and administrative)</t>
  </si>
  <si>
    <t>MOZ012Interference into implementation of humanitarian activities</t>
  </si>
  <si>
    <t>MOZ012Ongoing insecurity/hostilities affecting humanitarian assistance</t>
  </si>
  <si>
    <t>MOZ012Physical constraints in the environment (obstacles related to terrain, climate, lack of infrastructure, etc.)</t>
  </si>
  <si>
    <t>MOZ012Presence of mines and improvised explosive devices</t>
  </si>
  <si>
    <t>MOZ012Restriction and obstruction of access to services and assistance</t>
  </si>
  <si>
    <t>MOZ012Restriction of movement (impediments to freedom of movement and/or administrative restrictions)</t>
  </si>
  <si>
    <t>MOZ012Violence against personnel, facilities and assets</t>
  </si>
  <si>
    <t>NER002Denial of existence of humanitarian needs or entitlements to assistance</t>
  </si>
  <si>
    <t>NER002Impediments to entry into country (bureaucratic and administrative)</t>
  </si>
  <si>
    <t>NER002Interference into implementation of humanitarian activities</t>
  </si>
  <si>
    <t>NER002Ongoing insecurity/hostilities affecting humanitarian assistance</t>
  </si>
  <si>
    <t>NER002Physical constraints in the environment (obstacles related to terrain, climate, lack of infrastructure, etc.)</t>
  </si>
  <si>
    <t>NER002Presence of mines and improvised explosive devices</t>
  </si>
  <si>
    <t>NER002Restriction and obstruction of access to services and assistance</t>
  </si>
  <si>
    <t>NER002Restriction of movement (impediments to freedom of movement and/or administrative restrictions)</t>
  </si>
  <si>
    <t>NER002Violence against personnel, facilities and assets</t>
  </si>
  <si>
    <t>NER003Denial of existence of humanitarian needs or entitlements to assistance</t>
  </si>
  <si>
    <t>NER003Impediments to entry into country (bureaucratic and administrative)</t>
  </si>
  <si>
    <t>NER003Interference into implementation of humanitarian activities</t>
  </si>
  <si>
    <t>NER003Ongoing insecurity/hostilities affecting humanitarian assistance</t>
  </si>
  <si>
    <t>NER003Physical constraints in the environment (obstacles related to terrain, climate, lack of infrastructure, etc.)</t>
  </si>
  <si>
    <t>NER003Presence of mines and improvised explosive devices</t>
  </si>
  <si>
    <t>NER003Restriction and obstruction of access to services and assistance</t>
  </si>
  <si>
    <t>NER003Restriction of movement (impediments to freedom of movement and/or administrative restrictions)</t>
  </si>
  <si>
    <t>NER003Violence against personnel, facilities and assets</t>
  </si>
  <si>
    <t>NER004Denial of existence of humanitarian needs or entitlements to assistance</t>
  </si>
  <si>
    <t>NER004Impediments to entry into country (bureaucratic and administrative)</t>
  </si>
  <si>
    <t>NER004Interference into implementation of humanitarian activities</t>
  </si>
  <si>
    <t>NER004Ongoing insecurity/hostilities affecting humanitarian assistance</t>
  </si>
  <si>
    <t>NER004Physical constraints in the environment (obstacles related to terrain, climate, lack of infrastructure, etc.)</t>
  </si>
  <si>
    <t>NER004Presence of mines and improvised explosive devices</t>
  </si>
  <si>
    <t>NER004Restriction and obstruction of access to services and assistance</t>
  </si>
  <si>
    <t>NER004Restriction of movement (impediments to freedom of movement and/or administrative restrictions)</t>
  </si>
  <si>
    <t>NER004Violence against personnel, facilities and assets</t>
  </si>
  <si>
    <t>NER006Denial of existence of humanitarian needs or entitlements to assistance</t>
  </si>
  <si>
    <t>NER006Impediments to entry into country (bureaucratic and administrative)</t>
  </si>
  <si>
    <t>NER006Interference into implementation of humanitarian activities</t>
  </si>
  <si>
    <t>NER006Ongoing insecurity/hostilities affecting humanitarian assistance</t>
  </si>
  <si>
    <t>NER006Physical constraints in the environment (obstacles related to terrain, climate, lack of infrastructure, etc.)</t>
  </si>
  <si>
    <t>NER006Presence of mines and improvised explosive devices</t>
  </si>
  <si>
    <t>NER006Restriction and obstruction of access to services and assistance</t>
  </si>
  <si>
    <t>NER006Restriction of movement (impediments to freedom of movement and/or administrative restrictions)</t>
  </si>
  <si>
    <t>NER006Violence against personnel, facilities and assets</t>
  </si>
  <si>
    <t>NIC001Denial of existence of humanitarian needs or entitlements to assistance</t>
  </si>
  <si>
    <t>NIC001Impediments to entry into country (bureaucratic and administrative)</t>
  </si>
  <si>
    <t>NIC001Interference into implementation of humanitarian activities</t>
  </si>
  <si>
    <t>NIC001Ongoing insecurity/hostilities affecting humanitarian assistance</t>
  </si>
  <si>
    <t>NIC001Physical constraints in the environment (obstacles related to terrain, climate, lack of infrastructure, etc.)</t>
  </si>
  <si>
    <t>NIC001Presence of mines and improvised explosive devices</t>
  </si>
  <si>
    <t>NIC001Restriction and obstruction of access to services and assistance</t>
  </si>
  <si>
    <t>NIC001Restriction of movement (impediments to freedom of movement and/or administrative restrictions)</t>
  </si>
  <si>
    <t>NIC001Violence against personnel, facilities and assets</t>
  </si>
  <si>
    <t>Complex crisis in Sudan</t>
  </si>
  <si>
    <t>SDN001</t>
  </si>
  <si>
    <t>Sudan</t>
  </si>
  <si>
    <t>SDN001Denial of existence of humanitarian needs or entitlements to assistance</t>
  </si>
  <si>
    <t>SDN001Impediments to entry into country (bureaucratic and administrative)</t>
  </si>
  <si>
    <t>SDN001Interference into implementation of humanitarian activities</t>
  </si>
  <si>
    <t>SDN001Ongoing insecurity/hostilities affecting humanitarian assistance</t>
  </si>
  <si>
    <t>SDN001Physical constraints in the environment (obstacles related to terrain, climate, lack of infrastructure, etc.)</t>
  </si>
  <si>
    <t>SDN001Presence of mines and improvised explosive devices</t>
  </si>
  <si>
    <t>SDN001Restriction and obstruction of access to services and assistance</t>
  </si>
  <si>
    <t>SDN001Restriction of movement (impediments to freedom of movement and/or administrative restrictions)</t>
  </si>
  <si>
    <t>SDN001Violence against personnel, facilities and assets</t>
  </si>
  <si>
    <t>TCD001Denial of existence of humanitarian needs or entitlements to assistance</t>
  </si>
  <si>
    <t>TCD001Impediments to entry into country (bureaucratic and administrative)</t>
  </si>
  <si>
    <t>TCD001Interference into implementation of humanitarian activities</t>
  </si>
  <si>
    <t>TCD001Ongoing insecurity/hostilities affecting humanitarian assistance</t>
  </si>
  <si>
    <t>TCD001Physical constraints in the environment (obstacles related to terrain, climate, lack of infrastructure, etc.)</t>
  </si>
  <si>
    <t>TCD001Presence of mines and improvised explosive devices</t>
  </si>
  <si>
    <t>TCD001Restriction and obstruction of access to services and assistance</t>
  </si>
  <si>
    <t>TCD001Restriction of movement (impediments to freedom of movement and/or administrative restrictions)</t>
  </si>
  <si>
    <t>TCD001Violence against personnel, facilities and assets</t>
  </si>
  <si>
    <t>TCD003Denial of existence of humanitarian needs or entitlements to assistance</t>
  </si>
  <si>
    <t>TCD003Impediments to entry into country (bureaucratic and administrative)</t>
  </si>
  <si>
    <t>TCD003Interference into implementation of humanitarian activities</t>
  </si>
  <si>
    <t>TCD003Ongoing insecurity/hostilities affecting humanitarian assistance</t>
  </si>
  <si>
    <t>TCD003Physical constraints in the environment (obstacles related to terrain, climate, lack of infrastructure, etc.)</t>
  </si>
  <si>
    <t>TCD003Presence of mines and improvised explosive devices</t>
  </si>
  <si>
    <t>TCD003Restriction and obstruction of access to services and assistance</t>
  </si>
  <si>
    <t>TCD003Restriction of movement (impediments to freedom of movement and/or administrative restrictions)</t>
  </si>
  <si>
    <t>TCD003Violence against personnel, facilities and assets</t>
  </si>
  <si>
    <t>TCD004Denial of existence of humanitarian needs or entitlements to assistance</t>
  </si>
  <si>
    <t>TCD004Impediments to entry into country (bureaucratic and administrative)</t>
  </si>
  <si>
    <t>TCD004Interference into implementation of humanitarian activities</t>
  </si>
  <si>
    <t>TCD004Ongoing insecurity/hostilities affecting humanitarian assistance</t>
  </si>
  <si>
    <t>TCD004Physical constraints in the environment (obstacles related to terrain, climate, lack of infrastructure, etc.)</t>
  </si>
  <si>
    <t>TCD004Presence of mines and improvised explosive devices</t>
  </si>
  <si>
    <t>TCD004Restriction and obstruction of access to services and assistance</t>
  </si>
  <si>
    <t>TCD004Restriction of movement (impediments to freedom of movement and/or administrative restrictions)</t>
  </si>
  <si>
    <t>TCD004Violence against personnel, facilities and assets</t>
  </si>
  <si>
    <t>TCD005Denial of existence of humanitarian needs or entitlements to assistance</t>
  </si>
  <si>
    <t>TCD005Impediments to entry into country (bureaucratic and administrative)</t>
  </si>
  <si>
    <t>TCD005Interference into implementation of humanitarian activities</t>
  </si>
  <si>
    <t>TCD005Ongoing insecurity/hostilities affecting humanitarian assistance</t>
  </si>
  <si>
    <t>TCD005Physical constraints in the environment (obstacles related to terrain, climate, lack of infrastructure, etc.)</t>
  </si>
  <si>
    <t>TCD005Presence of mines and improvised explosive devices</t>
  </si>
  <si>
    <t>TCD005Restriction and obstruction of access to services and assistance</t>
  </si>
  <si>
    <t>TCD005Restriction of movement (impediments to freedom of movement and/or administrative restrictions)</t>
  </si>
  <si>
    <t>TCD005Violence against personnel, facilities and assets</t>
  </si>
  <si>
    <t>TGO002Denial of existence of humanitarian needs or entitlements to assistance</t>
  </si>
  <si>
    <t>TGO002Impediments to entry into country (bureaucratic and administrative)</t>
  </si>
  <si>
    <t>TGO002Interference into implementation of humanitarian activities</t>
  </si>
  <si>
    <t>TGO002Ongoing insecurity/hostilities affecting humanitarian assistance</t>
  </si>
  <si>
    <t>TGO002Physical constraints in the environment (obstacles related to terrain, climate, lack of infrastructure, etc.)</t>
  </si>
  <si>
    <t>TGO002Presence of mines and improvised explosive devices</t>
  </si>
  <si>
    <t>TGO002Restriction and obstruction of access to services and assistance</t>
  </si>
  <si>
    <t>TGO002Restriction of movement (impediments to freedom of movement and/or administrative restrictions)</t>
  </si>
  <si>
    <t>TGO002Violence against personnel, facilities and assets</t>
  </si>
  <si>
    <t>Conflict in Yemen</t>
  </si>
  <si>
    <t>YEM001</t>
  </si>
  <si>
    <t>Yemen</t>
  </si>
  <si>
    <t>YEM001Denial of existence of humanitarian needs or entitlements to assistance</t>
  </si>
  <si>
    <t>YEM001Impediments to entry into country (bureaucratic and administrative)</t>
  </si>
  <si>
    <t>YEM001Interference into implementation of humanitarian activities</t>
  </si>
  <si>
    <t>YEM001Ongoing insecurity/hostilities affecting humanitarian assistance</t>
  </si>
  <si>
    <t>YEM001Physical constraints in the environment (obstacles related to terrain, climate, lack of infrastructure, etc.)</t>
  </si>
  <si>
    <t>YEM001Presence of mines and improvised explosive devices</t>
  </si>
  <si>
    <t>YEM001Restriction and obstruction of access to services and assistance</t>
  </si>
  <si>
    <t>YEM001Restriction of movement (impediments to freedom of movement and/or administrative restrictions)</t>
  </si>
  <si>
    <t>YEM001Violence against personnel, facilities and assets</t>
  </si>
  <si>
    <t>Mixed migration flows in Yemen</t>
  </si>
  <si>
    <t>YEM002</t>
  </si>
  <si>
    <t>YEM002Denial of existence of humanitarian needs or entitlements to assistance</t>
  </si>
  <si>
    <t>YEM002Impediments to entry into country (bureaucratic and administrative)</t>
  </si>
  <si>
    <t>YEM002Interference into implementation of humanitarian activities</t>
  </si>
  <si>
    <t>YEM002Ongoing insecurity/hostilities affecting humanitarian assistance</t>
  </si>
  <si>
    <t>YEM002Physical constraints in the environment (obstacles related to terrain, climate, lack of infrastructure, etc.)</t>
  </si>
  <si>
    <t>YEM002Presence of mines and improvised explosive devices</t>
  </si>
  <si>
    <t>YEM002Restriction and obstruction of access to services and assistance</t>
  </si>
  <si>
    <t>YEM002Restriction of movement (impediments to freedom of movement and/or administrative restrictions)</t>
  </si>
  <si>
    <t>YEM002Violence against personnel, facilities and assets</t>
  </si>
  <si>
    <t>AGO002Denial of existence of humanitarian needs or entitlements to assistance</t>
  </si>
  <si>
    <t>AGO002Impediments to entry into country (bureaucratic and administrative)</t>
  </si>
  <si>
    <t>AGO002Interference into implementation of humanitarian activities</t>
  </si>
  <si>
    <t>AGO002Ongoing insecurity/hostilities affecting humanitarian assistance</t>
  </si>
  <si>
    <t>AGO002Physical constraints in the environment (obstacles related to terrain, climate, lack of infrastructure, etc.)</t>
  </si>
  <si>
    <t>AGO002Presence of mines and improvised explosive devices</t>
  </si>
  <si>
    <t>AGO002Restriction and obstruction of access to services and assistance</t>
  </si>
  <si>
    <t>AGO002Restriction of movement (impediments to freedom of movement and/or administrative restrictions)</t>
  </si>
  <si>
    <t>AGO002Violence against personnel, facilities and assets</t>
  </si>
  <si>
    <t>BEN002Denial of existence of humanitarian needs or entitlements to assistance</t>
  </si>
  <si>
    <t>BEN002Impediments to entry into country (bureaucratic and administrative)</t>
  </si>
  <si>
    <t>BEN002Interference into implementation of humanitarian activities</t>
  </si>
  <si>
    <t>BEN002Ongoing insecurity/hostilities affecting humanitarian assistance</t>
  </si>
  <si>
    <t>BEN002Physical constraints in the environment (obstacles related to terrain, climate, lack of infrastructure, etc.)</t>
  </si>
  <si>
    <t>BEN002Presence of mines and improvised explosive devices</t>
  </si>
  <si>
    <t>BEN002Restriction and obstruction of access to services and assistance</t>
  </si>
  <si>
    <t>BEN002Restriction of movement (impediments to freedom of movement and/or administrative restrictions)</t>
  </si>
  <si>
    <t>BEN002Violence against personnel, facilities and assets</t>
  </si>
  <si>
    <t>ETH001Denial of existence of humanitarian needs or entitlements to assistance</t>
  </si>
  <si>
    <t>ETH001Impediments to entry into country (bureaucratic and administrative)</t>
  </si>
  <si>
    <t>ETH001Interference into implementation of humanitarian activities</t>
  </si>
  <si>
    <t>ETH001Ongoing insecurity/hostilities affecting humanitarian assistance</t>
  </si>
  <si>
    <t>ETH001Physical constraints in the environment (obstacles related to terrain, climate, lack of infrastructure, etc.)</t>
  </si>
  <si>
    <t>ETH001Presence of mines and improvised explosive devices</t>
  </si>
  <si>
    <t>ETH001Restriction and obstruction of access to services and assistance</t>
  </si>
  <si>
    <t>ETH001Restriction of movement (impediments to freedom of movement and/or administrative restrictions)</t>
  </si>
  <si>
    <t>ETH001Violence against personnel, facilities and assets</t>
  </si>
  <si>
    <t>ETH003Denial of existence of humanitarian needs or entitlements to assistance</t>
  </si>
  <si>
    <t>ETH003Impediments to entry into country (bureaucratic and administrative)</t>
  </si>
  <si>
    <t>ETH003Interference into implementation of humanitarian activities</t>
  </si>
  <si>
    <t>ETH003Ongoing insecurity/hostilities affecting humanitarian assistance</t>
  </si>
  <si>
    <t>ETH003Physical constraints in the environment (obstacles related to terrain, climate, lack of infrastructure, etc.)</t>
  </si>
  <si>
    <t>ETH003Presence of mines and improvised explosive devices</t>
  </si>
  <si>
    <t>ETH003Restriction and obstruction of access to services and assistance</t>
  </si>
  <si>
    <t>ETH003Restriction of movement (impediments to freedom of movement and/or administrative restrictions)</t>
  </si>
  <si>
    <t>ETH004Denial of existence of humanitarian needs or entitlements to assistance</t>
  </si>
  <si>
    <t>ETH004Impediments to entry into country (bureaucratic and administrative)</t>
  </si>
  <si>
    <t>ETH004Interference into implementation of humanitarian activities</t>
  </si>
  <si>
    <t>ETH004Ongoing insecurity/hostilities affecting humanitarian assistance</t>
  </si>
  <si>
    <t>ETH004Physical constraints in the environment (obstacles related to terrain, climate, lack of infrastructure, etc.)</t>
  </si>
  <si>
    <t>ETH004Presence of mines and improvised explosive devices</t>
  </si>
  <si>
    <t>ETH004Restriction and obstruction of access to services and assistance</t>
  </si>
  <si>
    <t>ETH004Restriction of movement (impediments to freedom of movement and/or administrative restrictions)</t>
  </si>
  <si>
    <t>ETH004Violence against personnel, facilities and assets</t>
  </si>
  <si>
    <t>ETH005Denial of existence of humanitarian needs or entitlements to assistance</t>
  </si>
  <si>
    <t>ETH005Impediments to entry into country (bureaucratic and administrative)</t>
  </si>
  <si>
    <t>ETH005Interference into implementation of humanitarian activities</t>
  </si>
  <si>
    <t>ETH005Ongoing insecurity/hostilities affecting humanitarian assistance</t>
  </si>
  <si>
    <t>ETH005Physical constraints in the environment (obstacles related to terrain, climate, lack of infrastructure, etc.)</t>
  </si>
  <si>
    <t>ETH005Presence of mines and improvised explosive devices</t>
  </si>
  <si>
    <t>ETH005Restriction and obstruction of access to services and assistance</t>
  </si>
  <si>
    <t>ETH005Restriction of movement (impediments to freedom of movement and/or administrative restrictions)</t>
  </si>
  <si>
    <t>ETH005Violence against personnel, facilities and assets</t>
  </si>
  <si>
    <t>Venezuela displacement in Panama</t>
  </si>
  <si>
    <t>PAN002</t>
  </si>
  <si>
    <t>Panama</t>
  </si>
  <si>
    <t>PAN002Denial of existence of humanitarian needs or entitlements to assistance</t>
  </si>
  <si>
    <t>PAN002Impediments to entry into country (bureaucratic and administrative)</t>
  </si>
  <si>
    <t>PAN002Interference into implementation of humanitarian activities</t>
  </si>
  <si>
    <t>PAN002Ongoing insecurity/hostilities affecting humanitarian assistance</t>
  </si>
  <si>
    <t>PAN002Physical constraints in the environment (obstacles related to terrain, climate, lack of infrastructure, etc.)</t>
  </si>
  <si>
    <t>PAN002Presence of mines and improvised explosive devices</t>
  </si>
  <si>
    <t>PAN002Restriction and obstruction of access to services and assistance</t>
  </si>
  <si>
    <t>PAN002Restriction of movement (impediments to freedom of movement and/or administrative restrictions)</t>
  </si>
  <si>
    <t>PAN002Violence against personnel, facilities and assets</t>
  </si>
  <si>
    <t>Venezuela displacement in Peru</t>
  </si>
  <si>
    <t>PER002</t>
  </si>
  <si>
    <t>Peru</t>
  </si>
  <si>
    <t>PER002Denial of existence of humanitarian needs or entitlements to assistance</t>
  </si>
  <si>
    <t>PER002Impediments to entry into country (bureaucratic and administrative)</t>
  </si>
  <si>
    <t>PER002Interference into implementation of humanitarian activities</t>
  </si>
  <si>
    <t>PER002Ongoing insecurity/hostilities affecting humanitarian assistance</t>
  </si>
  <si>
    <t>PER002Physical constraints in the environment (obstacles related to terrain, climate, lack of infrastructure, etc.)</t>
  </si>
  <si>
    <t>PER002Presence of mines and improvised explosive devices</t>
  </si>
  <si>
    <t>PER002Restriction and obstruction of access to services and assistance</t>
  </si>
  <si>
    <t>PER002Restriction of movement (impediments to freedom of movement and/or administrative restrictions)</t>
  </si>
  <si>
    <t>PER002Violence against personnel, facilities and assets</t>
  </si>
  <si>
    <t>Refugees in Sudan</t>
  </si>
  <si>
    <t>SDN005</t>
  </si>
  <si>
    <t>SDN005Denial of existence of humanitarian needs or entitlements to assistance</t>
  </si>
  <si>
    <t>SDN005Impediments to entry into country (bureaucratic and administrative)</t>
  </si>
  <si>
    <t>SDN005Interference into implementation of humanitarian activities</t>
  </si>
  <si>
    <t>SDN005Ongoing insecurity/hostilities affecting humanitarian assistance</t>
  </si>
  <si>
    <t>SDN005Physical constraints in the environment (obstacles related to terrain, climate, lack of infrastructure, etc.)</t>
  </si>
  <si>
    <t>SDN005Presence of mines and improvised explosive devices</t>
  </si>
  <si>
    <t>SDN005Restriction and obstruction of access to services and assistance</t>
  </si>
  <si>
    <t>SDN005Restriction of movement (impediments to freedom of movement and/or administrative restrictions)</t>
  </si>
  <si>
    <t>SDN005Violence against personnel, facilities and assets</t>
  </si>
  <si>
    <t>SEN002Denial of existence of humanitarian needs or entitlements to assistance</t>
  </si>
  <si>
    <t>SEN002Impediments to entry into country (bureaucratic and administrative)</t>
  </si>
  <si>
    <t>SEN002Interference into implementation of humanitarian activities</t>
  </si>
  <si>
    <t>SEN002Ongoing insecurity/hostilities affecting humanitarian assistance</t>
  </si>
  <si>
    <t>SEN002Physical constraints in the environment (obstacles related to terrain, climate, lack of infrastructure, etc.)</t>
  </si>
  <si>
    <t>SEN002Presence of mines and improvised explosive devices</t>
  </si>
  <si>
    <t>SEN002Restriction and obstruction of access to services and assistance</t>
  </si>
  <si>
    <t>SEN002Restriction of movement (impediments to freedom of movement and/or administrative restrictions)</t>
  </si>
  <si>
    <t>SEN002Violence against personnel, facilities and assets</t>
  </si>
  <si>
    <t>UKR002Denial of existence of humanitarian needs or entitlements to assistance</t>
  </si>
  <si>
    <t>UKR002Impediments to entry into country (bureaucratic and administrative)</t>
  </si>
  <si>
    <t>UKR002Interference into implementation of humanitarian activities</t>
  </si>
  <si>
    <t>UKR002Ongoing insecurity/hostilities affecting humanitarian assistance</t>
  </si>
  <si>
    <t>UKR002Physical constraints in the environment (obstacles related to terrain, climate, lack of infrastructure, etc.)</t>
  </si>
  <si>
    <t>UKR002Presence of mines and improvised explosive devices</t>
  </si>
  <si>
    <t>UKR002Restriction and obstruction of access to services and assistance</t>
  </si>
  <si>
    <t>UKR002Restriction of movement (impediments to freedom of movement and/or administrative restrictions)</t>
  </si>
  <si>
    <t>UKR002Violence against personnel, facilities and assets</t>
  </si>
  <si>
    <t>Complex crisis in Venezuela</t>
  </si>
  <si>
    <t>VEN001</t>
  </si>
  <si>
    <t>Venezuela</t>
  </si>
  <si>
    <t>VEN001Denial of existence of humanitarian needs or entitlements to assistance</t>
  </si>
  <si>
    <t>VEN001Impediments to entry into country (bureaucratic and administrative)</t>
  </si>
  <si>
    <t>VEN001Interference into implementation of humanitarian activities</t>
  </si>
  <si>
    <t>VEN001Ongoing insecurity/hostilities affecting humanitarian assistance</t>
  </si>
  <si>
    <t>VEN001Physical constraints in the environment (obstacles related to terrain, climate, lack of infrastructure, etc.)</t>
  </si>
  <si>
    <t>VEN001Presence of mines and improvised explosive devices</t>
  </si>
  <si>
    <t>VEN001Restriction and obstruction of access to services and assistance</t>
  </si>
  <si>
    <t>VEN001Restriction of movement (impediments to freedom of movement and/or administrative restrictions)</t>
  </si>
  <si>
    <t>VEN001Violence against personnel, facilities and assets</t>
  </si>
  <si>
    <t>Venezuela displacement in Chile</t>
  </si>
  <si>
    <t>CHL002</t>
  </si>
  <si>
    <t>Chile</t>
  </si>
  <si>
    <t>CHL002Denial of existence of humanitarian needs or entitlements to assistance</t>
  </si>
  <si>
    <t>CHL002Impediments to entry into country (bureaucratic and administrative)</t>
  </si>
  <si>
    <t>CHL002Interference into implementation of humanitarian activities</t>
  </si>
  <si>
    <t>CHL002Ongoing insecurity/hostilities affecting humanitarian assistance</t>
  </si>
  <si>
    <t>CHL002Physical constraints in the environment (obstacles related to terrain, climate, lack of infrastructure, etc.)</t>
  </si>
  <si>
    <t>CHL002Presence of mines and improvised explosive devices</t>
  </si>
  <si>
    <t>CHL002Restriction and obstruction of access to services and assistance</t>
  </si>
  <si>
    <t>CHL002Restriction of movement (impediments to freedom of movement and/or administrative restrictions)</t>
  </si>
  <si>
    <t>CHL002Violence against personnel, facilities and assets</t>
  </si>
  <si>
    <t>CMR001Denial of existence of humanitarian needs or entitlements to assistance</t>
  </si>
  <si>
    <t>CMR001Impediments to entry into country (bureaucratic and administrative)</t>
  </si>
  <si>
    <t>CMR001Interference into implementation of humanitarian activities</t>
  </si>
  <si>
    <t>CMR001Ongoing insecurity/hostilities affecting humanitarian assistance</t>
  </si>
  <si>
    <t>CMR001Physical constraints in the environment (obstacles related to terrain, climate, lack of infrastructure, etc.)</t>
  </si>
  <si>
    <t>CMR001Presence of mines and improvised explosive devices</t>
  </si>
  <si>
    <t>CMR001Restriction and obstruction of access to services and assistance</t>
  </si>
  <si>
    <t>CMR001Restriction of movement (impediments to freedom of movement and/or administrative restrictions)</t>
  </si>
  <si>
    <t>CMR001Violence against personnel, facilities and assets</t>
  </si>
  <si>
    <t>CMR002Denial of existence of humanitarian needs or entitlements to assistance</t>
  </si>
  <si>
    <t>CMR002Impediments to entry into country (bureaucratic and administrative)</t>
  </si>
  <si>
    <t>CMR002Interference into implementation of humanitarian activities</t>
  </si>
  <si>
    <t>CMR002Ongoing insecurity/hostilities affecting humanitarian assistance</t>
  </si>
  <si>
    <t>CMR002Physical constraints in the environment (obstacles related to terrain, climate, lack of infrastructure, etc.)</t>
  </si>
  <si>
    <t>CMR002Presence of mines and improvised explosive devices</t>
  </si>
  <si>
    <t>CMR002Restriction and obstruction of access to services and assistance</t>
  </si>
  <si>
    <t>CMR002Restriction of movement (impediments to freedom of movement and/or administrative restrictions)</t>
  </si>
  <si>
    <t>CMR002Violence against personnel, facilities and assets</t>
  </si>
  <si>
    <t>CMR003Denial of existence of humanitarian needs or entitlements to assistance</t>
  </si>
  <si>
    <t>CMR003Impediments to entry into country (bureaucratic and administrative)</t>
  </si>
  <si>
    <t>CMR003Interference into implementation of humanitarian activities</t>
  </si>
  <si>
    <t>CMR003Ongoing insecurity/hostilities affecting humanitarian assistance</t>
  </si>
  <si>
    <t>CMR003Physical constraints in the environment (obstacles related to terrain, climate, lack of infrastructure, etc.)</t>
  </si>
  <si>
    <t>CMR003Presence of mines and improvised explosive devices</t>
  </si>
  <si>
    <t>CMR003Restriction and obstruction of access to services and assistance</t>
  </si>
  <si>
    <t>CMR003Restriction of movement (impediments to freedom of movement and/or administrative restrictions)</t>
  </si>
  <si>
    <t>CMR003Violence against personnel, facilities and assets</t>
  </si>
  <si>
    <t>CMR004Denial of existence of humanitarian needs or entitlements to assistance</t>
  </si>
  <si>
    <t>CMR004Impediments to entry into country (bureaucratic and administrative)</t>
  </si>
  <si>
    <t>CMR004Interference into implementation of humanitarian activities</t>
  </si>
  <si>
    <t>CMR004Ongoing insecurity/hostilities affecting humanitarian assistance</t>
  </si>
  <si>
    <t>CMR004Physical constraints in the environment (obstacles related to terrain, climate, lack of infrastructure, etc.)</t>
  </si>
  <si>
    <t>CMR004Presence of mines and improvised explosive devices</t>
  </si>
  <si>
    <t>CMR004Restriction and obstruction of access to services and assistance</t>
  </si>
  <si>
    <t>CMR004Restriction of movement (impediments to freedom of movement and/or administrative restrictions)</t>
  </si>
  <si>
    <t>CMR004Violence against personnel, facilities and assets</t>
  </si>
  <si>
    <t>MEX001Denial of existence of humanitarian needs or entitlements to assistance</t>
  </si>
  <si>
    <t>MEX001Impediments to entry into country (bureaucratic and administrative)</t>
  </si>
  <si>
    <t>MEX001Interference into implementation of humanitarian activities</t>
  </si>
  <si>
    <t>MEX001Ongoing insecurity/hostilities affecting humanitarian assistance</t>
  </si>
  <si>
    <t>MEX001Physical constraints in the environment (obstacles related to terrain, climate, lack of infrastructure, etc.)</t>
  </si>
  <si>
    <t>MEX001Presence of mines and improvised explosive devices</t>
  </si>
  <si>
    <t>MEX001Restriction and obstruction of access to services and assistance</t>
  </si>
  <si>
    <t>MEX001Restriction of movement (impediments to freedom of movement and/or administrative restrictions)</t>
  </si>
  <si>
    <t>MEX001Violence against personnel, facilities and assets</t>
  </si>
  <si>
    <t>MEX002Denial of existence of humanitarian needs or entitlements to assistance</t>
  </si>
  <si>
    <t>MEX002Impediments to entry into country (bureaucratic and administrative)</t>
  </si>
  <si>
    <t>MEX002Interference into implementation of humanitarian activities</t>
  </si>
  <si>
    <t>MEX002Ongoing insecurity/hostilities affecting humanitarian assistance</t>
  </si>
  <si>
    <t>MEX002Physical constraints in the environment (obstacles related to terrain, climate, lack of infrastructure, etc.)</t>
  </si>
  <si>
    <t>MEX002Presence of mines and improvised explosive devices</t>
  </si>
  <si>
    <t>MEX002Restriction and obstruction of access to services and assistance</t>
  </si>
  <si>
    <t>MEX002Restriction of movement (impediments to freedom of movement and/or administrative restrictions)</t>
  </si>
  <si>
    <t>MEX002Violence against personnel, facilities and assets</t>
  </si>
  <si>
    <t>MEX003Denial of existence of humanitarian needs or entitlements to assistance</t>
  </si>
  <si>
    <t>MEX003Impediments to entry into country (bureaucratic and administrative)</t>
  </si>
  <si>
    <t>MEX003Interference into implementation of humanitarian activities</t>
  </si>
  <si>
    <t>MEX003Ongoing insecurity/hostilities affecting humanitarian assistance</t>
  </si>
  <si>
    <t>MEX003Physical constraints in the environment (obstacles related to terrain, climate, lack of infrastructure, etc.)</t>
  </si>
  <si>
    <t>MEX003Presence of mines and improvised explosive devices</t>
  </si>
  <si>
    <t>MEX003Restriction and obstruction of access to services and assistance</t>
  </si>
  <si>
    <t>MEX003Restriction of movement (impediments to freedom of movement and/or administrative restrictions)</t>
  </si>
  <si>
    <t>MEX003Violence against personnel, facilities and assets</t>
  </si>
  <si>
    <t>TTO002Denial of existence of humanitarian needs or entitlements to assistance</t>
  </si>
  <si>
    <t>TTO002Impediments to entry into country (bureaucratic and administrative)</t>
  </si>
  <si>
    <t>TTO002Interference into implementation of humanitarian activities</t>
  </si>
  <si>
    <t>TTO002Ongoing insecurity/hostilities affecting humanitarian assistance</t>
  </si>
  <si>
    <t>TTO002Physical constraints in the environment (obstacles related to terrain, climate, lack of infrastructure, etc.)</t>
  </si>
  <si>
    <t>TTO002Presence of mines and improvised explosive devices</t>
  </si>
  <si>
    <t>TTO002Restriction and obstruction of access to services and assistance</t>
  </si>
  <si>
    <t>TTO002Restriction of movement (impediments to freedom of movement and/or administrative restrictions)</t>
  </si>
  <si>
    <t>TTO002Violence against personnel, facilities and assets</t>
  </si>
  <si>
    <t>World Population Review accessed 20/11/2024</t>
  </si>
  <si>
    <t>https://worldpopulationreview.com/countries/pakistan-population</t>
  </si>
  <si>
    <t xml:space="preserve">The total population of Pakistan as of 19 November 2024. The number of registerd refugees, undocumented Afghans living in Pakistan, and Pakistani refugees in Afghanistan are not counted to avoid double counting. </t>
  </si>
  <si>
    <t>PAK004Total population</t>
  </si>
  <si>
    <t>P&amp;DD GoAJ&amp;K accessed 20/11/2024</t>
  </si>
  <si>
    <t>https://pndajk.gov.pk/statyearbook.php?page=AJK%20at%20a%20Glance</t>
  </si>
  <si>
    <t>The total landmass of Azad jammu and kashmir region.</t>
  </si>
  <si>
    <t>PAK004Landmass affected</t>
  </si>
  <si>
    <t>The Projected number of people of 2022 living in the affected area of Azad Jammu and Kashmir. People are likely to be affected to different extents.</t>
  </si>
  <si>
    <t>PAK004People exposed</t>
  </si>
  <si>
    <t>Due to information gap, it is difficult to understand how many people have been affected due to the crisis.</t>
  </si>
  <si>
    <t>PAK004People affected</t>
  </si>
  <si>
    <t>https://reliefweb.int/report/pakistan/pakistan-kashmir-government-pakistan-wfpecho-daily-flash-13-march-2019</t>
  </si>
  <si>
    <t>15,000 people were displaced in the border area with India following conflict incidents along the Line of Control  in March 2019. There are media reports suggesting that displacement is common, though this cannot be verified. In general, there is very limited data available on the impact of the conflict in Kashmir, therefore, this is likely to be a underestimation of the total amount of people displaced. SInce the 15,000 is outdated, it has been removed from the SI calculation.</t>
  </si>
  <si>
    <t>PAK004People displaced</t>
  </si>
  <si>
    <t>PAK004Injuries reported</t>
  </si>
  <si>
    <t xml:space="preserve">There is currently no verifiable information regarding humanitarian needs caused by the conflict in Azad Jammu and Kashmir. Anecdotal evidence suggests that there is conflict induced displacement and protection concerns due to shelling along the LoC, but this is not quantifiable or verifiable. Also, as per media reports, as of 2019, 40,000 refugees from Indian-Administered Kashmir are living in poor conditions in camps in Muzaffarabad, capital of Pakistan’s Azad Jammu and Kashmir (AJK) territory, with probable lack of access to livelihoods or public services. As the number is outdated and not verifiable, we are not using this in the calculation. </t>
  </si>
  <si>
    <t>PAK004People in Need</t>
  </si>
  <si>
    <t>The population exposed (Level 1) includes the total population of Azad Jammu and Kashmir. While it can be assummed that the population faced humanitarian needs at differnt level, particularly following the crackdown that began in August 2019 which has resulted in anecdotal reports of security and protection concerns, and lack of access to educations, the information is not verifiable.</t>
  </si>
  <si>
    <t>PAK004Minimal humanitarian conditions - Level 1</t>
  </si>
  <si>
    <t xml:space="preserve">There is currently no information regarding humanitarian needs caused by the conflict in Azad Jammu and Kashmir. Anecdotal evidence suggests that there is conflict induced displacement and protection concerns due to shelling along the LoC, but this is not quantifiable or verifiable. </t>
  </si>
  <si>
    <t>PAK004Stressed humanitarian conditions - Level 2</t>
  </si>
  <si>
    <t>PAK004Moderate humanitarian conditions - Level 3</t>
  </si>
  <si>
    <t>PAK004Severe humanitarian conditions - Level 4</t>
  </si>
  <si>
    <t>PAK004Extreme humanitarian conditions - Level 5</t>
  </si>
  <si>
    <t xml:space="preserve">Considering the complexity of the situation in Tunisia and the lack of up-to-date reliable data from open sources, we cannot provide an accurate or estiamte figure. </t>
  </si>
  <si>
    <t>TUN002Illness cases reported</t>
  </si>
  <si>
    <t>TUN002Injuries reported</t>
  </si>
  <si>
    <t>TUN002Buildings damaged</t>
  </si>
  <si>
    <t>TUN002Buildings destroyed</t>
  </si>
  <si>
    <t>TUN002Buildings in affected area</t>
  </si>
  <si>
    <t>TUN002Economic Losses</t>
  </si>
  <si>
    <t>TUN002People facing limited access constraints</t>
  </si>
  <si>
    <t>TUN002People facing restricted access constraints</t>
  </si>
  <si>
    <t xml:space="preserve">Up-to-date, reliable data from open sources is not available. We cannot provide an accurate/estimate figure for this indicator. </t>
  </si>
  <si>
    <t>MAR002Illness cases reported</t>
  </si>
  <si>
    <t>MAR002Injuries reported</t>
  </si>
  <si>
    <t>MAR002Buildings damaged</t>
  </si>
  <si>
    <t>MAR002Buildings destroyed</t>
  </si>
  <si>
    <t>MAR002Buildings in affected area</t>
  </si>
  <si>
    <t>MAR002Economic Losses</t>
  </si>
  <si>
    <t>MAR002People facing limited access constraints</t>
  </si>
  <si>
    <t>MAR002People facing restricted access constraints</t>
  </si>
  <si>
    <t>Complex crisis in Guatemala</t>
  </si>
  <si>
    <t>GTM001</t>
  </si>
  <si>
    <t>Guatemala</t>
  </si>
  <si>
    <t>GTM001Denial of existence of humanitarian needs or entitlements to assistance</t>
  </si>
  <si>
    <t>GTM001Impediments to entry into country (bureaucratic and administrative)</t>
  </si>
  <si>
    <t>GTM001Interference into implementation of humanitarian activities</t>
  </si>
  <si>
    <t>GTM001Ongoing insecurity/hostilities affecting humanitarian assistance</t>
  </si>
  <si>
    <t>GTM001Physical constraints in the environment (obstacles related to terrain, climate, lack of infrastructure, etc.)</t>
  </si>
  <si>
    <t>GTM001Presence of mines and improvised explosive devices</t>
  </si>
  <si>
    <t>GTM001Restriction and obstruction of access to services and assistance</t>
  </si>
  <si>
    <t>GTM001Restriction of movement (impediments to freedom of movement and/or administrative restrictions)</t>
  </si>
  <si>
    <t>GTM001Violence against personnel, facilities and assets</t>
  </si>
  <si>
    <t>PRK001Denial of existence of humanitarian needs or entitlements to assistance</t>
  </si>
  <si>
    <t>PRK001Impediments to entry into country (bureaucratic and administrative)</t>
  </si>
  <si>
    <t>PRK001Interference into implementation of humanitarian activities</t>
  </si>
  <si>
    <t>PRK001Ongoing insecurity/hostilities affecting humanitarian assistance</t>
  </si>
  <si>
    <t>PRK001Physical constraints in the environment (obstacles related to terrain, climate, lack of infrastructure, etc.)</t>
  </si>
  <si>
    <t>PRK001Presence of mines and improvised explosive devices</t>
  </si>
  <si>
    <t>PRK001Restriction and obstruction of access to services and assistance</t>
  </si>
  <si>
    <t>PRK001Restriction of movement (impediments to freedom of movement and/or administrative restrictions)</t>
  </si>
  <si>
    <t>PRK001Violence against personnel, facilities and assets</t>
  </si>
  <si>
    <t>CAF001Denial of existence of humanitarian needs or entitlements to assistance</t>
  </si>
  <si>
    <t>CAF001Impediments to entry into country (bureaucratic and administrative)</t>
  </si>
  <si>
    <t>CAF001Interference into implementation of humanitarian activities</t>
  </si>
  <si>
    <t>CAF001Ongoing insecurity/hostilities affecting humanitarian assistance</t>
  </si>
  <si>
    <t>CAF001Physical constraints in the environment (obstacles related to terrain, climate, lack of infrastructure, etc.)</t>
  </si>
  <si>
    <t>CAF001Presence of mines and improvised explosive devices</t>
  </si>
  <si>
    <t>CAF001Restriction and obstruction of access to services and assistance</t>
  </si>
  <si>
    <t>CAF001Restriction of movement (impediments to freedom of movement and/or administrative restrictions)</t>
  </si>
  <si>
    <t>CAF001Violence against personnel, facilities and assets</t>
  </si>
  <si>
    <t>COD001Denial of existence of humanitarian needs or entitlements to assistance</t>
  </si>
  <si>
    <t>COD001Impediments to entry into country (bureaucratic and administrative)</t>
  </si>
  <si>
    <t>COD001Interference into implementation of humanitarian activities</t>
  </si>
  <si>
    <t>COD001Ongoing insecurity/hostilities affecting humanitarian assistance</t>
  </si>
  <si>
    <t>COD001Physical constraints in the environment (obstacles related to terrain, climate, lack of infrastructure, etc.)</t>
  </si>
  <si>
    <t>COD001Presence of mines and improvised explosive devices</t>
  </si>
  <si>
    <t>COD001Restriction and obstruction of access to services and assistance</t>
  </si>
  <si>
    <t>COD001Restriction of movement (impediments to freedom of movement and/or administrative restrictions)</t>
  </si>
  <si>
    <t>COD001Violence against personnel, facilities and assets</t>
  </si>
  <si>
    <t>COG001Denial of existence of humanitarian needs or entitlements to assistance</t>
  </si>
  <si>
    <t>COG001Impediments to entry into country (bureaucratic and administrative)</t>
  </si>
  <si>
    <t>COG001Interference into implementation of humanitarian activities</t>
  </si>
  <si>
    <t>COG001Ongoing insecurity/hostilities affecting humanitarian assistance</t>
  </si>
  <si>
    <t>COG001Physical constraints in the environment (obstacles related to terrain, climate, lack of infrastructure, etc.)</t>
  </si>
  <si>
    <t>COG001Presence of mines and improvised explosive devices</t>
  </si>
  <si>
    <t>COG001Restriction and obstruction of access to services and assistance</t>
  </si>
  <si>
    <t>COG001Restriction of movement (impediments to freedom of movement and/or administrative restrictions)</t>
  </si>
  <si>
    <t>COG001Violence against personnel, facilities and assets</t>
  </si>
  <si>
    <t>Ukraine Now accessed 19/08/2022</t>
  </si>
  <si>
    <t>https://ukraine.ua/faq/how-big-is-ukraine/</t>
  </si>
  <si>
    <t>The entire country is considered affected by the crisis because of the ongoing full scale Russian invasion since 2022, which includes country wide air attacks, including in critical civilian infrastructure such as energy production facilities. Displacemnet is also country wide, and IDPs are present in every oblast of Ukraine.</t>
  </si>
  <si>
    <t>UKR002Landmass affected</t>
  </si>
  <si>
    <t>DSWD 23/11/2024; City Population accessed 26/11/2024</t>
  </si>
  <si>
    <t>https://dromic.dswd.gov.ph/wp-content/uploads/2024/11/DSWD-DROMIC-Report-55-on-Severe-Tropical-Storm-Kristine-and-Super-Typhoon-Leon-as-of-23-November-2024-6AM.pdf
http://www.citypopulation.de/en/philippines/admin/</t>
  </si>
  <si>
    <t>This is the total area of the provinces affected by the typhoons Trami and Kong-rey.
Provinces which have less than 1% of the population indicated as affected in the DSWD (government department) situation report are excluded. This adjustment has been done to avoid overestimation.</t>
  </si>
  <si>
    <t>PHL016Landmass affected</t>
  </si>
  <si>
    <t>DSWD 23/11/2024</t>
  </si>
  <si>
    <t>https://dromic.dswd.gov.ph/wp-content/uploads/2024/11/DSWD-DROMIC-Report-55-on-Severe-Tropical-Storm-Kristine-and-Super-Typhoon-Leon-as-of-23-November-2024-6AM.pdf</t>
  </si>
  <si>
    <t>Total number of people affected by typhoons Trami and Kong-rey according to the DSWD (government department) situation report</t>
  </si>
  <si>
    <t>PHL016People affected</t>
  </si>
  <si>
    <t>NDRRMC 12/11/2024</t>
  </si>
  <si>
    <t>https://ndrrmc.gov.ph/attachments/article/4271/SitRep_No._36_for_Combined_Effects_of_TCs_KRISTINE_and_LEON.pdf</t>
  </si>
  <si>
    <t>Number of crisis related in injuries in the last 6 months.</t>
  </si>
  <si>
    <t>PHL016Injuries reported</t>
  </si>
  <si>
    <t>Number of crisis-related fatalities in the last 6 months. Six months previous to the month the severity index (SI) is calculated are considered. For example, for the January 2023 version of SI, months considered will be July 2022 to December 2022.</t>
  </si>
  <si>
    <t>PHL016Fatalities reported</t>
  </si>
  <si>
    <t>HCT Philippines/OCHA 12/11/2024</t>
  </si>
  <si>
    <t>https://reliefweb.int/report/philippines/philippines-tropical-cyclones-and-floods-humanitarian-needs-and-priorities-nov-2024-jan-2025</t>
  </si>
  <si>
    <t xml:space="preserve">It is the number of people in need of humanitarian assistance estimated by HCT Philippines and OCHA.
</t>
  </si>
  <si>
    <t>PHL016People in Need</t>
  </si>
  <si>
    <t>DSWD 23/11/2024; HCT Philippines/OCHA 12/11/2024</t>
  </si>
  <si>
    <t>https://dromic.dswd.gov.ph/wp-content/uploads/2024/11/DSWD-DROMIC-Report-55-on-Severe-Tropical-Storm-Kristine-and-Super-Typhoon-Leon-as-of-23-November-2024-6AM.pdf
https://reliefweb.int/report/philippines/philippines-tropical-cyclones-and-floods-humanitarian-needs-and-priorities-nov-2024-jan-2025</t>
  </si>
  <si>
    <t>According to INFORM methodology, Level 2 = people affected - PIN</t>
  </si>
  <si>
    <t>PHL016Stressed humanitarian conditions - Level 2</t>
  </si>
  <si>
    <t>All PIN is assigned to Level 3 as there is not enough data to assign a figure to level 4 and level 5</t>
  </si>
  <si>
    <t>PHL016Moderate humanitarian conditions - Level 3</t>
  </si>
  <si>
    <t>PHL016Buildings in affected area</t>
  </si>
  <si>
    <t>Total damage caused by typhoons Trami and Kong-rey.</t>
  </si>
  <si>
    <t>PHL016Economic Losses</t>
  </si>
  <si>
    <t>2024 Monsoon Floods in India</t>
  </si>
  <si>
    <t>IND006</t>
  </si>
  <si>
    <t>India</t>
  </si>
  <si>
    <t>IND006Denial of existence of humanitarian needs or entitlements to assistance</t>
  </si>
  <si>
    <t>IND006Impediments to entry into country (bureaucratic and administrative)</t>
  </si>
  <si>
    <t>IND006Interference into implementation of humanitarian activities</t>
  </si>
  <si>
    <t>IND006Ongoing insecurity/hostilities affecting humanitarian assistance</t>
  </si>
  <si>
    <t>IND006Physical constraints in the environment (obstacles related to terrain, climate, lack of infrastructure, etc.)</t>
  </si>
  <si>
    <t>IND006Presence of mines and improvised explosive devices</t>
  </si>
  <si>
    <t>IND006Restriction and obstruction of access to services and assistance</t>
  </si>
  <si>
    <t>IND006Restriction of movement (impediments to freedom of movement and/or administrative restrictions)</t>
  </si>
  <si>
    <t>IND006Violence against personnel, facilities and assets</t>
  </si>
  <si>
    <t>PAK004Denial of existence of humanitarian needs or entitlements to assistance</t>
  </si>
  <si>
    <t>PAK004Impediments to entry into country (bureaucratic and administrative)</t>
  </si>
  <si>
    <t>PAK004Interference into implementation of humanitarian activities</t>
  </si>
  <si>
    <t>PAK004Ongoing insecurity/hostilities affecting humanitarian assistance</t>
  </si>
  <si>
    <t>PAK004Physical constraints in the environment (obstacles related to terrain, climate, lack of infrastructure, etc.)</t>
  </si>
  <si>
    <t>PAK004Presence of mines and improvised explosive devices</t>
  </si>
  <si>
    <t>PAK004Restriction and obstruction of access to services and assistance</t>
  </si>
  <si>
    <t>PAK004Restriction of movement (impediments to freedom of movement and/or administrative restrictions)</t>
  </si>
  <si>
    <t>PAK004Violence against personnel, facilities and assets</t>
  </si>
  <si>
    <t>PHL003Presence of mines and improvised explosive devices</t>
  </si>
  <si>
    <t>NYT 03/06/2024</t>
  </si>
  <si>
    <t>https://www.nytimes.com/interactive/2024/06/03/world/europe/ukraine-destruction.html</t>
  </si>
  <si>
    <t>This is the number of buildings damaged and destroyed. This source was chosen because it analysed the number of damaged and destroyed buildings. The reliability is medium because the situation on the ground is highly dynamic, and the data may no longer be accurate due to recent developments for which there is no updated source.</t>
  </si>
  <si>
    <t>UKR002Buildings damaged</t>
  </si>
  <si>
    <t>UKR002Buildings destroyed</t>
  </si>
  <si>
    <t>IOM 15/02/2024 ; OCHA 04/04/2023</t>
  </si>
  <si>
    <t>https://reliefweb.int/report/ukraine/ukraine-and-neighbouring-countries-crisis-response-plan-2024; https://data.humdata.org/dataset/cod-ab-blr</t>
  </si>
  <si>
    <t>The whole landmass is considered affected as refugees reside in all admin 1 areas. The sources were chosen because they are the most reliable, OCHA provides landmass data and IOM is also reliable but one of the few available humanitarian sources on refugees from Ukraine in Belarus. The reliability is low because it cannot be triangulated/cross-verified.</t>
  </si>
  <si>
    <t>BLR002Landmass affected</t>
  </si>
  <si>
    <t>BLR002Illness cases reported</t>
  </si>
  <si>
    <t>BLR002Injuries reported</t>
  </si>
  <si>
    <t>BLR002Buildings damaged</t>
  </si>
  <si>
    <t>BLR002Buildings destroyed</t>
  </si>
  <si>
    <t>BLR002Buildings in affected area</t>
  </si>
  <si>
    <t>BLR002Economic Losses</t>
  </si>
  <si>
    <t>BLR002People facing limited access constraints</t>
  </si>
  <si>
    <t>BLR002People facing restricted access constraints</t>
  </si>
  <si>
    <t>BGR002Illness cases reported</t>
  </si>
  <si>
    <t>BGR002Injuries reported</t>
  </si>
  <si>
    <t>BGR002Buildings damaged</t>
  </si>
  <si>
    <t>BGR002Buildings destroyed</t>
  </si>
  <si>
    <t>BGR002Buildings in affected area</t>
  </si>
  <si>
    <t>BGR002Economic Losses</t>
  </si>
  <si>
    <t>BGR002People facing limited access constraints</t>
  </si>
  <si>
    <t>BGR002People facing restricted access constraints</t>
  </si>
  <si>
    <t>World Bank 2021 ; UNHCR 15/01/2024</t>
  </si>
  <si>
    <t>https://data.worldbank.org/indicator/AG.LND.TOTL.K2?locations=CZ ;  https://reliefweb.int/report/poland/ukraine-situation-regional-refugee-response-plan-january-december-2024</t>
  </si>
  <si>
    <t>This is the total landmass of Czechia. The whole country is considered exposed, as refugees reside across the country, therefore the total landmass of Czechia is considered affected. The sources were chosen because they are the most reliable, OCHA provides landmass data and UNHCR is the source for the Regional Response Plan 2024 on the crisis of refugees from Ukraine in Czechia. The reliability is high because the data is triangulated using multiple reliable sources.</t>
  </si>
  <si>
    <t>CZE002Landmass affected</t>
  </si>
  <si>
    <t>CZE002Illness cases reported</t>
  </si>
  <si>
    <t>CZE002Injuries reported</t>
  </si>
  <si>
    <t>CZE002Buildings damaged</t>
  </si>
  <si>
    <t>CZE002Buildings destroyed</t>
  </si>
  <si>
    <t>CZE002Buildings in affected area</t>
  </si>
  <si>
    <t>CZE002Economic Losses</t>
  </si>
  <si>
    <t>CZE002People facing limited access constraints</t>
  </si>
  <si>
    <t>CZE002People facing restricted access constraints</t>
  </si>
  <si>
    <t>World Bank 2022 ; UNHCR 15/01/2024</t>
  </si>
  <si>
    <t>https://data.worldbank.org/indicator/AG.LND.TOTL.K2?locations=EE ;  https://reliefweb.int/report/poland/ukraine-situation-regional-refugee-response-plan-january-december-2024</t>
  </si>
  <si>
    <t>The whole country is considered exposed, as refugees reside across the country, therefore the total landmass of Estonia is considered affected. The sources were chosen because they are the most reliable, OCHA provides landmass data and UNHCR is the source for the Regional Response Plan 2024 on the crisis of refugees from Ukraine in Estonia. The reliability is high because the data is triangulated using multiple reliable sources.</t>
  </si>
  <si>
    <t>EST002Landmass affected</t>
  </si>
  <si>
    <t>EST002Illness cases reported</t>
  </si>
  <si>
    <t>EST002Injuries reported</t>
  </si>
  <si>
    <t>EST002Buildings damaged</t>
  </si>
  <si>
    <t>EST002Buildings destroyed</t>
  </si>
  <si>
    <t>EST002Buildings in affected area</t>
  </si>
  <si>
    <t>EST002Economic Losses</t>
  </si>
  <si>
    <t>EST002People facing limited access constraints</t>
  </si>
  <si>
    <t>EST002People facing restricted access constraints</t>
  </si>
  <si>
    <t>OCHA 04/04/2023 ; UNHCR 15/01/2024</t>
  </si>
  <si>
    <t>https://data.humdata.org/dataset/cod-ab-hun/resource/8162c330-def5-4928-961b-acec84316374 ; https://reliefweb.int/report/poland/ukraine-situation-regional-refugee-response-plan-january-december-2024</t>
  </si>
  <si>
    <t>The whole country is considered exposed, as refugees reside across the country, therefore the total landmass of Hungary is considered affected. The sources were chosen because they are the most reliable, OCHA provides landmass data and UNHCR is the source for the Regional Response Plan 2024 on the crisis of refugees from Ukraine in Hungary. The reliability is high because the data is triangulated using multiple reliable sources.</t>
  </si>
  <si>
    <t>HUN002Landmass affected</t>
  </si>
  <si>
    <t>HUN002Illness cases reported</t>
  </si>
  <si>
    <t>HUN002Injuries reported</t>
  </si>
  <si>
    <t>HUN002Buildings damaged</t>
  </si>
  <si>
    <t>HUN002Buildings destroyed</t>
  </si>
  <si>
    <t>HUN002Buildings in affected area</t>
  </si>
  <si>
    <t>HUN002Economic Losses</t>
  </si>
  <si>
    <t>UNHCR 15/01/2024</t>
  </si>
  <si>
    <t>https://reliefweb.int/report/poland/ukraine-situation-regional-refugee-response-plan-january-december-2024</t>
  </si>
  <si>
    <t>In this crisis, 2 out of 5 population groups are affected: refugees and host population.</t>
  </si>
  <si>
    <t>HUN002Crisis affected groups</t>
  </si>
  <si>
    <t>HUN002People facing limited access constraints</t>
  </si>
  <si>
    <t>HUN002People facing restricted access constraints</t>
  </si>
  <si>
    <t>https://data.worldbank.org/indicator/AG.LND.TOTL.K2?locations=LV ; https://reliefweb.int/report/poland/ukraine-situation-regional-refugee-response-plan-january-december-2024</t>
  </si>
  <si>
    <t>The whole country is considered exposed, as refugees reside across the country, therefore the total landmass of Latvia is considered affected. The sources were chosen because they are the most reliable, OCHA provides landmass data and UNHCR is the source for the Regional Response Plan 2024 on the crisis of refugees from Ukraine in Latvia. The reliability is high because the data is triangulated using multiple reliable sources.</t>
  </si>
  <si>
    <t>LVA002Landmass affected</t>
  </si>
  <si>
    <t>LVA002Illness cases reported</t>
  </si>
  <si>
    <t>LVA002Injuries reported</t>
  </si>
  <si>
    <t>LVA002Buildings damaged</t>
  </si>
  <si>
    <t>LVA002Buildings destroyed</t>
  </si>
  <si>
    <t>LVA002Buildings in affected area</t>
  </si>
  <si>
    <t>LVA002Economic Losses</t>
  </si>
  <si>
    <t>LVA002People facing limited access constraints</t>
  </si>
  <si>
    <t>LVA002People facing restricted access constraints</t>
  </si>
  <si>
    <t>World Bank 2021; UNHCR 15/01/2024</t>
  </si>
  <si>
    <t>https://data.worldbank.org/indicator/AG.LND.TOTL.K2?locations=LT ;  https://reliefweb.int/report/poland/ukraine-situation-regional-refugee-response-plan-january-december-2024</t>
  </si>
  <si>
    <t>The whole country is considered exposed, as refugees reside across the country, therefore the total landmass of Lithuania is considered affected. The sources were chosen because they are the most reliable, OCHA provides landmass data and UNHCR is the source for the Regional Response Plan 2024 on the crisis of refugees from Ukraine in Lithuania. The reliability is high because the data is triangulated using multiple reliable sources.</t>
  </si>
  <si>
    <t>LTU002Landmass affected</t>
  </si>
  <si>
    <t>LTU002Illness cases reported</t>
  </si>
  <si>
    <t>LTU002Injuries reported</t>
  </si>
  <si>
    <t>LTU002Buildings damaged</t>
  </si>
  <si>
    <t>LTU002Buildings destroyed</t>
  </si>
  <si>
    <t>LTU002Buildings in affected area</t>
  </si>
  <si>
    <t>LTU002Economic Losses</t>
  </si>
  <si>
    <t>LTU002People facing limited access constraints</t>
  </si>
  <si>
    <t>LTU002People facing restricted access constraints</t>
  </si>
  <si>
    <t>https://data.worldbank.org/indicator/AG.LND.TOTL.K2?locations=MD ; https://reliefweb.int/report/poland/ukraine-situation-regional-refugee-response-plan-january-december-2024</t>
  </si>
  <si>
    <t>The whole country is considered exposed, as refugees reside across the country, therefore the total landmass of Moldova is considered affected. The sources were chosen because they are the most reliable, OCHA provides landmass data and UNHCR is the source for the Regional Response Plan 2024 on the crisis of refugees from Ukraine in Moldova. The reliability is high because the data is triangulated using multiple reliable sources.</t>
  </si>
  <si>
    <t>MDA002Landmass affected</t>
  </si>
  <si>
    <t>MDA002Illness cases reported</t>
  </si>
  <si>
    <t>MDA002Injuries reported</t>
  </si>
  <si>
    <t>MDA002Buildings damaged</t>
  </si>
  <si>
    <t>MDA002Buildings destroyed</t>
  </si>
  <si>
    <t>MDA002Buildings in affected area</t>
  </si>
  <si>
    <t>MDA002Economic Losses</t>
  </si>
  <si>
    <t>MDA002Crisis affected groups</t>
  </si>
  <si>
    <t>MDA002People facing limited access constraints</t>
  </si>
  <si>
    <t>MDA002People facing restricted access constraints</t>
  </si>
  <si>
    <t>https://data.worldbank.org/indicator/AG.LND.TOTL.K2?locations=PL ;  https://reliefweb.int/report/poland/ukraine-situation-regional-refugee-response-plan-january-december-2024</t>
  </si>
  <si>
    <t>The whole country is considered exposed, as refugees reside across the country, therefore the total landmass of Poland is considered affected. The sources were chosen because they are the most reliable, OCHA provides landmass data and UNHCR is the source for the Regional Response Plan 2024 on the crisis of refugees from Ukraine in Poland. The reliability is high because the data is triangulated using multiple reliable sources.</t>
  </si>
  <si>
    <t>POL002Landmass affected</t>
  </si>
  <si>
    <t>POL002Illness cases reported</t>
  </si>
  <si>
    <t>POL002Injuries reported</t>
  </si>
  <si>
    <t>POL002Buildings damaged</t>
  </si>
  <si>
    <t>POL002Buildings destroyed</t>
  </si>
  <si>
    <t>POL002Buildings in affected area</t>
  </si>
  <si>
    <t>POL002Economic Losses</t>
  </si>
  <si>
    <t>POL002People facing limited access constraints</t>
  </si>
  <si>
    <t>POL002People facing restricted access constraints</t>
  </si>
  <si>
    <t>OCHA 04/04/2023 ; UNHCR 15/01/2024 ; Militarnyi 14/12/2023</t>
  </si>
  <si>
    <t>https://data.humdata.org/dataset/cod-ab-rou ; https://reliefweb.int/report/poland/ukraine-situation-regional-refugee-response-plan-january-december-2024 ; https://mil.in.ua/en/news/russian-drone-crashes-in-romania/</t>
  </si>
  <si>
    <t>The whole country is considered exposed, as refugees reside across the country, therefore the total landmass of Romania is considered affected. The sources were chosen because they are the most reliable, OCHA provides landmass data and UNHCR is the source for the Regional Response Plan 2024 on the crisis of refugees from Ukraine in Romania. The reliability is high because the data is triangulated using multiple reliable sources.</t>
  </si>
  <si>
    <t>ROU002Landmass affected</t>
  </si>
  <si>
    <t>ROU002Illness cases reported</t>
  </si>
  <si>
    <t>ROU002Injuries reported</t>
  </si>
  <si>
    <t>ROU002Buildings damaged</t>
  </si>
  <si>
    <t>ROU002Buildings destroyed</t>
  </si>
  <si>
    <t>ROU002Buildings in affected area</t>
  </si>
  <si>
    <t>ROU002Economic Losses</t>
  </si>
  <si>
    <t>ROU002People facing limited access constraints</t>
  </si>
  <si>
    <t>ROU002People facing restricted access constraints</t>
  </si>
  <si>
    <t>World Bank 2021</t>
  </si>
  <si>
    <t>https://data.worldbank.org/indicator/AG.LND.TOTL.K2?locations=SK</t>
  </si>
  <si>
    <t>The whole country is considered exposed, as refugees reside across the country, therefore the total landmass of Slovakia is considered affected. The sources were chosen because they are the most reliable, OCHA provides landmass data and UNHCR is the source for the Regional Response Plan 2024 on the crisis of refugees from Ukraine in Slovakia. The reliability is high because the data is triangulated using multiple reliable sources.</t>
  </si>
  <si>
    <t>SVK002Landmass affected</t>
  </si>
  <si>
    <t>SVK002Illness cases reported</t>
  </si>
  <si>
    <t>SVK002Injuries reported</t>
  </si>
  <si>
    <t>Not applicable</t>
  </si>
  <si>
    <t>SVK002Buildings damaged</t>
  </si>
  <si>
    <t>SVK002Buildings destroyed</t>
  </si>
  <si>
    <t>SVK002Buildings in affected area</t>
  </si>
  <si>
    <t>SVK002Economic Losses</t>
  </si>
  <si>
    <t>SVK002People facing limited access constraints</t>
  </si>
  <si>
    <t>SVK002People facing restricted access constraints</t>
  </si>
  <si>
    <t>EGY004Illness cases reported</t>
  </si>
  <si>
    <t>EGY004Injuries reported</t>
  </si>
  <si>
    <t>EGY004Buildings damaged</t>
  </si>
  <si>
    <t>EGY004Buildings destroyed</t>
  </si>
  <si>
    <t>EGY004Buildings in affected area</t>
  </si>
  <si>
    <t>EGY004Economic Losses</t>
  </si>
  <si>
    <t>EGY004People facing limited access constraints</t>
  </si>
  <si>
    <t>EGY004People facing restricted access constraints</t>
  </si>
  <si>
    <t>ITA002Illness cases reported</t>
  </si>
  <si>
    <t>ITA002Injuries reported</t>
  </si>
  <si>
    <t>ITA002Buildings damaged</t>
  </si>
  <si>
    <t>ITA002Buildings destroyed</t>
  </si>
  <si>
    <t>ITA002Buildings in affected area</t>
  </si>
  <si>
    <t>ITA002Economic Losses</t>
  </si>
  <si>
    <t>ITA002People facing limited access constraints</t>
  </si>
  <si>
    <t>ITA002People facing restricted access constraints</t>
  </si>
  <si>
    <t>ESP002Illness cases reported</t>
  </si>
  <si>
    <t>ESP002Injuries reported</t>
  </si>
  <si>
    <t>ESP002Buildings damaged</t>
  </si>
  <si>
    <t>ESP002Buildings destroyed</t>
  </si>
  <si>
    <t>ESP002Buildings in affected area</t>
  </si>
  <si>
    <t>ESP002Economic Losses</t>
  </si>
  <si>
    <t>ESP002People facing limited access constraints</t>
  </si>
  <si>
    <t>ESP002People facing restricted access constraints</t>
  </si>
  <si>
    <t>World Bank accessed 26/03/2024</t>
  </si>
  <si>
    <t>https://data.worldbank.org/indicator/AG.LND.TOTL.K2?locations=RU</t>
  </si>
  <si>
    <t>The whole landmass is considered affected as refugees reside in across the country. The sources were chosen because they are the most reliable, OCHA provides landmass data and IOM is also reliable but one of the few available humanitarian sources on refugees from Ukraine in Russia . The reliability is low because it cannot be triangulated/cross-verified.</t>
  </si>
  <si>
    <t>RUS002Landmass affected</t>
  </si>
  <si>
    <t>PAK001Illness cases reported</t>
  </si>
  <si>
    <t>PAK001Buildings in affected area</t>
  </si>
  <si>
    <t>PAK001Economic Losses</t>
  </si>
  <si>
    <t>Typhoons Toraji, Usagi, Man-yi, and Yinxing in Philippines</t>
  </si>
  <si>
    <t>PHL017</t>
  </si>
  <si>
    <t>PSA accessed 15/12/2024</t>
  </si>
  <si>
    <t>https://psa.gov.ph/system/files/phcd/2022-12/Table%2520B%2520-%2520Population%2520and%2520Annual%2520Growth%2520Rates%2520by%2520Province%252C%2520City%252C%2520and%2520Municipality%2520-%2520By%2520Region_AGBA_rev.xlsx</t>
  </si>
  <si>
    <t>Total population of the Philippines</t>
  </si>
  <si>
    <t>PHL017Total population</t>
  </si>
  <si>
    <t>DSWD 14/12/2024; DSWD 23/11/2024; City Population accessed 14/12/2024</t>
  </si>
  <si>
    <t>https://dromic.dswd.gov.ph/wp-content/uploads/2024/12/DSWD-DROMIC-Report-41-on-Typhoon-Nika-Super-Typhoon-Ofel-and-Super-Typhoon-Pepito-as-of-14-December-2024-6AM.pdf
https://dromic.dswd.gov.ph/wp-content/uploads/2024/11/DSWD-DROMIC-Report-24-on-Typhoon-Marce-as-of-23-November-2024-6AM.pdf
http://www.citypopulation.de/en/philippines/admin/</t>
  </si>
  <si>
    <t>This is the total area of the provinces affected by typhoons Toraji, Usagi, Man-yi, and Yinxing, and their impacts.
Provinces which have less than 1% of the population indicated as affected in the DSWD (government department) situation report are excluded. This adjustment has been done to avoid overestimation.</t>
  </si>
  <si>
    <t>PHL017Landmass affected</t>
  </si>
  <si>
    <t>PSA accessed 15/12/2024; DSWD 14/12/2024; DSWD 23/11/2024</t>
  </si>
  <si>
    <t>https://psa.gov.ph/system/files/phcd/2022-12/Table%2520B%2520-%2520Population%2520and%2520Annual%2520Growth%2520Rates%2520by%2520Province%252C%2520City%252C%2520and%2520Municipality%2520-%2520By%2520Region_AGBA_rev.xlsx
https://dromic.dswd.gov.ph/wp-content/uploads/2024/12/DSWD-DROMIC-Report-41-on-Typhoon-Nika-Super-Typhoon-Ofel-and-Super-Typhoon-Pepito-as-of-14-December-2024-6AM.pdf
https://dromic.dswd.gov.ph/wp-content/uploads/2024/11/DSWD-DROMIC-Report-24-on-Typhoon-Marce-as-of-23-November-2024-6AM.pdf</t>
  </si>
  <si>
    <t>The number of people exposed corresponds to the sum of the population living in the provinces affected by typhoons Toraji, Usagi, Man-yi, and Yinxing, and their impacts.
Provinces which have less than 1% of the population indicated as affected in the DSWD (government department) situation reports are excluded. This adjustment has been done to avoid overestimation.
This population figure are taken from the Philippine Statistics Authority.
This source was chosen because it is very reliable and provides province-wise population figures.
The reliability of this data is medium because the data includes high-quality information alongside some elements with lower quality, resulting in an overall medium reliability.</t>
  </si>
  <si>
    <t>PHL017People exposed</t>
  </si>
  <si>
    <t>DSWD 14/12/2024; DSWD 23/11/2024</t>
  </si>
  <si>
    <t>https://dromic.dswd.gov.ph/wp-content/uploads/2024/12/DSWD-DROMIC-Report-41-on-Typhoon-Nika-Super-Typhoon-Ofel-and-Super-Typhoon-Pepito-as-of-14-December-2024-6AM.pdf
https://dromic.dswd.gov.ph/wp-content/uploads/2024/11/DSWD-DROMIC-Report-24-on-Typhoon-Marce-as-of-23-November-2024-6AM.pdf</t>
  </si>
  <si>
    <t>The number of people affected corresponds to the number of people affected by typhoons Toraji, Usagi, Man-yi, and Yinxing, and their impacts, according to the DSWD (government department) situation report. This figure is calculated from the province-wise affected population figures provided by DSWD reports. 
Provinces which have less than 1% of the population indicated as affected in the DSWD (government department) situation report are excluded. This adjustment has been done to avoid overestimation.
This source was chosen because it is very reliable.
The reliability of this indicator is medium because it includes high-quality information alongside some elements with lower quality, and is based on estimations, resulting in an overall medium reliability</t>
  </si>
  <si>
    <t>PHL017People affected</t>
  </si>
  <si>
    <t>NDRRMC 04/12/2024; NDRRMC 15/11/2024</t>
  </si>
  <si>
    <t xml:space="preserve">https://ndrrmc.gov.ph/attachments/article/4274/SitRep_No_34_for_the_Combined_Effects_TCs_NIKA_OFEL_and_PEPITO_2024.pdf
https://ndrrmc.gov.ph/attachments/article/4273/SitRep_No_13_for_TC_MARCE_2024.pdf
</t>
  </si>
  <si>
    <t>PHL017Injuries reported</t>
  </si>
  <si>
    <t>PHL017Fatalities reported</t>
  </si>
  <si>
    <t>HCT Philippines/OCHA 12/11/2024; HCT Philippines/OCHA 05/12/2024</t>
  </si>
  <si>
    <t>https://reliefweb.int/report/philippines/philippines-tropical-cyclones-and-floods-humanitarian-needs-and-priorities-nov-2024-jan-2025
https://reliefweb.int/report/philippines/philippines-tropical-cyclones-and-floods-revised-humanitarian-needs-and-priorities-nov-2024-april-2025</t>
  </si>
  <si>
    <t>The number of people in need according to HCT Philippines/OCHA. 
HCT Philippines/OCHA 12/11/2024 indicates that 892,800 people are in need because of typhoons Trami and Kong-rey, their imapcts. 
HCT Philippines/OCHA 05/12/2024 indicates that 2,600,000 people are in need due to typhoons Trami, Kong-rey, Toraji, Usagi, Man-yi, and Yinxing, and their impacts.
Therefore, people in need becuase of typhoons Toraji, Usagi, Man-yi, and Yinxing, and their impacts = 2,600,000 - 892,800 = 1,707,200.
These sources were chosen because they are very reliable.
The reliability of this indicator is high because it takes into consideration multiple/inter sectoral needs.</t>
  </si>
  <si>
    <t>PHL017People in Need</t>
  </si>
  <si>
    <t>According to INFORM SI methodology, the number of people in Level 1 is equal to the people exposed minus the people affected. People in Level 1 are able to meet their basic needs without employing irreversible coping strategies.</t>
  </si>
  <si>
    <t>PHL017Minimal humanitarian conditions - Level 1</t>
  </si>
  <si>
    <t>DSWD 14/12/2024; DSWD 23/11/2024; HCT Philippines/OCHA 12/11/2024; HCT Philippines/OCHA 05/12/2024</t>
  </si>
  <si>
    <t>https://dromic.dswd.gov.ph/wp-content/uploads/2024/12/DSWD-DROMIC-Report-41-on-Typhoon-Nika-Super-Typhoon-Ofel-and-Super-Typhoon-Pepito-as-of-14-December-2024-6AM.pdf
https://dromic.dswd.gov.ph/wp-content/uploads/2024/11/DSWD-DROMIC-Report-24-on-Typhoon-Marce-as-of-23-November-2024-6AM.pdf
https://reliefweb.int/report/philippines/philippines-tropical-cyclones-and-floods-humanitarian-needs-and-priorities-nov-2024-jan-2025
https://reliefweb.int/report/philippines/philippines-tropical-cyclones-and-floods-revised-humanitarian-needs-and-priorities-nov-2024-april-2025</t>
  </si>
  <si>
    <t>According to INFORM SI methodology, the number of people in Level 2 is equal to the people affected minus the people in need. People in Level 2 might be facing some difficulties accessing basic services but are able to meet their needs without external assistance.</t>
  </si>
  <si>
    <t>PHL017Stressed humanitarian conditions - Level 2</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</si>
  <si>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These sources were chosen because they are very reliable and it is comprehensive of multiple sectors.
The reliability of this data is medium because the data includes high-quality information alongside some elements with lower quality, resulting in an overall medium reliability. At least some people who are assigned to level 3 are likely facing level 4 or even level 5 humanitarian conditions; however, there is not enough information to assign them to levels 4 and 5.</t>
  </si>
  <si>
    <t>PHL017Moderate humanitarian conditions - Level 3</t>
  </si>
  <si>
    <t xml:space="preserve">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
  </si>
  <si>
    <t>PHL017Severe humanitarian conditions - Level 4</t>
  </si>
  <si>
    <t>PHL017Extreme humanitarian conditions - Level 5</t>
  </si>
  <si>
    <t>In this crisis, 4 out of 5 population groups are affected: IDPs, host population, non-host population, and returnees.</t>
  </si>
  <si>
    <t>PHL017Crisis affected groups</t>
  </si>
  <si>
    <t>PHL017People facing limited access constraints</t>
  </si>
  <si>
    <t>PHL017People facing restricted access constraints</t>
  </si>
  <si>
    <t>PHL017Illness cases reported</t>
  </si>
  <si>
    <t>PHL017Buildings in affected area</t>
  </si>
  <si>
    <t>Total damage caused by typhoons Toraji, Usagi, Man-yi, and Yinxing, and their impacts.</t>
  </si>
  <si>
    <t>PHL017Economic Losses</t>
  </si>
  <si>
    <t>PHL016Total population</t>
  </si>
  <si>
    <t>PSA accessed 26/11/2024; DSWD 23/11/2024</t>
  </si>
  <si>
    <t>https://psa.gov.ph/system/files/phcd/2022-12/Table%2520B%2520-%2520Population%2520and%2520Annual%2520Growth%2520Rates%2520by%2520Province%252C%2520City%252C%2520and%2520Municipality%2520-%2520By%2520Region_AGBA_rev.xlsx
https://dromic.dswd.gov.ph/wp-content/uploads/2024/11/DSWD-DROMIC-Report-55-on-Severe-Tropical-Storm-Kristine-and-Super-Typhoon-Leon-as-of-23-November-2024-6AM.pdf</t>
  </si>
  <si>
    <t>The number of people exposed corresponds to the sum of the population living in the provinces affected by typhoons Trami and Kong-rey, and their impacts.
Provinces which have less than 1% of the population indicated as affected in the DSWD (government department) situation report are excluded. This adjustment has been done to avoid overestimation.
This province-wise population figures are taken from the Philippine Statistics Authority.
This source was chosen because it is very reliable and provides province-wise population figures.
The reliability of this indicator is medium because it includes high-quality information alongside some elements with lower quality, and is based on estimations, resulting in an overall medium reliability</t>
  </si>
  <si>
    <t>PHL016People exposed</t>
  </si>
  <si>
    <t>PHL016Minimal humanitarian conditions - Level 1</t>
  </si>
  <si>
    <t>PHL016Crisis affected groups</t>
  </si>
  <si>
    <t>Total population living in the Philippines</t>
  </si>
  <si>
    <t>PHL003Total population</t>
  </si>
  <si>
    <t>PSA accessed 15/12/2024; OCHA 23/07/2024; ACLED accessed 16/08/2024</t>
  </si>
  <si>
    <t>https://psa.gov.ph/system/files/phcd/2022-12/Table%2520B%2520-%2520Population%2520and%2520Annual%2520Growth%2520Rates%2520by%2520Province%252C%2520City%252C%2520and%2520Municipality%2520-%2520By%2520Region_AGBA_rev.xlsx
https://reliefweb.int/report/philippines/philippines-mindanao-displacement-snapshot-23-july-2024
https://acleddata.com/data-export-tool/</t>
  </si>
  <si>
    <t>The number of people exposed corresponds to total population affected by the crisis. The entire Mindanao island is considered to be affected by conflict/violence, so all the regions of the Mindanao islands are considered to be affected by the crises.
This population figure is taken from the Philippine Statistics Authority.
This source was chosen because it is very reliable and provides province-wise population figures.
The reliability of this data is medium because the data includes high-quality information alongside some elements with lower quality, resulting in an overall medium reliability.</t>
  </si>
  <si>
    <t>PHL003People exposed</t>
  </si>
  <si>
    <t>OCHA 01/12/2024</t>
  </si>
  <si>
    <t>https://reliefweb.int/report/philippines/philippines-mindanao-displacement-snapshot-30-november-2024</t>
  </si>
  <si>
    <t>The entire Mindanao island is considered to be affected by conflict/violence. There is limited information regarding how the conflict and violence affects people in the region. So, the people displaced by conflict and violence are considered as affected.
This source was chosen because it is a reliable source for the number of IDPs due to violence and conflict in the Mindanao islands.
The reliability of this indicator is medium because it includes high-quality information alongside some elements with lower quality, and is based on estimations, resulting in an overall medium reliability</t>
  </si>
  <si>
    <t>PHL003People affected</t>
  </si>
  <si>
    <t>The number of people displaced by the crisis is the total number of IDPs in the Mindanao islands according to OCHA due to violence and armed conflict.
Calculation using OCHA report: People displaced = Total IDPs -  IDPs due to natural hazards = 106,100.
This source was chosen because it is a very reliable source for the number of IDPs.
The reliability of this indicator is medium because the situation on the ground is highly dynamic, and the data may no longer be accurate due to recent developments for which there is no updated source</t>
  </si>
  <si>
    <t>PHL003People displaced</t>
  </si>
  <si>
    <t>The number of people in need includes the IDPs who have been displaced by violence and armed conflict. The entire Mindanao island is considered affected by conflict/violence. There is limited information regarding how the conflict/violence affects people in the region. So, people displaced are considered to be the people in need.
This source was chosen because it is a very reliable source for the number of IDPs.
The reliability of this indicator is medium because it includes high-quality information alongside some elements with lower quality, resulting in an overall medium reliability</t>
  </si>
  <si>
    <t>PHL003People in Need</t>
  </si>
  <si>
    <t>PSA accessed 15/12/2024; OCHA 23/07/2024; ACLED accessed 16/08/2024; OCHA 01/12/2024</t>
  </si>
  <si>
    <t>https://psa.gov.ph/system/files/phcd/2022-12/Table%2520B%2520-%2520Population%2520and%2520Annual%2520Growth%2520Rates%2520by%2520Province%252C%2520City%252C%2520and%2520Municipality%2520-%2520By%2520Region_AGBA_rev.xlsx
https://reliefweb.int/report/philippines/philippines-mindanao-displacement-snapshot-23-july-2024
https://acleddata.com/data-export-tool/
https://reliefweb.int/report/philippines/philippines-mindanao-displacement-snapshot-30-november-2024</t>
  </si>
  <si>
    <t>PHL003Minimal humanitarian conditions - Level 1</t>
  </si>
  <si>
    <t>PHL003Severe humanitarian conditions - Level 4</t>
  </si>
  <si>
    <t>PHL003Extreme humanitarian conditions - Level 5</t>
  </si>
  <si>
    <t>OCHA 17/05/2024; ECHO 29/04/2024</t>
  </si>
  <si>
    <t>https://reliefweb.int/report/philippines/philippines-mindanao-displacement-snapshot-17-may-2024
https://reliefweb.int/report/philippines/philippines-mindanao-armed-conflict-dg-echo-partners-local-authorities-echo-daily-flash-29-april-2024</t>
  </si>
  <si>
    <t>PHL003Crisis affected groups</t>
  </si>
  <si>
    <t>Multiple crises in the Philippines</t>
  </si>
  <si>
    <t>PHL001</t>
  </si>
  <si>
    <t>PHL001Denial of existence of humanitarian needs or entitlements to assistance</t>
  </si>
  <si>
    <t>PHL001Impediments to entry into country (bureaucratic and administrative)</t>
  </si>
  <si>
    <t>PHL001Interference into implementation of humanitarian activities</t>
  </si>
  <si>
    <t>PHL001Ongoing insecurity/hostilities affecting humanitarian assistance</t>
  </si>
  <si>
    <t>PHL001Physical constraints in the environment (obstacles related to terrain, climate, lack of infrastructure, etc.)</t>
  </si>
  <si>
    <t>PHL001Presence of mines and improvised explosive devices</t>
  </si>
  <si>
    <t>PHL001Restriction and obstruction of access to services and assistance</t>
  </si>
  <si>
    <t>PHL001Restriction of movement (impediments to freedom of movement and/or administrative restrictions)</t>
  </si>
  <si>
    <t>PHL001Violence against personnel, facilities and assets</t>
  </si>
  <si>
    <t>PHL017Denial of existence of humanitarian needs or entitlements to assistance</t>
  </si>
  <si>
    <t>PHL017Impediments to entry into country (bureaucratic and administrative)</t>
  </si>
  <si>
    <t>PHL017Interference into implementation of humanitarian activities</t>
  </si>
  <si>
    <t>PHL017Ongoing insecurity/hostilities affecting humanitarian assistance</t>
  </si>
  <si>
    <t>PHL017Physical constraints in the environment (obstacles related to terrain, climate, lack of infrastructure, etc.)</t>
  </si>
  <si>
    <t>PHL017Presence of mines and improvised explosive devices</t>
  </si>
  <si>
    <t>PHL017Restriction and obstruction of access to services and assistance</t>
  </si>
  <si>
    <t>PHL017Restriction of movement (impediments to freedom of movement and/or administrative restrictions)</t>
  </si>
  <si>
    <t>PHL017Violence against personnel, facilities and assets</t>
  </si>
  <si>
    <t>PHL001Total population</t>
  </si>
  <si>
    <t>City Population accessed 14/12/2024; OCHA 23/07/2024; ACLED accessed 16/08/2024; DSWD 23/11/2024 a; DSWD 14/12/2024; DSWD 23/11/2024 b</t>
  </si>
  <si>
    <t>http://www.citypopulation.de/en/philippines/admin/ 
https://reliefweb.int/report/philippines/philippines-mindanao-displacement-snapshot-23-july-2024
https://acleddata.com/data-export-tool/
https://dromic.dswd.gov.ph/wp-content/uploads/2024/11/DSWD-DROMIC-Report-55-on-Severe-Tropical-Storm-Kristine-and-Super-Typhoon-Leon-as-of-23-November-2024-6AM.pdf
https://dromic.dswd.gov.ph/wp-content/uploads/2024/12/DSWD-DROMIC-Report-41-on-Typhoon-Nika-Super-Typhoon-Ofel-and-Super-Typhoon-Pepito-as-of-14-December-2024-6AM.pdf
https://dromic.dswd.gov.ph/wp-content/uploads/2024/11/DSWD-DROMIC-Report-24-on-Typhoon-Marce-as-of-23-November-2024-6AM.pdf</t>
  </si>
  <si>
    <t>The total landmass of areas affected by the three individual crises (PHL003, PHL016, and PHL017). It is the sum of all landmasses of the provinces considered to be affected by the Mindanao conflict and typhoons Toraji, Usagi, Man-yi, Yinxing, Trami, and Kong-rey.
As the crises have overlapping areas, adjustments were made to avoid double counting.</t>
  </si>
  <si>
    <t>PHL001Landmass affected</t>
  </si>
  <si>
    <t>PSA accessed 15/12/2024; OCHA 23/07/2024; ACLED accessed 16/08/2024; DSWD 23/11/2024 a; DSWD 14/12/2024; DSWD 23/11/2024 b</t>
  </si>
  <si>
    <t>https://psa.gov.ph/system/files/phcd/2022-12/Table%2520B%2520-%2520Population%2520and%2520Annual%2520Growth%2520Rates%2520by%2520Province%252C%2520City%252C%2520and%2520Municipality%2520-%2520By%2520Region_AGBA_rev.xlsx
https://reliefweb.int/report/philippines/philippines-mindanao-displacement-snapshot-23-july-2024
https://acleddata.com/data-export-tool/
https://dromic.dswd.gov.ph/wp-content/uploads/2024/11/DSWD-DROMIC-Report-55-on-Severe-Tropical-Storm-Kristine-and-Super-Typhoon-Leon-as-of-23-November-2024-6AM.pdf
https://dromic.dswd.gov.ph/wp-content/uploads/2024/12/DSWD-DROMIC-Report-41-on-Typhoon-Nika-Super-Typhoon-Ofel-and-Super-Typhoon-Pepito-as-of-14-December-2024-6AM.pdf
https://dromic.dswd.gov.ph/wp-content/uploads/2024/11/DSWD-DROMIC-Report-24-on-Typhoon-Marce-as-of-23-November-2024-6AM.pdf</t>
  </si>
  <si>
    <t>The number of people exposed is the sum of all people exposed for each individual crisis for the Philippines. It is the sum of all populations living in the provinces considered to be affected by the Mindanao conflict and typhoons Toraji, Usagi, Man-yi, Yinxing, Trami, and Kong-rey. As the individual crises have overlapping areas, adjustments were made to avoid double counting.
This province-wise population figures are taken from the Philippine Statistics Authority.
This source was chosen because it is very reliable and provides province-wise population figures.
The reliability of this data is medium because the data includes high-quality information alongside some elements with lower quality, resulting in an overall medium reliability.</t>
  </si>
  <si>
    <t>PHL001People exposed</t>
  </si>
  <si>
    <t>OCHA 01/12/2024; DSWD 14/12/2024; DSWD 23/11/2024 a; DSWD 23/11/2024 b</t>
  </si>
  <si>
    <t>https://reliefweb.int/report/philippines/philippines-mindanao-displacement-snapshot-30-november-2024
https://dromic.dswd.gov.ph/wp-content/uploads/2024/12/DSWD-DROMIC-Report-41-on-Typhoon-Nika-Super-Typhoon-Ofel-and-Super-Typhoon-Pepito-as-of-14-December-2024-6AM.pdf
https://dromic.dswd.gov.ph/wp-content/uploads/2024/11/DSWD-DROMIC-Report-24-on-Typhoon-Marce-as-of-23-November-2024-6AM.pdf
https://dromic.dswd.gov.ph/wp-content/uploads/2024/11/DSWD-DROMIC-Report-55-on-Severe-Tropical-Storm-Kristine-and-Super-Typhoon-Leon-as-of-23-November-2024-6AM.pdf</t>
  </si>
  <si>
    <t>The number of people affected is the sum of all people affected for each individual crisis for the Philippines. It is the sum of all populations considered to be affected by the Mindanao conflict and typhoons Toraji, Usagi, Man-yi, Yinxing, Trami, and Kong-rey.
It is highly likely that many people who have been affected by multiple crises. Adjustments were made to avoid double counting. Also, for provinces affected by multiple crises, the crisis that affected more people was considered for calculation. A hypothetical example: PHL015 affected 100 people in province A and PHL016 affected 150 people in province A. The number of affected people for province A is considered to be 150.
The reliability of this indicator is medium because it includes high-quality information alongside some elements with lower quality, and is based on estimations, resulting in an overall medium reliability</t>
  </si>
  <si>
    <t>PHL001People affected</t>
  </si>
  <si>
    <t>NDRRMC 04/12/2024; NDRRMC 15/11/2024; NDRRMC 12/11/2024</t>
  </si>
  <si>
    <t>https://ndrrmc.gov.ph/attachments/article/4274/SitRep_No_34_for_the_Combined_Effects_TCs_NIKA_OFEL_and_PEPITO_2024.pdf
https://ndrrmc.gov.ph/attachments/article/4273/SitRep_No_13_for_TC_MARCE_2024.pdf
https://ndrrmc.gov.ph/attachments/article/4271/SitRep_No._36_for_Combined_Effects_of_TCs_KRISTINE_and_LEON.pdf</t>
  </si>
  <si>
    <t>Number of injuries in the last 6 months due to the three individual crises (PHL003, PHL016, and PHL017).</t>
  </si>
  <si>
    <t>PHL001Injuries reported</t>
  </si>
  <si>
    <t>PHL001Severe humanitarian conditions - Level 4</t>
  </si>
  <si>
    <t>PHL001Extreme humanitarian conditions - Level 5</t>
  </si>
  <si>
    <t>OCHA 17/05/2024; ECHO 29/04/2024; HCT Philippines/OCHA 12/11/2024; HCT Philippines/OCHA 05/12/2024</t>
  </si>
  <si>
    <t>https://reliefweb.int/report/philippines/philippines-mindanao-displacement-snapshot-17-may-2024
https://reliefweb.int/report/philippines/philippines-mindanao-armed-conflict-dg-echo-partners-local-authorities-echo-daily-flash-29-april-2024https://reliefweb.int/report/philippines/philippines-tropical-cyclones-and-floods-humanitarian-needs-and-priorities-nov-2024-jan-2025
https://reliefweb.int/report/philippines/philippines-tropical-cyclones-and-floods-revised-humanitarian-needs-and-priorities-nov-2024-april-2025</t>
  </si>
  <si>
    <t>PHL001Crisis affected groups</t>
  </si>
  <si>
    <t>PHL001People facing limited access constraints</t>
  </si>
  <si>
    <t>PHL001People facing restricted access constraints</t>
  </si>
  <si>
    <t>PHL001Illness cases reported</t>
  </si>
  <si>
    <t>PHL001Buildings in affected area</t>
  </si>
  <si>
    <t>https://ndrrmc.gov.ph/attachments/article/4274/SitRep_No_34_for_the_Combined_Effects_TCs_NIKA_OFEL_and_PEPITO_2024.pdf
https://ndrrmc.gov.ph/attachments/article/4273/SitRep_No_13_for_TC_MARCE_2024.pdf
https://ndrrmc.gov.ph/attachments/article/4271/SitRep_No._36_for_Combined_Effects_of_TCs_KRISTINE_and_LEON.pdf</t>
  </si>
  <si>
    <t>Total damage caused by the typhoon crises (PHL016 and PHL017).</t>
  </si>
  <si>
    <t>PHL001Economic Losses</t>
  </si>
  <si>
    <t>World Bank 2023; UNHCR accessed 26/12/2024</t>
  </si>
  <si>
    <t>https://data.worldbank.org/indicator/SP.POP.TOTL?locations=HU&amp;page=2+%3B+https%3A%2F%2F ; https://data.unhcr.org/en/situations/ukraine</t>
  </si>
  <si>
    <t>The number of people exposed corresponds to the total population of the country. This source was chosen because UNHCR and World bank are the reliable sources reporting population and refugee data. The reliability of this data is medium because the data includes high-quality information alongside some elements with lower quality, resulting in an overall medium reliability.</t>
  </si>
  <si>
    <t>HUN002People exposed</t>
  </si>
  <si>
    <t>UNHCR accessed 26/12/2024</t>
  </si>
  <si>
    <t>https://data.unhcr.org/en/situations/ukraine</t>
  </si>
  <si>
    <t>The number of people displaced by the crisis includes the number of refugees from Ukraine to Hungary. This figure is taken from UNHCR website. This source was chosen because UNHCR is the most reliable source reporting the number of refugees from Ukraine to Hungary. The reliability of this data is high because it is recent.</t>
  </si>
  <si>
    <t>HUN002People displaced</t>
  </si>
  <si>
    <t>ACLED accessed 26/12/2024</t>
  </si>
  <si>
    <t>All fatalities in Hungary the last 6 months according to ACLED data (1 July 2024 - 26 December 2024), related to all ACLED event types.</t>
  </si>
  <si>
    <t>HUN002Fatalities in all crises</t>
  </si>
  <si>
    <t xml:space="preserve">World Bank accessed 29/01/2025 </t>
  </si>
  <si>
    <t xml:space="preserve">https://data.worldbank.org/indicator/SP.POP.TOTL?locations=MX </t>
  </si>
  <si>
    <t xml:space="preserve">Total population figure from World Bank (2023). </t>
  </si>
  <si>
    <t>MEX003Total population</t>
  </si>
  <si>
    <t>Amnesty International accessed  29/01/2025; INEGI accessed 29/01/2025</t>
  </si>
  <si>
    <t>https://www.amnesty.org/es/documents/amr41/014/2010/es/;
https://www.inegi.org.mx/inegi/spc/doc/internet/1-geografiademexico/man_refgeog_extterr_vs_enero_30_2088.pdf</t>
  </si>
  <si>
    <t>Total of square kilometers of states through which migrant routes pass (overestimation), according to migrant route map from 2010 (no recent maps available). The states considered are: Baja California, Sonora, Chihuaha, Tamaulipas , Cohuila, Sinaloa, Jalisco, Mexico DF, Veracruz, Oxaca, Chiapas, Tabasco.</t>
  </si>
  <si>
    <t>MEX003Landmass affected</t>
  </si>
  <si>
    <t>Amnesty International accessed  29/01/2025; Gobierno de Mexico 07/02/2024 ; Strauss Center 01/08/2022; INEGI accessed 29/01/2025</t>
  </si>
  <si>
    <t xml:space="preserve">https://portales.segob.gob.mx/work/models/PoliticaMigratoria/CEM/Estadisticas/Sintesis_Graficas/Sintesis_2023.pdf ; 
https://www.strausscenter.org/wp-content/uploads/Aug_2022_Metering.pdf ;
https://www.amnesty.org/es/documents/amr41/014/2010/es/;
https://cuentame.inegi.org.mx/monografias/informacion/df/poblacion/
</t>
  </si>
  <si>
    <t xml:space="preserve">"Total of people living iin the affected area Baja California ,Sonora, Chihuaha, Tamaulipas, Cohuila
Sinaloa , Jalisco, Mexico DF, Veracruz, Oxaca, Chiapas, Tabasco,   + Mexicans forcefully returned from the USA in 2022  + Asylum-seekers on metering waitlists in August 2022 </t>
  </si>
  <si>
    <t>MEX003People exposed</t>
  </si>
  <si>
    <t>Government of Mexico acessed 30/01/2025</t>
  </si>
  <si>
    <t>http://www.politicamigratoria.gob.mx/es/PoliticaMigratoria/CuadrosBOLETIN?Anual=2024&amp;Secc=3</t>
  </si>
  <si>
    <t>Number of persons reported by the end of 2024 as irregular migrants to the Mexican government</t>
  </si>
  <si>
    <t>MEX003People affected</t>
  </si>
  <si>
    <t>MEX003People displaced</t>
  </si>
  <si>
    <t>There are no approximate or exact figures about injuries reported</t>
  </si>
  <si>
    <t>MEX003Injuries reported</t>
  </si>
  <si>
    <t>Missing Migrants accessed 02/01/2025</t>
  </si>
  <si>
    <t>https://missingmigrants.iom.int/region/americas?region_incident=4041&amp;route=3936&amp;year%5B%5D=13651&amp;incident_date%5Bmin%5D=&amp;incident_date%5Bmax%5D=</t>
  </si>
  <si>
    <t>Missing and dead migrants in the US-Mexican border past six months (July to January)</t>
  </si>
  <si>
    <t>MEX003Fatalities reported</t>
  </si>
  <si>
    <t>ACLED accessed 02/01/25; Missing Migrants accessed 02/01/2025</t>
  </si>
  <si>
    <t>https://acleddata.com/dashboard/#/dashboard; https://missingmigrants.iom.int/region/americas?region_incident=4041&amp;route=3936&amp;incident_date%5Bmin%5D=&amp;incident_date%5Bmax%5D=</t>
  </si>
  <si>
    <t>Number of fatalities of MEX 002 and Mex003</t>
  </si>
  <si>
    <t>MEX003Fatalities in all crises</t>
  </si>
  <si>
    <t>We take as PiN the total number of people reported by the end of 2024 as irregular migrants to the Mexican government due to the limitations they face after the US border closure decisions.</t>
  </si>
  <si>
    <t>MEX003People in Need</t>
  </si>
  <si>
    <t>Amnesty International accessed  29/01/2025; Gobierno de Mexico 07/02/2024 ; Strauss Center 01/08/2022; INEGI accessed 29/01/2025; Government of Mexico acessed 30/01/2025</t>
  </si>
  <si>
    <t xml:space="preserve">; http://portales.segob.gob.mx/work/models/PoliticaMigratoria/CEM/Estadisticas/Sintesis_Graficas/Sintesis_2023.pdf ; https://www.strausscenter.org/wp-content/uploads/Aug_2022_Metering.pdf ;https://www.amnesty.org/es/documents/amr41/014/2010/es/;
https://cuentame.inegi.org.mx/monografias/informacion/df/poblacion/;
https://www.unhcr.org/refugee-statistics/download/?url=JZ3p8k
</t>
  </si>
  <si>
    <t>The total number of people in minimum humanitarian condition- level 1, according to Inform Severity Methodology.</t>
  </si>
  <si>
    <t>MEX003Minimal humanitarian conditions - Level 1</t>
  </si>
  <si>
    <t>https://www.unhcr.org/refugee-statistics-uat/download/?url=JZ3p8k</t>
  </si>
  <si>
    <t>The total number of people in stressed humanitarian condition- level 2, according to Inform Severity Methodology.</t>
  </si>
  <si>
    <t>MEX003Stressed humanitarian conditions - Level 2</t>
  </si>
  <si>
    <t>https://www.gob.mx/cms/uploads/attachment/file/940822/Cierre_Julio-2024__1-Agosto_.pdf</t>
  </si>
  <si>
    <t>MEX003Moderate humanitarian conditions - Level 3</t>
  </si>
  <si>
    <t>There are no approximate or exact figures about severe humanitarian conditions</t>
  </si>
  <si>
    <t>MEX003Severe humanitarian conditions - Level 4</t>
  </si>
  <si>
    <t>There are no approximate or exact figures about extreme humanitarian conditions</t>
  </si>
  <si>
    <t>MEX003Extreme humanitarian conditions - Level 5</t>
  </si>
  <si>
    <t>UNCHR 31/12/2018</t>
  </si>
  <si>
    <t>Hosts, migrants/refugees, returnees</t>
  </si>
  <si>
    <t>MEX003Crisis affected groups</t>
  </si>
  <si>
    <t>MEX003Illness cases reported</t>
  </si>
  <si>
    <t>MEX003Buildings damaged</t>
  </si>
  <si>
    <t>Total population figure from World Bank</t>
  </si>
  <si>
    <t>MEX002Total population</t>
  </si>
  <si>
    <t>https://data.worldbank.org/indicator/AG.LND.TOTL.K2?locations=MX</t>
  </si>
  <si>
    <t>According to the IEP the entire mexican territory is affected by the criminal violence. Therefore, the landmass affected is all the mexican states .</t>
  </si>
  <si>
    <t>MEX002Landmass affected</t>
  </si>
  <si>
    <t>The people exposed to criminal violence is taken from total population minus people affected by mixed migration  (mex003) for not overlapping the aggregated crisis</t>
  </si>
  <si>
    <t>MEX002People exposed</t>
  </si>
  <si>
    <t>Internal Displacement Monitoring Centre (IMDC) 30/07/2024</t>
  </si>
  <si>
    <t>https://disasterdisplacement.org/resource/grid-2024/</t>
  </si>
  <si>
    <t xml:space="preserve">Total number of Internal displacements because of conflict and violence according to the 2024 annual report of IMDC.   NB:196,000 individuals have also been  Internally displaced but that is due to other factors. </t>
  </si>
  <si>
    <t>MEX002People affected</t>
  </si>
  <si>
    <t xml:space="preserve">Total number of Internal displacements because  conflict and violence as according to the 2024 annual report of IMDC.   NB:196,000 individuals have also been  Internally displaced but that is due to other factors. </t>
  </si>
  <si>
    <t>MEX002People displaced</t>
  </si>
  <si>
    <t>MEX002Injuries reported</t>
  </si>
  <si>
    <t>ACLED accessed 02/01/25</t>
  </si>
  <si>
    <t>Number of fatalities since October to January 2025</t>
  </si>
  <si>
    <t>MEX002Fatalities reported</t>
  </si>
  <si>
    <t>Number of fatalities  of MEX 002 and Mex003</t>
  </si>
  <si>
    <t>MEX002Fatalities in all crises</t>
  </si>
  <si>
    <t>There are no approximate or exact figures about people in need</t>
  </si>
  <si>
    <t>MEX002People in Need</t>
  </si>
  <si>
    <t xml:space="preserve">Internal Displacement Monitoring Centre (IMDC) 30/07/2024; World Bank accessed 29/01/2025 </t>
  </si>
  <si>
    <t xml:space="preserve">https://disasterdisplacement.org/resource/grid-2024/; https://data.worldbank.org/indicator/SP.POP.TOTL?locations=MX </t>
  </si>
  <si>
    <t>People exposed - people affected</t>
  </si>
  <si>
    <t>MEX002Minimal humanitarian conditions - Level 1</t>
  </si>
  <si>
    <t>People affected - People in need</t>
  </si>
  <si>
    <t>MEX002Stressed humanitarian conditions - Level 2</t>
  </si>
  <si>
    <t>There are no approximate or exact figures about moderate humanitarian conditions</t>
  </si>
  <si>
    <t>MEX002Moderate humanitarian conditions - Level 3</t>
  </si>
  <si>
    <t>MEX002Severe humanitarian conditions - Level 4</t>
  </si>
  <si>
    <t>MEX002Extreme humanitarian conditions - Level 5</t>
  </si>
  <si>
    <t>MEX002Crisis affected groups</t>
  </si>
  <si>
    <t>MEX002Illness cases reported</t>
  </si>
  <si>
    <t>MEX002Buildings damaged</t>
  </si>
  <si>
    <t>MEX002Buildings destroyed</t>
  </si>
  <si>
    <t>MEX002Buildings in affected area</t>
  </si>
  <si>
    <t>MEX002Economic Losses</t>
  </si>
  <si>
    <t>MEX001Total population</t>
  </si>
  <si>
    <t>https://data.worldbank.org/indicator/AG.LND.TOTL.K2?locations=MX ; https://www.visionofhumanity.org/wp-content/uploads/2021/05/ESP-MPI-2021-web-1.pdf</t>
  </si>
  <si>
    <t>MEX001Landmass affected</t>
  </si>
  <si>
    <t>According to the IEP the entire mexican territory is affected by the criminal violence. Therefore, the people exposed is the total population of the country. This also includes the people exposed by the mixed migration crisis.</t>
  </si>
  <si>
    <t>MEX001People exposed</t>
  </si>
  <si>
    <t>Internal Displacement Monitoring Centre (IMDC) 30/07/2024; Government of Mexico acessed 30/01/2025</t>
  </si>
  <si>
    <t>https://disasterdisplacement.org/resource/grid-2024/; http://www.politicamigratoria.gob.mx/es/PoliticaMigratoria/CuadrosBOLETIN?Anual=2024&amp;Secc=3</t>
  </si>
  <si>
    <t>Total number of IDPs because of conflict and violence as of 2024 according to the annual report of IMDC + Others of concern + Number of persons reported by the end of 2024 as irregular migrants to the Mexican government</t>
  </si>
  <si>
    <t>MEX001People affected</t>
  </si>
  <si>
    <t>MEX001People displaced</t>
  </si>
  <si>
    <t>MEX001Injuries reported</t>
  </si>
  <si>
    <t>MEX001Fatalities reported</t>
  </si>
  <si>
    <t>MEX001Fatalities in all crises</t>
  </si>
  <si>
    <t>MEX001People in Need</t>
  </si>
  <si>
    <t>World Bank accessed 29/01/2025; Internal Displacement Monitoring Centre (IMDC) 30/07/2024; Government of Mexico acessed 30/01/2025</t>
  </si>
  <si>
    <t>https://data.worldbank.org/indicator/SP.POP.TOTL?locations=MX ; https://disasterdisplacement.org/resource/grid-2024/; http://www.politicamigratoria.gob.mx/es/PoliticaMigratoria/CuadrosBOLETIN?Anual=2024&amp;Secc=3</t>
  </si>
  <si>
    <t>MEX001Minimal humanitarian conditions - Level 1</t>
  </si>
  <si>
    <t>People affected - people in need</t>
  </si>
  <si>
    <t>MEX001Stressed humanitarian conditions - Level 2</t>
  </si>
  <si>
    <t>Migrants recognized as refugees or in complementary protection by the Mexican Commission for Refugee Assistance (COMAR) from 2013 to 2023 (until September). However, there are no exact figures about the total number of people in need as they are in constant movement through the country and not all of them are registered.</t>
  </si>
  <si>
    <t>MEX001Moderate humanitarian conditions - Level 3</t>
  </si>
  <si>
    <t>MEX001Severe humanitarian conditions - Level 4</t>
  </si>
  <si>
    <t>MEX001Extreme humanitarian conditions - Level 5</t>
  </si>
  <si>
    <t>https://www.internal-displacement.org/sites/default/files/publications/documents/grid2021_idmc.pdf ; https://www.unhcr.org/refugee-statistics-uat/download/?url=JZ3p8k</t>
  </si>
  <si>
    <t>MEX001Crisis affected groups</t>
  </si>
  <si>
    <t>MEX001Illness cases reported</t>
  </si>
  <si>
    <t>MEX001Buildings damaged</t>
  </si>
  <si>
    <t>MEX001Buildings destroyed</t>
  </si>
  <si>
    <t>MEX001Buildings in affected area</t>
  </si>
  <si>
    <t>MEX001Economic Losses</t>
  </si>
  <si>
    <t>TTO002Illness cases reported</t>
  </si>
  <si>
    <t>TTO002Buildings damaged</t>
  </si>
  <si>
    <t>TTO002Buildings destroyed</t>
  </si>
  <si>
    <t>TTO002Buildings in affected area</t>
  </si>
  <si>
    <t>TTO002Economic Losses</t>
  </si>
  <si>
    <t>World Bank accessed 29/01/2025; MPI  accessed 29/01/2025</t>
  </si>
  <si>
    <t>https://data.worldbank.org/indicator/SP.POP.TOTL?locations=NI;https://reliefweb.int/report/nicaragua/crisis-prompts-record-emigration-nicaragua-surpassing-cold-war-era</t>
  </si>
  <si>
    <t>Total number of pepopulation of Nicaragua  (6,823,613) -  10% of Nicaraguans reside outside the country as workers, refugees, or refugee applicants, and many live in irregular migratory conditions. The main destinations are the United States (44%), Costa Rica (43%), Spain (3.8%), Panama (2%), and Canada (1.55%). in other countries (682361)</t>
  </si>
  <si>
    <t>NIC001Total population</t>
  </si>
  <si>
    <t>https://data.worldbank.org/indicator/AG.LND.TOTL.K2?locations=NI</t>
  </si>
  <si>
    <t>Total landmass of the country is considered as affected as the entire country is exposed to the socioeconomic crisis</t>
  </si>
  <si>
    <t>NIC001Landmass affected</t>
  </si>
  <si>
    <t>The total country is exposed to the socioeconomic crisis, so the total population is considered as exposed to the socioeconomic crisis.</t>
  </si>
  <si>
    <t>NIC001People exposed</t>
  </si>
  <si>
    <t>Ministerio de Asuntos Exteriores del Reino de España 01/01/2024</t>
  </si>
  <si>
    <t>https://www.exteriores.gob.es/Documents/FichasPais/NICARAGUA_FICHA%20PAIS.pdf</t>
  </si>
  <si>
    <t>Because of the lack of information, Nicaragua's most affected population is assumed to be those living in the most populated cities: Managua 1.061.054 residents; León 213.718; Masaya 191.574; Chinandega 137.539 and Matagalpa 169.540</t>
  </si>
  <si>
    <t>NIC001People affected</t>
  </si>
  <si>
    <t>MPI  accessed 29/01/2025</t>
  </si>
  <si>
    <t>https://migrants-refugees.va/country-profile/nicaragua/#:~:text=Currently%2C%20it%20is%20estimated%20that,%2C%20and%20Canada%20(1.55%25).</t>
  </si>
  <si>
    <t>Nicaragua is not a country that is attracting migrant population; on the contrary, approximately 10% of its population has already emigrated. The movement of people entering the country is minimal. In 2019, 42,172 people entered the country (58% women and 42% men). Among them, 13,057 (39%) came from Honduras, 11,283 (26.8%) from Costa Rica and 3,777 (8.9%) from the United States. Nicaragua is also one of the signatories of the Central American Single Visa Treaty with Guatemala, Honduras, and El Salvador, which allows nationals of those four countries to enter the other territories for tourism or commercial purposes, but not as labour migrants. +10% of Nicaraguans reside outside the country as workers, refugees, or refugee applicants, and many live in irregular migratory conditions. The main destinations are the United States (44%), Costa Rica (43%), Spain (3.8%), Panama (2%), and Canada (1.55%). in other countries (682361)</t>
  </si>
  <si>
    <t>NIC001People displaced</t>
  </si>
  <si>
    <t>NIC001Injuries reported</t>
  </si>
  <si>
    <t>Fatalities reported in battles, protests, riots, and violence against civilians  in the last 6 months</t>
  </si>
  <si>
    <t>NIC001Fatalities reported</t>
  </si>
  <si>
    <t>Fatalities reported in battles, protests, riots, and violence against civilians in the last 6 months</t>
  </si>
  <si>
    <t>NIC001Fatalities in all crises</t>
  </si>
  <si>
    <t>NIC001People in Need</t>
  </si>
  <si>
    <t>World Bank accessed 29/01/2025; MPI  accessed 29/01/2025; Retrieving data. Wait a few seconds and try to cut or copy again.</t>
  </si>
  <si>
    <t>https://data.worldbank.org/indicator/SP.POP.TOTL?locations=NI;https://reliefweb.int/report/nicaragua/crisis-prompts-record-emigration-nicaragua-surpassing-cold-war-era; https://www.exteriores.gob.es/Documents/FichasPais/NICARAGUA_FICHA%20PAIS.pdf</t>
  </si>
  <si>
    <t>NIC001Minimal humanitarian conditions - Level 1</t>
  </si>
  <si>
    <t>NIC001Stressed humanitarian conditions - Level 2</t>
  </si>
  <si>
    <t>NIC001Moderate humanitarian conditions - Level 3</t>
  </si>
  <si>
    <t>NIC001Severe humanitarian conditions - Level 4</t>
  </si>
  <si>
    <t>NIC001Extreme humanitarian conditions - Level 5</t>
  </si>
  <si>
    <t>NIC001Crisis affected groups</t>
  </si>
  <si>
    <t>NIC001Illness cases reported</t>
  </si>
  <si>
    <t>NIC001Buildings damaged</t>
  </si>
  <si>
    <t>NIC001Buildings destroyed</t>
  </si>
  <si>
    <t>NIC001Buildings in affected area</t>
  </si>
  <si>
    <t>NIC001Economic Losses</t>
  </si>
  <si>
    <t>World Bank accessed  27/01/2025</t>
  </si>
  <si>
    <t>https://data.worldbank.org/indicator/SP.POP.TOTL?locations=DO</t>
  </si>
  <si>
    <t xml:space="preserve">Total population of the country according to the World Bank </t>
  </si>
  <si>
    <t>DOM002Total population</t>
  </si>
  <si>
    <t>https://data.worldbank.org/indicator/AG.LND.TOTL.K2?locations=DO</t>
  </si>
  <si>
    <t>Total landmass of the country as the whole country is exposed</t>
  </si>
  <si>
    <t>DOM002Landmass affected</t>
  </si>
  <si>
    <t xml:space="preserve">Total population of the country according to the World Bank is people exposed since all the population is exposed to this crisis </t>
  </si>
  <si>
    <t>DOM002People exposed</t>
  </si>
  <si>
    <t>R4V 17/12/2024</t>
  </si>
  <si>
    <t>https://www.r4v.info/en/rmrp2025-2026</t>
  </si>
  <si>
    <t>All Venezuelan refugees and migrants in Dominican Republic  are considered as the affected population.These figures represent the sum of Venezuelan refugees and migrants shared by host governments as of August 2024</t>
  </si>
  <si>
    <t>DOM002People affected</t>
  </si>
  <si>
    <t>The total of Venezuelan refugees and migrants in Dominican Republic is considered as the displaced population.</t>
  </si>
  <si>
    <t>DOM002People displaced</t>
  </si>
  <si>
    <t>DOM002Injuries reported</t>
  </si>
  <si>
    <t>There are no approximate or exact figures about fatalities reported</t>
  </si>
  <si>
    <t>DOM002Fatalities reported</t>
  </si>
  <si>
    <t>DOM002Fatalities in all crises</t>
  </si>
  <si>
    <t>The number of people in need includes all Venezuelan Refugees and Migrants in Dominican Republic in need of humanitarian assistance as reported by R4V. This source was chosen because it is the most reliable source reporting the number of  Venezuelan Refugees and Migrants in Dominican Republic</t>
  </si>
  <si>
    <t>DOM002People in Need</t>
  </si>
  <si>
    <t>World Bank 27/01/2025;  R4V 17/12/2024</t>
  </si>
  <si>
    <t>https://data.worldbank.org/indicator/SP.POP.TOTL?locations=DO;  https://www.r4v.info/en/rmrp2025-2026</t>
  </si>
  <si>
    <t>The total number of people in minimal humanitarian condition level in the country due to this crisis. People exposed - People affected</t>
  </si>
  <si>
    <t>DOM002Minimal humanitarian conditions - Level 1</t>
  </si>
  <si>
    <t xml:space="preserve">The total number of people in stresssed humanitarian condition level in the country due to this crisis. People affected - People in need. </t>
  </si>
  <si>
    <t>DOM002Stressed humanitarian conditions - Level 2</t>
  </si>
  <si>
    <t>While some refugees may be facing Level 4 and 5 conditions, there is no information to indicate this. There is not enough information for assign the PIN to differernt levels of humanitarian conditions. So, all the PIN are considered to be in level 3.</t>
  </si>
  <si>
    <t>DOM002Moderate humanitarian conditions - Level 3</t>
  </si>
  <si>
    <t>DOM002Severe humanitarian conditions - Level 4</t>
  </si>
  <si>
    <t>DOM002Extreme humanitarian conditions - Level 5</t>
  </si>
  <si>
    <t>Host and migrants</t>
  </si>
  <si>
    <t>DOM002Crisis affected groups</t>
  </si>
  <si>
    <t>There are no approximate or exact figures about illness reported by October 2024</t>
  </si>
  <si>
    <t>DOM002Illness cases reported</t>
  </si>
  <si>
    <t xml:space="preserve">There are no approximate or exact figures on damaged buildings </t>
  </si>
  <si>
    <t>DOM002Buildings damaged</t>
  </si>
  <si>
    <t xml:space="preserve">There are no approximate or exact figures on destroyed buildings </t>
  </si>
  <si>
    <t>DOM002Buildings destroyed</t>
  </si>
  <si>
    <t>There are no approximate or exact figures on affected buildings in the area</t>
  </si>
  <si>
    <t>DOM002Buildings in affected area</t>
  </si>
  <si>
    <t>ACLED accessed 15/01/2025</t>
  </si>
  <si>
    <t>Number of fatalities in the Mindanao islands in the last 6 months.  Six months previous to the month the severity index (SI) is calculated are considered. For example, for the January 2023 version of SI, months considered will be July 2022 to December 2022.</t>
  </si>
  <si>
    <t>PHL003Fatalities reported</t>
  </si>
  <si>
    <t>ACLED accessed 15/01/2025; NDRRMC 04/12/2024; NDRRMC 15/11/2024; NDRRMC 12/11/2024</t>
  </si>
  <si>
    <t>https://acleddata.com/data-export-tool/
https://ndrrmc.gov.ph/attachments/article/4274/SitRep_No_34_for_the_Combined_Effects_TCs_NIKA_OFEL_and_PEPITO_2024.pdf
https://ndrrmc.gov.ph/attachments/article/4273/SitRep_No_13_for_TC_MARCE_2024.pdf
https://ndrrmc.gov.ph/attachments/article/4271/SitRep_No._36_for_Combined_Effects_of_TCs_KRISTINE_and_LEON.pdf</t>
  </si>
  <si>
    <t>Number of fatalities in all crises in the last 6 months.  Six months previous to the month the severity index (SI) is calculated are considered. For example, for the January 2023 version of SI, months considered will be July 2022 to December 2022.</t>
  </si>
  <si>
    <t>PHL003Fatalities in all crises</t>
  </si>
  <si>
    <t>World Population Review accessed 06/01/2025</t>
  </si>
  <si>
    <t>https://worldpopulationreview.com/countries/north-korea-population</t>
  </si>
  <si>
    <t>Total population in the country as of 19 November 2024.</t>
  </si>
  <si>
    <t>PRK001Total population</t>
  </si>
  <si>
    <t>World Bank accessed 06/01/2025</t>
  </si>
  <si>
    <t>https://data.worldbank.org/indicator/AG.LND.TOTL.K2?locations=KP</t>
  </si>
  <si>
    <t>The whole of the country is considered affected.</t>
  </si>
  <si>
    <t>PRK001Landmass affected</t>
  </si>
  <si>
    <t>https://worldpopulationreview.com/countries/north-korea-population ; https://worldpopulationreview.com/countries/north-korea-population</t>
  </si>
  <si>
    <t>The number of people exposed corresponds to the total population of the country. This figure is taken from World Population Review accessed (06/01/2025). It is valid as of 19 November 2024. This source was chosen because it is the most up to date source. The reliability of this data is medium because it is based on estimations.</t>
  </si>
  <si>
    <t>PRK001People exposed</t>
  </si>
  <si>
    <t xml:space="preserve">https://worldpopulationreview.com/countries/north-korea-population </t>
  </si>
  <si>
    <t>The number of people affected corresponds to the total population of the country. This figure is taken from World Population Review accessed (15/11/2024). It is valid as at 30 October 2024. This source was chosen because it is the most up to date source. The reliability of this data is medium because it is based on estimations.</t>
  </si>
  <si>
    <t>PRK001People affected</t>
  </si>
  <si>
    <t>The OWP 08/09/2024; MOU accessed 15/11/2024</t>
  </si>
  <si>
    <t xml:space="preserve">https://theowp.org/north-korea-executes-officials-over-catastrophic-floods/; https://www.unikorea.go.kr/eng_unikorea/relations/statistics/defectors/ </t>
  </si>
  <si>
    <t>The number of people displaced by the complex crisis includes: (the number of IDPs who have been displced in North Korea’s Chagang Province due the summer floods in July 2024, and the number of people displaced to South Korea as of  2023. North Koreans use smuggling routes to reach China or South Korea. About 34100 North Koreans arrived in South Korea as of  2023. The number of North Koreans in other host countries is  unclear. The number of internally displaced is also unclear. More than 15,000 have been displaced in North Korea’s Chagang Province due the summer floods in July 2024. These figures are taken from (The OWP 08/09/2024; MOU accessed 15/11/2024). These sources are the only sources available and therefore they are considered to have a medium reliability.</t>
  </si>
  <si>
    <t>PRK001People displaced</t>
  </si>
  <si>
    <t>PRK001Injuries reported</t>
  </si>
  <si>
    <t>ACLED accessed  06/01/2025; The OWP 08/09/2024</t>
  </si>
  <si>
    <t>https://acleddata.com/explorer/; https://theowp.org/north-korea-executes-officials-over-catastrophic-floods/</t>
  </si>
  <si>
    <t xml:space="preserve">The total number of recorded fatalities between 1 July and 31 December 2024. </t>
  </si>
  <si>
    <t>PRK001Fatalities reported</t>
  </si>
  <si>
    <t>PRK001Fatalities in all crises</t>
  </si>
  <si>
    <t>UN RC DPRK 10/02/2020</t>
  </si>
  <si>
    <t>https://reliefweb.int/report/democratic-peoples-republic-korea/provisional-2020-dpr-korea-needs-and-priorities-overview</t>
  </si>
  <si>
    <t>The number of people in need is taken from the 2020 Needs and Priorities Overview. This source was chosen because it is comprehensive of multiple sectors. The reliability of this data is [low] because it is not up to date.  There is no Level 1 because everyone exposed is considered affected. Level 2 is the entire country population (26 million) minus the PIN. Level 3 includes the PIN, minus those considered in severe need. Level 4 includes those considered especially vulnerable and experiencing higher needs - this is calculated using the target PIN figure, which also includes 1.7 million children under 5. Given that the biggest needs relate to food and nutrition, this population is considered especially vulnerable. There is no one considered to be on Level 5.</t>
  </si>
  <si>
    <t>PRK001People in Need</t>
  </si>
  <si>
    <t>UN RC DPRK 10/02/2020 ; World Population Review accessed 15/11/2024</t>
  </si>
  <si>
    <t>https://reliefweb.int/report/democratic-peoples-republic-korea/provisional-2020-dpr-korea-needs-and-priorities-overview; https://worldpopulationreview.com/countries/north-korea-population</t>
  </si>
  <si>
    <t>PRK001Minimal humanitarian conditions - Level 1</t>
  </si>
  <si>
    <t>PRK001Stressed humanitarian conditions - Level 2</t>
  </si>
  <si>
    <t xml:space="preserve">According to INFORM Severity Index methodology, the sum of people in levels 3, 4 and 5 is equal to the total number of people in need. Level 3 includes the PIN (as assessed by the 2020 Needs and Priorities Overview), minus those considered in severe need. Level 4 includes those considered especially vulnerable and experiencing higher needs - this is calculated using the target PIN figure, which also includes 1.7 million children under 5. Given that the biggest needs relate to food and nutrition, this population is considered especially vulnerable. There is no one considered to be on Level 5. This source was chosen because it is comprehensive of multiple sectors. The reliability of this data is [low] because it is not up to date. </t>
  </si>
  <si>
    <t>PRK001Moderate humanitarian conditions - Level 3</t>
  </si>
  <si>
    <t>PRK001Severe humanitarian conditions - Level 4</t>
  </si>
  <si>
    <t>PRK001Extreme humanitarian conditions - Level 5</t>
  </si>
  <si>
    <t>UN RC DPRK 10/02/2020 ; World Population Review accessed 15/11/2024; The OWP 08/09/2024</t>
  </si>
  <si>
    <t>https://reliefweb.int/report/democratic-peoples-republic-korea/provisional-2020-dpr-korea-needs-and-priorities-overview; https://worldpopulationreview.com/countries/north-korea-population; https://theowp.org/north-korea-executes-officials-over-catastrophic-floods/</t>
  </si>
  <si>
    <t>In this crisis, 3 out of 5 population groups are affected: IDPs, host population and non-host population.</t>
  </si>
  <si>
    <t>PRK001Crisis affected groups</t>
  </si>
  <si>
    <t>There is no information on it</t>
  </si>
  <si>
    <t>AFG001People facing limited access constraints</t>
  </si>
  <si>
    <t>AFG001Illness cases reported</t>
  </si>
  <si>
    <t>AFG001Buildings in affected area</t>
  </si>
  <si>
    <t>AFG001Economic Losses</t>
  </si>
  <si>
    <t>Multiple Crises in Mozambique</t>
  </si>
  <si>
    <t>MOZ001</t>
  </si>
  <si>
    <t>MOZ001Denial of existence of humanitarian needs or entitlements to assistance</t>
  </si>
  <si>
    <t>MOZ001Impediments to entry into country (bureaucratic and administrative)</t>
  </si>
  <si>
    <t>MOZ001Interference into implementation of humanitarian activities</t>
  </si>
  <si>
    <t>MOZ001Ongoing insecurity/hostilities affecting humanitarian assistance</t>
  </si>
  <si>
    <t>MOZ001Physical constraints in the environment (obstacles related to terrain, climate, lack of infrastructure, etc.)</t>
  </si>
  <si>
    <t>MOZ001Presence of mines and improvised explosive devices</t>
  </si>
  <si>
    <t>MOZ001Restriction and obstruction of access to services and assistance</t>
  </si>
  <si>
    <t>MOZ001Restriction of movement (impediments to freedom of movement and/or administrative restrictions)</t>
  </si>
  <si>
    <t>MOZ001Violence against personnel, facilities and assets</t>
  </si>
  <si>
    <t>MOZ004Denial of existence of humanitarian needs or entitlements to assistance</t>
  </si>
  <si>
    <t>MOZ004Impediments to entry into country (bureaucratic and administrative)</t>
  </si>
  <si>
    <t>MOZ004Interference into implementation of humanitarian activities</t>
  </si>
  <si>
    <t>MOZ004Ongoing insecurity/hostilities affecting humanitarian assistance</t>
  </si>
  <si>
    <t>MOZ004Physical constraints in the environment (obstacles related to terrain, climate, lack of infrastructure, etc.)</t>
  </si>
  <si>
    <t>MOZ004Presence of mines and improvised explosive devices</t>
  </si>
  <si>
    <t>MOZ004Restriction and obstruction of access to services and assistance</t>
  </si>
  <si>
    <t>MOZ004Restriction of movement (impediments to freedom of movement and/or administrative restrictions)</t>
  </si>
  <si>
    <t>MOZ004Violence against personnel, facilities and assets</t>
  </si>
  <si>
    <t xml:space="preserve">2025 Cyclone season </t>
  </si>
  <si>
    <t>MOZ013</t>
  </si>
  <si>
    <t>MOZ013Denial of existence of humanitarian needs or entitlements to assistance</t>
  </si>
  <si>
    <t>MOZ013Impediments to entry into country (bureaucratic and administrative)</t>
  </si>
  <si>
    <t>MOZ013Interference into implementation of humanitarian activities</t>
  </si>
  <si>
    <t>MOZ013Ongoing insecurity/hostilities affecting humanitarian assistance</t>
  </si>
  <si>
    <t>MOZ013Physical constraints in the environment (obstacles related to terrain, climate, lack of infrastructure, etc.)</t>
  </si>
  <si>
    <t>MOZ013Presence of mines and improvised explosive devices</t>
  </si>
  <si>
    <t>MOZ013Restriction and obstruction of access to services and assistance</t>
  </si>
  <si>
    <t>MOZ013Restriction of movement (impediments to freedom of movement and/or administrative restrictions)</t>
  </si>
  <si>
    <t>MOZ013Violence against personnel, facilities and assets</t>
  </si>
  <si>
    <t>LBN002Illness cases reported</t>
  </si>
  <si>
    <t>LBN002Injuries reported</t>
  </si>
  <si>
    <t>LBN002Buildings damaged</t>
  </si>
  <si>
    <t>LBN002Buildings destroyed</t>
  </si>
  <si>
    <t>LBN002Buildings in affected area</t>
  </si>
  <si>
    <t>LBN002Economic Losses</t>
  </si>
  <si>
    <t>LBN002People facing limited access constraints</t>
  </si>
  <si>
    <t>LBN002People facing restricted access constraints</t>
  </si>
  <si>
    <t>LBN006Illness cases reported</t>
  </si>
  <si>
    <t>LBN006Injuries reported</t>
  </si>
  <si>
    <t>LBN006Buildings damaged</t>
  </si>
  <si>
    <t>LBN006Buildings destroyed</t>
  </si>
  <si>
    <t>LBN006Buildings in affected area</t>
  </si>
  <si>
    <t>LBN006Economic Losses</t>
  </si>
  <si>
    <t>LBN006People facing limited access constraints</t>
  </si>
  <si>
    <t>LBN006People facing restricted access constraints</t>
  </si>
  <si>
    <t>SDN005Illness cases reported</t>
  </si>
  <si>
    <t>SDN005Injuries reported</t>
  </si>
  <si>
    <t>SDN005Buildings damaged</t>
  </si>
  <si>
    <t>SDN005Buildings destroyed</t>
  </si>
  <si>
    <t>SDN005Buildings in affected area</t>
  </si>
  <si>
    <t>SDN005Economic Losses</t>
  </si>
  <si>
    <t>SDN005People facing limited access constraints</t>
  </si>
  <si>
    <t>SDN005People facing restricted access constraints</t>
  </si>
  <si>
    <t>SDN001Illness cases reported</t>
  </si>
  <si>
    <t>SDN001Injuries reported</t>
  </si>
  <si>
    <t>SDN001Buildings damaged</t>
  </si>
  <si>
    <t>SDN001Buildings destroyed</t>
  </si>
  <si>
    <t>SDN001Buildings in affected area</t>
  </si>
  <si>
    <t>SDN001Economic Losses</t>
  </si>
  <si>
    <t>SDN001People facing limited access constraints</t>
  </si>
  <si>
    <t>SDN001People facing restricted access constraints</t>
  </si>
  <si>
    <t>SOM002Injuries reported</t>
  </si>
  <si>
    <t>DOSM accessed 11/12/2024</t>
  </si>
  <si>
    <t>https://data.gov.my/data-catalogue/population_malaysia</t>
  </si>
  <si>
    <t>The projected total population of Malaysia for 2024 is based on data from the 2020 census.</t>
  </si>
  <si>
    <t>MYS001Total population</t>
  </si>
  <si>
    <t>City Population 22/04/2024; UNHCR 05/04/2023</t>
  </si>
  <si>
    <t>https://www.citypopulation.de/en/malaysia/cities/; https://web.archive.org/web/20230405011132/https://www.unhcr.org/en-my/figures-at-a-glance-in-malaysia.html</t>
  </si>
  <si>
    <t>The areas affected are considered  Selangor state, Pulau Pinang state, and the Federal Territory of Kuala Lumpur. To avoid overestimating, only the areas with a (refugee and asylum-seeker)/(state population) ratio of around 1% (greater than 0.9% but less than 1% is considered as 1%) or higher was included.</t>
  </si>
  <si>
    <t>MYS001Landmass affected</t>
  </si>
  <si>
    <t>MYS001People facing limited access constraints</t>
  </si>
  <si>
    <t>MYS001People facing restricted access constraints</t>
  </si>
  <si>
    <t>MYS001Illness cases reported</t>
  </si>
  <si>
    <t>Not applicable to the crisis.</t>
  </si>
  <si>
    <t>MYS001Buildings damaged</t>
  </si>
  <si>
    <t>MYS001Buildings destroyed</t>
  </si>
  <si>
    <t>MYS001Buildings in affected area</t>
  </si>
  <si>
    <t>MYS001Economic Losses</t>
  </si>
  <si>
    <t>Sphere India 23/08/2024; Sphere India 09/09/2024; Government of Tripura accessed 26/09/2024; Government of Telangana 2021; Find Easy 19/01/2021</t>
  </si>
  <si>
    <t>https://reliefweb.int/report/india/situation-report-2-floods-landslides-tripura-date-23rd-august-2024-fri-time-1200-pm-ist; 
https://reliefweb.int/report/india/situation-report-2-flood-andhra-pradesh-telangana-date-09th-sept-2024-mon-time-1000-am-ist
https://tripura.gov.in/about-us
https://horticulture.tg.nic.in/downloads/TelanganaStateStatisticalAbstract_19_Jan_2022.pdf
https://www.findeasy.in/districts-in-andhra-pradesh/</t>
  </si>
  <si>
    <t>Monsoon floods occurred in several states in India in 2024. Floods in August and September have had significant impact in the states of Tripura, Telangana, and Andhra Pradesh. The districts affected by these floods have been identified from the Sphere India reports.
The affected districts are:
all districts of Tripura; districts of Bhadradri Kothagudem, Khammam, Mahabubabad, Mahbubnagar, Suryapet, and Warangal in Telangana; and districts of Bapatla, Guntur, Krishna, and NTR in Andhra Pradesh.
The landmass affected is the total area of the identified districts.</t>
  </si>
  <si>
    <t>IND006Landmass affected</t>
  </si>
  <si>
    <t>https://reliefweb.int/report/india/situation-report-2-floods-landslides-tripura-date-23rd-august-2024-fri-time-1200-pm-ist
https://reliefweb.int/report/india/situation-report-2-flood-andhra-pradesh-telangana-date-09th-sept-2024-mon-time-1000-am-ist
https://tripura.gov.in/about-us
https://horticulture.tg.nic.in/downloads/TelanganaStateStatisticalAbstract_19_Jan_2022.pdf
https://www.findeasy.in/districts-in-andhra-pradesh/</t>
  </si>
  <si>
    <t xml:space="preserve">Monsoon floods occurred in several states in India in 2024. Floods in August and September have had significant impact in the states of Tripura, Telangana, and Andhra Pradesh. The districts affected by these floods have been identified from the Sphere India reports.
The affected districts are:
all districts of Tripura; districts of Bhadradri Kothagudem, Khammam, Mahabubabad, Mahbubnagar, Suryapet, and Warangal in Telangana; and districts of Bapatla, Guntur, Krishna, and NTR in Andhra Pradesh.
The population exposed is the total number of people living in the districts identified to be affected by the floods.
The data for the exposed population is old (2011 census figures), however, based on the understanding of the context, it should not result in overestimation.
Regarding sources:
There is a lack of updated information on population. Since the 2011 census in India, several administrative divisions (including states and districts) have undergone changes and new administrative divisions (states and districts) have been created. These changes made it difficult to collect data on landmass and population, especially at a district level.Also, many documents and websites were found to be not accessible. ACAPS staff chose the sources they found to be the best for the purpose and cross-checked information/data provided in the selected sources. </t>
  </si>
  <si>
    <t>IND006People exposed</t>
  </si>
  <si>
    <t>Sphere India 06/09/2024; Sphere India 09/09/2024; Global Data Lab accessed 26/09/2024</t>
  </si>
  <si>
    <t>https://reliefweb.int/report/india/tripura-floods-and-landslides-joint-rapid-needs-assessment-september-2024
https://reliefweb.int/report/india/situation-report-2-flood-andhra-pradesh-telangana-date-09th-sept-2024-mon-time-1000-am-ist
https://globaldatalab.org/areadata/table/hhsize/IND/?levels=1+4&amp;extrapolation=0</t>
  </si>
  <si>
    <t>The number of people affected corresponds to the total number of affected people in Tripura, Telangana, and Andhar Pradesh states.
Tripura:
Sphere India 06/09/2024 reported that around 38,000 families or 149,000 people were displaced (of whom many later returned home) in Tripura due to the floods. So, the estimated average household size = 149,000/38,000 = 3.92.
The number of affected people in Tripura is calculated by number of houses damaged or destroyed (reported by Sphere India 06/09/2024) x average household size for Tripura (using the latest available figure which is for 2019) = 56,666 x 3.92 = around 220,000.
Telangana and Andhra Pradesh:
As per Sphere India 09/09/2024, around 820,000 people were affected.
Total affected population:
The total affected population = 220,000 + 820,000 = 1,040,000.
Based on the understanding of the context, the estimated affected population figure could be an overestimate as a portion of the affected population in Telangana and Andhra Pradesh is likely facing none/minimal humanitarian conditions, hence they might actually be exposed and not affected.</t>
  </si>
  <si>
    <t>IND006People affected</t>
  </si>
  <si>
    <t>Sphere India 06/09/2024; NDMI 08/09/2024; Global Data Lab accessed 26/09/2024</t>
  </si>
  <si>
    <t>https://reliefweb.int/report/india/tripura-floods-and-landslides-joint-rapid-needs-assessment-september-2024
https://ndmindia.mha.gov.in/ndmi/viewUploadedDocument?uid=NEW2188
https://globaldatalab.org/areadata/table/hhsize/IND/?levels=1+4&amp;extrapolation=0</t>
  </si>
  <si>
    <t>Sphere India reported that at least 77,000 people in Tripura were displaced. This figure also corresponds well to the number of houses destroyed and severely damaged. 
There is a lack of updated information regarding displacements for Telangana and Andhra Pradesh. However, NDMI reported that around 580 houses were destroyed by the floods in Telangana. The number of people who lived in these houses = 580 x average household size for Telangana (using the latest available figure which is for 2019) = 580 x 3.71 = 2,150. These people are also considered to be displaced. 
So, the total displaced is estimated to be 79,150.</t>
  </si>
  <si>
    <t>IND006People displaced</t>
  </si>
  <si>
    <t>NDMI 28/08/2024; NDMI 08/09/2024</t>
  </si>
  <si>
    <t>https://ndmindia.mha.gov.in/ndmi/viewUploadedDocument?uid=NEW2175
https://ndmindia.mha.gov.in/ndmi/viewUploadedDocument?uid=NEW2188</t>
  </si>
  <si>
    <t xml:space="preserve">As per NDMI's report on 28/08/2024, the number of injuries in Tripura due to the floods and landslides is 2.
As per NDMI's report on 28/08/2024, the number of injuries in Telangana and Andhrapradesh due to the floods and landslides is 7.
Therefore total recorded number of deaths = 7 + 2 = 9.
Based on the understanding of the context, the figure is highly likely to be an underestimate.
</t>
  </si>
  <si>
    <t>IND006Injuries reported</t>
  </si>
  <si>
    <t>As per NDMI's report on 28/08/2024, number of deaths in Tripura due to the floods and landslides is 31.
As per NDMI's report on 28/08/2024, number of deaths in Telangana and Andhrapradesh due to the floods and landslides is 74.
Therefore total recorded number of deaths = 31 + 74 = 105.</t>
  </si>
  <si>
    <t>IND006Fatalities reported</t>
  </si>
  <si>
    <t>It is the total number of fatalities in all crises in the last 6 months.</t>
  </si>
  <si>
    <t>IND006Fatalities in all crises</t>
  </si>
  <si>
    <t>Sphere India reported that at least 77,000 people in Tripura were displaced and are in need of humanitarian assistance.
There is a lack of updated information regarding the humanitarian needs for Telangana and Andhra Pradesh. However, NDMI reported that around 580 houses were destroyed by the floods in Telangana. The number of people who lived in these houses = 580 x average household size for Telangana (using the latest available figure which is for 2019) = 580 x 3.71 = 2,150. These people are considered to be displaced and in need of humanitarian assistance.
So, the total people in need is estimated to be 77,000 + 2,150 = 79,150.
The people in need figure will be updated when more information on the humanitarian needs for Telangana and Andhra Pradesh are published.</t>
  </si>
  <si>
    <t>IND006People in Need</t>
  </si>
  <si>
    <t>Sphere India 23/08/2024; Sphere India 09/09/2024; Government of Tripura accessed 26/09/2024; Government of Telangana 2021; Find Easy 19/01/2021; Sphere India 06/09/2024; Global Data Lab accessed 26/09/2024</t>
  </si>
  <si>
    <t xml:space="preserve">https://reliefweb.int/report/india/situation-report-2-floods-landslides-tripura-date-23rd-august-2024-fri-time-1200-pm-ist
https://reliefweb.int/report/india/situation-report-2-flood-andhra-pradesh-telangana-date-09th-sept-2024-mon-time-1000-am-ist
https://tripura.gov.in/about-us
https://horticulture.tg.nic.in/downloads/TelanganaStateStatisticalAbstract_19_Jan_2022.pdf
https://www.findeasy.in/districts-in-andhra-pradesh/
https://reliefweb.int/report/india/tripura-floods-and-landslides-joint-rapid-needs-assessment-september-2024
https://globaldatalab.org/areadata/table/hhsize/IND/?levels=1+4&amp;extrapolation=0
</t>
  </si>
  <si>
    <t>IND006Minimal humanitarian conditions - Level 1</t>
  </si>
  <si>
    <t>Sphere India 06/09/2024; Sphere India 09/09/2024; Global Data Lab accessed 26/09/2024; NDMI 08/09/2024; Global Data Lab accessed 26/09/2024</t>
  </si>
  <si>
    <t>https://reliefweb.int/report/india/tripura-floods-and-landslides-joint-rapid-needs-assessment-september-2024
https://reliefweb.int/report/india/situation-report-2-flood-andhra-pradesh-telangana-date-09th-sept-2024-mon-time-1000-am-ist
https://globaldatalab.org/areadata/table/hhsize/IND/?levels=1+4&amp;extrapolation=0
https://ndmindia.mha.gov.in/ndmi/viewUploadedDocument?uid=NEW2188
https://globaldatalab.org/areadata/table/hhsize/IND/?levels=1+4&amp;extrapolation=0</t>
  </si>
  <si>
    <t>IND006Stressed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</si>
  <si>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t>
  </si>
  <si>
    <t>IND006Moderate humanitarian conditions - Level 3</t>
  </si>
  <si>
    <t>IND006Severe humanitarian conditions - Level 4</t>
  </si>
  <si>
    <t>IND006Extreme humanitarian conditions - Level 5</t>
  </si>
  <si>
    <t>ACLED accessed 05/01/2025</t>
  </si>
  <si>
    <t>https://acleddata.com/explorer/</t>
  </si>
  <si>
    <t>All conflict-related fatalities between 1 July and 31 December 2024 across Azad Kashmir provinces as counted by ACLED. So far no health (i.e. malnutrition) deaths have been included due to data gaps.  Information gaps and access constraints make it very likely that not all casualties are being counted.</t>
  </si>
  <si>
    <t>PAK004Fatalities reported</t>
  </si>
  <si>
    <t>ACLED accessed 05/01/2025; UNICEF 28/11/2024</t>
  </si>
  <si>
    <t>https://acleddata.com/data-export-tool/; https://reliefweb.int/report/pakistan/unicef-pakistan-humanitarian-situation-report-no-3-1-july-30-september-2024</t>
  </si>
  <si>
    <t>All conflict-related fatalities between 1 June and 30 November 2024 across all provinces as counted by ACLED and fatalities from the 2024 monsoon flood. So far no health (i.e. malnutrition) deaths have been included due to data gaps.</t>
  </si>
  <si>
    <t>PAK004Fatalities in all crises</t>
  </si>
  <si>
    <t>MMR001Buildings damaged</t>
  </si>
  <si>
    <t>MMR001Buildings destroyed</t>
  </si>
  <si>
    <t>BBS 05/2021; IPC 07/11/2024</t>
  </si>
  <si>
    <t>https://bbs.portal.gov.bd/sites/default/files/files/bbs.portal.gov.bd/page/b2db8758_8497_412c_a9ec_6bb299f8b3ab/2021-08-11-04-54-154c14988ce53f65700592b03e05a0f8.pdf
https://www.ipcinfo.org/fileadmin/user_upload/ipcinfo/docs/IPC_Bangladesh_Acute_Food_Insecurity_Projection_Update_Oct_Dec2024_Report.pdf</t>
  </si>
  <si>
    <t>The IPC acute food security report (October - December 2024) covers 37 districts. All these districts have people who are facing high acute food insecurity (IPC phase 3 or above). In each of the districts, at least 15% of the population face IPC phase 3 or above levels of food insecurity. 
The affected districts are Bagerhat, Bandarban, Barguna, Barishal, Bhola, Bogura, Brahamanbaria, Chattogram, Cox’s Bazar, Cumilla, Feni, Gaibandha, Habiganj, Jamalpur, Jashore, Jhalokati, Khagrachhari, Khulna, Kishoreganj, Kurigram, Lakshmipur, Lalmonirhat, Madaripur, Manikganj, Moulvibazar, Mymensingh, Netrakona, Noakhali, Patuakhali, Pirojpur, Rangamati, Satkhira, Shariatpur, Sherpur, Sirajganj, Sunamganj, and Sylhet.
The landmass affected is equal to the total landmass of all the affected districts.
This district-wise landmass figures are taken from the Bangladesh Bureau of Statistics (BBS).
This source for landmass of the districts was chosen because it is very reliable and provides district-wise landmass figures.
The reliability of this indicator is high because the data is up to date. Landmass figures do not change (or do not change significantly) every year.
Note: The IPC assessment on Bangladesh's chronic food insecurity was valid until 2024. So, from January 2025, the chronic food insecurity data is no longer incorporated into the crisis.</t>
  </si>
  <si>
    <t>BGD012Landmass affected</t>
  </si>
  <si>
    <t>IPC 07/11/2024</t>
  </si>
  <si>
    <t>https://www.ipcinfo.org/fileadmin/user_upload/ipcinfo/docs/IPC_Bangladesh_Acute_Food_Insecurity_Projection_Update_Oct_Dec2024_Report.pdf</t>
  </si>
  <si>
    <t>The IPC acute food security report (October - December 2024) covers 37 districts. All these districts have people who are facing high acute food insecurity (IPC phase 3 or above). In each of the districts, at least 15% of the population face IPC phase 3 or above levels of food insecurity. The host population in Cox's Bazar and the number of registered Rohingya refugees who have been included in the IPC report are excluded from the figure to avoid double counting (these population groups are considered in the Rohingya refugee crisis).
The affected districts are Bagerhat, Bandarban, Barguna, Barishal, Bhola, Bogura, Brahamanbaria, Chattogram, Cox’s Bazar, Cumilla, Feni, Gaibandha, Habiganj, Jamalpur, Jashore, Jhalokati, Khagrachhari, Khulna, Kishoreganj, Kurigram, Lakshmipur, Lalmonirhat, Madaripur, Manikganj, Moulvibazar, Mymensingh, Netrakona, Noakhali, Patuakhali, Pirojpur, Rangamati, Satkhira, Shariatpur, Sherpur, Sirajganj, Sunamganj, and Sylhet.
The population exposed is equal to the total population living in the affected districts. The figure is calculated from population figures taken from the IPC report (page 2 and 3). 
The reliability of this figure is set as high as the figure is derived from the IPC report (considered as a reliable source) that provides projections until December 2024, and as it is highly unlikely that the exposed population has changed.
Note: The IPC assessment on Bangladesh's chronic food insecurity was valid until 2024. So, from January 2025, the chronic food insecurity data is no longer incorporated into the crisis.</t>
  </si>
  <si>
    <t>BGD012People exposed</t>
  </si>
  <si>
    <t>The number of people affected corresponds to the people in Level 2 humanitarian conditions or higher (equivalent acute food insecurity Phase 2 or higher). The figure is calculated from food insecurity figures taken from the IPC report (page 2 and 3). The host population in Cox's Bazar and the number of registered Rohingya refugees who have been included in the IPC report are excluded from the figure to avoid double counting (these population groups are considered in the Rohingya refugee crisis).
The reliability of this figure is set as high as the figure is derived from the IPC report (considered as a reliable source) that provides projections until December 2024, and as it is highly unlikely that the affected population has changed significantly, given the food insecurity situation.
Note: The IPC assessment on Bangladesh's chronic food insecurity was valid until 2024. So, from January 2025, the chronic food insecurity data is no longer incorporated into the crisis.</t>
  </si>
  <si>
    <t>BGD012People affected</t>
  </si>
  <si>
    <t>Not applicable for the food security crisis.</t>
  </si>
  <si>
    <t>BGD012People displaced</t>
  </si>
  <si>
    <t>BGD012Injuries reported</t>
  </si>
  <si>
    <t>The total number of fatalities in food insecurity crisis. Six months previous to the month the severity index (SI) is calculated are considered. For example, for the January 2023 version of SI, months considered will be July 2022 to December 2022.</t>
  </si>
  <si>
    <t>BGD012Fatalities reported</t>
  </si>
  <si>
    <t>The PIN is the total population who are facing IPC Phase 3+ acute food insecurity. The figure is calculated from food insecurity figures taken from the IPC report (page 2 and 3). The host population in Cox's Bazar and the number of registered Rohingya refugees who have been included in the IPC report are excluded from the figure to avoid double counting (these population groups are considered in the Rohingya refugee crisis).
The reliability of this figure is set as high because the figure is derived from the IPC report (considered as a reliable source) that provides projections until December 2024, and as it is highly unlikely that the number of people in need has changed significantly, given the food insecurity situation.
Note: The IPC assessment on Bangladesh's chronic food insecurity was valid until 2024. So, from January 2025, the chronic food insecurity data is no longer incorporated into the crisis.</t>
  </si>
  <si>
    <t>BGD012People in Need</t>
  </si>
  <si>
    <t>The number of people in  Level 1 corresponds to the number of people facing acute food insecurity of IPC phase 1 (October - December 2024).The figure is calculated from food insecurity figures taken from the IPC report (page 2 and 3). The host population in Cox's Bazar and the number of registered Rohingya refugees who have been included in the IPC report are excluded from the figure to avoid double counting (these population groups are considered in the Rohingya refugee crisis).
The reliability of this figure is set because high as the figure is derived from the IPC report (considered as a reliable source) that provides projections until December 2024, and as it is highly unlikely that the figure has changed significantly, given the food insecurity situation.
Note: The IPC assessment on Bangladesh's chronic food insecurity was valid until 2024. So, from January 2025, the chronic food insecurity data is no longer incorporated into the crisis.</t>
  </si>
  <si>
    <t>BGD012Minimal humanitarian conditions - Level 1</t>
  </si>
  <si>
    <t>The number of people in  Level 2 corresponds to the number of people facing acute food insecurity of IPC phase 2 (October - December 2024). The figure is calculated from food insecurity figures taken from the IPC report (page 2 and 3). The host population in Cox's Bazar and the number of registered Rohingya refugees who have been included in the IPC report are excluded from the figure to avoid double counting (these population groups are considered in the Rohingya refugee crisis).
The reliability of this figure is set as high as the figure is derived from the IPC report (considered as a reliable source) that provides projections until December 2024, and as it is highly unlikely that the figure has changed significantly, given the food insecurity situation.
Note: The IPC assessment on Bangladesh's chronic food insecurity was valid until 2024. So, from January 2025, the chronic food insecurity data is no longer incorporated into the crisis.</t>
  </si>
  <si>
    <t>BGD012Stressed humanitarian conditions - Level 2</t>
  </si>
  <si>
    <t>The number of people in  Level 3 corresponds to the number of people facing acute food insecurity of IPC phase 3 (October - December 2024). The figure is calculated from food insecurity figures taken from the IPC report (page 2 and 3). The host population in Cox's Bazar and the number of registered Rohingya refugees who have been included in the IPC report are excluded from the figure to avoid double counting (these population groups are considered in the Rohingya refugee crisis).
The reliability of this figure is set because high as the figure is derived from the IPC report (considered as a reliable source) that provides projections until December 2024, and as it is highly unlikely that the figure has changed significantly, given the food insecurity situation.
Note: The IPC assessment on Bangladesh's chronic food insecurity was valid until 2024. So, from January 2025, the chronic food insecurity data is no longer incorporated into the crisis.</t>
  </si>
  <si>
    <t>BGD012Moderate humanitarian conditions - Level 3</t>
  </si>
  <si>
    <t>The number of people in  Level 4 corresponds to the number of people facing acute food insecurity of IPC phase 4 (October - December 2024). The figure is calculated from food insecurity figures taken from the IPC report (page 2 and 3). The host population in Cox's Bazar and the number of registered Rohingya refugees who have been included in the IPC report are excluded from the figure to avoid double counting (these population groups are considered in the Rohingya refugee crisis).
The reliability of this figure is set as high because the figure is derived from the IPC report (considered as a reliable source) that provides projections until December 2024, and as it is highly unlikely that the figure has changed significantly, given the food insecurity situation.
Note: The IPC assessment on Bangladesh's chronic food insecurity was valid until 2024. So, from January 2025, the chronic food insecurity data is no longer incorporated into the crisis.</t>
  </si>
  <si>
    <t>BGD012Severe humanitarian conditions - Level 4</t>
  </si>
  <si>
    <t>The number of people in  Level 5 corresponds to the number of people facing acute food insecurity of IPC phase 5 (October - December 2024). There were no one facing phase 5 acute food insecurity. 
The reliability of this figure is set as high because the figure is derived from the IPC report (considered as a reliable source) that provides projections until December 2024, and as it is highly unlikely that the figure has changed significantly, given the food insecurity situation.
Note: The IPC assessment on Bangladesh's chronic food insecurity was valid until 2024. So, from January 2025, the chronic food insecurity data is no longer incorporated into the crisis.</t>
  </si>
  <si>
    <t>BGD012Extreme humanitarian conditions - Level 5</t>
  </si>
  <si>
    <t>In this crisis, 1 out of 5 population groups are affected: non-host population.</t>
  </si>
  <si>
    <t>BGD012Crisis affected groups</t>
  </si>
  <si>
    <t>BGD012People facing limited access constraints</t>
  </si>
  <si>
    <t>BGD012People facing restricted access constraints</t>
  </si>
  <si>
    <t>BGD012Illness cases reported</t>
  </si>
  <si>
    <t>Not applicable for the crisis.</t>
  </si>
  <si>
    <t>BGD012Buildings damaged</t>
  </si>
  <si>
    <t>BGD012Buildings destroyed</t>
  </si>
  <si>
    <t>BGD012Buildings in affected area</t>
  </si>
  <si>
    <t>BGD012Economic Losses</t>
  </si>
  <si>
    <t>BBS 12/2013; Braun and Hochschild 2018; ISCG et al. 13/03/2024</t>
  </si>
  <si>
    <t>https://web.archive.org/web/20141113184738/http://www.bbs.gov.bd/WebTestApplication/userfiles/Image/District%20Statistics/Cox%60s%20Bazar.pdf
https://elib.dlr.de/135470/1/Elevation%20change%20of%20Bhasan%20Char%20measured%20by%20persistent%20scatterer%20interferometry%20using%20Sentinel%201%20data%20in%20a%20humanitarian%20context.pdf
https://reliefweb.int/report/bangladesh/2024-joint-response-plan-rohingya-humanitarian-crisis-january-december-2024</t>
  </si>
  <si>
    <t>Total landmass of the affected area. The affected areas are: Teknaf, Ukhia, and Bhashan Char.</t>
  </si>
  <si>
    <t>BGD002Landmass affected</t>
  </si>
  <si>
    <t>In this crisis, 2 out of 5 population groups are affected: host population and refugees.
In January 2025, the figure has been corrected as per the definition in the data collection manual.</t>
  </si>
  <si>
    <t>BGD002Crisis affected groups</t>
  </si>
  <si>
    <t>BBS 05/2021; IPC 07/11/2024; ISCG et al. 13/03/2024</t>
  </si>
  <si>
    <t>https://bbs.portal.gov.bd/sites/default/files/files/bbs.portal.gov.bd/page/b2db8758_8497_412c_a9ec_6bb299f8b3ab/2021-08-11-04-54-154c14988ce53f65700592b03e05a0f8.pdf
https://www.ipcinfo.org/fileadmin/user_upload/ipcinfo/docs/IPC_Bangladesh_Acute_Food_Insecurity_Projection_Update_Oct_Dec2024_Report.pdf
https://reliefweb.int/report/bangladesh/2024-joint-response-plan-rohingya-humanitarian-crisis-january-december-2024</t>
  </si>
  <si>
    <t>The landmass affected is the sum of all areas exposed for each individual crisis for Bangladesh.
The IPC acute food security report (October - December 2024) covers 37 districts. All these districts have people who are facing high acute food insecurity (IPC phase 3 or above). In each of the districts, at least 15% of the population were faced IPC phase 3 or above levels of food insecurity. The landmass affected is equal to the total landmass of all the affected districts. The areas affected by the Rohingya refugee crisis is not added here to avoid double counting. 
The reliability of this indicator is high because the data is up to date. Landmass figures do not change (or do not change significantly) every year.</t>
  </si>
  <si>
    <t>BGD001Landmass affected</t>
  </si>
  <si>
    <t>BGD001Injuries reported</t>
  </si>
  <si>
    <t>ISCG et al. 13/03/2024; IPC 07/11/2024</t>
  </si>
  <si>
    <t>https://reliefweb.int/report/bangladesh/2024-joint-response-plan-rohingya-humanitarian-crisis-january-december-2024
https://www.ipcinfo.org/fileadmin/user_upload/ipcinfo/docs/IPC_Bangladesh_Acute_Food_Insecurity_Projection_Update_Oct_Dec2024_Report.pdf</t>
  </si>
  <si>
    <t xml:space="preserve">It is the number of people facing Level 1  humanitarian conditions in the food security crisis and Rohingya refugee crisis. </t>
  </si>
  <si>
    <t>BGD001Minimal humanitarian conditions - Level 1</t>
  </si>
  <si>
    <t xml:space="preserve">It is the number of people facing Level 2  humanitarian conditions in the food security crisis and Rohingya refugee crisis. </t>
  </si>
  <si>
    <t>BGD001Stressed humanitarian conditions - Level 2</t>
  </si>
  <si>
    <t>In this crisis, 3 out of 5 population groups are affected: non-host population, host-population, and refugees.</t>
  </si>
  <si>
    <t>BGD001Crisis affected groups</t>
  </si>
  <si>
    <t>BGD001People facing limited access constraints</t>
  </si>
  <si>
    <t>BGD001People facing restricted access constraints</t>
  </si>
  <si>
    <t>BGD001Illness cases reported</t>
  </si>
  <si>
    <t>BGD001Buildings damaged</t>
  </si>
  <si>
    <t>BGD001Buildings destroyed</t>
  </si>
  <si>
    <t>BGD001Buildings in affected area</t>
  </si>
  <si>
    <t>BGD001Economic Losses</t>
  </si>
  <si>
    <t>Multiple crises in Libya</t>
  </si>
  <si>
    <t>LBY005</t>
  </si>
  <si>
    <t>LBY005Illness cases reported</t>
  </si>
  <si>
    <t>LBY005Injuries reported</t>
  </si>
  <si>
    <t>LBY005Buildings damaged</t>
  </si>
  <si>
    <t>LBY005Buildings destroyed</t>
  </si>
  <si>
    <t>LBY005Buildings in affected area</t>
  </si>
  <si>
    <t>LBY005Economic Losses</t>
  </si>
  <si>
    <t>LBY005People facing limited access constraints</t>
  </si>
  <si>
    <t>LBY005People facing restricted access constraints</t>
  </si>
  <si>
    <t>LBY002Illness cases reported</t>
  </si>
  <si>
    <t>LBY002Injuries reported</t>
  </si>
  <si>
    <t>LBY002Buildings damaged</t>
  </si>
  <si>
    <t>LBY002Buildings destroyed</t>
  </si>
  <si>
    <t>LBY002Buildings in affected area</t>
  </si>
  <si>
    <t>LBY002Economic Losses</t>
  </si>
  <si>
    <t>LBY002People facing limited access constraints</t>
  </si>
  <si>
    <t>LBY002People facing restricted access constraints</t>
  </si>
  <si>
    <t>LBY004Illness cases reported</t>
  </si>
  <si>
    <t>LBY004Injuries reported</t>
  </si>
  <si>
    <t>LBY004Buildings damaged</t>
  </si>
  <si>
    <t>LBY004Buildings destroyed</t>
  </si>
  <si>
    <t>LBY004Buildings in affected area</t>
  </si>
  <si>
    <t>LBY004Economic Losses</t>
  </si>
  <si>
    <t>LBY004People facing limited access constraints</t>
  </si>
  <si>
    <t>LBY004People facing restricted access constraints</t>
  </si>
  <si>
    <t>World Bank 01/01/2023</t>
  </si>
  <si>
    <t>https://data.worldbank.org/indicator/SP.POP.TOTL?locations=CG</t>
  </si>
  <si>
    <t>This is the population of Congo in 2023 using the World Bank as a source. This has been chosen over other local sources as it provides more reliable figures and considers population growth and migration into and out of the country.</t>
  </si>
  <si>
    <t>COG001Total population</t>
  </si>
  <si>
    <t>World Bank 01/01/2022</t>
  </si>
  <si>
    <t>https://data.worldbank.org/indicator/AG.SRF.TOTL.K2?locations=CG</t>
  </si>
  <si>
    <t>The entire country is affected by a complex crisis. Considering this, Congo has a landmass of 342,000 sq. km. The source is old but the landmass areas are almost fixed over time so it does not affect the figure.</t>
  </si>
  <si>
    <t>COG001Landmass affected</t>
  </si>
  <si>
    <t>https://data.worldbank.org/indicator/SP.POP.TOTL?locations=AO</t>
  </si>
  <si>
    <t>This is the population of Angola in 2023 using the World Bank as a source. This has been chosen over other local sources as it provides more reliable figures and considers population growth and migration into and out of the country.</t>
  </si>
  <si>
    <t>AGO002Total population</t>
  </si>
  <si>
    <t>https://data.worldbank.org/indicator/AG.SRF.TOTL.K2?locations=AO</t>
  </si>
  <si>
    <t>Drought and food insecurity affects some parts of the country. Considering this, Angola has a landmass of 1,246,700 sq. km. The source is old but the landmass areas are almost fixed over time so it does not affect the figure.</t>
  </si>
  <si>
    <t>AGO002Landmass affected</t>
  </si>
  <si>
    <t>https://data.worldbank.org/indicator/SP.POP.TOTL?locations=BJ</t>
  </si>
  <si>
    <t>This is the population of Benin in 2023 using the World Bank as a source. This has been chosen over the World Population Review and other local sources as it provides more recent figures and considers population growth, internal displacement, and migration into and out of the country. The figure represents the population of the country's 12 departments: Alibori, Atacora, Atlantique, Borgou, Collines, Couffo, Donga, Littoral, Mono, Oueme, Plateau and Zou.</t>
  </si>
  <si>
    <t>BEN002Total population</t>
  </si>
  <si>
    <t>OCHA 04/04/2023</t>
  </si>
  <si>
    <t>https://data.humdata.org/dataset/cod-ab-ben</t>
  </si>
  <si>
    <t>The total landmass affected is the summation of the landmass of the departments of Alibori and Atacora. Located in northern Benin and sharing borders with Burkina Faso and Niger, these departments are experiencing a spillover of the Sahel crisis with attacks by non-state armed groups (NSAG) since 2019.</t>
  </si>
  <si>
    <t>BEN002Landmass affected</t>
  </si>
  <si>
    <t>https://data.worldbank.org/indicator/SP.POP.TOTL?locations=TG</t>
  </si>
  <si>
    <t>This is the population of Togo in 2023 using the World Bank as a source. This has been chosen over the World Population Review and other local sources as it provides more recent figures and considers population growth, internal displacement, and migration into and out of the country.</t>
  </si>
  <si>
    <t>TGO002Total population</t>
  </si>
  <si>
    <t>OCHA 04/04/2024</t>
  </si>
  <si>
    <t>https://www.populationdata.net/pays/togo/</t>
  </si>
  <si>
    <t>The landmass affected is the whole area of the Savanes region, which is experiencing a spillover of the Sahel crisis with an influx of refugees from Burkina Faso since December 2021. Growing insecurity due to the actions of non-state armed groups (NSAG) has also caused internal displacements in the region.</t>
  </si>
  <si>
    <t>TGO002Landmass affected</t>
  </si>
  <si>
    <t>LBY005Denial of existence of humanitarian needs or entitlements to assistance</t>
  </si>
  <si>
    <t>LBY005Impediments to entry into country (bureaucratic and administrative)</t>
  </si>
  <si>
    <t>LBY005Interference into implementation of humanitarian activities</t>
  </si>
  <si>
    <t>LBY005Ongoing insecurity/hostilities affecting humanitarian assistance</t>
  </si>
  <si>
    <t>LBY005Physical constraints in the environment (obstacles related to terrain, climate, lack of infrastructure, etc.)</t>
  </si>
  <si>
    <t>LBY005Presence of mines and improvised explosive devices</t>
  </si>
  <si>
    <t>LBY005Restriction and obstruction of access to services and assistance</t>
  </si>
  <si>
    <t>LBY005Restriction of movement (impediments to freedom of movement and/or administrative restrictions)</t>
  </si>
  <si>
    <t>LBY005Violence against personnel, facilities and assets</t>
  </si>
  <si>
    <t>World Bank 2023 ; UNHCR accessed 23/01/2025</t>
  </si>
  <si>
    <t>https://data.worldbank.org/indicator/SP.POP.TOTL?locations=CZ&amp;page=2+%3B+https%3A%2F%2F ; https://data.unhcr.org/en/situations/ukraine</t>
  </si>
  <si>
    <t>According to INFORM Severity Index methodology, the number of people in Level 1 is equal to the people exposed minus the people affected. People in Level 1 are able to meet their basic needs without employing irreversible coping strategies.</t>
  </si>
  <si>
    <t>CZE002Minimal humanitarian conditions - Level 1</t>
  </si>
  <si>
    <t>UNHCR accessed 23/01/2025 ; UNHCR 07/01/2025</t>
  </si>
  <si>
    <t>https://data.unhcr.org/en/situations/ukraine;  https://reliefweb.int/report/poland/regional-refugee-response-plan-ukraine-situation-2025-2026</t>
  </si>
  <si>
    <t>According to INFORM Severity Index methodology, the number of people in Level 2 is equal to the people affected minus the people in need. Since all the people affected are also in need, there are no people in Level 2. </t>
  </si>
  <si>
    <t>CZE002Stressed humanitarian conditions - Level 2</t>
  </si>
  <si>
    <t>According to INFORM Severity Index methodology, the sum of people in levels 3, 4 and 5 is equal to the total number of people in need.</t>
  </si>
  <si>
    <t>CZE002Severe humanitarian conditions - Level 4</t>
  </si>
  <si>
    <t>CZE002Extreme humanitarian conditions - Level 5</t>
  </si>
  <si>
    <t>UNHCR 07/01/2025</t>
  </si>
  <si>
    <t>https://reliefweb.int/report/poland/regional-refugee-response-plan-ukraine-situation-2025-2026</t>
  </si>
  <si>
    <t>CZE002Crisis affected groups</t>
  </si>
  <si>
    <t>https://data.worldbank.org/indicator/SP.POP.TOTL?locations=EE&amp;page=2+%3B+https%3A%2F%2F ; https://data.unhcr.org/en/situations/ukraine</t>
  </si>
  <si>
    <t>EST002Minimal humanitarian conditions - Level 1</t>
  </si>
  <si>
    <t>EST002Stressed humanitarian conditions - Level 2</t>
  </si>
  <si>
    <t>EST002Severe humanitarian conditions - Level 4</t>
  </si>
  <si>
    <t>EST002Extreme humanitarian conditions - Level 5</t>
  </si>
  <si>
    <t>UNHCR 17/01/2025</t>
  </si>
  <si>
    <t>EST002Crisis affected groups</t>
  </si>
  <si>
    <t>World Bank 2023; UNHCR accessed 24/01/2025</t>
  </si>
  <si>
    <t>https://data.worldbank.org/indicator/SP.POP.TOTL?locations=LV&amp;page=2+%3B+https%3A%2F%2F ; https://data.unhcr.org/en/situations/ukraine</t>
  </si>
  <si>
    <t>LVA002Minimal humanitarian conditions - Level 1</t>
  </si>
  <si>
    <t>UNHCR accessed 24/01/2025 ; UNHCR 07/01/2025</t>
  </si>
  <si>
    <t>LVA002Stressed humanitarian conditions - Level 2</t>
  </si>
  <si>
    <t>LVA002Severe humanitarian conditions - Level 4</t>
  </si>
  <si>
    <t>LVA002Extreme humanitarian conditions - Level 5</t>
  </si>
  <si>
    <t>LVA002Crisis affected groups</t>
  </si>
  <si>
    <t>UNHCR accessed 24/01/2025; UNHCR 07/01/2025</t>
  </si>
  <si>
    <t>https://data.unhcr.org/en/situations/ukraine; https://reliefweb.int/report/poland/regional-refugee-response-plan-ukraine-situation-2025-2026</t>
  </si>
  <si>
    <t>LTU002Stressed humanitarian conditions - Level 2</t>
  </si>
  <si>
    <t>LTU002Severe humanitarian conditions - Level 4</t>
  </si>
  <si>
    <t>LTU002Extreme humanitarian conditions - Level 5</t>
  </si>
  <si>
    <t>LTU002Crisis affected groups</t>
  </si>
  <si>
    <t>MDA002Stressed humanitarian conditions - Level 2</t>
  </si>
  <si>
    <t>MDA002Severe humanitarian conditions - Level 4</t>
  </si>
  <si>
    <t>MDA002Extreme humanitarian conditions - Level 5</t>
  </si>
  <si>
    <t>UNHCR accessed 24/01/2025</t>
  </si>
  <si>
    <t>The number of people displaced by the crisis includes the number of refugees from Ukraine to Poland. This figure is taken from UNHCR website. This source was chosen because UNHCR is the most reliable source reporting the number of refugees from Ukraine to Poland. The reliability of this data is high because it is recent.</t>
  </si>
  <si>
    <t>POL002People displaced</t>
  </si>
  <si>
    <t>ACLED accessed 24/01/2025</t>
  </si>
  <si>
    <t>All fatalities in Poland the last 6 months according to ACLED data (1 August 2024 - 24 January 2025), related to all civillian fatalities.</t>
  </si>
  <si>
    <t>POL002Fatalities in all crises</t>
  </si>
  <si>
    <t>UNHCR accessed 25/01/2025; UNHCR 07/01/2025</t>
  </si>
  <si>
    <t>https://data2.unhcr.org/en/situations/ukraine; https://reliefweb.int/report/poland/regional-refugee-response-plan-ukraine-situation-2025-2026</t>
  </si>
  <si>
    <t>ROU002Stressed humanitarian conditions - Level 2</t>
  </si>
  <si>
    <t>ROU002Severe humanitarian conditions - Level 4</t>
  </si>
  <si>
    <t>ROU002Extreme humanitarian conditions - Level 5</t>
  </si>
  <si>
    <t>ROU002Crisis affected groups</t>
  </si>
  <si>
    <t>UNHCR accessed UNHCR accessed 24/01/2025; UNHCR 07/01/2025</t>
  </si>
  <si>
    <t>SVK002Stressed humanitarian conditions - Level 2</t>
  </si>
  <si>
    <t>SVK002Severe humanitarian conditions - Level 4</t>
  </si>
  <si>
    <t>SVK002Extreme humanitarian conditions - Level 5</t>
  </si>
  <si>
    <t>SVK002Crisis affected groups</t>
  </si>
  <si>
    <t>OCHA 14/01/2025</t>
  </si>
  <si>
    <t>https://reliefweb.int/report/ukraine/ukraine-humanitarian-needs-and-response-plan-2025-january-2025-enuk</t>
  </si>
  <si>
    <t xml:space="preserve">The number of people affected by the crisis is taken from HNRP 2025, page 81. The source was chosen because HNRP is the recommended source for this indicator as per ACAPS' INFORM Severity index methodology guidelines. The reliability of this data is high because it is up to date. Note: The figure in the latest HNRP 2025 publication is rounded up. </t>
  </si>
  <si>
    <t>UKR002People affected</t>
  </si>
  <si>
    <t xml:space="preserve">The number of people in need is taken from the HNRP 2025, page 3. This source was chosen because it is the most reliable. The reliability of this data is high because it is up to date. The humanitarian needs in Ukraine are conflict and displacement driven, and encompass sectoral needs such as protection, health, WASH, food security and livelihoods, shelter, NFIs, multipurpose cash assistance, mine action and education. Note: the figure in the latest HNRP 2025 publication is rounded up. </t>
  </si>
  <si>
    <t>UKR002People in Need</t>
  </si>
  <si>
    <t>OCHA 03/01/2024 and 19/01/2024 and 20/01/2022</t>
  </si>
  <si>
    <t>https://reliefweb.int/report/ukraine/ukraine-humanitarian-needs-and-response-plan-2024-december-2023-enuk; https://data.humdata.org/dataset/ukraine-hno/resource/a10ae1ac-533f-4b0a-bc5a-d04bad3ef132; https://reliefweb.int/report/ukraine/ukraine-humanitarian-needs-overview-2023-december-2022-enuk</t>
  </si>
  <si>
    <t>UKR002Stressed humanitarian conditions - Level 2</t>
  </si>
  <si>
    <t xml:space="preserve">According to INFORM Severity Index methodology, the sum of people in levels 3, 4 and 5 is equal to the total number of people in need. The number of people in Level 3 is calculated using PIN figure (12.7 million) and severity percentages of the stressed 14% and severe 48% levels (that are equivalent of level 3) provided by OCHA in Ukraine HNRP 2025, on page 81. The source was chosen because OCHA's HNRP is the recommended source for this indicator as per ACAPS' INFORM Severity index methodology guidelines. The reliability of this data is high because it is up to date. Note: The people in need figure in the latest HNRP 2025 publication is rounded up. 
</t>
  </si>
  <si>
    <t>UKR002Moderate humanitarian conditions - Level 3</t>
  </si>
  <si>
    <t xml:space="preserve">According to INFORM Severity Index methodology, the sum of people in levels 3, 4 and 5 is equal to the total number of people in need. The number of people in Level 3 is calculated using PIN figure (12.7 million) and severity percentage of the extreme level (28%) (that is equivalent to level 4) provided by OCHA in Ukraine HNRP 2025, on page 81. The source was chosen because OCHA's HNRP is the recommended source for this indicator as per ACAPS' INFORM Severity index methodology guidelines. The reliability of this data is high because it is up to date. Note: The people in need figure in the latest HNRP 2025 publication is rounded up. 
</t>
  </si>
  <si>
    <t>UKR002Severe humanitarian conditions - Level 4</t>
  </si>
  <si>
    <t xml:space="preserve">According to INFORM Severity Index methodology, the sum of people in levels 3, 4 and 5 is equal to the total number of people in need. The number of people in Level 3 is calculated using PIN figure (12.7 million) and severity percentage of the catastrophic level (10%) (that is equivalent to level 5) provided by OCHA in Ukraine HNRP 2025, on page 81. The source was chosen because OCHA's HNRP is the recommended source for this indicator as per ACAPS' INFORM Severity index methodology guidelines. The reliability of this data is high because it is up to date. Note: The people in need figure in the latest HNRP 2025 publication is rounded up. 
</t>
  </si>
  <si>
    <t>UKR002Extreme humanitarian conditions - Level 5</t>
  </si>
  <si>
    <t>In this crisis, all 5 population groups are affected: IDPs, host population, non-host population, refugees and asylum seekers, and returnees.</t>
  </si>
  <si>
    <t>UKR002Crisis affected groups</t>
  </si>
  <si>
    <t>ACLED accessed 28/02/2025</t>
  </si>
  <si>
    <t>This indicator is for crisis related fatalities in the last 6 months according to ACLED data. The number of fatalities among people displaced from Ukraine into Russia is not available, therefore the figure is 0 (as per ACLED fatalities methodology). Note: this is likely an underestimate, as many people displaced from Ukraine into Russia, are displaced forcibly, and are forced to undergo a filtration process on the Russian border which may result in unlawful detention and fatalities.</t>
  </si>
  <si>
    <t>RUS002Fatalities reported</t>
  </si>
  <si>
    <t>UNHCR accessed 25/01/2025</t>
  </si>
  <si>
    <t>RUS002Stressed humanitarian conditions - Level 2</t>
  </si>
  <si>
    <t>RUS002Severe humanitarian conditions - Level 4</t>
  </si>
  <si>
    <t>RUS002Extreme humanitarian conditions - Level 5</t>
  </si>
  <si>
    <t>RUS002Crisis affected groups</t>
  </si>
  <si>
    <t>Multiple crises in Ecuador</t>
  </si>
  <si>
    <t>ECU001</t>
  </si>
  <si>
    <t>ECU001Denial of existence of humanitarian needs or entitlements to assistance</t>
  </si>
  <si>
    <t>ECU001Impediments to entry into country (bureaucratic and administrative)</t>
  </si>
  <si>
    <t>ECU001Interference into implementation of humanitarian activities</t>
  </si>
  <si>
    <t>ECU001Ongoing insecurity/hostilities affecting humanitarian assistance</t>
  </si>
  <si>
    <t>ECU001Physical constraints in the environment (obstacles related to terrain, climate, lack of infrastructure, etc.)</t>
  </si>
  <si>
    <t>ECU001Presence of mines and improvised explosive devices</t>
  </si>
  <si>
    <t>ECU001Restriction and obstruction of access to services and assistance</t>
  </si>
  <si>
    <t>ECU001Restriction of movement (impediments to freedom of movement and/or administrative restrictions)</t>
  </si>
  <si>
    <t>ECU001Violence against personnel, facilities and assets</t>
  </si>
  <si>
    <t>ECU002Denial of existence of humanitarian needs or entitlements to assistance</t>
  </si>
  <si>
    <t>ECU002Impediments to entry into country (bureaucratic and administrative)</t>
  </si>
  <si>
    <t>ECU002Interference into implementation of humanitarian activities</t>
  </si>
  <si>
    <t>ECU002Ongoing insecurity/hostilities affecting humanitarian assistance</t>
  </si>
  <si>
    <t>ECU002Physical constraints in the environment (obstacles related to terrain, climate, lack of infrastructure, etc.)</t>
  </si>
  <si>
    <t>ECU002Presence of mines and improvised explosive devices</t>
  </si>
  <si>
    <t>ECU002Restriction and obstruction of access to services and assistance</t>
  </si>
  <si>
    <t>ECU002Restriction of movement (impediments to freedom of movement and/or administrative restrictions)</t>
  </si>
  <si>
    <t>ECU002Violence against personnel, facilities and assets</t>
  </si>
  <si>
    <t>Criminal violence in Ecuador</t>
  </si>
  <si>
    <t>ECU003</t>
  </si>
  <si>
    <t>ECU003Denial of existence of humanitarian needs or entitlements to assistance</t>
  </si>
  <si>
    <t>ECU003Impediments to entry into country (bureaucratic and administrative)</t>
  </si>
  <si>
    <t>ECU003Interference into implementation of humanitarian activities</t>
  </si>
  <si>
    <t>ECU003Ongoing insecurity/hostilities affecting humanitarian assistance</t>
  </si>
  <si>
    <t>ECU003Physical constraints in the environment (obstacles related to terrain, climate, lack of infrastructure, etc.)</t>
  </si>
  <si>
    <t>ECU003Presence of mines and improvised explosive devices</t>
  </si>
  <si>
    <t>ECU003Restriction and obstruction of access to services and assistance</t>
  </si>
  <si>
    <t>ECU003Restriction of movement (impediments to freedom of movement and/or administrative restrictions)</t>
  </si>
  <si>
    <t>ECU003Violence against personnel, facilities and assets</t>
  </si>
  <si>
    <t>Humanitarian Action accessed 06/02/2025</t>
  </si>
  <si>
    <t>https://humanitarianaction.info/plan/1262</t>
  </si>
  <si>
    <t>The total population of Yemen in 2025, including refugees, asylum seekrs, and migrants. The source is chosen instead of the World Bank as it provides more up-to-date figures.</t>
  </si>
  <si>
    <t>YEM001Total population</t>
  </si>
  <si>
    <t>World Bank accessed 06/02/2025</t>
  </si>
  <si>
    <t>https://data.worldbank.org/indicator/AG.LND.TOTL.K2?locations=YE</t>
  </si>
  <si>
    <t xml:space="preserve">The total landmass of Yemen is considered under this crisis, as the entrity of the area is impacted by conflict. </t>
  </si>
  <si>
    <t>YEM001Landmass affected</t>
  </si>
  <si>
    <t>The number of people exposed corresponds to the total population Yemen. This figure is taken from Humanitarian Action. It is valid as of 2025. This source was chosen because it provides the most recent population figure. The reliability of this data is high because it is up to date. The conflict between the Internationally Recognized Government of Yemen (IRG) and the Sana’a-based de-facto authority (DFA) in the north of Yemen (also known as the Houthis) since 2015 has resulted in a severe humanitarian and economic crisis. Yemen is also a transit and destination country on the East African migration route to Saudi Arabia and other neighbouring countries.</t>
  </si>
  <si>
    <t>YEM001People exposed</t>
  </si>
  <si>
    <t>The number of people affected corresponds to the total population Yemen. This figure is taken from Humanitarian Action. It is valid as of 2025. This source was chosen because it provides the most recent population figure. The reliability of this data is high because it is up to date. The conflict between the Internationally Recognized Government of Yemen (IRG) and the Sana’a-based de-facto authority (DFA) in the north of Yemen (also known as the Houthis) since 2015 has resulted in a severe humanitarian and economic crisis. Yemen is also a transit and destination country on the East African migration route to Saudi Arabia and other neighbouring countries.</t>
  </si>
  <si>
    <t>YEM001People affected</t>
  </si>
  <si>
    <t>UNHCR accessed 02/06/2025; IOM 28/01/2025</t>
  </si>
  <si>
    <t>https://data.unhcr.org/en/country/yem; https://yemen.iom.int/resources/iom-yemen-dispatch-december-2024</t>
  </si>
  <si>
    <t>The number of people displaced by the conflict crisis in Yemen includes: the number of IDPs as of February 2025 and the number of IDP returnees as of December 2024. The figures are taken from UNHCR and IOM. The sources were chosen because they provide regular updates on the figures. The reliability of this data is high because the figures are based on direct counts rather than estimates or projections, providing high accuracy.</t>
  </si>
  <si>
    <t>YEM001People displaced</t>
  </si>
  <si>
    <t>YEM001Illness cases reported</t>
  </si>
  <si>
    <t xml:space="preserve">The figure corresponds to the number of people injured in the West Bank in the last six months (between July 2024 and January 2025). The figures are taken from OCHA as they regularly update on the number of people injured. The reliability of this data is set to low as due to the volatile context and the difficulty in keeping track of the number of people injured. </t>
  </si>
  <si>
    <t>YEM001Injuries reported</t>
  </si>
  <si>
    <t>ACLED accessed 10/02/2025</t>
  </si>
  <si>
    <t xml:space="preserve">The figure corresponds to the number of fatalities in the last six months (August 2024 - January 2025) as a result of the conflict crisis. </t>
  </si>
  <si>
    <t>YEM001Fatalities reported</t>
  </si>
  <si>
    <t>ACLED accessed 10/02/2025 ; IOM accessed 10/02/2025</t>
  </si>
  <si>
    <t>https://acleddata.com/explorer/ ; https://missingmigrants.iom.int/downloads</t>
  </si>
  <si>
    <t xml:space="preserve">The figure corresponds to the number of fatalities in the last six months (August 2024 - January 2025) as a result of the conflict crisis and the mixed migration crisis. </t>
  </si>
  <si>
    <t>YEM001Fatalities in all crises</t>
  </si>
  <si>
    <t>YEM001Buildings damaged</t>
  </si>
  <si>
    <t>YEM001Buildings destroyed</t>
  </si>
  <si>
    <t>YEM001Buildings in affected area</t>
  </si>
  <si>
    <t>YEM001Economic Losses</t>
  </si>
  <si>
    <t>OCHA 15/01/2025</t>
  </si>
  <si>
    <t>https://reliefweb.int/report/yemen/yemen-humanitarian-needs-and-response-plan-2025-january-2025?_gl=1*1rp2pv7*_ga*NDA0ODAwMjA2LjE3Mjc2MDk0MTA.*_ga_E60ZNX2F68*MTczODgzNTU5NC4yNi4xLjE3Mzg4MzU2MjcuMjcuMC4w</t>
  </si>
  <si>
    <t>The number of people in need is taken from OCHA's HNRP (2025). This source was chosen because it is the most reliable source reporting on the number of the overall PiN in Yemen. Other sources such as the Food Security Cluster and IPC analysis have been considered but not chosen because OCHA's PiN figure is more comprehensive of all humanitarian needs in Yemen and not focused on the needs resulting from food insecurity. The reliability of this data is high because it takes into consideration inter-sectorial needs. The conflict between the Internationally Recognized Government of Yemen (IRG) and the Sana’a-based de-facto authority (DFA) in the north of Yemen (also known as the Houthis) since 2015 has resulted in a severe humanitarian and economic crisis. Yemen is also a transit and destination country on the East African migration route to Saudi Arabia and other neighbouring countries.</t>
  </si>
  <si>
    <t>YEM001People in Need</t>
  </si>
  <si>
    <t>According to INFORM SI methodology, the number of people in Level 1 is equal to the people exposed minus the people affected. Since the whole population is affected, there are no people in Level 1.</t>
  </si>
  <si>
    <t>YEM001Minimal humanitarian conditions - Level 1</t>
  </si>
  <si>
    <t>Humanitarian Action accessed 06/02/2025 ; OCHA 15/01/2025</t>
  </si>
  <si>
    <t>https://humanitarianaction.info/plan/1262 ; https://reliefweb.int/report/yemen/yemen-humanitarian-needs-and-response-plan-2025-january-2025?_gl=1*1rp2pv7*_ga*NDA0ODAwMjA2LjE3Mjc2MDk0MTA.*_ga_E60ZNX2F68*MTczODgzNTU5NC4yNi4xLjE3Mzg4MzU2MjcuMjcuMC4w</t>
  </si>
  <si>
    <t>YEM001Stressed humanitarian conditions - Level 2</t>
  </si>
  <si>
    <t>OCHA 15/01/2025 ; OCHA HDX accessed 06/02/2025</t>
  </si>
  <si>
    <t>https://reliefweb.int/report/yemen/yemen-humanitarian-needs-and-response-plan-2025-january-2025?_gl=1*1rp2pv7*_ga*NDA0ODAwMjA2LjE3Mjc2MDk0MTA.*_ga_E60ZNX2F68*MTczODgzNTU5NC4yNi4xLjE3Mzg4MzU2MjcuMjcuMC4w ; https://data.humdata.org/dataset/yem-jiaf-humanitarian-needs-and-response-plan/resource/28750f50-f323-4203-9793-f94f4c2d1c2b</t>
  </si>
  <si>
    <t>According to INFORM Severity Index methodology, the sum of people in levels 3, 4 and 5 is equal to the total number of people in need. To estimate the severity distribution of the people in need ACAPS computed the severity levels from the area severity from the current HNRP. The number of people in Level 3 corresponds to the number of people in need living in admin level 2 (district) which has a severity of Moderate or Level 3. These figures are taken from OCHA’s HDX dataset for the HNRP. This approach was chosen because it provides information on the severity levels of the humanitarian conditions in Yemen. The reliability of this data is high because it takes into consideration inter-sectorial needs.</t>
  </si>
  <si>
    <t>YEM001Moderate humanitarian conditions - Level 3</t>
  </si>
  <si>
    <t>According to INFORM Severity Index methodology, the sum of people in levels 3, 4 and 5 is equal to the total number of people in need. To estimate the severity distribution of the people in need ACAPS computed the severity levels from the area severity from the current HNRP. The number of people in Level 4 corresponds to the number of people in need living in admin level 2 (district) which has a severity of Extreme or Level 4. These figures are taken from OCHA’s HDX dataset for the HNRP. This approach was chosen because it provides information on the severity levels of the humanitarian conditions in Yemen. The reliability of this data is high because it takes into consideration inter-sectorial needs.</t>
  </si>
  <si>
    <t>YEM001Severe humanitarian conditions - Level 4</t>
  </si>
  <si>
    <t>According to INFORM Severity Index methodology, the sum of people in levels 3, 4 and 5 is equal to the total number of people in need. To estimate the severity distribution of the people in need ACAPS computed the severity levels from the area severity from the current HNRP. The number of people in Level 5 corresponds to the number of people in need living in admin level 2 (district) which has a severity of Severe or Level 5. These figures are taken from OCHA’s HDX dataset for the HNRP. This approach was chosen because it provides information on the severity levels of the humanitarian conditions in Yemen. The reliability of this data is high because it takes into consideration inter-sectorial needs.</t>
  </si>
  <si>
    <t>YEM001Extreme humanitarian conditions - Level 5</t>
  </si>
  <si>
    <t>In this crisis, all 5 population groups are affected: IDPs, host population, non-host population, refugees and asylum seekers, migrants, and returnees.</t>
  </si>
  <si>
    <t>YEM001Crisis affected groups</t>
  </si>
  <si>
    <t>YEM001People facing limited access constraints</t>
  </si>
  <si>
    <t>YEM001People facing restricted access constraints</t>
  </si>
  <si>
    <t>YEM002Total population</t>
  </si>
  <si>
    <t>Statoids accessed 06/02/2025; OCHA 01/02/2024</t>
  </si>
  <si>
    <t>http://www.statoids.com/uye.html; https://www.unocha.org/publications/report/yemen/yemen-humanitarian-needs-overview-2024-january-2024-enar</t>
  </si>
  <si>
    <t xml:space="preserve">The figure corresponds to the total landmass of Aden, Lahj, Al Bayda, Shabwah, Marib, Al Jawf, Sa'dah, Abyan governorates, which are on the active migration route according to OCHA's HNO 2024 Page 19. </t>
  </si>
  <si>
    <t>YEM002Landmass affected</t>
  </si>
  <si>
    <t>City Population accessed 06/02/2025</t>
  </si>
  <si>
    <t>https://www.citypopulation.de/en/yemen/</t>
  </si>
  <si>
    <t>The number of people exposed corresponds to the total population of the governorates which are on the active migration route (Aden, Lahj, Al Bayda, Shabwah, Marib, Al Jawf, Sa'dah, Abyan). This figure is taken from City Population. It is valid as of 2004. This source was chosen because it provides population figures for each governorate based on the most recent census result. The reliability of this data is low  because it is not very recent.</t>
  </si>
  <si>
    <t>YEM002People exposed</t>
  </si>
  <si>
    <t>UNHCR accessed 06/02/2025; OCHA 15/01/2025</t>
  </si>
  <si>
    <t>https://data.unhcr.org/en/country/yem; https://www.unocha.org/publications/report/yemen/yemen-humanitarian-needs-and-response-plan-2025-january-2025</t>
  </si>
  <si>
    <t xml:space="preserve">The number of people affected corresponds to the total number of refugees and asylum seekers (60,930 as 31 Dec 2024) and migrants (132,330 in 2024) living in Yemen. The figure are taken from UNHCR and OCHA's HNRP [page 17]. This source was chosen because it provides the most updated figures of the refugees, asylum seekers, and migrants in Yemen. The reliability of this data is high because it is up to date. Migrants, refugees, and asylum seekers in Yemen face significant marginalization and vulnerability, lacking access to basic services and economic opportunities. They encounter stigma and discrimination, often excluded from local support systems and community-based protection. Their challenges are expected to escalate in 2024, with heightened risks and needs. Despite similarities in critical needs with the Yemeni population, they face greater vulnerability due to housing, employment, and social protection deficits, as well as pervasive discrimination. </t>
  </si>
  <si>
    <t>YEM002People affected</t>
  </si>
  <si>
    <t xml:space="preserve">The number of people displaced includes the number of refugees, asylum seekers, and irregular or unregistered migrants in Yemen. The figure are taken from UNHCR and OCHA's HNRP [page 17]. This source was chosen because it provides the most updated figures of the refugees, asylum seekers, and migrants in Yemen. The reliability of this data is high because it is up to date.  
</t>
  </si>
  <si>
    <t>YEM002People displaced</t>
  </si>
  <si>
    <t>YEM002Illness cases reported</t>
  </si>
  <si>
    <t xml:space="preserve">The figure corresponds to the number of people injured in Gaza in the last six months (between 05 August 2024 and 05 February 2025). The figures are taken from OCHA as they regularly update on the number of people injured. The reliability of this data is set to low as the figure is an underestimate due to the volatile context and the difficulty in keeping track of the number of people injured. </t>
  </si>
  <si>
    <t>YEM002Injuries reported</t>
  </si>
  <si>
    <t>IOM accessed 10/02/2025</t>
  </si>
  <si>
    <t>The figure corresponds to the number of dead and missing migrants in the last six months (August 2024 - January 2025) as a result of the mixed migration crisis.</t>
  </si>
  <si>
    <t>YEM002Fatalities reported</t>
  </si>
  <si>
    <t>YEM002Fatalities in all crises</t>
  </si>
  <si>
    <t>YEM002Buildings damaged</t>
  </si>
  <si>
    <t>YEM002Buildings destroyed</t>
  </si>
  <si>
    <t>YEM002Buildings in affected area</t>
  </si>
  <si>
    <t>YEM002Economic Losses</t>
  </si>
  <si>
    <t xml:space="preserve">The number of people in need includes: the total number of refugees and asylum seekers (60,930 as 31 Dec 2024) and migrants (132,330 in 2024) living in Yemen. The figure are taken from UNHCR and OCHA's HNRP [page 17]. This source was chosen because it provides the most updated figures of the refugees, asylum seekers, and migrants in Yemen. The reliability of this data is high because it is up to date. Migrants, refugees, and asylum seekers in Yemen face significant marginalization and vulnerability, lacking access to basic services and economic opportunities. They encounter stigma and discrimination, often excluded from local support systems and community-based protection. Their challenges are expected to escalate in 2024, with heightened risks and needs. Despite similarities in critical needs with the Yemeni population, they face greater vulnerability due to housing, employment, and social protection deficits, as well as pervasive discrimination. </t>
  </si>
  <si>
    <t>YEM002People in Need</t>
  </si>
  <si>
    <t>City Population accessed 06/02/2025 ; UNHCR accessed 06/02/2025; OCHA 15/01/2025</t>
  </si>
  <si>
    <t>https://www.citypopulation.de/en/yemen/ ; https://data.unhcr.org/en/country/yem; https://www.unocha.org/publications/report/yemen/yemen-humanitarian-needs-and-response-plan-2025-january-2025</t>
  </si>
  <si>
    <t>YEM002Minimal humanitarian conditions - Level 1</t>
  </si>
  <si>
    <t>According to INFORM SI methodology, the number of people in Level 2 is equal to the people affected minus the people in need. Since all the people affected are also in need, there are no people in Level 2.</t>
  </si>
  <si>
    <t>YEM002Stressed humanitarian conditions - Level 2</t>
  </si>
  <si>
    <t xml:space="preserve">According to INFORM Severity Index methodology, the sum of people in levels 3, 4 and 5 is equal to the total number of people in need. To estimate the severity distribution of the people in need ACAPS assigned the total number of people in need to level 4, leaving an info-gap for level 3 and level 5 since there is no other reliable source for the severity distribution for each level. Refugees, asylum seekers, and migrants in Yemen face severe protection challenges. They encounter systemic discrimination and significant barriers to accessing essential services, which are further compounded by the ongoing conflict. Women and girls are especially vulnerable; the conflict has deepened existing gender inequalities, undermined access to livelihoods, and reinforced harmful gender norms. Due to these factors, the refugees, migrants, and asylum seekers are all considered to be facing Extreme humanitarian conditions (Level 4) rather than Moderate humanitarian conditions (Level 3). </t>
  </si>
  <si>
    <t>YEM002Moderate humanitarian conditions - Level 3</t>
  </si>
  <si>
    <t xml:space="preserve">According to INFORM Severity Index methodology, the sum of people in levels 3, 4 and 5 is equal to the total number of people in need. To estimate the severity distribution of the people in need ACAPS assigned the total number of people in need to level 4, leaving an info-gap for level 3 and level 5 since there is no other reliable source for the severity distribution for each level. The number of people in Level 4  corresponds to the total number of people in need. Refugees, asylum seekers, and migrants in Yemen face severe protection challenges. They encounter systemic discrimination and significant barriers to accessing essential services, which are further compounded by the ongoing conflict. Women and girls are especially vulnerable; the conflict has deepened existing gender inequalities, undermined access to livelihoods, and reinforced harmful gender norms. Due to these factors, the refugees, migrants, and asylum seekers are all considered to be facing Extreme humanitarian conditions (Level 4) rather than Moderate humanitarian conditions (Level 3). 
</t>
  </si>
  <si>
    <t>YEM002Severe humanitarian conditions - Level 4</t>
  </si>
  <si>
    <t xml:space="preserve">According to INFORM Severity Index methodology, the sum of people in levels 3, 4 and 5 is equal to the total number of people in need. To estimate the severity distribution of the people in need ACAPS assigned the total number of people in need to level 4, leaving an info-gap for level 3 and level 5 since there is no other reliable source for the severity distribution for each level. Refugees, asylum seekers, and migrants in Yemen face severe protection challenges. They encounter systemic discrimination and significant barriers to accessing essential services, which are further compounded by the ongoing conflict. Women and girls are especially vulnerable; the conflict has deepened existing gender inequalities, undermined access to livelihoods, and reinforced harmful gender norms. Due to these factors, the refugees, migrants, and asylum seekers are all considered to be facing Extreme humanitarian conditions (Level 4) rather than Moderate humanitarian conditions (Level 3). 
</t>
  </si>
  <si>
    <t>YEM002Extreme humanitarian conditions - Level 5</t>
  </si>
  <si>
    <t>In this crisis, 2 out of 5 population groups are affected: host population, non-host population, refugees, asylum seekers, and migrants.</t>
  </si>
  <si>
    <t>YEM002Crisis affected groups</t>
  </si>
  <si>
    <t>YEM002People facing limited access constraints</t>
  </si>
  <si>
    <t>YEM002People facing restricted access constraints</t>
  </si>
  <si>
    <t>3.i.Solutions Accessed 27/01/2025; INEC Accessed 27/01/2024</t>
  </si>
  <si>
    <t>https://latam.3is.org/wp-content/uploads/2024/12/23122024_Pin.pdf; https://www.ecuadorencifras.gob.ec/proyecciones-poblacionales/</t>
  </si>
  <si>
    <t>This is the population of Ecuador in 2024 using 3IS as a source. This has been chosen over the World Bank or other local sources as it provides more up-to-date figures and considers population migration internally, into and out of the country</t>
  </si>
  <si>
    <t>ECU003Total population</t>
  </si>
  <si>
    <t xml:space="preserve">The whole Ecuador is affected by potential humanitarian consequences of the recent escalations in criminal gang-related violence in Ecuador and internal armed conflict, therefore the whole landmass is considered affected by the crisis. </t>
  </si>
  <si>
    <t>ECU003Landmass affected</t>
  </si>
  <si>
    <t>https://data.worldbank.org/indicator/SP.POP.TOTL?locations=EC; https://latam.3is.org/wp-content/uploads/2024/12/12122024_Desplazamiento-2.pdf</t>
  </si>
  <si>
    <t xml:space="preserve">The number of people exposed corresponds to the total population of the country. This figure is taken from 3.i.s. 
The source is highly reliable and up to date regarding needs; however, we have assigned its reliability as low because the figures may be overestimated, as not all individuals are necessarily exposed to the crisis at the same level, and some may be less vulnerable to criminal violence in Ecuador. Due to the lack of information on the exact number of people exposed, it has been assumed that the entire population is at risk, as the source maps the presence of criminal violence across the country with varying levels of severity. </t>
  </si>
  <si>
    <t>ECU003People exposed</t>
  </si>
  <si>
    <t xml:space="preserve">The number of people affected corresponds to the total population of the country. This figure is taken from 3.i.s. 
The source is reliable and up to date regarding needs; however, we have assigned its reliability as low because the figures may be overestimated, as not all individuals are necessarily affected by the crisis at the same level, and some may be less vulnerable to criminal violence in Ecuador. Due to the lack of information on the exact number of people exposed, it has been assumed that the entire population is at risk, as the source maps the presence of criminal violence across the country with varying levels of severity. </t>
  </si>
  <si>
    <t>ECU003People affected</t>
  </si>
  <si>
    <t>3.i.Solutions Accessed 27/01/2025</t>
  </si>
  <si>
    <t>https://latam.3is.org/wp-content/uploads/2024/12/12122024_Desplazamiento-2.pdf</t>
  </si>
  <si>
    <t>The number of people displaced by the Criminal violence in Ecuador only includes the internal movement of IDPs. This crisis potentially is driving displacement abroad, however, there is no available information. Therefore this number could be an underestimate and is assigned as low reliability. This figure is taken from 3i.s. as its the only reliable sources of information by February 2025</t>
  </si>
  <si>
    <t>ECU003People displaced</t>
  </si>
  <si>
    <t>ECU003Injuries reported</t>
  </si>
  <si>
    <t>ACLED Accessed 30/01/2025</t>
  </si>
  <si>
    <t xml:space="preserve">The figure represents the number of fatalities across Ecuador from 1 August 2024 to 31 January 2025. It is reliable and aligns with other secondary sources and media reports. All types of events are included, and the count covers both civilian and non-civilian cases. However, this number is under-estimation due to low reporting incidents and lack of consistent documented incidents. </t>
  </si>
  <si>
    <t>ECU003Fatalities reported</t>
  </si>
  <si>
    <t xml:space="preserve">The figure represents the number of fatalities across Ecuador from 1 August 2024 to 31 January 2025. it is the sum-up of fatalities of the two crises in Ecuador. </t>
  </si>
  <si>
    <t>ECU003Fatalities in all crises</t>
  </si>
  <si>
    <t>https://latam.3is.org/wp-content/uploads/2024/12/23122024_Pin.pdf</t>
  </si>
  <si>
    <t xml:space="preserve">The number of people in need is taken from the 3.i.s. This source was chosen because is the most product related to this crisis, it is the most reliable/the only source reporting criminal violence, and it is comprehensive of multiple sectors. </t>
  </si>
  <si>
    <t>ECU003People in Need</t>
  </si>
  <si>
    <t>According to INFORM SI methodology, the number of people in Level 1 is equal to the people exposed minus the people affected. Since the whole population is affected, there are no people in Level 1. 
The source is highly reliable and up to date regarding needs; however, we have assigned its reliability as low because the figures may be overestimated. Since the entire population is considered exposed and affected, Level 1 (minimal impact) is zero, while Level 2 (moderate impact) is disproportionately high. This assumption is based on the lack of information about the exact number of people exposed of affected, leading to a broad classification where the source maps criminal violence across the country with varying intensity but does not specify different levels of vulnerability.</t>
  </si>
  <si>
    <t>ECU003Minimal humanitarian conditions - Level 1</t>
  </si>
  <si>
    <t>According to INFORM SI methodology, the number of people in Level 2 is equal to the people affected minus the people in need. People in Level 2 might be facing some difficulties accessing basic services but are able to meet their needs without external assistance. 
The source is highly reliable and up to date regarding needs; however, we have assigned its reliability as low because the figures may be overestimated. Since the entire population is considered exposed and affected, Level 1 (minimal impact) is zero, while Level 2 (moderate impact) is disproportionately high. This assumption is based on the lack of information about the exact number of people exposed of affected, leading to a broad classification where the source maps criminal violence across the country with varying intensity but does not specify different levels of vulnerability.</t>
  </si>
  <si>
    <t>ECU003Stressed humanitarian conditions - Level 2</t>
  </si>
  <si>
    <t>The severity of people in needs are divided into five severity levels: Minimal, Stressed, Severe, Extreme, and Catastrophic based on 3.i.s. data. The PiN under Minimal, Stressed, and Severe levels in the 3.i.s are matched with Level 3 of the INFORM Severity Index. They are considered part of PIN, and humanitarian assistance from various sectors is required</t>
  </si>
  <si>
    <t>ECU003Moderate humanitarian conditions - Level 3</t>
  </si>
  <si>
    <t xml:space="preserve">The severity of people in needs are divided into five severity levels: Minimal, Stressed, Severe, Extreme, and Catastrophic based on 3.i.s. data. The PiN under extreme in the 3.i.s. are matched with Level 4 of the INFORM Severity Index. </t>
  </si>
  <si>
    <t>ECU003Severe humanitarian conditions - Level 4</t>
  </si>
  <si>
    <t xml:space="preserve">The severity of people in needs are divided into five severity levels: Minimal, Stressed, Severe, Extreme, and Catastrophic based on 3.i.s. data. The PiN under catastophic in the 3.i.s. are matched with Level 5 of the INFORM Severity Index. Noone was assigned under level 5 in the 3.i.s. data. </t>
  </si>
  <si>
    <t>ECU003Extreme humanitarian conditions - Level 5</t>
  </si>
  <si>
    <t>3.i.Solutions Accessed 27/01/2025; R4V 17/12/2024</t>
  </si>
  <si>
    <t>https://latam.3is.org/wp-content/uploads/2024/12/23122024_Pin.pdf; https://www.r4v.info/en/rmrp2025-2026</t>
  </si>
  <si>
    <t>ECU003Crisis affected groups</t>
  </si>
  <si>
    <t>ECU003People facing limited access constraints</t>
  </si>
  <si>
    <t>ECU003People facing restricted access constraints</t>
  </si>
  <si>
    <t>ECU003Illness cases reported</t>
  </si>
  <si>
    <t>ECU003Buildings damaged</t>
  </si>
  <si>
    <t>ECU003Buildings destroyed</t>
  </si>
  <si>
    <t>ECU003Buildings in affected area</t>
  </si>
  <si>
    <t>ECU003Economic Losses</t>
  </si>
  <si>
    <t>ECU002Total population</t>
  </si>
  <si>
    <t xml:space="preserve">The whole Ecuador is affected by potential humanitarian consequences of the venezuelan migration influix that begun in the late 2010s, therfore the whole landmass is considered affected by the crisis. </t>
  </si>
  <si>
    <t>ECU002Landmass affected</t>
  </si>
  <si>
    <t>3.i.Solutions Accessed 27/01/2025; INEC Accessed 27/01/2024; World Bank accessed 27/01/2025; R4V 17/12/2024</t>
  </si>
  <si>
    <t>Although all the Venezuelan migrants and host communities are concentrated in specific states, the whole country is exposed to Venezuelan migration impact</t>
  </si>
  <si>
    <t>ECU002People exposed</t>
  </si>
  <si>
    <t xml:space="preserve"> R4V 17/12/2024</t>
  </si>
  <si>
    <t>The number of people affected corresponds to the projected population of Venezuelans in-destination (438.300) Veneuelan in-transit (325.200) and affected host communities (136.000) in Ecuador according to R4V latest document, RMRP 2025-2025. This figure is taken from R4V. This source was chosen because it is up to date and it is the only source that provides an analysis of the Venezuela displacement in Ecuador</t>
  </si>
  <si>
    <t>ECU002People affected</t>
  </si>
  <si>
    <t>The number of people displaced by the crisis only includes projected populations for the number of refugees/asylum seekers/returnees/IDPs/irregular or unregistered migrants, including both the Venezuelans in-destination (438.300) and the Venezuelan in-transit (325.200). This figure is taken from the latest R4V document and This source was chosen because are the most trusted sources on the ground</t>
  </si>
  <si>
    <t>ECU002People displaced</t>
  </si>
  <si>
    <t>ECU002Injuries reported</t>
  </si>
  <si>
    <t>It was not possible to find a reliable number of Venezuelan refugees/migrants/asylum seeks killed due to their dispalcement status in Ecuador from 1 August to 31 January 2025, so it has been assumed to be 0.</t>
  </si>
  <si>
    <t>ECU002Fatalities reported</t>
  </si>
  <si>
    <t>ECU002Fatalities in all crises</t>
  </si>
  <si>
    <t>The number of people in need is taken from R4V latest report. This source was chosen because is the most related to this crisis, it is the most reliable/the only source reporting the migration crisis, and it is comprehensive of multiple sectors. 
The number of refugees/asylum seekers/IDPs as People in need according to R4V is disaggregated as: 260800 (Venezuelans in destination) + 299300 (Venezuelans in transit)+ 136000 (Host community affected)</t>
  </si>
  <si>
    <t>ECU002People in Need</t>
  </si>
  <si>
    <t>INEC Accessed 31/01/2025; R4V 17/12/2024</t>
  </si>
  <si>
    <t>https://www.ecuadorencifras.gob.ec/proyecciones-poblacionales/; https://www.r4v.info/en/rmrp2025-2026</t>
  </si>
  <si>
    <t xml:space="preserve">According to INFORM SI methodology, the number of people in Level 1 is equal to the people exposed minus the people affected. People in Level 1 are able to meet their basic needs without employing irreversible coping strategies. It is important to note that the number of people in lvl 1 is so small because the entire Ecuadorian population is exposed to the presence of Venezuelan migrants, as explained in the methodology. </t>
  </si>
  <si>
    <t>ECU002Minimal humanitarian conditions - Level 1</t>
  </si>
  <si>
    <t>R4V 24/01/2024</t>
  </si>
  <si>
    <t>https://www.r4v.info/es/ecuador</t>
  </si>
  <si>
    <t>According to INFORM SI methodology, the number of people in Level 2 is equal to the people affected minus the people in need. Since all the people affected are also in need, there are no people in Level 2</t>
  </si>
  <si>
    <t>ECU002Stressed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</si>
  <si>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260,800 of the 438,300 Venezualans residing in different locations across Ecuador are label as PiN in the RMRP 2025-2026, as well as all  host-communities in Ecuador, 136,000. The sum-up of both is our PiN and Lvl 3 figure</t>
  </si>
  <si>
    <t>ECU002Moderate humanitarian conditions - Level 3</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</si>
  <si>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
  </si>
  <si>
    <t>ECU002Severe humanitarian conditions - Level 4</t>
  </si>
  <si>
    <t>ECU002Extreme humanitarian conditions - Level 5</t>
  </si>
  <si>
    <t>In this crisis, three population groups are affected: host population, non-host population, and refugees and asylum seekers</t>
  </si>
  <si>
    <t>ECU002Crisis affected groups</t>
  </si>
  <si>
    <t>ECU002Illness cases reported</t>
  </si>
  <si>
    <t>ECU002Buildings damaged</t>
  </si>
  <si>
    <t>ECU002Buildings destroyed</t>
  </si>
  <si>
    <t>ECU002Buildings in affected area</t>
  </si>
  <si>
    <t>ECU002Economic Losses</t>
  </si>
  <si>
    <t>3.i.Solutions Accessed 27/01/2025; INEC Accessed 27/01/2024; 3.i.Solutions Accessed 27/01/2025; INEC Accessed 27/01/2024</t>
  </si>
  <si>
    <t>https://latam.3is.org/wp-content/uploads/2024/12/23122024_Pin.pdf; https://www.ecuadorencifras.gob.ec/proyecciones-poblacionales/; https://latam.3is.org/wp-content/uploads/2024/12/23122024_Pin.pdf; https://www.ecuadorencifras.gob.ec/proyecciones-poblacionales/</t>
  </si>
  <si>
    <t>ECU001Total population</t>
  </si>
  <si>
    <t xml:space="preserve">The potential humanitarian consequences of the Venezuelan migration influx that began in the late 2010s and the recent escalations in criminal gang-related violence and the internal armed conflict affect Ecuador as a whole; therefore, the whole landmass is considered affected by the crisis. </t>
  </si>
  <si>
    <t>ECU001Landmass affected</t>
  </si>
  <si>
    <t>3.i.Solutions Accessed 27/01/2025; INEC Accessed 27/01/2024; World Bank accessed 27/01/2025; R4V 17/12/2024; 3.i.Solutions Accessed 27/01/2025; INEC Accessed 27/01/2024</t>
  </si>
  <si>
    <t>https://data.worldbank.org/indicator/SP.POP.TOTL?locations=EC; https://latam.3is.org/wp-content/uploads/2024/12/12122024_Desplazamiento-2.pdf; https://data.worldbank.org/indicator/SP.POP.TOTL?locations=EC; https://latam.3is.org/wp-content/uploads/2024/12/12122024_Desplazamiento-2.pdf</t>
  </si>
  <si>
    <t xml:space="preserve">The number of people exposed corresponds to the total population of the country as of them are exposed to criminal violence and/or the migration influx. This figure is taken from 3.i.s. This source was chosen because it is up to date and it is the only source the provide an analysis about the criminal violence in Ecuador. The took into consideration multiple/inter sectorial needs.  </t>
  </si>
  <si>
    <t>ECU001People exposed</t>
  </si>
  <si>
    <t>R4V 17/12/2024; 3.i.Solutions Accessed 27/01/2025; INEC Accessed 27/01/2024</t>
  </si>
  <si>
    <t xml:space="preserve"> R4V 17/12/2024; https://latam.3is.org/wp-content/uploads/2024/12/23122024_Pin.pdf; https://www.ecuadorencifras.gob.ec/proyecciones-poblacionales/</t>
  </si>
  <si>
    <t xml:space="preserve">The number of people affected by criminal violence and/or the migration influx corresponds to the total population of the country. This figure is taken from 3.i.s. This source was chosen because it is up to date and it is the only source that provides an analysis of the criminal violence in Ecuador. They took into consideration multiple/inter-sectorial needs.  we have assigned its reliability as low because the figures may be overestimated, as not all individuals are necessarily affected by the crisis at the same level, and some may be less vulnerable to criminal violence in Ecuador. Due to the lack of information on the exact number of people exposed, it has been assumed that the entire population is at risk, as the source maps the presence of criminal violence across the country with varying levels of severity. </t>
  </si>
  <si>
    <t>ECU001People affected</t>
  </si>
  <si>
    <t>R4V 17/12/2024; 3.i.Solutions Accessed 27/01/2025</t>
  </si>
  <si>
    <t>https://www.r4v.info/en/rmrp2025-2026; https://latam.3is.org/wp-content/uploads/2024/12/12122024_Desplazamiento-2.pdf</t>
  </si>
  <si>
    <t>The number of people displaced by the Venezuela displacement in Ecuador includes projected populations for the number of refugees/asylum seekers/returnees/IDPs/irregular or unregistered migrants, including both the Venezuelans in destination (438.300) and the Venezuelans in-transit (325.200). This figure is taken from the latest R4V document and This source was chosen because is the most trusted source on the ground. The number of people displaced by the Criminal violence in Ecuador only includes the internal movement of IDPs. This crisis potentially is driving displacement abroad, however, there is no available information. Therefore this number could be an underestimate and is assigned as low reliability. This figure is taken from 3i.s. as its the only reliable sources of information by February 2025</t>
  </si>
  <si>
    <t>ECU001People displaced</t>
  </si>
  <si>
    <t>ECU001Injuries reported</t>
  </si>
  <si>
    <t>ACLED Accessed 30/01/2025; ACLED Accessed 30/01/2025</t>
  </si>
  <si>
    <t>https://acleddata.com/explorer/; https://acleddata.com/explorer/</t>
  </si>
  <si>
    <t xml:space="preserve">The figure represents the number of fatalities across Ecuador from 1 August 2024 to 31 January 2025 in the Criminal violence in Ecuador. It is reliable and aligns with other secondary sources and media reports. All types of events are included, and the count covers both civilian and non-civilian cases. However, this number is an underestimation due to low reporting incidents and lack of consistent documented incidents. </t>
  </si>
  <si>
    <t>ECU001Fatalities reported</t>
  </si>
  <si>
    <t xml:space="preserve">The figure represents the number of fatalities across Ecuador from 1 August 2024 to 31 January 2025 in the Criminal violence and Venezuela displacement in Ecuador. </t>
  </si>
  <si>
    <t>ECU001Fatalities in all crises</t>
  </si>
  <si>
    <t>https://www.r4v.info/en/rmrp2025-2026; https://latam.3is.org/wp-content/uploads/2024/12/23122024_Pin.pdf</t>
  </si>
  <si>
    <t xml:space="preserve">The number of people in need includes 1) the number of Venezuelan refugees/asylum seekers/IDPs as People in need according to R4V latest report RMRP 2025-2026  disaggregated as: 260800 (Venezuelans in destination) + 299300 (Venezuelans in transit) and the number of host communities 136000 and 2) The number of people in need, 2780000, taken from the 3.i.s.  These sources were chosen because were the most product related to this crisis, it is the most reliable/the only source reporting criminal violence, and it is comprehensive of multiple sectors, plus the source that covers the needs of the migrants. </t>
  </si>
  <si>
    <t>ECU001People in Need</t>
  </si>
  <si>
    <t>INEC Accessed 31/01/2025; R4V 17/12/2024; 3.i.Solutions Accessed 27/01/2025; INEC Accessed 27/01/2024</t>
  </si>
  <si>
    <t>https://www.ecuadorencifras.gob.ec/proyecciones-poblacionales/; https://www.r4v.info/en/rmrp2025-2026; https://latam.3is.org/wp-content/uploads/2024/12/23122024_Pin.pdf; https://www.ecuadorencifras.gob.ec/proyecciones-poblacionales/</t>
  </si>
  <si>
    <t>According to INFORM SI methodology, the number of people in Level 1 is equal to the people exposed minus the people affected. Since the whole population is affected, there are no people in Level 1. We decided to use the figures in ECU003 to avoid double-counting as it has bigger numbers than ECU002</t>
  </si>
  <si>
    <t>ECU001Minimal humanitarian conditions - Level 1</t>
  </si>
  <si>
    <t>R4V 24/01/2024; 3.i.Solutions Accessed 27/01/2025; INEC Accessed 27/01/2024</t>
  </si>
  <si>
    <t>https://www.r4v.info/es/ecuador; https://latam.3is.org/wp-content/uploads/2024/12/23122024_Pin.pdf; https://www.ecuadorencifras.gob.ec/proyecciones-poblacionales/</t>
  </si>
  <si>
    <t xml:space="preserve">According to INFORM SI methodology, the number of people in Level 1 is equal to the people exposed minus the people affected. People in Level 1 are able to meet their basic needs without employing irreversible coping strategies. We decided to use the figures in ECU003 to avoid double-counting as it has bigger numbers than ECU002
</t>
  </si>
  <si>
    <t>ECU001Stressed humanitarian conditions - Level 2</t>
  </si>
  <si>
    <t xml:space="preserve">The sum of lvl 3 figures in ECU003 and ECU002
</t>
  </si>
  <si>
    <t>ECU001Moderate humanitarian conditions - Level 3</t>
  </si>
  <si>
    <t>X; 3.i.Solutions Accessed 27/01/2025</t>
  </si>
  <si>
    <t>X; https://latam.3is.org/wp-content/uploads/2024/12/23122024_Pin.pdf</t>
  </si>
  <si>
    <t xml:space="preserve">The sum of lvl 4 figures in ECU003 and ECU002
</t>
  </si>
  <si>
    <t>ECU001Severe humanitarian conditions - Level 4</t>
  </si>
  <si>
    <t>The sum of lvl 5 figures in ECU003 and ECU002</t>
  </si>
  <si>
    <t>ECU001Extreme humanitarian conditions - Level 5</t>
  </si>
  <si>
    <t>R4V 17/12/2024; 3.i.Solutions Accessed 27/01/2025; R4V 17/12/2024</t>
  </si>
  <si>
    <t>https://www.r4v.info/en/rmrp2025-2026; https://latam.3is.org/wp-content/uploads/2024/12/23122024_Pin.pdf; https://www.r4v.info/en/rmrp2025-2026</t>
  </si>
  <si>
    <t>In both the Venezuela displacement in Ecuador and the Criminal violence in Ecuador crises, all 5 population groups are affected: IDPs, host population, non-host population, refugees and asylum seekers, and returnees.</t>
  </si>
  <si>
    <t>ECU001Crisis affected groups</t>
  </si>
  <si>
    <t>ECU001Illness cases reported</t>
  </si>
  <si>
    <t>ECU001Buildings damaged</t>
  </si>
  <si>
    <t>ECU001Buildings destroyed</t>
  </si>
  <si>
    <t>ECU001Buildings in affected area</t>
  </si>
  <si>
    <t>ECU001Economic Losses</t>
  </si>
  <si>
    <t>Humanitarian Action accessed 03/02/2025</t>
  </si>
  <si>
    <t>https://humanitarianaction.info/plan/1273</t>
  </si>
  <si>
    <t>The total population of the West Bank and Gaza in 2025, including refugees and asylum seekrs. The source is chosen instead of the World Bank as it provides more up-to-date figures and considers population growth, internal displacement, and cross-border displacement. The reliability of this data is low due to the volatile situation in Palestine and severe restrictions on humanitarian and media access, which limit the accuracy of the reported figures.</t>
  </si>
  <si>
    <t>PSE002Total population</t>
  </si>
  <si>
    <t>PCBS accessed 03/02/2025</t>
  </si>
  <si>
    <t>https://www.pcbs.gov.ps/site/lang__en/881/default.aspx#Census</t>
  </si>
  <si>
    <t xml:space="preserve">The total landmass of the West Bank and Gaza are considered under this crisis, as the entrity of those areas are impacted by conflict. </t>
  </si>
  <si>
    <t>PSE002Landmass affected</t>
  </si>
  <si>
    <t>PCBS accessed 03/02/2025 ; Humanitarian Action accessed 03/02/2025</t>
  </si>
  <si>
    <t>https://www.pcbs.gov.ps/site/lang__en/881/default.aspx#Census ; https://humanitarianaction.info/plan/1273</t>
  </si>
  <si>
    <t>The number of people exposed is the sum of all people exposed for each individual crisis for Palestine. The conflict in Gaza and the West Bank remains highly volatile, marked by ongoing Israeli military operations and severe humanitarian impacts. In Gaza, intense Israeli airstrikes and ground offensives have led to widespread destruction and displacement. In the West Bank, escalating violence, raids, and settler attacks have worsened humanitarian conditions, particularly in refugee camps. Both regions face movement restrictions, shortages of essential supplies, and growing humanitarian needs.</t>
  </si>
  <si>
    <t>PSE002People exposed</t>
  </si>
  <si>
    <t>The number of people affected is the sum of all people exposed for each individual crisis for Palestine. The conflict in Gaza and the West Bank remains highly volatile, marked by ongoing Israeli military operations and severe humanitarian impacts. In Gaza, intense Israeli airstrikes and ground offensives have led to widespread destruction and displacement. In the West Bank, escalating violence, raids, and settler attacks have worsened humanitarian conditions, particularly in refugee camps. Both regions face movement restrictions, shortages of essential supplies, and growing humanitarian needs.</t>
  </si>
  <si>
    <t>PSE002People affected</t>
  </si>
  <si>
    <t>UNRWA accessed 05/02/2025; OCHA accessed 05/02/2025; OCHA 06/02/2025 ; UNRWA 31/01/2025</t>
  </si>
  <si>
    <t>https://www.unrwa.org/where-we-work ; https://www.ochaopt.org/data/demolition ; https://reliefweb.int/report/occupied-palestinian-territory/humanitarian-situation-update-262-west-bank ; https://www.unrwa.org/resources/reports</t>
  </si>
  <si>
    <t xml:space="preserve">The number of people displaced by the conflict in Palestine includes: the number of displaced people and returnees due to the 7 October conflict in Gaza, the number of people displaced in the West Bank due to demolitions, recent Israeli raids, and settler attacks, In addition to the number of Palestinian refugees in Jordan, Lebanon, Syria, and the West Bank. The number of Palestinian refugees in Gaza is not considered here as they are counted as displaced people or returnees due to the 7 October conflict. These figures are taken from UNRWA and OCHA. The sources are chosen because they provide regular updates on the figures. The reliability of this data is medium because of the highly volatile context and the difficulty faced to keep track of the population’s movement. </t>
  </si>
  <si>
    <t>PSE002People displaced</t>
  </si>
  <si>
    <t>PSE002Illness cases reported</t>
  </si>
  <si>
    <t>OCHA accessed  09/02/2025 ; OCHA 05/02/2025; OCHA 05/08/2024</t>
  </si>
  <si>
    <t>https://www.ochaopt.org/data/casualties ; https://www.ochaopt.org/content/humanitarian-situation-update-261-gaza-strip ; https://www.ochaopt.org/content/humanitarian-situation-update-200-gaza-strip</t>
  </si>
  <si>
    <t xml:space="preserve">The figure corresponds to the number of people injured in the West Bank and Gaza in the last six months (between August 2024 and February 2025). The figures are taken from OCHA as they regularly update on the number of people injured. The reliability of this data is set to low as the figure is an underestimate due to the volatile context and the difficulty in keeping track of the number of people injured. </t>
  </si>
  <si>
    <t>PSE002Injuries reported</t>
  </si>
  <si>
    <t xml:space="preserve">The figure corresponds to the number of people killed in the West Bank and Gaza in the last six months  (between August 2024 and February 2025). The figures are taken from OCHA as they regularly update on the number of people killed. The reliability of this data is set to low as the figure is an underestimate due to the volatile context and the difficulty in keeping track of the number of people killed. </t>
  </si>
  <si>
    <t>PSE002Fatalities reported</t>
  </si>
  <si>
    <t xml:space="preserve">The figure corresponds to the number of people killed in the West Bank and Gaza in the last six months (between August 2024 and February 2025). The figures are taken from OCHA as they regularly update on the number of people killed. The reliability of this data is set to low as the figure is an underestimate due to the volatile context and the difficulty in keeping track of the number of people killed. </t>
  </si>
  <si>
    <t>PSE002Fatalities in all crises</t>
  </si>
  <si>
    <t>PSE002Buildings damaged</t>
  </si>
  <si>
    <t>PSE002Buildings destroyed</t>
  </si>
  <si>
    <t>PSE002Buildings in affected area</t>
  </si>
  <si>
    <t>PSE002Economic Losses</t>
  </si>
  <si>
    <t>OCHA 11/12/2024</t>
  </si>
  <si>
    <t>https://www.ochaopt.org/content/flash-appeal-occupied-palestinian-territory-2025</t>
  </si>
  <si>
    <t>The number of people in need is the sum of all people in need for each individual crisis for Palestine. The conflict in Gaza and the West Bank remains highly volatile, marked by ongoing Israeli military operations and severe humanitarian impacts. In Gaza, intense Israeli airstrikes and ground offensives have led to widespread destruction and displacement. In the West Bank, escalating violence, raids, and settler attacks have worsened humanitarian conditions, particularly in refugee camps. Both regions face movement restrictions, shortages of essential supplies, and growing humanitarian needs.</t>
  </si>
  <si>
    <t>PSE002People in Need</t>
  </si>
  <si>
    <t>PCBS accessed 03/02/2025 ; Humanitarian Action accessed 03/02/2025 ; OCHA 11/12/2024</t>
  </si>
  <si>
    <t>https://www.pcbs.gov.ps/site/lang__en/881/default.aspx#Census ; https://humanitarianaction.info/plan/1273 ; https://www.ochaopt.org/content/flash-appeal-occupied-palestinian-territory-2025</t>
  </si>
  <si>
    <t>The number of people in Level 1 corresponds to the sum of people in Level 1 for each individual crisis for Palestine.</t>
  </si>
  <si>
    <t>PSE002Minimal humanitarian conditions - Level 1</t>
  </si>
  <si>
    <t>PCBS accessed 27/01/2025 ; OCHA 11/12/2024 ; Humanitarian Action accessed 27/01/2025</t>
  </si>
  <si>
    <t>https://www.pcbs.gov.ps/site/lang__en/881/default.aspx#Census ; https://www.ochaopt.org/content/flash-appeal-occupied-palestinian-territory-2025 ; https://humanitarianaction.info/plan/1273</t>
  </si>
  <si>
    <t>The number of people in Level 2 corresponds to the sum of people in Level 2 for each individual crisis for Palestine.</t>
  </si>
  <si>
    <t>PSE002Stressed humanitarian conditions - Level 2</t>
  </si>
  <si>
    <t>OCHA 11/12/2024 ; OCHA 25/01/2023 ; IPC 08/11/2024</t>
  </si>
  <si>
    <t>https://www.ochaopt.org/content/flash-appeal-occupied-palestinian-territory-2025 ; https://www.unocha.org/publications/report/occupied-palestinian-territory/occupied-palestinian-territory-opt-humanitarian-needs-overview-2023-january-2023  ; https://www.ipcinfo.org/fileadmin/user_upload/ipcinfo/docs/IPC_Gaza_Strip_Acute_Food_Insecurity_Malnutrition_Sept2024_Aug2025_Special_Brief.pdf</t>
  </si>
  <si>
    <t>The number of people in Level 3 corresponds to the sum of people in Level 3 for each individual crisis for Palestine.</t>
  </si>
  <si>
    <t>PSE002Moderate humanitarian conditions - Level 3</t>
  </si>
  <si>
    <t>The number of people in Level 4 corresponds to the sum of people in Level 4 for each individual crisis for Palestine.</t>
  </si>
  <si>
    <t>PSE002Severe humanitarian conditions - Level 4</t>
  </si>
  <si>
    <t>The number of people in Level 5 corresponds to the sum of people in Level 5 for each individual crisis for Palestine.</t>
  </si>
  <si>
    <t>PSE002Extreme humanitarian conditions - Level 5</t>
  </si>
  <si>
    <t>PSE002Crisis affected groups</t>
  </si>
  <si>
    <t>PSE002People facing limited access constraints</t>
  </si>
  <si>
    <t>PSE002People facing restricted access constraints</t>
  </si>
  <si>
    <t>PSE003Total population</t>
  </si>
  <si>
    <t xml:space="preserve">The total landmass of the West Bank is considered under this crisis, as the entrity of the areas is impacted by conflict. </t>
  </si>
  <si>
    <t>PSE003Landmass affected</t>
  </si>
  <si>
    <t>The number of people exposed corresponds to the total population of the West Bank. This figure is taken from the Palestinian Central Bureau of Statistics. It is as of 2023. This source was chosen because it provides the most recent population figure. The reliability of this data is low due to the volatile situation in Palestine and severe restrictions on humanitarian and media access, which limit the accuracy of the reported figures and because the data was collected in 2023. The conflict in the West Bank is marked by frequent Israeli military raids, settler violence, and movement restrictions, leading to rising casualties and displacement. Tensions persist as Palestinian armed groups clash with Israeli forces, while blockades and demolitions worsen humanitarian conditions, leaving many without access to basic services and shelter.</t>
  </si>
  <si>
    <t>PSE003People exposed</t>
  </si>
  <si>
    <t>The number of people affected corresponds to the total population of the West Bank. This figure is taken from the Palestinian Central Bureau of Statistics. It is valid as of 2023. This source was chosen because it provides the most recent population figure. The reliability of this data is low due to the volatile situation in Palestine and severe restrictions on humanitarian and media access, which limit the accuracy of the reported figures and because the data was collected in 2023. The conflict in the West Bank is marked by frequent Israeli military raids, settler violence, and movement restrictions, leading to rising casualties and displacement. Tensions persist as Palestinian armed groups clash with Israeli forces, while blockades and demolitions worsen humanitarian conditions, leaving many without access to basic services and shelter.</t>
  </si>
  <si>
    <t>PSE003People affected</t>
  </si>
  <si>
    <t>UNRWA accessed 05/02/2025; OCHA accessed 05/02/2025; OCHA 06/02/2025</t>
  </si>
  <si>
    <t>https://www.unrwa.org/where-we-work ; https://www.ochaopt.org/data/demolition ; https://reliefweb.int/report/occupied-palestinian-territory/humanitarian-situation-update-262-west-bank</t>
  </si>
  <si>
    <t xml:space="preserve">The number of people displaced by the conflict in the West Bank includes: the number of people displaced in the West Bank due to demolitions, the number of Palestinian refugees in Jordan, Lebanon, Syria, and the West Bank, the number of people displaced due to Israeli raids since January 2025, and the number of people displaced due to settler violence since 7 October 2023. These figures are taken from UNRWA and OCHA. The sources are chosen because they provide regular updates on the figures. The reliability of this data is medium because ACAPS decided to count the Palestinian refugees in Jordan, Syria, and Lebanon under this crisis even though not all of these refugees are displaced from the conflict in the West Bank, rather they have been displaced since the start of the conflict in 1948 from Palestinian cities that are currently referred to as Israel. Additionally, there is extreme humanitarian access restrictions in the West Bank that prevents humanitarian and non-humanitarian organisation to conduct assessments and provide accurate figures for the IDPs. The figures provided are likely underestimates. </t>
  </si>
  <si>
    <t>PSE003People displaced</t>
  </si>
  <si>
    <t>PSE003Illness cases reported</t>
  </si>
  <si>
    <t>OCHA accessed  09/02/2025</t>
  </si>
  <si>
    <t>https://www.ochaopt.org/data/casualties</t>
  </si>
  <si>
    <t xml:space="preserve">The figure corresponds to the number of people injured in the West Bank in the last six months (between August 2024 and February 2025). The figures are taken from OCHA as they regularly update on the number of people injured. The reliability of this data is set to low as due to the volatile context and the difficulty in keeping track of the number of people injured. </t>
  </si>
  <si>
    <t>PSE003Injuries reported</t>
  </si>
  <si>
    <t xml:space="preserve">The figure corresponds to the number of people killed in the West Bank in the last six months (between August 2024 and February 2025). The figures are taken from OCHA as they regularly update on the number of people killed. The reliability of this data is set to low as the figure due to the volatile context and the difficulty in keeping track of the number of people killed. </t>
  </si>
  <si>
    <t>PSE003Fatalities reported</t>
  </si>
  <si>
    <t>PSE003Fatalities in all crises</t>
  </si>
  <si>
    <t>PSE003Buildings damaged</t>
  </si>
  <si>
    <t>PSE003Buildings destroyed</t>
  </si>
  <si>
    <t>PSE003Buildings in affected area</t>
  </si>
  <si>
    <t>PSE003Economic Losses</t>
  </si>
  <si>
    <t>The number of people in need is taken from OCHA's Flash Appeal (2025). This source was chosen because they it is the most reliable source reporting the number of the overall PiN in the West Bank. Other sources such as UNRWA were considered but not choosen because UNRWA focuses exclusively on Palestinian refugees, reporting on their specific needs related to UNRWA services such as food aid, education, and protection risks. OCHA provides a comprehensive view of humanitarian needs across the entire occupied Palestinian territory (oPt), covering both refugees and non-refugees, and addressing all drivers of the crisis such as conflict and economic collapse. Additionally, OCHA’s methodology aggregates multi-sectoral data from various humanitarian actors, offering a broader, more inclusive assessment, while UNRWA’s data is tailored to refugee-specific needs. The reliability of this data is low due to the volatile situation in Palestine and severe restrictions on humanitarian and media access, which limit the accuracy of the reported figures. The conflict in the West Bank is marked by frequent Israeli military raids, settler violence, and movement restrictions, leading to rising casualties and displacement. Tensions persist as Palestinian armed groups clash with Israeli forces, while blockades and demolitions worsen humanitarian conditions, leaving many without access to basic services and shelter.</t>
  </si>
  <si>
    <t>PSE003People in Need</t>
  </si>
  <si>
    <t>PSE003Minimal humanitarian conditions - Level 1</t>
  </si>
  <si>
    <t>PCBS accessed 03/02/2025 ; OCHA 11/12/2024</t>
  </si>
  <si>
    <t>https://www.pcbs.gov.ps/site/lang__en/881/default.aspx#Census ; https://www.ochaopt.org/content/flash-appeal-occupied-palestinian-territory-2025</t>
  </si>
  <si>
    <t>PSE003Stressed humanitarian conditions - Level 2</t>
  </si>
  <si>
    <t>OCHA 11/12/2024 ; OCHA 25/01/2023</t>
  </si>
  <si>
    <t>https://www.ochaopt.org/content/flash-appeal-occupied-palestinian-territory-2025 ; https://www.unocha.org/publications/report/occupied-palestinian-territory/occupied-palestinian-territory-opt-humanitarian-needs-overview-2023-january-2023</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</si>
  <si>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This approach was chosen due to the lack of recent assessments and analysis on the breakdown of the severity of humanitarian conditions because of the extreme access restrictions in the West Bank. Additionally, ACAPS decided not to use the percentages of the PiN severity levels from OCHA’s 2023 HNO as the conflict has escalated since then, and the percentages will likely provide an underestimated figure. The PiN figure is taken from OCHA. The reliability of this data is low due to the volatile situation in the West Bank and severe restrictions on humanitarian and media access, which limit the accuracy of the reported figures.</t>
  </si>
  <si>
    <t>PSE003Moderate humanitarian conditions - Level 3</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</si>
  <si>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This approach was chosen due to the lack of recent assessments and analysis on the breakdown of the severity of humanitarian conditions because of the extreme access restrictions in the West Bank. Additionally, ACAPS decided not to use the percentages of the PiN severity levels from OCHA’s 2023 HNO as the conflict has escalated since then, and the percentages will likely provide an underestimated figure. </t>
  </si>
  <si>
    <t>PSE003Severe humanitarian conditions - Level 4</t>
  </si>
  <si>
    <t>PSE003Extreme humanitarian conditions - Level 5</t>
  </si>
  <si>
    <t>PSE003Crisis affected groups</t>
  </si>
  <si>
    <t>PSE003People facing limited access constraints</t>
  </si>
  <si>
    <t>PSE003People facing restricted access constraints</t>
  </si>
  <si>
    <t>PSE004Total population</t>
  </si>
  <si>
    <t xml:space="preserve">The total landmass of Gaza is considered under this crisis, as the entrity of the areas is impacted by conflict. </t>
  </si>
  <si>
    <t>PSE004Landmass affected</t>
  </si>
  <si>
    <t>The number of people exposed corresponds to the total population of Gaza. This figure is taken from the Humanitarian Action website. It is valid throughout 2025. This source was chosen because it provides an updated figure for the total population, considering the aftermath of the conflict that started on 7 October 2023. The reliability of this data is low due to the highly unstable situation in the Gaza Strip and severe restrictions on humanitarian and media access. These challenges disrupt communication channels and hinder comprehensive data collection, meaning that the reported figures may not accurately reflect the situation on the ground. The conflict in Gaza is characterized by recurrent Israeli airstrikes, ground incursions, and a blockade restricting essential supplies. The ongoing conflict since 7 October 2023 has caused widespread destruction, civilian casualties, and severe humanitarian needs, with limited access to food, water, healthcare, and shelter.</t>
  </si>
  <si>
    <t>PSE004People exposed</t>
  </si>
  <si>
    <t>The number of people affected corresponds to the total population of Gaza. This figure is taken from the Humanitarian Action website. It is valid throughout 2025. This source was chosen because it provides an updated figure for the total population, considering the aftermath of the conflict that started on 7 October 2023. The reliability of this data is low due to the highly unstable situation in the Gaza Strip and severe restrictions on humanitarian and media access. These challenges disrupt communication channels and hinder comprehensive data collection, meaning that the reported figures may not accurately reflect the situation on the ground. The conflict in Gaza is characterized by recurrent Israeli airstrikes, ground incursions, and a blockade restricting essential supplies. The ongoing conflict since 7 October 2023 has caused widespread destruction, civilian casualties, and severe humanitarian needs, with limited access to food, water, healthcare, and shelter.</t>
  </si>
  <si>
    <t>PSE004People affected</t>
  </si>
  <si>
    <t>UNRWA 31/01/2025</t>
  </si>
  <si>
    <t>https://www.unrwa.org/resources/reports</t>
  </si>
  <si>
    <t xml:space="preserve">The number of people displaced by the conflict in Gaza includes: the number of displaced people and returnees due to the 7 October conflict in Gaza. The number of Palestinian refugees in Gaza is not considered here as they are counted as displaced people or returnees due to the 7 October conflict. The figures are taken from UNRWA. The source is chosen because it provides regular updates on the figures. The reliability of this data is medium because of the highly volatile context and the difficulty faced to keep track of the population’s movement. </t>
  </si>
  <si>
    <t>PSE004People displaced</t>
  </si>
  <si>
    <t>PSE004Illness cases reported</t>
  </si>
  <si>
    <t>OCHA 05/02/2025; OCHA 05/08/2024</t>
  </si>
  <si>
    <t>https://www.ochaopt.org/content/humanitarian-situation-update-261-gaza-strip ; https://www.ochaopt.org/content/humanitarian-situation-update-200-gaza-strip</t>
  </si>
  <si>
    <t xml:space="preserve">The figure corresponds to the number of people injured in Gaza in the last six months (between August 2024 and February 2025). The figures are taken from OCHA as they regularly update on the number of people injured. The reliability of this data is set to low as the figure is an underestimate due to the volatile context and the difficulty in keeping track of the number of people injured. </t>
  </si>
  <si>
    <t>PSE004Injuries reported</t>
  </si>
  <si>
    <t xml:space="preserve">The figure corresponds to the number of people killed in Gaza in the last six months (between August 2024 and February 2025). The figures are taken from OCHA as they regularly update on the number of people killed. The reliability of this data is set to low as the figure is an underestimate due to the volatile context and the difficulty in keeping track of the number of people killed. </t>
  </si>
  <si>
    <t>PSE004Fatalities reported</t>
  </si>
  <si>
    <t xml:space="preserve"> OCHA accessed  09/02/2025 ; OCHA 05/02/2025; OCHA 05/08/2024 </t>
  </si>
  <si>
    <t xml:space="preserve"> https://www.ochaopt.org/data/casualties ; https://www.ochaopt.org/content/humanitarian-situation-update-261-gaza-strip ; https://www.ochaopt.org/content/humanitarian-situation-update-200-gaza-strip </t>
  </si>
  <si>
    <t>PSE004Fatalities in all crises</t>
  </si>
  <si>
    <t>PSE004Buildings damaged</t>
  </si>
  <si>
    <t>PSE004Buildings destroyed</t>
  </si>
  <si>
    <t>PSE004Buildings in affected area</t>
  </si>
  <si>
    <t>PSE004Economic Losses</t>
  </si>
  <si>
    <t>The number of people in need is taken from OCHA's Flash Appeal (2025). This source was chosen because they it is the most reliable source reporting the number of the overall PiN in Gaza. Other sources such as UNRWA were considered but not choosen because UNRWA focuses exclusively on Palestinian refugees, reporting on their specific needs related to UNRWA services such as food aid, education, and protection risks. OCHA provides a comprehensive view of humanitarian needs across the entire occupied Palestinian territory (oPt), covering both refugees and non-refugees, and addressing all drivers of the crisis such as conflict and economic collapse. Additionally, OCHA’s methodology aggregates multi-sectoral data from various humanitarian actors, offering a broader, more inclusive assessment, while UNRWA’s data is tailored to refugee-specific needs. The reliability of this data is low due to the highly unstable situation in the Gaza Strip and severe restrictions on humanitarian and media access. These challenges disrupt communication channels and hinder comprehensive data collection, meaning that the reported figures may not accurately reflect the situation on the ground. The conflict in Gaza is characterized by recurrent Israeli airstrikes, ground incursions, and a blockade restricting essential supplies. The ongoing conflict since 7 October 2023 has caused widespread destruction, civilian casualties, and severe humanitarian needs, with limited access to food, water, healthcare, and shelter.</t>
  </si>
  <si>
    <t>PSE004People in Need</t>
  </si>
  <si>
    <t>Humanitarian Action accessed 03/02/2025 ; OCHA 11/12/2024</t>
  </si>
  <si>
    <t>https://humanitarianaction.info/plan/1273 ; https://www.ochaopt.org/content/flash-appeal-occupied-palestinian-territory-2025</t>
  </si>
  <si>
    <t>PSE004Minimal humanitarian conditions - Level 1</t>
  </si>
  <si>
    <t>PSE004Stressed humanitarian conditions - Level 2</t>
  </si>
  <si>
    <t>OCHA 11/12/2024; IPC 08/11/2024</t>
  </si>
  <si>
    <t>https://www.ochaopt.org/content/flash-appeal-occupied-palestinian-territory-2025 ; https://www.ipcinfo.org/fileadmin/user_upload/ipcinfo/docs/IPC_Gaza_Strip_Acute_Food_Insecurity_Malnutrition_Sept2024_Aug2025_Special_Brief.pdf</t>
  </si>
  <si>
    <t>According to INFORM Severity Index methodology, the sum of people in levels 3, 4 and 5 is equal to the total number of people in need. To estimate the severity distribution of the people in need ACAPS used the PIN number from OCHA's Flash Appeal 2025 and an alternative source for the severity distribution. The number of people in Level 3 is calculated based on the total PiN provided by OCHA's Flash Appeal minus the number of people facing IPC 4 and 5 across Gaza between November 2024 - April 2025. These figures are taken from OCHA and IPC. This approach was chosen because it provides information on the humanitarian conditions of different people, and the two sources provide the most updated figures that consider the humanitarian impact of the conflict that started on 7 October 2023. The reliability of this data is low due to the highly unstable situation in the Gaza Strip and severe restrictions on humanitarian and media access. These challenges disrupt communication channels and hinder comprehensive data collection, meaning that the reported figures may not accurately reflect the situation on the ground.</t>
  </si>
  <si>
    <t>PSE004Moderate humanitarian conditions - Level 3</t>
  </si>
  <si>
    <t>According to INFORM Severity Index methodology, the sum of people in levels 3, 4 and 5 is equal to the total number of people in need. To estimate the severity distribution of the people in need ACAPS used the PIN number from OCHA's Flash Appeal 2025 and an alternative source for the severity distribution. The number of people in Level 4 corresponds to the number of people facing IPC 4 across Gaza between November 2024 - April 2025. The figure is taken from IPC. This approach was chosen because it provides information on the humanitarian conditions of different people, and the source provide the most updated figures that consider the humanitarian impact of the conflict that started on 7 October 2023. The reliability of this data is low due to the highly unstable situation in the Gaza Strip and severe restrictions on humanitarian and media access. These challenges disrupt communication channels and hinder comprehensive data collection, meaning that the reported figures may not accurately reflect the situation on the ground.</t>
  </si>
  <si>
    <t>PSE004Severe humanitarian conditions - Level 4</t>
  </si>
  <si>
    <t>According to INFORM Severity Index methodology, the sum of people in levels 3, 4 and 5 is equal to the total number of people in need. To estimate the severity distribution of the people in need ACAPS used the PIN number from OCHA's Flash Appeal 2025 and an alternative source for the severity distribution. The number of people in Level 5 corresponds to the number of people facing IPC 5 across Gaza between November 2024 - April 2025. The figure is taken from IPC. This approach was chosen because it provides information on the humanitarian conditions of different people, and the source provide the most updated figures that consider the humanitarian impact of the conflict that started on 7 October 2023. The reliability of this data is low due to the highly unstable situation in the Gaza Strip and severe restrictions on humanitarian and media access. These challenges disrupt communication channels and hinder comprehensive data collection, meaning that the reported figures may not accurately reflect the situation on the ground.</t>
  </si>
  <si>
    <t>PSE004Extreme humanitarian conditions - Level 5</t>
  </si>
  <si>
    <t>PSE004Crisis affected groups</t>
  </si>
  <si>
    <t>PSE004People facing limited access constraints</t>
  </si>
  <si>
    <t>PSE004People facing restricted access constraints</t>
  </si>
  <si>
    <t>World Bank accessed on 16/02/2025</t>
  </si>
  <si>
    <t>https://data.worldbank.org/indicator/SP.POP.TOTL?locations=GR&amp;most_recent_year_desc=false</t>
  </si>
  <si>
    <t>Total population in Greece in 2023</t>
  </si>
  <si>
    <t>GRC002Total population</t>
  </si>
  <si>
    <t>Admin Stat accessed on 08/01/2025</t>
  </si>
  <si>
    <t>https://ugeo.urbistat.com/AdminStat/it/gr/demografia/dati-sintesi/grecia/300/1</t>
  </si>
  <si>
    <t>Only the areas most affected have been considered: Chios, Evros, Dodekanisos (Kos, Kalymnos, Karpathos, Rhodos), Lesvos, Limmos, Samos, and Ikaria</t>
  </si>
  <si>
    <t>GRC002Landmass affected</t>
  </si>
  <si>
    <t>UNHCR 01/10/2024, Hellenic Statistical Authority 29/12/2023</t>
  </si>
  <si>
    <t xml:space="preserve">https://data.unhcr.org/en/documents/details/111904;https://www.statistics.gr/documents/20181/de3e26f6-9b77-d2e5-2ca3-e13bcafe482a </t>
  </si>
  <si>
    <t>The total population of the hotspot islands is concerned by the mixed migration crisis. Those are the following islands: Chios, Evros, Dodekanisos (Kos, Kalymnos, Karpathos, Rhodos), Lesvos, Limmos, Samos, and Ikaria.
This population of these hotspot islands is taken from the Hellenic Statistical Authority estimation of population published on 29 December 2023. The number of people on the move in those islands is included in this number.
This Source was chosen as it is the official agency responsible for conducting census in the country.
The reliability of this data is high because high as it is recent, and it is issued by the agency responsible for conducting census in the country. The methodology used for data collection is transparent and well documented, allowing for easy verification and replication.</t>
  </si>
  <si>
    <t>GRC002People exposed</t>
  </si>
  <si>
    <t>UNHCR 01/10/2024</t>
  </si>
  <si>
    <t>https://data.unhcr.org/en/documents/details/111904</t>
  </si>
  <si>
    <t>The number of people affected corresponds to the total number of people on the move living in the country. This includes Refugees (214,574), Asylum seekers ( 20,887), and stateless people (2,427). 
This figure is taken from the UNHCR ODP biannual factsheet published on 1 October 2024.
This source was chosen because UNHCR is the main agency responsible for tracking the number of people on the move in Greece.
Other sources such as from Hellenic Statistical Authority have been considered, however they were not used as the UNHCR numbers are more recent. 
The reliability of this data is high because it is recent and is based on direct count. The methodology used for data collection is transparent and well-documented, allowing for easy verification and replication.</t>
  </si>
  <si>
    <t>GRC002People affected</t>
  </si>
  <si>
    <t>The number of people displaced corresponds to the total number of people on the move living in the country. This includes Refugees (214,574), Asylum seekers ( 20,887), and stateless people (2,427). 
This figure is taken from the UNHCR ODP biannual factsheet published on 1 October 2024.
This source was chosen because UNHCR is the main agency responsible for tracking the number of people on the move in Greece.
Other sources such as from Hellenic Statistical Authority have been considered, however they were not used as the UNHCR numbers are more recent. 
The reliability of this data is high because it is recent and is based on direct count. The methodology used for data collection is transparent and well-documented, allowing for easy verification and replication.</t>
  </si>
  <si>
    <t>GRC002People displaced</t>
  </si>
  <si>
    <t>IOM accessed on 16/02/2025</t>
  </si>
  <si>
    <t>https://missingmigrants.iom.int/data</t>
  </si>
  <si>
    <t xml:space="preserve">People registered to have died in Greece through Eastern Mediterranean route in the IOM dataset between 01 August 2024 and 31 January 2024. The number is an underestimate, as we are not including the missing people, who some might have died on the route. Furthermore, the true number of fatalities may be higher because of unreported incidents. 
The reliability of this data is low because it doesn't include the missing people and because of the likelihood of some unreported incidents. </t>
  </si>
  <si>
    <t>GRC002Fatalities reported</t>
  </si>
  <si>
    <t xml:space="preserve">People registered to have died in Greece through Eastern Mediterranean route in the IOM dataset between 01 August 2024 and 31 January 2025. The number is an underestimate, as we are not including the missing people, who some might have died on the route. Furthermore, the true number of fatalities may be higher because of unreported incidents. 
The reliability of this data is low because it doesn't include the missing people and because of the likelihood of some unreported incidents. 
</t>
  </si>
  <si>
    <t>GRC002Fatalities in all crises</t>
  </si>
  <si>
    <t>The number of people in need corresponds to the total number of people on the move living in the country. This includesRefugees (214,574), Asylum seekers ( 20,887), and stateless people (2,427). 
This figure is taken from the UNHCR ODP biannual factsheet published on 1 October 2024.
This source was chosen because UNHCR is the main agency responsible for tracking the number of people on the move in Greece.
Other sources such as from Hellenic Statistical Authority have been considered, however they were not used as the UNHCR numbers are more recent. 
The reliability of this data is high because it is recent and is based on direct count. The methodology used for data collection is transparent and well-documented, allowing for easy verification and replication.</t>
  </si>
  <si>
    <t>GRC002People in Need</t>
  </si>
  <si>
    <t>According to INFORM SI methodology, the number of people in Level 1 is equal to the people exposed minus the people affected. People in Level 1 are able to meet their basic needs without employing irreversible coping strategies.
In both options you could also add some information on the overall humanitarian conditions of those people, if known.</t>
  </si>
  <si>
    <t>GRC002Minimal humanitarian conditions - Level 1</t>
  </si>
  <si>
    <t>GRC002Stressed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</si>
  <si>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when there is no reliable source for the severity distribution.
The number of people in Level 3 corresponds to the number of people on the move in Greece. This includes Refugees (214,574), Asylum seekers ( 20,887), and stateless people (2,427). 
This figure is taken from the UNHCR ODP biannual factsheet published on 1 October 2024.
This source was chosen because UNHCR is the main agency responsible for tracking the number of people on the move in Greece.
Reliable needs assessments of operational humanitarian organisations have been considered to determine the distribution of the people in need in Greece, however they were not suitable as they were done early in the crisis between 2015 and 2017 and they are not current and do not reflect the current situation in the country.
The reliability of this data low because is based on ACAPS assigned the total number of people in need to level 3 because of the lack of recent reliable needs assessments, leaving an info-gap for level 4 and level 5.</t>
  </si>
  <si>
    <t>GRC002Moderate humanitarian conditions - Level 3</t>
  </si>
  <si>
    <t xml:space="preserve">The number of people in Level 4 was assigned to zero by ACAPS.
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as there is no reliable recent source for the severity distribution.
Reliable needs assessments of operational humanitarian organisations have been considered to determine the distribution of the people in need in Greece, however they were not suitable as they were done early in the crisis between 2015 and 2017 and they are not current and do not reflect the current situation in the country.
The reliability of this data low because is based on ACAPS assigned the total number of people in need to level 3 because of the lack of recent reliable needs assessments, leaving an info-gap for level 4 and level 5.
</t>
  </si>
  <si>
    <t>GRC002Severe humanitarian conditions - Level 4</t>
  </si>
  <si>
    <t xml:space="preserve">The number of people in Level 5 was assigned to zero by ACAPS.
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as there is no reliable recent source for the severity distribution.
Reliable needs assessments of operational humanitarian organisations have been considered to determine the distribution of the people in need in Greece, however they were not suitable as they were done early in the crisis between 2015 and 2017 and they are not current and do not reflect the current situation in the country.
The reliability of this data low because is based on ACAPS assigned the total number of people in need to level 3 because of the lack of recent reliable needs assessments, leaving an info-gap for level 4 and level 5.
</t>
  </si>
  <si>
    <t>GRC002Extreme humanitarian conditions - Level 5</t>
  </si>
  <si>
    <t>In this crisis, 1 out of 5 population groups are affected. That is the refugees and Asylum seekers.</t>
  </si>
  <si>
    <t>GRC002Crisis affected groups</t>
  </si>
  <si>
    <t>World Population 11/02/2025</t>
  </si>
  <si>
    <t>https://worldpopulationreview.com/countries/algeria-population</t>
  </si>
  <si>
    <t>The total population of Algeria in 2024, including migrants, refugees, and asylum seekers.</t>
  </si>
  <si>
    <t>DZA002Total population</t>
  </si>
  <si>
    <t xml:space="preserve">Most of the migrants arriving in Algeria are looking for work and have settled in different areas of the country, while a minority are in transit on their way to Europe. The specific locations are unclear so ACAPS considers the whole country as affected. </t>
  </si>
  <si>
    <t>DZA002Landmass affected</t>
  </si>
  <si>
    <t xml:space="preserve">The whole population is exposed to the mixed migration crisis. Most of the migrants arriving in Algeria are looking for work and have settled in different areas of the country, while a minority are in transit on their way to Europe. The specific locations are unclear so ACAPS considers the whole country as exposed to the Mixed migration crisis. </t>
  </si>
  <si>
    <t>DZA002People exposed</t>
  </si>
  <si>
    <t>UNHCR accessed 11/02/2025; Migrants Refugees accessed 11/02/2025</t>
  </si>
  <si>
    <t>https://reporting.unhcr.org/libraries/pdf.js/web/viewer.html?file=https%3A%2F%2Freporting.unhcr.org%2Fsites%2Fdefault%2Ffiles%2F2024-03%2FUNHCR%2520Algeria%2520Country%2520Factsheet%2520-%2520January%25202024.pdf ; https://migrants-refugees.va/country-profile/algeria/#:~:text=In%20mid%2D2020%20there%20were,and%20100.6%20thousand%20in%202019</t>
  </si>
  <si>
    <t>The figure represents the number of refugees and asylum seekers in urban areas (10,854) as of 31 January 2024, the majority of the them are from Syria. There is lack of information regarding the number of migrants in Algeria. In mid-2020 there were 250,400 international migrants in Algeria. The figure will be added to the total, as it is the most updated one, and the relaiability is set to low.</t>
  </si>
  <si>
    <t>DZA002People affected</t>
  </si>
  <si>
    <t>DZA002People displaced</t>
  </si>
  <si>
    <t>IOM accessed 11/02/2025</t>
  </si>
  <si>
    <t>https://missingmigrants.iom.int/region/mediterranean?region_incident=All&amp;route=All&amp;year%5B%5D=13651&amp;month=All&amp;incident_date%5Bmin%5D=04%2F01%2F2024&amp;incident_date%5Bmax%5D=09%2F30%2F2024</t>
  </si>
  <si>
    <t>Dead or missing migrants in the Central (806) and Western Mediterranean (157) routes between 1 August 2024 and  31 January 2025</t>
  </si>
  <si>
    <t>DZA002Fatalities reported</t>
  </si>
  <si>
    <t>ACLED accessed 11/02/2025; IOM accessed 11/02/2025</t>
  </si>
  <si>
    <t>https://acleddata.com/data-export-tool/ ; https://missingmigrants.iom.int/region/mediterranean?region_incident=All&amp;route=3891&amp;year%5B%5D=11681&amp;month=All&amp;incident_date%5Bmin%5D=&amp;incident_date%5Bmax%5D=</t>
  </si>
  <si>
    <t>Fatalities in all crises between 1 August 2024 and 31 January 2025 = Dead or missing migrants in the Central and Western Mediterranean routes + fatalities across Algeria</t>
  </si>
  <si>
    <t>DZA002Fatalities in all crises</t>
  </si>
  <si>
    <t>DZA002People in Need</t>
  </si>
  <si>
    <t>World Population 11/02/2025 ; UNHCR accessed 11/02/2025; Migrants Refugees accessed 11/02/2025</t>
  </si>
  <si>
    <t>https://worldpopulationreview.com/countries/algeria-population ; https://reporting.unhcr.org/libraries/pdf.js/web/viewer.html?file=https%3A%2F%2Freporting.unhcr.org%2Fsites%2Fdefault%2Ffiles%2F2024-03%2FUNHCR%2520Algeria%2520Country%2520Factsheet%2520-%2520January%25202024.pdf ; https://migrants-refugees.va/country-profile/algeria/#:~:text=In%20mid%2D2020%20there%20were,and%20100.6%20thousand%20in%202019</t>
  </si>
  <si>
    <t>According to the INFORM severity index methodology Level 1 = People exposed - People affected. The people exosed are the total population, and the people affected are the migrants, refugees, and asylum seekers in Algeria.</t>
  </si>
  <si>
    <t>DZA002Minimal humanitarian conditions - Level 1</t>
  </si>
  <si>
    <t>According to the INFORM severity index methodology Level 2 = People affected - People in need. Both are the number of the migrants, refugees, and asylum seekers.</t>
  </si>
  <si>
    <t>DZA002Stressed humanitarian conditions - Level 2</t>
  </si>
  <si>
    <t xml:space="preserve">All PiN are considered in Moderate humanitarian conditions Level 3 </t>
  </si>
  <si>
    <t>DZA002Moderate humanitarian conditions - Level 3</t>
  </si>
  <si>
    <t>There are no assessments available for the breakdown of the severity of need of the PiN. All the PiN are considered to be facing moderate humanitarian condition or in Level 3</t>
  </si>
  <si>
    <t>DZA002Severe humanitarian conditions - Level 4</t>
  </si>
  <si>
    <t>DZA002Extreme humanitarian conditions - Level 5</t>
  </si>
  <si>
    <t>DZA002Crisis affected groups</t>
  </si>
  <si>
    <t>DZA003Total population</t>
  </si>
  <si>
    <t>City Population 12/2022</t>
  </si>
  <si>
    <t>http://www.citypopulation.de/en/algeria/cities/</t>
  </si>
  <si>
    <t>The landmass of Tindouf, where the Sahrawi refugees are located.</t>
  </si>
  <si>
    <t>DZA003Landmass affected</t>
  </si>
  <si>
    <t>City Population 11/02/2025; UNHCR 03/2018; UNHCR accessed 11/02/2025</t>
  </si>
  <si>
    <t>http://www.citypopulation.de/en/algeria/cities/ ; https://www.usc.gal/export9/sites/webinstitucional/gl/institutos/ceso/descargas/UNHCR_Tindouf-Total-In-Camp-Population_March-2018.pdf ; https://reporting.unhcr.org/libraries/pdf.js/web/viewer.html?file=https%3A%2F%2Freporting.unhcr.org%2Fsites%2Fdefault%2Ffiles%2F2024-03%2FUNHCR%2520Algeria%2520Country%2520Factsheet%2520-%2520January%25202024.pdf</t>
  </si>
  <si>
    <t>The people exposed to this crisis are the total population of Tindouf, which was last updated in 2008 (49,149), in addition to the number of the Sahrawi refugees that was last updated by UNHCR in 2018 (173,600). There are more recent sources that include a number of the Sahrawi refugees, but they all take the UNHCR figure that was last updated in 2018. The reliability is set to Low due to the outdated figures.</t>
  </si>
  <si>
    <t>DZA003People exposed</t>
  </si>
  <si>
    <t>UNHCR 03/2018 ; UNHCR accessed 11/02/2025</t>
  </si>
  <si>
    <t>https://www.usc.gal/export9/sites/webinstitucional/gl/institutos/ceso/descargas/UNHCR_Tindouf-Total-In-Camp-Population_March-2018.pdf ; https://reporting.unhcr.org/libraries/pdf.js/web/viewer.html?file=https%3A%2F%2Freporting.unhcr.org%2Fsites%2Fdefault%2Ffiles%2F2024-03%2FUNHCR%2520Algeria%2520Country%2520Factsheet%2520-%2520January%25202024.pdf</t>
  </si>
  <si>
    <t>The people affected is the number of the Sahrawi refugees that was last updated by UNHCR in 2018 (173,600). There are more recent sources that include a number of the Sahrawi refugees, but they all take the UNHCR figure that was last updated in 2018. The reliability is set to Low due to the outdated figures.</t>
  </si>
  <si>
    <t>DZA003People affected</t>
  </si>
  <si>
    <t>UNHCR accessed 11/02/2025</t>
  </si>
  <si>
    <t>https://reporting.unhcr.org/libraries/pdf.js/web/viewer.html?file=https%3A%2F%2Freporting.unhcr.org%2Fsites%2Fdefault%2Ffiles%2F2024-03%2FUNHCR%2520Algeria%2520Country%2520Factsheet%2520-%2520January%25202024.pdf</t>
  </si>
  <si>
    <t>People displaced is the number of Sahrawi refugees that was last updated by UNHCR in 2018 (173,600). The reliability is set to Low due to the outdated figures.</t>
  </si>
  <si>
    <t>DZA003People displaced</t>
  </si>
  <si>
    <t>ACLED accessed 11/02/2025</t>
  </si>
  <si>
    <t>Fatalities in Tindouf between 1 August 2024 to 31 January 2025</t>
  </si>
  <si>
    <t>DZA003Fatalities reported</t>
  </si>
  <si>
    <t>DZA003Fatalities in all crises</t>
  </si>
  <si>
    <t>UNHCR 01/11/2023</t>
  </si>
  <si>
    <t>https://algeria.un.org/sites/default/files/2024-01/SRRP%20-%20English.pdf</t>
  </si>
  <si>
    <t>According to UNHCR, about 90,000 refugees are the most vulnerable among Sahrawi refugees in Tindouf camp, but the PiN is estimated to be far higher than this figure. Thus, the whole population of the Sahrawi refugees is considered to be in need. The reliability is set to low as the figure was last updated in April 2023, and there are no recent UNHCR Fact sheets published for the Sahrawi refugee crisis.</t>
  </si>
  <si>
    <t>DZA003People in Need</t>
  </si>
  <si>
    <t>According to the INFORM severity index methodology Level 1 = People exposed - People affected. The people exposed is the total population of Tinduf, and the people affected is the number of the Sahrawi refugees in Algeria.</t>
  </si>
  <si>
    <t>DZA003Minimal humanitarian conditions - Level 1</t>
  </si>
  <si>
    <t>UNHCR 03/2018 ; UNHCR accessed 11/02/2025 ; UNHCR 01/11/2023</t>
  </si>
  <si>
    <t>https://www.usc.gal/export9/sites/webinstitucional/gl/institutos/ceso/descargas/UNHCR_Tindouf-Total-In-Camp-Population_March-2018.pdf ; https://reporting.unhcr.org/libraries/pdf.js/web/viewer.html?file=https%3A%2F%2Freporting.unhcr.org%2Fsites%2Fdefault%2Ffiles%2F2024-03%2FUNHCR%2520Algeria%2520Country%2520Factsheet%2520-%2520January%25202024.pdf ; https://algeria.un.org/sites/default/files/2024-01/SRRP%20-%20English.pdf</t>
  </si>
  <si>
    <t>According to the INFORM severity index methodology Level 2 = People affected - People in need. Both are the number of the Sahrawi refugees in Tinduf camps.</t>
  </si>
  <si>
    <t>DZA003Stressed humanitarian conditions - Level 2</t>
  </si>
  <si>
    <t>DZA003Moderate humanitarian conditions - Level 3</t>
  </si>
  <si>
    <t>DZA003Severe humanitarian conditions - Level 4</t>
  </si>
  <si>
    <t>DZA003Extreme humanitarian conditions - Level 5</t>
  </si>
  <si>
    <t>Host community, refugees</t>
  </si>
  <si>
    <t>DZA003Crisis affected groups</t>
  </si>
  <si>
    <t>DZA004Total population</t>
  </si>
  <si>
    <t>The whole country is covered under the multiple crisis</t>
  </si>
  <si>
    <t>DZA004Landmass affected</t>
  </si>
  <si>
    <t xml:space="preserve">The total population of Algeria in 2024, including migrants, refugees, and asylum seekers are exposed to the multiple crisis. </t>
  </si>
  <si>
    <t>DZA004People exposed</t>
  </si>
  <si>
    <t>UNHCR accessed 11/02/2025; Migrants Refugees accessed 11/02/2025 ; UNHCR 03/2018 ; UNHCR accessed 11/02/2025</t>
  </si>
  <si>
    <t>https://reporting.unhcr.org/libraries/pdf.js/web/viewer.html?file=https%3A%2F%2Freporting.unhcr.org%2Fsites%2Fdefault%2Ffiles%2F2024-03%2FUNHCR%2520Algeria%2520Country%2520Factsheet%2520-%2520January%25202024.pdf ; https://migrants-refugees.va/country-profile/algeria/#:~:text=In%20mid%2D2020%20there%20were,and%20100.6%20thousand%20in%202019 ; https://www.usc.gal/export9/sites/webinstitucional/gl/institutos/ceso/descargas/UNHCR_Tindouf-Total-In-Camp-Population_March-2018.pdf ; https://reporting.unhcr.org/libraries/pdf.js/web/viewer.html?file=https%3A%2F%2Freporting.unhcr.org%2Fsites%2Fdefault%2Ffiles%2F2024-03%2FUNHCR%2520Algeria%2520Country%2520Factsheet%2520-%2520January%25202024.pdf</t>
  </si>
  <si>
    <t>According to the INFORM severity index methodology for the multiple crisis, the people affected here is the sum of the people affected under the Mixed Migration crisis and the Sahrawi refugee crisis</t>
  </si>
  <si>
    <t>DZA004People affected</t>
  </si>
  <si>
    <t>UNHCR accessed 11/02/2025; Migrants Refugees accessed 11/02/2025 ; UNHCR accessed 11/02/2025</t>
  </si>
  <si>
    <t>https://reporting.unhcr.org/libraries/pdf.js/web/viewer.html?file=https%3A%2F%2Freporting.unhcr.org%2Fsites%2Fdefault%2Ffiles%2F2024-03%2FUNHCR%2520Algeria%2520Country%2520Factsheet%2520-%2520January%25202024.pdf ; https://migrants-refugees.va/country-profile/algeria/#:~:text=In%20mid%2D2020%20there%20were,and%20100.6%20thousand%20in%202019 ; https://reporting.unhcr.org/libraries/pdf.js/web/viewer.html?file=https%3A%2F%2Freporting.unhcr.org%2Fsites%2Fdefault%2Ffiles%2F2024-03%2FUNHCR%2520Algeria%2520Country%2520Factsheet%2520-%2520January%25202024.pdf</t>
  </si>
  <si>
    <t>The people displaced figure under the Multiple crises in Algeria includes: the number of the Sahrawi refugees that was last updated by UNHCR in 2018 (173,600), in addition to the number of refugees and asylum seekers in urban areas (10,854) as of 31 January 2024 and the number of international migrants that are estimated to be in Algeria (250,400 migrants). The reliability is set to Low due to the outdated figures.</t>
  </si>
  <si>
    <t>DZA004People displaced</t>
  </si>
  <si>
    <t>DZA004Fatalities reported</t>
  </si>
  <si>
    <t>DZA004Fatalities in all crises</t>
  </si>
  <si>
    <t>UNHCR accessed 11/02/2025; Migrants Refugees accessed 11/02/2025 ; UNHCR 01/11/2023</t>
  </si>
  <si>
    <t>https://reporting.unhcr.org/libraries/pdf.js/web/viewer.html?file=https%3A%2F%2Freporting.unhcr.org%2Fsites%2Fdefault%2Ffiles%2F2024-03%2FUNHCR%2520Algeria%2520Country%2520Factsheet%2520-%2520January%25202024.pdf ; https://migrants-refugees.va/country-profile/algeria/#:~:text=In%20mid%2D2020%20there%20were,and%20100.6%20thousand%20in%202019 ; https://algeria.un.org/sites/default/files/2024-01/SRRP%20-%20English.pdf</t>
  </si>
  <si>
    <t>According to the INFORM severity index methodology for the multiple crisis, the PiN figure here is the sum of the PiN under the Mixed Migration crisis and the Sahrawi refugee crisis</t>
  </si>
  <si>
    <t>DZA004People in Need</t>
  </si>
  <si>
    <t>World Population 11/02/2025 ; UNHCR accessed 11/02/2025; Migrants Refugees accessed 11/02/2025 ; UNHCR 03/2018 ; UNHCR accessed 11/02/2025</t>
  </si>
  <si>
    <t>https://worldpopulationreview.com/countries/algeria-population ; https://reporting.unhcr.org/libraries/pdf.js/web/viewer.html?file=https%3A%2F%2Freporting.unhcr.org%2Fsites%2Fdefault%2Ffiles%2F2024-03%2FUNHCR%2520Algeria%2520Country%2520Factsheet%2520-%2520January%25202024.pdf ; https://migrants-refugees.va/country-profile/algeria/#:~:text=In%20mid%2D2020%20there%20were,and%20100.6%20thousand%20in%202019 ; https://www.usc.gal/export9/sites/webinstitucional/gl/institutos/ceso/descargas/UNHCR_Tindouf-Total-In-Camp-Population_March-2018.pdf ; https://reporting.unhcr.org/libraries/pdf.js/web/viewer.html?file=https%3A%2F%2Freporting.unhcr.org%2Fsites%2Fdefault%2Ffiles%2F2024-03%2FUNHCR%2520Algeria%2520Country%2520Factsheet%2520-%2520January%25202024.pdf</t>
  </si>
  <si>
    <t xml:space="preserve">According to the INFORM severity index methodology , Level 1 = the people exposed - the people affected. The people exposed are the total population of Algeria, while the people affected are the Sharawi refugees in Tinduf, migrants, refugees, and asylum seekers residing in Algeria. </t>
  </si>
  <si>
    <t>DZA004Minimal humanitarian conditions - Level 1</t>
  </si>
  <si>
    <t xml:space="preserve">According to the INFORM severity index methodology, Level 2 = the people affected - the people in need. Both are the the Sharawi refugees in Tinduf, migrants, refugees, and asylum seekers residing in Algeria. </t>
  </si>
  <si>
    <t>DZA004Stressed humanitarian conditions - Level 2</t>
  </si>
  <si>
    <t>According to the INFORM severity index methodology for the multiple crisis, the people in Level 3 here are the sum of the people in Level 3 under the Mixed Migration crisis and the Sahrawi refugee crisis</t>
  </si>
  <si>
    <t>DZA004Moderate humanitarian conditions - Level 3</t>
  </si>
  <si>
    <t>According to the INFORM severity index methodology for the multiple crisis, the people in Level 4 here are the sum of the people in Level 4 under the Mixed Migration crisis and the Sahrawi refugee crisis</t>
  </si>
  <si>
    <t>DZA004Severe humanitarian conditions - Level 4</t>
  </si>
  <si>
    <t>According to the INFORM severity index methodology for the multiple crisis, the people in Level 5 here are the sum of the people in Level 5 under the Mixed Migration crisis and the Sahrawi refugee crisis</t>
  </si>
  <si>
    <t>DZA004Extreme humanitarian conditions - Level 5</t>
  </si>
  <si>
    <t>Host community, refugees, asylum-seekers, migrants</t>
  </si>
  <si>
    <t>DZA004Crisis affected groups</t>
  </si>
  <si>
    <t>World Population accessed 06/01/2025</t>
  </si>
  <si>
    <t>https://worldpopulationreview.com/countries/egypt-population</t>
  </si>
  <si>
    <t>The total population of Egypty in 2024, including refugees, migrants, and asylum seekers. The source is chosen instead of the World Bank as it provides more up-to-date figures and considers population growth, internal displacement, and migration into and out of the country.</t>
  </si>
  <si>
    <t>EGY004Total population</t>
  </si>
  <si>
    <t>City Population accessed 12/02/2025</t>
  </si>
  <si>
    <t>https://www.citypopulation.de/en/egypt/cities/</t>
  </si>
  <si>
    <t>The landmass affected covers the top three governorates hosting refugees and asylum seekers in Egypt which are Cairo, Giza, and Alexandria.</t>
  </si>
  <si>
    <t>EGY004Landmass affected</t>
  </si>
  <si>
    <t>The number of people exposed corresponds to the total population of the top three governorates hosting refugees and asylum seekers which are Cairo, Giza, and Alexandria. This figure is taken from City Population. It is valid as of 2023. This source was chosen because it provides the latest population figures for each governorate. The reliability of this data is medium because it is updated only until 2023. The refugees reside across the country and contribute to adding a strain on resources such as housing, healthcare, education, and employment opportunities for everyone.</t>
  </si>
  <si>
    <t>EGY004People exposed</t>
  </si>
  <si>
    <t>UNHCR accessed 12/02/2025</t>
  </si>
  <si>
    <t>https://data.unhcr.org/en/country/egy</t>
  </si>
  <si>
    <t>The number of people affected corresponds to the total number of refugees, asylum seekers living in Egypt. The figure is taken from UNHCR. It is valid as of 31 January 2024.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indicator is low as it is an underestimate due to the lack of publicly available sources and assessments that indicate the number of people affected from the hosting population. Most refugees and asylum seekers live in overcrowded neighbourhoods in poor cities, mostly in Alexandria, Cairo, and Giza. The rising costs of living and legal barriers to accessing formal employment leave refugees in a precarious socioeconomic situation. This is also because of the economic crisis in the country, characterised by high inflation rates and the depreciation of the Egyptian pound. The price of basic commodities, including bread and meat, have also been rising, limiting food access for refugees and asylum seekers.</t>
  </si>
  <si>
    <t>EGY004People affected</t>
  </si>
  <si>
    <t>The number of people displaced by the crisis includes the number of refugees and asylum seekers. This figure is taken from UNHCR.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data is high as it is up to date.</t>
  </si>
  <si>
    <t>EGY004People displaced</t>
  </si>
  <si>
    <t>ACLED accessd 12/02/2025</t>
  </si>
  <si>
    <t xml:space="preserve">The number of fatalities across Egypt between 1 August 2024 and 31 January 2025, related to refugees and asylum seekers. </t>
  </si>
  <si>
    <t>EGY004Fatalities reported</t>
  </si>
  <si>
    <t>EGY004Fatalities in all crises</t>
  </si>
  <si>
    <t>The number of people in need includes the number of refugees and asylum seekers in Egypt. This figure is taken from UNHCR.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data is high because it is up to date. Most refugees and asylum seekers live in overcrowded neighbourhoods in poor cities, mostly in Alexandria, Cairo, and Giza. The rising costs of living and legal barriers to accessing formal employment leave refugees in a precarious socioeconomic situation. This is also because of the economic crisis in the country, characterised by high inflation rates and the depreciation of the Egyptian pound. The price of basic commodities, including bread and meat, have also been rising, limiting food access for refugees and asylum seekers.</t>
  </si>
  <si>
    <t>EGY004People in Need</t>
  </si>
  <si>
    <t>City Population accessed 12/02/2025 ; UNHCR accessed 12/02/2025</t>
  </si>
  <si>
    <t>https://www.citypopulation.de/en/egypt/cities/ ; https://data.unhcr.org/en/country/egy</t>
  </si>
  <si>
    <t>EGY004Minimal humanitarian conditions - Level 1</t>
  </si>
  <si>
    <t>EGY004Stressed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</si>
  <si>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number of refugees and asylum seekers in Egypt. These figures are taken from UNHCR. This source was chosen because it is the most reliable and only source reporting the number of refugees and asylum seekers. Other sources such as IOM have been considered, however they were not suitable because the figures provided are outdated. The reliability of this data is high because it is up to date.</t>
  </si>
  <si>
    <t>EGY004Moderate humanitarian conditions - Level 3</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</si>
  <si>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t>
  </si>
  <si>
    <t>EGY004Severe humanitarian conditions - Level 4</t>
  </si>
  <si>
    <t>EGY004Extreme humanitarian conditions - Level 5</t>
  </si>
  <si>
    <t>In this crisis, 2 out of 5 population groups are affected: host population, refugees, and asylum seekers.</t>
  </si>
  <si>
    <t>EGY004Crisis affected groups</t>
  </si>
  <si>
    <t>World Population accessed 12/02/2025</t>
  </si>
  <si>
    <t>https://www.worldometers.info/world-population/libya-population/</t>
  </si>
  <si>
    <t>The total population of Libya in 2025. The source is chosen instead of the World Bank as it provides more up-to-date figures and considers population growth, internal displacement, and cross-border displacement.</t>
  </si>
  <si>
    <t>LBY005Total population</t>
  </si>
  <si>
    <t>The figure represent the total landmass of Libya. It is unclear what areas host the most number of migrants, as they continue to be on the move, thus the whole population is exposed to the mixed migration crisis and the Sudanese refugees crisis.</t>
  </si>
  <si>
    <t>LBY005Landmass affected</t>
  </si>
  <si>
    <t>The number of people exposed corresponds to the total population of Libya. This figure is taken from World Population. It is valid throughout 2025. This source was chosen because it provides the latest population figures, and it considers the number of refugees, asylum seekers, and migrants coming in and leaving the country. The reliability of this data is high because it is up to date. Libya is a transit country for migrants and asylum seekers. The lack of legal status and, for many, recognition of their refugee status expose them to severe protection violations, especially in official and unofficial detention centres. Since the conflict broke out in Sudan in April 2023, there has been an increase in the number of arrivals from Sudan. In January 2025, more than 70% of the registered refugees and asylum seekers in Libya were from Sudan.</t>
  </si>
  <si>
    <t>LBY005People exposed</t>
  </si>
  <si>
    <t>UNHCR accessed 16/02/2025 ; IOM 21/12/2024 ; UNHCR 04/02/2025</t>
  </si>
  <si>
    <t>https://data.unhcr.org/en/country/lby ; https://reliefweb.int/report/libya/displacement-tracking-matrix-dtm-libyas-migrant-report-round-54-august-october-2024 ; https://reliefweb.int/report/sudan/sudan-emergency-regional-refugee-response-plan-january-december-2025</t>
  </si>
  <si>
    <t>The number of people affected is the sum of all people affected for each individual crisis for Libya.  Libya is a transit country for migrants and asylum seekers. The lack of legal status and, for many, recognition of their refugee status expose them to severe protection violations, especially in official and unofficial detention centres. Since the conflict broke out in Sudan in April 2023, there has been an increase in the number of arrivals from Sudan. In January 2025, more than 70% of the registered refugees and asylum seekers in Libya were from Sudan.</t>
  </si>
  <si>
    <t>LBY005People affected</t>
  </si>
  <si>
    <t>The number of people displaced is the sum of all people displaced for each individual crisis for Libya</t>
  </si>
  <si>
    <t>LBY005People displaced</t>
  </si>
  <si>
    <t>IOM accessed 12/02/2025 ; ACLED accessed 12/02/2025</t>
  </si>
  <si>
    <t>https://missingmigrants.iom.int/region/mediterranean?region_incident=All&amp;route=3861&amp;year%5B%5D=13651&amp;month=All&amp;incident_date%5Bmin%5D=05%2F01%2F2024&amp;incident_date%5Bmax%5D=10%2F31%2F2024 ; https://acleddata.com/data-export-tool/</t>
  </si>
  <si>
    <t>The figure corresponds to the number of the dead and missing migrants on the Central Mediterranean migration route and the fatalities related to the Sudanese refugees between 1 August 2024 - 31 January 2025.</t>
  </si>
  <si>
    <t>LBY005Fatalities reported</t>
  </si>
  <si>
    <t>LBY005Fatalities in all crises</t>
  </si>
  <si>
    <t>The number of people in need is the sum of all people in need for each individual crisis for Libya.  Libya is a transit country for migrants and asylum seekers. The lack of legal status and, for many, recognition of their refugee status expose them to severe protection violations, especially in official and unofficial detention centres. Since the conflict broke out in Sudan in April 2023, there has been an increase in the number of arrivals from Sudan. In January 2025, more than 70% of the registered refugees and asylum seekers in Libya were from Sudan.</t>
  </si>
  <si>
    <t>LBY005People in Need</t>
  </si>
  <si>
    <t>World Population accessed 12/02/2025 ; UNHCR accessed 16/02/2025 ; IOM 21/12/2024 ; IOM 08/03/2024 ; OCHA HDX accessed 16/02/2024 ; UNHCR 04/02/2025</t>
  </si>
  <si>
    <t>https://www.worldometers.info/world-population/libya-population/ ; https://data.unhcr.org/en/country/lby ; https://reliefweb.int/report/libya/displacement-tracking-matrix-dtm-libyas-migrant-report-round-54-august-october-2024 ; https://dtm.iom.int/reports/libya-profile-sudanese-migrants-libya-march-2024 ; https://data.humdata.org/dataset/libya-total-population-by-mantika? ; https://reliefweb.int/report/sudan/sudan-emergency-regional-refugee-response-plan-january-december-2025</t>
  </si>
  <si>
    <t>The number of people in Level 1 corresponds to the sum of people in Level 1 for each individual crisis for Libya.</t>
  </si>
  <si>
    <t>LBY005Minimal humanitarian conditions - Level 1</t>
  </si>
  <si>
    <t>The number of people in Level 2 corresponds to the sum of people in Level 2 for each individual crisis for Libya.</t>
  </si>
  <si>
    <t>LBY005Stressed humanitarian conditions - Level 2</t>
  </si>
  <si>
    <t>UNHCR accessed 16/02/2025 ; IOM 21/12/2024 ; UNHCR 04/02/2025 ; UNHCR accessed 16/02/2025</t>
  </si>
  <si>
    <t>https://data.unhcr.org/en/country/lby ; https://reliefweb.int/report/libya/displacement-tracking-matrix-dtm-libyas-migrant-report-round-54-august-october-2024 ; https://reliefweb.int/report/sudan/sudan-emergency-regional-refugee-response-plan-january-december-2025 ; https://data.unhcr.org/en/country/lby</t>
  </si>
  <si>
    <t>The number of people in Level 3 corresponds to the sum of people in Level 3 for each individual crisis for Libya.</t>
  </si>
  <si>
    <t>LBY005Moderate humanitarian conditions - Level 3</t>
  </si>
  <si>
    <t>The number of people in Level 4 corresponds to the sum of people in Level 4 for each individual crisis for Libya.</t>
  </si>
  <si>
    <t>LBY005Severe humanitarian conditions - Level 4</t>
  </si>
  <si>
    <t>The number of people in Level 5 corresponds to the sum of people in Level 5 for each individual crisis for Libya.</t>
  </si>
  <si>
    <t>LBY005Extreme humanitarian conditions - Level 5</t>
  </si>
  <si>
    <t>World Population accessed 12/02/2025 ; UNHCR accessed 16/02/2025 ; IOM 21/12/2024 ; UNHCR 04/02/2025</t>
  </si>
  <si>
    <t>https://www.worldometers.info/world-population/libya-population/ ; https://data.unhcr.org/en/country/lby ; https://reliefweb.int/report/libya/displacement-tracking-matrix-dtm-libyas-migrant-report-round-54-august-october-2024 ; https://reliefweb.int/report/sudan/sudan-emergency-regional-refugee-response-plan-january-december-2025</t>
  </si>
  <si>
    <t xml:space="preserve">In this crisis, 2 out of 5 population groups are affected: host population, non-host, refugees, asylum seekers, and migrants. </t>
  </si>
  <si>
    <t>LBY005Crisis affected groups</t>
  </si>
  <si>
    <t>LBY002Total population</t>
  </si>
  <si>
    <t>World Bank accessed 12/02/2025</t>
  </si>
  <si>
    <t xml:space="preserve">It is unclear what areas host the most number of migrants, as they continue to be on the move, thus the total landmass of Libya is considered for this crisis. </t>
  </si>
  <si>
    <t>LBY002Landmass affected</t>
  </si>
  <si>
    <t xml:space="preserve">The number of people exposed corresponds to the total population of Libya. This figure is taken from World Population. It is valid throughout 2025. This source was chosen because it provides the latest population figures, and it considers the number of refugees, asylum seekers, and migrants coming in and leaving the country. The reliability of this data is high because it is up to date. Libya is a transit country for migrants and asylum seekers. The lack of legal status and, for many, recognition of their refugee status expose them to severe protection violations, especially in official and unofficial detention centres. </t>
  </si>
  <si>
    <t>LBY002People exposed</t>
  </si>
  <si>
    <t>UNHCR accessed 16/02/2025 ; IOM 21/12/2024</t>
  </si>
  <si>
    <t>https://data.unhcr.org/en/country/lby ; https://reliefweb.int/report/libya/displacement-tracking-matrix-dtm-libyas-migrant-report-round-54-august-october-2024</t>
  </si>
  <si>
    <t xml:space="preserve">The number of people affected corresponds to the number of registered refugees and asylum-seekers in Libya as of 1 February 2025 (82,549) and the number of migrants in Libya during the period August-October 2024 (787,326), exluding the Sudanese asylum seekers, refugees, and migrants as they are counted under the Sudanese refugees crisis (LBY004). The figures are taken from UNHCR and IOM. The source were chosen because the report regularly on the numbers of refugees, asylum seekers, and migrants. The reliability of this data is high as it is up to date and based on direct counts rather than estimates or projections, providing high accuracy. The number of people affected among the host community due to this crisis is not available. Libya is a transit country for migrants and asylum seekers. The lack of legal status and, for many, recognition of their refugee status expose them to severe protection violations, especially in official and unofficial detention centres. </t>
  </si>
  <si>
    <t>LBY002People affected</t>
  </si>
  <si>
    <t>The number of people displaced by the crisis includes the number of refugees, asylum seekers, and migrants. The figures are taken from UNHCR and IOM. The source were chosen because the report regularly on the numbers of refugees, asylum seekers, and migrants. The reliability of this data is high as it is up to date and based on direct counts rather than estimates or projections, providing high accuracy.</t>
  </si>
  <si>
    <t>LBY002People displaced</t>
  </si>
  <si>
    <t>IOM accessed 12/02/2025</t>
  </si>
  <si>
    <t>https://missingmigrants.iom.int/region/mediterranean?region_incident=All&amp;route=3861&amp;year%5B%5D=13651&amp;month=All&amp;incident_date%5Bmin%5D=05%2F01%2F2024&amp;incident_date%5Bmax%5D=10%2F31%2F2024</t>
  </si>
  <si>
    <t>The dead and missing migrants between 1 August 2024 - 31 January 2025 on the Central Mediterranean migration route.</t>
  </si>
  <si>
    <t>LBY002Fatalities reported</t>
  </si>
  <si>
    <t>LBY002Fatalities in all crises</t>
  </si>
  <si>
    <t xml:space="preserve">The number of people in need includes the number of registered refugees and asylum-seekers in Libya as of 1 February 2025 (82,549) and the number of migrants in Libya during the period August-October 2024 (787,326), exluding the Sudanese asylum seekers, refugees, and migrants as they are counted under the Sudanese refugees crisis (LBY004). The figures are taken from UNHCR and IOM. The source were chosen because the report regularly on the numbers of refugees, asylum seekers, and migrants. The reliability of this data is high as it is up to date and based on direct counts rather than estimates or projections, providing high accuracy. Libya is a transit country for migrants and asylum seekers. The lack of legal status and, for many, recognition of their refugee status expose them to severe protection violations, especially in official and unofficial detention centres. </t>
  </si>
  <si>
    <t>LBY002People in Need</t>
  </si>
  <si>
    <t>World Population accessed 12/02/2025 ; UNHCR accessed 16/02/2025 ; IOM 21/12/2024</t>
  </si>
  <si>
    <t>https://www.worldometers.info/world-population/libya-population/ ; https://data.unhcr.org/en/country/lby ; https://reliefweb.int/report/libya/displacement-tracking-matrix-dtm-libyas-migrant-report-round-54-august-october-2024</t>
  </si>
  <si>
    <t>LBY002Minimal humanitarian conditions - Level 1</t>
  </si>
  <si>
    <t>LBY002Stressed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</si>
  <si>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number of registered refugees and asylum-seekers in Libya as of 1 February 2025 (82,549) and the number of migrants in Libya during the period August-October 2024 (787,326), exluding the Sudanese asylum seekers, refugees, and migrants as they are counted under the Sudanese refugees crisis (LBY004). The figures are taken from UNHCR and IOM. The source were chosen because the report regularly on the numbers of refugees, asylum seekers, and migrants. The reliability of this data is high as it is up to date and based on direct counts rather than estimates or projections, providing high accuracy.</t>
  </si>
  <si>
    <t>LBY002Moderate humanitarian conditions - Level 3</t>
  </si>
  <si>
    <t>LBY002Severe humanitarian conditions - Level 4</t>
  </si>
  <si>
    <t>LBY002Extreme humanitarian conditions - Level 5</t>
  </si>
  <si>
    <t xml:space="preserve">In this crisis, 2 out of 5 population groups are affected: host population, non-host,  refugees, asylum seekers, and migrants. </t>
  </si>
  <si>
    <t>LBY002Crisis affected groups</t>
  </si>
  <si>
    <t>LBY004Total population</t>
  </si>
  <si>
    <t>OCHA HDX accessed 16/02/2024</t>
  </si>
  <si>
    <t>https://data.humdata.org/dataset/cod-ab-lby?</t>
  </si>
  <si>
    <t>The figure represents the total landmass of Tripoli, Ejdabia, Benghazi, and Alkufra districts where most Sudanese asylum seekers, refugees, and migrants are received and hosted.</t>
  </si>
  <si>
    <t>LBY004Landmass affected</t>
  </si>
  <si>
    <t>IOM 08/03/2024 ; OCHA HDX accessed 16/02/2024</t>
  </si>
  <si>
    <t>https://dtm.iom.int/reports/libya-profile-sudanese-migrants-libya-march-2024 ; https://data.humdata.org/dataset/libya-total-population-by-mantika?</t>
  </si>
  <si>
    <t>The number of people exposed corresponds to the total population of the top four districts hosting Sudanese refugees, asylum seekers, and migrants which are Tripoli, Ejdabia, Benghazi, and Alkufra. The figure are taken from OCHA. It is valid as of 2021. This source was chosen because it provides the population figures for each district. The reliability of this data is medium because it has only been updated up to 2021, according to the latest available census. Since the conflict broke out in Sudan in April 2023, there has been an increase in the number of arrivals from Sudan. In January 2025, more than 70% of the registered refugees and asylum seekers in Libya were from Sudan.</t>
  </si>
  <si>
    <t>LBY004People exposed</t>
  </si>
  <si>
    <t>UNHCR 04/02/2025</t>
  </si>
  <si>
    <t>https://reliefweb.int/report/sudan/sudan-emergency-regional-refugee-response-plan-january-december-2025</t>
  </si>
  <si>
    <t>The number of people affected corresponds to the number of registered Sudanese refugees with UNHCR, the number of the yet unregistered refugees, asylum seekers, or migrants of Sudanese nationality in Libya, and third nationals who crossed from Sudan to Libya, in addition to the number of the affected host community due to the influx of Sudanese. The figure is taken from UNHCR. The source was chosen because it is the most reliable and only sources reporting the number of refugees, asylum seekers, and migrants. Other sources such as IOM have been considered, however they were not suitable because it only counts the number of Sudanese migrants and excludes the registered refugees and the host community affected by the crisis. The reliability of this data is high as it is up to date and based on direct counts rather than estimates or projections, providing high accuracy. Since the conflict broke out in Sudan in April 2023, there has been an increase in the number of arrivals from Sudan. In January 2025, more than 70% of the registered refugees and asylum seekers in Libya were from Sudan.</t>
  </si>
  <si>
    <t>LBY004People affected</t>
  </si>
  <si>
    <t>The number of people displaced by the crisis includes the number of Sudanese and third nationals refugees, asylum seekers, and migrants coming from Sudan. The figure is taken from UNHCR. The source was chosen because it is the most reliable and only sources reporting the number of refugees, asylum seekers, and migrants. Other sources such as IOM have been considered, however they were not suitable because it only counts the number of Sudanese migrants and excludes the registered refugees. The reliability of this data is high as it is up to date and based on direct counts rather than estimates or projections, providing high accuracy.</t>
  </si>
  <si>
    <t>LBY004People displaced</t>
  </si>
  <si>
    <t>ACLED accessed 12/02/2025</t>
  </si>
  <si>
    <t>The figure is the fatalities related to the Sudanese refugees in Libya between 01 August 2024 - 31 January 2025. The number indicates the level of insecurity that faces the Sudanese in Libya and worsens their humanitarian condition.</t>
  </si>
  <si>
    <t>LBY004Fatalities reported</t>
  </si>
  <si>
    <t>LBY004Fatalities in all crises</t>
  </si>
  <si>
    <t>The number of people in need includes the number of registered Sudanese refugees with UNHCR, the number of the yet unregistered refugees, asylum seekers, or migrants of Sudanese nationality in Libya, and third nationals who crossed from Sudan to Libya, in addition to the number of the affected host community due to the influx of Sudanese. The figure is taken from UNHCR. The source was chosen because it is the most reliable and only sources reporting the number of refugees, asylum seekers, and migrants. Other sources such as IOM have been considered, however they were not suitable because it only counts the number of Sudanese migrants and excludes the registered refugees and the host community affected by the crisis. The reliability of this data is high as it is up to date and based on direct counts rather than estimates or projections, providing high accuracy. Since the conflict broke out in Sudan in April 2023, there has been an increase in the number of arrivals from Sudan. In January 2025, more than 70% of the registered refugees and asylum seekers in Libya were from Sudan.</t>
  </si>
  <si>
    <t>LBY004People in Need</t>
  </si>
  <si>
    <t>IOM 08/03/2024 ; OCHA HDX accessed 16/02/2024 ; UNHCR 04/02/2025</t>
  </si>
  <si>
    <t>https://dtm.iom.int/reports/libya-profile-sudanese-migrants-libya-march-2024 ; https://data.humdata.org/dataset/libya-total-population-by-mantika? ; https://reliefweb.int/report/sudan/sudan-emergency-regional-refugee-response-plan-january-december-2025</t>
  </si>
  <si>
    <t>LBY004Minimal humanitarian conditions - Level 1</t>
  </si>
  <si>
    <t>LBY004Stressed humanitarian conditions - Level 2</t>
  </si>
  <si>
    <t>UNHCR 04/02/2025 ; UNHCR accessed 16/02/2025</t>
  </si>
  <si>
    <t>https://reliefweb.int/report/sudan/sudan-emergency-regional-refugee-response-plan-january-december-2025 ; https://data.unhcr.org/en/country/lby</t>
  </si>
  <si>
    <t>According to INFORM Severity Index methodology, the sum of people in levels 3, 4 and 5 is equal to the total number of people in need. The number of people in Level 3 corresponds to the number of registered Sudanese refugees and the host community in need of humanitarian assistance due to the crisis. These two groups likely have less severe humanitarian needs compared to the Sudanese unregistered with UNHCR and third nationals, who are considered under Level 4. The figure is taken from UNHCR. The source was chosen because it is the most reliable and only sources reporting the number of refugees, asylum seekers, and migrants. Other sources such as IOM have been considered, however they were not suitable because it only counts the number of Sudanese migrants and excludes the registered refugees and the host community affected by the crisis. The reliability of this data is high as it is up to date and based on direct counts rather than estimates or projections, providing high accuracy.</t>
  </si>
  <si>
    <t>LBY004Moderate humanitarian conditions - Level 3</t>
  </si>
  <si>
    <t>The number of people in Level 4 corresponds to the number of the Sudanese unregistered with UNHCR and third nationals who likely have more severe humanitarian needs compared to registered Sudanese refugees and the host community in need of humanitarian assistance due to the crisis, as lack of documentation likely increases their struggle in accessing services. The figure is taken from UNHCR. The source was chosen because it is the most reliable and only sources reporting the number of refugees, asylum seekers, and migrants. The reliability of this data is high as it is up to date and based on direct counts rather than estimates or projections, providing high accuracy.</t>
  </si>
  <si>
    <t>LBY004Severe humanitarian conditions - Level 4</t>
  </si>
  <si>
    <t>According to INFORM Severity Index methodology, the sum of people in levels 3, 4 and 5 is equal to the total number of people in need. To estimate the severity distribution of the people in need ACAPS assigned the total number of people in need to levels 3 and 4, leaving an info-gap for level 5 since there is no other reliable source for the severity distribution for each level.</t>
  </si>
  <si>
    <t>LBY004Extreme humanitarian conditions - Level 5</t>
  </si>
  <si>
    <t xml:space="preserve">In this crisis, 3 out of 5 population groups are affected: host population, non-host, refugees, asylum seekers, and migrants. </t>
  </si>
  <si>
    <t>LBY004Crisis affected groups</t>
  </si>
  <si>
    <t>Worldometer accessed 05/02/2025</t>
  </si>
  <si>
    <t>https://www.worldometers.info/world-population/syria-population/</t>
  </si>
  <si>
    <t>The total population of Syria in 2025, including refugees, asylum seekrs, and returnees. The source is chosen instead of the World Bank as it provides more up-to-date figures and considers population growth and cross-border movement.</t>
  </si>
  <si>
    <t>SYR003Total population</t>
  </si>
  <si>
    <t>World Bank accessed 05/02/2025</t>
  </si>
  <si>
    <t>https://data.worldbank.org/indicator/AG.LND.TOTL.K2?view=chart&amp;locations=SY</t>
  </si>
  <si>
    <t>The figure represent the total landmass of Syria as the whole country is impacted by the conflict crisis.</t>
  </si>
  <si>
    <t>SYR003Landmass affected</t>
  </si>
  <si>
    <t>The number of people exposed corresponds to the total population of Syria. This figure is taken from Worldometer. It is valid as of February 2025. This source was chosen because it provides a comprehensive population figure that includes population growth and cross-border movement. The reliability of this data is high because it is up to date and relies on United Nations data.</t>
  </si>
  <si>
    <t>SYR003People exposed</t>
  </si>
  <si>
    <t>The number of people affected corresponds to the total population of Syria. This figure is taken from Worldometer. It is valid as of February 2025. This source was chosen because it provides a comprehensive population figure that includes population growth and cross-border movement. The reliability of this data is high because it is up to date and relies on United Nations data.</t>
  </si>
  <si>
    <t>SYR003People affected</t>
  </si>
  <si>
    <t>UNHCR 19/12/2024 ; UNHCR accessed 05/02/2025; UNHCR 30/01/2025</t>
  </si>
  <si>
    <t>https://www.3rpsyriacrisis.org/portfolio/rso2025/ ; https://data.unhcr.org/en/country/syr; https://reliefweb.int/report/syrian-arab-republic/unhcr-regional-flash-update-12-syria-situation-crisis-30-january-2025</t>
  </si>
  <si>
    <t xml:space="preserve">The number of people displaced by the conflict crisis in Syria includes: the number of people displaced to other countries such as Türkiye, Lebanon, and Jordan because of the crisis (5 million in 2025), the number of IDPs in Syria (7,4 million as of June 2024), and the number of people returning to Syria since 8 December 2024 (237,000 as of January 2025). The figures are taken from UNHCR. This source was chosen because it provides regular updates to the numbers of IDPs, refugees, and returnees. The reliability of this data is high as the figures are based on direct counts rather than estimates or projections, providing high accuracy.
</t>
  </si>
  <si>
    <t>SYR003People displaced</t>
  </si>
  <si>
    <t>SYR003Illness cases reported</t>
  </si>
  <si>
    <t>SYR003Injuries reported</t>
  </si>
  <si>
    <t>ACLED accessed 05/02/2025</t>
  </si>
  <si>
    <t>The figure represents the number of fatalities across Lebanon from 1 August 2024 to 31 January 2025. It is reliable and aligns with other secondary sources and media reports. All types of events are included, and the count covers both civilian and non-civilian cases. However, it excludes crisis-related deaths not directly caused by violent incidents.</t>
  </si>
  <si>
    <t>SYR003Fatalities reported</t>
  </si>
  <si>
    <t>SYR003Fatalities in all crises</t>
  </si>
  <si>
    <t>SYR003Buildings damaged</t>
  </si>
  <si>
    <t>SYR003Buildings destroyed</t>
  </si>
  <si>
    <t>SYR003Buildings in affected area</t>
  </si>
  <si>
    <t>SYR003Economic Losses</t>
  </si>
  <si>
    <t>OCHA 28/01/2025</t>
  </si>
  <si>
    <t>https://reliefweb.int/report/syrian-arab-republic/syrian-arab-republic-humanitarian-response-priorities-january-march-2025-issued-january-2025?_gl=1*yd6c6p*_ga*NDA0ODAwMjA2LjE3Mjc2MDk0MTA.*_ga_E60ZNX2F68*MTczODc3MDEyNy4yNC4wLjE3Mzg3NzAxMjcuNjAuMC4w</t>
  </si>
  <si>
    <t xml:space="preserve">The number of people in need is taken from OCHA's Humanitarian Response Priorities January - March 2025. This source was chosen because it is comprehensive of multiple sectors. Other sources such as IOM and WFP have been considered, however they were not suitable because they focus on specific aspects—such as displacement and food insecurity—rather than providing an aggregated PiN that covers multiple sectors. The reliability of this data is high because it takes into consideration multiple/inter sectorial needs. </t>
  </si>
  <si>
    <t>SYR003People in Need</t>
  </si>
  <si>
    <t>SYR003Minimal humanitarian conditions - Level 1</t>
  </si>
  <si>
    <t>Worldometer accessed 05/02/2025 ; OCHA 28/01/2025</t>
  </si>
  <si>
    <t>https://www.worldometers.info/world-population/syria-population/ ; https://reliefweb.int/report/syrian-arab-republic/syrian-arab-republic-humanitarian-response-priorities-january-march-2025-issued-january-2025?_gl=1*yd6c6p*_ga*NDA0ODAwMjA2LjE3Mjc2MDk0MTA.*_ga_E60ZNX2F68*MTczODc3MDEyNy4yNC4wLjE3Mzg3NzAxMjcuNjAuMC4w</t>
  </si>
  <si>
    <t>SYR003Stressed humanitarian conditions - Level 2</t>
  </si>
  <si>
    <t>OCHA 28/01/2025; FSC 13/12/2023</t>
  </si>
  <si>
    <t>https://reliefweb.int/report/syrian-arab-republic/syrian-arab-republic-humanitarian-response-priorities-january-march-2025-issued-january-2025?_gl=1*yd6c6p*_ga*NDA0ODAwMjA2LjE3Mjc2MDk0MTA.*_ga_E60ZNX2F68*MTczODc3MDEyNy4yNC4wLjE3Mzg3NzAxMjcuNjAuMC4w ; https://fscluster.org/syria/document/fsa-pin-severity-hno-2024</t>
  </si>
  <si>
    <t xml:space="preserve">According to INFORM Severity Index methodology, the sum of people in levels 3, 4 and 5 is equal to the total number of people in need. To estimate the severity distribution of the people in need, ACAPS used the PIN number from the HRP and an alternative source to compute the INFORM severity levels based on the area severity levels. The number of people in Level 3 is calculated by taking the percentage of people experiencing Severe humanitarian conditions (Level 3) in each governorate as indicated by the Food Security Cluster and then applying that percentage to the overall People in Need (PiN) figure from OCHA’s HRP for that governorate. For example, according to the FSC PiN breakdown for Homs governorate, 74% of the people in need in Homs are in Level 3 and 26% are in Level 4. When applying these percentage to the PiN provided for Homs from OCHA’s HRP, which is 1 million people, ACAPS calculated the number of people in Level 3 to be 740,000 and in Level 4 to be 260,000. The total figure in Level 3 is then derived by summing these calculations across all governorates in Syria. These figures are taken from OCHA and FSC. This approach was chosen because the HRP data for the severity by district is not publicly available, and only the severity by governorate is available. Additionally, the breakdown of severity by the FSC provided similar results to the HRP’s PiN breakdown that placed 50% of Syria’s sub-districts in Level 3 (HRP p. 4). The FSC’s PiN breakdown placed 51% of sub-districts in Level 3. The reliability of this data is medium because it is based on previous year's severity distribution. </t>
  </si>
  <si>
    <t>SYR003Moderate humanitarian conditions - Level 3</t>
  </si>
  <si>
    <t>According to INFORM Severity Index methodology, the sum of people in levels 3, 4 and 5 is equal to the total number of people in need. To estimate the severity distribution of the people in need, ACAPS used the PIN number from the HRP and an alternative source to compute the INFORM severity levels based on the area severity levels. The number of people in Level 4 is calculated by taking the percentage of people experiencing Extreme humanitarian conditions (Level 4) in each governorate as indicated by the Food Security Cluster, and then applying that percentage to the overall People in Need (PiN) figure from OCHA’s HRP for that governorate. For example, according to the FSC PiN breakdown for Homs governorate, 74% of the people in need in Homs are in Level 3 and 26% are in Level 4. When applying these percentage to the PiN provided for Homs from OCHA’s HRP, which is 1 million people, ACAPS calculated the number of people in Level 3 to be 740,000 and in Level 4 to be 260,000. The total figure in Level 4 is then derived by summing these calculations across all governorates in Syria. These figures are taken from OCHA and FSC. This approach was chosen because the HRP data for the severity by district is not publicly available, and only the severity by governorate is available. Additionally, the breakdown of severity by the FSC provided similar results to the HRP’s PiN breakdown that placed 48% in Level 4 (HRP p. 4). The FSC’s PiN breakdown placed 49% in Level 4. The reliability of this data is medium because it is based on previous year's severity distribution.</t>
  </si>
  <si>
    <t>SYR003Severe humanitarian conditions - Level 4</t>
  </si>
  <si>
    <t xml:space="preserve">According to INFORM Severity Index methodology, the sum of people in levels 3, 4 and 5 is equal to the total number of people in need. To estimate the severity distribution of the people in need ACAPS used the PIN number from the HRP and an alternative source to compute the INFORM severity levels based on the area severity levels. The number of people in Level 5 is calculated by taking the percentage of people experiencing Catastrophic humanitarian conditions (Level 5) in each governorate as indicated by the Food Security Cluster and then applying that percentage to the overall People in Need (PiN) figure from OCHA’s HRP for that governorate. The total Level 5 figure is then derived by summing these calculations across all governorates in Syria. These figures are taken from OCHA and FSC. This approach was chosen because the HRP data for the severity by district is not publicly available, and only the severity by governorate is available. Additionally, the breakdown of severity by the FSC provided similar results to the HRP’s PiN breakdown that placed 0% of Syria’s sub-districts in Level 5 (HRP p. 4). The FSC’s PiN breakdown placed 0% of sub-districts in Level 5. The reliability of this data is medium because it is based on previous year's severity distribution. </t>
  </si>
  <si>
    <t>SYR003Extreme humanitarian conditions - Level 5</t>
  </si>
  <si>
    <t>SYR003Crisis affected groups</t>
  </si>
  <si>
    <t>xx</t>
  </si>
  <si>
    <t>SYR003People facing limited access constraints</t>
  </si>
  <si>
    <t>SYR003People facing restricted access constraints</t>
  </si>
  <si>
    <t>World Population accessed 05/01/2025</t>
  </si>
  <si>
    <t>https://worldpopulationreview.com/countries/morocco-population</t>
  </si>
  <si>
    <t>The total population of Morocco in 2024, including refugees, migrants, and asylum seekers. The source is chosen instead of the World Bank as it provides more up-to-date figures and considers population growth, internal displacement, and migration into and out of the country.</t>
  </si>
  <si>
    <t>MAR002Total population</t>
  </si>
  <si>
    <t>City Population accessed  12/02/2025</t>
  </si>
  <si>
    <t>https://www.citypopulation.de/en/morocco/admin/</t>
  </si>
  <si>
    <t>The landmass affected covers the top three cities hosting the largest numbers of refugees and asylum seekers, which are Rabat, Casablanca, and Oujda.</t>
  </si>
  <si>
    <t>MAR002Landmass affected</t>
  </si>
  <si>
    <t>World Population accessed  12/02/2025</t>
  </si>
  <si>
    <t>https://worldpopulationreview.com/cities/morocco</t>
  </si>
  <si>
    <t>The number of people exposed corresponds to the total population of the top three cities hosting the largest number of refugees and asylum seekers, which are Rabat, Casablanca, and Oujda. This figure is taken from World Population. This source was chosen because it provides regular updates to population figures and it is the most reliable one. The reliability of this data is medium because it is based on estimations.</t>
  </si>
  <si>
    <t>MAR002People exposed</t>
  </si>
  <si>
    <t>UNHCR accessed  12/02/2025</t>
  </si>
  <si>
    <t>https://reporting.unhcr.org/operational/operations/morocco</t>
  </si>
  <si>
    <t xml:space="preserve">The number of people affected corresponds to the number of refugees (11000 ) and asylum seekers (15500) living in Morocco. The figure is taken from UNHCR data from 2025. It is valid as of February 2025.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indicator is low as it is an underestimate due to the lack of publicly available sources and assessments that indicate the number of people affected from the hosting population. The country is a transit and destination country for mixed migration flows, mostly from sub-Saharan countries. People on the move hoping to eventually reach Europe but staying in Morocco because of movement restrictions and a lack of money to complete their journeys face the risk of human trafficking and detention. They also suffer from poor living conditions. Many of those in an irregular status reside in highly unsanitary makeshift camps, mostly in Casablanca city. </t>
  </si>
  <si>
    <t>MAR002People affected</t>
  </si>
  <si>
    <t>The number of people displaced by the crisis includes the number of refugees and asylum seekers. There is an info gap as the number of migrants in an irregular status is not available. This figure is taken from UNHCR operational data for February 2025.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data is high as it is up to date.</t>
  </si>
  <si>
    <t>MAR002People displaced</t>
  </si>
  <si>
    <t>IOM accessed  12/02/2025</t>
  </si>
  <si>
    <t>https://missingmigrants.iom.int/region/mediterranean?region_incident=All&amp;route=3956&amp;year%5B%5D=13651&amp;month=All&amp;incident_date%5Bmin%5D=05%2F01%2F2024&amp;incident_date%5Bmax%5D=10%2F31%2F2024</t>
  </si>
  <si>
    <t>Fatalities between 1 August 2024 to 31 January 2025 on the Western Mediterranean route.</t>
  </si>
  <si>
    <t>MAR002Fatalities reported</t>
  </si>
  <si>
    <t>MAR002Fatalities in all crises</t>
  </si>
  <si>
    <t>The number of people in need includes the number of refugees and asylum seekers in Morocco. This figure is taken from UNHCR.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data is high because it is up to date. The country is a transit and destination country for mixed migration flows, mostly from sub-Saharan countries. People on the move hoping to eventually reach Europe but staying in Morocco because of movement restrictions and a lack of money to complete their journeys face the risk of human trafficking and detention. They also suffer from poor living conditions. Many of those in an irregular status reside in highly unsanitary makeshift camps, mostly in Casablanca city.</t>
  </si>
  <si>
    <t>MAR002People in Need</t>
  </si>
  <si>
    <t>World Population accessed  12/02/2025 ; UNHCR accessed  12/02/2025</t>
  </si>
  <si>
    <t>https://worldpopulationreview.com/cities/morocco ; https://reporting.unhcr.org/operational/operations/morocco</t>
  </si>
  <si>
    <t>MAR002Minimal humanitarian conditions - Level 1</t>
  </si>
  <si>
    <t>MAR002Stressed humanitarian conditions - Level 2</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</si>
  <si>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number of refugees and asylum seekers in Morocco. These figures are taken from UNHCR. This source approach was chosen because it is the most reliable and only source reporting the number of refugees and asylum seekers. Other sources such as IOM have been considered, however they were not suitable because the figures provided are outdated. The reliability of this data is high because it is up to date. </t>
  </si>
  <si>
    <t>MAR002Moderate humanitarian conditions - Level 3</t>
  </si>
  <si>
    <t>MAR002Severe humanitarian conditions - Level 4</t>
  </si>
  <si>
    <t>MAR002Extreme humanitarian conditions - Level 5</t>
  </si>
  <si>
    <t>World Population accessed 10/11/2024 ; UNHCR accessed 20/11/2024</t>
  </si>
  <si>
    <t>https://worldpopulationreview.com/countries/morocco-population ; https://reporting.unhcr.org/morocco-factsheet-9238</t>
  </si>
  <si>
    <t>In this crisis, 3 out of 5 population groups are affected: host population, refugees, and asylum seekers.</t>
  </si>
  <si>
    <t>MAR002Crisis affected groups</t>
  </si>
  <si>
    <t>https://worldpopulationreview.com/countries/tunisia-population</t>
  </si>
  <si>
    <t>The total population of Tunisia in 2025, including refugees, migrants, and asylum seekers</t>
  </si>
  <si>
    <t>TUN002Total population</t>
  </si>
  <si>
    <t>https://www.citypopulation.de/en/tunisia/cities/</t>
  </si>
  <si>
    <t>The figure represents the total landmass of the top five governorates hosting refugees, asylum seekers, and migrants, which are Médenine, Tunis, Sfax, Ariana, and Sousse.</t>
  </si>
  <si>
    <t>TUN002Landmass affected</t>
  </si>
  <si>
    <t>The number of people exposed corresponds to the total population of the top five governorates hosting refugees, asylum seekers, and migrants which are Médenine, Tunis, Sfax, Ariana, and Sousse. This figure is taken from City Population. It is valid as of 2023. This source was chosen because it provides the latest population figures for each governorate. The reliability of this data is medium because it is updated only until 2023. The refugees, asylum seekers, and migrants contribute to adding a strain on resources such as housing, healthcare, education, and employment opportunities.</t>
  </si>
  <si>
    <t>TUN002People exposed</t>
  </si>
  <si>
    <t>UNHCR accessed 12/02/2025 ; DW 02/07/2024</t>
  </si>
  <si>
    <t xml:space="preserve"> https://data.unhcr.org/en/country/tun ; https://www.dw.com/ar/%D8%B2%D9%8A%D8%A7%D8%AF%D8%A9-%D9%83%D8%A8%D9%8A%D8%B1%D8%A9-%D9%81%D9%8A-%D8%B7%D9%84%D8%A8%D8%A7%D8%AA-%D8%A7%D9%84%D8%B9%D9%88%D8%AF%D8%A9-%D8%A7%D9%84%D8%B7%D9%88%D8%B9%D9%8A%D8%A9-%D8%A8%D8%B3%D8%A8%D8%A8-%D8%B3%D9%8A%D8%A7%D8%B3%D8%A9-%D8%AA%D9%88%D9%86%D8%B3-%D8%A7%D9%84%D9%85%D9%86%D8%A7%D9%87%D8%B6%D8%A9-%D9%84%D9%84%D9%85%D9%87%D8%A7%D8%AC%D8%B1%D9%8A%D9%86/a-69537556</t>
  </si>
  <si>
    <t xml:space="preserve">The number of people affected corresponds to the total number of refugees, asylum seekers, and migrants living in Tunisia. The figures are taken from UNHCR (for the refugees and asylum seekers) and DW News Agency (for the migrants). They are valid as of 31 December 2024 and July  2024 respectively. These sources were chosen because they are the most reliable and only sources reporting the number of refugees, asylum seekers, and migrants. Other sources such as IOM have been considered, however they were not suitable because the figures are outdated. The reliability of this indicator is low as it is an underestimate due to the lack of publicly available sources and assessments that indicate the number of people affected from the hosting population. </t>
  </si>
  <si>
    <t>TUN002People affected</t>
  </si>
  <si>
    <t xml:space="preserve">The number of people displaced by the crisis includes the number of refugees, asylum seekers, and irregular or unregistered migrants in Tunisia. The figures are taken from UNHCR (for the refugees and asylum seekers) and DW News Agency (for the migrants). These sources were chosen because they are the most reliable and only sources reporting the number of refugees, asylum seekers, and migrants. Other sources such as IOM have been considered, however they were not suitable because the figures are outdated. The reliability of this data is high because it is up to date. </t>
  </si>
  <si>
    <t>TUN002People displaced</t>
  </si>
  <si>
    <t>IOM accessed 12/02//2025</t>
  </si>
  <si>
    <t>The number of dead/missing migrants in the Central Mediterranean route between 1 August 2024 and 31 January 2025.</t>
  </si>
  <si>
    <t>TUN002Fatalities reported</t>
  </si>
  <si>
    <t>TUN002Fatalities in all crises</t>
  </si>
  <si>
    <t>The number of people in need includes the number of refugees, asylum seekers, and irregular or unregistered migrants in Tunisia. The figures are taken from UNHCR (for the refugees and asylum seekers) and DW News Agency (for the migrants). These sources were chosen because they are the most reliable and only sources reporting the number of refugees, asylum seekers, and migrants. Other sources such as IOM have been considered, however they were not suitable because the figures are outdated. The reliability of this data is high because it is up to date. The figure represents refugees and asylum seekers are among the most affected by the economic and political issues that Tunisia is facing. They already have needs for temporary shelter, food, education, healthcare, and psychosocial support. This source was chosen because is the only one reporting updated figures on displaced people.</t>
  </si>
  <si>
    <t>TUN002People in Need</t>
  </si>
  <si>
    <t>City Population accessed 12/02/2025 ; UNHCR accessed 12/02/2025 ; DW 02/07/2024</t>
  </si>
  <si>
    <t>https://www.citypopulation.de/en/tunisia/cities/ ;  https://data.unhcr.org/en/country/tun ; https://www.dw.com/ar/%D8%B2%D9%8A%D8%A7%D8%AF%D8%A9-%D9%83%D8%A8%D9%8A%D8%B1%D8%A9-%D9%81%D9%8A-%D8%B7%D9%84%D8%A8%D8%A7%D8%AA-%D8%A7%D9%84%D8%B9%D9%88%D8%AF%D8%A9-%D8%A7%D9%84%D8%B7%D9%88%D8%B9%D9%8A%D8%A9-%D8%A8%D8%B3%D8%A8%D8%A8-%D8%B3%D9%8A%D8%A7%D8%B3%D8%A9-%D8%AA%D9%88%D9%86%D8%B3-%D8%A7%D9%84%D9%85%D9%86%D8%A7%D9%87%D8%B6%D8%A9-%D9%84%D9%84%D9%85%D9%87%D8%A7%D8%AC%D8%B1%D9%8A%D9%86/a-69537556</t>
  </si>
  <si>
    <t>TUN002Minimal humanitarian conditions - Level 1</t>
  </si>
  <si>
    <t>TUN002Stressed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</si>
  <si>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number of refugees, asylum seekers, and migrants in Tunisia. The figures are taken from UNHCR (for the refugees and asylum seekers) and MMC (for the migrants). These sources were chosen because they are the most reliable and only sources reporting the number of refugees, asylum seekers, and migrants. Other sources such as IOM have been considered, however they were not suitable because the figures are outdated. The reliability of this data is high because it is up to date.</t>
  </si>
  <si>
    <t>TUN002Moderate humanitarian conditions - Level 3</t>
  </si>
  <si>
    <t>TUN002Severe humanitarian conditions - Level 4</t>
  </si>
  <si>
    <t>TUN002Extreme humanitarian conditions - Level 5</t>
  </si>
  <si>
    <t xml:space="preserve">In this crisis, 2 out of 5 population groups are affected: host population, refugees, asylum seekers, and migrants. </t>
  </si>
  <si>
    <t>TUN002Crisis affected groups</t>
  </si>
  <si>
    <t>World Meter accessed 16/02/2025</t>
  </si>
  <si>
    <t>https://www.worldometers.info/world-population/italy-population/#:~:text=Italy%202020%20population%20is%20estimated,532%20people%20per%20mi2)</t>
  </si>
  <si>
    <t>The total population of Italy in 2025, including refugees, migrants, and asylum seekers. The source is chosen instead of the World Bank as it provides more up-to-date figures and considers population growth, internal displacement, and migration into and out of the country.</t>
  </si>
  <si>
    <t>ITA002Total population</t>
  </si>
  <si>
    <t>City Population accessed 16/02/2025</t>
  </si>
  <si>
    <t>https://www.citypopulation.de/en/italy/admin/</t>
  </si>
  <si>
    <t xml:space="preserve">The landmass affected covers the top five regions receiving refugees, asylum seekers, and migrants in Italy which are Sicily, Calabria, Tuscany, Liguria, and Sardinia. </t>
  </si>
  <si>
    <t>ITA002Landmass affected</t>
  </si>
  <si>
    <t>The number of people exposed corresponds to the total population of the top five regions hosting refugees, asylum seekers, and migrants which are Sicily, Calabria, Tuscany, Liguria, and Sardinia. This figure is taken from City Population. It is valid as of 2024. This source was chosen because it provides the latest population figures for each region. The reliability of this data is high because it is up to date. The presence of migrants, refugees, and asylum seekers affects resource allocations, has an economic impact, and requires political consideration and social cohesion process.</t>
  </si>
  <si>
    <t>ITA002People exposed</t>
  </si>
  <si>
    <t>UNHCR accessed 16/02/2025</t>
  </si>
  <si>
    <t xml:space="preserve">https://data2.unhcr.org/en/situations/mediterranean/location/5205
</t>
  </si>
  <si>
    <t>The number of people affected corresponds to the total number of sea arrivals in 2024 (66,617) and in 2025 as of 09 February (4,107). The arrivals in 2024 are considered here among the affected people as they likely still have unmet needs and going through a registration and documentation processes. The figure is taken from UNHCR. It is valid as of 09 February 2025.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indicator is low as it is an underestimate due to the lack of publicly available sources and assessments that indicate the number of people affected from the hosting population.</t>
  </si>
  <si>
    <t>ITA002People affected</t>
  </si>
  <si>
    <t>The number of people displaced by the crisis includes the number of refugees, asylum seekers, and migrants sea arrivals in 2024 (66,617) and in 2025 as of 09 February (4101). This figure is taken from UNHCR.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data is high as it is up to date.</t>
  </si>
  <si>
    <t>ITA002People displaced</t>
  </si>
  <si>
    <t>IOM accessed 16/02/2025</t>
  </si>
  <si>
    <t>https://missingmigrants.iom.int/region/mediterranean?region_incident=All&amp;route=3861&amp;month=All&amp;incident_date%5Bmin%5D=2024-08-01&amp;incident_date%5Bmax%5D=2025-01-31</t>
  </si>
  <si>
    <t>The number of missing migrants in the Central Mediterranean route between 1 August 2024  and 31 January 2025</t>
  </si>
  <si>
    <t>ITA002Fatalities reported</t>
  </si>
  <si>
    <t>ITA002Fatalities in all crises</t>
  </si>
  <si>
    <t>The number of people in need includes the number of sea arrivals in 2024 (66,617)) and in 2025 as of 09 February (4,107). The arrivals in 2024 are considered here among the affected people as they likely still have unmet needs and going through a registration and documentation processes. This figure is taken from UNHCR. This source was chosen because it provides regular updates to the number of refugees, asylum seekers, and migrants and it is the most reliable one. Other sources such as IOM have been considered, however they were not suitable because the figures provided are outdated. The reliability of this data is high because it is up to date. The presence of migrants, refugees, and asylum seekers affects resource allocations, has an economic impact, and requires political consideration and social cohesion process.</t>
  </si>
  <si>
    <t>ITA002People in Need</t>
  </si>
  <si>
    <t>City Population accessed 16/02/2025 ; UNHCR accessed 16/02/2025</t>
  </si>
  <si>
    <t xml:space="preserve">https://www.citypopulation.de/en/italy/admin/ ; https://data2.unhcr.org/en/situations/mediterranean/location/5205
</t>
  </si>
  <si>
    <t>ITA002Minimal humanitarian conditions - Level 1</t>
  </si>
  <si>
    <t>ITA002Stressed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</si>
  <si>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number of refugees, asylum seekers, and migrants in Italy. These figures are taken from UNHCR. This source approach was chosen because it is the most reliable and only source reporting the number of refugees and asylum seekers. Other sources such as IOM have been considered, however they were not suitable because the figures provided are outdated. The reliability of this data is high because it is up to date.</t>
  </si>
  <si>
    <t>ITA002Moderate humanitarian conditions - Level 3</t>
  </si>
  <si>
    <t>ITA002Severe humanitarian conditions - Level 4</t>
  </si>
  <si>
    <t>ITA002Extreme humanitarian conditions - Level 5</t>
  </si>
  <si>
    <t>In this crisis, 2 out of 5 population groups are affected: host population, refugees, asylum seekers, and migrants.</t>
  </si>
  <si>
    <t>ITA002Crisis affected groups</t>
  </si>
  <si>
    <t xml:space="preserve">World Meter accessed  22/01/2025 </t>
  </si>
  <si>
    <t>https://www.worldometers.info/world-population/spain-population/</t>
  </si>
  <si>
    <t>The total population of Spain in 2025, including refugees, migrants, and asylum seekers. The source is chosen instead of the World Bank as it provides more up-to-date figures and considers population growth, internal displacement, and migration into and out of the country.</t>
  </si>
  <si>
    <t>ESP002Total population</t>
  </si>
  <si>
    <t>https://www.citypopulation.de/en/spain/admin/</t>
  </si>
  <si>
    <t>The landmass affected covers the top three autonomous communities receiving refugees, asylum seekers, and migrants in Spain which are Andalusia, Balearic Islands, and Canary Islands.</t>
  </si>
  <si>
    <t>ESP002Landmass affected</t>
  </si>
  <si>
    <t>The number of people exposed corresponds to the total population the top three autonomous communities receiving refugees, asylum seekers, and migrants in Spain which are Andalusia, Balearic Islands, and Canary Islands. This figure is taken from City Population. It is valid as of 2024. This source was chosen because it provides the latest population figures for each region. The reliability of this data is medium because it is only updated until 2024. The presence of migrants, refugees, and asylum seekers affects resource allocations, has an economic impact, and requires political consideration and social cohesion process.</t>
  </si>
  <si>
    <t>ESP002People exposed</t>
  </si>
  <si>
    <t>https://data.unhcr.org/en/situations/europe-sea-arrivals/location/24567</t>
  </si>
  <si>
    <t>The number of people affected corresponds to the total number of sea arrivals via the Western Med. route in 2024 (16,999) and Northwest African maritime route in 2024 (46,843) and the total sea arrivals in the Western Med. route (962) and Northwest African maritime route (5,154) as of 09 February 2025. The arrivals in 2024 are considered here among the affected people as they likely still have unmet needs and going through a registration and documentation processes. The figure is taken from UNHCR. It is valid as of 09 February 2025.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indicator is low as it is an underestimate due to the lack of publicly available sources and assessments that indicate the number of people affected from the hosting population.</t>
  </si>
  <si>
    <t>ESP002People affected</t>
  </si>
  <si>
    <t>The number of people displaced by the crisis includes the number of refugees, asylum seekers, and migrants (sea arrivals via the Western Med. route in 2024 (16,999) and Northwest African maritime route in 2024 (46,843) and the total sea arrivals in the Western Med. route (962) and Northwest African maritime route (5154) as of 09 February 2025. This figure is taken from UNHCR.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data is high as it is up to date.</t>
  </si>
  <si>
    <t>ESP002People displaced</t>
  </si>
  <si>
    <t>IOM accesssed 16/02/2025</t>
  </si>
  <si>
    <t>https://missingmigrants.iom.int/region/mediterranean?region_incident=All&amp;route=3956&amp;month=All&amp;incident_date%5Bmin%5D=2024-08-01&amp;incident_date%5Bmax%5D=2025-01-31</t>
  </si>
  <si>
    <t>The number of missing migrants in the Western Mediterranean route between 1 August 2024 and 31 January 2025</t>
  </si>
  <si>
    <t>ESP002Fatalities reported</t>
  </si>
  <si>
    <t>ESP002Fatalities in all crises</t>
  </si>
  <si>
    <t>The number of people in need includes the number of sea arrivals via the Western Med. route in 2024 (16,999) and Northwest African maritime route in 2024 (46,843) and the total sea arrivals in the Western Med. route (962) and Northwest African maritime route (5,154) as of 09 February 2025. The arrivals in 2024 are considered here among the affected people as they likely still have unmet needs and going through a registration and documentation processes. This figure is taken from UNHCR. This source was chosen because it provides regular updates to the number of refugees, asylum seekers, and migrants and it is the most reliable one. Other sources such as IOM have been considered, however they were not suitable because the figures provided are outdated. The reliability of this data is high because it is up to date. The presence of migrants, refugees, and asylum seekers affects resource allocations, has an economic impact, and requires political consideration and social cohesion process.</t>
  </si>
  <si>
    <t>ESP002People in Need</t>
  </si>
  <si>
    <t>ESP002Minimal humanitarian conditions - Level 1</t>
  </si>
  <si>
    <t>ESP002Stressed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</si>
  <si>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number of refugees, asylum seekers, and migrants in Spain. These figures are taken from UNHCR. This source approach was chosen because it is the most reliable and only source reporting the number of refugees and asylum seekers. Other sources such as IOM have been considered, however they were not suitable because the figures provided are outdated. The reliability of this data is high because it is up to date.</t>
  </si>
  <si>
    <t>ESP002Moderate humanitarian conditions - Level 3</t>
  </si>
  <si>
    <t>ESP002Severe humanitarian conditions - Level 4</t>
  </si>
  <si>
    <t>ESP002Extreme humanitarian conditions - Level 5</t>
  </si>
  <si>
    <t>ESP002Crisis affected groups</t>
  </si>
  <si>
    <t>Worldmeter accessed 11/02/2025</t>
  </si>
  <si>
    <t>https://www.worldometers.info/world-population/mauritania-population/#:~:text=The%20current%20population%20of%20Mauritania,latest%20United%20Nations%20data%201.</t>
  </si>
  <si>
    <t>Total population of Mauritania, inculding refugees, migrants, and asylum seekers</t>
  </si>
  <si>
    <t>MRT003Total population</t>
  </si>
  <si>
    <t>World Bank 2018</t>
  </si>
  <si>
    <t>https://data.worldbank.org/indicator/AG.LND.TOTL.K2?locations=MR</t>
  </si>
  <si>
    <t>Food insecurity affects the whole country</t>
  </si>
  <si>
    <t>MRT003Landmass affected</t>
  </si>
  <si>
    <t>WFP 13/12/2023 ; FAO 06/01/2025</t>
  </si>
  <si>
    <t>https://reliefweb.int/report/mauritania/mauritanie-cadre-harmonise-danalyse-et-didentification-des-zones-risque-et-des-populations-en-insecurite-alimentaire-au-sahel-et-en-afrique-de-louest-ch-cree-le-11112023 ; https://www.fao.org/giews/countrybrief/country.jsp?code=MRT</t>
  </si>
  <si>
    <t xml:space="preserve">According to the INFORM methodology, People exposed = the sum of levels 1 to 5. The severity breakdown is based on a WFP report indicating a projection of the food inseurity classification over 5 phases between June-August 2024. Mauritania is vulnerable to natural hazards, such as droughts and flooding, which heighten malnutrition rates, disrupt livelihoods, and deteriorate food security levels. Its land is mainly desert, with only about 0.5% being arable. </t>
  </si>
  <si>
    <t>MRT003People exposed</t>
  </si>
  <si>
    <t xml:space="preserve">There are no specific sources indicating the number of affected people but according to the INFORM methodology, People affected = the sum of levels 2 to 5. The severity breakdown is based on a WFP report indicating a projection of the food inseurity classification over 5 phases between June-August 2024. Mauritania is vulnerable to natural hazards, such as droughts and flooding, which heighten malnutrition rates, disrupt livelihoods, and deteriorate food security levels. Its land is mainly desert, with only about 0.5% being arable. </t>
  </si>
  <si>
    <t>MRT003People affected</t>
  </si>
  <si>
    <t xml:space="preserve">There are no people displaced due to the food insecurity crisis in Mauritania. </t>
  </si>
  <si>
    <t>MRT003People displaced</t>
  </si>
  <si>
    <t>Fatalities between between 1 August 2024 and 31 January 2025</t>
  </si>
  <si>
    <t>MRT003Fatalities reported</t>
  </si>
  <si>
    <t>MRT003Fatalities in all crises</t>
  </si>
  <si>
    <t>The people in need are the total population projected to be facing Crisis food insecuirty levels or worse (Phase 3 or above) between June and August 2024</t>
  </si>
  <si>
    <t>MRT003People in Need</t>
  </si>
  <si>
    <t xml:space="preserve">The figure is the people projected to face minimal food insecurity level (Phase 1) between June - August 2024 </t>
  </si>
  <si>
    <t>MRT003Minimal humanitarian conditions - Level 1</t>
  </si>
  <si>
    <t>The figure is the people projected to face stressed food insecurity level (Phase 2) between June - August 2024</t>
  </si>
  <si>
    <t>MRT003Stressed humanitarian conditions - Level 2</t>
  </si>
  <si>
    <t>The figure is the people projected to face crises food insecurity levels (Phase 3) between June - August 2024</t>
  </si>
  <si>
    <t>MRT003Moderate humanitarian conditions - Level 3</t>
  </si>
  <si>
    <t>The figure is the people projected to face emergency food insecurity level (Phase 4) between June - August 2024</t>
  </si>
  <si>
    <t>MRT003Severe humanitarian conditions - Level 4</t>
  </si>
  <si>
    <t>The figure is the people projected to face catastrophic food insecurity level (Phase 5) between June - August 2024</t>
  </si>
  <si>
    <t>MRT003Extreme humanitarian conditions - Level 5</t>
  </si>
  <si>
    <t>WFP 11/12/2022 , UNHCR 21/12/2022</t>
  </si>
  <si>
    <t>https://reliefweb.int/report/mauritania/mauritanie-cadre-harmonise-danalyse-et-didentification-des-zones-risque-et-des-populations-en-insecurite-alimentaire-au-sahel-et-en-afrique-de-louest-ch-cree-le-12112022 , https://data.unhcr.org/en/documents/details/97737</t>
  </si>
  <si>
    <t>Refugees, Host and Non-host</t>
  </si>
  <si>
    <t>MRT003Crisis affected groups</t>
  </si>
  <si>
    <t>MRT002Total population</t>
  </si>
  <si>
    <t>City Population acceessed on 30/04/2023; UNHCR 17/04/2023</t>
  </si>
  <si>
    <t>https://www.citypopulation.de/en/mauritania/cities/ , https://data.unhcr.org/en/documents/details/100304</t>
  </si>
  <si>
    <t>Total landmass of regions that host Malian refugees: Hodh Chargu, Nouakchott, and Nouadhibou.</t>
  </si>
  <si>
    <t>MRT002Landmass affected</t>
  </si>
  <si>
    <t>City Population accessed on 11/02/2025</t>
  </si>
  <si>
    <t>https://www.citypopulation.de/en/mauritania/cities/; https://data.unhcr.org/en/documents/details/100304</t>
  </si>
  <si>
    <t>People exposed are the total population of regions that host Malian refugees: Hodh Chargu, Nouakchott and Nouadhibou. The number of refugees from Mali has been sharply increasing since March 2022, owing to increased violence and insecurity in the country. Most of the refugees live in the Mbera refugee camp (Hodh el Chargui region), and returns to Mali remain unlikely because of continued insecurity. The refugees have been slowly integrating into society, with the majority working in farming, agriculture, or fishing in Lake Mahmouda.</t>
  </si>
  <si>
    <t>MRT002People exposed</t>
  </si>
  <si>
    <t>https://data.unhcr.org/en/country/mrt</t>
  </si>
  <si>
    <t>People affected is the total number of Malian refugees in Mauritania as of 31 December 2024.</t>
  </si>
  <si>
    <t>MRT002People affected</t>
  </si>
  <si>
    <t>People displaced is the total number of Malian refugees in Mauritania as of 31 December 2024</t>
  </si>
  <si>
    <t>MRT002People displaced</t>
  </si>
  <si>
    <t>MRT002Fatalities reported</t>
  </si>
  <si>
    <t>MRT002Fatalities in all crises</t>
  </si>
  <si>
    <t>The people in need is the total number of Malian refugees in Mauritania. The number of refugees from Mali has been sharply increasing since March 2022, owing to increased violence and insecurity in the country. Most of the refugees live in Mbera refugee camp (Hodh el Chargui region), and returns to Mali remain unlikely because of continued insecurity. The refugees have been slowly integrating into society, with the majority working in farming, agriculture, or fishing in Lake Mahmouda.</t>
  </si>
  <si>
    <t>MRT002People in Need</t>
  </si>
  <si>
    <t>City Population accessed on 11/02/2025 ; UNHCR accessed 11/02/2025</t>
  </si>
  <si>
    <t>https://www.citypopulation.de/en/mauritania/cities/; https://data.unhcr.org/en/documents/details/100304 ; https://data.unhcr.org/en/country/mrt</t>
  </si>
  <si>
    <t>According to the INFORM methodology, Level 1= Exposed population - affected population. The people exposed is the total population of regions that host Malian refugees: Hodh Chargu, Nouakchott and Nouadhibou, and the people affected is the total number of Malian refugees in Mauritania.</t>
  </si>
  <si>
    <t>MRT002Minimal humanitarian conditions - Level 1</t>
  </si>
  <si>
    <t>https://www.citypopulation.de/en/mauritania/cities/; https://data.unhcr.org/en/documents/details/102720</t>
  </si>
  <si>
    <t xml:space="preserve">According to the INFORM methodology, Level 2 = People affected - PIN. The people affected and the PiN are considered the same here (the number of Malian refugees in Mauritania. </t>
  </si>
  <si>
    <t>MRT002Stressed humanitarian conditions - Level 2</t>
  </si>
  <si>
    <t>MRT002Moderate humanitarian conditions - Level 3</t>
  </si>
  <si>
    <t>MRT002Severe humanitarian conditions - Level 4</t>
  </si>
  <si>
    <t>MRT002Extreme humanitarian conditions - Level 5</t>
  </si>
  <si>
    <t>UNHCR 17/04/2023</t>
  </si>
  <si>
    <t xml:space="preserve"> https://data.unhcr.org/en/documents/details/100304</t>
  </si>
  <si>
    <t>MRT002Crisis affected groups</t>
  </si>
  <si>
    <t>OCHA 31/12/2024</t>
  </si>
  <si>
    <t>https://www.unocha.org/publications/report/sudan/sudan-humanitarian-needs-and-response-plan-2025-executive-summary-issued-december-2024</t>
  </si>
  <si>
    <t>The total population of Sudan in 2025, including refugees, migrants, and asylum seekers. The source is chosen instead of the World Bank as it provides more up-to-date figures and considers population growth, internal displacement, and cross-border displacement.</t>
  </si>
  <si>
    <t>SDN005Total population</t>
  </si>
  <si>
    <t>City Population accessed 11/02/2025</t>
  </si>
  <si>
    <t>https://www.citypopulation.de/en/sudan/</t>
  </si>
  <si>
    <t>Refugees are hosted in all states in Sudan. The total landmass of the country is considered.</t>
  </si>
  <si>
    <t>SDN005Landmass affected</t>
  </si>
  <si>
    <t>The number of people exposed corresponds to the total population of Sudan. This figure is taken from OCHA's HNRP. It is valid throughout 2025. This source was chosen because it provides the latest population figures. The reliability of this data is high because it is up to date.</t>
  </si>
  <si>
    <t>SDN005People exposed</t>
  </si>
  <si>
    <t>The number of people affected corresponds to the total population living in the three states that host the largest number of refugees, which are White Nile, Kassala and Gedaref. This figure is taken from City Population. It is valid as of 2018. This source was chosen because it provides population data for Sudan’s states. The reliability of this data is low as the population figure is not up to date as it is based on census data from 2018.</t>
  </si>
  <si>
    <t>SDN005People affected</t>
  </si>
  <si>
    <t>https://data.unhcr.org/en/country/sdn</t>
  </si>
  <si>
    <t xml:space="preserve">The number of people displaced by the crisis includes the number of refugees and asylum seekers. This figure is taken from UNHCR as of 31 December 2024. This source was chosen because it provides regular updates to the number of refugees and asylum seekers, and it is the most reliable one. The reliability of this data is high as it is up to date. </t>
  </si>
  <si>
    <t>SDN005People displaced</t>
  </si>
  <si>
    <t xml:space="preserve">The figure corresponds to the number of fatalities between 1 August 2024 to 31 January 2025 related to refugees in Sudan. While not all fatalities are related to the refugee status of people, the figure provides an indication of the security situation in the country and how impacted the refugees are by it. </t>
  </si>
  <si>
    <t>SDN005Fatalities reported</t>
  </si>
  <si>
    <t>The figure corresponds to the number of fatalities across Sudan between 1 August 2024 to 31 January 2025. The figure is reliable and seems consistent with other secondary sources and media articles.</t>
  </si>
  <si>
    <t>SDN005Fatalities in all crises</t>
  </si>
  <si>
    <t>The number of people in need includes the number of refugees and asylum seekers in Sudan. This figure is taken from UNHCR. This source was chosen because it provides regular updates to the number of refugees and asylum seekers, and it is the most reliable one. The reliability of this data is high because it is up to date. Sudan hosts over 8,700,000 refugees and asylum seekers, primarily from South Sudan, Eritrea, and Ethiopia. The ongoing conflict since April 2023 has severely strained the country's ability to provide essential services, leaving refugees exosed to food insecurity, inadequate shelter, and limited access to healthcare, in addition to displacement because of the ongoing conflict.</t>
  </si>
  <si>
    <t>SDN005People in Need</t>
  </si>
  <si>
    <t>OCHA 31/12/2024 ; City Population accessed 11/02/2025</t>
  </si>
  <si>
    <t>https://www.unocha.org/publications/report/sudan/sudan-humanitarian-needs-and-response-plan-2025-executive-summary-issued-december-2024 ; https://www.citypopulation.de/en/sudan/</t>
  </si>
  <si>
    <t>SDN005Minimal humanitarian conditions - Level 1</t>
  </si>
  <si>
    <t>SDN005Stressed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</si>
  <si>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number of refugees and asylum seekers in Sudan. These figures are taken from UNHCR. This source was chosen because it is the most reliable and only source reporting the number of refugees and asylum seekers. The reliability of this data is high because it is up to date.</t>
  </si>
  <si>
    <t>SDN005Moderate humanitarian conditions - Level 3</t>
  </si>
  <si>
    <t>SDN005Severe humanitarian conditions - Level 4</t>
  </si>
  <si>
    <t>SDN005Extreme humanitarian conditions - Level 5</t>
  </si>
  <si>
    <t>SDN005Crisis affected groups</t>
  </si>
  <si>
    <t>SDN001Total population</t>
  </si>
  <si>
    <t>The figure represent the total landmass of Sudan as the whole country is impacted by the complex crisis.</t>
  </si>
  <si>
    <t>SDN001Landmass affected</t>
  </si>
  <si>
    <t>SDN001People exposed</t>
  </si>
  <si>
    <t>The number of people affected corresponds to the total population of Sudan. The figure is taken from OCHA's HNRP. It is valid throughout 2025. This source was chosen because it provides up-to-date figure for the population exposed in Sudan. Other sources such as IPC have been considered, however they were not suitable because OCHA's HNRP is more inclusive of the needs resulting from food insecurity, floods, and displacement. The reliability of this indicator is high as it takes into consideration multiple/inter sectorial needs.</t>
  </si>
  <si>
    <t>SDN001People affected</t>
  </si>
  <si>
    <t>UNHCR accessed 16/02/2025 ; UNHCR accessed 16/02/2025</t>
  </si>
  <si>
    <t>https://data.unhcr.org/en/situations/sudansituation ; https://data.unhcr.org/en/country/sdn</t>
  </si>
  <si>
    <t>The number of people displaced by the crisis includes the number of IDPs in Sudan,and the number of people displaced to other countries because of the crisis. The figure is taken from UNHCR . This source was chosen because it provides regular updates to the numbers of IDPs in Sudan and the number of people displaced to other countries because of the crisis, and it is the most reliable one. Other sources such as IOM have been considered, however they were not suitable as the reporting is based on locality level rather than the whole dipslacement figure. The reliability of this data is high as it is triangulated using multiple reliable sources. There is no recent data available on the number of IDP returnees in Sudan. OCHA's Revised Response Plan for 2023 estimated the number of IDP returnees at 1.3 million.</t>
  </si>
  <si>
    <t>SDN001People displaced</t>
  </si>
  <si>
    <t>SDN001Fatalities reported</t>
  </si>
  <si>
    <t>SDN001Fatalities in all crises</t>
  </si>
  <si>
    <t>The number of people in need is taken from OCHA’s HNRP 2025 [page 13]. This source was chosen because it is comprehensive of multiple sectors. Other sources such as IPC have been considered, however they were not suitable because OCHA's HNRP is more inclusive of the needs resulting from food insecurity, floods, and displacement. The reliability of this indicator is high as it takes into consideration multiple/inter sectorial needs. Over 30,4 million people in Sudan – more than half the population – are in need of humanitarian and protection assistance. The main driver of the crisis has been the conflict between the Sudanese Armed Forces and the Rapid Support Forces, which escalated in April 2023 and has since resulted in thousands of fatalities and injuries. By December 2024, more than 11.8 million people were forcibly displaced since the beginning of the conflict, including around 9.3 million IDPs and returnees and around 2.5 million refugees and asylum seekers outside Sudan, mainly in Chad, Egypt, and South Sudan.</t>
  </si>
  <si>
    <t>SDN001People in Need</t>
  </si>
  <si>
    <t>SDN001Minimal humanitarian conditions - Level 1</t>
  </si>
  <si>
    <t>SDN001Stressed humanitarian conditions - Level 2</t>
  </si>
  <si>
    <t>According to INFORM Severity Index methodology, the sum of people in levels 3, 4 and 5 is equal to the total number of people in need. To estimate the severity distribution of the people in need ACAPS used the severity levels from OCHA's HNRP 2025. The number of people in Level 3 corresponds to the number of people facing Severe humanitarian conditions. These figures are taken from OCHA's HNRP 2025 [page 13]. This source was chosen because it provides information on the humanitarian conditions of different people.  Other sources such as IPC have been considered, however they were not suitable because OCHA's HNRP is more inclusive of the needs resulting from food insecurity, floods, and displacement. The reliability of this indicator is high as it takes into consideration multiple/inter sectorial needs.</t>
  </si>
  <si>
    <t>SDN001Moderate humanitarian conditions - Level 3</t>
  </si>
  <si>
    <t>According to INFORM Severity Index methodology, the sum of people in levels 3, 4 and 5 is equal to the total number of people in need. To estimate the severity distribution of the people in need ACAPS used the severity levels from OCHA's HNRP 2025. The number of people in Level 4 corresponds to the number of people facing Extreme humanitarian conditions. These figures are taken from OCHA's HNRP 2025 [page 13]. This source was chosen because it provides information on the humanitarian conditions of different people.  Other sources such as IPC have been considered, however they were not suitable because OCHA's HNRP is more inclusive of the needs resulting from food insecurity, floods, and displacement. The reliability of this indicator is high as it takes into consideration multiple/inter sectorial needs.</t>
  </si>
  <si>
    <t>SDN001Severe humanitarian conditions - Level 4</t>
  </si>
  <si>
    <t>According to INFORM Severity Index methodology, the sum of people in levels 3, 4 and 5 is equal to the total number of people in need. To estimate the severity distribution of the people in need ACAPS used the severity levels from OCHA's HNRP 2025. The number of people in Level 5 corresponds to the number of people facing Catastrophic humanitarian conditions. These figures are taken from OCHA's HNRP 2025 [page 13]. This source was chosen because it provides information on the humanitarian conditions of different people.  Other sources such as IPC have been considered, however they were not suitable because OCHA's HNRP is more inclusive of the needs resulting from food insecurity, floods, and displacement. The reliability of this indicator is high as it takes into consideration multiple/inter sectorial needs.</t>
  </si>
  <si>
    <t>SDN001Extreme humanitarian conditions - Level 5</t>
  </si>
  <si>
    <t>SDN001Crisis affected groups</t>
  </si>
  <si>
    <t>Affected groups are: IDPs, returnees, non-host community, and host-community.
Although host-community is not mentioned in the reports, based on the understanding of the context, host-communities are also affected in these types of crises.</t>
  </si>
  <si>
    <t>IND006Crisis affected groups</t>
  </si>
  <si>
    <t>IND006People facing limited access constraints</t>
  </si>
  <si>
    <t>IND006People facing restricted access constraints</t>
  </si>
  <si>
    <t>IND006Illness cases reported</t>
  </si>
  <si>
    <t>Sphere India 06/09/24; NDMI 08/09/2024</t>
  </si>
  <si>
    <t>https://reliefweb.int/report/india/tripura-floods-and-landslides-joint-rapid-needs-assessment-september-2024
https://ndmindia.mha.gov.in/ndmi/viewUploadedDocument?uid=NEW2188</t>
  </si>
  <si>
    <t>As per the Sphere India report, 47,640 houses were partially or severely damaged in Tripura. 
As per the NDMI report, 5,555 houses have been damaged in Telangana.
Therefore, the total number of damaged houses = 47,640 + 5,555 = 53,195.</t>
  </si>
  <si>
    <t>IND006Buildings damaged</t>
  </si>
  <si>
    <t>As per the Sphere India report, 9,026 houses were destroyed in Tripura. 
As per the NDMI report, 582 houses have been destroyed in Telangana.
Therefore, the total number of destroyed houses = 9,026 + 582 = 9,608.</t>
  </si>
  <si>
    <t>IND006Buildings destroyed</t>
  </si>
  <si>
    <t>IND006Buildings in affected area</t>
  </si>
  <si>
    <t>There are no credible estimates of economic losses for the floods.</t>
  </si>
  <si>
    <t>IND006Economic Losses</t>
  </si>
  <si>
    <t xml:space="preserve">OCHA 09/02/2025; OCHA 13/12/2024; </t>
  </si>
  <si>
    <t xml:space="preserve">https://reliefweb.int/report/haiti/haiti-besoins-humanitaires-et-plan-de-reponse-2025-fevrier-2025; https://data.humdata.org/dataset/hti-jiaf-humanitarian-needs-pin-and-severity; </t>
  </si>
  <si>
    <t>This is the population for Haiti in 2024 according to 2025 HRNP. This has been chosen over the World Bank or other local sources as it provides more up-to-date figures and considers population migration internally, into and out of the country</t>
  </si>
  <si>
    <t>HTI001Total population</t>
  </si>
  <si>
    <t>World Bank accessed 28/01/2025</t>
  </si>
  <si>
    <t>https://data.worldbank.org/indicator/AG.LND.TOTL.K2?locations=HT</t>
  </si>
  <si>
    <t xml:space="preserve">The potential humanitarian consequences of the complex crisis affect the whole of Haiti; therefore, the crisis is considered to affect the whole landmass. </t>
  </si>
  <si>
    <t>HTI001Landmass affected</t>
  </si>
  <si>
    <t>The number of people exposed corresponds to the total population of the country. Intense violence by non-state armed groups impacts remote rural areas as well as highly populated regions, such as the national capital Port-au-Prince, therefore the whole population are considered exposed to the crisis. This figure is taken from 2025 HRNP.</t>
  </si>
  <si>
    <t>HTI001People exposed</t>
  </si>
  <si>
    <t>The number of people affected corresponds to the total population of the country. The impacts of criminal violence in Haiti are being felt throughout the country in the form of increased food prices, limited supply of health products, limited movement to and from major cities, increased displacement of people and closure of health centres. For this reason, the entire population is estimated to be affected.. This figure is taken from 2025 HRNP.</t>
  </si>
  <si>
    <t>HTI001People affected</t>
  </si>
  <si>
    <t>https://dtm.iom.int/haiti</t>
  </si>
  <si>
    <t>The number of people displaced by the complex crisis in Haiti includes the number of IDPs in the country, although it is unclear if the Haitian returnees are included. There is a lacking of information about the number of migrants leaveing the country. This figure is taken from the Haiti IOM homepage. This source was chosen because is the latest and most reliable data for the country. The reliability of this data/indicator is High as it is up-to-date.</t>
  </si>
  <si>
    <t>HTI001People displaced</t>
  </si>
  <si>
    <t>HTI001Injuries reported</t>
  </si>
  <si>
    <t>ACLED accessed 18/02/2025</t>
  </si>
  <si>
    <t>The figure corresponds to the total number of fatalities reported by ACLED between 01 August 2024 to 01 February 2025</t>
  </si>
  <si>
    <t>HTI001Fatalities reported</t>
  </si>
  <si>
    <t>HTI001Fatalities in all crises</t>
  </si>
  <si>
    <t xml:space="preserve">The number of people in need is taken from the 2025 HNRP and This source was chosen because it is the most reliable source reporting the number of people in need. RMPP figure rounded the PiN to 6m in their webpage, but running the calculation for ourselves based on JIAF Excel figures the correct number is 5953846, so we're going with it. </t>
  </si>
  <si>
    <t>HTI001People in Need</t>
  </si>
  <si>
    <t>According to INFORM severity index methodology, the number of people facing Minimal humanitarian conditions or in Level 1= People exposed - People Affected.</t>
  </si>
  <si>
    <t>HTI001Minimal humanitarian conditions - Level 1</t>
  </si>
  <si>
    <t>According to the INFORM severity index methodology, people facing stressed humanitarian conditions or Level 2 = People affected - People in Need (PIN).</t>
  </si>
  <si>
    <t>HTI001Stressed humanitarian conditions - Level 2</t>
  </si>
  <si>
    <t xml:space="preserve">According to INFORM Severity Index methodology, the sum of people in levels 3, 4 and 5 is equal to the total number of people in need. To estimate the severity distribution of the people in need ACAPS computed the severity levels from the area severity from the current HNRP. The number of people in Level 3 corresponds to the number of people in need living in admin level 2 (commune) which has a severity of Moderate or Level 3. These figures are taken from OCHA’s HDX dataset for the HNRP. This approach was chosen because it provides information on the severity levels of the humanitarian conditions in Haiti.
This approach is assigned as low reliability. Despite that HNO/HRP/HNRPs incorporate multi-sectoral assessments to calculate severity levels by area, this approach may not fully capture what is happening at the admin level. The severity per area for the total people in need there might be an under/over-estimate. Also given the complexity of the crises, the accuracy of these estimates remains uncertain. </t>
  </si>
  <si>
    <t>HTI001Moderate humanitarian conditions - Level 3</t>
  </si>
  <si>
    <t xml:space="preserve">According to INFORM Severity Index methodology, the sum of people in levels 3, 4 and 5 is equal to the total number of people in need. To estimate the severity distribution of the people in need ACAPS computed the severity levels from the area severity from the current HNRP. The number of people in Level 4 corresponds to the number of people in need living in admin level 2 (commune) which has a severity of Extreme or Level 4. These figures are taken from OCHA’s HDX dataset for the HNRP. This approach was chosen because it provides information on the severity levels of the humanitarian conditions in Haiti. 
This approach is assigned as low reliability. Despite that HNO/HRP/HNRPs incorporate multi-sectoral assessments to calculate severity levels by area, this approach may not fully capture what is happening at the admin level. The severity per area for the total people in need there might be an under/over-estimate. Also given the complexity of the crises, the accuracy of these estimates remains uncertain. </t>
  </si>
  <si>
    <t>HTI001Severe humanitarian conditions - Level 4</t>
  </si>
  <si>
    <t xml:space="preserve">According to INFORM Severity Index methodology, the sum of people in levels 3, 4 and 5 is equal to the total number of people in need. To estimate the severity distribution of the people in need ACAPS computed the severity levels from the area severity from the current HNRP. The number of people in Level 5 corresponds to the number of people in need living in admin level 2 (commune) which has a severity of Severe or Level 5. These figures are taken from OCHA’s HDX dataset for the HNRP. This approach was chosen because it provides information on the severity levels of the humanitarian conditions in Haiti. 
This approach is assigned as low reliability. Despite that HNO/HRP/HNRPs incorporate multi-sectoral assessments to calculate severity levels by area, this approach may not fully capture what is happening at the admin level. The severity per area for the total people in need there might be an under/over-estimate. Also given the complexity of the crises, the accuracy of these estimates remains uncertain. </t>
  </si>
  <si>
    <t>HTI001Extreme humanitarian conditions - Level 5</t>
  </si>
  <si>
    <t>OCHA 09/02/2025;</t>
  </si>
  <si>
    <t>https://reliefweb.int/report/haiti/haiti-besoins-humanitaires-et-plan-de-reponse-2025-fevrier-2025</t>
  </si>
  <si>
    <t xml:space="preserve"> In this crisis, all 5 population groups are affected: IDPs, host population, non-host population, refugees and asylum seekers, and returnees.</t>
  </si>
  <si>
    <t>HTI001Crisis affected groups</t>
  </si>
  <si>
    <t>HTI001People facing limited access constraints</t>
  </si>
  <si>
    <t>HTI001People facing restricted access constraints</t>
  </si>
  <si>
    <t>HTI001Illness cases reported</t>
  </si>
  <si>
    <t>HTI001Buildings damaged</t>
  </si>
  <si>
    <t>HTI001Buildings destroyed</t>
  </si>
  <si>
    <t>HTI001Buildings in affected area</t>
  </si>
  <si>
    <t>HTI001Economic Losses</t>
  </si>
  <si>
    <t>United Nations Population Data Portal accessed 21/11/2024</t>
  </si>
  <si>
    <t>https://population.un.org/dataportal/data/indicators/49/locations/356/start/2024/end/2024/table/pivotbylocation?df=2132c206-6c7d-4875-8697-2dc449bc8870</t>
  </si>
  <si>
    <t>It is India's total population. The figure is an estimate for 2024.</t>
  </si>
  <si>
    <t>IND006Total population</t>
  </si>
  <si>
    <t>BBS 18/04/2023; Govt. Bangladesh and UNHCR 31/01/2025; UNHCR 12/12/2024</t>
  </si>
  <si>
    <t>http://bbs.portal.gov.bd/sites/default/files/files/bbs.portal.gov.bd/page/b343a8b4_956b_45ca_872f_4cf9b2f1a6e0/2023-04-18-08-42-4f13d316f798b9e5fd3a4c61eae4bfef.pdf; 
https://reliefweb.int/report/bangladesh/rohingya-refugee-responsebangladesh-joint-government-bangladesh-unhcr-population-factsheet-31-january-2025
https://data.unhcr.org/en/documents/details/113174</t>
  </si>
  <si>
    <t>Total population of Bangladesh (169,828,911) for 2022 according to the Bangladesh Bureau of Statistics (BBS) plus the number of registered and unregistered Rohingya refugees</t>
  </si>
  <si>
    <t>BGD001Total population</t>
  </si>
  <si>
    <t>ISCG et al. 13/03/2024; Govt. Bangladesh and UNHCR 31/01/2025; UNHCR 12/12/2024; IPC 07/11/2024</t>
  </si>
  <si>
    <t>https://reliefweb.int/report/bangladesh/2024-joint-response-plan-rohingya-humanitarian-crisis-january-december-2024
https://reliefweb.int/report/bangladesh/rohingya-refugee-responsebangladesh-joint-government-bangladesh-unhcr-population-factsheet-31-january-2025
https://data.unhcr.org/en/documents/details/113174
https://www.ipcinfo.org/fileadmin/user_upload/ipcinfo/docs/IPC_Bangladesh_Acute_Food_Insecurity_Projection_Update_Oct_Dec2024_Report.pdf</t>
  </si>
  <si>
    <t>The number of people exposed is the sum of all people exposed for each individual crisis for Bangladesh.
The IPC acute food security report (October - December 2024) covers 37 districts. All these districts have people who are facing high acute food insecurity (IPC phase 3 or above). In each of the districts, at least 15% of the population were faced IPC phase 3 or above levels of food insecurity. The landmass affected is equal to the total landmass of all the affected districts. Population exposed = people living in the affected areas + the number of registered and unregistered Rohingya refugees.
The reliability of this figure is set as high as the figure is derived from the IPC report, 2024 Joint Response Plan, the Joint Government of Bangladesh - UNHCR Population Factsheet, and UNHCR Bangladesh - Operational Update which are considered as reliable sources for acute food insecurity and registered Rohingya refugee figures.</t>
  </si>
  <si>
    <t>BGD001People exposed</t>
  </si>
  <si>
    <t xml:space="preserve">The number of people affected is the sum of all people affected for each individual crisis for Bangladesh. It is equal to sum of the number of Bangladeshi people affected corresponds to the people facing Phase 2 acute food insecurity or higher and the number of registered and unregistered Rohingya refugees. The reliability of this figure is set as high as the figure is derived from the IPC report, 2024 Joint Response Plan, the Joint Government of Bangladesh - UNHCR Population Factsheet, and UNHCR Bangladesh - Operational Update which are considered as reliable sources for acute food insecurity and registered Rohingya refugee figures.
</t>
  </si>
  <si>
    <t>BGD001People affected</t>
  </si>
  <si>
    <t>Govt. Bangladesh and UNHCR 31/01/2025; UNHCR 12/12/2024</t>
  </si>
  <si>
    <t>https://reliefweb.int/report/bangladesh/rohingya-refugee-responsebangladesh-joint-government-bangladesh-unhcr-population-factsheet-31-january-2025
https://data.unhcr.org/en/documents/details/113174</t>
  </si>
  <si>
    <t>It is the total number of registered and unregistered Rohingya refugees in Bangladesh. The figure is taken from the Joint Government of Bangladesh - UNHCR Population Factsheet and UNHCR Bangladesh - Operational Update.
These sources were chosen because of their high reliability. 
The reliability of this indicator high because it is up to date and is based on direct counts rather than estimates or projections, providing high accuracy</t>
  </si>
  <si>
    <t>BGD001People displaced</t>
  </si>
  <si>
    <t>ACLED accessed 22/02/2025</t>
  </si>
  <si>
    <t>The total number of fatalities in food insecurity and Rohingya refugee crises. Six months previous to the month the severity index (SI) is calculated are considered. For example, for the January 2023 version of SI, months considered will be July 2022 to December 2022.</t>
  </si>
  <si>
    <t>BGD001Fatalities reported</t>
  </si>
  <si>
    <t>BGD001Fatalities in all crises</t>
  </si>
  <si>
    <t xml:space="preserve">The PIN corresponds to the number of Bangladeshi people facing IPC Phase 3+ acute food insecurity (excluding the host-community in the Rohingya refugee crisis), the number of number of registered and unregistered Rohingya refugees, and the number of host-community people in the Rohingya refugee crisis. 
The figure is derived from the IPC report, 2024 Joint Response Plan, the Joint Government of Bangladesh - UNHCR Population Factsheet, and the UNHCR Bangladesh - Operational Update which considered as reliable sources for acute food insecurity and Rohingya refugee figures. The reliability of this indicator high because it is up to date and it takes into consideration multiple/inter sectorial needs. </t>
  </si>
  <si>
    <t>BGD001People in Need</t>
  </si>
  <si>
    <t>https://www.humanitarianresponse.info/en/operations/bangladesh/document/bangladesh-2023-joint-response-plan-rohingya-humanitarian-crisis; 
https://reliefweb.int/report/bangladesh/rohingya-refugee-responsebangladesh-joint-government-bangladesh-unhcr-population-factsheet-31-january-2025
https://data.unhcr.org/en/documents/details/113174
https://www.ipcinfo.org/fileadmin/user_upload/ipcinfo/docs/IPC_Bangladesh_Acute_Food_Insecurity_Projection_Update_Oct_Dec2024_Report.pdf</t>
  </si>
  <si>
    <t xml:space="preserve">It is the number of people facing Level 3  humanitarian conditions in the food security crisis and Rohingya refugee crisis. </t>
  </si>
  <si>
    <t>BGD001Moderate humanitarian conditions - Level 3</t>
  </si>
  <si>
    <t xml:space="preserve">It is the number of people facing Level 4  humanitarian conditions in the food security crisis and Rohingya refugee crisis. </t>
  </si>
  <si>
    <t>BGD001Severe humanitarian conditions - Level 4</t>
  </si>
  <si>
    <t xml:space="preserve">It is the number of people facing Level 5 humanitarian conditions in the food security crisis and Rohingya refugee crisis. </t>
  </si>
  <si>
    <t>BGD001Extreme humanitarian conditions - Level 5</t>
  </si>
  <si>
    <t>Total population of Bangladesh (169,828,911) for 2022 according to the Bangladesh Bureau of Statistics (BBS) plus the number of registered and unregistered Rohingya refugees.</t>
  </si>
  <si>
    <t>BGD002Total population</t>
  </si>
  <si>
    <t>ISCG et al. 13/03/2024; Govt. Bangladesh and UNHCR 31/01/2025; UNHCR 12/12/2024</t>
  </si>
  <si>
    <t>https://reliefweb.int/report/bangladesh/2024-joint-response-plan-rohingya-humanitarian-crisis-january-december-2024
https://reliefweb.int/report/bangladesh/rohingya-refugee-responsebangladesh-joint-government-bangladesh-unhcr-population-factsheet-31-january-2025
https://data.unhcr.org/en/documents/details/113174</t>
  </si>
  <si>
    <t xml:space="preserve">The number of people exposed is the sum of the total number of registered and unregistered Rohingya refugees and host community in Cox's Bazar. The figure for the number of registered and unregistered Rohingya refugees is taken from the Joint Government of Bangladesh - UNHCR Population Factsheet and UNHCR Bangladesh - Operational Update October 2024, respectively. The figure for the number of people in the host community is taken from the 2024 Rohingya Joint Response Plan (page 11). The figure is equal to the affected and PIN figures as all the Rohingya refugees and host-community need humanitarian assistance.
Population exposed = total number of registered and unregistered Rohingya refugees + host community population =  1,069,675+ 544,000 = 1,613,675. 
The sources were chosen because of their high reliability. 
The reliability of this indicator is up to date and it takes into consideration multiple/inter sectorial needs. </t>
  </si>
  <si>
    <t>BGD002People exposed</t>
  </si>
  <si>
    <t>The number of people affected  is the sum of the total number of registered and unregistered Rohingya refugees and host community in Cox's Bazar. The figure for the number of registered and unregistered Rohingya refugees is taken from the Joint Government of Bangladesh - UNHCR Population Factsheet and UNHCR Bangladesh - Operational Update October 2024, respectively. The figure for the number of people in the host community is taken from the 2024 Rohingya Joint Response Plan (page 11). The figure is equal to the exposed and PIN figures as all the Rohingya refugees and host-community need humanitarian assistance.
Population affected = total number of registered and unregistered Rohingya refugees + host community population =  1,069,675+ 544,000 = 1,613,675. 
The sources were chosen because of their high reliability.
The reliability of this indicator high because it is up to date and it takes into consideration multiple/inter sectorial needs.</t>
  </si>
  <si>
    <t>BGD002People affected</t>
  </si>
  <si>
    <t>The number of people displaced is the total number of registered and unregistered Rohingya refugees in Bangladesh. The figure for registered Rohingya refugees is taken from the Joint Government of Bangladesh - UNHCR Population Factsheet. The figure provided in the Joint Government of Bangladesh - UNHCR Population Factsheet does not include the new arrivals from Myanmar in 2024 who have sought refuge in the Cox’s Bazar refugee camps. There are 64,000 of such refugees (up until October 2024) and they have not undergone full biometric registration. Given the context, almost all (if not all) of them are of Rohingya ethnicity. This figure is taken from the UNHCR Bangladesh - Operational Update October 2024 report (page 1).
These sources were chosen because of their high reliability. 
The reliability of this indicator high because it is up to date and is based on direct counts rather than estimates or projections, providing high accuracy.</t>
  </si>
  <si>
    <t>BGD002People displaced</t>
  </si>
  <si>
    <t xml:space="preserve">Total crisis-related fatalities in the affected areas (Teknaf, Ukhiya, and Bhashan Char) in the last 6 months. Six months previous to the month the severity index (SI) is calculated are considered. For example, for January 2023 version of SI, months considered will be July 2022 to December 2022. </t>
  </si>
  <si>
    <t>BGD002Fatalities reported</t>
  </si>
  <si>
    <t>BGD002Fatalities in all crises</t>
  </si>
  <si>
    <t xml:space="preserve">It is the sum of the total number of registered and unregistered Rohingya refugees and host community in Cox's Bazar. The figure for the number of registered and unregistered Rohingya refugees is taken from the Joint Government of Bangladesh - UNHCR Population Factsheet and UNHCR Bangladesh - Operational Update October 2024, respectively. The figure for the number of people in the host community is taken from the 2024 Rohingya Joint Response Plan (page 11). The figure is equal to the exposed and affected figures as all the Rohingya refugees and host-community need humanitarian assistance.
PIN = total number of registered and unregistered Rohingya refugees + host community population =  1,069,675 + 544,000 = 1,613,675. 
The sources were chosen because of their high reliability. 
The reliability of this indicator high because it is up to date and it takes into consideration multiple/inter sectorial needs. </t>
  </si>
  <si>
    <t>BGD002People in Need</t>
  </si>
  <si>
    <t>According to INFORM Severity Index methodology, the sum of people in levels 3, 4, and 5 is equal to the total number of people in need. To estimate the severity distribution of the people in need, ACAPS assigned the total number of people in need to level 3 and 4, leaving an info-gap for level 5. As per the IPC acute food insecurity report (October-December 2024), 30,612 people in the host-community are facing IPC Phase 4 acute food insecurity and these people have been assigned to level 4. Therefore, level 3 = people in need of humanitarian assistance - people facing IPC Phase 4 acute food insecurity = 1,613,675 - 30,612 = 1,583,063.
The figure for the number of registered and unregistered Rohingya refugees is taken from the Joint Government of Bangladesh - UNHCR Population Factsheet and UNHCR Bangladesh - Operational Update October 2024, respectively. The figure for the number of people in the host community is taken from the 2024 Rohingya Joint Response Plan (page 11). The figure for the number of people facing IPC Phase 4 acute food insecurity is taken from the IPC acute food insecurity report (October-December 2024) report.
This approach was chosen because it provides information on the humanitarian conditions of different people.
The reliability of this indicator is high because it is up to date/it is recent and it takes into consideration multiple/inter sectorial needs.</t>
  </si>
  <si>
    <t>BGD002Moderate humanitarian conditions - Level 3</t>
  </si>
  <si>
    <t xml:space="preserve">According to the INFORM Severity Index methodology, the sum of people in levels 3, 4, and 5 is equal to the total number of people in need. To estimate the severity distribution of the people in need, ACAPS assigned the total number of people in need to level 3 and 4, leaving an info-gap for level 5. As per the IPC acute food insecurity report (October-December 2024), 30,612 people in the host-community are facing IPC Phase 4 acute food insecurity and these people have been assigned to level 4. Therefore, level 3 = people in need of humanitarian assistance - people facing IPC Phase 4 acute food insecurity =  1,613,675 - 30,612 = 1,583,063; and level 4 = people in the host-community are facing IPC Phase 4 acute food insecurity = 30,612.
The figure for the number of registered and unregistered Rohingya refugees is taken from the Joint Government of Bangladesh - UNHCR Population Factsheet and UNHCR Bangladesh - Operational Update October 2024, respectively. The figure for the number of people in the host community is taken from the 2024 Rohingya Joint Response Plan (page 11). The figure for the number of people facing IPC Phase 4 acute food insecurity is taken from the IPC acute food insecurity report (October-December 2024) report.
This approach was chosen because it provides information on the humanitarian conditions of different people.
The reliability of this indicator is high because it is up to date/it is recent and it takes into consideration multiple/inter sectorial needs. </t>
  </si>
  <si>
    <t>BGD002Severe humanitarian conditions - Level 4</t>
  </si>
  <si>
    <t>According to the INFORM Severity Index methodology, the sum of people in levels 3, 4, and 5 is equal to the total number of people in need. To estimate the severity distribution of the people in need, ACAPS assigned the total number of people in need to level 3 and 4, leaving an info-gap for level 5. As per the IPC acute food insecurity report (October-December 2024), 30,612 people in the host-community are facing IPC Phase 4 acute food insecurity and these people have been assigned to level 4. Therefore, level 3 = people in need of humanitarian assistance - people facing IPC Phase 4 acute food insecurity =  1,613,675 - 30,612 = 1,583,063; and level 4 = people in the host-community are facing IPC Phase 4 acute food insecurity = 30,612.
The figure for the number of registered and unregistered Rohingya refugees is taken from the Joint Government of Bangladesh - UNHCR Population Factsheet and UNHCR Bangladesh - Operational Update October 2024, respectively. The figure for the number of people in the host community is taken from the 2024 Rohingya Joint Response Plan (page 11). The figure for the number of people facing IPC Phase 4 acute food insecurity is taken from the IPC acute food insecurity report (October-December 2024) report.
This approach was chosen because it provides information on the humanitarian conditions of different people.</t>
  </si>
  <si>
    <t>BGD002Extreme humanitarian conditions - Level 5</t>
  </si>
  <si>
    <t>http://bbs.portal.gov.bd/sites/default/files/files/bbs.portal.gov.bd/page/b343a8b4_956b_45ca_872f_4cf9b2f1a6e0/2023-04-18-08-42-4f13d316f798b9e5fd3a4c61eae4bfef.pdf
https://reliefweb.int/report/bangladesh/rohingya-refugee-responsebangladesh-joint-government-bangladesh-unhcr-population-factsheet-31-january-2025
https://data.unhcr.org/en/documents/details/113174</t>
  </si>
  <si>
    <t>BGD012Total population</t>
  </si>
  <si>
    <t>BGD012Fatalities in all crises</t>
  </si>
  <si>
    <t xml:space="preserve">Statistics Indonesia 28/06/2024; UNHCR 08/11/2024; CGD 23/03/2015; TNH 01/09/2009 </t>
  </si>
  <si>
    <t>https://www.bps.go.id/en/statistics-table/2/MTk3NSMy/mid-year-population--thousand-people-.html
https://reliefweb.int/report/indonesia/unhcr-indonesia-protection-brief-november-2024
https://www.cgdev.org/blog/labor-pains-birth-and-civil-registration-indonesia
https://www.thenewhumanitarian.org/fr/node/246685</t>
  </si>
  <si>
    <t>Total population projection for 2024: 281,603,800
Refugees and asylum-seekers: 11,735
Total estimated population: 281,615,535
A significant portion of Indonesian children are reported to be not registered. It is unclear if the estimated population includes these children. So, the estimated population might be lower than the actual one.</t>
  </si>
  <si>
    <t>IDN002Total population</t>
  </si>
  <si>
    <t>Statistics Indonesia 28/02/2024; HRM 13/12/2024; The Diplomat 26/04/2024</t>
  </si>
  <si>
    <t>https://www.bps.go.id/en/publication/2024/02/28/c1bacde03256343b2bf769b0/statistical-yearbook-of-indonesia-2024.html
https://humanrightsmonitor.org/news/idp-update-december-2024-security-raids-trigger-new-displacements-in-tambrauw-and-pegunungan-bintang/
https://thediplomat.com/2024/04/indonesian-imperialism-is-alive-and-brutal-in-west-papua/</t>
  </si>
  <si>
    <t>The Free Papua Movement has led an insurgency movement calling for the independence of the West Papua territory (currently comprising six provinces of Central Papua, Highland Papua, Papua, South Papua, Southwest Papua, and West Papua) since the early 1960s when Indonesia annexed the Dutch-controlled territory. While certain areas are more affected by violence than others, the recurrence of armed conflict, violence, protests, and reports of severe restrictions in different parts of the aforementioned West Papua territory indicate that the entire population is affected to a certain degree.
The figure is calculated from page 10 of the Statistics Indonesia report. Names of the provinces in the report are Papua Barat, Papua Barat Daya, Papua, Papua Selatan, Papua Tengah, and Papua Pegunungan.</t>
  </si>
  <si>
    <t>IDN002Landmass affected</t>
  </si>
  <si>
    <t>The number of people exposed corresponds to the total population of the six provinces of Central Papua, Highland Papua, Papua, South Papua, Southwest Papua, and West Papua. The recurrence of armed conflict, violence, protests, and reports of severe restrictions in different parts of the provinces in the West Papua territory (which comprise the six aforementioned provinces) indicate that the entire population is affected to a certain degree. This figure is taken from Statistics Indonesia since it is the most up-to-date source and provides the most reliable population data.
The reliability of the figure is medium as it is based on projections made on the 2020 census data.
The figure is calculated from page 120 of the Statistics Indonesia report. Names of the provinces in the report are Papua Barat, Papua Barat Daya, Papua, Papua Selatan, Papua Tengah, and Papua Pegunungan.</t>
  </si>
  <si>
    <t>IDN002People exposed</t>
  </si>
  <si>
    <t>The number of people affected corresponds to the total population of the six provinces of Central Papua, Highland Papua, Papua, South Papua, Southwest Papua, and West Papua. The recurrence of armed conflict, violence, protests, and reports of severe restrictions in different parts of the provinces in the West Papua territory (which comprise the six aforementioned provinces) indicate that the entire population is affected to a certain degree. Indonesian rule in West Papua territory is marked by human rights violations against the ethnic Melanesian population. There have been reports of security force abuses including extrajudicial killings, torture, arbitrary detention, and mistreatment of peaceful protesters. It is therefore considered that all people living in the affected area are affected by the crisis. This figure is taken from Statistics Indonesia since it is the most up-to-date source and provides the most reliable population data.
The reliability of the figure is medium as it is based on projections made on the 2020 census data.
The figure is calculated from page 120 of the Statistics Indonesia report. Names of the provinces in the report are Papua Barat, Papua Barat Daya, Papua, Papua Selatan, Papua Tengah, and Papua Pegunungan.</t>
  </si>
  <si>
    <t>IDN002People affected</t>
  </si>
  <si>
    <t>UN 01/03/2022; HRM 13/12/2024; The Diplomat 26/04/2024</t>
  </si>
  <si>
    <t>https://news.un.org/en/story/2022/03/1113062
https://humanrightsmonitor.org/news/idp-update-december-2024-security-raids-trigger-new-displacements-in-tambrauw-and-pegunungan-bintang/
https://thediplomat.com/2024/04/indonesian-imperialism-is-alive-and-brutal-in-west-papua/</t>
  </si>
  <si>
    <t>The number of people displaced by the Papua conflict in Indonesia comprise the number of IDPs in the West Papua territory (comprising Central Papua, Highland Papua, Papua, South Papua, Southwest Papua, and West Papua). There is a lack of accurate information on the number of displaced people due to the severely information scarce environment of the West Papua territory and the severe access restrictions implemented by the Indonesian government. In 2022, the UN reported that since the escalation of violence in December 2018, the total number of IDPs has increased by 60,000 to 100,000 people. As at end of December 2024, the number of IDPs in the West Papua territory was estimated to be around 85,000 by an international human rights watchdog. The analyst's interpretation is that the number is likely closer to 100,000 IDPs; it is very likely that the human rights watchdog's IDP estimate was not able to count for all the IDPs due to access restrictions in the West Papua territory. 
The reliability of the data is low because the sample is not representative and the data cannot be triangulated. There is a lack of reliable sources for the number of IDPs and the figure chosen is an estimate.</t>
  </si>
  <si>
    <t>IDN002People displaced</t>
  </si>
  <si>
    <t>IDN002Injuries reported</t>
  </si>
  <si>
    <t>ACLED accessed 21/02/2025</t>
  </si>
  <si>
    <t>Total number of fatalities in the last 6 months in the Central Papua, Highland Papua, Papua, South Papua, Southwest Papua, and West Papua provinces.  Six months previous to the month the severity index (SI) is calculated are considered. For example, for the January 2023 version of SI, months considered will be July 2022 to December 2022.</t>
  </si>
  <si>
    <t>IDN002Fatalities reported</t>
  </si>
  <si>
    <t>IDN002Fatalities in all crises</t>
  </si>
  <si>
    <t>https://news.un.org/en/story/2022/03/1113062
https://humanrightsmonitor.org/reports/idp-update-september-2024-new-research-on-idps-in-west-papua-underlines-urgent-need-for-government-action/
https://humanrightsmonitor.org/reports/idp-update-september-2024-new-research-on-idps-in-west-papua-underlines-urgent-need-for-government-action/
https://thediplomat.com/2024/04/indonesian-imperialism-is-alive-and-brutal-in-west-papua/</t>
  </si>
  <si>
    <t>The number of people in need includes the number of IDPs in the West Papua territory (comprising Central Papua, Highland Papua, Papua, South Papua, Southwest Papua, and West Papua). Humanitarian response in West Papua territory is insufficient and there is a severe lack of access and information. Reports suggest that IDPs are in urgent need of humanitarian assistance. Therefore all IDPs are considered to be in need of humanitarian assistance.
The reliability of the data is low because the sample is not representative and the data cannot be triangulated. There is a lack of reliable sources for the number of IDPs and the figure chosen is an estimate. Furthermore, there are people who are not displaced but are likely to be in need of humanitarian assistance in the West Papua territory due to the conflict.</t>
  </si>
  <si>
    <t>IDN002People in Need</t>
  </si>
  <si>
    <t>IDN002Minimal humanitarian conditions - Level 1</t>
  </si>
  <si>
    <t>Statistics Indonesia 28/02/2024; UN 01/03/2022; HRM 13/12/2024; The Diplomat 26/04/2024</t>
  </si>
  <si>
    <t>https://www.bps.go.id/en/publication/2024/02/28/c1bacde03256343b2bf769b0/statistical-yearbook-of-indonesia-2024.html
https://news.un.org/en/story/2022/03/1113062
https://humanrightsmonitor.org/reports/idp-update-september-2024-new-research-on-idps-in-west-papua-underlines-urgent-need-for-government-action/
https://humanrightsmonitor.org/reports/idp-update-september-2024-new-research-on-idps-in-west-papua-underlines-urgent-need-for-government-action/
https://thediplomat.com/2024/04/indonesian-imperialism-is-alive-and-brutal-in-west-papua/</t>
  </si>
  <si>
    <t>IDN002Stressed humanitarian conditions - Level 2</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</si>
  <si>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The reliability of the data is set at low because the sample is not representative and the data cannot be triangulated. There is a lack of reliable sources for the number of IDPs and the figure chosen is an estimate.</t>
  </si>
  <si>
    <t>IDN002Moderate humanitarian conditions - Level 3</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</si>
  <si>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t>
  </si>
  <si>
    <t>IDN002Severe humanitarian conditions - Level 4</t>
  </si>
  <si>
    <t>IDN002Extreme humanitarian conditions - Level 5</t>
  </si>
  <si>
    <t>In this crisis, 4 out of 5 population groups are affected: IDPs, returnees, host population, and non-host population.</t>
  </si>
  <si>
    <t>IDN002Crisis affected groups</t>
  </si>
  <si>
    <t>DOSM accessed 12/12/2024; UNHCR 05/04/2023</t>
  </si>
  <si>
    <t>https://open.dosm.gov.my/dashboard/population/
https://web.archive.org/web/20230405011132/https://www.unhcr.org/en-my/figures-at-a-glance-in-malaysia.html</t>
  </si>
  <si>
    <t>The number of people exposed corresponds to the total population of the areas where registered refugees and asylum-seekers are living. The areas considered are Selangor state (7.4 million), Pulau Pinang state (1.8 million), and the Federal Territory of Kuala Lumpur (2.1 million). To avoid overestimating the population exposed, only the states with a refugee/state population ratio of 1%  (greater than 0.9% but less than 1% is considered as 1%) or higher was included.
These state-wise population figures were taken from the Department of Statistics Malaysia as it is the most reliable source for population data for Malaysia. It is also the source providing the most up-to-date data. The refugee and asylum-seeker population data has been taken from an archived version of a UNHCR webpage. It is the only source that provides state-wise population of refugees in Malaysia.
The reliability of this figure is medium as Malaysia's state-wise population data are projections made from the 2020 census and the UNCHR data on the distribution of refugees and asylum-seekers for different states is a bit dated.</t>
  </si>
  <si>
    <t>MYS001People exposed</t>
  </si>
  <si>
    <t>UNHCR accessed 21/02/2025</t>
  </si>
  <si>
    <t>https://www.unhcr.org/my/what-we-do/figures-glance-malaysia</t>
  </si>
  <si>
    <t>The number of people affected corresponds to the total number of registered refugees and asylum-seekers in Malaysia. The figure is taken from a UNHCR webpage tracking the number of registered refugees and asylum-seekers in Malaysia. This source was chosen because it provides the most reliable and up-to-date figures for the number of registered refugees and asylum-seekers in Malaysia. 
The reliability of the figure is medium because it does not taken into consideration of unregistered refugees and some host-population who might be affected. There are no reliable estimates for the number of unregistered refugees.</t>
  </si>
  <si>
    <t>MYS001People affected</t>
  </si>
  <si>
    <t>The number of people displaced by the crisis includes the total number of registered refugees and asylum-seekers in Malaysia. The figure is taken from a UNHCR webpage tracking the number of registered refugees and asylum-seekers in Malaysia. This source was chosen because it provides the most reliable and up-to-date figures for the number of registered refugees and asylum-seekers in Malaysia.
The reliability of the figure is medium because the data includes high-quality information alongside some elements with lower quality, resulting in an overall medium reliability.The data does not take into consideration of unregistered refugees.There are no reliable estimates for the number of unregistered refugees.</t>
  </si>
  <si>
    <t>MYS001People displaced</t>
  </si>
  <si>
    <t>MYS001Injuries reported</t>
  </si>
  <si>
    <t>The number of fatalities related to the crisis for the last 6 months. Six months previous to the month the severity index (SI) is calculated are considered. For example, for the January 2023 version of SI, months considered will be July 2022 to December 2022.</t>
  </si>
  <si>
    <t>MYS001Fatalities reported</t>
  </si>
  <si>
    <t>The number of fatalities of all the crises for the last 6 months. Six months previous to the month the severity index (SI) is calculated are considered. For example, for the January 2023 version of SI, months considered will be July 2022 to December 2022.</t>
  </si>
  <si>
    <t>MYS001Fatalities in all crises</t>
  </si>
  <si>
    <t>The number of people in need includes the total number of registered refugees and asylum-seekers in Malaysia. The figure is taken from a UNHCR webpage tracking the number of registered refugees and asylum-seekers in Malaysia. 
The crisis is about the refugees and asylum-seekers in Malaysia. This source was chosen because it provides the most reliable and up-to-date figures for the number of registered refugees and asylum-seekers in Malaysia. Given the context, the refugees and asylum-seekers in Malaysia are most likely to be in need of humanitarian assistance.
The reliability of the figure is set at medium because the data includes high-quality information alongside some elements with lower quality, resulting in an overall medium reliability. The data does not taken into consideration of unregistered refugees. It is very difficult to estimate the number of unregistered refugees, at least some of whol are likely to require humanitarian assistance.</t>
  </si>
  <si>
    <t>MYS001People in Need</t>
  </si>
  <si>
    <t>DOSM accessed 12/12/2024; UNHCR 05/04/2023; UNHCR accessed 21/02/2025</t>
  </si>
  <si>
    <t>https://data.gov.my/data-catalogue/population_malaysia
https://web.archive.org/web/20230405011132/https://www.unhcr.org/en-my/figures-at-a-glance-in-malaysia.html</t>
  </si>
  <si>
    <t>According to INFORM SI methodology, the number of people in Level 1 is equal to the people exposed minus the people affected.</t>
  </si>
  <si>
    <t>MYS001Minimal humanitarian conditions - Level 1</t>
  </si>
  <si>
    <t>MYS001Stressed humanitarian conditions - Level 2</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</si>
  <si>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The crisis is about the refugees and asylum-seekers in Malaysia. UNHCR was chosen as the source because it provides the most reliable and up-to-date figures for the number of registered refugees and asylum-seekers in Malaysia. Given the context, the refugees and asylum-seekers in Malaysia are most likely to be in need of humanitarian assistance.
The reliability of this data is medium because the data includes high-quality information alongside some elements with lower quality, resulting in an overall medium reliability. It was not possible to assign figures for levels 4 and 5 due to lack of information.</t>
  </si>
  <si>
    <t>MYS001Moderate humanitarian conditions - Level 3</t>
  </si>
  <si>
    <t>MYS001Severe humanitarian conditions - Level 4</t>
  </si>
  <si>
    <t>MYS001Extreme humanitarian conditions - Level 5</t>
  </si>
  <si>
    <t>UNHCR 05/04/2023; HRW 05/03/2024</t>
  </si>
  <si>
    <t>https://web.archive.org/web/20230405011132/https://www.unhcr.org/en-my/figures-at-a-glance-in-malaysia.html; https://reliefweb.int/report/malaysia/we-cant-see-sun-malaysias-arbitrary-detention-migrants-and-refugees-enms</t>
  </si>
  <si>
    <t>In this crisis, 2 out of 5 population groups are affected: Refugees and asylum seekers, and host population.</t>
  </si>
  <si>
    <t>MYS001Crisis affected groups</t>
  </si>
  <si>
    <t>OCHA 27/01/2025; DSWD 14/12/2024; DSWD 23/11/2024 a; DSWD 23/11/2024 b</t>
  </si>
  <si>
    <t>https://reliefweb.int/report/philippines/philippines-mindanao-displacement-snapshot-27-january-2025
https://dromic.dswd.gov.ph/tropical-cyclones-nika-ofel-and-pepito-10-nov-2024/
https://dromic.dswd.gov.ph/wp-content/uploads/2024/01/DSWD-DROMIC-Report-26-on-Typhoon-Marce-as-of-15-January-2025-6PM.pdf
https://dromic.dswd.gov.ph/sts-kristine-and-sty-leon-20-oct-2024/</t>
  </si>
  <si>
    <t>The number of people displaced is the sum of all people displaced for each individual crisis for the Philippines. The figures are taken from DSWD (a government department) and OCHA (for the Mindanao conflict). These sources are very reliable for providing IDP figures in the Philippines.
It is the sum of all IDPs displaced by violence and conflict in the Mindanao islands and typhoons Toraji, Usagi, Man-yi, Yinxing, Trami, and Kong-rey.
The reliability of this indicator is high because the data includes high-quality information alongside some elements with lower quality, resulting in an overall medium reliability.</t>
  </si>
  <si>
    <t>PHL001People displaced</t>
  </si>
  <si>
    <t>ACLED accessed 23/02/2025; NDRRMC 04/12/2024; NDRRMC 15/11/2024; NDRRMC 12/11/2024</t>
  </si>
  <si>
    <t>Number of fatalities in the last 6 months.  Six months previous to the month the severity index (SI) is calculated are considered. For example, for the January 2023 version of SI, months considered will be July 2022 to December 2022.</t>
  </si>
  <si>
    <t>PHL001Fatalities reported</t>
  </si>
  <si>
    <t>The number of fatalities in all the crises in the last 6 months.  Six months previous to the month the severity index (SI) is calculated are considered. For example, for the January 2023 version of SI, months considered will be July 2022 to December 2022.</t>
  </si>
  <si>
    <t>PHL001Fatalities in all crises</t>
  </si>
  <si>
    <t>OCHA 27/01/2025; HCT Philippines/OCHA 12/11/2024; HCT Philippines/OCHA 05/12/2024</t>
  </si>
  <si>
    <t>https://reliefweb.int/report/philippines/philippines-mindanao-displacement-snapshot-27-january-2025
https://reliefweb.int/report/philippines/philippines-tropical-cyclones-and-floods-humanitarian-needs-and-priorities-nov-2024-jan-2025
https://reliefweb.int/report/philippines/philippines-tropical-cyclones-and-floods-revised-humanitarian-needs-and-priorities-nov-2024-april-2025</t>
  </si>
  <si>
    <t xml:space="preserve">The number of people in need is the sum of all people in need for each individual crisis for the Philippines. It is the sum of the number of people in need due to the violence and conflict in the Mindanao islands and typhoons Toraji, Usagi, Man-yi, Yinxing, Trami, and Kong-rey.
The reliability of this indicator is high because it takes into consideration multiple/inter sectoral needs. Although the people in need indicator for the Mindanao conflict crisis has medium reliability, the number of people in need in the Mindanao conflict is relatively very small compared to the crises related to the typhoons that have people in need indicators of high reliability.
</t>
  </si>
  <si>
    <t>PHL001People in Need</t>
  </si>
  <si>
    <t>PSA accessed 15/12/2024; OCHA 23/07/2024; ACLED accessed 16/08/2024; DSWD 23/11/2024 a; DSWD 14/12/2024; DSWD 23/11/2024 b; OCHA 01/12/2024</t>
  </si>
  <si>
    <t>https://psa.gov.ph/system/files/phcd/2022-12/Table%2520B%2520-%2520Population%2520and%2520Annual%2520Growth%2520Rates%2520by%2520Province%252C%2520City%252C%2520and%2520Municipality%2520-%2520By%2520Region_AGBA_rev.xlsx
https://reliefweb.int/report/philippines/philippines-mindanao-displacement-snapshot-23-july-2024
https://acleddata.com/data-export-tool/
https://dromic.dswd.gov.ph/wp-content/uploads/2024/11/DSWD-DROMIC-Report-55-on-Severe-Tropical-Storm-Kristine-and-Super-Typhoon-Leon-as-of-23-November-2024-6AM.pdf
https://dromic.dswd.gov.ph/wp-content/uploads/2024/12/DSWD-DROMIC-Report-41-on-Typhoon-Nika-Super-Typhoon-Ofel-and-Super-Typhoon-Pepito-as-of-14-December-2024-6AM.pdf
https://dromic.dswd.gov.ph/wp-content/uploads/2024/11/DSWD-DROMIC-Report-24-on-Typhoon-Marce-as-of-23-November-2024-6AM.pdf
https://reliefweb.int/report/philippines/philippines-mindanao-displacement-snapshot-30-november-2024</t>
  </si>
  <si>
    <t>PHL001Minimal humanitarian conditions - Level 1</t>
  </si>
  <si>
    <t>OCHA 27/01/2025; DSWD 14/12/2024; DSWD 23/11/2024 a; DSWD 23/11/2024 b; OCHA 27/01/2025; HCT Philippines/OCHA 12/11/2024; HCT Philippines/OCHA 05/12/2024</t>
  </si>
  <si>
    <t>https://reliefweb.int/report/philippines/philippines-mindanao-displacement-snapshot-27-january-2025
https://dromic.dswd.gov.ph/wp-content/uploads/2024/12/DSWD-DROMIC-Report-41-on-Typhoon-Nika-Super-Typhoon-Ofel-and-Super-Typhoon-Pepito-as-of-14-December-2024-6AM.pdf
https://dromic.dswd.gov.ph/wp-content/uploads/2024/11/DSWD-DROMIC-Report-24-on-Typhoon-Marce-as-of-23-November-2024-6AM.pdf
https://dromic.dswd.gov.ph/wp-content/uploads/2024/11/DSWD-DROMIC-Report-55-on-Severe-Tropical-Storm-Kristine-and-Super-Typhoon-Leon-as-of-23-November-2024-6AM.pdf; 
https://reliefweb.int/report/philippines/philippines-mindanao-displacement-snapshot-27-january-2025
https://reliefweb.int/report/philippines/philippines-tropical-cyclones-and-floods-humanitarian-needs-and-priorities-nov-2024-jan-2025
https://reliefweb.int/report/philippines/philippines-tropical-cyclones-and-floods-revised-humanitarian-needs-and-priorities-nov-2024-april-2025</t>
  </si>
  <si>
    <t>PHL001Stressed humanitarian conditions - Level 2</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</si>
  <si>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These sources were chosen because they are very reliable and the are comprehensive of multiple sectors.
The reliability of this data is medium because the data includes high-quality information alongside some elements with lower quality, resulting in an overall medium reliability. At least some people who are assigned to level 3 are likely facing level 4 or even level 5 humanitarian conditions; however, there is not enough information to assign them to levels 4 and 5.</t>
  </si>
  <si>
    <t>PHL001Moderate humanitarian conditions - Level 3</t>
  </si>
  <si>
    <t>DSWD 12/02/2025 a; DSWD 29/01/2025 b; DSWD 19/02/2025</t>
  </si>
  <si>
    <t>https://dromic.dswd.gov.ph/tropical-cyclones-nika-ofel-and-pepito-10-nov-2024/
https://dromic.dswd.gov.ph/wp-content/uploads/2024/01/DSWD-DROMIC-Report-26-on-Typhoon-Marce-as-of-15-January-2025-6PM.pdf
https://dromic.dswd.gov.ph/sts-kristine-and-sty-leon-20-oct-2024/</t>
  </si>
  <si>
    <t>Total number of houses partially damaged in all the typhoon crises (PHL016 and PHL017).</t>
  </si>
  <si>
    <t>PHL001Buildings damaged</t>
  </si>
  <si>
    <t>Total number of houses destroyed in all the typhoon crises (PHL016 and PHL017).</t>
  </si>
  <si>
    <t>PHL001Buildings destroyed</t>
  </si>
  <si>
    <t>PHL003Stressed humanitarian conditions - Level 2</t>
  </si>
  <si>
    <t>OCHA 27/01/2025</t>
  </si>
  <si>
    <t>https://reliefweb.int/report/philippines/philippines-mindanao-displacement-snapshot-27-january-2025</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</si>
  <si>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This source was chosen because it is a very reliable source for the number of IDPs.
The reliability of this data is medium because the data includes high-quality information alongside some elements with lower quality, resulting in an overall medium reliability. At least some people who are assigned to level 3 are likely facing level 4 or even level 5 humanitarian conditions; however, there is not enough information to assign them to levels 4 and 5.</t>
  </si>
  <si>
    <t>PHL003Moderate humanitarian conditions - Level 3</t>
  </si>
  <si>
    <t>DSWD 19/02/2025</t>
  </si>
  <si>
    <t>https://dromic.dswd.gov.ph/sts-kristine-and-sty-leon-20-oct-2024/</t>
  </si>
  <si>
    <t>The number of people displaced by the crisis is the total number of displaced people (IDPs) by typhoons Trami and Kong-rey, and their impacts, according to the DSWD (government department) situation reports.
The reliability of this indicator is high it is up to date and the figures are based on direct counts rather than estimates or projections, providing high accuracy</t>
  </si>
  <si>
    <t>PHL016People displaced</t>
  </si>
  <si>
    <t>The number of fatalities of all crises in the last 6 months.  Six months previous to the month the severity index (SI) is calculated are considered. For example, for the January 2023 version of SI, months considered will be July 2022 to December 2022.</t>
  </si>
  <si>
    <t>PHL016Fatalities in all crises</t>
  </si>
  <si>
    <t xml:space="preserve">Total number of houses partially damaged by the impact and consequences typhoons Trami and Kong-rey, according to the DSWD (government department) situation report </t>
  </si>
  <si>
    <t>PHL016Buildings damaged</t>
  </si>
  <si>
    <t xml:space="preserve">Total number houses destroyed/totally damaged by the impact and consequences typhoons Trami and Kong-rey, according to the DSWD (government department) situation report </t>
  </si>
  <si>
    <t>PHL016Buildings destroyed</t>
  </si>
  <si>
    <t>DSWD 12/02/2025; DSWD 29/01/2025</t>
  </si>
  <si>
    <t>https://dromic.dswd.gov.ph/tropical-cyclones-nika-ofel-and-pepito-10-nov-2024/
https://dromic.dswd.gov.ph/wp-content/uploads/2024/01/DSWD-DROMIC-Report-26-on-Typhoon-Marce-as-of-15-January-2025-6PM.pdf</t>
  </si>
  <si>
    <t>The number of people displaced by the crisis is the total number of displaced people (IDPs) by typhoons Toraji, Usagi, Man-yi, and Yinxing, and their impacts, according to the DSWD (government department) situation reports.
The reliability of this indicator is high it is up to date and the figures are based on direct counts rather than estimates or projections, providing high accuracy</t>
  </si>
  <si>
    <t>PHL017People displaced</t>
  </si>
  <si>
    <t>PHL017Fatalities in all crises</t>
  </si>
  <si>
    <t>DSWD 12/02/2025 a; DSWD 29/01/2025 b</t>
  </si>
  <si>
    <t>Total number of houses partially damaged because of typhoons Toraji, Usagi, Man-yi, and Yinxing, and their impacts.</t>
  </si>
  <si>
    <t>PHL017Buildings damaged</t>
  </si>
  <si>
    <t>Total number houses destroyed/totally damaged because of typhoons Toraji, Usagi, Man-yi, and Yinxing, and their impacts.</t>
  </si>
  <si>
    <t>PHL017Buildings destroyed</t>
  </si>
  <si>
    <t>UNFPA 04/07/2023; TBC 08/01/2025; TBC 22/05/2024</t>
  </si>
  <si>
    <t>https://data.humdata.org/dataset/a5d0b682-1644-4a2d-a9d7-90f1a0fdc959/resource/4e846e04-3b31-4413-b615-eeff6b8dcd4c/download/tha_admpop_2023.xlsx
https://reliefweb.int/report/thailand/thailand-refugee-camp-population-december-2024
https://reliefweb.int/report/thailand/voices-displaced-perspectives-newly-arrived-myanmar-refugees-thailand</t>
  </si>
  <si>
    <t>Total population of the country according to the 2023 projections.
The population census does not cover refugees (https://catalog.ihsn.org/index.php/catalog/4405) and hence not considered in the UNFPA estimates; so the number of refugees are added to the population.</t>
  </si>
  <si>
    <t>THA003Total population</t>
  </si>
  <si>
    <t>City Population accessed at 20/10/2024; TBC 08/01/2025; TBC 22/05/2024</t>
  </si>
  <si>
    <t>https://www.citypopulation.de/en/thailand/admin/
https://reliefweb.int/report/thailand/thailand-refugee-camp-population-december-2024
https://reliefweb.int/report/thailand/voices-displaced-perspectives-newly-arrived-myanmar-refugees-thailand</t>
  </si>
  <si>
    <t xml:space="preserve">The total landmass of the affected areas are the disctricts where refugee camps are located.
Affected areas: Sangklaburi, Khun Yuam, Muang, Tha Song Yang, Sob Moei, Umphang, Suan Pueng, and Phop Phra districts. 
The movement of the post February 2021 Myanmar refugees is very dynamic, with tens of thousands of refugees reportedly crossing into Thailand from Myanmar and going back frequently. Some other districts could also be affected by these movements. Therefore, the indicator's figure could be an underestimate. </t>
  </si>
  <si>
    <t>THA003Landmass affected</t>
  </si>
  <si>
    <t xml:space="preserve">The number of people exposed corresponds to the number of people living in the affected districts (i.e., districts where refugee camps are located). The census does not cover refugees (https://catalog.ihsn.org/index.php/catalog/4405); so the number of refugees are added to the exposed population.
The movement of the post February 2021 Myanmar refugees is very dynamic, with tens of thousands of refugees reportedly crossing into Thailand from Myanmar and going back frequently. Some other districts could also be affected by these movements. Therefore, more areas could be affected by the crisis and the exposed figure could be an underestimate.
The Thailand district-wise population figures are taken from the excel file provided on HDX (contributed by UNFPA). The figures are estimates for 2023, based on the census figures of 2020. This source was chosen because it provides the most recent figures for the population. The source for the number of refugees is TBC which provides updated figures for the Myanmar refugees living in the Thailand camp and also provides some figures for Myanmar refugees living outside the camps, in rural Thailand.
The reliability of the indicator is medium because it is based on projections/estimations, the data includes high-quality information alongside some elements with lower quality, and the situation on the ground is highly dynamic, resulting in an overall medium reliability
</t>
  </si>
  <si>
    <t>THA003People exposed</t>
  </si>
  <si>
    <t>TBC 08/01/2025; TBC 22/05/2024</t>
  </si>
  <si>
    <t>https://reliefweb.int/report/thailand/thailand-refugee-camp-population-december-2024
https://reliefweb.int/report/thailand/voices-displaced-perspectives-newly-arrived-myanmar-refugees-thailand</t>
  </si>
  <si>
    <t>The number of people affected corresponds to the displaced people due to the crisis, therefore this is the same number refugees from Myanmar living in the nine displacement camps near the Thai - Myanmar border (according to TBC) plus 20,000 post February 2021 coup Myanmar refugees living in rural areas of Thailand (according to TBC). The number of affected people is likely to be an underestimate as the refugees living outside of camp setting likely affects the host population.
This figure is taken from the infographic provided by TBC. TBC was chosen as the source because it provides updated and reliable figures for the Myanmar refugees living in the Thailand camp and also provides some figures for Myanmar refugees living outside the camps, in rural Thailand.
The reliability of this indicator is medium because the data includes high-quality information alongside some elements with lower quality and the situation on the ground is highly dynamic, resulting in an overall medium reliability.</t>
  </si>
  <si>
    <t>THA003People affected</t>
  </si>
  <si>
    <t>Number of refugees from Myanmar living in the nine displacement camps near the Thai - Myanmar border (according to TBC) plus 20,000 post February 2021 coup Myanmar refugees living in rural areas of Thailand (according to TBC) = 106,454+ 20,000 = 126,454.
The movement of post February 2021 coup Myanmar refugees into and out of Thailand is very fluid, with tens of thousands of people moving in and out of Thailand frequently because of the conflict in southeast Myanmar.
This figure is taken from the infographic provided by TBC. TBC was chosen as the source because it provides updated and reliable figures for the Myanmar refugees living in the Thailand camp and also provides some figures for Myanmar refugees living outside the camps, in rural Thailand.
The reliability of this indicator is medium because the data includes high-quality information alongside some elements with lower quality and the situation on the ground is highly dynamic, resulting in an overall medium reliability.</t>
  </si>
  <si>
    <t>THA003People displaced</t>
  </si>
  <si>
    <t>THA003Injuries reported</t>
  </si>
  <si>
    <t>ACLED accessed 21/02/2025; HRW accessed 18/10/2024</t>
  </si>
  <si>
    <t>https://acleddata.com/data-export-tool/
https://www.hrw.org/news/2024/10/18/thailand-rohingya-found-dead-during-escape-myanmar</t>
  </si>
  <si>
    <t>Number of crisis-related fatalities reported in the last 6 months.  Six months previous to the month the severity index (SI) is calculated are considered. For example, for the January 2023 version of SI, months considered will be July 2022 to December 2022.
On October 17, Rohingya refugees in southern Thailand were discovered while they were being trafficked, with at least 10 in critical condition and two dead. Survivors were taken to hospitals where one more has died.</t>
  </si>
  <si>
    <t>THA003Fatalities reported</t>
  </si>
  <si>
    <t>Number of fatalities reported in all crises in last 6 months.  Six months previous to the month the severity index (SI) is calculated are considered. For example, for the January 2023 version of SI, months considered will be July 2022 to December 2022.</t>
  </si>
  <si>
    <t>THA003Fatalities in all crises</t>
  </si>
  <si>
    <t>TBC 08/01/2025; TBC 22/05/2024; UNHCR 02/08/2023</t>
  </si>
  <si>
    <t>https://reliefweb.int/report/thailand/thailand-refugee-camp-population-december-2024
https://reliefweb.int/report/thailand/voices-displaced-perspectives-newly-arrived-myanmar-refugees-thailand
https://reliefweb.int/report/thailand/unhcr-thailand-fact-sheet-30-june-2023</t>
  </si>
  <si>
    <t>The total number of people dispalced and people in need are the same. It is equal number refugees from Myanmar living in the nine displacement camps near the Thai - Myanmar border (according to TBC) plus 20,000 post February 2021 coup Myanmar refugees living in rural areas of Thailand (according to TBC). All Myanmar refugees are placed on Level 3 and are considered to be experiencing moderate humanitarian conditions and needs. Refugees in the camps are reliant on shelter, food distributions, face mobility restrictions and (mental) health problems. Conditions in camps are not life-threatening. Potential urban Myanmar refugees not included in the figure (it remains unclear whether and how many non-camp-based Myanmar refugees there are). Many camps are isolated in the mountains. Refugees living in the rural areas of Thailand are reported to be in dire need of humanitarian assistance. Some of these refugees could be in Level 4 or Level 5 but there is not enough information to assign any part of this population to Level 4 or Level 5.
This figure is taken from the infographic provided by TBC. TBC was chosen as the source because it provides updated and reliable figures for the Myanmar refugees living in the Thailand camp and also provides some figures for Myanmar refugees living outside the camps, in rural Thailand.
The movement of post February 2021 coup Myanmar refugees into and out of Thailand is very fluid, with tens of thousands of people moving in and out of Thailand frequently because of the conflict in southeast Myanmar.
The reliability of this indicator is medium because the data includes high-quality information alongside some elements with lower quality and the situation on the ground is highly dynamic, resulting in an overall medium reliability.</t>
  </si>
  <si>
    <t>THA003People in Need</t>
  </si>
  <si>
    <t>THA003Minimal humanitarian conditions - Level 1</t>
  </si>
  <si>
    <t>According to INFORM SI methodology, the number of people in Level 2 is equal to the people affected minus the people in need. Since all the people affected are also in need, there are no people in Level 2.
The total number of people dispalced and people in need are the same. It is equal number refugees from Myanmar living in the nine displacement camps near the Thai - Myanmar border (according to TBC) plus 20,000 post February 2021 coup Myanmar refugees living in rural areas of Thailand (according to TBC). All Myanmar refugees are placed on Level 3 and are considered to be experiencing moderate humanitarian conditions and needs. Refugees in the camps are reliant on shelter, food distributions, face mobility restrictions and (mental) health problems. Conditions in camps are not life-threatening. Potential urban Myanmar refugees not included in the figure (it remains unclear whether and how many non-camp-based Myanmar refugees there are). Many camps are isolated in the mountains. Refugees living in the rural areas of Thailand are reported to be in dire need of humanitarian assistance. Some of these refugees could be in Level 4 or Level 5 but there is not enough information to assign any part of this population to Level 4 or Level 5.</t>
  </si>
  <si>
    <t>THA003Stressed humanitarian conditions - Level 2</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</si>
  <si>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The total number of people dispalced and people in need are the same. It is equal number refugees from Myanmar living in the nine displacement camps near the Thai - Myanmar border (according to TBC) plus 20,000 post February 2021 coup Myanmar refugees living in rural areas of Thailand (according to TBC). All Myanmar refugees are placed on Level 3 and are considered to be experiencing moderate humanitarian conditions and needs. Refugees in the camps are reliant on shelter, food distributions, face mobility restrictions and (mental) health problems. Conditions in camps are not life-threatening. Potential urban Myanmar refugees not included in the figure (it remains unclear whether and how many non-camp-based Myanmar refugees there are). Many camps are isolated in the mountains. Refugees living in the rural areas of Thailand are reported to be in dire need of humanitarian assistance. Some of these refugees could be in Level 4 or Level 5 but there is not enough information to assign any part of this population to Level 4 or Level 5.</t>
  </si>
  <si>
    <t>THA003Moderate humanitarian conditions - Level 3</t>
  </si>
  <si>
    <t>THA003Severe humanitarian conditions - Level 4</t>
  </si>
  <si>
    <t>THA003Extreme humanitarian conditions - Level 5</t>
  </si>
  <si>
    <t xml:space="preserve">In this crisis, 2 out of 5 population groups are affected: Refugees and host population.
Although the affected population figure comprise </t>
  </si>
  <si>
    <t>THA003Crisis affected groups</t>
  </si>
  <si>
    <t>IPC 29/02/2024</t>
  </si>
  <si>
    <t>https://www.ipcinfo.org/fileadmin/user_upload/ipcinfo/docs/IPC_Timor_Leste_Acute_Food_Insecurity_Nov2023_Sept2024_Report.pdf</t>
  </si>
  <si>
    <t>It is the total population of the country. The figure is obtained from IPC report (November 2023 – September 2024).</t>
  </si>
  <si>
    <t>TLS003Total population</t>
  </si>
  <si>
    <t>City Population accessed 21/04/2024; IPC 29/02/2024</t>
  </si>
  <si>
    <t>https://www.citypopulation.de/en/timor/cities/;  https://www.ipcinfo.org/fileadmin/user_upload/ipcinfo/docs/IPC_Timor_Leste_Acute_Food_Insecurity_Nov2023_Sept2024_Report.pdf</t>
  </si>
  <si>
    <t>The entire country is affected by food insecurity as per the IPC report (November 2023 – September 2024). It is also worth mentioning that all the districts have people facing IPC Phase 3+ acute food insecurity.</t>
  </si>
  <si>
    <t>TLS003Landmass affected</t>
  </si>
  <si>
    <t>The total population of the country is exposed as all the districts are affected by food insecurity as per the IPC report (November 2023 – September 2024).
The number of people exposed includes the total population of the country.  This figure is taken from the IPC report (November 2023 - September 2024) since it is the most up-to-date source. 
The reliability of this figure is set as High as the figure is derived from the IPC report (considered as a reliable source) that provides projections until September 2024, and as it is highly unlikely that the number of people exposed has declined, given the food insecurity situation.</t>
  </si>
  <si>
    <t>TLS003People exposed</t>
  </si>
  <si>
    <t>The number of people affected corresponds to the people in Level 2 humanitarian conditions or higher (equivalent acute food insecurity Phase 2 or higher). The figure is taken from  IPC report (November 2023 – September 2024). 
The reliability of this figure is set as High as the figure is derived from the IPC report (considered as a reliable source) that provides projections until September 2024, and as it is highly unlikely that the affected population has changed significantly, given the food insecurity situation.</t>
  </si>
  <si>
    <t>TLS003People affected</t>
  </si>
  <si>
    <t>No displacement has occurred in the food security crisis.</t>
  </si>
  <si>
    <t>TLS003People displaced</t>
  </si>
  <si>
    <t>It is the total number of crisis-related injuries in the last 6 months. No injuries reported for this crisis.</t>
  </si>
  <si>
    <t>TLS003Injuries reported</t>
  </si>
  <si>
    <t>Total number of crisis-related fatalities in the last 6 months. Six months previous to the month the severity index (SI) is calculated are considered. For example, for the January 2023 version of SI, months considered will be July 2022 to December 2022.</t>
  </si>
  <si>
    <t>TLS003Fatalities reported</t>
  </si>
  <si>
    <t>TLS003Fatalities in all crises</t>
  </si>
  <si>
    <t>The number of people in need includes the total people in IPC Phase 3 and above as reported by the IPC analysis report published in February 2024.
The reliability of this figure is set as High as the figure is derived from the IPC report (considered as a reliable source) that provides projections until September 2024, and as it is highly unlikely that the number of people in need has changed significantly, given the food insecurity situation.</t>
  </si>
  <si>
    <t>TLS003People in Need</t>
  </si>
  <si>
    <t>The number of people in  Level 1 corresponds to the number of people facing acute food insecurity of IPC phase 1 (May 2024 - September 2024).
The reliability of this figure is set as High as the figure is derived from the IPC report (considered as a reliable source) that provides projections until September 2024, and as it is highly unlikely that the figure has changed significantly, given the food insecurity situation.</t>
  </si>
  <si>
    <t>TLS003Minimal humanitarian conditions - Level 1</t>
  </si>
  <si>
    <t>The number of people in  Level 2 corresponds to the number of people facing acute food insecurity of IPC phase 2 (May 2024 - September 2024). 
The reliability of this figure is set as High as the figure is derived from the IPC report (considered as a reliable source) that provides projections until September 2024, and as it is highly unlikely that the figure has changed significantly, given the food insecurity situation.</t>
  </si>
  <si>
    <t>TLS003Stressed humanitarian conditions - Level 2</t>
  </si>
  <si>
    <t>The number of people in  Level 3 corresponds to the number of people facing acute food insecurity of IPC phase 3 (May 2024 - September 2024).
The reliability of this figure is set as High as the figure is derived from the IPC report (considered as a reliable source) that provides projections until September 2024, and as it is highly unlikely that the figure has changed significantly, given the food insecurity situation.</t>
  </si>
  <si>
    <t>TLS003Moderate humanitarian conditions - Level 3</t>
  </si>
  <si>
    <t>The number of people in  Level 4 corresponds to the number of people facing acute food insecurity of IPC phase 4 (May 2024 - September 2024).
The reliability of this figure is set as High as the figure is derived from the IPC report (considered as a reliable source) that provides projections until September 2024, and as it is highly unlikely that the figure has changed significantly, given the food insecurity situation.</t>
  </si>
  <si>
    <t>TLS003Severe humanitarian conditions - Level 4</t>
  </si>
  <si>
    <t>The number of people in  Level 5 corresponds to the number of people facing acute food insecurity of IPC phase 5 (May 2024 - September 2024). 
The reliability of this figure is set as High as the figure is derived from the IPC report (considered as a reliable source) that provides projections until September 2024, and as it is highly unlikely that the figure has changed significantly, given the food insecurity situation.</t>
  </si>
  <si>
    <t>TLS003Extreme humanitarian conditions - Level 5</t>
  </si>
  <si>
    <t>In this crisis, only the non-host population group is affected.</t>
  </si>
  <si>
    <t>TLS003Crisis affected groups</t>
  </si>
  <si>
    <t>NSO 01/08/2023</t>
  </si>
  <si>
    <t>https://www.nso.gov.pg/download/118/population-estimates-2021/3753/00_png-_population_estimate_results.pdf</t>
  </si>
  <si>
    <t>Total population living in Papua New Guinea according to national population estimate of 2021.
The source file is also present on this webpage:
https://png.unfpa.org/en/publications/national-population-estimate-2021</t>
  </si>
  <si>
    <t>PNG003Total population</t>
  </si>
  <si>
    <t>City Population accessed 12/12/2024; UNCT PNG 09/08/2022; ACLED accessed 10/02/2025</t>
  </si>
  <si>
    <t>https://www.citypopulation.de/en/papuanewguinea/cities/
https://reliefweb.int/report/papua-new-guinea/papua-new-guinea-highlands-violence-humanitarian-needs-and-priorities-aug-2022-may-2023-issued-09-aug-2022
https://acleddata.com/data-export-tool/
https://reliefweb.int/report/papua-new-guinea/papua-new-guinea-humanitarian-highlights-latest-incidents-updated-1-november-2024
https://reliefweb.int/report/papua-new-guinea/papua-new-guinea-humanitarian-highlights-latest-incidents-31-january-2025</t>
  </si>
  <si>
    <t xml:space="preserve">The affected area is the Highlands region and comprise the following provinces: Enga, Hela, Southern Highlands, Eastern Highlands, Western Highlands, Jiwaka, and Chimbu provinces.
Based on the Humanitarian Needs and Priorities published by UNCT PNG in August 2022 and the dynamics of the violence in the region since 2022, the entire Highlands region is considered to be affected by violence. 
</t>
  </si>
  <si>
    <t>PNG003Landmass affected</t>
  </si>
  <si>
    <t>NSO 01/08/2023; UNCT PNG 09/08/2022; ACLED accessed 10/02/2025</t>
  </si>
  <si>
    <t>https://www.nso.gov.pg/download/118/population-estimates-2021/3753/00_png-_population_estimate_results.pdf
https://reliefweb.int/report/papua-new-guinea/papua-new-guinea-highlands-violence-humanitarian-needs-and-priorities-aug-2022-may-2023-issued-09-aug-2022
https://acleddata.com/data-export-tool/</t>
  </si>
  <si>
    <t>The number of people exposed corresponds to the total population living in the areas concerned by the crisis which is the Highlands region and comprise the following provinces: Enga, Hela, Southern Highlands, Eastern Highlands, Western Highlands, Jiwaka, and Chimbu provinces. Based on the Humanitarian Needs and Priorities published by UNCT PNG in August 2022 and the dynamics of the violence in the region since 2022, the entire Highlands region is considered to be affected by violence.
The figure is taken from page 5 of the report " National Population Estimate 2021" (NSO 01/08/2023).. 
The source for the province-wise population figures was chosen because it is reliable and it provides the latest region and province wise population statistics.
The reliability of this data/indicator is medium because the population figure is an estimate and not very recent.</t>
  </si>
  <si>
    <t>PNG003People exposed</t>
  </si>
  <si>
    <t>NSO 01/08/2023;ACLED accessed 10/02/2025; ANU 25/09/2024; UNCT PNG 08/11/2024; UNCT PNG 31/01/2025</t>
  </si>
  <si>
    <t>https://www.nso.gov.pg/download/118/population-estimates-2021/3753/00_png-_population_estimate_results.pdf
https://acleddata.com/data-export-tool/
https://reliefweb.int/report/papua-new-guinea/enga-tribal-violence-pngs-top-security-threat-comes-within
https://reliefweb.int/report/papua-new-guinea/papua-new-guinea-humanitarian-highlights-latest-incidents-updated-1-november-2024
https://reliefweb.int/report/papua-new-guinea/papua-new-guinea-humanitarian-highlights-latest-incidents-31-january-2025</t>
  </si>
  <si>
    <t>The number of people affected corresponds to the population of the Enga province. Enga province is by far the most violence-affected province in the Highlands region.
The figure is taken from page 5 of the report " National Population Estimate 2021" (NSO 01/08/2023). The source was chosen because it is a reliable source for the latest region and province-wise population statistics.
The reliability of this data/indicator is medium because the population figure is an estimate and not very recent.</t>
  </si>
  <si>
    <t>PNG003People affected</t>
  </si>
  <si>
    <t>IOM 20/03/2024</t>
  </si>
  <si>
    <t>https://dtm.iom.int/reports/papua-new-guinea-wapenamanda-conflict-rapid-assessment-report-20-march-2024</t>
  </si>
  <si>
    <t>The number of people displaced by the crisis is the number of IDPs who were displaced due to the violence in the Highlands region. The IOM DTM report published in March 2024 showed that around 25,453 people are displaced in the Enga province due to violence and conflict. However, it is likely that more people are displaced but have not been reported due to lack of information.
This figure is taken from the IOM DTM report, page 1 (IOM 20/03/2024).
The source was chosen because it is the only reliable source for the number of IDPs in the Highlands region.
The reliability of this data/indicator is low because the displaced figure is not very recent and is likely to be an underestimation due to lack of information.</t>
  </si>
  <si>
    <t>PNG003People displaced</t>
  </si>
  <si>
    <t>PNG003Injuries reported</t>
  </si>
  <si>
    <t>ACLED accessed 23/02/2025</t>
  </si>
  <si>
    <t>Number of fatalities in the last 6 months of the affected provinces. Six months previous to the month the severity index (SI) is calculated are considered. For example, for the January 2023 version of SI, months considered will be July 2022 to December 2022.</t>
  </si>
  <si>
    <t>PNG003Fatalities reported</t>
  </si>
  <si>
    <t>Number of fatalities in all crises in the last 6 months. Six months previous to the month the severity index (SI) is calculated are considered. For example, for the January 2023 version of SI, months considered will be July 2022 to December 2022.</t>
  </si>
  <si>
    <t>PNG003Fatalities in all crises</t>
  </si>
  <si>
    <t>IOM 20/03/2024; UNCT PNG 09/08/2022</t>
  </si>
  <si>
    <t>https://dtm.iom.int/reports/papua-new-guinea-wapenamanda-conflict-rapid-assessment-report-20-march-2024
https://reliefweb.int/report/papua-new-guinea/papua-new-guinea-highlands-violence-humanitarian-needs-and-priorities-aug-2022-may-2023-issued-09-aug-2022</t>
  </si>
  <si>
    <t xml:space="preserve">The number of people in need includes the number of IDPs.
Displaced people tend to flee to other communities in and outside the respective provinces or to neighbouring mountains.They usually face the following isues:
- Lack of resources of the displaced.
- General lack of coping capacity and high vulnerability
- Displacement sites such as churches were struggling to meet the basic needs and health care for the displaced.
- Humanitarian access to displaced is very low.
- Being displaced for a long term. 
The source was chosen as it is the only reliable source for the number of IDPs.
The reliability of this data/indicator is low because of the following reasons
- the displaced figure (which is equal to the people in need) is not very recent and is likely to be an underestimation due to lack of information.
- the people in need figure is an underestimation as the people in need figure is likely to comprise other groups than the IDPs but there is no information regarding the needs of the other groups
</t>
  </si>
  <si>
    <t>PNG003People in Need</t>
  </si>
  <si>
    <t>NSO 01/08/2023; UNCT PNG 09/08/2022; ACLED accessed 10/02/2025; ANU 25/09/2024; UNCT PNG 08/11/2024; UNCT PNG 31/01/2025</t>
  </si>
  <si>
    <t>https://www.nso.gov.pg/statistics/population/
https://reliefweb.int/report/papua-new-guinea/papua-new-guinea-highlands-violence-humanitarian-needs-and-priorities-aug-2022-may-2023-issued-09-aug-2022
https://reliefweb.int/report/papua-new-guinea/papua-new-guinea-highlands-violence-disaster-management-team-flash-update-no-06-7-october-2022;
https://www.nso.gov.pg/download/77/nso-digital-library/2248/png-national-report-2011-census-2.pdf;
https://reliefweb.int/report/papua-new-guinea/papua-new-guinea-civil-unrest-emergency-plan-action-epoa-dref-operation-no-mdrpg011;
https://reliefweb.int/report/papua-new-guinea/papua-new-guinea-highlands-violence-humanitarian-needs-and-priorities-aug-2022-may-2023-issued-09-aug-2022;
https://dtm.iom.int/reports/papua-new-guinea-rapid-assesment-report-displacements-highlands-region-oct-nov-2022?close=true</t>
  </si>
  <si>
    <t>PNG003Minimal humanitarian conditions - Level 1</t>
  </si>
  <si>
    <t>NSO 01/08/2023;ACLED accessed 10/02/2025; ANU 25/09/2024; UNCT PNG 08/11/2024; UNCT PNG 31/01/2025; IOM 20/03/2024; UNCT PNG 09/08/2022</t>
  </si>
  <si>
    <t>https://www.nso.gov.pg/download/118/population-estimates-2021/3753/00_png-_population_estimate_results.pdf
https://acleddata.com/data-export-tool/
https://reliefweb.int/report/papua-new-guinea/enga-tribal-violence-pngs-top-security-threat-comes-within
https://reliefweb.int/report/papua-new-guinea/papua-new-guinea-humanitarian-highlights-latest-incidents-updated-1-november-2024
https://reliefweb.int/report/papua-new-guinea/papua-new-guinea-humanitarian-highlights-latest-incidents-31-january-2025
https://dtm.iom.int/reports/papua-new-guinea-wapenamanda-conflict-rapid-assessment-report-20-march-2024
https://reliefweb.int/report/papua-new-guinea/papua-new-guinea-highlands-violence-humanitarian-needs-and-priorities-aug-2022-may-2023-issued-09-aug-2022</t>
  </si>
  <si>
    <t>PNG003Stressed humanitarian conditions - Level 2</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</si>
  <si>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The source was chosen as it is the only reliable source for the number of IDPs.
The reliability of this data/indicator is low because of the following reasons
- the displaced figure (which is equal to the people in need) is not very recent and is likely to be an underestimation due to lack of information.
- the people in need figure is an underestimation as the people in need figure is likely to comprise other groups than the IDPs but there is no information regarding the needs of the other groups</t>
  </si>
  <si>
    <t>PNG003Moderate humanitarian conditions - Level 3</t>
  </si>
  <si>
    <t xml:space="preserve">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
  </si>
  <si>
    <t>PNG003Severe humanitarian conditions - Level 4</t>
  </si>
  <si>
    <t>PNG003Extreme humanitarian conditions - Level 5</t>
  </si>
  <si>
    <t>In this crisis, 4 out of 5 population groups are affected: Host population, non-host population, returnees, and IDPs.</t>
  </si>
  <si>
    <t>PNG003Crisis affected groups</t>
  </si>
  <si>
    <t>World Population Review Accessed 18/01/2024; UNHCR 04/02/2025.</t>
  </si>
  <si>
    <t>https://worldpopulationreview.com/countries/uganda-population; https://data.unhcr.org/en/documents/details/114185</t>
  </si>
  <si>
    <t>The total population of Uganda, according to World Population Review (50,546,165), plus the 1,810,646 refugees and asylum seekers, primarily from South Sudan and the Democratic Republic of Congo (DRC).</t>
  </si>
  <si>
    <t>UGA005Total population</t>
  </si>
  <si>
    <t>City Population accessed 16 /05/2024</t>
  </si>
  <si>
    <t>https://www.citypopulation.de/en/uganda/admin/</t>
  </si>
  <si>
    <t>The landmass of 12 districts—Adjumani, Isingiro, Kamwenge, Kikuube, Kiryandongo, Koboko, Kyegegwa, Madi Okollo, Obongi, Terego, Yumbe, and Kampala—which host most of the refugees, is considered affected by the refugee crisis.</t>
  </si>
  <si>
    <t>UGA005Landmass affected</t>
  </si>
  <si>
    <t>UNHCR 04/02/2025; IPC 17/12/2024; UNHCR 31/01/2025</t>
  </si>
  <si>
    <t>https://data.unhcr.org/en/documents/details/114185; https://www.ipcinfo.org/ipc-country-analysis/details-map/en/c/1159430/?iso3=UGA; https://data.unhcr.org/en/country/uga</t>
  </si>
  <si>
    <t>The population exposed to this crisis consists of the total number of host individuals (4,505,369) in 12 districts: Adjumani, Isingiro, Kamwenge, Kikuube, Kiryandongo, Koboko, Kyegegwa, Lamwo, Madi Okollo, Obongi, Terego, Yumbe, and Kampala. Figures for the host population in Kampala (1,766,500) are derived from UNHCR, while those for the remaining districts are based on the IPC 17/12/2024 projections for February 2025- June 2025. IPC 17/12/2024 is utilized as it provides the total population of districts hosting refugees. Additionally, the total number of refugees in Uganda (1,810,646) as of January 31, 2024, according to UNHCR, is included. UNHCR was chosen for this data due to its monthly updates on refugee numbers. The reliability of this indicator is rated as medium because the methodologies for data collection are generally consistent, though minor variations may affect accuracy.</t>
  </si>
  <si>
    <t>UGA005People exposed</t>
  </si>
  <si>
    <t xml:space="preserve">UNHCR 04/02/2025; </t>
  </si>
  <si>
    <t>https://data.unhcr.org/en/documents/details/114185</t>
  </si>
  <si>
    <t>Those affected consist of the cumulative number of refugees and asylum seekers in Uganda, with the highest populations originating from South Sudan and the Democratic Republic of Congo (DRC). Additionally, there are smaller numbers of refugees from Rwanda, Burundi, Somalia, Eritrea, Ethiopia, and Sudan. While host communities may also be affected, there is currently no available information on this. The figures are sourced from the UNHCR dashboard, chosen for its provision of monthly updates on refugee numbers in Uganda. The reliability of this indicator is rated as medium, as the methodologies used for data collection are generally consistent, though minor variations may affect accuracy.</t>
  </si>
  <si>
    <t>UGA005People affected</t>
  </si>
  <si>
    <t>Number of  people affected by this crisis are the refugees and assylum seekers  in Uganda. The highest population of refugees originate from South Sudan and DRC. There are also refugees in smaller numbers from Rwanda, Burundi, Somalia, Eritrea, Ethiopia and Sudan. This figure is taken from UNHCR dashboard. UNHCR is used here as it is the most reliable  and provides monthly updates on the number of refugees in Uganda. The reliabilty of this indicator is medium as  the methodologies used for data collection are generally consistent, though minor variations exist that could affect accuracy.</t>
  </si>
  <si>
    <t>UGA005People displaced</t>
  </si>
  <si>
    <t>Given the difficult nature of the circumstances in Uganda and the absence of up-to-date and reliable data from open sources, it is difficult to accurately estimate figures for this indicator</t>
  </si>
  <si>
    <t>UGA005Injuries reported</t>
  </si>
  <si>
    <t>UGA005Fatalities reported</t>
  </si>
  <si>
    <t>UGA005Fatalities in all crises</t>
  </si>
  <si>
    <t>The total population of refugees and sylum seekers in Uganda are in need according to UNHCR. UNHCR figures is used here as its the most reliable and it provides comprehensive monthly updates on the number of refugees in Uganda. Other sources such as IPC were considered however, IPC published on December 2024 focuses on  host communities and therefore establishing the figures for refugees in need is difficult. The reliabilty of this indicator is set as medium because the methodologies used for data collection are generally consistent, though minor variations exist that could affect accuracy.</t>
  </si>
  <si>
    <t>UGA005People in Need</t>
  </si>
  <si>
    <t>According to INFORM severity index methodology, the number of people facing Minimal humanitarian conditions or in Level 1= People exposed - People affected. People in Level 1 are able to meet their basic needs without employing irreversible coping strategies</t>
  </si>
  <si>
    <t>UGA005Minimal humanitarian conditions - Level 1</t>
  </si>
  <si>
    <t xml:space="preserve">According to INFORM severity index methodology, the number of people facing Stressed humanitarian conditions or in Level 2= People Affected - People in Need. Since the people affected by the refugee crisis in Uganda is the same as the PiN figure, there are no people in stressed humanitarian conditions. </t>
  </si>
  <si>
    <t>UGA005Stressed humanitarian conditions - Level 2</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</si>
  <si>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Therefore the number of people in level 3 includes all the refugees and asylum seekers. </t>
  </si>
  <si>
    <t>UGA005Moderate humanitarian conditions - Level 3</t>
  </si>
  <si>
    <t>While some refugees may be facing Level 4 conditions, there is no information to indicate this or other reliable source for the severity distribution for each level.</t>
  </si>
  <si>
    <t>UGA005Severe humanitarian conditions - Level 4</t>
  </si>
  <si>
    <t>While some refugees may be facing Level 5 conditions, there is no information to indicate this or other reliable source for the severity distribution for each level.</t>
  </si>
  <si>
    <t>UGA005Extreme humanitarian conditions - Level 5</t>
  </si>
  <si>
    <t>In this crisis 2 out of 5 populaton groups are affected: Host population and refugees.</t>
  </si>
  <si>
    <t>UGA005Crisis affected groups</t>
  </si>
  <si>
    <t>UGA005People facing limited access constraints</t>
  </si>
  <si>
    <t>UGA005People facing restricted access constraints</t>
  </si>
  <si>
    <t>IPC 17/12/2024; OCHA 21/05/2024; WHO 03/02/2025</t>
  </si>
  <si>
    <t>https://www.ipcinfo.org/ipc-country-analysis/details-map/en/c/1159431/?iso3=UGA; https://english.news.cn/africa/20240406/db9f97c9c8f9474d80f27abce9aca40a/c.html;https://www.unocha.org/publications/report/kenya/eastern-africa-heavy-rains-and-flooding-flash-update-3-21-may-2024 ; https://www.afro.who.int/countries/uganda/publication/mpox-outbreak-uganda-situation-update-04-february-2025</t>
  </si>
  <si>
    <t xml:space="preserve">Between April 2024 and March 2025, approximately 54,000 children aged 6-59 months and 9,800 pregnant or breastfeeding women (PBW) are suffering or projected to suffer acute malnutrition in the 13 refugee settlements and urban refugee populations. This corresponds to a 53 and 26 percent reduction for children and PBW, respectively, compared to the same period last year. The significant improvement is attributed to the strengthened nutrition specific and sensitive interventions among the refugees and host communities . Additionally, there is a high risk of waterborne diseases, including cholera and bilharzia, due to floods and heavy rains. Furthermore, 2,671 cases of Mpox have been reported, with some cases located in districts that also host refugees. However, at the time of reporting, it remains unclear how many refugees have been affected.
</t>
  </si>
  <si>
    <t>UGA005Illness cases reported</t>
  </si>
  <si>
    <t>UGA005Buildings damaged</t>
  </si>
  <si>
    <t>UGA005Buildings destroyed</t>
  </si>
  <si>
    <t>UGA005Buildings in affected area</t>
  </si>
  <si>
    <t>UGA005Economic Losses</t>
  </si>
  <si>
    <t>World Population Review accessed  10/12/2024; UNHCR 31/01/2025</t>
  </si>
  <si>
    <t>https://worldpopulationreview.com/countries/rwanda-population; https://data.unhcr.org/en/country/RWA/719</t>
  </si>
  <si>
    <t xml:space="preserve">Total population of Rwanda according to WPR (14,373,404)  plus Refugees and asylum seekers in Rwanda, who are mostly from the DRC and Burundi (135,151). </t>
  </si>
  <si>
    <t>RWA002Total population</t>
  </si>
  <si>
    <t>Statoids accessed 17/07/2024</t>
  </si>
  <si>
    <t>http://www.statoids.com/yrw.html</t>
  </si>
  <si>
    <t>Landmass of the districts where refugees are hosted (Gatsibo, Nyarugenge, Kirehe, Gisagara, Huye, Nyamagabe, Karongi districts)</t>
  </si>
  <si>
    <t>RWA002Landmass affected</t>
  </si>
  <si>
    <t xml:space="preserve"> UNHCR 31 /01/2025; Statoids accessed 18/10/2024</t>
  </si>
  <si>
    <t>http://www.statoids.com/yrw.html; https://data.unhcr.org/en/country/RWA/719</t>
  </si>
  <si>
    <t>The total population of the districts where the majority of refugees are hosted, including Gatsibo, Nyarugenge, Kirehe, Gisagara, Huye, Nyamagabe, Karongi (2,382,152 plus the refugees living in these districts are considered exposed. (135,151). The figures for the host population are derived from Statoids as it outlines the total population of each district in Rwanda while those of refugees are derived from UNHCR dashboard. UNHCR is chosen because of its monthly update of the refugees, Asylum seekers and other people of concern in Rwanda. Additionaly the reliabilty is set as low as the population figure for statoids is not up to date as it is based on census data from 2012.</t>
  </si>
  <si>
    <t>RWA002People exposed</t>
  </si>
  <si>
    <t>UNHCR 31/01/2025</t>
  </si>
  <si>
    <t>https://data.unhcr.org/en/country/RWA/719</t>
  </si>
  <si>
    <t>The total number of people affected corresponds to Refugees and asylum seekers in Rwanda, who are mostly from the DRC and Burundi where by majority of them are hosted in Gatsibo, Nyarugenge, Kirehe, Gisagara, Huye, Nyamagabe, Karongi districts of Rwanda. All of them are considered as affected by this crisis. Host communities might have been affected, however there is lack of informaiton regarding the matter. The figure is taken fro UNHCR Dashboard as of 31 January 2025. This source was chosen because it  is the most reliable and provides monthly update of refuges and asylum seekers. The reliabilty of this data is medium because the methodologies used for data collection are generally consistent, though minor variations exist that could affect accuracy.</t>
  </si>
  <si>
    <t>RWA002People affected</t>
  </si>
  <si>
    <t>Total number of people displaced incudes refugees and asylum seekers in Rwanda, who are mostly from the DRC and Burundi were displaced due to this crisis. The figure is taken fro UNHCR Dashboard as of 31st January 2025. This source was chosen because it  is the most reliable and provides monthly update of refuges and asylum seekers. The reliabilty of this data is medium because the methodologies used for data collection are generally consistent, though minor variations exist that could affect accuracy.</t>
  </si>
  <si>
    <t>RWA002People displaced</t>
  </si>
  <si>
    <t>There is no available information on fatalities due to this crisis.</t>
  </si>
  <si>
    <t>RWA002Fatalities reported</t>
  </si>
  <si>
    <t>RWA002Fatalities in all crises</t>
  </si>
  <si>
    <t>The displaced people (refugees and asylum seekers in Rwanda, who are mostly from the DRC and Burundi) are considered to be the people in need. Majority of them are hosted in Gatsibo, Nyarugenge, Kirehe, Gisagara, Huye, Nyamagabe and Karongi districts. The figure taken from UNHCR dashboard as of 31 January 2025 and it is chosen due to its reliability and  monthly update on the numbers of refugees and asylum seekers. The reliabilty is set to medium because the methodologies used for data collection are generally consistent, though minor variations exist that could affect accuracy.</t>
  </si>
  <si>
    <t>RWA002People in Need</t>
  </si>
  <si>
    <t xml:space="preserve">UNHCR 31/01/2025; Statoids accessed 18/10/2024 </t>
  </si>
  <si>
    <t xml:space="preserve">https://data.unhcr.org/en/country/RWA/719; http://www.statoids.com/yrw.html </t>
  </si>
  <si>
    <t>According to INFORM severity index methodology, the number of people facing Minimal humanitarian conditions or in Level 1= People exposed - People affected. People in Level 1 are able to meet their basic needs without employing irreversible coping strategies.</t>
  </si>
  <si>
    <t>RWA002Minimal humanitarian conditions - Level 1</t>
  </si>
  <si>
    <t xml:space="preserve">According to INFORM severity index methodology, the number of people facing Stressed  humanitarian conditions or in Level 2= People Affected - People in Need. Since the people in need and the people affcted by the refugee crisis are the same in Rwanda, there are no people in streesed humanitarian conditions. </t>
  </si>
  <si>
    <t>RWA002Stressed humanitarian conditions - Level 2</t>
  </si>
  <si>
    <t xml:space="preserve"> Even though some of the refugees and asylum seekers may have level 4  and 5 needs, there is not enough information available to assess the siutation. 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Therefore the number of people in level 3 includes all the refugees and asylum seekers in Rwanda.</t>
  </si>
  <si>
    <t>RWA002Moderate humanitarian conditions - Level 3</t>
  </si>
  <si>
    <t>Even though some of the refugees and asylum seekers may have level 4  needs, there is not enough information available to assess the siutation.</t>
  </si>
  <si>
    <t>RWA002Severe humanitarian conditions - Level 4</t>
  </si>
  <si>
    <t>Even though some of the refugees and asylum seekers may have level 5  needs, there is not enough information available to assess the siutation.</t>
  </si>
  <si>
    <t>RWA002Extreme humanitarian conditions - Level 5</t>
  </si>
  <si>
    <t>https://data.unhcr.org/en/country/rwa</t>
  </si>
  <si>
    <t>In this crisis, 2 out of 5 population groups are affected: Refugee &amp; Host population.</t>
  </si>
  <si>
    <t>RWA002Crisis affected groups</t>
  </si>
  <si>
    <t>WHO 20/12/2024</t>
  </si>
  <si>
    <t>https://www.who.int/emergencies/disease-outbreak-news/item/2024-DON548</t>
  </si>
  <si>
    <t>As of 8 November 2024, 66 confirmed cases of Marburg virus , including 15 deaths (CFR, 23%), have been reported and 51 people have now recoveredin Rwanda however on 20 December 2024, after completion of two consecutive incubation periods (total of 42 days) without a new confirmed case being reported, the Ministry of Health of Rwanda declared the end of the outbreak. There are no reports of outbreaks affecting refugees at the time of reporting.</t>
  </si>
  <si>
    <t>RWA002Illness cases reported</t>
  </si>
  <si>
    <t>RWA002Buildings damaged</t>
  </si>
  <si>
    <t>RWA002Buildings destroyed</t>
  </si>
  <si>
    <t>RWA002Buildings in affected area</t>
  </si>
  <si>
    <t>RWA002Economic Losses</t>
  </si>
  <si>
    <t>World Population Review Accessed 19/02/2025; UNHCR 31/01/2025</t>
  </si>
  <si>
    <t>https://worldpopulationreview.com/countries/kenya-population; https://data.unhcr.org/en/country/ken</t>
  </si>
  <si>
    <t>Total population of the country including refugees in the country and the migration flow in the country (56,859,354+892,411)</t>
  </si>
  <si>
    <t>KEN002Total population</t>
  </si>
  <si>
    <t>UN Habitat 06/2021a; UN Habitat 06/2021b</t>
  </si>
  <si>
    <t>https://unhabitat.org/sites/default/files/2021/06/210618_kakuma_kalobeyei_profile_single_page.pdf; https://unhabitat.org/sites/default/files/2021/06/210617_dadaab-profile_lr.pdf</t>
  </si>
  <si>
    <t>Total landmass of Dadaab, Fafi and Turkana west sub-counties, which host Kakuma and Daadab refugee camps</t>
  </si>
  <si>
    <t>KEN002Landmass affected</t>
  </si>
  <si>
    <t>UNHCR 31/01/2025; KNBS 04/11/2019</t>
  </si>
  <si>
    <t>https://data.unhcr.org/en/country/ken; https://www.knbs.or.ke/?wpdmpro=2019-kenya-population-and-housing-census-volume-i-population-by-county-and-sub-county</t>
  </si>
  <si>
    <t>The number of people exposed corresponds to the total population of Dadaab, Fafi and Turkana west sub-counties, which hosts Kakuma and Daadab refugee camps accomodating about 84% of refugees and asylum seekers in kenya + total number of refugees and asylum seekers in Kenya. (558,919+892,411,). the figures for the host population are derived from KNBS 2019 population census page 12 and 16  while those of refugees and asylum seekers are from UNHCR live page  as of 31st  January 2025. KNBS is chosen because its the only one providing a comprehensive anaysis and population figures of the counties while UNHCR is chosen due to its reliabilty and monthy update of refugee numbers. The reliabilty of this data is medium because the methodologies used for data collection are generally consistent, though minor variations exist that could affect accuracy.</t>
  </si>
  <si>
    <t>KEN002People exposed</t>
  </si>
  <si>
    <t>https://data.unhcr.org/en/country/ken</t>
  </si>
  <si>
    <t>The number of people affected corresponds to the total number of refugees and asylum seekers in Kenya.  The majority of refugees and asylum-seekers in Kenya are from Somalia (54%), followed by South Sudanese (24.5%), Congolese (8.9%) and Ethiopians (5.8%). The figures are taken from UNHCR live page as of 31st January 2025. This source is chosen due to its reliablity andmonthly update of refugee numbers. The reliabilty of this data is medium because the methodologies used for data collection are generally consistent, though minor variations exist that could affect accuracy.</t>
  </si>
  <si>
    <t>KEN002People affected</t>
  </si>
  <si>
    <t>The number of people displaced by refugee crisis includes the total number of refugees and asylum seekers in Kenya.  The majority of refugees and asylum-seekers in Kenya are from Somalia (54%), followed by South Sudanese (24.5%), Congolese (8.9%) and Ethiopians (5.8%). The figures are taken fro UNHCR live page as of 31st January 2025. This source is chosen due to its reliablity andmonthly update of refugee numbers. The reliabilty of this data is medium because the methodologies used for data collection are generally consistent, though minor variations exist that could affect accuracy.</t>
  </si>
  <si>
    <t>KEN002People displaced</t>
  </si>
  <si>
    <t>Given the difficult nature of the circumstances in Refugee crisis and the absence of up-to-date and reliable data from open sources, it is difficult to accurately estimate figures for this indicator</t>
  </si>
  <si>
    <t>KEN002Injuries reported</t>
  </si>
  <si>
    <t>KEN002Fatalities reported</t>
  </si>
  <si>
    <t>All the refugees and asylum seekers in Kenya need humanitarian assistance. Due to the recent Mar-May rains some of the areas affected also host refugees e.g Garissa county. Therefore the refugees needs may be worsened. The figures are taken from UNHCR live page as of 31st January 2025. This source is chosen due to its reliablity and monthly update of refugee numbers. The reliabilty of this data is medium because the methodologies used for data collection are generally consistent, though minor variations exist that could affect accuracy.</t>
  </si>
  <si>
    <t>KEN002People in Need</t>
  </si>
  <si>
    <t>The minimal level comprise of  Minimal conditions ( Level 1) = People Exposed - People affected. According to INFORM SI methodology, the number of people in Level 1 is equal to the people exposed minus the people affected. People in Level 1 are able to meet their basic needs without employing irreversible coping strategies. the figures are taken from KNBS Census population page 12 and 16 and UNHCR live page as of 31st January 2025. KNBS is chosen because its the only one providing a comprehensive anaysis and population figures of the counties while UNHCR is chosen due to its reliabilty and monthy update of refugee numbers. The reliabilty of this data is medium because the data includes high-quality information alongside some elements with lower quality, resulting in an overall medium reliability</t>
  </si>
  <si>
    <t>KEN002Minimal humanitarian conditions - Level 1</t>
  </si>
  <si>
    <t xml:space="preserve"> According to INFORM SI methodology, the number of people in Level 2 is equal to the people affected minus the people in need. Since all the people affected are also in need, there are no people in Level 2. The figures are taken from UNHCR live page as os 31st January 2025. UNHCR is chosen due to its reliabilty and monthy update of refugee numbers. The reliabilty of this data is medium because the data includes high-quality information alongside some elements with lower quality, resulting in an overall medium reliability</t>
  </si>
  <si>
    <t>KEN002Stressed humanitarian conditions - Level 2</t>
  </si>
  <si>
    <t>The entire refugee and asylum seekers  population in Kenya was categorised as Level 3. 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Therefore the entire refugee and asylum seekers  population in Kenya was categorised as Level 3. The reliability is medium because the data includes high-quality information alongside some elements with lower quality, resulting in an overall medium reliability.</t>
  </si>
  <si>
    <t>KEN002Moderate humanitarian conditions - Level 3</t>
  </si>
  <si>
    <t xml:space="preserve">While some refugees and asylum seekers  may be facing Level 4 or 5 outcomes, there is no evidence to support this. </t>
  </si>
  <si>
    <t>KEN002Severe humanitarian conditions - Level 4</t>
  </si>
  <si>
    <t xml:space="preserve">While some refugees and asylum seekers may be facing Level 4 or 5 outcomes, there is no evidence to support this. </t>
  </si>
  <si>
    <t>KEN002Extreme humanitarian conditions - Level 5</t>
  </si>
  <si>
    <t>In this crisis, 2 out of 5 population groups are affected, Refugees and Host population.</t>
  </si>
  <si>
    <t>KEN002Crisis affected groups</t>
  </si>
  <si>
    <t>KEN002People facing limited access constraints</t>
  </si>
  <si>
    <t>KEN002People facing restricted access constraints</t>
  </si>
  <si>
    <t>KEN002Illness cases reported</t>
  </si>
  <si>
    <t>KEN002Buildings damaged</t>
  </si>
  <si>
    <t>KEN002Buildings destroyed</t>
  </si>
  <si>
    <t>KEN002Buildings in affected area</t>
  </si>
  <si>
    <t>KEN002Economic Losses</t>
  </si>
  <si>
    <t>World Population Review Accessed 19/01/2025; UNHCR 31/01/2025</t>
  </si>
  <si>
    <t>KEN003Total population</t>
  </si>
  <si>
    <t>HDX 24/11/2015</t>
  </si>
  <si>
    <t>https://data.humdata.org/dataset/kenya-surface-area-per-county</t>
  </si>
  <si>
    <t>Total landmass of counties affected by drought: 23 ASAL counties (Turkana, Mandera, Wajir, Garissa, Lamu, Kwale, Kilifi, Tana River, Taita Taveta, Kitui, Makueni, Embu, Nyeri, Meru North, West Pokot, Baringo, Kajiado, Narok, Marsabit, Laikipia, Tharaka Nithi, Samburu, Isiolo) and 9 non-ASAL counties (Kiambu, Murang'a, Kirinyaga, Migori, Homabay, Siaya, Nakuru, Machakos, Elgeyo Marakwet)</t>
  </si>
  <si>
    <t>KEN003Landmass affected</t>
  </si>
  <si>
    <t>IPC 05/09/2024; KNBS 04/11/2019; UNHCR 31/01/2025</t>
  </si>
  <si>
    <t>https://www.ipcinfo.org/ipc-country-analysis/details-map/en/c/1157147/?iso3=KEN; https://www.knbs.or.ke/?wpdmpro=2019-kenya-population-and-housing-census-volume-i-population-by-county-and-sub-county; https://data.unhcr.org/en/country/ken</t>
  </si>
  <si>
    <t>Total population of counties exposed to drought include 23 ASAL counties and 9 non-ASAL counties. The ASAL counties include Turkana, Mandera, Wajir, Garissa, Lamu, Kwale, Kilifi, Tana River, Taita Taveta, Kitui, Makueni, Embu, Nyeri, Meru North, West Pokot, Baringo, Kajiado, Narok, Marsabit, Laikipia, Tharaka Nithi, Samburu, Isiolo based on IPC projections for October 2024-  January 2025, with a total population of (16,617,000).  The non-ASAL counties include Kiambu, Murang'a, Kirinyaga, Migori, Homabay, Siaya, Nakuru, Machakos, Elgeyo Marakwet with a total population of (11,364,969) based on KNBS 2019 page 10 and the total population of refugees ( 892,411) from UNHCR live page as of 31/01/2025 has also been included in the people exposed. IPC is chosen due to its comprehensive anaylsis of food security needs in the projected period of October 2024 to January 2025 for the affected counties while KNBS is chosen because its the only one providing a comprehensive anaysis and population figures of the counties, additionaly UNHCR figures is considered due to its reliabilty and monthy update of refugee numbers. The data includes high-quality information alongside some elements with lower quality, resulting in an overall medium reliability.</t>
  </si>
  <si>
    <t>KEN003People exposed</t>
  </si>
  <si>
    <t>Total population of counties affected to drought include 23 ASAL counties (Turkana, Mandera, Wajir, Garissa, Lamu, Kwale, Kilifi, Tana River, Taita Taveta, Kitui, Makueni, Embu, Nyeri, Meru North, West Pokot, Baringo, Kajiado, Narok, Marsabit, Laikipia, Tharaka Nithi, Samburu, Isiolo based  on IPC projections for October 2024- January 2025, (16,617,000). and 9 non-ASAL counties (Kiambu, Murang'a, Kirinyaga, Migori, Homabay, Siaya, Nakuru, Machakos, Elgeyo Marakwet (11,364,969) based on KNBS 2019 page 10, including  refugees ( 892,411) from UNHCR live page as of 31/01/2025. IPC is chosen due to its comprehensive anaylsis of food security needs in the projected period of October 2024 to January 2025 for the affected counties while KNBS is chosen because its the only one providing a comprehensive anaysis and population figures of the counties, additionaly UNHCR figures is considered due to its reliabilty and monthy update of refugee numbers. The data includes high-quality information alongside some elements with lower quality, resulting in an overall medium reliability.</t>
  </si>
  <si>
    <t>KEN003People affected</t>
  </si>
  <si>
    <t>KEN003People displaced</t>
  </si>
  <si>
    <t>Given the difficult nature of the circumstances in drought crisis and the absence of up-to-date and reliable data from open sources, it is difficult to accurately estimate figures for this indicator</t>
  </si>
  <si>
    <t>KEN003Injuries reported</t>
  </si>
  <si>
    <t>ECHO 05/12/2024</t>
  </si>
  <si>
    <t>https://reliefweb.int/report/kenya/kenya-floods-kenya-met-media-echo-daily-flash-05-december-2024</t>
  </si>
  <si>
    <t>Fatalities as aresult of heavy rains and floods as of 5 December 2024, according to ECHO. There are no information on fatalities reported due to drought, however most of the non- ASAL areas were greatly affected.</t>
  </si>
  <si>
    <t>KEN003Fatalities reported</t>
  </si>
  <si>
    <t xml:space="preserve"> ACLED accessed 19/02/2025; ECHO 05/12/2024</t>
  </si>
  <si>
    <t>https://acleddata.com/explorer/#1714654904371-01f34ad7-b1ac; https://reliefweb.int/report/kenya/kenya-floods-kenya-met-media-echo-daily-flash-05-december-2024.</t>
  </si>
  <si>
    <t xml:space="preserve"> Total Fatalities in Kenya from 15/08/2024 to 15/02/2025 due to events such as  Battles, Violence against civilians, Explosions/Remote violence, Riots, Protests, Strategic developments according to ACLED (338) . plus Fatalities as aresult of heavy rains and floods as of 5 Decemmber 2024 (12)</t>
  </si>
  <si>
    <t>KEN002Fatalities in all crises</t>
  </si>
  <si>
    <t>IPC 05/09/2024</t>
  </si>
  <si>
    <t>https://www.ipcinfo.org/ipc-country-analysis/details-map/en/c/1157147/?iso3=KEN</t>
  </si>
  <si>
    <t>The PIN figure is an aggregation of the population facing IPC level 3+4+5 according to the ACAPS Inform methodology in the absecnce of a PIN figure from HNO, IPC or OCHA. Therefore the projected period of October 2024-January 2025 was used.  The affected populaion live  in 23 ASAL counties and 9 non-ASAL counties. The ASAL counties include Turkana, Mandera, Wajir, Garissa, Lamu, Kwale, Kilifi, Tana River, Taita Taveta, Kitui, Makueni, Embu, Nyeri, Meru North, West Pokot, Baringo, Kajiado, Narok, Marsabit, Laikipia, Tharaka Nithi, Samburu and Isiolo.  The non-ASAL counties include Kiambu, Murang'a, Kirinyaga, Migori, Homabay, Siaya, Nakuru, Machakos, Elgeyo Marakwet. IPC is chosen here because food is the primary need related to this crisis. The reliabilty is set to medium because the data includes high-quality information alongside some elements with lower quality, resulting in an overall medium reliability.</t>
  </si>
  <si>
    <t>KEN003People in Need</t>
  </si>
  <si>
    <t>According to INFORM SI methodology, the number of people in Level 1 is equal to the people exposed minus the people affected. Since the number of people exposed is equal to the number of people affected there are no people in Level 1.</t>
  </si>
  <si>
    <t>KEN003Minimal humanitarian conditions - Level 1</t>
  </si>
  <si>
    <t>The stressed level comprise Stressed conditions (Level2)= People Affected - People in Need. According to INFORM SI methodology, the number of people in Level 2 is equal to the people affected minus the people in need. People in Level 2 might be facing some difficulties accessing basic services but are able to meet their needs without external assistance. The figures are taken from IPC projections for October 2024- January 2025, KNBS 2019 Page 10 and UNHCR live page as of 30/11/2024.   IPC is chosen due to its comprehensive anaylsis of food security needs in the projected period of October 2024 to January 2025 for the affected counties while KNBS is chosen because its the only one providing a comprehensive anaysis and population figures of the counties, additionaly UNHCR figures is considered due to its reliabilty and monthy update of refugee numbers. The reliability is medium because the data includes high-quality information alongside some elements with lower quality, resulting in an overall medium reliability.</t>
  </si>
  <si>
    <t>KEN003Stressed humanitarian conditions - Level 2</t>
  </si>
  <si>
    <t xml:space="preserve"> The number of People in level 3 corresponds to the number of people facing IPC 3 according to projected acute food insecurity  October 2024-January 2025 analysis. This source was chosen as food is the primary need related to this crisis and it also provides information on the humanitarian conditions of different people. its reliability is medium as the data includes high-quality information alongside some elements with lower quality, resulting in an overall medium reliability.
</t>
  </si>
  <si>
    <t>KEN003Moderate humanitarian conditions - Level 3</t>
  </si>
  <si>
    <t xml:space="preserve"> The number of People in level 4 corresponds to the number of people facing IPC 4 according to projected acute food insecurity  October 2024-January 2025 analysis. This source was chosen as food is the primary need related to this crisis and it also provides information on the humanitarian conditions of different people. its reliability is medium as the data includes high-quality information alongside some elements with lower quality, resulting in an overall medium reliability.</t>
  </si>
  <si>
    <t>KEN003Severe humanitarian conditions - Level 4</t>
  </si>
  <si>
    <t>The people facing IPC 5  outcomes were categorised under Level 4 according to the  projected acute food insecurity  October 2024-January 2025 analysis. This source was chosen as food is the primary need related to this crisis and it also provides information on the humanitarian conditions of different people. its reliability is medium as the data includes high-quality information alongside some elements with lower quality, resulting in an overall medium reliability.</t>
  </si>
  <si>
    <t>KEN003Extreme humanitarian conditions - Level 5</t>
  </si>
  <si>
    <t>GHO 31/01/2023</t>
  </si>
  <si>
    <t>https://reliefweb.int/attachments/69a15144-1fd2-438c-92fb-79a86783b1ac/ROSEA_Kenya_DRP_20230804.pdf?_gl=1*1ob2p3h*_ga*NzM1NDk4NDgxLjE2OTc0NjcxMTE.*_ga_E60ZNX2F68*MTcwMTI0NjQyNy45LjEuMTcwMTI0NjQ1Ni4zMS4wLjA.</t>
  </si>
  <si>
    <t>In this crisis 3 out of 5 groups are affected; Host communities, Refugees and Internally Displaced people</t>
  </si>
  <si>
    <t>KEN003Crisis affected groups</t>
  </si>
  <si>
    <t>KEN003People facing limited access constraints</t>
  </si>
  <si>
    <t>KEN003People facing restricted access constraints</t>
  </si>
  <si>
    <t>Govt.Kenya, IPC 05/09/2024; UNICEF 10/08/2024; WHO 04/01/2025</t>
  </si>
  <si>
    <t>https://reliefweb.int/report/kenya/kenya-acute-malnutrition-situation-april-july-2024-and-projection-august-october-2024-asal-published-5-september-2024; https://reliefweb.int/report/kenya/unicef-kenya-humanitarian-situation-report-no-01-mid-year-2024 ; https://reliefweb.int/report/democratic-republic-congo/who-african-region-mpox-bulletin-18-22-december-2024</t>
  </si>
  <si>
    <t>The nutrition situation is expected to continue improving  although according to IPC  it will likely remain within the same acute malnutrition classification phases. IPC further reports that the major improvement in reducing the prevalence of acute malnutrition is attributed to the improved food security characterized by positive impact of long rains in the pastoral communities associated with improved milk availability and consumption, and in agropastoral communities increased food stocks and vegetables resulting from the favorable cumulative performance from the 2023 short rains and the 2024 long rains. Therefore ccording to  IPC, the current acute malnutrition for  APRIL 2024 – MARCH 2025  there are (760,500) children  6-59  months acutely  malnourished and (112,500) Pregnant or lactating women  acutely malnourished, plus According to UNICEF, as of 24 June,  86 cholera cases were reported and Children are the most affected, with 27.9 per cent of the cases being between 0 and 4 years of age and 31confirmed cases of mpox have been reported from 12 counties.</t>
  </si>
  <si>
    <t>KEN003Illness cases reported</t>
  </si>
  <si>
    <t>KEN003Buildings damaged</t>
  </si>
  <si>
    <t>KEN003Buildings destroyed</t>
  </si>
  <si>
    <t>KEN003Buildings in affected area</t>
  </si>
  <si>
    <t>KEN003Economic Losses</t>
  </si>
  <si>
    <t>Total population of the country including refugees in the country and the migration flow in the country</t>
  </si>
  <si>
    <t>KEN001Total population</t>
  </si>
  <si>
    <t>HDX 24/11/2015;UN Habitat 06/2021a; UN Habitat 06/2021b</t>
  </si>
  <si>
    <t>https://data.humdata.org/dataset/kenya-surface-area-per-county;https://unhabitat.org/sites/default/files/2021/06/210618_kakuma_kalobeyei_profile_single_page.pdf; https://unhabitat.org/sites/default/files/2021/06/210617_dadaab-profile_lr.pdf</t>
  </si>
  <si>
    <t>Total landmass of counties affected by drought: 23 ASAL counties (Turkana, Mandera, Wajir, Garissa, Lamu, Kwale, Kilifi, Tana River, Taita Taveta, Kitui, Makueni, Embu, Nyeri, Meru North, West Pokot, Baringo, Kajiado, Narok, Marsabit, Laikipia, Tharaka Nithi, Samburu, Isiolo) and 9 non-ASAL counties (Kiambu, Murang'a, Kirinyaga, Migori, Homabay, Siaya, Nakuru, Machakos, Elgeyo Marakwet). Since the drought-affected counties of Turkana and Garissa also host refugees, this is not a perfect aggregation of the drought and refugee crises.</t>
  </si>
  <si>
    <t>KEN001Landmass affected</t>
  </si>
  <si>
    <t>These figures are an aggregation of the refugee crisis (1,451,330) and drought crises (28,874,380). The figures are taken from  IPC analysis published in september 2024, KNBS 2019 and UNHCR live page as of 31/01/25. IPC is chosen due to its comprehensive anaylsis of food security needs in the projected period of October 2024 to January 2025 for the affected counties while KNBS is chosen because its the only one providing a comprehensive anaysis and population figures of the counties, additionaly UNHCR figures is considered due to its reliabilty and monthy update of refugee numbers. The reliabilty is low due to the overlap in the areas of the  people exposed by the drought and refugee crises, the country level figure is not a perfect aggregation of the two crises.</t>
  </si>
  <si>
    <t>KEN001People exposed</t>
  </si>
  <si>
    <t>IPC  05/09/2024; KNBS 04/11/2019; UNHCR 31/01/2025</t>
  </si>
  <si>
    <t>These figures are an aggregation of the refugee (892,411) and drought crises (28,874,380). The figures are taken from  IPC analysis published in september 2024, KNBS 2019 and UNHCR live page as of 31/12/24. IPC is chosen due to its comprehensive anaylsis of food security needs in the projected period of October 2024 to January 2025 for the affected counties while KNBS is chosen because its the only one providing a comprehensive anaysis and population figures of the counties, additionaly UNHCR figures is considered due to its reliabilty and monthy update of refugee numbers. The reliabilty is low due to the overlap in the areas of the  people affected by the drought and refugee crises, the country level figure is not a perfect aggregation of the two crises.</t>
  </si>
  <si>
    <t>KEN001People affected</t>
  </si>
  <si>
    <t xml:space="preserve"> UNHCR 31/01/2025</t>
  </si>
  <si>
    <t xml:space="preserve"> https://data.unhcr.org/en/country/ken</t>
  </si>
  <si>
    <t>Total number of  refugees and asylum seekers in Kenya 892,411. The figure of refugees is taken from UHNCR live page due to its reliablity and monthly update of refugee numbers. The reliabilty is low due to the overlap in the areas of the  people displaced by the drought and refugee crises, the country level figure is not a perfect aggregation of the two crises.</t>
  </si>
  <si>
    <t>KEN001People displaced</t>
  </si>
  <si>
    <t>Given the difficult nature of the circumstances in multiple  crisis and the absence of up-to-date and reliable data from open sources, it is difficult to accurately estimate figures for this indicator</t>
  </si>
  <si>
    <t>KEN001Injuries reported</t>
  </si>
  <si>
    <t xml:space="preserve"> ACLED accessed 19/02/2025; ECHO 05/12/2024;</t>
  </si>
  <si>
    <t xml:space="preserve"> https://acleddata.com/explorer/#1714654904371-01f34ad7-b1ac; https://reliefweb.int/report/kenya/kenya-heavy-rains-and-flooding-update-flash-update-7-19-june-2024#:~:text=SITUATION%20OVERVIEW%20%26%20HUMANITARIAN%20IMPACTS,2024%2C%20according%20to%20the%20NDOC.</t>
  </si>
  <si>
    <t xml:space="preserve"> Total Fatalities in Kenya from 15/08/2024 to 15/02/2025  due to events such as  Battles, Violence against civilians, Explosions/Remote violence, Riots, Protests, Strategic developments according to ACLED plus Fatalities due to Heavy rains and flooding in Kenya as of  5 December 2024 according ECHO.</t>
  </si>
  <si>
    <t>KEN001Fatalities in all crises</t>
  </si>
  <si>
    <t>IPC 05/09/2024;  UNHCR 31/01/2025</t>
  </si>
  <si>
    <t>https://www.ipcinfo.org/ipc-country-analysis/details-map/en/c/1157147/?iso3=KEN; https://data.unhcr.org/en/country/ken</t>
  </si>
  <si>
    <t>These figures are an aggregation people in need of humanitarian assistance due to drought crisis (1,732,866) and refugees (892, 411). The figures are taken from UNHCR due to its reliabilty and monthy update of refugee and asylum seekers numbers who are also thepeople in need in the refugee crisis. IPC was also cosidered because it provides a good breakdown of the food security needs in the projected period of October 2024 -January 2025. The reliabilty is set as medium as the IPC figures are based on projections,</t>
  </si>
  <si>
    <t>KEN001People in Need</t>
  </si>
  <si>
    <t>These figures are an aggregation of the refugee crisis (558,919) and drought crises (0). The figures are taken from IPC Analysis published in September for projrction period October 2024- January 2025. This source is chosen as food is the primary need related to the drought crisis and it also provides information on the humanitarian conditions of different people. UNHCR was also sonsidered here due to its reliablity and monthly update of refugee numbers who are considered people in need in the refugee crisis.</t>
  </si>
  <si>
    <t>KEN001Minimal humanitarian conditions - Level 1</t>
  </si>
  <si>
    <t>These figures are an aggregation of the refugee (0)  and drought crises (27,141,514). The figures are taken from IPC Analysis published in September for projrction period October 2024- January 2025. This source is chosen as food is the primary need related to the drought crisis and it also provides information on the humanitarian conditions of different people. UNHCR was also sonsidered here due to its reliablity and monthly update of refugee numbers who are considered people in need in the refugee crisis</t>
  </si>
  <si>
    <t>KEN001Stressed humanitarian conditions - Level 2</t>
  </si>
  <si>
    <t>IPC 05/09/2024;UNHCR 31/01/2025</t>
  </si>
  <si>
    <t>These figures are an aggregation of the refugee(892,411) and drought crises (1,634,828). The figures are taken from IPC Analysis published in September for projrction period October 2024- January 2025. This source is chosen as food is the primary need related to the drought crisis and it also provides information on the humanitarian conditions of different people. UNHCR was also sonsidered here due to its reliablity and monthly update of refugee numbers who are considered people in need in the refugee crisis</t>
  </si>
  <si>
    <t>KEN001Moderate humanitarian conditions - Level 3</t>
  </si>
  <si>
    <t>These figures are from the IPC analysis of acute food insecurity  for  October 2024-January 2025. The aggregation of this level 4 PIN includes both refugee and drought crises.The people facing IPC 4 outcomes were categorised under Level 4. While some refugees and asylum seekers may be facing Level outcomes, there is no evidence to support this. The figures are taken from IPC Analysis published in September for projrction period October 2024- January 2025. This source is chosen as food is the primary need related to the drought crisis and it also provides information on the humanitarian conditions of different people. UNHCR was also sonsidered here due to its reliablity and monthly update of refugee numbers who are considered people in need in the refugee crisis</t>
  </si>
  <si>
    <t>KEN001Severe humanitarian conditions - Level 4</t>
  </si>
  <si>
    <t>These figures are an aggregation of the refugee and drought crises. The people facing IPC 5 outcomes were categorised under Level 5.  While some refugees and asylum seekers may be facing Level 5 outcomes, there is no evidence to support this. The figures are taken from IPC Analysis published in September for projection period October 2024- January 2025. This source is chosen as food is the primary need related to the drought crisis and it also provides information on the humanitarian conditions of different people. UNHCR was also sonsidered here due to its reliablity and monthly update of refugee numbers who are considered people in need in the refugee crisis.</t>
  </si>
  <si>
    <t>KEN001Extreme humanitarian conditions - Level 5</t>
  </si>
  <si>
    <t>In this crisis, 3 out of 5 population groups are affected: Host communities, Refugees and Internally Displaced peole</t>
  </si>
  <si>
    <t>KEN001Crisis affected groups</t>
  </si>
  <si>
    <t>KEN001People facing limited access constraints</t>
  </si>
  <si>
    <t>Given the difficult nature of the circumstances in multiple crisis and the absence of up-to-date and reliable data from open sources, it is difficult to accurately estimate figures for this indicator</t>
  </si>
  <si>
    <t>KEN001People facing restricted access constraints</t>
  </si>
  <si>
    <t>Cases of acute malnutrition which are worsened by drought plus cholera cases as a result of heavy rains and floods, plus cases of Mpox as reported by the World Health Organization.</t>
  </si>
  <si>
    <t>KEN001Illness cases reported</t>
  </si>
  <si>
    <t>KEN001Buildings damaged</t>
  </si>
  <si>
    <t>KEN001Buildings destroyed</t>
  </si>
  <si>
    <t>KEN001Buildings in affected area</t>
  </si>
  <si>
    <t>KEN001Economic Losses</t>
  </si>
  <si>
    <t>WORLD BANK Accessed 18/02/2025</t>
  </si>
  <si>
    <t>https://data.worldbank.org/indicator/SP.POP.TOTL?lang=en-gb&amp;locations=ER</t>
  </si>
  <si>
    <t>Total population of Eriterea is 3,470,390 according to World Bank as of 2023. However the population according to World population review is 3,561,899 as of 21/01/2025 based on projections of the latest United Nations data. It is hard to verify the population figures of Eritrea as it keeps reducing and  there is no  information from the available sources as to why it is reducing. World bank is chosen here due to its consistency and frequent update of population statistics to reflect most recent estimates.</t>
  </si>
  <si>
    <t>ERI001Total population</t>
  </si>
  <si>
    <t>WORLD BANK Accessed 17/07/2024</t>
  </si>
  <si>
    <t>https://data.worldbank.org/indicator/AG.LND.TOTL.K2?locations=ER</t>
  </si>
  <si>
    <t>Eritrea is vulnerable to climatic conditions with limited water sources, and bouts of drought. Even in times of good rainfall, food production is estimated to meet only 60 to 70% of the population’s needs. Therefore, the whole country is considered to be affected by drought. The total landmass according to the World Bank is 121,040.8</t>
  </si>
  <si>
    <t>ERI001Landmass affected</t>
  </si>
  <si>
    <t>The number of people exposed corresponds to the total population of Eritrea, which has taken into account migration flows and Eritrean refugees in other countries. The figure is taken from WORLD BANK.  this source was chosen as its projection is close to July figure of 3,819,394 according to World Population Review,  However the population according to World population review is 3,558,010 as of 18/11/2024 based on projections of the latest United Nations data, this has not been considered as it shows drastic reduction in the population and there is information gap as to why there is reduction in population. The reliabilty is low because the population figure is not up to date as it is based on World Bank satatistics report 2023.</t>
  </si>
  <si>
    <t>ERI001People exposed</t>
  </si>
  <si>
    <t>UNICEF 05/12/2022</t>
  </si>
  <si>
    <t>https://www.unicef.org/appeals/eritrea</t>
  </si>
  <si>
    <t>These figures are based on the latest report from UNICEF from December 2022 page 1, targetting approximately 1.1 million people for humanitarian assistance. This figure is however likely to be lower than the actual number of people affected by the ongoing complex crisis in Eritrea. This source was chosen as there are no other recent publications to determine figures of people affected by the complex crisis in Eritrea. The reliability of this data is low as it is not up to date as it is based on the report from UNICEF December 2022.</t>
  </si>
  <si>
    <t>ERI001People affected</t>
  </si>
  <si>
    <t>UNHCR Accessed  18/11/2024</t>
  </si>
  <si>
    <t>https://www.unhcr.org/refugee-statistics/download/?url=YNrK8v</t>
  </si>
  <si>
    <t>The number of people displaced by Complex crisis include: Eritrean Refugees under UNHCR'S Manadate (559,139), asylum seekers (124,045) and others people of concern according to  UNHCR (9098). This is an underestimation as this number doesn't take into account the number of IDPs, which is an info gap" thus resulting into its low reliability. This figure is taken from UNHCR Refugee Data Finder page 1, It was chosen because  its  the only source available and there are no other sources to be considered.</t>
  </si>
  <si>
    <t>ERI001People displaced</t>
  </si>
  <si>
    <t>There was no available data that give information about this event.</t>
  </si>
  <si>
    <t>ERI001Injuries reported</t>
  </si>
  <si>
    <t>ACLED Accessed 18/02/2025</t>
  </si>
  <si>
    <t xml:space="preserve">No fatalities were recorded according to ACLED. This is likely due to difficulties in obtaining information on Eritrea. </t>
  </si>
  <si>
    <t>ERI001Fatalities reported</t>
  </si>
  <si>
    <t>No fatalities were recorded according to ACLED. This is likely due to difficulties in obtaining information on Eritrea ﻿</t>
  </si>
  <si>
    <t>ERI001Fatalities in all crises</t>
  </si>
  <si>
    <t>There is very limited reliable information on the number of people in need in Eritrea and therefore this is the figure of people targeted for assistance based on UNICEF since December 2022 page 2, The source is chosen as there have been no additional published reports by UNICEF, additionally it is the only source reporting the number of people in need in Eritrea. The reliability of this data is low as it is not up to date as it is based on the report from UNICEF December 2022.</t>
  </si>
  <si>
    <t>ERI001People in Need</t>
  </si>
  <si>
    <t>WORLD BANK Accessed 18/02/2025; UNICEF 05/12/2022</t>
  </si>
  <si>
    <t>https://worldpopulationreview.com/countries/eritrea-population; https://www.unicef.org/appeals/eritrea</t>
  </si>
  <si>
    <t>According to INFORM severity index methodology, the number of people facing Minimal humanitarian conditions or in Level 1= People exposed - People affected.  People in Level 1 are able to meet their basic needs without employing irreversible coping strategies.</t>
  </si>
  <si>
    <t>ERI001Minimal humanitarian conditions - Level 1</t>
  </si>
  <si>
    <t>According to the INFORM severity index methodology, people facing Stressed humanitarian conditions or Level 2 = People Affected - People in Need (PIN).People in Level 2 might be facing some difficulties accessing basic services but are able to meet their needs without external assistance.</t>
  </si>
  <si>
    <t>ERI001Stressed humanitarian conditions - Level 2</t>
  </si>
  <si>
    <t>All PiN are considered in moderate humanitarian conditions - Level 3, as per the INFORM severity methodology..  There are no other recent publications to determine exact figures of Moderate humanitarian conditions - Level 3. To estimate the severity distribution of the people in need ACAPS assigned the total number of people in need to level 3, leaving an info-gap for level 4 and level 5 since there is no other reliable source for the severity distribution for each level. Therefore the number of people in level 3 includes all the total number of people in need.</t>
  </si>
  <si>
    <t>ERI001Moderate humanitarian conditions - Level 3</t>
  </si>
  <si>
    <t>There is no information to indicate Level 4 needs</t>
  </si>
  <si>
    <t>ERI001Severe humanitarian conditions - Level 4</t>
  </si>
  <si>
    <t>There is no information to indicate Level 5 needs</t>
  </si>
  <si>
    <t>ERI001Extreme humanitarian conditions - Level 5</t>
  </si>
  <si>
    <t>ERI001Crisis affected groups</t>
  </si>
  <si>
    <t>Given the difficult nature of the circumstances in Eritrea and the absence of up-to-date and reliable data from open sources, it is difficult to accurately estimate figures for this indicator</t>
  </si>
  <si>
    <t>ERI001People facing limited access constraints</t>
  </si>
  <si>
    <t>ERI001People facing restricted access constraints</t>
  </si>
  <si>
    <t>There is no information on the current illnesses in Eritrea, but it is possible there is a presence of communicable and non-communicable diseases due to the country's history</t>
  </si>
  <si>
    <t>ERI001Illness cases reported</t>
  </si>
  <si>
    <t>ERI001Buildings damaged</t>
  </si>
  <si>
    <t>ERI001Buildings destroyed</t>
  </si>
  <si>
    <t>ERI001Buildings in affected area</t>
  </si>
  <si>
    <t>ERI001Economic Losses</t>
  </si>
  <si>
    <t>IPC 13/01/2025</t>
  </si>
  <si>
    <t>https://www.ipcinfo.org/ipc-country-analysis/details-map/en/c/1159450/?iso3=BDI</t>
  </si>
  <si>
    <t>The total population of Burundi is based on IPC data to ensure consistency of figures presented, although this figure is lower compared to estimates from the World Population Review (14,182,226). The IPC analysis does not cover urban areas or the 60,000 refugees in the 6 camps in the North East of the country (Kinama, Musasa, Bwagiriza, Nyankanda, Kavumu and Giharo).</t>
  </si>
  <si>
    <t>BDI001Total population</t>
  </si>
  <si>
    <t>CIA 16/04/2024</t>
  </si>
  <si>
    <t>https://www.cia.gov/the-world-factbook/countries/burundi/</t>
  </si>
  <si>
    <t>This analysis considers the entire landmass of Burundi, as the country faces a multifaceted and pervasive crisis. The humanitarian situation is critical, with significant numbers of vulnerable populations grappling with overlapping challenges. Weather-induced extremes, such as erratic rainfall and drought, have undermined agricultural productivity, leading to deteriorating food security and compromised livelihoods. Rising inflation and recurrent fuel shortages have further exacerbated the situation, driving up the cost of essential commodities and limiting access to nutritious food for already struggling households. The crisis is compounded by internal violence and the influx of refugees from neighboring countries like the Democratic Republic of Congo (DRC), straining the country's limited resources. The overlapping nature of these challenges across various districts underscores the complexity of the crisis, as multiple factors interact to exacerbate vulnerabilities and heighten the need for coordinated humanitarian interventions.</t>
  </si>
  <si>
    <t>BDI001Landmass affected</t>
  </si>
  <si>
    <t>The number of people exposed corresponds to the total population facing food insecurity including IPC Phase 1 to 5 as projected in the period January to March 2025, this  corresponds to the total population as the whole country is exposed to the complex crisis. This figure is taken from IPC on page 9 and it cover the period January to march 2025. The reliability of this data is set as medium because the methodologies used for data collection are generally consistent, though minor variations exist that could affect accuracy.</t>
  </si>
  <si>
    <t>BDI001People exposed</t>
  </si>
  <si>
    <t>The number of people affected reflects the total population facing food insecurity, categorized as IPC Phase 2 and above, based on the IPC projections for January- March 2025 (see page 9). This source was chosen because it is currently the only one providing a comprehensive overview of the situation in Burundi. The data reliability is rated as medium, as the methodologies used are generally consistent, though minor variations may impact accuracy.</t>
  </si>
  <si>
    <t>BDI001People affected</t>
  </si>
  <si>
    <t>UNHCR  10/01/2025;  UNHCR 31/01/2025.</t>
  </si>
  <si>
    <t>https://data.unhcr.org/en/documents/details/113756;  https://data.unhcr.org/en/situations/burundi</t>
  </si>
  <si>
    <t>The displaced population figure for the complex crisis includes internally displaced persons (IDPs) (7,900), refugees and asylum seekers in camps and urban areas of Burundi (89,000 refugees and 2,100 asylum seekers, totaling 91,100), refugee returnees(former refugee who has returned to their country of origin) (254,100), and Burundian refugees in neighboring countries (256,383), according to UNHCR as of 31/01/2025. The IDP figure refers specifically to those of concern to UNHCR and has been revised down from previous estimates by IOM/DTM. The figures for IDPs, refugees/asylum seekers and refugee returnees are taken from UNHCR's December monthly report, while the figure for Burundian refugees in neighboring countries is from UNHCR's live page. As UNHCR is the only source providing regular updates on displacement figures, the data is considered to have medium reliability.</t>
  </si>
  <si>
    <t>BDI001People displaced</t>
  </si>
  <si>
    <t xml:space="preserve"> Given the difficult nature of the circumstances in Burundi and the absence of up-to-date and reliable data from open sources, it is difficult to accurately estimate figures for this indicator</t>
  </si>
  <si>
    <t>BDI001Injuries reported</t>
  </si>
  <si>
    <t>https://acleddata.com/explorer/#1714654904371-01f34ad7-b1ac</t>
  </si>
  <si>
    <t xml:space="preserve">Burundi is grappling with overlapping crises that significantly impact its districts, including displacement, violence, flooding, and severe food insecurity. These interconnected challenges have led to fatalities attributed to events such as battles, violence against civilians, explosions, riots, protests, and other strategic developments, as documented by ACLED from 15 July 2024 to 15 January 2025. However, the reported figures likely underestimate the true toll, as deaths resulting from floods and food insecurity are not systematically tracked or accurately recorded. </t>
  </si>
  <si>
    <t>BDI001Fatalities reported</t>
  </si>
  <si>
    <t>Burundi is grappling with overlapping crises that significantly impact its districts, including displacement, violence, flooding, and severe food insecurity. These interconnected challenges have led to fatalities attributed to events such as battles, violence against civilians, explosions, riots, protests, and other strategic developments, as documented by ACLED from 15 July 2024 to 15 January 2025. However, the reported figures likely underestimate the true toll, as deaths resulting from floods and food insecurity are not systematically tracked or accurately recorded. There is currently only one crisis in Burundi hence the figures remains as the above indicator.</t>
  </si>
  <si>
    <t>BDI001Fatalities in all crises</t>
  </si>
  <si>
    <t>This figure includes IPC projections for January - March 2025 for the people in need. It includes people in IPC levels 3 to 5.  This source has been chosen due to the lack of an alternative comprehensive source on multiple sectors. The reliability of this indicator is  medium because despite being representative, food only constitutes one sectoral need, and the data is taken from the projected period analysis.</t>
  </si>
  <si>
    <t>BDI001People in Need</t>
  </si>
  <si>
    <t>According to IPC projections for January - March 2025, 5,151,281 people are considered to be in Level 1. The data includes a mix of high-quality information and some elements of lower quality, resulting in an overall medium reliability. Other sources, such as UNHCR, were considered but primarily focus on the refugee situation. Therefore, IPC was preferred, as it provides a comprehensive overview of the situation across all affected provinces in Burundi.</t>
  </si>
  <si>
    <t>BDI001Minimal humanitarian conditions - Level 1</t>
  </si>
  <si>
    <t>This is according to IPC projections for January -March 2025, 5,925,208 people are considered to be in level 2. The data includes a mix of high-quality information and some elements of lower quality, resulting in an overall medium reliability. Other sources, such as UNHCR, were considered but primarily focus on the refugee situation. Therefore, IPC was preferred, as it provides a comprehensive overview of the situation across all affected provinces in Burundi.</t>
  </si>
  <si>
    <t>BDI001Stressed humanitarian conditions - Level 2</t>
  </si>
  <si>
    <t>This is according to IPC projections for January - March2025, 1,063,250 people are considered to be in level 3. The data includes a mix of high-quality information and some elements of lower quality, resulting in an overall medium reliability. Other sources, such as UNHCR, were considered but primarily focus on the refugee situation. Therefore, IPC was preferred, as it provides a comprehensive overview of the situation across all affected provinces in Burundi.</t>
  </si>
  <si>
    <t>BDI001Moderate humanitarian conditions - Level 3</t>
  </si>
  <si>
    <t>This is according to IPC projections for Jnuary-March 2025, There are no people experiencing severe humanitarian conditions due to expected favourable agricultural performance and abundant rainfal  thus resulting to improved food security at the household level . The data includes a mix of high-quality information and some elements of lower quality, resulting in an overall medium reliability. Other sources, such as UNHCR, were considered but primarily focus on the refugee situation. Therefore, IPC was preferred, as it provides a comprehensive overview of the situation across all affected provinces in Burundi.</t>
  </si>
  <si>
    <t>BDI001Severe humanitarian conditions - Level 4</t>
  </si>
  <si>
    <t>This is according to IPC projections for January -March 2025, there are no people expereincing  extreme humanitarian conditions hence, 0 people in  level 5.</t>
  </si>
  <si>
    <t>BDI001Extreme humanitarian conditions - Level 5</t>
  </si>
  <si>
    <t>OCHA 23/03/2023</t>
  </si>
  <si>
    <t>https://reliefweb.int/report/burundi/burundi-besoins-et-plan-de-reponse-humanitaire-2023-mars-2023</t>
  </si>
  <si>
    <t xml:space="preserve"> In this crisis, all 5 population groups are affected-Refugees and Asylum seekers, IDPs, Host population, Non-host population and Returnees</t>
  </si>
  <si>
    <t>BDI001Crisis affected groups</t>
  </si>
  <si>
    <t>Given the difficult nature of the circumstances in Burundi and the absence of up-to-date and reliable data from open sources, it is difficult to accurately estimate figures for this indicator</t>
  </si>
  <si>
    <t>BDI001People facing limited access constraints</t>
  </si>
  <si>
    <t>BDI001People facing restricted access constraints</t>
  </si>
  <si>
    <t>WHO 13/02/2025; UNICEF 17/02/2025; IPC 19/11/2024</t>
  </si>
  <si>
    <t>https://reliefweb.int/report/democratic-republic-congo/multi-country-outbreak-mpox-external-situation-report-47-13-february-2025; https://reliefweb.int/report/burundi/unicef-burundi-humanitarian-situation-report-no-6-mpox-level-3-31-january-2025; https://www.ipcinfo.org/ipc-country-analysis/details-map/en/c/1158883/</t>
  </si>
  <si>
    <t xml:space="preserve"> According to WHO, From July 2024 to 2 February 2025, 3,359 cases of mpox have been reported, The cases have been reported in at least 46 of the 49 districts. UNICEF reports Children under 15 years of age remain the most affected group with 36.9% of cases compared to 37.8% in December. Children under 5 years of age represent 20% of total confirmed cases, compared to 20.6% in November. Infection among young adults between 20 and 30 years of age is stable remaining at 31%. However, there has been an increase in the number of cases among young adults between 20 and 30 years of age, who now represent 30.8% of cases, compared to 29.7% in November. There is risk of further spread due to its proximity to DRC which is the epicentre in Africa. Further the risks for children in Burundi are heightened because of the simultaneous occurrence of measles outbreaks due to low routine childhood immunization and high malnutrition rates. Additionally An estimated 484,490 children aged 6-59 months are suffering or expected to suffer elevated levels of acute malnutrition between June 2024 and May 2025. This total includes 84,985 cases of Severe Acute Malnutrition (SAM), which is significantly higher than those of 2022. About 72,980 pregnant or breastfeeding women (PBW) are also suffering or expected to suffer elevated levels of acute malnutrition in the same period.</t>
  </si>
  <si>
    <t>BDI001Illness cases reported</t>
  </si>
  <si>
    <t>BDI001Buildings damaged</t>
  </si>
  <si>
    <t>BDI001Buildings destroyed</t>
  </si>
  <si>
    <t>BDI001Buildings in affected area</t>
  </si>
  <si>
    <t>BDI001Economic Losses</t>
  </si>
  <si>
    <t>World Population Review 19/02/2025</t>
  </si>
  <si>
    <t>https://worldpopulationreview.com/countries/lesotho</t>
  </si>
  <si>
    <t>Total ppulation of Lesotho 2024 according to World population review.</t>
  </si>
  <si>
    <t>LSO004Total population</t>
  </si>
  <si>
    <t>Lesotho INFO Accessed 16/08/2024</t>
  </si>
  <si>
    <t>https://www.lesotho-info.co.za/country/specials</t>
  </si>
  <si>
    <t>The total land mass of the ten districts of Lesotho since all the rural areas of the districts are facing high food insecurity.</t>
  </si>
  <si>
    <t>LSO004Landmass affected</t>
  </si>
  <si>
    <t>IPC 05/02/2025</t>
  </si>
  <si>
    <t>https://reliefweb.int/report/lesotho/lesotho-ipc-acute-food-insecurity-analysis-january-2025-march-2025-published-05-february-2025</t>
  </si>
  <si>
    <t xml:space="preserve"> The number of people exposed corresponds to the total population facing food insecurity including IPC Phase 1 to 5. Only the people from both very poor and poor households’ groups in rural areas of Lesotho are facing high food insecurity from January-March 2025 and therefore the whole of  the rural population from these districts are exposed and therefore the total populatin analysed of the 10 districts ( Berea, Butha-buthe, Leribe, Mafeteng, Maseru, Mohales hoek, Mokhotlong, Qachas nek,Quthing and Thaba tseka) is 1,505,411. This projection analysis was conducted in November 2024. Although it shows an improved food security situation compared to the May 2024 assessment and analysis (October 2024 - March 2025), it still  aligns with the lean season starting from October to March 2025. This is taken from IPC January -March 2025 projection period page 2 and it is chosen because it provides a comprehensive analysis of food insecurity  for all the districts in Lesotho. The reliabilty is set as medium because the methodologies used for data collection are generally consistent, though minor variations exist that could affect accuracy</t>
  </si>
  <si>
    <t>LSO004People exposed</t>
  </si>
  <si>
    <t>This figure includes a summation of level The number of affected corresponds to the total population facing food insecurity from IPC Phase 2 and above as outlined in the IPC projections for  January-March 2025 page 2, ( 595,106+334,692+0+0). IPC is used here because it provides a comprehensive analysis of food insecurity  for all the districts in Lesotho. The reliabilty is set as medium because the methodologies used for data collection are generally consistent, though minor variations exist that could affect accuracy</t>
  </si>
  <si>
    <t>LSO004People affected</t>
  </si>
  <si>
    <t>Given the difficult nature of the circumstances in Lesotho and the absence of up-to-date and reliable data from open sources, it is difficult to accurately estimate figures for this indicator</t>
  </si>
  <si>
    <t>LSO004People displaced</t>
  </si>
  <si>
    <t>OCHA 19/12/2024</t>
  </si>
  <si>
    <t>https://reliefweb.int/report/afghanistan/afghanistan-humanitarian-needs-and-response-plan-2025-december-2024</t>
  </si>
  <si>
    <t xml:space="preserve"> The total population of Afghanistan is estimated to pass 46 million in 2025 according to OCHA's estimates. The source is taken as it is the most recent and reliability is also set to high as it is up to date</t>
  </si>
  <si>
    <t>AFG001Total population</t>
  </si>
  <si>
    <t>World Bank accessed 18/11/2024; OCHA 19/12/2024</t>
  </si>
  <si>
    <t>https://prosperitydata360.worldbank.org/en/indicator/QOG+BD+wdi_area; https://reliefweb.int/report/afghanistan/afghanistan-humanitarian-needs-and-response-plan-2025-december-2024</t>
  </si>
  <si>
    <t>Affected land mass is the whole country landmass of Afghanistan as conflict and natural disasters contributed to humanitarian needs in all provinces and districts in Afghanistan. Though certain areas and populations are considered to be more severely affected, it is assumed that the entire country is experiencing a humanitarian crisis to a certain extent.</t>
  </si>
  <si>
    <t>AFG001Landmass affected</t>
  </si>
  <si>
    <t>The number of people exposed to the Complex crisis in Afghanistan corresponds to the total population of the country because conflict affects the entire country and is the primary driver of needs in Afghanistan. The people of Afghanistan face severe challenges due to economic instability, food insecurity, and inadequate healthcare. Women, children, and marginalised groups are particularly vulnerable, with millions requiring urgent humanitarian assistance to survive and rebuild their lives. The country is also severely impacted by natural hazards such as drought, flooding, and the earthquake. The entire country and therefore the entire population is exposed to various crises, though to different degrees. This figure is taken from OCHA HNRP 2025 since it is the most up-to-date source. The reliability of this data is high because it is up to date.</t>
  </si>
  <si>
    <t>AFG001People exposed</t>
  </si>
  <si>
    <t>The number of people affected by the Complex crisis in Afghanistan corresponds to the total population of the country because of the complexity and protracted nature of the conflict and natural hazards driving needs across the country, according to the revised Humanitarian Response Plan (HRP), all districts of the country experienced either severe, extreme, or catastrophic multisectoral needs. Therefore, we are excluding the previous number of people affected from the HNO and considering that the entire population is impacted by various crises.  This figure is taken from OCHA HNRP 2025 since it is the most up-to-date source. The reliability of this data is high because it is up to date.</t>
  </si>
  <si>
    <t>AFG001People affected</t>
  </si>
  <si>
    <t xml:space="preserve">IOM accessed 12/02/2025; UNHCR Accessed 25/02/2025 </t>
  </si>
  <si>
    <t>https://dtm.iom.int/online-interactive-resources/afghanistan-baseline-b1-assessment-2024; https://data.unhcr.org/en/situations/afghanistan</t>
  </si>
  <si>
    <t>Displacement in Afghanistan is a complex issue, compounded by both natural disasters and conflict. The number of people displaced by the crisis includes: the number of arrival IDPs from 2011 to 2020 (3254804), the number of arrival IDPs from 2021 to February 2024 (1241840), the number of returnees from abroad from 2021 to February 2024 (1305171), the number of IDP returnees from 2021 to February 2024 ( 1726209), and the number of registered Afghan refugees, asylum-seekers &amp; Afghans in refugee-like situation (in Iran, Pakistan, Tajikistan, Uzbekistan, Turkmenistan) as of 30 June 2024 (5,526,700 people). There are also undocumneted Afghans in Iran (500,000), Pakistan (468800) and Uzebakistan but  there are no official data provided by the Government of Uzbekistan.  Tracking refugees is challenging due to recurring displacement, particularly along border regions with Pakistan and Iran, where unofficial crossings are common. To avoid double counting and as there is no historical tracking of their number, the number of Afghans returning from neighbouring countries daily is not included. These figures are taken from IOM and UNCHR. These sources are the only ones providing regular updates on the number of displaced people; therefore, they are considered to have a medium reliability.</t>
  </si>
  <si>
    <t>AFG001People displaced</t>
  </si>
  <si>
    <t>OCHA accessed 24/02/2025</t>
  </si>
  <si>
    <t>https://public.tableau.com/app/profile/ocha.afghanistan.imu/viz/Afghanistan-Natural-Disasters_0/Situation</t>
  </si>
  <si>
    <t>From 1 August 2024 to 31 January 2025,  47 people were injured by natural disasters throughout Afghanistan. The source was chosen because it provides recent data and the reliability is the also set to high because it is up to date.</t>
  </si>
  <si>
    <t>AFG001Injuries reported</t>
  </si>
  <si>
    <t>OCHA accessed 24/02/2025; ACLED accessed 12/02/2025</t>
  </si>
  <si>
    <t>https://response.reliefweb.int/afghanistan/natural-disasters-dashboard;https://acleddata.com/explorer/</t>
  </si>
  <si>
    <t>All casualties between 01 August 2024 to 31 January 2025. The figure includes people who died due to conflict and natural disasters. It can be assumed that this is an underestimate given that insecurity in the country and remote locations where military offensives can occur make it difficult to track all fatalities. It also includes deaths related to some kind of natural disaster during the period. There may be additional premature deaths associated with food insecurity or illnesses and lack of health access, though this data is not available.</t>
  </si>
  <si>
    <t>AFG001Fatalities reported</t>
  </si>
  <si>
    <t>AFG001Fatalities in all crises</t>
  </si>
  <si>
    <t>The number of people in need is taken from the HNRP 2025. The people in need include Vulnerable residents (20.6M ), Natural disaster affected  (952K), Crossborder returnees (994K),  IDPs (205K ), and Refugees and asylum seekers(35K ) affected by conflict and natural disasters in Afghanistan as reported in the 2025 Humanitarian Needs and Response Plan.  Seasonal and climate-related shocks, natural disasters, and restrictive policies, particularly affecting women and girls, exacerbate Afghanistan's humanitarian needs, leading to heightened protection risks, food insecurity, inadequate healthcare, and poor water and sanitation conditions. The IPC analysis projects that from September 2024 to March 2025, around 11.6 million people will face food insecurity, classified in IPC Phase 3 (Crisis) or higher. However, the latest IPC analysis was not considered by ACAPS as an alternative source to represent the PiN in the INFORM severity index as it only considers food needs. Other needs such as health, livelihoods, clean drinking water, and protection are also high in Afghanistan. The reliability of this data is low because although it incorporate multi-sectoral assessments to calculate severity levels by area, this approach may not fully capture what is happening at the admin 3 level. The severity per area for the total people in need there might be an under/over-estimate.</t>
  </si>
  <si>
    <t>AFG001People in Need</t>
  </si>
  <si>
    <t>According to INFORM severity index methodology, the number of people facing Minimal humanitarian conditions or in Level 1= People exposed - People affected.  Since the whole population is exposed and affected by the complex crisis in Afghanistan, there are no people facing minimal humanitarian conditions.</t>
  </si>
  <si>
    <t>AFG001Minimal humanitarian conditions - Level 1</t>
  </si>
  <si>
    <t>According to INFORM SI methodology, the number of people in Level 2 is equal to the people affected minus the people in need. People in Level 2 might be facing some difficulties accessing basic services but can meet their needs without external assistance. The whole population is affected by the complex crisis in Afghanistan, and the People in Need figure is provided by OCHA's HNRP 2025.</t>
  </si>
  <si>
    <t>AFG001Stressed humanitarian conditions - Level 2</t>
  </si>
  <si>
    <t>According to the INFORM Severity Index methodology, the sum of people in levels 3, 4 and 5 is equal to the total number of people in need. To estimate the severity distribution of the people in need ACAPS used the PIN from the HNRP 2025 and take the severity levels from area severity. The people in level 4 of final severity are considered in level 4 and rest of the people in need are considered in level 3. There are no individuals classified at level 5. The reliability of this data is low because although it incorporate multi-sectoral assessments to calculate severity levels by area, this approach may not fully capture what is happening at the admin 3 level. The severity per area for the total people in need there might be an under/over-estimate.</t>
  </si>
  <si>
    <t>AFG001Moderate humanitarian conditions - Level 3</t>
  </si>
  <si>
    <t>AFG001Severe humanitarian conditions - Level 4</t>
  </si>
  <si>
    <t>AFG001Extreme humanitarian conditions - Level 5</t>
  </si>
  <si>
    <t>AFG001Crisis affected groups</t>
  </si>
  <si>
    <t>Protection Cluster, UNHCR 07/02/2025</t>
  </si>
  <si>
    <t>https://reliefweb.int/report/afghanistan/afghanistan-protection-analysis-update-january-december-2024</t>
  </si>
  <si>
    <t>According to the Protection Cluster, UNHCR reports that 6.3 million people are still displaced and facing severe restrictions on their rights, freedom of movement, and access to public life. Furthermore, the ban on girls' education beyond the 6th grade remains in effect, denying at least 1.5 million girls their right to education.</t>
  </si>
  <si>
    <t>AFG001People facing restricted access constraints</t>
  </si>
  <si>
    <t>AFG001Buildings damaged</t>
  </si>
  <si>
    <t>AFG001Buildings destroyed</t>
  </si>
  <si>
    <t>LSO004Injuries reported</t>
  </si>
  <si>
    <t>ACLED ACCESSED 19/02/2025</t>
  </si>
  <si>
    <t xml:space="preserve">The total Fatalities in Lesotho from 01/08/2024 to 01/02/2025  due to events such as  Battles, Violence against civilians, Explosions/Remote violence, Riots, Protests, Strategic developments according to ACLED is two. However, no reported fatitieis due to dorught and food insecurity during the last six months. </t>
  </si>
  <si>
    <t>LSO004Fatalities reported</t>
  </si>
  <si>
    <t>LSO004Fatalities in all crises</t>
  </si>
  <si>
    <t>The number of people in need includes the population in IPC Phase 3 and above living in the very poor and poor households’ groups in rural areas of the 10 analaysed districts ( Berea, Butha-buthe, Leribe, Mafeteng, Maseru, Mohales hoek, Mokhotlong, Qachas nek,Quthing and Thaba tseka) as reported by IPC analysis report for projection period January-March 2025 page 2. The source has been chosen due to the lack of an alternative comprehensive source. The reliability of this indicator is set as medium because despite being representative, food only constitutes one sectoral need, and the data is taken from the projected period analysis.</t>
  </si>
  <si>
    <t>LSO004People in Need</t>
  </si>
  <si>
    <t>This is according to IPC projections for January-March 2025 page 2. 575,305 people  are considered to be food insecurity  IPC phase 1.  
According to INFORM SI methodology, the number of people in Level 1 is equal to the people exposed minus the people affected minus the people in need. People in Level 1 are able to meet their basic needs without employing irreversible coping strategies. IPC was chosen here as it provides information on the humanitarian conditions of different people and the data includes high-quality information alongside some elements with lower quality, resulting in an overall medium reliability.</t>
  </si>
  <si>
    <t>LSO004Minimal humanitarian conditions - Level 1</t>
  </si>
  <si>
    <t>This is according to IPC projections for January-March 2025 page 2.  595,414 people  are considered to be food insecurity  IPC phase 2. According to INFORM SI methodology, the number of people in Level 2 is equal to the people affected minus people in need. People in Level 2 might be facing some difficulties accessing basic services but are able to meet their needs without external assistance. IPC was chosen here as it provides information on the humanitarian conditions of different people and the data includes high-quality information alongside some elements with lower quality, resulting in an overall medium reliability.</t>
  </si>
  <si>
    <t>LSO004Stressed humanitarian conditions - Level 2</t>
  </si>
  <si>
    <t>People facing IPC 3 outcomes were categorised under Level 3  according to IPC projections for January-March 2025 page 2. IPC was chosen here as it provides information on the humanitarian conditions of different people and the data includes high-quality information alongside some elements with lower quality, resulting in an overall medium reliability.</t>
  </si>
  <si>
    <t>LSO004Moderate humanitarian conditions - Level 3</t>
  </si>
  <si>
    <t>The number of people in level 4 corresponds to the number of people facing IPC phase 4, There are no people facing IPC phase 4. This is according to IPC projections for January-March 2025 page 2. IPC was chosen here as it provides information on the humanitarian conditions of different people and the data includes high-quality information alongside some elements with lower quality, resulting in an overall medium reliability.</t>
  </si>
  <si>
    <t>LSO004Severe humanitarian conditions - Level 4</t>
  </si>
  <si>
    <t>The number of people in level 5 corresponds to the number of people facing IPC phase 5. This is according to IPC projections for January-March 2025 page 2. There are no people facing IPC phase 5. IPC was chosen here as it provides information on the humanitarian conditions of different people and the data includes high-quality information alongside some elements with lower quality, resulting in an overall medium reliability.</t>
  </si>
  <si>
    <t>LSO004Extreme humanitarian conditions - Level 5</t>
  </si>
  <si>
    <t>LSO004Crisis affected groups</t>
  </si>
  <si>
    <t>LSO004People facing limited access constraints</t>
  </si>
  <si>
    <t>LSO004People facing restricted access constraints</t>
  </si>
  <si>
    <t>WFP ACCESSED 16/08/2024</t>
  </si>
  <si>
    <t>https://www.wfp.org/countries/lesotho</t>
  </si>
  <si>
    <t>Lesotho struggles with chronic malnutrition, particularly among children aged 2-3, where stunting (impaired growth due to malnutrition) rates at 34.5 percent. Micronutrient deficiencies (mainly iron and vitamin A) also remain a challenge, affecting more than half of children under 5 however there were no concrete figures at the time of reporting.</t>
  </si>
  <si>
    <t>LSO004Illness cases reported</t>
  </si>
  <si>
    <t>LSO004Buildings damaged</t>
  </si>
  <si>
    <t>LSO004Buildings destroyed</t>
  </si>
  <si>
    <t>LSO004Buildings in affected area</t>
  </si>
  <si>
    <t>LSO004Economic Losses</t>
  </si>
  <si>
    <t>OCHA 22/01/2025</t>
  </si>
  <si>
    <t>https://reliefweb.int/report/somalia/somalia-2025-humanitarian-needs-and-response-plan-hnrp</t>
  </si>
  <si>
    <t xml:space="preserve">Total population of Somalia according to the 2025 HNRP. </t>
  </si>
  <si>
    <t>SOM002Total population</t>
  </si>
  <si>
    <t>City Population Accessed 20/06/2024</t>
  </si>
  <si>
    <t>https://www.citypopulation.de/en/somalia/</t>
  </si>
  <si>
    <t>Landmass of Woqooyi Galbeed and  Bari regions, which host majority of refugees and asylum seekers.</t>
  </si>
  <si>
    <t>SOM002Landmass affected</t>
  </si>
  <si>
    <t>The number of people exposed corresponds to the Population of Woqooyi Galbeed and Bari regions, which host majority of refugees and asylum seekers. The figures are taken from City population as it provides the population of different regions of Somalia additionally, its reliabilty is low as the population figures is not up to date as it is based on City population data as of 2019.</t>
  </si>
  <si>
    <t>SOM002People exposed</t>
  </si>
  <si>
    <t xml:space="preserve"> UNHCR 07/02/2025 </t>
  </si>
  <si>
    <t>https://data.unhcr.org/en/documents/details/114237</t>
  </si>
  <si>
    <t xml:space="preserve">The number of people affected corresponds to refugees and asylum seekers as documented by UNHCR at the end of December 2024, a total of 41,765 refugees and asylum-seekers are registered in Somalia,  mainly from Ethiopia ( 27,041 asylum  seekers and refugees), Yemen (12,332 refugees  and asylum seekers) and Syria (1,769 refugees  and asylum seekes). The remaining 623 registered are from other countries. The reliability of data is medium because the methodologies used for data collection are generally consistent, though minor variations exist that could affect accuracy. </t>
  </si>
  <si>
    <t>SOM002People affected</t>
  </si>
  <si>
    <t xml:space="preserve">The number of people displaced corresponds to refugees and asylum seekers as documented by UNHCR  at the end of December 2024, a total of 41,521 refugees and asylum-seekers are registered in Somalia, mainly from Ethiopia ( 27,041 asylum  seekers and refugees), Yemen (12,332 refugees  and asylum seekers) and Syria (1,769 refugees  and asylum seekes). The remaining 623 registered are from other countries.. The reliability of data is medium because the methodologies used for data collection are generally consistent, though minor variations exist that could affect accuracy. </t>
  </si>
  <si>
    <t>SOM002People displaced</t>
  </si>
  <si>
    <t>There are anecdotal informatin on fatalities as a result of mixed migration however, there lacks concrete figures on the number of victims using this specifi migration route</t>
  </si>
  <si>
    <t>SOM002Fatalities reported</t>
  </si>
  <si>
    <t>ACLED Accessed  19/02/2025;</t>
  </si>
  <si>
    <t xml:space="preserve">https://acleddata.com/explorer/#1714654904371-01f34ad7-b1ac; </t>
  </si>
  <si>
    <t>Total fatalities reported in Somalia due to Battles, Violence against civilians, Explosions/Remote violence , Riots, Protests, Strategic developments from 01/08/2024 to 01/02/2025 (2,656).</t>
  </si>
  <si>
    <t>SOM002Fatalities in all crises</t>
  </si>
  <si>
    <t xml:space="preserve">The number of people in need includes all refugees and asylum seekers in Somalia need humanitarian assistance as reported by UNHCR. This source was chosen because it is the most reliable/the only source reporting the number of refugees/asylum seekers. The reliability of this data/indicator is medium because the data includes high-quality information alongside some elements with lower quality, resulting in an overall medium reliability. </t>
  </si>
  <si>
    <t>SOM002People in Need</t>
  </si>
  <si>
    <t xml:space="preserve"> UNHCR 07/02/2025   ; City Population Accessed 20/06/2024</t>
  </si>
  <si>
    <t>https://data.unhcr.org/en/documents/details/114237;  https://www.citypopulation.de/en/somalia/</t>
  </si>
  <si>
    <t xml:space="preserve">According to INFORM SI methodology, the number of people in Level 1 is equal to the people exposed minus the people affected. People in Level 1 are able to meet their basic needs without employing irreversible coping strategies. </t>
  </si>
  <si>
    <t>SOM002Minimal humanitarian conditions - Level 1</t>
  </si>
  <si>
    <t xml:space="preserve">According to INFORM SI methodology, the number of people in Level 2 is equal to the people affected minus the people in need. Since all the people affected are also in need, there are no people in Level 2. </t>
  </si>
  <si>
    <t>SOM002Stressed humanitarian conditions - Level 2</t>
  </si>
  <si>
    <t xml:space="preserve"> 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
  </si>
  <si>
    <t>SOM002Moderate humanitarian conditions - Level 3</t>
  </si>
  <si>
    <t>While some refugees may be facing Level 4 and 5 conditions, there is no information to indicate this.</t>
  </si>
  <si>
    <t>SOM002Severe humanitarian conditions - Level 4</t>
  </si>
  <si>
    <t xml:space="preserve">While some refugees may be facing Level 4 and 5 conditions, there is no information to indicate this. </t>
  </si>
  <si>
    <t>SOM002Extreme humanitarian conditions - Level 5</t>
  </si>
  <si>
    <t xml:space="preserve"> UNHCR 19/09/2024  ; City Population Accessed 20/06/2024</t>
  </si>
  <si>
    <t>https://data.unhcr.org/en/documents/details/111293;  https://www.citypopulation.de/en/somalia/</t>
  </si>
  <si>
    <t xml:space="preserve"> In this crisis, 2 out of 5 population groups are affected: Host community + refugees/asylum seekers. </t>
  </si>
  <si>
    <t>SOM002Crisis affected groups</t>
  </si>
  <si>
    <t>Total population of Somalia according to the 2025 Humanitarian Needs and Response Plan (HNRP)</t>
  </si>
  <si>
    <t>SOM001Total population</t>
  </si>
  <si>
    <t>World Bank Acessed 20/06/2024</t>
  </si>
  <si>
    <t>https://data.worldbank.org/indicator/AG.LND.TOTL.K2?locations=SO</t>
  </si>
  <si>
    <t>Total landmass as the whole country is considered affected by the complex crisis</t>
  </si>
  <si>
    <t>SOM001Landmass affected</t>
  </si>
  <si>
    <t>The number of people exposed to the complex crisis reflects the total population of the country as multiple regions are directly impacted by conflicts, inter-communal tensions, droughts, and floods, leading to widespread displacement. People are forced to seek refuge across state lines, further complicating the situation. Additionally, the country faces severe food insecurity, worsened by ongoing conflicts, disease outbreaks, and economic instability. While sources like IPC were considered, using IPC alone would limit the analysis to 4.4 million people in need—those facing IPC Phase 3 and above for the period of October to December. This figure does not fully capture the broader crisis affecting the entire country, which is why the Humanitarian Needs and Priorities Report (HNPR) was chosen for a more comprehensive overview.</t>
  </si>
  <si>
    <t>SOM001People exposed</t>
  </si>
  <si>
    <t>According to HNRP 2025, 9,080,000 people are affected by complex crisisin Somalia The figure is taken from HNRP 2025 page 16. Conflicts, inter-communal tensions, and floods directly impact regions, leading to the displacement of people who seek refuge across state lines. Additionally, the country is struggling with severe food insecurity, exacerbated by ongoing conflicts, disease outbreaks, and economic challenges. While sources like IPC were considered, using IPC alone would limit the analysis to 4.4 million people in need—those facing IPC Phase 3 and above for the period of October to December. This figure does not fully capture the broader crisis affecting the entire country, which is why the Humanitarian Needs and Priorities Report (HNPR) was chosen for a more comprehensive overview.</t>
  </si>
  <si>
    <t>SOM001People affected</t>
  </si>
  <si>
    <t xml:space="preserve">  UNHCR 07/02/2025 ; UNHCR 31/01/2025 ; UNHCR 07/02/2025  ;IOM 31/03/2023; OCHA 08/02/2023 </t>
  </si>
  <si>
    <t>https://data.unhcr.org/en/documents/details/114237; https://data.unhcr.org/en/situations/horn; https://reliefweb.int/report/somalia/dtm-displacement-atlas-baseline-2-report-somalia-august-2022; https://data.unhcr.org/en/documents/details/114240; https://reliefweb.int/report/somalia/somalia-humanitarian-needs-overview-2023-february-2023</t>
  </si>
  <si>
    <t>The total displaced population includes 2,949,000 internally displaced persons (IDPs) from 2023, plus 552,000 newly displaced between January and December 2024, bringing the total to 3,501,000, along with 3,100,000 in protracted displacement. Additionally, it accounts for 788,397 Somali refugees in neighboring countries, 41,765 refugees/asylum seekers within Somalia, and 955,414 refugee and IDP returnees. Refugees from other nationalities are not considered in this calculation, as their displacement is not primarily caused by the complex crisis in Somalia.</t>
  </si>
  <si>
    <t>SOM001People displaced</t>
  </si>
  <si>
    <t>There is information gap on this.</t>
  </si>
  <si>
    <t>SOM001Injuries reported</t>
  </si>
  <si>
    <t xml:space="preserve">ACLED Accessed  19/02/2025; </t>
  </si>
  <si>
    <t xml:space="preserve">https://acleddata.com/explorer/  </t>
  </si>
  <si>
    <t xml:space="preserve">Total fatalities reported in Somalia due to Battles, Violence against civilians, Explosions/Remote violence , Riots, Protests, Strategic developments from 01/08/2024 to 01/02/2025 (2584) </t>
  </si>
  <si>
    <t>SOM001Fatalities in all crises</t>
  </si>
  <si>
    <t>OCHA 22/01/2025; HDX 24/12/2024</t>
  </si>
  <si>
    <t>https://reliefweb.int/report/somalia/somalia-2025-humanitarian-needs-and-response-plan-hnrp ;https://data.humdata.org/dataset/som-jiaf-humanitarian-needs-pin-and-severity</t>
  </si>
  <si>
    <t xml:space="preserve">The number of people in need is taken from the HNRP 2025 available on page 14. However the HNRP (5.98M)is rounded off figure and so HDX Excel JIAF figure was used here to be able to estimate severity distribution levels acurately. </t>
  </si>
  <si>
    <t>SOM001People in Need</t>
  </si>
  <si>
    <t xml:space="preserve">OCHA 22/01/2025; </t>
  </si>
  <si>
    <t xml:space="preserve">According to INFORM severity index methodology, the number of people facing Minimal humanitarian conditions or in Level 1= People exposed - People Affected. According to HNRP 2025, the number of people affected is 9,080,000 (page 16). Additionally since the whole population is exposed to complex crisis in Somalia, the number of people exposed is the same as the total population which is 19,280,000. therefore the number of people in level 1 = (19,280,000-9,080,000). This approach is assigned as medium reliability because despite that the most recent HNO/HRP/HNRP, which incorporate multi-sectoral assessments has been used. However, given the fluid nature of humanitarian crises, severity levels may not fully capture sudden changes in needs. </t>
  </si>
  <si>
    <t>SOM001Minimal humanitarian conditions - Level 1</t>
  </si>
  <si>
    <t xml:space="preserve">According to the INFORM severity index methodology, people facing stressed humanitarian conditions or Level 2 = People affected - People in Need (PIN). The figure for people affected is privided by OCHA's HNRP 2025 page 16 and the People in Need figure is provided by OCHA's  2025 on page 14 however its a rounded off figure, The HDX exact figure was used here. (9,080,000-5,979,741). The reliabilty is assigned as medium because despite that the most recent HNO/HRP/HNRP, which incorporate multi-sectoral assessments has been used. However, given the fluid nature of humanitarian crises, severity levels may not fully capture sudden changes in needs. </t>
  </si>
  <si>
    <t>SOM001Stressed humanitarian conditions - Level 2</t>
  </si>
  <si>
    <t xml:space="preserve">HNRP  2025 contain the disaggregation of PIN by severity needed for the INFORM Severity Index, however the PiN figure provided  (5.98M) is a combination of all the seveirty levels. According to INFORM Severity Index methodology, the sum of people in levels 3, 4 and 5 is equal to the total number of people in need. The number of people in level 4 was provided by OCHA's HNRP page 15 and there was no people classified in level 5 as according HNRP 2025, severity of humanitarian needs saw marked improvements from  2024 to 2025 and therefore no population was classified in level 5. To estimate the number of people in level 3 = (PIN - people in level 4) = (5,979,741-3,100,000)=2879741. This approach is assigned as medium reliability because despite that the most recent HNO/HRP/HNRP, which incorporate multi-sectoral assessments has been used. However, given the fluid nature of humanitarian crises, severity levels may not fully capture sudden changes in needs. </t>
  </si>
  <si>
    <t>SOM001Moderate humanitarian conditions - Level 3</t>
  </si>
  <si>
    <t xml:space="preserve">The number of people in level 4 was taken from HNRP 2025 page 15. This approach is assigned as medium reliability because despite that the most recent HNO/HRP/HNRP, which incorporate multi-sectoral assessments has been used. However, given the fluid nature of humanitarian crises, severity levels may not fully capture sudden changes in needs. </t>
  </si>
  <si>
    <t>SOM001Severe humanitarian conditions - Level 4</t>
  </si>
  <si>
    <t xml:space="preserve">This is according to HNRP 2025. The severity of humanitarian needs saw marked improvements from  2024 to 2025. The inter-cluster needs severity analysis did not identify any district in catastrophic severity (phase 5). Additionally the reliabilty is assigned as medium because despite that the most recent HNO/HRP/HNRP, which incorporate multi-sectoral assessments has been used. However, given the fluid nature of humanitarian crises, severity levels may not fully capture sudden changes in needs. </t>
  </si>
  <si>
    <t>SOM001Extreme humanitarian conditions - Level 5</t>
  </si>
  <si>
    <t>OCHA 08/02/2023</t>
  </si>
  <si>
    <t>https://reliefweb.int/report/somalia/somalia-humanitarian-needs-overview-2023-february-2023</t>
  </si>
  <si>
    <t xml:space="preserve">In this crisis, all 5 population groups are affected: IDPs, host population, non-host population, refugees and asylum seekers, and returnees.’ </t>
  </si>
  <si>
    <t>SOM001Crisis affected groups</t>
  </si>
  <si>
    <t>Given the difficult nature of the circumstances in Somalia and the absence of up-to-date and reliable data from open sources, it is difficult to accurately estimate figures for this indicator</t>
  </si>
  <si>
    <t>SOM001People facing limited access constraints</t>
  </si>
  <si>
    <t>SOM001People facing restricted access constraints</t>
  </si>
  <si>
    <t>UNICEF 11/08/2024; IPC 23/09/2024; OCHA 22/01/2025</t>
  </si>
  <si>
    <t>https://www.unicef.org/somalia/media/4926/file/UNICEF%20Somalia%20Cholera%20Response%20August%202024.pdf.pdf; https://www.ipcinfo.org/ipc-country-analysis/details-map/en/c/1157950/?iso3=SOM; https://reliefweb.int/report/somalia/somalia-2025-humanitarian-needs-and-response-plan-hnrp</t>
  </si>
  <si>
    <t>An estimated 1.6 million cases of children aged 6 to 59 months are expected to experience acute malnutrition between August 2024 and July 2025. Despite improvements in the AWD/cholera situation in recent months, UNICEF and partners remain concerned that the  overall context in Somalia is conducive to a resurgence in cases and deaths if response efforts are not scaled up. In addition to the complex socio-political context and volatile security environment, the recent April-to-June Gu rainy season led to flooding that has destroyed critical health and WASH infrastructure, increasing the risk of rates of cholera transmission, As of the end of November 2024, a total of 19,800 cases had been reported, with 59% occurring in children under the age of five.</t>
  </si>
  <si>
    <t>SOM001Illness cases reported</t>
  </si>
  <si>
    <t>SOM001Buildings damaged</t>
  </si>
  <si>
    <t>SOM001Buildings destroyed</t>
  </si>
  <si>
    <t>SOM001Buildings in affected area</t>
  </si>
  <si>
    <t>SOM001Economic Losses</t>
  </si>
  <si>
    <t>OCHA 16/12/2024</t>
  </si>
  <si>
    <t>https://www.unocha.org/publications/report/south-sudan/south-sudan-humanitarian-needs-and-response-plan-2025-december-2024</t>
  </si>
  <si>
    <t>Total population of South Sudan according to the HNRP 2025 (13.4M) available on page 10 in the HNRP. The total population figures from the HNRP were preferred to accuratelly calculate level 1-5 PIN as given in the HNRP 2024 and avoid discrepancies.</t>
  </si>
  <si>
    <t>SSD001Total population</t>
  </si>
  <si>
    <t>City Population Accessed 22/05/2024</t>
  </si>
  <si>
    <t>https://www.citypopulation.de/en/southsudan/cities/</t>
  </si>
  <si>
    <t>The entirety of South Sudan's landmass is included in analyses as the country faces widespread impacts from conflict, floods, and displacement. Nearly 2 million people are internally displaced, while the ongoing floods are projected to affect over 3 million people, compounding the humanitarian crisis. Intercommunal clashes and violence from various parties continue to destabilize much of the country. Approximately 7.1 million people face severe food insecurity, with thousands enduring famine-like conditions. The conflict in Sudan, which erupted in April 2023, has further exacerbated the situation, as nearly 794,000 refugees and South Sudanese returnees have crossed into the country, adding strain to already overstretched resources and services.</t>
  </si>
  <si>
    <t>SSD001Landmass affected</t>
  </si>
  <si>
    <t xml:space="preserve">OCHA 16/12/2024; </t>
  </si>
  <si>
    <t>https://www.unocha.org/publications/report/south-sudan/south-sudan-humanitarian-needs-and-response-plan-2025-december-2024; https://data.unhcr.org/en/country/ssd;https://humanitarianaction.info/plan/1223</t>
  </si>
  <si>
    <t>The number of people exposed corresponds tothe total population of the country. This figure is taken from HNRP 2025 covering the year 2025.  The reliability of this source is medium becuse the situation on the ground is highly dynamic, and the data may no longer be accurate due to recent developments for which there is no updated source. South Sudan continues to grapple with pervasive insecurity, significant internal displacement, and a rise in refugees fleeing to neighboring countries amidst worsening food security and intercommunal violence. The influx of refugees into South Sudan since April 2023 exacerbates the situation, leaving the entire population vulnerable to the crisis
Since the entire country is exposed to the complex crisis, the entire population is considered affected</t>
  </si>
  <si>
    <t>SSD001People exposed</t>
  </si>
  <si>
    <t>UN Population Data Portal accessed 20/02/2025; 
OCHA 21/01/2025</t>
  </si>
  <si>
    <t>https://population.un.org/dataportal/data/indicators/49/locations/364/start/1990/end/2025/table/pivotbylocation?df=8dae93cb-3859-4e82-9f28-d5b8d41a0dfc;
https://reliefweb.int/report/afghanistan/afghanistan-snapshot-population-movements-january-december-2024-january-2025</t>
  </si>
  <si>
    <t>The total Population of Iran as of 2025. This source was chosen because it provides  regularly updated population estimates using data from censuses, surveys, and government records, making it more reliable than other sources.</t>
  </si>
  <si>
    <t>IRN004Total population</t>
  </si>
  <si>
    <t>UNHCR accessed 10/02/2025;  Statoids accessed 10/02/2025</t>
  </si>
  <si>
    <t>https://data.unhcr.org/en/country/irn ; http://www.statoids.com/uir.html</t>
  </si>
  <si>
    <t>The affected landmass in Iran due to the Afghan refugee crisis is the top 3 refugee-hosting regions considered as the geographic and human exposure to the refugee situation to avoid making a dramatic overestimate. This includes the provinces of Tehran, Isfahan, and Razavi Khorasan. This is still an overestimate. While refugee settlements are limited to specific provinces, only 4% of the 780,000 registered Afghan refugees in Iran live in 20 refugee settlements. The vast majority live in urban areas. An additional 2 million undocumented Afghans also live in urban areas.</t>
  </si>
  <si>
    <t>IRN004Landmass affected</t>
  </si>
  <si>
    <t>UNHCR accessed 10/02/2025; City Population accessed 10/02/2025; OCHA 21/01/2025</t>
  </si>
  <si>
    <t>https://www.citypopulation.de/en/iran/prov/admin/; https://data.unhcr.org/en/country/irn; https://reliefweb.int/report/afghanistan/afghanistan-snapshot-population-movements-january-december-2024-january-2025</t>
  </si>
  <si>
    <t>The number of people exposed in Iran due to the Afghan refugee crisis corresponds to the total population of the top 3 refugee-hosting regions considering geographic and human exposure to the refugee situation. This includes the provinces of Tehran, Isfahan, and Razavi Khorasan.  This figure is taken from the City Population. Almost 1.2 million people have returned to Afghanistan from Iran as of January 2025. So, the number of returnees is deducted from the exposed population. The figure for returnees is taken from OCHA. The reliability is set to low as it is based on estimations and the chance is high that it's an overestimation.</t>
  </si>
  <si>
    <t>IRN004People exposed</t>
  </si>
  <si>
    <t>UNHCR 19/02/2025; UNHCR accessed 10/02/2025; UNHCR accessed 10/02/2025; UNHCR accessed 10/02/2025; OCHA 21/01/2025</t>
  </si>
  <si>
    <t>https://data.unhcr.org/en/documents/details/114538; https://data.unhcr.org/en/country/irn; https://www.unhcr.org/ir/refugees-in-iran/; https://data.unhcr.org/en/situations/afghanistan?_gl=1*1oabc8o*_ga*NjMyMjA4NTUuMTcxNDAzOTg2Ng..*_ga_N9CH61RTNK*MTcxNDAzOTk3Ni4xLjAuMTcxNDAzOTk3Ni4wLjAuMA..*_rup_ga*NjMyMjA4NTUuMTcxNDAzOTg2Ng..*_rup_ga_EVDQTJ4LMY*MTcxNDAzOTg2Ni4xLjEuMTcxNDAzOTk3Ni4zOC4wLjA.#_ga=2.123647499.1234067279.1714039866-63220855.1714039867; https://reliefweb.int/report/afghanistan/afghanistan-snapshot-population-movements-january-december-2024-january-2025</t>
  </si>
  <si>
    <t xml:space="preserve">The number of people affected corresponds to 4.5million Afghan refugees and 1million Host community people affected by the crisis.The figure is taken from UNHCR's 3RP . This source was chosen because it provides regular updates to the overall numbers of Afghan refugees hosted in Iran and Pakistan. The reliability of this data is high as it is up to date. Almost 1.2 million people have returned to Afghanistan from Iran as of January 2025. But there is no clarity if they returned volunturily or these are undocumented refugees deported forcefully. Also the 3RP data is recent that published the total afghan refugees living in Iran is now 4.5 million. Thus this source and information is chosen and reliability is put high. </t>
  </si>
  <si>
    <t>IRN004People affected</t>
  </si>
  <si>
    <t>The number of people displaced is 4.5 Afghan refugees living in Iran. The figure is taken from UNHCR's 3RP . This source was chosen because it provides regular updates to the overall numbers of Afghan refugees hosted in Iran and Pakistan. The reliability of this data is high as it is up to date.</t>
  </si>
  <si>
    <t>IRN004People displaced</t>
  </si>
  <si>
    <t>It is unlikely that there are any fatalities caused directly by the refugee crisis. However, it can be assumed that premature deaths do accur in the refugee population duo to access constraints and poor living conditions. This is not verifiable or calculable, so it is not included.</t>
  </si>
  <si>
    <t>IRN004Fatalities reported</t>
  </si>
  <si>
    <t>This is the only crisis in Iran, and It is unlikely that there are any fatalities caused directly by the refugee crisis. However, it can be assumed that premature deaths do accur in the refugee population due to access constraints and poor living conditions. This is not verifiable or calculable, so it is not included.</t>
  </si>
  <si>
    <t>IRN004Fatalities in all crises</t>
  </si>
  <si>
    <t>UNHCR accessed 10/02/2025; UNHCR accessed 10/02/2025; UNHCR accessed 10/02/2025; OCHA 21/01/2025</t>
  </si>
  <si>
    <t>https://data.unhcr.org/en/country/irn; https://www.unhcr.org/ir/refugees-in-iran/; https://data.unhcr.org/en/situations/afghanistan?_gl=1*1oabc8o*_ga*NjMyMjA4NTUuMTcxNDAzOTg2Ng..*_ga_N9CH61RTNK*MTcxNDAzOTk3Ni4xLjAuMTcxNDAzOTk3Ni4wLjAuMA..*_rup_ga*NjMyMjA4NTUuMTcxNDAzOTg2Ng..*_rup_ga_EVDQTJ4LMY*MTcxNDAzOTg2Ni4xLjEuMTcxNDAzOTk3Ni4zOC4wLjA.#_ga=2.123647499.1234067279.1714039866-63220855.1714039867; https://reliefweb.int/report/afghanistan/afghanistan-snapshot-population-movements-january-december-2024-january-2025</t>
  </si>
  <si>
    <t xml:space="preserve">The number of People in Need includes 4.5million Afghan refugees and 1million Host community people affected by the crisis.The figure is taken from UNHCR's 3RP . This source was chosen because it provides regular updates to the overall numbers of Afghan refugees hosted in Iran and Pakistan. The reliability of this data is high as it is up to date. Almost 1.2 million people have returned to Afghanistan from Iran as of January 2025. But there is no clarity if they returned volunturily or these are undocumented refugees deported forcefully. Also the 3RP data is recent that published the total afghan refugees living in Iran is now 4.5 million. Thus this source and information is chosen and reliability is put high. </t>
  </si>
  <si>
    <t>IRN004People in Need</t>
  </si>
  <si>
    <t xml:space="preserve">According to INFORM SI methodology, the number of people in Level 1 is equal to the people exposed minus the people affected. People in Level 1 are able to meet their basic needs without employing irreversible coping strategies. Level 1 includes all people living in the three regions hosting the majority of refugees. Approximately 55% of refugees live in the provinces of Tehran, Isfahan, and Khorasan Razavi. Since most refugees and undocumented Afghans live in urban areas of Iran (96%), it is difficult to assume that all Iranians are exposed, for the purpose of the Severity Index, this crisis is limited in geographic scope to these most affected areas. </t>
  </si>
  <si>
    <t>IRN004Minimal humanitarian conditions - Level 1</t>
  </si>
  <si>
    <t>According to INFORM SI methodology, the number of people in Level 2 is equal to the people affected minus the people in need. There is no one considered to be in Level 2, because everyone who is affected (undocumented Afghans and Documented Afghan refugees in the country) is also assumed to be in need. Thus all Afghan refugees are considered to be at least at in moderate humanitarian condition.</t>
  </si>
  <si>
    <t>IRN004Stressed humanitarian conditions - Level 2</t>
  </si>
  <si>
    <t>According to INFORM Severity Index methodology, the sum of people in levels 3, 4 and 5 is equal to the total number of people in need. The number of people in Level 3 corresponds to the number of registered Afghan refugees (1.3 million), other Afghan refugees (.4 million) and host communities ! million) that are in need of assistance. There is a government response as well as UNHCR and limited NGO response to the refugees in the country. There are provisions to provide easier access to healthcare and education for refugees, alleviating the severity of some needs. However, they are still in need of assistance. They are considered to be in moderate need. The figure is taken from UNHCR's 3RP . This source was chosen because it provides regular updates to the overall numbers of Afghan refugees hosted in Iran and Pakistan. The reliability of this data is medium as the data includes high-quality information alongside some elements with lower quality, resulting in an overall medium reliability.</t>
  </si>
  <si>
    <t>IRN004Moderate humanitarian conditions - Level 3</t>
  </si>
  <si>
    <t>According to INFORM Severity Index methodology, the sum of people in levels 3, 4 and 5 is equal to the total number of people in need. The number of people in Level 4 corresponds to the number of Undocumented Afghans. This is because undocumented Afghans have extremely limited access to healthcare, economic opportunity, and education, and are constantly under threat of forced deportation from Iranian authorities. The dispersal of this population in urban areas means there is a limited coordinated response to their needs, putting them in severe humanitarian need. The reliability of this data is medium as the data includes high-quality information alongside some elements with lower quality, resulting in an overall medium reliability.</t>
  </si>
  <si>
    <t>IRN004Severe humanitarian conditions - Level 4</t>
  </si>
  <si>
    <t>According to INFORM Severity Index methodology, the sum of people in levels 3, 4 and 5 is equal to the total number of people in need. There is no information of any Afghan refugee facing extreme humanitarian condition.</t>
  </si>
  <si>
    <t>IRN004Extreme humanitarian conditions - Level 5</t>
  </si>
  <si>
    <t xml:space="preserve"> In this crisis, 3 out of 5 population groups are affected: host population, refugees and asylum seekers, and returnees.</t>
  </si>
  <si>
    <t>IRN004Crisis affected groups</t>
  </si>
  <si>
    <t>World Population Review accessed 05/01/2025</t>
  </si>
  <si>
    <t xml:space="preserve">The total population of Pakistan as of 19 November 2024. The source is reliable as it shows updated live data considering the population movement. The number of registered refugees, undocumented Afghans living in Pakistan, and Pakistani refugees in Afghanistan are not counted to avoid double counting. The reliability is medium as the situation on the ground is highly dynamic, and the data may no longer be accurate due to recent developments for which there is no updated source. </t>
  </si>
  <si>
    <t>PAK001Total population</t>
  </si>
  <si>
    <t>World Bank accessed 10/12/2024</t>
  </si>
  <si>
    <t>https://data.worldbank.org/indicator/AG.LND.TOTL.K2?locations=PK</t>
  </si>
  <si>
    <t>The landmass affected is the whole landmass of Pakistan as a country. The whole country is affected by different types of conflict, drought, and natural hazards. Landmass data is from the last World Bank figure of 2021, which is not recent and but unlikely to have changed significantly.</t>
  </si>
  <si>
    <t>PAK001Landmass affected</t>
  </si>
  <si>
    <t>The number of people exposed corresponds to the total population of the country. Since the whole country is affected by different types of conflict, drought, and natural hazards, the entire population is considered to be exposed. This figure is taken from the World Population Review. It is valid as of 19/11/2024. This source is taken since it is the most up-to-date figure. The reliability of this data is medium because it is based on projections.</t>
  </si>
  <si>
    <t>PAK001People exposed</t>
  </si>
  <si>
    <t>World Bank 03/10/2024, WFP 02/11/2023; IPC 21/02/2025; UNHCR accessed 20/11/2024; UNHCR accessed 20/11/2024;  IDMC accessed 20/11/2024</t>
  </si>
  <si>
    <t>https://reliefweb.int/report/pakistan/wfp-pakistan-floods-situation-report-september-2023; https://www.worldbank.org/en/country/pakistan/overview; https://www.ipcinfo.org/ipc-country-analysis/details-map/en/c/1157024/?iso3=PAK; https://data.unhcr.org/en/situations/afghanistan; https://data.unhcr.org/en/country/afg; https://www.internal-displacement.org/database/displacement-data/</t>
  </si>
  <si>
    <t>The number of people affected corresponds to the number of people living in the poverty line and people living below the poverty line in 2024 (World Bank data) across Pakistan.  The number of people affected by different crises is taken from the World Bank and World Population Review. COVID-19 precautionary measure, the catastrophic 2022 floods and macroeconomic volatility, poverty has increased and had a devastating impact on the economy and people living below the poverty. It is usually difficult to estimate the affected population from natural hazards and sudden-onset crises. Pakistan has been facing multiple overlapping crises that affected people by different scale, such as extreme monsoon hazards like floods, high level of food insecurity, clashes between militant groups and security forces,  polio endemic etc which has made the stimation of affected population number as complex, and it is unclear how many people have been affected or displaced. So, we are not including these numbers from each crisis to avoid overlap. The IPC figures are restricted to three provinces (Sindh, Balochistan, and Khyber Pakhtunkhwa). As the World Bank data is based on the whole country, we considered the flood-affected people to be included here.  The reliability of this indicator is medium because it is based on estimations.</t>
  </si>
  <si>
    <t>PAK001People affected</t>
  </si>
  <si>
    <t>IDMC accessed 20/11/2024; UNICEF 28/11/2024</t>
  </si>
  <si>
    <t>https://www.internal-displacement.org/database/displacement-data/;  https://reliefweb.int/report/pakistan/unicef-pakistan-humanitarian-situation-report-no-3-1-july-30-september-2024</t>
  </si>
  <si>
    <t>Displacement in pakistan seems temporary as many return to their homes after incidents or hazards. Displacement happen in Pakistan frequently on a regular basis derived from natural hazards, internal conflicts, poverty etc. The number of people displaced by the crisis includes the total number of IDPs as of 2023 and the 2024 monsoon flood. These figures are taken from IDMC and UNICEF. The reliability of this data is medium because it is based on projections/estimations.</t>
  </si>
  <si>
    <t>PAK001People displaced</t>
  </si>
  <si>
    <t>UNICEF 28/11/2024</t>
  </si>
  <si>
    <t>https://reliefweb.int/report/pakistan/unicef-pakistan-humanitarian-situation-report-no-3-1-july-30-september-2024</t>
  </si>
  <si>
    <t xml:space="preserve">The figure for the people injured is the total number of injured people in the 2024 flood. </t>
  </si>
  <si>
    <t>PAK001Injuries reported</t>
  </si>
  <si>
    <t>ACLED accessed 10/02/2025; UNICEF 28/11/2024</t>
  </si>
  <si>
    <t>All conflict-related fatalities between 1 August and 31 January 2025 across all provinces as counted by ACLED and fatalities from the 2024 monsoon flood. So far no health (i.e. malnutrition) deaths have been included due to data gaps.</t>
  </si>
  <si>
    <t>PAK001Fatalities reported</t>
  </si>
  <si>
    <t>PAK001Fatalities in all crises</t>
  </si>
  <si>
    <t>UNICEF 05/12/2024</t>
  </si>
  <si>
    <t>https://reliefweb.int/report/pakistan/humanitarian-action-children-2025-pakistan</t>
  </si>
  <si>
    <t>The number of people in need includes people facing extreme climate change, acute food insecurity, displaced people from the 2022 flood and Afgan refugees living in Pakistan. The figure is taken from UNICEF. The breakdown of the different severity levels is not provided by UNICEF. So, only the overall PIN figure is considered. Although the publication is recent, UNICEF used  the number from Census 2023 demographic figures and 2023 SMART survey. So, the reliability of this data is low because it is not up to date.</t>
  </si>
  <si>
    <t>PAK001People in Need</t>
  </si>
  <si>
    <t>World Bank 03/10/2024, WFP 02/11/2023; IPC 21/02/2025; World Population Review accessed 20/11/2024; UNHCR accessed 31/12/2024; IDMC accessed 05/01/2025</t>
  </si>
  <si>
    <t>https://www.worldbank.org/en/country/pakistan/overview; https://reliefweb.int/report/pakistan/wfp-pakistan-floods-situation-report-september-2023; https://www.ipcinfo.org/ipc-country-analysis/details-map/en/c/1157024/?iso3=PAK; https://worldpopulationreview.com/countries/pakistan-population; https://data.unhcr.org/en/situations/afghanistan; https://www.internal-displacement.org/database/displacement-data/</t>
  </si>
  <si>
    <t>According to INFORM SI methodology, the number of people in Level 1 is equal to the people exposed minus the people affected. People in Level 1 are able to meet their basic needs without employing irreversible coping strategies. The reliability of this data is medium because it is based on projections/estimations.</t>
  </si>
  <si>
    <t>PAK001Minimal humanitarian conditions - Level 1</t>
  </si>
  <si>
    <t>UNICEF 05/12/2024; World Bank 03/10/2024, WFP 02/11/2023; IPC 21/02/2025; UNHCR accessed 20/11/2024; IDMC accessed 20/11/2024</t>
  </si>
  <si>
    <t>https://reliefweb.int/report/pakistan/humanitarian-action-children-2025-pakistan; https://reliefweb.int/report/pakistan/wfp-pakistan-floods-situation-report-september-2023; https://www.dawn.com/news/1866389#:~:text=These%2C%20together%20with%20fiscal%20consolidation,falling%20below%20the%20poverty%20line; https://www.ipcinfo.org/ipc-country-analysis/details-map/en/c/1157024/?iso3=PAK; https://data.unhcr.org/en/situations/afghanistan; https://www.internal-displacement.org/database/displacement-data/</t>
  </si>
  <si>
    <t>According to INFORM SI methodology, the number of people in Level 2 is equal to the people affected minus the people in need. In Pakistan, over 104.9 million people are considered to be affected as they are living below the poverty line, among those 35.7million are in need of humanitarian assistance due to flood. So the rest of the affected people are considered to have at least stressed level humanitarian condition. People in Level 2 might be facing some difficulties accessing basic services but are able to meet their needs without external assistance. The reliability of this data is medium because it is based on projections/estimations.</t>
  </si>
  <si>
    <t>PAK001Stressed humanitarian conditions - Level 2</t>
  </si>
  <si>
    <t>UNICEF 05/12/2024; IPC 21/02/2025</t>
  </si>
  <si>
    <t>https://reliefweb.int/report/pakistan/humanitarian-action-children-2025-pakistan; https://www.ipcinfo.org/ipc-country-analysis/details-map/en/c/1159508/</t>
  </si>
  <si>
    <t>According to the INFORM Severity Index methodology, the sum of people in levels 3, 4 and 5 is equal to the total number of people in need. To estimate the severity distribution of the people in need ACAPS used the IPC analysis in the projection period of projected period of Nov 2024 - Mar 2025. The number of people in level 4 corresponds to the number of people who are facing an Emergency food insecurity level (IPC Phase 4) in the projected period of Nov 2024 - Mar 2025. The IPC acute food insecurity analysis in Pakistan covered 68 floods-affected, vulnerable rural districts across Balochistan, Sindh, and Khyber Pakhtunkhwa, encompassing approximately 50.8 million people or 20 per cent of Pakistan’s total population. According to the IPC analysis, no one is facing Catastrophic levels, and about 1,706,195 million people are at IPC phase 4, so they are considered to have severe humanitarian needs. The rest of the people from the PiN figure are considered to have at least moderate humanitarian needs.  The reliability of this data is medium because it is based on projections/estimations.</t>
  </si>
  <si>
    <t>PAK001Moderate humanitarian conditions - Level 3</t>
  </si>
  <si>
    <t>IPC 21/02/2025</t>
  </si>
  <si>
    <t>https://www.ipcinfo.org/ipc-country-analysis/details-map/en/c/1159508/</t>
  </si>
  <si>
    <t>PAK001Severe humanitarian conditions - Level 4</t>
  </si>
  <si>
    <t>PAK001Extreme humanitarian conditions - Level 5</t>
  </si>
  <si>
    <t>PAK001Crisis affected groups</t>
  </si>
  <si>
    <t>UNHCR Accessed 23/01/2025 ;</t>
  </si>
  <si>
    <t>https://data.unhcr.org/en/situations/afghanistan</t>
  </si>
  <si>
    <t>The number of people facing limited access constraints includes registered Afgan refugees, Afgan Citizenship Card holders, and unregistered members of registered families living in Pakistan. The figure is taken from UNHCR. The reliability is set to high as it is up to date.</t>
  </si>
  <si>
    <t>PAK001People facing limited access constraints</t>
  </si>
  <si>
    <t>The number of people facing restricted access constraints includes the undocumented Afgan refugees living in Pakistan. The figure is taken from UNHCR. The reliability is set to high as it is up to date.</t>
  </si>
  <si>
    <t>PAK001People facing restricted access constraints</t>
  </si>
  <si>
    <t>NDMA 11/2024</t>
  </si>
  <si>
    <t>https://ndma.gov.pk/storage/publications/December2024/jOXrgqK4iqOaC2GeFaih.pdf</t>
  </si>
  <si>
    <t xml:space="preserve">The number of buildings damaged because of the 2024 monsoon flood </t>
  </si>
  <si>
    <t>PAK001Buildings damaged</t>
  </si>
  <si>
    <t xml:space="preserve">The number of buildings destroyed because of the 2024 monsoon flood </t>
  </si>
  <si>
    <t>PAK001Buildings destroyed</t>
  </si>
  <si>
    <t>HDX 23/12/2024</t>
  </si>
  <si>
    <t>https://data.humdata.org/dataset/ssd-jiaf-humanitarian-needs-pin-and-severity</t>
  </si>
  <si>
    <t>This figure is taken from HDX 2025 covering the year 2025.  The reliability of this source is medium becuse the situation on the ground is highly dynamic, and the data may no longer be accurate due to recent developments for which there is no updated source. South Sudan continues to grapple with pervasive insecurity, significant internal displacement, and a rise in refugees fleeing to neighboring countries amidst worsening food security and intercommunal violence. The influx of refugees into South Sudan since April 2023 exacerbates the situation, leaving the entire population vulnerable to the crisis
Since the entire country is exposed to the complex crisis, the entire population is considered affected</t>
  </si>
  <si>
    <t>SSD001People affected</t>
  </si>
  <si>
    <t xml:space="preserve"> IOM 27/11/2024; UNHCR 31/01/2025 ; UNHCR 31/01/2025; OCHA 29/11/2024</t>
  </si>
  <si>
    <t>https://dtm.iom.int/reports/south-sudan-mobility-tracking-round-15-initial-data-release; https://data.unhcr.org/en/situations/southsudan; https://data.unhcr.org/en/country/ssd; https://reliefweb.int/report/south-sudan/south-sudan-floods-snapshot-29-november-2024</t>
  </si>
  <si>
    <t>The number of displaced people includes total number of IDPs (1,844,914), incoming refugees/asylum seekers(527,737) , returning refugees (2,895,002) and outgoing South Sudanese refugees in other countries (2,277,390) . While the number of returnees seems high, the dynamics of displacements and returns in South Sudan are complex. Some movements labelled as "returns" actually constitute back and forth movements which happen over the course of a person's lifetime. As of 29 November, about 379,000 
people are displaced by floods  in 22 counties and the Abyei Administrative Area,  in South Sudan. This number is expected to rise as the rainy season continues. This figure has been included in the above.</t>
  </si>
  <si>
    <t>SSD001People displaced</t>
  </si>
  <si>
    <t>Although some people have been injured, there is no reliable information on the cumilative figures</t>
  </si>
  <si>
    <t>SSD001Injuries reported</t>
  </si>
  <si>
    <t>ACLED accessed 17/01/2025</t>
  </si>
  <si>
    <t>In South Sudan, the ongoing complex crisis has resulted in widespread violence, flooding, and displacement. Between 01 August 2024 and 01 February 2025, violence alone caused a significant number of fatalities. However, the impacts of other crises remain underreported. Approximately 1.4 million people have been affected by flooding across 44 counties and the Abyei Administrative Area, with the majority of those affected residing in Jonglei and Northern Bahr el Ghazal states, accounting for over 51% of the impacted population. Despite the extensive scale of displacement, food insecurity, and flooding, there is a critical lack of data on fatalities linked directly to these factors. This information gap hampers a comprehensive understanding of the true human toll of South Sudan's multi-faceted crisis.</t>
  </si>
  <si>
    <t>SSD001Fatalities reported</t>
  </si>
  <si>
    <t>SSD001Fatalities in all crises</t>
  </si>
  <si>
    <t>https://www.ipcinfo.org/ipc-country-analysis/details-map/en/c/1158829/?iso3=SSD;https://www.unocha.org/publications/report/south-sudan/south-sudan-humanitarian-needs-and-response-plan-2025-december-2024</t>
  </si>
  <si>
    <t>The number of people in need is taken from the HDX 2025. HDX figure is used here as it provided breakdown of area severity levels of the people in need and due to lack of suitable alternative source that mirror the current situation of the complex crisis in south sudan. HNRP 9.3M figure is not used here as HNRP 2025 does not provide the severity levels of the people in need and hence not possible to compute the severity level. its reliabilty is also adjusted to low because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 IPC also shares projection for December 2024- March 2025  an puts the PIN figure at 6.0 million, however this only shares the food insecurity situation while the SSD complex crisis includes drivers such as conflict, floods, economic situation etc hence it was not selected as it did offer an overview of the situation.</t>
  </si>
  <si>
    <t>SSD001People in Need</t>
  </si>
  <si>
    <t>OCHA 16/12/2024; HDX 23/12/2024</t>
  </si>
  <si>
    <t>https://www.unocha.org/publications/report/south-sudan/south-sudan-humanitarian-needs-and-response-plan-2025-december-2024;https://data.humdata.org/dataset/ssd-jiaf-humanitarian-needs-pin-and-severity</t>
  </si>
  <si>
    <t xml:space="preserve">According to INFORM severity index methodology, the number of people facing Minimal humanitarian conditions or in Level 1= People exposed - People affected. </t>
  </si>
  <si>
    <t>SSD001Minimal humanitarian conditions - Level 1</t>
  </si>
  <si>
    <t>According to the INFORM severity index methodology, people facing Stressed humanitarian conditions or Level 2 = People Affected - People in Need (PIN). This figure is provided by HDX 2025. Some of these individuals have also been impacted by the recent heavy rains and flooding, potentially worsening their situation and increasing the affected population. During the rainy season, an estimated 3.3 million people were projected to be affected. The reliabilty is  adjusted to low because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t>
  </si>
  <si>
    <t>SSD001Stressed humanitarian conditions - Level 2</t>
  </si>
  <si>
    <t>The figure for level 3 is taken from HDX 2025 as it provided area severity levels.  This approach was used as the HNRP 2025 did not have the different severity levels. Some of these individuals have also been impacted by the recent heavy rains and flooding, potentially worsening their situation and increasing the affected population. This rainy season, an estimated 3.3 million people were projected to be affected. its reliabilty is also adjusted to low because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t>
  </si>
  <si>
    <t>SSD001Moderate humanitarian conditions - Level 3</t>
  </si>
  <si>
    <t>The figure is taken from HDX 2025 as it provided area severity levels of the people in need. This approach was used as the HNRP 2025 did not have the different severity levels. Some of these individuals have also been impacted by the recent heavy rains and flooding, potentially worsening their situation and increasing the affected population. This rainy season, an estimated 3.3 million people were projected to be affected. Its reliabilty is also adjusted to low because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t>
  </si>
  <si>
    <t>SSD001Severe humanitarian conditions - Level 4</t>
  </si>
  <si>
    <t>https://www.unocha.org/publications/report/south-sudan/south-sudan-humanitarian-needs-and-response-plan-2025-december-2024; https://data.humdata.org/dataset/ssd-jiaf-humanitarian-needs-pin-and-severity</t>
  </si>
  <si>
    <t>According to INFORM Severity Index methodology, the number of people afected is equql to the levels 2 and above. To estimate the severity distribution of the people in need ACAPS used the figures provided by HDX 2025. HDX provided the number of people affected - 11,289,748 and severity levels 2 - 199615, level 3- 4890163 and level 4 - 3520310. and  therefore the number of people in level 5 = people affected - people in levels 2+3+4. ( 11,289,748 -8,610,088=2,679660. This approach was used as the HNRP 2025 did not have the different severity levels. NB. Some of these individuals have also been impacted by the recent heavy rains and flooding, potentially worsening their situation and increasing the affected population. This rainy season, an estimated 3.3 million people were projected to be affected.Additionally its reliabilty is also adjusted to low because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t>
  </si>
  <si>
    <t>SSD001Extreme humanitarian conditions - Level 5</t>
  </si>
  <si>
    <t>OCHA 28/11/2023</t>
  </si>
  <si>
    <t>https://reliefweb.int/report/south-sudan/south-sudan-humanitarian-needs-and-response-plan-2024-issued-november-2023</t>
  </si>
  <si>
    <t>In this crisis, all 5 population groups are affected: Host, Refugees, Non-host, IDPs, Returnees</t>
  </si>
  <si>
    <t>SSD001Crisis affected groups</t>
  </si>
  <si>
    <t>Given the difficult nature of the circumstances in South Sudan and the absence of up-to-date and reliable data from open sources, it is difficult to accurately estimate figures for this indicator</t>
  </si>
  <si>
    <t>SSD001People facing limited access constraints</t>
  </si>
  <si>
    <t>SSD001People facing restricted access constraints</t>
  </si>
  <si>
    <t>OCHA 18/10/2024;WHO 20/08/2024; UNICEF 11/02/2025; IPC 18/11/2024</t>
  </si>
  <si>
    <t>https://reliefweb.int/report/south-sudan/south-sudan-humanitarian-snapshot-september-2024; https://www.afro.who.int/sites/default/files/2024-09/Measles%20Outbreak%20and%20Response%20Weekly%20Situation%20Update_Week%2026%2C%202024.pdf; https://reliefweb.int/report/south-sudan/unicef-south-sudan-cholera-flash-update-no-4-23-december-2-february-2025. ; https://reliefweb.int/report/south-sudan/south-sudan-ipc-acute-food-insecurity-and-acute-malnutrition-analysis-september-2024-july-2025-published-18-november-2024</t>
  </si>
  <si>
    <t xml:space="preserve">  According to WHO, As of Epi week 32, 2024, 3,160 suspected measles cases were reported, whereby 173 were lab-confirmed plus  According to IPC analysis the nutrition situation has deteriorated in South Sudan, with an estimated 2.1 million children aged 6-59 months suffering  elevated levels of acute malnutrition between July 2024 and June 2025, including 650,000 cases of Severe Acute Malnutrition (SAM). About 1.11 million pregnant or breastfeeding women (PBW) are also suffering or expected to suffer elevated levels of acute malnutrition in the same period. OCHA further reports that as the rainy season intensified in the country, an increase of malaria cases continued, causing morbidity and fatalities, especially among children however there were no concrete figures at the time of reporting, As of February 2025, 26,811 cholera cases and 455 deaths were reported in 32 out of 80 counties across 7 states, and 1 administrative area. Children are the most affected, with age groups 0-4 years and 5-14 years accounting for 51% (29% and 22%, respectively) of the total cases.</t>
  </si>
  <si>
    <t>SSD001Illness cases reported</t>
  </si>
  <si>
    <t>SSD001Buildings damaged</t>
  </si>
  <si>
    <t>SSD001Buildings destroyed</t>
  </si>
  <si>
    <t>SSD001Buildings in affected area</t>
  </si>
  <si>
    <t>SSD001Economic Losses</t>
  </si>
  <si>
    <t>World Population Accessed 20/01//2025</t>
  </si>
  <si>
    <t>https://worldpopulationreview.com/countries/nigeria-population</t>
  </si>
  <si>
    <t>The population of Nigeria in 2024.</t>
  </si>
  <si>
    <t>NGA003Total population</t>
  </si>
  <si>
    <t>Food Security Cluster  14/04/2023</t>
  </si>
  <si>
    <t>https://nigeria.opendataforafrica.org</t>
  </si>
  <si>
    <t>Taraba, Benue, Plateau, Nasarawa states are affected by the crisis and their whole landmass are considered.</t>
  </si>
  <si>
    <t>NGA003Landmass affected</t>
  </si>
  <si>
    <t>Food Security Cluster  01/11/2024</t>
  </si>
  <si>
    <t>https://fscluster.org/sites/default/files/2024-11/FINAL_2024%20_October_Fiche-NIgeria.pdf</t>
  </si>
  <si>
    <t xml:space="preserve">Total population of Taraba, Benue, Plateau, Nasarawa exposed to Middle Belt crisis which corresponding to the population who are facing IPC phase 1, 2, 3, 4 and 5; October to December 2024 projection period. The figure is taken from Food Security Cluster analysis published in November 2024 for projection period October to December 2024, page 4. Although the period has elapsed. This source is chosen due to the lack of an alternative comprehensive source . The reliability of this indicator is set as medium because despite being representative, food only constitutes one sectoral need. </t>
  </si>
  <si>
    <t>NGA003People exposed</t>
  </si>
  <si>
    <t xml:space="preserve">The number of people affected corresponds to all the people facing IPC Phase 2 to 5 in the regions affected by the Middle belt crisis: Taraba, Benue,Nasarawa, Plateau states during the period October to December 2024. The figure is taken from Food Security Cluster analysis published in November 2024 for projection period October to December 2024, page 4. Although the period has elapsed. This source is chosen due to the lack of an alternative comprehensive source . The reliability of this indicator is set as medium because despite being representative, food only constitutes one sectoral need. </t>
  </si>
  <si>
    <t>NGA003People affected</t>
  </si>
  <si>
    <t>IOM 30/12/2024</t>
  </si>
  <si>
    <t>https://dtm.iom.int/reports/nigeria-north-central-and-north-west-displacement-report-round-15-december-2024</t>
  </si>
  <si>
    <t>The number of people displaced by Middle belt criss includes the total number of IDPs in Benue, Plateau and Nasarawa states; the figure is taken from IOM page 5. This figure could also be an underestimation since assessments by IOM to establish the number of IDPs did not include Taraba state, which is also affected by this crisis and therefore it is considered to have a medium reliability. Additionally IOM is chosen because it provides regular updates on the number of displaced people</t>
  </si>
  <si>
    <t>NGA003People displaced</t>
  </si>
  <si>
    <t>No available info.</t>
  </si>
  <si>
    <t>NGA003Injuries reported</t>
  </si>
  <si>
    <t>ACLED Accessed 20/02/2025</t>
  </si>
  <si>
    <t>Number of fatalities from 01/08/2024 to 01/02/2025 in Benue, Nassarawa, Plateau, Taraba states. These areas are most affected by the Middle Belt crisis. However, some of the fatalities may not be related to this crisis. There could also potentially be fatalities in other states related to this crisis.</t>
  </si>
  <si>
    <t>NGA003Fatalities reported</t>
  </si>
  <si>
    <t xml:space="preserve"> ACLED Accessed 20/02/2025 ; OCHA 01/11/2024</t>
  </si>
  <si>
    <t>https://acleddata.com/explorer/#1714654904371-01f34ad7-b1ac ; https://www.unocha.org/publications/report/nigeria/nigeria-floods-situation-report-no-5-1-november-2024</t>
  </si>
  <si>
    <t>Number of fatalities in Nigeria based on ACLED data from 01/08/2024  to 01/02/2025 due Battles, Violence against civilians, Explosions/Remote violence, Riots, Protests, Strategic developments (4,665) plus As of  1 November 2024, 321 lives have been lost due to ongoing floods across Nigeria. According to OCHA, 34 states have been severely affected by floods..</t>
  </si>
  <si>
    <t>NGA003Fatalities in all crises</t>
  </si>
  <si>
    <t xml:space="preserve">The total PIN for the crisis is from the number of food insecure people in Taraba, Benue, Plateau and Nasarawa states, which is corresponding to the population who are facing IPC phase 3, 4 and 5 for October to December 2024 projection period. Although the period has elapsed. The figure is taken from Food Security Cluster Analysis published in November 2024 Page 4. This source is chosen due to the lack of an alternative comprehensive source . The reliability of this indicator is set as medium because despite being representative, food only constitutes one sectoral need. </t>
  </si>
  <si>
    <t>NGA003People in Need</t>
  </si>
  <si>
    <t xml:space="preserve"> The number of people who are exposed to the crisis however not affected or in needs of urgent humanitarian assistance. People in Level 1 are able to meet their basic needs without employing irreversible coping strategies. This level is matched with the population who are facing IPC phase 1; October to December 2024 projection period.The minimal level comprise of Minimal conditions ( Level 1) = People Exposed - People affected - People in need. The figure is taken from Food Sesurity Cluster anaysis published in November 2024 page 4.Although the period has elapsed. The reliability of this indicator is set as medium because despite being representative, food only constitutes one sectoral need. </t>
  </si>
  <si>
    <t>NGA003Minimal humanitarian conditions - Level 1</t>
  </si>
  <si>
    <t xml:space="preserve"> The number of people who are affected by the crisis however not in need of urgent humanitarian assistance. Needs are higher than level 1 but are still not life-threatening. People in Level 2 might be facing some difficulties accessing basic services but are able to meet their needs without external assistance. This level is matched with the population who are facing IPC phase 2; October to December2024 projection period.Although the period has elapsed. The stressed  level comprise of Minimal conditions ( Level 2) = People affected - People in need. The figure is taken from Food Security Cluster analysis published in November 2024 for projection period October to December, page 4. This source is chosen because it provides information on the humanitarian conditions of different people and due to the lack of an alternative comprehensive source. The reliability of this indicator is set as medium because despite being representative, food only constitutes one sectoral need. </t>
  </si>
  <si>
    <t>NGA003Stressed humanitarian conditions - Level 2</t>
  </si>
  <si>
    <t>This level is matched with the population who are facing IPC phase 3; October to December 2024 projection period, which is  moderate humanitarian condition-(level 3). The figure is taken from Food Security Cluster analysis published in November 2024 for projection period October to December 2024, page 4. Although the period has elapsed. This source is chosen because it provides information on the humanitarian conditions of different people and due to the lack of an alternative comprehensive source. The reliability of this indicator is set as medium because despite being representative, food only constitutes one sectoral need</t>
  </si>
  <si>
    <t>NGA003Moderate humanitarian conditions - Level 3</t>
  </si>
  <si>
    <t xml:space="preserve"> The people in needs are corresponding to the population who are facing IPC phase 3, 4 and 5 October to December 2024 projection period. All of them are facing IPC phase 3, and IPC 4 for Benue and Taraba state  and no one is placed in IPC 5. Therefore Moderate humanitarian conditions - Level 3 is matched with People in IPC phase 3 and Severe humanitarian condtions (level 4) is marched with IPC 4. Extreme humanitarian conditions - Level 5 are 0. The figure is taken from Food Security Cluster analysis published in November 2024 for projection period October to December, page 4. Although the period has elapsed. This source is chosen because it provides information on the humanitarian conditions of different people and due to the lack of an alternative comprehensive source. The reliability of this indicator is set as medium because despite being representative, food only constitutes one sectoral need</t>
  </si>
  <si>
    <t>NGA003Severe humanitarian conditions - Level 4</t>
  </si>
  <si>
    <t xml:space="preserve"> The people in needs are corresponding to the population who are facing IPC phase 3, 4 and 5; October to December 2024 projection period. All of them are facing IPC phase 3, and IPC 4 for Benue and Taraba state  therefore  Moderate humanitarian conditions - Level 3 is matched with People in IPC phase 3 and Severe humanitarian conditions - Level 4  is marched with IPC 4 and Extreme humanitarian conditions - Level 5 are 0. The figure is taken from Food Security Cluster analysis published in November 2024 for projection period October to December, page 4. Although the period has elapsed. This source is chosen because it provides information on the humanitarian conditions of different people and due to the lack of an alternative comprehensive source. The reliability of this indicator is set as medium because despite being representative, food only constitutes one sectoral need</t>
  </si>
  <si>
    <t>NGA003Extreme humanitarian conditions - Level 5</t>
  </si>
  <si>
    <t>IOM 02/07/2024</t>
  </si>
  <si>
    <t>https://dtm.iom.int/reports/nigeria-north-central-and-north-west-round-14-idp-atlas-june-2024; https://fscluster.org/es/ne_nigeria/document/cadre-harmonise-identification-risk</t>
  </si>
  <si>
    <t>In this crisis, 2 out of 5 population groups are affected; Hosts and IDPs.</t>
  </si>
  <si>
    <t>NGA003Crisis affected groups</t>
  </si>
  <si>
    <t>Considering the complexity of the situation and current reliable data from open sources is not available, which limits the capacity to provide accurate figure.</t>
  </si>
  <si>
    <t>NGA003People facing limited access constraints</t>
  </si>
  <si>
    <t>NGA003People facing restricted access constraints</t>
  </si>
  <si>
    <t>NGA003Illness cases reported</t>
  </si>
  <si>
    <t>NGA003Buildings damaged</t>
  </si>
  <si>
    <t>NGA003Buildings destroyed</t>
  </si>
  <si>
    <t>NGA003Buildings in affected area</t>
  </si>
  <si>
    <t>NGA003Economic Losses</t>
  </si>
  <si>
    <t>World Population Accessed 20/02//2025</t>
  </si>
  <si>
    <t>NGA004Total population</t>
  </si>
  <si>
    <t>NBS Accessed 19/04/2024</t>
  </si>
  <si>
    <t xml:space="preserve">The Lake Chad Basin region in Nigeria faces a deteriorating security situation. This region includes Borno, Yobe and Adamawa states. These regions have been affected by the crisis and the sum of their landmass has been considered. </t>
  </si>
  <si>
    <t>NGA004Landmass affected</t>
  </si>
  <si>
    <t>OCHA 23/01/2025; HDX 16/12/2024</t>
  </si>
  <si>
    <t>https://reliefweb.int/report/nigeria/nigeria-2025-humanitarian-needs-and-response-plan-january-2025; https://data.humdata.org/dataset/nga-jiaf-humanitarian-needs-pin-and-severity</t>
  </si>
  <si>
    <t>Borno, Yobe and Adamawa states are exposed to the crisis; facing a deteriorating security situation, with high number of security incidents. Therefore, the total of the population of the three states has been considered as people exposed to the Lake Chad Basin crisis. The figure for the total population in the HNRP is 16M. However, the exact figure from the Nigeria JIAF excel (16,052,586) is used here so as to be able to estimate the severity distribution of people in need and avoid discripancy. The figure is taken from Nigeria JIAF excel published in December 2024. This source is choosen because its analysis primarily focuses on the so-called BAY states (Borno, Adamawa and Yobe) in north-east Nigeria, given the magnitude and severity of needs in this region caused by a domestic armed conflict. The reliabilty of this data is medium  because the situation on the ground is highly dynamic, and the data may no longer be accurate due to recent developments for which there is no updated source.</t>
  </si>
  <si>
    <t>NGA004People exposed</t>
  </si>
  <si>
    <t>Borno, Yobe and Adamawa states have been affected by the crisis. Therefore the whole population of the three states have been condsidered affected to the Boko Haram crisis. This corresponds to the HNO five levels of severity of needs: minimal, stress, severe, extreme, and catastrophic. The figure for the total population in the HNRP is 16M. However, the exact figure from the Nigeria JIAF excel (16,052,586) is used here so as to be able to estimate the severity distribution of people in need and avoid discripancy. This figure is taken from HDX  Nigeria JIAF excel published in December 2024. This source is choosen because its analysis primarily focuses on the so-called BAY states (Borno, Adamawa and Yobe) in north-east Nigeria, given the magnitude and severity of needs in this region caused by a domestic armed conflict. The reliabilty of this data is medium  because the situation on the ground is highly dynamic, and the data may no longer be accurate due to recent developments for which there is no updated source.</t>
  </si>
  <si>
    <t>NGA004People affected</t>
  </si>
  <si>
    <t>UNHCR 20/01/2025; UNHCR 14/01/2025</t>
  </si>
  <si>
    <t>https://data.unhcr.org/fr/documents/details/113944; https://data.unhcr.org/en/documents/details/113832</t>
  </si>
  <si>
    <t>The number of people displaced by Bok Haram crisis includes the sum of number of people internally displaced by Boko Haram (2,255,595), the  total number of returnees to the northeast (2,110,477) and Nigerian refugees in neighbouring countries(Niger- 121,377 , Chad -, 21,882  Cameroon- 126,008 ). The figures are taken from UNHCR all population snapshot as of December  2024 and that of Principal Refugees, IDPs and Stateless Persons dashboard as of December  2024. This source was used as it provides a wider view of the crisis and due to its regular updates on the numbers of displaced people. Additionally the reliabilty is set as medium because  the methodologies used for data collection are generally consistent, though minor variations exist that could affect accuracy.</t>
  </si>
  <si>
    <t>NGA004People displaced</t>
  </si>
  <si>
    <t>NGA004Injuries reported</t>
  </si>
  <si>
    <t xml:space="preserve"> ACLED Accessed 20/01/2025 </t>
  </si>
  <si>
    <t>Number of fatalities related to the insurgency from 01/08/2024 to 01/02/2025  in Borno, Adamawa and Yobe states</t>
  </si>
  <si>
    <t>NGA004Fatalities reported</t>
  </si>
  <si>
    <t xml:space="preserve"> ACLED Accessed 20/02/2025 ;OCHA 01/11/2024</t>
  </si>
  <si>
    <t>https://acleddata.com/explorer/; https://www.unocha.org/publications/report/nigeria/nigeria-floods-situation-report-no-5-1-november-2024</t>
  </si>
  <si>
    <t>Number of fatalities in Nigeria based on ACLED data from 01/08/2024  to 01/02/2025 due Battles, Violence against civilians, Explosions/Remote violence, Riots, Protests, Strategic developments (4,665) plus As of 1 November 2024, 321 lives have been lost due to ongoing floods across Nigeria. According to OCHA, 34 states have been severely affected by floods..</t>
  </si>
  <si>
    <t>NGA004Fatalities in all crises</t>
  </si>
  <si>
    <t>OCHA 23/01/2025;</t>
  </si>
  <si>
    <t>https://reliefweb.int/report/nigeria/nigeria-2025-humanitarian-needs-and-response-plan-january-2025</t>
  </si>
  <si>
    <t xml:space="preserve">These include the people in need in Borno, Adamawa and Yobe states, according to the 2025 HNRP. These three states are impacted by the Lake Chad Basin region crisis in Nigeria which face a deteriorating security situation. This figure is taken from HNRP 2025 published in January. The PIN distribution figure provided by HNRP 2025, summed up all the five levels. However at ACAPS, PIN is equal to level 3, 4 and 5. To compute the PIN figure we placed all the people in level 1 and level 2 in level 3 so as we can get the overalL people in in need for Bay states which is (level 3 =(Level 1 -40,000+ Level 2- 940,000+ Level 3- 4,940,000) =7,870,000. The figures for PIN severity levels are taken from HNRP page 17. This source is choosen because its analysis primarily focuses on the so-called BAY states (Borno, Adamawa and Yobe) in north-east Nigeria, given the magnitude and severity of needs in this region caused by a domestic armed conflict. The reliabilty of this data is medium  because despite that the most recent HNO/HRP/HNRP, which incorporate multi-sectoral assessments has been used. However, given the fluid nature of humanitarian crises, severity levels may not fully capture sudden changes in needs.
</t>
  </si>
  <si>
    <t>NGA004People in Need</t>
  </si>
  <si>
    <t>The PIN distribution figure provided by HNRP 2025, summed up all the five levels. However at ACAPS, PIN is equal to level 3, 4 and 5. Therefore we placed all th e people in level 1 and 2 in level 3 and people in level 4 in level 4 and level 5 in level 5.  According to INFORM SI methodology, the number of people in Level 1 is equal to the people exposed minus the people affected. People in Level 1 are able to meet their basic needs without employing irreversible coping strategies. The minimal level comprise of Minimal conditions ( Level 1) = People Exposed - People affected.  ( Level 2 )People affected - People in need.</t>
  </si>
  <si>
    <t>NGA004Minimal humanitarian conditions - Level 1</t>
  </si>
  <si>
    <t xml:space="preserve"> The PIN distribution figure provided by HNRP 2025, summed up all the five levels. However at ACAPS, PIN is equal to level 3, 4 and 5. Therefore we placed all th e people in level 1 and 2 in level 3 and people in level 4 in level 4 and level 5 in level 5. According to INFORM SI methodology, the number of people in Level 2 is equal to the people affected minus the people in need. People in Level 2 might be facing some difficulties accessing basic services but are able to meet their needs without external assistance. Therefore stressed  humanitarian conditions ( Level 2 )People affected - People in need. </t>
  </si>
  <si>
    <t>NGA004Stressed humanitarian conditions - Level 2</t>
  </si>
  <si>
    <t xml:space="preserve">The 2025 HNRP provided the number of people in need however the PIN figure included all the 5 levels. However  PIN figure at ACAPS  is level 3-5. To compute this level we placed all the people in level 1 and level 2 in level 3 so as we can get the overal people  in need for Bay states which is (level 3 =(Level 1 -40,000+ Level 2- 940,000+ Level 3- 4,940,000) =5,920,000. The PIN figure severity distribution is taken from HNRP page 17. This approach is assigned as medium reliability because despite that the most recent HNO/HRP/HNRP, which incorporate multi-sectoral assessments has been used. However, given the fluid nature of humanitarian crises, severity levels may not fully capture sudden changes in needs. </t>
  </si>
  <si>
    <t>NGA004Moderate humanitarian conditions - Level 3</t>
  </si>
  <si>
    <t xml:space="preserve">The PIN distribution figure provided by HNRP 2025, summed up all the five levels. However at ACAPS, PIN is equal to level 3, 4 and 5. Therefore we placed all th e people in level 1 and 2 in level 3 and people in level 4 in level 4 and level 5 in level 5. Therefore the number of people in level 4 according to HNRP 2025 =1,950,000.This approach is assigned as medium reliability because despite that the most recent HNO/HRP/HNRP, which incorporate multi-sectoral assessments has been used. However, given the fluid nature of humanitarian crises, severity levels may not fully capture sudden changes in needs. </t>
  </si>
  <si>
    <t>NGA004Severe humanitarian conditions - Level 4</t>
  </si>
  <si>
    <t xml:space="preserve">The PIN distribution figure provided by HNRP 2025, summed up all the five levels. However at ACAPS, PIN is equal to level 3, 4 and 5. Therefore we placed all th e people in level 1 and 2 in level 3 and people in level 4 in level 4 and level 5 in level 5. Therefore the number of people in level 5 according to HNRP 2025 =0.This approach is assigned as medium reliability because despite that the most recent HNO/HRP/HNRP, which incorporate multi-sectoral assessments has been used. However, given the fluid nature of humanitarian crises, severity levels may not fully capture sudden changes in needs. </t>
  </si>
  <si>
    <t>NGA004Extreme humanitarian conditions - Level 5</t>
  </si>
  <si>
    <t>https://reliefweb.int/report/nigeria/nigeria-humanitarian-needs-overview-2024#:~:text=Five%20themes%20were%20identified%20as,and%20involuntary%20relocations%20and%20resettlement</t>
  </si>
  <si>
    <t>The affected groups are residents, IDPs and returnees, and refugees.</t>
  </si>
  <si>
    <t>NGA004Crisis affected groups</t>
  </si>
  <si>
    <t>NGA004People facing limited access constraints</t>
  </si>
  <si>
    <t>NGA004People facing restricted access constraints</t>
  </si>
  <si>
    <t>OCHA 14/05/2024; FC 08/03/2024; OCHA28/10/2024</t>
  </si>
  <si>
    <t>https://reliefweb.int/report/nigeria/borno-adamawa-and-yobe-lean-season-food-security-and-nutrition-crisis-multi-sector-plan-2024;https://fscluster.org/es/ne_nigeria/document/cadre-harmonise-identification-risk; https://reliefweb.int/report/nigeria/nigeria-situation-report-28-oct-2024#:~:text=Also%20in%20north%2Deast%20Nigeria,relocation%20sites%20were%20acutely%20malnourished.</t>
  </si>
  <si>
    <t>In the BAY states, 4.8 million people are also likely to face severe food insecurity over the lean season (June-August 2024). Although the period has elapsed , reports from various humanitarian organisations indicate rising levels of acute malnutrition across the country. for instance a 15 October report from the International Committee of the Red Cross (ICRC) indicated a 24 per cent increase in malnutrition cases among young children in healthcare facilities it supports in north-east Nigeria.</t>
  </si>
  <si>
    <t>NGA004Illness cases reported</t>
  </si>
  <si>
    <t>NGA004Buildings damaged</t>
  </si>
  <si>
    <t>NGA004Buildings destroyed</t>
  </si>
  <si>
    <t>NGA004Buildings in affected area</t>
  </si>
  <si>
    <t>NGA004Economic Losses</t>
  </si>
  <si>
    <t>World Population Accessed 20/02//2024</t>
  </si>
  <si>
    <t>NGA007Total population</t>
  </si>
  <si>
    <t>NBS Accessed 17/07/2023</t>
  </si>
  <si>
    <t xml:space="preserve">North-west Nigeria has been hit by an unprecedented wave of kidnappings, maiming, killings, population displacements, cattle rustling, and disruption of socio-economic activities due to the rise of armed bandits in the region. 
North-west Nigeria includes the Sokoto, Kebbi, Niger, Kaduna, Katsina and Zamfara states. All the mentioned states landmass has been exposed to the violence incidents and insecurity and their whole landmass are included. </t>
  </si>
  <si>
    <t>NGA007Landmass affected</t>
  </si>
  <si>
    <t xml:space="preserve">North-west Nigeria has been hit by an unprecedented wave of kidnappings, maiming, killings, population displacements, cattle rustling, and disruption of socio-economic activities due to the rise of armed bandits in the region. North-west Nigeria includes Zamfara, Kaduna, Niger, Sokoto, Kebbi and Katsina states and their population have been considered as exposed to the Northwest Banditry.  It is also corresponding to the population who are facing IPC phase 1, 2, 3, 4 and 5; October -December 2024  projection period in the mentioned states, The figure is taken from  Food Security Cluster analysis published in November 2024 for projection period October to December 2024, page 4. This source is chosen due to the lack of an alternative comprehensive source . The reliability of this indicator is set as medium because despite being representative, food only constitutes one sectoral need. </t>
  </si>
  <si>
    <t>NGA007People exposed</t>
  </si>
  <si>
    <t>People affected are estimated by taking the population who are facing IPC phase 2, 3, 4 and 5 in the affected areas: Zamfara, Kaduna, Niger, Sokoto, Kebbi and Katsina states. The projected period October to December 2024 have been taken. According to inform severity methodology People affected = Level 2 + Level 3 + Level 4 + Level 5. The figure is taken from  Food Security Cluster analysis published in November 2024 for projection period October to December 2024, page 4. This source is chosen due to the lack of an alternative comprehensive source . The reliability of this indicator is adjusted to medium because the data includes high-quality information alongside some elements with lower quality, resulting in an overall medium reliability.</t>
  </si>
  <si>
    <t>NGA007People affected</t>
  </si>
  <si>
    <t>The number of people displaced by North west banditry incudes; 640,111  IDPs in North West  states, and  124,508 refugees from NW Nigeria in Maradi (Niger) . Some areas in assessed states were inaccessible due to ongoing violence/conflict, so the number of IDPs is likely to be higher than reported hence its medium reliabilty. IOM was considered here however it was not suitable because assessments by IOM to establish the number of IDPs did not include  Kebbi state, which are also affected by this crisis. The figures are taken from UNHCR Dashboard for All Population Snapshot and that of Principal Refugees, IDPs and Stateless Persons. UNHCR is chosen here because of its monthy updates of the people displaced and its wider view of the crisis.</t>
  </si>
  <si>
    <t>NGA007People displaced</t>
  </si>
  <si>
    <t>NGA007Injuries reported</t>
  </si>
  <si>
    <t xml:space="preserve"> ACLED Accessed 20/02/2025</t>
  </si>
  <si>
    <t xml:space="preserve">Total Fatalities from 01/08/2024 to 01/02/2025 in Sokoto, Kebbi, Niger, Kaduna, Katsina and Zamfara states, which are most affected by north west banditry. Some of these fatalities may actually be related to the Middle Belt crisis. </t>
  </si>
  <si>
    <t>NGA007Fatalities reported</t>
  </si>
  <si>
    <t xml:space="preserve"> ACLED Accessed 20/02/2025; OCHA 01/11/2024</t>
  </si>
  <si>
    <t>https://acleddata.com/explorer/#1714654904371-01f34ad7-b1ac; https://www.unocha.org/publications/report/nigeria/nigeria-floods-situation-report-no-5-1-november-2024</t>
  </si>
  <si>
    <t>Number of fatalities in Nigeria based on ACLED data from 01/08/2024  to 01/02/2025 due Battles, Violence against civilians, Explosions/Remote violence, Riots, Protests, Strategic developments (4,665) plus As of 1 November2024, 321 lives have been lost due to ongoing floods across Nigeria. According to OCHA, 34 states have been severely affected by floods.</t>
  </si>
  <si>
    <t>NGA007Fatalities in all crises</t>
  </si>
  <si>
    <t>The total PIN for the crisis is from the number of food insecure people in Sokoto, Kebbi, Niger, Kaduna, Katsina and Zamfara states, which corresponding to the population who are facing IPC phase 3, 4 and 5; October to December 2024 projection period. There is addition error in the PIN provided by FSC (7,701085). the correct figure is (7,701,082) NB:The HNO/HNRP analysis primarily focuses on the so-called BAY states (Borno, Adamawa and Yobe) in north-east Nigeria, it only captures the magnitude and severity of needs of the BAY region caused by a domestic armed conflict. Therefore the food cluster source was used as it provides a wider view of the other crisis. The reliability of this source is also adjusted to medium because the data includes high-quality information alongside some elements with lower quality, resulting in an overall medium reliability. The figures are taken from the Food Security Cluster published in November 2024 for projection period October to December  2024 page 4.</t>
  </si>
  <si>
    <t>NGA007People in Need</t>
  </si>
  <si>
    <t>The minimal level comprise of Minimal conditions ( Level 1) = People Exposed - People affected - People in need. The number of people who are exposed to the crisis however not affected or in needs of urgent humanitarian assistance. There may be some needs but are not life-threatening. This level is matched with the population who are facing IPC phase 1; October to December 2024 projection period. 
NB:The HNO analysis primarily focuses on the so-called BAY states (Borno, Adamawa and Yobe) in north-east Nigeria, it only captures the magnitude and severity of needs of the BAY region caused by a domestic armed conflict. Therefore the food cluster source was used as it provides a wider view of the other crisis. The reliability of this source is also adjusted to medium because the data includes high-quality information alongside some elements with lower quality, resulting in an overall medium reliability.</t>
  </si>
  <si>
    <t>NGA007Minimal humanitarian conditions - Level 1</t>
  </si>
  <si>
    <t>The stressed l level comprise of Minimal conditions ( Level 2) = People affected - People in need. The number of people who are affected by the crisis however not in needs of urgent humanitarian assistance. Needs are higher than level 1 but are still not life-threatening. The affected population can meet their needs by applying coping strategies. 
This level is matched with the population who are facing IPC phase 2 October to December 2024 projection period in the Food Security Cluster published in November 2024. 
NB:The HNO analysis primarily focuses on the so-called BAY states (Borno, Adamawa and Yobe) in north-east Nigeria, it only captures the magnitude and severity of needs of the BAY region caused by a domestic armed conflict. Therefore the food cluster source was used as it provides a wider view of the other crisis. The reliability of this source is also adjusted to medium because the data includes high-quality information alongside some elements with lower quality, resulting in an overall medium reliability.</t>
  </si>
  <si>
    <t>NGA007Stressed humanitarian conditions - Level 2</t>
  </si>
  <si>
    <t>The people in needs are corresponding to the population who are facing IPC phase 3, 4 and 5; October to December 2024 projection period. All of them are facing IPC phase 3 and 4 and none is placed in phase 5. Therefore Moderate humanitarian conditions - Level 3 is matched with People in IPC phase 3 and Severe humanitarian conditions - Level 4 is matched with people in IPC phase 4. No population in IPC phase 5. NB:The HNO analysis primarily focuses on the so-called BAY states (Borno, Adamawa and Yobe) in north-east Nigeria, it only captures the magnitude and severity of needs of the BAY region caused by a domestic armed conflict. Therefore the food cluster source was used as it provides a wider view of the other crisis. The reliability of this source is also adjusted to medium because the data includes high-quality information alongside some elements with lower quality, resulting in an overall medium reliability. The figures are taken from Food Security Cluster published in November 2024, projection period  October to December 2024 page 4.</t>
  </si>
  <si>
    <t>NGA007Moderate humanitarian conditions - Level 3</t>
  </si>
  <si>
    <t xml:space="preserve">The people in needs are corresponding to the population who are facing IPC phase 3, 4 and 5; October to December 2024 projection period in the Food Security Cluster published in November 2024 Page 4 . All of them are facing IPC phase 3 and 4 and noone is placed in phase 5. Therefore Moderate humanitarian conditions - Level 3 is matched with People in IPC phase 3 and Severe humanitarian conditions - Level 4 is matched with people in IPC phase 4. No population in IPC phase 5.  NB:The HNO analysis primarily focuses on the so-called BAY states (Borno, Adamawa and Yobe) in north-east Nigeria, it only captures the magnitude and severity of needs of the BAY region caused by a domestic armed conflict. Therefore the food cluster source was used as it provides a wider view of the other crisis. The reliability of this source is also adjusted to medium because the data includes high-quality information alongside some elements with lower quality, resulting in an overall medium reliability. </t>
  </si>
  <si>
    <t>NGA007Severe humanitarian conditions - Level 4</t>
  </si>
  <si>
    <t>The people in needs are corresponding to the population who are facing IPC phase 3, 4 and 5; October to December 2024 projection period in the Food Security Cluster published in November 2024 page 4. All of them are facing IPC phase 3 and 4 and none is placed in phase 5. Therefore Moderate humanitarian conditions - Level 3 is matched with People in IPC phase 3 and Severe humanitarian conditions - Level 4 is matched with people in IPC phase 4. No population in IPC phase 5. NB:The HNO analysis primarily focuses on the so-called BAY states (Borno, Adamawa and Yobe) in north-east Nigeria, it only captures the magnitude and severity of needs of the BAY region caused by a domestic armed conflict. Therefore the food cluster source was used as it provides a wider view of the other crisis. The reliability of this source is also adjusted to medium because the data includes high-quality information alongside some elements with lower quality, resulting in an overall medium reliability</t>
  </si>
  <si>
    <t>NGA007Extreme humanitarian conditions - Level 5</t>
  </si>
  <si>
    <t>UNHCR 12/08/2024; UNHCR 20/11/2024; Food Security Cluster  01/11/2024</t>
  </si>
  <si>
    <t>https://data.unhcr.org/en/documents/details/110512; https://data.unhcr.org/en/documents/details/111973; https://fscluster.org/sites/default/files/2024-11/FINAL_2024%20_October_Fiche-NIgeria.pdf</t>
  </si>
  <si>
    <t>In this crisis, 2 out of 5 population groups are affected: residents and IDPs.</t>
  </si>
  <si>
    <t>NGA007Crisis affected groups</t>
  </si>
  <si>
    <t>NGA007People facing limited access constraints</t>
  </si>
  <si>
    <t>NGA007People facing restricted access constraints</t>
  </si>
  <si>
    <t>NGA007Illness cases reported</t>
  </si>
  <si>
    <t>NGA007Buildings damaged</t>
  </si>
  <si>
    <t>NGA007Buildings destroyed</t>
  </si>
  <si>
    <t>NGA007Buildings in affected area</t>
  </si>
  <si>
    <t>NGA007Economic Losses</t>
  </si>
  <si>
    <t>NGA008Total population</t>
  </si>
  <si>
    <t>https://nigeria.opendataforafrica.org/xspplpb/nigeria-census</t>
  </si>
  <si>
    <t>The states that host 98% of Cameroonian refugees are considered exposed to the crisis and their landmass were included. This includes: Cross River, Taraba and Benue states.</t>
  </si>
  <si>
    <t>NGA008Landmass affected</t>
  </si>
  <si>
    <t>The states that host 98% of Cameroonian refugees are considered exposed to the crisis and the whole population have been included. This includes: Cross River, Taraba and Benue states. The figures are taken from NBS data portal as of 2016. The reliabilty of this data is set as low because the population figure is not up to date as it is based on census data from 2016.</t>
  </si>
  <si>
    <t>NGA008People exposed</t>
  </si>
  <si>
    <t>UNHCR 11/12/2024</t>
  </si>
  <si>
    <t>https://data.unhcr.org/en/documents/details/113077</t>
  </si>
  <si>
    <t>Total number of registered cameroonian refugees (69,475) and 32,000 Unregistered  Cameroonian refugees. As of 30 September 2024, out of the 32,000, 21,443 have been registered as Asylum seekers in Nigeria. All these  have been considered affected by the crisis. Host communities might have been affected, however there is no available informaiton. The figures are taken from UNHCR dashboard for cameroonian refugees in Nigeria as of 30/09/2024 published in December. UNHCR is chosen as it provides a wider view of the crisis and due to its regular updates of the refugee numbers. The reliability is set as medium because the data includes high-quality information alongside some elements with lower quality, resulting in an overall medium reliability.</t>
  </si>
  <si>
    <t>NGA008People affected</t>
  </si>
  <si>
    <t>The number of people displaced includes the total number of registered (69,475) cameroonian refugees and 32,000 unregistered cameroonian refugees. As of 30
September 2024, out of the 32,000, 21,443 have been registered as Asylum seekers in Nigeria according to UNHCR. The figures are as of september 2024 published in December 2024. The UNHCR  is chosen because it provides regular updates and a wider view of the displaced people due to  this crisis and its reliabilty set to medium because the methodologies used for data collection are generally consistent, though minor variations exist that could affect accuracy</t>
  </si>
  <si>
    <t>NGA008People displaced</t>
  </si>
  <si>
    <t>NGA008Injuries reported</t>
  </si>
  <si>
    <t>NGA008Fatalities reported</t>
  </si>
  <si>
    <t xml:space="preserve"> ACLED Accessed 20/01/2025; OCHA 01/11/2024</t>
  </si>
  <si>
    <t>Number of fatalities in Nigeria based on ACLED data from 01/06/2024  to 01/12/2024 due Battles, Violence against civilians, Explosions/Remote violence, Riots, Protests, Strategic developments (4,665) plus  As of 1 November 2024, 321 lives have been lost due to ongoing floods across Nigeria. According to OCHA, 34 states have been severely affected by floods.</t>
  </si>
  <si>
    <t>NGA008Fatalities in all crises</t>
  </si>
  <si>
    <t>The total number of the people in need includes all  registered (69,475) and Unregistered  (32,000) Cameroonian refugees in Nigeria according to UNHCR. The HNO analysis was considered however not suitable because it primarily focuses on the so-called BAY states (Borno, Adamawa and Yobe) in north-east Nigeria, it only captures the magnitude and severity of needs of the BAY region caused by a domestic armed conflict. Therefore the UNHCR was used as it provides a wider view of the crisis, reliable and it also provides a regular update on the number of refugees concerned in this crisis. The reliabilty is medium because the methodologies used for data collection are generally consistent, though minor variations exist that could affect accuracy.</t>
  </si>
  <si>
    <t>NGA008People in Need</t>
  </si>
  <si>
    <t>UNHCR 11/12/2024; NBS Accessed 18/07/2024</t>
  </si>
  <si>
    <t>https://data.unhcr.org/en/documents/details/113077; https://nigeria.opendataforafrica.org/xspplpb/nigeria-census</t>
  </si>
  <si>
    <t xml:space="preserve">According to INFORM SI methodology, The minimal level comprise of  Minimal conditions ( Level 1) = People Exposed - People affected - People in need. People in Level 1 are able to meet their basic needs without employing irreversible coping strategies. The HNO analysis was considered however not suitable because it primarily focuses on the so-called BAY states (Borno, Adamawa and Yobe) in north-east Nigeria, it only captures the magnitude and severity of needs of the BAY region caused by a domestic armed conflict. Therefore the UNHCR was used as it provides a wider view of the crisis, reliable and it also provides a regular update on the number of refugees concerned in this crisis. The reliabilty is medium because the methodologies used for data collection are generally consistent, though minor variations exist that could affect accuracy. </t>
  </si>
  <si>
    <t>NGA008Minimal humanitarian conditions - Level 1</t>
  </si>
  <si>
    <t>According to INFORM SI methodology, the stessed level comprise Stressed conditions (Level2)= People Affected - People in Need. Since all the refugees and asylum seekers affected are in need, there are no people in level. UNHCR dashboard  figures are used. HNO was considered however not sutable because the HNO analysis primarily focuses on the so-called BAY states (Borno, Adamawa and Yobe) in north-east Nigeria, it only captures the magnitude and severity of needs of the BAY region caused by a domestic armed conflict. Therefore the UNHCR was used as it provides a wider view of the crisis, reliable and it also provides a regular update on the number of refugees concerned in this crisis. The reliabilty is medium because the methodologies used for data collection are generally consistent, though minor variations exist that could affect accuracy.</t>
  </si>
  <si>
    <t>NGA008Stressed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</si>
  <si>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registered (69,475) and Unregistered  (32,000) Cameroonian refugees in Nigeria. The figure is taken from UNHCR dashboard as of September 2024 published in December 2024. The HNO has been considered but not suitable because its analysis primarily focuses on the so-called BAY states (Borno, Adamawa and Yobe) in north-east Nigeria, it only captures the magnitude and severity of needs of the BAY region caused by a domestic armed conflict. Therefore the UNHCR was used as it provides a wider view of the crisis. The reliabilty is medium because 	the data includes high-quality information alongside some elements with lower quality, resulting in an overall medium reliability.</t>
  </si>
  <si>
    <t>NGA008Moderate humanitarian conditions - Level 3</t>
  </si>
  <si>
    <t xml:space="preserve">There is no analysis of the severity of needs for Camerronian refugees </t>
  </si>
  <si>
    <t>NGA008Severe humanitarian conditions - Level 4</t>
  </si>
  <si>
    <t xml:space="preserve"> There is no analysis of the severity of needs for Camerronian refugees </t>
  </si>
  <si>
    <t>NGA008Extreme humanitarian conditions - Level 5</t>
  </si>
  <si>
    <t>In this crisis, 2 out of 5 population groups are affected: Refugee, Asylum Seekers &amp; Host population</t>
  </si>
  <si>
    <t>NGA008Crisis affected groups</t>
  </si>
  <si>
    <t>NGA008People facing limited access constraints</t>
  </si>
  <si>
    <t>NGA008People facing restricted access constraints</t>
  </si>
  <si>
    <t>NGA008Illness cases reported</t>
  </si>
  <si>
    <t>NGA008Buildings damaged</t>
  </si>
  <si>
    <t>NGA008Buildings destroyed</t>
  </si>
  <si>
    <t>NGA008Buildings in affected area</t>
  </si>
  <si>
    <t>NGA008Economic Losses</t>
  </si>
  <si>
    <t>World Bank Accessed 17/07/2023</t>
  </si>
  <si>
    <t>https://data.worldbank.org/indicator/AG.LND.TOTL.K2?locations=NG</t>
  </si>
  <si>
    <t xml:space="preserve">Total landmass as the whole Nigeria is considered affected by the complex crisis drivers.This includes insurgent attacks by Boko Haram and the Islamic State – West Africa Province in northeastern Nigeria, ‘banditry’ violence in the northwest, farmer/pastoralist conflict in the Middle Belt, and a growing Cameroonian refugee population in the south have contributed to a complex humanitarian crisis in the country. In southeast Nigeria, the Indigenous People of Biafra and their affiliate Eastern Security Network are pushing for secession from the rest of the country. Ethno-religious differences have led to tension between geopolitical zones in northern and southern Nigeria. </t>
  </si>
  <si>
    <t>NGA001Landmass affected</t>
  </si>
  <si>
    <t>Almost the whole population of Nigeria is exposed to the complex crisis drivers i. e climatic vulenarabilities, economic situation, violence etc . However, to estimate the humanitarian situation, the food insecurity status has been used, adopting the IPC analysis. The people exposed to the crisis is corresponding to the population who are facing IPC phase 1, 2, 3, 4 and 5; October to December 2024 projection period. (206,654,555). the figure is taken from the Food Security Cluster published in November2024. Although the period has elapsed.There is addition error  in the figure provided by IPC ( 206,654,553). The number of people in need in the following states: Anambara, Akwa Ibom, Bayelsa, Delta, Ebonyi, Ekiti, Imo, Ondo, Osun and Oyo are missing and not included in the IPC. Therefore, it led to underestimation. This source is chosen because it provides a wider view of the other crises and food is the main reported need and due to the lack of an alternative comprehensive source. The HNO has been considered but not suitable because its analysis primarily focuses on the so-called BAY states (Borno, Adamawa and Yobe) in north-east Nigeria, it only captures the magnitude and severity of needs of the BAY region caused by a domestic armed conflict. The reliabilty is medium because the situation on the ground is highly dynamic, and the data may no longer be accurate due to recent developments for which there is no updated source.</t>
  </si>
  <si>
    <t>NGA001People exposed</t>
  </si>
  <si>
    <t xml:space="preserve"> Almost the whole population of Nigeria is exposed to the complex crisis drivers. however, to estimate the humanitarian situation, the food insecurity status has been used, adopting the IPC analysis. The people affected to the crisis is corresponding to the population who are facing IPC phase 2, 3, 4 and 5; October to December 2024 projection period. (82,282,306+24,102,784+987,170+0)=107,372,260. Although the period has elapsed. There is addition error in the number provided by IPC for level 2 (82,282,305). The number of people in need in the following states: Anambara, Akwa Ibom, Bayelsa, Delta, Ebonyi, Ekiti, Imo, Ondo, Osun and Oyo are missing and not included in the IPC. Therefore, it led to underestimation.  The HNO analysis primarily focuses on the so-called BAY states (Borno, Adamawa and Yobe) in north-east Nigeria, it only captures the magnitude and severity of needs of the BAY region caused by a domestic armed conflict. Therefore the Cadre Harmonise Food and nutrition insecurity (FNI) source was used as it provides a wider view of the other crisis. The reliability of this indicator is set as medium because despite being representative, food only constitutes one sectoral need. </t>
  </si>
  <si>
    <t>NGA001People affected</t>
  </si>
  <si>
    <t>UNHCR 11/12/2024; UNHCR 20/01/2025; UNHCR 14/01/2025; IOM 30/12/2024; OCHA 01/11/2024</t>
  </si>
  <si>
    <t>https://data.unhcr.org/en/documents/details/113077; https://data.unhcr.org/fr/documents/details/113944; https://data.unhcr.org/en/documents/details/113832; https://dtm.iom.int/reports/nigeria-north-central-and-north-west-displacement-report-round-15-december-2024; https://www.unocha.org/publications/report/nigeria/nigeria-floods-situation-report-no-5-1-november-2024</t>
  </si>
  <si>
    <t>The number of people displaced incudes the total number of people displaced by the Boko Haram crisis (4,635,339), the Middle belt crisis (485,243),  Northwest banditry ( 764,619), the Cameroonian refugee crisis ( 101,475) and the number of people displaced due to floods across Nigeria (740,734) approximately 34 states and 217 local government areas (LGAs) severely affected by floods according to OCHA. The figures are taken from UNHCR dashboard because of its regular update of the displaced people and it provides a wider view of other crisis in Nigeria, additionaly figures from IOM page 5 were taken, IOM is chosen as it also provides  regualr updates of the displaced people in the affected states in Nigeria and finally the figure for diplaced people by floods are taken from OCHA as of November 2024 page 1 , it is chosen because of its regular and reliable updates concerning people affected by climatic conditions. The reliabilty of this data is set as low as some of the updated sources for UNHCR were not available at the time of reporting.</t>
  </si>
  <si>
    <t>NGA001People displaced</t>
  </si>
  <si>
    <t xml:space="preserve">Considering the complexity of the situation and current reliable data from open sources is not available, which limits the capacity to provide accurate figure. </t>
  </si>
  <si>
    <t>NGA001Injuries reported</t>
  </si>
  <si>
    <t>Number of fatalities in Nigeria based on ACLED data from 01/08/2024  to 01/02/2025 due Battles, Violence against civilians, Explosions/Remote violence, Riots, Protests, Strategic developments (4,665) plus As of 1 Novemberber 2024, 321 lives have been lost due to ongoing floods across Nigeria. According to OCHA, 34 states have been severely affected by floods..</t>
  </si>
  <si>
    <t>NGA001Fatalities in all crises</t>
  </si>
  <si>
    <t>The total PIN for the crisis is from the number of food insecure people in whole Nigeria, which corresponding to the population who are facing IPC phase 3, 4 and 5; October to December 2024 projection period from the Food Security Cluster published in November 2024 page 4. (24,102,784+987,170+0)=25,089,954. Although the period has elapsed. There is addition error in the number provided by IPC phase 3+4+5 ( 25,089,957). The number of people in need in the following states: Anambara, Akwa Ibom, Bayelsa, Delta, Ebonyi, Ekiti, Imo, Ondo, Osun and Oyo are missing and not included in the IPC. Therefore, it led to underestimation. 
The HNO is considered however not suitable because its analysis primarily focuses on the so-called BAY states (Borno, Adamawa and Yobe) in north-east Nigeria, it only captures the magnitude and severity of needs of the BAY region caused by a domestic armed conflict. Therefore the Cadre Harmonise Food and nutrition insecurity (FNI) source was used as it provides a wider view of the other crisis. The reliability of this source is medium as the data includes high-quality information alongside some elements with lower quality, resulting in an overall medium reliability.</t>
  </si>
  <si>
    <t>NGA001People in Need</t>
  </si>
  <si>
    <t>According to INFORM SI methodology, the number of people in Level 1 is equal to the people exposed minus the people affected. People in Level 1 are able to meet their basic needs without employing irreversible coping strategies This level is matched with the population who are facing IPC phase 1; October to December 2024 projection period. The figure is taken from Food Security Cluster published in November 2024 page 4, although the period has elapsed. There is addition error in the number provided by Food security cluster IPC phase 1 (99,282,293).
This figure consists of 26 states of Nigeria (Abia, Adamawa, Bauchi, Benue, Borno, Cross-River, Edo, Enugu, Gombe, Jigawa, Kaduna, Kano, Katsina, Kebbi, Kogi, Kwara, Lagos, Nasarawa, Niger, Ogun, Plateau, Rivers, Taraba, Sokoto, Yobe, Zamfara and the FCT). The whole of Nigeria is made up of 36 states and a federal capital territory. Therefore, the total people in needs of the complex crisis level 1-5 are underestimated because the number of people in needs in the following states: Anambara, Akwa Ibom, Bayelsa, Delta, Ebonyi, Ekiti, Imo, Ondo, Osun and Oyo are missing. 
The HNO analysis primarily focuses on the so-called BAY states (Borno, Adamawa and Yobe) in north-east Nigeria, it only captures the magnitude and severity of needs of the BAY region caused by a domestic armed conflict. Therefore the Cadre Harmonise Food and nutrition insecurity (FNI) source was used as it provides a wider view of the other crisis. The reliability of this source is also adjusted to medium because the data includes high-quality information alongside some elements with lower quality, resulting in an overall medium reliability.</t>
  </si>
  <si>
    <t>NGA001Minimal humanitarian conditions - Level 1</t>
  </si>
  <si>
    <t xml:space="preserve"> According to INFORM SI methodology, the number of people in Level 2 is equal to the people affected minus the people in need. People in Level 2 might be facing some difficulties accessing basic services but are able to meet their needs without external assistance. This level is matched with the population who are facing IPC phase 2; October to December 2024 projection period. The stressed  level (Level 2) = People affected - People in need. There is addition error in figure provided by IPC phase 2 (82,282,305). The figure is taken from Food Security Cluster published in November 2024 page 4. Although the period has elapsed. This figure consists of 26 states of Nigeria (Abia, Adamawa, Bauchi, Benue, Borno, Cross-River, Edo, Enugu, Gombe, Jigawa, Kaduna, Kano, Katsina, Kebbi, Kogi, Kwara, Lagos, Nasarawa, Niger, Ogun, Plateau, Rivers, Taraba, Sokoto, Yobe, Zamfara and the FCT). The whole of Nigeria is made up of 36 states and a federal capital territory. Therefore, the total people in needs of the complex crisis level 1-5 are underestimated because the number of people in needs in the following states: Anambara, Akwa Ibom, Bayelsa, Delta, Ebonyi, Ekiti, Imo, Ondo, Osun and Oyo are missing. 
The HNO analysis primarily focuses on the so-called BAY states (Borno, Adamawa and Yobe) in north-east Nigeria, it only captures the magnitude and severity of needs of the BAY region caused by a domestic armed conflict. Therefore the Cadre Harmonise Food and nutrition insecurity (FNI) source was used as it provides a wider view of the other crisis. The reliability of this source is also adjusted to medium because the data includes high-quality information alongside some elements with lower quality, resulting in an overall medium reliability</t>
  </si>
  <si>
    <t>NGA001Stressed humanitarian conditions - Level 2</t>
  </si>
  <si>
    <t>Level 3 correspond with populations facing IPC 3 conditions for the projected period of October to December 2024. The figure is taken from Foood Security Cluster published in November 2024 page 4. Although the period has elapsed. This figure consists of 26 states of Nigeria (Abia, Adamawa, Bauchi, Benue, Borno, Cross-River, Edo, Enugu, Gombe, Jigawa, Kaduna, Kano, Katsina, Kebbi, Kogi, Kwara, Lagos, Nasarawa, Niger, Ogun, Plateau, Rivers, Taraba, Sokoto, Yobe, Zamfara and the FCT). The whole of Nigeria is made up of 36 states and a federal capital territory. Therefore, the total people in needs of the complex crisis level 1-5 are underestimated because the number of pepple in needs in the following states: Anambara, Akwa Ibom, Bayelsa, Delta, Ebonyi, Ekiti, Imo, Ondo, Osun and Oyo are missing. 
The HNO analysis primarily focuses on the so-called BAY states (Borno, Adamawa and Yobe) in north-east Nigeria, it only captures the magnitude and severity of needs of the BAY region caused by a domestic armed conflict. Therefore the Cadre Harmonise Food and nutrition insecurity (FNI) source was used as it provides a wider view of the other crisis. The reliability of this source is also adjusted to medium because the data includes high-quality information alongside some elements with lower quality, resulting in an overall medium reliability</t>
  </si>
  <si>
    <t>NGA001Moderate humanitarian conditions - Level 3</t>
  </si>
  <si>
    <t xml:space="preserve"> Level 4 correspond with populations facing IPC 4 conditions for the period of October to Decemner 2024. The figures are taken from Food Scurity Cluster published in November 2024 page 4. Although the perid has elapsed. This figure consists of 26 states of Nigeria (Abia, Adamawa, Bauchi, Benue, Borno, Cross-River, Edo, Enugu, Gombe, Jigawa, Kaduna, Kano, Katsina, Kebbi, Kogi, Kwara, Lagos, Nasarawa, Niger, Ogun, Plateau, Rivers, Taraba, Sokoto, Yobe, Zamfara and the FCT). The whole of Nigeria is made up of 36 states and a federal capital territory. Therefore, the total people in need of the complex crisis level 1-5 are underestimated because the number of people in need in the following states: Anambara, Akwa Ibom, Bayelsa, Delta, Ebonyi, Ekiti, Imo, Ondo, Osun and Oyo are missing. 
The HNO analysis primarily focuses on the so-called BAY states (Borno, Adamawa and Yobe) in north-east Nigeria, it only captures the magnitude and severity of needs of the BAY region caused by a domestic armed conflict. Therefore the Cadre Harmonise Food and nutrition insecurity (FNI) source was used as it provides a wider view of the other crisis. The reliability of this source is also adjusted to medium because the data includes high-quality information alongside some elements with lower quality, resulting in an overall medium reliability</t>
  </si>
  <si>
    <t>NGA001Severe humanitarian conditions - Level 4</t>
  </si>
  <si>
    <t xml:space="preserve"> Level 5 correspond with populations facing IPC 5 conditions for the period of October to December 2024. This figure consists of 26 states of Nigeria (Abia, Adamawa, Bauchi, Benue, Borno, Cross-River, Edo, Enugu, Gombe, Jigawa, Kaduna, Kano, Katsina, Kebbi, Kogi, Kwara, Lagos, Nasarawa, Niger, Ogun, Plateau, Rivers, Taraba, Sokoto, Yobe, Zamfara and the FCT). The whole of Nigeria is made up of 36 states and a federal capital territory. Therefore, the total people in need of the complex crisis level 1-5 are underestimated because the number of people in need in the following states: Anambara, Akwa Ibom, Bayelsa, Delta, Ebonyi, Ekiti, Imo, Ondo, Osun and Oyo are missing. 
The HNO analysis primarily focuses on the so-called BAY states (Borno, Adamawa and Yobe) in north-east Nigeria, it only captures the magnitude and severity of needs of the BAY region caused by a domestic armed conflict. Therefore the Cadre Harmonise Food and nutrition insecurity (FNI) source was used as it provides a wider view of the other crisis. The reliability of this source is also adjusted to medium because the data includes high-quality information alongside some elements with lower quality, resulting in an overall medium reliability</t>
  </si>
  <si>
    <t>NGA001Extreme humanitarian conditions - Level 5</t>
  </si>
  <si>
    <t>UNHCR 12/08/2024;UNHCR 07/11/2023; UNHCR 20/11/2024 ; IOM 09/07/2024</t>
  </si>
  <si>
    <t>https://reliefweb.int/report/nigeria/unhcr-nigeria-cameroonian-refugees-overview-31-july-2024; https://data.unhcr.org/en/documents/details/10457; https://data.unhcr.org/en/documents/details/112594; https://dtm.iom.int/reports/nigeria-north-central-north-west-flash-report-167-01-july-07-july-2024</t>
  </si>
  <si>
    <t xml:space="preserve">In this crisis, All 5 population groups are affected: Residents, IDPs and Returnees, Asylum seekers and Refugees. </t>
  </si>
  <si>
    <t>NGA001Crisis affected groups</t>
  </si>
  <si>
    <t>NGA001People facing limited access constraints</t>
  </si>
  <si>
    <t>NGA001People facing restricted access constraints</t>
  </si>
  <si>
    <t>IPC  27/11/2024; NCDC 30/06/2024; NCDC 20/01/2025; Govt.Nigeria 15/12/2024; WHO 18/12/2024; IFRC 18/07/2024; WHO 04/01/2025</t>
  </si>
  <si>
    <t>https://reliefweb.int/report/nigeria/nigeria-northeast-and-northwest-ipc-acute-malnutrition-analysis-may-2024-april-2025-published-november-27-2024; https://www.ncdc.gov.ng/themes/common/files/sitreps/f54eddc8d8bed1f4ffc76d46744e7768.pdf; https://reliefweb.int/report/nigeria/ncdc-lassa-fever-situation-report-epi-week-50-9th-15th-december-2024; https://reliefweb.int/report/democratic-republic-congo/multi-country-outbreak-cholera-external-situation-report-21-published-18-december-2024; https://reliefweb.int/report/nigeria/nigeria-severe-acute-malnutrition-dref-operation-mdrng039; https://reliefweb.int/report/democratic-republic-congo/who-african-region-mpox-bulletin-18-22-december-2024</t>
  </si>
  <si>
    <t>Acute malnutrition  +   Yellow Fever +  Lassa Fever   + Cholera+Mpox. It is estimated that nearly 5.44M children aged 0-59 months are currently suffering and are projected to continue suffering from acute malnutrition through 2025 in North East and North West Nigeria. This includes nearly 1.8 million children suffering from Severe Acute Malnutrition (SAM). In addition, 787,000 pregnant and lactating women are also acutely malnourished and in need of treatment, The worsening malnutrition situation is due to several factors. Poor food consumption patterns, including low dietary diversity, adequacy, and frequency, are leading to poor nutrition. A cholera outbreak in MMC/Jere, Central Borno, and Southern Yobe has worsened health conditions. Acute food insecurity is another major contributor to malnutrition. Poor caring and feeding
practices, such as insufficient exclusive breastfeeding, and inadequate health services with limited access to quality care exacerbate the situation. Additionally, inadequate water, sanitation, and hygiene facilities impact overall health. Economic factors like the removal of fuel subsidies and high inflation rates make necessities less affordable. Ongoing conflicts continue to cause displacement and restrict access to essential food and healthcare services. plus A total of 278 suspected cases of yellow fever were reported from 159 Local Government Areas (LGAs) across 36 states and the FCT. plus 33 cases of laser fever, plus due to floods, in October 2039 cholera cases have been recorded according to WHO, plus  167 confirmed cases of mpox  according to WHO.</t>
  </si>
  <si>
    <t>NGA001Illness cases reported</t>
  </si>
  <si>
    <t>NGA001Buildings damaged</t>
  </si>
  <si>
    <t>NGA001Buildings destroyed</t>
  </si>
  <si>
    <t>NGA001Buildings in affected area</t>
  </si>
  <si>
    <t>NGA001Economic Losses</t>
  </si>
  <si>
    <t>World Bank accessed 13/02/2025</t>
  </si>
  <si>
    <t>https://data.worldbank.org/indicator/SP.POP.TOTL?locations=IQ</t>
  </si>
  <si>
    <t>The population of Iraq in 2023.</t>
  </si>
  <si>
    <t>IRQ001Total population</t>
  </si>
  <si>
    <t>World Bank accessed 13/02/2025; city population accessed 13/02/2025; OCHA 27/03/2022</t>
  </si>
  <si>
    <t>https://data.worldbank.org/indicator/AG.LND.TOTL.K2?view=chart&amp;locations=IQ; https://www.citypopulation.de/en/iraq/cities/; https://www.unocha.org/publications/report/iraq/iraq-humanitarian-needs-overview-2022-march-2022</t>
  </si>
  <si>
    <t xml:space="preserve">This is the land area (sq. km) of Iraq based on World Bank database, minus the surface area of the AL-MUTHANNA governorate as it was flagged in the 2022 HNO that AL-MUTHANNA governorate is not affected or has people in needs. The surface includes governorates affected by the Syrian refugees. </t>
  </si>
  <si>
    <t>IRQ001Landmass affected</t>
  </si>
  <si>
    <t>World Bank accessed 13/02/2025 ; city population accessed 13/02/2025; OCHA 27/03/2022KRSO accessed 13/02/2025, UNHCR 06/11/2024, UNHCR accessed 13/02/2025; UNHCR 13/01/2025</t>
  </si>
  <si>
    <t>https://data.worldbank.org/indicator/SP.POP.TOTL?locations=IQ ; https://www.citypopulation.de/en/iraq/cities/;  https://www.unocha.org/publications/report/iraq/iraq-humanitarian-needs-overview-2022-march-2022https://krso.gov.krd/en/statistics/population, https://data.unhcr.org/en/documents/details/112308, https://data.unhcr.org/en/situations/syria/location/14201; https://data.unhcr.org/en/documents/details/113823</t>
  </si>
  <si>
    <t xml:space="preserve">The whole country is considered exposed by the crisis , excpet AL-MUTHANNA governorate as it was flagged in the 2022 HNO that AL-MUTHANNA governorate is not affected or has people in needs.  
</t>
  </si>
  <si>
    <t>IRQ001People exposed</t>
  </si>
  <si>
    <t xml:space="preserve">This field is a concatenation of IRQ002 and IRQ003:
------------
IRQ002:
The number of people affected corresponds to the sum of the total number of IDPs as of 31 December 2024 (1,031,475), in addation to the total number of returnees as of 31 December 2024 (4,927,890). These figures are taken from IOM.
This figure is an estimate since it is hard to capture the accurate number Iraqi who departures the country because of the conflict and IDPs who are not registered. 
----
IRQ003:
The whole Syrian refugee population and Palestinian refugees in Iraq and part of the hosting population residing in the area is affected by the crisis. 
The number of people affected corresponds to the sum of {Syrian refugees per UNHCR , Palestinian refugees per UNHCR (UNHCR 06/11/2024, p.1), host community estimated by REACH 2022 MSNA, p.10)].
Affected people = 303611+ 7113 + 1,211,125.
</t>
  </si>
  <si>
    <t>This field is a concatenation of IRQ002 and IRQ003:
------------
IRQ002:
http://iraqdtm.iom.int/
----
IRQ003:
https://data.unhcr.org/en/documents/details/112308, https://data.unhcr.org/en/documents/details/91543, https://data.unhcr.org/en/situations/syria/location/14201; https://data.unhcr.org/en/documents/details/113823</t>
  </si>
  <si>
    <t>IRQ001People affected</t>
  </si>
  <si>
    <t>IOM accessed 13/02/2025; UNHCR 06/11/2024, UNHCR accessed 13/02/2025; UNHCR 13/01/2025</t>
  </si>
  <si>
    <t>http://iraqdtm.iom.int/; https://data.unhcr.org/en/documents/details/107096, https://data.unhcr.org/en/situations/syria/location/14201; https://data.unhcr.org/en/documents/details/113823</t>
  </si>
  <si>
    <t xml:space="preserve">The displaced people in Iraq include:
• Total number of IDPs as of 31 August 2024 (1,053,038) (IOM) 
• Returnees as of 31 August 2024 (4,897,128) (IOM)
• Syrian refugees as of 31 December 2024 (303611) (UNHCR) 
• Palestinian refugees as of 30 September 2024(7113) (UNHCR). This figure is an estimate since it is hard to capture the accurate number Iraqi who departures the country because of the conflict and IDPs who are not registered. 
Iraqi who left Iraq are not considered in needs or affected by the crisis.
</t>
  </si>
  <si>
    <t>IRQ001People displaced</t>
  </si>
  <si>
    <t>ACLED accessed 13/02/2025</t>
  </si>
  <si>
    <t>The figure represents the number of fatalities between 1 August 2024 and 31 January 2025.</t>
  </si>
  <si>
    <t>IRQ001Fatalities reported</t>
  </si>
  <si>
    <t>IRQ001Fatalities in all crises</t>
  </si>
  <si>
    <t>This field is a concatenation of IRQ002 and IRQ003:
------------
IRQ002:
REACH 14/12/2023, IOM accessed 13/02/2025
----
IRQ003:
UNHCR 23/03/2021, UNHCR accessed 13/02/2025; UNHCR 06/11/2024</t>
  </si>
  <si>
    <t>This field is a concatenation of IRQ002 and IRQ003:
------------
IRQ002:
https://reliefweb.int/report/iraq/iraq-cross-cutting-needs-assessment-ccna-key-multi-sectoral-findings-january-2024?_gl=1*1okewgl*_ga*MTE4NTgyMjEyMy4xNzAwOTM4Njgz*_ga_E60ZNX2F68*MTcxNTY3NjAyMi4yNjQuMS4xNzE1Njc2MDM1LjQ3LjAuMA.., http://iraqdtm.iom.int/
----
IRQ003:
https://data.unhcr.org/en/documents/details/91543, https://data.unhcr.org/en/situations/syria/location/14201; https://data.unhcr.org/en/documents/details/107096</t>
  </si>
  <si>
    <t>This field is a concatenation of IRQ002 and IRQ003:
------------
IRQ002:
People in need are displaced people due conflict in extreme (Level 5), sever (Level 4), and moderate (Level 3) humanitarian conditions. Food Consumption Score (FCS) and Household Hunger Score (HHS) were used to determine the level of humanitarian conditions. REACH Cross-Cutting Needs Assessment (CCNA) Key Multi-Sectoral Findings (January 2024) for this purpose. 
Based on HNO methodology, Borderline consumption FCS 28.5&gt; - &gt; 42.5 (regardless of HHS score) are placed on L3, Poor consumption FCS =&lt;28.5 are placed at L4, Poor consumption FCS =&lt;28.5 and sever HHS at L5.
According to REACH assessment, 1% had borderline FCS and are placed at L3, 0.5% had poor FCS with no sever HHS and are placed at L4, no sever HHS and 0% at L5.
This is a significant change from April numbers due to change of methodology and sources that depended on the last issued HNO in 2022. These changes are in alignment of the new development in the country. Iraq witnessed a significant improvement in the security situation and economic situation. The defeat of ISIS in 2019 and the elections of 2021, coupled with sufficient state revenue in 2022 and 2023 from oil exports, improved political stability in the country and allowed the Government to enhance basic service delivery.
----
IRQ003:
The number of People in need includes Syrian (UNHCR) and Palestinian refugees (UNHCR 06/11/2024)
as well as host community (UNHCR 23/03/2021, p.10) in extreme (Level 5), sever (Level 4), and moderate (Level 3) humanitarian conditions
The host community was included because refugee makes a significant percentage of the population, and the crisis had put pressure on health, education, and other social services for a population that already experience high vulnerabilities, resulting in humanitarian needs for the host community.
Food Consumption Score (FCS) were used to determine the level of humanitarian conditions. REACH MSNA VI of Syrian Refugees and Host Communities in Iraq (March 2022) was used for this purpose.
Based on HNO methodology, Borderline consumption FCS 28.5&gt; - &gt; 42.5 (regardless of HHS score) are placed on L3, Poor consumption FCS =&lt;28.5 are placed at L4, Poor consumption FCS =&lt;28.5 and sever HHS at L5.
According to REACH assessment for refugees, 7% had borderline FCS and are placed at L3, 1% had poor FCS and are placed at L4. No sever HHS is assumed and 0% are placed at L5. For host community, 1% had borderline FCS and are placed at L3, 0% had poor FCS so L4 &amp; L5 are considered 0%.
This is a significant change from April numbers due to change of methodology and sources that depended on the last issued HNO in 2022. These changes are in alignment of the new development in the country. Iraq witnessed a significant improvement in the security situation and economic situation. The defeat of ISIS in 2019 and the elections of 2021, coupled with sufficient state revenue in 2022 and 2023 from oil exports, improved political stability in the country and allowed the Government to enhance basic service delivery.</t>
  </si>
  <si>
    <t>IRQ001People in Need</t>
  </si>
  <si>
    <t>World Bank accessed 13/02/2025 ; city population accessed 13/02/2025; OCHA 27/03/2022; IOM accessed 13/02/2025KRSO accessed 13/02/2025, UNHCR 06/11/2024, UNHCR accessed 13/02/2025; UNHCR 13/01/2025; UNHCR 23/03/2021</t>
  </si>
  <si>
    <t>https://data.worldbank.org/indicator/SP.POP.TOTL?locations=IQ ; https://www.citypopulation.de/en/iraq/cities/;  https://www.unocha.org/publications/report/iraq/iraq-humanitarian-needs-overview-2022-march-2022; http://iraqdtm.iom.int/https://krso.gov.krd/en/statistics/population; https://data.unhcr.org/en/documents/details/112308;  https://data.unhcr.org/en/situations/syria/location/14201; https://data.unhcr.org/en/documents/details/113823 ; https://data.unhcr.org/en/documents/details/91543</t>
  </si>
  <si>
    <t>IRQ001Minimal humanitarian conditions - Level 1</t>
  </si>
  <si>
    <t>This field is a concatenation of IRQ002 and IRQ003:
------------
IRQ002:
REACH 14/12/2023, IOM accessed 13/02/2025
----
IRQ003:
UNHCR 06/11/2024, UNHCR 23/03/2021, UNHCR accessed 13/02/2025; UNHCR 13/01/2025</t>
  </si>
  <si>
    <t>This field is a concatenation of IRQ002 and IRQ003:
------------
IRQ002:
https://reliefweb.int/report/iraq/iraq-cross-cutting-needs-assessment-ccna-key-multi-sectoral-findings-january-2024?_gl=1*1okewgl*_ga*MTE4NTgyMjEyMy4xNzAwOTM4Njgz*_ga_E60ZNX2F68*MTcxNTY3NjAyMi4yNjQuMS4xNzE1Njc2MDM1LjQ3LjAuMA.., http://iraqdtm.iom.int/
----
IRQ003:
https://data.unhcr.org/en/documents/details/112308, https://data.unhcr.org/en/documents/details/91543, https://data.unhcr.org/en/situations/syria/location/14201; https://data.unhcr.org/en/documents/details/113823</t>
  </si>
  <si>
    <t>According to INFORM SI methodology, the number of people in Level 2 is equal to the people affected minus people in need. People in Level 2 might be facing some dififculties accessing their needs without external assistance.</t>
  </si>
  <si>
    <t>IRQ001Stressed humanitarian conditions - Level 2</t>
  </si>
  <si>
    <t>This field is a concatenation of IRQ002 and IRQ003:
------------
IRQ002:
According to INFORM SI Severity Index methodology, the sum of people in Levels 3, 4 and 5 is equal to the total number of people in need. To estimate the severity distribution of the people in need ACAPS used Food Consumption Score (FCS) and Household Hunger Score (HHS). REACH Cross-Cutting Needs Assessment (CCNA) Key Multi-Sectoral Findings (January 2024) for this purpose. 
Based on HNO methodology, Borderline consumption FCS 28.5&gt; - &gt; 42.5 (regardless of HHS score) are placed on L3, Poor consumption FCS =&lt;28.5 are placed at L4, Poor consumption FCS =&lt;28.5 and sever HHS at L5.
According to REACH assessment, 1% had borderline FCS and are placed at L3, 0.5% had poor FCS with no sever HHS and are placed at L4, no sever HHS and 0% at L5.
This is a significant change from April numbers due to change of methodology and sources that depended on the last issued HNO in 2022. These changes are in alignment of the new development in the country. Iraq witnessed a significant improvement in the security situation and economic situation. The defeat of ISIS in 2019 and the elections of 2021, coupled with sufficient state revenue in 2022 and 2023 from oil exports, improved political stability in the country and allowed the Government to enhance basic service delivery.
----
IRQ003:
According to INFORM SI Severity Index methodology, the sum of people in Levels 3, 4 and 5 is equal to the total number of people in need. To estimate the severity distribution of the people in need ACAPS used Food Consumption Score (FCS). REACH MSNA VI of Syrian Refugees and Host Communities in Iraq (March 2022) was used for this purpose.
Based on HNO methodology, Borderline consumption FCS 28.5&gt; - &gt; 42.5 (regardless of HHS score) are placed on L3, Poor consumption FCS =&lt;28.5 are placed at L4, Poor consumption FCS =&lt;28.5 and sever HHS at L5.
According to REACH assessment for refugees, 7% had borderline FCS and are placed at L3, 1% had poor FCS and are placed at L4. No sever HHS is assumed and 0% are placed at L5. For host community, 1% had borderline FCS and are placed at L3, 0% had poor FCS so L4 &amp; L5 are considered 0%.
This is a significant change from April numbers due to change of methodology and sources that depended on the last issued HNO in 2022. These changes are in alignment of the new development in the country. Iraq witnessed a significant improvement in the security situation and economic situation. The defeat of ISIS in 2019 and the elections of 2021, coupled with sufficient state revenue in 2022 and 2023 from oil exports, improved political stability in the country and allowed the Government to enhance basic service delivery.</t>
  </si>
  <si>
    <t>IRQ001Moderate humanitarian conditions - Level 3</t>
  </si>
  <si>
    <t>IRQ001Severe humanitarian conditions - Level 4</t>
  </si>
  <si>
    <t>This field is a concatenation of IRQ002 and IRQ003:
------------
IRQ002:
According to INFORM SI Severity Index methodology, the sum of people in Levels 3, 4 and 5 is equal to the total number of people in need. To estimate the severity distribution of the people in need ACAPS used Food Consumption Score (FCS) and Household Hunger Score (HHS). REACH Cross-Cutting Needs Assessment (CCNA) Key Multi-Sectoral Findings (January 2024) for this purpose. 
Based on HNO methodology, Borderline consumption FCS 28.5&gt; - &gt; 42.5 (regardless of HHS score) are placed on L3, Poor consumption FCS =&lt;28.5 are placed at L4, Poor consumption FCS =&lt;28.5 and sever HHS at L5.
According to REACH assessment, 1% had borderline FCS and are placed at L3, 0.5% had poor FCS with no sever HHS and are placed at L4, no sever HHS and 0% at L5.
This is a significant change from April numbers due to change of methodology and sources that depended on the last issued HNO in 2022. These changes are in alignment of the new development in the country. Iraq witnessed a significant improvement in the security situation and economic situation. The defeat of ISIS in 2019 and the elections of 2021, coupled with sufficient state revenue in 2022 and 2023 from oil exports, improved political stability in the country and allowed the Government to enhance basic service delivery.
----
IRQ003:
According to INFORM SI Severity Index methodology, the sum of people in Levels 3, 4 and 5 is equal to the total number of people in need. To estimate the severity distribution of the people in need ACAPS used Food Consumption Score (FCS).  REACH MSNA VI of Syrian Refugees and Host Communities in Iraq (March 2022) was used for this purpose.
Based on HNO methodology, Borderline consumption FCS 28.5&gt; - &gt; 42.5 (regardless of HHS score) are placed on L3, Poor consumption FCS =&lt;28.5 are placed at L4, Poor consumption FCS =&lt;28.5 and sever HHS at L5.
According to REACH assessment for refugees, 7% had borderline FCS and are placed at L3, 1% had poor FCS and are placed at L4. No sever HHS is assumed and 0% are placed at L5. For host community, 1% had borderline FCS and are placed at L3, 0% had poor FCS so L4 &amp; L5 are considered 0%.
This is a significant change from April numbers due to change of methodology and sources that depended on the last issued HNO in 2022. These changes are in alignment of the new development in the country. Iraq witnessed a significant improvement in the security situation and economic situation. The defeat of ISIS in 2019 and the elections of 2021, coupled with sufficient state revenue in 2022 and 2023 from oil exports, improved political stability in the country and allowed the Government to enhance basic service delivery.</t>
  </si>
  <si>
    <t>IRQ001Extreme humanitarian conditions - Level 5</t>
  </si>
  <si>
    <t>IOM accessed 13/02/2025; UNHCR 06/11/2024, UNHCR 23/03/2021, UNHCR accessed 13/02/2025; UNHCR 13/01/2025</t>
  </si>
  <si>
    <t>http://iraqdtm.iom.int/ ; https://data.unhcr.org/en/documents/details/112308, https://data.unhcr.org/en/documents/details/91543, https://data.unhcr.org/en/situations/syria/location/14201; https://data.unhcr.org/en/documents/details/113823</t>
  </si>
  <si>
    <t>Iraq has four groups affected by the Multiple crises : 1. IDPs and 2. Returnees 3. Syrian and Palestinian refugees and asylum seekers and 4. Host community.</t>
  </si>
  <si>
    <t>IRQ001Crisis affected groups</t>
  </si>
  <si>
    <t>Total population in Iraq in 2023.</t>
  </si>
  <si>
    <t>IRQ002Total population</t>
  </si>
  <si>
    <t>IRQ002Landmass affected</t>
  </si>
  <si>
    <t>World Bank accessed 13/02/2025 ; city population accessed 13/02/2025; OCHA 27/03/2022</t>
  </si>
  <si>
    <t>https://data.worldbank.org/indicator/SP.POP.TOTL?locations=IQ ; https://www.citypopulation.de/en/iraq/cities/;  https://www.unocha.org/publications/report/iraq/iraq-humanitarian-needs-overview-2022-march-2022</t>
  </si>
  <si>
    <t>The whole country is considered exposed by the crisis, excpet AL-MUTHANNA governorate as it was flagged in the 2022 HNO that AL-MUTHANNA governorate is not affected or has people in needs. This figure is taken from (World Bank and city population).</t>
  </si>
  <si>
    <t>IRQ002People exposed</t>
  </si>
  <si>
    <t>IOM accessed 13/02/2025</t>
  </si>
  <si>
    <t>http://iraqdtm.iom.int/</t>
  </si>
  <si>
    <t xml:space="preserve">The number of people affected corresponds to the sum of the total number of IDPs as of 31 December 2024 (1,031,475), in addation to the total number of returnees as of 31 December 2024 (4,927,890). These figures are taken from IOM.
This figure is an estimate since it is hard to capture the accurate number Iraqi who departures the country because of the conflict and IDPs who are not registered. </t>
  </si>
  <si>
    <t>IRQ002People affected</t>
  </si>
  <si>
    <t xml:space="preserve">The displaced people in Iraq include:
• Total number of IDPs as of 31 December 2024 (1,031,475) (IOM) 
• Returnees as of 31 December 2024 (4,927,890) (IOM)
This figure is an estimate since it is hard to capture the accurate number Iraqi who departures the country because of the conflict and IDPs who are not registered. 
Iraqi who left Iraq are not considered in needs or affected by the crisis.
</t>
  </si>
  <si>
    <t>IRQ002People displaced</t>
  </si>
  <si>
    <t>The number of fatalities between 1 August 2024 and 31 January 2025 related to conflict in Iraq.</t>
  </si>
  <si>
    <t>IRQ002Fatalities reported</t>
  </si>
  <si>
    <t>The number of fatalities between 1 August 2024 and 31 January 2025.</t>
  </si>
  <si>
    <t>IRQ002Fatalities in all crises</t>
  </si>
  <si>
    <t>REACH 14/12/2023, IOM accessed 13/02/2025</t>
  </si>
  <si>
    <t>https://reliefweb.int/report/iraq/iraq-cross-cutting-needs-assessment-ccna-key-multi-sectoral-findings-january-2024?_gl=1*1okewgl*_ga*MTE4NTgyMjEyMy4xNzAwOTM4Njgz*_ga_E60ZNX2F68*MTcxNTY3NjAyMi4yNjQuMS4xNzE1Njc2MDM1LjQ3LjAuMA.., http://iraqdtm.iom.int/</t>
  </si>
  <si>
    <t>People in need are displaced people due conflict in extreme (Level 5), sever (Level 4), and moderate (Level 3) humanitarian conditions. Food Consumption Score (FCS) and Household Hunger Score (HHS) were used to determine the level of humanitarian conditions. REACH Cross-Cutting Needs Assessment (CCNA) Key Multi-Sectoral Findings (January 2024) for this purpose. 
Based on HNO methodology, Borderline consumption FCS 28.5&gt; - &gt; 42.5 (regardless of HHS score) are placed on L3, Poor consumption FCS =&lt;28.5 are placed at L4, Poor consumption FCS =&lt;28.5 and sever HHS at L5.
According to REACH assessment, 1% had borderline FCS and are placed at L3, 0.5% had poor FCS with no sever HHS and are placed at L4, no sever HHS and 0% at L5.
This is a significant change from April numbers due to change of methodology and sources that depended on the last issued HNO in 2022. These changes are in alignment of the new development in the country. Iraq witnessed a significant improvement in the security situation and economic situation. The defeat of ISIS in 2019 and the elections of 2021, coupled with sufficient state revenue in 2022 and 2023 from oil exports, improved political stability in the country and allowed the Government to enhance basic service delivery.</t>
  </si>
  <si>
    <t>IRQ002People in Need</t>
  </si>
  <si>
    <t>World Bank accessed 13/02/2025 ; city population accessed 13/02/2025; OCHA 27/03/2022; IOM accessed 13/02/2025</t>
  </si>
  <si>
    <t>https://data.worldbank.org/indicator/SP.POP.TOTL?locations=IQ ; https://www.citypopulation.de/en/iraq/cities/;  https://www.unocha.org/publications/report/iraq/iraq-humanitarian-needs-overview-2022-march-2022; http://iraqdtm.iom.int/</t>
  </si>
  <si>
    <t>According to INFORM SI methodology, the number of people in Level 1 is equal to the people exposed minus the people affected. People in Level 1 are able to meet their basic needs without employing irreversible coping strategies. The figure represents the total population of Iraq excpet AL-MUTHANNA governorate minus (in-camp IDPS, out-of-camp IDPS, and returnees).</t>
  </si>
  <si>
    <t>IRQ002Minimal humanitarian conditions - Level 1</t>
  </si>
  <si>
    <t>According to INFORM SI methodology, the number of people in Level 2 is equal to the people affected minus people in need. People in Level 2 might be facing some dififculties accessing their needs without external assistance. The affected people in this context are the displaced people in Iraq due to conflict.</t>
  </si>
  <si>
    <t>IRQ002Stressed humanitarian conditions - Level 2</t>
  </si>
  <si>
    <t xml:space="preserve">According to INFORM SI Severity Index methodology, the sum of people in Levels 3, 4 and 5 is equal to the total number of people in need. To estimate the severity distribution of the people in need ACAPS used Food Consumption Score (FCS) and Household Hunger Score (HHS). REACH Cross-Cutting Needs Assessment (CCNA) Key Multi-Sectoral Findings (January 2024) for this purpose. 
Based on HNO methodology, Borderline consumption FCS 28.5&gt; - &gt; 42.5 (regardless of HHS score) are placed on L3, Poor consumption FCS =&lt;28.5 are placed at L4, Poor consumption FCS =&lt;28.5 and sever HHS at L5.
According to REACH assessment, 1% had borderline FCS and are placed at L3, 0.5% had poor FCS with no sever HHS and are placed at L4, no sever HHS and 0% at L5.
This is a significant change from April numbers due to change of methodology and sources that depended on the last issued HNO in 2022. These changes are in alignment of the new development in the country. Iraq witnessed a significant improvement in the security situation and economic situation. The defeat of ISIS in 2019 and the elections of 2021, coupled with sufficient state revenue in 2022 and 2023 from oil exports, improved political stability in the country and allowed the Government to enhance basic service delivery.
</t>
  </si>
  <si>
    <t>IRQ002Moderate humanitarian conditions - Level 3</t>
  </si>
  <si>
    <t>IRQ002Severe humanitarian conditions - Level 4</t>
  </si>
  <si>
    <t>IRQ002Extreme humanitarian conditions - Level 5</t>
  </si>
  <si>
    <t>In this crisis, 2 out of 5 population groups are affected: :IDPs and returnees.</t>
  </si>
  <si>
    <t>IRQ002Crisis affected groups</t>
  </si>
  <si>
    <t>IRQ003Total population</t>
  </si>
  <si>
    <t>Kurdistan Regional Government accessed 13/02/2025; UNHCR 06/11/2024; UNHCR 13/01/2025</t>
  </si>
  <si>
    <t>https://gov.krd/boi-en/why-kurdistan/region/facts-figures/region-kurdistan-fact-sheet/ ; https://data.unhcr.org/en/documents/details/112308 ; https://data.unhcr.org/en/documents/details/113823</t>
  </si>
  <si>
    <t xml:space="preserve">As of December 2024, Iraq hosted over 338,000 refugees and asylum-seekers, 90 per cent of whom are Syrians residing primarily in the Kurdistan Region of Iraq (KR-I). </t>
  </si>
  <si>
    <t>IRQ003Landmass affected</t>
  </si>
  <si>
    <t>KRSO accessed 13/02/2025, UNHCR 06/11/2024, UNHCR accessed 13/02/2025; UNHCR 13/01/2025</t>
  </si>
  <si>
    <t>https://krso.gov.krd/en/statistics/population, https://data.unhcr.org/en/documents/details/112308, https://data.unhcr.org/en/situations/syria/location/14201; https://data.unhcr.org/en/documents/details/113823</t>
  </si>
  <si>
    <t>As of December 2024, Iraq hosted over 338,000 refugees and asylum-seekers, 90 per cent of whom are Syrians residing primarily in the Kurdistan Region of Iraq (KR-I).  The number of people exposed corresponds to the sum of {the estimated total population of Kurdistan Iraq in 2025(KRSO) , the number of Syrian refugees in Iraq as of 31 December 2024 (UNHCR), the total number of Palestinian refugees in Iraq as of 30 September 2024 (UNHCR 06/11/2024, p.1)}.</t>
  </si>
  <si>
    <t>IRQ003People exposed</t>
  </si>
  <si>
    <t>UNHCR 06/11/2024, UNHCR 23/03/2021, UNHCR accessed 13/02/2025; UNHCR 13/01/2025</t>
  </si>
  <si>
    <t>https://data.unhcr.org/en/documents/details/112308, https://data.unhcr.org/en/documents/details/91543, https://data.unhcr.org/en/situations/syria/location/14201; https://data.unhcr.org/en/documents/details/113823</t>
  </si>
  <si>
    <t xml:space="preserve">The whole Syrian refugee population and Palestinian refugees in Iraq and part of the hosting population residing in the area is affected by the crisis. 
The number of people affected corresponds to the sum of {Syrian refugees per UNHCR , Palestinian refugees per UNHCR (UNHCR 06/11/2024, p.1), host community estimated by REACH 2022 MSNA, p.10)].
Affected people = 303611+ 7113 + 1,211,125.
</t>
  </si>
  <si>
    <t>IRQ003People affected</t>
  </si>
  <si>
    <t>UNHCR 06/11/2024, UNHCR accessed 13/02/2025; UNHCR 13/01/2025</t>
  </si>
  <si>
    <t>https://data.unhcr.org/en/documents/details/112308, https://data.unhcr.org/en/situations/syria/location/14201; https://data.unhcr.org/en/documents/details/113823</t>
  </si>
  <si>
    <t xml:space="preserve">The number of people displaced by the Syrian and Palestinian refugees crisis includes 303611 Syrian refugees as of 31 December 2024 per UNHCR, and 7113 Palestinian refugees as of 30 September 2024 per UNHCR (UNHCR 06/11/2024, p.1).
</t>
  </si>
  <si>
    <t>IRQ003People displaced</t>
  </si>
  <si>
    <t>IRQ003Fatalities reported</t>
  </si>
  <si>
    <t>IRQ003Fatalities in all crises</t>
  </si>
  <si>
    <t>UNHCR 23/03/2021, UNHCR accessed 13/02/2025; UNHCR 06/11/2024</t>
  </si>
  <si>
    <t>https://data.unhcr.org/en/documents/details/91543, https://data.unhcr.org/en/situations/syria/location/14201; https://data.unhcr.org/en/documents/details/107096</t>
  </si>
  <si>
    <t>The number of People in need includes Syrian (UNHCR) and Palestinian refugees (UNHCR 06/11/2024)
as well as host community (UNHCR 23/03/2021, p.10) in extreme (Level 5), sever (Level 4), and moderate (Level 3) humanitarian conditions
The host community was included because refugee makes a significant percentage of the population, and the crisis had put pressure on health, education, and other social services for a population that already experience high vulnerabilities, resulting in humanitarian needs for the host community.
Food Consumption Score (FCS) were used to determine the level of humanitarian conditions. REACH MSNA VI of Syrian Refugees and Host Communities in Iraq (March 2022) was used for this purpose.
Based on HNO methodology, Borderline consumption FCS 28.5&gt; - &gt; 42.5 (regardless of HHS score) are placed on L3, Poor consumption FCS =&lt;28.5 are placed at L4, Poor consumption FCS =&lt;28.5 and sever HHS at L5.
According to REACH assessment for refugees, 7% had borderline FCS and are placed at L3, 1% had poor FCS and are placed at L4. No sever HHS is assumed and 0% are placed at L5. For host community, 1% had borderline FCS and are placed at L3, 0% had poor FCS so L4 &amp; L5 are considered 0%.
This is a significant change from April numbers due to change of methodology and sources that depended on the last issued HNO in 2022. These changes are in alignment of the new development in the country. Iraq witnessed a significant improvement in the security situation and economic situation. The defeat of ISIS in 2019 and the elections of 2021, coupled with sufficient state revenue in 2022 and 2023 from oil exports, improved political stability in the country and allowed the Government to enhance basic service delivery.</t>
  </si>
  <si>
    <t>IRQ003People in Need</t>
  </si>
  <si>
    <t>KRSO accessed 13/02/2025, UNHCR 06/11/2024, UNHCR accessed 13/02/2025; UNHCR 13/01/2025; UNHCR 23/03/2021</t>
  </si>
  <si>
    <t>https://krso.gov.krd/en/statistics/population; https://data.unhcr.org/en/documents/details/112308;  https://data.unhcr.org/en/situations/syria/location/14201; https://data.unhcr.org/en/documents/details/113823 ; https://data.unhcr.org/en/documents/details/91543</t>
  </si>
  <si>
    <t>IRQ003Minimal humanitarian conditions - Level 1</t>
  </si>
  <si>
    <t>IRQ003Stressed humanitarian conditions - Level 2</t>
  </si>
  <si>
    <t>According to INFORM SI Severity Index methodology, the sum of people in Levels 3, 4 and 5 is equal to the total number of people in need. To estimate the severity distribution of the people in need ACAPS used Food Consumption Score (FCS). REACH MSNA VI of Syrian Refugees and Host Communities in Iraq (March 2022) was used for this purpose.
Based on HNO methodology, Borderline consumption FCS 28.5&gt; - &gt; 42.5 (regardless of HHS score) are placed on L3, Poor consumption FCS =&lt;28.5 are placed at L4, Poor consumption FCS =&lt;28.5 and sever HHS at L5.
According to REACH assessment for refugees, 7% had borderline FCS and are placed at L3, 1% had poor FCS and are placed at L4. No sever HHS is assumed and 0% are placed at L5. For host community, 1% had borderline FCS and are placed at L3, 0% had poor FCS so L4 &amp; L5 are considered 0%.
This is a significant change from April numbers due to change of methodology and sources that depended on the last issued HNO in 2022. These changes are in alignment of the new development in the country. Iraq witnessed a significant improvement in the security situation and economic situation. The defeat of ISIS in 2019 and the elections of 2021, coupled with sufficient state revenue in 2022 and 2023 from oil exports, improved political stability in the country and allowed the Government to enhance basic service delivery.</t>
  </si>
  <si>
    <t>IRQ003Moderate humanitarian conditions - Level 3</t>
  </si>
  <si>
    <t>IRQ003Severe humanitarian conditions - Level 4</t>
  </si>
  <si>
    <t>According to INFORM SI Severity Index methodology, the sum of people in Levels 3, 4 and 5 is equal to the total number of people in need. To estimate the severity distribution of the people in need ACAPS used Food Consumption Score (FCS).  REACH MSNA VI of Syrian Refugees and Host Communities in Iraq (March 2022) was used for this purpose.
Based on HNO methodology, Borderline consumption FCS 28.5&gt; - &gt; 42.5 (regardless of HHS score) are placed on L3, Poor consumption FCS =&lt;28.5 are placed at L4, Poor consumption FCS =&lt;28.5 and sever HHS at L5.
According to REACH assessment for refugees, 7% had borderline FCS and are placed at L3, 1% had poor FCS and are placed at L4. No sever HHS is assumed and 0% are placed at L5. For host community, 1% had borderline FCS and are placed at L3, 0% had poor FCS so L4 &amp; L5 are considered 0%.
This is a significant change from April numbers due to change of methodology and sources that depended on the last issued HNO in 2022. These changes are in alignment of the new development in the country. Iraq witnessed a significant improvement in the security situation and economic situation. The defeat of ISIS in 2019 and the elections of 2021, coupled with sufficient state revenue in 2022 and 2023 from oil exports, improved political stability in the country and allowed the Government to enhance basic service delivery.</t>
  </si>
  <si>
    <t>IRQ003Extreme humanitarian conditions - Level 5</t>
  </si>
  <si>
    <t>In this crisis, 2 out of 5 population groups are affected: host population, and refugees and asylum seekers.</t>
  </si>
  <si>
    <t>IRQ003Crisis affected groups</t>
  </si>
  <si>
    <t>NGA001Total population</t>
  </si>
  <si>
    <t>DOS accessed  12/02/2025</t>
  </si>
  <si>
    <t xml:space="preserve">https://dosweb.dos.gov.jo/
</t>
  </si>
  <si>
    <t>The figure takes into account migration and emigration trends, including new population dynamics following the 2011 Syrian conflict. The figure represents the Estimated Population of all Jordan governorates, as of 12 February 2025.</t>
  </si>
  <si>
    <t>JOR002Total population</t>
  </si>
  <si>
    <t>DOS accessed 12/01/2025 ; UNHCR accessed 12/02/2025</t>
  </si>
  <si>
    <t>https://dosweb.dos.gov.jo/population/population-2/ ; https://data2.unhcr.org/en/situations/syria/location/36</t>
  </si>
  <si>
    <t>Around 90% of the registered Syrian refugees live in Amman, Irbid, Mafraq and Zarqa. Therefore, only these four governorates were counted in the affected landmass. Each of the four governorates has more than 20,000 Syrian refugees per admin 1 level.</t>
  </si>
  <si>
    <t>JOR002Landmass affected</t>
  </si>
  <si>
    <t xml:space="preserve">The figure represents the Estimated Population of the 4 governorates, at End-year 2023. According to the Jordanian Department of Statistics immigration and emigration, including of Syrian refugees after 2011, are already taken into account in their annual population estimates. Therefore, the number of people exposed is the sum of the estimated population of the four governorates hosting around 90% of the registered Syrian refugees: Irbid, Amman, Mafraq and Zarqa. Each of the four governorates has more than 20,000 Syrian refugees per admin 1 level.
To avoid double counting UNHCR refugee figures per admin level 1 are therefore not added. The figure might thus be an overestimation of the total number of people exposed. 
</t>
  </si>
  <si>
    <t>JOR002People exposed</t>
  </si>
  <si>
    <t>UNHCR accessed 12/02/2025 ; 3RP 02/02/2023; UNHCR 19/12/2024</t>
  </si>
  <si>
    <t>https://data2.unhcr.org/en/situations/syria/location/36;https://www.3rpsyriacrisis.org/portfolio/rso2023/; https://data.unhcr.org/en/documents/details/113353</t>
  </si>
  <si>
    <t xml:space="preserve">The number of people affected corresponds to the sum of {Syrian refugees in Jordan (registered Syrian refugees with UNHCR, the Unregistered Syrian refugees), Palestine refugees from Syria , host community members in need}.
We are using 3RP numbers as they provide numbers for both the registered and unregistered refugees in Jordan. It also provides the number for the Palestinian from Syria refuges, and the number of host community.
For the host community, UNHCR's 3RP 2025 (p.38)numbers were used. 
Registered Syrian refugees = 589,159 (UNHCR)
Unregistered Syrian refugees = 710841
PRS = 20,000
host community in need =480,420
This reliability of this indicator is law because the number of unregistered Syrian refugees is an estimation (The total number of refugees  was provided by the Government of Jordan which might be over- or under-estimated and the unregistered was obtained by subtracting the current number of registered Syrian refugees from the estimated total figure).
</t>
  </si>
  <si>
    <t>JOR002People affected</t>
  </si>
  <si>
    <t>The number of people displaced by the Syrian refugees crisis includes 1.3 million Syrian refugees in Jordan in 2025, and 20,000 Palestinian refugees displaced from Syria. These figures are taken from 3RP 2025 (p.10)and 3RP 2023 (p.12)</t>
  </si>
  <si>
    <t>JOR002People displaced</t>
  </si>
  <si>
    <t>WFP 18/07/2023; UNHCR 19/12/2024  ; 3RP 02/02/2023 ; UNHCR accessed 12/02/2025</t>
  </si>
  <si>
    <t xml:space="preserve">https://reliefweb.int/report/jordan/food-security-numbers-refugees-jordan-q1-2023;
https://data2.unhcr.org/en/situations/syria/location/36 ; https://www.3rpsyriacrisis.org/portfolio/rso2023/ ; https://data.unhcr.org/en/documents/details/113353
</t>
  </si>
  <si>
    <t>For PiN, we are using the number provided by the 3RP because unlike UNHCR ODP portal provides the numbers for both the registered and unregistered refugees in Jordan (689k and 710k respectively). It also provides the number for the Palestinian from Syria refugees, and the number of host community in need. 
Registered Syrian refugees =589159
Unregistered Syrian refugees = 710841
Palestinian Refugees from Syria = 20,000 (3RP 2025,P.10)
Host community in need = 480,420  (3RP 2025,P.38)
Per 3RP 2025 (P.38), there are 1,300,000 refugees in Jordan. However, 3RP 2025 doesn’t specify humanitarian conditions level for the Syrian refugees. For PiN, UNHCR's 3RP 2025 (P.10, P.38) numbers were used. For humanitarian conditions, CARI food insecurity indicators by WFP (p.4) for 2023 Q1 were used. 
For the host community in need, UNHCR's 3RP 2023 numbers were used instead of 3RP 2024, as 3RP 2024 shows a significant jump in the number of host community in need with no explanation for the change in numbers (2,700,000 compared to 520,000). The recent developments don’t support the significant jump in the number of host community in need. Per 3RP 2025, 480,420 of the host communities are in need, and all of them conservatively were placed at Level 3 as there are no reliable assessments on their humanitarian conditions.
Per WFP CARI, 2% of Syrian refugees in host community are severely food insecure, 61% moderately insecure, 37% food secure. For the Syrian refugees SI levels, an adjustment is made to place the 0% at Level 5, the 2% who severely food insecure at Level 4, 61% who are moderately food insecure at Level 3.
PiN = Level 5 + Level 4 + Level 3
Level 5 = 0%* Syrians Ref + 0% Palestinian from Syria Ref + 0%* host community in need = 0
Level 4= 2% Syrians Ref + 2% Palestinian from Syria Ref + 0%* host community in need = 26,000 + 400 + 0 = 26,400
Level 3= 61% Syrians Ref + 61% Palestinian from Syria Ref + 100%* host community in need = 793,000 + 12,200 + 480,420 = 1,285,620
PiN = 0+26,400+ 1,285,620</t>
  </si>
  <si>
    <t>JOR002People in Need</t>
  </si>
  <si>
    <t>DOS accessed 12/01/2025 ; UNHCR accessed 12/02/2025  ; 3RP 02/02/2023;  UNHCR 19/12/2024</t>
  </si>
  <si>
    <t>https://dosweb.dos.gov.jo/population/population-2/ ; https://data2.unhcr.org/en/situations/syria/location/36  ;  https://www.3rpsyriacrisis.org/portfolio/rso2023/ ;  https://data.unhcr.org/en/documents/details/113353</t>
  </si>
  <si>
    <t>JOR002Minimal humanitarian conditions - Level 1</t>
  </si>
  <si>
    <t>JOR002Stressed humanitarian conditions - Level 2</t>
  </si>
  <si>
    <t>According to INFORM SI Severity Index methodology, the sum of people in Levels 3, 4 and 5 is equal to the total number of people in need. To estimate the severity distribution of the people in need ACAPS used CARI food insecurity indicators by WFP (P.4) for 2023 Q1 as the 3RP doesn't provide a breakdown of PiN based on humanitarian conditions levels. CARI assessment conducted by the WFP provides a score for refugees in host community and refugees in camps. The CARI food insecurity indicators that is for refugees in host communities was used as the majority of the Syrian refugees reside outside the camps.
Per WFP CARI, 2% of Syrian refugees in host community are severely food insecure, 61% moderately insecure, 37% food secure. For the Syrian refugees SI levels, an adjustment is made to place the 0% at Level 5, the 2% who severely food insecure at Level 4, 61% who are moderately food insecure at Level 3. 
For the host community in need, UNHCR's 3RP 2025 number was used.  Per 3RP 2025,480,420 of the host communities are in need, and all of them conservatively were placed at Level 3 as there are no reliable assessments on their humanitarian conditions.
Registered Syrian refugees =  589159
Unregistered Syrian refugees =710841
Palestinian Refugees from Syria = 20,000
Host community in need = 480,420
Level 5 = 0%* Syrians Ref + 0% Palestinian from Syria Ref + 0%* host community in need = 0
Level 4= 2% Syrians Ref + 2% Palestinian from Syria Ref + 0%* host community in need = 26,000 + 400 + 0 = 26,400
Level 3= 61% Syrians Ref + 61% Palestinian from Syria Ref + 100%* host community in need = 793,000 + 12,200 + 480,420 = 1,285,620</t>
  </si>
  <si>
    <t>JOR002Moderate humanitarian conditions - Level 3</t>
  </si>
  <si>
    <t>JOR002Severe humanitarian conditions - Level 4</t>
  </si>
  <si>
    <t>JOR002Extreme humanitarian conditions - Level 5</t>
  </si>
  <si>
    <t>The figure represents fatalities between 1 August 2024 and 31 January 2025 related to Syrian refugees.</t>
  </si>
  <si>
    <t>JOR002Fatalities reported</t>
  </si>
  <si>
    <t>The figure represents fatalities between 1 August 2024 and 31 January 2025.</t>
  </si>
  <si>
    <t>JOR002Fatalities in all crises</t>
  </si>
  <si>
    <t>JOR002Crisis affected groups</t>
  </si>
  <si>
    <t>Statistical Committee Republic of Armenia 20/11/2024; UNHCR accessed 09/02/2025</t>
  </si>
  <si>
    <t>https://www.armstat.am/en/?nid=82; https://data.unhcr.org/en/country/arm?secret=unhcrrestricted</t>
  </si>
  <si>
    <t>The number of total population corresponds to the sum of the country populations and the refugees in Armenia. 
These figures are taken from Statistical Committee Republic of Armenia 2024 figures published on 20/11/2024 and UNHCR Operational Data Portal accessed 09/02/2025.
These sources were chosen because the Statistical Committee Republic of Armenia is the agency responsible for conducting census in Armenia and UNHCR is the agency responsible for registering refugees in Armenia.
The reliability of this data is high because the methodology used for data collection is transparent and well-documented, allowing for easy verification and replication.</t>
  </si>
  <si>
    <t>ARM003Total population</t>
  </si>
  <si>
    <t xml:space="preserve">The landmass affected corresponds to the marzes (regions) where refugees are either above the average national percentage of refugees to population (4%) or have more than 10,000 refugees. These marzes are Ararat, Armavir, Kotayk, Syunik, Vayots Dzor, and Yerevan.
Ararat, Armavir, Kotayk, and Yerevan marzes have both above the national average percentage of refugees to population and more than 10,000 refugees. 
Syunik and Vayots Dzor marzes have less than 10,000 refugees but have above the national average of refugees to population.
Aragatsotn, Gegharkunik, Lori, Shirak, and Tavush marzes were not considered affected because they neither have more than 10,000 refugees nor above the national average of refugees to population.
These figures are taken from Statistical Committee Republic of Armenia 2024 figures published on 20/11/2024 and UNHCR Operational Data Portal accessed 09/02/2025.
These sources were chosen because the Statistical Committee of Armenia is the agency responsible for conducting census in Armenia and UNHCR is the agency responsible for registering refugees in Armenia.
The reliability of this data is high because the methodology used for data collection is transparent and well-documented, allowing for easy verification and replication.
</t>
  </si>
  <si>
    <t>ARM003Landmass affected</t>
  </si>
  <si>
    <t xml:space="preserve">The number of people exposed corresponds to the sum of the population living in marzes (regions) where refugees are either above the average national percentage of refugees to population (4%) or have more than 10,000 refugees. These marzes are Ararat, Armavir, Kotayk, Syunik, Vayots Dzor, and Yerevan.
Ararat, Armavir, Kotayk, and Yerevan marzes have both above the national average percentage of refugees to population and more than 10,000 refugees. 
Syunik and Vayots Dzor marzes have less than 10,000 refugees but have above the national average of refugees to population.
Aragatsotn, Gegharkunik, Lori, Shirak, and Tavush marzes were not considered affected because they neither have more than 10,000 refugees nor above the national average of refugees to population.
These figures are taken from Statistical Committee Republic of Armenia 2024 figures published on 20/11/2024 and UNHCR Operational Data Portal accessed on 09/02/2025.
These sources were chosen because the Statistical Committee of Armenia is the agency responsible for conducting census in Armenia and UNHCR is the agency responsible for registering refugees in Armenia.
The reliability of this data is high because the methodology used for data collection is transparent and well-documented, allowing for easy verification and replication.
</t>
  </si>
  <si>
    <t>ARM003People exposed</t>
  </si>
  <si>
    <t>UNHCR accessed 09/02/2025; UNHCR 20/08/2024</t>
  </si>
  <si>
    <t>https://data.unhcr.org/en/country/arm?secret=unhcrrestricted; https://reliefweb.int/report/armenia/armenia-refugee-response-plan-october-2023-march-2024-six-months-achievements-and-impact-report</t>
  </si>
  <si>
    <t xml:space="preserve">The number of people affected corresponds to the total number of refugees living in the country in addition to the host community.
These figures are taken from UNHCR Operational Data Portal accessed 09/02/2025 and UNHCR’s Armenia Refugee Response Plan page 4 that was published on 20/08/2024.
These sources were chosen because the UNHCR is the agency responsible for registering refugees in Armenia. Furthermore, UNHCR is the agency most capable of estimating the number of host community. 
The reliability of this data is high because the methodology used for data collection is transparent and well-documented, allowing for easy verification and replication.
</t>
  </si>
  <si>
    <t>ARM003People affected</t>
  </si>
  <si>
    <t>UNHCR accessed 09/02/2025</t>
  </si>
  <si>
    <t>https://data.unhcr.org/en/country/arm?secret=unhcrrestricted</t>
  </si>
  <si>
    <t xml:space="preserve">The number of people displaced to Armenia by the crisis. This includes the refugees registered by UNHCR in Armenia from Nagorno Karabakh from both 2023 and 2020 wars.
This figure is taken from UNHCR Operational Data Portal accessed 09/02/2025.
This source was chosen because the UNHCR is the agency responsible for registering refugees in Armenia. 
The reliability of this data is high because the methodology used for data collection is transparent and well-documented, allowing for easy verification and replication.
</t>
  </si>
  <si>
    <t>ARM003People displaced</t>
  </si>
  <si>
    <t>ACLED accessed 09/02/2025</t>
  </si>
  <si>
    <t>The figure represents the number of fatalities in the period between 1 August and 31 January 2025.</t>
  </si>
  <si>
    <t>ARM003Fatalities reported</t>
  </si>
  <si>
    <t>ARM003Fatalities in all crises</t>
  </si>
  <si>
    <t xml:space="preserve">The number of people in need corresponds to the total number of refugees living in the country in addition to the host community.
These figures are taken from UNHCR Operational Data Portal accessed 09/02/2025 and UNHCR’s Armenia Refugee Response Plan page 4 that was published on 20/08/2024.
These sources were chosen because the UNHCR is the agency responsible for registering refugees in Armenia. Furthermore, UNHCR is the agency most capable of estimating the number of host community. 
The reliability of this data is high because the methodology used for data collection is transparent and well-documented, allowing for easy verification and replication.
</t>
  </si>
  <si>
    <t>ARM003People in Need</t>
  </si>
  <si>
    <t>Statistical Committee Republic of Armenia 20/11/2024; UNHCR accessed 09/02/2025; UNHCR accessed 09/02/2025; UNHCR 20/08/2024</t>
  </si>
  <si>
    <t>https://www.armstat.am/en/?nid=82; https://data.unhcr.org/en/country/arm?secret=unhcrrestricted; https://data.unhcr.org/en/country/arm?secret=unhcrrestricted; https://reliefweb.int/report/armenia/armenia-refugee-response-plan-october-2023-march-2024-six-months-achievements-and-impact-report</t>
  </si>
  <si>
    <t>ARM003Minimal humanitarian conditions - Level 1</t>
  </si>
  <si>
    <t>ARM003Stressed humanitarian conditions - Level 2</t>
  </si>
  <si>
    <t xml:space="preserve">According to the INFORM Severity Index methodology, the sum of people in levels 3, 4 and 5 is equal to the total number of people in need. To estimate the severity distribution of the people in need assigned the total number of people in need to level 3, leaving an info-gap for level 4 and level 5 since there is no other reliable source for the severity distribution for each level.
The number of people at Level 3 is calculated based on the number of refugees and host-population, and it corresponds to the total number of people in need.
These figures are taken from UNHCR Operational Data Portal accessed 09/02/2025 and UNHCR’s Armenia Refugee Response Plan page 9 that was published on 20/08/2024.
This approach was chosen because there is no reliable source for the severity distribution for each level.
These sources were chosen because the UNHCR is the agency responsible for registering refugees in Armenia. Furthermore, UNHCR is the agency most capable of estimating the number of host community. 
The reliability of this data is low because there is no reliable source for the severity distribution for each lvel and all PIN were placed in Level 3.
</t>
  </si>
  <si>
    <t>ARM003Moderate humanitarian conditions - Level 3</t>
  </si>
  <si>
    <t>According to the INFORM Severity Index methodology, the sum of people in levels 3, 4 and 5 is equal to the total number of people in need. To estimate the severity distribution of the people in need assigned the total number of people in need to level 3, leaving an info-gap for level 4 and level 5 since there is no other reliable source for the severity distribution for each level.
This approach was chosen because there is no reliable source for the severity distribution for each level.
The reliability of this data is low because there is no reliable source for the severity distribution for each lvel and all PIN were placed in Level 3.</t>
  </si>
  <si>
    <t>ARM003Severe humanitarian conditions - Level 4</t>
  </si>
  <si>
    <t>ARM003Extreme humanitarian conditions - Level 5</t>
  </si>
  <si>
    <t>In this crisis, all 2 population groups are affected: host population and refugees and asylum seekers.</t>
  </si>
  <si>
    <t>ARM003Crisis affected groups</t>
  </si>
  <si>
    <t>ISCG LRP 20/01/2025</t>
  </si>
  <si>
    <t>https://reliefweb.int/report/lebanon/lebanon-response-plan-lrp-partner-appeal-briefing-20-january-2025</t>
  </si>
  <si>
    <t>The total population of Lebanon in 2025, including refugees, migrants, and asylum seekers. The source is chosen instead of the World Bank as it provides more up-to-date figures and considers population growth, internal displacement, and cross-border displacement.</t>
  </si>
  <si>
    <t>LBN006Total population</t>
  </si>
  <si>
    <t>World Bank accessed 18/02/2025</t>
  </si>
  <si>
    <t>https://data.worldbank.org/indicator/AG.LND.TOTL.K2?locations=LB</t>
  </si>
  <si>
    <t>The figure represent the total landmass of Lebanon as the whole country is impacted by the complex crisis.</t>
  </si>
  <si>
    <t>LBN006Landmass affected</t>
  </si>
  <si>
    <t>The number of people exposed corresponds to the total population of Lebanon. This figure is taken from the Lebanon Response Plan of the Inter-Sector Coordination Group (ISCG). It is valid throughout 2025. This source was chosen because it provides a comprehensive population figure. The reliability of this data is high because it is up to date. Lebanon is facing a humanitarian crisis whose drivers include socioeconomic issues and worsening insecurity caused by the escalation of clashes between Hezbollah and Israel. Lebanon is facing a humanitarian crisis whose drivers include socioeconomic issues and worsening insecurity caused by the escalation of clashes between Hezbollah and Israel, intensifying since 8 October 2023, largely escalating in September 2024 and displacing over 1.2 million people by October. Since at least 2019, mounting public debt, high fiscal deficit, and political instability have also been driving the socioeconomic crisis in the country, resulting in the devaluation of the Lebanese pound, increased unemployment and multidimensional poverty, business closures, inflation, limited access to foreign exchange and imports, and decreased foreign remittances. The country also hosts high numbers of Syrian refugees who require assistance.</t>
  </si>
  <si>
    <t>LBN006People exposed</t>
  </si>
  <si>
    <t>The number of people affected corresponds to the total population of Lebanon. This figure is taken from the Lebanon Response Plan of the Inter-Sector Coordination Group (ISCG). It is valid throughout 2025. This source was chosen because it provides a comprehensive population figure. The reliability of this data is high because it is up to date. Lebanon is facing a humanitarian crisis whose drivers include socioeconomic issues and worsening insecurity caused by the escalation of clashes between Hezbollah and Israel, intensifying since 8 October 2023, largely escalating in September 2024 and displacing over 1.2 million people by October. Since at least 2019, mounting public debt, high fiscal deficit, and political instability have also been driving the socioeconomic crisis in the country, resulting in the devaluation of the Lebanese pound, increased unemployment and multidimensional poverty, business closures, inflation, limited access to foreign exchange and imports, and decreased foreign remittances. The country also hosts high numbers of Syrian refugees who require assistance.</t>
  </si>
  <si>
    <t>LBN006People affected</t>
  </si>
  <si>
    <t>IOM accessed 18/02/2025; OCHA 08/02/2025</t>
  </si>
  <si>
    <t>https://dtm.iom.int/lebanon ; https://reliefweb.int/report/lebanon/lebanon-glance-escalation-hostilities-lebanon-06-february-2025-enar</t>
  </si>
  <si>
    <t xml:space="preserve">The number of people displaced by the crisis includes the number of IDPs and returnees in Lebanon, and the number of people displaced to Syria and Iraq because of the crisis. The figure is taken from OCHA and IOM . This sources were chosen because they provides regular updates to the numbers of IDPs and returnees in Lebanon and the number of people displaced to Syria and Iraq because of the crisis, and they are the most reliable ones. The reliability of this data is high as it is triangulated using multiple reliable sources such as </t>
  </si>
  <si>
    <t>LBN006People displaced</t>
  </si>
  <si>
    <t>The figure corresponds to the number of fatalities across Lebanon between 1 August 2024 to 31 January 2025. The figure is reliable and seems consistent with other secondary sources and media articles.</t>
  </si>
  <si>
    <t>LBN006Fatalities reported</t>
  </si>
  <si>
    <t>LBN006Fatalities in all crises</t>
  </si>
  <si>
    <t xml:space="preserve">The number of people in need is taken from the Lebanon Response Plan of the Inter-Sector Coordination Group (ISCG). This source was chosen because they it is the most reliable and the only sources reporting the number of the overall PiN in Lebanon, with providing information on the different population groups considered to be in need of humanitarian assistance. The figure is cross-checked with OCHA’s Humanitarian Action, OCHA’s Flash Appeal, and UNHCR 3RP. The Humanitarian Action webpage shows that the overall PiN (3.7 million) includes the 1 million people in need because of the escalation of hostilities in Lebanon based on OCHA’s latest Flash Appeal, and it includes the people in need among the host population, refugees, and asylum seekers from UNHCR’s 3RP. The LRP of the Inter-Sector Coordination Group (ISCG) also considers other population groups in need of humanitarian assistance such as Palestinian refugees and migrants. </t>
  </si>
  <si>
    <t>LBN006People in Need</t>
  </si>
  <si>
    <t>LBN006Minimal humanitarian conditions - Level 1</t>
  </si>
  <si>
    <t>LBN006Stressed humanitarian conditions - Level 2</t>
  </si>
  <si>
    <t>ISCG LRP 20/01/2025 ; IOM accessed 18/02/2025 ; IPC 17/01/2025</t>
  </si>
  <si>
    <t xml:space="preserve">https://reliefweb.int/report/lebanon/lebanon-response-plan-lrp-partner-appeal-briefing-20-january-2025 ; https://dtm.iom.int/lebanon ; https://reliefweb.int/report/lebanon/lebanon-ipc-acute-food-insecurity-analysis-october-2024-march-2025-published-17-january-2025 </t>
  </si>
  <si>
    <t>According to INFORM Severity Index methodology, the sum of people in levels 3, 4 and 5 is equal to the total number of people in need. To estimate the severity distribution of the people in need ACAPS used the PIN number from ISCG and an alternative source for the severity distribution. The number of people in Level 3 is calculated based on the total PiN provided by ISCG minus the number of IDPs as of January 2025 and the people facing IPC 4 across Lebanon between December 2024 – March 2025. These figures are taken from ISCG, IOM and IPC. This approach was chosen because it provides information on the humanitarian conditions of different people. The reliability of this data is medium because the data includes high-quality information alongside some elements with lower quality, resulting in an overall medium reliability.</t>
  </si>
  <si>
    <t>LBN006Moderate humanitarian conditions - Level 3</t>
  </si>
  <si>
    <t>IOM accessed 18/02/2025 ; IPC 17/01/2025</t>
  </si>
  <si>
    <t xml:space="preserve">https://dtm.iom.int/lebanon ; https://reliefweb.int/report/lebanon/lebanon-ipc-acute-food-insecurity-analysis-october-2024-march-2025-published-17-january-2025 </t>
  </si>
  <si>
    <t>According to INFORM Severity Index methodology, the sum of people in levels 3, 4 and 5 is equal to the total number of people in need. To estimate the severity distribution of the people in need ACAPS used the PIN number from ISCG and an alternative source for the severity distribution. The number of people in Level 4 is calculated based on the total number of IDPs as of February 2025 and the people facing IPC 4 across Lebanon between December 2024 – March 2025. These figures are taken from IOM and IPC. This approach was chosen because it provides information on the humanitarian conditions of different people. The reliability of this data is medium because the data includes high-quality information alongside some elements with lower quality, resulting in an overall medium reliability.</t>
  </si>
  <si>
    <t>LBN006Severe humanitarian conditions - Level 4</t>
  </si>
  <si>
    <t>IPC 17/01/2025</t>
  </si>
  <si>
    <t>https://reliefweb.int/report/lebanon/lebanon-ipc-acute-food-insecurity-analysis-october-2024-march-2025-published-17-january-2025</t>
  </si>
  <si>
    <t>According to INFORM Severity Index methodology, the sum of people in levels 3, 4 and 5 is equal to the total number of people in need. To estimate the severity distribution of the people in need ACAPS used the PIN number from ISCG and an alternative source for the severity distribution. The number of people in Level 5 is calculated based on the total number of people facing IPC 5 across Lebanon between December 2024 – March 2025. These figures are taken from IPC. This approach was chosen because it provides information on the humanitarian conditions of different people. The reliability of this data is medium because the data includes high-quality information alongside some elements with lower quality, resulting in an overall medium reliability.</t>
  </si>
  <si>
    <t>LBN006Extreme humanitarian conditions - Level 5</t>
  </si>
  <si>
    <t>LBN006Crisis affected groups</t>
  </si>
  <si>
    <t>LBN002Total population</t>
  </si>
  <si>
    <t>The figure represent the total landmass of Lebanon as the whole country is impacted by the Syrian refugee crisis. Overall, Lebanon hosts the highest number of refugees per capita globally, with approximately one in every four people in the country being a refugee, predominantly from Syria. Refugees in Lebanon are spread across the entire country.</t>
  </si>
  <si>
    <t>LBN002Landmass affected</t>
  </si>
  <si>
    <t>The number of people exposed corresponds to the total population of Lebanon. This figure is taken from ISCG. It is valid throughout 2025. This source was chosen because it provides a comprehensive population figure. The reliability of this data is high because it is up to date.</t>
  </si>
  <si>
    <t>LBN002People exposed</t>
  </si>
  <si>
    <t>UNHCR accessed 18/02/2025; City Population accessed 18/02/2025</t>
  </si>
  <si>
    <t>https://www.citypopulation.de/en/lebanon/admin/ ; https://data.unhcr.org/en/country/lbn</t>
  </si>
  <si>
    <t>The number of people affected corresponds to the total population living in the four governorates that host the largest number of Syrian refugees based on UNHCR, which are Bekaa, North Lebanon, Beirut, South Lebanon. This figure is taken from City Population. It is valid as of 2017. This source was chosen because it provides population data for Lebanon's governorates. The reliability of this data is low as the population figure is not up to date as it is based on census data from 2017.</t>
  </si>
  <si>
    <t>LBN002People affected</t>
  </si>
  <si>
    <t>UNHCR 19/12/2024</t>
  </si>
  <si>
    <t>https://data.unhcr.org/en/documents/details/113353</t>
  </si>
  <si>
    <t>The number of people displaced by the crisis includes the number of Syrian refugees and Palestinian refugees from Syria hosted in Lebanon. The figure is taken from UNHCR's 3RP . This source was chosen because it provides regular updates to the overall numbers of Syrian refugees and Palestinian refugees from Syria hosted in Lebanon, and it is the most reliable one. The reliability of this data is high as it is up to date.</t>
  </si>
  <si>
    <t>LBN002People displaced</t>
  </si>
  <si>
    <t xml:space="preserve">The figure corresponds to the number of fatalities among the Syrian refugees between 1 August 2024 to 31 January 2025. Almost all these fatalities are because of Israeli airstrikes and it indicates the part that the escalation of hostilities between Hezbollah and Israel plays in worsening the humanitarian conditions of the Syrian refugees in Lebanon. </t>
  </si>
  <si>
    <t>LBN002Fatalities reported</t>
  </si>
  <si>
    <t>LBN002Fatalities in all crises</t>
  </si>
  <si>
    <t>The number of people in need includes 1,3 million Syrian refugees and 23,000 Palestinian refugees from Syria hosted in Lebanon. This figure is taken from UNHCR. This source was chosen because it provides regular updates to the number of refugees and asylum seekers, and it is the most reliable one. The reliability of this data is high because it is up to date.</t>
  </si>
  <si>
    <t>LBN002People in Need</t>
  </si>
  <si>
    <t>ISCG LRP 20/01/2025 ; UNHCR accessed 18/02/2025; City Population accessed 18/02/2025</t>
  </si>
  <si>
    <t>https://reliefweb.int/report/lebanon/lebanon-response-plan-lrp-partner-appeal-briefing-20-january-2025 ; https://www.citypopulation.de/en/lebanon/admin/ ; https://data.unhcr.org/en/country/lbn</t>
  </si>
  <si>
    <t>LBN002Minimal humanitarian conditions - Level 1</t>
  </si>
  <si>
    <t>UNHCR accessed 18/02/2025; City Population accessed 18/02/2025 ; UNHCR 19/12/2024</t>
  </si>
  <si>
    <t>https://www.citypopulation.de/en/lebanon/admin/ ; https://data.unhcr.org/en/country/lbn ; https://data.unhcr.org/en/documents/details/113353</t>
  </si>
  <si>
    <t>LBN002Stressed humanitarian conditions - Level 2</t>
  </si>
  <si>
    <t>UNHCR 19/12/2024 ; IPC 17/01/2025</t>
  </si>
  <si>
    <t>https://data.unhcr.org/en/documents/details/113353 ; https://reliefweb.int/report/lebanon/lebanon-ipc-acute-food-insecurity-analysis-october-2024-march-2025-published-17-january-2025</t>
  </si>
  <si>
    <t>According to INFORM Severity Index methodology, the sum of people in levels 3, 4 and 5 is equal to the total number of people in need. To estimate the severity distribution of the people in need ACAPS used the PIN number from UNHCR and an alternative source for the severity distribution. The number of people in Level 3 is calculated based on the total PiN provided by UNHCR minus the number the Syrian refugees facing IPC 4 between December 2024 – March 2025. These figures are taken from UNHCR and IPC. This approach was chosen because it provides information on the humanitarian conditions of different people. The reliability of this data is medium because the data includes high-quality information alongside some elements with lower quality, resulting in an overall medium reliability.</t>
  </si>
  <si>
    <t>LBN002Moderate humanitarian conditions - Level 3</t>
  </si>
  <si>
    <t>According to INFORM Severity Index methodology, the sum of people in levels 3, 4 and 5 is equal to the total number of people in need. To estimate the severity distribution of the people in need ACAPS used the PIN number from UNHCR and an alternative source for the severity distribution. The number of people in Level 4 is calculated based on the total number of Syrian refugees facing IPC 4 across between December 2024 – March 2025. These figures are taken from IPC. This approach was chosen because it provides information on the humanitarian conditions of different people. The reliability of this data is medium because the data includes high-quality information alongside some elements with lower quality, resulting in an overall medium reliability.</t>
  </si>
  <si>
    <t>LBN002Severe humanitarian conditions - Level 4</t>
  </si>
  <si>
    <t>According to INFORM Severity Index methodology, the sum of people in levels 3, 4 and 5 is equal to the total number of people in need. To estimate the severity distribution of the people in need ACAPS used the PIN number from UNHCR and an alternative source for the severity distribution. The number of people in Level 5 is calculated based on the total number of Syrian refugees facing IPC 5 between December 2024 – March 2025. These figures are taken from IPC. This approach was chosen because it provides information on the humanitarian conditions of different people. The reliability of this data is medium because the data includes high-quality information alongside some elements with lower quality, resulting in an overall medium reliability.</t>
  </si>
  <si>
    <t>LBN002Extreme humanitarian conditions - Level 5</t>
  </si>
  <si>
    <t>LBN002Crisis affected groups</t>
  </si>
  <si>
    <t xml:space="preserve"> OCHA 24/01/2025</t>
  </si>
  <si>
    <t>https://humanitarianaction.info/plan/1269</t>
  </si>
  <si>
    <t>This is the population of Guatemala according to 2025 humanitarian need overview. This number was adopted instead of World Bank figure, as they consider the population movement such internal displacement and people in transit seeking refuge in neighbouring counties and beyond.</t>
  </si>
  <si>
    <t>GTM001Total population</t>
  </si>
  <si>
    <t>https://data.worldbank.org/indicator/AG.LND.TOTL.K2?locations=GT</t>
  </si>
  <si>
    <t xml:space="preserve">Guatemala is experiencing a complex humanitarian crisis generated by overlapping shocks and impacts - both sudden and slow-onset, short- and long-term -. Therefore, the total landmass of the country is considered  exposed to the crisis. </t>
  </si>
  <si>
    <t>GTM001Landmass affected</t>
  </si>
  <si>
    <t>; OCHA 24/01/2025</t>
  </si>
  <si>
    <t>The number of people exposed corresponds to the total population of the country as the food insecurity crisis and the malnutrition crisis affect populations across the country. This figure is taken from OCHA's 2025 HNRP. This source was chosen because it considers the population movement such as internal displacement and people in transit seeking refuge in neighbouring counties and beyond.</t>
  </si>
  <si>
    <t>GTM001People exposed</t>
  </si>
  <si>
    <t xml:space="preserve">OCHA 20/12/2023; INE accessed 21/02/2025 </t>
  </si>
  <si>
    <t>https://reliefweb.int/report/guatemala/guatemala-panorama-de-necesidades-humanitarias-2024-diciembre-2023; https://www.ine.gob.gt/proyecciones/</t>
  </si>
  <si>
    <t>The number of people affected corresponds to the sum of the population living in the departments with the highest rates of food insecurity (IPC Phases 3 and 4) according to OCHA's Humanitarian Needs Overview 2024: Alta Verapaz, Huehuetenango, San Marcos, Quiché and Chiquimula; and the sum of the population living in departments with the highest number of people in the move: Chiquimula, Guatemala, and San Marcos. This figure is taken from OCHA's 2025 HNRP and INE</t>
  </si>
  <si>
    <t>GTM001People affected</t>
  </si>
  <si>
    <t>IOM 21/02/2025</t>
  </si>
  <si>
    <t>https://dtm.iom.int/reports/guatemala-transit-migration-flow-trends-dashboard-2025-january-2025?close=true</t>
  </si>
  <si>
    <t>The number of people displaced by the complex crisis in Guatemala includes the number of refugees/asylum seekers/returnees/IDPs/irregular or unregistered migrants that entered Guatemala Between January 2024 and January 2025. This figure is taken from IOM and This source was chosen because is the most reliable source</t>
  </si>
  <si>
    <t>GTM001People displaced</t>
  </si>
  <si>
    <t>There are no approximate or exact figures about injuries reported.</t>
  </si>
  <si>
    <t>GTM001Injuries reported</t>
  </si>
  <si>
    <t>Fatalities reported in battles, riots, and violence against civilians  in 17 Admin1s from 1 August 2024 to 31 January 2025</t>
  </si>
  <si>
    <t>GTM001Fatalities reported</t>
  </si>
  <si>
    <t>GTM001Fatalities in all crises</t>
  </si>
  <si>
    <t>OCHA 24/01/2025</t>
  </si>
  <si>
    <t>https://reliefweb.int/report/guatemala/guatemala-necesidades-humanitarias-y-plan-de-respuesta-2025?_gl=1*1aokzwn*_ga*NDg0NDI4NjIxLjE3MzE1NTAwNjg.*_ga_E60ZNX2F68*MTc0MDE0ODM2MS4zMS4xLjE3NDAxNDg0NTYuNjAuMC4w</t>
  </si>
  <si>
    <t>The number of people in need in Guatemala is taken from OCHA's HNRP 2025 and This source was chosen because is the most reliable and up to date</t>
  </si>
  <si>
    <t>GTM001People in Need</t>
  </si>
  <si>
    <t xml:space="preserve"> OCHA 24/01/2025; OCHA 26/01/2023; INE accessed 21/02/2025 </t>
  </si>
  <si>
    <t xml:space="preserve"> https://reliefweb.int/report/guatemala/guatemala-necesidades-humanitarias-y-plan-de-respuesta-2025?_gl=1*1aokzwn*_ga*NDg0NDI4NjIxLjE3MzE1NTAwNjg.*_ga_E60ZNX2F68*MTc0MDE0ODM2MS4zMS4xLjE3NDAxNDg0NTYuNjAuMC4w; https://humanitarianaction.info/plan/1269; https://reliefweb.int/report/guatemala/guatemala-panorama-de-necesidades-humanitarias-2024-diciembre-2023</t>
  </si>
  <si>
    <t>GTM001Minimal humanitarian conditions - Level 1</t>
  </si>
  <si>
    <t xml:space="preserve"> OCHA 24/01/2025; OCHA 26/01/2023;INE accessed 21/02/2025 </t>
  </si>
  <si>
    <t>According to INFORM SI methodology, the number of people in Level 2 is equal to the people affected minus the people in need.</t>
  </si>
  <si>
    <t>GTM001Stressed humanitarian conditions - Level 2</t>
  </si>
  <si>
    <t xml:space="preserve">According to INFORM Severity Index methodology, the sum of people in levels 3, 4 and 5 is equal to the total number of people in need. To estimate the severity distribution of the people in need ACAPSassigned the total number of people in need to level 3, leaving an info-gap for level 4 and level 5 since there is no other reliable source for the severity distribution for each level. </t>
  </si>
  <si>
    <t>GTM001Moderate humanitarian conditions - Level 3</t>
  </si>
  <si>
    <t>GTM001Severe humanitarian conditions - Level 4</t>
  </si>
  <si>
    <t>GTM001Extreme humanitarian conditions - Level 5</t>
  </si>
  <si>
    <t>GTM001Crisis affected groups</t>
  </si>
  <si>
    <t xml:space="preserve">Considering the complexity of the situation in Guatemala and current reliable data from open sources is not available, which limits the capacity to provide accurate figure. </t>
  </si>
  <si>
    <t>GTM001People facing limited access constraints</t>
  </si>
  <si>
    <t>GTM001People facing restricted access constraints</t>
  </si>
  <si>
    <t xml:space="preserve">The current reliable data from open sources is not available, which limits the capacity to provide accurate figure. </t>
  </si>
  <si>
    <t>GTM001Illness cases reported</t>
  </si>
  <si>
    <t>GTM001Buildings damaged</t>
  </si>
  <si>
    <t>GTM001Buildings destroyed</t>
  </si>
  <si>
    <t>GTM001Buildings in affected area</t>
  </si>
  <si>
    <t>GTM001Economic Losses</t>
  </si>
  <si>
    <t>World Bank aacessed 23/02/2025</t>
  </si>
  <si>
    <t>https://data.worldbank.org/indicator/SP.POP.TOTL?locations=TR</t>
  </si>
  <si>
    <t>The World Bank figures, which includes refugee population in Turkiye in 2023.</t>
  </si>
  <si>
    <t>TUR001Total population</t>
  </si>
  <si>
    <t>City Population accessed 23/02/2025; Turkiye Presidency of Migration Management accessed 23/02/2025 ; IOM 08/06/2022 ; Crisis Group accessed 23/02/2025 ; Govt. Türkiye 27/03/2023</t>
  </si>
  <si>
    <t xml:space="preserve">https://www.citypopulation.de/en/turkey/cities/ ; 
https://en.goc.gov.tr/temporary-protection27 ;  https://reliefweb.int/report/turkey/mpm-turkey-mixed-migration-flows-mediterranean-and-beyond-flow-monitoring-compilation-08-june-2022 ; https://www.crisisgroup.org/content/turkiyes-pkk-conflict-visual-explainer ; https://reliefweb.int/report/turkiye/turkiye-earthquakes-recovery-and-reconstruction-assessment
</t>
  </si>
  <si>
    <t xml:space="preserve">Represents the total area of provinces affected by one or of more crisis the following crises: Syrian refugee, mixed migration, kurdish conflict, and the earthquake. These provinces are: Adana, Adıyaman, Ağrı, Aydın, Balıkesir, Bitlis, Bingöl, Burdur, Bursa, Çanakkale, Diyarbakır, Edirne, Elazığ, Gaziantep, Hakkari, Hatay, İstanbul, İzmir, Kahramanmaraş, Kayseri, Kilis, Kırklareli, Konya, Malatya, Mardin, Mersin, Muğla, Nevşehir, Osmaniye, Şanlıurfa, Siirt, Şırnak, Tunceli, Van.
</t>
  </si>
  <si>
    <t>TUR001Landmass affected</t>
  </si>
  <si>
    <t>Turkiye Presidency of Migration Management accessed 23/02/2025IOM 08/06/2022; Turkiye Presidency of Migration Management accessed 23/02/2025Crisis Group accessed 23/02/2025 ;  Turkiye Presidency of Migration Management accessed 23/02/2025IFRC 06/12/2024 ; Govt. Türkiye 27/03/2023</t>
  </si>
  <si>
    <t>https://en.goc.gov.tr/temporary-protection27https://en.goc.gov.tr/temporary-protection27 ; https://reliefweb.int/report/turkey/mpm-turkey-mixed-migration-flows-mediterranean-and-beyond-flow-monitoring-compilation-08-june-2022
https://reliefweb.int/report/turkiye/turkiye-earthquakes-operation-update-7-emergency-appeal-no-mdrtr004-06122024 ; https://reliefweb.int/report/turkiye/turkiye-earthquakes-recovery-and-reconstruction-assessment</t>
  </si>
  <si>
    <t xml:space="preserve">Represents the total population of provinces affected by one or of more crisis the following crises: Syrian refugee, mixed migration, kurdish conflict, and the earthquake. These provinces are: Adana, Adıyaman, Ağrı, Aydın, Balıkesir, Bitlis, Bingöl, Burdur, Bursa, Çanakkale, Diyarbakır, Edirne, Elazığ, Gaziantep, Hakkari, Hatay, İstanbul, İzmir, Kahramanmaraş, Kayseri, Kilis, Kırklareli, Konya, Malatya, Mardin, Mersin, Muğla, Nevşehir, Osmaniye, Şanlıurfa, Siirt, Şırnak, Tunceli, Van.
</t>
  </si>
  <si>
    <t>TUR001People exposed</t>
  </si>
  <si>
    <t>3RP 19/12/2024 IOM 13/02/2025 ;Tur Gov PMM accessed 23/02/2025 ; 3RP 19/12/2024XIFRC 06/12/2024 ; Govt. Türkiye 27/03/2023</t>
  </si>
  <si>
    <t>https://www.3rpsyriacrisis.org/portfolio/rso2025/https://en.goc.gov.tr/international-protection17, https://dtm.iom.int/reports/turkiye-migrant-presence-monitoring-situation-report-january-2025, https://www.3rpsyriacrisis.org/portfolio/rso2025/https://reliefweb.int/report/turkiye/turkiye-earthquakes-operation-update-7-emergency-appeal-no-mdrtr004-06122024 ; https://reliefweb.int/report/turkiye/turkiye-earthquakes-recovery-and-reconstruction-assessment</t>
  </si>
  <si>
    <t>The total number of affected populations in all crises, overestimation due to double counting for the EQ and Syrian refugee crises, but offset by the info gap in the Kurdish conflict.</t>
  </si>
  <si>
    <t>TUR001People affected</t>
  </si>
  <si>
    <t>3RP 19/12/2024 IOM 13/02/2025, Tur Gov PMM accessed 23/02/2025 Turkey MoFA accessed 23/02/2025IFRC 06/12/2024 ; Govt. Türkiye 27/03/2023</t>
  </si>
  <si>
    <t>https://www.3rpsyriacrisis.org/portfolio/rso2025/https://dtm.iom.int/reports/turkiye-migrant-presence-monitoring-situation-report-january-2025, https://en.goc.gov.tr/international-protection17https://reliefweb.int/report/turkiye/turkiye-earthquakes-operation-update-7-emergency-appeal-no-mdrtr004-06122024 ; https://reliefweb.int/report/turkiye/turkiye-earthquakes-recovery-and-reconstruction-assessment</t>
  </si>
  <si>
    <t>The figure represents the total number of refugees and asylum seekers in Turkey of all nationalities. Due to significant information gaps, it is not possible to determine how many IDPs have been displaced as a result of the Kurdish conflict.  This is an overestimation due to double counting across the EQ and Syrian refugee crisis, but offset by the info-gap in the Kurdish conflict.</t>
  </si>
  <si>
    <t>TUR001People displaced</t>
  </si>
  <si>
    <t>ACLED accessed 23/02/2025; IOM accessed 23/02/2025; Crisis Group accessed 23/02/2025</t>
  </si>
  <si>
    <t>https://acleddata.com/data-export-tool/; https://missingmigrants.iom.int/downloads; https://www.crisisgroup.org/content/turkiyes-pkk-conflict-visual-explainer</t>
  </si>
  <si>
    <t>This is an aggregate to all crises in the country
-----
Syrian refugee crisis:
The figure represents the number of Syrian refugees killed in Turkey between 1 August 2024 and 31 January 2025.
-----
Mixed migration crisis:
The figure represents the number of fatalities in Turkey between 1 July and  31 December 2024 according to IOM's Missing Migrant Database ( 0 in August 0 in September, 0 in October, 0 in November, 4 in December 2024, and 4 in January 2025). The true number of fatalities may be higher as a result of unreported incidents and missing cases that are not yet considered dead. 
-----
Kurdish conflict crisis:
The number of civilians killed between 1 August 2024 and 31 January 2025 due to the Kurdish Conflict.
-----
Earthquake crisis:
Since the EQ was more than 6 months, the assumption is no new deaths (or significantly low) occurred due to the earthquake.</t>
  </si>
  <si>
    <t>TUR001Fatalities reported</t>
  </si>
  <si>
    <t>TUR001Fatalities in all crises</t>
  </si>
  <si>
    <t>IFRC Turkish Red Crescent 28/04/2023; 3RP 19/12/2024; ; World Bank 22/10/2024IFRC Turkish Red Crescent 28/04/2023, Tur Gov PMM accessed 23/02/2025, World Bank 22/10/2024, IOM 13/02/2025; 3RP 19/12/2024XACLED accessed 23/02/2025; IOM accessed 23/02/2025; Crisis Group accessed 23/02/2025</t>
  </si>
  <si>
    <t>https://reliefweb.int/report/turkiye/intersectoral-vulnerability-study-round-2-2022-living-bare-minimum-exploration-vulnerability-refugees-turkiye, https://www.3rpsyriacrisis.org/portfolio/rso2025/, https://documents.worldbank.org/en/publication/documents-reports/documentdetail/099850001032526747https://reliefweb.int/report/turkiye/intersectoral-vulnerability-study-round-2-2022-living-bare-minimum-exploration-vulnerability-refugees-turkiye, https://en.goc.gov.tr/international-protection17, https://documents.worldbank.org/en/publication/documents-reports/documentdetail/099850001032526747, https://dtm.iom.int/reports/turkiye-migrant-presence-monitoring-situation-report-january-2025 ; https://www.3rpsyriacrisis.org/portfolio/rso2025/https://acleddata.com/data-export-tool/; https://missingmigrants.iom.int/downloads; https://www.crisisgroup.org/content/turkiyes-pkk-conflict-visual-explainer</t>
  </si>
  <si>
    <t>This is an aggregate to all crises in the country
-----
Syrian refugee crisis:
People in need are Syrian refugees as well as host community in extreme (Level 5), sever (Level 4), and moderate (Level 3) humanitarian conditions. 
The host community is included because refugee makes a significant percentage of the population, and the crisis had put pressure on health, education, and other social services for a population that already experience high vulnerabilities, resulting in humanitarian needs for the host community.
PiN and severity figures are multi-sectoral and equal L5 + L4 + L3
There is around 2900000 Syrian refugees in Turkiye according to 3RP. According to IFRC and TRC's "Intersectoral vulnerability study round 2 - 2022: Living on bare minimum: an exploration of the vulnerability of refugees in Türkiye", 2% of the refugees are in Catastrophic Level (L5); 16% of the refugees are in Extreme Level (L4); 39% of the refugees are in Sever Level (L3), 41% of the refugees are in stressed Level (L2), and 2% of the refugees are in Minimal Level (L1).
For the host community, there are around 3,681,076 according to 3RP. The WB national poverty line was used to determine the portion of host community in need. According to the WB, around 13.9% fell below the poverty line in 2022. All 13.9% have been placed at Level 3.
Level 1 = Exposed population – Affected population
Level 2 = Affected population – PiN
Level 3 +4+ 5 = PiN 
-----
Mixed migration crisis:
People in need are mixed migrants as well as host community in extreme (Level 5), sever (Level 4), and moderate (Level 3) humanitarian conditions. 
The host community is included because refugee makes a significant percentage of the population, and the crisis had put pressure on health, education, and other social services for a population that already experience high vulnerabilities, resulting in humanitarian needs for the host community.
There are no reliable estimate for the severity levels for the mixed migrants in Turkiye. We assume the conditions for the mixed migration in Turkkiye are similar somehow to that of the Syrian refugees. As such, the severity breakdown of the syrian refugees crisis was applied to the mixed migration as an estimate.
There are around 252,155 mixed migrants in Turkiye. Using the Syrian reugees severity breakdown using IFRC and TRC's "Intersectoral vulnerability study round 2 - 2022: Living on bare minimum: an exploration of the vulnerability of refugees in Türkiye", 2% are placed in Catastrophic Level (L5); 16% are placed in Extreme Level (L4); 39% are placed in Sever Level (L3), 41% are placed in stressed Level (L2), and 2% are placed in Minimal Level (L1).
For the host community, there are no reliable estimate for the host community numbers. We assume the the impact of the mixed migration on the host community would be somehow similar to the impact of the refugee crisis. As such, the host community number (320,070) was extrapolated using the same ratio of refugees to host community in the Syrian refugee crisis. The WB national poverty line was used to determine the portion of host community in need. According to the WB, around 13.9% fell below the poverty line in 2023. All 13.9% have been placed at Level 3.
Level 1 = Exposed population – Affected population
Level 2 = Affected population – PiN
Level 3 +4+ 5 = PiN 
-----
Kurdish conflict crisis:
The number of people in need of humanitarian assistance as a result of the kurdish conflict is unknown, but expected to be high. Affected regions of southeastern Turkey have been subjected to decades of violence, which has deeply affected many aspects of life. Large numbers of people remain in a situation of protracted displacement, though their specific needs are not known. 
-----
Earthquake crisis:
Low reliability estimation using UNHCR targetted people for humanitarian assistance. This number represent the residents in medium/high severity neighbourhoods in most heavily affected provinces and all people in temporary settlements - using 'Earthquake Solutions and Mobility Analysis Team - ESMAT - Severity Index'.</t>
  </si>
  <si>
    <t>TUR001People in Need</t>
  </si>
  <si>
    <t>IFRC Turkish Red Crescent 28/04/2023; 3RP 19/12/2024; ; World Bank 22/10/2024IOM 08/06/2022; Turkiye Presidency of Migration Management accessed 23/02/2025, IOM 13/02/2025 ;Tur Gov PMM accessed 23/02/2025 ; 3RP 19/12/2024XUNHCR 06/05/2024</t>
  </si>
  <si>
    <t>https://reliefweb.int/report/turkiye/intersectoral-vulnerability-study-round-2-2022-living-bare-minimum-exploration-vulnerability-refugees-turkiye, https://www.3rpsyriacrisis.org/portfolio/rso2025/, https://documents.worldbank.org/en/publication/documents-reports/documentdetail/099850001032526747https://en.goc.gov.tr/temporary-protection27 ; https://reliefweb.int/report/turkey/mpm-turkey-mixed-migration-flows-mediterranean-and-beyond-flow-monitoring-compilation-08-june-2022
, https://en.goc.gov.tr/international-protection17, https://dtm.iom.int/reports/turkiye-migrant-presence-monitoring-situation-report-january-2025, https://www.3rpsyriacrisis.org/portfolio/rso2025/https://reliefweb.int/report/turkiye/turkiye-south-east-earthquake-response-quarterly-progress-report-january-march-2024-entr</t>
  </si>
  <si>
    <t>The number of people who are exposed to the crisis but not affected or in needs of urgent humanitarian assistance.</t>
  </si>
  <si>
    <t>TUR001Minimal humanitarian conditions - Level 1</t>
  </si>
  <si>
    <t>IFRC Turkish Red Crescent 28/04/2023; 3RP 19/12/2024; ; World Bank 22/10/2024IFRC Turkish Red Crescent 28/04/2023, Tur Gov PMM accessed 23/02/2025, World Bank 22/10/2024, IOM 13/02/2025; 3RP 19/12/2024XIFRC 06/12/2024</t>
  </si>
  <si>
    <t>https://reliefweb.int/report/turkiye/intersectoral-vulnerability-study-round-2-2022-living-bare-minimum-exploration-vulnerability-refugees-turkiye, https://www.3rpsyriacrisis.org/portfolio/rso2025/, https://documents.worldbank.org/en/publication/documents-reports/documentdetail/099850001032526747https://reliefweb.int/report/turkiye/intersectoral-vulnerability-study-round-2-2022-living-bare-minimum-exploration-vulnerability-refugees-turkiye, https://en.goc.gov.tr/international-protection17, https://documents.worldbank.org/en/publication/documents-reports/documentdetail/099850001032526747, https://dtm.iom.int/reports/turkiye-migrant-presence-monitoring-situation-report-january-2025 ; https://www.3rpsyriacrisis.org/portfolio/rso2025/https://reliefweb.int/report/turkiye/turkiye-earthquakes-operation-update-7-emergency-appeal-no-mdrtr004-06122024 ; https://reliefweb.int/report/turkiye/turkiye-earthquakes-recovery-and-reconstruction-assessment</t>
  </si>
  <si>
    <t>The number of people who are affected by the crisis but not in needs of humanitarian assistance.</t>
  </si>
  <si>
    <t>TUR001Stressed humanitarian conditions - Level 2</t>
  </si>
  <si>
    <t>IFRC Turkish Red Crescent 28/04/2023; 3RP 19/12/2024; ; World Bank 22/10/2024IFRC Turkish Red Crescent 28/04/2023, Tur Gov PMM accessed 23/02/2025, World Bank 22/10/2024, IOM 13/02/2025; 3RP 19/12/2024XIFRC 06/12/2024; UNHCR 06/05/2024 ; Govt. Türkiye 27/03/2023</t>
  </si>
  <si>
    <t>https://reliefweb.int/report/turkiye/intersectoral-vulnerability-study-round-2-2022-living-bare-minimum-exploration-vulnerability-refugees-turkiye, https://www.3rpsyriacrisis.org/portfolio/rso2025/, https://documents.worldbank.org/en/publication/documents-reports/documentdetail/099850001032526747https://reliefweb.int/report/turkiye/intersectoral-vulnerability-study-round-2-2022-living-bare-minimum-exploration-vulnerability-refugees-turkiye, https://en.goc.gov.tr/international-protection17, https://documents.worldbank.org/en/publication/documents-reports/documentdetail/099850001032526747, https://dtm.iom.int/reports/turkiye-migrant-presence-monitoring-situation-report-january-2025 ; https://www.3rpsyriacrisis.org/portfolio/rso2025/https://reliefweb.int/report/turkiye/turkiye-south-east-earthquake-response-quarterly-progress-report-january-march-2024-entr ; https://reliefweb.int/report/turkiye/turkiye-earthquakes-operation-update-7-emergency-appeal-no-mdrtr004-06122024 ; https://reliefweb.int/report/turkiye/turkiye-earthquakes-recovery-and-reconstruction-assessment</t>
  </si>
  <si>
    <t>This is an aggregate to all crises in the country
-----
Syrian refugee crisis:
People in need are Syrian refugees as well as host community in extreme (Level 5), sever (Level 4), and moderate (Level 3) humanitarian conditions. 
The host community was included because refugee makes a significant percentage of the population, and the crisis had put pressure on health, education, and other social services for a population that already experience high vulnerabilities, resulting in humanitarian needs for the host community.
PiN and severity figures are multi-sectoral and equal L5 + L4 + L3
There is around 2900000 Syrian refugges in Turkiye according to 3RP. According to IFRC and TRC's Intersectoral vulnerability study round 2 - 2022: Living on bare minimum: an exploration of the vulnerability of refugees in Türkiye, 2% of the refugees are in Catastrophic Level (L5); 16% of the refugees are in Extreme Level (L4); 39% of the refugees are in Sever Level (L3), 41% of the refugees are in stressed Level (L2), and 2% of the refugees are in Minimal Level (L1).
For the host community, there are around 3,681,076 according to 3RP. The WB national poverty line was used. According to the WB, around 13.9% fell below the poverty line in 2022.
Level 1 = Exposed population – Affected population
Level 2 = Affected population – PiN
Level 3 +4+ 5 = PiN 
-----
Mixed migration crisis:
People in need are mixed migrants as well as host community in extreme (Level 5), sever (Level 4), and moderate (Level 3) humanitarian conditions. 
The host community is included because refugee makes a significant percentage of the population, and the crisis had put pressure on health, education, and other social services for a population that already experience high vulnerabilities, resulting in humanitarian needs for the host community.
There are no reliable estimate for the severity levels for the mixed migrants in Turkiye. We assume the conditions for the mixed migration in Turkkiye are similar somehow to that of the Syrian refugees. As such, the severity breakdown of the syrian refugees crisis was applied to the mixed migration as an estimate.
There are around 252,155 mixed migrants in Turkiye. Using the Syrian reugees severity breakdown using IFRC and TRC's "Intersectoral vulnerability study round 2 - 2022: Living on bare minimum: an exploration of the vulnerability of refugees in Türkiye", 2% are placed in Catastrophic Level (L5); 16% are placed in Extreme Level (L4); 39% are placed in Sever Level (L3), 41% are placed in stressed Level (L2), and 2% are placed in Minimal Level (L1).
For the host community, there are no reliable estimate for the host community numbers. We assume the the impact of the mixed migration on the host community would be somehow similar to the impact of the refugee crisis. As such, the host community number (320,070) was extrapolated using the same ratio of refugees to host community in the Syrian refugee crisis. The WB national poverty line was used to determine the portion of host community in need. According to the WB, around 13.9% fell below the poverty line in 2023. All 13.9% have been placed at Level 3.
Level 1 = Exposed population – Affected population
Level 2 = Affected population – PiN
Level 3 +4+ 5 = PiN 
-----
Kurdish conflict crisis:
No data available.
-----
Earthquake crisis:
Low reliability estimation using UNHCR targetted people for humanitarian assistance. This number represent the residents in medium/high severity neighbourhoods in most heavily affected provinces and all people in temporary settlements - using 'Earthquake Solutions and Mobility Analysis Team - ESMAT - Severity Index'. All have been placed on Level three as a conservative estimate.</t>
  </si>
  <si>
    <t>TUR001Moderate humanitarian conditions - Level 3</t>
  </si>
  <si>
    <t>IFRC Turkish Red Crescent 28/04/2023; 3RP 19/12/2024; ; World Bank 22/10/2024IFRC Turkish Red Crescent 28/04/2023, Tur Gov PMM accessed 23/02/2025, World Bank 22/10/2024, IOM 13/02/2025; 3RP 19/12/2024XUNHCR 06/05/2024</t>
  </si>
  <si>
    <t>https://reliefweb.int/report/turkiye/intersectoral-vulnerability-study-round-2-2022-living-bare-minimum-exploration-vulnerability-refugees-turkiye, https://www.3rpsyriacrisis.org/portfolio/rso2025/, https://documents.worldbank.org/en/publication/documents-reports/documentdetail/099850001032526747https://reliefweb.int/report/turkiye/intersectoral-vulnerability-study-round-2-2022-living-bare-minimum-exploration-vulnerability-refugees-turkiye, https://en.goc.gov.tr/international-protection17, https://documents.worldbank.org/en/publication/documents-reports/documentdetail/099850001032526747, https://dtm.iom.int/reports/turkiye-migrant-presence-monitoring-situation-report-january-2025 ; https://www.3rpsyriacrisis.org/portfolio/rso2025/https://reliefweb.int/report/turkiye/turkiye-south-east-earthquake-response-quarterly-progress-report-january-march-2024-entr</t>
  </si>
  <si>
    <t xml:space="preserve">This is an aggregate to all crises in the country
-----
Syrian refugee crisis:
People in need are Syrian refugees as well as host community in extreme (Level 5), sever (Level 4), and moderate (Level 3) humanitarian conditions. 
The host community was included because refugee makes a significant percentage of the population, and the crisis had put pressure on health, education, and other social services for a population that already experience high vulnerabilities, resulting in humanitarian needs for the host community.
PiN and severity figures are multi-sectoral and equal L5 + L4 + L3
There is around 2,900,000 Syrian refugges in Turkiye according to 3RP. According to IFRC and TRC's Intersectoral vulnerability study round 2 - 2022: Living on bare minimum: an exploration of the vulnerability of refugees in Türkiye, 2% of the refugees are in Catastrophic Level (L5); 16% of the refugees are in Extreme Level (L4); 39% of the refugees are in Sever Level (L3), 41% of the refugees are in stressed Level (L2), and 2% of the refugees are in Minimal Level (L1).
For the host community, there are around 3,681,076 according to 3RP. The WB national poverty line was used. According to the WB, around 13.9% fell below the poverty line in 2022.
Level 1 = Exposed population – Affected population
Level 2 = Affected population – PiN
Level 3 +4+ 5 = PiN 
-----
Mixed migration crisis:
People in need are mixed migrants as well as host community in extreme (Level 5), sever (Level 4), and moderate (Level 3) humanitarian conditions. 
The host community is included because refugee makes a significant percentage of the population, and the crisis had put pressure on health, education, and other social services for a population that already experience high vulnerabilities, resulting in humanitarian needs for the host community.
There are no reliable estimate for the severity levels for the mixed migrants in Turkiye. We assume the conditions for the mixed migration in Turkkiye are similar somehow to that of the Syrian refugees. As such, the severity breakdown of the syrian refugees crisis was applied to the mixed migration as an estimate.
There are around 252,155 mixed migrants in Turkiye. Using the Syrian reugees severity breakdown using IFRC and TRC's "Intersectoral vulnerability study round 2 - 2022: Living on bare minimum: an exploration of the vulnerability of refugees in Türkiye", 2% are placed in Catastrophic Level (L5); 16% are placed in Extreme Level (L4); 39% are placed in Sever Level (L3), 41% are placed in stressed Level (L2), and 2% are placed in Minimal Level (L1).
For the host community, there are no reliable estimate for the host community numbers. We assume the the impact of the mixed migration on the host community would be somehow similar to the impact of the refugee crisis. As such, the host community number (320,070) was extrapolated using the same ratio of refugees to host community in the Syrian refugee crisis. The WB national poverty line was used to determine the portion of host community in need. According to the WB, around 13.9% fell below the poverty line in 2023. All 13.9% have been placed at Level 3.
Level 1 = Exposed population – Affected population
Level 2 = Affected population – PiN
Level 3 +4+ 5 = PiN 
-----
Kurdish conflict crisis:
No data available.
-----
Earthquake crisis:
There is no available information yet about the needs' severity driven by the earthquake in Turkey. </t>
  </si>
  <si>
    <t>TUR001Severe humanitarian conditions - Level 4</t>
  </si>
  <si>
    <t>IFRC Turkish Red Crescent 28/04/2023; 3RP 19/12/2024; ; World Bank 22/10/2024IFRC Turkish Red Crescent 28/04/2023, Tur Gov PMM accessed 23/02/2025, World Bank 22/10/2024, IOM 13/02/2025; 3RP 19/12/2024XX</t>
  </si>
  <si>
    <t>https://reliefweb.int/report/turkiye/intersectoral-vulnerability-study-round-2-2022-living-bare-minimum-exploration-vulnerability-refugees-turkiye, https://www.3rpsyriacrisis.org/portfolio/rso2025/, https://documents.worldbank.org/en/publication/documents-reports/documentdetail/099850001032526747https://reliefweb.int/report/turkiye/intersectoral-vulnerability-study-round-2-2022-living-bare-minimum-exploration-vulnerability-refugees-turkiye, https://en.goc.gov.tr/international-protection17, https://documents.worldbank.org/en/publication/documents-reports/documentdetail/099850001032526747, https://dtm.iom.int/reports/turkiye-migrant-presence-monitoring-situation-report-january-2025 ; https://www.3rpsyriacrisis.org/portfolio/rso2025/x</t>
  </si>
  <si>
    <t>TUR001Extreme humanitarian conditions - Level 5</t>
  </si>
  <si>
    <t xml:space="preserve">Number of different types of affected population groups: 
- IDPs
- Refugees, asylum seekers, and others of concern (such as migrants etc.)
- Returnees
- Host 
- Non-Host </t>
  </si>
  <si>
    <t>TUR001Crisis affected groups</t>
  </si>
  <si>
    <t>TUR002Total population</t>
  </si>
  <si>
    <t>City Population accessed 23/02/2025; Turkiye Presidency of Migration Management accessed 23/02/2025</t>
  </si>
  <si>
    <t xml:space="preserve">https://www.citypopulation.de/en/turkey/cities/ ; 
https://en.goc.gov.tr/temporary-protection27
</t>
  </si>
  <si>
    <t>Figure represents the combined total area of provinces with percentage of refugees above the national average ~2.5%: Şanlıurfa, Osmaniye, Nevşehir, Mersin, Mardin, Malatya, Konya, Kilis, Kayseri, Kahramanmaraş, İzmir, İstanbul, Hatay, Gaziantep, Bursa, Burdur, Adıyaman, and Adana</t>
  </si>
  <si>
    <t>TUR002Landmass affected</t>
  </si>
  <si>
    <t>Turkiye Presidency of Migration Management accessed 23/02/2025</t>
  </si>
  <si>
    <t>https://en.goc.gov.tr/temporary-protection27</t>
  </si>
  <si>
    <t>Figure represents the combined total population of provinces with percentage of refugees above the national average ~2.5%: Şanlıurfa, Osmaniye, Nevşehir, Mersin, Mardin, Malatya, Konya, Kilis, Kayseri, Kahramanmaraş, İzmir, İstanbul, Hatay, Gaziantep, Bursa, Burdur, Adıyaman, and Adana.</t>
  </si>
  <si>
    <t>TUR002People exposed</t>
  </si>
  <si>
    <t xml:space="preserve">3RP 19/12/2024 </t>
  </si>
  <si>
    <t>https://www.3rpsyriacrisis.org/portfolio/rso2025/</t>
  </si>
  <si>
    <t>Figure represents registered Syrian refugees in Turkey as well as the host community. The numbers of refugees and host community are drawn from 3RP. 
The host community is included because refugee makes a significant percentage of the population, and the crisis had put pressure on health, education, and other social services for a population that already experience high vulnerabilities, resulting in humanitarian needs for the host community.</t>
  </si>
  <si>
    <t>TUR002People affected</t>
  </si>
  <si>
    <t>Figure represents registered Syrian refugees in Turkey. Data comes from 3RP. 3RP number for displaced is used for consistency as we use it as well for the number of host community that we use in affected and PiN calculations.</t>
  </si>
  <si>
    <t>TUR002People displaced</t>
  </si>
  <si>
    <t>The figure represents the number of Syrian refugees killed in Turkey between 1 August 2024 and 31 January 2025.</t>
  </si>
  <si>
    <t>TUR002Fatalities reported</t>
  </si>
  <si>
    <t>TUR002Fatalities in all crises</t>
  </si>
  <si>
    <t>IFRC Turkish Red Crescent 28/04/2023; 3RP 19/12/2024; ; World Bank 22/10/2024</t>
  </si>
  <si>
    <t>https://reliefweb.int/report/turkiye/intersectoral-vulnerability-study-round-2-2022-living-bare-minimum-exploration-vulnerability-refugees-turkiye, https://www.3rpsyriacrisis.org/portfolio/rso2025/, https://documents.worldbank.org/en/publication/documents-reports/documentdetail/099850001032526747</t>
  </si>
  <si>
    <t xml:space="preserve">People in need are Syrian refugees as well as host community in extreme (Level 5), sever (Level 4), and moderate (Level 3) humanitarian conditions. 
The host community is included because refugee makes a significant percentage of the population, and the crisis had put pressure on health, education, and other social services for a population that already experience high vulnerabilities, resulting in humanitarian needs for the host community.
PiN and severity figures are multi-sectoral and equal L5 + L4 + L3
There is around 2900000 Syrian refugees in Turkiye according to 3RP. According to IFRC and TRC's "Intersectoral vulnerability study round 2 - 2022: Living on bare minimum: an exploration of the vulnerability of refugees in Türkiye", 2% of the refugees are in Catastrophic Level (L5); 16% of the refugees are in Extreme Level (L4); 39% of the refugees are in Sever Level (L3), 41% of the refugees are in stressed Level (L2), and 2% of the refugees are in Minimal Level (L1).
For the host community, there are around 3,681,076 according to 3RP. The WB national poverty line was used to determine the portion of host community in need. According to the WB, around 13.9% fell below the poverty line in 2022. All 13.9% have been placed at Level 3.
Level 1 = Exposed population – Affected population
Level 2 = Affected population – PiN
Level 3 +4+ 5 = PiN </t>
  </si>
  <si>
    <t>TUR002People in Need</t>
  </si>
  <si>
    <t>TUR002Minimal humanitarian conditions - Level 1</t>
  </si>
  <si>
    <t>TUR002Stressed humanitarian conditions - Level 2</t>
  </si>
  <si>
    <t xml:space="preserve">People in need are Syrian refugees as well as host community in extreme (Level 5), sever (Level 4), and moderate (Level 3) humanitarian conditions. 
The host community was included because refugee makes a significant percentage of the population, and the crisis had put pressure on health, education, and other social services for a population that already experience high vulnerabilities, resulting in humanitarian needs for the host community.
PiN and severity figures are multi-sectoral and equal L5 + L4 + L3
There is around 2900000 Syrian refugges in Turkiye according to 3RP. According to IFRC and TRC's Intersectoral vulnerability study round 2 - 2022: Living on bare minimum: an exploration of the vulnerability of refugees in Türkiye, 2% of the refugees are in Catastrophic Level (L5); 16% of the refugees are in Extreme Level (L4); 39% of the refugees are in Sever Level (L3), 41% of the refugees are in stressed Level (L2), and 2% of the refugees are in Minimal Level (L1).
For the host community, there are around 3,681,076 according to 3RP. The WB national poverty line was used. According to the WB, around 13.9% fell below the poverty line in 2022.
Level 1 = Exposed population – Affected population
Level 2 = Affected population – PiN
Level 3 +4+ 5 = PiN 
</t>
  </si>
  <si>
    <t>TUR002Moderate humanitarian conditions - Level 3</t>
  </si>
  <si>
    <t xml:space="preserve">People in need are Syrian refugees as well as host community in extreme (Level 5), sever (Level 4), and moderate (Level 3) humanitarian conditions. 
The host community was included because refugee makes a significant percentage of the population, and the crisis had put pressure on health, education, and other social services for a population that already experience high vulnerabilities, resulting in humanitarian needs for the host community.
PiN and severity figures are multi-sectoral and equal L5 + L4 + L3
There is around 2,900,000 Syrian refugges in Turkiye according to 3RP. According to IFRC and TRC's Intersectoral vulnerability study round 2 - 2022: Living on bare minimum: an exploration of the vulnerability of refugees in Türkiye, 2% of the refugees are in Catastrophic Level (L5); 16% of the refugees are in Extreme Level (L4); 39% of the refugees are in Sever Level (L3), 41% of the refugees are in stressed Level (L2), and 2% of the refugees are in Minimal Level (L1).
For the host community, there are around 3,681,076 according to 3RP. The WB national poverty line was used. According to the WB, around 13.9% fell below the poverty line in 2022.
Level 1 = Exposed population – Affected population
Level 2 = Affected population – PiN
Level 3 +4+ 5 = PiN 
</t>
  </si>
  <si>
    <t>TUR002Severe humanitarian conditions - Level 4</t>
  </si>
  <si>
    <t>TUR002Extreme humanitarian conditions - Level 5</t>
  </si>
  <si>
    <t>TUR002Crisis affected groups</t>
  </si>
  <si>
    <t>TUR003Total population</t>
  </si>
  <si>
    <t>IOM 08/06/2022; City Population accessed 23/02/2025</t>
  </si>
  <si>
    <t>https://www.citypopulation.de/en/turkey/cities/; https://reliefweb.int/report/turkey/mpm-turkey-mixed-migration-flows-mediterranean-and-beyond-flow-monitoring-compilation-08-june-2022</t>
  </si>
  <si>
    <t>Figure represents the combined total area of provinces with with significant land and sea crossings:  Ağrı, Aydın, Balıkesir, Çanakkale, Edirne, Hakkari, Hatay, İzmir, Kilis, Kırklareli, Muğla, Şanlıurfa, Şırnak, Van</t>
  </si>
  <si>
    <t>TUR003Landmass affected</t>
  </si>
  <si>
    <t>IOM 08/06/2022; Turkiye Presidency of Migration Management accessed 23/02/2025</t>
  </si>
  <si>
    <t xml:space="preserve">https://en.goc.gov.tr/temporary-protection27 ; https://reliefweb.int/report/turkey/mpm-turkey-mixed-migration-flows-mediterranean-and-beyond-flow-monitoring-compilation-08-june-2022
</t>
  </si>
  <si>
    <t>Estimation based on the provinces that are the most important entry/exit points for migrants and refugees, according to IOM. Provinces included:  Ağrı, Aydın, Balıkesir, Çanakkale, Edirne, Hakkari, Hatay, İzmir, Kilis, Kırklareli, Muğla, Şanlıurfa, Şırnak, Van</t>
  </si>
  <si>
    <t>TUR003People exposed</t>
  </si>
  <si>
    <t>IOM 13/02/2025 ;Tur Gov PMM accessed 23/02/2025 ; 3RP 19/12/2024</t>
  </si>
  <si>
    <t>https://en.goc.gov.tr/international-protection17, https://dtm.iom.int/reports/turkiye-migrant-presence-monitoring-situation-report-january-2025, https://www.3rpsyriacrisis.org/portfolio/rso2025/</t>
  </si>
  <si>
    <t xml:space="preserve">Figure represents the total number of (Non-Syrian refugees and asylum seekers in Turkiye, Non-Syrian international protection applicants, Migrants in Irregular Situation, and {Non-Syrian ref} host community).
The host community is included because refugee makes a significant percentage of the population, and the crisis had put pressure on health, education, and other social services for a population that already experience high vulnerabilities, resulting in humanitarian needs for the host community.
The non-Syrian refugees and asylum seekers number (230617) were taken from (IOM 20/12/2024). </t>
  </si>
  <si>
    <t>TUR003People affected</t>
  </si>
  <si>
    <t xml:space="preserve">IOM 13/02/2025, Tur Gov PMM accessed 23/02/2025 </t>
  </si>
  <si>
    <t>https://dtm.iom.int/reports/turkiye-migrant-presence-monitoring-situation-report-january-2025, https://en.goc.gov.tr/international-protection17</t>
  </si>
  <si>
    <t>Figure represents the total number of non Syrian refugees, asylum seekers, people under International protection, and migrants in irregular status in Turkey.</t>
  </si>
  <si>
    <t>TUR003People displaced</t>
  </si>
  <si>
    <t>IOM accessed 23/02/2025</t>
  </si>
  <si>
    <t xml:space="preserve">The figure represents the number of fatalities in Turkey between 1 July and  31 December 2024 according to IOM's Missing Migrant Database ( 0 in August 0 in September, 0 in October, 0 in November, 4 in December 2024, and 4 in January 2025). The true number of fatalities may be higher as a result of unreported incidents and missing cases that are not yet considered dead. </t>
  </si>
  <si>
    <t>TUR003Fatalities reported</t>
  </si>
  <si>
    <t>TUR003Fatalities in all crises</t>
  </si>
  <si>
    <t>IFRC Turkish Red Crescent 28/04/2023, Tur Gov PMM accessed 23/02/2025, World Bank 22/10/2024, IOM 13/02/2025; 3RP 19/12/2024</t>
  </si>
  <si>
    <t>https://reliefweb.int/report/turkiye/intersectoral-vulnerability-study-round-2-2022-living-bare-minimum-exploration-vulnerability-refugees-turkiye, https://en.goc.gov.tr/international-protection17, https://documents.worldbank.org/en/publication/documents-reports/documentdetail/099850001032526747, https://dtm.iom.int/reports/turkiye-migrant-presence-monitoring-situation-report-january-2025 ; https://www.3rpsyriacrisis.org/portfolio/rso2025/</t>
  </si>
  <si>
    <t xml:space="preserve">People in need are mixed migrants as well as host community in extreme (Level 5), sever (Level 4), and moderate (Level 3) humanitarian conditions. 
The host community is included because refugee makes a significant percentage of the population, and the crisis had put pressure on health, education, and other social services for a population that already experience high vulnerabilities, resulting in humanitarian needs for the host community.
There are no reliable estimate for the severity levels for the mixed migrants in Turkiye. We assume the conditions for the mixed migration in Turkkiye are similar somehow to that of the Syrian refugees. As such, the severity breakdown of the syrian refugees crisis was applied to the mixed migration as an estimate.
There are around 252,155 mixed migrants in Turkiye. Using the Syrian reugees severity breakdown using IFRC and TRC's "Intersectoral vulnerability study round 2 - 2022: Living on bare minimum: an exploration of the vulnerability of refugees in Türkiye", 2% are placed in Catastrophic Level (L5); 16% are placed in Extreme Level (L4); 39% are placed in Sever Level (L3), 41% are placed in stressed Level (L2), and 2% are placed in Minimal Level (L1).
For the host community, there are no reliable estimate for the host community numbers. We assume the the impact of the mixed migration on the host community would be somehow similar to the impact of the refugee crisis. As such, the host community number (320,070) was extrapolated using the same ratio of refugees to host community in the Syrian refugee crisis. The WB national poverty line was used to determine the portion of host community in need. According to the WB, around 13.9% fell below the poverty line in 2023. All 13.9% have been placed at Level 3.
Level 1 = Exposed population – Affected population
Level 2 = Affected population – PiN
Level 3 +4+ 5 = PiN </t>
  </si>
  <si>
    <t>TUR003People in Need</t>
  </si>
  <si>
    <t>IOM 08/06/2022; Turkiye Presidency of Migration Management accessed 23/02/2025, IOM 13/02/2025 ;Tur Gov PMM accessed 23/02/2025 ; 3RP 19/12/2024</t>
  </si>
  <si>
    <t>https://en.goc.gov.tr/temporary-protection27 ; https://reliefweb.int/report/turkey/mpm-turkey-mixed-migration-flows-mediterranean-and-beyond-flow-monitoring-compilation-08-june-2022
, https://en.goc.gov.tr/international-protection17, https://dtm.iom.int/reports/turkiye-migrant-presence-monitoring-situation-report-january-2025, https://www.3rpsyriacrisis.org/portfolio/rso2025/</t>
  </si>
  <si>
    <t>TUR003Minimal humanitarian conditions - Level 1</t>
  </si>
  <si>
    <t>TUR003Stressed humanitarian conditions - Level 2</t>
  </si>
  <si>
    <t>TUR003Moderate humanitarian conditions - Level 3</t>
  </si>
  <si>
    <t>TUR003Severe humanitarian conditions - Level 4</t>
  </si>
  <si>
    <t>TUR003Extreme humanitarian conditions - Level 5</t>
  </si>
  <si>
    <t>TUR003Crisis affected groups</t>
  </si>
  <si>
    <t>TUR004Total population</t>
  </si>
  <si>
    <t>Crisis Group accessed 23/02/2025; City Population accessed 23/02/2025</t>
  </si>
  <si>
    <t xml:space="preserve">https://www.crisisgroup.org/content/turkiyes-pkk-conflict-visual-explainer
https://www.citypopulation.de/en/turkey/cities/
</t>
  </si>
  <si>
    <t xml:space="preserve">Figure represents the combined total area of provinces that have experienced more than 100 fatalities between 2015 and 20 January 2025: Ağrı, Bingöl, Bitlis, Diyarbakır, Hakkari, Mardin, Siirt, Şırnak, Tunceli,  Van. 
</t>
  </si>
  <si>
    <t>TUR004Landmass affected</t>
  </si>
  <si>
    <t>Crisis Group accessed 23/02/2025 ;  Turkiye Presidency of Migration Management accessed 23/02/2025</t>
  </si>
  <si>
    <t>https://www.crisisgroup.org/content/turkiyes-pkk-conflict-visual-explainer ;
 https://en.goc.gov.tr/temporary-protection27</t>
  </si>
  <si>
    <t xml:space="preserve">Figure represents the combined total population of provinces that have experienced more than 100 fatalities between 2015 and 23 February 2025: Ağrı, Bingöl, Bitlis, Diyarbakır, Hakkari, Mardin, Siirt, Şırnak, Tunceli,  Van. </t>
  </si>
  <si>
    <t>TUR004People exposed</t>
  </si>
  <si>
    <t xml:space="preserve">The number of people affected by the conflict is unknown, but expected to be high. </t>
  </si>
  <si>
    <t>TUR004People affected</t>
  </si>
  <si>
    <t>Turkey MoFA accessed 23/02/2025</t>
  </si>
  <si>
    <t>https://www.mfa.gov.tr/internally-displaced-persons-_idps_-and-the-_return-to-village-and-rehabilitation-program_-in-turkey.en.mfa</t>
  </si>
  <si>
    <t xml:space="preserve">According to Turkiye, up to 1,200,000 people could potentially be internally displaced in southeastern Turkey as a result of fighting between government forces and non-state armed groups. </t>
  </si>
  <si>
    <t>TUR004People displaced</t>
  </si>
  <si>
    <t>Crisis Group accessed 23/02/2025</t>
  </si>
  <si>
    <t>https://www.crisisgroup.org/content/turkiyes-pkk-conflict-visual-explainer</t>
  </si>
  <si>
    <t>The number of civilians killed between 1 August 2024 and 31 January 2025 due to the Kurdish Conflict.</t>
  </si>
  <si>
    <t>TUR004Fatalities reported</t>
  </si>
  <si>
    <t>TUR004Fatalities in all crises</t>
  </si>
  <si>
    <t xml:space="preserve">The number of people in need of humanitarian assistance as a result of the kurdish conflict is unknown, but expected to be high. Affected regions of southeastern Turkey have been subjected to decades of violence, which has deeply affected many aspects of life. Large numbers of people remain in a situation of protracted displacement, though their specific needs are not known. </t>
  </si>
  <si>
    <t>TUR004People in Need</t>
  </si>
  <si>
    <t>TUR004Minimal humanitarian conditions - Level 1</t>
  </si>
  <si>
    <t>TUR004Stressed humanitarian conditions - Level 2</t>
  </si>
  <si>
    <t>TUR004Moderate humanitarian conditions - Level 3</t>
  </si>
  <si>
    <t>TUR004Severe humanitarian conditions - Level 4</t>
  </si>
  <si>
    <t>TUR004Extreme humanitarian conditions - Level 5</t>
  </si>
  <si>
    <t>Number of different types of affected population groups: 
- IDPs
- Returnees</t>
  </si>
  <si>
    <t>TUR004Crisis affected groups</t>
  </si>
  <si>
    <t>TUR005Total population</t>
  </si>
  <si>
    <t>City Population accessed 23/02/2025, Govt. Türkiye 27/03/2023</t>
  </si>
  <si>
    <t>https://www.citypopulation.de/en/turkey/cities/, https://reliefweb.int/report/turkiye/turkiye-earthquakes-recovery-and-reconstruction-assessment</t>
  </si>
  <si>
    <t>Total surface areas of: Gaziantep, K. Maras, Hatay, Osmaniye, Malatya, Sansliurfa, Adana, Diyarbakir, Kilis,  Elâzığ, Adiyaman. All of them are considered impacted by the Turkey / Syria earthquake.</t>
  </si>
  <si>
    <t>TUR005Landmass affected</t>
  </si>
  <si>
    <t>IFRC 06/12/2024 ; Govt. Türkiye 27/03/2023</t>
  </si>
  <si>
    <t>https://reliefweb.int/report/turkiye/turkiye-earthquakes-operation-update-7-emergency-appeal-no-mdrtr004-06122024 ; https://reliefweb.int/report/turkiye/turkiye-earthquakes-recovery-and-reconstruction-assessment</t>
  </si>
  <si>
    <t xml:space="preserve">The earthquakes that hit southeastern Türkiye on February 6, 2023, caused a death toll of over 53,000 people and injured more than 107,000, affecting approximately 15.7 million people directly. This includes 14 million Turkish citizens and 1.7 million refugees across the 11 hardest-hit provinces (Gaziantep, K. Maras, Hatay, Osmaniye, Malatya, Sansliurfa, Adana, Diyarbakir, Kilis,  Elâzığ, Adiyaman). The total population of the affected provinces (Turkish citizens and refugees)are considered exposed. </t>
  </si>
  <si>
    <t>TUR005People exposed</t>
  </si>
  <si>
    <t>People affected by the EQ according to OCHA situation reports following the earthquakes</t>
  </si>
  <si>
    <t>TUR005People affected</t>
  </si>
  <si>
    <t>Initially, over 3 million people were displaced in the areas affected by the earthquakes, requiring assistance with temporary shelter and non-food items. As of 31 October 2024, there are 423,844 people still residing in the 407 container camps across six provinces, in a total of 147,809 containers.</t>
  </si>
  <si>
    <t>TUR005People displaced</t>
  </si>
  <si>
    <t>UNHCR 06/05/2024</t>
  </si>
  <si>
    <t>https://reliefweb.int/report/turkiye/turkiye-south-east-earthquake-response-quarterly-progress-report-january-march-2024-entr</t>
  </si>
  <si>
    <t>Zero injuries assumed in the past 6 month due to injuries as a result of Turkiye / Syria earthquake in Kahramanmaraş, Gaziantep, Şanlıurfa, Diyarbakır, Adana, Adıyaman, Osmaniye, Hatay, Kilis, Elazığ and Malatya.</t>
  </si>
  <si>
    <t>TUR005Injuries reported</t>
  </si>
  <si>
    <t>Since the EQ was more than 6 months, the assumption is no new deaths (or significantly low) occurred due to the earthquake.</t>
  </si>
  <si>
    <t>TUR005Fatalities reported</t>
  </si>
  <si>
    <t>TUR005Fatalities in all crises</t>
  </si>
  <si>
    <t>Low reliability estimation using UNHCR targetted people for humanitarian assistance. This number represent the residents in medium/high severity neighbourhoods in most heavily affected provinces and all people in temporary settlements - using 'Earthquake Solutions and Mobility Analysis Team - ESMAT - Severity Index'.</t>
  </si>
  <si>
    <t>TUR005People in Need</t>
  </si>
  <si>
    <t>IFRC 06/12/2024</t>
  </si>
  <si>
    <t>Estimation of exposed people without the affected.</t>
  </si>
  <si>
    <t>TUR005Minimal humanitarian conditions - Level 1</t>
  </si>
  <si>
    <t>IFRC 06/12/2024; UNHCR 06/05/2024 ; Govt. Türkiye 27/03/2023</t>
  </si>
  <si>
    <t>https://reliefweb.int/report/turkiye/turkiye-south-east-earthquake-response-quarterly-progress-report-january-march-2024-entr ; https://reliefweb.int/report/turkiye/turkiye-earthquakes-operation-update-7-emergency-appeal-no-mdrtr004-06122024 ; https://reliefweb.int/report/turkiye/turkiye-earthquakes-recovery-and-reconstruction-assessment</t>
  </si>
  <si>
    <t>Estimation of affected people without the PIN.</t>
  </si>
  <si>
    <t>TUR005Stressed humanitarian conditions - Level 2</t>
  </si>
  <si>
    <t>Low reliability estimation using UNHCR targetted people for humanitarian assistance. This number represent the residents in medium/high severity neighbourhoods in most heavily affected provinces and all people in temporary settlements - using 'Earthquake Solutions and Mobility Analysis Team - ESMAT - Severity Index'. All have been placed on Level three as a conservative estimate.</t>
  </si>
  <si>
    <t>TUR005Moderate humanitarian conditions - Level 3</t>
  </si>
  <si>
    <t xml:space="preserve">There is no available information yet about the needs' severity driven by the earthquake in Turkey. </t>
  </si>
  <si>
    <t>TUR005Severe humanitarian conditions - Level 4</t>
  </si>
  <si>
    <t>TUR005Extreme humanitarian conditions - Level 5</t>
  </si>
  <si>
    <t xml:space="preserve">Host; non-host; and Refugees, asylum seekers, and others of concern (such as migrants etc.) are exposed or affected by the Turkiye / Syria earthquake in Turkey. </t>
  </si>
  <si>
    <t>TUR005Crisis affected groups</t>
  </si>
  <si>
    <t>OCHA 04/02/2025</t>
  </si>
  <si>
    <t>https://humanitarianaction.info/document/global-humanitarian-overview-2025/article/el-salvador-2</t>
  </si>
  <si>
    <t>This is the population of El Salvador in 2025 using Humanitarian Response. This has been chosen over the World Bank or other local sources as it provides more up-to-date figures and considers population migration internally, into and out of the country</t>
  </si>
  <si>
    <t>SLV001Total population</t>
  </si>
  <si>
    <t>World Bank  accessed 18/02/2025</t>
  </si>
  <si>
    <t>https://data.worldbank.org/indicator/AG.LND.TOTL.K2?locations=SV</t>
  </si>
  <si>
    <t xml:space="preserve">The whole El Salvador is affected by the complex crisis, therfore the whole landmass is considered affected by the crisis.  </t>
  </si>
  <si>
    <t>SLV001Landmass affected</t>
  </si>
  <si>
    <t>OCHA 13/02/2025</t>
  </si>
  <si>
    <t>https://reliefweb.int/report/el-salvador/el-salvador-necesidades-humanitarias-y-plan-de-respuesta-2025-enero-2025?_gl=1*1shohxs*_ga*NDg0NDI4NjIxLjE3MzE1NTAwNjg.*_ga_E60ZNX2F68*MTc0MDQyODYzMS40MS4xLjE3NDA0Mjg2MzQuNTcuMC4w</t>
  </si>
  <si>
    <t>The number of people exposed corresponds to the population of El Salvador. This figure is taken from Humanitarian Response 2025.</t>
  </si>
  <si>
    <t>SLV001People exposed</t>
  </si>
  <si>
    <t>JIAF Accessed 24/02/2025</t>
  </si>
  <si>
    <t>https://public.tableau.com/app/profile/jiaf.helpdesk/viz/ElSalvador-HNO2025/NeedsPatternsandSectoralLinkagesDashboard</t>
  </si>
  <si>
    <t xml:space="preserve">The number of people affected corresponds to the population living in the admin03 with PiN (Ahuachapan Sur 65,675 - Ahuachapan Centro 217526 - Ahuachapan Norte 87377 -Santa Ana Oeste 141333 - Santa Ana Centro 249855 - Sonsonate Centro 159789 - Sonsonate Este 189892 - La Libertad Centro 163087 - La Libertad Norte 99151 - La Libertad Oeste 181936 - La Libertad Costa 104052 - La Libertad Sur 142357 - La Libertad Este 116652 - San Salvador Norte 75357 - San Salvador Oeste 191527 - San Salvador Centro 704900 - San Salvador Este 574105 - San Salvador sur 183590 - Cuscatlan Norte 106555 - Cabañas Oeste 85108 - Cabañas Este 68955 - La Paz Oeste 118295 - La Paz Centro 130477 - La Paz Este 112919 - San Vicente Norte 68452 - San Vicente Sur 108803 - Usulatan Oeste 77958 - Usulatan Este 158931 - Usulatan Norte 111896 - San Miguel Norte 81620 - San Miguel Oeste 102393 - San Miguel Centro 280289 - Morazan Norte 63728 - Morazan Sur 131298 - La Union Norte 107037 - La Union Sur 120118) . This figure is taken from JIAF El Salvador - HNO2025. This source was chosen because is the only one with PiN figures distributed by admin </t>
  </si>
  <si>
    <t>SLV001People affected</t>
  </si>
  <si>
    <t>Internal Displacement Monitoring Center (IDMC) 10/05/2023</t>
  </si>
  <si>
    <t>https://www.internal-displacement.org/sites/default/files/publications/documents/IDMC_GRID_2022_LR.pdf</t>
  </si>
  <si>
    <t>The number of people displaced by the Complex Crisis in El Salvador includes the number of refugees/asylum seekers/returnees/IDPs/irregular or unregistered migrants in El Salvador. This figure is taken from IDMC.  This source was chosen because is the only one with data</t>
  </si>
  <si>
    <t>SLV001People displaced</t>
  </si>
  <si>
    <t>SLV001Injuries reported</t>
  </si>
  <si>
    <t>Fatalities reported in battles, riots, and violence against civilians  from 1 August 2024 to 31 January 2025</t>
  </si>
  <si>
    <t>SLV001Fatalities reported</t>
  </si>
  <si>
    <t>SLV001Fatalities in all crises</t>
  </si>
  <si>
    <t xml:space="preserve">he number of people in need is taken from the OCHA's 2025 HNRP.This figure is taken from OCHA. This source was chosen because it is the most reliable. </t>
  </si>
  <si>
    <t>SLV001People in Need</t>
  </si>
  <si>
    <t>OCHA 10/02/2023</t>
  </si>
  <si>
    <t>https://reliefweb.int/sites/reliefweb.int/files/resources/El%20Salvador%2C%20Guatemala%20y%20Honduras%20-%20Panorama%20de%20Necesidades%20Humanitarias%20%28Ciclo%20del%20Programa%20Humanitario%202021%2C%20Julio%202021%29.pdf</t>
  </si>
  <si>
    <t>The number of people who are exposed to the crisis however not affected or in needs of urgent humanitarian assistance. There may be some needs but are not life-threatening.</t>
  </si>
  <si>
    <t>SLV001Minimal humanitarian conditions - Level 1</t>
  </si>
  <si>
    <t xml:space="preserve">Lacking of information about the number of people who are affected by the crisis but not in need of humanitarian assistance. Therefore, it has been assumed the number of people in needs and equal to people affected. Therefore stressed humanitarian level 2 is zero.
The number of people who are affected by the crisis however not in needs of urgent humanitarian assistance. Needs are higher than level 1 but are still not life-threatening. The affected population can meet their needs by applying coping strategies. </t>
  </si>
  <si>
    <t>SLV001Stressed humanitarian conditions - Level 2</t>
  </si>
  <si>
    <t>https://reliefweb.int/report/el-salvador/el-salvador-humanitarian-needs-overview-2023-december-2022</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</si>
  <si>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lvl 3 is The total number of people in need. </t>
  </si>
  <si>
    <t>SLV001Moderate humanitarian conditions - Level 3</t>
  </si>
  <si>
    <t>SLV001Severe humanitarian conditions - Level 4</t>
  </si>
  <si>
    <t>SLV001Extreme humanitarian conditions - Level 5</t>
  </si>
  <si>
    <t>Number of different types of affected population groups: 
- IDPs 
- Host 
- Non-Host</t>
  </si>
  <si>
    <t>SLV001Crisis affected groups</t>
  </si>
  <si>
    <t>SLV001People facing limited access constraints</t>
  </si>
  <si>
    <t>SLV001People facing restricted access constraints</t>
  </si>
  <si>
    <t>There are no approximate or exact figures about illness cases reportes</t>
  </si>
  <si>
    <t>SLV001Illness cases reported</t>
  </si>
  <si>
    <t>There are no approximate or exact figures about buildings damaged</t>
  </si>
  <si>
    <t>SLV001Buildings damaged</t>
  </si>
  <si>
    <t>There are no approximate or exact figures about buildings destroyed</t>
  </si>
  <si>
    <t>SLV001Buildings destroyed</t>
  </si>
  <si>
    <t>There are no approximate or exact figures about buildings in affected area</t>
  </si>
  <si>
    <t>SLV001Buildings in affected area</t>
  </si>
  <si>
    <t>The are no approximated figures for economic cost of violence in millions of dollars</t>
  </si>
  <si>
    <t>SLV001Economic Losses</t>
  </si>
  <si>
    <t>OCHA 04/12/2024</t>
  </si>
  <si>
    <t>https://humanitarianaction.info/plan/1270</t>
  </si>
  <si>
    <t>This is the population of Honduras in 2025 using the Humanitarian Action home page overview. This number was adopted instead of World Bank figure, as they consider the population movement such internal displacement and people who are in transit seeking refuge in neighbouring counties and beyond.</t>
  </si>
  <si>
    <t>HND001Total population</t>
  </si>
  <si>
    <t>World Bank accessed 08/02/2025</t>
  </si>
  <si>
    <t>https://data.worldbank.org/indicator/AG.LND.TOTL.K2?locations=HN</t>
  </si>
  <si>
    <t xml:space="preserve">The whole of Honduras is exposed to different contexts of extreme fragility, economic, political and social conflicts. Therefore the whole country is considered exposed to the crisis and the total landmass of the country is taken.  therfore the whole landmass is considered affected by the crisis. </t>
  </si>
  <si>
    <t>HND001Landmass affected</t>
  </si>
  <si>
    <t>OCHA 04/12/2025</t>
  </si>
  <si>
    <t xml:space="preserve">There are no sources that provide the number of people exposed to the different drivers of the complex crisis in Honduras. However, Hondurans are highly vulnerable to the impacts of violence, migration, forced displacement, the climate crisis, as well as food insecurity and malnutrition. The whole of Honduras is exposed to different contexts of extreme fragility, and economic, political and social conflicts. Therefore, the whole country is considered exposed to the crisis and the total population of the country is taken. 
The whole country population as well were included in the Integrated Phase Classification (IPC) June - August 2023 projection. The whole population have been in one of the IPC phases (1, 2, 3, 4, and 5). </t>
  </si>
  <si>
    <t>HND001People exposed</t>
  </si>
  <si>
    <t>OCHA 17/02/2025</t>
  </si>
  <si>
    <t>https://reliefweb.int/report/honduras/honduras-necesidades-humanitarias-y-plan-de-respuesta-2025-febrero-2025?_gl=1*1biv8fh*_ga*NDg0NDI4NjIxLjE3MzE1NTAwNjg.*_ga_E60ZNX2F68*MTc0MDQxMzcwMy4zOS4xLjE3NDA0MTM3MDUuNTguMC4w</t>
  </si>
  <si>
    <t xml:space="preserve">Hondurans are highly vulnerable to the impacts of violence, migration, forced displacement, the climate crisis, as well as food insecurity and malnutrition. Hence the number of people affected corresponds to the total population of the country as the PiN for OCHA's 2025 HNRP is distributed across all the departments. This figure is taken from OCHA's 2025 HNRP and this source was chosen because is  highly reliable and up to date regarding needs. 
</t>
  </si>
  <si>
    <t>HND001People affected</t>
  </si>
  <si>
    <t xml:space="preserve">The number of people displaced by the Complex Crisis in Honduras includes the number of refugees/asylum seekers, IDPs and irregular or unregistered migrants in Honduras by February 2025. This figure is taken from OCHA's 2025 HNRP and This source was chosen because it provides more up-to-date figures and considers population migration internally. The reliability of this indicator is set to Low as is an underestimation due to not including the returnees </t>
  </si>
  <si>
    <t>HND001People displaced</t>
  </si>
  <si>
    <t>HND001Injuries reported</t>
  </si>
  <si>
    <t>Fatalities reported in battles, riots, and violence against civilians  1 August 2024 to 31 January 2025</t>
  </si>
  <si>
    <t>HND001Fatalities reported</t>
  </si>
  <si>
    <t>Fatalities reported in battles, riots, and violence against civilians 1 August 2024 to 31 January 2025</t>
  </si>
  <si>
    <t>HND001Fatalities in all crises</t>
  </si>
  <si>
    <t>Humanitarian Action Accessed 24/02/2025</t>
  </si>
  <si>
    <t>https://humanitarianaction.info/plan/1270/article/honduras-2#page-title</t>
  </si>
  <si>
    <t>The number of people in need is taken from the 2025 HNRP. This source was chosen because it is comprehensive of multiple sectors. The reliability of this indicator is High because it is up to date.</t>
  </si>
  <si>
    <t>HND001People in Need</t>
  </si>
  <si>
    <t>HND001Minimal humanitarian conditions - Level 1</t>
  </si>
  <si>
    <t>HND001Stressed humanitarian conditions - Level 2</t>
  </si>
  <si>
    <t>HND001Moderate humanitarian conditions - Level 3</t>
  </si>
  <si>
    <t>HND001Severe humanitarian conditions - Level 4</t>
  </si>
  <si>
    <t>HND001Extreme humanitarian conditions - Level 5</t>
  </si>
  <si>
    <t>HND001Crisis affected groups</t>
  </si>
  <si>
    <t xml:space="preserve">Considering the complexity of the situation in Honduras and current reliable data from open sources is not available, which limits the capacity to provide accurate figure. </t>
  </si>
  <si>
    <t>HND001People facing limited access constraints</t>
  </si>
  <si>
    <t>HND001People facing restricted access constraints</t>
  </si>
  <si>
    <t>HND001Illness cases reported</t>
  </si>
  <si>
    <t>HND001Buildings damaged</t>
  </si>
  <si>
    <t>HND001Buildings destroyed</t>
  </si>
  <si>
    <t>HND001Buildings in affected area</t>
  </si>
  <si>
    <t>HND001Economic Losses</t>
  </si>
  <si>
    <t>OCHA 23/12/2024; OCHA 27/12/2024</t>
  </si>
  <si>
    <t>https://data.humdata.org/dataset/mmr-jiaf-humanitarian-needs-pin-and-severity; https://reliefweb.int/report/myanmar/myanmar-humanitarian-needs-and-response-plan-2025-december-2024</t>
  </si>
  <si>
    <t>This is the total number of people living in Myanmar. The figure is taken from the 2025 Myanmar HNRP data. This has been chosen over the other sources as it provides the most recent figure among all the available sources and it is a very reliable source.</t>
  </si>
  <si>
    <t>MMR001Total population</t>
  </si>
  <si>
    <t>OCHA 23/12/2024; Govt. of Myanmar and UNFPA 23/11/2017</t>
  </si>
  <si>
    <t>https://myanmar.unfpa.org/en/publications/census-atlas-myanmar;
http://themimu.info/sites/themimu.info/files/documents/Census_Atlas_Myanmar_the_2014_Myanmar_Population_and_Housing_Census.pdf</t>
  </si>
  <si>
    <t>This is the total area of the country. The entire country is affected by conflict. The landmass affected by the floods (MMR006) are not added to the figure as it would result in double counting.</t>
  </si>
  <si>
    <t>MMR001Landmass affected</t>
  </si>
  <si>
    <t>It is the total population of the country. The figure is obtained from the 2025 Myanmar HNRP data. Based on the context of the crisis and the informaton provided in the 2025 Myanmar HNRP report, the total population of the country is exposed to the crisis.
The reliability of the data is high because it is very recent.</t>
  </si>
  <si>
    <t>MMR001People exposed</t>
  </si>
  <si>
    <t>The total affected population corresponds to the total population of the country. The figure is obtained from 2025 Myanmar HNRP data. Based on the context of the crisis and the informaton provided in the 2025 Myanmar HNRP report, the total population of the country is affected by the crisis. The reliability of this data is high as it is up to date and takes into consideration multiple/inter-sectoral needs.</t>
  </si>
  <si>
    <t>MMR001People affected</t>
  </si>
  <si>
    <t>Govt.Bangladesh and UNHCR 31/01/2025; UNHCR 12/12/2024; UNHCR accessed 22/02/2025 a; UNHCR 13/02/2025; UNHCR accessed 22/02/2025 b</t>
  </si>
  <si>
    <t>https://reliefweb.int/report/bangladesh/rohingya-refugee-responsebangladesh-joint-government-bangladesh-unhcr-population-factsheet-31-january-2025; 
https://data.unhcr.org/en/documents/details/113174;
https://www.unhcr.org/my/what-we-do/figures-glance-malaysia;
https://data.unhcr.org/en/documents/details/114385;
https://data.unhcr.org/en/country/mmr;</t>
  </si>
  <si>
    <t>It is the total displaced population in all the crises (MMR002, MMR003, and MMR004).
This figure has been calculated using data from from multiple reliable sources.
Given the context of the armed conflict, it is likely that at least some returnees were displaced again and are included in the IDP figure, potentially leading to double counting.
The reliability of this indicator medium because the situation on the ground is highly dynamic and data includes high-quality information alongside some elements with lower quality.</t>
  </si>
  <si>
    <t>MMR001People displaced</t>
  </si>
  <si>
    <t>MMR001Injuries reported</t>
  </si>
  <si>
    <t>ACLED accessed 26/02/2025</t>
  </si>
  <si>
    <t xml:space="preserve">Total number of fatalities for all the crises between 1 August  2024 -  31 January 2025. </t>
  </si>
  <si>
    <t>MMR001Fatalities reported</t>
  </si>
  <si>
    <t>Total number of fatalities for all the crises between 1 August  2024 -  31 January 2025.</t>
  </si>
  <si>
    <t>MMR001Fatalities in all crises</t>
  </si>
  <si>
    <t xml:space="preserve">The number of people in need is taken from the 2025 Myanmar HNRP data. The entire country is affected by the crisis. The reliability of this source is high as it is up do date and takes into consideration multiple sectoral needs. </t>
  </si>
  <si>
    <t>MMR001People in Need</t>
  </si>
  <si>
    <t>MMR001Minimal humanitarian conditions - Level 1</t>
  </si>
  <si>
    <t>MMR001Stressed humanitarian conditions - Level 2</t>
  </si>
  <si>
    <t>For this crisis, the entire country is considered.
According to the INFORM Severity Index methodology, the sum of people in levels 3, 4, and 5 is equal to the total number of people in need (PiN). The township-wise (admin 3) severity levels provided by the JIAF for the 2025 Myanmar HNRP does not correspond to the INFORM Severity Index humanitarian severity levels. Essentially, the JIAF severity levels are distributed among the total population instead of the PiN. All the five JIAF severity levels have to be distributed among the levels 3, 4, and 5 of the INFORM Severity Index.
To estimate the severity distribution of the people in need (PiN), ACAPS used the 2025 Myanmar HNRP data (which has the JIAF township-wise severity levels) provided by OCHA on HDX to compute the INFORM Severity Index severity levels.
The calculation steps are provided below:
Step 1 - 
In the data, each township’s total population is assigned a JIAF severity level. Each state/region has multiple townships. For each state/region, the total population for each JIAF severity level is calculated. For example, the total population by severity for Rakhine state is: level 1 = 0, level 2 = 0, level 3 = 94,950, level 4 = 3,492,104, and level 5= 66,300. Therefore, the total population of Rakhine state (which is 3,653,354) has been distributed among the five JIAF severity levels.
Step 2 - 
For each state/region, the proportion of people in each JIAF severity levels in the total population of that state/region is multiplied with the PiN figure. For example, the distribution of Rakhine state’s PiN over JIAF level 3 = Rakhine state’s PiN*(Total population in JIAF severity level 3/Total population of Rakhine state) = 1,980,693*(94,950/3653,354) = 51,478. This is how the PiN has been distributed among the five JIAF severity levels for each state/region. For example, the following is how Rakhine’s PiN has been distributed among the JIAF severity levels: level 1 = 0, level 2 = 0, level 3 = 51,478, level 4 = 1,893,270, and level 5 = 35,945. Therefore, the PiN for Rakhine state (which is 1,980,693) has been distributed among the five JIAF severity levels.
Step 3 - 
The five JIAF severity levels will now be converted into three levels to align with the INFORM Severity Index methodology. The distribution of PiN over the JIAF severity levels is converted as follows:
PIN distributed among JIAF levels 1, 2, and 3 correspond to the INFORM Severity Index severity level 3.
PIN distributed among JIAF level 4 corresponds to the INFORM Severity Index severity level 4.
PIN distributed among JIAF level 5 corresponds to the INFORM Severity Index severity level 5.
For example, Rakhine state’s PiN distribution for the INFORM Severity Index severity levels 3, 4, and 5 are: level 3 = 51,478, level 4 = 1,893,270, and level 5 = 35,945.
This approach is assigned as low reliability. Despite the fact that the HNRP incorporates multi-sectoral assessments, their approach may not fully capture what is happening among the people in need because of their approach of calculating the severity levels. The severity levels and the subsequent PiN figure calculated for the INFORM Severity Index is an estimation based on the 2025 Myanmar HNRP data. Hence, the PiN figures and severity levels might be under/over-estimates. Also given the complexity of the crises, the accuracy of these estimates remains uncertain.</t>
  </si>
  <si>
    <t>MMR001Moderate humanitarian conditions - Level 3</t>
  </si>
  <si>
    <t>MMR001Severe humanitarian conditions - Level 4</t>
  </si>
  <si>
    <t>MMR001Extreme humanitarian conditions - Level 5</t>
  </si>
  <si>
    <t>OCHA 27/12/2024</t>
  </si>
  <si>
    <t>https://reliefweb.int/report/myanmar/myanmar-humanitarian-needs-and-response-plan-2025-december-2024</t>
  </si>
  <si>
    <t>MMR001Crisis affected groups</t>
  </si>
  <si>
    <t>MMR002Total population</t>
  </si>
  <si>
    <t xml:space="preserve">The landmass of Rakhine state (36,778 km2) is the affected area as the entire Rakhine state is affected by the crisis.
Paletwa township (in Chin state) is affected by the Rakhine conflict crisis. Paletwa township's population is relatively very small when compared to that of Rakhine state. For convenience of calculation, the landmass and population of Paletwa is not considered in the landmass affected and population exposed, respectively, by the crisis. </t>
  </si>
  <si>
    <t>MMR002Landmass affected</t>
  </si>
  <si>
    <t xml:space="preserve">It is the total population of Rakhine state. The figure is obtained from the 2025 Myanmar HNRP data. Based on the context of the crisis and the informaton provided in the 2025 Myanmar HNRP report, the total population of the Rakhine is exposed to the crisis.
The reliability of the data is high because it is very recent.
Paletwa township (in Chin state) is affected by the Rakhine conflict crisis. Paletwa township's population is relatively very small when compared to that of Rakhine state. For convenience of calculation, the landmass and population of Paletwa is not considered in the landmass affected and population exposed, respectively, by the crisis. </t>
  </si>
  <si>
    <t>MMR002People exposed</t>
  </si>
  <si>
    <t>The total affected population corresponds to the total population of Rakhine state. The figure is obtained from 2025 Myanmar HNRP data. Based on the context of the crisis and the informaton provided in the 2025 Myanmar HNRP report, the total population of the Rakhine is affected by the crisis. The reliability of this data is high as it is up to date and takes into consideration multiple/inter-sectoral needs.</t>
  </si>
  <si>
    <t>MMR002People affected</t>
  </si>
  <si>
    <t>Number of registered Rohingya refugees in Bangladesh and Malaysia (0 in Thailand):1,005,675 + 111,980
Number of unregistered Rohingya refugees in Bangladesh: 64,000
IDPs in Rakhine (Central) prior to Feb 2021 coup: 177,600 
IDPs in Rakhine (North) prior to Feb 2021 coup: 3,800
Returned IDPs in Rakhine: 21,874
Total:1,384,929 (IDPs in Paletwa township are not considered for convenience of calculation; they are considered in the post-coup conflict crisis).
This figure has been calculated using data from from multiple reliable sources.
Given the context of the armed conflict, it is likely that at least some returnees were displaced again and are included in the IDP figure, potentially leading to double counting.
The reliability of this indicator medium because the situation on the ground is highly dynamic and data includes high-quality information alongside some elements with lower quality.</t>
  </si>
  <si>
    <t>MMR002People displaced</t>
  </si>
  <si>
    <t>MMR002Injuries reported</t>
  </si>
  <si>
    <t>Total number of fatalities in Rakhine state between 1 August  2024 -  31 January 2025.</t>
  </si>
  <si>
    <t>MMR002Fatalities reported</t>
  </si>
  <si>
    <t>MMR002Fatalities in all crises</t>
  </si>
  <si>
    <t xml:space="preserve">The number of people in need is taken from the 2025 Myanmar HNRP data. Only Rakhine state is considered for the crisis as it is the only affected state. The reliability of this source is high as it is up do date and takes into consideration multiple sectoral needs. </t>
  </si>
  <si>
    <t>MMR002People in Need</t>
  </si>
  <si>
    <t>MMR002Minimal humanitarian conditions - Level 1</t>
  </si>
  <si>
    <t>MMR002Stressed humanitarian conditions - Level 2</t>
  </si>
  <si>
    <t>For this crisis, only Rakhine state is considered to be the affected state.
According to the INFORM Severity Index methodology, the sum of people in levels 3, 4, and 5 is equal to the total number of people in need (PiN). The township-wise (admin 3) severity levels provided by the JIAF for the 2025 Myanmar HNRP does not correspond to the INFORM Severity Index humanitarian severity levels. Essentially, the JIAF severity levels are distributed among the total population instead of the PiN. All the five JIAF severity levels have to be distributed among the levels 3, 4, and 5 of the INFORM Severity Index.
To estimate the severity distribution of the people in need (PiN), ACAPS used the 2025 Myanmar HNRP data (which has the JIAF township-wise severity levels) provided by OCHA on HDX to compute the INFORM Severity Index severity levels.
The calculation steps are provided below:
Step 1 - 
In the data, each township’s total population is assigned a JIAF severity level. Each state/region has multiple townships. For each state/region, the total population for each JIAF severity level is calculated. For example, the total population by severity for Rakhine state is: level 1 = 0, level 2 = 0, level 3 = 94,950, level 4 = 3,492,104, and level 5= 66,300. Therefore, the total population of Rakhine state (which is 3,653,354) has been distributed among the five JIAF severity levels.
Step 2 - 
For each state/region, the proportion of people in each JIAF severity levels in the total population of that state/region is multiplied with the PiN figure. For example, the distribution of Rakhine state’s PiN over JIAF level 3 = Rakhine state’s PiN*(Total population in JIAF severity level 3/Total population of Rakhine state) = 1,980,693*(94,950/3653,354) = 51,478. This is how the PiN has been distributed among the five JIAF severity levels for each state/region. For example, the following is how Rakhine’s PiN has been distributed among the JIAF severity levels: level 1 = 0, level 2 = 0, level 3 = 51,478, level 4 = 1,893,270, and level 5 = 35,945. Therefore, the PiN for Rakhine state (which is 1,980,693) has been distributed among the five JIAF severity levels.
Step 3 - 
The five JIAF severity levels will now be converted into three levels to align with the INFORM Severity Index methodology. The distribution of PiN over the JIAF severity levels is converted as follows:
PIN distributed among JIAF levels 1, 2, and 3 correspond to the INFORM Severity Index severity level 3.
PIN distributed among JIAF level 4 corresponds to the INFORM Severity Index severity level 4.
PIN distributed among JIAF level 5 corresponds to the INFORM Severity Index severity level 5.
For example, Rakhine state’s PiN distribution for the INFORM Severity Index severity levels 3, 4, and 5 are: level 3 = 51,478, level 4 = 1,893,270, and level 5 = 35,945.
This approach is assigned as low reliability. Despite the fact that the HNRP incorporates multi-sectoral assessments, their approach may not fully capture what is happening among the people in need because of their approach of calculating the severity levels. The severity levels and the subsequent PiN figure calculated for the INFORM Severity Index is an estimation based on the 2025 Myanmar HNRP data. Hence, the PiN figures and severity levels might be under/over-estimates. Also given the complexity of the crises, the accuracy of these estimates remains uncertain.</t>
  </si>
  <si>
    <t>MMR002Moderate humanitarian conditions - Level 3</t>
  </si>
  <si>
    <t>MMR002Severe humanitarian conditions - Level 4</t>
  </si>
  <si>
    <t>MMR002Extreme humanitarian conditions - Level 5</t>
  </si>
  <si>
    <t>MMR002Crisis affected groups</t>
  </si>
  <si>
    <t>MMR003Total population</t>
  </si>
  <si>
    <t>Govt. of Myanmar and UNFPA 23/11/2017; MIMU accessed 13/08/2024; OCHA 23/12/2024</t>
  </si>
  <si>
    <t>https://myanmar.unfpa.org/en/publications/census-atlas-myanmar;
https://themimu.info/states_regions/shan;
https://reliefweb.int/report/myanmar/myanmar-humanitarian-needs-and-response-plan-2025-december-2024</t>
  </si>
  <si>
    <t>The affected areas are Kachin and northern Shan states.
Kachin: 89,042 sq km2
Shan (North)= 60,559 sq km2</t>
  </si>
  <si>
    <t>MMR003Landmass affected</t>
  </si>
  <si>
    <t>It is the total population of Kachin and northern Shan states. The figure is obtained from the 2025 Myanmar HNRP data. Based on the context of the crisis and the informaton provided in the 2025 Myanmar HNRP report, the total population of the Kachin and northern Shan states is exposed to the crisis.
The reliability of the data is high because it is very recent.</t>
  </si>
  <si>
    <t>MMR003People exposed</t>
  </si>
  <si>
    <t>The total affected population corresponds to the total population of  Kachin and northern Shan states. The figure is obtained from 2025 Myanmar HNRP data. Based on the context of the crisis and the informaton provided in the 2025 Myanmar HNRP report, the total population of the Kachin and northern Shan states is affected by the crisis. The reliability of this data is high as it is up to date and takes into consideration multiple/inter-sectoral needs.</t>
  </si>
  <si>
    <t>MMR003People affected</t>
  </si>
  <si>
    <t>UNHCR 13/02/2025; UNHCR accessed 22/02/2025</t>
  </si>
  <si>
    <t>https://data.unhcr.org/en/documents/details/114385; 
https://data.unhcr.org/en/country/mmr</t>
  </si>
  <si>
    <t>The total number of displaced people comprise the IDPs (prior to Feb 2021 coup) and returnees in Kachin and Shan (North) states.
IDPs (prior to Feb 2021 coup) in Kachin is 83,900 and Shan (North) is 7,700
Returnees/Returned IDPs in Kachin: 100,761
Returnees/Returned IDPs Shan (North): 41,527
Total: 233,888
This figure has been calculated using data from from multiple reliable sources.
Given the context of the armed conflict, it is likely that at least some returnees were displaced again and are included in the IDP figure, potentially leading to double counting.
The reliability of this indicator medium because the situation on the ground is highly dynamic and data includes high-quality information alongside some elements with lower quality.</t>
  </si>
  <si>
    <t>MMR003People displaced</t>
  </si>
  <si>
    <t>MMR003Injuries reported</t>
  </si>
  <si>
    <t xml:space="preserve">The total number of fatalities for the crisis in Kachin and northern Shan states between 1 August  2024 -  31 January 2025. </t>
  </si>
  <si>
    <t>MMR003Fatalities reported</t>
  </si>
  <si>
    <t xml:space="preserve">Total number of fatalities for all the crises  between 1 August  2024 -  31 January 2025. </t>
  </si>
  <si>
    <t>MMR003Fatalities in all crises</t>
  </si>
  <si>
    <t xml:space="preserve">The number of people in need is taken from the 2025 Myanmar HNRP data. Only Kachin and northern Shan states are considered for the crisis as they are the only affected states. The reliability of this source is high as it is up do date and takes into consideration multiple sectoral needs. </t>
  </si>
  <si>
    <t>MMR003People in Need</t>
  </si>
  <si>
    <t>MMR003Minimal humanitarian conditions - Level 1</t>
  </si>
  <si>
    <t>MMR003Stressed humanitarian conditions - Level 2</t>
  </si>
  <si>
    <t>For this crisis, only Kachin and northern Shan states are considered to be the affected states.
According to the INFORM Severity Index methodology, the sum of people in levels 3, 4, and 5 is equal to the total number of people in need (PiN). The township-wise (admin 3) severity levels provided by the JIAF for the 2025 Myanmar HNRP does not correspond to the INFORM Severity Index humanitarian severity levels. Essentially, the JIAF severity levels are distributed among the total population instead of the PiN. All the five JIAF severity levels have to be distributed among the levels 3, 4, and 5 of the INFORM Severity Index.
To estimate the severity distribution of the people in need (PiN), ACAPS used the 2025 Myanmar HNRP data (which has the JIAF township-wise severity levels) provided by OCHA on HDX to compute the INFORM Severity Index severity levels.
The calculation steps are provided below:
Step 1 - 
In the data, each township’s total population is assigned a JIAF severity level. Each state/region has multiple townships. For each state/region, the total population for each JIAF severity level is calculated. For example, the total population by severity for Rakhine state is: level 1 = 0, level 2 = 0, level 3 = 94,950, level 4 = 3,492,104, and level 5= 66,300. Therefore, the total population of Rakhine state (which is 3,653,354) has been distributed among the five JIAF severity levels.
Step 2 - 
For each state/region, the proportion of people in each JIAF severity levels in the total population of that state/region is multiplied with the PiN figure. For example, the distribution of Rakhine state’s PiN over JIAF level 3 = Rakhine state’s PiN*(Total population in JIAF severity level 3/Total population of Rakhine state) = 1,980,693*(94,950/3653,354) = 51,478. This is how the PiN has been distributed among the five JIAF severity levels for each state/region. For example, the following is how Rakhine’s PiN has been distributed among the JIAF severity levels: level 1 = 0, level 2 = 0, level 3 = 51,478, level 4 = 1,893,270, and level 5 = 35,945. Therefore, the PiN for Rakhine state (which is 1,980,693) has been distributed among the five JIAF severity levels.
Step 3 - 
The five JIAF severity levels will now be converted into three levels to align with the INFORM Severity Index methodology. The distribution of PiN over the JIAF severity levels is converted as follows:
PIN distributed among JIAF levels 1, 2, and 3 correspond to the INFORM Severity Index severity level 3.
PIN distributed among JIAF level 4 corresponds to the INFORM Severity Index severity level 4.
PIN distributed among JIAF level 5 corresponds to the INFORM Severity Index severity level 5.
For example, Rakhine state’s PiN distribution for the INFORM Severity Index severity levels 3, 4, and 5 are: level 3 = 51,478, level 4 = 1,893,270, and level 5 = 35,945.
This approach is assigned as low reliability. Despite the fact that the HNRP incorporates multi-sectoral assessments, their approach may not fully capture what is happening among the people in need because of their approach of calculating the severity levels. The severity levels and the subsequent PiN figure calculated for the INFORM Severity Index is an estimation based on the 2025 Myanmar HNRP data. Hence, the PiN figures and severity levels might be under/over-estimates. Also given the complexity of the crises, the accuracy of these estimates remains uncertain.</t>
  </si>
  <si>
    <t>MMR003Moderate humanitarian conditions - Level 3</t>
  </si>
  <si>
    <t>MMR003Severe humanitarian conditions - Level 4</t>
  </si>
  <si>
    <t>MMR003Extreme humanitarian conditions - Level 5</t>
  </si>
  <si>
    <t>MMR003Crisis affected groups</t>
  </si>
  <si>
    <t>MMR004Total population</t>
  </si>
  <si>
    <t>Govt. of Myanmar and UNFPA 23/11/2017; OCHA 23/12/2024</t>
  </si>
  <si>
    <t>https://myanmar.unfpa.org/en/publications/census-atlas-myanmar;
https://reliefweb.int/report/myanmar/myanmar-humanitarian-needs-and-response-plan-2025-december-2024</t>
  </si>
  <si>
    <t>The affected area = total landmass area of Myanmar.</t>
  </si>
  <si>
    <t>MMR004Landmass affected</t>
  </si>
  <si>
    <t>MMR004People exposed</t>
  </si>
  <si>
    <t>MMR004People affected</t>
  </si>
  <si>
    <t>It is the total number of people displaced due to post-coup conflict. It comprises the following:
Post-coup IDPs in all states and regions: 3,252,400
Refugees in India and Thailand: 72,200
Returnees (except Rakhine, Kachin and Northern Shan to avoid double counting): 87,462
Total: 3,412,062
This figure has been calculated using data from from multiple reliable sources.
Given the context of the armed conflict, it is likely that at least some returnees were displaced again and are included in the IDP figure, potentially leading to double counting.
The reliability of this indicator medium because the situation on the ground is highly dynamic and data includes high-quality information alongside some elements with lower quality.</t>
  </si>
  <si>
    <t>MMR004People displaced</t>
  </si>
  <si>
    <t>MMR004Injuries reported</t>
  </si>
  <si>
    <t xml:space="preserve">Total number of fatalities for the crisis between 1 August  2024 -  31 January 2025 for all the states except Rakhine, Kachin and Shan (North) states to avoid double counting . </t>
  </si>
  <si>
    <t>MMR004Fatalities reported</t>
  </si>
  <si>
    <t>MMR004Fatalities in all crises</t>
  </si>
  <si>
    <t>The number of people in need is taken from the 2025 Myanmar HNRP data. It is the total number of people in need except for the Rakhine, Kachin, and northern Shan states whcih are considered in the pre-coup crises - MMR002 and MMR003. By excluding these states, double counting is avoided. The reliability of this source is high as it is up do date and takes into consideration multiple sectoral needs.</t>
  </si>
  <si>
    <t>MMR004People in Need</t>
  </si>
  <si>
    <t>https://data.humdata.org/dataset/mmr-jiaf-humanitarian-needs-pin-and-severity; https://reliefweb.int/report/myanmar/myanmar-humanitarian-needs-and-response-plan-2025-december-2023</t>
  </si>
  <si>
    <t>MMR004Minimal humanitarian conditions - Level 1</t>
  </si>
  <si>
    <t>MMR004Stressed humanitarian conditions - Level 2</t>
  </si>
  <si>
    <t>For this crisis, the entire country is considered as affected. However, to avoid doube counting, the indicator does not take into account of Rakhine, Kachin, and northern Shan states whcih are already considered in the pre-coup crises - MMR002 and MMR003.
According to the INFORM Severity Index methodology, the sum of people in levels 3, 4, and 5 is equal to the total number of people in need (PiN). The township-wise (admin 3) severity levels provided by the JIAF for the 2025 Myanmar HNRP does not correspond to the INFORM Severity Index humanitarian severity levels. Essentially, the JIAF severity levels are distributed among the total population instead of the PiN. All the five JIAF severity levels have to be distributed among the levels 3, 4, and 5 of the INFORM Severity Index.
To estimate the severity distribution of the people in need (PiN), ACAPS used the 2025 Myanmar HNRP data (which has the JIAF township-wise severity levels) provided by OCHA on HDX to compute the INFORM Severity Index severity levels.
The calculation steps are provided below:
Step 1 - 
In the data, each township’s total population is assigned a JIAF severity level. Each state/region has multiple townships. For each state/region, the total population for each JIAF severity level is calculated. For example, the total population by severity for Rakhine state is: level 1 = 0, level 2 = 0, level 3 = 94,950, level 4 = 3,492,104, and level 5= 66,300. Therefore, the total population of Rakhine state (which is 3,653,354) has been distributed among the five JIAF severity levels.
Step 2 - 
For each state/region, the proportion of people in each JIAF severity levels in the total population of that state/region is multiplied with the PiN figure. For example, the distribution of Rakhine state’s PiN over JIAF level 3 = Rakhine state’s PiN*(Total population in JIAF severity level 3/Total population of Rakhine state) = 1,980,693*(94,950/3653,354) = 51,478. This is how the PiN has been distributed among the five JIAF severity levels for each state/region. For example, the following is how Rakhine’s PiN has been distributed among the JIAF severity levels: level 1 = 0, level 2 = 0, level 3 = 51,478, level 4 = 1,893,270, and level 5 = 35,945. Therefore, the PiN for Rakhine state (which is 1,980,693) has been distributed among the five JIAF severity levels.
Step 3 - 
The five JIAF severity levels will now be converted into three levels to align with the INFORM Severity Index methodology. The distribution of PiN over the JIAF severity levels is converted as follows:
PIN distributed among JIAF levels 1, 2, and 3 correspond to the INFORM Severity Index severity level 3.
PIN distributed among JIAF level 4 corresponds to the INFORM Severity Index severity level 4.
PIN distributed among JIAF level 5 corresponds to the INFORM Severity Index severity level 5.
For example, Rakhine state’s PiN distribution for the INFORM Severity Index severity levels 3, 4, and 5 are: level 3 = 51,478, level 4 = 1,893,270, and level 5 = 35,945.
This approach is assigned as low reliability. Despite the fact that the HNRP incorporates multi-sectoral assessments, their approach may not fully capture what is happening among the people in need because of their approach of calculating the severity levels. The severity levels and the subsequent PiN figure calculated for the INFORM Severity Index is an estimation based on the 2025 Myanmar HNRP data. Hence, the PiN figures and severity levels might be under/over-estimates. Also given the complexity of the crises, the accuracy of these estimates remains uncertain.</t>
  </si>
  <si>
    <t>MMR004Moderate humanitarian conditions - Level 3</t>
  </si>
  <si>
    <t>MMR004Severe humanitarian conditions - Level 4</t>
  </si>
  <si>
    <t>MMR004Extreme humanitarian conditions - Level 5</t>
  </si>
  <si>
    <t>MMR004Crisis affected groups</t>
  </si>
  <si>
    <t>OCHA 22/02/2025</t>
  </si>
  <si>
    <t>https://humanitarianaction.info/plan/1208</t>
  </si>
  <si>
    <t xml:space="preserve">Total population of the country according to 2025 humanitarian need overview. This number was adopted instead of World Bank figure, as they consider the population movement such internal displaced people and people who are in transit or seeking refuge in the country. </t>
  </si>
  <si>
    <t>COL001Total population</t>
  </si>
  <si>
    <t>Banrepublica Accessed 26/02/2025; R4V 17/12/2025</t>
  </si>
  <si>
    <t>https://enciclopedia.banrepcultural.org/index.php?title=Colombia,_territorio_y_megadiversidad; https://www.r4v.info/en/rmrp2025-2026; https://www.r4v.info/en/rmrp2025-2026</t>
  </si>
  <si>
    <t xml:space="preserve">The whole of Colombia is affected by potential humanitarian consequences of the Venezuelan in the country  due to the expansion and re-configuration of a variety of non-state armed groups (NSAGs) in the past years, the increase of climate variability-related disasters, the persistence of socioeconomic needs, and the limited institutional capacities to address both internally affected population as well as the mass influx of migrants and refugees. therfore the whole landmass is considered affected by the crisis.  </t>
  </si>
  <si>
    <t>COL001Landmass affected</t>
  </si>
  <si>
    <t xml:space="preserve">The number of people exposed corresponds to the total population of the country because of the deterioration of the humanitarian situation that has been observed in Colombia due to the expansion and re-configuration of a variety of non-state armed groups (NSAGs) in the past years, the increase of climate variability-related disasters, the persistence of socioeconomic needs, and the limited institutional capacities to address both internally affected population as well as the mass influx of migrants and refugees. Therefore, the whole population of Colombia are considered exposed to the complex crisis. This figure is taken from OCHA. This source was chosen because is up to date and includes migration. </t>
  </si>
  <si>
    <t>COL001People exposed</t>
  </si>
  <si>
    <t xml:space="preserve">The number of people affected corresponds to the total population of the country because of the deterioration of the humanitarian situation that has been observed in Colombia due to the expansion and re-configuration of a variety of non-state armed groups (NSAGs) in the past years, the increase of climate variability-related disasters, the persistence of socioeconomic needs, and the limited institutional capacities to address both internally affected population as well as the mass influx of migrants and refugees. Therefore, the whole population of Colombia are considered exposed to the complex crisis. This figure is taken from OCHA. This source was chosen because is up to date and includes migration. </t>
  </si>
  <si>
    <t>COL001People affected</t>
  </si>
  <si>
    <t>OCHA 22/01/2025; UNHCR accessed 26/02/2025</t>
  </si>
  <si>
    <t>https://reliefweb.int/report/colombia/colombia-plan-de-respuesta-prioridades-comunitarias-enero-2025?_gl=1*1ky1f56*_ga*NDg0NDI4NjIxLjE3MzE1NTAwNjg.*_ga_E60ZNX2F68*MTc0MDU4NjIzMS40Mi4xLjE3NDA1ODYyOTEuNjAuMC4w; https://reporting.unhcr.org/sites/default/files/2024-11/Colombia%20Situation%20Overview.pdf</t>
  </si>
  <si>
    <t xml:space="preserve">The number of people displaced by the complex crisis in Colombia only includes residents in Colombia displaced by the crisis in 2024. This figure is taken from the latest HNRP and UNHCR and This sources were chosen because are the most trusted sources on the ground. </t>
  </si>
  <si>
    <t>COL001People displaced</t>
  </si>
  <si>
    <t>No new data available for Feb 2025 update</t>
  </si>
  <si>
    <t>COL001Injuries reported</t>
  </si>
  <si>
    <t>Acled accessed 17/02/2025;Missing Migrants accessed  17/02/2025</t>
  </si>
  <si>
    <t>https://acleddata.com;https://missingmigrants.iom.int/data https://missingmigrants.iom.int/sites/g/files/tmzbdl601/files/2023-10/Missing_Migrants_Global_Figures_allData.xlsx</t>
  </si>
  <si>
    <t xml:space="preserve">Acled data is taken from the last six months (from 01/08/2024 to 31/01/2025)  1255 acled + 13 "Venezuelan migrant fatalities in Colombia were reported from 01/08/2024 to 31/01/2025. The main cause of the deaths is violence in border departments or accidents against people in transit
</t>
  </si>
  <si>
    <t>COL001Fatalities reported</t>
  </si>
  <si>
    <t>COL001Fatalities in all crises</t>
  </si>
  <si>
    <t>https://reliefweb.int/report/colombia/colombia-plan-de-respuesta-prioridades-comunitarias-enero-2025?_gl=1*1ky1f56*_ga*NDg0NDI4NjIxLjE3MzE1NTAwNjg.*_ga_E60ZNX2F68*MTc0MDU4NjIzMS40Mi4xLjE3NDA1ODYyOTEuNjAuMC4w</t>
  </si>
  <si>
    <t xml:space="preserve">The number of people in need is taken from the HNRP. This figure is taken from the lastest Colombia HNRP. This source was chosen because it is comprehensive of multiple sectors. </t>
  </si>
  <si>
    <t>COL001People in Need</t>
  </si>
  <si>
    <t xml:space="preserve">According to INFORM SI methodology, the number of people in Level 1 is equal to the people exposed minus the people affected.It is important to note that the number of people in lvl 1 is so small because the entire Ecuadorian population is exposed to the presence of Venezuelan migrants, as explained in the methodology. </t>
  </si>
  <si>
    <t>COL001Minimal humanitarian conditions - Level 1</t>
  </si>
  <si>
    <t xml:space="preserve">According to INFORM SI methodology, the number of people in Level 2 is equal to the people affected minus the people in need. </t>
  </si>
  <si>
    <t>COL001Stressed humanitarian conditions - Level 2</t>
  </si>
  <si>
    <t>https://humanitarianaction.info/plan/1208; Xhttps://public.tableau.com/app/profile/jiaf.helpdesk/viz/Colombia-HNO2025/NeedsPatternsandSectoralLinkagesDashboard</t>
  </si>
  <si>
    <t xml:space="preserve">According to INFORM Severity Index methodology, the sum of people in levels 3, 4 and 5 is equal to the total number of people in need. To estimate the severity distribution of the people in need ACAPS used the PIN number from the HNO/HNRP and the JIAF severity map for distributtion from 3 to 5 </t>
  </si>
  <si>
    <t>COL001Moderate humanitarian conditions - Level 3</t>
  </si>
  <si>
    <t>OCHA Accessed 28/02/2025</t>
  </si>
  <si>
    <t>Xhttps://public.tableau.com/app/profile/jiaf.helpdesk/viz/Colombia-HNO2025/NeedsPatternsandSectoralLinkagesDashboard</t>
  </si>
  <si>
    <t xml:space="preserve">According to INFORM Severity Index methodology, the sum of people in levels 3, 4 and 5 is equal to the total number of people in need. To estimate the severity distribution of the people in need ACAPS used the PIN number from the HNO/HNRP and the JIAF severity map for distribution from 3 to 5  
Lvl 4 admin 2 according to JIAF severity levels map: 
Leiva (10263) Manaure (99991 ) El Rosario (13010) Dabeiba (24765) Colombia (7866) Uribia (198368) La Playa (8786) Norosí (10957) Segovia (41222) Valencia	(38850) Ayapel	(49553) Puerto Caicedo	(17244)  Nechí	(28100) Guapi	(29836) Barrancominas	(11326) Puerto Leguízamo (33166) El Cantón del San Pablo	(7016) Morales	(24959) Medio Atrato	(13100) Plato	(71294) San José del Palmar	(5809) Riosucio	(64544) San Vicente del Caguán	(54932) Buenos Aires	(36190) Buenaventura	(324644) Anorí	(19812) Juradó	(7637) Policarpa	(10435) Mesetas	(12530) Barbacoas	(58878) Santa Rosa del Sur	(36335) Murindó	(5332) Francisco Pizarro	(15025) Granada	(10855) Santa Bárbara	(14223) Ocaña	(135990) Puerto Carreño	(22963)
</t>
  </si>
  <si>
    <t>COL001Severe humanitarian conditions - Level 4</t>
  </si>
  <si>
    <t xml:space="preserve">According to INFORM Severity Index methodology, the sum of people in levels 3, 4 and 5 is equal to the total number of people in need. To estimate the severity distribution of the people in need ACAPS used the PIN number from the HNO/HNRP and the JIAF severity map for distribution from 5
Lvl 5 admin 2 according to JIAF severity levels map: 
Briceño (4300), Cáceres (12547), El Bagre (17004), Ituango (15483), Tame (16432), Puerto Rondon (1,350), Fortul (14198), Saravena (19930), Arauquita (29030), Arauca (26239), Argelia (11368), Lopez de Micay (17150), Alto Baudo (26983), Bajo Baudo (29288), Bojaya (9969), Litoral de Sna Juan (20322), Istmina (13766), Medio Baudo (14568), Medio San Juan (10153), El Charco (13874), La Tola (3870), Roberto Payan (9467), Tibu (22975), Teorama (12662), el Tarra (10000), </t>
  </si>
  <si>
    <t>COL001Extreme humanitarian conditions - Level 5</t>
  </si>
  <si>
    <t>COL001Crisis affected groups</t>
  </si>
  <si>
    <t>COL001People facing limited access constraints</t>
  </si>
  <si>
    <t>COL001People facing restricted access constraints</t>
  </si>
  <si>
    <t>COL001Illness cases reported</t>
  </si>
  <si>
    <t>COL001Buildings damaged</t>
  </si>
  <si>
    <t>COL001Buildings destroyed</t>
  </si>
  <si>
    <t>COL001Buildings in affected area</t>
  </si>
  <si>
    <t>COL001Economic Losses</t>
  </si>
  <si>
    <t xml:space="preserve">World Bank accessed  18/02/2025
</t>
  </si>
  <si>
    <t>https://data.worldbank.org/indicator/SP.POP.TOTL?locations=CL</t>
  </si>
  <si>
    <t xml:space="preserve">This is the population of Chile in 2023 using the World Bank as a source. </t>
  </si>
  <si>
    <t>CHL002Total population</t>
  </si>
  <si>
    <t xml:space="preserve">World Bank accessed 18/02/2025
</t>
  </si>
  <si>
    <t>https://data.worldbank.org/indicator/AG.LND.TOTL.K2?locations=CL</t>
  </si>
  <si>
    <t xml:space="preserve">The whole of Chie is affected by potential humanitarian consequences of the  Venezuela displacement, therfore the whole landmass is considered affected by the crisis. </t>
  </si>
  <si>
    <t>CHL002Landmass affected</t>
  </si>
  <si>
    <t xml:space="preserve">World Bank accessed  18/02/2025
</t>
  </si>
  <si>
    <t>https://data.worldbank.org/indicator/SP.POP.TOTL?locations=CL; https://www.r4v.info/en/rmrp2025-2026</t>
  </si>
  <si>
    <t>The number of people exposed corresponds to the total population of Chile. This figure is taken from the World Bank
The source is highly reliable and up to date regarding needs; however, we have assigned its reliability as low because the figures may be overestimated, as not all individuals are necessarily exposed to the crisis at the same level. Due to the lack of information on the exact number of people exposed, it has been assumed that the entire population is at risk, as the source maps Venezuelans displacement across the country</t>
  </si>
  <si>
    <t>CHL002People exposed</t>
  </si>
  <si>
    <t>The number of people affected corresponds to the projected population of Venezuelans iin Chile according to R4V latest document, RMRP 2025-2025. This figure is taken from R4V. This source was chosen because it is up to date and it is the only source that provides an analysis of the Venezuela displacement in Chile</t>
  </si>
  <si>
    <t>CHL002People affected</t>
  </si>
  <si>
    <t xml:space="preserve">The number of people displaced by the crisis includes the number of refugees/asylum seekers/returnees/IDPs/irregular or unregistered migrants in Chile. These figures represent the sum of Venezuelan refugees and migrants shared by  R4V for 2025 in its Migrants and Refugees Response Plan. This figure is taken from R4V. This source was chosen because is up to date. </t>
  </si>
  <si>
    <t>CHL002People displaced</t>
  </si>
  <si>
    <t>No new data available for feb 2025 update</t>
  </si>
  <si>
    <t>CHL002Injuries reported</t>
  </si>
  <si>
    <t>CHL002Fatalities reported</t>
  </si>
  <si>
    <t>CHL002Fatalities in all crises</t>
  </si>
  <si>
    <t xml:space="preserve">The number of people in need is taken from R4V latest report. This source was chosen because is the most related to this crisis, it is the most reliable/the only source reporting the migration crisis, and it is comprehensive of multiple sectors. </t>
  </si>
  <si>
    <t>CHL002People in Need</t>
  </si>
  <si>
    <t xml:space="preserve">World Bank accessed  18/02/2025; R4V 17/12/2024
</t>
  </si>
  <si>
    <t>CHL002Minimal humanitarian conditions - Level 1</t>
  </si>
  <si>
    <t>CHL002Stressed humanitarian conditions - Level 2</t>
  </si>
  <si>
    <t>CHL002Moderate humanitarian conditions - Level 3</t>
  </si>
  <si>
    <t>CHL002Severe humanitarian conditions - Level 4</t>
  </si>
  <si>
    <t>CHL002Extreme humanitarian conditions - Level 5</t>
  </si>
  <si>
    <t xml:space="preserve"> Hotsts, Non-Hosts, Refugees</t>
  </si>
  <si>
    <t>CHL002Crisis affected groups</t>
  </si>
  <si>
    <t>CHL002People facing limited access constraints</t>
  </si>
  <si>
    <t>CHL002People facing restricted access constraints</t>
  </si>
  <si>
    <t>CHL002Illness cases reported</t>
  </si>
  <si>
    <t>CHL002Buildings damaged</t>
  </si>
  <si>
    <t>CHL002Buildings destroyed</t>
  </si>
  <si>
    <t>CHL002Buildings in affected area</t>
  </si>
  <si>
    <t>CHL002Economic Losses</t>
  </si>
  <si>
    <t>https://data.worldbank.org/indicator/SP.POP.TOTL?locations=BR&amp;page=2++https%3A%2F%2Fdata.worldbank.org%2Findicator%2FSM.POP.REFG%3Flocations%3DBR+++https%3A%2F%2Fdata.worldbank.org%2Findicator%2FSM.POP.REFG.OR%3Flocations%3DBR</t>
  </si>
  <si>
    <t>This is the population of Brazil in 2023 using the World Bank as a source.</t>
  </si>
  <si>
    <t>BRA004Total population</t>
  </si>
  <si>
    <t>City Population accessed 18/02/2025</t>
  </si>
  <si>
    <t>https://www.citypopulation.de/en/brazil/cities/</t>
  </si>
  <si>
    <t>The landmass of the drought-affected areas The Amazonas state of Brazil</t>
  </si>
  <si>
    <t>BRA004Landmass affected</t>
  </si>
  <si>
    <t xml:space="preserve">The number of people exposed corresponds to the total population of Amazon state. This figure is taken from City Population
The source is highly reliable and up to date regarding needs; however, we have assigned its reliability as low because the figures may be overestimated, as not all individuals are necessarily exposed to the crisis at the same level, and some may be less vulnerable.
</t>
  </si>
  <si>
    <t>BRA004People exposed</t>
  </si>
  <si>
    <t>UNICEF 18/11/2024</t>
  </si>
  <si>
    <t>https://reliefweb.int/report/brazil/unicef-latin-america-and-caribbean-region-flash-update-no-2-climate-related-crisis-amazon-region-01-october-11-november-2024</t>
  </si>
  <si>
    <t xml:space="preserve">The number of people is taken from UNICEF.
The source is reliable and up to date regarding needs. Brazil’s Amazon region is enduring its most severe drought in history. The states of Amazonas and Acre declared a state of emergency, with record drought affecting 745,000 people, including 269,000 children. </t>
  </si>
  <si>
    <t>BRA004People affected</t>
  </si>
  <si>
    <t>UNICEF 24/10/2023</t>
  </si>
  <si>
    <t>https://www.unicef.org/media/147046/file/Brazil-Humanitarian-SitRep-No.1-(Amazon%20Drought),-24-October-2023.pdf</t>
  </si>
  <si>
    <t>The number of people displaced by the droughts in Amazon includes the number of IDPs in Brazil. This figure is taken from UNICEF. This source was chosen because is up to date.  According to UNICEF, about 3,000 families are displaced from the Amazonas because of drought (and the average household size is 4.1)</t>
  </si>
  <si>
    <t>BRA004People displaced</t>
  </si>
  <si>
    <t>BRA004Injuries reported</t>
  </si>
  <si>
    <t>BRA004Fatalities reported</t>
  </si>
  <si>
    <t>PAHO 04/02/2025</t>
  </si>
  <si>
    <t>https://reliefweb.int/report/brazil/natural-hazards-monitoring-3-february-2025</t>
  </si>
  <si>
    <t xml:space="preserve">According to the updated informatiion, between 27 September 2024 and 3 February 2025, a total of 26 fatalities were reported as a result of the Floods in Rio Grande do Sul. As of Feb 2025 there was no No new data available fatalities due both drought and displacement. </t>
  </si>
  <si>
    <t>BRA004Fatalities in all crises</t>
  </si>
  <si>
    <t>The number of people in need includes the people affected, due to lack of information. This figure is taken from OCHA. This source was chosen because it is comprehensive of multiple sectors</t>
  </si>
  <si>
    <t>BRA004People in Need</t>
  </si>
  <si>
    <t>City Population accessed 18/02/2025 , UNICEF 18/11/2024</t>
  </si>
  <si>
    <t>https://www.citypopulation.de/en/brazil/cities/; https://reliefweb.int/report/brazil/unicef-latin-america-and-caribbean-region-flash-update-no-2-climate-related-crisis-amazon-region-01-october-11-november-2024</t>
  </si>
  <si>
    <t xml:space="preserve">AAccording to INFORM SI methodology, the number of people in Level 1 is equal to the people exposed minus the people affected. People in Level 1 are able to meet their basic needs without employing irreversible coping strategies. </t>
  </si>
  <si>
    <t>BRA004Minimal humanitarian conditions - Level 1</t>
  </si>
  <si>
    <t>According to INFORM SI methodology, the number of people in Level 1 is equal to the people exposed minus the people affected. People in Level 1 are able to meet their basic needs without employing irreversible coping strategies.  According to ACAPS INFORM Severity Index methodology, Level 2 = People affected - People in need</t>
  </si>
  <si>
    <t>BRA004Stressed humanitarian conditions - Level 2</t>
  </si>
  <si>
    <t>BRA004Moderate humanitarian conditions - Level 3</t>
  </si>
  <si>
    <t>BRA004Severe humanitarian conditions - Level 4</t>
  </si>
  <si>
    <t>BRA004Extreme humanitarian conditions - Level 5</t>
  </si>
  <si>
    <t>PAHO 31/10/2023.</t>
  </si>
  <si>
    <t>https://reliefweb.int/report/brazil/natural-hazards-monitoring-31-october-2023</t>
  </si>
  <si>
    <t>The host community</t>
  </si>
  <si>
    <t>BRA004Crisis affected groups</t>
  </si>
  <si>
    <t>BRA004Illness cases reported</t>
  </si>
  <si>
    <t>BRA004Buildings damaged</t>
  </si>
  <si>
    <t>BRA004Buildings destroyed</t>
  </si>
  <si>
    <t>BRA004Buildings in affected area</t>
  </si>
  <si>
    <t>BRA004Economic Losses</t>
  </si>
  <si>
    <t>BRA005Total population</t>
  </si>
  <si>
    <t>City population Accessed 18/02/2025; IFRC 11/05/2024</t>
  </si>
  <si>
    <t>https://www.citypopulation.de/en/brazil/cities/riograndedosul/; https://adore.ifrc.org/Download.aspx?FileId=839212</t>
  </si>
  <si>
    <t>Total landmass affected by the heavy rain within Rio Grande do Sul state (469 out of 496 municipalities of the state)</t>
  </si>
  <si>
    <t>BRA005Landmass affected</t>
  </si>
  <si>
    <t>City populationAccessed 18/02/2025</t>
  </si>
  <si>
    <t>https://www.citypopulation.de/en/brazil/cities/riograndedosul/</t>
  </si>
  <si>
    <t>The number of people exposed corresponds to the total population of Rio Grande do Sul state. This figure is taken from City Population
The source is highly reliable and up to date regarding needs; however, we have assigned its reliability as low because the figures may be overestimated, as not all individuals are necessarily exposed to the crisis at the same level, and some may be less vulnerable.</t>
  </si>
  <si>
    <t>BRA005People exposed</t>
  </si>
  <si>
    <t>UNHCR 08/08/2024</t>
  </si>
  <si>
    <t>https://reliefweb.int/report/brazil/unhcr-brazil-response-floods-rio-grande-do-sul-06-august-2024</t>
  </si>
  <si>
    <t xml:space="preserve">The number of people is taken from UNHCR.The source is reliable and up to date regarding needs; however, we have assigned its reliability as low because the figures may be overestimated, as not all individuals are necessarily affected by the crisis at the same level, at risk, as the source maps the presence of criminal violence across the country with varying levels of severity. </t>
  </si>
  <si>
    <t>BRA005People affected</t>
  </si>
  <si>
    <t>OCHA 07/02/2025</t>
  </si>
  <si>
    <t>https://www.unocha.org/publications/report/colombia/latin-america-caribbean-weekly-situation-update-7-february-2025</t>
  </si>
  <si>
    <t xml:space="preserve">The number of people displaced by the Floods in Rio Grande do Sul includes the number of IDPs in Brazil. This figure is taken from OCHA. This source was chosen because is up to date. </t>
  </si>
  <si>
    <t>BRA005People displaced</t>
  </si>
  <si>
    <t>BRA005Injuries reported</t>
  </si>
  <si>
    <t xml:space="preserve">According to the updated informatiion, between 27 September 2024 and 3 February 2025, a total of 26 fatalities were reported as a result of the crisis. </t>
  </si>
  <si>
    <t>BRA005Fatalities reported</t>
  </si>
  <si>
    <t>BRA005Fatalities in all crises</t>
  </si>
  <si>
    <t>The number of people in need includes the displaced (including those living in shelters) in moderate humanitarian conditions.  by February 2025. This figure is taken from OCHA and This source was chosen because it is the most reliable.</t>
  </si>
  <si>
    <t>BRA005People in Need</t>
  </si>
  <si>
    <t>City population Accessed 18/02/2025;UNHCR 08/08/2024</t>
  </si>
  <si>
    <t>https://www.citypopulation.de/en/brazil/cities/riograndedosul/; https://reliefweb.int/report/brazil/unhcr-brazil-response-floods-rio-grande-do-sul-06-august-2024</t>
  </si>
  <si>
    <t>BRA005Minimal humanitarian conditions - Level 1</t>
  </si>
  <si>
    <t>UNHCR 08/08/2024; OCHA 07/02/2025</t>
  </si>
  <si>
    <t>https://reliefweb.int/report/brazil/unhcr-brazil-response-floods-rio-grande-do-sul-06-august-2024; https://www.unocha.org/publications/report/colombia/latin-america-caribbean-weekly-situation-update-7-february-2025</t>
  </si>
  <si>
    <t>BRA005Stressed humanitarian conditions - Level 2</t>
  </si>
  <si>
    <t>BRA005Moderate humanitarian conditions - Level 3</t>
  </si>
  <si>
    <t>BRA005Severe humanitarian conditions - Level 4</t>
  </si>
  <si>
    <t>BRA005Extreme humanitarian conditions - Level 5</t>
  </si>
  <si>
    <t>ECHO 31/01/2024; PAHO 09/02/2024; IBGE accessed 20/02/2024</t>
  </si>
  <si>
    <t>https://www.ibge.gov.br/cidades-e-estados.html ;   https://reliefweb.int/report/brazil/brazil-floods-civil-protection-bahia-reliefweb-inmet-echo-daily-flash-31-january-2024; https://reliefweb.int/report/brazil/brazil-floods-government-bahia-noaa-cpc-paho-echo-daily-flash-09-february-2024</t>
  </si>
  <si>
    <t xml:space="preserve">Host communities.
</t>
  </si>
  <si>
    <t>BRA005Crisis affected groups</t>
  </si>
  <si>
    <t xml:space="preserve">This is the population of Brazil  in 2023 using World Bank as a source. </t>
  </si>
  <si>
    <t>BRA001Total population</t>
  </si>
  <si>
    <t>https://data.worldbank.org/indicator/AG.LND.TOTL.K2?locations=BR</t>
  </si>
  <si>
    <t xml:space="preserve">Total country landmass
</t>
  </si>
  <si>
    <t>BRA001Landmass affected</t>
  </si>
  <si>
    <t xml:space="preserve">The figure is carried out by taking the population figures of the whole country is groupling with either  displacement, Drought or flood. </t>
  </si>
  <si>
    <t>BRA001People exposed</t>
  </si>
  <si>
    <t>R4V 17/12/2024; UNICEF 18/11/2024; UNHCR 08/08/2024</t>
  </si>
  <si>
    <t>https://www.r4v.info/en/rmrp2025-2026; https://reliefweb.int/report/brazil/unicef-latin-america-and-caribbean-region-flash-update-no-2-climate-related-crisis-amazon-region-01-october-11-november-2024; https://reliefweb.int/report/brazil/unhcr-brazil-response-floods-rio-grande-do-sul-06-august-2024</t>
  </si>
  <si>
    <t>The figure is carried out from people affected by the floods plus people affected due to the Venezuela displacement + Drought in the Amazonas + Floods in Rio Grande do Sul</t>
  </si>
  <si>
    <t>BRA001People affected</t>
  </si>
  <si>
    <t>R4V 17/12/2024; UNICEF 24/10/2023; OCHA 07/02/2025</t>
  </si>
  <si>
    <t>https://www.r4v.info/en/rmrp2025-2026; https://www.unicef.org/media/147046/file/Brazil-Humanitarian-SitRep-No.1-(Amazon%20Drought),-24-October-2023.pdf; https://www.unocha.org/publications/report/colombia/latin-america-caribbean-weekly-situation-update-7-february-2025</t>
  </si>
  <si>
    <t>The figure is carried out from people displaced due to due to the Venezuela displacement + Drought in the Amazonas + Floods in Rio Grande do Sul</t>
  </si>
  <si>
    <t>BRA001People displaced</t>
  </si>
  <si>
    <t>No data available for February 2025 update</t>
  </si>
  <si>
    <t>BRA001Injuries reported</t>
  </si>
  <si>
    <t xml:space="preserve">  PAHO 02/20/2024</t>
  </si>
  <si>
    <t>BRA001Fatalities reported</t>
  </si>
  <si>
    <t>BRA001Fatalities in all crises</t>
  </si>
  <si>
    <t>R4V 17/12/2024; UNICEF 18/11/2024 OCHA 07/02/2025</t>
  </si>
  <si>
    <t>https://www.r4v.info/en/rmrp2025-2026; https://reliefweb.int/report/brazil/unicef-latin-america-and-caribbean-region-flash-update-no-2-climate-related-crisis-amazon-region-01-october-11-november-2024; https://www.unocha.org/publications/report/colombia/latin-america-caribbean-weekly-situation-update-7-february-2025</t>
  </si>
  <si>
    <t>This figure is the result of BRA002 people in need, plus BRA003</t>
  </si>
  <si>
    <t>BRA001People in Need</t>
  </si>
  <si>
    <t>World Bank accessed 18/02/2025; R4V 17/12/2024; UNICEF 18/11/2024; UNHCR 08/08/2024</t>
  </si>
  <si>
    <t>https://data.worldbank.org/indicator/SP.POP.TOTL?locations=BR&amp;page=2++https%3A%2F%2Fdata.worldbank.org%2Findicator%2FSM.POP.REFG%3Flocations%3DBR+++https%3A%2F%2Fdata.worldbank.org%2Findicator%2FSM.POP.REFG.OR%3Flocations%3DBR; https://www.r4v.info/en/rmrp2025-2026; https://reliefweb.int/report/brazil/unicef-latin-america-and-caribbean-region-flash-update-no-2-climate-related-crisis-amazon-region-01-october-11-november-2024; https://reliefweb.int/report/brazil/unhcr-brazil-response-floods-rio-grande-do-sul-06-august-2024</t>
  </si>
  <si>
    <t>The figure is carried out from people exposed figure minus poeple affected figure</t>
  </si>
  <si>
    <t>BRA001Minimal humanitarian conditions - Level 1</t>
  </si>
  <si>
    <t>R4V 17/12/2024; UNICEF 18/11/2024; UNHCR 08/08/2024 ; 07/02/2025</t>
  </si>
  <si>
    <t xml:space="preserve">https://www.r4v.info/en/rmrp2025-2026; https://reliefweb.int/report/brazil/unicef-latin-america-and-caribbean-region-flash-update-no-2-climate-related-crisis-amazon-region-01-october-11-november-2024; https://reliefweb.int/report/brazil/unhcr-brazil-response-floods-rio-grande-do-sul-06-august-2024; https://reliefweb.int/report/brazil/unicef-latin-america-and-caribbean-region-flash-update-no-2-climate-related-crisis-amazon-region-01-october-11-november-2024; https://www.unocha.org/publications/report/colombia/latin-america-caribbean-weekly-situation-update-7-february-2025 </t>
  </si>
  <si>
    <t>The figure is carried out from people affected fiture minus people in need figure</t>
  </si>
  <si>
    <t>BRA001Stressed humanitarian conditions - Level 2</t>
  </si>
  <si>
    <t xml:space="preserve">The figure is carried out  from people facing  Moderate humanitarian conditions - Level 3  due to the Venezuela displacement + Drought in the Amazonas + Floods in Rio Grande do Sul. There is not enough information for assign the PIN to differernt levels of humanitarian conditions. So, all the PIN are considered to be in level 3. for the three crisis. </t>
  </si>
  <si>
    <t>BRA001Moderate humanitarian conditions - Level 3</t>
  </si>
  <si>
    <t xml:space="preserve">The figure is carried out  from people facing  Severe humanitarian conditions - Level 4   due to the Venezuela displacement + Drought in the Amazonas + Floods in Rio Grande do Sul. There is not enough information for assign the PIN to differernt levels of humanitarian conditions. So, all the PIN are considered to be in level 3. for the three crisis. </t>
  </si>
  <si>
    <t>BRA001Severe humanitarian conditions - Level 4</t>
  </si>
  <si>
    <t xml:space="preserve">The figure is carried out  from people facing  Extreme humanitarian conditions - Level 5  due to the Venezuela displacement + Drought in the Amazonas + Floods in Rio Grande do Sul. There is not enough information for assign the PIN to differernt levels of humanitarian conditions. So, all the PIN are considered to be in level 3. for the three crisis. </t>
  </si>
  <si>
    <t>BRA001Extreme humanitarian conditions - Level 5</t>
  </si>
  <si>
    <t>R4V 18/11/ 2022;PAHO 15/09/2023 ; PAHO 31/10/2023</t>
  </si>
  <si>
    <t>https://www.r4v.info/pt/document/rmrp-20232024-plano-regional-e-capitulo-brasil;  https://reliefweb.int/report/brazil/natural-hazards-monitoring-15-september-2023 ; https://reliefweb.int/report/brazil/natural-hazards-monitoring-31-october-2023</t>
  </si>
  <si>
    <t>IDPs, Hotsts, Non-Hosts, Returnees, Refugees</t>
  </si>
  <si>
    <t>BRA001Crisis affected groups</t>
  </si>
  <si>
    <t>No new data available for February 2025 update</t>
  </si>
  <si>
    <t>BRA001Illness cases reported</t>
  </si>
  <si>
    <t>BRA001Buildings damaged</t>
  </si>
  <si>
    <t>BRA001Buildings destroyed</t>
  </si>
  <si>
    <t>BRA001Buildings in affected area</t>
  </si>
  <si>
    <t>BRA001Economic Losses</t>
  </si>
  <si>
    <t xml:space="preserve">World Bank accessed 17/02/2025
"
</t>
  </si>
  <si>
    <t>https://data.worldbank.org/country/peru?view=chart</t>
  </si>
  <si>
    <t xml:space="preserve">This is the population of Perú using World Bank as a source. </t>
  </si>
  <si>
    <t>PER002Total population</t>
  </si>
  <si>
    <t>World Bank accessed 26/02/2025; R4V 17/12/2024</t>
  </si>
  <si>
    <t>https://data.worldbank.org/indicator/AG.SRF.TOTL.K2?locations=PE; https://www.r4v.info/en/rmrp2025-2026</t>
  </si>
  <si>
    <t xml:space="preserve">The whole of Perú is affected by potential humanitarian consequences for either the Venezuelan in-site or the host communities, therefore the whole landmass is considered affected by the crisis. 
</t>
  </si>
  <si>
    <t>PER002Landmass affected</t>
  </si>
  <si>
    <t xml:space="preserve">The number of people exposed corresponds to the total population of the country as all the residents across Peru are exposed to the Venezuelan displacement crisis This figure is taken from the World Bank and R4V 
The whole population of Peru is considered to be expossed to the Venezuela displacement crisis. </t>
  </si>
  <si>
    <t>PER002People exposed</t>
  </si>
  <si>
    <t xml:space="preserve">The number of people affected xpocorresponds to the total population of the country as all the residents across Peru are exposed to the Venezuelan displacement crisis This figure is taken from the World Bank and R4V 
The whole population of Peru is considered to be affected by  the Venezuela displacement crisis. </t>
  </si>
  <si>
    <t>PER002People affected</t>
  </si>
  <si>
    <t>The number of people displaced by the Venezuela Displacement in Peru crisis corresponds to the number of refugees/asylum seekers/returnees/IDPs/irregular or unregistered migrants in Perú, including those in-transit. This figure is taken from R4V. This source was chosen because is up to date.</t>
  </si>
  <si>
    <t>PER002People displaced</t>
  </si>
  <si>
    <t>PER002Injuries reported</t>
  </si>
  <si>
    <t>PER002Fatalities reported</t>
  </si>
  <si>
    <t>PER002Fatalities in all crises</t>
  </si>
  <si>
    <t xml:space="preserve">The number of people in need includes the number of Venezuelan refugees/asylum seekers in need of humanitarian assistance in Peru, and the host communities, as reported by R4V. This source was chosen because it is the most reliable source reporting the number of  Venezuelan Refugees and Migrants in Peru. </t>
  </si>
  <si>
    <t>PER002People in Need</t>
  </si>
  <si>
    <t>PER002Minimal humanitarian conditions - Level 1</t>
  </si>
  <si>
    <t>PER002Stressed humanitarian conditions - Level 2</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</si>
  <si>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
  </si>
  <si>
    <t>PER002Moderate humanitarian conditions - Level 3</t>
  </si>
  <si>
    <t>PER002Severe humanitarian conditions - Level 4</t>
  </si>
  <si>
    <t>PER002Extreme humanitarian conditions - Level 5</t>
  </si>
  <si>
    <t xml:space="preserve"> In this crisis, 3 out of 5 population groups are affected: host population, non-host population, refugees and asylum seekers,</t>
  </si>
  <si>
    <t>PER002Crisis affected groups</t>
  </si>
  <si>
    <t>PER002People facing limited access constraints</t>
  </si>
  <si>
    <t>PER002People facing restricted access constraints</t>
  </si>
  <si>
    <t>PER002Illness cases reported</t>
  </si>
  <si>
    <t>PER002Buildings damaged</t>
  </si>
  <si>
    <t>PER002Buildings destroyed</t>
  </si>
  <si>
    <t>PER002Buildings in affected area</t>
  </si>
  <si>
    <t>PER002Economic Losses</t>
  </si>
  <si>
    <t>World Bank accessed 27/02/2025</t>
  </si>
  <si>
    <t>https://data.worldbank.org/indicator/SP.POP.TOTL?locations=TT</t>
  </si>
  <si>
    <t xml:space="preserve">The total population of the country according to the World Bank  2023. </t>
  </si>
  <si>
    <t>TTO002Total population</t>
  </si>
  <si>
    <t>https://data.worldbank.org/indicator/AG.LND.TOTL.K2?locations=TT</t>
  </si>
  <si>
    <t>Landmass figure of Trinidad and Tobago from world Bank</t>
  </si>
  <si>
    <t>TTO002Landmass affected</t>
  </si>
  <si>
    <t xml:space="preserve">The number of people exposed corresponds to the whole of Trinidad and Tobago population. This figure is taken from the World Bank, This source was chosen because is has good estimates </t>
  </si>
  <si>
    <t>TTO002People exposed</t>
  </si>
  <si>
    <t>UNHCR 20/02/2025</t>
  </si>
  <si>
    <t>https://reliefweb.int/report/trinidad-and-tobago/unhcr-trinidad-tobago-fact-sheet-october-december-2024</t>
  </si>
  <si>
    <t xml:space="preserve">The number of people affected corresponds to the total number of refugees/asylum seekers living in Trinidad and Tobago, according to UNHCR. 86% of the 37,000 Refugees and asylum-seekers in Trinidad and Tobago, as well as 1,343 children born in the country, are from Venezuela so: 86 per cent of (37000 + 1343 = 38343 ). This figure is taken from UNHCR. This source was chosen because is the only one. </t>
  </si>
  <si>
    <t>TTO002People affected</t>
  </si>
  <si>
    <t>The number of people displaced by the crisis the number of refugees/asylum seekers/irregular or unregistered migrants in Trinidad and Tobago. UNHCR protects some 37,000 Refugees and asylum-seekers in Trinidad and Tobago, as well as 1,343 children born in the country, from wich 86 per cent are venezuelans (37000 + 1343 = 38343 ). This figure is taken from  UNHCR. This source was chosen because is up to date.</t>
  </si>
  <si>
    <t>TTO002People displaced</t>
  </si>
  <si>
    <t>TTO002Injuries reported</t>
  </si>
  <si>
    <t>TTO002Fatalities reported</t>
  </si>
  <si>
    <t>TTO002Fatalities in all crises</t>
  </si>
  <si>
    <t>R4V 27/01/2025</t>
  </si>
  <si>
    <t>https://reliefweb.int/report/trinidad-and-tobago/trinidad-and-tobago-glance-rmrp-2025-2026</t>
  </si>
  <si>
    <t xml:space="preserve">he number of people in need is taken from the RMRP and includes all Venezuelan Refugees and Migrants in Trinidad and Tobago in need of humanitarian assistance as reported by R4V  This source was chosen because it is the most reliable source reporting the number of  Venezuelan Refugees and Migrants in  Trinidad and Tobago. </t>
  </si>
  <si>
    <t>TTO002People in Need</t>
  </si>
  <si>
    <t>World Bank accessed 27/02/2025; UNHCR 20/02/2025</t>
  </si>
  <si>
    <t>https://data.worldbank.org/indicator/SP.POP.TOTL?locations=TT; https://reliefweb.int/report/trinidad-and-tobago/unhcr-trinidad-tobago-fact-sheet-october-december-2024</t>
  </si>
  <si>
    <t>TTO002Minimal humanitarian conditions - Level 1</t>
  </si>
  <si>
    <t>R4V 27/01/2025; UNHCR 20/02/2025</t>
  </si>
  <si>
    <t>https://reliefweb.int/report/trinidad-and-tobago/trinidad-and-tobago-glance-rmrp-2025-2026; https://reliefweb.int/report/trinidad-and-tobago/unhcr-trinidad-tobago-fact-sheet-october-december-2024</t>
  </si>
  <si>
    <t>TTO002Stressed humanitarian conditions - Level 2</t>
  </si>
  <si>
    <t>TTO002Moderate humanitarian conditions - Level 3</t>
  </si>
  <si>
    <t>TTO002Severe humanitarian conditions - Level 4</t>
  </si>
  <si>
    <t>TTO002Extreme humanitarian conditions - Level 5</t>
  </si>
  <si>
    <t xml:space="preserve"> In this crisis, 3 out of 5 population groups are affected: Hotsts, Non-Hosts, Refugees</t>
  </si>
  <si>
    <t>TTO002Crisis affected groups</t>
  </si>
  <si>
    <t>World Bank accessed29/01/2025; Regional Inter-agency Coordination Platform (accessed29/01/2025</t>
  </si>
  <si>
    <t>https://data.worldbank.org/indicator/SP.POP.TOTL?locations=VE;
https://www.r4v.info/en/document/r4v-latin-america-and-caribbean-venezuelan-refugees-and-migrants-region-aug-2023; https://databank.worldbank.org/Age-dependency-ratios-2/id/c1727c17# ; https://thinkanova.org/2022/06/20/poblacion-satelital/#:~:text=Tomando%20en%20consideraci%C3%B3n%20que%20el,de%20acuerdo%20a%20proyecciones%20oficiales.</t>
  </si>
  <si>
    <t>The population figure is taken from the last update of the World Bank about the total population in the country for 2023. Even though around 7.7 million are currently living outside the country, the estimations made by the World Bank for 2022 take into account the sharp decrease in population (negative growth) during the period 2017-2021 (-0.6% for 2017,-2.4% for 2018, -2.9 % for 2019, -1.7% for 2020, -1.0 % for 2021). Other sources as  estimated the population of Venezuela in 2020 amounted to 28,142,489 people (+/- 3.9%). If this estimate is compared with the official census projection of the National Institute of Statistics of Venezuela for 2020 (32,605,423), it is inferred that Venezuela would have lost an estimated 4,462,934 inhabitants with respect to what was expected, that is, according to This estimate Venezuela would have lost 13.7% of its population.</t>
  </si>
  <si>
    <t>VEN001Total population</t>
  </si>
  <si>
    <t>World Bank accessed29/01/2025</t>
  </si>
  <si>
    <t>https://data.worldbank.org/indicator/SP.POP.TOTL?locations=VE</t>
  </si>
  <si>
    <t xml:space="preserve">The landmass figure is taken form World Bank last updated number from 2023. </t>
  </si>
  <si>
    <t>VEN001Landmass affected</t>
  </si>
  <si>
    <t xml:space="preserve">All the population of the country is exposed to the socioeconomic crisis. The population figure is taken from the last updated figure from the World Bank (total projected population in the country for 2023). </t>
  </si>
  <si>
    <t>VEN001People exposed</t>
  </si>
  <si>
    <t>HumVenezuela 24/02/2024</t>
  </si>
  <si>
    <t>https://reliefweb.int/report/venezuela-bolivarian-republic/follow-report-complex-humanitarian-emergency-venezuela-november-2023</t>
  </si>
  <si>
    <t>HumVenezuela's estimation of the severity of the impacts of the Complex Humanitarian Emergency in Venezuela shows that around 69% of the population has some degree of unmet needs in the sectors of living conditions, food, health, and WAS. Therefore, to calculate the number of affected people, we devide 69% by the total population.</t>
  </si>
  <si>
    <t>VEN001People affected</t>
  </si>
  <si>
    <t>UNHCR accessed 02/01/2025</t>
  </si>
  <si>
    <t>https://reporting.unhcr.org/operational/situations/venezuela-situation</t>
  </si>
  <si>
    <t>According to UNHCR, the displaced figure is disaggregated as follows: Refugees and asylum-seekers: 892,200, Refugee and IDP returnees: 75,000 Other people in need of international protection** (OIP): 6,430,300 , Others of concern***: 3,111,900</t>
  </si>
  <si>
    <t>VEN001People displaced</t>
  </si>
  <si>
    <t>VEN001Injuries reported</t>
  </si>
  <si>
    <t>ACLED accessed 24/02/2024</t>
  </si>
  <si>
    <t>The figure corresponds to the total number of fatalities reported by ACLED between August 2024 and January 2025</t>
  </si>
  <si>
    <t>VEN001Fatalities reported</t>
  </si>
  <si>
    <t>The figure corresponds to the total number of fatalities reported by ACLED between August  2024 and January 2025</t>
  </si>
  <si>
    <t>VEN001Fatalities in all crises</t>
  </si>
  <si>
    <t xml:space="preserve">OCHA 01/01/2025; HNO Accessed 28/02/2025; USAID 06/03/2024; IOM Accessed 31/07/2024 </t>
  </si>
  <si>
    <t>https://reliefweb.int/report/venezuela-bolivarian-republic/venezuela-regional-crisis-complex-emergency-fact-sheet-2-fiscal-year-fy-2024; https://humanitarianaction.info/plan/1277; https://public.tableau.com/app/profile/jiaf.helpdesk/viz/Venezuela-HNO2025/NeedsPatternsandSectoralLinkagesDashboard; https://crisisresponse.iom.int/response/venezuela-bolivarian-republic-crisis-response-plan-2024; https://reliefweb.int/report/venezuela-bolivarian-republic/venezuela-extension-humanitarian-response-plan-2024-2025#:~:text=The%20extension%20of%20the%20Humanitarian,protection%20for%20the%20most%20vulnerable</t>
  </si>
  <si>
    <t xml:space="preserve">The number of people in need in Venezuela is taken from OCHA's Response Plan and selected as medium reliability because the current political crisis may create more PiN soon that cannot be triangulated at the moment. The current number is backed up by the IOM and The Humanitarian Action
</t>
  </si>
  <si>
    <t>VEN001People in Need</t>
  </si>
  <si>
    <t>World Bank accessed29/01/2025; Regional Inter-agency Coordination Platform (accessed29/01/2025; HumVenezuela 24/02/2024</t>
  </si>
  <si>
    <t>https://data.worldbank.org/indicator/SP.POP.TOTL?locations=VE;
https://www.r4v.info/en/document/r4v-latin-america-and-caribbean-venezuelan-refugees-and-migrants-region-aug-2023; https://databank.worldbank.org/Age-dependency-ratios-2/id/c1727c17# ; https://thinkanova.org/2022/06/20/poblacion-satelital/#:~:text=Tomando%20en%20consideraci%C3%B3n%20que%20el,de%20acuerdo%20a%20proyecciones%20oficiales.;https://reliefweb.int/report/venezuela-bolivarian-republic/follow-report-complex-humanitarian-emergency-venezuela-november-2023</t>
  </si>
  <si>
    <t xml:space="preserve">The figure was calculated based on  INFORM Severity index methodology, namely: Level 1 = people exposed (28,300,854) - people affected (19 898 564). </t>
  </si>
  <si>
    <t>VEN001Minimal humanitarian conditions - Level 1</t>
  </si>
  <si>
    <t>OCHA 01/01/2025; HNO Accessed 28/02/2025; USAID 06/03/2024; IOM Accessed 31/07/2024 ; HumVenezuela 24/02/2024</t>
  </si>
  <si>
    <t>https://reliefweb.int/report/venezuela-bolivarian-republic/venezuela-regional-crisis-complex-emergency-fact-sheet-2-fiscal-year-fy-2024; https://humanitarianaction.info/plan/1277; https://public.tableau.com/app/profile/jiaf.helpdesk/viz/Venezuela-HNO2025/NeedsPatternsandSectoralLinkagesDashboard; https://crisisresponse.iom.int/response/venezuela-bolivarian-republic-crisis-response-plan-2024; https://reliefweb.int/report/venezuela-bolivarian-republic/venezuela-extension-humanitarian-response-plan-2024-2025#:~:text=The%20extension%20of%20the%20Humanitarian,protection%20for%20the%20most%20vulnerable; https://reliefweb.int/report/venezuela-bolivarian-republic/follow-report-complex-humanitarian-emergency-venezuela-november-2023</t>
  </si>
  <si>
    <t>The figure was calculated following INFORM Severity Index methodology: People affected (19 898 564) - People in Need (7,600,000)</t>
  </si>
  <si>
    <t>VEN001Stressed humanitarian conditions - Level 2</t>
  </si>
  <si>
    <t>OCHA 01/01/2025; HNO Accessed 28/02/2025</t>
  </si>
  <si>
    <t>https://humanitarianaction.info/plan/1277; https://public.tableau.com/app/profile/jiaf.helpdesk/viz/Venezuela-HNO2025/NeedsPatternsandSectoralLinkagesDashboard</t>
  </si>
  <si>
    <t xml:space="preserve">The figure of Moderate humanitarian conditions - Level 3 corresponds with the severity levels per admin 2 as per JIAF. </t>
  </si>
  <si>
    <t>VEN001Moderate humanitarian conditions - Level 3</t>
  </si>
  <si>
    <t xml:space="preserve">The figure of Severe humanitarian conditions - Level 4 corresponds with the severity levels per admin 2 as per JIAF. </t>
  </si>
  <si>
    <t>VEN001Severe humanitarian conditions - Level 4</t>
  </si>
  <si>
    <t xml:space="preserve">The figure of Extreme humanitarian conditions - Level 5corresponds with the severity levels per admin 2 as per JIAF. </t>
  </si>
  <si>
    <t>VEN001Extreme humanitarian conditions - Level 5</t>
  </si>
  <si>
    <t xml:space="preserve">The number of affected groups are:
IDPs 
Refugees, asylum seekers, and others of concern (such as migrants etc.) 
Returnees 
Host 
Non-Host </t>
  </si>
  <si>
    <t>VEN001Crisis affected groups</t>
  </si>
  <si>
    <t>VEN001People facing limited access constraints</t>
  </si>
  <si>
    <t>VEN001People facing restricted access constraints</t>
  </si>
  <si>
    <t>VEN001Illness cases reported</t>
  </si>
  <si>
    <t>IPC 11/06/2024</t>
  </si>
  <si>
    <t>https://www.ipcinfo.org/ipc-country-analysis/details-map/en/c/1157046/</t>
  </si>
  <si>
    <t>1,181,676 is the total population of Djibouti in 2024 According to IPC which is the most updated figure. We took this source since it corresponds to the number of people exposed to drought which is exposed to the whole country. Additionally, the last census was conducted in 2009. The reliability was medium since it is based on projections from July to December 2024</t>
  </si>
  <si>
    <t>DJI001Total population</t>
  </si>
  <si>
    <t>World Bank 07/07/2021</t>
  </si>
  <si>
    <t>https://data.worldbank.org/indicator/AG.LND.TOTL.K2?locations=DJ</t>
  </si>
  <si>
    <t>The whole country is affected by the country level crisis</t>
  </si>
  <si>
    <t>DJI001Landmass affected</t>
  </si>
  <si>
    <t>IPC 11/06/2024; UNHCR 30/06/2024</t>
  </si>
  <si>
    <t>https://www.ipcinfo.org/ipc-country-analysis/details-map/en/c/1157046/ ; https://reliefweb.int/report/djibouti/djibouti-operational-update-may-2024; https://data.unhcr.org/en/country/dji;  https://reliefweb.int/report/djibouti/djibouti-operational-update-10-october-2024</t>
  </si>
  <si>
    <t>The whole of Djibouti is exposed to the country level crisis, hence exposed population equals population of the whole country. We took this source since it corresponds to the number of people exposed to drought which is exposed to the whole country. Additionally, the last census was conducted in 2009. The reliability was medium since it is based on projections from July to December 2024</t>
  </si>
  <si>
    <t>DJI001People exposed</t>
  </si>
  <si>
    <t>IPC 11/06/2024; UNHCR 17/11/2024; UNHCR 01/12/2024; UNHCR 17/02/2025</t>
  </si>
  <si>
    <t>https://www.ipcinfo.org/ipc-country-analysis/details-map/en/c/1157046/dji ;  https://reliefweb.int/report/djibouti/djibouti-rapport-operationnel-13-fevrier-2025://reliefweb.int/report/djibouti/djibouti-operational-update-july-2024; https://reliefweb.int/report/djibouti/djibouti-operational-update-12-september-2024; https://data.unhcr.org/en/documents/details/112557; https://reliefweb.int/report/djibouti/djibouti-rapport-operationnel-13-fevrier-2025</t>
  </si>
  <si>
    <t>The number of people affected is the sum of all people affected for each individual crisis.</t>
  </si>
  <si>
    <t>DJI001People affected</t>
  </si>
  <si>
    <t>UNHCR 17/11/2024; UNHCR 01/12/2024; UNHCR 17/02/2025</t>
  </si>
  <si>
    <t>https://reliefweb.int/report/djibouti/djibouti-operational-update-july-2024;  https://reliefweb.int/report/djibouti/djibouti-operational-update-10-october-2024://reliefweb.int/report/djibouti/djibouti-operational-update-12-september-2024; https://data.unhcr.org/en/country/dji; https://data.unhcr.org/en/documents/details/112557; https://reliefweb.int/report/djibouti/djibouti-rapport-operationnel-13-fevrier-2025</t>
  </si>
  <si>
    <t>The number of people displaced is the sum of people displaced for each individual crisis. There were no reports of people displaced as a result of the drought. The reliability was set as medium because the figures from UNHCR are estimates and again there might be people displaced as a result of the drought but these have not been reported.</t>
  </si>
  <si>
    <t>DJI001People displaced</t>
  </si>
  <si>
    <t>ACLED Accessed 17/12/2024; IOM 11/04/2024; IOM 29/07/2024; ECHO 09/10/2024</t>
  </si>
  <si>
    <t>https://www.iom.int/news/38-migrants-including-children-confirmed-dead-djibouti-coast-after-shipwreck; https://reliefweb.int/report/djibouti/djibouti-suivi-des-flux-de-populations-enregistrement-juin-2024; https://reliefweb.int/report/djibouti/djibouti-migrant-boat-tragedy-dg-echo-iom-echo-daily-flash-09-october-2024</t>
  </si>
  <si>
    <t>A new ‘eastern migratory road’ tragedy happened in the Red Sea, off northern coast of Djibouti, on 1 October with reportedly 48 victims, 115 survivors and over 100 still missing as 310 individuals were reportedly present in two boats. 46 Fatalities from ACLED  17/06/2024 to 17/12/2024 but not related to any of the active crisis.</t>
  </si>
  <si>
    <t>DJI001Fatalities reported</t>
  </si>
  <si>
    <t>https://acleddata.com/data-export-tool/ ; https://www.iom.int/news/38-migrants-including-children-confirmed-dead-djibouti-coast-after-shipwreck; https://reliefweb.int/report/djibouti/djibouti-suivi-des-flux-de-populations-enregistrement-juin-2024; https://reliefweb.int/report/djibouti/djibouti-migrant-boat-tragedy-dg-echo-iom-echo-daily-flash-09-october-2024</t>
  </si>
  <si>
    <t>DJI001Fatalities in all crises</t>
  </si>
  <si>
    <t>IPC 11/06/2024;UNHCR  17/02/2025</t>
  </si>
  <si>
    <t>https://reliefweb.int/report/djibouti/djibouti-rapport-operationnel-13-fevrier-2025</t>
  </si>
  <si>
    <t>The number of people in need corresponds to the total number of people in need in each individual crisis in Djibouti. This includes the number of people in need as a result of mixed migration and those in need as a result of the drought crisis in the country. The reliability was set as medium because the figures from UNHCR are estimates and again there might be people displaced as a result of the drought but these have not been reported.</t>
  </si>
  <si>
    <t>DJI001People in Need</t>
  </si>
  <si>
    <t>IPC 11/06/2024; UNHCR 17/11/2024; UNHCR 17/02/2025</t>
  </si>
  <si>
    <t>https://www.ipcinfo.org/ipc-country-analysis/details-map/en/c/1157046/dji ; https://reliefweb.int/report/djibouti/djibouti-operational-update-july-2024; https://reliefweb.int/report/djibouti/djibouti-operational-update-12-september-2024; https://data.unhcr.org/en/country/dji; https://data.unhcr.org/en/documents/details/112557; https://data.unhcr.org/en/documents/details/112821; https://reliefweb.int/report/djibouti/djibouti-rapport-operationnel-13-fevrier-2025</t>
  </si>
  <si>
    <t>According to INFORM SI methodology, the number of people in Level 1 is equal to the people exposed minus the people affected. People in Level 1 are able to meet their basic needs without employing irreversible coping strategies. Reliability is medium since these are projected figures</t>
  </si>
  <si>
    <t>DJI001Minimal humanitarian conditions - Level 1</t>
  </si>
  <si>
    <t>According to INFORM SI methodology, the number of people in Level 2 is equal to the people affected minus the people in need. People in Level 2 might be facing some difficulties accessing basic services but are able to meet their needs without external assistance. Reliability is medium since these are projected figures</t>
  </si>
  <si>
    <t>DJI001Stressed humanitarian conditions - Level 2</t>
  </si>
  <si>
    <t xml:space="preserve">https://www.ipcinfo.org/ipc-country-analysis/details-map/en/c/1157046/dji ;  https://reliefweb.int/report/djibouti/djibouti-rapport-operationnel-13-fevrier-2025://reliefweb.int/report/djibouti/djibouti-operational-update-10-october-2024://reliefweb.int/report/djibouti/djibouti-operational-update-july-2024; https://reliefweb.int/report/djibouti/djibouti-operational-update-12-september-2024; https://data.unhcr.org/en/documents/details/112557; https://data.unhcr.org/en/documents/details/112821; </t>
  </si>
  <si>
    <t>The number of people in level 3 corresponds to the sum of the people in level 3 for each individual crisis. That is drought and mixed migration. Reliability is medium since these are projected figures</t>
  </si>
  <si>
    <t>DJI001Moderate humanitarian conditions - Level 3</t>
  </si>
  <si>
    <t>There were no people classified under level 4 in the mixed migration crisis. Therefore, we used the IPC figures for this level. This figure represents Crisis level 4 equal IPC (Phase 4) for the period July to December 2024. Reliability is medium since these are projected figures</t>
  </si>
  <si>
    <t>DJI001Severe humanitarian conditions - Level 4</t>
  </si>
  <si>
    <t>There were no people classified under level 5 in the mixed migration crisis. Therefore, we used the IPC figures for this level. This figure represents Crisis level 5 equal IPC (Phase 5) for the period  July to December 2024. Reliability is medium since these are projected figures</t>
  </si>
  <si>
    <t>DJI001Extreme humanitarian conditions - Level 5</t>
  </si>
  <si>
    <t>1,181,675 is the total population of Djibouti in 2024 According to IPC which is the most updated figure.</t>
  </si>
  <si>
    <t>DJI002Total population</t>
  </si>
  <si>
    <t>Land size of regions that host refugees Ali Sabieh (2400km2) Djibouti (200km2) and Obock (4700km2)</t>
  </si>
  <si>
    <t>DJI002Landmass affected</t>
  </si>
  <si>
    <t>City population 20/05/2024</t>
  </si>
  <si>
    <t>https://www.citypopulation.de/en/djibouti/cities/</t>
  </si>
  <si>
    <t xml:space="preserve">The number of people exposed corresponds to the Sum of populations of the 3 regions hosting refugees: Obock (37666) + refugees population (2478), Djibouti City (776966) + refugees population (4872), refugees population of Ali Sabieh (76414) + refugee population  = 24541. We used the city population data since it has been updated as from may 2024. The reliability of this data is medium because it is based on estimations. </t>
  </si>
  <si>
    <t>DJI002People exposed</t>
  </si>
  <si>
    <t>The number of people affected by mixed migration in Djibouti corresponds to the number of refugees and asylum seekers in Djibouti by sub-location in Djibouti.  We used UNHCR as a source because it is the most reliable source reporting the number of refugees/asylum seekers in Djibouti. The reliability of this data is medium because it is based on estimates and there is usually an inflow of people involved in mixed migration.</t>
  </si>
  <si>
    <t>DJI002People affected</t>
  </si>
  <si>
    <t>The number of displaced people by mixed migration in Djibouti corresponds to the number of refugees and asylum seekers in Djibouti by sub-location in Djibouti.  We used as source the UNHCR figures because it is the most reliable/the only source reporting the number of refugees/asylum seekers in Djibouti. The reliability of this data is medium because it is based on estimates and there is usually an inflow of people involved in mixed migration.</t>
  </si>
  <si>
    <t>DJI002People displaced</t>
  </si>
  <si>
    <t>DJI002Fatalities reported</t>
  </si>
  <si>
    <t>DJI002Fatalities in all crises</t>
  </si>
  <si>
    <t>UNHCR 17/11/2024; UNHCR 01/12/2024</t>
  </si>
  <si>
    <t>https://data.unhcr.org/en/documents/details/112557; https://data.unhcr.org/en/documents/details/112821; https://data.unhcr.org/en/documents/details/112821; https://reliefweb.int/report/djibouti/djibouti-rapport-operationnel-13-fevrier-2025</t>
  </si>
  <si>
    <t>The number of people in need corresponds the total number of refugees ans asylum seekers by sub-location in Djibouti  We used as source the UNHCR figures because it is the most reliable source reporting the number of refugees/asylum seekers in Djibouti. The reliability of this data is medium because it is based on estimates and there is usually an inflow of people involved in mixed migration.</t>
  </si>
  <si>
    <t>DJI002People in Need</t>
  </si>
  <si>
    <t>WPR Accessed on 26/06/2023 ; IOM 26/04/2024 ; UNHCR 30/06/2024; IOM 29/07/2024; UNHCR 17/11/2024; UNHCR 17/02/2025</t>
  </si>
  <si>
    <t>https://worldpopulationreview.com/countries/djibouti-population ;https://dtm.iom.int/reports/djibouti-flow-monitoring-dashboard-february-2024; https://dtm.iom.int/reports/djibouti-flow-monitoring-dashboard-march-2024 ; https://reliefweb.int/report/djibouti/djibouti-operational-update-may-2024; https://data.unhcr.org/en/country/dji; https://reliefweb.int/report/djibouti/djibouti-suivi-des-flux-de-populations-enregistrement-juin-2024; https://reliefweb.int/report/djibouti/djibouti-operational-update-12-september-2024; https://data.unhcr.org/en/country/dji; https://data.unhcr.org/en/documents/details/112557; https://data.unhcr.org/en/documents/details/112821; https://reliefweb.int/report/djibouti/djibouti-rapport-operationnel-13-fevrier-2025</t>
  </si>
  <si>
    <t xml:space="preserve">According to INFORM SI methodology, the number of people in Level 1 is equal to the people exposed minus the people affected. People in Level 1 are able to meet their basic needs without employing irreversible coping strategies. We used as source the UNHCR, IOM figures because they are  the most reliable/the only sources reporting the number of refugees/asylum seekers in Djibouti. The reliability of this data is medium because it is based on estimates and there is usually an inflow of people involved in mixed migration. </t>
  </si>
  <si>
    <t>DJI002Minimal humanitarian conditions - Level 1</t>
  </si>
  <si>
    <t>https://data.unhcr.org/en/documents/details/112557; https://data.unhcr.org/en/documents/details/112821</t>
  </si>
  <si>
    <t xml:space="preserve">According to INFORM SI methodology, the number of people in Level 2 is equal to the people affected minus the people in need. Since all the people affected are also in need, there are no people in Level 2. We used as source the UNHCR figures because it is the most reliable source reporting the number of refugees/asylum seekers in Djibouti. The reliability of this data is medium because it is based on estimates and there is usually an inflow of people involved in mixed migration. </t>
  </si>
  <si>
    <t>DJI002Stressed humanitarian conditions - Level 2</t>
  </si>
  <si>
    <t xml:space="preserve"> The number of people in level 3 corresponds to the total number of refugees and asylum seekers in Djibouti. 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
  </si>
  <si>
    <t>DJI002Moderate humanitarian conditions - Level 3</t>
  </si>
  <si>
    <t>DJI002Severe humanitarian conditions - Level 4</t>
  </si>
  <si>
    <t>DJI002Extreme humanitarian conditions - Level 5</t>
  </si>
  <si>
    <t>DJI003Total population</t>
  </si>
  <si>
    <t>The whole country is affected by the drought crisis</t>
  </si>
  <si>
    <t>DJI003Landmass affected</t>
  </si>
  <si>
    <t>The whole population is exposed to the drought crisis, and so we used the total from the IPC which presented the latest population figure</t>
  </si>
  <si>
    <t>DJI003People exposed</t>
  </si>
  <si>
    <t>People in IPC levels 2 to 5 (687,136) for the projection July to Deceber 2023</t>
  </si>
  <si>
    <t>DJI003People affected</t>
  </si>
  <si>
    <t>There is limited information on people displaced as a result of drought in the country</t>
  </si>
  <si>
    <t>DJI003People displaced</t>
  </si>
  <si>
    <t>ACLED Accessed 19/02/2025</t>
  </si>
  <si>
    <t>54 fatalities from ACLED. However, they were not related to drought reported from 19/08/2024 to 19/02/2025</t>
  </si>
  <si>
    <t>DJI003Fatalities reported</t>
  </si>
  <si>
    <t>ACLED Accessed 19/02/2025; IOM 11/04/2024; IOM 29/07/2024; ECHO 09/10/2024</t>
  </si>
  <si>
    <t>https://acleddata.com/data-export-tool/ ; https://www.iom.int/news/38-migrants-including-children-confirmed-dead-djibouti-coast-after-shipwreck; https://reliefweb.int/report/djibouti/djibouti-migrant-boat-tragedy-dg-echo-iom-echo-daily-flash-09-october-2024</t>
  </si>
  <si>
    <t>A new ‘eastern migratory road’ tragedy happened in the Red Sea, off northern coast of Djibouti, on 1 October with reportedly 48 victims, 115 survivors and over 100 still missing as 310 individuals were reportedly present in two boats. 54 fatalities from ACLED. However, they were not related to drought reported from 19/08/2024 to 19/02/2025</t>
  </si>
  <si>
    <t>DJI003Fatalities in all crises</t>
  </si>
  <si>
    <t>People in Crisis (IPC-3) and above for the projection April to June 2024</t>
  </si>
  <si>
    <t>DJI003People in Need</t>
  </si>
  <si>
    <t>Crisis level 1 represents (IPC Phase 1) for the period  April to June 2024</t>
  </si>
  <si>
    <t>DJI003Minimal humanitarian conditions - Level 1</t>
  </si>
  <si>
    <t>Crisis level 2 represents IPC (Phase 2) for the period  April to June 2024</t>
  </si>
  <si>
    <t>DJI003Stressed humanitarian conditions - Level 2</t>
  </si>
  <si>
    <t>Crisis level 3 represents IPC (Phase 3) for the period  April to June 2024</t>
  </si>
  <si>
    <t>DJI003Moderate humanitarian conditions - Level 3</t>
  </si>
  <si>
    <t>Crisis level 4 represents IPC (Phase 4) for the period  April to June 2024</t>
  </si>
  <si>
    <t>DJI003Severe humanitarian conditions - Level 4</t>
  </si>
  <si>
    <t>Crisis level 5 represents IPC (Phase 5). There were no people reported to be in (IPC Phase 5) for the period April to June 2024</t>
  </si>
  <si>
    <t>DJI003Extreme humanitarian conditions - Level 5</t>
  </si>
  <si>
    <t>world population review accessed on 24/01/2025</t>
  </si>
  <si>
    <t>https://worldpopulationreview.com/countries/tanzania-population</t>
  </si>
  <si>
    <t>Total population of Tanzania in January 2025  according to world population review</t>
  </si>
  <si>
    <t>TZA002Total population</t>
  </si>
  <si>
    <t>city population accessed on 30/04/2023 ; UNHCR 15/03/2023</t>
  </si>
  <si>
    <t>http://www.citypopulation.de/en/tanzania/cities/ ; https://data2.unhcr.org/en/documents/details/99656</t>
  </si>
  <si>
    <t>Total landmass of regions that host refugees: Kigoma, Katavi, Tabora, Tanga, Dar-es Salaam</t>
  </si>
  <si>
    <t>TZA002Landmass affected</t>
  </si>
  <si>
    <t>http://www.citypopulation.de/en/tanzania/cities/ ; https://data.unhcr.org/en/country/tza</t>
  </si>
  <si>
    <t>The total number of people exposed corresponds to the Total population of regions that host refugees: Kigoma, Katavi, Tabora, Tanga, Dar-es Salaam. The reliability of this data is medium because it is based on projections. We used data from city population because it provides estimations of the population density of each region in tanzania</t>
  </si>
  <si>
    <t>TZA002People exposed</t>
  </si>
  <si>
    <t>city population accessed on 30/04/2023 ; UNHCR 30/04/2023</t>
  </si>
  <si>
    <t>The total number of people affected corresponds to the Total population of regions that host refugees: Kigoma, Katavi, Tabora, Tanga, Dar-es Salaam. The reliability of this data is medium because it is based on projections. We used data from city population because it provides estimations of the population density of each region in tanzania</t>
  </si>
  <si>
    <t>TZA002People affected</t>
  </si>
  <si>
    <t>UNHCR  31/01/2025</t>
  </si>
  <si>
    <t>https://data.unhcr.org/en/country/tza</t>
  </si>
  <si>
    <t>The number of people displaced by refugee crisis in Tanzania is the number of refugees and asylum seekers hosted in Tanzania as of 31 January 2025. Tanzania hosts 230,996 refugees and asylum-seekers mainly from Burundi and the DRC, who live in two camps. The UNHCR provides meaningful data about the total population of concern and the répartition across different locations of the country, making it a reliable source to extract this figure. The reliability was medium because this figure is as of December 2024 and there might be changes already</t>
  </si>
  <si>
    <t>TZA002People displaced</t>
  </si>
  <si>
    <t>ACLED accessed on 21/02/2025</t>
  </si>
  <si>
    <t>15 fatalities between 21/08/2024 to 21/02/2025 but not related to food security</t>
  </si>
  <si>
    <t>TZA002Fatalities reported</t>
  </si>
  <si>
    <t>TZA002Fatalities in all crises</t>
  </si>
  <si>
    <t>TZA002People in Need</t>
  </si>
  <si>
    <t>http://www.citypopulation.de/en/tanzania/cities/ ; https://data2.unhcr.org/en/documents/details/99656; https://reliefweb.int/report/united-republic-tanzania/united-republic-tanzania-operational-update-august-2024; https://reliefweb.int/report/united-republic-tanzania/tanzania-refugee-population-update-31-december-2024</t>
  </si>
  <si>
    <t>According to INFORM SI methodology, the number of people in Level 1 is equal to the people exposed minus the people affected. Since the whole population is affected, there are no people in Level 1. The reliability of this data is medium because it is based on projections. We used data from city population because it provides estimations of the population density of each region in Tanzania.</t>
  </si>
  <si>
    <t>TZA002Minimal humanitarian conditions - Level 1</t>
  </si>
  <si>
    <t>city population accessed on 30/04/2023, UNHCR  15/01/2025</t>
  </si>
  <si>
    <t>http://www.citypopulation.de/en/tanzania/cities/ ; https://reliefweb.int/report/united-republic-tanzania/tanzania-refugee-population-update-29-february-2024; https://reliefweb.int/report/united-republic-tanzania/tanzania-refugee-population-update-31-march-2024;  https://data.unhcr.org/en/documents/details/109911; https://reliefweb.int/report/united-republic-tanzania/united-republic-tanzania-operational-update-august-2024; https://data.unhcr.org/en/country/tza; https://data.unhcr.org/en/documents/details/113111; https://reliefweb.int/report/united-republic-tanzania/tanzania-refugee-population-update-31-december-2024</t>
  </si>
  <si>
    <t>According to INFORM SI methodology, the number of people in Level 2 is equal to the people affected minus the people in need. People in Level 2 might be facing some difficulties accessing basic services but are able to meet their needs without external assistance. The reliability of this data is medium because it is based on projections from city population and UNHCR</t>
  </si>
  <si>
    <t>TZA002Stressed humanitarian conditions - Level 2</t>
  </si>
  <si>
    <t>TZA002Moderate humanitarian conditions - Level 3</t>
  </si>
  <si>
    <t>The severity of needs is not identified for refugees. The reliability was low since we do not have sources mentioning people in this level</t>
  </si>
  <si>
    <t>TZA002Severe humanitarian conditions - Level 4</t>
  </si>
  <si>
    <t>TZA002Extreme humanitarian conditions - Level 5</t>
  </si>
  <si>
    <t>world population review accessed on 21/02/2025</t>
  </si>
  <si>
    <t>Total population of Tanzania in February 2025 according to world population review</t>
  </si>
  <si>
    <t>TZA003Total population</t>
  </si>
  <si>
    <t xml:space="preserve">City Population accesssed on 25/06/2023 , IPC 29/12/2023 , Mabumbe accessed on 5/1/2023
</t>
  </si>
  <si>
    <t>http://www.citypopulation.de/en/tanzania/cities/ ,https://reliefweb.int/report/united-republic-tanzania/united-republic-tanzania-mainland-ipc-acute-food-insecurity-analysis-november-2023-october-2024-published-29-december-2023 , https://mabumbe.com/list-of-districts-in-tanzania-region-wise/</t>
  </si>
  <si>
    <t>The landmass of regions affected: Dodoma , Mara , Kilimanjaro ,Manyara , Tanga , Shinyanga , Arusha , Singida , Simiyu , Tabora and Zanzibar</t>
  </si>
  <si>
    <t>TZA003Landmass affected</t>
  </si>
  <si>
    <t>IPC 29/12/2023</t>
  </si>
  <si>
    <t>https://reliefweb.int/report/united-republic-tanzania/united-republic-tanzania-mainland-ipc-acute-food-insecurity-analysis-november-2023-october-2024-published-29-december-2023</t>
  </si>
  <si>
    <t>The number of people exposed corresponds to the total population facing food insecurity, including IPC Phase 1 to 5. This figure is taken from the Integrated Food Security Phase Classification. The source was chosen because food is the primary link related to the crisis, and the reliability of this data is medium because it is based on projections.</t>
  </si>
  <si>
    <t>TZA003People exposed</t>
  </si>
  <si>
    <t>The number of people Affected corresponds to the total population facing food insecurity from IPC Phase 2 and above. Hence, INFORM SEVERITY METHODOLOGY was used to compute the different figures. The Integrated Food Security Phase Classification, IPC, was chosen because food is the primary need related to this crisis, and the reliability of this data is medium because it is based on projections.</t>
  </si>
  <si>
    <t>TZA003People affected</t>
  </si>
  <si>
    <t>TZA003Fatalities reported</t>
  </si>
  <si>
    <t>TZA003Fatalities in all crises</t>
  </si>
  <si>
    <t xml:space="preserve"> The number of people in need includes the total population in IPC Phase 3 and above. This figure is taken from the Integrated Food Security Phase classification from a projected period from May 2024 to October 2024. This source was chosen because food is the primary need related to this crisis, and the reliability of this data is medium because it is based on projections. </t>
  </si>
  <si>
    <t>TZA003People in Need</t>
  </si>
  <si>
    <t>TZA003Minimal humanitarian conditions - Level 1</t>
  </si>
  <si>
    <t>According to INFORM SI methodology, the number of people in Level 2 is equal to the people affected minus the people in need. People in Level 2 might be facing some difficulties accessing basic services but are able to meet their needs without external assistance. 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medium becausethe situation on the ground is highly dynamic, and the data may no longer be accurate due to recent developments for which there is no updated source.</t>
  </si>
  <si>
    <t>TZA003Stressed humanitarian conditions - Level 2</t>
  </si>
  <si>
    <t>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medium because the situation on the ground is highly dynamic, and the data may no longer be accurate due to recent developments for which there is no updated source.</t>
  </si>
  <si>
    <t>TZA003Moderate humanitarian conditions - Level 3</t>
  </si>
  <si>
    <t>TZA003Severe humanitarian conditions - Level 4</t>
  </si>
  <si>
    <t>TZA003Extreme humanitarian conditions - Level 5</t>
  </si>
  <si>
    <t>TZA001Total population</t>
  </si>
  <si>
    <t xml:space="preserve">City Population accesssed on 16/01/2023 , IPC 30/12/2022 , Mabumbe accessed on 5/1/2023 ,city population accessed on 30/04/2023 ; UNHCR 15/03/2023
</t>
  </si>
  <si>
    <t>http://www.citypopulation.de/en/tanzania/cities/ , https://www.ipcinfo.org/ipc-country-analysis/details-map/en/c/1156131/ , https://mabumbe.com/list-of-districts-in-tanzania-region-wise/ ,   https://data2.unhcr.org/en/documents/details/99656</t>
  </si>
  <si>
    <t>The landmass regions affected by food insecurity and refugees:   Dar-es Salaam ,Kigoma , Katavi ,  Dodoma , Mara , Kilimanjaro ,Manyara , Tanga , Shinyanga , Arusha , Singida , Simiyu , Tabora and Zanzibar</t>
  </si>
  <si>
    <t>TZA001Landmass affected</t>
  </si>
  <si>
    <t>IPC 29/12/2023 ,city population accessed on 25/06/2023 ; UNHCR 30/04/2024; UNHCR 12/06/2024</t>
  </si>
  <si>
    <t>https://reliefweb.int/report/united-republic-tanzania/united-republic-tanzania-mainland-ipc-acute-food-insecurity-analysis-november-2023-october-2024-published-29-december-2023; http://www.citypopulation.de/en/tanzania/cities/ ; https://data.unhcr.org/en/country/tza; https://data.unhcr.org/en/documents/details/109287</t>
  </si>
  <si>
    <t>Exposed people= Levels 1 to 5, and it also includes people exposed to the food insecurity crisis and the refugees crisis.</t>
  </si>
  <si>
    <t>TZA001People exposed</t>
  </si>
  <si>
    <t>The number of people exposed is the sum of the different levels (1,2,3,4,5) of the multiple crisis.</t>
  </si>
  <si>
    <t>TZA001People affected</t>
  </si>
  <si>
    <t>TZA001People displaced</t>
  </si>
  <si>
    <t>TZA001Fatalities reported</t>
  </si>
  <si>
    <t>TZA001Fatalities in all crises</t>
  </si>
  <si>
    <t>IPC Accessed 29/12/2023 ; UNHCR  31/01/2025</t>
  </si>
  <si>
    <t>https://reliefweb.int/report/united-republic-tanzania/united-republic-tanzania-mainland-ipc-acute-food-insecurity-analysis-november-2023-october-2024-published-29-december-2023; https://data.unhcr.org/en/documents/details/110520; https://reliefweb.int/report/united-republic-tanzania/united-republic-tanzania-operational-update-august-2024; https://reliefweb.int/report/united-republic-tanzania/tanzania-refugee-population-update-31-october-2024; https://data.unhcr.org/en/country/tza; https://reliefweb.int/report/united-republic-tanzania/tanzania-refugee-population-update-31-december-2024</t>
  </si>
  <si>
    <t xml:space="preserve">The number of people in need is the sum of all people in need for each individual crisis in Tanzania. It is the number of refugees and asylum seekers in Tanzania as of 15/01/2025 (230,996) + 379,476 People in Crisis food insecurity level (IPC Phase 3) (the projected ones) May 2024 to October 2024. </t>
  </si>
  <si>
    <t>TZA001People in Need</t>
  </si>
  <si>
    <t>IPC Accessed 29/12/2023 , city population accessed on 25/06/2023 ; UNHCR 30/04/2024; UNHCR 12/06/2024;  UNHCR  15/01/2025</t>
  </si>
  <si>
    <t>https://reliefweb.int/report/united-republic-tanzania/united-republic-tanzania-mainland-ipc-acute-food-insecurity-analysis-november-2023-october-2024-published-29-december-2023; https://data.unhcr.org/en/documents/details/109287;https://reliefweb.int/report/united-republic-tanzania/united-republic-tanzania-operational-update-august-2024; https://reliefweb.int/report/united-republic-tanzania/tanzania-refugee-population-update-31-october-2024; https://data.unhcr.org/en/documents/details/113111; https://reliefweb.int/report/united-republic-tanzania/tanzania-refugee-population-update-31-december-2024</t>
  </si>
  <si>
    <t>The number of people facing level 1 conditions is the sum of all level 1 for each individual crisis for Tanzania.</t>
  </si>
  <si>
    <t>TZA001Minimal humanitarian conditions - Level 1</t>
  </si>
  <si>
    <t>IPC Accessed 29/12/2023 ,city population accessed on 25/06/2023 ; UNHCR 30/04/2024; UNHCR 12/06/2024, UNHCR 15/07/2024; UNHCR 24/07/2024; UNHCR  15/01/2025</t>
  </si>
  <si>
    <t>https://reliefweb.int/report/united-republic-tanzania/united-republic-tanzania-mainland-ipc-acute-food-insecurity-analysis-november-2023-october-2024-published-29-december-2023; https://data.unhcr.org/en/documents/details/109287; https://data.unhcr.org/en/documents/details/109911; https://reliefweb.int/report/united-republic-tanzania/united-republic-tanzania-operational-update-june-2024; https://reliefweb.int/report/united-republic-tanzania/united-republic-tanzania-operational-update-august-2024; https://reliefweb.int/report/united-republic-tanzania/tanzania-refugee-population-update-31-october-2024; https://data.unhcr.org/en/documents/details/113111; https://reliefweb.int/report/united-republic-tanzania/tanzania-refugee-population-update-31-december-2024</t>
  </si>
  <si>
    <t>The number of people in level 2 condition is the sum of all people in level 2 conditions for each individual crisis in Tanzania.</t>
  </si>
  <si>
    <t>TZA001Stressed humanitarian conditions - Level 2</t>
  </si>
  <si>
    <t>According to INFORM Severity Index methodology, the sum of people in levels 3, 4 and 5 is equal to the total number of people in need. The sum of people in Level 3 in the food insecurity crisis (379,476) + the refugees crisis (230,996)</t>
  </si>
  <si>
    <t>TZA001Moderate humanitarian conditions - Level 3</t>
  </si>
  <si>
    <t xml:space="preserve">IPC Accessed 29/12/2023 , </t>
  </si>
  <si>
    <t>https://reliefweb.int/report/united-republic-tanzania/united-republic-tanzania-mainland-ipc-acute-food-insecurity-analysis-november-2023-october-2024-published-29-december-2023; https://data.unhcr.org/en/country/tza; https://reliefweb.int/report/united-republic-tanzania/tanzania-refugee-population-update-31-october-2024</t>
  </si>
  <si>
    <t>The number of people in level 4 corresponds to the sum of people in level 4  for each individual crisis for Tanzania. There were no people in level 4 for both food insecurity May to October 2024 and refugee crisis</t>
  </si>
  <si>
    <t>TZA001Severe humanitarian conditions - Level 4</t>
  </si>
  <si>
    <t>https://reliefweb.int/report/united-republic-tanzania/united-republic-tanzania-mainland-ipc-acute-food-insecurity-analysis-november-2023-october-2024-published-29-december-2023; https://data.unhcr.org/en/country/tza; https://reliefweb.int/report/united-re</t>
  </si>
  <si>
    <t>The number of people in level 5 corresponds to the sum of people in level 5  for each individual crisis for Tanzania. There were no people in level 5 for both food insecurity May to October 2024 and refugee crisis</t>
  </si>
  <si>
    <t>TZA001Extreme humanitarian conditions - Level 5</t>
  </si>
  <si>
    <t>world population review accessed on 18/12/2024</t>
  </si>
  <si>
    <t>https://worldpopulationreview.com/countries/eswatini-population</t>
  </si>
  <si>
    <t>Total population of Eswatini as of 18/12/2024 according to World Population Review. This is different from the people exposed since the IPC population might be outdated and probably has no projected population. The source was chosen since it has daily projection and that is why the reliability was taken as medium.</t>
  </si>
  <si>
    <t>SWZ001Total population</t>
  </si>
  <si>
    <t>world population review accessed on 23/08/2023</t>
  </si>
  <si>
    <t>The whole country is affected by the Food insecurity crisis</t>
  </si>
  <si>
    <t>SWZ001Landmass affected</t>
  </si>
  <si>
    <t>IPC 31/07/2024</t>
  </si>
  <si>
    <t>https://www.ipcinfo.org/ipc-country-analysis/details-map/en/c/1157105/?iso3=SWZ</t>
  </si>
  <si>
    <t>SWZ001People exposed</t>
  </si>
  <si>
    <t xml:space="preserve">The number of people Affected corresponds to the total population facing food insecurity from IPC Phase 2 and above. Hence, INFORM SEVERITY METHODOLOGY was used to compute the different figures. The Integrated Food Security Phase Classification, IPC, was chosen because food is the primary need related to this crisis, and the reliability of this data is medium because it is based on projections. Again, projections for these figures were made from October 2024 to March 2025. PIN = PEOPLE EXPOSED - PEOPLE AFFECTED. LEVEL1 + LEVEL 2 + LEVEL 3 + LEVEL 4 + LEVEL 5 = people exposed. PEOPLE AFFECTED = LEVEL 2 +LEVEL 3 + LEVEL 4 + LEVEL 5. </t>
  </si>
  <si>
    <t>SWZ001People affected</t>
  </si>
  <si>
    <t>SWZ001People displaced</t>
  </si>
  <si>
    <t>ACLED accessed on 19/02/2025</t>
  </si>
  <si>
    <t>There were 06 fatalities between 19/08/2024 and  19/02/2025 from ACLED but none related to food insecurity</t>
  </si>
  <si>
    <t>SWZ001Fatalities reported</t>
  </si>
  <si>
    <t>SWZ001Fatalities in all crises</t>
  </si>
  <si>
    <t>The number of people in need includes the total population in IPC Phase 3 and above. This figure is taken from the Integrated Food Security Phase classification from a projected period from October 2024 to March 2025. This source was chosen because food is the primary need related to this crisis, and the reliability of this data is medium because it is based on projections.</t>
  </si>
  <si>
    <t>SWZ001People in Need</t>
  </si>
  <si>
    <t>https://www.ipcinfo.org/ipc-country-analysis/details-map/en/c/1157105/?iso3=SWZ-map/en/c/1157105/?iso3=SWZ</t>
  </si>
  <si>
    <t xml:space="preserve"> According to INFORM SI methodology, the number of people in Level 1 is equal to the people exposed minus the people affected. People in Level 1 are able to meet their basic needs without employing irreversible coping strategies. 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medium because the situation on the ground is highly dynamic, and the data is based on projections from October 2024 to March 2025.</t>
  </si>
  <si>
    <t>SWZ001Minimal humanitarian conditions - Level 1</t>
  </si>
  <si>
    <t>According to INFORM SI methodology, the number of people in Level 2 is equal to the people affected minus the people in need. People in Level 2 might be facing some difficulties accessing basic services but are able to meet their needs without external assistance. 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medium because the situation on the ground is highly dynamic, and the data is based on projections from October 2024 to March 2025.</t>
  </si>
  <si>
    <t>SWZ001Stressed humanitarian conditions - Level 2</t>
  </si>
  <si>
    <t>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medium because the situation on the ground is highly dynamic, and the data is based on projections from October 2024 to March 2025.</t>
  </si>
  <si>
    <t>SWZ001Moderate humanitarian conditions - Level 3</t>
  </si>
  <si>
    <t>SWZ001Severe humanitarian conditions - Level 4</t>
  </si>
  <si>
    <t>SWZ001Extreme humanitarian conditions - Level 5</t>
  </si>
  <si>
    <t>https://worldpopulationreview.com/countries/zimbabwe-population</t>
  </si>
  <si>
    <t>Total population in Zimbabwe accessed on 21/02/2025. We used this source because it gives population based on projections of the latest United Nations data. The reliability is medium since these figures are based on projections</t>
  </si>
  <si>
    <t>ZWE001Total population</t>
  </si>
  <si>
    <t>world population review accessed on 13/09/2022</t>
  </si>
  <si>
    <t>Total area of zimbabwe</t>
  </si>
  <si>
    <t>ZWE001Landmass affected</t>
  </si>
  <si>
    <t>world population review accessed on 21/02/2025; UNICEF 17/10/2024</t>
  </si>
  <si>
    <t>https://worldpopulationreview.com/countries/zimbabwe-population ; https://reliefweb.int/report/zimbabwe/unicef-zimbabwe-humanitarian-situation-report-no-6-multi-hazard-august-2024</t>
  </si>
  <si>
    <t xml:space="preserve">The total number of people exposed corresponds to the total population of the country. Zimbabwe faces a complex humanitarian crisis, driven by climate related El Niño drought, economic instability, and public health emergencies, including cholera and polio outbreaks. This figure was taken from the World population review site. This source was chosen because the world population gives an estimated population based on the latest United Nations data projections. Furthermore, the last census was conducted in 2022. The reliability of this data is medium because it is based on projections/estimations. </t>
  </si>
  <si>
    <t>ZWE001People exposed</t>
  </si>
  <si>
    <t>world population review accessed on 21/02/2025 ; UNICEF 17/10/2024</t>
  </si>
  <si>
    <t xml:space="preserve">The total number of people affected corresponds to the exposed since Zimbabwe faces a complex humanitarian crisis, driven by climate related El Niño drought, economic instability, and public health emergencies, including cholera and polio outbreaks that affects almost the whole population. This figure was taken from the World population review site. projections. Furthermore, the last census was conducted in 2022. The reliability of this data is medium because it is based on projections/estimations. </t>
  </si>
  <si>
    <t>ZWE001People affected</t>
  </si>
  <si>
    <t>OCHA 09/05/2024 ; UNHCR Accessed 31/05/2024</t>
  </si>
  <si>
    <t>UNICEF 13/07/2024</t>
  </si>
  <si>
    <t xml:space="preserve">Number of Refugees </t>
  </si>
  <si>
    <t>ZWE001People displaced</t>
  </si>
  <si>
    <t>OCHA 16/01/2025</t>
  </si>
  <si>
    <t>https://reliefweb.int/report/zambia/southern-africa-humanitarian-snapshot-january-2025</t>
  </si>
  <si>
    <t xml:space="preserve">As of January 2025, there were 20,200 Cholera cases in Zimbabwe. The reliability is low because we do not know the cases in the last six months </t>
  </si>
  <si>
    <t>ZWE001Illness cases reported</t>
  </si>
  <si>
    <t>WHO 12/05/2024; UNICEF 18/06/2024; ACLED 21/02/2025; UNICEF 02/08/2024</t>
  </si>
  <si>
    <t>https://iris.who.int/bitstream/handle/10665/376898/OEW19-0612052024.pdf; https://reliefweb.int/report/zimbabwe/unicef-zimbabwe-humanitarian-situation-report-no-8-cholera-outbreak-27-apr-31-may-2024 ; https://acleddata.com/explorer/</t>
  </si>
  <si>
    <t>05 fatalities between 21/07/2024 to 21/02/2025 from ACLED. However, from the exported data there were no fatalities related to drought or floods from the justification in the data. As of 30 June 2024, Zimbabwe has recorded a cumulative total of 34,550 cholera cases from 63 districts across the 10 provinces with 719 deaths which resulted in a case fatality rate of 2.1%. The reliability is low since we can not confirm the total number of cholera related deaths in the last six months</t>
  </si>
  <si>
    <t>ZWE001Fatalities reported</t>
  </si>
  <si>
    <t>05 fatalities between 21/08/2024 to 21/02/2025 from ACLED. However, from the exported data there were no fatalities related to drought from the justification in the data.As of 30 June 2024, Zimbabwe has recorded a cumulative total of 34,550 cholera cases from 63 districts across the 10 provinces with 719 deaths which resulted in a case fatality rate of 2.1%. The reliability is low since we can not confirm the total number of cholera related deaths in the last six months</t>
  </si>
  <si>
    <t>ZWE001Fatalities in all crises</t>
  </si>
  <si>
    <t>UNICEF 11/09/2024; UNICEF 17/10/2024; UNICEF 06/12/2024; UNICEF 23/12/2024; UNICEF 11/02/2025</t>
  </si>
  <si>
    <t>https://reliefweb.int/report/zimbabwe/sadc-regional-humanitarian-appeal-response-el-nino-induced-drought-and-floods-may-2024; https://reliefweb.int/map/zambia/southern-africa-and-indian-ocean-drought-and-people-need-dg-echo-daily-map-14062024; https://reliefweb.int/report/zimbabwe/sadc-regional-humanitarian-appeal-response-el-nino-induced-drought-and-floods-may-2024; https://reliefweb.int/report/zimbabwe/unicef-zimbabwe-humanitarian-situation-report-no-4-multi-hazard-01-january-30-june-2024; https://reliefweb.int/report/zimbabwe/unicef-zimbabwe-humanitarian-situation-report-no-4-multi-hazard-01-january-30-june-2024; https://reliefweb.int/report/zimbabwe/unicef-zimbabwe-humanitarian-situation-report-no-5-multi-hazard-01-31-july-2024; https://reliefweb.int/report/zimbabwe/unicef-zimbabwe-humanitarian-situation-report-no-6-multi-hazard-august-2024; https://reliefweb.int/report/zimbabwe/unicef-zimbabwe-humanitarian-situation-report-no-7-multi-hazard-september-october-2024; https://reliefweb.int/report/zimbabwe/unicef-zimbabwe-humanitarian-situation-report-no8-multi-hazard-september-november-2024; https://reliefweb.int/report/zimbabwe/unicef-zimbabwe-humanitarian-situation-report-no-9-end-year-january-december-2024</t>
  </si>
  <si>
    <t>The number of people in need is taken from UNICEF  06/12/2024. According to this latest report, the number of people in need 7.6 million(about 50% of the total population) in the country are facing food insecurity (2024  rural and urban Zimbabwe Livelihoods Assessment Committee (ZIMLAC)). This source was chosen because food security primarily affects 50% of the total population and the figure given is based on multiple sectors both urban and rural throughout the country. The reliability of this data is medium because the situation on the ground is highly dynamic, and the data may no longer be accurate due to recent developments for which there is no updated source.</t>
  </si>
  <si>
    <t>ZWE001People in Need</t>
  </si>
  <si>
    <t>According to INFORM SI methodology, the number of people in Level 1 is equal to the people exposed minus the people affected. Since the whole population is affected, there are no people in Level 1. The reliability of this data is medium because the situation on the ground is highly dynamic, and the data may no longer be accurate due to recent developments for which there is no updated source.</t>
  </si>
  <si>
    <t>ZWE001Minimal humanitarian conditions - Level 1</t>
  </si>
  <si>
    <t>world population review accessed on 21/02/2025 ; UNICEF 18/06/2024; ECHO 14/06/2024; SADC 05/06/2024;UNICEF 02/08/2024; SADC 16/12/2024; UNICEF 11/09/2024; UNICEF 17/10/2024; UNICEF 06/12/2024; UNICEF 23/12/2024</t>
  </si>
  <si>
    <t>https://reliefweb.int/report/zimbabwe/sadc-regional-humanitarian-appeal-response-el-nino-induced-drought-and-floods-may-2024; https://reliefweb.int/report/zimbabwe/sadc-regional-humanitarian-appeal-addendum-el-nino-induced-drought-november-2024; https://reliefweb.int/map/zambia/southern-africa-and-indian-ocean-drought-and-people-need-dg-echo-daily-map-14062024; https://reliefweb.int/report/zimbabwe/sadc-regional-humanitarian-appeal-response-el-nino-induced-drought-and-floods-may-2024; https://reliefweb.int/report/zimbabwe/unicef-zimbabwe-humanitarian-situation-report-no-4-multi-hazard-01-january-30-june-2024; https://reliefweb.int/report/zimbabwe/unicef-zimbabwe-humanitarian-situation-report-no-5-multi-hazard-01-31-july-2024; https://reliefweb.int/report/zimbabwe/unicef-zimbabwe-humanitarian-situation-report-no-6-multi-hazard-august-2024; https://reliefweb.int/report/zimbabwe/unicef-zimbabwe-humanitarian-situation-report-no-7-multi-hazard-september-october-2024; https://reliefweb.int/report/zimbabwe/unicef-zimbabwe-humanitarian-situation-report-no8-multi-hazard-september-november-2024; https://reliefweb.int/report/zimbabwe/unicef-zimbabwe-humanitarian-situation-report-no-9-end-year-january-december-2024</t>
  </si>
  <si>
    <t>According to INFORM SI methodology, the number of people in Level 2 is equal to the people affected minus the people in need. People in Level 2 might be facing some difficulties accessing basic services but are able to meet their needs without external assistance. This source was chosen because food is the primary need related to the crisis. The reliability of this data is medium because the situation on the ground is highly dynamic, and the data may no longer be accurate due to recent developments for which there is no updated source.</t>
  </si>
  <si>
    <t>ZWE001Stressed humanitarian conditions - Level 2</t>
  </si>
  <si>
    <t>https://reliefweb.int/report/zimbabwe/sadc-regional-humanitarian-appeal-response-el-nino-induced-drought-and-floods-may-2024; https://reliefweb.int/map/zambia/southern-africa-and-indian-ocean-drought-and-people-need-dg-echo-daily-map-14062024; https://reliefweb.int/report/zimbabwe/sadc-regional-humanitarian-appeal-response-el-nino-induced-drought-and-floods-may-2024; https://reliefweb.int/report/zimbabwe/unicef-zimbabwe-humanitarian-situation-report-no-4-multi-hazard-01-january-30-june-2024; https://reliefweb.int/report/zimbabwe/unicef-zimbabwe-humanitarian-situation-report-no-4-multi-hazard-01-january-30-june-2024; https://reliefweb.int/report/zimbabwe/unicef-zimbabwe-humanitarian-situation-report-no-5-multi-hazard-01-31-july-2024; https://reliefweb.int/report/zimbabwe/unicef-zimbabwe-humanitarian-situation-report-no-6-multi-hazard-august-2024; https://reliefweb.int/report/zimbabwe/unicef-zimbabwe-humanitarian-situation-report-no-7-multi-hazard-september-october-2024; https://reliefweb.int/report/zimbabwe/unicef-zimbabwe-humanitarian-situation-report-no-7-multi-hazard-september-october-2024; https://reliefweb.int/report/zimbabwe/unicef-zimbabwe-humanitarian-situation-report-no8-multi-hazard-september-november-2024; https://reliefweb.int/report/zimbabwe/unicef-zimbabwe-humanitarian-situation-report-no-9-end-year-january-december-2024</t>
  </si>
  <si>
    <t>According to INFORM Severity Index methodology, the sum of people in levels 3, 4 and 5 is equal to the total number of people in need. The number of people in level 3 corresponds to the total number of people in need.  We used the last report published by UNICEF because food is the primary need faced by the country and there haven't been any recent report published. The reliability of this data is medium because the situation on the ground is highly dynamic, and the data may no longer be accurate due to recent developments for which there is no updated source.</t>
  </si>
  <si>
    <t>ZWE001Moderate humanitarian conditions - Level 3</t>
  </si>
  <si>
    <t>OCHA 09/05/2024</t>
  </si>
  <si>
    <t>https://reliefweb.int/attachments/8cbb6c5b-99df-41ab-bd12-7628f4d46f6f/Zimbabwe_Drought%20Flash%20Appeal_20240509_Final_1.pdf?_gl=1*1k1s9tj*_ga*NzMzMDA4Njg2LjE3MDM3NzgzNjQ.*_ga_E60ZNX2F68*MTcxNzE0NTA2NS40My4xLjE3MTcxNDUxMjMuMi4wLjA.</t>
  </si>
  <si>
    <t>There is no analysis of the severity of needs so we entered x instead. From the Appeal severity, there is an area called Mbire that might have people in level 4 but the appeal does not provide the number of people that might be in level 4. The reliability is low because we can not confidently say the number of people in this severity</t>
  </si>
  <si>
    <t>ZWE001Severe humanitarian conditions - Level 4</t>
  </si>
  <si>
    <t>There is no analysis of the severity of needs so we entered x instead</t>
  </si>
  <si>
    <t>ZWE001Extreme humanitarian conditions - Level 5</t>
  </si>
  <si>
    <t>IPC 06/09/2024 ; WPR Accessed 30/07/2024</t>
  </si>
  <si>
    <t>https://www.ipcinfo.org/ipc-country-analysis/details-map/en/c/1157149/?iso3=NAM https://worldpopulationreview.com/countries/namibia-population</t>
  </si>
  <si>
    <t>The population was picked directly from the IPC since it was close to the population projection. We used the IPC figure because if we used the WPR figure we would have a population figure less than the exposed figure. It is the population projection for the period July to September 2024 in the IPC</t>
  </si>
  <si>
    <t>NAM002Total population</t>
  </si>
  <si>
    <t>World population review accessed on 30/06/2024</t>
  </si>
  <si>
    <t>https://worldpopulationreview.com/countries/namibia-population</t>
  </si>
  <si>
    <t>The whole country is affected by the food insecurity crisis</t>
  </si>
  <si>
    <t>NAM002Landmass affected</t>
  </si>
  <si>
    <t>IPC 06/09/2024</t>
  </si>
  <si>
    <t>https://www.ipcinfo.org/ipc-country-analysis/details-map/en/c/1157149/?iso3=NAM</t>
  </si>
  <si>
    <t>The number of people exposed corresponds to the total population facing food insecurity, including IPC Phase 1 to 5. This figure is taken from the Integrated Food Security Phase Classification. The source was chosen because food is the primary link related to the crisis, and the reliability of this data is medium because it is based on projections from October 2024 to March 2025</t>
  </si>
  <si>
    <t>NAM002People exposed</t>
  </si>
  <si>
    <t>NAM002People affected</t>
  </si>
  <si>
    <t>ACLED accessed on  20/02/2025</t>
  </si>
  <si>
    <t xml:space="preserve">0 fatalities reported by ACLED from 20/08/2024 -20/02/2025. </t>
  </si>
  <si>
    <t>NAM002Fatalities reported</t>
  </si>
  <si>
    <t>ACLED accessed on 20/02/2025</t>
  </si>
  <si>
    <t>NAM002Fatalities in all crises</t>
  </si>
  <si>
    <t>IPC 06/09/2024 ; SADC 05/06/2024 ; The Namibia 27/05/2024</t>
  </si>
  <si>
    <t>https://www.ipcinfo.org/ipc-country-analysis/details-map/en/c/1157149/?iso3=NAM ; https://reliefweb.int/report/zimbabwe/sadc-regional-humanitarian-appeal-response-el-nino-induced-drought-and-floods-may-2024 ; https://www.namibian.com.na/namibia-declares-state-of-emergency-over-drought/</t>
  </si>
  <si>
    <t>The number of people in need includes the total population in IPC Phase 3 and above. This figure is taken from the Integrated Food Security Phase classification from a projected period from October 2024 to March 2025. This source was chosen because food is the primary need related to this crisis, and the reliability of this data is medium because it is based on projections from October 2024 to March 2025</t>
  </si>
  <si>
    <t>NAM002People in Need</t>
  </si>
  <si>
    <t>According to INFORM SI methodology, the number of people in Level 1 is equal to the people exposed minus the people affected. People in Level 1 are able to meet their basic needs without employing irreversible coping strategies. 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medium because the situation on the ground is highly dynamic, and the data is based on projections from October 2024 to March 2025.</t>
  </si>
  <si>
    <t>NAM002Minimal humanitarian conditions - Level 1</t>
  </si>
  <si>
    <t>NAM002Stressed humanitarian conditions - Level 2</t>
  </si>
  <si>
    <t>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medium because the situation on the ground is highly dynamic, and the data is based on projections from October 2024 to March 2025.</t>
  </si>
  <si>
    <t>NAM002Moderate humanitarian conditions - Level 3</t>
  </si>
  <si>
    <t>NAM002Severe humanitarian conditions - Level 4</t>
  </si>
  <si>
    <t>NAM002Extreme humanitarian conditions - Level 5</t>
  </si>
  <si>
    <t>WPR 19/02/2025</t>
  </si>
  <si>
    <t>https://worldpopulationreview.com/countries/malawi-population</t>
  </si>
  <si>
    <t>Up until 16/12/2024 the population of Malawi is 21872357 based on projections of the latest United Nations data. Reliability is medium since these are projected figures</t>
  </si>
  <si>
    <t>MWI002Total population</t>
  </si>
  <si>
    <t>CIA.gov accessed 26/05/2023</t>
  </si>
  <si>
    <t>https://www.cia.gov/the-world-factbook/countries/malawi/</t>
  </si>
  <si>
    <t>The whole country is affected by the complex crisis</t>
  </si>
  <si>
    <t>MWI002Landmass affected</t>
  </si>
  <si>
    <t>WPR 19/02/2025 ; WB 25/07/2024</t>
  </si>
  <si>
    <t>https://worldpopulationreview.com/countries/malawi-population ; https://www.worldbank.org/en/news/press-release/2024/07/25/malawi-economic-monitor-calls-for-urgent-and-sustained-reforms-afe-for-faster</t>
  </si>
  <si>
    <t>The number of people exposed correponds to the total population of the country. The whole country is exposed to complex crisis in Malawi. Malawi is being affected by drought, floods, endemic diseases like cholera and sociopolitical and economic issues.  The reliability of this data is medium because it is based on the UN's projections/estimations.</t>
  </si>
  <si>
    <t>MWI002People exposed</t>
  </si>
  <si>
    <t xml:space="preserve">UNICEF 05/08/2024; SADC 25/06/2024; UNICEF 04/02/2025 23/10/2024; SADC 16/12/2024; UNICEF </t>
  </si>
  <si>
    <t>https://reliefweb.int/report/zimbabwe/sadc-regional-humanitarian-appeal-response-el-nino-induced-drought-and-floods-may-2024; https://reliefweb.int/report/malawi/unicef-malawi-humanitarian-situation-report-no-4-july-september-2024; https://reliefweb.int/report/zimbabwe/sadc-regional-humanitarian-appeal-addendum-el-nino-induced-drought-november-2024; https://reliefweb.int/report/malawi/unicef-malawi-humanitarian-situation-report-no-5-january-december-2024</t>
  </si>
  <si>
    <t>The number of people affected by the crisis taken from the SADC latest appeal (9,000,000)  published in December 2024 , UNICEF  publication 05/08/2024, UNICEF 23/10/2024, UNICEF 23/11/2024, and UNICEF 04/02/2025.  These sources were chosen because they take into consideration the drought situation which affects the country hence potraying the food insecurity levels. The reliability of this data is medium because the situation on the ground is highly dynamic, and the data may not be highly accurate due to recent developments as the crises are ongoing.</t>
  </si>
  <si>
    <t>MWI002People affected</t>
  </si>
  <si>
    <t>IOM 30/01/2025</t>
  </si>
  <si>
    <t>https://reliefweb.int/report/malawi/malawi-displacement-tracking-matrix-dashboard-01-summary-displacement-southern-province-publication-30-january-2025</t>
  </si>
  <si>
    <t>The number of people displaced corresponds to the total of individuals reported as IDP, depature or return. IOM accounts for this figure because  it is the latest publication published. The reliability of this data his medium because the situation on ground is highly variable.</t>
  </si>
  <si>
    <t>MWI002People displaced</t>
  </si>
  <si>
    <t>As of January 2025, there were 423 cholera cases and 3 measle cases reported. The reliability is low since we do not have certainity of cases reported in the last six months. We took both outbreaks since the country is undergoing a complex crisis</t>
  </si>
  <si>
    <t>MWI002Illness cases reported</t>
  </si>
  <si>
    <t>WHO 12/05/2024 ; WHO 18/11/2024</t>
  </si>
  <si>
    <t>https://reliefweb.int/report/malawi/weekly-bulletin-outbreaks-and-other-emergencies-week-43-21-27-october-2024-data-reported-1700-27-october-2024</t>
  </si>
  <si>
    <t>The cholera outbreak in Malawi has primarily affected the Northern region, posing a significant public Health concern with persistent local transmission and a potential intensification of cases. As from 21 to 27 October 2024, 67 cholera cases and 2 deaths were recorded. .29 districts have reported Cholera cases since March 2022 in the Machinga district. As of 7 April 2024, a cumulative total of 59 334 cases and 1 774 deaths (CFR 3.0%) have been reported since the onset of the outbreak. The reliability is low since we can not give a cumulative figure of choera related deaths in the past six months</t>
  </si>
  <si>
    <t>MWI002Fatalities reported</t>
  </si>
  <si>
    <t>https://iris.who.int/bitstream/handle/10665/376898/OEW19-0612052024.pdf ; https://reliefweb.int/report/malawi/weekly-bulletin-outbreaks-and-other-emergencies-week-43-21-27-october-2024-data-reported-1700-27-october-2024</t>
  </si>
  <si>
    <t>The cholera outbreak in Malawi has primarily affected the Northern region, posing a significant public Health concern with persistent local transmission and a potential intensification of cases. As from 21 to 27 October 2024, 67 cholera cases and 2 deaths were recorded.29 districts have reported Cholera cases since March 2022 in the Machinga district. As of 7 April 2024, a cumulative total of 59 334 cases and 1 774 deaths (CFR 3.0%) have been reported since the onset of the outbreak. The reliability is low since we can not give a cumulative figure of choera related deaths in the past six months</t>
  </si>
  <si>
    <t>MWI002Fatalities in all crises</t>
  </si>
  <si>
    <t>UNICEF 05/08/2024; SADC 25/06/2024; UNICEF 23/11/2024; SADC 16/12/2024; UNICEF 04/02/2024</t>
  </si>
  <si>
    <t>https://reliefweb.int/report/zimbabwe/sadc-regional-humanitarian-appeal-response-el-nino-induced-drought-and-floods-may-2024; https://reliefweb.int/report/malawi/unicef-malawi-humanitarian-situation-report-no-3-30-june-2024; https://reliefweb.int/report/malawi/unicef-malawi-humanitarian-situation-report-no-4-july-september-2024; https://reliefweb.int/report/zimbabwe/sadc-regional-humanitarian-appeal-addendum-el-nino-induced-drought-november-2024; https://reliefweb.int/report/malawi/unicef-malawi-humanitarian-situation-report-no-5-january-december-2024</t>
  </si>
  <si>
    <t>The number of people in need is taken from the SADC appeal published in December 2024. This  source was chosen because the SADC appeal  includes Food Insecurity, WASH, nutriton, cholera, livestock death. We did not consider the July 2024 IPC publication since it only focuses on food insecurity but the country is undergoing complex crisis leading to a number of needs apart from food insecurity. We did the same consideration leaving the drought appeal published in July 2024. The draft National El Niño Induced prolonged Dry Spells and Floods Response Appeal asserts that 9 million people affected and in need of assistance. Other sources such as UNICEF corroborates the total number of people in need of humanitarian assistance which is 9000000. The reliability of this data is Medium because the situation on the ground is highly dynamic, and the data may not be highly accurate due to recent developments as the crises are ongoing.</t>
  </si>
  <si>
    <t>MWI002People in Need</t>
  </si>
  <si>
    <t>WPR 19/02/2025; WB 25/07/2024 ; SADC 25/06/2024; SADC 16/12/2024</t>
  </si>
  <si>
    <t>https://worldpopulationreview.com/countries/malawi-population ;  https://reliefweb.int/report/malawi/unicef-malawi-humanitarian-situation-report-no-4-july-september-2024://www.worldbank.org/en/news/press-release/2024/07/25/malawi-economic-monitor-calls-for-urgent-and-sustained-reforms-afe-for-faster ; https://reliefweb.int/report/zimbabwe/sadc-regional-humanitarian-appeal-response-el-nino-induced-drought-and-floods-may-2024; https://reliefweb.int/report/zimbabwe/sadc-regional-humanitarian-appeal-addendum-el-nino-induced-drought-november-2024</t>
  </si>
  <si>
    <t>According to INFORM SI methodology, the number of people in Level 1 is equal to the people exposed minus the people affected. People in Level 1 are able to meet their basic needs without employing irreversible coping strategies. The reliability of this data is medium because the situation on the ground is highly dynamic,and the data may not be highly accurate due to recent developments as the crises are ongoing. This  source was chosen because the SADC appeal latest publication includes Food Insecurity, WASH, nutriton, cholera, livestock death. We did not consider the July 2024 IPC publication since it only focuses on food insecurity but the country is undergoing complex crisis leading to a number of needs apart from food insecurity. We did the same consideration leaving the drought appeal published in July 2024. The draft National El Niño Induced prolonged Dry Spells and Floods Response Appeal asserts that 9 million people affected and in need of assistance.</t>
  </si>
  <si>
    <t>MWI002Minimal humanitarian conditions - Level 1</t>
  </si>
  <si>
    <t>UNICEF 05/08/2024; SADC 25/06/2024; UNICEF 23/10/2024; SADC 16/12/2024; UNICED 04/02/2024</t>
  </si>
  <si>
    <t>According to INFORM SI methodology, the number of people in Level 2 is equal to the people affected minus the people in need. Since all the people affected are also in need, there are no people in Level 2. The reliability of this data is medium because the situation on the ground is highly dynamic, and the data may not be highly accurate due to recent developments as the crises are ongoing. This source was chosen because the SADC appeal  includes Food Insecurity, WASH, nutriton, cholera, livestock death. We did not consider the July 2024 IPC publication since it only focuses on food insecurity but the country is undergoing complex crisis leading to a number of needs aprt from food insecurity. We did the same consideration leaving the drought appeal published in July 2024. The draft National El Niño Induced prolonged Dry Spells and Floods Response Appeal asserts that 9 million people affected and in need of assistance.</t>
  </si>
  <si>
    <t>MWI002Stressed humanitarian conditions - Level 2</t>
  </si>
  <si>
    <t>SADC 25/06/2024 ; IPC 05/07/2024; UNICEF 23/10/2024; SADC 16/12/2024</t>
  </si>
  <si>
    <t>https://reliefweb.int/report/zimbabwe/sadc-regional-humanitarian-appeal-response-el-nino-induced-drought-and-floods-may-2024 ; https://www.ipcinfo.org/ipc-country-analysis/details-map/en/c/1157089/?iso3=MWI; https://reliefweb.int/report/zimbabwe/sadc-regional-humanitarian-appeal-addendum-el-nino-induced-drought-november-2024</t>
  </si>
  <si>
    <t>According to INFORM Severity methodology, the sum of people in levels 3, 4 and 5 is equal to the total number of people in need. In this case, Level 3 was gotten by taking the PIN figure from the SADC appeal minus the IPC figures (level 4 ipc) october 2024 to march 2025 for level 4 and 5. Since food needs are reported to be a priority, we  considered using both SADC and  IPC. The reliability of this data is medium because the situation on the ground is highly dynamic, and the data may not be highly accurate due to recent developments as the crises are ongoing in addition to the fact that IPC figures are projections.</t>
  </si>
  <si>
    <t>MWI002Moderate humanitarian conditions - Level 3</t>
  </si>
  <si>
    <t>IPC 05/07/2024</t>
  </si>
  <si>
    <t>https://www.ipcinfo.org/ipc-country-analysis/details-map/en/c/1157089/?iso3=MWI</t>
  </si>
  <si>
    <t>According to INFORM Severity methodology, the sum of people in levels 3, 4 and 5 is equal to the total number of people in need. The SADC appeal did not provide the level 4 so the number of People in level 4 corresponds to the number of people facing IPC 4 ( 416127) as from October 2024 to March 2025. The reliability of this data is medium because the IPC figures are projections</t>
  </si>
  <si>
    <t>MWI002Severe humanitarian conditions - Level 4</t>
  </si>
  <si>
    <t>According to INFORM Severity methodology, the sum of people in levels 3, 4 and 5 is equal to the total number of people in need. The SADC appeal did not provide the level 4 so the number of People in level 4 corresponds to the number of people facing IPC level 5 ( 0 ) as from October 2024 to March 2025. The reliability of this data is medium because the situation on the IPC figures are projections</t>
  </si>
  <si>
    <t>MWI002Extreme humanitarian conditions - Level 5</t>
  </si>
  <si>
    <t>WPR Accessed on 20/02/2025</t>
  </si>
  <si>
    <t>https://worldpopulationreview.com/countries/zambia-population</t>
  </si>
  <si>
    <t>The current population of Zambia is 21546249 based on projections of the latest United Nations data up until 24/01/2025. We took this source because the last census was in 2022 and the population must have increased since the last census. We gave the source a medium reliability since the figures are estimations and projections.</t>
  </si>
  <si>
    <t>ZMB002Total population</t>
  </si>
  <si>
    <t>UN Statistics 2004</t>
  </si>
  <si>
    <t>https://unstats.un.org/unsd/demographic/products/dyb/DYB2004/Table03.pdf</t>
  </si>
  <si>
    <t>The landmass of Zambia according to United nations statistics</t>
  </si>
  <si>
    <t>ZMB002Landmass affected</t>
  </si>
  <si>
    <t>WPR Accessed on 20/02/2025; OCHA 07/05/2024 ; IFRC 27/05/2024; SADC 05/06/2024; ECHO 14/06/2024</t>
  </si>
  <si>
    <t xml:space="preserve">https://worldpopulationreview.com/countries/zambia-population ; https://reliefweb.int/attachments/9890d85b-000f-4eb3-81cf-7e0984a452ea/Zambia%20Drought%20Response%20Appeal%20_06052024%20FINAL%20V2.pdf ; https://reliefweb.int/attachments/37c3178d-60cd-4d2f-b1d9-ea4b9eb713ea/MDRZM022ea.pdf; https://reliefweb.int/map/zambia/southern-africa-and-indian-ocean-drought-and-people-need-dg-echo-daily-map-14062024; https://reliefweb.int/report/zimbabwe/sadc-regional-humanitarian-appeal-response-el-nino-induced-drought-and-floods-may-2024; https://reliefweb.int/map/zambia/southern-africa-and-indian-ocean-drought-and-people-need-dg-echo-daily-map-14062024; </t>
  </si>
  <si>
    <t xml:space="preserve">The number of people exposed corresponds to the total population of the country living in the areas concerned by the drought crisis. The reliability of this data is medium because it is based on estimates and projections. We used this figure because most of the country has being exposed to food security crisis caused by drought. Hence, we consider the whole population being exposed to this crisis. Additionally, according to SADC May 2024, more than three quarters 84 out of 116 districts of the country are already affected by impact of drought hence the government declaring state of disaster. </t>
  </si>
  <si>
    <t>ZMB002People exposed</t>
  </si>
  <si>
    <t>WPR Accessed on 20/02/2025 ; OCHA 07/05/2024 ; IFRC 27/05/2024</t>
  </si>
  <si>
    <t>https://worldpopulationreview.com/countries/zambia-population ; https://reliefweb.int/attachments/9890d85b-000f-4eb3-81cf-7e0984a452ea/Zambia%20Drought%20Response%20Appeal%20_06052024%20FINAL%20V2.pdf ; https://reliefweb.int/attachments/37c3178d-60cd-4d2f-b1d9-ea4b9eb713ea/MDRZM022ea.pdf</t>
  </si>
  <si>
    <t xml:space="preserve">The number of people affected in this crisis corresponds to the percentage of districts affected multiplied by the population of the country. 84/116=0.72413793 therefore 0.72413793* 21546249 =15 602 456  . The reliability of this data is medium because it is based on estimates and projections. We used this figure from the UN data because most of the country has been affected by the drought with more than three quarters 84 out of 116 districts of the country are already affected by impact of drought hence the government declaring state of disaster. </t>
  </si>
  <si>
    <t>ZMB002People affected</t>
  </si>
  <si>
    <t>IOM 29/01/2025</t>
  </si>
  <si>
    <t>https://reliefweb.int/report/zambia/zambia-drought-assessment-dashboard-12-november-12-december-2024; https://reliefweb.int/report/zambia/zambia-drought-assessment-dashboard-12-november-12-december-2024</t>
  </si>
  <si>
    <t>The number  of people displaced by drought crisis in zambia is the total number of individuals reported as IDP arrivals, depatures or returnees .  We used the latest publication of the IOM since it shows the recent statistics of displacement through out the count.  The reliability of this data is medium because it is not clear the number of people are directly displaced by drought.</t>
  </si>
  <si>
    <t>ZMB002People displaced</t>
  </si>
  <si>
    <t>There were an estimated 20,200 cholera cases. We placed this under illness reported for this crisis since drought causes limited water availability heightening spread of cholera. The reliability is low since we are not certain about the cases in the last six months</t>
  </si>
  <si>
    <t>ZMB002Illness cases reported</t>
  </si>
  <si>
    <t>ACLED 20/02/2025; WHO 12/05/2024; WHO 19/06/2024; UNICEF 25/06/2024; UNICEF 05/08/2024</t>
  </si>
  <si>
    <t>https://acleddata.com/explorer/ ; https://reliefweb.int/report/zambia/weekly-regional-cholera-bulletin-4-march-2024-data-reported-3-march-2024 ; https://iris.who.int/bitstream/handle/10665/376898/OEW19-0612052024.pdf; https://reliefweb.int/report/ethiopia/multi-country-outbreak-cholera-external-situation-report-15-published-19-june-2024; https://reliefweb.int/report/zambia/unicef-zambia-flash-update-cholera-23-june-2024; https://reliefweb.int/report/zambia/unicef-zambia-flash-update-no7-cholera-and-drought-5-august-2024</t>
  </si>
  <si>
    <t>02 fatalities between 20/08/2024  to 20/02/2025 from ACLED. However, from the exported data there were no fatalities related to drought from the justification in the data. Cholera outbreak and spread is most of the time exacerbated by drought which causes an impact on WASH. As of June 2024, 23378 cumulative cholera cases and 740 deaths were recorded in zambia according to the latest report published by UNICEF 05/08/2024. The number might have increased with the ongoing drought and water scarcity in the country. However, the reporting is within the ACAPS six months timeframe of monitoring fatalities, We will update the figures once once publications are released.</t>
  </si>
  <si>
    <t>ZMB002Fatalities reported</t>
  </si>
  <si>
    <t>ZMB002Fatalities in all crises</t>
  </si>
  <si>
    <t>SADC 05/06/2024; ECHO 14/06/2024;  UNICEF 05/08/2024; SADC 16/12/2024</t>
  </si>
  <si>
    <t>https://reliefweb.int/report/zimbabwe/sadc-regional-humanitarian-appeal-response-el-nino-induced-drought-and-floods-may-2024; https://reliefweb.int/map/zambia/southern-africa-and-indian-ocean-drought-and-people-need-dg-echo-daily-map-14062024; https://reliefweb.int/report/zambia/unicef-zambia-flash-update-no7-cholera-and-drought-5-august-2024; https://reliefweb.int/report/zimbabwe/sadc-regional-humanitarian-appeal-addendum-el-nino-induced-drought-november-2024</t>
  </si>
  <si>
    <t xml:space="preserve">The number of people in need corresponds to the total population in need of assistance across the country. According to the SADC december 2024 appeal, 9.8 million people are in need across the impacted areas of the country. The number might have increased from the May 2024 publication since the country declared a state of disaster as a result of impact of El Nino and an appeal by SADC was published in June 2024. We considered 9.8 million since it was triangulating with sources like UNICEF and ECHO that mentioned the figure as for the people in need. Additionally, the SADC appeal was inclusive of most sectors needs like food, WASH, health and nutrition. Hence the reliability of this data is medium because the situation on the ground is highly dynamic, and the data might not be up to date. </t>
  </si>
  <si>
    <t>ZMB002People in Need</t>
  </si>
  <si>
    <t>WPR Accessed on 16/12/2024 ; OCHA 07/05/2024 ; IFRC 27/05/2024</t>
  </si>
  <si>
    <t>According to INFORM SI methodology, the number of people in Level 1 is equal to the people exposed minus the people affected. People in Level 1 are able to meet their basic needs without employing irreversible coping strategies. This approach was used because food is the primary need related to this crisis. The reliability of this data is medium because the situation on the ground is highly dynamic, and the figures might not be highly accurate</t>
  </si>
  <si>
    <t>ZMB002Minimal humanitarian conditions - Level 1</t>
  </si>
  <si>
    <t>WPR Accessed on 16/12/2024 ; OCHA 07/05/2024 ; IFRC 27/05/2024; SADC 05/06/2024; ECHO 14/06/2024; UNICEF 05/08/2024; SADC 16/12/2024</t>
  </si>
  <si>
    <t>https://worldpopulationreview.com/countries/zambia-population ; https://reliefweb.int/attachments/9890d85b-000f-4eb3-81cf-7e0984a452ea/Zambia%20Drought%20Response%20Appeal%20_06052024%20FINAL%20V2.pdf ; https://reliefweb.int/attachments/37c3178d-60cd-4d2f-b1d9-ea4b9eb713ea/MDRZM022ea.pdf; https://reliefweb.int/report/zimbabwe/sadc-regional-humanitarian-appeal-response-el-nino-induced-drought-and-floods-may-2024; https://reliefweb.int/map/zambia/southern-africa-and-indian-ocean-drought-and-people-need-dg-echo-daily-map-14062024; https://reliefweb.int/report/zambia/unicef-zambia-flash-update-no7-cholera-and-drought-5-august-2024; https://reliefweb.int/report/zimbabwe/sadc-regional-humanitarian-appeal-addendum-el-nino-induced-drought-november-2024</t>
  </si>
  <si>
    <t>According to INFORM SI methodology, the number of people in Level 2 is equal to the people affected minus the people in need. People in Level 2 might be facing some difficulties accessing basic services but are able to meet their needs without external assistance. The reliability of this data is medium because the situation on the ground is highly dynamic, and the figures might not be highly accurate</t>
  </si>
  <si>
    <t>ZMB002Stressed humanitarian conditions - Level 2</t>
  </si>
  <si>
    <t>OCHA 07/05/2024 ; IFRC 27/05/2024; IPC 02/10/2024; SADC 16/12/2024</t>
  </si>
  <si>
    <t>https://reliefweb.int/attachments/9890d85b-000f-4eb3-81cf-7e0984a452ea/Zambia%20Drought%20Response%20Appeal%20_06052024%20FINAL%20V2.pdf ; https://reliefweb.int/attachments/37c3178d-60cd-4d2f-b1d9-ea4b9eb713ea/MDRZM022ea.pdf; https://reliefweb.int/report/zambia/zambia-ipc-acute-food-insecurity-analysis-april-2024-march-2025-published-2-october-2024; https://reliefweb.int/report/zimbabwe/sadc-regional-humanitarian-appeal-addendum-el-nino-induced-drought-november-2024</t>
  </si>
  <si>
    <t>According to INFORM Severity Index methodology, the sum of people in levels 3, 4 and 5 is equal to the total number of people in need. To calculate Level 3, we subtracted the number (9800000) from the SADC December 2024 appeal from IPC's total number of people in level 4 (235,687) from October 2024 to March 2025 according to the latest IPC.  The SADC appeal did not provide a breakdown of levels, only the total number. As an approach, we used the latest IPC  projected on a period from October 2024 to March 2025 and included the people in level 4 to determine the appropriate figure for level 3. The reliability of this data is medium because it is based on projections.</t>
  </si>
  <si>
    <t>ZMB002Moderate humanitarian conditions - Level 3</t>
  </si>
  <si>
    <t>OCHA 07/05/2024; IPC 02/10/2024</t>
  </si>
  <si>
    <t>https://reliefweb.int/attachments/9890d85b-000f-4eb3-81cf-7e0984a452ea/Zambia%20Drought%20Response%20Appeal%20_06052024%20FINAL%20V2.pdf; https://reliefweb.int/report/zambia/zambia-ipc-acute-food-insecurity-analysis-april-2024-march-2025-published-2-october-2024</t>
  </si>
  <si>
    <t>According to INFORM Severity Index methodology, the sum of people in levels 3, 4 and 5 is equal to the total number of people in need. We used the latest IPC figure to cater for level 4 since food is the primary need faced by the following districts across the country:  Rufunsa, Zambezi, Kalabo, Shang’ombo, Senanga, Sioma and Sikongo. The reliability of this data is medium because it is based on projections from October 2024 to March 2025</t>
  </si>
  <si>
    <t>ZMB002Severe humanitarian conditions - Level 4</t>
  </si>
  <si>
    <t>IPC 02/10/2024</t>
  </si>
  <si>
    <t>https://reliefweb.int/report/zambia/zambia-ipc-acute-food-insecurity-analysis-april-2024-march-2025-published-2-october-2024</t>
  </si>
  <si>
    <t>According to the Drought Response Appeal published on 7 May 2024, no one was classified under level 5. Additionally, IPC did not provide people in level 5 from October 2024 to March 2025. The reliability was medium since this was based on projections</t>
  </si>
  <si>
    <t>ZMB002Extreme humanitarian conditions - Level 5</t>
  </si>
  <si>
    <t>WPR Accessed 19/02/2025</t>
  </si>
  <si>
    <t>https://worldpopulationreview.com/countries/madagascar-population</t>
  </si>
  <si>
    <t>The total population of Madagascar according to World Population Review as of 16/12/2024</t>
  </si>
  <si>
    <t>MDG002Total population</t>
  </si>
  <si>
    <t>City popualtion 01/06/2020 ; IPC 04/01/2023</t>
  </si>
  <si>
    <t>https://www.citypopulation.de/en/madagascar/admin/ ; https://www.ipcinfo.org/ipc-country-analysis/details-map/en/c/1156133/?iso3=MDG</t>
  </si>
  <si>
    <t xml:space="preserve">The total landmass of regions affected the drought: Andoy, Anosy, Atsimo-Anderfana, Atsimo-Atsinana, and Vatovavy Fitovinany. There is a map in the IPC source showing regions affected to drought </t>
  </si>
  <si>
    <t>MDG002Landmass affected</t>
  </si>
  <si>
    <t>IPC 31/01/2025</t>
  </si>
  <si>
    <t>https://reliefweb.int/report/madagascar/madagascar-grand-sud-grand-sud-est-est-et-nord-analyse-de-la-malnutrition-aigue-de-lipc-septembre-2024-aout-2025-publie-le-31-janvier-2025</t>
  </si>
  <si>
    <t>The number of people exposed corresponds to the total population facing food insecurity, including IPC Phase 1 to 5. This figure is taken from the Integrated Food Security Phase Classification. The source was chosen because food is the primary link related to the crisis, and the reliability of this data is medium because it is based on projections.The total population of regions affected by  drought are Andoy, Anosy, Atsimo-Anderfana, Atsimo-Atsinana, and Vatovavy Fitovinany. The figure is a projection from January to April 2025</t>
  </si>
  <si>
    <t>MDG002People exposed</t>
  </si>
  <si>
    <t>The number of people Affected corresponds to the total population facing food insecurity from IPC Phase 2 and above. Hence, INFORM SEVERITY METHODOLOGY was used to compute the different figures. The Integrated Food Security Phase Classification, IPC, was chosen because food is the primary need related to this crisis, and the reliability of this data is medium because it is based on projections. Again, projections for these figures were made from  January to April 2025. PIN = PEOPLE EXPOSED - PEOPLE AFFECTED. LEVEL1 + LEVEL 2 + LEVEL 3 + LEVEL 4 + LEVEL 5 = people exposed. PEOPLE AFFECTED = LEVEL 2 +LEVEL 3 + LEVEL 4 + LEVEL 5.</t>
  </si>
  <si>
    <t>MDG002People affected</t>
  </si>
  <si>
    <t>IOM 14/12/2022</t>
  </si>
  <si>
    <t>https://reliefweb.int/report/madagascar/madagascar-baseline-mobility-assessment-grand-sud-september-2022</t>
  </si>
  <si>
    <t>The number of people displaced by drought is  the number of people  displaced in the cities and in transit points as of December 12 2022.  The reliability of this data is Medium because it is based on projections and estimations. Whe choosed the IOM site because it provides data on movement flows given a specific crisis</t>
  </si>
  <si>
    <t>MDG002People displaced</t>
  </si>
  <si>
    <t>IPC 22/08/2023</t>
  </si>
  <si>
    <t>https://www.ipcinfo.org/ipcinfo-website/alerts-archive/issue-85/en/</t>
  </si>
  <si>
    <t>Approximately 458,700 children under the age of five are likely to suffer acute malnutrition. Among them, over 121,000 children are expected to suffer from Severe Acute Malnutrition (SAM) and nearly 338,000 children are expected to experience Moderate Acute Malnutrition (MAM). In the Grand Sud Est region, an estimated 196,451 cases are projected, with 57,973 children in SAM and 138,478 children in MAM. This category is deemed ill with urgent need for medical intervention</t>
  </si>
  <si>
    <t>MDG002Illness cases reported</t>
  </si>
  <si>
    <t>OCHA 02/05/2024</t>
  </si>
  <si>
    <t>https://reliefweb.int/report/madagascar/madagascar-tc-gamane-dref-operation-mdrmg022; https://reliefweb.int/report/madagascar/madagascar-tropical-cyclone-gamane-flash-update-no-2-4-april-2024; https://reliefweb.int/report/madagascar/madagascar-tropical-cyclone-gamane-flash-update-no-3-02-may-2024</t>
  </si>
  <si>
    <t xml:space="preserve"> 19 people reportedly died, 04  were injured and four people were reported missing. </t>
  </si>
  <si>
    <t>MDG002Fatalities in all crises</t>
  </si>
  <si>
    <t>The number of people in need includes the total population in IPC Phase 3 and above. This figure is taken from the Integrated Food Security Phase classification from a projected period from January to April 2025. This source was chosen because food is the primary need related to this crisis, and the reliability of this data is medium because it is based on projections.</t>
  </si>
  <si>
    <t>MDG002People in Need</t>
  </si>
  <si>
    <t>According to INFORM SI methodology, the number of people in Level 1 is equal to the people exposed minus the people affected. People in Level 1 are able to meet their basic needs without employing irreversible coping strategies.  The figure was taken directly from the IPC as Phase 1 since it corresponds level 1 in ACAPS SI methodology. This source was chosen because food is the primary need related to the crisis, and the reliability of this data is medium because the situation on the ground is highly dynamic, and they figures are based on projections. This data is based on projections from January to April 2025.</t>
  </si>
  <si>
    <t>MDG002Minimal humanitarian conditions - Level 1</t>
  </si>
  <si>
    <t>According to INFORM SI methodology, the number of people in Level 2 is equal to the people affected minus the people in need. People in Level 2 might be facing some difficulties accessing basic services but are able to meet their needs without external assistance. The figure was taken directly from the IPC as Phase 2 since it corresponds level 2 in ACAPS SI methodology. This source was chosen because food is the primary need related to the crisis, and the reliability of this data is medium because the situation on the ground is highly dynamic, and they figures are based on projections. This data is based on projections from January to April 2025.</t>
  </si>
  <si>
    <t>MDG002Stressed humanitarian conditions - Level 2</t>
  </si>
  <si>
    <t>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medium because the situation on the ground is highly dynamic, and they figures are based on projections. This data is based on projections from January to April 2025.</t>
  </si>
  <si>
    <t>MDG002Moderate humanitarian conditions - Level 3</t>
  </si>
  <si>
    <t>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There were no people classified under level 4. This source was chosen because food is the primary need related to the crisis, and the reliability of this data is medium because the situation on the ground is highly dynamic, and they figures are based on projections. This data is based on projections from January to April 2025</t>
  </si>
  <si>
    <t>MDG002Severe humanitarian conditions - Level 4</t>
  </si>
  <si>
    <t>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There were no people classified under level 5. This source was chosen because food is the primary need related to the crisis, and the reliability of this data is medium because the situation on the ground is highly dynamic, and they figures are based on projections. This data is based on projections from January to April 2025</t>
  </si>
  <si>
    <t>MDG002Extreme humanitarian conditions - Level 5</t>
  </si>
  <si>
    <t>WPR Accessed on 24/02/2025</t>
  </si>
  <si>
    <t>https://worldpopulationreview.com/countries/ethiopia-population</t>
  </si>
  <si>
    <t>Total population of Ethiopia as of February 2024 according to world population review.</t>
  </si>
  <si>
    <t>ETH005Total population</t>
  </si>
  <si>
    <t>HDX Accessed 19/04/2024</t>
  </si>
  <si>
    <t>https://data.humdata.org/dataset/cod-ab-eth/resource/d3c856b1-a252-461f-8531-ecbb5fb7a6b3</t>
  </si>
  <si>
    <t>The total area of the drought affected regions of Afar (94,889) | Amhara (155,639) | Oromia (323,018) | SNNP (63,396) | Somali (311,105) | Tigray (52,629) in square kilometres.</t>
  </si>
  <si>
    <t>ETH005Landmass affected</t>
  </si>
  <si>
    <t>HDX 2023 ;  OCHA 26/02/2024</t>
  </si>
  <si>
    <t>https://data.humdata.org/dataset/cod-ps-eth/resource/f82b20f1-8a76-46e9-ba9a-29e531f7af3c ; https://www.unocha.org/attachments/315207fa-1297-493b-bec1-20016aebed01/2024_Ethiopia_Humanitarian_Needs_Overview_Feb_2024.pdf</t>
  </si>
  <si>
    <t xml:space="preserve">The total number of people exposed includes all the people living in the drought affected regions: Tigray (5,738,996) | Afar (2,033,002) | Amhara (22,876,991) | Oromia (39,987,194) | Somali (6,637,799) | SNNP (13,763,888) | South West Ethiopia (3,587,210). </t>
  </si>
  <si>
    <t>ETH005People exposed</t>
  </si>
  <si>
    <t xml:space="preserve">The total number of people exposed is also considered affected due to the overall impact of drought and El Nino. The ongoing drought also started to affect regions as Tigray which had not been included before. Tigray (5,738,996) | Afar (2,033,002) | Amhara (22,876,991) | Oromia (39,987,194) | Somali (6,637,799) | SNNP (13,763,888) | South West Ethiopia (3,587,210). </t>
  </si>
  <si>
    <t>ETH005People affected</t>
  </si>
  <si>
    <t>UNHCR  20/06/2024</t>
  </si>
  <si>
    <t>https://reliefweb.int/report/ethiopia/ethiopia-refugees-and-internally-displaced-persons-31-may-2024</t>
  </si>
  <si>
    <t>According to UNHCR 18% of 4,385,789 were displaced as a result of drought up until May 2024. The number might have reduced from the May publication 900k since we had a disagregated figures for displaced in different crises and drought in specific</t>
  </si>
  <si>
    <t>ETH005People displaced</t>
  </si>
  <si>
    <t>WHO 20/10/2023; OCHA 10/01/2024</t>
  </si>
  <si>
    <t>https://reliefweb.int/report/ethiopia/weekly-bulletin-outbreaks-and-other-emergencies-week-40-02-october-08-october-2023-data-reported-1700-08-october-2023; https://reliefweb.int/report/ethiopia/ethiopia-situation-report-10-jan-2024</t>
  </si>
  <si>
    <t>Between 1 January and 24 December, over 30,386(9)** measles** cases, including 233 deaths (0.77 per cent) were reported across Ethiopia, mainly from the five regions of SWEP (36 per cent), Oromia (23 per cent), Amhara (16 per cent) and Somali (10 per cent) representing 89 per cent of the cases. With regards to cholera, the outbreak continues to affect 11 regions with close to 29,380 cases, including 421 deathsand a cumulative case fatality rate (CFR) of 1.43 per cent between January and 23 December 2023, according to the Ethiopian Public Health Institute.  We sum Measles and Cholera cases to have an approximation of the total number of illness cases reported (excluding malaria which is expressed in terms of million cases; 3.7 million(8)** cases** between 1 January and 17 December this year.). In TOTAL we have 30,386 +  29,380 = 59766</t>
  </si>
  <si>
    <t>ETH005Illness cases reported</t>
  </si>
  <si>
    <t>ACLED accessed on 25/02/2025 ; WHO 18/09/2024; WHO 01/11/2024</t>
  </si>
  <si>
    <t>https://acleddata.com/data-export-tool/ ; https://reliefweb.int/report/ethiopia/multi-country-outbreak-cholera-external-situation-report-18-published-18-august-2024; https://reliefweb.int/report/ethiopia/ethiopia-health-cluster-bulletin-september-2024; https://reliefweb.int/report/ethiopia/disease-outbreak-news-malaria-ethiopia-31-october-2024</t>
  </si>
  <si>
    <t>Number of fatalities between 25 august 2024  to 25 December 2024 in Ethiopia from ACLED in the country 4077. This figure covers fatalities from all crises. Between 16 to 30 September, 73 new measles cases with 5 deaths recorded.  Again, Between 1 January and 20 October 2024, over 7.3 million malaria cases and 1157 deaths (CFR 0.02%) were reported in Ethiopia, the highest number of annual cases recorded in the last seven years, were reported.  Finally, as of 22 September, 24903  cholera cases and 234 deaths were recorded. we add the 4077 cases from ACLED to the fatalities of measle, cholera, malaria ( 5 + 1157+ 234)  + 4077 = 5473</t>
  </si>
  <si>
    <t>ETH005Fatalities in all crises</t>
  </si>
  <si>
    <t>The number of people in need corresponds to the number of people in need living in the drought affected regions as reported by OCHA in the HNO 2024.</t>
  </si>
  <si>
    <t>ETH005People in Need</t>
  </si>
  <si>
    <t>HDX 2023</t>
  </si>
  <si>
    <t>https://data.humdata.org/dataset/cod-ps-eth/resource/f82b20f1-8a76-46e9-ba9a-29e531f7af3c</t>
  </si>
  <si>
    <t>Level 1 corresponds to the number of people exposed minus affected. Since the total population exposed in this crisis is also affected (therefore placed on level 2+) the result for this indicator is 0.</t>
  </si>
  <si>
    <t>ETH005Minimal humanitarian conditions - Level 1</t>
  </si>
  <si>
    <t>The number of people in Stressed humanitarian conditions Level 2 was calculated using the INFORM Severity methodology: to the total people affected (minus) the people in need.</t>
  </si>
  <si>
    <t>ETH005Stressed humanitarian conditions - Level 2</t>
  </si>
  <si>
    <t>The total number of people in need in level 3 has been extrapolated from the intersectoral severity level per area (admin 2) based on the HNO 2024. People in level 3 correspond to the total number of people in need living in drought affected regions and in areas classified as intersectoral severity levels 1, 2 and 3. Level 3 encompasses the first 3 levels as they are all considered people in need. We changed the methodology from the last severity that's why there is a change in level 4.</t>
  </si>
  <si>
    <t>ETH005Moderate humanitarian conditions - Level 3</t>
  </si>
  <si>
    <t>The total number of people in need in level 4 has been extrapolated from the intersectoral severity level per area (admin 2) based on the HNO 2024. People in level 4 correspond to the total number of people in need living in drought affected regions and in areas classified as intersectoral severity level 4. We changed the methodology from the last severity that's why there is a change in level 4.</t>
  </si>
  <si>
    <t>ETH005Severe humanitarian conditions - Level 4</t>
  </si>
  <si>
    <t>We are using the area severity from the HNO 2024 based on the JIAF 2.0 methodology to estimate the people in need severity breakdown. As no area is classified as 5 in the intersectoral severity, there are no people in level 5. We changed the methodology from the last severity that's why there is a change in level 5.</t>
  </si>
  <si>
    <t>ETH005Extreme humanitarian conditions - Level 5</t>
  </si>
  <si>
    <t>ETH004Total population</t>
  </si>
  <si>
    <t>https://www.citypopulation.de/en/ethiopia/cities/</t>
  </si>
  <si>
    <t>The total area of Afar (94,889) | Amhara (155,639) | Tigray (53,000) total 303,528.</t>
  </si>
  <si>
    <t>ETH004Landmass affected</t>
  </si>
  <si>
    <t>Number of people living in Tigray: 5,738,996 | Afar: 2,033,002 | Amhara: 22,876,991</t>
  </si>
  <si>
    <t>ETH004People exposed</t>
  </si>
  <si>
    <t xml:space="preserve">All population of Tigray, Afar, and Amhara are affected by Northern Ethiopia crisis. </t>
  </si>
  <si>
    <t>ETH004People affected</t>
  </si>
  <si>
    <t>UNHCR 17 /05/2024</t>
  </si>
  <si>
    <t>https://reliefweb.int/report/ethiopia/regional-bureau-east-horn-africa-and-great-lakes-region-ethiopia-situation-population-concern-unhcr-30-apr-2024</t>
  </si>
  <si>
    <t>As of  31 May 2024, people displaced as a result of conflict were 65% of 4,385,789 =2,850,762.85 according to UNHCR.  The areas of concern are Afar, Tigray and Amhara. However, this might not accurately capture figures from people displaced from regions also undergoing conflict. The figure might also include fatalities from conflict in other regions too apart from northern Ethiopia</t>
  </si>
  <si>
    <t>ETH004People displaced</t>
  </si>
  <si>
    <t>OCHA 01/12/2023</t>
  </si>
  <si>
    <t>https://reliefweb.int/report/ethiopia/ethiopia-situation-report-1-dec-2023</t>
  </si>
  <si>
    <t>The Amhara Public Health Institute (APHI), a total of 506,058 malaria cases with 13 deaths have been reported between 9 July - 11 November. The Upsurge of cholera outbreaks in North Wello and Wag Hamra zones have been reported with over 500 cases in November 2023.</t>
  </si>
  <si>
    <t>ETH004Illness cases reported</t>
  </si>
  <si>
    <t>ACLED accessed on 25/02/2025</t>
  </si>
  <si>
    <t xml:space="preserve">Number of fatalities between 25/08/2024 to 25/02/2025 in Ethiopia from ACLED in Amhara, Tigray and Afar gave a total of 2846 fatalities. The number might be this high because of the violence ongoing in Amhara </t>
  </si>
  <si>
    <t>ETH004Fatalities reported</t>
  </si>
  <si>
    <t>ACLED accessed on 25/12/2024 ; WHO 18/09/2024; WHO 01/11/2024</t>
  </si>
  <si>
    <t>https://acleddata.com/data-export-tool/ ; https://reliefweb.int/report/ethiopia/multi-country-outbreak-cholera-external-situation-report-18-published-18-august-2024; https://reliefweb.int/report/ethiopia/ethiopia-health-cluster-bulletin-september-2024; https://reliefweb.int/report/ethiopia/disease-outbreak-news-malaria-ethiopia-31-october-2024; https://reliefweb.int/report/ethiopia/disease-outbreak-news-malaria-ethiopia-31-october-2024</t>
  </si>
  <si>
    <t>ETH004Fatalities in all crises</t>
  </si>
  <si>
    <t xml:space="preserve">An estimated 9.1 million people are in need of food of assistance in the Afar, Amhara and Tigray region, particularly in zones that were affected by the conflict. This figure might be an underestimation since it doesn not include regions with pockets of violence or conflict. </t>
  </si>
  <si>
    <t>ETH004People in Need</t>
  </si>
  <si>
    <t>ETH004Minimal humanitarian conditions - Level 1</t>
  </si>
  <si>
    <t>The number of people inStressed Humanitarian conditions corresponds to the total people affected minus the people in need, as per INFORM Severity Index methodology.</t>
  </si>
  <si>
    <t>ETH004Stressed humanitarian conditions - Level 2</t>
  </si>
  <si>
    <t>The total number of people in need in level 3 has been extrapolated from the intersectoral severity level per area (admin 2) based on the HNO 2024. People in level 3 correspond to the total number of people in need living in areas classified as intersectoral severity level 1, 2 and 3. Level 3 in the Severity Index includes all three levels since the HNO considers them all people in need. We changed the methodology from the last severity that's why there is a change in level 3.</t>
  </si>
  <si>
    <t>ETH004Moderate humanitarian conditions - Level 3</t>
  </si>
  <si>
    <t>The total number of people in need in level 4 has been extrapolated from the intersectoral severity level per area (admin 2) based on the HNO 2024. People in level 4 correspond to the total number of people in need living in areas classified as intersectoral severity level 4. We changed the methodology from the last severity that's why there is a change in level 4.</t>
  </si>
  <si>
    <t>ETH004Severe humanitarian conditions - Level 4</t>
  </si>
  <si>
    <t>ETH004Extreme humanitarian conditions - Level 5</t>
  </si>
  <si>
    <t>ETH003Total population</t>
  </si>
  <si>
    <t>World Bank landmass accessed on 28/09/2022</t>
  </si>
  <si>
    <t>https://data.worldbank.org/indicator/AG.LND.TOTL.K2?locations=ET</t>
  </si>
  <si>
    <t>Figure represents the total area of Ethiopia. Humanitarian needs are present in all regions and the complex crisis has impacts on the whole country</t>
  </si>
  <si>
    <t>ETH003Landmass affected</t>
  </si>
  <si>
    <t>HDX 2023 ; UNHCR 22/04/2024</t>
  </si>
  <si>
    <t>https://data.humdata.org/dataset/cod-ps-eth/resource/f82b20f1-8a76-46e9-ba9a-29e531f7af3c ; https://reliefweb.int/report/ethiopia/ethiopia-refugees-and-internally-displaced-persons-31-march-2024</t>
  </si>
  <si>
    <t>The number of people exposed corresponds to the host population of the regions where refugees and asylum seekers are located. The population of the exposed regions is as follows according to HDX data 2023; Tigray (5,738,996), Afar (2,033,002), Amhara (22,876,991), Oromia (39,987,194), Somali (6,637,799), Benishangul Gumz (1,218,000), SNNP (Southern Nations, Nationalities, and Peoples') (13,763,888), Gambela (508,004), Addis Ababa (3,859,999). We choosed the HDX because it provides the latest data on the total population of concern. The reliability of this data is medium because the HDX source has 2023 population and the population might have changed over time.</t>
  </si>
  <si>
    <t>ETH003People exposed</t>
  </si>
  <si>
    <t>UNHCR 31/01/2025; UNHCR 25/02/2025</t>
  </si>
  <si>
    <t>https://data.unhcr.org/en/country/eth; https://reliefweb.int/report/ethiopia/ethiopia-refugees-and-internally-displaced-persons-31-january-2025</t>
  </si>
  <si>
    <t xml:space="preserve">The number of people affected corresponds to the total number of refugees and asylum seekers in Ethiopia as of 31/10/2024. South sudan = 430091, Somalia = 361691, Eritea = 179616, Sudan = 91684, Others = 8302, Yemen = 2617. We chose the UNHCR operational data portal because it provides the latest data of the total population of concern. The reliability of this data is medium because the figures are usually based on estimations and currently there are in flows of refugees from Sudan and other countries. </t>
  </si>
  <si>
    <t>ETH003People affected</t>
  </si>
  <si>
    <t>https://reliefweb.int/map/ethiopia/ethiopia-operational-overview-refugee-population-location-31-august-2024; https://data.unhcr.org/en/country/eth; https://reliefweb.int/report/ethiopia/ethiopia-refugees-and-internally-displaced-persons-31-january-2025</t>
  </si>
  <si>
    <t>The number of people displaced in Ethiopia is the number of refugees and asylum seekers recorded by UNHCR 30/11/2024 (1074001).  South sudan = 430091, Somalia = 361691, Eritea = 179616, Sudan = 91684, Others = 8302, Yemen = 2617. We chose the UNHCR operational data portal because it provides the latest data on the total population of concern. The reliability of this data is medium because the situation on the ground is highly dynamic, and the country has inflow of refugees mainly coming from Sudan and other neighbouring countries.</t>
  </si>
  <si>
    <t>ETH003People displaced</t>
  </si>
  <si>
    <t>ACLED accessed on 25/02/2025; WHO 01/11/2024</t>
  </si>
  <si>
    <t>ETH003Fatalities in all crises</t>
  </si>
  <si>
    <t>The people in need corresponds to the total number of refugees and asylum seekers in Ethiopia. This is because they need almost all forms of assistance from food, shelter, protection etc. We chose the UNHCR operational data portal because it provides the latest data of the total population of concern. The reliability of this data is medium because  the situation on the ground is highly dynamic, the figures are usually based on estimations and currently there are in flows of refugees from Sudan and other countries.</t>
  </si>
  <si>
    <t>ETH003People in Need</t>
  </si>
  <si>
    <t>HDX 2023; UNHCR 31/01/2025</t>
  </si>
  <si>
    <t>https://data.humdata.org/dataset/cod-ps-eth/resource/f82b20f1-8a76-46e9-ba9a-29e531f7af3c; https://reliefweb.int/map/ethiopia/ethiopia-operational-overview-refugee-population-location-31-august-2024; https://data.unhcr.org/en/country/eth</t>
  </si>
  <si>
    <t>According to INFORM SI methodology, the number of people in Level 1 is equal to the people exposed minus the people affected. People in Level 1 are able to meet their basic needs without employing irreversible coping strategies. We selected the UNHCR and HDX as sources because they provide an overall view of the humanitarian condition concerning the displacements. The reliability of this data is medium because the figures are based on estimations and projections.</t>
  </si>
  <si>
    <t>ETH003Minimal humanitarian conditions - Level 1</t>
  </si>
  <si>
    <t>HDX 2023; UNHCR 31/01/2025; UNHCR 25/02/2025</t>
  </si>
  <si>
    <t>https://data.humdata.org/dataset/cod-ps-eth/resource/f82b20f1-8a76-46e9-ba9a-29e531f7af3c; https://reliefweb.int/map/ethiopia/ethiopia-operational-overview-refugee-population-location-31-august-2024; https://data.unhcr.org/en/country/eth; https://reliefweb.int/report/ethiopia/ethiopia-refugees-and-internally-displaced-persons-31-january-2025</t>
  </si>
  <si>
    <t>According to INFORM SI methodology, the number of people in Level 2 is equal to the people affected minus the people in need. Since all the people affected are also in need, there are no people in Level 2.  The reliability of this data is medium because the figures are based on estimations and projections. We chose the UNHCR operational data portal because it provides the data of the total population of concern.</t>
  </si>
  <si>
    <t>ETH003Stressed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</si>
  <si>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reliability of this data is medium because the figures are based on estimations and projections. We selected the UNHCR and HDX as sources because they provide an overall view of the humanitarian condition concerning the displacements.</t>
  </si>
  <si>
    <t>ETH003Moderate humanitarian conditions - Level 3</t>
  </si>
  <si>
    <t>https://reliefweb.int/map/ethiopia/ethiopia-operational-overview-refugee-population-location-31-august-2024; https://data.unhcr.org/en/country/eth</t>
  </si>
  <si>
    <t>ETH003Severe humanitarian conditions - Level 4</t>
  </si>
  <si>
    <t>ETH003Extreme humanitarian conditions - Level 5</t>
  </si>
  <si>
    <t>Total population of Ethiopia as of February 2025 according to world population review.</t>
  </si>
  <si>
    <t>ETH001Total population</t>
  </si>
  <si>
    <t>Figure represents the total area of Ethiopia. Humanitarian needs are present in all regions and the complex crisis has impacts on the whole country.</t>
  </si>
  <si>
    <t>ETH001Landmass affected</t>
  </si>
  <si>
    <t>The whole country is exposed to the complex crisis therefore the total population is counted as exposed.</t>
  </si>
  <si>
    <t>ETH001People exposed</t>
  </si>
  <si>
    <t>The whole population in Ethiopia is affected by the crisis.</t>
  </si>
  <si>
    <t>ETH001People affected</t>
  </si>
  <si>
    <t>OCHA 04/06/2024 ; UNHCR 18/09/2024; UNHCR 04/11/2024; UNHCR 30/11/2024; UNHCR 25/02/2025</t>
  </si>
  <si>
    <t>https://www.unocha.org/publications/report/ethiopia/ethiopia-internal-displacement-overview-june-2024#:~:text=About%2056%20per%20cent%20of%20IDPs%20have%20been%20displaced%20for ; https://reliefweb.int/map/ethiopia/ethiopia-operational-overview-refugee-population-location-31-august-2024; https://reliefweb.int/report/ethiopia/unicef-ethiopia-humanitarian-situation-report-no-8-august-september-2024; https://reliefweb.int/report/ethiopia/ethiopia-refugees-and-internally-displaced-persons-31-january-2025</t>
  </si>
  <si>
    <t>Ethiopia currently host 1075476 refugees and asylum seekers up until 31/01/2025 and has recorded 3306693 internal displaced persons up until January  31 2025. The number if IDP returnees stands at 2584607. we add the IDP to the IDP returnees = 5891300. The reliability of this data is medium because the situation on ground is highly variable and the figures may change.</t>
  </si>
  <si>
    <t>ETH001People displaced</t>
  </si>
  <si>
    <t>WHO 20/10/2023; OCHA 10/01/2024; OCHA 04/07/2024; WHO 18/09/2024</t>
  </si>
  <si>
    <t>https://reliefweb.int/report/ethiopia/weekly-bulletin-outbreaks-and-other-emergencies-week-40-02-october-08-october-2023-data-reported-1700-08-october-2023; https://reliefweb.int/report/ethiopia/ethiopia-situation-report-10-jan-2024; https://reliefweb.int/report/ethiopia/ethiopia-humanitarian-snapshot-may-2024; https://reliefweb.int/report/ethiopia/multi-country-outbreak-cholera-external-situation-report-18-published-18-august-2024</t>
  </si>
  <si>
    <t>Between 16 to 30 September, 73 new measles cases with 5 deaths recorded.  Again, between 1st January and 22 September 2024, over 5.9 million nee malaria cases including 1023 deaths were reported.  Finally, as from 22 September, 24903  cholera cases and 234 deaths were recorded. we add the 4915 cases from ACLED to the fatalities of measle, cholera, malaria ( 5 + 1023 + 234) = 1262 + 4915 = 6177 recorded across the country</t>
  </si>
  <si>
    <t>ETH001Illness cases reported</t>
  </si>
  <si>
    <t>ACLED accessed on 25/02/2025; WHO 18/09/2024; WHO 01/11/2024</t>
  </si>
  <si>
    <t>ETH001Fatalities reported</t>
  </si>
  <si>
    <t>ETH001Fatalities in all crises</t>
  </si>
  <si>
    <t xml:space="preserve"> OCHA 26/02/2024; UNICEF 09/07/2024; UNICEF 04/11/2024; OCHA 13/12/2024; UNICEF 11/02/2025</t>
  </si>
  <si>
    <t>https://www.unocha.org/publications/report/ethiopia/ethiopia-humanitarian-needs-overview-2024-february-2024; https://reliefweb.int/report/ethiopia/unicef-ethiopia-humanitarian-situation-report-no-5-may-2024;  https://reliefweb.int/report/ethiopia/unicef-ethiopia-humanitarian-situation-report-no-8-august-september-2024; https://reliefweb.int/report/ethiopia/ethiopia-situation-report-13-december-2024; https://reliefweb.int/report/ethiopia/unicef-ethiopia-humanitarian-situation-report-no-10-january-december-2024</t>
  </si>
  <si>
    <t xml:space="preserve">The number of people in need is taken for Ethiopia is taken from UNICEF where the total number of people in need is 21.4 million people in 2024. The reliability of this data is medium because the situation on the ground is highly dynamic, and the data may no longer be accurate due to recent developments for which there is no updated source. UNICEF provides official data concerning the overall humanitarian situation in Ethiopia </t>
  </si>
  <si>
    <t>ETH001People in Need</t>
  </si>
  <si>
    <t>WPR Accessed on 20/01/2024; ACTED 28/04/2023 ;  OCHA  28/07/2022 ; WFP 13/1/2023 ; World Vision 18/1/2023; UNHCR accessed 30/4/2023 ; UNHCR 23/3/2023</t>
  </si>
  <si>
    <t>https://reliefweb.int/report/ethiopia/horn-africa-acteds-response-needs-drought-affected-families ;  https://data.humdata.org/dataset/ethiopia-population-data-_-admin-level-0-0 ; https://data.unhcr.org/en/country/eth ; https://reliefweb.int/report/ethiopia/northern-ethiopia-crisis-response-situation-report-31-december-2022 ; https://reliefweb.int/report/ethiopia/wfp-ethiopia-drought-response-situation-report-6-november-2020 ; https://reliefweb.int/report/ethiopia/ethiopia-supplementary-appeal-february-december-2023</t>
  </si>
  <si>
    <t xml:space="preserve">According to INFORM SI methodology, the number of people in Level 1 is equal to the people exposed minus the people affected. Since the whole population is affected, there are no people in Level 1. The reliability of this data is medium because the situation on the ground is highly dynamic, and the data may no longer be accurate due to recent developments for which there is no updated source. UNICEF provides official data concerning the overall humanitarian situation in Ethiopia </t>
  </si>
  <si>
    <t>ETH001Minimal humanitarian conditions - Level 1</t>
  </si>
  <si>
    <t>ACTED 28/04/2023 ;  OCHA  28/07/2022 ; WFP 13/1/2023 ; WPR Accessed on 16/08/2024; UNHCR accessed 30/4/2023 ; UNHCR 23/3/2023; OCHA 13/12/2024</t>
  </si>
  <si>
    <t>https://reliefweb.int/report/ethiopia/horn-africa-acteds-response-needs-drought-affected-families ;  https://data.humdata.org/dataset/ethiopia-population-data-_-admin-level-0-0 ; https://data.unhcr.org/en/country/eth ; https://reliefweb.int/report/ethiopia/northern-ethiopia-crisis-response-situation-report-31-december-2022 ; https://reliefweb.int/report/ethiopia/wfp-ethiopia-drought-response-situation-report-6-november-2020 ; https://reliefweb.int/report/ethiopia/ethiopia-supplementary-appeal-february-december-2023; https://reliefweb.int/report/ethiopia/unicef-ethiopia-humanitarian-situation-report-01-november-31-december-2023; https://reliefweb.int/report/ethiopia/ethiopia-situation-report-13-december-2024</t>
  </si>
  <si>
    <t>According to INFORM SI methodology, the number of people in Level 2 is equal to the people affected minus the people in need. People in Level 2 might be facing some difficulties accessing basic services but are able to meet their needs without external assistance. The reliability of this data is medium because the situation on the ground is highly dynamic, and the data may no longer be accurate due to recent developments for which there is no updated source.</t>
  </si>
  <si>
    <t>ETH001Stressed humanitarian conditions - Level 2</t>
  </si>
  <si>
    <t xml:space="preserve"> OCHA 26/02/2024; UNICEF 09/07/2024; UNICEF 04/11/2024</t>
  </si>
  <si>
    <t>https://www.unocha.org/attachments/315207fa-1297-493b-bec1-20016aebed01/2024_Ethiopia_Humanitarian_Needs_Overview_Feb_2024.pdf; https://reliefweb.int/report/ethiopia/unicef-ethiopia-humanitarian-situation-report-no-5-may-2024; https://reliefweb.int/report/ethiopia/unicef-ethiopia-humanitarian-situation-report-no-8-august-september-2024</t>
  </si>
  <si>
    <t>According to INFORM Severity Index methodology, the sum of people in levels 3, 4 and 5 is equal to the total number of people in need. We choosed as source UNICEF AND OCHA because it provides information on the humanitarian conditions of different people. The reliability of this data is medium because the situation on the ground is highly dynamic, and the data may no longer be accurate due to recent developments for which there is no updated source.</t>
  </si>
  <si>
    <t>ETH001Moderate humanitarian conditions - Level 3</t>
  </si>
  <si>
    <t>According to INFORM Severity Index methodology, the sum of people in levels 3, 4 and 5 is equal to the total number of people in need. We chose as source UNICEF AND OCHA because it provides information on the humanitarian conditions of different people. The reliability of this data is medium because the situation on the ground is highly dynamic, and the data may no longer be accurate due to recent developments for which there is no updated source.</t>
  </si>
  <si>
    <t>ETH001Severe humanitarian conditions - Level 4</t>
  </si>
  <si>
    <t>As we are applying the HNO 2024 area severity breakdown to estimate the number of people in need per each severity level, this figure is 0 as there were no areas classified in intersectoral severity 5, based on the JIAF 2.0 methodology applied.</t>
  </si>
  <si>
    <t>ETH001Extreme humanitarian conditions - Level 5</t>
  </si>
  <si>
    <t>VEN001Buildings damaged</t>
  </si>
  <si>
    <t>VEN001Buildings destroyed</t>
  </si>
  <si>
    <t>VEN001Buildings in affected area</t>
  </si>
  <si>
    <t>VEN001Economic Losses</t>
  </si>
  <si>
    <t>Cadre Harmonisé 01/11/2024</t>
  </si>
  <si>
    <t>https://www.ipcinfo.org/fileadmin/user_upload/ipcinfo/docs/ch/FICHE_COMMUNICATION_REGIONALE_SAO_D%C3%A9cembre_2024.pdf</t>
  </si>
  <si>
    <t>This is the population of Senegal in 2024, based on the current situation from October - December 2024, according to the Integrated Food Security Phase Classification (IPC) estimate. This estimate counts all residents regardless of legal status or citizenship but lacks net migration data.</t>
  </si>
  <si>
    <t>SEN002Total population</t>
  </si>
  <si>
    <t>Food security crisis affects the entire country. Considering this, Senegal has a landmass of 196,710 sq. km. The source is old but the landmass areas are almost fixed over time so it does not affect the figure.</t>
  </si>
  <si>
    <t>SEN002Landmass affected</t>
  </si>
  <si>
    <t xml:space="preserve">The number of people exposed equals the total population of persons living in the 14 regions of Senegal. This figure was taken from the 2024 IPC current situation from October - December 2024 since it is the most up-to-date source. The reliability of this data is high since the situation on the ground is highly dynamic, and the data is accurate due to recent developments for which there is no updated source. </t>
  </si>
  <si>
    <t>SEN002People exposed</t>
  </si>
  <si>
    <t>The number of people affected corresponds to 22% of the population in the 14 regions of Senegal as the persons concerned are faced with food insecurity crisis. The figure was taken from the Cadre Harmonisé data resources for November 2024. The reliability of this data is high since it is from a reliable source and based on estimate, last year's figure experienced a decrease from the Cadre Harmonisé data resources of November 2023.</t>
  </si>
  <si>
    <t>SEN002People affected</t>
  </si>
  <si>
    <t xml:space="preserve">The number of people in need includes the total of host communities classified in Level 3, in the 14 regions as of November 2024 as reported by the Cadre Harmonisé data resources. This source was chosen because it was the only one reporting IPC PIN figures for the food security crisis. The reliability of this data is medium as it is an estimation as many migrants and host communities remain unregistered due to frequent displacement in Senegal. </t>
  </si>
  <si>
    <t>SEN002People in Need</t>
  </si>
  <si>
    <t xml:space="preserve">According to INFORM SI methodology, the number of people in Level 1 is equal to the people exposed minus the people affected. People in Level 1 from Senegal, can meet their basic needs without employing irreversible coping strategies. The data might have medium reliability as it is likely to be an estimation as many host communities remain unregistered.  </t>
  </si>
  <si>
    <t>SEN002Minimal humanitarian conditions - Level 1</t>
  </si>
  <si>
    <t>The number of people in Level 2 is equal to the people affected minus the people in need. People in the stressed humanitarian level might be facing some difficulties accessing basic services but are able to meet their needs without external assistance.</t>
  </si>
  <si>
    <t>SEN002Stressed humanitarian conditions - Level 2</t>
  </si>
  <si>
    <t xml:space="preserve">According to INFORM Severity Index methodology, the sum of people in levels 3, level 4 and level 5, is equal to the total number of people in need as presented in the 2024 IPC current situation from October - December 2024. Since food needs are reported to be a priority, with high percentages of people in rural areas indicating food as their primary need, ACAPS considered using IPC as a source for the PIN.  However, this option was not preferred since other needs such as health, livelihoods, clean drinking water, and protection are also high for this crisis.
</t>
  </si>
  <si>
    <t>SEN002Moderate humanitarian conditions - Level 3</t>
  </si>
  <si>
    <t xml:space="preserve">Food is the primary need related to the food security crisis in Senegal. November 2024 IPC figures, from the current situation of October - December 2024, provide information on the severe humanitarian conditions affecting people in the 14 regions of the country faced with food insecurity and drought. </t>
  </si>
  <si>
    <t>SEN002Severe humanitarian conditions - Level 4</t>
  </si>
  <si>
    <t>Extreme humanitarian conditions level 5 similar to IPC population phase 5 of the Cadre Harmonisé from a current situation running from October - December 2024, were not registered in the regions of Senegal.</t>
  </si>
  <si>
    <t>SEN002Extreme humanitarian conditions - Level 5</t>
  </si>
  <si>
    <t>ECHO 17/01/2024; USAID 25/09/2023</t>
  </si>
  <si>
    <t>https://reliefweb.int/report/congo/republic-congo-floods-who-ifrc-direction-de-la-meteorologie-echo-daily-flash-17-january-2024; https://reliefweb.int/report/congo/republic-congo-assistance-overview-september-2023</t>
  </si>
  <si>
    <t xml:space="preserve">People displaced by the Complex Crisis in Congo is comprised of Internally Displaced Persons, refugees and asylum seekers from the neighbouring Central African Republic (CAR) and the Democratic Republic of the Congo. This figure was taken from the European Commission's Directorate-General for European Civil Protection and Humanitarian Aid Operations and the US Agency for International Development. This source was chosen because it provided information on people displaced as a result of seasonal flooding in the departments of Likouala, Plateaux, Brazzaville and Pointe-Noire. </t>
  </si>
  <si>
    <t>COG001People displaced</t>
  </si>
  <si>
    <t>ACLED accessed 20/02/2025</t>
  </si>
  <si>
    <t>No fatalities in Congo from the Brazzaville department was recorded in ACLED from August 1st, 2024, to January 31st, 2025,</t>
  </si>
  <si>
    <t>COG001Fatalities reported</t>
  </si>
  <si>
    <t>COG001Fatalities in all crises</t>
  </si>
  <si>
    <t xml:space="preserve">In the Complex Crisis in Congo, 2 population groups are affected; refugees and asylum seekers, and Internally displaced persons. </t>
  </si>
  <si>
    <t>COG001Crisis affected groups</t>
  </si>
  <si>
    <t>UNHCR 08/02/2025</t>
  </si>
  <si>
    <t>https://data.unhcr.org/en/documents/details/114266</t>
  </si>
  <si>
    <t>No evidence that the drought triggered displacement in Southwestern Angola.</t>
  </si>
  <si>
    <t>AGO002People displaced</t>
  </si>
  <si>
    <t xml:space="preserve">In the Drought Crisis in Southwestern Angola, the local community is affected. </t>
  </si>
  <si>
    <t>AGO002Crisis affected groups</t>
  </si>
  <si>
    <t>UNHCR 20/01/2025</t>
  </si>
  <si>
    <t>https://data.unhcr.org/en/documents/details/113945</t>
  </si>
  <si>
    <t>People displaced by the conflict in Northern Benin precisely in the Alibori and Atacora regions, is comprised of IDPs, refugees and asylum seekers. This figure was taken from the UNHCR data portal of January 2025. This source was chosen because it provides regular monthly updates on the number of people displaced for each driver. The reliability of the information is high since the data is recent as it is based on direct counts of people still living in hosting centres even though the context is quite dynamic with some sporadic non-state armed group attacks.</t>
  </si>
  <si>
    <t>BEN002People displaced</t>
  </si>
  <si>
    <t xml:space="preserve">The figure includes the total number of fatalities in the conflict in Northern Benin precisely in the Alibori and Atacora regions according to ACLED from August 1st, 2024, to January 31st, 2025, from all types of events (such as battles, violence against civilians, explosions or remote violence, riots, protests, and strategic developments) and by all perpetrators (state or non-state). The fatalities in the ACLED dataset relate exclusively to violent incidents. </t>
  </si>
  <si>
    <t>BEN002Fatalities reported</t>
  </si>
  <si>
    <t>BEN002Fatalities in all crises</t>
  </si>
  <si>
    <t>The conflict in Northern Benin affects three population groups: Internally Displaced Persons, refugees and asylum seekers and the host population in the Alibori and Atacora regions</t>
  </si>
  <si>
    <t>BEN002Crisis affected groups</t>
  </si>
  <si>
    <t>People displaced by the conflict in Northern Togo precisely in the Savanes region, is comprised of Internally Displaced Persons, refugees and asylum seekers. This figure was taken from the UNHCR data portal of January 2025. This source was chosen because it provides regular monthly updates on the number of people displaced for each driver. The reliability of the data is medium since the country constantly experiences Non-state armed groups attacks which remain difficult to access therefore it is likely to be an underestimation of the total number of people displaced.</t>
  </si>
  <si>
    <t>TGO002People displaced</t>
  </si>
  <si>
    <t xml:space="preserve">The figure includes the total number of fatalities in the conflict in Northern Togo precisely in the Savanes region according to ACLED from August 1st, 2024, to January 31st, 2025, from all types of events (such as battles, violence against civilians, explosions or remote violence, riots, protests, and strategic developments) and by all perpetrators (state or non-state). The fatalities in the ACLED dataset relate exclusively to violent incidents. </t>
  </si>
  <si>
    <t>TGO002Fatalities reported</t>
  </si>
  <si>
    <t>TGO002Fatalities in all crises</t>
  </si>
  <si>
    <t xml:space="preserve">The conflict in Northern Togo affects three population groups: Internally Displaced Persons, refugees and asylum seekers and the host population in the Savanes region. </t>
  </si>
  <si>
    <t>TGO002Crisis affected groups</t>
  </si>
  <si>
    <t>Worldometer accessed 02/27/2025</t>
  </si>
  <si>
    <t>https://www.worldometers.info/world-population/mali-population/</t>
  </si>
  <si>
    <t>This is the population of residents in Mali, including refugees, returnees, internally displaced populations.  The source is chosen instead of the World Bank as it provides more up-to-date figures and considers population growth and cross-border movement.</t>
  </si>
  <si>
    <t>MLI001Total population</t>
  </si>
  <si>
    <t>World Bank accessed 02/27/202</t>
  </si>
  <si>
    <t>https://data.worldbank.org/indicator/AG.LND.TOTL.K2?locations=ML</t>
  </si>
  <si>
    <t xml:space="preserve">Insecurity and violence affect the entire country.  Considering this, the crisis is considered to affect the entire landmass area. The source date is from 2022, but the landmass areas has not notably changed over time. </t>
  </si>
  <si>
    <t>MLI001Landmass affected</t>
  </si>
  <si>
    <t>The number of people exposed corresponds to the total population of Mali. This figure is taken from Worldometer. It is valid as of February 2025. This source was chosen because it provides a comprehensive population figure that includes population growth and cross-border movement. The reliability of this data is high because it is up to date and relies on United Nations data.</t>
  </si>
  <si>
    <t>MLI001People exposed</t>
  </si>
  <si>
    <t>The number of people affected corresponds to the total population of Mali. This figure is taken from Worldometer. It is valid as of February 2025. This source was chosen because it provides a comprehensive population figure that includes population growth and cross-border movement. The reliability of this data is high because it is up to date and relies on United Nations data.</t>
  </si>
  <si>
    <t>MLI001People affected</t>
  </si>
  <si>
    <t>UNHCR 14/02/2025</t>
  </si>
  <si>
    <t>https://data.unhcr.org/en/documents/details/114419</t>
  </si>
  <si>
    <t>People displaced in Mali is comprised of  refugees and asylum seekers, the large majority coming from Burkina Faso and Niger,Malian refugees in asylum countries, refugee returnees, IDPs and IDP returnees. This is the latest figure provided by UNHCR. This source was chosen because it provides regular updates to the numbers of IDPs, refugees, and returnees. The reliability of this data is high as the figures are based on direct counts rather than estimates or projections, providing high accuracy.</t>
  </si>
  <si>
    <t>MLI001People displaced</t>
  </si>
  <si>
    <t>MLI001Injuries reported</t>
  </si>
  <si>
    <t>The figure includes the total number of fatalities in Mali according to the ACLED from August 1st, 2024, to January 31st, 2025, from all types of events (such as battles, violence against civilians, explosions or remote violence, riots, protests, and strategic developments) and by all perpetrators (state or non-state). The fatalities in the ACLED dataset relate exclusively to violent incidents.</t>
  </si>
  <si>
    <t>MLI001Fatalities reported</t>
  </si>
  <si>
    <t>MLI001Fatalities in all crises</t>
  </si>
  <si>
    <t>OCHA 21/01/2025; OCHA 31/01/2025;</t>
  </si>
  <si>
    <t>https://reliefweb.int/report/mali/mali-besoins-humanitaires-et-plan-de-reponse-2025-janvier-2025; https://data.humdata.org/dataset/mali-jiaf-humanitarian-needs-people-in-need-and-severity;</t>
  </si>
  <si>
    <t>The total number of people in need is calculated by severity by area, using the JIAF 2025 figures provided on HDX. The assessed PIN by area is 6,152,338 compared to around 6.4m people in need as written in the published Humanitarian Response Plan. The source was chosen as it provides the severity by area. Kayes and Kenieba (admin 2) do not have severity classifications. These populations have been included in the calculation for severity level 3, with most of the people in need of nutrition assistance in these two areas, their needs could be more severe however there is not enough information to support this assumption. The reliability of the data is medium due to the discrepency  between the HNRP published (pdf) total PIN and the summation of all severity PINs in the JIAF severity breakdown (HDX excel file), as well as that using severity by area may not capture changes in needs at the household level.</t>
  </si>
  <si>
    <t>MLI001People in Need</t>
  </si>
  <si>
    <t>According to INFORM SI methodology, the number of people in Level 1 is equal to the people exposed minus the people affected. Since the whole population is affected, there are no people in Level 1. According to the prioritisation approach, the reliability is Medium as this is based on estimations by UN data and may not account for sudden changes in the context</t>
  </si>
  <si>
    <t>MLI001Minimal humanitarian conditions - Level 1</t>
  </si>
  <si>
    <t xml:space="preserve">According to INFORM SI methodology, the number of people in Level 2 is equal to the people affected minus the people in need. People in Level 2 might be facing some difficulties accessing basic services but are able to meet their needs without external assistance. This approach is assigned as medium reliability because despite that the most recent HNO/HRP/HNRP, which incorporate multi-sectoral assessments has been used. However, given the fluid nature of humanitarian crises, severity levels may not fully capture sudden changes in needs. </t>
  </si>
  <si>
    <t>MLI001Stressed humanitarian conditions - Level 2</t>
  </si>
  <si>
    <t xml:space="preserve">According to INFORM Severity Index methodology, the sum of people in levels 3, 4 and 5 is equal to the total number of people in need. Level 4 and 5 are taken directly from teh JIAF severity by area breakdown accessed on HDX. The difference between teh total PIN and the sum of level 4 and 5 is used for the level 3 PIN. Level 3 also includes the two people in need figures for two areas in Kayes that did not have a severity classification, assuming that their multisectoral needs represent shortages and accessibility problems however they are not lifethreatening. This approach is assigned as medium reliability because of the discrepency in the PIN figures between the PDF and HDX total PIN figures but also that assessing needs by area may not fully capture nor represent changes in levels of humanitarian need. </t>
  </si>
  <si>
    <t>MLI001Moderate humanitarian conditions - Level 3</t>
  </si>
  <si>
    <t xml:space="preserve">According to INFORM Severity Index methodology, the sum of people in levels 3, 4 and 5 is equal to the total number of people in need. The number of people in Level 4 is a calculated percentage of the overall PIN based on severity by area as provided by OCHA Mali on HDX. This approach is assigned as medium reliability because despite that the most recent HNO/HRP/HNRP, which incorporate multi-sectoral assessments has been used. However, given the fluid nature of humanitarian crises, severity levels may not fully capture sudden changes in needs. </t>
  </si>
  <si>
    <t>MLI001Severe humanitarian conditions - Level 4</t>
  </si>
  <si>
    <t xml:space="preserve">According to INFORM Severity Index methodology, the sum of people in levels 3, 4 and 5 is equal to the total number of people in need. The number of people in Level 5 is a calculated percentage of the overall PIN based on severity by area as provided by OCHA Mali on HDX. This approach is assigned as medium reliability because despite that the most recent HNO/HRP/HNRP, which incorporate multi-sectoral assessments has been used. However, given the fluid nature of humanitarian crises, severity levels may not fully capture sudden changes in needs. </t>
  </si>
  <si>
    <t>MLI001Extreme humanitarian conditions - Level 5</t>
  </si>
  <si>
    <t>UNHCR 14/02/2025; Mali HNRP 2025 01/21/2025</t>
  </si>
  <si>
    <t>MLI001Crisis affected groups</t>
  </si>
  <si>
    <t>World Population Review 1/7/2024</t>
  </si>
  <si>
    <t>https://worldpopulationreview.com/countries/burkina-faso</t>
  </si>
  <si>
    <t>This is the population of Burkina Faso in 2024 using the World Population Review as a source. This has been chosen over the World Bank and other local sources as it provides more recent figures and considers population growth, internal displacement, and migration into and out of the country.</t>
  </si>
  <si>
    <t>BFA002Total population</t>
  </si>
  <si>
    <t>https://data.worldbank.org/indicator/AG.LND.TOTL.K2?locations=BF</t>
  </si>
  <si>
    <t>The entire country is affected by a conflict crisis. Considering this, Burkina Faso has a landmass of 273,600 sq. km according to the World Bank statistics. The source is old but the landmass areas are almost fixed over time so it does not affect the figure.</t>
  </si>
  <si>
    <t>BFA002Landmass affected</t>
  </si>
  <si>
    <t>OCHA 13/12/2024</t>
  </si>
  <si>
    <t>https://humanitarianaction.info/plan/1259</t>
  </si>
  <si>
    <t>People exposed to the conflict crisis in Burkina Faso include; host communities, refugees, asylum seekers, IDPs, and returnees situated in the 13 regions of the country. Burkina Faso is experiencing insecurity at the national level which makes the entire population exposed to armed group attacks as presented by the Humanitarian Response Plan. According to the inform severity index methodology note published by the Joint Research Centre, this figure also represents the total of the severity breakdown from level 1 to 5 (Level 1+2+3+4+5).</t>
  </si>
  <si>
    <t>BFA002People exposed</t>
  </si>
  <si>
    <t>OCHA 13/03/2024</t>
  </si>
  <si>
    <t>https://humanitarianaction.info/plan/1179</t>
  </si>
  <si>
    <t>This figure represent a 41.6% of the entire population who are affected by the crisis as given by the Burkina Faso HRP for the year 2024. The 2025 HRP was also considered but it did not have values for people affected. We scored this source as medium because it is slightly outdated.</t>
  </si>
  <si>
    <t>BFA002People affected</t>
  </si>
  <si>
    <t xml:space="preserve">People displaced by the conflict in Burkina Faso is comprised of refugees and asylum seekers, and Internally Displaced Persons. This figure was taken from the UNHCR data portal of January 2025. This source was chosen because it provides regular monthly updates on the number of people displaced for each driver. The reliability of the information is high since the data is recent as it is based on direct counts of people still living in hosting centres even though the context is quite dynamic with some sporadic non-state armed group attacks. </t>
  </si>
  <si>
    <t>BFA002People displaced</t>
  </si>
  <si>
    <t>BFA002Injuries reported</t>
  </si>
  <si>
    <t>The figure includes the total number of fatalities in Burkina Faso according to ACLED from August 1st, 2024, to January 31st, 2025, from all types of events (such as battles, violence against civilians, explosions or remote violence, riots, protests, and strategic developments) and by all perpetrators (state or non-state). The fatalities in the ACLED dataset relate exclusively to violent incidents.</t>
  </si>
  <si>
    <t>BFA002Fatalities reported</t>
  </si>
  <si>
    <t>BFA002Fatalities in all crises</t>
  </si>
  <si>
    <t>https://reliefweb.int/attachments/72efa2eb-589f-4c82-8ba7-ccae1f6cc19f/BFA%20HNRP_2025__Decembre_2024.pdf</t>
  </si>
  <si>
    <t>The number of people in need is taken from the HNRP 2025 available on page 18. These are people in need of humanitarian assistance in the sectors of education, food security, WASH, shelter, general protection, livelihood, and health, in the 13 regions of Burkina Faso.</t>
  </si>
  <si>
    <t>BFA002People in Need</t>
  </si>
  <si>
    <t>OCHA 13/12/2024; OCHA 13/03/2024</t>
  </si>
  <si>
    <t>https://reliefweb.int/attachments/72efa2eb-589f-4c82-8ba7-ccae1f6cc19f/BFA%20HNRP_2025__Decembre_2024.pdf; https://humanitarianaction.info/plan/1179</t>
  </si>
  <si>
    <t>The level 1 humanitarian condition as outlined by the inform severity index methodology note, is obtained through a difference between people exposed and people affected (people exposed - people affected) which will provide the total of 13,707,200 people. Hence, in the case of BFA002, it corresponds to total population (people exposed) - PIN levels 2+3+4+5 from latest HNO/HNRP 2024 and 2025 (people affected).</t>
  </si>
  <si>
    <t>BFA002Minimal humanitarian conditions - Level 1</t>
  </si>
  <si>
    <t xml:space="preserve">According to the INFORM severity index methodology, people facing stressed humanitarian conditions or Level 2 = People affected - People in Need (PIN). The reliabilty is assigned as medium because despite that the most recent HNO/HRP/HNRP, which incorporate multi-sectoral assessments has been used. However, given the fluid nature of humanitarian crises, severity levels may not fully capture sudden changes in needs. </t>
  </si>
  <si>
    <t>BFA002Stressed humanitarian conditions - Level 2</t>
  </si>
  <si>
    <t xml:space="preserve">HNRP  2025 contain the disaggregation of PIN by severity needed for the INFORM Severity Index, however the PiN figure provided  (5.9M) is a combination of all the seveirty levels. According to INFORM Severity Index methodology, the sum of people in levels 3, 4 and 5 is equal to the total number of people in need. The number of people in level 4 was provided by OCHA's HNRP page 18 and there was no people classified in level 5. To estimate the number of people in level 3 = (PIN - people in level 4) = (5,900,000-1,600,000)=4,300,000. This approach is assigned as medium reliability because despite that the most recent HNO/HRP/HNRP, which incorporate multi-sectoral assessments has been used. However, given the fluid nature of humanitarian crises, severity levels may not fully capture sudden changes in needs. </t>
  </si>
  <si>
    <t>BFA002Moderate humanitarian conditions - Level 3</t>
  </si>
  <si>
    <t xml:space="preserve">The number of people in level 4 was taken from HNRP 2025 page 18. This approach is assigned as medium reliability because despite that the most recent HNO/HRP/HNRP, which incorporate multi-sectoral assessments has been used. However, given the fluid nature of humanitarian crises, severity levels may not fully capture sudden changes in needs. </t>
  </si>
  <si>
    <t>BFA002Severe humanitarian conditions - Level 4</t>
  </si>
  <si>
    <t>https://data.humdata.org/dataset/burkina-faso-humanitarian-needs-overview?</t>
  </si>
  <si>
    <t xml:space="preserve">The HNRP inter-cluster needs severity analysis did not identify any district in catastrophic severity (phase 5). Additionally the reliabilty is assigned as medium because despite that the most recent HNO/HRP/HNRP, which incorporate multi-sectoral assessments has been used. However, given the fluid nature of humanitarian crises, severity levels may not fully capture sudden changes in needs. </t>
  </si>
  <si>
    <t>BFA002Extreme humanitarian conditions - Level 5</t>
  </si>
  <si>
    <t>In the Conflict in Burkina Faso, 3 population groups are affected: IDPs, refugees and asylum seekers population in the 13 regions of Burkina Faso. However, this might not be the situation on the ground since there is a probability that there are returnees and some host population affected. Therefore we scored the source as medium on reliability</t>
  </si>
  <si>
    <t>BFA002Crisis affected groups</t>
  </si>
  <si>
    <t>https://humanitarianaction.info/plan/1256</t>
  </si>
  <si>
    <t>This is the population of the Central African Republic in 2024 using the 2025 HNRP. This source has been chosen over the World Bank and other local sources as it provides more recent figures and can be used to accuratelly calculate level 1-5 PIN as given in the HNRP 2024 and avoid discrepancies.</t>
  </si>
  <si>
    <t>CAF001Total population</t>
  </si>
  <si>
    <t>World Bank accessed 28/02/205</t>
  </si>
  <si>
    <t>https://data.worldbank.org/indicator/AG.SRF.TOTL.K2?locations=CF</t>
  </si>
  <si>
    <t xml:space="preserve">The entire country is affected by a complex crisis. Considering this, the Central African Republic has a landmass of 622,980 sq. km according to the World Bank  statistics. The source is old but the landmass areas are almost fixed over time so it does not affect the figure.
</t>
  </si>
  <si>
    <t>CAF001Landmass affected</t>
  </si>
  <si>
    <t>The number of people exposed corresponds to the total population of the country. This figure is taken from HNRP 2025 covering the year 2024.  The reliability of this source is medium because the situation on the ground is highly dynamic, and the data may no longer be accurate due to recent developments for which there is no updated source</t>
  </si>
  <si>
    <t>CAF001People exposed</t>
  </si>
  <si>
    <t>HDX 13/12/2024</t>
  </si>
  <si>
    <t>https://data.humdata.org/dataset/a67bc3cb-86ab-4fa6-8ba0-306bb2997ff3/resource/eb0f228a-856a-4751-bac8-7aee80111e2f/download/jiaf_car_2025.xlsx</t>
  </si>
  <si>
    <t>This figure is taken from HDX 2025 covering the year 2024.  The reliability of this source is medium because the situation on the ground is highly dynamic, and the data may no longer be accurate due to recent developments in 2025 for which there is no updated source. Since the entire country is exposed to the complex crisis, Almost the entire population is considered affected.</t>
  </si>
  <si>
    <t>CAF001People affected</t>
  </si>
  <si>
    <t>The figures reported reflect the number of refugees from the Central African Republic in neighbouring countries (Cameroon, Chad, Congo, the Democratic Republic of Congo, Sudan, and South Sudan) (683,839) and of the IDPs within the Central African Republic ( 469,892), refugees in CAR (45,114), asylum seekers in CAR ( 8,280), returnees in CAR ( 19,751) and returned IDPs in CAR ( 151,185). This figure was taken from the UNHCR data portal of January 2025. This source was chosen because it provides regular monthly updates on the number of people displaced for each driver. The reliability of the information is Medium since there might be a double count in displacement numbers given that there are CAR refugees in different countries as well as other refugees in CAR.</t>
  </si>
  <si>
    <t>CAF001People displaced</t>
  </si>
  <si>
    <t>CAF001Injuries reported</t>
  </si>
  <si>
    <t>The figure includes the total number of fatalities in the Central African Republic according to ACLED from August 1st, 2024, to January 31st, 2025, from all types of events (such as battles, violence against civilians, explosions or remote violence, riots, protests, and strategic developments) and by all perpetrators (state or non-state actors). The fatalities in the ACLED dataset relate exclusively to violent incidents.</t>
  </si>
  <si>
    <t>CAF001Fatalities reported</t>
  </si>
  <si>
    <t>CAF001Fatalities in all crises</t>
  </si>
  <si>
    <t>HDX 13/12/2024; OCHA 27/12/2024</t>
  </si>
  <si>
    <t>https://data.humdata.org/dataset/ssd-jiaf-humanitarian-needs-pin-and-severity; https://humanitarianaction.info/plan/1256</t>
  </si>
  <si>
    <t>The number of people in need is taken from the HDX 2025. HDX figure is used here as it provided breakdown of area severity levels of the people in need and due to lack of suitable alternative source that mirror the current situation of the complex crisis in south sudan. 2025 HNRP people in need figure( 2.4M) was also considered but it has a rounded of figure which leaves 40,338 people out. The HNRP also did not provide the severity levels of the people in need and hence not possible to compute the severity levels. Its reliabilty is indicated as low because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t>
  </si>
  <si>
    <t>CAF001People in Need</t>
  </si>
  <si>
    <t>OCHA 27/12/2024; HDX 13/12/2024</t>
  </si>
  <si>
    <t>https://humanitarianaction.info/plan/1256; https://data.humdata.org/dataset/a67bc3cb-86ab-4fa6-8ba0-306bb2997ff3/resource/eb0f228a-856a-4751-bac8-7aee80111e2f/download/jiaf_car_2025.xlsx</t>
  </si>
  <si>
    <t>According to INFORM severity index methodology, the number of people facing Minimal humanitarian conditions or in Level 1= People exposed - People affected. The reliabilty is  adjusted to low because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t>
  </si>
  <si>
    <t>CAF001Minimal humanitarian conditions - Level 1</t>
  </si>
  <si>
    <t>Stressed humanitarian conditions or Level 2 = People Affected - People in Need (PIN). The reliabilty is  adjusted to low because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t>
  </si>
  <si>
    <t>CAF001Stressed humanitarian conditions - Level 2</t>
  </si>
  <si>
    <t>According to INFORM Severity Index methodology, the sum of people in levels 3, 4 and 5 is equal to the total number of people in need (2,440,338). To estimate the number of people in level 3 severity distribution, we subtracted the number of people in need from the number of people experiencing the humanitarian conditions at level 4 (picked the figure directly from the 2024 HDX). Also according to the same methodology, people identified as in need must be recorded in Level 3 or above. However, the HDX provides more people at level 3 (3,072,970), this may be due to overestimation and/or double counting. Therefore, this source is given a low reliability score because there might be an under/over-estimate. Also given the complexity of the crises, the accuracy of these estimates remains uncertain.</t>
  </si>
  <si>
    <t>CAF001Moderate humanitarian conditions - Level 3</t>
  </si>
  <si>
    <t>According to INFORM Severity Index methodology, the sum of people in levels 3, 4 and 5 is equal to the total number of people in need. To estimate the severity distribution of the people in need at level 4, we took this figure directly from the HDX 2024. This approach is assigned as low reliability. Although HNO/HRP/HNRPs incorporate multi-sectoral assessments to calculate severity levels by area, this approach may not fully capture what is happening at the admin 3 level. The severity per area for the people in need might be an under/over-estimate. Also given the complexity of the crises, the accuracy of these estimates remains uncertain.</t>
  </si>
  <si>
    <t>CAF001Severe humanitarian conditions - Level 4</t>
  </si>
  <si>
    <t>There are no people classified in level 5. No reliable and up to date source to show number of people in level 5. That is the reason behind the Low reliability</t>
  </si>
  <si>
    <t>CAF001Extreme humanitarian conditions - Level 5</t>
  </si>
  <si>
    <t xml:space="preserve">In the Complex Crisis of the Central African Republic, 4 population groups are affected: IDPs, refugees and asylum seekers, returnees and the host population in the 17 departments of the country. </t>
  </si>
  <si>
    <t>CAF001Crisis affected groups</t>
  </si>
  <si>
    <t>OCHA 26/02/2025</t>
  </si>
  <si>
    <t>https://humanitarianaction.info/plan/1261</t>
  </si>
  <si>
    <t>This is the population of the Democratic Republic of Congo in 2024 using Humanitarian Action as a source. This has been chosen over the World Population Review because it gives a lesser figure (110,644,577) compared to the NNRP 2025. The HNRP also provides more recent figures which are usefull in accuratelly calculating level 1-5 PIN to avoid discrepancies. The source is considered to have a medium reliability because it does not consider the net population of immigrants.</t>
  </si>
  <si>
    <t>COD001Total population</t>
  </si>
  <si>
    <t>https://data.worldbank.org/indicator/AG.LND.TOTL.K2?locations=CD</t>
  </si>
  <si>
    <t>The entire country is affected by a complex crisis. Considering this, the Democratic Republic of Congo has a landmass of 2,267,050sq. km, according to the statistics of the World Bank. The source is old but the landmass areas are almost fixed over time so it does not affect the figure.</t>
  </si>
  <si>
    <t>COD001Landmass affected</t>
  </si>
  <si>
    <t>The number of people exposed corresponds tothe total population of the country. This figure is taken from HNRP 2025 covering the year 2025. The reliability of this source is medium because the situation on the ground is highly dynamic, and the data may no longer be accurate due to recent developments for which there is no updated source.</t>
  </si>
  <si>
    <t>COD001People exposed</t>
  </si>
  <si>
    <t>https://data.humdata.org/dataset/78260bb2-322c-4888-992c-9cb558e5fb66/resource/315ebe17-a4dc-4ff9-8edf-0300d507daf9/download/jiaf_drc_2025.xlsx</t>
  </si>
  <si>
    <t xml:space="preserve">This figure is taken from HDX 2025 covering the year 2025.  The reliability of this source is medium becuse the situation on the ground is highly dynamic, and the data may no longer be accurate due to recent developments for which there is no updated source. </t>
  </si>
  <si>
    <t>COD001People affected</t>
  </si>
  <si>
    <t>https://data.unhcr.org/en/documents/details/114444</t>
  </si>
  <si>
    <t xml:space="preserve">People displaced by the complex crisis in the Democratic Republic of Congo is comprised of Internally Displaced Persons, refugees and asylum seekers, and returnees. This figure was taken from the UNHCR data portal of January 2025. This source was chosen because it provides regular monthly updates on the number of people displaced for each driver. The reliability of the information is medium since the data has an update delay of one month as it is based on direct counts of people still living in hosting centres even though the context is quite dynamic with some sporadic non-state armed group attacks. </t>
  </si>
  <si>
    <t>COD001People displaced</t>
  </si>
  <si>
    <t>COD001Injuries reported</t>
  </si>
  <si>
    <t>The figure includes the total number of fatalities in the complex crises in DRC according to ACLED from August 1st, 2024, to January 31st, 2025, from all types of events (such as battles, violence against civilians, explosions or remote violence, riots, protests, and strategic developments) and by all perpetrators (state or non-state). The fatalities in the ACLED dataset relate exclusively to violent incidents.</t>
  </si>
  <si>
    <t>COD001Fatalities reported</t>
  </si>
  <si>
    <t>COD001Fatalities in all crises</t>
  </si>
  <si>
    <t>OCHA 26/02/2025; HDX 13/12/2024</t>
  </si>
  <si>
    <t>https://humanitarianaction.info/plan/1261; https://data.humdata.org/dataset/78260bb2-322c-4888-992c-9cb558e5fb66/resource/315ebe17-a4dc-4ff9-8edf-0300d507daf9/download/jiaf_drc_2025.xlsx</t>
  </si>
  <si>
    <t>The number of people in need is taken from the HNRP 2025 available on page 2. However the HNRP figure (21.2M) is rounded off therefore, we used the HDX Excel JIAF figure to estimate severity distribution levels acurately. The HNRP figure corresponds to the JIAF PiN ( 20,565,416) + refugees PiN ( 676,351 ) which equals to 21,241,767. This approach is assigned as medium reliability because despite that the most recent HNO/HRP/HNRP, which incorporate multi-sectoral assessments has been used. However, given the fluid nature of humanitarian crises, severity levels may not fully capture sudden changes in needs.</t>
  </si>
  <si>
    <t>COD001People in Need</t>
  </si>
  <si>
    <t>COD001Minimal humanitarian conditions - Level 1</t>
  </si>
  <si>
    <t>COD001Stressed humanitarian conditions - Level 2</t>
  </si>
  <si>
    <t xml:space="preserve">According to INFORM Severity Index methodology, the sum of people in levels 3, 4 and 5 is equal to the total number of people in need. To estimate the number of people in level 3 severity distribution, we substracted the number of people in need with the number of people experiencing the humanitarian conditions at level 4 (picked the figure directly from HDX 2025 for DRC). Also according to the same methodology, People identified as in need must be recorded in Level 3 or above. This approach was chosen because the 2025 HRNP for DRC has not given specific figures for people in different levels of humanitarian conditions. However we scored this HDX approach as low since it provided severity levels for admin 3 areas but around 20 Admin 3 areas were missing at the severity level but present in PiN figures. We also considered the latest IPC for DRC but it only analyzed 22% of the total population of DRC. </t>
  </si>
  <si>
    <t>COD001Moderate humanitarian conditions - Level 3</t>
  </si>
  <si>
    <t>To estimate the number of people in severity level 4, we calculated the numbers in all Admin 3 areas in DRC that matched level 4. However around 20 Admin 3 areas were missing hence making the source reliability as low because it does not represent the ground situation of the whole country.</t>
  </si>
  <si>
    <t>COD001Severe humanitarian conditions - Level 4</t>
  </si>
  <si>
    <t xml:space="preserve">No reliable and up to date source to show number of people in level 5. This approach is assigned as low reliability.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 </t>
  </si>
  <si>
    <t>COD001Extreme humanitarian conditions - Level 5</t>
  </si>
  <si>
    <t>UNHCR 17/02/2025</t>
  </si>
  <si>
    <t xml:space="preserve">In the complex crisis in the Democratic Republic of Congo, 4 population groups are affected: IDPs, refugees and asylum seekers, returnees and the host population in the 26 provinces. </t>
  </si>
  <si>
    <t>COD001Crisis affected groups</t>
  </si>
  <si>
    <t>World Bank accessed 02/28/2025</t>
  </si>
  <si>
    <t>https://data.worldbank.org/indicator/SP.POP.TOTL?locations=TD</t>
  </si>
  <si>
    <t>This is the population of Chad in 2023 using the World Bank as a source. This has been chosen over the World Population Review and other local sources as it provides more recent figures and considers population growth, internal displacement, and migration into and out of the country.Although the World Bank has not updated the figure since 2023, the figure is very close to the total population used by the UN for the 2025 HNRP.</t>
  </si>
  <si>
    <t>TCD001Total population</t>
  </si>
  <si>
    <t>https://data.worldbank.org/indicator/AG.LND.TOTL.K2?locations=TD</t>
  </si>
  <si>
    <t>The entire country is affected by conflict, displacement and natural hazards. Considering this, Chad has a landmass of 1259200 sq. km, according to the statistics of the World Bank. The source is old but the landmass areas are almost fixed over time so it does not affect the figure.</t>
  </si>
  <si>
    <t>TCD001Landmass affected</t>
  </si>
  <si>
    <t xml:space="preserve">The number of people exposed corresponds to the total population of Chad. Chad is facing a humanitarian crisis whose drivers include climatic shocks and persistent insecurity entrenching socioeconomic challenges, as well as significant access constraints to humanitarian assistance and social services.This figure is taken from the World Bank as it based on multiple sources including UN data and national statistics offices. The reliability of this data is high because it is up to date.  </t>
  </si>
  <si>
    <t>TCD001People exposed</t>
  </si>
  <si>
    <t xml:space="preserve">The number of people affected corresponds to the total population of Chad. Chad is facing a humanitarian crisis whose drivers include climatic shocks and persistent insecurity entrenching socioeconomic challenges, as well as significant access constraints to humanitarian assistance and social services.This figure is taken from the World Bank as it based on multiple sources including UN data and national statistics offices. The reliability of this data is high because it is up to date.  </t>
  </si>
  <si>
    <t>TCD001People affected</t>
  </si>
  <si>
    <t>UNHCR 6/11/2024; UNHCR 7/1/2025</t>
  </si>
  <si>
    <t>https://data.unhcr.org/en/documents/details/112314; https://data.unhcr.org/en/documents/details/113677</t>
  </si>
  <si>
    <t xml:space="preserve">People displaced by the complex crisis in Chad is comprised of Internally Displaced Persons, refugees, asylum seekers, and returnees. This figure was taken from the UNHCR data portal of November 2024 and January 2025. This source was chosen because it provides regular monthly updates on the number of people displaced. The reliability of the information is high since the data is recent as it is based on direct counts of people still living in hosting centres even though the context is quite dynamic with some sporadic non-state armed group attacks within the country. </t>
  </si>
  <si>
    <t>TCD001People displaced</t>
  </si>
  <si>
    <t>TCD001Injuries reported</t>
  </si>
  <si>
    <t xml:space="preserve">The figure includes the total number of fatalities in the complex crisis in Chad precisely in the 8 regions affected by the 3 sub-crises according to ACLED from August 1st, 2024, to January 31st, 2025, from all types of events (such as battles, violence against civilians, explosions or remote violence, riots, protests, and strategic developments) and by all perpetrators (state or non-state). The fatalities presented by ACLED exclude the regions of Ennedi Est and Salamat which is also affected by the complex crisis in Chad. The fatalities in the ACLED dataset relate exclusively to violent incidents.  </t>
  </si>
  <si>
    <t>TCD001Fatalities reported</t>
  </si>
  <si>
    <t>TCD001Fatalities in all crises</t>
  </si>
  <si>
    <t>Chad 2025 HNRP 02/06/2025</t>
  </si>
  <si>
    <t>https://reliefweb.int/report/chad/tchad-besoins-humanitaires-et-plan-de-reponse-janvier-2025?_gl=1*1phd1me*_ga*MjA2MTUwMDgzOC4xNzQwNTY1NjAw*_ga_E60ZNX2F68*MTc0MDczODkzOS44LjAuMTc0MDczODkzOS42MC4wLjA.</t>
  </si>
  <si>
    <t xml:space="preserve">The number of people in need is taken from the 2025 Humanitarian Needs and Response Plan (02/06/2025). This source was chosen because they it is the most reliable and represents multisectoral and intersectoral needs across the entire country. The figure is cross-checked with OCHA’s Humanitarian Action publications and PIN by severity using the JIAF framework on HDX. PIN by severity according to the JIAF framework sums up to a total PIN of 6.9m. This may be due to access restrictions impeding access to all admin 2 areas. As a result, the PIN as published in the HNRP document is used. </t>
  </si>
  <si>
    <t>TCD001People in Need</t>
  </si>
  <si>
    <t>TCD001Minimal humanitarian conditions - Level 1</t>
  </si>
  <si>
    <t>World Bank accessed 02/28/2025, Chad 2025 HNRP 02/06/2025</t>
  </si>
  <si>
    <t xml:space="preserve">According to INFORM SI methodology, the number of people in Level 2 is equal to the people affected minus the people in need.  The reliability is medium due to difficulties in assessing all households' needs by severity using the JIAF framework. The total PIN by severity in the JIAF assessment in HDX is different to that published in the HNRP. </t>
  </si>
  <si>
    <t>TCD001Stressed humanitarian conditions - Level 2</t>
  </si>
  <si>
    <t>Chad 2025 HNRP 02/06/2025; TCD JIAF 2025 HDX accessed 02/28/2025</t>
  </si>
  <si>
    <t>https://data.humdata.org/dataset/tcd-jiaf-humanitarian-needs-pin-and-severity</t>
  </si>
  <si>
    <t>According to INFORM Severity Index methodology, the sum of people in levels 3, 4 and 5 is equal to the total number of people in need. To estimate the severity distribution of the people in need ACAPS used the PIN severity breakdown according to the JIAF framework as found on HDX. The number of people in Level 3 is calculated based on the total PiN in the HNRP as of February 2025. The reliability of this data is medium because despite that the most recent HNO/HRP/HNRP, which incorporates multi-sectoral assessments has been used, calculating PIN by severity does not provide an exact figure on people in need.</t>
  </si>
  <si>
    <t>TCD001Moderate humanitarian conditions - Level 3</t>
  </si>
  <si>
    <t>Chad 2025 HNRP 02/06/2025; TCD JIAF 2025 HDX accessed 02/28/2026</t>
  </si>
  <si>
    <t xml:space="preserve">According to INFORM Severity Index methodology, the sum of people in levels 3, 4 and 5 is equal to the total number of people in need. The number of people in Level 4 is the summation of all people in need living in areas classified as severity level 4 in the HRP JIAF assessment on HDX.  The reliability of this data is medium due to potential methodological issues with calculating severity by area rather than by household and that not all areas were likley assessed. </t>
  </si>
  <si>
    <t>TCD001Severe humanitarian conditions - Level 4</t>
  </si>
  <si>
    <t>Chad 2025 HNRP 02/06/2025; TCD JIAF 2025 HDX accessed 02/28/2027</t>
  </si>
  <si>
    <t xml:space="preserve">According to INFORM Severity Index methodology, the sum of people in levels 3, 4 and 5 is equal to the total number of people in need. The number of people in Level 5 is the summation of all people in need living in areas classified as severity level 4 in the HRP JIAF assessment on HDX. The reliability of this data is medium due to potential methodological issues with calculating severity by area rather than by household and that not all areas were likley assessed. </t>
  </si>
  <si>
    <t>TCD001Extreme humanitarian conditions - Level 5</t>
  </si>
  <si>
    <t>In the complex crisis in Chad, 4 population groups are affected: IDPs, refugees and asylum seekers, returnees and the host population in the 9 regions affected by the sub-crises; Ennedi Est, Lac, Logone Oriental, Mandoul, Moyen-Chari, Salamat, Sila, Ouaddai and the Wadi Fira region.</t>
  </si>
  <si>
    <t>TCD001Crisis affected groups</t>
  </si>
  <si>
    <t xml:space="preserve">This is the population of Chad in 2023 using the World Bank as a source. This has been chosen over the World Population Review and other local sources as it provides more recent figures and considers population growth, internal displacement, and migration into and out of the country. </t>
  </si>
  <si>
    <t>TCD003Total population</t>
  </si>
  <si>
    <t xml:space="preserve">This figure includes the square kilometres of the Lac province affected by displacement of refugees and Internally Displaced Persons. </t>
  </si>
  <si>
    <t>TCD003Landmass affected</t>
  </si>
  <si>
    <t xml:space="preserve"> OCHA HDX accessed 02/28/2025 </t>
  </si>
  <si>
    <t xml:space="preserve">The figure represents the total population living in Lac province who are exposed to constant violence perpetrated by non-state armed groups and insecurity, leading to massive displacement both internal to Chad and cross-border. The reliability is high as this is the latest population data used by OCHA in the 2025 Humanitarian Needs and Response Plan. </t>
  </si>
  <si>
    <t>TCD003People exposed</t>
  </si>
  <si>
    <t xml:space="preserve"> OCHA HDX accessed 02/28/2026; IOM DTM Round 23 May 2024 </t>
  </si>
  <si>
    <t>https://reliefweb.int/attachments/fa57271a-3f04-48cd-974a-0e6e3387c50e/TCD_STR_HNRP_2024_20240312.pdf ; https://data.humdata.org/dataset/5123033a-2db1-496c-b381-df804ac30595/resource/c689cb9f-2475-4b7e-8beb-178ed9f6253d/download/cadre_harmonise_caf_ipc.xlsx</t>
  </si>
  <si>
    <t xml:space="preserve">The number of people affected corresponds to the total population in the Lac province. It is cross-checked with the latest IOM DTM resources on Chad which shows the entire province is affected by insecurity and displacement. </t>
  </si>
  <si>
    <t>TCD003People affected</t>
  </si>
  <si>
    <t>Chad HRP 2025 02/13/2025</t>
  </si>
  <si>
    <t>https://reliefweb.int/report/chad/chad-overview-2025-humanitarian-needs-and-response-plan-abridged-version</t>
  </si>
  <si>
    <t xml:space="preserve">This figure is specifically the displaced population affected by the Lake Chad Basin violence and insecurity, including internally displaced people and returnees. It excludes people who are displced due to conflict and natural hazards in southern Chad and refugees from Sudan. The source is the HRP as it specifies displacement due to different crises occuring in Chad. IOM DTM and UNHCR were also checked. This source provides the most up to date figures. The reliability is a medium as it is not clear from the HRP when the data was collected. </t>
  </si>
  <si>
    <t>TCD003People displaced</t>
  </si>
  <si>
    <t>TCD003Injuries reported</t>
  </si>
  <si>
    <t>The figure includes the total number of fatalities in the Lake Chad Basin Crisis in Chad precisely in the Lac region according to ACLED from August 1st, 2024, to January 31st, 2025, from all types of events (such as battles, violence against civilians, explosions or remote violence, riots, protests, and strategic developments) and by all perpetrators (state or non-state). The fatalities in the ACLED dataset relate exclusively to violent incidents.</t>
  </si>
  <si>
    <t>TCD003Fatalities reported</t>
  </si>
  <si>
    <t>TCD003Fatalities in all crises</t>
  </si>
  <si>
    <t>TCD JIAF 2025 HDX accessed 02/28/2025</t>
  </si>
  <si>
    <t xml:space="preserve">This figure corresponds to PIN in Lac province according to the 2025 HNO using the severity breakdown PIN provided by OCHA on HDX. This source was chosen as it is the most representative of multisectoral needs of people living in the area afffected by the Lake Chad Basin conflict. It has a Medium reliability score due to challenges in assessing individual needs in the area. The severity level for the area may not fully capture sudden changes in need. </t>
  </si>
  <si>
    <t>TCD003People in Need</t>
  </si>
  <si>
    <t>TCD JIAF 2025 HDX accessed 02/28/2026</t>
  </si>
  <si>
    <t>According to INFORM SI methodology, the number of people in Level 1 is equal to the people exposed minus the people affected. Since the whole population in Lac province is affected, there are no people in Level 1.</t>
  </si>
  <si>
    <t>TCD003Minimal humanitarian conditions - Level 1</t>
  </si>
  <si>
    <t>TCD JIAF 2025 HDX accessed 02/28/2027</t>
  </si>
  <si>
    <t>According to INFORM SI methodology, the number of people in Level 2 is equal to the people affected minus the people in need.  The reliability is medium due to difficulties in assessing all households' needs by severity. The severity assessment for the Lac province may not fully capture sudden changes in needs.</t>
  </si>
  <si>
    <t>TCD003Stressed humanitarian conditions - Level 2</t>
  </si>
  <si>
    <t>TCD JIAF 2025 HDX accessed 02/28/2028</t>
  </si>
  <si>
    <t>According to INFORM Severity Index methodology, the sum of people in levels 3, 4 and 5 is equal to the total number of people in need. To estimate the severity distribution of the people in need ACAPS used the PIN severity breakdown according to the JIAF framework as found on HDX. The number of people in Level 3 is calculated based on the total PiN for Lac in the HNRP as of February 2025. The reliability of this data is medium because despite that the most recent HNO/HRP/HNRP, which incorporates multi-sectoral assessments has been used, calculating PIN by severity does into provide an exact figure on people in need.</t>
  </si>
  <si>
    <t>TCD003Moderate humanitarian conditions - Level 3</t>
  </si>
  <si>
    <t>TCD JIAF 2025 HDX accessed 02/28/2029</t>
  </si>
  <si>
    <t>According to INFORM Severity Index methodology, the sum of people in levels 3, 4 and 5 is equal to the total number of people in need. To estimate the severity distribution of the people in need ACAPS used the PIN severity breakdown according to the JIAF framework as found on HDX. The number of people in Level 4 is a summation of the people in need in three areas (admin 2) classified as severity 4. The reliability of this data is medium because despite that the most recent HNO/HRP/HNRP, which incorporates multi-sectoral assessments has been used, calculating PIN by severity does nto provide an exact figure on people in need.</t>
  </si>
  <si>
    <t>TCD003Severe humanitarian conditions - Level 4</t>
  </si>
  <si>
    <t>TCD JIAF 2025 HDX accessed 02/28/2030</t>
  </si>
  <si>
    <t xml:space="preserve">According to INFORM Severity Index methodology, the sum of people in levels 3, 4 and 5 is equal to the total number of people in need. To estimate the severity distribution of the people in need ACAPS used the PIN severity breakdown according to the JIAF framework as found on HDX. No one is assessed to be living in crisis severity level 5 according to the 2025 HNRP. </t>
  </si>
  <si>
    <t>TCD003Extreme humanitarian conditions - Level 5</t>
  </si>
  <si>
    <t>UNHCR 6/11/2024; UNHCR 4/2/2025</t>
  </si>
  <si>
    <t>https://data.unhcr.org/en/documents/details/112314; https://data.unhcr.org/en/documents/details/114176</t>
  </si>
  <si>
    <t xml:space="preserve">In the Lake Chad Basin Crisis in Chad, 4 population groups are affected: IDPs, returnees, host and non-hosting population in the Lac region. </t>
  </si>
  <si>
    <t>TCD003Crisis affected groups</t>
  </si>
  <si>
    <t xml:space="preserve">This figure represents the total populations in the provinces affected by the crisis: Logone Oriental, Mandoul and Moyen-Chari. The source is the the HNRP 2025 data available on HDX. The reliability is high as this is the best data available and likely the most up to date. </t>
  </si>
  <si>
    <t>TCD004Total population</t>
  </si>
  <si>
    <t>Statoids 26/03/2021; HEASAHEL 01/05/2018</t>
  </si>
  <si>
    <t>http://www.statoids.com/utd.html; https://hea-sahel.org/wp-content/uploads/2018/05/Rapport-HEA-zone-agricole-MANDOUL-TCHAD.pdf</t>
  </si>
  <si>
    <t xml:space="preserve">This figure includes the square kilometres of the provinces affected by displacement of refugees from CAR: Logone Oriental, Mandoul, Moyen-Chari, and Salamat. </t>
  </si>
  <si>
    <t>TCD004Landmass affected</t>
  </si>
  <si>
    <t xml:space="preserve">This figure includes the total population in the area affected by the refugee influx from CAR. The entire population is considered exposed due to lack of information on the exact populations that are hosting and non-hosting. </t>
  </si>
  <si>
    <t>TCD004People exposed</t>
  </si>
  <si>
    <t>TCD004People affected</t>
  </si>
  <si>
    <t>UNHCR 01/31/2025</t>
  </si>
  <si>
    <t>https://data.unhcr.org/en/country/tcd</t>
  </si>
  <si>
    <t xml:space="preserve">This figure represents the total number of refugees in CAR located in Logone Oriental, Mandoul, Moyen-Chari, and Salamat regions. This figure was taken from the UNHCR data portal with the latest data updated on January 2025. This source was chosen because it provides regular monthly updates on the number of refugees from each country residing in Chad. The reliability of the information is high since the data is recent as it is based on direct counts of people still living in hosting centres.  </t>
  </si>
  <si>
    <t>TCD004People displaced</t>
  </si>
  <si>
    <t>TCD004Injuries reported</t>
  </si>
  <si>
    <t xml:space="preserve">The figure includes the total number of fatalities in the CAR Refugee Crisis in Chad precisely in the Logone Oriental, Mandoul and Moyen-Chari regions according to ACLED from August 1st, 2024, to January 31st, 2025, from all types of events (such as battles, violence against civilians, explosions or remote violence, riots, protests, and strategic developments) and by all perpetrators (state or non-state). The fatalities presented by ACLED exclude the region of Salamat which is also affected by the CAR Refugee crisis in Chad.  The fatalities in the ACLED dataset relate exclusively to violent incidents.  </t>
  </si>
  <si>
    <t>TCD004Fatalities reported</t>
  </si>
  <si>
    <t>TCD004Fatalities in all crises</t>
  </si>
  <si>
    <t>OCHA 12/03/2024; CH 12/02/2024</t>
  </si>
  <si>
    <t>https://reliefweb.int/attachments/fa57271a-3f04-48cd-974a-0e6e3387c50e/TCD_STR_HNRP_2024_20240312.pdf ;  https://data.humdata.org/dataset/5123033a-2db1-496c-b381-df804ac30595/resource/c689cb9f-2475-4b7e-8beb-178ed9f6253d/download/cadre_harmonise_caf_ipc.xlsx</t>
  </si>
  <si>
    <t xml:space="preserve">This figure corresponds to PIN in Moyen-Chari, Logone Oriental, Mandoul, and Salamat provinces according to the 2025 HNO. While the PIN figure includes needs driven by other crises, it is not possible to differentiate needs due to the influx of refugees separate to needs driven by insecurity. </t>
  </si>
  <si>
    <t>TCD004People in Need</t>
  </si>
  <si>
    <t>UNDP accessed 13/05/2024</t>
  </si>
  <si>
    <t>https://data.humdata.org/dataset/5e60290d-0a82-48e2-9454-812b01c7d9d4/resource/f026a982-b530-4e49-97a3-f54bbc5bad5d/download/tchad_populationdutchad_20240102.xlsx</t>
  </si>
  <si>
    <t xml:space="preserve">According to INFORM SI methodology, the number of people in Level 1 is equal to the people exposed minus the people affected. Since the whole population in Logone Oriental, Mandoul, Moyen-Chari, and Salamat, the number of people in Level 1 equates to zero. </t>
  </si>
  <si>
    <t>TCD004Minimal humanitarian conditions - Level 1</t>
  </si>
  <si>
    <t>According to INFORM SI methodology, the number of people in Level 2 is equal to the people affected minus the people in need.  The reliability is medium due to difficulties in assessing all households' needs by severity.</t>
  </si>
  <si>
    <t>TCD004Stressed humanitarian conditions - Level 2</t>
  </si>
  <si>
    <t>According to INFORM Severity Index methodology, the sum of people in levels 3, 4 and 5 is equal to the total number of people in need. To estimate the severity distribution of the people in need ACAPS used the PIN severity breakdown according to the JIAF framework as found on HDX. All areas affected by the influx of refugees from CAR are assessed to be in severity level 3. The reliability of this data is medium because despite that the most recent HNO/HRP/HNRP, which incorporates multi-sectoral assessments has been used, calculating PIN by severity does not provide an exact figure on people in need.</t>
  </si>
  <si>
    <t>TCD004Moderate humanitarian conditions - Level 3</t>
  </si>
  <si>
    <t>According to INFORM Severity Index methodology, the sum of people in levels 3, 4 and 5 is equal to the total number of people in need. To estimate the severity distribution of the people in need ACAPS used the PIN severity breakdown according to the JIAF framework as found on HDX. No areas affected by the influx of refugees from CAR are assessed to be in severity level 4. The reliability of this data is medium because despite that the most recent HNO/HRP/HNRP, which incorporates multi-sectoral assessments has been used, calculating PIN by severity does not provide an exact figure on people in need.</t>
  </si>
  <si>
    <t>TCD004Severe humanitarian conditions - Level 4</t>
  </si>
  <si>
    <t>OCHA 12/03/2024</t>
  </si>
  <si>
    <t>https://reliefweb.int/attachments/fa57271a-3f04-48cd-974a-0e6e3387c50e/TCD_STR_HNRP_2024_20240312.pdf</t>
  </si>
  <si>
    <t>TCD004Extreme humanitarian conditions - Level 5</t>
  </si>
  <si>
    <t>OCHA 02/13/2025</t>
  </si>
  <si>
    <t xml:space="preserve">There remains a significant refugee population from CAR in southern Chad where access to basic services and resources are scarce. Although there has been no notable influx of refugees as of recent, the host community remains highly vulnerable due to compounding drivers of mass displacement, insecurity impacts on the prices and access to livelihoods and natural hazards. </t>
  </si>
  <si>
    <t>TCD004Crisis affected groups</t>
  </si>
  <si>
    <t>This is the population of Chad in 2023 using the World Bank as a source. This has been chosen over the World Population Review and other local sources as it provides more recent figures and considers population growth, internal displacement, and migration into and out of the country.</t>
  </si>
  <si>
    <t>TCD005Total population</t>
  </si>
  <si>
    <t>Statoids 26/03/2021; Humanitarian Library 20/05/2013; HEASAHEL 28/02/2018; DB-City 01/01/2023</t>
  </si>
  <si>
    <t>http://www.statoids.com/utd.html; https://www.humanitarianlibrary.org/sites/default/files/2013/05/Profil_Dar_Sila_Novembre_2012.pdf; https://hea-sahel.org/wp-content/uploads/2018/02/TD-profil-tchad-td-07-biltine-wadi-fira-octobre-20122240396.pdf; https://fr.db-city.com/Tchad--Ennedi</t>
  </si>
  <si>
    <t xml:space="preserve">The total square kilometres of landmass affected include the following regions; Ouaddai, Wadi Fira, Ennedi Est, and Sila were gotten from the Administrative departments of Countries ("Statoids"), the Sahel Household Economic Approach, Humanitarian Library, and the cities and villages of the world website. </t>
  </si>
  <si>
    <t>TCD005Landmass affected</t>
  </si>
  <si>
    <t xml:space="preserve">This figure corresponds to the number of people residing in the area affected by the influx of refugees and asylum seekers from Sudan. The figure includes refugees from Sudan. The reliability is high as this figure is used in the 2025 Humanitarian Response Plan and is comprehensive assessment of multisectoral needs of people in the affected area. </t>
  </si>
  <si>
    <t>TCD005People exposed</t>
  </si>
  <si>
    <t xml:space="preserve">The entire population in the affected by the crisis, including refugees from Sudan, returnees to Chad from Sudan, host and non-hosting communities. Chad is hosting one of the highest number of people fleeing conflict in Sudan. Eastern Chad has scarce resources, less accessible since the deteriorating situation in Sudan, resulting in multisectoral needs among the entire population in the area. </t>
  </si>
  <si>
    <t>TCD005People affected</t>
  </si>
  <si>
    <t>UNHCR 02/24/2025</t>
  </si>
  <si>
    <t>https://data.unhcr.org/en/documents/details/114643</t>
  </si>
  <si>
    <t xml:space="preserve">This figure includes the latest total number of new arrivals from Sudan since the start of the crisis in April 2023, and as of 23 February 2025. </t>
  </si>
  <si>
    <t>TCD005People displaced</t>
  </si>
  <si>
    <t>TCD005Injuries reported</t>
  </si>
  <si>
    <t xml:space="preserve">The figure includes the total number of fatalities in the Darfur Refugee Crisis in Chad in the Wadi Fira, Ouaddai and Sila according to ACLED from August 1st, 2024, to January 31st, 2025, from all types of events (such as battles, violence against civilians, explosions or remote violence, riots, protests, and strategic developments) and by all perpetrators (state or non-state). The fatalities presented by ACLED exclude the region of Ennedi Est which is also affected by the Darfur Refugee crisis in Chad. The fatalities in the ACLED dataset relate exclusively to violent incidents. </t>
  </si>
  <si>
    <t>TCD005Fatalities reported</t>
  </si>
  <si>
    <t>TCD005Fatalities in all crises</t>
  </si>
  <si>
    <t>This figure is the summation of the PINs in Ouaddai, Wadi Fira, Ennedi Est and Sila. It includes refugees, returnees, host and non-host communities impacted by the crisis in Sudan and cross-border mass displacement. The reliability is medium because despite that the most recent HNO/HRP/HNRP, which incorporate multi-sectoral assessments has been used. However, given the fluid nature of humanitarian crises, severity levels may not fully capture sudden changes in needs.</t>
  </si>
  <si>
    <t>TCD005People in Need</t>
  </si>
  <si>
    <t xml:space="preserve">According to INFORM SI methodology, the number of people in Level 1 is equal to the people exposed minus the people affected. Since the whole population in Ouaddai, Wadi Fira, Ennedi Est and Sila are in need the number of people in Level 1 equates to zero. </t>
  </si>
  <si>
    <t>TCD005Minimal humanitarian conditions - Level 1</t>
  </si>
  <si>
    <t xml:space="preserve">According to INFORM SI methodology, the number of people in Level 2 is equal to the people affected minus the people in need.  This approach is assigned as medium reliability because despite that the most recent HNO/HRP/HNRP, which incorporate multi-sectoral assessments has been used. However, given the fluid nature of humanitarian crises, severity levels may not fully capture sudden changes in needs. </t>
  </si>
  <si>
    <t>TCD005Stressed humanitarian conditions - Level 2</t>
  </si>
  <si>
    <t xml:space="preserve">According to INFORM Severity Index methodology, the sum of people in levels 3, 4 and 5 is equal to the total number of people in need. To estimate the severity distribution of the people in need ACAPS used the PIN severity breakdown according to the JIAF framework as found on HDX. According to the severity assessment for the HRP, all populations living in Ouaddai, Wadi Fira, Ennedi Est, and Sila are assessed to be severity level 3, including refugees. As the HRP JIAF framework does not breakdown severity of need by population group, the reliability of this data source is medium. The approach of severity by area given the fluid nature of humanitarian crises, severity levels may not fully capture sudden changes in needs. </t>
  </si>
  <si>
    <t>TCD005Moderate humanitarian conditions - Level 3</t>
  </si>
  <si>
    <t xml:space="preserve">According to INFORM Severity Index methodology, the sum of people in levels 3, 4 and 5 is equal to the total number of people in need. To estimate the severity distribution of the people in need ACAPS used the PIN severity breakdown according to the JIAF framework as found on HDX. No areas hosting Sudanese refugees are classified as severity 4. This does not mean that individuals within the area do not have extreme levels of need. This is an information gap. </t>
  </si>
  <si>
    <t>TCD005Severe humanitarian conditions - Level 4</t>
  </si>
  <si>
    <t xml:space="preserve">According to INFORM Severity Index methodology, the sum of people in levels 3, 4 and 5 is equal to the total number of people in need. To estimate the severity distribution of the people in need ACAPS used the PIN severity breakdown according to the JIAF framework as found on HDX.  No areas hosting Sudanese refugees are classified as severity 5. This does not mean that individuals within the area do not have extreme levels of need. This is an information gap. </t>
  </si>
  <si>
    <t>TCD005Extreme humanitarian conditions - Level 5</t>
  </si>
  <si>
    <t xml:space="preserve">The Darfur Refugee Crisis in Chad affects three population groups: refugees and asylum seekers, returnees, host and non-host populations in the Ennedi Est, Wadi Fira, Ouaddai, and Sila regions. </t>
  </si>
  <si>
    <t>TCD005Crisis affected groups</t>
  </si>
  <si>
    <t>World Population Review 19/11/2024</t>
  </si>
  <si>
    <t>https://worldpopulationreview.com/countries/cameroon</t>
  </si>
  <si>
    <t>This is the population of Cameroon in 2024 using the World Population Review as a source. This has been chosen over the World Bank and other local sources as it provides more recent figures and considers population growth, internal displacement, and migration into and out of the country.</t>
  </si>
  <si>
    <t>CMR001Total population</t>
  </si>
  <si>
    <t>https://data.worldbank.org/indicator/AG.LND.TOTL.K2?locations=CM</t>
  </si>
  <si>
    <t>Violence against civilians, insecurity in areas outside urban centres, forced displacement, and food insecurity affect the entire country, and the situation continues to deteriorate. Considering this, Cameroon has a landmass of 472,710 sq. km, and the multiple crises affect the  landmass area from 2021 of 8 regions affected by the multiple crisis ( Far-north, Adamawa, East, Center, West, Littoral, Northwest and Southwest region). The source is old but the landmass areas are almost fixed over time so it does not affect the figure.</t>
  </si>
  <si>
    <t>CMR001Landmass affected</t>
  </si>
  <si>
    <t>Total population of Cameroon is exposed to multiple crises because at least every Admin 1 has been exposed by one of the active crises. The reliablity is medium since the figures are estimates and projections</t>
  </si>
  <si>
    <t>CMR001People exposed</t>
  </si>
  <si>
    <t>Food Security Cluster accessed 02/03/2025</t>
  </si>
  <si>
    <t>https://fscluster.org/cameroon</t>
  </si>
  <si>
    <t>This figure corresponds to the number of people experiencing at least severity level 2 humanitarian condition according to the food security cluster covering the period of between January-December 2024. This includes 5868144 individuals in phase 2 and 3080145 individuals facing phase 3 and above. This source was chosen because it considered the all the complex crises in cameroon during the analyses. These includes conflict, climate change, and economic hardship. However we scored low on reliability of this source because it mainly focuses on the hardest hit areas with recurring conflict (the Far North, North West, and South West regions). Both the 2025 HNRP and HDX data on humanitarian needs for Cameroon were considered but they did not give the exact number of people affected and also did not show how the population is grouped into different phases of humanitarian conditions.</t>
  </si>
  <si>
    <t>CMR001People affected</t>
  </si>
  <si>
    <t>https://data.unhcr.org/en/documents/details/114217</t>
  </si>
  <si>
    <t>The number of people displaced corresponds to the sum of the people displaced for each individual crisis in Cameroon (Lake Chad Basin Crisis, Anglophone Crisis and CAR Refugee)</t>
  </si>
  <si>
    <t>CMR001People displaced</t>
  </si>
  <si>
    <t>CMR001Injuries reported</t>
  </si>
  <si>
    <t>The figure includes the total number of fatalities in the multiple crises in Cameroon according to ACLED from August 1st, 2024, to January 31st, 2025, from all types of events (such as battles, violence against civilians, explosions or remote violence, riots, protests, and strategic developments) and by all perpetrators (state or non-state). The fatalities in the ACLED dataset relate exclusively to violent incidents.</t>
  </si>
  <si>
    <t>CMR001Fatalities reported</t>
  </si>
  <si>
    <t>CMR001Fatalities in all crises</t>
  </si>
  <si>
    <t>OCHA 31/12/2024; HDX 20/02/2025; UNHCR 31/01/2025</t>
  </si>
  <si>
    <t>https://data.humdata.org/dataset/aa08eb7c-2951-44d0-aac2-d6ed3b839ae0/resource/740f8f51-ebfb-419a-9f7f-db0d2fe613a2/download/cmr_hpc_needs_api_2024.csv; https://humanitarianaction.info/plan/1266; https://data.unhcr.org/en/documents/details/114217</t>
  </si>
  <si>
    <t>The number of people in need is the Summation of people in need from all the crises facing Cameroon including; Lake Chad Basin Crisis (1184505), Anglophone crisis (1,902,627) and CAR Refugee crisis in Cameroon (287,006) which equals to 3,374,138. The 2025 Cameroon HNRP rounded off this figure to a flat 3.3M, leaving out 74,138 individuals who have been cartered for with the summation of individual crises affecting the country.</t>
  </si>
  <si>
    <t>CMR001People in Need</t>
  </si>
  <si>
    <t>World Population Review 19/11/2024; Food Security Cluster accessed 02/03/2025</t>
  </si>
  <si>
    <t>https://worldpopulationreview.com/countries/cameroon; https://fscluster.org/cameroon</t>
  </si>
  <si>
    <t>According to INFORM SI methodology, the number of people in Level 1 is equal to the people exposed minus the people affected. People in Level 1 are able to meet their basic needs without employing irreversible coping strategies. This approach is assigned as low reliability despite that the most recent HNO/HRP/HNRP has been used. When the severity level has not been provided, specific sectoral severity assessments can be used as a proxy for the INFORM Severity Index levels. However, the use of specific sectoral assessments to represent multisectoral severity is likely an under/over-estimate. Also given the complexity of the crises, the accuracy of these estimates remains uncertain.</t>
  </si>
  <si>
    <t>CMR001Minimal humanitarian conditions - Level 1</t>
  </si>
  <si>
    <t>Food Security Cluster accessed 02/03/2025; OCHA 31/12/2024; HDX 20/02/2025</t>
  </si>
  <si>
    <t>https://worldpopulationreview.com/countries/cameroon; https://fscluster.org/cameroon; https://data.humdata.org/dataset/aa08eb7c-2951-44d0-aac2-d6ed3b839ae0/resource/740f8f51-ebfb-419a-9f7f-db0d2fe613a2/download/cmr_hpc_needs_api_2024.csv</t>
  </si>
  <si>
    <t>According to INFORM SI methodology, the number of people in Level 2 is equal to the people affected minus the people in need. People in Level 2 might be facing some difficulties accessing basic services but are able to meet their needs without external assistance. This approach is assigned as low reliability despite that the most recent HNO/HRP/HNRP has been used. When the severity level has not been provided, specific sectoral severity assessments can be used as a proxy for the INFORM Severity Index levels. However, the use of specific sectoral assessments to represent multisectoral severity is likely an under/over-estimate. Also given the complexity of the crises, the accuracy of these estimates remains uncertain.</t>
  </si>
  <si>
    <t>CMR001Stressed humanitarian conditions - Level 2</t>
  </si>
  <si>
    <t>HDX 20/02/2025; UNHCR 31/01/2025</t>
  </si>
  <si>
    <t>https://data.humdata.org/dataset/aa08eb7c-2951-44d0-aac2-d6ed3b839ae0/resource/740f8f51-ebfb-419a-9f7f-db0d2fe613a2/download/cmr_hpc_needs_api_2024.csv; https://data.unhcr.org/en/documents/details/114217</t>
  </si>
  <si>
    <t>The number of people in level 3 corresponds to the sum of people in level 3 for each the individual crisies for Cameroon.</t>
  </si>
  <si>
    <t>CMR001Moderate humanitarian conditions - Level 3</t>
  </si>
  <si>
    <t>https://data.humdata.org/dataset/aa08eb7c-2951-44d0-aac2-d6ed3b839ae0/resource/740f8f51-ebfb-419a-9f7f-db0d2fe613a2/download/cmr_hpc_needs_api_2024.csv</t>
  </si>
  <si>
    <t>The number of people in level 4 corresponds to the sum of people in level 4 for each the individual crisies for Cameroon. However 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t>
  </si>
  <si>
    <t>CMR001Severe humanitarian conditions - Level 4</t>
  </si>
  <si>
    <t>OCHA 13/12/2024; OCHA 16/04/2024</t>
  </si>
  <si>
    <t>https://humanitarianaction.info/plan/1266; https://humanitarianaction.info/plan/1159</t>
  </si>
  <si>
    <t>According to the HNRP 2025 and consistent with previous 2024 HNRP, there are no severity level 5 populations in Cameroon.</t>
  </si>
  <si>
    <t>CMR001Extreme humanitarian conditions - Level 5</t>
  </si>
  <si>
    <t>https://data.unhcr.org/en/documents/details/114212</t>
  </si>
  <si>
    <t xml:space="preserve">In the multiple crises in Cameroon, 4 population groups are affected: IDPs, refugees and asylum seekers, returnees and the host population in the Far-north, Adamawa, East, Center, West, Littoral, Northwest and Southwest regions. </t>
  </si>
  <si>
    <t>CMR001Crisis affected groups</t>
  </si>
  <si>
    <t>CMR002Total population</t>
  </si>
  <si>
    <t>Mappr Accessed 28/02/2025</t>
  </si>
  <si>
    <t>https://www.mappr.co/counties/cameroon-regions/</t>
  </si>
  <si>
    <t xml:space="preserve">Since 2014, the Boko Haram Armed Conflict struck the Far North region which led to violence against civilians, insecurity in areas outside urban centres, and forced displacement affecting the entire region. Considering this, the Lake Chad Basin crisis affects the whole landmass area of the Far North region. </t>
  </si>
  <si>
    <t>CMR002Landmass affected</t>
  </si>
  <si>
    <t>HDX 12/01/2025</t>
  </si>
  <si>
    <t>https://data.humdata.org/dataset/e8db7923-6cd2-4974-ad57-14a157978cfd/resource/247800e6-85a8-407a-ad50-4084b1e45464/download/cmr_admpop_2024.xlsx</t>
  </si>
  <si>
    <t>This figure corresponds to the number of people living in the Far north region of Cameroon from HDX 2025. The source is highly reliable since it is current. We consider the entire Far north population to be exposed to the crisis.</t>
  </si>
  <si>
    <t>CMR002People exposed</t>
  </si>
  <si>
    <t>This figure corresponds to the number of people affected. Since the crisis occurs in the entire Far North region, the entire population is considered affected.</t>
  </si>
  <si>
    <t>CMR002People affected</t>
  </si>
  <si>
    <t>People displaced by the Lake Chad Basin Crisis in Cameroon precisely in the Far North region, is comprised of refugees and asylum seekers, Internally Displaced Persons and returnees. This figure was taken from the UNHCR data portal of January 2025. This source was chosen because it provides regular monthly updates on the number of people displaced for each driver. The reliability of the information is high since the data is recent as it is based on direct counts of people still living in hosting centres even though the context is quite dynamic with some sporadic non-state armed group attacks.</t>
  </si>
  <si>
    <t>CMR002People displaced</t>
  </si>
  <si>
    <t>CMR002Injuries reported</t>
  </si>
  <si>
    <t>The figure includes the total number of fatalities in the Lake Chad Basin Crisis in Cameroon precisely in the Far North region according to ACLED from August 1st, 2024, to January 31st, 2025, from all types of events (such as battles, violence against civilians, explosions or remote violence, riots, protests, and strategic developments) and by all perpetrators (state or non-state). The fatalities in the ACLED dataset relate exclusively to violent incidents.</t>
  </si>
  <si>
    <t>CMR002Fatalities reported</t>
  </si>
  <si>
    <t>CMR002Fatalities in all crises</t>
  </si>
  <si>
    <t>HDX 20/02/2025</t>
  </si>
  <si>
    <t xml:space="preserve">This figure corresponds to the number of people in need in the Far North region according to the 2024 Cameroon HDX. This figure was calculated by adding up the numbers of Host Communities, IDPs, returnees and refugees in the Far north region.
</t>
  </si>
  <si>
    <t>CMR002People in Need</t>
  </si>
  <si>
    <t>CMR002Minimal humanitarian conditions - Level 1</t>
  </si>
  <si>
    <t>HDX 12/01/2025; HDX 20/02/2025</t>
  </si>
  <si>
    <t>https://data.humdata.org/dataset/aa08eb7c-2951-44d0-aac2-d6ed3b839ae0/resource/740f8f51-ebfb-419a-9f7f-db0d2fe613a2/download/cmr_hpc_needs_api_2024.csv; https://data.humdata.org/dataset/e8db7923-6cd2-4974-ad57-14a157978cfd/resource/247800e6-85a8-407a-ad50-4084b1e45464/download/cmr_admpop_2024.xlsx</t>
  </si>
  <si>
    <t>CMR002Stressed humanitarian conditions - Level 2</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</si>
  <si>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This approach is assigned as low reliability. Assuming all people in need are at level 3 may either overestimate or underestimate the actual distribution of needs. Leaving levels 4 and 5 as information gaps ensures transparency, but the absence of precise severity data limits the ability to accurately reflect crisis conditions. </t>
  </si>
  <si>
    <t>CMR002Moderate humanitarian conditions - Level 3</t>
  </si>
  <si>
    <t>OCHA 13/05/2024; OCHA 23/11/2023</t>
  </si>
  <si>
    <t>https://data.humdata.org/dataset/aa08eb7c-2951-44d0-aac2-d6ed3b839ae0/resource/2862ffd8-9f4e-4a9f-b3de-0c2e245e2619/download/cmr-hno-2024.xlsx ; https://data.humdata.org/dataset/aa08eb7c-2951-44d0-aac2-d6ed3b839ae0/resource/dea66c96-8a2c-40d5-af6d-8b8771038ce0/download/cmr_hno-hrp-comparisontable2021-2023_20230105.xlsx</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</si>
  <si>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This approach is assigned as low reliability. Assuming all people in need are at level 3 may either overestimate or underestimate the actual distribution of needs. Leaving levels 4 and 5 as information gaps ensures transparency, but the absence of precise severity data limits the ability to accurately reflect crisis conditions.</t>
  </si>
  <si>
    <t>CMR002Severe humanitarian conditions - Level 4</t>
  </si>
  <si>
    <t>CMR002Extreme humanitarian conditions - Level 5</t>
  </si>
  <si>
    <t>In the Lake Chad Basin Crisis in Cameroon precisely in the Far North region, 5 population groups are affected: IDPs, refugees and asylum seekers, returnees and the host population.</t>
  </si>
  <si>
    <t>CMR002Crisis affected groups</t>
  </si>
  <si>
    <t>CMR003Total population</t>
  </si>
  <si>
    <t>National Institute of Statistics of Cameroon 03/06/2022</t>
  </si>
  <si>
    <t>https://ins-cameroun.cm/en/statistique/enquete-complementaire-a-la-quatrieme-enquete-camerounaise-aupres-des-menages-ec-ecam-4-monographie-de-la-region-du-nord-ouest/; https://ins-cameroun.cm/en/statistique/enquete-complementaire-a-la-quatrieme-enquete-camerounaise-aupres-des-menages-ec-ecam-4-monographie-de-la-region-du-sud-ouest/; https://ins-cameroun.cm/en/statistique/enquete-complementaire-a-la-quatrieme-enquete-camerounaise-aupres-des-menages-ec-ecam-4-monographie-de-la-region-de-louest/; https://ins-cameroun.cm/wp-content/uploads/2022/07/RAPPORT-MONOGRAPHIE-LITTORAL-SANS-DLA_VF-1.pdf; https://ins-cameroun.cm/wp-content/uploads/2022/07/RAPPORT-MONOGRAPHIE-CENTRE_VF.pdf; https://ins-cameroun.cm/wp-content/uploads/2022/07/RAPPORT-MONOGRAPHIE-ADAMAOUA_VF.pdf</t>
  </si>
  <si>
    <t>The Anglophone crisis affects , and has led to violence against civilians, insecurity in areas outside urban centres, and forced displacement affecting the entire regions. Considering this, the crisis affects the entire landmass of the five regions, including a division from the Adamawa region.</t>
  </si>
  <si>
    <t>CMR003Landmass affected</t>
  </si>
  <si>
    <t>This figure represents the population of Anglophone affected population in Southwest, Northwest, Center, Littoral, West, and Adamawa regions, precisely the Mayo-Banyo division in Adamawa region. This figure was obtain from Cameroon - Subnational Population Statistics HDX 2025. It was calculated by adding up the population of Admin 1 areas of intrest (Southwest, Northwest, Center, Littoral, West, and Adamawa regions, precisely the Mayo-Banyo division in Adamawa)</t>
  </si>
  <si>
    <t>CMR003People exposed</t>
  </si>
  <si>
    <t>The figure corresponds to the number of people affected due to the Anglophobic crisis in Cameroon. we considered the whole population of Anglophone areas because the crisis affects the entire population of these regions.</t>
  </si>
  <si>
    <t>CMR003People affected</t>
  </si>
  <si>
    <t>People displaced by the Anglophone Crisis in Cameroon is comprised of refugees and asylum seekers, Internally Displaced Persons and returnees (in the Southwest, Northwest, Center, Littoral, West, and Adamawa regions, precisely the Mayo-Banyo division in Adamawa region). This figure was taken from the UNHCR data portal of January 2025. This source was chosen because it provides regular monthly updates on the number of people displaced for each driver. The reliability of the information is high since the data is recent as it is based on direct counts of people still living in hosting centres even though the context is quite dynamic with some sporadic non-state armed group attacks.</t>
  </si>
  <si>
    <t>CMR003People displaced</t>
  </si>
  <si>
    <t>CMR003Injuries reported</t>
  </si>
  <si>
    <t>The figure includes the total number of fatalities in the Anglophone Crisis in Cameroon according to ACLED from August 1st, 2024, to January 31st, 2025, from all types of events (such as battles, violence against civilians, explosions or remote violence, riots, protests, and strategic developments) and by all perpetrators (state or non-state). The fatalities in the ACLED dataset relate exclusively to violent incidents.</t>
  </si>
  <si>
    <t>CMR003Fatalities reported</t>
  </si>
  <si>
    <t>CMR003Fatalities in all crises</t>
  </si>
  <si>
    <t>This figure corresponds to the number of people in need in the Southwest, Northwest, Center, Littoral, West, and Adamawa regions, precisely the Mayo-Banyo division in Adamawa region according to the 2024 Cameroon HDX. This figure was calculated by adding up the numbers of Host Communities, IDPs, returnees and refugees in the Anglophone region.</t>
  </si>
  <si>
    <t>CMR003People in Need</t>
  </si>
  <si>
    <t>CMR003Minimal humanitarian conditions - Level 1</t>
  </si>
  <si>
    <t>https://data.humdata.org/dataset/e8db7923-6cd2-4974-ad57-14a157978cfd/resource/247800e6-85a8-407a-ad50-4084b1e45464/download/cmr_admpop_2024.xlsx; https://data.humdata.org/dataset/aa08eb7c-2951-44d0-aac2-d6ed3b839ae0/resource/740f8f51-ebfb-419a-9f7f-db0d2fe613a2/download/cmr_hpc_needs_api_2024.csv</t>
  </si>
  <si>
    <t>CMR003Stressed humanitarian conditions - Level 2</t>
  </si>
  <si>
    <t>CMR003Moderate humanitarian conditions - Level 3</t>
  </si>
  <si>
    <t>CMR003Severe humanitarian conditions - Level 4</t>
  </si>
  <si>
    <t>CMR003Extreme humanitarian conditions - Level 5</t>
  </si>
  <si>
    <t xml:space="preserve">In the Anglophone Crisis in Cameroon, 4 population groups are affected: IDPs, refugees and asylum seekers, returnees and the host population in the Northwest and Southwest regions and neighbouring regions like; the Center, Littoral, and West regions. </t>
  </si>
  <si>
    <t>CMR003Crisis affected groups</t>
  </si>
  <si>
    <t>CMR004Total population</t>
  </si>
  <si>
    <t>National Institute of Statistics of Cameroon 21/09/2019; National Institute of Statistics of Cameroon 03/06/2022</t>
  </si>
  <si>
    <t>https://ins-cameroun.cm/en/statistique/enquete-complementaire-a-la-quatrieme-enquete-camerounaise-aupres-des-menages-ec-ecam-4-monographie-de-la-region-de-ladamaoua/;  https://ins-cameroun.cm/en/document/rapport-regional-est-annee-2010/</t>
  </si>
  <si>
    <t xml:space="preserve">In 2014, Central Africans fled their homes and sought safety in Cameroon because of political and sectarian violence which led to forced displacement in the entire East region and the Adamawa region excluding the Mayo-Banyo division. Considering this, the crisis affects the entire area landmass of the two regions excluding the Mayo-Banyo division of the Adamawa region. </t>
  </si>
  <si>
    <t>CMR004Landmass affected</t>
  </si>
  <si>
    <t>This figure corresponds to the number of people experiencing exposed to the CAR refugee crisis in the entire East region and the Adamawa region excluding the Mayo-Banyo division.</t>
  </si>
  <si>
    <t>CMR004People exposed</t>
  </si>
  <si>
    <t>This figure corresponds to the number of people experiencing at least severity level 2 in eastern regions. Given that there is no estimate of the number of people in level 2, we consider all the rest of the population which is not at severity level 3 or higher as at least exposed.</t>
  </si>
  <si>
    <t>CMR004People affected</t>
  </si>
  <si>
    <t xml:space="preserve">People displaced by the CAR Refugee Crisis in Cameroon is comprised of refugees, asylum seekers, and returnees. This figure was taken from the UNHCR data portal of January 2025. This source was chosen because it provides regular monthly updates on the number of people displaced for each driver. The reliability of the information is high since the data is recent as it is based on direct counts of people still living in hosting centres even though the context is quite dynamic with some sporadic non-state armed group attacks. </t>
  </si>
  <si>
    <t>CMR004People displaced</t>
  </si>
  <si>
    <t>CMR004Injuries reported</t>
  </si>
  <si>
    <t xml:space="preserve">The figure includes the total number of fatalities in the CAR Refugee Crisis in Cameroon according to ACLED from August 1st, 2024, to January 31st, 2025, from all types of events (such as battles, violence against civilians, explosions or remote violence, riots, protests, and strategic developments) and by all perpetrators (state or non-state). The fatalities in the ACLED dataset relate exclusively to violent incidents. The data presented in the ACLED Data Export Tool, excludes the fatalities of the East region for 6 months. </t>
  </si>
  <si>
    <t>CMR004Fatalities reported</t>
  </si>
  <si>
    <t>CMR004Fatalities in all crises</t>
  </si>
  <si>
    <t xml:space="preserve">This figure corresponds to the number of people in need (CAR refugees) in the entire East region and the Adamawa region excluding the Mayo-Banyo division according to the January 2025 UNHCR dashboard. </t>
  </si>
  <si>
    <t>CMR004People in Need</t>
  </si>
  <si>
    <t>OCHA 13/05/2024; OCHA 23/11/2023; OCHA 15/04/2024</t>
  </si>
  <si>
    <t>https://data.humdata.org/dataset/aa08eb7c-2951-44d0-aac2-d6ed3b839ae0/resource/2862ffd8-9f4e-4a9f-b3de-0c2e245e2619/download/cmr-hno-2024.xlsx ; https://data.humdata.org/dataset/aa08eb7c-2951-44d0-aac2-d6ed3b839ae0/resource/dea66c96-8a2c-40d5-af6d-8b8771038ce0/download/cmr_hno-hrp-comparisontable2021-2023_20230105.xlsx ; https://reliefweb.int/attachments/32c8a7cb-5dac-4c5f-92ec-f232a7bed6d0/CMR_HNO_2024_EN_20240123_v2%20%281%29.pdf</t>
  </si>
  <si>
    <t>CMR004Minimal humanitarian conditions - Level 1</t>
  </si>
  <si>
    <t>CMR004Stressed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</si>
  <si>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t>
  </si>
  <si>
    <t>CMR004Moderate humanitarian conditions - Level 3</t>
  </si>
  <si>
    <t>CMR004Severe humanitarian conditions - Level 4</t>
  </si>
  <si>
    <t>CMR004Extreme humanitarian conditions - Level 5</t>
  </si>
  <si>
    <t xml:space="preserve">In the CAR Refugee Crisis in Cameroon, 3 population groups are affected: refugees and asylum seekers, returnees and the host population in the Adamawa and East regions. </t>
  </si>
  <si>
    <t>CMR004Crisis affected groups</t>
  </si>
  <si>
    <t>Worldometers accessed 02/28/2025</t>
  </si>
  <si>
    <t>https://data.worldbank.org/indicator/SP.POP.TOTL?locations=NE</t>
  </si>
  <si>
    <t xml:space="preserve">This is the population of Niger as of February 2025. This source was chosen over the World Bank as it is more up todate. UN HRP population data is cross-checked with the Worldometer and World Bank estimations, resulting in the choice to use Worldometer as it is more up to date and regularly updated. According to UN data, Niger population has grown significantly 2024-2025, increasing by two million people. </t>
  </si>
  <si>
    <t>NER002Total population</t>
  </si>
  <si>
    <t>Institut National de la Statistique (INS) accessed 24/05/2024</t>
  </si>
  <si>
    <t>https://stat-niger.org/wp-content/uploads/diffa/diffa_en_chiffres_2023.pdf</t>
  </si>
  <si>
    <t>Diffa region is considered affected by the crisis due to its proximity to the Lake Chad Basin and the high number of IDPs and refugees from Nigeria.</t>
  </si>
  <si>
    <t>NER002Landmass affected</t>
  </si>
  <si>
    <t>This is the total number of people living in Diffa region in 2023. The whole population of the region is considered exposed to the crisis.</t>
  </si>
  <si>
    <t>NER002People exposed</t>
  </si>
  <si>
    <t>UNHCR 24/04/2024; OCHA 06/01/2023</t>
  </si>
  <si>
    <t>https://reliefweb.int/report/niger/diffa-niger-personnes-relevant-de-la-competence-du-hcr-mars-2024; https://reliefweb.int/report/niger/niger-apercu-des-besoins-humanitaires-2023-janvier-2023</t>
  </si>
  <si>
    <t>The people affected by this crisis equals the people in need. This figure includes IDPs, refugees, asylum seekers and others in Diffa region in March 2024, in addition to the number of host population reported as in need of assistance in the HNO 2023 (breakdown not available for 2024).</t>
  </si>
  <si>
    <t>NER002People affected</t>
  </si>
  <si>
    <t>UNHCR 18/02/2025</t>
  </si>
  <si>
    <t>https://data.unhcr.org/fr/documents/details/114528</t>
  </si>
  <si>
    <t>People displaced by the Lake Chad Basin Crisis in Niger in the Diffa region is comprised of refugees, asylum seekers, IDPs and vulnerable migrants. This figure was taken from the UNHCR data portal of February 2025. This source was chosen because it provides regular monthly updates on the number of people displaced for each driver. The reliability of the information is high since the data is recent as it is based on direct counts of people still living in hosting centres even though the context is quite dynamic with some sporadic non-state armed group attacks.</t>
  </si>
  <si>
    <t>NER002People displaced</t>
  </si>
  <si>
    <t xml:space="preserve">Number of injuries is a data gap. It is not systematically reported for all crises across and overlapping in Niger. </t>
  </si>
  <si>
    <t>NER002Injuries reported</t>
  </si>
  <si>
    <t>The figure includes the total number of fatalities in Niger precisely the Diffa region according to the ACLED from August 1st, 2024, to January 31st, 2025, from all types of events (such as battles, violence against civilians, explosions or remote violence, riots, protests, and strategic developments) and by all perpetrators (state or non-state). The fatalities in the ACLED dataset relate exclusively to violent incidents.</t>
  </si>
  <si>
    <t>NER002Fatalities reported</t>
  </si>
  <si>
    <t>The figure includes the total number of fatalities in Niger precisely in the Diffa, Tahoua, Tillaberi and Maradi regions according to the ACLED from August 1st, 2024, to January 31st, 2025, from all types of events (such as battles, violence against civilians, explosions or remote violence, riots, protests, and strategic developments) and by all perpetrators (state or non-state). The fatalities in the ACLED dataset relate exclusively to violent incidents.</t>
  </si>
  <si>
    <t>NER002Fatalities in all crises</t>
  </si>
  <si>
    <t xml:space="preserve">The people affected by this crisis equals the people in need. This figure includes IDPs, refugees, asylum seekers and others in Diffa region in March 2024, in addition to the number of host population reported as in need of assistance in the HNO 2023 (breakdown not available for 2024). The reliability is low as this is an old data source. The 2025 HNRP for Niger has not yet been released and there are no other viable sources that can be used at this time such as food security or nutrition assessments to understand the severity of need in this area. </t>
  </si>
  <si>
    <t>NER002People in Need</t>
  </si>
  <si>
    <t xml:space="preserve">According to INFORM SI methodology, the number of people in Level 2 is equal to the people affected minus the people in need. People in Level 2 might be facing some difficulties accessing basic services but are able to meet their needs without external assistance. According to the prioritisation approach, the reliability is low due to no comprehensive needs assessments currently available (HNRP, IPC/CH assessment or agency appeals). As a result the severity scores are based on old data. </t>
  </si>
  <si>
    <t>NER002Minimal humanitarian conditions - Level 1</t>
  </si>
  <si>
    <t xml:space="preserve">This is equal to the people affected. Since in this crisis the people affected are also in need, they will be place in level 3 and above and the value for this indicator is zero.The reliability is low as this is an old data source. The 2025 HNRP for Niger has not yet been released and there are no other viable sources that can be used at this time such as food security or nutrition assessments to understand the severity of need in this area. </t>
  </si>
  <si>
    <t>NER002Stressed humanitarian conditions - Level 2</t>
  </si>
  <si>
    <t xml:space="preserve">This is the total number of people in need facing moderate humanitarian conditions in Diffa region. It has been estimated applying the percentage of the distribution of people in need for each severity level from the HNO 2023, to the new estimated number of people in need. The severity of needs in the HNO 2023 was calculated by population group, so the percentages of the PIN for each severity level was applied to each specific group and then summed up. The reliability is low as this is an old data source. The 2025 HNRP for Niger has not yet been released and there are no other viable sources that can be used at this time such as food security or nutrition assessments to understand the severity of need in this area. </t>
  </si>
  <si>
    <t>NER002Moderate humanitarian conditions - Level 3</t>
  </si>
  <si>
    <t xml:space="preserve">This is the total number of people in need facing severe humanitarian conditions in Diffa region. It has been estimated applying the percentage of the distribution of people in need for each severity level from the HNO 2023, to the new estimated number of people in need. The severity of needs in the HNO 2023 was calculated by population group, so the percentages of the PIN for each severity level was applied to each specific group and then summed up. The reliability is low as this is an old data source. The 2025 HNRP for Niger has not yet been released and there are no other viable sources that can be used at this time such as food security or nutrition assessments to understand the severity of need in this area. </t>
  </si>
  <si>
    <t>NER002Severe humanitarian conditions - Level 4</t>
  </si>
  <si>
    <t>There are no indications of people facing extreme humanitarian conditions in Niger therefore this indicator is zero.</t>
  </si>
  <si>
    <t>NER002Extreme humanitarian conditions - Level 5</t>
  </si>
  <si>
    <t>In the Lake Chad Basin Crisis in Niger, 3 population groups are affected: IDPs, refugees and asylum seekers, and the host population in the Diffa region.</t>
  </si>
  <si>
    <t>NER002Crisis affected groups</t>
  </si>
  <si>
    <t>World Bank 2023; UNHCR accessed 22/02/2025</t>
  </si>
  <si>
    <t>https://data.worldbank.org/indicator/SP.POP.TOTL?locations=BY&amp;page=2+%3B+https%3A%2F%2Fdata.unhcr.org%2Fen%2Fsituations%2F ; https://data.unhcr.org/en/situations/ukraine</t>
  </si>
  <si>
    <t>This is the total population in the country adjusted to population movement. The baseline population figure of (9,178,598) people is aggregated with (44,500) refugees from Ukraine in Belarus according to UNHCR as of 31 January 2025. The World Bank and UNHCR sources were chosen because they provide the population and refugee data needed for the indicator's calculations as per the INFORM Severity Index methodology. The reliability is medium because the data includes high-quality information alongside some elements with lower quality, resulting in an overall medium reliability.</t>
  </si>
  <si>
    <t>BLR002Total population</t>
  </si>
  <si>
    <t xml:space="preserve">The number of people exposed corresponds to the total population of the country in Belarus. This source was chosen because UNHCR is the most reliable/the only source reporting the number of people exposed. The World Bank and UNHCR sources were chosen because they provide the population and refugee data needed for the indicator's calculations as per the INFORM Severity Index methodology. The reliability is medium because the data includes high-quality information alongside some elements with lower quality, resulting in an overall medium reliability. </t>
  </si>
  <si>
    <t>BLR002People exposed</t>
  </si>
  <si>
    <t>UNHCR accessed 22/02/2025 ; IOM 30/09/2023 ; IOM 25/09/2023</t>
  </si>
  <si>
    <t>The number of people affected by the crisis is taken from UNHCR website. This source was chosen because UNHCR is the most reliable source reporting the number of refugees from Ukraine, and because all are considered affected, as there is no other source that calculates or estimates the number of people affected. The reliability of this data is low because it cannot be triangulated/cross-verified.</t>
  </si>
  <si>
    <t>BLR002People affected</t>
  </si>
  <si>
    <t xml:space="preserve">The number of people displaced by the crisis includes the number of refugees from Ukraine to Belarus. This figure is taken from UNHCR website. This source was chosen because UNHCR is the only and most reliable source reporting the number of people displaced from Ukraine to Belarus. The reliability of this data is medium because the methodologies used for data collection are generally consistent, though minor variations exist that could affect accuracy. </t>
  </si>
  <si>
    <t>BLR002People displaced</t>
  </si>
  <si>
    <t>The figure includes the total number of fatalities in the whole of Ukraine according to the ACLED September 2024 to Feburary 2025 dataset from all types of events (such as battles, violence against civilians, explosions or remote violence, riots, protests, and strategic developments) and by all perpetrators (state or non-state). The fatalities in the ACLED dataset relate exclusively to violent incidents. In cases where the dataset does not capture the deaths not directly related to the violent incidents that ACLED tracks but that may be relevant to the crisis, it is important to note that the reported number might underestimate the actual impact.</t>
  </si>
  <si>
    <t>BLR002Fatalities reported</t>
  </si>
  <si>
    <t>BLR002Fatalities in all crises</t>
  </si>
  <si>
    <t>https://data.unhcr.org/en/situations/ukraine ; https://www.iom.int/sites/g/files/tmzbdl486/files/situation_reports/file/ukr-sitrep-q3-2023.pdf ; https://belarus.iom.int/news/refugees-ukraine-belarus-needs-intentions-and-integration-challenges</t>
  </si>
  <si>
    <t xml:space="preserve">The number of people in need is taken from UNHCR website. All the people displaced are considered in need, as indicated in IOM assessments. The sources were chosen because UNHCR and IOM are the most reliable and the few available humanitarian sources reporting the number refugees from Ukraine in Belarus and their needs. The reliability of this data is medium because the methodologies used for data collection are generally consistent, though minor variations exist that could affect accuracy. </t>
  </si>
  <si>
    <t>BLR002People in Need</t>
  </si>
  <si>
    <t>BLR002Minimal humanitarian conditions - Level 1</t>
  </si>
  <si>
    <t>BLR002Stressed humanitarian conditions - Level 2</t>
  </si>
  <si>
    <t>According to INFORM Severity Index methodology, the sum of people in levels 3, 4 and 5 is equal to the total number of people in need. To estimate the severity distribution of the people in need ACAPS used the UNHCR source. The number of people in Level 3 corresponds to the total number of people in need. The reliability is low because it cannot be triangulated/cross-verified.</t>
  </si>
  <si>
    <t>BLR002Moderate humanitarian conditions - Level 3</t>
  </si>
  <si>
    <t>BLR002Severe humanitarian conditions - Level 4</t>
  </si>
  <si>
    <t>BLR002Extreme humanitarian conditions - Level 5</t>
  </si>
  <si>
    <t>BLR002Crisis affected groups</t>
  </si>
  <si>
    <t>https://data.worldbank.org/indicator/SP.POP.TOTL?locations=BG&amp;page=2+%3B+https%3A%2F%2F ; https://app.powerbi.com/view?r=eyJrIjoiNDgyMTEwNmMtM2Q2OS00NmRiLWE4ZDktZTViNTBjMDdlNzI3IiwidCI6ImU1YzM3OTgxLTY2NjQtNDEzNC04YTBjLTY1NDNkMmFmODBiZSIsImMiOjh9</t>
  </si>
  <si>
    <t>This is the total population in the country adjusted to population movement. The baseline population figure of (6,430,370) people is aggregated with (75,250) refugees from Ukraine in Bulgaria according to UNHCR as of 31 December 2024. The World Bank and UNHCR sources were chosen because they provide the population and refugee data needed for the indicator's calculations as per the INFORM Severity Index methodology. The reliability is high because the data is recent.</t>
  </si>
  <si>
    <t>BGR002Total population</t>
  </si>
  <si>
    <t>Trade and Economics accessed 29/01/2024 ; UNHCR 07/01/2025</t>
  </si>
  <si>
    <t>https://tradingeconomics.com/bulgaria/land-area-sq-km-wb-data.html; https://reliefweb.int/report/poland/regional-refugee-response-plan-ukraine-situation-2025-2026</t>
  </si>
  <si>
    <t>This is the total landmass of Bulgaria. The whole country is considered exposed, as refugees reside across the country, therefore the total landmass of Bulgaria is considered affected. The sources were chosen because they are the most reliable, OCHA provides landmass data and UNHCR is the source for the Regional Response Plan 2025 on the crisis of refugees from Ukraine in Bulgaria. The reliability is high because the data is triangulated using multiple reliable sources.</t>
  </si>
  <si>
    <t>BGR002Landmass affected</t>
  </si>
  <si>
    <t>The number of people exposed corresponds to the total population of the country in Bulgaria. This source was chosen because UNHCR and World bank are the reliable sources reporting population and refugee data. The reliability of this data is medium because the data includes high-quality information alongside some elements with lower quality, resulting in an overall medium reliability.</t>
  </si>
  <si>
    <t>BGR002People exposed</t>
  </si>
  <si>
    <t>UNHCR accessed 22/02/2025; UNHCR 07/01/2025</t>
  </si>
  <si>
    <t>The number of people affected by the crisis is taken from UNHCR website. The number corresponds to the number of refugees from Ukraine in Bulgaria. This source was chosen because UNHCR is the most reliable source reporting the number of refugees from Ukraine and the Regional Response Plan 2025-2026. The reliability of this data is medium because the data includes high-quality information alongside some elements with lower quality, resulting in an overall medium reliability.</t>
  </si>
  <si>
    <t>BGR002People affected</t>
  </si>
  <si>
    <t>The number of people displaced by the crisis includes the number of refugees from Ukraine to Bulgaria. This figure is taken from UNHCR website. This source was chosen because UNHCR is the most reliable source reporting the number of refugees from Ukraine to Bulgaria. The reliability of this data is high because it is recent.</t>
  </si>
  <si>
    <t>BGR002People displaced</t>
  </si>
  <si>
    <t>All crisis fatalities in last 6 months (1 September 2024 - 22 Feburaruy 2025) related to refugees from Ukraine.</t>
  </si>
  <si>
    <t>BGR002Fatalities reported</t>
  </si>
  <si>
    <t>All fatalities in the last 6 months according to ACLED data (1 September 2024 - 22 Feburary 2025), related to all civilian fatalities.</t>
  </si>
  <si>
    <t>BGR002Fatalities in all crises</t>
  </si>
  <si>
    <t>The number of people in need is taken from UNHCR website. All the refugees from Ukraine in Bulgaria are considered in need, as indicated in the Regional Response Plan 2025-2026 (RRP). According to RRP 2025, the projected number of refuges from Ukraine in Bulgaria during 2025-2026 is 82,000. This source was chosen because UNHCR is the most reliable source regularly reporting on the number of refugees, and the RRP 2025-2026 published for this crisis. The reliability of this data is high because it is up to date.</t>
  </si>
  <si>
    <t>BGR002People in Need</t>
  </si>
  <si>
    <t>https://data.worldbank.org/country/bulgaria?view=chart ; https://app.powerbi.com/view?r=eyJrIjoiNDgyMTEwNmMtM2Q2OS00NmRiLWE4ZDktZTViNTBjMDdlNzI3IiwidCI6ImU1YzM3OTgxLTY2NjQtNDEzNC04YTBjLTY1NDNkMmFmODBiZSIsImMiOjh9</t>
  </si>
  <si>
    <t>BGR002Minimal humanitarian conditions - Level 1</t>
  </si>
  <si>
    <t>BGR002Stressed humanitarian conditions - Level 2</t>
  </si>
  <si>
    <t>According to INFORM Severity Index methodology, the sum of people in levels 3, 4 and 5 is equal to the total number of people in need. To estimate the severity distribution of the people in need ACAPS used the UNHCR source. The number of people in Level 3 corresponds to the total number of people in need. The reliability is high because it is triangulated using multiple reliable sources.</t>
  </si>
  <si>
    <t>BGR002Moderate humanitarian conditions - Level 3</t>
  </si>
  <si>
    <t>BGR002Severe humanitarian conditions - Level 4</t>
  </si>
  <si>
    <t>BGR002Extreme humanitarian conditions - Level 5</t>
  </si>
  <si>
    <t>BGR002Crisis affected groups</t>
  </si>
  <si>
    <t>World Bank 2023 ; UNHCR accessed 22/02/2025</t>
  </si>
  <si>
    <t>This is the total population in the country adjusted to population movement. The baseline population figure of (10,873,689) people is aggregated with (389,830) refugees from Ukraine in Czechia according to UNHCR as of 30 December 2025. The World Bank and UNHCR sources were chosen because they provide the population and refugee data needed for the indicator's calculations as per the INFORM Severity Index methodology. The reliability is high because the data is recent.</t>
  </si>
  <si>
    <t>CZE002Total population</t>
  </si>
  <si>
    <t>CZE002People exposed</t>
  </si>
  <si>
    <t>UNHCR accessed 22/02/2025 ; UNHCR 07/01/2025</t>
  </si>
  <si>
    <t>The number of people affected by the crisis is taken from UNHCR website. The number corresponds to the number of refugees from Ukraine in Czechia. This source was chosen because UNHCR is the most reliable source reporting the number of refugees from Ukraine and the Regional Response Plan 2025-2026. The reliability of this data is medium because the data includes high-quality information alongside some elements with lower quality, resulting in an overall medium reliability.</t>
  </si>
  <si>
    <t>CZE002People affected</t>
  </si>
  <si>
    <t>UNHCR accessed 22/02/2025</t>
  </si>
  <si>
    <t>The number of people displaced by the crisis includes the number of refugees from Ukraine to Czechia. This figure is taken from UNHCR website. This source was chosen because UNHCR is the most reliable source reporting the number of refugees from Ukraine to Czechia. The reliability of this data is high because it is recent.</t>
  </si>
  <si>
    <t>CZE002People displaced</t>
  </si>
  <si>
    <t>All crisis fatalities in last 6 months (1 September 2024 - 22 Feburary 2025) related to refugees from Ukraine.</t>
  </si>
  <si>
    <t>CZE002Fatalities reported</t>
  </si>
  <si>
    <t>All fatalities in the last 6 months according to ACLED data (1 September 2024 - 22 Feburary 2025), related to the following event types: battles, violence against civilians, explosions/remote violence, riots, protests, and strategic developments.</t>
  </si>
  <si>
    <t>CZE002Fatalities in all crises</t>
  </si>
  <si>
    <t>The number of people in need is taken from UNHCR website. All the refugees from Ukraine in Czechia are considered in need, as indicated in the Regional Response Plan 2025-2026 (RRP). According to RRP 2025-2026, the projected number of refuges from Ukraine in Czechia during 2025 is 400,000. This source was chosen because UNHCR is the most reliable source regularly reporting on the number of refugees, and the RRP 2025-2026 published for this crisis. The reliability of this data is high because it is up to date.</t>
  </si>
  <si>
    <t>CZE002People in Need</t>
  </si>
  <si>
    <t>CZE002Moderate humanitarian conditions - Level 3</t>
  </si>
  <si>
    <t>The baseline population figure of (1,366,188) people is aggregated with (42,270) refugees from Ukraine in Estonia according to UNHCR as of 31 January 2025. The World Bank and UNHCR sources were chosen because they provide the population and refugee data needed for the indicator's calculations as per the INFORM Severity Index methodology. The reliability is high because the data is recent.</t>
  </si>
  <si>
    <t>EST002Total population</t>
  </si>
  <si>
    <t>EST002People exposed</t>
  </si>
  <si>
    <t>The number of people affected by the Ukrainian crisis is taken from UNHCR website. The number corresponds to the number of refugees from Ukraine in Estonia. This source was chosen because UNHCR is the most reliable source reporting the number of refugees from Ukraine and the Regional Response Plan 2025-2026. The reliability of this data is medium because the data includes high-quality information alongside some elements with lower quality, resulting in an overall medium reliability.</t>
  </si>
  <si>
    <t>EST002People affected</t>
  </si>
  <si>
    <t>The number of people displaced by the crisis includes the number of refugees from Ukraine to Estonia. This figure is taken from UNHCR website. This source was chosen because UNHCR is the most reliable source reporting the number of refugees from Ukraine to Estonia. The reliability of this data is high because it is recent.</t>
  </si>
  <si>
    <t>EST002People displaced</t>
  </si>
  <si>
    <t>EST002Fatalities reported</t>
  </si>
  <si>
    <t>All fatalities in the last 6 months according to ACLED data (1 September 2024 - 22 Feburary 2025), related to all civillian fatalities.</t>
  </si>
  <si>
    <t>EST002Fatalities in all crises</t>
  </si>
  <si>
    <t>The number of people in need is taken from UNHCR website. All the refugees from Ukraine in Estonia are considered in need, as indicated in the Regional Response Plan 2025-2026 (RRP). According to RRP 2025-2026, the projected number of refuges from Ukraine in Estonia during 2025 is 37,000. This source was chosen because UNHCR is the most reliable source regularly reporting on the number of refugees, and the RRP 2025-2026 published for this crisis. The reliability of this data is high because it is up to date.</t>
  </si>
  <si>
    <t>EST002People in Need</t>
  </si>
  <si>
    <t>EST002Moderate humanitarian conditions - Level 3</t>
  </si>
  <si>
    <t>World Bank 2023; UNHCR accessed 23/02/2025</t>
  </si>
  <si>
    <t>The baseline population figure of (9,589,872) people is aggregated with (62,145) refugees from Ukraine in Hungary according to UNHCR as of 17 Feb 2025. The World Bank and UNHCR sources were chosen because they provide the population and refugee data needed for the indicator's calculations as per the INFORM Severity Index methodology. The reliability is high because the data is recent.</t>
  </si>
  <si>
    <t>HUN002Total population</t>
  </si>
  <si>
    <t>UNHCR accessed 23/02/2025; UNHCR 07/01/2025</t>
  </si>
  <si>
    <t>The number of people affected by the Ukrainian crisis is taken from UNHCR website. The number corresponds to the number of refugees from Ukraine in Hungary. This source was chosen because UNHCR is the most reliable source reporting the number of refugees from Ukraine and the Regional Response Plan 2025-2026. The reliability of this data is medium because the data includes high-quality information alongside some elements with lower quality, resulting in an overall medium reliability.</t>
  </si>
  <si>
    <t>HUN002People affected</t>
  </si>
  <si>
    <t>All crisis fatalities in last 6 months (1 September 2024 - 23 Feb 2025) related to refugees from Ukraine.</t>
  </si>
  <si>
    <t>HUN002Fatalities reported</t>
  </si>
  <si>
    <t>UNHCR accessed 23/02/2025 ; UNHCR 07/01/2025</t>
  </si>
  <si>
    <t>The number of people in need is taken from UNHCR website. All the refugees from Ukraine in Hungary are considered in need, as indicated in the Regional Response Plan 2025-2026 (RRP). According to RRP 2025-2026, the projected number of refuges from Ukraine in Hungary during 2025-2026 is 80,000. This source was chosen because UNHCR is the most reliable source regularly reporting on the number of refugees, and the RRP 2025-2026 published for this crisis. The reliability of this data is high because it is up to date.</t>
  </si>
  <si>
    <t>HUN002People in Need</t>
  </si>
  <si>
    <t>HUN002Minimal humanitarian conditions - Level 1</t>
  </si>
  <si>
    <t>HUN002Stressed humanitarian conditions - Level 2</t>
  </si>
  <si>
    <t>HUN002Moderate humanitarian conditions - Level 3</t>
  </si>
  <si>
    <t>HUN002Severe humanitarian conditions - Level 4</t>
  </si>
  <si>
    <t>HUN002Extreme humanitarian conditions - Level 5</t>
  </si>
  <si>
    <t>World Bank 2023; UNHCR accessed 25/02/2025</t>
  </si>
  <si>
    <t>The baseline population figure of (1,881,750) people is aggregated with (47,660) refugees from Ukraine in Latvia according to UNHCR as of 14 January 2025. The World Bank and UNHCR sources were chosen because they provide the population and refugee data needed for the indicator's calculations as per the INFORM Severity Index methodology. The reliability is high because the data is recent.</t>
  </si>
  <si>
    <t>LVA002Total population</t>
  </si>
  <si>
    <t>LVA002People exposed</t>
  </si>
  <si>
    <t>UNHCR accessed 25/02/2025; UNHCR 25/02/2025</t>
  </si>
  <si>
    <t>The number of people affected by the crisis is taken from UNHCR website. The number corresponds to the number of refugees from Ukraine in Latvia. This source was chosen because UNHCR is the most reliable source reporting the number of refugees from Ukraine and the Regional Response Plan 2025-2026. The reliability of this data is medium because the data includes high-quality information alongside some elements with lower quality, resulting in an overall medium reliability.</t>
  </si>
  <si>
    <t>LVA002People affected</t>
  </si>
  <si>
    <t>UNHCR accessed 25/02/2025</t>
  </si>
  <si>
    <t>The number of people displaced by the crisis includes the number of refugees from Ukraine to Latvia. This figure is taken from UNHCR website. This source was chosen because UNHCR is the most reliable source reporting the number of refugees from Ukraine to Latvia. The reliability of this data is high because it is recent.</t>
  </si>
  <si>
    <t>LVA002People displaced</t>
  </si>
  <si>
    <t>ACLED accessed 25/02/2025</t>
  </si>
  <si>
    <t>All crisis fatalities in last 6 months (1 September 2024 - 25 Feburary 2025) related to refugees from Ukraine.</t>
  </si>
  <si>
    <t>LVA002Fatalities reported</t>
  </si>
  <si>
    <t>All fatalities in the last 6 months according to ACLED data (1 September 2024 - 25 Feburary 2025), related to the following event types: battles, violence against civilians, explosions/remote violence, riots, protests, and strategic developments.</t>
  </si>
  <si>
    <t>LVA002Fatalities in all crises</t>
  </si>
  <si>
    <t>UNHCR accessed 25/02/2025 ; UNHCR 07/01/2025</t>
  </si>
  <si>
    <t>The number of people in need is taken from UNHCR website. All the refugees from Ukraine in Latvia are considered in need, as indicated in the Regional Response Plan 2025-2026 (RRP). According to RRP 2025-2026, the projected number of refuges from Ukraine in Latvia during 2025 was 48,000. This source was chosen because UNHCR is the most reliable source regularly reporting on the number of refugees, and the RRP 2025-2026 published for this crisis. The reliability of this data is high because it is up to date.</t>
  </si>
  <si>
    <t>LVA002People in Need</t>
  </si>
  <si>
    <t>LVA002Moderate humanitarian conditions - Level 3</t>
  </si>
  <si>
    <t>World Bank 2023; UNHCR accessed 24/02/2025</t>
  </si>
  <si>
    <t>https://data.worldbank.org/indicator/SP.POP.TOTL?locations=LT&amp;page=2+%3B+https%3A%2F%2F ; https://data.unhcr.org/en/situations/ukraine</t>
  </si>
  <si>
    <t>The baseline population figure of (2,871,897) people is aggregated with (46,995) refugees from Ukraine in Lithuania according to UNHCR as of 13 February 2025. The World Bank and UNHCR sources were chosen because they provide the population and refugee data needed for the indicator's calculations as per the INFORM Severity Index methodology. The reliability is high because the data is recent.</t>
  </si>
  <si>
    <t>LTU002Total population</t>
  </si>
  <si>
    <t>LTU002People exposed</t>
  </si>
  <si>
    <t>UNHCR accessed 24/02/2025; UNCHR 07/01/2025</t>
  </si>
  <si>
    <t>The number of people affected by the crisis is taken from UNHCR website. The number corresponds to the number of refugees from Ukraine in Lithuania. This source was chosen because UNHCR is the most reliable source reporting the number of refugees from Ukraine and the Regional Response Plan 2025-2026. The reliability of this data is medium because the data includes high-quality information alongside some elements with lower quality, resulting in an overall medium reliability.</t>
  </si>
  <si>
    <t>LTU002People affected</t>
  </si>
  <si>
    <t>UNHCR accessed 24/02/2025</t>
  </si>
  <si>
    <t>The number of people displaced by the crisis includes the number of refugees from Ukraine to Lithuania. This figure is taken from UNHCR website. This source was chosen because UNHCR is the most reliable source reporting the number of refugees from Ukraine to Lithuania. The reliability of this data is high because it is recent.</t>
  </si>
  <si>
    <t>LTU002People displaced</t>
  </si>
  <si>
    <t>ACLED accessed 24/02/2025</t>
  </si>
  <si>
    <t>All crisis fatalities in last 6 months (1 September 2024 - 24 Feburary 2025) related to refugees from Ukraine.</t>
  </si>
  <si>
    <t>LTU002Fatalities reported</t>
  </si>
  <si>
    <t>All fatalities in the last 6 months according to ACLED data (1 September 2024 - 24 Feburary 2025), related to all civillian fatalities.</t>
  </si>
  <si>
    <t>LTU002Fatalities in all crises</t>
  </si>
  <si>
    <t>UNHCR accessed 24/02/2025; UNHCR 07/01/2025</t>
  </si>
  <si>
    <t>The number of people in need is taken from UNHCR website. All the refugees from Ukraine in Lithuania are considered in need, as indicated in the Regional Response Plan 2025-2026 (RRP). According to RRP 2025-2026, the projected number of refuges from Ukraine in Lithuania during 2025 is 55,000. This source was chosen because UNHCR is the most reliable source regularly reporting on the number of refugees, and the RRP 2025-2026 published for this crisis. The reliability of this data is high because it is up to date.</t>
  </si>
  <si>
    <t>LTU002People in Need</t>
  </si>
  <si>
    <t>LTU002Minimal humanitarian conditions - Level 1</t>
  </si>
  <si>
    <t>LTU002Moderate humanitarian conditions - Level 3</t>
  </si>
  <si>
    <t>https://data.worldbank.org/indicator/SP.POP.TOTL?locations=MD&amp;page=2+%3B+https%3A%2F%2F ; https://data.unhcr.org/en/situations/ukraine</t>
  </si>
  <si>
    <t>The baseline population figure of (2,486,891) people is aggregated with (127,785) refugees from Ukraine in Moldova according to UNHCR as of 31 January 2025. The World Bank and UNHCR sources were chosen because they provide the population and refugee data needed for the indicator's calculations as per the INFORM Severity Index methodology. The reliability is high because the data is recent.</t>
  </si>
  <si>
    <t>MDA002Total population</t>
  </si>
  <si>
    <t>MDA002People exposed</t>
  </si>
  <si>
    <t>The number of people affected by the crisis is taken from UNHCR website. The number corresponds to the number of refugees from Ukraine in Moldova. This source was chosen because UNHCR is the most reliable source reporting the number of refugees from Ukraine and the Regional Response Plan 2025-2026. The reliability of this data is medium because the data includes high-quality information alongside some elements with lower quality, resulting in an overall medium reliability.</t>
  </si>
  <si>
    <t>MDA002People affected</t>
  </si>
  <si>
    <t>The number of people displaced by the crisis includes the number of refugees from Ukraine to Moldova. This figure is taken from UNHCR website. This source was chosen because UNHCR is the most reliable source reporting the number of refugees from Ukraine to Moldova. The reliability of this data is high because it is recent.</t>
  </si>
  <si>
    <t>MDA002People displaced</t>
  </si>
  <si>
    <t>All crisis fatalities in last 6 months (1 September 2024 - 24 Feburary 2025) related to refugees from Ukraine</t>
  </si>
  <si>
    <t>MDA002Fatalities reported</t>
  </si>
  <si>
    <t>All fatalities in Moldova the last 6 months according to ACLED data (1 September 2024 - 24 Feburary 2025), related to all civillian fatalities.</t>
  </si>
  <si>
    <t>MDA002Fatalities in all crises</t>
  </si>
  <si>
    <t>The number of people in need is taken from UNHCR website. All the refugees from Ukraine in Moldova are considered in need, as indicated in the Regional Response Plan 2025-2026 (RRP). According to RRP 2025-2026, the projected number of refuges from Ukraine in Moldova during 2025 is 100,500. This source was chosen because UNHCR is the most reliable source regularly reporting on the number of refugees, and the RRP 2025-2026 published for this crisis. The reliability of this data is high because it is up to date.</t>
  </si>
  <si>
    <t>MDA002People in Need</t>
  </si>
  <si>
    <t>MDA002Minimal humanitarian conditions - Level 1</t>
  </si>
  <si>
    <t>MDA002Moderate humanitarian conditions - Level 3</t>
  </si>
  <si>
    <t>https://data.worldbank.org/indicator/SP.POP.TOTL?locations=PL&amp;page=2+%3B+https%3A%2F%2F ; https://data.unhcr.org/en/situations/ukraine</t>
  </si>
  <si>
    <t>The baseline population figure of (36,685,849) people is aggregated with (998070) refugees from Ukraine in Poland according to UNHCR as of 14 January 2025. The World Bank and UNHCR sources were chosen because they provide the population and refugee data needed for the indicator's calculations as per the INFORM Severity Index methodology. The reliability is high because the data is recent.</t>
  </si>
  <si>
    <t>POL002Total population</t>
  </si>
  <si>
    <t>The number of people affected by the crisis is taken from UNHCR website. The number corresponds to the number of refugees from Ukraine in Poland. This source was chosen because UNHCR is the most reliable source reporting the number of refugees from Ukraine and the Regional Response Plan 2025-2026. The reliability of this data is medium because the data includes high-quality information alongside some elements with lower quality, resulting in an overall medium reliability.</t>
  </si>
  <si>
    <t>POL002People affected</t>
  </si>
  <si>
    <t>POL002Fatalities reported</t>
  </si>
  <si>
    <t>The number of people in need is taken from UNHCR website. All the refugees from Ukraine in Poland are considered in need, as indicated in the Regional Response Plan 2025-2026 (RRP). According to RRP 2025-2026, the projected number of refuges from Ukraine in Poland during 2025 is 970,000 million. This source was chosen because UNHCR is the most reliable source regularly reporting on the number of refugees, and the RRP 2025-2026 published for this crisis. The reliability of this data is high because it is up to date.</t>
  </si>
  <si>
    <t>POL002People in Need</t>
  </si>
  <si>
    <t>POL002Minimal humanitarian conditions - Level 1</t>
  </si>
  <si>
    <t>POL002Stressed humanitarian conditions - Level 2</t>
  </si>
  <si>
    <t>POL002Moderate humanitarian conditions - Level 3</t>
  </si>
  <si>
    <t>POL002Severe humanitarian conditions - Level 4</t>
  </si>
  <si>
    <t>POL002Extreme humanitarian conditions - Level 5</t>
  </si>
  <si>
    <t>POL002Crisis affected groups</t>
  </si>
  <si>
    <t>https://data.worldbank.org/indicator/SP.POP.TOTL?locations=RO&amp;page=2+%3B+https%3A%2F%2F ; https://data2.unhcr.org/en/situations/ukraine</t>
  </si>
  <si>
    <t>The baseline population figure of (19,056,116) people is aggregated with (179,820) refugees from Ukraine in Romania according to UNHCR as of 01 Janurary 2025. The World Bank and UNHCR sources were chosen because they provide the population and refugee data needed for the indicator's calculations as per the INFORM Severity Index methodology. The reliability is high because the data is recent.</t>
  </si>
  <si>
    <t>ROU002Total population</t>
  </si>
  <si>
    <t>ROU002People exposed</t>
  </si>
  <si>
    <t>UNHCR accessed 25/02/2025; UNHCR 07/01/2025</t>
  </si>
  <si>
    <t>The number of people affected by the Ukrainian crisis is taken from UNHCR website. The number corresponds to the number of refugees from Ukraine in Romania. This source was chosen because UNHCR is the most reliable source reporting the number of refugees from Ukraine and the Regional Response Plan 2025-2026. The reliability of this data is medium because the data includes high-quality information alongside some elements with lower quality, resulting in an overall medium reliability.</t>
  </si>
  <si>
    <t>ROU002People affected</t>
  </si>
  <si>
    <t>The number of people displaced by the crisis includes the number of refugees from Ukraine to Romania. This figure is taken from UNHCR website. This source was chosen because UNHCR is the most reliable source reporting the number of refugees from Ukraine to Romania. The reliability of this data is high because it is recent.</t>
  </si>
  <si>
    <t>ROU002People displaced</t>
  </si>
  <si>
    <t>ROU002Fatalities reported</t>
  </si>
  <si>
    <t>All fatalities in the last 6 months according to ACLED data (1 September 2024 - 25 Feburary 2025), related to all civillian fatalities.</t>
  </si>
  <si>
    <t>ROU002Fatalities in all crises</t>
  </si>
  <si>
    <t>The number of people in need is taken from UNHCR website. All the refugees from Ukraine in Romania are considered in need, as indicated in the Regional Response Plan 2025-2026 (RRP). According to RRP 2025-2026 , the projected number of refuges from Ukraine in Romania during 2025 is 148,000. This source was chosen because UNHCR is the most reliable source regularly reporting on the number of refugees, and the RRP 2025-2026 published for this crisis. The reliability of this data is high because it is up to date.</t>
  </si>
  <si>
    <t>ROU002People in Need</t>
  </si>
  <si>
    <t>ROU002Minimal humanitarian conditions - Level 1</t>
  </si>
  <si>
    <t>ROU002Moderate humanitarian conditions - Level 3</t>
  </si>
  <si>
    <t>https://data.worldbank.org/indicator/SP.POP.TOTL?locations=SK&amp;page=2+%3B+https%3A%2F%2F ; https://data2.unhcr.org/en/situations/ukraine</t>
  </si>
  <si>
    <t>The baseline population figure of (5,426,740) people is aggregated with (132,810) refugees from Ukraine in Slovakia according to UNHCR as of 23 Feburary 2025. The World Bank and UNHCR sources were chosen because they provide the population and refugee data needed for the indicator's calculations as per the INFORM Severity Index methodology. The reliability is high because the data is recent.</t>
  </si>
  <si>
    <t>SVK002Total population</t>
  </si>
  <si>
    <t>SVK002People exposed</t>
  </si>
  <si>
    <t>The number of people affected by the crisis is taken from UNHCR website. The number corresponds to the number of refugees from Ukraine in Slovakia. This source was chosen because UNHCR is the most reliable source reporting the number of refugees from Ukraine and the Regional Response Plan 2025-2026. The reliability of this data is medium because the data includes high-quality information alongside some elements with lower quality, resulting in an overall medium reliability.</t>
  </si>
  <si>
    <t>SVK002People affected</t>
  </si>
  <si>
    <t>The number of people displaced by the crisis includes the number of refugees from Ukraine to Slovakia. This figure is taken from UNHCR website. This source was chosen because UNHCR is the most reliable source reporting the number of refugees from Ukraine to Slovakia. The reliability of this data is high because it is recent.</t>
  </si>
  <si>
    <t>SVK002People displaced</t>
  </si>
  <si>
    <t>All crisis fatalities in last 6 months (1 September 2024 - 24 February 2025) related to refugees from Ukraine.</t>
  </si>
  <si>
    <t>SVK002Fatalities reported</t>
  </si>
  <si>
    <t>All fatalities in the last 6 months according to ACLED data (1 September 2024 - 24 February 2025), related to all civillian fatalities.</t>
  </si>
  <si>
    <t>SVK002Fatalities in all crises</t>
  </si>
  <si>
    <t>UNHCR accessed UNHCR accessed 24/02/2025; UNHCR 07/01/2025</t>
  </si>
  <si>
    <t>The number of people in need is taken from UNHCR website. All the refugees from Ukraine in Slovakia are considered in need, as indicated in the Regional Response Plan 2025-2026 (RRP). According to RRP 2025-2026, the projected number of refuges from Ukraine in Slovakia during 2025 is 160,000. This source was chosen because UNHCR is the most reliable source regularly reporting on the number of refugees, and the RRP 2025-2026published for this crisis. The reliability of this data is high because it is up to date.</t>
  </si>
  <si>
    <t>SVK002People in Need</t>
  </si>
  <si>
    <t>SVK002Minimal humanitarian conditions - Level 1</t>
  </si>
  <si>
    <t>SVK002Moderate humanitarian conditions - Level 3</t>
  </si>
  <si>
    <t>State Statistics Service 01/01/2022 ; UNFPA 14/11/2022 ; UNHCR accessed 28/01/2025; IOM 17/01/2025</t>
  </si>
  <si>
    <t xml:space="preserve">http://www.lv.ukrstat.gov.ua/dem/piramid/all_e.php; https://data.unhcr.org/en/situations/ukraine; </t>
  </si>
  <si>
    <t>This is the total population in the country adjusted to population movement. The baseline population figure of (43,320,154) people is taken from UNFPA population growth estimates which were based on the last population census conducted in Ukraine in 2001. The (6,906,500) outgoing refugees as of 19 February 2025 is taken from UNHCR's live website. The (1,059,500) returnees who moved back from abroad as of mid October 2024 is calculated using data from the latest IOM report that was published on 17 January 2025, which estimates that 25% (page 4) of the total (4,238,000) returnees (page 2) are from abroad. The sources were chosen because they provide the data needed for the calculations as per the INFORM Severity Index methodology. The reliability is medium because the data includes high-quality information alongside some elements with lower quality, resulting in an overall medium reliability.</t>
  </si>
  <si>
    <t>UKR002Total population</t>
  </si>
  <si>
    <t xml:space="preserve">The number of people exposed corresponds to the total population of the country. The entire population is exposed to direct and indirect impacts of the war. This figure is taken from the total population indicator using the same sources; the baseline governmental population census and UNFPA population data, and the refugee and returnee data from UNHCR and IOM respectively. The sources were chosen because they provide baseline population data from which outgoing refugee data can be subtracted, and returnees from abroad data can be added to calculate the figure of the population present within the country as of date as per the INFORM Severity Index methodology. The reliability of this data is high because it is up to date. </t>
  </si>
  <si>
    <t>UKR002People exposed</t>
  </si>
  <si>
    <t>UNHCR accessed 21/02/2025; IOM 17/01/2025</t>
  </si>
  <si>
    <t>https://data.unhcr.org/en/situations/ukraine; https://dtm.iom.int/reports/ukraine-internal-displacement-report-general-population-survey-round-18-october-2024?close=true</t>
  </si>
  <si>
    <t xml:space="preserve">The number of people displaced by the crisis includes the number of IDPs, returnees from abroad, and people displaced to other countries because of the crisis. Since the full scale Russian invasion of Ukraine 2022, millions have become displaced within Ukraine and abroad, mostly in Europe. Data on irregular and unregistered migrants is not available. The data is taken from UNHCR website, and IOM report on page 1. The sources were chosen because they provide refugee (6,906,500 refugees as of 19 February 2025), IDP (3,665,000 de-facto IDP as of mid December 2024), and returnee data (4,238,000 returnees as of mid December 2024) needed for the calculation of the displaced population figure as per the INFORM Severity Index methodology.
The reliability is high because the data is recent.
</t>
  </si>
  <si>
    <t>UKR002People displaced</t>
  </si>
  <si>
    <t>OHCHR 11/02/2025</t>
  </si>
  <si>
    <t>https://ukraine.un.org/en/289064-protection-civilians-armed-conflict-%E2%80%94-january-2025?afd_azwaf_tok=eyJhbGciOiJSUzI1NiJ9.eyJhdWQiOiJ1a3JhaW5lLnVuLm9yZyIsImV4cCI6MTc0MDY0NjExMiwiaWF0IjoxNzQwNjQ2MTAyLCJpc3MiOiJ0aWVyMS02NDdjOWRkZDViLXYyeHcyIiwic3ViIjoiMTg1LjIwOS41Ni4yMDQiLCJkYXRhIjp7InR5cGUiOiJpc3N1ZWQiLCJyZWYiOiIyMDI1MDIyN1QwODQ4MjFaLTE2NDdjOWRkZDVidjJ4dzJoQzFGUkFkeXU0MDAwMDAwMDZtMDAwMDAwMDAwMDVodiIsImIiOiJfVzVJM3E4VXliVTlOMWFBTnRQZjcyRGtXTjU1d1FQWTNMZndGTTQtdWhjIiwiaCI6ImlGcUl4S0VFZDJYb1VQZEdYN2ZCU09ZOXAtZl9RazAzbVlLU0NjaUtYSFEifX0.yIG7UiuL7EhLkAK_smEk1H9JkT0ky150M5wZSplNYBmjWFOp9FMjhNgBW1qs5Y0PsdjqtKkdDMvGWPTzYhJM-kP7Huc4lN6ODFQiiU8ROjCbtiNbkq4FEtkhe-2MxcP8tCYhOws4mXeSLFp3tYOE8Hih5rPLcKcHmEcpbZPm2VF477iT3ynrTH33WKAxaca2jzf_y45cCgUMqHwPs1LUn6gnJJRcbd5NJva0HfBuA1eLNxL6X0KEcwDBHhDFAp30sPbz5_KDNiEEaMRS9yaNCaKwr05VaovJK94WCqInJjdIIb6HpHtxpcwWFGVp4zwasf-wykKfEOdnxBQGZflE6A.WF3obl2IDtqgvMFRqVdYkD5s</t>
  </si>
  <si>
    <t xml:space="preserve">This is the total number of civilians injured in Ukraine from July 2024 - December 2024, according to OHCHR (718 in January 2025, 522 in December 2024, 910 in November, 934 in October, 1,268 in September, 935 in August). This number might be an underestimate, as some reports are still pending verification and confirmation by the OHCHR team. </t>
  </si>
  <si>
    <t>UKR002Injuries reported</t>
  </si>
  <si>
    <t>1035</t>
  </si>
  <si>
    <t xml:space="preserve">This is the total number of civilians fatalities in Ukraine from July 2024 - December 2024, according to OHCHR (139 in january 2025, 107 in December 2024, 173 in November, 197 in October, 215 in September, 204 in August). This number might be an underestimate, as some reports are still pending verification and confirmation by the OHCHR team. </t>
  </si>
  <si>
    <t>UKR002Fatalities reported</t>
  </si>
  <si>
    <t>ACLED accessed 27/02/2025</t>
  </si>
  <si>
    <t>The figure includes the total number of fatalities in the whole of Ukraine according to the ACLED 1 September 2024 to 27 February 2025 dataset from all types of events (such as battles, violence against civilians, explosions or remote violence, riots, protests, and strategic developments) and by all perpetrators (state or non-state). The fatalities in the ACLED dataset relate exclusively to violent incidents. In cases where the dataset does not capture the deaths not directly related to the violent incidents that ACLED tracks but that may be relevant to the crisis, it is important to note that the reported number might underestimate the actual impact.</t>
  </si>
  <si>
    <t>UKR002Fatalities in all crises</t>
  </si>
  <si>
    <t>OCHA 14/01/2025; State Statistics Service 01/01/2022 ; UNFPA 14/11/2022 ; UNHCR accessed 21/02/2025 ; IOM 17/01/2025</t>
  </si>
  <si>
    <t>https://reliefweb.int/report/ukraine/ukraine-humanitarian-needs-and-response-plan-2025-january-2025-enuk; http://www.lv.ukrstat.gov.ua/dem/piramid/all_e.php ; https://data.humdata.org/dataset/cod-ps-ukr; https://dtm.iom.int/reports/ukraine-returns-report-general-population-survey-round-19-january-2025?close=true</t>
  </si>
  <si>
    <t>UKR002Minimal humanitarian conditions - Level 1</t>
  </si>
  <si>
    <t>https://data.worldbank.org/indicator/SP.POP.TOTL?locations=RU&amp;page=2 ; https://data.unhcr.org/en/situations/ukraine</t>
  </si>
  <si>
    <t>This is the total population in the country adjusted to population movement. The baseline population figure of (143,826,130) people is aggregated with (1,223,795) refugees from Ukraine in Russia according to UNHCR as of 30 June 2024. The World Bank and UNHCR sources were chosen because they provide the population and refugee data needed for the indicator's calculations as per the INFORM Severity Index methodology. The reliability is medium because the data includes high-quality information alongside some elements with lower quality, resulting in an overall medium reliability.</t>
  </si>
  <si>
    <t>RUS002Total population</t>
  </si>
  <si>
    <t xml:space="preserve">The number of people exposed corresponds to the total population of the country in Russia. This source was chosen because UNHCR is the most reliable/the only source reporting the number of people exposed. The World Bank and UNHCR sources were chosen because they provide the population and refugee data needed for the indicator's calculations as per the INFORM Severity Index methodology. The reliability is medium because the data includes high-quality information alongside some elements with lower quality, resulting in an overall medium reliability. </t>
  </si>
  <si>
    <t>RUS002People exposed</t>
  </si>
  <si>
    <t>RUS002People affected</t>
  </si>
  <si>
    <t xml:space="preserve">The number of people displaced by the crisis includes the number of refugees from Ukraine to Russia. This figure is taken from UNHCR website. This source was chosen because UNHCR is the only and most reliable source reporting the number of people displaced from Ukraine to Russia. The reliability of this data is medium because the methodologies used for data collection are generally consistent, though minor variations exist that could affect accuracy. </t>
  </si>
  <si>
    <t>RUS002People displaced</t>
  </si>
  <si>
    <t>ACLED accessed 28/01/2025</t>
  </si>
  <si>
    <t>All fatalities in Russia the last 6 months according to ACLED data (1 August 2024 - 28 January 2025), related all ACLED event types.</t>
  </si>
  <si>
    <t>RUS002Fatalities in all crises</t>
  </si>
  <si>
    <t xml:space="preserve">The number of people in need is taken from UNHCR website. All the people displaced are considered in need, as indicated in IOM assessments. The sources were chosen because UNHCR and IOM are the most reliable and the few available humanitarian sources reporting the number refugees from Ukraine in Russia and their needs. The reliability of this data is medium because the methodologies used for data collection are generally consistent, though minor variations exist that could affect accuracy. </t>
  </si>
  <si>
    <t>RUS002People in Need</t>
  </si>
  <si>
    <t>RUS002Minimal humanitarian conditions - Level 1</t>
  </si>
  <si>
    <t>RUS002Moderate humanitarian conditions - Level 3</t>
  </si>
  <si>
    <t>NER003Total population</t>
  </si>
  <si>
    <t>https://www.stat-niger.org/</t>
  </si>
  <si>
    <t>Tahoua and Tillaberi regions are located at the border with Mali and Burkina Faso and are considered affected by the conflict. Refugees and asylum seekers from Mali and Burkina Faso are located in these two regions in Niger.</t>
  </si>
  <si>
    <t>NER003Landmass affected</t>
  </si>
  <si>
    <t>This is the total number of people living in the Tahoua and Tillaberi regions in 2023. The whole population of these regions is considered exposed to the crisis.</t>
  </si>
  <si>
    <t>NER003People exposed</t>
  </si>
  <si>
    <t xml:space="preserve">The people affected by this crisis equals the people exposed to the influx of people and spillover insecurity from neighbouring Burkina Faso and Mali. </t>
  </si>
  <si>
    <t>NER003People affected</t>
  </si>
  <si>
    <t>https://data.unhcr.org/fr/documents/details/114531</t>
  </si>
  <si>
    <t>People displaced by the Mali - Burkina Faso Conflict in Niger in the Tahoua and Tillaberi regions, is comprised of refugees, asylum seekers, Internally Displaced Persons and vulnerable migrants. This figure was taken from the UNHCR data portal of February 2025. This source was chosen because it provides regular monthly updates on the number of people displaced for each driver. The reliability of the information is high since the data is recent as it is based on direct counts of people still living in hosting centres even though the context is quite dynamic with some sporadic non-state armed group attacks.</t>
  </si>
  <si>
    <t>NER003People displaced</t>
  </si>
  <si>
    <t>NER003Injuries reported</t>
  </si>
  <si>
    <t>The figure includes the total number of fatalities in Niger precisely in the Tahoua and Tillaberi regions according to the ACLED from August 1st, 2024, to January 31st, 2025, from all types of events (such as battles, violence against civilians, explosions or remote violence, riots, protests, and strategic developments) and by all perpetrators (state or non-state). The fatalities in the ACLED dataset relate exclusively to violent incidents.</t>
  </si>
  <si>
    <t>NER003Fatalities reported</t>
  </si>
  <si>
    <t>NER003Fatalities in all crises</t>
  </si>
  <si>
    <t>https://reliefweb.int/report/niger/tahoua-niger-personnes-relevant-de-la-competence-du-hcr-mars-2024; https://reliefweb.int/report/niger/tillaberi-niger-personnes-relevant-de-la-competence-du-hcr-mars-2024; https://reliefweb.int/report/niger/niger-apercu-des-besoins-humanitaires-2023-janvier-2023</t>
  </si>
  <si>
    <t>This figure includes IDPs, refugees, asylum seekers and others in Tahoua and Tillaberi regions in March 2024, in addition to the number of host population reported as in need of assistance in the HNO 2023 (breakdown not available for 2024).</t>
  </si>
  <si>
    <t>NER003People in Need</t>
  </si>
  <si>
    <t xml:space="preserve">According to INFORM SI methodology, the number of people in Level 1 is equal to the people exposed minus the people affected. Since the whole population is affected, there are no people in Level 1. According to the prioritisation approach, the reliability is low due to no comprehensive needs assessments currently available (HNRP, IPC/CH assessment or agency appeals). As a result the severity scores are based on old data. </t>
  </si>
  <si>
    <t>NER003Minimal humanitarian conditions - Level 1</t>
  </si>
  <si>
    <t>NER003Stressed humanitarian conditions - Level 2</t>
  </si>
  <si>
    <t xml:space="preserve">According to INFORM Severity Index methodology, the sum of people in levels 3, 4 and 5 is equal to the total number of people in need. The number of people in Level 3 is the entire population in need as laid out in the 2025 Humanitarian Action. As the HRP is not yet released there is no severity breakdown of the PIN. There are no comprehensive nor timely alternative sources that can be used. The latest Cadre Harmonise data is now out of date and no agencies have released appeals. Severity levels four and five have therefore been left as an information gap. </t>
  </si>
  <si>
    <t>NER003Moderate humanitarian conditions - Level 3</t>
  </si>
  <si>
    <t xml:space="preserve">According to INFORM Severity Index methodology, the sum of people in levels 3, 4 and 5 is equal to the total number of people in need. The number of people in Level 3 is the entire population in need as indiciated by UNHCR's people of concern. We have assumed that all people on the move are in need of humanitairan assistance. There is not enough information to breakdown the severity scores. </t>
  </si>
  <si>
    <t>NER003Severe humanitarian conditions - Level 4</t>
  </si>
  <si>
    <t>NER003Extreme humanitarian conditions - Level 5</t>
  </si>
  <si>
    <t>https://data.unhcr.org/fr/documents/details/114530; https://data.unhcr.org/fr/documents/details/114531</t>
  </si>
  <si>
    <t xml:space="preserve">In the Mali - Burkina Faso Conflict in Niger, 3 population groups are affected: IDPs, refugees and asylum seekers, and the host population in the Tahoua and Tillaberi regions </t>
  </si>
  <si>
    <t>NER003Crisis affected groups</t>
  </si>
  <si>
    <t>NER004Total population</t>
  </si>
  <si>
    <t>https://stat-niger.org/wp-content/uploads/maradi/maradi_en_chiffres_affiche_2023.pdf</t>
  </si>
  <si>
    <t>Maradi region is located at the border with Nigeria and is considered affected by the Nigerian Refugees crisis due to the high number of refugees driven by violence in northwest Nigeria.</t>
  </si>
  <si>
    <t>NER004Landmass affected</t>
  </si>
  <si>
    <t>This is the total number of people living in the Maradi region in 2023. The whole population of the region is considered exposed to the crisis.</t>
  </si>
  <si>
    <t>NER004People exposed</t>
  </si>
  <si>
    <t>https://reliefweb.int/report/niger/maradi-niger-personnes-relevant-de-la-competence-du-hcr-mars-2024; https://reliefweb.int/report/niger/niger-apercu-des-besoins-humanitaires-2023-janvier-2023</t>
  </si>
  <si>
    <t>The people affected by this crisis equals the people in need. This figure includes IDPs, refugees, asylum seekers and others in Maradi region in March 2024, in addition to the number of host population reported as in need of assistance in the HNO 2023 (breakdown not available for 2024).</t>
  </si>
  <si>
    <t>NER004People affected</t>
  </si>
  <si>
    <t>https://data.unhcr.org/fr/documents/details/114529</t>
  </si>
  <si>
    <t xml:space="preserve">People displaced by the Nigerian Refugee Crisis in Niger in the Maradi region is comprised of refugees, Internally Displaced Persons and vulnerable migrants. This figure was taken from the UNHCR data portal of February 2025. This source was chosen because it provides regular monthly updates on the number of people displaced for each driver. The reliability of the information is high since the data is recent as it is based on direct counts of people still living in hosting centres even though the context is quite dynamic with some sporadic non-state armed group attacks within the region. </t>
  </si>
  <si>
    <t>NER004People displaced</t>
  </si>
  <si>
    <t>NER004Injuries reported</t>
  </si>
  <si>
    <t>The figure includes the total number of fatalities in Niger precisely in the Maradi region according to the ACLED from August 1st, 2024, to January 31st, 2025, from all types of events (such as battles, violence against civilians, explosions or remote violence, riots, protests, and strategic developments) and by all perpetrators (state or non-state). The fatalities in the ACLED dataset relate exclusively to violent incidents.</t>
  </si>
  <si>
    <t>NER004Fatalities reported</t>
  </si>
  <si>
    <t>NER004Fatalities in all crises</t>
  </si>
  <si>
    <t>This figure includes IDPs, refugees, asylum seekers and others in Maradi region in March 2024, in addition to the number of host population reported as in need of assistance in the HNO 2023 (breakdown not available for 2024).</t>
  </si>
  <si>
    <t>NER004People in Need</t>
  </si>
  <si>
    <t>Institut National de la Statistique (INS) accessed 24/05/2024; UNHCR 24/04/2024; OCHA 06/01/2023</t>
  </si>
  <si>
    <t>https://stat-niger.org/wp-content/uploads/maradi/maradi_en_chiffres_affiche_2023.pdf; https://reliefweb.int/report/niger/maradi-niger-personnes-relevant-de-la-competence-du-hcr-mars-2024; https://reliefweb.int/report/niger/niger-apercu-des-besoins-humanitaires-2023-janvier-2023</t>
  </si>
  <si>
    <t>NER004Minimal humanitarian conditions - Level 1</t>
  </si>
  <si>
    <t>This is equal to the people affected. Since in this crisis the people affected are also in need, they will be place in level 3 and above and the value for this indicator is zero. However the reliability of the data is low due to the use of old data 2024 and 2023.</t>
  </si>
  <si>
    <t>NER004Stressed humanitarian conditions - Level 2</t>
  </si>
  <si>
    <t>This is the total number of people in need facing moderate humanitarian conditions in Maradi region. It has been estimated applying the percentage of the distribution of people in need for each severity level from the HNO 2023, to the new estimated number of people in need. The severity of needs in the HNO 2023 was calculated by population group, so the percentages of the PIN for each severity level was applied to each specific group and then summed up.</t>
  </si>
  <si>
    <t>NER004Moderate humanitarian conditions - Level 3</t>
  </si>
  <si>
    <t>This is the total number of people in need facing severe humanitarian conditions in Maradi region. It has been estimated applying the percentage of the distribution of people in need for each severity level from the HNO 2023, to the new estimated number of people in need. The severity of needs in the HNO 2023 was calculated by population group, so the percentages of the PIN for each severity level was applied to each specific group and then summed up.</t>
  </si>
  <si>
    <t>NER004Severe humanitarian conditions - Level 4</t>
  </si>
  <si>
    <t>NER004Extreme humanitarian conditions - Level 5</t>
  </si>
  <si>
    <t>In the Nigerian Refugee Crisis in Niger, 2 population groups are affected: refugees and the host population in the Maradi region.</t>
  </si>
  <si>
    <t>NER004Crisis affected groups</t>
  </si>
  <si>
    <t>World Population Review accessed 28/02/2025</t>
  </si>
  <si>
    <t>Total population of Mozambique adjusted for population movement. We took the WPR source because the last census was in 2017 and the source used provides estimates. The reliability is medium because it is based on projections of the latest United Nations data.</t>
  </si>
  <si>
    <t>MOZ013Total population</t>
  </si>
  <si>
    <t>Mappr Accessed Accessed 27/01/2025 ; UNHCR 16/01/2025 ; OCHA 18/01/2025</t>
  </si>
  <si>
    <t>https://www.mappr.co/counties/mozambique/ ; https://reliefweb.int/report/mozambique/storm-season-2024-2025-event-factsheet ; https://reliefweb.int/report/mozambique/mozambique-tropical-cyclone-dikeledi-flash-update-2-17-january-2025-enpt</t>
  </si>
  <si>
    <t>This is the landmass of the provinces affected by Cyclone Chido and Dikeledi. The tropical cyclone Chido made landfall in Mozambique on December 15th, hitting the Mecufi district in Cabo Delgado(78,778 kmsq) province. It also severely affected the Nampula (79,010 kmsq)province, with Niassa(122,827kmsq), Tete(98,417), and Sofala (67,753)provinces experiencing lesser impacts. On 14 January, Tropical Cyclone Dikeledi landed in Mozambique, affecting Nampula Province. Total is 446,785 square kilometers.</t>
  </si>
  <si>
    <t>MOZ013Landmass affected</t>
  </si>
  <si>
    <t>HDX Accessed 28/02/2025 ; UNHCR 16/01/2025 ; OCHA 18/01/2025</t>
  </si>
  <si>
    <t>https://data.humdata.org/dataset/46b79d47-0667-4baa-8d69-468b208855ed/resource/566aa129-f432-4d79-88d4-a1c554b59200/download/moz_admpop_2024.xlsx ; https://reliefweb.int/report/mozambique/storm-season-2024-2025-event-factsheet ; https://reliefweb.int/report/mozambique/mozambique-tropical-cyclone-dikeledi-flash-update-2-17-january-2025-enpt</t>
  </si>
  <si>
    <t>The number of people exposed correponds to the total population of those living in provinces affected by the cyclones.  We used the figure from HDX because it shows the latest updates of the total population of provinces according to projections. The reliability was medium because the figures are based on projections, estimates and are as of 2024. Cabo Delgado(2,908,042), Nampula (7,007,470), Niassa(2,315,280), Tete(3,362,480), and Sofala (2,842,061). The total is 18,435,333.</t>
  </si>
  <si>
    <t>MOZ013People exposed</t>
  </si>
  <si>
    <t>OCHA 12/02/2025</t>
  </si>
  <si>
    <t>https://reliefweb.int/report/mozambique/mozambique-tropical-cyclones-flash-appeal-january-june-2025-updated-february-2025?_gl=1*sraj0h*_ga*NzMzMDA4Njg2LjE3MDM3NzgzNjQ.*_ga_E60ZNX2F68*MTc0MDQ4NTg1MS44OS4wLjE3NDA0ODU4NTEuNjAuMC4w</t>
  </si>
  <si>
    <t>The number people affected corresponds to the total population affected by the cyclones. 737,305 people have been affected by the cyclones Dikeledi and Chido. As of 24 December 2024, an estimated 453,971 have been affected by Chido and people affected by Tropical Cyclone Dikeledi stands at 283,334 people as of 27 January 2025. We took these figures from OCHA appeal because they do frequent assesments that are reliable and update as assesments continue. The two cyclones affected Nampula and the figure we have for affected might include some levels of double counting since we do not know if the exact people affected the Chido in the province were also affected by Dikeledi. That is why we keep the reliability medium. Additionally the figures are estimates of people affected</t>
  </si>
  <si>
    <t>MOZ013People affected</t>
  </si>
  <si>
    <t>https://reliefweb.int/report/mozambique/mozambique-response-cyclones-chido-and-dikeledi-critical-needs-30-january-2025</t>
  </si>
  <si>
    <t>This is the estimated number of people displaced due to cyclone Chido and Dikeledi. Cyclone Chido affected over 453,000 people according to government figures, with Cabo Delgado and Nampula being the hardest-hit provinces, displacing 272,832 and 175,169 people respectively. We used this source because the organisation does regular reliable assessments. The reliability is medium since this figures are based on estimates</t>
  </si>
  <si>
    <t>MOZ013People displaced</t>
  </si>
  <si>
    <t xml:space="preserve"> UNHCR 16/01/2025 ; IOM 22/01/2025</t>
  </si>
  <si>
    <t>https://reliefweb.int/report/mozambique/storm-season-2024-2025-event-factsheet ; https://reliefweb.int/report/mozambique/dtm-tropical-cyclone-dikeledi-nampula-mozambique-flash-update-21-january-2025-enpt</t>
  </si>
  <si>
    <t>Since the beginning of the 2024/2025 rainy and cyclonic season, a total of 902 injuries have been reported. From Cyclone Chido People Injured: 868 and 34 from cyclone Dikeledi as of end of January 2025.</t>
  </si>
  <si>
    <t>MOZ013Injuries reported</t>
  </si>
  <si>
    <t>Since the beginning of the 2024/2025 rainy and cyclonic season, a total of 131 fatalities have been reported. From Cyclone Chido 120 and 11 from cyclone Dikeledi as of end of January 2025.</t>
  </si>
  <si>
    <t>MOZ013Fatalities reported</t>
  </si>
  <si>
    <t xml:space="preserve"> UNHCR 16/01/2025 ; IOM 22/01/2025 ; ACLED Accessed 31/01/2025</t>
  </si>
  <si>
    <t xml:space="preserve"> https://acleddata.com/explorer/ ; https://reliefweb.int/report/mozambique/mozambique-maputo-heavy-rains-and-tropical-storm-filipo-flash-update-no-4-04-april-2024; https://reliefweb.int/report/mozambique/mozambique-sadc-must-take-strong-stand-against-spiralling-police-killings-and-assault-peaceful-assembly; https://reliefweb.int/report/mozambique/mozambique-intense-tropical-cyclone-chido-flash-update-no-2-17-december-2024</t>
  </si>
  <si>
    <t xml:space="preserve">Cumulative fatalities from the 2025 cyclone season and conflict in northern Mozambique. Fatalities reported as from 31/07/2024 - 31/01/2025 on ACLED in Cabo Delgado, Niassa and Nampula province is 153. In addition to 131 from the cyclonic season, from cyclone Chido and Dikeledi. Chido made landfall in December 2024 and Dikeledi January 2025 </t>
  </si>
  <si>
    <t>MOZ013Fatalities in all crises</t>
  </si>
  <si>
    <t>OCHA 12/02/2025 ; OCHA 09/01/2025</t>
  </si>
  <si>
    <t>https://reliefweb.int/report/mozambique/mozambique-tropical-cyclones-flash-appeal-january-june-2025-updated-february-2025?_gl=1*sraj0h*_ga*NzMzMDA4Njg2LjE3MDM3NzgzNjQ.*_ga_E60ZNX2F68*MTc0MDQ4NTg1MS44OS4wLjE3NDA0ODU4NTEuNjAuMC4w ; https://www.unocha.org/publications/report/mozambique/mozambique-tropical-cyclone-chido-flash-appeal-january-june-2025</t>
  </si>
  <si>
    <t>The number of people in need from Chido was taken from OCHA appeal and was 330,000. We took the appeal since it gave assessments of people in need from all sectors and the general PIN figure. For cyclone Dikeledi, we had no reliable source mentioning number of people in need. However, we had a distinctive source mentioning number of people affected(283,334). Therefore, we followed ACAPS methodology and took people affected as the people in need. We took the OCHA appeal source for PIN because they do regular assessments on rolling basis. The reliability of this figure is medium because it is based on projections and preliminary assessments. Additionally, the PIN figure used might include some double counting as a result of Dikeledi because it made landfall in Nampula province which was also impacted by Chido</t>
  </si>
  <si>
    <t>MOZ013People in Need</t>
  </si>
  <si>
    <t>HDX Accessed 28/02/2025 ; UNHCR 31/01/2025  ; OCHA 12/02/2025</t>
  </si>
  <si>
    <t xml:space="preserve">https://reliefweb.int/report/mozambique/mozambique-tropical-cyclones-flash-appeal-january-june-2025-updated-february-2025?_gl=1*sraj0h*_ga*NzMzMDA4Njg2LjE3MDM3NzgzNjQ.*_ga_E60ZNX2F68*MTc0MDQ4NTg1MS44OS4wLjE3NDA0ODU4NTEuNjAuMC4w ; https://data.humdata.org/dataset/46b79d47-0667-4baa-8d69-468b208855ed/resource/566aa129-f432-4d79-88d4-a1c554b59200/download/moz_admpop_2024.xlsx ;  https://reliefweb.int/report/mozambique/mozambique-tropical-cyclone-dikeledi-flash-update-2-17-january-2025-enpt ; https://reliefweb.int/report/mozambique/mozambique-tropical-cyclone-chido-flash-appeal-january-june-2025 </t>
  </si>
  <si>
    <t xml:space="preserve">According to INFORM SI methodology, the number of people in Level 1 is equal to the people exposed minus the people affected. People in Level 1 are able to meet their basic needs without employing irreversible coping strategies. The reliability for this is medium since the figures used to computed this are based on projections and preliminary assesments. Additinally, the data includes high-quality information alongside some elements with lower quality, resulting in an overall medium reliability. </t>
  </si>
  <si>
    <t>MOZ013Minimal humanitarian conditions - Level 1</t>
  </si>
  <si>
    <t>OCHA 09/01/2025 ; UNHCR 27/01/2025 ; IOM 22/01/2025 ; UNHCR 31/01/2025</t>
  </si>
  <si>
    <t>https://reliefweb.int/report/mozambique/mozambique-tropical-cyclone-chido-flash-appeal-january-june-2025 ; https://reliefweb.int/report/mozambique/unhcr-southern-africa-region-external-update-4-24-january-2025 ; https://reliefweb.int/report/mozambique/dtm-tropical-cyclone-dikeledi-nampula-mozambique-flash-update-21-january-2025-enpt ; https://reliefweb.int/report/mozambique/mozambique-response-cyclones-chido-and-dikeledi-critical-needs-30-january-2025</t>
  </si>
  <si>
    <t xml:space="preserve">According to INFORM SI methodology, the number of people in Level 2 is equal to the people affected minus the people in need. People in Level 2 might be facing some difficulties accessing basic services but are able to meet their needs without external assistance.  The reliability for this is medium since the figures used to computed this are based on projections and preliminary assesments. Additinally, the data includes high-quality information alongside some elements with lower quality, resulting in an overall medium reliability. </t>
  </si>
  <si>
    <t>MOZ013Stressed humanitarian conditions - Level 2</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</si>
  <si>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reliability for this is medium since the figures used to computed this are based on projections and preliminary assesments. Additinally, the data includes high-quality information alongside some elements with lower quality, resulting in an overall medium reliability. </t>
  </si>
  <si>
    <t>MOZ013Moderate humanitarian conditions - Level 3</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</si>
  <si>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reliability is low because it might be an underestimation as areas affected by the cycones are also undergoing food insecurity primarily caused by destruction of cropland by the same cyclones</t>
  </si>
  <si>
    <t>MOZ013Severe humanitarian conditions - Level 4</t>
  </si>
  <si>
    <t>MOZ013Extreme humanitarian conditions - Level 5</t>
  </si>
  <si>
    <t>UNHCR 27/01/2025</t>
  </si>
  <si>
    <t>https://reliefweb.int/report/mozambique/unhcr-southern-africa-region-external-update-4-24-january-2025</t>
  </si>
  <si>
    <t>IDPs, Returnees, Host population affected, and Refugees/Asylum seekers</t>
  </si>
  <si>
    <t>MOZ013Crisis affected groups</t>
  </si>
  <si>
    <t xml:space="preserve">There is limited information about the number of people in need facing limited access constraints </t>
  </si>
  <si>
    <t>MOZ013People facing limited access constraints</t>
  </si>
  <si>
    <t>There is limited information about the number of people in need facing restricted access constraints</t>
  </si>
  <si>
    <t>MOZ013People facing restricted access constraints</t>
  </si>
  <si>
    <t xml:space="preserve">There is limited information about illness related to the cyclone season figures </t>
  </si>
  <si>
    <t>MOZ013Illness cases reported</t>
  </si>
  <si>
    <t>Houses partially damaged by Chido is 32,207 and 31,898 houses damaged by Dikeledi as of end of January 2025. A total of 64,105 houses damaged. It is unclear about the number of schools and health facilities damaged since there is no cumulative and distinctive source for them and therefore as assesments continue this figure might change that is why the reliability is medium since it does not incooperate all buildings damaged</t>
  </si>
  <si>
    <t>MOZ013Buildings damaged</t>
  </si>
  <si>
    <t>Houses destroyed by Chido is 70,408 and 24,101 houses destroyed by Dikeledi as of end of January 2025. A total of 94,509 houses destroyed. It is unclear about the number of schools and health facilities destroyed since there is no cumulative and distinctive source for them and therefore as assesments continue this figure might change that is why the reliability is medium since it does not incooperate all buildings destroyed</t>
  </si>
  <si>
    <t>MOZ013Buildings destroyed</t>
  </si>
  <si>
    <t>There is limited information about the number of buildings in the affected areas</t>
  </si>
  <si>
    <t>MOZ013Buildings in affected area</t>
  </si>
  <si>
    <t>There is limited information about economic losses caused by the cyclones</t>
  </si>
  <si>
    <t>MOZ013Economic Losses</t>
  </si>
  <si>
    <t>MOZ004Total population</t>
  </si>
  <si>
    <t>Mappr Accessed Accessed 17/04/2024</t>
  </si>
  <si>
    <t>https://www.mappr.co/counties/mozambique/</t>
  </si>
  <si>
    <t>Total landmass of Cabo Delgado, Niassa and Nampula provinces which have been affected by the Insurgency that began in 2017</t>
  </si>
  <si>
    <t>MOZ004Landmass affected</t>
  </si>
  <si>
    <t>HDX Accessed 28/02/2025 ; OCHA 28/01/2025</t>
  </si>
  <si>
    <t>https://data.humdata.org/dataset/46b79d47-0667-4baa-8d69-468b208855ed/resource/566aa129-f432-4d79-88d4-a1c554b59200/download/moz_admpop_2024.xlsx ; https://reliefweb.int/report/mozambique/mozambique-cabo-delgado-nampula-niassa-humanitarian-snapshot-december-2024-enpt</t>
  </si>
  <si>
    <t>Total population of Cabo Delgado, Niassa and Nampula provinces which are exposed to confict. The figures are respectively  2,908,042 + 7,007,470 + 2,315,280 is 12,230,792. The reliability of this data is medium since they are based on estimations and projections of people population in the provinces. Furthermore, we could not use the population census data since the last census was in 2017.</t>
  </si>
  <si>
    <t>MOZ004People exposed</t>
  </si>
  <si>
    <t>All people living in Cabo Delgado, Niassa and Nampula provinces have been affected by the insurgency.   The figures are respectively  2,908,042 + 7,007,470 + 2,315,280 is 12,230,792. The reliability of this data is medium since they are based on estimations and projections of people population in the provinces. Furthermore, we could not use the population census data since the last census was in 2017.</t>
  </si>
  <si>
    <t>MOZ004People affected</t>
  </si>
  <si>
    <t>UNHCR Accessed 24/02/2025 ; IOM Accessed 24/02/2025</t>
  </si>
  <si>
    <t>https://data.unhcr.org/en/country/moz ; https://dtm.iom.int/mozambique#producttabs</t>
  </si>
  <si>
    <t>This figure has increased since we changed to ACAPS methodology in January 2025. We changed to ACAPS methodology by including returnees since the conflict affected provinces have also been affected by 2025 cyclones and most of the returnees are always living in temporary structures and they may have been displaced again. According to ACAPS guide, the number of people displaced should include the total number of people that have been displaced due to the crisis. This includes: total number of IDPs, Incoming refugees, asylum seekers, and vulnerable Migrants (Others of concern), returnees if affected by the crisis, people leaving the country (Outgoing refugees, asylum seekers) in Cabo Delgado, Niassa and Nampula.  IDPs in North Mozambique caused by conflict are 579,688 as of end of January 2025 from UNHCR. 610,981 returnees of conflict in the threee provinces as of July 2024 from IOM tracking. We chose the two sources since they solely report on displacements. The reliability of this data is low because violence is ongoing in Mozambique and some people might not be accounted for. Additionally, these are just estimates and there are no recent publications to show recent figures</t>
  </si>
  <si>
    <t>MOZ004People displaced</t>
  </si>
  <si>
    <t>There is no cumulative reliable information regarding the number of injuries from the insurgency</t>
  </si>
  <si>
    <t>MOZ004Injuries reported</t>
  </si>
  <si>
    <t>ACLED Accessed 17/12/2024</t>
  </si>
  <si>
    <t xml:space="preserve">Cumulative fatalities from the 2025 cyclone season and conflict in northern Mozambique. Fatalities reported as from 31/07/2024 - 31/01/2025 on ACLED in Cabo Delgado, Niassa and Nampula province is 153. </t>
  </si>
  <si>
    <t>MOZ004Fatalities reported</t>
  </si>
  <si>
    <t>MOZ004Fatalities in all crises</t>
  </si>
  <si>
    <t>OCHA 20/02/2025</t>
  </si>
  <si>
    <t>https://reliefweb.int/report/mozambique/mozambique-cabo-delgado-nampula-niassa-humanitarian-snapshot-january-2025</t>
  </si>
  <si>
    <t>The number of people in need is taken from Mozambique Snapshot focusing on Cabo Delgado, Nampula &amp; Niassa published in January 2025. We took this source since it focuses on northern Mozambique provinces affected by conflict. Conflict has affected agricultural activities since most of the time people are on the move and dependent on assistance for survival. However, this number might not be a true reflection of the people in need since it only focuses on food insceurity while conflict also leads to needs such as protection, education, shelter etc. Additionally, from the IPC published on impact of El Nino induced drought, there might be a double counting. The reliability of this data was tagged as low because the of the uncertainity of double counting and might not be including other needs. The figures are projections from October 2024 to March 2025. The 2025 HRP was also considered but it mainly focuses with people in need for the drought and the cyclones crises. Additionally it covers the entire country of Mozambique instead of the area of intrest (Nothern Mozambique)</t>
  </si>
  <si>
    <t>MOZ004People in Need</t>
  </si>
  <si>
    <t>According to INFORM SI methodology, the number of people in Level 1 is equal to the people exposed minus the people affected. Since the whole population is affected, there are no people in Level 1. The reliability was medium because the figures used for calculations are estimates</t>
  </si>
  <si>
    <t>MOZ004Minimal humanitarian conditions - Level 1</t>
  </si>
  <si>
    <t>According to INFORM SI methodology, the number of people in Level 2 is equal to the people affected minus the people in need. People in Level 2 might be facing some difficulties accessing basic services but are able to meet their needs without external assistance. The reliability was medium because the figures used for calculations are estimates</t>
  </si>
  <si>
    <t>MOZ004Stressed humanitarian conditions - Level 2</t>
  </si>
  <si>
    <t>According to OCHA  HNRP 28/12/2023, in 2024, the total number of people in need in northern Mozambique which is conflict-affected is 1.7M. The people in level 3 were got by subtracting people in level 4 (1,160,000)in the conflict affected admin2 levels from the PIN in conflict affected provinces (1.7M) to get 540,000. We included level 1,2 and 3 from the HDX data to get the people we used in level 3.</t>
  </si>
  <si>
    <t>MOZ004Moderate humanitarian conditions - Level 3</t>
  </si>
  <si>
    <t xml:space="preserve">This are the number of people in emergency IPC phase 4 from the OCHA source we used. The reliability is low because there might be double counting and the methodology used to obtain the number comes from an extension of the interpretations  </t>
  </si>
  <si>
    <t>MOZ004Severe humanitarian conditions - Level 4</t>
  </si>
  <si>
    <t>MOZ004Extreme humanitarian conditions - Level 5</t>
  </si>
  <si>
    <t>OCHA 28/12/2023</t>
  </si>
  <si>
    <t>https://reliefweb.int/attachments/53eb60eb-6575-4dc5-ad6a-a64d7560415d/MOZ_HNRP_2024_ENG_VERSION%201.pdf</t>
  </si>
  <si>
    <t>IDPs, Returnees and Host population affected</t>
  </si>
  <si>
    <t>MOZ004Crisis affected groups</t>
  </si>
  <si>
    <t>MOZ001Total population</t>
  </si>
  <si>
    <t xml:space="preserve">WB Accessed 16/04/2024 </t>
  </si>
  <si>
    <t>https://data.worldbank.org/indicator/AG.LND.TOTL.K2?locations=MZ</t>
  </si>
  <si>
    <t xml:space="preserve">Total landmass of Mozambique. We took the whole country's landmass because the rainy and cyclone season runs at the same time for all the provinces and northern Mozambique conflict too. </t>
  </si>
  <si>
    <t>MOZ001Landmass affected</t>
  </si>
  <si>
    <t>Total population of Mozambique is exposed to multiple crises because at least every ADM1 has been exposed by the crisis we have open. The reliablity is medium since the figures are estimates and projections</t>
  </si>
  <si>
    <t>MOZ001People exposed</t>
  </si>
  <si>
    <t>https://data.worldbank.org/indicator/AG.LND.TOTL.K2?locations=MZ ; https://www.acaps.org/en/thematics/all-topics/seasonal-calendar ; https://worldpopulationreview.com/countries/mozambique-population</t>
  </si>
  <si>
    <t>To avoid double counting we took the crisis with highest number of people affected. Because the whole country is exposed during the rain and cyclone season, we took the whole country to be affected even though this figure might be high for the affected. we took the whole country affected since at least every ADM1 has been affected by the crisis we have open. The reliablity is medium since the figures are estimates and projections</t>
  </si>
  <si>
    <t>MOZ001People affected</t>
  </si>
  <si>
    <t>UNHCR Accessed 24/02/2025 ; IOM Accessed 24/02/2025 ;  UNHCR 31/01/2025 ; IOM 02/05/2024</t>
  </si>
  <si>
    <t>https://data.unhcr.org/en/country/moz ; https://dtm.iom.int/mozambique#producttabs ; https://reliefweb.int/report/mozambique/storm-season-2024-2025-event-factsheet ; https://reliefweb.int/report/mozambique/dtm-tropical-cyclone-dikeledi-nampula-mozambique-flash-update-21-january-2025-enpt ; https://dtm.iom.int/reports/mozambique-el-nino-drought-displacements-updatebaruemanica-may-2024</t>
  </si>
  <si>
    <t>The number of people displaced corresponds to the sum of the people displaced for each individual crisis in Mozambique (violence in Cabo Delgado, 2025 cyclone and drought)</t>
  </si>
  <si>
    <t>MOZ001People displaced</t>
  </si>
  <si>
    <t>https://reliefweb.int/report/mozambique/mozambique-maputo-heavy-rains-and-tropical-storm-filipo-flash-update-no-4-04-april-2024</t>
  </si>
  <si>
    <t>Since the beginning of the 2023/2024 rainy and cyclonic season, a total of 146 deaths and 202 wounded have been reported as of first week of April.</t>
  </si>
  <si>
    <t>MOZ001Injuries reported</t>
  </si>
  <si>
    <t>https://reliefweb.int/report/mozambique/storm-season-2024-2025-event-factsheet ; https://reliefweb.int/report/mozambique/dtm-tropical-cyclone-dikeledi-nampula-mozambique-flash-update-21-january-2025-enpt ; https://acleddata.com/explorer/</t>
  </si>
  <si>
    <t>MOZ001Fatalities reported</t>
  </si>
  <si>
    <t>MOZ001Fatalities in all crises</t>
  </si>
  <si>
    <t>IPC 28/01/2025 ; OCHA 19/02/2025 ; OCHA 12/02/2025 ; OCHA 09/01/2025 ; OCHA 20/02/2025</t>
  </si>
  <si>
    <t>https://www.ipcinfo.org/fileadmin/user_upload/ipcinfo/docs/COMBINED_IPC_Mozambique_Acute_Food_Insecurity_Oct2024_Mar2025_Snapshot_English.pdf ; https://reliefweb.int/report/mozambique/mozambique-el-nino-induced-drought-flash-update-no-1-18-february-2025-enpt ; https://reliefweb.int/report/mozambique/mozambique-tropical-cyclones-flash-appeal-january-june-2025-updated-february-2025?_gl=1*sraj0h*_ga*NzMzMDA4Njg2LjE3MDM3NzgzNjQ.*_ga_E60ZNX2F68*MTc0MDQ4NTg1MS44OS4wLjE3NDA0ODU4NTEuNjAuMC4w ; https://www.unocha.org/publications/report/mozambique/mozambique-tropical-cyclone-chido-flash-appeal-january-june-2025 ; https://reliefweb.int/report/mozambique/mozambique-cabo-delgado-nampula-niassa-humanitarian-snapshot-january-2025</t>
  </si>
  <si>
    <t>The number of people in need is the Summation of people in need from 2024 Rainy and Cyclone Season, Conflict in Northern Mozambique and drought(3,300,000). The HNRP was rounded off to 2.3M but the real figure is 2,254,000 for conflict in northern Mozambique and 2024 rainy and Cyclone season</t>
  </si>
  <si>
    <t>MOZ001People in Need</t>
  </si>
  <si>
    <t>World Population Review accessed 28/01/2025</t>
  </si>
  <si>
    <t>According to INFORM SI methodology, the number of people in Level 1 is equal to the people exposed minus the people affected. Since the whole population is affected, there are no people in Level 1. The reliability of this data is medium because the figures are estimates and the situation is changing since for a crisis like violence in Cabo Delgado the violence is ongoing.</t>
  </si>
  <si>
    <t>MOZ001Minimal humanitarian conditions - Level 1</t>
  </si>
  <si>
    <t>According to INFORM SI methodology, the number of people in Level 2 is equal to the people affected minus the people in need. People in Level 2 might be facing some difficulties accessing basic services but are able to meet their needs without external assistance. The reliability of this data is medium because the figures are estimates and the situation is changing since for a crisis like violence in Cabo Delgado the violence is ongoing.</t>
  </si>
  <si>
    <t>MOZ001Stressed humanitarian conditions - Level 2</t>
  </si>
  <si>
    <t>IPC 28/01/2025 ; OCHA 19/02/2025 ; OCHA 12/02/2025 ; OCHA 09/01/2025 ; OCHA 20/02/2025 ; OCHA 12/02/2025 ; OCHA 09/01/2025</t>
  </si>
  <si>
    <t>https://www.ipcinfo.org/fileadmin/user_upload/ipcinfo/docs/COMBINED_IPC_Mozambique_Acute_Food_Insecurity_Oct2024_Mar2025_Snapshot_English.pdf ; https://reliefweb.int/report/mozambique/mozambique-el-nino-induced-drought-flash-update-no-1-18-february-2025-enpt ; https://reliefweb.int/report/mozambique/mozambique-tropical-cyclones-flash-appeal-january-june-2025-updated-february-2025?_gl=1*sraj0h*_ga*NzMzMDA4Njg2LjE3MDM3NzgzNjQ.*_ga_E60ZNX2F68*MTc0MDQ4NTg1MS44OS4wLjE3NDA0ODU4NTEuNjAuMC4w ; https://www.unocha.org/publications/report/mozambique/mozambique-tropical-cyclone-chido-flash-appeal-january-june-2025</t>
  </si>
  <si>
    <t>The number of people in level 3 corresponds to the sum of people in level 3 for each the individual crisies for Mozambique.</t>
  </si>
  <si>
    <t>MOZ001Moderate humanitarian conditions - Level 3</t>
  </si>
  <si>
    <t>IPC 28/01/2025 ; OCHA 19/02/2025 ; OCHA 20/02/2025</t>
  </si>
  <si>
    <t>https://www.ipcinfo.org/fileadmin/user_upload/ipcinfo/docs/COMBINED_IPC_Mozambique_Acute_Food_Insecurity_Oct2024_Mar2025_Snapshot_English.pdf ; https://reliefweb.int/report/mozambique/mozambique-el-nino-induced-drought-flash-update-no-1-18-february-2025-enpt ; https://reliefweb.int/report/mozambique/mozambique-cabo-delgado-nampula-niassa-humanitarian-snapshot-january-2025</t>
  </si>
  <si>
    <t>The number of people in level 4 corresponds to the sum of people in level 4 for each the individual crisies for Mozambique.</t>
  </si>
  <si>
    <t>MOZ001Severe humanitarian conditions - Level 4</t>
  </si>
  <si>
    <t>No reliable and up to date source to show number of people in level 5. the reliability was low since we do not have any source mentioning people in level 5</t>
  </si>
  <si>
    <t>MOZ001Extreme humanitarian conditions - Level 5</t>
  </si>
  <si>
    <t>OCHA 28/12/2023 ; FAO/FSC 08/08/2024 ; UNHCR 27/01/2025</t>
  </si>
  <si>
    <t>https://reliefweb.int/attachments/53eb60eb-6575-4dc5-ad6a-a64d7560415d/MOZ_HNRP_2024_ENG_VERSION%201.pdf ; https://reliefweb.int/report/zimbabwe/sadc-regional--appeal-response-el-nino-induced-drought-and-floods- ;mester-2024 ; https://reliefweb.int/report/mozambique/unhcr-southern-africa-region-external-update-4-24-january-2025</t>
  </si>
  <si>
    <t>MOZ001Crisis affected groups</t>
  </si>
  <si>
    <t>MOZ001People facing limited access constraints</t>
  </si>
  <si>
    <t>MOZ001People facing restricted access constraints</t>
  </si>
  <si>
    <t>MOZ001Illness cases reported</t>
  </si>
  <si>
    <t>MOZ001Buildings damaged</t>
  </si>
  <si>
    <t>MOZ001Buildings destroyed</t>
  </si>
  <si>
    <t>No cumulative figure</t>
  </si>
  <si>
    <t>MOZ001Buildings in affected area</t>
  </si>
  <si>
    <t>MOZ001Economic Losses</t>
  </si>
  <si>
    <t>POL002People exposed</t>
  </si>
  <si>
    <t>R4V 17/12/2024; Datosmacro Accessed 03/03/2025</t>
  </si>
  <si>
    <t>https://www.r4v.info/en/rmrp2025-2026; https://datosmacro.expansion.com/paises/panama</t>
  </si>
  <si>
    <t>Total population by 2023 (4.453.000) plus Venezuelan in Destination project by 2025 (61.600)and In Transit by 2025 (396.000) = 4910600</t>
  </si>
  <si>
    <t>PAN002Total population</t>
  </si>
  <si>
    <t>World Bank accessed 28/02/2025</t>
  </si>
  <si>
    <t>https://data.worldbank.org/indicator/AG.LND.TOTL.K2?locations=PA</t>
  </si>
  <si>
    <t>The total landmass of the country as the whole country is exposed.</t>
  </si>
  <si>
    <t>PAN002Landmass affected</t>
  </si>
  <si>
    <t>The number of people exposed corresponds to the total population of Panamá, as all the country feels the consequences of the Venezuelan Displacement. This figure is taken from R4V and Datosmacro</t>
  </si>
  <si>
    <t>PAN002People exposed</t>
  </si>
  <si>
    <t xml:space="preserve">The number of people affected corresponds to the project population of Venezuelans in site in Panama by 2025. This figure is taken from R4V anf This source was chosen because is up to date. </t>
  </si>
  <si>
    <t>PAN002People affected</t>
  </si>
  <si>
    <t xml:space="preserve">The number of people displaced by the crisis correspond to Venezuelan in Destination project by 2025 (61.600)and In Transit by 2025 (396.000): </t>
  </si>
  <si>
    <t>PAN002People displaced</t>
  </si>
  <si>
    <t>PAN002Injuries reported</t>
  </si>
  <si>
    <t>PAN002Fatalities reported</t>
  </si>
  <si>
    <t>PAN002Fatalities in all crises</t>
  </si>
  <si>
    <t xml:space="preserve">The number of people in need includes all Venezuelan Refugees and Migrants in Panama in need of humanitarian assistance as reported by R4V. This source was chosen because it is the most reliable source reporting the number of  Venezuelan Refugees and Migrants in Panama. </t>
  </si>
  <si>
    <t>PAN002People in Need</t>
  </si>
  <si>
    <t>According to INFORM SI methodology, the number of people in Level 1 is equal to the people exposed minus the people affected. People in Level 1 are able to meet their basic needs without employing irreversible coping strategies</t>
  </si>
  <si>
    <t>PAN002Minimal humanitarian conditions - Level 1</t>
  </si>
  <si>
    <t>PAN002Stressed humanitarian conditions - Level 2</t>
  </si>
  <si>
    <t>PAN002Moderate humanitarian conditions - Level 3</t>
  </si>
  <si>
    <t>PAN002Severe humanitarian conditions - Level 4</t>
  </si>
  <si>
    <t>PAN002Extreme humanitarian conditions - Level 5</t>
  </si>
  <si>
    <t>R4V 17/ 12/2024</t>
  </si>
  <si>
    <t>In this crisis, 2 out of 5 population groups are affected: host population and refugees and asylum seekers</t>
  </si>
  <si>
    <t>PAN002Crisis affected groups</t>
  </si>
  <si>
    <t>PAN002People facing limited access constraints</t>
  </si>
  <si>
    <t>PAN002People facing restricted access constraints</t>
  </si>
  <si>
    <t>There are no approximate or exact figures about illness cases reported</t>
  </si>
  <si>
    <t>PAN002Illness cases reported</t>
  </si>
  <si>
    <t>PAN002Buildings damaged</t>
  </si>
  <si>
    <t>PAN002Buildings destroyed</t>
  </si>
  <si>
    <t>PAN002Buildings in affected area</t>
  </si>
  <si>
    <t>PAN002Economic Losses</t>
  </si>
  <si>
    <t>World Bank accessed 04/03/2025</t>
  </si>
  <si>
    <t>https://data.worldbank.org/indicator/SP.POP.TOTL?locations=CR</t>
  </si>
  <si>
    <t xml:space="preserve">Total population of the county as of 2023  according to the World Bank </t>
  </si>
  <si>
    <t>CRI002Total population</t>
  </si>
  <si>
    <t>Confidencial 27/07/2022; MPI  05/11/2022; INEC 03/2012</t>
  </si>
  <si>
    <t>https://confidencial.digital/english/atenas-a-canton-that-welcomes-nicaraguans-in-costa-rica/;
https://www.migrationpolicy.org/article/costa-rica-nicaragua-migrants-subtle-barriers;
https://inec.cr/wwwisis/documentos/INEC/Anuario_Estadistico/Anuario_Estadistico_2010.pdf</t>
  </si>
  <si>
    <t>Most of the Nicaraguan refugees live in San Jose (44.62 km2), Cartago (287.77 km2), Heredia (282.60 km2), and Alajuela (388.43 km2) cantons (administrative division).</t>
  </si>
  <si>
    <t>CRI002Landmass affected</t>
  </si>
  <si>
    <t>https://confidencial.digital/english/atenas-a-canton-that-welcomes-nicaraguans-in-costa-rica/;
https://www.migrationpolicy.org/article/costa-rica-nicaragua-migrants-subtle-barriers;
https://www.citypopulation.de/en/costarica/cities/; https://reliefweb.int/report/costa-rica/acnur-costa-rica-factsheet-diciembre-2024</t>
  </si>
  <si>
    <t>The number of people exposed corresponds to the population in the cities of San Jose (1,453,500), Cartago (232,300), Heredia (367,900), and Alajuela (196,900) plus the number of nigaraguan refugees (According to December's UNHCR Factsheet,   87% of 206700 (179829) assylum seekers and 60% of 27600 (16560) refugees hosted in Costa Rica  were  from Nicaragua. )</t>
  </si>
  <si>
    <t>CRI002People exposed</t>
  </si>
  <si>
    <t>UNHCR 17/12/2024</t>
  </si>
  <si>
    <t>https://reliefweb.int/report/costa-rica/acnur-costa-rica-factsheet-diciembre-2024</t>
  </si>
  <si>
    <t>The number of people affected corresponds to the Nicaraguans in Costa Rica by the end of 2024: according to December's UNHCR Factsheet,  87% of 206700 (179829) assylum seekers and 60% of 27600 (16560) refugees hosted in Costa Rica were from Nicaragua.  This figure is taken from UNHCR</t>
  </si>
  <si>
    <t>CRI002People affected</t>
  </si>
  <si>
    <t>https://reliefweb.int/report/costa-rica/displacement-tracking-matrix-dtm-costa-rica-monitoring-circular-migration-flow-nicaraguan-nationals-cantons-la-cruz-upala-and-los-chiles-december-2024</t>
  </si>
  <si>
    <t>The number of people displaced by the crisis includes the number of refugees/asylum seekers Nicaraguans in Costa Rica by december 2024: 196389. This figure is taken from  from UNHCR. This source was chosen because is the only up to date</t>
  </si>
  <si>
    <t>CRI002People displaced</t>
  </si>
  <si>
    <t>CRI002Injuries reported</t>
  </si>
  <si>
    <t>CRI002Fatalities reported</t>
  </si>
  <si>
    <t>CRI002Fatalities in all crises</t>
  </si>
  <si>
    <t>The number of people in need includes the number of refugees/asylum seekers in Costa Rica by December 2024. This figure is taken from UNHCR. This source was chosen because is the only up to date</t>
  </si>
  <si>
    <t>CRI002People in Need</t>
  </si>
  <si>
    <t>Confidencial 27/07/2022; MPI 05/11/2022; City Population accessed 04/03/2025; UNHCR 17/12/2024</t>
  </si>
  <si>
    <t>https://confidencial.digital/english/atenas-a-canton-that-welcomes-nicaraguans-in-costa-rica/; https://www.migrationpolicy.org/article/costa-rica-nicaragua-migrants-subtle-barriers; https://www.citypopulation.de/en/costarica/cities/; https://reliefweb.int/report/costa-rica/acnur-costa-rica-factsheet-diciembre-2024; https://reliefweb.int/report/costa-rica/unhcr-factsheet-costa-rica-how-can-development-actors-support-refugees-and-migrants-costa-rica-october-2023</t>
  </si>
  <si>
    <t>CRI002Minimal humanitarian conditions - Level 1</t>
  </si>
  <si>
    <t>CRI002Stressed humanitarian conditions - Level 2</t>
  </si>
  <si>
    <t>CRI002Moderate humanitarian conditions - Level 3</t>
  </si>
  <si>
    <t>CRI002Severe humanitarian conditions - Level 4</t>
  </si>
  <si>
    <t>CRI002Extreme humanitarian conditions - Level 5</t>
  </si>
  <si>
    <t>Federal Register 09/01/2023</t>
  </si>
  <si>
    <t>https://www.federalregister.gov/documents/2023/01/09/2023-00254/implementation-of-a-parole-process-for-nicaraguans#footnote-21-p1257</t>
  </si>
  <si>
    <t xml:space="preserve">In this crisis, 3 out of 5 population groups are affected: IDPs, host population and returnees. </t>
  </si>
  <si>
    <t>CRI002Crisis affected groups</t>
  </si>
  <si>
    <t>CRI002Illness cases reported</t>
  </si>
  <si>
    <t>CRI002Buildings damaged</t>
  </si>
  <si>
    <t>CRI002Buildings destroyed</t>
  </si>
  <si>
    <t>CRI002Buildings in affected area</t>
  </si>
  <si>
    <t>CRI002Economic Losses</t>
  </si>
  <si>
    <t>release:</t>
  </si>
  <si>
    <t>28/02/2025</t>
  </si>
  <si>
    <t>INFORM SEVERITY INDEX</t>
  </si>
  <si>
    <t>February 2025</t>
  </si>
  <si>
    <t>OBJECTIVES AND PROCESS</t>
  </si>
  <si>
    <t>The INFORM Severity Index summarises a wide range of already existing, quantitative information about crisis severity and presents it in a format that can be used more easily in decision-making. It aggregates information from a range of credible, publicly available sources. Human analysts collect the data and enter it into the Index.
It is intended to contribute to:
      - A shared and objective understanding of crisis severity; 
      - Decisions on the allocation of resources in a way that is proportionate with crisis severity; 
      - Justify and advocate for action, especially in the case of forgotten or unrecognised crises; 
      - Monitor trends in crisis severity over time</t>
  </si>
  <si>
    <t>ANALYTICAL FRAMEWORK AND METHODOLOGY</t>
  </si>
  <si>
    <t xml:space="preserve">The INFORM Severity Index is a composite indicator that measures the severity of humanitarian crises against a common scale:
It is a composite indicator that aggregates data from various sources to categorise all crises into five levels of severity:
      - Very high (5); High (4); Medium (3); Low (2); Very low (1)
The Index covers:
      - The impact of the crisis itself, in terms of the scope of its geographical, human and physical effects;
      - The conditions and status of the people affected, including information about the distribution of severity (i.e. the number of people in each category of severity within a crisis);
      - The complexity of the crisis, in terms of factors that affect its mitigation or resolution. 
The results are provided by crisis and by country. A crisis is defined as an event and a location. There may be more than one crisis per country. Sometimes a crisis may be defined as a country. It is also possible to access the values for different levels of the analytical framework, to better understand the main drivers of a crisis. All the underlying data, metadata and methodology are publicly available.
</t>
  </si>
  <si>
    <t>DATA SOURCES, USE AND LIMITATIONS</t>
  </si>
  <si>
    <t xml:space="preserve">The INFORM Severity aggregates information from a range of credible, publicly available sources, such as UN agencies, governments and other multilateral organisations. The country’s Humanitarian Needs Overview (HNO) is used if one is available. 
The INFORM Severity Index can be used to support decisions that require an understanding of the severity of crises globally or to understand changes in crisis severity over time. It should not be used for decisions about the operational response to a specific crisis. Crisis-specific information like needs assessments and appeals should be used to support these decisions.
The INFORM Severity Index is only one source of information that can support decisions about humanitarian crises. It should typically be complemented by other sources. Due to the dynamic and chaotic nature of humanitarian emergencies and the lack of a globally systematic approach to data collection, imperfect information is necessarily used in the Index. Expert judgement is involved in deciding what data to include. A reliability estimate is provided for each crisis. The results spreadsheet contains metadata, showing the sources and dates of included figures, as well as key assessments or judgements made in their inclusion.
</t>
  </si>
  <si>
    <t>FURTHER INFORMATION</t>
  </si>
  <si>
    <t>The development of the INFORM Severity Index was initiated and guided by the INFORM initiative - a multistakeholder partnership of humanitarian and development organisations, donors and technical partners - together with other interested organisations.  The European Commission Joint Research Centre is responsible for the methodology. ACAPS is responsible for the data collection and analysis. OCHA is the overall coordinator of INFORM.
We welcome all feedback and questions relating to the INFORM Severity INDEX. 
Please send them to contact@inform.index.org.</t>
  </si>
  <si>
    <t>Click here to read the INFORM Severity Index User Guide</t>
  </si>
  <si>
    <t>Click here to read the INFORM Severity Index Methodology Report</t>
  </si>
  <si>
    <t>Licence
Attribution 4.0 International (CC BY 4.0): https://creativecommons.org/licenses/by/4.0/legalcode
Reuse is authorised, provided the source is acknowledged.</t>
  </si>
  <si>
    <t>Citation
INFORM. 2020. INFORM Severity Index August 2020. https://drmkc.jrc.ec.europa.eu/inform-index/INFORM-Severity. INFORM is a collaboration of the Inter-Agency Standing Committee Reference Group on Risk, Early Warning and Preparedness and the European Commission. The European Commission Joint Research Centre is responsible for the methodology. ACAPS is responsible for the data collection and analysis. OCHA is the overall coordinator of INFORM.</t>
  </si>
  <si>
    <t>CRISIS</t>
  </si>
  <si>
    <t>Website name</t>
  </si>
  <si>
    <t>CRISIS ID</t>
  </si>
  <si>
    <t>COUNTRY</t>
  </si>
  <si>
    <t>ISO3</t>
  </si>
  <si>
    <t>DRIVERS</t>
  </si>
  <si>
    <t>INFORM Severity Index</t>
  </si>
  <si>
    <t>INFORM Severity category</t>
  </si>
  <si>
    <t>Trend (last 3 months)</t>
  </si>
  <si>
    <t>Impact of the crisis</t>
  </si>
  <si>
    <t>Geographical Impact</t>
  </si>
  <si>
    <t>Human Impact</t>
  </si>
  <si>
    <t>Conditions of people affected</t>
  </si>
  <si>
    <t>People in need</t>
  </si>
  <si>
    <t>Concentration of conditions</t>
  </si>
  <si>
    <t>Complexity of the crisis</t>
  </si>
  <si>
    <t>Society and safety</t>
  </si>
  <si>
    <t>Operating environment</t>
  </si>
  <si>
    <t>Regions</t>
  </si>
  <si>
    <t>Last updated</t>
  </si>
  <si>
    <t>Weights</t>
  </si>
  <si>
    <t>(a-z)</t>
  </si>
  <si>
    <t>(1-5)</t>
  </si>
  <si>
    <t>(Very Low-Very High)</t>
  </si>
  <si>
    <t>(Decreasing-Stable-Increasing)</t>
  </si>
  <si>
    <t>Geographical</t>
  </si>
  <si>
    <t>Human</t>
  </si>
  <si>
    <t>Area affected - absolute</t>
  </si>
  <si>
    <t>% of total area affected</t>
  </si>
  <si>
    <t>Area affected - relative</t>
  </si>
  <si>
    <t>Area affected</t>
  </si>
  <si>
    <t>People living in the affected area - absolute</t>
  </si>
  <si>
    <t>% of total population living in the affected area</t>
  </si>
  <si>
    <t>People living in the affected area - relative</t>
  </si>
  <si>
    <t>People in the affected area</t>
  </si>
  <si>
    <t>People affected - absolute</t>
  </si>
  <si>
    <t>% of people affected on the total population exposed</t>
  </si>
  <si>
    <t>People affected - relative</t>
  </si>
  <si>
    <t>People displaced - absolute</t>
  </si>
  <si>
    <t>% of total population displaced on the total population affected</t>
  </si>
  <si>
    <t>People displaced - relative</t>
  </si>
  <si>
    <t>Fatalities - absolute</t>
  </si>
  <si>
    <t>% of fatalities on the total population affected</t>
  </si>
  <si>
    <t>Fatalities (relative)</t>
  </si>
  <si>
    <t>Crisis related fatalities</t>
  </si>
  <si>
    <t>People affected by categories</t>
  </si>
  <si>
    <t>MAX</t>
  </si>
  <si>
    <t>MIN</t>
  </si>
  <si>
    <t>Iso3</t>
  </si>
  <si>
    <t># of people in none/minimal conditions - Level 1</t>
  </si>
  <si>
    <t># of people in stressed conditions - level 2</t>
  </si>
  <si>
    <t># of people in moderate conditions - level 3</t>
  </si>
  <si>
    <t># of people severe conditions - level 4</t>
  </si>
  <si>
    <t># of people extreme conditions - level 5</t>
  </si>
  <si>
    <t>% of people in none/minimal conditions - Level 1</t>
  </si>
  <si>
    <t>% of people in stressed conditions - level 2</t>
  </si>
  <si>
    <t>% of people in moderate conditions - level 3</t>
  </si>
  <si>
    <t>% of people severe conditions - level 4</t>
  </si>
  <si>
    <t>% of people extreme conditions - level 5</t>
  </si>
  <si>
    <t>Empowerment</t>
  </si>
  <si>
    <t>BTI - Democracy Status</t>
  </si>
  <si>
    <t>Trust in society</t>
  </si>
  <si>
    <t>Ethnic Fractionalisation</t>
  </si>
  <si>
    <t>size of excluded ethnic groups</t>
  </si>
  <si>
    <t>Ethnic fractionalisation</t>
  </si>
  <si>
    <t>Gender Inequality</t>
  </si>
  <si>
    <t>Income Gini coefficient</t>
  </si>
  <si>
    <t>Inequality</t>
  </si>
  <si>
    <t>Social cohesion</t>
  </si>
  <si>
    <t>Conflict Intensity</t>
  </si>
  <si>
    <t>Total killed in all crisis</t>
  </si>
  <si>
    <t>Safety and security</t>
  </si>
  <si>
    <t>Corruption Perception</t>
  </si>
  <si>
    <t>Rule of Law (WGI)</t>
  </si>
  <si>
    <t>Rule of Law (BTI)</t>
  </si>
  <si>
    <t>Freedom in the World</t>
  </si>
  <si>
    <t>Rule of Law</t>
  </si>
  <si>
    <t># of different types of affected population groups</t>
  </si>
  <si>
    <t>Diversity of groups affected</t>
  </si>
  <si>
    <t>Access of Humanitarian Actors to Affected Populations</t>
  </si>
  <si>
    <t>Access of People in need to Aid</t>
  </si>
  <si>
    <t xml:space="preserve">Presence of mines and improvised explosive devices </t>
  </si>
  <si>
    <t>Physical and Security Constraints</t>
  </si>
  <si>
    <t>Humanitarian access</t>
  </si>
  <si>
    <t>Drivers</t>
  </si>
  <si>
    <t>Buildings in the affected area</t>
  </si>
  <si>
    <t>Helper 0</t>
  </si>
  <si>
    <t>Source</t>
  </si>
  <si>
    <t>Date</t>
  </si>
  <si>
    <t>Helper 1</t>
  </si>
  <si>
    <t>Helper 2</t>
  </si>
  <si>
    <t>Helper 3</t>
  </si>
  <si>
    <t>Helper 4</t>
  </si>
  <si>
    <t>Helper 5</t>
  </si>
  <si>
    <t>Helper 6</t>
  </si>
  <si>
    <t>Helper 7</t>
  </si>
  <si>
    <t>Helper 8</t>
  </si>
  <si>
    <t>Helper 9</t>
  </si>
  <si>
    <t>Helper 10</t>
  </si>
  <si>
    <t>Helper 11</t>
  </si>
  <si>
    <t>Helper 12</t>
  </si>
  <si>
    <t>Helper 13</t>
  </si>
  <si>
    <t>Helper 14</t>
  </si>
  <si>
    <t>Helper 15</t>
  </si>
  <si>
    <t>Helper 16</t>
  </si>
  <si>
    <t>Helper 17</t>
  </si>
  <si>
    <t>Helper 18</t>
  </si>
  <si>
    <t>Helper 19</t>
  </si>
  <si>
    <t>Helper 20</t>
  </si>
  <si>
    <t>Helper 21</t>
  </si>
  <si>
    <t>Helper 22</t>
  </si>
  <si>
    <t>Helper 23</t>
  </si>
  <si>
    <t>Helper 24</t>
  </si>
  <si>
    <t>Helper 25</t>
  </si>
  <si>
    <t>Helper 26</t>
  </si>
  <si>
    <t>Helper 27</t>
  </si>
  <si>
    <t>Helper 28</t>
  </si>
  <si>
    <t>Helper 29</t>
  </si>
  <si>
    <t>Helper 30</t>
  </si>
  <si>
    <t>Comment</t>
  </si>
  <si>
    <t>Landmass affected by disaster</t>
  </si>
  <si>
    <t>People living in the affected area</t>
  </si>
  <si>
    <t>Total # of people affected by the crisis</t>
  </si>
  <si>
    <t>Total # of crisis related displaced people</t>
  </si>
  <si>
    <t>Total # of crisis related Injuries</t>
  </si>
  <si>
    <t>Total # of illness cases reported</t>
  </si>
  <si>
    <t>Total # of crisis related fatalities</t>
  </si>
  <si>
    <t>Building partially damaged</t>
  </si>
  <si>
    <t>Building totally damaged</t>
  </si>
  <si>
    <t>Total Building in the affected area</t>
  </si>
  <si>
    <t>Econimic losses</t>
  </si>
  <si>
    <t># of people affected facing minimal humanitarian needs (level 1)</t>
  </si>
  <si>
    <t># of people affected facing stressed humanitarian needs (level 2)</t>
  </si>
  <si>
    <t># of people affected facing moderate humanitarian conditions and needs (level 3)</t>
  </si>
  <si>
    <t># of people affected facing severe humanitarian conditions and needs (level 4)</t>
  </si>
  <si>
    <t># of people affected facing extreme humanitarian conditions and needs (level 5)</t>
  </si>
  <si>
    <t># of groups affected by crisis</t>
  </si>
  <si>
    <t>people in need facing limited access constraints</t>
  </si>
  <si>
    <t>people in need facing restricted access constraints</t>
  </si>
  <si>
    <t>sq. Km</t>
  </si>
  <si>
    <t>Number</t>
  </si>
  <si>
    <t>million USD</t>
  </si>
  <si>
    <t>Reliability Index</t>
  </si>
  <si>
    <t>Data Reliability</t>
  </si>
  <si>
    <t>Recentness data</t>
  </si>
  <si>
    <t>Information gaps</t>
  </si>
  <si>
    <t>Recentness data (# days)</t>
  </si>
  <si>
    <t>Information gaps (# indicator missing)</t>
  </si>
  <si>
    <t>Ethnic Fractionalisation Index</t>
  </si>
  <si>
    <t>Empowerment Rights Index</t>
  </si>
  <si>
    <t>Gender Inequality Index</t>
  </si>
  <si>
    <t>Conflict Intensity (HIIK)</t>
  </si>
  <si>
    <t>People killed in all crises</t>
  </si>
  <si>
    <t>Freedom in the World Index</t>
  </si>
  <si>
    <t>CPI</t>
  </si>
  <si>
    <t>Total Population</t>
  </si>
  <si>
    <t>Land area (sq. km)</t>
  </si>
  <si>
    <t>Year</t>
  </si>
  <si>
    <t>2017</t>
  </si>
  <si>
    <t>2011</t>
  </si>
  <si>
    <t>2004 - 2006</t>
  </si>
  <si>
    <t>2024</t>
  </si>
  <si>
    <t>2018</t>
  </si>
  <si>
    <t>2022</t>
  </si>
  <si>
    <t>2023</t>
  </si>
  <si>
    <t>2020</t>
  </si>
  <si>
    <t>Unit of Measurement</t>
  </si>
  <si>
    <t>Index</t>
  </si>
  <si>
    <t>%</t>
  </si>
  <si>
    <t>Aruba</t>
  </si>
  <si>
    <t>ABW</t>
  </si>
  <si>
    <t>AFG</t>
  </si>
  <si>
    <t>AGO</t>
  </si>
  <si>
    <t>Anguilla</t>
  </si>
  <si>
    <t>AIA</t>
  </si>
  <si>
    <t>Albania</t>
  </si>
  <si>
    <t>ALB</t>
  </si>
  <si>
    <t>Andorra</t>
  </si>
  <si>
    <t>AND</t>
  </si>
  <si>
    <t>United Arab Emirates</t>
  </si>
  <si>
    <t>ARE</t>
  </si>
  <si>
    <t>Argentina</t>
  </si>
  <si>
    <t>ARG</t>
  </si>
  <si>
    <t>ARM</t>
  </si>
  <si>
    <t>American Samoa</t>
  </si>
  <si>
    <t>ASM</t>
  </si>
  <si>
    <t>Antigua and Barbuda</t>
  </si>
  <si>
    <t>ATG</t>
  </si>
  <si>
    <t>Australia</t>
  </si>
  <si>
    <t>AUS</t>
  </si>
  <si>
    <t>Austria</t>
  </si>
  <si>
    <t>AUT</t>
  </si>
  <si>
    <t>Azerbaijan</t>
  </si>
  <si>
    <t>AZE</t>
  </si>
  <si>
    <t>BDI</t>
  </si>
  <si>
    <t>Belgium</t>
  </si>
  <si>
    <t>BEL</t>
  </si>
  <si>
    <t>BEN</t>
  </si>
  <si>
    <t>BFA</t>
  </si>
  <si>
    <t>BGD</t>
  </si>
  <si>
    <t>BGR</t>
  </si>
  <si>
    <t>Bahrain</t>
  </si>
  <si>
    <t>BHR</t>
  </si>
  <si>
    <t>Bahamas</t>
  </si>
  <si>
    <t>BHS</t>
  </si>
  <si>
    <t>Bosnia and Herzegovina</t>
  </si>
  <si>
    <t>BIH</t>
  </si>
  <si>
    <t>BLR</t>
  </si>
  <si>
    <t>Belize</t>
  </si>
  <si>
    <t>BLZ</t>
  </si>
  <si>
    <t>Bermuda</t>
  </si>
  <si>
    <t>BMU</t>
  </si>
  <si>
    <t>Bolivia</t>
  </si>
  <si>
    <t>BOL</t>
  </si>
  <si>
    <t>BRA</t>
  </si>
  <si>
    <t>Barbados</t>
  </si>
  <si>
    <t>BRB</t>
  </si>
  <si>
    <t>Brunei</t>
  </si>
  <si>
    <t>BRN</t>
  </si>
  <si>
    <t>Bhutan</t>
  </si>
  <si>
    <t>BTN</t>
  </si>
  <si>
    <t>Botswana</t>
  </si>
  <si>
    <t>BWA</t>
  </si>
  <si>
    <t>CAF</t>
  </si>
  <si>
    <t>Canada</t>
  </si>
  <si>
    <t>CAN</t>
  </si>
  <si>
    <t>Switzerland</t>
  </si>
  <si>
    <t>CHE</t>
  </si>
  <si>
    <t>CHL</t>
  </si>
  <si>
    <t>China</t>
  </si>
  <si>
    <t>CHN</t>
  </si>
  <si>
    <t>Côte d'Ivoire</t>
  </si>
  <si>
    <t>CIV</t>
  </si>
  <si>
    <t>CMR</t>
  </si>
  <si>
    <t>COD</t>
  </si>
  <si>
    <t>COG</t>
  </si>
  <si>
    <t>Cook islands</t>
  </si>
  <si>
    <t>COK</t>
  </si>
  <si>
    <t>COL</t>
  </si>
  <si>
    <t>Comoros</t>
  </si>
  <si>
    <t>COM</t>
  </si>
  <si>
    <t>Cape Verde</t>
  </si>
  <si>
    <t>CPV</t>
  </si>
  <si>
    <t>CRI</t>
  </si>
  <si>
    <t>Cuba</t>
  </si>
  <si>
    <t>CUB</t>
  </si>
  <si>
    <t>Cayman Islands</t>
  </si>
  <si>
    <t>CYM</t>
  </si>
  <si>
    <t>Cyprus</t>
  </si>
  <si>
    <t>CYP</t>
  </si>
  <si>
    <t>CZE</t>
  </si>
  <si>
    <t>Germany</t>
  </si>
  <si>
    <t>DEU</t>
  </si>
  <si>
    <t>DJI</t>
  </si>
  <si>
    <t>Dominica</t>
  </si>
  <si>
    <t>DMA</t>
  </si>
  <si>
    <t>Denmark</t>
  </si>
  <si>
    <t>DNK</t>
  </si>
  <si>
    <t>DOM</t>
  </si>
  <si>
    <t>DZA</t>
  </si>
  <si>
    <t>ECU</t>
  </si>
  <si>
    <t>EGY</t>
  </si>
  <si>
    <t>ERI</t>
  </si>
  <si>
    <t>Western Sahara</t>
  </si>
  <si>
    <t>ESH</t>
  </si>
  <si>
    <t>ESP</t>
  </si>
  <si>
    <t>EST</t>
  </si>
  <si>
    <t>ETH</t>
  </si>
  <si>
    <t>Finland</t>
  </si>
  <si>
    <t>FIN</t>
  </si>
  <si>
    <t>Fiji</t>
  </si>
  <si>
    <t>FJI</t>
  </si>
  <si>
    <t>France</t>
  </si>
  <si>
    <t>FRA</t>
  </si>
  <si>
    <t>Micronesia</t>
  </si>
  <si>
    <t>FSM</t>
  </si>
  <si>
    <t>Gabon</t>
  </si>
  <si>
    <t>GAB</t>
  </si>
  <si>
    <t>United Kingdom</t>
  </si>
  <si>
    <t>GBR</t>
  </si>
  <si>
    <t>Georgia</t>
  </si>
  <si>
    <t>GEO</t>
  </si>
  <si>
    <t>Ghana</t>
  </si>
  <si>
    <t>GHA</t>
  </si>
  <si>
    <t>Guinea</t>
  </si>
  <si>
    <t>GIN</t>
  </si>
  <si>
    <t>Gambia</t>
  </si>
  <si>
    <t>GMB</t>
  </si>
  <si>
    <t>Guinea-Bissau</t>
  </si>
  <si>
    <t>GNB</t>
  </si>
  <si>
    <t>Equatorial Guinea</t>
  </si>
  <si>
    <t>GNQ</t>
  </si>
  <si>
    <t>GRC</t>
  </si>
  <si>
    <t>Grenada</t>
  </si>
  <si>
    <t>GRD</t>
  </si>
  <si>
    <t>Greenland</t>
  </si>
  <si>
    <t>GRL</t>
  </si>
  <si>
    <t>GTM</t>
  </si>
  <si>
    <t>French Guiana</t>
  </si>
  <si>
    <t>GUF</t>
  </si>
  <si>
    <t>Guam</t>
  </si>
  <si>
    <t>GUM</t>
  </si>
  <si>
    <t>Guyana</t>
  </si>
  <si>
    <t>GUY</t>
  </si>
  <si>
    <t>Hong Kong</t>
  </si>
  <si>
    <t>HKG</t>
  </si>
  <si>
    <t>HND</t>
  </si>
  <si>
    <t>Croatia</t>
  </si>
  <si>
    <t>HRV</t>
  </si>
  <si>
    <t>HTI</t>
  </si>
  <si>
    <t>HUN</t>
  </si>
  <si>
    <t>IDN</t>
  </si>
  <si>
    <t>IND</t>
  </si>
  <si>
    <t>Ireland</t>
  </si>
  <si>
    <t>IRL</t>
  </si>
  <si>
    <t>IRN</t>
  </si>
  <si>
    <t>IRQ</t>
  </si>
  <si>
    <t>Iceland</t>
  </si>
  <si>
    <t>ISL</t>
  </si>
  <si>
    <t>Israel</t>
  </si>
  <si>
    <t>ISR</t>
  </si>
  <si>
    <t>ITA</t>
  </si>
  <si>
    <t>Jamaica</t>
  </si>
  <si>
    <t>JAM</t>
  </si>
  <si>
    <t>Jersey</t>
  </si>
  <si>
    <t>JEY</t>
  </si>
  <si>
    <t>JOR</t>
  </si>
  <si>
    <t>Japan</t>
  </si>
  <si>
    <t>JPN</t>
  </si>
  <si>
    <t>Kazakhstan</t>
  </si>
  <si>
    <t>KAZ</t>
  </si>
  <si>
    <t>KEN</t>
  </si>
  <si>
    <t>Kyrgyzstan</t>
  </si>
  <si>
    <t>KGZ</t>
  </si>
  <si>
    <t>Cambodia</t>
  </si>
  <si>
    <t>KHM</t>
  </si>
  <si>
    <t>Kiribati</t>
  </si>
  <si>
    <t>KIR</t>
  </si>
  <si>
    <t>St. Kitts and Nevis</t>
  </si>
  <si>
    <t>KNA</t>
  </si>
  <si>
    <t>Korea, Republic of</t>
  </si>
  <si>
    <t>KOR</t>
  </si>
  <si>
    <t>Kuwait</t>
  </si>
  <si>
    <t>KWT</t>
  </si>
  <si>
    <t>Laos</t>
  </si>
  <si>
    <t>LAO</t>
  </si>
  <si>
    <t>LBN</t>
  </si>
  <si>
    <t>Liberia</t>
  </si>
  <si>
    <t>LBR</t>
  </si>
  <si>
    <t>LBY</t>
  </si>
  <si>
    <t>Saint Lucia</t>
  </si>
  <si>
    <t>LCA</t>
  </si>
  <si>
    <t>Liechtenstein</t>
  </si>
  <si>
    <t>LIE</t>
  </si>
  <si>
    <t>Sri Lanka</t>
  </si>
  <si>
    <t>LKA</t>
  </si>
  <si>
    <t>LSO</t>
  </si>
  <si>
    <t>LTU</t>
  </si>
  <si>
    <t>Luxembourg</t>
  </si>
  <si>
    <t>LUX</t>
  </si>
  <si>
    <t>LVA</t>
  </si>
  <si>
    <t>Macao</t>
  </si>
  <si>
    <t>MAC</t>
  </si>
  <si>
    <t>MAR</t>
  </si>
  <si>
    <t>Monaco</t>
  </si>
  <si>
    <t>MCO</t>
  </si>
  <si>
    <t>MDA</t>
  </si>
  <si>
    <t>MDG</t>
  </si>
  <si>
    <t>Maldives</t>
  </si>
  <si>
    <t>MDV</t>
  </si>
  <si>
    <t>MEX</t>
  </si>
  <si>
    <t>Marshall Islands</t>
  </si>
  <si>
    <t>MHL</t>
  </si>
  <si>
    <t>Macedonia</t>
  </si>
  <si>
    <t>MKD</t>
  </si>
  <si>
    <t>MLI</t>
  </si>
  <si>
    <t>Malta</t>
  </si>
  <si>
    <t>MLT</t>
  </si>
  <si>
    <t>MMR</t>
  </si>
  <si>
    <t>Montenegro</t>
  </si>
  <si>
    <t>MNE</t>
  </si>
  <si>
    <t>Mongolia</t>
  </si>
  <si>
    <t>MNG</t>
  </si>
  <si>
    <t>MOZ</t>
  </si>
  <si>
    <t>MRT</t>
  </si>
  <si>
    <t>Martinique</t>
  </si>
  <si>
    <t>MTQ</t>
  </si>
  <si>
    <t>Mauritius</t>
  </si>
  <si>
    <t>MUS</t>
  </si>
  <si>
    <t>MWI</t>
  </si>
  <si>
    <t>MYS</t>
  </si>
  <si>
    <t>NAM</t>
  </si>
  <si>
    <t>NER</t>
  </si>
  <si>
    <t>NGA</t>
  </si>
  <si>
    <t>NIC</t>
  </si>
  <si>
    <t>Niue</t>
  </si>
  <si>
    <t>NIU</t>
  </si>
  <si>
    <t>Netherlands</t>
  </si>
  <si>
    <t>NLD</t>
  </si>
  <si>
    <t>Norway</t>
  </si>
  <si>
    <t>NOR</t>
  </si>
  <si>
    <t>Nepal</t>
  </si>
  <si>
    <t>NPL</t>
  </si>
  <si>
    <t>Nauru</t>
  </si>
  <si>
    <t>NRU</t>
  </si>
  <si>
    <t>New Zealand</t>
  </si>
  <si>
    <t>NZL</t>
  </si>
  <si>
    <t>Oman</t>
  </si>
  <si>
    <t>OMN</t>
  </si>
  <si>
    <t>PAK</t>
  </si>
  <si>
    <t>PAN</t>
  </si>
  <si>
    <t>PER</t>
  </si>
  <si>
    <t>PHL</t>
  </si>
  <si>
    <t>Palau</t>
  </si>
  <si>
    <t>PLW</t>
  </si>
  <si>
    <t>PNG</t>
  </si>
  <si>
    <t>POL</t>
  </si>
  <si>
    <t>Puerto Rico</t>
  </si>
  <si>
    <t>PRI</t>
  </si>
  <si>
    <t>PRK</t>
  </si>
  <si>
    <t>Portugal</t>
  </si>
  <si>
    <t>PRT</t>
  </si>
  <si>
    <t>Paraguay</t>
  </si>
  <si>
    <t>PRY</t>
  </si>
  <si>
    <t>PSE</t>
  </si>
  <si>
    <t>Qatar</t>
  </si>
  <si>
    <t>QAT</t>
  </si>
  <si>
    <t>Réunion</t>
  </si>
  <si>
    <t>REU</t>
  </si>
  <si>
    <t>Kosovo</t>
  </si>
  <si>
    <t>RKS</t>
  </si>
  <si>
    <t>ROU</t>
  </si>
  <si>
    <t>RUS</t>
  </si>
  <si>
    <t>RWA</t>
  </si>
  <si>
    <t>Saudi Arabia</t>
  </si>
  <si>
    <t>SAU</t>
  </si>
  <si>
    <t>SDN</t>
  </si>
  <si>
    <t>SEN</t>
  </si>
  <si>
    <t>Singapore</t>
  </si>
  <si>
    <t>SGP</t>
  </si>
  <si>
    <t>Solomon Islands</t>
  </si>
  <si>
    <t>SLB</t>
  </si>
  <si>
    <t>Sierra Leone</t>
  </si>
  <si>
    <t>SLE</t>
  </si>
  <si>
    <t>SLV</t>
  </si>
  <si>
    <t>San Marino</t>
  </si>
  <si>
    <t>SMR</t>
  </si>
  <si>
    <t>SOM</t>
  </si>
  <si>
    <t>Serbia</t>
  </si>
  <si>
    <t>SRB</t>
  </si>
  <si>
    <t>SSD</t>
  </si>
  <si>
    <t>Sao Tome and Principe</t>
  </si>
  <si>
    <t>STP</t>
  </si>
  <si>
    <t>Suriname</t>
  </si>
  <si>
    <t>SUR</t>
  </si>
  <si>
    <t>SVK</t>
  </si>
  <si>
    <t>Slovenia</t>
  </si>
  <si>
    <t>SVN</t>
  </si>
  <si>
    <t>Sweden</t>
  </si>
  <si>
    <t>SWE</t>
  </si>
  <si>
    <t>SWZ</t>
  </si>
  <si>
    <t>Seychelles</t>
  </si>
  <si>
    <t>SYC</t>
  </si>
  <si>
    <t>SYR</t>
  </si>
  <si>
    <t>TCD</t>
  </si>
  <si>
    <t>TGO</t>
  </si>
  <si>
    <t>THA</t>
  </si>
  <si>
    <t>Tajikistan</t>
  </si>
  <si>
    <t>TJK</t>
  </si>
  <si>
    <t>Turkmenistan</t>
  </si>
  <si>
    <t>TKM</t>
  </si>
  <si>
    <t>TLS</t>
  </si>
  <si>
    <t>Tonga</t>
  </si>
  <si>
    <t>TON</t>
  </si>
  <si>
    <t>TTO</t>
  </si>
  <si>
    <t>TUN</t>
  </si>
  <si>
    <t>TUR</t>
  </si>
  <si>
    <t>Tuvalu</t>
  </si>
  <si>
    <t>TUV</t>
  </si>
  <si>
    <t>Taiwan, Province of China</t>
  </si>
  <si>
    <t>TWN</t>
  </si>
  <si>
    <t>TZA</t>
  </si>
  <si>
    <t>UGA</t>
  </si>
  <si>
    <t>UKR</t>
  </si>
  <si>
    <t>Uruguay</t>
  </si>
  <si>
    <t>URY</t>
  </si>
  <si>
    <t>United States</t>
  </si>
  <si>
    <t>USA</t>
  </si>
  <si>
    <t>Uzbekistan</t>
  </si>
  <si>
    <t>UZB</t>
  </si>
  <si>
    <t>St. Vincent and the Grenadines</t>
  </si>
  <si>
    <t>VCT</t>
  </si>
  <si>
    <t>VEN</t>
  </si>
  <si>
    <t>Virgin Islands, U.S.</t>
  </si>
  <si>
    <t>VIR</t>
  </si>
  <si>
    <t>Vietnam</t>
  </si>
  <si>
    <t>VNM</t>
  </si>
  <si>
    <t>Vanuatu</t>
  </si>
  <si>
    <t>VUT</t>
  </si>
  <si>
    <t>Samoa</t>
  </si>
  <si>
    <t>WSM</t>
  </si>
  <si>
    <t>YEM</t>
  </si>
  <si>
    <t>South Africa</t>
  </si>
  <si>
    <t>ZAF</t>
  </si>
  <si>
    <t>ZMB</t>
  </si>
  <si>
    <t>ZWE</t>
  </si>
  <si>
    <t>Total sq.km.</t>
  </si>
  <si>
    <t>Nigeria, Niger, Chad, Cameroon</t>
  </si>
  <si>
    <t>NGA, NER, TCD, CMR</t>
  </si>
  <si>
    <t>Venezuela, Brazil, Colombia, Ecuador, Peru, Trinidad and Tobago, Chile, Dominican Republic, Panama</t>
  </si>
  <si>
    <t>VEN, BRA, COL, ECU, PER, TTO, CHL, DOM, PAN</t>
  </si>
  <si>
    <t>Syria, Türkiye, Iraq, Egypt, Jordan, Lebanon</t>
  </si>
  <si>
    <t>SYR, TUR, IRQ, EGY, JOR, LBN</t>
  </si>
  <si>
    <t>Türkiye, Greece</t>
  </si>
  <si>
    <t>TUR, GRC</t>
  </si>
  <si>
    <t>Algeria, Tunisia, Libya, Italy</t>
  </si>
  <si>
    <t>DZA, TUN, LBY, ITA</t>
  </si>
  <si>
    <t>Algeria, Morocco, Spain</t>
  </si>
  <si>
    <t>DZA, MAR, ESP</t>
  </si>
  <si>
    <t>Bangladesh, Myanmar</t>
  </si>
  <si>
    <t>BGD, MMR</t>
  </si>
  <si>
    <t>Madagascar, Malawi, Namibia, Eswatini, Zambia, Zimbabwe, Tanzania</t>
  </si>
  <si>
    <t>MDG, MWI, NAM, SWZ, ZMB, ZWE, TZA</t>
  </si>
  <si>
    <t>Armenia, Azerbaijan</t>
  </si>
  <si>
    <t>ARM, AZE</t>
  </si>
  <si>
    <t>Ethiopia, Somalia, Kenya</t>
  </si>
  <si>
    <t>ETH, SOM, KEN</t>
  </si>
  <si>
    <t>Türkiye, Syria</t>
  </si>
  <si>
    <t>TUR, SYR</t>
  </si>
  <si>
    <t>CrisisID</t>
  </si>
  <si>
    <t># of people facing minimal humanitarian needs (level 1)</t>
  </si>
  <si>
    <t># of people facing stressed humanitarian conditions and needs (level 2)</t>
  </si>
  <si>
    <t># of people facing moderate humanitarian conditions and needs (level 3)</t>
  </si>
  <si>
    <t># of people facing severe humanitarian conditions and needs (level 4)</t>
  </si>
  <si>
    <t># of people facing extreme humanitarian conditions and needs (level 5)</t>
  </si>
  <si>
    <t>Humanitarian Access</t>
  </si>
  <si>
    <t>Area affected by disaster</t>
  </si>
  <si>
    <t>Updated_score</t>
  </si>
  <si>
    <t>Dimension</t>
  </si>
  <si>
    <t>Category</t>
  </si>
  <si>
    <t>Component</t>
  </si>
  <si>
    <t>Indicator Name</t>
  </si>
  <si>
    <t>Description</t>
  </si>
  <si>
    <t>Relevance</t>
  </si>
  <si>
    <t>Validity / Limitation of indicator</t>
  </si>
  <si>
    <t>Data Sources</t>
  </si>
  <si>
    <t>Citation</t>
  </si>
  <si>
    <t>URL</t>
  </si>
  <si>
    <t>Inpact of the Crisis</t>
  </si>
  <si>
    <t>Total # of square kilometers affected by the crisis</t>
  </si>
  <si>
    <t>The Impact of crisis dimension reflects the impact of the crisis itself in terms of magnitude (its absolute scale in terms of people or area affected) and depth (its relative scale, i.e the proportion of the population affected in a geographical area). In absence of impact there won’t be a severity of the crisis, regardless from how intense the hazardous event is.</t>
  </si>
  <si>
    <t>OCHA; GDACS; UNOSAT; ACLED; INSO; HIIK</t>
  </si>
  <si>
    <t>Area affected by disaster (relative)</t>
  </si>
  <si>
    <t>% of square kilometers affected by the crisis on the total area of the country</t>
  </si>
  <si>
    <t>Total # of people living in the affected area</t>
  </si>
  <si>
    <t>OCHA; GDACS; USGS; UNOSAT; ACLED; INSO; HIIK; GHSL, JRC</t>
  </si>
  <si>
    <t>People living in the affected area (relative)</t>
  </si>
  <si>
    <t>% of people living in the affected area on the total population of the country</t>
  </si>
  <si>
    <t>Human impact</t>
  </si>
  <si>
    <t>Government; OCHA; Clusters</t>
  </si>
  <si>
    <t>People affected (relative)</t>
  </si>
  <si>
    <t>% of total population affected on the total population living in the affected area</t>
  </si>
  <si>
    <t>Government; Clusters; OCHA; IOM; UNHCR; IDMC</t>
  </si>
  <si>
    <t>People displaced (relative)</t>
  </si>
  <si>
    <t>People injured by disaster</t>
  </si>
  <si>
    <t>Total # of crisis related injured people</t>
  </si>
  <si>
    <t>Government; clusters; OCHA; WHO; activists; OHCHR</t>
  </si>
  <si>
    <t>Fatalities</t>
  </si>
  <si>
    <t>% of total Crisis Related Fatalities on the total population affected</t>
  </si>
  <si>
    <t>Physical and Economic Impact</t>
  </si>
  <si>
    <t>Physical Impact</t>
  </si>
  <si>
    <t>% of crisis related partially damaged buildings</t>
  </si>
  <si>
    <t>Government; clusters; OCHA; UNOSAT; Copernicus</t>
  </si>
  <si>
    <t>% of crisis related totally damaged buildings</t>
  </si>
  <si>
    <t>Economic Impact</t>
  </si>
  <si>
    <t>Economic losses</t>
  </si>
  <si>
    <t>Economic losses ('000 US$)</t>
  </si>
  <si>
    <t>People in need (level 3-5)</t>
  </si>
  <si>
    <t>Current level of humanitarian needs based on the effects of the crisis on the physical, social, mental, economic well-being of those affected</t>
  </si>
  <si>
    <t>Government; clusters; OCHA; HNOs; UN and NGOs; IPC</t>
  </si>
  <si>
    <t>None/minimal conditions</t>
  </si>
  <si>
    <t>People are facing none or minor shortages or/and accessibility problems regarding basic services, such as food, health, shelter, and WASH. People are able to meet basic needs without having to apply to irreversible coping strategies</t>
  </si>
  <si>
    <t>Stressed conditions</t>
  </si>
  <si>
    <t>People are facing some shortages or/and some availability and accessibility problems in regard to basic services but they are not life-threatening. Needs are more increased but are still not life-threatening. The affected population can meet their need by applying copying strategies. There may exist localized/targeted incidents of violence and/or human rights violations</t>
  </si>
  <si>
    <t>Moderate conditions</t>
  </si>
  <si>
    <t>People are facing shortages and/or availability and accessibility problems in regard to basic services that cause discomfort and/ or high level of suffering which can result in irreversible damages to the health status, but they are not life-threatening. Significant gaps are visible or people are marginally able to meet minimum needs only with irreversible coping strategies. As a result of shortages and disruption of services, may face potentially life-threatening consequences if not provided assistance. People may also face malnutrition. There may be physical and mental harm in populations resulting in a loss of dignity</t>
  </si>
  <si>
    <t>Severe conditions</t>
  </si>
  <si>
    <t>People are facing life-threatening conditions and significant shortages and/or availability and accessibility problems in regard to basic services causing high level of suffering and irreversible damages to health status. People may face severe food consumption gaps and have started to deplete their assets or already face an extreme loss of assets. This may result in very high levels of acute malnutrition and excess mortality. Presence of irreversible harm and heightened mortality as well as widespread grave violations of human rights</t>
  </si>
  <si>
    <t>Extreme conditions</t>
  </si>
  <si>
    <t>People are facing extreme shortages or availability and accessibility problems in regard to basic services. Deaths are directly caused by the current conditions and there is widespread mortality. People face a complete lack of food and/or other basic needs and starvation, death, and destitution are evident. Acute malnutrition may be widely reported. They may face grave human rights violations</t>
  </si>
  <si>
    <t>Social cohesion/Ethnic fractionalisation</t>
  </si>
  <si>
    <t>Ethnic fractionalisation Index is calculated using a simple Herfindahl concentration index from Ethnic Power Relations (EPR) Dataset.</t>
  </si>
  <si>
    <t>ETHZurich GREG</t>
  </si>
  <si>
    <t>Vogt, Manuel, Nils-Christian Bormann, Seraina Rüegger, Lars-Erik Cederman, Philipp Hunziker, and Luc Girardin. 2015. “Integrating Data on Ethnicity, Geography, and Conflict: The Ethnic Power Relations Data Set Family.” Journal of Conflict Resolution 59(7): 1327–42</t>
  </si>
  <si>
    <t>https://icr.ethz.ch/data/epr/</t>
  </si>
  <si>
    <t>Size of excluded ethnic groups</t>
  </si>
  <si>
    <t>The Minorities at Risk (MAR) project monitors and analyzes the status and conflicts of politically-active communal groups in all countries. The focus of the MAR project has been “minorities at risk.</t>
  </si>
  <si>
    <t>The Minorities at Risk (MAR) project,  Center for International Development and Conflict Management (CIDCM)</t>
  </si>
  <si>
    <t>Minorities at Risk Project. 2009. “Minorities at Risk Dataset.” College Park, MD: Center for
International Development and Conflict Management. Retrieved from
http://www.cidcm.umd.edu/mar/data.aspx on: 29/01/2018</t>
  </si>
  <si>
    <t>http://www.mar.umd.edu/mar_data.asp</t>
  </si>
  <si>
    <t>Social cohesion/Trust in society</t>
  </si>
  <si>
    <t>This is an additive index constructed from the Foreign Movement, Domestic Movement, Freedom of Speech, Freedom of Assembly &amp; Association, Workers’ Rights, Electoral Self-Determination, and Freedom of Religion indicators. It ranges from 0 (no government respect for these seven rights) to 14 (full government respect for these seven rights).</t>
  </si>
  <si>
    <t>CIRI Human Rights Dataset</t>
  </si>
  <si>
    <t>Cingranelli, David L., David L. Richards, and K. Chad Clay. 2014. "The CIRI Human Rights Dataset."  http://www.humanrightsdata.com. Version 2014.04.14.</t>
  </si>
  <si>
    <t>http://www.humanrightsdata.com/p/data-documentation.html</t>
  </si>
  <si>
    <t>The Bertelsmann Stiftung’s Transformation Index (BTI) analyzes and evaluates the quality of democracy, a market economy and political management in 129 developing and transition countries. It measures successes and setbacks on the path toward a democracy based on the rule of law and a socially responsible market economy. It also entails an evaluation of the rule of law including the separation of powers and the prosecution of office abuse.</t>
  </si>
  <si>
    <t>Bertelsmann Stiftung’s Transformation Index (BTI)</t>
  </si>
  <si>
    <t>https://www.bti-project.org/en/index/</t>
  </si>
  <si>
    <t>Social cohesion/Inequality</t>
  </si>
  <si>
    <t>The Gender Inequality Index (GII) reflects gender-based disadvantages in three dimensions—reproductive health, empowerment and the labour market. The value of GII range between 0 to 1, with 0 being 0% inequality, indicating women fare equally in comparison to men and 1 being 100% inequality, indicating women fare poorly in comparison to men.</t>
  </si>
  <si>
    <t>The Inequality component introduces the dispersion of conditions within population presented in Development &amp; Deprivation component. 
Countries with unequal distribution of human development also experience high inequality between women and men, and countries with high gender inequality also experience unequal distribution of human development.</t>
  </si>
  <si>
    <t>UNDP Human Development Report</t>
  </si>
  <si>
    <t>http://hdr.undp.org/en/composite/GII</t>
  </si>
  <si>
    <t>Gini index measures the extent to which the distribution of income or consumption expenditure among individuals or households within an economy deviates from a perfectly equal distribution. Thus a Gini index of 0 represents perfect equality, while an index of 100 implies perfect inequality.</t>
  </si>
  <si>
    <t>The Inequality component introduces the dispersion of conditions within population presented in Development &amp; Deprivation component.
The GINI index depict the wealth distribution within a country.</t>
  </si>
  <si>
    <t>World Bank</t>
  </si>
  <si>
    <t>http://data.worldbank.org/indicator/SI.POV.GINI</t>
  </si>
  <si>
    <t>Confict intensity</t>
  </si>
  <si>
    <t>The HIIK's annual publication Conflict Barometer describes the recent trends in global conflict developments, escalations, de-escalations, and settlements.</t>
  </si>
  <si>
    <t>HIIK</t>
  </si>
  <si>
    <t>Heidelberg Institute for International Conflict Research (HIIK) (2020): Conflict Barometer 2019, Heidelberg</t>
  </si>
  <si>
    <t>https://www.hiik.de/en/konfliktbarometer/</t>
  </si>
  <si>
    <t>People killed by disaster</t>
  </si>
  <si>
    <t># killed in the crisis affected area in the last three months</t>
  </si>
  <si>
    <t>ACLED; KII; INSO; Government</t>
  </si>
  <si>
    <t>Rule of Law Index (WGI)</t>
  </si>
  <si>
    <t>Rule of law captures perceptions of the extent to which agents have confidence in and abide by the rules of society, and in particular the quality of contract enforcement, property rights, the police, and the courts, as well as the likelihood of crime and violence.</t>
  </si>
  <si>
    <t>Worldwide Governance Indicators World Bank</t>
  </si>
  <si>
    <t>http://info.worldbank.org/governance/wgi/index.aspx</t>
  </si>
  <si>
    <t>Rule of Law Index (BTI)</t>
  </si>
  <si>
    <t>Freedom in the World is Freedom House’s flagship annual report, assessing the condition of political rights and civil liberties around the world. It is composed of numerical ratings and supporting descriptive texts for 195 countries.</t>
  </si>
  <si>
    <t>Freedom house</t>
  </si>
  <si>
    <t>https://freedomhouse.org/report/freedom-world/freedom-world-2017</t>
  </si>
  <si>
    <t>Corruption Perception Index CPI</t>
  </si>
  <si>
    <t>The CPI scores and ranks countries/territories based on how corrupt a country’s public sector is perceived to be. It is a composite index, a combination of surveys and assessments of corruption, collected by a variety of reputable institutions.</t>
  </si>
  <si>
    <t>The indicator captures the level of misuse of political power for private benefit, which is not directly considered in the construction of the government effectiveness even though interrelated.</t>
  </si>
  <si>
    <t>Trasparency International</t>
  </si>
  <si>
    <t>http://www.transparency.org/research/cpi/</t>
  </si>
  <si>
    <t>Number of different types of affected population groups</t>
  </si>
  <si>
    <t>Number of different types of affected population groups, based on categories of the IASC Humanitarian profile COD 2012. The final value represents a count of types of affected group, at the lowest level of the humanitarian profile page 5 of the document.</t>
  </si>
  <si>
    <t>Number and types of affected groups influence directly the complexity and difficulty in solving a humanitarian crisis, as the more groups in different settings, the more distinct intervention strategies will need to be designed and funded.</t>
  </si>
  <si>
    <t>Derived by ACAPS from: OCHA; IOM; CCCM cluster; UNHCR</t>
  </si>
  <si>
    <t>ACAPS</t>
  </si>
  <si>
    <t>This indicator refers to the general access of international actors into the country. It refers to registration, accreditation and visa policies, provision of taxes or fees on activities or goods; policies related to import and logistics; visa or accreditation delays or denial; discretional registration or visas by authorities, and presence of humanitarian organisations and workers in the country being allowed to operate.</t>
  </si>
  <si>
    <t>“Humanitarian Access, Methodology note”, ACAPS, July 2020</t>
  </si>
  <si>
    <t>https://www.acaps.org/sites/acaps/files/key-documents/files/20200608_acaps_access_technical_brief_july_2020_update.pdf</t>
  </si>
  <si>
    <t>This indicator refers to the in-country mobility of humanitarian workers in order to reach the affected population and transport relief items. It includes presence of taxes and fines on passage of goods and people, quotas and limits on relief items in specific areas, assistance seized, agencies on hold despite being ready to intervene, checkpoints, or closure of border crossings.</t>
  </si>
  <si>
    <t>This indicator refers to factors such as conditions imposed on the type of aid, or the modality of aid delivery.
It includes operational restrictions imposed by government as well as confiscation or diversion of aid.</t>
  </si>
  <si>
    <t xml:space="preserve">This indicator takes into account security incidents involving humanitarian organisations. Incidents include
attacks, abduction, execution, kidnapping of workers, and looting of humanitarian warehouses or
humanitarian assets. </t>
  </si>
  <si>
    <t>This indicator takes into account statements that demonstrate a recognition or denial of needs of a population or the rights of minorities, and any discrepancy between the reported humanitarian needs and official statements.</t>
  </si>
  <si>
    <t>This indicator refers to the affected population’s perspective. It assesses whether people are prevented from reaching aid or services – through various restrictions, such as prevention of the crossing of borders to seek refuge, administrative barriers, or requirements to have specific documents. Sieges, roadblocks, curfews, and harassment are be considered.</t>
  </si>
  <si>
    <t>This indicator takes into account the presence of ongoing hostilities or violence that affects humanitarian
operations, leading to decisions to divert or suspend aid, or to evacuate or modify operations.</t>
  </si>
  <si>
    <t>This indicator looks into how the presence of landmines or Unexploded Ordnance (UXOs) might hinder
humanitarian access</t>
  </si>
  <si>
    <t>This indicator looks into seasonal events or weather conditions as well as preexisting infrastructure. Status
of roads, bridges, and airfields are also considered, along with communications and logistical constraints
such as lack of fuel or assets hampering physical accessibility to people in need.</t>
  </si>
  <si>
    <t>Trend</t>
  </si>
  <si>
    <t>AFG002</t>
  </si>
  <si>
    <t>-</t>
  </si>
  <si>
    <t>AFG003</t>
  </si>
  <si>
    <t>AFG004</t>
  </si>
  <si>
    <t>AFG005</t>
  </si>
  <si>
    <t>AFG006</t>
  </si>
  <si>
    <t>ARG002</t>
  </si>
  <si>
    <t>ARM002</t>
  </si>
  <si>
    <t>AZE002</t>
  </si>
  <si>
    <t>BDI002</t>
  </si>
  <si>
    <t>BDI003</t>
  </si>
  <si>
    <t>BFA003</t>
  </si>
  <si>
    <t>BFA004</t>
  </si>
  <si>
    <t>BGD004</t>
  </si>
  <si>
    <t>BGD006</t>
  </si>
  <si>
    <t>BGD007</t>
  </si>
  <si>
    <t>BGD008</t>
  </si>
  <si>
    <t>BGD009</t>
  </si>
  <si>
    <t>BGD010</t>
  </si>
  <si>
    <t>BGD011</t>
  </si>
  <si>
    <t>BGD013</t>
  </si>
  <si>
    <t>BGD014</t>
  </si>
  <si>
    <t>BHS002</t>
  </si>
  <si>
    <t>BIH002</t>
  </si>
  <si>
    <t>BRA003</t>
  </si>
  <si>
    <t>CAF002</t>
  </si>
  <si>
    <t>CHN002</t>
  </si>
  <si>
    <t>CHN003</t>
  </si>
  <si>
    <t>COD002</t>
  </si>
  <si>
    <t>COD003</t>
  </si>
  <si>
    <t>COG002</t>
  </si>
  <si>
    <t>COG004</t>
  </si>
  <si>
    <t>COL003</t>
  </si>
  <si>
    <t>COM002</t>
  </si>
  <si>
    <t>DJI004</t>
  </si>
  <si>
    <t>EGY001</t>
  </si>
  <si>
    <t>EGY002</t>
  </si>
  <si>
    <t>EGY003</t>
  </si>
  <si>
    <t>ETH002</t>
  </si>
  <si>
    <t>FJI002</t>
  </si>
  <si>
    <t>GMB002</t>
  </si>
  <si>
    <t>GTM003</t>
  </si>
  <si>
    <t>HND002</t>
  </si>
  <si>
    <t>HTI002</t>
  </si>
  <si>
    <t>IDN001</t>
  </si>
  <si>
    <t>IDN003</t>
  </si>
  <si>
    <t>IDN005</t>
  </si>
  <si>
    <t>IDN006</t>
  </si>
  <si>
    <t>IDN007</t>
  </si>
  <si>
    <t>IDN008</t>
  </si>
  <si>
    <t>IND001</t>
  </si>
  <si>
    <t>IND002</t>
  </si>
  <si>
    <t>IND003</t>
  </si>
  <si>
    <t>IND004</t>
  </si>
  <si>
    <t>IND005</t>
  </si>
  <si>
    <t>IRN002</t>
  </si>
  <si>
    <t>IRN003</t>
  </si>
  <si>
    <t>JOR001</t>
  </si>
  <si>
    <t>JOR003</t>
  </si>
  <si>
    <t>KEN004</t>
  </si>
  <si>
    <t>KEN005</t>
  </si>
  <si>
    <t>LAO002</t>
  </si>
  <si>
    <t>LAO003</t>
  </si>
  <si>
    <t>LAO004</t>
  </si>
  <si>
    <t>LBN001</t>
  </si>
  <si>
    <t>LBN003</t>
  </si>
  <si>
    <t>LBN004</t>
  </si>
  <si>
    <t>LBN005</t>
  </si>
  <si>
    <t>LBY001</t>
  </si>
  <si>
    <t>LBY003</t>
  </si>
  <si>
    <t>LKA001</t>
  </si>
  <si>
    <t>LKA002</t>
  </si>
  <si>
    <t>LKA003</t>
  </si>
  <si>
    <t>LKA004</t>
  </si>
  <si>
    <t>LKA005</t>
  </si>
  <si>
    <t>LKA006</t>
  </si>
  <si>
    <t>LSO002</t>
  </si>
  <si>
    <t>LSO003</t>
  </si>
  <si>
    <t>MAR001</t>
  </si>
  <si>
    <t>MAR003</t>
  </si>
  <si>
    <t>MDG001</t>
  </si>
  <si>
    <t>MDG003</t>
  </si>
  <si>
    <t>MDG004</t>
  </si>
  <si>
    <t>MDG005</t>
  </si>
  <si>
    <t>MDG006</t>
  </si>
  <si>
    <t>MDG007</t>
  </si>
  <si>
    <t>MDG008</t>
  </si>
  <si>
    <t>MDG009</t>
  </si>
  <si>
    <t>MEX004</t>
  </si>
  <si>
    <t>MMR005</t>
  </si>
  <si>
    <t>MMR006</t>
  </si>
  <si>
    <t>MNG001</t>
  </si>
  <si>
    <t>MNG002</t>
  </si>
  <si>
    <t>MNG003</t>
  </si>
  <si>
    <t>MNG004</t>
  </si>
  <si>
    <t>MOZ002</t>
  </si>
  <si>
    <t>MOZ003</t>
  </si>
  <si>
    <t>MOZ005</t>
  </si>
  <si>
    <t>MOZ006</t>
  </si>
  <si>
    <t>MOZ007</t>
  </si>
  <si>
    <t>MOZ008</t>
  </si>
  <si>
    <t>MOZ009</t>
  </si>
  <si>
    <t>MOZ010</t>
  </si>
  <si>
    <t>MOZ011</t>
  </si>
  <si>
    <t>MRT001</t>
  </si>
  <si>
    <t>MWI003</t>
  </si>
  <si>
    <t>MWI004</t>
  </si>
  <si>
    <t>MWI005</t>
  </si>
  <si>
    <t>MYS002</t>
  </si>
  <si>
    <t>MYS003</t>
  </si>
  <si>
    <t>NER001</t>
  </si>
  <si>
    <t>NER005</t>
  </si>
  <si>
    <t>NGA002</t>
  </si>
  <si>
    <t>NGA005</t>
  </si>
  <si>
    <t>NIC002</t>
  </si>
  <si>
    <t>NPL002</t>
  </si>
  <si>
    <t>NPL003</t>
  </si>
  <si>
    <t>NPL004</t>
  </si>
  <si>
    <t>PAK002</t>
  </si>
  <si>
    <t>PAK003</t>
  </si>
  <si>
    <t>PAK005</t>
  </si>
  <si>
    <t>PHL004</t>
  </si>
  <si>
    <t>PHL005</t>
  </si>
  <si>
    <t>PHL006</t>
  </si>
  <si>
    <t>PHL007</t>
  </si>
  <si>
    <t>PHL008</t>
  </si>
  <si>
    <t>PHL009</t>
  </si>
  <si>
    <t>PHL010</t>
  </si>
  <si>
    <t>PHL011</t>
  </si>
  <si>
    <t>PHL012</t>
  </si>
  <si>
    <t>PHL013</t>
  </si>
  <si>
    <t>PHL014</t>
  </si>
  <si>
    <t>PHL015</t>
  </si>
  <si>
    <t>PNG001</t>
  </si>
  <si>
    <t>PNG002</t>
  </si>
  <si>
    <t>PNG004</t>
  </si>
  <si>
    <t>PNG005</t>
  </si>
  <si>
    <t>REG003</t>
  </si>
  <si>
    <t>SDN002</t>
  </si>
  <si>
    <t>SDN003</t>
  </si>
  <si>
    <t>SDN004</t>
  </si>
  <si>
    <t>SDN006</t>
  </si>
  <si>
    <t>SDN007</t>
  </si>
  <si>
    <t>SDN008</t>
  </si>
  <si>
    <t>SOM004</t>
  </si>
  <si>
    <t>SSD002</t>
  </si>
  <si>
    <t>SSD003</t>
  </si>
  <si>
    <t>SYR001</t>
  </si>
  <si>
    <t>SYR002</t>
  </si>
  <si>
    <t>TCD002</t>
  </si>
  <si>
    <t>TCD006</t>
  </si>
  <si>
    <t>TCD008</t>
  </si>
  <si>
    <t>THA001</t>
  </si>
  <si>
    <t>THA002</t>
  </si>
  <si>
    <t>THA004</t>
  </si>
  <si>
    <t>TLS002</t>
  </si>
  <si>
    <t>TON002</t>
  </si>
  <si>
    <t>UGA001</t>
  </si>
  <si>
    <t>UGA002</t>
  </si>
  <si>
    <t>UGA003</t>
  </si>
  <si>
    <t>UGA004</t>
  </si>
  <si>
    <t>UGA006</t>
  </si>
  <si>
    <t>UGA007</t>
  </si>
  <si>
    <t>VCT002</t>
  </si>
  <si>
    <t>VNM002</t>
  </si>
  <si>
    <t>VNM003</t>
  </si>
  <si>
    <t>VUT002</t>
  </si>
  <si>
    <t>VUT003</t>
  </si>
  <si>
    <t>XXX002</t>
  </si>
  <si>
    <t>XXX003</t>
  </si>
  <si>
    <t>ZWE002</t>
  </si>
  <si>
    <t>ZWE003</t>
  </si>
  <si>
    <t>GlideNumber</t>
  </si>
  <si>
    <t>SeverityGlideNumber</t>
  </si>
  <si>
    <t>ISO3 code</t>
  </si>
  <si>
    <t>Region</t>
  </si>
  <si>
    <t>First country</t>
  </si>
  <si>
    <t>Crisis description</t>
  </si>
  <si>
    <t>Connected crises</t>
  </si>
  <si>
    <t>Starting date</t>
  </si>
  <si>
    <t>Duration (days)</t>
  </si>
  <si>
    <t>Geoscope</t>
  </si>
  <si>
    <t>ADM1</t>
  </si>
  <si>
    <t>ADM1 name</t>
  </si>
  <si>
    <t>Asia</t>
  </si>
  <si>
    <t>Conflict,Violence,Displacement,Drought,Earthquake,Socio-political</t>
  </si>
  <si>
    <t>Complex crisis</t>
  </si>
  <si>
    <t>https://www.acaps.org/country/Afghanistan/crisis/Complex-crisis</t>
  </si>
  <si>
    <t>Before 2019</t>
  </si>
  <si>
    <t>More than 2 years</t>
  </si>
  <si>
    <t>National</t>
  </si>
  <si>
    <t>Africa</t>
  </si>
  <si>
    <t>Drought</t>
  </si>
  <si>
    <t>Drought in South-West</t>
  </si>
  <si>
    <t>https://www.acaps.org/country/Angola/crisis/Drought-in-South-West</t>
  </si>
  <si>
    <t>14/12/2021</t>
  </si>
  <si>
    <t>Subnational</t>
  </si>
  <si>
    <t>AGO.8_1,AGO.10_1,AGO.16_1</t>
  </si>
  <si>
    <t>Cunene,Huíla,Namibe</t>
  </si>
  <si>
    <t>Middle east</t>
  </si>
  <si>
    <t>Displacement,Socio-political</t>
  </si>
  <si>
    <t>Refugees from Nagorno-Karabakh</t>
  </si>
  <si>
    <t>https://www.acaps.org/country/Armenia/crisis/Refugees-from-Nagorno-Karabakh</t>
  </si>
  <si>
    <t>27/11/2024</t>
  </si>
  <si>
    <t>Violence,Displacement,Floods</t>
  </si>
  <si>
    <t xml:space="preserve">Complex crisis </t>
  </si>
  <si>
    <t>https://www.acaps.org/country/Burundi/crisis/Complex-crisis</t>
  </si>
  <si>
    <t>RWA002,TZA002</t>
  </si>
  <si>
    <t>Conflict,Displacement,Violence</t>
  </si>
  <si>
    <t>Conflict in northern region in Benin</t>
  </si>
  <si>
    <t>https://www.acaps.org/country/Benin/crisis/Conflict-in-northern-region-in-Benin</t>
  </si>
  <si>
    <t>31/05/2024</t>
  </si>
  <si>
    <t>BEN.1_1,BEN.2_1</t>
  </si>
  <si>
    <t>Alibori,Atakora</t>
  </si>
  <si>
    <t>Conflict</t>
  </si>
  <si>
    <t>https://www.acaps.org/country/Burkina Faso/crisis/Conflict</t>
  </si>
  <si>
    <t>Conflict,Violence,Displacement,Floods</t>
  </si>
  <si>
    <t>Country Level</t>
  </si>
  <si>
    <t>https://www.acaps.org/country/Bangladesh/crisis/Country-Level</t>
  </si>
  <si>
    <t>BGD002,BGD008</t>
  </si>
  <si>
    <t>01/05/2020</t>
  </si>
  <si>
    <t>BGD.7_1,BGD.6_1,BGD.5_1,BGD.3_1,BGD.2_1</t>
  </si>
  <si>
    <t>Sylhet,Rangpur,Rajshahi,Dhaka,Chittagong</t>
  </si>
  <si>
    <t>Conflict,Violence,Displacement</t>
  </si>
  <si>
    <t>Rohingya Refugees</t>
  </si>
  <si>
    <t>https://www.acaps.org/country/Bangladesh/crisis/Rohingya-Refugees</t>
  </si>
  <si>
    <t>MMR002,BGD001</t>
  </si>
  <si>
    <t>BGD.2_1</t>
  </si>
  <si>
    <t>Chittagong</t>
  </si>
  <si>
    <t>Food Security</t>
  </si>
  <si>
    <t>Food Security Crisis</t>
  </si>
  <si>
    <t>https://www.acaps.org/country/Bangladesh/crisis/Food-Security-Crisis</t>
  </si>
  <si>
    <t>24/04/2024</t>
  </si>
  <si>
    <t>BGD.1_1,BGD.2_1,BGD.3_1,BGD.4_1,BGD.5_1,BGD.6_1,BGD.7_1,BGD.8_1</t>
  </si>
  <si>
    <t>Barisal,Chittagong,Dhaka,Khulna,Rajshahi,Rangpur,Sylhet,Mymensingh</t>
  </si>
  <si>
    <t>Europe</t>
  </si>
  <si>
    <t>Displacement</t>
  </si>
  <si>
    <t>Displacement from Russia-Ukraine conflict</t>
  </si>
  <si>
    <t>https://www.acaps.org/country/Bulgaria/crisis/Displacement-from-Russia-Ukraine-conflict</t>
  </si>
  <si>
    <t>UKR002,POL002,HUN002,MDA002,SVK002,ROU002,RUS002,BLR002,CZE002,LVA002,LTU002,EST002</t>
  </si>
  <si>
    <t>24/11/2023</t>
  </si>
  <si>
    <t>BGR.3_1,BGR.24_1,BGR.2_1,BGR.21_1,BGR.14_1</t>
  </si>
  <si>
    <t>Dobrich,Varna,Burgas,Sofia,Plovdiv</t>
  </si>
  <si>
    <t>https://www.acaps.org/country/Belarus/crisis/Displacement-from-Russia-Ukraine-conflict</t>
  </si>
  <si>
    <t>UKR002,POL002,HUN002,MDA002,SVK002,ROU002,RUS002,BGR002,CZE002,LVA002,LTU002,EST002</t>
  </si>
  <si>
    <t>Americas</t>
  </si>
  <si>
    <t>Displacement,Floods,Drought</t>
  </si>
  <si>
    <t>Country level</t>
  </si>
  <si>
    <t>https://www.acaps.org/country/Brazil/crisis/Country-level</t>
  </si>
  <si>
    <t>BRA002,BRA003</t>
  </si>
  <si>
    <t>04/01/2022</t>
  </si>
  <si>
    <t>Venezuelan refugees</t>
  </si>
  <si>
    <t>https://www.acaps.org/country/Brazil/crisis/Venezuelan-refugees</t>
  </si>
  <si>
    <t>BRA.23_1</t>
  </si>
  <si>
    <t>Roraima</t>
  </si>
  <si>
    <t>https://www.acaps.org/country/Brazil/crisis/Drought-in-the-Amazonas</t>
  </si>
  <si>
    <t>28/11/2023</t>
  </si>
  <si>
    <t>BRA.4_1</t>
  </si>
  <si>
    <t>Amazonas</t>
  </si>
  <si>
    <t>Floods</t>
  </si>
  <si>
    <t>https://www.acaps.org/country/Brazil/crisis/Floods-in-Rio-Grande-do-Sul</t>
  </si>
  <si>
    <t>12/09/2024</t>
  </si>
  <si>
    <t>BRA.21_1</t>
  </si>
  <si>
    <t>Rio Grande do Sul</t>
  </si>
  <si>
    <t>Conflict,Displacement</t>
  </si>
  <si>
    <t>https://www.acaps.org/country/CAR/crisis/Complex-crisis</t>
  </si>
  <si>
    <t>https://www.acaps.org/country/Chile/crisis/Venezuelan-refugees</t>
  </si>
  <si>
    <t>11/02/2022</t>
  </si>
  <si>
    <t>https://www.acaps.org/country/Cameroon/crisis/Country-level</t>
  </si>
  <si>
    <t>https://www.acaps.org/country/Cameroon/crisis/Lake-Chad-basin-crisis</t>
  </si>
  <si>
    <t>CMR.4_1</t>
  </si>
  <si>
    <t>Extrême-Nord</t>
  </si>
  <si>
    <t>Anglophone crisis</t>
  </si>
  <si>
    <t>https://www.acaps.org/country/Cameroon/crisis/Anglophone-crisis</t>
  </si>
  <si>
    <t>CMR.6_1,CMR.9_1,CMR.8_1,CMR.5_1,CMR.1_1,CMR.2_1</t>
  </si>
  <si>
    <t>Nord-Ouest,Sud-Ouest,Ouest,Littoral,Adamaoua,Centre</t>
  </si>
  <si>
    <t>CAR refugees</t>
  </si>
  <si>
    <t>https://www.acaps.org/country/Cameroon/crisis/CAR-refugees</t>
  </si>
  <si>
    <t>CMR.1_1,CMR.3_1</t>
  </si>
  <si>
    <t>Adamaoua,Est</t>
  </si>
  <si>
    <t>Conflict,Displacement,Socio-political</t>
  </si>
  <si>
    <t>https://www.acaps.org/country/DRC/crisis/Complex-crisis</t>
  </si>
  <si>
    <t>Conflict,Displacement,Floods</t>
  </si>
  <si>
    <t>https://www.acaps.org/country/Congo/crisis/Complex-crisis</t>
  </si>
  <si>
    <t>01/12/2019</t>
  </si>
  <si>
    <t>Conflict,Violence,Floods,Displacement</t>
  </si>
  <si>
    <t>https://www.acaps.org/country/Colombia/crisis/Complex-crisis</t>
  </si>
  <si>
    <t xml:space="preserve">Venezuelan refugees </t>
  </si>
  <si>
    <t>https://www.acaps.org/country/Colombia/crisis/Venezuelan-refugees</t>
  </si>
  <si>
    <t>Nicaraguan refugees</t>
  </si>
  <si>
    <t>https://www.acaps.org/country/Costa Rica/crisis/Nicaraguan-refugees</t>
  </si>
  <si>
    <t>01/04/2019</t>
  </si>
  <si>
    <t>https://www.acaps.org/country/Czech Republic/crisis/Displacement-from-Russia-Ukraine-conflict</t>
  </si>
  <si>
    <t>UKR002,POL002,HUN002,MDA002,SVK002,ROU002,RUS002,BLR002,BGR002,LVA002,LTU002,EST002</t>
  </si>
  <si>
    <t>Displacement,Drought</t>
  </si>
  <si>
    <t>https://www.acaps.org/country/Djibouti/crisis/Country-level</t>
  </si>
  <si>
    <t>Mixed Migration</t>
  </si>
  <si>
    <t>https://www.acaps.org/country/Djibouti/crisis/Mixed-Migration</t>
  </si>
  <si>
    <t>https://www.acaps.org/country/Djibouti/crisis/Drought</t>
  </si>
  <si>
    <t>https://www.acaps.org/country/Dominican Republic/crisis/Venezuelan-refugees</t>
  </si>
  <si>
    <t>https://www.acaps.org/country/Algeria/crisis/Mixed-Migration</t>
  </si>
  <si>
    <t>ESP002,ITA002</t>
  </si>
  <si>
    <t>Sahrawi refugees</t>
  </si>
  <si>
    <t>https://www.acaps.org/country/Algeria/crisis/Sahrawi-refugees</t>
  </si>
  <si>
    <t>DZA.44_1</t>
  </si>
  <si>
    <t>Tindouf</t>
  </si>
  <si>
    <t>https://www.acaps.org/country/Algeria/crisis/Country-level</t>
  </si>
  <si>
    <t>23/06/2020</t>
  </si>
  <si>
    <t>Violence,Displacement</t>
  </si>
  <si>
    <t>Multiple crises</t>
  </si>
  <si>
    <t>https://www.acaps.org/country/Ecuador/crisis/Multiple-crises</t>
  </si>
  <si>
    <t>13/02/2025</t>
  </si>
  <si>
    <t>https://www.acaps.org/country/Ecuador/crisis/Venezuelan-refugees</t>
  </si>
  <si>
    <t>Criminal violence</t>
  </si>
  <si>
    <t>https://www.acaps.org/country/Ecuador/crisis/Criminal-violence</t>
  </si>
  <si>
    <t>ECU.1_1,ECU.2_1,ECU.3_1,ECU.4_1,ECU.5_1,ECU.6_1,ECU.7_1,ECU.8_1,ECU.9_1,ECU.10_1,ECU.11_1,ECU.12_1,ECU.13_1,ECU.14_1,ECU.15_1,ECU.16_1,ECU.17_1,ECU.18_1,ECU.19_1,ECU.20_1,ECU.21_1,ECU.22_1,ECU.23_1,ECU.24_1</t>
  </si>
  <si>
    <t>Azuay,Bolivar,Cañar,Carchi,Chimborazo,Cotopaxi,El Oro,Esmeraldas,Galápagos,Guayas,Imbabura,Loja,Los Rios,Manabi,Morona Santiago,Napo,Orellana,Pastaza,Pichincha,Santa Elena,Santo Domingo de los Tsachilas,Sucumbios,Tungurahua,Zamora Chinchipe</t>
  </si>
  <si>
    <t>Displacement,Conflict</t>
  </si>
  <si>
    <t>Refugees crisis</t>
  </si>
  <si>
    <t>https://www.acaps.org/country/Egypt/crisis/Refugees-crisis</t>
  </si>
  <si>
    <t>SDN001,SYR003</t>
  </si>
  <si>
    <t>24/07/2023</t>
  </si>
  <si>
    <t>Socio-political,Displacement</t>
  </si>
  <si>
    <t>https://www.acaps.org/country/Eritrea/crisis/Complex-crisis</t>
  </si>
  <si>
    <t>ETH004,ETH003</t>
  </si>
  <si>
    <t>https://www.acaps.org/country/Spain/crisis/Mixed-Migration</t>
  </si>
  <si>
    <t>DZA002,TUN002,MAR002,LBY002</t>
  </si>
  <si>
    <t>ESP.13_1,ESP.14_1,ESP.1_1,ESP.7_1</t>
  </si>
  <si>
    <t>Islas Baleares,Islas Canarias,Andalucía,Ceuta y Melilla</t>
  </si>
  <si>
    <t>https://www.acaps.org/country/Estonia/crisis/Displacement-from-Russia-Ukraine-conflict</t>
  </si>
  <si>
    <t>UKR002,POL002,HUN002,MDA002,SVK002,ROU002,RUS002,BLR002,BGR002,CZE002,LVA002,LTU002</t>
  </si>
  <si>
    <t>Displacement,Floods,Conflict,Drought</t>
  </si>
  <si>
    <t>https://www.acaps.org/country/Ethiopia/crisis/Complex-crisis</t>
  </si>
  <si>
    <t>https://www.acaps.org/country/Ethiopia/crisis/International-Displacement</t>
  </si>
  <si>
    <t>01/06/2020</t>
  </si>
  <si>
    <t>https://www.acaps.org/country/Ethiopia/crisis/Northern-Ethiopia-Conflict</t>
  </si>
  <si>
    <t>04/12/2020</t>
  </si>
  <si>
    <t>ETH.2_1,ETH.3_1,ETH.11_1</t>
  </si>
  <si>
    <t>Afar,Amhara,Tigray</t>
  </si>
  <si>
    <t>https://www.acaps.org/country/Ethiopia/crisis/Drought</t>
  </si>
  <si>
    <t>08/02/2022</t>
  </si>
  <si>
    <t>ETH.8_1,ETH.9_1,ETH.10_1,ETH.3_1</t>
  </si>
  <si>
    <t>Oromia,Somali,Southern Nations, Nationalities and Peoples,Amhara</t>
  </si>
  <si>
    <t>https://www.acaps.org/country/Greece/crisis/Mixed-Migration</t>
  </si>
  <si>
    <t>GRC.1_1</t>
  </si>
  <si>
    <t>Aegean</t>
  </si>
  <si>
    <t>Violence,Socio-political,Other seasonal event</t>
  </si>
  <si>
    <t>https://www.acaps.org/country/Guatemala/crisis/Complex-crisis</t>
  </si>
  <si>
    <t>https://www.acaps.org/country/Honduras/crisis/Complex-crisis</t>
  </si>
  <si>
    <t>https://www.acaps.org/country/Haiti/crisis/Complex-crisis</t>
  </si>
  <si>
    <t>https://www.acaps.org/country/Hungary/crisis/Displacement-from-Russia-Ukraine-conflict</t>
  </si>
  <si>
    <t>UKR002,POL002,MDA002,SVK002,ROU002,RUS002,BLR002,BGR002,CZE002,LVA002,LTU002,EST002</t>
  </si>
  <si>
    <t>28/02/2022</t>
  </si>
  <si>
    <t>HUN.16_1</t>
  </si>
  <si>
    <t>Szabolcs-Szatmár-Bereg</t>
  </si>
  <si>
    <t>Socio-political,Violence,Conflict</t>
  </si>
  <si>
    <t>https://www.acaps.org/country/Indonesia/crisis/Papua-Conflict</t>
  </si>
  <si>
    <t>01/07/2019</t>
  </si>
  <si>
    <t>IDN.23_1,IDN.22_1</t>
  </si>
  <si>
    <t>Papua,Papua Barat</t>
  </si>
  <si>
    <t>2024 Monsoon Floods</t>
  </si>
  <si>
    <t>https://www.acaps.org/country/India/crisis/2024-Monsoon-Floods</t>
  </si>
  <si>
    <t>30/09/2024</t>
  </si>
  <si>
    <t>IND.2_1,IND.32_1,IND.33_1</t>
  </si>
  <si>
    <t>Andhra Pradesh,Telangana,Tripura</t>
  </si>
  <si>
    <t>Afghan Refugees</t>
  </si>
  <si>
    <t>https://www.acaps.org/country/Iran/crisis/Afghan-Refugees</t>
  </si>
  <si>
    <t>01/03/2020</t>
  </si>
  <si>
    <t>IRN.6_1,IRN.28_1,IRN.24_1</t>
  </si>
  <si>
    <t>Esfahan,Tehran,Razavi Khorasan</t>
  </si>
  <si>
    <t>Violence,Displacement,Socio-political,Conflict</t>
  </si>
  <si>
    <t>https://www.acaps.org/country/Iraq/crisis/Country-level</t>
  </si>
  <si>
    <t>IRQ.1_1,IRQ.2_1,IRQ.4_1,IRQ.5_1,IRQ.6_1,IRQ.7_1,IRQ.8_1,IRQ.9_1,IRQ.10_1,IRQ.11_1,IRQ.12_1,IRQ.13_1,IRQ.14_1,IRQ.15_1,IRQ.16_1,IRQ.17_1,IRQ.18_1</t>
  </si>
  <si>
    <t>Al-Anbar,Al-Basrah,Al-Qadisiyah,An-Najaf,Arbil,As-Sulaymaniyah,At-Ta'mim,Babil,Baghdad,Dhi-Qar,Dihok,Diyala,Karbala',Maysan,Ninawa,Sala ad-Din,Wasit</t>
  </si>
  <si>
    <t>Conflict,Socio-political,Violence</t>
  </si>
  <si>
    <t>https://www.acaps.org/country/Iraq/crisis/Conflict</t>
  </si>
  <si>
    <t>Syrian Refugees</t>
  </si>
  <si>
    <t>https://www.acaps.org/country/Iraq/crisis/Syrian-Refugees</t>
  </si>
  <si>
    <t>IRQ.6_1,IRQ.7_1,IRQ.12_1</t>
  </si>
  <si>
    <t>Arbil,As-Sulaymaniyah,Dihok</t>
  </si>
  <si>
    <t>https://www.acaps.org/country/Italy/crisis/Mixed-Migration</t>
  </si>
  <si>
    <t>TUN002,MAR002,LBY002,DZA002</t>
  </si>
  <si>
    <t>ITA.4_1,ITA.15_1</t>
  </si>
  <si>
    <t>Calabria,Sicily</t>
  </si>
  <si>
    <t>Syrian refugees</t>
  </si>
  <si>
    <t>https://www.acaps.org/country/Jordan/crisis/Syrian-refugees</t>
  </si>
  <si>
    <t>JOR.2_1,JOR.5_1,JOR.10_1,JOR.12_1</t>
  </si>
  <si>
    <t>Amman,Irbid,Mafraq,Zarqa</t>
  </si>
  <si>
    <t>Drought,Displacement</t>
  </si>
  <si>
    <t xml:space="preserve">Country level </t>
  </si>
  <si>
    <t>https://www.acaps.org/country/Kenya/crisis/Country-level</t>
  </si>
  <si>
    <t>01/06/2019</t>
  </si>
  <si>
    <t>Refugee situation</t>
  </si>
  <si>
    <t>https://www.acaps.org/country/Kenya/crisis/Refugee-situation</t>
  </si>
  <si>
    <t>SSD001,SOM001</t>
  </si>
  <si>
    <t>KEN.7_1,KEN.43_1</t>
  </si>
  <si>
    <t>Garissa,Turkana</t>
  </si>
  <si>
    <t>https://www.acaps.org/country/Kenya/crisis/Drought</t>
  </si>
  <si>
    <t>KEN.7_1,KEN.6_1,KEN.1_1,KEN.9_1,KEN.10_1,KEN.14_1,KEN.18_1,KEN.19_1,KEN.20_1,KEN.21_1,KEN.23_1,KEN.24_1,KEN.25_1,KEN.26_1,KEN.33_1,KEN.36_1,KEN.37_1,KEN.39_1,KEN.40_1,KEN.41_1,KEN.43_1,KEN.46_1,KEN.47_1</t>
  </si>
  <si>
    <t>Garissa,Embu,Baringo,Isiolo,Kajiado,Kilifi,Kitui,Kwale,Laikipia,Lamu,Makueni,Mandera,Marsabit,Meru,Narok,Nyeri,Samburu,Taita Taveta,Tana River,Tharaka-Nithi,Turkana,Wajir,West Pokot</t>
  </si>
  <si>
    <t>https://www.acaps.org/country/Lebanon/crisis/Syrian-refugees</t>
  </si>
  <si>
    <t>Socio-political,Violence,Displacement</t>
  </si>
  <si>
    <t>https://www.acaps.org/country/Lebanon/crisis/Complex-crisis</t>
  </si>
  <si>
    <t>https://www.acaps.org/country/Libya/crisis/Mixed-Migration</t>
  </si>
  <si>
    <t>ITA002,ESP002</t>
  </si>
  <si>
    <t>Refugees from Sudan</t>
  </si>
  <si>
    <t>https://www.acaps.org/country/Libya/crisis/Refugees-from-Sudan</t>
  </si>
  <si>
    <t>31/07/2024</t>
  </si>
  <si>
    <t>LBY.20_1,LBY.12_1,LBY.6_1,LBY.9_1</t>
  </si>
  <si>
    <t>Tripoli,Benghazi,Al Kufrah,Al Wahat</t>
  </si>
  <si>
    <t>https://www.acaps.org/country/Libya/crisis/Multiple-crises</t>
  </si>
  <si>
    <t>31/01/2025</t>
  </si>
  <si>
    <t>Food security crisis</t>
  </si>
  <si>
    <t>https://www.acaps.org/country/Lesotho/crisis/Food-security-crisis</t>
  </si>
  <si>
    <t>27/08/2024</t>
  </si>
  <si>
    <t>LSO.1_1,LSO.2_1,LSO.3_1,LSO.4_1,LSO.5_1,LSO.6_1,LSO.7_1,LSO.8_1,LSO.9_1,LSO.10_1</t>
  </si>
  <si>
    <t>Berea,Butha-Buthe,Leribe,Mafeteng,Maseru,Mohale's Hoek,Mokhotlong,Qacha's Nek,Quthing,Thaba-Tseka</t>
  </si>
  <si>
    <t>https://www.acaps.org/country/Lithuania/crisis/Displacement-from-Russia-Ukraine-conflict</t>
  </si>
  <si>
    <t>UKR002,POL002,HUN002,MDA002,SVK002,ROU002,RUS002,BLR002,BGR002,CZE002,LVA002,EST002</t>
  </si>
  <si>
    <t>https://www.acaps.org/country/Latvia/crisis/Displacement-from-Russia-Ukraine-conflict</t>
  </si>
  <si>
    <t>UKR002,POL002,HUN002,MDA002,SVK002,ROU002,RUS002,BLR002,BGR002,CZE002,LTU002,EST002</t>
  </si>
  <si>
    <t>https://www.acaps.org/country/Morocco/crisis/Mixed-Migration</t>
  </si>
  <si>
    <t>https://www.acaps.org/country/Moldova/crisis/Displacement-from-Russia-Ukraine-conflict</t>
  </si>
  <si>
    <t>UKR002,POL002,HUN002,SVK002,ROU002,RUS002,BLR002,BGR002,CZE002,LVA002,LTU002,EST002</t>
  </si>
  <si>
    <t>03/03/2022</t>
  </si>
  <si>
    <t>MDA.25_1,MDA.32_1</t>
  </si>
  <si>
    <t>Ocniţa,Ştefan Voda</t>
  </si>
  <si>
    <t>https://www.acaps.org/country/Madagascar/crisis/Drought</t>
  </si>
  <si>
    <t>MDG.3_1,MDG.6_1</t>
  </si>
  <si>
    <t>Fianarantsoa,Toliary</t>
  </si>
  <si>
    <t>https://www.acaps.org/country/Mexico/crisis/Country-Level</t>
  </si>
  <si>
    <t>01/11/2019</t>
  </si>
  <si>
    <t>Criminal Violence</t>
  </si>
  <si>
    <t>https://www.acaps.org/country/Mexico/crisis/Criminal-Violence</t>
  </si>
  <si>
    <t>https://www.acaps.org/country/Mexico/crisis/Mixed-Migration</t>
  </si>
  <si>
    <t>GTM003,SLV001,HND001</t>
  </si>
  <si>
    <t>https://www.acaps.org/country/Mali/crisis/Complex-crisis</t>
  </si>
  <si>
    <t>Socio-political,Conflict,Violence</t>
  </si>
  <si>
    <t>https://www.acaps.org/country/Myanmar/crisis/Country-level</t>
  </si>
  <si>
    <t>Rakhine conflict</t>
  </si>
  <si>
    <t>https://www.acaps.org/country/Myanmar/crisis/Rakhine-conflict</t>
  </si>
  <si>
    <t>MMR.11_1</t>
  </si>
  <si>
    <t>Rakhine</t>
  </si>
  <si>
    <t>Kachin and Shan conflict</t>
  </si>
  <si>
    <t>https://www.acaps.org/country/Myanmar/crisis/Kachin-and-Shan-conflict</t>
  </si>
  <si>
    <t>MMR.4_1,MMR.13_1</t>
  </si>
  <si>
    <t>Kachin,Shan</t>
  </si>
  <si>
    <t>Violence,Socio-political,Conflict</t>
  </si>
  <si>
    <t>Post-coup conflict</t>
  </si>
  <si>
    <t>https://www.acaps.org/country/Myanmar/crisis/Post-coup-conflict</t>
  </si>
  <si>
    <t>17/06/2021</t>
  </si>
  <si>
    <t>Conflict,Displacement,Cyclone,Drought</t>
  </si>
  <si>
    <t>Multiple Crises</t>
  </si>
  <si>
    <t>https://www.acaps.org/country/Mozambique/crisis/Multiple-Crises</t>
  </si>
  <si>
    <t>MOZ004,MOZ008,MOZ009,MOZ010</t>
  </si>
  <si>
    <t>MOZ.1_1,MOZ.7_1,MOZ.8_1,MOZ.10_1,MOZ.9_1,MOZ.11_1</t>
  </si>
  <si>
    <t>Cabo Delgado,Nampula,Nassa,Tete,Sofala,Zambezia</t>
  </si>
  <si>
    <t>Violent Insurgency in Cabo Delgado</t>
  </si>
  <si>
    <t>https://www.acaps.org/country/Mozambique/crisis/Violent-Insurgency-in-Cabo-Delgado</t>
  </si>
  <si>
    <t>01/03/2019</t>
  </si>
  <si>
    <t>MOZ.1_1,MOZ.7_1,MOZ.8_1</t>
  </si>
  <si>
    <t>Cabo Delgado,Nampula,Nassa</t>
  </si>
  <si>
    <t>https://www.acaps.org/country/Mozambique/crisis/Drought</t>
  </si>
  <si>
    <t>MOZ.2_1,MOZ.3_1,MOZ.4_1,MOZ.9_1,MOZ.10_1,MOZ.11_1</t>
  </si>
  <si>
    <t>Gaza,Inhambane,Manica,Sofala,Tete,Zambezia</t>
  </si>
  <si>
    <t>Cyclone</t>
  </si>
  <si>
    <t>https://www.acaps.org/country/Mozambique/crisis/2025-Cyclone-season</t>
  </si>
  <si>
    <t>04/02/2025</t>
  </si>
  <si>
    <t>Malian refugees</t>
  </si>
  <si>
    <t>https://www.acaps.org/country/Mauritania/crisis/Malian-refugees</t>
  </si>
  <si>
    <t>MRT.7_1,MRT.10_1,MRT.4_1</t>
  </si>
  <si>
    <t>Hodh ech Chargui,Nouakchott,Dakhlet Nouadhibou</t>
  </si>
  <si>
    <t>Drought,Floods</t>
  </si>
  <si>
    <t>Food security</t>
  </si>
  <si>
    <t>https://www.acaps.org/country/Mauritania/crisis/Food-security</t>
  </si>
  <si>
    <t>Drought,Socio-political,Cyclone</t>
  </si>
  <si>
    <t>Complex</t>
  </si>
  <si>
    <t>https://www.acaps.org/country/Malawi/crisis/Complex</t>
  </si>
  <si>
    <t>International Refugees</t>
  </si>
  <si>
    <t>https://www.acaps.org/country/Malaysia/crisis/International-Refugees</t>
  </si>
  <si>
    <t>26/03/2021</t>
  </si>
  <si>
    <t>MYS.4_1,MYS.11_1,MYS.15_1</t>
  </si>
  <si>
    <t>Kuala Lumpur,Pulau Pinang,Selangor</t>
  </si>
  <si>
    <t>https://www.acaps.org/country/Namibia/crisis/Food-Security-Crisis</t>
  </si>
  <si>
    <t>01/01/2020</t>
  </si>
  <si>
    <t>https://www.acaps.org/country/Niger/crisis/Lake-Chad-basin-crisis</t>
  </si>
  <si>
    <t>NER.2_1</t>
  </si>
  <si>
    <t>Diffa</t>
  </si>
  <si>
    <t xml:space="preserve">Cross-border violence </t>
  </si>
  <si>
    <t>https://www.acaps.org/country/Niger/crisis/Cross-border-violence</t>
  </si>
  <si>
    <t>NER.6_1,NER.7_1</t>
  </si>
  <si>
    <t>Tahoua,Tillabéry</t>
  </si>
  <si>
    <t>https://www.acaps.org/country/Niger/crisis/Nigerian-Refugees</t>
  </si>
  <si>
    <t>NER.4_1</t>
  </si>
  <si>
    <t>Maradi</t>
  </si>
  <si>
    <t>Conflict,Displacement,Drought,Floods,Food Security,Violence</t>
  </si>
  <si>
    <t>https://www.acaps.org/country/Niger/crisis/Complex-crisis</t>
  </si>
  <si>
    <t>NER.1_1,NER.2_1,NER.3_1,NER.4_1,NER.5_1,NER.6_1,NER.8_1,NER.7_1</t>
  </si>
  <si>
    <t>Agadez,Diffa,Dosso,Maradi,Niamey,Tahoua,Zinder,Tillabéry</t>
  </si>
  <si>
    <t>Conflict,Displacement,Violence,Floods</t>
  </si>
  <si>
    <t>https://www.acaps.org/country/Nigeria/crisis/Complex-crisis</t>
  </si>
  <si>
    <t>NER004,CMR003</t>
  </si>
  <si>
    <t>Violence,Conflict</t>
  </si>
  <si>
    <t>Middle Belt</t>
  </si>
  <si>
    <t>https://www.acaps.org/country/Nigeria/crisis/Middle-Belt</t>
  </si>
  <si>
    <t>NGA.7_1,NGA.26_1,NGA.32_1,NGA.35_1</t>
  </si>
  <si>
    <t>Benue,Nassarawa,Plateau,Taraba</t>
  </si>
  <si>
    <t>https://www.acaps.org/country/Nigeria/crisis/Lake-Chad-basin-crisis</t>
  </si>
  <si>
    <t>NGA.8_1,NGA.2_1,NGA.36_1</t>
  </si>
  <si>
    <t>Borno,Adamawa,Yobe</t>
  </si>
  <si>
    <t>https://www.acaps.org/country/Nigeria/crisis/Northwest-Banditry</t>
  </si>
  <si>
    <t>NGA.37_1,NGA.21_1,NGA.34_1,NGA.19_1,NGA.27_1,NGA.22_1</t>
  </si>
  <si>
    <t>Zamfara,Katsina,Sokoto,Kaduna,Niger,Kebbi</t>
  </si>
  <si>
    <t>Cameroonian Refugees</t>
  </si>
  <si>
    <t>https://www.acaps.org/country/Nigeria/crisis/Cameroonian-Refugees</t>
  </si>
  <si>
    <t>NGA.9_1,NGA.35_1,NGA.7_1</t>
  </si>
  <si>
    <t>Cross River,Taraba,Benue</t>
  </si>
  <si>
    <t>Socio-political</t>
  </si>
  <si>
    <t>Socioeconomic crisis</t>
  </si>
  <si>
    <t>https://www.acaps.org/country/Nicaragua/crisis/Socioeconomic-crisis</t>
  </si>
  <si>
    <t>https://www.acaps.org/country/Pakistan/crisis/Complex-crisis</t>
  </si>
  <si>
    <t>Kashmir conflict</t>
  </si>
  <si>
    <t>https://www.acaps.org/country/Pakistan/crisis/Kashmir-conflict</t>
  </si>
  <si>
    <t>01/02/2019</t>
  </si>
  <si>
    <t>PAK.1_1</t>
  </si>
  <si>
    <t>Azad Kashmir</t>
  </si>
  <si>
    <t>https://www.acaps.org/country/Panama/crisis/Venezuelan-refugees</t>
  </si>
  <si>
    <t>https://www.acaps.org/country/Peru/crisis/Venezuelan-refugees</t>
  </si>
  <si>
    <t>Conflict,Cyclone,Violence,Floods,Other seasonal event</t>
  </si>
  <si>
    <t>https://www.acaps.org/country/Philippines/crisis/Country-level</t>
  </si>
  <si>
    <t>PHL.1_1,PHL.5_1,PHL.7_1,PHL.8_1,PHL.10_1,PHL.11_1,PHL.13_1,PHL.14_1,PHL.17_1,PHL.18_1,PHL.19_1,PHL.20_1,PHL.23_1,PHL.31_1,PHL.33_1,PHL.34_1,PHL.35_1,PHL.37_1,PHL.38_1,PHL.39_1,PHL.43_1,PHL.45_1,PHL.46_1,PHL.50_1,PHL.54_1,PHL.55_1,PHL.56_1,PHL.57_1,PHL.58_1,PHL.60_1,PHL.61_1,PHL.62_1,PHL.63_1,PHL.65_1,PHL.69_1,PHL.76_1,PHL.78_1,PHL.4_1,PHL.6_1,PHL.12_1,PHL.15_1,PHL.22_1,PHL.24_1,PHL.29_1,PHL.30_1,PHL.32_1,PHL.36_1,PHL.40_1,PHL.44_1,PHL.47_1,PHL.51_1,PHL.53_1,PHL.64_1,PHL.67_1,PHL.71_1,PHL.72_1,PHL.74_1,PHL.79_1,PHL.2_1,PHL.3_1,PHL.9_1,PHL.16_1,PHL.21_1,PHL.27_1,PHL.28_1,PHL.41_1,PHL.42_1,PHL.48_1,PHL.49_1,PHL.70_1,PHL.73_1,PHL.75_1,PHL.77_1,PHL.80_1,PHL.81_1</t>
  </si>
  <si>
    <t>Abra,Albay,Apayao,Aurora,Bataan,Batanes,Benguet,Biliran,Bulacan,Cagayan,Camarines Norte,Camarines Sur,Catanduanes,Eastern Samar,Ifugao,Ilocos Norte,Ilocos Sur,Isabela,Kalinga,La Union,Leyte,Marinduque,Masbate,Mountain Province,Northern Samar,Nueva Ecija,Nueva Vizcaya,Occidental Mindoro,Oriental Mindoro,Pampanga,Pangasinan,Quezon,Quirino,Romblon,Sorsogon,Tarlac,Zambales,Aklan,Antique,Batangas,Bohol,Capiz,Cavite,Davao Oriental,Dinagat Islands,Guimaras,Iloilo,Laguna,Maguindanao,Metropolitan Manila,Negros Occidental,North Cotabato,Rizal,Sarangani,Southern Leyte,Sultan Kudarat,Surigao del Norte,Zamboanga del Norte,Agusan del Norte,Agusan del Sur,Basilan,Bukidnon,Camiguin,Davao del Norte,Davao del Sur,Lanao del Norte,Lanao del Sur,Misamis Occidental,Misamis Oriental,South Cotabato,Sulu,Surigao del Sur,Tawi-Tawi,Zamboanga del Sur,Zamboanga Sibugay</t>
  </si>
  <si>
    <t>Conflict,Violence</t>
  </si>
  <si>
    <t>Mindanao Conflict</t>
  </si>
  <si>
    <t>https://www.acaps.org/country/Philippines/crisis/Mindanao-Conflict</t>
  </si>
  <si>
    <t>PHL.2_1,PHL.3_1,PHL.9_1,PHL.16_1,PHL.21_1,PHL.27_1,PHL.28_1,PHL.29_1,PHL.30_1,PHL.41_1,PHL.42_1,PHL.44_1,PHL.48_1,PHL.49_1,PHL.53_1,PHL.67_1,PHL.70_1,PHL.72_1,PHL.73_1,PHL.74_1,PHL.75_1,PHL.77_1,PHL.79_1,PHL.80_1,PHL.81_1</t>
  </si>
  <si>
    <t>Agusan del Norte,Agusan del Sur,Basilan,Bukidnon,Camiguin,Davao del Norte,Davao del Sur,Davao Oriental,Dinagat Islands,Lanao del Norte,Lanao del Sur,Maguindanao,Misamis Occidental,Misamis Oriental,North Cotabato,Sarangani,South Cotabato,Sultan Kudarat,Sulu,Surigao del Norte,Surigao del Sur,Tawi-Tawi,Zamboanga del Norte,Zamboanga del Sur,Zamboanga Sibugay</t>
  </si>
  <si>
    <t>Typhoon Trami</t>
  </si>
  <si>
    <t>https://www.acaps.org/country/Philippines/crisis/Typhoon-Trami</t>
  </si>
  <si>
    <t>30/10/2024</t>
  </si>
  <si>
    <t>PHL.4_1,PHL.5_1,PHL.6_1,PHL.7_1,PHL.8_1,PHL.11_1,PHL.12_1,PHL.14_1,PHL.15_1,PHL.17_1,PHL.18_1,PHL.19_1,PHL.20_1,PHL.22_1,PHL.23_1,PHL.24_1,PHL.29_1,PHL.30_1,PHL.31_1,PHL.32_1,PHL.34_1,PHL.35_1,PHL.36_1,PHL.37_1,PHL.38_1,PHL.39_1,PHL.40_1,PHL.44_1,PHL.45_1,PHL.46_1,PHL.47_1,PHL.50_1,PHL.51_1,PHL.53_1,PHL.54_1,PHL.55_1,PHL.57_1,PHL.58_1,PHL.60_1,PHL.61_1,PHL.62_1,PHL.63_1,PHL.64_1,PHL.65_1,PHL.67_1,PHL.69_1,PHL.71_1,PHL.72_1,PHL.74_1,PHL.79_1</t>
  </si>
  <si>
    <t>Aklan,Albay,Antique,Apayao,Aurora,Batanes,Batangas,Biliran,Bohol,Bulacan,Cagayan,Camarines Norte,Camarines Sur,Capiz,Catanduanes,Cavite,Davao Oriental,Dinagat Islands,Eastern Samar,Guimaras,Ilocos Norte,Ilocos Sur,Iloilo,Isabela,Kalinga,La Union,Laguna,Maguindanao,Marinduque,Masbate,Metropolitan Manila,Mountain Province,Negros Occidental,North Cotabato,Northern Samar,Nueva Ecija,Occidental Mindoro,Oriental Mindoro,Pampanga,Pangasinan,Quezon,Quirino,Rizal,Romblon,Sarangani,Sorsogon,Southern Leyte,Sultan Kudarat,Surigao del Norte,Zamboanga del Norte</t>
  </si>
  <si>
    <t>Typhoons Toraji, Usagi, Man-yi, and Yinxing</t>
  </si>
  <si>
    <t>https://www.acaps.org/country/Philippines/crisis/Typhoons-Toraji,-Usagi,-Man-yi,-and-Yinxing</t>
  </si>
  <si>
    <t>19/12/2024</t>
  </si>
  <si>
    <t>PHL.1_1,PHL.5_1,PHL.7_1,PHL.8_1,PHL.10_1,PHL.11_1,PHL.13_1,PHL.14_1,PHL.17_1,PHL.18_1,PHL.19_1,PHL.20_1,PHL.23_1,PHL.31_1,PHL.33_1,PHL.34_1,PHL.35_1,PHL.37_1,PHL.38_1,PHL.39_1,PHL.43_1,PHL.45_1,PHL.46_1,PHL.50_1,PHL.54_1,PHL.55_1,PHL.56_1,PHL.57_1,PHL.58_1,PHL.60_1,PHL.61_1,PHL.62_1,PHL.63_1,PHL.65_1,PHL.69_1,PHL.76_1,PHL.78_1</t>
  </si>
  <si>
    <t>Abra,Albay,Apayao,Aurora,Bataan,Batanes,Benguet,Biliran,Bulacan,Cagayan,Camarines Norte,Camarines Sur,Catanduanes,Eastern Samar,Ifugao,Ilocos Norte,Ilocos Sur,Isabela,Kalinga,La Union,Leyte,Marinduque,Masbate,Mountain Province,Northern Samar,Nueva Ecija,Nueva Vizcaya,Occidental Mindoro,Oriental Mindoro,Pampanga,Pangasinan,Quezon,Quirino,Romblon,Sorsogon,Tarlac,Zambales</t>
  </si>
  <si>
    <t>Pacific</t>
  </si>
  <si>
    <t>Violence</t>
  </si>
  <si>
    <t>https://www.acaps.org/country/Papua New Guinea/crisis/Highlands-Violence</t>
  </si>
  <si>
    <t>12/09/2022</t>
  </si>
  <si>
    <t>PNG.3_1,PNG.7_1,PNG.9_1,PNG.10_1,PNG.19_1,PNG.6_1,PNG.21_1</t>
  </si>
  <si>
    <t>Chimbu,Enga,Hela,Jiwaka,Southern Highlands,Eastern Highlands,Western Highlands</t>
  </si>
  <si>
    <t>https://www.acaps.org/country/Poland/crisis/Displacement-from-Russia-Ukraine-conflict</t>
  </si>
  <si>
    <t>UKR002,HUN002,MDA002,SVK002,ROU002,RUS002,BLR002,BGR002,CZE002,LVA002,LTU002,EST002</t>
  </si>
  <si>
    <t>POL.4_1</t>
  </si>
  <si>
    <t>Lubelskie</t>
  </si>
  <si>
    <t>Socio-political,Floods,Other seasonal event,Food Security</t>
  </si>
  <si>
    <t>https://www.acaps.org/country/DPRK/crisis/Complex-crisis</t>
  </si>
  <si>
    <t>Conflict,Socio-political,Violence,Displacement</t>
  </si>
  <si>
    <t>https://www.acaps.org/country/Palestine/crisis/Conflict</t>
  </si>
  <si>
    <t>PSE003,PSE004</t>
  </si>
  <si>
    <t>Conflict,Displacement,Socio-political,Violence</t>
  </si>
  <si>
    <t>https://www.acaps.org/country/Palestine/crisis/Conflict-in-West-Bank</t>
  </si>
  <si>
    <t>25/10/2023</t>
  </si>
  <si>
    <t>PSE.2_1</t>
  </si>
  <si>
    <t>West Bank</t>
  </si>
  <si>
    <t>https://www.acaps.org/country/Palestine/crisis/Conflict-in-Gaza</t>
  </si>
  <si>
    <t>PSE.1_1</t>
  </si>
  <si>
    <t>Gaza</t>
  </si>
  <si>
    <t>NGA,NER,TCD,CMR</t>
  </si>
  <si>
    <t>Africa,Africa,Africa,Africa</t>
  </si>
  <si>
    <t>https://www.acaps.org/country/Nigeria/crisis/Lake-Chad-basin-regional-crisis</t>
  </si>
  <si>
    <t>CMR.4_1,NER.2_1,TCD.10_1,NGA.2_1,NGA.8_1,NGA.36_1</t>
  </si>
  <si>
    <t>Extrême-Nord,Diffa,Lac,Adamawa,Borno,Yobe</t>
  </si>
  <si>
    <t>VEN,BRA,COL,ECU,PER,TTO,CHL,DOM,PAN</t>
  </si>
  <si>
    <t>Americas,Americas,Americas,Americas,Americas,Americas,Americas,Americas,Americas</t>
  </si>
  <si>
    <t>https://www.acaps.org/country/Venezuela/crisis/Venezuela-Regional-Crisis</t>
  </si>
  <si>
    <t>BRA.23_1,VEN.1_1,VEN.3_1,VEN.2_1,VEN.4_1,VEN.5_1,VEN.6_1,VEN.7_1,VEN.8_1,VEN.9_1,VEN.10_1,VEN.11_1,VEN.12_1,VEN.13_1,VEN.14_1,VEN.15_1,VEN.16_1,VEN.17_1,VEN.18_1,VEN.19_1,VEN.20_1,VEN.21_1,VEN.22_1,VEN.23_1,VEN.24_1,VEN.25_1,COL.1_1,COL.2_1,COL.3_1,COL.4_1,COL.5_1,COL.6_1,COL.7_1,COL.8_1,COL.9_1,COL.10_1,COL.11_1,COL.12_1,COL.13_1,COL.14_1,COL.15_1,COL.16_1,COL.17_1,COL.18_1,COL.19_1,COL.20_1,COL.21_1,COL.22_1,COL.23_1,COL.24_1,COL.25_1,COL.26_1,COL.27_1,COL.28_1,COL.29_1,COL.30_1,COL.31_1,COL.32_1,ECU.1_1,ECU.2_1,ECU.3_1,ECU.4_1,ECU.5_1,ECU.6_1,ECU.7_1,ECU.8_1,ECU.9_1,ECU.10_1,ECU.11_1,ECU.12_1,ECU.13_1,ECU.14_1,ECU.15_1,ECU.16_1,ECU.17_1,ECU.18_1,ECU.19_1,ECU.20_1,ECU.21_1,ECU.22_1,ECU.23_1,ECU.24_1,PER.1_1,PER.2_1,PER.3_1,PER.4_1,PER.5_1,PER.6_1,PER.7_1,PER.8_1,PER.9_1,PER.10_1,PER.11_1,PER.12_1,PER.13_1,PER.14_1,PER.16_1,PER.15_1,PER.17_1,PER.18_1,PER.19_1,PER.20_1,PER.21_1,PER.22_1,PER.23_1,PER.24_1,PER.25_1,PER.26_1,TTO.1_1,TTO.2_1,TTO.3_1,TTO.4_1,TTO.5_1,TTO.6_1,TTO.7_1,TTO.8_1,TTO.9_1,TTO.10_1,TTO.11_1,TTO.12_1,TTO.13_1,TTO.14_1,TTO.15_1,CHL.1_1,CHL.2_1,CHL.3_1,CHL.4_1,CHL.5_1,CHL.6_1,CHL.7_1,CHL.8_1,CHL.9_1,CHL.10_1,CHL.11_1,CHL.12_1,CHL.13_1,CHL.14_1,CHL.15_1,CHL.16_1,DOM.1_1,DOM.2_1,DOM.3_1,DOM.4_1,DOM.5_1,DOM.6_1,DOM.7_1,DOM.8_1,DOM.9_1,DOM.10_1,DOM.11_1,DOM.12_1,DOM.13_1,DOM.14_1,DOM.15_1,DOM.16_1,DOM.17_1,DOM.18_1,DOM.19_1,DOM.20_1,DOM.21_1,DOM.22_1,DOM.23_1,DOM.24_1,DOM.25_1,DOM.26_1,DOM.27_1,DOM.28_1,DOM.30_1,DOM.29_1,DOM.31_1,DOM.32_1,PAN.1_1,PAN.2_1,PAN.3_1,PAN.4_1,PAN.5_1,PAN.6_1,PAN.7_1,PAN.8_1,PAN.9_1,PAN.10_1,PAN.12_1,PAN.11_1,PAN.13_1</t>
  </si>
  <si>
    <t>Roraima,Amazonas,Apure,Anzoátegui,Aragua,Barinas,Bolívar,Carabobo,Cojedes,Delta Amacuro,Dependencias Federales,Distrito Capital,Falcón,Guárico,Lara,Mérida,Miranda,Monagas,Nueva Esparta,Portuguesa,Sucre,Táchira,Trujillo,Vargas,Yaracuy,Zulia,Amazonas,Antioquia,Arauca,Atlántico,Bolívar,Boyacá,Caldas,Caquetá,Casanare,Cauca,Cesar,Chocó,Córdoba,Cundinamarca,Guainía,Guaviare,Huila,La Guajira,Magdalena,Meta,Nariño,Norte de Santander,Putumayo,Quindío,Risaralda,San Andrés y Providencia,Santander,Sucre,Tolima,Valle del Cauca,Vaupés,Vichada,Azuay,Bolivar,Cañar,Carchi,Chimborazo,Cotopaxi,El Oro,Esmeraldas,Galápagos,Guayas,Imbabura,Loja,Los Rios,Manabi,Morona Santiago,Napo,Orellana,Pastaza,Pichincha,Santa Elena,Santo Domingo de los Tsachilas,Sucumbios,Tungurahua,Zamora Chinchipe,Amazonas,Ancash,Apurímac,Arequipa,Ayacucho,Cajamarca,Callao,Cusco,Huancavelica,Huánuco,Ica,Junín,La Libertad,Lambayeque,Lima,Lima Province,Loreto,Madre de Dios,Moquegua,Pasco,Piura,Puno,San Martín,Tacna,Tumbes,Ucayali,Arima,Chaguanas,Couva-Tabaquite-Talparo,Diego Martin,Mayaro/Rio Claro,Penal-Debe,Point Fortin,Port of Spain,Princes Town,San Fernando,San Juan-Laventille,Sangre Grande,Siparia,Tobago,Tunapuna/Piarco,Aisén del General Carlos Ibáñez del Campo,Antofagasta,Araucanía,Arica y Parinacota,Atacama,Bío-Bío,Coquimbo,Libertador General Bernardo O'Higgins,Los Lagos,Los Ríos,Magallanes y Antártica Chilena,Maule,Ñuble,Región Metropolitana de Santiago,Tarapacá,Valparaíso,Azua,Bahoruco,Barahona,Dajabón,Distrito Nacional,Duarte,El Seybo,Espaillat,Hato Mayor,Independencia,La Altagracia,La Estrelleta,La Romana,La Vega,María Trinidad Sánchez,Monseñor Nouel,Monte Cristi,Monte Plata,Pedernales,Peravia,Puerto Plata,Salcedo,Samaná,San Cristóbal,San José de Ocoa,San Juan,San Pedro de Macorís,Sánchez Ramírez,Santiago,Santiago Rodríguez,Santo Domingo,Valverde,Bocas del Toro,Chiriquí,Coclé,Colón,Darién,Emberá,Herrera,Kuna Yala,Los Santos,Ngöbe Buglé,Panamá,Panamá Oeste,Veraguas</t>
  </si>
  <si>
    <t>SYR,TUR,IRQ,EGY,JOR,LBN</t>
  </si>
  <si>
    <t>Middle east,Middle east,Middle east,Africa,Middle east,Middle east</t>
  </si>
  <si>
    <t>https://www.acaps.org/country/Syria/crisis/Syrian-Regional-Crisis</t>
  </si>
  <si>
    <t>01/05/2019</t>
  </si>
  <si>
    <t>JOR.2_1,JOR.5_1,JOR.10_1,JOR.12_1,EGY.8_1,EGY.6_1,EGY.12_1,EGY.11_1,IRQ.6_1,IRQ.7_1,IRQ.12_1,TUR.1_1,TUR.2_1,TUR.33_1,TUR.37_1,TUR.40_1,TUR.42_1,TUR.48_1,TUR.64_1,TUR.68_1,LBN.1_1,LBN.2_1,LBN.3_1,LBN.4_1,LBN.5_1,LBN.6_1,LBN.7_1,LBN.8_1,SYR.1_1,SYR.2_1,SYR.3_1,SYR.4_1,SYR.5_1,SYR.6_1,SYR.7_1,SYR.8_1,SYR.9_1,SYR.10_1,SYR.11_1,SYR.12_1,SYR.13_1,SYR.14_1</t>
  </si>
  <si>
    <t>Amman,Irbid,Mafraq,Zarqa,Al Jizah,Al Iskandariyah,Al Qalyubiyah,Al Qahirah,Arbil,As-Sulaymaniyah,Dihok,Adana,Adiyaman,Gaziantep,Hatay,Istanbul,K. Maras,Kilis,Osmaniye,Sanliurfa,Akkar,Baalbak - Hermel,Beirut,Bekaa,Mount Lebanon,Nabatiyeh,North,South,Al-Hasakeh,Aleppo,Ar-Raqqa,As-Sweida,Damascus,Dara,Deir-ez-Zor,Hama,Homs,Idleb,Lattakia,Quneitra,Rural Damascus,Tartous</t>
  </si>
  <si>
    <t>TUR,GRC</t>
  </si>
  <si>
    <t>Middle east,Europe</t>
  </si>
  <si>
    <t>https://www.acaps.org/country/Türkiye/crisis/Eastern-Mediterranean-Route</t>
  </si>
  <si>
    <t>TUR.28_1,TUR.50_1,TUR.22_1,TUR.40_1,TUR.41_1,TUR.59_1,TUR.8_1,TUR.37_1,TUR.48_1,TUR.7_1,TUR.33_1,TUR.68_1,TUR.4_1,TUR.78_1,TUR.36_1,TUR.71_1,GRC.1_1</t>
  </si>
  <si>
    <t>Edirne,Kirklareli,Çanakkale,Istanbul,Izmir,Mugla,Antalya,Hatay,Kilis,Ankara,Gaziantep,Sanliurfa,Agri,Van,Hakkari,Sirnak,Aegean</t>
  </si>
  <si>
    <t>DZA,TUN,LBY,ITA</t>
  </si>
  <si>
    <t>Africa,Africa,Africa,Europe</t>
  </si>
  <si>
    <t>https://www.acaps.org/country/Algeria/crisis/Central-Mediterranean-Route</t>
  </si>
  <si>
    <t>DZA,MAR,ESP</t>
  </si>
  <si>
    <t>Africa,Africa,Europe</t>
  </si>
  <si>
    <t>https://www.acaps.org/country/Algeria/crisis/Western-Mediterranean-Route</t>
  </si>
  <si>
    <t>BGD,MMR</t>
  </si>
  <si>
    <t>Asia,Asia</t>
  </si>
  <si>
    <t>https://www.acaps.org/country/Bangladesh/crisis/Rohingya-Regional-Crisis</t>
  </si>
  <si>
    <t>MDG,MWI,NAM,SWZ,ZMB,ZWE,TZA</t>
  </si>
  <si>
    <t>Africa,Africa,Africa,Africa,Africa,Africa,Africa</t>
  </si>
  <si>
    <t>https://www.acaps.org/country/Madagascar/crisis/Southern-Africa-Regional-Food-Security-Crisis</t>
  </si>
  <si>
    <t>01/02/2020</t>
  </si>
  <si>
    <t>TZA.1_1,TZA.3_1,TZA.9_1,TZA.12_1,TZA.24_1,TZA.25_1,TZA.27_1,ZWE.1_1,ZWE.2_1,ZWE.3_1,ZWE.4_1,ZWE.5_1,ZWE.6_1,ZWE.7_1,ZWE.8_1,ZWE.9_1,ZWE.10_1,ZMB.1_1,ZMB.2_1,ZMB.3_1,ZMB.4_1,ZMB.5_1,ZMB.6_1,ZMB.7_1,ZMB.8_1,ZMB.9_1,ZMB.10_1,MWI.1_1,MWI.2_1,MWI.3_1,MWI.4_1,MWI.5_1,MWI.6_1,MWI.12_1,MWI.13_1,MWI.14_1,MWI.15_1,MWI.16_1,MWI.7_1,MWI.8_1,MWI.9_1,MWI.10_1,MWI.11_1,MWI.17_1,MWI.18_1,MWI.19_1,MWI.20_1,MWI.21_1,MWI.22_1,MWI.23_1,MWI.24_1,MWI.25_1,MWI.26_1,MWI.27_1,MWI.28_1,MDG.3_1,MDG.6_1,SWZ.1_1,SWZ.2_1,SWZ.3_1,SWZ.4_1,NAM.1_1,NAM.2_1,NAM.3_1,NAM.4_1,NAM.5_1,NAM.6_1,NAM.7_1,NAM.8_1,NAM.9_1,NAM.10_1,NAM.11_1,NAM.12_1,NAM.13_1,LSO.1_1,LSO.2_1,LSO.3_1,LSO.4_1,LSO.5_1,LSO.6_1,LSO.7_1,LSO.8_1,LSO.9_1,LSO.10_1</t>
  </si>
  <si>
    <t>Arusha,Dodoma,Kilimanjaro,Mara,Simiyu,Singida,Tanga,Bulawayo,Harare,Manicaland,Mashonaland Central,Mashonaland East,Mashonaland West,Masvingo,Matabeleland North,Matabeleland South,Midlands,Central,Copperbelt,Eastern,Luapula,Lusaka,Muchinga,North-Western,Northern,Southern,Western,Balaka,Blantyre,Chikwawa,Chiradzulu,Chitipa,Dedza,Machinga,Mangochi,Mchinji,Mulanje,Mwanza,Dowa,Karonga,Kasungu,Likoma,Lilongwe,Mzimba,Neno,Nkhata Bay,Nkhotakota,Nsanje,Ntcheu,Ntchisi,Phalombe,Rumphi,Salima,Thyolo,Zomba,Fianarantsoa,Toliary,Hhohho,Lubombo,Manzini,Shiselweni,!Karas,Erongo,Hardap,Kavango,Khomas,Kunene,Ohangwena,Omaheke,Omusati,Oshana,Oshikoto,Otjozondjupa,Zambezi,Berea,Butha-Buthe,Leribe,Mafeteng,Maseru,Mohale's Hoek,Mokhotlong,Qacha's Nek,Quthing,Thaba-Tseka</t>
  </si>
  <si>
    <t>ARM,AZE</t>
  </si>
  <si>
    <t>Middle east,Middle east</t>
  </si>
  <si>
    <t>Regional Nagorno-Karabakh Conflict</t>
  </si>
  <si>
    <t>https://www.acaps.org/country/Armenia/crisis/Regional-Nagorno-Karabakh-Conflict</t>
  </si>
  <si>
    <t>29/10/2020</t>
  </si>
  <si>
    <t>ETH,SOM,KEN</t>
  </si>
  <si>
    <t>Africa,Africa,Africa</t>
  </si>
  <si>
    <t>https://www.acaps.org/country/Ethiopia/crisis/Eastern-Africa-Regional-Drought-Crisis</t>
  </si>
  <si>
    <t>ETH005,KEN003</t>
  </si>
  <si>
    <t>02/03/2022</t>
  </si>
  <si>
    <t>ETH.8_1,ETH.9_1,ETH.10_1,SOM.1_1,SOM.2_1,SOM.3_1,SOM.4_1,SOM.5_1,SOM.6_1,SOM.7_1,SOM.8_1,SOM.9_1,SOM.10_1,SOM.11_1,SOM.12_1,SOM.13_1,SOM.14_1,SOM.15_1,SOM.16_1,SOM.17_1,SOM.18_1,KEN.1_1,KEN.6_1,KEN.7_1,KEN.9_1,KEN.10_1,KEN.14_1,KEN.18_1,KEN.19_1,KEN.20_1,KEN.21_1,KEN.23_1,KEN.24_1,KEN.25_1,KEN.26_1,KEN.33_1,KEN.36_1,KEN.37_1,KEN.39_1,KEN.40_1,KEN.41_1,KEN.43_1,KEN.46_1,KEN.47_1</t>
  </si>
  <si>
    <t>Oromia,Somali,Southern Nations, Nationalities and Peoples,Awdal,Bakool,Banaadir,Bari,Bay,Galguduud,Gedo,Hiiraan,Jubbada Dhexe,Jubbada Hoose,Mudug,Nugaal,Sanaag,Shabeellaha Dhexe,Shabeellaha Hoose,Sool,Togdheer,Woqooyi Galbeed,Baringo,Embu,Garissa,Isiolo,Kajiado,Kilifi,Kitui,Kwale,Laikipia,Lamu,Makueni,Mandera,Marsabit,Meru,Narok,Nyeri,Samburu,Taita Taveta,Tana River,Tharaka-Nithi,Turkana,Wajir,West Pokot</t>
  </si>
  <si>
    <t>TUR,SYR</t>
  </si>
  <si>
    <t>Earthquake</t>
  </si>
  <si>
    <t>Turkiye / Syria earthquake (regional crisis)</t>
  </si>
  <si>
    <t>https://www.acaps.org/country/Türkiye/crisis/Turkiye-/-Syria-earthquake-(regional-crisis)</t>
  </si>
  <si>
    <t>TUR005,SYR002</t>
  </si>
  <si>
    <t>07/02/2023</t>
  </si>
  <si>
    <t>TUR.33_1,TUR.42_1,TUR.37_1,TUR.64_1,TUR.2_1,TUR.55_1,TUR.68_1,TUR.1_1,TUR.26_1,TUR.48_1,SYR.2_1,SYR.11_1,SYR.8_1,SYR.14_1,SYR.10_1,SYR.9_1</t>
  </si>
  <si>
    <t>Gaziantep,K. Maras,Hatay,Osmaniye,Adiyaman,Malatya,Sanliurfa,Adana,Diyarbakir,Kilis,Aleppo,Lattakia,Hama,Tartous,Idleb,Homs</t>
  </si>
  <si>
    <t>https://www.acaps.org/country/Romania/crisis/Displacement-from-Russia-Ukraine-conflict</t>
  </si>
  <si>
    <t>UKR002,POL002,HUN002,MDA002,SVK002,RUS002,BLR002,BGR002,CZE002,LVA002,LTU002,EST002</t>
  </si>
  <si>
    <t>09/03/2022</t>
  </si>
  <si>
    <t>ROU.27_1,ROU.7_1,ROU.24_1,ROU.36_1,ROU.30_1,ROU.4_1,ROU.41_1,ROU.34_1</t>
  </si>
  <si>
    <t>Maramureș,Botoșani,Iași,Suceava,Neamț,Bacău,Vaslui,Satu Mare</t>
  </si>
  <si>
    <t>https://www.acaps.org/country/Russia/crisis/Displacement-from-Russia-Ukraine-conflict</t>
  </si>
  <si>
    <t>UKR002,POL002,HUN002,MDA002,SVK002,ROU002,BLR002,BGR002,CZE002,LVA002,LTU002,EST002</t>
  </si>
  <si>
    <t>21/08/2023</t>
  </si>
  <si>
    <t>Refugees</t>
  </si>
  <si>
    <t>https://www.acaps.org/country/Rwanda/crisis/Refugees</t>
  </si>
  <si>
    <t>BDI001,COD001</t>
  </si>
  <si>
    <t>Displacement,Violence,Floods,Conflict</t>
  </si>
  <si>
    <t>https://www.acaps.org/country/Sudan/crisis/Complex-crisis</t>
  </si>
  <si>
    <t>https://www.acaps.org/country/Sudan/crisis/Refugees</t>
  </si>
  <si>
    <t>ERI001,CAF001,TCD003,SYR001,YEM001</t>
  </si>
  <si>
    <t>SDN.6_1,SDN.7_1,SDN.18_1</t>
  </si>
  <si>
    <t>Kassala,Khartoum,White Nile</t>
  </si>
  <si>
    <t>https://www.acaps.org/country/Senegal/crisis/Food-security-crisis</t>
  </si>
  <si>
    <t>Displacement,Violence,Floods,Drought</t>
  </si>
  <si>
    <t>https://www.acaps.org/country/El Salvador/crisis/Complex-crisis</t>
  </si>
  <si>
    <t>Conflict,Displacement,Floods,Drought</t>
  </si>
  <si>
    <t>https://www.acaps.org/country/Somalia/crisis/Complex-crisis</t>
  </si>
  <si>
    <t>KEN002,ETH003,YEM002,UGA005</t>
  </si>
  <si>
    <t>https://www.acaps.org/country/Somalia/crisis/Mixed-Migration</t>
  </si>
  <si>
    <t>YEM001,ETH001</t>
  </si>
  <si>
    <t>SOM.18_1</t>
  </si>
  <si>
    <t>Woqooyi Galbeed</t>
  </si>
  <si>
    <t>Conflict,Floods,Displacement</t>
  </si>
  <si>
    <t>https://www.acaps.org/country/South Sudan/crisis/Complex-crisis</t>
  </si>
  <si>
    <t>KEN002,UGA005,SDN005,ETH003,SSD003</t>
  </si>
  <si>
    <t>https://www.acaps.org/country/Slovakia/crisis/Displacement-from-Russia-Ukraine-conflict</t>
  </si>
  <si>
    <t>UKR002,POL002,HUN002,MDA002,ROU002,RUS002,BLR002,BGR002,CZE002,LVA002,LTU002,EST002</t>
  </si>
  <si>
    <t>07/03/2022</t>
  </si>
  <si>
    <t>SVK.3_1</t>
  </si>
  <si>
    <t>Košický</t>
  </si>
  <si>
    <t>https://www.acaps.org/country/Eswatini/crisis/Food-Security-Crisis</t>
  </si>
  <si>
    <t>11/11/2020</t>
  </si>
  <si>
    <t>Socioeconomic and Conflict Crisis</t>
  </si>
  <si>
    <t>https://www.acaps.org/country/Syria/crisis/Socioeconomic-and-Conflict-Crisis</t>
  </si>
  <si>
    <t>https://www.acaps.org/country/Chad/crisis/Complex-crisis</t>
  </si>
  <si>
    <t>https://www.acaps.org/country/Chad/crisis/Lake-Chad-basin-crisis</t>
  </si>
  <si>
    <t>NER002,NGA004,TCD003</t>
  </si>
  <si>
    <t>TCD.10_1</t>
  </si>
  <si>
    <t>Lac</t>
  </si>
  <si>
    <t>https://www.acaps.org/country/Chad/crisis/CAR-refugees</t>
  </si>
  <si>
    <t>TCD.11_1,TCD.12_1,TCD.13_1,TCD.16_1,TCD.18_1</t>
  </si>
  <si>
    <t>Logone Occidental,Logone Oriental,Mandoul,Moyen-Chari,Salamat</t>
  </si>
  <si>
    <t>Darfur refugees</t>
  </si>
  <si>
    <t>https://www.acaps.org/country/Chad/crisis/Darfur-refugees</t>
  </si>
  <si>
    <t>TCD.5_1,TCD.23_1,TCD.17_1,TCD.19_1</t>
  </si>
  <si>
    <t>Ennedi Est,Wadi Fira,Ouaddaï,Sila</t>
  </si>
  <si>
    <t>Conflict in northern region in Togo</t>
  </si>
  <si>
    <t>https://www.acaps.org/country/Togo/crisis/Conflict-in-northern-region-in-Togo</t>
  </si>
  <si>
    <t>TGO.5_1</t>
  </si>
  <si>
    <t>Savanes</t>
  </si>
  <si>
    <t>https://www.acaps.org/country/Thailand/crisis/Refugees</t>
  </si>
  <si>
    <t>THA.52_1,THA.69_1,THA.16_1,THA.23_1</t>
  </si>
  <si>
    <t>Ratchaburi,Tak,Kanchanaburi,Mae Hong Son</t>
  </si>
  <si>
    <t>https://www.acaps.org/country/Timor Leste/crisis/Food-Security-Crisis</t>
  </si>
  <si>
    <t>31/10/2023</t>
  </si>
  <si>
    <t>https://www.acaps.org/country/Trinidad and Tobago/crisis/Venezuelan-refugees</t>
  </si>
  <si>
    <t>https://www.acaps.org/country/Tunisia/crisis/Mixed-Migration</t>
  </si>
  <si>
    <t>https://www.acaps.org/country/Türkiye/crisis/Country-level</t>
  </si>
  <si>
    <t>https://www.acaps.org/country/Türkiye/crisis/Syrian-refugees</t>
  </si>
  <si>
    <t>TUR.1_1,TUR.2_1,TUR.33_1,TUR.37_1,TUR.40_1,TUR.42_1,TUR.64_1,TUR.48_1,TUR.68_1</t>
  </si>
  <si>
    <t>Adana,Adiyaman,Gaziantep,Hatay,Istanbul,K. Maras,Osmaniye,Kilis,Sanliurfa</t>
  </si>
  <si>
    <t>https://www.acaps.org/country/Türkiye/crisis/Mixed-Migration</t>
  </si>
  <si>
    <t>TUR.28_1,TUR.50_1,TUR.22_1,TUR.40_1,TUR.41_1,TUR.59_1,TUR.8_1,TUR.37_1,TUR.48_1,TUR.7_1,TUR.33_1,TUR.68_1,TUR.4_1,TUR.78_1,TUR.36_1,TUR.71_1</t>
  </si>
  <si>
    <t>Edirne,Kirklareli,Çanakkale,Istanbul,Izmir,Mugla,Antalya,Hatay,Kilis,Ankara,Gaziantep,Sanliurfa,Agri,Van,Hakkari,Sirnak</t>
  </si>
  <si>
    <t>Kurdish conflict</t>
  </si>
  <si>
    <t>https://www.acaps.org/country/Türkiye/crisis/Kurdish-conflict</t>
  </si>
  <si>
    <t>TUR.31_1,TUR.44_1,TUR.72_1,TUR.49_1,TUR.30_1,TUR.45_1,TUR.55_1,TUR.76_1,TUR.29_1,TUR.17_1,TUR.60_1,TUR.4_1,TUR.2_1,TUR.26_1,TUR.69_1,TUR.18_1,TUR.78_1,TUR.68_1,TUR.57_1,TUR.36_1</t>
  </si>
  <si>
    <t>Erzurum,Karaman,Sivas,Kinkkale,Erzincan,Kars,Malatya,Tunceli,Elazığ,Bingöl,Mus,Agri,Adiyaman,Diyarbakir,Siirt,Bitlis,Van,Sanliurfa,Mardin,Hakkari</t>
  </si>
  <si>
    <t>Türkiye / Syria earthquake</t>
  </si>
  <si>
    <t>https://www.acaps.org/country/Türkiye/crisis/Türkiye-/-Syria-earthquake</t>
  </si>
  <si>
    <t>TUR.33_1,TUR.42_1,TUR.37_1,TUR.64_1,TUR.2_1,TUR.55_1,TUR.68_1,TUR.1_1,TUR.26_1,TUR.48_1,TUR.29_1</t>
  </si>
  <si>
    <t>Gaziantep,K. Maras,Hatay,Osmaniye,Adiyaman,Malatya,Sanliurfa,Adana,Diyarbakir,Kilis,Elazığ</t>
  </si>
  <si>
    <t>https://www.acaps.org/country/Tanzania/crisis/Country-level</t>
  </si>
  <si>
    <t>15/03/2022</t>
  </si>
  <si>
    <t>TZA.27_1,TZA.26_1,TZA.25_1,TZA.24_1,TZA.12_1,TZA.9_1,TZA.8_1,TZA.7_1,TZA.3_1,TZA.2_1,TZA.1_1</t>
  </si>
  <si>
    <t>Tanga,Tabora,Singida,Simiyu,Mara,Kilimanjaro,Kigoma,Katavi,Dodoma,Dar es Salaam,Arusha</t>
  </si>
  <si>
    <t>https://www.acaps.org/country/Tanzania/crisis/Refugees</t>
  </si>
  <si>
    <t>TZA.7_1,TZA.8_1,TZA.2_1,TZA.26_1,TZA.27_1</t>
  </si>
  <si>
    <t>Katavi,Kigoma,Dar es Salaam,Tabora,Tanga</t>
  </si>
  <si>
    <t>Food security in North-East</t>
  </si>
  <si>
    <t>https://www.acaps.org/country/Tanzania/crisis/Food-security-in-North-East</t>
  </si>
  <si>
    <t>TZA.3_1,TZA.1_1,TZA.25_1,TZA.24_1,TZA.12_1,TZA.9_1,TZA.27_1</t>
  </si>
  <si>
    <t>Dodoma,Arusha,Singida,Simiyu,Mara,Kilimanjaro,Tanga</t>
  </si>
  <si>
    <t>https://www.acaps.org/country/Uganda/crisis/Refugees</t>
  </si>
  <si>
    <t>SSD001,COD001,UGA001</t>
  </si>
  <si>
    <t>UGA.1_1,UGA.3_1,UGA.16_1,UGA.18_1,UGA.58_1,UGA.41_1,UGA.9_1,UGA.51_1,UGA.36_1</t>
  </si>
  <si>
    <t>Adjumani,Arua,Kampala,Kamwenge,Yumbe,Moyo,Hoima,Rakai,Masindi</t>
  </si>
  <si>
    <t>https://www.acaps.org/country/Ukraine/crisis/Russia-Ukraine-conflict</t>
  </si>
  <si>
    <t>POL002,HUN002,MDA002,SVK002,ROU002,RUS002,BLR002,BGR002,CZE002,LVA002,LTU002,EST002</t>
  </si>
  <si>
    <t>Socio-political,Violence,Floods</t>
  </si>
  <si>
    <t>https://www.acaps.org/country/Venezuela/crisis/Complex-crisis</t>
  </si>
  <si>
    <t>PER002,BRA002,TTO002,COL002,ECU002</t>
  </si>
  <si>
    <t>https://www.acaps.org/country/Yemen/crisis/Complex-crisis</t>
  </si>
  <si>
    <t>https://www.acaps.org/country/Yemen/crisis/Mixed-Migration</t>
  </si>
  <si>
    <t>Drought,Food Security</t>
  </si>
  <si>
    <t>https://www.acaps.org/country/Zambia/crisis/Drought</t>
  </si>
  <si>
    <t>Socio-political,Drought,Food Security</t>
  </si>
  <si>
    <t>https://www.acaps.org/country/Zimbabwe/crisis/Complex-crisis</t>
  </si>
  <si>
    <t>Individual or aggregated</t>
  </si>
  <si>
    <t>Yes</t>
  </si>
  <si>
    <t>Individual</t>
  </si>
  <si>
    <t>Aggregated</t>
  </si>
  <si>
    <t>No</t>
  </si>
  <si>
    <t>Physical exposure to earthquake MMI VI</t>
  </si>
  <si>
    <t>Physical exposure to earthquake MMI VIII</t>
  </si>
  <si>
    <t>Annual Expected Exposed People to Floods</t>
  </si>
  <si>
    <t>Annual Expected Exposed People to Tsunamis</t>
  </si>
  <si>
    <t>Annual Expected Exposed People to Cyclone's Wind SS1</t>
  </si>
  <si>
    <t>Annual Expected Exposed People to Cyclone's Wind SS3</t>
  </si>
  <si>
    <t>Annual Expected Exposed People to Cyclone Surge</t>
  </si>
  <si>
    <t>Total affected by Drought</t>
  </si>
  <si>
    <t>Frequency of Drought events</t>
  </si>
  <si>
    <t>Agriculture Drought probability</t>
  </si>
  <si>
    <t>GCRI Violent Conflict probability</t>
  </si>
  <si>
    <t>GCRI Highly Violent Conflict probability</t>
  </si>
  <si>
    <t>National Power Conflict Intensity (Highly Violent)</t>
  </si>
  <si>
    <t>Subnational Conflict Intensity (Highly Violent)</t>
  </si>
  <si>
    <t>Human Development Index</t>
  </si>
  <si>
    <t>Multidimensional Poverty Index</t>
  </si>
  <si>
    <t>Humanitarian Aid (FTS)</t>
  </si>
  <si>
    <t>Development Aid (ODA)</t>
  </si>
  <si>
    <t>Net ODA received (% of GNI)</t>
  </si>
  <si>
    <t>Mortality rate, under-5</t>
  </si>
  <si>
    <t>U5 Under weight</t>
  </si>
  <si>
    <t>Physicians Density</t>
  </si>
  <si>
    <t>One-year-olds fully immunized against measles</t>
  </si>
  <si>
    <t>Incidence of Tuberculosis</t>
  </si>
  <si>
    <t>Estimated number of people living with HIV - Adult (&gt;15) rate</t>
  </si>
  <si>
    <t>Health expenditure per capita</t>
  </si>
  <si>
    <t>Maternal Mortality Rate</t>
  </si>
  <si>
    <t>Malaria death rate</t>
  </si>
  <si>
    <t>People affected by Natural Disasters</t>
  </si>
  <si>
    <t>Internally displaced persons (IDPs)</t>
  </si>
  <si>
    <t>Refugees by country of asylum</t>
  </si>
  <si>
    <t>Returned Refugees</t>
  </si>
  <si>
    <t>Average Dietary Energy Supply Adequacy</t>
  </si>
  <si>
    <t>Prevalence of Undernourishment</t>
  </si>
  <si>
    <t>Domestic Food Price Level Index</t>
  </si>
  <si>
    <t>Domestic Food Price Volatility Index</t>
  </si>
  <si>
    <t>HFA Scores Last recent</t>
  </si>
  <si>
    <t>Government Effectiveness</t>
  </si>
  <si>
    <t>Corruption Perception Index</t>
  </si>
  <si>
    <t>Access to electricity</t>
  </si>
  <si>
    <t>Adult liteacy rate</t>
  </si>
  <si>
    <t>Internet users</t>
  </si>
  <si>
    <t>Mobile cellular subscriptions</t>
  </si>
  <si>
    <t>Road lenght</t>
  </si>
  <si>
    <t>Improved sanitation facilities (% of population with access)</t>
  </si>
  <si>
    <t>Improved water source (% of population with access)</t>
  </si>
  <si>
    <t>GDP per capita PPP int USD (Estimated)</t>
  </si>
  <si>
    <t>Total Population (GHS-POP)</t>
  </si>
  <si>
    <t>Reference Year</t>
  </si>
  <si>
    <t>Brunei Darussalam</t>
  </si>
  <si>
    <t>Cabo Verde</t>
  </si>
  <si>
    <t>Central African Republic</t>
  </si>
  <si>
    <t>Congo DR</t>
  </si>
  <si>
    <t>Korea DPR</t>
  </si>
  <si>
    <t>Korea Republic of</t>
  </si>
  <si>
    <t>Lao PDR</t>
  </si>
  <si>
    <t>Moldova Republic of</t>
  </si>
  <si>
    <t>Russian Federation</t>
  </si>
  <si>
    <t>Saint Kitts and Nevis</t>
  </si>
  <si>
    <t>Saint Vincent and the Grenadines</t>
  </si>
  <si>
    <t>Swaziland</t>
  </si>
  <si>
    <t>The former Yugoslav Republic of Macedonia</t>
  </si>
  <si>
    <t>Timor-Leste</t>
  </si>
  <si>
    <t>Turkey</t>
  </si>
  <si>
    <t>United States of America</t>
  </si>
  <si>
    <t>Viet Nam</t>
  </si>
  <si>
    <t>SUM YEAR</t>
  </si>
  <si>
    <t>AVG YEAR</t>
  </si>
  <si>
    <t>NUMBER OF</t>
  </si>
  <si>
    <t>STDEV</t>
  </si>
  <si>
    <t>MEDIAN</t>
  </si>
  <si>
    <t>SUM MISSING</t>
  </si>
  <si>
    <t>% MISSING</t>
  </si>
  <si>
    <t>AFG001Buildings in the affected area</t>
  </si>
  <si>
    <t>AGO002Injuries reported</t>
  </si>
  <si>
    <t>AGO002Illness cases reported</t>
  </si>
  <si>
    <t>AGO002Buildings damaged</t>
  </si>
  <si>
    <t>AGO002Buildings destroyed</t>
  </si>
  <si>
    <t>AGO002Buildings in the affected area</t>
  </si>
  <si>
    <t>AGO002Economic Losses</t>
  </si>
  <si>
    <t>AGO002People facing limited access constraints</t>
  </si>
  <si>
    <t>AGO002People facing restricted access constraints</t>
  </si>
  <si>
    <t>ARM003Buildings in the affected area</t>
  </si>
  <si>
    <t>BDI001Buildings in the affected area</t>
  </si>
  <si>
    <t>BEN002Buildings in the affected area</t>
  </si>
  <si>
    <t>BFA002Buildings in the affected area</t>
  </si>
  <si>
    <t>BGD001Buildings in the affected area</t>
  </si>
  <si>
    <t>BGD002Buildings in the affected area</t>
  </si>
  <si>
    <t>BGD012Buildings in the affected area</t>
  </si>
  <si>
    <t>BGR002Buildings in the affected area</t>
  </si>
  <si>
    <t>BLR002Buildings in the affected area</t>
  </si>
  <si>
    <t>BRA001Buildings in the affected area</t>
  </si>
  <si>
    <t>BRA002Buildings in the affected area</t>
  </si>
  <si>
    <t>BRA004Buildings in the affected area</t>
  </si>
  <si>
    <t>BRA005Buildings in the affected area</t>
  </si>
  <si>
    <t>CAF001Buildings in the affected area</t>
  </si>
  <si>
    <t>CHL002Buildings in the affected area</t>
  </si>
  <si>
    <t>CMR001Buildings in the affected area</t>
  </si>
  <si>
    <t>CMR002Buildings in the affected area</t>
  </si>
  <si>
    <t>CMR003Buildings in the affected area</t>
  </si>
  <si>
    <t>CMR004Buildings in the affected area</t>
  </si>
  <si>
    <t>COD001Buildings in the affected area</t>
  </si>
  <si>
    <t>COG001Buildings in the affected area</t>
  </si>
  <si>
    <t>COL001Buildings in the affected area</t>
  </si>
  <si>
    <t>COL002Buildings in the affected area</t>
  </si>
  <si>
    <t>CRI002Buildings in the affected area</t>
  </si>
  <si>
    <t>CZE002Buildings in the affected area</t>
  </si>
  <si>
    <t>DJI001Buildings in the affected area</t>
  </si>
  <si>
    <t>DJI002Buildings in the affected area</t>
  </si>
  <si>
    <t>DJI003Buildings in the affected area</t>
  </si>
  <si>
    <t>DOM002Buildings in the affected area</t>
  </si>
  <si>
    <t>DZA002Buildings in the affected area</t>
  </si>
  <si>
    <t>DZA003Buildings in the affected area</t>
  </si>
  <si>
    <t>DZA004Buildings in the affected area</t>
  </si>
  <si>
    <t>ECU001Buildings in the affected area</t>
  </si>
  <si>
    <t>ECU001People facing limited access constraints</t>
  </si>
  <si>
    <t>ECU001People facing restricted access constraints</t>
  </si>
  <si>
    <t>ECU002Buildings in the affected area</t>
  </si>
  <si>
    <t>ECU003Buildings in the affected area</t>
  </si>
  <si>
    <t>EGY004Buildings in the affected area</t>
  </si>
  <si>
    <t>ERI001Buildings in the affected area</t>
  </si>
  <si>
    <t>ESP002Buildings in the affected area</t>
  </si>
  <si>
    <t>EST002Buildings in the affected area</t>
  </si>
  <si>
    <t>ETH001Buildings in the affected area</t>
  </si>
  <si>
    <t>ETH003Buildings in the affected area</t>
  </si>
  <si>
    <t>ETH004Buildings damaged</t>
  </si>
  <si>
    <t>ETH004Buildings destroyed</t>
  </si>
  <si>
    <t>ETH004Buildings in the affected area</t>
  </si>
  <si>
    <t>ETH004Economic Losses</t>
  </si>
  <si>
    <t>ETH005Buildings in the affected area</t>
  </si>
  <si>
    <t>GRC002Buildings in the affected area</t>
  </si>
  <si>
    <t>GTM001Buildings in the affected area</t>
  </si>
  <si>
    <t>HND001Buildings in the affected area</t>
  </si>
  <si>
    <t>HTI001Buildings in the affected area</t>
  </si>
  <si>
    <t>HUN002Buildings in the affected area</t>
  </si>
  <si>
    <t>IDN002Buildings in the affected area</t>
  </si>
  <si>
    <t>IND006Buildings in the affected area</t>
  </si>
  <si>
    <t>IRN004Buildings in the affected area</t>
  </si>
  <si>
    <t>IRQ001Buildings in the affected area</t>
  </si>
  <si>
    <t>IRQ002Buildings in the affected area</t>
  </si>
  <si>
    <t>IRQ003Buildings in the affected area</t>
  </si>
  <si>
    <t>ITA002Buildings in the affected area</t>
  </si>
  <si>
    <t>JOR002Buildings in the affected area</t>
  </si>
  <si>
    <t>KEN001Buildings in the affected area</t>
  </si>
  <si>
    <t>KEN002Buildings in the affected area</t>
  </si>
  <si>
    <t>KEN003Buildings in the affected area</t>
  </si>
  <si>
    <t>LBN002Buildings in the affected area</t>
  </si>
  <si>
    <t>LBN006Buildings in the affected area</t>
  </si>
  <si>
    <t>LBY002Buildings in the affected area</t>
  </si>
  <si>
    <t>LBY004Buildings in the affected area</t>
  </si>
  <si>
    <t>LBY005Buildings in the affected area</t>
  </si>
  <si>
    <t>LSO004Buildings in the affected area</t>
  </si>
  <si>
    <t>LTU002Buildings in the affected area</t>
  </si>
  <si>
    <t>LVA002Buildings in the affected area</t>
  </si>
  <si>
    <t>MAR002Buildings in the affected area</t>
  </si>
  <si>
    <t>MDA002Buildings in the affected area</t>
  </si>
  <si>
    <t>MDG002Buildings in the affected area</t>
  </si>
  <si>
    <t>MEX001Buildings in the affected area</t>
  </si>
  <si>
    <t>MEX002Buildings in the affected area</t>
  </si>
  <si>
    <t>MEX003Buildings in the affected area</t>
  </si>
  <si>
    <t>MLI001Buildings in the affected area</t>
  </si>
  <si>
    <t>MMR001Buildings in the affected area</t>
  </si>
  <si>
    <t>MMR002Buildings in the affected area</t>
  </si>
  <si>
    <t>MMR003Buildings in the affected area</t>
  </si>
  <si>
    <t>MMR004Buildings in the affected area</t>
  </si>
  <si>
    <t>MOZ001Buildings in the affected area</t>
  </si>
  <si>
    <t>MOZ004Buildings in the affected area</t>
  </si>
  <si>
    <t>MOZ012Buildings in the affected area</t>
  </si>
  <si>
    <t>MOZ013Buildings in the affected area</t>
  </si>
  <si>
    <t>MRT002Buildings in the affected area</t>
  </si>
  <si>
    <t>MRT003Buildings in the affected area</t>
  </si>
  <si>
    <t>MWI002Buildings in the affected area</t>
  </si>
  <si>
    <t>MYS001Buildings in the affected area</t>
  </si>
  <si>
    <t>NAM002Buildings damaged</t>
  </si>
  <si>
    <t>NAM002Buildings destroyed</t>
  </si>
  <si>
    <t>NAM002Buildings in the affected area</t>
  </si>
  <si>
    <t>NAM002Economic Losses</t>
  </si>
  <si>
    <t>NAM002People facing limited access constraints</t>
  </si>
  <si>
    <t>NAM002People facing restricted access constraints</t>
  </si>
  <si>
    <t>NER002Buildings in the affected area</t>
  </si>
  <si>
    <t>NER003Buildings in the affected area</t>
  </si>
  <si>
    <t>NER004Buildings in the affected area</t>
  </si>
  <si>
    <t>NER006Buildings in the affected area</t>
  </si>
  <si>
    <t>NGA001Buildings in the affected area</t>
  </si>
  <si>
    <t>NGA003Buildings in the affected area</t>
  </si>
  <si>
    <t>NGA004Buildings in the affected area</t>
  </si>
  <si>
    <t>NGA007Buildings in the affected area</t>
  </si>
  <si>
    <t>NGA008Buildings in the affected area</t>
  </si>
  <si>
    <t>NIC001Buildings in the affected area</t>
  </si>
  <si>
    <t>PAK001Buildings in the affected area</t>
  </si>
  <si>
    <t>PAK004Buildings in the affected area</t>
  </si>
  <si>
    <t>PAN002Buildings in the affected area</t>
  </si>
  <si>
    <t>PER002Buildings in the affected area</t>
  </si>
  <si>
    <t>PHL001Buildings in the affected area</t>
  </si>
  <si>
    <t>PHL003Buildings in the affected area</t>
  </si>
  <si>
    <t>PHL016Buildings in the affected area</t>
  </si>
  <si>
    <t>PHL017Buildings in the affected area</t>
  </si>
  <si>
    <t>PNG003Buildings in the affected area</t>
  </si>
  <si>
    <t>POL002Buildings in the affected area</t>
  </si>
  <si>
    <t>PRK001Buildings in the affected area</t>
  </si>
  <si>
    <t>PSE002Buildings in the affected area</t>
  </si>
  <si>
    <t>PSE003Buildings in the affected area</t>
  </si>
  <si>
    <t>PSE004Buildings in the affected area</t>
  </si>
  <si>
    <t>REG001Buildings in the affected area</t>
  </si>
  <si>
    <t>REG002Buildings in the affected area</t>
  </si>
  <si>
    <t>REG004Buildings in the affected area</t>
  </si>
  <si>
    <t>REG004People facing limited access constraints</t>
  </si>
  <si>
    <t>REG006Buildings in the affected area</t>
  </si>
  <si>
    <t>REG007Buildings in the affected area</t>
  </si>
  <si>
    <t>REG008Buildings in the affected area</t>
  </si>
  <si>
    <t>REG011Buildings in the affected area</t>
  </si>
  <si>
    <t>REG012Buildings in the affected area</t>
  </si>
  <si>
    <t>REG012People facing limited access constraints</t>
  </si>
  <si>
    <t>REG012People facing restricted access constraints</t>
  </si>
  <si>
    <t>REG013Buildings in the affected area</t>
  </si>
  <si>
    <t>REG014Buildings in the affected area</t>
  </si>
  <si>
    <t>REG015Buildings in the affected area</t>
  </si>
  <si>
    <t>ROU002Buildings in the affected area</t>
  </si>
  <si>
    <t>RUS002Buildings in the affected area</t>
  </si>
  <si>
    <t>RWA002Buildings in the affected area</t>
  </si>
  <si>
    <t>SDN001Buildings in the affected area</t>
  </si>
  <si>
    <t>SDN005Buildings in the affected area</t>
  </si>
  <si>
    <t>SEN002Buildings in the affected area</t>
  </si>
  <si>
    <t>SLV001Buildings in the affected area</t>
  </si>
  <si>
    <t>SOM001Buildings in the affected area</t>
  </si>
  <si>
    <t>SOM002Buildings in the affected area</t>
  </si>
  <si>
    <t>SSD001Buildings in the affected area</t>
  </si>
  <si>
    <t>SVK002Buildings in the affected area</t>
  </si>
  <si>
    <t>SWZ001Buildings damaged</t>
  </si>
  <si>
    <t>SWZ001Buildings destroyed</t>
  </si>
  <si>
    <t>SWZ001Buildings in the affected area</t>
  </si>
  <si>
    <t>SWZ001Economic Losses</t>
  </si>
  <si>
    <t>SWZ001People facing limited access constraints</t>
  </si>
  <si>
    <t>SWZ001People facing restricted access constraints</t>
  </si>
  <si>
    <t>SYR003Buildings in the affected area</t>
  </si>
  <si>
    <t>TCD001Buildings in the affected area</t>
  </si>
  <si>
    <t>TCD003Buildings in the affected area</t>
  </si>
  <si>
    <t>TCD004Buildings in the affected area</t>
  </si>
  <si>
    <t>TCD005Buildings in the affected area</t>
  </si>
  <si>
    <t>TGO002Buildings in the affected area</t>
  </si>
  <si>
    <t>THA003Buildings in the affected area</t>
  </si>
  <si>
    <t>TLS003Buildings in the affected area</t>
  </si>
  <si>
    <t>TTO002Buildings in the affected area</t>
  </si>
  <si>
    <t>TUN002Buildings in the affected area</t>
  </si>
  <si>
    <t>TUR001Buildings in the affected area</t>
  </si>
  <si>
    <t>TUR002Buildings in the affected area</t>
  </si>
  <si>
    <t>TUR003Buildings in the affected area</t>
  </si>
  <si>
    <t>TUR004Buildings in the affected area</t>
  </si>
  <si>
    <t>TUR005Buildings in the affected area</t>
  </si>
  <si>
    <t>TZA001Buildings in the affected area</t>
  </si>
  <si>
    <t>TZA002Buildings in the affected area</t>
  </si>
  <si>
    <t>TZA003Buildings in the affected area</t>
  </si>
  <si>
    <t>UGA005Buildings in the affected area</t>
  </si>
  <si>
    <t>UKR002Buildings in the affected area</t>
  </si>
  <si>
    <t>VEN001Buildings in the affected area</t>
  </si>
  <si>
    <t>YEM001Buildings in the affected area</t>
  </si>
  <si>
    <t>YEM002Buildings in the affected area</t>
  </si>
  <si>
    <t>ZMB002Buildings in the affected area</t>
  </si>
  <si>
    <t>ZWE001Buildings in the affected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</si>
</sst>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0.0"/>
    <numFmt numFmtId="165" formatCode="#,##0.0"/>
    <numFmt numFmtId="166" formatCode="0.0%"/>
    <numFmt numFmtId="167" formatCode="0.000%"/>
    <numFmt numFmtId="168" formatCode="_-* #,##0.00_-;_-* #,##0.00\-;_-* &quot;-&quot;??_-;_-@_-"/>
    <numFmt numFmtId="169" formatCode="&quot;£&quot;#,##0\ ;\(&quot;£&quot;#,##0\)"/>
    <numFmt numFmtId="170" formatCode="_(&quot;€&quot;* #,##0.00_);_(&quot;€&quot;* \(#,##0.00\);_(&quot;€&quot;* &quot;-&quot;??_);_(@_)"/>
    <numFmt numFmtId="171" formatCode="##0.0"/>
    <numFmt numFmtId="172" formatCode="##0.0\ \|"/>
    <numFmt numFmtId="173" formatCode="_ * #,##0.00_ ;_ * \-#,##0.00_ ;_ * &quot;-&quot;??_ ;_ @_ "/>
    <numFmt numFmtId="174" formatCode="&quot;$&quot;#,##0\ ;\(&quot;$&quot;#,##0\)"/>
    <numFmt numFmtId="175" formatCode="#0"/>
    <numFmt numFmtId="176" formatCode="##,##0.000"/>
    <numFmt numFmtId="177" formatCode="yyyy\-mm\-dd\ hh:mm:ss"/>
  </numFmts>
  <fonts count="135" x14ac:knownFonts="1">
    <font>
      <sz val="11"/>
      <color theme="1"/>
      <name val="Calibri"/>
      <family val="2"/>
      <scheme val="minor"/>
    </font>
    <font>
      <sz val="11"/>
      <color theme="1"/>
      <name val="Calibri"/>
      <family val="2"/>
      <scheme val="minor"/>
    </font>
    <font>
      <b/>
      <sz val="13"/>
      <color theme="3"/>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1"/>
      <color theme="0" tint="-0.499984740745262"/>
      <name val="Calibri"/>
      <family val="2"/>
      <scheme val="minor"/>
    </font>
    <font>
      <sz val="11"/>
      <color indexed="8"/>
      <name val="Calibri"/>
      <family val="2"/>
    </font>
    <font>
      <sz val="11"/>
      <color indexed="20"/>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b/>
      <sz val="18"/>
      <color indexed="56"/>
      <name val="Cambria"/>
      <family val="2"/>
      <scheme val="major"/>
    </font>
    <font>
      <sz val="10"/>
      <color indexed="8"/>
      <name val="Arial"/>
      <family val="2"/>
    </font>
    <font>
      <sz val="11"/>
      <color indexed="8"/>
      <name val="Arial"/>
      <family val="2"/>
    </font>
    <font>
      <sz val="11"/>
      <color indexed="9"/>
      <name val="Calibri"/>
      <family val="2"/>
    </font>
    <font>
      <sz val="11"/>
      <color indexed="9"/>
      <name val="Arial"/>
      <family val="2"/>
    </font>
    <font>
      <b/>
      <sz val="11"/>
      <color indexed="52"/>
      <name val="Arial"/>
      <family val="2"/>
    </font>
    <font>
      <sz val="8"/>
      <name val="Arial"/>
      <family val="2"/>
    </font>
    <font>
      <b/>
      <sz val="8"/>
      <color indexed="8"/>
      <name val="MS Sans Serif"/>
      <family val="2"/>
    </font>
    <font>
      <b/>
      <sz val="11"/>
      <color indexed="9"/>
      <name val="Arial"/>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sz val="8.5"/>
      <color indexed="8"/>
      <name val="MS Sans Serif"/>
      <family val="2"/>
    </font>
    <font>
      <i/>
      <sz val="11"/>
      <color indexed="23"/>
      <name val="Arial"/>
      <family val="2"/>
    </font>
    <font>
      <sz val="8"/>
      <color indexed="8"/>
      <name val="Arial"/>
      <family val="2"/>
    </font>
    <font>
      <sz val="11"/>
      <color indexed="52"/>
      <name val="Arial"/>
      <family val="2"/>
    </font>
    <font>
      <sz val="11"/>
      <color indexed="17"/>
      <name val="Arial"/>
      <family val="2"/>
    </font>
    <font>
      <u/>
      <sz val="8.25"/>
      <color indexed="12"/>
      <name val="Calibri"/>
      <family val="2"/>
    </font>
    <font>
      <sz val="11"/>
      <color indexed="62"/>
      <name val="Arial"/>
      <family val="2"/>
    </font>
    <font>
      <b/>
      <sz val="10"/>
      <name val="Arial"/>
      <family val="2"/>
    </font>
    <font>
      <b/>
      <sz val="8.5"/>
      <color indexed="8"/>
      <name val="MS Sans Serif"/>
      <family val="2"/>
    </font>
    <font>
      <b/>
      <sz val="15"/>
      <color indexed="56"/>
      <name val="Arial"/>
      <family val="2"/>
    </font>
    <font>
      <b/>
      <sz val="13"/>
      <color indexed="56"/>
      <name val="Arial"/>
      <family val="2"/>
    </font>
    <font>
      <b/>
      <sz val="11"/>
      <color indexed="56"/>
      <name val="Arial"/>
      <family val="2"/>
    </font>
    <font>
      <sz val="11"/>
      <color indexed="60"/>
      <name val="Arial"/>
      <family val="2"/>
    </font>
    <font>
      <sz val="11"/>
      <color indexed="60"/>
      <name val="Calibri"/>
      <family val="2"/>
    </font>
    <font>
      <sz val="11"/>
      <color indexed="20"/>
      <name val="Arial"/>
      <family val="2"/>
    </font>
    <font>
      <b/>
      <u/>
      <sz val="10"/>
      <color indexed="8"/>
      <name val="MS Sans Serif"/>
      <family val="2"/>
    </font>
    <font>
      <sz val="8"/>
      <color indexed="8"/>
      <name val="MS Sans Serif"/>
      <family val="2"/>
    </font>
    <font>
      <sz val="7.5"/>
      <color indexed="8"/>
      <name val="MS Sans Serif"/>
      <family val="2"/>
    </font>
    <font>
      <b/>
      <sz val="12"/>
      <name val="Arial"/>
      <family val="2"/>
    </font>
    <font>
      <i/>
      <sz val="10"/>
      <name val="Arial"/>
      <family val="2"/>
    </font>
    <font>
      <sz val="10"/>
      <name val="MS Sans Serif"/>
      <family val="2"/>
    </font>
    <font>
      <b/>
      <sz val="14"/>
      <name val="Helv"/>
    </font>
    <font>
      <b/>
      <sz val="12"/>
      <name val="Helv"/>
    </font>
    <font>
      <i/>
      <sz val="8"/>
      <name val="Arial"/>
      <family val="2"/>
    </font>
    <font>
      <i/>
      <sz val="11"/>
      <color indexed="23"/>
      <name val="Calibri"/>
      <family val="2"/>
    </font>
    <font>
      <sz val="9"/>
      <name val="Arial"/>
      <family val="2"/>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Arial"/>
      <family val="2"/>
    </font>
    <font>
      <b/>
      <sz val="11"/>
      <color indexed="8"/>
      <name val="Calibri"/>
      <family val="2"/>
    </font>
    <font>
      <b/>
      <sz val="11"/>
      <color indexed="63"/>
      <name val="Arial"/>
      <family val="2"/>
    </font>
    <font>
      <sz val="11"/>
      <color indexed="20"/>
      <name val="Calibri"/>
      <family val="2"/>
    </font>
    <font>
      <sz val="11"/>
      <color indexed="17"/>
      <name val="Calibri"/>
      <family val="2"/>
    </font>
    <font>
      <sz val="11"/>
      <color indexed="10"/>
      <name val="Arial"/>
      <family val="2"/>
    </font>
    <font>
      <u/>
      <sz val="10"/>
      <color theme="10"/>
      <name val="Calibri"/>
      <family val="2"/>
    </font>
    <font>
      <u/>
      <sz val="11"/>
      <color theme="10"/>
      <name val="Calibri"/>
      <family val="2"/>
      <scheme val="minor"/>
    </font>
    <font>
      <sz val="10"/>
      <color theme="0" tint="-0.499984740745262"/>
      <name val="Arial"/>
      <family val="2"/>
    </font>
    <font>
      <sz val="10"/>
      <color theme="1"/>
      <name val="Arial"/>
      <family val="2"/>
    </font>
    <font>
      <i/>
      <sz val="10"/>
      <color theme="1"/>
      <name val="Arial"/>
      <family val="2"/>
    </font>
    <font>
      <sz val="10"/>
      <color theme="1" tint="0.499984740745262"/>
      <name val="Arial"/>
      <family val="2"/>
    </font>
    <font>
      <sz val="10"/>
      <color rgb="FF323232"/>
      <name val="Arial"/>
      <family val="2"/>
    </font>
    <font>
      <b/>
      <sz val="10"/>
      <color rgb="FF323232"/>
      <name val="Arial"/>
      <family val="2"/>
    </font>
    <font>
      <sz val="10"/>
      <color theme="0"/>
      <name val="Arial"/>
      <family val="2"/>
    </font>
    <font>
      <b/>
      <sz val="10"/>
      <color theme="0"/>
      <name val="Arial"/>
      <family val="2"/>
    </font>
    <font>
      <b/>
      <sz val="9"/>
      <color rgb="FF323232"/>
      <name val="Arial"/>
      <family val="2"/>
    </font>
    <font>
      <sz val="9"/>
      <color theme="1"/>
      <name val="Arial"/>
      <family val="2"/>
    </font>
    <font>
      <sz val="11"/>
      <name val="Calibri"/>
      <family val="2"/>
      <scheme val="minor"/>
    </font>
    <font>
      <b/>
      <sz val="10"/>
      <color theme="1"/>
      <name val="Arial"/>
      <family val="2"/>
    </font>
    <font>
      <b/>
      <sz val="10"/>
      <color indexed="8"/>
      <name val="Arial"/>
      <family val="2"/>
    </font>
    <font>
      <u/>
      <sz val="10"/>
      <color theme="10"/>
      <name val="Arial"/>
      <family val="2"/>
    </font>
    <font>
      <sz val="11"/>
      <color theme="1"/>
      <name val="Calibri"/>
      <family val="2"/>
      <scheme val="minor"/>
    </font>
    <font>
      <sz val="11"/>
      <color rgb="FF4A2B54"/>
      <name val="Calibri"/>
      <family val="2"/>
      <scheme val="minor"/>
    </font>
    <font>
      <b/>
      <sz val="18"/>
      <color rgb="FF4A2B54"/>
      <name val="Cambria"/>
      <family val="2"/>
      <scheme val="major"/>
    </font>
    <font>
      <b/>
      <sz val="10"/>
      <color rgb="FF8E2255"/>
      <name val="Arial"/>
      <family val="2"/>
    </font>
    <font>
      <b/>
      <sz val="18"/>
      <color theme="3"/>
      <name val="Cambria"/>
      <family val="2"/>
      <scheme val="major"/>
    </font>
    <font>
      <b/>
      <sz val="15"/>
      <color theme="3"/>
      <name val="Calibri"/>
      <family val="2"/>
      <scheme val="minor"/>
    </font>
    <font>
      <b/>
      <sz val="11"/>
      <color theme="3"/>
      <name val="Calibri"/>
      <family val="2"/>
      <scheme val="minor"/>
    </font>
    <font>
      <sz val="11"/>
      <color rgb="FF9C6500"/>
      <name val="Calibri"/>
      <family val="2"/>
      <scheme val="minor"/>
    </font>
    <font>
      <i/>
      <sz val="11"/>
      <color rgb="FF7F7F7F"/>
      <name val="Calibri"/>
      <family val="2"/>
      <scheme val="minor"/>
    </font>
    <font>
      <b/>
      <sz val="11"/>
      <color indexed="52"/>
      <name val="Calibri"/>
      <family val="2"/>
    </font>
    <font>
      <sz val="11"/>
      <color indexed="52"/>
      <name val="Calibri"/>
      <family val="2"/>
    </font>
    <font>
      <b/>
      <sz val="11"/>
      <color indexed="9"/>
      <name val="Calibri"/>
      <family val="2"/>
    </font>
    <font>
      <sz val="11"/>
      <color indexed="10"/>
      <name val="Calibri"/>
      <family val="2"/>
    </font>
    <font>
      <sz val="10"/>
      <color rgb="FF000000"/>
      <name val="Arial"/>
      <family val="2"/>
    </font>
    <font>
      <sz val="11"/>
      <color rgb="FF9C5700"/>
      <name val="Calibri"/>
      <family val="2"/>
      <scheme val="minor"/>
    </font>
    <font>
      <b/>
      <sz val="10"/>
      <color rgb="FF323232"/>
      <name val="Arial"/>
      <family val="2"/>
    </font>
    <font>
      <sz val="10"/>
      <color indexed="8"/>
      <name val="Arial"/>
      <family val="2"/>
    </font>
    <font>
      <sz val="10"/>
      <color theme="1"/>
      <name val="Arial"/>
      <family val="2"/>
    </font>
    <font>
      <sz val="10"/>
      <name val="Arial"/>
      <family val="2"/>
    </font>
    <font>
      <b/>
      <sz val="10"/>
      <color rgb="FF323232"/>
      <name val="Arial"/>
      <family val="2"/>
    </font>
    <font>
      <sz val="10"/>
      <color indexed="8"/>
      <name val="Arial"/>
      <family val="2"/>
    </font>
    <font>
      <sz val="10"/>
      <color theme="1"/>
      <name val="Arial"/>
      <family val="2"/>
    </font>
    <font>
      <sz val="10"/>
      <name val="Arial"/>
      <family val="2"/>
    </font>
    <font>
      <sz val="11"/>
      <color rgb="FF323232"/>
      <name val="Arial"/>
      <family val="2"/>
    </font>
    <font>
      <i/>
      <sz val="10"/>
      <color rgb="FF323232"/>
      <name val="Arial"/>
      <family val="2"/>
    </font>
    <font>
      <b/>
      <sz val="10"/>
      <color theme="4"/>
      <name val="Arial"/>
      <family val="2"/>
    </font>
    <font>
      <b/>
      <sz val="10"/>
      <color rgb="FF0C525D"/>
      <name val="Arial"/>
      <family val="2"/>
    </font>
    <font>
      <b/>
      <sz val="10"/>
      <color rgb="FF346064"/>
      <name val="Arial"/>
      <family val="2"/>
    </font>
    <font>
      <b/>
      <sz val="10"/>
      <color rgb="FF593B62"/>
      <name val="Arial"/>
      <family val="2"/>
    </font>
    <font>
      <b/>
      <sz val="10"/>
      <color rgb="FF6B6050"/>
      <name val="Arial"/>
      <family val="2"/>
    </font>
    <font>
      <b/>
      <sz val="10"/>
      <color rgb="FF5F5D5B"/>
      <name val="Arial"/>
      <family val="2"/>
    </font>
    <font>
      <b/>
      <sz val="10"/>
      <color rgb="FF433557"/>
      <name val="Arial"/>
      <family val="2"/>
    </font>
    <font>
      <b/>
      <sz val="48"/>
      <color rgb="FF4A2B54"/>
      <name val="Arial"/>
      <family val="2"/>
    </font>
    <font>
      <b/>
      <sz val="22"/>
      <color rgb="FF4A2B54"/>
      <name val="Arial"/>
      <family val="2"/>
    </font>
    <font>
      <sz val="11"/>
      <color theme="1"/>
      <name val="Arial"/>
      <family val="2"/>
    </font>
    <font>
      <b/>
      <sz val="16"/>
      <color rgb="FF4A2B54"/>
      <name val="Arial"/>
      <family val="2"/>
    </font>
    <font>
      <sz val="11"/>
      <name val="Arial"/>
      <family val="2"/>
    </font>
    <font>
      <b/>
      <u/>
      <sz val="12"/>
      <color rgb="FF433557"/>
      <name val="Arial"/>
      <family val="2"/>
    </font>
    <font>
      <b/>
      <sz val="18"/>
      <color theme="0"/>
      <name val="Arial"/>
      <family val="2"/>
    </font>
    <font>
      <b/>
      <sz val="13"/>
      <color theme="3"/>
      <name val="Arial"/>
      <family val="2"/>
    </font>
    <font>
      <sz val="10"/>
      <color rgb="FF4A2B54"/>
      <name val="Arial"/>
      <family val="2"/>
    </font>
    <font>
      <b/>
      <sz val="10"/>
      <color theme="0" tint="-0.499984740745262"/>
      <name val="Arial"/>
      <family val="2"/>
    </font>
    <font>
      <sz val="10"/>
      <color rgb="FF75695D"/>
      <name val="Arial"/>
      <family val="2"/>
    </font>
    <font>
      <u/>
      <sz val="10"/>
      <color theme="10"/>
      <name val="Calibri"/>
      <family val="2"/>
    </font>
    <font>
      <b/>
      <sz val="10"/>
      <color rgb="FFFFFFFF"/>
      <name val="Arial"/>
    </font>
    <font>
      <sz val="10"/>
      <name val="Arial"/>
    </font>
    <font>
      <i/>
      <sz val="10"/>
      <name val="Arial"/>
    </font>
    <font>
      <sz val="10"/>
      <color rgb="FF000000"/>
      <name val="Arial"/>
    </font>
    <font>
      <sz val="10"/>
      <color rgb="FF808080"/>
      <name val="Arial"/>
    </font>
    <font>
      <b/>
      <sz val="11"/>
      <color rgb="FFFFFFFF"/>
      <name val="Calibri"/>
    </font>
    <font>
      <b/>
      <sz val="10"/>
      <color rgb="FF000000"/>
      <name val="Arial"/>
    </font>
    <font>
      <b/>
      <sz val="10"/>
      <name val="Arial"/>
    </font>
  </fonts>
  <fills count="104">
    <fill>
      <patternFill patternType="none"/>
    </fill>
    <fill>
      <patternFill patternType="gray125"/>
    </fill>
    <fill>
      <patternFill patternType="solid">
        <fgColor rgb="FFFFC7CE"/>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39997558519241921"/>
        <bgColor indexed="65"/>
      </patternFill>
    </fill>
    <fill>
      <patternFill patternType="solid">
        <fgColor theme="7"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indexed="9"/>
        <bgColor indexed="64"/>
      </patternFill>
    </fill>
    <fill>
      <patternFill patternType="solid">
        <fgColor indexed="27"/>
      </patternFill>
    </fill>
    <fill>
      <patternFill patternType="solid">
        <fgColor indexed="47"/>
      </patternFill>
    </fill>
    <fill>
      <patternFill patternType="solid">
        <fgColor indexed="29"/>
      </patternFill>
    </fill>
    <fill>
      <patternFill patternType="solid">
        <fgColor indexed="49"/>
      </patternFill>
    </fill>
    <fill>
      <patternFill patternType="solid">
        <fgColor indexed="53"/>
      </patternFill>
    </fill>
    <fill>
      <patternFill patternType="solid">
        <fgColor indexed="63"/>
        <bgColor indexed="64"/>
      </patternFill>
    </fill>
    <fill>
      <patternFill patternType="solid">
        <fgColor indexed="44"/>
        <bgColor indexed="8"/>
      </patternFill>
    </fill>
    <fill>
      <patternFill patternType="solid">
        <fgColor indexed="55"/>
      </patternFill>
    </fill>
    <fill>
      <patternFill patternType="solid">
        <fgColor indexed="22"/>
        <bgColor indexed="10"/>
      </patternFill>
    </fill>
    <fill>
      <patternFill patternType="solid">
        <fgColor indexed="22"/>
        <bgColor indexed="8"/>
      </patternFill>
    </fill>
    <fill>
      <patternFill patternType="solid">
        <fgColor indexed="10"/>
        <bgColor indexed="64"/>
      </patternFill>
    </fill>
    <fill>
      <patternFill patternType="solid">
        <fgColor indexed="43"/>
      </patternFill>
    </fill>
    <fill>
      <patternFill patternType="solid">
        <fgColor indexed="26"/>
      </patternFill>
    </fill>
    <fill>
      <patternFill patternType="solid">
        <fgColor indexed="44"/>
        <bgColor indexed="64"/>
      </patternFill>
    </fill>
    <fill>
      <patternFill patternType="solid">
        <fgColor rgb="FFCE3327"/>
        <bgColor indexed="64"/>
      </patternFill>
    </fill>
    <fill>
      <patternFill patternType="solid">
        <fgColor theme="0" tint="-0.14999847407452621"/>
        <bgColor indexed="64"/>
      </patternFill>
    </fill>
    <fill>
      <patternFill patternType="solid">
        <fgColor rgb="FF4A2B54"/>
        <bgColor indexed="64"/>
      </patternFill>
    </fill>
    <fill>
      <patternFill patternType="solid">
        <fgColor rgb="FF007F81"/>
        <bgColor indexed="64"/>
      </patternFill>
    </fill>
    <fill>
      <patternFill patternType="solid">
        <fgColor rgb="FF49AEAE"/>
        <bgColor indexed="64"/>
      </patternFill>
    </fill>
    <fill>
      <patternFill patternType="solid">
        <fgColor rgb="FF8E2255"/>
        <bgColor indexed="64"/>
      </patternFill>
    </fill>
    <fill>
      <patternFill patternType="solid">
        <fgColor rgb="FFD15278"/>
        <bgColor indexed="64"/>
      </patternFill>
    </fill>
    <fill>
      <patternFill patternType="solid">
        <fgColor rgb="FFB2CFCB"/>
        <bgColor indexed="64"/>
      </patternFill>
    </fill>
    <fill>
      <patternFill patternType="solid">
        <fgColor rgb="FFE8A6BA"/>
        <bgColor indexed="64"/>
      </patternFill>
    </fill>
    <fill>
      <patternFill patternType="solid">
        <fgColor rgb="FFFFEB9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C3DE"/>
        <bgColor indexed="64"/>
      </patternFill>
    </fill>
    <fill>
      <patternFill patternType="solid">
        <fgColor rgb="FF0C525D"/>
        <bgColor indexed="64"/>
      </patternFill>
    </fill>
    <fill>
      <patternFill patternType="solid">
        <fgColor rgb="FFC9E7E3"/>
        <bgColor indexed="64"/>
      </patternFill>
    </fill>
    <fill>
      <patternFill patternType="solid">
        <fgColor rgb="FF346064"/>
        <bgColor indexed="64"/>
      </patternFill>
    </fill>
    <fill>
      <patternFill patternType="solid">
        <fgColor rgb="FF5E7E79"/>
        <bgColor indexed="64"/>
      </patternFill>
    </fill>
    <fill>
      <patternFill patternType="solid">
        <fgColor rgb="FF799D98"/>
        <bgColor indexed="64"/>
      </patternFill>
    </fill>
    <fill>
      <patternFill patternType="solid">
        <fgColor rgb="FF94BFB4"/>
        <bgColor indexed="64"/>
      </patternFill>
    </fill>
    <fill>
      <patternFill patternType="solid">
        <fgColor rgb="FFE6A8CB"/>
        <bgColor indexed="64"/>
      </patternFill>
    </fill>
    <fill>
      <patternFill patternType="solid">
        <fgColor rgb="FF593B62"/>
        <bgColor indexed="64"/>
      </patternFill>
    </fill>
    <fill>
      <patternFill patternType="solid">
        <fgColor rgb="FF83517D"/>
        <bgColor indexed="64"/>
      </patternFill>
    </fill>
    <fill>
      <patternFill patternType="solid">
        <fgColor rgb="FFD5BCC6"/>
        <bgColor indexed="64"/>
      </patternFill>
    </fill>
    <fill>
      <patternFill patternType="solid">
        <fgColor rgb="FF6B6050"/>
        <bgColor indexed="64"/>
      </patternFill>
    </fill>
    <fill>
      <patternFill patternType="solid">
        <fgColor rgb="FFC7B399"/>
        <bgColor indexed="64"/>
      </patternFill>
    </fill>
    <fill>
      <patternFill patternType="solid">
        <fgColor rgb="FFE7D8B3"/>
        <bgColor indexed="64"/>
      </patternFill>
    </fill>
    <fill>
      <patternFill patternType="solid">
        <fgColor rgb="FFFDF2CA"/>
        <bgColor indexed="64"/>
      </patternFill>
    </fill>
    <fill>
      <patternFill patternType="solid">
        <fgColor rgb="FF5F5D5B"/>
        <bgColor indexed="64"/>
      </patternFill>
    </fill>
    <fill>
      <patternFill patternType="solid">
        <fgColor rgb="FF968F84"/>
        <bgColor indexed="64"/>
      </patternFill>
    </fill>
    <fill>
      <patternFill patternType="solid">
        <fgColor rgb="FFCBC4B6"/>
        <bgColor indexed="64"/>
      </patternFill>
    </fill>
    <fill>
      <patternFill patternType="solid">
        <fgColor rgb="FFF0EDD3"/>
        <bgColor indexed="64"/>
      </patternFill>
    </fill>
    <fill>
      <patternFill patternType="solid">
        <fgColor rgb="FFD865A5"/>
        <bgColor indexed="64"/>
      </patternFill>
    </fill>
    <fill>
      <patternFill patternType="solid">
        <fgColor rgb="FFE2EBF0"/>
        <bgColor indexed="64"/>
      </patternFill>
    </fill>
    <fill>
      <patternFill patternType="solid">
        <fgColor rgb="FF617283"/>
        <bgColor indexed="64"/>
      </patternFill>
    </fill>
    <fill>
      <patternFill patternType="solid">
        <fgColor rgb="FFBBC9C8"/>
        <bgColor indexed="64"/>
      </patternFill>
    </fill>
    <fill>
      <patternFill patternType="solid">
        <fgColor rgb="FF4A2B54"/>
        <bgColor rgb="FF4A2B54"/>
      </patternFill>
    </fill>
    <fill>
      <patternFill patternType="solid">
        <fgColor rgb="FFF2F2F2"/>
        <bgColor rgb="FFF2F2F2"/>
      </patternFill>
    </fill>
    <fill>
      <patternFill patternType="solid">
        <fgColor rgb="FFFFFFFF"/>
        <bgColor rgb="FFFFFFFF"/>
      </patternFill>
    </fill>
    <fill>
      <patternFill patternType="solid">
        <fgColor rgb="FFF2F2F2"/>
        <bgColor rgb="FFF2F2F2"/>
      </patternFill>
    </fill>
    <fill>
      <patternFill patternType="solid">
        <fgColor rgb="FF646034"/>
        <bgColor rgb="FF646034"/>
      </patternFill>
    </fill>
    <fill>
      <patternFill patternType="solid">
        <fgColor rgb="FFCECB9F"/>
        <bgColor rgb="FFCECB9F"/>
      </patternFill>
    </fill>
    <fill>
      <patternFill patternType="solid">
        <fgColor rgb="FFE7E4CF"/>
        <bgColor rgb="FFE7E4CF"/>
      </patternFill>
    </fill>
    <fill>
      <patternFill patternType="solid"/>
    </fill>
  </fills>
  <borders count="89">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medium">
        <color indexed="30"/>
      </bottom>
      <diagonal/>
    </border>
    <border>
      <left style="thin">
        <color auto="1"/>
      </left>
      <right style="thin">
        <color auto="1"/>
      </right>
      <top/>
      <bottom/>
      <diagonal/>
    </border>
    <border>
      <left style="thin">
        <color theme="0"/>
      </left>
      <right style="thin">
        <color theme="0"/>
      </right>
      <top/>
      <bottom style="thin">
        <color theme="0"/>
      </bottom>
      <diagonal/>
    </border>
    <border>
      <left style="thin">
        <color indexed="9"/>
      </left>
      <right style="thin">
        <color indexed="9"/>
      </right>
      <top/>
      <bottom style="thin">
        <color indexed="9"/>
      </bottom>
      <diagonal/>
    </border>
    <border>
      <left/>
      <right/>
      <top/>
      <bottom style="thick">
        <color theme="0"/>
      </bottom>
      <diagonal/>
    </border>
    <border>
      <left style="thin">
        <color auto="1"/>
      </left>
      <right style="thin">
        <color auto="1"/>
      </right>
      <top style="thin">
        <color auto="1"/>
      </top>
      <bottom style="thin">
        <color auto="1"/>
      </bottom>
      <diagonal/>
    </border>
    <border>
      <left style="thick">
        <color auto="1"/>
      </left>
      <right style="thick">
        <color auto="1"/>
      </right>
      <top/>
      <bottom/>
      <diagonal/>
    </border>
    <border>
      <left/>
      <right/>
      <top/>
      <bottom style="double">
        <color indexed="52"/>
      </bottom>
      <diagonal/>
    </border>
    <border>
      <left/>
      <right/>
      <top/>
      <bottom style="thick">
        <color indexed="22"/>
      </bottom>
      <diagonal/>
    </border>
    <border>
      <left/>
      <right/>
      <top/>
      <bottom style="thin">
        <color auto="1"/>
      </bottom>
      <diagonal/>
    </border>
    <border>
      <left style="thin">
        <color auto="1"/>
      </left>
      <right style="thin">
        <color auto="1"/>
      </right>
      <top/>
      <bottom style="thin">
        <color auto="1"/>
      </bottom>
      <diagonal/>
    </border>
    <border>
      <left/>
      <right/>
      <top/>
      <bottom style="thick">
        <color indexed="48"/>
      </bottom>
      <diagonal/>
    </border>
    <border>
      <left/>
      <right/>
      <top style="thick">
        <color indexed="48"/>
      </top>
      <bottom/>
      <diagonal/>
    </border>
    <border>
      <left/>
      <right/>
      <top style="thick">
        <color indexed="63"/>
      </top>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indexed="9"/>
      </left>
      <right/>
      <top/>
      <bottom style="thin">
        <color indexed="9"/>
      </bottom>
      <diagonal/>
    </border>
    <border>
      <left style="thick">
        <color indexed="9"/>
      </left>
      <right style="thin">
        <color indexed="9"/>
      </right>
      <top style="thick">
        <color theme="0"/>
      </top>
      <bottom style="thin">
        <color theme="0"/>
      </bottom>
      <diagonal/>
    </border>
    <border>
      <left style="thick">
        <color indexed="9"/>
      </left>
      <right style="thin">
        <color indexed="9"/>
      </right>
      <top style="thin">
        <color indexed="9"/>
      </top>
      <bottom style="thin">
        <color indexed="9"/>
      </bottom>
      <diagonal/>
    </border>
    <border>
      <left style="medium">
        <color auto="1"/>
      </left>
      <right style="medium">
        <color auto="1"/>
      </right>
      <top style="medium">
        <color auto="1"/>
      </top>
      <bottom style="medium">
        <color auto="1"/>
      </bottom>
      <diagonal/>
    </border>
    <border>
      <left/>
      <right/>
      <top style="thick">
        <color theme="0"/>
      </top>
      <bottom/>
      <diagonal/>
    </border>
    <border>
      <left style="thick">
        <color theme="0"/>
      </left>
      <right style="thick">
        <color theme="0"/>
      </right>
      <top/>
      <bottom/>
      <diagonal/>
    </border>
    <border>
      <left/>
      <right style="medium">
        <color auto="1"/>
      </right>
      <top style="medium">
        <color auto="1"/>
      </top>
      <bottom style="medium">
        <color auto="1"/>
      </bottom>
      <diagonal/>
    </border>
    <border>
      <left/>
      <right/>
      <top style="thin">
        <color indexed="9"/>
      </top>
      <bottom style="thin">
        <color indexed="9"/>
      </bottom>
      <diagonal/>
    </border>
    <border>
      <left/>
      <right style="thin">
        <color auto="1"/>
      </right>
      <top/>
      <bottom/>
      <diagonal/>
    </border>
    <border>
      <left/>
      <right style="hair">
        <color auto="1"/>
      </right>
      <top/>
      <bottom style="hair">
        <color auto="1"/>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diagonal/>
    </border>
    <border>
      <left/>
      <right/>
      <top/>
      <bottom style="thick">
        <color theme="4"/>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ck">
        <color indexed="9"/>
      </left>
      <right style="thin">
        <color indexed="9"/>
      </right>
      <top style="thin">
        <color indexed="9"/>
      </top>
      <bottom style="thin">
        <color indexed="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8"/>
      </top>
      <bottom/>
      <diagonal/>
    </border>
    <border>
      <left style="thin">
        <color indexed="63"/>
      </left>
      <right style="thin">
        <color indexed="63"/>
      </right>
      <top style="thin">
        <color indexed="63"/>
      </top>
      <bottom style="thin">
        <color indexed="63"/>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style="medium">
        <color auto="1"/>
      </bottom>
      <diagonal/>
    </border>
    <border>
      <left style="thick">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3743705557422"/>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3743705557422"/>
      </left>
      <right/>
      <top style="thin">
        <color theme="0" tint="-0.14993743705557422"/>
      </top>
      <bottom style="thin">
        <color theme="0" tint="-0.14990691854609822"/>
      </bottom>
      <diagonal/>
    </border>
    <border>
      <left/>
      <right/>
      <top style="thin">
        <color theme="0" tint="-0.14993743705557422"/>
      </top>
      <bottom style="thin">
        <color theme="0" tint="-0.14990691854609822"/>
      </bottom>
      <diagonal/>
    </border>
    <border>
      <left/>
      <right/>
      <top style="thin">
        <color theme="0" tint="-0.14990691854609822"/>
      </top>
      <bottom style="thin">
        <color theme="0" tint="-0.14990691854609822"/>
      </bottom>
      <diagonal/>
    </border>
    <border>
      <left style="thin">
        <color theme="0" tint="-0.14993743705557422"/>
      </left>
      <right/>
      <top style="thin">
        <color theme="0" tint="-0.14990691854609822"/>
      </top>
      <bottom style="thin">
        <color theme="0" tint="-0.14993743705557422"/>
      </bottom>
      <diagonal/>
    </border>
    <border>
      <left/>
      <right/>
      <top style="thin">
        <color theme="0" tint="-0.14990691854609822"/>
      </top>
      <bottom style="thin">
        <color theme="0" tint="-0.14993743705557422"/>
      </bottom>
      <diagonal/>
    </border>
    <border>
      <left style="thin">
        <color theme="0" tint="-0.14990691854609822"/>
      </left>
      <right style="thin">
        <color theme="0" tint="-0.149937437055574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3743705557422"/>
      </left>
      <right style="thin">
        <color indexed="9"/>
      </right>
      <top style="thin">
        <color theme="0" tint="-0.14993743705557422"/>
      </top>
      <bottom style="thin">
        <color theme="0" tint="-0.14993743705557422"/>
      </bottom>
      <diagonal/>
    </border>
    <border>
      <left style="thin">
        <color theme="0" tint="-0.14990691854609822"/>
      </left>
      <right/>
      <top style="thin">
        <color theme="0" tint="-0.14990691854609822"/>
      </top>
      <bottom style="thin">
        <color theme="0" tint="-0.14990691854609822"/>
      </bottom>
      <diagonal/>
    </border>
    <border>
      <left style="thin">
        <color theme="0" tint="-0.1498764000366222"/>
      </left>
      <right style="thin">
        <color theme="0" tint="-0.1498764000366222"/>
      </right>
      <top style="thin">
        <color theme="0" tint="-0.1498764000366222"/>
      </top>
      <bottom style="thin">
        <color theme="0" tint="-0.1498764000366222"/>
      </bottom>
      <diagonal/>
    </border>
    <border>
      <left style="thin">
        <color auto="1"/>
      </left>
      <right style="thin">
        <color auto="1"/>
      </right>
      <top style="thin">
        <color auto="1"/>
      </top>
      <bottom style="thin">
        <color auto="1"/>
      </bottom>
      <diagonal/>
    </border>
    <border>
      <left/>
      <right/>
      <top/>
      <bottom/>
      <diagonal/>
    </border>
    <border>
      <left/>
      <right/>
      <top/>
      <bottom style="thin">
        <color auto="1"/>
      </bottom>
      <diagonal/>
    </border>
    <border>
      <left/>
      <right style="thin">
        <color auto="1"/>
      </right>
      <top/>
      <bottom/>
      <diagonal/>
    </border>
    <border>
      <left/>
      <right style="thin">
        <color auto="1"/>
      </right>
      <top style="thin">
        <color auto="1"/>
      </top>
      <bottom/>
      <diagonal/>
    </border>
  </borders>
  <cellStyleXfs count="415">
    <xf numFmtId="0" fontId="0" fillId="0" borderId="0"/>
    <xf numFmtId="0" fontId="4" fillId="3" borderId="2"/>
    <xf numFmtId="0" fontId="5" fillId="0" borderId="4"/>
    <xf numFmtId="0" fontId="6" fillId="4" borderId="5"/>
    <xf numFmtId="0" fontId="7" fillId="0" borderId="0"/>
    <xf numFmtId="0" fontId="83" fillId="8" borderId="0"/>
    <xf numFmtId="0" fontId="83" fillId="9" borderId="0"/>
    <xf numFmtId="0" fontId="83" fillId="10" borderId="0"/>
    <xf numFmtId="0" fontId="83" fillId="11" borderId="0"/>
    <xf numFmtId="0" fontId="83" fillId="12" borderId="0"/>
    <xf numFmtId="0" fontId="83" fillId="13" borderId="0"/>
    <xf numFmtId="0" fontId="83" fillId="11" borderId="0"/>
    <xf numFmtId="0" fontId="83" fillId="14" borderId="0"/>
    <xf numFmtId="0" fontId="9" fillId="15" borderId="0"/>
    <xf numFmtId="0" fontId="9" fillId="13" borderId="0"/>
    <xf numFmtId="0" fontId="9" fillId="16" borderId="0"/>
    <xf numFmtId="0" fontId="9" fillId="17" borderId="0"/>
    <xf numFmtId="0" fontId="9" fillId="18" borderId="0"/>
    <xf numFmtId="0" fontId="9" fillId="19" borderId="0"/>
    <xf numFmtId="0" fontId="9" fillId="20" borderId="0"/>
    <xf numFmtId="0" fontId="9" fillId="16" borderId="0"/>
    <xf numFmtId="0" fontId="13" fillId="2" borderId="0"/>
    <xf numFmtId="0" fontId="4" fillId="21" borderId="2"/>
    <xf numFmtId="0" fontId="14" fillId="0" borderId="7"/>
    <xf numFmtId="0" fontId="15" fillId="0" borderId="1"/>
    <xf numFmtId="0" fontId="16" fillId="0" borderId="8"/>
    <xf numFmtId="0" fontId="16" fillId="0" borderId="0"/>
    <xf numFmtId="0" fontId="105" fillId="0" borderId="0"/>
    <xf numFmtId="0" fontId="105" fillId="0" borderId="0"/>
    <xf numFmtId="0" fontId="105" fillId="0" borderId="0"/>
    <xf numFmtId="0" fontId="12" fillId="5" borderId="6"/>
    <xf numFmtId="0" fontId="3" fillId="21" borderId="3"/>
    <xf numFmtId="0" fontId="17" fillId="0" borderId="0"/>
    <xf numFmtId="0" fontId="8" fillId="0" borderId="54"/>
    <xf numFmtId="43" fontId="105" fillId="0" borderId="0"/>
    <xf numFmtId="0" fontId="83" fillId="0" borderId="0"/>
    <xf numFmtId="0" fontId="83" fillId="5" borderId="6"/>
    <xf numFmtId="9" fontId="83" fillId="0" borderId="0"/>
    <xf numFmtId="0" fontId="83" fillId="5" borderId="6"/>
    <xf numFmtId="0" fontId="105" fillId="0" borderId="0"/>
    <xf numFmtId="43" fontId="105" fillId="0" borderId="0"/>
    <xf numFmtId="0" fontId="105" fillId="0" borderId="0"/>
    <xf numFmtId="0" fontId="103" fillId="0" borderId="0">
      <alignment vertical="top"/>
    </xf>
    <xf numFmtId="0" fontId="103" fillId="0" borderId="0">
      <alignment vertical="top"/>
    </xf>
    <xf numFmtId="0" fontId="12" fillId="8" borderId="0"/>
    <xf numFmtId="0" fontId="12" fillId="9" borderId="0"/>
    <xf numFmtId="0" fontId="12" fillId="10" borderId="0"/>
    <xf numFmtId="0" fontId="12" fillId="11" borderId="0"/>
    <xf numFmtId="0" fontId="19" fillId="27" borderId="0"/>
    <xf numFmtId="0" fontId="12" fillId="27" borderId="0"/>
    <xf numFmtId="0" fontId="19" fillId="28" borderId="0"/>
    <xf numFmtId="0" fontId="12" fillId="28" borderId="0"/>
    <xf numFmtId="0" fontId="12" fillId="8" borderId="0"/>
    <xf numFmtId="0" fontId="12" fillId="12" borderId="0"/>
    <xf numFmtId="0" fontId="19" fillId="29" borderId="0"/>
    <xf numFmtId="0" fontId="12" fillId="29" borderId="0"/>
    <xf numFmtId="0" fontId="12" fillId="13" borderId="0"/>
    <xf numFmtId="0" fontId="12" fillId="11" borderId="0"/>
    <xf numFmtId="0" fontId="19" fillId="12" borderId="0"/>
    <xf numFmtId="0" fontId="12" fillId="12" borderId="0"/>
    <xf numFmtId="0" fontId="12" fillId="14" borderId="0"/>
    <xf numFmtId="0" fontId="12" fillId="12" borderId="0"/>
    <xf numFmtId="0" fontId="12" fillId="11" borderId="0"/>
    <xf numFmtId="0" fontId="20" fillId="15" borderId="0"/>
    <xf numFmtId="0" fontId="21" fillId="29" borderId="0"/>
    <xf numFmtId="0" fontId="20" fillId="29" borderId="0"/>
    <xf numFmtId="0" fontId="20" fillId="13" borderId="0"/>
    <xf numFmtId="0" fontId="20" fillId="16" borderId="0"/>
    <xf numFmtId="0" fontId="21" fillId="30" borderId="0"/>
    <xf numFmtId="0" fontId="20" fillId="30" borderId="0"/>
    <xf numFmtId="0" fontId="20" fillId="17" borderId="0"/>
    <xf numFmtId="0" fontId="20" fillId="15" borderId="0"/>
    <xf numFmtId="0" fontId="20" fillId="16" borderId="0"/>
    <xf numFmtId="0" fontId="20" fillId="30" borderId="0"/>
    <xf numFmtId="0" fontId="20" fillId="18" borderId="0"/>
    <xf numFmtId="0" fontId="20" fillId="19" borderId="0"/>
    <xf numFmtId="0" fontId="20" fillId="20" borderId="0"/>
    <xf numFmtId="0" fontId="20" fillId="16" borderId="0"/>
    <xf numFmtId="0" fontId="21" fillId="30" borderId="0"/>
    <xf numFmtId="0" fontId="20" fillId="30" borderId="0"/>
    <xf numFmtId="0" fontId="21" fillId="31" borderId="0"/>
    <xf numFmtId="0" fontId="20" fillId="31" borderId="0"/>
    <xf numFmtId="0" fontId="105" fillId="0" borderId="0"/>
    <xf numFmtId="0" fontId="22" fillId="21" borderId="56"/>
    <xf numFmtId="0" fontId="23" fillId="32" borderId="64"/>
    <xf numFmtId="0" fontId="24" fillId="33" borderId="14">
      <alignment horizontal="right" vertical="top" wrapText="1"/>
    </xf>
    <xf numFmtId="0" fontId="23" fillId="0" borderId="55"/>
    <xf numFmtId="0" fontId="25" fillId="34" borderId="57"/>
    <xf numFmtId="0" fontId="26" fillId="25" borderId="0">
      <alignment horizontal="center"/>
    </xf>
    <xf numFmtId="0" fontId="27" fillId="25" borderId="0">
      <alignment horizontal="center" vertical="center"/>
    </xf>
    <xf numFmtId="0" fontId="20" fillId="18" borderId="0"/>
    <xf numFmtId="0" fontId="20" fillId="16" borderId="0"/>
    <xf numFmtId="0" fontId="20" fillId="30" borderId="0"/>
    <xf numFmtId="0" fontId="20" fillId="31" borderId="0"/>
    <xf numFmtId="0" fontId="105" fillId="35" borderId="0">
      <alignment horizontal="center" wrapText="1"/>
    </xf>
    <xf numFmtId="0" fontId="28" fillId="25" borderId="0">
      <alignment horizontal="center"/>
    </xf>
    <xf numFmtId="168" fontId="19" fillId="0" borderId="0"/>
    <xf numFmtId="43" fontId="105" fillId="0" borderId="0"/>
    <xf numFmtId="43" fontId="12" fillId="0" borderId="0"/>
    <xf numFmtId="3" fontId="105" fillId="0" borderId="0"/>
    <xf numFmtId="0" fontId="25" fillId="34" borderId="57"/>
    <xf numFmtId="169" fontId="105" fillId="0" borderId="0"/>
    <xf numFmtId="0" fontId="29" fillId="26" borderId="64">
      <protection locked="0"/>
    </xf>
    <xf numFmtId="0" fontId="105" fillId="0" borderId="0"/>
    <xf numFmtId="0" fontId="30" fillId="26" borderId="64">
      <protection locked="0"/>
    </xf>
    <xf numFmtId="0" fontId="105" fillId="26" borderId="55"/>
    <xf numFmtId="0" fontId="105" fillId="25" borderId="0"/>
    <xf numFmtId="170" fontId="105" fillId="0" borderId="0"/>
    <xf numFmtId="0" fontId="31" fillId="0" borderId="0"/>
    <xf numFmtId="2" fontId="105" fillId="0" borderId="0"/>
    <xf numFmtId="0" fontId="32" fillId="25" borderId="55">
      <alignment horizontal="left"/>
    </xf>
    <xf numFmtId="0" fontId="103" fillId="25" borderId="0">
      <alignment horizontal="left"/>
    </xf>
    <xf numFmtId="0" fontId="33" fillId="0" borderId="15"/>
    <xf numFmtId="0" fontId="34" fillId="10" borderId="0"/>
    <xf numFmtId="0" fontId="34" fillId="10" borderId="0"/>
    <xf numFmtId="0" fontId="24" fillId="36" borderId="0">
      <alignment horizontal="right" vertical="top" wrapText="1"/>
    </xf>
    <xf numFmtId="0" fontId="35" fillId="0" borderId="0">
      <alignment vertical="top"/>
      <protection locked="0"/>
    </xf>
    <xf numFmtId="0" fontId="36" fillId="28" borderId="56"/>
    <xf numFmtId="0" fontId="36" fillId="28" borderId="56"/>
    <xf numFmtId="0" fontId="37" fillId="35" borderId="0">
      <alignment horizontal="center"/>
    </xf>
    <xf numFmtId="0" fontId="105" fillId="25" borderId="55">
      <alignment horizontal="centerContinuous" wrapText="1"/>
    </xf>
    <xf numFmtId="0" fontId="38" fillId="37" borderId="0">
      <alignment horizontal="center" wrapText="1"/>
    </xf>
    <xf numFmtId="168" fontId="19" fillId="0" borderId="0"/>
    <xf numFmtId="0" fontId="39" fillId="0" borderId="7"/>
    <xf numFmtId="0" fontId="40" fillId="0" borderId="16"/>
    <xf numFmtId="0" fontId="41" fillId="0" borderId="8"/>
    <xf numFmtId="0" fontId="41" fillId="0" borderId="0"/>
    <xf numFmtId="0" fontId="23" fillId="25" borderId="58">
      <alignment wrapText="1"/>
    </xf>
    <xf numFmtId="0" fontId="23" fillId="25" borderId="9"/>
    <xf numFmtId="0" fontId="23" fillId="25" borderId="17"/>
    <xf numFmtId="0" fontId="23" fillId="25" borderId="18">
      <alignment horizontal="center" wrapText="1"/>
    </xf>
    <xf numFmtId="0" fontId="33" fillId="0" borderId="15"/>
    <xf numFmtId="0" fontId="105" fillId="0" borderId="0"/>
    <xf numFmtId="0" fontId="42" fillId="38" borderId="0"/>
    <xf numFmtId="0" fontId="42" fillId="38" borderId="0"/>
    <xf numFmtId="0" fontId="12" fillId="0" borderId="0"/>
    <xf numFmtId="0" fontId="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2" fillId="0" borderId="0"/>
    <xf numFmtId="0" fontId="105" fillId="0" borderId="0"/>
    <xf numFmtId="0" fontId="19" fillId="0" borderId="0"/>
    <xf numFmtId="0" fontId="12" fillId="0" borderId="0"/>
    <xf numFmtId="0" fontId="19" fillId="0" borderId="0"/>
    <xf numFmtId="0" fontId="19" fillId="0" borderId="0"/>
    <xf numFmtId="0" fontId="105" fillId="0" borderId="0"/>
    <xf numFmtId="0" fontId="19" fillId="0" borderId="0"/>
    <xf numFmtId="0" fontId="12" fillId="0" borderId="0"/>
    <xf numFmtId="0" fontId="19" fillId="0" borderId="0"/>
    <xf numFmtId="0" fontId="105" fillId="0" borderId="0"/>
    <xf numFmtId="0" fontId="12" fillId="0" borderId="0"/>
    <xf numFmtId="0" fontId="105" fillId="0" borderId="0"/>
    <xf numFmtId="0" fontId="105" fillId="0" borderId="0"/>
    <xf numFmtId="0" fontId="105" fillId="0" borderId="0"/>
    <xf numFmtId="0" fontId="105" fillId="0" borderId="0"/>
    <xf numFmtId="0" fontId="12" fillId="39" borderId="59"/>
    <xf numFmtId="0" fontId="19" fillId="39" borderId="59"/>
    <xf numFmtId="0" fontId="44" fillId="9" borderId="0"/>
    <xf numFmtId="9" fontId="105" fillId="0" borderId="0"/>
    <xf numFmtId="0" fontId="23" fillId="25" borderId="55"/>
    <xf numFmtId="0" fontId="27" fillId="25" borderId="0">
      <alignment horizontal="right"/>
    </xf>
    <xf numFmtId="0" fontId="45" fillId="37" borderId="0">
      <alignment horizontal="center"/>
    </xf>
    <xf numFmtId="0" fontId="46" fillId="36" borderId="55">
      <alignment horizontal="left" vertical="top" wrapText="1"/>
    </xf>
    <xf numFmtId="0" fontId="47" fillId="36" borderId="60">
      <alignment horizontal="left" vertical="top" wrapText="1"/>
    </xf>
    <xf numFmtId="0" fontId="46" fillId="36" borderId="61">
      <alignment horizontal="left" vertical="top" wrapText="1"/>
    </xf>
    <xf numFmtId="0" fontId="46" fillId="36" borderId="60">
      <alignment horizontal="left" vertical="top"/>
    </xf>
    <xf numFmtId="0" fontId="105" fillId="40" borderId="0">
      <alignment horizontal="left" vertical="center"/>
    </xf>
    <xf numFmtId="0" fontId="105" fillId="0" borderId="62">
      <alignment horizontal="left" vertical="center" wrapText="1" indent="1"/>
    </xf>
    <xf numFmtId="171" fontId="105" fillId="0" borderId="62">
      <alignment horizontal="right" vertical="center" wrapText="1"/>
    </xf>
    <xf numFmtId="0" fontId="105" fillId="0" borderId="0">
      <alignment horizontal="left" vertical="center" wrapText="1"/>
    </xf>
    <xf numFmtId="0" fontId="105" fillId="0" borderId="0">
      <alignment horizontal="left" vertical="center" wrapText="1" indent="1"/>
    </xf>
    <xf numFmtId="171" fontId="105" fillId="0" borderId="0">
      <alignment horizontal="right" vertical="center" wrapText="1"/>
    </xf>
    <xf numFmtId="172" fontId="105" fillId="0" borderId="0">
      <alignment horizontal="right" vertical="center" wrapText="1"/>
    </xf>
    <xf numFmtId="0" fontId="105" fillId="0" borderId="19">
      <alignment horizontal="left" vertical="center" wrapText="1"/>
    </xf>
    <xf numFmtId="0" fontId="105" fillId="0" borderId="19">
      <alignment horizontal="left" vertical="center" wrapText="1" indent="1"/>
    </xf>
    <xf numFmtId="171" fontId="105" fillId="0" borderId="19">
      <alignment horizontal="right" vertical="center" wrapText="1"/>
    </xf>
    <xf numFmtId="0" fontId="105" fillId="0" borderId="0">
      <alignment vertical="center" wrapText="1"/>
    </xf>
    <xf numFmtId="0" fontId="105" fillId="0" borderId="0"/>
    <xf numFmtId="0" fontId="105" fillId="0" borderId="0">
      <alignment vertical="center" wrapText="1"/>
    </xf>
    <xf numFmtId="0" fontId="105" fillId="0" borderId="0">
      <alignment vertical="center" wrapText="1"/>
    </xf>
    <xf numFmtId="0" fontId="105" fillId="0" borderId="0">
      <alignment horizontal="right" vertical="center"/>
    </xf>
    <xf numFmtId="0" fontId="48" fillId="0" borderId="0">
      <alignment horizontal="left" vertical="center" wrapText="1"/>
    </xf>
    <xf numFmtId="0" fontId="48" fillId="0" borderId="0">
      <alignment horizontal="left" vertical="center" wrapText="1"/>
    </xf>
    <xf numFmtId="0" fontId="49" fillId="0" borderId="0">
      <alignment vertical="center" wrapText="1"/>
    </xf>
    <xf numFmtId="0" fontId="105" fillId="0" borderId="20">
      <alignment horizontal="center" vertical="center" wrapText="1"/>
    </xf>
    <xf numFmtId="0" fontId="48" fillId="0" borderId="20">
      <alignment horizontal="center" vertical="center" wrapText="1"/>
    </xf>
    <xf numFmtId="0" fontId="48" fillId="0" borderId="20">
      <alignment horizontal="center" vertical="center" wrapText="1"/>
    </xf>
    <xf numFmtId="0" fontId="105" fillId="0" borderId="62">
      <alignment horizontal="left" vertical="center" wrapText="1"/>
    </xf>
    <xf numFmtId="0" fontId="19" fillId="0" borderId="0"/>
    <xf numFmtId="0" fontId="50" fillId="0" borderId="0"/>
    <xf numFmtId="0" fontId="105" fillId="0" borderId="0">
      <alignment horizontal="left" wrapText="1"/>
    </xf>
    <xf numFmtId="0" fontId="105" fillId="0" borderId="0">
      <alignment vertical="top"/>
    </xf>
    <xf numFmtId="0" fontId="51" fillId="0" borderId="21"/>
    <xf numFmtId="0" fontId="52" fillId="0" borderId="0"/>
    <xf numFmtId="0" fontId="53" fillId="0" borderId="0">
      <alignment horizontal="left" vertical="top"/>
    </xf>
    <xf numFmtId="0" fontId="26" fillId="25" borderId="0">
      <alignment horizontal="center"/>
    </xf>
    <xf numFmtId="0" fontId="55" fillId="0" borderId="0">
      <alignment vertical="top"/>
    </xf>
    <xf numFmtId="0" fontId="56" fillId="25" borderId="0"/>
    <xf numFmtId="0" fontId="58" fillId="0" borderId="7"/>
    <xf numFmtId="0" fontId="59" fillId="0" borderId="16"/>
    <xf numFmtId="0" fontId="60" fillId="0" borderId="8"/>
    <xf numFmtId="0" fontId="61" fillId="0" borderId="54"/>
    <xf numFmtId="0" fontId="63" fillId="21" borderId="63"/>
    <xf numFmtId="0" fontId="64" fillId="9" borderId="0"/>
    <xf numFmtId="0" fontId="65" fillId="10" borderId="0"/>
    <xf numFmtId="0" fontId="31" fillId="0" borderId="0"/>
    <xf numFmtId="0" fontId="66" fillId="0" borderId="0"/>
    <xf numFmtId="0" fontId="66" fillId="0" borderId="0"/>
    <xf numFmtId="0" fontId="126" fillId="0" borderId="0">
      <alignment vertical="top"/>
      <protection locked="0"/>
    </xf>
    <xf numFmtId="0" fontId="68" fillId="0" borderId="0"/>
    <xf numFmtId="164" fontId="103" fillId="24" borderId="26">
      <alignment horizontal="center" vertical="center"/>
    </xf>
    <xf numFmtId="0" fontId="96" fillId="0" borderId="0"/>
    <xf numFmtId="0" fontId="82" fillId="0" borderId="0"/>
    <xf numFmtId="0" fontId="96" fillId="0" borderId="0"/>
    <xf numFmtId="0" fontId="83" fillId="0" borderId="0"/>
    <xf numFmtId="0" fontId="83" fillId="0" borderId="0"/>
    <xf numFmtId="0" fontId="9" fillId="6" borderId="0"/>
    <xf numFmtId="0" fontId="96" fillId="0" borderId="0"/>
    <xf numFmtId="173" fontId="96" fillId="0" borderId="0"/>
    <xf numFmtId="0" fontId="96" fillId="0" borderId="0"/>
    <xf numFmtId="0" fontId="83" fillId="7" borderId="0"/>
    <xf numFmtId="173" fontId="105" fillId="0" borderId="0"/>
    <xf numFmtId="173" fontId="12" fillId="0" borderId="0"/>
    <xf numFmtId="0" fontId="96" fillId="0" borderId="0"/>
    <xf numFmtId="0" fontId="83" fillId="0" borderId="0"/>
    <xf numFmtId="0" fontId="87" fillId="0" borderId="0"/>
    <xf numFmtId="0" fontId="88" fillId="0" borderId="43"/>
    <xf numFmtId="0" fontId="2" fillId="0" borderId="1"/>
    <xf numFmtId="0" fontId="89" fillId="0" borderId="44"/>
    <xf numFmtId="0" fontId="89" fillId="0" borderId="0"/>
    <xf numFmtId="0" fontId="90" fillId="50" borderId="0"/>
    <xf numFmtId="0" fontId="91" fillId="0" borderId="0"/>
    <xf numFmtId="0" fontId="8" fillId="0" borderId="45"/>
    <xf numFmtId="0" fontId="9" fillId="51" borderId="0"/>
    <xf numFmtId="0" fontId="83" fillId="52" borderId="0"/>
    <xf numFmtId="0" fontId="83" fillId="53" borderId="0"/>
    <xf numFmtId="0" fontId="9" fillId="54" borderId="0"/>
    <xf numFmtId="0" fontId="83" fillId="55" borderId="0"/>
    <xf numFmtId="0" fontId="83" fillId="56" borderId="0"/>
    <xf numFmtId="0" fontId="9" fillId="57" borderId="0"/>
    <xf numFmtId="0" fontId="9" fillId="58" borderId="0"/>
    <xf numFmtId="0" fontId="83" fillId="59" borderId="0"/>
    <xf numFmtId="0" fontId="83" fillId="60" borderId="0"/>
    <xf numFmtId="0" fontId="9" fillId="61" borderId="0"/>
    <xf numFmtId="0" fontId="9" fillId="62" borderId="0"/>
    <xf numFmtId="0" fontId="83" fillId="63" borderId="0"/>
    <xf numFmtId="0" fontId="83" fillId="64" borderId="0"/>
    <xf numFmtId="0" fontId="9" fillId="7" borderId="0"/>
    <xf numFmtId="0" fontId="9" fillId="65" borderId="0"/>
    <xf numFmtId="0" fontId="83" fillId="66" borderId="0"/>
    <xf numFmtId="0" fontId="83" fillId="67" borderId="0"/>
    <xf numFmtId="0" fontId="9" fillId="68" borderId="0"/>
    <xf numFmtId="0" fontId="9" fillId="69" borderId="0"/>
    <xf numFmtId="0" fontId="83" fillId="70" borderId="0"/>
    <xf numFmtId="0" fontId="83" fillId="71" borderId="0"/>
    <xf numFmtId="0" fontId="9" fillId="72" borderId="0"/>
    <xf numFmtId="0" fontId="29" fillId="26" borderId="52">
      <protection locked="0"/>
    </xf>
    <xf numFmtId="0" fontId="12" fillId="8" borderId="0"/>
    <xf numFmtId="0" fontId="12" fillId="9" borderId="0"/>
    <xf numFmtId="0" fontId="12" fillId="10" borderId="0"/>
    <xf numFmtId="0" fontId="12" fillId="11" borderId="0"/>
    <xf numFmtId="0" fontId="12" fillId="27" borderId="0"/>
    <xf numFmtId="0" fontId="12" fillId="28" borderId="0"/>
    <xf numFmtId="0" fontId="12" fillId="12" borderId="0"/>
    <xf numFmtId="0" fontId="12" fillId="29" borderId="0"/>
    <xf numFmtId="0" fontId="12" fillId="13" borderId="0"/>
    <xf numFmtId="0" fontId="12" fillId="11" borderId="0"/>
    <xf numFmtId="0" fontId="12" fillId="12" borderId="0"/>
    <xf numFmtId="0" fontId="12" fillId="14" borderId="0"/>
    <xf numFmtId="0" fontId="20" fillId="15" borderId="0"/>
    <xf numFmtId="0" fontId="20" fillId="29" borderId="0"/>
    <xf numFmtId="0" fontId="20" fillId="13" borderId="0"/>
    <xf numFmtId="0" fontId="20" fillId="16" borderId="0"/>
    <xf numFmtId="0" fontId="20" fillId="30" borderId="0"/>
    <xf numFmtId="0" fontId="20" fillId="17" borderId="0"/>
    <xf numFmtId="0" fontId="92" fillId="21" borderId="56"/>
    <xf numFmtId="0" fontId="23" fillId="0" borderId="46"/>
    <xf numFmtId="0" fontId="93" fillId="0" borderId="15"/>
    <xf numFmtId="0" fontId="94" fillId="34" borderId="57"/>
    <xf numFmtId="0" fontId="20" fillId="18" borderId="0"/>
    <xf numFmtId="0" fontId="20" fillId="19" borderId="0"/>
    <xf numFmtId="0" fontId="20" fillId="20" borderId="0"/>
    <xf numFmtId="0" fontId="20" fillId="16" borderId="0"/>
    <xf numFmtId="0" fontId="20" fillId="30" borderId="0"/>
    <xf numFmtId="0" fontId="20" fillId="31" borderId="0"/>
    <xf numFmtId="43" fontId="105" fillId="0" borderId="0"/>
    <xf numFmtId="43" fontId="12" fillId="0" borderId="0"/>
    <xf numFmtId="174" fontId="105" fillId="0" borderId="0"/>
    <xf numFmtId="0" fontId="105" fillId="26" borderId="46"/>
    <xf numFmtId="0" fontId="32" fillId="25" borderId="46">
      <alignment horizontal="left"/>
    </xf>
    <xf numFmtId="0" fontId="105" fillId="25" borderId="46">
      <alignment horizontal="centerContinuous" wrapText="1"/>
    </xf>
    <xf numFmtId="0" fontId="23" fillId="25" borderId="47">
      <alignment wrapText="1"/>
    </xf>
    <xf numFmtId="0" fontId="23" fillId="25" borderId="48"/>
    <xf numFmtId="0" fontId="23" fillId="25" borderId="49">
      <alignment horizontal="center" wrapText="1"/>
    </xf>
    <xf numFmtId="0" fontId="43" fillId="38" borderId="0"/>
    <xf numFmtId="0" fontId="103" fillId="0" borderId="0"/>
    <xf numFmtId="0" fontId="12" fillId="39" borderId="59"/>
    <xf numFmtId="0" fontId="23" fillId="25" borderId="46"/>
    <xf numFmtId="0" fontId="46" fillId="36" borderId="46">
      <alignment horizontal="left" vertical="top" wrapText="1"/>
    </xf>
    <xf numFmtId="0" fontId="47" fillId="36" borderId="50">
      <alignment horizontal="left" vertical="top" wrapText="1"/>
    </xf>
    <xf numFmtId="0" fontId="46" fillId="36" borderId="51">
      <alignment horizontal="left" vertical="top" wrapText="1"/>
    </xf>
    <xf numFmtId="0" fontId="46" fillId="36" borderId="50">
      <alignment horizontal="left" vertical="top"/>
    </xf>
    <xf numFmtId="0" fontId="95" fillId="0" borderId="0"/>
    <xf numFmtId="0" fontId="54" fillId="0" borderId="0"/>
    <xf numFmtId="0" fontId="57" fillId="0" borderId="0"/>
    <xf numFmtId="0" fontId="58" fillId="0" borderId="7"/>
    <xf numFmtId="0" fontId="59" fillId="0" borderId="16"/>
    <xf numFmtId="0" fontId="60" fillId="0" borderId="8"/>
    <xf numFmtId="0" fontId="60" fillId="0" borderId="0"/>
    <xf numFmtId="0" fontId="57" fillId="0" borderId="0"/>
    <xf numFmtId="0" fontId="62" fillId="0" borderId="54"/>
    <xf numFmtId="0" fontId="96" fillId="0" borderId="0"/>
    <xf numFmtId="173" fontId="96" fillId="0" borderId="0"/>
    <xf numFmtId="0" fontId="23" fillId="32" borderId="52"/>
    <xf numFmtId="0" fontId="96" fillId="0" borderId="0"/>
    <xf numFmtId="0" fontId="97" fillId="50" borderId="0"/>
    <xf numFmtId="9" fontId="96" fillId="0" borderId="0"/>
    <xf numFmtId="0" fontId="8" fillId="0" borderId="54"/>
    <xf numFmtId="0" fontId="22" fillId="21" borderId="56"/>
    <xf numFmtId="0" fontId="23" fillId="0" borderId="55"/>
    <xf numFmtId="0" fontId="25" fillId="34" borderId="57"/>
    <xf numFmtId="0" fontId="25" fillId="34" borderId="57"/>
    <xf numFmtId="0" fontId="105" fillId="26" borderId="55"/>
    <xf numFmtId="0" fontId="32" fillId="25" borderId="55">
      <alignment horizontal="left"/>
    </xf>
    <xf numFmtId="0" fontId="36" fillId="28" borderId="56"/>
    <xf numFmtId="0" fontId="36" fillId="28" borderId="56"/>
    <xf numFmtId="0" fontId="105" fillId="25" borderId="55">
      <alignment horizontal="centerContinuous" wrapText="1"/>
    </xf>
    <xf numFmtId="0" fontId="23" fillId="25" borderId="58">
      <alignment wrapText="1"/>
    </xf>
    <xf numFmtId="0" fontId="12" fillId="39" borderId="59"/>
    <xf numFmtId="0" fontId="19" fillId="39" borderId="59"/>
    <xf numFmtId="0" fontId="23" fillId="25" borderId="55"/>
    <xf numFmtId="0" fontId="46" fillId="36" borderId="55">
      <alignment horizontal="left" vertical="top" wrapText="1"/>
    </xf>
    <xf numFmtId="0" fontId="47" fillId="36" borderId="60">
      <alignment horizontal="left" vertical="top" wrapText="1"/>
    </xf>
    <xf numFmtId="0" fontId="46" fillId="36" borderId="61">
      <alignment horizontal="left" vertical="top" wrapText="1"/>
    </xf>
    <xf numFmtId="0" fontId="46" fillId="36" borderId="60">
      <alignment horizontal="left" vertical="top"/>
    </xf>
    <xf numFmtId="0" fontId="105" fillId="0" borderId="62">
      <alignment horizontal="left" vertical="center" wrapText="1" indent="1"/>
    </xf>
    <xf numFmtId="171" fontId="105" fillId="0" borderId="62">
      <alignment horizontal="right" vertical="center" wrapText="1"/>
    </xf>
    <xf numFmtId="0" fontId="29" fillId="26" borderId="64">
      <protection locked="0"/>
    </xf>
    <xf numFmtId="0" fontId="105" fillId="0" borderId="62">
      <alignment horizontal="left" vertical="center" wrapText="1"/>
    </xf>
    <xf numFmtId="0" fontId="61" fillId="0" borderId="54"/>
    <xf numFmtId="0" fontId="62" fillId="0" borderId="54"/>
    <xf numFmtId="0" fontId="63" fillId="21" borderId="63"/>
    <xf numFmtId="0" fontId="92" fillId="21" borderId="56"/>
    <xf numFmtId="0" fontId="23" fillId="0" borderId="55"/>
    <xf numFmtId="0" fontId="94" fillId="34" borderId="57"/>
    <xf numFmtId="0" fontId="105" fillId="26" borderId="55"/>
    <xf numFmtId="0" fontId="32" fillId="25" borderId="55">
      <alignment horizontal="left"/>
    </xf>
    <xf numFmtId="0" fontId="105" fillId="25" borderId="55">
      <alignment horizontal="centerContinuous" wrapText="1"/>
    </xf>
    <xf numFmtId="0" fontId="23" fillId="25" borderId="58">
      <alignment wrapText="1"/>
    </xf>
    <xf numFmtId="0" fontId="12" fillId="39" borderId="59"/>
    <xf numFmtId="0" fontId="23" fillId="25" borderId="55"/>
    <xf numFmtId="0" fontId="46" fillId="36" borderId="55">
      <alignment horizontal="left" vertical="top" wrapText="1"/>
    </xf>
    <xf numFmtId="0" fontId="47" fillId="36" borderId="60">
      <alignment horizontal="left" vertical="top" wrapText="1"/>
    </xf>
    <xf numFmtId="0" fontId="46" fillId="36" borderId="61">
      <alignment horizontal="left" vertical="top" wrapText="1"/>
    </xf>
    <xf numFmtId="0" fontId="46" fillId="36" borderId="60">
      <alignment horizontal="left" vertical="top"/>
    </xf>
    <xf numFmtId="0" fontId="62" fillId="0" borderId="54"/>
    <xf numFmtId="0" fontId="96" fillId="0" borderId="0"/>
    <xf numFmtId="0" fontId="8" fillId="0" borderId="54"/>
    <xf numFmtId="43" fontId="105" fillId="0" borderId="0"/>
    <xf numFmtId="0" fontId="22" fillId="21" borderId="56"/>
    <xf numFmtId="0" fontId="23" fillId="0" borderId="55"/>
    <xf numFmtId="0" fontId="25" fillId="34" borderId="57"/>
    <xf numFmtId="43" fontId="105" fillId="0" borderId="0"/>
    <xf numFmtId="43" fontId="12" fillId="0" borderId="0"/>
    <xf numFmtId="0" fontId="25" fillId="34" borderId="57"/>
    <xf numFmtId="0" fontId="105" fillId="26" borderId="55"/>
    <xf numFmtId="0" fontId="32" fillId="25" borderId="55">
      <alignment horizontal="left"/>
    </xf>
    <xf numFmtId="0" fontId="36" fillId="28" borderId="56"/>
    <xf numFmtId="0" fontId="36" fillId="28" borderId="56"/>
    <xf numFmtId="0" fontId="105" fillId="25" borderId="55">
      <alignment horizontal="centerContinuous" wrapText="1"/>
    </xf>
    <xf numFmtId="0" fontId="23" fillId="25" borderId="58">
      <alignment wrapText="1"/>
    </xf>
    <xf numFmtId="0" fontId="12" fillId="39" borderId="59"/>
    <xf numFmtId="0" fontId="19" fillId="39" borderId="59"/>
    <xf numFmtId="0" fontId="23" fillId="25" borderId="55"/>
    <xf numFmtId="0" fontId="46" fillId="36" borderId="55">
      <alignment horizontal="left" vertical="top" wrapText="1"/>
    </xf>
    <xf numFmtId="0" fontId="47" fillId="36" borderId="60">
      <alignment horizontal="left" vertical="top" wrapText="1"/>
    </xf>
    <xf numFmtId="0" fontId="46" fillId="36" borderId="61">
      <alignment horizontal="left" vertical="top" wrapText="1"/>
    </xf>
    <xf numFmtId="0" fontId="46" fillId="36" borderId="60">
      <alignment horizontal="left" vertical="top"/>
    </xf>
    <xf numFmtId="0" fontId="105" fillId="0" borderId="62">
      <alignment horizontal="left" vertical="center" wrapText="1" indent="1"/>
    </xf>
    <xf numFmtId="171" fontId="105" fillId="0" borderId="62">
      <alignment horizontal="right" vertical="center" wrapText="1"/>
    </xf>
    <xf numFmtId="0" fontId="105" fillId="0" borderId="62">
      <alignment horizontal="left" vertical="center" wrapText="1"/>
    </xf>
    <xf numFmtId="0" fontId="61" fillId="0" borderId="54"/>
    <xf numFmtId="0" fontId="62" fillId="0" borderId="54"/>
    <xf numFmtId="0" fontId="63" fillId="21" borderId="63"/>
    <xf numFmtId="0" fontId="92" fillId="21" borderId="56"/>
    <xf numFmtId="0" fontId="23" fillId="0" borderId="55"/>
    <xf numFmtId="0" fontId="94" fillId="34" borderId="57"/>
    <xf numFmtId="43" fontId="105" fillId="0" borderId="0"/>
    <xf numFmtId="43" fontId="12" fillId="0" borderId="0"/>
    <xf numFmtId="0" fontId="105" fillId="26" borderId="55"/>
    <xf numFmtId="0" fontId="32" fillId="25" borderId="55">
      <alignment horizontal="left"/>
    </xf>
    <xf numFmtId="0" fontId="105" fillId="25" borderId="55">
      <alignment horizontal="centerContinuous" wrapText="1"/>
    </xf>
    <xf numFmtId="0" fontId="23" fillId="25" borderId="58">
      <alignment wrapText="1"/>
    </xf>
    <xf numFmtId="0" fontId="12" fillId="39" borderId="59"/>
    <xf numFmtId="0" fontId="23" fillId="25" borderId="55"/>
    <xf numFmtId="0" fontId="46" fillId="36" borderId="55">
      <alignment horizontal="left" vertical="top" wrapText="1"/>
    </xf>
    <xf numFmtId="0" fontId="47" fillId="36" borderId="60">
      <alignment horizontal="left" vertical="top" wrapText="1"/>
    </xf>
    <xf numFmtId="0" fontId="46" fillId="36" borderId="61">
      <alignment horizontal="left" vertical="top" wrapText="1"/>
    </xf>
    <xf numFmtId="0" fontId="46" fillId="36" borderId="60">
      <alignment horizontal="left" vertical="top"/>
    </xf>
    <xf numFmtId="0" fontId="62" fillId="0" borderId="54"/>
    <xf numFmtId="0" fontId="96" fillId="0" borderId="0"/>
    <xf numFmtId="0" fontId="23" fillId="32" borderId="64"/>
    <xf numFmtId="173" fontId="105" fillId="0" borderId="0"/>
    <xf numFmtId="173" fontId="105" fillId="0" borderId="0"/>
    <xf numFmtId="173" fontId="12" fillId="0" borderId="0"/>
    <xf numFmtId="173" fontId="12" fillId="0" borderId="0"/>
    <xf numFmtId="173" fontId="96" fillId="0" borderId="0"/>
    <xf numFmtId="173" fontId="96" fillId="0" borderId="0"/>
    <xf numFmtId="0" fontId="23" fillId="32" borderId="64"/>
    <xf numFmtId="0" fontId="29" fillId="26" borderId="64">
      <protection locked="0"/>
    </xf>
  </cellStyleXfs>
  <cellXfs count="320">
    <xf numFmtId="0" fontId="0" fillId="0" borderId="0" xfId="0"/>
    <xf numFmtId="0" fontId="0" fillId="23" borderId="0" xfId="0" applyFill="1"/>
    <xf numFmtId="0" fontId="2" fillId="23" borderId="0" xfId="204" applyFont="1" applyFill="1" applyBorder="1"/>
    <xf numFmtId="0" fontId="0" fillId="23" borderId="0" xfId="0" applyFill="1" applyAlignment="1">
      <alignment textRotation="90"/>
    </xf>
    <xf numFmtId="0" fontId="0" fillId="23" borderId="0" xfId="0" applyFill="1" applyAlignment="1">
      <alignment horizontal="center"/>
    </xf>
    <xf numFmtId="0" fontId="0" fillId="23" borderId="0" xfId="0" applyFill="1" applyAlignment="1">
      <alignment horizontal="center" textRotation="90" wrapText="1"/>
    </xf>
    <xf numFmtId="0" fontId="74" fillId="23" borderId="12" xfId="204" applyFont="1" applyFill="1" applyBorder="1"/>
    <xf numFmtId="0" fontId="77" fillId="23" borderId="0" xfId="204" applyFont="1" applyFill="1" applyBorder="1"/>
    <xf numFmtId="0" fontId="70" fillId="23" borderId="0" xfId="0" applyFont="1" applyFill="1" applyAlignment="1">
      <alignment horizontal="center"/>
    </xf>
    <xf numFmtId="0" fontId="70" fillId="23" borderId="0" xfId="0" applyFont="1" applyFill="1" applyAlignment="1">
      <alignment horizontal="center" wrapText="1"/>
    </xf>
    <xf numFmtId="1" fontId="69" fillId="0" borderId="0" xfId="0" applyNumberFormat="1" applyFont="1" applyAlignment="1">
      <alignment horizontal="right"/>
    </xf>
    <xf numFmtId="0" fontId="70" fillId="0" borderId="0" xfId="0" applyFont="1"/>
    <xf numFmtId="0" fontId="71" fillId="0" borderId="0" xfId="0" applyFont="1" applyAlignment="1">
      <alignment horizontal="center" vertical="center" wrapText="1"/>
    </xf>
    <xf numFmtId="0" fontId="74" fillId="23" borderId="12" xfId="204" applyFont="1" applyFill="1" applyBorder="1" applyAlignment="1">
      <alignment horizontal="left" indent="1"/>
    </xf>
    <xf numFmtId="0" fontId="77" fillId="23" borderId="0" xfId="204" applyFont="1" applyFill="1" applyBorder="1" applyAlignment="1">
      <alignment horizontal="left" indent="1"/>
    </xf>
    <xf numFmtId="0" fontId="70" fillId="23" borderId="0" xfId="0" applyFont="1" applyFill="1" applyAlignment="1">
      <alignment horizontal="left" indent="1"/>
    </xf>
    <xf numFmtId="0" fontId="70" fillId="0" borderId="0" xfId="0" applyFont="1" applyAlignment="1">
      <alignment horizontal="left" indent="1"/>
    </xf>
    <xf numFmtId="0" fontId="71" fillId="0" borderId="0" xfId="0" applyFont="1" applyAlignment="1">
      <alignment horizontal="left" indent="1"/>
    </xf>
    <xf numFmtId="0" fontId="71" fillId="0" borderId="0" xfId="0" applyFont="1" applyAlignment="1">
      <alignment horizontal="left" vertical="center" indent="1"/>
    </xf>
    <xf numFmtId="0" fontId="70" fillId="0" borderId="0" xfId="0" applyFont="1" applyAlignment="1">
      <alignment horizontal="center" textRotation="90" wrapText="1"/>
    </xf>
    <xf numFmtId="0" fontId="69" fillId="23" borderId="0" xfId="0" applyFont="1" applyFill="1" applyAlignment="1">
      <alignment horizontal="center" vertical="center"/>
    </xf>
    <xf numFmtId="1" fontId="69" fillId="0" borderId="0" xfId="0" applyNumberFormat="1" applyFont="1" applyAlignment="1">
      <alignment horizontal="center" vertical="center"/>
    </xf>
    <xf numFmtId="0" fontId="69" fillId="23" borderId="0" xfId="0" applyFont="1" applyFill="1" applyAlignment="1">
      <alignment horizontal="center"/>
    </xf>
    <xf numFmtId="0" fontId="69" fillId="0" borderId="0" xfId="0" applyFont="1" applyAlignment="1">
      <alignment horizontal="center"/>
    </xf>
    <xf numFmtId="0" fontId="0" fillId="0" borderId="0" xfId="0" applyAlignment="1">
      <alignment textRotation="90"/>
    </xf>
    <xf numFmtId="0" fontId="0" fillId="0" borderId="0" xfId="0" applyAlignment="1">
      <alignment horizontal="center"/>
    </xf>
    <xf numFmtId="2" fontId="0" fillId="0" borderId="0" xfId="0" applyNumberFormat="1"/>
    <xf numFmtId="9" fontId="0" fillId="0" borderId="0" xfId="37" applyFont="1"/>
    <xf numFmtId="164" fontId="0" fillId="0" borderId="0" xfId="0" applyNumberFormat="1"/>
    <xf numFmtId="0" fontId="70" fillId="42" borderId="0" xfId="0" applyFont="1" applyFill="1" applyAlignment="1">
      <alignment horizontal="left" indent="1"/>
    </xf>
    <xf numFmtId="0" fontId="70" fillId="42" borderId="0" xfId="0" applyFont="1" applyFill="1" applyAlignment="1">
      <alignment horizontal="center"/>
    </xf>
    <xf numFmtId="0" fontId="70" fillId="42" borderId="0" xfId="61" applyFont="1" applyFill="1" applyAlignment="1">
      <alignment horizontal="center" textRotation="90" wrapText="1"/>
    </xf>
    <xf numFmtId="0" fontId="70" fillId="42" borderId="0" xfId="52" applyFont="1" applyFill="1" applyAlignment="1">
      <alignment horizontal="center" textRotation="90" wrapText="1"/>
    </xf>
    <xf numFmtId="0" fontId="76" fillId="42" borderId="0" xfId="71" applyFont="1" applyFill="1" applyAlignment="1">
      <alignment horizontal="center" textRotation="90" wrapText="1"/>
    </xf>
    <xf numFmtId="0" fontId="76" fillId="42" borderId="0" xfId="90" applyFont="1" applyFill="1" applyAlignment="1">
      <alignment horizontal="center" textRotation="90" wrapText="1"/>
    </xf>
    <xf numFmtId="9" fontId="23" fillId="22" borderId="18" xfId="37" applyFont="1" applyFill="1" applyBorder="1" applyAlignment="1">
      <alignment horizontal="center"/>
    </xf>
    <xf numFmtId="0" fontId="79" fillId="23" borderId="0" xfId="0" applyFont="1" applyFill="1"/>
    <xf numFmtId="0" fontId="73" fillId="0" borderId="18" xfId="0" applyFont="1" applyBorder="1" applyAlignment="1">
      <alignment horizontal="left" vertical="top" wrapText="1" indent="1"/>
    </xf>
    <xf numFmtId="0" fontId="70" fillId="22" borderId="0" xfId="0" applyFont="1" applyFill="1" applyAlignment="1">
      <alignment horizontal="center" textRotation="90" wrapText="1"/>
    </xf>
    <xf numFmtId="0" fontId="0" fillId="22" borderId="0" xfId="0" applyFill="1" applyAlignment="1">
      <alignment horizontal="center" textRotation="90" wrapText="1"/>
    </xf>
    <xf numFmtId="0" fontId="77" fillId="23" borderId="0" xfId="204" applyFont="1" applyFill="1" applyBorder="1" applyAlignment="1">
      <alignment horizontal="left" vertical="center"/>
    </xf>
    <xf numFmtId="3" fontId="72" fillId="23" borderId="0" xfId="0" applyNumberFormat="1" applyFont="1" applyFill="1" applyAlignment="1">
      <alignment horizontal="center"/>
    </xf>
    <xf numFmtId="3" fontId="72" fillId="22" borderId="0" xfId="0" applyNumberFormat="1" applyFont="1" applyFill="1" applyAlignment="1">
      <alignment horizontal="center"/>
    </xf>
    <xf numFmtId="0" fontId="11" fillId="23" borderId="0" xfId="0" applyFont="1" applyFill="1"/>
    <xf numFmtId="14" fontId="0" fillId="0" borderId="0" xfId="0" applyNumberFormat="1"/>
    <xf numFmtId="0" fontId="75" fillId="0" borderId="0" xfId="0" applyFont="1" applyAlignment="1">
      <alignment horizontal="left" indent="1"/>
    </xf>
    <xf numFmtId="0" fontId="37" fillId="23" borderId="13" xfId="204" applyFont="1" applyFill="1" applyBorder="1" applyAlignment="1">
      <alignment horizontal="center" vertical="center" wrapText="1"/>
    </xf>
    <xf numFmtId="0" fontId="37" fillId="23" borderId="13" xfId="203" applyFont="1" applyFill="1" applyBorder="1" applyAlignment="1">
      <alignment horizontal="center" vertical="center" wrapText="1"/>
    </xf>
    <xf numFmtId="0" fontId="10" fillId="23" borderId="13" xfId="205" applyFont="1" applyFill="1" applyBorder="1" applyAlignment="1">
      <alignment horizontal="center" vertical="center" wrapText="1"/>
    </xf>
    <xf numFmtId="0" fontId="1" fillId="23" borderId="0" xfId="220" applyFont="1" applyFill="1"/>
    <xf numFmtId="0" fontId="6" fillId="23" borderId="0" xfId="221" applyFont="1" applyFill="1"/>
    <xf numFmtId="1" fontId="18" fillId="24" borderId="27" xfId="220" applyNumberFormat="1" applyFont="1" applyFill="1" applyBorder="1" applyAlignment="1">
      <alignment horizontal="center" vertical="center"/>
    </xf>
    <xf numFmtId="164" fontId="81" fillId="24" borderId="32" xfId="220" applyNumberFormat="1" applyFont="1" applyFill="1" applyBorder="1" applyAlignment="1">
      <alignment horizontal="center" vertical="center"/>
    </xf>
    <xf numFmtId="164" fontId="18" fillId="24" borderId="11" xfId="220" applyNumberFormat="1" applyFont="1" applyFill="1" applyBorder="1" applyAlignment="1">
      <alignment horizontal="center" vertical="center"/>
    </xf>
    <xf numFmtId="164" fontId="18" fillId="24" borderId="25" xfId="220" applyNumberFormat="1" applyFont="1" applyFill="1" applyBorder="1" applyAlignment="1">
      <alignment horizontal="center" vertical="center"/>
    </xf>
    <xf numFmtId="0" fontId="74" fillId="23" borderId="10" xfId="220" applyFont="1" applyFill="1" applyBorder="1" applyAlignment="1">
      <alignment horizontal="left" indent="1"/>
    </xf>
    <xf numFmtId="0" fontId="74" fillId="23" borderId="29" xfId="204" applyFont="1" applyFill="1" applyBorder="1"/>
    <xf numFmtId="0" fontId="84" fillId="23" borderId="0" xfId="220" applyFont="1" applyFill="1"/>
    <xf numFmtId="0" fontId="85" fillId="43" borderId="0" xfId="32" applyFont="1" applyFill="1"/>
    <xf numFmtId="0" fontId="86" fillId="49" borderId="30" xfId="203" applyFont="1" applyFill="1" applyBorder="1" applyAlignment="1">
      <alignment horizontal="center" textRotation="90" wrapText="1"/>
    </xf>
    <xf numFmtId="14" fontId="0" fillId="0" borderId="33" xfId="0" applyNumberFormat="1" applyBorder="1"/>
    <xf numFmtId="0" fontId="0" fillId="0" borderId="33" xfId="0" applyBorder="1"/>
    <xf numFmtId="0" fontId="70" fillId="23" borderId="0" xfId="0" applyFont="1" applyFill="1"/>
    <xf numFmtId="0" fontId="37" fillId="23" borderId="30" xfId="204" applyFont="1" applyFill="1" applyBorder="1" applyAlignment="1">
      <alignment horizontal="center" textRotation="90" wrapText="1"/>
    </xf>
    <xf numFmtId="0" fontId="98" fillId="23" borderId="10" xfId="220" applyFont="1" applyFill="1" applyBorder="1" applyAlignment="1">
      <alignment horizontal="left" indent="1"/>
    </xf>
    <xf numFmtId="1" fontId="99" fillId="24" borderId="53" xfId="220" applyNumberFormat="1" applyFont="1" applyFill="1" applyBorder="1" applyAlignment="1">
      <alignment horizontal="center" vertical="center"/>
    </xf>
    <xf numFmtId="164" fontId="99" fillId="24" borderId="11" xfId="220" applyNumberFormat="1" applyFont="1" applyFill="1" applyBorder="1" applyAlignment="1">
      <alignment horizontal="center" vertical="center"/>
    </xf>
    <xf numFmtId="0" fontId="102" fillId="23" borderId="10" xfId="220" applyFont="1" applyFill="1" applyBorder="1" applyAlignment="1">
      <alignment horizontal="left" indent="1"/>
    </xf>
    <xf numFmtId="1" fontId="103" fillId="24" borderId="53" xfId="220" applyNumberFormat="1" applyFont="1" applyFill="1" applyBorder="1" applyAlignment="1">
      <alignment horizontal="center" vertical="center"/>
    </xf>
    <xf numFmtId="164" fontId="103" fillId="24" borderId="11" xfId="220" applyNumberFormat="1" applyFont="1" applyFill="1" applyBorder="1" applyAlignment="1">
      <alignment horizontal="center" vertical="center"/>
    </xf>
    <xf numFmtId="0" fontId="106" fillId="22" borderId="0" xfId="0" applyFont="1" applyFill="1" applyAlignment="1">
      <alignment horizontal="right" wrapText="1"/>
    </xf>
    <xf numFmtId="0" fontId="107" fillId="23" borderId="46" xfId="0" applyFont="1" applyFill="1" applyBorder="1" applyAlignment="1">
      <alignment horizontal="left" wrapText="1" indent="1"/>
    </xf>
    <xf numFmtId="3" fontId="23" fillId="22" borderId="0" xfId="71" applyNumberFormat="1" applyFont="1" applyFill="1" applyAlignment="1">
      <alignment horizontal="center"/>
    </xf>
    <xf numFmtId="9" fontId="23" fillId="22" borderId="0" xfId="37" applyFont="1" applyFill="1" applyAlignment="1">
      <alignment horizontal="center"/>
    </xf>
    <xf numFmtId="3" fontId="23" fillId="22" borderId="0" xfId="61" applyNumberFormat="1" applyFont="1" applyFill="1" applyAlignment="1">
      <alignment horizontal="center"/>
    </xf>
    <xf numFmtId="3" fontId="23" fillId="22" borderId="0" xfId="52" applyNumberFormat="1" applyFont="1" applyFill="1" applyAlignment="1">
      <alignment horizontal="center"/>
    </xf>
    <xf numFmtId="3" fontId="23" fillId="22" borderId="0" xfId="90" applyNumberFormat="1" applyFont="1" applyFill="1" applyAlignment="1">
      <alignment horizontal="center"/>
    </xf>
    <xf numFmtId="10" fontId="23" fillId="22" borderId="0" xfId="37" applyNumberFormat="1" applyFont="1" applyFill="1" applyAlignment="1">
      <alignment horizontal="center"/>
    </xf>
    <xf numFmtId="165" fontId="23" fillId="22" borderId="0" xfId="61" applyNumberFormat="1" applyFont="1" applyFill="1" applyAlignment="1">
      <alignment horizontal="center"/>
    </xf>
    <xf numFmtId="9" fontId="23" fillId="22" borderId="0" xfId="163" applyFont="1" applyFill="1" applyAlignment="1">
      <alignment horizontal="center"/>
    </xf>
    <xf numFmtId="2" fontId="23" fillId="22" borderId="0" xfId="163" applyNumberFormat="1" applyFont="1" applyFill="1" applyAlignment="1">
      <alignment horizontal="center"/>
    </xf>
    <xf numFmtId="165" fontId="23" fillId="22" borderId="0" xfId="13" applyNumberFormat="1" applyFont="1" applyFill="1" applyAlignment="1">
      <alignment horizontal="center"/>
    </xf>
    <xf numFmtId="0" fontId="10" fillId="23" borderId="55" xfId="205" applyFont="1" applyFill="1" applyBorder="1" applyAlignment="1">
      <alignment horizontal="center" vertical="center" wrapText="1"/>
    </xf>
    <xf numFmtId="3" fontId="23" fillId="22" borderId="0" xfId="13" applyNumberFormat="1" applyFont="1" applyFill="1" applyAlignment="1">
      <alignment horizontal="center"/>
    </xf>
    <xf numFmtId="14" fontId="106" fillId="22" borderId="0" xfId="0" applyNumberFormat="1" applyFont="1" applyFill="1" applyAlignment="1">
      <alignment horizontal="right" wrapText="1"/>
    </xf>
    <xf numFmtId="0" fontId="108" fillId="23" borderId="30" xfId="203" applyFont="1" applyFill="1" applyBorder="1" applyAlignment="1">
      <alignment horizontal="center" textRotation="90" wrapText="1"/>
    </xf>
    <xf numFmtId="0" fontId="108" fillId="73" borderId="30" xfId="203" applyFont="1" applyFill="1" applyBorder="1" applyAlignment="1">
      <alignment horizontal="center" textRotation="90" wrapText="1"/>
    </xf>
    <xf numFmtId="0" fontId="80" fillId="23" borderId="0" xfId="232" applyFont="1" applyFill="1" applyBorder="1" applyAlignment="1" applyProtection="1">
      <alignment horizontal="center" textRotation="90" wrapText="1"/>
      <protection locked="0"/>
    </xf>
    <xf numFmtId="0" fontId="110" fillId="23" borderId="30" xfId="204" applyFont="1" applyFill="1" applyBorder="1" applyAlignment="1">
      <alignment horizontal="center" textRotation="90" wrapText="1"/>
    </xf>
    <xf numFmtId="0" fontId="109" fillId="75" borderId="30" xfId="204" applyFont="1" applyFill="1" applyBorder="1" applyAlignment="1">
      <alignment horizontal="center" textRotation="90" wrapText="1"/>
    </xf>
    <xf numFmtId="0" fontId="111" fillId="23" borderId="30" xfId="204" applyFont="1" applyFill="1" applyBorder="1" applyAlignment="1">
      <alignment horizontal="center" textRotation="90" wrapText="1"/>
    </xf>
    <xf numFmtId="0" fontId="112" fillId="87" borderId="30" xfId="203" applyFont="1" applyFill="1" applyBorder="1" applyAlignment="1">
      <alignment horizontal="center" textRotation="90" wrapText="1"/>
    </xf>
    <xf numFmtId="0" fontId="113" fillId="23" borderId="30" xfId="204" applyFont="1" applyFill="1" applyBorder="1" applyAlignment="1">
      <alignment horizontal="center" textRotation="90" wrapText="1"/>
    </xf>
    <xf numFmtId="0" fontId="76" fillId="88" borderId="24" xfId="91" applyFont="1" applyFill="1" applyBorder="1" applyAlignment="1">
      <alignment horizontal="center" textRotation="90" wrapText="1"/>
    </xf>
    <xf numFmtId="0" fontId="76" fillId="89" borderId="23" xfId="72" applyFont="1" applyFill="1" applyBorder="1" applyAlignment="1">
      <alignment horizontal="center" textRotation="90" wrapText="1"/>
    </xf>
    <xf numFmtId="0" fontId="70" fillId="90" borderId="23" xfId="62" applyFont="1" applyFill="1" applyBorder="1" applyAlignment="1">
      <alignment horizontal="center" textRotation="90" wrapText="1"/>
    </xf>
    <xf numFmtId="0" fontId="70" fillId="91" borderId="23" xfId="62" applyFont="1" applyFill="1" applyBorder="1" applyAlignment="1">
      <alignment horizontal="center" textRotation="90" wrapText="1"/>
    </xf>
    <xf numFmtId="0" fontId="76" fillId="81" borderId="22" xfId="93" applyFont="1" applyFill="1" applyBorder="1" applyAlignment="1">
      <alignment horizontal="center" textRotation="90" wrapText="1"/>
    </xf>
    <xf numFmtId="0" fontId="75" fillId="82" borderId="24" xfId="92" applyFont="1" applyFill="1" applyBorder="1" applyAlignment="1">
      <alignment horizontal="center" textRotation="90" wrapText="1"/>
    </xf>
    <xf numFmtId="0" fontId="10" fillId="83" borderId="22" xfId="73" applyFont="1" applyFill="1" applyBorder="1" applyAlignment="1">
      <alignment horizontal="center" textRotation="90" wrapText="1"/>
    </xf>
    <xf numFmtId="0" fontId="10" fillId="83" borderId="24" xfId="73" applyFont="1" applyFill="1" applyBorder="1" applyAlignment="1">
      <alignment horizontal="center" textRotation="90" wrapText="1"/>
    </xf>
    <xf numFmtId="0" fontId="10" fillId="83" borderId="28" xfId="73" applyFont="1" applyFill="1" applyBorder="1" applyAlignment="1">
      <alignment horizontal="center" textRotation="90" wrapText="1"/>
    </xf>
    <xf numFmtId="0" fontId="76" fillId="76" borderId="28" xfId="90" applyFont="1" applyFill="1" applyBorder="1" applyAlignment="1">
      <alignment horizontal="center" textRotation="90" wrapText="1"/>
    </xf>
    <xf numFmtId="0" fontId="75" fillId="77" borderId="28" xfId="61" applyFont="1" applyFill="1" applyBorder="1" applyAlignment="1">
      <alignment horizontal="center" textRotation="90" wrapText="1"/>
    </xf>
    <xf numFmtId="0" fontId="75" fillId="77" borderId="28" xfId="9" applyFont="1" applyFill="1" applyBorder="1" applyAlignment="1">
      <alignment horizontal="center" textRotation="90" wrapText="1"/>
    </xf>
    <xf numFmtId="0" fontId="70" fillId="78" borderId="28" xfId="9" applyFont="1" applyFill="1" applyBorder="1" applyAlignment="1">
      <alignment horizontal="center" textRotation="90" wrapText="1"/>
    </xf>
    <xf numFmtId="0" fontId="70" fillId="78" borderId="28" xfId="61" applyFont="1" applyFill="1" applyBorder="1" applyAlignment="1">
      <alignment horizontal="center" textRotation="90" wrapText="1"/>
    </xf>
    <xf numFmtId="0" fontId="70" fillId="79" borderId="31" xfId="9" applyFont="1" applyFill="1" applyBorder="1" applyAlignment="1">
      <alignment horizontal="center" textRotation="90" wrapText="1"/>
    </xf>
    <xf numFmtId="0" fontId="70" fillId="79" borderId="28" xfId="61" applyFont="1" applyFill="1" applyBorder="1" applyAlignment="1">
      <alignment horizontal="center" textRotation="90" wrapText="1"/>
    </xf>
    <xf numFmtId="166" fontId="70" fillId="48" borderId="28" xfId="5" applyNumberFormat="1" applyFont="1" applyFill="1" applyBorder="1" applyAlignment="1">
      <alignment horizontal="center" textRotation="90" wrapText="1"/>
    </xf>
    <xf numFmtId="166" fontId="70" fillId="48" borderId="28" xfId="52" applyNumberFormat="1" applyFont="1" applyFill="1" applyBorder="1" applyAlignment="1">
      <alignment horizontal="center" textRotation="90" wrapText="1"/>
    </xf>
    <xf numFmtId="0" fontId="10" fillId="23" borderId="46" xfId="61" applyFont="1" applyFill="1" applyBorder="1" applyAlignment="1">
      <alignment horizontal="center" textRotation="90" wrapText="1"/>
    </xf>
    <xf numFmtId="0" fontId="37" fillId="23" borderId="46" xfId="90" applyFont="1" applyFill="1" applyBorder="1" applyAlignment="1">
      <alignment horizontal="center" textRotation="90" wrapText="1"/>
    </xf>
    <xf numFmtId="0" fontId="37" fillId="23" borderId="46" xfId="61" applyFont="1" applyFill="1" applyBorder="1" applyAlignment="1">
      <alignment horizontal="center" textRotation="90" wrapText="1"/>
    </xf>
    <xf numFmtId="0" fontId="37" fillId="23" borderId="46" xfId="9" applyFont="1" applyFill="1" applyBorder="1" applyAlignment="1">
      <alignment horizontal="center" textRotation="90" wrapText="1"/>
    </xf>
    <xf numFmtId="0" fontId="37" fillId="23" borderId="46" xfId="203" applyFont="1" applyFill="1" applyBorder="1" applyAlignment="1">
      <alignment horizontal="center" textRotation="90" wrapText="1"/>
    </xf>
    <xf numFmtId="0" fontId="10" fillId="23" borderId="46" xfId="73" applyFont="1" applyFill="1" applyBorder="1" applyAlignment="1">
      <alignment horizontal="center" textRotation="90" wrapText="1"/>
    </xf>
    <xf numFmtId="0" fontId="37" fillId="23" borderId="46" xfId="91" applyFont="1" applyFill="1" applyBorder="1" applyAlignment="1">
      <alignment horizontal="center" textRotation="90" wrapText="1"/>
    </xf>
    <xf numFmtId="0" fontId="37" fillId="23" borderId="46" xfId="72" applyFont="1" applyFill="1" applyBorder="1" applyAlignment="1">
      <alignment horizontal="center" textRotation="90" wrapText="1"/>
    </xf>
    <xf numFmtId="0" fontId="10" fillId="23" borderId="46" xfId="62" applyFont="1" applyFill="1" applyBorder="1" applyAlignment="1">
      <alignment horizontal="center" textRotation="90" wrapText="1"/>
    </xf>
    <xf numFmtId="0" fontId="10" fillId="23" borderId="46" xfId="205" applyFont="1" applyFill="1" applyBorder="1" applyAlignment="1">
      <alignment horizontal="center" textRotation="90" wrapText="1"/>
    </xf>
    <xf numFmtId="0" fontId="75" fillId="74" borderId="18" xfId="0" applyFont="1" applyFill="1" applyBorder="1" applyAlignment="1">
      <alignment horizontal="left" vertical="top" wrapText="1" indent="1"/>
    </xf>
    <xf numFmtId="0" fontId="114" fillId="23" borderId="30" xfId="203" applyFont="1" applyFill="1" applyBorder="1" applyAlignment="1">
      <alignment horizontal="center" textRotation="90" wrapText="1"/>
    </xf>
    <xf numFmtId="1" fontId="18" fillId="24" borderId="53" xfId="220" applyNumberFormat="1" applyFont="1" applyFill="1" applyBorder="1" applyAlignment="1">
      <alignment horizontal="center" vertical="center"/>
    </xf>
    <xf numFmtId="14" fontId="0" fillId="23" borderId="0" xfId="0" applyNumberFormat="1" applyFill="1"/>
    <xf numFmtId="0" fontId="76" fillId="43" borderId="65" xfId="0" applyFont="1" applyFill="1" applyBorder="1" applyAlignment="1">
      <alignment horizontal="center"/>
    </xf>
    <xf numFmtId="0" fontId="73" fillId="0" borderId="55" xfId="0" applyFont="1" applyBorder="1" applyAlignment="1">
      <alignment horizontal="left" vertical="top" wrapText="1" indent="1"/>
    </xf>
    <xf numFmtId="0" fontId="75" fillId="46" borderId="55" xfId="0" applyFont="1" applyFill="1" applyBorder="1" applyAlignment="1">
      <alignment horizontal="left" vertical="top" wrapText="1" indent="1"/>
    </xf>
    <xf numFmtId="0" fontId="75" fillId="84" borderId="55" xfId="0" applyFont="1" applyFill="1" applyBorder="1" applyAlignment="1">
      <alignment horizontal="left" vertical="top" wrapText="1" indent="1"/>
    </xf>
    <xf numFmtId="0" fontId="67" fillId="0" borderId="55" xfId="213" applyFont="1" applyBorder="1" applyAlignment="1" applyProtection="1">
      <alignment horizontal="left" vertical="top" wrapText="1" indent="1"/>
    </xf>
    <xf numFmtId="1" fontId="18" fillId="24" borderId="66" xfId="220" applyNumberFormat="1" applyFont="1" applyFill="1" applyBorder="1" applyAlignment="1">
      <alignment horizontal="center" vertical="center"/>
    </xf>
    <xf numFmtId="1" fontId="99" fillId="24" borderId="66" xfId="220" applyNumberFormat="1" applyFont="1" applyFill="1" applyBorder="1" applyAlignment="1">
      <alignment horizontal="center" vertical="center"/>
    </xf>
    <xf numFmtId="1" fontId="103" fillId="24" borderId="66" xfId="220" applyNumberFormat="1" applyFont="1" applyFill="1" applyBorder="1" applyAlignment="1">
      <alignment horizontal="center" vertical="center"/>
    </xf>
    <xf numFmtId="164" fontId="80" fillId="23" borderId="67" xfId="0" applyNumberFormat="1" applyFont="1" applyFill="1" applyBorder="1" applyAlignment="1">
      <alignment horizontal="center"/>
    </xf>
    <xf numFmtId="0" fontId="115" fillId="23" borderId="0" xfId="0" applyFont="1" applyFill="1" applyAlignment="1">
      <alignment horizontal="center" vertical="center"/>
    </xf>
    <xf numFmtId="0" fontId="0" fillId="23" borderId="0" xfId="0" applyFill="1" applyAlignment="1">
      <alignment vertical="top"/>
    </xf>
    <xf numFmtId="0" fontId="117" fillId="23" borderId="0" xfId="0" applyFont="1" applyFill="1"/>
    <xf numFmtId="0" fontId="122" fillId="23" borderId="0" xfId="204" applyFont="1" applyFill="1" applyBorder="1"/>
    <xf numFmtId="14" fontId="117" fillId="23" borderId="0" xfId="0" applyNumberFormat="1" applyFont="1" applyFill="1"/>
    <xf numFmtId="0" fontId="70" fillId="23" borderId="0" xfId="220" applyFont="1" applyFill="1"/>
    <xf numFmtId="14" fontId="70" fillId="23" borderId="0" xfId="0" applyNumberFormat="1" applyFont="1" applyFill="1"/>
    <xf numFmtId="14" fontId="37" fillId="23" borderId="0" xfId="204" applyNumberFormat="1" applyFont="1" applyFill="1" applyBorder="1" applyAlignment="1">
      <alignment horizontal="center" textRotation="90"/>
    </xf>
    <xf numFmtId="0" fontId="121" fillId="43" borderId="0" xfId="32" applyFont="1" applyFill="1" applyAlignment="1">
      <alignment horizontal="left" indent="1"/>
    </xf>
    <xf numFmtId="0" fontId="37" fillId="94" borderId="46" xfId="204" applyFont="1" applyFill="1" applyBorder="1" applyAlignment="1">
      <alignment horizontal="center" textRotation="90" wrapText="1"/>
    </xf>
    <xf numFmtId="164" fontId="81" fillId="23" borderId="68" xfId="220" applyNumberFormat="1" applyFont="1" applyFill="1" applyBorder="1" applyAlignment="1">
      <alignment horizontal="center" vertical="center"/>
    </xf>
    <xf numFmtId="1" fontId="18" fillId="23" borderId="68" xfId="220" applyNumberFormat="1" applyFont="1" applyFill="1" applyBorder="1" applyAlignment="1">
      <alignment horizontal="center" vertical="center"/>
    </xf>
    <xf numFmtId="164" fontId="80" fillId="23" borderId="68" xfId="0" applyNumberFormat="1" applyFont="1" applyFill="1" applyBorder="1" applyAlignment="1">
      <alignment horizontal="center"/>
    </xf>
    <xf numFmtId="164" fontId="18" fillId="23" borderId="68" xfId="220" applyNumberFormat="1" applyFont="1" applyFill="1" applyBorder="1" applyAlignment="1">
      <alignment horizontal="center" vertical="center"/>
    </xf>
    <xf numFmtId="0" fontId="74" fillId="23" borderId="69" xfId="220" applyFont="1" applyFill="1" applyBorder="1" applyAlignment="1">
      <alignment horizontal="left" indent="1"/>
    </xf>
    <xf numFmtId="0" fontId="74" fillId="23" borderId="70" xfId="220" applyFont="1" applyFill="1" applyBorder="1" applyAlignment="1">
      <alignment horizontal="left" indent="1"/>
    </xf>
    <xf numFmtId="0" fontId="74" fillId="23" borderId="71" xfId="220" applyFont="1" applyFill="1" applyBorder="1" applyAlignment="1">
      <alignment horizontal="left" indent="1"/>
    </xf>
    <xf numFmtId="0" fontId="70" fillId="23" borderId="72" xfId="220" applyFont="1" applyFill="1" applyBorder="1"/>
    <xf numFmtId="14" fontId="70" fillId="23" borderId="73" xfId="0" applyNumberFormat="1" applyFont="1" applyFill="1" applyBorder="1"/>
    <xf numFmtId="0" fontId="74" fillId="23" borderId="74" xfId="220" applyFont="1" applyFill="1" applyBorder="1" applyAlignment="1">
      <alignment horizontal="left" indent="1"/>
    </xf>
    <xf numFmtId="0" fontId="74" fillId="23" borderId="75" xfId="220" applyFont="1" applyFill="1" applyBorder="1" applyAlignment="1">
      <alignment horizontal="left" indent="1"/>
    </xf>
    <xf numFmtId="0" fontId="74" fillId="23" borderId="72" xfId="220" applyFont="1" applyFill="1" applyBorder="1" applyAlignment="1">
      <alignment horizontal="left" indent="1"/>
    </xf>
    <xf numFmtId="0" fontId="74" fillId="23" borderId="76" xfId="220" applyFont="1" applyFill="1" applyBorder="1" applyAlignment="1">
      <alignment horizontal="left" indent="1"/>
    </xf>
    <xf numFmtId="0" fontId="74" fillId="23" borderId="77" xfId="220" applyFont="1" applyFill="1" applyBorder="1" applyAlignment="1">
      <alignment horizontal="left" indent="1"/>
    </xf>
    <xf numFmtId="0" fontId="74" fillId="23" borderId="78" xfId="220" applyFont="1" applyFill="1" applyBorder="1" applyAlignment="1">
      <alignment horizontal="left" indent="1"/>
    </xf>
    <xf numFmtId="0" fontId="70" fillId="23" borderId="69" xfId="220" applyFont="1" applyFill="1" applyBorder="1"/>
    <xf numFmtId="164" fontId="80" fillId="23" borderId="80" xfId="0" applyNumberFormat="1" applyFont="1" applyFill="1" applyBorder="1" applyAlignment="1">
      <alignment horizontal="center"/>
    </xf>
    <xf numFmtId="164" fontId="81" fillId="23" borderId="80" xfId="220" applyNumberFormat="1" applyFont="1" applyFill="1" applyBorder="1" applyAlignment="1">
      <alignment horizontal="center" vertical="center"/>
    </xf>
    <xf numFmtId="1" fontId="18" fillId="23" borderId="80" xfId="220" applyNumberFormat="1" applyFont="1" applyFill="1" applyBorder="1" applyAlignment="1">
      <alignment horizontal="center" vertical="center"/>
    </xf>
    <xf numFmtId="164" fontId="18" fillId="23" borderId="80" xfId="220" applyNumberFormat="1" applyFont="1" applyFill="1" applyBorder="1" applyAlignment="1">
      <alignment horizontal="center" vertical="center"/>
    </xf>
    <xf numFmtId="164" fontId="18" fillId="23" borderId="79" xfId="220" applyNumberFormat="1" applyFont="1" applyFill="1" applyBorder="1" applyAlignment="1">
      <alignment horizontal="center" vertical="center"/>
    </xf>
    <xf numFmtId="166" fontId="70" fillId="23" borderId="68" xfId="52" applyNumberFormat="1" applyFont="1" applyFill="1" applyBorder="1" applyAlignment="1">
      <alignment horizontal="center" vertical="center"/>
    </xf>
    <xf numFmtId="167" fontId="70" fillId="23" borderId="68" xfId="52" applyNumberFormat="1" applyFont="1" applyFill="1" applyBorder="1" applyAlignment="1">
      <alignment horizontal="center" vertical="center"/>
    </xf>
    <xf numFmtId="164" fontId="18" fillId="23" borderId="81" xfId="220" applyNumberFormat="1" applyFont="1" applyFill="1" applyBorder="1" applyAlignment="1">
      <alignment horizontal="center" vertical="center"/>
    </xf>
    <xf numFmtId="164" fontId="18" fillId="23" borderId="71" xfId="220" applyNumberFormat="1" applyFont="1" applyFill="1" applyBorder="1" applyAlignment="1">
      <alignment horizontal="center" vertical="center"/>
    </xf>
    <xf numFmtId="0" fontId="70" fillId="23" borderId="82" xfId="0" applyFont="1" applyFill="1" applyBorder="1" applyAlignment="1">
      <alignment horizontal="left" indent="1"/>
    </xf>
    <xf numFmtId="0" fontId="70" fillId="23" borderId="76" xfId="0" applyFont="1" applyFill="1" applyBorder="1" applyAlignment="1">
      <alignment horizontal="left" indent="1"/>
    </xf>
    <xf numFmtId="0" fontId="70" fillId="23" borderId="73" xfId="0" applyFont="1" applyFill="1" applyBorder="1" applyAlignment="1">
      <alignment horizontal="left" indent="1"/>
    </xf>
    <xf numFmtId="0" fontId="100" fillId="23" borderId="82" xfId="0" applyFont="1" applyFill="1" applyBorder="1" applyAlignment="1">
      <alignment horizontal="left" indent="1"/>
    </xf>
    <xf numFmtId="0" fontId="100" fillId="23" borderId="76" xfId="0" applyFont="1" applyFill="1" applyBorder="1" applyAlignment="1">
      <alignment horizontal="left" indent="1"/>
    </xf>
    <xf numFmtId="0" fontId="100" fillId="23" borderId="73" xfId="0" applyFont="1" applyFill="1" applyBorder="1" applyAlignment="1">
      <alignment horizontal="left" indent="1"/>
    </xf>
    <xf numFmtId="0" fontId="104" fillId="23" borderId="82" xfId="0" applyFont="1" applyFill="1" applyBorder="1" applyAlignment="1">
      <alignment horizontal="left" indent="1"/>
    </xf>
    <xf numFmtId="0" fontId="104" fillId="23" borderId="76" xfId="0" applyFont="1" applyFill="1" applyBorder="1" applyAlignment="1">
      <alignment horizontal="left" indent="1"/>
    </xf>
    <xf numFmtId="0" fontId="104" fillId="23" borderId="73" xfId="0" applyFont="1" applyFill="1" applyBorder="1" applyAlignment="1">
      <alignment horizontal="left" indent="1"/>
    </xf>
    <xf numFmtId="14" fontId="70" fillId="23" borderId="70" xfId="0" applyNumberFormat="1" applyFont="1" applyFill="1" applyBorder="1"/>
    <xf numFmtId="0" fontId="117" fillId="23" borderId="0" xfId="0" applyFont="1" applyFill="1" applyAlignment="1">
      <alignment horizontal="left" vertical="top" wrapText="1" indent="1"/>
    </xf>
    <xf numFmtId="0" fontId="120" fillId="23" borderId="0" xfId="213" applyFont="1" applyFill="1" applyAlignment="1" applyProtection="1">
      <alignment horizontal="left" vertical="top" wrapText="1" indent="1"/>
    </xf>
    <xf numFmtId="2" fontId="10" fillId="23" borderId="83" xfId="73" applyNumberFormat="1" applyFont="1" applyFill="1" applyBorder="1" applyAlignment="1">
      <alignment horizontal="center" vertical="center"/>
    </xf>
    <xf numFmtId="2" fontId="101" fillId="23" borderId="83" xfId="73" applyNumberFormat="1" applyFont="1" applyFill="1" applyBorder="1" applyAlignment="1">
      <alignment horizontal="center" vertical="center"/>
    </xf>
    <xf numFmtId="2" fontId="105" fillId="23" borderId="83" xfId="73" applyNumberFormat="1" applyFont="1" applyFill="1" applyBorder="1" applyAlignment="1">
      <alignment horizontal="center" vertical="center"/>
    </xf>
    <xf numFmtId="164" fontId="10" fillId="23" borderId="83" xfId="73" applyNumberFormat="1" applyFont="1" applyFill="1" applyBorder="1" applyAlignment="1">
      <alignment horizontal="center" vertical="center"/>
    </xf>
    <xf numFmtId="0" fontId="76" fillId="94" borderId="0" xfId="0" applyFont="1" applyFill="1" applyAlignment="1">
      <alignment horizontal="center" wrapText="1"/>
    </xf>
    <xf numFmtId="0" fontId="76" fillId="94" borderId="0" xfId="0" applyFont="1" applyFill="1" applyAlignment="1">
      <alignment horizontal="center" textRotation="90"/>
    </xf>
    <xf numFmtId="0" fontId="37" fillId="95" borderId="0" xfId="0" applyFont="1" applyFill="1" applyAlignment="1">
      <alignment horizontal="center" textRotation="90"/>
    </xf>
    <xf numFmtId="0" fontId="37" fillId="95" borderId="0" xfId="0" applyFont="1" applyFill="1" applyAlignment="1">
      <alignment horizontal="center" textRotation="90" wrapText="1"/>
    </xf>
    <xf numFmtId="0" fontId="70" fillId="93" borderId="0" xfId="0" applyFont="1" applyFill="1"/>
    <xf numFmtId="164" fontId="70" fillId="0" borderId="0" xfId="0" applyNumberFormat="1" applyFont="1"/>
    <xf numFmtId="1" fontId="70" fillId="0" borderId="0" xfId="0" applyNumberFormat="1" applyFont="1"/>
    <xf numFmtId="0" fontId="76" fillId="43" borderId="0" xfId="0" applyFont="1" applyFill="1" applyAlignment="1">
      <alignment horizontal="center"/>
    </xf>
    <xf numFmtId="0" fontId="76" fillId="46" borderId="0" xfId="0" applyFont="1" applyFill="1"/>
    <xf numFmtId="0" fontId="76" fillId="47" borderId="0" xfId="0" applyFont="1" applyFill="1" applyAlignment="1">
      <alignment horizontal="center"/>
    </xf>
    <xf numFmtId="0" fontId="123" fillId="43" borderId="0" xfId="0" applyFont="1" applyFill="1"/>
    <xf numFmtId="0" fontId="76" fillId="79" borderId="0" xfId="0" applyFont="1" applyFill="1" applyAlignment="1">
      <alignment horizontal="center"/>
    </xf>
    <xf numFmtId="0" fontId="76" fillId="79" borderId="33" xfId="0" applyFont="1" applyFill="1" applyBorder="1" applyAlignment="1">
      <alignment horizontal="center"/>
    </xf>
    <xf numFmtId="0" fontId="76" fillId="77" borderId="0" xfId="0" applyFont="1" applyFill="1" applyAlignment="1">
      <alignment horizontal="center"/>
    </xf>
    <xf numFmtId="0" fontId="76" fillId="77" borderId="33" xfId="0" applyFont="1" applyFill="1" applyBorder="1" applyAlignment="1">
      <alignment horizontal="center"/>
    </xf>
    <xf numFmtId="0" fontId="76" fillId="44" borderId="0" xfId="0" applyFont="1" applyFill="1" applyAlignment="1">
      <alignment horizontal="center"/>
    </xf>
    <xf numFmtId="0" fontId="76" fillId="44" borderId="33" xfId="0" applyFont="1" applyFill="1" applyBorder="1" applyAlignment="1">
      <alignment horizontal="center"/>
    </xf>
    <xf numFmtId="0" fontId="76" fillId="45" borderId="0" xfId="0" applyFont="1" applyFill="1" applyAlignment="1">
      <alignment horizontal="center"/>
    </xf>
    <xf numFmtId="0" fontId="76" fillId="92" borderId="0" xfId="0" applyFont="1" applyFill="1" applyAlignment="1">
      <alignment horizontal="center"/>
    </xf>
    <xf numFmtId="0" fontId="76" fillId="92" borderId="33" xfId="0" applyFont="1" applyFill="1" applyBorder="1" applyAlignment="1">
      <alignment horizontal="center"/>
    </xf>
    <xf numFmtId="0" fontId="76" fillId="80" borderId="0" xfId="0" applyFont="1" applyFill="1" applyAlignment="1">
      <alignment horizontal="center"/>
    </xf>
    <xf numFmtId="0" fontId="76" fillId="46" borderId="0" xfId="0" applyFont="1" applyFill="1" applyAlignment="1">
      <alignment horizontal="center"/>
    </xf>
    <xf numFmtId="0" fontId="76" fillId="85" borderId="0" xfId="0" applyFont="1" applyFill="1" applyAlignment="1">
      <alignment horizontal="center"/>
    </xf>
    <xf numFmtId="0" fontId="76" fillId="85" borderId="33" xfId="0" applyFont="1" applyFill="1" applyBorder="1" applyAlignment="1">
      <alignment horizontal="center"/>
    </xf>
    <xf numFmtId="0" fontId="76" fillId="86" borderId="0" xfId="0" applyFont="1" applyFill="1" applyAlignment="1">
      <alignment horizontal="center"/>
    </xf>
    <xf numFmtId="0" fontId="76" fillId="86" borderId="33" xfId="0" applyFont="1" applyFill="1" applyBorder="1" applyAlignment="1">
      <alignment horizontal="center"/>
    </xf>
    <xf numFmtId="14" fontId="76" fillId="85" borderId="33" xfId="0" applyNumberFormat="1" applyFont="1" applyFill="1" applyBorder="1" applyAlignment="1">
      <alignment horizontal="center"/>
    </xf>
    <xf numFmtId="0" fontId="70" fillId="22" borderId="34" xfId="0" applyFont="1" applyFill="1" applyBorder="1"/>
    <xf numFmtId="0" fontId="70" fillId="22" borderId="35" xfId="0" applyFont="1" applyFill="1" applyBorder="1"/>
    <xf numFmtId="14" fontId="70" fillId="22" borderId="40" xfId="0" applyNumberFormat="1" applyFont="1" applyFill="1" applyBorder="1"/>
    <xf numFmtId="0" fontId="70" fillId="0" borderId="34" xfId="0" applyFont="1" applyBorder="1"/>
    <xf numFmtId="0" fontId="70" fillId="23" borderId="35" xfId="0" applyFont="1" applyFill="1" applyBorder="1"/>
    <xf numFmtId="14" fontId="70" fillId="23" borderId="40" xfId="0" applyNumberFormat="1" applyFont="1" applyFill="1" applyBorder="1"/>
    <xf numFmtId="0" fontId="70" fillId="0" borderId="35" xfId="0" applyFont="1" applyBorder="1"/>
    <xf numFmtId="14" fontId="70" fillId="0" borderId="40" xfId="0" applyNumberFormat="1" applyFont="1" applyBorder="1"/>
    <xf numFmtId="14" fontId="70" fillId="0" borderId="35" xfId="0" applyNumberFormat="1" applyFont="1" applyBorder="1"/>
    <xf numFmtId="0" fontId="70" fillId="0" borderId="36" xfId="0" applyFont="1" applyBorder="1"/>
    <xf numFmtId="0" fontId="70" fillId="0" borderId="37" xfId="0" applyFont="1" applyBorder="1"/>
    <xf numFmtId="14" fontId="70" fillId="0" borderId="41" xfId="0" applyNumberFormat="1" applyFont="1" applyBorder="1"/>
    <xf numFmtId="0" fontId="70" fillId="22" borderId="37" xfId="0" applyFont="1" applyFill="1" applyBorder="1"/>
    <xf numFmtId="14" fontId="70" fillId="0" borderId="37" xfId="0" applyNumberFormat="1" applyFont="1" applyBorder="1"/>
    <xf numFmtId="2" fontId="70" fillId="0" borderId="35" xfId="0" applyNumberFormat="1" applyFont="1" applyBorder="1"/>
    <xf numFmtId="0" fontId="70" fillId="0" borderId="38" xfId="0" applyFont="1" applyBorder="1"/>
    <xf numFmtId="0" fontId="70" fillId="0" borderId="39" xfId="0" applyFont="1" applyBorder="1"/>
    <xf numFmtId="14" fontId="70" fillId="0" borderId="42" xfId="0" applyNumberFormat="1" applyFont="1" applyBorder="1"/>
    <xf numFmtId="0" fontId="70" fillId="22" borderId="39" xfId="0" applyFont="1" applyFill="1" applyBorder="1"/>
    <xf numFmtId="14" fontId="70" fillId="0" borderId="39" xfId="0" applyNumberFormat="1" applyFont="1" applyBorder="1"/>
    <xf numFmtId="1" fontId="70" fillId="0" borderId="37" xfId="0" applyNumberFormat="1" applyFont="1" applyBorder="1"/>
    <xf numFmtId="0" fontId="70" fillId="22" borderId="0" xfId="0" applyFont="1" applyFill="1"/>
    <xf numFmtId="0" fontId="76" fillId="94" borderId="46" xfId="0" applyFont="1" applyFill="1" applyBorder="1" applyAlignment="1">
      <alignment horizontal="center" wrapText="1"/>
    </xf>
    <xf numFmtId="0" fontId="37" fillId="94" borderId="46" xfId="0" applyFont="1" applyFill="1" applyBorder="1" applyAlignment="1">
      <alignment horizontal="center" textRotation="90"/>
    </xf>
    <xf numFmtId="0" fontId="70" fillId="95" borderId="0" xfId="0" applyFont="1" applyFill="1"/>
    <xf numFmtId="164" fontId="70" fillId="0" borderId="0" xfId="0" applyNumberFormat="1" applyFont="1" applyAlignment="1">
      <alignment horizontal="center"/>
    </xf>
    <xf numFmtId="1" fontId="70" fillId="95" borderId="0" xfId="0" applyNumberFormat="1" applyFont="1" applyFill="1" applyAlignment="1">
      <alignment horizontal="center"/>
    </xf>
    <xf numFmtId="0" fontId="124" fillId="93" borderId="0" xfId="0" applyFont="1" applyFill="1" applyAlignment="1">
      <alignment horizontal="center"/>
    </xf>
    <xf numFmtId="0" fontId="125" fillId="93" borderId="0" xfId="0" applyFont="1" applyFill="1"/>
    <xf numFmtId="0" fontId="125" fillId="0" borderId="0" xfId="0" applyFont="1"/>
    <xf numFmtId="14" fontId="70" fillId="0" borderId="0" xfId="0" applyNumberFormat="1" applyFont="1"/>
    <xf numFmtId="17" fontId="116" fillId="23" borderId="0" xfId="0" quotePrefix="1" applyNumberFormat="1" applyFont="1" applyFill="1" applyAlignment="1">
      <alignment horizontal="center" vertical="top"/>
    </xf>
    <xf numFmtId="0" fontId="6" fillId="0" borderId="0" xfId="71" applyFont="1" applyFill="1"/>
    <xf numFmtId="0" fontId="6" fillId="0" borderId="0" xfId="72" applyFont="1" applyFill="1"/>
    <xf numFmtId="0" fontId="11" fillId="0" borderId="0" xfId="52" applyFont="1" applyFill="1"/>
    <xf numFmtId="0" fontId="74" fillId="0" borderId="10" xfId="220" applyFont="1" applyBorder="1" applyAlignment="1">
      <alignment horizontal="left" indent="1"/>
    </xf>
    <xf numFmtId="164" fontId="81" fillId="0" borderId="32" xfId="220" applyNumberFormat="1" applyFont="1" applyBorder="1" applyAlignment="1">
      <alignment horizontal="center" vertical="center"/>
    </xf>
    <xf numFmtId="1" fontId="18" fillId="0" borderId="27" xfId="220" applyNumberFormat="1" applyFont="1" applyBorder="1" applyAlignment="1">
      <alignment horizontal="center" vertical="center"/>
    </xf>
    <xf numFmtId="1" fontId="18" fillId="0" borderId="66" xfId="220" applyNumberFormat="1" applyFont="1" applyBorder="1" applyAlignment="1">
      <alignment horizontal="center" vertical="center"/>
    </xf>
    <xf numFmtId="164" fontId="80" fillId="0" borderId="67" xfId="0" applyNumberFormat="1" applyFont="1" applyBorder="1" applyAlignment="1">
      <alignment horizontal="center"/>
    </xf>
    <xf numFmtId="1" fontId="18" fillId="0" borderId="53" xfId="220" applyNumberFormat="1" applyFont="1" applyBorder="1" applyAlignment="1">
      <alignment horizontal="center" vertical="center"/>
    </xf>
    <xf numFmtId="164" fontId="18" fillId="0" borderId="25" xfId="220" applyNumberFormat="1" applyFont="1" applyBorder="1" applyAlignment="1">
      <alignment horizontal="center" vertical="center"/>
    </xf>
    <xf numFmtId="164" fontId="18" fillId="0" borderId="11" xfId="220" applyNumberFormat="1" applyFont="1" applyBorder="1" applyAlignment="1">
      <alignment horizontal="center" vertical="center"/>
    </xf>
    <xf numFmtId="0" fontId="1" fillId="0" borderId="0" xfId="220" applyFont="1"/>
    <xf numFmtId="0" fontId="118" fillId="23" borderId="0" xfId="0" applyFont="1" applyFill="1" applyAlignment="1">
      <alignment horizontal="left" vertical="top" wrapText="1" indent="1"/>
    </xf>
    <xf numFmtId="0" fontId="119" fillId="23" borderId="0" xfId="0" applyFont="1" applyFill="1" applyAlignment="1">
      <alignment horizontal="left" vertical="top" wrapText="1" indent="1"/>
    </xf>
    <xf numFmtId="0" fontId="132" fillId="100" borderId="84" xfId="0" applyFont="1" applyFill="1" applyBorder="1" applyAlignment="1">
      <alignment horizontal="left" vertical="center"/>
    </xf>
    <xf numFmtId="0" fontId="0" fillId="101" borderId="0" xfId="0" applyFill="1"/>
    <xf numFmtId="177" fontId="0" fillId="101" borderId="0" xfId="0" applyNumberFormat="1" applyFill="1"/>
    <xf numFmtId="0" fontId="0" fillId="102" borderId="0" xfId="0" applyFill="1"/>
    <xf numFmtId="177" fontId="0" fillId="102" borderId="0" xfId="0" applyNumberFormat="1" applyFill="1"/>
    <xf numFmtId="0" fontId="128" fillId="0" borderId="85" xfId="0" applyFont="1" applyBorder="1" applyAlignment="1">
      <alignment indent="1"/>
    </xf>
    <xf numFmtId="0" fontId="128" fillId="0" borderId="85" xfId="0" applyFont="1" applyBorder="1"/>
    <xf numFmtId="0" fontId="130" fillId="99" borderId="85" xfId="0" applyFont="1" applyFill="1" applyBorder="1" applyAlignment="1">
      <alignment horizontal="center" textRotation="90" wrapText="1"/>
    </xf>
    <xf numFmtId="0" fontId="0" fillId="98" borderId="0" xfId="0" applyFill="1"/>
    <xf numFmtId="0" fontId="128" fillId="0" borderId="0" xfId="0" applyFont="1" applyAlignment="1">
      <alignment indent="1"/>
    </xf>
    <xf numFmtId="0" fontId="128" fillId="0" borderId="0" xfId="0" applyFont="1"/>
    <xf numFmtId="0" fontId="130" fillId="99" borderId="0" xfId="0" applyFont="1" applyFill="1" applyAlignment="1">
      <alignment horizontal="center" wrapText="1"/>
    </xf>
    <xf numFmtId="0" fontId="129" fillId="0" borderId="0" xfId="0" applyFont="1" applyAlignment="1">
      <alignment horizontal="center"/>
    </xf>
    <xf numFmtId="4" fontId="131" fillId="0" borderId="0" xfId="0" applyNumberFormat="1" applyFont="1" applyAlignment="1">
      <alignment horizontal="center"/>
    </xf>
    <xf numFmtId="175" fontId="131" fillId="0" borderId="0" xfId="0" applyNumberFormat="1" applyFont="1" applyAlignment="1">
      <alignment horizontal="center"/>
    </xf>
    <xf numFmtId="176" fontId="131" fillId="0" borderId="0" xfId="0" applyNumberFormat="1" applyFont="1" applyAlignment="1">
      <alignment horizontal="center"/>
    </xf>
    <xf numFmtId="0" fontId="128" fillId="98" borderId="85" xfId="0" applyFont="1" applyFill="1" applyBorder="1" applyAlignment="1">
      <alignment horizontal="center"/>
    </xf>
    <xf numFmtId="0" fontId="128" fillId="98" borderId="87" xfId="0" applyFont="1" applyFill="1" applyBorder="1" applyAlignment="1">
      <alignment horizontal="center"/>
    </xf>
    <xf numFmtId="0" fontId="128" fillId="97" borderId="85" xfId="0" applyFont="1" applyFill="1" applyBorder="1" applyAlignment="1">
      <alignment horizontal="center" textRotation="90" wrapText="1"/>
    </xf>
    <xf numFmtId="0" fontId="128" fillId="98" borderId="86" xfId="0" applyFont="1" applyFill="1" applyBorder="1" applyAlignment="1">
      <alignment horizontal="center" wrapText="1"/>
    </xf>
    <xf numFmtId="0" fontId="128" fillId="98" borderId="87" xfId="0" applyFont="1" applyFill="1" applyBorder="1" applyAlignment="1">
      <alignment horizontal="center" wrapText="1"/>
    </xf>
    <xf numFmtId="0" fontId="129" fillId="0" borderId="86" xfId="0" applyFont="1" applyBorder="1" applyAlignment="1">
      <alignment horizontal="center" wrapText="1"/>
    </xf>
    <xf numFmtId="0" fontId="128" fillId="98" borderId="0" xfId="0" applyFont="1" applyFill="1"/>
    <xf numFmtId="0" fontId="128" fillId="98" borderId="88" xfId="0" applyFont="1" applyFill="1" applyBorder="1"/>
    <xf numFmtId="3" fontId="128" fillId="0" borderId="0" xfId="0" applyNumberFormat="1" applyFont="1"/>
    <xf numFmtId="4" fontId="128" fillId="0" borderId="0" xfId="0" applyNumberFormat="1" applyFont="1"/>
    <xf numFmtId="0" fontId="128" fillId="98" borderId="87" xfId="0" applyFont="1" applyFill="1" applyBorder="1"/>
    <xf numFmtId="0" fontId="0" fillId="103" borderId="0" xfId="0" applyFill="1"/>
    <xf numFmtId="0" fontId="133" fillId="0" borderId="84" xfId="0" applyFont="1" applyBorder="1" applyAlignment="1">
      <alignment horizontal="center" vertical="center"/>
    </xf>
    <xf numFmtId="17" fontId="133" fillId="0" borderId="84" xfId="0" applyNumberFormat="1" applyFont="1" applyBorder="1" applyAlignment="1">
      <alignment horizontal="center" vertical="center"/>
    </xf>
    <xf numFmtId="0" fontId="134" fillId="0" borderId="0" xfId="0" applyFont="1" applyAlignment="1">
      <alignment horizontal="center" vertical="center"/>
    </xf>
    <xf numFmtId="0" fontId="127" fillId="96" borderId="84" xfId="0" applyFont="1" applyFill="1" applyBorder="1" applyAlignment="1">
      <alignment horizontal="center" vertical="center"/>
    </xf>
    <xf numFmtId="0" fontId="127" fillId="96" borderId="85" xfId="0" applyFont="1" applyFill="1" applyBorder="1" applyAlignment="1">
      <alignment horizontal="center" vertical="center"/>
    </xf>
    <xf numFmtId="0" fontId="130" fillId="96" borderId="0" xfId="0" applyFont="1" applyFill="1"/>
    <xf numFmtId="0" fontId="130" fillId="0" borderId="0" xfId="0" applyFont="1"/>
    <xf numFmtId="0" fontId="85" fillId="43" borderId="0" xfId="32" applyFont="1" applyFill="1" applyAlignment="1">
      <alignment horizontal="center"/>
    </xf>
    <xf numFmtId="0" fontId="84" fillId="23" borderId="0" xfId="220" applyFont="1" applyFill="1"/>
    <xf numFmtId="0" fontId="78" fillId="76" borderId="0" xfId="0" applyFont="1" applyFill="1" applyAlignment="1">
      <alignment horizontal="center"/>
    </xf>
    <xf numFmtId="0" fontId="0" fillId="0" borderId="0" xfId="0"/>
    <xf numFmtId="0" fontId="6" fillId="0" borderId="0" xfId="71" applyFont="1" applyFill="1"/>
    <xf numFmtId="0" fontId="11" fillId="0" borderId="0" xfId="52" applyFont="1" applyFill="1"/>
    <xf numFmtId="0" fontId="0" fillId="81" borderId="0" xfId="0" applyFill="1" applyAlignment="1">
      <alignment horizontal="center"/>
    </xf>
    <xf numFmtId="0" fontId="70" fillId="88" borderId="0" xfId="0" applyFont="1" applyFill="1" applyAlignment="1">
      <alignment horizontal="center"/>
    </xf>
    <xf numFmtId="0" fontId="0" fillId="0" borderId="0" xfId="0" applyAlignment="1">
      <alignment horizontal="center"/>
    </xf>
    <xf numFmtId="0" fontId="6" fillId="0" borderId="0" xfId="72" applyFont="1" applyFill="1"/>
    <xf numFmtId="0" fontId="76" fillId="85" borderId="0" xfId="0" applyFont="1" applyFill="1" applyAlignment="1">
      <alignment horizontal="center"/>
    </xf>
    <xf numFmtId="0" fontId="70" fillId="0" borderId="0" xfId="0" applyFont="1"/>
    <xf numFmtId="0" fontId="76" fillId="79" borderId="0" xfId="0" applyFont="1" applyFill="1" applyAlignment="1">
      <alignment horizontal="center"/>
    </xf>
    <xf numFmtId="0" fontId="76" fillId="77" borderId="0" xfId="0" applyFont="1" applyFill="1" applyAlignment="1">
      <alignment horizontal="center" vertical="top"/>
    </xf>
    <xf numFmtId="0" fontId="76" fillId="80" borderId="0" xfId="0" applyFont="1" applyFill="1" applyAlignment="1">
      <alignment horizontal="center"/>
    </xf>
    <xf numFmtId="0" fontId="76" fillId="92" borderId="33" xfId="0" applyFont="1" applyFill="1" applyBorder="1" applyAlignment="1">
      <alignment horizontal="center"/>
    </xf>
    <xf numFmtId="0" fontId="0" fillId="0" borderId="33" xfId="0" applyBorder="1"/>
    <xf numFmtId="0" fontId="76" fillId="86" borderId="0" xfId="0" applyFont="1" applyFill="1" applyAlignment="1">
      <alignment horizontal="center"/>
    </xf>
    <xf numFmtId="0" fontId="76" fillId="92" borderId="0" xfId="0" applyFont="1" applyFill="1" applyAlignment="1">
      <alignment horizontal="center"/>
    </xf>
    <xf numFmtId="0" fontId="76" fillId="44" borderId="0" xfId="0" applyFont="1" applyFill="1" applyAlignment="1">
      <alignment horizontal="center" vertical="top"/>
    </xf>
    <xf numFmtId="0" fontId="76" fillId="45" borderId="0" xfId="0" applyFont="1" applyFill="1" applyAlignment="1">
      <alignment horizontal="center"/>
    </xf>
    <xf numFmtId="0" fontId="76" fillId="94" borderId="0" xfId="0" applyFont="1" applyFill="1" applyAlignment="1">
      <alignment horizontal="center" wrapText="1"/>
    </xf>
    <xf numFmtId="0" fontId="70" fillId="94" borderId="48" xfId="0" applyFont="1" applyFill="1" applyBorder="1" applyAlignment="1">
      <alignment horizontal="center"/>
    </xf>
    <xf numFmtId="0" fontId="0" fillId="0" borderId="48" xfId="0" applyBorder="1"/>
    <xf numFmtId="0" fontId="6" fillId="94" borderId="0" xfId="0" applyFont="1" applyFill="1" applyAlignment="1">
      <alignment horizontal="center"/>
    </xf>
    <xf numFmtId="0" fontId="0" fillId="23" borderId="0" xfId="0" applyFill="1"/>
    <xf numFmtId="0" fontId="70" fillId="41" borderId="0" xfId="0" applyFont="1" applyFill="1" applyAlignment="1">
      <alignment horizontal="center"/>
    </xf>
  </cellXfs>
  <cellStyles count="415">
    <cellStyle name="_x000d__x000a_JournalTemplate=C:\COMFO\CTALK\JOURSTD.TPL_x000d__x000a_LbStateAddress=3 3 0 251 1 89 2 311_x000d__x000a_LbStateJou" xfId="41" xr:uid="{00000000-0005-0000-0000-00002D000000}"/>
    <cellStyle name="_KF08 DL 080909 raw data Part III Ch1" xfId="42" xr:uid="{00000000-0005-0000-0000-00002E000000}"/>
    <cellStyle name="_KF08 DL 080909 raw data Part III Ch1_KF2010 Figure 1 1 1 World GERD 100310 (2)" xfId="43" xr:uid="{00000000-0005-0000-0000-00002F000000}"/>
    <cellStyle name="20% - Accent1" xfId="52" builtinId="30"/>
    <cellStyle name="20% - Accent1 2" xfId="5" xr:uid="{00000000-0005-0000-0000-000009000000}"/>
    <cellStyle name="20% - Accent1 3" xfId="44" xr:uid="{00000000-0005-0000-0000-000030000000}"/>
    <cellStyle name="20% - Accent1 4" xfId="239" xr:uid="{00000000-0005-0000-0000-00000B010000}"/>
    <cellStyle name="20% - Accent2 2" xfId="6" xr:uid="{00000000-0005-0000-0000-00000A000000}"/>
    <cellStyle name="20% - Accent2 3" xfId="45" xr:uid="{00000000-0005-0000-0000-000031000000}"/>
    <cellStyle name="20% - Accent2 4" xfId="242" xr:uid="{00000000-0005-0000-0000-00000E010000}"/>
    <cellStyle name="20% - Accent3 2" xfId="7" xr:uid="{00000000-0005-0000-0000-00000B000000}"/>
    <cellStyle name="20% - Accent3 3" xfId="46" xr:uid="{00000000-0005-0000-0000-000032000000}"/>
    <cellStyle name="20% - Accent3 4" xfId="246" xr:uid="{00000000-0005-0000-0000-000012010000}"/>
    <cellStyle name="20% - Accent4 2" xfId="8" xr:uid="{00000000-0005-0000-0000-00000C000000}"/>
    <cellStyle name="20% - Accent4 3" xfId="47" xr:uid="{00000000-0005-0000-0000-000033000000}"/>
    <cellStyle name="20% - Accent4 4" xfId="250" xr:uid="{00000000-0005-0000-0000-000016010000}"/>
    <cellStyle name="20% - Accent5 2" xfId="48" xr:uid="{00000000-0005-0000-0000-000034000000}"/>
    <cellStyle name="20% - Accent5 3" xfId="49" xr:uid="{00000000-0005-0000-0000-000035000000}"/>
    <cellStyle name="20% - Accent5 4" xfId="254" xr:uid="{00000000-0005-0000-0000-00001A010000}"/>
    <cellStyle name="20% - Accent6 2" xfId="50" xr:uid="{00000000-0005-0000-0000-000036000000}"/>
    <cellStyle name="20% - Accent6 3" xfId="51" xr:uid="{00000000-0005-0000-0000-000037000000}"/>
    <cellStyle name="20% - Accent6 4" xfId="258" xr:uid="{00000000-0005-0000-0000-00001E010000}"/>
    <cellStyle name="20% - Colore 1" xfId="262" xr:uid="{00000000-0005-0000-0000-000022010000}"/>
    <cellStyle name="20% - Colore 2" xfId="263" xr:uid="{00000000-0005-0000-0000-000023010000}"/>
    <cellStyle name="20% - Colore 3" xfId="264" xr:uid="{00000000-0005-0000-0000-000024010000}"/>
    <cellStyle name="20% - Colore 4" xfId="265" xr:uid="{00000000-0005-0000-0000-000025010000}"/>
    <cellStyle name="20% - Colore 5" xfId="266" xr:uid="{00000000-0005-0000-0000-000026010000}"/>
    <cellStyle name="20% - Colore 6" xfId="267" xr:uid="{00000000-0005-0000-0000-000027010000}"/>
    <cellStyle name="40% - Accent1" xfId="61" builtinId="31"/>
    <cellStyle name="40% - Accent1 2" xfId="9" xr:uid="{00000000-0005-0000-0000-00000D000000}"/>
    <cellStyle name="40% - Accent1 3" xfId="53" xr:uid="{00000000-0005-0000-0000-00003E000000}"/>
    <cellStyle name="40% - Accent1 4" xfId="240" xr:uid="{00000000-0005-0000-0000-00000C010000}"/>
    <cellStyle name="40% - Accent2 2" xfId="54" xr:uid="{00000000-0005-0000-0000-00003F000000}"/>
    <cellStyle name="40% - Accent2 3" xfId="55" xr:uid="{00000000-0005-0000-0000-000040000000}"/>
    <cellStyle name="40% - Accent2 4" xfId="243" xr:uid="{00000000-0005-0000-0000-00000F010000}"/>
    <cellStyle name="40% - Accent3 2" xfId="10" xr:uid="{00000000-0005-0000-0000-00000E000000}"/>
    <cellStyle name="40% - Accent3 3" xfId="56" xr:uid="{00000000-0005-0000-0000-000041000000}"/>
    <cellStyle name="40% - Accent3 4" xfId="247" xr:uid="{00000000-0005-0000-0000-000013010000}"/>
    <cellStyle name="40% - Accent4" xfId="62" builtinId="43"/>
    <cellStyle name="40% - Accent4 2" xfId="11" xr:uid="{00000000-0005-0000-0000-00000F000000}"/>
    <cellStyle name="40% - Accent4 3" xfId="57" xr:uid="{00000000-0005-0000-0000-000042000000}"/>
    <cellStyle name="40% - Accent4 4" xfId="251" xr:uid="{00000000-0005-0000-0000-000017010000}"/>
    <cellStyle name="40% - Accent5 2" xfId="58" xr:uid="{00000000-0005-0000-0000-000043000000}"/>
    <cellStyle name="40% - Accent5 3" xfId="59" xr:uid="{00000000-0005-0000-0000-000044000000}"/>
    <cellStyle name="40% - Accent5 4" xfId="255" xr:uid="{00000000-0005-0000-0000-00001B010000}"/>
    <cellStyle name="40% - Accent6 2" xfId="12" xr:uid="{00000000-0005-0000-0000-000010000000}"/>
    <cellStyle name="40% - Accent6 3" xfId="60" xr:uid="{00000000-0005-0000-0000-000045000000}"/>
    <cellStyle name="40% - Accent6 4" xfId="259" xr:uid="{00000000-0005-0000-0000-00001F010000}"/>
    <cellStyle name="40% - Colore 1" xfId="268" xr:uid="{00000000-0005-0000-0000-000028010000}"/>
    <cellStyle name="40% - Colore 2" xfId="269" xr:uid="{00000000-0005-0000-0000-000029010000}"/>
    <cellStyle name="40% - Colore 3" xfId="270" xr:uid="{00000000-0005-0000-0000-00002A010000}"/>
    <cellStyle name="40% - Colore 4" xfId="271" xr:uid="{00000000-0005-0000-0000-00002B010000}"/>
    <cellStyle name="40% - Colore 5" xfId="272" xr:uid="{00000000-0005-0000-0000-00002C010000}"/>
    <cellStyle name="40% - Colore 6" xfId="273" xr:uid="{00000000-0005-0000-0000-00002D010000}"/>
    <cellStyle name="60% - Accent1" xfId="71" builtinId="32"/>
    <cellStyle name="60% - Accent1 2" xfId="13" xr:uid="{00000000-0005-0000-0000-000011000000}"/>
    <cellStyle name="60% - Accent1 2 2" xfId="221" xr:uid="{00000000-0005-0000-0000-0000F4000000}"/>
    <cellStyle name="60% - Accent1 3" xfId="63" xr:uid="{00000000-0005-0000-0000-00004C000000}"/>
    <cellStyle name="60% - Accent2 2" xfId="64" xr:uid="{00000000-0005-0000-0000-00004D000000}"/>
    <cellStyle name="60% - Accent2 3" xfId="65" xr:uid="{00000000-0005-0000-0000-00004E000000}"/>
    <cellStyle name="60% - Accent2 4" xfId="244" xr:uid="{00000000-0005-0000-0000-000010010000}"/>
    <cellStyle name="60% - Accent3 2" xfId="14" xr:uid="{00000000-0005-0000-0000-000012000000}"/>
    <cellStyle name="60% - Accent3 3" xfId="66" xr:uid="{00000000-0005-0000-0000-00004F000000}"/>
    <cellStyle name="60% - Accent3 4" xfId="248" xr:uid="{00000000-0005-0000-0000-000014010000}"/>
    <cellStyle name="60% - Accent4" xfId="72" builtinId="44"/>
    <cellStyle name="60% - Accent4 2" xfId="15" xr:uid="{00000000-0005-0000-0000-000013000000}"/>
    <cellStyle name="60% - Accent4 3" xfId="67" xr:uid="{00000000-0005-0000-0000-000050000000}"/>
    <cellStyle name="60% - Accent4 4" xfId="225" xr:uid="{00000000-0005-0000-0000-0000F8000000}"/>
    <cellStyle name="60% - Accent4 5" xfId="252" xr:uid="{00000000-0005-0000-0000-000018010000}"/>
    <cellStyle name="60% - Accent5" xfId="73" builtinId="48"/>
    <cellStyle name="60% - Accent5 2" xfId="68" xr:uid="{00000000-0005-0000-0000-000051000000}"/>
    <cellStyle name="60% - Accent5 3" xfId="69" xr:uid="{00000000-0005-0000-0000-000052000000}"/>
    <cellStyle name="60% - Accent5 4" xfId="256" xr:uid="{00000000-0005-0000-0000-00001C010000}"/>
    <cellStyle name="60% - Accent6 2" xfId="16" xr:uid="{00000000-0005-0000-0000-000014000000}"/>
    <cellStyle name="60% - Accent6 3" xfId="70" xr:uid="{00000000-0005-0000-0000-000053000000}"/>
    <cellStyle name="60% - Accent6 4" xfId="260" xr:uid="{00000000-0005-0000-0000-000020010000}"/>
    <cellStyle name="60% - Colore 1" xfId="274" xr:uid="{00000000-0005-0000-0000-00002E010000}"/>
    <cellStyle name="60% - Colore 2" xfId="275" xr:uid="{00000000-0005-0000-0000-00002F010000}"/>
    <cellStyle name="60% - Colore 3" xfId="276" xr:uid="{00000000-0005-0000-0000-000030010000}"/>
    <cellStyle name="60% - Colore 4" xfId="277" xr:uid="{00000000-0005-0000-0000-000031010000}"/>
    <cellStyle name="60% - Colore 5" xfId="278" xr:uid="{00000000-0005-0000-0000-000032010000}"/>
    <cellStyle name="60% - Colore 6" xfId="279" xr:uid="{00000000-0005-0000-0000-000033010000}"/>
    <cellStyle name="Accent1" xfId="90" builtinId="29"/>
    <cellStyle name="Accent1 2" xfId="17" xr:uid="{00000000-0005-0000-0000-000015000000}"/>
    <cellStyle name="Accent1 3" xfId="74" xr:uid="{00000000-0005-0000-0000-00005A000000}"/>
    <cellStyle name="Accent1 4" xfId="238" xr:uid="{00000000-0005-0000-0000-00000A010000}"/>
    <cellStyle name="Accent2 2" xfId="18" xr:uid="{00000000-0005-0000-0000-000016000000}"/>
    <cellStyle name="Accent2 3" xfId="75" xr:uid="{00000000-0005-0000-0000-00005B000000}"/>
    <cellStyle name="Accent2 4" xfId="241" xr:uid="{00000000-0005-0000-0000-00000D010000}"/>
    <cellStyle name="Accent3 2" xfId="19" xr:uid="{00000000-0005-0000-0000-000017000000}"/>
    <cellStyle name="Accent3 3" xfId="76" xr:uid="{00000000-0005-0000-0000-00005C000000}"/>
    <cellStyle name="Accent3 4" xfId="245" xr:uid="{00000000-0005-0000-0000-000011010000}"/>
    <cellStyle name="Accent4" xfId="91" builtinId="41"/>
    <cellStyle name="Accent4 2" xfId="20" xr:uid="{00000000-0005-0000-0000-000018000000}"/>
    <cellStyle name="Accent4 3" xfId="77" xr:uid="{00000000-0005-0000-0000-00005D000000}"/>
    <cellStyle name="Accent4 4" xfId="249" xr:uid="{00000000-0005-0000-0000-000015010000}"/>
    <cellStyle name="Accent5" xfId="92" builtinId="45"/>
    <cellStyle name="Accent5 2" xfId="78" xr:uid="{00000000-0005-0000-0000-00005E000000}"/>
    <cellStyle name="Accent5 3" xfId="79" xr:uid="{00000000-0005-0000-0000-00005F000000}"/>
    <cellStyle name="Accent5 4" xfId="253" xr:uid="{00000000-0005-0000-0000-000019010000}"/>
    <cellStyle name="Accent6" xfId="93" builtinId="49"/>
    <cellStyle name="Accent6 2" xfId="80" xr:uid="{00000000-0005-0000-0000-000060000000}"/>
    <cellStyle name="Accent6 3" xfId="81" xr:uid="{00000000-0005-0000-0000-000061000000}"/>
    <cellStyle name="Accent6 4" xfId="257" xr:uid="{00000000-0005-0000-0000-00001D010000}"/>
    <cellStyle name="ANCLAS,REZONES Y SUS PARTES,DE FUNDICION,DE HIERRO O DE ACERO" xfId="82" xr:uid="{00000000-0005-0000-0000-000062000000}"/>
    <cellStyle name="Bad 2" xfId="21" xr:uid="{00000000-0005-0000-0000-000019000000}"/>
    <cellStyle name="Berekening 2" xfId="83" xr:uid="{00000000-0005-0000-0000-000063000000}"/>
    <cellStyle name="Berekening 2 2" xfId="364" xr:uid="{00000000-0005-0000-0000-000088010000}"/>
    <cellStyle name="Berekening 2 3" xfId="323" xr:uid="{00000000-0005-0000-0000-00005F010000}"/>
    <cellStyle name="bin" xfId="84" xr:uid="{00000000-0005-0000-0000-000064000000}"/>
    <cellStyle name="bin 2" xfId="318" xr:uid="{00000000-0005-0000-0000-00005A010000}"/>
    <cellStyle name="bin 2 2" xfId="413" xr:uid="{00000000-0005-0000-0000-0000B9010000}"/>
    <cellStyle name="bin 3" xfId="406" xr:uid="{00000000-0005-0000-0000-0000B2010000}"/>
    <cellStyle name="blue" xfId="85" xr:uid="{00000000-0005-0000-0000-000065000000}"/>
    <cellStyle name="Calcolo" xfId="1" xr:uid="{00000000-0005-0000-0000-000005000000}"/>
    <cellStyle name="Calcolo 2" xfId="280" xr:uid="{00000000-0005-0000-0000-000034010000}"/>
    <cellStyle name="Calcolo 2 2" xfId="389" xr:uid="{00000000-0005-0000-0000-0000A1010000}"/>
    <cellStyle name="Calcolo 2 3" xfId="347" xr:uid="{00000000-0005-0000-0000-000077010000}"/>
    <cellStyle name="Calculation 2" xfId="22" xr:uid="{00000000-0005-0000-0000-00001A000000}"/>
    <cellStyle name="cell" xfId="86" xr:uid="{00000000-0005-0000-0000-000066000000}"/>
    <cellStyle name="cell 2" xfId="281" xr:uid="{00000000-0005-0000-0000-000035010000}"/>
    <cellStyle name="cell 2 2" xfId="390" xr:uid="{00000000-0005-0000-0000-0000A2010000}"/>
    <cellStyle name="cell 2 3" xfId="348" xr:uid="{00000000-0005-0000-0000-000078010000}"/>
    <cellStyle name="cell 3" xfId="365" xr:uid="{00000000-0005-0000-0000-000089010000}"/>
    <cellStyle name="cell 4" xfId="324" xr:uid="{00000000-0005-0000-0000-000060010000}"/>
    <cellStyle name="Cella collegata" xfId="2" xr:uid="{00000000-0005-0000-0000-000006000000}"/>
    <cellStyle name="Cella collegata 2" xfId="282" xr:uid="{00000000-0005-0000-0000-000036010000}"/>
    <cellStyle name="Cella da controllare" xfId="3" xr:uid="{00000000-0005-0000-0000-000007000000}"/>
    <cellStyle name="Cella da controllare 2" xfId="283" xr:uid="{00000000-0005-0000-0000-000037010000}"/>
    <cellStyle name="Cella da controllare 2 2" xfId="391" xr:uid="{00000000-0005-0000-0000-0000A3010000}"/>
    <cellStyle name="Cella da controllare 2 3" xfId="349" xr:uid="{00000000-0005-0000-0000-000079010000}"/>
    <cellStyle name="Check Cell 2" xfId="87" xr:uid="{00000000-0005-0000-0000-000067000000}"/>
    <cellStyle name="Check Cell 2 2" xfId="366" xr:uid="{00000000-0005-0000-0000-00008A010000}"/>
    <cellStyle name="Check Cell 2 3" xfId="325" xr:uid="{00000000-0005-0000-0000-000061010000}"/>
    <cellStyle name="Col&amp;RowHeadings" xfId="88" xr:uid="{00000000-0005-0000-0000-000068000000}"/>
    <cellStyle name="ColCodes" xfId="89" xr:uid="{00000000-0005-0000-0000-000069000000}"/>
    <cellStyle name="Colore 1" xfId="284" xr:uid="{00000000-0005-0000-0000-000038010000}"/>
    <cellStyle name="Colore 2" xfId="285" xr:uid="{00000000-0005-0000-0000-000039010000}"/>
    <cellStyle name="Colore 3" xfId="286" xr:uid="{00000000-0005-0000-0000-00003A010000}"/>
    <cellStyle name="Colore 4" xfId="287" xr:uid="{00000000-0005-0000-0000-00003B010000}"/>
    <cellStyle name="Colore 5" xfId="288" xr:uid="{00000000-0005-0000-0000-00003C010000}"/>
    <cellStyle name="Colore 6" xfId="289" xr:uid="{00000000-0005-0000-0000-00003D010000}"/>
    <cellStyle name="ColTitles" xfId="94" xr:uid="{00000000-0005-0000-0000-000070000000}"/>
    <cellStyle name="column" xfId="95" xr:uid="{00000000-0005-0000-0000-000071000000}"/>
    <cellStyle name="Comma 2" xfId="34" xr:uid="{00000000-0005-0000-0000-000026000000}"/>
    <cellStyle name="Comma 2 2" xfId="96" xr:uid="{00000000-0005-0000-0000-000072000000}"/>
    <cellStyle name="Comma 2 3" xfId="97" xr:uid="{00000000-0005-0000-0000-000073000000}"/>
    <cellStyle name="Comma 2 3 2" xfId="226" xr:uid="{00000000-0005-0000-0000-0000F9000000}"/>
    <cellStyle name="Comma 2 3 2 2" xfId="407" xr:uid="{00000000-0005-0000-0000-0000B3010000}"/>
    <cellStyle name="Comma 2 3 3" xfId="290" xr:uid="{00000000-0005-0000-0000-00003E010000}"/>
    <cellStyle name="Comma 2 3 3 2" xfId="392" xr:uid="{00000000-0005-0000-0000-0000A4010000}"/>
    <cellStyle name="Comma 2 3 3 3" xfId="408" xr:uid="{00000000-0005-0000-0000-0000B4010000}"/>
    <cellStyle name="Comma 2 3 4" xfId="367" xr:uid="{00000000-0005-0000-0000-00008B010000}"/>
    <cellStyle name="Comma 2 4" xfId="363" xr:uid="{00000000-0005-0000-0000-000087010000}"/>
    <cellStyle name="Comma 2_GII2013_Mika_June07" xfId="40" xr:uid="{00000000-0005-0000-0000-00002C000000}"/>
    <cellStyle name="Comma 3" xfId="98" xr:uid="{00000000-0005-0000-0000-000074000000}"/>
    <cellStyle name="Comma 3 2" xfId="227" xr:uid="{00000000-0005-0000-0000-0000FA000000}"/>
    <cellStyle name="Comma 3 2 2" xfId="409" xr:uid="{00000000-0005-0000-0000-0000B5010000}"/>
    <cellStyle name="Comma 3 3" xfId="291" xr:uid="{00000000-0005-0000-0000-00003F010000}"/>
    <cellStyle name="Comma 3 3 2" xfId="393" xr:uid="{00000000-0005-0000-0000-0000A5010000}"/>
    <cellStyle name="Comma 3 3 3" xfId="410" xr:uid="{00000000-0005-0000-0000-0000B6010000}"/>
    <cellStyle name="Comma 3 4" xfId="368" xr:uid="{00000000-0005-0000-0000-00008C010000}"/>
    <cellStyle name="Comma 4" xfId="223" xr:uid="{00000000-0005-0000-0000-0000F6000000}"/>
    <cellStyle name="Comma 4 2" xfId="317" xr:uid="{00000000-0005-0000-0000-000059010000}"/>
    <cellStyle name="Comma 4 2 2" xfId="411" xr:uid="{00000000-0005-0000-0000-0000B7010000}"/>
    <cellStyle name="Comma 4 3" xfId="412" xr:uid="{00000000-0005-0000-0000-0000B8010000}"/>
    <cellStyle name="Comma0" xfId="99" xr:uid="{00000000-0005-0000-0000-000075000000}"/>
    <cellStyle name="Controlecel 2" xfId="100" xr:uid="{00000000-0005-0000-0000-000076000000}"/>
    <cellStyle name="Controlecel 2 2" xfId="369" xr:uid="{00000000-0005-0000-0000-00008D010000}"/>
    <cellStyle name="Controlecel 2 3" xfId="326" xr:uid="{00000000-0005-0000-0000-000062010000}"/>
    <cellStyle name="Currency0" xfId="101" xr:uid="{00000000-0005-0000-0000-000077000000}"/>
    <cellStyle name="Currency0 2" xfId="292" xr:uid="{00000000-0005-0000-0000-000040010000}"/>
    <cellStyle name="DataEntryCells" xfId="102" xr:uid="{00000000-0005-0000-0000-000078000000}"/>
    <cellStyle name="DataEntryCells 2" xfId="261" xr:uid="{00000000-0005-0000-0000-000021010000}"/>
    <cellStyle name="DataEntryCells 2 2" xfId="414" xr:uid="{00000000-0005-0000-0000-0000BA010000}"/>
    <cellStyle name="DataEntryCells 3" xfId="342" xr:uid="{00000000-0005-0000-0000-000072010000}"/>
    <cellStyle name="Date" xfId="103" xr:uid="{00000000-0005-0000-0000-000079000000}"/>
    <cellStyle name="ErrRpt_DataEntryCells" xfId="104" xr:uid="{00000000-0005-0000-0000-00007A000000}"/>
    <cellStyle name="ErrRpt-DataEntryCells" xfId="105" xr:uid="{00000000-0005-0000-0000-00007B000000}"/>
    <cellStyle name="ErrRpt-DataEntryCells 2" xfId="293" xr:uid="{00000000-0005-0000-0000-000041010000}"/>
    <cellStyle name="ErrRpt-DataEntryCells 2 2" xfId="394" xr:uid="{00000000-0005-0000-0000-0000A6010000}"/>
    <cellStyle name="ErrRpt-DataEntryCells 2 3" xfId="350" xr:uid="{00000000-0005-0000-0000-00007A010000}"/>
    <cellStyle name="ErrRpt-DataEntryCells 3" xfId="370" xr:uid="{00000000-0005-0000-0000-00008E010000}"/>
    <cellStyle name="ErrRpt-DataEntryCells 4" xfId="327" xr:uid="{00000000-0005-0000-0000-000063010000}"/>
    <cellStyle name="ErrRpt-GreyBackground" xfId="106" xr:uid="{00000000-0005-0000-0000-00007C000000}"/>
    <cellStyle name="Euro" xfId="107" xr:uid="{00000000-0005-0000-0000-00007D000000}"/>
    <cellStyle name="Explanatory Text 2" xfId="108" xr:uid="{00000000-0005-0000-0000-00007E000000}"/>
    <cellStyle name="Explanatory Text 3" xfId="236" xr:uid="{00000000-0005-0000-0000-000008010000}"/>
    <cellStyle name="Fixed" xfId="109" xr:uid="{00000000-0005-0000-0000-00007F000000}"/>
    <cellStyle name="formula" xfId="110" xr:uid="{00000000-0005-0000-0000-000080000000}"/>
    <cellStyle name="formula 2" xfId="294" xr:uid="{00000000-0005-0000-0000-000042010000}"/>
    <cellStyle name="formula 2 2" xfId="395" xr:uid="{00000000-0005-0000-0000-0000A7010000}"/>
    <cellStyle name="formula 2 3" xfId="351" xr:uid="{00000000-0005-0000-0000-00007B010000}"/>
    <cellStyle name="formula 3" xfId="371" xr:uid="{00000000-0005-0000-0000-00008F010000}"/>
    <cellStyle name="formula 4" xfId="328" xr:uid="{00000000-0005-0000-0000-000064010000}"/>
    <cellStyle name="gap" xfId="111" xr:uid="{00000000-0005-0000-0000-000081000000}"/>
    <cellStyle name="Gekoppelde cel 2" xfId="112" xr:uid="{00000000-0005-0000-0000-000082000000}"/>
    <cellStyle name="Goed 2" xfId="113" xr:uid="{00000000-0005-0000-0000-000083000000}"/>
    <cellStyle name="Good 2" xfId="114" xr:uid="{00000000-0005-0000-0000-000084000000}"/>
    <cellStyle name="GreyBackground" xfId="115" xr:uid="{00000000-0005-0000-0000-000085000000}"/>
    <cellStyle name="Heading 1" xfId="203" builtinId="16"/>
    <cellStyle name="Heading 1 2" xfId="23" xr:uid="{00000000-0005-0000-0000-00001B000000}"/>
    <cellStyle name="Heading 1 3" xfId="231" xr:uid="{00000000-0005-0000-0000-000003010000}"/>
    <cellStyle name="Heading 2" xfId="204" builtinId="17"/>
    <cellStyle name="Heading 2 2" xfId="24" xr:uid="{00000000-0005-0000-0000-00001C000000}"/>
    <cellStyle name="Heading 2 3" xfId="232" xr:uid="{00000000-0005-0000-0000-000004010000}"/>
    <cellStyle name="Heading 3" xfId="205" builtinId="18"/>
    <cellStyle name="Heading 3 2" xfId="25" xr:uid="{00000000-0005-0000-0000-00001D000000}"/>
    <cellStyle name="Heading 3 3" xfId="233" xr:uid="{00000000-0005-0000-0000-000005010000}"/>
    <cellStyle name="Heading 4 2" xfId="26" xr:uid="{00000000-0005-0000-0000-00001E000000}"/>
    <cellStyle name="Heading 4 3" xfId="234" xr:uid="{00000000-0005-0000-0000-000006010000}"/>
    <cellStyle name="Hyperlink" xfId="213" builtinId="8"/>
    <cellStyle name="Hyperlink 2" xfId="116" xr:uid="{00000000-0005-0000-0000-000086000000}"/>
    <cellStyle name="Hyperlink 3" xfId="214" xr:uid="{00000000-0005-0000-0000-0000ED000000}"/>
    <cellStyle name="Hyperlink 4" xfId="217" xr:uid="{00000000-0005-0000-0000-0000F0000000}"/>
    <cellStyle name="Input 2" xfId="117" xr:uid="{00000000-0005-0000-0000-000087000000}"/>
    <cellStyle name="Input 2 2" xfId="372" xr:uid="{00000000-0005-0000-0000-000090010000}"/>
    <cellStyle name="Input 2 3" xfId="329" xr:uid="{00000000-0005-0000-0000-000065010000}"/>
    <cellStyle name="Invoer 2" xfId="118" xr:uid="{00000000-0005-0000-0000-000088000000}"/>
    <cellStyle name="Invoer 2 2" xfId="373" xr:uid="{00000000-0005-0000-0000-000091010000}"/>
    <cellStyle name="Invoer 2 3" xfId="330" xr:uid="{00000000-0005-0000-0000-000066010000}"/>
    <cellStyle name="ISC" xfId="119" xr:uid="{00000000-0005-0000-0000-000089000000}"/>
    <cellStyle name="isced" xfId="120" xr:uid="{00000000-0005-0000-0000-00008A000000}"/>
    <cellStyle name="isced 2" xfId="295" xr:uid="{00000000-0005-0000-0000-000043010000}"/>
    <cellStyle name="isced 2 2" xfId="396" xr:uid="{00000000-0005-0000-0000-0000A8010000}"/>
    <cellStyle name="isced 2 3" xfId="352" xr:uid="{00000000-0005-0000-0000-00007C010000}"/>
    <cellStyle name="isced 3" xfId="374" xr:uid="{00000000-0005-0000-0000-000092010000}"/>
    <cellStyle name="isced 4" xfId="331" xr:uid="{00000000-0005-0000-0000-000067010000}"/>
    <cellStyle name="ISCED Titles" xfId="121" xr:uid="{00000000-0005-0000-0000-00008B000000}"/>
    <cellStyle name="Komma 2" xfId="122" xr:uid="{00000000-0005-0000-0000-00008C000000}"/>
    <cellStyle name="Kop 1 2" xfId="123" xr:uid="{00000000-0005-0000-0000-00008D000000}"/>
    <cellStyle name="Kop 2 2" xfId="124" xr:uid="{00000000-0005-0000-0000-00008E000000}"/>
    <cellStyle name="Kop 3 2" xfId="125" xr:uid="{00000000-0005-0000-0000-00008F000000}"/>
    <cellStyle name="Kop 4 2" xfId="126" xr:uid="{00000000-0005-0000-0000-000090000000}"/>
    <cellStyle name="level1a" xfId="127" xr:uid="{00000000-0005-0000-0000-000091000000}"/>
    <cellStyle name="level1a 2" xfId="296" xr:uid="{00000000-0005-0000-0000-000044010000}"/>
    <cellStyle name="level1a 2 2" xfId="397" xr:uid="{00000000-0005-0000-0000-0000A9010000}"/>
    <cellStyle name="level1a 2 3" xfId="353" xr:uid="{00000000-0005-0000-0000-00007D010000}"/>
    <cellStyle name="level1a 3" xfId="375" xr:uid="{00000000-0005-0000-0000-000093010000}"/>
    <cellStyle name="level1a 4" xfId="332" xr:uid="{00000000-0005-0000-0000-000068010000}"/>
    <cellStyle name="level2" xfId="128" xr:uid="{00000000-0005-0000-0000-000092000000}"/>
    <cellStyle name="level2a" xfId="129" xr:uid="{00000000-0005-0000-0000-000093000000}"/>
    <cellStyle name="level2a 2" xfId="297" xr:uid="{00000000-0005-0000-0000-000045010000}"/>
    <cellStyle name="level3" xfId="130" xr:uid="{00000000-0005-0000-0000-000094000000}"/>
    <cellStyle name="level3 2" xfId="298" xr:uid="{00000000-0005-0000-0000-000046010000}"/>
    <cellStyle name="Linked Cell 2" xfId="131" xr:uid="{00000000-0005-0000-0000-000095000000}"/>
    <cellStyle name="Migliaia (0)_conti99" xfId="132" xr:uid="{00000000-0005-0000-0000-000096000000}"/>
    <cellStyle name="Neutraal 2" xfId="133" xr:uid="{00000000-0005-0000-0000-000097000000}"/>
    <cellStyle name="Neutral 2" xfId="134" xr:uid="{00000000-0005-0000-0000-000098000000}"/>
    <cellStyle name="Neutral 3" xfId="235" xr:uid="{00000000-0005-0000-0000-000007010000}"/>
    <cellStyle name="Neutral 4" xfId="320" xr:uid="{00000000-0005-0000-0000-00005C010000}"/>
    <cellStyle name="Neutrale" xfId="299" xr:uid="{00000000-0005-0000-0000-000047010000}"/>
    <cellStyle name="Normal" xfId="0" builtinId="0"/>
    <cellStyle name="Normal 10" xfId="219" xr:uid="{00000000-0005-0000-0000-0000F2000000}"/>
    <cellStyle name="Normal 10 2" xfId="229" xr:uid="{00000000-0005-0000-0000-0000FC000000}"/>
    <cellStyle name="Normal 11" xfId="222" xr:uid="{00000000-0005-0000-0000-0000F5000000}"/>
    <cellStyle name="Normal 11 2" xfId="316" xr:uid="{00000000-0005-0000-0000-000058010000}"/>
    <cellStyle name="Normal 12" xfId="319" xr:uid="{00000000-0005-0000-0000-00005B010000}"/>
    <cellStyle name="Normal 12 2" xfId="405" xr:uid="{00000000-0005-0000-0000-0000B1010000}"/>
    <cellStyle name="Normal 12 3" xfId="361" xr:uid="{00000000-0005-0000-0000-000085010000}"/>
    <cellStyle name="Normal 19" xfId="135" xr:uid="{00000000-0005-0000-0000-00009A000000}"/>
    <cellStyle name="Normal 2" xfId="27" xr:uid="{00000000-0005-0000-0000-00001F000000}"/>
    <cellStyle name="Normal 2 10" xfId="224" xr:uid="{00000000-0005-0000-0000-0000F7000000}"/>
    <cellStyle name="Normal 2 2" xfId="28" xr:uid="{00000000-0005-0000-0000-000020000000}"/>
    <cellStyle name="Normal 2 2 2" xfId="136" xr:uid="{00000000-0005-0000-0000-00009B000000}"/>
    <cellStyle name="Normal 2 2 3" xfId="137" xr:uid="{00000000-0005-0000-0000-00009C000000}"/>
    <cellStyle name="Normal 2 2_GII2013_Mika_June07" xfId="39" xr:uid="{00000000-0005-0000-0000-00002B000000}"/>
    <cellStyle name="Normal 2 3" xfId="35" xr:uid="{00000000-0005-0000-0000-000027000000}"/>
    <cellStyle name="Normal 2 3 2" xfId="138" xr:uid="{00000000-0005-0000-0000-00009D000000}"/>
    <cellStyle name="Normal 2 3_GII2013_Mika_June07" xfId="139" xr:uid="{00000000-0005-0000-0000-00009E000000}"/>
    <cellStyle name="Normal 2 4" xfId="140" xr:uid="{00000000-0005-0000-0000-00009F000000}"/>
    <cellStyle name="Normal 2 5" xfId="141" xr:uid="{00000000-0005-0000-0000-0000A0000000}"/>
    <cellStyle name="Normal 2 6" xfId="142" xr:uid="{00000000-0005-0000-0000-0000A1000000}"/>
    <cellStyle name="Normal 2 7" xfId="143" xr:uid="{00000000-0005-0000-0000-0000A2000000}"/>
    <cellStyle name="Normal 2 8" xfId="144" xr:uid="{00000000-0005-0000-0000-0000A3000000}"/>
    <cellStyle name="Normal 2 9" xfId="218" xr:uid="{00000000-0005-0000-0000-0000F1000000}"/>
    <cellStyle name="Normal 2 9 2" xfId="228" xr:uid="{00000000-0005-0000-0000-0000FB000000}"/>
    <cellStyle name="Normal 2_962010071P1G001" xfId="145" xr:uid="{00000000-0005-0000-0000-0000A4000000}"/>
    <cellStyle name="Normal 3" xfId="29" xr:uid="{00000000-0005-0000-0000-000021000000}"/>
    <cellStyle name="Normal 3 2" xfId="146" xr:uid="{00000000-0005-0000-0000-0000A5000000}"/>
    <cellStyle name="Normal 3 2 2" xfId="147" xr:uid="{00000000-0005-0000-0000-0000A6000000}"/>
    <cellStyle name="Normal 3 2_SSI2012-Finaldata_JRCresults_2003" xfId="148" xr:uid="{00000000-0005-0000-0000-0000A7000000}"/>
    <cellStyle name="Normal 3 3" xfId="149" xr:uid="{00000000-0005-0000-0000-0000A8000000}"/>
    <cellStyle name="Normal 3 3 2" xfId="150" xr:uid="{00000000-0005-0000-0000-0000A9000000}"/>
    <cellStyle name="Normal 3 3_SSI2012-Finaldata_JRCresults_2003" xfId="151" xr:uid="{00000000-0005-0000-0000-0000AA000000}"/>
    <cellStyle name="Normal 3 4" xfId="152" xr:uid="{00000000-0005-0000-0000-0000AB000000}"/>
    <cellStyle name="Normal 3 5" xfId="220" xr:uid="{00000000-0005-0000-0000-0000F3000000}"/>
    <cellStyle name="Normal 3_SSI2012-Finaldata_JRCresults_2003" xfId="153" xr:uid="{00000000-0005-0000-0000-0000AC000000}"/>
    <cellStyle name="Normal 4" xfId="154" xr:uid="{00000000-0005-0000-0000-0000AD000000}"/>
    <cellStyle name="Normal 5" xfId="155" xr:uid="{00000000-0005-0000-0000-0000AE000000}"/>
    <cellStyle name="Normal 6" xfId="156" xr:uid="{00000000-0005-0000-0000-0000AF000000}"/>
    <cellStyle name="Normal 6 2" xfId="157" xr:uid="{00000000-0005-0000-0000-0000B0000000}"/>
    <cellStyle name="Normal 7" xfId="158" xr:uid="{00000000-0005-0000-0000-0000B1000000}"/>
    <cellStyle name="Normal 8" xfId="159" xr:uid="{00000000-0005-0000-0000-0000B2000000}"/>
    <cellStyle name="Normal 9" xfId="216" xr:uid="{00000000-0005-0000-0000-0000EF000000}"/>
    <cellStyle name="Normale_Foglio1" xfId="300" xr:uid="{00000000-0005-0000-0000-000048010000}"/>
    <cellStyle name="Nota" xfId="38" xr:uid="{00000000-0005-0000-0000-00002A000000}"/>
    <cellStyle name="Nota 2" xfId="301" xr:uid="{00000000-0005-0000-0000-000049010000}"/>
    <cellStyle name="Nota 2 2" xfId="398" xr:uid="{00000000-0005-0000-0000-0000AA010000}"/>
    <cellStyle name="Nota 2 3" xfId="354" xr:uid="{00000000-0005-0000-0000-00007E010000}"/>
    <cellStyle name="Note 2" xfId="30" xr:uid="{00000000-0005-0000-0000-000022000000}"/>
    <cellStyle name="Note 2 2" xfId="36" xr:uid="{00000000-0005-0000-0000-000028000000}"/>
    <cellStyle name="Note 2 3" xfId="160" xr:uid="{00000000-0005-0000-0000-0000B3000000}"/>
    <cellStyle name="Note 2 3 2" xfId="376" xr:uid="{00000000-0005-0000-0000-000094010000}"/>
    <cellStyle name="Note 2 3 3" xfId="333" xr:uid="{00000000-0005-0000-0000-000069010000}"/>
    <cellStyle name="Notitie 2" xfId="161" xr:uid="{00000000-0005-0000-0000-0000B4000000}"/>
    <cellStyle name="Notitie 2 2" xfId="377" xr:uid="{00000000-0005-0000-0000-000095010000}"/>
    <cellStyle name="Notitie 2 3" xfId="334" xr:uid="{00000000-0005-0000-0000-00006A010000}"/>
    <cellStyle name="Ongeldig 2" xfId="162" xr:uid="{00000000-0005-0000-0000-0000B5000000}"/>
    <cellStyle name="Output 2" xfId="31" xr:uid="{00000000-0005-0000-0000-000023000000}"/>
    <cellStyle name="Percent" xfId="37" builtinId="5"/>
    <cellStyle name="Percent 2" xfId="163" xr:uid="{00000000-0005-0000-0000-0000B6000000}"/>
    <cellStyle name="Percent 3" xfId="321" xr:uid="{00000000-0005-0000-0000-00005D010000}"/>
    <cellStyle name="row" xfId="164" xr:uid="{00000000-0005-0000-0000-0000B7000000}"/>
    <cellStyle name="row 2" xfId="302" xr:uid="{00000000-0005-0000-0000-00004A010000}"/>
    <cellStyle name="row 2 2" xfId="399" xr:uid="{00000000-0005-0000-0000-0000AB010000}"/>
    <cellStyle name="row 2 3" xfId="355" xr:uid="{00000000-0005-0000-0000-00007F010000}"/>
    <cellStyle name="row 3" xfId="378" xr:uid="{00000000-0005-0000-0000-000096010000}"/>
    <cellStyle name="row 4" xfId="335" xr:uid="{00000000-0005-0000-0000-00006B010000}"/>
    <cellStyle name="RowCodes" xfId="165" xr:uid="{00000000-0005-0000-0000-0000B8000000}"/>
    <cellStyle name="Row-Col Headings" xfId="166" xr:uid="{00000000-0005-0000-0000-0000B9000000}"/>
    <cellStyle name="RowTitles" xfId="167" xr:uid="{00000000-0005-0000-0000-0000BA000000}"/>
    <cellStyle name="RowTitles 2" xfId="303" xr:uid="{00000000-0005-0000-0000-00004B010000}"/>
    <cellStyle name="RowTitles 2 2" xfId="400" xr:uid="{00000000-0005-0000-0000-0000AC010000}"/>
    <cellStyle name="RowTitles 2 3" xfId="356" xr:uid="{00000000-0005-0000-0000-000080010000}"/>
    <cellStyle name="RowTitles 3" xfId="379" xr:uid="{00000000-0005-0000-0000-000097010000}"/>
    <cellStyle name="RowTitles 4" xfId="336" xr:uid="{00000000-0005-0000-0000-00006C010000}"/>
    <cellStyle name="RowTitles1-Detail" xfId="168" xr:uid="{00000000-0005-0000-0000-0000BB000000}"/>
    <cellStyle name="RowTitles1-Detail 2" xfId="304" xr:uid="{00000000-0005-0000-0000-00004C010000}"/>
    <cellStyle name="RowTitles1-Detail 2 2" xfId="401" xr:uid="{00000000-0005-0000-0000-0000AD010000}"/>
    <cellStyle name="RowTitles1-Detail 2 3" xfId="357" xr:uid="{00000000-0005-0000-0000-000081010000}"/>
    <cellStyle name="RowTitles1-Detail 3" xfId="380" xr:uid="{00000000-0005-0000-0000-000098010000}"/>
    <cellStyle name="RowTitles1-Detail 4" xfId="337" xr:uid="{00000000-0005-0000-0000-00006D010000}"/>
    <cellStyle name="RowTitles-Col2" xfId="169" xr:uid="{00000000-0005-0000-0000-0000BC000000}"/>
    <cellStyle name="RowTitles-Col2 2" xfId="305" xr:uid="{00000000-0005-0000-0000-00004D010000}"/>
    <cellStyle name="RowTitles-Col2 2 2" xfId="402" xr:uid="{00000000-0005-0000-0000-0000AE010000}"/>
    <cellStyle name="RowTitles-Col2 2 3" xfId="358" xr:uid="{00000000-0005-0000-0000-000082010000}"/>
    <cellStyle name="RowTitles-Col2 3" xfId="381" xr:uid="{00000000-0005-0000-0000-000099010000}"/>
    <cellStyle name="RowTitles-Col2 4" xfId="338" xr:uid="{00000000-0005-0000-0000-00006E010000}"/>
    <cellStyle name="RowTitles-Detail" xfId="170" xr:uid="{00000000-0005-0000-0000-0000BD000000}"/>
    <cellStyle name="RowTitles-Detail 2" xfId="306" xr:uid="{00000000-0005-0000-0000-00004E010000}"/>
    <cellStyle name="RowTitles-Detail 2 2" xfId="403" xr:uid="{00000000-0005-0000-0000-0000AF010000}"/>
    <cellStyle name="RowTitles-Detail 2 3" xfId="359" xr:uid="{00000000-0005-0000-0000-000083010000}"/>
    <cellStyle name="RowTitles-Detail 3" xfId="382" xr:uid="{00000000-0005-0000-0000-00009A010000}"/>
    <cellStyle name="RowTitles-Detail 4" xfId="339" xr:uid="{00000000-0005-0000-0000-00006F010000}"/>
    <cellStyle name="ss1" xfId="171" xr:uid="{00000000-0005-0000-0000-0000BE000000}"/>
    <cellStyle name="ss10" xfId="172" xr:uid="{00000000-0005-0000-0000-0000BF000000}"/>
    <cellStyle name="ss10 2" xfId="383" xr:uid="{00000000-0005-0000-0000-00009B010000}"/>
    <cellStyle name="ss10 3" xfId="340" xr:uid="{00000000-0005-0000-0000-000070010000}"/>
    <cellStyle name="ss11" xfId="173" xr:uid="{00000000-0005-0000-0000-0000C0000000}"/>
    <cellStyle name="ss11 2" xfId="384" xr:uid="{00000000-0005-0000-0000-00009C010000}"/>
    <cellStyle name="ss11 3" xfId="341" xr:uid="{00000000-0005-0000-0000-000071010000}"/>
    <cellStyle name="ss12" xfId="174" xr:uid="{00000000-0005-0000-0000-0000C1000000}"/>
    <cellStyle name="ss13" xfId="175" xr:uid="{00000000-0005-0000-0000-0000C2000000}"/>
    <cellStyle name="ss14" xfId="176" xr:uid="{00000000-0005-0000-0000-0000C3000000}"/>
    <cellStyle name="ss15" xfId="177" xr:uid="{00000000-0005-0000-0000-0000C4000000}"/>
    <cellStyle name="ss16" xfId="178" xr:uid="{00000000-0005-0000-0000-0000C5000000}"/>
    <cellStyle name="ss17" xfId="179" xr:uid="{00000000-0005-0000-0000-0000C6000000}"/>
    <cellStyle name="ss18" xfId="180" xr:uid="{00000000-0005-0000-0000-0000C7000000}"/>
    <cellStyle name="ss19" xfId="181" xr:uid="{00000000-0005-0000-0000-0000C8000000}"/>
    <cellStyle name="ss2" xfId="182" xr:uid="{00000000-0005-0000-0000-0000C9000000}"/>
    <cellStyle name="ss20" xfId="183" xr:uid="{00000000-0005-0000-0000-0000CA000000}"/>
    <cellStyle name="ss21" xfId="184" xr:uid="{00000000-0005-0000-0000-0000CB000000}"/>
    <cellStyle name="ss22" xfId="185" xr:uid="{00000000-0005-0000-0000-0000CC000000}"/>
    <cellStyle name="ss3" xfId="186" xr:uid="{00000000-0005-0000-0000-0000CD000000}"/>
    <cellStyle name="ss4" xfId="187" xr:uid="{00000000-0005-0000-0000-0000CE000000}"/>
    <cellStyle name="ss5" xfId="188" xr:uid="{00000000-0005-0000-0000-0000CF000000}"/>
    <cellStyle name="ss6" xfId="189" xr:uid="{00000000-0005-0000-0000-0000D0000000}"/>
    <cellStyle name="ss7" xfId="190" xr:uid="{00000000-0005-0000-0000-0000D1000000}"/>
    <cellStyle name="ss8" xfId="191" xr:uid="{00000000-0005-0000-0000-0000D2000000}"/>
    <cellStyle name="ss9" xfId="192" xr:uid="{00000000-0005-0000-0000-0000D3000000}"/>
    <cellStyle name="ss9 2" xfId="385" xr:uid="{00000000-0005-0000-0000-00009D010000}"/>
    <cellStyle name="ss9 3" xfId="343" xr:uid="{00000000-0005-0000-0000-000073010000}"/>
    <cellStyle name="Standaard 2" xfId="193" xr:uid="{00000000-0005-0000-0000-0000D4000000}"/>
    <cellStyle name="Standaard 3" xfId="194" xr:uid="{00000000-0005-0000-0000-0000D5000000}"/>
    <cellStyle name="Style 1" xfId="195" xr:uid="{00000000-0005-0000-0000-0000D6000000}"/>
    <cellStyle name="Style 2" xfId="196" xr:uid="{00000000-0005-0000-0000-0000D7000000}"/>
    <cellStyle name="Table No." xfId="197" xr:uid="{00000000-0005-0000-0000-0000D8000000}"/>
    <cellStyle name="Table Title" xfId="198" xr:uid="{00000000-0005-0000-0000-0000D9000000}"/>
    <cellStyle name="Tagline" xfId="199" xr:uid="{00000000-0005-0000-0000-0000DA000000}"/>
    <cellStyle name="temp" xfId="200" xr:uid="{00000000-0005-0000-0000-0000DB000000}"/>
    <cellStyle name="test" xfId="215" xr:uid="{00000000-0005-0000-0000-0000EE000000}"/>
    <cellStyle name="Testo avviso" xfId="4" xr:uid="{00000000-0005-0000-0000-000008000000}"/>
    <cellStyle name="Testo avviso 2" xfId="307" xr:uid="{00000000-0005-0000-0000-00004F010000}"/>
    <cellStyle name="Testo descrittivo" xfId="308" xr:uid="{00000000-0005-0000-0000-000050010000}"/>
    <cellStyle name="Title 1" xfId="201" xr:uid="{00000000-0005-0000-0000-0000DD000000}"/>
    <cellStyle name="Title 2" xfId="32" xr:uid="{00000000-0005-0000-0000-000024000000}"/>
    <cellStyle name="Title 3" xfId="230" xr:uid="{00000000-0005-0000-0000-000002010000}"/>
    <cellStyle name="title1" xfId="202" xr:uid="{00000000-0005-0000-0000-0000DE000000}"/>
    <cellStyle name="Titolo" xfId="309" xr:uid="{00000000-0005-0000-0000-000051010000}"/>
    <cellStyle name="Titolo 1" xfId="310" xr:uid="{00000000-0005-0000-0000-000052010000}"/>
    <cellStyle name="Titolo 2" xfId="311" xr:uid="{00000000-0005-0000-0000-000053010000}"/>
    <cellStyle name="Titolo 3" xfId="312" xr:uid="{00000000-0005-0000-0000-000054010000}"/>
    <cellStyle name="Titolo 4" xfId="313" xr:uid="{00000000-0005-0000-0000-000055010000}"/>
    <cellStyle name="Titolo_SSI2012-Finaldata_JRCresults_2003" xfId="314" xr:uid="{00000000-0005-0000-0000-000056010000}"/>
    <cellStyle name="Totaal 2" xfId="206" xr:uid="{00000000-0005-0000-0000-0000E4000000}"/>
    <cellStyle name="Totaal 2 2" xfId="386" xr:uid="{00000000-0005-0000-0000-00009E010000}"/>
    <cellStyle name="Totaal 2 3" xfId="344" xr:uid="{00000000-0005-0000-0000-000074010000}"/>
    <cellStyle name="Total 2" xfId="33" xr:uid="{00000000-0005-0000-0000-000025000000}"/>
    <cellStyle name="Total 2 2" xfId="362" xr:uid="{00000000-0005-0000-0000-000086010000}"/>
    <cellStyle name="Total 2 3" xfId="322" xr:uid="{00000000-0005-0000-0000-00005E010000}"/>
    <cellStyle name="Total 3" xfId="237" xr:uid="{00000000-0005-0000-0000-000009010000}"/>
    <cellStyle name="Total 4" xfId="387" xr:uid="{00000000-0005-0000-0000-00009F010000}"/>
    <cellStyle name="Total 5" xfId="345" xr:uid="{00000000-0005-0000-0000-000075010000}"/>
    <cellStyle name="Totale" xfId="315" xr:uid="{00000000-0005-0000-0000-000057010000}"/>
    <cellStyle name="Totale 2" xfId="404" xr:uid="{00000000-0005-0000-0000-0000B0010000}"/>
    <cellStyle name="Totale 3" xfId="360" xr:uid="{00000000-0005-0000-0000-000084010000}"/>
    <cellStyle name="Uitvoer 2" xfId="207" xr:uid="{00000000-0005-0000-0000-0000E6000000}"/>
    <cellStyle name="Uitvoer 2 2" xfId="388" xr:uid="{00000000-0005-0000-0000-0000A0010000}"/>
    <cellStyle name="Uitvoer 2 3" xfId="346" xr:uid="{00000000-0005-0000-0000-000076010000}"/>
    <cellStyle name="Valore non valido" xfId="208" xr:uid="{00000000-0005-0000-0000-0000E7000000}"/>
    <cellStyle name="Valore valido" xfId="209" xr:uid="{00000000-0005-0000-0000-0000E8000000}"/>
    <cellStyle name="Verklarende tekst 2" xfId="210" xr:uid="{00000000-0005-0000-0000-0000E9000000}"/>
    <cellStyle name="Waarschuwingstekst 2" xfId="211" xr:uid="{00000000-0005-0000-0000-0000EA000000}"/>
    <cellStyle name="Warning Text 2" xfId="212" xr:uid="{00000000-0005-0000-0000-0000EB000000}"/>
  </cellStyles>
  <dxfs count="224">
    <dxf>
      <font>
        <b/>
        <sz val="10"/>
        <color rgb="FF000000"/>
        <name val="Arial"/>
      </font>
      <fill>
        <patternFill patternType="solid">
          <fgColor rgb="FFD7C3DE"/>
          <bgColor rgb="FFD7C3DE"/>
        </patternFill>
      </fill>
    </dxf>
    <dxf>
      <font>
        <b/>
        <sz val="10"/>
        <color rgb="FF000000"/>
        <name val="Arial"/>
      </font>
      <fill>
        <patternFill patternType="solid">
          <fgColor rgb="FFBB8DC0"/>
          <bgColor rgb="FFBB8DC0"/>
        </patternFill>
      </fill>
    </dxf>
    <dxf>
      <font>
        <b/>
        <sz val="10"/>
        <color rgb="FFFFFFFF"/>
        <name val="Arial"/>
      </font>
      <fill>
        <patternFill patternType="solid">
          <fgColor rgb="FF7C4193"/>
          <bgColor rgb="FF7C4193"/>
        </patternFill>
      </fill>
    </dxf>
    <dxf>
      <font>
        <b/>
        <sz val="10"/>
        <color rgb="FFFFFFFF"/>
        <name val="Arial"/>
      </font>
      <fill>
        <patternFill patternType="solid">
          <fgColor rgb="FF5C3578"/>
          <bgColor rgb="FF5C3578"/>
        </patternFill>
      </fill>
    </dxf>
    <dxf>
      <font>
        <b/>
        <sz val="10"/>
        <color rgb="FFFFFFFF"/>
        <name val="Arial"/>
      </font>
      <fill>
        <patternFill patternType="solid">
          <fgColor rgb="FF433557"/>
          <bgColor rgb="FF433557"/>
        </patternFill>
      </fill>
    </dxf>
    <dxf>
      <font>
        <b/>
        <sz val="10"/>
        <color rgb="FF000000"/>
        <name val="Arial"/>
      </font>
      <fill>
        <patternFill patternType="solid">
          <fgColor rgb="FFFFFFFF"/>
          <bgColor rgb="FFFFFFFF"/>
        </patternFill>
      </fill>
    </dxf>
    <dxf>
      <font>
        <b/>
        <sz val="10"/>
        <color rgb="FF000000"/>
        <name val="Arial"/>
      </font>
      <fill>
        <patternFill patternType="solid">
          <fgColor rgb="FFE2EBF0"/>
          <bgColor rgb="FFE2EBF0"/>
        </patternFill>
      </fill>
    </dxf>
    <dxf>
      <font>
        <b/>
        <sz val="10"/>
        <color rgb="FFFFFFFF"/>
        <name val="Arial"/>
      </font>
      <fill>
        <patternFill patternType="solid">
          <fgColor rgb="FF90A1AE"/>
          <bgColor rgb="FF90A1AE"/>
        </patternFill>
      </fill>
    </dxf>
    <dxf>
      <font>
        <b/>
        <sz val="10"/>
        <color rgb="FFFFFFFF"/>
        <name val="Arial"/>
      </font>
      <fill>
        <patternFill patternType="solid">
          <fgColor rgb="FF020202"/>
          <bgColor rgb="FF020202"/>
        </patternFill>
      </fill>
    </dxf>
    <dxf>
      <font>
        <b/>
      </font>
      <fill>
        <patternFill>
          <bgColor rgb="FFF0EDD3"/>
        </patternFill>
      </fill>
    </dxf>
    <dxf>
      <font>
        <b/>
      </font>
      <fill>
        <patternFill>
          <bgColor rgb="FFE0DBC4"/>
        </patternFill>
      </fill>
    </dxf>
    <dxf>
      <font>
        <b/>
      </font>
      <fill>
        <patternFill>
          <bgColor rgb="FFCBC4B6"/>
        </patternFill>
      </fill>
    </dxf>
    <dxf>
      <font>
        <b/>
        <color theme="0"/>
      </font>
      <fill>
        <patternFill>
          <bgColor rgb="FF968F84"/>
        </patternFill>
      </fill>
    </dxf>
    <dxf>
      <font>
        <b/>
        <color theme="0"/>
      </font>
      <fill>
        <patternFill>
          <bgColor rgb="FF5F5D5B"/>
        </patternFill>
      </fill>
    </dxf>
    <dxf>
      <font>
        <b/>
      </font>
      <fill>
        <patternFill>
          <bgColor rgb="FFF0EDD3"/>
        </patternFill>
      </fill>
    </dxf>
    <dxf>
      <font>
        <b/>
      </font>
      <fill>
        <patternFill>
          <bgColor rgb="FFE0DBC4"/>
        </patternFill>
      </fill>
    </dxf>
    <dxf>
      <font>
        <b/>
      </font>
      <fill>
        <patternFill>
          <bgColor rgb="FFCBC4B6"/>
        </patternFill>
      </fill>
    </dxf>
    <dxf>
      <font>
        <b/>
        <color theme="0"/>
      </font>
      <fill>
        <patternFill>
          <bgColor rgb="FF968F84"/>
        </patternFill>
      </fill>
    </dxf>
    <dxf>
      <font>
        <b/>
        <color theme="0"/>
      </font>
      <fill>
        <patternFill>
          <bgColor rgb="FF5F5D5B"/>
        </patternFill>
      </fill>
    </dxf>
    <dxf>
      <font>
        <b/>
      </font>
      <fill>
        <patternFill>
          <bgColor rgb="FFF0EDD3"/>
        </patternFill>
      </fill>
    </dxf>
    <dxf>
      <font>
        <b/>
      </font>
      <fill>
        <patternFill>
          <bgColor rgb="FFE0DBC4"/>
        </patternFill>
      </fill>
    </dxf>
    <dxf>
      <font>
        <b/>
      </font>
      <fill>
        <patternFill>
          <bgColor rgb="FFCBC4B6"/>
        </patternFill>
      </fill>
    </dxf>
    <dxf>
      <font>
        <b/>
        <color theme="0"/>
      </font>
      <fill>
        <patternFill>
          <bgColor rgb="FF968F84"/>
        </patternFill>
      </fill>
    </dxf>
    <dxf>
      <font>
        <b/>
        <color theme="0"/>
      </font>
      <fill>
        <patternFill>
          <bgColor rgb="FF5F5D5B"/>
        </patternFill>
      </fill>
    </dxf>
    <dxf>
      <font>
        <b/>
      </font>
      <fill>
        <patternFill>
          <bgColor rgb="FFFBDEE9"/>
        </patternFill>
      </fill>
    </dxf>
    <dxf>
      <font>
        <b/>
      </font>
      <fill>
        <patternFill>
          <bgColor rgb="FFE6A8CB"/>
        </patternFill>
      </fill>
    </dxf>
    <dxf>
      <font>
        <b/>
      </font>
      <fill>
        <patternFill>
          <bgColor rgb="FFD565A5"/>
        </patternFill>
      </fill>
    </dxf>
    <dxf>
      <font>
        <b/>
        <color theme="0"/>
      </font>
      <fill>
        <patternFill>
          <bgColor rgb="FFB02789"/>
        </patternFill>
      </fill>
    </dxf>
    <dxf>
      <font>
        <b/>
        <color theme="0"/>
      </font>
      <fill>
        <patternFill>
          <bgColor rgb="FF842066"/>
        </patternFill>
      </fill>
    </dxf>
    <dxf>
      <font>
        <b/>
      </font>
      <fill>
        <patternFill>
          <bgColor rgb="FFD5BCC6"/>
        </patternFill>
      </fill>
    </dxf>
    <dxf>
      <font>
        <b/>
      </font>
      <fill>
        <patternFill>
          <bgColor rgb="FFB698AD"/>
        </patternFill>
      </fill>
    </dxf>
    <dxf>
      <font>
        <b/>
      </font>
      <fill>
        <patternFill>
          <bgColor rgb="FFA8739E"/>
        </patternFill>
      </fill>
    </dxf>
    <dxf>
      <font>
        <b/>
        <color theme="0"/>
      </font>
      <fill>
        <patternFill>
          <bgColor rgb="FF83517D"/>
        </patternFill>
      </fill>
    </dxf>
    <dxf>
      <font>
        <b/>
        <color theme="0"/>
      </font>
      <fill>
        <patternFill>
          <bgColor rgb="FF593B62"/>
        </patternFill>
      </fill>
    </dxf>
    <dxf>
      <fill>
        <patternFill>
          <bgColor rgb="FFFF0000"/>
        </patternFill>
      </fill>
    </dxf>
    <dxf>
      <font>
        <b/>
      </font>
      <fill>
        <patternFill>
          <bgColor rgb="FFD5BCC6"/>
        </patternFill>
      </fill>
    </dxf>
    <dxf>
      <font>
        <b/>
      </font>
      <fill>
        <patternFill>
          <bgColor rgb="FFB698AD"/>
        </patternFill>
      </fill>
    </dxf>
    <dxf>
      <font>
        <b/>
      </font>
      <fill>
        <patternFill>
          <bgColor rgb="FFA8739E"/>
        </patternFill>
      </fill>
    </dxf>
    <dxf>
      <font>
        <b/>
        <color theme="0"/>
      </font>
      <fill>
        <patternFill>
          <bgColor rgb="FF83517D"/>
        </patternFill>
      </fill>
    </dxf>
    <dxf>
      <font>
        <b/>
        <color theme="0"/>
      </font>
      <fill>
        <patternFill>
          <bgColor rgb="FF593B62"/>
        </patternFill>
      </fill>
    </dxf>
    <dxf>
      <font>
        <b/>
      </font>
      <fill>
        <patternFill>
          <bgColor rgb="FFB2CFCB"/>
        </patternFill>
      </fill>
    </dxf>
    <dxf>
      <font>
        <b/>
      </font>
      <fill>
        <patternFill>
          <bgColor rgb="FF94BFB4"/>
        </patternFill>
      </fill>
    </dxf>
    <dxf>
      <font>
        <b/>
      </font>
      <fill>
        <patternFill>
          <bgColor rgb="FF799D98"/>
        </patternFill>
      </fill>
    </dxf>
    <dxf>
      <font>
        <b/>
        <color theme="0"/>
      </font>
      <fill>
        <patternFill>
          <bgColor rgb="FF5E7E79"/>
        </patternFill>
      </fill>
    </dxf>
    <dxf>
      <font>
        <b/>
        <color theme="0"/>
      </font>
      <fill>
        <patternFill>
          <bgColor rgb="FF346064"/>
        </patternFill>
      </fill>
    </dxf>
    <dxf>
      <font>
        <b/>
        <color theme="0"/>
      </font>
      <fill>
        <patternFill>
          <bgColor rgb="FF5E7E79"/>
        </patternFill>
      </fill>
    </dxf>
    <dxf>
      <font>
        <b/>
      </font>
      <fill>
        <patternFill>
          <bgColor rgb="FF799D98"/>
        </patternFill>
      </fill>
    </dxf>
    <dxf>
      <font>
        <b/>
      </font>
      <fill>
        <patternFill>
          <bgColor rgb="FF94BFB4"/>
        </patternFill>
      </fill>
    </dxf>
    <dxf>
      <font>
        <b/>
      </font>
      <fill>
        <patternFill>
          <bgColor rgb="FFB2CFCB"/>
        </patternFill>
      </fill>
    </dxf>
    <dxf>
      <font>
        <b/>
        <color theme="0"/>
      </font>
      <fill>
        <patternFill>
          <bgColor rgb="FF346064"/>
        </patternFill>
      </fill>
    </dxf>
    <dxf>
      <font>
        <b/>
        <color theme="0"/>
      </font>
      <fill>
        <patternFill>
          <bgColor rgb="FF346064"/>
        </patternFill>
      </fill>
    </dxf>
    <dxf>
      <font>
        <b/>
        <color theme="0"/>
      </font>
      <fill>
        <patternFill>
          <bgColor rgb="FF5E7E79"/>
        </patternFill>
      </fill>
    </dxf>
    <dxf>
      <font>
        <b/>
      </font>
      <fill>
        <patternFill>
          <bgColor rgb="FF799D98"/>
        </patternFill>
      </fill>
    </dxf>
    <dxf>
      <font>
        <b/>
      </font>
      <fill>
        <patternFill>
          <bgColor rgb="FF94BFB4"/>
        </patternFill>
      </fill>
    </dxf>
    <dxf>
      <font>
        <b/>
      </font>
      <fill>
        <patternFill>
          <bgColor rgb="FFB2CFCB"/>
        </patternFill>
      </fill>
    </dxf>
    <dxf>
      <font>
        <b/>
        <color theme="0"/>
      </font>
      <fill>
        <patternFill>
          <bgColor rgb="FF5E7E79"/>
        </patternFill>
      </fill>
    </dxf>
    <dxf>
      <font>
        <b/>
        <color theme="0"/>
      </font>
      <fill>
        <patternFill>
          <bgColor rgb="FF346064"/>
        </patternFill>
      </fill>
    </dxf>
    <dxf>
      <font>
        <b/>
      </font>
      <fill>
        <patternFill>
          <bgColor rgb="FFB2CFCB"/>
        </patternFill>
      </fill>
    </dxf>
    <dxf>
      <font>
        <b/>
      </font>
      <fill>
        <patternFill>
          <bgColor rgb="FF94BFB4"/>
        </patternFill>
      </fill>
    </dxf>
    <dxf>
      <font>
        <b/>
      </font>
      <fill>
        <patternFill>
          <bgColor rgb="FF799D98"/>
        </patternFill>
      </fill>
    </dxf>
    <dxf>
      <font>
        <b/>
        <color theme="0"/>
      </font>
      <fill>
        <patternFill>
          <bgColor rgb="FF346064"/>
        </patternFill>
      </fill>
    </dxf>
    <dxf>
      <font>
        <b/>
        <color theme="0"/>
      </font>
      <fill>
        <patternFill>
          <bgColor rgb="FF5E7E79"/>
        </patternFill>
      </fill>
    </dxf>
    <dxf>
      <font>
        <b/>
      </font>
      <fill>
        <patternFill>
          <bgColor rgb="FF799D98"/>
        </patternFill>
      </fill>
    </dxf>
    <dxf>
      <font>
        <b/>
      </font>
      <fill>
        <patternFill>
          <bgColor rgb="FF94BFB4"/>
        </patternFill>
      </fill>
    </dxf>
    <dxf>
      <font>
        <b/>
      </font>
      <fill>
        <patternFill>
          <bgColor rgb="FFB2CFCB"/>
        </patternFill>
      </fill>
    </dxf>
    <dxf>
      <font>
        <b/>
        <color theme="0"/>
      </font>
      <fill>
        <patternFill>
          <bgColor rgb="FF5E7E79"/>
        </patternFill>
      </fill>
    </dxf>
    <dxf>
      <font>
        <b/>
      </font>
      <fill>
        <patternFill>
          <bgColor rgb="FF799D98"/>
        </patternFill>
      </fill>
    </dxf>
    <dxf>
      <font>
        <b/>
      </font>
      <fill>
        <patternFill>
          <bgColor rgb="FF94BFB4"/>
        </patternFill>
      </fill>
    </dxf>
    <dxf>
      <font>
        <b/>
      </font>
      <fill>
        <patternFill>
          <bgColor rgb="FFB2CFCB"/>
        </patternFill>
      </fill>
    </dxf>
    <dxf>
      <font>
        <b/>
        <color theme="0"/>
      </font>
      <fill>
        <patternFill>
          <bgColor rgb="FF346064"/>
        </patternFill>
      </fill>
    </dxf>
    <dxf>
      <font>
        <b/>
      </font>
      <fill>
        <patternFill>
          <bgColor rgb="FFECE8C3"/>
        </patternFill>
      </fill>
    </dxf>
    <dxf>
      <font>
        <b/>
      </font>
      <fill>
        <patternFill>
          <bgColor rgb="FFDED7B5"/>
        </patternFill>
      </fill>
    </dxf>
    <dxf>
      <font>
        <b/>
      </font>
      <fill>
        <patternFill>
          <bgColor rgb="FFC6B69F"/>
        </patternFill>
      </fill>
    </dxf>
    <dxf>
      <font>
        <b/>
        <color theme="0"/>
      </font>
      <fill>
        <patternFill>
          <bgColor rgb="FF93887C"/>
        </patternFill>
      </fill>
    </dxf>
    <dxf>
      <font>
        <b/>
        <color theme="0"/>
      </font>
      <fill>
        <patternFill>
          <bgColor rgb="FF5A524D"/>
        </patternFill>
      </fill>
    </dxf>
    <dxf>
      <font>
        <b/>
      </font>
      <fill>
        <patternFill>
          <bgColor rgb="FFCBC4B6"/>
        </patternFill>
      </fill>
    </dxf>
    <dxf>
      <font>
        <b/>
        <color theme="0"/>
      </font>
      <fill>
        <patternFill>
          <bgColor rgb="FF968F84"/>
        </patternFill>
      </fill>
    </dxf>
    <dxf>
      <font>
        <b/>
        <color theme="0"/>
      </font>
      <fill>
        <patternFill>
          <bgColor rgb="FF5F5D5B"/>
        </patternFill>
      </fill>
    </dxf>
    <dxf>
      <font>
        <b/>
      </font>
      <fill>
        <patternFill>
          <bgColor rgb="FFF0EDD3"/>
        </patternFill>
      </fill>
    </dxf>
    <dxf>
      <font>
        <b/>
      </font>
      <fill>
        <patternFill>
          <bgColor rgb="FFE0DBC4"/>
        </patternFill>
      </fill>
    </dxf>
    <dxf>
      <font>
        <b/>
        <color theme="0"/>
      </font>
      <fill>
        <patternFill>
          <bgColor rgb="FF6B6050"/>
        </patternFill>
      </fill>
    </dxf>
    <dxf>
      <font>
        <b/>
      </font>
      <fill>
        <patternFill>
          <bgColor rgb="FFE7D8B3"/>
        </patternFill>
      </fill>
    </dxf>
    <dxf>
      <font>
        <b/>
      </font>
      <fill>
        <patternFill>
          <bgColor rgb="FFFDF2CA"/>
        </patternFill>
      </fill>
    </dxf>
    <dxf>
      <font>
        <b/>
        <color theme="0"/>
      </font>
      <fill>
        <patternFill>
          <bgColor rgb="FFA38E76"/>
        </patternFill>
      </fill>
    </dxf>
    <dxf>
      <font>
        <b/>
      </font>
      <fill>
        <patternFill>
          <bgColor rgb="FFC7B399"/>
        </patternFill>
      </fill>
    </dxf>
    <dxf>
      <font>
        <b/>
      </font>
      <fill>
        <patternFill>
          <bgColor rgb="FFA8739E"/>
        </patternFill>
      </fill>
    </dxf>
    <dxf>
      <font>
        <b/>
      </font>
      <fill>
        <patternFill>
          <bgColor rgb="FFD5BCC6"/>
        </patternFill>
      </fill>
    </dxf>
    <dxf>
      <font>
        <b/>
      </font>
      <fill>
        <patternFill>
          <bgColor rgb="FFB698AD"/>
        </patternFill>
      </fill>
    </dxf>
    <dxf>
      <font>
        <b/>
        <color theme="0"/>
      </font>
      <fill>
        <patternFill>
          <bgColor rgb="FF83517D"/>
        </patternFill>
      </fill>
    </dxf>
    <dxf>
      <font>
        <b/>
        <color theme="0"/>
      </font>
      <fill>
        <patternFill>
          <bgColor rgb="FF593B62"/>
        </patternFill>
      </fill>
    </dxf>
    <dxf>
      <font>
        <b/>
      </font>
      <fill>
        <patternFill>
          <bgColor rgb="FFFBDEE9"/>
        </patternFill>
      </fill>
    </dxf>
    <dxf>
      <font>
        <b/>
        <color theme="0"/>
      </font>
      <fill>
        <patternFill>
          <bgColor rgb="FF842066"/>
        </patternFill>
      </fill>
    </dxf>
    <dxf>
      <font>
        <b/>
      </font>
      <fill>
        <patternFill>
          <bgColor rgb="FFE6A8CB"/>
        </patternFill>
      </fill>
    </dxf>
    <dxf>
      <font>
        <b/>
      </font>
      <fill>
        <patternFill>
          <bgColor rgb="FFD565A5"/>
        </patternFill>
      </fill>
    </dxf>
    <dxf>
      <font>
        <b/>
        <color theme="0"/>
      </font>
      <fill>
        <patternFill>
          <bgColor rgb="FFB02789"/>
        </patternFill>
      </fill>
    </dxf>
    <dxf>
      <font>
        <b/>
        <color theme="0"/>
      </font>
      <fill>
        <patternFill>
          <bgColor rgb="FF346064"/>
        </patternFill>
      </fill>
    </dxf>
    <dxf>
      <font>
        <b/>
      </font>
      <fill>
        <patternFill>
          <bgColor rgb="FF799D98"/>
        </patternFill>
      </fill>
    </dxf>
    <dxf>
      <font>
        <b/>
      </font>
      <fill>
        <patternFill>
          <bgColor rgb="FFB2CFCB"/>
        </patternFill>
      </fill>
    </dxf>
    <dxf>
      <font>
        <b/>
      </font>
      <fill>
        <patternFill>
          <bgColor rgb="FF94BFB4"/>
        </patternFill>
      </fill>
    </dxf>
    <dxf>
      <font>
        <b/>
        <color theme="0"/>
      </font>
      <fill>
        <patternFill>
          <bgColor rgb="FF5E7E79"/>
        </patternFill>
      </fill>
    </dxf>
    <dxf>
      <font>
        <b/>
      </font>
      <fill>
        <patternFill>
          <bgColor rgb="FF41BDAB"/>
        </patternFill>
      </fill>
    </dxf>
    <dxf>
      <font>
        <b/>
      </font>
      <fill>
        <patternFill>
          <bgColor rgb="FF90D2CD"/>
        </patternFill>
      </fill>
    </dxf>
    <dxf>
      <font>
        <b/>
      </font>
      <fill>
        <patternFill>
          <bgColor rgb="FFC9E7E3"/>
        </patternFill>
      </fill>
    </dxf>
    <dxf>
      <font>
        <b/>
        <color theme="0"/>
      </font>
      <fill>
        <patternFill>
          <bgColor rgb="FF0C525D"/>
        </patternFill>
      </fill>
    </dxf>
    <dxf>
      <font>
        <b/>
        <color theme="0"/>
      </font>
      <fill>
        <patternFill>
          <bgColor rgb="FF197E80"/>
        </patternFill>
      </fill>
    </dxf>
    <dxf>
      <font>
        <b/>
      </font>
      <fill>
        <patternFill>
          <bgColor rgb="FFE2EBF0"/>
        </patternFill>
      </fill>
    </dxf>
    <dxf>
      <font>
        <b/>
      </font>
      <fill>
        <patternFill>
          <bgColor rgb="FFBBC9C8"/>
        </patternFill>
      </fill>
    </dxf>
    <dxf>
      <font>
        <b/>
        <color theme="0"/>
      </font>
      <fill>
        <patternFill>
          <bgColor rgb="FF90A1AE"/>
        </patternFill>
      </fill>
    </dxf>
    <dxf>
      <font>
        <b/>
        <color theme="0"/>
      </font>
      <fill>
        <patternFill>
          <bgColor rgb="FF617283"/>
        </patternFill>
      </fill>
    </dxf>
    <dxf>
      <font>
        <b/>
        <color theme="0"/>
      </font>
      <fill>
        <patternFill>
          <bgColor rgb="FF000000"/>
        </patternFill>
      </fill>
    </dxf>
    <dxf>
      <fill>
        <patternFill>
          <bgColor rgb="FFE2EBF0"/>
        </patternFill>
      </fill>
    </dxf>
    <dxf>
      <fill>
        <patternFill>
          <bgColor rgb="FF90A1AE"/>
        </patternFill>
      </fill>
    </dxf>
    <dxf>
      <font>
        <color theme="0"/>
      </font>
      <fill>
        <patternFill>
          <bgColor rgb="FF000000"/>
        </patternFill>
      </fill>
    </dxf>
    <dxf>
      <font>
        <b/>
      </font>
      <fill>
        <patternFill>
          <bgColor rgb="FFD7C3DE"/>
        </patternFill>
      </fill>
    </dxf>
    <dxf>
      <font>
        <b/>
      </font>
      <fill>
        <patternFill>
          <bgColor rgb="FFBB8DC0"/>
        </patternFill>
      </fill>
    </dxf>
    <dxf>
      <font>
        <b/>
        <color theme="0"/>
      </font>
      <fill>
        <patternFill>
          <bgColor rgb="FF7C4193"/>
        </patternFill>
      </fill>
    </dxf>
    <dxf>
      <font>
        <b/>
        <color theme="0"/>
      </font>
      <fill>
        <patternFill>
          <bgColor rgb="FF433557"/>
        </patternFill>
      </fill>
    </dxf>
    <dxf>
      <font>
        <b/>
        <color theme="0"/>
      </font>
      <fill>
        <patternFill>
          <bgColor rgb="FF5C3578"/>
        </patternFill>
      </fill>
    </dxf>
    <dxf>
      <font>
        <b/>
      </font>
      <fill>
        <patternFill>
          <bgColor rgb="FFD7C3DE"/>
        </patternFill>
      </fill>
    </dxf>
    <dxf>
      <font>
        <b/>
      </font>
      <fill>
        <patternFill>
          <bgColor rgb="FFBB8DC0"/>
        </patternFill>
      </fill>
    </dxf>
    <dxf>
      <font>
        <b/>
        <color theme="0"/>
      </font>
      <fill>
        <patternFill>
          <bgColor rgb="FF7C4193"/>
        </patternFill>
      </fill>
    </dxf>
    <dxf>
      <font>
        <b/>
        <color theme="0"/>
      </font>
      <fill>
        <patternFill>
          <bgColor rgb="FF5C3578"/>
        </patternFill>
      </fill>
    </dxf>
    <dxf>
      <font>
        <b/>
        <color theme="0"/>
      </font>
      <fill>
        <patternFill>
          <bgColor rgb="FF433557"/>
        </patternFill>
      </fill>
    </dxf>
    <dxf>
      <font>
        <b/>
      </font>
      <fill>
        <patternFill>
          <bgColor rgb="FFC6B69F"/>
        </patternFill>
      </fill>
    </dxf>
    <dxf>
      <font>
        <b/>
      </font>
      <fill>
        <patternFill>
          <bgColor rgb="FFECE8C3"/>
        </patternFill>
      </fill>
    </dxf>
    <dxf>
      <font>
        <b/>
      </font>
      <fill>
        <patternFill>
          <bgColor rgb="FFDED7B5"/>
        </patternFill>
      </fill>
    </dxf>
    <dxf>
      <font>
        <b/>
        <color theme="0"/>
      </font>
      <fill>
        <patternFill>
          <bgColor rgb="FF93887C"/>
        </patternFill>
      </fill>
    </dxf>
    <dxf>
      <font>
        <b/>
        <color theme="0"/>
      </font>
      <fill>
        <patternFill>
          <bgColor rgb="FF5A524D"/>
        </patternFill>
      </fill>
    </dxf>
    <dxf>
      <font>
        <b/>
      </font>
      <fill>
        <patternFill>
          <bgColor rgb="FFF0EDD3"/>
        </patternFill>
      </fill>
    </dxf>
    <dxf>
      <font>
        <b/>
      </font>
      <fill>
        <patternFill>
          <bgColor rgb="FFE0DBC4"/>
        </patternFill>
      </fill>
    </dxf>
    <dxf>
      <font>
        <b/>
      </font>
      <fill>
        <patternFill>
          <bgColor rgb="FFCBC4B6"/>
        </patternFill>
      </fill>
    </dxf>
    <dxf>
      <font>
        <b/>
        <color theme="0"/>
      </font>
      <fill>
        <patternFill>
          <bgColor rgb="FF968F84"/>
        </patternFill>
      </fill>
    </dxf>
    <dxf>
      <font>
        <b/>
        <color theme="0"/>
      </font>
      <fill>
        <patternFill>
          <bgColor rgb="FF5F5D5B"/>
        </patternFill>
      </fill>
    </dxf>
    <dxf>
      <font>
        <b/>
      </font>
      <fill>
        <patternFill>
          <bgColor rgb="FFFDF2CA"/>
        </patternFill>
      </fill>
    </dxf>
    <dxf>
      <font>
        <b/>
      </font>
      <fill>
        <patternFill>
          <bgColor rgb="FFE7D8B3"/>
        </patternFill>
      </fill>
    </dxf>
    <dxf>
      <font>
        <b/>
        <color theme="0"/>
      </font>
      <fill>
        <patternFill>
          <bgColor rgb="FF6B6050"/>
        </patternFill>
      </fill>
    </dxf>
    <dxf>
      <font>
        <b/>
      </font>
      <fill>
        <patternFill>
          <bgColor rgb="FFC7B399"/>
        </patternFill>
      </fill>
    </dxf>
    <dxf>
      <font>
        <b/>
        <color theme="0"/>
      </font>
      <fill>
        <patternFill>
          <bgColor rgb="FFA38E76"/>
        </patternFill>
      </fill>
    </dxf>
    <dxf>
      <font>
        <b/>
        <color theme="0"/>
      </font>
      <fill>
        <patternFill>
          <bgColor rgb="FFB02789"/>
        </patternFill>
      </fill>
    </dxf>
    <dxf>
      <font>
        <b/>
      </font>
      <fill>
        <patternFill>
          <bgColor rgb="FFD565A5"/>
        </patternFill>
      </fill>
    </dxf>
    <dxf>
      <font>
        <b/>
      </font>
      <fill>
        <patternFill>
          <bgColor rgb="FFE6A8CB"/>
        </patternFill>
      </fill>
    </dxf>
    <dxf>
      <font>
        <b/>
      </font>
      <fill>
        <patternFill>
          <bgColor rgb="FFFBDEE9"/>
        </patternFill>
      </fill>
    </dxf>
    <dxf>
      <font>
        <b/>
        <color theme="0"/>
      </font>
      <fill>
        <patternFill>
          <bgColor rgb="FF842066"/>
        </patternFill>
      </fill>
    </dxf>
    <dxf>
      <font>
        <b/>
      </font>
      <fill>
        <patternFill>
          <bgColor rgb="FFB2CFCB"/>
        </patternFill>
      </fill>
    </dxf>
    <dxf>
      <font>
        <b/>
      </font>
      <fill>
        <patternFill>
          <bgColor rgb="FF94BFB4"/>
        </patternFill>
      </fill>
    </dxf>
    <dxf>
      <font>
        <b/>
        <color theme="0"/>
      </font>
      <fill>
        <patternFill>
          <bgColor rgb="FF5E7E79"/>
        </patternFill>
      </fill>
    </dxf>
    <dxf>
      <font>
        <b/>
        <color theme="0"/>
      </font>
      <fill>
        <patternFill>
          <bgColor rgb="FF346064"/>
        </patternFill>
      </fill>
    </dxf>
    <dxf>
      <font>
        <b/>
      </font>
      <fill>
        <patternFill>
          <bgColor rgb="FF799D98"/>
        </patternFill>
      </fill>
    </dxf>
    <dxf>
      <font>
        <b/>
      </font>
      <fill>
        <patternFill>
          <bgColor rgb="FFC9E7E3"/>
        </patternFill>
      </fill>
    </dxf>
    <dxf>
      <font>
        <b/>
        <color theme="0"/>
      </font>
      <fill>
        <patternFill>
          <bgColor rgb="FF0C525D"/>
        </patternFill>
      </fill>
    </dxf>
    <dxf>
      <font>
        <b/>
        <color theme="0"/>
      </font>
      <fill>
        <patternFill>
          <bgColor rgb="FF197E80"/>
        </patternFill>
      </fill>
    </dxf>
    <dxf>
      <font>
        <b/>
      </font>
      <fill>
        <patternFill>
          <bgColor rgb="FF41BDAB"/>
        </patternFill>
      </fill>
    </dxf>
    <dxf>
      <font>
        <b/>
      </font>
      <fill>
        <patternFill>
          <bgColor rgb="FF90D2CD"/>
        </patternFill>
      </fill>
    </dxf>
    <dxf>
      <font>
        <b/>
      </font>
      <fill>
        <patternFill>
          <bgColor rgb="FFE2EBF0"/>
        </patternFill>
      </fill>
    </dxf>
    <dxf>
      <font>
        <b/>
      </font>
      <fill>
        <patternFill>
          <bgColor rgb="FFBBC9C8"/>
        </patternFill>
      </fill>
    </dxf>
    <dxf>
      <font>
        <b/>
        <color theme="0"/>
      </font>
      <fill>
        <patternFill>
          <bgColor rgb="FF90A1AE"/>
        </patternFill>
      </fill>
    </dxf>
    <dxf>
      <font>
        <b/>
        <color theme="0"/>
      </font>
      <fill>
        <patternFill>
          <bgColor rgb="FF617283"/>
        </patternFill>
      </fill>
    </dxf>
    <dxf>
      <font>
        <b/>
        <color theme="0"/>
      </font>
      <fill>
        <patternFill>
          <bgColor rgb="FF000000"/>
        </patternFill>
      </fill>
    </dxf>
    <dxf>
      <fill>
        <patternFill>
          <bgColor rgb="FFE2EBF0"/>
        </patternFill>
      </fill>
    </dxf>
    <dxf>
      <font>
        <color theme="0"/>
      </font>
      <fill>
        <patternFill>
          <bgColor rgb="FF90A1AE"/>
        </patternFill>
      </fill>
    </dxf>
    <dxf>
      <font>
        <color theme="0"/>
      </font>
      <fill>
        <patternFill>
          <bgColor rgb="FF000000"/>
        </patternFill>
      </fill>
    </dxf>
    <dxf>
      <font>
        <b/>
      </font>
      <fill>
        <patternFill>
          <bgColor rgb="FFD7C3DE"/>
        </patternFill>
      </fill>
    </dxf>
    <dxf>
      <font>
        <b/>
      </font>
      <fill>
        <patternFill>
          <bgColor rgb="FFBB8DC0"/>
        </patternFill>
      </fill>
    </dxf>
    <dxf>
      <font>
        <b/>
        <color theme="0"/>
      </font>
      <fill>
        <patternFill>
          <bgColor rgb="FF7C4193"/>
        </patternFill>
      </fill>
    </dxf>
    <dxf>
      <font>
        <b/>
        <color theme="0"/>
      </font>
      <fill>
        <patternFill>
          <bgColor rgb="FF433557"/>
        </patternFill>
      </fill>
    </dxf>
    <dxf>
      <font>
        <b/>
        <color theme="0"/>
      </font>
      <fill>
        <patternFill>
          <bgColor rgb="FF5C3578"/>
        </patternFill>
      </fill>
    </dxf>
    <dxf>
      <font>
        <b/>
      </font>
      <fill>
        <patternFill>
          <bgColor rgb="FFD7C3DE"/>
        </patternFill>
      </fill>
    </dxf>
    <dxf>
      <font>
        <b/>
      </font>
      <fill>
        <patternFill>
          <bgColor rgb="FFBB8DC0"/>
        </patternFill>
      </fill>
    </dxf>
    <dxf>
      <font>
        <b/>
        <color theme="0"/>
      </font>
      <fill>
        <patternFill>
          <bgColor rgb="FF7C4193"/>
        </patternFill>
      </fill>
    </dxf>
    <dxf>
      <font>
        <b/>
        <color theme="0"/>
      </font>
      <fill>
        <patternFill>
          <bgColor rgb="FF5C3578"/>
        </patternFill>
      </fill>
    </dxf>
    <dxf>
      <font>
        <b/>
        <color theme="0"/>
      </font>
      <fill>
        <patternFill>
          <bgColor rgb="FF433557"/>
        </patternFill>
      </fill>
    </dxf>
    <dxf>
      <font>
        <b/>
      </font>
      <fill>
        <patternFill>
          <bgColor rgb="FFC6B69F"/>
        </patternFill>
      </fill>
    </dxf>
    <dxf>
      <font>
        <b/>
        <color theme="0"/>
      </font>
      <fill>
        <patternFill>
          <bgColor rgb="FF93887C"/>
        </patternFill>
      </fill>
    </dxf>
    <dxf>
      <font>
        <b/>
        <color theme="0"/>
      </font>
      <fill>
        <patternFill>
          <bgColor rgb="FF5A524D"/>
        </patternFill>
      </fill>
    </dxf>
    <dxf>
      <font>
        <b/>
      </font>
      <fill>
        <patternFill>
          <bgColor rgb="FFECE8C3"/>
        </patternFill>
      </fill>
    </dxf>
    <dxf>
      <font>
        <b/>
      </font>
      <fill>
        <patternFill>
          <bgColor rgb="FFDED7B5"/>
        </patternFill>
      </fill>
    </dxf>
    <dxf>
      <font>
        <b/>
      </font>
      <fill>
        <patternFill>
          <bgColor rgb="FFE0DBC4"/>
        </patternFill>
      </fill>
    </dxf>
    <dxf>
      <font>
        <b/>
      </font>
      <fill>
        <patternFill>
          <bgColor rgb="FFF0EDD3"/>
        </patternFill>
      </fill>
    </dxf>
    <dxf>
      <font>
        <b/>
        <color theme="0"/>
      </font>
      <fill>
        <patternFill>
          <bgColor rgb="FF5F5D5B"/>
        </patternFill>
      </fill>
    </dxf>
    <dxf>
      <font>
        <b/>
        <color theme="0"/>
      </font>
      <fill>
        <patternFill>
          <bgColor rgb="FF968F84"/>
        </patternFill>
      </fill>
    </dxf>
    <dxf>
      <font>
        <b/>
      </font>
      <fill>
        <patternFill>
          <bgColor rgb="FFCBC4B6"/>
        </patternFill>
      </fill>
    </dxf>
    <dxf>
      <font>
        <b/>
      </font>
      <fill>
        <patternFill>
          <bgColor rgb="FFE7D8B3"/>
        </patternFill>
      </fill>
    </dxf>
    <dxf>
      <font>
        <b/>
      </font>
      <fill>
        <patternFill>
          <bgColor rgb="FFFDF2CA"/>
        </patternFill>
      </fill>
    </dxf>
    <dxf>
      <font>
        <b/>
      </font>
      <fill>
        <patternFill>
          <bgColor rgb="FFC7B399"/>
        </patternFill>
      </fill>
    </dxf>
    <dxf>
      <font>
        <b/>
        <color theme="0"/>
      </font>
      <fill>
        <patternFill>
          <bgColor rgb="FFA38E76"/>
        </patternFill>
      </fill>
    </dxf>
    <dxf>
      <font>
        <b/>
        <color theme="0"/>
      </font>
      <fill>
        <patternFill>
          <bgColor rgb="FF6B6050"/>
        </patternFill>
      </fill>
    </dxf>
    <dxf>
      <font>
        <b/>
      </font>
      <fill>
        <patternFill>
          <bgColor rgb="FFD5BCC6"/>
        </patternFill>
      </fill>
    </dxf>
    <dxf>
      <font>
        <b/>
      </font>
      <fill>
        <patternFill>
          <bgColor rgb="FFB698AD"/>
        </patternFill>
      </fill>
    </dxf>
    <dxf>
      <font>
        <b/>
      </font>
      <fill>
        <patternFill>
          <bgColor rgb="FFA8739E"/>
        </patternFill>
      </fill>
    </dxf>
    <dxf>
      <font>
        <b/>
        <color theme="0"/>
      </font>
      <fill>
        <patternFill>
          <bgColor rgb="FF83517D"/>
        </patternFill>
      </fill>
    </dxf>
    <dxf>
      <font>
        <b/>
        <color theme="0"/>
      </font>
      <fill>
        <patternFill>
          <bgColor rgb="FF593B62"/>
        </patternFill>
      </fill>
    </dxf>
    <dxf>
      <font>
        <b/>
        <color theme="0"/>
      </font>
      <fill>
        <patternFill>
          <bgColor rgb="FFB02789"/>
        </patternFill>
      </fill>
    </dxf>
    <dxf>
      <font>
        <b/>
      </font>
      <fill>
        <patternFill>
          <bgColor rgb="FFFBDEE9"/>
        </patternFill>
      </fill>
    </dxf>
    <dxf>
      <font>
        <b/>
      </font>
      <fill>
        <patternFill>
          <bgColor rgb="FFE6A8CB"/>
        </patternFill>
      </fill>
    </dxf>
    <dxf>
      <font>
        <b/>
      </font>
      <fill>
        <patternFill>
          <bgColor rgb="FFD565A5"/>
        </patternFill>
      </fill>
    </dxf>
    <dxf>
      <font>
        <b/>
        <color theme="0"/>
      </font>
      <fill>
        <patternFill>
          <bgColor rgb="FF842066"/>
        </patternFill>
      </fill>
    </dxf>
    <dxf>
      <font>
        <b/>
      </font>
      <fill>
        <patternFill>
          <bgColor rgb="FF799D98"/>
        </patternFill>
      </fill>
    </dxf>
    <dxf>
      <font>
        <b/>
      </font>
      <fill>
        <patternFill>
          <bgColor rgb="FFB2CFCB"/>
        </patternFill>
      </fill>
    </dxf>
    <dxf>
      <font>
        <b/>
      </font>
      <fill>
        <patternFill>
          <bgColor rgb="FF94BFB4"/>
        </patternFill>
      </fill>
    </dxf>
    <dxf>
      <font>
        <b/>
        <color theme="0"/>
      </font>
      <fill>
        <patternFill>
          <bgColor rgb="FF5E7E79"/>
        </patternFill>
      </fill>
    </dxf>
    <dxf>
      <font>
        <b/>
        <color theme="0"/>
      </font>
      <fill>
        <patternFill>
          <bgColor rgb="FF346064"/>
        </patternFill>
      </fill>
    </dxf>
    <dxf>
      <font>
        <b/>
        <color theme="0"/>
      </font>
      <fill>
        <patternFill>
          <bgColor rgb="FF0C525D"/>
        </patternFill>
      </fill>
    </dxf>
    <dxf>
      <font>
        <b/>
      </font>
      <fill>
        <patternFill>
          <bgColor rgb="FFC9E7E3"/>
        </patternFill>
      </fill>
    </dxf>
    <dxf>
      <font>
        <b/>
      </font>
      <fill>
        <patternFill>
          <bgColor rgb="FF90D2CD"/>
        </patternFill>
      </fill>
    </dxf>
    <dxf>
      <font>
        <b/>
      </font>
      <fill>
        <patternFill>
          <bgColor rgb="FF41BDAB"/>
        </patternFill>
      </fill>
    </dxf>
    <dxf>
      <font>
        <b/>
        <color theme="0"/>
      </font>
      <fill>
        <patternFill>
          <bgColor rgb="FF197E80"/>
        </patternFill>
      </fill>
    </dxf>
    <dxf>
      <font>
        <b/>
        <color theme="0"/>
      </font>
      <fill>
        <patternFill>
          <bgColor rgb="FF000000"/>
        </patternFill>
      </fill>
    </dxf>
    <dxf>
      <font>
        <b/>
      </font>
      <fill>
        <patternFill>
          <bgColor rgb="FFE2EBF0"/>
        </patternFill>
      </fill>
    </dxf>
    <dxf>
      <font>
        <b/>
      </font>
      <fill>
        <patternFill>
          <bgColor rgb="FFBBC9C8"/>
        </patternFill>
      </fill>
    </dxf>
    <dxf>
      <font>
        <b/>
        <color theme="0"/>
      </font>
      <fill>
        <patternFill>
          <bgColor rgb="FF90A1AE"/>
        </patternFill>
      </fill>
    </dxf>
    <dxf>
      <font>
        <b/>
        <color theme="0"/>
      </font>
      <fill>
        <patternFill>
          <bgColor rgb="FF617283"/>
        </patternFill>
      </fill>
    </dxf>
    <dxf>
      <fill>
        <patternFill>
          <bgColor rgb="FF90A1AE"/>
        </patternFill>
      </fill>
    </dxf>
    <dxf>
      <font>
        <color theme="0"/>
      </font>
      <fill>
        <patternFill>
          <bgColor rgb="FF000000"/>
        </patternFill>
      </fill>
    </dxf>
    <dxf>
      <fill>
        <patternFill>
          <bgColor rgb="FFE2EBF0"/>
        </patternFill>
      </fill>
    </dxf>
    <dxf>
      <font>
        <b/>
      </font>
      <fill>
        <patternFill>
          <bgColor rgb="FFD7C3DE"/>
        </patternFill>
      </fill>
    </dxf>
    <dxf>
      <font>
        <b/>
      </font>
      <fill>
        <patternFill>
          <bgColor rgb="FFBB8DC0"/>
        </patternFill>
      </fill>
    </dxf>
    <dxf>
      <font>
        <b/>
        <color theme="0"/>
      </font>
      <fill>
        <patternFill>
          <bgColor rgb="FF7C4193"/>
        </patternFill>
      </fill>
    </dxf>
    <dxf>
      <font>
        <b/>
        <color theme="0"/>
      </font>
      <fill>
        <patternFill>
          <bgColor rgb="FF5C3578"/>
        </patternFill>
      </fill>
    </dxf>
    <dxf>
      <font>
        <b/>
        <color theme="0"/>
      </font>
      <fill>
        <patternFill>
          <bgColor rgb="FF433557"/>
        </patternFill>
      </fill>
    </dxf>
    <dxf>
      <font>
        <b/>
      </font>
      <fill>
        <patternFill>
          <bgColor rgb="FFBB8DC0"/>
        </patternFill>
      </fill>
    </dxf>
    <dxf>
      <font>
        <b/>
      </font>
      <fill>
        <patternFill>
          <bgColor rgb="FFD7C3DE"/>
        </patternFill>
      </fill>
    </dxf>
    <dxf>
      <font>
        <b/>
        <color theme="0"/>
      </font>
      <fill>
        <patternFill>
          <bgColor rgb="FF433557"/>
        </patternFill>
      </fill>
    </dxf>
    <dxf>
      <font>
        <b/>
        <color theme="0"/>
      </font>
      <fill>
        <patternFill>
          <bgColor rgb="FF5C3578"/>
        </patternFill>
      </fill>
    </dxf>
    <dxf>
      <font>
        <b/>
        <color theme="0"/>
      </font>
      <fill>
        <patternFill>
          <bgColor rgb="FF7C419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6773332</xdr:colOff>
      <xdr:row>16</xdr:row>
      <xdr:rowOff>67734</xdr:rowOff>
    </xdr:from>
    <xdr:to>
      <xdr:col>1</xdr:col>
      <xdr:colOff>1436</xdr:colOff>
      <xdr:row>16</xdr:row>
      <xdr:rowOff>497176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6773332" y="17624214"/>
          <a:ext cx="1114804" cy="429442"/>
        </a:xfrm>
        <a:prstGeom prst="rect">
          <a:avLst/>
        </a:prstGeom>
        <a:ln>
          <a:prstDash val="solid"/>
        </a:ln>
      </xdr:spPr>
    </xdr:pic>
    <xdr:clientData/>
  </xdr:twoCellAnchor>
  <xdr:twoCellAnchor editAs="oneCell">
    <xdr:from>
      <xdr:col>0</xdr:col>
      <xdr:colOff>304803</xdr:colOff>
      <xdr:row>9</xdr:row>
      <xdr:rowOff>59267</xdr:rowOff>
    </xdr:from>
    <xdr:to>
      <xdr:col>0</xdr:col>
      <xdr:colOff>6270511</xdr:colOff>
      <xdr:row>9</xdr:row>
      <xdr:rowOff>4098028</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304803" y="8448887"/>
          <a:ext cx="5974598" cy="4041301"/>
        </a:xfrm>
        <a:prstGeom prst="rect">
          <a:avLst/>
        </a:prstGeom>
        <a:ln>
          <a:prstDash val="solid"/>
        </a:ln>
      </xdr:spPr>
    </xdr:pic>
    <xdr:clientData/>
  </xdr:twoCellAnchor>
  <xdr:twoCellAnchor editAs="oneCell">
    <xdr:from>
      <xdr:col>0</xdr:col>
      <xdr:colOff>14111</xdr:colOff>
      <xdr:row>0</xdr:row>
      <xdr:rowOff>14111</xdr:rowOff>
    </xdr:from>
    <xdr:to>
      <xdr:col>1</xdr:col>
      <xdr:colOff>10700</xdr:colOff>
      <xdr:row>1</xdr:row>
      <xdr:rowOff>16651</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14111" y="14111"/>
          <a:ext cx="7702314" cy="154559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absoluteAnchor>
    <xdr:pos x="342900" y="428625"/>
    <xdr:ext cx="6872287" cy="762952"/>
    <xdr:pic>
      <xdr:nvPicPr>
        <xdr:cNvPr id="2" name="Image 1" descr="Picture">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342900" y="428625"/>
    <xdr:ext cx="6610350" cy="867727"/>
    <xdr:pic>
      <xdr:nvPicPr>
        <xdr:cNvPr id="2" name="Image 1" descr="Picture">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4</xdr:col>
      <xdr:colOff>20391</xdr:colOff>
      <xdr:row>2</xdr:row>
      <xdr:rowOff>9842</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stretch>
          <a:fillRect/>
        </a:stretch>
      </xdr:blipFill>
      <xdr:spPr>
        <a:xfrm>
          <a:off x="1" y="190500"/>
          <a:ext cx="5974150" cy="1409700"/>
        </a:xfrm>
        <a:prstGeom prst="rect">
          <a:avLst/>
        </a:prstGeom>
        <a:ln>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4</xdr:col>
      <xdr:colOff>7938</xdr:colOff>
      <xdr:row>1</xdr:row>
      <xdr:rowOff>1382385</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190500"/>
          <a:ext cx="5886450" cy="1385560"/>
        </a:xfrm>
        <a:prstGeom prst="rect">
          <a:avLst/>
        </a:prstGeom>
        <a:ln>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667440</xdr:colOff>
      <xdr:row>2</xdr:row>
      <xdr:rowOff>19296</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186267"/>
          <a:ext cx="5967573" cy="1404654"/>
        </a:xfrm>
        <a:prstGeom prst="rect">
          <a:avLst/>
        </a:prstGeom>
        <a:ln>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1</xdr:row>
      <xdr:rowOff>342900</xdr:rowOff>
    </xdr:from>
    <xdr:to>
      <xdr:col>0</xdr:col>
      <xdr:colOff>1866675</xdr:colOff>
      <xdr:row>1</xdr:row>
      <xdr:rowOff>1057794</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rotWithShape="1">
        <a:blip xmlns:r="http://schemas.openxmlformats.org/officeDocument/2006/relationships" r:embed="rId1" cstate="print"/>
        <a:srcRect l="8314" t="26042" r="7949" b="26915"/>
        <a:stretch>
          <a:fillRect/>
        </a:stretch>
      </xdr:blipFill>
      <xdr:spPr>
        <a:xfrm>
          <a:off x="66675" y="533400"/>
          <a:ext cx="1800000" cy="714894"/>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Severity">
      <a:dk1>
        <a:sysClr val="windowText" lastClr="000000"/>
      </a:dk1>
      <a:lt1>
        <a:sysClr val="window" lastClr="FFFFFF"/>
      </a:lt1>
      <a:dk2>
        <a:srgbClr val="C21A01"/>
      </a:dk2>
      <a:lt2>
        <a:srgbClr val="CCDDEA"/>
      </a:lt2>
      <a:accent1>
        <a:srgbClr val="433557"/>
      </a:accent1>
      <a:accent2>
        <a:srgbClr val="0C525D"/>
      </a:accent2>
      <a:accent3>
        <a:srgbClr val="842066"/>
      </a:accent3>
      <a:accent4>
        <a:srgbClr val="6B6050"/>
      </a:accent4>
      <a:accent5>
        <a:srgbClr val="646034"/>
      </a:accent5>
      <a:accent6>
        <a:srgbClr val="593B62"/>
      </a:accent6>
      <a:hlink>
        <a:srgbClr val="D83E2C"/>
      </a:hlink>
      <a:folHlink>
        <a:srgbClr val="ED7D27"/>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rmkc.jrc.ec.europa.eu/inform-index/INFORM-Severity" TargetMode="External"/><Relationship Id="rId1" Type="http://schemas.openxmlformats.org/officeDocument/2006/relationships/hyperlink" Target="https://drmkc.jrc.ec.europa.eu/inform-index/INFORM-Severity" TargetMode="External"/></Relationships>
</file>

<file path=xl/worksheets/_rels/sheet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hyperlink" Target="http://www.mar.umd.edu/mar_data.asp" TargetMode="External"/></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18"/>
  <sheetViews>
    <sheetView topLeftCell="A12" workbookViewId="0">
      <selection activeCell="E16" sqref="E16"/>
    </sheetView>
  </sheetViews>
  <sheetFormatPr defaultColWidth="9.453125" defaultRowHeight="14.5" x14ac:dyDescent="0.35"/>
  <cols>
    <col min="1" max="1" width="115.54296875" style="1" customWidth="1"/>
    <col min="2" max="2" width="9.453125" style="1" customWidth="1"/>
    <col min="3" max="16384" width="9.453125" style="1"/>
  </cols>
  <sheetData>
    <row r="1" spans="1:1" ht="122.15" customHeight="1" x14ac:dyDescent="0.35"/>
    <row r="2" spans="1:1" ht="20.9" customHeight="1" x14ac:dyDescent="0.35">
      <c r="A2" s="70" t="s">
        <v>9255</v>
      </c>
    </row>
    <row r="3" spans="1:1" ht="18.649999999999999" customHeight="1" x14ac:dyDescent="0.35">
      <c r="A3" s="84" t="s">
        <v>9256</v>
      </c>
    </row>
    <row r="4" spans="1:1" ht="60" customHeight="1" x14ac:dyDescent="0.35">
      <c r="A4" s="134" t="s">
        <v>9257</v>
      </c>
    </row>
    <row r="5" spans="1:1" ht="81" customHeight="1" x14ac:dyDescent="0.35">
      <c r="A5" s="243" t="s">
        <v>9258</v>
      </c>
    </row>
    <row r="6" spans="1:1" ht="21.75" customHeight="1" x14ac:dyDescent="0.35">
      <c r="A6" s="256" t="s">
        <v>9259</v>
      </c>
    </row>
    <row r="7" spans="1:1" s="135" customFormat="1" ht="168" customHeight="1" x14ac:dyDescent="0.35">
      <c r="A7" s="179" t="s">
        <v>9260</v>
      </c>
    </row>
    <row r="8" spans="1:1" s="135" customFormat="1" ht="22.4" customHeight="1" x14ac:dyDescent="0.35">
      <c r="A8" s="256" t="s">
        <v>9261</v>
      </c>
    </row>
    <row r="9" spans="1:1" s="135" customFormat="1" ht="232.4" customHeight="1" x14ac:dyDescent="0.35">
      <c r="A9" s="179" t="s">
        <v>9262</v>
      </c>
    </row>
    <row r="10" spans="1:1" ht="344.9" customHeight="1" x14ac:dyDescent="0.35">
      <c r="A10" s="136"/>
    </row>
    <row r="11" spans="1:1" ht="22.65" customHeight="1" x14ac:dyDescent="0.35">
      <c r="A11" s="256" t="s">
        <v>9263</v>
      </c>
    </row>
    <row r="12" spans="1:1" ht="213.65" customHeight="1" x14ac:dyDescent="0.35">
      <c r="A12" s="179" t="s">
        <v>9264</v>
      </c>
    </row>
    <row r="13" spans="1:1" ht="21" customHeight="1" x14ac:dyDescent="0.35">
      <c r="A13" s="256" t="s">
        <v>9265</v>
      </c>
    </row>
    <row r="14" spans="1:1" ht="145.4" customHeight="1" x14ac:dyDescent="0.35">
      <c r="A14" s="257" t="s">
        <v>9266</v>
      </c>
    </row>
    <row r="15" spans="1:1" ht="30" customHeight="1" x14ac:dyDescent="0.35">
      <c r="A15" s="180" t="s">
        <v>9267</v>
      </c>
    </row>
    <row r="16" spans="1:1" ht="80.150000000000006" customHeight="1" x14ac:dyDescent="0.35">
      <c r="A16" s="180" t="s">
        <v>9268</v>
      </c>
    </row>
    <row r="17" spans="1:1" ht="46.4" customHeight="1" x14ac:dyDescent="0.35">
      <c r="A17" s="71" t="s">
        <v>9269</v>
      </c>
    </row>
    <row r="18" spans="1:1" ht="66.650000000000006" customHeight="1" x14ac:dyDescent="0.35">
      <c r="A18" s="71" t="s">
        <v>9270</v>
      </c>
    </row>
  </sheetData>
  <hyperlinks>
    <hyperlink ref="A15" r:id="rId1" xr:uid="{00000000-0004-0000-0100-000000000000}"/>
    <hyperlink ref="A16" r:id="rId2" display="Click here to read the INFORM Severity Index User Guide" xr:uid="{00000000-0004-0000-0100-000001000000}"/>
  </hyperlinks>
  <pageMargins left="0.70866141732283472" right="0.70866141732283472" top="0.74803149606299213" bottom="0.74803149606299213" header="0.31496062992125978" footer="0.31496062992125978"/>
  <pageSetup paperSize="9" scale="75" fitToHeight="2"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4A2B54"/>
    <pageSetUpPr fitToPage="1"/>
  </sheetPr>
  <dimension ref="A1:V165"/>
  <sheetViews>
    <sheetView workbookViewId="0">
      <selection sqref="A1:T1"/>
    </sheetView>
  </sheetViews>
  <sheetFormatPr defaultColWidth="9.453125" defaultRowHeight="14.5" x14ac:dyDescent="0.35"/>
  <cols>
    <col min="1" max="1" width="37.54296875" style="49" customWidth="1"/>
    <col min="2" max="2" width="23.81640625" style="49" customWidth="1"/>
    <col min="3" max="3" width="11" style="49" bestFit="1" customWidth="1"/>
    <col min="4" max="4" width="15.453125" style="49" customWidth="1"/>
    <col min="5" max="5" width="9.453125" style="49" customWidth="1"/>
    <col min="6" max="6" width="26.453125" style="49" customWidth="1"/>
    <col min="7" max="7" width="8.81640625" style="49" bestFit="1" customWidth="1"/>
    <col min="8" max="8" width="8.453125" style="49" bestFit="1" customWidth="1"/>
    <col min="9" max="9" width="11.453125" style="49" customWidth="1"/>
    <col min="10" max="10" width="12.54296875" style="49" customWidth="1"/>
    <col min="11" max="11" width="10.54296875" style="49" customWidth="1"/>
    <col min="12" max="15" width="8.453125" style="49" customWidth="1"/>
    <col min="16" max="17" width="8.453125" style="50" customWidth="1"/>
    <col min="18" max="20" width="8.453125" style="49" customWidth="1"/>
    <col min="21" max="21" width="9.453125" style="49" customWidth="1"/>
    <col min="22" max="22" width="12" style="49" customWidth="1"/>
    <col min="23" max="23" width="9.453125" style="49" customWidth="1"/>
    <col min="24" max="16384" width="9.453125" style="49"/>
  </cols>
  <sheetData>
    <row r="1" spans="1:22" s="57" customFormat="1" ht="15.75" customHeight="1" x14ac:dyDescent="0.45">
      <c r="A1" s="293"/>
      <c r="B1" s="294"/>
      <c r="C1" s="294"/>
      <c r="D1" s="294"/>
      <c r="E1" s="294"/>
      <c r="F1" s="294"/>
      <c r="G1" s="294"/>
      <c r="H1" s="294"/>
      <c r="I1" s="294"/>
      <c r="J1" s="294"/>
      <c r="K1" s="294"/>
      <c r="L1" s="294"/>
      <c r="M1" s="294"/>
      <c r="N1" s="294"/>
      <c r="O1" s="294"/>
      <c r="P1" s="294"/>
      <c r="Q1" s="294"/>
      <c r="R1" s="294"/>
      <c r="S1" s="294"/>
      <c r="T1" s="294"/>
      <c r="U1" s="58"/>
      <c r="V1" s="58"/>
    </row>
    <row r="2" spans="1:22" s="2" customFormat="1" ht="107.25" customHeight="1" thickBot="1" x14ac:dyDescent="0.45">
      <c r="A2" s="13" t="s">
        <v>9271</v>
      </c>
      <c r="B2" s="13" t="s">
        <v>9272</v>
      </c>
      <c r="C2" s="13" t="s">
        <v>9273</v>
      </c>
      <c r="D2" s="13" t="s">
        <v>9274</v>
      </c>
      <c r="E2" s="6" t="s">
        <v>9275</v>
      </c>
      <c r="F2" s="13" t="s">
        <v>9276</v>
      </c>
      <c r="G2" s="122" t="s">
        <v>9277</v>
      </c>
      <c r="H2" s="86" t="s">
        <v>9278</v>
      </c>
      <c r="I2" s="85" t="s">
        <v>9278</v>
      </c>
      <c r="J2" s="87" t="s">
        <v>9279</v>
      </c>
      <c r="K2" s="87" t="s">
        <v>6</v>
      </c>
      <c r="L2" s="89" t="s">
        <v>9280</v>
      </c>
      <c r="M2" s="88" t="s">
        <v>9281</v>
      </c>
      <c r="N2" s="88" t="s">
        <v>9282</v>
      </c>
      <c r="O2" s="59" t="s">
        <v>9283</v>
      </c>
      <c r="P2" s="90" t="s">
        <v>9284</v>
      </c>
      <c r="Q2" s="90" t="s">
        <v>9285</v>
      </c>
      <c r="R2" s="91" t="s">
        <v>9286</v>
      </c>
      <c r="S2" s="92" t="s">
        <v>9287</v>
      </c>
      <c r="T2" s="92" t="s">
        <v>9288</v>
      </c>
      <c r="U2" s="63" t="s">
        <v>9289</v>
      </c>
      <c r="V2" s="141" t="s">
        <v>9290</v>
      </c>
    </row>
    <row r="3" spans="1:22" s="2" customFormat="1" ht="16.5" hidden="1" customHeight="1" thickTop="1" x14ac:dyDescent="0.4">
      <c r="A3" s="56" t="s">
        <v>9291</v>
      </c>
      <c r="B3" s="56"/>
      <c r="C3" s="56"/>
      <c r="D3" s="56"/>
      <c r="E3" s="56"/>
      <c r="F3" s="56"/>
      <c r="G3" s="48"/>
      <c r="H3" s="48"/>
      <c r="I3" s="48"/>
      <c r="J3" s="48"/>
      <c r="K3" s="82"/>
      <c r="L3" s="47"/>
      <c r="M3" s="46"/>
      <c r="N3" s="46"/>
      <c r="O3" s="47"/>
      <c r="P3" s="48"/>
      <c r="Q3" s="48"/>
      <c r="R3" s="47">
        <v>0.3</v>
      </c>
      <c r="S3" s="46"/>
      <c r="T3" s="46"/>
      <c r="U3" s="137"/>
      <c r="V3" s="138"/>
    </row>
    <row r="4" spans="1:22" s="2" customFormat="1" ht="15" customHeight="1" thickTop="1" x14ac:dyDescent="0.4">
      <c r="A4" s="14" t="s">
        <v>9292</v>
      </c>
      <c r="B4" s="14"/>
      <c r="C4" s="14"/>
      <c r="D4" s="14"/>
      <c r="E4" s="7" t="s">
        <v>9292</v>
      </c>
      <c r="F4" s="14"/>
      <c r="G4" s="40" t="s">
        <v>9293</v>
      </c>
      <c r="H4" s="40" t="s">
        <v>9293</v>
      </c>
      <c r="I4" s="40" t="s">
        <v>9294</v>
      </c>
      <c r="J4" s="40" t="s">
        <v>9295</v>
      </c>
      <c r="K4" s="40" t="s">
        <v>9294</v>
      </c>
      <c r="L4" s="40" t="s">
        <v>9293</v>
      </c>
      <c r="M4" s="40" t="s">
        <v>9293</v>
      </c>
      <c r="N4" s="40" t="s">
        <v>9293</v>
      </c>
      <c r="O4" s="40" t="s">
        <v>9293</v>
      </c>
      <c r="P4" s="40" t="s">
        <v>9293</v>
      </c>
      <c r="Q4" s="40" t="s">
        <v>9293</v>
      </c>
      <c r="R4" s="40" t="s">
        <v>9293</v>
      </c>
      <c r="S4" s="40" t="s">
        <v>9293</v>
      </c>
      <c r="T4" s="40" t="s">
        <v>9293</v>
      </c>
      <c r="U4" s="137"/>
      <c r="V4" s="138"/>
    </row>
    <row r="5" spans="1:22" ht="15.75" customHeight="1" x14ac:dyDescent="0.35">
      <c r="A5" s="55" t="str">
        <f>'Crisis Indicator Data'!A3</f>
        <v>Complex crisis in Afghanistan</v>
      </c>
      <c r="B5" s="55" t="str">
        <f>Lists!G3</f>
        <v>Complex crisis</v>
      </c>
      <c r="C5" s="55" t="str">
        <f>'Crisis Indicator Data'!C3</f>
        <v>AFG001</v>
      </c>
      <c r="D5" s="55" t="str">
        <f>'Crisis Indicator Data'!D3</f>
        <v>Afghanistan</v>
      </c>
      <c r="E5" s="55" t="str">
        <f>'Crisis Indicator Data'!E3</f>
        <v>AFG</v>
      </c>
      <c r="F5" s="55" t="str">
        <f>'Crisis Indicator Data'!B3</f>
        <v>Conflict,Violence,Displacement,Drought,Earthquake,Socio-political</v>
      </c>
      <c r="G5" s="52">
        <f t="shared" ref="G5:G36" si="0">IF(OR(O5="x",L5="x"),"x",ROUND((5-GEOMEAN(((5-L5)/5*4+1),((5-O5)/5*4+1),((5-O5)/5*4+1)))/4*3.5+R5*0.3,1))</f>
        <v>4.5</v>
      </c>
      <c r="H5" s="51">
        <f t="shared" ref="H5:H36" si="1">IF(G5="x","x",ROUNDUP(G5,0))</f>
        <v>5</v>
      </c>
      <c r="I5" s="130" t="str">
        <f t="shared" ref="I5:I36" si="2">IF(O5="x","x",IF(L5="x","x",(IF(H5=5,"Very High",IF(H5=4,"High",IF(H5=3,"Medium",IF(H5=2,"Low","Very Low")))))))</f>
        <v>Very High</v>
      </c>
      <c r="J5" s="133" t="str">
        <f>INDEX(Trends!$D$3:$D$404,MATCH(C5,Trends!$C$3:$C$404,0))</f>
        <v>Stable</v>
      </c>
      <c r="K5" s="123" t="str">
        <f>IF(Reliability!B3="x","x",(IF(ROUNDUP(Reliability!B3,0)=1,"Very High",IF(ROUNDUP(Reliability!B3,0)=2,"High",IF(ROUNDUP(Reliability!B3,0)=3,"Medium",IF(ROUNDUP(Reliability!B3,0)=4,"Low","Very Low"))))))</f>
        <v>High</v>
      </c>
      <c r="L5" s="54">
        <f t="shared" ref="L5:L36" si="3">IF(OR(N5="x",M5="x"),"x",ROUND((5-GEOMEAN(((5-M5)/5*4+1),((5-N5)/5*4+1),((5-N5)/5*4+1)))/4*5,1))</f>
        <v>4.7</v>
      </c>
      <c r="M5" s="53">
        <f>'Impact of the crisis'!N6</f>
        <v>4.9000000000000004</v>
      </c>
      <c r="N5" s="53">
        <f>'Impact of the crisis'!AB6</f>
        <v>4.5999999999999996</v>
      </c>
      <c r="O5" s="54">
        <f>'Conditions of people affected'!R6</f>
        <v>4.5</v>
      </c>
      <c r="P5" s="53">
        <f>'Conditions of people affected'!K6</f>
        <v>5</v>
      </c>
      <c r="Q5" s="53">
        <f>'Conditions of people affected'!Q6</f>
        <v>4</v>
      </c>
      <c r="R5" s="53">
        <f t="shared" ref="R5:R36" si="4">IF(OR(T5="x",S5="x"),S5,ROUND((5-GEOMEAN(((5-S5)/5*4+1),((5-T5)/5*4+1)))/4*5,1))</f>
        <v>4.2</v>
      </c>
      <c r="S5" s="53">
        <f>'Complexity of the crisis'!X6</f>
        <v>3.8</v>
      </c>
      <c r="T5" s="53">
        <f>'Complexity of the crisis'!AN6</f>
        <v>4.5</v>
      </c>
      <c r="U5" s="139" t="str">
        <f>VLOOKUP(C5,Lists!$C$3:$E$300,3,FALSE)</f>
        <v>Asia</v>
      </c>
      <c r="V5" s="140">
        <v>45713</v>
      </c>
    </row>
    <row r="6" spans="1:22" ht="15.75" customHeight="1" x14ac:dyDescent="0.35">
      <c r="A6" s="55" t="str">
        <f>'Crisis Indicator Data'!A4</f>
        <v>Drought in South-West Angola</v>
      </c>
      <c r="B6" s="55" t="str">
        <f>Lists!G4</f>
        <v>Drought in South-West</v>
      </c>
      <c r="C6" s="55" t="str">
        <f>'Crisis Indicator Data'!C4</f>
        <v>AGO002</v>
      </c>
      <c r="D6" s="55" t="str">
        <f>'Crisis Indicator Data'!D4</f>
        <v>Angola</v>
      </c>
      <c r="E6" s="55" t="str">
        <f>'Crisis Indicator Data'!E4</f>
        <v>AGO</v>
      </c>
      <c r="F6" s="55" t="str">
        <f>'Crisis Indicator Data'!B4</f>
        <v>Drought</v>
      </c>
      <c r="G6" s="52">
        <f t="shared" si="0"/>
        <v>2.9</v>
      </c>
      <c r="H6" s="51">
        <f t="shared" si="1"/>
        <v>3</v>
      </c>
      <c r="I6" s="130" t="str">
        <f t="shared" si="2"/>
        <v>Medium</v>
      </c>
      <c r="J6" s="133" t="str">
        <f>INDEX(Trends!$D$3:$D$404,MATCH(C6,Trends!$C$3:$C$404,0))</f>
        <v>Increasing</v>
      </c>
      <c r="K6" s="123" t="str">
        <f>IF(Reliability!B4="x","x",(IF(ROUNDUP(Reliability!B4,0)=1,"Very High",IF(ROUNDUP(Reliability!B4,0)=2,"High",IF(ROUNDUP(Reliability!B4,0)=3,"Medium",IF(ROUNDUP(Reliability!B4,0)=4,"Low","Very Low"))))))</f>
        <v>High</v>
      </c>
      <c r="L6" s="54">
        <f t="shared" si="3"/>
        <v>2.4</v>
      </c>
      <c r="M6" s="53">
        <f>'Impact of the crisis'!N7</f>
        <v>3.9</v>
      </c>
      <c r="N6" s="53">
        <f>'Impact of the crisis'!AB7</f>
        <v>1.4</v>
      </c>
      <c r="O6" s="54">
        <f>'Conditions of people affected'!R7</f>
        <v>3.55</v>
      </c>
      <c r="P6" s="53">
        <f>'Conditions of people affected'!K7</f>
        <v>4.0999999999999996</v>
      </c>
      <c r="Q6" s="53">
        <f>'Conditions of people affected'!Q7</f>
        <v>3</v>
      </c>
      <c r="R6" s="53">
        <f t="shared" si="4"/>
        <v>2.1</v>
      </c>
      <c r="S6" s="53">
        <f>'Complexity of the crisis'!X7</f>
        <v>3</v>
      </c>
      <c r="T6" s="53">
        <f>'Complexity of the crisis'!AN7</f>
        <v>1</v>
      </c>
      <c r="U6" s="139" t="str">
        <f>VLOOKUP(C6,Lists!$C$3:$E$300,3,FALSE)</f>
        <v>Africa</v>
      </c>
      <c r="V6" s="140">
        <v>45716</v>
      </c>
    </row>
    <row r="7" spans="1:22" ht="15.75" customHeight="1" x14ac:dyDescent="0.35">
      <c r="A7" s="55" t="str">
        <f>'Crisis Indicator Data'!A5</f>
        <v>Refugees from Nagorno-Karabakh in Armenia</v>
      </c>
      <c r="B7" s="55" t="str">
        <f>Lists!G5</f>
        <v>Refugees from Nagorno-Karabakh</v>
      </c>
      <c r="C7" s="55" t="str">
        <f>'Crisis Indicator Data'!C5</f>
        <v>ARM003</v>
      </c>
      <c r="D7" s="55" t="str">
        <f>'Crisis Indicator Data'!D5</f>
        <v>Armenia</v>
      </c>
      <c r="E7" s="55" t="str">
        <f>'Crisis Indicator Data'!E5</f>
        <v>ARM</v>
      </c>
      <c r="F7" s="55" t="str">
        <f>'Crisis Indicator Data'!B5</f>
        <v>Displacement,Socio-political</v>
      </c>
      <c r="G7" s="52">
        <f t="shared" si="0"/>
        <v>2.2000000000000002</v>
      </c>
      <c r="H7" s="51">
        <f t="shared" si="1"/>
        <v>3</v>
      </c>
      <c r="I7" s="130" t="str">
        <f t="shared" si="2"/>
        <v>Medium</v>
      </c>
      <c r="J7" s="133" t="str">
        <f>INDEX(Trends!$D$3:$D$404,MATCH(C7,Trends!$C$3:$C$404,0))</f>
        <v>Stable</v>
      </c>
      <c r="K7" s="123" t="str">
        <f>IF(Reliability!B5="x","x",(IF(ROUNDUP(Reliability!B5,0)=1,"Very High",IF(ROUNDUP(Reliability!B5,0)=2,"High",IF(ROUNDUP(Reliability!B5,0)=3,"Medium",IF(ROUNDUP(Reliability!B5,0)=4,"Low","Very Low"))))))</f>
        <v>Very High</v>
      </c>
      <c r="L7" s="54">
        <f t="shared" si="3"/>
        <v>2.2999999999999998</v>
      </c>
      <c r="M7" s="53">
        <f>'Impact of the crisis'!N8</f>
        <v>3.1</v>
      </c>
      <c r="N7" s="53">
        <f>'Impact of the crisis'!AB8</f>
        <v>1.8</v>
      </c>
      <c r="O7" s="54">
        <f>'Conditions of people affected'!R8</f>
        <v>2.6</v>
      </c>
      <c r="P7" s="53">
        <f>'Conditions of people affected'!K8</f>
        <v>2.2000000000000002</v>
      </c>
      <c r="Q7" s="53">
        <f>'Conditions of people affected'!Q8</f>
        <v>3</v>
      </c>
      <c r="R7" s="53">
        <f t="shared" si="4"/>
        <v>1.4</v>
      </c>
      <c r="S7" s="53">
        <f>'Complexity of the crisis'!X8</f>
        <v>1.7</v>
      </c>
      <c r="T7" s="53">
        <f>'Complexity of the crisis'!AN8</f>
        <v>1</v>
      </c>
      <c r="U7" s="139" t="str">
        <f>VLOOKUP(C7,Lists!$C$3:$E$300,3,FALSE)</f>
        <v>Middle east</v>
      </c>
      <c r="V7" s="140">
        <v>45713</v>
      </c>
    </row>
    <row r="8" spans="1:22" ht="15.75" customHeight="1" x14ac:dyDescent="0.35">
      <c r="A8" s="55" t="str">
        <f>'Crisis Indicator Data'!A6</f>
        <v>Complex in Burundi</v>
      </c>
      <c r="B8" s="55" t="str">
        <f>Lists!G6</f>
        <v xml:space="preserve">Complex crisis </v>
      </c>
      <c r="C8" s="55" t="str">
        <f>'Crisis Indicator Data'!C6</f>
        <v>BDI001</v>
      </c>
      <c r="D8" s="55" t="str">
        <f>'Crisis Indicator Data'!D6</f>
        <v>Burundi</v>
      </c>
      <c r="E8" s="55" t="str">
        <f>'Crisis Indicator Data'!E6</f>
        <v>BDI</v>
      </c>
      <c r="F8" s="55" t="str">
        <f>'Crisis Indicator Data'!B6</f>
        <v>Violence,Displacement,Floods</v>
      </c>
      <c r="G8" s="52">
        <f t="shared" si="0"/>
        <v>3.3</v>
      </c>
      <c r="H8" s="51">
        <f t="shared" si="1"/>
        <v>4</v>
      </c>
      <c r="I8" s="130" t="str">
        <f t="shared" si="2"/>
        <v>High</v>
      </c>
      <c r="J8" s="133" t="str">
        <f>INDEX(Trends!$D$3:$D$404,MATCH(C8,Trends!$C$3:$C$404,0))</f>
        <v>Stable</v>
      </c>
      <c r="K8" s="123" t="str">
        <f>IF(Reliability!B6="x","x",(IF(ROUNDUP(Reliability!B6,0)=1,"Very High",IF(ROUNDUP(Reliability!B6,0)=2,"High",IF(ROUNDUP(Reliability!B6,0)=3,"Medium",IF(ROUNDUP(Reliability!B6,0)=4,"Low","Very Low"))))))</f>
        <v>Very High</v>
      </c>
      <c r="L8" s="54">
        <f t="shared" si="3"/>
        <v>3.4</v>
      </c>
      <c r="M8" s="53">
        <f>'Impact of the crisis'!N9</f>
        <v>4</v>
      </c>
      <c r="N8" s="53">
        <f>'Impact of the crisis'!AB9</f>
        <v>3</v>
      </c>
      <c r="O8" s="54">
        <f>'Conditions of people affected'!R9</f>
        <v>3.25</v>
      </c>
      <c r="P8" s="53">
        <f>'Conditions of people affected'!K9</f>
        <v>3.5</v>
      </c>
      <c r="Q8" s="53">
        <f>'Conditions of people affected'!Q9</f>
        <v>3</v>
      </c>
      <c r="R8" s="53">
        <f t="shared" si="4"/>
        <v>3.2</v>
      </c>
      <c r="S8" s="53">
        <f>'Complexity of the crisis'!X9</f>
        <v>2.9</v>
      </c>
      <c r="T8" s="53">
        <f>'Complexity of the crisis'!AN9</f>
        <v>3.5</v>
      </c>
      <c r="U8" s="139" t="str">
        <f>VLOOKUP(C8,Lists!$C$3:$E$300,3,FALSE)</f>
        <v>Africa</v>
      </c>
      <c r="V8" s="140">
        <v>45713</v>
      </c>
    </row>
    <row r="9" spans="1:22" ht="15.75" customHeight="1" x14ac:dyDescent="0.35">
      <c r="A9" s="55" t="str">
        <f>'Crisis Indicator Data'!A7</f>
        <v>Conflict in northern region</v>
      </c>
      <c r="B9" s="55" t="str">
        <f>Lists!G7</f>
        <v>Conflict in northern region in Benin</v>
      </c>
      <c r="C9" s="55" t="str">
        <f>'Crisis Indicator Data'!C7</f>
        <v>BEN002</v>
      </c>
      <c r="D9" s="55" t="str">
        <f>'Crisis Indicator Data'!D7</f>
        <v>Benin</v>
      </c>
      <c r="E9" s="55" t="str">
        <f>'Crisis Indicator Data'!E7</f>
        <v>BEN</v>
      </c>
      <c r="F9" s="55" t="str">
        <f>'Crisis Indicator Data'!B7</f>
        <v>Conflict,Displacement,Violence</v>
      </c>
      <c r="G9" s="52">
        <f t="shared" si="0"/>
        <v>2</v>
      </c>
      <c r="H9" s="51">
        <f t="shared" si="1"/>
        <v>2</v>
      </c>
      <c r="I9" s="130" t="str">
        <f t="shared" si="2"/>
        <v>Low</v>
      </c>
      <c r="J9" s="133" t="str">
        <f>INDEX(Trends!$D$3:$D$404,MATCH(C9,Trends!$C$3:$C$404,0))</f>
        <v>Stable</v>
      </c>
      <c r="K9" s="123" t="str">
        <f>IF(Reliability!B7="x","x",(IF(ROUNDUP(Reliability!B7,0)=1,"Very High",IF(ROUNDUP(Reliability!B7,0)=2,"High",IF(ROUNDUP(Reliability!B7,0)=3,"Medium",IF(ROUNDUP(Reliability!B7,0)=4,"Low","Very Low"))))))</f>
        <v>Very High</v>
      </c>
      <c r="L9" s="54">
        <f t="shared" si="3"/>
        <v>2.2999999999999998</v>
      </c>
      <c r="M9" s="53">
        <f>'Impact of the crisis'!N10</f>
        <v>1.7</v>
      </c>
      <c r="N9" s="53">
        <f>'Impact of the crisis'!AB10</f>
        <v>2.6</v>
      </c>
      <c r="O9" s="54">
        <f>'Conditions of people affected'!R10</f>
        <v>1.65</v>
      </c>
      <c r="P9" s="53">
        <f>'Conditions of people affected'!K10</f>
        <v>1.3</v>
      </c>
      <c r="Q9" s="53">
        <f>'Conditions of people affected'!Q10</f>
        <v>2</v>
      </c>
      <c r="R9" s="53">
        <f t="shared" si="4"/>
        <v>2.2000000000000002</v>
      </c>
      <c r="S9" s="53">
        <f>'Complexity of the crisis'!X10</f>
        <v>2.4</v>
      </c>
      <c r="T9" s="53">
        <f>'Complexity of the crisis'!AN10</f>
        <v>2</v>
      </c>
      <c r="U9" s="139" t="str">
        <f>VLOOKUP(C9,Lists!$C$3:$E$300,3,FALSE)</f>
        <v>Africa</v>
      </c>
      <c r="V9" s="140">
        <v>45716</v>
      </c>
    </row>
    <row r="10" spans="1:22" ht="15.75" customHeight="1" x14ac:dyDescent="0.35">
      <c r="A10" s="55" t="str">
        <f>'Crisis Indicator Data'!A8</f>
        <v>Conflict in Burkina Faso</v>
      </c>
      <c r="B10" s="55" t="str">
        <f>Lists!G8</f>
        <v>Conflict</v>
      </c>
      <c r="C10" s="55" t="str">
        <f>'Crisis Indicator Data'!C8</f>
        <v>BFA002</v>
      </c>
      <c r="D10" s="55" t="str">
        <f>'Crisis Indicator Data'!D8</f>
        <v>Burkina Faso</v>
      </c>
      <c r="E10" s="55" t="str">
        <f>'Crisis Indicator Data'!E8</f>
        <v>BFA</v>
      </c>
      <c r="F10" s="55" t="str">
        <f>'Crisis Indicator Data'!B8</f>
        <v>Conflict,Displacement,Violence</v>
      </c>
      <c r="G10" s="52">
        <f t="shared" si="0"/>
        <v>4.2</v>
      </c>
      <c r="H10" s="51">
        <f t="shared" si="1"/>
        <v>5</v>
      </c>
      <c r="I10" s="130" t="str">
        <f t="shared" si="2"/>
        <v>Very High</v>
      </c>
      <c r="J10" s="133" t="str">
        <f>INDEX(Trends!$D$3:$D$404,MATCH(C10,Trends!$C$3:$C$404,0))</f>
        <v>Stable</v>
      </c>
      <c r="K10" s="123" t="str">
        <f>IF(Reliability!B8="x","x",(IF(ROUNDUP(Reliability!B8,0)=1,"Very High",IF(ROUNDUP(Reliability!B8,0)=2,"High",IF(ROUNDUP(Reliability!B8,0)=3,"Medium",IF(ROUNDUP(Reliability!B8,0)=4,"Low","Very Low"))))))</f>
        <v>Very High</v>
      </c>
      <c r="L10" s="54">
        <f t="shared" si="3"/>
        <v>4.4000000000000004</v>
      </c>
      <c r="M10" s="53">
        <f>'Impact of the crisis'!N11</f>
        <v>4.7</v>
      </c>
      <c r="N10" s="53">
        <f>'Impact of the crisis'!AB11</f>
        <v>4.3</v>
      </c>
      <c r="O10" s="54">
        <f>'Conditions of people affected'!R11</f>
        <v>4.3</v>
      </c>
      <c r="P10" s="53">
        <f>'Conditions of people affected'!K11</f>
        <v>4.5999999999999996</v>
      </c>
      <c r="Q10" s="53">
        <f>'Conditions of people affected'!Q11</f>
        <v>4</v>
      </c>
      <c r="R10" s="53">
        <f t="shared" si="4"/>
        <v>4</v>
      </c>
      <c r="S10" s="53">
        <f>'Complexity of the crisis'!X11</f>
        <v>3.4</v>
      </c>
      <c r="T10" s="53">
        <f>'Complexity of the crisis'!AN11</f>
        <v>4.5</v>
      </c>
      <c r="U10" s="139" t="str">
        <f>VLOOKUP(C10,Lists!$C$3:$E$300,3,FALSE)</f>
        <v>Africa</v>
      </c>
      <c r="V10" s="140">
        <v>45716</v>
      </c>
    </row>
    <row r="11" spans="1:22" ht="15.75" customHeight="1" x14ac:dyDescent="0.35">
      <c r="A11" s="55" t="str">
        <f>'Crisis Indicator Data'!A9</f>
        <v>Mutliple crises in Bangladesh</v>
      </c>
      <c r="B11" s="55" t="str">
        <f>Lists!G9</f>
        <v>Country Level</v>
      </c>
      <c r="C11" s="55" t="str">
        <f>'Crisis Indicator Data'!C9</f>
        <v>BGD001</v>
      </c>
      <c r="D11" s="55" t="str">
        <f>'Crisis Indicator Data'!D9</f>
        <v>Bangladesh</v>
      </c>
      <c r="E11" s="55" t="str">
        <f>'Crisis Indicator Data'!E9</f>
        <v>BGD</v>
      </c>
      <c r="F11" s="55" t="str">
        <f>'Crisis Indicator Data'!B9</f>
        <v>Conflict,Violence,Displacement,Floods</v>
      </c>
      <c r="G11" s="52">
        <f t="shared" si="0"/>
        <v>3.5</v>
      </c>
      <c r="H11" s="51">
        <f t="shared" si="1"/>
        <v>4</v>
      </c>
      <c r="I11" s="130" t="str">
        <f t="shared" si="2"/>
        <v>High</v>
      </c>
      <c r="J11" s="133" t="str">
        <f>INDEX(Trends!$D$3:$D$404,MATCH(C11,Trends!$C$3:$C$404,0))</f>
        <v>Decreasing</v>
      </c>
      <c r="K11" s="123" t="str">
        <f>IF(Reliability!B9="x","x",(IF(ROUNDUP(Reliability!B9,0)=1,"Very High",IF(ROUNDUP(Reliability!B9,0)=2,"High",IF(ROUNDUP(Reliability!B9,0)=3,"Medium",IF(ROUNDUP(Reliability!B9,0)=4,"Low","Very Low"))))))</f>
        <v>Very High</v>
      </c>
      <c r="L11" s="54">
        <f t="shared" si="3"/>
        <v>3.3</v>
      </c>
      <c r="M11" s="53">
        <f>'Impact of the crisis'!N12</f>
        <v>3.6</v>
      </c>
      <c r="N11" s="53">
        <f>'Impact of the crisis'!AB12</f>
        <v>3.1</v>
      </c>
      <c r="O11" s="54">
        <f>'Conditions of people affected'!R12</f>
        <v>4</v>
      </c>
      <c r="P11" s="53">
        <f>'Conditions of people affected'!K12</f>
        <v>5</v>
      </c>
      <c r="Q11" s="53">
        <f>'Conditions of people affected'!Q12</f>
        <v>3</v>
      </c>
      <c r="R11" s="53">
        <f t="shared" si="4"/>
        <v>2.8</v>
      </c>
      <c r="S11" s="53">
        <f>'Complexity of the crisis'!X12</f>
        <v>2.5</v>
      </c>
      <c r="T11" s="53">
        <f>'Complexity of the crisis'!AN12</f>
        <v>3</v>
      </c>
      <c r="U11" s="139" t="str">
        <f>VLOOKUP(C11,Lists!$C$3:$E$300,3,FALSE)</f>
        <v>Asia</v>
      </c>
      <c r="V11" s="140">
        <v>45713</v>
      </c>
    </row>
    <row r="12" spans="1:22" ht="15.75" customHeight="1" x14ac:dyDescent="0.35">
      <c r="A12" s="55" t="str">
        <f>'Crisis Indicator Data'!A10</f>
        <v>Rohingya refugee crisis</v>
      </c>
      <c r="B12" s="55" t="str">
        <f>Lists!G10</f>
        <v>Rohingya Refugees</v>
      </c>
      <c r="C12" s="55" t="str">
        <f>'Crisis Indicator Data'!C10</f>
        <v>BGD002</v>
      </c>
      <c r="D12" s="55" t="str">
        <f>'Crisis Indicator Data'!D10</f>
        <v>Bangladesh</v>
      </c>
      <c r="E12" s="55" t="str">
        <f>'Crisis Indicator Data'!E10</f>
        <v>BGD</v>
      </c>
      <c r="F12" s="55" t="str">
        <f>'Crisis Indicator Data'!B10</f>
        <v>Conflict,Violence,Displacement</v>
      </c>
      <c r="G12" s="52">
        <f t="shared" si="0"/>
        <v>3</v>
      </c>
      <c r="H12" s="51">
        <f t="shared" si="1"/>
        <v>3</v>
      </c>
      <c r="I12" s="130" t="str">
        <f t="shared" si="2"/>
        <v>Medium</v>
      </c>
      <c r="J12" s="133" t="str">
        <f>INDEX(Trends!$D$3:$D$404,MATCH(C12,Trends!$C$3:$C$404,0))</f>
        <v>Decreasing</v>
      </c>
      <c r="K12" s="123" t="str">
        <f>IF(Reliability!B10="x","x",(IF(ROUNDUP(Reliability!B10,0)=1,"Very High",IF(ROUNDUP(Reliability!B10,0)=2,"High",IF(ROUNDUP(Reliability!B10,0)=3,"Medium",IF(ROUNDUP(Reliability!B10,0)=4,"Low","Very Low"))))))</f>
        <v>Very High</v>
      </c>
      <c r="L12" s="54">
        <f t="shared" si="3"/>
        <v>2.8</v>
      </c>
      <c r="M12" s="53">
        <f>'Impact of the crisis'!N13</f>
        <v>0.2</v>
      </c>
      <c r="N12" s="53">
        <f>'Impact of the crisis'!AB13</f>
        <v>3.7</v>
      </c>
      <c r="O12" s="54">
        <f>'Conditions of people affected'!R13</f>
        <v>3.35</v>
      </c>
      <c r="P12" s="53">
        <f>'Conditions of people affected'!K13</f>
        <v>3.7</v>
      </c>
      <c r="Q12" s="53">
        <f>'Conditions of people affected'!Q13</f>
        <v>3</v>
      </c>
      <c r="R12" s="53">
        <f t="shared" si="4"/>
        <v>2.5</v>
      </c>
      <c r="S12" s="53">
        <f>'Complexity of the crisis'!X13</f>
        <v>2.5</v>
      </c>
      <c r="T12" s="53">
        <f>'Complexity of the crisis'!AN13</f>
        <v>2.5</v>
      </c>
      <c r="U12" s="139" t="str">
        <f>VLOOKUP(C12,Lists!$C$3:$E$300,3,FALSE)</f>
        <v>Asia</v>
      </c>
      <c r="V12" s="140">
        <v>45713</v>
      </c>
    </row>
    <row r="13" spans="1:22" ht="15.75" customHeight="1" x14ac:dyDescent="0.35">
      <c r="A13" s="55" t="str">
        <f>'Crisis Indicator Data'!A11</f>
        <v>Food Security Crisis in Bangladesh</v>
      </c>
      <c r="B13" s="55" t="str">
        <f>Lists!G11</f>
        <v>Food Security Crisis</v>
      </c>
      <c r="C13" s="55" t="str">
        <f>'Crisis Indicator Data'!C11</f>
        <v>BGD012</v>
      </c>
      <c r="D13" s="55" t="str">
        <f>'Crisis Indicator Data'!D11</f>
        <v>Bangladesh</v>
      </c>
      <c r="E13" s="55" t="str">
        <f>'Crisis Indicator Data'!E11</f>
        <v>BGD</v>
      </c>
      <c r="F13" s="55" t="str">
        <f>'Crisis Indicator Data'!B11</f>
        <v>Food Security</v>
      </c>
      <c r="G13" s="52">
        <f t="shared" si="0"/>
        <v>3.2</v>
      </c>
      <c r="H13" s="51">
        <f t="shared" si="1"/>
        <v>4</v>
      </c>
      <c r="I13" s="130" t="str">
        <f t="shared" si="2"/>
        <v>High</v>
      </c>
      <c r="J13" s="133" t="str">
        <f>INDEX(Trends!$D$3:$D$404,MATCH(C13,Trends!$C$3:$C$404,0))</f>
        <v>Decreasing</v>
      </c>
      <c r="K13" s="123" t="str">
        <f>IF(Reliability!B11="x","x",(IF(ROUNDUP(Reliability!B11,0)=1,"Very High",IF(ROUNDUP(Reliability!B11,0)=2,"High",IF(ROUNDUP(Reliability!B11,0)=3,"Medium",IF(ROUNDUP(Reliability!B11,0)=4,"Low","Very Low"))))))</f>
        <v>Very High</v>
      </c>
      <c r="L13" s="54">
        <f t="shared" si="3"/>
        <v>2.9</v>
      </c>
      <c r="M13" s="53">
        <f>'Impact of the crisis'!N14</f>
        <v>3.6</v>
      </c>
      <c r="N13" s="53">
        <f>'Impact of the crisis'!AB14</f>
        <v>2.5</v>
      </c>
      <c r="O13" s="54">
        <f>'Conditions of people affected'!R14</f>
        <v>4</v>
      </c>
      <c r="P13" s="53">
        <f>'Conditions of people affected'!K14</f>
        <v>5</v>
      </c>
      <c r="Q13" s="53">
        <f>'Conditions of people affected'!Q14</f>
        <v>3</v>
      </c>
      <c r="R13" s="53">
        <f t="shared" si="4"/>
        <v>2</v>
      </c>
      <c r="S13" s="53">
        <f>'Complexity of the crisis'!X14</f>
        <v>2.5</v>
      </c>
      <c r="T13" s="53">
        <f>'Complexity of the crisis'!AN14</f>
        <v>1.5</v>
      </c>
      <c r="U13" s="139" t="str">
        <f>VLOOKUP(C13,Lists!$C$3:$E$300,3,FALSE)</f>
        <v>Asia</v>
      </c>
      <c r="V13" s="140">
        <v>45713</v>
      </c>
    </row>
    <row r="14" spans="1:22" ht="15.75" customHeight="1" x14ac:dyDescent="0.35">
      <c r="A14" s="55" t="str">
        <f>'Crisis Indicator Data'!A12</f>
        <v>Displacement from Russia-Ukraine conflict in Bulgaria</v>
      </c>
      <c r="B14" s="55" t="str">
        <f>Lists!G12</f>
        <v>Displacement from Russia-Ukraine conflict</v>
      </c>
      <c r="C14" s="55" t="str">
        <f>'Crisis Indicator Data'!C12</f>
        <v>BGR002</v>
      </c>
      <c r="D14" s="55" t="str">
        <f>'Crisis Indicator Data'!D12</f>
        <v>Bulgaria</v>
      </c>
      <c r="E14" s="55" t="str">
        <f>'Crisis Indicator Data'!E12</f>
        <v>BGR</v>
      </c>
      <c r="F14" s="55" t="str">
        <f>'Crisis Indicator Data'!B12</f>
        <v>Displacement</v>
      </c>
      <c r="G14" s="52">
        <f t="shared" si="0"/>
        <v>1.5</v>
      </c>
      <c r="H14" s="51">
        <f t="shared" si="1"/>
        <v>2</v>
      </c>
      <c r="I14" s="130" t="str">
        <f t="shared" si="2"/>
        <v>Low</v>
      </c>
      <c r="J14" s="133" t="str">
        <f>INDEX(Trends!$D$3:$D$404,MATCH(C14,Trends!$C$3:$C$404,0))</f>
        <v>Decreasing</v>
      </c>
      <c r="K14" s="123" t="str">
        <f>IF(Reliability!B12="x","x",(IF(ROUNDUP(Reliability!B12,0)=1,"Very High",IF(ROUNDUP(Reliability!B12,0)=2,"High",IF(ROUNDUP(Reliability!B12,0)=3,"Medium",IF(ROUNDUP(Reliability!B12,0)=4,"Low","Very Low"))))))</f>
        <v>Very High</v>
      </c>
      <c r="L14" s="54">
        <f t="shared" si="3"/>
        <v>2.5</v>
      </c>
      <c r="M14" s="53">
        <f>'Impact of the crisis'!N15</f>
        <v>4</v>
      </c>
      <c r="N14" s="53">
        <f>'Impact of the crisis'!AB15</f>
        <v>1.5</v>
      </c>
      <c r="O14" s="54">
        <f>'Conditions of people affected'!R15</f>
        <v>1.25</v>
      </c>
      <c r="P14" s="53">
        <f>'Conditions of people affected'!K15</f>
        <v>1.5</v>
      </c>
      <c r="Q14" s="53">
        <f>'Conditions of people affected'!Q15</f>
        <v>1</v>
      </c>
      <c r="R14" s="53">
        <f t="shared" si="4"/>
        <v>1.1000000000000001</v>
      </c>
      <c r="S14" s="53">
        <f>'Complexity of the crisis'!X15</f>
        <v>1.2</v>
      </c>
      <c r="T14" s="53">
        <f>'Complexity of the crisis'!AN15</f>
        <v>1</v>
      </c>
      <c r="U14" s="139" t="str">
        <f>VLOOKUP(C14,Lists!$C$3:$E$300,3,FALSE)</f>
        <v>Europe</v>
      </c>
      <c r="V14" s="140">
        <v>45716</v>
      </c>
    </row>
    <row r="15" spans="1:22" ht="15.75" customHeight="1" x14ac:dyDescent="0.35">
      <c r="A15" s="55" t="str">
        <f>'Crisis Indicator Data'!A13</f>
        <v>Displacement from Russia-Ukraine conflict in Belarus</v>
      </c>
      <c r="B15" s="55" t="str">
        <f>Lists!G13</f>
        <v>Displacement from Russia-Ukraine conflict</v>
      </c>
      <c r="C15" s="55" t="str">
        <f>'Crisis Indicator Data'!C13</f>
        <v>BLR002</v>
      </c>
      <c r="D15" s="55" t="str">
        <f>'Crisis Indicator Data'!D13</f>
        <v>Belarus</v>
      </c>
      <c r="E15" s="55" t="str">
        <f>'Crisis Indicator Data'!E13</f>
        <v>BLR</v>
      </c>
      <c r="F15" s="55" t="str">
        <f>'Crisis Indicator Data'!B13</f>
        <v>Displacement</v>
      </c>
      <c r="G15" s="52">
        <f t="shared" si="0"/>
        <v>1.9</v>
      </c>
      <c r="H15" s="51">
        <f t="shared" si="1"/>
        <v>2</v>
      </c>
      <c r="I15" s="130" t="str">
        <f t="shared" si="2"/>
        <v>Low</v>
      </c>
      <c r="J15" s="133" t="str">
        <f>INDEX(Trends!$D$3:$D$404,MATCH(C15,Trends!$C$3:$C$404,0))</f>
        <v>Stable</v>
      </c>
      <c r="K15" s="123" t="str">
        <f>IF(Reliability!B13="x","x",(IF(ROUNDUP(Reliability!B13,0)=1,"Very High",IF(ROUNDUP(Reliability!B13,0)=2,"High",IF(ROUNDUP(Reliability!B13,0)=3,"Medium",IF(ROUNDUP(Reliability!B13,0)=4,"Low","Very Low"))))))</f>
        <v>Very High</v>
      </c>
      <c r="L15" s="54">
        <f t="shared" si="3"/>
        <v>2.6</v>
      </c>
      <c r="M15" s="53">
        <f>'Impact of the crisis'!N16</f>
        <v>4.3</v>
      </c>
      <c r="N15" s="53">
        <f>'Impact of the crisis'!AB16</f>
        <v>1.3</v>
      </c>
      <c r="O15" s="54">
        <f>'Conditions of people affected'!R16</f>
        <v>1.05</v>
      </c>
      <c r="P15" s="53">
        <f>'Conditions of people affected'!K16</f>
        <v>1.1000000000000001</v>
      </c>
      <c r="Q15" s="53">
        <f>'Conditions of people affected'!Q16</f>
        <v>1</v>
      </c>
      <c r="R15" s="53">
        <f t="shared" si="4"/>
        <v>2.5</v>
      </c>
      <c r="S15" s="53">
        <f>'Complexity of the crisis'!X16</f>
        <v>2.4</v>
      </c>
      <c r="T15" s="53">
        <f>'Complexity of the crisis'!AN16</f>
        <v>2.5</v>
      </c>
      <c r="U15" s="139" t="str">
        <f>VLOOKUP(C15,Lists!$C$3:$E$300,3,FALSE)</f>
        <v>Europe</v>
      </c>
      <c r="V15" s="140">
        <v>45716</v>
      </c>
    </row>
    <row r="16" spans="1:22" ht="15.75" customHeight="1" x14ac:dyDescent="0.35">
      <c r="A16" s="55" t="str">
        <f>'Crisis Indicator Data'!A14</f>
        <v>Country level Brazil</v>
      </c>
      <c r="B16" s="55" t="str">
        <f>Lists!G14</f>
        <v>Country level</v>
      </c>
      <c r="C16" s="55" t="str">
        <f>'Crisis Indicator Data'!C14</f>
        <v>BRA001</v>
      </c>
      <c r="D16" s="55" t="str">
        <f>'Crisis Indicator Data'!D14</f>
        <v>Brazil</v>
      </c>
      <c r="E16" s="55" t="str">
        <f>'Crisis Indicator Data'!E14</f>
        <v>BRA</v>
      </c>
      <c r="F16" s="55" t="str">
        <f>'Crisis Indicator Data'!B14</f>
        <v>Displacement,Floods,Drought</v>
      </c>
      <c r="G16" s="52">
        <f t="shared" si="0"/>
        <v>2.7</v>
      </c>
      <c r="H16" s="51">
        <f t="shared" si="1"/>
        <v>3</v>
      </c>
      <c r="I16" s="130" t="str">
        <f t="shared" si="2"/>
        <v>Medium</v>
      </c>
      <c r="J16" s="133" t="str">
        <f>INDEX(Trends!$D$3:$D$404,MATCH(C16,Trends!$C$3:$C$404,0))</f>
        <v>Increasing</v>
      </c>
      <c r="K16" s="123" t="str">
        <f>IF(Reliability!B14="x","x",(IF(ROUNDUP(Reliability!B14,0)=1,"Very High",IF(ROUNDUP(Reliability!B14,0)=2,"High",IF(ROUNDUP(Reliability!B14,0)=3,"Medium",IF(ROUNDUP(Reliability!B14,0)=4,"Low","Very Low"))))))</f>
        <v>Very High</v>
      </c>
      <c r="L16" s="54">
        <f t="shared" si="3"/>
        <v>3.7</v>
      </c>
      <c r="M16" s="53">
        <f>'Impact of the crisis'!N17</f>
        <v>5</v>
      </c>
      <c r="N16" s="53">
        <f>'Impact of the crisis'!AB17</f>
        <v>2.7</v>
      </c>
      <c r="O16" s="54">
        <f>'Conditions of people affected'!R17</f>
        <v>2.2000000000000002</v>
      </c>
      <c r="P16" s="53">
        <f>'Conditions of people affected'!K17</f>
        <v>3.4</v>
      </c>
      <c r="Q16" s="53">
        <f>'Conditions of people affected'!Q17</f>
        <v>1</v>
      </c>
      <c r="R16" s="53">
        <f t="shared" si="4"/>
        <v>2.6</v>
      </c>
      <c r="S16" s="53">
        <f>'Complexity of the crisis'!X17</f>
        <v>2.2000000000000002</v>
      </c>
      <c r="T16" s="53">
        <f>'Complexity of the crisis'!AN17</f>
        <v>3</v>
      </c>
      <c r="U16" s="139" t="str">
        <f>VLOOKUP(C16,Lists!$C$3:$E$300,3,FALSE)</f>
        <v>Americas</v>
      </c>
      <c r="V16" s="140">
        <v>45715</v>
      </c>
    </row>
    <row r="17" spans="1:22" ht="15.75" customHeight="1" x14ac:dyDescent="0.35">
      <c r="A17" s="55" t="str">
        <f>'Crisis Indicator Data'!A15</f>
        <v>Venezuela displacement in Brazil</v>
      </c>
      <c r="B17" s="55" t="str">
        <f>Lists!G15</f>
        <v>Venezuelan refugees</v>
      </c>
      <c r="C17" s="55" t="str">
        <f>'Crisis Indicator Data'!C15</f>
        <v>BRA002</v>
      </c>
      <c r="D17" s="55" t="str">
        <f>'Crisis Indicator Data'!D15</f>
        <v>Brazil</v>
      </c>
      <c r="E17" s="55" t="str">
        <f>'Crisis Indicator Data'!E15</f>
        <v>BRA</v>
      </c>
      <c r="F17" s="55" t="str">
        <f>'Crisis Indicator Data'!B15</f>
        <v>Displacement</v>
      </c>
      <c r="G17" s="52">
        <f t="shared" si="0"/>
        <v>2.2000000000000002</v>
      </c>
      <c r="H17" s="51">
        <f t="shared" si="1"/>
        <v>3</v>
      </c>
      <c r="I17" s="130" t="str">
        <f t="shared" si="2"/>
        <v>Medium</v>
      </c>
      <c r="J17" s="133" t="str">
        <f>INDEX(Trends!$D$3:$D$404,MATCH(C17,Trends!$C$3:$C$404,0))</f>
        <v>Stable</v>
      </c>
      <c r="K17" s="123" t="str">
        <f>IF(Reliability!B15="x","x",(IF(ROUNDUP(Reliability!B15,0)=1,"Very High",IF(ROUNDUP(Reliability!B15,0)=2,"High",IF(ROUNDUP(Reliability!B15,0)=3,"Medium",IF(ROUNDUP(Reliability!B15,0)=4,"Low","Very Low"))))))</f>
        <v>High</v>
      </c>
      <c r="L17" s="54">
        <f t="shared" si="3"/>
        <v>2.8</v>
      </c>
      <c r="M17" s="53">
        <f>'Impact of the crisis'!N18</f>
        <v>3.8</v>
      </c>
      <c r="N17" s="53">
        <f>'Impact of the crisis'!AB18</f>
        <v>2.2000000000000002</v>
      </c>
      <c r="O17" s="54">
        <f>'Conditions of people affected'!R18</f>
        <v>1.95</v>
      </c>
      <c r="P17" s="53">
        <f>'Conditions of people affected'!K18</f>
        <v>2.9</v>
      </c>
      <c r="Q17" s="53">
        <f>'Conditions of people affected'!Q18</f>
        <v>1</v>
      </c>
      <c r="R17" s="53">
        <f t="shared" si="4"/>
        <v>2.1</v>
      </c>
      <c r="S17" s="53">
        <f>'Complexity of the crisis'!X18</f>
        <v>2.2000000000000002</v>
      </c>
      <c r="T17" s="53">
        <f>'Complexity of the crisis'!AN18</f>
        <v>2</v>
      </c>
      <c r="U17" s="139" t="str">
        <f>VLOOKUP(C17,Lists!$C$3:$E$300,3,FALSE)</f>
        <v>Americas</v>
      </c>
      <c r="V17" s="140">
        <v>45610</v>
      </c>
    </row>
    <row r="18" spans="1:22" ht="15.75" customHeight="1" x14ac:dyDescent="0.35">
      <c r="A18" s="55" t="str">
        <f>'Crisis Indicator Data'!A16</f>
        <v>Drought in the Amazonas</v>
      </c>
      <c r="B18" s="55" t="str">
        <f>Lists!G16</f>
        <v>Drought in the Amazonas</v>
      </c>
      <c r="C18" s="55" t="str">
        <f>'Crisis Indicator Data'!C16</f>
        <v>BRA004</v>
      </c>
      <c r="D18" s="55" t="str">
        <f>'Crisis Indicator Data'!D16</f>
        <v>Brazil</v>
      </c>
      <c r="E18" s="55" t="str">
        <f>'Crisis Indicator Data'!E16</f>
        <v>BRA</v>
      </c>
      <c r="F18" s="55" t="str">
        <f>'Crisis Indicator Data'!B16</f>
        <v>Drought</v>
      </c>
      <c r="G18" s="52">
        <f t="shared" si="0"/>
        <v>2.2999999999999998</v>
      </c>
      <c r="H18" s="51">
        <f t="shared" si="1"/>
        <v>3</v>
      </c>
      <c r="I18" s="130" t="str">
        <f t="shared" si="2"/>
        <v>Medium</v>
      </c>
      <c r="J18" s="133" t="str">
        <f>INDEX(Trends!$D$3:$D$404,MATCH(C18,Trends!$C$3:$C$404,0))</f>
        <v>Stable</v>
      </c>
      <c r="K18" s="123" t="str">
        <f>IF(Reliability!B16="x","x",(IF(ROUNDUP(Reliability!B16,0)=1,"Very High",IF(ROUNDUP(Reliability!B16,0)=2,"High",IF(ROUNDUP(Reliability!B16,0)=3,"Medium",IF(ROUNDUP(Reliability!B16,0)=4,"Low","Very Low"))))))</f>
        <v>High</v>
      </c>
      <c r="L18" s="54">
        <f t="shared" si="3"/>
        <v>1.6</v>
      </c>
      <c r="M18" s="53">
        <f>'Impact of the crisis'!N19</f>
        <v>2.1</v>
      </c>
      <c r="N18" s="53">
        <f>'Impact of the crisis'!AB19</f>
        <v>1.3</v>
      </c>
      <c r="O18" s="54">
        <f>'Conditions of people affected'!R19</f>
        <v>3.05</v>
      </c>
      <c r="P18" s="53">
        <f>'Conditions of people affected'!K19</f>
        <v>3.1</v>
      </c>
      <c r="Q18" s="53">
        <f>'Conditions of people affected'!Q19</f>
        <v>3</v>
      </c>
      <c r="R18" s="53">
        <f t="shared" si="4"/>
        <v>1.4</v>
      </c>
      <c r="S18" s="53">
        <f>'Complexity of the crisis'!X19</f>
        <v>2.2000000000000002</v>
      </c>
      <c r="T18" s="53">
        <f>'Complexity of the crisis'!AN19</f>
        <v>0.5</v>
      </c>
      <c r="U18" s="139" t="str">
        <f>VLOOKUP(C18,Lists!$C$3:$E$300,3,FALSE)</f>
        <v>Americas</v>
      </c>
      <c r="V18" s="140">
        <v>45715</v>
      </c>
    </row>
    <row r="19" spans="1:22" ht="15.75" customHeight="1" x14ac:dyDescent="0.35">
      <c r="A19" s="55" t="str">
        <f>'Crisis Indicator Data'!A17</f>
        <v>Floods in Rio Grande do Sul</v>
      </c>
      <c r="B19" s="55" t="str">
        <f>Lists!G17</f>
        <v>Floods in Rio Grande do Sul</v>
      </c>
      <c r="C19" s="55" t="str">
        <f>'Crisis Indicator Data'!C17</f>
        <v>BRA005</v>
      </c>
      <c r="D19" s="55" t="str">
        <f>'Crisis Indicator Data'!D17</f>
        <v>Brazil</v>
      </c>
      <c r="E19" s="55" t="str">
        <f>'Crisis Indicator Data'!E17</f>
        <v>BRA</v>
      </c>
      <c r="F19" s="55" t="str">
        <f>'Crisis Indicator Data'!B17</f>
        <v>Floods</v>
      </c>
      <c r="G19" s="52">
        <f t="shared" si="0"/>
        <v>1.4</v>
      </c>
      <c r="H19" s="51">
        <f t="shared" si="1"/>
        <v>2</v>
      </c>
      <c r="I19" s="130" t="str">
        <f t="shared" si="2"/>
        <v>Low</v>
      </c>
      <c r="J19" s="133" t="str">
        <f>INDEX(Trends!$D$3:$D$404,MATCH(C19,Trends!$C$3:$C$404,0))</f>
        <v>Decreasing</v>
      </c>
      <c r="K19" s="123" t="str">
        <f>IF(Reliability!B17="x","x",(IF(ROUNDUP(Reliability!B17,0)=1,"Very High",IF(ROUNDUP(Reliability!B17,0)=2,"High",IF(ROUNDUP(Reliability!B17,0)=3,"Medium",IF(ROUNDUP(Reliability!B17,0)=4,"Low","Very Low"))))))</f>
        <v>High</v>
      </c>
      <c r="L19" s="54">
        <f t="shared" si="3"/>
        <v>1.7</v>
      </c>
      <c r="M19" s="53">
        <f>'Impact of the crisis'!N20</f>
        <v>2</v>
      </c>
      <c r="N19" s="53">
        <f>'Impact of the crisis'!AB20</f>
        <v>1.5</v>
      </c>
      <c r="O19" s="54">
        <f>'Conditions of people affected'!R20</f>
        <v>1</v>
      </c>
      <c r="P19" s="53">
        <f>'Conditions of people affected'!K20</f>
        <v>0</v>
      </c>
      <c r="Q19" s="53">
        <f>'Conditions of people affected'!Q20</f>
        <v>2</v>
      </c>
      <c r="R19" s="53">
        <f t="shared" si="4"/>
        <v>1.6</v>
      </c>
      <c r="S19" s="53">
        <f>'Complexity of the crisis'!X20</f>
        <v>2.2000000000000002</v>
      </c>
      <c r="T19" s="53">
        <f>'Complexity of the crisis'!AN20</f>
        <v>1</v>
      </c>
      <c r="U19" s="139" t="str">
        <f>VLOOKUP(C19,Lists!$C$3:$E$300,3,FALSE)</f>
        <v>Americas</v>
      </c>
      <c r="V19" s="140">
        <v>45715</v>
      </c>
    </row>
    <row r="20" spans="1:22" ht="15.75" customHeight="1" x14ac:dyDescent="0.35">
      <c r="A20" s="55" t="str">
        <f>'Crisis Indicator Data'!A18</f>
        <v>Complex crisis in CAR</v>
      </c>
      <c r="B20" s="55" t="str">
        <f>Lists!G18</f>
        <v>Complex crisis</v>
      </c>
      <c r="C20" s="55" t="str">
        <f>'Crisis Indicator Data'!C18</f>
        <v>CAF001</v>
      </c>
      <c r="D20" s="55" t="str">
        <f>'Crisis Indicator Data'!D18</f>
        <v>CAR</v>
      </c>
      <c r="E20" s="55" t="str">
        <f>'Crisis Indicator Data'!E18</f>
        <v>CAF</v>
      </c>
      <c r="F20" s="55" t="str">
        <f>'Crisis Indicator Data'!B18</f>
        <v>Conflict,Displacement</v>
      </c>
      <c r="G20" s="52">
        <f t="shared" si="0"/>
        <v>4</v>
      </c>
      <c r="H20" s="51">
        <f t="shared" si="1"/>
        <v>4</v>
      </c>
      <c r="I20" s="130" t="str">
        <f t="shared" si="2"/>
        <v>High</v>
      </c>
      <c r="J20" s="133" t="str">
        <f>INDEX(Trends!$D$3:$D$404,MATCH(C20,Trends!$C$3:$C$404,0))</f>
        <v>Decreasing</v>
      </c>
      <c r="K20" s="123" t="str">
        <f>IF(Reliability!B18="x","x",(IF(ROUNDUP(Reliability!B18,0)=1,"Very High",IF(ROUNDUP(Reliability!B18,0)=2,"High",IF(ROUNDUP(Reliability!B18,0)=3,"Medium",IF(ROUNDUP(Reliability!B18,0)=4,"Low","Very Low"))))))</f>
        <v>Very High</v>
      </c>
      <c r="L20" s="54">
        <f t="shared" si="3"/>
        <v>4.3</v>
      </c>
      <c r="M20" s="53">
        <f>'Impact of the crisis'!N21</f>
        <v>4.4000000000000004</v>
      </c>
      <c r="N20" s="53">
        <f>'Impact of the crisis'!AB21</f>
        <v>4.2</v>
      </c>
      <c r="O20" s="54">
        <f>'Conditions of people affected'!R21</f>
        <v>4</v>
      </c>
      <c r="P20" s="53">
        <f>'Conditions of people affected'!K21</f>
        <v>4</v>
      </c>
      <c r="Q20" s="53">
        <f>'Conditions of people affected'!Q21</f>
        <v>4</v>
      </c>
      <c r="R20" s="53">
        <f t="shared" si="4"/>
        <v>3.9</v>
      </c>
      <c r="S20" s="53">
        <f>'Complexity of the crisis'!X21</f>
        <v>3.8</v>
      </c>
      <c r="T20" s="53">
        <f>'Complexity of the crisis'!AN21</f>
        <v>4</v>
      </c>
      <c r="U20" s="139" t="str">
        <f>VLOOKUP(C20,Lists!$C$3:$E$300,3,FALSE)</f>
        <v>Africa</v>
      </c>
      <c r="V20" s="140">
        <v>45716</v>
      </c>
    </row>
    <row r="21" spans="1:22" ht="15.75" customHeight="1" x14ac:dyDescent="0.35">
      <c r="A21" s="55" t="str">
        <f>'Crisis Indicator Data'!A19</f>
        <v>Venezuela displacement in Chile</v>
      </c>
      <c r="B21" s="55" t="str">
        <f>Lists!G19</f>
        <v>Venezuelan refugees</v>
      </c>
      <c r="C21" s="55" t="str">
        <f>'Crisis Indicator Data'!C19</f>
        <v>CHL002</v>
      </c>
      <c r="D21" s="55" t="str">
        <f>'Crisis Indicator Data'!D19</f>
        <v>Chile</v>
      </c>
      <c r="E21" s="55" t="str">
        <f>'Crisis Indicator Data'!E19</f>
        <v>CHL</v>
      </c>
      <c r="F21" s="55" t="str">
        <f>'Crisis Indicator Data'!B19</f>
        <v>Displacement</v>
      </c>
      <c r="G21" s="52">
        <f t="shared" si="0"/>
        <v>2.7</v>
      </c>
      <c r="H21" s="51">
        <f t="shared" si="1"/>
        <v>3</v>
      </c>
      <c r="I21" s="130" t="str">
        <f t="shared" si="2"/>
        <v>Medium</v>
      </c>
      <c r="J21" s="133" t="str">
        <f>INDEX(Trends!$D$3:$D$404,MATCH(C21,Trends!$C$3:$C$404,0))</f>
        <v>Increasing</v>
      </c>
      <c r="K21" s="123" t="str">
        <f>IF(Reliability!B19="x","x",(IF(ROUNDUP(Reliability!B19,0)=1,"Very High",IF(ROUNDUP(Reliability!B19,0)=2,"High",IF(ROUNDUP(Reliability!B19,0)=3,"Medium",IF(ROUNDUP(Reliability!B19,0)=4,"Low","Very Low"))))))</f>
        <v>High</v>
      </c>
      <c r="L21" s="54">
        <f t="shared" si="3"/>
        <v>3.9</v>
      </c>
      <c r="M21" s="53">
        <f>'Impact of the crisis'!N22</f>
        <v>4.8</v>
      </c>
      <c r="N21" s="53">
        <f>'Impact of the crisis'!AB22</f>
        <v>3.2</v>
      </c>
      <c r="O21" s="54">
        <f>'Conditions of people affected'!R22</f>
        <v>2.4500000000000002</v>
      </c>
      <c r="P21" s="53">
        <f>'Conditions of people affected'!K22</f>
        <v>2.9</v>
      </c>
      <c r="Q21" s="53">
        <f>'Conditions of people affected'!Q22</f>
        <v>2</v>
      </c>
      <c r="R21" s="53">
        <f t="shared" si="4"/>
        <v>1.9</v>
      </c>
      <c r="S21" s="53">
        <f>'Complexity of the crisis'!X22</f>
        <v>1.7</v>
      </c>
      <c r="T21" s="53">
        <f>'Complexity of the crisis'!AN22</f>
        <v>2</v>
      </c>
      <c r="U21" s="139" t="str">
        <f>VLOOKUP(C21,Lists!$C$3:$E$300,3,FALSE)</f>
        <v>Americas</v>
      </c>
      <c r="V21" s="140">
        <v>45715</v>
      </c>
    </row>
    <row r="22" spans="1:22" ht="15.75" customHeight="1" x14ac:dyDescent="0.35">
      <c r="A22" s="55" t="str">
        <f>'Crisis Indicator Data'!A20</f>
        <v>Multiple crises in Cameroon</v>
      </c>
      <c r="B22" s="55" t="str">
        <f>Lists!G20</f>
        <v>Country level</v>
      </c>
      <c r="C22" s="55" t="str">
        <f>'Crisis Indicator Data'!C20</f>
        <v>CMR001</v>
      </c>
      <c r="D22" s="55" t="str">
        <f>'Crisis Indicator Data'!D20</f>
        <v>Cameroon</v>
      </c>
      <c r="E22" s="55" t="str">
        <f>'Crisis Indicator Data'!E20</f>
        <v>CMR</v>
      </c>
      <c r="F22" s="55" t="str">
        <f>'Crisis Indicator Data'!B20</f>
        <v>Conflict,Displacement</v>
      </c>
      <c r="G22" s="52">
        <f t="shared" si="0"/>
        <v>3.9</v>
      </c>
      <c r="H22" s="51">
        <f t="shared" si="1"/>
        <v>4</v>
      </c>
      <c r="I22" s="130" t="str">
        <f t="shared" si="2"/>
        <v>High</v>
      </c>
      <c r="J22" s="133" t="str">
        <f>INDEX(Trends!$D$3:$D$404,MATCH(C22,Trends!$C$3:$C$404,0))</f>
        <v>Stable</v>
      </c>
      <c r="K22" s="123" t="str">
        <f>IF(Reliability!B20="x","x",(IF(ROUNDUP(Reliability!B20,0)=1,"Very High",IF(ROUNDUP(Reliability!B20,0)=2,"High",IF(ROUNDUP(Reliability!B20,0)=3,"Medium",IF(ROUNDUP(Reliability!B20,0)=4,"Low","Very Low"))))))</f>
        <v>High</v>
      </c>
      <c r="L22" s="54">
        <f t="shared" si="3"/>
        <v>4.3</v>
      </c>
      <c r="M22" s="53">
        <f>'Impact of the crisis'!N23</f>
        <v>4.9000000000000004</v>
      </c>
      <c r="N22" s="53">
        <f>'Impact of the crisis'!AB23</f>
        <v>3.9</v>
      </c>
      <c r="O22" s="54">
        <f>'Conditions of people affected'!R23</f>
        <v>3.6</v>
      </c>
      <c r="P22" s="53">
        <f>'Conditions of people affected'!K23</f>
        <v>4.2</v>
      </c>
      <c r="Q22" s="53">
        <f>'Conditions of people affected'!Q23</f>
        <v>3</v>
      </c>
      <c r="R22" s="53">
        <f t="shared" si="4"/>
        <v>4.0999999999999996</v>
      </c>
      <c r="S22" s="53">
        <f>'Complexity of the crisis'!X23</f>
        <v>3.7</v>
      </c>
      <c r="T22" s="53">
        <f>'Complexity of the crisis'!AN23</f>
        <v>4.5</v>
      </c>
      <c r="U22" s="139" t="str">
        <f>VLOOKUP(C22,Lists!$C$3:$E$300,3,FALSE)</f>
        <v>Africa</v>
      </c>
      <c r="V22" s="140">
        <v>45716</v>
      </c>
    </row>
    <row r="23" spans="1:22" ht="15.75" customHeight="1" x14ac:dyDescent="0.35">
      <c r="A23" s="55" t="str">
        <f>'Crisis Indicator Data'!A21</f>
        <v>Lake Chad basin crisis in Cameroon</v>
      </c>
      <c r="B23" s="55" t="str">
        <f>Lists!G21</f>
        <v>Lake Chad basin crisis</v>
      </c>
      <c r="C23" s="55" t="str">
        <f>'Crisis Indicator Data'!C21</f>
        <v>CMR002</v>
      </c>
      <c r="D23" s="55" t="str">
        <f>'Crisis Indicator Data'!D21</f>
        <v>Cameroon</v>
      </c>
      <c r="E23" s="55" t="str">
        <f>'Crisis Indicator Data'!E21</f>
        <v>CMR</v>
      </c>
      <c r="F23" s="55" t="str">
        <f>'Crisis Indicator Data'!B21</f>
        <v>Conflict</v>
      </c>
      <c r="G23" s="52">
        <f t="shared" si="0"/>
        <v>3.4</v>
      </c>
      <c r="H23" s="51">
        <f t="shared" si="1"/>
        <v>4</v>
      </c>
      <c r="I23" s="130" t="str">
        <f t="shared" si="2"/>
        <v>High</v>
      </c>
      <c r="J23" s="133" t="str">
        <f>INDEX(Trends!$D$3:$D$404,MATCH(C23,Trends!$C$3:$C$404,0))</f>
        <v>Decreasing</v>
      </c>
      <c r="K23" s="123" t="str">
        <f>IF(Reliability!B21="x","x",(IF(ROUNDUP(Reliability!B21,0)=1,"Very High",IF(ROUNDUP(Reliability!B21,0)=2,"High",IF(ROUNDUP(Reliability!B21,0)=3,"Medium",IF(ROUNDUP(Reliability!B21,0)=4,"Low","Very Low"))))))</f>
        <v>Very High</v>
      </c>
      <c r="L23" s="54">
        <f t="shared" si="3"/>
        <v>3.5</v>
      </c>
      <c r="M23" s="53">
        <f>'Impact of the crisis'!N24</f>
        <v>1.6</v>
      </c>
      <c r="N23" s="53">
        <f>'Impact of the crisis'!AB24</f>
        <v>4.0999999999999996</v>
      </c>
      <c r="O23" s="54">
        <f>'Conditions of people affected'!R24</f>
        <v>3.25</v>
      </c>
      <c r="P23" s="53">
        <f>'Conditions of people affected'!K24</f>
        <v>3.5</v>
      </c>
      <c r="Q23" s="53">
        <f>'Conditions of people affected'!Q24</f>
        <v>3</v>
      </c>
      <c r="R23" s="53">
        <f t="shared" si="4"/>
        <v>3.6</v>
      </c>
      <c r="S23" s="53">
        <f>'Complexity of the crisis'!X24</f>
        <v>3.7</v>
      </c>
      <c r="T23" s="53">
        <f>'Complexity of the crisis'!AN24</f>
        <v>3.5</v>
      </c>
      <c r="U23" s="139" t="str">
        <f>VLOOKUP(C23,Lists!$C$3:$E$300,3,FALSE)</f>
        <v>Africa</v>
      </c>
      <c r="V23" s="140">
        <v>45716</v>
      </c>
    </row>
    <row r="24" spans="1:22" ht="15.75" customHeight="1" x14ac:dyDescent="0.35">
      <c r="A24" s="55" t="str">
        <f>'Crisis Indicator Data'!A22</f>
        <v>Anglophone Crisis in Cameroon</v>
      </c>
      <c r="B24" s="55" t="str">
        <f>Lists!G22</f>
        <v>Anglophone crisis</v>
      </c>
      <c r="C24" s="55" t="str">
        <f>'Crisis Indicator Data'!C22</f>
        <v>CMR003</v>
      </c>
      <c r="D24" s="55" t="str">
        <f>'Crisis Indicator Data'!D22</f>
        <v>Cameroon</v>
      </c>
      <c r="E24" s="55" t="str">
        <f>'Crisis Indicator Data'!E22</f>
        <v>CMR</v>
      </c>
      <c r="F24" s="55" t="str">
        <f>'Crisis Indicator Data'!B22</f>
        <v>Conflict</v>
      </c>
      <c r="G24" s="52">
        <f t="shared" si="0"/>
        <v>3.6</v>
      </c>
      <c r="H24" s="51">
        <f t="shared" si="1"/>
        <v>4</v>
      </c>
      <c r="I24" s="130" t="str">
        <f t="shared" si="2"/>
        <v>High</v>
      </c>
      <c r="J24" s="133" t="str">
        <f>INDEX(Trends!$D$3:$D$404,MATCH(C24,Trends!$C$3:$C$404,0))</f>
        <v>Stable</v>
      </c>
      <c r="K24" s="123" t="str">
        <f>IF(Reliability!B22="x","x",(IF(ROUNDUP(Reliability!B22,0)=1,"Very High",IF(ROUNDUP(Reliability!B22,0)=2,"High",IF(ROUNDUP(Reliability!B22,0)=3,"Medium",IF(ROUNDUP(Reliability!B22,0)=4,"Low","Very Low"))))))</f>
        <v>Very High</v>
      </c>
      <c r="L24" s="54">
        <f t="shared" si="3"/>
        <v>3.8</v>
      </c>
      <c r="M24" s="53">
        <f>'Impact of the crisis'!N25</f>
        <v>2.9</v>
      </c>
      <c r="N24" s="53">
        <f>'Impact of the crisis'!AB25</f>
        <v>4.0999999999999996</v>
      </c>
      <c r="O24" s="54">
        <f>'Conditions of people affected'!R25</f>
        <v>3.4</v>
      </c>
      <c r="P24" s="53">
        <f>'Conditions of people affected'!K25</f>
        <v>3.8</v>
      </c>
      <c r="Q24" s="53">
        <f>'Conditions of people affected'!Q25</f>
        <v>3</v>
      </c>
      <c r="R24" s="53">
        <f t="shared" si="4"/>
        <v>3.9</v>
      </c>
      <c r="S24" s="53">
        <f>'Complexity of the crisis'!X25</f>
        <v>3.7</v>
      </c>
      <c r="T24" s="53">
        <f>'Complexity of the crisis'!AN25</f>
        <v>4</v>
      </c>
      <c r="U24" s="139" t="str">
        <f>VLOOKUP(C24,Lists!$C$3:$E$300,3,FALSE)</f>
        <v>Africa</v>
      </c>
      <c r="V24" s="140">
        <v>45716</v>
      </c>
    </row>
    <row r="25" spans="1:22" ht="15.75" customHeight="1" x14ac:dyDescent="0.35">
      <c r="A25" s="55" t="str">
        <f>'Crisis Indicator Data'!A23</f>
        <v>CAR refugees in Cameroon</v>
      </c>
      <c r="B25" s="55" t="str">
        <f>Lists!G23</f>
        <v>CAR refugees</v>
      </c>
      <c r="C25" s="55" t="str">
        <f>'Crisis Indicator Data'!C23</f>
        <v>CMR004</v>
      </c>
      <c r="D25" s="55" t="str">
        <f>'Crisis Indicator Data'!D23</f>
        <v>Cameroon</v>
      </c>
      <c r="E25" s="55" t="str">
        <f>'Crisis Indicator Data'!E23</f>
        <v>CMR</v>
      </c>
      <c r="F25" s="55" t="str">
        <f>'Crisis Indicator Data'!B23</f>
        <v>Conflict,Displacement</v>
      </c>
      <c r="G25" s="52">
        <f t="shared" si="0"/>
        <v>2.7</v>
      </c>
      <c r="H25" s="51">
        <f t="shared" si="1"/>
        <v>3</v>
      </c>
      <c r="I25" s="130" t="str">
        <f t="shared" si="2"/>
        <v>Medium</v>
      </c>
      <c r="J25" s="133" t="str">
        <f>INDEX(Trends!$D$3:$D$404,MATCH(C25,Trends!$C$3:$C$404,0))</f>
        <v>Decreasing</v>
      </c>
      <c r="K25" s="123" t="str">
        <f>IF(Reliability!B23="x","x",(IF(ROUNDUP(Reliability!B23,0)=1,"Very High",IF(ROUNDUP(Reliability!B23,0)=2,"High",IF(ROUNDUP(Reliability!B23,0)=3,"Medium",IF(ROUNDUP(Reliability!B23,0)=4,"Low","Very Low"))))))</f>
        <v>Very High</v>
      </c>
      <c r="L25" s="54">
        <f t="shared" si="3"/>
        <v>2</v>
      </c>
      <c r="M25" s="53">
        <f>'Impact of the crisis'!N26</f>
        <v>1.9</v>
      </c>
      <c r="N25" s="53">
        <f>'Impact of the crisis'!AB26</f>
        <v>2</v>
      </c>
      <c r="O25" s="54">
        <f>'Conditions of people affected'!R26</f>
        <v>2.7</v>
      </c>
      <c r="P25" s="53">
        <f>'Conditions of people affected'!K26</f>
        <v>2.4</v>
      </c>
      <c r="Q25" s="53">
        <f>'Conditions of people affected'!Q26</f>
        <v>3</v>
      </c>
      <c r="R25" s="53">
        <f t="shared" si="4"/>
        <v>3.2</v>
      </c>
      <c r="S25" s="53">
        <f>'Complexity of the crisis'!X26</f>
        <v>3.7</v>
      </c>
      <c r="T25" s="53">
        <f>'Complexity of the crisis'!AN26</f>
        <v>2.5</v>
      </c>
      <c r="U25" s="139" t="str">
        <f>VLOOKUP(C25,Lists!$C$3:$E$300,3,FALSE)</f>
        <v>Africa</v>
      </c>
      <c r="V25" s="140">
        <v>45716</v>
      </c>
    </row>
    <row r="26" spans="1:22" ht="15.75" customHeight="1" x14ac:dyDescent="0.35">
      <c r="A26" s="55" t="str">
        <f>'Crisis Indicator Data'!A24</f>
        <v>Complex crisis in DRC</v>
      </c>
      <c r="B26" s="55" t="str">
        <f>Lists!G24</f>
        <v>Complex crisis</v>
      </c>
      <c r="C26" s="55" t="str">
        <f>'Crisis Indicator Data'!C24</f>
        <v>COD001</v>
      </c>
      <c r="D26" s="55" t="str">
        <f>'Crisis Indicator Data'!D24</f>
        <v>DRC</v>
      </c>
      <c r="E26" s="55" t="str">
        <f>'Crisis Indicator Data'!E24</f>
        <v>COD</v>
      </c>
      <c r="F26" s="55" t="str">
        <f>'Crisis Indicator Data'!B24</f>
        <v>Conflict,Displacement,Socio-political</v>
      </c>
      <c r="G26" s="52">
        <f t="shared" si="0"/>
        <v>4.4000000000000004</v>
      </c>
      <c r="H26" s="51">
        <f t="shared" si="1"/>
        <v>5</v>
      </c>
      <c r="I26" s="130" t="str">
        <f t="shared" si="2"/>
        <v>Very High</v>
      </c>
      <c r="J26" s="133" t="str">
        <f>INDEX(Trends!$D$3:$D$404,MATCH(C26,Trends!$C$3:$C$404,0))</f>
        <v>Stable</v>
      </c>
      <c r="K26" s="123" t="str">
        <f>IF(Reliability!B24="x","x",(IF(ROUNDUP(Reliability!B24,0)=1,"Very High",IF(ROUNDUP(Reliability!B24,0)=2,"High",IF(ROUNDUP(Reliability!B24,0)=3,"Medium",IF(ROUNDUP(Reliability!B24,0)=4,"Low","Very Low"))))))</f>
        <v>Very High</v>
      </c>
      <c r="L26" s="54">
        <f t="shared" si="3"/>
        <v>4.5</v>
      </c>
      <c r="M26" s="53">
        <f>'Impact of the crisis'!N27</f>
        <v>5</v>
      </c>
      <c r="N26" s="53">
        <f>'Impact of the crisis'!AB27</f>
        <v>4.0999999999999996</v>
      </c>
      <c r="O26" s="54">
        <f>'Conditions of people affected'!R27</f>
        <v>4.5</v>
      </c>
      <c r="P26" s="53">
        <f>'Conditions of people affected'!K27</f>
        <v>5</v>
      </c>
      <c r="Q26" s="53">
        <f>'Conditions of people affected'!Q27</f>
        <v>4</v>
      </c>
      <c r="R26" s="53">
        <f t="shared" si="4"/>
        <v>4.2</v>
      </c>
      <c r="S26" s="53">
        <f>'Complexity of the crisis'!X27</f>
        <v>4.3</v>
      </c>
      <c r="T26" s="53">
        <f>'Complexity of the crisis'!AN27</f>
        <v>4</v>
      </c>
      <c r="U26" s="139" t="str">
        <f>VLOOKUP(C26,Lists!$C$3:$E$300,3,FALSE)</f>
        <v>Africa</v>
      </c>
      <c r="V26" s="140">
        <v>45716</v>
      </c>
    </row>
    <row r="27" spans="1:22" ht="15.75" customHeight="1" x14ac:dyDescent="0.35">
      <c r="A27" s="55" t="str">
        <f>'Crisis Indicator Data'!A25</f>
        <v>Complex crisis in Congo</v>
      </c>
      <c r="B27" s="55" t="str">
        <f>Lists!G25</f>
        <v>Complex crisis</v>
      </c>
      <c r="C27" s="55" t="str">
        <f>'Crisis Indicator Data'!C25</f>
        <v>COG001</v>
      </c>
      <c r="D27" s="55" t="str">
        <f>'Crisis Indicator Data'!D25</f>
        <v>Congo</v>
      </c>
      <c r="E27" s="55" t="str">
        <f>'Crisis Indicator Data'!E25</f>
        <v>COG</v>
      </c>
      <c r="F27" s="55" t="str">
        <f>'Crisis Indicator Data'!B25</f>
        <v>Conflict,Displacement,Floods</v>
      </c>
      <c r="G27" s="52">
        <f t="shared" si="0"/>
        <v>2.7</v>
      </c>
      <c r="H27" s="51">
        <f t="shared" si="1"/>
        <v>3</v>
      </c>
      <c r="I27" s="130" t="str">
        <f t="shared" si="2"/>
        <v>Medium</v>
      </c>
      <c r="J27" s="133" t="str">
        <f>INDEX(Trends!$D$3:$D$404,MATCH(C27,Trends!$C$3:$C$404,0))</f>
        <v>Stable</v>
      </c>
      <c r="K27" s="123" t="str">
        <f>IF(Reliability!B25="x","x",(IF(ROUNDUP(Reliability!B25,0)=1,"Very High",IF(ROUNDUP(Reliability!B25,0)=2,"High",IF(ROUNDUP(Reliability!B25,0)=3,"Medium",IF(ROUNDUP(Reliability!B25,0)=4,"Low","Very Low"))))))</f>
        <v>High</v>
      </c>
      <c r="L27" s="54">
        <f t="shared" si="3"/>
        <v>2.9</v>
      </c>
      <c r="M27" s="53">
        <f>'Impact of the crisis'!N28</f>
        <v>4.2</v>
      </c>
      <c r="N27" s="53">
        <f>'Impact of the crisis'!AB28</f>
        <v>2</v>
      </c>
      <c r="O27" s="54">
        <f>'Conditions of people affected'!R28</f>
        <v>2.95</v>
      </c>
      <c r="P27" s="53">
        <f>'Conditions of people affected'!K28</f>
        <v>2.9</v>
      </c>
      <c r="Q27" s="53">
        <f>'Conditions of people affected'!Q28</f>
        <v>3</v>
      </c>
      <c r="R27" s="53">
        <f t="shared" si="4"/>
        <v>2</v>
      </c>
      <c r="S27" s="53">
        <f>'Complexity of the crisis'!X28</f>
        <v>2.5</v>
      </c>
      <c r="T27" s="53">
        <f>'Complexity of the crisis'!AN28</f>
        <v>1.5</v>
      </c>
      <c r="U27" s="139" t="str">
        <f>VLOOKUP(C27,Lists!$C$3:$E$300,3,FALSE)</f>
        <v>Africa</v>
      </c>
      <c r="V27" s="140">
        <v>45716</v>
      </c>
    </row>
    <row r="28" spans="1:22" ht="15.75" customHeight="1" x14ac:dyDescent="0.35">
      <c r="A28" s="55" t="str">
        <f>'Crisis Indicator Data'!A26</f>
        <v>Complex crisis in Colombia</v>
      </c>
      <c r="B28" s="55" t="str">
        <f>Lists!G26</f>
        <v>Complex crisis</v>
      </c>
      <c r="C28" s="55" t="str">
        <f>'Crisis Indicator Data'!C26</f>
        <v>COL001</v>
      </c>
      <c r="D28" s="55" t="str">
        <f>'Crisis Indicator Data'!D26</f>
        <v>Colombia</v>
      </c>
      <c r="E28" s="55" t="str">
        <f>'Crisis Indicator Data'!E26</f>
        <v>COL</v>
      </c>
      <c r="F28" s="55" t="str">
        <f>'Crisis Indicator Data'!B26</f>
        <v>Conflict,Violence,Floods,Displacement</v>
      </c>
      <c r="G28" s="52">
        <f t="shared" si="0"/>
        <v>3.9</v>
      </c>
      <c r="H28" s="51">
        <f t="shared" si="1"/>
        <v>4</v>
      </c>
      <c r="I28" s="130" t="str">
        <f t="shared" si="2"/>
        <v>High</v>
      </c>
      <c r="J28" s="133" t="str">
        <f>INDEX(Trends!$D$3:$D$404,MATCH(C28,Trends!$C$3:$C$404,0))</f>
        <v>Decreasing</v>
      </c>
      <c r="K28" s="123" t="str">
        <f>IF(Reliability!B26="x","x",(IF(ROUNDUP(Reliability!B26,0)=1,"Very High",IF(ROUNDUP(Reliability!B26,0)=2,"High",IF(ROUNDUP(Reliability!B26,0)=3,"Medium",IF(ROUNDUP(Reliability!B26,0)=4,"Low","Very Low"))))))</f>
        <v>Very High</v>
      </c>
      <c r="L28" s="54">
        <f t="shared" si="3"/>
        <v>4.4000000000000004</v>
      </c>
      <c r="M28" s="53">
        <f>'Impact of the crisis'!N29</f>
        <v>5</v>
      </c>
      <c r="N28" s="53">
        <f>'Impact of the crisis'!AB29</f>
        <v>4</v>
      </c>
      <c r="O28" s="54">
        <f>'Conditions of people affected'!R29</f>
        <v>3.95</v>
      </c>
      <c r="P28" s="53">
        <f>'Conditions of people affected'!K29</f>
        <v>4.9000000000000004</v>
      </c>
      <c r="Q28" s="53">
        <f>'Conditions of people affected'!Q29</f>
        <v>3</v>
      </c>
      <c r="R28" s="53">
        <f t="shared" si="4"/>
        <v>3.5</v>
      </c>
      <c r="S28" s="53">
        <f>'Complexity of the crisis'!X29</f>
        <v>3</v>
      </c>
      <c r="T28" s="53">
        <f>'Complexity of the crisis'!AN29</f>
        <v>4</v>
      </c>
      <c r="U28" s="139" t="str">
        <f>VLOOKUP(C28,Lists!$C$3:$E$300,3,FALSE)</f>
        <v>Americas</v>
      </c>
      <c r="V28" s="140">
        <v>45715</v>
      </c>
    </row>
    <row r="29" spans="1:22" ht="15.75" customHeight="1" x14ac:dyDescent="0.35">
      <c r="A29" s="55" t="str">
        <f>'Crisis Indicator Data'!A27</f>
        <v>Venezuela displacement in Colombia</v>
      </c>
      <c r="B29" s="55" t="str">
        <f>Lists!G27</f>
        <v xml:space="preserve">Venezuelan refugees </v>
      </c>
      <c r="C29" s="55" t="str">
        <f>'Crisis Indicator Data'!C27</f>
        <v>COL002</v>
      </c>
      <c r="D29" s="55" t="str">
        <f>'Crisis Indicator Data'!D27</f>
        <v>Colombia</v>
      </c>
      <c r="E29" s="55" t="str">
        <f>'Crisis Indicator Data'!E27</f>
        <v>COL</v>
      </c>
      <c r="F29" s="55" t="str">
        <f>'Crisis Indicator Data'!B27</f>
        <v>Displacement</v>
      </c>
      <c r="G29" s="52">
        <f t="shared" si="0"/>
        <v>3.2</v>
      </c>
      <c r="H29" s="51">
        <f t="shared" si="1"/>
        <v>4</v>
      </c>
      <c r="I29" s="130" t="str">
        <f t="shared" si="2"/>
        <v>High</v>
      </c>
      <c r="J29" s="133" t="str">
        <f>INDEX(Trends!$D$3:$D$404,MATCH(C29,Trends!$C$3:$C$404,0))</f>
        <v>Stable</v>
      </c>
      <c r="K29" s="123" t="str">
        <f>IF(Reliability!B27="x","x",(IF(ROUNDUP(Reliability!B27,0)=1,"Very High",IF(ROUNDUP(Reliability!B27,0)=2,"High",IF(ROUNDUP(Reliability!B27,0)=3,"Medium",IF(ROUNDUP(Reliability!B27,0)=4,"Low","Very Low"))))))</f>
        <v>High</v>
      </c>
      <c r="L29" s="54">
        <f t="shared" si="3"/>
        <v>3.3</v>
      </c>
      <c r="M29" s="53">
        <f>'Impact of the crisis'!N30</f>
        <v>2.9</v>
      </c>
      <c r="N29" s="53">
        <f>'Impact of the crisis'!AB30</f>
        <v>3.5</v>
      </c>
      <c r="O29" s="54">
        <f>'Conditions of people affected'!R30</f>
        <v>3.45</v>
      </c>
      <c r="P29" s="53">
        <f>'Conditions of people affected'!K30</f>
        <v>3.9</v>
      </c>
      <c r="Q29" s="53">
        <f>'Conditions of people affected'!Q30</f>
        <v>3</v>
      </c>
      <c r="R29" s="53">
        <f t="shared" si="4"/>
        <v>2.8</v>
      </c>
      <c r="S29" s="53">
        <f>'Complexity of the crisis'!X30</f>
        <v>3</v>
      </c>
      <c r="T29" s="53">
        <f>'Complexity of the crisis'!AN30</f>
        <v>2.5</v>
      </c>
      <c r="U29" s="139" t="str">
        <f>VLOOKUP(C29,Lists!$C$3:$E$300,3,FALSE)</f>
        <v>Americas</v>
      </c>
      <c r="V29" s="140">
        <v>45610</v>
      </c>
    </row>
    <row r="30" spans="1:22" ht="15.75" customHeight="1" x14ac:dyDescent="0.35">
      <c r="A30" s="55" t="str">
        <f>'Crisis Indicator Data'!A28</f>
        <v>Nicaraguan refugees in Costa Rica</v>
      </c>
      <c r="B30" s="55" t="str">
        <f>Lists!G28</f>
        <v>Nicaraguan refugees</v>
      </c>
      <c r="C30" s="55" t="str">
        <f>'Crisis Indicator Data'!C28</f>
        <v>CRI002</v>
      </c>
      <c r="D30" s="55" t="str">
        <f>'Crisis Indicator Data'!D28</f>
        <v>Costa Rica</v>
      </c>
      <c r="E30" s="55" t="str">
        <f>'Crisis Indicator Data'!E28</f>
        <v>CRI</v>
      </c>
      <c r="F30" s="55" t="str">
        <f>'Crisis Indicator Data'!B28</f>
        <v>Displacement</v>
      </c>
      <c r="G30" s="52">
        <f t="shared" si="0"/>
        <v>2.1</v>
      </c>
      <c r="H30" s="51">
        <f t="shared" si="1"/>
        <v>3</v>
      </c>
      <c r="I30" s="130" t="str">
        <f t="shared" si="2"/>
        <v>Medium</v>
      </c>
      <c r="J30" s="133" t="str">
        <f>INDEX(Trends!$D$3:$D$404,MATCH(C30,Trends!$C$3:$C$404,0))</f>
        <v>Decreasing</v>
      </c>
      <c r="K30" s="123" t="str">
        <f>IF(Reliability!B28="x","x",(IF(ROUNDUP(Reliability!B28,0)=1,"Very High",IF(ROUNDUP(Reliability!B28,0)=2,"High",IF(ROUNDUP(Reliability!B28,0)=3,"Medium",IF(ROUNDUP(Reliability!B28,0)=4,"Low","Very Low"))))))</f>
        <v>Medium</v>
      </c>
      <c r="L30" s="54">
        <f t="shared" si="3"/>
        <v>2.4</v>
      </c>
      <c r="M30" s="53">
        <f>'Impact of the crisis'!N31</f>
        <v>1</v>
      </c>
      <c r="N30" s="53">
        <f>'Impact of the crisis'!AB31</f>
        <v>2.9</v>
      </c>
      <c r="O30" s="54">
        <f>'Conditions of people affected'!R31</f>
        <v>2.6</v>
      </c>
      <c r="P30" s="53">
        <f>'Conditions of people affected'!K31</f>
        <v>2.2000000000000002</v>
      </c>
      <c r="Q30" s="53">
        <f>'Conditions of people affected'!Q31</f>
        <v>3</v>
      </c>
      <c r="R30" s="53">
        <f t="shared" si="4"/>
        <v>1.2</v>
      </c>
      <c r="S30" s="53">
        <f>'Complexity of the crisis'!X31</f>
        <v>0.9</v>
      </c>
      <c r="T30" s="53">
        <f>'Complexity of the crisis'!AN31</f>
        <v>1.5</v>
      </c>
      <c r="U30" s="139" t="str">
        <f>VLOOKUP(C30,Lists!$C$3:$E$300,3,FALSE)</f>
        <v>Americas</v>
      </c>
      <c r="V30" s="140">
        <v>45716</v>
      </c>
    </row>
    <row r="31" spans="1:22" x14ac:dyDescent="0.35">
      <c r="A31" s="55" t="str">
        <f>'Crisis Indicator Data'!A29</f>
        <v>Displacement from Russia-Ukraine conflict in Czechia</v>
      </c>
      <c r="B31" s="55" t="str">
        <f>Lists!G29</f>
        <v>Displacement from Russia-Ukraine conflict</v>
      </c>
      <c r="C31" s="55" t="str">
        <f>'Crisis Indicator Data'!C29</f>
        <v>CZE002</v>
      </c>
      <c r="D31" s="55" t="str">
        <f>'Crisis Indicator Data'!D29</f>
        <v>Czech Republic</v>
      </c>
      <c r="E31" s="55" t="str">
        <f>'Crisis Indicator Data'!E29</f>
        <v>CZE</v>
      </c>
      <c r="F31" s="55" t="str">
        <f>'Crisis Indicator Data'!B29</f>
        <v>Displacement</v>
      </c>
      <c r="G31" s="52">
        <f t="shared" si="0"/>
        <v>1.9</v>
      </c>
      <c r="H31" s="51">
        <f t="shared" si="1"/>
        <v>2</v>
      </c>
      <c r="I31" s="130" t="str">
        <f t="shared" si="2"/>
        <v>Low</v>
      </c>
      <c r="J31" s="133" t="str">
        <f>INDEX(Trends!$D$3:$D$404,MATCH(C31,Trends!$C$3:$C$404,0))</f>
        <v>Increasing</v>
      </c>
      <c r="K31" s="123" t="str">
        <f>IF(Reliability!B29="x","x",(IF(ROUNDUP(Reliability!B29,0)=1,"Very High",IF(ROUNDUP(Reliability!B29,0)=2,"High",IF(ROUNDUP(Reliability!B29,0)=3,"Medium",IF(ROUNDUP(Reliability!B29,0)=4,"Low","Very Low"))))))</f>
        <v>Very High</v>
      </c>
      <c r="L31" s="54">
        <f t="shared" si="3"/>
        <v>2.9</v>
      </c>
      <c r="M31" s="53">
        <f>'Impact of the crisis'!N32</f>
        <v>4.2</v>
      </c>
      <c r="N31" s="53">
        <f>'Impact of the crisis'!AB32</f>
        <v>2</v>
      </c>
      <c r="O31" s="54">
        <f>'Conditions of people affected'!R32</f>
        <v>1.85</v>
      </c>
      <c r="P31" s="53">
        <f>'Conditions of people affected'!K32</f>
        <v>2.7</v>
      </c>
      <c r="Q31" s="53">
        <f>'Conditions of people affected'!Q32</f>
        <v>1</v>
      </c>
      <c r="R31" s="53">
        <f t="shared" si="4"/>
        <v>1.1000000000000001</v>
      </c>
      <c r="S31" s="53">
        <f>'Complexity of the crisis'!X32</f>
        <v>0.6</v>
      </c>
      <c r="T31" s="53">
        <f>'Complexity of the crisis'!AN32</f>
        <v>1.5</v>
      </c>
      <c r="U31" s="139" t="str">
        <f>VLOOKUP(C31,Lists!$C$3:$E$300,3,FALSE)</f>
        <v>Europe</v>
      </c>
      <c r="V31" s="140">
        <v>45716</v>
      </c>
    </row>
    <row r="32" spans="1:22" x14ac:dyDescent="0.35">
      <c r="A32" s="55" t="str">
        <f>'Crisis Indicator Data'!A30</f>
        <v>Multiple crises in Djibouti</v>
      </c>
      <c r="B32" s="55" t="str">
        <f>Lists!G30</f>
        <v>Country level</v>
      </c>
      <c r="C32" s="55" t="str">
        <f>'Crisis Indicator Data'!C30</f>
        <v>DJI001</v>
      </c>
      <c r="D32" s="55" t="str">
        <f>'Crisis Indicator Data'!D30</f>
        <v>Djibouti</v>
      </c>
      <c r="E32" s="55" t="str">
        <f>'Crisis Indicator Data'!E30</f>
        <v>DJI</v>
      </c>
      <c r="F32" s="55" t="str">
        <f>'Crisis Indicator Data'!B30</f>
        <v>Displacement,Drought</v>
      </c>
      <c r="G32" s="52">
        <f t="shared" si="0"/>
        <v>2.8</v>
      </c>
      <c r="H32" s="51">
        <f t="shared" si="1"/>
        <v>3</v>
      </c>
      <c r="I32" s="130" t="str">
        <f t="shared" si="2"/>
        <v>Medium</v>
      </c>
      <c r="J32" s="133" t="str">
        <f>INDEX(Trends!$D$3:$D$404,MATCH(C32,Trends!$C$3:$C$404,0))</f>
        <v>Stable</v>
      </c>
      <c r="K32" s="123" t="str">
        <f>IF(Reliability!B30="x","x",(IF(ROUNDUP(Reliability!B30,0)=1,"Very High",IF(ROUNDUP(Reliability!B30,0)=2,"High",IF(ROUNDUP(Reliability!B30,0)=3,"Medium",IF(ROUNDUP(Reliability!B30,0)=4,"Low","Very Low"))))))</f>
        <v>High</v>
      </c>
      <c r="L32" s="54">
        <f t="shared" si="3"/>
        <v>2.8</v>
      </c>
      <c r="M32" s="53">
        <f>'Impact of the crisis'!N33</f>
        <v>3.2</v>
      </c>
      <c r="N32" s="53">
        <f>'Impact of the crisis'!AB33</f>
        <v>2.6</v>
      </c>
      <c r="O32" s="54">
        <f>'Conditions of people affected'!R33</f>
        <v>2.75</v>
      </c>
      <c r="P32" s="53">
        <f>'Conditions of people affected'!K33</f>
        <v>2.5</v>
      </c>
      <c r="Q32" s="53">
        <f>'Conditions of people affected'!Q33</f>
        <v>3</v>
      </c>
      <c r="R32" s="53">
        <f t="shared" si="4"/>
        <v>2.8</v>
      </c>
      <c r="S32" s="53">
        <f>'Complexity of the crisis'!X33</f>
        <v>2.5</v>
      </c>
      <c r="T32" s="53">
        <f>'Complexity of the crisis'!AN33</f>
        <v>3</v>
      </c>
      <c r="U32" s="139" t="str">
        <f>VLOOKUP(C32,Lists!$C$3:$E$300,3,FALSE)</f>
        <v>Africa</v>
      </c>
      <c r="V32" s="140">
        <v>45715</v>
      </c>
    </row>
    <row r="33" spans="1:22" x14ac:dyDescent="0.35">
      <c r="A33" s="55" t="str">
        <f>'Crisis Indicator Data'!A31</f>
        <v>Mixed migration in Djibouti</v>
      </c>
      <c r="B33" s="55" t="str">
        <f>Lists!G31</f>
        <v>Mixed Migration</v>
      </c>
      <c r="C33" s="55" t="str">
        <f>'Crisis Indicator Data'!C31</f>
        <v>DJI002</v>
      </c>
      <c r="D33" s="55" t="str">
        <f>'Crisis Indicator Data'!D31</f>
        <v>Djibouti</v>
      </c>
      <c r="E33" s="55" t="str">
        <f>'Crisis Indicator Data'!E31</f>
        <v>DJI</v>
      </c>
      <c r="F33" s="55" t="str">
        <f>'Crisis Indicator Data'!B31</f>
        <v>Displacement</v>
      </c>
      <c r="G33" s="52">
        <f t="shared" si="0"/>
        <v>1.5</v>
      </c>
      <c r="H33" s="51">
        <f t="shared" si="1"/>
        <v>2</v>
      </c>
      <c r="I33" s="130" t="str">
        <f t="shared" si="2"/>
        <v>Low</v>
      </c>
      <c r="J33" s="133" t="str">
        <f>INDEX(Trends!$D$3:$D$404,MATCH(C33,Trends!$C$3:$C$404,0))</f>
        <v>Stable</v>
      </c>
      <c r="K33" s="123" t="str">
        <f>IF(Reliability!B31="x","x",(IF(ROUNDUP(Reliability!B31,0)=1,"Very High",IF(ROUNDUP(Reliability!B31,0)=2,"High",IF(ROUNDUP(Reliability!B31,0)=3,"Medium",IF(ROUNDUP(Reliability!B31,0)=4,"Low","Very Low"))))))</f>
        <v>High</v>
      </c>
      <c r="L33" s="54">
        <f t="shared" si="3"/>
        <v>2.1</v>
      </c>
      <c r="M33" s="53">
        <f>'Impact of the crisis'!N34</f>
        <v>1.7</v>
      </c>
      <c r="N33" s="53">
        <f>'Impact of the crisis'!AB34</f>
        <v>2.2999999999999998</v>
      </c>
      <c r="O33" s="54">
        <f>'Conditions of people affected'!R34</f>
        <v>0.95</v>
      </c>
      <c r="P33" s="53">
        <f>'Conditions of people affected'!K34</f>
        <v>0.9</v>
      </c>
      <c r="Q33" s="53">
        <f>'Conditions of people affected'!Q34</f>
        <v>1</v>
      </c>
      <c r="R33" s="53">
        <f t="shared" si="4"/>
        <v>1.8</v>
      </c>
      <c r="S33" s="53">
        <f>'Complexity of the crisis'!X34</f>
        <v>2.5</v>
      </c>
      <c r="T33" s="53">
        <f>'Complexity of the crisis'!AN34</f>
        <v>1</v>
      </c>
      <c r="U33" s="139" t="str">
        <f>VLOOKUP(C33,Lists!$C$3:$E$300,3,FALSE)</f>
        <v>Africa</v>
      </c>
      <c r="V33" s="140">
        <v>45715</v>
      </c>
    </row>
    <row r="34" spans="1:22" x14ac:dyDescent="0.35">
      <c r="A34" s="55" t="str">
        <f>'Crisis Indicator Data'!A32</f>
        <v>Drought in Djibouti</v>
      </c>
      <c r="B34" s="55" t="str">
        <f>Lists!G32</f>
        <v>Drought</v>
      </c>
      <c r="C34" s="55" t="str">
        <f>'Crisis Indicator Data'!C32</f>
        <v>DJI003</v>
      </c>
      <c r="D34" s="55" t="str">
        <f>'Crisis Indicator Data'!D32</f>
        <v>Djibouti</v>
      </c>
      <c r="E34" s="55" t="str">
        <f>'Crisis Indicator Data'!E32</f>
        <v>DJI</v>
      </c>
      <c r="F34" s="55" t="str">
        <f>'Crisis Indicator Data'!B32</f>
        <v>Drought</v>
      </c>
      <c r="G34" s="52">
        <f t="shared" si="0"/>
        <v>2.6</v>
      </c>
      <c r="H34" s="51">
        <f t="shared" si="1"/>
        <v>3</v>
      </c>
      <c r="I34" s="130" t="str">
        <f t="shared" si="2"/>
        <v>Medium</v>
      </c>
      <c r="J34" s="133" t="str">
        <f>INDEX(Trends!$D$3:$D$404,MATCH(C34,Trends!$C$3:$C$404,0))</f>
        <v>Stable</v>
      </c>
      <c r="K34" s="123" t="str">
        <f>IF(Reliability!B32="x","x",(IF(ROUNDUP(Reliability!B32,0)=1,"Very High",IF(ROUNDUP(Reliability!B32,0)=2,"High",IF(ROUNDUP(Reliability!B32,0)=3,"Medium",IF(ROUNDUP(Reliability!B32,0)=4,"Low","Very Low"))))))</f>
        <v>High</v>
      </c>
      <c r="L34" s="54">
        <f t="shared" si="3"/>
        <v>2.2000000000000002</v>
      </c>
      <c r="M34" s="53">
        <f>'Impact of the crisis'!N35</f>
        <v>3.2</v>
      </c>
      <c r="N34" s="53">
        <f>'Impact of the crisis'!AB35</f>
        <v>1.6</v>
      </c>
      <c r="O34" s="54">
        <f>'Conditions of people affected'!R35</f>
        <v>2.7</v>
      </c>
      <c r="P34" s="53">
        <f>'Conditions of people affected'!K35</f>
        <v>2.4</v>
      </c>
      <c r="Q34" s="53">
        <f>'Conditions of people affected'!Q35</f>
        <v>3</v>
      </c>
      <c r="R34" s="53">
        <f t="shared" si="4"/>
        <v>2.8</v>
      </c>
      <c r="S34" s="53">
        <f>'Complexity of the crisis'!X35</f>
        <v>2.5</v>
      </c>
      <c r="T34" s="53">
        <f>'Complexity of the crisis'!AN35</f>
        <v>3</v>
      </c>
      <c r="U34" s="139" t="str">
        <f>VLOOKUP(C34,Lists!$C$3:$E$300,3,FALSE)</f>
        <v>Africa</v>
      </c>
      <c r="V34" s="140">
        <v>45715</v>
      </c>
    </row>
    <row r="35" spans="1:22" x14ac:dyDescent="0.35">
      <c r="A35" s="55" t="str">
        <f>'Crisis Indicator Data'!A33</f>
        <v>Venezuela displacement in Dominican Republic</v>
      </c>
      <c r="B35" s="55" t="str">
        <f>Lists!G33</f>
        <v xml:space="preserve">Venezuelan refugees </v>
      </c>
      <c r="C35" s="55" t="str">
        <f>'Crisis Indicator Data'!C33</f>
        <v>DOM002</v>
      </c>
      <c r="D35" s="55" t="str">
        <f>'Crisis Indicator Data'!D33</f>
        <v>Dominican Republic</v>
      </c>
      <c r="E35" s="55" t="str">
        <f>'Crisis Indicator Data'!E33</f>
        <v>DOM</v>
      </c>
      <c r="F35" s="55" t="str">
        <f>'Crisis Indicator Data'!B33</f>
        <v>Displacement</v>
      </c>
      <c r="G35" s="52">
        <f t="shared" si="0"/>
        <v>1.8</v>
      </c>
      <c r="H35" s="51">
        <f t="shared" si="1"/>
        <v>2</v>
      </c>
      <c r="I35" s="130" t="str">
        <f t="shared" si="2"/>
        <v>Low</v>
      </c>
      <c r="J35" s="133" t="str">
        <f>INDEX(Trends!$D$3:$D$404,MATCH(C35,Trends!$C$3:$C$404,0))</f>
        <v>Stable</v>
      </c>
      <c r="K35" s="123" t="str">
        <f>IF(Reliability!B33="x","x",(IF(ROUNDUP(Reliability!B33,0)=1,"Very High",IF(ROUNDUP(Reliability!B33,0)=2,"High",IF(ROUNDUP(Reliability!B33,0)=3,"Medium",IF(ROUNDUP(Reliability!B33,0)=4,"Low","Very Low"))))))</f>
        <v>Medium</v>
      </c>
      <c r="L35" s="54">
        <f t="shared" si="3"/>
        <v>3.2</v>
      </c>
      <c r="M35" s="53">
        <f>'Impact of the crisis'!N36</f>
        <v>4.0999999999999996</v>
      </c>
      <c r="N35" s="53">
        <f>'Impact of the crisis'!AB36</f>
        <v>2.6</v>
      </c>
      <c r="O35" s="54">
        <f>'Conditions of people affected'!R36</f>
        <v>1.25</v>
      </c>
      <c r="P35" s="53">
        <f>'Conditions of people affected'!K36</f>
        <v>1.5</v>
      </c>
      <c r="Q35" s="53">
        <f>'Conditions of people affected'!Q36</f>
        <v>1</v>
      </c>
      <c r="R35" s="53">
        <f t="shared" si="4"/>
        <v>1.2</v>
      </c>
      <c r="S35" s="53">
        <f>'Complexity of the crisis'!X36</f>
        <v>1.3</v>
      </c>
      <c r="T35" s="53">
        <f>'Complexity of the crisis'!AN36</f>
        <v>1</v>
      </c>
      <c r="U35" s="139" t="str">
        <f>VLOOKUP(C35,Lists!$C$3:$E$300,3,FALSE)</f>
        <v>Americas</v>
      </c>
      <c r="V35" s="140">
        <v>45659</v>
      </c>
    </row>
    <row r="36" spans="1:22" x14ac:dyDescent="0.35">
      <c r="A36" s="55" t="str">
        <f>'Crisis Indicator Data'!A34</f>
        <v>Mixed migration flows in Algeria</v>
      </c>
      <c r="B36" s="55" t="str">
        <f>Lists!G34</f>
        <v>Mixed Migration</v>
      </c>
      <c r="C36" s="55" t="str">
        <f>'Crisis Indicator Data'!C34</f>
        <v>DZA002</v>
      </c>
      <c r="D36" s="55" t="str">
        <f>'Crisis Indicator Data'!D34</f>
        <v>Algeria</v>
      </c>
      <c r="E36" s="55" t="str">
        <f>'Crisis Indicator Data'!E34</f>
        <v>DZA</v>
      </c>
      <c r="F36" s="55" t="str">
        <f>'Crisis Indicator Data'!B34</f>
        <v>Displacement</v>
      </c>
      <c r="G36" s="52">
        <f t="shared" si="0"/>
        <v>2.6</v>
      </c>
      <c r="H36" s="51">
        <f t="shared" si="1"/>
        <v>3</v>
      </c>
      <c r="I36" s="130" t="str">
        <f t="shared" si="2"/>
        <v>Medium</v>
      </c>
      <c r="J36" s="133" t="str">
        <f>INDEX(Trends!$D$3:$D$404,MATCH(C36,Trends!$C$3:$C$404,0))</f>
        <v>Stable</v>
      </c>
      <c r="K36" s="123" t="str">
        <f>IF(Reliability!B34="x","x",(IF(ROUNDUP(Reliability!B34,0)=1,"Very High",IF(ROUNDUP(Reliability!B34,0)=2,"High",IF(ROUNDUP(Reliability!B34,0)=3,"Medium",IF(ROUNDUP(Reliability!B34,0)=4,"Low","Very Low"))))))</f>
        <v>High</v>
      </c>
      <c r="L36" s="54">
        <f t="shared" si="3"/>
        <v>3.9</v>
      </c>
      <c r="M36" s="53">
        <f>'Impact of the crisis'!N37</f>
        <v>5</v>
      </c>
      <c r="N36" s="53">
        <f>'Impact of the crisis'!AB37</f>
        <v>3.1</v>
      </c>
      <c r="O36" s="54">
        <f>'Conditions of people affected'!R37</f>
        <v>1.7</v>
      </c>
      <c r="P36" s="53">
        <f>'Conditions of people affected'!K37</f>
        <v>2.4</v>
      </c>
      <c r="Q36" s="53">
        <f>'Conditions of people affected'!Q37</f>
        <v>1</v>
      </c>
      <c r="R36" s="53">
        <f t="shared" si="4"/>
        <v>2.7</v>
      </c>
      <c r="S36" s="53">
        <f>'Complexity of the crisis'!X37</f>
        <v>2.9</v>
      </c>
      <c r="T36" s="53">
        <f>'Complexity of the crisis'!AN37</f>
        <v>2.5</v>
      </c>
      <c r="U36" s="139" t="str">
        <f>VLOOKUP(C36,Lists!$C$3:$E$300,3,FALSE)</f>
        <v>Africa</v>
      </c>
      <c r="V36" s="140">
        <v>45704</v>
      </c>
    </row>
    <row r="37" spans="1:22" s="255" customFormat="1" x14ac:dyDescent="0.35">
      <c r="A37" s="247" t="str">
        <f>'Crisis Indicator Data'!A35</f>
        <v>Sahrawi refugees in Algeria</v>
      </c>
      <c r="B37" s="247" t="str">
        <f>Lists!G35</f>
        <v>Sahrawi refugees</v>
      </c>
      <c r="C37" s="247" t="str">
        <f>'Crisis Indicator Data'!C35</f>
        <v>DZA003</v>
      </c>
      <c r="D37" s="247" t="str">
        <f>'Crisis Indicator Data'!D35</f>
        <v>Algeria</v>
      </c>
      <c r="E37" s="247" t="str">
        <f>'Crisis Indicator Data'!E35</f>
        <v>DZA</v>
      </c>
      <c r="F37" s="247" t="str">
        <f>'Crisis Indicator Data'!B35</f>
        <v>Displacement</v>
      </c>
      <c r="G37" s="248">
        <f t="shared" ref="G37:G68" si="5">IF(OR(O37="x",L37="x"),"x",ROUND((5-GEOMEAN(((5-L37)/5*4+1),((5-O37)/5*4+1),((5-O37)/5*4+1)))/4*3.5+R37*0.3,1))</f>
        <v>2.5</v>
      </c>
      <c r="H37" s="249">
        <f t="shared" ref="H37:H68" si="6">IF(G37="x","x",ROUNDUP(G37,0))</f>
        <v>3</v>
      </c>
      <c r="I37" s="250" t="str">
        <f t="shared" ref="I37:I68" si="7">IF(O37="x","x",IF(L37="x","x",(IF(H37=5,"Very High",IF(H37=4,"High",IF(H37=3,"Medium",IF(H37=2,"Low","Very Low")))))))</f>
        <v>Medium</v>
      </c>
      <c r="J37" s="251" t="str">
        <f>INDEX(Trends!$D$3:$D$404,MATCH(C37,Trends!$C$3:$C$404,0))</f>
        <v>Stable</v>
      </c>
      <c r="K37" s="252" t="str">
        <f>IF(Reliability!B35="x","x",(IF(ROUNDUP(Reliability!B35,0)=1,"Very High",IF(ROUNDUP(Reliability!B35,0)=2,"High",IF(ROUNDUP(Reliability!B35,0)=3,"Medium",IF(ROUNDUP(Reliability!B35,0)=4,"Low","Very Low"))))))</f>
        <v>High</v>
      </c>
      <c r="L37" s="253">
        <f t="shared" ref="L37:L68" si="8">IF(OR(N37="x",M37="x"),"x",ROUND((5-GEOMEAN(((5-M37)/5*4+1),((5-N37)/5*4+1),((5-N37)/5*4+1)))/4*5,1))</f>
        <v>2.2000000000000002</v>
      </c>
      <c r="M37" s="254">
        <f>'Impact of the crisis'!N38</f>
        <v>1.1000000000000001</v>
      </c>
      <c r="N37" s="254">
        <f>'Impact of the crisis'!AB38</f>
        <v>2.7</v>
      </c>
      <c r="O37" s="253">
        <f>'Conditions of people affected'!R38</f>
        <v>2.5499999999999998</v>
      </c>
      <c r="P37" s="254">
        <f>'Conditions of people affected'!K38</f>
        <v>2.1</v>
      </c>
      <c r="Q37" s="254">
        <f>'Conditions of people affected'!Q38</f>
        <v>3</v>
      </c>
      <c r="R37" s="254">
        <f t="shared" ref="R37:R68" si="9">IF(OR(T37="x",S37="x"),S37,ROUND((5-GEOMEAN(((5-S37)/5*4+1),((5-T37)/5*4+1)))/4*5,1))</f>
        <v>2.5</v>
      </c>
      <c r="S37" s="254">
        <f>'Complexity of the crisis'!X38</f>
        <v>2.9</v>
      </c>
      <c r="T37" s="254">
        <f>'Complexity of the crisis'!AN38</f>
        <v>2</v>
      </c>
      <c r="U37" s="139" t="str">
        <f>VLOOKUP(C37,Lists!$C$3:$E$300,3,FALSE)</f>
        <v>Africa</v>
      </c>
      <c r="V37" s="242">
        <v>45704</v>
      </c>
    </row>
    <row r="38" spans="1:22" x14ac:dyDescent="0.35">
      <c r="A38" s="55" t="str">
        <f>'Crisis Indicator Data'!A36</f>
        <v>Multiple crises in Algeria</v>
      </c>
      <c r="B38" s="55" t="str">
        <f>Lists!G36</f>
        <v>Country level</v>
      </c>
      <c r="C38" s="55" t="str">
        <f>'Crisis Indicator Data'!C36</f>
        <v>DZA004</v>
      </c>
      <c r="D38" s="55" t="str">
        <f>'Crisis Indicator Data'!D36</f>
        <v>Algeria</v>
      </c>
      <c r="E38" s="55" t="str">
        <f>'Crisis Indicator Data'!E36</f>
        <v>DZA</v>
      </c>
      <c r="F38" s="55" t="str">
        <f>'Crisis Indicator Data'!B36</f>
        <v>Displacement</v>
      </c>
      <c r="G38" s="52">
        <f t="shared" si="5"/>
        <v>2.8</v>
      </c>
      <c r="H38" s="51">
        <f t="shared" si="6"/>
        <v>3</v>
      </c>
      <c r="I38" s="130" t="str">
        <f t="shared" si="7"/>
        <v>Medium</v>
      </c>
      <c r="J38" s="133" t="str">
        <f>INDEX(Trends!$D$3:$D$404,MATCH(C38,Trends!$C$3:$C$404,0))</f>
        <v>Increasing</v>
      </c>
      <c r="K38" s="123" t="str">
        <f>IF(Reliability!B36="x","x",(IF(ROUNDUP(Reliability!B36,0)=1,"Very High",IF(ROUNDUP(Reliability!B36,0)=2,"High",IF(ROUNDUP(Reliability!B36,0)=3,"Medium",IF(ROUNDUP(Reliability!B36,0)=4,"Low","Very Low"))))))</f>
        <v>High</v>
      </c>
      <c r="L38" s="54">
        <f t="shared" si="8"/>
        <v>4</v>
      </c>
      <c r="M38" s="53">
        <f>'Impact of the crisis'!N39</f>
        <v>5</v>
      </c>
      <c r="N38" s="53">
        <f>'Impact of the crisis'!AB39</f>
        <v>3.3</v>
      </c>
      <c r="O38" s="54">
        <f>'Conditions of people affected'!R39</f>
        <v>1.85</v>
      </c>
      <c r="P38" s="53">
        <f>'Conditions of people affected'!K39</f>
        <v>2.7</v>
      </c>
      <c r="Q38" s="53">
        <f>'Conditions of people affected'!Q39</f>
        <v>1</v>
      </c>
      <c r="R38" s="53">
        <f t="shared" si="9"/>
        <v>3</v>
      </c>
      <c r="S38" s="53">
        <f>'Complexity of the crisis'!X39</f>
        <v>2.9</v>
      </c>
      <c r="T38" s="53">
        <f>'Complexity of the crisis'!AN39</f>
        <v>3</v>
      </c>
      <c r="U38" s="139" t="str">
        <f>VLOOKUP(C38,Lists!$C$3:$E$300,3,FALSE)</f>
        <v>Africa</v>
      </c>
      <c r="V38" s="140">
        <v>45704</v>
      </c>
    </row>
    <row r="39" spans="1:22" x14ac:dyDescent="0.35">
      <c r="A39" s="55" t="str">
        <f>'Crisis Indicator Data'!A37</f>
        <v>Multiple crises in Ecuador</v>
      </c>
      <c r="B39" s="55" t="str">
        <f>Lists!G37</f>
        <v>Multiple crises</v>
      </c>
      <c r="C39" s="55" t="str">
        <f>'Crisis Indicator Data'!C37</f>
        <v>ECU001</v>
      </c>
      <c r="D39" s="55" t="str">
        <f>'Crisis Indicator Data'!D37</f>
        <v>Ecuador</v>
      </c>
      <c r="E39" s="55" t="str">
        <f>'Crisis Indicator Data'!E37</f>
        <v>ECU</v>
      </c>
      <c r="F39" s="55" t="str">
        <f>'Crisis Indicator Data'!B37</f>
        <v>Violence,Displacement</v>
      </c>
      <c r="G39" s="52">
        <f t="shared" si="5"/>
        <v>3.5</v>
      </c>
      <c r="H39" s="51">
        <f t="shared" si="6"/>
        <v>4</v>
      </c>
      <c r="I39" s="130" t="str">
        <f t="shared" si="7"/>
        <v>High</v>
      </c>
      <c r="J39" s="133" t="str">
        <f>INDEX(Trends!$D$3:$D$404,MATCH(C39,Trends!$C$3:$C$404,0))</f>
        <v>-</v>
      </c>
      <c r="K39" s="123" t="str">
        <f>IF(Reliability!B37="x","x",(IF(ROUNDUP(Reliability!B37,0)=1,"Very High",IF(ROUNDUP(Reliability!B37,0)=2,"High",IF(ROUNDUP(Reliability!B37,0)=3,"Medium",IF(ROUNDUP(Reliability!B37,0)=4,"Low","Very Low"))))))</f>
        <v>High</v>
      </c>
      <c r="L39" s="54">
        <f t="shared" si="8"/>
        <v>4.0999999999999996</v>
      </c>
      <c r="M39" s="53">
        <f>'Impact of the crisis'!N40</f>
        <v>4.5999999999999996</v>
      </c>
      <c r="N39" s="53">
        <f>'Impact of the crisis'!AB40</f>
        <v>3.8</v>
      </c>
      <c r="O39" s="54">
        <f>'Conditions of people affected'!R40</f>
        <v>3.6</v>
      </c>
      <c r="P39" s="53">
        <f>'Conditions of people affected'!K40</f>
        <v>4.2</v>
      </c>
      <c r="Q39" s="53">
        <f>'Conditions of people affected'!Q40</f>
        <v>3</v>
      </c>
      <c r="R39" s="53">
        <f t="shared" si="9"/>
        <v>3</v>
      </c>
      <c r="S39" s="53">
        <f>'Complexity of the crisis'!X40</f>
        <v>2.4</v>
      </c>
      <c r="T39" s="53">
        <f>'Complexity of the crisis'!AN40</f>
        <v>3.5</v>
      </c>
      <c r="U39" s="139" t="str">
        <f>VLOOKUP(C39,Lists!$C$3:$E$300,3,FALSE)</f>
        <v>Americas</v>
      </c>
      <c r="V39" s="140">
        <v>45699</v>
      </c>
    </row>
    <row r="40" spans="1:22" x14ac:dyDescent="0.35">
      <c r="A40" s="55" t="str">
        <f>'Crisis Indicator Data'!A38</f>
        <v>Venezuela displacement in Ecuador</v>
      </c>
      <c r="B40" s="55" t="str">
        <f>Lists!G38</f>
        <v xml:space="preserve">Venezuelan refugees </v>
      </c>
      <c r="C40" s="55" t="str">
        <f>'Crisis Indicator Data'!C38</f>
        <v>ECU002</v>
      </c>
      <c r="D40" s="55" t="str">
        <f>'Crisis Indicator Data'!D38</f>
        <v>Ecuador</v>
      </c>
      <c r="E40" s="55" t="str">
        <f>'Crisis Indicator Data'!E38</f>
        <v>ECU</v>
      </c>
      <c r="F40" s="55" t="str">
        <f>'Crisis Indicator Data'!B38</f>
        <v>Displacement</v>
      </c>
      <c r="G40" s="52">
        <f t="shared" si="5"/>
        <v>2.7</v>
      </c>
      <c r="H40" s="51">
        <f t="shared" si="6"/>
        <v>3</v>
      </c>
      <c r="I40" s="130" t="str">
        <f t="shared" si="7"/>
        <v>Medium</v>
      </c>
      <c r="J40" s="133" t="str">
        <f>INDEX(Trends!$D$3:$D$404,MATCH(C40,Trends!$C$3:$C$404,0))</f>
        <v>Stable</v>
      </c>
      <c r="K40" s="123" t="str">
        <f>IF(Reliability!B38="x","x",(IF(ROUNDUP(Reliability!B38,0)=1,"Very High",IF(ROUNDUP(Reliability!B38,0)=2,"High",IF(ROUNDUP(Reliability!B38,0)=3,"Medium",IF(ROUNDUP(Reliability!B38,0)=4,"Low","Very Low"))))))</f>
        <v>Very High</v>
      </c>
      <c r="L40" s="54">
        <f t="shared" si="8"/>
        <v>3.2</v>
      </c>
      <c r="M40" s="53">
        <f>'Impact of the crisis'!N41</f>
        <v>4.5999999999999996</v>
      </c>
      <c r="N40" s="53">
        <f>'Impact of the crisis'!AB41</f>
        <v>2.2000000000000002</v>
      </c>
      <c r="O40" s="54">
        <f>'Conditions of people affected'!R41</f>
        <v>2.5499999999999998</v>
      </c>
      <c r="P40" s="53">
        <f>'Conditions of people affected'!K41</f>
        <v>3.1</v>
      </c>
      <c r="Q40" s="53">
        <f>'Conditions of people affected'!Q41</f>
        <v>2</v>
      </c>
      <c r="R40" s="53">
        <f t="shared" si="9"/>
        <v>2.5</v>
      </c>
      <c r="S40" s="53">
        <f>'Complexity of the crisis'!X41</f>
        <v>2.4</v>
      </c>
      <c r="T40" s="53">
        <f>'Complexity of the crisis'!AN41</f>
        <v>2.5</v>
      </c>
      <c r="U40" s="139" t="str">
        <f>VLOOKUP(C40,Lists!$C$3:$E$300,3,FALSE)</f>
        <v>Americas</v>
      </c>
      <c r="V40" s="140">
        <v>45699</v>
      </c>
    </row>
    <row r="41" spans="1:22" x14ac:dyDescent="0.35">
      <c r="A41" s="55" t="str">
        <f>'Crisis Indicator Data'!A39</f>
        <v>Criminal violence in Ecuador</v>
      </c>
      <c r="B41" s="55" t="str">
        <f>Lists!G39</f>
        <v>Criminal violence</v>
      </c>
      <c r="C41" s="55" t="str">
        <f>'Crisis Indicator Data'!C39</f>
        <v>ECU003</v>
      </c>
      <c r="D41" s="55" t="str">
        <f>'Crisis Indicator Data'!D39</f>
        <v>Ecuador</v>
      </c>
      <c r="E41" s="55" t="str">
        <f>'Crisis Indicator Data'!E39</f>
        <v>ECU</v>
      </c>
      <c r="F41" s="55" t="str">
        <f>'Crisis Indicator Data'!B39</f>
        <v>Violence,Displacement</v>
      </c>
      <c r="G41" s="52">
        <f t="shared" si="5"/>
        <v>3.5</v>
      </c>
      <c r="H41" s="51">
        <f t="shared" si="6"/>
        <v>4</v>
      </c>
      <c r="I41" s="130" t="str">
        <f t="shared" si="7"/>
        <v>High</v>
      </c>
      <c r="J41" s="133" t="str">
        <f>INDEX(Trends!$D$3:$D$404,MATCH(C41,Trends!$C$3:$C$404,0))</f>
        <v>-</v>
      </c>
      <c r="K41" s="123" t="str">
        <f>IF(Reliability!B39="x","x",(IF(ROUNDUP(Reliability!B39,0)=1,"Very High",IF(ROUNDUP(Reliability!B39,0)=2,"High",IF(ROUNDUP(Reliability!B39,0)=3,"Medium",IF(ROUNDUP(Reliability!B39,0)=4,"Low","Very Low"))))))</f>
        <v>Very High</v>
      </c>
      <c r="L41" s="54">
        <f t="shared" si="8"/>
        <v>4</v>
      </c>
      <c r="M41" s="53">
        <f>'Impact of the crisis'!N42</f>
        <v>4.5999999999999996</v>
      </c>
      <c r="N41" s="53">
        <f>'Impact of the crisis'!AB42</f>
        <v>3.6</v>
      </c>
      <c r="O41" s="54">
        <f>'Conditions of people affected'!R42</f>
        <v>3.55</v>
      </c>
      <c r="P41" s="53">
        <f>'Conditions of people affected'!K42</f>
        <v>4.0999999999999996</v>
      </c>
      <c r="Q41" s="53">
        <f>'Conditions of people affected'!Q42</f>
        <v>3</v>
      </c>
      <c r="R41" s="53">
        <f t="shared" si="9"/>
        <v>3</v>
      </c>
      <c r="S41" s="53">
        <f>'Complexity of the crisis'!X42</f>
        <v>2.4</v>
      </c>
      <c r="T41" s="53">
        <f>'Complexity of the crisis'!AN42</f>
        <v>3.5</v>
      </c>
      <c r="U41" s="139" t="str">
        <f>VLOOKUP(C41,Lists!$C$3:$E$300,3,FALSE)</f>
        <v>Americas</v>
      </c>
      <c r="V41" s="140">
        <v>45699</v>
      </c>
    </row>
    <row r="42" spans="1:22" x14ac:dyDescent="0.35">
      <c r="A42" s="55" t="str">
        <f>'Crisis Indicator Data'!A40</f>
        <v>Refugees in Egypt</v>
      </c>
      <c r="B42" s="55" t="str">
        <f>Lists!G40</f>
        <v>Refugees crisis</v>
      </c>
      <c r="C42" s="55" t="str">
        <f>'Crisis Indicator Data'!C40</f>
        <v>EGY004</v>
      </c>
      <c r="D42" s="55" t="str">
        <f>'Crisis Indicator Data'!D40</f>
        <v>Egypt</v>
      </c>
      <c r="E42" s="55" t="str">
        <f>'Crisis Indicator Data'!E40</f>
        <v>EGY</v>
      </c>
      <c r="F42" s="55" t="str">
        <f>'Crisis Indicator Data'!B40</f>
        <v>Displacement,Conflict</v>
      </c>
      <c r="G42" s="52">
        <f t="shared" si="5"/>
        <v>2.2000000000000002</v>
      </c>
      <c r="H42" s="51">
        <f t="shared" si="6"/>
        <v>3</v>
      </c>
      <c r="I42" s="130" t="str">
        <f t="shared" si="7"/>
        <v>Medium</v>
      </c>
      <c r="J42" s="133" t="str">
        <f>INDEX(Trends!$D$3:$D$404,MATCH(C42,Trends!$C$3:$C$404,0))</f>
        <v>Stable</v>
      </c>
      <c r="K42" s="123" t="str">
        <f>IF(Reliability!B40="x","x",(IF(ROUNDUP(Reliability!B40,0)=1,"Very High",IF(ROUNDUP(Reliability!B40,0)=2,"High",IF(ROUNDUP(Reliability!B40,0)=3,"Medium",IF(ROUNDUP(Reliability!B40,0)=4,"Low","Very Low"))))))</f>
        <v>Very High</v>
      </c>
      <c r="L42" s="54">
        <f t="shared" si="8"/>
        <v>2.2000000000000002</v>
      </c>
      <c r="M42" s="53">
        <f>'Impact of the crisis'!N43</f>
        <v>2</v>
      </c>
      <c r="N42" s="53">
        <f>'Impact of the crisis'!AB43</f>
        <v>2.2999999999999998</v>
      </c>
      <c r="O42" s="54">
        <f>'Conditions of people affected'!R43</f>
        <v>2.15</v>
      </c>
      <c r="P42" s="53">
        <f>'Conditions of people affected'!K43</f>
        <v>3.3</v>
      </c>
      <c r="Q42" s="53">
        <f>'Conditions of people affected'!Q43</f>
        <v>1</v>
      </c>
      <c r="R42" s="53">
        <f t="shared" si="9"/>
        <v>2.2000000000000002</v>
      </c>
      <c r="S42" s="53">
        <f>'Complexity of the crisis'!X43</f>
        <v>2.2999999999999998</v>
      </c>
      <c r="T42" s="53">
        <f>'Complexity of the crisis'!AN43</f>
        <v>2</v>
      </c>
      <c r="U42" s="139" t="str">
        <f>VLOOKUP(C42,Lists!$C$3:$E$300,3,FALSE)</f>
        <v>Africa</v>
      </c>
      <c r="V42" s="140">
        <v>45704</v>
      </c>
    </row>
    <row r="43" spans="1:22" x14ac:dyDescent="0.35">
      <c r="A43" s="55" t="str">
        <f>'Crisis Indicator Data'!A41</f>
        <v>Complex crisis in Eritrea</v>
      </c>
      <c r="B43" s="55" t="str">
        <f>Lists!G41</f>
        <v>Complex crisis</v>
      </c>
      <c r="C43" s="55" t="str">
        <f>'Crisis Indicator Data'!C41</f>
        <v>ERI001</v>
      </c>
      <c r="D43" s="55" t="str">
        <f>'Crisis Indicator Data'!D41</f>
        <v>Eritrea</v>
      </c>
      <c r="E43" s="55" t="str">
        <f>'Crisis Indicator Data'!E41</f>
        <v>ERI</v>
      </c>
      <c r="F43" s="55" t="str">
        <f>'Crisis Indicator Data'!B41</f>
        <v>Socio-political,Displacement</v>
      </c>
      <c r="G43" s="52">
        <f t="shared" si="5"/>
        <v>3</v>
      </c>
      <c r="H43" s="51">
        <f t="shared" si="6"/>
        <v>3</v>
      </c>
      <c r="I43" s="130" t="str">
        <f t="shared" si="7"/>
        <v>Medium</v>
      </c>
      <c r="J43" s="133" t="str">
        <f>INDEX(Trends!$D$3:$D$404,MATCH(C43,Trends!$C$3:$C$404,0))</f>
        <v>Decreasing</v>
      </c>
      <c r="K43" s="123" t="str">
        <f>IF(Reliability!B41="x","x",(IF(ROUNDUP(Reliability!B41,0)=1,"Very High",IF(ROUNDUP(Reliability!B41,0)=2,"High",IF(ROUNDUP(Reliability!B41,0)=3,"Medium",IF(ROUNDUP(Reliability!B41,0)=4,"Low","Very Low"))))))</f>
        <v>High</v>
      </c>
      <c r="L43" s="54">
        <f t="shared" si="8"/>
        <v>3.1</v>
      </c>
      <c r="M43" s="53">
        <f>'Impact of the crisis'!N44</f>
        <v>3.9</v>
      </c>
      <c r="N43" s="53">
        <f>'Impact of the crisis'!AB44</f>
        <v>2.6</v>
      </c>
      <c r="O43" s="54">
        <f>'Conditions of people affected'!R44</f>
        <v>3.2</v>
      </c>
      <c r="P43" s="53">
        <f>'Conditions of people affected'!K44</f>
        <v>3.4</v>
      </c>
      <c r="Q43" s="53">
        <f>'Conditions of people affected'!Q44</f>
        <v>3</v>
      </c>
      <c r="R43" s="53">
        <f t="shared" si="9"/>
        <v>2.6</v>
      </c>
      <c r="S43" s="53">
        <f>'Complexity of the crisis'!X44</f>
        <v>3.1</v>
      </c>
      <c r="T43" s="53">
        <f>'Complexity of the crisis'!AN44</f>
        <v>2</v>
      </c>
      <c r="U43" s="139" t="str">
        <f>VLOOKUP(C43,Lists!$C$3:$E$300,3,FALSE)</f>
        <v>Africa</v>
      </c>
      <c r="V43" s="140">
        <v>45713</v>
      </c>
    </row>
    <row r="44" spans="1:22" x14ac:dyDescent="0.35">
      <c r="A44" s="55" t="str">
        <f>'Crisis Indicator Data'!A42</f>
        <v>Mixed migration flows in Spain</v>
      </c>
      <c r="B44" s="55" t="str">
        <f>Lists!G42</f>
        <v>Mixed Migration</v>
      </c>
      <c r="C44" s="55" t="str">
        <f>'Crisis Indicator Data'!C42</f>
        <v>ESP002</v>
      </c>
      <c r="D44" s="55" t="str">
        <f>'Crisis Indicator Data'!D42</f>
        <v>Spain</v>
      </c>
      <c r="E44" s="55" t="str">
        <f>'Crisis Indicator Data'!E42</f>
        <v>ESP</v>
      </c>
      <c r="F44" s="55" t="str">
        <f>'Crisis Indicator Data'!B42</f>
        <v>Displacement</v>
      </c>
      <c r="G44" s="52">
        <f t="shared" si="5"/>
        <v>1.6</v>
      </c>
      <c r="H44" s="51">
        <f t="shared" si="6"/>
        <v>2</v>
      </c>
      <c r="I44" s="130" t="str">
        <f t="shared" si="7"/>
        <v>Low</v>
      </c>
      <c r="J44" s="133" t="str">
        <f>INDEX(Trends!$D$3:$D$404,MATCH(C44,Trends!$C$3:$C$404,0))</f>
        <v>Decreasing</v>
      </c>
      <c r="K44" s="123" t="str">
        <f>IF(Reliability!B42="x","x",(IF(ROUNDUP(Reliability!B42,0)=1,"Very High",IF(ROUNDUP(Reliability!B42,0)=2,"High",IF(ROUNDUP(Reliability!B42,0)=3,"Medium",IF(ROUNDUP(Reliability!B42,0)=4,"Low","Very Low"))))))</f>
        <v>Very High</v>
      </c>
      <c r="L44" s="54">
        <f t="shared" si="8"/>
        <v>2.5</v>
      </c>
      <c r="M44" s="53">
        <f>'Impact of the crisis'!N45</f>
        <v>2.2999999999999998</v>
      </c>
      <c r="N44" s="53">
        <f>'Impact of the crisis'!AB45</f>
        <v>2.6</v>
      </c>
      <c r="O44" s="54">
        <f>'Conditions of people affected'!R45</f>
        <v>1.2</v>
      </c>
      <c r="P44" s="53">
        <f>'Conditions of people affected'!K45</f>
        <v>1.4</v>
      </c>
      <c r="Q44" s="53">
        <f>'Conditions of people affected'!Q45</f>
        <v>1</v>
      </c>
      <c r="R44" s="53">
        <f t="shared" si="9"/>
        <v>1.4</v>
      </c>
      <c r="S44" s="53">
        <f>'Complexity of the crisis'!X45</f>
        <v>1.7</v>
      </c>
      <c r="T44" s="53">
        <f>'Complexity of the crisis'!AN45</f>
        <v>1</v>
      </c>
      <c r="U44" s="139" t="str">
        <f>VLOOKUP(C44,Lists!$C$3:$E$300,3,FALSE)</f>
        <v>Europe</v>
      </c>
      <c r="V44" s="140">
        <v>45705</v>
      </c>
    </row>
    <row r="45" spans="1:22" x14ac:dyDescent="0.35">
      <c r="A45" s="55" t="str">
        <f>'Crisis Indicator Data'!A43</f>
        <v>Displacement from Russia-Ukraine conflict in Estonia</v>
      </c>
      <c r="B45" s="55" t="str">
        <f>Lists!G43</f>
        <v>Displacement from Russia-Ukraine conflict</v>
      </c>
      <c r="C45" s="55" t="str">
        <f>'Crisis Indicator Data'!C43</f>
        <v>EST002</v>
      </c>
      <c r="D45" s="55" t="str">
        <f>'Crisis Indicator Data'!D43</f>
        <v>Estonia</v>
      </c>
      <c r="E45" s="55" t="str">
        <f>'Crisis Indicator Data'!E43</f>
        <v>EST</v>
      </c>
      <c r="F45" s="55" t="str">
        <f>'Crisis Indicator Data'!B43</f>
        <v>Displacement</v>
      </c>
      <c r="G45" s="52">
        <f t="shared" si="5"/>
        <v>1.2</v>
      </c>
      <c r="H45" s="51">
        <f t="shared" si="6"/>
        <v>2</v>
      </c>
      <c r="I45" s="130" t="str">
        <f t="shared" si="7"/>
        <v>Low</v>
      </c>
      <c r="J45" s="133" t="str">
        <f>INDEX(Trends!$D$3:$D$404,MATCH(C45,Trends!$C$3:$C$404,0))</f>
        <v>Stable</v>
      </c>
      <c r="K45" s="123" t="str">
        <f>IF(Reliability!B43="x","x",(IF(ROUNDUP(Reliability!B43,0)=1,"Very High",IF(ROUNDUP(Reliability!B43,0)=2,"High",IF(ROUNDUP(Reliability!B43,0)=3,"Medium",IF(ROUNDUP(Reliability!B43,0)=4,"Low","Very Low"))))))</f>
        <v>Very High</v>
      </c>
      <c r="L45" s="54">
        <f t="shared" si="8"/>
        <v>2.1</v>
      </c>
      <c r="M45" s="53">
        <f>'Impact of the crisis'!N46</f>
        <v>3.4</v>
      </c>
      <c r="N45" s="53">
        <f>'Impact of the crisis'!AB46</f>
        <v>1.3</v>
      </c>
      <c r="O45" s="54">
        <f>'Conditions of people affected'!R46</f>
        <v>1</v>
      </c>
      <c r="P45" s="53">
        <f>'Conditions of people affected'!K46</f>
        <v>1</v>
      </c>
      <c r="Q45" s="53">
        <f>'Conditions of people affected'!Q46</f>
        <v>1</v>
      </c>
      <c r="R45" s="53">
        <f t="shared" si="9"/>
        <v>0.8</v>
      </c>
      <c r="S45" s="53">
        <f>'Complexity of the crisis'!X46</f>
        <v>0.6</v>
      </c>
      <c r="T45" s="53">
        <f>'Complexity of the crisis'!AN46</f>
        <v>1</v>
      </c>
      <c r="U45" s="139" t="str">
        <f>VLOOKUP(C45,Lists!$C$3:$E$300,3,FALSE)</f>
        <v>Europe</v>
      </c>
      <c r="V45" s="140">
        <v>45716</v>
      </c>
    </row>
    <row r="46" spans="1:22" x14ac:dyDescent="0.35">
      <c r="A46" s="55" t="str">
        <f>'Crisis Indicator Data'!A44</f>
        <v>Complex crisis in Ethiopia</v>
      </c>
      <c r="B46" s="55" t="str">
        <f>Lists!G44</f>
        <v>Complex crisis</v>
      </c>
      <c r="C46" s="55" t="str">
        <f>'Crisis Indicator Data'!C44</f>
        <v>ETH001</v>
      </c>
      <c r="D46" s="55" t="str">
        <f>'Crisis Indicator Data'!D44</f>
        <v>Ethiopia</v>
      </c>
      <c r="E46" s="55" t="str">
        <f>'Crisis Indicator Data'!E44</f>
        <v>ETH</v>
      </c>
      <c r="F46" s="55" t="str">
        <f>'Crisis Indicator Data'!B44</f>
        <v>Displacement,Floods,Conflict,Drought</v>
      </c>
      <c r="G46" s="52">
        <f t="shared" si="5"/>
        <v>4.3</v>
      </c>
      <c r="H46" s="51">
        <f t="shared" si="6"/>
        <v>5</v>
      </c>
      <c r="I46" s="130" t="str">
        <f t="shared" si="7"/>
        <v>Very High</v>
      </c>
      <c r="J46" s="133" t="str">
        <f>INDEX(Trends!$D$3:$D$404,MATCH(C46,Trends!$C$3:$C$404,0))</f>
        <v>Stable</v>
      </c>
      <c r="K46" s="123" t="str">
        <f>IF(Reliability!B44="x","x",(IF(ROUNDUP(Reliability!B44,0)=1,"Very High",IF(ROUNDUP(Reliability!B44,0)=2,"High",IF(ROUNDUP(Reliability!B44,0)=3,"Medium",IF(ROUNDUP(Reliability!B44,0)=4,"Low","Very Low"))))))</f>
        <v>Very High</v>
      </c>
      <c r="L46" s="54">
        <f t="shared" si="8"/>
        <v>4.5999999999999996</v>
      </c>
      <c r="M46" s="53">
        <f>'Impact of the crisis'!N47</f>
        <v>5</v>
      </c>
      <c r="N46" s="53">
        <f>'Impact of the crisis'!AB47</f>
        <v>4.4000000000000004</v>
      </c>
      <c r="O46" s="54">
        <f>'Conditions of people affected'!R47</f>
        <v>4.5</v>
      </c>
      <c r="P46" s="53">
        <f>'Conditions of people affected'!K47</f>
        <v>5</v>
      </c>
      <c r="Q46" s="53">
        <f>'Conditions of people affected'!Q47</f>
        <v>4</v>
      </c>
      <c r="R46" s="53">
        <f t="shared" si="9"/>
        <v>3.8</v>
      </c>
      <c r="S46" s="53">
        <f>'Complexity of the crisis'!X47</f>
        <v>3.6</v>
      </c>
      <c r="T46" s="53">
        <f>'Complexity of the crisis'!AN47</f>
        <v>4</v>
      </c>
      <c r="U46" s="139" t="str">
        <f>VLOOKUP(C46,Lists!$C$3:$E$300,3,FALSE)</f>
        <v>Africa</v>
      </c>
      <c r="V46" s="140">
        <v>45715</v>
      </c>
    </row>
    <row r="47" spans="1:22" x14ac:dyDescent="0.35">
      <c r="A47" s="55" t="str">
        <f>'Crisis Indicator Data'!A45</f>
        <v>International Displacement</v>
      </c>
      <c r="B47" s="55" t="str">
        <f>Lists!G45</f>
        <v>International Displacement</v>
      </c>
      <c r="C47" s="55" t="str">
        <f>'Crisis Indicator Data'!C45</f>
        <v>ETH003</v>
      </c>
      <c r="D47" s="55" t="str">
        <f>'Crisis Indicator Data'!D45</f>
        <v>Ethiopia</v>
      </c>
      <c r="E47" s="55" t="str">
        <f>'Crisis Indicator Data'!E45</f>
        <v>ETH</v>
      </c>
      <c r="F47" s="55" t="str">
        <f>'Crisis Indicator Data'!B45</f>
        <v>Displacement</v>
      </c>
      <c r="G47" s="52">
        <f t="shared" si="5"/>
        <v>3</v>
      </c>
      <c r="H47" s="51">
        <f t="shared" si="6"/>
        <v>3</v>
      </c>
      <c r="I47" s="130" t="str">
        <f t="shared" si="7"/>
        <v>Medium</v>
      </c>
      <c r="J47" s="133" t="str">
        <f>INDEX(Trends!$D$3:$D$404,MATCH(C47,Trends!$C$3:$C$404,0))</f>
        <v>Decreasing</v>
      </c>
      <c r="K47" s="123" t="str">
        <f>IF(Reliability!B45="x","x",(IF(ROUNDUP(Reliability!B45,0)=1,"Very High",IF(ROUNDUP(Reliability!B45,0)=2,"High",IF(ROUNDUP(Reliability!B45,0)=3,"Medium",IF(ROUNDUP(Reliability!B45,0)=4,"Low","Very Low"))))))</f>
        <v>Medium</v>
      </c>
      <c r="L47" s="54">
        <f t="shared" si="8"/>
        <v>4</v>
      </c>
      <c r="M47" s="53">
        <f>'Impact of the crisis'!N48</f>
        <v>4.7</v>
      </c>
      <c r="N47" s="53">
        <f>'Impact of the crisis'!AB48</f>
        <v>3.5</v>
      </c>
      <c r="O47" s="54">
        <f>'Conditions of people affected'!R48</f>
        <v>2.2000000000000002</v>
      </c>
      <c r="P47" s="53">
        <f>'Conditions of people affected'!K48</f>
        <v>3.4</v>
      </c>
      <c r="Q47" s="53">
        <f>'Conditions of people affected'!Q48</f>
        <v>1</v>
      </c>
      <c r="R47" s="53">
        <f t="shared" si="9"/>
        <v>3.3</v>
      </c>
      <c r="S47" s="53">
        <f>'Complexity of the crisis'!X48</f>
        <v>3.6</v>
      </c>
      <c r="T47" s="53">
        <f>'Complexity of the crisis'!AN48</f>
        <v>3</v>
      </c>
      <c r="U47" s="139" t="str">
        <f>VLOOKUP(C47,Lists!$C$3:$E$300,3,FALSE)</f>
        <v>Africa</v>
      </c>
      <c r="V47" s="140">
        <v>45715</v>
      </c>
    </row>
    <row r="48" spans="1:22" x14ac:dyDescent="0.35">
      <c r="A48" s="55" t="str">
        <f>'Crisis Indicator Data'!A46</f>
        <v>Northern Ethiopia Conflict</v>
      </c>
      <c r="B48" s="55" t="str">
        <f>Lists!G46</f>
        <v>Northern Ethiopia Conflict</v>
      </c>
      <c r="C48" s="55" t="str">
        <f>'Crisis Indicator Data'!C46</f>
        <v>ETH004</v>
      </c>
      <c r="D48" s="55" t="str">
        <f>'Crisis Indicator Data'!D46</f>
        <v>Ethiopia</v>
      </c>
      <c r="E48" s="55" t="str">
        <f>'Crisis Indicator Data'!E46</f>
        <v>ETH</v>
      </c>
      <c r="F48" s="55" t="str">
        <f>'Crisis Indicator Data'!B46</f>
        <v>Conflict,Displacement</v>
      </c>
      <c r="G48" s="52">
        <f t="shared" si="5"/>
        <v>4.2</v>
      </c>
      <c r="H48" s="51">
        <f t="shared" si="6"/>
        <v>5</v>
      </c>
      <c r="I48" s="130" t="str">
        <f t="shared" si="7"/>
        <v>Very High</v>
      </c>
      <c r="J48" s="133" t="str">
        <f>INDEX(Trends!$D$3:$D$404,MATCH(C48,Trends!$C$3:$C$404,0))</f>
        <v>Decreasing</v>
      </c>
      <c r="K48" s="123" t="str">
        <f>IF(Reliability!B46="x","x",(IF(ROUNDUP(Reliability!B46,0)=1,"Very High",IF(ROUNDUP(Reliability!B46,0)=2,"High",IF(ROUNDUP(Reliability!B46,0)=3,"Medium",IF(ROUNDUP(Reliability!B46,0)=4,"Low","Very Low"))))))</f>
        <v>High</v>
      </c>
      <c r="L48" s="54">
        <f t="shared" si="8"/>
        <v>4.2</v>
      </c>
      <c r="M48" s="53">
        <f>'Impact of the crisis'!N49</f>
        <v>2.9</v>
      </c>
      <c r="N48" s="53">
        <f>'Impact of the crisis'!AB49</f>
        <v>4.7</v>
      </c>
      <c r="O48" s="54">
        <f>'Conditions of people affected'!R49</f>
        <v>4.45</v>
      </c>
      <c r="P48" s="53">
        <f>'Conditions of people affected'!K49</f>
        <v>4.9000000000000004</v>
      </c>
      <c r="Q48" s="53">
        <f>'Conditions of people affected'!Q49</f>
        <v>4</v>
      </c>
      <c r="R48" s="53">
        <f t="shared" si="9"/>
        <v>3.8</v>
      </c>
      <c r="S48" s="53">
        <f>'Complexity of the crisis'!X49</f>
        <v>3.6</v>
      </c>
      <c r="T48" s="53">
        <f>'Complexity of the crisis'!AN49</f>
        <v>4</v>
      </c>
      <c r="U48" s="139" t="str">
        <f>VLOOKUP(C48,Lists!$C$3:$E$300,3,FALSE)</f>
        <v>Africa</v>
      </c>
      <c r="V48" s="140">
        <v>45715</v>
      </c>
    </row>
    <row r="49" spans="1:22" x14ac:dyDescent="0.35">
      <c r="A49" s="55" t="str">
        <f>'Crisis Indicator Data'!A47</f>
        <v>Drought in Ethiopia</v>
      </c>
      <c r="B49" s="55" t="str">
        <f>Lists!G47</f>
        <v>Drought</v>
      </c>
      <c r="C49" s="55" t="str">
        <f>'Crisis Indicator Data'!C47</f>
        <v>ETH005</v>
      </c>
      <c r="D49" s="55" t="str">
        <f>'Crisis Indicator Data'!D47</f>
        <v>Ethiopia</v>
      </c>
      <c r="E49" s="55" t="str">
        <f>'Crisis Indicator Data'!E47</f>
        <v>ETH</v>
      </c>
      <c r="F49" s="55" t="str">
        <f>'Crisis Indicator Data'!B47</f>
        <v>Drought</v>
      </c>
      <c r="G49" s="52">
        <f t="shared" si="5"/>
        <v>4.0999999999999996</v>
      </c>
      <c r="H49" s="51">
        <f t="shared" si="6"/>
        <v>5</v>
      </c>
      <c r="I49" s="130" t="str">
        <f t="shared" si="7"/>
        <v>Very High</v>
      </c>
      <c r="J49" s="133" t="str">
        <f>INDEX(Trends!$D$3:$D$404,MATCH(C49,Trends!$C$3:$C$404,0))</f>
        <v>Decreasing</v>
      </c>
      <c r="K49" s="123" t="str">
        <f>IF(Reliability!B47="x","x",(IF(ROUNDUP(Reliability!B47,0)=1,"Very High",IF(ROUNDUP(Reliability!B47,0)=2,"High",IF(ROUNDUP(Reliability!B47,0)=3,"Medium",IF(ROUNDUP(Reliability!B47,0)=4,"Low","Very Low"))))))</f>
        <v>High</v>
      </c>
      <c r="L49" s="54">
        <f t="shared" si="8"/>
        <v>4.0999999999999996</v>
      </c>
      <c r="M49" s="53">
        <f>'Impact of the crisis'!N50</f>
        <v>4.5</v>
      </c>
      <c r="N49" s="53">
        <f>'Impact of the crisis'!AB50</f>
        <v>3.8</v>
      </c>
      <c r="O49" s="54">
        <f>'Conditions of people affected'!R50</f>
        <v>4.5</v>
      </c>
      <c r="P49" s="53">
        <f>'Conditions of people affected'!K50</f>
        <v>5</v>
      </c>
      <c r="Q49" s="53">
        <f>'Conditions of people affected'!Q50</f>
        <v>4</v>
      </c>
      <c r="R49" s="53">
        <f t="shared" si="9"/>
        <v>3.3</v>
      </c>
      <c r="S49" s="53">
        <f>'Complexity of the crisis'!X50</f>
        <v>3.6</v>
      </c>
      <c r="T49" s="53">
        <f>'Complexity of the crisis'!AN50</f>
        <v>3</v>
      </c>
      <c r="U49" s="139" t="str">
        <f>VLOOKUP(C49,Lists!$C$3:$E$300,3,FALSE)</f>
        <v>Africa</v>
      </c>
      <c r="V49" s="140">
        <v>45715</v>
      </c>
    </row>
    <row r="50" spans="1:22" x14ac:dyDescent="0.35">
      <c r="A50" s="55" t="str">
        <f>'Crisis Indicator Data'!A48</f>
        <v>Mixed migration flows in Greece</v>
      </c>
      <c r="B50" s="55" t="str">
        <f>Lists!G48</f>
        <v>Mixed Migration</v>
      </c>
      <c r="C50" s="55" t="str">
        <f>'Crisis Indicator Data'!C48</f>
        <v>GRC002</v>
      </c>
      <c r="D50" s="55" t="str">
        <f>'Crisis Indicator Data'!D48</f>
        <v>Greece</v>
      </c>
      <c r="E50" s="55" t="str">
        <f>'Crisis Indicator Data'!E48</f>
        <v>GRC</v>
      </c>
      <c r="F50" s="55" t="str">
        <f>'Crisis Indicator Data'!B48</f>
        <v>Displacement</v>
      </c>
      <c r="G50" s="52">
        <f t="shared" si="5"/>
        <v>2.2999999999999998</v>
      </c>
      <c r="H50" s="51">
        <f t="shared" si="6"/>
        <v>3</v>
      </c>
      <c r="I50" s="130" t="str">
        <f t="shared" si="7"/>
        <v>Medium</v>
      </c>
      <c r="J50" s="133" t="str">
        <f>INDEX(Trends!$D$3:$D$404,MATCH(C50,Trends!$C$3:$C$404,0))</f>
        <v>Increasing</v>
      </c>
      <c r="K50" s="123" t="str">
        <f>IF(Reliability!B48="x","x",(IF(ROUNDUP(Reliability!B48,0)=1,"Very High",IF(ROUNDUP(Reliability!B48,0)=2,"High",IF(ROUNDUP(Reliability!B48,0)=3,"Medium",IF(ROUNDUP(Reliability!B48,0)=4,"Low","Very Low"))))))</f>
        <v>High</v>
      </c>
      <c r="L50" s="54">
        <f t="shared" si="8"/>
        <v>2.2999999999999998</v>
      </c>
      <c r="M50" s="53">
        <f>'Impact of the crisis'!N51</f>
        <v>0.6</v>
      </c>
      <c r="N50" s="53">
        <f>'Impact of the crisis'!AB51</f>
        <v>3</v>
      </c>
      <c r="O50" s="54">
        <f>'Conditions of people affected'!R51</f>
        <v>2.65</v>
      </c>
      <c r="P50" s="53">
        <f>'Conditions of people affected'!K51</f>
        <v>2.2999999999999998</v>
      </c>
      <c r="Q50" s="53">
        <f>'Conditions of people affected'!Q51</f>
        <v>3</v>
      </c>
      <c r="R50" s="53">
        <f t="shared" si="9"/>
        <v>1.7</v>
      </c>
      <c r="S50" s="53">
        <f>'Complexity of the crisis'!X51</f>
        <v>1.9</v>
      </c>
      <c r="T50" s="53">
        <f>'Complexity of the crisis'!AN51</f>
        <v>1.5</v>
      </c>
      <c r="U50" s="139" t="str">
        <f>VLOOKUP(C50,Lists!$C$3:$E$300,3,FALSE)</f>
        <v>Europe</v>
      </c>
      <c r="V50" s="140">
        <v>45704</v>
      </c>
    </row>
    <row r="51" spans="1:22" ht="14.15" customHeight="1" x14ac:dyDescent="0.35">
      <c r="A51" s="55" t="str">
        <f>'Crisis Indicator Data'!A49</f>
        <v>Complex crisis in Guatemala</v>
      </c>
      <c r="B51" s="55" t="str">
        <f>Lists!G49</f>
        <v>Complex crisis</v>
      </c>
      <c r="C51" s="55" t="str">
        <f>'Crisis Indicator Data'!C49</f>
        <v>GTM001</v>
      </c>
      <c r="D51" s="55" t="str">
        <f>'Crisis Indicator Data'!D49</f>
        <v>Guatemala</v>
      </c>
      <c r="E51" s="55" t="str">
        <f>'Crisis Indicator Data'!E49</f>
        <v>GTM</v>
      </c>
      <c r="F51" s="55" t="str">
        <f>'Crisis Indicator Data'!B49</f>
        <v>Violence,Socio-political,Other seasonal event</v>
      </c>
      <c r="G51" s="52">
        <f t="shared" si="5"/>
        <v>3.4</v>
      </c>
      <c r="H51" s="51">
        <f t="shared" si="6"/>
        <v>4</v>
      </c>
      <c r="I51" s="130" t="str">
        <f t="shared" si="7"/>
        <v>High</v>
      </c>
      <c r="J51" s="133" t="str">
        <f>INDEX(Trends!$D$3:$D$404,MATCH(C51,Trends!$C$3:$C$404,0))</f>
        <v>Stable</v>
      </c>
      <c r="K51" s="123" t="str">
        <f>IF(Reliability!B49="x","x",(IF(ROUNDUP(Reliability!B49,0)=1,"Very High",IF(ROUNDUP(Reliability!B49,0)=2,"High",IF(ROUNDUP(Reliability!B49,0)=3,"Medium",IF(ROUNDUP(Reliability!B49,0)=4,"Low","Very Low"))))))</f>
        <v>Very High</v>
      </c>
      <c r="L51" s="54">
        <f t="shared" si="8"/>
        <v>3.4</v>
      </c>
      <c r="M51" s="53">
        <f>'Impact of the crisis'!N52</f>
        <v>4.4000000000000004</v>
      </c>
      <c r="N51" s="53">
        <f>'Impact of the crisis'!AB52</f>
        <v>2.8</v>
      </c>
      <c r="O51" s="54">
        <f>'Conditions of people affected'!R52</f>
        <v>3.45</v>
      </c>
      <c r="P51" s="53">
        <f>'Conditions of people affected'!K52</f>
        <v>3.9</v>
      </c>
      <c r="Q51" s="53">
        <f>'Conditions of people affected'!Q52</f>
        <v>3</v>
      </c>
      <c r="R51" s="53">
        <f t="shared" si="9"/>
        <v>3.3</v>
      </c>
      <c r="S51" s="53">
        <f>'Complexity of the crisis'!X52</f>
        <v>3.1</v>
      </c>
      <c r="T51" s="53">
        <f>'Complexity of the crisis'!AN52</f>
        <v>3.5</v>
      </c>
      <c r="U51" s="139" t="str">
        <f>VLOOKUP(C51,Lists!$C$3:$E$300,3,FALSE)</f>
        <v>Americas</v>
      </c>
      <c r="V51" s="140">
        <v>45713</v>
      </c>
    </row>
    <row r="52" spans="1:22" ht="14.15" customHeight="1" x14ac:dyDescent="0.35">
      <c r="A52" s="55" t="str">
        <f>'Crisis Indicator Data'!A50</f>
        <v>Complex crisis in Honduras</v>
      </c>
      <c r="B52" s="55" t="str">
        <f>Lists!G50</f>
        <v>Complex crisis</v>
      </c>
      <c r="C52" s="55" t="str">
        <f>'Crisis Indicator Data'!C50</f>
        <v>HND001</v>
      </c>
      <c r="D52" s="55" t="str">
        <f>'Crisis Indicator Data'!D50</f>
        <v>Honduras</v>
      </c>
      <c r="E52" s="55" t="str">
        <f>'Crisis Indicator Data'!E50</f>
        <v>HND</v>
      </c>
      <c r="F52" s="55" t="str">
        <f>'Crisis Indicator Data'!B50</f>
        <v>Violence,Socio-political,Other seasonal event</v>
      </c>
      <c r="G52" s="52">
        <f t="shared" si="5"/>
        <v>3.4</v>
      </c>
      <c r="H52" s="51">
        <f t="shared" si="6"/>
        <v>4</v>
      </c>
      <c r="I52" s="130" t="str">
        <f t="shared" si="7"/>
        <v>High</v>
      </c>
      <c r="J52" s="133" t="str">
        <f>INDEX(Trends!$D$3:$D$404,MATCH(C52,Trends!$C$3:$C$404,0))</f>
        <v>Stable</v>
      </c>
      <c r="K52" s="123" t="str">
        <f>IF(Reliability!B50="x","x",(IF(ROUNDUP(Reliability!B50,0)=1,"Very High",IF(ROUNDUP(Reliability!B50,0)=2,"High",IF(ROUNDUP(Reliability!B50,0)=3,"Medium",IF(ROUNDUP(Reliability!B50,0)=4,"Low","Very Low"))))))</f>
        <v>Very High</v>
      </c>
      <c r="L52" s="54">
        <f t="shared" si="8"/>
        <v>3.9</v>
      </c>
      <c r="M52" s="53">
        <f>'Impact of the crisis'!N53</f>
        <v>4.2</v>
      </c>
      <c r="N52" s="53">
        <f>'Impact of the crisis'!AB53</f>
        <v>3.8</v>
      </c>
      <c r="O52" s="54">
        <f>'Conditions of people affected'!R53</f>
        <v>3.35</v>
      </c>
      <c r="P52" s="53">
        <f>'Conditions of people affected'!K53</f>
        <v>3.7</v>
      </c>
      <c r="Q52" s="53">
        <f>'Conditions of people affected'!Q53</f>
        <v>3</v>
      </c>
      <c r="R52" s="53">
        <f t="shared" si="9"/>
        <v>2.9</v>
      </c>
      <c r="S52" s="53">
        <f>'Complexity of the crisis'!X53</f>
        <v>2.8</v>
      </c>
      <c r="T52" s="53">
        <f>'Complexity of the crisis'!AN53</f>
        <v>3</v>
      </c>
      <c r="U52" s="139" t="str">
        <f>VLOOKUP(C52,Lists!$C$3:$E$300,3,FALSE)</f>
        <v>Americas</v>
      </c>
      <c r="V52" s="140">
        <v>45713</v>
      </c>
    </row>
    <row r="53" spans="1:22" x14ac:dyDescent="0.35">
      <c r="A53" s="55" t="str">
        <f>'Crisis Indicator Data'!A51</f>
        <v>Complex crisis in Haiti</v>
      </c>
      <c r="B53" s="55" t="str">
        <f>Lists!G51</f>
        <v>Complex crisis</v>
      </c>
      <c r="C53" s="55" t="str">
        <f>'Crisis Indicator Data'!C51</f>
        <v>HTI001</v>
      </c>
      <c r="D53" s="55" t="str">
        <f>'Crisis Indicator Data'!D51</f>
        <v>Haiti</v>
      </c>
      <c r="E53" s="55" t="str">
        <f>'Crisis Indicator Data'!E51</f>
        <v>HTI</v>
      </c>
      <c r="F53" s="55" t="str">
        <f>'Crisis Indicator Data'!B51</f>
        <v>Violence,Socio-political,Other seasonal event</v>
      </c>
      <c r="G53" s="52">
        <f t="shared" si="5"/>
        <v>4.4000000000000004</v>
      </c>
      <c r="H53" s="51">
        <f t="shared" si="6"/>
        <v>5</v>
      </c>
      <c r="I53" s="130" t="str">
        <f t="shared" si="7"/>
        <v>Very High</v>
      </c>
      <c r="J53" s="133" t="str">
        <f>INDEX(Trends!$D$3:$D$404,MATCH(C53,Trends!$C$3:$C$404,0))</f>
        <v>Increasing</v>
      </c>
      <c r="K53" s="123" t="str">
        <f>IF(Reliability!B51="x","x",(IF(ROUNDUP(Reliability!B51,0)=1,"Very High",IF(ROUNDUP(Reliability!B51,0)=2,"High",IF(ROUNDUP(Reliability!B51,0)=3,"Medium",IF(ROUNDUP(Reliability!B51,0)=4,"Low","Very Low"))))))</f>
        <v>High</v>
      </c>
      <c r="L53" s="54">
        <f t="shared" si="8"/>
        <v>4.0999999999999996</v>
      </c>
      <c r="M53" s="53">
        <f>'Impact of the crisis'!N54</f>
        <v>4</v>
      </c>
      <c r="N53" s="53">
        <f>'Impact of the crisis'!AB54</f>
        <v>4.2</v>
      </c>
      <c r="O53" s="54">
        <f>'Conditions of people affected'!R54</f>
        <v>4.8</v>
      </c>
      <c r="P53" s="53">
        <f>'Conditions of people affected'!K54</f>
        <v>4.5999999999999996</v>
      </c>
      <c r="Q53" s="53">
        <f>'Conditions of people affected'!Q54</f>
        <v>5</v>
      </c>
      <c r="R53" s="53">
        <f t="shared" si="9"/>
        <v>3.8</v>
      </c>
      <c r="S53" s="53">
        <f>'Complexity of the crisis'!X54</f>
        <v>3.5</v>
      </c>
      <c r="T53" s="53">
        <f>'Complexity of the crisis'!AN54</f>
        <v>4</v>
      </c>
      <c r="U53" s="139" t="str">
        <f>VLOOKUP(C53,Lists!$C$3:$E$300,3,FALSE)</f>
        <v>Americas</v>
      </c>
      <c r="V53" s="140">
        <v>45707</v>
      </c>
    </row>
    <row r="54" spans="1:22" x14ac:dyDescent="0.35">
      <c r="A54" s="55" t="str">
        <f>'Crisis Indicator Data'!A52</f>
        <v>Displacement from Russia-Ukraine conflict in Hungary</v>
      </c>
      <c r="B54" s="55" t="str">
        <f>Lists!G52</f>
        <v>Displacement from Russia-Ukraine conflict</v>
      </c>
      <c r="C54" s="55" t="str">
        <f>'Crisis Indicator Data'!C52</f>
        <v>HUN002</v>
      </c>
      <c r="D54" s="55" t="str">
        <f>'Crisis Indicator Data'!D52</f>
        <v>Hungary</v>
      </c>
      <c r="E54" s="55" t="str">
        <f>'Crisis Indicator Data'!E52</f>
        <v>HUN</v>
      </c>
      <c r="F54" s="55" t="str">
        <f>'Crisis Indicator Data'!B52</f>
        <v>Displacement</v>
      </c>
      <c r="G54" s="52">
        <f t="shared" si="5"/>
        <v>1.5</v>
      </c>
      <c r="H54" s="51">
        <f t="shared" si="6"/>
        <v>2</v>
      </c>
      <c r="I54" s="130" t="str">
        <f t="shared" si="7"/>
        <v>Low</v>
      </c>
      <c r="J54" s="133" t="str">
        <f>INDEX(Trends!$D$3:$D$404,MATCH(C54,Trends!$C$3:$C$404,0))</f>
        <v>Stable</v>
      </c>
      <c r="K54" s="123" t="str">
        <f>IF(Reliability!B52="x","x",(IF(ROUNDUP(Reliability!B52,0)=1,"Very High",IF(ROUNDUP(Reliability!B52,0)=2,"High",IF(ROUNDUP(Reliability!B52,0)=3,"Medium",IF(ROUNDUP(Reliability!B52,0)=4,"Low","Very Low"))))))</f>
        <v>Very High</v>
      </c>
      <c r="L54" s="54">
        <f t="shared" si="8"/>
        <v>2.6</v>
      </c>
      <c r="M54" s="53">
        <f>'Impact of the crisis'!N55</f>
        <v>4.2</v>
      </c>
      <c r="N54" s="53">
        <f>'Impact of the crisis'!AB55</f>
        <v>1.4</v>
      </c>
      <c r="O54" s="54">
        <f>'Conditions of people affected'!R55</f>
        <v>1.1499999999999999</v>
      </c>
      <c r="P54" s="53">
        <f>'Conditions of people affected'!K55</f>
        <v>1.3</v>
      </c>
      <c r="Q54" s="53">
        <f>'Conditions of people affected'!Q55</f>
        <v>1</v>
      </c>
      <c r="R54" s="53">
        <f t="shared" si="9"/>
        <v>1.1000000000000001</v>
      </c>
      <c r="S54" s="53">
        <f>'Complexity of the crisis'!X55</f>
        <v>1.2</v>
      </c>
      <c r="T54" s="53">
        <f>'Complexity of the crisis'!AN55</f>
        <v>1</v>
      </c>
      <c r="U54" s="139" t="str">
        <f>VLOOKUP(C54,Lists!$C$3:$E$300,3,FALSE)</f>
        <v>Europe</v>
      </c>
      <c r="V54" s="140">
        <v>45716</v>
      </c>
    </row>
    <row r="55" spans="1:22" x14ac:dyDescent="0.35">
      <c r="A55" s="55" t="str">
        <f>'Crisis Indicator Data'!A53</f>
        <v>Papua Conflict</v>
      </c>
      <c r="B55" s="55" t="str">
        <f>Lists!G53</f>
        <v>Papua Conflict</v>
      </c>
      <c r="C55" s="55" t="str">
        <f>'Crisis Indicator Data'!C53</f>
        <v>IDN002</v>
      </c>
      <c r="D55" s="55" t="str">
        <f>'Crisis Indicator Data'!D53</f>
        <v>Indonesia</v>
      </c>
      <c r="E55" s="55" t="str">
        <f>'Crisis Indicator Data'!E53</f>
        <v>IDN</v>
      </c>
      <c r="F55" s="55" t="str">
        <f>'Crisis Indicator Data'!B53</f>
        <v>Socio-political,Violence,Conflict</v>
      </c>
      <c r="G55" s="52">
        <f t="shared" si="5"/>
        <v>2.5</v>
      </c>
      <c r="H55" s="51">
        <f t="shared" si="6"/>
        <v>3</v>
      </c>
      <c r="I55" s="130" t="str">
        <f t="shared" si="7"/>
        <v>Medium</v>
      </c>
      <c r="J55" s="133" t="str">
        <f>INDEX(Trends!$D$3:$D$404,MATCH(C55,Trends!$C$3:$C$404,0))</f>
        <v>Stable</v>
      </c>
      <c r="K55" s="123" t="str">
        <f>IF(Reliability!B53="x","x",(IF(ROUNDUP(Reliability!B53,0)=1,"Very High",IF(ROUNDUP(Reliability!B53,0)=2,"High",IF(ROUNDUP(Reliability!B53,0)=3,"Medium",IF(ROUNDUP(Reliability!B53,0)=4,"Low","Very Low"))))))</f>
        <v>Very High</v>
      </c>
      <c r="L55" s="54">
        <f t="shared" si="8"/>
        <v>2.9</v>
      </c>
      <c r="M55" s="53">
        <f>'Impact of the crisis'!N56</f>
        <v>2.1</v>
      </c>
      <c r="N55" s="53">
        <f>'Impact of the crisis'!AB56</f>
        <v>3.3</v>
      </c>
      <c r="O55" s="54">
        <f>'Conditions of people affected'!R56</f>
        <v>1.85</v>
      </c>
      <c r="P55" s="53">
        <f>'Conditions of people affected'!K56</f>
        <v>1.7</v>
      </c>
      <c r="Q55" s="53">
        <f>'Conditions of people affected'!Q56</f>
        <v>2</v>
      </c>
      <c r="R55" s="53">
        <f t="shared" si="9"/>
        <v>3.1</v>
      </c>
      <c r="S55" s="53">
        <f>'Complexity of the crisis'!X56</f>
        <v>2.6</v>
      </c>
      <c r="T55" s="53">
        <f>'Complexity of the crisis'!AN56</f>
        <v>3.5</v>
      </c>
      <c r="U55" s="139" t="str">
        <f>VLOOKUP(C55,Lists!$C$3:$E$300,3,FALSE)</f>
        <v>Asia</v>
      </c>
      <c r="V55" s="140">
        <v>45713</v>
      </c>
    </row>
    <row r="56" spans="1:22" x14ac:dyDescent="0.35">
      <c r="A56" s="55" t="str">
        <f>'Crisis Indicator Data'!A54</f>
        <v>2024 Monsoon Floods in India</v>
      </c>
      <c r="B56" s="55" t="str">
        <f>Lists!G54</f>
        <v>2024 Monsoon Floods</v>
      </c>
      <c r="C56" s="55" t="str">
        <f>'Crisis Indicator Data'!C54</f>
        <v>IND006</v>
      </c>
      <c r="D56" s="55" t="str">
        <f>'Crisis Indicator Data'!D54</f>
        <v>India</v>
      </c>
      <c r="E56" s="55" t="str">
        <f>'Crisis Indicator Data'!E54</f>
        <v>IND</v>
      </c>
      <c r="F56" s="55" t="str">
        <f>'Crisis Indicator Data'!B54</f>
        <v>Floods</v>
      </c>
      <c r="G56" s="52">
        <f t="shared" si="5"/>
        <v>2.2000000000000002</v>
      </c>
      <c r="H56" s="51">
        <f t="shared" si="6"/>
        <v>3</v>
      </c>
      <c r="I56" s="130" t="str">
        <f t="shared" si="7"/>
        <v>Medium</v>
      </c>
      <c r="J56" s="133" t="str">
        <f>INDEX(Trends!$D$3:$D$404,MATCH(C56,Trends!$C$3:$C$404,0))</f>
        <v>Stable</v>
      </c>
      <c r="K56" s="123" t="str">
        <f>IF(Reliability!B54="x","x",(IF(ROUNDUP(Reliability!B54,0)=1,"Very High",IF(ROUNDUP(Reliability!B54,0)=2,"High",IF(ROUNDUP(Reliability!B54,0)=3,"Medium",IF(ROUNDUP(Reliability!B54,0)=4,"Low","Very Low"))))))</f>
        <v>Very High</v>
      </c>
      <c r="L56" s="54">
        <f t="shared" si="8"/>
        <v>2.2999999999999998</v>
      </c>
      <c r="M56" s="53">
        <f>'Impact of the crisis'!N57</f>
        <v>1.7</v>
      </c>
      <c r="N56" s="53">
        <f>'Impact of the crisis'!AB57</f>
        <v>2.5</v>
      </c>
      <c r="O56" s="54">
        <f>'Conditions of people affected'!R57</f>
        <v>1.75</v>
      </c>
      <c r="P56" s="53">
        <f>'Conditions of people affected'!K57</f>
        <v>1.5</v>
      </c>
      <c r="Q56" s="53">
        <f>'Conditions of people affected'!Q57</f>
        <v>2</v>
      </c>
      <c r="R56" s="53">
        <f t="shared" si="9"/>
        <v>2.9</v>
      </c>
      <c r="S56" s="53">
        <f>'Complexity of the crisis'!X57</f>
        <v>2.7</v>
      </c>
      <c r="T56" s="53">
        <f>'Complexity of the crisis'!AN57</f>
        <v>3</v>
      </c>
      <c r="U56" s="139" t="str">
        <f>VLOOKUP(C56,Lists!$C$3:$E$300,3,FALSE)</f>
        <v>Asia</v>
      </c>
      <c r="V56" s="140">
        <v>45707</v>
      </c>
    </row>
    <row r="57" spans="1:22" x14ac:dyDescent="0.35">
      <c r="A57" s="55" t="str">
        <f>'Crisis Indicator Data'!A55</f>
        <v>Afghan Refugees in Iran</v>
      </c>
      <c r="B57" s="55" t="str">
        <f>Lists!G55</f>
        <v>Afghan Refugees</v>
      </c>
      <c r="C57" s="55" t="str">
        <f>'Crisis Indicator Data'!C55</f>
        <v>IRN004</v>
      </c>
      <c r="D57" s="55" t="str">
        <f>'Crisis Indicator Data'!D55</f>
        <v>Iran</v>
      </c>
      <c r="E57" s="55" t="str">
        <f>'Crisis Indicator Data'!E55</f>
        <v>IRN</v>
      </c>
      <c r="F57" s="55" t="str">
        <f>'Crisis Indicator Data'!B55</f>
        <v>Displacement</v>
      </c>
      <c r="G57" s="52">
        <f t="shared" si="5"/>
        <v>3.8</v>
      </c>
      <c r="H57" s="51">
        <f t="shared" si="6"/>
        <v>4</v>
      </c>
      <c r="I57" s="130" t="str">
        <f t="shared" si="7"/>
        <v>High</v>
      </c>
      <c r="J57" s="133" t="str">
        <f>INDEX(Trends!$D$3:$D$404,MATCH(C57,Trends!$C$3:$C$404,0))</f>
        <v>Increasing</v>
      </c>
      <c r="K57" s="123" t="str">
        <f>IF(Reliability!B55="x","x",(IF(ROUNDUP(Reliability!B55,0)=1,"Very High",IF(ROUNDUP(Reliability!B55,0)=2,"High",IF(ROUNDUP(Reliability!B55,0)=3,"Medium",IF(ROUNDUP(Reliability!B55,0)=4,"Low","Very Low"))))))</f>
        <v>High</v>
      </c>
      <c r="L57" s="54">
        <f t="shared" si="8"/>
        <v>3.6</v>
      </c>
      <c r="M57" s="53">
        <f>'Impact of the crisis'!N58</f>
        <v>2.7</v>
      </c>
      <c r="N57" s="53">
        <f>'Impact of the crisis'!AB58</f>
        <v>4</v>
      </c>
      <c r="O57" s="54">
        <f>'Conditions of people affected'!R58</f>
        <v>4.3</v>
      </c>
      <c r="P57" s="53">
        <f>'Conditions of people affected'!K58</f>
        <v>4.5999999999999996</v>
      </c>
      <c r="Q57" s="53">
        <f>'Conditions of people affected'!Q58</f>
        <v>4</v>
      </c>
      <c r="R57" s="53">
        <f t="shared" si="9"/>
        <v>3.2</v>
      </c>
      <c r="S57" s="53">
        <f>'Complexity of the crisis'!X58</f>
        <v>3.3</v>
      </c>
      <c r="T57" s="53">
        <f>'Complexity of the crisis'!AN58</f>
        <v>3</v>
      </c>
      <c r="U57" s="139" t="str">
        <f>VLOOKUP(C57,Lists!$C$3:$E$300,3,FALSE)</f>
        <v>Middle east</v>
      </c>
      <c r="V57" s="140">
        <v>45713</v>
      </c>
    </row>
    <row r="58" spans="1:22" x14ac:dyDescent="0.35">
      <c r="A58" s="55" t="str">
        <f>'Crisis Indicator Data'!A56</f>
        <v>Multiple crises in Iraq</v>
      </c>
      <c r="B58" s="55" t="str">
        <f>Lists!G56</f>
        <v>Country level</v>
      </c>
      <c r="C58" s="55" t="str">
        <f>'Crisis Indicator Data'!C56</f>
        <v>IRQ001</v>
      </c>
      <c r="D58" s="55" t="str">
        <f>'Crisis Indicator Data'!D56</f>
        <v>Iraq</v>
      </c>
      <c r="E58" s="55" t="str">
        <f>'Crisis Indicator Data'!E56</f>
        <v>IRQ</v>
      </c>
      <c r="F58" s="55" t="str">
        <f>'Crisis Indicator Data'!B56</f>
        <v>Violence,Displacement,Socio-political,Conflict</v>
      </c>
      <c r="G58" s="52">
        <f t="shared" si="5"/>
        <v>2.9</v>
      </c>
      <c r="H58" s="51">
        <f t="shared" si="6"/>
        <v>3</v>
      </c>
      <c r="I58" s="130" t="str">
        <f t="shared" si="7"/>
        <v>Medium</v>
      </c>
      <c r="J58" s="133" t="str">
        <f>INDEX(Trends!$D$3:$D$404,MATCH(C58,Trends!$C$3:$C$404,0))</f>
        <v>Stable</v>
      </c>
      <c r="K58" s="123" t="str">
        <f>IF(Reliability!B56="x","x",(IF(ROUNDUP(Reliability!B56,0)=1,"Very High",IF(ROUNDUP(Reliability!B56,0)=2,"High",IF(ROUNDUP(Reliability!B56,0)=3,"Medium",IF(ROUNDUP(Reliability!B56,0)=4,"Low","Very Low"))))))</f>
        <v>Very High</v>
      </c>
      <c r="L58" s="54">
        <f t="shared" si="8"/>
        <v>4</v>
      </c>
      <c r="M58" s="53">
        <f>'Impact of the crisis'!N59</f>
        <v>4.7</v>
      </c>
      <c r="N58" s="53">
        <f>'Impact of the crisis'!AB59</f>
        <v>3.6</v>
      </c>
      <c r="O58" s="54">
        <f>'Conditions of people affected'!R59</f>
        <v>1.9</v>
      </c>
      <c r="P58" s="53">
        <f>'Conditions of people affected'!K59</f>
        <v>1.8</v>
      </c>
      <c r="Q58" s="53">
        <f>'Conditions of people affected'!Q59</f>
        <v>2</v>
      </c>
      <c r="R58" s="53">
        <f t="shared" si="9"/>
        <v>3.3</v>
      </c>
      <c r="S58" s="53">
        <f>'Complexity of the crisis'!X59</f>
        <v>3.1</v>
      </c>
      <c r="T58" s="53">
        <f>'Complexity of the crisis'!AN59</f>
        <v>3.5</v>
      </c>
      <c r="U58" s="139" t="str">
        <f>VLOOKUP(C58,Lists!$C$3:$E$300,3,FALSE)</f>
        <v>Middle east</v>
      </c>
      <c r="V58" s="140">
        <v>45713</v>
      </c>
    </row>
    <row r="59" spans="1:22" x14ac:dyDescent="0.35">
      <c r="A59" s="55" t="str">
        <f>'Crisis Indicator Data'!A57</f>
        <v>Conflict  in Iraq</v>
      </c>
      <c r="B59" s="55" t="str">
        <f>Lists!G57</f>
        <v>Conflict</v>
      </c>
      <c r="C59" s="55" t="str">
        <f>'Crisis Indicator Data'!C57</f>
        <v>IRQ002</v>
      </c>
      <c r="D59" s="55" t="str">
        <f>'Crisis Indicator Data'!D57</f>
        <v>Iraq</v>
      </c>
      <c r="E59" s="55" t="str">
        <f>'Crisis Indicator Data'!E57</f>
        <v>IRQ</v>
      </c>
      <c r="F59" s="55" t="str">
        <f>'Crisis Indicator Data'!B57</f>
        <v>Conflict,Socio-political,Violence</v>
      </c>
      <c r="G59" s="52">
        <f t="shared" si="5"/>
        <v>2.7</v>
      </c>
      <c r="H59" s="51">
        <f t="shared" si="6"/>
        <v>3</v>
      </c>
      <c r="I59" s="130" t="str">
        <f t="shared" si="7"/>
        <v>Medium</v>
      </c>
      <c r="J59" s="133" t="str">
        <f>INDEX(Trends!$D$3:$D$404,MATCH(C59,Trends!$C$3:$C$404,0))</f>
        <v>Stable</v>
      </c>
      <c r="K59" s="123" t="str">
        <f>IF(Reliability!B57="x","x",(IF(ROUNDUP(Reliability!B57,0)=1,"Very High",IF(ROUNDUP(Reliability!B57,0)=2,"High",IF(ROUNDUP(Reliability!B57,0)=3,"Medium",IF(ROUNDUP(Reliability!B57,0)=4,"Low","Very Low"))))))</f>
        <v>Very High</v>
      </c>
      <c r="L59" s="54">
        <f t="shared" si="8"/>
        <v>4</v>
      </c>
      <c r="M59" s="53">
        <f>'Impact of the crisis'!N60</f>
        <v>4.7</v>
      </c>
      <c r="N59" s="53">
        <f>'Impact of the crisis'!AB60</f>
        <v>3.6</v>
      </c>
      <c r="O59" s="54">
        <f>'Conditions of people affected'!R60</f>
        <v>1.8</v>
      </c>
      <c r="P59" s="53">
        <f>'Conditions of people affected'!K60</f>
        <v>1.6</v>
      </c>
      <c r="Q59" s="53">
        <f>'Conditions of people affected'!Q60</f>
        <v>2</v>
      </c>
      <c r="R59" s="53">
        <f t="shared" si="9"/>
        <v>2.8</v>
      </c>
      <c r="S59" s="53">
        <f>'Complexity of the crisis'!X60</f>
        <v>3.1</v>
      </c>
      <c r="T59" s="53">
        <f>'Complexity of the crisis'!AN60</f>
        <v>2.5</v>
      </c>
      <c r="U59" s="139" t="str">
        <f>VLOOKUP(C59,Lists!$C$3:$E$300,3,FALSE)</f>
        <v>Middle east</v>
      </c>
      <c r="V59" s="140">
        <v>45713</v>
      </c>
    </row>
    <row r="60" spans="1:22" x14ac:dyDescent="0.35">
      <c r="A60" s="64" t="str">
        <f>'Crisis Indicator Data'!A58</f>
        <v>Syrian and Palestinian refugees in iraq</v>
      </c>
      <c r="B60" s="55" t="str">
        <f>Lists!G58</f>
        <v>Syrian Refugees</v>
      </c>
      <c r="C60" s="64" t="str">
        <f>'Crisis Indicator Data'!C58</f>
        <v>IRQ003</v>
      </c>
      <c r="D60" s="64" t="str">
        <f>'Crisis Indicator Data'!D58</f>
        <v>Iraq</v>
      </c>
      <c r="E60" s="64" t="str">
        <f>'Crisis Indicator Data'!E58</f>
        <v>IRQ</v>
      </c>
      <c r="F60" s="64" t="str">
        <f>'Crisis Indicator Data'!B58</f>
        <v>Displacement</v>
      </c>
      <c r="G60" s="52">
        <f t="shared" si="5"/>
        <v>2.1</v>
      </c>
      <c r="H60" s="65">
        <f t="shared" si="6"/>
        <v>3</v>
      </c>
      <c r="I60" s="131" t="str">
        <f t="shared" si="7"/>
        <v>Medium</v>
      </c>
      <c r="J60" s="133" t="str">
        <f>INDEX(Trends!$D$3:$D$404,MATCH(C60,Trends!$C$3:$C$404,0))</f>
        <v>Stable</v>
      </c>
      <c r="K60" s="123" t="str">
        <f>IF(Reliability!B58="x","x",(IF(ROUNDUP(Reliability!B58,0)=1,"Very High",IF(ROUNDUP(Reliability!B58,0)=2,"High",IF(ROUNDUP(Reliability!B58,0)=3,"Medium",IF(ROUNDUP(Reliability!B58,0)=4,"Low","Very Low"))))))</f>
        <v>High</v>
      </c>
      <c r="L60" s="54">
        <f t="shared" si="8"/>
        <v>2.8</v>
      </c>
      <c r="M60" s="66">
        <f>'Impact of the crisis'!N61</f>
        <v>1.6</v>
      </c>
      <c r="N60" s="66">
        <f>'Impact of the crisis'!AB61</f>
        <v>3.3</v>
      </c>
      <c r="O60" s="54">
        <f>'Conditions of people affected'!R61</f>
        <v>1.45</v>
      </c>
      <c r="P60" s="66">
        <f>'Conditions of people affected'!K61</f>
        <v>0.9</v>
      </c>
      <c r="Q60" s="66">
        <f>'Conditions of people affected'!Q61</f>
        <v>2</v>
      </c>
      <c r="R60" s="53">
        <f t="shared" si="9"/>
        <v>2.6</v>
      </c>
      <c r="S60" s="53">
        <f>'Complexity of the crisis'!X61</f>
        <v>3.1</v>
      </c>
      <c r="T60" s="53">
        <f>'Complexity of the crisis'!AN61</f>
        <v>2</v>
      </c>
      <c r="U60" s="139" t="str">
        <f>VLOOKUP(C60,Lists!$C$3:$E$300,3,FALSE)</f>
        <v>Middle east</v>
      </c>
      <c r="V60" s="140">
        <v>45713</v>
      </c>
    </row>
    <row r="61" spans="1:22" x14ac:dyDescent="0.35">
      <c r="A61" s="64" t="str">
        <f>'Crisis Indicator Data'!A59</f>
        <v>Mixed migration flows in Italy</v>
      </c>
      <c r="B61" s="55" t="str">
        <f>Lists!G59</f>
        <v>Mixed Migration</v>
      </c>
      <c r="C61" s="64" t="str">
        <f>'Crisis Indicator Data'!C59</f>
        <v>ITA002</v>
      </c>
      <c r="D61" s="64" t="str">
        <f>'Crisis Indicator Data'!D59</f>
        <v>Italy</v>
      </c>
      <c r="E61" s="64" t="str">
        <f>'Crisis Indicator Data'!E59</f>
        <v>ITA</v>
      </c>
      <c r="F61" s="64" t="str">
        <f>'Crisis Indicator Data'!B59</f>
        <v>Displacement</v>
      </c>
      <c r="G61" s="52">
        <f t="shared" si="5"/>
        <v>1.7</v>
      </c>
      <c r="H61" s="65">
        <f t="shared" si="6"/>
        <v>2</v>
      </c>
      <c r="I61" s="131" t="str">
        <f t="shared" si="7"/>
        <v>Low</v>
      </c>
      <c r="J61" s="133" t="str">
        <f>INDEX(Trends!$D$3:$D$404,MATCH(C61,Trends!$C$3:$C$404,0))</f>
        <v>Decreasing</v>
      </c>
      <c r="K61" s="123" t="str">
        <f>IF(Reliability!B59="x","x",(IF(ROUNDUP(Reliability!B59,0)=1,"Very High",IF(ROUNDUP(Reliability!B59,0)=2,"High",IF(ROUNDUP(Reliability!B59,0)=3,"Medium",IF(ROUNDUP(Reliability!B59,0)=4,"Low","Very Low"))))))</f>
        <v>Very High</v>
      </c>
      <c r="L61" s="54">
        <f t="shared" si="8"/>
        <v>2.7</v>
      </c>
      <c r="M61" s="66">
        <f>'Impact of the crisis'!N62</f>
        <v>2.4</v>
      </c>
      <c r="N61" s="66">
        <f>'Impact of the crisis'!AB62</f>
        <v>2.8</v>
      </c>
      <c r="O61" s="54">
        <f>'Conditions of people affected'!R62</f>
        <v>1.2</v>
      </c>
      <c r="P61" s="66">
        <f>'Conditions of people affected'!K62</f>
        <v>1.4</v>
      </c>
      <c r="Q61" s="66">
        <f>'Conditions of people affected'!Q62</f>
        <v>1</v>
      </c>
      <c r="R61" s="53">
        <f t="shared" si="9"/>
        <v>1.5</v>
      </c>
      <c r="S61" s="53">
        <f>'Complexity of the crisis'!X62</f>
        <v>1.5</v>
      </c>
      <c r="T61" s="53">
        <f>'Complexity of the crisis'!AN62</f>
        <v>1.5</v>
      </c>
      <c r="U61" s="139" t="str">
        <f>VLOOKUP(C61,Lists!$C$3:$E$300,3,FALSE)</f>
        <v>Europe</v>
      </c>
      <c r="V61" s="140">
        <v>45705</v>
      </c>
    </row>
    <row r="62" spans="1:22" ht="13.4" customHeight="1" x14ac:dyDescent="0.35">
      <c r="A62" s="64" t="str">
        <f>'Crisis Indicator Data'!A60</f>
        <v>Syrian refugees in Jordan</v>
      </c>
      <c r="B62" s="55" t="str">
        <f>Lists!G60</f>
        <v>Syrian refugees</v>
      </c>
      <c r="C62" s="64" t="str">
        <f>'Crisis Indicator Data'!C60</f>
        <v>JOR002</v>
      </c>
      <c r="D62" s="64" t="str">
        <f>'Crisis Indicator Data'!D60</f>
        <v>Jordan</v>
      </c>
      <c r="E62" s="64" t="str">
        <f>'Crisis Indicator Data'!E60</f>
        <v>JOR</v>
      </c>
      <c r="F62" s="64" t="str">
        <f>'Crisis Indicator Data'!B60</f>
        <v>Displacement</v>
      </c>
      <c r="G62" s="52">
        <f t="shared" si="5"/>
        <v>2.8</v>
      </c>
      <c r="H62" s="65">
        <f t="shared" si="6"/>
        <v>3</v>
      </c>
      <c r="I62" s="131" t="str">
        <f t="shared" si="7"/>
        <v>Medium</v>
      </c>
      <c r="J62" s="133" t="str">
        <f>INDEX(Trends!$D$3:$D$404,MATCH(C62,Trends!$C$3:$C$404,0))</f>
        <v>Stable</v>
      </c>
      <c r="K62" s="123" t="str">
        <f>IF(Reliability!B60="x","x",(IF(ROUNDUP(Reliability!B60,0)=1,"Very High",IF(ROUNDUP(Reliability!B60,0)=2,"High",IF(ROUNDUP(Reliability!B60,0)=3,"Medium",IF(ROUNDUP(Reliability!B60,0)=4,"Low","Very Low"))))))</f>
        <v>High</v>
      </c>
      <c r="L62" s="54">
        <f t="shared" si="8"/>
        <v>2.7</v>
      </c>
      <c r="M62" s="66">
        <f>'Impact of the crisis'!N63</f>
        <v>3</v>
      </c>
      <c r="N62" s="66">
        <f>'Impact of the crisis'!AB63</f>
        <v>2.6</v>
      </c>
      <c r="O62" s="54">
        <f>'Conditions of people affected'!R63</f>
        <v>3.25</v>
      </c>
      <c r="P62" s="66">
        <f>'Conditions of people affected'!K63</f>
        <v>3.5</v>
      </c>
      <c r="Q62" s="66">
        <f>'Conditions of people affected'!Q63</f>
        <v>3</v>
      </c>
      <c r="R62" s="53">
        <f t="shared" si="9"/>
        <v>2</v>
      </c>
      <c r="S62" s="53">
        <f>'Complexity of the crisis'!X63</f>
        <v>2.5</v>
      </c>
      <c r="T62" s="53">
        <f>'Complexity of the crisis'!AN63</f>
        <v>1.5</v>
      </c>
      <c r="U62" s="139" t="str">
        <f>VLOOKUP(C62,Lists!$C$3:$E$300,3,FALSE)</f>
        <v>Middle east</v>
      </c>
      <c r="V62" s="140">
        <v>45713</v>
      </c>
    </row>
    <row r="63" spans="1:22" x14ac:dyDescent="0.35">
      <c r="A63" s="64" t="str">
        <f>'Crisis Indicator Data'!A61</f>
        <v xml:space="preserve">Multiple crisis in Kenya </v>
      </c>
      <c r="B63" s="55" t="str">
        <f>Lists!G61</f>
        <v xml:space="preserve">Country level </v>
      </c>
      <c r="C63" s="64" t="str">
        <f>'Crisis Indicator Data'!C61</f>
        <v>KEN001</v>
      </c>
      <c r="D63" s="64" t="str">
        <f>'Crisis Indicator Data'!D61</f>
        <v>Kenya</v>
      </c>
      <c r="E63" s="64" t="str">
        <f>'Crisis Indicator Data'!E61</f>
        <v>KEN</v>
      </c>
      <c r="F63" s="64" t="str">
        <f>'Crisis Indicator Data'!B61</f>
        <v>Drought,Displacement</v>
      </c>
      <c r="G63" s="52">
        <f t="shared" si="5"/>
        <v>3.5</v>
      </c>
      <c r="H63" s="65">
        <f t="shared" si="6"/>
        <v>4</v>
      </c>
      <c r="I63" s="131" t="str">
        <f t="shared" si="7"/>
        <v>High</v>
      </c>
      <c r="J63" s="133" t="str">
        <f>INDEX(Trends!$D$3:$D$404,MATCH(C63,Trends!$C$3:$C$404,0))</f>
        <v>Stable</v>
      </c>
      <c r="K63" s="123" t="str">
        <f>IF(Reliability!B61="x","x",(IF(ROUNDUP(Reliability!B61,0)=1,"Very High",IF(ROUNDUP(Reliability!B61,0)=2,"High",IF(ROUNDUP(Reliability!B61,0)=3,"Medium",IF(ROUNDUP(Reliability!B61,0)=4,"Low","Very Low"))))))</f>
        <v>High</v>
      </c>
      <c r="L63" s="54">
        <f t="shared" si="8"/>
        <v>4.2</v>
      </c>
      <c r="M63" s="66">
        <f>'Impact of the crisis'!N64</f>
        <v>4.3</v>
      </c>
      <c r="N63" s="66">
        <f>'Impact of the crisis'!AB64</f>
        <v>4.0999999999999996</v>
      </c>
      <c r="O63" s="54">
        <f>'Conditions of people affected'!R64</f>
        <v>3.5</v>
      </c>
      <c r="P63" s="66">
        <f>'Conditions of people affected'!K64</f>
        <v>4</v>
      </c>
      <c r="Q63" s="66">
        <f>'Conditions of people affected'!Q64</f>
        <v>3</v>
      </c>
      <c r="R63" s="53">
        <f t="shared" si="9"/>
        <v>2.9</v>
      </c>
      <c r="S63" s="53">
        <f>'Complexity of the crisis'!X64</f>
        <v>3.3</v>
      </c>
      <c r="T63" s="53">
        <f>'Complexity of the crisis'!AN64</f>
        <v>2.5</v>
      </c>
      <c r="U63" s="139" t="str">
        <f>VLOOKUP(C63,Lists!$C$3:$E$300,3,FALSE)</f>
        <v>Africa</v>
      </c>
      <c r="V63" s="140">
        <v>45713</v>
      </c>
    </row>
    <row r="64" spans="1:22" x14ac:dyDescent="0.35">
      <c r="A64" s="64" t="str">
        <f>'Crisis Indicator Data'!A62</f>
        <v>Refugee situation in Kenya</v>
      </c>
      <c r="B64" s="55" t="str">
        <f>Lists!G62</f>
        <v>Refugee situation</v>
      </c>
      <c r="C64" s="64" t="str">
        <f>'Crisis Indicator Data'!C62</f>
        <v>KEN002</v>
      </c>
      <c r="D64" s="64" t="str">
        <f>'Crisis Indicator Data'!D62</f>
        <v>Kenya</v>
      </c>
      <c r="E64" s="64" t="str">
        <f>'Crisis Indicator Data'!E62</f>
        <v>KEN</v>
      </c>
      <c r="F64" s="64" t="str">
        <f>'Crisis Indicator Data'!B62</f>
        <v>Displacement</v>
      </c>
      <c r="G64" s="52">
        <f t="shared" si="5"/>
        <v>2.8</v>
      </c>
      <c r="H64" s="65">
        <f t="shared" si="6"/>
        <v>3</v>
      </c>
      <c r="I64" s="131" t="str">
        <f t="shared" si="7"/>
        <v>Medium</v>
      </c>
      <c r="J64" s="133" t="str">
        <f>INDEX(Trends!$D$3:$D$404,MATCH(C64,Trends!$C$3:$C$404,0))</f>
        <v>Decreasing</v>
      </c>
      <c r="K64" s="123" t="str">
        <f>IF(Reliability!B62="x","x",(IF(ROUNDUP(Reliability!B62,0)=1,"Very High",IF(ROUNDUP(Reliability!B62,0)=2,"High",IF(ROUNDUP(Reliability!B62,0)=3,"Medium",IF(ROUNDUP(Reliability!B62,0)=4,"Low","Very Low"))))))</f>
        <v>High</v>
      </c>
      <c r="L64" s="54">
        <f t="shared" si="8"/>
        <v>2.2999999999999998</v>
      </c>
      <c r="M64" s="66">
        <f>'Impact of the crisis'!N65</f>
        <v>0.9</v>
      </c>
      <c r="N64" s="66">
        <f>'Impact of the crisis'!AB65</f>
        <v>2.9</v>
      </c>
      <c r="O64" s="54">
        <f>'Conditions of people affected'!R65</f>
        <v>3.15</v>
      </c>
      <c r="P64" s="66">
        <f>'Conditions of people affected'!K65</f>
        <v>3.3</v>
      </c>
      <c r="Q64" s="66">
        <f>'Conditions of people affected'!Q65</f>
        <v>3</v>
      </c>
      <c r="R64" s="53">
        <f t="shared" si="9"/>
        <v>2.7</v>
      </c>
      <c r="S64" s="53">
        <f>'Complexity of the crisis'!X65</f>
        <v>3.3</v>
      </c>
      <c r="T64" s="53">
        <f>'Complexity of the crisis'!AN65</f>
        <v>2</v>
      </c>
      <c r="U64" s="139" t="str">
        <f>VLOOKUP(C64,Lists!$C$3:$E$300,3,FALSE)</f>
        <v>Africa</v>
      </c>
      <c r="V64" s="140">
        <v>45713</v>
      </c>
    </row>
    <row r="65" spans="1:22" x14ac:dyDescent="0.35">
      <c r="A65" s="64" t="str">
        <f>'Crisis Indicator Data'!A63</f>
        <v>Drought in Kenya</v>
      </c>
      <c r="B65" s="55" t="str">
        <f>Lists!G63</f>
        <v>Drought</v>
      </c>
      <c r="C65" s="64" t="str">
        <f>'Crisis Indicator Data'!C63</f>
        <v>KEN003</v>
      </c>
      <c r="D65" s="64" t="str">
        <f>'Crisis Indicator Data'!D63</f>
        <v>Kenya</v>
      </c>
      <c r="E65" s="64" t="str">
        <f>'Crisis Indicator Data'!E63</f>
        <v>KEN</v>
      </c>
      <c r="F65" s="64" t="str">
        <f>'Crisis Indicator Data'!B63</f>
        <v>Drought</v>
      </c>
      <c r="G65" s="52">
        <f t="shared" si="5"/>
        <v>3.4</v>
      </c>
      <c r="H65" s="65">
        <f t="shared" si="6"/>
        <v>4</v>
      </c>
      <c r="I65" s="131" t="str">
        <f t="shared" si="7"/>
        <v>High</v>
      </c>
      <c r="J65" s="133" t="str">
        <f>INDEX(Trends!$D$3:$D$404,MATCH(C65,Trends!$C$3:$C$404,0))</f>
        <v>Increasing</v>
      </c>
      <c r="K65" s="123" t="str">
        <f>IF(Reliability!B63="x","x",(IF(ROUNDUP(Reliability!B63,0)=1,"Very High",IF(ROUNDUP(Reliability!B63,0)=2,"High",IF(ROUNDUP(Reliability!B63,0)=3,"Medium",IF(ROUNDUP(Reliability!B63,0)=4,"Low","Very Low"))))))</f>
        <v>High</v>
      </c>
      <c r="L65" s="54">
        <f t="shared" si="8"/>
        <v>3.9</v>
      </c>
      <c r="M65" s="66">
        <f>'Impact of the crisis'!N66</f>
        <v>4.3</v>
      </c>
      <c r="N65" s="66">
        <f>'Impact of the crisis'!AB66</f>
        <v>3.6</v>
      </c>
      <c r="O65" s="54">
        <f>'Conditions of people affected'!R66</f>
        <v>3.35</v>
      </c>
      <c r="P65" s="66">
        <f>'Conditions of people affected'!K66</f>
        <v>3.7</v>
      </c>
      <c r="Q65" s="66">
        <f>'Conditions of people affected'!Q66</f>
        <v>3</v>
      </c>
      <c r="R65" s="53">
        <f t="shared" si="9"/>
        <v>2.9</v>
      </c>
      <c r="S65" s="53">
        <f>'Complexity of the crisis'!X66</f>
        <v>3.3</v>
      </c>
      <c r="T65" s="53">
        <f>'Complexity of the crisis'!AN66</f>
        <v>2.5</v>
      </c>
      <c r="U65" s="139" t="str">
        <f>VLOOKUP(C65,Lists!$C$3:$E$300,3,FALSE)</f>
        <v>Africa</v>
      </c>
      <c r="V65" s="140">
        <v>45713</v>
      </c>
    </row>
    <row r="66" spans="1:22" x14ac:dyDescent="0.35">
      <c r="A66" s="64" t="str">
        <f>'Crisis Indicator Data'!A64</f>
        <v>Syrian refugees in Lebanon</v>
      </c>
      <c r="B66" s="55" t="str">
        <f>Lists!G64</f>
        <v>Syrian refugees</v>
      </c>
      <c r="C66" s="64" t="str">
        <f>'Crisis Indicator Data'!C64</f>
        <v>LBN002</v>
      </c>
      <c r="D66" s="64" t="str">
        <f>'Crisis Indicator Data'!D64</f>
        <v>Lebanon</v>
      </c>
      <c r="E66" s="64" t="str">
        <f>'Crisis Indicator Data'!E64</f>
        <v>LBN</v>
      </c>
      <c r="F66" s="64" t="str">
        <f>'Crisis Indicator Data'!B64</f>
        <v>Displacement</v>
      </c>
      <c r="G66" s="52">
        <f t="shared" si="5"/>
        <v>3.3</v>
      </c>
      <c r="H66" s="65">
        <f t="shared" si="6"/>
        <v>4</v>
      </c>
      <c r="I66" s="131" t="str">
        <f t="shared" si="7"/>
        <v>High</v>
      </c>
      <c r="J66" s="133" t="str">
        <f>INDEX(Trends!$D$3:$D$404,MATCH(C66,Trends!$C$3:$C$404,0))</f>
        <v>Stable</v>
      </c>
      <c r="K66" s="123" t="str">
        <f>IF(Reliability!B64="x","x",(IF(ROUNDUP(Reliability!B64,0)=1,"Very High",IF(ROUNDUP(Reliability!B64,0)=2,"High",IF(ROUNDUP(Reliability!B64,0)=3,"Medium",IF(ROUNDUP(Reliability!B64,0)=4,"Low","Very Low"))))))</f>
        <v>Very High</v>
      </c>
      <c r="L66" s="54">
        <f t="shared" si="8"/>
        <v>3.6</v>
      </c>
      <c r="M66" s="66">
        <f>'Impact of the crisis'!N67</f>
        <v>3.6</v>
      </c>
      <c r="N66" s="66">
        <f>'Impact of the crisis'!AB67</f>
        <v>3.6</v>
      </c>
      <c r="O66" s="54">
        <f>'Conditions of people affected'!R67</f>
        <v>3.25</v>
      </c>
      <c r="P66" s="66">
        <f>'Conditions of people affected'!K67</f>
        <v>3.5</v>
      </c>
      <c r="Q66" s="66">
        <f>'Conditions of people affected'!Q67</f>
        <v>3</v>
      </c>
      <c r="R66" s="53">
        <f t="shared" si="9"/>
        <v>3.1</v>
      </c>
      <c r="S66" s="53">
        <f>'Complexity of the crisis'!X67</f>
        <v>3.2</v>
      </c>
      <c r="T66" s="53">
        <f>'Complexity of the crisis'!AN67</f>
        <v>3</v>
      </c>
      <c r="U66" s="139" t="str">
        <f>VLOOKUP(C66,Lists!$C$3:$E$300,3,FALSE)</f>
        <v>Middle east</v>
      </c>
      <c r="V66" s="140">
        <v>45713</v>
      </c>
    </row>
    <row r="67" spans="1:22" x14ac:dyDescent="0.35">
      <c r="A67" s="64" t="str">
        <f>'Crisis Indicator Data'!A65</f>
        <v>Complex crisis in Lebanon</v>
      </c>
      <c r="B67" s="55" t="str">
        <f>Lists!G65</f>
        <v>Complex crisis</v>
      </c>
      <c r="C67" s="64" t="str">
        <f>'Crisis Indicator Data'!C65</f>
        <v>LBN006</v>
      </c>
      <c r="D67" s="64" t="str">
        <f>'Crisis Indicator Data'!D65</f>
        <v>Lebanon</v>
      </c>
      <c r="E67" s="64" t="str">
        <f>'Crisis Indicator Data'!E65</f>
        <v>LBN</v>
      </c>
      <c r="F67" s="64" t="str">
        <f>'Crisis Indicator Data'!B65</f>
        <v>Socio-political,Violence,Displacement</v>
      </c>
      <c r="G67" s="52">
        <f t="shared" si="5"/>
        <v>4.2</v>
      </c>
      <c r="H67" s="65">
        <f t="shared" si="6"/>
        <v>5</v>
      </c>
      <c r="I67" s="131" t="str">
        <f t="shared" si="7"/>
        <v>Very High</v>
      </c>
      <c r="J67" s="133" t="str">
        <f>INDEX(Trends!$D$3:$D$404,MATCH(C67,Trends!$C$3:$C$404,0))</f>
        <v>Increasing</v>
      </c>
      <c r="K67" s="123" t="str">
        <f>IF(Reliability!B65="x","x",(IF(ROUNDUP(Reliability!B65,0)=1,"Very High",IF(ROUNDUP(Reliability!B65,0)=2,"High",IF(ROUNDUP(Reliability!B65,0)=3,"Medium",IF(ROUNDUP(Reliability!B65,0)=4,"Low","Very Low"))))))</f>
        <v>Very High</v>
      </c>
      <c r="L67" s="54">
        <f t="shared" si="8"/>
        <v>4.4000000000000004</v>
      </c>
      <c r="M67" s="66">
        <f>'Impact of the crisis'!N68</f>
        <v>3.6</v>
      </c>
      <c r="N67" s="66">
        <f>'Impact of the crisis'!AB68</f>
        <v>4.7</v>
      </c>
      <c r="O67" s="54">
        <f>'Conditions of people affected'!R68</f>
        <v>4.2</v>
      </c>
      <c r="P67" s="66">
        <f>'Conditions of people affected'!K68</f>
        <v>4.4000000000000004</v>
      </c>
      <c r="Q67" s="66">
        <f>'Conditions of people affected'!Q68</f>
        <v>4</v>
      </c>
      <c r="R67" s="53">
        <f t="shared" si="9"/>
        <v>3.9</v>
      </c>
      <c r="S67" s="53">
        <f>'Complexity of the crisis'!X68</f>
        <v>3.2</v>
      </c>
      <c r="T67" s="53">
        <f>'Complexity of the crisis'!AN68</f>
        <v>4.5</v>
      </c>
      <c r="U67" s="139" t="str">
        <f>VLOOKUP(C67,Lists!$C$3:$E$300,3,FALSE)</f>
        <v>Middle east</v>
      </c>
      <c r="V67" s="140">
        <v>45713</v>
      </c>
    </row>
    <row r="68" spans="1:22" x14ac:dyDescent="0.35">
      <c r="A68" s="64" t="str">
        <f>'Crisis Indicator Data'!A66</f>
        <v>Mixed migration flows in Libya</v>
      </c>
      <c r="B68" s="55" t="str">
        <f>Lists!G66</f>
        <v>Mixed Migration</v>
      </c>
      <c r="C68" s="64" t="str">
        <f>'Crisis Indicator Data'!C66</f>
        <v>LBY002</v>
      </c>
      <c r="D68" s="64" t="str">
        <f>'Crisis Indicator Data'!D66</f>
        <v>Libya</v>
      </c>
      <c r="E68" s="64" t="str">
        <f>'Crisis Indicator Data'!E66</f>
        <v>LBY</v>
      </c>
      <c r="F68" s="64" t="str">
        <f>'Crisis Indicator Data'!B66</f>
        <v>Displacement</v>
      </c>
      <c r="G68" s="52">
        <f t="shared" si="5"/>
        <v>3.3</v>
      </c>
      <c r="H68" s="65">
        <f t="shared" si="6"/>
        <v>4</v>
      </c>
      <c r="I68" s="131" t="str">
        <f t="shared" si="7"/>
        <v>High</v>
      </c>
      <c r="J68" s="133" t="str">
        <f>INDEX(Trends!$D$3:$D$404,MATCH(C68,Trends!$C$3:$C$404,0))</f>
        <v>Decreasing</v>
      </c>
      <c r="K68" s="123" t="str">
        <f>IF(Reliability!B66="x","x",(IF(ROUNDUP(Reliability!B66,0)=1,"Very High",IF(ROUNDUP(Reliability!B66,0)=2,"High",IF(ROUNDUP(Reliability!B66,0)=3,"Medium",IF(ROUNDUP(Reliability!B66,0)=4,"Low","Very Low"))))))</f>
        <v>Very High</v>
      </c>
      <c r="L68" s="54">
        <f t="shared" si="8"/>
        <v>3.9</v>
      </c>
      <c r="M68" s="66">
        <f>'Impact of the crisis'!N69</f>
        <v>4.5999999999999996</v>
      </c>
      <c r="N68" s="66">
        <f>'Impact of the crisis'!AB69</f>
        <v>3.4</v>
      </c>
      <c r="O68" s="54">
        <f>'Conditions of people affected'!R69</f>
        <v>3</v>
      </c>
      <c r="P68" s="66">
        <f>'Conditions of people affected'!K69</f>
        <v>3</v>
      </c>
      <c r="Q68" s="66">
        <f>'Conditions of people affected'!Q69</f>
        <v>3</v>
      </c>
      <c r="R68" s="53">
        <f t="shared" si="9"/>
        <v>3.2</v>
      </c>
      <c r="S68" s="53">
        <f>'Complexity of the crisis'!X69</f>
        <v>3.3</v>
      </c>
      <c r="T68" s="53">
        <f>'Complexity of the crisis'!AN69</f>
        <v>3</v>
      </c>
      <c r="U68" s="139" t="str">
        <f>VLOOKUP(C68,Lists!$C$3:$E$300,3,FALSE)</f>
        <v>Africa</v>
      </c>
      <c r="V68" s="140">
        <v>45704</v>
      </c>
    </row>
    <row r="69" spans="1:22" x14ac:dyDescent="0.35">
      <c r="A69" s="64" t="str">
        <f>'Crisis Indicator Data'!A67</f>
        <v>Refugees from Sudan in Libya</v>
      </c>
      <c r="B69" s="55" t="str">
        <f>Lists!G67</f>
        <v>Refugees from Sudan</v>
      </c>
      <c r="C69" s="64" t="str">
        <f>'Crisis Indicator Data'!C67</f>
        <v>LBY004</v>
      </c>
      <c r="D69" s="64" t="str">
        <f>'Crisis Indicator Data'!D67</f>
        <v>Libya</v>
      </c>
      <c r="E69" s="64" t="str">
        <f>'Crisis Indicator Data'!E67</f>
        <v>LBY</v>
      </c>
      <c r="F69" s="64" t="str">
        <f>'Crisis Indicator Data'!B67</f>
        <v>Conflict</v>
      </c>
      <c r="G69" s="52">
        <f t="shared" ref="G69:G100" si="10">IF(OR(O69="x",L69="x"),"x",ROUND((5-GEOMEAN(((5-L69)/5*4+1),((5-O69)/5*4+1),((5-O69)/5*4+1)))/4*3.5+R69*0.3,1))</f>
        <v>3.1</v>
      </c>
      <c r="H69" s="65">
        <f t="shared" ref="H69:H100" si="11">IF(G69="x","x",ROUNDUP(G69,0))</f>
        <v>4</v>
      </c>
      <c r="I69" s="131" t="str">
        <f t="shared" ref="I69:I100" si="12">IF(O69="x","x",IF(L69="x","x",(IF(H69=5,"Very High",IF(H69=4,"High",IF(H69=3,"Medium",IF(H69=2,"Low","Very Low")))))))</f>
        <v>High</v>
      </c>
      <c r="J69" s="133" t="str">
        <f>INDEX(Trends!$D$3:$D$404,MATCH(C69,Trends!$C$3:$C$404,0))</f>
        <v>Increasing</v>
      </c>
      <c r="K69" s="123" t="str">
        <f>IF(Reliability!B67="x","x",(IF(ROUNDUP(Reliability!B67,0)=1,"Very High",IF(ROUNDUP(Reliability!B67,0)=2,"High",IF(ROUNDUP(Reliability!B67,0)=3,"Medium",IF(ROUNDUP(Reliability!B67,0)=4,"Low","Very Low"))))))</f>
        <v>Very High</v>
      </c>
      <c r="L69" s="54">
        <f t="shared" ref="L69:L100" si="13">IF(OR(N69="x",M69="x"),"x",ROUND((5-GEOMEAN(((5-M69)/5*4+1),((5-N69)/5*4+1),((5-N69)/5*4+1)))/4*5,1))</f>
        <v>2.2000000000000002</v>
      </c>
      <c r="M69" s="66">
        <f>'Impact of the crisis'!N70</f>
        <v>2.8</v>
      </c>
      <c r="N69" s="66">
        <f>'Impact of the crisis'!AB70</f>
        <v>1.8</v>
      </c>
      <c r="O69" s="54">
        <f>'Conditions of people affected'!R70</f>
        <v>3.35</v>
      </c>
      <c r="P69" s="66">
        <f>'Conditions of people affected'!K70</f>
        <v>2.7</v>
      </c>
      <c r="Q69" s="66">
        <f>'Conditions of people affected'!Q70</f>
        <v>4</v>
      </c>
      <c r="R69" s="53">
        <f t="shared" ref="R69:R100" si="14">IF(OR(T69="x",S69="x"),S69,ROUND((5-GEOMEAN(((5-S69)/5*4+1),((5-T69)/5*4+1)))/4*5,1))</f>
        <v>3.2</v>
      </c>
      <c r="S69" s="53">
        <f>'Complexity of the crisis'!X70</f>
        <v>3.3</v>
      </c>
      <c r="T69" s="53">
        <f>'Complexity of the crisis'!AN70</f>
        <v>3</v>
      </c>
      <c r="U69" s="139" t="str">
        <f>VLOOKUP(C69,Lists!$C$3:$E$300,3,FALSE)</f>
        <v>Africa</v>
      </c>
      <c r="V69" s="140">
        <v>45704</v>
      </c>
    </row>
    <row r="70" spans="1:22" x14ac:dyDescent="0.35">
      <c r="A70" s="64" t="str">
        <f>'Crisis Indicator Data'!A68</f>
        <v>Multiple crises in Libya</v>
      </c>
      <c r="B70" s="55" t="str">
        <f>Lists!G68</f>
        <v>Multiple crises</v>
      </c>
      <c r="C70" s="64" t="str">
        <f>'Crisis Indicator Data'!C68</f>
        <v>LBY005</v>
      </c>
      <c r="D70" s="64" t="str">
        <f>'Crisis Indicator Data'!D68</f>
        <v>Libya</v>
      </c>
      <c r="E70" s="64" t="str">
        <f>'Crisis Indicator Data'!E68</f>
        <v>LBY</v>
      </c>
      <c r="F70" s="64" t="str">
        <f>'Crisis Indicator Data'!B68</f>
        <v>Conflict,Displacement</v>
      </c>
      <c r="G70" s="52">
        <f t="shared" si="10"/>
        <v>3.4</v>
      </c>
      <c r="H70" s="65">
        <f t="shared" si="11"/>
        <v>4</v>
      </c>
      <c r="I70" s="131" t="str">
        <f t="shared" si="12"/>
        <v>High</v>
      </c>
      <c r="J70" s="133" t="str">
        <f>INDEX(Trends!$D$3:$D$404,MATCH(C70,Trends!$C$3:$C$404,0))</f>
        <v>-</v>
      </c>
      <c r="K70" s="123" t="str">
        <f>IF(Reliability!B68="x","x",(IF(ROUNDUP(Reliability!B68,0)=1,"Very High",IF(ROUNDUP(Reliability!B68,0)=2,"High",IF(ROUNDUP(Reliability!B68,0)=3,"Medium",IF(ROUNDUP(Reliability!B68,0)=4,"Low","Very Low"))))))</f>
        <v>Very High</v>
      </c>
      <c r="L70" s="54">
        <f t="shared" si="13"/>
        <v>3.9</v>
      </c>
      <c r="M70" s="66">
        <f>'Impact of the crisis'!N71</f>
        <v>4.5999999999999996</v>
      </c>
      <c r="N70" s="66">
        <f>'Impact of the crisis'!AB71</f>
        <v>3.5</v>
      </c>
      <c r="O70" s="54">
        <f>'Conditions of people affected'!R71</f>
        <v>3.2</v>
      </c>
      <c r="P70" s="66">
        <f>'Conditions of people affected'!K71</f>
        <v>3.4</v>
      </c>
      <c r="Q70" s="66">
        <f>'Conditions of people affected'!Q71</f>
        <v>3</v>
      </c>
      <c r="R70" s="53">
        <f t="shared" si="14"/>
        <v>3.2</v>
      </c>
      <c r="S70" s="53">
        <f>'Complexity of the crisis'!X71</f>
        <v>3.3</v>
      </c>
      <c r="T70" s="53">
        <f>'Complexity of the crisis'!AN71</f>
        <v>3</v>
      </c>
      <c r="U70" s="139" t="str">
        <f>VLOOKUP(C70,Lists!$C$3:$E$300,3,FALSE)</f>
        <v>Africa</v>
      </c>
      <c r="V70" s="140">
        <v>45704</v>
      </c>
    </row>
    <row r="71" spans="1:22" x14ac:dyDescent="0.35">
      <c r="A71" s="64" t="str">
        <f>'Crisis Indicator Data'!A69</f>
        <v>Food security crisis in Lesotho</v>
      </c>
      <c r="B71" s="55" t="str">
        <f>Lists!G69</f>
        <v>Food security crisis</v>
      </c>
      <c r="C71" s="64" t="str">
        <f>'Crisis Indicator Data'!C69</f>
        <v>LSO004</v>
      </c>
      <c r="D71" s="64" t="str">
        <f>'Crisis Indicator Data'!D69</f>
        <v>Lesotho</v>
      </c>
      <c r="E71" s="64" t="str">
        <f>'Crisis Indicator Data'!E69</f>
        <v>LSO</v>
      </c>
      <c r="F71" s="64" t="str">
        <f>'Crisis Indicator Data'!B69</f>
        <v>Drought</v>
      </c>
      <c r="G71" s="52">
        <f t="shared" si="10"/>
        <v>2.1</v>
      </c>
      <c r="H71" s="65">
        <f t="shared" si="11"/>
        <v>3</v>
      </c>
      <c r="I71" s="131" t="str">
        <f t="shared" si="12"/>
        <v>Medium</v>
      </c>
      <c r="J71" s="133" t="str">
        <f>INDEX(Trends!$D$3:$D$404,MATCH(C71,Trends!$C$3:$C$404,0))</f>
        <v>Stable</v>
      </c>
      <c r="K71" s="123" t="str">
        <f>IF(Reliability!B69="x","x",(IF(ROUNDUP(Reliability!B69,0)=1,"Very High",IF(ROUNDUP(Reliability!B69,0)=2,"High",IF(ROUNDUP(Reliability!B69,0)=3,"Medium",IF(ROUNDUP(Reliability!B69,0)=4,"Low","Very Low"))))))</f>
        <v>High</v>
      </c>
      <c r="L71" s="54">
        <f t="shared" si="13"/>
        <v>2.2000000000000002</v>
      </c>
      <c r="M71" s="66">
        <f>'Impact of the crisis'!N72</f>
        <v>3</v>
      </c>
      <c r="N71" s="66">
        <f>'Impact of the crisis'!AB72</f>
        <v>1.7</v>
      </c>
      <c r="O71" s="54">
        <f>'Conditions of people affected'!R72</f>
        <v>2.75</v>
      </c>
      <c r="P71" s="66">
        <f>'Conditions of people affected'!K72</f>
        <v>2.5</v>
      </c>
      <c r="Q71" s="66">
        <f>'Conditions of people affected'!Q72</f>
        <v>3</v>
      </c>
      <c r="R71" s="53">
        <f t="shared" si="14"/>
        <v>1</v>
      </c>
      <c r="S71" s="53">
        <f>'Complexity of the crisis'!X72</f>
        <v>1.4</v>
      </c>
      <c r="T71" s="53">
        <f>'Complexity of the crisis'!AN72</f>
        <v>0.5</v>
      </c>
      <c r="U71" s="139" t="str">
        <f>VLOOKUP(C71,Lists!$C$3:$E$300,3,FALSE)</f>
        <v>Africa</v>
      </c>
      <c r="V71" s="140">
        <v>45713</v>
      </c>
    </row>
    <row r="72" spans="1:22" x14ac:dyDescent="0.35">
      <c r="A72" s="64" t="str">
        <f>'Crisis Indicator Data'!A70</f>
        <v>Displacement from Russia-Ukraine conflict in Lithuania</v>
      </c>
      <c r="B72" s="55" t="str">
        <f>Lists!G70</f>
        <v>Displacement from Russia-Ukraine conflict</v>
      </c>
      <c r="C72" s="64" t="str">
        <f>'Crisis Indicator Data'!C70</f>
        <v>LTU002</v>
      </c>
      <c r="D72" s="64" t="str">
        <f>'Crisis Indicator Data'!D70</f>
        <v>Lithuania</v>
      </c>
      <c r="E72" s="64" t="str">
        <f>'Crisis Indicator Data'!E70</f>
        <v>LTU</v>
      </c>
      <c r="F72" s="64" t="str">
        <f>'Crisis Indicator Data'!B70</f>
        <v>Displacement</v>
      </c>
      <c r="G72" s="52">
        <f t="shared" si="10"/>
        <v>1.3</v>
      </c>
      <c r="H72" s="65">
        <f t="shared" si="11"/>
        <v>2</v>
      </c>
      <c r="I72" s="131" t="str">
        <f t="shared" si="12"/>
        <v>Low</v>
      </c>
      <c r="J72" s="133" t="str">
        <f>INDEX(Trends!$D$3:$D$404,MATCH(C72,Trends!$C$3:$C$404,0))</f>
        <v>Stable</v>
      </c>
      <c r="K72" s="123" t="str">
        <f>IF(Reliability!B70="x","x",(IF(ROUNDUP(Reliability!B70,0)=1,"Very High",IF(ROUNDUP(Reliability!B70,0)=2,"High",IF(ROUNDUP(Reliability!B70,0)=3,"Medium",IF(ROUNDUP(Reliability!B70,0)=4,"Low","Very Low"))))))</f>
        <v>Very High</v>
      </c>
      <c r="L72" s="54">
        <f t="shared" si="13"/>
        <v>2.2999999999999998</v>
      </c>
      <c r="M72" s="66">
        <f>'Impact of the crisis'!N73</f>
        <v>3.7</v>
      </c>
      <c r="N72" s="66">
        <f>'Impact of the crisis'!AB73</f>
        <v>1.3</v>
      </c>
      <c r="O72" s="54">
        <f>'Conditions of people affected'!R73</f>
        <v>1.05</v>
      </c>
      <c r="P72" s="66">
        <f>'Conditions of people affected'!K73</f>
        <v>1.1000000000000001</v>
      </c>
      <c r="Q72" s="66">
        <f>'Conditions of people affected'!Q73</f>
        <v>1</v>
      </c>
      <c r="R72" s="53">
        <f t="shared" si="14"/>
        <v>0.9</v>
      </c>
      <c r="S72" s="53">
        <f>'Complexity of the crisis'!X73</f>
        <v>0.8</v>
      </c>
      <c r="T72" s="53">
        <f>'Complexity of the crisis'!AN73</f>
        <v>1</v>
      </c>
      <c r="U72" s="139" t="str">
        <f>VLOOKUP(C72,Lists!$C$3:$E$300,3,FALSE)</f>
        <v>Europe</v>
      </c>
      <c r="V72" s="140">
        <v>45716</v>
      </c>
    </row>
    <row r="73" spans="1:22" x14ac:dyDescent="0.35">
      <c r="A73" s="64" t="str">
        <f>'Crisis Indicator Data'!A71</f>
        <v>Displacement from Russia-Ukraine conflict in Latvia</v>
      </c>
      <c r="B73" s="55" t="str">
        <f>Lists!G71</f>
        <v>Displacement from Russia-Ukraine conflict</v>
      </c>
      <c r="C73" s="64" t="str">
        <f>'Crisis Indicator Data'!C71</f>
        <v>LVA002</v>
      </c>
      <c r="D73" s="64" t="str">
        <f>'Crisis Indicator Data'!D71</f>
        <v>Latvia</v>
      </c>
      <c r="E73" s="64" t="str">
        <f>'Crisis Indicator Data'!E71</f>
        <v>LVA</v>
      </c>
      <c r="F73" s="64" t="str">
        <f>'Crisis Indicator Data'!B71</f>
        <v>Displacement</v>
      </c>
      <c r="G73" s="52">
        <f t="shared" si="10"/>
        <v>1.3</v>
      </c>
      <c r="H73" s="65">
        <f t="shared" si="11"/>
        <v>2</v>
      </c>
      <c r="I73" s="131" t="str">
        <f t="shared" si="12"/>
        <v>Low</v>
      </c>
      <c r="J73" s="133" t="str">
        <f>INDEX(Trends!$D$3:$D$404,MATCH(C73,Trends!$C$3:$C$404,0))</f>
        <v>Stable</v>
      </c>
      <c r="K73" s="123" t="str">
        <f>IF(Reliability!B71="x","x",(IF(ROUNDUP(Reliability!B71,0)=1,"Very High",IF(ROUNDUP(Reliability!B71,0)=2,"High",IF(ROUNDUP(Reliability!B71,0)=3,"Medium",IF(ROUNDUP(Reliability!B71,0)=4,"Low","Very Low"))))))</f>
        <v>Very High</v>
      </c>
      <c r="L73" s="54">
        <f t="shared" si="13"/>
        <v>2.2000000000000002</v>
      </c>
      <c r="M73" s="66">
        <f>'Impact of the crisis'!N74</f>
        <v>3.5</v>
      </c>
      <c r="N73" s="66">
        <f>'Impact of the crisis'!AB74</f>
        <v>1.4</v>
      </c>
      <c r="O73" s="54">
        <f>'Conditions of people affected'!R74</f>
        <v>1.05</v>
      </c>
      <c r="P73" s="66">
        <f>'Conditions of people affected'!K74</f>
        <v>1.1000000000000001</v>
      </c>
      <c r="Q73" s="66">
        <f>'Conditions of people affected'!Q74</f>
        <v>1</v>
      </c>
      <c r="R73" s="53">
        <f t="shared" si="14"/>
        <v>1</v>
      </c>
      <c r="S73" s="53">
        <f>'Complexity of the crisis'!X74</f>
        <v>1</v>
      </c>
      <c r="T73" s="53">
        <f>'Complexity of the crisis'!AN74</f>
        <v>1</v>
      </c>
      <c r="U73" s="139" t="str">
        <f>VLOOKUP(C73,Lists!$C$3:$E$300,3,FALSE)</f>
        <v>Europe</v>
      </c>
      <c r="V73" s="140">
        <v>45716</v>
      </c>
    </row>
    <row r="74" spans="1:22" x14ac:dyDescent="0.35">
      <c r="A74" s="64" t="str">
        <f>'Crisis Indicator Data'!A72</f>
        <v>Mixed migration flows in Morocco</v>
      </c>
      <c r="B74" s="55" t="str">
        <f>Lists!G72</f>
        <v>Mixed Migration</v>
      </c>
      <c r="C74" s="64" t="str">
        <f>'Crisis Indicator Data'!C72</f>
        <v>MAR002</v>
      </c>
      <c r="D74" s="64" t="str">
        <f>'Crisis Indicator Data'!D72</f>
        <v>Morocco</v>
      </c>
      <c r="E74" s="64" t="str">
        <f>'Crisis Indicator Data'!E72</f>
        <v>MAR</v>
      </c>
      <c r="F74" s="64" t="str">
        <f>'Crisis Indicator Data'!B72</f>
        <v>Displacement</v>
      </c>
      <c r="G74" s="52">
        <f t="shared" si="10"/>
        <v>1.6</v>
      </c>
      <c r="H74" s="65">
        <f t="shared" si="11"/>
        <v>2</v>
      </c>
      <c r="I74" s="131" t="str">
        <f t="shared" si="12"/>
        <v>Low</v>
      </c>
      <c r="J74" s="133" t="str">
        <f>INDEX(Trends!$D$3:$D$404,MATCH(C74,Trends!$C$3:$C$404,0))</f>
        <v>Decreasing</v>
      </c>
      <c r="K74" s="123" t="str">
        <f>IF(Reliability!B72="x","x",(IF(ROUNDUP(Reliability!B72,0)=1,"Very High",IF(ROUNDUP(Reliability!B72,0)=2,"High",IF(ROUNDUP(Reliability!B72,0)=3,"Medium",IF(ROUNDUP(Reliability!B72,0)=4,"Low","Very Low"))))))</f>
        <v>Very High</v>
      </c>
      <c r="L74" s="54">
        <f t="shared" si="13"/>
        <v>1.9</v>
      </c>
      <c r="M74" s="66">
        <f>'Impact of the crisis'!N75</f>
        <v>0.9</v>
      </c>
      <c r="N74" s="66">
        <f>'Impact of the crisis'!AB75</f>
        <v>2.2999999999999998</v>
      </c>
      <c r="O74" s="54">
        <f>'Conditions of people affected'!R75</f>
        <v>0.7</v>
      </c>
      <c r="P74" s="66">
        <f>'Conditions of people affected'!K75</f>
        <v>0.4</v>
      </c>
      <c r="Q74" s="66">
        <f>'Conditions of people affected'!Q75</f>
        <v>1</v>
      </c>
      <c r="R74" s="53">
        <f t="shared" si="14"/>
        <v>2.8</v>
      </c>
      <c r="S74" s="53">
        <f>'Complexity of the crisis'!X75</f>
        <v>3</v>
      </c>
      <c r="T74" s="53">
        <f>'Complexity of the crisis'!AN75</f>
        <v>2.5</v>
      </c>
      <c r="U74" s="139" t="str">
        <f>VLOOKUP(C74,Lists!$C$3:$E$300,3,FALSE)</f>
        <v>Africa</v>
      </c>
      <c r="V74" s="140">
        <v>45705</v>
      </c>
    </row>
    <row r="75" spans="1:22" x14ac:dyDescent="0.35">
      <c r="A75" s="64" t="str">
        <f>'Crisis Indicator Data'!A73</f>
        <v>DIsplacement from Russia-Ukraine conflict in Moldova</v>
      </c>
      <c r="B75" s="55" t="str">
        <f>Lists!G73</f>
        <v>Displacement from Russia-Ukraine conflict</v>
      </c>
      <c r="C75" s="64" t="str">
        <f>'Crisis Indicator Data'!C73</f>
        <v>MDA002</v>
      </c>
      <c r="D75" s="64" t="str">
        <f>'Crisis Indicator Data'!D73</f>
        <v>Moldova</v>
      </c>
      <c r="E75" s="64" t="str">
        <f>'Crisis Indicator Data'!E73</f>
        <v>MDA</v>
      </c>
      <c r="F75" s="64" t="str">
        <f>'Crisis Indicator Data'!B73</f>
        <v>Displacement</v>
      </c>
      <c r="G75" s="52">
        <f t="shared" si="10"/>
        <v>1.6</v>
      </c>
      <c r="H75" s="65">
        <f t="shared" si="11"/>
        <v>2</v>
      </c>
      <c r="I75" s="131" t="str">
        <f t="shared" si="12"/>
        <v>Low</v>
      </c>
      <c r="J75" s="133" t="str">
        <f>INDEX(Trends!$D$3:$D$404,MATCH(C75,Trends!$C$3:$C$404,0))</f>
        <v>Increasing</v>
      </c>
      <c r="K75" s="123" t="str">
        <f>IF(Reliability!B73="x","x",(IF(ROUNDUP(Reliability!B73,0)=1,"Very High",IF(ROUNDUP(Reliability!B73,0)=2,"High",IF(ROUNDUP(Reliability!B73,0)=3,"Medium",IF(ROUNDUP(Reliability!B73,0)=4,"Low","Very Low"))))))</f>
        <v>Very High</v>
      </c>
      <c r="L75" s="54">
        <f t="shared" si="13"/>
        <v>2.2999999999999998</v>
      </c>
      <c r="M75" s="66">
        <f>'Impact of the crisis'!N76</f>
        <v>3.5</v>
      </c>
      <c r="N75" s="66">
        <f>'Impact of the crisis'!AB76</f>
        <v>1.6</v>
      </c>
      <c r="O75" s="54">
        <f>'Conditions of people affected'!R76</f>
        <v>1.4</v>
      </c>
      <c r="P75" s="66">
        <f>'Conditions of people affected'!K76</f>
        <v>1.8</v>
      </c>
      <c r="Q75" s="66">
        <f>'Conditions of people affected'!Q76</f>
        <v>1</v>
      </c>
      <c r="R75" s="53">
        <f t="shared" si="14"/>
        <v>1.4</v>
      </c>
      <c r="S75" s="53">
        <f>'Complexity of the crisis'!X76</f>
        <v>1.8</v>
      </c>
      <c r="T75" s="53">
        <f>'Complexity of the crisis'!AN76</f>
        <v>1</v>
      </c>
      <c r="U75" s="139" t="str">
        <f>VLOOKUP(C75,Lists!$C$3:$E$300,3,FALSE)</f>
        <v>Europe</v>
      </c>
      <c r="V75" s="140">
        <v>45716</v>
      </c>
    </row>
    <row r="76" spans="1:22" x14ac:dyDescent="0.35">
      <c r="A76" s="64" t="str">
        <f>'Crisis Indicator Data'!A74</f>
        <v>Drought in Madagascar</v>
      </c>
      <c r="B76" s="55" t="str">
        <f>Lists!G74</f>
        <v>Drought</v>
      </c>
      <c r="C76" s="64" t="str">
        <f>'Crisis Indicator Data'!C74</f>
        <v>MDG002</v>
      </c>
      <c r="D76" s="64" t="str">
        <f>'Crisis Indicator Data'!D74</f>
        <v>Madagascar</v>
      </c>
      <c r="E76" s="64" t="str">
        <f>'Crisis Indicator Data'!E74</f>
        <v>MDG</v>
      </c>
      <c r="F76" s="64" t="str">
        <f>'Crisis Indicator Data'!B74</f>
        <v>Drought</v>
      </c>
      <c r="G76" s="52">
        <f t="shared" si="10"/>
        <v>2.6</v>
      </c>
      <c r="H76" s="65">
        <f t="shared" si="11"/>
        <v>3</v>
      </c>
      <c r="I76" s="131" t="str">
        <f t="shared" si="12"/>
        <v>Medium</v>
      </c>
      <c r="J76" s="133" t="str">
        <f>INDEX(Trends!$D$3:$D$404,MATCH(C76,Trends!$C$3:$C$404,0))</f>
        <v>Increasing</v>
      </c>
      <c r="K76" s="123" t="str">
        <f>IF(Reliability!B74="x","x",(IF(ROUNDUP(Reliability!B74,0)=1,"Very High",IF(ROUNDUP(Reliability!B74,0)=2,"High",IF(ROUNDUP(Reliability!B74,0)=3,"Medium",IF(ROUNDUP(Reliability!B74,0)=4,"Low","Very Low"))))))</f>
        <v>High</v>
      </c>
      <c r="L76" s="54">
        <f t="shared" si="13"/>
        <v>2.4</v>
      </c>
      <c r="M76" s="66">
        <f>'Impact of the crisis'!N77</f>
        <v>2.5</v>
      </c>
      <c r="N76" s="66">
        <f>'Impact of the crisis'!AB77</f>
        <v>2.4</v>
      </c>
      <c r="O76" s="54">
        <f>'Conditions of people affected'!R77</f>
        <v>3.4</v>
      </c>
      <c r="P76" s="66">
        <f>'Conditions of people affected'!K77</f>
        <v>3.8</v>
      </c>
      <c r="Q76" s="66">
        <f>'Conditions of people affected'!Q77</f>
        <v>3</v>
      </c>
      <c r="R76" s="53">
        <f t="shared" si="14"/>
        <v>1.5</v>
      </c>
      <c r="S76" s="53">
        <f>'Complexity of the crisis'!X77</f>
        <v>2</v>
      </c>
      <c r="T76" s="53">
        <f>'Complexity of the crisis'!AN77</f>
        <v>1</v>
      </c>
      <c r="U76" s="139" t="str">
        <f>VLOOKUP(C76,Lists!$C$3:$E$300,3,FALSE)</f>
        <v>Africa</v>
      </c>
      <c r="V76" s="140">
        <v>45715</v>
      </c>
    </row>
    <row r="77" spans="1:22" x14ac:dyDescent="0.35">
      <c r="A77" s="64" t="str">
        <f>'Crisis Indicator Data'!A75</f>
        <v>Multiple crisis in Mexico</v>
      </c>
      <c r="B77" s="55" t="str">
        <f>Lists!G75</f>
        <v>Country Level</v>
      </c>
      <c r="C77" s="64" t="str">
        <f>'Crisis Indicator Data'!C75</f>
        <v>MEX001</v>
      </c>
      <c r="D77" s="64" t="str">
        <f>'Crisis Indicator Data'!D75</f>
        <v>Mexico</v>
      </c>
      <c r="E77" s="64" t="str">
        <f>'Crisis Indicator Data'!E75</f>
        <v>MEX</v>
      </c>
      <c r="F77" s="64" t="str">
        <f>'Crisis Indicator Data'!B75</f>
        <v>Violence,Displacement</v>
      </c>
      <c r="G77" s="52">
        <f t="shared" si="10"/>
        <v>3.1</v>
      </c>
      <c r="H77" s="65">
        <f t="shared" si="11"/>
        <v>4</v>
      </c>
      <c r="I77" s="131" t="str">
        <f t="shared" si="12"/>
        <v>High</v>
      </c>
      <c r="J77" s="133" t="str">
        <f>INDEX(Trends!$D$3:$D$404,MATCH(C77,Trends!$C$3:$C$404,0))</f>
        <v>Increasing</v>
      </c>
      <c r="K77" s="123" t="str">
        <f>IF(Reliability!B75="x","x",(IF(ROUNDUP(Reliability!B75,0)=1,"Very High",IF(ROUNDUP(Reliability!B75,0)=2,"High",IF(ROUNDUP(Reliability!B75,0)=3,"Medium",IF(ROUNDUP(Reliability!B75,0)=4,"Low","Very Low"))))))</f>
        <v>High</v>
      </c>
      <c r="L77" s="54">
        <f t="shared" si="13"/>
        <v>4.2</v>
      </c>
      <c r="M77" s="66">
        <f>'Impact of the crisis'!N78</f>
        <v>5</v>
      </c>
      <c r="N77" s="66">
        <f>'Impact of the crisis'!AB78</f>
        <v>3.6</v>
      </c>
      <c r="O77" s="54">
        <f>'Conditions of people affected'!R78</f>
        <v>2.15</v>
      </c>
      <c r="P77" s="66">
        <f>'Conditions of people affected'!K78</f>
        <v>3.3</v>
      </c>
      <c r="Q77" s="66">
        <f>'Conditions of people affected'!Q78</f>
        <v>1</v>
      </c>
      <c r="R77" s="53">
        <f t="shared" si="14"/>
        <v>3.3</v>
      </c>
      <c r="S77" s="53">
        <f>'Complexity of the crisis'!X78</f>
        <v>3</v>
      </c>
      <c r="T77" s="53">
        <f>'Complexity of the crisis'!AN78</f>
        <v>3.5</v>
      </c>
      <c r="U77" s="139" t="str">
        <f>VLOOKUP(C77,Lists!$C$3:$E$300,3,FALSE)</f>
        <v>Americas</v>
      </c>
      <c r="V77" s="140">
        <v>45659</v>
      </c>
    </row>
    <row r="78" spans="1:22" x14ac:dyDescent="0.35">
      <c r="A78" s="64" t="str">
        <f>'Crisis Indicator Data'!A76</f>
        <v>Criminal Violence in Mexico</v>
      </c>
      <c r="B78" s="55" t="str">
        <f>Lists!G76</f>
        <v>Criminal Violence</v>
      </c>
      <c r="C78" s="64" t="str">
        <f>'Crisis Indicator Data'!C76</f>
        <v>MEX002</v>
      </c>
      <c r="D78" s="64" t="str">
        <f>'Crisis Indicator Data'!D76</f>
        <v>Mexico</v>
      </c>
      <c r="E78" s="64" t="str">
        <f>'Crisis Indicator Data'!E76</f>
        <v>MEX</v>
      </c>
      <c r="F78" s="64" t="str">
        <f>'Crisis Indicator Data'!B76</f>
        <v>Violence,Displacement</v>
      </c>
      <c r="G78" s="52" t="str">
        <f t="shared" si="10"/>
        <v>x</v>
      </c>
      <c r="H78" s="65" t="str">
        <f t="shared" si="11"/>
        <v>x</v>
      </c>
      <c r="I78" s="131" t="str">
        <f t="shared" si="12"/>
        <v>x</v>
      </c>
      <c r="J78" s="133" t="str">
        <f>INDEX(Trends!$D$3:$D$404,MATCH(C78,Trends!$C$3:$C$404,0))</f>
        <v>-</v>
      </c>
      <c r="K78" s="123" t="str">
        <f>IF(Reliability!B76="x","x",(IF(ROUNDUP(Reliability!B76,0)=1,"Very High",IF(ROUNDUP(Reliability!B76,0)=2,"High",IF(ROUNDUP(Reliability!B76,0)=3,"Medium",IF(ROUNDUP(Reliability!B76,0)=4,"Low","Very Low"))))))</f>
        <v>High</v>
      </c>
      <c r="L78" s="54">
        <f t="shared" si="13"/>
        <v>3.8</v>
      </c>
      <c r="M78" s="66">
        <f>'Impact of the crisis'!N79</f>
        <v>5</v>
      </c>
      <c r="N78" s="66">
        <f>'Impact of the crisis'!AB79</f>
        <v>2.8</v>
      </c>
      <c r="O78" s="54" t="str">
        <f>'Conditions of people affected'!R79</f>
        <v>x</v>
      </c>
      <c r="P78" s="66" t="str">
        <f>'Conditions of people affected'!K79</f>
        <v>x</v>
      </c>
      <c r="Q78" s="66" t="str">
        <f>'Conditions of people affected'!Q79</f>
        <v>x</v>
      </c>
      <c r="R78" s="53">
        <f t="shared" si="14"/>
        <v>3.3</v>
      </c>
      <c r="S78" s="53">
        <f>'Complexity of the crisis'!X79</f>
        <v>3</v>
      </c>
      <c r="T78" s="53">
        <f>'Complexity of the crisis'!AN79</f>
        <v>3.5</v>
      </c>
      <c r="U78" s="139" t="str">
        <f>VLOOKUP(C78,Lists!$C$3:$E$300,3,FALSE)</f>
        <v>Americas</v>
      </c>
      <c r="V78" s="140">
        <v>45659</v>
      </c>
    </row>
    <row r="79" spans="1:22" x14ac:dyDescent="0.35">
      <c r="A79" s="64" t="str">
        <f>'Crisis Indicator Data'!A77</f>
        <v>Mixed Migration in Mexico</v>
      </c>
      <c r="B79" s="55" t="str">
        <f>Lists!G77</f>
        <v>Mixed Migration</v>
      </c>
      <c r="C79" s="64" t="str">
        <f>'Crisis Indicator Data'!C77</f>
        <v>MEX003</v>
      </c>
      <c r="D79" s="64" t="str">
        <f>'Crisis Indicator Data'!D77</f>
        <v>Mexico</v>
      </c>
      <c r="E79" s="64" t="str">
        <f>'Crisis Indicator Data'!E77</f>
        <v>MEX</v>
      </c>
      <c r="F79" s="64" t="str">
        <f>'Crisis Indicator Data'!B77</f>
        <v>Displacement</v>
      </c>
      <c r="G79" s="52">
        <f t="shared" si="10"/>
        <v>2.6</v>
      </c>
      <c r="H79" s="65">
        <f t="shared" si="11"/>
        <v>3</v>
      </c>
      <c r="I79" s="131" t="str">
        <f t="shared" si="12"/>
        <v>Medium</v>
      </c>
      <c r="J79" s="133" t="str">
        <f>INDEX(Trends!$D$3:$D$404,MATCH(C79,Trends!$C$3:$C$404,0))</f>
        <v>Increasing</v>
      </c>
      <c r="K79" s="123" t="str">
        <f>IF(Reliability!B77="x","x",(IF(ROUNDUP(Reliability!B77,0)=1,"Very High",IF(ROUNDUP(Reliability!B77,0)=2,"High",IF(ROUNDUP(Reliability!B77,0)=3,"Medium",IF(ROUNDUP(Reliability!B77,0)=4,"Low","Very Low"))))))</f>
        <v>High</v>
      </c>
      <c r="L79" s="54">
        <f t="shared" si="13"/>
        <v>3.1</v>
      </c>
      <c r="M79" s="66">
        <f>'Impact of the crisis'!N80</f>
        <v>3.8</v>
      </c>
      <c r="N79" s="66">
        <f>'Impact of the crisis'!AB80</f>
        <v>2.6</v>
      </c>
      <c r="O79" s="54">
        <f>'Conditions of people affected'!R80</f>
        <v>2.15</v>
      </c>
      <c r="P79" s="66">
        <f>'Conditions of people affected'!K80</f>
        <v>3.3</v>
      </c>
      <c r="Q79" s="66">
        <f>'Conditions of people affected'!Q80</f>
        <v>1</v>
      </c>
      <c r="R79" s="53">
        <f t="shared" si="14"/>
        <v>2.8</v>
      </c>
      <c r="S79" s="53">
        <f>'Complexity of the crisis'!X80</f>
        <v>3</v>
      </c>
      <c r="T79" s="53">
        <f>'Complexity of the crisis'!AN80</f>
        <v>2.5</v>
      </c>
      <c r="U79" s="139" t="str">
        <f>VLOOKUP(C79,Lists!$C$3:$E$300,3,FALSE)</f>
        <v>Americas</v>
      </c>
      <c r="V79" s="140">
        <v>45659</v>
      </c>
    </row>
    <row r="80" spans="1:22" x14ac:dyDescent="0.35">
      <c r="A80" s="64" t="str">
        <f>'Crisis Indicator Data'!A78</f>
        <v>Complex crisis in Mali</v>
      </c>
      <c r="B80" s="55" t="str">
        <f>Lists!G78</f>
        <v>Complex crisis</v>
      </c>
      <c r="C80" s="64" t="str">
        <f>'Crisis Indicator Data'!C78</f>
        <v>MLI001</v>
      </c>
      <c r="D80" s="64" t="str">
        <f>'Crisis Indicator Data'!D78</f>
        <v>Mali</v>
      </c>
      <c r="E80" s="64" t="str">
        <f>'Crisis Indicator Data'!E78</f>
        <v>MLI</v>
      </c>
      <c r="F80" s="64" t="str">
        <f>'Crisis Indicator Data'!B78</f>
        <v>Conflict,Displacement</v>
      </c>
      <c r="G80" s="52">
        <f t="shared" si="10"/>
        <v>4.3</v>
      </c>
      <c r="H80" s="65">
        <f t="shared" si="11"/>
        <v>5</v>
      </c>
      <c r="I80" s="131" t="str">
        <f t="shared" si="12"/>
        <v>Very High</v>
      </c>
      <c r="J80" s="133" t="str">
        <f>INDEX(Trends!$D$3:$D$404,MATCH(C80,Trends!$C$3:$C$404,0))</f>
        <v>Stable</v>
      </c>
      <c r="K80" s="123" t="str">
        <f>IF(Reliability!B78="x","x",(IF(ROUNDUP(Reliability!B78,0)=1,"Very High",IF(ROUNDUP(Reliability!B78,0)=2,"High",IF(ROUNDUP(Reliability!B78,0)=3,"Medium",IF(ROUNDUP(Reliability!B78,0)=4,"Low","Very Low"))))))</f>
        <v>Very High</v>
      </c>
      <c r="L80" s="54">
        <f t="shared" si="13"/>
        <v>4.5999999999999996</v>
      </c>
      <c r="M80" s="66">
        <f>'Impact of the crisis'!N81</f>
        <v>4.9000000000000004</v>
      </c>
      <c r="N80" s="66">
        <f>'Impact of the crisis'!AB81</f>
        <v>4.4000000000000004</v>
      </c>
      <c r="O80" s="54">
        <f>'Conditions of people affected'!R81</f>
        <v>4.3</v>
      </c>
      <c r="P80" s="66">
        <f>'Conditions of people affected'!K81</f>
        <v>4.5999999999999996</v>
      </c>
      <c r="Q80" s="66">
        <f>'Conditions of people affected'!Q81</f>
        <v>4</v>
      </c>
      <c r="R80" s="53">
        <f t="shared" si="14"/>
        <v>4</v>
      </c>
      <c r="S80" s="53">
        <f>'Complexity of the crisis'!X81</f>
        <v>3.3</v>
      </c>
      <c r="T80" s="53">
        <f>'Complexity of the crisis'!AN81</f>
        <v>4.5</v>
      </c>
      <c r="U80" s="139" t="str">
        <f>VLOOKUP(C80,Lists!$C$3:$E$300,3,FALSE)</f>
        <v>Africa</v>
      </c>
      <c r="V80" s="140">
        <v>45716</v>
      </c>
    </row>
    <row r="81" spans="1:22" x14ac:dyDescent="0.35">
      <c r="A81" s="64" t="str">
        <f>'Crisis Indicator Data'!A79</f>
        <v>Multiple crises in Myanmar</v>
      </c>
      <c r="B81" s="55" t="str">
        <f>Lists!G79</f>
        <v>Country level</v>
      </c>
      <c r="C81" s="64" t="str">
        <f>'Crisis Indicator Data'!C79</f>
        <v>MMR001</v>
      </c>
      <c r="D81" s="64" t="str">
        <f>'Crisis Indicator Data'!D79</f>
        <v>Myanmar</v>
      </c>
      <c r="E81" s="64" t="str">
        <f>'Crisis Indicator Data'!E79</f>
        <v>MMR</v>
      </c>
      <c r="F81" s="64" t="str">
        <f>'Crisis Indicator Data'!B79</f>
        <v>Socio-political,Conflict,Violence</v>
      </c>
      <c r="G81" s="52">
        <f t="shared" si="10"/>
        <v>4.5999999999999996</v>
      </c>
      <c r="H81" s="65">
        <f t="shared" si="11"/>
        <v>5</v>
      </c>
      <c r="I81" s="131" t="str">
        <f t="shared" si="12"/>
        <v>Very High</v>
      </c>
      <c r="J81" s="133" t="str">
        <f>INDEX(Trends!$D$3:$D$404,MATCH(C81,Trends!$C$3:$C$404,0))</f>
        <v>Stable</v>
      </c>
      <c r="K81" s="123" t="str">
        <f>IF(Reliability!B79="x","x",(IF(ROUNDUP(Reliability!B79,0)=1,"Very High",IF(ROUNDUP(Reliability!B79,0)=2,"High",IF(ROUNDUP(Reliability!B79,0)=3,"Medium",IF(ROUNDUP(Reliability!B79,0)=4,"Low","Very Low"))))))</f>
        <v>Very High</v>
      </c>
      <c r="L81" s="54">
        <f t="shared" si="13"/>
        <v>4.8</v>
      </c>
      <c r="M81" s="66">
        <f>'Impact of the crisis'!N82</f>
        <v>4.9000000000000004</v>
      </c>
      <c r="N81" s="66">
        <f>'Impact of the crisis'!AB82</f>
        <v>4.8</v>
      </c>
      <c r="O81" s="54">
        <f>'Conditions of people affected'!R82</f>
        <v>4.5</v>
      </c>
      <c r="P81" s="66">
        <f>'Conditions of people affected'!K82</f>
        <v>5</v>
      </c>
      <c r="Q81" s="66">
        <f>'Conditions of people affected'!Q82</f>
        <v>4</v>
      </c>
      <c r="R81" s="53">
        <f t="shared" si="14"/>
        <v>4.5999999999999996</v>
      </c>
      <c r="S81" s="53">
        <f>'Complexity of the crisis'!X82</f>
        <v>4.0999999999999996</v>
      </c>
      <c r="T81" s="53">
        <f>'Complexity of the crisis'!AN82</f>
        <v>5</v>
      </c>
      <c r="U81" s="139" t="str">
        <f>VLOOKUP(C81,Lists!$C$3:$E$300,3,FALSE)</f>
        <v>Asia</v>
      </c>
      <c r="V81" s="140">
        <v>45714</v>
      </c>
    </row>
    <row r="82" spans="1:22" x14ac:dyDescent="0.35">
      <c r="A82" s="64" t="str">
        <f>'Crisis Indicator Data'!A80</f>
        <v>Rakhine Conflict</v>
      </c>
      <c r="B82" s="55" t="str">
        <f>Lists!G80</f>
        <v>Rakhine conflict</v>
      </c>
      <c r="C82" s="64" t="str">
        <f>'Crisis Indicator Data'!C80</f>
        <v>MMR002</v>
      </c>
      <c r="D82" s="64" t="str">
        <f>'Crisis Indicator Data'!D80</f>
        <v>Myanmar</v>
      </c>
      <c r="E82" s="64" t="str">
        <f>'Crisis Indicator Data'!E80</f>
        <v>MMR</v>
      </c>
      <c r="F82" s="64" t="str">
        <f>'Crisis Indicator Data'!B80</f>
        <v>Conflict</v>
      </c>
      <c r="G82" s="52">
        <f t="shared" si="10"/>
        <v>4.0999999999999996</v>
      </c>
      <c r="H82" s="65">
        <f t="shared" si="11"/>
        <v>5</v>
      </c>
      <c r="I82" s="131" t="str">
        <f t="shared" si="12"/>
        <v>Very High</v>
      </c>
      <c r="J82" s="133" t="str">
        <f>INDEX(Trends!$D$3:$D$404,MATCH(C82,Trends!$C$3:$C$404,0))</f>
        <v>Stable</v>
      </c>
      <c r="K82" s="123" t="str">
        <f>IF(Reliability!B80="x","x",(IF(ROUNDUP(Reliability!B80,0)=1,"Very High",IF(ROUNDUP(Reliability!B80,0)=2,"High",IF(ROUNDUP(Reliability!B80,0)=3,"Medium",IF(ROUNDUP(Reliability!B80,0)=4,"Low","Very Low"))))))</f>
        <v>Very High</v>
      </c>
      <c r="L82" s="54">
        <f t="shared" si="13"/>
        <v>3.8</v>
      </c>
      <c r="M82" s="66">
        <f>'Impact of the crisis'!N83</f>
        <v>1.3</v>
      </c>
      <c r="N82" s="66">
        <f>'Impact of the crisis'!AB83</f>
        <v>4.5</v>
      </c>
      <c r="O82" s="54">
        <f>'Conditions of people affected'!R83</f>
        <v>3.9</v>
      </c>
      <c r="P82" s="66">
        <f>'Conditions of people affected'!K83</f>
        <v>3.8</v>
      </c>
      <c r="Q82" s="66">
        <f>'Conditions of people affected'!Q83</f>
        <v>4</v>
      </c>
      <c r="R82" s="53">
        <f t="shared" si="14"/>
        <v>4.5999999999999996</v>
      </c>
      <c r="S82" s="53">
        <f>'Complexity of the crisis'!X83</f>
        <v>4.0999999999999996</v>
      </c>
      <c r="T82" s="53">
        <f>'Complexity of the crisis'!AN83</f>
        <v>5</v>
      </c>
      <c r="U82" s="139" t="str">
        <f>VLOOKUP(C82,Lists!$C$3:$E$300,3,FALSE)</f>
        <v>Asia</v>
      </c>
      <c r="V82" s="140">
        <v>45714</v>
      </c>
    </row>
    <row r="83" spans="1:22" x14ac:dyDescent="0.35">
      <c r="A83" s="64" t="str">
        <f>'Crisis Indicator Data'!A81</f>
        <v>Kachin and Shan Conflict</v>
      </c>
      <c r="B83" s="55" t="str">
        <f>Lists!G81</f>
        <v>Kachin and Shan conflict</v>
      </c>
      <c r="C83" s="64" t="str">
        <f>'Crisis Indicator Data'!C81</f>
        <v>MMR003</v>
      </c>
      <c r="D83" s="64" t="str">
        <f>'Crisis Indicator Data'!D81</f>
        <v>Myanmar</v>
      </c>
      <c r="E83" s="64" t="str">
        <f>'Crisis Indicator Data'!E81</f>
        <v>MMR</v>
      </c>
      <c r="F83" s="64" t="str">
        <f>'Crisis Indicator Data'!B81</f>
        <v>Conflict</v>
      </c>
      <c r="G83" s="52">
        <f t="shared" si="10"/>
        <v>4</v>
      </c>
      <c r="H83" s="65">
        <f t="shared" si="11"/>
        <v>4</v>
      </c>
      <c r="I83" s="131" t="str">
        <f t="shared" si="12"/>
        <v>High</v>
      </c>
      <c r="J83" s="133" t="str">
        <f>INDEX(Trends!$D$3:$D$404,MATCH(C83,Trends!$C$3:$C$404,0))</f>
        <v>Stable</v>
      </c>
      <c r="K83" s="123" t="str">
        <f>IF(Reliability!B81="x","x",(IF(ROUNDUP(Reliability!B81,0)=1,"Very High",IF(ROUNDUP(Reliability!B81,0)=2,"High",IF(ROUNDUP(Reliability!B81,0)=3,"Medium",IF(ROUNDUP(Reliability!B81,0)=4,"Low","Very Low"))))))</f>
        <v>Very High</v>
      </c>
      <c r="L83" s="54">
        <f t="shared" si="13"/>
        <v>3.5</v>
      </c>
      <c r="M83" s="66">
        <f>'Impact of the crisis'!N84</f>
        <v>1.9</v>
      </c>
      <c r="N83" s="66">
        <f>'Impact of the crisis'!AB84</f>
        <v>4.0999999999999996</v>
      </c>
      <c r="O83" s="54">
        <f>'Conditions of people affected'!R84</f>
        <v>3.9</v>
      </c>
      <c r="P83" s="66">
        <f>'Conditions of people affected'!K84</f>
        <v>3.8</v>
      </c>
      <c r="Q83" s="66">
        <f>'Conditions of people affected'!Q84</f>
        <v>4</v>
      </c>
      <c r="R83" s="53">
        <f t="shared" si="14"/>
        <v>4.5999999999999996</v>
      </c>
      <c r="S83" s="53">
        <f>'Complexity of the crisis'!X84</f>
        <v>4.0999999999999996</v>
      </c>
      <c r="T83" s="53">
        <f>'Complexity of the crisis'!AN84</f>
        <v>5</v>
      </c>
      <c r="U83" s="139" t="str">
        <f>VLOOKUP(C83,Lists!$C$3:$E$300,3,FALSE)</f>
        <v>Asia</v>
      </c>
      <c r="V83" s="140">
        <v>45714</v>
      </c>
    </row>
    <row r="84" spans="1:22" x14ac:dyDescent="0.35">
      <c r="A84" s="64" t="str">
        <f>'Crisis Indicator Data'!A82</f>
        <v>Post-coup conflict in Myanmar</v>
      </c>
      <c r="B84" s="55" t="str">
        <f>Lists!G82</f>
        <v>Post-coup conflict</v>
      </c>
      <c r="C84" s="64" t="str">
        <f>'Crisis Indicator Data'!C82</f>
        <v>MMR004</v>
      </c>
      <c r="D84" s="64" t="str">
        <f>'Crisis Indicator Data'!D82</f>
        <v>Myanmar</v>
      </c>
      <c r="E84" s="64" t="str">
        <f>'Crisis Indicator Data'!E82</f>
        <v>MMR</v>
      </c>
      <c r="F84" s="64" t="str">
        <f>'Crisis Indicator Data'!B82</f>
        <v>Violence,Socio-political,Conflict</v>
      </c>
      <c r="G84" s="52">
        <f t="shared" si="10"/>
        <v>4.5999999999999996</v>
      </c>
      <c r="H84" s="65">
        <f t="shared" si="11"/>
        <v>5</v>
      </c>
      <c r="I84" s="131" t="str">
        <f t="shared" si="12"/>
        <v>Very High</v>
      </c>
      <c r="J84" s="133" t="str">
        <f>INDEX(Trends!$D$3:$D$404,MATCH(C84,Trends!$C$3:$C$404,0))</f>
        <v>Stable</v>
      </c>
      <c r="K84" s="123" t="str">
        <f>IF(Reliability!B82="x","x",(IF(ROUNDUP(Reliability!B82,0)=1,"Very High",IF(ROUNDUP(Reliability!B82,0)=2,"High",IF(ROUNDUP(Reliability!B82,0)=3,"Medium",IF(ROUNDUP(Reliability!B82,0)=4,"Low","Very Low"))))))</f>
        <v>Very High</v>
      </c>
      <c r="L84" s="54">
        <f t="shared" si="13"/>
        <v>4.8</v>
      </c>
      <c r="M84" s="66">
        <f>'Impact of the crisis'!N85</f>
        <v>4.9000000000000004</v>
      </c>
      <c r="N84" s="66">
        <f>'Impact of the crisis'!AB85</f>
        <v>4.7</v>
      </c>
      <c r="O84" s="54">
        <f>'Conditions of people affected'!R85</f>
        <v>4.5</v>
      </c>
      <c r="P84" s="66">
        <f>'Conditions of people affected'!K85</f>
        <v>5</v>
      </c>
      <c r="Q84" s="66">
        <f>'Conditions of people affected'!Q85</f>
        <v>4</v>
      </c>
      <c r="R84" s="53">
        <f t="shared" si="14"/>
        <v>4.5999999999999996</v>
      </c>
      <c r="S84" s="53">
        <f>'Complexity of the crisis'!X85</f>
        <v>4.0999999999999996</v>
      </c>
      <c r="T84" s="53">
        <f>'Complexity of the crisis'!AN85</f>
        <v>5</v>
      </c>
      <c r="U84" s="139" t="str">
        <f>VLOOKUP(C84,Lists!$C$3:$E$300,3,FALSE)</f>
        <v>Asia</v>
      </c>
      <c r="V84" s="140">
        <v>45714</v>
      </c>
    </row>
    <row r="85" spans="1:22" x14ac:dyDescent="0.35">
      <c r="A85" s="64" t="str">
        <f>'Crisis Indicator Data'!A83</f>
        <v>Multiple Crises in Mozambique</v>
      </c>
      <c r="B85" s="55" t="str">
        <f>Lists!G83</f>
        <v>Multiple Crises</v>
      </c>
      <c r="C85" s="64" t="str">
        <f>'Crisis Indicator Data'!C83</f>
        <v>MOZ001</v>
      </c>
      <c r="D85" s="64" t="str">
        <f>'Crisis Indicator Data'!D83</f>
        <v>Mozambique</v>
      </c>
      <c r="E85" s="64" t="str">
        <f>'Crisis Indicator Data'!E83</f>
        <v>MOZ</v>
      </c>
      <c r="F85" s="64" t="str">
        <f>'Crisis Indicator Data'!B83</f>
        <v>Conflict,Displacement,Cyclone,Drought</v>
      </c>
      <c r="G85" s="52">
        <f t="shared" si="10"/>
        <v>3.9</v>
      </c>
      <c r="H85" s="65">
        <f t="shared" si="11"/>
        <v>4</v>
      </c>
      <c r="I85" s="131" t="str">
        <f t="shared" si="12"/>
        <v>High</v>
      </c>
      <c r="J85" s="133" t="str">
        <f>INDEX(Trends!$D$3:$D$404,MATCH(C85,Trends!$C$3:$C$404,0))</f>
        <v>Decreasing</v>
      </c>
      <c r="K85" s="123" t="str">
        <f>IF(Reliability!B83="x","x",(IF(ROUNDUP(Reliability!B83,0)=1,"Very High",IF(ROUNDUP(Reliability!B83,0)=2,"High",IF(ROUNDUP(Reliability!B83,0)=3,"Medium",IF(ROUNDUP(Reliability!B83,0)=4,"Low","Very Low"))))))</f>
        <v>Very High</v>
      </c>
      <c r="L85" s="54">
        <f t="shared" si="13"/>
        <v>4.5</v>
      </c>
      <c r="M85" s="66">
        <f>'Impact of the crisis'!N86</f>
        <v>5</v>
      </c>
      <c r="N85" s="66">
        <f>'Impact of the crisis'!AB86</f>
        <v>4.0999999999999996</v>
      </c>
      <c r="O85" s="54">
        <f>'Conditions of people affected'!R86</f>
        <v>3.9</v>
      </c>
      <c r="P85" s="66">
        <f>'Conditions of people affected'!K86</f>
        <v>4.8</v>
      </c>
      <c r="Q85" s="66">
        <f>'Conditions of people affected'!Q86</f>
        <v>3</v>
      </c>
      <c r="R85" s="53">
        <f t="shared" si="14"/>
        <v>3.4</v>
      </c>
      <c r="S85" s="53">
        <f>'Complexity of the crisis'!X86</f>
        <v>3.2</v>
      </c>
      <c r="T85" s="53">
        <f>'Complexity of the crisis'!AN86</f>
        <v>3.5</v>
      </c>
      <c r="U85" s="139" t="str">
        <f>VLOOKUP(C85,Lists!$C$3:$E$300,3,FALSE)</f>
        <v>Africa</v>
      </c>
      <c r="V85" s="140">
        <v>45716</v>
      </c>
    </row>
    <row r="86" spans="1:22" x14ac:dyDescent="0.35">
      <c r="A86" s="64" t="str">
        <f>'Crisis Indicator Data'!A84</f>
        <v>Cabo Delgado Islamist Insurgency</v>
      </c>
      <c r="B86" s="55" t="str">
        <f>Lists!G84</f>
        <v>Violent Insurgency in Cabo Delgado</v>
      </c>
      <c r="C86" s="64" t="str">
        <f>'Crisis Indicator Data'!C84</f>
        <v>MOZ004</v>
      </c>
      <c r="D86" s="64" t="str">
        <f>'Crisis Indicator Data'!D84</f>
        <v>Mozambique</v>
      </c>
      <c r="E86" s="64" t="str">
        <f>'Crisis Indicator Data'!E84</f>
        <v>MOZ</v>
      </c>
      <c r="F86" s="64" t="str">
        <f>'Crisis Indicator Data'!B84</f>
        <v>Conflict,Displacement</v>
      </c>
      <c r="G86" s="52">
        <f t="shared" si="10"/>
        <v>3.4</v>
      </c>
      <c r="H86" s="65">
        <f t="shared" si="11"/>
        <v>4</v>
      </c>
      <c r="I86" s="131" t="str">
        <f t="shared" si="12"/>
        <v>High</v>
      </c>
      <c r="J86" s="133" t="str">
        <f>INDEX(Trends!$D$3:$D$404,MATCH(C86,Trends!$C$3:$C$404,0))</f>
        <v>Decreasing</v>
      </c>
      <c r="K86" s="123" t="str">
        <f>IF(Reliability!B84="x","x",(IF(ROUNDUP(Reliability!B84,0)=1,"Very High",IF(ROUNDUP(Reliability!B84,0)=2,"High",IF(ROUNDUP(Reliability!B84,0)=3,"Medium",IF(ROUNDUP(Reliability!B84,0)=4,"Low","Very Low"))))))</f>
        <v>Very High</v>
      </c>
      <c r="L86" s="54">
        <f t="shared" si="13"/>
        <v>3.7</v>
      </c>
      <c r="M86" s="66">
        <f>'Impact of the crisis'!N87</f>
        <v>2.8</v>
      </c>
      <c r="N86" s="66">
        <f>'Impact of the crisis'!AB87</f>
        <v>4</v>
      </c>
      <c r="O86" s="54">
        <f>'Conditions of people affected'!R87</f>
        <v>3.35</v>
      </c>
      <c r="P86" s="66">
        <f>'Conditions of people affected'!K87</f>
        <v>3.7</v>
      </c>
      <c r="Q86" s="66">
        <f>'Conditions of people affected'!Q87</f>
        <v>3</v>
      </c>
      <c r="R86" s="53">
        <f t="shared" si="14"/>
        <v>3.1</v>
      </c>
      <c r="S86" s="53">
        <f>'Complexity of the crisis'!X87</f>
        <v>3.2</v>
      </c>
      <c r="T86" s="53">
        <f>'Complexity of the crisis'!AN87</f>
        <v>3</v>
      </c>
      <c r="U86" s="139" t="str">
        <f>VLOOKUP(C86,Lists!$C$3:$E$300,3,FALSE)</f>
        <v>Africa</v>
      </c>
      <c r="V86" s="140">
        <v>45716</v>
      </c>
    </row>
    <row r="87" spans="1:22" x14ac:dyDescent="0.35">
      <c r="A87" s="64" t="str">
        <f>'Crisis Indicator Data'!A85</f>
        <v>Drought in Mozambique</v>
      </c>
      <c r="B87" s="55" t="str">
        <f>Lists!G85</f>
        <v>Drought</v>
      </c>
      <c r="C87" s="64" t="str">
        <f>'Crisis Indicator Data'!C85</f>
        <v>MOZ012</v>
      </c>
      <c r="D87" s="64" t="str">
        <f>'Crisis Indicator Data'!D85</f>
        <v>Mozambique</v>
      </c>
      <c r="E87" s="64" t="str">
        <f>'Crisis Indicator Data'!E85</f>
        <v>MOZ</v>
      </c>
      <c r="F87" s="64" t="str">
        <f>'Crisis Indicator Data'!B85</f>
        <v>Drought</v>
      </c>
      <c r="G87" s="52">
        <f t="shared" si="10"/>
        <v>3.3</v>
      </c>
      <c r="H87" s="65">
        <f t="shared" si="11"/>
        <v>4</v>
      </c>
      <c r="I87" s="131" t="str">
        <f t="shared" si="12"/>
        <v>High</v>
      </c>
      <c r="J87" s="133" t="str">
        <f>INDEX(Trends!$D$3:$D$404,MATCH(C87,Trends!$C$3:$C$404,0))</f>
        <v>Decreasing</v>
      </c>
      <c r="K87" s="123" t="str">
        <f>IF(Reliability!B85="x","x",(IF(ROUNDUP(Reliability!B85,0)=1,"Very High",IF(ROUNDUP(Reliability!B85,0)=2,"High",IF(ROUNDUP(Reliability!B85,0)=3,"Medium",IF(ROUNDUP(Reliability!B85,0)=4,"Low","Very Low"))))))</f>
        <v>High</v>
      </c>
      <c r="L87" s="54">
        <f t="shared" si="13"/>
        <v>3.3</v>
      </c>
      <c r="M87" s="66">
        <f>'Impact of the crisis'!N88</f>
        <v>3.6</v>
      </c>
      <c r="N87" s="66">
        <f>'Impact of the crisis'!AB88</f>
        <v>3.2</v>
      </c>
      <c r="O87" s="54">
        <f>'Conditions of people affected'!R88</f>
        <v>3.6</v>
      </c>
      <c r="P87" s="66">
        <f>'Conditions of people affected'!K88</f>
        <v>4.2</v>
      </c>
      <c r="Q87" s="66">
        <f>'Conditions of people affected'!Q88</f>
        <v>3</v>
      </c>
      <c r="R87" s="53">
        <f t="shared" si="14"/>
        <v>2.9</v>
      </c>
      <c r="S87" s="53">
        <f>'Complexity of the crisis'!X88</f>
        <v>3.2</v>
      </c>
      <c r="T87" s="53">
        <f>'Complexity of the crisis'!AN88</f>
        <v>2.5</v>
      </c>
      <c r="U87" s="139" t="str">
        <f>VLOOKUP(C87,Lists!$C$3:$E$300,3,FALSE)</f>
        <v>Africa</v>
      </c>
      <c r="V87" s="140">
        <v>45614</v>
      </c>
    </row>
    <row r="88" spans="1:22" x14ac:dyDescent="0.35">
      <c r="A88" s="64" t="str">
        <f>'Crisis Indicator Data'!A86</f>
        <v xml:space="preserve">2025 Cyclone season </v>
      </c>
      <c r="B88" s="55" t="str">
        <f>Lists!G86</f>
        <v xml:space="preserve">2025 Cyclone season </v>
      </c>
      <c r="C88" s="64" t="str">
        <f>'Crisis Indicator Data'!C86</f>
        <v>MOZ013</v>
      </c>
      <c r="D88" s="64" t="str">
        <f>'Crisis Indicator Data'!D86</f>
        <v>Mozambique</v>
      </c>
      <c r="E88" s="64" t="str">
        <f>'Crisis Indicator Data'!E86</f>
        <v>MOZ</v>
      </c>
      <c r="F88" s="64" t="str">
        <f>'Crisis Indicator Data'!B86</f>
        <v>Cyclone</v>
      </c>
      <c r="G88" s="52">
        <f t="shared" si="10"/>
        <v>2.7</v>
      </c>
      <c r="H88" s="65">
        <f t="shared" si="11"/>
        <v>3</v>
      </c>
      <c r="I88" s="131" t="str">
        <f t="shared" si="12"/>
        <v>Medium</v>
      </c>
      <c r="J88" s="133" t="str">
        <f>INDEX(Trends!$D$3:$D$404,MATCH(C88,Trends!$C$3:$C$404,0))</f>
        <v>-</v>
      </c>
      <c r="K88" s="123" t="str">
        <f>IF(Reliability!B86="x","x",(IF(ROUNDUP(Reliability!B86,0)=1,"Very High",IF(ROUNDUP(Reliability!B86,0)=2,"High",IF(ROUNDUP(Reliability!B86,0)=3,"Medium",IF(ROUNDUP(Reliability!B86,0)=4,"Low","Very Low"))))))</f>
        <v>Very High</v>
      </c>
      <c r="L88" s="54">
        <f t="shared" si="13"/>
        <v>3.2</v>
      </c>
      <c r="M88" s="66">
        <f>'Impact of the crisis'!N89</f>
        <v>3.5</v>
      </c>
      <c r="N88" s="66">
        <f>'Impact of the crisis'!AB89</f>
        <v>3</v>
      </c>
      <c r="O88" s="54">
        <f>'Conditions of people affected'!R89</f>
        <v>2</v>
      </c>
      <c r="P88" s="66">
        <f>'Conditions of people affected'!K89</f>
        <v>3</v>
      </c>
      <c r="Q88" s="66">
        <f>'Conditions of people affected'!Q89</f>
        <v>1</v>
      </c>
      <c r="R88" s="53">
        <f t="shared" si="14"/>
        <v>3.4</v>
      </c>
      <c r="S88" s="53">
        <f>'Complexity of the crisis'!X89</f>
        <v>3.2</v>
      </c>
      <c r="T88" s="53">
        <f>'Complexity of the crisis'!AN89</f>
        <v>3.5</v>
      </c>
      <c r="U88" s="139" t="str">
        <f>VLOOKUP(C88,Lists!$C$3:$E$300,3,FALSE)</f>
        <v>Africa</v>
      </c>
      <c r="V88" s="140">
        <v>45716</v>
      </c>
    </row>
    <row r="89" spans="1:22" x14ac:dyDescent="0.35">
      <c r="A89" s="64" t="str">
        <f>'Crisis Indicator Data'!A87</f>
        <v>Refugees from Mali in Mauritania</v>
      </c>
      <c r="B89" s="55" t="str">
        <f>Lists!G87</f>
        <v>Malian refugees</v>
      </c>
      <c r="C89" s="64" t="str">
        <f>'Crisis Indicator Data'!C87</f>
        <v>MRT002</v>
      </c>
      <c r="D89" s="64" t="str">
        <f>'Crisis Indicator Data'!D87</f>
        <v>Mauritania</v>
      </c>
      <c r="E89" s="64" t="str">
        <f>'Crisis Indicator Data'!E87</f>
        <v>MRT</v>
      </c>
      <c r="F89" s="64" t="str">
        <f>'Crisis Indicator Data'!B87</f>
        <v>Displacement</v>
      </c>
      <c r="G89" s="52">
        <f t="shared" si="10"/>
        <v>2.2000000000000002</v>
      </c>
      <c r="H89" s="65">
        <f t="shared" si="11"/>
        <v>3</v>
      </c>
      <c r="I89" s="131" t="str">
        <f t="shared" si="12"/>
        <v>Medium</v>
      </c>
      <c r="J89" s="133" t="str">
        <f>INDEX(Trends!$D$3:$D$404,MATCH(C89,Trends!$C$3:$C$404,0))</f>
        <v>Stable</v>
      </c>
      <c r="K89" s="123" t="str">
        <f>IF(Reliability!B87="x","x",(IF(ROUNDUP(Reliability!B87,0)=1,"Very High",IF(ROUNDUP(Reliability!B87,0)=2,"High",IF(ROUNDUP(Reliability!B87,0)=3,"Medium",IF(ROUNDUP(Reliability!B87,0)=4,"Low","Very Low"))))))</f>
        <v>Very High</v>
      </c>
      <c r="L89" s="54">
        <f t="shared" si="13"/>
        <v>1.8</v>
      </c>
      <c r="M89" s="66">
        <f>'Impact of the crisis'!N90</f>
        <v>2</v>
      </c>
      <c r="N89" s="66">
        <f>'Impact of the crisis'!AB90</f>
        <v>1.7</v>
      </c>
      <c r="O89" s="54">
        <f>'Conditions of people affected'!R90</f>
        <v>2.5</v>
      </c>
      <c r="P89" s="66">
        <f>'Conditions of people affected'!K90</f>
        <v>2</v>
      </c>
      <c r="Q89" s="66">
        <f>'Conditions of people affected'!Q90</f>
        <v>3</v>
      </c>
      <c r="R89" s="53">
        <f t="shared" si="14"/>
        <v>2</v>
      </c>
      <c r="S89" s="53">
        <f>'Complexity of the crisis'!X90</f>
        <v>2.4</v>
      </c>
      <c r="T89" s="53">
        <f>'Complexity of the crisis'!AN90</f>
        <v>1.5</v>
      </c>
      <c r="U89" s="139" t="str">
        <f>VLOOKUP(C89,Lists!$C$3:$E$300,3,FALSE)</f>
        <v>Africa</v>
      </c>
      <c r="V89" s="140">
        <v>45705</v>
      </c>
    </row>
    <row r="90" spans="1:22" x14ac:dyDescent="0.35">
      <c r="A90" s="64" t="str">
        <f>'Crisis Indicator Data'!A88</f>
        <v>Food Security in Mauritania</v>
      </c>
      <c r="B90" s="55" t="str">
        <f>Lists!G88</f>
        <v>Food security</v>
      </c>
      <c r="C90" s="64" t="str">
        <f>'Crisis Indicator Data'!C88</f>
        <v>MRT003</v>
      </c>
      <c r="D90" s="64" t="str">
        <f>'Crisis Indicator Data'!D88</f>
        <v>Mauritania</v>
      </c>
      <c r="E90" s="64" t="str">
        <f>'Crisis Indicator Data'!E88</f>
        <v>MRT</v>
      </c>
      <c r="F90" s="64" t="str">
        <f>'Crisis Indicator Data'!B88</f>
        <v>Drought,Floods</v>
      </c>
      <c r="G90" s="52">
        <f t="shared" si="10"/>
        <v>2.6</v>
      </c>
      <c r="H90" s="65">
        <f t="shared" si="11"/>
        <v>3</v>
      </c>
      <c r="I90" s="131" t="str">
        <f t="shared" si="12"/>
        <v>Medium</v>
      </c>
      <c r="J90" s="133" t="str">
        <f>INDEX(Trends!$D$3:$D$404,MATCH(C90,Trends!$C$3:$C$404,0))</f>
        <v>Stable</v>
      </c>
      <c r="K90" s="123" t="str">
        <f>IF(Reliability!B88="x","x",(IF(ROUNDUP(Reliability!B88,0)=1,"Very High",IF(ROUNDUP(Reliability!B88,0)=2,"High",IF(ROUNDUP(Reliability!B88,0)=3,"Medium",IF(ROUNDUP(Reliability!B88,0)=4,"Low","Very Low"))))))</f>
        <v>Very High</v>
      </c>
      <c r="L90" s="54">
        <f t="shared" si="13"/>
        <v>2.6</v>
      </c>
      <c r="M90" s="66">
        <f>'Impact of the crisis'!N91</f>
        <v>4.3</v>
      </c>
      <c r="N90" s="66">
        <f>'Impact of the crisis'!AB91</f>
        <v>1.2</v>
      </c>
      <c r="O90" s="54">
        <f>'Conditions of people affected'!R91</f>
        <v>2.8</v>
      </c>
      <c r="P90" s="66">
        <f>'Conditions of people affected'!K91</f>
        <v>2.6</v>
      </c>
      <c r="Q90" s="66">
        <f>'Conditions of people affected'!Q91</f>
        <v>3</v>
      </c>
      <c r="R90" s="53">
        <f t="shared" si="14"/>
        <v>2.2000000000000002</v>
      </c>
      <c r="S90" s="53">
        <f>'Complexity of the crisis'!X91</f>
        <v>2.4</v>
      </c>
      <c r="T90" s="53">
        <f>'Complexity of the crisis'!AN91</f>
        <v>2</v>
      </c>
      <c r="U90" s="139" t="str">
        <f>VLOOKUP(C90,Lists!$C$3:$E$300,3,FALSE)</f>
        <v>Africa</v>
      </c>
      <c r="V90" s="140">
        <v>45705</v>
      </c>
    </row>
    <row r="91" spans="1:22" x14ac:dyDescent="0.35">
      <c r="A91" s="64" t="str">
        <f>'Crisis Indicator Data'!A89</f>
        <v>Complex crisis in Malawi</v>
      </c>
      <c r="B91" s="55" t="str">
        <f>Lists!G89</f>
        <v>Complex</v>
      </c>
      <c r="C91" s="64" t="str">
        <f>'Crisis Indicator Data'!C89</f>
        <v>MWI002</v>
      </c>
      <c r="D91" s="64" t="str">
        <f>'Crisis Indicator Data'!D89</f>
        <v>Malawi</v>
      </c>
      <c r="E91" s="64" t="str">
        <f>'Crisis Indicator Data'!E89</f>
        <v>MWI</v>
      </c>
      <c r="F91" s="64" t="str">
        <f>'Crisis Indicator Data'!B89</f>
        <v>Drought,Socio-political,Cyclone</v>
      </c>
      <c r="G91" s="52">
        <f t="shared" si="10"/>
        <v>3.4</v>
      </c>
      <c r="H91" s="65">
        <f t="shared" si="11"/>
        <v>4</v>
      </c>
      <c r="I91" s="131" t="str">
        <f t="shared" si="12"/>
        <v>High</v>
      </c>
      <c r="J91" s="133" t="str">
        <f>INDEX(Trends!$D$3:$D$404,MATCH(C91,Trends!$C$3:$C$404,0))</f>
        <v>Decreasing</v>
      </c>
      <c r="K91" s="123" t="str">
        <f>IF(Reliability!B89="x","x",(IF(ROUNDUP(Reliability!B89,0)=1,"Very High",IF(ROUNDUP(Reliability!B89,0)=2,"High",IF(ROUNDUP(Reliability!B89,0)=3,"Medium",IF(ROUNDUP(Reliability!B89,0)=4,"Low","Very Low"))))))</f>
        <v>Very High</v>
      </c>
      <c r="L91" s="54">
        <f t="shared" si="13"/>
        <v>3.9</v>
      </c>
      <c r="M91" s="66">
        <f>'Impact of the crisis'!N92</f>
        <v>4.5</v>
      </c>
      <c r="N91" s="66">
        <f>'Impact of the crisis'!AB92</f>
        <v>3.5</v>
      </c>
      <c r="O91" s="54">
        <f>'Conditions of people affected'!R92</f>
        <v>3.95</v>
      </c>
      <c r="P91" s="66">
        <f>'Conditions of people affected'!K92</f>
        <v>4.9000000000000004</v>
      </c>
      <c r="Q91" s="66">
        <f>'Conditions of people affected'!Q92</f>
        <v>3</v>
      </c>
      <c r="R91" s="53">
        <f t="shared" si="14"/>
        <v>2.2000000000000002</v>
      </c>
      <c r="S91" s="53">
        <f>'Complexity of the crisis'!X92</f>
        <v>2.2999999999999998</v>
      </c>
      <c r="T91" s="53">
        <f>'Complexity of the crisis'!AN92</f>
        <v>2</v>
      </c>
      <c r="U91" s="139" t="str">
        <f>VLOOKUP(C91,Lists!$C$3:$E$300,3,FALSE)</f>
        <v>Africa</v>
      </c>
      <c r="V91" s="140">
        <v>45715</v>
      </c>
    </row>
    <row r="92" spans="1:22" x14ac:dyDescent="0.35">
      <c r="A92" s="64" t="str">
        <f>'Crisis Indicator Data'!A90</f>
        <v>International Refugees in Malaysia</v>
      </c>
      <c r="B92" s="55" t="str">
        <f>Lists!G90</f>
        <v>International Refugees</v>
      </c>
      <c r="C92" s="64" t="str">
        <f>'Crisis Indicator Data'!C90</f>
        <v>MYS001</v>
      </c>
      <c r="D92" s="64" t="str">
        <f>'Crisis Indicator Data'!D90</f>
        <v>Malaysia</v>
      </c>
      <c r="E92" s="64" t="str">
        <f>'Crisis Indicator Data'!E90</f>
        <v>MYS</v>
      </c>
      <c r="F92" s="64" t="str">
        <f>'Crisis Indicator Data'!B90</f>
        <v>Displacement</v>
      </c>
      <c r="G92" s="52">
        <f t="shared" si="10"/>
        <v>1.7</v>
      </c>
      <c r="H92" s="65">
        <f t="shared" si="11"/>
        <v>2</v>
      </c>
      <c r="I92" s="131" t="str">
        <f t="shared" si="12"/>
        <v>Low</v>
      </c>
      <c r="J92" s="133" t="str">
        <f>INDEX(Trends!$D$3:$D$404,MATCH(C92,Trends!$C$3:$C$404,0))</f>
        <v>Decreasing</v>
      </c>
      <c r="K92" s="123" t="str">
        <f>IF(Reliability!B90="x","x",(IF(ROUNDUP(Reliability!B90,0)=1,"Very High",IF(ROUNDUP(Reliability!B90,0)=2,"High",IF(ROUNDUP(Reliability!B90,0)=3,"Medium",IF(ROUNDUP(Reliability!B90,0)=4,"Low","Very Low"))))))</f>
        <v>Very High</v>
      </c>
      <c r="L92" s="54">
        <f t="shared" si="13"/>
        <v>1.8</v>
      </c>
      <c r="M92" s="66">
        <f>'Impact of the crisis'!N93</f>
        <v>1.8</v>
      </c>
      <c r="N92" s="66">
        <f>'Impact of the crisis'!AB93</f>
        <v>1.8</v>
      </c>
      <c r="O92" s="54">
        <f>'Conditions of people affected'!R93</f>
        <v>1.55</v>
      </c>
      <c r="P92" s="66">
        <f>'Conditions of people affected'!K93</f>
        <v>2.1</v>
      </c>
      <c r="Q92" s="66">
        <f>'Conditions of people affected'!Q93</f>
        <v>1</v>
      </c>
      <c r="R92" s="53">
        <f t="shared" si="14"/>
        <v>1.9</v>
      </c>
      <c r="S92" s="53">
        <f>'Complexity of the crisis'!X93</f>
        <v>1.7</v>
      </c>
      <c r="T92" s="53">
        <f>'Complexity of the crisis'!AN93</f>
        <v>2</v>
      </c>
      <c r="U92" s="139" t="str">
        <f>VLOOKUP(C92,Lists!$C$3:$E$300,3,FALSE)</f>
        <v>Asia</v>
      </c>
      <c r="V92" s="140">
        <v>45713</v>
      </c>
    </row>
    <row r="93" spans="1:22" x14ac:dyDescent="0.35">
      <c r="A93" s="64" t="str">
        <f>'Crisis Indicator Data'!A91</f>
        <v>Food Security Crisis in Namibia</v>
      </c>
      <c r="B93" s="55" t="str">
        <f>Lists!G91</f>
        <v>Food Security Crisis</v>
      </c>
      <c r="C93" s="64" t="str">
        <f>'Crisis Indicator Data'!C91</f>
        <v>NAM002</v>
      </c>
      <c r="D93" s="64" t="str">
        <f>'Crisis Indicator Data'!D91</f>
        <v>Namibia</v>
      </c>
      <c r="E93" s="64" t="str">
        <f>'Crisis Indicator Data'!E91</f>
        <v>NAM</v>
      </c>
      <c r="F93" s="64" t="str">
        <f>'Crisis Indicator Data'!B91</f>
        <v>Drought</v>
      </c>
      <c r="G93" s="52">
        <f t="shared" si="10"/>
        <v>2.6</v>
      </c>
      <c r="H93" s="65">
        <f t="shared" si="11"/>
        <v>3</v>
      </c>
      <c r="I93" s="131" t="str">
        <f t="shared" si="12"/>
        <v>Medium</v>
      </c>
      <c r="J93" s="133" t="str">
        <f>INDEX(Trends!$D$3:$D$404,MATCH(C93,Trends!$C$3:$C$404,0))</f>
        <v>Stable</v>
      </c>
      <c r="K93" s="123" t="str">
        <f>IF(Reliability!B91="x","x",(IF(ROUNDUP(Reliability!B91,0)=1,"Very High",IF(ROUNDUP(Reliability!B91,0)=2,"High",IF(ROUNDUP(Reliability!B91,0)=3,"Medium",IF(ROUNDUP(Reliability!B91,0)=4,"Low","Very Low"))))))</f>
        <v>Medium</v>
      </c>
      <c r="L93" s="54">
        <f t="shared" si="13"/>
        <v>2.9</v>
      </c>
      <c r="M93" s="66">
        <f>'Impact of the crisis'!N94</f>
        <v>4.3</v>
      </c>
      <c r="N93" s="66">
        <f>'Impact of the crisis'!AB94</f>
        <v>1.9</v>
      </c>
      <c r="O93" s="54">
        <f>'Conditions of people affected'!R94</f>
        <v>3.25</v>
      </c>
      <c r="P93" s="66">
        <f>'Conditions of people affected'!K94</f>
        <v>3.5</v>
      </c>
      <c r="Q93" s="66">
        <f>'Conditions of people affected'!Q94</f>
        <v>3</v>
      </c>
      <c r="R93" s="53">
        <f t="shared" si="14"/>
        <v>1.3</v>
      </c>
      <c r="S93" s="53">
        <f>'Complexity of the crisis'!X94</f>
        <v>1.5</v>
      </c>
      <c r="T93" s="53">
        <f>'Complexity of the crisis'!AN94</f>
        <v>1</v>
      </c>
      <c r="U93" s="139" t="str">
        <f>VLOOKUP(C93,Lists!$C$3:$E$300,3,FALSE)</f>
        <v>Africa</v>
      </c>
      <c r="V93" s="140">
        <v>45715</v>
      </c>
    </row>
    <row r="94" spans="1:22" x14ac:dyDescent="0.35">
      <c r="A94" s="64" t="str">
        <f>'Crisis Indicator Data'!A92</f>
        <v>Lake Chad basin crisis in Niger</v>
      </c>
      <c r="B94" s="55" t="str">
        <f>Lists!G92</f>
        <v>Lake Chad basin crisis</v>
      </c>
      <c r="C94" s="64" t="str">
        <f>'Crisis Indicator Data'!C92</f>
        <v>NER002</v>
      </c>
      <c r="D94" s="64" t="str">
        <f>'Crisis Indicator Data'!D92</f>
        <v>Niger</v>
      </c>
      <c r="E94" s="64" t="str">
        <f>'Crisis Indicator Data'!E92</f>
        <v>NER</v>
      </c>
      <c r="F94" s="64" t="str">
        <f>'Crisis Indicator Data'!B92</f>
        <v>Conflict</v>
      </c>
      <c r="G94" s="52">
        <f t="shared" si="10"/>
        <v>3.3</v>
      </c>
      <c r="H94" s="65">
        <f t="shared" si="11"/>
        <v>4</v>
      </c>
      <c r="I94" s="131" t="str">
        <f t="shared" si="12"/>
        <v>High</v>
      </c>
      <c r="J94" s="133" t="str">
        <f>INDEX(Trends!$D$3:$D$404,MATCH(C94,Trends!$C$3:$C$404,0))</f>
        <v>Stable</v>
      </c>
      <c r="K94" s="123" t="str">
        <f>IF(Reliability!B92="x","x",(IF(ROUNDUP(Reliability!B92,0)=1,"Very High",IF(ROUNDUP(Reliability!B92,0)=2,"High",IF(ROUNDUP(Reliability!B92,0)=3,"Medium",IF(ROUNDUP(Reliability!B92,0)=4,"Low","Very Low"))))))</f>
        <v>Very High</v>
      </c>
      <c r="L94" s="54">
        <f t="shared" si="13"/>
        <v>3.1</v>
      </c>
      <c r="M94" s="66">
        <f>'Impact of the crisis'!N95</f>
        <v>1.2</v>
      </c>
      <c r="N94" s="66">
        <f>'Impact of the crisis'!AB95</f>
        <v>3.8</v>
      </c>
      <c r="O94" s="54">
        <f>'Conditions of people affected'!R95</f>
        <v>3.6</v>
      </c>
      <c r="P94" s="66">
        <f>'Conditions of people affected'!K95</f>
        <v>3.2</v>
      </c>
      <c r="Q94" s="66">
        <f>'Conditions of people affected'!Q95</f>
        <v>4</v>
      </c>
      <c r="R94" s="53">
        <f t="shared" si="14"/>
        <v>3</v>
      </c>
      <c r="S94" s="53">
        <f>'Complexity of the crisis'!X95</f>
        <v>2.9</v>
      </c>
      <c r="T94" s="53">
        <f>'Complexity of the crisis'!AN95</f>
        <v>3</v>
      </c>
      <c r="U94" s="139" t="str">
        <f>VLOOKUP(C94,Lists!$C$3:$E$300,3,FALSE)</f>
        <v>Africa</v>
      </c>
      <c r="V94" s="140">
        <v>45716</v>
      </c>
    </row>
    <row r="95" spans="1:22" x14ac:dyDescent="0.35">
      <c r="A95" s="64" t="str">
        <f>'Crisis Indicator Data'!A93</f>
        <v>Mali/Burkina Faso conflict</v>
      </c>
      <c r="B95" s="55" t="str">
        <f>Lists!G93</f>
        <v xml:space="preserve">Cross-border violence </v>
      </c>
      <c r="C95" s="64" t="str">
        <f>'Crisis Indicator Data'!C93</f>
        <v>NER003</v>
      </c>
      <c r="D95" s="64" t="str">
        <f>'Crisis Indicator Data'!D93</f>
        <v>Niger</v>
      </c>
      <c r="E95" s="64" t="str">
        <f>'Crisis Indicator Data'!E93</f>
        <v>NER</v>
      </c>
      <c r="F95" s="64" t="str">
        <f>'Crisis Indicator Data'!B93</f>
        <v>Conflict</v>
      </c>
      <c r="G95" s="52">
        <f t="shared" si="10"/>
        <v>3.3</v>
      </c>
      <c r="H95" s="65">
        <f t="shared" si="11"/>
        <v>4</v>
      </c>
      <c r="I95" s="131" t="str">
        <f t="shared" si="12"/>
        <v>High</v>
      </c>
      <c r="J95" s="133" t="str">
        <f>INDEX(Trends!$D$3:$D$404,MATCH(C95,Trends!$C$3:$C$404,0))</f>
        <v>Decreasing</v>
      </c>
      <c r="K95" s="123" t="str">
        <f>IF(Reliability!B93="x","x",(IF(ROUNDUP(Reliability!B93,0)=1,"Very High",IF(ROUNDUP(Reliability!B93,0)=2,"High",IF(ROUNDUP(Reliability!B93,0)=3,"Medium",IF(ROUNDUP(Reliability!B93,0)=4,"Low","Very Low"))))))</f>
        <v>Very High</v>
      </c>
      <c r="L95" s="54">
        <f t="shared" si="13"/>
        <v>3.5</v>
      </c>
      <c r="M95" s="66">
        <f>'Impact of the crisis'!N96</f>
        <v>2.4</v>
      </c>
      <c r="N95" s="66">
        <f>'Impact of the crisis'!AB96</f>
        <v>3.9</v>
      </c>
      <c r="O95" s="54">
        <f>'Conditions of people affected'!R96</f>
        <v>3.4</v>
      </c>
      <c r="P95" s="66">
        <f>'Conditions of people affected'!K96</f>
        <v>3.8</v>
      </c>
      <c r="Q95" s="66">
        <f>'Conditions of people affected'!Q96</f>
        <v>3</v>
      </c>
      <c r="R95" s="53">
        <f t="shared" si="14"/>
        <v>3</v>
      </c>
      <c r="S95" s="53">
        <f>'Complexity of the crisis'!X96</f>
        <v>2.9</v>
      </c>
      <c r="T95" s="53">
        <f>'Complexity of the crisis'!AN96</f>
        <v>3</v>
      </c>
      <c r="U95" s="139" t="str">
        <f>VLOOKUP(C95,Lists!$C$3:$E$300,3,FALSE)</f>
        <v>Africa</v>
      </c>
      <c r="V95" s="140">
        <v>45716</v>
      </c>
    </row>
    <row r="96" spans="1:22" x14ac:dyDescent="0.35">
      <c r="A96" s="64" t="str">
        <f>'Crisis Indicator Data'!A94</f>
        <v>Nigerian Refugees</v>
      </c>
      <c r="B96" s="55" t="str">
        <f>Lists!G94</f>
        <v>Nigerian Refugees</v>
      </c>
      <c r="C96" s="64" t="str">
        <f>'Crisis Indicator Data'!C94</f>
        <v>NER004</v>
      </c>
      <c r="D96" s="64" t="str">
        <f>'Crisis Indicator Data'!D94</f>
        <v>Niger</v>
      </c>
      <c r="E96" s="64" t="str">
        <f>'Crisis Indicator Data'!E94</f>
        <v>NER</v>
      </c>
      <c r="F96" s="64" t="str">
        <f>'Crisis Indicator Data'!B94</f>
        <v>Displacement</v>
      </c>
      <c r="G96" s="52">
        <f t="shared" si="10"/>
        <v>3.1</v>
      </c>
      <c r="H96" s="65">
        <f t="shared" si="11"/>
        <v>4</v>
      </c>
      <c r="I96" s="131" t="str">
        <f t="shared" si="12"/>
        <v>High</v>
      </c>
      <c r="J96" s="133" t="str">
        <f>INDEX(Trends!$D$3:$D$404,MATCH(C96,Trends!$C$3:$C$404,0))</f>
        <v>Increasing</v>
      </c>
      <c r="K96" s="123" t="str">
        <f>IF(Reliability!B94="x","x",(IF(ROUNDUP(Reliability!B94,0)=1,"Very High",IF(ROUNDUP(Reliability!B94,0)=2,"High",IF(ROUNDUP(Reliability!B94,0)=3,"Medium",IF(ROUNDUP(Reliability!B94,0)=4,"Low","Very Low"))))))</f>
        <v>Very High</v>
      </c>
      <c r="L96" s="54">
        <f t="shared" si="13"/>
        <v>1.9</v>
      </c>
      <c r="M96" s="66">
        <f>'Impact of the crisis'!N97</f>
        <v>1.5</v>
      </c>
      <c r="N96" s="66">
        <f>'Impact of the crisis'!AB97</f>
        <v>2.1</v>
      </c>
      <c r="O96" s="54">
        <f>'Conditions of people affected'!R97</f>
        <v>3.6</v>
      </c>
      <c r="P96" s="66">
        <f>'Conditions of people affected'!K97</f>
        <v>3.2</v>
      </c>
      <c r="Q96" s="66">
        <f>'Conditions of people affected'!Q97</f>
        <v>4</v>
      </c>
      <c r="R96" s="53">
        <f t="shared" si="14"/>
        <v>3</v>
      </c>
      <c r="S96" s="53">
        <f>'Complexity of the crisis'!X97</f>
        <v>2.9</v>
      </c>
      <c r="T96" s="53">
        <f>'Complexity of the crisis'!AN97</f>
        <v>3</v>
      </c>
      <c r="U96" s="139" t="str">
        <f>VLOOKUP(C96,Lists!$C$3:$E$300,3,FALSE)</f>
        <v>Africa</v>
      </c>
      <c r="V96" s="140">
        <v>45716</v>
      </c>
    </row>
    <row r="97" spans="1:22" x14ac:dyDescent="0.35">
      <c r="A97" s="64" t="str">
        <f>'Crisis Indicator Data'!A95</f>
        <v>Complex crisis in Niger</v>
      </c>
      <c r="B97" s="55" t="str">
        <f>Lists!G95</f>
        <v>Complex crisis</v>
      </c>
      <c r="C97" s="64" t="str">
        <f>'Crisis Indicator Data'!C95</f>
        <v>NER006</v>
      </c>
      <c r="D97" s="64" t="str">
        <f>'Crisis Indicator Data'!D95</f>
        <v>Niger</v>
      </c>
      <c r="E97" s="64" t="str">
        <f>'Crisis Indicator Data'!E95</f>
        <v>NER</v>
      </c>
      <c r="F97" s="64" t="str">
        <f>'Crisis Indicator Data'!B95</f>
        <v>Conflict,Displacement,Drought,Floods,Food Security,Violence</v>
      </c>
      <c r="G97" s="52">
        <f t="shared" si="10"/>
        <v>3.6</v>
      </c>
      <c r="H97" s="65">
        <f t="shared" si="11"/>
        <v>4</v>
      </c>
      <c r="I97" s="131" t="str">
        <f t="shared" si="12"/>
        <v>High</v>
      </c>
      <c r="J97" s="133" t="str">
        <f>INDEX(Trends!$D$3:$D$404,MATCH(C97,Trends!$C$3:$C$404,0))</f>
        <v>Increasing</v>
      </c>
      <c r="K97" s="123" t="str">
        <f>IF(Reliability!B95="x","x",(IF(ROUNDUP(Reliability!B95,0)=1,"Very High",IF(ROUNDUP(Reliability!B95,0)=2,"High",IF(ROUNDUP(Reliability!B95,0)=3,"Medium",IF(ROUNDUP(Reliability!B95,0)=4,"Low","Very Low"))))))</f>
        <v>High</v>
      </c>
      <c r="L97" s="54">
        <f t="shared" si="13"/>
        <v>4.0999999999999996</v>
      </c>
      <c r="M97" s="66">
        <f>'Impact of the crisis'!N98</f>
        <v>4.9000000000000004</v>
      </c>
      <c r="N97" s="66">
        <f>'Impact of the crisis'!AB98</f>
        <v>3.5</v>
      </c>
      <c r="O97" s="54">
        <f>'Conditions of people affected'!R98</f>
        <v>3.7</v>
      </c>
      <c r="P97" s="66">
        <f>'Conditions of people affected'!K98</f>
        <v>4.4000000000000004</v>
      </c>
      <c r="Q97" s="66">
        <f>'Conditions of people affected'!Q98</f>
        <v>3</v>
      </c>
      <c r="R97" s="53">
        <f t="shared" si="14"/>
        <v>3.2</v>
      </c>
      <c r="S97" s="53">
        <f>'Complexity of the crisis'!X98</f>
        <v>2.9</v>
      </c>
      <c r="T97" s="53">
        <f>'Complexity of the crisis'!AN98</f>
        <v>3.5</v>
      </c>
      <c r="U97" s="139" t="str">
        <f>VLOOKUP(C97,Lists!$C$3:$E$300,3,FALSE)</f>
        <v>Africa</v>
      </c>
      <c r="V97" s="140">
        <v>45614</v>
      </c>
    </row>
    <row r="98" spans="1:22" x14ac:dyDescent="0.35">
      <c r="A98" s="64" t="str">
        <f>'Crisis Indicator Data'!A96</f>
        <v>Complex crisis in Nigeria</v>
      </c>
      <c r="B98" s="55" t="str">
        <f>Lists!G96</f>
        <v>Complex crisis</v>
      </c>
      <c r="C98" s="64" t="str">
        <f>'Crisis Indicator Data'!C96</f>
        <v>NGA001</v>
      </c>
      <c r="D98" s="64" t="str">
        <f>'Crisis Indicator Data'!D96</f>
        <v>Nigeria</v>
      </c>
      <c r="E98" s="64" t="str">
        <f>'Crisis Indicator Data'!E96</f>
        <v>NGA</v>
      </c>
      <c r="F98" s="64" t="str">
        <f>'Crisis Indicator Data'!B96</f>
        <v>Conflict,Displacement,Violence,Floods</v>
      </c>
      <c r="G98" s="52">
        <f t="shared" si="10"/>
        <v>4.0999999999999996</v>
      </c>
      <c r="H98" s="65">
        <f t="shared" si="11"/>
        <v>5</v>
      </c>
      <c r="I98" s="131" t="str">
        <f t="shared" si="12"/>
        <v>Very High</v>
      </c>
      <c r="J98" s="133" t="str">
        <f>INDEX(Trends!$D$3:$D$404,MATCH(C98,Trends!$C$3:$C$404,0))</f>
        <v>Decreasing</v>
      </c>
      <c r="K98" s="123" t="str">
        <f>IF(Reliability!B96="x","x",(IF(ROUNDUP(Reliability!B96,0)=1,"Very High",IF(ROUNDUP(Reliability!B96,0)=2,"High",IF(ROUNDUP(Reliability!B96,0)=3,"Medium",IF(ROUNDUP(Reliability!B96,0)=4,"Low","Very Low"))))))</f>
        <v>Very High</v>
      </c>
      <c r="L98" s="54">
        <f t="shared" si="13"/>
        <v>4.0999999999999996</v>
      </c>
      <c r="M98" s="66">
        <f>'Impact of the crisis'!N99</f>
        <v>4.8</v>
      </c>
      <c r="N98" s="66">
        <f>'Impact of the crisis'!AB99</f>
        <v>3.7</v>
      </c>
      <c r="O98" s="54">
        <f>'Conditions of people affected'!R99</f>
        <v>4</v>
      </c>
      <c r="P98" s="66">
        <f>'Conditions of people affected'!K99</f>
        <v>5</v>
      </c>
      <c r="Q98" s="66">
        <f>'Conditions of people affected'!Q99</f>
        <v>3</v>
      </c>
      <c r="R98" s="53">
        <f t="shared" si="14"/>
        <v>4.0999999999999996</v>
      </c>
      <c r="S98" s="53">
        <f>'Complexity of the crisis'!X99</f>
        <v>3.5</v>
      </c>
      <c r="T98" s="53">
        <f>'Complexity of the crisis'!AN99</f>
        <v>4.5</v>
      </c>
      <c r="U98" s="139" t="str">
        <f>VLOOKUP(C98,Lists!$C$3:$E$300,3,FALSE)</f>
        <v>Africa</v>
      </c>
      <c r="V98" s="140">
        <v>45713</v>
      </c>
    </row>
    <row r="99" spans="1:22" x14ac:dyDescent="0.35">
      <c r="A99" s="64" t="str">
        <f>'Crisis Indicator Data'!A97</f>
        <v>Middle belt conflict</v>
      </c>
      <c r="B99" s="55" t="str">
        <f>Lists!G97</f>
        <v>Middle Belt</v>
      </c>
      <c r="C99" s="64" t="str">
        <f>'Crisis Indicator Data'!C97</f>
        <v>NGA003</v>
      </c>
      <c r="D99" s="64" t="str">
        <f>'Crisis Indicator Data'!D97</f>
        <v>Nigeria</v>
      </c>
      <c r="E99" s="64" t="str">
        <f>'Crisis Indicator Data'!E97</f>
        <v>NGA</v>
      </c>
      <c r="F99" s="64" t="str">
        <f>'Crisis Indicator Data'!B97</f>
        <v>Violence,Conflict</v>
      </c>
      <c r="G99" s="52">
        <f t="shared" si="10"/>
        <v>3.1</v>
      </c>
      <c r="H99" s="65">
        <f t="shared" si="11"/>
        <v>4</v>
      </c>
      <c r="I99" s="131" t="str">
        <f t="shared" si="12"/>
        <v>High</v>
      </c>
      <c r="J99" s="133" t="str">
        <f>INDEX(Trends!$D$3:$D$404,MATCH(C99,Trends!$C$3:$C$404,0))</f>
        <v>Decreasing</v>
      </c>
      <c r="K99" s="123" t="str">
        <f>IF(Reliability!B97="x","x",(IF(ROUNDUP(Reliability!B97,0)=1,"Very High",IF(ROUNDUP(Reliability!B97,0)=2,"High",IF(ROUNDUP(Reliability!B97,0)=3,"Medium",IF(ROUNDUP(Reliability!B97,0)=4,"Low","Very Low"))))))</f>
        <v>Very High</v>
      </c>
      <c r="L99" s="54">
        <f t="shared" si="13"/>
        <v>2.9</v>
      </c>
      <c r="M99" s="66">
        <f>'Impact of the crisis'!N100</f>
        <v>2.2999999999999998</v>
      </c>
      <c r="N99" s="66">
        <f>'Impact of the crisis'!AB100</f>
        <v>3.1</v>
      </c>
      <c r="O99" s="54">
        <f>'Conditions of people affected'!R100</f>
        <v>3.45</v>
      </c>
      <c r="P99" s="66">
        <f>'Conditions of people affected'!K100</f>
        <v>3.9</v>
      </c>
      <c r="Q99" s="66">
        <f>'Conditions of people affected'!Q100</f>
        <v>3</v>
      </c>
      <c r="R99" s="53">
        <f t="shared" si="14"/>
        <v>2.8</v>
      </c>
      <c r="S99" s="53">
        <f>'Complexity of the crisis'!X100</f>
        <v>3.5</v>
      </c>
      <c r="T99" s="53">
        <f>'Complexity of the crisis'!AN100</f>
        <v>2</v>
      </c>
      <c r="U99" s="139" t="str">
        <f>VLOOKUP(C99,Lists!$C$3:$E$300,3,FALSE)</f>
        <v>Africa</v>
      </c>
      <c r="V99" s="140">
        <v>45713</v>
      </c>
    </row>
    <row r="100" spans="1:22" x14ac:dyDescent="0.35">
      <c r="A100" s="64" t="str">
        <f>'Crisis Indicator Data'!A98</f>
        <v>Lake Chad basin crisis in Nigeria</v>
      </c>
      <c r="B100" s="55" t="str">
        <f>Lists!G98</f>
        <v>Lake Chad basin crisis</v>
      </c>
      <c r="C100" s="64" t="str">
        <f>'Crisis Indicator Data'!C98</f>
        <v>NGA004</v>
      </c>
      <c r="D100" s="64" t="str">
        <f>'Crisis Indicator Data'!D98</f>
        <v>Nigeria</v>
      </c>
      <c r="E100" s="64" t="str">
        <f>'Crisis Indicator Data'!E98</f>
        <v>NGA</v>
      </c>
      <c r="F100" s="64" t="str">
        <f>'Crisis Indicator Data'!B98</f>
        <v>Conflict,Displacement</v>
      </c>
      <c r="G100" s="52">
        <f t="shared" si="10"/>
        <v>4.2</v>
      </c>
      <c r="H100" s="65">
        <f t="shared" si="11"/>
        <v>5</v>
      </c>
      <c r="I100" s="131" t="str">
        <f t="shared" si="12"/>
        <v>Very High</v>
      </c>
      <c r="J100" s="133" t="str">
        <f>INDEX(Trends!$D$3:$D$404,MATCH(C100,Trends!$C$3:$C$404,0))</f>
        <v>Stable</v>
      </c>
      <c r="K100" s="123" t="str">
        <f>IF(Reliability!B98="x","x",(IF(ROUNDUP(Reliability!B98,0)=1,"Very High",IF(ROUNDUP(Reliability!B98,0)=2,"High",IF(ROUNDUP(Reliability!B98,0)=3,"Medium",IF(ROUNDUP(Reliability!B98,0)=4,"Low","Very Low"))))))</f>
        <v>Very High</v>
      </c>
      <c r="L100" s="54">
        <f t="shared" si="13"/>
        <v>4.2</v>
      </c>
      <c r="M100" s="66">
        <f>'Impact of the crisis'!N101</f>
        <v>2.2000000000000002</v>
      </c>
      <c r="N100" s="66">
        <f>'Impact of the crisis'!AB101</f>
        <v>4.8</v>
      </c>
      <c r="O100" s="54">
        <f>'Conditions of people affected'!R101</f>
        <v>4.4000000000000004</v>
      </c>
      <c r="P100" s="66">
        <f>'Conditions of people affected'!K101</f>
        <v>4.8</v>
      </c>
      <c r="Q100" s="66">
        <f>'Conditions of people affected'!Q101</f>
        <v>4</v>
      </c>
      <c r="R100" s="53">
        <f t="shared" si="14"/>
        <v>3.8</v>
      </c>
      <c r="S100" s="53">
        <f>'Complexity of the crisis'!X101</f>
        <v>3.5</v>
      </c>
      <c r="T100" s="53">
        <f>'Complexity of the crisis'!AN101</f>
        <v>4</v>
      </c>
      <c r="U100" s="139" t="str">
        <f>VLOOKUP(C100,Lists!$C$3:$E$300,3,FALSE)</f>
        <v>Africa</v>
      </c>
      <c r="V100" s="140">
        <v>45713</v>
      </c>
    </row>
    <row r="101" spans="1:22" x14ac:dyDescent="0.35">
      <c r="A101" s="64" t="str">
        <f>'Crisis Indicator Data'!A99</f>
        <v>Northwest Banditry</v>
      </c>
      <c r="B101" s="55" t="str">
        <f>Lists!G99</f>
        <v>Northwest Banditry</v>
      </c>
      <c r="C101" s="64" t="str">
        <f>'Crisis Indicator Data'!C99</f>
        <v>NGA007</v>
      </c>
      <c r="D101" s="64" t="str">
        <f>'Crisis Indicator Data'!D99</f>
        <v>Nigeria</v>
      </c>
      <c r="E101" s="64" t="str">
        <f>'Crisis Indicator Data'!E99</f>
        <v>NGA</v>
      </c>
      <c r="F101" s="64" t="str">
        <f>'Crisis Indicator Data'!B99</f>
        <v>Violence,Displacement</v>
      </c>
      <c r="G101" s="52">
        <f t="shared" ref="G101:G132" si="15">IF(OR(O101="x",L101="x"),"x",ROUND((5-GEOMEAN(((5-L101)/5*4+1),((5-O101)/5*4+1),((5-O101)/5*4+1)))/4*3.5+R101*0.3,1))</f>
        <v>3.5</v>
      </c>
      <c r="H101" s="65">
        <f t="shared" ref="H101:H132" si="16">IF(G101="x","x",ROUNDUP(G101,0))</f>
        <v>4</v>
      </c>
      <c r="I101" s="131" t="str">
        <f t="shared" ref="I101:I132" si="17">IF(O101="x","x",IF(L101="x","x",(IF(H101=5,"Very High",IF(H101=4,"High",IF(H101=3,"Medium",IF(H101=2,"Low","Very Low")))))))</f>
        <v>High</v>
      </c>
      <c r="J101" s="133" t="str">
        <f>INDEX(Trends!$D$3:$D$404,MATCH(C101,Trends!$C$3:$C$404,0))</f>
        <v>Decreasing</v>
      </c>
      <c r="K101" s="123" t="str">
        <f>IF(Reliability!B99="x","x",(IF(ROUNDUP(Reliability!B99,0)=1,"Very High",IF(ROUNDUP(Reliability!B99,0)=2,"High",IF(ROUNDUP(Reliability!B99,0)=3,"Medium",IF(ROUNDUP(Reliability!B99,0)=4,"Low","Very Low"))))))</f>
        <v>High</v>
      </c>
      <c r="L101" s="54">
        <f t="shared" ref="L101:L132" si="18">IF(OR(N101="x",M101="x"),"x",ROUND((5-GEOMEAN(((5-M101)/5*4+1),((5-N101)/5*4+1),((5-N101)/5*4+1)))/4*5,1))</f>
        <v>3.4</v>
      </c>
      <c r="M101" s="66">
        <f>'Impact of the crisis'!N102</f>
        <v>2.8</v>
      </c>
      <c r="N101" s="66">
        <f>'Impact of the crisis'!AB102</f>
        <v>3.7</v>
      </c>
      <c r="O101" s="54">
        <f>'Conditions of people affected'!R102</f>
        <v>3.9</v>
      </c>
      <c r="P101" s="66">
        <f>'Conditions of people affected'!K102</f>
        <v>4.8</v>
      </c>
      <c r="Q101" s="66">
        <f>'Conditions of people affected'!Q102</f>
        <v>3</v>
      </c>
      <c r="R101" s="53">
        <f t="shared" ref="R101:R132" si="19">IF(OR(T101="x",S101="x"),S101,ROUND((5-GEOMEAN(((5-S101)/5*4+1),((5-T101)/5*4+1)))/4*5,1))</f>
        <v>3</v>
      </c>
      <c r="S101" s="53">
        <f>'Complexity of the crisis'!X102</f>
        <v>3.5</v>
      </c>
      <c r="T101" s="53">
        <f>'Complexity of the crisis'!AN102</f>
        <v>2.5</v>
      </c>
      <c r="U101" s="139" t="str">
        <f>VLOOKUP(C101,Lists!$C$3:$E$300,3,FALSE)</f>
        <v>Africa</v>
      </c>
      <c r="V101" s="140">
        <v>45713</v>
      </c>
    </row>
    <row r="102" spans="1:22" x14ac:dyDescent="0.35">
      <c r="A102" s="64" t="str">
        <f>'Crisis Indicator Data'!A100</f>
        <v>Cameroonian Refugees in Nigeria</v>
      </c>
      <c r="B102" s="55" t="str">
        <f>Lists!G100</f>
        <v>Cameroonian Refugees</v>
      </c>
      <c r="C102" s="64" t="str">
        <f>'Crisis Indicator Data'!C100</f>
        <v>NGA008</v>
      </c>
      <c r="D102" s="64" t="str">
        <f>'Crisis Indicator Data'!D100</f>
        <v>Nigeria</v>
      </c>
      <c r="E102" s="64" t="str">
        <f>'Crisis Indicator Data'!E100</f>
        <v>NGA</v>
      </c>
      <c r="F102" s="64" t="str">
        <f>'Crisis Indicator Data'!B100</f>
        <v>Displacement</v>
      </c>
      <c r="G102" s="52">
        <f t="shared" si="15"/>
        <v>2.1</v>
      </c>
      <c r="H102" s="65">
        <f t="shared" si="16"/>
        <v>3</v>
      </c>
      <c r="I102" s="131" t="str">
        <f t="shared" si="17"/>
        <v>Medium</v>
      </c>
      <c r="J102" s="133" t="str">
        <f>INDEX(Trends!$D$3:$D$404,MATCH(C102,Trends!$C$3:$C$404,0))</f>
        <v>Stable</v>
      </c>
      <c r="K102" s="123" t="str">
        <f>IF(Reliability!B100="x","x",(IF(ROUNDUP(Reliability!B100,0)=1,"Very High",IF(ROUNDUP(Reliability!B100,0)=2,"High",IF(ROUNDUP(Reliability!B100,0)=3,"Medium",IF(ROUNDUP(Reliability!B100,0)=4,"Low","Very Low"))))))</f>
        <v>High</v>
      </c>
      <c r="L102" s="54">
        <f t="shared" si="18"/>
        <v>2.4</v>
      </c>
      <c r="M102" s="66">
        <f>'Impact of the crisis'!N103</f>
        <v>2</v>
      </c>
      <c r="N102" s="66">
        <f>'Impact of the crisis'!AB103</f>
        <v>2.6</v>
      </c>
      <c r="O102" s="54">
        <f>'Conditions of people affected'!R103</f>
        <v>1.35</v>
      </c>
      <c r="P102" s="66">
        <f>'Conditions of people affected'!K103</f>
        <v>1.7</v>
      </c>
      <c r="Q102" s="66">
        <f>'Conditions of people affected'!Q103</f>
        <v>1</v>
      </c>
      <c r="R102" s="53">
        <f t="shared" si="19"/>
        <v>3</v>
      </c>
      <c r="S102" s="53">
        <f>'Complexity of the crisis'!X103</f>
        <v>3.5</v>
      </c>
      <c r="T102" s="53">
        <f>'Complexity of the crisis'!AN103</f>
        <v>2.5</v>
      </c>
      <c r="U102" s="139" t="str">
        <f>VLOOKUP(C102,Lists!$C$3:$E$300,3,FALSE)</f>
        <v>Africa</v>
      </c>
      <c r="V102" s="140">
        <v>45713</v>
      </c>
    </row>
    <row r="103" spans="1:22" x14ac:dyDescent="0.35">
      <c r="A103" s="64" t="str">
        <f>'Crisis Indicator Data'!A101</f>
        <v>Socioeconomic crisis in Nicaragua</v>
      </c>
      <c r="B103" s="55" t="str">
        <f>Lists!G101</f>
        <v>Socioeconomic crisis</v>
      </c>
      <c r="C103" s="64" t="str">
        <f>'Crisis Indicator Data'!C101</f>
        <v>NIC001</v>
      </c>
      <c r="D103" s="64" t="str">
        <f>'Crisis Indicator Data'!D101</f>
        <v>Nicaragua</v>
      </c>
      <c r="E103" s="64" t="str">
        <f>'Crisis Indicator Data'!E101</f>
        <v>NIC</v>
      </c>
      <c r="F103" s="64" t="str">
        <f>'Crisis Indicator Data'!B101</f>
        <v>Socio-political</v>
      </c>
      <c r="G103" s="52" t="str">
        <f t="shared" si="15"/>
        <v>x</v>
      </c>
      <c r="H103" s="65" t="str">
        <f t="shared" si="16"/>
        <v>x</v>
      </c>
      <c r="I103" s="131" t="str">
        <f t="shared" si="17"/>
        <v>x</v>
      </c>
      <c r="J103" s="133" t="str">
        <f>INDEX(Trends!$D$3:$D$404,MATCH(C103,Trends!$C$3:$C$404,0))</f>
        <v>-</v>
      </c>
      <c r="K103" s="123" t="str">
        <f>IF(Reliability!B101="x","x",(IF(ROUNDUP(Reliability!B101,0)=1,"Very High",IF(ROUNDUP(Reliability!B101,0)=2,"High",IF(ROUNDUP(Reliability!B101,0)=3,"Medium",IF(ROUNDUP(Reliability!B101,0)=4,"Low","Very Low"))))))</f>
        <v>High</v>
      </c>
      <c r="L103" s="54">
        <f t="shared" si="18"/>
        <v>3.2</v>
      </c>
      <c r="M103" s="66">
        <f>'Impact of the crisis'!N104</f>
        <v>4</v>
      </c>
      <c r="N103" s="66">
        <f>'Impact of the crisis'!AB104</f>
        <v>2.7</v>
      </c>
      <c r="O103" s="54" t="str">
        <f>'Conditions of people affected'!R104</f>
        <v>x</v>
      </c>
      <c r="P103" s="66" t="str">
        <f>'Conditions of people affected'!K104</f>
        <v>x</v>
      </c>
      <c r="Q103" s="66" t="str">
        <f>'Conditions of people affected'!Q104</f>
        <v>x</v>
      </c>
      <c r="R103" s="53">
        <f t="shared" si="19"/>
        <v>1.9</v>
      </c>
      <c r="S103" s="53">
        <f>'Complexity of the crisis'!X104</f>
        <v>2.7</v>
      </c>
      <c r="T103" s="53">
        <f>'Complexity of the crisis'!AN104</f>
        <v>1</v>
      </c>
      <c r="U103" s="139" t="str">
        <f>VLOOKUP(C103,Lists!$C$3:$E$300,3,FALSE)</f>
        <v>Americas</v>
      </c>
      <c r="V103" s="140">
        <v>45659</v>
      </c>
    </row>
    <row r="104" spans="1:22" x14ac:dyDescent="0.35">
      <c r="A104" s="64" t="str">
        <f>'Crisis Indicator Data'!A102</f>
        <v>Complex crisis in Pakistan</v>
      </c>
      <c r="B104" s="55" t="str">
        <f>Lists!G102</f>
        <v>Complex crisis</v>
      </c>
      <c r="C104" s="64" t="str">
        <f>'Crisis Indicator Data'!C102</f>
        <v>PAK001</v>
      </c>
      <c r="D104" s="64" t="str">
        <f>'Crisis Indicator Data'!D102</f>
        <v>Pakistan</v>
      </c>
      <c r="E104" s="64" t="str">
        <f>'Crisis Indicator Data'!E102</f>
        <v>PAK</v>
      </c>
      <c r="F104" s="64" t="str">
        <f>'Crisis Indicator Data'!B102</f>
        <v>Displacement,Conflict</v>
      </c>
      <c r="G104" s="52">
        <f t="shared" si="15"/>
        <v>4</v>
      </c>
      <c r="H104" s="65">
        <f t="shared" si="16"/>
        <v>4</v>
      </c>
      <c r="I104" s="131" t="str">
        <f t="shared" si="17"/>
        <v>High</v>
      </c>
      <c r="J104" s="133" t="str">
        <f>INDEX(Trends!$D$3:$D$404,MATCH(C104,Trends!$C$3:$C$404,0))</f>
        <v>Increasing</v>
      </c>
      <c r="K104" s="123" t="str">
        <f>IF(Reliability!B102="x","x",(IF(ROUNDUP(Reliability!B102,0)=1,"Very High",IF(ROUNDUP(Reliability!B102,0)=2,"High",IF(ROUNDUP(Reliability!B102,0)=3,"Medium",IF(ROUNDUP(Reliability!B102,0)=4,"Low","Very Low"))))))</f>
        <v>Very High</v>
      </c>
      <c r="L104" s="54">
        <f t="shared" si="18"/>
        <v>4</v>
      </c>
      <c r="M104" s="66">
        <f>'Impact of the crisis'!N105</f>
        <v>5</v>
      </c>
      <c r="N104" s="66">
        <f>'Impact of the crisis'!AB105</f>
        <v>3.2</v>
      </c>
      <c r="O104" s="54">
        <f>'Conditions of people affected'!R105</f>
        <v>4</v>
      </c>
      <c r="P104" s="66">
        <f>'Conditions of people affected'!K105</f>
        <v>5</v>
      </c>
      <c r="Q104" s="66">
        <f>'Conditions of people affected'!Q105</f>
        <v>3</v>
      </c>
      <c r="R104" s="53">
        <f t="shared" si="19"/>
        <v>4.0999999999999996</v>
      </c>
      <c r="S104" s="53">
        <f>'Complexity of the crisis'!X105</f>
        <v>3.5</v>
      </c>
      <c r="T104" s="53">
        <f>'Complexity of the crisis'!AN105</f>
        <v>4.5</v>
      </c>
      <c r="U104" s="139" t="str">
        <f>VLOOKUP(C104,Lists!$C$3:$E$300,3,FALSE)</f>
        <v>Asia</v>
      </c>
      <c r="V104" s="140">
        <v>45713</v>
      </c>
    </row>
    <row r="105" spans="1:22" x14ac:dyDescent="0.35">
      <c r="A105" s="64" t="str">
        <f>'Crisis Indicator Data'!A103</f>
        <v>Kashmir conflict in Pakistan</v>
      </c>
      <c r="B105" s="55" t="str">
        <f>Lists!G103</f>
        <v>Kashmir conflict</v>
      </c>
      <c r="C105" s="64" t="str">
        <f>'Crisis Indicator Data'!C103</f>
        <v>PAK004</v>
      </c>
      <c r="D105" s="64" t="str">
        <f>'Crisis Indicator Data'!D103</f>
        <v>Pakistan</v>
      </c>
      <c r="E105" s="64" t="str">
        <f>'Crisis Indicator Data'!E103</f>
        <v>PAK</v>
      </c>
      <c r="F105" s="64" t="str">
        <f>'Crisis Indicator Data'!B103</f>
        <v>Conflict</v>
      </c>
      <c r="G105" s="52" t="str">
        <f t="shared" si="15"/>
        <v>x</v>
      </c>
      <c r="H105" s="65" t="str">
        <f t="shared" si="16"/>
        <v>x</v>
      </c>
      <c r="I105" s="131" t="str">
        <f t="shared" si="17"/>
        <v>x</v>
      </c>
      <c r="J105" s="133" t="str">
        <f>INDEX(Trends!$D$3:$D$404,MATCH(C105,Trends!$C$3:$C$404,0))</f>
        <v>-</v>
      </c>
      <c r="K105" s="123" t="str">
        <f>IF(Reliability!B103="x","x",(IF(ROUNDUP(Reliability!B103,0)=1,"Very High",IF(ROUNDUP(Reliability!B103,0)=2,"High",IF(ROUNDUP(Reliability!B103,0)=3,"Medium",IF(ROUNDUP(Reliability!B103,0)=4,"Low","Very Low"))))))</f>
        <v>Medium</v>
      </c>
      <c r="L105" s="54">
        <f t="shared" si="18"/>
        <v>0.4</v>
      </c>
      <c r="M105" s="66">
        <f>'Impact of the crisis'!N106</f>
        <v>1</v>
      </c>
      <c r="N105" s="66">
        <f>'Impact of the crisis'!AB106</f>
        <v>0</v>
      </c>
      <c r="O105" s="54" t="str">
        <f>'Conditions of people affected'!R106</f>
        <v>x</v>
      </c>
      <c r="P105" s="66" t="str">
        <f>'Conditions of people affected'!K106</f>
        <v>x</v>
      </c>
      <c r="Q105" s="66" t="str">
        <f>'Conditions of people affected'!Q106</f>
        <v>x</v>
      </c>
      <c r="R105" s="53">
        <f t="shared" si="19"/>
        <v>3</v>
      </c>
      <c r="S105" s="53">
        <f>'Complexity of the crisis'!X106</f>
        <v>3.5</v>
      </c>
      <c r="T105" s="53">
        <f>'Complexity of the crisis'!AN106</f>
        <v>2.5</v>
      </c>
      <c r="U105" s="139" t="str">
        <f>VLOOKUP(C105,Lists!$C$3:$E$300,3,FALSE)</f>
        <v>Asia</v>
      </c>
      <c r="V105" s="140">
        <v>45683</v>
      </c>
    </row>
    <row r="106" spans="1:22" x14ac:dyDescent="0.35">
      <c r="A106" s="64" t="str">
        <f>'Crisis Indicator Data'!A104</f>
        <v>Venezuela displacement in Panama</v>
      </c>
      <c r="B106" s="55" t="str">
        <f>Lists!G104</f>
        <v>Venezuelan refugees</v>
      </c>
      <c r="C106" s="64" t="str">
        <f>'Crisis Indicator Data'!C104</f>
        <v>PAN002</v>
      </c>
      <c r="D106" s="64" t="str">
        <f>'Crisis Indicator Data'!D104</f>
        <v>Panama</v>
      </c>
      <c r="E106" s="64" t="str">
        <f>'Crisis Indicator Data'!E104</f>
        <v>PAN</v>
      </c>
      <c r="F106" s="64" t="str">
        <f>'Crisis Indicator Data'!B104</f>
        <v>Displacement</v>
      </c>
      <c r="G106" s="52">
        <f t="shared" si="15"/>
        <v>2.6</v>
      </c>
      <c r="H106" s="65">
        <f t="shared" si="16"/>
        <v>3</v>
      </c>
      <c r="I106" s="131" t="str">
        <f t="shared" si="17"/>
        <v>Medium</v>
      </c>
      <c r="J106" s="133" t="str">
        <f>INDEX(Trends!$D$3:$D$404,MATCH(C106,Trends!$C$3:$C$404,0))</f>
        <v>Increasing</v>
      </c>
      <c r="K106" s="123" t="str">
        <f>IF(Reliability!B104="x","x",(IF(ROUNDUP(Reliability!B104,0)=1,"Very High",IF(ROUNDUP(Reliability!B104,0)=2,"High",IF(ROUNDUP(Reliability!B104,0)=3,"Medium",IF(ROUNDUP(Reliability!B104,0)=4,"Low","Very Low"))))))</f>
        <v>High</v>
      </c>
      <c r="L106" s="54">
        <f t="shared" si="18"/>
        <v>3.4</v>
      </c>
      <c r="M106" s="66">
        <f>'Impact of the crisis'!N107</f>
        <v>3.7</v>
      </c>
      <c r="N106" s="66">
        <f>'Impact of the crisis'!AB107</f>
        <v>3.2</v>
      </c>
      <c r="O106" s="54">
        <f>'Conditions of people affected'!R107</f>
        <v>2.85</v>
      </c>
      <c r="P106" s="66">
        <f>'Conditions of people affected'!K107</f>
        <v>2.7</v>
      </c>
      <c r="Q106" s="66">
        <f>'Conditions of people affected'!Q107</f>
        <v>3</v>
      </c>
      <c r="R106" s="53">
        <f t="shared" si="19"/>
        <v>1.7</v>
      </c>
      <c r="S106" s="53">
        <f>'Complexity of the crisis'!X107</f>
        <v>1.4</v>
      </c>
      <c r="T106" s="53">
        <f>'Complexity of the crisis'!AN107</f>
        <v>2</v>
      </c>
      <c r="U106" s="139" t="str">
        <f>VLOOKUP(C106,Lists!$C$3:$E$300,3,FALSE)</f>
        <v>Americas</v>
      </c>
      <c r="V106" s="140">
        <v>45716</v>
      </c>
    </row>
    <row r="107" spans="1:22" x14ac:dyDescent="0.35">
      <c r="A107" s="64" t="str">
        <f>'Crisis Indicator Data'!A105</f>
        <v>Venezuela displacement in Peru</v>
      </c>
      <c r="B107" s="55" t="str">
        <f>Lists!G105</f>
        <v>Venezuelan refugees</v>
      </c>
      <c r="C107" s="64" t="str">
        <f>'Crisis Indicator Data'!C105</f>
        <v>PER002</v>
      </c>
      <c r="D107" s="64" t="str">
        <f>'Crisis Indicator Data'!D105</f>
        <v>Peru</v>
      </c>
      <c r="E107" s="64" t="str">
        <f>'Crisis Indicator Data'!E105</f>
        <v>PER</v>
      </c>
      <c r="F107" s="64" t="str">
        <f>'Crisis Indicator Data'!B105</f>
        <v>Displacement</v>
      </c>
      <c r="G107" s="52">
        <f t="shared" si="15"/>
        <v>3.5</v>
      </c>
      <c r="H107" s="65">
        <f t="shared" si="16"/>
        <v>4</v>
      </c>
      <c r="I107" s="131" t="str">
        <f t="shared" si="17"/>
        <v>High</v>
      </c>
      <c r="J107" s="133" t="str">
        <f>INDEX(Trends!$D$3:$D$404,MATCH(C107,Trends!$C$3:$C$404,0))</f>
        <v>Increasing</v>
      </c>
      <c r="K107" s="123" t="str">
        <f>IF(Reliability!B105="x","x",(IF(ROUNDUP(Reliability!B105,0)=1,"Very High",IF(ROUNDUP(Reliability!B105,0)=2,"High",IF(ROUNDUP(Reliability!B105,0)=3,"Medium",IF(ROUNDUP(Reliability!B105,0)=4,"Low","Very Low"))))))</f>
        <v>High</v>
      </c>
      <c r="L107" s="54">
        <f t="shared" si="18"/>
        <v>4.5999999999999996</v>
      </c>
      <c r="M107" s="66">
        <f>'Impact of the crisis'!N108</f>
        <v>5</v>
      </c>
      <c r="N107" s="66">
        <f>'Impact of the crisis'!AB108</f>
        <v>4.4000000000000004</v>
      </c>
      <c r="O107" s="54">
        <f>'Conditions of people affected'!R108</f>
        <v>3.4</v>
      </c>
      <c r="P107" s="66">
        <f>'Conditions of people affected'!K108</f>
        <v>3.8</v>
      </c>
      <c r="Q107" s="66">
        <f>'Conditions of people affected'!Q108</f>
        <v>3</v>
      </c>
      <c r="R107" s="53">
        <f t="shared" si="19"/>
        <v>2.6</v>
      </c>
      <c r="S107" s="53">
        <f>'Complexity of the crisis'!X108</f>
        <v>2.7</v>
      </c>
      <c r="T107" s="53">
        <f>'Complexity of the crisis'!AN108</f>
        <v>2.5</v>
      </c>
      <c r="U107" s="139" t="str">
        <f>VLOOKUP(C107,Lists!$C$3:$E$300,3,FALSE)</f>
        <v>Americas</v>
      </c>
      <c r="V107" s="140">
        <v>45715</v>
      </c>
    </row>
    <row r="108" spans="1:22" x14ac:dyDescent="0.35">
      <c r="A108" s="64" t="str">
        <f>'Crisis Indicator Data'!A106</f>
        <v>Multiple crises in the Philippines</v>
      </c>
      <c r="B108" s="55" t="str">
        <f>Lists!G106</f>
        <v>Country level</v>
      </c>
      <c r="C108" s="64" t="str">
        <f>'Crisis Indicator Data'!C106</f>
        <v>PHL001</v>
      </c>
      <c r="D108" s="64" t="str">
        <f>'Crisis Indicator Data'!D106</f>
        <v>Philippines</v>
      </c>
      <c r="E108" s="64" t="str">
        <f>'Crisis Indicator Data'!E106</f>
        <v>PHL</v>
      </c>
      <c r="F108" s="64" t="str">
        <f>'Crisis Indicator Data'!B106</f>
        <v>Conflict,Cyclone,Violence,Floods,Other seasonal event</v>
      </c>
      <c r="G108" s="52">
        <f t="shared" si="15"/>
        <v>2.9</v>
      </c>
      <c r="H108" s="65">
        <f t="shared" si="16"/>
        <v>3</v>
      </c>
      <c r="I108" s="131" t="str">
        <f t="shared" si="17"/>
        <v>Medium</v>
      </c>
      <c r="J108" s="133" t="str">
        <f>INDEX(Trends!$D$3:$D$404,MATCH(C108,Trends!$C$3:$C$404,0))</f>
        <v>Increasing</v>
      </c>
      <c r="K108" s="123" t="str">
        <f>IF(Reliability!B106="x","x",(IF(ROUNDUP(Reliability!B106,0)=1,"Very High",IF(ROUNDUP(Reliability!B106,0)=2,"High",IF(ROUNDUP(Reliability!B106,0)=3,"Medium",IF(ROUNDUP(Reliability!B106,0)=4,"Low","Very Low"))))))</f>
        <v>Very High</v>
      </c>
      <c r="L108" s="54">
        <f t="shared" si="18"/>
        <v>3.1</v>
      </c>
      <c r="M108" s="66">
        <f>'Impact of the crisis'!N109</f>
        <v>4.3</v>
      </c>
      <c r="N108" s="66">
        <f>'Impact of the crisis'!AB109</f>
        <v>2.2999999999999998</v>
      </c>
      <c r="O108" s="54">
        <f>'Conditions of people affected'!R109</f>
        <v>3.05</v>
      </c>
      <c r="P108" s="66">
        <f>'Conditions of people affected'!K109</f>
        <v>4.0999999999999996</v>
      </c>
      <c r="Q108" s="66">
        <f>'Conditions of people affected'!Q109</f>
        <v>2</v>
      </c>
      <c r="R108" s="53">
        <f t="shared" si="19"/>
        <v>2.6</v>
      </c>
      <c r="S108" s="53">
        <f>'Complexity of the crisis'!X109</f>
        <v>2.7</v>
      </c>
      <c r="T108" s="53">
        <f>'Complexity of the crisis'!AN109</f>
        <v>2.5</v>
      </c>
      <c r="U108" s="139" t="str">
        <f>VLOOKUP(C108,Lists!$C$3:$E$300,3,FALSE)</f>
        <v>Asia</v>
      </c>
      <c r="V108" s="140">
        <v>45713</v>
      </c>
    </row>
    <row r="109" spans="1:22" x14ac:dyDescent="0.35">
      <c r="A109" s="64" t="str">
        <f>'Crisis Indicator Data'!A107</f>
        <v>Mindanao conflict</v>
      </c>
      <c r="B109" s="55" t="str">
        <f>Lists!G107</f>
        <v>Mindanao Conflict</v>
      </c>
      <c r="C109" s="64" t="str">
        <f>'Crisis Indicator Data'!C107</f>
        <v>PHL003</v>
      </c>
      <c r="D109" s="64" t="str">
        <f>'Crisis Indicator Data'!D107</f>
        <v>Philippines</v>
      </c>
      <c r="E109" s="64" t="str">
        <f>'Crisis Indicator Data'!E107</f>
        <v>PHL</v>
      </c>
      <c r="F109" s="64" t="str">
        <f>'Crisis Indicator Data'!B107</f>
        <v>Conflict,Violence</v>
      </c>
      <c r="G109" s="52">
        <f t="shared" si="15"/>
        <v>2</v>
      </c>
      <c r="H109" s="65">
        <f t="shared" si="16"/>
        <v>2</v>
      </c>
      <c r="I109" s="131" t="str">
        <f t="shared" si="17"/>
        <v>Low</v>
      </c>
      <c r="J109" s="133" t="str">
        <f>INDEX(Trends!$D$3:$D$404,MATCH(C109,Trends!$C$3:$C$404,0))</f>
        <v>Decreasing</v>
      </c>
      <c r="K109" s="123" t="str">
        <f>IF(Reliability!B107="x","x",(IF(ROUNDUP(Reliability!B107,0)=1,"Very High",IF(ROUNDUP(Reliability!B107,0)=2,"High",IF(ROUNDUP(Reliability!B107,0)=3,"Medium",IF(ROUNDUP(Reliability!B107,0)=4,"Low","Very Low"))))))</f>
        <v>Very High</v>
      </c>
      <c r="L109" s="54">
        <f t="shared" si="18"/>
        <v>2.6</v>
      </c>
      <c r="M109" s="66">
        <f>'Impact of the crisis'!N110</f>
        <v>2.7</v>
      </c>
      <c r="N109" s="66">
        <f>'Impact of the crisis'!AB110</f>
        <v>2.6</v>
      </c>
      <c r="O109" s="54">
        <f>'Conditions of people affected'!R110</f>
        <v>1.3</v>
      </c>
      <c r="P109" s="66">
        <f>'Conditions of people affected'!K110</f>
        <v>1.6</v>
      </c>
      <c r="Q109" s="66">
        <f>'Conditions of people affected'!Q110</f>
        <v>1</v>
      </c>
      <c r="R109" s="53">
        <f t="shared" si="19"/>
        <v>2.6</v>
      </c>
      <c r="S109" s="53">
        <f>'Complexity of the crisis'!X110</f>
        <v>2.7</v>
      </c>
      <c r="T109" s="53">
        <f>'Complexity of the crisis'!AN110</f>
        <v>2.5</v>
      </c>
      <c r="U109" s="139" t="str">
        <f>VLOOKUP(C109,Lists!$C$3:$E$300,3,FALSE)</f>
        <v>Asia</v>
      </c>
      <c r="V109" s="140">
        <v>45713</v>
      </c>
    </row>
    <row r="110" spans="1:22" x14ac:dyDescent="0.35">
      <c r="A110" s="64" t="str">
        <f>'Crisis Indicator Data'!A108</f>
        <v>Typhoon Trami in Philippines</v>
      </c>
      <c r="B110" s="55" t="str">
        <f>Lists!G108</f>
        <v>Typhoon Trami</v>
      </c>
      <c r="C110" s="64" t="str">
        <f>'Crisis Indicator Data'!C108</f>
        <v>PHL016</v>
      </c>
      <c r="D110" s="64" t="str">
        <f>'Crisis Indicator Data'!D108</f>
        <v>Philippines</v>
      </c>
      <c r="E110" s="64" t="str">
        <f>'Crisis Indicator Data'!E108</f>
        <v>PHL</v>
      </c>
      <c r="F110" s="64" t="str">
        <f>'Crisis Indicator Data'!B108</f>
        <v>Cyclone</v>
      </c>
      <c r="G110" s="52">
        <f t="shared" si="15"/>
        <v>2.6</v>
      </c>
      <c r="H110" s="65">
        <f t="shared" si="16"/>
        <v>3</v>
      </c>
      <c r="I110" s="131" t="str">
        <f t="shared" si="17"/>
        <v>Medium</v>
      </c>
      <c r="J110" s="133" t="str">
        <f>INDEX(Trends!$D$3:$D$404,MATCH(C110,Trends!$C$3:$C$404,0))</f>
        <v>Decreasing</v>
      </c>
      <c r="K110" s="123" t="str">
        <f>IF(Reliability!B108="x","x",(IF(ROUNDUP(Reliability!B108,0)=1,"Very High",IF(ROUNDUP(Reliability!B108,0)=2,"High",IF(ROUNDUP(Reliability!B108,0)=3,"Medium",IF(ROUNDUP(Reliability!B108,0)=4,"Low","Very Low"))))))</f>
        <v>High</v>
      </c>
      <c r="L110" s="54">
        <f t="shared" si="18"/>
        <v>2.7</v>
      </c>
      <c r="M110" s="66">
        <f>'Impact of the crisis'!N111</f>
        <v>3.8</v>
      </c>
      <c r="N110" s="66">
        <f>'Impact of the crisis'!AB111</f>
        <v>1.9</v>
      </c>
      <c r="O110" s="54">
        <f>'Conditions of people affected'!R111</f>
        <v>2.65</v>
      </c>
      <c r="P110" s="66">
        <f>'Conditions of people affected'!K111</f>
        <v>3.3</v>
      </c>
      <c r="Q110" s="66">
        <f>'Conditions of people affected'!Q111</f>
        <v>2</v>
      </c>
      <c r="R110" s="53">
        <f t="shared" si="19"/>
        <v>2.6</v>
      </c>
      <c r="S110" s="53">
        <f>'Complexity of the crisis'!X111</f>
        <v>2.7</v>
      </c>
      <c r="T110" s="53">
        <f>'Complexity of the crisis'!AN111</f>
        <v>2.5</v>
      </c>
      <c r="U110" s="139" t="str">
        <f>VLOOKUP(C110,Lists!$C$3:$E$300,3,FALSE)</f>
        <v>Asia</v>
      </c>
      <c r="V110" s="140">
        <v>45713</v>
      </c>
    </row>
    <row r="111" spans="1:22" x14ac:dyDescent="0.35">
      <c r="A111" s="64" t="str">
        <f>'Crisis Indicator Data'!A109</f>
        <v>Typhoons Toraji, Usagi, Man-yi, and Yinxing in Philippines</v>
      </c>
      <c r="B111" s="55" t="str">
        <f>Lists!G109</f>
        <v>Typhoons Toraji, Usagi, Man-yi, and Yinxing</v>
      </c>
      <c r="C111" s="64" t="str">
        <f>'Crisis Indicator Data'!C109</f>
        <v>PHL017</v>
      </c>
      <c r="D111" s="64" t="str">
        <f>'Crisis Indicator Data'!D109</f>
        <v>Philippines</v>
      </c>
      <c r="E111" s="64" t="str">
        <f>'Crisis Indicator Data'!E109</f>
        <v>PHL</v>
      </c>
      <c r="F111" s="64" t="str">
        <f>'Crisis Indicator Data'!B109</f>
        <v>Floods</v>
      </c>
      <c r="G111" s="52">
        <f t="shared" si="15"/>
        <v>2.8</v>
      </c>
      <c r="H111" s="65">
        <f t="shared" si="16"/>
        <v>3</v>
      </c>
      <c r="I111" s="131" t="str">
        <f t="shared" si="17"/>
        <v>Medium</v>
      </c>
      <c r="J111" s="133" t="str">
        <f>INDEX(Trends!$D$3:$D$404,MATCH(C111,Trends!$C$3:$C$404,0))</f>
        <v>-</v>
      </c>
      <c r="K111" s="123" t="str">
        <f>IF(Reliability!B109="x","x",(IF(ROUNDUP(Reliability!B109,0)=1,"Very High",IF(ROUNDUP(Reliability!B109,0)=2,"High",IF(ROUNDUP(Reliability!B109,0)=3,"Medium",IF(ROUNDUP(Reliability!B109,0)=4,"Low","Very Low"))))))</f>
        <v>High</v>
      </c>
      <c r="L111" s="54">
        <f t="shared" si="18"/>
        <v>2</v>
      </c>
      <c r="M111" s="66">
        <f>'Impact of the crisis'!N112</f>
        <v>2.7</v>
      </c>
      <c r="N111" s="66">
        <f>'Impact of the crisis'!AB112</f>
        <v>1.6</v>
      </c>
      <c r="O111" s="54">
        <f>'Conditions of people affected'!R112</f>
        <v>3.35</v>
      </c>
      <c r="P111" s="66">
        <f>'Conditions of people affected'!K112</f>
        <v>3.7</v>
      </c>
      <c r="Q111" s="66">
        <f>'Conditions of people affected'!Q112</f>
        <v>3</v>
      </c>
      <c r="R111" s="53">
        <f t="shared" si="19"/>
        <v>2.6</v>
      </c>
      <c r="S111" s="53">
        <f>'Complexity of the crisis'!X112</f>
        <v>2.7</v>
      </c>
      <c r="T111" s="53">
        <f>'Complexity of the crisis'!AN112</f>
        <v>2.5</v>
      </c>
      <c r="U111" s="139" t="str">
        <f>VLOOKUP(C111,Lists!$C$3:$E$300,3,FALSE)</f>
        <v>Asia</v>
      </c>
      <c r="V111" s="140">
        <v>45713</v>
      </c>
    </row>
    <row r="112" spans="1:22" x14ac:dyDescent="0.35">
      <c r="A112" s="64" t="str">
        <f>'Crisis Indicator Data'!A110</f>
        <v>Highlands Violence</v>
      </c>
      <c r="B112" s="55" t="str">
        <f>Lists!G110</f>
        <v>Highlands Violence</v>
      </c>
      <c r="C112" s="64" t="str">
        <f>'Crisis Indicator Data'!C110</f>
        <v>PNG003</v>
      </c>
      <c r="D112" s="64" t="str">
        <f>'Crisis Indicator Data'!D110</f>
        <v>Papua New Guinea</v>
      </c>
      <c r="E112" s="64" t="str">
        <f>'Crisis Indicator Data'!E110</f>
        <v>PNG</v>
      </c>
      <c r="F112" s="64" t="str">
        <f>'Crisis Indicator Data'!B110</f>
        <v>Violence</v>
      </c>
      <c r="G112" s="52">
        <f t="shared" si="15"/>
        <v>2.1</v>
      </c>
      <c r="H112" s="65">
        <f t="shared" si="16"/>
        <v>3</v>
      </c>
      <c r="I112" s="131" t="str">
        <f t="shared" si="17"/>
        <v>Medium</v>
      </c>
      <c r="J112" s="133" t="str">
        <f>INDEX(Trends!$D$3:$D$404,MATCH(C112,Trends!$C$3:$C$404,0))</f>
        <v>Increasing</v>
      </c>
      <c r="K112" s="123" t="str">
        <f>IF(Reliability!B110="x","x",(IF(ROUNDUP(Reliability!B110,0)=1,"Very High",IF(ROUNDUP(Reliability!B110,0)=2,"High",IF(ROUNDUP(Reliability!B110,0)=3,"Medium",IF(ROUNDUP(Reliability!B110,0)=4,"Low","Very Low"))))))</f>
        <v>High</v>
      </c>
      <c r="L112" s="54">
        <f t="shared" si="18"/>
        <v>2.2000000000000002</v>
      </c>
      <c r="M112" s="66">
        <f>'Impact of the crisis'!N113</f>
        <v>1.9</v>
      </c>
      <c r="N112" s="66">
        <f>'Impact of the crisis'!AB113</f>
        <v>2.2999999999999998</v>
      </c>
      <c r="O112" s="54">
        <f>'Conditions of people affected'!R113</f>
        <v>1.35</v>
      </c>
      <c r="P112" s="66">
        <f>'Conditions of people affected'!K113</f>
        <v>0.7</v>
      </c>
      <c r="Q112" s="66">
        <f>'Conditions of people affected'!Q113</f>
        <v>2</v>
      </c>
      <c r="R112" s="53">
        <f t="shared" si="19"/>
        <v>3</v>
      </c>
      <c r="S112" s="53">
        <f>'Complexity of the crisis'!X113</f>
        <v>2.5</v>
      </c>
      <c r="T112" s="53">
        <f>'Complexity of the crisis'!AN113</f>
        <v>3.5</v>
      </c>
      <c r="U112" s="139" t="str">
        <f>VLOOKUP(C112,Lists!$C$3:$E$300,3,FALSE)</f>
        <v>Pacific</v>
      </c>
      <c r="V112" s="140">
        <v>45713</v>
      </c>
    </row>
    <row r="113" spans="1:22" x14ac:dyDescent="0.35">
      <c r="A113" s="64" t="str">
        <f>'Crisis Indicator Data'!A111</f>
        <v>Displacement from Russia-Ukraine conflict in Poland</v>
      </c>
      <c r="B113" s="55" t="str">
        <f>Lists!G111</f>
        <v>Displacement from Russia-Ukraine conflict</v>
      </c>
      <c r="C113" s="64" t="str">
        <f>'Crisis Indicator Data'!C111</f>
        <v>POL002</v>
      </c>
      <c r="D113" s="64" t="str">
        <f>'Crisis Indicator Data'!D111</f>
        <v>Poland</v>
      </c>
      <c r="E113" s="64" t="str">
        <f>'Crisis Indicator Data'!E111</f>
        <v>POL</v>
      </c>
      <c r="F113" s="64" t="str">
        <f>'Crisis Indicator Data'!B111</f>
        <v>Displacement</v>
      </c>
      <c r="G113" s="52">
        <f t="shared" si="15"/>
        <v>2.2000000000000002</v>
      </c>
      <c r="H113" s="65">
        <f t="shared" si="16"/>
        <v>3</v>
      </c>
      <c r="I113" s="131" t="str">
        <f t="shared" si="17"/>
        <v>Medium</v>
      </c>
      <c r="J113" s="133" t="str">
        <f>INDEX(Trends!$D$3:$D$404,MATCH(C113,Trends!$C$3:$C$404,0))</f>
        <v>Increasing</v>
      </c>
      <c r="K113" s="123" t="str">
        <f>IF(Reliability!B111="x","x",(IF(ROUNDUP(Reliability!B111,0)=1,"Very High",IF(ROUNDUP(Reliability!B111,0)=2,"High",IF(ROUNDUP(Reliability!B111,0)=3,"Medium",IF(ROUNDUP(Reliability!B111,0)=4,"Low","Very Low"))))))</f>
        <v>Very High</v>
      </c>
      <c r="L113" s="54">
        <f t="shared" si="18"/>
        <v>3.4</v>
      </c>
      <c r="M113" s="66">
        <f>'Impact of the crisis'!N114</f>
        <v>4.8</v>
      </c>
      <c r="N113" s="66">
        <f>'Impact of the crisis'!AB114</f>
        <v>2.2999999999999998</v>
      </c>
      <c r="O113" s="54">
        <f>'Conditions of people affected'!R114</f>
        <v>2.15</v>
      </c>
      <c r="P113" s="66">
        <f>'Conditions of people affected'!K114</f>
        <v>3.3</v>
      </c>
      <c r="Q113" s="66">
        <f>'Conditions of people affected'!Q114</f>
        <v>1</v>
      </c>
      <c r="R113" s="53">
        <f t="shared" si="19"/>
        <v>1.2</v>
      </c>
      <c r="S113" s="53">
        <f>'Complexity of the crisis'!X114</f>
        <v>0.8</v>
      </c>
      <c r="T113" s="53">
        <f>'Complexity of the crisis'!AN114</f>
        <v>1.5</v>
      </c>
      <c r="U113" s="139" t="str">
        <f>VLOOKUP(C113,Lists!$C$3:$E$300,3,FALSE)</f>
        <v>Europe</v>
      </c>
      <c r="V113" s="140">
        <v>45716</v>
      </c>
    </row>
    <row r="114" spans="1:22" x14ac:dyDescent="0.35">
      <c r="A114" s="64" t="str">
        <f>'Crisis Indicator Data'!A112</f>
        <v>Complex crisis in DPRK</v>
      </c>
      <c r="B114" s="55" t="str">
        <f>Lists!G112</f>
        <v>Complex crisis</v>
      </c>
      <c r="C114" s="64" t="str">
        <f>'Crisis Indicator Data'!C112</f>
        <v>PRK001</v>
      </c>
      <c r="D114" s="64" t="str">
        <f>'Crisis Indicator Data'!D112</f>
        <v>DPRK</v>
      </c>
      <c r="E114" s="64" t="str">
        <f>'Crisis Indicator Data'!E112</f>
        <v>PRK</v>
      </c>
      <c r="F114" s="64" t="str">
        <f>'Crisis Indicator Data'!B112</f>
        <v>Socio-political,Floods,Other seasonal event,Food Security</v>
      </c>
      <c r="G114" s="52">
        <f t="shared" si="15"/>
        <v>4.0999999999999996</v>
      </c>
      <c r="H114" s="65">
        <f t="shared" si="16"/>
        <v>5</v>
      </c>
      <c r="I114" s="131" t="str">
        <f t="shared" si="17"/>
        <v>Very High</v>
      </c>
      <c r="J114" s="133" t="str">
        <f>INDEX(Trends!$D$3:$D$404,MATCH(C114,Trends!$C$3:$C$404,0))</f>
        <v>Increasing</v>
      </c>
      <c r="K114" s="123" t="str">
        <f>IF(Reliability!B112="x","x",(IF(ROUNDUP(Reliability!B112,0)=1,"Very High",IF(ROUNDUP(Reliability!B112,0)=2,"High",IF(ROUNDUP(Reliability!B112,0)=3,"Medium",IF(ROUNDUP(Reliability!B112,0)=4,"Low","Very Low"))))))</f>
        <v>High</v>
      </c>
      <c r="L114" s="54">
        <f t="shared" si="18"/>
        <v>4.5</v>
      </c>
      <c r="M114" s="66">
        <f>'Impact of the crisis'!N115</f>
        <v>4.5999999999999996</v>
      </c>
      <c r="N114" s="66">
        <f>'Impact of the crisis'!AB115</f>
        <v>4.5</v>
      </c>
      <c r="O114" s="54">
        <f>'Conditions of people affected'!R115</f>
        <v>4.5</v>
      </c>
      <c r="P114" s="66">
        <f>'Conditions of people affected'!K115</f>
        <v>5</v>
      </c>
      <c r="Q114" s="66">
        <f>'Conditions of people affected'!Q115</f>
        <v>4</v>
      </c>
      <c r="R114" s="53">
        <f t="shared" si="19"/>
        <v>3.3</v>
      </c>
      <c r="S114" s="53">
        <f>'Complexity of the crisis'!X115</f>
        <v>3.5</v>
      </c>
      <c r="T114" s="53">
        <f>'Complexity of the crisis'!AN115</f>
        <v>3</v>
      </c>
      <c r="U114" s="139" t="str">
        <f>VLOOKUP(C114,Lists!$C$3:$E$300,3,FALSE)</f>
        <v>Asia</v>
      </c>
      <c r="V114" s="140">
        <v>45679</v>
      </c>
    </row>
    <row r="115" spans="1:22" x14ac:dyDescent="0.35">
      <c r="A115" s="64" t="str">
        <f>'Crisis Indicator Data'!A113</f>
        <v>Conflict in Palestine</v>
      </c>
      <c r="B115" s="55" t="str">
        <f>Lists!G113</f>
        <v>Conflict</v>
      </c>
      <c r="C115" s="64" t="str">
        <f>'Crisis Indicator Data'!C113</f>
        <v>PSE002</v>
      </c>
      <c r="D115" s="64" t="str">
        <f>'Crisis Indicator Data'!D113</f>
        <v>Palestine</v>
      </c>
      <c r="E115" s="64" t="str">
        <f>'Crisis Indicator Data'!E113</f>
        <v>PSE</v>
      </c>
      <c r="F115" s="64" t="str">
        <f>'Crisis Indicator Data'!B113</f>
        <v>Conflict,Socio-political,Violence,Displacement</v>
      </c>
      <c r="G115" s="52">
        <f t="shared" si="15"/>
        <v>4.4000000000000004</v>
      </c>
      <c r="H115" s="65">
        <f t="shared" si="16"/>
        <v>5</v>
      </c>
      <c r="I115" s="131" t="str">
        <f t="shared" si="17"/>
        <v>Very High</v>
      </c>
      <c r="J115" s="133" t="str">
        <f>INDEX(Trends!$D$3:$D$404,MATCH(C115,Trends!$C$3:$C$404,0))</f>
        <v>Increasing</v>
      </c>
      <c r="K115" s="123" t="str">
        <f>IF(Reliability!B113="x","x",(IF(ROUNDUP(Reliability!B113,0)=1,"Very High",IF(ROUNDUP(Reliability!B113,0)=2,"High",IF(ROUNDUP(Reliability!B113,0)=3,"Medium",IF(ROUNDUP(Reliability!B113,0)=4,"Low","Very Low"))))))</f>
        <v>High</v>
      </c>
      <c r="L115" s="54">
        <f t="shared" si="18"/>
        <v>4.4000000000000004</v>
      </c>
      <c r="M115" s="66">
        <f>'Impact of the crisis'!N116</f>
        <v>3.4</v>
      </c>
      <c r="N115" s="66">
        <f>'Impact of the crisis'!AB116</f>
        <v>4.7</v>
      </c>
      <c r="O115" s="54">
        <f>'Conditions of people affected'!R116</f>
        <v>4.5999999999999996</v>
      </c>
      <c r="P115" s="66">
        <f>'Conditions of people affected'!K116</f>
        <v>4.2</v>
      </c>
      <c r="Q115" s="66">
        <f>'Conditions of people affected'!Q116</f>
        <v>5</v>
      </c>
      <c r="R115" s="53">
        <f t="shared" si="19"/>
        <v>4.0999999999999996</v>
      </c>
      <c r="S115" s="53">
        <f>'Complexity of the crisis'!X116</f>
        <v>2.5</v>
      </c>
      <c r="T115" s="53">
        <f>'Complexity of the crisis'!AN116</f>
        <v>5</v>
      </c>
      <c r="U115" s="139" t="str">
        <f>VLOOKUP(C115,Lists!$C$3:$E$300,3,FALSE)</f>
        <v>Middle east</v>
      </c>
      <c r="V115" s="140">
        <v>45701</v>
      </c>
    </row>
    <row r="116" spans="1:22" x14ac:dyDescent="0.35">
      <c r="A116" s="64" t="str">
        <f>'Crisis Indicator Data'!A114</f>
        <v>Conflict in West Bank</v>
      </c>
      <c r="B116" s="55" t="str">
        <f>Lists!G114</f>
        <v>Conflict in West Bank</v>
      </c>
      <c r="C116" s="64" t="str">
        <f>'Crisis Indicator Data'!C114</f>
        <v>PSE003</v>
      </c>
      <c r="D116" s="64" t="str">
        <f>'Crisis Indicator Data'!D114</f>
        <v>Palestine</v>
      </c>
      <c r="E116" s="64" t="str">
        <f>'Crisis Indicator Data'!E114</f>
        <v>PSE</v>
      </c>
      <c r="F116" s="64" t="str">
        <f>'Crisis Indicator Data'!B114</f>
        <v>Conflict,Displacement,Socio-political,Violence</v>
      </c>
      <c r="G116" s="52">
        <f t="shared" si="15"/>
        <v>3.6</v>
      </c>
      <c r="H116" s="65">
        <f t="shared" si="16"/>
        <v>4</v>
      </c>
      <c r="I116" s="131" t="str">
        <f t="shared" si="17"/>
        <v>High</v>
      </c>
      <c r="J116" s="133" t="str">
        <f>INDEX(Trends!$D$3:$D$404,MATCH(C116,Trends!$C$3:$C$404,0))</f>
        <v>Stable</v>
      </c>
      <c r="K116" s="123" t="str">
        <f>IF(Reliability!B114="x","x",(IF(ROUNDUP(Reliability!B114,0)=1,"Very High",IF(ROUNDUP(Reliability!B114,0)=2,"High",IF(ROUNDUP(Reliability!B114,0)=3,"Medium",IF(ROUNDUP(Reliability!B114,0)=4,"Low","Very Low"))))))</f>
        <v>High</v>
      </c>
      <c r="L116" s="54">
        <f t="shared" si="18"/>
        <v>4</v>
      </c>
      <c r="M116" s="66">
        <f>'Impact of the crisis'!N117</f>
        <v>2.7</v>
      </c>
      <c r="N116" s="66">
        <f>'Impact of the crisis'!AB117</f>
        <v>4.4000000000000004</v>
      </c>
      <c r="O116" s="54">
        <f>'Conditions of people affected'!R117</f>
        <v>3.25</v>
      </c>
      <c r="P116" s="66">
        <f>'Conditions of people affected'!K117</f>
        <v>3.5</v>
      </c>
      <c r="Q116" s="66">
        <f>'Conditions of people affected'!Q117</f>
        <v>3</v>
      </c>
      <c r="R116" s="53">
        <f t="shared" si="19"/>
        <v>3.7</v>
      </c>
      <c r="S116" s="53">
        <f>'Complexity of the crisis'!X117</f>
        <v>2.5</v>
      </c>
      <c r="T116" s="53">
        <f>'Complexity of the crisis'!AN117</f>
        <v>4.5</v>
      </c>
      <c r="U116" s="139" t="str">
        <f>VLOOKUP(C116,Lists!$C$3:$E$300,3,FALSE)</f>
        <v>Middle east</v>
      </c>
      <c r="V116" s="140">
        <v>45701</v>
      </c>
    </row>
    <row r="117" spans="1:22" x14ac:dyDescent="0.35">
      <c r="A117" s="64" t="str">
        <f>'Crisis Indicator Data'!A115</f>
        <v>Conflict in Gaza</v>
      </c>
      <c r="B117" s="55" t="str">
        <f>Lists!G115</f>
        <v>Conflict in Gaza</v>
      </c>
      <c r="C117" s="64" t="str">
        <f>'Crisis Indicator Data'!C115</f>
        <v>PSE004</v>
      </c>
      <c r="D117" s="64" t="str">
        <f>'Crisis Indicator Data'!D115</f>
        <v>Palestine</v>
      </c>
      <c r="E117" s="64" t="str">
        <f>'Crisis Indicator Data'!E115</f>
        <v>PSE</v>
      </c>
      <c r="F117" s="64" t="str">
        <f>'Crisis Indicator Data'!B115</f>
        <v>Conflict,Displacement,Socio-political,Violence</v>
      </c>
      <c r="G117" s="52">
        <f t="shared" si="15"/>
        <v>4.2</v>
      </c>
      <c r="H117" s="65">
        <f t="shared" si="16"/>
        <v>5</v>
      </c>
      <c r="I117" s="131" t="str">
        <f t="shared" si="17"/>
        <v>Very High</v>
      </c>
      <c r="J117" s="133" t="str">
        <f>INDEX(Trends!$D$3:$D$404,MATCH(C117,Trends!$C$3:$C$404,0))</f>
        <v>Stable</v>
      </c>
      <c r="K117" s="123" t="str">
        <f>IF(Reliability!B115="x","x",(IF(ROUNDUP(Reliability!B115,0)=1,"Very High",IF(ROUNDUP(Reliability!B115,0)=2,"High",IF(ROUNDUP(Reliability!B115,0)=3,"Medium",IF(ROUNDUP(Reliability!B115,0)=4,"Low","Very Low"))))))</f>
        <v>High</v>
      </c>
      <c r="L117" s="54">
        <f t="shared" si="18"/>
        <v>3.8</v>
      </c>
      <c r="M117" s="66">
        <f>'Impact of the crisis'!N118</f>
        <v>0.8</v>
      </c>
      <c r="N117" s="66">
        <f>'Impact of the crisis'!AB118</f>
        <v>4.5999999999999996</v>
      </c>
      <c r="O117" s="54">
        <f>'Conditions of people affected'!R118</f>
        <v>4.45</v>
      </c>
      <c r="P117" s="66">
        <f>'Conditions of people affected'!K118</f>
        <v>3.9</v>
      </c>
      <c r="Q117" s="66">
        <f>'Conditions of people affected'!Q118</f>
        <v>5</v>
      </c>
      <c r="R117" s="53">
        <f t="shared" si="19"/>
        <v>4.0999999999999996</v>
      </c>
      <c r="S117" s="53">
        <f>'Complexity of the crisis'!X118</f>
        <v>2.5</v>
      </c>
      <c r="T117" s="53">
        <f>'Complexity of the crisis'!AN118</f>
        <v>5</v>
      </c>
      <c r="U117" s="139" t="str">
        <f>VLOOKUP(C117,Lists!$C$3:$E$300,3,FALSE)</f>
        <v>Middle east</v>
      </c>
      <c r="V117" s="140">
        <v>45701</v>
      </c>
    </row>
    <row r="118" spans="1:22" x14ac:dyDescent="0.35">
      <c r="A118" s="64" t="str">
        <f>'Crisis Indicator Data'!A116</f>
        <v>Lake Chad basin regional crisis</v>
      </c>
      <c r="B118" s="55" t="str">
        <f>Lists!G116</f>
        <v>Lake Chad basin regional crisis</v>
      </c>
      <c r="C118" s="64" t="str">
        <f>'Crisis Indicator Data'!C116</f>
        <v>REG001</v>
      </c>
      <c r="D118" s="64" t="str">
        <f>'Crisis Indicator Data'!D116</f>
        <v>Nigeria,Niger,Chad,Cameroon</v>
      </c>
      <c r="E118" s="64" t="str">
        <f>'Crisis Indicator Data'!E116</f>
        <v>NGA,NER,TCD,CMR</v>
      </c>
      <c r="F118" s="64">
        <f>'Crisis Indicator Data'!B116</f>
        <v>0</v>
      </c>
      <c r="G118" s="52">
        <f t="shared" si="15"/>
        <v>4.2</v>
      </c>
      <c r="H118" s="65">
        <f t="shared" si="16"/>
        <v>5</v>
      </c>
      <c r="I118" s="131" t="str">
        <f t="shared" si="17"/>
        <v>Very High</v>
      </c>
      <c r="J118" s="133" t="str">
        <f>INDEX(Trends!$D$3:$D$404,MATCH(C118,Trends!$C$3:$C$404,0))</f>
        <v>Stable</v>
      </c>
      <c r="K118" s="123" t="str">
        <f>IF(Reliability!B116="x","x",(IF(ROUNDUP(Reliability!B116,0)=1,"Very High",IF(ROUNDUP(Reliability!B116,0)=2,"High",IF(ROUNDUP(Reliability!B116,0)=3,"Medium",IF(ROUNDUP(Reliability!B116,0)=4,"Low","Very Low"))))))</f>
        <v>High</v>
      </c>
      <c r="L118" s="54">
        <f t="shared" si="18"/>
        <v>4.2</v>
      </c>
      <c r="M118" s="66">
        <f>'Impact of the crisis'!N119</f>
        <v>3.8</v>
      </c>
      <c r="N118" s="66">
        <f>'Impact of the crisis'!AB119</f>
        <v>4.4000000000000004</v>
      </c>
      <c r="O118" s="54">
        <f>'Conditions of people affected'!R119</f>
        <v>4.5</v>
      </c>
      <c r="P118" s="66">
        <f>'Conditions of people affected'!K119</f>
        <v>5</v>
      </c>
      <c r="Q118" s="66">
        <f>'Conditions of people affected'!Q119</f>
        <v>4</v>
      </c>
      <c r="R118" s="53">
        <f t="shared" si="19"/>
        <v>3.8</v>
      </c>
      <c r="S118" s="53">
        <f>'Complexity of the crisis'!X119</f>
        <v>3.6</v>
      </c>
      <c r="T118" s="53">
        <f>'Complexity of the crisis'!AN119</f>
        <v>4</v>
      </c>
      <c r="U118" s="139" t="str">
        <f>VLOOKUP(C118,Lists!$C$3:$E$300,3,FALSE)</f>
        <v>Africa,Africa,Africa,Africa</v>
      </c>
      <c r="V118" s="140">
        <v>45595</v>
      </c>
    </row>
    <row r="119" spans="1:22" ht="13.5" customHeight="1" x14ac:dyDescent="0.35">
      <c r="A119" s="64" t="str">
        <f>'Crisis Indicator Data'!A117</f>
        <v>Venezuela Regional Crisis</v>
      </c>
      <c r="B119" s="55" t="str">
        <f>Lists!G117</f>
        <v>Venezuela Regional Crisis</v>
      </c>
      <c r="C119" s="64" t="str">
        <f>'Crisis Indicator Data'!C117</f>
        <v>REG002</v>
      </c>
      <c r="D119" s="64" t="str">
        <f>'Crisis Indicator Data'!D117</f>
        <v>Venezuela,Brazil,Colombia,Ecuador,Peru,Trinidad and Tobago,Chile,Dominican Republic,Panama</v>
      </c>
      <c r="E119" s="64" t="str">
        <f>'Crisis Indicator Data'!E117</f>
        <v>VEN,BRA,COL,ECU,PER,TTO,CHL,DOM,PAN</v>
      </c>
      <c r="F119" s="64">
        <f>'Crisis Indicator Data'!B117</f>
        <v>0</v>
      </c>
      <c r="G119" s="52">
        <f t="shared" si="15"/>
        <v>3.7</v>
      </c>
      <c r="H119" s="65">
        <f t="shared" si="16"/>
        <v>4</v>
      </c>
      <c r="I119" s="131" t="str">
        <f t="shared" si="17"/>
        <v>High</v>
      </c>
      <c r="J119" s="133" t="str">
        <f>INDEX(Trends!$D$3:$D$404,MATCH(C119,Trends!$C$3:$C$404,0))</f>
        <v>Stable</v>
      </c>
      <c r="K119" s="123" t="str">
        <f>IF(Reliability!B117="x","x",(IF(ROUNDUP(Reliability!B117,0)=1,"Very High",IF(ROUNDUP(Reliability!B117,0)=2,"High",IF(ROUNDUP(Reliability!B117,0)=3,"Medium",IF(ROUNDUP(Reliability!B117,0)=4,"Low","Very Low"))))))</f>
        <v>Medium</v>
      </c>
      <c r="L119" s="54">
        <f t="shared" si="18"/>
        <v>3.6</v>
      </c>
      <c r="M119" s="66">
        <f>'Impact of the crisis'!N120</f>
        <v>3.4</v>
      </c>
      <c r="N119" s="66">
        <f>'Impact of the crisis'!AB120</f>
        <v>3.7</v>
      </c>
      <c r="O119" s="54">
        <f>'Conditions of people affected'!R120</f>
        <v>4</v>
      </c>
      <c r="P119" s="66">
        <f>'Conditions of people affected'!K120</f>
        <v>5</v>
      </c>
      <c r="Q119" s="66">
        <f>'Conditions of people affected'!Q120</f>
        <v>3</v>
      </c>
      <c r="R119" s="53">
        <f t="shared" si="19"/>
        <v>3.4</v>
      </c>
      <c r="S119" s="53">
        <f>'Complexity of the crisis'!X120</f>
        <v>2.7</v>
      </c>
      <c r="T119" s="53">
        <f>'Complexity of the crisis'!AN120</f>
        <v>4</v>
      </c>
      <c r="U119" s="139" t="str">
        <f>VLOOKUP(C119,Lists!$C$3:$E$300,3,FALSE)</f>
        <v>Americas,Americas,Americas,Americas,Americas,Americas,Americas,Americas,Americas</v>
      </c>
      <c r="V119" s="140">
        <v>45461</v>
      </c>
    </row>
    <row r="120" spans="1:22" x14ac:dyDescent="0.35">
      <c r="A120" s="64" t="str">
        <f>'Crisis Indicator Data'!A118</f>
        <v>Syrian Regional Crisis</v>
      </c>
      <c r="B120" s="55" t="str">
        <f>Lists!G118</f>
        <v>Syrian Regional Crisis</v>
      </c>
      <c r="C120" s="64" t="str">
        <f>'Crisis Indicator Data'!C118</f>
        <v>REG004</v>
      </c>
      <c r="D120" s="64" t="str">
        <f>'Crisis Indicator Data'!D118</f>
        <v>Syria,Türkiye,Iraq,Egypt,Jordan,Lebanon</v>
      </c>
      <c r="E120" s="64" t="str">
        <f>'Crisis Indicator Data'!E118</f>
        <v>SYR,TUR,IRQ,EGY,JOR,LBN</v>
      </c>
      <c r="F120" s="64">
        <f>'Crisis Indicator Data'!B118</f>
        <v>0</v>
      </c>
      <c r="G120" s="52">
        <f t="shared" si="15"/>
        <v>4</v>
      </c>
      <c r="H120" s="65">
        <f t="shared" si="16"/>
        <v>4</v>
      </c>
      <c r="I120" s="131" t="str">
        <f t="shared" si="17"/>
        <v>High</v>
      </c>
      <c r="J120" s="133" t="str">
        <f>INDEX(Trends!$D$3:$D$404,MATCH(C120,Trends!$C$3:$C$404,0))</f>
        <v>Stable</v>
      </c>
      <c r="K120" s="123" t="str">
        <f>IF(Reliability!B118="x","x",(IF(ROUNDUP(Reliability!B118,0)=1,"Very High",IF(ROUNDUP(Reliability!B118,0)=2,"High",IF(ROUNDUP(Reliability!B118,0)=3,"Medium",IF(ROUNDUP(Reliability!B118,0)=4,"Low","Very Low"))))))</f>
        <v>Medium</v>
      </c>
      <c r="L120" s="54">
        <f t="shared" si="18"/>
        <v>3.9</v>
      </c>
      <c r="M120" s="66">
        <f>'Impact of the crisis'!N121</f>
        <v>3.6</v>
      </c>
      <c r="N120" s="66">
        <f>'Impact of the crisis'!AB121</f>
        <v>4.0999999999999996</v>
      </c>
      <c r="O120" s="54">
        <f>'Conditions of people affected'!R121</f>
        <v>4</v>
      </c>
      <c r="P120" s="66">
        <f>'Conditions of people affected'!K121</f>
        <v>5</v>
      </c>
      <c r="Q120" s="66">
        <f>'Conditions of people affected'!Q121</f>
        <v>3</v>
      </c>
      <c r="R120" s="53">
        <f t="shared" si="19"/>
        <v>4</v>
      </c>
      <c r="S120" s="53">
        <f>'Complexity of the crisis'!X121</f>
        <v>3.4</v>
      </c>
      <c r="T120" s="53">
        <f>'Complexity of the crisis'!AN121</f>
        <v>4.5</v>
      </c>
      <c r="U120" s="139" t="str">
        <f>VLOOKUP(C120,Lists!$C$3:$E$300,3,FALSE)</f>
        <v>Middle east,Middle east,Middle east,Africa,Middle east,Middle east</v>
      </c>
      <c r="V120" s="140">
        <v>45473</v>
      </c>
    </row>
    <row r="121" spans="1:22" x14ac:dyDescent="0.35">
      <c r="A121" s="64" t="str">
        <f>'Crisis Indicator Data'!A119</f>
        <v xml:space="preserve">Eastern Mediterranean Route </v>
      </c>
      <c r="B121" s="55" t="str">
        <f>Lists!G119</f>
        <v xml:space="preserve">Eastern Mediterranean Route </v>
      </c>
      <c r="C121" s="64" t="str">
        <f>'Crisis Indicator Data'!C119</f>
        <v>REG006</v>
      </c>
      <c r="D121" s="64" t="str">
        <f>'Crisis Indicator Data'!D119</f>
        <v>Türkiye,Greece</v>
      </c>
      <c r="E121" s="64" t="str">
        <f>'Crisis Indicator Data'!E119</f>
        <v>TUR,GRC</v>
      </c>
      <c r="F121" s="64">
        <f>'Crisis Indicator Data'!B119</f>
        <v>0</v>
      </c>
      <c r="G121" s="52">
        <f t="shared" si="15"/>
        <v>2.4</v>
      </c>
      <c r="H121" s="65">
        <f t="shared" si="16"/>
        <v>3</v>
      </c>
      <c r="I121" s="131" t="str">
        <f t="shared" si="17"/>
        <v>Medium</v>
      </c>
      <c r="J121" s="133" t="str">
        <f>INDEX(Trends!$D$3:$D$404,MATCH(C121,Trends!$C$3:$C$404,0))</f>
        <v>Stable</v>
      </c>
      <c r="K121" s="123" t="str">
        <f>IF(Reliability!B119="x","x",(IF(ROUNDUP(Reliability!B119,0)=1,"Very High",IF(ROUNDUP(Reliability!B119,0)=2,"High",IF(ROUNDUP(Reliability!B119,0)=3,"Medium",IF(ROUNDUP(Reliability!B119,0)=4,"Low","Very Low"))))))</f>
        <v>High</v>
      </c>
      <c r="L121" s="54">
        <f t="shared" si="18"/>
        <v>2.4</v>
      </c>
      <c r="M121" s="66">
        <f>'Impact of the crisis'!N122</f>
        <v>2.2999999999999998</v>
      </c>
      <c r="N121" s="66">
        <f>'Impact of the crisis'!AB122</f>
        <v>2.4</v>
      </c>
      <c r="O121" s="54">
        <f>'Conditions of people affected'!R122</f>
        <v>2.35</v>
      </c>
      <c r="P121" s="66">
        <f>'Conditions of people affected'!K122</f>
        <v>2.7</v>
      </c>
      <c r="Q121" s="66">
        <f>'Conditions of people affected'!Q122</f>
        <v>2</v>
      </c>
      <c r="R121" s="53">
        <f t="shared" si="19"/>
        <v>2.6</v>
      </c>
      <c r="S121" s="53">
        <f>'Complexity of the crisis'!X122</f>
        <v>2.2000000000000002</v>
      </c>
      <c r="T121" s="53">
        <f>'Complexity of the crisis'!AN122</f>
        <v>3</v>
      </c>
      <c r="U121" s="139" t="str">
        <f>VLOOKUP(C121,Lists!$C$3:$E$300,3,FALSE)</f>
        <v>Middle east,Europe</v>
      </c>
      <c r="V121" s="140">
        <v>45473</v>
      </c>
    </row>
    <row r="122" spans="1:22" x14ac:dyDescent="0.35">
      <c r="A122" s="64" t="str">
        <f>'Crisis Indicator Data'!A120</f>
        <v>Central Mediterranean Route</v>
      </c>
      <c r="B122" s="55" t="str">
        <f>Lists!G120</f>
        <v>Central Mediterranean Route</v>
      </c>
      <c r="C122" s="64" t="str">
        <f>'Crisis Indicator Data'!C120</f>
        <v>REG007</v>
      </c>
      <c r="D122" s="64" t="str">
        <f>'Crisis Indicator Data'!D120</f>
        <v>Algeria,Tunisia,Libya,Italy</v>
      </c>
      <c r="E122" s="64" t="str">
        <f>'Crisis Indicator Data'!E120</f>
        <v>DZA,TUN,LBY,ITA</v>
      </c>
      <c r="F122" s="64">
        <f>'Crisis Indicator Data'!B120</f>
        <v>0</v>
      </c>
      <c r="G122" s="52">
        <f t="shared" si="15"/>
        <v>3</v>
      </c>
      <c r="H122" s="65">
        <f t="shared" si="16"/>
        <v>3</v>
      </c>
      <c r="I122" s="131" t="str">
        <f t="shared" si="17"/>
        <v>Medium</v>
      </c>
      <c r="J122" s="133" t="str">
        <f>INDEX(Trends!$D$3:$D$404,MATCH(C122,Trends!$C$3:$C$404,0))</f>
        <v>Stable</v>
      </c>
      <c r="K122" s="123" t="str">
        <f>IF(Reliability!B120="x","x",(IF(ROUNDUP(Reliability!B120,0)=1,"Very High",IF(ROUNDUP(Reliability!B120,0)=2,"High",IF(ROUNDUP(Reliability!B120,0)=3,"Medium",IF(ROUNDUP(Reliability!B120,0)=4,"Low","Very Low"))))))</f>
        <v>High</v>
      </c>
      <c r="L122" s="54">
        <f t="shared" si="18"/>
        <v>4.0999999999999996</v>
      </c>
      <c r="M122" s="66">
        <f>'Impact of the crisis'!N123</f>
        <v>5</v>
      </c>
      <c r="N122" s="66">
        <f>'Impact of the crisis'!AB123</f>
        <v>3.5</v>
      </c>
      <c r="O122" s="54">
        <f>'Conditions of people affected'!R123</f>
        <v>2.2999999999999998</v>
      </c>
      <c r="P122" s="66">
        <f>'Conditions of people affected'!K123</f>
        <v>3.6</v>
      </c>
      <c r="Q122" s="66">
        <f>'Conditions of people affected'!Q123</f>
        <v>1</v>
      </c>
      <c r="R122" s="53">
        <f t="shared" si="19"/>
        <v>3.1</v>
      </c>
      <c r="S122" s="53">
        <f>'Complexity of the crisis'!X123</f>
        <v>2.6</v>
      </c>
      <c r="T122" s="53">
        <f>'Complexity of the crisis'!AN123</f>
        <v>3.5</v>
      </c>
      <c r="U122" s="139" t="str">
        <f>VLOOKUP(C122,Lists!$C$3:$E$300,3,FALSE)</f>
        <v>Africa,Africa,Africa,Europe</v>
      </c>
      <c r="V122" s="140">
        <v>45564</v>
      </c>
    </row>
    <row r="123" spans="1:22" x14ac:dyDescent="0.35">
      <c r="A123" s="64" t="str">
        <f>'Crisis Indicator Data'!A121</f>
        <v>Western Mediterranean Route</v>
      </c>
      <c r="B123" s="55" t="str">
        <f>Lists!G121</f>
        <v>Western Mediterranean Route</v>
      </c>
      <c r="C123" s="64" t="str">
        <f>'Crisis Indicator Data'!C121</f>
        <v>REG008</v>
      </c>
      <c r="D123" s="64" t="str">
        <f>'Crisis Indicator Data'!D121</f>
        <v>Algeria,Morocco,Spain</v>
      </c>
      <c r="E123" s="64" t="str">
        <f>'Crisis Indicator Data'!E121</f>
        <v>DZA,MAR,ESP</v>
      </c>
      <c r="F123" s="64">
        <f>'Crisis Indicator Data'!B121</f>
        <v>0</v>
      </c>
      <c r="G123" s="52">
        <f t="shared" si="15"/>
        <v>2.6</v>
      </c>
      <c r="H123" s="65">
        <f t="shared" si="16"/>
        <v>3</v>
      </c>
      <c r="I123" s="131" t="str">
        <f t="shared" si="17"/>
        <v>Medium</v>
      </c>
      <c r="J123" s="133" t="str">
        <f>INDEX(Trends!$D$3:$D$404,MATCH(C123,Trends!$C$3:$C$404,0))</f>
        <v>Stable</v>
      </c>
      <c r="K123" s="123" t="str">
        <f>IF(Reliability!B121="x","x",(IF(ROUNDUP(Reliability!B121,0)=1,"Very High",IF(ROUNDUP(Reliability!B121,0)=2,"High",IF(ROUNDUP(Reliability!B121,0)=3,"Medium",IF(ROUNDUP(Reliability!B121,0)=4,"Low","Very Low"))))))</f>
        <v>High</v>
      </c>
      <c r="L123" s="54">
        <f t="shared" si="18"/>
        <v>3.8</v>
      </c>
      <c r="M123" s="66">
        <f>'Impact of the crisis'!N124</f>
        <v>5</v>
      </c>
      <c r="N123" s="66">
        <f>'Impact of the crisis'!AB124</f>
        <v>2.9</v>
      </c>
      <c r="O123" s="54">
        <f>'Conditions of people affected'!R124</f>
        <v>1.8</v>
      </c>
      <c r="P123" s="66">
        <f>'Conditions of people affected'!K124</f>
        <v>2.6</v>
      </c>
      <c r="Q123" s="66">
        <f>'Conditions of people affected'!Q124</f>
        <v>1</v>
      </c>
      <c r="R123" s="53">
        <f t="shared" si="19"/>
        <v>2.5</v>
      </c>
      <c r="S123" s="53">
        <f>'Complexity of the crisis'!X124</f>
        <v>2.5</v>
      </c>
      <c r="T123" s="53">
        <f>'Complexity of the crisis'!AN124</f>
        <v>2.5</v>
      </c>
      <c r="U123" s="139" t="str">
        <f>VLOOKUP(C123,Lists!$C$3:$E$300,3,FALSE)</f>
        <v>Africa,Africa,Europe</v>
      </c>
      <c r="V123" s="140">
        <v>45564</v>
      </c>
    </row>
    <row r="124" spans="1:22" x14ac:dyDescent="0.35">
      <c r="A124" s="64" t="str">
        <f>'Crisis Indicator Data'!A122</f>
        <v>Rohingya Regional Crisis</v>
      </c>
      <c r="B124" s="55" t="str">
        <f>Lists!G122</f>
        <v>Rohingya Regional Crisis</v>
      </c>
      <c r="C124" s="64" t="str">
        <f>'Crisis Indicator Data'!C122</f>
        <v>REG011</v>
      </c>
      <c r="D124" s="64" t="str">
        <f>'Crisis Indicator Data'!D122</f>
        <v>Bangladesh,Myanmar</v>
      </c>
      <c r="E124" s="64" t="str">
        <f>'Crisis Indicator Data'!E122</f>
        <v>BGD,MMR</v>
      </c>
      <c r="F124" s="64">
        <f>'Crisis Indicator Data'!B122</f>
        <v>0</v>
      </c>
      <c r="G124" s="52">
        <f t="shared" si="15"/>
        <v>4.0999999999999996</v>
      </c>
      <c r="H124" s="65">
        <f t="shared" si="16"/>
        <v>5</v>
      </c>
      <c r="I124" s="131" t="str">
        <f t="shared" si="17"/>
        <v>Very High</v>
      </c>
      <c r="J124" s="133" t="str">
        <f>INDEX(Trends!$D$3:$D$404,MATCH(C124,Trends!$C$3:$C$404,0))</f>
        <v>Stable</v>
      </c>
      <c r="K124" s="123" t="str">
        <f>IF(Reliability!B122="x","x",(IF(ROUNDUP(Reliability!B122,0)=1,"Very High",IF(ROUNDUP(Reliability!B122,0)=2,"High",IF(ROUNDUP(Reliability!B122,0)=3,"Medium",IF(ROUNDUP(Reliability!B122,0)=4,"Low","Very Low"))))))</f>
        <v>High</v>
      </c>
      <c r="L124" s="54">
        <f t="shared" si="18"/>
        <v>3.9</v>
      </c>
      <c r="M124" s="66">
        <f>'Impact of the crisis'!N125</f>
        <v>1.3</v>
      </c>
      <c r="N124" s="66">
        <f>'Impact of the crisis'!AB125</f>
        <v>4.5999999999999996</v>
      </c>
      <c r="O124" s="54">
        <f>'Conditions of people affected'!R125</f>
        <v>4.0999999999999996</v>
      </c>
      <c r="P124" s="66">
        <f>'Conditions of people affected'!K125</f>
        <v>4.2</v>
      </c>
      <c r="Q124" s="66">
        <f>'Conditions of people affected'!Q125</f>
        <v>4</v>
      </c>
      <c r="R124" s="53">
        <f t="shared" si="19"/>
        <v>4.4000000000000004</v>
      </c>
      <c r="S124" s="53">
        <f>'Complexity of the crisis'!X125</f>
        <v>3.6</v>
      </c>
      <c r="T124" s="53">
        <f>'Complexity of the crisis'!AN125</f>
        <v>5</v>
      </c>
      <c r="U124" s="139" t="str">
        <f>VLOOKUP(C124,Lists!$C$3:$E$300,3,FALSE)</f>
        <v>Asia,Asia</v>
      </c>
      <c r="V124" s="140">
        <v>45560</v>
      </c>
    </row>
    <row r="125" spans="1:22" x14ac:dyDescent="0.35">
      <c r="A125" s="64" t="str">
        <f>'Crisis Indicator Data'!A123</f>
        <v>Southern Africa Regional Food Security Crisis</v>
      </c>
      <c r="B125" s="55" t="str">
        <f>Lists!G123</f>
        <v>Southern Africa Regional Food Security Crisis</v>
      </c>
      <c r="C125" s="64" t="str">
        <f>'Crisis Indicator Data'!C123</f>
        <v>REG012</v>
      </c>
      <c r="D125" s="64" t="str">
        <f>'Crisis Indicator Data'!D123</f>
        <v>Madagascar,Malawi,Namibia,Eswatini,Zambia,Zimbabwe,Tanzania</v>
      </c>
      <c r="E125" s="64" t="str">
        <f>'Crisis Indicator Data'!E123</f>
        <v>MDG,MWI,NAM,SWZ,ZMB,ZWE,TZA</v>
      </c>
      <c r="F125" s="64">
        <f>'Crisis Indicator Data'!B123</f>
        <v>0</v>
      </c>
      <c r="G125" s="52">
        <f t="shared" si="15"/>
        <v>3.8</v>
      </c>
      <c r="H125" s="65">
        <f t="shared" si="16"/>
        <v>4</v>
      </c>
      <c r="I125" s="131" t="str">
        <f t="shared" si="17"/>
        <v>High</v>
      </c>
      <c r="J125" s="133" t="str">
        <f>INDEX(Trends!$D$3:$D$404,MATCH(C125,Trends!$C$3:$C$404,0))</f>
        <v>Stable</v>
      </c>
      <c r="K125" s="123" t="str">
        <f>IF(Reliability!B123="x","x",(IF(ROUNDUP(Reliability!B123,0)=1,"Very High",IF(ROUNDUP(Reliability!B123,0)=2,"High",IF(ROUNDUP(Reliability!B123,0)=3,"Medium",IF(ROUNDUP(Reliability!B123,0)=4,"Low","Very Low"))))))</f>
        <v>High</v>
      </c>
      <c r="L125" s="54">
        <f t="shared" si="18"/>
        <v>3.8</v>
      </c>
      <c r="M125" s="66">
        <f>'Impact of the crisis'!N126</f>
        <v>4.2</v>
      </c>
      <c r="N125" s="66">
        <f>'Impact of the crisis'!AB126</f>
        <v>3.6</v>
      </c>
      <c r="O125" s="54">
        <f>'Conditions of people affected'!R126</f>
        <v>4</v>
      </c>
      <c r="P125" s="66">
        <f>'Conditions of people affected'!K126</f>
        <v>5</v>
      </c>
      <c r="Q125" s="66">
        <f>'Conditions of people affected'!Q126</f>
        <v>3</v>
      </c>
      <c r="R125" s="53">
        <f t="shared" si="19"/>
        <v>3.4</v>
      </c>
      <c r="S125" s="53">
        <f>'Complexity of the crisis'!X126</f>
        <v>2.7</v>
      </c>
      <c r="T125" s="53">
        <f>'Complexity of the crisis'!AN126</f>
        <v>4</v>
      </c>
      <c r="U125" s="139" t="str">
        <f>VLOOKUP(C125,Lists!$C$3:$E$300,3,FALSE)</f>
        <v>Africa,Africa,Africa,Africa,Africa,Africa,Africa</v>
      </c>
      <c r="V125" s="140">
        <v>45565</v>
      </c>
    </row>
    <row r="126" spans="1:22" x14ac:dyDescent="0.35">
      <c r="A126" s="64" t="str">
        <f>'Crisis Indicator Data'!A124</f>
        <v>Nagorno-Karabakh Conflict</v>
      </c>
      <c r="B126" s="55" t="str">
        <f>Lists!G124</f>
        <v>Regional Nagorno-Karabakh Conflict</v>
      </c>
      <c r="C126" s="64" t="str">
        <f>'Crisis Indicator Data'!C124</f>
        <v>REG013</v>
      </c>
      <c r="D126" s="64" t="str">
        <f>'Crisis Indicator Data'!D124</f>
        <v>Armenia,Azerbaijan</v>
      </c>
      <c r="E126" s="64" t="str">
        <f>'Crisis Indicator Data'!E124</f>
        <v>ARM,AZE</v>
      </c>
      <c r="F126" s="64">
        <f>'Crisis Indicator Data'!B124</f>
        <v>0</v>
      </c>
      <c r="G126" s="52">
        <f t="shared" si="15"/>
        <v>2.2999999999999998</v>
      </c>
      <c r="H126" s="65">
        <f t="shared" si="16"/>
        <v>3</v>
      </c>
      <c r="I126" s="131" t="str">
        <f t="shared" si="17"/>
        <v>Medium</v>
      </c>
      <c r="J126" s="133" t="str">
        <f>INDEX(Trends!$D$3:$D$404,MATCH(C126,Trends!$C$3:$C$404,0))</f>
        <v>Stable</v>
      </c>
      <c r="K126" s="123" t="str">
        <f>IF(Reliability!B124="x","x",(IF(ROUNDUP(Reliability!B124,0)=1,"Very High",IF(ROUNDUP(Reliability!B124,0)=2,"High",IF(ROUNDUP(Reliability!B124,0)=3,"Medium",IF(ROUNDUP(Reliability!B124,0)=4,"Low","Very Low"))))))</f>
        <v>High</v>
      </c>
      <c r="L126" s="54">
        <f t="shared" si="18"/>
        <v>2</v>
      </c>
      <c r="M126" s="66">
        <f>'Impact of the crisis'!N127</f>
        <v>1.7</v>
      </c>
      <c r="N126" s="66">
        <f>'Impact of the crisis'!AB127</f>
        <v>2.2000000000000002</v>
      </c>
      <c r="O126" s="54">
        <f>'Conditions of people affected'!R127</f>
        <v>2.5</v>
      </c>
      <c r="P126" s="66">
        <f>'Conditions of people affected'!K127</f>
        <v>2</v>
      </c>
      <c r="Q126" s="66">
        <f>'Conditions of people affected'!Q127</f>
        <v>3</v>
      </c>
      <c r="R126" s="53">
        <f t="shared" si="19"/>
        <v>2.2000000000000002</v>
      </c>
      <c r="S126" s="53">
        <f>'Complexity of the crisis'!X127</f>
        <v>2.2999999999999998</v>
      </c>
      <c r="T126" s="53">
        <f>'Complexity of the crisis'!AN127</f>
        <v>2</v>
      </c>
      <c r="U126" s="139" t="str">
        <f>VLOOKUP(C126,Lists!$C$3:$E$300,3,FALSE)</f>
        <v>Middle east,Middle east</v>
      </c>
      <c r="V126" s="140">
        <v>45473</v>
      </c>
    </row>
    <row r="127" spans="1:22" x14ac:dyDescent="0.35">
      <c r="A127" s="64" t="str">
        <f>'Crisis Indicator Data'!A125</f>
        <v>Eastern Africa Regional Drought Crisis</v>
      </c>
      <c r="B127" s="55" t="str">
        <f>Lists!G125</f>
        <v>Eastern Africa Regional Drought Crisis</v>
      </c>
      <c r="C127" s="64" t="str">
        <f>'Crisis Indicator Data'!C125</f>
        <v>REG014</v>
      </c>
      <c r="D127" s="64" t="str">
        <f>'Crisis Indicator Data'!D125</f>
        <v>Ethiopia,Somalia,Kenya</v>
      </c>
      <c r="E127" s="64" t="str">
        <f>'Crisis Indicator Data'!E125</f>
        <v>ETH,SOM,KEN</v>
      </c>
      <c r="F127" s="64" t="str">
        <f>'Crisis Indicator Data'!B125</f>
        <v>Drought</v>
      </c>
      <c r="G127" s="52">
        <f t="shared" si="15"/>
        <v>4.4000000000000004</v>
      </c>
      <c r="H127" s="65">
        <f t="shared" si="16"/>
        <v>5</v>
      </c>
      <c r="I127" s="131" t="str">
        <f t="shared" si="17"/>
        <v>Very High</v>
      </c>
      <c r="J127" s="133" t="str">
        <f>INDEX(Trends!$D$3:$D$404,MATCH(C127,Trends!$C$3:$C$404,0))</f>
        <v>Stable</v>
      </c>
      <c r="K127" s="123" t="str">
        <f>IF(Reliability!B125="x","x",(IF(ROUNDUP(Reliability!B125,0)=1,"Very High",IF(ROUNDUP(Reliability!B125,0)=2,"High",IF(ROUNDUP(Reliability!B125,0)=3,"Medium",IF(ROUNDUP(Reliability!B125,0)=4,"Low","Very Low"))))))</f>
        <v>High</v>
      </c>
      <c r="L127" s="54">
        <f t="shared" si="18"/>
        <v>4.2</v>
      </c>
      <c r="M127" s="66">
        <f>'Impact of the crisis'!N128</f>
        <v>4.5999999999999996</v>
      </c>
      <c r="N127" s="66">
        <f>'Impact of the crisis'!AB128</f>
        <v>3.9</v>
      </c>
      <c r="O127" s="54">
        <f>'Conditions of people affected'!R128</f>
        <v>4.5</v>
      </c>
      <c r="P127" s="66">
        <f>'Conditions of people affected'!K128</f>
        <v>5</v>
      </c>
      <c r="Q127" s="66">
        <f>'Conditions of people affected'!Q128</f>
        <v>4</v>
      </c>
      <c r="R127" s="53">
        <f t="shared" si="19"/>
        <v>4.5</v>
      </c>
      <c r="S127" s="53">
        <f>'Complexity of the crisis'!X128</f>
        <v>3.7</v>
      </c>
      <c r="T127" s="53">
        <f>'Complexity of the crisis'!AN128</f>
        <v>5</v>
      </c>
      <c r="U127" s="139" t="str">
        <f>VLOOKUP(C127,Lists!$C$3:$E$300,3,FALSE)</f>
        <v>Africa,Africa,Africa</v>
      </c>
      <c r="V127" s="140">
        <v>45593</v>
      </c>
    </row>
    <row r="128" spans="1:22" x14ac:dyDescent="0.35">
      <c r="A128" s="64" t="str">
        <f>'Crisis Indicator Data'!A126</f>
        <v>Turkiye / Syria earthquake</v>
      </c>
      <c r="B128" s="55" t="str">
        <f>Lists!G126</f>
        <v>Turkiye / Syria earthquake (regional crisis)</v>
      </c>
      <c r="C128" s="64" t="str">
        <f>'Crisis Indicator Data'!C126</f>
        <v>REG015</v>
      </c>
      <c r="D128" s="64" t="str">
        <f>'Crisis Indicator Data'!D126</f>
        <v>Türkiye,Syria</v>
      </c>
      <c r="E128" s="64" t="str">
        <f>'Crisis Indicator Data'!E126</f>
        <v>TUR,SYR</v>
      </c>
      <c r="F128" s="64" t="str">
        <f>'Crisis Indicator Data'!B126</f>
        <v>Earthquake</v>
      </c>
      <c r="G128" s="52">
        <f t="shared" si="15"/>
        <v>3.6</v>
      </c>
      <c r="H128" s="65">
        <f t="shared" si="16"/>
        <v>4</v>
      </c>
      <c r="I128" s="131" t="str">
        <f t="shared" si="17"/>
        <v>High</v>
      </c>
      <c r="J128" s="133" t="str">
        <f>INDEX(Trends!$D$3:$D$404,MATCH(C128,Trends!$C$3:$C$404,0))</f>
        <v>Stable</v>
      </c>
      <c r="K128" s="123" t="str">
        <f>IF(Reliability!B126="x","x",(IF(ROUNDUP(Reliability!B126,0)=1,"Very High",IF(ROUNDUP(Reliability!B126,0)=2,"High",IF(ROUNDUP(Reliability!B126,0)=3,"Medium",IF(ROUNDUP(Reliability!B126,0)=4,"Low","Very Low"))))))</f>
        <v>Medium</v>
      </c>
      <c r="L128" s="54">
        <f t="shared" si="18"/>
        <v>3.4</v>
      </c>
      <c r="M128" s="66">
        <f>'Impact of the crisis'!N129</f>
        <v>2.6</v>
      </c>
      <c r="N128" s="66">
        <f>'Impact of the crisis'!AB129</f>
        <v>3.7</v>
      </c>
      <c r="O128" s="54">
        <f>'Conditions of people affected'!R129</f>
        <v>3.6</v>
      </c>
      <c r="P128" s="66">
        <f>'Conditions of people affected'!K129</f>
        <v>4.2</v>
      </c>
      <c r="Q128" s="66">
        <f>'Conditions of people affected'!Q129</f>
        <v>3</v>
      </c>
      <c r="R128" s="53">
        <f t="shared" si="19"/>
        <v>3.9</v>
      </c>
      <c r="S128" s="53">
        <f>'Complexity of the crisis'!X129</f>
        <v>3</v>
      </c>
      <c r="T128" s="53">
        <f>'Complexity of the crisis'!AN129</f>
        <v>4.5</v>
      </c>
      <c r="U128" s="139" t="str">
        <f>VLOOKUP(C128,Lists!$C$3:$E$300,3,FALSE)</f>
        <v>Middle east,Middle east</v>
      </c>
      <c r="V128" s="140">
        <v>45462</v>
      </c>
    </row>
    <row r="129" spans="1:22" x14ac:dyDescent="0.35">
      <c r="A129" s="64" t="str">
        <f>'Crisis Indicator Data'!A127</f>
        <v>Displacement from Russia-Ukraine conflict in Romania</v>
      </c>
      <c r="B129" s="55" t="str">
        <f>Lists!G127</f>
        <v>Displacement from Russia-Ukraine conflict</v>
      </c>
      <c r="C129" s="64" t="str">
        <f>'Crisis Indicator Data'!C127</f>
        <v>ROU002</v>
      </c>
      <c r="D129" s="64" t="str">
        <f>'Crisis Indicator Data'!D127</f>
        <v>Romania</v>
      </c>
      <c r="E129" s="64" t="str">
        <f>'Crisis Indicator Data'!E127</f>
        <v>ROU</v>
      </c>
      <c r="F129" s="64" t="str">
        <f>'Crisis Indicator Data'!B127</f>
        <v>Displacement</v>
      </c>
      <c r="G129" s="52">
        <f t="shared" si="15"/>
        <v>1.9</v>
      </c>
      <c r="H129" s="65">
        <f t="shared" si="16"/>
        <v>2</v>
      </c>
      <c r="I129" s="131" t="str">
        <f t="shared" si="17"/>
        <v>Low</v>
      </c>
      <c r="J129" s="133" t="str">
        <f>INDEX(Trends!$D$3:$D$404,MATCH(C129,Trends!$C$3:$C$404,0))</f>
        <v>Increasing</v>
      </c>
      <c r="K129" s="123" t="str">
        <f>IF(Reliability!B127="x","x",(IF(ROUNDUP(Reliability!B127,0)=1,"Very High",IF(ROUNDUP(Reliability!B127,0)=2,"High",IF(ROUNDUP(Reliability!B127,0)=3,"Medium",IF(ROUNDUP(Reliability!B127,0)=4,"Low","Very Low"))))))</f>
        <v>Very High</v>
      </c>
      <c r="L129" s="54">
        <f t="shared" si="18"/>
        <v>3</v>
      </c>
      <c r="M129" s="66">
        <f>'Impact of the crisis'!N130</f>
        <v>4.5999999999999996</v>
      </c>
      <c r="N129" s="66">
        <f>'Impact of the crisis'!AB130</f>
        <v>1.7</v>
      </c>
      <c r="O129" s="54">
        <f>'Conditions of people affected'!R130</f>
        <v>1.55</v>
      </c>
      <c r="P129" s="66">
        <f>'Conditions of people affected'!K130</f>
        <v>2.1</v>
      </c>
      <c r="Q129" s="66">
        <f>'Conditions of people affected'!Q130</f>
        <v>1</v>
      </c>
      <c r="R129" s="53">
        <f t="shared" si="19"/>
        <v>1.3</v>
      </c>
      <c r="S129" s="53">
        <f>'Complexity of the crisis'!X130</f>
        <v>1</v>
      </c>
      <c r="T129" s="53">
        <f>'Complexity of the crisis'!AN130</f>
        <v>1.5</v>
      </c>
      <c r="U129" s="139" t="str">
        <f>VLOOKUP(C129,Lists!$C$3:$E$300,3,FALSE)</f>
        <v>Europe</v>
      </c>
      <c r="V129" s="140">
        <v>45716</v>
      </c>
    </row>
    <row r="130" spans="1:22" x14ac:dyDescent="0.35">
      <c r="A130" s="64" t="str">
        <f>'Crisis Indicator Data'!A128</f>
        <v>Displacement from Russia-Ukraine conflict in Russia</v>
      </c>
      <c r="B130" s="55" t="str">
        <f>Lists!G128</f>
        <v>Displacement from Russia-Ukraine conflict</v>
      </c>
      <c r="C130" s="64" t="str">
        <f>'Crisis Indicator Data'!C128</f>
        <v>RUS002</v>
      </c>
      <c r="D130" s="64" t="str">
        <f>'Crisis Indicator Data'!D128</f>
        <v>Russia</v>
      </c>
      <c r="E130" s="64" t="str">
        <f>'Crisis Indicator Data'!E128</f>
        <v>RUS</v>
      </c>
      <c r="F130" s="64" t="str">
        <f>'Crisis Indicator Data'!B128</f>
        <v>Conflict,Displacement</v>
      </c>
      <c r="G130" s="52">
        <f t="shared" si="15"/>
        <v>2.8</v>
      </c>
      <c r="H130" s="65">
        <f t="shared" si="16"/>
        <v>3</v>
      </c>
      <c r="I130" s="131" t="str">
        <f t="shared" si="17"/>
        <v>Medium</v>
      </c>
      <c r="J130" s="133" t="str">
        <f>INDEX(Trends!$D$3:$D$404,MATCH(C130,Trends!$C$3:$C$404,0))</f>
        <v>Stable</v>
      </c>
      <c r="K130" s="123" t="str">
        <f>IF(Reliability!B128="x","x",(IF(ROUNDUP(Reliability!B128,0)=1,"Very High",IF(ROUNDUP(Reliability!B128,0)=2,"High",IF(ROUNDUP(Reliability!B128,0)=3,"Medium",IF(ROUNDUP(Reliability!B128,0)=4,"Low","Very Low"))))))</f>
        <v>High</v>
      </c>
      <c r="L130" s="54">
        <f t="shared" si="18"/>
        <v>3.6</v>
      </c>
      <c r="M130" s="66">
        <f>'Impact of the crisis'!N131</f>
        <v>5</v>
      </c>
      <c r="N130" s="66">
        <f>'Impact of the crisis'!AB131</f>
        <v>2.2999999999999998</v>
      </c>
      <c r="O130" s="54">
        <f>'Conditions of people affected'!R131</f>
        <v>2.25</v>
      </c>
      <c r="P130" s="66">
        <f>'Conditions of people affected'!K131</f>
        <v>3.5</v>
      </c>
      <c r="Q130" s="66">
        <f>'Conditions of people affected'!Q131</f>
        <v>1</v>
      </c>
      <c r="R130" s="53">
        <f t="shared" si="19"/>
        <v>3</v>
      </c>
      <c r="S130" s="53">
        <f>'Complexity of the crisis'!X131</f>
        <v>3.4</v>
      </c>
      <c r="T130" s="53">
        <f>'Complexity of the crisis'!AN131</f>
        <v>2.5</v>
      </c>
      <c r="U130" s="139" t="str">
        <f>VLOOKUP(C130,Lists!$C$3:$E$300,3,FALSE)</f>
        <v>Europe</v>
      </c>
      <c r="V130" s="140">
        <v>45716</v>
      </c>
    </row>
    <row r="131" spans="1:22" x14ac:dyDescent="0.35">
      <c r="A131" s="64" t="str">
        <f>'Crisis Indicator Data'!A129</f>
        <v>Burundi and DRC refugees in Rwanda</v>
      </c>
      <c r="B131" s="55" t="str">
        <f>Lists!G129</f>
        <v>Refugees</v>
      </c>
      <c r="C131" s="64" t="str">
        <f>'Crisis Indicator Data'!C129</f>
        <v>RWA002</v>
      </c>
      <c r="D131" s="64" t="str">
        <f>'Crisis Indicator Data'!D129</f>
        <v>Rwanda</v>
      </c>
      <c r="E131" s="64" t="str">
        <f>'Crisis Indicator Data'!E129</f>
        <v>RWA</v>
      </c>
      <c r="F131" s="64" t="str">
        <f>'Crisis Indicator Data'!B129</f>
        <v>Displacement</v>
      </c>
      <c r="G131" s="52">
        <f t="shared" si="15"/>
        <v>2.4</v>
      </c>
      <c r="H131" s="65">
        <f t="shared" si="16"/>
        <v>3</v>
      </c>
      <c r="I131" s="131" t="str">
        <f t="shared" si="17"/>
        <v>Medium</v>
      </c>
      <c r="J131" s="133" t="str">
        <f>INDEX(Trends!$D$3:$D$404,MATCH(C131,Trends!$C$3:$C$404,0))</f>
        <v>Stable</v>
      </c>
      <c r="K131" s="123" t="str">
        <f>IF(Reliability!B129="x","x",(IF(ROUNDUP(Reliability!B129,0)=1,"Very High",IF(ROUNDUP(Reliability!B129,0)=2,"High",IF(ROUNDUP(Reliability!B129,0)=3,"Medium",IF(ROUNDUP(Reliability!B129,0)=4,"Low","Very Low"))))))</f>
        <v>Medium</v>
      </c>
      <c r="L131" s="54">
        <f t="shared" si="18"/>
        <v>2.5</v>
      </c>
      <c r="M131" s="66">
        <f>'Impact of the crisis'!N132</f>
        <v>2.2000000000000002</v>
      </c>
      <c r="N131" s="66">
        <f>'Impact of the crisis'!AB132</f>
        <v>2.7</v>
      </c>
      <c r="O131" s="54">
        <f>'Conditions of people affected'!R132</f>
        <v>2.4500000000000002</v>
      </c>
      <c r="P131" s="66">
        <f>'Conditions of people affected'!K132</f>
        <v>1.9</v>
      </c>
      <c r="Q131" s="66">
        <f>'Conditions of people affected'!Q132</f>
        <v>3</v>
      </c>
      <c r="R131" s="53">
        <f t="shared" si="19"/>
        <v>2.2999999999999998</v>
      </c>
      <c r="S131" s="53">
        <f>'Complexity of the crisis'!X132</f>
        <v>3</v>
      </c>
      <c r="T131" s="53">
        <f>'Complexity of the crisis'!AN132</f>
        <v>1.5</v>
      </c>
      <c r="U131" s="139" t="str">
        <f>VLOOKUP(C131,Lists!$C$3:$E$300,3,FALSE)</f>
        <v>Africa</v>
      </c>
      <c r="V131" s="140">
        <v>45713</v>
      </c>
    </row>
    <row r="132" spans="1:22" x14ac:dyDescent="0.35">
      <c r="A132" s="64" t="str">
        <f>'Crisis Indicator Data'!A130</f>
        <v>Complex crisis in Sudan</v>
      </c>
      <c r="B132" s="55" t="str">
        <f>Lists!G130</f>
        <v>Complex crisis</v>
      </c>
      <c r="C132" s="64" t="str">
        <f>'Crisis Indicator Data'!C130</f>
        <v>SDN001</v>
      </c>
      <c r="D132" s="64" t="str">
        <f>'Crisis Indicator Data'!D130</f>
        <v>Sudan</v>
      </c>
      <c r="E132" s="64" t="str">
        <f>'Crisis Indicator Data'!E130</f>
        <v>SDN</v>
      </c>
      <c r="F132" s="64" t="str">
        <f>'Crisis Indicator Data'!B130</f>
        <v>Displacement,Violence,Floods,Conflict</v>
      </c>
      <c r="G132" s="52">
        <f t="shared" si="15"/>
        <v>4.7</v>
      </c>
      <c r="H132" s="65">
        <f t="shared" si="16"/>
        <v>5</v>
      </c>
      <c r="I132" s="131" t="str">
        <f t="shared" si="17"/>
        <v>Very High</v>
      </c>
      <c r="J132" s="133" t="str">
        <f>INDEX(Trends!$D$3:$D$404,MATCH(C132,Trends!$C$3:$C$404,0))</f>
        <v>Decreasing</v>
      </c>
      <c r="K132" s="123" t="str">
        <f>IF(Reliability!B130="x","x",(IF(ROUNDUP(Reliability!B130,0)=1,"Very High",IF(ROUNDUP(Reliability!B130,0)=2,"High",IF(ROUNDUP(Reliability!B130,0)=3,"Medium",IF(ROUNDUP(Reliability!B130,0)=4,"Low","Very Low"))))))</f>
        <v>Very High</v>
      </c>
      <c r="L132" s="54">
        <f t="shared" si="18"/>
        <v>5</v>
      </c>
      <c r="M132" s="66">
        <f>'Impact of the crisis'!N133</f>
        <v>5</v>
      </c>
      <c r="N132" s="66">
        <f>'Impact of the crisis'!AB133</f>
        <v>5</v>
      </c>
      <c r="O132" s="54">
        <f>'Conditions of people affected'!R133</f>
        <v>4.5</v>
      </c>
      <c r="P132" s="66">
        <f>'Conditions of people affected'!K133</f>
        <v>5</v>
      </c>
      <c r="Q132" s="66">
        <f>'Conditions of people affected'!Q133</f>
        <v>4</v>
      </c>
      <c r="R132" s="53">
        <f t="shared" si="19"/>
        <v>4.5999999999999996</v>
      </c>
      <c r="S132" s="53">
        <f>'Complexity of the crisis'!X133</f>
        <v>4.2</v>
      </c>
      <c r="T132" s="53">
        <f>'Complexity of the crisis'!AN133</f>
        <v>5</v>
      </c>
      <c r="U132" s="139" t="str">
        <f>VLOOKUP(C132,Lists!$C$3:$E$300,3,FALSE)</f>
        <v>Africa</v>
      </c>
      <c r="V132" s="140">
        <v>45705</v>
      </c>
    </row>
    <row r="133" spans="1:22" x14ac:dyDescent="0.35">
      <c r="A133" s="64" t="str">
        <f>'Crisis Indicator Data'!A131</f>
        <v>Refugees in Sudan</v>
      </c>
      <c r="B133" s="55" t="str">
        <f>Lists!G131</f>
        <v>Refugees</v>
      </c>
      <c r="C133" s="64" t="str">
        <f>'Crisis Indicator Data'!C131</f>
        <v>SDN005</v>
      </c>
      <c r="D133" s="64" t="str">
        <f>'Crisis Indicator Data'!D131</f>
        <v>Sudan</v>
      </c>
      <c r="E133" s="64" t="str">
        <f>'Crisis Indicator Data'!E131</f>
        <v>SDN</v>
      </c>
      <c r="F133" s="64" t="str">
        <f>'Crisis Indicator Data'!B131</f>
        <v>Displacement</v>
      </c>
      <c r="G133" s="52">
        <f t="shared" ref="G133:G165" si="20">IF(OR(O133="x",L133="x"),"x",ROUND((5-GEOMEAN(((5-L133)/5*4+1),((5-O133)/5*4+1),((5-O133)/5*4+1)))/4*3.5+R133*0.3,1))</f>
        <v>3.3</v>
      </c>
      <c r="H133" s="65">
        <f t="shared" ref="H133:H164" si="21">IF(G133="x","x",ROUNDUP(G133,0))</f>
        <v>4</v>
      </c>
      <c r="I133" s="131" t="str">
        <f t="shared" ref="I133:I164" si="22">IF(O133="x","x",IF(L133="x","x",(IF(H133=5,"Very High",IF(H133=4,"High",IF(H133=3,"Medium",IF(H133=2,"Low","Very Low")))))))</f>
        <v>High</v>
      </c>
      <c r="J133" s="133" t="str">
        <f>INDEX(Trends!$D$3:$D$404,MATCH(C133,Trends!$C$3:$C$404,0))</f>
        <v>Stable</v>
      </c>
      <c r="K133" s="123" t="str">
        <f>IF(Reliability!B131="x","x",(IF(ROUNDUP(Reliability!B131,0)=1,"Very High",IF(ROUNDUP(Reliability!B131,0)=2,"High",IF(ROUNDUP(Reliability!B131,0)=3,"Medium",IF(ROUNDUP(Reliability!B131,0)=4,"Low","Very Low"))))))</f>
        <v>Very High</v>
      </c>
      <c r="L133" s="54">
        <f t="shared" ref="L133:L164" si="23">IF(OR(N133="x",M133="x"),"x",ROUND((5-GEOMEAN(((5-M133)/5*4+1),((5-N133)/5*4+1),((5-N133)/5*4+1)))/4*5,1))</f>
        <v>4</v>
      </c>
      <c r="M133" s="66">
        <f>'Impact of the crisis'!N134</f>
        <v>5</v>
      </c>
      <c r="N133" s="66">
        <f>'Impact of the crisis'!AB134</f>
        <v>3.3</v>
      </c>
      <c r="O133" s="54">
        <f>'Conditions of people affected'!R134</f>
        <v>2.6</v>
      </c>
      <c r="P133" s="66">
        <f>'Conditions of people affected'!K134</f>
        <v>3.2</v>
      </c>
      <c r="Q133" s="66">
        <f>'Conditions of people affected'!Q134</f>
        <v>2</v>
      </c>
      <c r="R133" s="53">
        <f t="shared" ref="R133:R164" si="24">IF(OR(T133="x",S133="x"),S133,ROUND((5-GEOMEAN(((5-S133)/5*4+1),((5-T133)/5*4+1)))/4*5,1))</f>
        <v>3.5</v>
      </c>
      <c r="S133" s="53">
        <f>'Complexity of the crisis'!X134</f>
        <v>4.2</v>
      </c>
      <c r="T133" s="53">
        <f>'Complexity of the crisis'!AN134</f>
        <v>2.5</v>
      </c>
      <c r="U133" s="139" t="str">
        <f>VLOOKUP(C133,Lists!$C$3:$E$300,3,FALSE)</f>
        <v>Africa</v>
      </c>
      <c r="V133" s="140">
        <v>45705</v>
      </c>
    </row>
    <row r="134" spans="1:22" x14ac:dyDescent="0.35">
      <c r="A134" s="64" t="str">
        <f>'Crisis Indicator Data'!A132</f>
        <v>Food security crisis in Senegal</v>
      </c>
      <c r="B134" s="55" t="str">
        <f>Lists!G132</f>
        <v>Food security crisis</v>
      </c>
      <c r="C134" s="64" t="str">
        <f>'Crisis Indicator Data'!C132</f>
        <v>SEN002</v>
      </c>
      <c r="D134" s="64" t="str">
        <f>'Crisis Indicator Data'!D132</f>
        <v>Senegal</v>
      </c>
      <c r="E134" s="64" t="str">
        <f>'Crisis Indicator Data'!E132</f>
        <v>SEN</v>
      </c>
      <c r="F134" s="64" t="str">
        <f>'Crisis Indicator Data'!B132</f>
        <v>Socio-political</v>
      </c>
      <c r="G134" s="52">
        <f t="shared" si="20"/>
        <v>2.4</v>
      </c>
      <c r="H134" s="65">
        <f t="shared" si="21"/>
        <v>3</v>
      </c>
      <c r="I134" s="131" t="str">
        <f t="shared" si="22"/>
        <v>Medium</v>
      </c>
      <c r="J134" s="133" t="str">
        <f>INDEX(Trends!$D$3:$D$404,MATCH(C134,Trends!$C$3:$C$404,0))</f>
        <v>Increasing</v>
      </c>
      <c r="K134" s="123" t="str">
        <f>IF(Reliability!B132="x","x",(IF(ROUNDUP(Reliability!B132,0)=1,"Very High",IF(ROUNDUP(Reliability!B132,0)=2,"High",IF(ROUNDUP(Reliability!B132,0)=3,"Medium",IF(ROUNDUP(Reliability!B132,0)=4,"Low","Very Low"))))))</f>
        <v>High</v>
      </c>
      <c r="L134" s="54">
        <f t="shared" si="23"/>
        <v>2.9</v>
      </c>
      <c r="M134" s="66">
        <f>'Impact of the crisis'!N135</f>
        <v>4.5</v>
      </c>
      <c r="N134" s="66">
        <f>'Impact of the crisis'!AB135</f>
        <v>1.6</v>
      </c>
      <c r="O134" s="54">
        <f>'Conditions of people affected'!R135</f>
        <v>2.65</v>
      </c>
      <c r="P134" s="66">
        <f>'Conditions of people affected'!K135</f>
        <v>3.3</v>
      </c>
      <c r="Q134" s="66">
        <f>'Conditions of people affected'!Q135</f>
        <v>2</v>
      </c>
      <c r="R134" s="53">
        <f t="shared" si="24"/>
        <v>1.7</v>
      </c>
      <c r="S134" s="53">
        <f>'Complexity of the crisis'!X135</f>
        <v>2.2999999999999998</v>
      </c>
      <c r="T134" s="53">
        <f>'Complexity of the crisis'!AN135</f>
        <v>1</v>
      </c>
      <c r="U134" s="139" t="str">
        <f>VLOOKUP(C134,Lists!$C$3:$E$300,3,FALSE)</f>
        <v>Africa</v>
      </c>
      <c r="V134" s="140">
        <v>45716</v>
      </c>
    </row>
    <row r="135" spans="1:22" x14ac:dyDescent="0.35">
      <c r="A135" s="64" t="str">
        <f>'Crisis Indicator Data'!A133</f>
        <v>Complex crisis in El Salvador</v>
      </c>
      <c r="B135" s="55" t="str">
        <f>Lists!G133</f>
        <v>Complex crisis</v>
      </c>
      <c r="C135" s="64" t="str">
        <f>'Crisis Indicator Data'!C133</f>
        <v>SLV001</v>
      </c>
      <c r="D135" s="64" t="str">
        <f>'Crisis Indicator Data'!D133</f>
        <v>El Salvador</v>
      </c>
      <c r="E135" s="64" t="str">
        <f>'Crisis Indicator Data'!E133</f>
        <v>SLV</v>
      </c>
      <c r="F135" s="64" t="str">
        <f>'Crisis Indicator Data'!B133</f>
        <v>Displacement,Violence,Floods,Drought</v>
      </c>
      <c r="G135" s="52">
        <f t="shared" si="20"/>
        <v>2.9</v>
      </c>
      <c r="H135" s="65">
        <f t="shared" si="21"/>
        <v>3</v>
      </c>
      <c r="I135" s="131" t="str">
        <f t="shared" si="22"/>
        <v>Medium</v>
      </c>
      <c r="J135" s="133" t="str">
        <f>INDEX(Trends!$D$3:$D$404,MATCH(C135,Trends!$C$3:$C$404,0))</f>
        <v>Decreasing</v>
      </c>
      <c r="K135" s="123" t="str">
        <f>IF(Reliability!B133="x","x",(IF(ROUNDUP(Reliability!B133,0)=1,"Very High",IF(ROUNDUP(Reliability!B133,0)=2,"High",IF(ROUNDUP(Reliability!B133,0)=3,"Medium",IF(ROUNDUP(Reliability!B133,0)=4,"Low","Very Low"))))))</f>
        <v>Very High</v>
      </c>
      <c r="L135" s="54">
        <f t="shared" si="23"/>
        <v>3.3</v>
      </c>
      <c r="M135" s="66">
        <f>'Impact of the crisis'!N136</f>
        <v>3.7</v>
      </c>
      <c r="N135" s="66">
        <f>'Impact of the crisis'!AB136</f>
        <v>3</v>
      </c>
      <c r="O135" s="54">
        <f>'Conditions of people affected'!R136</f>
        <v>3.1</v>
      </c>
      <c r="P135" s="66">
        <f>'Conditions of people affected'!K136</f>
        <v>3.2</v>
      </c>
      <c r="Q135" s="66">
        <f>'Conditions of people affected'!Q136</f>
        <v>3</v>
      </c>
      <c r="R135" s="53">
        <f t="shared" si="24"/>
        <v>2.4</v>
      </c>
      <c r="S135" s="53">
        <f>'Complexity of the crisis'!X136</f>
        <v>2.2000000000000002</v>
      </c>
      <c r="T135" s="53">
        <f>'Complexity of the crisis'!AN136</f>
        <v>2.5</v>
      </c>
      <c r="U135" s="139" t="str">
        <f>VLOOKUP(C135,Lists!$C$3:$E$300,3,FALSE)</f>
        <v>Americas</v>
      </c>
      <c r="V135" s="140">
        <v>45713</v>
      </c>
    </row>
    <row r="136" spans="1:22" x14ac:dyDescent="0.35">
      <c r="A136" s="64" t="str">
        <f>'Crisis Indicator Data'!A134</f>
        <v>Complex crisis in Somalia</v>
      </c>
      <c r="B136" s="55" t="str">
        <f>Lists!G134</f>
        <v>Complex crisis</v>
      </c>
      <c r="C136" s="64" t="str">
        <f>'Crisis Indicator Data'!C134</f>
        <v>SOM001</v>
      </c>
      <c r="D136" s="64" t="str">
        <f>'Crisis Indicator Data'!D134</f>
        <v>Somalia</v>
      </c>
      <c r="E136" s="64" t="str">
        <f>'Crisis Indicator Data'!E134</f>
        <v>SOM</v>
      </c>
      <c r="F136" s="64" t="str">
        <f>'Crisis Indicator Data'!B134</f>
        <v>Conflict,Displacement,Floods,Drought</v>
      </c>
      <c r="G136" s="52">
        <f t="shared" si="20"/>
        <v>4.4000000000000004</v>
      </c>
      <c r="H136" s="65">
        <f t="shared" si="21"/>
        <v>5</v>
      </c>
      <c r="I136" s="131" t="str">
        <f t="shared" si="22"/>
        <v>Very High</v>
      </c>
      <c r="J136" s="133" t="str">
        <f>INDEX(Trends!$D$3:$D$404,MATCH(C136,Trends!$C$3:$C$404,0))</f>
        <v>Decreasing</v>
      </c>
      <c r="K136" s="123" t="str">
        <f>IF(Reliability!B134="x","x",(IF(ROUNDUP(Reliability!B134,0)=1,"Very High",IF(ROUNDUP(Reliability!B134,0)=2,"High",IF(ROUNDUP(Reliability!B134,0)=3,"Medium",IF(ROUNDUP(Reliability!B134,0)=4,"Low","Very Low"))))))</f>
        <v>Very High</v>
      </c>
      <c r="L136" s="54">
        <f t="shared" si="23"/>
        <v>4.5</v>
      </c>
      <c r="M136" s="66">
        <f>'Impact of the crisis'!N137</f>
        <v>4.8</v>
      </c>
      <c r="N136" s="66">
        <f>'Impact of the crisis'!AB137</f>
        <v>4.3</v>
      </c>
      <c r="O136" s="54">
        <f>'Conditions of people affected'!R137</f>
        <v>4.3</v>
      </c>
      <c r="P136" s="66">
        <f>'Conditions of people affected'!K137</f>
        <v>4.5999999999999996</v>
      </c>
      <c r="Q136" s="66">
        <f>'Conditions of people affected'!Q137</f>
        <v>4</v>
      </c>
      <c r="R136" s="53">
        <f t="shared" si="24"/>
        <v>4.5</v>
      </c>
      <c r="S136" s="53">
        <f>'Complexity of the crisis'!X137</f>
        <v>3.8</v>
      </c>
      <c r="T136" s="53">
        <f>'Complexity of the crisis'!AN137</f>
        <v>5</v>
      </c>
      <c r="U136" s="139" t="str">
        <f>VLOOKUP(C136,Lists!$C$3:$E$300,3,FALSE)</f>
        <v>Africa</v>
      </c>
      <c r="V136" s="140">
        <v>45713</v>
      </c>
    </row>
    <row r="137" spans="1:22" x14ac:dyDescent="0.35">
      <c r="A137" s="64" t="str">
        <f>'Crisis Indicator Data'!A135</f>
        <v>Mixed Migration Flows in Somalia</v>
      </c>
      <c r="B137" s="55" t="str">
        <f>Lists!G135</f>
        <v>Mixed Migration</v>
      </c>
      <c r="C137" s="64" t="str">
        <f>'Crisis Indicator Data'!C135</f>
        <v>SOM002</v>
      </c>
      <c r="D137" s="64" t="str">
        <f>'Crisis Indicator Data'!D135</f>
        <v>Somalia</v>
      </c>
      <c r="E137" s="64" t="str">
        <f>'Crisis Indicator Data'!E135</f>
        <v>SOM</v>
      </c>
      <c r="F137" s="64" t="str">
        <f>'Crisis Indicator Data'!B135</f>
        <v>Displacement</v>
      </c>
      <c r="G137" s="52">
        <f t="shared" si="20"/>
        <v>2</v>
      </c>
      <c r="H137" s="65">
        <f t="shared" si="21"/>
        <v>2</v>
      </c>
      <c r="I137" s="131" t="str">
        <f t="shared" si="22"/>
        <v>Low</v>
      </c>
      <c r="J137" s="133" t="str">
        <f>INDEX(Trends!$D$3:$D$404,MATCH(C137,Trends!$C$3:$C$404,0))</f>
        <v>Decreasing</v>
      </c>
      <c r="K137" s="123" t="str">
        <f>IF(Reliability!B135="x","x",(IF(ROUNDUP(Reliability!B135,0)=1,"Very High",IF(ROUNDUP(Reliability!B135,0)=2,"High",IF(ROUNDUP(Reliability!B135,0)=3,"Medium",IF(ROUNDUP(Reliability!B135,0)=4,"Low","Very Low"))))))</f>
        <v>High</v>
      </c>
      <c r="L137" s="54">
        <f t="shared" si="23"/>
        <v>2</v>
      </c>
      <c r="M137" s="66">
        <f>'Impact of the crisis'!N138</f>
        <v>1.5</v>
      </c>
      <c r="N137" s="66">
        <f>'Impact of the crisis'!AB138</f>
        <v>2.2999999999999998</v>
      </c>
      <c r="O137" s="54">
        <f>'Conditions of people affected'!R138</f>
        <v>1</v>
      </c>
      <c r="P137" s="66">
        <f>'Conditions of people affected'!K138</f>
        <v>1</v>
      </c>
      <c r="Q137" s="66">
        <f>'Conditions of people affected'!Q138</f>
        <v>1</v>
      </c>
      <c r="R137" s="53">
        <f t="shared" si="24"/>
        <v>3.4</v>
      </c>
      <c r="S137" s="53">
        <f>'Complexity of the crisis'!X138</f>
        <v>3.8</v>
      </c>
      <c r="T137" s="53">
        <f>'Complexity of the crisis'!AN138</f>
        <v>3</v>
      </c>
      <c r="U137" s="139" t="str">
        <f>VLOOKUP(C137,Lists!$C$3:$E$300,3,FALSE)</f>
        <v>Africa</v>
      </c>
      <c r="V137" s="140">
        <v>45713</v>
      </c>
    </row>
    <row r="138" spans="1:22" x14ac:dyDescent="0.35">
      <c r="A138" s="64" t="str">
        <f>'Crisis Indicator Data'!A136</f>
        <v>Complex crisis in South Sudan</v>
      </c>
      <c r="B138" s="55" t="str">
        <f>Lists!G136</f>
        <v>Complex crisis</v>
      </c>
      <c r="C138" s="64" t="str">
        <f>'Crisis Indicator Data'!C136</f>
        <v>SSD001</v>
      </c>
      <c r="D138" s="64" t="str">
        <f>'Crisis Indicator Data'!D136</f>
        <v>South Sudan</v>
      </c>
      <c r="E138" s="64" t="str">
        <f>'Crisis Indicator Data'!E136</f>
        <v>SSD</v>
      </c>
      <c r="F138" s="64" t="str">
        <f>'Crisis Indicator Data'!B136</f>
        <v>Conflict,Floods,Displacement</v>
      </c>
      <c r="G138" s="52">
        <f t="shared" si="20"/>
        <v>4.7</v>
      </c>
      <c r="H138" s="65">
        <f t="shared" si="21"/>
        <v>5</v>
      </c>
      <c r="I138" s="131" t="str">
        <f t="shared" si="22"/>
        <v>Very High</v>
      </c>
      <c r="J138" s="133" t="str">
        <f>INDEX(Trends!$D$3:$D$404,MATCH(C138,Trends!$C$3:$C$404,0))</f>
        <v>Increasing</v>
      </c>
      <c r="K138" s="123" t="str">
        <f>IF(Reliability!B136="x","x",(IF(ROUNDUP(Reliability!B136,0)=1,"Very High",IF(ROUNDUP(Reliability!B136,0)=2,"High",IF(ROUNDUP(Reliability!B136,0)=3,"Medium",IF(ROUNDUP(Reliability!B136,0)=4,"Low","Very Low"))))))</f>
        <v>High</v>
      </c>
      <c r="L138" s="54">
        <f t="shared" si="23"/>
        <v>4.5</v>
      </c>
      <c r="M138" s="66">
        <f>'Impact of the crisis'!N139</f>
        <v>4.5999999999999996</v>
      </c>
      <c r="N138" s="66">
        <f>'Impact of the crisis'!AB139</f>
        <v>4.4000000000000004</v>
      </c>
      <c r="O138" s="54">
        <f>'Conditions of people affected'!R139</f>
        <v>5</v>
      </c>
      <c r="P138" s="66">
        <f>'Conditions of people affected'!K139</f>
        <v>5</v>
      </c>
      <c r="Q138" s="66">
        <f>'Conditions of people affected'!Q139</f>
        <v>5</v>
      </c>
      <c r="R138" s="53">
        <f t="shared" si="24"/>
        <v>4.5</v>
      </c>
      <c r="S138" s="53">
        <f>'Complexity of the crisis'!X139</f>
        <v>3.8</v>
      </c>
      <c r="T138" s="53">
        <f>'Complexity of the crisis'!AN139</f>
        <v>5</v>
      </c>
      <c r="U138" s="139" t="str">
        <f>VLOOKUP(C138,Lists!$C$3:$E$300,3,FALSE)</f>
        <v>Africa</v>
      </c>
      <c r="V138" s="140">
        <v>45713</v>
      </c>
    </row>
    <row r="139" spans="1:22" x14ac:dyDescent="0.35">
      <c r="A139" s="67" t="str">
        <f>'Crisis Indicator Data'!A137</f>
        <v>Displacement from Russia-Ukraine conflict in Slovakia</v>
      </c>
      <c r="B139" s="55" t="str">
        <f>Lists!G137</f>
        <v>Displacement from Russia-Ukraine conflict</v>
      </c>
      <c r="C139" s="67" t="str">
        <f>'Crisis Indicator Data'!C137</f>
        <v>SVK002</v>
      </c>
      <c r="D139" s="67" t="str">
        <f>'Crisis Indicator Data'!D137</f>
        <v>Slovakia</v>
      </c>
      <c r="E139" s="67" t="str">
        <f>'Crisis Indicator Data'!E137</f>
        <v>SVK</v>
      </c>
      <c r="F139" s="67" t="str">
        <f>'Crisis Indicator Data'!B137</f>
        <v>Displacement</v>
      </c>
      <c r="G139" s="52">
        <f t="shared" si="20"/>
        <v>1.7</v>
      </c>
      <c r="H139" s="68">
        <f t="shared" si="21"/>
        <v>2</v>
      </c>
      <c r="I139" s="132" t="str">
        <f t="shared" si="22"/>
        <v>Low</v>
      </c>
      <c r="J139" s="133" t="str">
        <f>INDEX(Trends!$D$3:$D$404,MATCH(C139,Trends!$C$3:$C$404,0))</f>
        <v>Increasing</v>
      </c>
      <c r="K139" s="123" t="str">
        <f>IF(Reliability!B137="x","x",(IF(ROUNDUP(Reliability!B137,0)=1,"Very High",IF(ROUNDUP(Reliability!B137,0)=2,"High",IF(ROUNDUP(Reliability!B137,0)=3,"Medium",IF(ROUNDUP(Reliability!B137,0)=4,"Low","Very Low"))))))</f>
        <v>Very High</v>
      </c>
      <c r="L139" s="54">
        <f t="shared" si="23"/>
        <v>2.5</v>
      </c>
      <c r="M139" s="69">
        <f>'Impact of the crisis'!N140</f>
        <v>3.8</v>
      </c>
      <c r="N139" s="69">
        <f>'Impact of the crisis'!AB140</f>
        <v>1.6</v>
      </c>
      <c r="O139" s="54">
        <f>'Conditions of people affected'!R140</f>
        <v>1.45</v>
      </c>
      <c r="P139" s="69">
        <f>'Conditions of people affected'!K140</f>
        <v>1.9</v>
      </c>
      <c r="Q139" s="69">
        <f>'Conditions of people affected'!Q140</f>
        <v>1</v>
      </c>
      <c r="R139" s="53">
        <f t="shared" si="24"/>
        <v>1.3</v>
      </c>
      <c r="S139" s="53">
        <f>'Complexity of the crisis'!X140</f>
        <v>1</v>
      </c>
      <c r="T139" s="53">
        <f>'Complexity of the crisis'!AN140</f>
        <v>1.5</v>
      </c>
      <c r="U139" s="139" t="str">
        <f>VLOOKUP(C139,Lists!$C$3:$E$300,3,FALSE)</f>
        <v>Europe</v>
      </c>
      <c r="V139" s="140">
        <v>45716</v>
      </c>
    </row>
    <row r="140" spans="1:22" x14ac:dyDescent="0.35">
      <c r="A140" s="67" t="str">
        <f>'Crisis Indicator Data'!A138</f>
        <v>Food Security Crisis in Eswatini</v>
      </c>
      <c r="B140" s="55" t="str">
        <f>Lists!G138</f>
        <v>Food Security Crisis</v>
      </c>
      <c r="C140" s="67" t="str">
        <f>'Crisis Indicator Data'!C138</f>
        <v>SWZ001</v>
      </c>
      <c r="D140" s="67" t="str">
        <f>'Crisis Indicator Data'!D138</f>
        <v>Eswatini</v>
      </c>
      <c r="E140" s="67" t="str">
        <f>'Crisis Indicator Data'!E138</f>
        <v>SWZ</v>
      </c>
      <c r="F140" s="67" t="str">
        <f>'Crisis Indicator Data'!B138</f>
        <v>Drought</v>
      </c>
      <c r="G140" s="52">
        <f t="shared" si="20"/>
        <v>2.2999999999999998</v>
      </c>
      <c r="H140" s="68">
        <f t="shared" si="21"/>
        <v>3</v>
      </c>
      <c r="I140" s="132" t="str">
        <f t="shared" si="22"/>
        <v>Medium</v>
      </c>
      <c r="J140" s="133" t="str">
        <f>INDEX(Trends!$D$3:$D$404,MATCH(C140,Trends!$C$3:$C$404,0))</f>
        <v>Stable</v>
      </c>
      <c r="K140" s="123" t="str">
        <f>IF(Reliability!B138="x","x",(IF(ROUNDUP(Reliability!B138,0)=1,"Very High",IF(ROUNDUP(Reliability!B138,0)=2,"High",IF(ROUNDUP(Reliability!B138,0)=3,"Medium",IF(ROUNDUP(Reliability!B138,0)=4,"Low","Very Low"))))))</f>
        <v>High</v>
      </c>
      <c r="L140" s="54">
        <f t="shared" si="23"/>
        <v>2.2000000000000002</v>
      </c>
      <c r="M140" s="69">
        <f>'Impact of the crisis'!N141</f>
        <v>3.1</v>
      </c>
      <c r="N140" s="69">
        <f>'Impact of the crisis'!AB141</f>
        <v>1.6</v>
      </c>
      <c r="O140" s="54">
        <f>'Conditions of people affected'!R141</f>
        <v>2.75</v>
      </c>
      <c r="P140" s="69">
        <f>'Conditions of people affected'!K141</f>
        <v>2.5</v>
      </c>
      <c r="Q140" s="69">
        <f>'Conditions of people affected'!Q141</f>
        <v>3</v>
      </c>
      <c r="R140" s="53">
        <f t="shared" si="24"/>
        <v>1.7</v>
      </c>
      <c r="S140" s="53">
        <f>'Complexity of the crisis'!X141</f>
        <v>2.2999999999999998</v>
      </c>
      <c r="T140" s="53">
        <f>'Complexity of the crisis'!AN141</f>
        <v>1</v>
      </c>
      <c r="U140" s="139" t="str">
        <f>VLOOKUP(C140,Lists!$C$3:$E$300,3,FALSE)</f>
        <v>Africa</v>
      </c>
      <c r="V140" s="140">
        <v>45715</v>
      </c>
    </row>
    <row r="141" spans="1:22" x14ac:dyDescent="0.35">
      <c r="A141" s="67" t="str">
        <f>'Crisis Indicator Data'!A139</f>
        <v>Socioeconomic and Conflict Crisis in Syria</v>
      </c>
      <c r="B141" s="55" t="str">
        <f>Lists!G139</f>
        <v>Socioeconomic and Conflict Crisis</v>
      </c>
      <c r="C141" s="67" t="str">
        <f>'Crisis Indicator Data'!C139</f>
        <v>SYR003</v>
      </c>
      <c r="D141" s="67" t="str">
        <f>'Crisis Indicator Data'!D139</f>
        <v>Syria</v>
      </c>
      <c r="E141" s="67" t="str">
        <f>'Crisis Indicator Data'!E139</f>
        <v>SYR</v>
      </c>
      <c r="F141" s="67" t="str">
        <f>'Crisis Indicator Data'!B139</f>
        <v>Conflict,Displacement,Socio-political,Violence</v>
      </c>
      <c r="G141" s="52">
        <f t="shared" si="20"/>
        <v>4.5999999999999996</v>
      </c>
      <c r="H141" s="68">
        <f t="shared" si="21"/>
        <v>5</v>
      </c>
      <c r="I141" s="132" t="str">
        <f t="shared" si="22"/>
        <v>Very High</v>
      </c>
      <c r="J141" s="133" t="str">
        <f>INDEX(Trends!$D$3:$D$404,MATCH(C141,Trends!$C$3:$C$404,0))</f>
        <v>Stable</v>
      </c>
      <c r="K141" s="123" t="str">
        <f>IF(Reliability!B139="x","x",(IF(ROUNDUP(Reliability!B139,0)=1,"Very High",IF(ROUNDUP(Reliability!B139,0)=2,"High",IF(ROUNDUP(Reliability!B139,0)=3,"Medium",IF(ROUNDUP(Reliability!B139,0)=4,"Low","Very Low"))))))</f>
        <v>Very High</v>
      </c>
      <c r="L141" s="54">
        <f t="shared" si="23"/>
        <v>4.9000000000000004</v>
      </c>
      <c r="M141" s="69">
        <f>'Impact of the crisis'!N142</f>
        <v>4.5999999999999996</v>
      </c>
      <c r="N141" s="69">
        <f>'Impact of the crisis'!AB142</f>
        <v>5</v>
      </c>
      <c r="O141" s="54">
        <f>'Conditions of people affected'!R142</f>
        <v>4.5</v>
      </c>
      <c r="P141" s="69">
        <f>'Conditions of people affected'!K142</f>
        <v>5</v>
      </c>
      <c r="Q141" s="69">
        <f>'Conditions of people affected'!Q142</f>
        <v>4</v>
      </c>
      <c r="R141" s="53">
        <f t="shared" si="24"/>
        <v>4.4000000000000004</v>
      </c>
      <c r="S141" s="53">
        <f>'Complexity of the crisis'!X142</f>
        <v>4.2</v>
      </c>
      <c r="T141" s="53">
        <f>'Complexity of the crisis'!AN142</f>
        <v>4.5</v>
      </c>
      <c r="U141" s="139" t="str">
        <f>VLOOKUP(C141,Lists!$C$3:$E$300,3,FALSE)</f>
        <v>Middle east</v>
      </c>
      <c r="V141" s="140">
        <v>45704</v>
      </c>
    </row>
    <row r="142" spans="1:22" x14ac:dyDescent="0.35">
      <c r="A142" s="67" t="str">
        <f>'Crisis Indicator Data'!A140</f>
        <v>Complex crisis in Chad</v>
      </c>
      <c r="B142" s="55" t="str">
        <f>Lists!G140</f>
        <v>Complex crisis</v>
      </c>
      <c r="C142" s="67" t="str">
        <f>'Crisis Indicator Data'!C140</f>
        <v>TCD001</v>
      </c>
      <c r="D142" s="67" t="str">
        <f>'Crisis Indicator Data'!D140</f>
        <v>Chad</v>
      </c>
      <c r="E142" s="67" t="str">
        <f>'Crisis Indicator Data'!E140</f>
        <v>TCD</v>
      </c>
      <c r="F142" s="67" t="str">
        <f>'Crisis Indicator Data'!B140</f>
        <v>Conflict,Displacement,Floods</v>
      </c>
      <c r="G142" s="52">
        <f t="shared" si="20"/>
        <v>3.9</v>
      </c>
      <c r="H142" s="68">
        <f t="shared" si="21"/>
        <v>4</v>
      </c>
      <c r="I142" s="132" t="str">
        <f t="shared" si="22"/>
        <v>High</v>
      </c>
      <c r="J142" s="133" t="str">
        <f>INDEX(Trends!$D$3:$D$404,MATCH(C142,Trends!$C$3:$C$404,0))</f>
        <v>Stable</v>
      </c>
      <c r="K142" s="123" t="str">
        <f>IF(Reliability!B140="x","x",(IF(ROUNDUP(Reliability!B140,0)=1,"Very High",IF(ROUNDUP(Reliability!B140,0)=2,"High",IF(ROUNDUP(Reliability!B140,0)=3,"Medium",IF(ROUNDUP(Reliability!B140,0)=4,"Low","Very Low"))))))</f>
        <v>Very High</v>
      </c>
      <c r="L142" s="54">
        <f t="shared" si="23"/>
        <v>4.4000000000000004</v>
      </c>
      <c r="M142" s="69">
        <f>'Impact of the crisis'!N143</f>
        <v>4.8</v>
      </c>
      <c r="N142" s="69">
        <f>'Impact of the crisis'!AB143</f>
        <v>4.0999999999999996</v>
      </c>
      <c r="O142" s="54">
        <f>'Conditions of people affected'!R143</f>
        <v>3.85</v>
      </c>
      <c r="P142" s="69">
        <f>'Conditions of people affected'!K143</f>
        <v>4.7</v>
      </c>
      <c r="Q142" s="69">
        <f>'Conditions of people affected'!Q143</f>
        <v>3</v>
      </c>
      <c r="R142" s="53">
        <f t="shared" si="24"/>
        <v>3.4</v>
      </c>
      <c r="S142" s="53">
        <f>'Complexity of the crisis'!X143</f>
        <v>3.7</v>
      </c>
      <c r="T142" s="53">
        <f>'Complexity of the crisis'!AN143</f>
        <v>3</v>
      </c>
      <c r="U142" s="139" t="str">
        <f>VLOOKUP(C142,Lists!$C$3:$E$300,3,FALSE)</f>
        <v>Africa</v>
      </c>
      <c r="V142" s="140">
        <v>45716</v>
      </c>
    </row>
    <row r="143" spans="1:22" x14ac:dyDescent="0.35">
      <c r="A143" s="67" t="str">
        <f>'Crisis Indicator Data'!A141</f>
        <v>Lake Chad basin crisis</v>
      </c>
      <c r="B143" s="55" t="str">
        <f>Lists!G141</f>
        <v>Lake Chad basin crisis</v>
      </c>
      <c r="C143" s="67" t="str">
        <f>'Crisis Indicator Data'!C141</f>
        <v>TCD003</v>
      </c>
      <c r="D143" s="67" t="str">
        <f>'Crisis Indicator Data'!D141</f>
        <v>Chad</v>
      </c>
      <c r="E143" s="67" t="str">
        <f>'Crisis Indicator Data'!E141</f>
        <v>TCD</v>
      </c>
      <c r="F143" s="67" t="str">
        <f>'Crisis Indicator Data'!B141</f>
        <v>Conflict</v>
      </c>
      <c r="G143" s="52">
        <f t="shared" si="20"/>
        <v>3</v>
      </c>
      <c r="H143" s="68">
        <f t="shared" si="21"/>
        <v>3</v>
      </c>
      <c r="I143" s="132" t="str">
        <f t="shared" si="22"/>
        <v>Medium</v>
      </c>
      <c r="J143" s="133" t="str">
        <f>INDEX(Trends!$D$3:$D$404,MATCH(C143,Trends!$C$3:$C$404,0))</f>
        <v>Decreasing</v>
      </c>
      <c r="K143" s="123" t="str">
        <f>IF(Reliability!B141="x","x",(IF(ROUNDUP(Reliability!B141,0)=1,"Very High",IF(ROUNDUP(Reliability!B141,0)=2,"High",IF(ROUNDUP(Reliability!B141,0)=3,"Medium",IF(ROUNDUP(Reliability!B141,0)=4,"Low","Very Low"))))))</f>
        <v>Very High</v>
      </c>
      <c r="L143" s="54">
        <f t="shared" si="23"/>
        <v>3.4</v>
      </c>
      <c r="M143" s="69">
        <f>'Impact of the crisis'!N144</f>
        <v>2.7</v>
      </c>
      <c r="N143" s="69">
        <f>'Impact of the crisis'!AB144</f>
        <v>3.7</v>
      </c>
      <c r="O143" s="54">
        <f>'Conditions of people affected'!R144</f>
        <v>2.5</v>
      </c>
      <c r="P143" s="69">
        <f>'Conditions of people affected'!K144</f>
        <v>3</v>
      </c>
      <c r="Q143" s="69">
        <f>'Conditions of people affected'!Q144</f>
        <v>2</v>
      </c>
      <c r="R143" s="53">
        <f t="shared" si="24"/>
        <v>3.4</v>
      </c>
      <c r="S143" s="53">
        <f>'Complexity of the crisis'!X144</f>
        <v>3.7</v>
      </c>
      <c r="T143" s="53">
        <f>'Complexity of the crisis'!AN144</f>
        <v>3</v>
      </c>
      <c r="U143" s="139" t="str">
        <f>VLOOKUP(C143,Lists!$C$3:$E$300,3,FALSE)</f>
        <v>Africa</v>
      </c>
      <c r="V143" s="140">
        <v>45716</v>
      </c>
    </row>
    <row r="144" spans="1:22" x14ac:dyDescent="0.35">
      <c r="A144" s="67" t="str">
        <f>'Crisis Indicator Data'!A142</f>
        <v>CAR refugees in Chad</v>
      </c>
      <c r="B144" s="55" t="str">
        <f>Lists!G142</f>
        <v>CAR refugees</v>
      </c>
      <c r="C144" s="67" t="str">
        <f>'Crisis Indicator Data'!C142</f>
        <v>TCD004</v>
      </c>
      <c r="D144" s="67" t="str">
        <f>'Crisis Indicator Data'!D142</f>
        <v>Chad</v>
      </c>
      <c r="E144" s="67" t="str">
        <f>'Crisis Indicator Data'!E142</f>
        <v>TCD</v>
      </c>
      <c r="F144" s="67" t="str">
        <f>'Crisis Indicator Data'!B142</f>
        <v>Displacement</v>
      </c>
      <c r="G144" s="52">
        <f t="shared" si="20"/>
        <v>3.1</v>
      </c>
      <c r="H144" s="68">
        <f t="shared" si="21"/>
        <v>4</v>
      </c>
      <c r="I144" s="132" t="str">
        <f t="shared" si="22"/>
        <v>High</v>
      </c>
      <c r="J144" s="133" t="str">
        <f>INDEX(Trends!$D$3:$D$404,MATCH(C144,Trends!$C$3:$C$404,0))</f>
        <v>Stable</v>
      </c>
      <c r="K144" s="123" t="str">
        <f>IF(Reliability!B142="x","x",(IF(ROUNDUP(Reliability!B142,0)=1,"Very High",IF(ROUNDUP(Reliability!B142,0)=2,"High",IF(ROUNDUP(Reliability!B142,0)=3,"Medium",IF(ROUNDUP(Reliability!B142,0)=4,"Low","Very Low"))))))</f>
        <v>Very High</v>
      </c>
      <c r="L144" s="54">
        <f t="shared" si="23"/>
        <v>2.8</v>
      </c>
      <c r="M144" s="69">
        <f>'Impact of the crisis'!N145</f>
        <v>1.8</v>
      </c>
      <c r="N144" s="69">
        <f>'Impact of the crisis'!AB145</f>
        <v>3.2</v>
      </c>
      <c r="O144" s="54">
        <f>'Conditions of people affected'!R145</f>
        <v>3.25</v>
      </c>
      <c r="P144" s="69">
        <f>'Conditions of people affected'!K145</f>
        <v>3.5</v>
      </c>
      <c r="Q144" s="69">
        <f>'Conditions of people affected'!Q145</f>
        <v>3</v>
      </c>
      <c r="R144" s="53">
        <f t="shared" si="24"/>
        <v>3.2</v>
      </c>
      <c r="S144" s="53">
        <f>'Complexity of the crisis'!X145</f>
        <v>3.7</v>
      </c>
      <c r="T144" s="53">
        <f>'Complexity of the crisis'!AN145</f>
        <v>2.5</v>
      </c>
      <c r="U144" s="139" t="str">
        <f>VLOOKUP(C144,Lists!$C$3:$E$300,3,FALSE)</f>
        <v>Africa</v>
      </c>
      <c r="V144" s="140">
        <v>45716</v>
      </c>
    </row>
    <row r="145" spans="1:22" x14ac:dyDescent="0.35">
      <c r="A145" s="67" t="str">
        <f>'Crisis Indicator Data'!A143</f>
        <v>Darfur refugees in Chad</v>
      </c>
      <c r="B145" s="55" t="str">
        <f>Lists!G143</f>
        <v>Darfur refugees</v>
      </c>
      <c r="C145" s="67" t="str">
        <f>'Crisis Indicator Data'!C143</f>
        <v>TCD005</v>
      </c>
      <c r="D145" s="67" t="str">
        <f>'Crisis Indicator Data'!D143</f>
        <v>Chad</v>
      </c>
      <c r="E145" s="67" t="str">
        <f>'Crisis Indicator Data'!E143</f>
        <v>TCD</v>
      </c>
      <c r="F145" s="67" t="str">
        <f>'Crisis Indicator Data'!B143</f>
        <v>Displacement</v>
      </c>
      <c r="G145" s="52">
        <f t="shared" si="20"/>
        <v>3.4</v>
      </c>
      <c r="H145" s="68">
        <f t="shared" si="21"/>
        <v>4</v>
      </c>
      <c r="I145" s="132" t="str">
        <f t="shared" si="22"/>
        <v>High</v>
      </c>
      <c r="J145" s="133" t="str">
        <f>INDEX(Trends!$D$3:$D$404,MATCH(C145,Trends!$C$3:$C$404,0))</f>
        <v>Stable</v>
      </c>
      <c r="K145" s="123" t="str">
        <f>IF(Reliability!B143="x","x",(IF(ROUNDUP(Reliability!B143,0)=1,"Very High",IF(ROUNDUP(Reliability!B143,0)=2,"High",IF(ROUNDUP(Reliability!B143,0)=3,"Medium",IF(ROUNDUP(Reliability!B143,0)=4,"Low","Very Low"))))))</f>
        <v>Very High</v>
      </c>
      <c r="L145" s="54">
        <f t="shared" si="23"/>
        <v>3.3</v>
      </c>
      <c r="M145" s="69">
        <f>'Impact of the crisis'!N146</f>
        <v>2.1</v>
      </c>
      <c r="N145" s="69">
        <f>'Impact of the crisis'!AB146</f>
        <v>3.8</v>
      </c>
      <c r="O145" s="54">
        <f>'Conditions of people affected'!R146</f>
        <v>3.5</v>
      </c>
      <c r="P145" s="69">
        <f>'Conditions of people affected'!K146</f>
        <v>4</v>
      </c>
      <c r="Q145" s="69">
        <f>'Conditions of people affected'!Q146</f>
        <v>3</v>
      </c>
      <c r="R145" s="53">
        <f t="shared" si="24"/>
        <v>3.4</v>
      </c>
      <c r="S145" s="53">
        <f>'Complexity of the crisis'!X146</f>
        <v>3.7</v>
      </c>
      <c r="T145" s="53">
        <f>'Complexity of the crisis'!AN146</f>
        <v>3</v>
      </c>
      <c r="U145" s="139" t="str">
        <f>VLOOKUP(C145,Lists!$C$3:$E$300,3,FALSE)</f>
        <v>Africa</v>
      </c>
      <c r="V145" s="140">
        <v>45716</v>
      </c>
    </row>
    <row r="146" spans="1:22" x14ac:dyDescent="0.35">
      <c r="A146" s="67" t="str">
        <f>'Crisis Indicator Data'!A144</f>
        <v>Conflict in northern region</v>
      </c>
      <c r="B146" s="55" t="str">
        <f>Lists!G144</f>
        <v>Conflict in northern region in Togo</v>
      </c>
      <c r="C146" s="67" t="str">
        <f>'Crisis Indicator Data'!C144</f>
        <v>TGO002</v>
      </c>
      <c r="D146" s="67" t="str">
        <f>'Crisis Indicator Data'!D144</f>
        <v>Togo</v>
      </c>
      <c r="E146" s="67" t="str">
        <f>'Crisis Indicator Data'!E144</f>
        <v>TGO</v>
      </c>
      <c r="F146" s="67" t="str">
        <f>'Crisis Indicator Data'!B144</f>
        <v>Conflict,Displacement,Violence</v>
      </c>
      <c r="G146" s="52">
        <f t="shared" si="20"/>
        <v>2.2999999999999998</v>
      </c>
      <c r="H146" s="68">
        <f t="shared" si="21"/>
        <v>3</v>
      </c>
      <c r="I146" s="132" t="str">
        <f t="shared" si="22"/>
        <v>Medium</v>
      </c>
      <c r="J146" s="133" t="str">
        <f>INDEX(Trends!$D$3:$D$404,MATCH(C146,Trends!$C$3:$C$404,0))</f>
        <v>Stable</v>
      </c>
      <c r="K146" s="123" t="str">
        <f>IF(Reliability!B144="x","x",(IF(ROUNDUP(Reliability!B144,0)=1,"Very High",IF(ROUNDUP(Reliability!B144,0)=2,"High",IF(ROUNDUP(Reliability!B144,0)=3,"Medium",IF(ROUNDUP(Reliability!B144,0)=4,"Low","Very Low"))))))</f>
        <v>Very High</v>
      </c>
      <c r="L146" s="54">
        <f t="shared" si="23"/>
        <v>2.2999999999999998</v>
      </c>
      <c r="M146" s="69">
        <f>'Impact of the crisis'!N147</f>
        <v>0.8</v>
      </c>
      <c r="N146" s="69">
        <f>'Impact of the crisis'!AB147</f>
        <v>2.9</v>
      </c>
      <c r="O146" s="54">
        <f>'Conditions of people affected'!R147</f>
        <v>2.4</v>
      </c>
      <c r="P146" s="69">
        <f>'Conditions of people affected'!K147</f>
        <v>1.8</v>
      </c>
      <c r="Q146" s="69">
        <f>'Conditions of people affected'!Q147</f>
        <v>3</v>
      </c>
      <c r="R146" s="53">
        <f t="shared" si="24"/>
        <v>2.2999999999999998</v>
      </c>
      <c r="S146" s="53">
        <f>'Complexity of the crisis'!X147</f>
        <v>2.6</v>
      </c>
      <c r="T146" s="53">
        <f>'Complexity of the crisis'!AN147</f>
        <v>2</v>
      </c>
      <c r="U146" s="139" t="str">
        <f>VLOOKUP(C146,Lists!$C$3:$E$300,3,FALSE)</f>
        <v>Africa</v>
      </c>
      <c r="V146" s="140">
        <v>45716</v>
      </c>
    </row>
    <row r="147" spans="1:22" x14ac:dyDescent="0.35">
      <c r="A147" s="67" t="str">
        <f>'Crisis Indicator Data'!A145</f>
        <v>Myanmar refugees in Thailand</v>
      </c>
      <c r="B147" s="55" t="str">
        <f>Lists!G145</f>
        <v>Refugees</v>
      </c>
      <c r="C147" s="67" t="str">
        <f>'Crisis Indicator Data'!C145</f>
        <v>THA003</v>
      </c>
      <c r="D147" s="67" t="str">
        <f>'Crisis Indicator Data'!D145</f>
        <v>Thailand</v>
      </c>
      <c r="E147" s="67" t="str">
        <f>'Crisis Indicator Data'!E145</f>
        <v>THA</v>
      </c>
      <c r="F147" s="67" t="str">
        <f>'Crisis Indicator Data'!B145</f>
        <v>Conflict</v>
      </c>
      <c r="G147" s="52">
        <f t="shared" si="20"/>
        <v>2.2000000000000002</v>
      </c>
      <c r="H147" s="68">
        <f t="shared" si="21"/>
        <v>3</v>
      </c>
      <c r="I147" s="132" t="str">
        <f t="shared" si="22"/>
        <v>Medium</v>
      </c>
      <c r="J147" s="133" t="str">
        <f>INDEX(Trends!$D$3:$D$404,MATCH(C147,Trends!$C$3:$C$404,0))</f>
        <v>Increasing</v>
      </c>
      <c r="K147" s="123" t="str">
        <f>IF(Reliability!B145="x","x",(IF(ROUNDUP(Reliability!B145,0)=1,"Very High",IF(ROUNDUP(Reliability!B145,0)=2,"High",IF(ROUNDUP(Reliability!B145,0)=3,"Medium",IF(ROUNDUP(Reliability!B145,0)=4,"Low","Very Low"))))))</f>
        <v>Very High</v>
      </c>
      <c r="L147" s="54">
        <f t="shared" si="23"/>
        <v>1.6</v>
      </c>
      <c r="M147" s="69">
        <f>'Impact of the crisis'!N148</f>
        <v>0.5</v>
      </c>
      <c r="N147" s="69">
        <f>'Impact of the crisis'!AB148</f>
        <v>2.1</v>
      </c>
      <c r="O147" s="54">
        <f>'Conditions of people affected'!R148</f>
        <v>2.4</v>
      </c>
      <c r="P147" s="69">
        <f>'Conditions of people affected'!K148</f>
        <v>1.8</v>
      </c>
      <c r="Q147" s="69">
        <f>'Conditions of people affected'!Q148</f>
        <v>3</v>
      </c>
      <c r="R147" s="53">
        <f t="shared" si="24"/>
        <v>2.4</v>
      </c>
      <c r="S147" s="53">
        <f>'Complexity of the crisis'!X148</f>
        <v>2.2000000000000002</v>
      </c>
      <c r="T147" s="53">
        <f>'Complexity of the crisis'!AN148</f>
        <v>2.5</v>
      </c>
      <c r="U147" s="139" t="str">
        <f>VLOOKUP(C147,Lists!$C$3:$E$300,3,FALSE)</f>
        <v>Asia</v>
      </c>
      <c r="V147" s="140">
        <v>45713</v>
      </c>
    </row>
    <row r="148" spans="1:22" x14ac:dyDescent="0.35">
      <c r="A148" s="67" t="str">
        <f>'Crisis Indicator Data'!A146</f>
        <v>Food Security Crisis in Timor-Leste</v>
      </c>
      <c r="B148" s="55" t="str">
        <f>Lists!G146</f>
        <v>Food Security Crisis</v>
      </c>
      <c r="C148" s="67" t="str">
        <f>'Crisis Indicator Data'!C146</f>
        <v>TLS003</v>
      </c>
      <c r="D148" s="67" t="str">
        <f>'Crisis Indicator Data'!D146</f>
        <v>Timor Leste</v>
      </c>
      <c r="E148" s="67" t="str">
        <f>'Crisis Indicator Data'!E146</f>
        <v>TLS</v>
      </c>
      <c r="F148" s="67" t="str">
        <f>'Crisis Indicator Data'!B146</f>
        <v>Food Security</v>
      </c>
      <c r="G148" s="52">
        <f t="shared" si="20"/>
        <v>2</v>
      </c>
      <c r="H148" s="68">
        <f t="shared" si="21"/>
        <v>2</v>
      </c>
      <c r="I148" s="132" t="str">
        <f t="shared" si="22"/>
        <v>Low</v>
      </c>
      <c r="J148" s="133" t="str">
        <f>INDEX(Trends!$D$3:$D$404,MATCH(C148,Trends!$C$3:$C$404,0))</f>
        <v>Stable</v>
      </c>
      <c r="K148" s="123" t="str">
        <f>IF(Reliability!B146="x","x",(IF(ROUNDUP(Reliability!B146,0)=1,"Very High",IF(ROUNDUP(Reliability!B146,0)=2,"High",IF(ROUNDUP(Reliability!B146,0)=3,"Medium",IF(ROUNDUP(Reliability!B146,0)=4,"Low","Very Low"))))))</f>
        <v>Very High</v>
      </c>
      <c r="L148" s="54">
        <f t="shared" si="23"/>
        <v>2.2000000000000002</v>
      </c>
      <c r="M148" s="69">
        <f>'Impact of the crisis'!N149</f>
        <v>3.1</v>
      </c>
      <c r="N148" s="69">
        <f>'Impact of the crisis'!AB149</f>
        <v>1.6</v>
      </c>
      <c r="O148" s="54">
        <f>'Conditions of people affected'!R149</f>
        <v>2.8</v>
      </c>
      <c r="P148" s="69">
        <f>'Conditions of people affected'!K149</f>
        <v>2.6</v>
      </c>
      <c r="Q148" s="69">
        <f>'Conditions of people affected'!Q149</f>
        <v>3</v>
      </c>
      <c r="R148" s="53">
        <f t="shared" si="24"/>
        <v>0.7</v>
      </c>
      <c r="S148" s="53">
        <f>'Complexity of the crisis'!X149</f>
        <v>0.9</v>
      </c>
      <c r="T148" s="53">
        <f>'Complexity of the crisis'!AN149</f>
        <v>0.5</v>
      </c>
      <c r="U148" s="139" t="str">
        <f>VLOOKUP(C148,Lists!$C$3:$E$300,3,FALSE)</f>
        <v>Asia</v>
      </c>
      <c r="V148" s="140">
        <v>45713</v>
      </c>
    </row>
    <row r="149" spans="1:22" x14ac:dyDescent="0.35">
      <c r="A149" s="67" t="str">
        <f>'Crisis Indicator Data'!A147</f>
        <v>Venezuelan refugees in Trinidad and Tobago</v>
      </c>
      <c r="B149" s="55" t="str">
        <f>Lists!G147</f>
        <v>Venezuelan refugees</v>
      </c>
      <c r="C149" s="67" t="str">
        <f>'Crisis Indicator Data'!C147</f>
        <v>TTO002</v>
      </c>
      <c r="D149" s="67" t="str">
        <f>'Crisis Indicator Data'!D147</f>
        <v>Trinidad and Tobago</v>
      </c>
      <c r="E149" s="67" t="str">
        <f>'Crisis Indicator Data'!E147</f>
        <v>TTO</v>
      </c>
      <c r="F149" s="67" t="str">
        <f>'Crisis Indicator Data'!B147</f>
        <v>Displacement</v>
      </c>
      <c r="G149" s="52">
        <f t="shared" si="20"/>
        <v>1.4</v>
      </c>
      <c r="H149" s="68">
        <f t="shared" si="21"/>
        <v>2</v>
      </c>
      <c r="I149" s="132" t="str">
        <f t="shared" si="22"/>
        <v>Low</v>
      </c>
      <c r="J149" s="133" t="str">
        <f>INDEX(Trends!$D$3:$D$404,MATCH(C149,Trends!$C$3:$C$404,0))</f>
        <v>Decreasing</v>
      </c>
      <c r="K149" s="123" t="str">
        <f>IF(Reliability!B147="x","x",(IF(ROUNDUP(Reliability!B147,0)=1,"Very High",IF(ROUNDUP(Reliability!B147,0)=2,"High",IF(ROUNDUP(Reliability!B147,0)=3,"Medium",IF(ROUNDUP(Reliability!B147,0)=4,"Low","Very Low"))))))</f>
        <v>High</v>
      </c>
      <c r="L149" s="54">
        <f t="shared" si="23"/>
        <v>2.4</v>
      </c>
      <c r="M149" s="69">
        <f>'Impact of the crisis'!N150</f>
        <v>2.9</v>
      </c>
      <c r="N149" s="69">
        <f>'Impact of the crisis'!AB150</f>
        <v>2.2000000000000002</v>
      </c>
      <c r="O149" s="54">
        <f>'Conditions of people affected'!R150</f>
        <v>0.8</v>
      </c>
      <c r="P149" s="69">
        <f>'Conditions of people affected'!K150</f>
        <v>0.6</v>
      </c>
      <c r="Q149" s="69">
        <f>'Conditions of people affected'!Q150</f>
        <v>1</v>
      </c>
      <c r="R149" s="53">
        <f t="shared" si="24"/>
        <v>1.5</v>
      </c>
      <c r="S149" s="53">
        <f>'Complexity of the crisis'!X150</f>
        <v>1.4</v>
      </c>
      <c r="T149" s="53">
        <f>'Complexity of the crisis'!AN150</f>
        <v>1.5</v>
      </c>
      <c r="U149" s="139" t="str">
        <f>VLOOKUP(C149,Lists!$C$3:$E$300,3,FALSE)</f>
        <v>Americas</v>
      </c>
      <c r="V149" s="140">
        <v>45715</v>
      </c>
    </row>
    <row r="150" spans="1:22" x14ac:dyDescent="0.35">
      <c r="A150" s="67" t="str">
        <f>'Crisis Indicator Data'!A148</f>
        <v>Mixed migration flows in Tunisia</v>
      </c>
      <c r="B150" s="55" t="str">
        <f>Lists!G148</f>
        <v>Mixed Migration</v>
      </c>
      <c r="C150" s="67" t="str">
        <f>'Crisis Indicator Data'!C148</f>
        <v>TUN002</v>
      </c>
      <c r="D150" s="67" t="str">
        <f>'Crisis Indicator Data'!D148</f>
        <v>Tunisia</v>
      </c>
      <c r="E150" s="67" t="str">
        <f>'Crisis Indicator Data'!E148</f>
        <v>TUN</v>
      </c>
      <c r="F150" s="67" t="str">
        <f>'Crisis Indicator Data'!B148</f>
        <v>Displacement</v>
      </c>
      <c r="G150" s="52">
        <f t="shared" si="20"/>
        <v>1.8</v>
      </c>
      <c r="H150" s="68">
        <f t="shared" si="21"/>
        <v>2</v>
      </c>
      <c r="I150" s="132" t="str">
        <f t="shared" si="22"/>
        <v>Low</v>
      </c>
      <c r="J150" s="133" t="str">
        <f>INDEX(Trends!$D$3:$D$404,MATCH(C150,Trends!$C$3:$C$404,0))</f>
        <v>Decreasing</v>
      </c>
      <c r="K150" s="123" t="str">
        <f>IF(Reliability!B148="x","x",(IF(ROUNDUP(Reliability!B148,0)=1,"Very High",IF(ROUNDUP(Reliability!B148,0)=2,"High",IF(ROUNDUP(Reliability!B148,0)=3,"Medium",IF(ROUNDUP(Reliability!B148,0)=4,"Low","Very Low"))))))</f>
        <v>Very High</v>
      </c>
      <c r="L150" s="54">
        <f t="shared" si="23"/>
        <v>2.4</v>
      </c>
      <c r="M150" s="69">
        <f>'Impact of the crisis'!N151</f>
        <v>1.6</v>
      </c>
      <c r="N150" s="69">
        <f>'Impact of the crisis'!AB151</f>
        <v>2.7</v>
      </c>
      <c r="O150" s="54">
        <f>'Conditions of people affected'!R151</f>
        <v>1</v>
      </c>
      <c r="P150" s="69">
        <f>'Conditions of people affected'!K151</f>
        <v>1</v>
      </c>
      <c r="Q150" s="69">
        <f>'Conditions of people affected'!Q151</f>
        <v>1</v>
      </c>
      <c r="R150" s="53">
        <f t="shared" si="24"/>
        <v>2.5</v>
      </c>
      <c r="S150" s="53">
        <f>'Complexity of the crisis'!X151</f>
        <v>2.5</v>
      </c>
      <c r="T150" s="53">
        <f>'Complexity of the crisis'!AN151</f>
        <v>2.5</v>
      </c>
      <c r="U150" s="139" t="str">
        <f>VLOOKUP(C150,Lists!$C$3:$E$300,3,FALSE)</f>
        <v>Africa</v>
      </c>
      <c r="V150" s="140">
        <v>45705</v>
      </c>
    </row>
    <row r="151" spans="1:22" x14ac:dyDescent="0.35">
      <c r="A151" s="67" t="str">
        <f>'Crisis Indicator Data'!A149</f>
        <v>Complex situation in Türkiye</v>
      </c>
      <c r="B151" s="55" t="str">
        <f>Lists!G149</f>
        <v>Country level</v>
      </c>
      <c r="C151" s="67" t="str">
        <f>'Crisis Indicator Data'!C149</f>
        <v>TUR001</v>
      </c>
      <c r="D151" s="67" t="str">
        <f>'Crisis Indicator Data'!D149</f>
        <v>Türkiye</v>
      </c>
      <c r="E151" s="67" t="str">
        <f>'Crisis Indicator Data'!E149</f>
        <v>TUR</v>
      </c>
      <c r="F151" s="67" t="str">
        <f>'Crisis Indicator Data'!B149</f>
        <v>Displacement,Conflict</v>
      </c>
      <c r="G151" s="52">
        <f t="shared" si="20"/>
        <v>3.5</v>
      </c>
      <c r="H151" s="68">
        <f t="shared" si="21"/>
        <v>4</v>
      </c>
      <c r="I151" s="132" t="str">
        <f t="shared" si="22"/>
        <v>High</v>
      </c>
      <c r="J151" s="133" t="str">
        <f>INDEX(Trends!$D$3:$D$404,MATCH(C151,Trends!$C$3:$C$404,0))</f>
        <v>Stable</v>
      </c>
      <c r="K151" s="123" t="str">
        <f>IF(Reliability!B149="x","x",(IF(ROUNDUP(Reliability!B149,0)=1,"Very High",IF(ROUNDUP(Reliability!B149,0)=2,"High",IF(ROUNDUP(Reliability!B149,0)=3,"Medium",IF(ROUNDUP(Reliability!B149,0)=4,"Low","Very Low"))))))</f>
        <v>Very High</v>
      </c>
      <c r="L151" s="54">
        <f t="shared" si="23"/>
        <v>3.4</v>
      </c>
      <c r="M151" s="69">
        <f>'Impact of the crisis'!N152</f>
        <v>3.7</v>
      </c>
      <c r="N151" s="69">
        <f>'Impact of the crisis'!AB152</f>
        <v>3.3</v>
      </c>
      <c r="O151" s="54">
        <f>'Conditions of people affected'!R152</f>
        <v>3.7</v>
      </c>
      <c r="P151" s="69">
        <f>'Conditions of people affected'!K152</f>
        <v>4.4000000000000004</v>
      </c>
      <c r="Q151" s="69">
        <f>'Conditions of people affected'!Q152</f>
        <v>3</v>
      </c>
      <c r="R151" s="53">
        <f t="shared" si="24"/>
        <v>3.2</v>
      </c>
      <c r="S151" s="53">
        <f>'Complexity of the crisis'!X152</f>
        <v>2.8</v>
      </c>
      <c r="T151" s="53">
        <f>'Complexity of the crisis'!AN152</f>
        <v>3.5</v>
      </c>
      <c r="U151" s="139" t="str">
        <f>VLOOKUP(C151,Lists!$C$3:$E$300,3,FALSE)</f>
        <v>Middle east</v>
      </c>
      <c r="V151" s="140">
        <v>45713</v>
      </c>
    </row>
    <row r="152" spans="1:22" x14ac:dyDescent="0.35">
      <c r="A152" s="67" t="str">
        <f>'Crisis Indicator Data'!A150</f>
        <v>Syrian Refugees in Türkiye</v>
      </c>
      <c r="B152" s="55" t="str">
        <f>Lists!G150</f>
        <v>Syrian refugees</v>
      </c>
      <c r="C152" s="67" t="str">
        <f>'Crisis Indicator Data'!C150</f>
        <v>TUR002</v>
      </c>
      <c r="D152" s="67" t="str">
        <f>'Crisis Indicator Data'!D150</f>
        <v>Türkiye</v>
      </c>
      <c r="E152" s="67" t="str">
        <f>'Crisis Indicator Data'!E150</f>
        <v>TUR</v>
      </c>
      <c r="F152" s="67" t="str">
        <f>'Crisis Indicator Data'!B150</f>
        <v>Displacement</v>
      </c>
      <c r="G152" s="52">
        <f t="shared" si="20"/>
        <v>2.9</v>
      </c>
      <c r="H152" s="68">
        <f t="shared" si="21"/>
        <v>3</v>
      </c>
      <c r="I152" s="132" t="str">
        <f t="shared" si="22"/>
        <v>Medium</v>
      </c>
      <c r="J152" s="133" t="str">
        <f>INDEX(Trends!$D$3:$D$404,MATCH(C152,Trends!$C$3:$C$404,0))</f>
        <v>Decreasing</v>
      </c>
      <c r="K152" s="123" t="str">
        <f>IF(Reliability!B150="x","x",(IF(ROUNDUP(Reliability!B150,0)=1,"Very High",IF(ROUNDUP(Reliability!B150,0)=2,"High",IF(ROUNDUP(Reliability!B150,0)=3,"Medium",IF(ROUNDUP(Reliability!B150,0)=4,"Low","Very Low"))))))</f>
        <v>Very High</v>
      </c>
      <c r="L152" s="54">
        <f t="shared" si="23"/>
        <v>3.1</v>
      </c>
      <c r="M152" s="69">
        <f>'Impact of the crisis'!N153</f>
        <v>3.2</v>
      </c>
      <c r="N152" s="69">
        <f>'Impact of the crisis'!AB153</f>
        <v>3</v>
      </c>
      <c r="O152" s="54">
        <f>'Conditions of people affected'!R153</f>
        <v>2.95</v>
      </c>
      <c r="P152" s="69">
        <f>'Conditions of people affected'!K153</f>
        <v>3.9</v>
      </c>
      <c r="Q152" s="69">
        <f>'Conditions of people affected'!Q153</f>
        <v>2</v>
      </c>
      <c r="R152" s="53">
        <f t="shared" si="24"/>
        <v>2.7</v>
      </c>
      <c r="S152" s="53">
        <f>'Complexity of the crisis'!X153</f>
        <v>2.8</v>
      </c>
      <c r="T152" s="53">
        <f>'Complexity of the crisis'!AN153</f>
        <v>2.5</v>
      </c>
      <c r="U152" s="139" t="str">
        <f>VLOOKUP(C152,Lists!$C$3:$E$300,3,FALSE)</f>
        <v>Middle east</v>
      </c>
      <c r="V152" s="140">
        <v>45713</v>
      </c>
    </row>
    <row r="153" spans="1:22" x14ac:dyDescent="0.35">
      <c r="A153" s="67" t="str">
        <f>'Crisis Indicator Data'!A151</f>
        <v>Mixed Migration Flows in Türkiye</v>
      </c>
      <c r="B153" s="55" t="str">
        <f>Lists!G151</f>
        <v>Mixed Migration</v>
      </c>
      <c r="C153" s="67" t="str">
        <f>'Crisis Indicator Data'!C151</f>
        <v>TUR003</v>
      </c>
      <c r="D153" s="67" t="str">
        <f>'Crisis Indicator Data'!D151</f>
        <v>Türkiye</v>
      </c>
      <c r="E153" s="67" t="str">
        <f>'Crisis Indicator Data'!E151</f>
        <v>TUR</v>
      </c>
      <c r="F153" s="67" t="str">
        <f>'Crisis Indicator Data'!B151</f>
        <v>Displacement</v>
      </c>
      <c r="G153" s="52">
        <f t="shared" si="20"/>
        <v>2.1</v>
      </c>
      <c r="H153" s="68">
        <f t="shared" si="21"/>
        <v>3</v>
      </c>
      <c r="I153" s="132" t="str">
        <f t="shared" si="22"/>
        <v>Medium</v>
      </c>
      <c r="J153" s="133" t="str">
        <f>INDEX(Trends!$D$3:$D$404,MATCH(C153,Trends!$C$3:$C$404,0))</f>
        <v>Stable</v>
      </c>
      <c r="K153" s="123" t="str">
        <f>IF(Reliability!B151="x","x",(IF(ROUNDUP(Reliability!B151,0)=1,"Very High",IF(ROUNDUP(Reliability!B151,0)=2,"High",IF(ROUNDUP(Reliability!B151,0)=3,"Medium",IF(ROUNDUP(Reliability!B151,0)=4,"Low","Very Low"))))))</f>
        <v>Very High</v>
      </c>
      <c r="L153" s="54">
        <f t="shared" si="23"/>
        <v>2.2999999999999998</v>
      </c>
      <c r="M153" s="69">
        <f>'Impact of the crisis'!N154</f>
        <v>2.4</v>
      </c>
      <c r="N153" s="69">
        <f>'Impact of the crisis'!AB154</f>
        <v>2.2000000000000002</v>
      </c>
      <c r="O153" s="54">
        <f>'Conditions of people affected'!R154</f>
        <v>1.55</v>
      </c>
      <c r="P153" s="69">
        <f>'Conditions of people affected'!K154</f>
        <v>2.1</v>
      </c>
      <c r="Q153" s="69">
        <f>'Conditions of people affected'!Q154</f>
        <v>1</v>
      </c>
      <c r="R153" s="53">
        <f t="shared" si="24"/>
        <v>2.7</v>
      </c>
      <c r="S153" s="53">
        <f>'Complexity of the crisis'!X154</f>
        <v>2.8</v>
      </c>
      <c r="T153" s="53">
        <f>'Complexity of the crisis'!AN154</f>
        <v>2.5</v>
      </c>
      <c r="U153" s="139" t="str">
        <f>VLOOKUP(C153,Lists!$C$3:$E$300,3,FALSE)</f>
        <v>Middle east</v>
      </c>
      <c r="V153" s="140">
        <v>45713</v>
      </c>
    </row>
    <row r="154" spans="1:22" x14ac:dyDescent="0.35">
      <c r="A154" s="67" t="str">
        <f>'Crisis Indicator Data'!A152</f>
        <v>Kurdish Conflict</v>
      </c>
      <c r="B154" s="55" t="str">
        <f>Lists!G152</f>
        <v>Kurdish conflict</v>
      </c>
      <c r="C154" s="67" t="str">
        <f>'Crisis Indicator Data'!C152</f>
        <v>TUR004</v>
      </c>
      <c r="D154" s="67" t="str">
        <f>'Crisis Indicator Data'!D152</f>
        <v>Türkiye</v>
      </c>
      <c r="E154" s="67" t="str">
        <f>'Crisis Indicator Data'!E152</f>
        <v>TUR</v>
      </c>
      <c r="F154" s="67" t="str">
        <f>'Crisis Indicator Data'!B152</f>
        <v>Conflict</v>
      </c>
      <c r="G154" s="52" t="str">
        <f t="shared" si="20"/>
        <v>x</v>
      </c>
      <c r="H154" s="68" t="str">
        <f t="shared" si="21"/>
        <v>x</v>
      </c>
      <c r="I154" s="132" t="str">
        <f t="shared" si="22"/>
        <v>x</v>
      </c>
      <c r="J154" s="133" t="str">
        <f>INDEX(Trends!$D$3:$D$404,MATCH(C154,Trends!$C$3:$C$404,0))</f>
        <v>-</v>
      </c>
      <c r="K154" s="123" t="str">
        <f>IF(Reliability!B152="x","x",(IF(ROUNDUP(Reliability!B152,0)=1,"Very High",IF(ROUNDUP(Reliability!B152,0)=2,"High",IF(ROUNDUP(Reliability!B152,0)=3,"Medium",IF(ROUNDUP(Reliability!B152,0)=4,"Low","Very Low"))))))</f>
        <v>High</v>
      </c>
      <c r="L154" s="54">
        <f t="shared" si="23"/>
        <v>2.8</v>
      </c>
      <c r="M154" s="69">
        <f>'Impact of the crisis'!N155</f>
        <v>1.7</v>
      </c>
      <c r="N154" s="69">
        <f>'Impact of the crisis'!AB155</f>
        <v>3.2</v>
      </c>
      <c r="O154" s="54" t="str">
        <f>'Conditions of people affected'!R155</f>
        <v>x</v>
      </c>
      <c r="P154" s="69" t="str">
        <f>'Conditions of people affected'!K155</f>
        <v>x</v>
      </c>
      <c r="Q154" s="69" t="str">
        <f>'Conditions of people affected'!Q155</f>
        <v>x</v>
      </c>
      <c r="R154" s="53">
        <f t="shared" si="24"/>
        <v>2.4</v>
      </c>
      <c r="S154" s="53">
        <f>'Complexity of the crisis'!X155</f>
        <v>2.8</v>
      </c>
      <c r="T154" s="53">
        <f>'Complexity of the crisis'!AN155</f>
        <v>2</v>
      </c>
      <c r="U154" s="139" t="str">
        <f>VLOOKUP(C154,Lists!$C$3:$E$300,3,FALSE)</f>
        <v>Middle east</v>
      </c>
      <c r="V154" s="140">
        <v>45713</v>
      </c>
    </row>
    <row r="155" spans="1:22" x14ac:dyDescent="0.35">
      <c r="A155" s="67" t="str">
        <f>'Crisis Indicator Data'!A153</f>
        <v>Türkiye / Syria earthquake in Türkiye</v>
      </c>
      <c r="B155" s="55" t="str">
        <f>Lists!G153</f>
        <v>Türkiye / Syria earthquake</v>
      </c>
      <c r="C155" s="67" t="str">
        <f>'Crisis Indicator Data'!C153</f>
        <v>TUR005</v>
      </c>
      <c r="D155" s="67" t="str">
        <f>'Crisis Indicator Data'!D153</f>
        <v>Türkiye</v>
      </c>
      <c r="E155" s="67" t="str">
        <f>'Crisis Indicator Data'!E153</f>
        <v>TUR</v>
      </c>
      <c r="F155" s="67" t="str">
        <f>'Crisis Indicator Data'!B153</f>
        <v>Earthquake</v>
      </c>
      <c r="G155" s="52">
        <f t="shared" si="20"/>
        <v>2.9</v>
      </c>
      <c r="H155" s="68">
        <f t="shared" si="21"/>
        <v>3</v>
      </c>
      <c r="I155" s="132" t="str">
        <f t="shared" si="22"/>
        <v>Medium</v>
      </c>
      <c r="J155" s="133" t="str">
        <f>INDEX(Trends!$D$3:$D$404,MATCH(C155,Trends!$C$3:$C$404,0))</f>
        <v>Decreasing</v>
      </c>
      <c r="K155" s="123" t="str">
        <f>IF(Reliability!B153="x","x",(IF(ROUNDUP(Reliability!B153,0)=1,"Very High",IF(ROUNDUP(Reliability!B153,0)=2,"High",IF(ROUNDUP(Reliability!B153,0)=3,"Medium",IF(ROUNDUP(Reliability!B153,0)=4,"Low","Very Low"))))))</f>
        <v>High</v>
      </c>
      <c r="L155" s="54">
        <f t="shared" si="23"/>
        <v>2.5</v>
      </c>
      <c r="M155" s="69">
        <f>'Impact of the crisis'!N156</f>
        <v>2.2000000000000002</v>
      </c>
      <c r="N155" s="69">
        <f>'Impact of the crisis'!AB156</f>
        <v>2.6</v>
      </c>
      <c r="O155" s="54">
        <f>'Conditions of people affected'!R156</f>
        <v>3.45</v>
      </c>
      <c r="P155" s="69">
        <f>'Conditions of people affected'!K156</f>
        <v>3.9</v>
      </c>
      <c r="Q155" s="69">
        <f>'Conditions of people affected'!Q156</f>
        <v>3</v>
      </c>
      <c r="R155" s="53">
        <f t="shared" si="24"/>
        <v>2.4</v>
      </c>
      <c r="S155" s="53">
        <f>'Complexity of the crisis'!X156</f>
        <v>2.8</v>
      </c>
      <c r="T155" s="53">
        <f>'Complexity of the crisis'!AN156</f>
        <v>2</v>
      </c>
      <c r="U155" s="139" t="str">
        <f>VLOOKUP(C155,Lists!$C$3:$E$300,3,FALSE)</f>
        <v>Middle east</v>
      </c>
      <c r="V155" s="140">
        <v>45713</v>
      </c>
    </row>
    <row r="156" spans="1:22" x14ac:dyDescent="0.35">
      <c r="A156" s="67" t="str">
        <f>'Crisis Indicator Data'!A154</f>
        <v>Multiple Crises in Tanzania</v>
      </c>
      <c r="B156" s="55" t="str">
        <f>Lists!G154</f>
        <v>Country level</v>
      </c>
      <c r="C156" s="67" t="str">
        <f>'Crisis Indicator Data'!C154</f>
        <v>TZA001</v>
      </c>
      <c r="D156" s="67" t="str">
        <f>'Crisis Indicator Data'!D154</f>
        <v>Tanzania</v>
      </c>
      <c r="E156" s="67" t="str">
        <f>'Crisis Indicator Data'!E154</f>
        <v>TZA</v>
      </c>
      <c r="F156" s="67" t="str">
        <f>'Crisis Indicator Data'!B154</f>
        <v>Displacement,Drought</v>
      </c>
      <c r="G156" s="52">
        <f t="shared" si="20"/>
        <v>2.5</v>
      </c>
      <c r="H156" s="68">
        <f t="shared" si="21"/>
        <v>3</v>
      </c>
      <c r="I156" s="132" t="str">
        <f t="shared" si="22"/>
        <v>Medium</v>
      </c>
      <c r="J156" s="133" t="str">
        <f>INDEX(Trends!$D$3:$D$404,MATCH(C156,Trends!$C$3:$C$404,0))</f>
        <v>Stable</v>
      </c>
      <c r="K156" s="123" t="str">
        <f>IF(Reliability!B154="x","x",(IF(ROUNDUP(Reliability!B154,0)=1,"Very High",IF(ROUNDUP(Reliability!B154,0)=2,"High",IF(ROUNDUP(Reliability!B154,0)=3,"Medium",IF(ROUNDUP(Reliability!B154,0)=4,"Low","Very Low"))))))</f>
        <v>High</v>
      </c>
      <c r="L156" s="54">
        <f t="shared" si="23"/>
        <v>3.1</v>
      </c>
      <c r="M156" s="69">
        <f>'Impact of the crisis'!N157</f>
        <v>3.2</v>
      </c>
      <c r="N156" s="69">
        <f>'Impact of the crisis'!AB157</f>
        <v>3</v>
      </c>
      <c r="O156" s="54">
        <f>'Conditions of people affected'!R157</f>
        <v>2.5</v>
      </c>
      <c r="P156" s="69">
        <f>'Conditions of people affected'!K157</f>
        <v>3</v>
      </c>
      <c r="Q156" s="69">
        <f>'Conditions of people affected'!Q157</f>
        <v>2</v>
      </c>
      <c r="R156" s="53">
        <f t="shared" si="24"/>
        <v>2</v>
      </c>
      <c r="S156" s="53">
        <f>'Complexity of the crisis'!X157</f>
        <v>1.9</v>
      </c>
      <c r="T156" s="53">
        <f>'Complexity of the crisis'!AN157</f>
        <v>2</v>
      </c>
      <c r="U156" s="139" t="str">
        <f>VLOOKUP(C156,Lists!$C$3:$E$300,3,FALSE)</f>
        <v>Africa</v>
      </c>
      <c r="V156" s="140">
        <v>45715</v>
      </c>
    </row>
    <row r="157" spans="1:22" x14ac:dyDescent="0.35">
      <c r="A157" s="67" t="str">
        <f>'Crisis Indicator Data'!A155</f>
        <v>International Displacement in Tanzania</v>
      </c>
      <c r="B157" s="55" t="str">
        <f>Lists!G155</f>
        <v>Refugees</v>
      </c>
      <c r="C157" s="67" t="str">
        <f>'Crisis Indicator Data'!C155</f>
        <v>TZA002</v>
      </c>
      <c r="D157" s="67" t="str">
        <f>'Crisis Indicator Data'!D155</f>
        <v>Tanzania</v>
      </c>
      <c r="E157" s="67" t="str">
        <f>'Crisis Indicator Data'!E155</f>
        <v>TZA</v>
      </c>
      <c r="F157" s="67" t="str">
        <f>'Crisis Indicator Data'!B155</f>
        <v>Displacement</v>
      </c>
      <c r="G157" s="52">
        <f t="shared" si="20"/>
        <v>2.4</v>
      </c>
      <c r="H157" s="68">
        <f t="shared" si="21"/>
        <v>3</v>
      </c>
      <c r="I157" s="132" t="str">
        <f t="shared" si="22"/>
        <v>Medium</v>
      </c>
      <c r="J157" s="133" t="str">
        <f>INDEX(Trends!$D$3:$D$404,MATCH(C157,Trends!$C$3:$C$404,0))</f>
        <v>Stable</v>
      </c>
      <c r="K157" s="123" t="str">
        <f>IF(Reliability!B155="x","x",(IF(ROUNDUP(Reliability!B155,0)=1,"Very High",IF(ROUNDUP(Reliability!B155,0)=2,"High",IF(ROUNDUP(Reliability!B155,0)=3,"Medium",IF(ROUNDUP(Reliability!B155,0)=4,"Low","Very Low"))))))</f>
        <v>High</v>
      </c>
      <c r="L157" s="54">
        <f t="shared" si="23"/>
        <v>3.2</v>
      </c>
      <c r="M157" s="69">
        <f>'Impact of the crisis'!N158</f>
        <v>2.4</v>
      </c>
      <c r="N157" s="69">
        <f>'Impact of the crisis'!AB158</f>
        <v>3.5</v>
      </c>
      <c r="O157" s="54">
        <f>'Conditions of people affected'!R158</f>
        <v>2.15</v>
      </c>
      <c r="P157" s="69">
        <f>'Conditions of people affected'!K158</f>
        <v>2.2999999999999998</v>
      </c>
      <c r="Q157" s="69">
        <f>'Conditions of people affected'!Q158</f>
        <v>2</v>
      </c>
      <c r="R157" s="53">
        <f t="shared" si="24"/>
        <v>2</v>
      </c>
      <c r="S157" s="53">
        <f>'Complexity of the crisis'!X158</f>
        <v>1.9</v>
      </c>
      <c r="T157" s="53">
        <f>'Complexity of the crisis'!AN158</f>
        <v>2</v>
      </c>
      <c r="U157" s="139" t="str">
        <f>VLOOKUP(C157,Lists!$C$3:$E$300,3,FALSE)</f>
        <v>Africa</v>
      </c>
      <c r="V157" s="140">
        <v>45715</v>
      </c>
    </row>
    <row r="158" spans="1:22" x14ac:dyDescent="0.35">
      <c r="A158" s="67" t="str">
        <f>'Crisis Indicator Data'!A156</f>
        <v>Food Security Crisis in North-East Tanzania</v>
      </c>
      <c r="B158" s="55" t="str">
        <f>Lists!G156</f>
        <v>Food security in North-East</v>
      </c>
      <c r="C158" s="67" t="str">
        <f>'Crisis Indicator Data'!C156</f>
        <v>TZA003</v>
      </c>
      <c r="D158" s="67" t="str">
        <f>'Crisis Indicator Data'!D156</f>
        <v>Tanzania</v>
      </c>
      <c r="E158" s="67" t="str">
        <f>'Crisis Indicator Data'!E156</f>
        <v>TZA</v>
      </c>
      <c r="F158" s="67" t="str">
        <f>'Crisis Indicator Data'!B156</f>
        <v>Drought</v>
      </c>
      <c r="G158" s="52">
        <f t="shared" si="20"/>
        <v>2.2999999999999998</v>
      </c>
      <c r="H158" s="68">
        <f t="shared" si="21"/>
        <v>3</v>
      </c>
      <c r="I158" s="132" t="str">
        <f t="shared" si="22"/>
        <v>Medium</v>
      </c>
      <c r="J158" s="133" t="str">
        <f>INDEX(Trends!$D$3:$D$404,MATCH(C158,Trends!$C$3:$C$404,0))</f>
        <v>Stable</v>
      </c>
      <c r="K158" s="123" t="str">
        <f>IF(Reliability!B156="x","x",(IF(ROUNDUP(Reliability!B156,0)=1,"Very High",IF(ROUNDUP(Reliability!B156,0)=2,"High",IF(ROUNDUP(Reliability!B156,0)=3,"Medium",IF(ROUNDUP(Reliability!B156,0)=4,"Low","Very Low"))))))</f>
        <v>High</v>
      </c>
      <c r="L158" s="54">
        <f t="shared" si="23"/>
        <v>1.7</v>
      </c>
      <c r="M158" s="69">
        <f>'Impact of the crisis'!N159</f>
        <v>2.5</v>
      </c>
      <c r="N158" s="69">
        <f>'Impact of the crisis'!AB159</f>
        <v>1.3</v>
      </c>
      <c r="O158" s="54">
        <f>'Conditions of people affected'!R159</f>
        <v>2.8</v>
      </c>
      <c r="P158" s="69">
        <f>'Conditions of people affected'!K159</f>
        <v>2.6</v>
      </c>
      <c r="Q158" s="69">
        <f>'Conditions of people affected'!Q159</f>
        <v>3</v>
      </c>
      <c r="R158" s="53">
        <f t="shared" si="24"/>
        <v>2</v>
      </c>
      <c r="S158" s="53">
        <f>'Complexity of the crisis'!X159</f>
        <v>1.9</v>
      </c>
      <c r="T158" s="53">
        <f>'Complexity of the crisis'!AN159</f>
        <v>2</v>
      </c>
      <c r="U158" s="139" t="str">
        <f>VLOOKUP(C158,Lists!$C$3:$E$300,3,FALSE)</f>
        <v>Africa</v>
      </c>
      <c r="V158" s="140">
        <v>45715</v>
      </c>
    </row>
    <row r="159" spans="1:22" x14ac:dyDescent="0.35">
      <c r="A159" s="67" t="str">
        <f>'Crisis Indicator Data'!A157</f>
        <v>International Displacement in Uganda</v>
      </c>
      <c r="B159" s="55" t="str">
        <f>Lists!G157</f>
        <v>Refugees</v>
      </c>
      <c r="C159" s="67" t="str">
        <f>'Crisis Indicator Data'!C157</f>
        <v>UGA005</v>
      </c>
      <c r="D159" s="67" t="str">
        <f>'Crisis Indicator Data'!D157</f>
        <v>Uganda</v>
      </c>
      <c r="E159" s="67" t="str">
        <f>'Crisis Indicator Data'!E157</f>
        <v>UGA</v>
      </c>
      <c r="F159" s="67" t="str">
        <f>'Crisis Indicator Data'!B157</f>
        <v>Displacement</v>
      </c>
      <c r="G159" s="52">
        <f t="shared" si="20"/>
        <v>3.3</v>
      </c>
      <c r="H159" s="68">
        <f t="shared" si="21"/>
        <v>4</v>
      </c>
      <c r="I159" s="132" t="str">
        <f t="shared" si="22"/>
        <v>High</v>
      </c>
      <c r="J159" s="133" t="str">
        <f>INDEX(Trends!$D$3:$D$404,MATCH(C159,Trends!$C$3:$C$404,0))</f>
        <v>Stable</v>
      </c>
      <c r="K159" s="123" t="str">
        <f>IF(Reliability!B157="x","x",(IF(ROUNDUP(Reliability!B157,0)=1,"Very High",IF(ROUNDUP(Reliability!B157,0)=2,"High",IF(ROUNDUP(Reliability!B157,0)=3,"Medium",IF(ROUNDUP(Reliability!B157,0)=4,"Low","Very Low"))))))</f>
        <v>High</v>
      </c>
      <c r="L159" s="54">
        <f t="shared" si="23"/>
        <v>3.3</v>
      </c>
      <c r="M159" s="69">
        <f>'Impact of the crisis'!N160</f>
        <v>1.7</v>
      </c>
      <c r="N159" s="69">
        <f>'Impact of the crisis'!AB160</f>
        <v>3.9</v>
      </c>
      <c r="O159" s="54">
        <f>'Conditions of people affected'!R160</f>
        <v>3.4</v>
      </c>
      <c r="P159" s="69">
        <f>'Conditions of people affected'!K160</f>
        <v>3.8</v>
      </c>
      <c r="Q159" s="69">
        <f>'Conditions of people affected'!Q160</f>
        <v>3</v>
      </c>
      <c r="R159" s="53">
        <f t="shared" si="24"/>
        <v>3.2</v>
      </c>
      <c r="S159" s="53">
        <f>'Complexity of the crisis'!X160</f>
        <v>3.7</v>
      </c>
      <c r="T159" s="53">
        <f>'Complexity of the crisis'!AN160</f>
        <v>2.5</v>
      </c>
      <c r="U159" s="139" t="str">
        <f>VLOOKUP(C159,Lists!$C$3:$E$300,3,FALSE)</f>
        <v>Africa</v>
      </c>
      <c r="V159" s="140">
        <v>45713</v>
      </c>
    </row>
    <row r="160" spans="1:22" x14ac:dyDescent="0.35">
      <c r="A160" s="67" t="str">
        <f>'Crisis Indicator Data'!A158</f>
        <v>Russia-Ukraine conflict</v>
      </c>
      <c r="B160" s="55" t="str">
        <f>Lists!G158</f>
        <v>Russia-Ukraine conflict</v>
      </c>
      <c r="C160" s="67" t="str">
        <f>'Crisis Indicator Data'!C158</f>
        <v>UKR002</v>
      </c>
      <c r="D160" s="67" t="str">
        <f>'Crisis Indicator Data'!D158</f>
        <v>Ukraine</v>
      </c>
      <c r="E160" s="67" t="str">
        <f>'Crisis Indicator Data'!E158</f>
        <v>UKR</v>
      </c>
      <c r="F160" s="67" t="str">
        <f>'Crisis Indicator Data'!B158</f>
        <v>Conflict,Displacement</v>
      </c>
      <c r="G160" s="52">
        <f t="shared" si="20"/>
        <v>4.4000000000000004</v>
      </c>
      <c r="H160" s="68">
        <f t="shared" si="21"/>
        <v>5</v>
      </c>
      <c r="I160" s="132" t="str">
        <f t="shared" si="22"/>
        <v>Very High</v>
      </c>
      <c r="J160" s="133" t="str">
        <f>INDEX(Trends!$D$3:$D$404,MATCH(C160,Trends!$C$3:$C$404,0))</f>
        <v>Stable</v>
      </c>
      <c r="K160" s="123" t="str">
        <f>IF(Reliability!B158="x","x",(IF(ROUNDUP(Reliability!B158,0)=1,"Very High",IF(ROUNDUP(Reliability!B158,0)=2,"High",IF(ROUNDUP(Reliability!B158,0)=3,"Medium",IF(ROUNDUP(Reliability!B158,0)=4,"Low","Very Low"))))))</f>
        <v>Very High</v>
      </c>
      <c r="L160" s="54">
        <f t="shared" si="23"/>
        <v>4.4000000000000004</v>
      </c>
      <c r="M160" s="69">
        <f>'Impact of the crisis'!N161</f>
        <v>4.9000000000000004</v>
      </c>
      <c r="N160" s="69">
        <f>'Impact of the crisis'!AB161</f>
        <v>4</v>
      </c>
      <c r="O160" s="54">
        <f>'Conditions of people affected'!R161</f>
        <v>4.5</v>
      </c>
      <c r="P160" s="69">
        <f>'Conditions of people affected'!K161</f>
        <v>5</v>
      </c>
      <c r="Q160" s="69">
        <f>'Conditions of people affected'!Q161</f>
        <v>4</v>
      </c>
      <c r="R160" s="53">
        <f t="shared" si="24"/>
        <v>4.0999999999999996</v>
      </c>
      <c r="S160" s="53">
        <f>'Complexity of the crisis'!X161</f>
        <v>2.4</v>
      </c>
      <c r="T160" s="53">
        <f>'Complexity of the crisis'!AN161</f>
        <v>5</v>
      </c>
      <c r="U160" s="139" t="str">
        <f>VLOOKUP(C160,Lists!$C$3:$E$300,3,FALSE)</f>
        <v>Europe</v>
      </c>
      <c r="V160" s="140">
        <v>45716</v>
      </c>
    </row>
    <row r="161" spans="1:22" x14ac:dyDescent="0.35">
      <c r="A161" s="67" t="str">
        <f>'Crisis Indicator Data'!A159</f>
        <v>Complex crisis in Venezuela</v>
      </c>
      <c r="B161" s="55" t="str">
        <f>Lists!G159</f>
        <v>Complex crisis</v>
      </c>
      <c r="C161" s="67" t="str">
        <f>'Crisis Indicator Data'!C159</f>
        <v>VEN001</v>
      </c>
      <c r="D161" s="67" t="str">
        <f>'Crisis Indicator Data'!D159</f>
        <v>Venezuela</v>
      </c>
      <c r="E161" s="67" t="str">
        <f>'Crisis Indicator Data'!E159</f>
        <v>VEN</v>
      </c>
      <c r="F161" s="67" t="str">
        <f>'Crisis Indicator Data'!B159</f>
        <v>Socio-political,Violence,Floods</v>
      </c>
      <c r="G161" s="52">
        <f t="shared" si="20"/>
        <v>4</v>
      </c>
      <c r="H161" s="68">
        <f t="shared" si="21"/>
        <v>4</v>
      </c>
      <c r="I161" s="132" t="str">
        <f t="shared" si="22"/>
        <v>High</v>
      </c>
      <c r="J161" s="133" t="str">
        <f>INDEX(Trends!$D$3:$D$404,MATCH(C161,Trends!$C$3:$C$404,0))</f>
        <v>Stable</v>
      </c>
      <c r="K161" s="123" t="str">
        <f>IF(Reliability!B159="x","x",(IF(ROUNDUP(Reliability!B159,0)=1,"Very High",IF(ROUNDUP(Reliability!B159,0)=2,"High",IF(ROUNDUP(Reliability!B159,0)=3,"Medium",IF(ROUNDUP(Reliability!B159,0)=4,"Low","Very Low"))))))</f>
        <v>Very High</v>
      </c>
      <c r="L161" s="54">
        <f t="shared" si="23"/>
        <v>4.4000000000000004</v>
      </c>
      <c r="M161" s="69">
        <f>'Impact of the crisis'!N162</f>
        <v>4.9000000000000004</v>
      </c>
      <c r="N161" s="69">
        <f>'Impact of the crisis'!AB162</f>
        <v>4</v>
      </c>
      <c r="O161" s="54">
        <f>'Conditions of people affected'!R162</f>
        <v>3.9</v>
      </c>
      <c r="P161" s="69">
        <f>'Conditions of people affected'!K162</f>
        <v>4.8</v>
      </c>
      <c r="Q161" s="69">
        <f>'Conditions of people affected'!Q162</f>
        <v>3</v>
      </c>
      <c r="R161" s="53">
        <f t="shared" si="24"/>
        <v>3.7</v>
      </c>
      <c r="S161" s="53">
        <f>'Complexity of the crisis'!X162</f>
        <v>3.3</v>
      </c>
      <c r="T161" s="53">
        <f>'Complexity of the crisis'!AN162</f>
        <v>4</v>
      </c>
      <c r="U161" s="139" t="str">
        <f>VLOOKUP(C161,Lists!$C$3:$E$300,3,FALSE)</f>
        <v>Americas</v>
      </c>
      <c r="V161" s="140">
        <v>45715</v>
      </c>
    </row>
    <row r="162" spans="1:22" x14ac:dyDescent="0.35">
      <c r="A162" s="67" t="str">
        <f>'Crisis Indicator Data'!A160</f>
        <v>Conflict in Yemen</v>
      </c>
      <c r="B162" s="55" t="str">
        <f>Lists!G160</f>
        <v>Complex crisis</v>
      </c>
      <c r="C162" s="67" t="str">
        <f>'Crisis Indicator Data'!C160</f>
        <v>YEM001</v>
      </c>
      <c r="D162" s="67" t="str">
        <f>'Crisis Indicator Data'!D160</f>
        <v>Yemen</v>
      </c>
      <c r="E162" s="67" t="str">
        <f>'Crisis Indicator Data'!E160</f>
        <v>YEM</v>
      </c>
      <c r="F162" s="67" t="str">
        <f>'Crisis Indicator Data'!B160</f>
        <v>Conflict,Displacement</v>
      </c>
      <c r="G162" s="52">
        <f t="shared" si="20"/>
        <v>4.5</v>
      </c>
      <c r="H162" s="68">
        <f t="shared" si="21"/>
        <v>5</v>
      </c>
      <c r="I162" s="132" t="str">
        <f t="shared" si="22"/>
        <v>Very High</v>
      </c>
      <c r="J162" s="133" t="str">
        <f>INDEX(Trends!$D$3:$D$404,MATCH(C162,Trends!$C$3:$C$404,0))</f>
        <v>Stable</v>
      </c>
      <c r="K162" s="123" t="str">
        <f>IF(Reliability!B160="x","x",(IF(ROUNDUP(Reliability!B160,0)=1,"Very High",IF(ROUNDUP(Reliability!B160,0)=2,"High",IF(ROUNDUP(Reliability!B160,0)=3,"Medium",IF(ROUNDUP(Reliability!B160,0)=4,"Low","Very Low"))))))</f>
        <v>Very High</v>
      </c>
      <c r="L162" s="54">
        <f t="shared" si="23"/>
        <v>4.7</v>
      </c>
      <c r="M162" s="69">
        <f>'Impact of the crisis'!N163</f>
        <v>4.9000000000000004</v>
      </c>
      <c r="N162" s="69">
        <f>'Impact of the crisis'!AB163</f>
        <v>4.5999999999999996</v>
      </c>
      <c r="O162" s="54">
        <f>'Conditions of people affected'!R163</f>
        <v>4.5</v>
      </c>
      <c r="P162" s="69">
        <f>'Conditions of people affected'!K163</f>
        <v>5</v>
      </c>
      <c r="Q162" s="69">
        <f>'Conditions of people affected'!Q163</f>
        <v>4</v>
      </c>
      <c r="R162" s="53">
        <f t="shared" si="24"/>
        <v>4.5</v>
      </c>
      <c r="S162" s="53">
        <f>'Complexity of the crisis'!X163</f>
        <v>3.8</v>
      </c>
      <c r="T162" s="53">
        <f>'Complexity of the crisis'!AN163</f>
        <v>5</v>
      </c>
      <c r="U162" s="139" t="str">
        <f>VLOOKUP(C162,Lists!$C$3:$E$300,3,FALSE)</f>
        <v>Middle east</v>
      </c>
      <c r="V162" s="140">
        <v>45698</v>
      </c>
    </row>
    <row r="163" spans="1:22" x14ac:dyDescent="0.35">
      <c r="A163" s="67" t="str">
        <f>'Crisis Indicator Data'!A161</f>
        <v>Mixed migration flows in Yemen</v>
      </c>
      <c r="B163" s="55" t="str">
        <f>Lists!G161</f>
        <v>Mixed Migration</v>
      </c>
      <c r="C163" s="67" t="str">
        <f>'Crisis Indicator Data'!C161</f>
        <v>YEM002</v>
      </c>
      <c r="D163" s="67" t="str">
        <f>'Crisis Indicator Data'!D161</f>
        <v>Yemen</v>
      </c>
      <c r="E163" s="67" t="str">
        <f>'Crisis Indicator Data'!E161</f>
        <v>YEM</v>
      </c>
      <c r="F163" s="67" t="str">
        <f>'Crisis Indicator Data'!B161</f>
        <v>Displacement</v>
      </c>
      <c r="G163" s="52">
        <f t="shared" si="20"/>
        <v>2.2999999999999998</v>
      </c>
      <c r="H163" s="68">
        <f t="shared" si="21"/>
        <v>3</v>
      </c>
      <c r="I163" s="132" t="str">
        <f t="shared" si="22"/>
        <v>Medium</v>
      </c>
      <c r="J163" s="133" t="str">
        <f>INDEX(Trends!$D$3:$D$404,MATCH(C163,Trends!$C$3:$C$404,0))</f>
        <v>Decreasing</v>
      </c>
      <c r="K163" s="123" t="str">
        <f>IF(Reliability!B161="x","x",(IF(ROUNDUP(Reliability!B161,0)=1,"Very High",IF(ROUNDUP(Reliability!B161,0)=2,"High",IF(ROUNDUP(Reliability!B161,0)=3,"Medium",IF(ROUNDUP(Reliability!B161,0)=4,"Low","Very Low"))))))</f>
        <v>Very High</v>
      </c>
      <c r="L163" s="54">
        <f t="shared" si="23"/>
        <v>2.5</v>
      </c>
      <c r="M163" s="69">
        <f>'Impact of the crisis'!N164</f>
        <v>1.9</v>
      </c>
      <c r="N163" s="69">
        <f>'Impact of the crisis'!AB164</f>
        <v>2.8</v>
      </c>
      <c r="O163" s="54">
        <f>'Conditions of people affected'!R164</f>
        <v>1.55</v>
      </c>
      <c r="P163" s="69">
        <f>'Conditions of people affected'!K164</f>
        <v>2.1</v>
      </c>
      <c r="Q163" s="69">
        <f>'Conditions of people affected'!Q164</f>
        <v>1</v>
      </c>
      <c r="R163" s="53">
        <f t="shared" si="24"/>
        <v>3.4</v>
      </c>
      <c r="S163" s="53">
        <f>'Complexity of the crisis'!X164</f>
        <v>3.8</v>
      </c>
      <c r="T163" s="53">
        <f>'Complexity of the crisis'!AN164</f>
        <v>3</v>
      </c>
      <c r="U163" s="139" t="str">
        <f>VLOOKUP(C163,Lists!$C$3:$E$300,3,FALSE)</f>
        <v>Middle east</v>
      </c>
      <c r="V163" s="140">
        <v>45698</v>
      </c>
    </row>
    <row r="164" spans="1:22" x14ac:dyDescent="0.35">
      <c r="A164" s="67" t="str">
        <f>'Crisis Indicator Data'!A162</f>
        <v>Drought in Zambia</v>
      </c>
      <c r="B164" s="55" t="str">
        <f>Lists!G162</f>
        <v>Drought</v>
      </c>
      <c r="C164" s="67" t="str">
        <f>'Crisis Indicator Data'!C162</f>
        <v>ZMB002</v>
      </c>
      <c r="D164" s="67" t="str">
        <f>'Crisis Indicator Data'!D162</f>
        <v>Zambia</v>
      </c>
      <c r="E164" s="67" t="str">
        <f>'Crisis Indicator Data'!E162</f>
        <v>ZMB</v>
      </c>
      <c r="F164" s="67" t="str">
        <f>'Crisis Indicator Data'!B162</f>
        <v>Drought,Food Security</v>
      </c>
      <c r="G164" s="52">
        <f t="shared" si="20"/>
        <v>3.5</v>
      </c>
      <c r="H164" s="68">
        <f t="shared" si="21"/>
        <v>4</v>
      </c>
      <c r="I164" s="132" t="str">
        <f t="shared" si="22"/>
        <v>High</v>
      </c>
      <c r="J164" s="133" t="str">
        <f>INDEX(Trends!$D$3:$D$404,MATCH(C164,Trends!$C$3:$C$404,0))</f>
        <v>Decreasing</v>
      </c>
      <c r="K164" s="123" t="str">
        <f>IF(Reliability!B162="x","x",(IF(ROUNDUP(Reliability!B162,0)=1,"Very High",IF(ROUNDUP(Reliability!B162,0)=2,"High",IF(ROUNDUP(Reliability!B162,0)=3,"Medium",IF(ROUNDUP(Reliability!B162,0)=4,"Low","Very Low"))))))</f>
        <v>High</v>
      </c>
      <c r="L164" s="54">
        <f t="shared" si="23"/>
        <v>4</v>
      </c>
      <c r="M164" s="69">
        <f>'Impact of the crisis'!N165</f>
        <v>4.8</v>
      </c>
      <c r="N164" s="69">
        <f>'Impact of the crisis'!AB165</f>
        <v>3.5</v>
      </c>
      <c r="O164" s="54">
        <f>'Conditions of people affected'!R165</f>
        <v>4</v>
      </c>
      <c r="P164" s="69">
        <f>'Conditions of people affected'!K165</f>
        <v>5</v>
      </c>
      <c r="Q164" s="69">
        <f>'Conditions of people affected'!Q165</f>
        <v>3</v>
      </c>
      <c r="R164" s="53">
        <f t="shared" si="24"/>
        <v>2.2000000000000002</v>
      </c>
      <c r="S164" s="53">
        <f>'Complexity of the crisis'!X165</f>
        <v>2.4</v>
      </c>
      <c r="T164" s="53">
        <f>'Complexity of the crisis'!AN165</f>
        <v>2</v>
      </c>
      <c r="U164" s="139" t="str">
        <f>VLOOKUP(C164,Lists!$C$3:$E$300,3,FALSE)</f>
        <v>Africa</v>
      </c>
      <c r="V164" s="140">
        <v>45715</v>
      </c>
    </row>
    <row r="165" spans="1:22" x14ac:dyDescent="0.35">
      <c r="A165" s="67" t="str">
        <f>'Crisis Indicator Data'!A163</f>
        <v>Complex crisis in Zimbabwe</v>
      </c>
      <c r="B165" s="55" t="str">
        <f>Lists!G163</f>
        <v>Complex crisis</v>
      </c>
      <c r="C165" s="67" t="str">
        <f>'Crisis Indicator Data'!C163</f>
        <v>ZWE001</v>
      </c>
      <c r="D165" s="67" t="str">
        <f>'Crisis Indicator Data'!D163</f>
        <v>Zimbabwe</v>
      </c>
      <c r="E165" s="67" t="str">
        <f>'Crisis Indicator Data'!E163</f>
        <v>ZWE</v>
      </c>
      <c r="F165" s="67" t="str">
        <f>'Crisis Indicator Data'!B163</f>
        <v>Socio-political,Drought,Food Security</v>
      </c>
      <c r="G165" s="52">
        <f t="shared" si="20"/>
        <v>3.7</v>
      </c>
      <c r="H165" s="68">
        <f t="shared" ref="H165" si="25">IF(G165="x","x",ROUNDUP(G165,0))</f>
        <v>4</v>
      </c>
      <c r="I165" s="132" t="str">
        <f t="shared" ref="I165" si="26">IF(O165="x","x",IF(L165="x","x",(IF(H165=5,"Very High",IF(H165=4,"High",IF(H165=3,"Medium",IF(H165=2,"Low","Very Low")))))))</f>
        <v>High</v>
      </c>
      <c r="J165" s="133" t="str">
        <f>INDEX(Trends!$D$3:$D$404,MATCH(C165,Trends!$C$3:$C$404,0))</f>
        <v>Decreasing</v>
      </c>
      <c r="K165" s="123" t="str">
        <f>IF(Reliability!B163="x","x",(IF(ROUNDUP(Reliability!B163,0)=1,"Very High",IF(ROUNDUP(Reliability!B163,0)=2,"High",IF(ROUNDUP(Reliability!B163,0)=3,"Medium",IF(ROUNDUP(Reliability!B163,0)=4,"Low","Very Low"))))))</f>
        <v>High</v>
      </c>
      <c r="L165" s="54">
        <f t="shared" ref="L165" si="27">IF(OR(N165="x",M165="x"),"x",ROUND((5-GEOMEAN(((5-M165)/5*4+1),((5-N165)/5*4+1),((5-N165)/5*4+1)))/4*5,1))</f>
        <v>4.0999999999999996</v>
      </c>
      <c r="M165" s="69">
        <f>'Impact of the crisis'!N166</f>
        <v>4.5999999999999996</v>
      </c>
      <c r="N165" s="69">
        <f>'Impact of the crisis'!AB166</f>
        <v>3.8</v>
      </c>
      <c r="O165" s="54">
        <f>'Conditions of people affected'!R166</f>
        <v>3.9</v>
      </c>
      <c r="P165" s="69">
        <f>'Conditions of people affected'!K166</f>
        <v>4.8</v>
      </c>
      <c r="Q165" s="69">
        <f>'Conditions of people affected'!Q166</f>
        <v>3</v>
      </c>
      <c r="R165" s="53">
        <f t="shared" ref="R165" si="28">IF(OR(T165="x",S165="x"),S165,ROUND((5-GEOMEAN(((5-S165)/5*4+1),((5-T165)/5*4+1)))/4*5,1))</f>
        <v>3.2</v>
      </c>
      <c r="S165" s="53">
        <f>'Complexity of the crisis'!X166</f>
        <v>3.3</v>
      </c>
      <c r="T165" s="53">
        <f>'Complexity of the crisis'!AN166</f>
        <v>3</v>
      </c>
      <c r="U165" s="139" t="str">
        <f>VLOOKUP(C165,Lists!$C$3:$E$300,3,FALSE)</f>
        <v>Africa</v>
      </c>
      <c r="V165" s="140">
        <v>45715</v>
      </c>
    </row>
  </sheetData>
  <autoFilter ref="A4:T155" xr:uid="{00000000-0009-0000-0000-000002000000}"/>
  <mergeCells count="1">
    <mergeCell ref="A1:T1"/>
  </mergeCells>
  <conditionalFormatting sqref="H5:H300">
    <cfRule type="cellIs" dxfId="223" priority="78" stopIfTrue="1" operator="equal">
      <formula>3</formula>
    </cfRule>
    <cfRule type="cellIs" dxfId="222" priority="77" stopIfTrue="1" operator="equal">
      <formula>4</formula>
    </cfRule>
    <cfRule type="cellIs" dxfId="221" priority="76" stopIfTrue="1" operator="equal">
      <formula>5</formula>
    </cfRule>
    <cfRule type="cellIs" dxfId="220" priority="80" stopIfTrue="1" operator="equal">
      <formula>1</formula>
    </cfRule>
    <cfRule type="cellIs" dxfId="219" priority="79" stopIfTrue="1" operator="equal">
      <formula>2</formula>
    </cfRule>
  </conditionalFormatting>
  <conditionalFormatting sqref="I5:I300">
    <cfRule type="cellIs" dxfId="218" priority="41" stopIfTrue="1" operator="equal">
      <formula>"Very High"</formula>
    </cfRule>
    <cfRule type="cellIs" dxfId="217" priority="42" stopIfTrue="1" operator="equal">
      <formula>"High"</formula>
    </cfRule>
    <cfRule type="cellIs" dxfId="216" priority="43" stopIfTrue="1" operator="equal">
      <formula>"Medium"</formula>
    </cfRule>
    <cfRule type="cellIs" dxfId="215" priority="44" stopIfTrue="1" operator="equal">
      <formula>"Low"</formula>
    </cfRule>
    <cfRule type="cellIs" dxfId="214" priority="45" stopIfTrue="1" operator="equal">
      <formula>"Very Low"</formula>
    </cfRule>
  </conditionalFormatting>
  <conditionalFormatting sqref="J5:J300">
    <cfRule type="cellIs" dxfId="213" priority="13" operator="equal">
      <formula>"Decreasing"</formula>
    </cfRule>
    <cfRule type="cellIs" dxfId="212" priority="11" operator="equal">
      <formula>"Increasing"</formula>
    </cfRule>
    <cfRule type="cellIs" dxfId="211" priority="12" operator="equal">
      <formula>"Stable"</formula>
    </cfRule>
  </conditionalFormatting>
  <conditionalFormatting sqref="K5:K300">
    <cfRule type="cellIs" dxfId="210" priority="2" stopIfTrue="1" operator="equal">
      <formula>"Low"</formula>
    </cfRule>
    <cfRule type="cellIs" dxfId="209" priority="3" stopIfTrue="1" operator="equal">
      <formula>"Medium"</formula>
    </cfRule>
    <cfRule type="cellIs" dxfId="208" priority="4" stopIfTrue="1" operator="equal">
      <formula>"High"</formula>
    </cfRule>
    <cfRule type="cellIs" dxfId="207" priority="5" stopIfTrue="1" operator="equal">
      <formula>"Very High"</formula>
    </cfRule>
    <cfRule type="cellIs" dxfId="206" priority="1" stopIfTrue="1" operator="equal">
      <formula>"Very Low"</formula>
    </cfRule>
  </conditionalFormatting>
  <conditionalFormatting sqref="L5:L300">
    <cfRule type="cellIs" dxfId="205" priority="92" stopIfTrue="1" operator="between">
      <formula>3</formula>
      <formula>4</formula>
    </cfRule>
    <cfRule type="cellIs" dxfId="204" priority="93" stopIfTrue="1" operator="between">
      <formula>2</formula>
      <formula>3</formula>
    </cfRule>
    <cfRule type="cellIs" dxfId="203" priority="94" stopIfTrue="1" operator="between">
      <formula>1</formula>
      <formula>2</formula>
    </cfRule>
    <cfRule type="cellIs" dxfId="202" priority="95" stopIfTrue="1" operator="between">
      <formula>0</formula>
      <formula>1</formula>
    </cfRule>
    <cfRule type="cellIs" dxfId="201" priority="81" stopIfTrue="1" operator="between">
      <formula>4</formula>
      <formula>5</formula>
    </cfRule>
  </conditionalFormatting>
  <conditionalFormatting sqref="M5:N300">
    <cfRule type="cellIs" dxfId="200" priority="82" stopIfTrue="1" operator="between">
      <formula>4</formula>
      <formula>5</formula>
    </cfRule>
    <cfRule type="cellIs" dxfId="199" priority="88" stopIfTrue="1" operator="between">
      <formula>3</formula>
      <formula>4</formula>
    </cfRule>
    <cfRule type="cellIs" dxfId="198" priority="90" stopIfTrue="1" operator="between">
      <formula>1</formula>
      <formula>2</formula>
    </cfRule>
    <cfRule type="cellIs" dxfId="197" priority="91" stopIfTrue="1" operator="between">
      <formula>0</formula>
      <formula>1</formula>
    </cfRule>
    <cfRule type="cellIs" dxfId="196" priority="89" stopIfTrue="1" operator="between">
      <formula>2</formula>
      <formula>3</formula>
    </cfRule>
  </conditionalFormatting>
  <conditionalFormatting sqref="O5:O300">
    <cfRule type="cellIs" dxfId="195" priority="6" stopIfTrue="1" operator="between">
      <formula>5</formula>
      <formula>5.9</formula>
    </cfRule>
    <cfRule type="cellIs" dxfId="194" priority="8" stopIfTrue="1" operator="between">
      <formula>3</formula>
      <formula>3.9</formula>
    </cfRule>
    <cfRule type="cellIs" dxfId="193" priority="9" stopIfTrue="1" operator="between">
      <formula>2</formula>
      <formula>2.9</formula>
    </cfRule>
    <cfRule type="cellIs" dxfId="192" priority="10" stopIfTrue="1" operator="between">
      <formula>0</formula>
      <formula>1.9</formula>
    </cfRule>
    <cfRule type="cellIs" dxfId="191" priority="7" stopIfTrue="1" operator="between">
      <formula>4</formula>
      <formula>4.9</formula>
    </cfRule>
  </conditionalFormatting>
  <conditionalFormatting sqref="P5:Q300">
    <cfRule type="cellIs" dxfId="190" priority="71" stopIfTrue="1" operator="between">
      <formula>7.1</formula>
      <formula>10</formula>
    </cfRule>
    <cfRule type="cellIs" dxfId="189" priority="72" stopIfTrue="1" operator="between">
      <formula>5.4</formula>
      <formula>7</formula>
    </cfRule>
    <cfRule type="cellIs" dxfId="188" priority="73" stopIfTrue="1" operator="between">
      <formula>3.5</formula>
      <formula>5.3</formula>
    </cfRule>
    <cfRule type="cellIs" dxfId="187" priority="74" stopIfTrue="1" operator="between">
      <formula>1.8</formula>
      <formula>3.4</formula>
    </cfRule>
    <cfRule type="cellIs" dxfId="186" priority="75" stopIfTrue="1" operator="between">
      <formula>0</formula>
      <formula>1.7</formula>
    </cfRule>
  </conditionalFormatting>
  <conditionalFormatting sqref="R5:R300">
    <cfRule type="cellIs" dxfId="185" priority="31" stopIfTrue="1" operator="between">
      <formula>4</formula>
      <formula>5</formula>
    </cfRule>
    <cfRule type="cellIs" dxfId="184" priority="32" stopIfTrue="1" operator="between">
      <formula>3</formula>
      <formula>4</formula>
    </cfRule>
    <cfRule type="cellIs" dxfId="183" priority="33" stopIfTrue="1" operator="between">
      <formula>2</formula>
      <formula>3</formula>
    </cfRule>
    <cfRule type="cellIs" dxfId="182" priority="35" stopIfTrue="1" operator="between">
      <formula>0</formula>
      <formula>1</formula>
    </cfRule>
    <cfRule type="cellIs" dxfId="181" priority="34" stopIfTrue="1" operator="between">
      <formula>1</formula>
      <formula>2</formula>
    </cfRule>
  </conditionalFormatting>
  <conditionalFormatting sqref="S5:T300">
    <cfRule type="cellIs" dxfId="180" priority="53" stopIfTrue="1" operator="between">
      <formula>2</formula>
      <formula>3</formula>
    </cfRule>
    <cfRule type="cellIs" dxfId="179" priority="52" stopIfTrue="1" operator="between">
      <formula>3</formula>
      <formula>4</formula>
    </cfRule>
    <cfRule type="cellIs" dxfId="178" priority="51" stopIfTrue="1" operator="between">
      <formula>4</formula>
      <formula>5</formula>
    </cfRule>
    <cfRule type="cellIs" dxfId="177" priority="55" stopIfTrue="1" operator="between">
      <formula>0</formula>
      <formula>1</formula>
    </cfRule>
    <cfRule type="cellIs" dxfId="176" priority="54" stopIfTrue="1" operator="between">
      <formula>1</formula>
      <formula>2</formula>
    </cfRule>
  </conditionalFormatting>
  <conditionalFormatting sqref="T5:T300">
    <cfRule type="cellIs" dxfId="175" priority="64" stopIfTrue="1" operator="between">
      <formula>1</formula>
      <formula>2</formula>
    </cfRule>
    <cfRule type="cellIs" dxfId="174" priority="65" stopIfTrue="1" operator="between">
      <formula>0</formula>
      <formula>1</formula>
    </cfRule>
    <cfRule type="cellIs" dxfId="173" priority="61" stopIfTrue="1" operator="between">
      <formula>4</formula>
      <formula>5</formula>
    </cfRule>
    <cfRule type="cellIs" dxfId="172" priority="62" stopIfTrue="1" operator="between">
      <formula>3</formula>
      <formula>4</formula>
    </cfRule>
    <cfRule type="cellIs" dxfId="171" priority="63" stopIfTrue="1" operator="between">
      <formula>2</formula>
      <formula>3</formula>
    </cfRule>
  </conditionalFormatting>
  <pageMargins left="0.70866141732283472" right="0.70866141732283472" top="0.74803149606299213" bottom="0.74803149606299213" header="0.31496062992125978" footer="0.31496062992125978"/>
  <pageSetup paperSize="9" scale="57"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4A2B54"/>
    <pageSetUpPr fitToPage="1"/>
  </sheetPr>
  <dimension ref="A1:U149"/>
  <sheetViews>
    <sheetView tabSelected="1" topLeftCell="B1" workbookViewId="0">
      <selection activeCell="E13" sqref="E13"/>
    </sheetView>
  </sheetViews>
  <sheetFormatPr defaultColWidth="8.54296875" defaultRowHeight="14.5" x14ac:dyDescent="0.35"/>
  <cols>
    <col min="1" max="1" width="43.54296875" bestFit="1" customWidth="1"/>
    <col min="2" max="2" width="10" customWidth="1"/>
    <col min="3" max="3" width="17.54296875" customWidth="1"/>
    <col min="5" max="5" width="27.453125" bestFit="1" customWidth="1"/>
    <col min="8" max="8" width="9.54296875" customWidth="1"/>
    <col min="9" max="9" width="13.54296875" customWidth="1"/>
    <col min="10" max="10" width="10.453125" customWidth="1"/>
    <col min="21" max="21" width="11.453125" bestFit="1" customWidth="1"/>
  </cols>
  <sheetData>
    <row r="1" spans="1:21" ht="22.75" customHeight="1" x14ac:dyDescent="0.5">
      <c r="A1" s="142" t="str">
        <f>"INFORM Severity Index - all crises. Release: "&amp;About!$A$5&amp;""</f>
        <v>INFORM Severity Index - all crises. Release: February 2025</v>
      </c>
      <c r="B1" s="58"/>
      <c r="C1" s="58"/>
      <c r="D1" s="58"/>
      <c r="E1" s="58"/>
      <c r="F1" s="58"/>
      <c r="G1" s="58"/>
      <c r="H1" s="58"/>
      <c r="I1" s="58"/>
      <c r="J1" s="58"/>
      <c r="K1" s="58"/>
      <c r="L1" s="58"/>
      <c r="M1" s="58"/>
      <c r="N1" s="58"/>
      <c r="O1" s="58"/>
      <c r="P1" s="58"/>
      <c r="Q1" s="58"/>
      <c r="R1" s="58"/>
      <c r="S1" s="58"/>
      <c r="T1" s="58"/>
      <c r="U1" s="58"/>
    </row>
    <row r="2" spans="1:21" ht="96.65" customHeight="1" thickBot="1" x14ac:dyDescent="0.4">
      <c r="A2" s="13" t="s">
        <v>9271</v>
      </c>
      <c r="B2" s="13" t="s">
        <v>9273</v>
      </c>
      <c r="C2" s="13" t="s">
        <v>9274</v>
      </c>
      <c r="D2" s="6" t="s">
        <v>9275</v>
      </c>
      <c r="E2" s="13" t="s">
        <v>9276</v>
      </c>
      <c r="F2" s="85" t="s">
        <v>9277</v>
      </c>
      <c r="G2" s="86" t="s">
        <v>9278</v>
      </c>
      <c r="H2" s="85" t="s">
        <v>9278</v>
      </c>
      <c r="I2" s="87" t="s">
        <v>9279</v>
      </c>
      <c r="J2" s="87" t="s">
        <v>6</v>
      </c>
      <c r="K2" s="89" t="s">
        <v>9280</v>
      </c>
      <c r="L2" s="88" t="s">
        <v>9296</v>
      </c>
      <c r="M2" s="88" t="s">
        <v>9297</v>
      </c>
      <c r="N2" s="59" t="s">
        <v>9283</v>
      </c>
      <c r="O2" s="90" t="s">
        <v>9284</v>
      </c>
      <c r="P2" s="90" t="s">
        <v>9285</v>
      </c>
      <c r="Q2" s="91" t="s">
        <v>9286</v>
      </c>
      <c r="R2" s="92" t="s">
        <v>9287</v>
      </c>
      <c r="S2" s="92" t="s">
        <v>9288</v>
      </c>
      <c r="T2" s="63" t="s">
        <v>9289</v>
      </c>
      <c r="U2" s="141" t="s">
        <v>9290</v>
      </c>
    </row>
    <row r="3" spans="1:21" ht="18" hidden="1" customHeight="1" thickTop="1" x14ac:dyDescent="0.4">
      <c r="A3" s="56" t="s">
        <v>9291</v>
      </c>
      <c r="B3" s="56"/>
      <c r="C3" s="56"/>
      <c r="D3" s="56"/>
      <c r="E3" s="56"/>
      <c r="F3" s="48"/>
      <c r="G3" s="48"/>
      <c r="H3" s="48"/>
      <c r="I3" s="82"/>
      <c r="J3" s="48"/>
      <c r="K3" s="47"/>
      <c r="L3" s="46"/>
      <c r="M3" s="46"/>
      <c r="N3" s="47"/>
      <c r="O3" s="48"/>
      <c r="P3" s="48"/>
      <c r="Q3" s="47"/>
      <c r="R3" s="46"/>
      <c r="S3" s="46"/>
      <c r="T3" s="2"/>
      <c r="U3" s="124"/>
    </row>
    <row r="4" spans="1:21" ht="18" customHeight="1" thickTop="1" x14ac:dyDescent="0.4">
      <c r="A4" s="14" t="s">
        <v>9292</v>
      </c>
      <c r="B4" s="14"/>
      <c r="C4" s="14"/>
      <c r="D4" s="7" t="s">
        <v>9292</v>
      </c>
      <c r="E4" s="14"/>
      <c r="F4" s="40" t="s">
        <v>9293</v>
      </c>
      <c r="G4" s="40" t="s">
        <v>9293</v>
      </c>
      <c r="H4" s="40" t="s">
        <v>9294</v>
      </c>
      <c r="I4" s="40" t="s">
        <v>9295</v>
      </c>
      <c r="J4" s="40" t="s">
        <v>9294</v>
      </c>
      <c r="K4" s="40" t="s">
        <v>9293</v>
      </c>
      <c r="L4" s="40" t="s">
        <v>9293</v>
      </c>
      <c r="M4" s="40" t="s">
        <v>9293</v>
      </c>
      <c r="N4" s="40" t="s">
        <v>9293</v>
      </c>
      <c r="O4" s="40" t="s">
        <v>9293</v>
      </c>
      <c r="P4" s="40" t="s">
        <v>9293</v>
      </c>
      <c r="Q4" s="40" t="s">
        <v>9293</v>
      </c>
      <c r="R4" s="40" t="s">
        <v>9293</v>
      </c>
      <c r="S4" s="40" t="s">
        <v>9293</v>
      </c>
      <c r="T4" s="2"/>
      <c r="U4" s="124"/>
    </row>
    <row r="5" spans="1:21" x14ac:dyDescent="0.35">
      <c r="A5" s="148" t="str">
        <f t="array" ref="A5">IFERROR(INDEX(Lists!$B$2:$B$200,SMALL(IF(Lists!$I$2:$I$200="Individual",ROW(Lists!$B$2:$B$200)),ROW(1:1))-1,1),"")</f>
        <v>Complex crisis in Afghanistan</v>
      </c>
      <c r="B5" s="149" t="str">
        <f>VLOOKUP(A5,Lists!$B$2:$G$200,2,FALSE)</f>
        <v>AFG001</v>
      </c>
      <c r="C5" s="149" t="str">
        <f>VLOOKUP(B5,'INFORM Severity - hidden'!$C$5:$D$200,2,FALSE)</f>
        <v>Afghanistan</v>
      </c>
      <c r="D5" s="149" t="str">
        <f>VLOOKUP(A5,Lists!$B$2:$G$200,3,FALSE)</f>
        <v>AFG</v>
      </c>
      <c r="E5" s="150" t="str">
        <f>VLOOKUP(A5,Lists!$B$2:$G$200,5,FALSE)</f>
        <v>Conflict,Violence,Displacement,Drought,Earthquake,Socio-political</v>
      </c>
      <c r="F5" s="144">
        <f t="shared" ref="F5:F36" si="0">IF(OR(N5="x",K5="x"),"x",ROUND((5-GEOMEAN(((5-K5)/5*4+1),((5-N5)/5*4+1),((5-N5)/5*4+1)))/4*3.5+Q5*0.3,1))</f>
        <v>4.5</v>
      </c>
      <c r="G5" s="145">
        <f t="shared" ref="G5:G36" si="1">IF(F5="x","x",ROUNDUP(F5,0))</f>
        <v>5</v>
      </c>
      <c r="H5" s="145" t="str">
        <f t="shared" ref="H5:H36" si="2">IF(N5="x","x",IF(K5="x","x",(IF(G5=5,"Very High",IF(G5=4,"High",IF(G5=3,"Medium",IF(G5=2,"Low","Very Low")))))))</f>
        <v>Very High</v>
      </c>
      <c r="I5" s="146" t="str">
        <f>INDEX(Trends!$D$3:$D$404,MATCH(B5,Trends!$C$3:$C$404,0))</f>
        <v>Stable</v>
      </c>
      <c r="J5" s="145" t="str">
        <f>VLOOKUP($B5,Reliability!$A$3:$I$300,9,FALSE)</f>
        <v>High</v>
      </c>
      <c r="K5" s="147">
        <f t="shared" ref="K5:K36" si="3">IF(OR(M5="x",L5="x"),"x",ROUND((5-GEOMEAN(((5-L5)/5*4+1),((5-M5)/5*4+1),((5-M5)/5*4+1)))/4*5,1))</f>
        <v>4.7</v>
      </c>
      <c r="L5" s="147">
        <f>VLOOKUP($B5,'Impact of the crisis'!$C$6:$N$300,12,FALSE)</f>
        <v>4.9000000000000004</v>
      </c>
      <c r="M5" s="147">
        <f>VLOOKUP($B5,'Impact of the crisis'!$C$6:$AB$300,26,FALSE)</f>
        <v>4.5999999999999996</v>
      </c>
      <c r="N5" s="147">
        <f>VLOOKUP($B5,'Conditions of people affected'!$C$6:$R$300,16,FALSE)</f>
        <v>4.5</v>
      </c>
      <c r="O5" s="147">
        <f>VLOOKUP($B5,'Conditions of people affected'!$C$6:$R$300,9,FALSE)</f>
        <v>5</v>
      </c>
      <c r="P5" s="147">
        <f>VLOOKUP($B5,'Conditions of people affected'!$C$6:$R$300,15,FALSE)</f>
        <v>4</v>
      </c>
      <c r="Q5" s="147">
        <f t="shared" ref="Q5:Q36" si="4">IF(OR(S5="x",R5="x"),R5,ROUND((5-GEOMEAN(((5-R5)/5*4+1),((5-S5)/5*4+1)))/4*5,1))</f>
        <v>4.2</v>
      </c>
      <c r="R5" s="147">
        <f>VLOOKUP($B5,'Complexity of the crisis'!$C$6:$AN$300,22,FALSE)</f>
        <v>3.8</v>
      </c>
      <c r="S5" s="147">
        <f>VLOOKUP($B5,'Complexity of the crisis'!$C$6:$AN$300,38,FALSE)</f>
        <v>4.5</v>
      </c>
      <c r="T5" s="151" t="str">
        <f>VLOOKUP(B5,Lists!$C$3:$E$300,3,FALSE)</f>
        <v>Asia</v>
      </c>
      <c r="U5" s="152">
        <f>VLOOKUP(B5,'INFORM Severity - hidden'!$C$5:$V$300,20,FALSE)</f>
        <v>45713</v>
      </c>
    </row>
    <row r="6" spans="1:21" x14ac:dyDescent="0.35">
      <c r="A6" s="148" t="str">
        <f t="array" ref="A6">IFERROR(INDEX(Lists!$B$2:$B$200,SMALL(IF(Lists!$I$2:$I$200="Individual",ROW(Lists!$B$2:$B$200)),ROW(2:2))-1,1),"")</f>
        <v>Drought in South-West Angola</v>
      </c>
      <c r="B6" s="149" t="str">
        <f>VLOOKUP(A6,Lists!$B$2:$G$200,2,FALSE)</f>
        <v>AGO002</v>
      </c>
      <c r="C6" s="149" t="str">
        <f>VLOOKUP(B6,'INFORM Severity - hidden'!$C$5:$D$200,2,FALSE)</f>
        <v>Angola</v>
      </c>
      <c r="D6" s="149" t="str">
        <f>VLOOKUP(A6,Lists!$B$2:$G$200,3,FALSE)</f>
        <v>AGO</v>
      </c>
      <c r="E6" s="150" t="str">
        <f>VLOOKUP(A6,Lists!$B$2:$G$200,5,FALSE)</f>
        <v>Drought</v>
      </c>
      <c r="F6" s="144">
        <f t="shared" si="0"/>
        <v>2.9</v>
      </c>
      <c r="G6" s="145">
        <f t="shared" si="1"/>
        <v>3</v>
      </c>
      <c r="H6" s="145" t="str">
        <f t="shared" si="2"/>
        <v>Medium</v>
      </c>
      <c r="I6" s="146" t="str">
        <f>INDEX(Trends!$D$3:$D$404,MATCH(B6,Trends!$C$3:$C$404,0))</f>
        <v>Increasing</v>
      </c>
      <c r="J6" s="145" t="str">
        <f>VLOOKUP($B6,Reliability!$A$3:$I$300,9,FALSE)</f>
        <v>High</v>
      </c>
      <c r="K6" s="147">
        <f t="shared" si="3"/>
        <v>2.4</v>
      </c>
      <c r="L6" s="147">
        <f>VLOOKUP($B6,'Impact of the crisis'!$C$6:$N$300,12,FALSE)</f>
        <v>3.9</v>
      </c>
      <c r="M6" s="147">
        <f>VLOOKUP($B6,'Impact of the crisis'!$C$6:$AB$300,26,FALSE)</f>
        <v>1.4</v>
      </c>
      <c r="N6" s="147">
        <f>VLOOKUP($B6,'Conditions of people affected'!$C$6:$R$300,16,FALSE)</f>
        <v>3.55</v>
      </c>
      <c r="O6" s="147">
        <f>VLOOKUP($B6,'Conditions of people affected'!$C$6:$R$300,9,FALSE)</f>
        <v>4.0999999999999996</v>
      </c>
      <c r="P6" s="147">
        <f>VLOOKUP($B6,'Conditions of people affected'!$C$6:$R$300,15,FALSE)</f>
        <v>3</v>
      </c>
      <c r="Q6" s="147">
        <f t="shared" si="4"/>
        <v>2.1</v>
      </c>
      <c r="R6" s="147">
        <f>VLOOKUP($B6,'Complexity of the crisis'!$C$6:$AN$300,22,FALSE)</f>
        <v>3</v>
      </c>
      <c r="S6" s="147">
        <f>VLOOKUP($B6,'Complexity of the crisis'!$C$6:$AN$300,38,FALSE)</f>
        <v>1</v>
      </c>
      <c r="T6" s="151" t="str">
        <f>VLOOKUP(B6,Lists!$C$3:$E$300,3,FALSE)</f>
        <v>Africa</v>
      </c>
      <c r="U6" s="152">
        <f>VLOOKUP(B6,'INFORM Severity - hidden'!$C$5:$V$300,20,FALSE)</f>
        <v>45716</v>
      </c>
    </row>
    <row r="7" spans="1:21" x14ac:dyDescent="0.35">
      <c r="A7" s="148" t="str">
        <f t="array" ref="A7">IFERROR(INDEX(Lists!$B$2:$B$200,SMALL(IF(Lists!$I$2:$I$200="Individual",ROW(Lists!$B$2:$B$200)),ROW(3:3))-1,1),"")</f>
        <v>Refugees from Nagorno-Karabakh in Armenia</v>
      </c>
      <c r="B7" s="149" t="str">
        <f>VLOOKUP(A7,Lists!$B$2:$G$200,2,FALSE)</f>
        <v>ARM003</v>
      </c>
      <c r="C7" s="149" t="str">
        <f>VLOOKUP(B7,'INFORM Severity - hidden'!$C$5:$D$200,2,FALSE)</f>
        <v>Armenia</v>
      </c>
      <c r="D7" s="149" t="str">
        <f>VLOOKUP(A7,Lists!$B$2:$G$200,3,FALSE)</f>
        <v>ARM</v>
      </c>
      <c r="E7" s="150" t="str">
        <f>VLOOKUP(A7,Lists!$B$2:$G$200,5,FALSE)</f>
        <v>Displacement,Socio-political</v>
      </c>
      <c r="F7" s="144">
        <f t="shared" si="0"/>
        <v>2.2000000000000002</v>
      </c>
      <c r="G7" s="145">
        <f t="shared" si="1"/>
        <v>3</v>
      </c>
      <c r="H7" s="145" t="str">
        <f t="shared" si="2"/>
        <v>Medium</v>
      </c>
      <c r="I7" s="146" t="str">
        <f>INDEX(Trends!$D$3:$D$404,MATCH(B7,Trends!$C$3:$C$404,0))</f>
        <v>Stable</v>
      </c>
      <c r="J7" s="145" t="str">
        <f>VLOOKUP($B7,Reliability!$A$3:$I$300,9,FALSE)</f>
        <v>Very High</v>
      </c>
      <c r="K7" s="147">
        <f t="shared" si="3"/>
        <v>2.2999999999999998</v>
      </c>
      <c r="L7" s="147">
        <f>VLOOKUP($B7,'Impact of the crisis'!$C$6:$N$300,12,FALSE)</f>
        <v>3.1</v>
      </c>
      <c r="M7" s="147">
        <f>VLOOKUP($B7,'Impact of the crisis'!$C$6:$AB$300,26,FALSE)</f>
        <v>1.8</v>
      </c>
      <c r="N7" s="147">
        <f>VLOOKUP($B7,'Conditions of people affected'!$C$6:$R$300,16,FALSE)</f>
        <v>2.6</v>
      </c>
      <c r="O7" s="147">
        <f>VLOOKUP($B7,'Conditions of people affected'!$C$6:$R$300,9,FALSE)</f>
        <v>2.2000000000000002</v>
      </c>
      <c r="P7" s="147">
        <f>VLOOKUP($B7,'Conditions of people affected'!$C$6:$R$300,15,FALSE)</f>
        <v>3</v>
      </c>
      <c r="Q7" s="147">
        <f t="shared" si="4"/>
        <v>1.4</v>
      </c>
      <c r="R7" s="147">
        <f>VLOOKUP($B7,'Complexity of the crisis'!$C$6:$AN$300,22,FALSE)</f>
        <v>1.7</v>
      </c>
      <c r="S7" s="147">
        <f>VLOOKUP($B7,'Complexity of the crisis'!$C$6:$AN$300,38,FALSE)</f>
        <v>1</v>
      </c>
      <c r="T7" s="151" t="str">
        <f>VLOOKUP(B7,Lists!$C$3:$E$300,3,FALSE)</f>
        <v>Middle east</v>
      </c>
      <c r="U7" s="152">
        <f>VLOOKUP(B7,'INFORM Severity - hidden'!$C$5:$V$300,20,FALSE)</f>
        <v>45713</v>
      </c>
    </row>
    <row r="8" spans="1:21" x14ac:dyDescent="0.35">
      <c r="A8" s="148" t="str">
        <f t="array" ref="A8">IFERROR(INDEX(Lists!$B$2:$B$200,SMALL(IF(Lists!$I$2:$I$200="Individual",ROW(Lists!$B$2:$B$200)),ROW(4:4))-1,1),"")</f>
        <v>Complex in Burundi</v>
      </c>
      <c r="B8" s="149" t="str">
        <f>VLOOKUP(A8,Lists!$B$2:$G$200,2,FALSE)</f>
        <v>BDI001</v>
      </c>
      <c r="C8" s="149" t="str">
        <f>VLOOKUP(B8,'INFORM Severity - hidden'!$C$5:$D$200,2,FALSE)</f>
        <v>Burundi</v>
      </c>
      <c r="D8" s="149" t="str">
        <f>VLOOKUP(A8,Lists!$B$2:$G$200,3,FALSE)</f>
        <v>BDI</v>
      </c>
      <c r="E8" s="150" t="str">
        <f>VLOOKUP(A8,Lists!$B$2:$G$200,5,FALSE)</f>
        <v>Violence,Displacement,Floods</v>
      </c>
      <c r="F8" s="144">
        <f t="shared" si="0"/>
        <v>3.3</v>
      </c>
      <c r="G8" s="145">
        <f t="shared" si="1"/>
        <v>4</v>
      </c>
      <c r="H8" s="145" t="str">
        <f t="shared" si="2"/>
        <v>High</v>
      </c>
      <c r="I8" s="146" t="str">
        <f>INDEX(Trends!$D$3:$D$404,MATCH(B8,Trends!$C$3:$C$404,0))</f>
        <v>Stable</v>
      </c>
      <c r="J8" s="145" t="str">
        <f>VLOOKUP($B8,Reliability!$A$3:$I$300,9,FALSE)</f>
        <v>Very High</v>
      </c>
      <c r="K8" s="147">
        <f t="shared" si="3"/>
        <v>3.4</v>
      </c>
      <c r="L8" s="147">
        <f>VLOOKUP($B8,'Impact of the crisis'!$C$6:$N$300,12,FALSE)</f>
        <v>4</v>
      </c>
      <c r="M8" s="147">
        <f>VLOOKUP($B8,'Impact of the crisis'!$C$6:$AB$300,26,FALSE)</f>
        <v>3</v>
      </c>
      <c r="N8" s="147">
        <f>VLOOKUP($B8,'Conditions of people affected'!$C$6:$R$300,16,FALSE)</f>
        <v>3.25</v>
      </c>
      <c r="O8" s="147">
        <f>VLOOKUP($B8,'Conditions of people affected'!$C$6:$R$300,9,FALSE)</f>
        <v>3.5</v>
      </c>
      <c r="P8" s="147">
        <f>VLOOKUP($B8,'Conditions of people affected'!$C$6:$R$300,15,FALSE)</f>
        <v>3</v>
      </c>
      <c r="Q8" s="147">
        <f t="shared" si="4"/>
        <v>3.2</v>
      </c>
      <c r="R8" s="147">
        <f>VLOOKUP($B8,'Complexity of the crisis'!$C$6:$AN$300,22,FALSE)</f>
        <v>2.9</v>
      </c>
      <c r="S8" s="147">
        <f>VLOOKUP($B8,'Complexity of the crisis'!$C$6:$AN$300,38,FALSE)</f>
        <v>3.5</v>
      </c>
      <c r="T8" s="151" t="str">
        <f>VLOOKUP(B8,Lists!$C$3:$E$300,3,FALSE)</f>
        <v>Africa</v>
      </c>
      <c r="U8" s="152">
        <f>VLOOKUP(B8,'INFORM Severity - hidden'!$C$5:$V$300,20,FALSE)</f>
        <v>45713</v>
      </c>
    </row>
    <row r="9" spans="1:21" x14ac:dyDescent="0.35">
      <c r="A9" s="148" t="str">
        <f t="array" ref="A9">IFERROR(INDEX(Lists!$B$2:$B$200,SMALL(IF(Lists!$I$2:$I$200="Individual",ROW(Lists!$B$2:$B$200)),ROW(5:5))-1,1),"")</f>
        <v>Conflict in northern region</v>
      </c>
      <c r="B9" s="149" t="str">
        <f>VLOOKUP(A9,Lists!$B$2:$G$200,2,FALSE)</f>
        <v>BEN002</v>
      </c>
      <c r="C9" s="149" t="str">
        <f>VLOOKUP(B9,'INFORM Severity - hidden'!$C$5:$D$200,2,FALSE)</f>
        <v>Benin</v>
      </c>
      <c r="D9" s="149" t="str">
        <f>VLOOKUP(A9,Lists!$B$2:$G$200,3,FALSE)</f>
        <v>BEN</v>
      </c>
      <c r="E9" s="150" t="str">
        <f>VLOOKUP(A9,Lists!$B$2:$G$200,5,FALSE)</f>
        <v>Conflict,Displacement,Violence</v>
      </c>
      <c r="F9" s="144">
        <f t="shared" si="0"/>
        <v>2</v>
      </c>
      <c r="G9" s="145">
        <f t="shared" si="1"/>
        <v>2</v>
      </c>
      <c r="H9" s="145" t="str">
        <f t="shared" si="2"/>
        <v>Low</v>
      </c>
      <c r="I9" s="146" t="str">
        <f>INDEX(Trends!$D$3:$D$404,MATCH(B9,Trends!$C$3:$C$404,0))</f>
        <v>Stable</v>
      </c>
      <c r="J9" s="145" t="str">
        <f>VLOOKUP($B9,Reliability!$A$3:$I$300,9,FALSE)</f>
        <v>Very High</v>
      </c>
      <c r="K9" s="147">
        <f t="shared" si="3"/>
        <v>2.2999999999999998</v>
      </c>
      <c r="L9" s="147">
        <f>VLOOKUP($B9,'Impact of the crisis'!$C$6:$N$300,12,FALSE)</f>
        <v>1.7</v>
      </c>
      <c r="M9" s="147">
        <f>VLOOKUP($B9,'Impact of the crisis'!$C$6:$AB$300,26,FALSE)</f>
        <v>2.6</v>
      </c>
      <c r="N9" s="147">
        <f>VLOOKUP($B9,'Conditions of people affected'!$C$6:$R$300,16,FALSE)</f>
        <v>1.65</v>
      </c>
      <c r="O9" s="147">
        <f>VLOOKUP($B9,'Conditions of people affected'!$C$6:$R$300,9,FALSE)</f>
        <v>1.3</v>
      </c>
      <c r="P9" s="147">
        <f>VLOOKUP($B9,'Conditions of people affected'!$C$6:$R$300,15,FALSE)</f>
        <v>2</v>
      </c>
      <c r="Q9" s="147">
        <f t="shared" si="4"/>
        <v>2.2000000000000002</v>
      </c>
      <c r="R9" s="147">
        <f>VLOOKUP($B9,'Complexity of the crisis'!$C$6:$AN$300,22,FALSE)</f>
        <v>2.4</v>
      </c>
      <c r="S9" s="147">
        <f>VLOOKUP($B9,'Complexity of the crisis'!$C$6:$AN$300,38,FALSE)</f>
        <v>2</v>
      </c>
      <c r="T9" s="151" t="str">
        <f>VLOOKUP(B9,Lists!$C$3:$E$300,3,FALSE)</f>
        <v>Africa</v>
      </c>
      <c r="U9" s="152">
        <f>VLOOKUP(B9,'INFORM Severity - hidden'!$C$5:$V$300,20,FALSE)</f>
        <v>45716</v>
      </c>
    </row>
    <row r="10" spans="1:21" x14ac:dyDescent="0.35">
      <c r="A10" s="148" t="str">
        <f t="array" ref="A10">IFERROR(INDEX(Lists!$B$2:$B$200,SMALL(IF(Lists!$I$2:$I$200="Individual",ROW(Lists!$B$2:$B$200)),ROW(6:6))-1,1),"")</f>
        <v>Conflict in Burkina Faso</v>
      </c>
      <c r="B10" s="149" t="str">
        <f>VLOOKUP(A10,Lists!$B$2:$G$200,2,FALSE)</f>
        <v>BFA002</v>
      </c>
      <c r="C10" s="149" t="str">
        <f>VLOOKUP(B10,'INFORM Severity - hidden'!$C$5:$D$200,2,FALSE)</f>
        <v>Burkina Faso</v>
      </c>
      <c r="D10" s="149" t="str">
        <f>VLOOKUP(A10,Lists!$B$2:$G$200,3,FALSE)</f>
        <v>BFA</v>
      </c>
      <c r="E10" s="150" t="str">
        <f>VLOOKUP(A10,Lists!$B$2:$G$200,5,FALSE)</f>
        <v>Conflict,Displacement,Violence</v>
      </c>
      <c r="F10" s="144">
        <f t="shared" si="0"/>
        <v>4.2</v>
      </c>
      <c r="G10" s="145">
        <f t="shared" si="1"/>
        <v>5</v>
      </c>
      <c r="H10" s="145" t="str">
        <f t="shared" si="2"/>
        <v>Very High</v>
      </c>
      <c r="I10" s="146" t="str">
        <f>INDEX(Trends!$D$3:$D$404,MATCH(B10,Trends!$C$3:$C$404,0))</f>
        <v>Stable</v>
      </c>
      <c r="J10" s="145" t="str">
        <f>VLOOKUP($B10,Reliability!$A$3:$I$300,9,FALSE)</f>
        <v>Very High</v>
      </c>
      <c r="K10" s="147">
        <f t="shared" si="3"/>
        <v>4.4000000000000004</v>
      </c>
      <c r="L10" s="147">
        <f>VLOOKUP($B10,'Impact of the crisis'!$C$6:$N$300,12,FALSE)</f>
        <v>4.7</v>
      </c>
      <c r="M10" s="147">
        <f>VLOOKUP($B10,'Impact of the crisis'!$C$6:$AB$300,26,FALSE)</f>
        <v>4.3</v>
      </c>
      <c r="N10" s="147">
        <f>VLOOKUP($B10,'Conditions of people affected'!$C$6:$R$300,16,FALSE)</f>
        <v>4.3</v>
      </c>
      <c r="O10" s="147">
        <f>VLOOKUP($B10,'Conditions of people affected'!$C$6:$R$300,9,FALSE)</f>
        <v>4.5999999999999996</v>
      </c>
      <c r="P10" s="147">
        <f>VLOOKUP($B10,'Conditions of people affected'!$C$6:$R$300,15,FALSE)</f>
        <v>4</v>
      </c>
      <c r="Q10" s="147">
        <f t="shared" si="4"/>
        <v>4</v>
      </c>
      <c r="R10" s="147">
        <f>VLOOKUP($B10,'Complexity of the crisis'!$C$6:$AN$300,22,FALSE)</f>
        <v>3.4</v>
      </c>
      <c r="S10" s="147">
        <f>VLOOKUP($B10,'Complexity of the crisis'!$C$6:$AN$300,38,FALSE)</f>
        <v>4.5</v>
      </c>
      <c r="T10" s="151" t="str">
        <f>VLOOKUP(B10,Lists!$C$3:$E$300,3,FALSE)</f>
        <v>Africa</v>
      </c>
      <c r="U10" s="152">
        <f>VLOOKUP(B10,'INFORM Severity - hidden'!$C$5:$V$300,20,FALSE)</f>
        <v>45716</v>
      </c>
    </row>
    <row r="11" spans="1:21" x14ac:dyDescent="0.35">
      <c r="A11" s="148" t="str">
        <f t="array" ref="A11">IFERROR(INDEX(Lists!$B$2:$B$200,SMALL(IF(Lists!$I$2:$I$200="Individual",ROW(Lists!$B$2:$B$200)),ROW(7:7))-1,1),"")</f>
        <v>Rohingya refugee crisis</v>
      </c>
      <c r="B11" s="149" t="str">
        <f>VLOOKUP(A11,Lists!$B$2:$G$200,2,FALSE)</f>
        <v>BGD002</v>
      </c>
      <c r="C11" s="149" t="str">
        <f>VLOOKUP(B11,'INFORM Severity - hidden'!$C$5:$D$200,2,FALSE)</f>
        <v>Bangladesh</v>
      </c>
      <c r="D11" s="149" t="str">
        <f>VLOOKUP(A11,Lists!$B$2:$G$200,3,FALSE)</f>
        <v>BGD</v>
      </c>
      <c r="E11" s="150" t="str">
        <f>VLOOKUP(A11,Lists!$B$2:$G$200,5,FALSE)</f>
        <v>Conflict,Violence,Displacement</v>
      </c>
      <c r="F11" s="144">
        <f t="shared" si="0"/>
        <v>3</v>
      </c>
      <c r="G11" s="145">
        <f t="shared" si="1"/>
        <v>3</v>
      </c>
      <c r="H11" s="145" t="str">
        <f t="shared" si="2"/>
        <v>Medium</v>
      </c>
      <c r="I11" s="146" t="str">
        <f>INDEX(Trends!$D$3:$D$404,MATCH(B11,Trends!$C$3:$C$404,0))</f>
        <v>Decreasing</v>
      </c>
      <c r="J11" s="145" t="str">
        <f>VLOOKUP($B11,Reliability!$A$3:$I$300,9,FALSE)</f>
        <v>Very High</v>
      </c>
      <c r="K11" s="147">
        <f t="shared" si="3"/>
        <v>2.8</v>
      </c>
      <c r="L11" s="147">
        <f>VLOOKUP($B11,'Impact of the crisis'!$C$6:$N$300,12,FALSE)</f>
        <v>0.2</v>
      </c>
      <c r="M11" s="147">
        <f>VLOOKUP($B11,'Impact of the crisis'!$C$6:$AB$300,26,FALSE)</f>
        <v>3.7</v>
      </c>
      <c r="N11" s="147">
        <f>VLOOKUP($B11,'Conditions of people affected'!$C$6:$R$300,16,FALSE)</f>
        <v>3.35</v>
      </c>
      <c r="O11" s="147">
        <f>VLOOKUP($B11,'Conditions of people affected'!$C$6:$R$300,9,FALSE)</f>
        <v>3.7</v>
      </c>
      <c r="P11" s="147">
        <f>VLOOKUP($B11,'Conditions of people affected'!$C$6:$R$300,15,FALSE)</f>
        <v>3</v>
      </c>
      <c r="Q11" s="147">
        <f t="shared" si="4"/>
        <v>2.5</v>
      </c>
      <c r="R11" s="147">
        <f>VLOOKUP($B11,'Complexity of the crisis'!$C$6:$AN$300,22,FALSE)</f>
        <v>2.5</v>
      </c>
      <c r="S11" s="147">
        <f>VLOOKUP($B11,'Complexity of the crisis'!$C$6:$AN$300,38,FALSE)</f>
        <v>2.5</v>
      </c>
      <c r="T11" s="151" t="str">
        <f>VLOOKUP(B11,Lists!$C$3:$E$300,3,FALSE)</f>
        <v>Asia</v>
      </c>
      <c r="U11" s="152">
        <f>VLOOKUP(B11,'INFORM Severity - hidden'!$C$5:$V$300,20,FALSE)</f>
        <v>45713</v>
      </c>
    </row>
    <row r="12" spans="1:21" x14ac:dyDescent="0.35">
      <c r="A12" s="148" t="str">
        <f t="array" ref="A12">IFERROR(INDEX(Lists!$B$2:$B$200,SMALL(IF(Lists!$I$2:$I$200="Individual",ROW(Lists!$B$2:$B$200)),ROW(8:8))-1,1),"")</f>
        <v>Food Security Crisis in Bangladesh</v>
      </c>
      <c r="B12" s="149" t="str">
        <f>VLOOKUP(A12,Lists!$B$2:$G$200,2,FALSE)</f>
        <v>BGD012</v>
      </c>
      <c r="C12" s="149" t="str">
        <f>VLOOKUP(B12,'INFORM Severity - hidden'!$C$5:$D$200,2,FALSE)</f>
        <v>Bangladesh</v>
      </c>
      <c r="D12" s="149" t="str">
        <f>VLOOKUP(A12,Lists!$B$2:$G$200,3,FALSE)</f>
        <v>BGD</v>
      </c>
      <c r="E12" s="150" t="str">
        <f>VLOOKUP(A12,Lists!$B$2:$G$200,5,FALSE)</f>
        <v>Food Security</v>
      </c>
      <c r="F12" s="144">
        <f t="shared" si="0"/>
        <v>3.2</v>
      </c>
      <c r="G12" s="145">
        <f t="shared" si="1"/>
        <v>4</v>
      </c>
      <c r="H12" s="145" t="str">
        <f t="shared" si="2"/>
        <v>High</v>
      </c>
      <c r="I12" s="146" t="str">
        <f>INDEX(Trends!$D$3:$D$404,MATCH(B12,Trends!$C$3:$C$404,0))</f>
        <v>Decreasing</v>
      </c>
      <c r="J12" s="145" t="str">
        <f>VLOOKUP($B12,Reliability!$A$3:$I$300,9,FALSE)</f>
        <v>Very High</v>
      </c>
      <c r="K12" s="147">
        <f t="shared" si="3"/>
        <v>2.9</v>
      </c>
      <c r="L12" s="147">
        <f>VLOOKUP($B12,'Impact of the crisis'!$C$6:$N$300,12,FALSE)</f>
        <v>3.6</v>
      </c>
      <c r="M12" s="147">
        <f>VLOOKUP($B12,'Impact of the crisis'!$C$6:$AB$300,26,FALSE)</f>
        <v>2.5</v>
      </c>
      <c r="N12" s="147">
        <f>VLOOKUP($B12,'Conditions of people affected'!$C$6:$R$300,16,FALSE)</f>
        <v>4</v>
      </c>
      <c r="O12" s="147">
        <f>VLOOKUP($B12,'Conditions of people affected'!$C$6:$R$300,9,FALSE)</f>
        <v>5</v>
      </c>
      <c r="P12" s="147">
        <f>VLOOKUP($B12,'Conditions of people affected'!$C$6:$R$300,15,FALSE)</f>
        <v>3</v>
      </c>
      <c r="Q12" s="147">
        <f t="shared" si="4"/>
        <v>2</v>
      </c>
      <c r="R12" s="147">
        <f>VLOOKUP($B12,'Complexity of the crisis'!$C$6:$AN$300,22,FALSE)</f>
        <v>2.5</v>
      </c>
      <c r="S12" s="147">
        <f>VLOOKUP($B12,'Complexity of the crisis'!$C$6:$AN$300,38,FALSE)</f>
        <v>1.5</v>
      </c>
      <c r="T12" s="151" t="str">
        <f>VLOOKUP(B12,Lists!$C$3:$E$300,3,FALSE)</f>
        <v>Asia</v>
      </c>
      <c r="U12" s="152">
        <f>VLOOKUP(B12,'INFORM Severity - hidden'!$C$5:$V$300,20,FALSE)</f>
        <v>45713</v>
      </c>
    </row>
    <row r="13" spans="1:21" x14ac:dyDescent="0.35">
      <c r="A13" s="148" t="str">
        <f t="array" ref="A13">IFERROR(INDEX(Lists!$B$2:$B$200,SMALL(IF(Lists!$I$2:$I$200="Individual",ROW(Lists!$B$2:$B$200)),ROW(9:9))-1,1),"")</f>
        <v>Displacement from Russia-Ukraine conflict in Bulgaria</v>
      </c>
      <c r="B13" s="149" t="str">
        <f>VLOOKUP(A13,Lists!$B$2:$G$200,2,FALSE)</f>
        <v>BGR002</v>
      </c>
      <c r="C13" s="149" t="str">
        <f>VLOOKUP(B13,'INFORM Severity - hidden'!$C$5:$D$200,2,FALSE)</f>
        <v>Bulgaria</v>
      </c>
      <c r="D13" s="149" t="str">
        <f>VLOOKUP(A13,Lists!$B$2:$G$200,3,FALSE)</f>
        <v>BGR</v>
      </c>
      <c r="E13" s="150" t="str">
        <f>VLOOKUP(A13,Lists!$B$2:$G$200,5,FALSE)</f>
        <v>Displacement</v>
      </c>
      <c r="F13" s="144">
        <f t="shared" si="0"/>
        <v>1.5</v>
      </c>
      <c r="G13" s="145">
        <f t="shared" si="1"/>
        <v>2</v>
      </c>
      <c r="H13" s="145" t="str">
        <f t="shared" si="2"/>
        <v>Low</v>
      </c>
      <c r="I13" s="146" t="str">
        <f>INDEX(Trends!$D$3:$D$404,MATCH(B13,Trends!$C$3:$C$404,0))</f>
        <v>Decreasing</v>
      </c>
      <c r="J13" s="145" t="str">
        <f>VLOOKUP($B13,Reliability!$A$3:$I$300,9,FALSE)</f>
        <v>Very High</v>
      </c>
      <c r="K13" s="147">
        <f t="shared" si="3"/>
        <v>2.5</v>
      </c>
      <c r="L13" s="147">
        <f>VLOOKUP($B13,'Impact of the crisis'!$C$6:$N$300,12,FALSE)</f>
        <v>4</v>
      </c>
      <c r="M13" s="147">
        <f>VLOOKUP($B13,'Impact of the crisis'!$C$6:$AB$300,26,FALSE)</f>
        <v>1.5</v>
      </c>
      <c r="N13" s="147">
        <f>VLOOKUP($B13,'Conditions of people affected'!$C$6:$R$300,16,FALSE)</f>
        <v>1.25</v>
      </c>
      <c r="O13" s="147">
        <f>VLOOKUP($B13,'Conditions of people affected'!$C$6:$R$300,9,FALSE)</f>
        <v>1.5</v>
      </c>
      <c r="P13" s="147">
        <f>VLOOKUP($B13,'Conditions of people affected'!$C$6:$R$300,15,FALSE)</f>
        <v>1</v>
      </c>
      <c r="Q13" s="147">
        <f t="shared" si="4"/>
        <v>1.1000000000000001</v>
      </c>
      <c r="R13" s="147">
        <f>VLOOKUP($B13,'Complexity of the crisis'!$C$6:$AN$300,22,FALSE)</f>
        <v>1.2</v>
      </c>
      <c r="S13" s="147">
        <f>VLOOKUP($B13,'Complexity of the crisis'!$C$6:$AN$300,38,FALSE)</f>
        <v>1</v>
      </c>
      <c r="T13" s="151" t="str">
        <f>VLOOKUP(B13,Lists!$C$3:$E$300,3,FALSE)</f>
        <v>Europe</v>
      </c>
      <c r="U13" s="152">
        <f>VLOOKUP(B13,'INFORM Severity - hidden'!$C$5:$V$300,20,FALSE)</f>
        <v>45716</v>
      </c>
    </row>
    <row r="14" spans="1:21" x14ac:dyDescent="0.35">
      <c r="A14" s="148" t="str">
        <f t="array" ref="A14">IFERROR(INDEX(Lists!$B$2:$B$200,SMALL(IF(Lists!$I$2:$I$200="Individual",ROW(Lists!$B$2:$B$200)),ROW(10:10))-1,1),"")</f>
        <v>Displacement from Russia-Ukraine conflict in Belarus</v>
      </c>
      <c r="B14" s="149" t="str">
        <f>VLOOKUP(A14,Lists!$B$2:$G$200,2,FALSE)</f>
        <v>BLR002</v>
      </c>
      <c r="C14" s="149" t="str">
        <f>VLOOKUP(B14,'INFORM Severity - hidden'!$C$5:$D$200,2,FALSE)</f>
        <v>Belarus</v>
      </c>
      <c r="D14" s="149" t="str">
        <f>VLOOKUP(A14,Lists!$B$2:$G$200,3,FALSE)</f>
        <v>BLR</v>
      </c>
      <c r="E14" s="150" t="str">
        <f>VLOOKUP(A14,Lists!$B$2:$G$200,5,FALSE)</f>
        <v>Displacement</v>
      </c>
      <c r="F14" s="144">
        <f t="shared" si="0"/>
        <v>1.9</v>
      </c>
      <c r="G14" s="145">
        <f t="shared" si="1"/>
        <v>2</v>
      </c>
      <c r="H14" s="145" t="str">
        <f t="shared" si="2"/>
        <v>Low</v>
      </c>
      <c r="I14" s="146" t="str">
        <f>INDEX(Trends!$D$3:$D$404,MATCH(B14,Trends!$C$3:$C$404,0))</f>
        <v>Stable</v>
      </c>
      <c r="J14" s="145" t="str">
        <f>VLOOKUP($B14,Reliability!$A$3:$I$300,9,FALSE)</f>
        <v>Very High</v>
      </c>
      <c r="K14" s="147">
        <f t="shared" si="3"/>
        <v>2.6</v>
      </c>
      <c r="L14" s="147">
        <f>VLOOKUP($B14,'Impact of the crisis'!$C$6:$N$300,12,FALSE)</f>
        <v>4.3</v>
      </c>
      <c r="M14" s="147">
        <f>VLOOKUP($B14,'Impact of the crisis'!$C$6:$AB$300,26,FALSE)</f>
        <v>1.3</v>
      </c>
      <c r="N14" s="147">
        <f>VLOOKUP($B14,'Conditions of people affected'!$C$6:$R$300,16,FALSE)</f>
        <v>1.05</v>
      </c>
      <c r="O14" s="147">
        <f>VLOOKUP($B14,'Conditions of people affected'!$C$6:$R$300,9,FALSE)</f>
        <v>1.1000000000000001</v>
      </c>
      <c r="P14" s="147">
        <f>VLOOKUP($B14,'Conditions of people affected'!$C$6:$R$300,15,FALSE)</f>
        <v>1</v>
      </c>
      <c r="Q14" s="147">
        <f t="shared" si="4"/>
        <v>2.5</v>
      </c>
      <c r="R14" s="147">
        <f>VLOOKUP($B14,'Complexity of the crisis'!$C$6:$AN$300,22,FALSE)</f>
        <v>2.4</v>
      </c>
      <c r="S14" s="147">
        <f>VLOOKUP($B14,'Complexity of the crisis'!$C$6:$AN$300,38,FALSE)</f>
        <v>2.5</v>
      </c>
      <c r="T14" s="151" t="str">
        <f>VLOOKUP(B14,Lists!$C$3:$E$300,3,FALSE)</f>
        <v>Europe</v>
      </c>
      <c r="U14" s="152">
        <f>VLOOKUP(B14,'INFORM Severity - hidden'!$C$5:$V$300,20,FALSE)</f>
        <v>45716</v>
      </c>
    </row>
    <row r="15" spans="1:21" x14ac:dyDescent="0.35">
      <c r="A15" s="148" t="str">
        <f t="array" ref="A15">IFERROR(INDEX(Lists!$B$2:$B$200,SMALL(IF(Lists!$I$2:$I$200="Individual",ROW(Lists!$B$2:$B$200)),ROW(11:11))-1,1),"")</f>
        <v>Venezuela displacement in Brazil</v>
      </c>
      <c r="B15" s="149" t="str">
        <f>VLOOKUP(A15,Lists!$B$2:$G$200,2,FALSE)</f>
        <v>BRA002</v>
      </c>
      <c r="C15" s="149" t="str">
        <f>VLOOKUP(B15,'INFORM Severity - hidden'!$C$5:$D$200,2,FALSE)</f>
        <v>Brazil</v>
      </c>
      <c r="D15" s="149" t="str">
        <f>VLOOKUP(A15,Lists!$B$2:$G$200,3,FALSE)</f>
        <v>BRA</v>
      </c>
      <c r="E15" s="150" t="str">
        <f>VLOOKUP(A15,Lists!$B$2:$G$200,5,FALSE)</f>
        <v>Displacement</v>
      </c>
      <c r="F15" s="144">
        <f t="shared" si="0"/>
        <v>2.2000000000000002</v>
      </c>
      <c r="G15" s="145">
        <f t="shared" si="1"/>
        <v>3</v>
      </c>
      <c r="H15" s="145" t="str">
        <f t="shared" si="2"/>
        <v>Medium</v>
      </c>
      <c r="I15" s="146" t="str">
        <f>INDEX(Trends!$D$3:$D$404,MATCH(B15,Trends!$C$3:$C$404,0))</f>
        <v>Stable</v>
      </c>
      <c r="J15" s="145" t="str">
        <f>VLOOKUP($B15,Reliability!$A$3:$I$300,9,FALSE)</f>
        <v>High</v>
      </c>
      <c r="K15" s="147">
        <f t="shared" si="3"/>
        <v>2.8</v>
      </c>
      <c r="L15" s="147">
        <f>VLOOKUP($B15,'Impact of the crisis'!$C$6:$N$300,12,FALSE)</f>
        <v>3.8</v>
      </c>
      <c r="M15" s="147">
        <f>VLOOKUP($B15,'Impact of the crisis'!$C$6:$AB$300,26,FALSE)</f>
        <v>2.2000000000000002</v>
      </c>
      <c r="N15" s="147">
        <f>VLOOKUP($B15,'Conditions of people affected'!$C$6:$R$300,16,FALSE)</f>
        <v>1.95</v>
      </c>
      <c r="O15" s="147">
        <f>VLOOKUP($B15,'Conditions of people affected'!$C$6:$R$300,9,FALSE)</f>
        <v>2.9</v>
      </c>
      <c r="P15" s="147">
        <f>VLOOKUP($B15,'Conditions of people affected'!$C$6:$R$300,15,FALSE)</f>
        <v>1</v>
      </c>
      <c r="Q15" s="147">
        <f t="shared" si="4"/>
        <v>2.1</v>
      </c>
      <c r="R15" s="147">
        <f>VLOOKUP($B15,'Complexity of the crisis'!$C$6:$AN$300,22,FALSE)</f>
        <v>2.2000000000000002</v>
      </c>
      <c r="S15" s="147">
        <f>VLOOKUP($B15,'Complexity of the crisis'!$C$6:$AN$300,38,FALSE)</f>
        <v>2</v>
      </c>
      <c r="T15" s="151" t="str">
        <f>VLOOKUP(B15,Lists!$C$3:$E$300,3,FALSE)</f>
        <v>Americas</v>
      </c>
      <c r="U15" s="152">
        <f>VLOOKUP(B15,'INFORM Severity - hidden'!$C$5:$V$300,20,FALSE)</f>
        <v>45610</v>
      </c>
    </row>
    <row r="16" spans="1:21" x14ac:dyDescent="0.35">
      <c r="A16" s="148" t="str">
        <f t="array" ref="A16">IFERROR(INDEX(Lists!$B$2:$B$200,SMALL(IF(Lists!$I$2:$I$200="Individual",ROW(Lists!$B$2:$B$200)),ROW(12:12))-1,1),"")</f>
        <v>Drought in the Amazonas</v>
      </c>
      <c r="B16" s="149" t="str">
        <f>VLOOKUP(A16,Lists!$B$2:$G$200,2,FALSE)</f>
        <v>BRA004</v>
      </c>
      <c r="C16" s="149" t="str">
        <f>VLOOKUP(B16,'INFORM Severity - hidden'!$C$5:$D$200,2,FALSE)</f>
        <v>Brazil</v>
      </c>
      <c r="D16" s="149" t="str">
        <f>VLOOKUP(A16,Lists!$B$2:$G$200,3,FALSE)</f>
        <v>BRA</v>
      </c>
      <c r="E16" s="150" t="str">
        <f>VLOOKUP(A16,Lists!$B$2:$G$200,5,FALSE)</f>
        <v>Drought</v>
      </c>
      <c r="F16" s="144">
        <f t="shared" si="0"/>
        <v>2.2999999999999998</v>
      </c>
      <c r="G16" s="145">
        <f t="shared" si="1"/>
        <v>3</v>
      </c>
      <c r="H16" s="145" t="str">
        <f t="shared" si="2"/>
        <v>Medium</v>
      </c>
      <c r="I16" s="146" t="str">
        <f>INDEX(Trends!$D$3:$D$404,MATCH(B16,Trends!$C$3:$C$404,0))</f>
        <v>Stable</v>
      </c>
      <c r="J16" s="145" t="str">
        <f>VLOOKUP($B16,Reliability!$A$3:$I$300,9,FALSE)</f>
        <v>High</v>
      </c>
      <c r="K16" s="147">
        <f t="shared" si="3"/>
        <v>1.6</v>
      </c>
      <c r="L16" s="147">
        <f>VLOOKUP($B16,'Impact of the crisis'!$C$6:$N$300,12,FALSE)</f>
        <v>2.1</v>
      </c>
      <c r="M16" s="147">
        <f>VLOOKUP($B16,'Impact of the crisis'!$C$6:$AB$300,26,FALSE)</f>
        <v>1.3</v>
      </c>
      <c r="N16" s="147">
        <f>VLOOKUP($B16,'Conditions of people affected'!$C$6:$R$300,16,FALSE)</f>
        <v>3.05</v>
      </c>
      <c r="O16" s="147">
        <f>VLOOKUP($B16,'Conditions of people affected'!$C$6:$R$300,9,FALSE)</f>
        <v>3.1</v>
      </c>
      <c r="P16" s="147">
        <f>VLOOKUP($B16,'Conditions of people affected'!$C$6:$R$300,15,FALSE)</f>
        <v>3</v>
      </c>
      <c r="Q16" s="147">
        <f t="shared" si="4"/>
        <v>1.4</v>
      </c>
      <c r="R16" s="147">
        <f>VLOOKUP($B16,'Complexity of the crisis'!$C$6:$AN$300,22,FALSE)</f>
        <v>2.2000000000000002</v>
      </c>
      <c r="S16" s="147">
        <f>VLOOKUP($B16,'Complexity of the crisis'!$C$6:$AN$300,38,FALSE)</f>
        <v>0.5</v>
      </c>
      <c r="T16" s="151" t="str">
        <f>VLOOKUP(B16,Lists!$C$3:$E$300,3,FALSE)</f>
        <v>Americas</v>
      </c>
      <c r="U16" s="152">
        <f>VLOOKUP(B16,'INFORM Severity - hidden'!$C$5:$V$300,20,FALSE)</f>
        <v>45715</v>
      </c>
    </row>
    <row r="17" spans="1:21" x14ac:dyDescent="0.35">
      <c r="A17" s="148" t="str">
        <f t="array" ref="A17">IFERROR(INDEX(Lists!$B$2:$B$200,SMALL(IF(Lists!$I$2:$I$200="Individual",ROW(Lists!$B$2:$B$200)),ROW(13:13))-1,1),"")</f>
        <v>Floods in Rio Grande do Sul</v>
      </c>
      <c r="B17" s="149" t="str">
        <f>VLOOKUP(A17,Lists!$B$2:$G$200,2,FALSE)</f>
        <v>BRA005</v>
      </c>
      <c r="C17" s="149" t="str">
        <f>VLOOKUP(B17,'INFORM Severity - hidden'!$C$5:$D$200,2,FALSE)</f>
        <v>Brazil</v>
      </c>
      <c r="D17" s="149" t="str">
        <f>VLOOKUP(A17,Lists!$B$2:$G$200,3,FALSE)</f>
        <v>BRA</v>
      </c>
      <c r="E17" s="150" t="str">
        <f>VLOOKUP(A17,Lists!$B$2:$G$200,5,FALSE)</f>
        <v>Floods</v>
      </c>
      <c r="F17" s="144">
        <f t="shared" si="0"/>
        <v>1.4</v>
      </c>
      <c r="G17" s="145">
        <f t="shared" si="1"/>
        <v>2</v>
      </c>
      <c r="H17" s="145" t="str">
        <f t="shared" si="2"/>
        <v>Low</v>
      </c>
      <c r="I17" s="146" t="str">
        <f>INDEX(Trends!$D$3:$D$404,MATCH(B17,Trends!$C$3:$C$404,0))</f>
        <v>Decreasing</v>
      </c>
      <c r="J17" s="145" t="str">
        <f>VLOOKUP($B17,Reliability!$A$3:$I$300,9,FALSE)</f>
        <v>High</v>
      </c>
      <c r="K17" s="147">
        <f t="shared" si="3"/>
        <v>1.7</v>
      </c>
      <c r="L17" s="147">
        <f>VLOOKUP($B17,'Impact of the crisis'!$C$6:$N$300,12,FALSE)</f>
        <v>2</v>
      </c>
      <c r="M17" s="147">
        <f>VLOOKUP($B17,'Impact of the crisis'!$C$6:$AB$300,26,FALSE)</f>
        <v>1.5</v>
      </c>
      <c r="N17" s="147">
        <f>VLOOKUP($B17,'Conditions of people affected'!$C$6:$R$300,16,FALSE)</f>
        <v>1</v>
      </c>
      <c r="O17" s="147">
        <f>VLOOKUP($B17,'Conditions of people affected'!$C$6:$R$300,9,FALSE)</f>
        <v>0</v>
      </c>
      <c r="P17" s="147">
        <f>VLOOKUP($B17,'Conditions of people affected'!$C$6:$R$300,15,FALSE)</f>
        <v>2</v>
      </c>
      <c r="Q17" s="147">
        <f t="shared" si="4"/>
        <v>1.6</v>
      </c>
      <c r="R17" s="147">
        <f>VLOOKUP($B17,'Complexity of the crisis'!$C$6:$AN$300,22,FALSE)</f>
        <v>2.2000000000000002</v>
      </c>
      <c r="S17" s="147">
        <f>VLOOKUP($B17,'Complexity of the crisis'!$C$6:$AN$300,38,FALSE)</f>
        <v>1</v>
      </c>
      <c r="T17" s="151" t="str">
        <f>VLOOKUP(B17,Lists!$C$3:$E$300,3,FALSE)</f>
        <v>Americas</v>
      </c>
      <c r="U17" s="152">
        <f>VLOOKUP(B17,'INFORM Severity - hidden'!$C$5:$V$300,20,FALSE)</f>
        <v>45715</v>
      </c>
    </row>
    <row r="18" spans="1:21" x14ac:dyDescent="0.35">
      <c r="A18" s="148" t="str">
        <f t="array" ref="A18">IFERROR(INDEX(Lists!$B$2:$B$200,SMALL(IF(Lists!$I$2:$I$200="Individual",ROW(Lists!$B$2:$B$200)),ROW(14:14))-1,1),"")</f>
        <v>Complex crisis in CAR</v>
      </c>
      <c r="B18" s="149" t="str">
        <f>VLOOKUP(A18,Lists!$B$2:$G$200,2,FALSE)</f>
        <v>CAF001</v>
      </c>
      <c r="C18" s="149" t="str">
        <f>VLOOKUP(B18,'INFORM Severity - hidden'!$C$5:$D$200,2,FALSE)</f>
        <v>CAR</v>
      </c>
      <c r="D18" s="149" t="str">
        <f>VLOOKUP(A18,Lists!$B$2:$G$200,3,FALSE)</f>
        <v>CAF</v>
      </c>
      <c r="E18" s="150" t="str">
        <f>VLOOKUP(A18,Lists!$B$2:$G$200,5,FALSE)</f>
        <v>Conflict,Displacement</v>
      </c>
      <c r="F18" s="144">
        <f t="shared" si="0"/>
        <v>4</v>
      </c>
      <c r="G18" s="145">
        <f t="shared" si="1"/>
        <v>4</v>
      </c>
      <c r="H18" s="145" t="str">
        <f t="shared" si="2"/>
        <v>High</v>
      </c>
      <c r="I18" s="146" t="str">
        <f>INDEX(Trends!$D$3:$D$404,MATCH(B18,Trends!$C$3:$C$404,0))</f>
        <v>Decreasing</v>
      </c>
      <c r="J18" s="145" t="str">
        <f>VLOOKUP($B18,Reliability!$A$3:$I$300,9,FALSE)</f>
        <v>Very High</v>
      </c>
      <c r="K18" s="147">
        <f t="shared" si="3"/>
        <v>4.3</v>
      </c>
      <c r="L18" s="147">
        <f>VLOOKUP($B18,'Impact of the crisis'!$C$6:$N$300,12,FALSE)</f>
        <v>4.4000000000000004</v>
      </c>
      <c r="M18" s="147">
        <f>VLOOKUP($B18,'Impact of the crisis'!$C$6:$AB$300,26,FALSE)</f>
        <v>4.2</v>
      </c>
      <c r="N18" s="147">
        <f>VLOOKUP($B18,'Conditions of people affected'!$C$6:$R$300,16,FALSE)</f>
        <v>4</v>
      </c>
      <c r="O18" s="147">
        <f>VLOOKUP($B18,'Conditions of people affected'!$C$6:$R$300,9,FALSE)</f>
        <v>4</v>
      </c>
      <c r="P18" s="147">
        <f>VLOOKUP($B18,'Conditions of people affected'!$C$6:$R$300,15,FALSE)</f>
        <v>4</v>
      </c>
      <c r="Q18" s="147">
        <f t="shared" si="4"/>
        <v>3.9</v>
      </c>
      <c r="R18" s="147">
        <f>VLOOKUP($B18,'Complexity of the crisis'!$C$6:$AN$300,22,FALSE)</f>
        <v>3.8</v>
      </c>
      <c r="S18" s="147">
        <f>VLOOKUP($B18,'Complexity of the crisis'!$C$6:$AN$300,38,FALSE)</f>
        <v>4</v>
      </c>
      <c r="T18" s="151" t="str">
        <f>VLOOKUP(B18,Lists!$C$3:$E$300,3,FALSE)</f>
        <v>Africa</v>
      </c>
      <c r="U18" s="152">
        <f>VLOOKUP(B18,'INFORM Severity - hidden'!$C$5:$V$300,20,FALSE)</f>
        <v>45716</v>
      </c>
    </row>
    <row r="19" spans="1:21" x14ac:dyDescent="0.35">
      <c r="A19" s="148" t="str">
        <f t="array" ref="A19">IFERROR(INDEX(Lists!$B$2:$B$200,SMALL(IF(Lists!$I$2:$I$200="Individual",ROW(Lists!$B$2:$B$200)),ROW(15:15))-1,1),"")</f>
        <v>Venezuela displacement in Chile</v>
      </c>
      <c r="B19" s="149" t="str">
        <f>VLOOKUP(A19,Lists!$B$2:$G$200,2,FALSE)</f>
        <v>CHL002</v>
      </c>
      <c r="C19" s="149" t="str">
        <f>VLOOKUP(B19,'INFORM Severity - hidden'!$C$5:$D$200,2,FALSE)</f>
        <v>Chile</v>
      </c>
      <c r="D19" s="149" t="str">
        <f>VLOOKUP(A19,Lists!$B$2:$G$200,3,FALSE)</f>
        <v>CHL</v>
      </c>
      <c r="E19" s="150" t="str">
        <f>VLOOKUP(A19,Lists!$B$2:$G$200,5,FALSE)</f>
        <v>Displacement</v>
      </c>
      <c r="F19" s="144">
        <f t="shared" si="0"/>
        <v>2.7</v>
      </c>
      <c r="G19" s="145">
        <f t="shared" si="1"/>
        <v>3</v>
      </c>
      <c r="H19" s="145" t="str">
        <f t="shared" si="2"/>
        <v>Medium</v>
      </c>
      <c r="I19" s="146" t="str">
        <f>INDEX(Trends!$D$3:$D$404,MATCH(B19,Trends!$C$3:$C$404,0))</f>
        <v>Increasing</v>
      </c>
      <c r="J19" s="145" t="str">
        <f>VLOOKUP($B19,Reliability!$A$3:$I$300,9,FALSE)</f>
        <v>High</v>
      </c>
      <c r="K19" s="147">
        <f t="shared" si="3"/>
        <v>3.9</v>
      </c>
      <c r="L19" s="147">
        <f>VLOOKUP($B19,'Impact of the crisis'!$C$6:$N$300,12,FALSE)</f>
        <v>4.8</v>
      </c>
      <c r="M19" s="147">
        <f>VLOOKUP($B19,'Impact of the crisis'!$C$6:$AB$300,26,FALSE)</f>
        <v>3.2</v>
      </c>
      <c r="N19" s="147">
        <f>VLOOKUP($B19,'Conditions of people affected'!$C$6:$R$300,16,FALSE)</f>
        <v>2.4500000000000002</v>
      </c>
      <c r="O19" s="147">
        <f>VLOOKUP($B19,'Conditions of people affected'!$C$6:$R$300,9,FALSE)</f>
        <v>2.9</v>
      </c>
      <c r="P19" s="147">
        <f>VLOOKUP($B19,'Conditions of people affected'!$C$6:$R$300,15,FALSE)</f>
        <v>2</v>
      </c>
      <c r="Q19" s="147">
        <f t="shared" si="4"/>
        <v>1.9</v>
      </c>
      <c r="R19" s="147">
        <f>VLOOKUP($B19,'Complexity of the crisis'!$C$6:$AN$300,22,FALSE)</f>
        <v>1.7</v>
      </c>
      <c r="S19" s="147">
        <f>VLOOKUP($B19,'Complexity of the crisis'!$C$6:$AN$300,38,FALSE)</f>
        <v>2</v>
      </c>
      <c r="T19" s="151" t="str">
        <f>VLOOKUP(B19,Lists!$C$3:$E$300,3,FALSE)</f>
        <v>Americas</v>
      </c>
      <c r="U19" s="152">
        <f>VLOOKUP(B19,'INFORM Severity - hidden'!$C$5:$V$300,20,FALSE)</f>
        <v>45715</v>
      </c>
    </row>
    <row r="20" spans="1:21" x14ac:dyDescent="0.35">
      <c r="A20" s="148" t="str">
        <f t="array" ref="A20">IFERROR(INDEX(Lists!$B$2:$B$200,SMALL(IF(Lists!$I$2:$I$200="Individual",ROW(Lists!$B$2:$B$200)),ROW(16:16))-1,1),"")</f>
        <v>Lake Chad basin crisis in Cameroon</v>
      </c>
      <c r="B20" s="149" t="str">
        <f>VLOOKUP(A20,Lists!$B$2:$G$200,2,FALSE)</f>
        <v>CMR002</v>
      </c>
      <c r="C20" s="149" t="str">
        <f>VLOOKUP(B20,'INFORM Severity - hidden'!$C$5:$D$200,2,FALSE)</f>
        <v>Cameroon</v>
      </c>
      <c r="D20" s="149" t="str">
        <f>VLOOKUP(A20,Lists!$B$2:$G$200,3,FALSE)</f>
        <v>CMR</v>
      </c>
      <c r="E20" s="150" t="str">
        <f>VLOOKUP(A20,Lists!$B$2:$G$200,5,FALSE)</f>
        <v>Conflict</v>
      </c>
      <c r="F20" s="144">
        <f t="shared" si="0"/>
        <v>3.4</v>
      </c>
      <c r="G20" s="145">
        <f t="shared" si="1"/>
        <v>4</v>
      </c>
      <c r="H20" s="145" t="str">
        <f t="shared" si="2"/>
        <v>High</v>
      </c>
      <c r="I20" s="146" t="str">
        <f>INDEX(Trends!$D$3:$D$404,MATCH(B20,Trends!$C$3:$C$404,0))</f>
        <v>Decreasing</v>
      </c>
      <c r="J20" s="145" t="str">
        <f>VLOOKUP($B20,Reliability!$A$3:$I$300,9,FALSE)</f>
        <v>Very High</v>
      </c>
      <c r="K20" s="147">
        <f t="shared" si="3"/>
        <v>3.5</v>
      </c>
      <c r="L20" s="147">
        <f>VLOOKUP($B20,'Impact of the crisis'!$C$6:$N$300,12,FALSE)</f>
        <v>1.6</v>
      </c>
      <c r="M20" s="147">
        <f>VLOOKUP($B20,'Impact of the crisis'!$C$6:$AB$300,26,FALSE)</f>
        <v>4.0999999999999996</v>
      </c>
      <c r="N20" s="147">
        <f>VLOOKUP($B20,'Conditions of people affected'!$C$6:$R$300,16,FALSE)</f>
        <v>3.25</v>
      </c>
      <c r="O20" s="147">
        <f>VLOOKUP($B20,'Conditions of people affected'!$C$6:$R$300,9,FALSE)</f>
        <v>3.5</v>
      </c>
      <c r="P20" s="147">
        <f>VLOOKUP($B20,'Conditions of people affected'!$C$6:$R$300,15,FALSE)</f>
        <v>3</v>
      </c>
      <c r="Q20" s="147">
        <f t="shared" si="4"/>
        <v>3.6</v>
      </c>
      <c r="R20" s="147">
        <f>VLOOKUP($B20,'Complexity of the crisis'!$C$6:$AN$300,22,FALSE)</f>
        <v>3.7</v>
      </c>
      <c r="S20" s="147">
        <f>VLOOKUP($B20,'Complexity of the crisis'!$C$6:$AN$300,38,FALSE)</f>
        <v>3.5</v>
      </c>
      <c r="T20" s="151" t="str">
        <f>VLOOKUP(B20,Lists!$C$3:$E$300,3,FALSE)</f>
        <v>Africa</v>
      </c>
      <c r="U20" s="152">
        <f>VLOOKUP(B20,'INFORM Severity - hidden'!$C$5:$V$300,20,FALSE)</f>
        <v>45716</v>
      </c>
    </row>
    <row r="21" spans="1:21" x14ac:dyDescent="0.35">
      <c r="A21" s="148" t="str">
        <f t="array" ref="A21">IFERROR(INDEX(Lists!$B$2:$B$200,SMALL(IF(Lists!$I$2:$I$200="Individual",ROW(Lists!$B$2:$B$200)),ROW(17:17))-1,1),"")</f>
        <v>Anglophone Crisis in Cameroon</v>
      </c>
      <c r="B21" s="149" t="str">
        <f>VLOOKUP(A21,Lists!$B$2:$G$200,2,FALSE)</f>
        <v>CMR003</v>
      </c>
      <c r="C21" s="149" t="str">
        <f>VLOOKUP(B21,'INFORM Severity - hidden'!$C$5:$D$200,2,FALSE)</f>
        <v>Cameroon</v>
      </c>
      <c r="D21" s="149" t="str">
        <f>VLOOKUP(A21,Lists!$B$2:$G$200,3,FALSE)</f>
        <v>CMR</v>
      </c>
      <c r="E21" s="150" t="str">
        <f>VLOOKUP(A21,Lists!$B$2:$G$200,5,FALSE)</f>
        <v>Conflict</v>
      </c>
      <c r="F21" s="144">
        <f t="shared" si="0"/>
        <v>3.6</v>
      </c>
      <c r="G21" s="145">
        <f t="shared" si="1"/>
        <v>4</v>
      </c>
      <c r="H21" s="145" t="str">
        <f t="shared" si="2"/>
        <v>High</v>
      </c>
      <c r="I21" s="146" t="str">
        <f>INDEX(Trends!$D$3:$D$404,MATCH(B21,Trends!$C$3:$C$404,0))</f>
        <v>Stable</v>
      </c>
      <c r="J21" s="145" t="str">
        <f>VLOOKUP($B21,Reliability!$A$3:$I$300,9,FALSE)</f>
        <v>Very High</v>
      </c>
      <c r="K21" s="147">
        <f t="shared" si="3"/>
        <v>3.8</v>
      </c>
      <c r="L21" s="147">
        <f>VLOOKUP($B21,'Impact of the crisis'!$C$6:$N$300,12,FALSE)</f>
        <v>2.9</v>
      </c>
      <c r="M21" s="147">
        <f>VLOOKUP($B21,'Impact of the crisis'!$C$6:$AB$300,26,FALSE)</f>
        <v>4.0999999999999996</v>
      </c>
      <c r="N21" s="147">
        <f>VLOOKUP($B21,'Conditions of people affected'!$C$6:$R$300,16,FALSE)</f>
        <v>3.4</v>
      </c>
      <c r="O21" s="147">
        <f>VLOOKUP($B21,'Conditions of people affected'!$C$6:$R$300,9,FALSE)</f>
        <v>3.8</v>
      </c>
      <c r="P21" s="147">
        <f>VLOOKUP($B21,'Conditions of people affected'!$C$6:$R$300,15,FALSE)</f>
        <v>3</v>
      </c>
      <c r="Q21" s="147">
        <f t="shared" si="4"/>
        <v>3.9</v>
      </c>
      <c r="R21" s="147">
        <f>VLOOKUP($B21,'Complexity of the crisis'!$C$6:$AN$300,22,FALSE)</f>
        <v>3.7</v>
      </c>
      <c r="S21" s="147">
        <f>VLOOKUP($B21,'Complexity of the crisis'!$C$6:$AN$300,38,FALSE)</f>
        <v>4</v>
      </c>
      <c r="T21" s="151" t="str">
        <f>VLOOKUP(B21,Lists!$C$3:$E$300,3,FALSE)</f>
        <v>Africa</v>
      </c>
      <c r="U21" s="152">
        <f>VLOOKUP(B21,'INFORM Severity - hidden'!$C$5:$V$300,20,FALSE)</f>
        <v>45716</v>
      </c>
    </row>
    <row r="22" spans="1:21" x14ac:dyDescent="0.35">
      <c r="A22" s="148" t="str">
        <f t="array" ref="A22">IFERROR(INDEX(Lists!$B$2:$B$200,SMALL(IF(Lists!$I$2:$I$200="Individual",ROW(Lists!$B$2:$B$200)),ROW(18:18))-1,1),"")</f>
        <v>CAR refugees in Cameroon</v>
      </c>
      <c r="B22" s="149" t="str">
        <f>VLOOKUP(A22,Lists!$B$2:$G$200,2,FALSE)</f>
        <v>CMR004</v>
      </c>
      <c r="C22" s="149" t="str">
        <f>VLOOKUP(B22,'INFORM Severity - hidden'!$C$5:$D$200,2,FALSE)</f>
        <v>Cameroon</v>
      </c>
      <c r="D22" s="149" t="str">
        <f>VLOOKUP(A22,Lists!$B$2:$G$200,3,FALSE)</f>
        <v>CMR</v>
      </c>
      <c r="E22" s="150" t="str">
        <f>VLOOKUP(A22,Lists!$B$2:$G$200,5,FALSE)</f>
        <v>Conflict,Displacement</v>
      </c>
      <c r="F22" s="144">
        <f t="shared" si="0"/>
        <v>2.7</v>
      </c>
      <c r="G22" s="145">
        <f t="shared" si="1"/>
        <v>3</v>
      </c>
      <c r="H22" s="145" t="str">
        <f t="shared" si="2"/>
        <v>Medium</v>
      </c>
      <c r="I22" s="146" t="str">
        <f>INDEX(Trends!$D$3:$D$404,MATCH(B22,Trends!$C$3:$C$404,0))</f>
        <v>Decreasing</v>
      </c>
      <c r="J22" s="145" t="str">
        <f>VLOOKUP($B22,Reliability!$A$3:$I$300,9,FALSE)</f>
        <v>Very High</v>
      </c>
      <c r="K22" s="147">
        <f t="shared" si="3"/>
        <v>2</v>
      </c>
      <c r="L22" s="147">
        <f>VLOOKUP($B22,'Impact of the crisis'!$C$6:$N$300,12,FALSE)</f>
        <v>1.9</v>
      </c>
      <c r="M22" s="147">
        <f>VLOOKUP($B22,'Impact of the crisis'!$C$6:$AB$300,26,FALSE)</f>
        <v>2</v>
      </c>
      <c r="N22" s="147">
        <f>VLOOKUP($B22,'Conditions of people affected'!$C$6:$R$300,16,FALSE)</f>
        <v>2.7</v>
      </c>
      <c r="O22" s="147">
        <f>VLOOKUP($B22,'Conditions of people affected'!$C$6:$R$300,9,FALSE)</f>
        <v>2.4</v>
      </c>
      <c r="P22" s="147">
        <f>VLOOKUP($B22,'Conditions of people affected'!$C$6:$R$300,15,FALSE)</f>
        <v>3</v>
      </c>
      <c r="Q22" s="147">
        <f t="shared" si="4"/>
        <v>3.2</v>
      </c>
      <c r="R22" s="147">
        <f>VLOOKUP($B22,'Complexity of the crisis'!$C$6:$AN$300,22,FALSE)</f>
        <v>3.7</v>
      </c>
      <c r="S22" s="147">
        <f>VLOOKUP($B22,'Complexity of the crisis'!$C$6:$AN$300,38,FALSE)</f>
        <v>2.5</v>
      </c>
      <c r="T22" s="151" t="str">
        <f>VLOOKUP(B22,Lists!$C$3:$E$300,3,FALSE)</f>
        <v>Africa</v>
      </c>
      <c r="U22" s="152">
        <f>VLOOKUP(B22,'INFORM Severity - hidden'!$C$5:$V$300,20,FALSE)</f>
        <v>45716</v>
      </c>
    </row>
    <row r="23" spans="1:21" x14ac:dyDescent="0.35">
      <c r="A23" s="148" t="str">
        <f t="array" ref="A23">IFERROR(INDEX(Lists!$B$2:$B$200,SMALL(IF(Lists!$I$2:$I$200="Individual",ROW(Lists!$B$2:$B$200)),ROW(19:19))-1,1),"")</f>
        <v>Complex crisis in DRC</v>
      </c>
      <c r="B23" s="149" t="str">
        <f>VLOOKUP(A23,Lists!$B$2:$G$200,2,FALSE)</f>
        <v>COD001</v>
      </c>
      <c r="C23" s="149" t="str">
        <f>VLOOKUP(B23,'INFORM Severity - hidden'!$C$5:$D$200,2,FALSE)</f>
        <v>DRC</v>
      </c>
      <c r="D23" s="149" t="str">
        <f>VLOOKUP(A23,Lists!$B$2:$G$200,3,FALSE)</f>
        <v>COD</v>
      </c>
      <c r="E23" s="150" t="str">
        <f>VLOOKUP(A23,Lists!$B$2:$G$200,5,FALSE)</f>
        <v>Conflict,Displacement,Socio-political</v>
      </c>
      <c r="F23" s="144">
        <f t="shared" si="0"/>
        <v>4.4000000000000004</v>
      </c>
      <c r="G23" s="145">
        <f t="shared" si="1"/>
        <v>5</v>
      </c>
      <c r="H23" s="145" t="str">
        <f t="shared" si="2"/>
        <v>Very High</v>
      </c>
      <c r="I23" s="146" t="str">
        <f>INDEX(Trends!$D$3:$D$404,MATCH(B23,Trends!$C$3:$C$404,0))</f>
        <v>Stable</v>
      </c>
      <c r="J23" s="145" t="str">
        <f>VLOOKUP($B23,Reliability!$A$3:$I$300,9,FALSE)</f>
        <v>Very High</v>
      </c>
      <c r="K23" s="147">
        <f t="shared" si="3"/>
        <v>4.5</v>
      </c>
      <c r="L23" s="147">
        <f>VLOOKUP($B23,'Impact of the crisis'!$C$6:$N$300,12,FALSE)</f>
        <v>5</v>
      </c>
      <c r="M23" s="147">
        <f>VLOOKUP($B23,'Impact of the crisis'!$C$6:$AB$300,26,FALSE)</f>
        <v>4.0999999999999996</v>
      </c>
      <c r="N23" s="147">
        <f>VLOOKUP($B23,'Conditions of people affected'!$C$6:$R$300,16,FALSE)</f>
        <v>4.5</v>
      </c>
      <c r="O23" s="147">
        <f>VLOOKUP($B23,'Conditions of people affected'!$C$6:$R$300,9,FALSE)</f>
        <v>5</v>
      </c>
      <c r="P23" s="147">
        <f>VLOOKUP($B23,'Conditions of people affected'!$C$6:$R$300,15,FALSE)</f>
        <v>4</v>
      </c>
      <c r="Q23" s="147">
        <f t="shared" si="4"/>
        <v>4.2</v>
      </c>
      <c r="R23" s="147">
        <f>VLOOKUP($B23,'Complexity of the crisis'!$C$6:$AN$300,22,FALSE)</f>
        <v>4.3</v>
      </c>
      <c r="S23" s="147">
        <f>VLOOKUP($B23,'Complexity of the crisis'!$C$6:$AN$300,38,FALSE)</f>
        <v>4</v>
      </c>
      <c r="T23" s="151" t="str">
        <f>VLOOKUP(B23,Lists!$C$3:$E$300,3,FALSE)</f>
        <v>Africa</v>
      </c>
      <c r="U23" s="152">
        <f>VLOOKUP(B23,'INFORM Severity - hidden'!$C$5:$V$300,20,FALSE)</f>
        <v>45716</v>
      </c>
    </row>
    <row r="24" spans="1:21" x14ac:dyDescent="0.35">
      <c r="A24" s="148" t="str">
        <f t="array" ref="A24">IFERROR(INDEX(Lists!$B$2:$B$200,SMALL(IF(Lists!$I$2:$I$200="Individual",ROW(Lists!$B$2:$B$200)),ROW(20:20))-1,1),"")</f>
        <v>Complex crisis in Congo</v>
      </c>
      <c r="B24" s="149" t="str">
        <f>VLOOKUP(A24,Lists!$B$2:$G$200,2,FALSE)</f>
        <v>COG001</v>
      </c>
      <c r="C24" s="149" t="str">
        <f>VLOOKUP(B24,'INFORM Severity - hidden'!$C$5:$D$200,2,FALSE)</f>
        <v>Congo</v>
      </c>
      <c r="D24" s="149" t="str">
        <f>VLOOKUP(A24,Lists!$B$2:$G$200,3,FALSE)</f>
        <v>COG</v>
      </c>
      <c r="E24" s="150" t="str">
        <f>VLOOKUP(A24,Lists!$B$2:$G$200,5,FALSE)</f>
        <v>Conflict,Displacement,Floods</v>
      </c>
      <c r="F24" s="144">
        <f t="shared" si="0"/>
        <v>2.7</v>
      </c>
      <c r="G24" s="145">
        <f t="shared" si="1"/>
        <v>3</v>
      </c>
      <c r="H24" s="145" t="str">
        <f t="shared" si="2"/>
        <v>Medium</v>
      </c>
      <c r="I24" s="146" t="str">
        <f>INDEX(Trends!$D$3:$D$404,MATCH(B24,Trends!$C$3:$C$404,0))</f>
        <v>Stable</v>
      </c>
      <c r="J24" s="145" t="str">
        <f>VLOOKUP($B24,Reliability!$A$3:$I$300,9,FALSE)</f>
        <v>High</v>
      </c>
      <c r="K24" s="147">
        <f t="shared" si="3"/>
        <v>2.9</v>
      </c>
      <c r="L24" s="147">
        <f>VLOOKUP($B24,'Impact of the crisis'!$C$6:$N$300,12,FALSE)</f>
        <v>4.2</v>
      </c>
      <c r="M24" s="147">
        <f>VLOOKUP($B24,'Impact of the crisis'!$C$6:$AB$300,26,FALSE)</f>
        <v>2</v>
      </c>
      <c r="N24" s="147">
        <f>VLOOKUP($B24,'Conditions of people affected'!$C$6:$R$300,16,FALSE)</f>
        <v>2.95</v>
      </c>
      <c r="O24" s="147">
        <f>VLOOKUP($B24,'Conditions of people affected'!$C$6:$R$300,9,FALSE)</f>
        <v>2.9</v>
      </c>
      <c r="P24" s="147">
        <f>VLOOKUP($B24,'Conditions of people affected'!$C$6:$R$300,15,FALSE)</f>
        <v>3</v>
      </c>
      <c r="Q24" s="147">
        <f t="shared" si="4"/>
        <v>2</v>
      </c>
      <c r="R24" s="147">
        <f>VLOOKUP($B24,'Complexity of the crisis'!$C$6:$AN$300,22,FALSE)</f>
        <v>2.5</v>
      </c>
      <c r="S24" s="147">
        <f>VLOOKUP($B24,'Complexity of the crisis'!$C$6:$AN$300,38,FALSE)</f>
        <v>1.5</v>
      </c>
      <c r="T24" s="151" t="str">
        <f>VLOOKUP(B24,Lists!$C$3:$E$300,3,FALSE)</f>
        <v>Africa</v>
      </c>
      <c r="U24" s="152">
        <f>VLOOKUP(B24,'INFORM Severity - hidden'!$C$5:$V$300,20,FALSE)</f>
        <v>45716</v>
      </c>
    </row>
    <row r="25" spans="1:21" x14ac:dyDescent="0.35">
      <c r="A25" s="148" t="str">
        <f t="array" ref="A25">IFERROR(INDEX(Lists!$B$2:$B$200,SMALL(IF(Lists!$I$2:$I$200="Individual",ROW(Lists!$B$2:$B$200)),ROW(21:21))-1,1),"")</f>
        <v>Complex crisis in Colombia</v>
      </c>
      <c r="B25" s="149" t="str">
        <f>VLOOKUP(A25,Lists!$B$2:$G$200,2,FALSE)</f>
        <v>COL001</v>
      </c>
      <c r="C25" s="149" t="str">
        <f>VLOOKUP(B25,'INFORM Severity - hidden'!$C$5:$D$200,2,FALSE)</f>
        <v>Colombia</v>
      </c>
      <c r="D25" s="149" t="str">
        <f>VLOOKUP(A25,Lists!$B$2:$G$200,3,FALSE)</f>
        <v>COL</v>
      </c>
      <c r="E25" s="150" t="str">
        <f>VLOOKUP(A25,Lists!$B$2:$G$200,5,FALSE)</f>
        <v>Conflict,Violence,Floods,Displacement</v>
      </c>
      <c r="F25" s="144">
        <f t="shared" si="0"/>
        <v>3.9</v>
      </c>
      <c r="G25" s="145">
        <f t="shared" si="1"/>
        <v>4</v>
      </c>
      <c r="H25" s="145" t="str">
        <f t="shared" si="2"/>
        <v>High</v>
      </c>
      <c r="I25" s="146" t="str">
        <f>INDEX(Trends!$D$3:$D$404,MATCH(B25,Trends!$C$3:$C$404,0))</f>
        <v>Decreasing</v>
      </c>
      <c r="J25" s="145" t="str">
        <f>VLOOKUP($B25,Reliability!$A$3:$I$300,9,FALSE)</f>
        <v>Very High</v>
      </c>
      <c r="K25" s="147">
        <f t="shared" si="3"/>
        <v>4.4000000000000004</v>
      </c>
      <c r="L25" s="147">
        <f>VLOOKUP($B25,'Impact of the crisis'!$C$6:$N$300,12,FALSE)</f>
        <v>5</v>
      </c>
      <c r="M25" s="147">
        <f>VLOOKUP($B25,'Impact of the crisis'!$C$6:$AB$300,26,FALSE)</f>
        <v>4</v>
      </c>
      <c r="N25" s="147">
        <f>VLOOKUP($B25,'Conditions of people affected'!$C$6:$R$300,16,FALSE)</f>
        <v>3.95</v>
      </c>
      <c r="O25" s="147">
        <f>VLOOKUP($B25,'Conditions of people affected'!$C$6:$R$300,9,FALSE)</f>
        <v>4.9000000000000004</v>
      </c>
      <c r="P25" s="147">
        <f>VLOOKUP($B25,'Conditions of people affected'!$C$6:$R$300,15,FALSE)</f>
        <v>3</v>
      </c>
      <c r="Q25" s="147">
        <f t="shared" si="4"/>
        <v>3.5</v>
      </c>
      <c r="R25" s="147">
        <f>VLOOKUP($B25,'Complexity of the crisis'!$C$6:$AN$300,22,FALSE)</f>
        <v>3</v>
      </c>
      <c r="S25" s="147">
        <f>VLOOKUP($B25,'Complexity of the crisis'!$C$6:$AN$300,38,FALSE)</f>
        <v>4</v>
      </c>
      <c r="T25" s="151" t="str">
        <f>VLOOKUP(B25,Lists!$C$3:$E$300,3,FALSE)</f>
        <v>Americas</v>
      </c>
      <c r="U25" s="152">
        <f>VLOOKUP(B25,'INFORM Severity - hidden'!$C$5:$V$300,20,FALSE)</f>
        <v>45715</v>
      </c>
    </row>
    <row r="26" spans="1:21" x14ac:dyDescent="0.35">
      <c r="A26" s="148" t="str">
        <f t="array" ref="A26">IFERROR(INDEX(Lists!$B$2:$B$200,SMALL(IF(Lists!$I$2:$I$200="Individual",ROW(Lists!$B$2:$B$200)),ROW(22:22))-1,1),"")</f>
        <v>Venezuela displacement in Colombia</v>
      </c>
      <c r="B26" s="149" t="str">
        <f>VLOOKUP(A26,Lists!$B$2:$G$200,2,FALSE)</f>
        <v>COL002</v>
      </c>
      <c r="C26" s="149" t="str">
        <f>VLOOKUP(B26,'INFORM Severity - hidden'!$C$5:$D$200,2,FALSE)</f>
        <v>Colombia</v>
      </c>
      <c r="D26" s="149" t="str">
        <f>VLOOKUP(A26,Lists!$B$2:$G$200,3,FALSE)</f>
        <v>COL</v>
      </c>
      <c r="E26" s="150" t="str">
        <f>VLOOKUP(A26,Lists!$B$2:$G$200,5,FALSE)</f>
        <v>Displacement</v>
      </c>
      <c r="F26" s="144">
        <f t="shared" si="0"/>
        <v>3.2</v>
      </c>
      <c r="G26" s="145">
        <f t="shared" si="1"/>
        <v>4</v>
      </c>
      <c r="H26" s="145" t="str">
        <f t="shared" si="2"/>
        <v>High</v>
      </c>
      <c r="I26" s="146" t="str">
        <f>INDEX(Trends!$D$3:$D$404,MATCH(B26,Trends!$C$3:$C$404,0))</f>
        <v>Stable</v>
      </c>
      <c r="J26" s="145" t="str">
        <f>VLOOKUP($B26,Reliability!$A$3:$I$300,9,FALSE)</f>
        <v>High</v>
      </c>
      <c r="K26" s="147">
        <f t="shared" si="3"/>
        <v>3.3</v>
      </c>
      <c r="L26" s="147">
        <f>VLOOKUP($B26,'Impact of the crisis'!$C$6:$N$300,12,FALSE)</f>
        <v>2.9</v>
      </c>
      <c r="M26" s="147">
        <f>VLOOKUP($B26,'Impact of the crisis'!$C$6:$AB$300,26,FALSE)</f>
        <v>3.5</v>
      </c>
      <c r="N26" s="147">
        <f>VLOOKUP($B26,'Conditions of people affected'!$C$6:$R$300,16,FALSE)</f>
        <v>3.45</v>
      </c>
      <c r="O26" s="147">
        <f>VLOOKUP($B26,'Conditions of people affected'!$C$6:$R$300,9,FALSE)</f>
        <v>3.9</v>
      </c>
      <c r="P26" s="147">
        <f>VLOOKUP($B26,'Conditions of people affected'!$C$6:$R$300,15,FALSE)</f>
        <v>3</v>
      </c>
      <c r="Q26" s="147">
        <f t="shared" si="4"/>
        <v>2.8</v>
      </c>
      <c r="R26" s="147">
        <f>VLOOKUP($B26,'Complexity of the crisis'!$C$6:$AN$300,22,FALSE)</f>
        <v>3</v>
      </c>
      <c r="S26" s="147">
        <f>VLOOKUP($B26,'Complexity of the crisis'!$C$6:$AN$300,38,FALSE)</f>
        <v>2.5</v>
      </c>
      <c r="T26" s="151" t="str">
        <f>VLOOKUP(B26,Lists!$C$3:$E$300,3,FALSE)</f>
        <v>Americas</v>
      </c>
      <c r="U26" s="152">
        <f>VLOOKUP(B26,'INFORM Severity - hidden'!$C$5:$V$300,20,FALSE)</f>
        <v>45610</v>
      </c>
    </row>
    <row r="27" spans="1:21" x14ac:dyDescent="0.35">
      <c r="A27" s="148" t="str">
        <f t="array" ref="A27">IFERROR(INDEX(Lists!$B$2:$B$200,SMALL(IF(Lists!$I$2:$I$200="Individual",ROW(Lists!$B$2:$B$200)),ROW(23:23))-1,1),"")</f>
        <v>Nicaraguan refugees in Costa Rica</v>
      </c>
      <c r="B27" s="149" t="str">
        <f>VLOOKUP(A27,Lists!$B$2:$G$200,2,FALSE)</f>
        <v>CRI002</v>
      </c>
      <c r="C27" s="149" t="str">
        <f>VLOOKUP(B27,'INFORM Severity - hidden'!$C$5:$D$200,2,FALSE)</f>
        <v>Costa Rica</v>
      </c>
      <c r="D27" s="149" t="str">
        <f>VLOOKUP(A27,Lists!$B$2:$G$200,3,FALSE)</f>
        <v>CRI</v>
      </c>
      <c r="E27" s="150" t="str">
        <f>VLOOKUP(A27,Lists!$B$2:$G$200,5,FALSE)</f>
        <v>Displacement</v>
      </c>
      <c r="F27" s="144">
        <f t="shared" si="0"/>
        <v>2.1</v>
      </c>
      <c r="G27" s="145">
        <f t="shared" si="1"/>
        <v>3</v>
      </c>
      <c r="H27" s="145" t="str">
        <f t="shared" si="2"/>
        <v>Medium</v>
      </c>
      <c r="I27" s="146" t="str">
        <f>INDEX(Trends!$D$3:$D$404,MATCH(B27,Trends!$C$3:$C$404,0))</f>
        <v>Decreasing</v>
      </c>
      <c r="J27" s="145" t="str">
        <f>VLOOKUP($B27,Reliability!$A$3:$I$300,9,FALSE)</f>
        <v>Medium</v>
      </c>
      <c r="K27" s="147">
        <f t="shared" si="3"/>
        <v>2.4</v>
      </c>
      <c r="L27" s="147">
        <f>VLOOKUP($B27,'Impact of the crisis'!$C$6:$N$300,12,FALSE)</f>
        <v>1</v>
      </c>
      <c r="M27" s="147">
        <f>VLOOKUP($B27,'Impact of the crisis'!$C$6:$AB$300,26,FALSE)</f>
        <v>2.9</v>
      </c>
      <c r="N27" s="147">
        <f>VLOOKUP($B27,'Conditions of people affected'!$C$6:$R$300,16,FALSE)</f>
        <v>2.6</v>
      </c>
      <c r="O27" s="147">
        <f>VLOOKUP($B27,'Conditions of people affected'!$C$6:$R$300,9,FALSE)</f>
        <v>2.2000000000000002</v>
      </c>
      <c r="P27" s="147">
        <f>VLOOKUP($B27,'Conditions of people affected'!$C$6:$R$300,15,FALSE)</f>
        <v>3</v>
      </c>
      <c r="Q27" s="147">
        <f t="shared" si="4"/>
        <v>1.2</v>
      </c>
      <c r="R27" s="147">
        <f>VLOOKUP($B27,'Complexity of the crisis'!$C$6:$AN$300,22,FALSE)</f>
        <v>0.9</v>
      </c>
      <c r="S27" s="147">
        <f>VLOOKUP($B27,'Complexity of the crisis'!$C$6:$AN$300,38,FALSE)</f>
        <v>1.5</v>
      </c>
      <c r="T27" s="151" t="str">
        <f>VLOOKUP(B27,Lists!$C$3:$E$300,3,FALSE)</f>
        <v>Americas</v>
      </c>
      <c r="U27" s="152">
        <f>VLOOKUP(B27,'INFORM Severity - hidden'!$C$5:$V$300,20,FALSE)</f>
        <v>45716</v>
      </c>
    </row>
    <row r="28" spans="1:21" x14ac:dyDescent="0.35">
      <c r="A28" s="148" t="str">
        <f t="array" ref="A28">IFERROR(INDEX(Lists!$B$2:$B$200,SMALL(IF(Lists!$I$2:$I$200="Individual",ROW(Lists!$B$2:$B$200)),ROW(24:24))-1,1),"")</f>
        <v>Displacement from Russia-Ukraine conflict in Czechia</v>
      </c>
      <c r="B28" s="149" t="str">
        <f>VLOOKUP(A28,Lists!$B$2:$G$200,2,FALSE)</f>
        <v>CZE002</v>
      </c>
      <c r="C28" s="149" t="str">
        <f>VLOOKUP(B28,'INFORM Severity - hidden'!$C$5:$D$200,2,FALSE)</f>
        <v>Czech Republic</v>
      </c>
      <c r="D28" s="149" t="str">
        <f>VLOOKUP(A28,Lists!$B$2:$G$200,3,FALSE)</f>
        <v>CZE</v>
      </c>
      <c r="E28" s="150" t="str">
        <f>VLOOKUP(A28,Lists!$B$2:$G$200,5,FALSE)</f>
        <v>Displacement</v>
      </c>
      <c r="F28" s="144">
        <f t="shared" si="0"/>
        <v>1.9</v>
      </c>
      <c r="G28" s="145">
        <f t="shared" si="1"/>
        <v>2</v>
      </c>
      <c r="H28" s="145" t="str">
        <f t="shared" si="2"/>
        <v>Low</v>
      </c>
      <c r="I28" s="146" t="str">
        <f>INDEX(Trends!$D$3:$D$404,MATCH(B28,Trends!$C$3:$C$404,0))</f>
        <v>Increasing</v>
      </c>
      <c r="J28" s="145" t="str">
        <f>VLOOKUP($B28,Reliability!$A$3:$I$300,9,FALSE)</f>
        <v>Very High</v>
      </c>
      <c r="K28" s="147">
        <f t="shared" si="3"/>
        <v>2.9</v>
      </c>
      <c r="L28" s="147">
        <f>VLOOKUP($B28,'Impact of the crisis'!$C$6:$N$300,12,FALSE)</f>
        <v>4.2</v>
      </c>
      <c r="M28" s="147">
        <f>VLOOKUP($B28,'Impact of the crisis'!$C$6:$AB$300,26,FALSE)</f>
        <v>2</v>
      </c>
      <c r="N28" s="147">
        <f>VLOOKUP($B28,'Conditions of people affected'!$C$6:$R$300,16,FALSE)</f>
        <v>1.85</v>
      </c>
      <c r="O28" s="147">
        <f>VLOOKUP($B28,'Conditions of people affected'!$C$6:$R$300,9,FALSE)</f>
        <v>2.7</v>
      </c>
      <c r="P28" s="147">
        <f>VLOOKUP($B28,'Conditions of people affected'!$C$6:$R$300,15,FALSE)</f>
        <v>1</v>
      </c>
      <c r="Q28" s="147">
        <f t="shared" si="4"/>
        <v>1.1000000000000001</v>
      </c>
      <c r="R28" s="147">
        <f>VLOOKUP($B28,'Complexity of the crisis'!$C$6:$AN$300,22,FALSE)</f>
        <v>0.6</v>
      </c>
      <c r="S28" s="147">
        <f>VLOOKUP($B28,'Complexity of the crisis'!$C$6:$AN$300,38,FALSE)</f>
        <v>1.5</v>
      </c>
      <c r="T28" s="151" t="str">
        <f>VLOOKUP(B28,Lists!$C$3:$E$300,3,FALSE)</f>
        <v>Europe</v>
      </c>
      <c r="U28" s="152">
        <f>VLOOKUP(B28,'INFORM Severity - hidden'!$C$5:$V$300,20,FALSE)</f>
        <v>45716</v>
      </c>
    </row>
    <row r="29" spans="1:21" x14ac:dyDescent="0.35">
      <c r="A29" s="148" t="str">
        <f t="array" ref="A29">IFERROR(INDEX(Lists!$B$2:$B$200,SMALL(IF(Lists!$I$2:$I$200="Individual",ROW(Lists!$B$2:$B$200)),ROW(25:25))-1,1),"")</f>
        <v>Mixed migration in Djibouti</v>
      </c>
      <c r="B29" s="149" t="str">
        <f>VLOOKUP(A29,Lists!$B$2:$G$200,2,FALSE)</f>
        <v>DJI002</v>
      </c>
      <c r="C29" s="149" t="str">
        <f>VLOOKUP(B29,'INFORM Severity - hidden'!$C$5:$D$200,2,FALSE)</f>
        <v>Djibouti</v>
      </c>
      <c r="D29" s="149" t="str">
        <f>VLOOKUP(A29,Lists!$B$2:$G$200,3,FALSE)</f>
        <v>DJI</v>
      </c>
      <c r="E29" s="150" t="str">
        <f>VLOOKUP(A29,Lists!$B$2:$G$200,5,FALSE)</f>
        <v>Displacement</v>
      </c>
      <c r="F29" s="144">
        <f t="shared" si="0"/>
        <v>1.5</v>
      </c>
      <c r="G29" s="145">
        <f t="shared" si="1"/>
        <v>2</v>
      </c>
      <c r="H29" s="145" t="str">
        <f t="shared" si="2"/>
        <v>Low</v>
      </c>
      <c r="I29" s="146" t="str">
        <f>INDEX(Trends!$D$3:$D$404,MATCH(B29,Trends!$C$3:$C$404,0))</f>
        <v>Stable</v>
      </c>
      <c r="J29" s="145" t="str">
        <f>VLOOKUP($B29,Reliability!$A$3:$I$300,9,FALSE)</f>
        <v>High</v>
      </c>
      <c r="K29" s="147">
        <f t="shared" si="3"/>
        <v>2.1</v>
      </c>
      <c r="L29" s="147">
        <f>VLOOKUP($B29,'Impact of the crisis'!$C$6:$N$300,12,FALSE)</f>
        <v>1.7</v>
      </c>
      <c r="M29" s="147">
        <f>VLOOKUP($B29,'Impact of the crisis'!$C$6:$AB$300,26,FALSE)</f>
        <v>2.2999999999999998</v>
      </c>
      <c r="N29" s="147">
        <f>VLOOKUP($B29,'Conditions of people affected'!$C$6:$R$300,16,FALSE)</f>
        <v>0.95</v>
      </c>
      <c r="O29" s="147">
        <f>VLOOKUP($B29,'Conditions of people affected'!$C$6:$R$300,9,FALSE)</f>
        <v>0.9</v>
      </c>
      <c r="P29" s="147">
        <f>VLOOKUP($B29,'Conditions of people affected'!$C$6:$R$300,15,FALSE)</f>
        <v>1</v>
      </c>
      <c r="Q29" s="147">
        <f t="shared" si="4"/>
        <v>1.8</v>
      </c>
      <c r="R29" s="147">
        <f>VLOOKUP($B29,'Complexity of the crisis'!$C$6:$AN$300,22,FALSE)</f>
        <v>2.5</v>
      </c>
      <c r="S29" s="147">
        <f>VLOOKUP($B29,'Complexity of the crisis'!$C$6:$AN$300,38,FALSE)</f>
        <v>1</v>
      </c>
      <c r="T29" s="151" t="str">
        <f>VLOOKUP(B29,Lists!$C$3:$E$300,3,FALSE)</f>
        <v>Africa</v>
      </c>
      <c r="U29" s="152">
        <f>VLOOKUP(B29,'INFORM Severity - hidden'!$C$5:$V$300,20,FALSE)</f>
        <v>45715</v>
      </c>
    </row>
    <row r="30" spans="1:21" x14ac:dyDescent="0.35">
      <c r="A30" s="148" t="str">
        <f t="array" ref="A30">IFERROR(INDEX(Lists!$B$2:$B$200,SMALL(IF(Lists!$I$2:$I$200="Individual",ROW(Lists!$B$2:$B$200)),ROW(26:26))-1,1),"")</f>
        <v>Drought in Djibouti</v>
      </c>
      <c r="B30" s="149" t="str">
        <f>VLOOKUP(A30,Lists!$B$2:$G$200,2,FALSE)</f>
        <v>DJI003</v>
      </c>
      <c r="C30" s="149" t="str">
        <f>VLOOKUP(B30,'INFORM Severity - hidden'!$C$5:$D$200,2,FALSE)</f>
        <v>Djibouti</v>
      </c>
      <c r="D30" s="149" t="str">
        <f>VLOOKUP(A30,Lists!$B$2:$G$200,3,FALSE)</f>
        <v>DJI</v>
      </c>
      <c r="E30" s="150" t="str">
        <f>VLOOKUP(A30,Lists!$B$2:$G$200,5,FALSE)</f>
        <v>Drought</v>
      </c>
      <c r="F30" s="144">
        <f t="shared" si="0"/>
        <v>2.6</v>
      </c>
      <c r="G30" s="145">
        <f t="shared" si="1"/>
        <v>3</v>
      </c>
      <c r="H30" s="145" t="str">
        <f t="shared" si="2"/>
        <v>Medium</v>
      </c>
      <c r="I30" s="146" t="str">
        <f>INDEX(Trends!$D$3:$D$404,MATCH(B30,Trends!$C$3:$C$404,0))</f>
        <v>Stable</v>
      </c>
      <c r="J30" s="145" t="str">
        <f>VLOOKUP($B30,Reliability!$A$3:$I$300,9,FALSE)</f>
        <v>High</v>
      </c>
      <c r="K30" s="147">
        <f t="shared" si="3"/>
        <v>2.2000000000000002</v>
      </c>
      <c r="L30" s="147">
        <f>VLOOKUP($B30,'Impact of the crisis'!$C$6:$N$300,12,FALSE)</f>
        <v>3.2</v>
      </c>
      <c r="M30" s="147">
        <f>VLOOKUP($B30,'Impact of the crisis'!$C$6:$AB$300,26,FALSE)</f>
        <v>1.6</v>
      </c>
      <c r="N30" s="147">
        <f>VLOOKUP($B30,'Conditions of people affected'!$C$6:$R$300,16,FALSE)</f>
        <v>2.7</v>
      </c>
      <c r="O30" s="147">
        <f>VLOOKUP($B30,'Conditions of people affected'!$C$6:$R$300,9,FALSE)</f>
        <v>2.4</v>
      </c>
      <c r="P30" s="147">
        <f>VLOOKUP($B30,'Conditions of people affected'!$C$6:$R$300,15,FALSE)</f>
        <v>3</v>
      </c>
      <c r="Q30" s="147">
        <f t="shared" si="4"/>
        <v>2.8</v>
      </c>
      <c r="R30" s="147">
        <f>VLOOKUP($B30,'Complexity of the crisis'!$C$6:$AN$300,22,FALSE)</f>
        <v>2.5</v>
      </c>
      <c r="S30" s="147">
        <f>VLOOKUP($B30,'Complexity of the crisis'!$C$6:$AN$300,38,FALSE)</f>
        <v>3</v>
      </c>
      <c r="T30" s="151" t="str">
        <f>VLOOKUP(B30,Lists!$C$3:$E$300,3,FALSE)</f>
        <v>Africa</v>
      </c>
      <c r="U30" s="152">
        <f>VLOOKUP(B30,'INFORM Severity - hidden'!$C$5:$V$300,20,FALSE)</f>
        <v>45715</v>
      </c>
    </row>
    <row r="31" spans="1:21" x14ac:dyDescent="0.35">
      <c r="A31" s="148" t="str">
        <f t="array" ref="A31">IFERROR(INDEX(Lists!$B$2:$B$200,SMALL(IF(Lists!$I$2:$I$200="Individual",ROW(Lists!$B$2:$B$200)),ROW(27:27))-1,1),"")</f>
        <v>Venezuela displacement in Dominican Republic</v>
      </c>
      <c r="B31" s="149" t="str">
        <f>VLOOKUP(A31,Lists!$B$2:$G$200,2,FALSE)</f>
        <v>DOM002</v>
      </c>
      <c r="C31" s="149" t="str">
        <f>VLOOKUP(B31,'INFORM Severity - hidden'!$C$5:$D$200,2,FALSE)</f>
        <v>Dominican Republic</v>
      </c>
      <c r="D31" s="149" t="str">
        <f>VLOOKUP(A31,Lists!$B$2:$G$200,3,FALSE)</f>
        <v>DOM</v>
      </c>
      <c r="E31" s="150" t="str">
        <f>VLOOKUP(A31,Lists!$B$2:$G$200,5,FALSE)</f>
        <v>Displacement</v>
      </c>
      <c r="F31" s="144">
        <f t="shared" si="0"/>
        <v>1.8</v>
      </c>
      <c r="G31" s="145">
        <f t="shared" si="1"/>
        <v>2</v>
      </c>
      <c r="H31" s="145" t="str">
        <f t="shared" si="2"/>
        <v>Low</v>
      </c>
      <c r="I31" s="146" t="str">
        <f>INDEX(Trends!$D$3:$D$404,MATCH(B31,Trends!$C$3:$C$404,0))</f>
        <v>Stable</v>
      </c>
      <c r="J31" s="145" t="str">
        <f>VLOOKUP($B31,Reliability!$A$3:$I$300,9,FALSE)</f>
        <v>Medium</v>
      </c>
      <c r="K31" s="147">
        <f t="shared" si="3"/>
        <v>3.2</v>
      </c>
      <c r="L31" s="147">
        <f>VLOOKUP($B31,'Impact of the crisis'!$C$6:$N$300,12,FALSE)</f>
        <v>4.0999999999999996</v>
      </c>
      <c r="M31" s="147">
        <f>VLOOKUP($B31,'Impact of the crisis'!$C$6:$AB$300,26,FALSE)</f>
        <v>2.6</v>
      </c>
      <c r="N31" s="147">
        <f>VLOOKUP($B31,'Conditions of people affected'!$C$6:$R$300,16,FALSE)</f>
        <v>1.25</v>
      </c>
      <c r="O31" s="147">
        <f>VLOOKUP($B31,'Conditions of people affected'!$C$6:$R$300,9,FALSE)</f>
        <v>1.5</v>
      </c>
      <c r="P31" s="147">
        <f>VLOOKUP($B31,'Conditions of people affected'!$C$6:$R$300,15,FALSE)</f>
        <v>1</v>
      </c>
      <c r="Q31" s="147">
        <f t="shared" si="4"/>
        <v>1.2</v>
      </c>
      <c r="R31" s="147">
        <f>VLOOKUP($B31,'Complexity of the crisis'!$C$6:$AN$300,22,FALSE)</f>
        <v>1.3</v>
      </c>
      <c r="S31" s="147">
        <f>VLOOKUP($B31,'Complexity of the crisis'!$C$6:$AN$300,38,FALSE)</f>
        <v>1</v>
      </c>
      <c r="T31" s="151" t="str">
        <f>VLOOKUP(B31,Lists!$C$3:$E$300,3,FALSE)</f>
        <v>Americas</v>
      </c>
      <c r="U31" s="152">
        <f>VLOOKUP(B31,'INFORM Severity - hidden'!$C$5:$V$300,20,FALSE)</f>
        <v>45659</v>
      </c>
    </row>
    <row r="32" spans="1:21" x14ac:dyDescent="0.35">
      <c r="A32" s="148" t="str">
        <f t="array" ref="A32">IFERROR(INDEX(Lists!$B$2:$B$200,SMALL(IF(Lists!$I$2:$I$200="Individual",ROW(Lists!$B$2:$B$200)),ROW(28:28))-1,1),"")</f>
        <v>Mixed migration flows in Algeria</v>
      </c>
      <c r="B32" s="149" t="str">
        <f>VLOOKUP(A32,Lists!$B$2:$G$200,2,FALSE)</f>
        <v>DZA002</v>
      </c>
      <c r="C32" s="149" t="str">
        <f>VLOOKUP(B32,'INFORM Severity - hidden'!$C$5:$D$200,2,FALSE)</f>
        <v>Algeria</v>
      </c>
      <c r="D32" s="149" t="str">
        <f>VLOOKUP(A32,Lists!$B$2:$G$200,3,FALSE)</f>
        <v>DZA</v>
      </c>
      <c r="E32" s="150" t="str">
        <f>VLOOKUP(A32,Lists!$B$2:$G$200,5,FALSE)</f>
        <v>Displacement</v>
      </c>
      <c r="F32" s="144">
        <f t="shared" si="0"/>
        <v>2.6</v>
      </c>
      <c r="G32" s="145">
        <f t="shared" si="1"/>
        <v>3</v>
      </c>
      <c r="H32" s="145" t="str">
        <f t="shared" si="2"/>
        <v>Medium</v>
      </c>
      <c r="I32" s="146" t="str">
        <f>INDEX(Trends!$D$3:$D$404,MATCH(B32,Trends!$C$3:$C$404,0))</f>
        <v>Stable</v>
      </c>
      <c r="J32" s="145" t="str">
        <f>VLOOKUP($B32,Reliability!$A$3:$I$300,9,FALSE)</f>
        <v>High</v>
      </c>
      <c r="K32" s="147">
        <f t="shared" si="3"/>
        <v>3.9</v>
      </c>
      <c r="L32" s="147">
        <f>VLOOKUP($B32,'Impact of the crisis'!$C$6:$N$300,12,FALSE)</f>
        <v>5</v>
      </c>
      <c r="M32" s="147">
        <f>VLOOKUP($B32,'Impact of the crisis'!$C$6:$AB$300,26,FALSE)</f>
        <v>3.1</v>
      </c>
      <c r="N32" s="147">
        <f>VLOOKUP($B32,'Conditions of people affected'!$C$6:$R$300,16,FALSE)</f>
        <v>1.7</v>
      </c>
      <c r="O32" s="147">
        <f>VLOOKUP($B32,'Conditions of people affected'!$C$6:$R$300,9,FALSE)</f>
        <v>2.4</v>
      </c>
      <c r="P32" s="147">
        <f>VLOOKUP($B32,'Conditions of people affected'!$C$6:$R$300,15,FALSE)</f>
        <v>1</v>
      </c>
      <c r="Q32" s="147">
        <f t="shared" si="4"/>
        <v>2.7</v>
      </c>
      <c r="R32" s="147">
        <f>VLOOKUP($B32,'Complexity of the crisis'!$C$6:$AN$300,22,FALSE)</f>
        <v>2.9</v>
      </c>
      <c r="S32" s="147">
        <f>VLOOKUP($B32,'Complexity of the crisis'!$C$6:$AN$300,38,FALSE)</f>
        <v>2.5</v>
      </c>
      <c r="T32" s="151" t="str">
        <f>VLOOKUP(B32,Lists!$C$3:$E$300,3,FALSE)</f>
        <v>Africa</v>
      </c>
      <c r="U32" s="152">
        <f>VLOOKUP(B32,'INFORM Severity - hidden'!$C$5:$V$300,20,FALSE)</f>
        <v>45704</v>
      </c>
    </row>
    <row r="33" spans="1:21" x14ac:dyDescent="0.35">
      <c r="A33" s="148" t="str">
        <f t="array" ref="A33">IFERROR(INDEX(Lists!$B$2:$B$200,SMALL(IF(Lists!$I$2:$I$200="Individual",ROW(Lists!$B$2:$B$200)),ROW(29:29))-1,1),"")</f>
        <v>Sahrawi refugees in Algeria</v>
      </c>
      <c r="B33" s="149" t="str">
        <f>VLOOKUP(A33,Lists!$B$2:$G$200,2,FALSE)</f>
        <v>DZA003</v>
      </c>
      <c r="C33" s="149" t="str">
        <f>VLOOKUP(B33,'INFORM Severity - hidden'!$C$5:$D$200,2,FALSE)</f>
        <v>Algeria</v>
      </c>
      <c r="D33" s="149" t="str">
        <f>VLOOKUP(A33,Lists!$B$2:$G$200,3,FALSE)</f>
        <v>DZA</v>
      </c>
      <c r="E33" s="150" t="str">
        <f>VLOOKUP(A33,Lists!$B$2:$G$200,5,FALSE)</f>
        <v>Displacement</v>
      </c>
      <c r="F33" s="144">
        <f t="shared" si="0"/>
        <v>2.5</v>
      </c>
      <c r="G33" s="145">
        <f t="shared" si="1"/>
        <v>3</v>
      </c>
      <c r="H33" s="145" t="str">
        <f t="shared" si="2"/>
        <v>Medium</v>
      </c>
      <c r="I33" s="146" t="str">
        <f>INDEX(Trends!$D$3:$D$404,MATCH(B33,Trends!$C$3:$C$404,0))</f>
        <v>Stable</v>
      </c>
      <c r="J33" s="145" t="str">
        <f>VLOOKUP($B33,Reliability!$A$3:$I$300,9,FALSE)</f>
        <v>High</v>
      </c>
      <c r="K33" s="147">
        <f t="shared" si="3"/>
        <v>2.2000000000000002</v>
      </c>
      <c r="L33" s="147">
        <f>VLOOKUP($B33,'Impact of the crisis'!$C$6:$N$300,12,FALSE)</f>
        <v>1.1000000000000001</v>
      </c>
      <c r="M33" s="147">
        <f>VLOOKUP($B33,'Impact of the crisis'!$C$6:$AB$300,26,FALSE)</f>
        <v>2.7</v>
      </c>
      <c r="N33" s="147">
        <f>VLOOKUP($B33,'Conditions of people affected'!$C$6:$R$300,16,FALSE)</f>
        <v>2.5499999999999998</v>
      </c>
      <c r="O33" s="147">
        <f>VLOOKUP($B33,'Conditions of people affected'!$C$6:$R$300,9,FALSE)</f>
        <v>2.1</v>
      </c>
      <c r="P33" s="147">
        <f>VLOOKUP($B33,'Conditions of people affected'!$C$6:$R$300,15,FALSE)</f>
        <v>3</v>
      </c>
      <c r="Q33" s="147">
        <f t="shared" si="4"/>
        <v>2.5</v>
      </c>
      <c r="R33" s="147">
        <f>VLOOKUP($B33,'Complexity of the crisis'!$C$6:$AN$300,22,FALSE)</f>
        <v>2.9</v>
      </c>
      <c r="S33" s="147">
        <f>VLOOKUP($B33,'Complexity of the crisis'!$C$6:$AN$300,38,FALSE)</f>
        <v>2</v>
      </c>
      <c r="T33" s="151" t="str">
        <f>VLOOKUP(B33,Lists!$C$3:$E$300,3,FALSE)</f>
        <v>Africa</v>
      </c>
      <c r="U33" s="152">
        <f>VLOOKUP(B33,'INFORM Severity - hidden'!$C$5:$V$300,20,FALSE)</f>
        <v>45704</v>
      </c>
    </row>
    <row r="34" spans="1:21" x14ac:dyDescent="0.35">
      <c r="A34" s="148" t="str">
        <f t="array" ref="A34">IFERROR(INDEX(Lists!$B$2:$B$200,SMALL(IF(Lists!$I$2:$I$200="Individual",ROW(Lists!$B$2:$B$200)),ROW(30:30))-1,1),"")</f>
        <v>Venezuela displacement in Ecuador</v>
      </c>
      <c r="B34" s="149" t="str">
        <f>VLOOKUP(A34,Lists!$B$2:$G$200,2,FALSE)</f>
        <v>ECU002</v>
      </c>
      <c r="C34" s="149" t="str">
        <f>VLOOKUP(B34,'INFORM Severity - hidden'!$C$5:$D$200,2,FALSE)</f>
        <v>Ecuador</v>
      </c>
      <c r="D34" s="149" t="str">
        <f>VLOOKUP(A34,Lists!$B$2:$G$200,3,FALSE)</f>
        <v>ECU</v>
      </c>
      <c r="E34" s="150" t="str">
        <f>VLOOKUP(A34,Lists!$B$2:$G$200,5,FALSE)</f>
        <v>Displacement</v>
      </c>
      <c r="F34" s="144">
        <f t="shared" si="0"/>
        <v>2.7</v>
      </c>
      <c r="G34" s="145">
        <f t="shared" si="1"/>
        <v>3</v>
      </c>
      <c r="H34" s="145" t="str">
        <f t="shared" si="2"/>
        <v>Medium</v>
      </c>
      <c r="I34" s="146" t="str">
        <f>INDEX(Trends!$D$3:$D$404,MATCH(B34,Trends!$C$3:$C$404,0))</f>
        <v>Stable</v>
      </c>
      <c r="J34" s="145" t="str">
        <f>VLOOKUP($B34,Reliability!$A$3:$I$300,9,FALSE)</f>
        <v>Very High</v>
      </c>
      <c r="K34" s="147">
        <f t="shared" si="3"/>
        <v>3.2</v>
      </c>
      <c r="L34" s="147">
        <f>VLOOKUP($B34,'Impact of the crisis'!$C$6:$N$300,12,FALSE)</f>
        <v>4.5999999999999996</v>
      </c>
      <c r="M34" s="147">
        <f>VLOOKUP($B34,'Impact of the crisis'!$C$6:$AB$300,26,FALSE)</f>
        <v>2.2000000000000002</v>
      </c>
      <c r="N34" s="147">
        <f>VLOOKUP($B34,'Conditions of people affected'!$C$6:$R$300,16,FALSE)</f>
        <v>2.5499999999999998</v>
      </c>
      <c r="O34" s="147">
        <f>VLOOKUP($B34,'Conditions of people affected'!$C$6:$R$300,9,FALSE)</f>
        <v>3.1</v>
      </c>
      <c r="P34" s="147">
        <f>VLOOKUP($B34,'Conditions of people affected'!$C$6:$R$300,15,FALSE)</f>
        <v>2</v>
      </c>
      <c r="Q34" s="147">
        <f t="shared" si="4"/>
        <v>2.5</v>
      </c>
      <c r="R34" s="147">
        <f>VLOOKUP($B34,'Complexity of the crisis'!$C$6:$AN$300,22,FALSE)</f>
        <v>2.4</v>
      </c>
      <c r="S34" s="147">
        <f>VLOOKUP($B34,'Complexity of the crisis'!$C$6:$AN$300,38,FALSE)</f>
        <v>2.5</v>
      </c>
      <c r="T34" s="151" t="str">
        <f>VLOOKUP(B34,Lists!$C$3:$E$300,3,FALSE)</f>
        <v>Americas</v>
      </c>
      <c r="U34" s="152">
        <f>VLOOKUP(B34,'INFORM Severity - hidden'!$C$5:$V$300,20,FALSE)</f>
        <v>45699</v>
      </c>
    </row>
    <row r="35" spans="1:21" x14ac:dyDescent="0.35">
      <c r="A35" s="148" t="str">
        <f t="array" ref="A35">IFERROR(INDEX(Lists!$B$2:$B$200,SMALL(IF(Lists!$I$2:$I$200="Individual",ROW(Lists!$B$2:$B$200)),ROW(31:31))-1,1),"")</f>
        <v>Criminal violence in Ecuador</v>
      </c>
      <c r="B35" s="149" t="str">
        <f>VLOOKUP(A35,Lists!$B$2:$G$200,2,FALSE)</f>
        <v>ECU003</v>
      </c>
      <c r="C35" s="149" t="str">
        <f>VLOOKUP(B35,'INFORM Severity - hidden'!$C$5:$D$200,2,FALSE)</f>
        <v>Ecuador</v>
      </c>
      <c r="D35" s="149" t="str">
        <f>VLOOKUP(A35,Lists!$B$2:$G$200,3,FALSE)</f>
        <v>ECU</v>
      </c>
      <c r="E35" s="150" t="str">
        <f>VLOOKUP(A35,Lists!$B$2:$G$200,5,FALSE)</f>
        <v>Violence,Displacement</v>
      </c>
      <c r="F35" s="144">
        <f t="shared" si="0"/>
        <v>3.5</v>
      </c>
      <c r="G35" s="145">
        <f t="shared" si="1"/>
        <v>4</v>
      </c>
      <c r="H35" s="145" t="str">
        <f t="shared" si="2"/>
        <v>High</v>
      </c>
      <c r="I35" s="146" t="str">
        <f>INDEX(Trends!$D$3:$D$404,MATCH(B35,Trends!$C$3:$C$404,0))</f>
        <v>-</v>
      </c>
      <c r="J35" s="145" t="str">
        <f>VLOOKUP($B35,Reliability!$A$3:$I$300,9,FALSE)</f>
        <v>Very High</v>
      </c>
      <c r="K35" s="147">
        <f t="shared" si="3"/>
        <v>4</v>
      </c>
      <c r="L35" s="147">
        <f>VLOOKUP($B35,'Impact of the crisis'!$C$6:$N$300,12,FALSE)</f>
        <v>4.5999999999999996</v>
      </c>
      <c r="M35" s="147">
        <f>VLOOKUP($B35,'Impact of the crisis'!$C$6:$AB$300,26,FALSE)</f>
        <v>3.6</v>
      </c>
      <c r="N35" s="147">
        <f>VLOOKUP($B35,'Conditions of people affected'!$C$6:$R$300,16,FALSE)</f>
        <v>3.55</v>
      </c>
      <c r="O35" s="147">
        <f>VLOOKUP($B35,'Conditions of people affected'!$C$6:$R$300,9,FALSE)</f>
        <v>4.0999999999999996</v>
      </c>
      <c r="P35" s="147">
        <f>VLOOKUP($B35,'Conditions of people affected'!$C$6:$R$300,15,FALSE)</f>
        <v>3</v>
      </c>
      <c r="Q35" s="147">
        <f t="shared" si="4"/>
        <v>3</v>
      </c>
      <c r="R35" s="147">
        <f>VLOOKUP($B35,'Complexity of the crisis'!$C$6:$AN$300,22,FALSE)</f>
        <v>2.4</v>
      </c>
      <c r="S35" s="147">
        <f>VLOOKUP($B35,'Complexity of the crisis'!$C$6:$AN$300,38,FALSE)</f>
        <v>3.5</v>
      </c>
      <c r="T35" s="151" t="str">
        <f>VLOOKUP(B35,Lists!$C$3:$E$300,3,FALSE)</f>
        <v>Americas</v>
      </c>
      <c r="U35" s="152">
        <f>VLOOKUP(B35,'INFORM Severity - hidden'!$C$5:$V$300,20,FALSE)</f>
        <v>45699</v>
      </c>
    </row>
    <row r="36" spans="1:21" x14ac:dyDescent="0.35">
      <c r="A36" s="148" t="str">
        <f t="array" ref="A36">IFERROR(INDEX(Lists!$B$2:$B$200,SMALL(IF(Lists!$I$2:$I$200="Individual",ROW(Lists!$B$2:$B$200)),ROW(32:32))-1,1),"")</f>
        <v>Refugees in Egypt</v>
      </c>
      <c r="B36" s="149" t="str">
        <f>VLOOKUP(A36,Lists!$B$2:$G$200,2,FALSE)</f>
        <v>EGY004</v>
      </c>
      <c r="C36" s="149" t="str">
        <f>VLOOKUP(B36,'INFORM Severity - hidden'!$C$5:$D$200,2,FALSE)</f>
        <v>Egypt</v>
      </c>
      <c r="D36" s="149" t="str">
        <f>VLOOKUP(A36,Lists!$B$2:$G$200,3,FALSE)</f>
        <v>EGY</v>
      </c>
      <c r="E36" s="150" t="str">
        <f>VLOOKUP(A36,Lists!$B$2:$G$200,5,FALSE)</f>
        <v>Displacement,Conflict</v>
      </c>
      <c r="F36" s="144">
        <f t="shared" si="0"/>
        <v>2.2000000000000002</v>
      </c>
      <c r="G36" s="145">
        <f t="shared" si="1"/>
        <v>3</v>
      </c>
      <c r="H36" s="145" t="str">
        <f t="shared" si="2"/>
        <v>Medium</v>
      </c>
      <c r="I36" s="146" t="str">
        <f>INDEX(Trends!$D$3:$D$404,MATCH(B36,Trends!$C$3:$C$404,0))</f>
        <v>Stable</v>
      </c>
      <c r="J36" s="145" t="str">
        <f>VLOOKUP($B36,Reliability!$A$3:$I$300,9,FALSE)</f>
        <v>Very High</v>
      </c>
      <c r="K36" s="147">
        <f t="shared" si="3"/>
        <v>2.2000000000000002</v>
      </c>
      <c r="L36" s="147">
        <f>VLOOKUP($B36,'Impact of the crisis'!$C$6:$N$300,12,FALSE)</f>
        <v>2</v>
      </c>
      <c r="M36" s="147">
        <f>VLOOKUP($B36,'Impact of the crisis'!$C$6:$AB$300,26,FALSE)</f>
        <v>2.2999999999999998</v>
      </c>
      <c r="N36" s="147">
        <f>VLOOKUP($B36,'Conditions of people affected'!$C$6:$R$300,16,FALSE)</f>
        <v>2.15</v>
      </c>
      <c r="O36" s="147">
        <f>VLOOKUP($B36,'Conditions of people affected'!$C$6:$R$300,9,FALSE)</f>
        <v>3.3</v>
      </c>
      <c r="P36" s="147">
        <f>VLOOKUP($B36,'Conditions of people affected'!$C$6:$R$300,15,FALSE)</f>
        <v>1</v>
      </c>
      <c r="Q36" s="147">
        <f t="shared" si="4"/>
        <v>2.2000000000000002</v>
      </c>
      <c r="R36" s="147">
        <f>VLOOKUP($B36,'Complexity of the crisis'!$C$6:$AN$300,22,FALSE)</f>
        <v>2.2999999999999998</v>
      </c>
      <c r="S36" s="147">
        <f>VLOOKUP($B36,'Complexity of the crisis'!$C$6:$AN$300,38,FALSE)</f>
        <v>2</v>
      </c>
      <c r="T36" s="151" t="str">
        <f>VLOOKUP(B36,Lists!$C$3:$E$300,3,FALSE)</f>
        <v>Africa</v>
      </c>
      <c r="U36" s="152">
        <f>VLOOKUP(B36,'INFORM Severity - hidden'!$C$5:$V$300,20,FALSE)</f>
        <v>45704</v>
      </c>
    </row>
    <row r="37" spans="1:21" x14ac:dyDescent="0.35">
      <c r="A37" s="148" t="str">
        <f t="array" ref="A37">IFERROR(INDEX(Lists!$B$2:$B$200,SMALL(IF(Lists!$I$2:$I$200="Individual",ROW(Lists!$B$2:$B$200)),ROW(33:33))-1,1),"")</f>
        <v>Complex crisis in Eritrea</v>
      </c>
      <c r="B37" s="149" t="str">
        <f>VLOOKUP(A37,Lists!$B$2:$G$200,2,FALSE)</f>
        <v>ERI001</v>
      </c>
      <c r="C37" s="149" t="str">
        <f>VLOOKUP(B37,'INFORM Severity - hidden'!$C$5:$D$200,2,FALSE)</f>
        <v>Eritrea</v>
      </c>
      <c r="D37" s="149" t="str">
        <f>VLOOKUP(A37,Lists!$B$2:$G$200,3,FALSE)</f>
        <v>ERI</v>
      </c>
      <c r="E37" s="150" t="str">
        <f>VLOOKUP(A37,Lists!$B$2:$G$200,5,FALSE)</f>
        <v>Socio-political,Displacement</v>
      </c>
      <c r="F37" s="144">
        <f t="shared" ref="F37:F68" si="5">IF(OR(N37="x",K37="x"),"x",ROUND((5-GEOMEAN(((5-K37)/5*4+1),((5-N37)/5*4+1),((5-N37)/5*4+1)))/4*3.5+Q37*0.3,1))</f>
        <v>3</v>
      </c>
      <c r="G37" s="145">
        <f t="shared" ref="G37:G68" si="6">IF(F37="x","x",ROUNDUP(F37,0))</f>
        <v>3</v>
      </c>
      <c r="H37" s="145" t="str">
        <f t="shared" ref="H37:H68" si="7">IF(N37="x","x",IF(K37="x","x",(IF(G37=5,"Very High",IF(G37=4,"High",IF(G37=3,"Medium",IF(G37=2,"Low","Very Low")))))))</f>
        <v>Medium</v>
      </c>
      <c r="I37" s="146" t="str">
        <f>INDEX(Trends!$D$3:$D$404,MATCH(B37,Trends!$C$3:$C$404,0))</f>
        <v>Decreasing</v>
      </c>
      <c r="J37" s="145" t="str">
        <f>VLOOKUP($B37,Reliability!$A$3:$I$300,9,FALSE)</f>
        <v>High</v>
      </c>
      <c r="K37" s="147">
        <f t="shared" ref="K37:K68" si="8">IF(OR(M37="x",L37="x"),"x",ROUND((5-GEOMEAN(((5-L37)/5*4+1),((5-M37)/5*4+1),((5-M37)/5*4+1)))/4*5,1))</f>
        <v>3.1</v>
      </c>
      <c r="L37" s="147">
        <f>VLOOKUP($B37,'Impact of the crisis'!$C$6:$N$300,12,FALSE)</f>
        <v>3.9</v>
      </c>
      <c r="M37" s="147">
        <f>VLOOKUP($B37,'Impact of the crisis'!$C$6:$AB$300,26,FALSE)</f>
        <v>2.6</v>
      </c>
      <c r="N37" s="147">
        <f>VLOOKUP($B37,'Conditions of people affected'!$C$6:$R$300,16,FALSE)</f>
        <v>3.2</v>
      </c>
      <c r="O37" s="147">
        <f>VLOOKUP($B37,'Conditions of people affected'!$C$6:$R$300,9,FALSE)</f>
        <v>3.4</v>
      </c>
      <c r="P37" s="147">
        <f>VLOOKUP($B37,'Conditions of people affected'!$C$6:$R$300,15,FALSE)</f>
        <v>3</v>
      </c>
      <c r="Q37" s="147">
        <f t="shared" ref="Q37:Q68" si="9">IF(OR(S37="x",R37="x"),R37,ROUND((5-GEOMEAN(((5-R37)/5*4+1),((5-S37)/5*4+1)))/4*5,1))</f>
        <v>2.6</v>
      </c>
      <c r="R37" s="147">
        <f>VLOOKUP($B37,'Complexity of the crisis'!$C$6:$AN$300,22,FALSE)</f>
        <v>3.1</v>
      </c>
      <c r="S37" s="147">
        <f>VLOOKUP($B37,'Complexity of the crisis'!$C$6:$AN$300,38,FALSE)</f>
        <v>2</v>
      </c>
      <c r="T37" s="151" t="str">
        <f>VLOOKUP(B37,Lists!$C$3:$E$300,3,FALSE)</f>
        <v>Africa</v>
      </c>
      <c r="U37" s="152">
        <f>VLOOKUP(B37,'INFORM Severity - hidden'!$C$5:$V$300,20,FALSE)</f>
        <v>45713</v>
      </c>
    </row>
    <row r="38" spans="1:21" x14ac:dyDescent="0.35">
      <c r="A38" s="148" t="str">
        <f t="array" ref="A38">IFERROR(INDEX(Lists!$B$2:$B$200,SMALL(IF(Lists!$I$2:$I$200="Individual",ROW(Lists!$B$2:$B$200)),ROW(34:34))-1,1),"")</f>
        <v>Mixed migration flows in Spain</v>
      </c>
      <c r="B38" s="149" t="str">
        <f>VLOOKUP(A38,Lists!$B$2:$G$200,2,FALSE)</f>
        <v>ESP002</v>
      </c>
      <c r="C38" s="149" t="str">
        <f>VLOOKUP(B38,'INFORM Severity - hidden'!$C$5:$D$200,2,FALSE)</f>
        <v>Spain</v>
      </c>
      <c r="D38" s="149" t="str">
        <f>VLOOKUP(A38,Lists!$B$2:$G$200,3,FALSE)</f>
        <v>ESP</v>
      </c>
      <c r="E38" s="150" t="str">
        <f>VLOOKUP(A38,Lists!$B$2:$G$200,5,FALSE)</f>
        <v>Displacement</v>
      </c>
      <c r="F38" s="144">
        <f t="shared" si="5"/>
        <v>1.6</v>
      </c>
      <c r="G38" s="145">
        <f t="shared" si="6"/>
        <v>2</v>
      </c>
      <c r="H38" s="145" t="str">
        <f t="shared" si="7"/>
        <v>Low</v>
      </c>
      <c r="I38" s="146" t="str">
        <f>INDEX(Trends!$D$3:$D$404,MATCH(B38,Trends!$C$3:$C$404,0))</f>
        <v>Decreasing</v>
      </c>
      <c r="J38" s="145" t="str">
        <f>VLOOKUP($B38,Reliability!$A$3:$I$300,9,FALSE)</f>
        <v>Very High</v>
      </c>
      <c r="K38" s="147">
        <f t="shared" si="8"/>
        <v>2.5</v>
      </c>
      <c r="L38" s="147">
        <f>VLOOKUP($B38,'Impact of the crisis'!$C$6:$N$300,12,FALSE)</f>
        <v>2.2999999999999998</v>
      </c>
      <c r="M38" s="147">
        <f>VLOOKUP($B38,'Impact of the crisis'!$C$6:$AB$300,26,FALSE)</f>
        <v>2.6</v>
      </c>
      <c r="N38" s="147">
        <f>VLOOKUP($B38,'Conditions of people affected'!$C$6:$R$300,16,FALSE)</f>
        <v>1.2</v>
      </c>
      <c r="O38" s="147">
        <f>VLOOKUP($B38,'Conditions of people affected'!$C$6:$R$300,9,FALSE)</f>
        <v>1.4</v>
      </c>
      <c r="P38" s="147">
        <f>VLOOKUP($B38,'Conditions of people affected'!$C$6:$R$300,15,FALSE)</f>
        <v>1</v>
      </c>
      <c r="Q38" s="147">
        <f t="shared" si="9"/>
        <v>1.4</v>
      </c>
      <c r="R38" s="147">
        <f>VLOOKUP($B38,'Complexity of the crisis'!$C$6:$AN$300,22,FALSE)</f>
        <v>1.7</v>
      </c>
      <c r="S38" s="147">
        <f>VLOOKUP($B38,'Complexity of the crisis'!$C$6:$AN$300,38,FALSE)</f>
        <v>1</v>
      </c>
      <c r="T38" s="151" t="str">
        <f>VLOOKUP(B38,Lists!$C$3:$E$300,3,FALSE)</f>
        <v>Europe</v>
      </c>
      <c r="U38" s="152">
        <f>VLOOKUP(B38,'INFORM Severity - hidden'!$C$5:$V$300,20,FALSE)</f>
        <v>45705</v>
      </c>
    </row>
    <row r="39" spans="1:21" x14ac:dyDescent="0.35">
      <c r="A39" s="148" t="str">
        <f t="array" ref="A39">IFERROR(INDEX(Lists!$B$2:$B$200,SMALL(IF(Lists!$I$2:$I$200="Individual",ROW(Lists!$B$2:$B$200)),ROW(35:35))-1,1),"")</f>
        <v>Displacement from Russia-Ukraine conflict in Estonia</v>
      </c>
      <c r="B39" s="149" t="str">
        <f>VLOOKUP(A39,Lists!$B$2:$G$200,2,FALSE)</f>
        <v>EST002</v>
      </c>
      <c r="C39" s="149" t="str">
        <f>VLOOKUP(B39,'INFORM Severity - hidden'!$C$5:$D$200,2,FALSE)</f>
        <v>Estonia</v>
      </c>
      <c r="D39" s="149" t="str">
        <f>VLOOKUP(A39,Lists!$B$2:$G$200,3,FALSE)</f>
        <v>EST</v>
      </c>
      <c r="E39" s="150" t="str">
        <f>VLOOKUP(A39,Lists!$B$2:$G$200,5,FALSE)</f>
        <v>Displacement</v>
      </c>
      <c r="F39" s="144">
        <f t="shared" si="5"/>
        <v>1.2</v>
      </c>
      <c r="G39" s="145">
        <f t="shared" si="6"/>
        <v>2</v>
      </c>
      <c r="H39" s="145" t="str">
        <f t="shared" si="7"/>
        <v>Low</v>
      </c>
      <c r="I39" s="146" t="str">
        <f>INDEX(Trends!$D$3:$D$404,MATCH(B39,Trends!$C$3:$C$404,0))</f>
        <v>Stable</v>
      </c>
      <c r="J39" s="145" t="str">
        <f>VLOOKUP($B39,Reliability!$A$3:$I$300,9,FALSE)</f>
        <v>Very High</v>
      </c>
      <c r="K39" s="147">
        <f t="shared" si="8"/>
        <v>2.1</v>
      </c>
      <c r="L39" s="147">
        <f>VLOOKUP($B39,'Impact of the crisis'!$C$6:$N$300,12,FALSE)</f>
        <v>3.4</v>
      </c>
      <c r="M39" s="147">
        <f>VLOOKUP($B39,'Impact of the crisis'!$C$6:$AB$300,26,FALSE)</f>
        <v>1.3</v>
      </c>
      <c r="N39" s="147">
        <f>VLOOKUP($B39,'Conditions of people affected'!$C$6:$R$300,16,FALSE)</f>
        <v>1</v>
      </c>
      <c r="O39" s="147">
        <f>VLOOKUP($B39,'Conditions of people affected'!$C$6:$R$300,9,FALSE)</f>
        <v>1</v>
      </c>
      <c r="P39" s="147">
        <f>VLOOKUP($B39,'Conditions of people affected'!$C$6:$R$300,15,FALSE)</f>
        <v>1</v>
      </c>
      <c r="Q39" s="147">
        <f t="shared" si="9"/>
        <v>0.8</v>
      </c>
      <c r="R39" s="147">
        <f>VLOOKUP($B39,'Complexity of the crisis'!$C$6:$AN$300,22,FALSE)</f>
        <v>0.6</v>
      </c>
      <c r="S39" s="147">
        <f>VLOOKUP($B39,'Complexity of the crisis'!$C$6:$AN$300,38,FALSE)</f>
        <v>1</v>
      </c>
      <c r="T39" s="151" t="str">
        <f>VLOOKUP(B39,Lists!$C$3:$E$300,3,FALSE)</f>
        <v>Europe</v>
      </c>
      <c r="U39" s="152">
        <f>VLOOKUP(B39,'INFORM Severity - hidden'!$C$5:$V$300,20,FALSE)</f>
        <v>45716</v>
      </c>
    </row>
    <row r="40" spans="1:21" x14ac:dyDescent="0.35">
      <c r="A40" s="148" t="str">
        <f t="array" ref="A40">IFERROR(INDEX(Lists!$B$2:$B$200,SMALL(IF(Lists!$I$2:$I$200="Individual",ROW(Lists!$B$2:$B$200)),ROW(36:36))-1,1),"")</f>
        <v>Complex crisis in Ethiopia</v>
      </c>
      <c r="B40" s="149" t="str">
        <f>VLOOKUP(A40,Lists!$B$2:$G$200,2,FALSE)</f>
        <v>ETH001</v>
      </c>
      <c r="C40" s="149" t="str">
        <f>VLOOKUP(B40,'INFORM Severity - hidden'!$C$5:$D$200,2,FALSE)</f>
        <v>Ethiopia</v>
      </c>
      <c r="D40" s="149" t="str">
        <f>VLOOKUP(A40,Lists!$B$2:$G$200,3,FALSE)</f>
        <v>ETH</v>
      </c>
      <c r="E40" s="150" t="str">
        <f>VLOOKUP(A40,Lists!$B$2:$G$200,5,FALSE)</f>
        <v>Displacement,Floods,Conflict,Drought</v>
      </c>
      <c r="F40" s="144">
        <f t="shared" si="5"/>
        <v>4.3</v>
      </c>
      <c r="G40" s="145">
        <f t="shared" si="6"/>
        <v>5</v>
      </c>
      <c r="H40" s="145" t="str">
        <f t="shared" si="7"/>
        <v>Very High</v>
      </c>
      <c r="I40" s="146" t="str">
        <f>INDEX(Trends!$D$3:$D$404,MATCH(B40,Trends!$C$3:$C$404,0))</f>
        <v>Stable</v>
      </c>
      <c r="J40" s="145" t="str">
        <f>VLOOKUP($B40,Reliability!$A$3:$I$300,9,FALSE)</f>
        <v>Very High</v>
      </c>
      <c r="K40" s="147">
        <f t="shared" si="8"/>
        <v>4.5999999999999996</v>
      </c>
      <c r="L40" s="147">
        <f>VLOOKUP($B40,'Impact of the crisis'!$C$6:$N$300,12,FALSE)</f>
        <v>5</v>
      </c>
      <c r="M40" s="147">
        <f>VLOOKUP($B40,'Impact of the crisis'!$C$6:$AB$300,26,FALSE)</f>
        <v>4.4000000000000004</v>
      </c>
      <c r="N40" s="147">
        <f>VLOOKUP($B40,'Conditions of people affected'!$C$6:$R$300,16,FALSE)</f>
        <v>4.5</v>
      </c>
      <c r="O40" s="147">
        <f>VLOOKUP($B40,'Conditions of people affected'!$C$6:$R$300,9,FALSE)</f>
        <v>5</v>
      </c>
      <c r="P40" s="147">
        <f>VLOOKUP($B40,'Conditions of people affected'!$C$6:$R$300,15,FALSE)</f>
        <v>4</v>
      </c>
      <c r="Q40" s="147">
        <f t="shared" si="9"/>
        <v>3.8</v>
      </c>
      <c r="R40" s="147">
        <f>VLOOKUP($B40,'Complexity of the crisis'!$C$6:$AN$300,22,FALSE)</f>
        <v>3.6</v>
      </c>
      <c r="S40" s="147">
        <f>VLOOKUP($B40,'Complexity of the crisis'!$C$6:$AN$300,38,FALSE)</f>
        <v>4</v>
      </c>
      <c r="T40" s="151" t="str">
        <f>VLOOKUP(B40,Lists!$C$3:$E$300,3,FALSE)</f>
        <v>Africa</v>
      </c>
      <c r="U40" s="152">
        <f>VLOOKUP(B40,'INFORM Severity - hidden'!$C$5:$V$300,20,FALSE)</f>
        <v>45715</v>
      </c>
    </row>
    <row r="41" spans="1:21" x14ac:dyDescent="0.35">
      <c r="A41" s="148" t="str">
        <f t="array" ref="A41">IFERROR(INDEX(Lists!$B$2:$B$200,SMALL(IF(Lists!$I$2:$I$200="Individual",ROW(Lists!$B$2:$B$200)),ROW(37:37))-1,1),"")</f>
        <v>International Displacement</v>
      </c>
      <c r="B41" s="149" t="str">
        <f>VLOOKUP(A41,Lists!$B$2:$G$200,2,FALSE)</f>
        <v>ETH003</v>
      </c>
      <c r="C41" s="149" t="str">
        <f>VLOOKUP(B41,'INFORM Severity - hidden'!$C$5:$D$200,2,FALSE)</f>
        <v>Ethiopia</v>
      </c>
      <c r="D41" s="149" t="str">
        <f>VLOOKUP(A41,Lists!$B$2:$G$200,3,FALSE)</f>
        <v>ETH</v>
      </c>
      <c r="E41" s="150" t="str">
        <f>VLOOKUP(A41,Lists!$B$2:$G$200,5,FALSE)</f>
        <v>Displacement</v>
      </c>
      <c r="F41" s="144">
        <f t="shared" si="5"/>
        <v>3</v>
      </c>
      <c r="G41" s="145">
        <f t="shared" si="6"/>
        <v>3</v>
      </c>
      <c r="H41" s="145" t="str">
        <f t="shared" si="7"/>
        <v>Medium</v>
      </c>
      <c r="I41" s="146" t="str">
        <f>INDEX(Trends!$D$3:$D$404,MATCH(B41,Trends!$C$3:$C$404,0))</f>
        <v>Decreasing</v>
      </c>
      <c r="J41" s="145" t="str">
        <f>VLOOKUP($B41,Reliability!$A$3:$I$300,9,FALSE)</f>
        <v>Medium</v>
      </c>
      <c r="K41" s="147">
        <f t="shared" si="8"/>
        <v>4</v>
      </c>
      <c r="L41" s="147">
        <f>VLOOKUP($B41,'Impact of the crisis'!$C$6:$N$300,12,FALSE)</f>
        <v>4.7</v>
      </c>
      <c r="M41" s="147">
        <f>VLOOKUP($B41,'Impact of the crisis'!$C$6:$AB$300,26,FALSE)</f>
        <v>3.5</v>
      </c>
      <c r="N41" s="147">
        <f>VLOOKUP($B41,'Conditions of people affected'!$C$6:$R$300,16,FALSE)</f>
        <v>2.2000000000000002</v>
      </c>
      <c r="O41" s="147">
        <f>VLOOKUP($B41,'Conditions of people affected'!$C$6:$R$300,9,FALSE)</f>
        <v>3.4</v>
      </c>
      <c r="P41" s="147">
        <f>VLOOKUP($B41,'Conditions of people affected'!$C$6:$R$300,15,FALSE)</f>
        <v>1</v>
      </c>
      <c r="Q41" s="147">
        <f t="shared" si="9"/>
        <v>3.3</v>
      </c>
      <c r="R41" s="147">
        <f>VLOOKUP($B41,'Complexity of the crisis'!$C$6:$AN$300,22,FALSE)</f>
        <v>3.6</v>
      </c>
      <c r="S41" s="147">
        <f>VLOOKUP($B41,'Complexity of the crisis'!$C$6:$AN$300,38,FALSE)</f>
        <v>3</v>
      </c>
      <c r="T41" s="151" t="str">
        <f>VLOOKUP(B41,Lists!$C$3:$E$300,3,FALSE)</f>
        <v>Africa</v>
      </c>
      <c r="U41" s="152">
        <f>VLOOKUP(B41,'INFORM Severity - hidden'!$C$5:$V$300,20,FALSE)</f>
        <v>45715</v>
      </c>
    </row>
    <row r="42" spans="1:21" x14ac:dyDescent="0.35">
      <c r="A42" s="148" t="str">
        <f t="array" ref="A42">IFERROR(INDEX(Lists!$B$2:$B$200,SMALL(IF(Lists!$I$2:$I$200="Individual",ROW(Lists!$B$2:$B$200)),ROW(38:38))-1,1),"")</f>
        <v>Northern Ethiopia Conflict</v>
      </c>
      <c r="B42" s="149" t="str">
        <f>VLOOKUP(A42,Lists!$B$2:$G$200,2,FALSE)</f>
        <v>ETH004</v>
      </c>
      <c r="C42" s="149" t="str">
        <f>VLOOKUP(B42,'INFORM Severity - hidden'!$C$5:$D$200,2,FALSE)</f>
        <v>Ethiopia</v>
      </c>
      <c r="D42" s="149" t="str">
        <f>VLOOKUP(A42,Lists!$B$2:$G$200,3,FALSE)</f>
        <v>ETH</v>
      </c>
      <c r="E42" s="150" t="str">
        <f>VLOOKUP(A42,Lists!$B$2:$G$200,5,FALSE)</f>
        <v>Conflict,Displacement</v>
      </c>
      <c r="F42" s="144">
        <f t="shared" si="5"/>
        <v>4.2</v>
      </c>
      <c r="G42" s="145">
        <f t="shared" si="6"/>
        <v>5</v>
      </c>
      <c r="H42" s="145" t="str">
        <f t="shared" si="7"/>
        <v>Very High</v>
      </c>
      <c r="I42" s="146" t="str">
        <f>INDEX(Trends!$D$3:$D$404,MATCH(B42,Trends!$C$3:$C$404,0))</f>
        <v>Decreasing</v>
      </c>
      <c r="J42" s="145" t="str">
        <f>VLOOKUP($B42,Reliability!$A$3:$I$300,9,FALSE)</f>
        <v>High</v>
      </c>
      <c r="K42" s="147">
        <f t="shared" si="8"/>
        <v>4.2</v>
      </c>
      <c r="L42" s="147">
        <f>VLOOKUP($B42,'Impact of the crisis'!$C$6:$N$300,12,FALSE)</f>
        <v>2.9</v>
      </c>
      <c r="M42" s="147">
        <f>VLOOKUP($B42,'Impact of the crisis'!$C$6:$AB$300,26,FALSE)</f>
        <v>4.7</v>
      </c>
      <c r="N42" s="147">
        <f>VLOOKUP($B42,'Conditions of people affected'!$C$6:$R$300,16,FALSE)</f>
        <v>4.45</v>
      </c>
      <c r="O42" s="147">
        <f>VLOOKUP($B42,'Conditions of people affected'!$C$6:$R$300,9,FALSE)</f>
        <v>4.9000000000000004</v>
      </c>
      <c r="P42" s="147">
        <f>VLOOKUP($B42,'Conditions of people affected'!$C$6:$R$300,15,FALSE)</f>
        <v>4</v>
      </c>
      <c r="Q42" s="147">
        <f t="shared" si="9"/>
        <v>3.8</v>
      </c>
      <c r="R42" s="147">
        <f>VLOOKUP($B42,'Complexity of the crisis'!$C$6:$AN$300,22,FALSE)</f>
        <v>3.6</v>
      </c>
      <c r="S42" s="147">
        <f>VLOOKUP($B42,'Complexity of the crisis'!$C$6:$AN$300,38,FALSE)</f>
        <v>4</v>
      </c>
      <c r="T42" s="151" t="str">
        <f>VLOOKUP(B42,Lists!$C$3:$E$300,3,FALSE)</f>
        <v>Africa</v>
      </c>
      <c r="U42" s="152">
        <f>VLOOKUP(B42,'INFORM Severity - hidden'!$C$5:$V$300,20,FALSE)</f>
        <v>45715</v>
      </c>
    </row>
    <row r="43" spans="1:21" x14ac:dyDescent="0.35">
      <c r="A43" s="148" t="str">
        <f t="array" ref="A43">IFERROR(INDEX(Lists!$B$2:$B$200,SMALL(IF(Lists!$I$2:$I$200="Individual",ROW(Lists!$B$2:$B$200)),ROW(39:39))-1,1),"")</f>
        <v>Drought in Ethiopia</v>
      </c>
      <c r="B43" s="149" t="str">
        <f>VLOOKUP(A43,Lists!$B$2:$G$200,2,FALSE)</f>
        <v>ETH005</v>
      </c>
      <c r="C43" s="149" t="str">
        <f>VLOOKUP(B43,'INFORM Severity - hidden'!$C$5:$D$200,2,FALSE)</f>
        <v>Ethiopia</v>
      </c>
      <c r="D43" s="149" t="str">
        <f>VLOOKUP(A43,Lists!$B$2:$G$200,3,FALSE)</f>
        <v>ETH</v>
      </c>
      <c r="E43" s="150" t="str">
        <f>VLOOKUP(A43,Lists!$B$2:$G$200,5,FALSE)</f>
        <v>Drought</v>
      </c>
      <c r="F43" s="144">
        <f t="shared" si="5"/>
        <v>4.0999999999999996</v>
      </c>
      <c r="G43" s="145">
        <f t="shared" si="6"/>
        <v>5</v>
      </c>
      <c r="H43" s="145" t="str">
        <f t="shared" si="7"/>
        <v>Very High</v>
      </c>
      <c r="I43" s="146" t="str">
        <f>INDEX(Trends!$D$3:$D$404,MATCH(B43,Trends!$C$3:$C$404,0))</f>
        <v>Decreasing</v>
      </c>
      <c r="J43" s="145" t="str">
        <f>VLOOKUP($B43,Reliability!$A$3:$I$300,9,FALSE)</f>
        <v>High</v>
      </c>
      <c r="K43" s="147">
        <f t="shared" si="8"/>
        <v>4.0999999999999996</v>
      </c>
      <c r="L43" s="147">
        <f>VLOOKUP($B43,'Impact of the crisis'!$C$6:$N$300,12,FALSE)</f>
        <v>4.5</v>
      </c>
      <c r="M43" s="147">
        <f>VLOOKUP($B43,'Impact of the crisis'!$C$6:$AB$300,26,FALSE)</f>
        <v>3.8</v>
      </c>
      <c r="N43" s="147">
        <f>VLOOKUP($B43,'Conditions of people affected'!$C$6:$R$300,16,FALSE)</f>
        <v>4.5</v>
      </c>
      <c r="O43" s="147">
        <f>VLOOKUP($B43,'Conditions of people affected'!$C$6:$R$300,9,FALSE)</f>
        <v>5</v>
      </c>
      <c r="P43" s="147">
        <f>VLOOKUP($B43,'Conditions of people affected'!$C$6:$R$300,15,FALSE)</f>
        <v>4</v>
      </c>
      <c r="Q43" s="147">
        <f t="shared" si="9"/>
        <v>3.3</v>
      </c>
      <c r="R43" s="147">
        <f>VLOOKUP($B43,'Complexity of the crisis'!$C$6:$AN$300,22,FALSE)</f>
        <v>3.6</v>
      </c>
      <c r="S43" s="147">
        <f>VLOOKUP($B43,'Complexity of the crisis'!$C$6:$AN$300,38,FALSE)</f>
        <v>3</v>
      </c>
      <c r="T43" s="151" t="str">
        <f>VLOOKUP(B43,Lists!$C$3:$E$300,3,FALSE)</f>
        <v>Africa</v>
      </c>
      <c r="U43" s="152">
        <f>VLOOKUP(B43,'INFORM Severity - hidden'!$C$5:$V$300,20,FALSE)</f>
        <v>45715</v>
      </c>
    </row>
    <row r="44" spans="1:21" x14ac:dyDescent="0.35">
      <c r="A44" s="148" t="str">
        <f t="array" ref="A44">IFERROR(INDEX(Lists!$B$2:$B$200,SMALL(IF(Lists!$I$2:$I$200="Individual",ROW(Lists!$B$2:$B$200)),ROW(40:40))-1,1),"")</f>
        <v>Mixed migration flows in Greece</v>
      </c>
      <c r="B44" s="149" t="str">
        <f>VLOOKUP(A44,Lists!$B$2:$G$200,2,FALSE)</f>
        <v>GRC002</v>
      </c>
      <c r="C44" s="149" t="str">
        <f>VLOOKUP(B44,'INFORM Severity - hidden'!$C$5:$D$200,2,FALSE)</f>
        <v>Greece</v>
      </c>
      <c r="D44" s="149" t="str">
        <f>VLOOKUP(A44,Lists!$B$2:$G$200,3,FALSE)</f>
        <v>GRC</v>
      </c>
      <c r="E44" s="150" t="str">
        <f>VLOOKUP(A44,Lists!$B$2:$G$200,5,FALSE)</f>
        <v>Displacement</v>
      </c>
      <c r="F44" s="144">
        <f t="shared" si="5"/>
        <v>2.2999999999999998</v>
      </c>
      <c r="G44" s="145">
        <f t="shared" si="6"/>
        <v>3</v>
      </c>
      <c r="H44" s="145" t="str">
        <f t="shared" si="7"/>
        <v>Medium</v>
      </c>
      <c r="I44" s="146" t="str">
        <f>INDEX(Trends!$D$3:$D$404,MATCH(B44,Trends!$C$3:$C$404,0))</f>
        <v>Increasing</v>
      </c>
      <c r="J44" s="145" t="str">
        <f>VLOOKUP($B44,Reliability!$A$3:$I$300,9,FALSE)</f>
        <v>High</v>
      </c>
      <c r="K44" s="147">
        <f t="shared" si="8"/>
        <v>2.2999999999999998</v>
      </c>
      <c r="L44" s="147">
        <f>VLOOKUP($B44,'Impact of the crisis'!$C$6:$N$300,12,FALSE)</f>
        <v>0.6</v>
      </c>
      <c r="M44" s="147">
        <f>VLOOKUP($B44,'Impact of the crisis'!$C$6:$AB$300,26,FALSE)</f>
        <v>3</v>
      </c>
      <c r="N44" s="147">
        <f>VLOOKUP($B44,'Conditions of people affected'!$C$6:$R$300,16,FALSE)</f>
        <v>2.65</v>
      </c>
      <c r="O44" s="147">
        <f>VLOOKUP($B44,'Conditions of people affected'!$C$6:$R$300,9,FALSE)</f>
        <v>2.2999999999999998</v>
      </c>
      <c r="P44" s="147">
        <f>VLOOKUP($B44,'Conditions of people affected'!$C$6:$R$300,15,FALSE)</f>
        <v>3</v>
      </c>
      <c r="Q44" s="147">
        <f t="shared" si="9"/>
        <v>1.7</v>
      </c>
      <c r="R44" s="147">
        <f>VLOOKUP($B44,'Complexity of the crisis'!$C$6:$AN$300,22,FALSE)</f>
        <v>1.9</v>
      </c>
      <c r="S44" s="147">
        <f>VLOOKUP($B44,'Complexity of the crisis'!$C$6:$AN$300,38,FALSE)</f>
        <v>1.5</v>
      </c>
      <c r="T44" s="151" t="str">
        <f>VLOOKUP(B44,Lists!$C$3:$E$300,3,FALSE)</f>
        <v>Europe</v>
      </c>
      <c r="U44" s="152">
        <f>VLOOKUP(B44,'INFORM Severity - hidden'!$C$5:$V$300,20,FALSE)</f>
        <v>45704</v>
      </c>
    </row>
    <row r="45" spans="1:21" x14ac:dyDescent="0.35">
      <c r="A45" s="148" t="str">
        <f t="array" ref="A45">IFERROR(INDEX(Lists!$B$2:$B$200,SMALL(IF(Lists!$I$2:$I$200="Individual",ROW(Lists!$B$2:$B$200)),ROW(41:41))-1,1),"")</f>
        <v>Complex crisis in Guatemala</v>
      </c>
      <c r="B45" s="149" t="str">
        <f>VLOOKUP(A45,Lists!$B$2:$G$200,2,FALSE)</f>
        <v>GTM001</v>
      </c>
      <c r="C45" s="149" t="str">
        <f>VLOOKUP(B45,'INFORM Severity - hidden'!$C$5:$D$200,2,FALSE)</f>
        <v>Guatemala</v>
      </c>
      <c r="D45" s="149" t="str">
        <f>VLOOKUP(A45,Lists!$B$2:$G$200,3,FALSE)</f>
        <v>GTM</v>
      </c>
      <c r="E45" s="150" t="str">
        <f>VLOOKUP(A45,Lists!$B$2:$G$200,5,FALSE)</f>
        <v>Violence,Socio-political,Other seasonal event</v>
      </c>
      <c r="F45" s="144">
        <f t="shared" si="5"/>
        <v>3.4</v>
      </c>
      <c r="G45" s="145">
        <f t="shared" si="6"/>
        <v>4</v>
      </c>
      <c r="H45" s="145" t="str">
        <f t="shared" si="7"/>
        <v>High</v>
      </c>
      <c r="I45" s="146" t="str">
        <f>INDEX(Trends!$D$3:$D$404,MATCH(B45,Trends!$C$3:$C$404,0))</f>
        <v>Stable</v>
      </c>
      <c r="J45" s="145" t="str">
        <f>VLOOKUP($B45,Reliability!$A$3:$I$300,9,FALSE)</f>
        <v>Very High</v>
      </c>
      <c r="K45" s="147">
        <f t="shared" si="8"/>
        <v>3.4</v>
      </c>
      <c r="L45" s="147">
        <f>VLOOKUP($B45,'Impact of the crisis'!$C$6:$N$300,12,FALSE)</f>
        <v>4.4000000000000004</v>
      </c>
      <c r="M45" s="147">
        <f>VLOOKUP($B45,'Impact of the crisis'!$C$6:$AB$300,26,FALSE)</f>
        <v>2.8</v>
      </c>
      <c r="N45" s="147">
        <f>VLOOKUP($B45,'Conditions of people affected'!$C$6:$R$300,16,FALSE)</f>
        <v>3.45</v>
      </c>
      <c r="O45" s="147">
        <f>VLOOKUP($B45,'Conditions of people affected'!$C$6:$R$300,9,FALSE)</f>
        <v>3.9</v>
      </c>
      <c r="P45" s="147">
        <f>VLOOKUP($B45,'Conditions of people affected'!$C$6:$R$300,15,FALSE)</f>
        <v>3</v>
      </c>
      <c r="Q45" s="147">
        <f t="shared" si="9"/>
        <v>3.3</v>
      </c>
      <c r="R45" s="147">
        <f>VLOOKUP($B45,'Complexity of the crisis'!$C$6:$AN$300,22,FALSE)</f>
        <v>3.1</v>
      </c>
      <c r="S45" s="147">
        <f>VLOOKUP($B45,'Complexity of the crisis'!$C$6:$AN$300,38,FALSE)</f>
        <v>3.5</v>
      </c>
      <c r="T45" s="151" t="str">
        <f>VLOOKUP(B45,Lists!$C$3:$E$300,3,FALSE)</f>
        <v>Americas</v>
      </c>
      <c r="U45" s="152">
        <f>VLOOKUP(B45,'INFORM Severity - hidden'!$C$5:$V$300,20,FALSE)</f>
        <v>45713</v>
      </c>
    </row>
    <row r="46" spans="1:21" x14ac:dyDescent="0.35">
      <c r="A46" s="148" t="str">
        <f t="array" ref="A46">IFERROR(INDEX(Lists!$B$2:$B$200,SMALL(IF(Lists!$I$2:$I$200="Individual",ROW(Lists!$B$2:$B$200)),ROW(42:42))-1,1),"")</f>
        <v>Complex crisis in Honduras</v>
      </c>
      <c r="B46" s="149" t="str">
        <f>VLOOKUP(A46,Lists!$B$2:$G$200,2,FALSE)</f>
        <v>HND001</v>
      </c>
      <c r="C46" s="149" t="str">
        <f>VLOOKUP(B46,'INFORM Severity - hidden'!$C$5:$D$200,2,FALSE)</f>
        <v>Honduras</v>
      </c>
      <c r="D46" s="149" t="str">
        <f>VLOOKUP(A46,Lists!$B$2:$G$200,3,FALSE)</f>
        <v>HND</v>
      </c>
      <c r="E46" s="150" t="str">
        <f>VLOOKUP(A46,Lists!$B$2:$G$200,5,FALSE)</f>
        <v>Violence,Socio-political,Other seasonal event</v>
      </c>
      <c r="F46" s="144">
        <f t="shared" si="5"/>
        <v>3.4</v>
      </c>
      <c r="G46" s="145">
        <f t="shared" si="6"/>
        <v>4</v>
      </c>
      <c r="H46" s="145" t="str">
        <f t="shared" si="7"/>
        <v>High</v>
      </c>
      <c r="I46" s="146" t="str">
        <f>INDEX(Trends!$D$3:$D$404,MATCH(B46,Trends!$C$3:$C$404,0))</f>
        <v>Stable</v>
      </c>
      <c r="J46" s="145" t="str">
        <f>VLOOKUP($B46,Reliability!$A$3:$I$300,9,FALSE)</f>
        <v>Very High</v>
      </c>
      <c r="K46" s="147">
        <f t="shared" si="8"/>
        <v>3.9</v>
      </c>
      <c r="L46" s="147">
        <f>VLOOKUP($B46,'Impact of the crisis'!$C$6:$N$300,12,FALSE)</f>
        <v>4.2</v>
      </c>
      <c r="M46" s="147">
        <f>VLOOKUP($B46,'Impact of the crisis'!$C$6:$AB$300,26,FALSE)</f>
        <v>3.8</v>
      </c>
      <c r="N46" s="147">
        <f>VLOOKUP($B46,'Conditions of people affected'!$C$6:$R$300,16,FALSE)</f>
        <v>3.35</v>
      </c>
      <c r="O46" s="147">
        <f>VLOOKUP($B46,'Conditions of people affected'!$C$6:$R$300,9,FALSE)</f>
        <v>3.7</v>
      </c>
      <c r="P46" s="147">
        <f>VLOOKUP($B46,'Conditions of people affected'!$C$6:$R$300,15,FALSE)</f>
        <v>3</v>
      </c>
      <c r="Q46" s="147">
        <f t="shared" si="9"/>
        <v>2.9</v>
      </c>
      <c r="R46" s="147">
        <f>VLOOKUP($B46,'Complexity of the crisis'!$C$6:$AN$300,22,FALSE)</f>
        <v>2.8</v>
      </c>
      <c r="S46" s="147">
        <f>VLOOKUP($B46,'Complexity of the crisis'!$C$6:$AN$300,38,FALSE)</f>
        <v>3</v>
      </c>
      <c r="T46" s="151" t="str">
        <f>VLOOKUP(B46,Lists!$C$3:$E$300,3,FALSE)</f>
        <v>Americas</v>
      </c>
      <c r="U46" s="152">
        <f>VLOOKUP(B46,'INFORM Severity - hidden'!$C$5:$V$300,20,FALSE)</f>
        <v>45713</v>
      </c>
    </row>
    <row r="47" spans="1:21" x14ac:dyDescent="0.35">
      <c r="A47" s="148" t="str">
        <f t="array" ref="A47">IFERROR(INDEX(Lists!$B$2:$B$200,SMALL(IF(Lists!$I$2:$I$200="Individual",ROW(Lists!$B$2:$B$200)),ROW(43:43))-1,1),"")</f>
        <v>Complex crisis in Haiti</v>
      </c>
      <c r="B47" s="149" t="str">
        <f>VLOOKUP(A47,Lists!$B$2:$G$200,2,FALSE)</f>
        <v>HTI001</v>
      </c>
      <c r="C47" s="149" t="str">
        <f>VLOOKUP(B47,'INFORM Severity - hidden'!$C$5:$D$200,2,FALSE)</f>
        <v>Haiti</v>
      </c>
      <c r="D47" s="149" t="str">
        <f>VLOOKUP(A47,Lists!$B$2:$G$200,3,FALSE)</f>
        <v>HTI</v>
      </c>
      <c r="E47" s="150" t="str">
        <f>VLOOKUP(A47,Lists!$B$2:$G$200,5,FALSE)</f>
        <v>Violence,Socio-political,Other seasonal event</v>
      </c>
      <c r="F47" s="144">
        <f t="shared" si="5"/>
        <v>4.4000000000000004</v>
      </c>
      <c r="G47" s="145">
        <f t="shared" si="6"/>
        <v>5</v>
      </c>
      <c r="H47" s="145" t="str">
        <f t="shared" si="7"/>
        <v>Very High</v>
      </c>
      <c r="I47" s="146" t="str">
        <f>INDEX(Trends!$D$3:$D$404,MATCH(B47,Trends!$C$3:$C$404,0))</f>
        <v>Increasing</v>
      </c>
      <c r="J47" s="145" t="str">
        <f>VLOOKUP($B47,Reliability!$A$3:$I$300,9,FALSE)</f>
        <v>High</v>
      </c>
      <c r="K47" s="147">
        <f t="shared" si="8"/>
        <v>4.0999999999999996</v>
      </c>
      <c r="L47" s="147">
        <f>VLOOKUP($B47,'Impact of the crisis'!$C$6:$N$300,12,FALSE)</f>
        <v>4</v>
      </c>
      <c r="M47" s="147">
        <f>VLOOKUP($B47,'Impact of the crisis'!$C$6:$AB$300,26,FALSE)</f>
        <v>4.2</v>
      </c>
      <c r="N47" s="147">
        <f>VLOOKUP($B47,'Conditions of people affected'!$C$6:$R$300,16,FALSE)</f>
        <v>4.8</v>
      </c>
      <c r="O47" s="147">
        <f>VLOOKUP($B47,'Conditions of people affected'!$C$6:$R$300,9,FALSE)</f>
        <v>4.5999999999999996</v>
      </c>
      <c r="P47" s="147">
        <f>VLOOKUP($B47,'Conditions of people affected'!$C$6:$R$300,15,FALSE)</f>
        <v>5</v>
      </c>
      <c r="Q47" s="147">
        <f t="shared" si="9"/>
        <v>3.8</v>
      </c>
      <c r="R47" s="147">
        <f>VLOOKUP($B47,'Complexity of the crisis'!$C$6:$AN$300,22,FALSE)</f>
        <v>3.5</v>
      </c>
      <c r="S47" s="147">
        <f>VLOOKUP($B47,'Complexity of the crisis'!$C$6:$AN$300,38,FALSE)</f>
        <v>4</v>
      </c>
      <c r="T47" s="151" t="str">
        <f>VLOOKUP(B47,Lists!$C$3:$E$300,3,FALSE)</f>
        <v>Americas</v>
      </c>
      <c r="U47" s="152">
        <f>VLOOKUP(B47,'INFORM Severity - hidden'!$C$5:$V$300,20,FALSE)</f>
        <v>45707</v>
      </c>
    </row>
    <row r="48" spans="1:21" x14ac:dyDescent="0.35">
      <c r="A48" s="148" t="str">
        <f t="array" ref="A48">IFERROR(INDEX(Lists!$B$2:$B$200,SMALL(IF(Lists!$I$2:$I$200="Individual",ROW(Lists!$B$2:$B$200)),ROW(44:44))-1,1),"")</f>
        <v>Displacement from Russia-Ukraine conflict in Hungary</v>
      </c>
      <c r="B48" s="149" t="str">
        <f>VLOOKUP(A48,Lists!$B$2:$G$200,2,FALSE)</f>
        <v>HUN002</v>
      </c>
      <c r="C48" s="149" t="str">
        <f>VLOOKUP(B48,'INFORM Severity - hidden'!$C$5:$D$200,2,FALSE)</f>
        <v>Hungary</v>
      </c>
      <c r="D48" s="149" t="str">
        <f>VLOOKUP(A48,Lists!$B$2:$G$200,3,FALSE)</f>
        <v>HUN</v>
      </c>
      <c r="E48" s="150" t="str">
        <f>VLOOKUP(A48,Lists!$B$2:$G$200,5,FALSE)</f>
        <v>Displacement</v>
      </c>
      <c r="F48" s="144">
        <f t="shared" si="5"/>
        <v>1.5</v>
      </c>
      <c r="G48" s="145">
        <f t="shared" si="6"/>
        <v>2</v>
      </c>
      <c r="H48" s="145" t="str">
        <f t="shared" si="7"/>
        <v>Low</v>
      </c>
      <c r="I48" s="146" t="str">
        <f>INDEX(Trends!$D$3:$D$404,MATCH(B48,Trends!$C$3:$C$404,0))</f>
        <v>Stable</v>
      </c>
      <c r="J48" s="145" t="str">
        <f>VLOOKUP($B48,Reliability!$A$3:$I$300,9,FALSE)</f>
        <v>Very High</v>
      </c>
      <c r="K48" s="147">
        <f t="shared" si="8"/>
        <v>2.6</v>
      </c>
      <c r="L48" s="147">
        <f>VLOOKUP($B48,'Impact of the crisis'!$C$6:$N$300,12,FALSE)</f>
        <v>4.2</v>
      </c>
      <c r="M48" s="147">
        <f>VLOOKUP($B48,'Impact of the crisis'!$C$6:$AB$300,26,FALSE)</f>
        <v>1.4</v>
      </c>
      <c r="N48" s="147">
        <f>VLOOKUP($B48,'Conditions of people affected'!$C$6:$R$300,16,FALSE)</f>
        <v>1.1499999999999999</v>
      </c>
      <c r="O48" s="147">
        <f>VLOOKUP($B48,'Conditions of people affected'!$C$6:$R$300,9,FALSE)</f>
        <v>1.3</v>
      </c>
      <c r="P48" s="147">
        <f>VLOOKUP($B48,'Conditions of people affected'!$C$6:$R$300,15,FALSE)</f>
        <v>1</v>
      </c>
      <c r="Q48" s="147">
        <f t="shared" si="9"/>
        <v>1.1000000000000001</v>
      </c>
      <c r="R48" s="147">
        <f>VLOOKUP($B48,'Complexity of the crisis'!$C$6:$AN$300,22,FALSE)</f>
        <v>1.2</v>
      </c>
      <c r="S48" s="147">
        <f>VLOOKUP($B48,'Complexity of the crisis'!$C$6:$AN$300,38,FALSE)</f>
        <v>1</v>
      </c>
      <c r="T48" s="151" t="str">
        <f>VLOOKUP(B48,Lists!$C$3:$E$300,3,FALSE)</f>
        <v>Europe</v>
      </c>
      <c r="U48" s="152">
        <f>VLOOKUP(B48,'INFORM Severity - hidden'!$C$5:$V$300,20,FALSE)</f>
        <v>45716</v>
      </c>
    </row>
    <row r="49" spans="1:21" x14ac:dyDescent="0.35">
      <c r="A49" s="148" t="str">
        <f t="array" ref="A49">IFERROR(INDEX(Lists!$B$2:$B$200,SMALL(IF(Lists!$I$2:$I$200="Individual",ROW(Lists!$B$2:$B$200)),ROW(45:45))-1,1),"")</f>
        <v>Papua Conflict</v>
      </c>
      <c r="B49" s="149" t="str">
        <f>VLOOKUP(A49,Lists!$B$2:$G$200,2,FALSE)</f>
        <v>IDN002</v>
      </c>
      <c r="C49" s="149" t="str">
        <f>VLOOKUP(B49,'INFORM Severity - hidden'!$C$5:$D$200,2,FALSE)</f>
        <v>Indonesia</v>
      </c>
      <c r="D49" s="149" t="str">
        <f>VLOOKUP(A49,Lists!$B$2:$G$200,3,FALSE)</f>
        <v>IDN</v>
      </c>
      <c r="E49" s="150" t="str">
        <f>VLOOKUP(A49,Lists!$B$2:$G$200,5,FALSE)</f>
        <v>Socio-political,Violence,Conflict</v>
      </c>
      <c r="F49" s="144">
        <f t="shared" si="5"/>
        <v>2.5</v>
      </c>
      <c r="G49" s="145">
        <f t="shared" si="6"/>
        <v>3</v>
      </c>
      <c r="H49" s="145" t="str">
        <f t="shared" si="7"/>
        <v>Medium</v>
      </c>
      <c r="I49" s="146" t="str">
        <f>INDEX(Trends!$D$3:$D$404,MATCH(B49,Trends!$C$3:$C$404,0))</f>
        <v>Stable</v>
      </c>
      <c r="J49" s="145" t="str">
        <f>VLOOKUP($B49,Reliability!$A$3:$I$300,9,FALSE)</f>
        <v>Very High</v>
      </c>
      <c r="K49" s="147">
        <f t="shared" si="8"/>
        <v>2.9</v>
      </c>
      <c r="L49" s="147">
        <f>VLOOKUP($B49,'Impact of the crisis'!$C$6:$N$300,12,FALSE)</f>
        <v>2.1</v>
      </c>
      <c r="M49" s="147">
        <f>VLOOKUP($B49,'Impact of the crisis'!$C$6:$AB$300,26,FALSE)</f>
        <v>3.3</v>
      </c>
      <c r="N49" s="147">
        <f>VLOOKUP($B49,'Conditions of people affected'!$C$6:$R$300,16,FALSE)</f>
        <v>1.85</v>
      </c>
      <c r="O49" s="147">
        <f>VLOOKUP($B49,'Conditions of people affected'!$C$6:$R$300,9,FALSE)</f>
        <v>1.7</v>
      </c>
      <c r="P49" s="147">
        <f>VLOOKUP($B49,'Conditions of people affected'!$C$6:$R$300,15,FALSE)</f>
        <v>2</v>
      </c>
      <c r="Q49" s="147">
        <f t="shared" si="9"/>
        <v>3.1</v>
      </c>
      <c r="R49" s="147">
        <f>VLOOKUP($B49,'Complexity of the crisis'!$C$6:$AN$300,22,FALSE)</f>
        <v>2.6</v>
      </c>
      <c r="S49" s="147">
        <f>VLOOKUP($B49,'Complexity of the crisis'!$C$6:$AN$300,38,FALSE)</f>
        <v>3.5</v>
      </c>
      <c r="T49" s="151" t="str">
        <f>VLOOKUP(B49,Lists!$C$3:$E$300,3,FALSE)</f>
        <v>Asia</v>
      </c>
      <c r="U49" s="152">
        <f>VLOOKUP(B49,'INFORM Severity - hidden'!$C$5:$V$300,20,FALSE)</f>
        <v>45713</v>
      </c>
    </row>
    <row r="50" spans="1:21" x14ac:dyDescent="0.35">
      <c r="A50" s="148" t="str">
        <f t="array" ref="A50">IFERROR(INDEX(Lists!$B$2:$B$200,SMALL(IF(Lists!$I$2:$I$200="Individual",ROW(Lists!$B$2:$B$200)),ROW(46:46))-1,1),"")</f>
        <v>2024 Monsoon Floods in India</v>
      </c>
      <c r="B50" s="149" t="str">
        <f>VLOOKUP(A50,Lists!$B$2:$G$200,2,FALSE)</f>
        <v>IND006</v>
      </c>
      <c r="C50" s="149" t="str">
        <f>VLOOKUP(B50,'INFORM Severity - hidden'!$C$5:$D$200,2,FALSE)</f>
        <v>India</v>
      </c>
      <c r="D50" s="149" t="str">
        <f>VLOOKUP(A50,Lists!$B$2:$G$200,3,FALSE)</f>
        <v>IND</v>
      </c>
      <c r="E50" s="150" t="str">
        <f>VLOOKUP(A50,Lists!$B$2:$G$200,5,FALSE)</f>
        <v>Floods</v>
      </c>
      <c r="F50" s="144">
        <f t="shared" si="5"/>
        <v>2.2000000000000002</v>
      </c>
      <c r="G50" s="145">
        <f t="shared" si="6"/>
        <v>3</v>
      </c>
      <c r="H50" s="145" t="str">
        <f t="shared" si="7"/>
        <v>Medium</v>
      </c>
      <c r="I50" s="146" t="str">
        <f>INDEX(Trends!$D$3:$D$404,MATCH(B50,Trends!$C$3:$C$404,0))</f>
        <v>Stable</v>
      </c>
      <c r="J50" s="145" t="str">
        <f>VLOOKUP($B50,Reliability!$A$3:$I$300,9,FALSE)</f>
        <v>Very High</v>
      </c>
      <c r="K50" s="147">
        <f t="shared" si="8"/>
        <v>2.2999999999999998</v>
      </c>
      <c r="L50" s="147">
        <f>VLOOKUP($B50,'Impact of the crisis'!$C$6:$N$300,12,FALSE)</f>
        <v>1.7</v>
      </c>
      <c r="M50" s="147">
        <f>VLOOKUP($B50,'Impact of the crisis'!$C$6:$AB$300,26,FALSE)</f>
        <v>2.5</v>
      </c>
      <c r="N50" s="147">
        <f>VLOOKUP($B50,'Conditions of people affected'!$C$6:$R$300,16,FALSE)</f>
        <v>1.75</v>
      </c>
      <c r="O50" s="147">
        <f>VLOOKUP($B50,'Conditions of people affected'!$C$6:$R$300,9,FALSE)</f>
        <v>1.5</v>
      </c>
      <c r="P50" s="147">
        <f>VLOOKUP($B50,'Conditions of people affected'!$C$6:$R$300,15,FALSE)</f>
        <v>2</v>
      </c>
      <c r="Q50" s="147">
        <f t="shared" si="9"/>
        <v>2.9</v>
      </c>
      <c r="R50" s="147">
        <f>VLOOKUP($B50,'Complexity of the crisis'!$C$6:$AN$300,22,FALSE)</f>
        <v>2.7</v>
      </c>
      <c r="S50" s="147">
        <f>VLOOKUP($B50,'Complexity of the crisis'!$C$6:$AN$300,38,FALSE)</f>
        <v>3</v>
      </c>
      <c r="T50" s="151" t="str">
        <f>VLOOKUP(B50,Lists!$C$3:$E$300,3,FALSE)</f>
        <v>Asia</v>
      </c>
      <c r="U50" s="152">
        <f>VLOOKUP(B50,'INFORM Severity - hidden'!$C$5:$V$300,20,FALSE)</f>
        <v>45707</v>
      </c>
    </row>
    <row r="51" spans="1:21" x14ac:dyDescent="0.35">
      <c r="A51" s="148" t="str">
        <f t="array" ref="A51">IFERROR(INDEX(Lists!$B$2:$B$200,SMALL(IF(Lists!$I$2:$I$200="Individual",ROW(Lists!$B$2:$B$200)),ROW(47:47))-1,1),"")</f>
        <v>Afghan Refugees in Iran</v>
      </c>
      <c r="B51" s="149" t="str">
        <f>VLOOKUP(A51,Lists!$B$2:$G$200,2,FALSE)</f>
        <v>IRN004</v>
      </c>
      <c r="C51" s="149" t="str">
        <f>VLOOKUP(B51,'INFORM Severity - hidden'!$C$5:$D$200,2,FALSE)</f>
        <v>Iran</v>
      </c>
      <c r="D51" s="149" t="str">
        <f>VLOOKUP(A51,Lists!$B$2:$G$200,3,FALSE)</f>
        <v>IRN</v>
      </c>
      <c r="E51" s="150" t="str">
        <f>VLOOKUP(A51,Lists!$B$2:$G$200,5,FALSE)</f>
        <v>Displacement</v>
      </c>
      <c r="F51" s="144">
        <f t="shared" si="5"/>
        <v>3.8</v>
      </c>
      <c r="G51" s="145">
        <f t="shared" si="6"/>
        <v>4</v>
      </c>
      <c r="H51" s="145" t="str">
        <f t="shared" si="7"/>
        <v>High</v>
      </c>
      <c r="I51" s="146" t="str">
        <f>INDEX(Trends!$D$3:$D$404,MATCH(B51,Trends!$C$3:$C$404,0))</f>
        <v>Increasing</v>
      </c>
      <c r="J51" s="145" t="str">
        <f>VLOOKUP($B51,Reliability!$A$3:$I$300,9,FALSE)</f>
        <v>High</v>
      </c>
      <c r="K51" s="147">
        <f t="shared" si="8"/>
        <v>3.6</v>
      </c>
      <c r="L51" s="147">
        <f>VLOOKUP($B51,'Impact of the crisis'!$C$6:$N$300,12,FALSE)</f>
        <v>2.7</v>
      </c>
      <c r="M51" s="147">
        <f>VLOOKUP($B51,'Impact of the crisis'!$C$6:$AB$300,26,FALSE)</f>
        <v>4</v>
      </c>
      <c r="N51" s="147">
        <f>VLOOKUP($B51,'Conditions of people affected'!$C$6:$R$300,16,FALSE)</f>
        <v>4.3</v>
      </c>
      <c r="O51" s="147">
        <f>VLOOKUP($B51,'Conditions of people affected'!$C$6:$R$300,9,FALSE)</f>
        <v>4.5999999999999996</v>
      </c>
      <c r="P51" s="147">
        <f>VLOOKUP($B51,'Conditions of people affected'!$C$6:$R$300,15,FALSE)</f>
        <v>4</v>
      </c>
      <c r="Q51" s="147">
        <f t="shared" si="9"/>
        <v>3.2</v>
      </c>
      <c r="R51" s="147">
        <f>VLOOKUP($B51,'Complexity of the crisis'!$C$6:$AN$300,22,FALSE)</f>
        <v>3.3</v>
      </c>
      <c r="S51" s="147">
        <f>VLOOKUP($B51,'Complexity of the crisis'!$C$6:$AN$300,38,FALSE)</f>
        <v>3</v>
      </c>
      <c r="T51" s="151" t="str">
        <f>VLOOKUP(B51,Lists!$C$3:$E$300,3,FALSE)</f>
        <v>Middle east</v>
      </c>
      <c r="U51" s="152">
        <f>VLOOKUP(B51,'INFORM Severity - hidden'!$C$5:$V$300,20,FALSE)</f>
        <v>45713</v>
      </c>
    </row>
    <row r="52" spans="1:21" x14ac:dyDescent="0.35">
      <c r="A52" s="148" t="str">
        <f t="array" ref="A52">IFERROR(INDEX(Lists!$B$2:$B$200,SMALL(IF(Lists!$I$2:$I$200="Individual",ROW(Lists!$B$2:$B$200)),ROW(48:48))-1,1),"")</f>
        <v>Conflict  in Iraq</v>
      </c>
      <c r="B52" s="149" t="str">
        <f>VLOOKUP(A52,Lists!$B$2:$G$200,2,FALSE)</f>
        <v>IRQ002</v>
      </c>
      <c r="C52" s="149" t="str">
        <f>VLOOKUP(B52,'INFORM Severity - hidden'!$C$5:$D$200,2,FALSE)</f>
        <v>Iraq</v>
      </c>
      <c r="D52" s="149" t="str">
        <f>VLOOKUP(A52,Lists!$B$2:$G$200,3,FALSE)</f>
        <v>IRQ</v>
      </c>
      <c r="E52" s="150" t="str">
        <f>VLOOKUP(A52,Lists!$B$2:$G$200,5,FALSE)</f>
        <v>Conflict,Socio-political,Violence</v>
      </c>
      <c r="F52" s="144">
        <f t="shared" si="5"/>
        <v>2.7</v>
      </c>
      <c r="G52" s="145">
        <f t="shared" si="6"/>
        <v>3</v>
      </c>
      <c r="H52" s="145" t="str">
        <f t="shared" si="7"/>
        <v>Medium</v>
      </c>
      <c r="I52" s="146" t="str">
        <f>INDEX(Trends!$D$3:$D$404,MATCH(B52,Trends!$C$3:$C$404,0))</f>
        <v>Stable</v>
      </c>
      <c r="J52" s="145" t="str">
        <f>VLOOKUP($B52,Reliability!$A$3:$I$300,9,FALSE)</f>
        <v>Very High</v>
      </c>
      <c r="K52" s="147">
        <f t="shared" si="8"/>
        <v>4</v>
      </c>
      <c r="L52" s="147">
        <f>VLOOKUP($B52,'Impact of the crisis'!$C$6:$N$300,12,FALSE)</f>
        <v>4.7</v>
      </c>
      <c r="M52" s="147">
        <f>VLOOKUP($B52,'Impact of the crisis'!$C$6:$AB$300,26,FALSE)</f>
        <v>3.6</v>
      </c>
      <c r="N52" s="147">
        <f>VLOOKUP($B52,'Conditions of people affected'!$C$6:$R$300,16,FALSE)</f>
        <v>1.8</v>
      </c>
      <c r="O52" s="147">
        <f>VLOOKUP($B52,'Conditions of people affected'!$C$6:$R$300,9,FALSE)</f>
        <v>1.6</v>
      </c>
      <c r="P52" s="147">
        <f>VLOOKUP($B52,'Conditions of people affected'!$C$6:$R$300,15,FALSE)</f>
        <v>2</v>
      </c>
      <c r="Q52" s="147">
        <f t="shared" si="9"/>
        <v>2.8</v>
      </c>
      <c r="R52" s="147">
        <f>VLOOKUP($B52,'Complexity of the crisis'!$C$6:$AN$300,22,FALSE)</f>
        <v>3.1</v>
      </c>
      <c r="S52" s="147">
        <f>VLOOKUP($B52,'Complexity of the crisis'!$C$6:$AN$300,38,FALSE)</f>
        <v>2.5</v>
      </c>
      <c r="T52" s="151" t="str">
        <f>VLOOKUP(B52,Lists!$C$3:$E$300,3,FALSE)</f>
        <v>Middle east</v>
      </c>
      <c r="U52" s="152">
        <f>VLOOKUP(B52,'INFORM Severity - hidden'!$C$5:$V$300,20,FALSE)</f>
        <v>45713</v>
      </c>
    </row>
    <row r="53" spans="1:21" x14ac:dyDescent="0.35">
      <c r="A53" s="148" t="str">
        <f t="array" ref="A53">IFERROR(INDEX(Lists!$B$2:$B$200,SMALL(IF(Lists!$I$2:$I$200="Individual",ROW(Lists!$B$2:$B$200)),ROW(49:49))-1,1),"")</f>
        <v>Syrian and Palestinian refugees in iraq</v>
      </c>
      <c r="B53" s="149" t="str">
        <f>VLOOKUP(A53,Lists!$B$2:$G$200,2,FALSE)</f>
        <v>IRQ003</v>
      </c>
      <c r="C53" s="149" t="str">
        <f>VLOOKUP(B53,'INFORM Severity - hidden'!$C$5:$D$200,2,FALSE)</f>
        <v>Iraq</v>
      </c>
      <c r="D53" s="149" t="str">
        <f>VLOOKUP(A53,Lists!$B$2:$G$200,3,FALSE)</f>
        <v>IRQ</v>
      </c>
      <c r="E53" s="150" t="str">
        <f>VLOOKUP(A53,Lists!$B$2:$G$200,5,FALSE)</f>
        <v>Displacement</v>
      </c>
      <c r="F53" s="144">
        <f t="shared" si="5"/>
        <v>2.1</v>
      </c>
      <c r="G53" s="145">
        <f t="shared" si="6"/>
        <v>3</v>
      </c>
      <c r="H53" s="145" t="str">
        <f t="shared" si="7"/>
        <v>Medium</v>
      </c>
      <c r="I53" s="146" t="str">
        <f>INDEX(Trends!$D$3:$D$404,MATCH(B53,Trends!$C$3:$C$404,0))</f>
        <v>Stable</v>
      </c>
      <c r="J53" s="145" t="str">
        <f>VLOOKUP($B53,Reliability!$A$3:$I$300,9,FALSE)</f>
        <v>High</v>
      </c>
      <c r="K53" s="147">
        <f t="shared" si="8"/>
        <v>2.8</v>
      </c>
      <c r="L53" s="147">
        <f>VLOOKUP($B53,'Impact of the crisis'!$C$6:$N$300,12,FALSE)</f>
        <v>1.6</v>
      </c>
      <c r="M53" s="147">
        <f>VLOOKUP($B53,'Impact of the crisis'!$C$6:$AB$300,26,FALSE)</f>
        <v>3.3</v>
      </c>
      <c r="N53" s="147">
        <f>VLOOKUP($B53,'Conditions of people affected'!$C$6:$R$300,16,FALSE)</f>
        <v>1.45</v>
      </c>
      <c r="O53" s="147">
        <f>VLOOKUP($B53,'Conditions of people affected'!$C$6:$R$300,9,FALSE)</f>
        <v>0.9</v>
      </c>
      <c r="P53" s="147">
        <f>VLOOKUP($B53,'Conditions of people affected'!$C$6:$R$300,15,FALSE)</f>
        <v>2</v>
      </c>
      <c r="Q53" s="147">
        <f t="shared" si="9"/>
        <v>2.6</v>
      </c>
      <c r="R53" s="147">
        <f>VLOOKUP($B53,'Complexity of the crisis'!$C$6:$AN$300,22,FALSE)</f>
        <v>3.1</v>
      </c>
      <c r="S53" s="147">
        <f>VLOOKUP($B53,'Complexity of the crisis'!$C$6:$AN$300,38,FALSE)</f>
        <v>2</v>
      </c>
      <c r="T53" s="151" t="str">
        <f>VLOOKUP(B53,Lists!$C$3:$E$300,3,FALSE)</f>
        <v>Middle east</v>
      </c>
      <c r="U53" s="152">
        <f>VLOOKUP(B53,'INFORM Severity - hidden'!$C$5:$V$300,20,FALSE)</f>
        <v>45713</v>
      </c>
    </row>
    <row r="54" spans="1:21" x14ac:dyDescent="0.35">
      <c r="A54" s="148" t="str">
        <f t="array" ref="A54">IFERROR(INDEX(Lists!$B$2:$B$200,SMALL(IF(Lists!$I$2:$I$200="Individual",ROW(Lists!$B$2:$B$200)),ROW(50:50))-1,1),"")</f>
        <v>Mixed migration flows in Italy</v>
      </c>
      <c r="B54" s="149" t="str">
        <f>VLOOKUP(A54,Lists!$B$2:$G$200,2,FALSE)</f>
        <v>ITA002</v>
      </c>
      <c r="C54" s="149" t="str">
        <f>VLOOKUP(B54,'INFORM Severity - hidden'!$C$5:$D$200,2,FALSE)</f>
        <v>Italy</v>
      </c>
      <c r="D54" s="149" t="str">
        <f>VLOOKUP(A54,Lists!$B$2:$G$200,3,FALSE)</f>
        <v>ITA</v>
      </c>
      <c r="E54" s="150" t="str">
        <f>VLOOKUP(A54,Lists!$B$2:$G$200,5,FALSE)</f>
        <v>Displacement</v>
      </c>
      <c r="F54" s="144">
        <f t="shared" si="5"/>
        <v>1.7</v>
      </c>
      <c r="G54" s="145">
        <f t="shared" si="6"/>
        <v>2</v>
      </c>
      <c r="H54" s="145" t="str">
        <f t="shared" si="7"/>
        <v>Low</v>
      </c>
      <c r="I54" s="146" t="str">
        <f>INDEX(Trends!$D$3:$D$404,MATCH(B54,Trends!$C$3:$C$404,0))</f>
        <v>Decreasing</v>
      </c>
      <c r="J54" s="145" t="str">
        <f>VLOOKUP($B54,Reliability!$A$3:$I$300,9,FALSE)</f>
        <v>Very High</v>
      </c>
      <c r="K54" s="147">
        <f t="shared" si="8"/>
        <v>2.7</v>
      </c>
      <c r="L54" s="147">
        <f>VLOOKUP($B54,'Impact of the crisis'!$C$6:$N$300,12,FALSE)</f>
        <v>2.4</v>
      </c>
      <c r="M54" s="147">
        <f>VLOOKUP($B54,'Impact of the crisis'!$C$6:$AB$300,26,FALSE)</f>
        <v>2.8</v>
      </c>
      <c r="N54" s="147">
        <f>VLOOKUP($B54,'Conditions of people affected'!$C$6:$R$300,16,FALSE)</f>
        <v>1.2</v>
      </c>
      <c r="O54" s="147">
        <f>VLOOKUP($B54,'Conditions of people affected'!$C$6:$R$300,9,FALSE)</f>
        <v>1.4</v>
      </c>
      <c r="P54" s="147">
        <f>VLOOKUP($B54,'Conditions of people affected'!$C$6:$R$300,15,FALSE)</f>
        <v>1</v>
      </c>
      <c r="Q54" s="147">
        <f t="shared" si="9"/>
        <v>1.5</v>
      </c>
      <c r="R54" s="147">
        <f>VLOOKUP($B54,'Complexity of the crisis'!$C$6:$AN$300,22,FALSE)</f>
        <v>1.5</v>
      </c>
      <c r="S54" s="147">
        <f>VLOOKUP($B54,'Complexity of the crisis'!$C$6:$AN$300,38,FALSE)</f>
        <v>1.5</v>
      </c>
      <c r="T54" s="151" t="str">
        <f>VLOOKUP(B54,Lists!$C$3:$E$300,3,FALSE)</f>
        <v>Europe</v>
      </c>
      <c r="U54" s="152">
        <f>VLOOKUP(B54,'INFORM Severity - hidden'!$C$5:$V$300,20,FALSE)</f>
        <v>45705</v>
      </c>
    </row>
    <row r="55" spans="1:21" x14ac:dyDescent="0.35">
      <c r="A55" s="148" t="str">
        <f t="array" ref="A55">IFERROR(INDEX(Lists!$B$2:$B$200,SMALL(IF(Lists!$I$2:$I$200="Individual",ROW(Lists!$B$2:$B$200)),ROW(51:51))-1,1),"")</f>
        <v>Syrian refugees in Jordan</v>
      </c>
      <c r="B55" s="149" t="str">
        <f>VLOOKUP(A55,Lists!$B$2:$G$200,2,FALSE)</f>
        <v>JOR002</v>
      </c>
      <c r="C55" s="149" t="str">
        <f>VLOOKUP(B55,'INFORM Severity - hidden'!$C$5:$D$200,2,FALSE)</f>
        <v>Jordan</v>
      </c>
      <c r="D55" s="149" t="str">
        <f>VLOOKUP(A55,Lists!$B$2:$G$200,3,FALSE)</f>
        <v>JOR</v>
      </c>
      <c r="E55" s="150" t="str">
        <f>VLOOKUP(A55,Lists!$B$2:$G$200,5,FALSE)</f>
        <v>Displacement</v>
      </c>
      <c r="F55" s="144">
        <f t="shared" si="5"/>
        <v>2.8</v>
      </c>
      <c r="G55" s="145">
        <f t="shared" si="6"/>
        <v>3</v>
      </c>
      <c r="H55" s="145" t="str">
        <f t="shared" si="7"/>
        <v>Medium</v>
      </c>
      <c r="I55" s="146" t="str">
        <f>INDEX(Trends!$D$3:$D$404,MATCH(B55,Trends!$C$3:$C$404,0))</f>
        <v>Stable</v>
      </c>
      <c r="J55" s="145" t="str">
        <f>VLOOKUP($B55,Reliability!$A$3:$I$300,9,FALSE)</f>
        <v>High</v>
      </c>
      <c r="K55" s="147">
        <f t="shared" si="8"/>
        <v>2.7</v>
      </c>
      <c r="L55" s="147">
        <f>VLOOKUP($B55,'Impact of the crisis'!$C$6:$N$300,12,FALSE)</f>
        <v>3</v>
      </c>
      <c r="M55" s="147">
        <f>VLOOKUP($B55,'Impact of the crisis'!$C$6:$AB$300,26,FALSE)</f>
        <v>2.6</v>
      </c>
      <c r="N55" s="147">
        <f>VLOOKUP($B55,'Conditions of people affected'!$C$6:$R$300,16,FALSE)</f>
        <v>3.25</v>
      </c>
      <c r="O55" s="147">
        <f>VLOOKUP($B55,'Conditions of people affected'!$C$6:$R$300,9,FALSE)</f>
        <v>3.5</v>
      </c>
      <c r="P55" s="147">
        <f>VLOOKUP($B55,'Conditions of people affected'!$C$6:$R$300,15,FALSE)</f>
        <v>3</v>
      </c>
      <c r="Q55" s="147">
        <f t="shared" si="9"/>
        <v>2</v>
      </c>
      <c r="R55" s="147">
        <f>VLOOKUP($B55,'Complexity of the crisis'!$C$6:$AN$300,22,FALSE)</f>
        <v>2.5</v>
      </c>
      <c r="S55" s="147">
        <f>VLOOKUP($B55,'Complexity of the crisis'!$C$6:$AN$300,38,FALSE)</f>
        <v>1.5</v>
      </c>
      <c r="T55" s="151" t="str">
        <f>VLOOKUP(B55,Lists!$C$3:$E$300,3,FALSE)</f>
        <v>Middle east</v>
      </c>
      <c r="U55" s="152">
        <f>VLOOKUP(B55,'INFORM Severity - hidden'!$C$5:$V$300,20,FALSE)</f>
        <v>45713</v>
      </c>
    </row>
    <row r="56" spans="1:21" x14ac:dyDescent="0.35">
      <c r="A56" s="148" t="str">
        <f t="array" ref="A56">IFERROR(INDEX(Lists!$B$2:$B$200,SMALL(IF(Lists!$I$2:$I$200="Individual",ROW(Lists!$B$2:$B$200)),ROW(52:52))-1,1),"")</f>
        <v>Refugee situation in Kenya</v>
      </c>
      <c r="B56" s="149" t="str">
        <f>VLOOKUP(A56,Lists!$B$2:$G$200,2,FALSE)</f>
        <v>KEN002</v>
      </c>
      <c r="C56" s="149" t="str">
        <f>VLOOKUP(B56,'INFORM Severity - hidden'!$C$5:$D$200,2,FALSE)</f>
        <v>Kenya</v>
      </c>
      <c r="D56" s="149" t="str">
        <f>VLOOKUP(A56,Lists!$B$2:$G$200,3,FALSE)</f>
        <v>KEN</v>
      </c>
      <c r="E56" s="150" t="str">
        <f>VLOOKUP(A56,Lists!$B$2:$G$200,5,FALSE)</f>
        <v>Displacement</v>
      </c>
      <c r="F56" s="144">
        <f t="shared" si="5"/>
        <v>2.8</v>
      </c>
      <c r="G56" s="145">
        <f t="shared" si="6"/>
        <v>3</v>
      </c>
      <c r="H56" s="145" t="str">
        <f t="shared" si="7"/>
        <v>Medium</v>
      </c>
      <c r="I56" s="146" t="str">
        <f>INDEX(Trends!$D$3:$D$404,MATCH(B56,Trends!$C$3:$C$404,0))</f>
        <v>Decreasing</v>
      </c>
      <c r="J56" s="145" t="str">
        <f>VLOOKUP($B56,Reliability!$A$3:$I$300,9,FALSE)</f>
        <v>High</v>
      </c>
      <c r="K56" s="147">
        <f t="shared" si="8"/>
        <v>2.2999999999999998</v>
      </c>
      <c r="L56" s="147">
        <f>VLOOKUP($B56,'Impact of the crisis'!$C$6:$N$300,12,FALSE)</f>
        <v>0.9</v>
      </c>
      <c r="M56" s="147">
        <f>VLOOKUP($B56,'Impact of the crisis'!$C$6:$AB$300,26,FALSE)</f>
        <v>2.9</v>
      </c>
      <c r="N56" s="147">
        <f>VLOOKUP($B56,'Conditions of people affected'!$C$6:$R$300,16,FALSE)</f>
        <v>3.15</v>
      </c>
      <c r="O56" s="147">
        <f>VLOOKUP($B56,'Conditions of people affected'!$C$6:$R$300,9,FALSE)</f>
        <v>3.3</v>
      </c>
      <c r="P56" s="147">
        <f>VLOOKUP($B56,'Conditions of people affected'!$C$6:$R$300,15,FALSE)</f>
        <v>3</v>
      </c>
      <c r="Q56" s="147">
        <f t="shared" si="9"/>
        <v>2.7</v>
      </c>
      <c r="R56" s="147">
        <f>VLOOKUP($B56,'Complexity of the crisis'!$C$6:$AN$300,22,FALSE)</f>
        <v>3.3</v>
      </c>
      <c r="S56" s="147">
        <f>VLOOKUP($B56,'Complexity of the crisis'!$C$6:$AN$300,38,FALSE)</f>
        <v>2</v>
      </c>
      <c r="T56" s="151" t="str">
        <f>VLOOKUP(B56,Lists!$C$3:$E$300,3,FALSE)</f>
        <v>Africa</v>
      </c>
      <c r="U56" s="152">
        <f>VLOOKUP(B56,'INFORM Severity - hidden'!$C$5:$V$300,20,FALSE)</f>
        <v>45713</v>
      </c>
    </row>
    <row r="57" spans="1:21" x14ac:dyDescent="0.35">
      <c r="A57" s="148" t="str">
        <f t="array" ref="A57">IFERROR(INDEX(Lists!$B$2:$B$200,SMALL(IF(Lists!$I$2:$I$200="Individual",ROW(Lists!$B$2:$B$200)),ROW(53:53))-1,1),"")</f>
        <v>Drought in Kenya</v>
      </c>
      <c r="B57" s="149" t="str">
        <f>VLOOKUP(A57,Lists!$B$2:$G$200,2,FALSE)</f>
        <v>KEN003</v>
      </c>
      <c r="C57" s="149" t="str">
        <f>VLOOKUP(B57,'INFORM Severity - hidden'!$C$5:$D$200,2,FALSE)</f>
        <v>Kenya</v>
      </c>
      <c r="D57" s="149" t="str">
        <f>VLOOKUP(A57,Lists!$B$2:$G$200,3,FALSE)</f>
        <v>KEN</v>
      </c>
      <c r="E57" s="150" t="str">
        <f>VLOOKUP(A57,Lists!$B$2:$G$200,5,FALSE)</f>
        <v>Drought</v>
      </c>
      <c r="F57" s="144">
        <f t="shared" si="5"/>
        <v>3.4</v>
      </c>
      <c r="G57" s="145">
        <f t="shared" si="6"/>
        <v>4</v>
      </c>
      <c r="H57" s="145" t="str">
        <f t="shared" si="7"/>
        <v>High</v>
      </c>
      <c r="I57" s="146" t="str">
        <f>INDEX(Trends!$D$3:$D$404,MATCH(B57,Trends!$C$3:$C$404,0))</f>
        <v>Increasing</v>
      </c>
      <c r="J57" s="145" t="str">
        <f>VLOOKUP($B57,Reliability!$A$3:$I$300,9,FALSE)</f>
        <v>High</v>
      </c>
      <c r="K57" s="147">
        <f t="shared" si="8"/>
        <v>3.9</v>
      </c>
      <c r="L57" s="147">
        <f>VLOOKUP($B57,'Impact of the crisis'!$C$6:$N$300,12,FALSE)</f>
        <v>4.3</v>
      </c>
      <c r="M57" s="147">
        <f>VLOOKUP($B57,'Impact of the crisis'!$C$6:$AB$300,26,FALSE)</f>
        <v>3.6</v>
      </c>
      <c r="N57" s="147">
        <f>VLOOKUP($B57,'Conditions of people affected'!$C$6:$R$300,16,FALSE)</f>
        <v>3.35</v>
      </c>
      <c r="O57" s="147">
        <f>VLOOKUP($B57,'Conditions of people affected'!$C$6:$R$300,9,FALSE)</f>
        <v>3.7</v>
      </c>
      <c r="P57" s="147">
        <f>VLOOKUP($B57,'Conditions of people affected'!$C$6:$R$300,15,FALSE)</f>
        <v>3</v>
      </c>
      <c r="Q57" s="147">
        <f t="shared" si="9"/>
        <v>2.9</v>
      </c>
      <c r="R57" s="147">
        <f>VLOOKUP($B57,'Complexity of the crisis'!$C$6:$AN$300,22,FALSE)</f>
        <v>3.3</v>
      </c>
      <c r="S57" s="147">
        <f>VLOOKUP($B57,'Complexity of the crisis'!$C$6:$AN$300,38,FALSE)</f>
        <v>2.5</v>
      </c>
      <c r="T57" s="151" t="str">
        <f>VLOOKUP(B57,Lists!$C$3:$E$300,3,FALSE)</f>
        <v>Africa</v>
      </c>
      <c r="U57" s="152">
        <f>VLOOKUP(B57,'INFORM Severity - hidden'!$C$5:$V$300,20,FALSE)</f>
        <v>45713</v>
      </c>
    </row>
    <row r="58" spans="1:21" x14ac:dyDescent="0.35">
      <c r="A58" s="148" t="str">
        <f t="array" ref="A58">IFERROR(INDEX(Lists!$B$2:$B$200,SMALL(IF(Lists!$I$2:$I$200="Individual",ROW(Lists!$B$2:$B$200)),ROW(54:54))-1,1),"")</f>
        <v>Syrian refugees in Lebanon</v>
      </c>
      <c r="B58" s="149" t="str">
        <f>VLOOKUP(A58,Lists!$B$2:$G$200,2,FALSE)</f>
        <v>LBN002</v>
      </c>
      <c r="C58" s="149" t="str">
        <f>VLOOKUP(B58,'INFORM Severity - hidden'!$C$5:$D$200,2,FALSE)</f>
        <v>Lebanon</v>
      </c>
      <c r="D58" s="149" t="str">
        <f>VLOOKUP(A58,Lists!$B$2:$G$200,3,FALSE)</f>
        <v>LBN</v>
      </c>
      <c r="E58" s="150" t="str">
        <f>VLOOKUP(A58,Lists!$B$2:$G$200,5,FALSE)</f>
        <v>Displacement</v>
      </c>
      <c r="F58" s="144">
        <f t="shared" si="5"/>
        <v>3.3</v>
      </c>
      <c r="G58" s="145">
        <f t="shared" si="6"/>
        <v>4</v>
      </c>
      <c r="H58" s="145" t="str">
        <f t="shared" si="7"/>
        <v>High</v>
      </c>
      <c r="I58" s="146" t="str">
        <f>INDEX(Trends!$D$3:$D$404,MATCH(B58,Trends!$C$3:$C$404,0))</f>
        <v>Stable</v>
      </c>
      <c r="J58" s="145" t="str">
        <f>VLOOKUP($B58,Reliability!$A$3:$I$300,9,FALSE)</f>
        <v>Very High</v>
      </c>
      <c r="K58" s="147">
        <f t="shared" si="8"/>
        <v>3.6</v>
      </c>
      <c r="L58" s="147">
        <f>VLOOKUP($B58,'Impact of the crisis'!$C$6:$N$300,12,FALSE)</f>
        <v>3.6</v>
      </c>
      <c r="M58" s="147">
        <f>VLOOKUP($B58,'Impact of the crisis'!$C$6:$AB$300,26,FALSE)</f>
        <v>3.6</v>
      </c>
      <c r="N58" s="147">
        <f>VLOOKUP($B58,'Conditions of people affected'!$C$6:$R$300,16,FALSE)</f>
        <v>3.25</v>
      </c>
      <c r="O58" s="147">
        <f>VLOOKUP($B58,'Conditions of people affected'!$C$6:$R$300,9,FALSE)</f>
        <v>3.5</v>
      </c>
      <c r="P58" s="147">
        <f>VLOOKUP($B58,'Conditions of people affected'!$C$6:$R$300,15,FALSE)</f>
        <v>3</v>
      </c>
      <c r="Q58" s="147">
        <f t="shared" si="9"/>
        <v>3.1</v>
      </c>
      <c r="R58" s="147">
        <f>VLOOKUP($B58,'Complexity of the crisis'!$C$6:$AN$300,22,FALSE)</f>
        <v>3.2</v>
      </c>
      <c r="S58" s="147">
        <f>VLOOKUP($B58,'Complexity of the crisis'!$C$6:$AN$300,38,FALSE)</f>
        <v>3</v>
      </c>
      <c r="T58" s="151" t="str">
        <f>VLOOKUP(B58,Lists!$C$3:$E$300,3,FALSE)</f>
        <v>Middle east</v>
      </c>
      <c r="U58" s="152">
        <f>VLOOKUP(B58,'INFORM Severity - hidden'!$C$5:$V$300,20,FALSE)</f>
        <v>45713</v>
      </c>
    </row>
    <row r="59" spans="1:21" x14ac:dyDescent="0.35">
      <c r="A59" s="148" t="str">
        <f t="array" ref="A59">IFERROR(INDEX(Lists!$B$2:$B$200,SMALL(IF(Lists!$I$2:$I$200="Individual",ROW(Lists!$B$2:$B$200)),ROW(55:55))-1,1),"")</f>
        <v>Complex crisis in Lebanon</v>
      </c>
      <c r="B59" s="149" t="str">
        <f>VLOOKUP(A59,Lists!$B$2:$G$200,2,FALSE)</f>
        <v>LBN006</v>
      </c>
      <c r="C59" s="149" t="str">
        <f>VLOOKUP(B59,'INFORM Severity - hidden'!$C$5:$D$200,2,FALSE)</f>
        <v>Lebanon</v>
      </c>
      <c r="D59" s="149" t="str">
        <f>VLOOKUP(A59,Lists!$B$2:$G$200,3,FALSE)</f>
        <v>LBN</v>
      </c>
      <c r="E59" s="150" t="str">
        <f>VLOOKUP(A59,Lists!$B$2:$G$200,5,FALSE)</f>
        <v>Socio-political,Violence,Displacement</v>
      </c>
      <c r="F59" s="144">
        <f t="shared" si="5"/>
        <v>4.2</v>
      </c>
      <c r="G59" s="145">
        <f t="shared" si="6"/>
        <v>5</v>
      </c>
      <c r="H59" s="145" t="str">
        <f t="shared" si="7"/>
        <v>Very High</v>
      </c>
      <c r="I59" s="146" t="str">
        <f>INDEX(Trends!$D$3:$D$404,MATCH(B59,Trends!$C$3:$C$404,0))</f>
        <v>Increasing</v>
      </c>
      <c r="J59" s="145" t="str">
        <f>VLOOKUP($B59,Reliability!$A$3:$I$300,9,FALSE)</f>
        <v>Very High</v>
      </c>
      <c r="K59" s="147">
        <f t="shared" si="8"/>
        <v>4.4000000000000004</v>
      </c>
      <c r="L59" s="147">
        <f>VLOOKUP($B59,'Impact of the crisis'!$C$6:$N$300,12,FALSE)</f>
        <v>3.6</v>
      </c>
      <c r="M59" s="147">
        <f>VLOOKUP($B59,'Impact of the crisis'!$C$6:$AB$300,26,FALSE)</f>
        <v>4.7</v>
      </c>
      <c r="N59" s="147">
        <f>VLOOKUP($B59,'Conditions of people affected'!$C$6:$R$300,16,FALSE)</f>
        <v>4.2</v>
      </c>
      <c r="O59" s="147">
        <f>VLOOKUP($B59,'Conditions of people affected'!$C$6:$R$300,9,FALSE)</f>
        <v>4.4000000000000004</v>
      </c>
      <c r="P59" s="147">
        <f>VLOOKUP($B59,'Conditions of people affected'!$C$6:$R$300,15,FALSE)</f>
        <v>4</v>
      </c>
      <c r="Q59" s="147">
        <f t="shared" si="9"/>
        <v>3.9</v>
      </c>
      <c r="R59" s="147">
        <f>VLOOKUP($B59,'Complexity of the crisis'!$C$6:$AN$300,22,FALSE)</f>
        <v>3.2</v>
      </c>
      <c r="S59" s="147">
        <f>VLOOKUP($B59,'Complexity of the crisis'!$C$6:$AN$300,38,FALSE)</f>
        <v>4.5</v>
      </c>
      <c r="T59" s="151" t="str">
        <f>VLOOKUP(B59,Lists!$C$3:$E$300,3,FALSE)</f>
        <v>Middle east</v>
      </c>
      <c r="U59" s="152">
        <f>VLOOKUP(B59,'INFORM Severity - hidden'!$C$5:$V$300,20,FALSE)</f>
        <v>45713</v>
      </c>
    </row>
    <row r="60" spans="1:21" x14ac:dyDescent="0.35">
      <c r="A60" s="148" t="str">
        <f t="array" ref="A60">IFERROR(INDEX(Lists!$B$2:$B$200,SMALL(IF(Lists!$I$2:$I$200="Individual",ROW(Lists!$B$2:$B$200)),ROW(56:56))-1,1),"")</f>
        <v>Mixed migration flows in Libya</v>
      </c>
      <c r="B60" s="149" t="str">
        <f>VLOOKUP(A60,Lists!$B$2:$G$200,2,FALSE)</f>
        <v>LBY002</v>
      </c>
      <c r="C60" s="149" t="str">
        <f>VLOOKUP(B60,'INFORM Severity - hidden'!$C$5:$D$200,2,FALSE)</f>
        <v>Libya</v>
      </c>
      <c r="D60" s="149" t="str">
        <f>VLOOKUP(A60,Lists!$B$2:$G$200,3,FALSE)</f>
        <v>LBY</v>
      </c>
      <c r="E60" s="150" t="str">
        <f>VLOOKUP(A60,Lists!$B$2:$G$200,5,FALSE)</f>
        <v>Displacement</v>
      </c>
      <c r="F60" s="144">
        <f t="shared" si="5"/>
        <v>3.3</v>
      </c>
      <c r="G60" s="145">
        <f t="shared" si="6"/>
        <v>4</v>
      </c>
      <c r="H60" s="145" t="str">
        <f t="shared" si="7"/>
        <v>High</v>
      </c>
      <c r="I60" s="146" t="str">
        <f>INDEX(Trends!$D$3:$D$404,MATCH(B60,Trends!$C$3:$C$404,0))</f>
        <v>Decreasing</v>
      </c>
      <c r="J60" s="145" t="str">
        <f>VLOOKUP($B60,Reliability!$A$3:$I$300,9,FALSE)</f>
        <v>Very High</v>
      </c>
      <c r="K60" s="147">
        <f t="shared" si="8"/>
        <v>3.9</v>
      </c>
      <c r="L60" s="147">
        <f>VLOOKUP($B60,'Impact of the crisis'!$C$6:$N$300,12,FALSE)</f>
        <v>4.5999999999999996</v>
      </c>
      <c r="M60" s="147">
        <f>VLOOKUP($B60,'Impact of the crisis'!$C$6:$AB$300,26,FALSE)</f>
        <v>3.4</v>
      </c>
      <c r="N60" s="147">
        <f>VLOOKUP($B60,'Conditions of people affected'!$C$6:$R$300,16,FALSE)</f>
        <v>3</v>
      </c>
      <c r="O60" s="147">
        <f>VLOOKUP($B60,'Conditions of people affected'!$C$6:$R$300,9,FALSE)</f>
        <v>3</v>
      </c>
      <c r="P60" s="147">
        <f>VLOOKUP($B60,'Conditions of people affected'!$C$6:$R$300,15,FALSE)</f>
        <v>3</v>
      </c>
      <c r="Q60" s="147">
        <f t="shared" si="9"/>
        <v>3.2</v>
      </c>
      <c r="R60" s="147">
        <f>VLOOKUP($B60,'Complexity of the crisis'!$C$6:$AN$300,22,FALSE)</f>
        <v>3.3</v>
      </c>
      <c r="S60" s="147">
        <f>VLOOKUP($B60,'Complexity of the crisis'!$C$6:$AN$300,38,FALSE)</f>
        <v>3</v>
      </c>
      <c r="T60" s="151" t="str">
        <f>VLOOKUP(B60,Lists!$C$3:$E$300,3,FALSE)</f>
        <v>Africa</v>
      </c>
      <c r="U60" s="152">
        <f>VLOOKUP(B60,'INFORM Severity - hidden'!$C$5:$V$300,20,FALSE)</f>
        <v>45704</v>
      </c>
    </row>
    <row r="61" spans="1:21" x14ac:dyDescent="0.35">
      <c r="A61" s="148" t="str">
        <f t="array" ref="A61">IFERROR(INDEX(Lists!$B$2:$B$200,SMALL(IF(Lists!$I$2:$I$200="Individual",ROW(Lists!$B$2:$B$200)),ROW(57:57))-1,1),"")</f>
        <v>Refugees from Sudan in Libya</v>
      </c>
      <c r="B61" s="149" t="str">
        <f>VLOOKUP(A61,Lists!$B$2:$G$200,2,FALSE)</f>
        <v>LBY004</v>
      </c>
      <c r="C61" s="149" t="str">
        <f>VLOOKUP(B61,'INFORM Severity - hidden'!$C$5:$D$200,2,FALSE)</f>
        <v>Libya</v>
      </c>
      <c r="D61" s="149" t="str">
        <f>VLOOKUP(A61,Lists!$B$2:$G$200,3,FALSE)</f>
        <v>LBY</v>
      </c>
      <c r="E61" s="150" t="str">
        <f>VLOOKUP(A61,Lists!$B$2:$G$200,5,FALSE)</f>
        <v>Conflict</v>
      </c>
      <c r="F61" s="144">
        <f t="shared" si="5"/>
        <v>3.1</v>
      </c>
      <c r="G61" s="145">
        <f t="shared" si="6"/>
        <v>4</v>
      </c>
      <c r="H61" s="145" t="str">
        <f t="shared" si="7"/>
        <v>High</v>
      </c>
      <c r="I61" s="146" t="str">
        <f>INDEX(Trends!$D$3:$D$404,MATCH(B61,Trends!$C$3:$C$404,0))</f>
        <v>Increasing</v>
      </c>
      <c r="J61" s="145" t="str">
        <f>VLOOKUP($B61,Reliability!$A$3:$I$300,9,FALSE)</f>
        <v>Very High</v>
      </c>
      <c r="K61" s="147">
        <f t="shared" si="8"/>
        <v>2.2000000000000002</v>
      </c>
      <c r="L61" s="147">
        <f>VLOOKUP($B61,'Impact of the crisis'!$C$6:$N$300,12,FALSE)</f>
        <v>2.8</v>
      </c>
      <c r="M61" s="147">
        <f>VLOOKUP($B61,'Impact of the crisis'!$C$6:$AB$300,26,FALSE)</f>
        <v>1.8</v>
      </c>
      <c r="N61" s="147">
        <f>VLOOKUP($B61,'Conditions of people affected'!$C$6:$R$300,16,FALSE)</f>
        <v>3.35</v>
      </c>
      <c r="O61" s="147">
        <f>VLOOKUP($B61,'Conditions of people affected'!$C$6:$R$300,9,FALSE)</f>
        <v>2.7</v>
      </c>
      <c r="P61" s="147">
        <f>VLOOKUP($B61,'Conditions of people affected'!$C$6:$R$300,15,FALSE)</f>
        <v>4</v>
      </c>
      <c r="Q61" s="147">
        <f t="shared" si="9"/>
        <v>3.2</v>
      </c>
      <c r="R61" s="147">
        <f>VLOOKUP($B61,'Complexity of the crisis'!$C$6:$AN$300,22,FALSE)</f>
        <v>3.3</v>
      </c>
      <c r="S61" s="147">
        <f>VLOOKUP($B61,'Complexity of the crisis'!$C$6:$AN$300,38,FALSE)</f>
        <v>3</v>
      </c>
      <c r="T61" s="151" t="str">
        <f>VLOOKUP(B61,Lists!$C$3:$E$300,3,FALSE)</f>
        <v>Africa</v>
      </c>
      <c r="U61" s="152">
        <f>VLOOKUP(B61,'INFORM Severity - hidden'!$C$5:$V$300,20,FALSE)</f>
        <v>45704</v>
      </c>
    </row>
    <row r="62" spans="1:21" x14ac:dyDescent="0.35">
      <c r="A62" s="148" t="str">
        <f t="array" ref="A62">IFERROR(INDEX(Lists!$B$2:$B$200,SMALL(IF(Lists!$I$2:$I$200="Individual",ROW(Lists!$B$2:$B$200)),ROW(58:58))-1,1),"")</f>
        <v>Food security crisis in Lesotho</v>
      </c>
      <c r="B62" s="149" t="str">
        <f>VLOOKUP(A62,Lists!$B$2:$G$200,2,FALSE)</f>
        <v>LSO004</v>
      </c>
      <c r="C62" s="149" t="str">
        <f>VLOOKUP(B62,'INFORM Severity - hidden'!$C$5:$D$200,2,FALSE)</f>
        <v>Lesotho</v>
      </c>
      <c r="D62" s="149" t="str">
        <f>VLOOKUP(A62,Lists!$B$2:$G$200,3,FALSE)</f>
        <v>LSO</v>
      </c>
      <c r="E62" s="150" t="str">
        <f>VLOOKUP(A62,Lists!$B$2:$G$200,5,FALSE)</f>
        <v>Drought</v>
      </c>
      <c r="F62" s="144">
        <f t="shared" si="5"/>
        <v>2.1</v>
      </c>
      <c r="G62" s="145">
        <f t="shared" si="6"/>
        <v>3</v>
      </c>
      <c r="H62" s="145" t="str">
        <f t="shared" si="7"/>
        <v>Medium</v>
      </c>
      <c r="I62" s="146" t="str">
        <f>INDEX(Trends!$D$3:$D$404,MATCH(B62,Trends!$C$3:$C$404,0))</f>
        <v>Stable</v>
      </c>
      <c r="J62" s="145" t="str">
        <f>VLOOKUP($B62,Reliability!$A$3:$I$300,9,FALSE)</f>
        <v>High</v>
      </c>
      <c r="K62" s="147">
        <f t="shared" si="8"/>
        <v>2.2000000000000002</v>
      </c>
      <c r="L62" s="147">
        <f>VLOOKUP($B62,'Impact of the crisis'!$C$6:$N$300,12,FALSE)</f>
        <v>3</v>
      </c>
      <c r="M62" s="147">
        <f>VLOOKUP($B62,'Impact of the crisis'!$C$6:$AB$300,26,FALSE)</f>
        <v>1.7</v>
      </c>
      <c r="N62" s="147">
        <f>VLOOKUP($B62,'Conditions of people affected'!$C$6:$R$300,16,FALSE)</f>
        <v>2.75</v>
      </c>
      <c r="O62" s="147">
        <f>VLOOKUP($B62,'Conditions of people affected'!$C$6:$R$300,9,FALSE)</f>
        <v>2.5</v>
      </c>
      <c r="P62" s="147">
        <f>VLOOKUP($B62,'Conditions of people affected'!$C$6:$R$300,15,FALSE)</f>
        <v>3</v>
      </c>
      <c r="Q62" s="147">
        <f t="shared" si="9"/>
        <v>1</v>
      </c>
      <c r="R62" s="147">
        <f>VLOOKUP($B62,'Complexity of the crisis'!$C$6:$AN$300,22,FALSE)</f>
        <v>1.4</v>
      </c>
      <c r="S62" s="147">
        <f>VLOOKUP($B62,'Complexity of the crisis'!$C$6:$AN$300,38,FALSE)</f>
        <v>0.5</v>
      </c>
      <c r="T62" s="151" t="str">
        <f>VLOOKUP(B62,Lists!$C$3:$E$300,3,FALSE)</f>
        <v>Africa</v>
      </c>
      <c r="U62" s="152">
        <f>VLOOKUP(B62,'INFORM Severity - hidden'!$C$5:$V$300,20,FALSE)</f>
        <v>45713</v>
      </c>
    </row>
    <row r="63" spans="1:21" x14ac:dyDescent="0.35">
      <c r="A63" s="148" t="str">
        <f t="array" ref="A63">IFERROR(INDEX(Lists!$B$2:$B$200,SMALL(IF(Lists!$I$2:$I$200="Individual",ROW(Lists!$B$2:$B$200)),ROW(59:59))-1,1),"")</f>
        <v>Displacement from Russia-Ukraine conflict in Lithuania</v>
      </c>
      <c r="B63" s="149" t="str">
        <f>VLOOKUP(A63,Lists!$B$2:$G$200,2,FALSE)</f>
        <v>LTU002</v>
      </c>
      <c r="C63" s="149" t="str">
        <f>VLOOKUP(B63,'INFORM Severity - hidden'!$C$5:$D$200,2,FALSE)</f>
        <v>Lithuania</v>
      </c>
      <c r="D63" s="149" t="str">
        <f>VLOOKUP(A63,Lists!$B$2:$G$200,3,FALSE)</f>
        <v>LTU</v>
      </c>
      <c r="E63" s="150" t="str">
        <f>VLOOKUP(A63,Lists!$B$2:$G$200,5,FALSE)</f>
        <v>Displacement</v>
      </c>
      <c r="F63" s="144">
        <f t="shared" si="5"/>
        <v>1.3</v>
      </c>
      <c r="G63" s="145">
        <f t="shared" si="6"/>
        <v>2</v>
      </c>
      <c r="H63" s="145" t="str">
        <f t="shared" si="7"/>
        <v>Low</v>
      </c>
      <c r="I63" s="146" t="str">
        <f>INDEX(Trends!$D$3:$D$404,MATCH(B63,Trends!$C$3:$C$404,0))</f>
        <v>Stable</v>
      </c>
      <c r="J63" s="145" t="str">
        <f>VLOOKUP($B63,Reliability!$A$3:$I$300,9,FALSE)</f>
        <v>Very High</v>
      </c>
      <c r="K63" s="147">
        <f t="shared" si="8"/>
        <v>2.2999999999999998</v>
      </c>
      <c r="L63" s="147">
        <f>VLOOKUP($B63,'Impact of the crisis'!$C$6:$N$300,12,FALSE)</f>
        <v>3.7</v>
      </c>
      <c r="M63" s="147">
        <f>VLOOKUP($B63,'Impact of the crisis'!$C$6:$AB$300,26,FALSE)</f>
        <v>1.3</v>
      </c>
      <c r="N63" s="147">
        <f>VLOOKUP($B63,'Conditions of people affected'!$C$6:$R$300,16,FALSE)</f>
        <v>1.05</v>
      </c>
      <c r="O63" s="147">
        <f>VLOOKUP($B63,'Conditions of people affected'!$C$6:$R$300,9,FALSE)</f>
        <v>1.1000000000000001</v>
      </c>
      <c r="P63" s="147">
        <f>VLOOKUP($B63,'Conditions of people affected'!$C$6:$R$300,15,FALSE)</f>
        <v>1</v>
      </c>
      <c r="Q63" s="147">
        <f t="shared" si="9"/>
        <v>0.9</v>
      </c>
      <c r="R63" s="147">
        <f>VLOOKUP($B63,'Complexity of the crisis'!$C$6:$AN$300,22,FALSE)</f>
        <v>0.8</v>
      </c>
      <c r="S63" s="147">
        <f>VLOOKUP($B63,'Complexity of the crisis'!$C$6:$AN$300,38,FALSE)</f>
        <v>1</v>
      </c>
      <c r="T63" s="151" t="str">
        <f>VLOOKUP(B63,Lists!$C$3:$E$300,3,FALSE)</f>
        <v>Europe</v>
      </c>
      <c r="U63" s="152">
        <f>VLOOKUP(B63,'INFORM Severity - hidden'!$C$5:$V$300,20,FALSE)</f>
        <v>45716</v>
      </c>
    </row>
    <row r="64" spans="1:21" x14ac:dyDescent="0.35">
      <c r="A64" s="148" t="str">
        <f t="array" ref="A64">IFERROR(INDEX(Lists!$B$2:$B$200,SMALL(IF(Lists!$I$2:$I$200="Individual",ROW(Lists!$B$2:$B$200)),ROW(60:60))-1,1),"")</f>
        <v>Displacement from Russia-Ukraine conflict in Latvia</v>
      </c>
      <c r="B64" s="149" t="str">
        <f>VLOOKUP(A64,Lists!$B$2:$G$200,2,FALSE)</f>
        <v>LVA002</v>
      </c>
      <c r="C64" s="149" t="str">
        <f>VLOOKUP(B64,'INFORM Severity - hidden'!$C$5:$D$200,2,FALSE)</f>
        <v>Latvia</v>
      </c>
      <c r="D64" s="149" t="str">
        <f>VLOOKUP(A64,Lists!$B$2:$G$200,3,FALSE)</f>
        <v>LVA</v>
      </c>
      <c r="E64" s="150" t="str">
        <f>VLOOKUP(A64,Lists!$B$2:$G$200,5,FALSE)</f>
        <v>Displacement</v>
      </c>
      <c r="F64" s="144">
        <f t="shared" si="5"/>
        <v>1.3</v>
      </c>
      <c r="G64" s="145">
        <f t="shared" si="6"/>
        <v>2</v>
      </c>
      <c r="H64" s="145" t="str">
        <f t="shared" si="7"/>
        <v>Low</v>
      </c>
      <c r="I64" s="146" t="str">
        <f>INDEX(Trends!$D$3:$D$404,MATCH(B64,Trends!$C$3:$C$404,0))</f>
        <v>Stable</v>
      </c>
      <c r="J64" s="145" t="str">
        <f>VLOOKUP($B64,Reliability!$A$3:$I$300,9,FALSE)</f>
        <v>Very High</v>
      </c>
      <c r="K64" s="147">
        <f t="shared" si="8"/>
        <v>2.2000000000000002</v>
      </c>
      <c r="L64" s="147">
        <f>VLOOKUP($B64,'Impact of the crisis'!$C$6:$N$300,12,FALSE)</f>
        <v>3.5</v>
      </c>
      <c r="M64" s="147">
        <f>VLOOKUP($B64,'Impact of the crisis'!$C$6:$AB$300,26,FALSE)</f>
        <v>1.4</v>
      </c>
      <c r="N64" s="147">
        <f>VLOOKUP($B64,'Conditions of people affected'!$C$6:$R$300,16,FALSE)</f>
        <v>1.05</v>
      </c>
      <c r="O64" s="147">
        <f>VLOOKUP($B64,'Conditions of people affected'!$C$6:$R$300,9,FALSE)</f>
        <v>1.1000000000000001</v>
      </c>
      <c r="P64" s="147">
        <f>VLOOKUP($B64,'Conditions of people affected'!$C$6:$R$300,15,FALSE)</f>
        <v>1</v>
      </c>
      <c r="Q64" s="147">
        <f t="shared" si="9"/>
        <v>1</v>
      </c>
      <c r="R64" s="147">
        <f>VLOOKUP($B64,'Complexity of the crisis'!$C$6:$AN$300,22,FALSE)</f>
        <v>1</v>
      </c>
      <c r="S64" s="147">
        <f>VLOOKUP($B64,'Complexity of the crisis'!$C$6:$AN$300,38,FALSE)</f>
        <v>1</v>
      </c>
      <c r="T64" s="151" t="str">
        <f>VLOOKUP(B64,Lists!$C$3:$E$300,3,FALSE)</f>
        <v>Europe</v>
      </c>
      <c r="U64" s="152">
        <f>VLOOKUP(B64,'INFORM Severity - hidden'!$C$5:$V$300,20,FALSE)</f>
        <v>45716</v>
      </c>
    </row>
    <row r="65" spans="1:21" x14ac:dyDescent="0.35">
      <c r="A65" s="148" t="str">
        <f t="array" ref="A65">IFERROR(INDEX(Lists!$B$2:$B$200,SMALL(IF(Lists!$I$2:$I$200="Individual",ROW(Lists!$B$2:$B$200)),ROW(61:61))-1,1),"")</f>
        <v>Mixed migration flows in Morocco</v>
      </c>
      <c r="B65" s="149" t="str">
        <f>VLOOKUP(A65,Lists!$B$2:$G$200,2,FALSE)</f>
        <v>MAR002</v>
      </c>
      <c r="C65" s="149" t="str">
        <f>VLOOKUP(B65,'INFORM Severity - hidden'!$C$5:$D$200,2,FALSE)</f>
        <v>Morocco</v>
      </c>
      <c r="D65" s="149" t="str">
        <f>VLOOKUP(A65,Lists!$B$2:$G$200,3,FALSE)</f>
        <v>MAR</v>
      </c>
      <c r="E65" s="150" t="str">
        <f>VLOOKUP(A65,Lists!$B$2:$G$200,5,FALSE)</f>
        <v>Displacement</v>
      </c>
      <c r="F65" s="144">
        <f t="shared" si="5"/>
        <v>1.6</v>
      </c>
      <c r="G65" s="145">
        <f t="shared" si="6"/>
        <v>2</v>
      </c>
      <c r="H65" s="145" t="str">
        <f t="shared" si="7"/>
        <v>Low</v>
      </c>
      <c r="I65" s="146" t="str">
        <f>INDEX(Trends!$D$3:$D$404,MATCH(B65,Trends!$C$3:$C$404,0))</f>
        <v>Decreasing</v>
      </c>
      <c r="J65" s="145" t="str">
        <f>VLOOKUP($B65,Reliability!$A$3:$I$300,9,FALSE)</f>
        <v>Very High</v>
      </c>
      <c r="K65" s="147">
        <f t="shared" si="8"/>
        <v>1.9</v>
      </c>
      <c r="L65" s="147">
        <f>VLOOKUP($B65,'Impact of the crisis'!$C$6:$N$300,12,FALSE)</f>
        <v>0.9</v>
      </c>
      <c r="M65" s="147">
        <f>VLOOKUP($B65,'Impact of the crisis'!$C$6:$AB$300,26,FALSE)</f>
        <v>2.2999999999999998</v>
      </c>
      <c r="N65" s="147">
        <f>VLOOKUP($B65,'Conditions of people affected'!$C$6:$R$300,16,FALSE)</f>
        <v>0.7</v>
      </c>
      <c r="O65" s="147">
        <f>VLOOKUP($B65,'Conditions of people affected'!$C$6:$R$300,9,FALSE)</f>
        <v>0.4</v>
      </c>
      <c r="P65" s="147">
        <f>VLOOKUP($B65,'Conditions of people affected'!$C$6:$R$300,15,FALSE)</f>
        <v>1</v>
      </c>
      <c r="Q65" s="147">
        <f t="shared" si="9"/>
        <v>2.8</v>
      </c>
      <c r="R65" s="147">
        <f>VLOOKUP($B65,'Complexity of the crisis'!$C$6:$AN$300,22,FALSE)</f>
        <v>3</v>
      </c>
      <c r="S65" s="147">
        <f>VLOOKUP($B65,'Complexity of the crisis'!$C$6:$AN$300,38,FALSE)</f>
        <v>2.5</v>
      </c>
      <c r="T65" s="151" t="str">
        <f>VLOOKUP(B65,Lists!$C$3:$E$300,3,FALSE)</f>
        <v>Africa</v>
      </c>
      <c r="U65" s="152">
        <f>VLOOKUP(B65,'INFORM Severity - hidden'!$C$5:$V$300,20,FALSE)</f>
        <v>45705</v>
      </c>
    </row>
    <row r="66" spans="1:21" x14ac:dyDescent="0.35">
      <c r="A66" s="148" t="str">
        <f t="array" ref="A66">IFERROR(INDEX(Lists!$B$2:$B$200,SMALL(IF(Lists!$I$2:$I$200="Individual",ROW(Lists!$B$2:$B$200)),ROW(62:62))-1,1),"")</f>
        <v>DIsplacement from Russia-Ukraine conflict in Moldova</v>
      </c>
      <c r="B66" s="149" t="str">
        <f>VLOOKUP(A66,Lists!$B$2:$G$200,2,FALSE)</f>
        <v>MDA002</v>
      </c>
      <c r="C66" s="149" t="str">
        <f>VLOOKUP(B66,'INFORM Severity - hidden'!$C$5:$D$200,2,FALSE)</f>
        <v>Moldova</v>
      </c>
      <c r="D66" s="149" t="str">
        <f>VLOOKUP(A66,Lists!$B$2:$G$200,3,FALSE)</f>
        <v>MDA</v>
      </c>
      <c r="E66" s="150" t="str">
        <f>VLOOKUP(A66,Lists!$B$2:$G$200,5,FALSE)</f>
        <v>Displacement</v>
      </c>
      <c r="F66" s="144">
        <f t="shared" si="5"/>
        <v>1.6</v>
      </c>
      <c r="G66" s="145">
        <f t="shared" si="6"/>
        <v>2</v>
      </c>
      <c r="H66" s="145" t="str">
        <f t="shared" si="7"/>
        <v>Low</v>
      </c>
      <c r="I66" s="146" t="str">
        <f>INDEX(Trends!$D$3:$D$404,MATCH(B66,Trends!$C$3:$C$404,0))</f>
        <v>Increasing</v>
      </c>
      <c r="J66" s="145" t="str">
        <f>VLOOKUP($B66,Reliability!$A$3:$I$300,9,FALSE)</f>
        <v>Very High</v>
      </c>
      <c r="K66" s="147">
        <f t="shared" si="8"/>
        <v>2.2999999999999998</v>
      </c>
      <c r="L66" s="147">
        <f>VLOOKUP($B66,'Impact of the crisis'!$C$6:$N$300,12,FALSE)</f>
        <v>3.5</v>
      </c>
      <c r="M66" s="147">
        <f>VLOOKUP($B66,'Impact of the crisis'!$C$6:$AB$300,26,FALSE)</f>
        <v>1.6</v>
      </c>
      <c r="N66" s="147">
        <f>VLOOKUP($B66,'Conditions of people affected'!$C$6:$R$300,16,FALSE)</f>
        <v>1.4</v>
      </c>
      <c r="O66" s="147">
        <f>VLOOKUP($B66,'Conditions of people affected'!$C$6:$R$300,9,FALSE)</f>
        <v>1.8</v>
      </c>
      <c r="P66" s="147">
        <f>VLOOKUP($B66,'Conditions of people affected'!$C$6:$R$300,15,FALSE)</f>
        <v>1</v>
      </c>
      <c r="Q66" s="147">
        <f t="shared" si="9"/>
        <v>1.4</v>
      </c>
      <c r="R66" s="147">
        <f>VLOOKUP($B66,'Complexity of the crisis'!$C$6:$AN$300,22,FALSE)</f>
        <v>1.8</v>
      </c>
      <c r="S66" s="147">
        <f>VLOOKUP($B66,'Complexity of the crisis'!$C$6:$AN$300,38,FALSE)</f>
        <v>1</v>
      </c>
      <c r="T66" s="151" t="str">
        <f>VLOOKUP(B66,Lists!$C$3:$E$300,3,FALSE)</f>
        <v>Europe</v>
      </c>
      <c r="U66" s="152">
        <f>VLOOKUP(B66,'INFORM Severity - hidden'!$C$5:$V$300,20,FALSE)</f>
        <v>45716</v>
      </c>
    </row>
    <row r="67" spans="1:21" x14ac:dyDescent="0.35">
      <c r="A67" s="148" t="str">
        <f t="array" ref="A67">IFERROR(INDEX(Lists!$B$2:$B$200,SMALL(IF(Lists!$I$2:$I$200="Individual",ROW(Lists!$B$2:$B$200)),ROW(63:63))-1,1),"")</f>
        <v>Drought in Madagascar</v>
      </c>
      <c r="B67" s="149" t="str">
        <f>VLOOKUP(A67,Lists!$B$2:$G$200,2,FALSE)</f>
        <v>MDG002</v>
      </c>
      <c r="C67" s="149" t="str">
        <f>VLOOKUP(B67,'INFORM Severity - hidden'!$C$5:$D$200,2,FALSE)</f>
        <v>Madagascar</v>
      </c>
      <c r="D67" s="149" t="str">
        <f>VLOOKUP(A67,Lists!$B$2:$G$200,3,FALSE)</f>
        <v>MDG</v>
      </c>
      <c r="E67" s="150" t="str">
        <f>VLOOKUP(A67,Lists!$B$2:$G$200,5,FALSE)</f>
        <v>Drought</v>
      </c>
      <c r="F67" s="144">
        <f t="shared" si="5"/>
        <v>2.6</v>
      </c>
      <c r="G67" s="145">
        <f t="shared" si="6"/>
        <v>3</v>
      </c>
      <c r="H67" s="145" t="str">
        <f t="shared" si="7"/>
        <v>Medium</v>
      </c>
      <c r="I67" s="146" t="str">
        <f>INDEX(Trends!$D$3:$D$404,MATCH(B67,Trends!$C$3:$C$404,0))</f>
        <v>Increasing</v>
      </c>
      <c r="J67" s="145" t="str">
        <f>VLOOKUP($B67,Reliability!$A$3:$I$300,9,FALSE)</f>
        <v>High</v>
      </c>
      <c r="K67" s="147">
        <f t="shared" si="8"/>
        <v>2.4</v>
      </c>
      <c r="L67" s="147">
        <f>VLOOKUP($B67,'Impact of the crisis'!$C$6:$N$300,12,FALSE)</f>
        <v>2.5</v>
      </c>
      <c r="M67" s="147">
        <f>VLOOKUP($B67,'Impact of the crisis'!$C$6:$AB$300,26,FALSE)</f>
        <v>2.4</v>
      </c>
      <c r="N67" s="147">
        <f>VLOOKUP($B67,'Conditions of people affected'!$C$6:$R$300,16,FALSE)</f>
        <v>3.4</v>
      </c>
      <c r="O67" s="147">
        <f>VLOOKUP($B67,'Conditions of people affected'!$C$6:$R$300,9,FALSE)</f>
        <v>3.8</v>
      </c>
      <c r="P67" s="147">
        <f>VLOOKUP($B67,'Conditions of people affected'!$C$6:$R$300,15,FALSE)</f>
        <v>3</v>
      </c>
      <c r="Q67" s="147">
        <f t="shared" si="9"/>
        <v>1.5</v>
      </c>
      <c r="R67" s="147">
        <f>VLOOKUP($B67,'Complexity of the crisis'!$C$6:$AN$300,22,FALSE)</f>
        <v>2</v>
      </c>
      <c r="S67" s="147">
        <f>VLOOKUP($B67,'Complexity of the crisis'!$C$6:$AN$300,38,FALSE)</f>
        <v>1</v>
      </c>
      <c r="T67" s="151" t="str">
        <f>VLOOKUP(B67,Lists!$C$3:$E$300,3,FALSE)</f>
        <v>Africa</v>
      </c>
      <c r="U67" s="152">
        <f>VLOOKUP(B67,'INFORM Severity - hidden'!$C$5:$V$300,20,FALSE)</f>
        <v>45715</v>
      </c>
    </row>
    <row r="68" spans="1:21" x14ac:dyDescent="0.35">
      <c r="A68" s="148" t="str">
        <f t="array" ref="A68">IFERROR(INDEX(Lists!$B$2:$B$200,SMALL(IF(Lists!$I$2:$I$200="Individual",ROW(Lists!$B$2:$B$200)),ROW(64:64))-1,1),"")</f>
        <v>Criminal Violence in Mexico</v>
      </c>
      <c r="B68" s="149" t="str">
        <f>VLOOKUP(A68,Lists!$B$2:$G$200,2,FALSE)</f>
        <v>MEX002</v>
      </c>
      <c r="C68" s="149" t="str">
        <f>VLOOKUP(B68,'INFORM Severity - hidden'!$C$5:$D$200,2,FALSE)</f>
        <v>Mexico</v>
      </c>
      <c r="D68" s="149" t="str">
        <f>VLOOKUP(A68,Lists!$B$2:$G$200,3,FALSE)</f>
        <v>MEX</v>
      </c>
      <c r="E68" s="150" t="str">
        <f>VLOOKUP(A68,Lists!$B$2:$G$200,5,FALSE)</f>
        <v>Violence,Displacement</v>
      </c>
      <c r="F68" s="144" t="str">
        <f t="shared" si="5"/>
        <v>x</v>
      </c>
      <c r="G68" s="145" t="str">
        <f t="shared" si="6"/>
        <v>x</v>
      </c>
      <c r="H68" s="145" t="str">
        <f t="shared" si="7"/>
        <v>x</v>
      </c>
      <c r="I68" s="146" t="str">
        <f>INDEX(Trends!$D$3:$D$404,MATCH(B68,Trends!$C$3:$C$404,0))</f>
        <v>-</v>
      </c>
      <c r="J68" s="145" t="str">
        <f>VLOOKUP($B68,Reliability!$A$3:$I$300,9,FALSE)</f>
        <v>High</v>
      </c>
      <c r="K68" s="147">
        <f t="shared" si="8"/>
        <v>3.8</v>
      </c>
      <c r="L68" s="147">
        <f>VLOOKUP($B68,'Impact of the crisis'!$C$6:$N$300,12,FALSE)</f>
        <v>5</v>
      </c>
      <c r="M68" s="147">
        <f>VLOOKUP($B68,'Impact of the crisis'!$C$6:$AB$300,26,FALSE)</f>
        <v>2.8</v>
      </c>
      <c r="N68" s="147" t="str">
        <f>VLOOKUP($B68,'Conditions of people affected'!$C$6:$R$300,16,FALSE)</f>
        <v>x</v>
      </c>
      <c r="O68" s="147" t="str">
        <f>VLOOKUP($B68,'Conditions of people affected'!$C$6:$R$300,9,FALSE)</f>
        <v>x</v>
      </c>
      <c r="P68" s="147" t="str">
        <f>VLOOKUP($B68,'Conditions of people affected'!$C$6:$R$300,15,FALSE)</f>
        <v>x</v>
      </c>
      <c r="Q68" s="147">
        <f t="shared" si="9"/>
        <v>3.3</v>
      </c>
      <c r="R68" s="147">
        <f>VLOOKUP($B68,'Complexity of the crisis'!$C$6:$AN$300,22,FALSE)</f>
        <v>3</v>
      </c>
      <c r="S68" s="147">
        <f>VLOOKUP($B68,'Complexity of the crisis'!$C$6:$AN$300,38,FALSE)</f>
        <v>3.5</v>
      </c>
      <c r="T68" s="151" t="str">
        <f>VLOOKUP(B68,Lists!$C$3:$E$300,3,FALSE)</f>
        <v>Americas</v>
      </c>
      <c r="U68" s="152">
        <f>VLOOKUP(B68,'INFORM Severity - hidden'!$C$5:$V$300,20,FALSE)</f>
        <v>45659</v>
      </c>
    </row>
    <row r="69" spans="1:21" x14ac:dyDescent="0.35">
      <c r="A69" s="148" t="str">
        <f t="array" ref="A69">IFERROR(INDEX(Lists!$B$2:$B$200,SMALL(IF(Lists!$I$2:$I$200="Individual",ROW(Lists!$B$2:$B$200)),ROW(65:65))-1,1),"")</f>
        <v>Mixed Migration in Mexico</v>
      </c>
      <c r="B69" s="149" t="str">
        <f>VLOOKUP(A69,Lists!$B$2:$G$200,2,FALSE)</f>
        <v>MEX003</v>
      </c>
      <c r="C69" s="149" t="str">
        <f>VLOOKUP(B69,'INFORM Severity - hidden'!$C$5:$D$200,2,FALSE)</f>
        <v>Mexico</v>
      </c>
      <c r="D69" s="149" t="str">
        <f>VLOOKUP(A69,Lists!$B$2:$G$200,3,FALSE)</f>
        <v>MEX</v>
      </c>
      <c r="E69" s="150" t="str">
        <f>VLOOKUP(A69,Lists!$B$2:$G$200,5,FALSE)</f>
        <v>Displacement</v>
      </c>
      <c r="F69" s="144">
        <f t="shared" ref="F69:F100" si="10">IF(OR(N69="x",K69="x"),"x",ROUND((5-GEOMEAN(((5-K69)/5*4+1),((5-N69)/5*4+1),((5-N69)/5*4+1)))/4*3.5+Q69*0.3,1))</f>
        <v>2.6</v>
      </c>
      <c r="G69" s="145">
        <f t="shared" ref="G69:G100" si="11">IF(F69="x","x",ROUNDUP(F69,0))</f>
        <v>3</v>
      </c>
      <c r="H69" s="145" t="str">
        <f t="shared" ref="H69:H100" si="12">IF(N69="x","x",IF(K69="x","x",(IF(G69=5,"Very High",IF(G69=4,"High",IF(G69=3,"Medium",IF(G69=2,"Low","Very Low")))))))</f>
        <v>Medium</v>
      </c>
      <c r="I69" s="146" t="str">
        <f>INDEX(Trends!$D$3:$D$404,MATCH(B69,Trends!$C$3:$C$404,0))</f>
        <v>Increasing</v>
      </c>
      <c r="J69" s="145" t="str">
        <f>VLOOKUP($B69,Reliability!$A$3:$I$300,9,FALSE)</f>
        <v>High</v>
      </c>
      <c r="K69" s="147">
        <f t="shared" ref="K69:K100" si="13">IF(OR(M69="x",L69="x"),"x",ROUND((5-GEOMEAN(((5-L69)/5*4+1),((5-M69)/5*4+1),((5-M69)/5*4+1)))/4*5,1))</f>
        <v>3.1</v>
      </c>
      <c r="L69" s="147">
        <f>VLOOKUP($B69,'Impact of the crisis'!$C$6:$N$300,12,FALSE)</f>
        <v>3.8</v>
      </c>
      <c r="M69" s="147">
        <f>VLOOKUP($B69,'Impact of the crisis'!$C$6:$AB$300,26,FALSE)</f>
        <v>2.6</v>
      </c>
      <c r="N69" s="147">
        <f>VLOOKUP($B69,'Conditions of people affected'!$C$6:$R$300,16,FALSE)</f>
        <v>2.15</v>
      </c>
      <c r="O69" s="147">
        <f>VLOOKUP($B69,'Conditions of people affected'!$C$6:$R$300,9,FALSE)</f>
        <v>3.3</v>
      </c>
      <c r="P69" s="147">
        <f>VLOOKUP($B69,'Conditions of people affected'!$C$6:$R$300,15,FALSE)</f>
        <v>1</v>
      </c>
      <c r="Q69" s="147">
        <f t="shared" ref="Q69:Q100" si="14">IF(OR(S69="x",R69="x"),R69,ROUND((5-GEOMEAN(((5-R69)/5*4+1),((5-S69)/5*4+1)))/4*5,1))</f>
        <v>2.8</v>
      </c>
      <c r="R69" s="147">
        <f>VLOOKUP($B69,'Complexity of the crisis'!$C$6:$AN$300,22,FALSE)</f>
        <v>3</v>
      </c>
      <c r="S69" s="147">
        <f>VLOOKUP($B69,'Complexity of the crisis'!$C$6:$AN$300,38,FALSE)</f>
        <v>2.5</v>
      </c>
      <c r="T69" s="151" t="str">
        <f>VLOOKUP(B69,Lists!$C$3:$E$300,3,FALSE)</f>
        <v>Americas</v>
      </c>
      <c r="U69" s="152">
        <f>VLOOKUP(B69,'INFORM Severity - hidden'!$C$5:$V$300,20,FALSE)</f>
        <v>45659</v>
      </c>
    </row>
    <row r="70" spans="1:21" x14ac:dyDescent="0.35">
      <c r="A70" s="148" t="str">
        <f t="array" ref="A70">IFERROR(INDEX(Lists!$B$2:$B$200,SMALL(IF(Lists!$I$2:$I$200="Individual",ROW(Lists!$B$2:$B$200)),ROW(66:66))-1,1),"")</f>
        <v>Complex crisis in Mali</v>
      </c>
      <c r="B70" s="149" t="str">
        <f>VLOOKUP(A70,Lists!$B$2:$G$200,2,FALSE)</f>
        <v>MLI001</v>
      </c>
      <c r="C70" s="149" t="str">
        <f>VLOOKUP(B70,'INFORM Severity - hidden'!$C$5:$D$200,2,FALSE)</f>
        <v>Mali</v>
      </c>
      <c r="D70" s="149" t="str">
        <f>VLOOKUP(A70,Lists!$B$2:$G$200,3,FALSE)</f>
        <v>MLI</v>
      </c>
      <c r="E70" s="150" t="str">
        <f>VLOOKUP(A70,Lists!$B$2:$G$200,5,FALSE)</f>
        <v>Conflict,Displacement</v>
      </c>
      <c r="F70" s="144">
        <f t="shared" si="10"/>
        <v>4.3</v>
      </c>
      <c r="G70" s="145">
        <f t="shared" si="11"/>
        <v>5</v>
      </c>
      <c r="H70" s="145" t="str">
        <f t="shared" si="12"/>
        <v>Very High</v>
      </c>
      <c r="I70" s="146" t="str">
        <f>INDEX(Trends!$D$3:$D$404,MATCH(B70,Trends!$C$3:$C$404,0))</f>
        <v>Stable</v>
      </c>
      <c r="J70" s="145" t="str">
        <f>VLOOKUP($B70,Reliability!$A$3:$I$300,9,FALSE)</f>
        <v>Very High</v>
      </c>
      <c r="K70" s="147">
        <f t="shared" si="13"/>
        <v>4.5999999999999996</v>
      </c>
      <c r="L70" s="147">
        <f>VLOOKUP($B70,'Impact of the crisis'!$C$6:$N$300,12,FALSE)</f>
        <v>4.9000000000000004</v>
      </c>
      <c r="M70" s="147">
        <f>VLOOKUP($B70,'Impact of the crisis'!$C$6:$AB$300,26,FALSE)</f>
        <v>4.4000000000000004</v>
      </c>
      <c r="N70" s="147">
        <f>VLOOKUP($B70,'Conditions of people affected'!$C$6:$R$300,16,FALSE)</f>
        <v>4.3</v>
      </c>
      <c r="O70" s="147">
        <f>VLOOKUP($B70,'Conditions of people affected'!$C$6:$R$300,9,FALSE)</f>
        <v>4.5999999999999996</v>
      </c>
      <c r="P70" s="147">
        <f>VLOOKUP($B70,'Conditions of people affected'!$C$6:$R$300,15,FALSE)</f>
        <v>4</v>
      </c>
      <c r="Q70" s="147">
        <f t="shared" si="14"/>
        <v>4</v>
      </c>
      <c r="R70" s="147">
        <f>VLOOKUP($B70,'Complexity of the crisis'!$C$6:$AN$300,22,FALSE)</f>
        <v>3.3</v>
      </c>
      <c r="S70" s="147">
        <f>VLOOKUP($B70,'Complexity of the crisis'!$C$6:$AN$300,38,FALSE)</f>
        <v>4.5</v>
      </c>
      <c r="T70" s="151" t="str">
        <f>VLOOKUP(B70,Lists!$C$3:$E$300,3,FALSE)</f>
        <v>Africa</v>
      </c>
      <c r="U70" s="152">
        <f>VLOOKUP(B70,'INFORM Severity - hidden'!$C$5:$V$300,20,FALSE)</f>
        <v>45716</v>
      </c>
    </row>
    <row r="71" spans="1:21" x14ac:dyDescent="0.35">
      <c r="A71" s="148" t="str">
        <f t="array" ref="A71">IFERROR(INDEX(Lists!$B$2:$B$200,SMALL(IF(Lists!$I$2:$I$200="Individual",ROW(Lists!$B$2:$B$200)),ROW(67:67))-1,1),"")</f>
        <v>Rakhine Conflict</v>
      </c>
      <c r="B71" s="149" t="str">
        <f>VLOOKUP(A71,Lists!$B$2:$G$200,2,FALSE)</f>
        <v>MMR002</v>
      </c>
      <c r="C71" s="149" t="str">
        <f>VLOOKUP(B71,'INFORM Severity - hidden'!$C$5:$D$200,2,FALSE)</f>
        <v>Myanmar</v>
      </c>
      <c r="D71" s="149" t="str">
        <f>VLOOKUP(A71,Lists!$B$2:$G$200,3,FALSE)</f>
        <v>MMR</v>
      </c>
      <c r="E71" s="150" t="str">
        <f>VLOOKUP(A71,Lists!$B$2:$G$200,5,FALSE)</f>
        <v>Conflict</v>
      </c>
      <c r="F71" s="144">
        <f t="shared" si="10"/>
        <v>4.0999999999999996</v>
      </c>
      <c r="G71" s="145">
        <f t="shared" si="11"/>
        <v>5</v>
      </c>
      <c r="H71" s="145" t="str">
        <f t="shared" si="12"/>
        <v>Very High</v>
      </c>
      <c r="I71" s="146" t="str">
        <f>INDEX(Trends!$D$3:$D$404,MATCH(B71,Trends!$C$3:$C$404,0))</f>
        <v>Stable</v>
      </c>
      <c r="J71" s="145" t="str">
        <f>VLOOKUP($B71,Reliability!$A$3:$I$300,9,FALSE)</f>
        <v>Very High</v>
      </c>
      <c r="K71" s="147">
        <f t="shared" si="13"/>
        <v>3.8</v>
      </c>
      <c r="L71" s="147">
        <f>VLOOKUP($B71,'Impact of the crisis'!$C$6:$N$300,12,FALSE)</f>
        <v>1.3</v>
      </c>
      <c r="M71" s="147">
        <f>VLOOKUP($B71,'Impact of the crisis'!$C$6:$AB$300,26,FALSE)</f>
        <v>4.5</v>
      </c>
      <c r="N71" s="147">
        <f>VLOOKUP($B71,'Conditions of people affected'!$C$6:$R$300,16,FALSE)</f>
        <v>3.9</v>
      </c>
      <c r="O71" s="147">
        <f>VLOOKUP($B71,'Conditions of people affected'!$C$6:$R$300,9,FALSE)</f>
        <v>3.8</v>
      </c>
      <c r="P71" s="147">
        <f>VLOOKUP($B71,'Conditions of people affected'!$C$6:$R$300,15,FALSE)</f>
        <v>4</v>
      </c>
      <c r="Q71" s="147">
        <f t="shared" si="14"/>
        <v>4.5999999999999996</v>
      </c>
      <c r="R71" s="147">
        <f>VLOOKUP($B71,'Complexity of the crisis'!$C$6:$AN$300,22,FALSE)</f>
        <v>4.0999999999999996</v>
      </c>
      <c r="S71" s="147">
        <f>VLOOKUP($B71,'Complexity of the crisis'!$C$6:$AN$300,38,FALSE)</f>
        <v>5</v>
      </c>
      <c r="T71" s="151" t="str">
        <f>VLOOKUP(B71,Lists!$C$3:$E$300,3,FALSE)</f>
        <v>Asia</v>
      </c>
      <c r="U71" s="152">
        <f>VLOOKUP(B71,'INFORM Severity - hidden'!$C$5:$V$300,20,FALSE)</f>
        <v>45714</v>
      </c>
    </row>
    <row r="72" spans="1:21" x14ac:dyDescent="0.35">
      <c r="A72" s="148" t="str">
        <f t="array" ref="A72">IFERROR(INDEX(Lists!$B$2:$B$200,SMALL(IF(Lists!$I$2:$I$200="Individual",ROW(Lists!$B$2:$B$200)),ROW(68:68))-1,1),"")</f>
        <v>Kachin and Shan Conflict</v>
      </c>
      <c r="B72" s="149" t="str">
        <f>VLOOKUP(A72,Lists!$B$2:$G$200,2,FALSE)</f>
        <v>MMR003</v>
      </c>
      <c r="C72" s="149" t="str">
        <f>VLOOKUP(B72,'INFORM Severity - hidden'!$C$5:$D$200,2,FALSE)</f>
        <v>Myanmar</v>
      </c>
      <c r="D72" s="149" t="str">
        <f>VLOOKUP(A72,Lists!$B$2:$G$200,3,FALSE)</f>
        <v>MMR</v>
      </c>
      <c r="E72" s="150" t="str">
        <f>VLOOKUP(A72,Lists!$B$2:$G$200,5,FALSE)</f>
        <v>Conflict</v>
      </c>
      <c r="F72" s="144">
        <f t="shared" si="10"/>
        <v>4</v>
      </c>
      <c r="G72" s="145">
        <f t="shared" si="11"/>
        <v>4</v>
      </c>
      <c r="H72" s="145" t="str">
        <f t="shared" si="12"/>
        <v>High</v>
      </c>
      <c r="I72" s="146" t="str">
        <f>INDEX(Trends!$D$3:$D$404,MATCH(B72,Trends!$C$3:$C$404,0))</f>
        <v>Stable</v>
      </c>
      <c r="J72" s="145" t="str">
        <f>VLOOKUP($B72,Reliability!$A$3:$I$300,9,FALSE)</f>
        <v>Very High</v>
      </c>
      <c r="K72" s="147">
        <f t="shared" si="13"/>
        <v>3.5</v>
      </c>
      <c r="L72" s="147">
        <f>VLOOKUP($B72,'Impact of the crisis'!$C$6:$N$300,12,FALSE)</f>
        <v>1.9</v>
      </c>
      <c r="M72" s="147">
        <f>VLOOKUP($B72,'Impact of the crisis'!$C$6:$AB$300,26,FALSE)</f>
        <v>4.0999999999999996</v>
      </c>
      <c r="N72" s="147">
        <f>VLOOKUP($B72,'Conditions of people affected'!$C$6:$R$300,16,FALSE)</f>
        <v>3.9</v>
      </c>
      <c r="O72" s="147">
        <f>VLOOKUP($B72,'Conditions of people affected'!$C$6:$R$300,9,FALSE)</f>
        <v>3.8</v>
      </c>
      <c r="P72" s="147">
        <f>VLOOKUP($B72,'Conditions of people affected'!$C$6:$R$300,15,FALSE)</f>
        <v>4</v>
      </c>
      <c r="Q72" s="147">
        <f t="shared" si="14"/>
        <v>4.5999999999999996</v>
      </c>
      <c r="R72" s="147">
        <f>VLOOKUP($B72,'Complexity of the crisis'!$C$6:$AN$300,22,FALSE)</f>
        <v>4.0999999999999996</v>
      </c>
      <c r="S72" s="147">
        <f>VLOOKUP($B72,'Complexity of the crisis'!$C$6:$AN$300,38,FALSE)</f>
        <v>5</v>
      </c>
      <c r="T72" s="151" t="str">
        <f>VLOOKUP(B72,Lists!$C$3:$E$300,3,FALSE)</f>
        <v>Asia</v>
      </c>
      <c r="U72" s="152">
        <f>VLOOKUP(B72,'INFORM Severity - hidden'!$C$5:$V$300,20,FALSE)</f>
        <v>45714</v>
      </c>
    </row>
    <row r="73" spans="1:21" x14ac:dyDescent="0.35">
      <c r="A73" s="148" t="str">
        <f t="array" ref="A73">IFERROR(INDEX(Lists!$B$2:$B$200,SMALL(IF(Lists!$I$2:$I$200="Individual",ROW(Lists!$B$2:$B$200)),ROW(69:69))-1,1),"")</f>
        <v>Post-coup conflict in Myanmar</v>
      </c>
      <c r="B73" s="149" t="str">
        <f>VLOOKUP(A73,Lists!$B$2:$G$200,2,FALSE)</f>
        <v>MMR004</v>
      </c>
      <c r="C73" s="149" t="str">
        <f>VLOOKUP(B73,'INFORM Severity - hidden'!$C$5:$D$200,2,FALSE)</f>
        <v>Myanmar</v>
      </c>
      <c r="D73" s="149" t="str">
        <f>VLOOKUP(A73,Lists!$B$2:$G$200,3,FALSE)</f>
        <v>MMR</v>
      </c>
      <c r="E73" s="150" t="str">
        <f>VLOOKUP(A73,Lists!$B$2:$G$200,5,FALSE)</f>
        <v>Violence,Socio-political,Conflict</v>
      </c>
      <c r="F73" s="144">
        <f t="shared" si="10"/>
        <v>4.5999999999999996</v>
      </c>
      <c r="G73" s="145">
        <f t="shared" si="11"/>
        <v>5</v>
      </c>
      <c r="H73" s="145" t="str">
        <f t="shared" si="12"/>
        <v>Very High</v>
      </c>
      <c r="I73" s="146" t="str">
        <f>INDEX(Trends!$D$3:$D$404,MATCH(B73,Trends!$C$3:$C$404,0))</f>
        <v>Stable</v>
      </c>
      <c r="J73" s="145" t="str">
        <f>VLOOKUP($B73,Reliability!$A$3:$I$300,9,FALSE)</f>
        <v>Very High</v>
      </c>
      <c r="K73" s="147">
        <f t="shared" si="13"/>
        <v>4.8</v>
      </c>
      <c r="L73" s="147">
        <f>VLOOKUP($B73,'Impact of the crisis'!$C$6:$N$300,12,FALSE)</f>
        <v>4.9000000000000004</v>
      </c>
      <c r="M73" s="147">
        <f>VLOOKUP($B73,'Impact of the crisis'!$C$6:$AB$300,26,FALSE)</f>
        <v>4.7</v>
      </c>
      <c r="N73" s="147">
        <f>VLOOKUP($B73,'Conditions of people affected'!$C$6:$R$300,16,FALSE)</f>
        <v>4.5</v>
      </c>
      <c r="O73" s="147">
        <f>VLOOKUP($B73,'Conditions of people affected'!$C$6:$R$300,9,FALSE)</f>
        <v>5</v>
      </c>
      <c r="P73" s="147">
        <f>VLOOKUP($B73,'Conditions of people affected'!$C$6:$R$300,15,FALSE)</f>
        <v>4</v>
      </c>
      <c r="Q73" s="147">
        <f t="shared" si="14"/>
        <v>4.5999999999999996</v>
      </c>
      <c r="R73" s="147">
        <f>VLOOKUP($B73,'Complexity of the crisis'!$C$6:$AN$300,22,FALSE)</f>
        <v>4.0999999999999996</v>
      </c>
      <c r="S73" s="147">
        <f>VLOOKUP($B73,'Complexity of the crisis'!$C$6:$AN$300,38,FALSE)</f>
        <v>5</v>
      </c>
      <c r="T73" s="151" t="str">
        <f>VLOOKUP(B73,Lists!$C$3:$E$300,3,FALSE)</f>
        <v>Asia</v>
      </c>
      <c r="U73" s="152">
        <f>VLOOKUP(B73,'INFORM Severity - hidden'!$C$5:$V$300,20,FALSE)</f>
        <v>45714</v>
      </c>
    </row>
    <row r="74" spans="1:21" x14ac:dyDescent="0.35">
      <c r="A74" s="148" t="str">
        <f t="array" ref="A74">IFERROR(INDEX(Lists!$B$2:$B$200,SMALL(IF(Lists!$I$2:$I$200="Individual",ROW(Lists!$B$2:$B$200)),ROW(70:70))-1,1),"")</f>
        <v>Cabo Delgado Islamist Insurgency</v>
      </c>
      <c r="B74" s="149" t="str">
        <f>VLOOKUP(A74,Lists!$B$2:$G$200,2,FALSE)</f>
        <v>MOZ004</v>
      </c>
      <c r="C74" s="149" t="str">
        <f>VLOOKUP(B74,'INFORM Severity - hidden'!$C$5:$D$200,2,FALSE)</f>
        <v>Mozambique</v>
      </c>
      <c r="D74" s="149" t="str">
        <f>VLOOKUP(A74,Lists!$B$2:$G$200,3,FALSE)</f>
        <v>MOZ</v>
      </c>
      <c r="E74" s="150" t="str">
        <f>VLOOKUP(A74,Lists!$B$2:$G$200,5,FALSE)</f>
        <v>Conflict,Displacement</v>
      </c>
      <c r="F74" s="144">
        <f t="shared" si="10"/>
        <v>3.4</v>
      </c>
      <c r="G74" s="145">
        <f t="shared" si="11"/>
        <v>4</v>
      </c>
      <c r="H74" s="145" t="str">
        <f t="shared" si="12"/>
        <v>High</v>
      </c>
      <c r="I74" s="146" t="str">
        <f>INDEX(Trends!$D$3:$D$404,MATCH(B74,Trends!$C$3:$C$404,0))</f>
        <v>Decreasing</v>
      </c>
      <c r="J74" s="145" t="str">
        <f>VLOOKUP($B74,Reliability!$A$3:$I$300,9,FALSE)</f>
        <v>Very High</v>
      </c>
      <c r="K74" s="147">
        <f t="shared" si="13"/>
        <v>3.7</v>
      </c>
      <c r="L74" s="147">
        <f>VLOOKUP($B74,'Impact of the crisis'!$C$6:$N$300,12,FALSE)</f>
        <v>2.8</v>
      </c>
      <c r="M74" s="147">
        <f>VLOOKUP($B74,'Impact of the crisis'!$C$6:$AB$300,26,FALSE)</f>
        <v>4</v>
      </c>
      <c r="N74" s="147">
        <f>VLOOKUP($B74,'Conditions of people affected'!$C$6:$R$300,16,FALSE)</f>
        <v>3.35</v>
      </c>
      <c r="O74" s="147">
        <f>VLOOKUP($B74,'Conditions of people affected'!$C$6:$R$300,9,FALSE)</f>
        <v>3.7</v>
      </c>
      <c r="P74" s="147">
        <f>VLOOKUP($B74,'Conditions of people affected'!$C$6:$R$300,15,FALSE)</f>
        <v>3</v>
      </c>
      <c r="Q74" s="147">
        <f t="shared" si="14"/>
        <v>3.1</v>
      </c>
      <c r="R74" s="147">
        <f>VLOOKUP($B74,'Complexity of the crisis'!$C$6:$AN$300,22,FALSE)</f>
        <v>3.2</v>
      </c>
      <c r="S74" s="147">
        <f>VLOOKUP($B74,'Complexity of the crisis'!$C$6:$AN$300,38,FALSE)</f>
        <v>3</v>
      </c>
      <c r="T74" s="151" t="str">
        <f>VLOOKUP(B74,Lists!$C$3:$E$300,3,FALSE)</f>
        <v>Africa</v>
      </c>
      <c r="U74" s="152">
        <f>VLOOKUP(B74,'INFORM Severity - hidden'!$C$5:$V$300,20,FALSE)</f>
        <v>45716</v>
      </c>
    </row>
    <row r="75" spans="1:21" x14ac:dyDescent="0.35">
      <c r="A75" s="148" t="str">
        <f t="array" ref="A75">IFERROR(INDEX(Lists!$B$2:$B$200,SMALL(IF(Lists!$I$2:$I$200="Individual",ROW(Lists!$B$2:$B$200)),ROW(71:71))-1,1),"")</f>
        <v>Drought in Mozambique</v>
      </c>
      <c r="B75" s="149" t="str">
        <f>VLOOKUP(A75,Lists!$B$2:$G$200,2,FALSE)</f>
        <v>MOZ012</v>
      </c>
      <c r="C75" s="149" t="str">
        <f>VLOOKUP(B75,'INFORM Severity - hidden'!$C$5:$D$200,2,FALSE)</f>
        <v>Mozambique</v>
      </c>
      <c r="D75" s="149" t="str">
        <f>VLOOKUP(A75,Lists!$B$2:$G$200,3,FALSE)</f>
        <v>MOZ</v>
      </c>
      <c r="E75" s="150" t="str">
        <f>VLOOKUP(A75,Lists!$B$2:$G$200,5,FALSE)</f>
        <v>Drought</v>
      </c>
      <c r="F75" s="144">
        <f t="shared" si="10"/>
        <v>3.3</v>
      </c>
      <c r="G75" s="145">
        <f t="shared" si="11"/>
        <v>4</v>
      </c>
      <c r="H75" s="145" t="str">
        <f t="shared" si="12"/>
        <v>High</v>
      </c>
      <c r="I75" s="146" t="str">
        <f>INDEX(Trends!$D$3:$D$404,MATCH(B75,Trends!$C$3:$C$404,0))</f>
        <v>Decreasing</v>
      </c>
      <c r="J75" s="145" t="str">
        <f>VLOOKUP($B75,Reliability!$A$3:$I$300,9,FALSE)</f>
        <v>High</v>
      </c>
      <c r="K75" s="147">
        <f t="shared" si="13"/>
        <v>3.3</v>
      </c>
      <c r="L75" s="147">
        <f>VLOOKUP($B75,'Impact of the crisis'!$C$6:$N$300,12,FALSE)</f>
        <v>3.6</v>
      </c>
      <c r="M75" s="147">
        <f>VLOOKUP($B75,'Impact of the crisis'!$C$6:$AB$300,26,FALSE)</f>
        <v>3.2</v>
      </c>
      <c r="N75" s="147">
        <f>VLOOKUP($B75,'Conditions of people affected'!$C$6:$R$300,16,FALSE)</f>
        <v>3.6</v>
      </c>
      <c r="O75" s="147">
        <f>VLOOKUP($B75,'Conditions of people affected'!$C$6:$R$300,9,FALSE)</f>
        <v>4.2</v>
      </c>
      <c r="P75" s="147">
        <f>VLOOKUP($B75,'Conditions of people affected'!$C$6:$R$300,15,FALSE)</f>
        <v>3</v>
      </c>
      <c r="Q75" s="147">
        <f t="shared" si="14"/>
        <v>2.9</v>
      </c>
      <c r="R75" s="147">
        <f>VLOOKUP($B75,'Complexity of the crisis'!$C$6:$AN$300,22,FALSE)</f>
        <v>3.2</v>
      </c>
      <c r="S75" s="147">
        <f>VLOOKUP($B75,'Complexity of the crisis'!$C$6:$AN$300,38,FALSE)</f>
        <v>2.5</v>
      </c>
      <c r="T75" s="151" t="str">
        <f>VLOOKUP(B75,Lists!$C$3:$E$300,3,FALSE)</f>
        <v>Africa</v>
      </c>
      <c r="U75" s="152">
        <f>VLOOKUP(B75,'INFORM Severity - hidden'!$C$5:$V$300,20,FALSE)</f>
        <v>45614</v>
      </c>
    </row>
    <row r="76" spans="1:21" x14ac:dyDescent="0.35">
      <c r="A76" s="148" t="str">
        <f t="array" ref="A76">IFERROR(INDEX(Lists!$B$2:$B$200,SMALL(IF(Lists!$I$2:$I$200="Individual",ROW(Lists!$B$2:$B$200)),ROW(72:72))-1,1),"")</f>
        <v xml:space="preserve">2025 Cyclone season </v>
      </c>
      <c r="B76" s="149" t="str">
        <f>VLOOKUP(A76,Lists!$B$2:$G$200,2,FALSE)</f>
        <v>MOZ013</v>
      </c>
      <c r="C76" s="149" t="str">
        <f>VLOOKUP(B76,'INFORM Severity - hidden'!$C$5:$D$200,2,FALSE)</f>
        <v>Mozambique</v>
      </c>
      <c r="D76" s="149" t="str">
        <f>VLOOKUP(A76,Lists!$B$2:$G$200,3,FALSE)</f>
        <v>MOZ</v>
      </c>
      <c r="E76" s="150" t="str">
        <f>VLOOKUP(A76,Lists!$B$2:$G$200,5,FALSE)</f>
        <v>Cyclone</v>
      </c>
      <c r="F76" s="144">
        <f t="shared" si="10"/>
        <v>2.7</v>
      </c>
      <c r="G76" s="145">
        <f t="shared" si="11"/>
        <v>3</v>
      </c>
      <c r="H76" s="145" t="str">
        <f t="shared" si="12"/>
        <v>Medium</v>
      </c>
      <c r="I76" s="146" t="str">
        <f>INDEX(Trends!$D$3:$D$404,MATCH(B76,Trends!$C$3:$C$404,0))</f>
        <v>-</v>
      </c>
      <c r="J76" s="145" t="str">
        <f>VLOOKUP($B76,Reliability!$A$3:$I$300,9,FALSE)</f>
        <v>Very High</v>
      </c>
      <c r="K76" s="147">
        <f t="shared" si="13"/>
        <v>3.2</v>
      </c>
      <c r="L76" s="147">
        <f>VLOOKUP($B76,'Impact of the crisis'!$C$6:$N$300,12,FALSE)</f>
        <v>3.5</v>
      </c>
      <c r="M76" s="147">
        <f>VLOOKUP($B76,'Impact of the crisis'!$C$6:$AB$300,26,FALSE)</f>
        <v>3</v>
      </c>
      <c r="N76" s="147">
        <f>VLOOKUP($B76,'Conditions of people affected'!$C$6:$R$300,16,FALSE)</f>
        <v>2</v>
      </c>
      <c r="O76" s="147">
        <f>VLOOKUP($B76,'Conditions of people affected'!$C$6:$R$300,9,FALSE)</f>
        <v>3</v>
      </c>
      <c r="P76" s="147">
        <f>VLOOKUP($B76,'Conditions of people affected'!$C$6:$R$300,15,FALSE)</f>
        <v>1</v>
      </c>
      <c r="Q76" s="147">
        <f t="shared" si="14"/>
        <v>3.4</v>
      </c>
      <c r="R76" s="147">
        <f>VLOOKUP($B76,'Complexity of the crisis'!$C$6:$AN$300,22,FALSE)</f>
        <v>3.2</v>
      </c>
      <c r="S76" s="147">
        <f>VLOOKUP($B76,'Complexity of the crisis'!$C$6:$AN$300,38,FALSE)</f>
        <v>3.5</v>
      </c>
      <c r="T76" s="151" t="str">
        <f>VLOOKUP(B76,Lists!$C$3:$E$300,3,FALSE)</f>
        <v>Africa</v>
      </c>
      <c r="U76" s="152">
        <f>VLOOKUP(B76,'INFORM Severity - hidden'!$C$5:$V$300,20,FALSE)</f>
        <v>45716</v>
      </c>
    </row>
    <row r="77" spans="1:21" x14ac:dyDescent="0.35">
      <c r="A77" s="148" t="str">
        <f t="array" ref="A77">IFERROR(INDEX(Lists!$B$2:$B$200,SMALL(IF(Lists!$I$2:$I$200="Individual",ROW(Lists!$B$2:$B$200)),ROW(73:73))-1,1),"")</f>
        <v>Refugees from Mali in Mauritania</v>
      </c>
      <c r="B77" s="149" t="str">
        <f>VLOOKUP(A77,Lists!$B$2:$G$200,2,FALSE)</f>
        <v>MRT002</v>
      </c>
      <c r="C77" s="149" t="str">
        <f>VLOOKUP(B77,'INFORM Severity - hidden'!$C$5:$D$200,2,FALSE)</f>
        <v>Mauritania</v>
      </c>
      <c r="D77" s="149" t="str">
        <f>VLOOKUP(A77,Lists!$B$2:$G$200,3,FALSE)</f>
        <v>MRT</v>
      </c>
      <c r="E77" s="150" t="str">
        <f>VLOOKUP(A77,Lists!$B$2:$G$200,5,FALSE)</f>
        <v>Displacement</v>
      </c>
      <c r="F77" s="144">
        <f t="shared" si="10"/>
        <v>2.2000000000000002</v>
      </c>
      <c r="G77" s="145">
        <f t="shared" si="11"/>
        <v>3</v>
      </c>
      <c r="H77" s="145" t="str">
        <f t="shared" si="12"/>
        <v>Medium</v>
      </c>
      <c r="I77" s="146" t="str">
        <f>INDEX(Trends!$D$3:$D$404,MATCH(B77,Trends!$C$3:$C$404,0))</f>
        <v>Stable</v>
      </c>
      <c r="J77" s="145" t="str">
        <f>VLOOKUP($B77,Reliability!$A$3:$I$300,9,FALSE)</f>
        <v>Very High</v>
      </c>
      <c r="K77" s="147">
        <f t="shared" si="13"/>
        <v>1.8</v>
      </c>
      <c r="L77" s="147">
        <f>VLOOKUP($B77,'Impact of the crisis'!$C$6:$N$300,12,FALSE)</f>
        <v>2</v>
      </c>
      <c r="M77" s="147">
        <f>VLOOKUP($B77,'Impact of the crisis'!$C$6:$AB$300,26,FALSE)</f>
        <v>1.7</v>
      </c>
      <c r="N77" s="147">
        <f>VLOOKUP($B77,'Conditions of people affected'!$C$6:$R$300,16,FALSE)</f>
        <v>2.5</v>
      </c>
      <c r="O77" s="147">
        <f>VLOOKUP($B77,'Conditions of people affected'!$C$6:$R$300,9,FALSE)</f>
        <v>2</v>
      </c>
      <c r="P77" s="147">
        <f>VLOOKUP($B77,'Conditions of people affected'!$C$6:$R$300,15,FALSE)</f>
        <v>3</v>
      </c>
      <c r="Q77" s="147">
        <f t="shared" si="14"/>
        <v>2</v>
      </c>
      <c r="R77" s="147">
        <f>VLOOKUP($B77,'Complexity of the crisis'!$C$6:$AN$300,22,FALSE)</f>
        <v>2.4</v>
      </c>
      <c r="S77" s="147">
        <f>VLOOKUP($B77,'Complexity of the crisis'!$C$6:$AN$300,38,FALSE)</f>
        <v>1.5</v>
      </c>
      <c r="T77" s="151" t="str">
        <f>VLOOKUP(B77,Lists!$C$3:$E$300,3,FALSE)</f>
        <v>Africa</v>
      </c>
      <c r="U77" s="152">
        <f>VLOOKUP(B77,'INFORM Severity - hidden'!$C$5:$V$300,20,FALSE)</f>
        <v>45705</v>
      </c>
    </row>
    <row r="78" spans="1:21" x14ac:dyDescent="0.35">
      <c r="A78" s="148" t="str">
        <f t="array" ref="A78">IFERROR(INDEX(Lists!$B$2:$B$200,SMALL(IF(Lists!$I$2:$I$200="Individual",ROW(Lists!$B$2:$B$200)),ROW(74:74))-1,1),"")</f>
        <v>Food Security in Mauritania</v>
      </c>
      <c r="B78" s="149" t="str">
        <f>VLOOKUP(A78,Lists!$B$2:$G$200,2,FALSE)</f>
        <v>MRT003</v>
      </c>
      <c r="C78" s="149" t="str">
        <f>VLOOKUP(B78,'INFORM Severity - hidden'!$C$5:$D$200,2,FALSE)</f>
        <v>Mauritania</v>
      </c>
      <c r="D78" s="149" t="str">
        <f>VLOOKUP(A78,Lists!$B$2:$G$200,3,FALSE)</f>
        <v>MRT</v>
      </c>
      <c r="E78" s="150" t="str">
        <f>VLOOKUP(A78,Lists!$B$2:$G$200,5,FALSE)</f>
        <v>Drought,Floods</v>
      </c>
      <c r="F78" s="144">
        <f t="shared" si="10"/>
        <v>2.6</v>
      </c>
      <c r="G78" s="145">
        <f t="shared" si="11"/>
        <v>3</v>
      </c>
      <c r="H78" s="145" t="str">
        <f t="shared" si="12"/>
        <v>Medium</v>
      </c>
      <c r="I78" s="146" t="str">
        <f>INDEX(Trends!$D$3:$D$404,MATCH(B78,Trends!$C$3:$C$404,0))</f>
        <v>Stable</v>
      </c>
      <c r="J78" s="145" t="str">
        <f>VLOOKUP($B78,Reliability!$A$3:$I$300,9,FALSE)</f>
        <v>Very High</v>
      </c>
      <c r="K78" s="147">
        <f t="shared" si="13"/>
        <v>2.6</v>
      </c>
      <c r="L78" s="147">
        <f>VLOOKUP($B78,'Impact of the crisis'!$C$6:$N$300,12,FALSE)</f>
        <v>4.3</v>
      </c>
      <c r="M78" s="147">
        <f>VLOOKUP($B78,'Impact of the crisis'!$C$6:$AB$300,26,FALSE)</f>
        <v>1.2</v>
      </c>
      <c r="N78" s="147">
        <f>VLOOKUP($B78,'Conditions of people affected'!$C$6:$R$300,16,FALSE)</f>
        <v>2.8</v>
      </c>
      <c r="O78" s="147">
        <f>VLOOKUP($B78,'Conditions of people affected'!$C$6:$R$300,9,FALSE)</f>
        <v>2.6</v>
      </c>
      <c r="P78" s="147">
        <f>VLOOKUP($B78,'Conditions of people affected'!$C$6:$R$300,15,FALSE)</f>
        <v>3</v>
      </c>
      <c r="Q78" s="147">
        <f t="shared" si="14"/>
        <v>2.2000000000000002</v>
      </c>
      <c r="R78" s="147">
        <f>VLOOKUP($B78,'Complexity of the crisis'!$C$6:$AN$300,22,FALSE)</f>
        <v>2.4</v>
      </c>
      <c r="S78" s="147">
        <f>VLOOKUP($B78,'Complexity of the crisis'!$C$6:$AN$300,38,FALSE)</f>
        <v>2</v>
      </c>
      <c r="T78" s="151" t="str">
        <f>VLOOKUP(B78,Lists!$C$3:$E$300,3,FALSE)</f>
        <v>Africa</v>
      </c>
      <c r="U78" s="152">
        <f>VLOOKUP(B78,'INFORM Severity - hidden'!$C$5:$V$300,20,FALSE)</f>
        <v>45705</v>
      </c>
    </row>
    <row r="79" spans="1:21" x14ac:dyDescent="0.35">
      <c r="A79" s="148" t="str">
        <f t="array" ref="A79">IFERROR(INDEX(Lists!$B$2:$B$200,SMALL(IF(Lists!$I$2:$I$200="Individual",ROW(Lists!$B$2:$B$200)),ROW(75:75))-1,1),"")</f>
        <v>Complex crisis in Malawi</v>
      </c>
      <c r="B79" s="149" t="str">
        <f>VLOOKUP(A79,Lists!$B$2:$G$200,2,FALSE)</f>
        <v>MWI002</v>
      </c>
      <c r="C79" s="149" t="str">
        <f>VLOOKUP(B79,'INFORM Severity - hidden'!$C$5:$D$200,2,FALSE)</f>
        <v>Malawi</v>
      </c>
      <c r="D79" s="149" t="str">
        <f>VLOOKUP(A79,Lists!$B$2:$G$200,3,FALSE)</f>
        <v>MWI</v>
      </c>
      <c r="E79" s="150" t="str">
        <f>VLOOKUP(A79,Lists!$B$2:$G$200,5,FALSE)</f>
        <v>Drought,Socio-political,Cyclone</v>
      </c>
      <c r="F79" s="144">
        <f t="shared" si="10"/>
        <v>3.4</v>
      </c>
      <c r="G79" s="145">
        <f t="shared" si="11"/>
        <v>4</v>
      </c>
      <c r="H79" s="145" t="str">
        <f t="shared" si="12"/>
        <v>High</v>
      </c>
      <c r="I79" s="146" t="str">
        <f>INDEX(Trends!$D$3:$D$404,MATCH(B79,Trends!$C$3:$C$404,0))</f>
        <v>Decreasing</v>
      </c>
      <c r="J79" s="145" t="str">
        <f>VLOOKUP($B79,Reliability!$A$3:$I$300,9,FALSE)</f>
        <v>Very High</v>
      </c>
      <c r="K79" s="147">
        <f t="shared" si="13"/>
        <v>3.9</v>
      </c>
      <c r="L79" s="147">
        <f>VLOOKUP($B79,'Impact of the crisis'!$C$6:$N$300,12,FALSE)</f>
        <v>4.5</v>
      </c>
      <c r="M79" s="147">
        <f>VLOOKUP($B79,'Impact of the crisis'!$C$6:$AB$300,26,FALSE)</f>
        <v>3.5</v>
      </c>
      <c r="N79" s="147">
        <f>VLOOKUP($B79,'Conditions of people affected'!$C$6:$R$300,16,FALSE)</f>
        <v>3.95</v>
      </c>
      <c r="O79" s="147">
        <f>VLOOKUP($B79,'Conditions of people affected'!$C$6:$R$300,9,FALSE)</f>
        <v>4.9000000000000004</v>
      </c>
      <c r="P79" s="147">
        <f>VLOOKUP($B79,'Conditions of people affected'!$C$6:$R$300,15,FALSE)</f>
        <v>3</v>
      </c>
      <c r="Q79" s="147">
        <f t="shared" si="14"/>
        <v>2.2000000000000002</v>
      </c>
      <c r="R79" s="147">
        <f>VLOOKUP($B79,'Complexity of the crisis'!$C$6:$AN$300,22,FALSE)</f>
        <v>2.2999999999999998</v>
      </c>
      <c r="S79" s="147">
        <f>VLOOKUP($B79,'Complexity of the crisis'!$C$6:$AN$300,38,FALSE)</f>
        <v>2</v>
      </c>
      <c r="T79" s="151" t="str">
        <f>VLOOKUP(B79,Lists!$C$3:$E$300,3,FALSE)</f>
        <v>Africa</v>
      </c>
      <c r="U79" s="152">
        <f>VLOOKUP(B79,'INFORM Severity - hidden'!$C$5:$V$300,20,FALSE)</f>
        <v>45715</v>
      </c>
    </row>
    <row r="80" spans="1:21" x14ac:dyDescent="0.35">
      <c r="A80" s="148" t="str">
        <f t="array" ref="A80">IFERROR(INDEX(Lists!$B$2:$B$200,SMALL(IF(Lists!$I$2:$I$200="Individual",ROW(Lists!$B$2:$B$200)),ROW(76:76))-1,1),"")</f>
        <v>International Refugees in Malaysia</v>
      </c>
      <c r="B80" s="149" t="str">
        <f>VLOOKUP(A80,Lists!$B$2:$G$200,2,FALSE)</f>
        <v>MYS001</v>
      </c>
      <c r="C80" s="149" t="str">
        <f>VLOOKUP(B80,'INFORM Severity - hidden'!$C$5:$D$200,2,FALSE)</f>
        <v>Malaysia</v>
      </c>
      <c r="D80" s="149" t="str">
        <f>VLOOKUP(A80,Lists!$B$2:$G$200,3,FALSE)</f>
        <v>MYS</v>
      </c>
      <c r="E80" s="150" t="str">
        <f>VLOOKUP(A80,Lists!$B$2:$G$200,5,FALSE)</f>
        <v>Displacement</v>
      </c>
      <c r="F80" s="144">
        <f t="shared" si="10"/>
        <v>1.7</v>
      </c>
      <c r="G80" s="145">
        <f t="shared" si="11"/>
        <v>2</v>
      </c>
      <c r="H80" s="145" t="str">
        <f t="shared" si="12"/>
        <v>Low</v>
      </c>
      <c r="I80" s="146" t="str">
        <f>INDEX(Trends!$D$3:$D$404,MATCH(B80,Trends!$C$3:$C$404,0))</f>
        <v>Decreasing</v>
      </c>
      <c r="J80" s="145" t="str">
        <f>VLOOKUP($B80,Reliability!$A$3:$I$300,9,FALSE)</f>
        <v>Very High</v>
      </c>
      <c r="K80" s="147">
        <f t="shared" si="13"/>
        <v>1.8</v>
      </c>
      <c r="L80" s="147">
        <f>VLOOKUP($B80,'Impact of the crisis'!$C$6:$N$300,12,FALSE)</f>
        <v>1.8</v>
      </c>
      <c r="M80" s="147">
        <f>VLOOKUP($B80,'Impact of the crisis'!$C$6:$AB$300,26,FALSE)</f>
        <v>1.8</v>
      </c>
      <c r="N80" s="147">
        <f>VLOOKUP($B80,'Conditions of people affected'!$C$6:$R$300,16,FALSE)</f>
        <v>1.55</v>
      </c>
      <c r="O80" s="147">
        <f>VLOOKUP($B80,'Conditions of people affected'!$C$6:$R$300,9,FALSE)</f>
        <v>2.1</v>
      </c>
      <c r="P80" s="147">
        <f>VLOOKUP($B80,'Conditions of people affected'!$C$6:$R$300,15,FALSE)</f>
        <v>1</v>
      </c>
      <c r="Q80" s="147">
        <f t="shared" si="14"/>
        <v>1.9</v>
      </c>
      <c r="R80" s="147">
        <f>VLOOKUP($B80,'Complexity of the crisis'!$C$6:$AN$300,22,FALSE)</f>
        <v>1.7</v>
      </c>
      <c r="S80" s="147">
        <f>VLOOKUP($B80,'Complexity of the crisis'!$C$6:$AN$300,38,FALSE)</f>
        <v>2</v>
      </c>
      <c r="T80" s="151" t="str">
        <f>VLOOKUP(B80,Lists!$C$3:$E$300,3,FALSE)</f>
        <v>Asia</v>
      </c>
      <c r="U80" s="152">
        <f>VLOOKUP(B80,'INFORM Severity - hidden'!$C$5:$V$300,20,FALSE)</f>
        <v>45713</v>
      </c>
    </row>
    <row r="81" spans="1:21" x14ac:dyDescent="0.35">
      <c r="A81" s="148" t="str">
        <f t="array" ref="A81">IFERROR(INDEX(Lists!$B$2:$B$200,SMALL(IF(Lists!$I$2:$I$200="Individual",ROW(Lists!$B$2:$B$200)),ROW(77:77))-1,1),"")</f>
        <v>Food Security Crisis in Namibia</v>
      </c>
      <c r="B81" s="149" t="str">
        <f>VLOOKUP(A81,Lists!$B$2:$G$200,2,FALSE)</f>
        <v>NAM002</v>
      </c>
      <c r="C81" s="149" t="str">
        <f>VLOOKUP(B81,'INFORM Severity - hidden'!$C$5:$D$200,2,FALSE)</f>
        <v>Namibia</v>
      </c>
      <c r="D81" s="149" t="str">
        <f>VLOOKUP(A81,Lists!$B$2:$G$200,3,FALSE)</f>
        <v>NAM</v>
      </c>
      <c r="E81" s="150" t="str">
        <f>VLOOKUP(A81,Lists!$B$2:$G$200,5,FALSE)</f>
        <v>Drought</v>
      </c>
      <c r="F81" s="144">
        <f t="shared" si="10"/>
        <v>2.6</v>
      </c>
      <c r="G81" s="145">
        <f t="shared" si="11"/>
        <v>3</v>
      </c>
      <c r="H81" s="145" t="str">
        <f t="shared" si="12"/>
        <v>Medium</v>
      </c>
      <c r="I81" s="146" t="str">
        <f>INDEX(Trends!$D$3:$D$404,MATCH(B81,Trends!$C$3:$C$404,0))</f>
        <v>Stable</v>
      </c>
      <c r="J81" s="145" t="str">
        <f>VLOOKUP($B81,Reliability!$A$3:$I$300,9,FALSE)</f>
        <v>Medium</v>
      </c>
      <c r="K81" s="147">
        <f t="shared" si="13"/>
        <v>2.9</v>
      </c>
      <c r="L81" s="147">
        <f>VLOOKUP($B81,'Impact of the crisis'!$C$6:$N$300,12,FALSE)</f>
        <v>4.3</v>
      </c>
      <c r="M81" s="147">
        <f>VLOOKUP($B81,'Impact of the crisis'!$C$6:$AB$300,26,FALSE)</f>
        <v>1.9</v>
      </c>
      <c r="N81" s="147">
        <f>VLOOKUP($B81,'Conditions of people affected'!$C$6:$R$300,16,FALSE)</f>
        <v>3.25</v>
      </c>
      <c r="O81" s="147">
        <f>VLOOKUP($B81,'Conditions of people affected'!$C$6:$R$300,9,FALSE)</f>
        <v>3.5</v>
      </c>
      <c r="P81" s="147">
        <f>VLOOKUP($B81,'Conditions of people affected'!$C$6:$R$300,15,FALSE)</f>
        <v>3</v>
      </c>
      <c r="Q81" s="147">
        <f t="shared" si="14"/>
        <v>1.3</v>
      </c>
      <c r="R81" s="147">
        <f>VLOOKUP($B81,'Complexity of the crisis'!$C$6:$AN$300,22,FALSE)</f>
        <v>1.5</v>
      </c>
      <c r="S81" s="147">
        <f>VLOOKUP($B81,'Complexity of the crisis'!$C$6:$AN$300,38,FALSE)</f>
        <v>1</v>
      </c>
      <c r="T81" s="151" t="str">
        <f>VLOOKUP(B81,Lists!$C$3:$E$300,3,FALSE)</f>
        <v>Africa</v>
      </c>
      <c r="U81" s="152">
        <f>VLOOKUP(B81,'INFORM Severity - hidden'!$C$5:$V$300,20,FALSE)</f>
        <v>45715</v>
      </c>
    </row>
    <row r="82" spans="1:21" x14ac:dyDescent="0.35">
      <c r="A82" s="148" t="str">
        <f t="array" ref="A82">IFERROR(INDEX(Lists!$B$2:$B$200,SMALL(IF(Lists!$I$2:$I$200="Individual",ROW(Lists!$B$2:$B$200)),ROW(78:78))-1,1),"")</f>
        <v>Lake Chad basin crisis in Niger</v>
      </c>
      <c r="B82" s="149" t="str">
        <f>VLOOKUP(A82,Lists!$B$2:$G$200,2,FALSE)</f>
        <v>NER002</v>
      </c>
      <c r="C82" s="149" t="str">
        <f>VLOOKUP(B82,'INFORM Severity - hidden'!$C$5:$D$200,2,FALSE)</f>
        <v>Niger</v>
      </c>
      <c r="D82" s="149" t="str">
        <f>VLOOKUP(A82,Lists!$B$2:$G$200,3,FALSE)</f>
        <v>NER</v>
      </c>
      <c r="E82" s="150" t="str">
        <f>VLOOKUP(A82,Lists!$B$2:$G$200,5,FALSE)</f>
        <v>Conflict</v>
      </c>
      <c r="F82" s="144">
        <f t="shared" si="10"/>
        <v>3.3</v>
      </c>
      <c r="G82" s="145">
        <f t="shared" si="11"/>
        <v>4</v>
      </c>
      <c r="H82" s="145" t="str">
        <f t="shared" si="12"/>
        <v>High</v>
      </c>
      <c r="I82" s="146" t="str">
        <f>INDEX(Trends!$D$3:$D$404,MATCH(B82,Trends!$C$3:$C$404,0))</f>
        <v>Stable</v>
      </c>
      <c r="J82" s="145" t="str">
        <f>VLOOKUP($B82,Reliability!$A$3:$I$300,9,FALSE)</f>
        <v>Very High</v>
      </c>
      <c r="K82" s="147">
        <f t="shared" si="13"/>
        <v>3.1</v>
      </c>
      <c r="L82" s="147">
        <f>VLOOKUP($B82,'Impact of the crisis'!$C$6:$N$300,12,FALSE)</f>
        <v>1.2</v>
      </c>
      <c r="M82" s="147">
        <f>VLOOKUP($B82,'Impact of the crisis'!$C$6:$AB$300,26,FALSE)</f>
        <v>3.8</v>
      </c>
      <c r="N82" s="147">
        <f>VLOOKUP($B82,'Conditions of people affected'!$C$6:$R$300,16,FALSE)</f>
        <v>3.6</v>
      </c>
      <c r="O82" s="147">
        <f>VLOOKUP($B82,'Conditions of people affected'!$C$6:$R$300,9,FALSE)</f>
        <v>3.2</v>
      </c>
      <c r="P82" s="147">
        <f>VLOOKUP($B82,'Conditions of people affected'!$C$6:$R$300,15,FALSE)</f>
        <v>4</v>
      </c>
      <c r="Q82" s="147">
        <f t="shared" si="14"/>
        <v>3</v>
      </c>
      <c r="R82" s="147">
        <f>VLOOKUP($B82,'Complexity of the crisis'!$C$6:$AN$300,22,FALSE)</f>
        <v>2.9</v>
      </c>
      <c r="S82" s="147">
        <f>VLOOKUP($B82,'Complexity of the crisis'!$C$6:$AN$300,38,FALSE)</f>
        <v>3</v>
      </c>
      <c r="T82" s="151" t="str">
        <f>VLOOKUP(B82,Lists!$C$3:$E$300,3,FALSE)</f>
        <v>Africa</v>
      </c>
      <c r="U82" s="152">
        <f>VLOOKUP(B82,'INFORM Severity - hidden'!$C$5:$V$300,20,FALSE)</f>
        <v>45716</v>
      </c>
    </row>
    <row r="83" spans="1:21" x14ac:dyDescent="0.35">
      <c r="A83" s="148" t="str">
        <f t="array" ref="A83">IFERROR(INDEX(Lists!$B$2:$B$200,SMALL(IF(Lists!$I$2:$I$200="Individual",ROW(Lists!$B$2:$B$200)),ROW(79:79))-1,1),"")</f>
        <v>Mali/Burkina Faso conflict</v>
      </c>
      <c r="B83" s="149" t="str">
        <f>VLOOKUP(A83,Lists!$B$2:$G$200,2,FALSE)</f>
        <v>NER003</v>
      </c>
      <c r="C83" s="149" t="str">
        <f>VLOOKUP(B83,'INFORM Severity - hidden'!$C$5:$D$200,2,FALSE)</f>
        <v>Niger</v>
      </c>
      <c r="D83" s="149" t="str">
        <f>VLOOKUP(A83,Lists!$B$2:$G$200,3,FALSE)</f>
        <v>NER</v>
      </c>
      <c r="E83" s="150" t="str">
        <f>VLOOKUP(A83,Lists!$B$2:$G$200,5,FALSE)</f>
        <v>Conflict</v>
      </c>
      <c r="F83" s="144">
        <f t="shared" si="10"/>
        <v>3.3</v>
      </c>
      <c r="G83" s="145">
        <f t="shared" si="11"/>
        <v>4</v>
      </c>
      <c r="H83" s="145" t="str">
        <f t="shared" si="12"/>
        <v>High</v>
      </c>
      <c r="I83" s="146" t="str">
        <f>INDEX(Trends!$D$3:$D$404,MATCH(B83,Trends!$C$3:$C$404,0))</f>
        <v>Decreasing</v>
      </c>
      <c r="J83" s="145" t="str">
        <f>VLOOKUP($B83,Reliability!$A$3:$I$300,9,FALSE)</f>
        <v>Very High</v>
      </c>
      <c r="K83" s="147">
        <f t="shared" si="13"/>
        <v>3.5</v>
      </c>
      <c r="L83" s="147">
        <f>VLOOKUP($B83,'Impact of the crisis'!$C$6:$N$300,12,FALSE)</f>
        <v>2.4</v>
      </c>
      <c r="M83" s="147">
        <f>VLOOKUP($B83,'Impact of the crisis'!$C$6:$AB$300,26,FALSE)</f>
        <v>3.9</v>
      </c>
      <c r="N83" s="147">
        <f>VLOOKUP($B83,'Conditions of people affected'!$C$6:$R$300,16,FALSE)</f>
        <v>3.4</v>
      </c>
      <c r="O83" s="147">
        <f>VLOOKUP($B83,'Conditions of people affected'!$C$6:$R$300,9,FALSE)</f>
        <v>3.8</v>
      </c>
      <c r="P83" s="147">
        <f>VLOOKUP($B83,'Conditions of people affected'!$C$6:$R$300,15,FALSE)</f>
        <v>3</v>
      </c>
      <c r="Q83" s="147">
        <f t="shared" si="14"/>
        <v>3</v>
      </c>
      <c r="R83" s="147">
        <f>VLOOKUP($B83,'Complexity of the crisis'!$C$6:$AN$300,22,FALSE)</f>
        <v>2.9</v>
      </c>
      <c r="S83" s="147">
        <f>VLOOKUP($B83,'Complexity of the crisis'!$C$6:$AN$300,38,FALSE)</f>
        <v>3</v>
      </c>
      <c r="T83" s="151" t="str">
        <f>VLOOKUP(B83,Lists!$C$3:$E$300,3,FALSE)</f>
        <v>Africa</v>
      </c>
      <c r="U83" s="152">
        <f>VLOOKUP(B83,'INFORM Severity - hidden'!$C$5:$V$300,20,FALSE)</f>
        <v>45716</v>
      </c>
    </row>
    <row r="84" spans="1:21" x14ac:dyDescent="0.35">
      <c r="A84" s="148" t="str">
        <f t="array" ref="A84">IFERROR(INDEX(Lists!$B$2:$B$200,SMALL(IF(Lists!$I$2:$I$200="Individual",ROW(Lists!$B$2:$B$200)),ROW(80:80))-1,1),"")</f>
        <v>Nigerian Refugees</v>
      </c>
      <c r="B84" s="149" t="str">
        <f>VLOOKUP(A84,Lists!$B$2:$G$200,2,FALSE)</f>
        <v>NER004</v>
      </c>
      <c r="C84" s="149" t="str">
        <f>VLOOKUP(B84,'INFORM Severity - hidden'!$C$5:$D$200,2,FALSE)</f>
        <v>Niger</v>
      </c>
      <c r="D84" s="149" t="str">
        <f>VLOOKUP(A84,Lists!$B$2:$G$200,3,FALSE)</f>
        <v>NER</v>
      </c>
      <c r="E84" s="150" t="str">
        <f>VLOOKUP(A84,Lists!$B$2:$G$200,5,FALSE)</f>
        <v>Displacement</v>
      </c>
      <c r="F84" s="144">
        <f t="shared" si="10"/>
        <v>3.1</v>
      </c>
      <c r="G84" s="145">
        <f t="shared" si="11"/>
        <v>4</v>
      </c>
      <c r="H84" s="145" t="str">
        <f t="shared" si="12"/>
        <v>High</v>
      </c>
      <c r="I84" s="146" t="str">
        <f>INDEX(Trends!$D$3:$D$404,MATCH(B84,Trends!$C$3:$C$404,0))</f>
        <v>Increasing</v>
      </c>
      <c r="J84" s="145" t="str">
        <f>VLOOKUP($B84,Reliability!$A$3:$I$300,9,FALSE)</f>
        <v>Very High</v>
      </c>
      <c r="K84" s="147">
        <f t="shared" si="13"/>
        <v>1.9</v>
      </c>
      <c r="L84" s="147">
        <f>VLOOKUP($B84,'Impact of the crisis'!$C$6:$N$300,12,FALSE)</f>
        <v>1.5</v>
      </c>
      <c r="M84" s="147">
        <f>VLOOKUP($B84,'Impact of the crisis'!$C$6:$AB$300,26,FALSE)</f>
        <v>2.1</v>
      </c>
      <c r="N84" s="147">
        <f>VLOOKUP($B84,'Conditions of people affected'!$C$6:$R$300,16,FALSE)</f>
        <v>3.6</v>
      </c>
      <c r="O84" s="147">
        <f>VLOOKUP($B84,'Conditions of people affected'!$C$6:$R$300,9,FALSE)</f>
        <v>3.2</v>
      </c>
      <c r="P84" s="147">
        <f>VLOOKUP($B84,'Conditions of people affected'!$C$6:$R$300,15,FALSE)</f>
        <v>4</v>
      </c>
      <c r="Q84" s="147">
        <f t="shared" si="14"/>
        <v>3</v>
      </c>
      <c r="R84" s="147">
        <f>VLOOKUP($B84,'Complexity of the crisis'!$C$6:$AN$300,22,FALSE)</f>
        <v>2.9</v>
      </c>
      <c r="S84" s="147">
        <f>VLOOKUP($B84,'Complexity of the crisis'!$C$6:$AN$300,38,FALSE)</f>
        <v>3</v>
      </c>
      <c r="T84" s="151" t="str">
        <f>VLOOKUP(B84,Lists!$C$3:$E$300,3,FALSE)</f>
        <v>Africa</v>
      </c>
      <c r="U84" s="152">
        <f>VLOOKUP(B84,'INFORM Severity - hidden'!$C$5:$V$300,20,FALSE)</f>
        <v>45716</v>
      </c>
    </row>
    <row r="85" spans="1:21" x14ac:dyDescent="0.35">
      <c r="A85" s="148" t="str">
        <f t="array" ref="A85">IFERROR(INDEX(Lists!$B$2:$B$200,SMALL(IF(Lists!$I$2:$I$200="Individual",ROW(Lists!$B$2:$B$200)),ROW(81:81))-1,1),"")</f>
        <v>Complex crisis in Niger</v>
      </c>
      <c r="B85" s="149" t="str">
        <f>VLOOKUP(A85,Lists!$B$2:$G$200,2,FALSE)</f>
        <v>NER006</v>
      </c>
      <c r="C85" s="149" t="str">
        <f>VLOOKUP(B85,'INFORM Severity - hidden'!$C$5:$D$200,2,FALSE)</f>
        <v>Niger</v>
      </c>
      <c r="D85" s="149" t="str">
        <f>VLOOKUP(A85,Lists!$B$2:$G$200,3,FALSE)</f>
        <v>NER</v>
      </c>
      <c r="E85" s="150" t="str">
        <f>VLOOKUP(A85,Lists!$B$2:$G$200,5,FALSE)</f>
        <v>Conflict,Displacement,Drought,Floods,Food Security,Violence</v>
      </c>
      <c r="F85" s="144">
        <f t="shared" si="10"/>
        <v>3.6</v>
      </c>
      <c r="G85" s="145">
        <f t="shared" si="11"/>
        <v>4</v>
      </c>
      <c r="H85" s="145" t="str">
        <f t="shared" si="12"/>
        <v>High</v>
      </c>
      <c r="I85" s="146" t="str">
        <f>INDEX(Trends!$D$3:$D$404,MATCH(B85,Trends!$C$3:$C$404,0))</f>
        <v>Increasing</v>
      </c>
      <c r="J85" s="145" t="str">
        <f>VLOOKUP($B85,Reliability!$A$3:$I$300,9,FALSE)</f>
        <v>High</v>
      </c>
      <c r="K85" s="147">
        <f t="shared" si="13"/>
        <v>4.0999999999999996</v>
      </c>
      <c r="L85" s="147">
        <f>VLOOKUP($B85,'Impact of the crisis'!$C$6:$N$300,12,FALSE)</f>
        <v>4.9000000000000004</v>
      </c>
      <c r="M85" s="147">
        <f>VLOOKUP($B85,'Impact of the crisis'!$C$6:$AB$300,26,FALSE)</f>
        <v>3.5</v>
      </c>
      <c r="N85" s="147">
        <f>VLOOKUP($B85,'Conditions of people affected'!$C$6:$R$300,16,FALSE)</f>
        <v>3.7</v>
      </c>
      <c r="O85" s="147">
        <f>VLOOKUP($B85,'Conditions of people affected'!$C$6:$R$300,9,FALSE)</f>
        <v>4.4000000000000004</v>
      </c>
      <c r="P85" s="147">
        <f>VLOOKUP($B85,'Conditions of people affected'!$C$6:$R$300,15,FALSE)</f>
        <v>3</v>
      </c>
      <c r="Q85" s="147">
        <f t="shared" si="14"/>
        <v>3.2</v>
      </c>
      <c r="R85" s="147">
        <f>VLOOKUP($B85,'Complexity of the crisis'!$C$6:$AN$300,22,FALSE)</f>
        <v>2.9</v>
      </c>
      <c r="S85" s="147">
        <f>VLOOKUP($B85,'Complexity of the crisis'!$C$6:$AN$300,38,FALSE)</f>
        <v>3.5</v>
      </c>
      <c r="T85" s="151" t="str">
        <f>VLOOKUP(B85,Lists!$C$3:$E$300,3,FALSE)</f>
        <v>Africa</v>
      </c>
      <c r="U85" s="152">
        <f>VLOOKUP(B85,'INFORM Severity - hidden'!$C$5:$V$300,20,FALSE)</f>
        <v>45614</v>
      </c>
    </row>
    <row r="86" spans="1:21" x14ac:dyDescent="0.35">
      <c r="A86" s="148" t="str">
        <f t="array" ref="A86">IFERROR(INDEX(Lists!$B$2:$B$200,SMALL(IF(Lists!$I$2:$I$200="Individual",ROW(Lists!$B$2:$B$200)),ROW(82:82))-1,1),"")</f>
        <v>Complex crisis in Nigeria</v>
      </c>
      <c r="B86" s="149" t="str">
        <f>VLOOKUP(A86,Lists!$B$2:$G$200,2,FALSE)</f>
        <v>NGA001</v>
      </c>
      <c r="C86" s="149" t="str">
        <f>VLOOKUP(B86,'INFORM Severity - hidden'!$C$5:$D$200,2,FALSE)</f>
        <v>Nigeria</v>
      </c>
      <c r="D86" s="149" t="str">
        <f>VLOOKUP(A86,Lists!$B$2:$G$200,3,FALSE)</f>
        <v>NGA</v>
      </c>
      <c r="E86" s="150" t="str">
        <f>VLOOKUP(A86,Lists!$B$2:$G$200,5,FALSE)</f>
        <v>Conflict,Displacement,Violence,Floods</v>
      </c>
      <c r="F86" s="144">
        <f t="shared" si="10"/>
        <v>4.0999999999999996</v>
      </c>
      <c r="G86" s="145">
        <f t="shared" si="11"/>
        <v>5</v>
      </c>
      <c r="H86" s="145" t="str">
        <f t="shared" si="12"/>
        <v>Very High</v>
      </c>
      <c r="I86" s="146" t="str">
        <f>INDEX(Trends!$D$3:$D$404,MATCH(B86,Trends!$C$3:$C$404,0))</f>
        <v>Decreasing</v>
      </c>
      <c r="J86" s="145" t="str">
        <f>VLOOKUP($B86,Reliability!$A$3:$I$300,9,FALSE)</f>
        <v>Very High</v>
      </c>
      <c r="K86" s="147">
        <f t="shared" si="13"/>
        <v>4.0999999999999996</v>
      </c>
      <c r="L86" s="147">
        <f>VLOOKUP($B86,'Impact of the crisis'!$C$6:$N$300,12,FALSE)</f>
        <v>4.8</v>
      </c>
      <c r="M86" s="147">
        <f>VLOOKUP($B86,'Impact of the crisis'!$C$6:$AB$300,26,FALSE)</f>
        <v>3.7</v>
      </c>
      <c r="N86" s="147">
        <f>VLOOKUP($B86,'Conditions of people affected'!$C$6:$R$300,16,FALSE)</f>
        <v>4</v>
      </c>
      <c r="O86" s="147">
        <f>VLOOKUP($B86,'Conditions of people affected'!$C$6:$R$300,9,FALSE)</f>
        <v>5</v>
      </c>
      <c r="P86" s="147">
        <f>VLOOKUP($B86,'Conditions of people affected'!$C$6:$R$300,15,FALSE)</f>
        <v>3</v>
      </c>
      <c r="Q86" s="147">
        <f t="shared" si="14"/>
        <v>4.0999999999999996</v>
      </c>
      <c r="R86" s="147">
        <f>VLOOKUP($B86,'Complexity of the crisis'!$C$6:$AN$300,22,FALSE)</f>
        <v>3.5</v>
      </c>
      <c r="S86" s="147">
        <f>VLOOKUP($B86,'Complexity of the crisis'!$C$6:$AN$300,38,FALSE)</f>
        <v>4.5</v>
      </c>
      <c r="T86" s="151" t="str">
        <f>VLOOKUP(B86,Lists!$C$3:$E$300,3,FALSE)</f>
        <v>Africa</v>
      </c>
      <c r="U86" s="152">
        <f>VLOOKUP(B86,'INFORM Severity - hidden'!$C$5:$V$300,20,FALSE)</f>
        <v>45713</v>
      </c>
    </row>
    <row r="87" spans="1:21" x14ac:dyDescent="0.35">
      <c r="A87" s="148" t="str">
        <f t="array" ref="A87">IFERROR(INDEX(Lists!$B$2:$B$200,SMALL(IF(Lists!$I$2:$I$200="Individual",ROW(Lists!$B$2:$B$200)),ROW(83:83))-1,1),"")</f>
        <v>Middle belt conflict</v>
      </c>
      <c r="B87" s="149" t="str">
        <f>VLOOKUP(A87,Lists!$B$2:$G$200,2,FALSE)</f>
        <v>NGA003</v>
      </c>
      <c r="C87" s="149" t="str">
        <f>VLOOKUP(B87,'INFORM Severity - hidden'!$C$5:$D$200,2,FALSE)</f>
        <v>Nigeria</v>
      </c>
      <c r="D87" s="149" t="str">
        <f>VLOOKUP(A87,Lists!$B$2:$G$200,3,FALSE)</f>
        <v>NGA</v>
      </c>
      <c r="E87" s="150" t="str">
        <f>VLOOKUP(A87,Lists!$B$2:$G$200,5,FALSE)</f>
        <v>Violence,Conflict</v>
      </c>
      <c r="F87" s="144">
        <f t="shared" si="10"/>
        <v>3.1</v>
      </c>
      <c r="G87" s="145">
        <f t="shared" si="11"/>
        <v>4</v>
      </c>
      <c r="H87" s="145" t="str">
        <f t="shared" si="12"/>
        <v>High</v>
      </c>
      <c r="I87" s="146" t="str">
        <f>INDEX(Trends!$D$3:$D$404,MATCH(B87,Trends!$C$3:$C$404,0))</f>
        <v>Decreasing</v>
      </c>
      <c r="J87" s="145" t="str">
        <f>VLOOKUP($B87,Reliability!$A$3:$I$300,9,FALSE)</f>
        <v>Very High</v>
      </c>
      <c r="K87" s="147">
        <f t="shared" si="13"/>
        <v>2.9</v>
      </c>
      <c r="L87" s="147">
        <f>VLOOKUP($B87,'Impact of the crisis'!$C$6:$N$300,12,FALSE)</f>
        <v>2.2999999999999998</v>
      </c>
      <c r="M87" s="147">
        <f>VLOOKUP($B87,'Impact of the crisis'!$C$6:$AB$300,26,FALSE)</f>
        <v>3.1</v>
      </c>
      <c r="N87" s="147">
        <f>VLOOKUP($B87,'Conditions of people affected'!$C$6:$R$300,16,FALSE)</f>
        <v>3.45</v>
      </c>
      <c r="O87" s="147">
        <f>VLOOKUP($B87,'Conditions of people affected'!$C$6:$R$300,9,FALSE)</f>
        <v>3.9</v>
      </c>
      <c r="P87" s="147">
        <f>VLOOKUP($B87,'Conditions of people affected'!$C$6:$R$300,15,FALSE)</f>
        <v>3</v>
      </c>
      <c r="Q87" s="147">
        <f t="shared" si="14"/>
        <v>2.8</v>
      </c>
      <c r="R87" s="147">
        <f>VLOOKUP($B87,'Complexity of the crisis'!$C$6:$AN$300,22,FALSE)</f>
        <v>3.5</v>
      </c>
      <c r="S87" s="147">
        <f>VLOOKUP($B87,'Complexity of the crisis'!$C$6:$AN$300,38,FALSE)</f>
        <v>2</v>
      </c>
      <c r="T87" s="151" t="str">
        <f>VLOOKUP(B87,Lists!$C$3:$E$300,3,FALSE)</f>
        <v>Africa</v>
      </c>
      <c r="U87" s="152">
        <f>VLOOKUP(B87,'INFORM Severity - hidden'!$C$5:$V$300,20,FALSE)</f>
        <v>45713</v>
      </c>
    </row>
    <row r="88" spans="1:21" x14ac:dyDescent="0.35">
      <c r="A88" s="148" t="str">
        <f t="array" ref="A88">IFERROR(INDEX(Lists!$B$2:$B$200,SMALL(IF(Lists!$I$2:$I$200="Individual",ROW(Lists!$B$2:$B$200)),ROW(84:84))-1,1),"")</f>
        <v>Lake Chad basin crisis in Nigeria</v>
      </c>
      <c r="B88" s="149" t="str">
        <f>VLOOKUP(A88,Lists!$B$2:$G$200,2,FALSE)</f>
        <v>NGA004</v>
      </c>
      <c r="C88" s="149" t="str">
        <f>VLOOKUP(B88,'INFORM Severity - hidden'!$C$5:$D$200,2,FALSE)</f>
        <v>Nigeria</v>
      </c>
      <c r="D88" s="149" t="str">
        <f>VLOOKUP(A88,Lists!$B$2:$G$200,3,FALSE)</f>
        <v>NGA</v>
      </c>
      <c r="E88" s="150" t="str">
        <f>VLOOKUP(A88,Lists!$B$2:$G$200,5,FALSE)</f>
        <v>Conflict,Displacement</v>
      </c>
      <c r="F88" s="144">
        <f t="shared" si="10"/>
        <v>4.2</v>
      </c>
      <c r="G88" s="145">
        <f t="shared" si="11"/>
        <v>5</v>
      </c>
      <c r="H88" s="145" t="str">
        <f t="shared" si="12"/>
        <v>Very High</v>
      </c>
      <c r="I88" s="146" t="str">
        <f>INDEX(Trends!$D$3:$D$404,MATCH(B88,Trends!$C$3:$C$404,0))</f>
        <v>Stable</v>
      </c>
      <c r="J88" s="145" t="str">
        <f>VLOOKUP($B88,Reliability!$A$3:$I$300,9,FALSE)</f>
        <v>Very High</v>
      </c>
      <c r="K88" s="147">
        <f t="shared" si="13"/>
        <v>4.2</v>
      </c>
      <c r="L88" s="147">
        <f>VLOOKUP($B88,'Impact of the crisis'!$C$6:$N$300,12,FALSE)</f>
        <v>2.2000000000000002</v>
      </c>
      <c r="M88" s="147">
        <f>VLOOKUP($B88,'Impact of the crisis'!$C$6:$AB$300,26,FALSE)</f>
        <v>4.8</v>
      </c>
      <c r="N88" s="147">
        <f>VLOOKUP($B88,'Conditions of people affected'!$C$6:$R$300,16,FALSE)</f>
        <v>4.4000000000000004</v>
      </c>
      <c r="O88" s="147">
        <f>VLOOKUP($B88,'Conditions of people affected'!$C$6:$R$300,9,FALSE)</f>
        <v>4.8</v>
      </c>
      <c r="P88" s="147">
        <f>VLOOKUP($B88,'Conditions of people affected'!$C$6:$R$300,15,FALSE)</f>
        <v>4</v>
      </c>
      <c r="Q88" s="147">
        <f t="shared" si="14"/>
        <v>3.8</v>
      </c>
      <c r="R88" s="147">
        <f>VLOOKUP($B88,'Complexity of the crisis'!$C$6:$AN$300,22,FALSE)</f>
        <v>3.5</v>
      </c>
      <c r="S88" s="147">
        <f>VLOOKUP($B88,'Complexity of the crisis'!$C$6:$AN$300,38,FALSE)</f>
        <v>4</v>
      </c>
      <c r="T88" s="151" t="str">
        <f>VLOOKUP(B88,Lists!$C$3:$E$300,3,FALSE)</f>
        <v>Africa</v>
      </c>
      <c r="U88" s="152">
        <f>VLOOKUP(B88,'INFORM Severity - hidden'!$C$5:$V$300,20,FALSE)</f>
        <v>45713</v>
      </c>
    </row>
    <row r="89" spans="1:21" x14ac:dyDescent="0.35">
      <c r="A89" s="148" t="str">
        <f t="array" ref="A89">IFERROR(INDEX(Lists!$B$2:$B$200,SMALL(IF(Lists!$I$2:$I$200="Individual",ROW(Lists!$B$2:$B$200)),ROW(85:85))-1,1),"")</f>
        <v>Northwest Banditry</v>
      </c>
      <c r="B89" s="149" t="str">
        <f>VLOOKUP(A89,Lists!$B$2:$G$200,2,FALSE)</f>
        <v>NGA007</v>
      </c>
      <c r="C89" s="149" t="str">
        <f>VLOOKUP(B89,'INFORM Severity - hidden'!$C$5:$D$200,2,FALSE)</f>
        <v>Nigeria</v>
      </c>
      <c r="D89" s="149" t="str">
        <f>VLOOKUP(A89,Lists!$B$2:$G$200,3,FALSE)</f>
        <v>NGA</v>
      </c>
      <c r="E89" s="150" t="str">
        <f>VLOOKUP(A89,Lists!$B$2:$G$200,5,FALSE)</f>
        <v>Violence,Displacement</v>
      </c>
      <c r="F89" s="144">
        <f t="shared" si="10"/>
        <v>3.5</v>
      </c>
      <c r="G89" s="145">
        <f t="shared" si="11"/>
        <v>4</v>
      </c>
      <c r="H89" s="145" t="str">
        <f t="shared" si="12"/>
        <v>High</v>
      </c>
      <c r="I89" s="146" t="str">
        <f>INDEX(Trends!$D$3:$D$404,MATCH(B89,Trends!$C$3:$C$404,0))</f>
        <v>Decreasing</v>
      </c>
      <c r="J89" s="145" t="str">
        <f>VLOOKUP($B89,Reliability!$A$3:$I$300,9,FALSE)</f>
        <v>High</v>
      </c>
      <c r="K89" s="147">
        <f t="shared" si="13"/>
        <v>3.4</v>
      </c>
      <c r="L89" s="147">
        <f>VLOOKUP($B89,'Impact of the crisis'!$C$6:$N$300,12,FALSE)</f>
        <v>2.8</v>
      </c>
      <c r="M89" s="147">
        <f>VLOOKUP($B89,'Impact of the crisis'!$C$6:$AB$300,26,FALSE)</f>
        <v>3.7</v>
      </c>
      <c r="N89" s="147">
        <f>VLOOKUP($B89,'Conditions of people affected'!$C$6:$R$300,16,FALSE)</f>
        <v>3.9</v>
      </c>
      <c r="O89" s="147">
        <f>VLOOKUP($B89,'Conditions of people affected'!$C$6:$R$300,9,FALSE)</f>
        <v>4.8</v>
      </c>
      <c r="P89" s="147">
        <f>VLOOKUP($B89,'Conditions of people affected'!$C$6:$R$300,15,FALSE)</f>
        <v>3</v>
      </c>
      <c r="Q89" s="147">
        <f t="shared" si="14"/>
        <v>3</v>
      </c>
      <c r="R89" s="147">
        <f>VLOOKUP($B89,'Complexity of the crisis'!$C$6:$AN$300,22,FALSE)</f>
        <v>3.5</v>
      </c>
      <c r="S89" s="147">
        <f>VLOOKUP($B89,'Complexity of the crisis'!$C$6:$AN$300,38,FALSE)</f>
        <v>2.5</v>
      </c>
      <c r="T89" s="151" t="str">
        <f>VLOOKUP(B89,Lists!$C$3:$E$300,3,FALSE)</f>
        <v>Africa</v>
      </c>
      <c r="U89" s="152">
        <f>VLOOKUP(B89,'INFORM Severity - hidden'!$C$5:$V$300,20,FALSE)</f>
        <v>45713</v>
      </c>
    </row>
    <row r="90" spans="1:21" x14ac:dyDescent="0.35">
      <c r="A90" s="148" t="str">
        <f t="array" ref="A90">IFERROR(INDEX(Lists!$B$2:$B$200,SMALL(IF(Lists!$I$2:$I$200="Individual",ROW(Lists!$B$2:$B$200)),ROW(86:86))-1,1),"")</f>
        <v>Cameroonian Refugees in Nigeria</v>
      </c>
      <c r="B90" s="149" t="str">
        <f>VLOOKUP(A90,Lists!$B$2:$G$200,2,FALSE)</f>
        <v>NGA008</v>
      </c>
      <c r="C90" s="149" t="str">
        <f>VLOOKUP(B90,'INFORM Severity - hidden'!$C$5:$D$200,2,FALSE)</f>
        <v>Nigeria</v>
      </c>
      <c r="D90" s="149" t="str">
        <f>VLOOKUP(A90,Lists!$B$2:$G$200,3,FALSE)</f>
        <v>NGA</v>
      </c>
      <c r="E90" s="150" t="str">
        <f>VLOOKUP(A90,Lists!$B$2:$G$200,5,FALSE)</f>
        <v>Displacement</v>
      </c>
      <c r="F90" s="144">
        <f t="shared" si="10"/>
        <v>2.1</v>
      </c>
      <c r="G90" s="145">
        <f t="shared" si="11"/>
        <v>3</v>
      </c>
      <c r="H90" s="145" t="str">
        <f t="shared" si="12"/>
        <v>Medium</v>
      </c>
      <c r="I90" s="146" t="str">
        <f>INDEX(Trends!$D$3:$D$404,MATCH(B90,Trends!$C$3:$C$404,0))</f>
        <v>Stable</v>
      </c>
      <c r="J90" s="145" t="str">
        <f>VLOOKUP($B90,Reliability!$A$3:$I$300,9,FALSE)</f>
        <v>High</v>
      </c>
      <c r="K90" s="147">
        <f t="shared" si="13"/>
        <v>2.4</v>
      </c>
      <c r="L90" s="147">
        <f>VLOOKUP($B90,'Impact of the crisis'!$C$6:$N$300,12,FALSE)</f>
        <v>2</v>
      </c>
      <c r="M90" s="147">
        <f>VLOOKUP($B90,'Impact of the crisis'!$C$6:$AB$300,26,FALSE)</f>
        <v>2.6</v>
      </c>
      <c r="N90" s="147">
        <f>VLOOKUP($B90,'Conditions of people affected'!$C$6:$R$300,16,FALSE)</f>
        <v>1.35</v>
      </c>
      <c r="O90" s="147">
        <f>VLOOKUP($B90,'Conditions of people affected'!$C$6:$R$300,9,FALSE)</f>
        <v>1.7</v>
      </c>
      <c r="P90" s="147">
        <f>VLOOKUP($B90,'Conditions of people affected'!$C$6:$R$300,15,FALSE)</f>
        <v>1</v>
      </c>
      <c r="Q90" s="147">
        <f t="shared" si="14"/>
        <v>3</v>
      </c>
      <c r="R90" s="147">
        <f>VLOOKUP($B90,'Complexity of the crisis'!$C$6:$AN$300,22,FALSE)</f>
        <v>3.5</v>
      </c>
      <c r="S90" s="147">
        <f>VLOOKUP($B90,'Complexity of the crisis'!$C$6:$AN$300,38,FALSE)</f>
        <v>2.5</v>
      </c>
      <c r="T90" s="151" t="str">
        <f>VLOOKUP(B90,Lists!$C$3:$E$300,3,FALSE)</f>
        <v>Africa</v>
      </c>
      <c r="U90" s="152">
        <f>VLOOKUP(B90,'INFORM Severity - hidden'!$C$5:$V$300,20,FALSE)</f>
        <v>45713</v>
      </c>
    </row>
    <row r="91" spans="1:21" x14ac:dyDescent="0.35">
      <c r="A91" s="148" t="str">
        <f t="array" ref="A91">IFERROR(INDEX(Lists!$B$2:$B$200,SMALL(IF(Lists!$I$2:$I$200="Individual",ROW(Lists!$B$2:$B$200)),ROW(87:87))-1,1),"")</f>
        <v>Socioeconomic crisis in Nicaragua</v>
      </c>
      <c r="B91" s="149" t="str">
        <f>VLOOKUP(A91,Lists!$B$2:$G$200,2,FALSE)</f>
        <v>NIC001</v>
      </c>
      <c r="C91" s="149" t="str">
        <f>VLOOKUP(B91,'INFORM Severity - hidden'!$C$5:$D$200,2,FALSE)</f>
        <v>Nicaragua</v>
      </c>
      <c r="D91" s="149" t="str">
        <f>VLOOKUP(A91,Lists!$B$2:$G$200,3,FALSE)</f>
        <v>NIC</v>
      </c>
      <c r="E91" s="150" t="str">
        <f>VLOOKUP(A91,Lists!$B$2:$G$200,5,FALSE)</f>
        <v>Socio-political</v>
      </c>
      <c r="F91" s="144" t="str">
        <f t="shared" si="10"/>
        <v>x</v>
      </c>
      <c r="G91" s="145" t="str">
        <f t="shared" si="11"/>
        <v>x</v>
      </c>
      <c r="H91" s="145" t="str">
        <f t="shared" si="12"/>
        <v>x</v>
      </c>
      <c r="I91" s="146" t="str">
        <f>INDEX(Trends!$D$3:$D$404,MATCH(B91,Trends!$C$3:$C$404,0))</f>
        <v>-</v>
      </c>
      <c r="J91" s="145" t="str">
        <f>VLOOKUP($B91,Reliability!$A$3:$I$300,9,FALSE)</f>
        <v>High</v>
      </c>
      <c r="K91" s="147">
        <f t="shared" si="13"/>
        <v>3.2</v>
      </c>
      <c r="L91" s="147">
        <f>VLOOKUP($B91,'Impact of the crisis'!$C$6:$N$300,12,FALSE)</f>
        <v>4</v>
      </c>
      <c r="M91" s="147">
        <f>VLOOKUP($B91,'Impact of the crisis'!$C$6:$AB$300,26,FALSE)</f>
        <v>2.7</v>
      </c>
      <c r="N91" s="147" t="str">
        <f>VLOOKUP($B91,'Conditions of people affected'!$C$6:$R$300,16,FALSE)</f>
        <v>x</v>
      </c>
      <c r="O91" s="147" t="str">
        <f>VLOOKUP($B91,'Conditions of people affected'!$C$6:$R$300,9,FALSE)</f>
        <v>x</v>
      </c>
      <c r="P91" s="147" t="str">
        <f>VLOOKUP($B91,'Conditions of people affected'!$C$6:$R$300,15,FALSE)</f>
        <v>x</v>
      </c>
      <c r="Q91" s="147">
        <f t="shared" si="14"/>
        <v>1.9</v>
      </c>
      <c r="R91" s="147">
        <f>VLOOKUP($B91,'Complexity of the crisis'!$C$6:$AN$300,22,FALSE)</f>
        <v>2.7</v>
      </c>
      <c r="S91" s="147">
        <f>VLOOKUP($B91,'Complexity of the crisis'!$C$6:$AN$300,38,FALSE)</f>
        <v>1</v>
      </c>
      <c r="T91" s="151" t="str">
        <f>VLOOKUP(B91,Lists!$C$3:$E$300,3,FALSE)</f>
        <v>Americas</v>
      </c>
      <c r="U91" s="152">
        <f>VLOOKUP(B91,'INFORM Severity - hidden'!$C$5:$V$300,20,FALSE)</f>
        <v>45659</v>
      </c>
    </row>
    <row r="92" spans="1:21" x14ac:dyDescent="0.35">
      <c r="A92" s="148" t="str">
        <f t="array" ref="A92">IFERROR(INDEX(Lists!$B$2:$B$200,SMALL(IF(Lists!$I$2:$I$200="Individual",ROW(Lists!$B$2:$B$200)),ROW(88:88))-1,1),"")</f>
        <v>Complex crisis in Pakistan</v>
      </c>
      <c r="B92" s="149" t="str">
        <f>VLOOKUP(A92,Lists!$B$2:$G$200,2,FALSE)</f>
        <v>PAK001</v>
      </c>
      <c r="C92" s="149" t="str">
        <f>VLOOKUP(B92,'INFORM Severity - hidden'!$C$5:$D$200,2,FALSE)</f>
        <v>Pakistan</v>
      </c>
      <c r="D92" s="149" t="str">
        <f>VLOOKUP(A92,Lists!$B$2:$G$200,3,FALSE)</f>
        <v>PAK</v>
      </c>
      <c r="E92" s="150" t="str">
        <f>VLOOKUP(A92,Lists!$B$2:$G$200,5,FALSE)</f>
        <v>Displacement,Conflict</v>
      </c>
      <c r="F92" s="144">
        <f t="shared" si="10"/>
        <v>4</v>
      </c>
      <c r="G92" s="145">
        <f t="shared" si="11"/>
        <v>4</v>
      </c>
      <c r="H92" s="145" t="str">
        <f t="shared" si="12"/>
        <v>High</v>
      </c>
      <c r="I92" s="146" t="str">
        <f>INDEX(Trends!$D$3:$D$404,MATCH(B92,Trends!$C$3:$C$404,0))</f>
        <v>Increasing</v>
      </c>
      <c r="J92" s="145" t="str">
        <f>VLOOKUP($B92,Reliability!$A$3:$I$300,9,FALSE)</f>
        <v>Very High</v>
      </c>
      <c r="K92" s="147">
        <f t="shared" si="13"/>
        <v>4</v>
      </c>
      <c r="L92" s="147">
        <f>VLOOKUP($B92,'Impact of the crisis'!$C$6:$N$300,12,FALSE)</f>
        <v>5</v>
      </c>
      <c r="M92" s="147">
        <f>VLOOKUP($B92,'Impact of the crisis'!$C$6:$AB$300,26,FALSE)</f>
        <v>3.2</v>
      </c>
      <c r="N92" s="147">
        <f>VLOOKUP($B92,'Conditions of people affected'!$C$6:$R$300,16,FALSE)</f>
        <v>4</v>
      </c>
      <c r="O92" s="147">
        <f>VLOOKUP($B92,'Conditions of people affected'!$C$6:$R$300,9,FALSE)</f>
        <v>5</v>
      </c>
      <c r="P92" s="147">
        <f>VLOOKUP($B92,'Conditions of people affected'!$C$6:$R$300,15,FALSE)</f>
        <v>3</v>
      </c>
      <c r="Q92" s="147">
        <f t="shared" si="14"/>
        <v>4.0999999999999996</v>
      </c>
      <c r="R92" s="147">
        <f>VLOOKUP($B92,'Complexity of the crisis'!$C$6:$AN$300,22,FALSE)</f>
        <v>3.5</v>
      </c>
      <c r="S92" s="147">
        <f>VLOOKUP($B92,'Complexity of the crisis'!$C$6:$AN$300,38,FALSE)</f>
        <v>4.5</v>
      </c>
      <c r="T92" s="151" t="str">
        <f>VLOOKUP(B92,Lists!$C$3:$E$300,3,FALSE)</f>
        <v>Asia</v>
      </c>
      <c r="U92" s="152">
        <f>VLOOKUP(B92,'INFORM Severity - hidden'!$C$5:$V$300,20,FALSE)</f>
        <v>45713</v>
      </c>
    </row>
    <row r="93" spans="1:21" x14ac:dyDescent="0.35">
      <c r="A93" s="148" t="str">
        <f t="array" ref="A93">IFERROR(INDEX(Lists!$B$2:$B$200,SMALL(IF(Lists!$I$2:$I$200="Individual",ROW(Lists!$B$2:$B$200)),ROW(89:89))-1,1),"")</f>
        <v>Kashmir conflict in Pakistan</v>
      </c>
      <c r="B93" s="149" t="str">
        <f>VLOOKUP(A93,Lists!$B$2:$G$200,2,FALSE)</f>
        <v>PAK004</v>
      </c>
      <c r="C93" s="149" t="str">
        <f>VLOOKUP(B93,'INFORM Severity - hidden'!$C$5:$D$200,2,FALSE)</f>
        <v>Pakistan</v>
      </c>
      <c r="D93" s="149" t="str">
        <f>VLOOKUP(A93,Lists!$B$2:$G$200,3,FALSE)</f>
        <v>PAK</v>
      </c>
      <c r="E93" s="150" t="str">
        <f>VLOOKUP(A93,Lists!$B$2:$G$200,5,FALSE)</f>
        <v>Conflict</v>
      </c>
      <c r="F93" s="144" t="str">
        <f t="shared" si="10"/>
        <v>x</v>
      </c>
      <c r="G93" s="145" t="str">
        <f t="shared" si="11"/>
        <v>x</v>
      </c>
      <c r="H93" s="145" t="str">
        <f t="shared" si="12"/>
        <v>x</v>
      </c>
      <c r="I93" s="146" t="str">
        <f>INDEX(Trends!$D$3:$D$404,MATCH(B93,Trends!$C$3:$C$404,0))</f>
        <v>-</v>
      </c>
      <c r="J93" s="145" t="str">
        <f>VLOOKUP($B93,Reliability!$A$3:$I$300,9,FALSE)</f>
        <v>Medium</v>
      </c>
      <c r="K93" s="147">
        <f t="shared" si="13"/>
        <v>0.4</v>
      </c>
      <c r="L93" s="147">
        <f>VLOOKUP($B93,'Impact of the crisis'!$C$6:$N$300,12,FALSE)</f>
        <v>1</v>
      </c>
      <c r="M93" s="147">
        <f>VLOOKUP($B93,'Impact of the crisis'!$C$6:$AB$300,26,FALSE)</f>
        <v>0</v>
      </c>
      <c r="N93" s="147" t="str">
        <f>VLOOKUP($B93,'Conditions of people affected'!$C$6:$R$300,16,FALSE)</f>
        <v>x</v>
      </c>
      <c r="O93" s="147" t="str">
        <f>VLOOKUP($B93,'Conditions of people affected'!$C$6:$R$300,9,FALSE)</f>
        <v>x</v>
      </c>
      <c r="P93" s="147" t="str">
        <f>VLOOKUP($B93,'Conditions of people affected'!$C$6:$R$300,15,FALSE)</f>
        <v>x</v>
      </c>
      <c r="Q93" s="147">
        <f t="shared" si="14"/>
        <v>3</v>
      </c>
      <c r="R93" s="147">
        <f>VLOOKUP($B93,'Complexity of the crisis'!$C$6:$AN$300,22,FALSE)</f>
        <v>3.5</v>
      </c>
      <c r="S93" s="147">
        <f>VLOOKUP($B93,'Complexity of the crisis'!$C$6:$AN$300,38,FALSE)</f>
        <v>2.5</v>
      </c>
      <c r="T93" s="151" t="str">
        <f>VLOOKUP(B93,Lists!$C$3:$E$300,3,FALSE)</f>
        <v>Asia</v>
      </c>
      <c r="U93" s="152">
        <f>VLOOKUP(B93,'INFORM Severity - hidden'!$C$5:$V$300,20,FALSE)</f>
        <v>45683</v>
      </c>
    </row>
    <row r="94" spans="1:21" x14ac:dyDescent="0.35">
      <c r="A94" s="148" t="str">
        <f t="array" ref="A94">IFERROR(INDEX(Lists!$B$2:$B$200,SMALL(IF(Lists!$I$2:$I$200="Individual",ROW(Lists!$B$2:$B$200)),ROW(90:90))-1,1),"")</f>
        <v>Venezuela displacement in Panama</v>
      </c>
      <c r="B94" s="149" t="str">
        <f>VLOOKUP(A94,Lists!$B$2:$G$200,2,FALSE)</f>
        <v>PAN002</v>
      </c>
      <c r="C94" s="149" t="str">
        <f>VLOOKUP(B94,'INFORM Severity - hidden'!$C$5:$D$200,2,FALSE)</f>
        <v>Panama</v>
      </c>
      <c r="D94" s="149" t="str">
        <f>VLOOKUP(A94,Lists!$B$2:$G$200,3,FALSE)</f>
        <v>PAN</v>
      </c>
      <c r="E94" s="150" t="str">
        <f>VLOOKUP(A94,Lists!$B$2:$G$200,5,FALSE)</f>
        <v>Displacement</v>
      </c>
      <c r="F94" s="144">
        <f t="shared" si="10"/>
        <v>2.6</v>
      </c>
      <c r="G94" s="145">
        <f t="shared" si="11"/>
        <v>3</v>
      </c>
      <c r="H94" s="145" t="str">
        <f t="shared" si="12"/>
        <v>Medium</v>
      </c>
      <c r="I94" s="146" t="str">
        <f>INDEX(Trends!$D$3:$D$404,MATCH(B94,Trends!$C$3:$C$404,0))</f>
        <v>Increasing</v>
      </c>
      <c r="J94" s="145" t="str">
        <f>VLOOKUP($B94,Reliability!$A$3:$I$300,9,FALSE)</f>
        <v>High</v>
      </c>
      <c r="K94" s="147">
        <f t="shared" si="13"/>
        <v>3.4</v>
      </c>
      <c r="L94" s="147">
        <f>VLOOKUP($B94,'Impact of the crisis'!$C$6:$N$300,12,FALSE)</f>
        <v>3.7</v>
      </c>
      <c r="M94" s="147">
        <f>VLOOKUP($B94,'Impact of the crisis'!$C$6:$AB$300,26,FALSE)</f>
        <v>3.2</v>
      </c>
      <c r="N94" s="147">
        <f>VLOOKUP($B94,'Conditions of people affected'!$C$6:$R$300,16,FALSE)</f>
        <v>2.85</v>
      </c>
      <c r="O94" s="147">
        <f>VLOOKUP($B94,'Conditions of people affected'!$C$6:$R$300,9,FALSE)</f>
        <v>2.7</v>
      </c>
      <c r="P94" s="147">
        <f>VLOOKUP($B94,'Conditions of people affected'!$C$6:$R$300,15,FALSE)</f>
        <v>3</v>
      </c>
      <c r="Q94" s="147">
        <f t="shared" si="14"/>
        <v>1.7</v>
      </c>
      <c r="R94" s="147">
        <f>VLOOKUP($B94,'Complexity of the crisis'!$C$6:$AN$300,22,FALSE)</f>
        <v>1.4</v>
      </c>
      <c r="S94" s="147">
        <f>VLOOKUP($B94,'Complexity of the crisis'!$C$6:$AN$300,38,FALSE)</f>
        <v>2</v>
      </c>
      <c r="T94" s="151" t="str">
        <f>VLOOKUP(B94,Lists!$C$3:$E$300,3,FALSE)</f>
        <v>Americas</v>
      </c>
      <c r="U94" s="152">
        <f>VLOOKUP(B94,'INFORM Severity - hidden'!$C$5:$V$300,20,FALSE)</f>
        <v>45716</v>
      </c>
    </row>
    <row r="95" spans="1:21" x14ac:dyDescent="0.35">
      <c r="A95" s="148" t="str">
        <f t="array" ref="A95">IFERROR(INDEX(Lists!$B$2:$B$200,SMALL(IF(Lists!$I$2:$I$200="Individual",ROW(Lists!$B$2:$B$200)),ROW(91:91))-1,1),"")</f>
        <v>Venezuela displacement in Peru</v>
      </c>
      <c r="B95" s="149" t="str">
        <f>VLOOKUP(A95,Lists!$B$2:$G$200,2,FALSE)</f>
        <v>PER002</v>
      </c>
      <c r="C95" s="149" t="str">
        <f>VLOOKUP(B95,'INFORM Severity - hidden'!$C$5:$D$200,2,FALSE)</f>
        <v>Peru</v>
      </c>
      <c r="D95" s="149" t="str">
        <f>VLOOKUP(A95,Lists!$B$2:$G$200,3,FALSE)</f>
        <v>PER</v>
      </c>
      <c r="E95" s="150" t="str">
        <f>VLOOKUP(A95,Lists!$B$2:$G$200,5,FALSE)</f>
        <v>Displacement</v>
      </c>
      <c r="F95" s="144">
        <f t="shared" si="10"/>
        <v>3.5</v>
      </c>
      <c r="G95" s="145">
        <f t="shared" si="11"/>
        <v>4</v>
      </c>
      <c r="H95" s="145" t="str">
        <f t="shared" si="12"/>
        <v>High</v>
      </c>
      <c r="I95" s="146" t="str">
        <f>INDEX(Trends!$D$3:$D$404,MATCH(B95,Trends!$C$3:$C$404,0))</f>
        <v>Increasing</v>
      </c>
      <c r="J95" s="145" t="str">
        <f>VLOOKUP($B95,Reliability!$A$3:$I$300,9,FALSE)</f>
        <v>High</v>
      </c>
      <c r="K95" s="147">
        <f t="shared" si="13"/>
        <v>4.5999999999999996</v>
      </c>
      <c r="L95" s="147">
        <f>VLOOKUP($B95,'Impact of the crisis'!$C$6:$N$300,12,FALSE)</f>
        <v>5</v>
      </c>
      <c r="M95" s="147">
        <f>VLOOKUP($B95,'Impact of the crisis'!$C$6:$AB$300,26,FALSE)</f>
        <v>4.4000000000000004</v>
      </c>
      <c r="N95" s="147">
        <f>VLOOKUP($B95,'Conditions of people affected'!$C$6:$R$300,16,FALSE)</f>
        <v>3.4</v>
      </c>
      <c r="O95" s="147">
        <f>VLOOKUP($B95,'Conditions of people affected'!$C$6:$R$300,9,FALSE)</f>
        <v>3.8</v>
      </c>
      <c r="P95" s="147">
        <f>VLOOKUP($B95,'Conditions of people affected'!$C$6:$R$300,15,FALSE)</f>
        <v>3</v>
      </c>
      <c r="Q95" s="147">
        <f t="shared" si="14"/>
        <v>2.6</v>
      </c>
      <c r="R95" s="147">
        <f>VLOOKUP($B95,'Complexity of the crisis'!$C$6:$AN$300,22,FALSE)</f>
        <v>2.7</v>
      </c>
      <c r="S95" s="147">
        <f>VLOOKUP($B95,'Complexity of the crisis'!$C$6:$AN$300,38,FALSE)</f>
        <v>2.5</v>
      </c>
      <c r="T95" s="151" t="str">
        <f>VLOOKUP(B95,Lists!$C$3:$E$300,3,FALSE)</f>
        <v>Americas</v>
      </c>
      <c r="U95" s="152">
        <f>VLOOKUP(B95,'INFORM Severity - hidden'!$C$5:$V$300,20,FALSE)</f>
        <v>45715</v>
      </c>
    </row>
    <row r="96" spans="1:21" x14ac:dyDescent="0.35">
      <c r="A96" s="148" t="str">
        <f t="array" ref="A96">IFERROR(INDEX(Lists!$B$2:$B$200,SMALL(IF(Lists!$I$2:$I$200="Individual",ROW(Lists!$B$2:$B$200)),ROW(92:92))-1,1),"")</f>
        <v>Mindanao conflict</v>
      </c>
      <c r="B96" s="149" t="str">
        <f>VLOOKUP(A96,Lists!$B$2:$G$200,2,FALSE)</f>
        <v>PHL003</v>
      </c>
      <c r="C96" s="149" t="str">
        <f>VLOOKUP(B96,'INFORM Severity - hidden'!$C$5:$D$200,2,FALSE)</f>
        <v>Philippines</v>
      </c>
      <c r="D96" s="149" t="str">
        <f>VLOOKUP(A96,Lists!$B$2:$G$200,3,FALSE)</f>
        <v>PHL</v>
      </c>
      <c r="E96" s="150" t="str">
        <f>VLOOKUP(A96,Lists!$B$2:$G$200,5,FALSE)</f>
        <v>Conflict,Violence</v>
      </c>
      <c r="F96" s="144">
        <f t="shared" si="10"/>
        <v>2</v>
      </c>
      <c r="G96" s="145">
        <f t="shared" si="11"/>
        <v>2</v>
      </c>
      <c r="H96" s="145" t="str">
        <f t="shared" si="12"/>
        <v>Low</v>
      </c>
      <c r="I96" s="146" t="str">
        <f>INDEX(Trends!$D$3:$D$404,MATCH(B96,Trends!$C$3:$C$404,0))</f>
        <v>Decreasing</v>
      </c>
      <c r="J96" s="145" t="str">
        <f>VLOOKUP($B96,Reliability!$A$3:$I$300,9,FALSE)</f>
        <v>Very High</v>
      </c>
      <c r="K96" s="147">
        <f t="shared" si="13"/>
        <v>2.6</v>
      </c>
      <c r="L96" s="147">
        <f>VLOOKUP($B96,'Impact of the crisis'!$C$6:$N$300,12,FALSE)</f>
        <v>2.7</v>
      </c>
      <c r="M96" s="147">
        <f>VLOOKUP($B96,'Impact of the crisis'!$C$6:$AB$300,26,FALSE)</f>
        <v>2.6</v>
      </c>
      <c r="N96" s="147">
        <f>VLOOKUP($B96,'Conditions of people affected'!$C$6:$R$300,16,FALSE)</f>
        <v>1.3</v>
      </c>
      <c r="O96" s="147">
        <f>VLOOKUP($B96,'Conditions of people affected'!$C$6:$R$300,9,FALSE)</f>
        <v>1.6</v>
      </c>
      <c r="P96" s="147">
        <f>VLOOKUP($B96,'Conditions of people affected'!$C$6:$R$300,15,FALSE)</f>
        <v>1</v>
      </c>
      <c r="Q96" s="147">
        <f t="shared" si="14"/>
        <v>2.6</v>
      </c>
      <c r="R96" s="147">
        <f>VLOOKUP($B96,'Complexity of the crisis'!$C$6:$AN$300,22,FALSE)</f>
        <v>2.7</v>
      </c>
      <c r="S96" s="147">
        <f>VLOOKUP($B96,'Complexity of the crisis'!$C$6:$AN$300,38,FALSE)</f>
        <v>2.5</v>
      </c>
      <c r="T96" s="151" t="str">
        <f>VLOOKUP(B96,Lists!$C$3:$E$300,3,FALSE)</f>
        <v>Asia</v>
      </c>
      <c r="U96" s="152">
        <f>VLOOKUP(B96,'INFORM Severity - hidden'!$C$5:$V$300,20,FALSE)</f>
        <v>45713</v>
      </c>
    </row>
    <row r="97" spans="1:21" x14ac:dyDescent="0.35">
      <c r="A97" s="148" t="str">
        <f t="array" ref="A97">IFERROR(INDEX(Lists!$B$2:$B$200,SMALL(IF(Lists!$I$2:$I$200="Individual",ROW(Lists!$B$2:$B$200)),ROW(93:93))-1,1),"")</f>
        <v>Typhoon Trami in Philippines</v>
      </c>
      <c r="B97" s="149" t="str">
        <f>VLOOKUP(A97,Lists!$B$2:$G$200,2,FALSE)</f>
        <v>PHL016</v>
      </c>
      <c r="C97" s="149" t="str">
        <f>VLOOKUP(B97,'INFORM Severity - hidden'!$C$5:$D$200,2,FALSE)</f>
        <v>Philippines</v>
      </c>
      <c r="D97" s="149" t="str">
        <f>VLOOKUP(A97,Lists!$B$2:$G$200,3,FALSE)</f>
        <v>PHL</v>
      </c>
      <c r="E97" s="150" t="str">
        <f>VLOOKUP(A97,Lists!$B$2:$G$200,5,FALSE)</f>
        <v>Cyclone</v>
      </c>
      <c r="F97" s="144">
        <f t="shared" si="10"/>
        <v>2.6</v>
      </c>
      <c r="G97" s="145">
        <f t="shared" si="11"/>
        <v>3</v>
      </c>
      <c r="H97" s="145" t="str">
        <f t="shared" si="12"/>
        <v>Medium</v>
      </c>
      <c r="I97" s="146" t="str">
        <f>INDEX(Trends!$D$3:$D$404,MATCH(B97,Trends!$C$3:$C$404,0))</f>
        <v>Decreasing</v>
      </c>
      <c r="J97" s="145" t="str">
        <f>VLOOKUP($B97,Reliability!$A$3:$I$300,9,FALSE)</f>
        <v>High</v>
      </c>
      <c r="K97" s="147">
        <f t="shared" si="13"/>
        <v>2.7</v>
      </c>
      <c r="L97" s="147">
        <f>VLOOKUP($B97,'Impact of the crisis'!$C$6:$N$300,12,FALSE)</f>
        <v>3.8</v>
      </c>
      <c r="M97" s="147">
        <f>VLOOKUP($B97,'Impact of the crisis'!$C$6:$AB$300,26,FALSE)</f>
        <v>1.9</v>
      </c>
      <c r="N97" s="147">
        <f>VLOOKUP($B97,'Conditions of people affected'!$C$6:$R$300,16,FALSE)</f>
        <v>2.65</v>
      </c>
      <c r="O97" s="147">
        <f>VLOOKUP($B97,'Conditions of people affected'!$C$6:$R$300,9,FALSE)</f>
        <v>3.3</v>
      </c>
      <c r="P97" s="147">
        <f>VLOOKUP($B97,'Conditions of people affected'!$C$6:$R$300,15,FALSE)</f>
        <v>2</v>
      </c>
      <c r="Q97" s="147">
        <f t="shared" si="14"/>
        <v>2.6</v>
      </c>
      <c r="R97" s="147">
        <f>VLOOKUP($B97,'Complexity of the crisis'!$C$6:$AN$300,22,FALSE)</f>
        <v>2.7</v>
      </c>
      <c r="S97" s="147">
        <f>VLOOKUP($B97,'Complexity of the crisis'!$C$6:$AN$300,38,FALSE)</f>
        <v>2.5</v>
      </c>
      <c r="T97" s="151" t="str">
        <f>VLOOKUP(B97,Lists!$C$3:$E$300,3,FALSE)</f>
        <v>Asia</v>
      </c>
      <c r="U97" s="152">
        <f>VLOOKUP(B97,'INFORM Severity - hidden'!$C$5:$V$300,20,FALSE)</f>
        <v>45713</v>
      </c>
    </row>
    <row r="98" spans="1:21" x14ac:dyDescent="0.35">
      <c r="A98" s="148" t="str">
        <f t="array" ref="A98">IFERROR(INDEX(Lists!$B$2:$B$200,SMALL(IF(Lists!$I$2:$I$200="Individual",ROW(Lists!$B$2:$B$200)),ROW(94:94))-1,1),"")</f>
        <v>Typhoons Toraji, Usagi, Man-yi, and Yinxing in Philippines</v>
      </c>
      <c r="B98" s="149" t="str">
        <f>VLOOKUP(A98,Lists!$B$2:$G$200,2,FALSE)</f>
        <v>PHL017</v>
      </c>
      <c r="C98" s="149" t="str">
        <f>VLOOKUP(B98,'INFORM Severity - hidden'!$C$5:$D$200,2,FALSE)</f>
        <v>Philippines</v>
      </c>
      <c r="D98" s="149" t="str">
        <f>VLOOKUP(A98,Lists!$B$2:$G$200,3,FALSE)</f>
        <v>PHL</v>
      </c>
      <c r="E98" s="150" t="str">
        <f>VLOOKUP(A98,Lists!$B$2:$G$200,5,FALSE)</f>
        <v>Floods</v>
      </c>
      <c r="F98" s="144">
        <f t="shared" si="10"/>
        <v>2.8</v>
      </c>
      <c r="G98" s="145">
        <f t="shared" si="11"/>
        <v>3</v>
      </c>
      <c r="H98" s="145" t="str">
        <f t="shared" si="12"/>
        <v>Medium</v>
      </c>
      <c r="I98" s="146" t="str">
        <f>INDEX(Trends!$D$3:$D$404,MATCH(B98,Trends!$C$3:$C$404,0))</f>
        <v>-</v>
      </c>
      <c r="J98" s="145" t="str">
        <f>VLOOKUP($B98,Reliability!$A$3:$I$300,9,FALSE)</f>
        <v>High</v>
      </c>
      <c r="K98" s="147">
        <f t="shared" si="13"/>
        <v>2</v>
      </c>
      <c r="L98" s="147">
        <f>VLOOKUP($B98,'Impact of the crisis'!$C$6:$N$300,12,FALSE)</f>
        <v>2.7</v>
      </c>
      <c r="M98" s="147">
        <f>VLOOKUP($B98,'Impact of the crisis'!$C$6:$AB$300,26,FALSE)</f>
        <v>1.6</v>
      </c>
      <c r="N98" s="147">
        <f>VLOOKUP($B98,'Conditions of people affected'!$C$6:$R$300,16,FALSE)</f>
        <v>3.35</v>
      </c>
      <c r="O98" s="147">
        <f>VLOOKUP($B98,'Conditions of people affected'!$C$6:$R$300,9,FALSE)</f>
        <v>3.7</v>
      </c>
      <c r="P98" s="147">
        <f>VLOOKUP($B98,'Conditions of people affected'!$C$6:$R$300,15,FALSE)</f>
        <v>3</v>
      </c>
      <c r="Q98" s="147">
        <f t="shared" si="14"/>
        <v>2.6</v>
      </c>
      <c r="R98" s="147">
        <f>VLOOKUP($B98,'Complexity of the crisis'!$C$6:$AN$300,22,FALSE)</f>
        <v>2.7</v>
      </c>
      <c r="S98" s="147">
        <f>VLOOKUP($B98,'Complexity of the crisis'!$C$6:$AN$300,38,FALSE)</f>
        <v>2.5</v>
      </c>
      <c r="T98" s="151" t="str">
        <f>VLOOKUP(B98,Lists!$C$3:$E$300,3,FALSE)</f>
        <v>Asia</v>
      </c>
      <c r="U98" s="152">
        <f>VLOOKUP(B98,'INFORM Severity - hidden'!$C$5:$V$300,20,FALSE)</f>
        <v>45713</v>
      </c>
    </row>
    <row r="99" spans="1:21" x14ac:dyDescent="0.35">
      <c r="A99" s="148" t="str">
        <f t="array" ref="A99">IFERROR(INDEX(Lists!$B$2:$B$200,SMALL(IF(Lists!$I$2:$I$200="Individual",ROW(Lists!$B$2:$B$200)),ROW(95:95))-1,1),"")</f>
        <v>Highlands Violence</v>
      </c>
      <c r="B99" s="149" t="str">
        <f>VLOOKUP(A99,Lists!$B$2:$G$200,2,FALSE)</f>
        <v>PNG003</v>
      </c>
      <c r="C99" s="149" t="str">
        <f>VLOOKUP(B99,'INFORM Severity - hidden'!$C$5:$D$200,2,FALSE)</f>
        <v>Papua New Guinea</v>
      </c>
      <c r="D99" s="149" t="str">
        <f>VLOOKUP(A99,Lists!$B$2:$G$200,3,FALSE)</f>
        <v>PNG</v>
      </c>
      <c r="E99" s="150" t="str">
        <f>VLOOKUP(A99,Lists!$B$2:$G$200,5,FALSE)</f>
        <v>Violence</v>
      </c>
      <c r="F99" s="144">
        <f t="shared" si="10"/>
        <v>2.1</v>
      </c>
      <c r="G99" s="145">
        <f t="shared" si="11"/>
        <v>3</v>
      </c>
      <c r="H99" s="145" t="str">
        <f t="shared" si="12"/>
        <v>Medium</v>
      </c>
      <c r="I99" s="146" t="str">
        <f>INDEX(Trends!$D$3:$D$404,MATCH(B99,Trends!$C$3:$C$404,0))</f>
        <v>Increasing</v>
      </c>
      <c r="J99" s="145" t="str">
        <f>VLOOKUP($B99,Reliability!$A$3:$I$300,9,FALSE)</f>
        <v>High</v>
      </c>
      <c r="K99" s="147">
        <f t="shared" si="13"/>
        <v>2.2000000000000002</v>
      </c>
      <c r="L99" s="147">
        <f>VLOOKUP($B99,'Impact of the crisis'!$C$6:$N$300,12,FALSE)</f>
        <v>1.9</v>
      </c>
      <c r="M99" s="147">
        <f>VLOOKUP($B99,'Impact of the crisis'!$C$6:$AB$300,26,FALSE)</f>
        <v>2.2999999999999998</v>
      </c>
      <c r="N99" s="147">
        <f>VLOOKUP($B99,'Conditions of people affected'!$C$6:$R$300,16,FALSE)</f>
        <v>1.35</v>
      </c>
      <c r="O99" s="147">
        <f>VLOOKUP($B99,'Conditions of people affected'!$C$6:$R$300,9,FALSE)</f>
        <v>0.7</v>
      </c>
      <c r="P99" s="147">
        <f>VLOOKUP($B99,'Conditions of people affected'!$C$6:$R$300,15,FALSE)</f>
        <v>2</v>
      </c>
      <c r="Q99" s="147">
        <f t="shared" si="14"/>
        <v>3</v>
      </c>
      <c r="R99" s="147">
        <f>VLOOKUP($B99,'Complexity of the crisis'!$C$6:$AN$300,22,FALSE)</f>
        <v>2.5</v>
      </c>
      <c r="S99" s="147">
        <f>VLOOKUP($B99,'Complexity of the crisis'!$C$6:$AN$300,38,FALSE)</f>
        <v>3.5</v>
      </c>
      <c r="T99" s="151" t="str">
        <f>VLOOKUP(B99,Lists!$C$3:$E$300,3,FALSE)</f>
        <v>Pacific</v>
      </c>
      <c r="U99" s="152">
        <f>VLOOKUP(B99,'INFORM Severity - hidden'!$C$5:$V$300,20,FALSE)</f>
        <v>45713</v>
      </c>
    </row>
    <row r="100" spans="1:21" x14ac:dyDescent="0.35">
      <c r="A100" s="148" t="str">
        <f t="array" ref="A100">IFERROR(INDEX(Lists!$B$2:$B$200,SMALL(IF(Lists!$I$2:$I$200="Individual",ROW(Lists!$B$2:$B$200)),ROW(96:96))-1,1),"")</f>
        <v>Displacement from Russia-Ukraine conflict in Poland</v>
      </c>
      <c r="B100" s="149" t="str">
        <f>VLOOKUP(A100,Lists!$B$2:$G$200,2,FALSE)</f>
        <v>POL002</v>
      </c>
      <c r="C100" s="149" t="str">
        <f>VLOOKUP(B100,'INFORM Severity - hidden'!$C$5:$D$200,2,FALSE)</f>
        <v>Poland</v>
      </c>
      <c r="D100" s="149" t="str">
        <f>VLOOKUP(A100,Lists!$B$2:$G$200,3,FALSE)</f>
        <v>POL</v>
      </c>
      <c r="E100" s="150" t="str">
        <f>VLOOKUP(A100,Lists!$B$2:$G$200,5,FALSE)</f>
        <v>Displacement</v>
      </c>
      <c r="F100" s="144">
        <f t="shared" si="10"/>
        <v>2.2000000000000002</v>
      </c>
      <c r="G100" s="145">
        <f t="shared" si="11"/>
        <v>3</v>
      </c>
      <c r="H100" s="145" t="str">
        <f t="shared" si="12"/>
        <v>Medium</v>
      </c>
      <c r="I100" s="146" t="str">
        <f>INDEX(Trends!$D$3:$D$404,MATCH(B100,Trends!$C$3:$C$404,0))</f>
        <v>Increasing</v>
      </c>
      <c r="J100" s="145" t="str">
        <f>VLOOKUP($B100,Reliability!$A$3:$I$300,9,FALSE)</f>
        <v>Very High</v>
      </c>
      <c r="K100" s="147">
        <f t="shared" si="13"/>
        <v>3.4</v>
      </c>
      <c r="L100" s="147">
        <f>VLOOKUP($B100,'Impact of the crisis'!$C$6:$N$300,12,FALSE)</f>
        <v>4.8</v>
      </c>
      <c r="M100" s="147">
        <f>VLOOKUP($B100,'Impact of the crisis'!$C$6:$AB$300,26,FALSE)</f>
        <v>2.2999999999999998</v>
      </c>
      <c r="N100" s="147">
        <f>VLOOKUP($B100,'Conditions of people affected'!$C$6:$R$300,16,FALSE)</f>
        <v>2.15</v>
      </c>
      <c r="O100" s="147">
        <f>VLOOKUP($B100,'Conditions of people affected'!$C$6:$R$300,9,FALSE)</f>
        <v>3.3</v>
      </c>
      <c r="P100" s="147">
        <f>VLOOKUP($B100,'Conditions of people affected'!$C$6:$R$300,15,FALSE)</f>
        <v>1</v>
      </c>
      <c r="Q100" s="147">
        <f t="shared" si="14"/>
        <v>1.2</v>
      </c>
      <c r="R100" s="147">
        <f>VLOOKUP($B100,'Complexity of the crisis'!$C$6:$AN$300,22,FALSE)</f>
        <v>0.8</v>
      </c>
      <c r="S100" s="147">
        <f>VLOOKUP($B100,'Complexity of the crisis'!$C$6:$AN$300,38,FALSE)</f>
        <v>1.5</v>
      </c>
      <c r="T100" s="151" t="str">
        <f>VLOOKUP(B100,Lists!$C$3:$E$300,3,FALSE)</f>
        <v>Europe</v>
      </c>
      <c r="U100" s="152">
        <f>VLOOKUP(B100,'INFORM Severity - hidden'!$C$5:$V$300,20,FALSE)</f>
        <v>45716</v>
      </c>
    </row>
    <row r="101" spans="1:21" x14ac:dyDescent="0.35">
      <c r="A101" s="148" t="str">
        <f t="array" ref="A101">IFERROR(INDEX(Lists!$B$2:$B$200,SMALL(IF(Lists!$I$2:$I$200="Individual",ROW(Lists!$B$2:$B$200)),ROW(97:97))-1,1),"")</f>
        <v>Complex crisis in DPRK</v>
      </c>
      <c r="B101" s="149" t="str">
        <f>VLOOKUP(A101,Lists!$B$2:$G$200,2,FALSE)</f>
        <v>PRK001</v>
      </c>
      <c r="C101" s="149" t="str">
        <f>VLOOKUP(B101,'INFORM Severity - hidden'!$C$5:$D$200,2,FALSE)</f>
        <v>DPRK</v>
      </c>
      <c r="D101" s="149" t="str">
        <f>VLOOKUP(A101,Lists!$B$2:$G$200,3,FALSE)</f>
        <v>PRK</v>
      </c>
      <c r="E101" s="150" t="str">
        <f>VLOOKUP(A101,Lists!$B$2:$G$200,5,FALSE)</f>
        <v>Socio-political,Floods,Other seasonal event,Food Security</v>
      </c>
      <c r="F101" s="144">
        <f t="shared" ref="F101:F132" si="15">IF(OR(N101="x",K101="x"),"x",ROUND((5-GEOMEAN(((5-K101)/5*4+1),((5-N101)/5*4+1),((5-N101)/5*4+1)))/4*3.5+Q101*0.3,1))</f>
        <v>4.0999999999999996</v>
      </c>
      <c r="G101" s="145">
        <f t="shared" ref="G101:G132" si="16">IF(F101="x","x",ROUNDUP(F101,0))</f>
        <v>5</v>
      </c>
      <c r="H101" s="145" t="str">
        <f t="shared" ref="H101:H132" si="17">IF(N101="x","x",IF(K101="x","x",(IF(G101=5,"Very High",IF(G101=4,"High",IF(G101=3,"Medium",IF(G101=2,"Low","Very Low")))))))</f>
        <v>Very High</v>
      </c>
      <c r="I101" s="146" t="str">
        <f>INDEX(Trends!$D$3:$D$404,MATCH(B101,Trends!$C$3:$C$404,0))</f>
        <v>Increasing</v>
      </c>
      <c r="J101" s="145" t="str">
        <f>VLOOKUP($B101,Reliability!$A$3:$I$300,9,FALSE)</f>
        <v>High</v>
      </c>
      <c r="K101" s="147">
        <f t="shared" ref="K101:K132" si="18">IF(OR(M101="x",L101="x"),"x",ROUND((5-GEOMEAN(((5-L101)/5*4+1),((5-M101)/5*4+1),((5-M101)/5*4+1)))/4*5,1))</f>
        <v>4.5</v>
      </c>
      <c r="L101" s="147">
        <f>VLOOKUP($B101,'Impact of the crisis'!$C$6:$N$300,12,FALSE)</f>
        <v>4.5999999999999996</v>
      </c>
      <c r="M101" s="147">
        <f>VLOOKUP($B101,'Impact of the crisis'!$C$6:$AB$300,26,FALSE)</f>
        <v>4.5</v>
      </c>
      <c r="N101" s="147">
        <f>VLOOKUP($B101,'Conditions of people affected'!$C$6:$R$300,16,FALSE)</f>
        <v>4.5</v>
      </c>
      <c r="O101" s="147">
        <f>VLOOKUP($B101,'Conditions of people affected'!$C$6:$R$300,9,FALSE)</f>
        <v>5</v>
      </c>
      <c r="P101" s="147">
        <f>VLOOKUP($B101,'Conditions of people affected'!$C$6:$R$300,15,FALSE)</f>
        <v>4</v>
      </c>
      <c r="Q101" s="147">
        <f t="shared" ref="Q101:Q132" si="19">IF(OR(S101="x",R101="x"),R101,ROUND((5-GEOMEAN(((5-R101)/5*4+1),((5-S101)/5*4+1)))/4*5,1))</f>
        <v>3.3</v>
      </c>
      <c r="R101" s="147">
        <f>VLOOKUP($B101,'Complexity of the crisis'!$C$6:$AN$300,22,FALSE)</f>
        <v>3.5</v>
      </c>
      <c r="S101" s="147">
        <f>VLOOKUP($B101,'Complexity of the crisis'!$C$6:$AN$300,38,FALSE)</f>
        <v>3</v>
      </c>
      <c r="T101" s="151" t="str">
        <f>VLOOKUP(B101,Lists!$C$3:$E$300,3,FALSE)</f>
        <v>Asia</v>
      </c>
      <c r="U101" s="152">
        <f>VLOOKUP(B101,'INFORM Severity - hidden'!$C$5:$V$300,20,FALSE)</f>
        <v>45679</v>
      </c>
    </row>
    <row r="102" spans="1:21" x14ac:dyDescent="0.35">
      <c r="A102" s="148" t="str">
        <f t="array" ref="A102">IFERROR(INDEX(Lists!$B$2:$B$200,SMALL(IF(Lists!$I$2:$I$200="Individual",ROW(Lists!$B$2:$B$200)),ROW(98:98))-1,1),"")</f>
        <v>Conflict in West Bank</v>
      </c>
      <c r="B102" s="149" t="str">
        <f>VLOOKUP(A102,Lists!$B$2:$G$200,2,FALSE)</f>
        <v>PSE003</v>
      </c>
      <c r="C102" s="149" t="str">
        <f>VLOOKUP(B102,'INFORM Severity - hidden'!$C$5:$D$200,2,FALSE)</f>
        <v>Palestine</v>
      </c>
      <c r="D102" s="149" t="str">
        <f>VLOOKUP(A102,Lists!$B$2:$G$200,3,FALSE)</f>
        <v>PSE</v>
      </c>
      <c r="E102" s="150" t="str">
        <f>VLOOKUP(A102,Lists!$B$2:$G$200,5,FALSE)</f>
        <v>Conflict,Displacement,Socio-political,Violence</v>
      </c>
      <c r="F102" s="144">
        <f t="shared" si="15"/>
        <v>3.6</v>
      </c>
      <c r="G102" s="145">
        <f t="shared" si="16"/>
        <v>4</v>
      </c>
      <c r="H102" s="145" t="str">
        <f t="shared" si="17"/>
        <v>High</v>
      </c>
      <c r="I102" s="146" t="str">
        <f>INDEX(Trends!$D$3:$D$404,MATCH(B102,Trends!$C$3:$C$404,0))</f>
        <v>Stable</v>
      </c>
      <c r="J102" s="145" t="str">
        <f>VLOOKUP($B102,Reliability!$A$3:$I$300,9,FALSE)</f>
        <v>High</v>
      </c>
      <c r="K102" s="147">
        <f t="shared" si="18"/>
        <v>4</v>
      </c>
      <c r="L102" s="147">
        <f>VLOOKUP($B102,'Impact of the crisis'!$C$6:$N$300,12,FALSE)</f>
        <v>2.7</v>
      </c>
      <c r="M102" s="147">
        <f>VLOOKUP($B102,'Impact of the crisis'!$C$6:$AB$300,26,FALSE)</f>
        <v>4.4000000000000004</v>
      </c>
      <c r="N102" s="147">
        <f>VLOOKUP($B102,'Conditions of people affected'!$C$6:$R$300,16,FALSE)</f>
        <v>3.25</v>
      </c>
      <c r="O102" s="147">
        <f>VLOOKUP($B102,'Conditions of people affected'!$C$6:$R$300,9,FALSE)</f>
        <v>3.5</v>
      </c>
      <c r="P102" s="147">
        <f>VLOOKUP($B102,'Conditions of people affected'!$C$6:$R$300,15,FALSE)</f>
        <v>3</v>
      </c>
      <c r="Q102" s="147">
        <f t="shared" si="19"/>
        <v>3.7</v>
      </c>
      <c r="R102" s="147">
        <f>VLOOKUP($B102,'Complexity of the crisis'!$C$6:$AN$300,22,FALSE)</f>
        <v>2.5</v>
      </c>
      <c r="S102" s="147">
        <f>VLOOKUP($B102,'Complexity of the crisis'!$C$6:$AN$300,38,FALSE)</f>
        <v>4.5</v>
      </c>
      <c r="T102" s="151" t="str">
        <f>VLOOKUP(B102,Lists!$C$3:$E$300,3,FALSE)</f>
        <v>Middle east</v>
      </c>
      <c r="U102" s="152">
        <f>VLOOKUP(B102,'INFORM Severity - hidden'!$C$5:$V$300,20,FALSE)</f>
        <v>45701</v>
      </c>
    </row>
    <row r="103" spans="1:21" x14ac:dyDescent="0.35">
      <c r="A103" s="148" t="str">
        <f t="array" ref="A103">IFERROR(INDEX(Lists!$B$2:$B$200,SMALL(IF(Lists!$I$2:$I$200="Individual",ROW(Lists!$B$2:$B$200)),ROW(99:99))-1,1),"")</f>
        <v>Conflict in Gaza</v>
      </c>
      <c r="B103" s="149" t="str">
        <f>VLOOKUP(A103,Lists!$B$2:$G$200,2,FALSE)</f>
        <v>PSE004</v>
      </c>
      <c r="C103" s="149" t="str">
        <f>VLOOKUP(B103,'INFORM Severity - hidden'!$C$5:$D$200,2,FALSE)</f>
        <v>Palestine</v>
      </c>
      <c r="D103" s="149" t="str">
        <f>VLOOKUP(A103,Lists!$B$2:$G$200,3,FALSE)</f>
        <v>PSE</v>
      </c>
      <c r="E103" s="150" t="str">
        <f>VLOOKUP(A103,Lists!$B$2:$G$200,5,FALSE)</f>
        <v>Conflict,Displacement,Socio-political,Violence</v>
      </c>
      <c r="F103" s="144">
        <f t="shared" si="15"/>
        <v>4.2</v>
      </c>
      <c r="G103" s="145">
        <f t="shared" si="16"/>
        <v>5</v>
      </c>
      <c r="H103" s="145" t="str">
        <f t="shared" si="17"/>
        <v>Very High</v>
      </c>
      <c r="I103" s="146" t="str">
        <f>INDEX(Trends!$D$3:$D$404,MATCH(B103,Trends!$C$3:$C$404,0))</f>
        <v>Stable</v>
      </c>
      <c r="J103" s="145" t="str">
        <f>VLOOKUP($B103,Reliability!$A$3:$I$300,9,FALSE)</f>
        <v>High</v>
      </c>
      <c r="K103" s="147">
        <f t="shared" si="18"/>
        <v>3.8</v>
      </c>
      <c r="L103" s="147">
        <f>VLOOKUP($B103,'Impact of the crisis'!$C$6:$N$300,12,FALSE)</f>
        <v>0.8</v>
      </c>
      <c r="M103" s="147">
        <f>VLOOKUP($B103,'Impact of the crisis'!$C$6:$AB$300,26,FALSE)</f>
        <v>4.5999999999999996</v>
      </c>
      <c r="N103" s="147">
        <f>VLOOKUP($B103,'Conditions of people affected'!$C$6:$R$300,16,FALSE)</f>
        <v>4.45</v>
      </c>
      <c r="O103" s="147">
        <f>VLOOKUP($B103,'Conditions of people affected'!$C$6:$R$300,9,FALSE)</f>
        <v>3.9</v>
      </c>
      <c r="P103" s="147">
        <f>VLOOKUP($B103,'Conditions of people affected'!$C$6:$R$300,15,FALSE)</f>
        <v>5</v>
      </c>
      <c r="Q103" s="147">
        <f t="shared" si="19"/>
        <v>4.0999999999999996</v>
      </c>
      <c r="R103" s="147">
        <f>VLOOKUP($B103,'Complexity of the crisis'!$C$6:$AN$300,22,FALSE)</f>
        <v>2.5</v>
      </c>
      <c r="S103" s="147">
        <f>VLOOKUP($B103,'Complexity of the crisis'!$C$6:$AN$300,38,FALSE)</f>
        <v>5</v>
      </c>
      <c r="T103" s="151" t="str">
        <f>VLOOKUP(B103,Lists!$C$3:$E$300,3,FALSE)</f>
        <v>Middle east</v>
      </c>
      <c r="U103" s="152">
        <f>VLOOKUP(B103,'INFORM Severity - hidden'!$C$5:$V$300,20,FALSE)</f>
        <v>45701</v>
      </c>
    </row>
    <row r="104" spans="1:21" x14ac:dyDescent="0.35">
      <c r="A104" s="148" t="str">
        <f t="array" ref="A104">IFERROR(INDEX(Lists!$B$2:$B$200,SMALL(IF(Lists!$I$2:$I$200="Individual",ROW(Lists!$B$2:$B$200)),ROW(100:100))-1,1),"")</f>
        <v>Lake Chad basin regional crisis</v>
      </c>
      <c r="B104" s="149" t="str">
        <f>VLOOKUP(A104,Lists!$B$2:$G$200,2,FALSE)</f>
        <v>REG001</v>
      </c>
      <c r="C104" s="149" t="str">
        <f>VLOOKUP(B104,'INFORM Severity - hidden'!$C$5:$D$200,2,FALSE)</f>
        <v>Nigeria,Niger,Chad,Cameroon</v>
      </c>
      <c r="D104" s="149" t="str">
        <f>VLOOKUP(A104,Lists!$B$2:$G$200,3,FALSE)</f>
        <v>NGA,NER,TCD,CMR</v>
      </c>
      <c r="E104" s="150">
        <f>VLOOKUP(A104,Lists!$B$2:$G$200,5,FALSE)</f>
        <v>0</v>
      </c>
      <c r="F104" s="144">
        <f t="shared" si="15"/>
        <v>4.2</v>
      </c>
      <c r="G104" s="145">
        <f t="shared" si="16"/>
        <v>5</v>
      </c>
      <c r="H104" s="145" t="str">
        <f t="shared" si="17"/>
        <v>Very High</v>
      </c>
      <c r="I104" s="146" t="str">
        <f>INDEX(Trends!$D$3:$D$404,MATCH(B104,Trends!$C$3:$C$404,0))</f>
        <v>Stable</v>
      </c>
      <c r="J104" s="145" t="str">
        <f>VLOOKUP($B104,Reliability!$A$3:$I$300,9,FALSE)</f>
        <v>High</v>
      </c>
      <c r="K104" s="147">
        <f t="shared" si="18"/>
        <v>4.2</v>
      </c>
      <c r="L104" s="147">
        <f>VLOOKUP($B104,'Impact of the crisis'!$C$6:$N$300,12,FALSE)</f>
        <v>3.8</v>
      </c>
      <c r="M104" s="147">
        <f>VLOOKUP($B104,'Impact of the crisis'!$C$6:$AB$300,26,FALSE)</f>
        <v>4.4000000000000004</v>
      </c>
      <c r="N104" s="147">
        <f>VLOOKUP($B104,'Conditions of people affected'!$C$6:$R$300,16,FALSE)</f>
        <v>4.5</v>
      </c>
      <c r="O104" s="147">
        <f>VLOOKUP($B104,'Conditions of people affected'!$C$6:$R$300,9,FALSE)</f>
        <v>5</v>
      </c>
      <c r="P104" s="147">
        <f>VLOOKUP($B104,'Conditions of people affected'!$C$6:$R$300,15,FALSE)</f>
        <v>4</v>
      </c>
      <c r="Q104" s="147">
        <f t="shared" si="19"/>
        <v>3.8</v>
      </c>
      <c r="R104" s="147">
        <f>VLOOKUP($B104,'Complexity of the crisis'!$C$6:$AN$300,22,FALSE)</f>
        <v>3.6</v>
      </c>
      <c r="S104" s="147">
        <f>VLOOKUP($B104,'Complexity of the crisis'!$C$6:$AN$300,38,FALSE)</f>
        <v>4</v>
      </c>
      <c r="T104" s="151" t="str">
        <f>VLOOKUP(B104,Lists!$C$3:$E$300,3,FALSE)</f>
        <v>Africa,Africa,Africa,Africa</v>
      </c>
      <c r="U104" s="152">
        <f>VLOOKUP(B104,'INFORM Severity - hidden'!$C$5:$V$300,20,FALSE)</f>
        <v>45595</v>
      </c>
    </row>
    <row r="105" spans="1:21" x14ac:dyDescent="0.35">
      <c r="A105" s="148" t="str">
        <f t="array" ref="A105">IFERROR(INDEX(Lists!$B$2:$B$200,SMALL(IF(Lists!$I$2:$I$200="Individual",ROW(Lists!$B$2:$B$200)),ROW(101:101))-1,1),"")</f>
        <v>Venezuela Regional Crisis</v>
      </c>
      <c r="B105" s="149" t="str">
        <f>VLOOKUP(A105,Lists!$B$2:$G$200,2,FALSE)</f>
        <v>REG002</v>
      </c>
      <c r="C105" s="149" t="str">
        <f>VLOOKUP(B105,'INFORM Severity - hidden'!$C$5:$D$200,2,FALSE)</f>
        <v>Venezuela,Brazil,Colombia,Ecuador,Peru,Trinidad and Tobago,Chile,Dominican Republic,Panama</v>
      </c>
      <c r="D105" s="149" t="str">
        <f>VLOOKUP(A105,Lists!$B$2:$G$200,3,FALSE)</f>
        <v>VEN,BRA,COL,ECU,PER,TTO,CHL,DOM,PAN</v>
      </c>
      <c r="E105" s="150">
        <f>VLOOKUP(A105,Lists!$B$2:$G$200,5,FALSE)</f>
        <v>0</v>
      </c>
      <c r="F105" s="144">
        <f t="shared" si="15"/>
        <v>3.7</v>
      </c>
      <c r="G105" s="145">
        <f t="shared" si="16"/>
        <v>4</v>
      </c>
      <c r="H105" s="145" t="str">
        <f t="shared" si="17"/>
        <v>High</v>
      </c>
      <c r="I105" s="146" t="str">
        <f>INDEX(Trends!$D$3:$D$404,MATCH(B105,Trends!$C$3:$C$404,0))</f>
        <v>Stable</v>
      </c>
      <c r="J105" s="145" t="str">
        <f>VLOOKUP($B105,Reliability!$A$3:$I$300,9,FALSE)</f>
        <v>Medium</v>
      </c>
      <c r="K105" s="147">
        <f t="shared" si="18"/>
        <v>3.6</v>
      </c>
      <c r="L105" s="147">
        <f>VLOOKUP($B105,'Impact of the crisis'!$C$6:$N$300,12,FALSE)</f>
        <v>3.4</v>
      </c>
      <c r="M105" s="147">
        <f>VLOOKUP($B105,'Impact of the crisis'!$C$6:$AB$300,26,FALSE)</f>
        <v>3.7</v>
      </c>
      <c r="N105" s="147">
        <f>VLOOKUP($B105,'Conditions of people affected'!$C$6:$R$300,16,FALSE)</f>
        <v>4</v>
      </c>
      <c r="O105" s="147">
        <f>VLOOKUP($B105,'Conditions of people affected'!$C$6:$R$300,9,FALSE)</f>
        <v>5</v>
      </c>
      <c r="P105" s="147">
        <f>VLOOKUP($B105,'Conditions of people affected'!$C$6:$R$300,15,FALSE)</f>
        <v>3</v>
      </c>
      <c r="Q105" s="147">
        <f t="shared" si="19"/>
        <v>3.4</v>
      </c>
      <c r="R105" s="147">
        <f>VLOOKUP($B105,'Complexity of the crisis'!$C$6:$AN$300,22,FALSE)</f>
        <v>2.7</v>
      </c>
      <c r="S105" s="147">
        <f>VLOOKUP($B105,'Complexity of the crisis'!$C$6:$AN$300,38,FALSE)</f>
        <v>4</v>
      </c>
      <c r="T105" s="151" t="str">
        <f>VLOOKUP(B105,Lists!$C$3:$E$300,3,FALSE)</f>
        <v>Americas,Americas,Americas,Americas,Americas,Americas,Americas,Americas,Americas</v>
      </c>
      <c r="U105" s="152">
        <f>VLOOKUP(B105,'INFORM Severity - hidden'!$C$5:$V$300,20,FALSE)</f>
        <v>45461</v>
      </c>
    </row>
    <row r="106" spans="1:21" x14ac:dyDescent="0.35">
      <c r="A106" s="148" t="str">
        <f t="array" ref="A106">IFERROR(INDEX(Lists!$B$2:$B$200,SMALL(IF(Lists!$I$2:$I$200="Individual",ROW(Lists!$B$2:$B$200)),ROW(102:102))-1,1),"")</f>
        <v>Syrian Regional Crisis</v>
      </c>
      <c r="B106" s="149" t="str">
        <f>VLOOKUP(A106,Lists!$B$2:$G$200,2,FALSE)</f>
        <v>REG004</v>
      </c>
      <c r="C106" s="149" t="str">
        <f>VLOOKUP(B106,'INFORM Severity - hidden'!$C$5:$D$200,2,FALSE)</f>
        <v>Syria,Türkiye,Iraq,Egypt,Jordan,Lebanon</v>
      </c>
      <c r="D106" s="149" t="str">
        <f>VLOOKUP(A106,Lists!$B$2:$G$200,3,FALSE)</f>
        <v>SYR,TUR,IRQ,EGY,JOR,LBN</v>
      </c>
      <c r="E106" s="150">
        <f>VLOOKUP(A106,Lists!$B$2:$G$200,5,FALSE)</f>
        <v>0</v>
      </c>
      <c r="F106" s="144">
        <f t="shared" si="15"/>
        <v>4</v>
      </c>
      <c r="G106" s="145">
        <f t="shared" si="16"/>
        <v>4</v>
      </c>
      <c r="H106" s="145" t="str">
        <f t="shared" si="17"/>
        <v>High</v>
      </c>
      <c r="I106" s="146" t="str">
        <f>INDEX(Trends!$D$3:$D$404,MATCH(B106,Trends!$C$3:$C$404,0))</f>
        <v>Stable</v>
      </c>
      <c r="J106" s="145" t="str">
        <f>VLOOKUP($B106,Reliability!$A$3:$I$300,9,FALSE)</f>
        <v>Medium</v>
      </c>
      <c r="K106" s="147">
        <f t="shared" si="18"/>
        <v>3.9</v>
      </c>
      <c r="L106" s="147">
        <f>VLOOKUP($B106,'Impact of the crisis'!$C$6:$N$300,12,FALSE)</f>
        <v>3.6</v>
      </c>
      <c r="M106" s="147">
        <f>VLOOKUP($B106,'Impact of the crisis'!$C$6:$AB$300,26,FALSE)</f>
        <v>4.0999999999999996</v>
      </c>
      <c r="N106" s="147">
        <f>VLOOKUP($B106,'Conditions of people affected'!$C$6:$R$300,16,FALSE)</f>
        <v>4</v>
      </c>
      <c r="O106" s="147">
        <f>VLOOKUP($B106,'Conditions of people affected'!$C$6:$R$300,9,FALSE)</f>
        <v>5</v>
      </c>
      <c r="P106" s="147">
        <f>VLOOKUP($B106,'Conditions of people affected'!$C$6:$R$300,15,FALSE)</f>
        <v>3</v>
      </c>
      <c r="Q106" s="147">
        <f t="shared" si="19"/>
        <v>4</v>
      </c>
      <c r="R106" s="147">
        <f>VLOOKUP($B106,'Complexity of the crisis'!$C$6:$AN$300,22,FALSE)</f>
        <v>3.4</v>
      </c>
      <c r="S106" s="147">
        <f>VLOOKUP($B106,'Complexity of the crisis'!$C$6:$AN$300,38,FALSE)</f>
        <v>4.5</v>
      </c>
      <c r="T106" s="151" t="str">
        <f>VLOOKUP(B106,Lists!$C$3:$E$300,3,FALSE)</f>
        <v>Middle east,Middle east,Middle east,Africa,Middle east,Middle east</v>
      </c>
      <c r="U106" s="152">
        <f>VLOOKUP(B106,'INFORM Severity - hidden'!$C$5:$V$300,20,FALSE)</f>
        <v>45473</v>
      </c>
    </row>
    <row r="107" spans="1:21" x14ac:dyDescent="0.35">
      <c r="A107" s="148" t="str">
        <f t="array" ref="A107">IFERROR(INDEX(Lists!$B$2:$B$200,SMALL(IF(Lists!$I$2:$I$200="Individual",ROW(Lists!$B$2:$B$200)),ROW(103:103))-1,1),"")</f>
        <v xml:space="preserve">Eastern Mediterranean Route </v>
      </c>
      <c r="B107" s="149" t="str">
        <f>VLOOKUP(A107,Lists!$B$2:$G$200,2,FALSE)</f>
        <v>REG006</v>
      </c>
      <c r="C107" s="149" t="str">
        <f>VLOOKUP(B107,'INFORM Severity - hidden'!$C$5:$D$200,2,FALSE)</f>
        <v>Türkiye,Greece</v>
      </c>
      <c r="D107" s="149" t="str">
        <f>VLOOKUP(A107,Lists!$B$2:$G$200,3,FALSE)</f>
        <v>TUR,GRC</v>
      </c>
      <c r="E107" s="150">
        <f>VLOOKUP(A107,Lists!$B$2:$G$200,5,FALSE)</f>
        <v>0</v>
      </c>
      <c r="F107" s="144">
        <f t="shared" si="15"/>
        <v>2.4</v>
      </c>
      <c r="G107" s="145">
        <f t="shared" si="16"/>
        <v>3</v>
      </c>
      <c r="H107" s="145" t="str">
        <f t="shared" si="17"/>
        <v>Medium</v>
      </c>
      <c r="I107" s="146" t="str">
        <f>INDEX(Trends!$D$3:$D$404,MATCH(B107,Trends!$C$3:$C$404,0))</f>
        <v>Stable</v>
      </c>
      <c r="J107" s="145" t="str">
        <f>VLOOKUP($B107,Reliability!$A$3:$I$300,9,FALSE)</f>
        <v>High</v>
      </c>
      <c r="K107" s="147">
        <f t="shared" si="18"/>
        <v>2.4</v>
      </c>
      <c r="L107" s="147">
        <f>VLOOKUP($B107,'Impact of the crisis'!$C$6:$N$300,12,FALSE)</f>
        <v>2.2999999999999998</v>
      </c>
      <c r="M107" s="147">
        <f>VLOOKUP($B107,'Impact of the crisis'!$C$6:$AB$300,26,FALSE)</f>
        <v>2.4</v>
      </c>
      <c r="N107" s="147">
        <f>VLOOKUP($B107,'Conditions of people affected'!$C$6:$R$300,16,FALSE)</f>
        <v>2.35</v>
      </c>
      <c r="O107" s="147">
        <f>VLOOKUP($B107,'Conditions of people affected'!$C$6:$R$300,9,FALSE)</f>
        <v>2.7</v>
      </c>
      <c r="P107" s="147">
        <f>VLOOKUP($B107,'Conditions of people affected'!$C$6:$R$300,15,FALSE)</f>
        <v>2</v>
      </c>
      <c r="Q107" s="147">
        <f t="shared" si="19"/>
        <v>2.6</v>
      </c>
      <c r="R107" s="147">
        <f>VLOOKUP($B107,'Complexity of the crisis'!$C$6:$AN$300,22,FALSE)</f>
        <v>2.2000000000000002</v>
      </c>
      <c r="S107" s="147">
        <f>VLOOKUP($B107,'Complexity of the crisis'!$C$6:$AN$300,38,FALSE)</f>
        <v>3</v>
      </c>
      <c r="T107" s="151" t="str">
        <f>VLOOKUP(B107,Lists!$C$3:$E$300,3,FALSE)</f>
        <v>Middle east,Europe</v>
      </c>
      <c r="U107" s="152">
        <f>VLOOKUP(B107,'INFORM Severity - hidden'!$C$5:$V$300,20,FALSE)</f>
        <v>45473</v>
      </c>
    </row>
    <row r="108" spans="1:21" x14ac:dyDescent="0.35">
      <c r="A108" s="148" t="str">
        <f t="array" ref="A108">IFERROR(INDEX(Lists!$B$2:$B$200,SMALL(IF(Lists!$I$2:$I$200="Individual",ROW(Lists!$B$2:$B$200)),ROW(104:104))-1,1),"")</f>
        <v>Central Mediterranean Route</v>
      </c>
      <c r="B108" s="149" t="str">
        <f>VLOOKUP(A108,Lists!$B$2:$G$200,2,FALSE)</f>
        <v>REG007</v>
      </c>
      <c r="C108" s="149" t="str">
        <f>VLOOKUP(B108,'INFORM Severity - hidden'!$C$5:$D$200,2,FALSE)</f>
        <v>Algeria,Tunisia,Libya,Italy</v>
      </c>
      <c r="D108" s="149" t="str">
        <f>VLOOKUP(A108,Lists!$B$2:$G$200,3,FALSE)</f>
        <v>DZA,TUN,LBY,ITA</v>
      </c>
      <c r="E108" s="150">
        <f>VLOOKUP(A108,Lists!$B$2:$G$200,5,FALSE)</f>
        <v>0</v>
      </c>
      <c r="F108" s="144">
        <f t="shared" si="15"/>
        <v>3</v>
      </c>
      <c r="G108" s="145">
        <f t="shared" si="16"/>
        <v>3</v>
      </c>
      <c r="H108" s="145" t="str">
        <f t="shared" si="17"/>
        <v>Medium</v>
      </c>
      <c r="I108" s="146" t="str">
        <f>INDEX(Trends!$D$3:$D$404,MATCH(B108,Trends!$C$3:$C$404,0))</f>
        <v>Stable</v>
      </c>
      <c r="J108" s="145" t="str">
        <f>VLOOKUP($B108,Reliability!$A$3:$I$300,9,FALSE)</f>
        <v>High</v>
      </c>
      <c r="K108" s="147">
        <f t="shared" si="18"/>
        <v>4.0999999999999996</v>
      </c>
      <c r="L108" s="147">
        <f>VLOOKUP($B108,'Impact of the crisis'!$C$6:$N$300,12,FALSE)</f>
        <v>5</v>
      </c>
      <c r="M108" s="147">
        <f>VLOOKUP($B108,'Impact of the crisis'!$C$6:$AB$300,26,FALSE)</f>
        <v>3.5</v>
      </c>
      <c r="N108" s="147">
        <f>VLOOKUP($B108,'Conditions of people affected'!$C$6:$R$300,16,FALSE)</f>
        <v>2.2999999999999998</v>
      </c>
      <c r="O108" s="147">
        <f>VLOOKUP($B108,'Conditions of people affected'!$C$6:$R$300,9,FALSE)</f>
        <v>3.6</v>
      </c>
      <c r="P108" s="147">
        <f>VLOOKUP($B108,'Conditions of people affected'!$C$6:$R$300,15,FALSE)</f>
        <v>1</v>
      </c>
      <c r="Q108" s="147">
        <f t="shared" si="19"/>
        <v>3.1</v>
      </c>
      <c r="R108" s="147">
        <f>VLOOKUP($B108,'Complexity of the crisis'!$C$6:$AN$300,22,FALSE)</f>
        <v>2.6</v>
      </c>
      <c r="S108" s="147">
        <f>VLOOKUP($B108,'Complexity of the crisis'!$C$6:$AN$300,38,FALSE)</f>
        <v>3.5</v>
      </c>
      <c r="T108" s="151" t="str">
        <f>VLOOKUP(B108,Lists!$C$3:$E$300,3,FALSE)</f>
        <v>Africa,Africa,Africa,Europe</v>
      </c>
      <c r="U108" s="152">
        <f>VLOOKUP(B108,'INFORM Severity - hidden'!$C$5:$V$300,20,FALSE)</f>
        <v>45564</v>
      </c>
    </row>
    <row r="109" spans="1:21" x14ac:dyDescent="0.35">
      <c r="A109" s="148" t="str">
        <f t="array" ref="A109">IFERROR(INDEX(Lists!$B$2:$B$200,SMALL(IF(Lists!$I$2:$I$200="Individual",ROW(Lists!$B$2:$B$200)),ROW(105:105))-1,1),"")</f>
        <v>Western Mediterranean Route</v>
      </c>
      <c r="B109" s="149" t="str">
        <f>VLOOKUP(A109,Lists!$B$2:$G$200,2,FALSE)</f>
        <v>REG008</v>
      </c>
      <c r="C109" s="149" t="str">
        <f>VLOOKUP(B109,'INFORM Severity - hidden'!$C$5:$D$200,2,FALSE)</f>
        <v>Algeria,Morocco,Spain</v>
      </c>
      <c r="D109" s="149" t="str">
        <f>VLOOKUP(A109,Lists!$B$2:$G$200,3,FALSE)</f>
        <v>DZA,MAR,ESP</v>
      </c>
      <c r="E109" s="150">
        <f>VLOOKUP(A109,Lists!$B$2:$G$200,5,FALSE)</f>
        <v>0</v>
      </c>
      <c r="F109" s="144">
        <f t="shared" si="15"/>
        <v>2.6</v>
      </c>
      <c r="G109" s="145">
        <f t="shared" si="16"/>
        <v>3</v>
      </c>
      <c r="H109" s="145" t="str">
        <f t="shared" si="17"/>
        <v>Medium</v>
      </c>
      <c r="I109" s="146" t="str">
        <f>INDEX(Trends!$D$3:$D$404,MATCH(B109,Trends!$C$3:$C$404,0))</f>
        <v>Stable</v>
      </c>
      <c r="J109" s="145" t="str">
        <f>VLOOKUP($B109,Reliability!$A$3:$I$300,9,FALSE)</f>
        <v>High</v>
      </c>
      <c r="K109" s="147">
        <f t="shared" si="18"/>
        <v>3.8</v>
      </c>
      <c r="L109" s="147">
        <f>VLOOKUP($B109,'Impact of the crisis'!$C$6:$N$300,12,FALSE)</f>
        <v>5</v>
      </c>
      <c r="M109" s="147">
        <f>VLOOKUP($B109,'Impact of the crisis'!$C$6:$AB$300,26,FALSE)</f>
        <v>2.9</v>
      </c>
      <c r="N109" s="147">
        <f>VLOOKUP($B109,'Conditions of people affected'!$C$6:$R$300,16,FALSE)</f>
        <v>1.8</v>
      </c>
      <c r="O109" s="147">
        <f>VLOOKUP($B109,'Conditions of people affected'!$C$6:$R$300,9,FALSE)</f>
        <v>2.6</v>
      </c>
      <c r="P109" s="147">
        <f>VLOOKUP($B109,'Conditions of people affected'!$C$6:$R$300,15,FALSE)</f>
        <v>1</v>
      </c>
      <c r="Q109" s="147">
        <f t="shared" si="19"/>
        <v>2.5</v>
      </c>
      <c r="R109" s="147">
        <f>VLOOKUP($B109,'Complexity of the crisis'!$C$6:$AN$300,22,FALSE)</f>
        <v>2.5</v>
      </c>
      <c r="S109" s="147">
        <f>VLOOKUP($B109,'Complexity of the crisis'!$C$6:$AN$300,38,FALSE)</f>
        <v>2.5</v>
      </c>
      <c r="T109" s="151" t="str">
        <f>VLOOKUP(B109,Lists!$C$3:$E$300,3,FALSE)</f>
        <v>Africa,Africa,Europe</v>
      </c>
      <c r="U109" s="152">
        <f>VLOOKUP(B109,'INFORM Severity - hidden'!$C$5:$V$300,20,FALSE)</f>
        <v>45564</v>
      </c>
    </row>
    <row r="110" spans="1:21" x14ac:dyDescent="0.35">
      <c r="A110" s="148" t="str">
        <f t="array" ref="A110">IFERROR(INDEX(Lists!$B$2:$B$200,SMALL(IF(Lists!$I$2:$I$200="Individual",ROW(Lists!$B$2:$B$200)),ROW(106:106))-1,1),"")</f>
        <v>Rohingya Regional Crisis</v>
      </c>
      <c r="B110" s="149" t="str">
        <f>VLOOKUP(A110,Lists!$B$2:$G$200,2,FALSE)</f>
        <v>REG011</v>
      </c>
      <c r="C110" s="149" t="str">
        <f>VLOOKUP(B110,'INFORM Severity - hidden'!$C$5:$D$200,2,FALSE)</f>
        <v>Bangladesh,Myanmar</v>
      </c>
      <c r="D110" s="149" t="str">
        <f>VLOOKUP(A110,Lists!$B$2:$G$200,3,FALSE)</f>
        <v>BGD,MMR</v>
      </c>
      <c r="E110" s="150">
        <f>VLOOKUP(A110,Lists!$B$2:$G$200,5,FALSE)</f>
        <v>0</v>
      </c>
      <c r="F110" s="144">
        <f t="shared" si="15"/>
        <v>4.0999999999999996</v>
      </c>
      <c r="G110" s="145">
        <f t="shared" si="16"/>
        <v>5</v>
      </c>
      <c r="H110" s="145" t="str">
        <f t="shared" si="17"/>
        <v>Very High</v>
      </c>
      <c r="I110" s="146" t="str">
        <f>INDEX(Trends!$D$3:$D$404,MATCH(B110,Trends!$C$3:$C$404,0))</f>
        <v>Stable</v>
      </c>
      <c r="J110" s="145" t="str">
        <f>VLOOKUP($B110,Reliability!$A$3:$I$300,9,FALSE)</f>
        <v>High</v>
      </c>
      <c r="K110" s="147">
        <f t="shared" si="18"/>
        <v>3.9</v>
      </c>
      <c r="L110" s="147">
        <f>VLOOKUP($B110,'Impact of the crisis'!$C$6:$N$300,12,FALSE)</f>
        <v>1.3</v>
      </c>
      <c r="M110" s="147">
        <f>VLOOKUP($B110,'Impact of the crisis'!$C$6:$AB$300,26,FALSE)</f>
        <v>4.5999999999999996</v>
      </c>
      <c r="N110" s="147">
        <f>VLOOKUP($B110,'Conditions of people affected'!$C$6:$R$300,16,FALSE)</f>
        <v>4.0999999999999996</v>
      </c>
      <c r="O110" s="147">
        <f>VLOOKUP($B110,'Conditions of people affected'!$C$6:$R$300,9,FALSE)</f>
        <v>4.2</v>
      </c>
      <c r="P110" s="147">
        <f>VLOOKUP($B110,'Conditions of people affected'!$C$6:$R$300,15,FALSE)</f>
        <v>4</v>
      </c>
      <c r="Q110" s="147">
        <f t="shared" si="19"/>
        <v>4.4000000000000004</v>
      </c>
      <c r="R110" s="147">
        <f>VLOOKUP($B110,'Complexity of the crisis'!$C$6:$AN$300,22,FALSE)</f>
        <v>3.6</v>
      </c>
      <c r="S110" s="147">
        <f>VLOOKUP($B110,'Complexity of the crisis'!$C$6:$AN$300,38,FALSE)</f>
        <v>5</v>
      </c>
      <c r="T110" s="151" t="str">
        <f>VLOOKUP(B110,Lists!$C$3:$E$300,3,FALSE)</f>
        <v>Asia,Asia</v>
      </c>
      <c r="U110" s="152">
        <f>VLOOKUP(B110,'INFORM Severity - hidden'!$C$5:$V$300,20,FALSE)</f>
        <v>45560</v>
      </c>
    </row>
    <row r="111" spans="1:21" x14ac:dyDescent="0.35">
      <c r="A111" s="148" t="str">
        <f t="array" ref="A111">IFERROR(INDEX(Lists!$B$2:$B$200,SMALL(IF(Lists!$I$2:$I$200="Individual",ROW(Lists!$B$2:$B$200)),ROW(107:107))-1,1),"")</f>
        <v>Southern Africa Regional Food Security Crisis</v>
      </c>
      <c r="B111" s="149" t="str">
        <f>VLOOKUP(A111,Lists!$B$2:$G$200,2,FALSE)</f>
        <v>REG012</v>
      </c>
      <c r="C111" s="149" t="str">
        <f>VLOOKUP(B111,'INFORM Severity - hidden'!$C$5:$D$200,2,FALSE)</f>
        <v>Madagascar,Malawi,Namibia,Eswatini,Zambia,Zimbabwe,Tanzania</v>
      </c>
      <c r="D111" s="149" t="str">
        <f>VLOOKUP(A111,Lists!$B$2:$G$200,3,FALSE)</f>
        <v>MDG,MWI,NAM,SWZ,ZMB,ZWE,TZA</v>
      </c>
      <c r="E111" s="150">
        <f>VLOOKUP(A111,Lists!$B$2:$G$200,5,FALSE)</f>
        <v>0</v>
      </c>
      <c r="F111" s="144">
        <f t="shared" si="15"/>
        <v>3.8</v>
      </c>
      <c r="G111" s="145">
        <f t="shared" si="16"/>
        <v>4</v>
      </c>
      <c r="H111" s="145" t="str">
        <f t="shared" si="17"/>
        <v>High</v>
      </c>
      <c r="I111" s="146" t="str">
        <f>INDEX(Trends!$D$3:$D$404,MATCH(B111,Trends!$C$3:$C$404,0))</f>
        <v>Stable</v>
      </c>
      <c r="J111" s="145" t="str">
        <f>VLOOKUP($B111,Reliability!$A$3:$I$300,9,FALSE)</f>
        <v>High</v>
      </c>
      <c r="K111" s="147">
        <f t="shared" si="18"/>
        <v>3.8</v>
      </c>
      <c r="L111" s="147">
        <f>VLOOKUP($B111,'Impact of the crisis'!$C$6:$N$300,12,FALSE)</f>
        <v>4.2</v>
      </c>
      <c r="M111" s="147">
        <f>VLOOKUP($B111,'Impact of the crisis'!$C$6:$AB$300,26,FALSE)</f>
        <v>3.6</v>
      </c>
      <c r="N111" s="147">
        <f>VLOOKUP($B111,'Conditions of people affected'!$C$6:$R$300,16,FALSE)</f>
        <v>4</v>
      </c>
      <c r="O111" s="147">
        <f>VLOOKUP($B111,'Conditions of people affected'!$C$6:$R$300,9,FALSE)</f>
        <v>5</v>
      </c>
      <c r="P111" s="147">
        <f>VLOOKUP($B111,'Conditions of people affected'!$C$6:$R$300,15,FALSE)</f>
        <v>3</v>
      </c>
      <c r="Q111" s="147">
        <f t="shared" si="19"/>
        <v>3.4</v>
      </c>
      <c r="R111" s="147">
        <f>VLOOKUP($B111,'Complexity of the crisis'!$C$6:$AN$300,22,FALSE)</f>
        <v>2.7</v>
      </c>
      <c r="S111" s="147">
        <f>VLOOKUP($B111,'Complexity of the crisis'!$C$6:$AN$300,38,FALSE)</f>
        <v>4</v>
      </c>
      <c r="T111" s="151" t="str">
        <f>VLOOKUP(B111,Lists!$C$3:$E$300,3,FALSE)</f>
        <v>Africa,Africa,Africa,Africa,Africa,Africa,Africa</v>
      </c>
      <c r="U111" s="152">
        <f>VLOOKUP(B111,'INFORM Severity - hidden'!$C$5:$V$300,20,FALSE)</f>
        <v>45565</v>
      </c>
    </row>
    <row r="112" spans="1:21" x14ac:dyDescent="0.35">
      <c r="A112" s="148" t="str">
        <f t="array" ref="A112">IFERROR(INDEX(Lists!$B$2:$B$200,SMALL(IF(Lists!$I$2:$I$200="Individual",ROW(Lists!$B$2:$B$200)),ROW(108:108))-1,1),"")</f>
        <v>Nagorno-Karabakh Conflict</v>
      </c>
      <c r="B112" s="149" t="str">
        <f>VLOOKUP(A112,Lists!$B$2:$G$200,2,FALSE)</f>
        <v>REG013</v>
      </c>
      <c r="C112" s="149" t="str">
        <f>VLOOKUP(B112,'INFORM Severity - hidden'!$C$5:$D$200,2,FALSE)</f>
        <v>Armenia,Azerbaijan</v>
      </c>
      <c r="D112" s="149" t="str">
        <f>VLOOKUP(A112,Lists!$B$2:$G$200,3,FALSE)</f>
        <v>ARM,AZE</v>
      </c>
      <c r="E112" s="150">
        <f>VLOOKUP(A112,Lists!$B$2:$G$200,5,FALSE)</f>
        <v>0</v>
      </c>
      <c r="F112" s="144">
        <f t="shared" si="15"/>
        <v>2.2999999999999998</v>
      </c>
      <c r="G112" s="145">
        <f t="shared" si="16"/>
        <v>3</v>
      </c>
      <c r="H112" s="145" t="str">
        <f t="shared" si="17"/>
        <v>Medium</v>
      </c>
      <c r="I112" s="146" t="str">
        <f>INDEX(Trends!$D$3:$D$404,MATCH(B112,Trends!$C$3:$C$404,0))</f>
        <v>Stable</v>
      </c>
      <c r="J112" s="145" t="str">
        <f>VLOOKUP($B112,Reliability!$A$3:$I$300,9,FALSE)</f>
        <v>High</v>
      </c>
      <c r="K112" s="147">
        <f t="shared" si="18"/>
        <v>2</v>
      </c>
      <c r="L112" s="147">
        <f>VLOOKUP($B112,'Impact of the crisis'!$C$6:$N$300,12,FALSE)</f>
        <v>1.7</v>
      </c>
      <c r="M112" s="147">
        <f>VLOOKUP($B112,'Impact of the crisis'!$C$6:$AB$300,26,FALSE)</f>
        <v>2.2000000000000002</v>
      </c>
      <c r="N112" s="147">
        <f>VLOOKUP($B112,'Conditions of people affected'!$C$6:$R$300,16,FALSE)</f>
        <v>2.5</v>
      </c>
      <c r="O112" s="147">
        <f>VLOOKUP($B112,'Conditions of people affected'!$C$6:$R$300,9,FALSE)</f>
        <v>2</v>
      </c>
      <c r="P112" s="147">
        <f>VLOOKUP($B112,'Conditions of people affected'!$C$6:$R$300,15,FALSE)</f>
        <v>3</v>
      </c>
      <c r="Q112" s="147">
        <f t="shared" si="19"/>
        <v>2.2000000000000002</v>
      </c>
      <c r="R112" s="147">
        <f>VLOOKUP($B112,'Complexity of the crisis'!$C$6:$AN$300,22,FALSE)</f>
        <v>2.2999999999999998</v>
      </c>
      <c r="S112" s="147">
        <f>VLOOKUP($B112,'Complexity of the crisis'!$C$6:$AN$300,38,FALSE)</f>
        <v>2</v>
      </c>
      <c r="T112" s="151" t="str">
        <f>VLOOKUP(B112,Lists!$C$3:$E$300,3,FALSE)</f>
        <v>Middle east,Middle east</v>
      </c>
      <c r="U112" s="152">
        <f>VLOOKUP(B112,'INFORM Severity - hidden'!$C$5:$V$300,20,FALSE)</f>
        <v>45473</v>
      </c>
    </row>
    <row r="113" spans="1:21" x14ac:dyDescent="0.35">
      <c r="A113" s="148" t="str">
        <f t="array" ref="A113">IFERROR(INDEX(Lists!$B$2:$B$200,SMALL(IF(Lists!$I$2:$I$200="Individual",ROW(Lists!$B$2:$B$200)),ROW(109:109))-1,1),"")</f>
        <v>Eastern Africa Regional Drought Crisis</v>
      </c>
      <c r="B113" s="149" t="str">
        <f>VLOOKUP(A113,Lists!$B$2:$G$200,2,FALSE)</f>
        <v>REG014</v>
      </c>
      <c r="C113" s="149" t="str">
        <f>VLOOKUP(B113,'INFORM Severity - hidden'!$C$5:$D$200,2,FALSE)</f>
        <v>Ethiopia,Somalia,Kenya</v>
      </c>
      <c r="D113" s="149" t="str">
        <f>VLOOKUP(A113,Lists!$B$2:$G$200,3,FALSE)</f>
        <v>ETH,SOM,KEN</v>
      </c>
      <c r="E113" s="150" t="str">
        <f>VLOOKUP(A113,Lists!$B$2:$G$200,5,FALSE)</f>
        <v>Drought</v>
      </c>
      <c r="F113" s="144">
        <f t="shared" si="15"/>
        <v>4.4000000000000004</v>
      </c>
      <c r="G113" s="145">
        <f t="shared" si="16"/>
        <v>5</v>
      </c>
      <c r="H113" s="145" t="str">
        <f t="shared" si="17"/>
        <v>Very High</v>
      </c>
      <c r="I113" s="146" t="str">
        <f>INDEX(Trends!$D$3:$D$404,MATCH(B113,Trends!$C$3:$C$404,0))</f>
        <v>Stable</v>
      </c>
      <c r="J113" s="145" t="str">
        <f>VLOOKUP($B113,Reliability!$A$3:$I$300,9,FALSE)</f>
        <v>High</v>
      </c>
      <c r="K113" s="147">
        <f t="shared" si="18"/>
        <v>4.2</v>
      </c>
      <c r="L113" s="147">
        <f>VLOOKUP($B113,'Impact of the crisis'!$C$6:$N$300,12,FALSE)</f>
        <v>4.5999999999999996</v>
      </c>
      <c r="M113" s="147">
        <f>VLOOKUP($B113,'Impact of the crisis'!$C$6:$AB$300,26,FALSE)</f>
        <v>3.9</v>
      </c>
      <c r="N113" s="147">
        <f>VLOOKUP($B113,'Conditions of people affected'!$C$6:$R$300,16,FALSE)</f>
        <v>4.5</v>
      </c>
      <c r="O113" s="147">
        <f>VLOOKUP($B113,'Conditions of people affected'!$C$6:$R$300,9,FALSE)</f>
        <v>5</v>
      </c>
      <c r="P113" s="147">
        <f>VLOOKUP($B113,'Conditions of people affected'!$C$6:$R$300,15,FALSE)</f>
        <v>4</v>
      </c>
      <c r="Q113" s="147">
        <f t="shared" si="19"/>
        <v>4.5</v>
      </c>
      <c r="R113" s="147">
        <f>VLOOKUP($B113,'Complexity of the crisis'!$C$6:$AN$300,22,FALSE)</f>
        <v>3.7</v>
      </c>
      <c r="S113" s="147">
        <f>VLOOKUP($B113,'Complexity of the crisis'!$C$6:$AN$300,38,FALSE)</f>
        <v>5</v>
      </c>
      <c r="T113" s="151" t="str">
        <f>VLOOKUP(B113,Lists!$C$3:$E$300,3,FALSE)</f>
        <v>Africa,Africa,Africa</v>
      </c>
      <c r="U113" s="152">
        <f>VLOOKUP(B113,'INFORM Severity - hidden'!$C$5:$V$300,20,FALSE)</f>
        <v>45593</v>
      </c>
    </row>
    <row r="114" spans="1:21" x14ac:dyDescent="0.35">
      <c r="A114" s="148" t="str">
        <f t="array" ref="A114">IFERROR(INDEX(Lists!$B$2:$B$200,SMALL(IF(Lists!$I$2:$I$200="Individual",ROW(Lists!$B$2:$B$200)),ROW(110:110))-1,1),"")</f>
        <v>Turkiye / Syria earthquake</v>
      </c>
      <c r="B114" s="149" t="str">
        <f>VLOOKUP(A114,Lists!$B$2:$G$200,2,FALSE)</f>
        <v>REG015</v>
      </c>
      <c r="C114" s="149" t="str">
        <f>VLOOKUP(B114,'INFORM Severity - hidden'!$C$5:$D$200,2,FALSE)</f>
        <v>Türkiye,Syria</v>
      </c>
      <c r="D114" s="149" t="str">
        <f>VLOOKUP(A114,Lists!$B$2:$G$200,3,FALSE)</f>
        <v>TUR,SYR</v>
      </c>
      <c r="E114" s="150" t="str">
        <f>VLOOKUP(A114,Lists!$B$2:$G$200,5,FALSE)</f>
        <v>Earthquake</v>
      </c>
      <c r="F114" s="144">
        <f t="shared" si="15"/>
        <v>3.6</v>
      </c>
      <c r="G114" s="145">
        <f t="shared" si="16"/>
        <v>4</v>
      </c>
      <c r="H114" s="145" t="str">
        <f t="shared" si="17"/>
        <v>High</v>
      </c>
      <c r="I114" s="146" t="str">
        <f>INDEX(Trends!$D$3:$D$404,MATCH(B114,Trends!$C$3:$C$404,0))</f>
        <v>Stable</v>
      </c>
      <c r="J114" s="145" t="str">
        <f>VLOOKUP($B114,Reliability!$A$3:$I$300,9,FALSE)</f>
        <v>Medium</v>
      </c>
      <c r="K114" s="147">
        <f t="shared" si="18"/>
        <v>3.4</v>
      </c>
      <c r="L114" s="147">
        <f>VLOOKUP($B114,'Impact of the crisis'!$C$6:$N$300,12,FALSE)</f>
        <v>2.6</v>
      </c>
      <c r="M114" s="147">
        <f>VLOOKUP($B114,'Impact of the crisis'!$C$6:$AB$300,26,FALSE)</f>
        <v>3.7</v>
      </c>
      <c r="N114" s="147">
        <f>VLOOKUP($B114,'Conditions of people affected'!$C$6:$R$300,16,FALSE)</f>
        <v>3.6</v>
      </c>
      <c r="O114" s="147">
        <f>VLOOKUP($B114,'Conditions of people affected'!$C$6:$R$300,9,FALSE)</f>
        <v>4.2</v>
      </c>
      <c r="P114" s="147">
        <f>VLOOKUP($B114,'Conditions of people affected'!$C$6:$R$300,15,FALSE)</f>
        <v>3</v>
      </c>
      <c r="Q114" s="147">
        <f t="shared" si="19"/>
        <v>3.9</v>
      </c>
      <c r="R114" s="147">
        <f>VLOOKUP($B114,'Complexity of the crisis'!$C$6:$AN$300,22,FALSE)</f>
        <v>3</v>
      </c>
      <c r="S114" s="147">
        <f>VLOOKUP($B114,'Complexity of the crisis'!$C$6:$AN$300,38,FALSE)</f>
        <v>4.5</v>
      </c>
      <c r="T114" s="151" t="str">
        <f>VLOOKUP(B114,Lists!$C$3:$E$300,3,FALSE)</f>
        <v>Middle east,Middle east</v>
      </c>
      <c r="U114" s="152">
        <f>VLOOKUP(B114,'INFORM Severity - hidden'!$C$5:$V$300,20,FALSE)</f>
        <v>45462</v>
      </c>
    </row>
    <row r="115" spans="1:21" x14ac:dyDescent="0.35">
      <c r="A115" s="148" t="str">
        <f t="array" ref="A115">IFERROR(INDEX(Lists!$B$2:$B$200,SMALL(IF(Lists!$I$2:$I$200="Individual",ROW(Lists!$B$2:$B$200)),ROW(111:111))-1,1),"")</f>
        <v>Displacement from Russia-Ukraine conflict in Romania</v>
      </c>
      <c r="B115" s="149" t="str">
        <f>VLOOKUP(A115,Lists!$B$2:$G$200,2,FALSE)</f>
        <v>ROU002</v>
      </c>
      <c r="C115" s="149" t="str">
        <f>VLOOKUP(B115,'INFORM Severity - hidden'!$C$5:$D$200,2,FALSE)</f>
        <v>Romania</v>
      </c>
      <c r="D115" s="149" t="str">
        <f>VLOOKUP(A115,Lists!$B$2:$G$200,3,FALSE)</f>
        <v>ROU</v>
      </c>
      <c r="E115" s="150" t="str">
        <f>VLOOKUP(A115,Lists!$B$2:$G$200,5,FALSE)</f>
        <v>Displacement</v>
      </c>
      <c r="F115" s="144">
        <f t="shared" si="15"/>
        <v>1.9</v>
      </c>
      <c r="G115" s="145">
        <f t="shared" si="16"/>
        <v>2</v>
      </c>
      <c r="H115" s="145" t="str">
        <f t="shared" si="17"/>
        <v>Low</v>
      </c>
      <c r="I115" s="146" t="str">
        <f>INDEX(Trends!$D$3:$D$404,MATCH(B115,Trends!$C$3:$C$404,0))</f>
        <v>Increasing</v>
      </c>
      <c r="J115" s="145" t="str">
        <f>VLOOKUP($B115,Reliability!$A$3:$I$300,9,FALSE)</f>
        <v>Very High</v>
      </c>
      <c r="K115" s="147">
        <f t="shared" si="18"/>
        <v>3</v>
      </c>
      <c r="L115" s="147">
        <f>VLOOKUP($B115,'Impact of the crisis'!$C$6:$N$300,12,FALSE)</f>
        <v>4.5999999999999996</v>
      </c>
      <c r="M115" s="147">
        <f>VLOOKUP($B115,'Impact of the crisis'!$C$6:$AB$300,26,FALSE)</f>
        <v>1.7</v>
      </c>
      <c r="N115" s="147">
        <f>VLOOKUP($B115,'Conditions of people affected'!$C$6:$R$300,16,FALSE)</f>
        <v>1.55</v>
      </c>
      <c r="O115" s="147">
        <f>VLOOKUP($B115,'Conditions of people affected'!$C$6:$R$300,9,FALSE)</f>
        <v>2.1</v>
      </c>
      <c r="P115" s="147">
        <f>VLOOKUP($B115,'Conditions of people affected'!$C$6:$R$300,15,FALSE)</f>
        <v>1</v>
      </c>
      <c r="Q115" s="147">
        <f t="shared" si="19"/>
        <v>1.3</v>
      </c>
      <c r="R115" s="147">
        <f>VLOOKUP($B115,'Complexity of the crisis'!$C$6:$AN$300,22,FALSE)</f>
        <v>1</v>
      </c>
      <c r="S115" s="147">
        <f>VLOOKUP($B115,'Complexity of the crisis'!$C$6:$AN$300,38,FALSE)</f>
        <v>1.5</v>
      </c>
      <c r="T115" s="151" t="str">
        <f>VLOOKUP(B115,Lists!$C$3:$E$300,3,FALSE)</f>
        <v>Europe</v>
      </c>
      <c r="U115" s="152">
        <f>VLOOKUP(B115,'INFORM Severity - hidden'!$C$5:$V$300,20,FALSE)</f>
        <v>45716</v>
      </c>
    </row>
    <row r="116" spans="1:21" x14ac:dyDescent="0.35">
      <c r="A116" s="148" t="str">
        <f t="array" ref="A116">IFERROR(INDEX(Lists!$B$2:$B$200,SMALL(IF(Lists!$I$2:$I$200="Individual",ROW(Lists!$B$2:$B$200)),ROW(112:112))-1,1),"")</f>
        <v>Displacement from Russia-Ukraine conflict in Russia</v>
      </c>
      <c r="B116" s="149" t="str">
        <f>VLOOKUP(A116,Lists!$B$2:$G$200,2,FALSE)</f>
        <v>RUS002</v>
      </c>
      <c r="C116" s="149" t="str">
        <f>VLOOKUP(B116,'INFORM Severity - hidden'!$C$5:$D$200,2,FALSE)</f>
        <v>Russia</v>
      </c>
      <c r="D116" s="149" t="str">
        <f>VLOOKUP(A116,Lists!$B$2:$G$200,3,FALSE)</f>
        <v>RUS</v>
      </c>
      <c r="E116" s="150" t="str">
        <f>VLOOKUP(A116,Lists!$B$2:$G$200,5,FALSE)</f>
        <v>Conflict,Displacement</v>
      </c>
      <c r="F116" s="144">
        <f t="shared" si="15"/>
        <v>2.8</v>
      </c>
      <c r="G116" s="145">
        <f t="shared" si="16"/>
        <v>3</v>
      </c>
      <c r="H116" s="145" t="str">
        <f t="shared" si="17"/>
        <v>Medium</v>
      </c>
      <c r="I116" s="146" t="str">
        <f>INDEX(Trends!$D$3:$D$404,MATCH(B116,Trends!$C$3:$C$404,0))</f>
        <v>Stable</v>
      </c>
      <c r="J116" s="145" t="str">
        <f>VLOOKUP($B116,Reliability!$A$3:$I$300,9,FALSE)</f>
        <v>High</v>
      </c>
      <c r="K116" s="147">
        <f t="shared" si="18"/>
        <v>3.6</v>
      </c>
      <c r="L116" s="147">
        <f>VLOOKUP($B116,'Impact of the crisis'!$C$6:$N$300,12,FALSE)</f>
        <v>5</v>
      </c>
      <c r="M116" s="147">
        <f>VLOOKUP($B116,'Impact of the crisis'!$C$6:$AB$300,26,FALSE)</f>
        <v>2.2999999999999998</v>
      </c>
      <c r="N116" s="147">
        <f>VLOOKUP($B116,'Conditions of people affected'!$C$6:$R$300,16,FALSE)</f>
        <v>2.25</v>
      </c>
      <c r="O116" s="147">
        <f>VLOOKUP($B116,'Conditions of people affected'!$C$6:$R$300,9,FALSE)</f>
        <v>3.5</v>
      </c>
      <c r="P116" s="147">
        <f>VLOOKUP($B116,'Conditions of people affected'!$C$6:$R$300,15,FALSE)</f>
        <v>1</v>
      </c>
      <c r="Q116" s="147">
        <f t="shared" si="19"/>
        <v>3</v>
      </c>
      <c r="R116" s="147">
        <f>VLOOKUP($B116,'Complexity of the crisis'!$C$6:$AN$300,22,FALSE)</f>
        <v>3.4</v>
      </c>
      <c r="S116" s="147">
        <f>VLOOKUP($B116,'Complexity of the crisis'!$C$6:$AN$300,38,FALSE)</f>
        <v>2.5</v>
      </c>
      <c r="T116" s="151" t="str">
        <f>VLOOKUP(B116,Lists!$C$3:$E$300,3,FALSE)</f>
        <v>Europe</v>
      </c>
      <c r="U116" s="152">
        <f>VLOOKUP(B116,'INFORM Severity - hidden'!$C$5:$V$300,20,FALSE)</f>
        <v>45716</v>
      </c>
    </row>
    <row r="117" spans="1:21" x14ac:dyDescent="0.35">
      <c r="A117" s="148" t="str">
        <f t="array" ref="A117">IFERROR(INDEX(Lists!$B$2:$B$200,SMALL(IF(Lists!$I$2:$I$200="Individual",ROW(Lists!$B$2:$B$200)),ROW(113:113))-1,1),"")</f>
        <v>Burundi and DRC refugees in Rwanda</v>
      </c>
      <c r="B117" s="149" t="str">
        <f>VLOOKUP(A117,Lists!$B$2:$G$200,2,FALSE)</f>
        <v>RWA002</v>
      </c>
      <c r="C117" s="149" t="str">
        <f>VLOOKUP(B117,'INFORM Severity - hidden'!$C$5:$D$200,2,FALSE)</f>
        <v>Rwanda</v>
      </c>
      <c r="D117" s="149" t="str">
        <f>VLOOKUP(A117,Lists!$B$2:$G$200,3,FALSE)</f>
        <v>RWA</v>
      </c>
      <c r="E117" s="150" t="str">
        <f>VLOOKUP(A117,Lists!$B$2:$G$200,5,FALSE)</f>
        <v>Displacement</v>
      </c>
      <c r="F117" s="144">
        <f t="shared" si="15"/>
        <v>2.4</v>
      </c>
      <c r="G117" s="145">
        <f t="shared" si="16"/>
        <v>3</v>
      </c>
      <c r="H117" s="145" t="str">
        <f t="shared" si="17"/>
        <v>Medium</v>
      </c>
      <c r="I117" s="146" t="str">
        <f>INDEX(Trends!$D$3:$D$404,MATCH(B117,Trends!$C$3:$C$404,0))</f>
        <v>Stable</v>
      </c>
      <c r="J117" s="145" t="str">
        <f>VLOOKUP($B117,Reliability!$A$3:$I$300,9,FALSE)</f>
        <v>Medium</v>
      </c>
      <c r="K117" s="147">
        <f t="shared" si="18"/>
        <v>2.5</v>
      </c>
      <c r="L117" s="147">
        <f>VLOOKUP($B117,'Impact of the crisis'!$C$6:$N$300,12,FALSE)</f>
        <v>2.2000000000000002</v>
      </c>
      <c r="M117" s="147">
        <f>VLOOKUP($B117,'Impact of the crisis'!$C$6:$AB$300,26,FALSE)</f>
        <v>2.7</v>
      </c>
      <c r="N117" s="147">
        <f>VLOOKUP($B117,'Conditions of people affected'!$C$6:$R$300,16,FALSE)</f>
        <v>2.4500000000000002</v>
      </c>
      <c r="O117" s="147">
        <f>VLOOKUP($B117,'Conditions of people affected'!$C$6:$R$300,9,FALSE)</f>
        <v>1.9</v>
      </c>
      <c r="P117" s="147">
        <f>VLOOKUP($B117,'Conditions of people affected'!$C$6:$R$300,15,FALSE)</f>
        <v>3</v>
      </c>
      <c r="Q117" s="147">
        <f t="shared" si="19"/>
        <v>2.2999999999999998</v>
      </c>
      <c r="R117" s="147">
        <f>VLOOKUP($B117,'Complexity of the crisis'!$C$6:$AN$300,22,FALSE)</f>
        <v>3</v>
      </c>
      <c r="S117" s="147">
        <f>VLOOKUP($B117,'Complexity of the crisis'!$C$6:$AN$300,38,FALSE)</f>
        <v>1.5</v>
      </c>
      <c r="T117" s="151" t="str">
        <f>VLOOKUP(B117,Lists!$C$3:$E$300,3,FALSE)</f>
        <v>Africa</v>
      </c>
      <c r="U117" s="152">
        <f>VLOOKUP(B117,'INFORM Severity - hidden'!$C$5:$V$300,20,FALSE)</f>
        <v>45713</v>
      </c>
    </row>
    <row r="118" spans="1:21" x14ac:dyDescent="0.35">
      <c r="A118" s="148" t="str">
        <f t="array" ref="A118">IFERROR(INDEX(Lists!$B$2:$B$200,SMALL(IF(Lists!$I$2:$I$200="Individual",ROW(Lists!$B$2:$B$200)),ROW(114:114))-1,1),"")</f>
        <v>Complex crisis in Sudan</v>
      </c>
      <c r="B118" s="149" t="str">
        <f>VLOOKUP(A118,Lists!$B$2:$G$200,2,FALSE)</f>
        <v>SDN001</v>
      </c>
      <c r="C118" s="149" t="str">
        <f>VLOOKUP(B118,'INFORM Severity - hidden'!$C$5:$D$200,2,FALSE)</f>
        <v>Sudan</v>
      </c>
      <c r="D118" s="149" t="str">
        <f>VLOOKUP(A118,Lists!$B$2:$G$200,3,FALSE)</f>
        <v>SDN</v>
      </c>
      <c r="E118" s="150" t="str">
        <f>VLOOKUP(A118,Lists!$B$2:$G$200,5,FALSE)</f>
        <v>Displacement,Violence,Floods,Conflict</v>
      </c>
      <c r="F118" s="144">
        <f t="shared" si="15"/>
        <v>4.7</v>
      </c>
      <c r="G118" s="145">
        <f t="shared" si="16"/>
        <v>5</v>
      </c>
      <c r="H118" s="145" t="str">
        <f t="shared" si="17"/>
        <v>Very High</v>
      </c>
      <c r="I118" s="146" t="str">
        <f>INDEX(Trends!$D$3:$D$404,MATCH(B118,Trends!$C$3:$C$404,0))</f>
        <v>Decreasing</v>
      </c>
      <c r="J118" s="145" t="str">
        <f>VLOOKUP($B118,Reliability!$A$3:$I$300,9,FALSE)</f>
        <v>Very High</v>
      </c>
      <c r="K118" s="147">
        <f t="shared" si="18"/>
        <v>5</v>
      </c>
      <c r="L118" s="147">
        <f>VLOOKUP($B118,'Impact of the crisis'!$C$6:$N$300,12,FALSE)</f>
        <v>5</v>
      </c>
      <c r="M118" s="147">
        <f>VLOOKUP($B118,'Impact of the crisis'!$C$6:$AB$300,26,FALSE)</f>
        <v>5</v>
      </c>
      <c r="N118" s="147">
        <f>VLOOKUP($B118,'Conditions of people affected'!$C$6:$R$300,16,FALSE)</f>
        <v>4.5</v>
      </c>
      <c r="O118" s="147">
        <f>VLOOKUP($B118,'Conditions of people affected'!$C$6:$R$300,9,FALSE)</f>
        <v>5</v>
      </c>
      <c r="P118" s="147">
        <f>VLOOKUP($B118,'Conditions of people affected'!$C$6:$R$300,15,FALSE)</f>
        <v>4</v>
      </c>
      <c r="Q118" s="147">
        <f t="shared" si="19"/>
        <v>4.5999999999999996</v>
      </c>
      <c r="R118" s="147">
        <f>VLOOKUP($B118,'Complexity of the crisis'!$C$6:$AN$300,22,FALSE)</f>
        <v>4.2</v>
      </c>
      <c r="S118" s="147">
        <f>VLOOKUP($B118,'Complexity of the crisis'!$C$6:$AN$300,38,FALSE)</f>
        <v>5</v>
      </c>
      <c r="T118" s="151" t="str">
        <f>VLOOKUP(B118,Lists!$C$3:$E$300,3,FALSE)</f>
        <v>Africa</v>
      </c>
      <c r="U118" s="152">
        <f>VLOOKUP(B118,'INFORM Severity - hidden'!$C$5:$V$300,20,FALSE)</f>
        <v>45705</v>
      </c>
    </row>
    <row r="119" spans="1:21" x14ac:dyDescent="0.35">
      <c r="A119" s="148" t="str">
        <f t="array" ref="A119">IFERROR(INDEX(Lists!$B$2:$B$200,SMALL(IF(Lists!$I$2:$I$200="Individual",ROW(Lists!$B$2:$B$200)),ROW(115:115))-1,1),"")</f>
        <v>Refugees in Sudan</v>
      </c>
      <c r="B119" s="149" t="str">
        <f>VLOOKUP(A119,Lists!$B$2:$G$200,2,FALSE)</f>
        <v>SDN005</v>
      </c>
      <c r="C119" s="149" t="str">
        <f>VLOOKUP(B119,'INFORM Severity - hidden'!$C$5:$D$200,2,FALSE)</f>
        <v>Sudan</v>
      </c>
      <c r="D119" s="149" t="str">
        <f>VLOOKUP(A119,Lists!$B$2:$G$200,3,FALSE)</f>
        <v>SDN</v>
      </c>
      <c r="E119" s="150" t="str">
        <f>VLOOKUP(A119,Lists!$B$2:$G$200,5,FALSE)</f>
        <v>Displacement</v>
      </c>
      <c r="F119" s="144">
        <f t="shared" si="15"/>
        <v>3.3</v>
      </c>
      <c r="G119" s="145">
        <f t="shared" si="16"/>
        <v>4</v>
      </c>
      <c r="H119" s="145" t="str">
        <f t="shared" si="17"/>
        <v>High</v>
      </c>
      <c r="I119" s="146" t="str">
        <f>INDEX(Trends!$D$3:$D$404,MATCH(B119,Trends!$C$3:$C$404,0))</f>
        <v>Stable</v>
      </c>
      <c r="J119" s="145" t="str">
        <f>VLOOKUP($B119,Reliability!$A$3:$I$300,9,FALSE)</f>
        <v>Very High</v>
      </c>
      <c r="K119" s="147">
        <f t="shared" si="18"/>
        <v>4</v>
      </c>
      <c r="L119" s="147">
        <f>VLOOKUP($B119,'Impact of the crisis'!$C$6:$N$300,12,FALSE)</f>
        <v>5</v>
      </c>
      <c r="M119" s="147">
        <f>VLOOKUP($B119,'Impact of the crisis'!$C$6:$AB$300,26,FALSE)</f>
        <v>3.3</v>
      </c>
      <c r="N119" s="147">
        <f>VLOOKUP($B119,'Conditions of people affected'!$C$6:$R$300,16,FALSE)</f>
        <v>2.6</v>
      </c>
      <c r="O119" s="147">
        <f>VLOOKUP($B119,'Conditions of people affected'!$C$6:$R$300,9,FALSE)</f>
        <v>3.2</v>
      </c>
      <c r="P119" s="147">
        <f>VLOOKUP($B119,'Conditions of people affected'!$C$6:$R$300,15,FALSE)</f>
        <v>2</v>
      </c>
      <c r="Q119" s="147">
        <f t="shared" si="19"/>
        <v>3.5</v>
      </c>
      <c r="R119" s="147">
        <f>VLOOKUP($B119,'Complexity of the crisis'!$C$6:$AN$300,22,FALSE)</f>
        <v>4.2</v>
      </c>
      <c r="S119" s="147">
        <f>VLOOKUP($B119,'Complexity of the crisis'!$C$6:$AN$300,38,FALSE)</f>
        <v>2.5</v>
      </c>
      <c r="T119" s="151" t="str">
        <f>VLOOKUP(B119,Lists!$C$3:$E$300,3,FALSE)</f>
        <v>Africa</v>
      </c>
      <c r="U119" s="152">
        <f>VLOOKUP(B119,'INFORM Severity - hidden'!$C$5:$V$300,20,FALSE)</f>
        <v>45705</v>
      </c>
    </row>
    <row r="120" spans="1:21" x14ac:dyDescent="0.35">
      <c r="A120" s="148" t="str">
        <f t="array" ref="A120">IFERROR(INDEX(Lists!$B$2:$B$200,SMALL(IF(Lists!$I$2:$I$200="Individual",ROW(Lists!$B$2:$B$200)),ROW(116:116))-1,1),"")</f>
        <v>Food security crisis in Senegal</v>
      </c>
      <c r="B120" s="149" t="str">
        <f>VLOOKUP(A120,Lists!$B$2:$G$200,2,FALSE)</f>
        <v>SEN002</v>
      </c>
      <c r="C120" s="149" t="str">
        <f>VLOOKUP(B120,'INFORM Severity - hidden'!$C$5:$D$200,2,FALSE)</f>
        <v>Senegal</v>
      </c>
      <c r="D120" s="149" t="str">
        <f>VLOOKUP(A120,Lists!$B$2:$G$200,3,FALSE)</f>
        <v>SEN</v>
      </c>
      <c r="E120" s="150" t="str">
        <f>VLOOKUP(A120,Lists!$B$2:$G$200,5,FALSE)</f>
        <v>Socio-political</v>
      </c>
      <c r="F120" s="144">
        <f t="shared" si="15"/>
        <v>2.4</v>
      </c>
      <c r="G120" s="145">
        <f t="shared" si="16"/>
        <v>3</v>
      </c>
      <c r="H120" s="145" t="str">
        <f t="shared" si="17"/>
        <v>Medium</v>
      </c>
      <c r="I120" s="146" t="str">
        <f>INDEX(Trends!$D$3:$D$404,MATCH(B120,Trends!$C$3:$C$404,0))</f>
        <v>Increasing</v>
      </c>
      <c r="J120" s="145" t="str">
        <f>VLOOKUP($B120,Reliability!$A$3:$I$300,9,FALSE)</f>
        <v>High</v>
      </c>
      <c r="K120" s="147">
        <f t="shared" si="18"/>
        <v>2.9</v>
      </c>
      <c r="L120" s="147">
        <f>VLOOKUP($B120,'Impact of the crisis'!$C$6:$N$300,12,FALSE)</f>
        <v>4.5</v>
      </c>
      <c r="M120" s="147">
        <f>VLOOKUP($B120,'Impact of the crisis'!$C$6:$AB$300,26,FALSE)</f>
        <v>1.6</v>
      </c>
      <c r="N120" s="147">
        <f>VLOOKUP($B120,'Conditions of people affected'!$C$6:$R$300,16,FALSE)</f>
        <v>2.65</v>
      </c>
      <c r="O120" s="147">
        <f>VLOOKUP($B120,'Conditions of people affected'!$C$6:$R$300,9,FALSE)</f>
        <v>3.3</v>
      </c>
      <c r="P120" s="147">
        <f>VLOOKUP($B120,'Conditions of people affected'!$C$6:$R$300,15,FALSE)</f>
        <v>2</v>
      </c>
      <c r="Q120" s="147">
        <f t="shared" si="19"/>
        <v>1.7</v>
      </c>
      <c r="R120" s="147">
        <f>VLOOKUP($B120,'Complexity of the crisis'!$C$6:$AN$300,22,FALSE)</f>
        <v>2.2999999999999998</v>
      </c>
      <c r="S120" s="147">
        <f>VLOOKUP($B120,'Complexity of the crisis'!$C$6:$AN$300,38,FALSE)</f>
        <v>1</v>
      </c>
      <c r="T120" s="151" t="str">
        <f>VLOOKUP(B120,Lists!$C$3:$E$300,3,FALSE)</f>
        <v>Africa</v>
      </c>
      <c r="U120" s="152">
        <f>VLOOKUP(B120,'INFORM Severity - hidden'!$C$5:$V$300,20,FALSE)</f>
        <v>45716</v>
      </c>
    </row>
    <row r="121" spans="1:21" x14ac:dyDescent="0.35">
      <c r="A121" s="148" t="str">
        <f t="array" ref="A121">IFERROR(INDEX(Lists!$B$2:$B$200,SMALL(IF(Lists!$I$2:$I$200="Individual",ROW(Lists!$B$2:$B$200)),ROW(117:117))-1,1),"")</f>
        <v>Complex crisis in El Salvador</v>
      </c>
      <c r="B121" s="149" t="str">
        <f>VLOOKUP(A121,Lists!$B$2:$G$200,2,FALSE)</f>
        <v>SLV001</v>
      </c>
      <c r="C121" s="149" t="str">
        <f>VLOOKUP(B121,'INFORM Severity - hidden'!$C$5:$D$200,2,FALSE)</f>
        <v>El Salvador</v>
      </c>
      <c r="D121" s="149" t="str">
        <f>VLOOKUP(A121,Lists!$B$2:$G$200,3,FALSE)</f>
        <v>SLV</v>
      </c>
      <c r="E121" s="150" t="str">
        <f>VLOOKUP(A121,Lists!$B$2:$G$200,5,FALSE)</f>
        <v>Displacement,Violence,Floods,Drought</v>
      </c>
      <c r="F121" s="144">
        <f t="shared" si="15"/>
        <v>2.9</v>
      </c>
      <c r="G121" s="145">
        <f t="shared" si="16"/>
        <v>3</v>
      </c>
      <c r="H121" s="145" t="str">
        <f t="shared" si="17"/>
        <v>Medium</v>
      </c>
      <c r="I121" s="146" t="str">
        <f>INDEX(Trends!$D$3:$D$404,MATCH(B121,Trends!$C$3:$C$404,0))</f>
        <v>Decreasing</v>
      </c>
      <c r="J121" s="145" t="str">
        <f>VLOOKUP($B121,Reliability!$A$3:$I$300,9,FALSE)</f>
        <v>Very High</v>
      </c>
      <c r="K121" s="147">
        <f t="shared" si="18"/>
        <v>3.3</v>
      </c>
      <c r="L121" s="147">
        <f>VLOOKUP($B121,'Impact of the crisis'!$C$6:$N$300,12,FALSE)</f>
        <v>3.7</v>
      </c>
      <c r="M121" s="147">
        <f>VLOOKUP($B121,'Impact of the crisis'!$C$6:$AB$300,26,FALSE)</f>
        <v>3</v>
      </c>
      <c r="N121" s="147">
        <f>VLOOKUP($B121,'Conditions of people affected'!$C$6:$R$300,16,FALSE)</f>
        <v>3.1</v>
      </c>
      <c r="O121" s="147">
        <f>VLOOKUP($B121,'Conditions of people affected'!$C$6:$R$300,9,FALSE)</f>
        <v>3.2</v>
      </c>
      <c r="P121" s="147">
        <f>VLOOKUP($B121,'Conditions of people affected'!$C$6:$R$300,15,FALSE)</f>
        <v>3</v>
      </c>
      <c r="Q121" s="147">
        <f t="shared" si="19"/>
        <v>2.4</v>
      </c>
      <c r="R121" s="147">
        <f>VLOOKUP($B121,'Complexity of the crisis'!$C$6:$AN$300,22,FALSE)</f>
        <v>2.2000000000000002</v>
      </c>
      <c r="S121" s="147">
        <f>VLOOKUP($B121,'Complexity of the crisis'!$C$6:$AN$300,38,FALSE)</f>
        <v>2.5</v>
      </c>
      <c r="T121" s="151" t="str">
        <f>VLOOKUP(B121,Lists!$C$3:$E$300,3,FALSE)</f>
        <v>Americas</v>
      </c>
      <c r="U121" s="152">
        <f>VLOOKUP(B121,'INFORM Severity - hidden'!$C$5:$V$300,20,FALSE)</f>
        <v>45713</v>
      </c>
    </row>
    <row r="122" spans="1:21" x14ac:dyDescent="0.35">
      <c r="A122" s="148" t="str">
        <f t="array" ref="A122">IFERROR(INDEX(Lists!$B$2:$B$200,SMALL(IF(Lists!$I$2:$I$200="Individual",ROW(Lists!$B$2:$B$200)),ROW(118:118))-1,1),"")</f>
        <v>Complex crisis in Somalia</v>
      </c>
      <c r="B122" s="149" t="str">
        <f>VLOOKUP(A122,Lists!$B$2:$G$200,2,FALSE)</f>
        <v>SOM001</v>
      </c>
      <c r="C122" s="149" t="str">
        <f>VLOOKUP(B122,'INFORM Severity - hidden'!$C$5:$D$200,2,FALSE)</f>
        <v>Somalia</v>
      </c>
      <c r="D122" s="149" t="str">
        <f>VLOOKUP(A122,Lists!$B$2:$G$200,3,FALSE)</f>
        <v>SOM</v>
      </c>
      <c r="E122" s="150" t="str">
        <f>VLOOKUP(A122,Lists!$B$2:$G$200,5,FALSE)</f>
        <v>Conflict,Displacement,Floods,Drought</v>
      </c>
      <c r="F122" s="144">
        <f t="shared" si="15"/>
        <v>4.4000000000000004</v>
      </c>
      <c r="G122" s="145">
        <f t="shared" si="16"/>
        <v>5</v>
      </c>
      <c r="H122" s="145" t="str">
        <f t="shared" si="17"/>
        <v>Very High</v>
      </c>
      <c r="I122" s="146" t="str">
        <f>INDEX(Trends!$D$3:$D$404,MATCH(B122,Trends!$C$3:$C$404,0))</f>
        <v>Decreasing</v>
      </c>
      <c r="J122" s="145" t="str">
        <f>VLOOKUP($B122,Reliability!$A$3:$I$300,9,FALSE)</f>
        <v>Very High</v>
      </c>
      <c r="K122" s="147">
        <f t="shared" si="18"/>
        <v>4.5</v>
      </c>
      <c r="L122" s="147">
        <f>VLOOKUP($B122,'Impact of the crisis'!$C$6:$N$300,12,FALSE)</f>
        <v>4.8</v>
      </c>
      <c r="M122" s="147">
        <f>VLOOKUP($B122,'Impact of the crisis'!$C$6:$AB$300,26,FALSE)</f>
        <v>4.3</v>
      </c>
      <c r="N122" s="147">
        <f>VLOOKUP($B122,'Conditions of people affected'!$C$6:$R$300,16,FALSE)</f>
        <v>4.3</v>
      </c>
      <c r="O122" s="147">
        <f>VLOOKUP($B122,'Conditions of people affected'!$C$6:$R$300,9,FALSE)</f>
        <v>4.5999999999999996</v>
      </c>
      <c r="P122" s="147">
        <f>VLOOKUP($B122,'Conditions of people affected'!$C$6:$R$300,15,FALSE)</f>
        <v>4</v>
      </c>
      <c r="Q122" s="147">
        <f t="shared" si="19"/>
        <v>4.5</v>
      </c>
      <c r="R122" s="147">
        <f>VLOOKUP($B122,'Complexity of the crisis'!$C$6:$AN$300,22,FALSE)</f>
        <v>3.8</v>
      </c>
      <c r="S122" s="147">
        <f>VLOOKUP($B122,'Complexity of the crisis'!$C$6:$AN$300,38,FALSE)</f>
        <v>5</v>
      </c>
      <c r="T122" s="151" t="str">
        <f>VLOOKUP(B122,Lists!$C$3:$E$300,3,FALSE)</f>
        <v>Africa</v>
      </c>
      <c r="U122" s="152">
        <f>VLOOKUP(B122,'INFORM Severity - hidden'!$C$5:$V$300,20,FALSE)</f>
        <v>45713</v>
      </c>
    </row>
    <row r="123" spans="1:21" x14ac:dyDescent="0.35">
      <c r="A123" s="148" t="str">
        <f t="array" ref="A123">IFERROR(INDEX(Lists!$B$2:$B$200,SMALL(IF(Lists!$I$2:$I$200="Individual",ROW(Lists!$B$2:$B$200)),ROW(119:119))-1,1),"")</f>
        <v>Mixed Migration Flows in Somalia</v>
      </c>
      <c r="B123" s="149" t="str">
        <f>VLOOKUP(A123,Lists!$B$2:$G$200,2,FALSE)</f>
        <v>SOM002</v>
      </c>
      <c r="C123" s="149" t="str">
        <f>VLOOKUP(B123,'INFORM Severity - hidden'!$C$5:$D$200,2,FALSE)</f>
        <v>Somalia</v>
      </c>
      <c r="D123" s="149" t="str">
        <f>VLOOKUP(A123,Lists!$B$2:$G$200,3,FALSE)</f>
        <v>SOM</v>
      </c>
      <c r="E123" s="150" t="str">
        <f>VLOOKUP(A123,Lists!$B$2:$G$200,5,FALSE)</f>
        <v>Displacement</v>
      </c>
      <c r="F123" s="144">
        <f t="shared" si="15"/>
        <v>2</v>
      </c>
      <c r="G123" s="145">
        <f t="shared" si="16"/>
        <v>2</v>
      </c>
      <c r="H123" s="145" t="str">
        <f t="shared" si="17"/>
        <v>Low</v>
      </c>
      <c r="I123" s="146" t="str">
        <f>INDEX(Trends!$D$3:$D$404,MATCH(B123,Trends!$C$3:$C$404,0))</f>
        <v>Decreasing</v>
      </c>
      <c r="J123" s="145" t="str">
        <f>VLOOKUP($B123,Reliability!$A$3:$I$300,9,FALSE)</f>
        <v>High</v>
      </c>
      <c r="K123" s="147">
        <f t="shared" si="18"/>
        <v>2</v>
      </c>
      <c r="L123" s="147">
        <f>VLOOKUP($B123,'Impact of the crisis'!$C$6:$N$300,12,FALSE)</f>
        <v>1.5</v>
      </c>
      <c r="M123" s="147">
        <f>VLOOKUP($B123,'Impact of the crisis'!$C$6:$AB$300,26,FALSE)</f>
        <v>2.2999999999999998</v>
      </c>
      <c r="N123" s="147">
        <f>VLOOKUP($B123,'Conditions of people affected'!$C$6:$R$300,16,FALSE)</f>
        <v>1</v>
      </c>
      <c r="O123" s="147">
        <f>VLOOKUP($B123,'Conditions of people affected'!$C$6:$R$300,9,FALSE)</f>
        <v>1</v>
      </c>
      <c r="P123" s="147">
        <f>VLOOKUP($B123,'Conditions of people affected'!$C$6:$R$300,15,FALSE)</f>
        <v>1</v>
      </c>
      <c r="Q123" s="147">
        <f t="shared" si="19"/>
        <v>3.4</v>
      </c>
      <c r="R123" s="147">
        <f>VLOOKUP($B123,'Complexity of the crisis'!$C$6:$AN$300,22,FALSE)</f>
        <v>3.8</v>
      </c>
      <c r="S123" s="147">
        <f>VLOOKUP($B123,'Complexity of the crisis'!$C$6:$AN$300,38,FALSE)</f>
        <v>3</v>
      </c>
      <c r="T123" s="151" t="str">
        <f>VLOOKUP(B123,Lists!$C$3:$E$300,3,FALSE)</f>
        <v>Africa</v>
      </c>
      <c r="U123" s="152">
        <f>VLOOKUP(B123,'INFORM Severity - hidden'!$C$5:$V$300,20,FALSE)</f>
        <v>45713</v>
      </c>
    </row>
    <row r="124" spans="1:21" x14ac:dyDescent="0.35">
      <c r="A124" s="148" t="str">
        <f t="array" ref="A124">IFERROR(INDEX(Lists!$B$2:$B$200,SMALL(IF(Lists!$I$2:$I$200="Individual",ROW(Lists!$B$2:$B$200)),ROW(120:120))-1,1),"")</f>
        <v>Complex crisis in South Sudan</v>
      </c>
      <c r="B124" s="149" t="str">
        <f>VLOOKUP(A124,Lists!$B$2:$G$200,2,FALSE)</f>
        <v>SSD001</v>
      </c>
      <c r="C124" s="149" t="str">
        <f>VLOOKUP(B124,'INFORM Severity - hidden'!$C$5:$D$200,2,FALSE)</f>
        <v>South Sudan</v>
      </c>
      <c r="D124" s="149" t="str">
        <f>VLOOKUP(A124,Lists!$B$2:$G$200,3,FALSE)</f>
        <v>SSD</v>
      </c>
      <c r="E124" s="150" t="str">
        <f>VLOOKUP(A124,Lists!$B$2:$G$200,5,FALSE)</f>
        <v>Conflict,Floods,Displacement</v>
      </c>
      <c r="F124" s="144">
        <f t="shared" si="15"/>
        <v>4.7</v>
      </c>
      <c r="G124" s="145">
        <f t="shared" si="16"/>
        <v>5</v>
      </c>
      <c r="H124" s="145" t="str">
        <f t="shared" si="17"/>
        <v>Very High</v>
      </c>
      <c r="I124" s="146" t="str">
        <f>INDEX(Trends!$D$3:$D$404,MATCH(B124,Trends!$C$3:$C$404,0))</f>
        <v>Increasing</v>
      </c>
      <c r="J124" s="145" t="str">
        <f>VLOOKUP($B124,Reliability!$A$3:$I$300,9,FALSE)</f>
        <v>High</v>
      </c>
      <c r="K124" s="147">
        <f t="shared" si="18"/>
        <v>4.5</v>
      </c>
      <c r="L124" s="147">
        <f>VLOOKUP($B124,'Impact of the crisis'!$C$6:$N$300,12,FALSE)</f>
        <v>4.5999999999999996</v>
      </c>
      <c r="M124" s="147">
        <f>VLOOKUP($B124,'Impact of the crisis'!$C$6:$AB$300,26,FALSE)</f>
        <v>4.4000000000000004</v>
      </c>
      <c r="N124" s="147">
        <f>VLOOKUP($B124,'Conditions of people affected'!$C$6:$R$300,16,FALSE)</f>
        <v>5</v>
      </c>
      <c r="O124" s="147">
        <f>VLOOKUP($B124,'Conditions of people affected'!$C$6:$R$300,9,FALSE)</f>
        <v>5</v>
      </c>
      <c r="P124" s="147">
        <f>VLOOKUP($B124,'Conditions of people affected'!$C$6:$R$300,15,FALSE)</f>
        <v>5</v>
      </c>
      <c r="Q124" s="147">
        <f t="shared" si="19"/>
        <v>4.5</v>
      </c>
      <c r="R124" s="147">
        <f>VLOOKUP($B124,'Complexity of the crisis'!$C$6:$AN$300,22,FALSE)</f>
        <v>3.8</v>
      </c>
      <c r="S124" s="147">
        <f>VLOOKUP($B124,'Complexity of the crisis'!$C$6:$AN$300,38,FALSE)</f>
        <v>5</v>
      </c>
      <c r="T124" s="151" t="str">
        <f>VLOOKUP(B124,Lists!$C$3:$E$300,3,FALSE)</f>
        <v>Africa</v>
      </c>
      <c r="U124" s="152">
        <f>VLOOKUP(B124,'INFORM Severity - hidden'!$C$5:$V$300,20,FALSE)</f>
        <v>45713</v>
      </c>
    </row>
    <row r="125" spans="1:21" x14ac:dyDescent="0.35">
      <c r="A125" s="148" t="str">
        <f t="array" ref="A125">IFERROR(INDEX(Lists!$B$2:$B$200,SMALL(IF(Lists!$I$2:$I$200="Individual",ROW(Lists!$B$2:$B$200)),ROW(121:121))-1,1),"")</f>
        <v>Displacement from Russia-Ukraine conflict in Slovakia</v>
      </c>
      <c r="B125" s="149" t="str">
        <f>VLOOKUP(A125,Lists!$B$2:$G$200,2,FALSE)</f>
        <v>SVK002</v>
      </c>
      <c r="C125" s="149" t="str">
        <f>VLOOKUP(B125,'INFORM Severity - hidden'!$C$5:$D$200,2,FALSE)</f>
        <v>Slovakia</v>
      </c>
      <c r="D125" s="149" t="str">
        <f>VLOOKUP(A125,Lists!$B$2:$G$200,3,FALSE)</f>
        <v>SVK</v>
      </c>
      <c r="E125" s="150" t="str">
        <f>VLOOKUP(A125,Lists!$B$2:$G$200,5,FALSE)</f>
        <v>Displacement</v>
      </c>
      <c r="F125" s="144">
        <f t="shared" si="15"/>
        <v>1.7</v>
      </c>
      <c r="G125" s="145">
        <f t="shared" si="16"/>
        <v>2</v>
      </c>
      <c r="H125" s="145" t="str">
        <f t="shared" si="17"/>
        <v>Low</v>
      </c>
      <c r="I125" s="146" t="str">
        <f>INDEX(Trends!$D$3:$D$404,MATCH(B125,Trends!$C$3:$C$404,0))</f>
        <v>Increasing</v>
      </c>
      <c r="J125" s="145" t="str">
        <f>VLOOKUP($B125,Reliability!$A$3:$I$300,9,FALSE)</f>
        <v>Very High</v>
      </c>
      <c r="K125" s="147">
        <f t="shared" si="18"/>
        <v>2.5</v>
      </c>
      <c r="L125" s="147">
        <f>VLOOKUP($B125,'Impact of the crisis'!$C$6:$N$300,12,FALSE)</f>
        <v>3.8</v>
      </c>
      <c r="M125" s="147">
        <f>VLOOKUP($B125,'Impact of the crisis'!$C$6:$AB$300,26,FALSE)</f>
        <v>1.6</v>
      </c>
      <c r="N125" s="147">
        <f>VLOOKUP($B125,'Conditions of people affected'!$C$6:$R$300,16,FALSE)</f>
        <v>1.45</v>
      </c>
      <c r="O125" s="147">
        <f>VLOOKUP($B125,'Conditions of people affected'!$C$6:$R$300,9,FALSE)</f>
        <v>1.9</v>
      </c>
      <c r="P125" s="147">
        <f>VLOOKUP($B125,'Conditions of people affected'!$C$6:$R$300,15,FALSE)</f>
        <v>1</v>
      </c>
      <c r="Q125" s="147">
        <f t="shared" si="19"/>
        <v>1.3</v>
      </c>
      <c r="R125" s="147">
        <f>VLOOKUP($B125,'Complexity of the crisis'!$C$6:$AN$300,22,FALSE)</f>
        <v>1</v>
      </c>
      <c r="S125" s="147">
        <f>VLOOKUP($B125,'Complexity of the crisis'!$C$6:$AN$300,38,FALSE)</f>
        <v>1.5</v>
      </c>
      <c r="T125" s="151" t="str">
        <f>VLOOKUP(B125,Lists!$C$3:$E$300,3,FALSE)</f>
        <v>Europe</v>
      </c>
      <c r="U125" s="152">
        <f>VLOOKUP(B125,'INFORM Severity - hidden'!$C$5:$V$300,20,FALSE)</f>
        <v>45716</v>
      </c>
    </row>
    <row r="126" spans="1:21" x14ac:dyDescent="0.35">
      <c r="A126" s="148" t="str">
        <f t="array" ref="A126">IFERROR(INDEX(Lists!$B$2:$B$200,SMALL(IF(Lists!$I$2:$I$200="Individual",ROW(Lists!$B$2:$B$200)),ROW(122:122))-1,1),"")</f>
        <v>Food Security Crisis in Eswatini</v>
      </c>
      <c r="B126" s="149" t="str">
        <f>VLOOKUP(A126,Lists!$B$2:$G$200,2,FALSE)</f>
        <v>SWZ001</v>
      </c>
      <c r="C126" s="149" t="str">
        <f>VLOOKUP(B126,'INFORM Severity - hidden'!$C$5:$D$200,2,FALSE)</f>
        <v>Eswatini</v>
      </c>
      <c r="D126" s="149" t="str">
        <f>VLOOKUP(A126,Lists!$B$2:$G$200,3,FALSE)</f>
        <v>SWZ</v>
      </c>
      <c r="E126" s="150" t="str">
        <f>VLOOKUP(A126,Lists!$B$2:$G$200,5,FALSE)</f>
        <v>Drought</v>
      </c>
      <c r="F126" s="144">
        <f t="shared" si="15"/>
        <v>2.2999999999999998</v>
      </c>
      <c r="G126" s="145">
        <f t="shared" si="16"/>
        <v>3</v>
      </c>
      <c r="H126" s="145" t="str">
        <f t="shared" si="17"/>
        <v>Medium</v>
      </c>
      <c r="I126" s="146" t="str">
        <f>INDEX(Trends!$D$3:$D$404,MATCH(B126,Trends!$C$3:$C$404,0))</f>
        <v>Stable</v>
      </c>
      <c r="J126" s="145" t="str">
        <f>VLOOKUP($B126,Reliability!$A$3:$I$300,9,FALSE)</f>
        <v>High</v>
      </c>
      <c r="K126" s="147">
        <f t="shared" si="18"/>
        <v>2.2000000000000002</v>
      </c>
      <c r="L126" s="147">
        <f>VLOOKUP($B126,'Impact of the crisis'!$C$6:$N$300,12,FALSE)</f>
        <v>3.1</v>
      </c>
      <c r="M126" s="147">
        <f>VLOOKUP($B126,'Impact of the crisis'!$C$6:$AB$300,26,FALSE)</f>
        <v>1.6</v>
      </c>
      <c r="N126" s="147">
        <f>VLOOKUP($B126,'Conditions of people affected'!$C$6:$R$300,16,FALSE)</f>
        <v>2.75</v>
      </c>
      <c r="O126" s="147">
        <f>VLOOKUP($B126,'Conditions of people affected'!$C$6:$R$300,9,FALSE)</f>
        <v>2.5</v>
      </c>
      <c r="P126" s="147">
        <f>VLOOKUP($B126,'Conditions of people affected'!$C$6:$R$300,15,FALSE)</f>
        <v>3</v>
      </c>
      <c r="Q126" s="147">
        <f t="shared" si="19"/>
        <v>1.7</v>
      </c>
      <c r="R126" s="147">
        <f>VLOOKUP($B126,'Complexity of the crisis'!$C$6:$AN$300,22,FALSE)</f>
        <v>2.2999999999999998</v>
      </c>
      <c r="S126" s="147">
        <f>VLOOKUP($B126,'Complexity of the crisis'!$C$6:$AN$300,38,FALSE)</f>
        <v>1</v>
      </c>
      <c r="T126" s="151" t="str">
        <f>VLOOKUP(B126,Lists!$C$3:$E$300,3,FALSE)</f>
        <v>Africa</v>
      </c>
      <c r="U126" s="152">
        <f>VLOOKUP(B126,'INFORM Severity - hidden'!$C$5:$V$300,20,FALSE)</f>
        <v>45715</v>
      </c>
    </row>
    <row r="127" spans="1:21" x14ac:dyDescent="0.35">
      <c r="A127" s="148" t="str">
        <f t="array" ref="A127">IFERROR(INDEX(Lists!$B$2:$B$200,SMALL(IF(Lists!$I$2:$I$200="Individual",ROW(Lists!$B$2:$B$200)),ROW(123:123))-1,1),"")</f>
        <v>Socioeconomic and Conflict Crisis in Syria</v>
      </c>
      <c r="B127" s="149" t="str">
        <f>VLOOKUP(A127,Lists!$B$2:$G$200,2,FALSE)</f>
        <v>SYR003</v>
      </c>
      <c r="C127" s="149" t="str">
        <f>VLOOKUP(B127,'INFORM Severity - hidden'!$C$5:$D$200,2,FALSE)</f>
        <v>Syria</v>
      </c>
      <c r="D127" s="149" t="str">
        <f>VLOOKUP(A127,Lists!$B$2:$G$200,3,FALSE)</f>
        <v>SYR</v>
      </c>
      <c r="E127" s="150" t="str">
        <f>VLOOKUP(A127,Lists!$B$2:$G$200,5,FALSE)</f>
        <v>Conflict,Displacement,Socio-political,Violence</v>
      </c>
      <c r="F127" s="144">
        <f t="shared" si="15"/>
        <v>4.5999999999999996</v>
      </c>
      <c r="G127" s="145">
        <f t="shared" si="16"/>
        <v>5</v>
      </c>
      <c r="H127" s="145" t="str">
        <f t="shared" si="17"/>
        <v>Very High</v>
      </c>
      <c r="I127" s="146" t="str">
        <f>INDEX(Trends!$D$3:$D$404,MATCH(B127,Trends!$C$3:$C$404,0))</f>
        <v>Stable</v>
      </c>
      <c r="J127" s="145" t="str">
        <f>VLOOKUP($B127,Reliability!$A$3:$I$300,9,FALSE)</f>
        <v>Very High</v>
      </c>
      <c r="K127" s="147">
        <f t="shared" si="18"/>
        <v>4.9000000000000004</v>
      </c>
      <c r="L127" s="147">
        <f>VLOOKUP($B127,'Impact of the crisis'!$C$6:$N$300,12,FALSE)</f>
        <v>4.5999999999999996</v>
      </c>
      <c r="M127" s="147">
        <f>VLOOKUP($B127,'Impact of the crisis'!$C$6:$AB$300,26,FALSE)</f>
        <v>5</v>
      </c>
      <c r="N127" s="147">
        <f>VLOOKUP($B127,'Conditions of people affected'!$C$6:$R$300,16,FALSE)</f>
        <v>4.5</v>
      </c>
      <c r="O127" s="147">
        <f>VLOOKUP($B127,'Conditions of people affected'!$C$6:$R$300,9,FALSE)</f>
        <v>5</v>
      </c>
      <c r="P127" s="147">
        <f>VLOOKUP($B127,'Conditions of people affected'!$C$6:$R$300,15,FALSE)</f>
        <v>4</v>
      </c>
      <c r="Q127" s="147">
        <f t="shared" si="19"/>
        <v>4.4000000000000004</v>
      </c>
      <c r="R127" s="147">
        <f>VLOOKUP($B127,'Complexity of the crisis'!$C$6:$AN$300,22,FALSE)</f>
        <v>4.2</v>
      </c>
      <c r="S127" s="147">
        <f>VLOOKUP($B127,'Complexity of the crisis'!$C$6:$AN$300,38,FALSE)</f>
        <v>4.5</v>
      </c>
      <c r="T127" s="151" t="str">
        <f>VLOOKUP(B127,Lists!$C$3:$E$300,3,FALSE)</f>
        <v>Middle east</v>
      </c>
      <c r="U127" s="152">
        <f>VLOOKUP(B127,'INFORM Severity - hidden'!$C$5:$V$300,20,FALSE)</f>
        <v>45704</v>
      </c>
    </row>
    <row r="128" spans="1:21" x14ac:dyDescent="0.35">
      <c r="A128" s="148" t="str">
        <f t="array" ref="A128">IFERROR(INDEX(Lists!$B$2:$B$200,SMALL(IF(Lists!$I$2:$I$200="Individual",ROW(Lists!$B$2:$B$200)),ROW(124:124))-1,1),"")</f>
        <v>Complex crisis in Chad</v>
      </c>
      <c r="B128" s="149" t="str">
        <f>VLOOKUP(A128,Lists!$B$2:$G$200,2,FALSE)</f>
        <v>TCD001</v>
      </c>
      <c r="C128" s="149" t="str">
        <f>VLOOKUP(B128,'INFORM Severity - hidden'!$C$5:$D$200,2,FALSE)</f>
        <v>Chad</v>
      </c>
      <c r="D128" s="149" t="str">
        <f>VLOOKUP(A128,Lists!$B$2:$G$200,3,FALSE)</f>
        <v>TCD</v>
      </c>
      <c r="E128" s="150" t="str">
        <f>VLOOKUP(A128,Lists!$B$2:$G$200,5,FALSE)</f>
        <v>Conflict,Displacement,Floods</v>
      </c>
      <c r="F128" s="144">
        <f t="shared" si="15"/>
        <v>3.9</v>
      </c>
      <c r="G128" s="145">
        <f t="shared" si="16"/>
        <v>4</v>
      </c>
      <c r="H128" s="145" t="str">
        <f t="shared" si="17"/>
        <v>High</v>
      </c>
      <c r="I128" s="146" t="str">
        <f>INDEX(Trends!$D$3:$D$404,MATCH(B128,Trends!$C$3:$C$404,0))</f>
        <v>Stable</v>
      </c>
      <c r="J128" s="145" t="str">
        <f>VLOOKUP($B128,Reliability!$A$3:$I$300,9,FALSE)</f>
        <v>Very High</v>
      </c>
      <c r="K128" s="147">
        <f t="shared" si="18"/>
        <v>4.4000000000000004</v>
      </c>
      <c r="L128" s="147">
        <f>VLOOKUP($B128,'Impact of the crisis'!$C$6:$N$300,12,FALSE)</f>
        <v>4.8</v>
      </c>
      <c r="M128" s="147">
        <f>VLOOKUP($B128,'Impact of the crisis'!$C$6:$AB$300,26,FALSE)</f>
        <v>4.0999999999999996</v>
      </c>
      <c r="N128" s="147">
        <f>VLOOKUP($B128,'Conditions of people affected'!$C$6:$R$300,16,FALSE)</f>
        <v>3.85</v>
      </c>
      <c r="O128" s="147">
        <f>VLOOKUP($B128,'Conditions of people affected'!$C$6:$R$300,9,FALSE)</f>
        <v>4.7</v>
      </c>
      <c r="P128" s="147">
        <f>VLOOKUP($B128,'Conditions of people affected'!$C$6:$R$300,15,FALSE)</f>
        <v>3</v>
      </c>
      <c r="Q128" s="147">
        <f t="shared" si="19"/>
        <v>3.4</v>
      </c>
      <c r="R128" s="147">
        <f>VLOOKUP($B128,'Complexity of the crisis'!$C$6:$AN$300,22,FALSE)</f>
        <v>3.7</v>
      </c>
      <c r="S128" s="147">
        <f>VLOOKUP($B128,'Complexity of the crisis'!$C$6:$AN$300,38,FALSE)</f>
        <v>3</v>
      </c>
      <c r="T128" s="151" t="str">
        <f>VLOOKUP(B128,Lists!$C$3:$E$300,3,FALSE)</f>
        <v>Africa</v>
      </c>
      <c r="U128" s="152">
        <f>VLOOKUP(B128,'INFORM Severity - hidden'!$C$5:$V$300,20,FALSE)</f>
        <v>45716</v>
      </c>
    </row>
    <row r="129" spans="1:21" x14ac:dyDescent="0.35">
      <c r="A129" s="148" t="str">
        <f t="array" ref="A129">IFERROR(INDEX(Lists!$B$2:$B$200,SMALL(IF(Lists!$I$2:$I$200="Individual",ROW(Lists!$B$2:$B$200)),ROW(125:125))-1,1),"")</f>
        <v>Lake Chad basin crisis</v>
      </c>
      <c r="B129" s="149" t="str">
        <f>VLOOKUP(A129,Lists!$B$2:$G$200,2,FALSE)</f>
        <v>TCD003</v>
      </c>
      <c r="C129" s="149" t="str">
        <f>VLOOKUP(B129,'INFORM Severity - hidden'!$C$5:$D$200,2,FALSE)</f>
        <v>Chad</v>
      </c>
      <c r="D129" s="149" t="str">
        <f>VLOOKUP(A129,Lists!$B$2:$G$200,3,FALSE)</f>
        <v>TCD</v>
      </c>
      <c r="E129" s="150" t="str">
        <f>VLOOKUP(A129,Lists!$B$2:$G$200,5,FALSE)</f>
        <v>Conflict</v>
      </c>
      <c r="F129" s="144">
        <f t="shared" si="15"/>
        <v>3</v>
      </c>
      <c r="G129" s="145">
        <f t="shared" si="16"/>
        <v>3</v>
      </c>
      <c r="H129" s="145" t="str">
        <f t="shared" si="17"/>
        <v>Medium</v>
      </c>
      <c r="I129" s="146" t="str">
        <f>INDEX(Trends!$D$3:$D$404,MATCH(B129,Trends!$C$3:$C$404,0))</f>
        <v>Decreasing</v>
      </c>
      <c r="J129" s="145" t="str">
        <f>VLOOKUP($B129,Reliability!$A$3:$I$300,9,FALSE)</f>
        <v>Very High</v>
      </c>
      <c r="K129" s="147">
        <f t="shared" si="18"/>
        <v>3.4</v>
      </c>
      <c r="L129" s="147">
        <f>VLOOKUP($B129,'Impact of the crisis'!$C$6:$N$300,12,FALSE)</f>
        <v>2.7</v>
      </c>
      <c r="M129" s="147">
        <f>VLOOKUP($B129,'Impact of the crisis'!$C$6:$AB$300,26,FALSE)</f>
        <v>3.7</v>
      </c>
      <c r="N129" s="147">
        <f>VLOOKUP($B129,'Conditions of people affected'!$C$6:$R$300,16,FALSE)</f>
        <v>2.5</v>
      </c>
      <c r="O129" s="147">
        <f>VLOOKUP($B129,'Conditions of people affected'!$C$6:$R$300,9,FALSE)</f>
        <v>3</v>
      </c>
      <c r="P129" s="147">
        <f>VLOOKUP($B129,'Conditions of people affected'!$C$6:$R$300,15,FALSE)</f>
        <v>2</v>
      </c>
      <c r="Q129" s="147">
        <f t="shared" si="19"/>
        <v>3.4</v>
      </c>
      <c r="R129" s="147">
        <f>VLOOKUP($B129,'Complexity of the crisis'!$C$6:$AN$300,22,FALSE)</f>
        <v>3.7</v>
      </c>
      <c r="S129" s="147">
        <f>VLOOKUP($B129,'Complexity of the crisis'!$C$6:$AN$300,38,FALSE)</f>
        <v>3</v>
      </c>
      <c r="T129" s="151" t="str">
        <f>VLOOKUP(B129,Lists!$C$3:$E$300,3,FALSE)</f>
        <v>Africa</v>
      </c>
      <c r="U129" s="152">
        <f>VLOOKUP(B129,'INFORM Severity - hidden'!$C$5:$V$300,20,FALSE)</f>
        <v>45716</v>
      </c>
    </row>
    <row r="130" spans="1:21" x14ac:dyDescent="0.35">
      <c r="A130" s="148" t="str">
        <f t="array" ref="A130">IFERROR(INDEX(Lists!$B$2:$B$200,SMALL(IF(Lists!$I$2:$I$200="Individual",ROW(Lists!$B$2:$B$200)),ROW(126:126))-1,1),"")</f>
        <v>CAR refugees in Chad</v>
      </c>
      <c r="B130" s="149" t="str">
        <f>VLOOKUP(A130,Lists!$B$2:$G$200,2,FALSE)</f>
        <v>TCD004</v>
      </c>
      <c r="C130" s="149" t="str">
        <f>VLOOKUP(B130,'INFORM Severity - hidden'!$C$5:$D$200,2,FALSE)</f>
        <v>Chad</v>
      </c>
      <c r="D130" s="149" t="str">
        <f>VLOOKUP(A130,Lists!$B$2:$G$200,3,FALSE)</f>
        <v>TCD</v>
      </c>
      <c r="E130" s="150" t="str">
        <f>VLOOKUP(A130,Lists!$B$2:$G$200,5,FALSE)</f>
        <v>Displacement</v>
      </c>
      <c r="F130" s="144">
        <f t="shared" si="15"/>
        <v>3.1</v>
      </c>
      <c r="G130" s="145">
        <f t="shared" si="16"/>
        <v>4</v>
      </c>
      <c r="H130" s="145" t="str">
        <f t="shared" si="17"/>
        <v>High</v>
      </c>
      <c r="I130" s="146" t="str">
        <f>INDEX(Trends!$D$3:$D$404,MATCH(B130,Trends!$C$3:$C$404,0))</f>
        <v>Stable</v>
      </c>
      <c r="J130" s="145" t="str">
        <f>VLOOKUP($B130,Reliability!$A$3:$I$300,9,FALSE)</f>
        <v>Very High</v>
      </c>
      <c r="K130" s="147">
        <f t="shared" si="18"/>
        <v>2.8</v>
      </c>
      <c r="L130" s="147">
        <f>VLOOKUP($B130,'Impact of the crisis'!$C$6:$N$300,12,FALSE)</f>
        <v>1.8</v>
      </c>
      <c r="M130" s="147">
        <f>VLOOKUP($B130,'Impact of the crisis'!$C$6:$AB$300,26,FALSE)</f>
        <v>3.2</v>
      </c>
      <c r="N130" s="147">
        <f>VLOOKUP($B130,'Conditions of people affected'!$C$6:$R$300,16,FALSE)</f>
        <v>3.25</v>
      </c>
      <c r="O130" s="147">
        <f>VLOOKUP($B130,'Conditions of people affected'!$C$6:$R$300,9,FALSE)</f>
        <v>3.5</v>
      </c>
      <c r="P130" s="147">
        <f>VLOOKUP($B130,'Conditions of people affected'!$C$6:$R$300,15,FALSE)</f>
        <v>3</v>
      </c>
      <c r="Q130" s="147">
        <f t="shared" si="19"/>
        <v>3.2</v>
      </c>
      <c r="R130" s="147">
        <f>VLOOKUP($B130,'Complexity of the crisis'!$C$6:$AN$300,22,FALSE)</f>
        <v>3.7</v>
      </c>
      <c r="S130" s="147">
        <f>VLOOKUP($B130,'Complexity of the crisis'!$C$6:$AN$300,38,FALSE)</f>
        <v>2.5</v>
      </c>
      <c r="T130" s="151" t="str">
        <f>VLOOKUP(B130,Lists!$C$3:$E$300,3,FALSE)</f>
        <v>Africa</v>
      </c>
      <c r="U130" s="152">
        <f>VLOOKUP(B130,'INFORM Severity - hidden'!$C$5:$V$300,20,FALSE)</f>
        <v>45716</v>
      </c>
    </row>
    <row r="131" spans="1:21" x14ac:dyDescent="0.35">
      <c r="A131" s="148" t="str">
        <f t="array" ref="A131">IFERROR(INDEX(Lists!$B$2:$B$200,SMALL(IF(Lists!$I$2:$I$200="Individual",ROW(Lists!$B$2:$B$200)),ROW(127:127))-1,1),"")</f>
        <v>Darfur refugees in Chad</v>
      </c>
      <c r="B131" s="149" t="str">
        <f>VLOOKUP(A131,Lists!$B$2:$G$200,2,FALSE)</f>
        <v>TCD005</v>
      </c>
      <c r="C131" s="149" t="str">
        <f>VLOOKUP(B131,'INFORM Severity - hidden'!$C$5:$D$200,2,FALSE)</f>
        <v>Chad</v>
      </c>
      <c r="D131" s="149" t="str">
        <f>VLOOKUP(A131,Lists!$B$2:$G$200,3,FALSE)</f>
        <v>TCD</v>
      </c>
      <c r="E131" s="150" t="str">
        <f>VLOOKUP(A131,Lists!$B$2:$G$200,5,FALSE)</f>
        <v>Displacement</v>
      </c>
      <c r="F131" s="144">
        <f t="shared" si="15"/>
        <v>3.4</v>
      </c>
      <c r="G131" s="145">
        <f t="shared" si="16"/>
        <v>4</v>
      </c>
      <c r="H131" s="145" t="str">
        <f t="shared" si="17"/>
        <v>High</v>
      </c>
      <c r="I131" s="146" t="str">
        <f>INDEX(Trends!$D$3:$D$404,MATCH(B131,Trends!$C$3:$C$404,0))</f>
        <v>Stable</v>
      </c>
      <c r="J131" s="145" t="str">
        <f>VLOOKUP($B131,Reliability!$A$3:$I$300,9,FALSE)</f>
        <v>Very High</v>
      </c>
      <c r="K131" s="147">
        <f t="shared" si="18"/>
        <v>3.3</v>
      </c>
      <c r="L131" s="147">
        <f>VLOOKUP($B131,'Impact of the crisis'!$C$6:$N$300,12,FALSE)</f>
        <v>2.1</v>
      </c>
      <c r="M131" s="147">
        <f>VLOOKUP($B131,'Impact of the crisis'!$C$6:$AB$300,26,FALSE)</f>
        <v>3.8</v>
      </c>
      <c r="N131" s="147">
        <f>VLOOKUP($B131,'Conditions of people affected'!$C$6:$R$300,16,FALSE)</f>
        <v>3.5</v>
      </c>
      <c r="O131" s="147">
        <f>VLOOKUP($B131,'Conditions of people affected'!$C$6:$R$300,9,FALSE)</f>
        <v>4</v>
      </c>
      <c r="P131" s="147">
        <f>VLOOKUP($B131,'Conditions of people affected'!$C$6:$R$300,15,FALSE)</f>
        <v>3</v>
      </c>
      <c r="Q131" s="147">
        <f t="shared" si="19"/>
        <v>3.4</v>
      </c>
      <c r="R131" s="147">
        <f>VLOOKUP($B131,'Complexity of the crisis'!$C$6:$AN$300,22,FALSE)</f>
        <v>3.7</v>
      </c>
      <c r="S131" s="147">
        <f>VLOOKUP($B131,'Complexity of the crisis'!$C$6:$AN$300,38,FALSE)</f>
        <v>3</v>
      </c>
      <c r="T131" s="151" t="str">
        <f>VLOOKUP(B131,Lists!$C$3:$E$300,3,FALSE)</f>
        <v>Africa</v>
      </c>
      <c r="U131" s="152">
        <f>VLOOKUP(B131,'INFORM Severity - hidden'!$C$5:$V$300,20,FALSE)</f>
        <v>45716</v>
      </c>
    </row>
    <row r="132" spans="1:21" x14ac:dyDescent="0.35">
      <c r="A132" s="148" t="str">
        <f t="array" ref="A132">IFERROR(INDEX(Lists!$B$2:$B$200,SMALL(IF(Lists!$I$2:$I$200="Individual",ROW(Lists!$B$2:$B$200)),ROW(128:128))-1,1),"")</f>
        <v>Conflict in northern region</v>
      </c>
      <c r="B132" s="149" t="str">
        <f>VLOOKUP(A132,Lists!$B$2:$G$200,2,FALSE)</f>
        <v>BEN002</v>
      </c>
      <c r="C132" s="149" t="str">
        <f>VLOOKUP(B132,'INFORM Severity - hidden'!$C$5:$D$200,2,FALSE)</f>
        <v>Benin</v>
      </c>
      <c r="D132" s="149" t="str">
        <f>VLOOKUP(A132,Lists!$B$2:$G$200,3,FALSE)</f>
        <v>BEN</v>
      </c>
      <c r="E132" s="150" t="str">
        <f>VLOOKUP(A132,Lists!$B$2:$G$200,5,FALSE)</f>
        <v>Conflict,Displacement,Violence</v>
      </c>
      <c r="F132" s="144">
        <f t="shared" si="15"/>
        <v>2</v>
      </c>
      <c r="G132" s="145">
        <f t="shared" si="16"/>
        <v>2</v>
      </c>
      <c r="H132" s="145" t="str">
        <f t="shared" si="17"/>
        <v>Low</v>
      </c>
      <c r="I132" s="146" t="str">
        <f>INDEX(Trends!$D$3:$D$404,MATCH(B132,Trends!$C$3:$C$404,0))</f>
        <v>Stable</v>
      </c>
      <c r="J132" s="145" t="str">
        <f>VLOOKUP($B132,Reliability!$A$3:$I$300,9,FALSE)</f>
        <v>Very High</v>
      </c>
      <c r="K132" s="147">
        <f t="shared" si="18"/>
        <v>2.2999999999999998</v>
      </c>
      <c r="L132" s="147">
        <f>VLOOKUP($B132,'Impact of the crisis'!$C$6:$N$300,12,FALSE)</f>
        <v>1.7</v>
      </c>
      <c r="M132" s="147">
        <f>VLOOKUP($B132,'Impact of the crisis'!$C$6:$AB$300,26,FALSE)</f>
        <v>2.6</v>
      </c>
      <c r="N132" s="147">
        <f>VLOOKUP($B132,'Conditions of people affected'!$C$6:$R$300,16,FALSE)</f>
        <v>1.65</v>
      </c>
      <c r="O132" s="147">
        <f>VLOOKUP($B132,'Conditions of people affected'!$C$6:$R$300,9,FALSE)</f>
        <v>1.3</v>
      </c>
      <c r="P132" s="147">
        <f>VLOOKUP($B132,'Conditions of people affected'!$C$6:$R$300,15,FALSE)</f>
        <v>2</v>
      </c>
      <c r="Q132" s="147">
        <f t="shared" si="19"/>
        <v>2.2000000000000002</v>
      </c>
      <c r="R132" s="147">
        <f>VLOOKUP($B132,'Complexity of the crisis'!$C$6:$AN$300,22,FALSE)</f>
        <v>2.4</v>
      </c>
      <c r="S132" s="147">
        <f>VLOOKUP($B132,'Complexity of the crisis'!$C$6:$AN$300,38,FALSE)</f>
        <v>2</v>
      </c>
      <c r="T132" s="151" t="str">
        <f>VLOOKUP(B132,Lists!$C$3:$E$300,3,FALSE)</f>
        <v>Africa</v>
      </c>
      <c r="U132" s="152">
        <f>VLOOKUP(B132,'INFORM Severity - hidden'!$C$5:$V$300,20,FALSE)</f>
        <v>45716</v>
      </c>
    </row>
    <row r="133" spans="1:21" x14ac:dyDescent="0.35">
      <c r="A133" s="148" t="str">
        <f t="array" ref="A133">IFERROR(INDEX(Lists!$B$2:$B$200,SMALL(IF(Lists!$I$2:$I$200="Individual",ROW(Lists!$B$2:$B$200)),ROW(129:129))-1,1),"")</f>
        <v>Myanmar refugees in Thailand</v>
      </c>
      <c r="B133" s="149" t="str">
        <f>VLOOKUP(A133,Lists!$B$2:$G$200,2,FALSE)</f>
        <v>THA003</v>
      </c>
      <c r="C133" s="149" t="str">
        <f>VLOOKUP(B133,'INFORM Severity - hidden'!$C$5:$D$200,2,FALSE)</f>
        <v>Thailand</v>
      </c>
      <c r="D133" s="149" t="str">
        <f>VLOOKUP(A133,Lists!$B$2:$G$200,3,FALSE)</f>
        <v>THA</v>
      </c>
      <c r="E133" s="150" t="str">
        <f>VLOOKUP(A133,Lists!$B$2:$G$200,5,FALSE)</f>
        <v>Conflict</v>
      </c>
      <c r="F133" s="144">
        <f t="shared" ref="F133:F149" si="20">IF(OR(N133="x",K133="x"),"x",ROUND((5-GEOMEAN(((5-K133)/5*4+1),((5-N133)/5*4+1),((5-N133)/5*4+1)))/4*3.5+Q133*0.3,1))</f>
        <v>2.2000000000000002</v>
      </c>
      <c r="G133" s="145">
        <f t="shared" ref="G133:G149" si="21">IF(F133="x","x",ROUNDUP(F133,0))</f>
        <v>3</v>
      </c>
      <c r="H133" s="145" t="str">
        <f t="shared" ref="H133:H149" si="22">IF(N133="x","x",IF(K133="x","x",(IF(G133=5,"Very High",IF(G133=4,"High",IF(G133=3,"Medium",IF(G133=2,"Low","Very Low")))))))</f>
        <v>Medium</v>
      </c>
      <c r="I133" s="146" t="str">
        <f>INDEX(Trends!$D$3:$D$404,MATCH(B133,Trends!$C$3:$C$404,0))</f>
        <v>Increasing</v>
      </c>
      <c r="J133" s="145" t="str">
        <f>VLOOKUP($B133,Reliability!$A$3:$I$300,9,FALSE)</f>
        <v>Very High</v>
      </c>
      <c r="K133" s="147">
        <f t="shared" ref="K133:K149" si="23">IF(OR(M133="x",L133="x"),"x",ROUND((5-GEOMEAN(((5-L133)/5*4+1),((5-M133)/5*4+1),((5-M133)/5*4+1)))/4*5,1))</f>
        <v>1.6</v>
      </c>
      <c r="L133" s="147">
        <f>VLOOKUP($B133,'Impact of the crisis'!$C$6:$N$300,12,FALSE)</f>
        <v>0.5</v>
      </c>
      <c r="M133" s="147">
        <f>VLOOKUP($B133,'Impact of the crisis'!$C$6:$AB$300,26,FALSE)</f>
        <v>2.1</v>
      </c>
      <c r="N133" s="147">
        <f>VLOOKUP($B133,'Conditions of people affected'!$C$6:$R$300,16,FALSE)</f>
        <v>2.4</v>
      </c>
      <c r="O133" s="147">
        <f>VLOOKUP($B133,'Conditions of people affected'!$C$6:$R$300,9,FALSE)</f>
        <v>1.8</v>
      </c>
      <c r="P133" s="147">
        <f>VLOOKUP($B133,'Conditions of people affected'!$C$6:$R$300,15,FALSE)</f>
        <v>3</v>
      </c>
      <c r="Q133" s="147">
        <f t="shared" ref="Q133:Q149" si="24">IF(OR(S133="x",R133="x"),R133,ROUND((5-GEOMEAN(((5-R133)/5*4+1),((5-S133)/5*4+1)))/4*5,1))</f>
        <v>2.4</v>
      </c>
      <c r="R133" s="147">
        <f>VLOOKUP($B133,'Complexity of the crisis'!$C$6:$AN$300,22,FALSE)</f>
        <v>2.2000000000000002</v>
      </c>
      <c r="S133" s="147">
        <f>VLOOKUP($B133,'Complexity of the crisis'!$C$6:$AN$300,38,FALSE)</f>
        <v>2.5</v>
      </c>
      <c r="T133" s="151" t="str">
        <f>VLOOKUP(B133,Lists!$C$3:$E$300,3,FALSE)</f>
        <v>Asia</v>
      </c>
      <c r="U133" s="152">
        <f>VLOOKUP(B133,'INFORM Severity - hidden'!$C$5:$V$300,20,FALSE)</f>
        <v>45713</v>
      </c>
    </row>
    <row r="134" spans="1:21" x14ac:dyDescent="0.35">
      <c r="A134" s="148" t="str">
        <f t="array" ref="A134">IFERROR(INDEX(Lists!$B$2:$B$200,SMALL(IF(Lists!$I$2:$I$200="Individual",ROW(Lists!$B$2:$B$200)),ROW(130:130))-1,1),"")</f>
        <v>Food Security Crisis in Timor-Leste</v>
      </c>
      <c r="B134" s="149" t="str">
        <f>VLOOKUP(A134,Lists!$B$2:$G$200,2,FALSE)</f>
        <v>TLS003</v>
      </c>
      <c r="C134" s="149" t="str">
        <f>VLOOKUP(B134,'INFORM Severity - hidden'!$C$5:$D$200,2,FALSE)</f>
        <v>Timor Leste</v>
      </c>
      <c r="D134" s="149" t="str">
        <f>VLOOKUP(A134,Lists!$B$2:$G$200,3,FALSE)</f>
        <v>TLS</v>
      </c>
      <c r="E134" s="150" t="str">
        <f>VLOOKUP(A134,Lists!$B$2:$G$200,5,FALSE)</f>
        <v>Food Security</v>
      </c>
      <c r="F134" s="144">
        <f t="shared" si="20"/>
        <v>2</v>
      </c>
      <c r="G134" s="145">
        <f t="shared" si="21"/>
        <v>2</v>
      </c>
      <c r="H134" s="145" t="str">
        <f t="shared" si="22"/>
        <v>Low</v>
      </c>
      <c r="I134" s="146" t="str">
        <f>INDEX(Trends!$D$3:$D$404,MATCH(B134,Trends!$C$3:$C$404,0))</f>
        <v>Stable</v>
      </c>
      <c r="J134" s="145" t="str">
        <f>VLOOKUP($B134,Reliability!$A$3:$I$300,9,FALSE)</f>
        <v>Very High</v>
      </c>
      <c r="K134" s="147">
        <f t="shared" si="23"/>
        <v>2.2000000000000002</v>
      </c>
      <c r="L134" s="147">
        <f>VLOOKUP($B134,'Impact of the crisis'!$C$6:$N$300,12,FALSE)</f>
        <v>3.1</v>
      </c>
      <c r="M134" s="147">
        <f>VLOOKUP($B134,'Impact of the crisis'!$C$6:$AB$300,26,FALSE)</f>
        <v>1.6</v>
      </c>
      <c r="N134" s="147">
        <f>VLOOKUP($B134,'Conditions of people affected'!$C$6:$R$300,16,FALSE)</f>
        <v>2.8</v>
      </c>
      <c r="O134" s="147">
        <f>VLOOKUP($B134,'Conditions of people affected'!$C$6:$R$300,9,FALSE)</f>
        <v>2.6</v>
      </c>
      <c r="P134" s="147">
        <f>VLOOKUP($B134,'Conditions of people affected'!$C$6:$R$300,15,FALSE)</f>
        <v>3</v>
      </c>
      <c r="Q134" s="147">
        <f t="shared" si="24"/>
        <v>0.7</v>
      </c>
      <c r="R134" s="147">
        <f>VLOOKUP($B134,'Complexity of the crisis'!$C$6:$AN$300,22,FALSE)</f>
        <v>0.9</v>
      </c>
      <c r="S134" s="147">
        <f>VLOOKUP($B134,'Complexity of the crisis'!$C$6:$AN$300,38,FALSE)</f>
        <v>0.5</v>
      </c>
      <c r="T134" s="151" t="str">
        <f>VLOOKUP(B134,Lists!$C$3:$E$300,3,FALSE)</f>
        <v>Asia</v>
      </c>
      <c r="U134" s="152">
        <f>VLOOKUP(B134,'INFORM Severity - hidden'!$C$5:$V$300,20,FALSE)</f>
        <v>45713</v>
      </c>
    </row>
    <row r="135" spans="1:21" x14ac:dyDescent="0.35">
      <c r="A135" s="148" t="str">
        <f t="array" ref="A135">IFERROR(INDEX(Lists!$B$2:$B$200,SMALL(IF(Lists!$I$2:$I$200="Individual",ROW(Lists!$B$2:$B$200)),ROW(131:131))-1,1),"")</f>
        <v>Venezuelan refugees in Trinidad and Tobago</v>
      </c>
      <c r="B135" s="149" t="str">
        <f>VLOOKUP(A135,Lists!$B$2:$G$200,2,FALSE)</f>
        <v>TTO002</v>
      </c>
      <c r="C135" s="149" t="str">
        <f>VLOOKUP(B135,'INFORM Severity - hidden'!$C$5:$D$200,2,FALSE)</f>
        <v>Trinidad and Tobago</v>
      </c>
      <c r="D135" s="149" t="str">
        <f>VLOOKUP(A135,Lists!$B$2:$G$200,3,FALSE)</f>
        <v>TTO</v>
      </c>
      <c r="E135" s="150" t="str">
        <f>VLOOKUP(A135,Lists!$B$2:$G$200,5,FALSE)</f>
        <v>Displacement</v>
      </c>
      <c r="F135" s="144">
        <f t="shared" si="20"/>
        <v>1.4</v>
      </c>
      <c r="G135" s="145">
        <f t="shared" si="21"/>
        <v>2</v>
      </c>
      <c r="H135" s="145" t="str">
        <f t="shared" si="22"/>
        <v>Low</v>
      </c>
      <c r="I135" s="146" t="str">
        <f>INDEX(Trends!$D$3:$D$404,MATCH(B135,Trends!$C$3:$C$404,0))</f>
        <v>Decreasing</v>
      </c>
      <c r="J135" s="145" t="str">
        <f>VLOOKUP($B135,Reliability!$A$3:$I$300,9,FALSE)</f>
        <v>High</v>
      </c>
      <c r="K135" s="147">
        <f t="shared" si="23"/>
        <v>2.4</v>
      </c>
      <c r="L135" s="147">
        <f>VLOOKUP($B135,'Impact of the crisis'!$C$6:$N$300,12,FALSE)</f>
        <v>2.9</v>
      </c>
      <c r="M135" s="147">
        <f>VLOOKUP($B135,'Impact of the crisis'!$C$6:$AB$300,26,FALSE)</f>
        <v>2.2000000000000002</v>
      </c>
      <c r="N135" s="147">
        <f>VLOOKUP($B135,'Conditions of people affected'!$C$6:$R$300,16,FALSE)</f>
        <v>0.8</v>
      </c>
      <c r="O135" s="147">
        <f>VLOOKUP($B135,'Conditions of people affected'!$C$6:$R$300,9,FALSE)</f>
        <v>0.6</v>
      </c>
      <c r="P135" s="147">
        <f>VLOOKUP($B135,'Conditions of people affected'!$C$6:$R$300,15,FALSE)</f>
        <v>1</v>
      </c>
      <c r="Q135" s="147">
        <f t="shared" si="24"/>
        <v>1.5</v>
      </c>
      <c r="R135" s="147">
        <f>VLOOKUP($B135,'Complexity of the crisis'!$C$6:$AN$300,22,FALSE)</f>
        <v>1.4</v>
      </c>
      <c r="S135" s="147">
        <f>VLOOKUP($B135,'Complexity of the crisis'!$C$6:$AN$300,38,FALSE)</f>
        <v>1.5</v>
      </c>
      <c r="T135" s="151" t="str">
        <f>VLOOKUP(B135,Lists!$C$3:$E$300,3,FALSE)</f>
        <v>Americas</v>
      </c>
      <c r="U135" s="152">
        <f>VLOOKUP(B135,'INFORM Severity - hidden'!$C$5:$V$300,20,FALSE)</f>
        <v>45715</v>
      </c>
    </row>
    <row r="136" spans="1:21" x14ac:dyDescent="0.35">
      <c r="A136" s="148" t="str">
        <f t="array" ref="A136">IFERROR(INDEX(Lists!$B$2:$B$200,SMALL(IF(Lists!$I$2:$I$200="Individual",ROW(Lists!$B$2:$B$200)),ROW(132:132))-1,1),"")</f>
        <v>Mixed migration flows in Tunisia</v>
      </c>
      <c r="B136" s="149" t="str">
        <f>VLOOKUP(A136,Lists!$B$2:$G$200,2,FALSE)</f>
        <v>TUN002</v>
      </c>
      <c r="C136" s="149" t="str">
        <f>VLOOKUP(B136,'INFORM Severity - hidden'!$C$5:$D$200,2,FALSE)</f>
        <v>Tunisia</v>
      </c>
      <c r="D136" s="149" t="str">
        <f>VLOOKUP(A136,Lists!$B$2:$G$200,3,FALSE)</f>
        <v>TUN</v>
      </c>
      <c r="E136" s="150" t="str">
        <f>VLOOKUP(A136,Lists!$B$2:$G$200,5,FALSE)</f>
        <v>Displacement</v>
      </c>
      <c r="F136" s="144">
        <f t="shared" si="20"/>
        <v>1.8</v>
      </c>
      <c r="G136" s="145">
        <f t="shared" si="21"/>
        <v>2</v>
      </c>
      <c r="H136" s="145" t="str">
        <f t="shared" si="22"/>
        <v>Low</v>
      </c>
      <c r="I136" s="146" t="str">
        <f>INDEX(Trends!$D$3:$D$404,MATCH(B136,Trends!$C$3:$C$404,0))</f>
        <v>Decreasing</v>
      </c>
      <c r="J136" s="145" t="str">
        <f>VLOOKUP($B136,Reliability!$A$3:$I$300,9,FALSE)</f>
        <v>Very High</v>
      </c>
      <c r="K136" s="147">
        <f t="shared" si="23"/>
        <v>2.4</v>
      </c>
      <c r="L136" s="147">
        <f>VLOOKUP($B136,'Impact of the crisis'!$C$6:$N$300,12,FALSE)</f>
        <v>1.6</v>
      </c>
      <c r="M136" s="147">
        <f>VLOOKUP($B136,'Impact of the crisis'!$C$6:$AB$300,26,FALSE)</f>
        <v>2.7</v>
      </c>
      <c r="N136" s="147">
        <f>VLOOKUP($B136,'Conditions of people affected'!$C$6:$R$300,16,FALSE)</f>
        <v>1</v>
      </c>
      <c r="O136" s="147">
        <f>VLOOKUP($B136,'Conditions of people affected'!$C$6:$R$300,9,FALSE)</f>
        <v>1</v>
      </c>
      <c r="P136" s="147">
        <f>VLOOKUP($B136,'Conditions of people affected'!$C$6:$R$300,15,FALSE)</f>
        <v>1</v>
      </c>
      <c r="Q136" s="147">
        <f t="shared" si="24"/>
        <v>2.5</v>
      </c>
      <c r="R136" s="147">
        <f>VLOOKUP($B136,'Complexity of the crisis'!$C$6:$AN$300,22,FALSE)</f>
        <v>2.5</v>
      </c>
      <c r="S136" s="147">
        <f>VLOOKUP($B136,'Complexity of the crisis'!$C$6:$AN$300,38,FALSE)</f>
        <v>2.5</v>
      </c>
      <c r="T136" s="151" t="str">
        <f>VLOOKUP(B136,Lists!$C$3:$E$300,3,FALSE)</f>
        <v>Africa</v>
      </c>
      <c r="U136" s="152">
        <f>VLOOKUP(B136,'INFORM Severity - hidden'!$C$5:$V$300,20,FALSE)</f>
        <v>45705</v>
      </c>
    </row>
    <row r="137" spans="1:21" x14ac:dyDescent="0.35">
      <c r="A137" s="148" t="str">
        <f t="array" ref="A137">IFERROR(INDEX(Lists!$B$2:$B$200,SMALL(IF(Lists!$I$2:$I$200="Individual",ROW(Lists!$B$2:$B$200)),ROW(133:133))-1,1),"")</f>
        <v>Syrian Refugees in Türkiye</v>
      </c>
      <c r="B137" s="149" t="str">
        <f>VLOOKUP(A137,Lists!$B$2:$G$200,2,FALSE)</f>
        <v>TUR002</v>
      </c>
      <c r="C137" s="149" t="str">
        <f>VLOOKUP(B137,'INFORM Severity - hidden'!$C$5:$D$200,2,FALSE)</f>
        <v>Türkiye</v>
      </c>
      <c r="D137" s="149" t="str">
        <f>VLOOKUP(A137,Lists!$B$2:$G$200,3,FALSE)</f>
        <v>TUR</v>
      </c>
      <c r="E137" s="150" t="str">
        <f>VLOOKUP(A137,Lists!$B$2:$G$200,5,FALSE)</f>
        <v>Displacement</v>
      </c>
      <c r="F137" s="144">
        <f t="shared" si="20"/>
        <v>2.9</v>
      </c>
      <c r="G137" s="145">
        <f t="shared" si="21"/>
        <v>3</v>
      </c>
      <c r="H137" s="145" t="str">
        <f t="shared" si="22"/>
        <v>Medium</v>
      </c>
      <c r="I137" s="146" t="str">
        <f>INDEX(Trends!$D$3:$D$404,MATCH(B137,Trends!$C$3:$C$404,0))</f>
        <v>Decreasing</v>
      </c>
      <c r="J137" s="145" t="str">
        <f>VLOOKUP($B137,Reliability!$A$3:$I$300,9,FALSE)</f>
        <v>Very High</v>
      </c>
      <c r="K137" s="147">
        <f t="shared" si="23"/>
        <v>3.1</v>
      </c>
      <c r="L137" s="147">
        <f>VLOOKUP($B137,'Impact of the crisis'!$C$6:$N$300,12,FALSE)</f>
        <v>3.2</v>
      </c>
      <c r="M137" s="147">
        <f>VLOOKUP($B137,'Impact of the crisis'!$C$6:$AB$300,26,FALSE)</f>
        <v>3</v>
      </c>
      <c r="N137" s="147">
        <f>VLOOKUP($B137,'Conditions of people affected'!$C$6:$R$300,16,FALSE)</f>
        <v>2.95</v>
      </c>
      <c r="O137" s="147">
        <f>VLOOKUP($B137,'Conditions of people affected'!$C$6:$R$300,9,FALSE)</f>
        <v>3.9</v>
      </c>
      <c r="P137" s="147">
        <f>VLOOKUP($B137,'Conditions of people affected'!$C$6:$R$300,15,FALSE)</f>
        <v>2</v>
      </c>
      <c r="Q137" s="147">
        <f t="shared" si="24"/>
        <v>2.7</v>
      </c>
      <c r="R137" s="147">
        <f>VLOOKUP($B137,'Complexity of the crisis'!$C$6:$AN$300,22,FALSE)</f>
        <v>2.8</v>
      </c>
      <c r="S137" s="147">
        <f>VLOOKUP($B137,'Complexity of the crisis'!$C$6:$AN$300,38,FALSE)</f>
        <v>2.5</v>
      </c>
      <c r="T137" s="151" t="str">
        <f>VLOOKUP(B137,Lists!$C$3:$E$300,3,FALSE)</f>
        <v>Middle east</v>
      </c>
      <c r="U137" s="152">
        <f>VLOOKUP(B137,'INFORM Severity - hidden'!$C$5:$V$300,20,FALSE)</f>
        <v>45713</v>
      </c>
    </row>
    <row r="138" spans="1:21" x14ac:dyDescent="0.35">
      <c r="A138" s="148" t="str">
        <f t="array" ref="A138">IFERROR(INDEX(Lists!$B$2:$B$200,SMALL(IF(Lists!$I$2:$I$200="Individual",ROW(Lists!$B$2:$B$200)),ROW(134:134))-1,1),"")</f>
        <v>Mixed Migration Flows in Türkiye</v>
      </c>
      <c r="B138" s="149" t="str">
        <f>VLOOKUP(A138,Lists!$B$2:$G$200,2,FALSE)</f>
        <v>TUR003</v>
      </c>
      <c r="C138" s="149" t="str">
        <f>VLOOKUP(B138,'INFORM Severity - hidden'!$C$5:$D$200,2,FALSE)</f>
        <v>Türkiye</v>
      </c>
      <c r="D138" s="149" t="str">
        <f>VLOOKUP(A138,Lists!$B$2:$G$200,3,FALSE)</f>
        <v>TUR</v>
      </c>
      <c r="E138" s="150" t="str">
        <f>VLOOKUP(A138,Lists!$B$2:$G$200,5,FALSE)</f>
        <v>Displacement</v>
      </c>
      <c r="F138" s="144">
        <f t="shared" si="20"/>
        <v>2.1</v>
      </c>
      <c r="G138" s="145">
        <f t="shared" si="21"/>
        <v>3</v>
      </c>
      <c r="H138" s="145" t="str">
        <f t="shared" si="22"/>
        <v>Medium</v>
      </c>
      <c r="I138" s="146" t="str">
        <f>INDEX(Trends!$D$3:$D$404,MATCH(B138,Trends!$C$3:$C$404,0))</f>
        <v>Stable</v>
      </c>
      <c r="J138" s="145" t="str">
        <f>VLOOKUP($B138,Reliability!$A$3:$I$300,9,FALSE)</f>
        <v>Very High</v>
      </c>
      <c r="K138" s="147">
        <f t="shared" si="23"/>
        <v>2.2999999999999998</v>
      </c>
      <c r="L138" s="147">
        <f>VLOOKUP($B138,'Impact of the crisis'!$C$6:$N$300,12,FALSE)</f>
        <v>2.4</v>
      </c>
      <c r="M138" s="147">
        <f>VLOOKUP($B138,'Impact of the crisis'!$C$6:$AB$300,26,FALSE)</f>
        <v>2.2000000000000002</v>
      </c>
      <c r="N138" s="147">
        <f>VLOOKUP($B138,'Conditions of people affected'!$C$6:$R$300,16,FALSE)</f>
        <v>1.55</v>
      </c>
      <c r="O138" s="147">
        <f>VLOOKUP($B138,'Conditions of people affected'!$C$6:$R$300,9,FALSE)</f>
        <v>2.1</v>
      </c>
      <c r="P138" s="147">
        <f>VLOOKUP($B138,'Conditions of people affected'!$C$6:$R$300,15,FALSE)</f>
        <v>1</v>
      </c>
      <c r="Q138" s="147">
        <f t="shared" si="24"/>
        <v>2.7</v>
      </c>
      <c r="R138" s="147">
        <f>VLOOKUP($B138,'Complexity of the crisis'!$C$6:$AN$300,22,FALSE)</f>
        <v>2.8</v>
      </c>
      <c r="S138" s="147">
        <f>VLOOKUP($B138,'Complexity of the crisis'!$C$6:$AN$300,38,FALSE)</f>
        <v>2.5</v>
      </c>
      <c r="T138" s="151" t="str">
        <f>VLOOKUP(B138,Lists!$C$3:$E$300,3,FALSE)</f>
        <v>Middle east</v>
      </c>
      <c r="U138" s="152">
        <f>VLOOKUP(B138,'INFORM Severity - hidden'!$C$5:$V$300,20,FALSE)</f>
        <v>45713</v>
      </c>
    </row>
    <row r="139" spans="1:21" x14ac:dyDescent="0.35">
      <c r="A139" s="148" t="str">
        <f t="array" ref="A139">IFERROR(INDEX(Lists!$B$2:$B$200,SMALL(IF(Lists!$I$2:$I$200="Individual",ROW(Lists!$B$2:$B$200)),ROW(135:135))-1,1),"")</f>
        <v>Kurdish Conflict</v>
      </c>
      <c r="B139" s="149" t="str">
        <f>VLOOKUP(A139,Lists!$B$2:$G$200,2,FALSE)</f>
        <v>TUR004</v>
      </c>
      <c r="C139" s="149" t="str">
        <f>VLOOKUP(B139,'INFORM Severity - hidden'!$C$5:$D$200,2,FALSE)</f>
        <v>Türkiye</v>
      </c>
      <c r="D139" s="149" t="str">
        <f>VLOOKUP(A139,Lists!$B$2:$G$200,3,FALSE)</f>
        <v>TUR</v>
      </c>
      <c r="E139" s="150" t="str">
        <f>VLOOKUP(A139,Lists!$B$2:$G$200,5,FALSE)</f>
        <v>Conflict</v>
      </c>
      <c r="F139" s="144" t="str">
        <f t="shared" si="20"/>
        <v>x</v>
      </c>
      <c r="G139" s="145" t="str">
        <f t="shared" si="21"/>
        <v>x</v>
      </c>
      <c r="H139" s="145" t="str">
        <f t="shared" si="22"/>
        <v>x</v>
      </c>
      <c r="I139" s="146" t="str">
        <f>INDEX(Trends!$D$3:$D$404,MATCH(B139,Trends!$C$3:$C$404,0))</f>
        <v>-</v>
      </c>
      <c r="J139" s="145" t="str">
        <f>VLOOKUP($B139,Reliability!$A$3:$I$300,9,FALSE)</f>
        <v>High</v>
      </c>
      <c r="K139" s="147">
        <f t="shared" si="23"/>
        <v>2.8</v>
      </c>
      <c r="L139" s="147">
        <f>VLOOKUP($B139,'Impact of the crisis'!$C$6:$N$300,12,FALSE)</f>
        <v>1.7</v>
      </c>
      <c r="M139" s="147">
        <f>VLOOKUP($B139,'Impact of the crisis'!$C$6:$AB$300,26,FALSE)</f>
        <v>3.2</v>
      </c>
      <c r="N139" s="147" t="str">
        <f>VLOOKUP($B139,'Conditions of people affected'!$C$6:$R$300,16,FALSE)</f>
        <v>x</v>
      </c>
      <c r="O139" s="147" t="str">
        <f>VLOOKUP($B139,'Conditions of people affected'!$C$6:$R$300,9,FALSE)</f>
        <v>x</v>
      </c>
      <c r="P139" s="147" t="str">
        <f>VLOOKUP($B139,'Conditions of people affected'!$C$6:$R$300,15,FALSE)</f>
        <v>x</v>
      </c>
      <c r="Q139" s="147">
        <f t="shared" si="24"/>
        <v>2.4</v>
      </c>
      <c r="R139" s="147">
        <f>VLOOKUP($B139,'Complexity of the crisis'!$C$6:$AN$300,22,FALSE)</f>
        <v>2.8</v>
      </c>
      <c r="S139" s="147">
        <f>VLOOKUP($B139,'Complexity of the crisis'!$C$6:$AN$300,38,FALSE)</f>
        <v>2</v>
      </c>
      <c r="T139" s="151" t="str">
        <f>VLOOKUP(B139,Lists!$C$3:$E$300,3,FALSE)</f>
        <v>Middle east</v>
      </c>
      <c r="U139" s="152">
        <f>VLOOKUP(B139,'INFORM Severity - hidden'!$C$5:$V$300,20,FALSE)</f>
        <v>45713</v>
      </c>
    </row>
    <row r="140" spans="1:21" x14ac:dyDescent="0.35">
      <c r="A140" s="148" t="str">
        <f t="array" ref="A140">IFERROR(INDEX(Lists!$B$2:$B$200,SMALL(IF(Lists!$I$2:$I$200="Individual",ROW(Lists!$B$2:$B$200)),ROW(136:136))-1,1),"")</f>
        <v>Türkiye / Syria earthquake in Türkiye</v>
      </c>
      <c r="B140" s="149" t="str">
        <f>VLOOKUP(A140,Lists!$B$2:$G$200,2,FALSE)</f>
        <v>TUR005</v>
      </c>
      <c r="C140" s="149" t="str">
        <f>VLOOKUP(B140,'INFORM Severity - hidden'!$C$5:$D$200,2,FALSE)</f>
        <v>Türkiye</v>
      </c>
      <c r="D140" s="149" t="str">
        <f>VLOOKUP(A140,Lists!$B$2:$G$200,3,FALSE)</f>
        <v>TUR</v>
      </c>
      <c r="E140" s="150" t="str">
        <f>VLOOKUP(A140,Lists!$B$2:$G$200,5,FALSE)</f>
        <v>Earthquake</v>
      </c>
      <c r="F140" s="144">
        <f t="shared" si="20"/>
        <v>2.9</v>
      </c>
      <c r="G140" s="145">
        <f t="shared" si="21"/>
        <v>3</v>
      </c>
      <c r="H140" s="145" t="str">
        <f t="shared" si="22"/>
        <v>Medium</v>
      </c>
      <c r="I140" s="146" t="str">
        <f>INDEX(Trends!$D$3:$D$404,MATCH(B140,Trends!$C$3:$C$404,0))</f>
        <v>Decreasing</v>
      </c>
      <c r="J140" s="145" t="str">
        <f>VLOOKUP($B140,Reliability!$A$3:$I$300,9,FALSE)</f>
        <v>High</v>
      </c>
      <c r="K140" s="147">
        <f t="shared" si="23"/>
        <v>2.5</v>
      </c>
      <c r="L140" s="147">
        <f>VLOOKUP($B140,'Impact of the crisis'!$C$6:$N$300,12,FALSE)</f>
        <v>2.2000000000000002</v>
      </c>
      <c r="M140" s="147">
        <f>VLOOKUP($B140,'Impact of the crisis'!$C$6:$AB$300,26,FALSE)</f>
        <v>2.6</v>
      </c>
      <c r="N140" s="147">
        <f>VLOOKUP($B140,'Conditions of people affected'!$C$6:$R$300,16,FALSE)</f>
        <v>3.45</v>
      </c>
      <c r="O140" s="147">
        <f>VLOOKUP($B140,'Conditions of people affected'!$C$6:$R$300,9,FALSE)</f>
        <v>3.9</v>
      </c>
      <c r="P140" s="147">
        <f>VLOOKUP($B140,'Conditions of people affected'!$C$6:$R$300,15,FALSE)</f>
        <v>3</v>
      </c>
      <c r="Q140" s="147">
        <f t="shared" si="24"/>
        <v>2.4</v>
      </c>
      <c r="R140" s="147">
        <f>VLOOKUP($B140,'Complexity of the crisis'!$C$6:$AN$300,22,FALSE)</f>
        <v>2.8</v>
      </c>
      <c r="S140" s="147">
        <f>VLOOKUP($B140,'Complexity of the crisis'!$C$6:$AN$300,38,FALSE)</f>
        <v>2</v>
      </c>
      <c r="T140" s="151" t="str">
        <f>VLOOKUP(B140,Lists!$C$3:$E$300,3,FALSE)</f>
        <v>Middle east</v>
      </c>
      <c r="U140" s="152">
        <f>VLOOKUP(B140,'INFORM Severity - hidden'!$C$5:$V$300,20,FALSE)</f>
        <v>45713</v>
      </c>
    </row>
    <row r="141" spans="1:21" x14ac:dyDescent="0.35">
      <c r="A141" s="148" t="str">
        <f t="array" ref="A141">IFERROR(INDEX(Lists!$B$2:$B$200,SMALL(IF(Lists!$I$2:$I$200="Individual",ROW(Lists!$B$2:$B$200)),ROW(137:137))-1,1),"")</f>
        <v>International Displacement in Tanzania</v>
      </c>
      <c r="B141" s="149" t="str">
        <f>VLOOKUP(A141,Lists!$B$2:$G$200,2,FALSE)</f>
        <v>TZA002</v>
      </c>
      <c r="C141" s="149" t="str">
        <f>VLOOKUP(B141,'INFORM Severity - hidden'!$C$5:$D$200,2,FALSE)</f>
        <v>Tanzania</v>
      </c>
      <c r="D141" s="149" t="str">
        <f>VLOOKUP(A141,Lists!$B$2:$G$200,3,FALSE)</f>
        <v>TZA</v>
      </c>
      <c r="E141" s="150" t="str">
        <f>VLOOKUP(A141,Lists!$B$2:$G$200,5,FALSE)</f>
        <v>Displacement</v>
      </c>
      <c r="F141" s="144">
        <f t="shared" si="20"/>
        <v>2.4</v>
      </c>
      <c r="G141" s="145">
        <f t="shared" si="21"/>
        <v>3</v>
      </c>
      <c r="H141" s="145" t="str">
        <f t="shared" si="22"/>
        <v>Medium</v>
      </c>
      <c r="I141" s="146" t="str">
        <f>INDEX(Trends!$D$3:$D$404,MATCH(B141,Trends!$C$3:$C$404,0))</f>
        <v>Stable</v>
      </c>
      <c r="J141" s="145" t="str">
        <f>VLOOKUP($B141,Reliability!$A$3:$I$300,9,FALSE)</f>
        <v>High</v>
      </c>
      <c r="K141" s="147">
        <f t="shared" si="23"/>
        <v>3.2</v>
      </c>
      <c r="L141" s="147">
        <f>VLOOKUP($B141,'Impact of the crisis'!$C$6:$N$300,12,FALSE)</f>
        <v>2.4</v>
      </c>
      <c r="M141" s="147">
        <f>VLOOKUP($B141,'Impact of the crisis'!$C$6:$AB$300,26,FALSE)</f>
        <v>3.5</v>
      </c>
      <c r="N141" s="147">
        <f>VLOOKUP($B141,'Conditions of people affected'!$C$6:$R$300,16,FALSE)</f>
        <v>2.15</v>
      </c>
      <c r="O141" s="147">
        <f>VLOOKUP($B141,'Conditions of people affected'!$C$6:$R$300,9,FALSE)</f>
        <v>2.2999999999999998</v>
      </c>
      <c r="P141" s="147">
        <f>VLOOKUP($B141,'Conditions of people affected'!$C$6:$R$300,15,FALSE)</f>
        <v>2</v>
      </c>
      <c r="Q141" s="147">
        <f t="shared" si="24"/>
        <v>2</v>
      </c>
      <c r="R141" s="147">
        <f>VLOOKUP($B141,'Complexity of the crisis'!$C$6:$AN$300,22,FALSE)</f>
        <v>1.9</v>
      </c>
      <c r="S141" s="147">
        <f>VLOOKUP($B141,'Complexity of the crisis'!$C$6:$AN$300,38,FALSE)</f>
        <v>2</v>
      </c>
      <c r="T141" s="151" t="str">
        <f>VLOOKUP(B141,Lists!$C$3:$E$300,3,FALSE)</f>
        <v>Africa</v>
      </c>
      <c r="U141" s="152">
        <f>VLOOKUP(B141,'INFORM Severity - hidden'!$C$5:$V$300,20,FALSE)</f>
        <v>45715</v>
      </c>
    </row>
    <row r="142" spans="1:21" x14ac:dyDescent="0.35">
      <c r="A142" s="148" t="str">
        <f t="array" ref="A142">IFERROR(INDEX(Lists!$B$2:$B$200,SMALL(IF(Lists!$I$2:$I$200="Individual",ROW(Lists!$B$2:$B$200)),ROW(138:138))-1,1),"")</f>
        <v>Food Security Crisis in North-East Tanzania</v>
      </c>
      <c r="B142" s="149" t="str">
        <f>VLOOKUP(A142,Lists!$B$2:$G$200,2,FALSE)</f>
        <v>TZA003</v>
      </c>
      <c r="C142" s="149" t="str">
        <f>VLOOKUP(B142,'INFORM Severity - hidden'!$C$5:$D$200,2,FALSE)</f>
        <v>Tanzania</v>
      </c>
      <c r="D142" s="149" t="str">
        <f>VLOOKUP(A142,Lists!$B$2:$G$200,3,FALSE)</f>
        <v>TZA</v>
      </c>
      <c r="E142" s="150" t="str">
        <f>VLOOKUP(A142,Lists!$B$2:$G$200,5,FALSE)</f>
        <v>Drought</v>
      </c>
      <c r="F142" s="144">
        <f t="shared" si="20"/>
        <v>2.2999999999999998</v>
      </c>
      <c r="G142" s="145">
        <f t="shared" si="21"/>
        <v>3</v>
      </c>
      <c r="H142" s="145" t="str">
        <f t="shared" si="22"/>
        <v>Medium</v>
      </c>
      <c r="I142" s="146" t="str">
        <f>INDEX(Trends!$D$3:$D$404,MATCH(B142,Trends!$C$3:$C$404,0))</f>
        <v>Stable</v>
      </c>
      <c r="J142" s="145" t="str">
        <f>VLOOKUP($B142,Reliability!$A$3:$I$300,9,FALSE)</f>
        <v>High</v>
      </c>
      <c r="K142" s="147">
        <f t="shared" si="23"/>
        <v>1.7</v>
      </c>
      <c r="L142" s="147">
        <f>VLOOKUP($B142,'Impact of the crisis'!$C$6:$N$300,12,FALSE)</f>
        <v>2.5</v>
      </c>
      <c r="M142" s="147">
        <f>VLOOKUP($B142,'Impact of the crisis'!$C$6:$AB$300,26,FALSE)</f>
        <v>1.3</v>
      </c>
      <c r="N142" s="147">
        <f>VLOOKUP($B142,'Conditions of people affected'!$C$6:$R$300,16,FALSE)</f>
        <v>2.8</v>
      </c>
      <c r="O142" s="147">
        <f>VLOOKUP($B142,'Conditions of people affected'!$C$6:$R$300,9,FALSE)</f>
        <v>2.6</v>
      </c>
      <c r="P142" s="147">
        <f>VLOOKUP($B142,'Conditions of people affected'!$C$6:$R$300,15,FALSE)</f>
        <v>3</v>
      </c>
      <c r="Q142" s="147">
        <f t="shared" si="24"/>
        <v>2</v>
      </c>
      <c r="R142" s="147">
        <f>VLOOKUP($B142,'Complexity of the crisis'!$C$6:$AN$300,22,FALSE)</f>
        <v>1.9</v>
      </c>
      <c r="S142" s="147">
        <f>VLOOKUP($B142,'Complexity of the crisis'!$C$6:$AN$300,38,FALSE)</f>
        <v>2</v>
      </c>
      <c r="T142" s="151" t="str">
        <f>VLOOKUP(B142,Lists!$C$3:$E$300,3,FALSE)</f>
        <v>Africa</v>
      </c>
      <c r="U142" s="152">
        <f>VLOOKUP(B142,'INFORM Severity - hidden'!$C$5:$V$300,20,FALSE)</f>
        <v>45715</v>
      </c>
    </row>
    <row r="143" spans="1:21" x14ac:dyDescent="0.35">
      <c r="A143" s="148" t="str">
        <f t="array" ref="A143">IFERROR(INDEX(Lists!$B$2:$B$200,SMALL(IF(Lists!$I$2:$I$200="Individual",ROW(Lists!$B$2:$B$200)),ROW(139:139))-1,1),"")</f>
        <v>International Displacement in Uganda</v>
      </c>
      <c r="B143" s="149" t="str">
        <f>VLOOKUP(A143,Lists!$B$2:$G$200,2,FALSE)</f>
        <v>UGA005</v>
      </c>
      <c r="C143" s="149" t="str">
        <f>VLOOKUP(B143,'INFORM Severity - hidden'!$C$5:$D$200,2,FALSE)</f>
        <v>Uganda</v>
      </c>
      <c r="D143" s="149" t="str">
        <f>VLOOKUP(A143,Lists!$B$2:$G$200,3,FALSE)</f>
        <v>UGA</v>
      </c>
      <c r="E143" s="150" t="str">
        <f>VLOOKUP(A143,Lists!$B$2:$G$200,5,FALSE)</f>
        <v>Displacement</v>
      </c>
      <c r="F143" s="144">
        <f t="shared" si="20"/>
        <v>3.3</v>
      </c>
      <c r="G143" s="145">
        <f t="shared" si="21"/>
        <v>4</v>
      </c>
      <c r="H143" s="145" t="str">
        <f t="shared" si="22"/>
        <v>High</v>
      </c>
      <c r="I143" s="146" t="str">
        <f>INDEX(Trends!$D$3:$D$404,MATCH(B143,Trends!$C$3:$C$404,0))</f>
        <v>Stable</v>
      </c>
      <c r="J143" s="145" t="str">
        <f>VLOOKUP($B143,Reliability!$A$3:$I$300,9,FALSE)</f>
        <v>High</v>
      </c>
      <c r="K143" s="147">
        <f t="shared" si="23"/>
        <v>3.3</v>
      </c>
      <c r="L143" s="147">
        <f>VLOOKUP($B143,'Impact of the crisis'!$C$6:$N$300,12,FALSE)</f>
        <v>1.7</v>
      </c>
      <c r="M143" s="147">
        <f>VLOOKUP($B143,'Impact of the crisis'!$C$6:$AB$300,26,FALSE)</f>
        <v>3.9</v>
      </c>
      <c r="N143" s="147">
        <f>VLOOKUP($B143,'Conditions of people affected'!$C$6:$R$300,16,FALSE)</f>
        <v>3.4</v>
      </c>
      <c r="O143" s="147">
        <f>VLOOKUP($B143,'Conditions of people affected'!$C$6:$R$300,9,FALSE)</f>
        <v>3.8</v>
      </c>
      <c r="P143" s="147">
        <f>VLOOKUP($B143,'Conditions of people affected'!$C$6:$R$300,15,FALSE)</f>
        <v>3</v>
      </c>
      <c r="Q143" s="147">
        <f t="shared" si="24"/>
        <v>3.2</v>
      </c>
      <c r="R143" s="147">
        <f>VLOOKUP($B143,'Complexity of the crisis'!$C$6:$AN$300,22,FALSE)</f>
        <v>3.7</v>
      </c>
      <c r="S143" s="147">
        <f>VLOOKUP($B143,'Complexity of the crisis'!$C$6:$AN$300,38,FALSE)</f>
        <v>2.5</v>
      </c>
      <c r="T143" s="151" t="str">
        <f>VLOOKUP(B143,Lists!$C$3:$E$300,3,FALSE)</f>
        <v>Africa</v>
      </c>
      <c r="U143" s="152">
        <f>VLOOKUP(B143,'INFORM Severity - hidden'!$C$5:$V$300,20,FALSE)</f>
        <v>45713</v>
      </c>
    </row>
    <row r="144" spans="1:21" x14ac:dyDescent="0.35">
      <c r="A144" s="148" t="str">
        <f t="array" ref="A144">IFERROR(INDEX(Lists!$B$2:$B$200,SMALL(IF(Lists!$I$2:$I$200="Individual",ROW(Lists!$B$2:$B$200)),ROW(140:140))-1,1),"")</f>
        <v>Russia-Ukraine conflict</v>
      </c>
      <c r="B144" s="149" t="str">
        <f>VLOOKUP(A144,Lists!$B$2:$G$200,2,FALSE)</f>
        <v>UKR002</v>
      </c>
      <c r="C144" s="149" t="str">
        <f>VLOOKUP(B144,'INFORM Severity - hidden'!$C$5:$D$200,2,FALSE)</f>
        <v>Ukraine</v>
      </c>
      <c r="D144" s="149" t="str">
        <f>VLOOKUP(A144,Lists!$B$2:$G$200,3,FALSE)</f>
        <v>UKR</v>
      </c>
      <c r="E144" s="150" t="str">
        <f>VLOOKUP(A144,Lists!$B$2:$G$200,5,FALSE)</f>
        <v>Conflict,Displacement</v>
      </c>
      <c r="F144" s="144">
        <f t="shared" si="20"/>
        <v>4.4000000000000004</v>
      </c>
      <c r="G144" s="145">
        <f t="shared" si="21"/>
        <v>5</v>
      </c>
      <c r="H144" s="145" t="str">
        <f t="shared" si="22"/>
        <v>Very High</v>
      </c>
      <c r="I144" s="146" t="str">
        <f>INDEX(Trends!$D$3:$D$404,MATCH(B144,Trends!$C$3:$C$404,0))</f>
        <v>Stable</v>
      </c>
      <c r="J144" s="145" t="str">
        <f>VLOOKUP($B144,Reliability!$A$3:$I$300,9,FALSE)</f>
        <v>Very High</v>
      </c>
      <c r="K144" s="147">
        <f t="shared" si="23"/>
        <v>4.4000000000000004</v>
      </c>
      <c r="L144" s="147">
        <f>VLOOKUP($B144,'Impact of the crisis'!$C$6:$N$300,12,FALSE)</f>
        <v>4.9000000000000004</v>
      </c>
      <c r="M144" s="147">
        <f>VLOOKUP($B144,'Impact of the crisis'!$C$6:$AB$300,26,FALSE)</f>
        <v>4</v>
      </c>
      <c r="N144" s="147">
        <f>VLOOKUP($B144,'Conditions of people affected'!$C$6:$R$300,16,FALSE)</f>
        <v>4.5</v>
      </c>
      <c r="O144" s="147">
        <f>VLOOKUP($B144,'Conditions of people affected'!$C$6:$R$300,9,FALSE)</f>
        <v>5</v>
      </c>
      <c r="P144" s="147">
        <f>VLOOKUP($B144,'Conditions of people affected'!$C$6:$R$300,15,FALSE)</f>
        <v>4</v>
      </c>
      <c r="Q144" s="147">
        <f t="shared" si="24"/>
        <v>4.0999999999999996</v>
      </c>
      <c r="R144" s="147">
        <f>VLOOKUP($B144,'Complexity of the crisis'!$C$6:$AN$300,22,FALSE)</f>
        <v>2.4</v>
      </c>
      <c r="S144" s="147">
        <f>VLOOKUP($B144,'Complexity of the crisis'!$C$6:$AN$300,38,FALSE)</f>
        <v>5</v>
      </c>
      <c r="T144" s="151" t="str">
        <f>VLOOKUP(B144,Lists!$C$3:$E$300,3,FALSE)</f>
        <v>Europe</v>
      </c>
      <c r="U144" s="152">
        <f>VLOOKUP(B144,'INFORM Severity - hidden'!$C$5:$V$300,20,FALSE)</f>
        <v>45716</v>
      </c>
    </row>
    <row r="145" spans="1:21" x14ac:dyDescent="0.35">
      <c r="A145" s="148" t="str">
        <f t="array" ref="A145">IFERROR(INDEX(Lists!$B$2:$B$200,SMALL(IF(Lists!$I$2:$I$200="Individual",ROW(Lists!$B$2:$B$200)),ROW(141:141))-1,1),"")</f>
        <v>Complex crisis in Venezuela</v>
      </c>
      <c r="B145" s="149" t="str">
        <f>VLOOKUP(A145,Lists!$B$2:$G$200,2,FALSE)</f>
        <v>VEN001</v>
      </c>
      <c r="C145" s="149" t="str">
        <f>VLOOKUP(B145,'INFORM Severity - hidden'!$C$5:$D$200,2,FALSE)</f>
        <v>Venezuela</v>
      </c>
      <c r="D145" s="149" t="str">
        <f>VLOOKUP(A145,Lists!$B$2:$G$200,3,FALSE)</f>
        <v>VEN</v>
      </c>
      <c r="E145" s="150" t="str">
        <f>VLOOKUP(A145,Lists!$B$2:$G$200,5,FALSE)</f>
        <v>Socio-political,Violence,Floods</v>
      </c>
      <c r="F145" s="144">
        <f t="shared" si="20"/>
        <v>4</v>
      </c>
      <c r="G145" s="145">
        <f t="shared" si="21"/>
        <v>4</v>
      </c>
      <c r="H145" s="145" t="str">
        <f t="shared" si="22"/>
        <v>High</v>
      </c>
      <c r="I145" s="146" t="str">
        <f>INDEX(Trends!$D$3:$D$404,MATCH(B145,Trends!$C$3:$C$404,0))</f>
        <v>Stable</v>
      </c>
      <c r="J145" s="145" t="str">
        <f>VLOOKUP($B145,Reliability!$A$3:$I$300,9,FALSE)</f>
        <v>Very High</v>
      </c>
      <c r="K145" s="147">
        <f t="shared" si="23"/>
        <v>4.4000000000000004</v>
      </c>
      <c r="L145" s="147">
        <f>VLOOKUP($B145,'Impact of the crisis'!$C$6:$N$300,12,FALSE)</f>
        <v>4.9000000000000004</v>
      </c>
      <c r="M145" s="147">
        <f>VLOOKUP($B145,'Impact of the crisis'!$C$6:$AB$300,26,FALSE)</f>
        <v>4</v>
      </c>
      <c r="N145" s="147">
        <f>VLOOKUP($B145,'Conditions of people affected'!$C$6:$R$300,16,FALSE)</f>
        <v>3.9</v>
      </c>
      <c r="O145" s="147">
        <f>VLOOKUP($B145,'Conditions of people affected'!$C$6:$R$300,9,FALSE)</f>
        <v>4.8</v>
      </c>
      <c r="P145" s="147">
        <f>VLOOKUP($B145,'Conditions of people affected'!$C$6:$R$300,15,FALSE)</f>
        <v>3</v>
      </c>
      <c r="Q145" s="147">
        <f t="shared" si="24"/>
        <v>3.7</v>
      </c>
      <c r="R145" s="147">
        <f>VLOOKUP($B145,'Complexity of the crisis'!$C$6:$AN$300,22,FALSE)</f>
        <v>3.3</v>
      </c>
      <c r="S145" s="147">
        <f>VLOOKUP($B145,'Complexity of the crisis'!$C$6:$AN$300,38,FALSE)</f>
        <v>4</v>
      </c>
      <c r="T145" s="151" t="str">
        <f>VLOOKUP(B145,Lists!$C$3:$E$300,3,FALSE)</f>
        <v>Americas</v>
      </c>
      <c r="U145" s="152">
        <f>VLOOKUP(B145,'INFORM Severity - hidden'!$C$5:$V$300,20,FALSE)</f>
        <v>45715</v>
      </c>
    </row>
    <row r="146" spans="1:21" x14ac:dyDescent="0.35">
      <c r="A146" s="148" t="str">
        <f t="array" ref="A146">IFERROR(INDEX(Lists!$B$2:$B$200,SMALL(IF(Lists!$I$2:$I$200="Individual",ROW(Lists!$B$2:$B$200)),ROW(142:142))-1,1),"")</f>
        <v>Conflict in Yemen</v>
      </c>
      <c r="B146" s="149" t="str">
        <f>VLOOKUP(A146,Lists!$B$2:$G$200,2,FALSE)</f>
        <v>YEM001</v>
      </c>
      <c r="C146" s="149" t="str">
        <f>VLOOKUP(B146,'INFORM Severity - hidden'!$C$5:$D$200,2,FALSE)</f>
        <v>Yemen</v>
      </c>
      <c r="D146" s="149" t="str">
        <f>VLOOKUP(A146,Lists!$B$2:$G$200,3,FALSE)</f>
        <v>YEM</v>
      </c>
      <c r="E146" s="150" t="str">
        <f>VLOOKUP(A146,Lists!$B$2:$G$200,5,FALSE)</f>
        <v>Conflict,Displacement</v>
      </c>
      <c r="F146" s="144">
        <f t="shared" si="20"/>
        <v>4.5</v>
      </c>
      <c r="G146" s="145">
        <f t="shared" si="21"/>
        <v>5</v>
      </c>
      <c r="H146" s="145" t="str">
        <f t="shared" si="22"/>
        <v>Very High</v>
      </c>
      <c r="I146" s="146" t="str">
        <f>INDEX(Trends!$D$3:$D$404,MATCH(B146,Trends!$C$3:$C$404,0))</f>
        <v>Stable</v>
      </c>
      <c r="J146" s="145" t="str">
        <f>VLOOKUP($B146,Reliability!$A$3:$I$300,9,FALSE)</f>
        <v>Very High</v>
      </c>
      <c r="K146" s="147">
        <f t="shared" si="23"/>
        <v>4.7</v>
      </c>
      <c r="L146" s="147">
        <f>VLOOKUP($B146,'Impact of the crisis'!$C$6:$N$300,12,FALSE)</f>
        <v>4.9000000000000004</v>
      </c>
      <c r="M146" s="147">
        <f>VLOOKUP($B146,'Impact of the crisis'!$C$6:$AB$300,26,FALSE)</f>
        <v>4.5999999999999996</v>
      </c>
      <c r="N146" s="147">
        <f>VLOOKUP($B146,'Conditions of people affected'!$C$6:$R$300,16,FALSE)</f>
        <v>4.5</v>
      </c>
      <c r="O146" s="147">
        <f>VLOOKUP($B146,'Conditions of people affected'!$C$6:$R$300,9,FALSE)</f>
        <v>5</v>
      </c>
      <c r="P146" s="147">
        <f>VLOOKUP($B146,'Conditions of people affected'!$C$6:$R$300,15,FALSE)</f>
        <v>4</v>
      </c>
      <c r="Q146" s="147">
        <f t="shared" si="24"/>
        <v>4.5</v>
      </c>
      <c r="R146" s="147">
        <f>VLOOKUP($B146,'Complexity of the crisis'!$C$6:$AN$300,22,FALSE)</f>
        <v>3.8</v>
      </c>
      <c r="S146" s="147">
        <f>VLOOKUP($B146,'Complexity of the crisis'!$C$6:$AN$300,38,FALSE)</f>
        <v>5</v>
      </c>
      <c r="T146" s="151" t="str">
        <f>VLOOKUP(B146,Lists!$C$3:$E$300,3,FALSE)</f>
        <v>Middle east</v>
      </c>
      <c r="U146" s="152">
        <f>VLOOKUP(B146,'INFORM Severity - hidden'!$C$5:$V$300,20,FALSE)</f>
        <v>45698</v>
      </c>
    </row>
    <row r="147" spans="1:21" x14ac:dyDescent="0.35">
      <c r="A147" s="148" t="str">
        <f t="array" ref="A147">IFERROR(INDEX(Lists!$B$2:$B$200,SMALL(IF(Lists!$I$2:$I$200="Individual",ROW(Lists!$B$2:$B$200)),ROW(143:143))-1,1),"")</f>
        <v>Mixed migration flows in Yemen</v>
      </c>
      <c r="B147" s="149" t="str">
        <f>VLOOKUP(A147,Lists!$B$2:$G$200,2,FALSE)</f>
        <v>YEM002</v>
      </c>
      <c r="C147" s="149" t="str">
        <f>VLOOKUP(B147,'INFORM Severity - hidden'!$C$5:$D$200,2,FALSE)</f>
        <v>Yemen</v>
      </c>
      <c r="D147" s="149" t="str">
        <f>VLOOKUP(A147,Lists!$B$2:$G$200,3,FALSE)</f>
        <v>YEM</v>
      </c>
      <c r="E147" s="150" t="str">
        <f>VLOOKUP(A147,Lists!$B$2:$G$200,5,FALSE)</f>
        <v>Displacement</v>
      </c>
      <c r="F147" s="144">
        <f t="shared" si="20"/>
        <v>2.2999999999999998</v>
      </c>
      <c r="G147" s="145">
        <f t="shared" si="21"/>
        <v>3</v>
      </c>
      <c r="H147" s="145" t="str">
        <f t="shared" si="22"/>
        <v>Medium</v>
      </c>
      <c r="I147" s="146" t="str">
        <f>INDEX(Trends!$D$3:$D$404,MATCH(B147,Trends!$C$3:$C$404,0))</f>
        <v>Decreasing</v>
      </c>
      <c r="J147" s="145" t="str">
        <f>VLOOKUP($B147,Reliability!$A$3:$I$300,9,FALSE)</f>
        <v>Very High</v>
      </c>
      <c r="K147" s="147">
        <f t="shared" si="23"/>
        <v>2.5</v>
      </c>
      <c r="L147" s="147">
        <f>VLOOKUP($B147,'Impact of the crisis'!$C$6:$N$300,12,FALSE)</f>
        <v>1.9</v>
      </c>
      <c r="M147" s="147">
        <f>VLOOKUP($B147,'Impact of the crisis'!$C$6:$AB$300,26,FALSE)</f>
        <v>2.8</v>
      </c>
      <c r="N147" s="147">
        <f>VLOOKUP($B147,'Conditions of people affected'!$C$6:$R$300,16,FALSE)</f>
        <v>1.55</v>
      </c>
      <c r="O147" s="147">
        <f>VLOOKUP($B147,'Conditions of people affected'!$C$6:$R$300,9,FALSE)</f>
        <v>2.1</v>
      </c>
      <c r="P147" s="147">
        <f>VLOOKUP($B147,'Conditions of people affected'!$C$6:$R$300,15,FALSE)</f>
        <v>1</v>
      </c>
      <c r="Q147" s="147">
        <f t="shared" si="24"/>
        <v>3.4</v>
      </c>
      <c r="R147" s="147">
        <f>VLOOKUP($B147,'Complexity of the crisis'!$C$6:$AN$300,22,FALSE)</f>
        <v>3.8</v>
      </c>
      <c r="S147" s="147">
        <f>VLOOKUP($B147,'Complexity of the crisis'!$C$6:$AN$300,38,FALSE)</f>
        <v>3</v>
      </c>
      <c r="T147" s="151" t="str">
        <f>VLOOKUP(B147,Lists!$C$3:$E$300,3,FALSE)</f>
        <v>Middle east</v>
      </c>
      <c r="U147" s="152">
        <f>VLOOKUP(B147,'INFORM Severity - hidden'!$C$5:$V$300,20,FALSE)</f>
        <v>45698</v>
      </c>
    </row>
    <row r="148" spans="1:21" x14ac:dyDescent="0.35">
      <c r="A148" s="148" t="str">
        <f t="array" ref="A148">IFERROR(INDEX(Lists!$B$2:$B$200,SMALL(IF(Lists!$I$2:$I$200="Individual",ROW(Lists!$B$2:$B$200)),ROW(144:144))-1,1),"")</f>
        <v>Drought in Zambia</v>
      </c>
      <c r="B148" s="149" t="str">
        <f>VLOOKUP(A148,Lists!$B$2:$G$200,2,FALSE)</f>
        <v>ZMB002</v>
      </c>
      <c r="C148" s="149" t="str">
        <f>VLOOKUP(B148,'INFORM Severity - hidden'!$C$5:$D$200,2,FALSE)</f>
        <v>Zambia</v>
      </c>
      <c r="D148" s="149" t="str">
        <f>VLOOKUP(A148,Lists!$B$2:$G$200,3,FALSE)</f>
        <v>ZMB</v>
      </c>
      <c r="E148" s="150" t="str">
        <f>VLOOKUP(A148,Lists!$B$2:$G$200,5,FALSE)</f>
        <v>Drought,Food Security</v>
      </c>
      <c r="F148" s="144">
        <f t="shared" si="20"/>
        <v>3.5</v>
      </c>
      <c r="G148" s="145">
        <f t="shared" si="21"/>
        <v>4</v>
      </c>
      <c r="H148" s="145" t="str">
        <f t="shared" si="22"/>
        <v>High</v>
      </c>
      <c r="I148" s="146" t="str">
        <f>INDEX(Trends!$D$3:$D$404,MATCH(B148,Trends!$C$3:$C$404,0))</f>
        <v>Decreasing</v>
      </c>
      <c r="J148" s="145" t="str">
        <f>VLOOKUP($B148,Reliability!$A$3:$I$300,9,FALSE)</f>
        <v>High</v>
      </c>
      <c r="K148" s="147">
        <f t="shared" si="23"/>
        <v>4</v>
      </c>
      <c r="L148" s="147">
        <f>VLOOKUP($B148,'Impact of the crisis'!$C$6:$N$300,12,FALSE)</f>
        <v>4.8</v>
      </c>
      <c r="M148" s="147">
        <f>VLOOKUP($B148,'Impact of the crisis'!$C$6:$AB$300,26,FALSE)</f>
        <v>3.5</v>
      </c>
      <c r="N148" s="147">
        <f>VLOOKUP($B148,'Conditions of people affected'!$C$6:$R$300,16,FALSE)</f>
        <v>4</v>
      </c>
      <c r="O148" s="147">
        <f>VLOOKUP($B148,'Conditions of people affected'!$C$6:$R$300,9,FALSE)</f>
        <v>5</v>
      </c>
      <c r="P148" s="147">
        <f>VLOOKUP($B148,'Conditions of people affected'!$C$6:$R$300,15,FALSE)</f>
        <v>3</v>
      </c>
      <c r="Q148" s="147">
        <f t="shared" si="24"/>
        <v>2.2000000000000002</v>
      </c>
      <c r="R148" s="147">
        <f>VLOOKUP($B148,'Complexity of the crisis'!$C$6:$AN$300,22,FALSE)</f>
        <v>2.4</v>
      </c>
      <c r="S148" s="147">
        <f>VLOOKUP($B148,'Complexity of the crisis'!$C$6:$AN$300,38,FALSE)</f>
        <v>2</v>
      </c>
      <c r="T148" s="151" t="str">
        <f>VLOOKUP(B148,Lists!$C$3:$E$300,3,FALSE)</f>
        <v>Africa</v>
      </c>
      <c r="U148" s="152">
        <f>VLOOKUP(B148,'INFORM Severity - hidden'!$C$5:$V$300,20,FALSE)</f>
        <v>45715</v>
      </c>
    </row>
    <row r="149" spans="1:21" x14ac:dyDescent="0.35">
      <c r="A149" s="148" t="str">
        <f t="array" ref="A149">IFERROR(INDEX(Lists!$B$2:$B$200,SMALL(IF(Lists!$I$2:$I$200="Individual",ROW(Lists!$B$2:$B$200)),ROW(145:145))-1,1),"")</f>
        <v>Complex crisis in Zimbabwe</v>
      </c>
      <c r="B149" s="149" t="str">
        <f>VLOOKUP(A149,Lists!$B$2:$G$200,2,FALSE)</f>
        <v>ZWE001</v>
      </c>
      <c r="C149" s="149" t="str">
        <f>VLOOKUP(B149,'INFORM Severity - hidden'!$C$5:$D$200,2,FALSE)</f>
        <v>Zimbabwe</v>
      </c>
      <c r="D149" s="149" t="str">
        <f>VLOOKUP(A149,Lists!$B$2:$G$200,3,FALSE)</f>
        <v>ZWE</v>
      </c>
      <c r="E149" s="150" t="str">
        <f>VLOOKUP(A149,Lists!$B$2:$G$200,5,FALSE)</f>
        <v>Socio-political,Drought,Food Security</v>
      </c>
      <c r="F149" s="144">
        <f t="shared" si="20"/>
        <v>3.7</v>
      </c>
      <c r="G149" s="145">
        <f t="shared" si="21"/>
        <v>4</v>
      </c>
      <c r="H149" s="145" t="str">
        <f t="shared" si="22"/>
        <v>High</v>
      </c>
      <c r="I149" s="146" t="str">
        <f>INDEX(Trends!$D$3:$D$404,MATCH(B149,Trends!$C$3:$C$404,0))</f>
        <v>Decreasing</v>
      </c>
      <c r="J149" s="145" t="str">
        <f>VLOOKUP($B149,Reliability!$A$3:$I$300,9,FALSE)</f>
        <v>High</v>
      </c>
      <c r="K149" s="147">
        <f t="shared" si="23"/>
        <v>4.0999999999999996</v>
      </c>
      <c r="L149" s="147">
        <f>VLOOKUP($B149,'Impact of the crisis'!$C$6:$N$300,12,FALSE)</f>
        <v>4.5999999999999996</v>
      </c>
      <c r="M149" s="147">
        <f>VLOOKUP($B149,'Impact of the crisis'!$C$6:$AB$300,26,FALSE)</f>
        <v>3.8</v>
      </c>
      <c r="N149" s="147">
        <f>VLOOKUP($B149,'Conditions of people affected'!$C$6:$R$300,16,FALSE)</f>
        <v>3.9</v>
      </c>
      <c r="O149" s="147">
        <f>VLOOKUP($B149,'Conditions of people affected'!$C$6:$R$300,9,FALSE)</f>
        <v>4.8</v>
      </c>
      <c r="P149" s="147">
        <f>VLOOKUP($B149,'Conditions of people affected'!$C$6:$R$300,15,FALSE)</f>
        <v>3</v>
      </c>
      <c r="Q149" s="147">
        <f t="shared" si="24"/>
        <v>3.2</v>
      </c>
      <c r="R149" s="147">
        <f>VLOOKUP($B149,'Complexity of the crisis'!$C$6:$AN$300,22,FALSE)</f>
        <v>3.3</v>
      </c>
      <c r="S149" s="147">
        <f>VLOOKUP($B149,'Complexity of the crisis'!$C$6:$AN$300,38,FALSE)</f>
        <v>3</v>
      </c>
      <c r="T149" s="151" t="str">
        <f>VLOOKUP(B149,Lists!$C$3:$E$300,3,FALSE)</f>
        <v>Africa</v>
      </c>
      <c r="U149" s="152">
        <f>VLOOKUP(B149,'INFORM Severity - hidden'!$C$5:$V$300,20,FALSE)</f>
        <v>45715</v>
      </c>
    </row>
  </sheetData>
  <autoFilter ref="A4:T143" xr:uid="{00000000-0009-0000-0000-000003000000}">
    <sortState xmlns:xlrd2="http://schemas.microsoft.com/office/spreadsheetml/2017/richdata2" ref="A5:T143">
      <sortCondition ref="G4:G143"/>
    </sortState>
  </autoFilter>
  <conditionalFormatting sqref="A1:U300">
    <cfRule type="containsBlanks" priority="1" stopIfTrue="1">
      <formula>LEN(TRIM(A1))=0</formula>
    </cfRule>
  </conditionalFormatting>
  <conditionalFormatting sqref="G5:G300">
    <cfRule type="cellIs" dxfId="170" priority="17" stopIfTrue="1" operator="equal">
      <formula>5</formula>
    </cfRule>
    <cfRule type="cellIs" dxfId="169" priority="18" stopIfTrue="1" operator="equal">
      <formula>4</formula>
    </cfRule>
    <cfRule type="cellIs" dxfId="168" priority="19" stopIfTrue="1" operator="equal">
      <formula>3</formula>
    </cfRule>
    <cfRule type="cellIs" dxfId="167" priority="20" stopIfTrue="1" operator="equal">
      <formula>2</formula>
    </cfRule>
    <cfRule type="cellIs" dxfId="166" priority="21" stopIfTrue="1" operator="equal">
      <formula>1</formula>
    </cfRule>
  </conditionalFormatting>
  <conditionalFormatting sqref="H5:H300">
    <cfRule type="cellIs" dxfId="165" priority="13" stopIfTrue="1" operator="equal">
      <formula>"High"</formula>
    </cfRule>
    <cfRule type="cellIs" dxfId="164" priority="12" stopIfTrue="1" operator="equal">
      <formula>"Very High"</formula>
    </cfRule>
    <cfRule type="cellIs" dxfId="163" priority="14" stopIfTrue="1" operator="equal">
      <formula>"Medium"</formula>
    </cfRule>
    <cfRule type="cellIs" dxfId="162" priority="15" stopIfTrue="1" operator="equal">
      <formula>"Low"</formula>
    </cfRule>
    <cfRule type="cellIs" dxfId="161" priority="16" stopIfTrue="1" operator="equal">
      <formula>"Very Low"</formula>
    </cfRule>
  </conditionalFormatting>
  <conditionalFormatting sqref="I5:I300">
    <cfRule type="cellIs" dxfId="160" priority="27" operator="equal">
      <formula>"Increasing"</formula>
    </cfRule>
    <cfRule type="cellIs" dxfId="159" priority="28" operator="equal">
      <formula>"Stable"</formula>
    </cfRule>
    <cfRule type="cellIs" dxfId="158" priority="29" operator="equal">
      <formula>"Decreasing"</formula>
    </cfRule>
  </conditionalFormatting>
  <conditionalFormatting sqref="J5:J300">
    <cfRule type="cellIs" dxfId="157" priority="2" stopIfTrue="1" operator="equal">
      <formula>"Very Low"</formula>
    </cfRule>
    <cfRule type="cellIs" dxfId="156" priority="3" stopIfTrue="1" operator="equal">
      <formula>"Low"</formula>
    </cfRule>
    <cfRule type="cellIs" dxfId="155" priority="4" stopIfTrue="1" operator="equal">
      <formula>"Medium"</formula>
    </cfRule>
    <cfRule type="cellIs" dxfId="154" priority="5" stopIfTrue="1" operator="equal">
      <formula>"High"</formula>
    </cfRule>
    <cfRule type="cellIs" dxfId="153" priority="6" stopIfTrue="1" operator="equal">
      <formula>"Very High"</formula>
    </cfRule>
  </conditionalFormatting>
  <conditionalFormatting sqref="K5:K300">
    <cfRule type="cellIs" dxfId="152" priority="73" stopIfTrue="1" operator="between">
      <formula>1</formula>
      <formula>2</formula>
    </cfRule>
    <cfRule type="cellIs" dxfId="151" priority="72" stopIfTrue="1" operator="between">
      <formula>2</formula>
      <formula>3</formula>
    </cfRule>
    <cfRule type="cellIs" dxfId="150" priority="71" stopIfTrue="1" operator="between">
      <formula>3</formula>
      <formula>4</formula>
    </cfRule>
    <cfRule type="cellIs" dxfId="149" priority="65" stopIfTrue="1" operator="between">
      <formula>4</formula>
      <formula>5</formula>
    </cfRule>
    <cfRule type="cellIs" dxfId="148" priority="74" stopIfTrue="1" operator="between">
      <formula>0</formula>
      <formula>1</formula>
    </cfRule>
  </conditionalFormatting>
  <conditionalFormatting sqref="L5:M300">
    <cfRule type="cellIs" dxfId="147" priority="68" stopIfTrue="1" operator="between">
      <formula>2</formula>
      <formula>3</formula>
    </cfRule>
    <cfRule type="cellIs" dxfId="146" priority="66" stopIfTrue="1" operator="between">
      <formula>4</formula>
      <formula>5</formula>
    </cfRule>
    <cfRule type="cellIs" dxfId="145" priority="67" stopIfTrue="1" operator="between">
      <formula>3</formula>
      <formula>4</formula>
    </cfRule>
    <cfRule type="cellIs" dxfId="144" priority="69" stopIfTrue="1" operator="between">
      <formula>1</formula>
      <formula>2</formula>
    </cfRule>
    <cfRule type="cellIs" dxfId="143" priority="70" stopIfTrue="1" operator="between">
      <formula>0</formula>
      <formula>1</formula>
    </cfRule>
  </conditionalFormatting>
  <conditionalFormatting sqref="N5:P300">
    <cfRule type="cellIs" dxfId="142" priority="7" stopIfTrue="1" operator="between">
      <formula>5</formula>
      <formula>5.9</formula>
    </cfRule>
    <cfRule type="cellIs" dxfId="141" priority="11" stopIfTrue="1" operator="between">
      <formula>0</formula>
      <formula>1.9</formula>
    </cfRule>
    <cfRule type="cellIs" dxfId="140" priority="10" stopIfTrue="1" operator="between">
      <formula>2</formula>
      <formula>2.9</formula>
    </cfRule>
    <cfRule type="cellIs" dxfId="139" priority="9" stopIfTrue="1" operator="between">
      <formula>3</formula>
      <formula>3.9</formula>
    </cfRule>
    <cfRule type="cellIs" dxfId="138" priority="8" stopIfTrue="1" operator="between">
      <formula>4</formula>
      <formula>4.9</formula>
    </cfRule>
  </conditionalFormatting>
  <conditionalFormatting sqref="Q5:Q300">
    <cfRule type="cellIs" dxfId="137" priority="36" stopIfTrue="1" operator="between">
      <formula>3</formula>
      <formula>4</formula>
    </cfRule>
    <cfRule type="cellIs" dxfId="136" priority="37" stopIfTrue="1" operator="between">
      <formula>2</formula>
      <formula>3</formula>
    </cfRule>
    <cfRule type="cellIs" dxfId="135" priority="35" stopIfTrue="1" operator="between">
      <formula>4</formula>
      <formula>5</formula>
    </cfRule>
    <cfRule type="cellIs" dxfId="134" priority="38" stopIfTrue="1" operator="between">
      <formula>1</formula>
      <formula>2</formula>
    </cfRule>
    <cfRule type="cellIs" dxfId="133" priority="39" stopIfTrue="1" operator="between">
      <formula>0</formula>
      <formula>1</formula>
    </cfRule>
  </conditionalFormatting>
  <conditionalFormatting sqref="R5:S300">
    <cfRule type="cellIs" dxfId="132" priority="45" stopIfTrue="1" operator="between">
      <formula>4</formula>
      <formula>5</formula>
    </cfRule>
    <cfRule type="cellIs" dxfId="131" priority="46" stopIfTrue="1" operator="between">
      <formula>3</formula>
      <formula>4</formula>
    </cfRule>
    <cfRule type="cellIs" dxfId="130" priority="47" stopIfTrue="1" operator="between">
      <formula>2</formula>
      <formula>3</formula>
    </cfRule>
    <cfRule type="cellIs" dxfId="129" priority="48" stopIfTrue="1" operator="between">
      <formula>1</formula>
      <formula>2</formula>
    </cfRule>
    <cfRule type="cellIs" dxfId="128" priority="49" stopIfTrue="1" operator="between">
      <formula>0</formula>
      <formula>1</formula>
    </cfRule>
  </conditionalFormatting>
  <conditionalFormatting sqref="S5:S300">
    <cfRule type="cellIs" dxfId="127" priority="50" stopIfTrue="1" operator="between">
      <formula>4</formula>
      <formula>5</formula>
    </cfRule>
    <cfRule type="cellIs" dxfId="126" priority="51" stopIfTrue="1" operator="between">
      <formula>3</formula>
      <formula>4</formula>
    </cfRule>
    <cfRule type="cellIs" dxfId="125" priority="53" stopIfTrue="1" operator="between">
      <formula>1</formula>
      <formula>2</formula>
    </cfRule>
    <cfRule type="cellIs" dxfId="124" priority="54" stopIfTrue="1" operator="between">
      <formula>0</formula>
      <formula>1</formula>
    </cfRule>
    <cfRule type="cellIs" dxfId="123" priority="52" stopIfTrue="1" operator="between">
      <formula>2</formula>
      <formula>3</formula>
    </cfRule>
  </conditionalFormatting>
  <pageMargins left="0.70866141732283472" right="0.70866141732283472" top="0.74803149606299213" bottom="0.74803149606299213" header="0.31496062992125978" footer="0.31496062992125978"/>
  <pageSetup paperSize="8" scale="69" orientation="landscape" horizontalDpi="1200" verticalDpi="1200"/>
  <drawing r:id="rId1"/>
  <pictur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4A2B54"/>
  </sheetPr>
  <dimension ref="A1:U94"/>
  <sheetViews>
    <sheetView workbookViewId="0">
      <selection activeCell="U6" sqref="U6"/>
    </sheetView>
  </sheetViews>
  <sheetFormatPr defaultColWidth="8.54296875" defaultRowHeight="14.5" x14ac:dyDescent="0.35"/>
  <cols>
    <col min="1" max="1" width="43.54296875" bestFit="1" customWidth="1"/>
    <col min="2" max="2" width="9.453125" customWidth="1"/>
    <col min="3" max="3" width="17.54296875" customWidth="1"/>
    <col min="4" max="4" width="9.453125" customWidth="1"/>
    <col min="5" max="5" width="27.453125" bestFit="1" customWidth="1"/>
    <col min="6" max="7" width="9.453125" customWidth="1"/>
    <col min="8" max="8" width="9.54296875" customWidth="1"/>
    <col min="9" max="9" width="13.54296875" customWidth="1"/>
    <col min="10" max="10" width="9.54296875" customWidth="1"/>
    <col min="11" max="20" width="9.453125" customWidth="1"/>
    <col min="21" max="21" width="11.453125" bestFit="1" customWidth="1"/>
  </cols>
  <sheetData>
    <row r="1" spans="1:21" ht="22.75" customHeight="1" x14ac:dyDescent="0.5">
      <c r="A1" s="142" t="str">
        <f>"INFORM Severity Index - all countries. Release: "&amp;About!$A$5&amp;""</f>
        <v>INFORM Severity Index - all countries. Release: February 2025</v>
      </c>
      <c r="B1" s="58"/>
      <c r="C1" s="58"/>
      <c r="D1" s="58"/>
      <c r="E1" s="58"/>
      <c r="F1" s="58"/>
      <c r="G1" s="58"/>
      <c r="H1" s="58"/>
      <c r="I1" s="58"/>
      <c r="J1" s="58"/>
      <c r="K1" s="58"/>
      <c r="L1" s="58"/>
      <c r="M1" s="58"/>
      <c r="N1" s="58"/>
      <c r="O1" s="58"/>
      <c r="P1" s="58"/>
      <c r="Q1" s="58"/>
      <c r="R1" s="58"/>
      <c r="S1" s="58"/>
      <c r="T1" s="58"/>
      <c r="U1" s="58"/>
    </row>
    <row r="2" spans="1:21" ht="96.65" customHeight="1" thickBot="1" x14ac:dyDescent="0.4">
      <c r="A2" s="13" t="s">
        <v>9271</v>
      </c>
      <c r="B2" s="13" t="s">
        <v>9273</v>
      </c>
      <c r="C2" s="13" t="s">
        <v>9274</v>
      </c>
      <c r="D2" s="6" t="s">
        <v>9275</v>
      </c>
      <c r="E2" s="13" t="s">
        <v>9276</v>
      </c>
      <c r="F2" s="85" t="s">
        <v>9277</v>
      </c>
      <c r="G2" s="86" t="s">
        <v>9278</v>
      </c>
      <c r="H2" s="85" t="s">
        <v>9278</v>
      </c>
      <c r="I2" s="87" t="s">
        <v>9279</v>
      </c>
      <c r="J2" s="87" t="s">
        <v>6</v>
      </c>
      <c r="K2" s="89" t="s">
        <v>9280</v>
      </c>
      <c r="L2" s="88" t="s">
        <v>9296</v>
      </c>
      <c r="M2" s="88" t="s">
        <v>9297</v>
      </c>
      <c r="N2" s="59" t="s">
        <v>9283</v>
      </c>
      <c r="O2" s="90" t="s">
        <v>9284</v>
      </c>
      <c r="P2" s="90" t="s">
        <v>9285</v>
      </c>
      <c r="Q2" s="91" t="s">
        <v>9286</v>
      </c>
      <c r="R2" s="92" t="s">
        <v>9287</v>
      </c>
      <c r="S2" s="92" t="s">
        <v>9288</v>
      </c>
      <c r="T2" s="63" t="s">
        <v>9289</v>
      </c>
      <c r="U2" s="141" t="s">
        <v>9290</v>
      </c>
    </row>
    <row r="3" spans="1:21" ht="18" hidden="1" customHeight="1" thickTop="1" x14ac:dyDescent="0.4">
      <c r="A3" s="56" t="s">
        <v>9291</v>
      </c>
      <c r="B3" s="56"/>
      <c r="C3" s="56"/>
      <c r="D3" s="56"/>
      <c r="E3" s="56"/>
      <c r="F3" s="48"/>
      <c r="G3" s="48"/>
      <c r="H3" s="48"/>
      <c r="I3" s="82"/>
      <c r="J3" s="48"/>
      <c r="K3" s="47"/>
      <c r="L3" s="46"/>
      <c r="M3" s="46"/>
      <c r="N3" s="47"/>
      <c r="O3" s="48"/>
      <c r="P3" s="48"/>
      <c r="Q3" s="47"/>
      <c r="R3" s="46"/>
      <c r="S3" s="46"/>
      <c r="T3" s="2"/>
      <c r="U3" s="124"/>
    </row>
    <row r="4" spans="1:21" ht="18" customHeight="1" thickTop="1" x14ac:dyDescent="0.4">
      <c r="A4" s="14" t="s">
        <v>9292</v>
      </c>
      <c r="B4" s="14"/>
      <c r="C4" s="14"/>
      <c r="D4" s="7" t="s">
        <v>9292</v>
      </c>
      <c r="E4" s="14"/>
      <c r="F4" s="40" t="s">
        <v>9293</v>
      </c>
      <c r="G4" s="40" t="s">
        <v>9293</v>
      </c>
      <c r="H4" s="40" t="s">
        <v>9294</v>
      </c>
      <c r="I4" s="40" t="s">
        <v>9295</v>
      </c>
      <c r="J4" s="40" t="s">
        <v>9294</v>
      </c>
      <c r="K4" s="40" t="s">
        <v>9293</v>
      </c>
      <c r="L4" s="40" t="s">
        <v>9293</v>
      </c>
      <c r="M4" s="40" t="s">
        <v>9293</v>
      </c>
      <c r="N4" s="40" t="s">
        <v>9293</v>
      </c>
      <c r="O4" s="40" t="s">
        <v>9293</v>
      </c>
      <c r="P4" s="40" t="s">
        <v>9293</v>
      </c>
      <c r="Q4" s="40" t="s">
        <v>9293</v>
      </c>
      <c r="R4" s="40" t="s">
        <v>9293</v>
      </c>
      <c r="S4" s="40" t="s">
        <v>9293</v>
      </c>
      <c r="T4" s="2"/>
      <c r="U4" s="124"/>
    </row>
    <row r="5" spans="1:21" x14ac:dyDescent="0.35">
      <c r="A5" s="153" t="str">
        <f t="array" ref="A5">IFERROR(INDEX(Lists!$B$2:$B$200,SMALL(IF(Lists!$H$2:$H$200="Yes",ROW(Lists!$B$2:$B$200)),ROW(1:1))-1,1),"")</f>
        <v>Complex crisis in Afghanistan</v>
      </c>
      <c r="B5" s="154" t="str">
        <f>VLOOKUP(A5,Lists!$B$2:$G$200,2,FALSE)</f>
        <v>AFG001</v>
      </c>
      <c r="C5" s="154" t="str">
        <f>VLOOKUP(B5,'INFORM Severity - hidden'!$C$5:$D$200,2,FALSE)</f>
        <v>Afghanistan</v>
      </c>
      <c r="D5" s="154" t="str">
        <f>VLOOKUP(A5,Lists!$B$2:$G$200,3,FALSE)</f>
        <v>AFG</v>
      </c>
      <c r="E5" s="154" t="str">
        <f>VLOOKUP(A5,Lists!$B$2:$G$200,5,FALSE)</f>
        <v>Conflict,Violence,Displacement,Drought,Earthquake,Socio-political</v>
      </c>
      <c r="F5" s="161">
        <f t="shared" ref="F5:F36" si="0">IF(OR(N5="x",K5="x"),"x",ROUND((5-GEOMEAN(((5-K5)/5*4+1),((5-N5)/5*4+1),((5-N5)/5*4+1)))/4*3.5+Q5*0.3,1))</f>
        <v>4.5</v>
      </c>
      <c r="G5" s="162">
        <f t="shared" ref="G5:G36" si="1">IF(F5="x","x",ROUNDUP(F5,0))</f>
        <v>5</v>
      </c>
      <c r="H5" s="162" t="str">
        <f t="shared" ref="H5:H36" si="2">IF(N5="x","x",IF(K5="x","x",(IF(G5=5,"Very High",IF(G5=4,"High",IF(G5=3,"Medium",IF(G5=2,"Low","Very Low")))))))</f>
        <v>Very High</v>
      </c>
      <c r="I5" s="160" t="str">
        <f>INDEX(Trends!$D$3:$D$404,MATCH(B5,Trends!$C$3:$C$404,0))</f>
        <v>Stable</v>
      </c>
      <c r="J5" s="162" t="str">
        <f>VLOOKUP($B5,Reliability!$A$3:$I$300,9,FALSE)</f>
        <v>High</v>
      </c>
      <c r="K5" s="163">
        <f t="shared" ref="K5:K36" si="3">IF(OR(M5="x",L5="x"),"x",ROUND((5-GEOMEAN(((5-L5)/5*4+1),((5-M5)/5*4+1),((5-M5)/5*4+1)))/4*5,1))</f>
        <v>4.7</v>
      </c>
      <c r="L5" s="163">
        <f>VLOOKUP($B5,'Impact of the crisis'!$C$6:$N$300,12,FALSE)</f>
        <v>4.9000000000000004</v>
      </c>
      <c r="M5" s="163">
        <f>VLOOKUP($B5,'Impact of the crisis'!$C$6:$AB$300,26,FALSE)</f>
        <v>4.5999999999999996</v>
      </c>
      <c r="N5" s="163">
        <f>VLOOKUP($B5,'Conditions of people affected'!$C$6:$R$300,16,FALSE)</f>
        <v>4.5</v>
      </c>
      <c r="O5" s="163">
        <f>VLOOKUP($B5,'Conditions of people affected'!$C$6:$R$300,9,FALSE)</f>
        <v>5</v>
      </c>
      <c r="P5" s="163">
        <f>VLOOKUP($B5,'Conditions of people affected'!$C$6:$R$300,15,FALSE)</f>
        <v>4</v>
      </c>
      <c r="Q5" s="163">
        <f t="shared" ref="Q5:Q36" si="4">IF(OR(S5="x",R5="x"),R5,ROUND((5-GEOMEAN(((5-R5)/5*4+1),((5-S5)/5*4+1)))/4*5,1))</f>
        <v>4.2</v>
      </c>
      <c r="R5" s="163">
        <f>VLOOKUP($B5,'Complexity of the crisis'!$C$6:$AN$300,22,FALSE)</f>
        <v>3.8</v>
      </c>
      <c r="S5" s="164">
        <f>VLOOKUP($B5,'Complexity of the crisis'!$C$6:$AN$300,38,FALSE)</f>
        <v>4.5</v>
      </c>
      <c r="T5" s="159" t="str">
        <f>VLOOKUP(B5,Lists!$C$3:$E$300,3,FALSE)</f>
        <v>Asia</v>
      </c>
      <c r="U5" s="178">
        <f>VLOOKUP(B5,'INFORM Severity - hidden'!$C$5:$V$300,20,FALSE)</f>
        <v>45713</v>
      </c>
    </row>
    <row r="6" spans="1:21" x14ac:dyDescent="0.35">
      <c r="A6" s="155" t="str">
        <f t="array" ref="A6">IFERROR(INDEX(Lists!$B$2:$B$200,SMALL(IF(Lists!$H$2:$H$200="Yes",ROW(Lists!$B$2:$B$200)),ROW(2:2))-1,1),"")</f>
        <v>Drought in South-West Angola</v>
      </c>
      <c r="B6" s="156" t="str">
        <f>VLOOKUP(A6,Lists!$B$2:$G$200,2,FALSE)</f>
        <v>AGO002</v>
      </c>
      <c r="C6" s="156" t="str">
        <f>VLOOKUP(B6,'INFORM Severity - hidden'!$C$5:$D$200,2,FALSE)</f>
        <v>Angola</v>
      </c>
      <c r="D6" s="156" t="str">
        <f>VLOOKUP(A6,Lists!$B$2:$G$200,3,FALSE)</f>
        <v>AGO</v>
      </c>
      <c r="E6" s="156" t="str">
        <f>VLOOKUP(A6,Lists!$B$2:$G$200,5,FALSE)</f>
        <v>Drought</v>
      </c>
      <c r="F6" s="161">
        <f t="shared" si="0"/>
        <v>2.9</v>
      </c>
      <c r="G6" s="162">
        <f t="shared" si="1"/>
        <v>3</v>
      </c>
      <c r="H6" s="162" t="str">
        <f t="shared" si="2"/>
        <v>Medium</v>
      </c>
      <c r="I6" s="160" t="str">
        <f>INDEX(Trends!$D$3:$D$404,MATCH(B6,Trends!$C$3:$C$404,0))</f>
        <v>Increasing</v>
      </c>
      <c r="J6" s="162" t="str">
        <f>VLOOKUP($B6,Reliability!$A$3:$I$300,9,FALSE)</f>
        <v>High</v>
      </c>
      <c r="K6" s="163">
        <f t="shared" si="3"/>
        <v>2.4</v>
      </c>
      <c r="L6" s="163">
        <f>VLOOKUP($B6,'Impact of the crisis'!$C$6:$N$300,12,FALSE)</f>
        <v>3.9</v>
      </c>
      <c r="M6" s="163">
        <f>VLOOKUP($B6,'Impact of the crisis'!$C$6:$AB$300,26,FALSE)</f>
        <v>1.4</v>
      </c>
      <c r="N6" s="163">
        <f>VLOOKUP($B6,'Conditions of people affected'!$C$6:$R$300,16,FALSE)</f>
        <v>3.55</v>
      </c>
      <c r="O6" s="163">
        <f>VLOOKUP($B6,'Conditions of people affected'!$C$6:$R$300,9,FALSE)</f>
        <v>4.0999999999999996</v>
      </c>
      <c r="P6" s="163">
        <f>VLOOKUP($B6,'Conditions of people affected'!$C$6:$R$300,15,FALSE)</f>
        <v>3</v>
      </c>
      <c r="Q6" s="163">
        <f t="shared" si="4"/>
        <v>2.1</v>
      </c>
      <c r="R6" s="163">
        <f>VLOOKUP($B6,'Complexity of the crisis'!$C$6:$AN$300,22,FALSE)</f>
        <v>3</v>
      </c>
      <c r="S6" s="164">
        <f>VLOOKUP($B6,'Complexity of the crisis'!$C$6:$AN$300,38,FALSE)</f>
        <v>1</v>
      </c>
      <c r="T6" s="159" t="str">
        <f>VLOOKUP(B6,Lists!$C$3:$E$300,3,FALSE)</f>
        <v>Africa</v>
      </c>
      <c r="U6" s="178">
        <f>VLOOKUP(B6,'INFORM Severity - hidden'!$C$5:$V$300,20,FALSE)</f>
        <v>45716</v>
      </c>
    </row>
    <row r="7" spans="1:21" x14ac:dyDescent="0.35">
      <c r="A7" s="155" t="str">
        <f t="array" ref="A7">IFERROR(INDEX(Lists!$B$2:$B$200,SMALL(IF(Lists!$H$2:$H$200="Yes",ROW(Lists!$B$2:$B$200)),ROW(3:3))-1,1),"")</f>
        <v>Refugees from Nagorno-Karabakh in Armenia</v>
      </c>
      <c r="B7" s="156" t="str">
        <f>VLOOKUP(A7,Lists!$B$2:$G$200,2,FALSE)</f>
        <v>ARM003</v>
      </c>
      <c r="C7" s="156" t="str">
        <f>VLOOKUP(B7,'INFORM Severity - hidden'!$C$5:$D$200,2,FALSE)</f>
        <v>Armenia</v>
      </c>
      <c r="D7" s="156" t="str">
        <f>VLOOKUP(A7,Lists!$B$2:$G$200,3,FALSE)</f>
        <v>ARM</v>
      </c>
      <c r="E7" s="156" t="str">
        <f>VLOOKUP(A7,Lists!$B$2:$G$200,5,FALSE)</f>
        <v>Displacement,Socio-political</v>
      </c>
      <c r="F7" s="161">
        <f t="shared" si="0"/>
        <v>2.2000000000000002</v>
      </c>
      <c r="G7" s="162">
        <f t="shared" si="1"/>
        <v>3</v>
      </c>
      <c r="H7" s="162" t="str">
        <f t="shared" si="2"/>
        <v>Medium</v>
      </c>
      <c r="I7" s="160" t="str">
        <f>INDEX(Trends!$D$3:$D$404,MATCH(B7,Trends!$C$3:$C$404,0))</f>
        <v>Stable</v>
      </c>
      <c r="J7" s="162" t="str">
        <f>VLOOKUP($B7,Reliability!$A$3:$I$300,9,FALSE)</f>
        <v>Very High</v>
      </c>
      <c r="K7" s="163">
        <f t="shared" si="3"/>
        <v>2.2999999999999998</v>
      </c>
      <c r="L7" s="163">
        <f>VLOOKUP($B7,'Impact of the crisis'!$C$6:$N$300,12,FALSE)</f>
        <v>3.1</v>
      </c>
      <c r="M7" s="163">
        <f>VLOOKUP($B7,'Impact of the crisis'!$C$6:$AB$300,26,FALSE)</f>
        <v>1.8</v>
      </c>
      <c r="N7" s="163">
        <f>VLOOKUP($B7,'Conditions of people affected'!$C$6:$R$300,16,FALSE)</f>
        <v>2.6</v>
      </c>
      <c r="O7" s="163">
        <f>VLOOKUP($B7,'Conditions of people affected'!$C$6:$R$300,9,FALSE)</f>
        <v>2.2000000000000002</v>
      </c>
      <c r="P7" s="163">
        <f>VLOOKUP($B7,'Conditions of people affected'!$C$6:$R$300,15,FALSE)</f>
        <v>3</v>
      </c>
      <c r="Q7" s="163">
        <f t="shared" si="4"/>
        <v>1.4</v>
      </c>
      <c r="R7" s="163">
        <f>VLOOKUP($B7,'Complexity of the crisis'!$C$6:$AN$300,22,FALSE)</f>
        <v>1.7</v>
      </c>
      <c r="S7" s="164">
        <f>VLOOKUP($B7,'Complexity of the crisis'!$C$6:$AN$300,38,FALSE)</f>
        <v>1</v>
      </c>
      <c r="T7" s="159" t="str">
        <f>VLOOKUP(B7,Lists!$C$3:$E$300,3,FALSE)</f>
        <v>Middle east</v>
      </c>
      <c r="U7" s="178">
        <f>VLOOKUP(B7,'INFORM Severity - hidden'!$C$5:$V$300,20,FALSE)</f>
        <v>45713</v>
      </c>
    </row>
    <row r="8" spans="1:21" x14ac:dyDescent="0.35">
      <c r="A8" s="155" t="str">
        <f t="array" ref="A8">IFERROR(INDEX(Lists!$B$2:$B$200,SMALL(IF(Lists!$H$2:$H$200="Yes",ROW(Lists!$B$2:$B$200)),ROW(4:4))-1,1),"")</f>
        <v>Complex in Burundi</v>
      </c>
      <c r="B8" s="156" t="str">
        <f>VLOOKUP(A8,Lists!$B$2:$G$200,2,FALSE)</f>
        <v>BDI001</v>
      </c>
      <c r="C8" s="156" t="str">
        <f>VLOOKUP(B8,'INFORM Severity - hidden'!$C$5:$D$200,2,FALSE)</f>
        <v>Burundi</v>
      </c>
      <c r="D8" s="156" t="str">
        <f>VLOOKUP(A8,Lists!$B$2:$G$200,3,FALSE)</f>
        <v>BDI</v>
      </c>
      <c r="E8" s="156" t="str">
        <f>VLOOKUP(A8,Lists!$B$2:$G$200,5,FALSE)</f>
        <v>Violence,Displacement,Floods</v>
      </c>
      <c r="F8" s="161">
        <f t="shared" si="0"/>
        <v>3.3</v>
      </c>
      <c r="G8" s="162">
        <f t="shared" si="1"/>
        <v>4</v>
      </c>
      <c r="H8" s="162" t="str">
        <f t="shared" si="2"/>
        <v>High</v>
      </c>
      <c r="I8" s="160" t="str">
        <f>INDEX(Trends!$D$3:$D$404,MATCH(B8,Trends!$C$3:$C$404,0))</f>
        <v>Stable</v>
      </c>
      <c r="J8" s="162" t="str">
        <f>VLOOKUP($B8,Reliability!$A$3:$I$300,9,FALSE)</f>
        <v>Very High</v>
      </c>
      <c r="K8" s="163">
        <f t="shared" si="3"/>
        <v>3.4</v>
      </c>
      <c r="L8" s="163">
        <f>VLOOKUP($B8,'Impact of the crisis'!$C$6:$N$300,12,FALSE)</f>
        <v>4</v>
      </c>
      <c r="M8" s="163">
        <f>VLOOKUP($B8,'Impact of the crisis'!$C$6:$AB$300,26,FALSE)</f>
        <v>3</v>
      </c>
      <c r="N8" s="163">
        <f>VLOOKUP($B8,'Conditions of people affected'!$C$6:$R$300,16,FALSE)</f>
        <v>3.25</v>
      </c>
      <c r="O8" s="163">
        <f>VLOOKUP($B8,'Conditions of people affected'!$C$6:$R$300,9,FALSE)</f>
        <v>3.5</v>
      </c>
      <c r="P8" s="163">
        <f>VLOOKUP($B8,'Conditions of people affected'!$C$6:$R$300,15,FALSE)</f>
        <v>3</v>
      </c>
      <c r="Q8" s="163">
        <f t="shared" si="4"/>
        <v>3.2</v>
      </c>
      <c r="R8" s="163">
        <f>VLOOKUP($B8,'Complexity of the crisis'!$C$6:$AN$300,22,FALSE)</f>
        <v>2.9</v>
      </c>
      <c r="S8" s="164">
        <f>VLOOKUP($B8,'Complexity of the crisis'!$C$6:$AN$300,38,FALSE)</f>
        <v>3.5</v>
      </c>
      <c r="T8" s="159" t="str">
        <f>VLOOKUP(B8,Lists!$C$3:$E$300,3,FALSE)</f>
        <v>Africa</v>
      </c>
      <c r="U8" s="178">
        <f>VLOOKUP(B8,'INFORM Severity - hidden'!$C$5:$V$300,20,FALSE)</f>
        <v>45713</v>
      </c>
    </row>
    <row r="9" spans="1:21" x14ac:dyDescent="0.35">
      <c r="A9" s="155" t="str">
        <f t="array" ref="A9">IFERROR(INDEX(Lists!$B$2:$B$200,SMALL(IF(Lists!$H$2:$H$200="Yes",ROW(Lists!$B$2:$B$200)),ROW(5:5))-1,1),"")</f>
        <v>Conflict in northern region</v>
      </c>
      <c r="B9" s="156" t="str">
        <f>VLOOKUP(A9,Lists!$B$2:$G$200,2,FALSE)</f>
        <v>BEN002</v>
      </c>
      <c r="C9" s="156" t="str">
        <f>VLOOKUP(B9,'INFORM Severity - hidden'!$C$5:$D$200,2,FALSE)</f>
        <v>Benin</v>
      </c>
      <c r="D9" s="156" t="str">
        <f>VLOOKUP(A9,Lists!$B$2:$G$200,3,FALSE)</f>
        <v>BEN</v>
      </c>
      <c r="E9" s="156" t="str">
        <f>VLOOKUP(A9,Lists!$B$2:$G$200,5,FALSE)</f>
        <v>Conflict,Displacement,Violence</v>
      </c>
      <c r="F9" s="161">
        <f t="shared" si="0"/>
        <v>2</v>
      </c>
      <c r="G9" s="162">
        <f t="shared" si="1"/>
        <v>2</v>
      </c>
      <c r="H9" s="162" t="str">
        <f t="shared" si="2"/>
        <v>Low</v>
      </c>
      <c r="I9" s="160" t="str">
        <f>INDEX(Trends!$D$3:$D$404,MATCH(B9,Trends!$C$3:$C$404,0))</f>
        <v>Stable</v>
      </c>
      <c r="J9" s="162" t="str">
        <f>VLOOKUP($B9,Reliability!$A$3:$I$300,9,FALSE)</f>
        <v>Very High</v>
      </c>
      <c r="K9" s="163">
        <f t="shared" si="3"/>
        <v>2.2999999999999998</v>
      </c>
      <c r="L9" s="163">
        <f>VLOOKUP($B9,'Impact of the crisis'!$C$6:$N$300,12,FALSE)</f>
        <v>1.7</v>
      </c>
      <c r="M9" s="163">
        <f>VLOOKUP($B9,'Impact of the crisis'!$C$6:$AB$300,26,FALSE)</f>
        <v>2.6</v>
      </c>
      <c r="N9" s="163">
        <f>VLOOKUP($B9,'Conditions of people affected'!$C$6:$R$300,16,FALSE)</f>
        <v>1.65</v>
      </c>
      <c r="O9" s="163">
        <f>VLOOKUP($B9,'Conditions of people affected'!$C$6:$R$300,9,FALSE)</f>
        <v>1.3</v>
      </c>
      <c r="P9" s="163">
        <f>VLOOKUP($B9,'Conditions of people affected'!$C$6:$R$300,15,FALSE)</f>
        <v>2</v>
      </c>
      <c r="Q9" s="163">
        <f t="shared" si="4"/>
        <v>2.2000000000000002</v>
      </c>
      <c r="R9" s="163">
        <f>VLOOKUP($B9,'Complexity of the crisis'!$C$6:$AN$300,22,FALSE)</f>
        <v>2.4</v>
      </c>
      <c r="S9" s="164">
        <f>VLOOKUP($B9,'Complexity of the crisis'!$C$6:$AN$300,38,FALSE)</f>
        <v>2</v>
      </c>
      <c r="T9" s="159" t="str">
        <f>VLOOKUP(B9,Lists!$C$3:$E$300,3,FALSE)</f>
        <v>Africa</v>
      </c>
      <c r="U9" s="178">
        <f>VLOOKUP(B9,'INFORM Severity - hidden'!$C$5:$V$300,20,FALSE)</f>
        <v>45716</v>
      </c>
    </row>
    <row r="10" spans="1:21" x14ac:dyDescent="0.35">
      <c r="A10" s="155" t="str">
        <f t="array" ref="A10">IFERROR(INDEX(Lists!$B$2:$B$200,SMALL(IF(Lists!$H$2:$H$200="Yes",ROW(Lists!$B$2:$B$200)),ROW(6:6))-1,1),"")</f>
        <v>Conflict in Burkina Faso</v>
      </c>
      <c r="B10" s="156" t="str">
        <f>VLOOKUP(A10,Lists!$B$2:$G$200,2,FALSE)</f>
        <v>BFA002</v>
      </c>
      <c r="C10" s="156" t="str">
        <f>VLOOKUP(B10,'INFORM Severity - hidden'!$C$5:$D$200,2,FALSE)</f>
        <v>Burkina Faso</v>
      </c>
      <c r="D10" s="156" t="str">
        <f>VLOOKUP(A10,Lists!$B$2:$G$200,3,FALSE)</f>
        <v>BFA</v>
      </c>
      <c r="E10" s="156" t="str">
        <f>VLOOKUP(A10,Lists!$B$2:$G$200,5,FALSE)</f>
        <v>Conflict,Displacement,Violence</v>
      </c>
      <c r="F10" s="161">
        <f t="shared" si="0"/>
        <v>4.2</v>
      </c>
      <c r="G10" s="162">
        <f t="shared" si="1"/>
        <v>5</v>
      </c>
      <c r="H10" s="162" t="str">
        <f t="shared" si="2"/>
        <v>Very High</v>
      </c>
      <c r="I10" s="160" t="str">
        <f>INDEX(Trends!$D$3:$D$404,MATCH(B10,Trends!$C$3:$C$404,0))</f>
        <v>Stable</v>
      </c>
      <c r="J10" s="162" t="str">
        <f>VLOOKUP($B10,Reliability!$A$3:$I$300,9,FALSE)</f>
        <v>Very High</v>
      </c>
      <c r="K10" s="163">
        <f t="shared" si="3"/>
        <v>4.4000000000000004</v>
      </c>
      <c r="L10" s="163">
        <f>VLOOKUP($B10,'Impact of the crisis'!$C$6:$N$300,12,FALSE)</f>
        <v>4.7</v>
      </c>
      <c r="M10" s="163">
        <f>VLOOKUP($B10,'Impact of the crisis'!$C$6:$AB$300,26,FALSE)</f>
        <v>4.3</v>
      </c>
      <c r="N10" s="163">
        <f>VLOOKUP($B10,'Conditions of people affected'!$C$6:$R$300,16,FALSE)</f>
        <v>4.3</v>
      </c>
      <c r="O10" s="163">
        <f>VLOOKUP($B10,'Conditions of people affected'!$C$6:$R$300,9,FALSE)</f>
        <v>4.5999999999999996</v>
      </c>
      <c r="P10" s="163">
        <f>VLOOKUP($B10,'Conditions of people affected'!$C$6:$R$300,15,FALSE)</f>
        <v>4</v>
      </c>
      <c r="Q10" s="163">
        <f t="shared" si="4"/>
        <v>4</v>
      </c>
      <c r="R10" s="163">
        <f>VLOOKUP($B10,'Complexity of the crisis'!$C$6:$AN$300,22,FALSE)</f>
        <v>3.4</v>
      </c>
      <c r="S10" s="164">
        <f>VLOOKUP($B10,'Complexity of the crisis'!$C$6:$AN$300,38,FALSE)</f>
        <v>4.5</v>
      </c>
      <c r="T10" s="159" t="str">
        <f>VLOOKUP(B10,Lists!$C$3:$E$300,3,FALSE)</f>
        <v>Africa</v>
      </c>
      <c r="U10" s="178">
        <f>VLOOKUP(B10,'INFORM Severity - hidden'!$C$5:$V$300,20,FALSE)</f>
        <v>45716</v>
      </c>
    </row>
    <row r="11" spans="1:21" x14ac:dyDescent="0.35">
      <c r="A11" s="155" t="str">
        <f t="array" ref="A11">IFERROR(INDEX(Lists!$B$2:$B$200,SMALL(IF(Lists!$H$2:$H$200="Yes",ROW(Lists!$B$2:$B$200)),ROW(7:7))-1,1),"")</f>
        <v>Mutliple crises in Bangladesh</v>
      </c>
      <c r="B11" s="156" t="str">
        <f>VLOOKUP(A11,Lists!$B$2:$G$200,2,FALSE)</f>
        <v>BGD001</v>
      </c>
      <c r="C11" s="156" t="str">
        <f>VLOOKUP(B11,'INFORM Severity - hidden'!$C$5:$D$200,2,FALSE)</f>
        <v>Bangladesh</v>
      </c>
      <c r="D11" s="156" t="str">
        <f>VLOOKUP(A11,Lists!$B$2:$G$200,3,FALSE)</f>
        <v>BGD</v>
      </c>
      <c r="E11" s="156" t="str">
        <f>VLOOKUP(A11,Lists!$B$2:$G$200,5,FALSE)</f>
        <v>Conflict,Violence,Displacement,Floods</v>
      </c>
      <c r="F11" s="161">
        <f t="shared" si="0"/>
        <v>3.5</v>
      </c>
      <c r="G11" s="162">
        <f t="shared" si="1"/>
        <v>4</v>
      </c>
      <c r="H11" s="162" t="str">
        <f t="shared" si="2"/>
        <v>High</v>
      </c>
      <c r="I11" s="160" t="str">
        <f>INDEX(Trends!$D$3:$D$404,MATCH(B11,Trends!$C$3:$C$404,0))</f>
        <v>Decreasing</v>
      </c>
      <c r="J11" s="162" t="str">
        <f>VLOOKUP($B11,Reliability!$A$3:$I$300,9,FALSE)</f>
        <v>Very High</v>
      </c>
      <c r="K11" s="163">
        <f t="shared" si="3"/>
        <v>3.3</v>
      </c>
      <c r="L11" s="163">
        <f>VLOOKUP($B11,'Impact of the crisis'!$C$6:$N$300,12,FALSE)</f>
        <v>3.6</v>
      </c>
      <c r="M11" s="163">
        <f>VLOOKUP($B11,'Impact of the crisis'!$C$6:$AB$300,26,FALSE)</f>
        <v>3.1</v>
      </c>
      <c r="N11" s="163">
        <f>VLOOKUP($B11,'Conditions of people affected'!$C$6:$R$300,16,FALSE)</f>
        <v>4</v>
      </c>
      <c r="O11" s="163">
        <f>VLOOKUP($B11,'Conditions of people affected'!$C$6:$R$300,9,FALSE)</f>
        <v>5</v>
      </c>
      <c r="P11" s="163">
        <f>VLOOKUP($B11,'Conditions of people affected'!$C$6:$R$300,15,FALSE)</f>
        <v>3</v>
      </c>
      <c r="Q11" s="163">
        <f t="shared" si="4"/>
        <v>2.8</v>
      </c>
      <c r="R11" s="163">
        <f>VLOOKUP($B11,'Complexity of the crisis'!$C$6:$AN$300,22,FALSE)</f>
        <v>2.5</v>
      </c>
      <c r="S11" s="164">
        <f>VLOOKUP($B11,'Complexity of the crisis'!$C$6:$AN$300,38,FALSE)</f>
        <v>3</v>
      </c>
      <c r="T11" s="159" t="str">
        <f>VLOOKUP(B11,Lists!$C$3:$E$300,3,FALSE)</f>
        <v>Asia</v>
      </c>
      <c r="U11" s="178">
        <f>VLOOKUP(B11,'INFORM Severity - hidden'!$C$5:$V$300,20,FALSE)</f>
        <v>45713</v>
      </c>
    </row>
    <row r="12" spans="1:21" x14ac:dyDescent="0.35">
      <c r="A12" s="155" t="str">
        <f t="array" ref="A12">IFERROR(INDEX(Lists!$B$2:$B$200,SMALL(IF(Lists!$H$2:$H$200="Yes",ROW(Lists!$B$2:$B$200)),ROW(8:8))-1,1),"")</f>
        <v>Displacement from Russia-Ukraine conflict in Bulgaria</v>
      </c>
      <c r="B12" s="156" t="str">
        <f>VLOOKUP(A12,Lists!$B$2:$G$200,2,FALSE)</f>
        <v>BGR002</v>
      </c>
      <c r="C12" s="156" t="str">
        <f>VLOOKUP(B12,'INFORM Severity - hidden'!$C$5:$D$200,2,FALSE)</f>
        <v>Bulgaria</v>
      </c>
      <c r="D12" s="156" t="str">
        <f>VLOOKUP(A12,Lists!$B$2:$G$200,3,FALSE)</f>
        <v>BGR</v>
      </c>
      <c r="E12" s="156" t="str">
        <f>VLOOKUP(A12,Lists!$B$2:$G$200,5,FALSE)</f>
        <v>Displacement</v>
      </c>
      <c r="F12" s="161">
        <f t="shared" si="0"/>
        <v>1.5</v>
      </c>
      <c r="G12" s="162">
        <f t="shared" si="1"/>
        <v>2</v>
      </c>
      <c r="H12" s="162" t="str">
        <f t="shared" si="2"/>
        <v>Low</v>
      </c>
      <c r="I12" s="160" t="str">
        <f>INDEX(Trends!$D$3:$D$404,MATCH(B12,Trends!$C$3:$C$404,0))</f>
        <v>Decreasing</v>
      </c>
      <c r="J12" s="162" t="str">
        <f>VLOOKUP($B12,Reliability!$A$3:$I$300,9,FALSE)</f>
        <v>Very High</v>
      </c>
      <c r="K12" s="163">
        <f t="shared" si="3"/>
        <v>2.5</v>
      </c>
      <c r="L12" s="163">
        <f>VLOOKUP($B12,'Impact of the crisis'!$C$6:$N$300,12,FALSE)</f>
        <v>4</v>
      </c>
      <c r="M12" s="163">
        <f>VLOOKUP($B12,'Impact of the crisis'!$C$6:$AB$300,26,FALSE)</f>
        <v>1.5</v>
      </c>
      <c r="N12" s="163">
        <f>VLOOKUP($B12,'Conditions of people affected'!$C$6:$R$300,16,FALSE)</f>
        <v>1.25</v>
      </c>
      <c r="O12" s="163">
        <f>VLOOKUP($B12,'Conditions of people affected'!$C$6:$R$300,9,FALSE)</f>
        <v>1.5</v>
      </c>
      <c r="P12" s="163">
        <f>VLOOKUP($B12,'Conditions of people affected'!$C$6:$R$300,15,FALSE)</f>
        <v>1</v>
      </c>
      <c r="Q12" s="163">
        <f t="shared" si="4"/>
        <v>1.1000000000000001</v>
      </c>
      <c r="R12" s="163">
        <f>VLOOKUP($B12,'Complexity of the crisis'!$C$6:$AN$300,22,FALSE)</f>
        <v>1.2</v>
      </c>
      <c r="S12" s="164">
        <f>VLOOKUP($B12,'Complexity of the crisis'!$C$6:$AN$300,38,FALSE)</f>
        <v>1</v>
      </c>
      <c r="T12" s="159" t="str">
        <f>VLOOKUP(B12,Lists!$C$3:$E$300,3,FALSE)</f>
        <v>Europe</v>
      </c>
      <c r="U12" s="178">
        <f>VLOOKUP(B12,'INFORM Severity - hidden'!$C$5:$V$300,20,FALSE)</f>
        <v>45716</v>
      </c>
    </row>
    <row r="13" spans="1:21" x14ac:dyDescent="0.35">
      <c r="A13" s="155" t="str">
        <f t="array" ref="A13">IFERROR(INDEX(Lists!$B$2:$B$200,SMALL(IF(Lists!$H$2:$H$200="Yes",ROW(Lists!$B$2:$B$200)),ROW(9:9))-1,1),"")</f>
        <v>Displacement from Russia-Ukraine conflict in Belarus</v>
      </c>
      <c r="B13" s="156" t="str">
        <f>VLOOKUP(A13,Lists!$B$2:$G$200,2,FALSE)</f>
        <v>BLR002</v>
      </c>
      <c r="C13" s="156" t="str">
        <f>VLOOKUP(B13,'INFORM Severity - hidden'!$C$5:$D$200,2,FALSE)</f>
        <v>Belarus</v>
      </c>
      <c r="D13" s="156" t="str">
        <f>VLOOKUP(A13,Lists!$B$2:$G$200,3,FALSE)</f>
        <v>BLR</v>
      </c>
      <c r="E13" s="156" t="str">
        <f>VLOOKUP(A13,Lists!$B$2:$G$200,5,FALSE)</f>
        <v>Displacement</v>
      </c>
      <c r="F13" s="161">
        <f t="shared" si="0"/>
        <v>1.9</v>
      </c>
      <c r="G13" s="162">
        <f t="shared" si="1"/>
        <v>2</v>
      </c>
      <c r="H13" s="162" t="str">
        <f t="shared" si="2"/>
        <v>Low</v>
      </c>
      <c r="I13" s="160" t="str">
        <f>INDEX(Trends!$D$3:$D$404,MATCH(B13,Trends!$C$3:$C$404,0))</f>
        <v>Stable</v>
      </c>
      <c r="J13" s="162" t="str">
        <f>VLOOKUP($B13,Reliability!$A$3:$I$300,9,FALSE)</f>
        <v>Very High</v>
      </c>
      <c r="K13" s="163">
        <f t="shared" si="3"/>
        <v>2.6</v>
      </c>
      <c r="L13" s="163">
        <f>VLOOKUP($B13,'Impact of the crisis'!$C$6:$N$300,12,FALSE)</f>
        <v>4.3</v>
      </c>
      <c r="M13" s="163">
        <f>VLOOKUP($B13,'Impact of the crisis'!$C$6:$AB$300,26,FALSE)</f>
        <v>1.3</v>
      </c>
      <c r="N13" s="163">
        <f>VLOOKUP($B13,'Conditions of people affected'!$C$6:$R$300,16,FALSE)</f>
        <v>1.05</v>
      </c>
      <c r="O13" s="163">
        <f>VLOOKUP($B13,'Conditions of people affected'!$C$6:$R$300,9,FALSE)</f>
        <v>1.1000000000000001</v>
      </c>
      <c r="P13" s="163">
        <f>VLOOKUP($B13,'Conditions of people affected'!$C$6:$R$300,15,FALSE)</f>
        <v>1</v>
      </c>
      <c r="Q13" s="163">
        <f t="shared" si="4"/>
        <v>2.5</v>
      </c>
      <c r="R13" s="163">
        <f>VLOOKUP($B13,'Complexity of the crisis'!$C$6:$AN$300,22,FALSE)</f>
        <v>2.4</v>
      </c>
      <c r="S13" s="164">
        <f>VLOOKUP($B13,'Complexity of the crisis'!$C$6:$AN$300,38,FALSE)</f>
        <v>2.5</v>
      </c>
      <c r="T13" s="159" t="str">
        <f>VLOOKUP(B13,Lists!$C$3:$E$300,3,FALSE)</f>
        <v>Europe</v>
      </c>
      <c r="U13" s="178">
        <f>VLOOKUP(B13,'INFORM Severity - hidden'!$C$5:$V$300,20,FALSE)</f>
        <v>45716</v>
      </c>
    </row>
    <row r="14" spans="1:21" x14ac:dyDescent="0.35">
      <c r="A14" s="155" t="str">
        <f t="array" ref="A14">IFERROR(INDEX(Lists!$B$2:$B$200,SMALL(IF(Lists!$H$2:$H$200="Yes",ROW(Lists!$B$2:$B$200)),ROW(10:10))-1,1),"")</f>
        <v>Country level Brazil</v>
      </c>
      <c r="B14" s="156" t="str">
        <f>VLOOKUP(A14,Lists!$B$2:$G$200,2,FALSE)</f>
        <v>BRA001</v>
      </c>
      <c r="C14" s="156" t="str">
        <f>VLOOKUP(B14,'INFORM Severity - hidden'!$C$5:$D$200,2,FALSE)</f>
        <v>Brazil</v>
      </c>
      <c r="D14" s="156" t="str">
        <f>VLOOKUP(A14,Lists!$B$2:$G$200,3,FALSE)</f>
        <v>BRA</v>
      </c>
      <c r="E14" s="156" t="str">
        <f>VLOOKUP(A14,Lists!$B$2:$G$200,5,FALSE)</f>
        <v>Displacement,Floods,Drought</v>
      </c>
      <c r="F14" s="161">
        <f t="shared" si="0"/>
        <v>2.7</v>
      </c>
      <c r="G14" s="162">
        <f t="shared" si="1"/>
        <v>3</v>
      </c>
      <c r="H14" s="162" t="str">
        <f t="shared" si="2"/>
        <v>Medium</v>
      </c>
      <c r="I14" s="160" t="str">
        <f>INDEX(Trends!$D$3:$D$404,MATCH(B14,Trends!$C$3:$C$404,0))</f>
        <v>Increasing</v>
      </c>
      <c r="J14" s="162" t="str">
        <f>VLOOKUP($B14,Reliability!$A$3:$I$300,9,FALSE)</f>
        <v>Very High</v>
      </c>
      <c r="K14" s="163">
        <f t="shared" si="3"/>
        <v>3.7</v>
      </c>
      <c r="L14" s="163">
        <f>VLOOKUP($B14,'Impact of the crisis'!$C$6:$N$300,12,FALSE)</f>
        <v>5</v>
      </c>
      <c r="M14" s="163">
        <f>VLOOKUP($B14,'Impact of the crisis'!$C$6:$AB$300,26,FALSE)</f>
        <v>2.7</v>
      </c>
      <c r="N14" s="163">
        <f>VLOOKUP($B14,'Conditions of people affected'!$C$6:$R$300,16,FALSE)</f>
        <v>2.2000000000000002</v>
      </c>
      <c r="O14" s="163">
        <f>VLOOKUP($B14,'Conditions of people affected'!$C$6:$R$300,9,FALSE)</f>
        <v>3.4</v>
      </c>
      <c r="P14" s="163">
        <f>VLOOKUP($B14,'Conditions of people affected'!$C$6:$R$300,15,FALSE)</f>
        <v>1</v>
      </c>
      <c r="Q14" s="163">
        <f t="shared" si="4"/>
        <v>2.6</v>
      </c>
      <c r="R14" s="163">
        <f>VLOOKUP($B14,'Complexity of the crisis'!$C$6:$AN$300,22,FALSE)</f>
        <v>2.2000000000000002</v>
      </c>
      <c r="S14" s="164">
        <f>VLOOKUP($B14,'Complexity of the crisis'!$C$6:$AN$300,38,FALSE)</f>
        <v>3</v>
      </c>
      <c r="T14" s="159" t="str">
        <f>VLOOKUP(B14,Lists!$C$3:$E$300,3,FALSE)</f>
        <v>Americas</v>
      </c>
      <c r="U14" s="178">
        <f>VLOOKUP(B14,'INFORM Severity - hidden'!$C$5:$V$300,20,FALSE)</f>
        <v>45715</v>
      </c>
    </row>
    <row r="15" spans="1:21" x14ac:dyDescent="0.35">
      <c r="A15" s="155" t="str">
        <f t="array" ref="A15">IFERROR(INDEX(Lists!$B$2:$B$200,SMALL(IF(Lists!$H$2:$H$200="Yes",ROW(Lists!$B$2:$B$200)),ROW(11:11))-1,1),"")</f>
        <v>Complex crisis in CAR</v>
      </c>
      <c r="B15" s="156" t="str">
        <f>VLOOKUP(A15,Lists!$B$2:$G$200,2,FALSE)</f>
        <v>CAF001</v>
      </c>
      <c r="C15" s="156" t="str">
        <f>VLOOKUP(B15,'INFORM Severity - hidden'!$C$5:$D$200,2,FALSE)</f>
        <v>CAR</v>
      </c>
      <c r="D15" s="156" t="str">
        <f>VLOOKUP(A15,Lists!$B$2:$G$200,3,FALSE)</f>
        <v>CAF</v>
      </c>
      <c r="E15" s="156" t="str">
        <f>VLOOKUP(A15,Lists!$B$2:$G$200,5,FALSE)</f>
        <v>Conflict,Displacement</v>
      </c>
      <c r="F15" s="161">
        <f t="shared" si="0"/>
        <v>4</v>
      </c>
      <c r="G15" s="162">
        <f t="shared" si="1"/>
        <v>4</v>
      </c>
      <c r="H15" s="162" t="str">
        <f t="shared" si="2"/>
        <v>High</v>
      </c>
      <c r="I15" s="160" t="str">
        <f>INDEX(Trends!$D$3:$D$404,MATCH(B15,Trends!$C$3:$C$404,0))</f>
        <v>Decreasing</v>
      </c>
      <c r="J15" s="162" t="str">
        <f>VLOOKUP($B15,Reliability!$A$3:$I$300,9,FALSE)</f>
        <v>Very High</v>
      </c>
      <c r="K15" s="163">
        <f t="shared" si="3"/>
        <v>4.3</v>
      </c>
      <c r="L15" s="163">
        <f>VLOOKUP($B15,'Impact of the crisis'!$C$6:$N$300,12,FALSE)</f>
        <v>4.4000000000000004</v>
      </c>
      <c r="M15" s="163">
        <f>VLOOKUP($B15,'Impact of the crisis'!$C$6:$AB$300,26,FALSE)</f>
        <v>4.2</v>
      </c>
      <c r="N15" s="163">
        <f>VLOOKUP($B15,'Conditions of people affected'!$C$6:$R$300,16,FALSE)</f>
        <v>4</v>
      </c>
      <c r="O15" s="163">
        <f>VLOOKUP($B15,'Conditions of people affected'!$C$6:$R$300,9,FALSE)</f>
        <v>4</v>
      </c>
      <c r="P15" s="163">
        <f>VLOOKUP($B15,'Conditions of people affected'!$C$6:$R$300,15,FALSE)</f>
        <v>4</v>
      </c>
      <c r="Q15" s="163">
        <f t="shared" si="4"/>
        <v>3.9</v>
      </c>
      <c r="R15" s="163">
        <f>VLOOKUP($B15,'Complexity of the crisis'!$C$6:$AN$300,22,FALSE)</f>
        <v>3.8</v>
      </c>
      <c r="S15" s="164">
        <f>VLOOKUP($B15,'Complexity of the crisis'!$C$6:$AN$300,38,FALSE)</f>
        <v>4</v>
      </c>
      <c r="T15" s="159" t="str">
        <f>VLOOKUP(B15,Lists!$C$3:$E$300,3,FALSE)</f>
        <v>Africa</v>
      </c>
      <c r="U15" s="178">
        <f>VLOOKUP(B15,'INFORM Severity - hidden'!$C$5:$V$300,20,FALSE)</f>
        <v>45716</v>
      </c>
    </row>
    <row r="16" spans="1:21" x14ac:dyDescent="0.35">
      <c r="A16" s="155" t="str">
        <f t="array" ref="A16">IFERROR(INDEX(Lists!$B$2:$B$200,SMALL(IF(Lists!$H$2:$H$200="Yes",ROW(Lists!$B$2:$B$200)),ROW(12:12))-1,1),"")</f>
        <v>Venezuela displacement in Chile</v>
      </c>
      <c r="B16" s="156" t="str">
        <f>VLOOKUP(A16,Lists!$B$2:$G$200,2,FALSE)</f>
        <v>CHL002</v>
      </c>
      <c r="C16" s="156" t="str">
        <f>VLOOKUP(B16,'INFORM Severity - hidden'!$C$5:$D$200,2,FALSE)</f>
        <v>Chile</v>
      </c>
      <c r="D16" s="156" t="str">
        <f>VLOOKUP(A16,Lists!$B$2:$G$200,3,FALSE)</f>
        <v>CHL</v>
      </c>
      <c r="E16" s="156" t="str">
        <f>VLOOKUP(A16,Lists!$B$2:$G$200,5,FALSE)</f>
        <v>Displacement</v>
      </c>
      <c r="F16" s="161">
        <f t="shared" si="0"/>
        <v>2.7</v>
      </c>
      <c r="G16" s="162">
        <f t="shared" si="1"/>
        <v>3</v>
      </c>
      <c r="H16" s="162" t="str">
        <f t="shared" si="2"/>
        <v>Medium</v>
      </c>
      <c r="I16" s="160" t="str">
        <f>INDEX(Trends!$D$3:$D$404,MATCH(B16,Trends!$C$3:$C$404,0))</f>
        <v>Increasing</v>
      </c>
      <c r="J16" s="162" t="str">
        <f>VLOOKUP($B16,Reliability!$A$3:$I$300,9,FALSE)</f>
        <v>High</v>
      </c>
      <c r="K16" s="163">
        <f t="shared" si="3"/>
        <v>3.9</v>
      </c>
      <c r="L16" s="163">
        <f>VLOOKUP($B16,'Impact of the crisis'!$C$6:$N$300,12,FALSE)</f>
        <v>4.8</v>
      </c>
      <c r="M16" s="163">
        <f>VLOOKUP($B16,'Impact of the crisis'!$C$6:$AB$300,26,FALSE)</f>
        <v>3.2</v>
      </c>
      <c r="N16" s="163">
        <f>VLOOKUP($B16,'Conditions of people affected'!$C$6:$R$300,16,FALSE)</f>
        <v>2.4500000000000002</v>
      </c>
      <c r="O16" s="163">
        <f>VLOOKUP($B16,'Conditions of people affected'!$C$6:$R$300,9,FALSE)</f>
        <v>2.9</v>
      </c>
      <c r="P16" s="163">
        <f>VLOOKUP($B16,'Conditions of people affected'!$C$6:$R$300,15,FALSE)</f>
        <v>2</v>
      </c>
      <c r="Q16" s="163">
        <f t="shared" si="4"/>
        <v>1.9</v>
      </c>
      <c r="R16" s="163">
        <f>VLOOKUP($B16,'Complexity of the crisis'!$C$6:$AN$300,22,FALSE)</f>
        <v>1.7</v>
      </c>
      <c r="S16" s="164">
        <f>VLOOKUP($B16,'Complexity of the crisis'!$C$6:$AN$300,38,FALSE)</f>
        <v>2</v>
      </c>
      <c r="T16" s="159" t="str">
        <f>VLOOKUP(B16,Lists!$C$3:$E$300,3,FALSE)</f>
        <v>Americas</v>
      </c>
      <c r="U16" s="178">
        <f>VLOOKUP(B16,'INFORM Severity - hidden'!$C$5:$V$300,20,FALSE)</f>
        <v>45715</v>
      </c>
    </row>
    <row r="17" spans="1:21" x14ac:dyDescent="0.35">
      <c r="A17" s="155" t="str">
        <f t="array" ref="A17">IFERROR(INDEX(Lists!$B$2:$B$200,SMALL(IF(Lists!$H$2:$H$200="Yes",ROW(Lists!$B$2:$B$200)),ROW(13:13))-1,1),"")</f>
        <v>Multiple crises in Cameroon</v>
      </c>
      <c r="B17" s="156" t="str">
        <f>VLOOKUP(A17,Lists!$B$2:$G$200,2,FALSE)</f>
        <v>CMR001</v>
      </c>
      <c r="C17" s="156" t="str">
        <f>VLOOKUP(B17,'INFORM Severity - hidden'!$C$5:$D$200,2,FALSE)</f>
        <v>Cameroon</v>
      </c>
      <c r="D17" s="156" t="str">
        <f>VLOOKUP(A17,Lists!$B$2:$G$200,3,FALSE)</f>
        <v>CMR</v>
      </c>
      <c r="E17" s="156" t="str">
        <f>VLOOKUP(A17,Lists!$B$2:$G$200,5,FALSE)</f>
        <v>Conflict,Displacement</v>
      </c>
      <c r="F17" s="161">
        <f t="shared" si="0"/>
        <v>3.9</v>
      </c>
      <c r="G17" s="162">
        <f t="shared" si="1"/>
        <v>4</v>
      </c>
      <c r="H17" s="162" t="str">
        <f t="shared" si="2"/>
        <v>High</v>
      </c>
      <c r="I17" s="160" t="str">
        <f>INDEX(Trends!$D$3:$D$404,MATCH(B17,Trends!$C$3:$C$404,0))</f>
        <v>Stable</v>
      </c>
      <c r="J17" s="162" t="str">
        <f>VLOOKUP($B17,Reliability!$A$3:$I$300,9,FALSE)</f>
        <v>High</v>
      </c>
      <c r="K17" s="163">
        <f t="shared" si="3"/>
        <v>4.3</v>
      </c>
      <c r="L17" s="163">
        <f>VLOOKUP($B17,'Impact of the crisis'!$C$6:$N$300,12,FALSE)</f>
        <v>4.9000000000000004</v>
      </c>
      <c r="M17" s="163">
        <f>VLOOKUP($B17,'Impact of the crisis'!$C$6:$AB$300,26,FALSE)</f>
        <v>3.9</v>
      </c>
      <c r="N17" s="163">
        <f>VLOOKUP($B17,'Conditions of people affected'!$C$6:$R$300,16,FALSE)</f>
        <v>3.6</v>
      </c>
      <c r="O17" s="163">
        <f>VLOOKUP($B17,'Conditions of people affected'!$C$6:$R$300,9,FALSE)</f>
        <v>4.2</v>
      </c>
      <c r="P17" s="163">
        <f>VLOOKUP($B17,'Conditions of people affected'!$C$6:$R$300,15,FALSE)</f>
        <v>3</v>
      </c>
      <c r="Q17" s="163">
        <f t="shared" si="4"/>
        <v>4.0999999999999996</v>
      </c>
      <c r="R17" s="163">
        <f>VLOOKUP($B17,'Complexity of the crisis'!$C$6:$AN$300,22,FALSE)</f>
        <v>3.7</v>
      </c>
      <c r="S17" s="164">
        <f>VLOOKUP($B17,'Complexity of the crisis'!$C$6:$AN$300,38,FALSE)</f>
        <v>4.5</v>
      </c>
      <c r="T17" s="159" t="str">
        <f>VLOOKUP(B17,Lists!$C$3:$E$300,3,FALSE)</f>
        <v>Africa</v>
      </c>
      <c r="U17" s="178">
        <f>VLOOKUP(B17,'INFORM Severity - hidden'!$C$5:$V$300,20,FALSE)</f>
        <v>45716</v>
      </c>
    </row>
    <row r="18" spans="1:21" x14ac:dyDescent="0.35">
      <c r="A18" s="155" t="str">
        <f t="array" ref="A18">IFERROR(INDEX(Lists!$B$2:$B$200,SMALL(IF(Lists!$H$2:$H$200="Yes",ROW(Lists!$B$2:$B$200)),ROW(14:14))-1,1),"")</f>
        <v>Complex crisis in DRC</v>
      </c>
      <c r="B18" s="156" t="str">
        <f>VLOOKUP(A18,Lists!$B$2:$G$200,2,FALSE)</f>
        <v>COD001</v>
      </c>
      <c r="C18" s="156" t="str">
        <f>VLOOKUP(B18,'INFORM Severity - hidden'!$C$5:$D$200,2,FALSE)</f>
        <v>DRC</v>
      </c>
      <c r="D18" s="156" t="str">
        <f>VLOOKUP(A18,Lists!$B$2:$G$200,3,FALSE)</f>
        <v>COD</v>
      </c>
      <c r="E18" s="156" t="str">
        <f>VLOOKUP(A18,Lists!$B$2:$G$200,5,FALSE)</f>
        <v>Conflict,Displacement,Socio-political</v>
      </c>
      <c r="F18" s="161">
        <f t="shared" si="0"/>
        <v>4.4000000000000004</v>
      </c>
      <c r="G18" s="162">
        <f t="shared" si="1"/>
        <v>5</v>
      </c>
      <c r="H18" s="162" t="str">
        <f t="shared" si="2"/>
        <v>Very High</v>
      </c>
      <c r="I18" s="160" t="str">
        <f>INDEX(Trends!$D$3:$D$404,MATCH(B18,Trends!$C$3:$C$404,0))</f>
        <v>Stable</v>
      </c>
      <c r="J18" s="162" t="str">
        <f>VLOOKUP($B18,Reliability!$A$3:$I$300,9,FALSE)</f>
        <v>Very High</v>
      </c>
      <c r="K18" s="163">
        <f t="shared" si="3"/>
        <v>4.5</v>
      </c>
      <c r="L18" s="163">
        <f>VLOOKUP($B18,'Impact of the crisis'!$C$6:$N$300,12,FALSE)</f>
        <v>5</v>
      </c>
      <c r="M18" s="163">
        <f>VLOOKUP($B18,'Impact of the crisis'!$C$6:$AB$300,26,FALSE)</f>
        <v>4.0999999999999996</v>
      </c>
      <c r="N18" s="163">
        <f>VLOOKUP($B18,'Conditions of people affected'!$C$6:$R$300,16,FALSE)</f>
        <v>4.5</v>
      </c>
      <c r="O18" s="163">
        <f>VLOOKUP($B18,'Conditions of people affected'!$C$6:$R$300,9,FALSE)</f>
        <v>5</v>
      </c>
      <c r="P18" s="163">
        <f>VLOOKUP($B18,'Conditions of people affected'!$C$6:$R$300,15,FALSE)</f>
        <v>4</v>
      </c>
      <c r="Q18" s="163">
        <f t="shared" si="4"/>
        <v>4.2</v>
      </c>
      <c r="R18" s="163">
        <f>VLOOKUP($B18,'Complexity of the crisis'!$C$6:$AN$300,22,FALSE)</f>
        <v>4.3</v>
      </c>
      <c r="S18" s="164">
        <f>VLOOKUP($B18,'Complexity of the crisis'!$C$6:$AN$300,38,FALSE)</f>
        <v>4</v>
      </c>
      <c r="T18" s="159" t="str">
        <f>VLOOKUP(B18,Lists!$C$3:$E$300,3,FALSE)</f>
        <v>Africa</v>
      </c>
      <c r="U18" s="178">
        <f>VLOOKUP(B18,'INFORM Severity - hidden'!$C$5:$V$300,20,FALSE)</f>
        <v>45716</v>
      </c>
    </row>
    <row r="19" spans="1:21" x14ac:dyDescent="0.35">
      <c r="A19" s="155" t="str">
        <f t="array" ref="A19">IFERROR(INDEX(Lists!$B$2:$B$200,SMALL(IF(Lists!$H$2:$H$200="Yes",ROW(Lists!$B$2:$B$200)),ROW(15:15))-1,1),"")</f>
        <v>Complex crisis in Congo</v>
      </c>
      <c r="B19" s="156" t="str">
        <f>VLOOKUP(A19,Lists!$B$2:$G$200,2,FALSE)</f>
        <v>COG001</v>
      </c>
      <c r="C19" s="156" t="str">
        <f>VLOOKUP(B19,'INFORM Severity - hidden'!$C$5:$D$200,2,FALSE)</f>
        <v>Congo</v>
      </c>
      <c r="D19" s="156" t="str">
        <f>VLOOKUP(A19,Lists!$B$2:$G$200,3,FALSE)</f>
        <v>COG</v>
      </c>
      <c r="E19" s="156" t="str">
        <f>VLOOKUP(A19,Lists!$B$2:$G$200,5,FALSE)</f>
        <v>Conflict,Displacement,Floods</v>
      </c>
      <c r="F19" s="161">
        <f t="shared" si="0"/>
        <v>2.7</v>
      </c>
      <c r="G19" s="162">
        <f t="shared" si="1"/>
        <v>3</v>
      </c>
      <c r="H19" s="162" t="str">
        <f t="shared" si="2"/>
        <v>Medium</v>
      </c>
      <c r="I19" s="160" t="str">
        <f>INDEX(Trends!$D$3:$D$404,MATCH(B19,Trends!$C$3:$C$404,0))</f>
        <v>Stable</v>
      </c>
      <c r="J19" s="162" t="str">
        <f>VLOOKUP($B19,Reliability!$A$3:$I$300,9,FALSE)</f>
        <v>High</v>
      </c>
      <c r="K19" s="163">
        <f t="shared" si="3"/>
        <v>2.9</v>
      </c>
      <c r="L19" s="163">
        <f>VLOOKUP($B19,'Impact of the crisis'!$C$6:$N$300,12,FALSE)</f>
        <v>4.2</v>
      </c>
      <c r="M19" s="163">
        <f>VLOOKUP($B19,'Impact of the crisis'!$C$6:$AB$300,26,FALSE)</f>
        <v>2</v>
      </c>
      <c r="N19" s="163">
        <f>VLOOKUP($B19,'Conditions of people affected'!$C$6:$R$300,16,FALSE)</f>
        <v>2.95</v>
      </c>
      <c r="O19" s="163">
        <f>VLOOKUP($B19,'Conditions of people affected'!$C$6:$R$300,9,FALSE)</f>
        <v>2.9</v>
      </c>
      <c r="P19" s="163">
        <f>VLOOKUP($B19,'Conditions of people affected'!$C$6:$R$300,15,FALSE)</f>
        <v>3</v>
      </c>
      <c r="Q19" s="163">
        <f t="shared" si="4"/>
        <v>2</v>
      </c>
      <c r="R19" s="163">
        <f>VLOOKUP($B19,'Complexity of the crisis'!$C$6:$AN$300,22,FALSE)</f>
        <v>2.5</v>
      </c>
      <c r="S19" s="164">
        <f>VLOOKUP($B19,'Complexity of the crisis'!$C$6:$AN$300,38,FALSE)</f>
        <v>1.5</v>
      </c>
      <c r="T19" s="159" t="str">
        <f>VLOOKUP(B19,Lists!$C$3:$E$300,3,FALSE)</f>
        <v>Africa</v>
      </c>
      <c r="U19" s="178">
        <f>VLOOKUP(B19,'INFORM Severity - hidden'!$C$5:$V$300,20,FALSE)</f>
        <v>45716</v>
      </c>
    </row>
    <row r="20" spans="1:21" x14ac:dyDescent="0.35">
      <c r="A20" s="155" t="str">
        <f t="array" ref="A20">IFERROR(INDEX(Lists!$B$2:$B$200,SMALL(IF(Lists!$H$2:$H$200="Yes",ROW(Lists!$B$2:$B$200)),ROW(16:16))-1,1),"")</f>
        <v>Complex crisis in Colombia</v>
      </c>
      <c r="B20" s="156" t="str">
        <f>VLOOKUP(A20,Lists!$B$2:$G$200,2,FALSE)</f>
        <v>COL001</v>
      </c>
      <c r="C20" s="156" t="str">
        <f>VLOOKUP(B20,'INFORM Severity - hidden'!$C$5:$D$200,2,FALSE)</f>
        <v>Colombia</v>
      </c>
      <c r="D20" s="156" t="str">
        <f>VLOOKUP(A20,Lists!$B$2:$G$200,3,FALSE)</f>
        <v>COL</v>
      </c>
      <c r="E20" s="156" t="str">
        <f>VLOOKUP(A20,Lists!$B$2:$G$200,5,FALSE)</f>
        <v>Conflict,Violence,Floods,Displacement</v>
      </c>
      <c r="F20" s="161">
        <f t="shared" si="0"/>
        <v>3.9</v>
      </c>
      <c r="G20" s="162">
        <f t="shared" si="1"/>
        <v>4</v>
      </c>
      <c r="H20" s="162" t="str">
        <f t="shared" si="2"/>
        <v>High</v>
      </c>
      <c r="I20" s="160" t="str">
        <f>INDEX(Trends!$D$3:$D$404,MATCH(B20,Trends!$C$3:$C$404,0))</f>
        <v>Decreasing</v>
      </c>
      <c r="J20" s="162" t="str">
        <f>VLOOKUP($B20,Reliability!$A$3:$I$300,9,FALSE)</f>
        <v>Very High</v>
      </c>
      <c r="K20" s="163">
        <f t="shared" si="3"/>
        <v>4.4000000000000004</v>
      </c>
      <c r="L20" s="163">
        <f>VLOOKUP($B20,'Impact of the crisis'!$C$6:$N$300,12,FALSE)</f>
        <v>5</v>
      </c>
      <c r="M20" s="163">
        <f>VLOOKUP($B20,'Impact of the crisis'!$C$6:$AB$300,26,FALSE)</f>
        <v>4</v>
      </c>
      <c r="N20" s="163">
        <f>VLOOKUP($B20,'Conditions of people affected'!$C$6:$R$300,16,FALSE)</f>
        <v>3.95</v>
      </c>
      <c r="O20" s="163">
        <f>VLOOKUP($B20,'Conditions of people affected'!$C$6:$R$300,9,FALSE)</f>
        <v>4.9000000000000004</v>
      </c>
      <c r="P20" s="163">
        <f>VLOOKUP($B20,'Conditions of people affected'!$C$6:$R$300,15,FALSE)</f>
        <v>3</v>
      </c>
      <c r="Q20" s="163">
        <f t="shared" si="4"/>
        <v>3.5</v>
      </c>
      <c r="R20" s="163">
        <f>VLOOKUP($B20,'Complexity of the crisis'!$C$6:$AN$300,22,FALSE)</f>
        <v>3</v>
      </c>
      <c r="S20" s="164">
        <f>VLOOKUP($B20,'Complexity of the crisis'!$C$6:$AN$300,38,FALSE)</f>
        <v>4</v>
      </c>
      <c r="T20" s="159" t="str">
        <f>VLOOKUP(B20,Lists!$C$3:$E$300,3,FALSE)</f>
        <v>Americas</v>
      </c>
      <c r="U20" s="178">
        <f>VLOOKUP(B20,'INFORM Severity - hidden'!$C$5:$V$300,20,FALSE)</f>
        <v>45715</v>
      </c>
    </row>
    <row r="21" spans="1:21" x14ac:dyDescent="0.35">
      <c r="A21" s="155" t="str">
        <f t="array" ref="A21">IFERROR(INDEX(Lists!$B$2:$B$200,SMALL(IF(Lists!$H$2:$H$200="Yes",ROW(Lists!$B$2:$B$200)),ROW(17:17))-1,1),"")</f>
        <v>Nicaraguan refugees in Costa Rica</v>
      </c>
      <c r="B21" s="156" t="str">
        <f>VLOOKUP(A21,Lists!$B$2:$G$200,2,FALSE)</f>
        <v>CRI002</v>
      </c>
      <c r="C21" s="156" t="str">
        <f>VLOOKUP(B21,'INFORM Severity - hidden'!$C$5:$D$200,2,FALSE)</f>
        <v>Costa Rica</v>
      </c>
      <c r="D21" s="156" t="str">
        <f>VLOOKUP(A21,Lists!$B$2:$G$200,3,FALSE)</f>
        <v>CRI</v>
      </c>
      <c r="E21" s="156" t="str">
        <f>VLOOKUP(A21,Lists!$B$2:$G$200,5,FALSE)</f>
        <v>Displacement</v>
      </c>
      <c r="F21" s="161">
        <f t="shared" si="0"/>
        <v>2.1</v>
      </c>
      <c r="G21" s="162">
        <f t="shared" si="1"/>
        <v>3</v>
      </c>
      <c r="H21" s="162" t="str">
        <f t="shared" si="2"/>
        <v>Medium</v>
      </c>
      <c r="I21" s="160" t="str">
        <f>INDEX(Trends!$D$3:$D$404,MATCH(B21,Trends!$C$3:$C$404,0))</f>
        <v>Decreasing</v>
      </c>
      <c r="J21" s="162" t="str">
        <f>VLOOKUP($B21,Reliability!$A$3:$I$300,9,FALSE)</f>
        <v>Medium</v>
      </c>
      <c r="K21" s="163">
        <f t="shared" si="3"/>
        <v>2.4</v>
      </c>
      <c r="L21" s="163">
        <f>VLOOKUP($B21,'Impact of the crisis'!$C$6:$N$300,12,FALSE)</f>
        <v>1</v>
      </c>
      <c r="M21" s="163">
        <f>VLOOKUP($B21,'Impact of the crisis'!$C$6:$AB$300,26,FALSE)</f>
        <v>2.9</v>
      </c>
      <c r="N21" s="163">
        <f>VLOOKUP($B21,'Conditions of people affected'!$C$6:$R$300,16,FALSE)</f>
        <v>2.6</v>
      </c>
      <c r="O21" s="163">
        <f>VLOOKUP($B21,'Conditions of people affected'!$C$6:$R$300,9,FALSE)</f>
        <v>2.2000000000000002</v>
      </c>
      <c r="P21" s="163">
        <f>VLOOKUP($B21,'Conditions of people affected'!$C$6:$R$300,15,FALSE)</f>
        <v>3</v>
      </c>
      <c r="Q21" s="163">
        <f t="shared" si="4"/>
        <v>1.2</v>
      </c>
      <c r="R21" s="163">
        <f>VLOOKUP($B21,'Complexity of the crisis'!$C$6:$AN$300,22,FALSE)</f>
        <v>0.9</v>
      </c>
      <c r="S21" s="164">
        <f>VLOOKUP($B21,'Complexity of the crisis'!$C$6:$AN$300,38,FALSE)</f>
        <v>1.5</v>
      </c>
      <c r="T21" s="159" t="str">
        <f>VLOOKUP(B21,Lists!$C$3:$E$300,3,FALSE)</f>
        <v>Americas</v>
      </c>
      <c r="U21" s="178">
        <f>VLOOKUP(B21,'INFORM Severity - hidden'!$C$5:$V$300,20,FALSE)</f>
        <v>45716</v>
      </c>
    </row>
    <row r="22" spans="1:21" x14ac:dyDescent="0.35">
      <c r="A22" s="155" t="str">
        <f t="array" ref="A22">IFERROR(INDEX(Lists!$B$2:$B$200,SMALL(IF(Lists!$H$2:$H$200="Yes",ROW(Lists!$B$2:$B$200)),ROW(18:18))-1,1),"")</f>
        <v>Displacement from Russia-Ukraine conflict in Czechia</v>
      </c>
      <c r="B22" s="156" t="str">
        <f>VLOOKUP(A22,Lists!$B$2:$G$200,2,FALSE)</f>
        <v>CZE002</v>
      </c>
      <c r="C22" s="156" t="str">
        <f>VLOOKUP(B22,'INFORM Severity - hidden'!$C$5:$D$200,2,FALSE)</f>
        <v>Czech Republic</v>
      </c>
      <c r="D22" s="156" t="str">
        <f>VLOOKUP(A22,Lists!$B$2:$G$200,3,FALSE)</f>
        <v>CZE</v>
      </c>
      <c r="E22" s="156" t="str">
        <f>VLOOKUP(A22,Lists!$B$2:$G$200,5,FALSE)</f>
        <v>Displacement</v>
      </c>
      <c r="F22" s="161">
        <f t="shared" si="0"/>
        <v>1.9</v>
      </c>
      <c r="G22" s="162">
        <f t="shared" si="1"/>
        <v>2</v>
      </c>
      <c r="H22" s="162" t="str">
        <f t="shared" si="2"/>
        <v>Low</v>
      </c>
      <c r="I22" s="160" t="str">
        <f>INDEX(Trends!$D$3:$D$404,MATCH(B22,Trends!$C$3:$C$404,0))</f>
        <v>Increasing</v>
      </c>
      <c r="J22" s="162" t="str">
        <f>VLOOKUP($B22,Reliability!$A$3:$I$300,9,FALSE)</f>
        <v>Very High</v>
      </c>
      <c r="K22" s="163">
        <f t="shared" si="3"/>
        <v>2.9</v>
      </c>
      <c r="L22" s="163">
        <f>VLOOKUP($B22,'Impact of the crisis'!$C$6:$N$300,12,FALSE)</f>
        <v>4.2</v>
      </c>
      <c r="M22" s="163">
        <f>VLOOKUP($B22,'Impact of the crisis'!$C$6:$AB$300,26,FALSE)</f>
        <v>2</v>
      </c>
      <c r="N22" s="163">
        <f>VLOOKUP($B22,'Conditions of people affected'!$C$6:$R$300,16,FALSE)</f>
        <v>1.85</v>
      </c>
      <c r="O22" s="163">
        <f>VLOOKUP($B22,'Conditions of people affected'!$C$6:$R$300,9,FALSE)</f>
        <v>2.7</v>
      </c>
      <c r="P22" s="163">
        <f>VLOOKUP($B22,'Conditions of people affected'!$C$6:$R$300,15,FALSE)</f>
        <v>1</v>
      </c>
      <c r="Q22" s="163">
        <f t="shared" si="4"/>
        <v>1.1000000000000001</v>
      </c>
      <c r="R22" s="163">
        <f>VLOOKUP($B22,'Complexity of the crisis'!$C$6:$AN$300,22,FALSE)</f>
        <v>0.6</v>
      </c>
      <c r="S22" s="164">
        <f>VLOOKUP($B22,'Complexity of the crisis'!$C$6:$AN$300,38,FALSE)</f>
        <v>1.5</v>
      </c>
      <c r="T22" s="159" t="str">
        <f>VLOOKUP(B22,Lists!$C$3:$E$300,3,FALSE)</f>
        <v>Europe</v>
      </c>
      <c r="U22" s="178">
        <f>VLOOKUP(B22,'INFORM Severity - hidden'!$C$5:$V$300,20,FALSE)</f>
        <v>45716</v>
      </c>
    </row>
    <row r="23" spans="1:21" x14ac:dyDescent="0.35">
      <c r="A23" s="155" t="str">
        <f t="array" ref="A23">IFERROR(INDEX(Lists!$B$2:$B$200,SMALL(IF(Lists!$H$2:$H$200="Yes",ROW(Lists!$B$2:$B$200)),ROW(19:19))-1,1),"")</f>
        <v>Multiple crises in Djibouti</v>
      </c>
      <c r="B23" s="156" t="str">
        <f>VLOOKUP(A23,Lists!$B$2:$G$200,2,FALSE)</f>
        <v>DJI001</v>
      </c>
      <c r="C23" s="156" t="str">
        <f>VLOOKUP(B23,'INFORM Severity - hidden'!$C$5:$D$200,2,FALSE)</f>
        <v>Djibouti</v>
      </c>
      <c r="D23" s="156" t="str">
        <f>VLOOKUP(A23,Lists!$B$2:$G$200,3,FALSE)</f>
        <v>DJI</v>
      </c>
      <c r="E23" s="156" t="str">
        <f>VLOOKUP(A23,Lists!$B$2:$G$200,5,FALSE)</f>
        <v>Displacement,Drought</v>
      </c>
      <c r="F23" s="161">
        <f t="shared" si="0"/>
        <v>2.8</v>
      </c>
      <c r="G23" s="162">
        <f t="shared" si="1"/>
        <v>3</v>
      </c>
      <c r="H23" s="162" t="str">
        <f t="shared" si="2"/>
        <v>Medium</v>
      </c>
      <c r="I23" s="160" t="str">
        <f>INDEX(Trends!$D$3:$D$404,MATCH(B23,Trends!$C$3:$C$404,0))</f>
        <v>Stable</v>
      </c>
      <c r="J23" s="162" t="str">
        <f>VLOOKUP($B23,Reliability!$A$3:$I$300,9,FALSE)</f>
        <v>High</v>
      </c>
      <c r="K23" s="163">
        <f t="shared" si="3"/>
        <v>2.8</v>
      </c>
      <c r="L23" s="163">
        <f>VLOOKUP($B23,'Impact of the crisis'!$C$6:$N$300,12,FALSE)</f>
        <v>3.2</v>
      </c>
      <c r="M23" s="163">
        <f>VLOOKUP($B23,'Impact of the crisis'!$C$6:$AB$300,26,FALSE)</f>
        <v>2.6</v>
      </c>
      <c r="N23" s="163">
        <f>VLOOKUP($B23,'Conditions of people affected'!$C$6:$R$300,16,FALSE)</f>
        <v>2.75</v>
      </c>
      <c r="O23" s="163">
        <f>VLOOKUP($B23,'Conditions of people affected'!$C$6:$R$300,9,FALSE)</f>
        <v>2.5</v>
      </c>
      <c r="P23" s="163">
        <f>VLOOKUP($B23,'Conditions of people affected'!$C$6:$R$300,15,FALSE)</f>
        <v>3</v>
      </c>
      <c r="Q23" s="163">
        <f t="shared" si="4"/>
        <v>2.8</v>
      </c>
      <c r="R23" s="163">
        <f>VLOOKUP($B23,'Complexity of the crisis'!$C$6:$AN$300,22,FALSE)</f>
        <v>2.5</v>
      </c>
      <c r="S23" s="164">
        <f>VLOOKUP($B23,'Complexity of the crisis'!$C$6:$AN$300,38,FALSE)</f>
        <v>3</v>
      </c>
      <c r="T23" s="159" t="str">
        <f>VLOOKUP(B23,Lists!$C$3:$E$300,3,FALSE)</f>
        <v>Africa</v>
      </c>
      <c r="U23" s="178">
        <f>VLOOKUP(B23,'INFORM Severity - hidden'!$C$5:$V$300,20,FALSE)</f>
        <v>45715</v>
      </c>
    </row>
    <row r="24" spans="1:21" x14ac:dyDescent="0.35">
      <c r="A24" s="155" t="str">
        <f t="array" ref="A24">IFERROR(INDEX(Lists!$B$2:$B$200,SMALL(IF(Lists!$H$2:$H$200="Yes",ROW(Lists!$B$2:$B$200)),ROW(20:20))-1,1),"")</f>
        <v>Venezuela displacement in Dominican Republic</v>
      </c>
      <c r="B24" s="156" t="str">
        <f>VLOOKUP(A24,Lists!$B$2:$G$200,2,FALSE)</f>
        <v>DOM002</v>
      </c>
      <c r="C24" s="156" t="str">
        <f>VLOOKUP(B24,'INFORM Severity - hidden'!$C$5:$D$200,2,FALSE)</f>
        <v>Dominican Republic</v>
      </c>
      <c r="D24" s="156" t="str">
        <f>VLOOKUP(A24,Lists!$B$2:$G$200,3,FALSE)</f>
        <v>DOM</v>
      </c>
      <c r="E24" s="156" t="str">
        <f>VLOOKUP(A24,Lists!$B$2:$G$200,5,FALSE)</f>
        <v>Displacement</v>
      </c>
      <c r="F24" s="161">
        <f t="shared" si="0"/>
        <v>1.8</v>
      </c>
      <c r="G24" s="162">
        <f t="shared" si="1"/>
        <v>2</v>
      </c>
      <c r="H24" s="162" t="str">
        <f t="shared" si="2"/>
        <v>Low</v>
      </c>
      <c r="I24" s="160" t="str">
        <f>INDEX(Trends!$D$3:$D$404,MATCH(B24,Trends!$C$3:$C$404,0))</f>
        <v>Stable</v>
      </c>
      <c r="J24" s="162" t="str">
        <f>VLOOKUP($B24,Reliability!$A$3:$I$300,9,FALSE)</f>
        <v>Medium</v>
      </c>
      <c r="K24" s="163">
        <f t="shared" si="3"/>
        <v>3.2</v>
      </c>
      <c r="L24" s="163">
        <f>VLOOKUP($B24,'Impact of the crisis'!$C$6:$N$300,12,FALSE)</f>
        <v>4.0999999999999996</v>
      </c>
      <c r="M24" s="163">
        <f>VLOOKUP($B24,'Impact of the crisis'!$C$6:$AB$300,26,FALSE)</f>
        <v>2.6</v>
      </c>
      <c r="N24" s="163">
        <f>VLOOKUP($B24,'Conditions of people affected'!$C$6:$R$300,16,FALSE)</f>
        <v>1.25</v>
      </c>
      <c r="O24" s="163">
        <f>VLOOKUP($B24,'Conditions of people affected'!$C$6:$R$300,9,FALSE)</f>
        <v>1.5</v>
      </c>
      <c r="P24" s="163">
        <f>VLOOKUP($B24,'Conditions of people affected'!$C$6:$R$300,15,FALSE)</f>
        <v>1</v>
      </c>
      <c r="Q24" s="163">
        <f t="shared" si="4"/>
        <v>1.2</v>
      </c>
      <c r="R24" s="163">
        <f>VLOOKUP($B24,'Complexity of the crisis'!$C$6:$AN$300,22,FALSE)</f>
        <v>1.3</v>
      </c>
      <c r="S24" s="164">
        <f>VLOOKUP($B24,'Complexity of the crisis'!$C$6:$AN$300,38,FALSE)</f>
        <v>1</v>
      </c>
      <c r="T24" s="159" t="str">
        <f>VLOOKUP(B24,Lists!$C$3:$E$300,3,FALSE)</f>
        <v>Americas</v>
      </c>
      <c r="U24" s="178">
        <f>VLOOKUP(B24,'INFORM Severity - hidden'!$C$5:$V$300,20,FALSE)</f>
        <v>45659</v>
      </c>
    </row>
    <row r="25" spans="1:21" x14ac:dyDescent="0.35">
      <c r="A25" s="155" t="str">
        <f t="array" ref="A25">IFERROR(INDEX(Lists!$B$2:$B$200,SMALL(IF(Lists!$H$2:$H$200="Yes",ROW(Lists!$B$2:$B$200)),ROW(21:21))-1,1),"")</f>
        <v>Multiple crises in Algeria</v>
      </c>
      <c r="B25" s="156" t="str">
        <f>VLOOKUP(A25,Lists!$B$2:$G$200,2,FALSE)</f>
        <v>DZA004</v>
      </c>
      <c r="C25" s="156" t="str">
        <f>VLOOKUP(B25,'INFORM Severity - hidden'!$C$5:$D$200,2,FALSE)</f>
        <v>Algeria</v>
      </c>
      <c r="D25" s="156" t="str">
        <f>VLOOKUP(A25,Lists!$B$2:$G$200,3,FALSE)</f>
        <v>DZA</v>
      </c>
      <c r="E25" s="156" t="str">
        <f>VLOOKUP(A25,Lists!$B$2:$G$200,5,FALSE)</f>
        <v>Displacement</v>
      </c>
      <c r="F25" s="161">
        <f t="shared" si="0"/>
        <v>2.8</v>
      </c>
      <c r="G25" s="162">
        <f t="shared" si="1"/>
        <v>3</v>
      </c>
      <c r="H25" s="162" t="str">
        <f t="shared" si="2"/>
        <v>Medium</v>
      </c>
      <c r="I25" s="160" t="str">
        <f>INDEX(Trends!$D$3:$D$404,MATCH(B25,Trends!$C$3:$C$404,0))</f>
        <v>Increasing</v>
      </c>
      <c r="J25" s="162" t="str">
        <f>VLOOKUP($B25,Reliability!$A$3:$I$300,9,FALSE)</f>
        <v>High</v>
      </c>
      <c r="K25" s="163">
        <f t="shared" si="3"/>
        <v>4</v>
      </c>
      <c r="L25" s="163">
        <f>VLOOKUP($B25,'Impact of the crisis'!$C$6:$N$300,12,FALSE)</f>
        <v>5</v>
      </c>
      <c r="M25" s="163">
        <f>VLOOKUP($B25,'Impact of the crisis'!$C$6:$AB$300,26,FALSE)</f>
        <v>3.3</v>
      </c>
      <c r="N25" s="163">
        <f>VLOOKUP($B25,'Conditions of people affected'!$C$6:$R$300,16,FALSE)</f>
        <v>1.85</v>
      </c>
      <c r="O25" s="163">
        <f>VLOOKUP($B25,'Conditions of people affected'!$C$6:$R$300,9,FALSE)</f>
        <v>2.7</v>
      </c>
      <c r="P25" s="163">
        <f>VLOOKUP($B25,'Conditions of people affected'!$C$6:$R$300,15,FALSE)</f>
        <v>1</v>
      </c>
      <c r="Q25" s="163">
        <f t="shared" si="4"/>
        <v>3</v>
      </c>
      <c r="R25" s="163">
        <f>VLOOKUP($B25,'Complexity of the crisis'!$C$6:$AN$300,22,FALSE)</f>
        <v>2.9</v>
      </c>
      <c r="S25" s="164">
        <f>VLOOKUP($B25,'Complexity of the crisis'!$C$6:$AN$300,38,FALSE)</f>
        <v>3</v>
      </c>
      <c r="T25" s="159" t="str">
        <f>VLOOKUP(B25,Lists!$C$3:$E$300,3,FALSE)</f>
        <v>Africa</v>
      </c>
      <c r="U25" s="178">
        <f>VLOOKUP(B25,'INFORM Severity - hidden'!$C$5:$V$300,20,FALSE)</f>
        <v>45704</v>
      </c>
    </row>
    <row r="26" spans="1:21" x14ac:dyDescent="0.35">
      <c r="A26" s="155" t="str">
        <f t="array" ref="A26">IFERROR(INDEX(Lists!$B$2:$B$200,SMALL(IF(Lists!$H$2:$H$200="Yes",ROW(Lists!$B$2:$B$200)),ROW(22:22))-1,1),"")</f>
        <v>Multiple crises in Ecuador</v>
      </c>
      <c r="B26" s="156" t="str">
        <f>VLOOKUP(A26,Lists!$B$2:$G$200,2,FALSE)</f>
        <v>ECU001</v>
      </c>
      <c r="C26" s="156" t="str">
        <f>VLOOKUP(B26,'INFORM Severity - hidden'!$C$5:$D$200,2,FALSE)</f>
        <v>Ecuador</v>
      </c>
      <c r="D26" s="156" t="str">
        <f>VLOOKUP(A26,Lists!$B$2:$G$200,3,FALSE)</f>
        <v>ECU</v>
      </c>
      <c r="E26" s="156" t="str">
        <f>VLOOKUP(A26,Lists!$B$2:$G$200,5,FALSE)</f>
        <v>Violence,Displacement</v>
      </c>
      <c r="F26" s="161">
        <f t="shared" si="0"/>
        <v>3.5</v>
      </c>
      <c r="G26" s="162">
        <f t="shared" si="1"/>
        <v>4</v>
      </c>
      <c r="H26" s="162" t="str">
        <f t="shared" si="2"/>
        <v>High</v>
      </c>
      <c r="I26" s="160" t="str">
        <f>INDEX(Trends!$D$3:$D$404,MATCH(B26,Trends!$C$3:$C$404,0))</f>
        <v>-</v>
      </c>
      <c r="J26" s="162" t="str">
        <f>VLOOKUP($B26,Reliability!$A$3:$I$300,9,FALSE)</f>
        <v>High</v>
      </c>
      <c r="K26" s="163">
        <f t="shared" si="3"/>
        <v>4.0999999999999996</v>
      </c>
      <c r="L26" s="163">
        <f>VLOOKUP($B26,'Impact of the crisis'!$C$6:$N$300,12,FALSE)</f>
        <v>4.5999999999999996</v>
      </c>
      <c r="M26" s="163">
        <f>VLOOKUP($B26,'Impact of the crisis'!$C$6:$AB$300,26,FALSE)</f>
        <v>3.8</v>
      </c>
      <c r="N26" s="163">
        <f>VLOOKUP($B26,'Conditions of people affected'!$C$6:$R$300,16,FALSE)</f>
        <v>3.6</v>
      </c>
      <c r="O26" s="163">
        <f>VLOOKUP($B26,'Conditions of people affected'!$C$6:$R$300,9,FALSE)</f>
        <v>4.2</v>
      </c>
      <c r="P26" s="163">
        <f>VLOOKUP($B26,'Conditions of people affected'!$C$6:$R$300,15,FALSE)</f>
        <v>3</v>
      </c>
      <c r="Q26" s="163">
        <f t="shared" si="4"/>
        <v>3</v>
      </c>
      <c r="R26" s="163">
        <f>VLOOKUP($B26,'Complexity of the crisis'!$C$6:$AN$300,22,FALSE)</f>
        <v>2.4</v>
      </c>
      <c r="S26" s="164">
        <f>VLOOKUP($B26,'Complexity of the crisis'!$C$6:$AN$300,38,FALSE)</f>
        <v>3.5</v>
      </c>
      <c r="T26" s="159" t="str">
        <f>VLOOKUP(B26,Lists!$C$3:$E$300,3,FALSE)</f>
        <v>Americas</v>
      </c>
      <c r="U26" s="178">
        <f>VLOOKUP(B26,'INFORM Severity - hidden'!$C$5:$V$300,20,FALSE)</f>
        <v>45699</v>
      </c>
    </row>
    <row r="27" spans="1:21" x14ac:dyDescent="0.35">
      <c r="A27" s="155" t="str">
        <f t="array" ref="A27">IFERROR(INDEX(Lists!$B$2:$B$200,SMALL(IF(Lists!$H$2:$H$200="Yes",ROW(Lists!$B$2:$B$200)),ROW(23:23))-1,1),"")</f>
        <v>Refugees in Egypt</v>
      </c>
      <c r="B27" s="156" t="str">
        <f>VLOOKUP(A27,Lists!$B$2:$G$200,2,FALSE)</f>
        <v>EGY004</v>
      </c>
      <c r="C27" s="156" t="str">
        <f>VLOOKUP(B27,'INFORM Severity - hidden'!$C$5:$D$200,2,FALSE)</f>
        <v>Egypt</v>
      </c>
      <c r="D27" s="156" t="str">
        <f>VLOOKUP(A27,Lists!$B$2:$G$200,3,FALSE)</f>
        <v>EGY</v>
      </c>
      <c r="E27" s="156" t="str">
        <f>VLOOKUP(A27,Lists!$B$2:$G$200,5,FALSE)</f>
        <v>Displacement,Conflict</v>
      </c>
      <c r="F27" s="161">
        <f t="shared" si="0"/>
        <v>2.2000000000000002</v>
      </c>
      <c r="G27" s="162">
        <f t="shared" si="1"/>
        <v>3</v>
      </c>
      <c r="H27" s="162" t="str">
        <f t="shared" si="2"/>
        <v>Medium</v>
      </c>
      <c r="I27" s="160" t="str">
        <f>INDEX(Trends!$D$3:$D$404,MATCH(B27,Trends!$C$3:$C$404,0))</f>
        <v>Stable</v>
      </c>
      <c r="J27" s="162" t="str">
        <f>VLOOKUP($B27,Reliability!$A$3:$I$300,9,FALSE)</f>
        <v>Very High</v>
      </c>
      <c r="K27" s="163">
        <f t="shared" si="3"/>
        <v>2.2000000000000002</v>
      </c>
      <c r="L27" s="163">
        <f>VLOOKUP($B27,'Impact of the crisis'!$C$6:$N$300,12,FALSE)</f>
        <v>2</v>
      </c>
      <c r="M27" s="163">
        <f>VLOOKUP($B27,'Impact of the crisis'!$C$6:$AB$300,26,FALSE)</f>
        <v>2.2999999999999998</v>
      </c>
      <c r="N27" s="163">
        <f>VLOOKUP($B27,'Conditions of people affected'!$C$6:$R$300,16,FALSE)</f>
        <v>2.15</v>
      </c>
      <c r="O27" s="163">
        <f>VLOOKUP($B27,'Conditions of people affected'!$C$6:$R$300,9,FALSE)</f>
        <v>3.3</v>
      </c>
      <c r="P27" s="163">
        <f>VLOOKUP($B27,'Conditions of people affected'!$C$6:$R$300,15,FALSE)</f>
        <v>1</v>
      </c>
      <c r="Q27" s="163">
        <f t="shared" si="4"/>
        <v>2.2000000000000002</v>
      </c>
      <c r="R27" s="163">
        <f>VLOOKUP($B27,'Complexity of the crisis'!$C$6:$AN$300,22,FALSE)</f>
        <v>2.2999999999999998</v>
      </c>
      <c r="S27" s="164">
        <f>VLOOKUP($B27,'Complexity of the crisis'!$C$6:$AN$300,38,FALSE)</f>
        <v>2</v>
      </c>
      <c r="T27" s="159" t="str">
        <f>VLOOKUP(B27,Lists!$C$3:$E$300,3,FALSE)</f>
        <v>Africa</v>
      </c>
      <c r="U27" s="178">
        <f>VLOOKUP(B27,'INFORM Severity - hidden'!$C$5:$V$300,20,FALSE)</f>
        <v>45704</v>
      </c>
    </row>
    <row r="28" spans="1:21" x14ac:dyDescent="0.35">
      <c r="A28" s="155" t="str">
        <f t="array" ref="A28">IFERROR(INDEX(Lists!$B$2:$B$200,SMALL(IF(Lists!$H$2:$H$200="Yes",ROW(Lists!$B$2:$B$200)),ROW(24:24))-1,1),"")</f>
        <v>Complex crisis in Eritrea</v>
      </c>
      <c r="B28" s="156" t="str">
        <f>VLOOKUP(A28,Lists!$B$2:$G$200,2,FALSE)</f>
        <v>ERI001</v>
      </c>
      <c r="C28" s="156" t="str">
        <f>VLOOKUP(B28,'INFORM Severity - hidden'!$C$5:$D$200,2,FALSE)</f>
        <v>Eritrea</v>
      </c>
      <c r="D28" s="156" t="str">
        <f>VLOOKUP(A28,Lists!$B$2:$G$200,3,FALSE)</f>
        <v>ERI</v>
      </c>
      <c r="E28" s="156" t="str">
        <f>VLOOKUP(A28,Lists!$B$2:$G$200,5,FALSE)</f>
        <v>Socio-political,Displacement</v>
      </c>
      <c r="F28" s="161">
        <f t="shared" si="0"/>
        <v>3</v>
      </c>
      <c r="G28" s="162">
        <f t="shared" si="1"/>
        <v>3</v>
      </c>
      <c r="H28" s="162" t="str">
        <f t="shared" si="2"/>
        <v>Medium</v>
      </c>
      <c r="I28" s="160" t="str">
        <f>INDEX(Trends!$D$3:$D$404,MATCH(B28,Trends!$C$3:$C$404,0))</f>
        <v>Decreasing</v>
      </c>
      <c r="J28" s="162" t="str">
        <f>VLOOKUP($B28,Reliability!$A$3:$I$300,9,FALSE)</f>
        <v>High</v>
      </c>
      <c r="K28" s="163">
        <f t="shared" si="3"/>
        <v>3.1</v>
      </c>
      <c r="L28" s="163">
        <f>VLOOKUP($B28,'Impact of the crisis'!$C$6:$N$300,12,FALSE)</f>
        <v>3.9</v>
      </c>
      <c r="M28" s="163">
        <f>VLOOKUP($B28,'Impact of the crisis'!$C$6:$AB$300,26,FALSE)</f>
        <v>2.6</v>
      </c>
      <c r="N28" s="163">
        <f>VLOOKUP($B28,'Conditions of people affected'!$C$6:$R$300,16,FALSE)</f>
        <v>3.2</v>
      </c>
      <c r="O28" s="163">
        <f>VLOOKUP($B28,'Conditions of people affected'!$C$6:$R$300,9,FALSE)</f>
        <v>3.4</v>
      </c>
      <c r="P28" s="163">
        <f>VLOOKUP($B28,'Conditions of people affected'!$C$6:$R$300,15,FALSE)</f>
        <v>3</v>
      </c>
      <c r="Q28" s="163">
        <f t="shared" si="4"/>
        <v>2.6</v>
      </c>
      <c r="R28" s="163">
        <f>VLOOKUP($B28,'Complexity of the crisis'!$C$6:$AN$300,22,FALSE)</f>
        <v>3.1</v>
      </c>
      <c r="S28" s="164">
        <f>VLOOKUP($B28,'Complexity of the crisis'!$C$6:$AN$300,38,FALSE)</f>
        <v>2</v>
      </c>
      <c r="T28" s="159" t="str">
        <f>VLOOKUP(B28,Lists!$C$3:$E$300,3,FALSE)</f>
        <v>Africa</v>
      </c>
      <c r="U28" s="178">
        <f>VLOOKUP(B28,'INFORM Severity - hidden'!$C$5:$V$300,20,FALSE)</f>
        <v>45713</v>
      </c>
    </row>
    <row r="29" spans="1:21" x14ac:dyDescent="0.35">
      <c r="A29" s="155" t="str">
        <f t="array" ref="A29">IFERROR(INDEX(Lists!$B$2:$B$200,SMALL(IF(Lists!$H$2:$H$200="Yes",ROW(Lists!$B$2:$B$200)),ROW(25:25))-1,1),"")</f>
        <v>Mixed migration flows in Spain</v>
      </c>
      <c r="B29" s="156" t="str">
        <f>VLOOKUP(A29,Lists!$B$2:$G$200,2,FALSE)</f>
        <v>ESP002</v>
      </c>
      <c r="C29" s="156" t="str">
        <f>VLOOKUP(B29,'INFORM Severity - hidden'!$C$5:$D$200,2,FALSE)</f>
        <v>Spain</v>
      </c>
      <c r="D29" s="156" t="str">
        <f>VLOOKUP(A29,Lists!$B$2:$G$200,3,FALSE)</f>
        <v>ESP</v>
      </c>
      <c r="E29" s="156" t="str">
        <f>VLOOKUP(A29,Lists!$B$2:$G$200,5,FALSE)</f>
        <v>Displacement</v>
      </c>
      <c r="F29" s="161">
        <f t="shared" si="0"/>
        <v>1.6</v>
      </c>
      <c r="G29" s="162">
        <f t="shared" si="1"/>
        <v>2</v>
      </c>
      <c r="H29" s="162" t="str">
        <f t="shared" si="2"/>
        <v>Low</v>
      </c>
      <c r="I29" s="160" t="str">
        <f>INDEX(Trends!$D$3:$D$404,MATCH(B29,Trends!$C$3:$C$404,0))</f>
        <v>Decreasing</v>
      </c>
      <c r="J29" s="162" t="str">
        <f>VLOOKUP($B29,Reliability!$A$3:$I$300,9,FALSE)</f>
        <v>Very High</v>
      </c>
      <c r="K29" s="163">
        <f t="shared" si="3"/>
        <v>2.5</v>
      </c>
      <c r="L29" s="163">
        <f>VLOOKUP($B29,'Impact of the crisis'!$C$6:$N$300,12,FALSE)</f>
        <v>2.2999999999999998</v>
      </c>
      <c r="M29" s="163">
        <f>VLOOKUP($B29,'Impact of the crisis'!$C$6:$AB$300,26,FALSE)</f>
        <v>2.6</v>
      </c>
      <c r="N29" s="163">
        <f>VLOOKUP($B29,'Conditions of people affected'!$C$6:$R$300,16,FALSE)</f>
        <v>1.2</v>
      </c>
      <c r="O29" s="163">
        <f>VLOOKUP($B29,'Conditions of people affected'!$C$6:$R$300,9,FALSE)</f>
        <v>1.4</v>
      </c>
      <c r="P29" s="163">
        <f>VLOOKUP($B29,'Conditions of people affected'!$C$6:$R$300,15,FALSE)</f>
        <v>1</v>
      </c>
      <c r="Q29" s="163">
        <f t="shared" si="4"/>
        <v>1.4</v>
      </c>
      <c r="R29" s="163">
        <f>VLOOKUP($B29,'Complexity of the crisis'!$C$6:$AN$300,22,FALSE)</f>
        <v>1.7</v>
      </c>
      <c r="S29" s="164">
        <f>VLOOKUP($B29,'Complexity of the crisis'!$C$6:$AN$300,38,FALSE)</f>
        <v>1</v>
      </c>
      <c r="T29" s="159" t="str">
        <f>VLOOKUP(B29,Lists!$C$3:$E$300,3,FALSE)</f>
        <v>Europe</v>
      </c>
      <c r="U29" s="178">
        <f>VLOOKUP(B29,'INFORM Severity - hidden'!$C$5:$V$300,20,FALSE)</f>
        <v>45705</v>
      </c>
    </row>
    <row r="30" spans="1:21" x14ac:dyDescent="0.35">
      <c r="A30" s="155" t="str">
        <f t="array" ref="A30">IFERROR(INDEX(Lists!$B$2:$B$200,SMALL(IF(Lists!$H$2:$H$200="Yes",ROW(Lists!$B$2:$B$200)),ROW(26:26))-1,1),"")</f>
        <v>Displacement from Russia-Ukraine conflict in Estonia</v>
      </c>
      <c r="B30" s="156" t="str">
        <f>VLOOKUP(A30,Lists!$B$2:$G$200,2,FALSE)</f>
        <v>EST002</v>
      </c>
      <c r="C30" s="156" t="str">
        <f>VLOOKUP(B30,'INFORM Severity - hidden'!$C$5:$D$200,2,FALSE)</f>
        <v>Estonia</v>
      </c>
      <c r="D30" s="156" t="str">
        <f>VLOOKUP(A30,Lists!$B$2:$G$200,3,FALSE)</f>
        <v>EST</v>
      </c>
      <c r="E30" s="156" t="str">
        <f>VLOOKUP(A30,Lists!$B$2:$G$200,5,FALSE)</f>
        <v>Displacement</v>
      </c>
      <c r="F30" s="161">
        <f t="shared" si="0"/>
        <v>1.2</v>
      </c>
      <c r="G30" s="162">
        <f t="shared" si="1"/>
        <v>2</v>
      </c>
      <c r="H30" s="162" t="str">
        <f t="shared" si="2"/>
        <v>Low</v>
      </c>
      <c r="I30" s="160" t="str">
        <f>INDEX(Trends!$D$3:$D$404,MATCH(B30,Trends!$C$3:$C$404,0))</f>
        <v>Stable</v>
      </c>
      <c r="J30" s="162" t="str">
        <f>VLOOKUP($B30,Reliability!$A$3:$I$300,9,FALSE)</f>
        <v>Very High</v>
      </c>
      <c r="K30" s="163">
        <f t="shared" si="3"/>
        <v>2.1</v>
      </c>
      <c r="L30" s="163">
        <f>VLOOKUP($B30,'Impact of the crisis'!$C$6:$N$300,12,FALSE)</f>
        <v>3.4</v>
      </c>
      <c r="M30" s="163">
        <f>VLOOKUP($B30,'Impact of the crisis'!$C$6:$AB$300,26,FALSE)</f>
        <v>1.3</v>
      </c>
      <c r="N30" s="163">
        <f>VLOOKUP($B30,'Conditions of people affected'!$C$6:$R$300,16,FALSE)</f>
        <v>1</v>
      </c>
      <c r="O30" s="163">
        <f>VLOOKUP($B30,'Conditions of people affected'!$C$6:$R$300,9,FALSE)</f>
        <v>1</v>
      </c>
      <c r="P30" s="163">
        <f>VLOOKUP($B30,'Conditions of people affected'!$C$6:$R$300,15,FALSE)</f>
        <v>1</v>
      </c>
      <c r="Q30" s="163">
        <f t="shared" si="4"/>
        <v>0.8</v>
      </c>
      <c r="R30" s="163">
        <f>VLOOKUP($B30,'Complexity of the crisis'!$C$6:$AN$300,22,FALSE)</f>
        <v>0.6</v>
      </c>
      <c r="S30" s="164">
        <f>VLOOKUP($B30,'Complexity of the crisis'!$C$6:$AN$300,38,FALSE)</f>
        <v>1</v>
      </c>
      <c r="T30" s="159" t="str">
        <f>VLOOKUP(B30,Lists!$C$3:$E$300,3,FALSE)</f>
        <v>Europe</v>
      </c>
      <c r="U30" s="178">
        <f>VLOOKUP(B30,'INFORM Severity - hidden'!$C$5:$V$300,20,FALSE)</f>
        <v>45716</v>
      </c>
    </row>
    <row r="31" spans="1:21" x14ac:dyDescent="0.35">
      <c r="A31" s="155" t="str">
        <f t="array" ref="A31">IFERROR(INDEX(Lists!$B$2:$B$200,SMALL(IF(Lists!$H$2:$H$200="Yes",ROW(Lists!$B$2:$B$200)),ROW(27:27))-1,1),"")</f>
        <v>Complex crisis in Ethiopia</v>
      </c>
      <c r="B31" s="156" t="str">
        <f>VLOOKUP(A31,Lists!$B$2:$G$200,2,FALSE)</f>
        <v>ETH001</v>
      </c>
      <c r="C31" s="156" t="str">
        <f>VLOOKUP(B31,'INFORM Severity - hidden'!$C$5:$D$200,2,FALSE)</f>
        <v>Ethiopia</v>
      </c>
      <c r="D31" s="156" t="str">
        <f>VLOOKUP(A31,Lists!$B$2:$G$200,3,FALSE)</f>
        <v>ETH</v>
      </c>
      <c r="E31" s="156" t="str">
        <f>VLOOKUP(A31,Lists!$B$2:$G$200,5,FALSE)</f>
        <v>Displacement,Floods,Conflict,Drought</v>
      </c>
      <c r="F31" s="161">
        <f t="shared" si="0"/>
        <v>4.3</v>
      </c>
      <c r="G31" s="162">
        <f t="shared" si="1"/>
        <v>5</v>
      </c>
      <c r="H31" s="162" t="str">
        <f t="shared" si="2"/>
        <v>Very High</v>
      </c>
      <c r="I31" s="160" t="str">
        <f>INDEX(Trends!$D$3:$D$404,MATCH(B31,Trends!$C$3:$C$404,0))</f>
        <v>Stable</v>
      </c>
      <c r="J31" s="162" t="str">
        <f>VLOOKUP($B31,Reliability!$A$3:$I$300,9,FALSE)</f>
        <v>Very High</v>
      </c>
      <c r="K31" s="163">
        <f t="shared" si="3"/>
        <v>4.5999999999999996</v>
      </c>
      <c r="L31" s="163">
        <f>VLOOKUP($B31,'Impact of the crisis'!$C$6:$N$300,12,FALSE)</f>
        <v>5</v>
      </c>
      <c r="M31" s="163">
        <f>VLOOKUP($B31,'Impact of the crisis'!$C$6:$AB$300,26,FALSE)</f>
        <v>4.4000000000000004</v>
      </c>
      <c r="N31" s="163">
        <f>VLOOKUP($B31,'Conditions of people affected'!$C$6:$R$300,16,FALSE)</f>
        <v>4.5</v>
      </c>
      <c r="O31" s="163">
        <f>VLOOKUP($B31,'Conditions of people affected'!$C$6:$R$300,9,FALSE)</f>
        <v>5</v>
      </c>
      <c r="P31" s="163">
        <f>VLOOKUP($B31,'Conditions of people affected'!$C$6:$R$300,15,FALSE)</f>
        <v>4</v>
      </c>
      <c r="Q31" s="163">
        <f t="shared" si="4"/>
        <v>3.8</v>
      </c>
      <c r="R31" s="163">
        <f>VLOOKUP($B31,'Complexity of the crisis'!$C$6:$AN$300,22,FALSE)</f>
        <v>3.6</v>
      </c>
      <c r="S31" s="164">
        <f>VLOOKUP($B31,'Complexity of the crisis'!$C$6:$AN$300,38,FALSE)</f>
        <v>4</v>
      </c>
      <c r="T31" s="159" t="str">
        <f>VLOOKUP(B31,Lists!$C$3:$E$300,3,FALSE)</f>
        <v>Africa</v>
      </c>
      <c r="U31" s="178">
        <f>VLOOKUP(B31,'INFORM Severity - hidden'!$C$5:$V$300,20,FALSE)</f>
        <v>45715</v>
      </c>
    </row>
    <row r="32" spans="1:21" x14ac:dyDescent="0.35">
      <c r="A32" s="155" t="str">
        <f t="array" ref="A32">IFERROR(INDEX(Lists!$B$2:$B$200,SMALL(IF(Lists!$H$2:$H$200="Yes",ROW(Lists!$B$2:$B$200)),ROW(28:28))-1,1),"")</f>
        <v>Mixed migration flows in Greece</v>
      </c>
      <c r="B32" s="156" t="str">
        <f>VLOOKUP(A32,Lists!$B$2:$G$200,2,FALSE)</f>
        <v>GRC002</v>
      </c>
      <c r="C32" s="156" t="str">
        <f>VLOOKUP(B32,'INFORM Severity - hidden'!$C$5:$D$200,2,FALSE)</f>
        <v>Greece</v>
      </c>
      <c r="D32" s="156" t="str">
        <f>VLOOKUP(A32,Lists!$B$2:$G$200,3,FALSE)</f>
        <v>GRC</v>
      </c>
      <c r="E32" s="156" t="str">
        <f>VLOOKUP(A32,Lists!$B$2:$G$200,5,FALSE)</f>
        <v>Displacement</v>
      </c>
      <c r="F32" s="161">
        <f t="shared" si="0"/>
        <v>2.2999999999999998</v>
      </c>
      <c r="G32" s="162">
        <f t="shared" si="1"/>
        <v>3</v>
      </c>
      <c r="H32" s="162" t="str">
        <f t="shared" si="2"/>
        <v>Medium</v>
      </c>
      <c r="I32" s="160" t="str">
        <f>INDEX(Trends!$D$3:$D$404,MATCH(B32,Trends!$C$3:$C$404,0))</f>
        <v>Increasing</v>
      </c>
      <c r="J32" s="162" t="str">
        <f>VLOOKUP($B32,Reliability!$A$3:$I$300,9,FALSE)</f>
        <v>High</v>
      </c>
      <c r="K32" s="163">
        <f t="shared" si="3"/>
        <v>2.2999999999999998</v>
      </c>
      <c r="L32" s="163">
        <f>VLOOKUP($B32,'Impact of the crisis'!$C$6:$N$300,12,FALSE)</f>
        <v>0.6</v>
      </c>
      <c r="M32" s="163">
        <f>VLOOKUP($B32,'Impact of the crisis'!$C$6:$AB$300,26,FALSE)</f>
        <v>3</v>
      </c>
      <c r="N32" s="163">
        <f>VLOOKUP($B32,'Conditions of people affected'!$C$6:$R$300,16,FALSE)</f>
        <v>2.65</v>
      </c>
      <c r="O32" s="163">
        <f>VLOOKUP($B32,'Conditions of people affected'!$C$6:$R$300,9,FALSE)</f>
        <v>2.2999999999999998</v>
      </c>
      <c r="P32" s="163">
        <f>VLOOKUP($B32,'Conditions of people affected'!$C$6:$R$300,15,FALSE)</f>
        <v>3</v>
      </c>
      <c r="Q32" s="163">
        <f t="shared" si="4"/>
        <v>1.7</v>
      </c>
      <c r="R32" s="163">
        <f>VLOOKUP($B32,'Complexity of the crisis'!$C$6:$AN$300,22,FALSE)</f>
        <v>1.9</v>
      </c>
      <c r="S32" s="164">
        <f>VLOOKUP($B32,'Complexity of the crisis'!$C$6:$AN$300,38,FALSE)</f>
        <v>1.5</v>
      </c>
      <c r="T32" s="159" t="str">
        <f>VLOOKUP(B32,Lists!$C$3:$E$300,3,FALSE)</f>
        <v>Europe</v>
      </c>
      <c r="U32" s="178">
        <f>VLOOKUP(B32,'INFORM Severity - hidden'!$C$5:$V$300,20,FALSE)</f>
        <v>45704</v>
      </c>
    </row>
    <row r="33" spans="1:21" x14ac:dyDescent="0.35">
      <c r="A33" s="155" t="str">
        <f t="array" ref="A33">IFERROR(INDEX(Lists!$B$2:$B$200,SMALL(IF(Lists!$H$2:$H$200="Yes",ROW(Lists!$B$2:$B$200)),ROW(29:29))-1,1),"")</f>
        <v>Complex crisis in Guatemala</v>
      </c>
      <c r="B33" s="156" t="str">
        <f>VLOOKUP(A33,Lists!$B$2:$G$200,2,FALSE)</f>
        <v>GTM001</v>
      </c>
      <c r="C33" s="156" t="str">
        <f>VLOOKUP(B33,'INFORM Severity - hidden'!$C$5:$D$200,2,FALSE)</f>
        <v>Guatemala</v>
      </c>
      <c r="D33" s="156" t="str">
        <f>VLOOKUP(A33,Lists!$B$2:$G$200,3,FALSE)</f>
        <v>GTM</v>
      </c>
      <c r="E33" s="156" t="str">
        <f>VLOOKUP(A33,Lists!$B$2:$G$200,5,FALSE)</f>
        <v>Violence,Socio-political,Other seasonal event</v>
      </c>
      <c r="F33" s="161">
        <f t="shared" si="0"/>
        <v>3.4</v>
      </c>
      <c r="G33" s="162">
        <f t="shared" si="1"/>
        <v>4</v>
      </c>
      <c r="H33" s="162" t="str">
        <f t="shared" si="2"/>
        <v>High</v>
      </c>
      <c r="I33" s="160" t="str">
        <f>INDEX(Trends!$D$3:$D$404,MATCH(B33,Trends!$C$3:$C$404,0))</f>
        <v>Stable</v>
      </c>
      <c r="J33" s="162" t="str">
        <f>VLOOKUP($B33,Reliability!$A$3:$I$300,9,FALSE)</f>
        <v>Very High</v>
      </c>
      <c r="K33" s="163">
        <f t="shared" si="3"/>
        <v>3.4</v>
      </c>
      <c r="L33" s="163">
        <f>VLOOKUP($B33,'Impact of the crisis'!$C$6:$N$300,12,FALSE)</f>
        <v>4.4000000000000004</v>
      </c>
      <c r="M33" s="163">
        <f>VLOOKUP($B33,'Impact of the crisis'!$C$6:$AB$300,26,FALSE)</f>
        <v>2.8</v>
      </c>
      <c r="N33" s="163">
        <f>VLOOKUP($B33,'Conditions of people affected'!$C$6:$R$300,16,FALSE)</f>
        <v>3.45</v>
      </c>
      <c r="O33" s="163">
        <f>VLOOKUP($B33,'Conditions of people affected'!$C$6:$R$300,9,FALSE)</f>
        <v>3.9</v>
      </c>
      <c r="P33" s="163">
        <f>VLOOKUP($B33,'Conditions of people affected'!$C$6:$R$300,15,FALSE)</f>
        <v>3</v>
      </c>
      <c r="Q33" s="163">
        <f t="shared" si="4"/>
        <v>3.3</v>
      </c>
      <c r="R33" s="163">
        <f>VLOOKUP($B33,'Complexity of the crisis'!$C$6:$AN$300,22,FALSE)</f>
        <v>3.1</v>
      </c>
      <c r="S33" s="164">
        <f>VLOOKUP($B33,'Complexity of the crisis'!$C$6:$AN$300,38,FALSE)</f>
        <v>3.5</v>
      </c>
      <c r="T33" s="159" t="str">
        <f>VLOOKUP(B33,Lists!$C$3:$E$300,3,FALSE)</f>
        <v>Americas</v>
      </c>
      <c r="U33" s="178">
        <f>VLOOKUP(B33,'INFORM Severity - hidden'!$C$5:$V$300,20,FALSE)</f>
        <v>45713</v>
      </c>
    </row>
    <row r="34" spans="1:21" x14ac:dyDescent="0.35">
      <c r="A34" s="155" t="str">
        <f t="array" ref="A34">IFERROR(INDEX(Lists!$B$2:$B$200,SMALL(IF(Lists!$H$2:$H$200="Yes",ROW(Lists!$B$2:$B$200)),ROW(30:30))-1,1),"")</f>
        <v>Complex crisis in Honduras</v>
      </c>
      <c r="B34" s="156" t="str">
        <f>VLOOKUP(A34,Lists!$B$2:$G$200,2,FALSE)</f>
        <v>HND001</v>
      </c>
      <c r="C34" s="156" t="str">
        <f>VLOOKUP(B34,'INFORM Severity - hidden'!$C$5:$D$200,2,FALSE)</f>
        <v>Honduras</v>
      </c>
      <c r="D34" s="156" t="str">
        <f>VLOOKUP(A34,Lists!$B$2:$G$200,3,FALSE)</f>
        <v>HND</v>
      </c>
      <c r="E34" s="156" t="str">
        <f>VLOOKUP(A34,Lists!$B$2:$G$200,5,FALSE)</f>
        <v>Violence,Socio-political,Other seasonal event</v>
      </c>
      <c r="F34" s="161">
        <f t="shared" si="0"/>
        <v>3.4</v>
      </c>
      <c r="G34" s="162">
        <f t="shared" si="1"/>
        <v>4</v>
      </c>
      <c r="H34" s="162" t="str">
        <f t="shared" si="2"/>
        <v>High</v>
      </c>
      <c r="I34" s="160" t="str">
        <f>INDEX(Trends!$D$3:$D$404,MATCH(B34,Trends!$C$3:$C$404,0))</f>
        <v>Stable</v>
      </c>
      <c r="J34" s="162" t="str">
        <f>VLOOKUP($B34,Reliability!$A$3:$I$300,9,FALSE)</f>
        <v>Very High</v>
      </c>
      <c r="K34" s="163">
        <f t="shared" si="3"/>
        <v>3.9</v>
      </c>
      <c r="L34" s="163">
        <f>VLOOKUP($B34,'Impact of the crisis'!$C$6:$N$300,12,FALSE)</f>
        <v>4.2</v>
      </c>
      <c r="M34" s="163">
        <f>VLOOKUP($B34,'Impact of the crisis'!$C$6:$AB$300,26,FALSE)</f>
        <v>3.8</v>
      </c>
      <c r="N34" s="163">
        <f>VLOOKUP($B34,'Conditions of people affected'!$C$6:$R$300,16,FALSE)</f>
        <v>3.35</v>
      </c>
      <c r="O34" s="163">
        <f>VLOOKUP($B34,'Conditions of people affected'!$C$6:$R$300,9,FALSE)</f>
        <v>3.7</v>
      </c>
      <c r="P34" s="163">
        <f>VLOOKUP($B34,'Conditions of people affected'!$C$6:$R$300,15,FALSE)</f>
        <v>3</v>
      </c>
      <c r="Q34" s="163">
        <f t="shared" si="4"/>
        <v>2.9</v>
      </c>
      <c r="R34" s="163">
        <f>VLOOKUP($B34,'Complexity of the crisis'!$C$6:$AN$300,22,FALSE)</f>
        <v>2.8</v>
      </c>
      <c r="S34" s="164">
        <f>VLOOKUP($B34,'Complexity of the crisis'!$C$6:$AN$300,38,FALSE)</f>
        <v>3</v>
      </c>
      <c r="T34" s="159" t="str">
        <f>VLOOKUP(B34,Lists!$C$3:$E$300,3,FALSE)</f>
        <v>Americas</v>
      </c>
      <c r="U34" s="178">
        <f>VLOOKUP(B34,'INFORM Severity - hidden'!$C$5:$V$300,20,FALSE)</f>
        <v>45713</v>
      </c>
    </row>
    <row r="35" spans="1:21" x14ac:dyDescent="0.35">
      <c r="A35" s="155" t="str">
        <f t="array" ref="A35">IFERROR(INDEX(Lists!$B$2:$B$200,SMALL(IF(Lists!$H$2:$H$200="Yes",ROW(Lists!$B$2:$B$200)),ROW(31:31))-1,1),"")</f>
        <v>Complex crisis in Haiti</v>
      </c>
      <c r="B35" s="156" t="str">
        <f>VLOOKUP(A35,Lists!$B$2:$G$200,2,FALSE)</f>
        <v>HTI001</v>
      </c>
      <c r="C35" s="156" t="str">
        <f>VLOOKUP(B35,'INFORM Severity - hidden'!$C$5:$D$200,2,FALSE)</f>
        <v>Haiti</v>
      </c>
      <c r="D35" s="156" t="str">
        <f>VLOOKUP(A35,Lists!$B$2:$G$200,3,FALSE)</f>
        <v>HTI</v>
      </c>
      <c r="E35" s="156" t="str">
        <f>VLOOKUP(A35,Lists!$B$2:$G$200,5,FALSE)</f>
        <v>Violence,Socio-political,Other seasonal event</v>
      </c>
      <c r="F35" s="161">
        <f t="shared" si="0"/>
        <v>4.4000000000000004</v>
      </c>
      <c r="G35" s="162">
        <f t="shared" si="1"/>
        <v>5</v>
      </c>
      <c r="H35" s="162" t="str">
        <f t="shared" si="2"/>
        <v>Very High</v>
      </c>
      <c r="I35" s="160" t="str">
        <f>INDEX(Trends!$D$3:$D$404,MATCH(B35,Trends!$C$3:$C$404,0))</f>
        <v>Increasing</v>
      </c>
      <c r="J35" s="162" t="str">
        <f>VLOOKUP($B35,Reliability!$A$3:$I$300,9,FALSE)</f>
        <v>High</v>
      </c>
      <c r="K35" s="163">
        <f t="shared" si="3"/>
        <v>4.0999999999999996</v>
      </c>
      <c r="L35" s="163">
        <f>VLOOKUP($B35,'Impact of the crisis'!$C$6:$N$300,12,FALSE)</f>
        <v>4</v>
      </c>
      <c r="M35" s="163">
        <f>VLOOKUP($B35,'Impact of the crisis'!$C$6:$AB$300,26,FALSE)</f>
        <v>4.2</v>
      </c>
      <c r="N35" s="163">
        <f>VLOOKUP($B35,'Conditions of people affected'!$C$6:$R$300,16,FALSE)</f>
        <v>4.8</v>
      </c>
      <c r="O35" s="163">
        <f>VLOOKUP($B35,'Conditions of people affected'!$C$6:$R$300,9,FALSE)</f>
        <v>4.5999999999999996</v>
      </c>
      <c r="P35" s="163">
        <f>VLOOKUP($B35,'Conditions of people affected'!$C$6:$R$300,15,FALSE)</f>
        <v>5</v>
      </c>
      <c r="Q35" s="163">
        <f t="shared" si="4"/>
        <v>3.8</v>
      </c>
      <c r="R35" s="163">
        <f>VLOOKUP($B35,'Complexity of the crisis'!$C$6:$AN$300,22,FALSE)</f>
        <v>3.5</v>
      </c>
      <c r="S35" s="164">
        <f>VLOOKUP($B35,'Complexity of the crisis'!$C$6:$AN$300,38,FALSE)</f>
        <v>4</v>
      </c>
      <c r="T35" s="159" t="str">
        <f>VLOOKUP(B35,Lists!$C$3:$E$300,3,FALSE)</f>
        <v>Americas</v>
      </c>
      <c r="U35" s="178">
        <f>VLOOKUP(B35,'INFORM Severity - hidden'!$C$5:$V$300,20,FALSE)</f>
        <v>45707</v>
      </c>
    </row>
    <row r="36" spans="1:21" x14ac:dyDescent="0.35">
      <c r="A36" s="155" t="str">
        <f t="array" ref="A36">IFERROR(INDEX(Lists!$B$2:$B$200,SMALL(IF(Lists!$H$2:$H$200="Yes",ROW(Lists!$B$2:$B$200)),ROW(32:32))-1,1),"")</f>
        <v>Displacement from Russia-Ukraine conflict in Hungary</v>
      </c>
      <c r="B36" s="156" t="str">
        <f>VLOOKUP(A36,Lists!$B$2:$G$200,2,FALSE)</f>
        <v>HUN002</v>
      </c>
      <c r="C36" s="156" t="str">
        <f>VLOOKUP(B36,'INFORM Severity - hidden'!$C$5:$D$200,2,FALSE)</f>
        <v>Hungary</v>
      </c>
      <c r="D36" s="156" t="str">
        <f>VLOOKUP(A36,Lists!$B$2:$G$200,3,FALSE)</f>
        <v>HUN</v>
      </c>
      <c r="E36" s="156" t="str">
        <f>VLOOKUP(A36,Lists!$B$2:$G$200,5,FALSE)</f>
        <v>Displacement</v>
      </c>
      <c r="F36" s="161">
        <f t="shared" si="0"/>
        <v>1.5</v>
      </c>
      <c r="G36" s="162">
        <f t="shared" si="1"/>
        <v>2</v>
      </c>
      <c r="H36" s="162" t="str">
        <f t="shared" si="2"/>
        <v>Low</v>
      </c>
      <c r="I36" s="160" t="str">
        <f>INDEX(Trends!$D$3:$D$404,MATCH(B36,Trends!$C$3:$C$404,0))</f>
        <v>Stable</v>
      </c>
      <c r="J36" s="162" t="str">
        <f>VLOOKUP($B36,Reliability!$A$3:$I$300,9,FALSE)</f>
        <v>Very High</v>
      </c>
      <c r="K36" s="163">
        <f t="shared" si="3"/>
        <v>2.6</v>
      </c>
      <c r="L36" s="163">
        <f>VLOOKUP($B36,'Impact of the crisis'!$C$6:$N$300,12,FALSE)</f>
        <v>4.2</v>
      </c>
      <c r="M36" s="163">
        <f>VLOOKUP($B36,'Impact of the crisis'!$C$6:$AB$300,26,FALSE)</f>
        <v>1.4</v>
      </c>
      <c r="N36" s="163">
        <f>VLOOKUP($B36,'Conditions of people affected'!$C$6:$R$300,16,FALSE)</f>
        <v>1.1499999999999999</v>
      </c>
      <c r="O36" s="163">
        <f>VLOOKUP($B36,'Conditions of people affected'!$C$6:$R$300,9,FALSE)</f>
        <v>1.3</v>
      </c>
      <c r="P36" s="163">
        <f>VLOOKUP($B36,'Conditions of people affected'!$C$6:$R$300,15,FALSE)</f>
        <v>1</v>
      </c>
      <c r="Q36" s="163">
        <f t="shared" si="4"/>
        <v>1.1000000000000001</v>
      </c>
      <c r="R36" s="163">
        <f>VLOOKUP($B36,'Complexity of the crisis'!$C$6:$AN$300,22,FALSE)</f>
        <v>1.2</v>
      </c>
      <c r="S36" s="164">
        <f>VLOOKUP($B36,'Complexity of the crisis'!$C$6:$AN$300,38,FALSE)</f>
        <v>1</v>
      </c>
      <c r="T36" s="159" t="str">
        <f>VLOOKUP(B36,Lists!$C$3:$E$300,3,FALSE)</f>
        <v>Europe</v>
      </c>
      <c r="U36" s="178">
        <f>VLOOKUP(B36,'INFORM Severity - hidden'!$C$5:$V$300,20,FALSE)</f>
        <v>45716</v>
      </c>
    </row>
    <row r="37" spans="1:21" x14ac:dyDescent="0.35">
      <c r="A37" s="155" t="str">
        <f t="array" ref="A37">IFERROR(INDEX(Lists!$B$2:$B$200,SMALL(IF(Lists!$H$2:$H$200="Yes",ROW(Lists!$B$2:$B$200)),ROW(33:33))-1,1),"")</f>
        <v>Papua Conflict</v>
      </c>
      <c r="B37" s="156" t="str">
        <f>VLOOKUP(A37,Lists!$B$2:$G$200,2,FALSE)</f>
        <v>IDN002</v>
      </c>
      <c r="C37" s="156" t="str">
        <f>VLOOKUP(B37,'INFORM Severity - hidden'!$C$5:$D$200,2,FALSE)</f>
        <v>Indonesia</v>
      </c>
      <c r="D37" s="156" t="str">
        <f>VLOOKUP(A37,Lists!$B$2:$G$200,3,FALSE)</f>
        <v>IDN</v>
      </c>
      <c r="E37" s="156" t="str">
        <f>VLOOKUP(A37,Lists!$B$2:$G$200,5,FALSE)</f>
        <v>Socio-political,Violence,Conflict</v>
      </c>
      <c r="F37" s="161">
        <f t="shared" ref="F37:F68" si="5">IF(OR(N37="x",K37="x"),"x",ROUND((5-GEOMEAN(((5-K37)/5*4+1),((5-N37)/5*4+1),((5-N37)/5*4+1)))/4*3.5+Q37*0.3,1))</f>
        <v>2.5</v>
      </c>
      <c r="G37" s="162">
        <f t="shared" ref="G37:G68" si="6">IF(F37="x","x",ROUNDUP(F37,0))</f>
        <v>3</v>
      </c>
      <c r="H37" s="162" t="str">
        <f t="shared" ref="H37:H68" si="7">IF(N37="x","x",IF(K37="x","x",(IF(G37=5,"Very High",IF(G37=4,"High",IF(G37=3,"Medium",IF(G37=2,"Low","Very Low")))))))</f>
        <v>Medium</v>
      </c>
      <c r="I37" s="160" t="str">
        <f>INDEX(Trends!$D$3:$D$404,MATCH(B37,Trends!$C$3:$C$404,0))</f>
        <v>Stable</v>
      </c>
      <c r="J37" s="162" t="str">
        <f>VLOOKUP($B37,Reliability!$A$3:$I$300,9,FALSE)</f>
        <v>Very High</v>
      </c>
      <c r="K37" s="163">
        <f t="shared" ref="K37:K68" si="8">IF(OR(M37="x",L37="x"),"x",ROUND((5-GEOMEAN(((5-L37)/5*4+1),((5-M37)/5*4+1),((5-M37)/5*4+1)))/4*5,1))</f>
        <v>2.9</v>
      </c>
      <c r="L37" s="163">
        <f>VLOOKUP($B37,'Impact of the crisis'!$C$6:$N$300,12,FALSE)</f>
        <v>2.1</v>
      </c>
      <c r="M37" s="163">
        <f>VLOOKUP($B37,'Impact of the crisis'!$C$6:$AB$300,26,FALSE)</f>
        <v>3.3</v>
      </c>
      <c r="N37" s="163">
        <f>VLOOKUP($B37,'Conditions of people affected'!$C$6:$R$300,16,FALSE)</f>
        <v>1.85</v>
      </c>
      <c r="O37" s="163">
        <f>VLOOKUP($B37,'Conditions of people affected'!$C$6:$R$300,9,FALSE)</f>
        <v>1.7</v>
      </c>
      <c r="P37" s="163">
        <f>VLOOKUP($B37,'Conditions of people affected'!$C$6:$R$300,15,FALSE)</f>
        <v>2</v>
      </c>
      <c r="Q37" s="163">
        <f t="shared" ref="Q37:Q68" si="9">IF(OR(S37="x",R37="x"),R37,ROUND((5-GEOMEAN(((5-R37)/5*4+1),((5-S37)/5*4+1)))/4*5,1))</f>
        <v>3.1</v>
      </c>
      <c r="R37" s="163">
        <f>VLOOKUP($B37,'Complexity of the crisis'!$C$6:$AN$300,22,FALSE)</f>
        <v>2.6</v>
      </c>
      <c r="S37" s="164">
        <f>VLOOKUP($B37,'Complexity of the crisis'!$C$6:$AN$300,38,FALSE)</f>
        <v>3.5</v>
      </c>
      <c r="T37" s="159" t="str">
        <f>VLOOKUP(B37,Lists!$C$3:$E$300,3,FALSE)</f>
        <v>Asia</v>
      </c>
      <c r="U37" s="178">
        <f>VLOOKUP(B37,'INFORM Severity - hidden'!$C$5:$V$300,20,FALSE)</f>
        <v>45713</v>
      </c>
    </row>
    <row r="38" spans="1:21" x14ac:dyDescent="0.35">
      <c r="A38" s="155" t="str">
        <f t="array" ref="A38">IFERROR(INDEX(Lists!$B$2:$B$200,SMALL(IF(Lists!$H$2:$H$200="Yes",ROW(Lists!$B$2:$B$200)),ROW(34:34))-1,1),"")</f>
        <v>2024 Monsoon Floods in India</v>
      </c>
      <c r="B38" s="156" t="str">
        <f>VLOOKUP(A38,Lists!$B$2:$G$200,2,FALSE)</f>
        <v>IND006</v>
      </c>
      <c r="C38" s="156" t="str">
        <f>VLOOKUP(B38,'INFORM Severity - hidden'!$C$5:$D$200,2,FALSE)</f>
        <v>India</v>
      </c>
      <c r="D38" s="156" t="str">
        <f>VLOOKUP(A38,Lists!$B$2:$G$200,3,FALSE)</f>
        <v>IND</v>
      </c>
      <c r="E38" s="156" t="str">
        <f>VLOOKUP(A38,Lists!$B$2:$G$200,5,FALSE)</f>
        <v>Floods</v>
      </c>
      <c r="F38" s="161">
        <f t="shared" si="5"/>
        <v>2.2000000000000002</v>
      </c>
      <c r="G38" s="162">
        <f t="shared" si="6"/>
        <v>3</v>
      </c>
      <c r="H38" s="162" t="str">
        <f t="shared" si="7"/>
        <v>Medium</v>
      </c>
      <c r="I38" s="160" t="str">
        <f>INDEX(Trends!$D$3:$D$404,MATCH(B38,Trends!$C$3:$C$404,0))</f>
        <v>Stable</v>
      </c>
      <c r="J38" s="162" t="str">
        <f>VLOOKUP($B38,Reliability!$A$3:$I$300,9,FALSE)</f>
        <v>Very High</v>
      </c>
      <c r="K38" s="163">
        <f t="shared" si="8"/>
        <v>2.2999999999999998</v>
      </c>
      <c r="L38" s="163">
        <f>VLOOKUP($B38,'Impact of the crisis'!$C$6:$N$300,12,FALSE)</f>
        <v>1.7</v>
      </c>
      <c r="M38" s="163">
        <f>VLOOKUP($B38,'Impact of the crisis'!$C$6:$AB$300,26,FALSE)</f>
        <v>2.5</v>
      </c>
      <c r="N38" s="163">
        <f>VLOOKUP($B38,'Conditions of people affected'!$C$6:$R$300,16,FALSE)</f>
        <v>1.75</v>
      </c>
      <c r="O38" s="163">
        <f>VLOOKUP($B38,'Conditions of people affected'!$C$6:$R$300,9,FALSE)</f>
        <v>1.5</v>
      </c>
      <c r="P38" s="163">
        <f>VLOOKUP($B38,'Conditions of people affected'!$C$6:$R$300,15,FALSE)</f>
        <v>2</v>
      </c>
      <c r="Q38" s="163">
        <f t="shared" si="9"/>
        <v>2.9</v>
      </c>
      <c r="R38" s="163">
        <f>VLOOKUP($B38,'Complexity of the crisis'!$C$6:$AN$300,22,FALSE)</f>
        <v>2.7</v>
      </c>
      <c r="S38" s="164">
        <f>VLOOKUP($B38,'Complexity of the crisis'!$C$6:$AN$300,38,FALSE)</f>
        <v>3</v>
      </c>
      <c r="T38" s="159" t="str">
        <f>VLOOKUP(B38,Lists!$C$3:$E$300,3,FALSE)</f>
        <v>Asia</v>
      </c>
      <c r="U38" s="178">
        <f>VLOOKUP(B38,'INFORM Severity - hidden'!$C$5:$V$300,20,FALSE)</f>
        <v>45707</v>
      </c>
    </row>
    <row r="39" spans="1:21" x14ac:dyDescent="0.35">
      <c r="A39" s="155" t="str">
        <f t="array" ref="A39">IFERROR(INDEX(Lists!$B$2:$B$200,SMALL(IF(Lists!$H$2:$H$200="Yes",ROW(Lists!$B$2:$B$200)),ROW(35:35))-1,1),"")</f>
        <v>Afghan Refugees in Iran</v>
      </c>
      <c r="B39" s="156" t="str">
        <f>VLOOKUP(A39,Lists!$B$2:$G$200,2,FALSE)</f>
        <v>IRN004</v>
      </c>
      <c r="C39" s="156" t="str">
        <f>VLOOKUP(B39,'INFORM Severity - hidden'!$C$5:$D$200,2,FALSE)</f>
        <v>Iran</v>
      </c>
      <c r="D39" s="156" t="str">
        <f>VLOOKUP(A39,Lists!$B$2:$G$200,3,FALSE)</f>
        <v>IRN</v>
      </c>
      <c r="E39" s="156" t="str">
        <f>VLOOKUP(A39,Lists!$B$2:$G$200,5,FALSE)</f>
        <v>Displacement</v>
      </c>
      <c r="F39" s="161">
        <f t="shared" si="5"/>
        <v>3.8</v>
      </c>
      <c r="G39" s="162">
        <f t="shared" si="6"/>
        <v>4</v>
      </c>
      <c r="H39" s="162" t="str">
        <f t="shared" si="7"/>
        <v>High</v>
      </c>
      <c r="I39" s="160" t="str">
        <f>INDEX(Trends!$D$3:$D$404,MATCH(B39,Trends!$C$3:$C$404,0))</f>
        <v>Increasing</v>
      </c>
      <c r="J39" s="162" t="str">
        <f>VLOOKUP($B39,Reliability!$A$3:$I$300,9,FALSE)</f>
        <v>High</v>
      </c>
      <c r="K39" s="163">
        <f t="shared" si="8"/>
        <v>3.6</v>
      </c>
      <c r="L39" s="163">
        <f>VLOOKUP($B39,'Impact of the crisis'!$C$6:$N$300,12,FALSE)</f>
        <v>2.7</v>
      </c>
      <c r="M39" s="163">
        <f>VLOOKUP($B39,'Impact of the crisis'!$C$6:$AB$300,26,FALSE)</f>
        <v>4</v>
      </c>
      <c r="N39" s="163">
        <f>VLOOKUP($B39,'Conditions of people affected'!$C$6:$R$300,16,FALSE)</f>
        <v>4.3</v>
      </c>
      <c r="O39" s="163">
        <f>VLOOKUP($B39,'Conditions of people affected'!$C$6:$R$300,9,FALSE)</f>
        <v>4.5999999999999996</v>
      </c>
      <c r="P39" s="163">
        <f>VLOOKUP($B39,'Conditions of people affected'!$C$6:$R$300,15,FALSE)</f>
        <v>4</v>
      </c>
      <c r="Q39" s="163">
        <f t="shared" si="9"/>
        <v>3.2</v>
      </c>
      <c r="R39" s="163">
        <f>VLOOKUP($B39,'Complexity of the crisis'!$C$6:$AN$300,22,FALSE)</f>
        <v>3.3</v>
      </c>
      <c r="S39" s="164">
        <f>VLOOKUP($B39,'Complexity of the crisis'!$C$6:$AN$300,38,FALSE)</f>
        <v>3</v>
      </c>
      <c r="T39" s="159" t="str">
        <f>VLOOKUP(B39,Lists!$C$3:$E$300,3,FALSE)</f>
        <v>Middle east</v>
      </c>
      <c r="U39" s="178">
        <f>VLOOKUP(B39,'INFORM Severity - hidden'!$C$5:$V$300,20,FALSE)</f>
        <v>45713</v>
      </c>
    </row>
    <row r="40" spans="1:21" x14ac:dyDescent="0.35">
      <c r="A40" s="155" t="str">
        <f t="array" ref="A40">IFERROR(INDEX(Lists!$B$2:$B$200,SMALL(IF(Lists!$H$2:$H$200="Yes",ROW(Lists!$B$2:$B$200)),ROW(36:36))-1,1),"")</f>
        <v>Multiple crises in Iraq</v>
      </c>
      <c r="B40" s="156" t="str">
        <f>VLOOKUP(A40,Lists!$B$2:$G$200,2,FALSE)</f>
        <v>IRQ001</v>
      </c>
      <c r="C40" s="156" t="str">
        <f>VLOOKUP(B40,'INFORM Severity - hidden'!$C$5:$D$200,2,FALSE)</f>
        <v>Iraq</v>
      </c>
      <c r="D40" s="156" t="str">
        <f>VLOOKUP(A40,Lists!$B$2:$G$200,3,FALSE)</f>
        <v>IRQ</v>
      </c>
      <c r="E40" s="156" t="str">
        <f>VLOOKUP(A40,Lists!$B$2:$G$200,5,FALSE)</f>
        <v>Violence,Displacement,Socio-political,Conflict</v>
      </c>
      <c r="F40" s="161">
        <f t="shared" si="5"/>
        <v>2.9</v>
      </c>
      <c r="G40" s="162">
        <f t="shared" si="6"/>
        <v>3</v>
      </c>
      <c r="H40" s="162" t="str">
        <f t="shared" si="7"/>
        <v>Medium</v>
      </c>
      <c r="I40" s="160" t="str">
        <f>INDEX(Trends!$D$3:$D$404,MATCH(B40,Trends!$C$3:$C$404,0))</f>
        <v>Stable</v>
      </c>
      <c r="J40" s="162" t="str">
        <f>VLOOKUP($B40,Reliability!$A$3:$I$300,9,FALSE)</f>
        <v>Very High</v>
      </c>
      <c r="K40" s="163">
        <f t="shared" si="8"/>
        <v>4</v>
      </c>
      <c r="L40" s="163">
        <f>VLOOKUP($B40,'Impact of the crisis'!$C$6:$N$300,12,FALSE)</f>
        <v>4.7</v>
      </c>
      <c r="M40" s="163">
        <f>VLOOKUP($B40,'Impact of the crisis'!$C$6:$AB$300,26,FALSE)</f>
        <v>3.6</v>
      </c>
      <c r="N40" s="163">
        <f>VLOOKUP($B40,'Conditions of people affected'!$C$6:$R$300,16,FALSE)</f>
        <v>1.9</v>
      </c>
      <c r="O40" s="163">
        <f>VLOOKUP($B40,'Conditions of people affected'!$C$6:$R$300,9,FALSE)</f>
        <v>1.8</v>
      </c>
      <c r="P40" s="163">
        <f>VLOOKUP($B40,'Conditions of people affected'!$C$6:$R$300,15,FALSE)</f>
        <v>2</v>
      </c>
      <c r="Q40" s="163">
        <f t="shared" si="9"/>
        <v>3.3</v>
      </c>
      <c r="R40" s="163">
        <f>VLOOKUP($B40,'Complexity of the crisis'!$C$6:$AN$300,22,FALSE)</f>
        <v>3.1</v>
      </c>
      <c r="S40" s="164">
        <f>VLOOKUP($B40,'Complexity of the crisis'!$C$6:$AN$300,38,FALSE)</f>
        <v>3.5</v>
      </c>
      <c r="T40" s="159" t="str">
        <f>VLOOKUP(B40,Lists!$C$3:$E$300,3,FALSE)</f>
        <v>Middle east</v>
      </c>
      <c r="U40" s="178">
        <f>VLOOKUP(B40,'INFORM Severity - hidden'!$C$5:$V$300,20,FALSE)</f>
        <v>45713</v>
      </c>
    </row>
    <row r="41" spans="1:21" x14ac:dyDescent="0.35">
      <c r="A41" s="155" t="str">
        <f t="array" ref="A41">IFERROR(INDEX(Lists!$B$2:$B$200,SMALL(IF(Lists!$H$2:$H$200="Yes",ROW(Lists!$B$2:$B$200)),ROW(37:37))-1,1),"")</f>
        <v>Mixed migration flows in Italy</v>
      </c>
      <c r="B41" s="156" t="str">
        <f>VLOOKUP(A41,Lists!$B$2:$G$200,2,FALSE)</f>
        <v>ITA002</v>
      </c>
      <c r="C41" s="156" t="str">
        <f>VLOOKUP(B41,'INFORM Severity - hidden'!$C$5:$D$200,2,FALSE)</f>
        <v>Italy</v>
      </c>
      <c r="D41" s="156" t="str">
        <f>VLOOKUP(A41,Lists!$B$2:$G$200,3,FALSE)</f>
        <v>ITA</v>
      </c>
      <c r="E41" s="156" t="str">
        <f>VLOOKUP(A41,Lists!$B$2:$G$200,5,FALSE)</f>
        <v>Displacement</v>
      </c>
      <c r="F41" s="161">
        <f t="shared" si="5"/>
        <v>1.7</v>
      </c>
      <c r="G41" s="162">
        <f t="shared" si="6"/>
        <v>2</v>
      </c>
      <c r="H41" s="162" t="str">
        <f t="shared" si="7"/>
        <v>Low</v>
      </c>
      <c r="I41" s="160" t="str">
        <f>INDEX(Trends!$D$3:$D$404,MATCH(B41,Trends!$C$3:$C$404,0))</f>
        <v>Decreasing</v>
      </c>
      <c r="J41" s="162" t="str">
        <f>VLOOKUP($B41,Reliability!$A$3:$I$300,9,FALSE)</f>
        <v>Very High</v>
      </c>
      <c r="K41" s="163">
        <f t="shared" si="8"/>
        <v>2.7</v>
      </c>
      <c r="L41" s="163">
        <f>VLOOKUP($B41,'Impact of the crisis'!$C$6:$N$300,12,FALSE)</f>
        <v>2.4</v>
      </c>
      <c r="M41" s="163">
        <f>VLOOKUP($B41,'Impact of the crisis'!$C$6:$AB$300,26,FALSE)</f>
        <v>2.8</v>
      </c>
      <c r="N41" s="163">
        <f>VLOOKUP($B41,'Conditions of people affected'!$C$6:$R$300,16,FALSE)</f>
        <v>1.2</v>
      </c>
      <c r="O41" s="163">
        <f>VLOOKUP($B41,'Conditions of people affected'!$C$6:$R$300,9,FALSE)</f>
        <v>1.4</v>
      </c>
      <c r="P41" s="163">
        <f>VLOOKUP($B41,'Conditions of people affected'!$C$6:$R$300,15,FALSE)</f>
        <v>1</v>
      </c>
      <c r="Q41" s="163">
        <f t="shared" si="9"/>
        <v>1.5</v>
      </c>
      <c r="R41" s="163">
        <f>VLOOKUP($B41,'Complexity of the crisis'!$C$6:$AN$300,22,FALSE)</f>
        <v>1.5</v>
      </c>
      <c r="S41" s="164">
        <f>VLOOKUP($B41,'Complexity of the crisis'!$C$6:$AN$300,38,FALSE)</f>
        <v>1.5</v>
      </c>
      <c r="T41" s="159" t="str">
        <f>VLOOKUP(B41,Lists!$C$3:$E$300,3,FALSE)</f>
        <v>Europe</v>
      </c>
      <c r="U41" s="178">
        <f>VLOOKUP(B41,'INFORM Severity - hidden'!$C$5:$V$300,20,FALSE)</f>
        <v>45705</v>
      </c>
    </row>
    <row r="42" spans="1:21" x14ac:dyDescent="0.35">
      <c r="A42" s="155" t="str">
        <f t="array" ref="A42">IFERROR(INDEX(Lists!$B$2:$B$200,SMALL(IF(Lists!$H$2:$H$200="Yes",ROW(Lists!$B$2:$B$200)),ROW(38:38))-1,1),"")</f>
        <v>Syrian refugees in Jordan</v>
      </c>
      <c r="B42" s="156" t="str">
        <f>VLOOKUP(A42,Lists!$B$2:$G$200,2,FALSE)</f>
        <v>JOR002</v>
      </c>
      <c r="C42" s="156" t="str">
        <f>VLOOKUP(B42,'INFORM Severity - hidden'!$C$5:$D$200,2,FALSE)</f>
        <v>Jordan</v>
      </c>
      <c r="D42" s="156" t="str">
        <f>VLOOKUP(A42,Lists!$B$2:$G$200,3,FALSE)</f>
        <v>JOR</v>
      </c>
      <c r="E42" s="156" t="str">
        <f>VLOOKUP(A42,Lists!$B$2:$G$200,5,FALSE)</f>
        <v>Displacement</v>
      </c>
      <c r="F42" s="161">
        <f t="shared" si="5"/>
        <v>2.8</v>
      </c>
      <c r="G42" s="162">
        <f t="shared" si="6"/>
        <v>3</v>
      </c>
      <c r="H42" s="162" t="str">
        <f t="shared" si="7"/>
        <v>Medium</v>
      </c>
      <c r="I42" s="160" t="str">
        <f>INDEX(Trends!$D$3:$D$404,MATCH(B42,Trends!$C$3:$C$404,0))</f>
        <v>Stable</v>
      </c>
      <c r="J42" s="162" t="str">
        <f>VLOOKUP($B42,Reliability!$A$3:$I$300,9,FALSE)</f>
        <v>High</v>
      </c>
      <c r="K42" s="163">
        <f t="shared" si="8"/>
        <v>2.7</v>
      </c>
      <c r="L42" s="163">
        <f>VLOOKUP($B42,'Impact of the crisis'!$C$6:$N$300,12,FALSE)</f>
        <v>3</v>
      </c>
      <c r="M42" s="163">
        <f>VLOOKUP($B42,'Impact of the crisis'!$C$6:$AB$300,26,FALSE)</f>
        <v>2.6</v>
      </c>
      <c r="N42" s="163">
        <f>VLOOKUP($B42,'Conditions of people affected'!$C$6:$R$300,16,FALSE)</f>
        <v>3.25</v>
      </c>
      <c r="O42" s="163">
        <f>VLOOKUP($B42,'Conditions of people affected'!$C$6:$R$300,9,FALSE)</f>
        <v>3.5</v>
      </c>
      <c r="P42" s="163">
        <f>VLOOKUP($B42,'Conditions of people affected'!$C$6:$R$300,15,FALSE)</f>
        <v>3</v>
      </c>
      <c r="Q42" s="163">
        <f t="shared" si="9"/>
        <v>2</v>
      </c>
      <c r="R42" s="163">
        <f>VLOOKUP($B42,'Complexity of the crisis'!$C$6:$AN$300,22,FALSE)</f>
        <v>2.5</v>
      </c>
      <c r="S42" s="164">
        <f>VLOOKUP($B42,'Complexity of the crisis'!$C$6:$AN$300,38,FALSE)</f>
        <v>1.5</v>
      </c>
      <c r="T42" s="159" t="str">
        <f>VLOOKUP(B42,Lists!$C$3:$E$300,3,FALSE)</f>
        <v>Middle east</v>
      </c>
      <c r="U42" s="178">
        <f>VLOOKUP(B42,'INFORM Severity - hidden'!$C$5:$V$300,20,FALSE)</f>
        <v>45713</v>
      </c>
    </row>
    <row r="43" spans="1:21" x14ac:dyDescent="0.35">
      <c r="A43" s="155" t="str">
        <f t="array" ref="A43">IFERROR(INDEX(Lists!$B$2:$B$200,SMALL(IF(Lists!$H$2:$H$200="Yes",ROW(Lists!$B$2:$B$200)),ROW(39:39))-1,1),"")</f>
        <v xml:space="preserve">Multiple crisis in Kenya </v>
      </c>
      <c r="B43" s="156" t="str">
        <f>VLOOKUP(A43,Lists!$B$2:$G$200,2,FALSE)</f>
        <v>KEN001</v>
      </c>
      <c r="C43" s="156" t="str">
        <f>VLOOKUP(B43,'INFORM Severity - hidden'!$C$5:$D$200,2,FALSE)</f>
        <v>Kenya</v>
      </c>
      <c r="D43" s="156" t="str">
        <f>VLOOKUP(A43,Lists!$B$2:$G$200,3,FALSE)</f>
        <v>KEN</v>
      </c>
      <c r="E43" s="156" t="str">
        <f>VLOOKUP(A43,Lists!$B$2:$G$200,5,FALSE)</f>
        <v>Drought,Displacement</v>
      </c>
      <c r="F43" s="161">
        <f t="shared" si="5"/>
        <v>3.5</v>
      </c>
      <c r="G43" s="162">
        <f t="shared" si="6"/>
        <v>4</v>
      </c>
      <c r="H43" s="162" t="str">
        <f t="shared" si="7"/>
        <v>High</v>
      </c>
      <c r="I43" s="160" t="str">
        <f>INDEX(Trends!$D$3:$D$404,MATCH(B43,Trends!$C$3:$C$404,0))</f>
        <v>Stable</v>
      </c>
      <c r="J43" s="162" t="str">
        <f>VLOOKUP($B43,Reliability!$A$3:$I$300,9,FALSE)</f>
        <v>High</v>
      </c>
      <c r="K43" s="163">
        <f t="shared" si="8"/>
        <v>4.2</v>
      </c>
      <c r="L43" s="163">
        <f>VLOOKUP($B43,'Impact of the crisis'!$C$6:$N$300,12,FALSE)</f>
        <v>4.3</v>
      </c>
      <c r="M43" s="163">
        <f>VLOOKUP($B43,'Impact of the crisis'!$C$6:$AB$300,26,FALSE)</f>
        <v>4.0999999999999996</v>
      </c>
      <c r="N43" s="163">
        <f>VLOOKUP($B43,'Conditions of people affected'!$C$6:$R$300,16,FALSE)</f>
        <v>3.5</v>
      </c>
      <c r="O43" s="163">
        <f>VLOOKUP($B43,'Conditions of people affected'!$C$6:$R$300,9,FALSE)</f>
        <v>4</v>
      </c>
      <c r="P43" s="163">
        <f>VLOOKUP($B43,'Conditions of people affected'!$C$6:$R$300,15,FALSE)</f>
        <v>3</v>
      </c>
      <c r="Q43" s="163">
        <f t="shared" si="9"/>
        <v>2.9</v>
      </c>
      <c r="R43" s="163">
        <f>VLOOKUP($B43,'Complexity of the crisis'!$C$6:$AN$300,22,FALSE)</f>
        <v>3.3</v>
      </c>
      <c r="S43" s="164">
        <f>VLOOKUP($B43,'Complexity of the crisis'!$C$6:$AN$300,38,FALSE)</f>
        <v>2.5</v>
      </c>
      <c r="T43" s="159" t="str">
        <f>VLOOKUP(B43,Lists!$C$3:$E$300,3,FALSE)</f>
        <v>Africa</v>
      </c>
      <c r="U43" s="178">
        <f>VLOOKUP(B43,'INFORM Severity - hidden'!$C$5:$V$300,20,FALSE)</f>
        <v>45713</v>
      </c>
    </row>
    <row r="44" spans="1:21" x14ac:dyDescent="0.35">
      <c r="A44" s="155" t="str">
        <f t="array" ref="A44">IFERROR(INDEX(Lists!$B$2:$B$200,SMALL(IF(Lists!$H$2:$H$200="Yes",ROW(Lists!$B$2:$B$200)),ROW(40:40))-1,1),"")</f>
        <v>Complex crisis in Lebanon</v>
      </c>
      <c r="B44" s="156" t="str">
        <f>VLOOKUP(A44,Lists!$B$2:$G$200,2,FALSE)</f>
        <v>LBN006</v>
      </c>
      <c r="C44" s="156" t="str">
        <f>VLOOKUP(B44,'INFORM Severity - hidden'!$C$5:$D$200,2,FALSE)</f>
        <v>Lebanon</v>
      </c>
      <c r="D44" s="156" t="str">
        <f>VLOOKUP(A44,Lists!$B$2:$G$200,3,FALSE)</f>
        <v>LBN</v>
      </c>
      <c r="E44" s="156" t="str">
        <f>VLOOKUP(A44,Lists!$B$2:$G$200,5,FALSE)</f>
        <v>Socio-political,Violence,Displacement</v>
      </c>
      <c r="F44" s="161">
        <f t="shared" si="5"/>
        <v>4.2</v>
      </c>
      <c r="G44" s="162">
        <f t="shared" si="6"/>
        <v>5</v>
      </c>
      <c r="H44" s="162" t="str">
        <f t="shared" si="7"/>
        <v>Very High</v>
      </c>
      <c r="I44" s="160" t="str">
        <f>INDEX(Trends!$D$3:$D$404,MATCH(B44,Trends!$C$3:$C$404,0))</f>
        <v>Increasing</v>
      </c>
      <c r="J44" s="162" t="str">
        <f>VLOOKUP($B44,Reliability!$A$3:$I$300,9,FALSE)</f>
        <v>Very High</v>
      </c>
      <c r="K44" s="163">
        <f t="shared" si="8"/>
        <v>4.4000000000000004</v>
      </c>
      <c r="L44" s="163">
        <f>VLOOKUP($B44,'Impact of the crisis'!$C$6:$N$300,12,FALSE)</f>
        <v>3.6</v>
      </c>
      <c r="M44" s="163">
        <f>VLOOKUP($B44,'Impact of the crisis'!$C$6:$AB$300,26,FALSE)</f>
        <v>4.7</v>
      </c>
      <c r="N44" s="163">
        <f>VLOOKUP($B44,'Conditions of people affected'!$C$6:$R$300,16,FALSE)</f>
        <v>4.2</v>
      </c>
      <c r="O44" s="163">
        <f>VLOOKUP($B44,'Conditions of people affected'!$C$6:$R$300,9,FALSE)</f>
        <v>4.4000000000000004</v>
      </c>
      <c r="P44" s="163">
        <f>VLOOKUP($B44,'Conditions of people affected'!$C$6:$R$300,15,FALSE)</f>
        <v>4</v>
      </c>
      <c r="Q44" s="163">
        <f t="shared" si="9"/>
        <v>3.9</v>
      </c>
      <c r="R44" s="163">
        <f>VLOOKUP($B44,'Complexity of the crisis'!$C$6:$AN$300,22,FALSE)</f>
        <v>3.2</v>
      </c>
      <c r="S44" s="164">
        <f>VLOOKUP($B44,'Complexity of the crisis'!$C$6:$AN$300,38,FALSE)</f>
        <v>4.5</v>
      </c>
      <c r="T44" s="159" t="str">
        <f>VLOOKUP(B44,Lists!$C$3:$E$300,3,FALSE)</f>
        <v>Middle east</v>
      </c>
      <c r="U44" s="178">
        <f>VLOOKUP(B44,'INFORM Severity - hidden'!$C$5:$V$300,20,FALSE)</f>
        <v>45713</v>
      </c>
    </row>
    <row r="45" spans="1:21" x14ac:dyDescent="0.35">
      <c r="A45" s="155" t="str">
        <f t="array" ref="A45">IFERROR(INDEX(Lists!$B$2:$B$200,SMALL(IF(Lists!$H$2:$H$200="Yes",ROW(Lists!$B$2:$B$200)),ROW(41:41))-1,1),"")</f>
        <v>Multiple crises in Libya</v>
      </c>
      <c r="B45" s="156" t="str">
        <f>VLOOKUP(A45,Lists!$B$2:$G$200,2,FALSE)</f>
        <v>LBY005</v>
      </c>
      <c r="C45" s="156" t="str">
        <f>VLOOKUP(B45,'INFORM Severity - hidden'!$C$5:$D$200,2,FALSE)</f>
        <v>Libya</v>
      </c>
      <c r="D45" s="156" t="str">
        <f>VLOOKUP(A45,Lists!$B$2:$G$200,3,FALSE)</f>
        <v>LBY</v>
      </c>
      <c r="E45" s="156" t="str">
        <f>VLOOKUP(A45,Lists!$B$2:$G$200,5,FALSE)</f>
        <v>Conflict,Displacement</v>
      </c>
      <c r="F45" s="161">
        <f t="shared" si="5"/>
        <v>3.4</v>
      </c>
      <c r="G45" s="162">
        <f t="shared" si="6"/>
        <v>4</v>
      </c>
      <c r="H45" s="162" t="str">
        <f t="shared" si="7"/>
        <v>High</v>
      </c>
      <c r="I45" s="160" t="str">
        <f>INDEX(Trends!$D$3:$D$404,MATCH(B45,Trends!$C$3:$C$404,0))</f>
        <v>-</v>
      </c>
      <c r="J45" s="162" t="str">
        <f>VLOOKUP($B45,Reliability!$A$3:$I$300,9,FALSE)</f>
        <v>Very High</v>
      </c>
      <c r="K45" s="163">
        <f t="shared" si="8"/>
        <v>3.9</v>
      </c>
      <c r="L45" s="163">
        <f>VLOOKUP($B45,'Impact of the crisis'!$C$6:$N$300,12,FALSE)</f>
        <v>4.5999999999999996</v>
      </c>
      <c r="M45" s="163">
        <f>VLOOKUP($B45,'Impact of the crisis'!$C$6:$AB$300,26,FALSE)</f>
        <v>3.5</v>
      </c>
      <c r="N45" s="163">
        <f>VLOOKUP($B45,'Conditions of people affected'!$C$6:$R$300,16,FALSE)</f>
        <v>3.2</v>
      </c>
      <c r="O45" s="163">
        <f>VLOOKUP($B45,'Conditions of people affected'!$C$6:$R$300,9,FALSE)</f>
        <v>3.4</v>
      </c>
      <c r="P45" s="163">
        <f>VLOOKUP($B45,'Conditions of people affected'!$C$6:$R$300,15,FALSE)</f>
        <v>3</v>
      </c>
      <c r="Q45" s="163">
        <f t="shared" si="9"/>
        <v>3.2</v>
      </c>
      <c r="R45" s="163">
        <f>VLOOKUP($B45,'Complexity of the crisis'!$C$6:$AN$300,22,FALSE)</f>
        <v>3.3</v>
      </c>
      <c r="S45" s="164">
        <f>VLOOKUP($B45,'Complexity of the crisis'!$C$6:$AN$300,38,FALSE)</f>
        <v>3</v>
      </c>
      <c r="T45" s="159" t="str">
        <f>VLOOKUP(B45,Lists!$C$3:$E$300,3,FALSE)</f>
        <v>Africa</v>
      </c>
      <c r="U45" s="178">
        <f>VLOOKUP(B45,'INFORM Severity - hidden'!$C$5:$V$300,20,FALSE)</f>
        <v>45704</v>
      </c>
    </row>
    <row r="46" spans="1:21" x14ac:dyDescent="0.35">
      <c r="A46" s="155" t="str">
        <f t="array" ref="A46">IFERROR(INDEX(Lists!$B$2:$B$200,SMALL(IF(Lists!$H$2:$H$200="Yes",ROW(Lists!$B$2:$B$200)),ROW(42:42))-1,1),"")</f>
        <v>Food security crisis in Lesotho</v>
      </c>
      <c r="B46" s="156" t="str">
        <f>VLOOKUP(A46,Lists!$B$2:$G$200,2,FALSE)</f>
        <v>LSO004</v>
      </c>
      <c r="C46" s="156" t="str">
        <f>VLOOKUP(B46,'INFORM Severity - hidden'!$C$5:$D$200,2,FALSE)</f>
        <v>Lesotho</v>
      </c>
      <c r="D46" s="156" t="str">
        <f>VLOOKUP(A46,Lists!$B$2:$G$200,3,FALSE)</f>
        <v>LSO</v>
      </c>
      <c r="E46" s="156" t="str">
        <f>VLOOKUP(A46,Lists!$B$2:$G$200,5,FALSE)</f>
        <v>Drought</v>
      </c>
      <c r="F46" s="161">
        <f t="shared" si="5"/>
        <v>2.1</v>
      </c>
      <c r="G46" s="162">
        <f t="shared" si="6"/>
        <v>3</v>
      </c>
      <c r="H46" s="162" t="str">
        <f t="shared" si="7"/>
        <v>Medium</v>
      </c>
      <c r="I46" s="160" t="str">
        <f>INDEX(Trends!$D$3:$D$404,MATCH(B46,Trends!$C$3:$C$404,0))</f>
        <v>Stable</v>
      </c>
      <c r="J46" s="162" t="str">
        <f>VLOOKUP($B46,Reliability!$A$3:$I$300,9,FALSE)</f>
        <v>High</v>
      </c>
      <c r="K46" s="163">
        <f t="shared" si="8"/>
        <v>2.2000000000000002</v>
      </c>
      <c r="L46" s="163">
        <f>VLOOKUP($B46,'Impact of the crisis'!$C$6:$N$300,12,FALSE)</f>
        <v>3</v>
      </c>
      <c r="M46" s="163">
        <f>VLOOKUP($B46,'Impact of the crisis'!$C$6:$AB$300,26,FALSE)</f>
        <v>1.7</v>
      </c>
      <c r="N46" s="163">
        <f>VLOOKUP($B46,'Conditions of people affected'!$C$6:$R$300,16,FALSE)</f>
        <v>2.75</v>
      </c>
      <c r="O46" s="163">
        <f>VLOOKUP($B46,'Conditions of people affected'!$C$6:$R$300,9,FALSE)</f>
        <v>2.5</v>
      </c>
      <c r="P46" s="163">
        <f>VLOOKUP($B46,'Conditions of people affected'!$C$6:$R$300,15,FALSE)</f>
        <v>3</v>
      </c>
      <c r="Q46" s="163">
        <f t="shared" si="9"/>
        <v>1</v>
      </c>
      <c r="R46" s="163">
        <f>VLOOKUP($B46,'Complexity of the crisis'!$C$6:$AN$300,22,FALSE)</f>
        <v>1.4</v>
      </c>
      <c r="S46" s="164">
        <f>VLOOKUP($B46,'Complexity of the crisis'!$C$6:$AN$300,38,FALSE)</f>
        <v>0.5</v>
      </c>
      <c r="T46" s="159" t="str">
        <f>VLOOKUP(B46,Lists!$C$3:$E$300,3,FALSE)</f>
        <v>Africa</v>
      </c>
      <c r="U46" s="178">
        <f>VLOOKUP(B46,'INFORM Severity - hidden'!$C$5:$V$300,20,FALSE)</f>
        <v>45713</v>
      </c>
    </row>
    <row r="47" spans="1:21" x14ac:dyDescent="0.35">
      <c r="A47" s="155" t="str">
        <f t="array" ref="A47">IFERROR(INDEX(Lists!$B$2:$B$200,SMALL(IF(Lists!$H$2:$H$200="Yes",ROW(Lists!$B$2:$B$200)),ROW(43:43))-1,1),"")</f>
        <v>Displacement from Russia-Ukraine conflict in Lithuania</v>
      </c>
      <c r="B47" s="156" t="str">
        <f>VLOOKUP(A47,Lists!$B$2:$G$200,2,FALSE)</f>
        <v>LTU002</v>
      </c>
      <c r="C47" s="156" t="str">
        <f>VLOOKUP(B47,'INFORM Severity - hidden'!$C$5:$D$200,2,FALSE)</f>
        <v>Lithuania</v>
      </c>
      <c r="D47" s="156" t="str">
        <f>VLOOKUP(A47,Lists!$B$2:$G$200,3,FALSE)</f>
        <v>LTU</v>
      </c>
      <c r="E47" s="156" t="str">
        <f>VLOOKUP(A47,Lists!$B$2:$G$200,5,FALSE)</f>
        <v>Displacement</v>
      </c>
      <c r="F47" s="161">
        <f t="shared" si="5"/>
        <v>1.3</v>
      </c>
      <c r="G47" s="162">
        <f t="shared" si="6"/>
        <v>2</v>
      </c>
      <c r="H47" s="162" t="str">
        <f t="shared" si="7"/>
        <v>Low</v>
      </c>
      <c r="I47" s="160" t="str">
        <f>INDEX(Trends!$D$3:$D$404,MATCH(B47,Trends!$C$3:$C$404,0))</f>
        <v>Stable</v>
      </c>
      <c r="J47" s="162" t="str">
        <f>VLOOKUP($B47,Reliability!$A$3:$I$300,9,FALSE)</f>
        <v>Very High</v>
      </c>
      <c r="K47" s="163">
        <f t="shared" si="8"/>
        <v>2.2999999999999998</v>
      </c>
      <c r="L47" s="163">
        <f>VLOOKUP($B47,'Impact of the crisis'!$C$6:$N$300,12,FALSE)</f>
        <v>3.7</v>
      </c>
      <c r="M47" s="163">
        <f>VLOOKUP($B47,'Impact of the crisis'!$C$6:$AB$300,26,FALSE)</f>
        <v>1.3</v>
      </c>
      <c r="N47" s="163">
        <f>VLOOKUP($B47,'Conditions of people affected'!$C$6:$R$300,16,FALSE)</f>
        <v>1.05</v>
      </c>
      <c r="O47" s="163">
        <f>VLOOKUP($B47,'Conditions of people affected'!$C$6:$R$300,9,FALSE)</f>
        <v>1.1000000000000001</v>
      </c>
      <c r="P47" s="163">
        <f>VLOOKUP($B47,'Conditions of people affected'!$C$6:$R$300,15,FALSE)</f>
        <v>1</v>
      </c>
      <c r="Q47" s="163">
        <f t="shared" si="9"/>
        <v>0.9</v>
      </c>
      <c r="R47" s="163">
        <f>VLOOKUP($B47,'Complexity of the crisis'!$C$6:$AN$300,22,FALSE)</f>
        <v>0.8</v>
      </c>
      <c r="S47" s="164">
        <f>VLOOKUP($B47,'Complexity of the crisis'!$C$6:$AN$300,38,FALSE)</f>
        <v>1</v>
      </c>
      <c r="T47" s="159" t="str">
        <f>VLOOKUP(B47,Lists!$C$3:$E$300,3,FALSE)</f>
        <v>Europe</v>
      </c>
      <c r="U47" s="178">
        <f>VLOOKUP(B47,'INFORM Severity - hidden'!$C$5:$V$300,20,FALSE)</f>
        <v>45716</v>
      </c>
    </row>
    <row r="48" spans="1:21" x14ac:dyDescent="0.35">
      <c r="A48" s="155" t="str">
        <f t="array" ref="A48">IFERROR(INDEX(Lists!$B$2:$B$200,SMALL(IF(Lists!$H$2:$H$200="Yes",ROW(Lists!$B$2:$B$200)),ROW(44:44))-1,1),"")</f>
        <v>Displacement from Russia-Ukraine conflict in Latvia</v>
      </c>
      <c r="B48" s="156" t="str">
        <f>VLOOKUP(A48,Lists!$B$2:$G$200,2,FALSE)</f>
        <v>LVA002</v>
      </c>
      <c r="C48" s="156" t="str">
        <f>VLOOKUP(B48,'INFORM Severity - hidden'!$C$5:$D$200,2,FALSE)</f>
        <v>Latvia</v>
      </c>
      <c r="D48" s="156" t="str">
        <f>VLOOKUP(A48,Lists!$B$2:$G$200,3,FALSE)</f>
        <v>LVA</v>
      </c>
      <c r="E48" s="156" t="str">
        <f>VLOOKUP(A48,Lists!$B$2:$G$200,5,FALSE)</f>
        <v>Displacement</v>
      </c>
      <c r="F48" s="161">
        <f t="shared" si="5"/>
        <v>1.3</v>
      </c>
      <c r="G48" s="162">
        <f t="shared" si="6"/>
        <v>2</v>
      </c>
      <c r="H48" s="162" t="str">
        <f t="shared" si="7"/>
        <v>Low</v>
      </c>
      <c r="I48" s="160" t="str">
        <f>INDEX(Trends!$D$3:$D$404,MATCH(B48,Trends!$C$3:$C$404,0))</f>
        <v>Stable</v>
      </c>
      <c r="J48" s="162" t="str">
        <f>VLOOKUP($B48,Reliability!$A$3:$I$300,9,FALSE)</f>
        <v>Very High</v>
      </c>
      <c r="K48" s="163">
        <f t="shared" si="8"/>
        <v>2.2000000000000002</v>
      </c>
      <c r="L48" s="163">
        <f>VLOOKUP($B48,'Impact of the crisis'!$C$6:$N$300,12,FALSE)</f>
        <v>3.5</v>
      </c>
      <c r="M48" s="163">
        <f>VLOOKUP($B48,'Impact of the crisis'!$C$6:$AB$300,26,FALSE)</f>
        <v>1.4</v>
      </c>
      <c r="N48" s="163">
        <f>VLOOKUP($B48,'Conditions of people affected'!$C$6:$R$300,16,FALSE)</f>
        <v>1.05</v>
      </c>
      <c r="O48" s="163">
        <f>VLOOKUP($B48,'Conditions of people affected'!$C$6:$R$300,9,FALSE)</f>
        <v>1.1000000000000001</v>
      </c>
      <c r="P48" s="163">
        <f>VLOOKUP($B48,'Conditions of people affected'!$C$6:$R$300,15,FALSE)</f>
        <v>1</v>
      </c>
      <c r="Q48" s="163">
        <f t="shared" si="9"/>
        <v>1</v>
      </c>
      <c r="R48" s="163">
        <f>VLOOKUP($B48,'Complexity of the crisis'!$C$6:$AN$300,22,FALSE)</f>
        <v>1</v>
      </c>
      <c r="S48" s="164">
        <f>VLOOKUP($B48,'Complexity of the crisis'!$C$6:$AN$300,38,FALSE)</f>
        <v>1</v>
      </c>
      <c r="T48" s="159" t="str">
        <f>VLOOKUP(B48,Lists!$C$3:$E$300,3,FALSE)</f>
        <v>Europe</v>
      </c>
      <c r="U48" s="178">
        <f>VLOOKUP(B48,'INFORM Severity - hidden'!$C$5:$V$300,20,FALSE)</f>
        <v>45716</v>
      </c>
    </row>
    <row r="49" spans="1:21" x14ac:dyDescent="0.35">
      <c r="A49" s="155" t="str">
        <f t="array" ref="A49">IFERROR(INDEX(Lists!$B$2:$B$200,SMALL(IF(Lists!$H$2:$H$200="Yes",ROW(Lists!$B$2:$B$200)),ROW(45:45))-1,1),"")</f>
        <v>Mixed migration flows in Morocco</v>
      </c>
      <c r="B49" s="156" t="str">
        <f>VLOOKUP(A49,Lists!$B$2:$G$200,2,FALSE)</f>
        <v>MAR002</v>
      </c>
      <c r="C49" s="156" t="str">
        <f>VLOOKUP(B49,'INFORM Severity - hidden'!$C$5:$D$200,2,FALSE)</f>
        <v>Morocco</v>
      </c>
      <c r="D49" s="156" t="str">
        <f>VLOOKUP(A49,Lists!$B$2:$G$200,3,FALSE)</f>
        <v>MAR</v>
      </c>
      <c r="E49" s="156" t="str">
        <f>VLOOKUP(A49,Lists!$B$2:$G$200,5,FALSE)</f>
        <v>Displacement</v>
      </c>
      <c r="F49" s="161">
        <f t="shared" si="5"/>
        <v>1.6</v>
      </c>
      <c r="G49" s="162">
        <f t="shared" si="6"/>
        <v>2</v>
      </c>
      <c r="H49" s="162" t="str">
        <f t="shared" si="7"/>
        <v>Low</v>
      </c>
      <c r="I49" s="160" t="str">
        <f>INDEX(Trends!$D$3:$D$404,MATCH(B49,Trends!$C$3:$C$404,0))</f>
        <v>Decreasing</v>
      </c>
      <c r="J49" s="162" t="str">
        <f>VLOOKUP($B49,Reliability!$A$3:$I$300,9,FALSE)</f>
        <v>Very High</v>
      </c>
      <c r="K49" s="163">
        <f t="shared" si="8"/>
        <v>1.9</v>
      </c>
      <c r="L49" s="163">
        <f>VLOOKUP($B49,'Impact of the crisis'!$C$6:$N$300,12,FALSE)</f>
        <v>0.9</v>
      </c>
      <c r="M49" s="163">
        <f>VLOOKUP($B49,'Impact of the crisis'!$C$6:$AB$300,26,FALSE)</f>
        <v>2.2999999999999998</v>
      </c>
      <c r="N49" s="163">
        <f>VLOOKUP($B49,'Conditions of people affected'!$C$6:$R$300,16,FALSE)</f>
        <v>0.7</v>
      </c>
      <c r="O49" s="163">
        <f>VLOOKUP($B49,'Conditions of people affected'!$C$6:$R$300,9,FALSE)</f>
        <v>0.4</v>
      </c>
      <c r="P49" s="163">
        <f>VLOOKUP($B49,'Conditions of people affected'!$C$6:$R$300,15,FALSE)</f>
        <v>1</v>
      </c>
      <c r="Q49" s="163">
        <f t="shared" si="9"/>
        <v>2.8</v>
      </c>
      <c r="R49" s="163">
        <f>VLOOKUP($B49,'Complexity of the crisis'!$C$6:$AN$300,22,FALSE)</f>
        <v>3</v>
      </c>
      <c r="S49" s="164">
        <f>VLOOKUP($B49,'Complexity of the crisis'!$C$6:$AN$300,38,FALSE)</f>
        <v>2.5</v>
      </c>
      <c r="T49" s="159" t="str">
        <f>VLOOKUP(B49,Lists!$C$3:$E$300,3,FALSE)</f>
        <v>Africa</v>
      </c>
      <c r="U49" s="178">
        <f>VLOOKUP(B49,'INFORM Severity - hidden'!$C$5:$V$300,20,FALSE)</f>
        <v>45705</v>
      </c>
    </row>
    <row r="50" spans="1:21" x14ac:dyDescent="0.35">
      <c r="A50" s="155" t="str">
        <f t="array" ref="A50">IFERROR(INDEX(Lists!$B$2:$B$200,SMALL(IF(Lists!$H$2:$H$200="Yes",ROW(Lists!$B$2:$B$200)),ROW(46:46))-1,1),"")</f>
        <v>DIsplacement from Russia-Ukraine conflict in Moldova</v>
      </c>
      <c r="B50" s="156" t="str">
        <f>VLOOKUP(A50,Lists!$B$2:$G$200,2,FALSE)</f>
        <v>MDA002</v>
      </c>
      <c r="C50" s="156" t="str">
        <f>VLOOKUP(B50,'INFORM Severity - hidden'!$C$5:$D$200,2,FALSE)</f>
        <v>Moldova</v>
      </c>
      <c r="D50" s="156" t="str">
        <f>VLOOKUP(A50,Lists!$B$2:$G$200,3,FALSE)</f>
        <v>MDA</v>
      </c>
      <c r="E50" s="156" t="str">
        <f>VLOOKUP(A50,Lists!$B$2:$G$200,5,FALSE)</f>
        <v>Displacement</v>
      </c>
      <c r="F50" s="161">
        <f t="shared" si="5"/>
        <v>1.6</v>
      </c>
      <c r="G50" s="162">
        <f t="shared" si="6"/>
        <v>2</v>
      </c>
      <c r="H50" s="162" t="str">
        <f t="shared" si="7"/>
        <v>Low</v>
      </c>
      <c r="I50" s="160" t="str">
        <f>INDEX(Trends!$D$3:$D$404,MATCH(B50,Trends!$C$3:$C$404,0))</f>
        <v>Increasing</v>
      </c>
      <c r="J50" s="162" t="str">
        <f>VLOOKUP($B50,Reliability!$A$3:$I$300,9,FALSE)</f>
        <v>Very High</v>
      </c>
      <c r="K50" s="163">
        <f t="shared" si="8"/>
        <v>2.2999999999999998</v>
      </c>
      <c r="L50" s="163">
        <f>VLOOKUP($B50,'Impact of the crisis'!$C$6:$N$300,12,FALSE)</f>
        <v>3.5</v>
      </c>
      <c r="M50" s="163">
        <f>VLOOKUP($B50,'Impact of the crisis'!$C$6:$AB$300,26,FALSE)</f>
        <v>1.6</v>
      </c>
      <c r="N50" s="163">
        <f>VLOOKUP($B50,'Conditions of people affected'!$C$6:$R$300,16,FALSE)</f>
        <v>1.4</v>
      </c>
      <c r="O50" s="163">
        <f>VLOOKUP($B50,'Conditions of people affected'!$C$6:$R$300,9,FALSE)</f>
        <v>1.8</v>
      </c>
      <c r="P50" s="163">
        <f>VLOOKUP($B50,'Conditions of people affected'!$C$6:$R$300,15,FALSE)</f>
        <v>1</v>
      </c>
      <c r="Q50" s="163">
        <f t="shared" si="9"/>
        <v>1.4</v>
      </c>
      <c r="R50" s="163">
        <f>VLOOKUP($B50,'Complexity of the crisis'!$C$6:$AN$300,22,FALSE)</f>
        <v>1.8</v>
      </c>
      <c r="S50" s="164">
        <f>VLOOKUP($B50,'Complexity of the crisis'!$C$6:$AN$300,38,FALSE)</f>
        <v>1</v>
      </c>
      <c r="T50" s="159" t="str">
        <f>VLOOKUP(B50,Lists!$C$3:$E$300,3,FALSE)</f>
        <v>Europe</v>
      </c>
      <c r="U50" s="178">
        <f>VLOOKUP(B50,'INFORM Severity - hidden'!$C$5:$V$300,20,FALSE)</f>
        <v>45716</v>
      </c>
    </row>
    <row r="51" spans="1:21" x14ac:dyDescent="0.35">
      <c r="A51" s="155" t="str">
        <f t="array" ref="A51">IFERROR(INDEX(Lists!$B$2:$B$200,SMALL(IF(Lists!$H$2:$H$200="Yes",ROW(Lists!$B$2:$B$200)),ROW(47:47))-1,1),"")</f>
        <v>Multiple crisis in Mexico</v>
      </c>
      <c r="B51" s="156" t="str">
        <f>VLOOKUP(A51,Lists!$B$2:$G$200,2,FALSE)</f>
        <v>MEX001</v>
      </c>
      <c r="C51" s="156" t="str">
        <f>VLOOKUP(B51,'INFORM Severity - hidden'!$C$5:$D$200,2,FALSE)</f>
        <v>Mexico</v>
      </c>
      <c r="D51" s="156" t="str">
        <f>VLOOKUP(A51,Lists!$B$2:$G$200,3,FALSE)</f>
        <v>MEX</v>
      </c>
      <c r="E51" s="156" t="str">
        <f>VLOOKUP(A51,Lists!$B$2:$G$200,5,FALSE)</f>
        <v>Violence,Displacement</v>
      </c>
      <c r="F51" s="161">
        <f t="shared" si="5"/>
        <v>3.1</v>
      </c>
      <c r="G51" s="162">
        <f t="shared" si="6"/>
        <v>4</v>
      </c>
      <c r="H51" s="162" t="str">
        <f t="shared" si="7"/>
        <v>High</v>
      </c>
      <c r="I51" s="160" t="str">
        <f>INDEX(Trends!$D$3:$D$404,MATCH(B51,Trends!$C$3:$C$404,0))</f>
        <v>Increasing</v>
      </c>
      <c r="J51" s="162" t="str">
        <f>VLOOKUP($B51,Reliability!$A$3:$I$300,9,FALSE)</f>
        <v>High</v>
      </c>
      <c r="K51" s="163">
        <f t="shared" si="8"/>
        <v>4.2</v>
      </c>
      <c r="L51" s="163">
        <f>VLOOKUP($B51,'Impact of the crisis'!$C$6:$N$300,12,FALSE)</f>
        <v>5</v>
      </c>
      <c r="M51" s="163">
        <f>VLOOKUP($B51,'Impact of the crisis'!$C$6:$AB$300,26,FALSE)</f>
        <v>3.6</v>
      </c>
      <c r="N51" s="163">
        <f>VLOOKUP($B51,'Conditions of people affected'!$C$6:$R$300,16,FALSE)</f>
        <v>2.15</v>
      </c>
      <c r="O51" s="163">
        <f>VLOOKUP($B51,'Conditions of people affected'!$C$6:$R$300,9,FALSE)</f>
        <v>3.3</v>
      </c>
      <c r="P51" s="163">
        <f>VLOOKUP($B51,'Conditions of people affected'!$C$6:$R$300,15,FALSE)</f>
        <v>1</v>
      </c>
      <c r="Q51" s="163">
        <f t="shared" si="9"/>
        <v>3.3</v>
      </c>
      <c r="R51" s="163">
        <f>VLOOKUP($B51,'Complexity of the crisis'!$C$6:$AN$300,22,FALSE)</f>
        <v>3</v>
      </c>
      <c r="S51" s="164">
        <f>VLOOKUP($B51,'Complexity of the crisis'!$C$6:$AN$300,38,FALSE)</f>
        <v>3.5</v>
      </c>
      <c r="T51" s="159" t="str">
        <f>VLOOKUP(B51,Lists!$C$3:$E$300,3,FALSE)</f>
        <v>Americas</v>
      </c>
      <c r="U51" s="178">
        <f>VLOOKUP(B51,'INFORM Severity - hidden'!$C$5:$V$300,20,FALSE)</f>
        <v>45659</v>
      </c>
    </row>
    <row r="52" spans="1:21" x14ac:dyDescent="0.35">
      <c r="A52" s="155" t="str">
        <f t="array" ref="A52">IFERROR(INDEX(Lists!$B$2:$B$200,SMALL(IF(Lists!$H$2:$H$200="Yes",ROW(Lists!$B$2:$B$200)),ROW(48:48))-1,1),"")</f>
        <v>Complex crisis in Mali</v>
      </c>
      <c r="B52" s="156" t="str">
        <f>VLOOKUP(A52,Lists!$B$2:$G$200,2,FALSE)</f>
        <v>MLI001</v>
      </c>
      <c r="C52" s="156" t="str">
        <f>VLOOKUP(B52,'INFORM Severity - hidden'!$C$5:$D$200,2,FALSE)</f>
        <v>Mali</v>
      </c>
      <c r="D52" s="156" t="str">
        <f>VLOOKUP(A52,Lists!$B$2:$G$200,3,FALSE)</f>
        <v>MLI</v>
      </c>
      <c r="E52" s="156" t="str">
        <f>VLOOKUP(A52,Lists!$B$2:$G$200,5,FALSE)</f>
        <v>Conflict,Displacement</v>
      </c>
      <c r="F52" s="161">
        <f t="shared" si="5"/>
        <v>4.3</v>
      </c>
      <c r="G52" s="162">
        <f t="shared" si="6"/>
        <v>5</v>
      </c>
      <c r="H52" s="162" t="str">
        <f t="shared" si="7"/>
        <v>Very High</v>
      </c>
      <c r="I52" s="160" t="str">
        <f>INDEX(Trends!$D$3:$D$404,MATCH(B52,Trends!$C$3:$C$404,0))</f>
        <v>Stable</v>
      </c>
      <c r="J52" s="162" t="str">
        <f>VLOOKUP($B52,Reliability!$A$3:$I$300,9,FALSE)</f>
        <v>Very High</v>
      </c>
      <c r="K52" s="163">
        <f t="shared" si="8"/>
        <v>4.5999999999999996</v>
      </c>
      <c r="L52" s="163">
        <f>VLOOKUP($B52,'Impact of the crisis'!$C$6:$N$300,12,FALSE)</f>
        <v>4.9000000000000004</v>
      </c>
      <c r="M52" s="163">
        <f>VLOOKUP($B52,'Impact of the crisis'!$C$6:$AB$300,26,FALSE)</f>
        <v>4.4000000000000004</v>
      </c>
      <c r="N52" s="163">
        <f>VLOOKUP($B52,'Conditions of people affected'!$C$6:$R$300,16,FALSE)</f>
        <v>4.3</v>
      </c>
      <c r="O52" s="163">
        <f>VLOOKUP($B52,'Conditions of people affected'!$C$6:$R$300,9,FALSE)</f>
        <v>4.5999999999999996</v>
      </c>
      <c r="P52" s="163">
        <f>VLOOKUP($B52,'Conditions of people affected'!$C$6:$R$300,15,FALSE)</f>
        <v>4</v>
      </c>
      <c r="Q52" s="163">
        <f t="shared" si="9"/>
        <v>4</v>
      </c>
      <c r="R52" s="163">
        <f>VLOOKUP($B52,'Complexity of the crisis'!$C$6:$AN$300,22,FALSE)</f>
        <v>3.3</v>
      </c>
      <c r="S52" s="164">
        <f>VLOOKUP($B52,'Complexity of the crisis'!$C$6:$AN$300,38,FALSE)</f>
        <v>4.5</v>
      </c>
      <c r="T52" s="159" t="str">
        <f>VLOOKUP(B52,Lists!$C$3:$E$300,3,FALSE)</f>
        <v>Africa</v>
      </c>
      <c r="U52" s="178">
        <f>VLOOKUP(B52,'INFORM Severity - hidden'!$C$5:$V$300,20,FALSE)</f>
        <v>45716</v>
      </c>
    </row>
    <row r="53" spans="1:21" x14ac:dyDescent="0.35">
      <c r="A53" s="155" t="str">
        <f t="array" ref="A53">IFERROR(INDEX(Lists!$B$2:$B$200,SMALL(IF(Lists!$H$2:$H$200="Yes",ROW(Lists!$B$2:$B$200)),ROW(49:49))-1,1),"")</f>
        <v>Multiple crises in Myanmar</v>
      </c>
      <c r="B53" s="156" t="str">
        <f>VLOOKUP(A53,Lists!$B$2:$G$200,2,FALSE)</f>
        <v>MMR001</v>
      </c>
      <c r="C53" s="156" t="str">
        <f>VLOOKUP(B53,'INFORM Severity - hidden'!$C$5:$D$200,2,FALSE)</f>
        <v>Myanmar</v>
      </c>
      <c r="D53" s="156" t="str">
        <f>VLOOKUP(A53,Lists!$B$2:$G$200,3,FALSE)</f>
        <v>MMR</v>
      </c>
      <c r="E53" s="156" t="str">
        <f>VLOOKUP(A53,Lists!$B$2:$G$200,5,FALSE)</f>
        <v>Socio-political,Conflict,Violence</v>
      </c>
      <c r="F53" s="161">
        <f t="shared" si="5"/>
        <v>4.5999999999999996</v>
      </c>
      <c r="G53" s="162">
        <f t="shared" si="6"/>
        <v>5</v>
      </c>
      <c r="H53" s="162" t="str">
        <f t="shared" si="7"/>
        <v>Very High</v>
      </c>
      <c r="I53" s="160" t="str">
        <f>INDEX(Trends!$D$3:$D$404,MATCH(B53,Trends!$C$3:$C$404,0))</f>
        <v>Stable</v>
      </c>
      <c r="J53" s="162" t="str">
        <f>VLOOKUP($B53,Reliability!$A$3:$I$300,9,FALSE)</f>
        <v>Very High</v>
      </c>
      <c r="K53" s="163">
        <f t="shared" si="8"/>
        <v>4.8</v>
      </c>
      <c r="L53" s="163">
        <f>VLOOKUP($B53,'Impact of the crisis'!$C$6:$N$300,12,FALSE)</f>
        <v>4.9000000000000004</v>
      </c>
      <c r="M53" s="163">
        <f>VLOOKUP($B53,'Impact of the crisis'!$C$6:$AB$300,26,FALSE)</f>
        <v>4.8</v>
      </c>
      <c r="N53" s="163">
        <f>VLOOKUP($B53,'Conditions of people affected'!$C$6:$R$300,16,FALSE)</f>
        <v>4.5</v>
      </c>
      <c r="O53" s="163">
        <f>VLOOKUP($B53,'Conditions of people affected'!$C$6:$R$300,9,FALSE)</f>
        <v>5</v>
      </c>
      <c r="P53" s="163">
        <f>VLOOKUP($B53,'Conditions of people affected'!$C$6:$R$300,15,FALSE)</f>
        <v>4</v>
      </c>
      <c r="Q53" s="163">
        <f t="shared" si="9"/>
        <v>4.5999999999999996</v>
      </c>
      <c r="R53" s="163">
        <f>VLOOKUP($B53,'Complexity of the crisis'!$C$6:$AN$300,22,FALSE)</f>
        <v>4.0999999999999996</v>
      </c>
      <c r="S53" s="164">
        <f>VLOOKUP($B53,'Complexity of the crisis'!$C$6:$AN$300,38,FALSE)</f>
        <v>5</v>
      </c>
      <c r="T53" s="159" t="str">
        <f>VLOOKUP(B53,Lists!$C$3:$E$300,3,FALSE)</f>
        <v>Asia</v>
      </c>
      <c r="U53" s="178">
        <f>VLOOKUP(B53,'INFORM Severity - hidden'!$C$5:$V$300,20,FALSE)</f>
        <v>45714</v>
      </c>
    </row>
    <row r="54" spans="1:21" x14ac:dyDescent="0.35">
      <c r="A54" s="155" t="str">
        <f t="array" ref="A54">IFERROR(INDEX(Lists!$B$2:$B$200,SMALL(IF(Lists!$H$2:$H$200="Yes",ROW(Lists!$B$2:$B$200)),ROW(50:50))-1,1),"")</f>
        <v>Multiple Crises in Mozambique</v>
      </c>
      <c r="B54" s="156" t="str">
        <f>VLOOKUP(A54,Lists!$B$2:$G$200,2,FALSE)</f>
        <v>MOZ001</v>
      </c>
      <c r="C54" s="156" t="str">
        <f>VLOOKUP(B54,'INFORM Severity - hidden'!$C$5:$D$200,2,FALSE)</f>
        <v>Mozambique</v>
      </c>
      <c r="D54" s="156" t="str">
        <f>VLOOKUP(A54,Lists!$B$2:$G$200,3,FALSE)</f>
        <v>MOZ</v>
      </c>
      <c r="E54" s="156" t="str">
        <f>VLOOKUP(A54,Lists!$B$2:$G$200,5,FALSE)</f>
        <v>Conflict,Displacement,Cyclone,Drought</v>
      </c>
      <c r="F54" s="161">
        <f t="shared" si="5"/>
        <v>3.9</v>
      </c>
      <c r="G54" s="162">
        <f t="shared" si="6"/>
        <v>4</v>
      </c>
      <c r="H54" s="162" t="str">
        <f t="shared" si="7"/>
        <v>High</v>
      </c>
      <c r="I54" s="160" t="str">
        <f>INDEX(Trends!$D$3:$D$404,MATCH(B54,Trends!$C$3:$C$404,0))</f>
        <v>Decreasing</v>
      </c>
      <c r="J54" s="162" t="str">
        <f>VLOOKUP($B54,Reliability!$A$3:$I$300,9,FALSE)</f>
        <v>Very High</v>
      </c>
      <c r="K54" s="163">
        <f t="shared" si="8"/>
        <v>4.5</v>
      </c>
      <c r="L54" s="163">
        <f>VLOOKUP($B54,'Impact of the crisis'!$C$6:$N$300,12,FALSE)</f>
        <v>5</v>
      </c>
      <c r="M54" s="163">
        <f>VLOOKUP($B54,'Impact of the crisis'!$C$6:$AB$300,26,FALSE)</f>
        <v>4.0999999999999996</v>
      </c>
      <c r="N54" s="163">
        <f>VLOOKUP($B54,'Conditions of people affected'!$C$6:$R$300,16,FALSE)</f>
        <v>3.9</v>
      </c>
      <c r="O54" s="163">
        <f>VLOOKUP($B54,'Conditions of people affected'!$C$6:$R$300,9,FALSE)</f>
        <v>4.8</v>
      </c>
      <c r="P54" s="163">
        <f>VLOOKUP($B54,'Conditions of people affected'!$C$6:$R$300,15,FALSE)</f>
        <v>3</v>
      </c>
      <c r="Q54" s="163">
        <f t="shared" si="9"/>
        <v>3.4</v>
      </c>
      <c r="R54" s="163">
        <f>VLOOKUP($B54,'Complexity of the crisis'!$C$6:$AN$300,22,FALSE)</f>
        <v>3.2</v>
      </c>
      <c r="S54" s="164">
        <f>VLOOKUP($B54,'Complexity of the crisis'!$C$6:$AN$300,38,FALSE)</f>
        <v>3.5</v>
      </c>
      <c r="T54" s="159" t="str">
        <f>VLOOKUP(B54,Lists!$C$3:$E$300,3,FALSE)</f>
        <v>Africa</v>
      </c>
      <c r="U54" s="178">
        <f>VLOOKUP(B54,'INFORM Severity - hidden'!$C$5:$V$300,20,FALSE)</f>
        <v>45716</v>
      </c>
    </row>
    <row r="55" spans="1:21" x14ac:dyDescent="0.35">
      <c r="A55" s="155" t="str">
        <f t="array" ref="A55">IFERROR(INDEX(Lists!$B$2:$B$200,SMALL(IF(Lists!$H$2:$H$200="Yes",ROW(Lists!$B$2:$B$200)),ROW(51:51))-1,1),"")</f>
        <v>Food Security in Mauritania</v>
      </c>
      <c r="B55" s="156" t="str">
        <f>VLOOKUP(A55,Lists!$B$2:$G$200,2,FALSE)</f>
        <v>MRT003</v>
      </c>
      <c r="C55" s="156" t="str">
        <f>VLOOKUP(B55,'INFORM Severity - hidden'!$C$5:$D$200,2,FALSE)</f>
        <v>Mauritania</v>
      </c>
      <c r="D55" s="156" t="str">
        <f>VLOOKUP(A55,Lists!$B$2:$G$200,3,FALSE)</f>
        <v>MRT</v>
      </c>
      <c r="E55" s="156" t="str">
        <f>VLOOKUP(A55,Lists!$B$2:$G$200,5,FALSE)</f>
        <v>Drought,Floods</v>
      </c>
      <c r="F55" s="161">
        <f t="shared" si="5"/>
        <v>2.6</v>
      </c>
      <c r="G55" s="162">
        <f t="shared" si="6"/>
        <v>3</v>
      </c>
      <c r="H55" s="162" t="str">
        <f t="shared" si="7"/>
        <v>Medium</v>
      </c>
      <c r="I55" s="160" t="str">
        <f>INDEX(Trends!$D$3:$D$404,MATCH(B55,Trends!$C$3:$C$404,0))</f>
        <v>Stable</v>
      </c>
      <c r="J55" s="162" t="str">
        <f>VLOOKUP($B55,Reliability!$A$3:$I$300,9,FALSE)</f>
        <v>Very High</v>
      </c>
      <c r="K55" s="163">
        <f t="shared" si="8"/>
        <v>2.6</v>
      </c>
      <c r="L55" s="163">
        <f>VLOOKUP($B55,'Impact of the crisis'!$C$6:$N$300,12,FALSE)</f>
        <v>4.3</v>
      </c>
      <c r="M55" s="163">
        <f>VLOOKUP($B55,'Impact of the crisis'!$C$6:$AB$300,26,FALSE)</f>
        <v>1.2</v>
      </c>
      <c r="N55" s="163">
        <f>VLOOKUP($B55,'Conditions of people affected'!$C$6:$R$300,16,FALSE)</f>
        <v>2.8</v>
      </c>
      <c r="O55" s="163">
        <f>VLOOKUP($B55,'Conditions of people affected'!$C$6:$R$300,9,FALSE)</f>
        <v>2.6</v>
      </c>
      <c r="P55" s="163">
        <f>VLOOKUP($B55,'Conditions of people affected'!$C$6:$R$300,15,FALSE)</f>
        <v>3</v>
      </c>
      <c r="Q55" s="163">
        <f t="shared" si="9"/>
        <v>2.2000000000000002</v>
      </c>
      <c r="R55" s="163">
        <f>VLOOKUP($B55,'Complexity of the crisis'!$C$6:$AN$300,22,FALSE)</f>
        <v>2.4</v>
      </c>
      <c r="S55" s="164">
        <f>VLOOKUP($B55,'Complexity of the crisis'!$C$6:$AN$300,38,FALSE)</f>
        <v>2</v>
      </c>
      <c r="T55" s="159" t="str">
        <f>VLOOKUP(B55,Lists!$C$3:$E$300,3,FALSE)</f>
        <v>Africa</v>
      </c>
      <c r="U55" s="178">
        <f>VLOOKUP(B55,'INFORM Severity - hidden'!$C$5:$V$300,20,FALSE)</f>
        <v>45705</v>
      </c>
    </row>
    <row r="56" spans="1:21" x14ac:dyDescent="0.35">
      <c r="A56" s="155" t="str">
        <f t="array" ref="A56">IFERROR(INDEX(Lists!$B$2:$B$200,SMALL(IF(Lists!$H$2:$H$200="Yes",ROW(Lists!$B$2:$B$200)),ROW(52:52))-1,1),"")</f>
        <v>Complex crisis in Malawi</v>
      </c>
      <c r="B56" s="156" t="str">
        <f>VLOOKUP(A56,Lists!$B$2:$G$200,2,FALSE)</f>
        <v>MWI002</v>
      </c>
      <c r="C56" s="156" t="str">
        <f>VLOOKUP(B56,'INFORM Severity - hidden'!$C$5:$D$200,2,FALSE)</f>
        <v>Malawi</v>
      </c>
      <c r="D56" s="156" t="str">
        <f>VLOOKUP(A56,Lists!$B$2:$G$200,3,FALSE)</f>
        <v>MWI</v>
      </c>
      <c r="E56" s="156" t="str">
        <f>VLOOKUP(A56,Lists!$B$2:$G$200,5,FALSE)</f>
        <v>Drought,Socio-political,Cyclone</v>
      </c>
      <c r="F56" s="161">
        <f t="shared" si="5"/>
        <v>3.4</v>
      </c>
      <c r="G56" s="162">
        <f t="shared" si="6"/>
        <v>4</v>
      </c>
      <c r="H56" s="162" t="str">
        <f t="shared" si="7"/>
        <v>High</v>
      </c>
      <c r="I56" s="160" t="str">
        <f>INDEX(Trends!$D$3:$D$404,MATCH(B56,Trends!$C$3:$C$404,0))</f>
        <v>Decreasing</v>
      </c>
      <c r="J56" s="162" t="str">
        <f>VLOOKUP($B56,Reliability!$A$3:$I$300,9,FALSE)</f>
        <v>Very High</v>
      </c>
      <c r="K56" s="163">
        <f t="shared" si="8"/>
        <v>3.9</v>
      </c>
      <c r="L56" s="163">
        <f>VLOOKUP($B56,'Impact of the crisis'!$C$6:$N$300,12,FALSE)</f>
        <v>4.5</v>
      </c>
      <c r="M56" s="163">
        <f>VLOOKUP($B56,'Impact of the crisis'!$C$6:$AB$300,26,FALSE)</f>
        <v>3.5</v>
      </c>
      <c r="N56" s="163">
        <f>VLOOKUP($B56,'Conditions of people affected'!$C$6:$R$300,16,FALSE)</f>
        <v>3.95</v>
      </c>
      <c r="O56" s="163">
        <f>VLOOKUP($B56,'Conditions of people affected'!$C$6:$R$300,9,FALSE)</f>
        <v>4.9000000000000004</v>
      </c>
      <c r="P56" s="163">
        <f>VLOOKUP($B56,'Conditions of people affected'!$C$6:$R$300,15,FALSE)</f>
        <v>3</v>
      </c>
      <c r="Q56" s="163">
        <f t="shared" si="9"/>
        <v>2.2000000000000002</v>
      </c>
      <c r="R56" s="163">
        <f>VLOOKUP($B56,'Complexity of the crisis'!$C$6:$AN$300,22,FALSE)</f>
        <v>2.2999999999999998</v>
      </c>
      <c r="S56" s="164">
        <f>VLOOKUP($B56,'Complexity of the crisis'!$C$6:$AN$300,38,FALSE)</f>
        <v>2</v>
      </c>
      <c r="T56" s="159" t="str">
        <f>VLOOKUP(B56,Lists!$C$3:$E$300,3,FALSE)</f>
        <v>Africa</v>
      </c>
      <c r="U56" s="178">
        <f>VLOOKUP(B56,'INFORM Severity - hidden'!$C$5:$V$300,20,FALSE)</f>
        <v>45715</v>
      </c>
    </row>
    <row r="57" spans="1:21" x14ac:dyDescent="0.35">
      <c r="A57" s="155" t="str">
        <f t="array" ref="A57">IFERROR(INDEX(Lists!$B$2:$B$200,SMALL(IF(Lists!$H$2:$H$200="Yes",ROW(Lists!$B$2:$B$200)),ROW(53:53))-1,1),"")</f>
        <v>International Refugees in Malaysia</v>
      </c>
      <c r="B57" s="156" t="str">
        <f>VLOOKUP(A57,Lists!$B$2:$G$200,2,FALSE)</f>
        <v>MYS001</v>
      </c>
      <c r="C57" s="156" t="str">
        <f>VLOOKUP(B57,'INFORM Severity - hidden'!$C$5:$D$200,2,FALSE)</f>
        <v>Malaysia</v>
      </c>
      <c r="D57" s="156" t="str">
        <f>VLOOKUP(A57,Lists!$B$2:$G$200,3,FALSE)</f>
        <v>MYS</v>
      </c>
      <c r="E57" s="156" t="str">
        <f>VLOOKUP(A57,Lists!$B$2:$G$200,5,FALSE)</f>
        <v>Displacement</v>
      </c>
      <c r="F57" s="161">
        <f t="shared" si="5"/>
        <v>1.7</v>
      </c>
      <c r="G57" s="162">
        <f t="shared" si="6"/>
        <v>2</v>
      </c>
      <c r="H57" s="162" t="str">
        <f t="shared" si="7"/>
        <v>Low</v>
      </c>
      <c r="I57" s="160" t="str">
        <f>INDEX(Trends!$D$3:$D$404,MATCH(B57,Trends!$C$3:$C$404,0))</f>
        <v>Decreasing</v>
      </c>
      <c r="J57" s="162" t="str">
        <f>VLOOKUP($B57,Reliability!$A$3:$I$300,9,FALSE)</f>
        <v>Very High</v>
      </c>
      <c r="K57" s="163">
        <f t="shared" si="8"/>
        <v>1.8</v>
      </c>
      <c r="L57" s="163">
        <f>VLOOKUP($B57,'Impact of the crisis'!$C$6:$N$300,12,FALSE)</f>
        <v>1.8</v>
      </c>
      <c r="M57" s="163">
        <f>VLOOKUP($B57,'Impact of the crisis'!$C$6:$AB$300,26,FALSE)</f>
        <v>1.8</v>
      </c>
      <c r="N57" s="163">
        <f>VLOOKUP($B57,'Conditions of people affected'!$C$6:$R$300,16,FALSE)</f>
        <v>1.55</v>
      </c>
      <c r="O57" s="163">
        <f>VLOOKUP($B57,'Conditions of people affected'!$C$6:$R$300,9,FALSE)</f>
        <v>2.1</v>
      </c>
      <c r="P57" s="163">
        <f>VLOOKUP($B57,'Conditions of people affected'!$C$6:$R$300,15,FALSE)</f>
        <v>1</v>
      </c>
      <c r="Q57" s="163">
        <f t="shared" si="9"/>
        <v>1.9</v>
      </c>
      <c r="R57" s="163">
        <f>VLOOKUP($B57,'Complexity of the crisis'!$C$6:$AN$300,22,FALSE)</f>
        <v>1.7</v>
      </c>
      <c r="S57" s="164">
        <f>VLOOKUP($B57,'Complexity of the crisis'!$C$6:$AN$300,38,FALSE)</f>
        <v>2</v>
      </c>
      <c r="T57" s="159" t="str">
        <f>VLOOKUP(B57,Lists!$C$3:$E$300,3,FALSE)</f>
        <v>Asia</v>
      </c>
      <c r="U57" s="178">
        <f>VLOOKUP(B57,'INFORM Severity - hidden'!$C$5:$V$300,20,FALSE)</f>
        <v>45713</v>
      </c>
    </row>
    <row r="58" spans="1:21" x14ac:dyDescent="0.35">
      <c r="A58" s="155" t="str">
        <f t="array" ref="A58">IFERROR(INDEX(Lists!$B$2:$B$200,SMALL(IF(Lists!$H$2:$H$200="Yes",ROW(Lists!$B$2:$B$200)),ROW(54:54))-1,1),"")</f>
        <v>Food Security Crisis in Namibia</v>
      </c>
      <c r="B58" s="156" t="str">
        <f>VLOOKUP(A58,Lists!$B$2:$G$200,2,FALSE)</f>
        <v>NAM002</v>
      </c>
      <c r="C58" s="156" t="str">
        <f>VLOOKUP(B58,'INFORM Severity - hidden'!$C$5:$D$200,2,FALSE)</f>
        <v>Namibia</v>
      </c>
      <c r="D58" s="156" t="str">
        <f>VLOOKUP(A58,Lists!$B$2:$G$200,3,FALSE)</f>
        <v>NAM</v>
      </c>
      <c r="E58" s="156" t="str">
        <f>VLOOKUP(A58,Lists!$B$2:$G$200,5,FALSE)</f>
        <v>Drought</v>
      </c>
      <c r="F58" s="161">
        <f t="shared" si="5"/>
        <v>2.6</v>
      </c>
      <c r="G58" s="162">
        <f t="shared" si="6"/>
        <v>3</v>
      </c>
      <c r="H58" s="162" t="str">
        <f t="shared" si="7"/>
        <v>Medium</v>
      </c>
      <c r="I58" s="160" t="str">
        <f>INDEX(Trends!$D$3:$D$404,MATCH(B58,Trends!$C$3:$C$404,0))</f>
        <v>Stable</v>
      </c>
      <c r="J58" s="162" t="str">
        <f>VLOOKUP($B58,Reliability!$A$3:$I$300,9,FALSE)</f>
        <v>Medium</v>
      </c>
      <c r="K58" s="163">
        <f t="shared" si="8"/>
        <v>2.9</v>
      </c>
      <c r="L58" s="163">
        <f>VLOOKUP($B58,'Impact of the crisis'!$C$6:$N$300,12,FALSE)</f>
        <v>4.3</v>
      </c>
      <c r="M58" s="163">
        <f>VLOOKUP($B58,'Impact of the crisis'!$C$6:$AB$300,26,FALSE)</f>
        <v>1.9</v>
      </c>
      <c r="N58" s="163">
        <f>VLOOKUP($B58,'Conditions of people affected'!$C$6:$R$300,16,FALSE)</f>
        <v>3.25</v>
      </c>
      <c r="O58" s="163">
        <f>VLOOKUP($B58,'Conditions of people affected'!$C$6:$R$300,9,FALSE)</f>
        <v>3.5</v>
      </c>
      <c r="P58" s="163">
        <f>VLOOKUP($B58,'Conditions of people affected'!$C$6:$R$300,15,FALSE)</f>
        <v>3</v>
      </c>
      <c r="Q58" s="163">
        <f t="shared" si="9"/>
        <v>1.3</v>
      </c>
      <c r="R58" s="163">
        <f>VLOOKUP($B58,'Complexity of the crisis'!$C$6:$AN$300,22,FALSE)</f>
        <v>1.5</v>
      </c>
      <c r="S58" s="164">
        <f>VLOOKUP($B58,'Complexity of the crisis'!$C$6:$AN$300,38,FALSE)</f>
        <v>1</v>
      </c>
      <c r="T58" s="159" t="str">
        <f>VLOOKUP(B58,Lists!$C$3:$E$300,3,FALSE)</f>
        <v>Africa</v>
      </c>
      <c r="U58" s="178">
        <f>VLOOKUP(B58,'INFORM Severity - hidden'!$C$5:$V$300,20,FALSE)</f>
        <v>45715</v>
      </c>
    </row>
    <row r="59" spans="1:21" x14ac:dyDescent="0.35">
      <c r="A59" s="155" t="str">
        <f t="array" ref="A59">IFERROR(INDEX(Lists!$B$2:$B$200,SMALL(IF(Lists!$H$2:$H$200="Yes",ROW(Lists!$B$2:$B$200)),ROW(55:55))-1,1),"")</f>
        <v>Complex crisis in Niger</v>
      </c>
      <c r="B59" s="156" t="str">
        <f>VLOOKUP(A59,Lists!$B$2:$G$200,2,FALSE)</f>
        <v>NER006</v>
      </c>
      <c r="C59" s="156" t="str">
        <f>VLOOKUP(B59,'INFORM Severity - hidden'!$C$5:$D$200,2,FALSE)</f>
        <v>Niger</v>
      </c>
      <c r="D59" s="156" t="str">
        <f>VLOOKUP(A59,Lists!$B$2:$G$200,3,FALSE)</f>
        <v>NER</v>
      </c>
      <c r="E59" s="156" t="str">
        <f>VLOOKUP(A59,Lists!$B$2:$G$200,5,FALSE)</f>
        <v>Conflict,Displacement,Drought,Floods,Food Security,Violence</v>
      </c>
      <c r="F59" s="161">
        <f t="shared" si="5"/>
        <v>3.6</v>
      </c>
      <c r="G59" s="162">
        <f t="shared" si="6"/>
        <v>4</v>
      </c>
      <c r="H59" s="162" t="str">
        <f t="shared" si="7"/>
        <v>High</v>
      </c>
      <c r="I59" s="160" t="str">
        <f>INDEX(Trends!$D$3:$D$404,MATCH(B59,Trends!$C$3:$C$404,0))</f>
        <v>Increasing</v>
      </c>
      <c r="J59" s="162" t="str">
        <f>VLOOKUP($B59,Reliability!$A$3:$I$300,9,FALSE)</f>
        <v>High</v>
      </c>
      <c r="K59" s="163">
        <f t="shared" si="8"/>
        <v>4.0999999999999996</v>
      </c>
      <c r="L59" s="163">
        <f>VLOOKUP($B59,'Impact of the crisis'!$C$6:$N$300,12,FALSE)</f>
        <v>4.9000000000000004</v>
      </c>
      <c r="M59" s="163">
        <f>VLOOKUP($B59,'Impact of the crisis'!$C$6:$AB$300,26,FALSE)</f>
        <v>3.5</v>
      </c>
      <c r="N59" s="163">
        <f>VLOOKUP($B59,'Conditions of people affected'!$C$6:$R$300,16,FALSE)</f>
        <v>3.7</v>
      </c>
      <c r="O59" s="163">
        <f>VLOOKUP($B59,'Conditions of people affected'!$C$6:$R$300,9,FALSE)</f>
        <v>4.4000000000000004</v>
      </c>
      <c r="P59" s="163">
        <f>VLOOKUP($B59,'Conditions of people affected'!$C$6:$R$300,15,FALSE)</f>
        <v>3</v>
      </c>
      <c r="Q59" s="163">
        <f t="shared" si="9"/>
        <v>3.2</v>
      </c>
      <c r="R59" s="163">
        <f>VLOOKUP($B59,'Complexity of the crisis'!$C$6:$AN$300,22,FALSE)</f>
        <v>2.9</v>
      </c>
      <c r="S59" s="164">
        <f>VLOOKUP($B59,'Complexity of the crisis'!$C$6:$AN$300,38,FALSE)</f>
        <v>3.5</v>
      </c>
      <c r="T59" s="159" t="str">
        <f>VLOOKUP(B59,Lists!$C$3:$E$300,3,FALSE)</f>
        <v>Africa</v>
      </c>
      <c r="U59" s="178">
        <f>VLOOKUP(B59,'INFORM Severity - hidden'!$C$5:$V$300,20,FALSE)</f>
        <v>45614</v>
      </c>
    </row>
    <row r="60" spans="1:21" x14ac:dyDescent="0.35">
      <c r="A60" s="155" t="str">
        <f t="array" ref="A60">IFERROR(INDEX(Lists!$B$2:$B$200,SMALL(IF(Lists!$H$2:$H$200="Yes",ROW(Lists!$B$2:$B$200)),ROW(56:56))-1,1),"")</f>
        <v>Complex crisis in Nigeria</v>
      </c>
      <c r="B60" s="156" t="str">
        <f>VLOOKUP(A60,Lists!$B$2:$G$200,2,FALSE)</f>
        <v>NGA001</v>
      </c>
      <c r="C60" s="156" t="str">
        <f>VLOOKUP(B60,'INFORM Severity - hidden'!$C$5:$D$200,2,FALSE)</f>
        <v>Nigeria</v>
      </c>
      <c r="D60" s="156" t="str">
        <f>VLOOKUP(A60,Lists!$B$2:$G$200,3,FALSE)</f>
        <v>NGA</v>
      </c>
      <c r="E60" s="156" t="str">
        <f>VLOOKUP(A60,Lists!$B$2:$G$200,5,FALSE)</f>
        <v>Conflict,Displacement,Violence,Floods</v>
      </c>
      <c r="F60" s="161">
        <f t="shared" si="5"/>
        <v>4.0999999999999996</v>
      </c>
      <c r="G60" s="162">
        <f t="shared" si="6"/>
        <v>5</v>
      </c>
      <c r="H60" s="162" t="str">
        <f t="shared" si="7"/>
        <v>Very High</v>
      </c>
      <c r="I60" s="160" t="str">
        <f>INDEX(Trends!$D$3:$D$404,MATCH(B60,Trends!$C$3:$C$404,0))</f>
        <v>Decreasing</v>
      </c>
      <c r="J60" s="162" t="str">
        <f>VLOOKUP($B60,Reliability!$A$3:$I$300,9,FALSE)</f>
        <v>Very High</v>
      </c>
      <c r="K60" s="163">
        <f t="shared" si="8"/>
        <v>4.0999999999999996</v>
      </c>
      <c r="L60" s="163">
        <f>VLOOKUP($B60,'Impact of the crisis'!$C$6:$N$300,12,FALSE)</f>
        <v>4.8</v>
      </c>
      <c r="M60" s="163">
        <f>VLOOKUP($B60,'Impact of the crisis'!$C$6:$AB$300,26,FALSE)</f>
        <v>3.7</v>
      </c>
      <c r="N60" s="163">
        <f>VLOOKUP($B60,'Conditions of people affected'!$C$6:$R$300,16,FALSE)</f>
        <v>4</v>
      </c>
      <c r="O60" s="163">
        <f>VLOOKUP($B60,'Conditions of people affected'!$C$6:$R$300,9,FALSE)</f>
        <v>5</v>
      </c>
      <c r="P60" s="163">
        <f>VLOOKUP($B60,'Conditions of people affected'!$C$6:$R$300,15,FALSE)</f>
        <v>3</v>
      </c>
      <c r="Q60" s="163">
        <f t="shared" si="9"/>
        <v>4.0999999999999996</v>
      </c>
      <c r="R60" s="163">
        <f>VLOOKUP($B60,'Complexity of the crisis'!$C$6:$AN$300,22,FALSE)</f>
        <v>3.5</v>
      </c>
      <c r="S60" s="164">
        <f>VLOOKUP($B60,'Complexity of the crisis'!$C$6:$AN$300,38,FALSE)</f>
        <v>4.5</v>
      </c>
      <c r="T60" s="159" t="str">
        <f>VLOOKUP(B60,Lists!$C$3:$E$300,3,FALSE)</f>
        <v>Africa</v>
      </c>
      <c r="U60" s="178">
        <f>VLOOKUP(B60,'INFORM Severity - hidden'!$C$5:$V$300,20,FALSE)</f>
        <v>45713</v>
      </c>
    </row>
    <row r="61" spans="1:21" x14ac:dyDescent="0.35">
      <c r="A61" s="155" t="str">
        <f t="array" ref="A61">IFERROR(INDEX(Lists!$B$2:$B$200,SMALL(IF(Lists!$H$2:$H$200="Yes",ROW(Lists!$B$2:$B$200)),ROW(57:57))-1,1),"")</f>
        <v>Socioeconomic crisis in Nicaragua</v>
      </c>
      <c r="B61" s="156" t="str">
        <f>VLOOKUP(A61,Lists!$B$2:$G$200,2,FALSE)</f>
        <v>NIC001</v>
      </c>
      <c r="C61" s="156" t="str">
        <f>VLOOKUP(B61,'INFORM Severity - hidden'!$C$5:$D$200,2,FALSE)</f>
        <v>Nicaragua</v>
      </c>
      <c r="D61" s="156" t="str">
        <f>VLOOKUP(A61,Lists!$B$2:$G$200,3,FALSE)</f>
        <v>NIC</v>
      </c>
      <c r="E61" s="156" t="str">
        <f>VLOOKUP(A61,Lists!$B$2:$G$200,5,FALSE)</f>
        <v>Socio-political</v>
      </c>
      <c r="F61" s="161" t="str">
        <f t="shared" si="5"/>
        <v>x</v>
      </c>
      <c r="G61" s="162" t="str">
        <f t="shared" si="6"/>
        <v>x</v>
      </c>
      <c r="H61" s="162" t="str">
        <f t="shared" si="7"/>
        <v>x</v>
      </c>
      <c r="I61" s="160" t="str">
        <f>INDEX(Trends!$D$3:$D$404,MATCH(B61,Trends!$C$3:$C$404,0))</f>
        <v>-</v>
      </c>
      <c r="J61" s="162" t="str">
        <f>VLOOKUP($B61,Reliability!$A$3:$I$300,9,FALSE)</f>
        <v>High</v>
      </c>
      <c r="K61" s="163">
        <f t="shared" si="8"/>
        <v>3.2</v>
      </c>
      <c r="L61" s="163">
        <f>VLOOKUP($B61,'Impact of the crisis'!$C$6:$N$300,12,FALSE)</f>
        <v>4</v>
      </c>
      <c r="M61" s="163">
        <f>VLOOKUP($B61,'Impact of the crisis'!$C$6:$AB$300,26,FALSE)</f>
        <v>2.7</v>
      </c>
      <c r="N61" s="163" t="str">
        <f>VLOOKUP($B61,'Conditions of people affected'!$C$6:$R$300,16,FALSE)</f>
        <v>x</v>
      </c>
      <c r="O61" s="163" t="str">
        <f>VLOOKUP($B61,'Conditions of people affected'!$C$6:$R$300,9,FALSE)</f>
        <v>x</v>
      </c>
      <c r="P61" s="163" t="str">
        <f>VLOOKUP($B61,'Conditions of people affected'!$C$6:$R$300,15,FALSE)</f>
        <v>x</v>
      </c>
      <c r="Q61" s="163">
        <f t="shared" si="9"/>
        <v>1.9</v>
      </c>
      <c r="R61" s="163">
        <f>VLOOKUP($B61,'Complexity of the crisis'!$C$6:$AN$300,22,FALSE)</f>
        <v>2.7</v>
      </c>
      <c r="S61" s="164">
        <f>VLOOKUP($B61,'Complexity of the crisis'!$C$6:$AN$300,38,FALSE)</f>
        <v>1</v>
      </c>
      <c r="T61" s="159" t="str">
        <f>VLOOKUP(B61,Lists!$C$3:$E$300,3,FALSE)</f>
        <v>Americas</v>
      </c>
      <c r="U61" s="178">
        <f>VLOOKUP(B61,'INFORM Severity - hidden'!$C$5:$V$300,20,FALSE)</f>
        <v>45659</v>
      </c>
    </row>
    <row r="62" spans="1:21" x14ac:dyDescent="0.35">
      <c r="A62" s="155" t="str">
        <f t="array" ref="A62">IFERROR(INDEX(Lists!$B$2:$B$200,SMALL(IF(Lists!$H$2:$H$200="Yes",ROW(Lists!$B$2:$B$200)),ROW(58:58))-1,1),"")</f>
        <v>Complex crisis in Pakistan</v>
      </c>
      <c r="B62" s="156" t="str">
        <f>VLOOKUP(A62,Lists!$B$2:$G$200,2,FALSE)</f>
        <v>PAK001</v>
      </c>
      <c r="C62" s="156" t="str">
        <f>VLOOKUP(B62,'INFORM Severity - hidden'!$C$5:$D$200,2,FALSE)</f>
        <v>Pakistan</v>
      </c>
      <c r="D62" s="156" t="str">
        <f>VLOOKUP(A62,Lists!$B$2:$G$200,3,FALSE)</f>
        <v>PAK</v>
      </c>
      <c r="E62" s="156" t="str">
        <f>VLOOKUP(A62,Lists!$B$2:$G$200,5,FALSE)</f>
        <v>Displacement,Conflict</v>
      </c>
      <c r="F62" s="161">
        <f t="shared" si="5"/>
        <v>4</v>
      </c>
      <c r="G62" s="162">
        <f t="shared" si="6"/>
        <v>4</v>
      </c>
      <c r="H62" s="162" t="str">
        <f t="shared" si="7"/>
        <v>High</v>
      </c>
      <c r="I62" s="160" t="str">
        <f>INDEX(Trends!$D$3:$D$404,MATCH(B62,Trends!$C$3:$C$404,0))</f>
        <v>Increasing</v>
      </c>
      <c r="J62" s="162" t="str">
        <f>VLOOKUP($B62,Reliability!$A$3:$I$300,9,FALSE)</f>
        <v>Very High</v>
      </c>
      <c r="K62" s="163">
        <f t="shared" si="8"/>
        <v>4</v>
      </c>
      <c r="L62" s="163">
        <f>VLOOKUP($B62,'Impact of the crisis'!$C$6:$N$300,12,FALSE)</f>
        <v>5</v>
      </c>
      <c r="M62" s="163">
        <f>VLOOKUP($B62,'Impact of the crisis'!$C$6:$AB$300,26,FALSE)</f>
        <v>3.2</v>
      </c>
      <c r="N62" s="163">
        <f>VLOOKUP($B62,'Conditions of people affected'!$C$6:$R$300,16,FALSE)</f>
        <v>4</v>
      </c>
      <c r="O62" s="163">
        <f>VLOOKUP($B62,'Conditions of people affected'!$C$6:$R$300,9,FALSE)</f>
        <v>5</v>
      </c>
      <c r="P62" s="163">
        <f>VLOOKUP($B62,'Conditions of people affected'!$C$6:$R$300,15,FALSE)</f>
        <v>3</v>
      </c>
      <c r="Q62" s="163">
        <f t="shared" si="9"/>
        <v>4.0999999999999996</v>
      </c>
      <c r="R62" s="163">
        <f>VLOOKUP($B62,'Complexity of the crisis'!$C$6:$AN$300,22,FALSE)</f>
        <v>3.5</v>
      </c>
      <c r="S62" s="164">
        <f>VLOOKUP($B62,'Complexity of the crisis'!$C$6:$AN$300,38,FALSE)</f>
        <v>4.5</v>
      </c>
      <c r="T62" s="159" t="str">
        <f>VLOOKUP(B62,Lists!$C$3:$E$300,3,FALSE)</f>
        <v>Asia</v>
      </c>
      <c r="U62" s="178">
        <f>VLOOKUP(B62,'INFORM Severity - hidden'!$C$5:$V$300,20,FALSE)</f>
        <v>45713</v>
      </c>
    </row>
    <row r="63" spans="1:21" x14ac:dyDescent="0.35">
      <c r="A63" s="155" t="str">
        <f t="array" ref="A63">IFERROR(INDEX(Lists!$B$2:$B$200,SMALL(IF(Lists!$H$2:$H$200="Yes",ROW(Lists!$B$2:$B$200)),ROW(59:59))-1,1),"")</f>
        <v>Venezuela displacement in Panama</v>
      </c>
      <c r="B63" s="156" t="str">
        <f>VLOOKUP(A63,Lists!$B$2:$G$200,2,FALSE)</f>
        <v>PAN002</v>
      </c>
      <c r="C63" s="156" t="str">
        <f>VLOOKUP(B63,'INFORM Severity - hidden'!$C$5:$D$200,2,FALSE)</f>
        <v>Panama</v>
      </c>
      <c r="D63" s="156" t="str">
        <f>VLOOKUP(A63,Lists!$B$2:$G$200,3,FALSE)</f>
        <v>PAN</v>
      </c>
      <c r="E63" s="156" t="str">
        <f>VLOOKUP(A63,Lists!$B$2:$G$200,5,FALSE)</f>
        <v>Displacement</v>
      </c>
      <c r="F63" s="161">
        <f t="shared" si="5"/>
        <v>2.6</v>
      </c>
      <c r="G63" s="162">
        <f t="shared" si="6"/>
        <v>3</v>
      </c>
      <c r="H63" s="162" t="str">
        <f t="shared" si="7"/>
        <v>Medium</v>
      </c>
      <c r="I63" s="160" t="str">
        <f>INDEX(Trends!$D$3:$D$404,MATCH(B63,Trends!$C$3:$C$404,0))</f>
        <v>Increasing</v>
      </c>
      <c r="J63" s="162" t="str">
        <f>VLOOKUP($B63,Reliability!$A$3:$I$300,9,FALSE)</f>
        <v>High</v>
      </c>
      <c r="K63" s="163">
        <f t="shared" si="8"/>
        <v>3.4</v>
      </c>
      <c r="L63" s="163">
        <f>VLOOKUP($B63,'Impact of the crisis'!$C$6:$N$300,12,FALSE)</f>
        <v>3.7</v>
      </c>
      <c r="M63" s="163">
        <f>VLOOKUP($B63,'Impact of the crisis'!$C$6:$AB$300,26,FALSE)</f>
        <v>3.2</v>
      </c>
      <c r="N63" s="163">
        <f>VLOOKUP($B63,'Conditions of people affected'!$C$6:$R$300,16,FALSE)</f>
        <v>2.85</v>
      </c>
      <c r="O63" s="163">
        <f>VLOOKUP($B63,'Conditions of people affected'!$C$6:$R$300,9,FALSE)</f>
        <v>2.7</v>
      </c>
      <c r="P63" s="163">
        <f>VLOOKUP($B63,'Conditions of people affected'!$C$6:$R$300,15,FALSE)</f>
        <v>3</v>
      </c>
      <c r="Q63" s="163">
        <f t="shared" si="9"/>
        <v>1.7</v>
      </c>
      <c r="R63" s="163">
        <f>VLOOKUP($B63,'Complexity of the crisis'!$C$6:$AN$300,22,FALSE)</f>
        <v>1.4</v>
      </c>
      <c r="S63" s="164">
        <f>VLOOKUP($B63,'Complexity of the crisis'!$C$6:$AN$300,38,FALSE)</f>
        <v>2</v>
      </c>
      <c r="T63" s="159" t="str">
        <f>VLOOKUP(B63,Lists!$C$3:$E$300,3,FALSE)</f>
        <v>Americas</v>
      </c>
      <c r="U63" s="178">
        <f>VLOOKUP(B63,'INFORM Severity - hidden'!$C$5:$V$300,20,FALSE)</f>
        <v>45716</v>
      </c>
    </row>
    <row r="64" spans="1:21" x14ac:dyDescent="0.35">
      <c r="A64" s="155" t="str">
        <f t="array" ref="A64">IFERROR(INDEX(Lists!$B$2:$B$200,SMALL(IF(Lists!$H$2:$H$200="Yes",ROW(Lists!$B$2:$B$200)),ROW(60:60))-1,1),"")</f>
        <v>Venezuela displacement in Peru</v>
      </c>
      <c r="B64" s="156" t="str">
        <f>VLOOKUP(A64,Lists!$B$2:$G$200,2,FALSE)</f>
        <v>PER002</v>
      </c>
      <c r="C64" s="156" t="str">
        <f>VLOOKUP(B64,'INFORM Severity - hidden'!$C$5:$D$200,2,FALSE)</f>
        <v>Peru</v>
      </c>
      <c r="D64" s="156" t="str">
        <f>VLOOKUP(A64,Lists!$B$2:$G$200,3,FALSE)</f>
        <v>PER</v>
      </c>
      <c r="E64" s="156" t="str">
        <f>VLOOKUP(A64,Lists!$B$2:$G$200,5,FALSE)</f>
        <v>Displacement</v>
      </c>
      <c r="F64" s="161">
        <f t="shared" si="5"/>
        <v>3.5</v>
      </c>
      <c r="G64" s="162">
        <f t="shared" si="6"/>
        <v>4</v>
      </c>
      <c r="H64" s="162" t="str">
        <f t="shared" si="7"/>
        <v>High</v>
      </c>
      <c r="I64" s="160" t="str">
        <f>INDEX(Trends!$D$3:$D$404,MATCH(B64,Trends!$C$3:$C$404,0))</f>
        <v>Increasing</v>
      </c>
      <c r="J64" s="162" t="str">
        <f>VLOOKUP($B64,Reliability!$A$3:$I$300,9,FALSE)</f>
        <v>High</v>
      </c>
      <c r="K64" s="163">
        <f t="shared" si="8"/>
        <v>4.5999999999999996</v>
      </c>
      <c r="L64" s="163">
        <f>VLOOKUP($B64,'Impact of the crisis'!$C$6:$N$300,12,FALSE)</f>
        <v>5</v>
      </c>
      <c r="M64" s="163">
        <f>VLOOKUP($B64,'Impact of the crisis'!$C$6:$AB$300,26,FALSE)</f>
        <v>4.4000000000000004</v>
      </c>
      <c r="N64" s="163">
        <f>VLOOKUP($B64,'Conditions of people affected'!$C$6:$R$300,16,FALSE)</f>
        <v>3.4</v>
      </c>
      <c r="O64" s="163">
        <f>VLOOKUP($B64,'Conditions of people affected'!$C$6:$R$300,9,FALSE)</f>
        <v>3.8</v>
      </c>
      <c r="P64" s="163">
        <f>VLOOKUP($B64,'Conditions of people affected'!$C$6:$R$300,15,FALSE)</f>
        <v>3</v>
      </c>
      <c r="Q64" s="163">
        <f t="shared" si="9"/>
        <v>2.6</v>
      </c>
      <c r="R64" s="163">
        <f>VLOOKUP($B64,'Complexity of the crisis'!$C$6:$AN$300,22,FALSE)</f>
        <v>2.7</v>
      </c>
      <c r="S64" s="164">
        <f>VLOOKUP($B64,'Complexity of the crisis'!$C$6:$AN$300,38,FALSE)</f>
        <v>2.5</v>
      </c>
      <c r="T64" s="159" t="str">
        <f>VLOOKUP(B64,Lists!$C$3:$E$300,3,FALSE)</f>
        <v>Americas</v>
      </c>
      <c r="U64" s="178">
        <f>VLOOKUP(B64,'INFORM Severity - hidden'!$C$5:$V$300,20,FALSE)</f>
        <v>45715</v>
      </c>
    </row>
    <row r="65" spans="1:21" x14ac:dyDescent="0.35">
      <c r="A65" s="155" t="str">
        <f t="array" ref="A65">IFERROR(INDEX(Lists!$B$2:$B$200,SMALL(IF(Lists!$H$2:$H$200="Yes",ROW(Lists!$B$2:$B$200)),ROW(61:61))-1,1),"")</f>
        <v>Multiple crises in the Philippines</v>
      </c>
      <c r="B65" s="156" t="str">
        <f>VLOOKUP(A65,Lists!$B$2:$G$200,2,FALSE)</f>
        <v>PHL001</v>
      </c>
      <c r="C65" s="156" t="str">
        <f>VLOOKUP(B65,'INFORM Severity - hidden'!$C$5:$D$200,2,FALSE)</f>
        <v>Philippines</v>
      </c>
      <c r="D65" s="156" t="str">
        <f>VLOOKUP(A65,Lists!$B$2:$G$200,3,FALSE)</f>
        <v>PHL</v>
      </c>
      <c r="E65" s="156" t="str">
        <f>VLOOKUP(A65,Lists!$B$2:$G$200,5,FALSE)</f>
        <v>Conflict,Cyclone,Violence,Floods,Other seasonal event</v>
      </c>
      <c r="F65" s="161">
        <f t="shared" si="5"/>
        <v>2.9</v>
      </c>
      <c r="G65" s="162">
        <f t="shared" si="6"/>
        <v>3</v>
      </c>
      <c r="H65" s="162" t="str">
        <f t="shared" si="7"/>
        <v>Medium</v>
      </c>
      <c r="I65" s="160" t="str">
        <f>INDEX(Trends!$D$3:$D$404,MATCH(B65,Trends!$C$3:$C$404,0))</f>
        <v>Increasing</v>
      </c>
      <c r="J65" s="162" t="str">
        <f>VLOOKUP($B65,Reliability!$A$3:$I$300,9,FALSE)</f>
        <v>Very High</v>
      </c>
      <c r="K65" s="163">
        <f t="shared" si="8"/>
        <v>3.1</v>
      </c>
      <c r="L65" s="163">
        <f>VLOOKUP($B65,'Impact of the crisis'!$C$6:$N$300,12,FALSE)</f>
        <v>4.3</v>
      </c>
      <c r="M65" s="163">
        <f>VLOOKUP($B65,'Impact of the crisis'!$C$6:$AB$300,26,FALSE)</f>
        <v>2.2999999999999998</v>
      </c>
      <c r="N65" s="163">
        <f>VLOOKUP($B65,'Conditions of people affected'!$C$6:$R$300,16,FALSE)</f>
        <v>3.05</v>
      </c>
      <c r="O65" s="163">
        <f>VLOOKUP($B65,'Conditions of people affected'!$C$6:$R$300,9,FALSE)</f>
        <v>4.0999999999999996</v>
      </c>
      <c r="P65" s="163">
        <f>VLOOKUP($B65,'Conditions of people affected'!$C$6:$R$300,15,FALSE)</f>
        <v>2</v>
      </c>
      <c r="Q65" s="163">
        <f t="shared" si="9"/>
        <v>2.6</v>
      </c>
      <c r="R65" s="163">
        <f>VLOOKUP($B65,'Complexity of the crisis'!$C$6:$AN$300,22,FALSE)</f>
        <v>2.7</v>
      </c>
      <c r="S65" s="164">
        <f>VLOOKUP($B65,'Complexity of the crisis'!$C$6:$AN$300,38,FALSE)</f>
        <v>2.5</v>
      </c>
      <c r="T65" s="159" t="str">
        <f>VLOOKUP(B65,Lists!$C$3:$E$300,3,FALSE)</f>
        <v>Asia</v>
      </c>
      <c r="U65" s="178">
        <f>VLOOKUP(B65,'INFORM Severity - hidden'!$C$5:$V$300,20,FALSE)</f>
        <v>45713</v>
      </c>
    </row>
    <row r="66" spans="1:21" x14ac:dyDescent="0.35">
      <c r="A66" s="155" t="str">
        <f t="array" ref="A66">IFERROR(INDEX(Lists!$B$2:$B$200,SMALL(IF(Lists!$H$2:$H$200="Yes",ROW(Lists!$B$2:$B$200)),ROW(62:62))-1,1),"")</f>
        <v>Highlands Violence</v>
      </c>
      <c r="B66" s="156" t="str">
        <f>VLOOKUP(A66,Lists!$B$2:$G$200,2,FALSE)</f>
        <v>PNG003</v>
      </c>
      <c r="C66" s="156" t="str">
        <f>VLOOKUP(B66,'INFORM Severity - hidden'!$C$5:$D$200,2,FALSE)</f>
        <v>Papua New Guinea</v>
      </c>
      <c r="D66" s="156" t="str">
        <f>VLOOKUP(A66,Lists!$B$2:$G$200,3,FALSE)</f>
        <v>PNG</v>
      </c>
      <c r="E66" s="156" t="str">
        <f>VLOOKUP(A66,Lists!$B$2:$G$200,5,FALSE)</f>
        <v>Violence</v>
      </c>
      <c r="F66" s="161">
        <f t="shared" si="5"/>
        <v>2.1</v>
      </c>
      <c r="G66" s="162">
        <f t="shared" si="6"/>
        <v>3</v>
      </c>
      <c r="H66" s="162" t="str">
        <f t="shared" si="7"/>
        <v>Medium</v>
      </c>
      <c r="I66" s="160" t="str">
        <f>INDEX(Trends!$D$3:$D$404,MATCH(B66,Trends!$C$3:$C$404,0))</f>
        <v>Increasing</v>
      </c>
      <c r="J66" s="162" t="str">
        <f>VLOOKUP($B66,Reliability!$A$3:$I$300,9,FALSE)</f>
        <v>High</v>
      </c>
      <c r="K66" s="163">
        <f t="shared" si="8"/>
        <v>2.2000000000000002</v>
      </c>
      <c r="L66" s="163">
        <f>VLOOKUP($B66,'Impact of the crisis'!$C$6:$N$300,12,FALSE)</f>
        <v>1.9</v>
      </c>
      <c r="M66" s="163">
        <f>VLOOKUP($B66,'Impact of the crisis'!$C$6:$AB$300,26,FALSE)</f>
        <v>2.2999999999999998</v>
      </c>
      <c r="N66" s="163">
        <f>VLOOKUP($B66,'Conditions of people affected'!$C$6:$R$300,16,FALSE)</f>
        <v>1.35</v>
      </c>
      <c r="O66" s="163">
        <f>VLOOKUP($B66,'Conditions of people affected'!$C$6:$R$300,9,FALSE)</f>
        <v>0.7</v>
      </c>
      <c r="P66" s="163">
        <f>VLOOKUP($B66,'Conditions of people affected'!$C$6:$R$300,15,FALSE)</f>
        <v>2</v>
      </c>
      <c r="Q66" s="163">
        <f t="shared" si="9"/>
        <v>3</v>
      </c>
      <c r="R66" s="163">
        <f>VLOOKUP($B66,'Complexity of the crisis'!$C$6:$AN$300,22,FALSE)</f>
        <v>2.5</v>
      </c>
      <c r="S66" s="164">
        <f>VLOOKUP($B66,'Complexity of the crisis'!$C$6:$AN$300,38,FALSE)</f>
        <v>3.5</v>
      </c>
      <c r="T66" s="159" t="str">
        <f>VLOOKUP(B66,Lists!$C$3:$E$300,3,FALSE)</f>
        <v>Pacific</v>
      </c>
      <c r="U66" s="178">
        <f>VLOOKUP(B66,'INFORM Severity - hidden'!$C$5:$V$300,20,FALSE)</f>
        <v>45713</v>
      </c>
    </row>
    <row r="67" spans="1:21" x14ac:dyDescent="0.35">
      <c r="A67" s="157" t="str">
        <f t="array" ref="A67">IFERROR(INDEX(Lists!$B$2:$B$200,SMALL(IF(Lists!$H$2:$H$200="Yes",ROW(Lists!$B$2:$B$200)),ROW(63:63))-1,1),"")</f>
        <v>Displacement from Russia-Ukraine conflict in Poland</v>
      </c>
      <c r="B67" s="158" t="str">
        <f>VLOOKUP(A67,Lists!$B$2:$G$200,2,FALSE)</f>
        <v>POL002</v>
      </c>
      <c r="C67" s="158" t="str">
        <f>VLOOKUP(B67,'INFORM Severity - hidden'!$C$5:$D$200,2,FALSE)</f>
        <v>Poland</v>
      </c>
      <c r="D67" s="158" t="str">
        <f>VLOOKUP(A67,Lists!$B$2:$G$200,3,FALSE)</f>
        <v>POL</v>
      </c>
      <c r="E67" s="158" t="str">
        <f>VLOOKUP(A67,Lists!$B$2:$G$200,5,FALSE)</f>
        <v>Displacement</v>
      </c>
      <c r="F67" s="161">
        <f t="shared" si="5"/>
        <v>2.2000000000000002</v>
      </c>
      <c r="G67" s="162">
        <f t="shared" si="6"/>
        <v>3</v>
      </c>
      <c r="H67" s="162" t="str">
        <f t="shared" si="7"/>
        <v>Medium</v>
      </c>
      <c r="I67" s="160" t="str">
        <f>INDEX(Trends!$D$3:$D$404,MATCH(B67,Trends!$C$3:$C$404,0))</f>
        <v>Increasing</v>
      </c>
      <c r="J67" s="162" t="str">
        <f>VLOOKUP($B67,Reliability!$A$3:$I$300,9,FALSE)</f>
        <v>Very High</v>
      </c>
      <c r="K67" s="163">
        <f t="shared" si="8"/>
        <v>3.4</v>
      </c>
      <c r="L67" s="163">
        <f>VLOOKUP($B67,'Impact of the crisis'!$C$6:$N$300,12,FALSE)</f>
        <v>4.8</v>
      </c>
      <c r="M67" s="163">
        <f>VLOOKUP($B67,'Impact of the crisis'!$C$6:$AB$300,26,FALSE)</f>
        <v>2.2999999999999998</v>
      </c>
      <c r="N67" s="163">
        <f>VLOOKUP($B67,'Conditions of people affected'!$C$6:$R$300,16,FALSE)</f>
        <v>2.15</v>
      </c>
      <c r="O67" s="163">
        <f>VLOOKUP($B67,'Conditions of people affected'!$C$6:$R$300,9,FALSE)</f>
        <v>3.3</v>
      </c>
      <c r="P67" s="163">
        <f>VLOOKUP($B67,'Conditions of people affected'!$C$6:$R$300,15,FALSE)</f>
        <v>1</v>
      </c>
      <c r="Q67" s="163">
        <f t="shared" si="9"/>
        <v>1.2</v>
      </c>
      <c r="R67" s="163">
        <f>VLOOKUP($B67,'Complexity of the crisis'!$C$6:$AN$300,22,FALSE)</f>
        <v>0.8</v>
      </c>
      <c r="S67" s="164">
        <f>VLOOKUP($B67,'Complexity of the crisis'!$C$6:$AN$300,38,FALSE)</f>
        <v>1.5</v>
      </c>
      <c r="T67" s="159" t="str">
        <f>VLOOKUP(B67,Lists!$C$3:$E$300,3,FALSE)</f>
        <v>Europe</v>
      </c>
      <c r="U67" s="178">
        <f>VLOOKUP(B67,'INFORM Severity - hidden'!$C$5:$V$300,20,FALSE)</f>
        <v>45716</v>
      </c>
    </row>
    <row r="68" spans="1:21" x14ac:dyDescent="0.35">
      <c r="A68" s="157" t="str">
        <f t="array" ref="A68">IFERROR(INDEX(Lists!$B$2:$B$200,SMALL(IF(Lists!$H$2:$H$200="Yes",ROW(Lists!$B$2:$B$200)),ROW(64:64))-1,1),"")</f>
        <v>Complex crisis in DPRK</v>
      </c>
      <c r="B68" s="158" t="str">
        <f>VLOOKUP(A68,Lists!$B$2:$G$200,2,FALSE)</f>
        <v>PRK001</v>
      </c>
      <c r="C68" s="158" t="str">
        <f>VLOOKUP(B68,'INFORM Severity - hidden'!$C$5:$D$200,2,FALSE)</f>
        <v>DPRK</v>
      </c>
      <c r="D68" s="158" t="str">
        <f>VLOOKUP(A68,Lists!$B$2:$G$200,3,FALSE)</f>
        <v>PRK</v>
      </c>
      <c r="E68" s="158" t="str">
        <f>VLOOKUP(A68,Lists!$B$2:$G$200,5,FALSE)</f>
        <v>Socio-political,Floods,Other seasonal event,Food Security</v>
      </c>
      <c r="F68" s="161">
        <f t="shared" si="5"/>
        <v>4.0999999999999996</v>
      </c>
      <c r="G68" s="162">
        <f t="shared" si="6"/>
        <v>5</v>
      </c>
      <c r="H68" s="162" t="str">
        <f t="shared" si="7"/>
        <v>Very High</v>
      </c>
      <c r="I68" s="160" t="str">
        <f>INDEX(Trends!$D$3:$D$404,MATCH(B68,Trends!$C$3:$C$404,0))</f>
        <v>Increasing</v>
      </c>
      <c r="J68" s="162" t="str">
        <f>VLOOKUP($B68,Reliability!$A$3:$I$300,9,FALSE)</f>
        <v>High</v>
      </c>
      <c r="K68" s="163">
        <f t="shared" si="8"/>
        <v>4.5</v>
      </c>
      <c r="L68" s="163">
        <f>VLOOKUP($B68,'Impact of the crisis'!$C$6:$N$300,12,FALSE)</f>
        <v>4.5999999999999996</v>
      </c>
      <c r="M68" s="163">
        <f>VLOOKUP($B68,'Impact of the crisis'!$C$6:$AB$300,26,FALSE)</f>
        <v>4.5</v>
      </c>
      <c r="N68" s="163">
        <f>VLOOKUP($B68,'Conditions of people affected'!$C$6:$R$300,16,FALSE)</f>
        <v>4.5</v>
      </c>
      <c r="O68" s="163">
        <f>VLOOKUP($B68,'Conditions of people affected'!$C$6:$R$300,9,FALSE)</f>
        <v>5</v>
      </c>
      <c r="P68" s="163">
        <f>VLOOKUP($B68,'Conditions of people affected'!$C$6:$R$300,15,FALSE)</f>
        <v>4</v>
      </c>
      <c r="Q68" s="163">
        <f t="shared" si="9"/>
        <v>3.3</v>
      </c>
      <c r="R68" s="163">
        <f>VLOOKUP($B68,'Complexity of the crisis'!$C$6:$AN$300,22,FALSE)</f>
        <v>3.5</v>
      </c>
      <c r="S68" s="164">
        <f>VLOOKUP($B68,'Complexity of the crisis'!$C$6:$AN$300,38,FALSE)</f>
        <v>3</v>
      </c>
      <c r="T68" s="159" t="str">
        <f>VLOOKUP(B68,Lists!$C$3:$E$300,3,FALSE)</f>
        <v>Asia</v>
      </c>
      <c r="U68" s="178">
        <f>VLOOKUP(B68,'INFORM Severity - hidden'!$C$5:$V$300,20,FALSE)</f>
        <v>45679</v>
      </c>
    </row>
    <row r="69" spans="1:21" x14ac:dyDescent="0.35">
      <c r="A69" s="157" t="str">
        <f t="array" ref="A69">IFERROR(INDEX(Lists!$B$2:$B$200,SMALL(IF(Lists!$H$2:$H$200="Yes",ROW(Lists!$B$2:$B$200)),ROW(65:65))-1,1),"")</f>
        <v>Conflict in Palestine</v>
      </c>
      <c r="B69" s="158" t="str">
        <f>VLOOKUP(A69,Lists!$B$2:$G$200,2,FALSE)</f>
        <v>PSE002</v>
      </c>
      <c r="C69" s="158" t="str">
        <f>VLOOKUP(B69,'INFORM Severity - hidden'!$C$5:$D$200,2,FALSE)</f>
        <v>Palestine</v>
      </c>
      <c r="D69" s="158" t="str">
        <f>VLOOKUP(A69,Lists!$B$2:$G$200,3,FALSE)</f>
        <v>PSE</v>
      </c>
      <c r="E69" s="158" t="str">
        <f>VLOOKUP(A69,Lists!$B$2:$G$200,5,FALSE)</f>
        <v>Conflict,Socio-political,Violence,Displacement</v>
      </c>
      <c r="F69" s="161">
        <f t="shared" ref="F69:F94" si="10">IF(OR(N69="x",K69="x"),"x",ROUND((5-GEOMEAN(((5-K69)/5*4+1),((5-N69)/5*4+1),((5-N69)/5*4+1)))/4*3.5+Q69*0.3,1))</f>
        <v>4.4000000000000004</v>
      </c>
      <c r="G69" s="162">
        <f t="shared" ref="G69:G94" si="11">IF(F69="x","x",ROUNDUP(F69,0))</f>
        <v>5</v>
      </c>
      <c r="H69" s="162" t="str">
        <f t="shared" ref="H69:H94" si="12">IF(N69="x","x",IF(K69="x","x",(IF(G69=5,"Very High",IF(G69=4,"High",IF(G69=3,"Medium",IF(G69=2,"Low","Very Low")))))))</f>
        <v>Very High</v>
      </c>
      <c r="I69" s="160" t="str">
        <f>INDEX(Trends!$D$3:$D$404,MATCH(B69,Trends!$C$3:$C$404,0))</f>
        <v>Increasing</v>
      </c>
      <c r="J69" s="162" t="str">
        <f>VLOOKUP($B69,Reliability!$A$3:$I$300,9,FALSE)</f>
        <v>High</v>
      </c>
      <c r="K69" s="163">
        <f t="shared" ref="K69:K94" si="13">IF(OR(M69="x",L69="x"),"x",ROUND((5-GEOMEAN(((5-L69)/5*4+1),((5-M69)/5*4+1),((5-M69)/5*4+1)))/4*5,1))</f>
        <v>4.4000000000000004</v>
      </c>
      <c r="L69" s="163">
        <f>VLOOKUP($B69,'Impact of the crisis'!$C$6:$N$300,12,FALSE)</f>
        <v>3.4</v>
      </c>
      <c r="M69" s="163">
        <f>VLOOKUP($B69,'Impact of the crisis'!$C$6:$AB$300,26,FALSE)</f>
        <v>4.7</v>
      </c>
      <c r="N69" s="163">
        <f>VLOOKUP($B69,'Conditions of people affected'!$C$6:$R$300,16,FALSE)</f>
        <v>4.5999999999999996</v>
      </c>
      <c r="O69" s="163">
        <f>VLOOKUP($B69,'Conditions of people affected'!$C$6:$R$300,9,FALSE)</f>
        <v>4.2</v>
      </c>
      <c r="P69" s="163">
        <f>VLOOKUP($B69,'Conditions of people affected'!$C$6:$R$300,15,FALSE)</f>
        <v>5</v>
      </c>
      <c r="Q69" s="163">
        <f t="shared" ref="Q69:Q94" si="14">IF(OR(S69="x",R69="x"),R69,ROUND((5-GEOMEAN(((5-R69)/5*4+1),((5-S69)/5*4+1)))/4*5,1))</f>
        <v>4.0999999999999996</v>
      </c>
      <c r="R69" s="163">
        <f>VLOOKUP($B69,'Complexity of the crisis'!$C$6:$AN$300,22,FALSE)</f>
        <v>2.5</v>
      </c>
      <c r="S69" s="164">
        <f>VLOOKUP($B69,'Complexity of the crisis'!$C$6:$AN$300,38,FALSE)</f>
        <v>5</v>
      </c>
      <c r="T69" s="159" t="str">
        <f>VLOOKUP(B69,Lists!$C$3:$E$300,3,FALSE)</f>
        <v>Middle east</v>
      </c>
      <c r="U69" s="178">
        <f>VLOOKUP(B69,'INFORM Severity - hidden'!$C$5:$V$300,20,FALSE)</f>
        <v>45701</v>
      </c>
    </row>
    <row r="70" spans="1:21" x14ac:dyDescent="0.35">
      <c r="A70" s="157" t="str">
        <f t="array" ref="A70">IFERROR(INDEX(Lists!$B$2:$B$200,SMALL(IF(Lists!$H$2:$H$200="Yes",ROW(Lists!$B$2:$B$200)),ROW(66:66))-1,1),"")</f>
        <v>Displacement from Russia-Ukraine conflict in Romania</v>
      </c>
      <c r="B70" s="158" t="str">
        <f>VLOOKUP(A70,Lists!$B$2:$G$200,2,FALSE)</f>
        <v>ROU002</v>
      </c>
      <c r="C70" s="158" t="str">
        <f>VLOOKUP(B70,'INFORM Severity - hidden'!$C$5:$D$200,2,FALSE)</f>
        <v>Romania</v>
      </c>
      <c r="D70" s="158" t="str">
        <f>VLOOKUP(A70,Lists!$B$2:$G$200,3,FALSE)</f>
        <v>ROU</v>
      </c>
      <c r="E70" s="158" t="str">
        <f>VLOOKUP(A70,Lists!$B$2:$G$200,5,FALSE)</f>
        <v>Displacement</v>
      </c>
      <c r="F70" s="161">
        <f t="shared" si="10"/>
        <v>1.9</v>
      </c>
      <c r="G70" s="162">
        <f t="shared" si="11"/>
        <v>2</v>
      </c>
      <c r="H70" s="162" t="str">
        <f t="shared" si="12"/>
        <v>Low</v>
      </c>
      <c r="I70" s="160" t="str">
        <f>INDEX(Trends!$D$3:$D$404,MATCH(B70,Trends!$C$3:$C$404,0))</f>
        <v>Increasing</v>
      </c>
      <c r="J70" s="162" t="str">
        <f>VLOOKUP($B70,Reliability!$A$3:$I$300,9,FALSE)</f>
        <v>Very High</v>
      </c>
      <c r="K70" s="163">
        <f t="shared" si="13"/>
        <v>3</v>
      </c>
      <c r="L70" s="163">
        <f>VLOOKUP($B70,'Impact of the crisis'!$C$6:$N$300,12,FALSE)</f>
        <v>4.5999999999999996</v>
      </c>
      <c r="M70" s="163">
        <f>VLOOKUP($B70,'Impact of the crisis'!$C$6:$AB$300,26,FALSE)</f>
        <v>1.7</v>
      </c>
      <c r="N70" s="163">
        <f>VLOOKUP($B70,'Conditions of people affected'!$C$6:$R$300,16,FALSE)</f>
        <v>1.55</v>
      </c>
      <c r="O70" s="163">
        <f>VLOOKUP($B70,'Conditions of people affected'!$C$6:$R$300,9,FALSE)</f>
        <v>2.1</v>
      </c>
      <c r="P70" s="163">
        <f>VLOOKUP($B70,'Conditions of people affected'!$C$6:$R$300,15,FALSE)</f>
        <v>1</v>
      </c>
      <c r="Q70" s="163">
        <f t="shared" si="14"/>
        <v>1.3</v>
      </c>
      <c r="R70" s="163">
        <f>VLOOKUP($B70,'Complexity of the crisis'!$C$6:$AN$300,22,FALSE)</f>
        <v>1</v>
      </c>
      <c r="S70" s="164">
        <f>VLOOKUP($B70,'Complexity of the crisis'!$C$6:$AN$300,38,FALSE)</f>
        <v>1.5</v>
      </c>
      <c r="T70" s="159" t="str">
        <f>VLOOKUP(B70,Lists!$C$3:$E$300,3,FALSE)</f>
        <v>Europe</v>
      </c>
      <c r="U70" s="178">
        <f>VLOOKUP(B70,'INFORM Severity - hidden'!$C$5:$V$300,20,FALSE)</f>
        <v>45716</v>
      </c>
    </row>
    <row r="71" spans="1:21" x14ac:dyDescent="0.35">
      <c r="A71" s="157" t="str">
        <f t="array" ref="A71">IFERROR(INDEX(Lists!$B$2:$B$200,SMALL(IF(Lists!$H$2:$H$200="Yes",ROW(Lists!$B$2:$B$200)),ROW(67:67))-1,1),"")</f>
        <v>Displacement from Russia-Ukraine conflict in Russia</v>
      </c>
      <c r="B71" s="158" t="str">
        <f>VLOOKUP(A71,Lists!$B$2:$G$200,2,FALSE)</f>
        <v>RUS002</v>
      </c>
      <c r="C71" s="158" t="str">
        <f>VLOOKUP(B71,'INFORM Severity - hidden'!$C$5:$D$200,2,FALSE)</f>
        <v>Russia</v>
      </c>
      <c r="D71" s="158" t="str">
        <f>VLOOKUP(A71,Lists!$B$2:$G$200,3,FALSE)</f>
        <v>RUS</v>
      </c>
      <c r="E71" s="158" t="str">
        <f>VLOOKUP(A71,Lists!$B$2:$G$200,5,FALSE)</f>
        <v>Conflict,Displacement</v>
      </c>
      <c r="F71" s="161">
        <f t="shared" si="10"/>
        <v>2.8</v>
      </c>
      <c r="G71" s="162">
        <f t="shared" si="11"/>
        <v>3</v>
      </c>
      <c r="H71" s="162" t="str">
        <f t="shared" si="12"/>
        <v>Medium</v>
      </c>
      <c r="I71" s="160" t="str">
        <f>INDEX(Trends!$D$3:$D$404,MATCH(B71,Trends!$C$3:$C$404,0))</f>
        <v>Stable</v>
      </c>
      <c r="J71" s="162" t="str">
        <f>VLOOKUP($B71,Reliability!$A$3:$I$300,9,FALSE)</f>
        <v>High</v>
      </c>
      <c r="K71" s="163">
        <f t="shared" si="13"/>
        <v>3.6</v>
      </c>
      <c r="L71" s="163">
        <f>VLOOKUP($B71,'Impact of the crisis'!$C$6:$N$300,12,FALSE)</f>
        <v>5</v>
      </c>
      <c r="M71" s="163">
        <f>VLOOKUP($B71,'Impact of the crisis'!$C$6:$AB$300,26,FALSE)</f>
        <v>2.2999999999999998</v>
      </c>
      <c r="N71" s="163">
        <f>VLOOKUP($B71,'Conditions of people affected'!$C$6:$R$300,16,FALSE)</f>
        <v>2.25</v>
      </c>
      <c r="O71" s="163">
        <f>VLOOKUP($B71,'Conditions of people affected'!$C$6:$R$300,9,FALSE)</f>
        <v>3.5</v>
      </c>
      <c r="P71" s="163">
        <f>VLOOKUP($B71,'Conditions of people affected'!$C$6:$R$300,15,FALSE)</f>
        <v>1</v>
      </c>
      <c r="Q71" s="163">
        <f t="shared" si="14"/>
        <v>3</v>
      </c>
      <c r="R71" s="163">
        <f>VLOOKUP($B71,'Complexity of the crisis'!$C$6:$AN$300,22,FALSE)</f>
        <v>3.4</v>
      </c>
      <c r="S71" s="164">
        <f>VLOOKUP($B71,'Complexity of the crisis'!$C$6:$AN$300,38,FALSE)</f>
        <v>2.5</v>
      </c>
      <c r="T71" s="159" t="str">
        <f>VLOOKUP(B71,Lists!$C$3:$E$300,3,FALSE)</f>
        <v>Europe</v>
      </c>
      <c r="U71" s="178">
        <f>VLOOKUP(B71,'INFORM Severity - hidden'!$C$5:$V$300,20,FALSE)</f>
        <v>45716</v>
      </c>
    </row>
    <row r="72" spans="1:21" x14ac:dyDescent="0.35">
      <c r="A72" s="157" t="str">
        <f t="array" ref="A72">IFERROR(INDEX(Lists!$B$2:$B$200,SMALL(IF(Lists!$H$2:$H$200="Yes",ROW(Lists!$B$2:$B$200)),ROW(68:68))-1,1),"")</f>
        <v>Burundi and DRC refugees in Rwanda</v>
      </c>
      <c r="B72" s="158" t="str">
        <f>VLOOKUP(A72,Lists!$B$2:$G$200,2,FALSE)</f>
        <v>RWA002</v>
      </c>
      <c r="C72" s="158" t="str">
        <f>VLOOKUP(B72,'INFORM Severity - hidden'!$C$5:$D$200,2,FALSE)</f>
        <v>Rwanda</v>
      </c>
      <c r="D72" s="158" t="str">
        <f>VLOOKUP(A72,Lists!$B$2:$G$200,3,FALSE)</f>
        <v>RWA</v>
      </c>
      <c r="E72" s="158" t="str">
        <f>VLOOKUP(A72,Lists!$B$2:$G$200,5,FALSE)</f>
        <v>Displacement</v>
      </c>
      <c r="F72" s="161">
        <f t="shared" si="10"/>
        <v>2.4</v>
      </c>
      <c r="G72" s="162">
        <f t="shared" si="11"/>
        <v>3</v>
      </c>
      <c r="H72" s="162" t="str">
        <f t="shared" si="12"/>
        <v>Medium</v>
      </c>
      <c r="I72" s="160" t="str">
        <f>INDEX(Trends!$D$3:$D$404,MATCH(B72,Trends!$C$3:$C$404,0))</f>
        <v>Stable</v>
      </c>
      <c r="J72" s="162" t="str">
        <f>VLOOKUP($B72,Reliability!$A$3:$I$300,9,FALSE)</f>
        <v>Medium</v>
      </c>
      <c r="K72" s="163">
        <f t="shared" si="13"/>
        <v>2.5</v>
      </c>
      <c r="L72" s="163">
        <f>VLOOKUP($B72,'Impact of the crisis'!$C$6:$N$300,12,FALSE)</f>
        <v>2.2000000000000002</v>
      </c>
      <c r="M72" s="163">
        <f>VLOOKUP($B72,'Impact of the crisis'!$C$6:$AB$300,26,FALSE)</f>
        <v>2.7</v>
      </c>
      <c r="N72" s="163">
        <f>VLOOKUP($B72,'Conditions of people affected'!$C$6:$R$300,16,FALSE)</f>
        <v>2.4500000000000002</v>
      </c>
      <c r="O72" s="163">
        <f>VLOOKUP($B72,'Conditions of people affected'!$C$6:$R$300,9,FALSE)</f>
        <v>1.9</v>
      </c>
      <c r="P72" s="163">
        <f>VLOOKUP($B72,'Conditions of people affected'!$C$6:$R$300,15,FALSE)</f>
        <v>3</v>
      </c>
      <c r="Q72" s="163">
        <f t="shared" si="14"/>
        <v>2.2999999999999998</v>
      </c>
      <c r="R72" s="163">
        <f>VLOOKUP($B72,'Complexity of the crisis'!$C$6:$AN$300,22,FALSE)</f>
        <v>3</v>
      </c>
      <c r="S72" s="164">
        <f>VLOOKUP($B72,'Complexity of the crisis'!$C$6:$AN$300,38,FALSE)</f>
        <v>1.5</v>
      </c>
      <c r="T72" s="159" t="str">
        <f>VLOOKUP(B72,Lists!$C$3:$E$300,3,FALSE)</f>
        <v>Africa</v>
      </c>
      <c r="U72" s="178">
        <f>VLOOKUP(B72,'INFORM Severity - hidden'!$C$5:$V$300,20,FALSE)</f>
        <v>45713</v>
      </c>
    </row>
    <row r="73" spans="1:21" x14ac:dyDescent="0.35">
      <c r="A73" s="157" t="str">
        <f t="array" ref="A73">IFERROR(INDEX(Lists!$B$2:$B$200,SMALL(IF(Lists!$H$2:$H$200="Yes",ROW(Lists!$B$2:$B$200)),ROW(69:69))-1,1),"")</f>
        <v>Complex crisis in Sudan</v>
      </c>
      <c r="B73" s="158" t="str">
        <f>VLOOKUP(A73,Lists!$B$2:$G$200,2,FALSE)</f>
        <v>SDN001</v>
      </c>
      <c r="C73" s="158" t="str">
        <f>VLOOKUP(B73,'INFORM Severity - hidden'!$C$5:$D$200,2,FALSE)</f>
        <v>Sudan</v>
      </c>
      <c r="D73" s="158" t="str">
        <f>VLOOKUP(A73,Lists!$B$2:$G$200,3,FALSE)</f>
        <v>SDN</v>
      </c>
      <c r="E73" s="158" t="str">
        <f>VLOOKUP(A73,Lists!$B$2:$G$200,5,FALSE)</f>
        <v>Displacement,Violence,Floods,Conflict</v>
      </c>
      <c r="F73" s="161">
        <f t="shared" si="10"/>
        <v>4.7</v>
      </c>
      <c r="G73" s="162">
        <f t="shared" si="11"/>
        <v>5</v>
      </c>
      <c r="H73" s="162" t="str">
        <f t="shared" si="12"/>
        <v>Very High</v>
      </c>
      <c r="I73" s="160" t="str">
        <f>INDEX(Trends!$D$3:$D$404,MATCH(B73,Trends!$C$3:$C$404,0))</f>
        <v>Decreasing</v>
      </c>
      <c r="J73" s="162" t="str">
        <f>VLOOKUP($B73,Reliability!$A$3:$I$300,9,FALSE)</f>
        <v>Very High</v>
      </c>
      <c r="K73" s="163">
        <f t="shared" si="13"/>
        <v>5</v>
      </c>
      <c r="L73" s="163">
        <f>VLOOKUP($B73,'Impact of the crisis'!$C$6:$N$300,12,FALSE)</f>
        <v>5</v>
      </c>
      <c r="M73" s="163">
        <f>VLOOKUP($B73,'Impact of the crisis'!$C$6:$AB$300,26,FALSE)</f>
        <v>5</v>
      </c>
      <c r="N73" s="163">
        <f>VLOOKUP($B73,'Conditions of people affected'!$C$6:$R$300,16,FALSE)</f>
        <v>4.5</v>
      </c>
      <c r="O73" s="163">
        <f>VLOOKUP($B73,'Conditions of people affected'!$C$6:$R$300,9,FALSE)</f>
        <v>5</v>
      </c>
      <c r="P73" s="163">
        <f>VLOOKUP($B73,'Conditions of people affected'!$C$6:$R$300,15,FALSE)</f>
        <v>4</v>
      </c>
      <c r="Q73" s="163">
        <f t="shared" si="14"/>
        <v>4.5999999999999996</v>
      </c>
      <c r="R73" s="163">
        <f>VLOOKUP($B73,'Complexity of the crisis'!$C$6:$AN$300,22,FALSE)</f>
        <v>4.2</v>
      </c>
      <c r="S73" s="164">
        <f>VLOOKUP($B73,'Complexity of the crisis'!$C$6:$AN$300,38,FALSE)</f>
        <v>5</v>
      </c>
      <c r="T73" s="159" t="str">
        <f>VLOOKUP(B73,Lists!$C$3:$E$300,3,FALSE)</f>
        <v>Africa</v>
      </c>
      <c r="U73" s="178">
        <f>VLOOKUP(B73,'INFORM Severity - hidden'!$C$5:$V$300,20,FALSE)</f>
        <v>45705</v>
      </c>
    </row>
    <row r="74" spans="1:21" x14ac:dyDescent="0.35">
      <c r="A74" s="157" t="str">
        <f t="array" ref="A74">IFERROR(INDEX(Lists!$B$2:$B$200,SMALL(IF(Lists!$H$2:$H$200="Yes",ROW(Lists!$B$2:$B$200)),ROW(70:70))-1,1),"")</f>
        <v>Food security crisis in Senegal</v>
      </c>
      <c r="B74" s="158" t="str">
        <f>VLOOKUP(A74,Lists!$B$2:$G$200,2,FALSE)</f>
        <v>SEN002</v>
      </c>
      <c r="C74" s="158" t="str">
        <f>VLOOKUP(B74,'INFORM Severity - hidden'!$C$5:$D$200,2,FALSE)</f>
        <v>Senegal</v>
      </c>
      <c r="D74" s="158" t="str">
        <f>VLOOKUP(A74,Lists!$B$2:$G$200,3,FALSE)</f>
        <v>SEN</v>
      </c>
      <c r="E74" s="158" t="str">
        <f>VLOOKUP(A74,Lists!$B$2:$G$200,5,FALSE)</f>
        <v>Socio-political</v>
      </c>
      <c r="F74" s="161">
        <f t="shared" si="10"/>
        <v>2.4</v>
      </c>
      <c r="G74" s="162">
        <f t="shared" si="11"/>
        <v>3</v>
      </c>
      <c r="H74" s="162" t="str">
        <f t="shared" si="12"/>
        <v>Medium</v>
      </c>
      <c r="I74" s="160" t="str">
        <f>INDEX(Trends!$D$3:$D$404,MATCH(B74,Trends!$C$3:$C$404,0))</f>
        <v>Increasing</v>
      </c>
      <c r="J74" s="162" t="str">
        <f>VLOOKUP($B74,Reliability!$A$3:$I$300,9,FALSE)</f>
        <v>High</v>
      </c>
      <c r="K74" s="163">
        <f t="shared" si="13"/>
        <v>2.9</v>
      </c>
      <c r="L74" s="163">
        <f>VLOOKUP($B74,'Impact of the crisis'!$C$6:$N$300,12,FALSE)</f>
        <v>4.5</v>
      </c>
      <c r="M74" s="163">
        <f>VLOOKUP($B74,'Impact of the crisis'!$C$6:$AB$300,26,FALSE)</f>
        <v>1.6</v>
      </c>
      <c r="N74" s="163">
        <f>VLOOKUP($B74,'Conditions of people affected'!$C$6:$R$300,16,FALSE)</f>
        <v>2.65</v>
      </c>
      <c r="O74" s="163">
        <f>VLOOKUP($B74,'Conditions of people affected'!$C$6:$R$300,9,FALSE)</f>
        <v>3.3</v>
      </c>
      <c r="P74" s="163">
        <f>VLOOKUP($B74,'Conditions of people affected'!$C$6:$R$300,15,FALSE)</f>
        <v>2</v>
      </c>
      <c r="Q74" s="163">
        <f t="shared" si="14"/>
        <v>1.7</v>
      </c>
      <c r="R74" s="163">
        <f>VLOOKUP($B74,'Complexity of the crisis'!$C$6:$AN$300,22,FALSE)</f>
        <v>2.2999999999999998</v>
      </c>
      <c r="S74" s="164">
        <f>VLOOKUP($B74,'Complexity of the crisis'!$C$6:$AN$300,38,FALSE)</f>
        <v>1</v>
      </c>
      <c r="T74" s="159" t="str">
        <f>VLOOKUP(B74,Lists!$C$3:$E$300,3,FALSE)</f>
        <v>Africa</v>
      </c>
      <c r="U74" s="178">
        <f>VLOOKUP(B74,'INFORM Severity - hidden'!$C$5:$V$300,20,FALSE)</f>
        <v>45716</v>
      </c>
    </row>
    <row r="75" spans="1:21" x14ac:dyDescent="0.35">
      <c r="A75" s="157" t="str">
        <f t="array" ref="A75">IFERROR(INDEX(Lists!$B$2:$B$200,SMALL(IF(Lists!$H$2:$H$200="Yes",ROW(Lists!$B$2:$B$200)),ROW(71:71))-1,1),"")</f>
        <v>Complex crisis in El Salvador</v>
      </c>
      <c r="B75" s="158" t="str">
        <f>VLOOKUP(A75,Lists!$B$2:$G$200,2,FALSE)</f>
        <v>SLV001</v>
      </c>
      <c r="C75" s="158" t="str">
        <f>VLOOKUP(B75,'INFORM Severity - hidden'!$C$5:$D$200,2,FALSE)</f>
        <v>El Salvador</v>
      </c>
      <c r="D75" s="158" t="str">
        <f>VLOOKUP(A75,Lists!$B$2:$G$200,3,FALSE)</f>
        <v>SLV</v>
      </c>
      <c r="E75" s="158" t="str">
        <f>VLOOKUP(A75,Lists!$B$2:$G$200,5,FALSE)</f>
        <v>Displacement,Violence,Floods,Drought</v>
      </c>
      <c r="F75" s="161">
        <f t="shared" si="10"/>
        <v>2.9</v>
      </c>
      <c r="G75" s="162">
        <f t="shared" si="11"/>
        <v>3</v>
      </c>
      <c r="H75" s="162" t="str">
        <f t="shared" si="12"/>
        <v>Medium</v>
      </c>
      <c r="I75" s="160" t="str">
        <f>INDEX(Trends!$D$3:$D$404,MATCH(B75,Trends!$C$3:$C$404,0))</f>
        <v>Decreasing</v>
      </c>
      <c r="J75" s="162" t="str">
        <f>VLOOKUP($B75,Reliability!$A$3:$I$300,9,FALSE)</f>
        <v>Very High</v>
      </c>
      <c r="K75" s="163">
        <f t="shared" si="13"/>
        <v>3.3</v>
      </c>
      <c r="L75" s="163">
        <f>VLOOKUP($B75,'Impact of the crisis'!$C$6:$N$300,12,FALSE)</f>
        <v>3.7</v>
      </c>
      <c r="M75" s="163">
        <f>VLOOKUP($B75,'Impact of the crisis'!$C$6:$AB$300,26,FALSE)</f>
        <v>3</v>
      </c>
      <c r="N75" s="163">
        <f>VLOOKUP($B75,'Conditions of people affected'!$C$6:$R$300,16,FALSE)</f>
        <v>3.1</v>
      </c>
      <c r="O75" s="163">
        <f>VLOOKUP($B75,'Conditions of people affected'!$C$6:$R$300,9,FALSE)</f>
        <v>3.2</v>
      </c>
      <c r="P75" s="163">
        <f>VLOOKUP($B75,'Conditions of people affected'!$C$6:$R$300,15,FALSE)</f>
        <v>3</v>
      </c>
      <c r="Q75" s="163">
        <f t="shared" si="14"/>
        <v>2.4</v>
      </c>
      <c r="R75" s="163">
        <f>VLOOKUP($B75,'Complexity of the crisis'!$C$6:$AN$300,22,FALSE)</f>
        <v>2.2000000000000002</v>
      </c>
      <c r="S75" s="164">
        <f>VLOOKUP($B75,'Complexity of the crisis'!$C$6:$AN$300,38,FALSE)</f>
        <v>2.5</v>
      </c>
      <c r="T75" s="159" t="str">
        <f>VLOOKUP(B75,Lists!$C$3:$E$300,3,FALSE)</f>
        <v>Americas</v>
      </c>
      <c r="U75" s="178">
        <f>VLOOKUP(B75,'INFORM Severity - hidden'!$C$5:$V$300,20,FALSE)</f>
        <v>45713</v>
      </c>
    </row>
    <row r="76" spans="1:21" x14ac:dyDescent="0.35">
      <c r="A76" s="157" t="str">
        <f t="array" ref="A76">IFERROR(INDEX(Lists!$B$2:$B$200,SMALL(IF(Lists!$H$2:$H$200="Yes",ROW(Lists!$B$2:$B$200)),ROW(72:72))-1,1),"")</f>
        <v>Complex crisis in Somalia</v>
      </c>
      <c r="B76" s="158" t="str">
        <f>VLOOKUP(A76,Lists!$B$2:$G$200,2,FALSE)</f>
        <v>SOM001</v>
      </c>
      <c r="C76" s="158" t="str">
        <f>VLOOKUP(B76,'INFORM Severity - hidden'!$C$5:$D$200,2,FALSE)</f>
        <v>Somalia</v>
      </c>
      <c r="D76" s="158" t="str">
        <f>VLOOKUP(A76,Lists!$B$2:$G$200,3,FALSE)</f>
        <v>SOM</v>
      </c>
      <c r="E76" s="158" t="str">
        <f>VLOOKUP(A76,Lists!$B$2:$G$200,5,FALSE)</f>
        <v>Conflict,Displacement,Floods,Drought</v>
      </c>
      <c r="F76" s="161">
        <f t="shared" si="10"/>
        <v>4.4000000000000004</v>
      </c>
      <c r="G76" s="162">
        <f t="shared" si="11"/>
        <v>5</v>
      </c>
      <c r="H76" s="162" t="str">
        <f t="shared" si="12"/>
        <v>Very High</v>
      </c>
      <c r="I76" s="160" t="str">
        <f>INDEX(Trends!$D$3:$D$404,MATCH(B76,Trends!$C$3:$C$404,0))</f>
        <v>Decreasing</v>
      </c>
      <c r="J76" s="162" t="str">
        <f>VLOOKUP($B76,Reliability!$A$3:$I$300,9,FALSE)</f>
        <v>Very High</v>
      </c>
      <c r="K76" s="163">
        <f t="shared" si="13"/>
        <v>4.5</v>
      </c>
      <c r="L76" s="163">
        <f>VLOOKUP($B76,'Impact of the crisis'!$C$6:$N$300,12,FALSE)</f>
        <v>4.8</v>
      </c>
      <c r="M76" s="163">
        <f>VLOOKUP($B76,'Impact of the crisis'!$C$6:$AB$300,26,FALSE)</f>
        <v>4.3</v>
      </c>
      <c r="N76" s="163">
        <f>VLOOKUP($B76,'Conditions of people affected'!$C$6:$R$300,16,FALSE)</f>
        <v>4.3</v>
      </c>
      <c r="O76" s="163">
        <f>VLOOKUP($B76,'Conditions of people affected'!$C$6:$R$300,9,FALSE)</f>
        <v>4.5999999999999996</v>
      </c>
      <c r="P76" s="163">
        <f>VLOOKUP($B76,'Conditions of people affected'!$C$6:$R$300,15,FALSE)</f>
        <v>4</v>
      </c>
      <c r="Q76" s="163">
        <f t="shared" si="14"/>
        <v>4.5</v>
      </c>
      <c r="R76" s="163">
        <f>VLOOKUP($B76,'Complexity of the crisis'!$C$6:$AN$300,22,FALSE)</f>
        <v>3.8</v>
      </c>
      <c r="S76" s="164">
        <f>VLOOKUP($B76,'Complexity of the crisis'!$C$6:$AN$300,38,FALSE)</f>
        <v>5</v>
      </c>
      <c r="T76" s="159" t="str">
        <f>VLOOKUP(B76,Lists!$C$3:$E$300,3,FALSE)</f>
        <v>Africa</v>
      </c>
      <c r="U76" s="178">
        <f>VLOOKUP(B76,'INFORM Severity - hidden'!$C$5:$V$300,20,FALSE)</f>
        <v>45713</v>
      </c>
    </row>
    <row r="77" spans="1:21" x14ac:dyDescent="0.35">
      <c r="A77" s="157" t="str">
        <f t="array" ref="A77">IFERROR(INDEX(Lists!$B$2:$B$200,SMALL(IF(Lists!$H$2:$H$200="Yes",ROW(Lists!$B$2:$B$200)),ROW(73:73))-1,1),"")</f>
        <v>Complex crisis in South Sudan</v>
      </c>
      <c r="B77" s="158" t="str">
        <f>VLOOKUP(A77,Lists!$B$2:$G$200,2,FALSE)</f>
        <v>SSD001</v>
      </c>
      <c r="C77" s="158" t="str">
        <f>VLOOKUP(B77,'INFORM Severity - hidden'!$C$5:$D$200,2,FALSE)</f>
        <v>South Sudan</v>
      </c>
      <c r="D77" s="158" t="str">
        <f>VLOOKUP(A77,Lists!$B$2:$G$200,3,FALSE)</f>
        <v>SSD</v>
      </c>
      <c r="E77" s="158" t="str">
        <f>VLOOKUP(A77,Lists!$B$2:$G$200,5,FALSE)</f>
        <v>Conflict,Floods,Displacement</v>
      </c>
      <c r="F77" s="161">
        <f t="shared" si="10"/>
        <v>4.7</v>
      </c>
      <c r="G77" s="162">
        <f t="shared" si="11"/>
        <v>5</v>
      </c>
      <c r="H77" s="162" t="str">
        <f t="shared" si="12"/>
        <v>Very High</v>
      </c>
      <c r="I77" s="160" t="str">
        <f>INDEX(Trends!$D$3:$D$404,MATCH(B77,Trends!$C$3:$C$404,0))</f>
        <v>Increasing</v>
      </c>
      <c r="J77" s="162" t="str">
        <f>VLOOKUP($B77,Reliability!$A$3:$I$300,9,FALSE)</f>
        <v>High</v>
      </c>
      <c r="K77" s="163">
        <f t="shared" si="13"/>
        <v>4.5</v>
      </c>
      <c r="L77" s="163">
        <f>VLOOKUP($B77,'Impact of the crisis'!$C$6:$N$300,12,FALSE)</f>
        <v>4.5999999999999996</v>
      </c>
      <c r="M77" s="163">
        <f>VLOOKUP($B77,'Impact of the crisis'!$C$6:$AB$300,26,FALSE)</f>
        <v>4.4000000000000004</v>
      </c>
      <c r="N77" s="163">
        <f>VLOOKUP($B77,'Conditions of people affected'!$C$6:$R$300,16,FALSE)</f>
        <v>5</v>
      </c>
      <c r="O77" s="163">
        <f>VLOOKUP($B77,'Conditions of people affected'!$C$6:$R$300,9,FALSE)</f>
        <v>5</v>
      </c>
      <c r="P77" s="163">
        <f>VLOOKUP($B77,'Conditions of people affected'!$C$6:$R$300,15,FALSE)</f>
        <v>5</v>
      </c>
      <c r="Q77" s="163">
        <f t="shared" si="14"/>
        <v>4.5</v>
      </c>
      <c r="R77" s="163">
        <f>VLOOKUP($B77,'Complexity of the crisis'!$C$6:$AN$300,22,FALSE)</f>
        <v>3.8</v>
      </c>
      <c r="S77" s="164">
        <f>VLOOKUP($B77,'Complexity of the crisis'!$C$6:$AN$300,38,FALSE)</f>
        <v>5</v>
      </c>
      <c r="T77" s="159" t="str">
        <f>VLOOKUP(B77,Lists!$C$3:$E$300,3,FALSE)</f>
        <v>Africa</v>
      </c>
      <c r="U77" s="178">
        <f>VLOOKUP(B77,'INFORM Severity - hidden'!$C$5:$V$300,20,FALSE)</f>
        <v>45713</v>
      </c>
    </row>
    <row r="78" spans="1:21" x14ac:dyDescent="0.35">
      <c r="A78" s="157" t="str">
        <f t="array" ref="A78">IFERROR(INDEX(Lists!$B$2:$B$200,SMALL(IF(Lists!$H$2:$H$200="Yes",ROW(Lists!$B$2:$B$200)),ROW(74:74))-1,1),"")</f>
        <v>Displacement from Russia-Ukraine conflict in Slovakia</v>
      </c>
      <c r="B78" s="158" t="str">
        <f>VLOOKUP(A78,Lists!$B$2:$G$200,2,FALSE)</f>
        <v>SVK002</v>
      </c>
      <c r="C78" s="158" t="str">
        <f>VLOOKUP(B78,'INFORM Severity - hidden'!$C$5:$D$200,2,FALSE)</f>
        <v>Slovakia</v>
      </c>
      <c r="D78" s="158" t="str">
        <f>VLOOKUP(A78,Lists!$B$2:$G$200,3,FALSE)</f>
        <v>SVK</v>
      </c>
      <c r="E78" s="158" t="str">
        <f>VLOOKUP(A78,Lists!$B$2:$G$200,5,FALSE)</f>
        <v>Displacement</v>
      </c>
      <c r="F78" s="161">
        <f t="shared" si="10"/>
        <v>1.7</v>
      </c>
      <c r="G78" s="162">
        <f t="shared" si="11"/>
        <v>2</v>
      </c>
      <c r="H78" s="162" t="str">
        <f t="shared" si="12"/>
        <v>Low</v>
      </c>
      <c r="I78" s="160" t="str">
        <f>INDEX(Trends!$D$3:$D$404,MATCH(B78,Trends!$C$3:$C$404,0))</f>
        <v>Increasing</v>
      </c>
      <c r="J78" s="162" t="str">
        <f>VLOOKUP($B78,Reliability!$A$3:$I$300,9,FALSE)</f>
        <v>Very High</v>
      </c>
      <c r="K78" s="163">
        <f t="shared" si="13"/>
        <v>2.5</v>
      </c>
      <c r="L78" s="163">
        <f>VLOOKUP($B78,'Impact of the crisis'!$C$6:$N$300,12,FALSE)</f>
        <v>3.8</v>
      </c>
      <c r="M78" s="163">
        <f>VLOOKUP($B78,'Impact of the crisis'!$C$6:$AB$300,26,FALSE)</f>
        <v>1.6</v>
      </c>
      <c r="N78" s="163">
        <f>VLOOKUP($B78,'Conditions of people affected'!$C$6:$R$300,16,FALSE)</f>
        <v>1.45</v>
      </c>
      <c r="O78" s="163">
        <f>VLOOKUP($B78,'Conditions of people affected'!$C$6:$R$300,9,FALSE)</f>
        <v>1.9</v>
      </c>
      <c r="P78" s="163">
        <f>VLOOKUP($B78,'Conditions of people affected'!$C$6:$R$300,15,FALSE)</f>
        <v>1</v>
      </c>
      <c r="Q78" s="163">
        <f t="shared" si="14"/>
        <v>1.3</v>
      </c>
      <c r="R78" s="163">
        <f>VLOOKUP($B78,'Complexity of the crisis'!$C$6:$AN$300,22,FALSE)</f>
        <v>1</v>
      </c>
      <c r="S78" s="164">
        <f>VLOOKUP($B78,'Complexity of the crisis'!$C$6:$AN$300,38,FALSE)</f>
        <v>1.5</v>
      </c>
      <c r="T78" s="159" t="str">
        <f>VLOOKUP(B78,Lists!$C$3:$E$300,3,FALSE)</f>
        <v>Europe</v>
      </c>
      <c r="U78" s="178">
        <f>VLOOKUP(B78,'INFORM Severity - hidden'!$C$5:$V$300,20,FALSE)</f>
        <v>45716</v>
      </c>
    </row>
    <row r="79" spans="1:21" x14ac:dyDescent="0.35">
      <c r="A79" s="157" t="str">
        <f t="array" ref="A79">IFERROR(INDEX(Lists!$B$2:$B$200,SMALL(IF(Lists!$H$2:$H$200="Yes",ROW(Lists!$B$2:$B$200)),ROW(75:75))-1,1),"")</f>
        <v>Food Security Crisis in Eswatini</v>
      </c>
      <c r="B79" s="158" t="str">
        <f>VLOOKUP(A79,Lists!$B$2:$G$200,2,FALSE)</f>
        <v>SWZ001</v>
      </c>
      <c r="C79" s="158" t="str">
        <f>VLOOKUP(B79,'INFORM Severity - hidden'!$C$5:$D$200,2,FALSE)</f>
        <v>Eswatini</v>
      </c>
      <c r="D79" s="158" t="str">
        <f>VLOOKUP(A79,Lists!$B$2:$G$200,3,FALSE)</f>
        <v>SWZ</v>
      </c>
      <c r="E79" s="158" t="str">
        <f>VLOOKUP(A79,Lists!$B$2:$G$200,5,FALSE)</f>
        <v>Drought</v>
      </c>
      <c r="F79" s="161">
        <f t="shared" si="10"/>
        <v>2.2999999999999998</v>
      </c>
      <c r="G79" s="162">
        <f t="shared" si="11"/>
        <v>3</v>
      </c>
      <c r="H79" s="162" t="str">
        <f t="shared" si="12"/>
        <v>Medium</v>
      </c>
      <c r="I79" s="160" t="str">
        <f>INDEX(Trends!$D$3:$D$404,MATCH(B79,Trends!$C$3:$C$404,0))</f>
        <v>Stable</v>
      </c>
      <c r="J79" s="162" t="str">
        <f>VLOOKUP($B79,Reliability!$A$3:$I$300,9,FALSE)</f>
        <v>High</v>
      </c>
      <c r="K79" s="163">
        <f t="shared" si="13"/>
        <v>2.2000000000000002</v>
      </c>
      <c r="L79" s="163">
        <f>VLOOKUP($B79,'Impact of the crisis'!$C$6:$N$300,12,FALSE)</f>
        <v>3.1</v>
      </c>
      <c r="M79" s="163">
        <f>VLOOKUP($B79,'Impact of the crisis'!$C$6:$AB$300,26,FALSE)</f>
        <v>1.6</v>
      </c>
      <c r="N79" s="163">
        <f>VLOOKUP($B79,'Conditions of people affected'!$C$6:$R$300,16,FALSE)</f>
        <v>2.75</v>
      </c>
      <c r="O79" s="163">
        <f>VLOOKUP($B79,'Conditions of people affected'!$C$6:$R$300,9,FALSE)</f>
        <v>2.5</v>
      </c>
      <c r="P79" s="163">
        <f>VLOOKUP($B79,'Conditions of people affected'!$C$6:$R$300,15,FALSE)</f>
        <v>3</v>
      </c>
      <c r="Q79" s="163">
        <f t="shared" si="14"/>
        <v>1.7</v>
      </c>
      <c r="R79" s="163">
        <f>VLOOKUP($B79,'Complexity of the crisis'!$C$6:$AN$300,22,FALSE)</f>
        <v>2.2999999999999998</v>
      </c>
      <c r="S79" s="164">
        <f>VLOOKUP($B79,'Complexity of the crisis'!$C$6:$AN$300,38,FALSE)</f>
        <v>1</v>
      </c>
      <c r="T79" s="159" t="str">
        <f>VLOOKUP(B79,Lists!$C$3:$E$300,3,FALSE)</f>
        <v>Africa</v>
      </c>
      <c r="U79" s="178">
        <f>VLOOKUP(B79,'INFORM Severity - hidden'!$C$5:$V$300,20,FALSE)</f>
        <v>45715</v>
      </c>
    </row>
    <row r="80" spans="1:21" x14ac:dyDescent="0.35">
      <c r="A80" s="157" t="str">
        <f t="array" ref="A80">IFERROR(INDEX(Lists!$B$2:$B$200,SMALL(IF(Lists!$H$2:$H$200="Yes",ROW(Lists!$B$2:$B$200)),ROW(76:76))-1,1),"")</f>
        <v>Socioeconomic and Conflict Crisis in Syria</v>
      </c>
      <c r="B80" s="158" t="str">
        <f>VLOOKUP(A80,Lists!$B$2:$G$200,2,FALSE)</f>
        <v>SYR003</v>
      </c>
      <c r="C80" s="158" t="str">
        <f>VLOOKUP(B80,'INFORM Severity - hidden'!$C$5:$D$200,2,FALSE)</f>
        <v>Syria</v>
      </c>
      <c r="D80" s="158" t="str">
        <f>VLOOKUP(A80,Lists!$B$2:$G$200,3,FALSE)</f>
        <v>SYR</v>
      </c>
      <c r="E80" s="158" t="str">
        <f>VLOOKUP(A80,Lists!$B$2:$G$200,5,FALSE)</f>
        <v>Conflict,Displacement,Socio-political,Violence</v>
      </c>
      <c r="F80" s="161">
        <f t="shared" si="10"/>
        <v>4.5999999999999996</v>
      </c>
      <c r="G80" s="162">
        <f t="shared" si="11"/>
        <v>5</v>
      </c>
      <c r="H80" s="162" t="str">
        <f t="shared" si="12"/>
        <v>Very High</v>
      </c>
      <c r="I80" s="160" t="str">
        <f>INDEX(Trends!$D$3:$D$404,MATCH(B80,Trends!$C$3:$C$404,0))</f>
        <v>Stable</v>
      </c>
      <c r="J80" s="162" t="str">
        <f>VLOOKUP($B80,Reliability!$A$3:$I$300,9,FALSE)</f>
        <v>Very High</v>
      </c>
      <c r="K80" s="163">
        <f t="shared" si="13"/>
        <v>4.9000000000000004</v>
      </c>
      <c r="L80" s="163">
        <f>VLOOKUP($B80,'Impact of the crisis'!$C$6:$N$300,12,FALSE)</f>
        <v>4.5999999999999996</v>
      </c>
      <c r="M80" s="163">
        <f>VLOOKUP($B80,'Impact of the crisis'!$C$6:$AB$300,26,FALSE)</f>
        <v>5</v>
      </c>
      <c r="N80" s="163">
        <f>VLOOKUP($B80,'Conditions of people affected'!$C$6:$R$300,16,FALSE)</f>
        <v>4.5</v>
      </c>
      <c r="O80" s="163">
        <f>VLOOKUP($B80,'Conditions of people affected'!$C$6:$R$300,9,FALSE)</f>
        <v>5</v>
      </c>
      <c r="P80" s="163">
        <f>VLOOKUP($B80,'Conditions of people affected'!$C$6:$R$300,15,FALSE)</f>
        <v>4</v>
      </c>
      <c r="Q80" s="163">
        <f t="shared" si="14"/>
        <v>4.4000000000000004</v>
      </c>
      <c r="R80" s="163">
        <f>VLOOKUP($B80,'Complexity of the crisis'!$C$6:$AN$300,22,FALSE)</f>
        <v>4.2</v>
      </c>
      <c r="S80" s="164">
        <f>VLOOKUP($B80,'Complexity of the crisis'!$C$6:$AN$300,38,FALSE)</f>
        <v>4.5</v>
      </c>
      <c r="T80" s="159" t="str">
        <f>VLOOKUP(B80,Lists!$C$3:$E$300,3,FALSE)</f>
        <v>Middle east</v>
      </c>
      <c r="U80" s="178">
        <f>VLOOKUP(B80,'INFORM Severity - hidden'!$C$5:$V$300,20,FALSE)</f>
        <v>45704</v>
      </c>
    </row>
    <row r="81" spans="1:21" x14ac:dyDescent="0.35">
      <c r="A81" s="157" t="str">
        <f t="array" ref="A81">IFERROR(INDEX(Lists!$B$2:$B$200,SMALL(IF(Lists!$H$2:$H$200="Yes",ROW(Lists!$B$2:$B$200)),ROW(77:77))-1,1),"")</f>
        <v>Complex crisis in Chad</v>
      </c>
      <c r="B81" s="158" t="str">
        <f>VLOOKUP(A81,Lists!$B$2:$G$200,2,FALSE)</f>
        <v>TCD001</v>
      </c>
      <c r="C81" s="158" t="str">
        <f>VLOOKUP(B81,'INFORM Severity - hidden'!$C$5:$D$200,2,FALSE)</f>
        <v>Chad</v>
      </c>
      <c r="D81" s="158" t="str">
        <f>VLOOKUP(A81,Lists!$B$2:$G$200,3,FALSE)</f>
        <v>TCD</v>
      </c>
      <c r="E81" s="158" t="str">
        <f>VLOOKUP(A81,Lists!$B$2:$G$200,5,FALSE)</f>
        <v>Conflict,Displacement,Floods</v>
      </c>
      <c r="F81" s="161">
        <f t="shared" si="10"/>
        <v>3.9</v>
      </c>
      <c r="G81" s="162">
        <f t="shared" si="11"/>
        <v>4</v>
      </c>
      <c r="H81" s="162" t="str">
        <f t="shared" si="12"/>
        <v>High</v>
      </c>
      <c r="I81" s="160" t="str">
        <f>INDEX(Trends!$D$3:$D$404,MATCH(B81,Trends!$C$3:$C$404,0))</f>
        <v>Stable</v>
      </c>
      <c r="J81" s="162" t="str">
        <f>VLOOKUP($B81,Reliability!$A$3:$I$300,9,FALSE)</f>
        <v>Very High</v>
      </c>
      <c r="K81" s="163">
        <f t="shared" si="13"/>
        <v>4.4000000000000004</v>
      </c>
      <c r="L81" s="163">
        <f>VLOOKUP($B81,'Impact of the crisis'!$C$6:$N$300,12,FALSE)</f>
        <v>4.8</v>
      </c>
      <c r="M81" s="163">
        <f>VLOOKUP($B81,'Impact of the crisis'!$C$6:$AB$300,26,FALSE)</f>
        <v>4.0999999999999996</v>
      </c>
      <c r="N81" s="163">
        <f>VLOOKUP($B81,'Conditions of people affected'!$C$6:$R$300,16,FALSE)</f>
        <v>3.85</v>
      </c>
      <c r="O81" s="163">
        <f>VLOOKUP($B81,'Conditions of people affected'!$C$6:$R$300,9,FALSE)</f>
        <v>4.7</v>
      </c>
      <c r="P81" s="163">
        <f>VLOOKUP($B81,'Conditions of people affected'!$C$6:$R$300,15,FALSE)</f>
        <v>3</v>
      </c>
      <c r="Q81" s="163">
        <f t="shared" si="14"/>
        <v>3.4</v>
      </c>
      <c r="R81" s="163">
        <f>VLOOKUP($B81,'Complexity of the crisis'!$C$6:$AN$300,22,FALSE)</f>
        <v>3.7</v>
      </c>
      <c r="S81" s="164">
        <f>VLOOKUP($B81,'Complexity of the crisis'!$C$6:$AN$300,38,FALSE)</f>
        <v>3</v>
      </c>
      <c r="T81" s="159" t="str">
        <f>VLOOKUP(B81,Lists!$C$3:$E$300,3,FALSE)</f>
        <v>Africa</v>
      </c>
      <c r="U81" s="178">
        <f>VLOOKUP(B81,'INFORM Severity - hidden'!$C$5:$V$300,20,FALSE)</f>
        <v>45716</v>
      </c>
    </row>
    <row r="82" spans="1:21" x14ac:dyDescent="0.35">
      <c r="A82" s="157" t="str">
        <f t="array" ref="A82">IFERROR(INDEX(Lists!$B$2:$B$200,SMALL(IF(Lists!$H$2:$H$200="Yes",ROW(Lists!$B$2:$B$200)),ROW(78:78))-1,1),"")</f>
        <v>Conflict in northern region</v>
      </c>
      <c r="B82" s="158" t="str">
        <f>VLOOKUP(A82,Lists!$B$2:$G$200,2,FALSE)</f>
        <v>BEN002</v>
      </c>
      <c r="C82" s="158" t="str">
        <f>VLOOKUP(B82,'INFORM Severity - hidden'!$C$5:$D$200,2,FALSE)</f>
        <v>Benin</v>
      </c>
      <c r="D82" s="158" t="str">
        <f>VLOOKUP(A82,Lists!$B$2:$G$200,3,FALSE)</f>
        <v>BEN</v>
      </c>
      <c r="E82" s="158" t="str">
        <f>VLOOKUP(A82,Lists!$B$2:$G$200,5,FALSE)</f>
        <v>Conflict,Displacement,Violence</v>
      </c>
      <c r="F82" s="161">
        <f t="shared" si="10"/>
        <v>2</v>
      </c>
      <c r="G82" s="162">
        <f t="shared" si="11"/>
        <v>2</v>
      </c>
      <c r="H82" s="162" t="str">
        <f t="shared" si="12"/>
        <v>Low</v>
      </c>
      <c r="I82" s="160" t="str">
        <f>INDEX(Trends!$D$3:$D$404,MATCH(B82,Trends!$C$3:$C$404,0))</f>
        <v>Stable</v>
      </c>
      <c r="J82" s="162" t="str">
        <f>VLOOKUP($B82,Reliability!$A$3:$I$300,9,FALSE)</f>
        <v>Very High</v>
      </c>
      <c r="K82" s="163">
        <f t="shared" si="13"/>
        <v>2.2999999999999998</v>
      </c>
      <c r="L82" s="163">
        <f>VLOOKUP($B82,'Impact of the crisis'!$C$6:$N$300,12,FALSE)</f>
        <v>1.7</v>
      </c>
      <c r="M82" s="163">
        <f>VLOOKUP($B82,'Impact of the crisis'!$C$6:$AB$300,26,FALSE)</f>
        <v>2.6</v>
      </c>
      <c r="N82" s="163">
        <f>VLOOKUP($B82,'Conditions of people affected'!$C$6:$R$300,16,FALSE)</f>
        <v>1.65</v>
      </c>
      <c r="O82" s="163">
        <f>VLOOKUP($B82,'Conditions of people affected'!$C$6:$R$300,9,FALSE)</f>
        <v>1.3</v>
      </c>
      <c r="P82" s="163">
        <f>VLOOKUP($B82,'Conditions of people affected'!$C$6:$R$300,15,FALSE)</f>
        <v>2</v>
      </c>
      <c r="Q82" s="163">
        <f t="shared" si="14"/>
        <v>2.2000000000000002</v>
      </c>
      <c r="R82" s="163">
        <f>VLOOKUP($B82,'Complexity of the crisis'!$C$6:$AN$300,22,FALSE)</f>
        <v>2.4</v>
      </c>
      <c r="S82" s="164">
        <f>VLOOKUP($B82,'Complexity of the crisis'!$C$6:$AN$300,38,FALSE)</f>
        <v>2</v>
      </c>
      <c r="T82" s="159" t="str">
        <f>VLOOKUP(B82,Lists!$C$3:$E$300,3,FALSE)</f>
        <v>Africa</v>
      </c>
      <c r="U82" s="178">
        <f>VLOOKUP(B82,'INFORM Severity - hidden'!$C$5:$V$300,20,FALSE)</f>
        <v>45716</v>
      </c>
    </row>
    <row r="83" spans="1:21" x14ac:dyDescent="0.35">
      <c r="A83" s="157" t="str">
        <f t="array" ref="A83">IFERROR(INDEX(Lists!$B$2:$B$200,SMALL(IF(Lists!$H$2:$H$200="Yes",ROW(Lists!$B$2:$B$200)),ROW(79:79))-1,1),"")</f>
        <v>Myanmar refugees in Thailand</v>
      </c>
      <c r="B83" s="158" t="str">
        <f>VLOOKUP(A83,Lists!$B$2:$G$200,2,FALSE)</f>
        <v>THA003</v>
      </c>
      <c r="C83" s="158" t="str">
        <f>VLOOKUP(B83,'INFORM Severity - hidden'!$C$5:$D$200,2,FALSE)</f>
        <v>Thailand</v>
      </c>
      <c r="D83" s="158" t="str">
        <f>VLOOKUP(A83,Lists!$B$2:$G$200,3,FALSE)</f>
        <v>THA</v>
      </c>
      <c r="E83" s="158" t="str">
        <f>VLOOKUP(A83,Lists!$B$2:$G$200,5,FALSE)</f>
        <v>Conflict</v>
      </c>
      <c r="F83" s="161">
        <f t="shared" si="10"/>
        <v>2.2000000000000002</v>
      </c>
      <c r="G83" s="162">
        <f t="shared" si="11"/>
        <v>3</v>
      </c>
      <c r="H83" s="162" t="str">
        <f t="shared" si="12"/>
        <v>Medium</v>
      </c>
      <c r="I83" s="160" t="str">
        <f>INDEX(Trends!$D$3:$D$404,MATCH(B83,Trends!$C$3:$C$404,0))</f>
        <v>Increasing</v>
      </c>
      <c r="J83" s="162" t="str">
        <f>VLOOKUP($B83,Reliability!$A$3:$I$300,9,FALSE)</f>
        <v>Very High</v>
      </c>
      <c r="K83" s="163">
        <f t="shared" si="13"/>
        <v>1.6</v>
      </c>
      <c r="L83" s="163">
        <f>VLOOKUP($B83,'Impact of the crisis'!$C$6:$N$300,12,FALSE)</f>
        <v>0.5</v>
      </c>
      <c r="M83" s="163">
        <f>VLOOKUP($B83,'Impact of the crisis'!$C$6:$AB$300,26,FALSE)</f>
        <v>2.1</v>
      </c>
      <c r="N83" s="163">
        <f>VLOOKUP($B83,'Conditions of people affected'!$C$6:$R$300,16,FALSE)</f>
        <v>2.4</v>
      </c>
      <c r="O83" s="163">
        <f>VLOOKUP($B83,'Conditions of people affected'!$C$6:$R$300,9,FALSE)</f>
        <v>1.8</v>
      </c>
      <c r="P83" s="163">
        <f>VLOOKUP($B83,'Conditions of people affected'!$C$6:$R$300,15,FALSE)</f>
        <v>3</v>
      </c>
      <c r="Q83" s="163">
        <f t="shared" si="14"/>
        <v>2.4</v>
      </c>
      <c r="R83" s="163">
        <f>VLOOKUP($B83,'Complexity of the crisis'!$C$6:$AN$300,22,FALSE)</f>
        <v>2.2000000000000002</v>
      </c>
      <c r="S83" s="164">
        <f>VLOOKUP($B83,'Complexity of the crisis'!$C$6:$AN$300,38,FALSE)</f>
        <v>2.5</v>
      </c>
      <c r="T83" s="159" t="str">
        <f>VLOOKUP(B83,Lists!$C$3:$E$300,3,FALSE)</f>
        <v>Asia</v>
      </c>
      <c r="U83" s="178">
        <f>VLOOKUP(B83,'INFORM Severity - hidden'!$C$5:$V$300,20,FALSE)</f>
        <v>45713</v>
      </c>
    </row>
    <row r="84" spans="1:21" x14ac:dyDescent="0.35">
      <c r="A84" s="157" t="str">
        <f t="array" ref="A84">IFERROR(INDEX(Lists!$B$2:$B$200,SMALL(IF(Lists!$H$2:$H$200="Yes",ROW(Lists!$B$2:$B$200)),ROW(80:80))-1,1),"")</f>
        <v>Food Security Crisis in Timor-Leste</v>
      </c>
      <c r="B84" s="158" t="str">
        <f>VLOOKUP(A84,Lists!$B$2:$G$200,2,FALSE)</f>
        <v>TLS003</v>
      </c>
      <c r="C84" s="158" t="str">
        <f>VLOOKUP(B84,'INFORM Severity - hidden'!$C$5:$D$200,2,FALSE)</f>
        <v>Timor Leste</v>
      </c>
      <c r="D84" s="158" t="str">
        <f>VLOOKUP(A84,Lists!$B$2:$G$200,3,FALSE)</f>
        <v>TLS</v>
      </c>
      <c r="E84" s="158" t="str">
        <f>VLOOKUP(A84,Lists!$B$2:$G$200,5,FALSE)</f>
        <v>Food Security</v>
      </c>
      <c r="F84" s="161">
        <f t="shared" si="10"/>
        <v>2</v>
      </c>
      <c r="G84" s="162">
        <f t="shared" si="11"/>
        <v>2</v>
      </c>
      <c r="H84" s="162" t="str">
        <f t="shared" si="12"/>
        <v>Low</v>
      </c>
      <c r="I84" s="160" t="str">
        <f>INDEX(Trends!$D$3:$D$404,MATCH(B84,Trends!$C$3:$C$404,0))</f>
        <v>Stable</v>
      </c>
      <c r="J84" s="162" t="str">
        <f>VLOOKUP($B84,Reliability!$A$3:$I$300,9,FALSE)</f>
        <v>Very High</v>
      </c>
      <c r="K84" s="163">
        <f t="shared" si="13"/>
        <v>2.2000000000000002</v>
      </c>
      <c r="L84" s="163">
        <f>VLOOKUP($B84,'Impact of the crisis'!$C$6:$N$300,12,FALSE)</f>
        <v>3.1</v>
      </c>
      <c r="M84" s="163">
        <f>VLOOKUP($B84,'Impact of the crisis'!$C$6:$AB$300,26,FALSE)</f>
        <v>1.6</v>
      </c>
      <c r="N84" s="163">
        <f>VLOOKUP($B84,'Conditions of people affected'!$C$6:$R$300,16,FALSE)</f>
        <v>2.8</v>
      </c>
      <c r="O84" s="163">
        <f>VLOOKUP($B84,'Conditions of people affected'!$C$6:$R$300,9,FALSE)</f>
        <v>2.6</v>
      </c>
      <c r="P84" s="163">
        <f>VLOOKUP($B84,'Conditions of people affected'!$C$6:$R$300,15,FALSE)</f>
        <v>3</v>
      </c>
      <c r="Q84" s="163">
        <f t="shared" si="14"/>
        <v>0.7</v>
      </c>
      <c r="R84" s="163">
        <f>VLOOKUP($B84,'Complexity of the crisis'!$C$6:$AN$300,22,FALSE)</f>
        <v>0.9</v>
      </c>
      <c r="S84" s="164">
        <f>VLOOKUP($B84,'Complexity of the crisis'!$C$6:$AN$300,38,FALSE)</f>
        <v>0.5</v>
      </c>
      <c r="T84" s="159" t="str">
        <f>VLOOKUP(B84,Lists!$C$3:$E$300,3,FALSE)</f>
        <v>Asia</v>
      </c>
      <c r="U84" s="178">
        <f>VLOOKUP(B84,'INFORM Severity - hidden'!$C$5:$V$300,20,FALSE)</f>
        <v>45713</v>
      </c>
    </row>
    <row r="85" spans="1:21" x14ac:dyDescent="0.35">
      <c r="A85" s="157" t="str">
        <f t="array" ref="A85">IFERROR(INDEX(Lists!$B$2:$B$200,SMALL(IF(Lists!$H$2:$H$200="Yes",ROW(Lists!$B$2:$B$200)),ROW(81:81))-1,1),"")</f>
        <v>Venezuelan refugees in Trinidad and Tobago</v>
      </c>
      <c r="B85" s="158" t="str">
        <f>VLOOKUP(A85,Lists!$B$2:$G$200,2,FALSE)</f>
        <v>TTO002</v>
      </c>
      <c r="C85" s="158" t="str">
        <f>VLOOKUP(B85,'INFORM Severity - hidden'!$C$5:$D$200,2,FALSE)</f>
        <v>Trinidad and Tobago</v>
      </c>
      <c r="D85" s="158" t="str">
        <f>VLOOKUP(A85,Lists!$B$2:$G$200,3,FALSE)</f>
        <v>TTO</v>
      </c>
      <c r="E85" s="158" t="str">
        <f>VLOOKUP(A85,Lists!$B$2:$G$200,5,FALSE)</f>
        <v>Displacement</v>
      </c>
      <c r="F85" s="161">
        <f t="shared" si="10"/>
        <v>1.4</v>
      </c>
      <c r="G85" s="162">
        <f t="shared" si="11"/>
        <v>2</v>
      </c>
      <c r="H85" s="162" t="str">
        <f t="shared" si="12"/>
        <v>Low</v>
      </c>
      <c r="I85" s="160" t="str">
        <f>INDEX(Trends!$D$3:$D$404,MATCH(B85,Trends!$C$3:$C$404,0))</f>
        <v>Decreasing</v>
      </c>
      <c r="J85" s="162" t="str">
        <f>VLOOKUP($B85,Reliability!$A$3:$I$300,9,FALSE)</f>
        <v>High</v>
      </c>
      <c r="K85" s="163">
        <f t="shared" si="13"/>
        <v>2.4</v>
      </c>
      <c r="L85" s="163">
        <f>VLOOKUP($B85,'Impact of the crisis'!$C$6:$N$300,12,FALSE)</f>
        <v>2.9</v>
      </c>
      <c r="M85" s="163">
        <f>VLOOKUP($B85,'Impact of the crisis'!$C$6:$AB$300,26,FALSE)</f>
        <v>2.2000000000000002</v>
      </c>
      <c r="N85" s="163">
        <f>VLOOKUP($B85,'Conditions of people affected'!$C$6:$R$300,16,FALSE)</f>
        <v>0.8</v>
      </c>
      <c r="O85" s="163">
        <f>VLOOKUP($B85,'Conditions of people affected'!$C$6:$R$300,9,FALSE)</f>
        <v>0.6</v>
      </c>
      <c r="P85" s="163">
        <f>VLOOKUP($B85,'Conditions of people affected'!$C$6:$R$300,15,FALSE)</f>
        <v>1</v>
      </c>
      <c r="Q85" s="163">
        <f t="shared" si="14"/>
        <v>1.5</v>
      </c>
      <c r="R85" s="163">
        <f>VLOOKUP($B85,'Complexity of the crisis'!$C$6:$AN$300,22,FALSE)</f>
        <v>1.4</v>
      </c>
      <c r="S85" s="164">
        <f>VLOOKUP($B85,'Complexity of the crisis'!$C$6:$AN$300,38,FALSE)</f>
        <v>1.5</v>
      </c>
      <c r="T85" s="159" t="str">
        <f>VLOOKUP(B85,Lists!$C$3:$E$300,3,FALSE)</f>
        <v>Americas</v>
      </c>
      <c r="U85" s="178">
        <f>VLOOKUP(B85,'INFORM Severity - hidden'!$C$5:$V$300,20,FALSE)</f>
        <v>45715</v>
      </c>
    </row>
    <row r="86" spans="1:21" x14ac:dyDescent="0.35">
      <c r="A86" s="157" t="str">
        <f t="array" ref="A86">IFERROR(INDEX(Lists!$B$2:$B$200,SMALL(IF(Lists!$H$2:$H$200="Yes",ROW(Lists!$B$2:$B$200)),ROW(82:82))-1,1),"")</f>
        <v>Mixed migration flows in Tunisia</v>
      </c>
      <c r="B86" s="158" t="str">
        <f>VLOOKUP(A86,Lists!$B$2:$G$200,2,FALSE)</f>
        <v>TUN002</v>
      </c>
      <c r="C86" s="158" t="str">
        <f>VLOOKUP(B86,'INFORM Severity - hidden'!$C$5:$D$200,2,FALSE)</f>
        <v>Tunisia</v>
      </c>
      <c r="D86" s="158" t="str">
        <f>VLOOKUP(A86,Lists!$B$2:$G$200,3,FALSE)</f>
        <v>TUN</v>
      </c>
      <c r="E86" s="158" t="str">
        <f>VLOOKUP(A86,Lists!$B$2:$G$200,5,FALSE)</f>
        <v>Displacement</v>
      </c>
      <c r="F86" s="161">
        <f t="shared" si="10"/>
        <v>1.8</v>
      </c>
      <c r="G86" s="162">
        <f t="shared" si="11"/>
        <v>2</v>
      </c>
      <c r="H86" s="162" t="str">
        <f t="shared" si="12"/>
        <v>Low</v>
      </c>
      <c r="I86" s="160" t="str">
        <f>INDEX(Trends!$D$3:$D$404,MATCH(B86,Trends!$C$3:$C$404,0))</f>
        <v>Decreasing</v>
      </c>
      <c r="J86" s="162" t="str">
        <f>VLOOKUP($B86,Reliability!$A$3:$I$300,9,FALSE)</f>
        <v>Very High</v>
      </c>
      <c r="K86" s="163">
        <f t="shared" si="13"/>
        <v>2.4</v>
      </c>
      <c r="L86" s="163">
        <f>VLOOKUP($B86,'Impact of the crisis'!$C$6:$N$300,12,FALSE)</f>
        <v>1.6</v>
      </c>
      <c r="M86" s="163">
        <f>VLOOKUP($B86,'Impact of the crisis'!$C$6:$AB$300,26,FALSE)</f>
        <v>2.7</v>
      </c>
      <c r="N86" s="163">
        <f>VLOOKUP($B86,'Conditions of people affected'!$C$6:$R$300,16,FALSE)</f>
        <v>1</v>
      </c>
      <c r="O86" s="163">
        <f>VLOOKUP($B86,'Conditions of people affected'!$C$6:$R$300,9,FALSE)</f>
        <v>1</v>
      </c>
      <c r="P86" s="163">
        <f>VLOOKUP($B86,'Conditions of people affected'!$C$6:$R$300,15,FALSE)</f>
        <v>1</v>
      </c>
      <c r="Q86" s="163">
        <f t="shared" si="14"/>
        <v>2.5</v>
      </c>
      <c r="R86" s="163">
        <f>VLOOKUP($B86,'Complexity of the crisis'!$C$6:$AN$300,22,FALSE)</f>
        <v>2.5</v>
      </c>
      <c r="S86" s="164">
        <f>VLOOKUP($B86,'Complexity of the crisis'!$C$6:$AN$300,38,FALSE)</f>
        <v>2.5</v>
      </c>
      <c r="T86" s="159" t="str">
        <f>VLOOKUP(B86,Lists!$C$3:$E$300,3,FALSE)</f>
        <v>Africa</v>
      </c>
      <c r="U86" s="178">
        <f>VLOOKUP(B86,'INFORM Severity - hidden'!$C$5:$V$300,20,FALSE)</f>
        <v>45705</v>
      </c>
    </row>
    <row r="87" spans="1:21" x14ac:dyDescent="0.35">
      <c r="A87" s="157" t="str">
        <f t="array" ref="A87">IFERROR(INDEX(Lists!$B$2:$B$200,SMALL(IF(Lists!$H$2:$H$200="Yes",ROW(Lists!$B$2:$B$200)),ROW(83:83))-1,1),"")</f>
        <v>Complex situation in Türkiye</v>
      </c>
      <c r="B87" s="158" t="str">
        <f>VLOOKUP(A87,Lists!$B$2:$G$200,2,FALSE)</f>
        <v>TUR001</v>
      </c>
      <c r="C87" s="158" t="str">
        <f>VLOOKUP(B87,'INFORM Severity - hidden'!$C$5:$D$200,2,FALSE)</f>
        <v>Türkiye</v>
      </c>
      <c r="D87" s="158" t="str">
        <f>VLOOKUP(A87,Lists!$B$2:$G$200,3,FALSE)</f>
        <v>TUR</v>
      </c>
      <c r="E87" s="158" t="str">
        <f>VLOOKUP(A87,Lists!$B$2:$G$200,5,FALSE)</f>
        <v>Displacement,Conflict</v>
      </c>
      <c r="F87" s="161">
        <f t="shared" si="10"/>
        <v>3.5</v>
      </c>
      <c r="G87" s="162">
        <f t="shared" si="11"/>
        <v>4</v>
      </c>
      <c r="H87" s="162" t="str">
        <f t="shared" si="12"/>
        <v>High</v>
      </c>
      <c r="I87" s="160" t="str">
        <f>INDEX(Trends!$D$3:$D$404,MATCH(B87,Trends!$C$3:$C$404,0))</f>
        <v>Stable</v>
      </c>
      <c r="J87" s="162" t="str">
        <f>VLOOKUP($B87,Reliability!$A$3:$I$300,9,FALSE)</f>
        <v>Very High</v>
      </c>
      <c r="K87" s="163">
        <f t="shared" si="13"/>
        <v>3.4</v>
      </c>
      <c r="L87" s="163">
        <f>VLOOKUP($B87,'Impact of the crisis'!$C$6:$N$300,12,FALSE)</f>
        <v>3.7</v>
      </c>
      <c r="M87" s="163">
        <f>VLOOKUP($B87,'Impact of the crisis'!$C$6:$AB$300,26,FALSE)</f>
        <v>3.3</v>
      </c>
      <c r="N87" s="163">
        <f>VLOOKUP($B87,'Conditions of people affected'!$C$6:$R$300,16,FALSE)</f>
        <v>3.7</v>
      </c>
      <c r="O87" s="163">
        <f>VLOOKUP($B87,'Conditions of people affected'!$C$6:$R$300,9,FALSE)</f>
        <v>4.4000000000000004</v>
      </c>
      <c r="P87" s="163">
        <f>VLOOKUP($B87,'Conditions of people affected'!$C$6:$R$300,15,FALSE)</f>
        <v>3</v>
      </c>
      <c r="Q87" s="163">
        <f t="shared" si="14"/>
        <v>3.2</v>
      </c>
      <c r="R87" s="163">
        <f>VLOOKUP($B87,'Complexity of the crisis'!$C$6:$AN$300,22,FALSE)</f>
        <v>2.8</v>
      </c>
      <c r="S87" s="164">
        <f>VLOOKUP($B87,'Complexity of the crisis'!$C$6:$AN$300,38,FALSE)</f>
        <v>3.5</v>
      </c>
      <c r="T87" s="159" t="str">
        <f>VLOOKUP(B87,Lists!$C$3:$E$300,3,FALSE)</f>
        <v>Middle east</v>
      </c>
      <c r="U87" s="178">
        <f>VLOOKUP(B87,'INFORM Severity - hidden'!$C$5:$V$300,20,FALSE)</f>
        <v>45713</v>
      </c>
    </row>
    <row r="88" spans="1:21" x14ac:dyDescent="0.35">
      <c r="A88" s="157" t="str">
        <f t="array" ref="A88">IFERROR(INDEX(Lists!$B$2:$B$200,SMALL(IF(Lists!$H$2:$H$200="Yes",ROW(Lists!$B$2:$B$200)),ROW(84:84))-1,1),"")</f>
        <v>Multiple Crises in Tanzania</v>
      </c>
      <c r="B88" s="158" t="str">
        <f>VLOOKUP(A88,Lists!$B$2:$G$200,2,FALSE)</f>
        <v>TZA001</v>
      </c>
      <c r="C88" s="158" t="str">
        <f>VLOOKUP(B88,'INFORM Severity - hidden'!$C$5:$D$200,2,FALSE)</f>
        <v>Tanzania</v>
      </c>
      <c r="D88" s="158" t="str">
        <f>VLOOKUP(A88,Lists!$B$2:$G$200,3,FALSE)</f>
        <v>TZA</v>
      </c>
      <c r="E88" s="158" t="str">
        <f>VLOOKUP(A88,Lists!$B$2:$G$200,5,FALSE)</f>
        <v>Displacement,Drought</v>
      </c>
      <c r="F88" s="161">
        <f t="shared" si="10"/>
        <v>2.5</v>
      </c>
      <c r="G88" s="162">
        <f t="shared" si="11"/>
        <v>3</v>
      </c>
      <c r="H88" s="162" t="str">
        <f t="shared" si="12"/>
        <v>Medium</v>
      </c>
      <c r="I88" s="160" t="str">
        <f>INDEX(Trends!$D$3:$D$404,MATCH(B88,Trends!$C$3:$C$404,0))</f>
        <v>Stable</v>
      </c>
      <c r="J88" s="162" t="str">
        <f>VLOOKUP($B88,Reliability!$A$3:$I$300,9,FALSE)</f>
        <v>High</v>
      </c>
      <c r="K88" s="163">
        <f t="shared" si="13"/>
        <v>3.1</v>
      </c>
      <c r="L88" s="163">
        <f>VLOOKUP($B88,'Impact of the crisis'!$C$6:$N$300,12,FALSE)</f>
        <v>3.2</v>
      </c>
      <c r="M88" s="163">
        <f>VLOOKUP($B88,'Impact of the crisis'!$C$6:$AB$300,26,FALSE)</f>
        <v>3</v>
      </c>
      <c r="N88" s="163">
        <f>VLOOKUP($B88,'Conditions of people affected'!$C$6:$R$300,16,FALSE)</f>
        <v>2.5</v>
      </c>
      <c r="O88" s="163">
        <f>VLOOKUP($B88,'Conditions of people affected'!$C$6:$R$300,9,FALSE)</f>
        <v>3</v>
      </c>
      <c r="P88" s="163">
        <f>VLOOKUP($B88,'Conditions of people affected'!$C$6:$R$300,15,FALSE)</f>
        <v>2</v>
      </c>
      <c r="Q88" s="163">
        <f t="shared" si="14"/>
        <v>2</v>
      </c>
      <c r="R88" s="163">
        <f>VLOOKUP($B88,'Complexity of the crisis'!$C$6:$AN$300,22,FALSE)</f>
        <v>1.9</v>
      </c>
      <c r="S88" s="164">
        <f>VLOOKUP($B88,'Complexity of the crisis'!$C$6:$AN$300,38,FALSE)</f>
        <v>2</v>
      </c>
      <c r="T88" s="159" t="str">
        <f>VLOOKUP(B88,Lists!$C$3:$E$300,3,FALSE)</f>
        <v>Africa</v>
      </c>
      <c r="U88" s="178">
        <f>VLOOKUP(B88,'INFORM Severity - hidden'!$C$5:$V$300,20,FALSE)</f>
        <v>45715</v>
      </c>
    </row>
    <row r="89" spans="1:21" x14ac:dyDescent="0.35">
      <c r="A89" s="157" t="str">
        <f t="array" ref="A89">IFERROR(INDEX(Lists!$B$2:$B$200,SMALL(IF(Lists!$H$2:$H$200="Yes",ROW(Lists!$B$2:$B$200)),ROW(85:85))-1,1),"")</f>
        <v>International Displacement in Uganda</v>
      </c>
      <c r="B89" s="158" t="str">
        <f>VLOOKUP(A89,Lists!$B$2:$G$200,2,FALSE)</f>
        <v>UGA005</v>
      </c>
      <c r="C89" s="158" t="str">
        <f>VLOOKUP(B89,'INFORM Severity - hidden'!$C$5:$D$200,2,FALSE)</f>
        <v>Uganda</v>
      </c>
      <c r="D89" s="158" t="str">
        <f>VLOOKUP(A89,Lists!$B$2:$G$200,3,FALSE)</f>
        <v>UGA</v>
      </c>
      <c r="E89" s="158" t="str">
        <f>VLOOKUP(A89,Lists!$B$2:$G$200,5,FALSE)</f>
        <v>Displacement</v>
      </c>
      <c r="F89" s="161">
        <f t="shared" si="10"/>
        <v>3.3</v>
      </c>
      <c r="G89" s="162">
        <f t="shared" si="11"/>
        <v>4</v>
      </c>
      <c r="H89" s="162" t="str">
        <f t="shared" si="12"/>
        <v>High</v>
      </c>
      <c r="I89" s="160" t="str">
        <f>INDEX(Trends!$D$3:$D$404,MATCH(B89,Trends!$C$3:$C$404,0))</f>
        <v>Stable</v>
      </c>
      <c r="J89" s="162" t="str">
        <f>VLOOKUP($B89,Reliability!$A$3:$I$300,9,FALSE)</f>
        <v>High</v>
      </c>
      <c r="K89" s="163">
        <f t="shared" si="13"/>
        <v>3.3</v>
      </c>
      <c r="L89" s="163">
        <f>VLOOKUP($B89,'Impact of the crisis'!$C$6:$N$300,12,FALSE)</f>
        <v>1.7</v>
      </c>
      <c r="M89" s="163">
        <f>VLOOKUP($B89,'Impact of the crisis'!$C$6:$AB$300,26,FALSE)</f>
        <v>3.9</v>
      </c>
      <c r="N89" s="163">
        <f>VLOOKUP($B89,'Conditions of people affected'!$C$6:$R$300,16,FALSE)</f>
        <v>3.4</v>
      </c>
      <c r="O89" s="163">
        <f>VLOOKUP($B89,'Conditions of people affected'!$C$6:$R$300,9,FALSE)</f>
        <v>3.8</v>
      </c>
      <c r="P89" s="163">
        <f>VLOOKUP($B89,'Conditions of people affected'!$C$6:$R$300,15,FALSE)</f>
        <v>3</v>
      </c>
      <c r="Q89" s="163">
        <f t="shared" si="14"/>
        <v>3.2</v>
      </c>
      <c r="R89" s="163">
        <f>VLOOKUP($B89,'Complexity of the crisis'!$C$6:$AN$300,22,FALSE)</f>
        <v>3.7</v>
      </c>
      <c r="S89" s="164">
        <f>VLOOKUP($B89,'Complexity of the crisis'!$C$6:$AN$300,38,FALSE)</f>
        <v>2.5</v>
      </c>
      <c r="T89" s="159" t="str">
        <f>VLOOKUP(B89,Lists!$C$3:$E$300,3,FALSE)</f>
        <v>Africa</v>
      </c>
      <c r="U89" s="178">
        <f>VLOOKUP(B89,'INFORM Severity - hidden'!$C$5:$V$300,20,FALSE)</f>
        <v>45713</v>
      </c>
    </row>
    <row r="90" spans="1:21" x14ac:dyDescent="0.35">
      <c r="A90" s="157" t="str">
        <f t="array" ref="A90">IFERROR(INDEX(Lists!$B$2:$B$200,SMALL(IF(Lists!$H$2:$H$200="Yes",ROW(Lists!$B$2:$B$200)),ROW(86:86))-1,1),"")</f>
        <v>Russia-Ukraine conflict</v>
      </c>
      <c r="B90" s="158" t="str">
        <f>VLOOKUP(A90,Lists!$B$2:$G$200,2,FALSE)</f>
        <v>UKR002</v>
      </c>
      <c r="C90" s="158" t="str">
        <f>VLOOKUP(B90,'INFORM Severity - hidden'!$C$5:$D$200,2,FALSE)</f>
        <v>Ukraine</v>
      </c>
      <c r="D90" s="158" t="str">
        <f>VLOOKUP(A90,Lists!$B$2:$G$200,3,FALSE)</f>
        <v>UKR</v>
      </c>
      <c r="E90" s="158" t="str">
        <f>VLOOKUP(A90,Lists!$B$2:$G$200,5,FALSE)</f>
        <v>Conflict,Displacement</v>
      </c>
      <c r="F90" s="161">
        <f t="shared" si="10"/>
        <v>4.4000000000000004</v>
      </c>
      <c r="G90" s="162">
        <f t="shared" si="11"/>
        <v>5</v>
      </c>
      <c r="H90" s="162" t="str">
        <f t="shared" si="12"/>
        <v>Very High</v>
      </c>
      <c r="I90" s="160" t="str">
        <f>INDEX(Trends!$D$3:$D$404,MATCH(B90,Trends!$C$3:$C$404,0))</f>
        <v>Stable</v>
      </c>
      <c r="J90" s="162" t="str">
        <f>VLOOKUP($B90,Reliability!$A$3:$I$300,9,FALSE)</f>
        <v>Very High</v>
      </c>
      <c r="K90" s="163">
        <f t="shared" si="13"/>
        <v>4.4000000000000004</v>
      </c>
      <c r="L90" s="163">
        <f>VLOOKUP($B90,'Impact of the crisis'!$C$6:$N$300,12,FALSE)</f>
        <v>4.9000000000000004</v>
      </c>
      <c r="M90" s="163">
        <f>VLOOKUP($B90,'Impact of the crisis'!$C$6:$AB$300,26,FALSE)</f>
        <v>4</v>
      </c>
      <c r="N90" s="163">
        <f>VLOOKUP($B90,'Conditions of people affected'!$C$6:$R$300,16,FALSE)</f>
        <v>4.5</v>
      </c>
      <c r="O90" s="163">
        <f>VLOOKUP($B90,'Conditions of people affected'!$C$6:$R$300,9,FALSE)</f>
        <v>5</v>
      </c>
      <c r="P90" s="163">
        <f>VLOOKUP($B90,'Conditions of people affected'!$C$6:$R$300,15,FALSE)</f>
        <v>4</v>
      </c>
      <c r="Q90" s="163">
        <f t="shared" si="14"/>
        <v>4.0999999999999996</v>
      </c>
      <c r="R90" s="163">
        <f>VLOOKUP($B90,'Complexity of the crisis'!$C$6:$AN$300,22,FALSE)</f>
        <v>2.4</v>
      </c>
      <c r="S90" s="164">
        <f>VLOOKUP($B90,'Complexity of the crisis'!$C$6:$AN$300,38,FALSE)</f>
        <v>5</v>
      </c>
      <c r="T90" s="159" t="str">
        <f>VLOOKUP(B90,Lists!$C$3:$E$300,3,FALSE)</f>
        <v>Europe</v>
      </c>
      <c r="U90" s="178">
        <f>VLOOKUP(B90,'INFORM Severity - hidden'!$C$5:$V$300,20,FALSE)</f>
        <v>45716</v>
      </c>
    </row>
    <row r="91" spans="1:21" x14ac:dyDescent="0.35">
      <c r="A91" s="157" t="str">
        <f t="array" ref="A91">IFERROR(INDEX(Lists!$B$2:$B$200,SMALL(IF(Lists!$H$2:$H$200="Yes",ROW(Lists!$B$2:$B$200)),ROW(87:87))-1,1),"")</f>
        <v>Complex crisis in Venezuela</v>
      </c>
      <c r="B91" s="158" t="str">
        <f>VLOOKUP(A91,Lists!$B$2:$G$200,2,FALSE)</f>
        <v>VEN001</v>
      </c>
      <c r="C91" s="158" t="str">
        <f>VLOOKUP(B91,'INFORM Severity - hidden'!$C$5:$D$200,2,FALSE)</f>
        <v>Venezuela</v>
      </c>
      <c r="D91" s="158" t="str">
        <f>VLOOKUP(A91,Lists!$B$2:$G$200,3,FALSE)</f>
        <v>VEN</v>
      </c>
      <c r="E91" s="158" t="str">
        <f>VLOOKUP(A91,Lists!$B$2:$G$200,5,FALSE)</f>
        <v>Socio-political,Violence,Floods</v>
      </c>
      <c r="F91" s="161">
        <f t="shared" si="10"/>
        <v>4</v>
      </c>
      <c r="G91" s="162">
        <f t="shared" si="11"/>
        <v>4</v>
      </c>
      <c r="H91" s="162" t="str">
        <f t="shared" si="12"/>
        <v>High</v>
      </c>
      <c r="I91" s="160" t="str">
        <f>INDEX(Trends!$D$3:$D$404,MATCH(B91,Trends!$C$3:$C$404,0))</f>
        <v>Stable</v>
      </c>
      <c r="J91" s="162" t="str">
        <f>VLOOKUP($B91,Reliability!$A$3:$I$300,9,FALSE)</f>
        <v>Very High</v>
      </c>
      <c r="K91" s="163">
        <f t="shared" si="13"/>
        <v>4.4000000000000004</v>
      </c>
      <c r="L91" s="163">
        <f>VLOOKUP($B91,'Impact of the crisis'!$C$6:$N$300,12,FALSE)</f>
        <v>4.9000000000000004</v>
      </c>
      <c r="M91" s="163">
        <f>VLOOKUP($B91,'Impact of the crisis'!$C$6:$AB$300,26,FALSE)</f>
        <v>4</v>
      </c>
      <c r="N91" s="163">
        <f>VLOOKUP($B91,'Conditions of people affected'!$C$6:$R$300,16,FALSE)</f>
        <v>3.9</v>
      </c>
      <c r="O91" s="163">
        <f>VLOOKUP($B91,'Conditions of people affected'!$C$6:$R$300,9,FALSE)</f>
        <v>4.8</v>
      </c>
      <c r="P91" s="163">
        <f>VLOOKUP($B91,'Conditions of people affected'!$C$6:$R$300,15,FALSE)</f>
        <v>3</v>
      </c>
      <c r="Q91" s="163">
        <f t="shared" si="14"/>
        <v>3.7</v>
      </c>
      <c r="R91" s="163">
        <f>VLOOKUP($B91,'Complexity of the crisis'!$C$6:$AN$300,22,FALSE)</f>
        <v>3.3</v>
      </c>
      <c r="S91" s="164">
        <f>VLOOKUP($B91,'Complexity of the crisis'!$C$6:$AN$300,38,FALSE)</f>
        <v>4</v>
      </c>
      <c r="T91" s="159" t="str">
        <f>VLOOKUP(B91,Lists!$C$3:$E$300,3,FALSE)</f>
        <v>Americas</v>
      </c>
      <c r="U91" s="178">
        <f>VLOOKUP(B91,'INFORM Severity - hidden'!$C$5:$V$300,20,FALSE)</f>
        <v>45715</v>
      </c>
    </row>
    <row r="92" spans="1:21" x14ac:dyDescent="0.35">
      <c r="A92" s="157" t="str">
        <f t="array" ref="A92">IFERROR(INDEX(Lists!$B$2:$B$200,SMALL(IF(Lists!$H$2:$H$200="Yes",ROW(Lists!$B$2:$B$200)),ROW(88:88))-1,1),"")</f>
        <v>Conflict in Yemen</v>
      </c>
      <c r="B92" s="158" t="str">
        <f>VLOOKUP(A92,Lists!$B$2:$G$200,2,FALSE)</f>
        <v>YEM001</v>
      </c>
      <c r="C92" s="158" t="str">
        <f>VLOOKUP(B92,'INFORM Severity - hidden'!$C$5:$D$200,2,FALSE)</f>
        <v>Yemen</v>
      </c>
      <c r="D92" s="158" t="str">
        <f>VLOOKUP(A92,Lists!$B$2:$G$200,3,FALSE)</f>
        <v>YEM</v>
      </c>
      <c r="E92" s="158" t="str">
        <f>VLOOKUP(A92,Lists!$B$2:$G$200,5,FALSE)</f>
        <v>Conflict,Displacement</v>
      </c>
      <c r="F92" s="161">
        <f t="shared" si="10"/>
        <v>4.5</v>
      </c>
      <c r="G92" s="162">
        <f t="shared" si="11"/>
        <v>5</v>
      </c>
      <c r="H92" s="162" t="str">
        <f t="shared" si="12"/>
        <v>Very High</v>
      </c>
      <c r="I92" s="160" t="str">
        <f>INDEX(Trends!$D$3:$D$404,MATCH(B92,Trends!$C$3:$C$404,0))</f>
        <v>Stable</v>
      </c>
      <c r="J92" s="162" t="str">
        <f>VLOOKUP($B92,Reliability!$A$3:$I$300,9,FALSE)</f>
        <v>Very High</v>
      </c>
      <c r="K92" s="163">
        <f t="shared" si="13"/>
        <v>4.7</v>
      </c>
      <c r="L92" s="163">
        <f>VLOOKUP($B92,'Impact of the crisis'!$C$6:$N$300,12,FALSE)</f>
        <v>4.9000000000000004</v>
      </c>
      <c r="M92" s="163">
        <f>VLOOKUP($B92,'Impact of the crisis'!$C$6:$AB$300,26,FALSE)</f>
        <v>4.5999999999999996</v>
      </c>
      <c r="N92" s="163">
        <f>VLOOKUP($B92,'Conditions of people affected'!$C$6:$R$300,16,FALSE)</f>
        <v>4.5</v>
      </c>
      <c r="O92" s="163">
        <f>VLOOKUP($B92,'Conditions of people affected'!$C$6:$R$300,9,FALSE)</f>
        <v>5</v>
      </c>
      <c r="P92" s="163">
        <f>VLOOKUP($B92,'Conditions of people affected'!$C$6:$R$300,15,FALSE)</f>
        <v>4</v>
      </c>
      <c r="Q92" s="163">
        <f t="shared" si="14"/>
        <v>4.5</v>
      </c>
      <c r="R92" s="163">
        <f>VLOOKUP($B92,'Complexity of the crisis'!$C$6:$AN$300,22,FALSE)</f>
        <v>3.8</v>
      </c>
      <c r="S92" s="164">
        <f>VLOOKUP($B92,'Complexity of the crisis'!$C$6:$AN$300,38,FALSE)</f>
        <v>5</v>
      </c>
      <c r="T92" s="159" t="str">
        <f>VLOOKUP(B92,Lists!$C$3:$E$300,3,FALSE)</f>
        <v>Middle east</v>
      </c>
      <c r="U92" s="178">
        <f>VLOOKUP(B92,'INFORM Severity - hidden'!$C$5:$V$300,20,FALSE)</f>
        <v>45698</v>
      </c>
    </row>
    <row r="93" spans="1:21" x14ac:dyDescent="0.35">
      <c r="A93" s="157" t="str">
        <f t="array" ref="A93">IFERROR(INDEX(Lists!$B$2:$B$200,SMALL(IF(Lists!$H$2:$H$200="Yes",ROW(Lists!$B$2:$B$200)),ROW(89:89))-1,1),"")</f>
        <v>Drought in Zambia</v>
      </c>
      <c r="B93" s="158" t="str">
        <f>VLOOKUP(A93,Lists!$B$2:$G$200,2,FALSE)</f>
        <v>ZMB002</v>
      </c>
      <c r="C93" s="158" t="str">
        <f>VLOOKUP(B93,'INFORM Severity - hidden'!$C$5:$D$200,2,FALSE)</f>
        <v>Zambia</v>
      </c>
      <c r="D93" s="158" t="str">
        <f>VLOOKUP(A93,Lists!$B$2:$G$200,3,FALSE)</f>
        <v>ZMB</v>
      </c>
      <c r="E93" s="158" t="str">
        <f>VLOOKUP(A93,Lists!$B$2:$G$200,5,FALSE)</f>
        <v>Drought,Food Security</v>
      </c>
      <c r="F93" s="161">
        <f t="shared" si="10"/>
        <v>3.5</v>
      </c>
      <c r="G93" s="162">
        <f t="shared" si="11"/>
        <v>4</v>
      </c>
      <c r="H93" s="162" t="str">
        <f t="shared" si="12"/>
        <v>High</v>
      </c>
      <c r="I93" s="160" t="str">
        <f>INDEX(Trends!$D$3:$D$404,MATCH(B93,Trends!$C$3:$C$404,0))</f>
        <v>Decreasing</v>
      </c>
      <c r="J93" s="162" t="str">
        <f>VLOOKUP($B93,Reliability!$A$3:$I$300,9,FALSE)</f>
        <v>High</v>
      </c>
      <c r="K93" s="163">
        <f t="shared" si="13"/>
        <v>4</v>
      </c>
      <c r="L93" s="163">
        <f>VLOOKUP($B93,'Impact of the crisis'!$C$6:$N$300,12,FALSE)</f>
        <v>4.8</v>
      </c>
      <c r="M93" s="163">
        <f>VLOOKUP($B93,'Impact of the crisis'!$C$6:$AB$300,26,FALSE)</f>
        <v>3.5</v>
      </c>
      <c r="N93" s="163">
        <f>VLOOKUP($B93,'Conditions of people affected'!$C$6:$R$300,16,FALSE)</f>
        <v>4</v>
      </c>
      <c r="O93" s="163">
        <f>VLOOKUP($B93,'Conditions of people affected'!$C$6:$R$300,9,FALSE)</f>
        <v>5</v>
      </c>
      <c r="P93" s="163">
        <f>VLOOKUP($B93,'Conditions of people affected'!$C$6:$R$300,15,FALSE)</f>
        <v>3</v>
      </c>
      <c r="Q93" s="163">
        <f t="shared" si="14"/>
        <v>2.2000000000000002</v>
      </c>
      <c r="R93" s="163">
        <f>VLOOKUP($B93,'Complexity of the crisis'!$C$6:$AN$300,22,FALSE)</f>
        <v>2.4</v>
      </c>
      <c r="S93" s="164">
        <f>VLOOKUP($B93,'Complexity of the crisis'!$C$6:$AN$300,38,FALSE)</f>
        <v>2</v>
      </c>
      <c r="T93" s="159" t="str">
        <f>VLOOKUP(B93,Lists!$C$3:$E$300,3,FALSE)</f>
        <v>Africa</v>
      </c>
      <c r="U93" s="178">
        <f>VLOOKUP(B93,'INFORM Severity - hidden'!$C$5:$V$300,20,FALSE)</f>
        <v>45715</v>
      </c>
    </row>
    <row r="94" spans="1:21" x14ac:dyDescent="0.35">
      <c r="A94" s="157" t="str">
        <f t="array" ref="A94">IFERROR(INDEX(Lists!$B$2:$B$200,SMALL(IF(Lists!$H$2:$H$200="Yes",ROW(Lists!$B$2:$B$200)),ROW(90:90))-1,1),"")</f>
        <v>Complex crisis in Zimbabwe</v>
      </c>
      <c r="B94" s="158" t="str">
        <f>VLOOKUP(A94,Lists!$B$2:$G$200,2,FALSE)</f>
        <v>ZWE001</v>
      </c>
      <c r="C94" s="158" t="str">
        <f>VLOOKUP(B94,'INFORM Severity - hidden'!$C$5:$D$200,2,FALSE)</f>
        <v>Zimbabwe</v>
      </c>
      <c r="D94" s="158" t="str">
        <f>VLOOKUP(A94,Lists!$B$2:$G$200,3,FALSE)</f>
        <v>ZWE</v>
      </c>
      <c r="E94" s="158" t="str">
        <f>VLOOKUP(A94,Lists!$B$2:$G$200,5,FALSE)</f>
        <v>Socio-political,Drought,Food Security</v>
      </c>
      <c r="F94" s="161">
        <f t="shared" si="10"/>
        <v>3.7</v>
      </c>
      <c r="G94" s="162">
        <f t="shared" si="11"/>
        <v>4</v>
      </c>
      <c r="H94" s="162" t="str">
        <f t="shared" si="12"/>
        <v>High</v>
      </c>
      <c r="I94" s="160" t="str">
        <f>INDEX(Trends!$D$3:$D$404,MATCH(B94,Trends!$C$3:$C$404,0))</f>
        <v>Decreasing</v>
      </c>
      <c r="J94" s="162" t="str">
        <f>VLOOKUP($B94,Reliability!$A$3:$I$300,9,FALSE)</f>
        <v>High</v>
      </c>
      <c r="K94" s="163">
        <f t="shared" si="13"/>
        <v>4.0999999999999996</v>
      </c>
      <c r="L94" s="163">
        <f>VLOOKUP($B94,'Impact of the crisis'!$C$6:$N$300,12,FALSE)</f>
        <v>4.5999999999999996</v>
      </c>
      <c r="M94" s="163">
        <f>VLOOKUP($B94,'Impact of the crisis'!$C$6:$AB$300,26,FALSE)</f>
        <v>3.8</v>
      </c>
      <c r="N94" s="163">
        <f>VLOOKUP($B94,'Conditions of people affected'!$C$6:$R$300,16,FALSE)</f>
        <v>3.9</v>
      </c>
      <c r="O94" s="163">
        <f>VLOOKUP($B94,'Conditions of people affected'!$C$6:$R$300,9,FALSE)</f>
        <v>4.8</v>
      </c>
      <c r="P94" s="163">
        <f>VLOOKUP($B94,'Conditions of people affected'!$C$6:$R$300,15,FALSE)</f>
        <v>3</v>
      </c>
      <c r="Q94" s="163">
        <f t="shared" si="14"/>
        <v>3.2</v>
      </c>
      <c r="R94" s="163">
        <f>VLOOKUP($B94,'Complexity of the crisis'!$C$6:$AN$300,22,FALSE)</f>
        <v>3.3</v>
      </c>
      <c r="S94" s="164">
        <f>VLOOKUP($B94,'Complexity of the crisis'!$C$6:$AN$300,38,FALSE)</f>
        <v>3</v>
      </c>
      <c r="T94" s="159" t="str">
        <f>VLOOKUP(B94,Lists!$C$3:$E$300,3,FALSE)</f>
        <v>Africa</v>
      </c>
      <c r="U94" s="178">
        <f>VLOOKUP(B94,'INFORM Severity - hidden'!$C$5:$V$300,20,FALSE)</f>
        <v>45715</v>
      </c>
    </row>
  </sheetData>
  <autoFilter ref="A4:T143" xr:uid="{00000000-0009-0000-0000-000004000000}"/>
  <conditionalFormatting sqref="A1:XFD1048576">
    <cfRule type="containsBlanks" priority="1" stopIfTrue="1">
      <formula>LEN(TRIM(A1))=0</formula>
    </cfRule>
  </conditionalFormatting>
  <conditionalFormatting sqref="G5:G300">
    <cfRule type="cellIs" dxfId="122" priority="17" stopIfTrue="1" operator="equal">
      <formula>5</formula>
    </cfRule>
    <cfRule type="cellIs" dxfId="121" priority="18" stopIfTrue="1" operator="equal">
      <formula>4</formula>
    </cfRule>
    <cfRule type="cellIs" dxfId="120" priority="19" stopIfTrue="1" operator="equal">
      <formula>3</formula>
    </cfRule>
    <cfRule type="cellIs" dxfId="119" priority="20" stopIfTrue="1" operator="equal">
      <formula>2</formula>
    </cfRule>
    <cfRule type="cellIs" dxfId="118" priority="21" stopIfTrue="1" operator="equal">
      <formula>1</formula>
    </cfRule>
  </conditionalFormatting>
  <conditionalFormatting sqref="H5:H300">
    <cfRule type="cellIs" dxfId="117" priority="13" stopIfTrue="1" operator="equal">
      <formula>"High"</formula>
    </cfRule>
    <cfRule type="cellIs" dxfId="116" priority="12" stopIfTrue="1" operator="equal">
      <formula>"Very High"</formula>
    </cfRule>
    <cfRule type="cellIs" dxfId="115" priority="14" stopIfTrue="1" operator="equal">
      <formula>"Medium"</formula>
    </cfRule>
    <cfRule type="cellIs" dxfId="114" priority="15" stopIfTrue="1" operator="equal">
      <formula>"Low"</formula>
    </cfRule>
    <cfRule type="cellIs" dxfId="113" priority="16" stopIfTrue="1" operator="equal">
      <formula>"Very Low"</formula>
    </cfRule>
  </conditionalFormatting>
  <conditionalFormatting sqref="I5:I300">
    <cfRule type="cellIs" dxfId="112" priority="27" operator="equal">
      <formula>"Increasing"</formula>
    </cfRule>
    <cfRule type="cellIs" dxfId="111" priority="28" operator="equal">
      <formula>"Stable"</formula>
    </cfRule>
    <cfRule type="cellIs" dxfId="110" priority="29" operator="equal">
      <formula>"Decreasing"</formula>
    </cfRule>
  </conditionalFormatting>
  <conditionalFormatting sqref="J5:J300">
    <cfRule type="cellIs" dxfId="109" priority="2" stopIfTrue="1" operator="equal">
      <formula>"Very Low"</formula>
    </cfRule>
    <cfRule type="cellIs" dxfId="108" priority="3" stopIfTrue="1" operator="equal">
      <formula>"Low"</formula>
    </cfRule>
    <cfRule type="cellIs" dxfId="107" priority="4" stopIfTrue="1" operator="equal">
      <formula>"Medium"</formula>
    </cfRule>
    <cfRule type="cellIs" dxfId="106" priority="5" stopIfTrue="1" operator="equal">
      <formula>"High"</formula>
    </cfRule>
    <cfRule type="cellIs" dxfId="105" priority="6" stopIfTrue="1" operator="equal">
      <formula>"Very High"</formula>
    </cfRule>
  </conditionalFormatting>
  <conditionalFormatting sqref="K5:K300">
    <cfRule type="cellIs" dxfId="104" priority="71" stopIfTrue="1" operator="between">
      <formula>3</formula>
      <formula>4</formula>
    </cfRule>
    <cfRule type="cellIs" dxfId="103" priority="65" stopIfTrue="1" operator="between">
      <formula>4</formula>
      <formula>5</formula>
    </cfRule>
    <cfRule type="cellIs" dxfId="102" priority="74" stopIfTrue="1" operator="between">
      <formula>0</formula>
      <formula>1</formula>
    </cfRule>
    <cfRule type="cellIs" dxfId="101" priority="73" stopIfTrue="1" operator="between">
      <formula>1</formula>
      <formula>2</formula>
    </cfRule>
    <cfRule type="cellIs" dxfId="100" priority="72" stopIfTrue="1" operator="between">
      <formula>2</formula>
      <formula>3</formula>
    </cfRule>
  </conditionalFormatting>
  <conditionalFormatting sqref="L5:M300">
    <cfRule type="cellIs" dxfId="99" priority="67" stopIfTrue="1" operator="between">
      <formula>3</formula>
      <formula>4</formula>
    </cfRule>
    <cfRule type="cellIs" dxfId="98" priority="69" stopIfTrue="1" operator="between">
      <formula>1</formula>
      <formula>2</formula>
    </cfRule>
    <cfRule type="cellIs" dxfId="97" priority="70" stopIfTrue="1" operator="between">
      <formula>0</formula>
      <formula>1</formula>
    </cfRule>
    <cfRule type="cellIs" dxfId="96" priority="68" stopIfTrue="1" operator="between">
      <formula>2</formula>
      <formula>3</formula>
    </cfRule>
    <cfRule type="cellIs" dxfId="95" priority="66" stopIfTrue="1" operator="between">
      <formula>4</formula>
      <formula>5</formula>
    </cfRule>
  </conditionalFormatting>
  <conditionalFormatting sqref="N5:N300">
    <cfRule type="cellIs" dxfId="94" priority="8" stopIfTrue="1" operator="between">
      <formula>4</formula>
      <formula>4.9</formula>
    </cfRule>
    <cfRule type="cellIs" dxfId="93" priority="9" stopIfTrue="1" operator="between">
      <formula>3</formula>
      <formula>3.9</formula>
    </cfRule>
    <cfRule type="cellIs" dxfId="92" priority="10" stopIfTrue="1" operator="between">
      <formula>2</formula>
      <formula>2.9</formula>
    </cfRule>
    <cfRule type="cellIs" dxfId="91" priority="7" stopIfTrue="1" operator="between">
      <formula>5</formula>
      <formula>5.9</formula>
    </cfRule>
    <cfRule type="cellIs" dxfId="90" priority="11" stopIfTrue="1" operator="between">
      <formula>0</formula>
      <formula>1.9</formula>
    </cfRule>
  </conditionalFormatting>
  <conditionalFormatting sqref="O5:P300">
    <cfRule type="cellIs" dxfId="89" priority="55" stopIfTrue="1" operator="between">
      <formula>7.1</formula>
      <formula>10</formula>
    </cfRule>
    <cfRule type="cellIs" dxfId="88" priority="56" stopIfTrue="1" operator="between">
      <formula>5.4</formula>
      <formula>7</formula>
    </cfRule>
    <cfRule type="cellIs" dxfId="87" priority="58" stopIfTrue="1" operator="between">
      <formula>1.8</formula>
      <formula>3.4</formula>
    </cfRule>
    <cfRule type="cellIs" dxfId="86" priority="59" stopIfTrue="1" operator="between">
      <formula>0</formula>
      <formula>1.7</formula>
    </cfRule>
    <cfRule type="cellIs" dxfId="85" priority="57" stopIfTrue="1" operator="between">
      <formula>3.5</formula>
      <formula>5.3</formula>
    </cfRule>
  </conditionalFormatting>
  <conditionalFormatting sqref="Q5:Q300">
    <cfRule type="cellIs" dxfId="84" priority="37" stopIfTrue="1" operator="between">
      <formula>2</formula>
      <formula>3</formula>
    </cfRule>
    <cfRule type="cellIs" dxfId="83" priority="36" stopIfTrue="1" operator="between">
      <formula>3</formula>
      <formula>4</formula>
    </cfRule>
    <cfRule type="cellIs" dxfId="82" priority="39" stopIfTrue="1" operator="between">
      <formula>0</formula>
      <formula>1</formula>
    </cfRule>
    <cfRule type="cellIs" dxfId="81" priority="38" stopIfTrue="1" operator="between">
      <formula>1</formula>
      <formula>2</formula>
    </cfRule>
    <cfRule type="cellIs" dxfId="80" priority="35" stopIfTrue="1" operator="between">
      <formula>4</formula>
      <formula>5</formula>
    </cfRule>
  </conditionalFormatting>
  <conditionalFormatting sqref="R5:S300">
    <cfRule type="cellIs" dxfId="79" priority="48" stopIfTrue="1" operator="between">
      <formula>1</formula>
      <formula>2</formula>
    </cfRule>
    <cfRule type="cellIs" dxfId="78" priority="49" stopIfTrue="1" operator="between">
      <formula>0</formula>
      <formula>1</formula>
    </cfRule>
    <cfRule type="cellIs" dxfId="77" priority="45" stopIfTrue="1" operator="between">
      <formula>4</formula>
      <formula>5</formula>
    </cfRule>
    <cfRule type="cellIs" dxfId="76" priority="46" stopIfTrue="1" operator="between">
      <formula>3</formula>
      <formula>4</formula>
    </cfRule>
    <cfRule type="cellIs" dxfId="75" priority="47" stopIfTrue="1" operator="between">
      <formula>2</formula>
      <formula>3</formula>
    </cfRule>
  </conditionalFormatting>
  <conditionalFormatting sqref="S5:S300">
    <cfRule type="cellIs" dxfId="74" priority="50" stopIfTrue="1" operator="between">
      <formula>4</formula>
      <formula>5</formula>
    </cfRule>
    <cfRule type="cellIs" dxfId="73" priority="51" stopIfTrue="1" operator="between">
      <formula>3</formula>
      <formula>4</formula>
    </cfRule>
    <cfRule type="cellIs" dxfId="72" priority="52" stopIfTrue="1" operator="between">
      <formula>2</formula>
      <formula>3</formula>
    </cfRule>
    <cfRule type="cellIs" dxfId="71" priority="53" stopIfTrue="1" operator="between">
      <formula>1</formula>
      <formula>2</formula>
    </cfRule>
    <cfRule type="cellIs" dxfId="70" priority="54" stopIfTrue="1" operator="between">
      <formula>0</formula>
      <formula>1</formula>
    </cfRule>
  </conditionalFormatting>
  <pageMargins left="0.7" right="0.7" top="0.75" bottom="0.75" header="0.3" footer="0.3"/>
  <pageSetup paperSize="8" orientation="landscape"/>
  <drawing r:id="rId1"/>
  <pictur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C525D"/>
    <pageSetUpPr fitToPage="1"/>
  </sheetPr>
  <dimension ref="A1:AB166"/>
  <sheetViews>
    <sheetView topLeftCell="E1" workbookViewId="0">
      <selection activeCell="AD2" sqref="AD2"/>
    </sheetView>
  </sheetViews>
  <sheetFormatPr defaultColWidth="9.453125" defaultRowHeight="14.5" x14ac:dyDescent="0.35"/>
  <cols>
    <col min="1" max="1" width="36" customWidth="1"/>
    <col min="2" max="2" width="26" bestFit="1" customWidth="1"/>
    <col min="3" max="3" width="10.453125" bestFit="1" customWidth="1"/>
    <col min="4" max="4" width="14.453125" customWidth="1"/>
    <col min="6" max="6" width="8.54296875" style="244" customWidth="1"/>
    <col min="7" max="7" width="10.81640625" style="246" customWidth="1"/>
    <col min="8" max="10" width="8.54296875" style="244" customWidth="1"/>
    <col min="11" max="11" width="8.54296875" style="246" customWidth="1"/>
    <col min="12" max="13" width="8.54296875" style="244" customWidth="1"/>
    <col min="14" max="14" width="8.54296875" customWidth="1"/>
    <col min="15" max="15" width="8.54296875" style="244" customWidth="1"/>
    <col min="16" max="16" width="8.54296875" style="246" customWidth="1"/>
    <col min="17" max="19" width="8.54296875" style="244" customWidth="1"/>
    <col min="20" max="20" width="8.54296875" style="246" customWidth="1"/>
    <col min="21" max="27" width="8.54296875" style="244" customWidth="1"/>
    <col min="28" max="28" width="8.54296875" customWidth="1"/>
  </cols>
  <sheetData>
    <row r="1" spans="1:28" ht="15" customHeight="1" thickBot="1" x14ac:dyDescent="0.4">
      <c r="A1" s="295"/>
      <c r="B1" s="296"/>
      <c r="C1" s="296"/>
      <c r="D1" s="296"/>
      <c r="E1" s="296"/>
      <c r="F1" s="297"/>
      <c r="G1" s="298"/>
      <c r="H1" s="297"/>
      <c r="I1" s="297"/>
      <c r="J1" s="297"/>
      <c r="K1" s="298"/>
      <c r="L1" s="297"/>
      <c r="M1" s="297"/>
      <c r="N1" s="296"/>
      <c r="O1" s="297"/>
      <c r="P1" s="298"/>
      <c r="Q1" s="297"/>
      <c r="R1" s="297"/>
      <c r="S1" s="297"/>
      <c r="T1" s="298"/>
      <c r="U1" s="297"/>
      <c r="V1" s="297"/>
      <c r="W1" s="297"/>
      <c r="X1" s="297"/>
      <c r="Y1" s="297"/>
      <c r="Z1" s="297"/>
      <c r="AA1" s="297"/>
      <c r="AB1" s="296"/>
    </row>
    <row r="2" spans="1:28" ht="111.65" customHeight="1" thickBot="1" x14ac:dyDescent="0.4">
      <c r="A2" s="1"/>
      <c r="B2" s="1"/>
      <c r="C2" s="15"/>
      <c r="D2" s="15"/>
      <c r="E2" s="8"/>
      <c r="F2" s="108" t="s">
        <v>9298</v>
      </c>
      <c r="G2" s="110" t="s">
        <v>9299</v>
      </c>
      <c r="H2" s="108" t="s">
        <v>9300</v>
      </c>
      <c r="I2" s="103" t="s">
        <v>9301</v>
      </c>
      <c r="J2" s="108" t="s">
        <v>9302</v>
      </c>
      <c r="K2" s="110" t="s">
        <v>9303</v>
      </c>
      <c r="L2" s="108" t="s">
        <v>9304</v>
      </c>
      <c r="M2" s="103" t="s">
        <v>9305</v>
      </c>
      <c r="N2" s="102" t="s">
        <v>9296</v>
      </c>
      <c r="O2" s="108" t="s">
        <v>9306</v>
      </c>
      <c r="P2" s="110" t="s">
        <v>9307</v>
      </c>
      <c r="Q2" s="108" t="s">
        <v>9308</v>
      </c>
      <c r="R2" s="103" t="s">
        <v>663</v>
      </c>
      <c r="S2" s="108" t="s">
        <v>9309</v>
      </c>
      <c r="T2" s="110" t="s">
        <v>9310</v>
      </c>
      <c r="U2" s="108" t="s">
        <v>9311</v>
      </c>
      <c r="V2" s="106" t="s">
        <v>413</v>
      </c>
      <c r="W2" s="108" t="s">
        <v>9312</v>
      </c>
      <c r="X2" s="109" t="s">
        <v>9313</v>
      </c>
      <c r="Y2" s="107" t="s">
        <v>9314</v>
      </c>
      <c r="Z2" s="105" t="s">
        <v>9315</v>
      </c>
      <c r="AA2" s="104" t="s">
        <v>9316</v>
      </c>
      <c r="AB2" s="102" t="s">
        <v>9297</v>
      </c>
    </row>
    <row r="3" spans="1:28" x14ac:dyDescent="0.35">
      <c r="A3" s="1"/>
      <c r="B3" s="1"/>
      <c r="C3" s="15"/>
      <c r="D3" s="15"/>
      <c r="E3" s="8" t="s">
        <v>9317</v>
      </c>
      <c r="F3" s="72">
        <v>6</v>
      </c>
      <c r="G3" s="72"/>
      <c r="H3" s="73">
        <v>1</v>
      </c>
      <c r="I3" s="72"/>
      <c r="J3" s="78">
        <v>7.5</v>
      </c>
      <c r="K3" s="75"/>
      <c r="L3" s="73">
        <v>1</v>
      </c>
      <c r="M3" s="72"/>
      <c r="N3" s="76"/>
      <c r="O3" s="78">
        <v>7.5</v>
      </c>
      <c r="P3" s="75"/>
      <c r="Q3" s="73">
        <v>1</v>
      </c>
      <c r="R3" s="72"/>
      <c r="S3" s="78">
        <v>6.5</v>
      </c>
      <c r="T3" s="75"/>
      <c r="U3" s="73">
        <v>0.15</v>
      </c>
      <c r="V3" s="72"/>
      <c r="W3" s="78">
        <v>3.5</v>
      </c>
      <c r="X3" s="74"/>
      <c r="Y3" s="77">
        <v>1E-4</v>
      </c>
      <c r="Z3" s="74"/>
      <c r="AA3" s="72"/>
      <c r="AB3" s="76"/>
    </row>
    <row r="4" spans="1:28" x14ac:dyDescent="0.35">
      <c r="A4" s="1"/>
      <c r="B4" s="1"/>
      <c r="C4" s="15"/>
      <c r="D4" s="15"/>
      <c r="E4" s="8" t="s">
        <v>9318</v>
      </c>
      <c r="F4" s="72">
        <v>3</v>
      </c>
      <c r="G4" s="72"/>
      <c r="H4" s="73">
        <v>0.02</v>
      </c>
      <c r="I4" s="72"/>
      <c r="J4" s="74">
        <v>6</v>
      </c>
      <c r="K4" s="75"/>
      <c r="L4" s="73">
        <v>0.01</v>
      </c>
      <c r="M4" s="72"/>
      <c r="N4" s="76"/>
      <c r="O4" s="78">
        <v>4.5</v>
      </c>
      <c r="P4" s="75"/>
      <c r="Q4" s="73">
        <v>0.01</v>
      </c>
      <c r="R4" s="72"/>
      <c r="S4" s="74">
        <v>3</v>
      </c>
      <c r="T4" s="75"/>
      <c r="U4" s="73">
        <v>0</v>
      </c>
      <c r="V4" s="72"/>
      <c r="W4" s="74">
        <v>0</v>
      </c>
      <c r="X4" s="74"/>
      <c r="Y4" s="73">
        <v>0</v>
      </c>
      <c r="Z4" s="74"/>
      <c r="AA4" s="72"/>
      <c r="AB4" s="76"/>
    </row>
    <row r="5" spans="1:28" x14ac:dyDescent="0.35">
      <c r="A5" s="29" t="s">
        <v>9271</v>
      </c>
      <c r="B5" s="29" t="s">
        <v>9276</v>
      </c>
      <c r="C5" s="29" t="s">
        <v>9273</v>
      </c>
      <c r="D5" s="29" t="s">
        <v>9274</v>
      </c>
      <c r="E5" s="30" t="s">
        <v>9319</v>
      </c>
      <c r="F5" s="31"/>
      <c r="G5" s="32"/>
      <c r="H5" s="31"/>
      <c r="I5" s="33"/>
      <c r="J5" s="31"/>
      <c r="K5" s="32"/>
      <c r="L5" s="31"/>
      <c r="M5" s="33"/>
      <c r="N5" s="34"/>
      <c r="O5" s="31"/>
      <c r="P5" s="32"/>
      <c r="Q5" s="31"/>
      <c r="R5" s="33"/>
      <c r="S5" s="31"/>
      <c r="T5" s="32"/>
      <c r="U5" s="31"/>
      <c r="V5" s="33"/>
      <c r="W5" s="31"/>
      <c r="X5" s="33"/>
      <c r="Y5" s="33"/>
      <c r="Z5" s="31"/>
      <c r="AA5" s="33"/>
      <c r="AB5" s="34"/>
    </row>
    <row r="6" spans="1:28" x14ac:dyDescent="0.35">
      <c r="A6" s="169" t="str">
        <f>'Crisis Indicator Data'!A3</f>
        <v>Complex crisis in Afghanistan</v>
      </c>
      <c r="B6" s="170" t="str">
        <f>'Crisis Indicator Data'!B3</f>
        <v>Conflict,Violence,Displacement,Drought,Earthquake,Socio-political</v>
      </c>
      <c r="C6" s="170" t="str">
        <f>'Crisis Indicator Data'!C3</f>
        <v>AFG001</v>
      </c>
      <c r="D6" s="170" t="str">
        <f>'Crisis Indicator Data'!D3</f>
        <v>Afghanistan</v>
      </c>
      <c r="E6" s="171" t="str">
        <f>'Crisis Indicator Data'!E3</f>
        <v>AFG</v>
      </c>
      <c r="F6" s="168">
        <f>IF('Crisis Indicator Data'!F3="x","x",IF(LOG('Crisis Indicator Data'!F3)&lt;F$4,0,IF(LOG('Crisis Indicator Data'!F3)&gt;F$3,5,ROUND(5-(F$3-LOG('Crisis Indicator Data'!F3))/(F$3-F$4)*5,1))))</f>
        <v>4.7</v>
      </c>
      <c r="G6" s="165">
        <f>IF('Crisis Indicator Data'!F3="x","x",IF(LEN(E6)&gt;3,('Crisis Indicator Data'!F3/VLOOKUP('Impact of the crisis'!$C6,'Regional Crises'!$B$1:$R$66,4,FALSE)),'Crisis Indicator Data'!F3/VLOOKUP('Impact of the crisis'!$E6,'Country Indicator Data'!$B$4:$P$300,15,FALSE)))</f>
        <v>1</v>
      </c>
      <c r="H6" s="147">
        <f t="shared" ref="H6:H37" si="0">IF(G6="x","x",IF(G6&lt;H$4,0,IF(G6&gt;H$3,5,ROUND(5-(H$3-G6)/(H$3-H$4)*5,1))))</f>
        <v>5</v>
      </c>
      <c r="I6" s="147">
        <f t="shared" ref="I6:I37" si="1">IF(AND(H6="x",F6="x"),"x",AVERAGE(F6,H6))</f>
        <v>4.8499999999999996</v>
      </c>
      <c r="J6" s="147">
        <f>IF('Crisis Indicator Data'!G3="x","x",IF(LOG('Crisis Indicator Data'!G3)&lt;J$4,0,IF(LOG('Crisis Indicator Data'!G3)&gt;J$3,5,ROUND(5-(J$3-LOG('Crisis Indicator Data'!G3))/(J$3-J$4)*5,1))))</f>
        <v>5</v>
      </c>
      <c r="K6" s="165">
        <f>IF('Crisis Indicator Data'!G3="x","x",IF(LEN(E6)&gt;3,('Crisis Indicator Data'!G3/VLOOKUP('Impact of the crisis'!$C6,'Regional Crises'!$B$1:$R$66,5,FALSE)),'Crisis Indicator Data'!G3/VLOOKUP('Impact of the crisis'!$E6,'Country Indicator Data'!$B$4:$P$300,14,FALSE)))</f>
        <v>1</v>
      </c>
      <c r="L6" s="147">
        <f t="shared" ref="L6:L37" si="2">IF(K6="x","x",IF(K6&lt;L$4,0,IF(K6&gt;L$3,5,ROUND(5-(L$3-K6)/(L$3-L$4)*5,1))))</f>
        <v>5</v>
      </c>
      <c r="M6" s="147">
        <f t="shared" ref="M6:M37" si="3">IF(AND(L6="x",J6="x"),"x",AVERAGE(J6,L6))</f>
        <v>5</v>
      </c>
      <c r="N6" s="147">
        <f t="shared" ref="N6:N37" si="4">IF(AND(M6="x",I6="x"),"x",IF(OR(M6="x",I6="x"),AVERAGE(I6,M6),ROUND((5-GEOMEAN(((5-I6)/5*4+1),((5-M6)/5*4+1)))/4*5,1)))</f>
        <v>4.9000000000000004</v>
      </c>
      <c r="O6" s="147">
        <f>IF('Crisis Indicator Data'!H3="x","x",IF('Crisis Indicator Data'!H3=0,0,IF(LOG('Crisis Indicator Data'!H3)&lt;O$4,0,IF(LOG('Crisis Indicator Data'!H3)&gt;O$3,5,ROUND(5-(O$3-LOG('Crisis Indicator Data'!H3))/(O$3-O$4)*5,1)))))</f>
        <v>5</v>
      </c>
      <c r="P6" s="165">
        <f>IF('Crisis Indicator Data'!H3="x","x",'Crisis Indicator Data'!H3/'Crisis Indicator Data'!G3)</f>
        <v>1</v>
      </c>
      <c r="Q6" s="147">
        <f t="shared" ref="Q6:Q37" si="5">IF(P6="x","x",IF(P6&lt;Q$4,0,IF(P6&gt;Q$3,5,ROUND(5-(Q$3-P6)/(Q$3-Q$4)*5,1))))</f>
        <v>5</v>
      </c>
      <c r="R6" s="147">
        <f t="shared" ref="R6:R37" si="6">IF(AND(Q6="x",O6="x"),"x",AVERAGE(O6,Q6))</f>
        <v>5</v>
      </c>
      <c r="S6" s="147">
        <f>IF('Crisis Indicator Data'!I3="x","x",IF('Crisis Indicator Data'!I3=0,0,IF(LOG('Crisis Indicator Data'!I3)&lt;S$4,0,IF(LOG('Crisis Indicator Data'!I3)&gt;S$3,5,ROUND(5-(S$3-LOG('Crisis Indicator Data'!I3))/(S$3-S$4)*5,1)))))</f>
        <v>5</v>
      </c>
      <c r="T6" s="165">
        <f>IF('Crisis Indicator Data'!H3="x","x",IF('Crisis Indicator Data'!I3="x","x",'Crisis Indicator Data'!I3/'Crisis Indicator Data'!H3))</f>
        <v>0.30486956521739128</v>
      </c>
      <c r="U6" s="147">
        <f t="shared" ref="U6:U37" si="7">IF(T6="x","x",IF(T6&lt;U$4,0,IF(T6&gt;U$3,5,ROUND(5-(U$3-T6)/(U$3-U$4)*5,1))))</f>
        <v>5</v>
      </c>
      <c r="V6" s="147">
        <f t="shared" ref="V6:V37" si="8">IF(AND(U6="x",S6="x"),"x",ROUND(AVERAGE(S6,U6),1))</f>
        <v>5</v>
      </c>
      <c r="W6" s="147">
        <f>IF('Crisis Indicator Data'!L3="x","x",IF('Crisis Indicator Data'!L3=0,0,IF(LOG('Crisis Indicator Data'!L3)&lt;W$4,0,IF(LOG('Crisis Indicator Data'!L3)&gt;W$3,5,ROUND(5-(W$3-LOG('Crisis Indicator Data'!L3))/(W$3-W$4)*5,1)))))</f>
        <v>4.0999999999999996</v>
      </c>
      <c r="X6" s="166">
        <f>IF(OR('Crisis Indicator Data'!L3="x",'Crisis Indicator Data'!H3="x"),"x",'Crisis Indicator Data'!L3/'Crisis Indicator Data'!H3)</f>
        <v>1.5369565217391304E-5</v>
      </c>
      <c r="Y6" s="147">
        <f t="shared" ref="Y6:Y37" si="9">IF(X6="x","x",IF(X6&lt;Y$4,0,IF(X6&gt;Y$3,5,ROUND(5-(Y$3-X6)/(Y$3-Y$4)*5,1))))</f>
        <v>0.8</v>
      </c>
      <c r="Z6" s="147">
        <f t="shared" ref="Z6:Z37" si="10">IF(AND(Y6="x",W6="x"),"x",ROUND(AVERAGE(W6,Y6),1))</f>
        <v>2.5</v>
      </c>
      <c r="AA6" s="147">
        <f t="shared" ref="AA6:AA37" si="11">IF(AND(V6="x",Z6="x"),"x",IF(OR(V6="x",Z6="x"),AVERAGE(V6,Z6),ROUND((5-GEOMEAN(((5-V6)/5*4+1),((5-Z6)/5*4+1)))/4*5,1)))</f>
        <v>4.0999999999999996</v>
      </c>
      <c r="AB6" s="167">
        <f t="shared" ref="AB6:AB37" si="12">IF(AND(R6="x",AA6="x"),"x",IF(OR(R6="x",AA6="x"),AVERAGE(R6,AA6),ROUND((5-GEOMEAN(((5-R6)/5*4+1),((5-AA6)/5*4+1)))/4*5,1)))</f>
        <v>4.5999999999999996</v>
      </c>
    </row>
    <row r="7" spans="1:28" x14ac:dyDescent="0.35">
      <c r="A7" s="169" t="str">
        <f>'Crisis Indicator Data'!A4</f>
        <v>Drought in South-West Angola</v>
      </c>
      <c r="B7" s="170" t="str">
        <f>'Crisis Indicator Data'!B4</f>
        <v>Drought</v>
      </c>
      <c r="C7" s="170" t="str">
        <f>'Crisis Indicator Data'!C4</f>
        <v>AGO002</v>
      </c>
      <c r="D7" s="170" t="str">
        <f>'Crisis Indicator Data'!D4</f>
        <v>Angola</v>
      </c>
      <c r="E7" s="171" t="str">
        <f>'Crisis Indicator Data'!E4</f>
        <v>AGO</v>
      </c>
      <c r="F7" s="168">
        <f>IF('Crisis Indicator Data'!F4="x","x",IF(LOG('Crisis Indicator Data'!F4)&lt;F$4,0,IF(LOG('Crisis Indicator Data'!F4)&gt;F$3,5,ROUND(5-(F$3-LOG('Crisis Indicator Data'!F4))/(F$3-F$4)*5,1))))</f>
        <v>5</v>
      </c>
      <c r="G7" s="165">
        <f>IF('Crisis Indicator Data'!F4="x","x",IF(LEN(E7)&gt;3,('Crisis Indicator Data'!F4/VLOOKUP('Impact of the crisis'!$C7,'Regional Crises'!$B$1:$R$66,4,FALSE)),'Crisis Indicator Data'!F4/VLOOKUP('Impact of the crisis'!$E7,'Country Indicator Data'!$B$4:$P$300,15,FALSE)))</f>
        <v>1</v>
      </c>
      <c r="H7" s="147">
        <f t="shared" si="0"/>
        <v>5</v>
      </c>
      <c r="I7" s="147">
        <f t="shared" si="1"/>
        <v>5</v>
      </c>
      <c r="J7" s="147">
        <f>IF('Crisis Indicator Data'!G4="x","x",IF(LOG('Crisis Indicator Data'!G4)&lt;J$4,0,IF(LOG('Crisis Indicator Data'!G4)&gt;J$3,5,ROUND(5-(J$3-LOG('Crisis Indicator Data'!G4))/(J$3-J$4)*5,1))))</f>
        <v>2.9</v>
      </c>
      <c r="K7" s="165">
        <f>IF('Crisis Indicator Data'!G4="x","x",IF(LEN(E7)&gt;3,('Crisis Indicator Data'!G4/VLOOKUP('Impact of the crisis'!$C7,'Regional Crises'!$B$1:$R$66,5,FALSE)),'Crisis Indicator Data'!G4/VLOOKUP('Impact of the crisis'!$E7,'Country Indicator Data'!$B$4:$P$300,14,FALSE)))</f>
        <v>0.20029931972789117</v>
      </c>
      <c r="L7" s="147">
        <f t="shared" si="2"/>
        <v>1</v>
      </c>
      <c r="M7" s="147">
        <f t="shared" si="3"/>
        <v>1.95</v>
      </c>
      <c r="N7" s="147">
        <f t="shared" si="4"/>
        <v>3.9</v>
      </c>
      <c r="O7" s="147">
        <f>IF('Crisis Indicator Data'!H4="x","x",IF('Crisis Indicator Data'!H4=0,0,IF(LOG('Crisis Indicator Data'!H4)&lt;O$4,0,IF(LOG('Crisis Indicator Data'!H4)&gt;O$3,5,ROUND(5-(O$3-LOG('Crisis Indicator Data'!H4))/(O$3-O$4)*5,1)))))</f>
        <v>3.2</v>
      </c>
      <c r="P7" s="165">
        <f>IF('Crisis Indicator Data'!H4="x","x",'Crisis Indicator Data'!H4/'Crisis Indicator Data'!G4)</f>
        <v>0.380383100122266</v>
      </c>
      <c r="Q7" s="147">
        <f t="shared" si="5"/>
        <v>1.9</v>
      </c>
      <c r="R7" s="147">
        <f t="shared" si="6"/>
        <v>2.5499999999999998</v>
      </c>
      <c r="S7" s="147">
        <f>IF('Crisis Indicator Data'!I4="x","x",IF('Crisis Indicator Data'!I4=0,0,IF(LOG('Crisis Indicator Data'!I4)&lt;S$4,0,IF(LOG('Crisis Indicator Data'!I4)&gt;S$3,5,ROUND(5-(S$3-LOG('Crisis Indicator Data'!I4))/(S$3-S$4)*5,1)))))</f>
        <v>0</v>
      </c>
      <c r="T7" s="165">
        <f>IF('Crisis Indicator Data'!H4="x","x",IF('Crisis Indicator Data'!I4="x","x",'Crisis Indicator Data'!I4/'Crisis Indicator Data'!H4))</f>
        <v>0</v>
      </c>
      <c r="U7" s="147">
        <f t="shared" si="7"/>
        <v>0</v>
      </c>
      <c r="V7" s="147">
        <f t="shared" si="8"/>
        <v>0</v>
      </c>
      <c r="W7" s="147">
        <f>IF('Crisis Indicator Data'!L4="x","x",IF('Crisis Indicator Data'!L4=0,0,IF(LOG('Crisis Indicator Data'!L4)&lt;W$4,0,IF(LOG('Crisis Indicator Data'!L4)&gt;W$3,5,ROUND(5-(W$3-LOG('Crisis Indicator Data'!L4))/(W$3-W$4)*5,1)))))</f>
        <v>0</v>
      </c>
      <c r="X7" s="166">
        <f>IF(OR('Crisis Indicator Data'!L4="x",'Crisis Indicator Data'!H4="x"),"x",'Crisis Indicator Data'!L4/'Crisis Indicator Data'!H4)</f>
        <v>0</v>
      </c>
      <c r="Y7" s="147">
        <f t="shared" si="9"/>
        <v>0</v>
      </c>
      <c r="Z7" s="147">
        <f t="shared" si="10"/>
        <v>0</v>
      </c>
      <c r="AA7" s="147">
        <f t="shared" si="11"/>
        <v>0</v>
      </c>
      <c r="AB7" s="167">
        <f t="shared" si="12"/>
        <v>1.4</v>
      </c>
    </row>
    <row r="8" spans="1:28" x14ac:dyDescent="0.35">
      <c r="A8" s="169" t="str">
        <f>'Crisis Indicator Data'!A5</f>
        <v>Refugees from Nagorno-Karabakh in Armenia</v>
      </c>
      <c r="B8" s="170" t="str">
        <f>'Crisis Indicator Data'!B5</f>
        <v>Displacement,Socio-political</v>
      </c>
      <c r="C8" s="170" t="str">
        <f>'Crisis Indicator Data'!C5</f>
        <v>ARM003</v>
      </c>
      <c r="D8" s="170" t="str">
        <f>'Crisis Indicator Data'!D5</f>
        <v>Armenia</v>
      </c>
      <c r="E8" s="171" t="str">
        <f>'Crisis Indicator Data'!E5</f>
        <v>ARM</v>
      </c>
      <c r="F8" s="168">
        <f>IF('Crisis Indicator Data'!F5="x","x",IF(LOG('Crisis Indicator Data'!F5)&lt;F$4,0,IF(LOG('Crisis Indicator Data'!F5)&gt;F$3,5,ROUND(5-(F$3-LOG('Crisis Indicator Data'!F5))/(F$3-F$4)*5,1))))</f>
        <v>2.5</v>
      </c>
      <c r="G8" s="165">
        <f>IF('Crisis Indicator Data'!F5="x","x",IF(LEN(E8)&gt;3,('Crisis Indicator Data'!F5/VLOOKUP('Impact of the crisis'!$C8,'Regional Crises'!$B$1:$R$66,4,FALSE)),'Crisis Indicator Data'!F5/VLOOKUP('Impact of the crisis'!$E8,'Country Indicator Data'!$B$4:$P$300,15,FALSE)))</f>
        <v>1.0447137337548296</v>
      </c>
      <c r="H8" s="147">
        <f t="shared" si="0"/>
        <v>5</v>
      </c>
      <c r="I8" s="147">
        <f t="shared" si="1"/>
        <v>3.75</v>
      </c>
      <c r="J8" s="147">
        <f>IF('Crisis Indicator Data'!G5="x","x",IF(LOG('Crisis Indicator Data'!G5)&lt;J$4,0,IF(LOG('Crisis Indicator Data'!G5)&gt;J$3,5,ROUND(5-(J$3-LOG('Crisis Indicator Data'!G5))/(J$3-J$4)*5,1))))</f>
        <v>1.1000000000000001</v>
      </c>
      <c r="K8" s="165">
        <f>IF('Crisis Indicator Data'!G5="x","x",IF(LEN(E8)&gt;3,('Crisis Indicator Data'!G5/VLOOKUP('Impact of the crisis'!$C8,'Regional Crises'!$B$1:$R$66,5,FALSE)),'Crisis Indicator Data'!G5/VLOOKUP('Impact of the crisis'!$E8,'Country Indicator Data'!$B$4:$P$300,14,FALSE)))</f>
        <v>0.7016414547795301</v>
      </c>
      <c r="L8" s="147">
        <f t="shared" si="2"/>
        <v>3.5</v>
      </c>
      <c r="M8" s="147">
        <f t="shared" si="3"/>
        <v>2.2999999999999998</v>
      </c>
      <c r="N8" s="147">
        <f t="shared" si="4"/>
        <v>3.1</v>
      </c>
      <c r="O8" s="147">
        <f>IF('Crisis Indicator Data'!H5="x","x",IF('Crisis Indicator Data'!H5=0,0,IF(LOG('Crisis Indicator Data'!H5)&lt;O$4,0,IF(LOG('Crisis Indicator Data'!H5)&gt;O$3,5,ROUND(5-(O$3-LOG('Crisis Indicator Data'!H5))/(O$3-O$4)*5,1)))))</f>
        <v>1.4</v>
      </c>
      <c r="P8" s="165">
        <f>IF('Crisis Indicator Data'!H5="x","x",'Crisis Indicator Data'!H5/'Crisis Indicator Data'!G5)</f>
        <v>9.6330275229357804E-2</v>
      </c>
      <c r="Q8" s="147">
        <f t="shared" si="5"/>
        <v>0.4</v>
      </c>
      <c r="R8" s="147">
        <f t="shared" si="6"/>
        <v>0.89999999999999991</v>
      </c>
      <c r="S8" s="147">
        <f>IF('Crisis Indicator Data'!I5="x","x",IF('Crisis Indicator Data'!I5=0,0,IF(LOG('Crisis Indicator Data'!I5)&lt;S$4,0,IF(LOG('Crisis Indicator Data'!I5)&gt;S$3,5,ROUND(5-(S$3-LOG('Crisis Indicator Data'!I5))/(S$3-S$4)*5,1)))))</f>
        <v>2.9</v>
      </c>
      <c r="T8" s="165">
        <f>IF('Crisis Indicator Data'!H5="x","x",IF('Crisis Indicator Data'!I5="x","x",'Crisis Indicator Data'!I5/'Crisis Indicator Data'!H5))</f>
        <v>0.54761904761904767</v>
      </c>
      <c r="U8" s="147">
        <f t="shared" si="7"/>
        <v>5</v>
      </c>
      <c r="V8" s="147">
        <f t="shared" si="8"/>
        <v>4</v>
      </c>
      <c r="W8" s="147">
        <f>IF('Crisis Indicator Data'!L5="x","x",IF('Crisis Indicator Data'!L5=0,0,IF(LOG('Crisis Indicator Data'!L5)&lt;W$4,0,IF(LOG('Crisis Indicator Data'!L5)&gt;W$3,5,ROUND(5-(W$3-LOG('Crisis Indicator Data'!L5))/(W$3-W$4)*5,1)))))</f>
        <v>0</v>
      </c>
      <c r="X8" s="166">
        <f>IF(OR('Crisis Indicator Data'!L5="x",'Crisis Indicator Data'!H5="x"),"x",'Crisis Indicator Data'!L5/'Crisis Indicator Data'!H5)</f>
        <v>0</v>
      </c>
      <c r="Y8" s="147">
        <f t="shared" si="9"/>
        <v>0</v>
      </c>
      <c r="Z8" s="147">
        <f t="shared" si="10"/>
        <v>0</v>
      </c>
      <c r="AA8" s="147">
        <f t="shared" si="11"/>
        <v>2.5</v>
      </c>
      <c r="AB8" s="167">
        <f t="shared" si="12"/>
        <v>1.8</v>
      </c>
    </row>
    <row r="9" spans="1:28" x14ac:dyDescent="0.35">
      <c r="A9" s="169" t="str">
        <f>'Crisis Indicator Data'!A6</f>
        <v>Complex in Burundi</v>
      </c>
      <c r="B9" s="170" t="str">
        <f>'Crisis Indicator Data'!B6</f>
        <v>Violence,Displacement,Floods</v>
      </c>
      <c r="C9" s="170" t="str">
        <f>'Crisis Indicator Data'!C6</f>
        <v>BDI001</v>
      </c>
      <c r="D9" s="170" t="str">
        <f>'Crisis Indicator Data'!D6</f>
        <v>Burundi</v>
      </c>
      <c r="E9" s="171" t="str">
        <f>'Crisis Indicator Data'!E6</f>
        <v>BDI</v>
      </c>
      <c r="F9" s="168">
        <f>IF('Crisis Indicator Data'!F6="x","x",IF(LOG('Crisis Indicator Data'!F6)&lt;F$4,0,IF(LOG('Crisis Indicator Data'!F6)&gt;F$3,5,ROUND(5-(F$3-LOG('Crisis Indicator Data'!F6))/(F$3-F$4)*5,1))))</f>
        <v>2.2999999999999998</v>
      </c>
      <c r="G9" s="165">
        <f>IF('Crisis Indicator Data'!F6="x","x",IF(LEN(E9)&gt;3,('Crisis Indicator Data'!F6/VLOOKUP('Impact of the crisis'!$C9,'Regional Crises'!$B$1:$R$66,4,FALSE)),'Crisis Indicator Data'!F6/VLOOKUP('Impact of the crisis'!$E9,'Country Indicator Data'!$B$4:$P$300,15,FALSE)))</f>
        <v>1</v>
      </c>
      <c r="H9" s="147">
        <f t="shared" si="0"/>
        <v>5</v>
      </c>
      <c r="I9" s="147">
        <f t="shared" si="1"/>
        <v>3.65</v>
      </c>
      <c r="J9" s="147">
        <f>IF('Crisis Indicator Data'!G6="x","x",IF(LOG('Crisis Indicator Data'!G6)&lt;J$4,0,IF(LOG('Crisis Indicator Data'!G6)&gt;J$3,5,ROUND(5-(J$3-LOG('Crisis Indicator Data'!G6))/(J$3-J$4)*5,1))))</f>
        <v>3.6</v>
      </c>
      <c r="K9" s="165">
        <f>IF('Crisis Indicator Data'!G6="x","x",IF(LEN(E9)&gt;3,('Crisis Indicator Data'!G6/VLOOKUP('Impact of the crisis'!$C9,'Regional Crises'!$B$1:$R$66,5,FALSE)),'Crisis Indicator Data'!G6/VLOOKUP('Impact of the crisis'!$E9,'Country Indicator Data'!$B$4:$P$300,14,FALSE)))</f>
        <v>1</v>
      </c>
      <c r="L9" s="147">
        <f t="shared" si="2"/>
        <v>5</v>
      </c>
      <c r="M9" s="147">
        <f t="shared" si="3"/>
        <v>4.3</v>
      </c>
      <c r="N9" s="147">
        <f t="shared" si="4"/>
        <v>4</v>
      </c>
      <c r="O9" s="147">
        <f>IF('Crisis Indicator Data'!H6="x","x",IF('Crisis Indicator Data'!H6=0,0,IF(LOG('Crisis Indicator Data'!H6)&lt;O$4,0,IF(LOG('Crisis Indicator Data'!H6)&gt;O$3,5,ROUND(5-(O$3-LOG('Crisis Indicator Data'!H6))/(O$3-O$4)*5,1)))))</f>
        <v>3.9</v>
      </c>
      <c r="P9" s="165">
        <f>IF('Crisis Indicator Data'!H6="x","x",'Crisis Indicator Data'!H6/'Crisis Indicator Data'!G6)</f>
        <v>0.58084465782407035</v>
      </c>
      <c r="Q9" s="147">
        <f t="shared" si="5"/>
        <v>2.9</v>
      </c>
      <c r="R9" s="147">
        <f t="shared" si="6"/>
        <v>3.4</v>
      </c>
      <c r="S9" s="147">
        <f>IF('Crisis Indicator Data'!I6="x","x",IF('Crisis Indicator Data'!I6=0,0,IF(LOG('Crisis Indicator Data'!I6)&lt;S$4,0,IF(LOG('Crisis Indicator Data'!I6)&gt;S$3,5,ROUND(5-(S$3-LOG('Crisis Indicator Data'!I6))/(S$3-S$4)*5,1)))))</f>
        <v>4</v>
      </c>
      <c r="T9" s="165">
        <f>IF('Crisis Indicator Data'!H6="x","x",IF('Crisis Indicator Data'!I6="x","x",'Crisis Indicator Data'!I6/'Crisis Indicator Data'!H6))</f>
        <v>8.5318016251050718E-2</v>
      </c>
      <c r="U9" s="147">
        <f t="shared" si="7"/>
        <v>2.8</v>
      </c>
      <c r="V9" s="147">
        <f t="shared" si="8"/>
        <v>3.4</v>
      </c>
      <c r="W9" s="147">
        <f>IF('Crisis Indicator Data'!L6="x","x",IF('Crisis Indicator Data'!L6=0,0,IF(LOG('Crisis Indicator Data'!L6)&lt;W$4,0,IF(LOG('Crisis Indicator Data'!L6)&gt;W$3,5,ROUND(5-(W$3-LOG('Crisis Indicator Data'!L6))/(W$3-W$4)*5,1)))))</f>
        <v>2.6</v>
      </c>
      <c r="X9" s="166">
        <f>IF(OR('Crisis Indicator Data'!L6="x",'Crisis Indicator Data'!H6="x"),"x",'Crisis Indicator Data'!L6/'Crisis Indicator Data'!H6)</f>
        <v>8.685906416363127E-6</v>
      </c>
      <c r="Y9" s="147">
        <f t="shared" si="9"/>
        <v>0.4</v>
      </c>
      <c r="Z9" s="147">
        <f t="shared" si="10"/>
        <v>1.5</v>
      </c>
      <c r="AA9" s="147">
        <f t="shared" si="11"/>
        <v>2.6</v>
      </c>
      <c r="AB9" s="167">
        <f t="shared" si="12"/>
        <v>3</v>
      </c>
    </row>
    <row r="10" spans="1:28" x14ac:dyDescent="0.35">
      <c r="A10" s="169" t="str">
        <f>'Crisis Indicator Data'!A7</f>
        <v>Conflict in northern region</v>
      </c>
      <c r="B10" s="170" t="str">
        <f>'Crisis Indicator Data'!B7</f>
        <v>Conflict,Displacement,Violence</v>
      </c>
      <c r="C10" s="170" t="str">
        <f>'Crisis Indicator Data'!C7</f>
        <v>BEN002</v>
      </c>
      <c r="D10" s="170" t="str">
        <f>'Crisis Indicator Data'!D7</f>
        <v>Benin</v>
      </c>
      <c r="E10" s="171" t="str">
        <f>'Crisis Indicator Data'!E7</f>
        <v>BEN</v>
      </c>
      <c r="F10" s="168">
        <f>IF('Crisis Indicator Data'!F7="x","x",IF(LOG('Crisis Indicator Data'!F7)&lt;F$4,0,IF(LOG('Crisis Indicator Data'!F7)&gt;F$3,5,ROUND(5-(F$3-LOG('Crisis Indicator Data'!F7))/(F$3-F$4)*5,1))))</f>
        <v>2.8</v>
      </c>
      <c r="G10" s="165">
        <f>IF('Crisis Indicator Data'!F7="x","x",IF(LEN(E10)&gt;3,('Crisis Indicator Data'!F7/VLOOKUP('Impact of the crisis'!$C10,'Regional Crises'!$B$1:$R$66,4,FALSE)),'Crisis Indicator Data'!F7/VLOOKUP('Impact of the crisis'!$E10,'Country Indicator Data'!$B$4:$P$300,15,FALSE)))</f>
        <v>0.42242816601631783</v>
      </c>
      <c r="H10" s="147">
        <f t="shared" si="0"/>
        <v>2.1</v>
      </c>
      <c r="I10" s="147">
        <f t="shared" si="1"/>
        <v>2.4500000000000002</v>
      </c>
      <c r="J10" s="147">
        <f>IF('Crisis Indicator Data'!G7="x","x",IF(LOG('Crisis Indicator Data'!G7)&lt;J$4,0,IF(LOG('Crisis Indicator Data'!G7)&gt;J$3,5,ROUND(5-(J$3-LOG('Crisis Indicator Data'!G7))/(J$3-J$4)*5,1))))</f>
        <v>1.1000000000000001</v>
      </c>
      <c r="K10" s="165">
        <f>IF('Crisis Indicator Data'!G7="x","x",IF(LEN(E10)&gt;3,('Crisis Indicator Data'!G7/VLOOKUP('Impact of the crisis'!$C10,'Regional Crises'!$B$1:$R$66,5,FALSE)),'Crisis Indicator Data'!G7/VLOOKUP('Impact of the crisis'!$E10,'Country Indicator Data'!$B$4:$P$300,14,FALSE)))</f>
        <v>0.14988306994543263</v>
      </c>
      <c r="L10" s="147">
        <f t="shared" si="2"/>
        <v>0.7</v>
      </c>
      <c r="M10" s="147">
        <f t="shared" si="3"/>
        <v>0.9</v>
      </c>
      <c r="N10" s="147">
        <f t="shared" si="4"/>
        <v>1.7</v>
      </c>
      <c r="O10" s="147">
        <f>IF('Crisis Indicator Data'!H7="x","x",IF('Crisis Indicator Data'!H7=0,0,IF(LOG('Crisis Indicator Data'!H7)&lt;O$4,0,IF(LOG('Crisis Indicator Data'!H7)&gt;O$3,5,ROUND(5-(O$3-LOG('Crisis Indicator Data'!H7))/(O$3-O$4)*5,1)))))</f>
        <v>1.6</v>
      </c>
      <c r="P10" s="165">
        <f>IF('Crisis Indicator Data'!H7="x","x",'Crisis Indicator Data'!H7/'Crisis Indicator Data'!G7)</f>
        <v>0.14562647754137115</v>
      </c>
      <c r="Q10" s="147">
        <f t="shared" si="5"/>
        <v>0.7</v>
      </c>
      <c r="R10" s="147">
        <f t="shared" si="6"/>
        <v>1.1499999999999999</v>
      </c>
      <c r="S10" s="147">
        <f>IF('Crisis Indicator Data'!I7="x","x",IF('Crisis Indicator Data'!I7=0,0,IF(LOG('Crisis Indicator Data'!I7)&lt;S$4,0,IF(LOG('Crisis Indicator Data'!I7)&gt;S$3,5,ROUND(5-(S$3-LOG('Crisis Indicator Data'!I7))/(S$3-S$4)*5,1)))))</f>
        <v>2.2000000000000002</v>
      </c>
      <c r="T10" s="165">
        <f>IF('Crisis Indicator Data'!H7="x","x",IF('Crisis Indicator Data'!I7="x","x",'Crisis Indicator Data'!I7/'Crisis Indicator Data'!H7))</f>
        <v>0.1038961038961039</v>
      </c>
      <c r="U10" s="147">
        <f t="shared" si="7"/>
        <v>3.5</v>
      </c>
      <c r="V10" s="147">
        <f t="shared" si="8"/>
        <v>2.9</v>
      </c>
      <c r="W10" s="147">
        <f>IF('Crisis Indicator Data'!L7="x","x",IF('Crisis Indicator Data'!L7=0,0,IF(LOG('Crisis Indicator Data'!L7)&lt;W$4,0,IF(LOG('Crisis Indicator Data'!L7)&gt;W$3,5,ROUND(5-(W$3-LOG('Crisis Indicator Data'!L7))/(W$3-W$4)*5,1)))))</f>
        <v>3.2</v>
      </c>
      <c r="X10" s="166">
        <f>IF(OR('Crisis Indicator Data'!L7="x",'Crisis Indicator Data'!H7="x"),"x",'Crisis Indicator Data'!L7/'Crisis Indicator Data'!H7)</f>
        <v>5.8116883116883121E-4</v>
      </c>
      <c r="Y10" s="147">
        <f t="shared" si="9"/>
        <v>5</v>
      </c>
      <c r="Z10" s="147">
        <f t="shared" si="10"/>
        <v>4.0999999999999996</v>
      </c>
      <c r="AA10" s="147">
        <f t="shared" si="11"/>
        <v>3.6</v>
      </c>
      <c r="AB10" s="167">
        <f t="shared" si="12"/>
        <v>2.6</v>
      </c>
    </row>
    <row r="11" spans="1:28" x14ac:dyDescent="0.35">
      <c r="A11" s="169" t="str">
        <f>'Crisis Indicator Data'!A8</f>
        <v>Conflict in Burkina Faso</v>
      </c>
      <c r="B11" s="170" t="str">
        <f>'Crisis Indicator Data'!B8</f>
        <v>Conflict,Displacement,Violence</v>
      </c>
      <c r="C11" s="170" t="str">
        <f>'Crisis Indicator Data'!C8</f>
        <v>BFA002</v>
      </c>
      <c r="D11" s="170" t="str">
        <f>'Crisis Indicator Data'!D8</f>
        <v>Burkina Faso</v>
      </c>
      <c r="E11" s="171" t="str">
        <f>'Crisis Indicator Data'!E8</f>
        <v>BFA</v>
      </c>
      <c r="F11" s="168">
        <f>IF('Crisis Indicator Data'!F8="x","x",IF(LOG('Crisis Indicator Data'!F8)&lt;F$4,0,IF(LOG('Crisis Indicator Data'!F8)&gt;F$3,5,ROUND(5-(F$3-LOG('Crisis Indicator Data'!F8))/(F$3-F$4)*5,1))))</f>
        <v>4.0999999999999996</v>
      </c>
      <c r="G11" s="165">
        <f>IF('Crisis Indicator Data'!F8="x","x",IF(LEN(E11)&gt;3,('Crisis Indicator Data'!F8/VLOOKUP('Impact of the crisis'!$C11,'Regional Crises'!$B$1:$R$66,4,FALSE)),'Crisis Indicator Data'!F8/VLOOKUP('Impact of the crisis'!$E11,'Country Indicator Data'!$B$4:$P$300,15,FALSE)))</f>
        <v>1</v>
      </c>
      <c r="H11" s="147">
        <f t="shared" si="0"/>
        <v>5</v>
      </c>
      <c r="I11" s="147">
        <f t="shared" si="1"/>
        <v>4.55</v>
      </c>
      <c r="J11" s="147">
        <f>IF('Crisis Indicator Data'!G8="x","x",IF(LOG('Crisis Indicator Data'!G8)&lt;J$4,0,IF(LOG('Crisis Indicator Data'!G8)&gt;J$3,5,ROUND(5-(J$3-LOG('Crisis Indicator Data'!G8))/(J$3-J$4)*5,1))))</f>
        <v>4.5999999999999996</v>
      </c>
      <c r="K11" s="165">
        <f>IF('Crisis Indicator Data'!G8="x","x",IF(LEN(E11)&gt;3,('Crisis Indicator Data'!G8/VLOOKUP('Impact of the crisis'!$C11,'Regional Crises'!$B$1:$R$66,5,FALSE)),'Crisis Indicator Data'!G8/VLOOKUP('Impact of the crisis'!$E11,'Country Indicator Data'!$B$4:$P$300,14,FALSE)))</f>
        <v>0.9851387193196649</v>
      </c>
      <c r="L11" s="147">
        <f t="shared" si="2"/>
        <v>4.9000000000000004</v>
      </c>
      <c r="M11" s="147">
        <f t="shared" si="3"/>
        <v>4.75</v>
      </c>
      <c r="N11" s="147">
        <f t="shared" si="4"/>
        <v>4.7</v>
      </c>
      <c r="O11" s="147">
        <f>IF('Crisis Indicator Data'!H8="x","x",IF('Crisis Indicator Data'!H8=0,0,IF(LOG('Crisis Indicator Data'!H8)&lt;O$4,0,IF(LOG('Crisis Indicator Data'!H8)&gt;O$3,5,ROUND(5-(O$3-LOG('Crisis Indicator Data'!H8))/(O$3-O$4)*5,1)))))</f>
        <v>4.0999999999999996</v>
      </c>
      <c r="P11" s="165">
        <f>IF('Crisis Indicator Data'!H8="x","x",'Crisis Indicator Data'!H8/'Crisis Indicator Data'!G8)</f>
        <v>0.41423076923076924</v>
      </c>
      <c r="Q11" s="147">
        <f t="shared" si="5"/>
        <v>2</v>
      </c>
      <c r="R11" s="147">
        <f t="shared" si="6"/>
        <v>3.05</v>
      </c>
      <c r="S11" s="147">
        <f>IF('Crisis Indicator Data'!I8="x","x",IF('Crisis Indicator Data'!I8=0,0,IF(LOG('Crisis Indicator Data'!I8)&lt;S$4,0,IF(LOG('Crisis Indicator Data'!I8)&gt;S$3,5,ROUND(5-(S$3-LOG('Crisis Indicator Data'!I8))/(S$3-S$4)*5,1)))))</f>
        <v>4.7</v>
      </c>
      <c r="T11" s="165">
        <f>IF('Crisis Indicator Data'!H8="x","x",IF('Crisis Indicator Data'!I8="x","x",'Crisis Indicator Data'!I8/'Crisis Indicator Data'!H8))</f>
        <v>0.21706386051789953</v>
      </c>
      <c r="U11" s="147">
        <f t="shared" si="7"/>
        <v>5</v>
      </c>
      <c r="V11" s="147">
        <f t="shared" si="8"/>
        <v>4.9000000000000004</v>
      </c>
      <c r="W11" s="147">
        <f>IF('Crisis Indicator Data'!L8="x","x",IF('Crisis Indicator Data'!L8=0,0,IF(LOG('Crisis Indicator Data'!L8)&lt;W$4,0,IF(LOG('Crisis Indicator Data'!L8)&gt;W$3,5,ROUND(5-(W$3-LOG('Crisis Indicator Data'!L8))/(W$3-W$4)*5,1)))))</f>
        <v>5</v>
      </c>
      <c r="X11" s="166">
        <f>IF(OR('Crisis Indicator Data'!L8="x",'Crisis Indicator Data'!H8="x"),"x",'Crisis Indicator Data'!L8/'Crisis Indicator Data'!H8)</f>
        <v>3.1187454864335087E-4</v>
      </c>
      <c r="Y11" s="147">
        <f t="shared" si="9"/>
        <v>5</v>
      </c>
      <c r="Z11" s="147">
        <f t="shared" si="10"/>
        <v>5</v>
      </c>
      <c r="AA11" s="147">
        <f t="shared" si="11"/>
        <v>5</v>
      </c>
      <c r="AB11" s="167">
        <f t="shared" si="12"/>
        <v>4.3</v>
      </c>
    </row>
    <row r="12" spans="1:28" x14ac:dyDescent="0.35">
      <c r="A12" s="169" t="str">
        <f>'Crisis Indicator Data'!A9</f>
        <v>Mutliple crises in Bangladesh</v>
      </c>
      <c r="B12" s="170" t="str">
        <f>'Crisis Indicator Data'!B9</f>
        <v>Conflict,Violence,Displacement,Floods</v>
      </c>
      <c r="C12" s="170" t="str">
        <f>'Crisis Indicator Data'!C9</f>
        <v>BGD001</v>
      </c>
      <c r="D12" s="170" t="str">
        <f>'Crisis Indicator Data'!D9</f>
        <v>Bangladesh</v>
      </c>
      <c r="E12" s="171" t="str">
        <f>'Crisis Indicator Data'!E9</f>
        <v>BGD</v>
      </c>
      <c r="F12" s="168">
        <f>IF('Crisis Indicator Data'!F9="x","x",IF(LOG('Crisis Indicator Data'!F9)&lt;F$4,0,IF(LOG('Crisis Indicator Data'!F9)&gt;F$3,5,ROUND(5-(F$3-LOG('Crisis Indicator Data'!F9))/(F$3-F$4)*5,1))))</f>
        <v>3.3</v>
      </c>
      <c r="G12" s="165">
        <f>IF('Crisis Indicator Data'!F9="x","x",IF(LEN(E12)&gt;3,('Crisis Indicator Data'!F9/VLOOKUP('Impact of the crisis'!$C12,'Regional Crises'!$B$1:$R$66,4,FALSE)),'Crisis Indicator Data'!F9/VLOOKUP('Impact of the crisis'!$E12,'Country Indicator Data'!$B$4:$P$300,15,FALSE)))</f>
        <v>0.68733963278789278</v>
      </c>
      <c r="H12" s="147">
        <f t="shared" si="0"/>
        <v>3.4</v>
      </c>
      <c r="I12" s="147">
        <f t="shared" si="1"/>
        <v>3.3499999999999996</v>
      </c>
      <c r="J12" s="147">
        <f>IF('Crisis Indicator Data'!G9="x","x",IF(LOG('Crisis Indicator Data'!G9)&lt;J$4,0,IF(LOG('Crisis Indicator Data'!G9)&gt;J$3,5,ROUND(5-(J$3-LOG('Crisis Indicator Data'!G9))/(J$3-J$4)*5,1))))</f>
        <v>5</v>
      </c>
      <c r="K12" s="165">
        <f>IF('Crisis Indicator Data'!G9="x","x",IF(LEN(E12)&gt;3,('Crisis Indicator Data'!G9/VLOOKUP('Impact of the crisis'!$C12,'Regional Crises'!$B$1:$R$66,5,FALSE)),'Crisis Indicator Data'!G9/VLOOKUP('Impact of the crisis'!$E12,'Country Indicator Data'!$B$4:$P$300,14,FALSE)))</f>
        <v>0.53199258041299247</v>
      </c>
      <c r="L12" s="147">
        <f t="shared" si="2"/>
        <v>2.6</v>
      </c>
      <c r="M12" s="147">
        <f t="shared" si="3"/>
        <v>3.8</v>
      </c>
      <c r="N12" s="147">
        <f t="shared" si="4"/>
        <v>3.6</v>
      </c>
      <c r="O12" s="147">
        <f>IF('Crisis Indicator Data'!H9="x","x",IF('Crisis Indicator Data'!H9=0,0,IF(LOG('Crisis Indicator Data'!H9)&lt;O$4,0,IF(LOG('Crisis Indicator Data'!H9)&gt;O$3,5,ROUND(5-(O$3-LOG('Crisis Indicator Data'!H9))/(O$3-O$4)*5,1)))))</f>
        <v>5</v>
      </c>
      <c r="P12" s="165">
        <f>IF('Crisis Indicator Data'!H9="x","x",'Crisis Indicator Data'!H9/'Crisis Indicator Data'!G9)</f>
        <v>0.63288493901030607</v>
      </c>
      <c r="Q12" s="147">
        <f t="shared" si="5"/>
        <v>3.1</v>
      </c>
      <c r="R12" s="147">
        <f t="shared" si="6"/>
        <v>4.05</v>
      </c>
      <c r="S12" s="147">
        <f>IF('Crisis Indicator Data'!I9="x","x",IF('Crisis Indicator Data'!I9=0,0,IF(LOG('Crisis Indicator Data'!I9)&lt;S$4,0,IF(LOG('Crisis Indicator Data'!I9)&gt;S$3,5,ROUND(5-(S$3-LOG('Crisis Indicator Data'!I9))/(S$3-S$4)*5,1)))))</f>
        <v>4.3</v>
      </c>
      <c r="T12" s="165">
        <f>IF('Crisis Indicator Data'!H9="x","x",IF('Crisis Indicator Data'!I9="x","x",'Crisis Indicator Data'!I9/'Crisis Indicator Data'!H9))</f>
        <v>1.8595759471671882E-2</v>
      </c>
      <c r="U12" s="147">
        <f t="shared" si="7"/>
        <v>0.6</v>
      </c>
      <c r="V12" s="147">
        <f t="shared" si="8"/>
        <v>2.5</v>
      </c>
      <c r="W12" s="147">
        <f>IF('Crisis Indicator Data'!L9="x","x",IF('Crisis Indicator Data'!L9=0,0,IF(LOG('Crisis Indicator Data'!L9)&lt;W$4,0,IF(LOG('Crisis Indicator Data'!L9)&gt;W$3,5,ROUND(5-(W$3-LOG('Crisis Indicator Data'!L9))/(W$3-W$4)*5,1)))))</f>
        <v>1.5</v>
      </c>
      <c r="X12" s="166">
        <f>IF(OR('Crisis Indicator Data'!L9="x",'Crisis Indicator Data'!H9="x"),"x",'Crisis Indicator Data'!L9/'Crisis Indicator Data'!H9)</f>
        <v>2.0855057351407717E-7</v>
      </c>
      <c r="Y12" s="147">
        <f t="shared" si="9"/>
        <v>0</v>
      </c>
      <c r="Z12" s="147">
        <f t="shared" si="10"/>
        <v>0.8</v>
      </c>
      <c r="AA12" s="147">
        <f t="shared" si="11"/>
        <v>1.7</v>
      </c>
      <c r="AB12" s="167">
        <f t="shared" si="12"/>
        <v>3.1</v>
      </c>
    </row>
    <row r="13" spans="1:28" x14ac:dyDescent="0.35">
      <c r="A13" s="169" t="str">
        <f>'Crisis Indicator Data'!A10</f>
        <v>Rohingya refugee crisis</v>
      </c>
      <c r="B13" s="170" t="str">
        <f>'Crisis Indicator Data'!B10</f>
        <v>Conflict,Violence,Displacement</v>
      </c>
      <c r="C13" s="170" t="str">
        <f>'Crisis Indicator Data'!C10</f>
        <v>BGD002</v>
      </c>
      <c r="D13" s="170" t="str">
        <f>'Crisis Indicator Data'!D10</f>
        <v>Bangladesh</v>
      </c>
      <c r="E13" s="171" t="str">
        <f>'Crisis Indicator Data'!E10</f>
        <v>BGD</v>
      </c>
      <c r="F13" s="168">
        <f>IF('Crisis Indicator Data'!F10="x","x",IF(LOG('Crisis Indicator Data'!F10)&lt;F$4,0,IF(LOG('Crisis Indicator Data'!F10)&gt;F$3,5,ROUND(5-(F$3-LOG('Crisis Indicator Data'!F10))/(F$3-F$4)*5,1))))</f>
        <v>0</v>
      </c>
      <c r="G13" s="165">
        <f>IF('Crisis Indicator Data'!F10="x","x",IF(LEN(E13)&gt;3,('Crisis Indicator Data'!F10/VLOOKUP('Impact of the crisis'!$C13,'Regional Crises'!$B$1:$R$66,4,FALSE)),'Crisis Indicator Data'!F10/VLOOKUP('Impact of the crisis'!$E13,'Country Indicator Data'!$B$4:$P$300,15,FALSE)))</f>
        <v>5.4579396174233696E-3</v>
      </c>
      <c r="H13" s="147">
        <f t="shared" si="0"/>
        <v>0</v>
      </c>
      <c r="I13" s="147">
        <f t="shared" si="1"/>
        <v>0</v>
      </c>
      <c r="J13" s="147">
        <f>IF('Crisis Indicator Data'!G10="x","x",IF(LOG('Crisis Indicator Data'!G10)&lt;J$4,0,IF(LOG('Crisis Indicator Data'!G10)&gt;J$3,5,ROUND(5-(J$3-LOG('Crisis Indicator Data'!G10))/(J$3-J$4)*5,1))))</f>
        <v>0.7</v>
      </c>
      <c r="K13" s="165">
        <f>IF('Crisis Indicator Data'!G10="x","x",IF(LEN(E13)&gt;3,('Crisis Indicator Data'!G10/VLOOKUP('Impact of the crisis'!$C13,'Regional Crises'!$B$1:$R$66,5,FALSE)),'Crisis Indicator Data'!G10/VLOOKUP('Impact of the crisis'!$E13,'Country Indicator Data'!$B$4:$P$300,14,FALSE)))</f>
        <v>9.444174629459505E-3</v>
      </c>
      <c r="L13" s="147">
        <f t="shared" si="2"/>
        <v>0</v>
      </c>
      <c r="M13" s="147">
        <f t="shared" si="3"/>
        <v>0.35</v>
      </c>
      <c r="N13" s="147">
        <f t="shared" si="4"/>
        <v>0.2</v>
      </c>
      <c r="O13" s="147">
        <f>IF('Crisis Indicator Data'!H10="x","x",IF('Crisis Indicator Data'!H10=0,0,IF(LOG('Crisis Indicator Data'!H10)&lt;O$4,0,IF(LOG('Crisis Indicator Data'!H10)&gt;O$3,5,ROUND(5-(O$3-LOG('Crisis Indicator Data'!H10))/(O$3-O$4)*5,1)))))</f>
        <v>2.8</v>
      </c>
      <c r="P13" s="165">
        <f>IF('Crisis Indicator Data'!H10="x","x",'Crisis Indicator Data'!H10/'Crisis Indicator Data'!G10)</f>
        <v>1</v>
      </c>
      <c r="Q13" s="147">
        <f t="shared" si="5"/>
        <v>5</v>
      </c>
      <c r="R13" s="147">
        <f t="shared" si="6"/>
        <v>3.9</v>
      </c>
      <c r="S13" s="147">
        <f>IF('Crisis Indicator Data'!I10="x","x",IF('Crisis Indicator Data'!I10=0,0,IF(LOG('Crisis Indicator Data'!I10)&lt;S$4,0,IF(LOG('Crisis Indicator Data'!I10)&gt;S$3,5,ROUND(5-(S$3-LOG('Crisis Indicator Data'!I10))/(S$3-S$4)*5,1)))))</f>
        <v>4.3</v>
      </c>
      <c r="T13" s="165">
        <f>IF('Crisis Indicator Data'!H10="x","x",IF('Crisis Indicator Data'!I10="x","x",'Crisis Indicator Data'!I10/'Crisis Indicator Data'!H10))</f>
        <v>0.66294919454770751</v>
      </c>
      <c r="U13" s="147">
        <f t="shared" si="7"/>
        <v>5</v>
      </c>
      <c r="V13" s="147">
        <f t="shared" si="8"/>
        <v>4.7</v>
      </c>
      <c r="W13" s="147">
        <f>IF('Crisis Indicator Data'!L10="x","x",IF('Crisis Indicator Data'!L10=0,0,IF(LOG('Crisis Indicator Data'!L10)&lt;W$4,0,IF(LOG('Crisis Indicator Data'!L10)&gt;W$3,5,ROUND(5-(W$3-LOG('Crisis Indicator Data'!L10))/(W$3-W$4)*5,1)))))</f>
        <v>1.5</v>
      </c>
      <c r="X13" s="166">
        <f>IF(OR('Crisis Indicator Data'!L10="x",'Crisis Indicator Data'!H10="x"),"x",'Crisis Indicator Data'!L10/'Crisis Indicator Data'!H10)</f>
        <v>7.4349442379182159E-6</v>
      </c>
      <c r="Y13" s="147">
        <f t="shared" si="9"/>
        <v>0.4</v>
      </c>
      <c r="Z13" s="147">
        <f t="shared" si="10"/>
        <v>1</v>
      </c>
      <c r="AA13" s="147">
        <f t="shared" si="11"/>
        <v>3.4</v>
      </c>
      <c r="AB13" s="167">
        <f t="shared" si="12"/>
        <v>3.7</v>
      </c>
    </row>
    <row r="14" spans="1:28" x14ac:dyDescent="0.35">
      <c r="A14" s="169" t="str">
        <f>'Crisis Indicator Data'!A11</f>
        <v>Food Security Crisis in Bangladesh</v>
      </c>
      <c r="B14" s="170" t="str">
        <f>'Crisis Indicator Data'!B11</f>
        <v>Food Security</v>
      </c>
      <c r="C14" s="170" t="str">
        <f>'Crisis Indicator Data'!C11</f>
        <v>BGD012</v>
      </c>
      <c r="D14" s="170" t="str">
        <f>'Crisis Indicator Data'!D11</f>
        <v>Bangladesh</v>
      </c>
      <c r="E14" s="171" t="str">
        <f>'Crisis Indicator Data'!E11</f>
        <v>BGD</v>
      </c>
      <c r="F14" s="168">
        <f>IF('Crisis Indicator Data'!F11="x","x",IF(LOG('Crisis Indicator Data'!F11)&lt;F$4,0,IF(LOG('Crisis Indicator Data'!F11)&gt;F$3,5,ROUND(5-(F$3-LOG('Crisis Indicator Data'!F11))/(F$3-F$4)*5,1))))</f>
        <v>3.3</v>
      </c>
      <c r="G14" s="165">
        <f>IF('Crisis Indicator Data'!F11="x","x",IF(LEN(E14)&gt;3,('Crisis Indicator Data'!F11/VLOOKUP('Impact of the crisis'!$C14,'Regional Crises'!$B$1:$R$66,4,FALSE)),'Crisis Indicator Data'!F11/VLOOKUP('Impact of the crisis'!$E14,'Country Indicator Data'!$B$4:$P$300,15,FALSE)))</f>
        <v>0.68733963278789278</v>
      </c>
      <c r="H14" s="147">
        <f t="shared" si="0"/>
        <v>3.4</v>
      </c>
      <c r="I14" s="147">
        <f t="shared" si="1"/>
        <v>3.3499999999999996</v>
      </c>
      <c r="J14" s="147">
        <f>IF('Crisis Indicator Data'!G11="x","x",IF(LOG('Crisis Indicator Data'!G11)&lt;J$4,0,IF(LOG('Crisis Indicator Data'!G11)&gt;J$3,5,ROUND(5-(J$3-LOG('Crisis Indicator Data'!G11))/(J$3-J$4)*5,1))))</f>
        <v>5</v>
      </c>
      <c r="K14" s="165">
        <f>IF('Crisis Indicator Data'!G11="x","x",IF(LEN(E14)&gt;3,('Crisis Indicator Data'!G11/VLOOKUP('Impact of the crisis'!$C14,'Regional Crises'!$B$1:$R$66,5,FALSE)),'Crisis Indicator Data'!G11/VLOOKUP('Impact of the crisis'!$E14,'Country Indicator Data'!$B$4:$P$300,14,FALSE)))</f>
        <v>0.52255425719284487</v>
      </c>
      <c r="L14" s="147">
        <f t="shared" si="2"/>
        <v>2.6</v>
      </c>
      <c r="M14" s="147">
        <f t="shared" si="3"/>
        <v>3.8</v>
      </c>
      <c r="N14" s="147">
        <f t="shared" si="4"/>
        <v>3.6</v>
      </c>
      <c r="O14" s="147">
        <f>IF('Crisis Indicator Data'!H11="x","x",IF('Crisis Indicator Data'!H11=0,0,IF(LOG('Crisis Indicator Data'!H11)&lt;O$4,0,IF(LOG('Crisis Indicator Data'!H11)&gt;O$3,5,ROUND(5-(O$3-LOG('Crisis Indicator Data'!H11))/(O$3-O$4)*5,1)))))</f>
        <v>5</v>
      </c>
      <c r="P14" s="165">
        <f>IF('Crisis Indicator Data'!H11="x","x",'Crisis Indicator Data'!H11/'Crisis Indicator Data'!G11)</f>
        <v>0.62624294544477288</v>
      </c>
      <c r="Q14" s="147">
        <f t="shared" si="5"/>
        <v>3.1</v>
      </c>
      <c r="R14" s="147">
        <f t="shared" si="6"/>
        <v>4.05</v>
      </c>
      <c r="S14" s="147">
        <f>IF('Crisis Indicator Data'!I11="x","x",IF('Crisis Indicator Data'!I11=0,0,IF(LOG('Crisis Indicator Data'!I11)&lt;S$4,0,IF(LOG('Crisis Indicator Data'!I11)&gt;S$3,5,ROUND(5-(S$3-LOG('Crisis Indicator Data'!I11))/(S$3-S$4)*5,1)))))</f>
        <v>0</v>
      </c>
      <c r="T14" s="165">
        <f>IF('Crisis Indicator Data'!H11="x","x",IF('Crisis Indicator Data'!I11="x","x",'Crisis Indicator Data'!I11/'Crisis Indicator Data'!H11))</f>
        <v>0</v>
      </c>
      <c r="U14" s="147">
        <f t="shared" si="7"/>
        <v>0</v>
      </c>
      <c r="V14" s="147">
        <f t="shared" si="8"/>
        <v>0</v>
      </c>
      <c r="W14" s="147">
        <f>IF('Crisis Indicator Data'!L11="x","x",IF('Crisis Indicator Data'!L11=0,0,IF(LOG('Crisis Indicator Data'!L11)&lt;W$4,0,IF(LOG('Crisis Indicator Data'!L11)&gt;W$3,5,ROUND(5-(W$3-LOG('Crisis Indicator Data'!L11))/(W$3-W$4)*5,1)))))</f>
        <v>0</v>
      </c>
      <c r="X14" s="166">
        <f>IF(OR('Crisis Indicator Data'!L11="x",'Crisis Indicator Data'!H11="x"),"x",'Crisis Indicator Data'!L11/'Crisis Indicator Data'!H11)</f>
        <v>0</v>
      </c>
      <c r="Y14" s="147">
        <f t="shared" si="9"/>
        <v>0</v>
      </c>
      <c r="Z14" s="147">
        <f t="shared" si="10"/>
        <v>0</v>
      </c>
      <c r="AA14" s="147">
        <f t="shared" si="11"/>
        <v>0</v>
      </c>
      <c r="AB14" s="167">
        <f t="shared" si="12"/>
        <v>2.5</v>
      </c>
    </row>
    <row r="15" spans="1:28" x14ac:dyDescent="0.35">
      <c r="A15" s="169" t="str">
        <f>'Crisis Indicator Data'!A12</f>
        <v>Displacement from Russia-Ukraine conflict in Bulgaria</v>
      </c>
      <c r="B15" s="170" t="str">
        <f>'Crisis Indicator Data'!B12</f>
        <v>Displacement</v>
      </c>
      <c r="C15" s="170" t="str">
        <f>'Crisis Indicator Data'!C12</f>
        <v>BGR002</v>
      </c>
      <c r="D15" s="170" t="str">
        <f>'Crisis Indicator Data'!D12</f>
        <v>Bulgaria</v>
      </c>
      <c r="E15" s="171" t="str">
        <f>'Crisis Indicator Data'!E12</f>
        <v>BGR</v>
      </c>
      <c r="F15" s="168">
        <f>IF('Crisis Indicator Data'!F12="x","x",IF(LOG('Crisis Indicator Data'!F12)&lt;F$4,0,IF(LOG('Crisis Indicator Data'!F12)&gt;F$3,5,ROUND(5-(F$3-LOG('Crisis Indicator Data'!F12))/(F$3-F$4)*5,1))))</f>
        <v>3.4</v>
      </c>
      <c r="G15" s="165">
        <f>IF('Crisis Indicator Data'!F12="x","x",IF(LEN(E15)&gt;3,('Crisis Indicator Data'!F12/VLOOKUP('Impact of the crisis'!$C15,'Regional Crises'!$B$1:$R$66,4,FALSE)),'Crisis Indicator Data'!F12/VLOOKUP('Impact of the crisis'!$E15,'Country Indicator Data'!$B$4:$P$300,15,FALSE)))</f>
        <v>1</v>
      </c>
      <c r="H15" s="147">
        <f t="shared" si="0"/>
        <v>5</v>
      </c>
      <c r="I15" s="147">
        <f t="shared" si="1"/>
        <v>4.2</v>
      </c>
      <c r="J15" s="147">
        <f>IF('Crisis Indicator Data'!G12="x","x",IF(LOG('Crisis Indicator Data'!G12)&lt;J$4,0,IF(LOG('Crisis Indicator Data'!G12)&gt;J$3,5,ROUND(5-(J$3-LOG('Crisis Indicator Data'!G12))/(J$3-J$4)*5,1))))</f>
        <v>2.7</v>
      </c>
      <c r="K15" s="165">
        <f>IF('Crisis Indicator Data'!G12="x","x",IF(LEN(E15)&gt;3,('Crisis Indicator Data'!G12/VLOOKUP('Impact of the crisis'!$C15,'Regional Crises'!$B$1:$R$66,5,FALSE)),'Crisis Indicator Data'!G12/VLOOKUP('Impact of the crisis'!$E15,'Country Indicator Data'!$B$4:$P$300,14,FALSE)))</f>
        <v>1</v>
      </c>
      <c r="L15" s="147">
        <f t="shared" si="2"/>
        <v>5</v>
      </c>
      <c r="M15" s="147">
        <f t="shared" si="3"/>
        <v>3.85</v>
      </c>
      <c r="N15" s="147">
        <f t="shared" si="4"/>
        <v>4</v>
      </c>
      <c r="O15" s="147">
        <f>IF('Crisis Indicator Data'!H12="x","x",IF('Crisis Indicator Data'!H12=0,0,IF(LOG('Crisis Indicator Data'!H12)&lt;O$4,0,IF(LOG('Crisis Indicator Data'!H12)&gt;O$3,5,ROUND(5-(O$3-LOG('Crisis Indicator Data'!H12))/(O$3-O$4)*5,1)))))</f>
        <v>0.6</v>
      </c>
      <c r="P15" s="165">
        <f>IF('Crisis Indicator Data'!H12="x","x",'Crisis Indicator Data'!H12/'Crisis Indicator Data'!G12)</f>
        <v>1.1533138551437798E-2</v>
      </c>
      <c r="Q15" s="147">
        <f t="shared" si="5"/>
        <v>0</v>
      </c>
      <c r="R15" s="147">
        <f t="shared" si="6"/>
        <v>0.3</v>
      </c>
      <c r="S15" s="147">
        <f>IF('Crisis Indicator Data'!I12="x","x",IF('Crisis Indicator Data'!I12=0,0,IF(LOG('Crisis Indicator Data'!I12)&lt;S$4,0,IF(LOG('Crisis Indicator Data'!I12)&gt;S$3,5,ROUND(5-(S$3-LOG('Crisis Indicator Data'!I12))/(S$3-S$4)*5,1)))))</f>
        <v>2.7</v>
      </c>
      <c r="T15" s="165">
        <f>IF('Crisis Indicator Data'!H12="x","x",IF('Crisis Indicator Data'!I12="x","x",'Crisis Indicator Data'!I12/'Crisis Indicator Data'!H12))</f>
        <v>1</v>
      </c>
      <c r="U15" s="147">
        <f t="shared" si="7"/>
        <v>5</v>
      </c>
      <c r="V15" s="147">
        <f t="shared" si="8"/>
        <v>3.9</v>
      </c>
      <c r="W15" s="147">
        <f>IF('Crisis Indicator Data'!L12="x","x",IF('Crisis Indicator Data'!L12=0,0,IF(LOG('Crisis Indicator Data'!L12)&lt;W$4,0,IF(LOG('Crisis Indicator Data'!L12)&gt;W$3,5,ROUND(5-(W$3-LOG('Crisis Indicator Data'!L12))/(W$3-W$4)*5,1)))))</f>
        <v>0</v>
      </c>
      <c r="X15" s="166">
        <f>IF(OR('Crisis Indicator Data'!L12="x",'Crisis Indicator Data'!H12="x"),"x",'Crisis Indicator Data'!L12/'Crisis Indicator Data'!H12)</f>
        <v>0</v>
      </c>
      <c r="Y15" s="147">
        <f t="shared" si="9"/>
        <v>0</v>
      </c>
      <c r="Z15" s="147">
        <f t="shared" si="10"/>
        <v>0</v>
      </c>
      <c r="AA15" s="147">
        <f t="shared" si="11"/>
        <v>2.4</v>
      </c>
      <c r="AB15" s="167">
        <f t="shared" si="12"/>
        <v>1.5</v>
      </c>
    </row>
    <row r="16" spans="1:28" x14ac:dyDescent="0.35">
      <c r="A16" s="169" t="str">
        <f>'Crisis Indicator Data'!A13</f>
        <v>Displacement from Russia-Ukraine conflict in Belarus</v>
      </c>
      <c r="B16" s="170" t="str">
        <f>'Crisis Indicator Data'!B13</f>
        <v>Displacement</v>
      </c>
      <c r="C16" s="170" t="str">
        <f>'Crisis Indicator Data'!C13</f>
        <v>BLR002</v>
      </c>
      <c r="D16" s="170" t="str">
        <f>'Crisis Indicator Data'!D13</f>
        <v>Belarus</v>
      </c>
      <c r="E16" s="171" t="str">
        <f>'Crisis Indicator Data'!E13</f>
        <v>BLR</v>
      </c>
      <c r="F16" s="168">
        <f>IF('Crisis Indicator Data'!F13="x","x",IF(LOG('Crisis Indicator Data'!F13)&lt;F$4,0,IF(LOG('Crisis Indicator Data'!F13)&gt;F$3,5,ROUND(5-(F$3-LOG('Crisis Indicator Data'!F13))/(F$3-F$4)*5,1))))</f>
        <v>3.9</v>
      </c>
      <c r="G16" s="165">
        <f>IF('Crisis Indicator Data'!F13="x","x",IF(LEN(E16)&gt;3,('Crisis Indicator Data'!F13/VLOOKUP('Impact of the crisis'!$C16,'Regional Crises'!$B$1:$R$66,4,FALSE)),'Crisis Indicator Data'!F13/VLOOKUP('Impact of the crisis'!$E16,'Country Indicator Data'!$B$4:$P$300,15,FALSE)))</f>
        <v>1.0228233555062822</v>
      </c>
      <c r="H16" s="147">
        <f t="shared" si="0"/>
        <v>5</v>
      </c>
      <c r="I16" s="147">
        <f t="shared" si="1"/>
        <v>4.45</v>
      </c>
      <c r="J16" s="147">
        <f>IF('Crisis Indicator Data'!G13="x","x",IF(LOG('Crisis Indicator Data'!G13)&lt;J$4,0,IF(LOG('Crisis Indicator Data'!G13)&gt;J$3,5,ROUND(5-(J$3-LOG('Crisis Indicator Data'!G13))/(J$3-J$4)*5,1))))</f>
        <v>3.2</v>
      </c>
      <c r="K16" s="165">
        <f>IF('Crisis Indicator Data'!G13="x","x",IF(LEN(E16)&gt;3,('Crisis Indicator Data'!G13/VLOOKUP('Impact of the crisis'!$C16,'Regional Crises'!$B$1:$R$66,5,FALSE)),'Crisis Indicator Data'!G13/VLOOKUP('Impact of the crisis'!$E16,'Country Indicator Data'!$B$4:$P$300,14,FALSE)))</f>
        <v>1</v>
      </c>
      <c r="L16" s="147">
        <f t="shared" si="2"/>
        <v>5</v>
      </c>
      <c r="M16" s="147">
        <f t="shared" si="3"/>
        <v>4.0999999999999996</v>
      </c>
      <c r="N16" s="147">
        <f t="shared" si="4"/>
        <v>4.3</v>
      </c>
      <c r="O16" s="147">
        <f>IF('Crisis Indicator Data'!H13="x","x",IF('Crisis Indicator Data'!H13=0,0,IF(LOG('Crisis Indicator Data'!H13)&lt;O$4,0,IF(LOG('Crisis Indicator Data'!H13)&gt;O$3,5,ROUND(5-(O$3-LOG('Crisis Indicator Data'!H13))/(O$3-O$4)*5,1)))))</f>
        <v>0.3</v>
      </c>
      <c r="P16" s="165">
        <f>IF('Crisis Indicator Data'!H13="x","x",'Crisis Indicator Data'!H13/'Crisis Indicator Data'!G13)</f>
        <v>4.8791065813726551E-3</v>
      </c>
      <c r="Q16" s="147">
        <f t="shared" si="5"/>
        <v>0</v>
      </c>
      <c r="R16" s="147">
        <f t="shared" si="6"/>
        <v>0.15</v>
      </c>
      <c r="S16" s="147">
        <f>IF('Crisis Indicator Data'!I13="x","x",IF('Crisis Indicator Data'!I13=0,0,IF(LOG('Crisis Indicator Data'!I13)&lt;S$4,0,IF(LOG('Crisis Indicator Data'!I13)&gt;S$3,5,ROUND(5-(S$3-LOG('Crisis Indicator Data'!I13))/(S$3-S$4)*5,1)))))</f>
        <v>2.4</v>
      </c>
      <c r="T16" s="165">
        <f>IF('Crisis Indicator Data'!H13="x","x",IF('Crisis Indicator Data'!I13="x","x",'Crisis Indicator Data'!I13/'Crisis Indicator Data'!H13))</f>
        <v>1</v>
      </c>
      <c r="U16" s="147">
        <f t="shared" si="7"/>
        <v>5</v>
      </c>
      <c r="V16" s="147">
        <f t="shared" si="8"/>
        <v>3.7</v>
      </c>
      <c r="W16" s="147">
        <f>IF('Crisis Indicator Data'!L13="x","x",IF('Crisis Indicator Data'!L13=0,0,IF(LOG('Crisis Indicator Data'!L13)&lt;W$4,0,IF(LOG('Crisis Indicator Data'!L13)&gt;W$3,5,ROUND(5-(W$3-LOG('Crisis Indicator Data'!L13))/(W$3-W$4)*5,1)))))</f>
        <v>0</v>
      </c>
      <c r="X16" s="166">
        <f>IF(OR('Crisis Indicator Data'!L13="x",'Crisis Indicator Data'!H13="x"),"x",'Crisis Indicator Data'!L13/'Crisis Indicator Data'!H13)</f>
        <v>0</v>
      </c>
      <c r="Y16" s="147">
        <f t="shared" si="9"/>
        <v>0</v>
      </c>
      <c r="Z16" s="147">
        <f t="shared" si="10"/>
        <v>0</v>
      </c>
      <c r="AA16" s="147">
        <f t="shared" si="11"/>
        <v>2.2999999999999998</v>
      </c>
      <c r="AB16" s="167">
        <f t="shared" si="12"/>
        <v>1.3</v>
      </c>
    </row>
    <row r="17" spans="1:28" x14ac:dyDescent="0.35">
      <c r="A17" s="169" t="str">
        <f>'Crisis Indicator Data'!A14</f>
        <v>Country level Brazil</v>
      </c>
      <c r="B17" s="170" t="str">
        <f>'Crisis Indicator Data'!B14</f>
        <v>Displacement,Floods,Drought</v>
      </c>
      <c r="C17" s="170" t="str">
        <f>'Crisis Indicator Data'!C14</f>
        <v>BRA001</v>
      </c>
      <c r="D17" s="170" t="str">
        <f>'Crisis Indicator Data'!D14</f>
        <v>Brazil</v>
      </c>
      <c r="E17" s="171" t="str">
        <f>'Crisis Indicator Data'!E14</f>
        <v>BRA</v>
      </c>
      <c r="F17" s="168">
        <f>IF('Crisis Indicator Data'!F14="x","x",IF(LOG('Crisis Indicator Data'!F14)&lt;F$4,0,IF(LOG('Crisis Indicator Data'!F14)&gt;F$3,5,ROUND(5-(F$3-LOG('Crisis Indicator Data'!F14))/(F$3-F$4)*5,1))))</f>
        <v>5</v>
      </c>
      <c r="G17" s="165">
        <f>IF('Crisis Indicator Data'!F14="x","x",IF(LEN(E17)&gt;3,('Crisis Indicator Data'!F14/VLOOKUP('Impact of the crisis'!$C17,'Regional Crises'!$B$1:$R$66,4,FALSE)),'Crisis Indicator Data'!F14/VLOOKUP('Impact of the crisis'!$E17,'Country Indicator Data'!$B$4:$P$300,15,FALSE)))</f>
        <v>1</v>
      </c>
      <c r="H17" s="147">
        <f t="shared" si="0"/>
        <v>5</v>
      </c>
      <c r="I17" s="147">
        <f t="shared" si="1"/>
        <v>5</v>
      </c>
      <c r="J17" s="147">
        <f>IF('Crisis Indicator Data'!G14="x","x",IF(LOG('Crisis Indicator Data'!G14)&lt;J$4,0,IF(LOG('Crisis Indicator Data'!G14)&gt;J$3,5,ROUND(5-(J$3-LOG('Crisis Indicator Data'!G14))/(J$3-J$4)*5,1))))</f>
        <v>5</v>
      </c>
      <c r="K17" s="165">
        <f>IF('Crisis Indicator Data'!G14="x","x",IF(LEN(E17)&gt;3,('Crisis Indicator Data'!G14/VLOOKUP('Impact of the crisis'!$C17,'Regional Crises'!$B$1:$R$66,5,FALSE)),'Crisis Indicator Data'!G14/VLOOKUP('Impact of the crisis'!$E17,'Country Indicator Data'!$B$4:$P$300,14,FALSE)))</f>
        <v>1</v>
      </c>
      <c r="L17" s="147">
        <f t="shared" si="2"/>
        <v>5</v>
      </c>
      <c r="M17" s="147">
        <f t="shared" si="3"/>
        <v>5</v>
      </c>
      <c r="N17" s="147">
        <f t="shared" si="4"/>
        <v>5</v>
      </c>
      <c r="O17" s="147">
        <f>IF('Crisis Indicator Data'!H14="x","x",IF('Crisis Indicator Data'!H14=0,0,IF(LOG('Crisis Indicator Data'!H14)&lt;O$4,0,IF(LOG('Crisis Indicator Data'!H14)&gt;O$3,5,ROUND(5-(O$3-LOG('Crisis Indicator Data'!H14))/(O$3-O$4)*5,1)))))</f>
        <v>3.5</v>
      </c>
      <c r="P17" s="165">
        <f>IF('Crisis Indicator Data'!H14="x","x",'Crisis Indicator Data'!H14/'Crisis Indicator Data'!G14)</f>
        <v>1.859894572821006E-2</v>
      </c>
      <c r="Q17" s="147">
        <f t="shared" si="5"/>
        <v>0</v>
      </c>
      <c r="R17" s="147">
        <f t="shared" si="6"/>
        <v>1.75</v>
      </c>
      <c r="S17" s="147">
        <f>IF('Crisis Indicator Data'!I14="x","x",IF('Crisis Indicator Data'!I14=0,0,IF(LOG('Crisis Indicator Data'!I14)&lt;S$4,0,IF(LOG('Crisis Indicator Data'!I14)&gt;S$3,5,ROUND(5-(S$3-LOG('Crisis Indicator Data'!I14))/(S$3-S$4)*5,1)))))</f>
        <v>4.0999999999999996</v>
      </c>
      <c r="T17" s="165">
        <f>IF('Crisis Indicator Data'!H14="x","x",IF('Crisis Indicator Data'!I14="x","x",'Crisis Indicator Data'!I14/'Crisis Indicator Data'!H14))</f>
        <v>0.20371785077667431</v>
      </c>
      <c r="U17" s="147">
        <f t="shared" si="7"/>
        <v>5</v>
      </c>
      <c r="V17" s="147">
        <f t="shared" si="8"/>
        <v>4.5999999999999996</v>
      </c>
      <c r="W17" s="147">
        <f>IF('Crisis Indicator Data'!L14="x","x",IF('Crisis Indicator Data'!L14=0,0,IF(LOG('Crisis Indicator Data'!L14)&lt;W$4,0,IF(LOG('Crisis Indicator Data'!L14)&gt;W$3,5,ROUND(5-(W$3-LOG('Crisis Indicator Data'!L14))/(W$3-W$4)*5,1)))))</f>
        <v>2</v>
      </c>
      <c r="X17" s="166">
        <f>IF(OR('Crisis Indicator Data'!L14="x",'Crisis Indicator Data'!H14="x"),"x",'Crisis Indicator Data'!L14/'Crisis Indicator Data'!H14)</f>
        <v>6.6208301502419148E-6</v>
      </c>
      <c r="Y17" s="147">
        <f t="shared" si="9"/>
        <v>0.3</v>
      </c>
      <c r="Z17" s="147">
        <f t="shared" si="10"/>
        <v>1.2</v>
      </c>
      <c r="AA17" s="147">
        <f t="shared" si="11"/>
        <v>3.4</v>
      </c>
      <c r="AB17" s="167">
        <f t="shared" si="12"/>
        <v>2.7</v>
      </c>
    </row>
    <row r="18" spans="1:28" x14ac:dyDescent="0.35">
      <c r="A18" s="169" t="str">
        <f>'Crisis Indicator Data'!A15</f>
        <v>Venezuela displacement in Brazil</v>
      </c>
      <c r="B18" s="170" t="str">
        <f>'Crisis Indicator Data'!B15</f>
        <v>Displacement</v>
      </c>
      <c r="C18" s="170" t="str">
        <f>'Crisis Indicator Data'!C15</f>
        <v>BRA002</v>
      </c>
      <c r="D18" s="170" t="str">
        <f>'Crisis Indicator Data'!D15</f>
        <v>Brazil</v>
      </c>
      <c r="E18" s="171" t="str">
        <f>'Crisis Indicator Data'!E15</f>
        <v>BRA</v>
      </c>
      <c r="F18" s="168">
        <f>IF('Crisis Indicator Data'!F15="x","x",IF(LOG('Crisis Indicator Data'!F15)&lt;F$4,0,IF(LOG('Crisis Indicator Data'!F15)&gt;F$3,5,ROUND(5-(F$3-LOG('Crisis Indicator Data'!F15))/(F$3-F$4)*5,1))))</f>
        <v>5</v>
      </c>
      <c r="G18" s="165">
        <f>IF('Crisis Indicator Data'!F15="x","x",IF(LEN(E18)&gt;3,('Crisis Indicator Data'!F15/VLOOKUP('Impact of the crisis'!$C18,'Regional Crises'!$B$1:$R$66,4,FALSE)),'Crisis Indicator Data'!F15/VLOOKUP('Impact of the crisis'!$E18,'Country Indicator Data'!$B$4:$P$300,15,FALSE)))</f>
        <v>0.53776510084779627</v>
      </c>
      <c r="H18" s="147">
        <f t="shared" si="0"/>
        <v>2.6</v>
      </c>
      <c r="I18" s="147">
        <f t="shared" si="1"/>
        <v>3.8</v>
      </c>
      <c r="J18" s="147">
        <f>IF('Crisis Indicator Data'!G15="x","x",IF(LOG('Crisis Indicator Data'!G15)&lt;J$4,0,IF(LOG('Crisis Indicator Data'!G15)&gt;J$3,5,ROUND(5-(J$3-LOG('Crisis Indicator Data'!G15))/(J$3-J$4)*5,1))))</f>
        <v>5</v>
      </c>
      <c r="K18" s="165">
        <f>IF('Crisis Indicator Data'!G15="x","x",IF(LEN(E18)&gt;3,('Crisis Indicator Data'!G15/VLOOKUP('Impact of the crisis'!$C18,'Regional Crises'!$B$1:$R$66,5,FALSE)),'Crisis Indicator Data'!G15/VLOOKUP('Impact of the crisis'!$E18,'Country Indicator Data'!$B$4:$P$300,14,FALSE)))</f>
        <v>0.50148005361346204</v>
      </c>
      <c r="L18" s="147">
        <f t="shared" si="2"/>
        <v>2.5</v>
      </c>
      <c r="M18" s="147">
        <f t="shared" si="3"/>
        <v>3.75</v>
      </c>
      <c r="N18" s="147">
        <f t="shared" si="4"/>
        <v>3.8</v>
      </c>
      <c r="O18" s="147">
        <f>IF('Crisis Indicator Data'!H15="x","x",IF('Crisis Indicator Data'!H15=0,0,IF(LOG('Crisis Indicator Data'!H15)&lt;O$4,0,IF(LOG('Crisis Indicator Data'!H15)&gt;O$3,5,ROUND(5-(O$3-LOG('Crisis Indicator Data'!H15))/(O$3-O$4)*5,1)))))</f>
        <v>2.1</v>
      </c>
      <c r="P18" s="165">
        <f>IF('Crisis Indicator Data'!H15="x","x",'Crisis Indicator Data'!H15/'Crisis Indicator Data'!G15)</f>
        <v>5.506077462859949E-3</v>
      </c>
      <c r="Q18" s="147">
        <f t="shared" si="5"/>
        <v>0</v>
      </c>
      <c r="R18" s="147">
        <f t="shared" si="6"/>
        <v>1.05</v>
      </c>
      <c r="S18" s="147">
        <f>IF('Crisis Indicator Data'!I15="x","x",IF('Crisis Indicator Data'!I15=0,0,IF(LOG('Crisis Indicator Data'!I15)&lt;S$4,0,IF(LOG('Crisis Indicator Data'!I15)&gt;S$3,5,ROUND(5-(S$3-LOG('Crisis Indicator Data'!I15))/(S$3-S$4)*5,1)))))</f>
        <v>3.9</v>
      </c>
      <c r="T18" s="165">
        <f>IF('Crisis Indicator Data'!H15="x","x",IF('Crisis Indicator Data'!I15="x","x",'Crisis Indicator Data'!I15/'Crisis Indicator Data'!H15))</f>
        <v>0.97427101200686106</v>
      </c>
      <c r="U18" s="147">
        <f t="shared" si="7"/>
        <v>5</v>
      </c>
      <c r="V18" s="147">
        <f t="shared" si="8"/>
        <v>4.5</v>
      </c>
      <c r="W18" s="147">
        <f>IF('Crisis Indicator Data'!L15="x","x",IF('Crisis Indicator Data'!L15=0,0,IF(LOG('Crisis Indicator Data'!L15)&lt;W$4,0,IF(LOG('Crisis Indicator Data'!L15)&gt;W$3,5,ROUND(5-(W$3-LOG('Crisis Indicator Data'!L15))/(W$3-W$4)*5,1)))))</f>
        <v>0.7</v>
      </c>
      <c r="X18" s="166">
        <f>IF(OR('Crisis Indicator Data'!L15="x",'Crisis Indicator Data'!H15="x"),"x",'Crisis Indicator Data'!L15/'Crisis Indicator Data'!H15)</f>
        <v>5.1457975986277877E-6</v>
      </c>
      <c r="Y18" s="147">
        <f t="shared" si="9"/>
        <v>0.3</v>
      </c>
      <c r="Z18" s="147">
        <f t="shared" si="10"/>
        <v>0.5</v>
      </c>
      <c r="AA18" s="147">
        <f t="shared" si="11"/>
        <v>3.1</v>
      </c>
      <c r="AB18" s="167">
        <f t="shared" si="12"/>
        <v>2.2000000000000002</v>
      </c>
    </row>
    <row r="19" spans="1:28" x14ac:dyDescent="0.35">
      <c r="A19" s="169" t="str">
        <f>'Crisis Indicator Data'!A16</f>
        <v>Drought in the Amazonas</v>
      </c>
      <c r="B19" s="170" t="str">
        <f>'Crisis Indicator Data'!B16</f>
        <v>Drought</v>
      </c>
      <c r="C19" s="170" t="str">
        <f>'Crisis Indicator Data'!C16</f>
        <v>BRA004</v>
      </c>
      <c r="D19" s="170" t="str">
        <f>'Crisis Indicator Data'!D16</f>
        <v>Brazil</v>
      </c>
      <c r="E19" s="171" t="str">
        <f>'Crisis Indicator Data'!E16</f>
        <v>BRA</v>
      </c>
      <c r="F19" s="168">
        <f>IF('Crisis Indicator Data'!F16="x","x",IF(LOG('Crisis Indicator Data'!F16)&lt;F$4,0,IF(LOG('Crisis Indicator Data'!F16)&gt;F$3,5,ROUND(5-(F$3-LOG('Crisis Indicator Data'!F16))/(F$3-F$4)*5,1))))</f>
        <v>5</v>
      </c>
      <c r="G19" s="165">
        <f>IF('Crisis Indicator Data'!F16="x","x",IF(LEN(E19)&gt;3,('Crisis Indicator Data'!F16/VLOOKUP('Impact of the crisis'!$C19,'Regional Crises'!$B$1:$R$66,4,FALSE)),'Crisis Indicator Data'!F16/VLOOKUP('Impact of the crisis'!$E19,'Country Indicator Data'!$B$4:$P$300,15,FALSE)))</f>
        <v>0.18655538193904386</v>
      </c>
      <c r="H19" s="147">
        <f t="shared" si="0"/>
        <v>0.8</v>
      </c>
      <c r="I19" s="147">
        <f t="shared" si="1"/>
        <v>2.9</v>
      </c>
      <c r="J19" s="147">
        <f>IF('Crisis Indicator Data'!G16="x","x",IF(LOG('Crisis Indicator Data'!G16)&lt;J$4,0,IF(LOG('Crisis Indicator Data'!G16)&gt;J$3,5,ROUND(5-(J$3-LOG('Crisis Indicator Data'!G16))/(J$3-J$4)*5,1))))</f>
        <v>2</v>
      </c>
      <c r="K19" s="165">
        <f>IF('Crisis Indicator Data'!G16="x","x",IF(LEN(E19)&gt;3,('Crisis Indicator Data'!G16/VLOOKUP('Impact of the crisis'!$C19,'Regional Crises'!$B$1:$R$66,5,FALSE)),'Crisis Indicator Data'!G16/VLOOKUP('Impact of the crisis'!$E19,'Country Indicator Data'!$B$4:$P$300,14,FALSE)))</f>
        <v>1.8665252130093162E-2</v>
      </c>
      <c r="L19" s="147">
        <f t="shared" si="2"/>
        <v>0</v>
      </c>
      <c r="M19" s="147">
        <f t="shared" si="3"/>
        <v>1</v>
      </c>
      <c r="N19" s="147">
        <f t="shared" si="4"/>
        <v>2.1</v>
      </c>
      <c r="O19" s="147">
        <f>IF('Crisis Indicator Data'!H16="x","x",IF('Crisis Indicator Data'!H16=0,0,IF(LOG('Crisis Indicator Data'!H16)&lt;O$4,0,IF(LOG('Crisis Indicator Data'!H16)&gt;O$3,5,ROUND(5-(O$3-LOG('Crisis Indicator Data'!H16))/(O$3-O$4)*5,1)))))</f>
        <v>2.2999999999999998</v>
      </c>
      <c r="P19" s="165">
        <f>IF('Crisis Indicator Data'!H16="x","x",'Crisis Indicator Data'!H16/'Crisis Indicator Data'!G16)</f>
        <v>0.1890383151484395</v>
      </c>
      <c r="Q19" s="147">
        <f t="shared" si="5"/>
        <v>0.9</v>
      </c>
      <c r="R19" s="147">
        <f t="shared" si="6"/>
        <v>1.5999999999999999</v>
      </c>
      <c r="S19" s="147">
        <f>IF('Crisis Indicator Data'!I16="x","x",IF('Crisis Indicator Data'!I16=0,0,IF(LOG('Crisis Indicator Data'!I16)&lt;S$4,0,IF(LOG('Crisis Indicator Data'!I16)&gt;S$3,5,ROUND(5-(S$3-LOG('Crisis Indicator Data'!I16))/(S$3-S$4)*5,1)))))</f>
        <v>1.5</v>
      </c>
      <c r="T19" s="165">
        <f>IF('Crisis Indicator Data'!H16="x","x",IF('Crisis Indicator Data'!I16="x","x",'Crisis Indicator Data'!I16/'Crisis Indicator Data'!H16))</f>
        <v>1.6107382550335572E-2</v>
      </c>
      <c r="U19" s="147">
        <f t="shared" si="7"/>
        <v>0.5</v>
      </c>
      <c r="V19" s="147">
        <f t="shared" si="8"/>
        <v>1</v>
      </c>
      <c r="W19" s="147" t="str">
        <f>IF('Crisis Indicator Data'!L16="x","x",IF('Crisis Indicator Data'!L16=0,0,IF(LOG('Crisis Indicator Data'!L16)&lt;W$4,0,IF(LOG('Crisis Indicator Data'!L16)&gt;W$3,5,ROUND(5-(W$3-LOG('Crisis Indicator Data'!L16))/(W$3-W$4)*5,1)))))</f>
        <v>x</v>
      </c>
      <c r="X19" s="166" t="str">
        <f>IF(OR('Crisis Indicator Data'!L16="x",'Crisis Indicator Data'!H16="x"),"x",'Crisis Indicator Data'!L16/'Crisis Indicator Data'!H16)</f>
        <v>x</v>
      </c>
      <c r="Y19" s="147" t="str">
        <f t="shared" si="9"/>
        <v>x</v>
      </c>
      <c r="Z19" s="147" t="str">
        <f t="shared" si="10"/>
        <v>x</v>
      </c>
      <c r="AA19" s="147">
        <f t="shared" si="11"/>
        <v>1</v>
      </c>
      <c r="AB19" s="167">
        <f t="shared" si="12"/>
        <v>1.3</v>
      </c>
    </row>
    <row r="20" spans="1:28" x14ac:dyDescent="0.35">
      <c r="A20" s="169" t="str">
        <f>'Crisis Indicator Data'!A17</f>
        <v>Floods in Rio Grande do Sul</v>
      </c>
      <c r="B20" s="170" t="str">
        <f>'Crisis Indicator Data'!B17</f>
        <v>Floods</v>
      </c>
      <c r="C20" s="170" t="str">
        <f>'Crisis Indicator Data'!C17</f>
        <v>BRA005</v>
      </c>
      <c r="D20" s="170" t="str">
        <f>'Crisis Indicator Data'!D17</f>
        <v>Brazil</v>
      </c>
      <c r="E20" s="171" t="str">
        <f>'Crisis Indicator Data'!E17</f>
        <v>BRA</v>
      </c>
      <c r="F20" s="168">
        <f>IF('Crisis Indicator Data'!F17="x","x",IF(LOG('Crisis Indicator Data'!F17)&lt;F$4,0,IF(LOG('Crisis Indicator Data'!F17)&gt;F$3,5,ROUND(5-(F$3-LOG('Crisis Indicator Data'!F17))/(F$3-F$4)*5,1))))</f>
        <v>4.0999999999999996</v>
      </c>
      <c r="G20" s="165">
        <f>IF('Crisis Indicator Data'!F17="x","x",IF(LEN(E20)&gt;3,('Crisis Indicator Data'!F17/VLOOKUP('Impact of the crisis'!$C20,'Regional Crises'!$B$1:$R$66,4,FALSE)),'Crisis Indicator Data'!F17/VLOOKUP('Impact of the crisis'!$E20,'Country Indicator Data'!$B$4:$P$300,15,FALSE)))</f>
        <v>3.3704508419337316E-2</v>
      </c>
      <c r="H20" s="147">
        <f t="shared" si="0"/>
        <v>0.1</v>
      </c>
      <c r="I20" s="147">
        <f t="shared" si="1"/>
        <v>2.0999999999999996</v>
      </c>
      <c r="J20" s="147">
        <f>IF('Crisis Indicator Data'!G17="x","x",IF(LOG('Crisis Indicator Data'!G17)&lt;J$4,0,IF(LOG('Crisis Indicator Data'!G17)&gt;J$3,5,ROUND(5-(J$3-LOG('Crisis Indicator Data'!G17))/(J$3-J$4)*5,1))))</f>
        <v>3.5</v>
      </c>
      <c r="K20" s="165">
        <f>IF('Crisis Indicator Data'!G17="x","x",IF(LEN(E20)&gt;3,('Crisis Indicator Data'!G17/VLOOKUP('Impact of the crisis'!$C20,'Regional Crises'!$B$1:$R$66,5,FALSE)),'Crisis Indicator Data'!G17/VLOOKUP('Impact of the crisis'!$E20,'Country Indicator Data'!$B$4:$P$300,14,FALSE)))</f>
        <v>5.1543755120985503E-2</v>
      </c>
      <c r="L20" s="147">
        <f t="shared" si="2"/>
        <v>0.2</v>
      </c>
      <c r="M20" s="147">
        <f t="shared" si="3"/>
        <v>1.85</v>
      </c>
      <c r="N20" s="147">
        <f t="shared" si="4"/>
        <v>2</v>
      </c>
      <c r="O20" s="147">
        <f>IF('Crisis Indicator Data'!H17="x","x",IF('Crisis Indicator Data'!H17=0,0,IF(LOG('Crisis Indicator Data'!H17)&lt;O$4,0,IF(LOG('Crisis Indicator Data'!H17)&gt;O$3,5,ROUND(5-(O$3-LOG('Crisis Indicator Data'!H17))/(O$3-O$4)*5,1)))))</f>
        <v>3.1</v>
      </c>
      <c r="P20" s="165">
        <f>IF('Crisis Indicator Data'!H17="x","x",'Crisis Indicator Data'!H17/'Crisis Indicator Data'!G17)</f>
        <v>0.22034365524212074</v>
      </c>
      <c r="Q20" s="147">
        <f t="shared" si="5"/>
        <v>1.1000000000000001</v>
      </c>
      <c r="R20" s="147">
        <f t="shared" si="6"/>
        <v>2.1</v>
      </c>
      <c r="S20" s="147">
        <f>IF('Crisis Indicator Data'!I17="x","x",IF('Crisis Indicator Data'!I17=0,0,IF(LOG('Crisis Indicator Data'!I17)&lt;S$4,0,IF(LOG('Crisis Indicator Data'!I17)&gt;S$3,5,ROUND(5-(S$3-LOG('Crisis Indicator Data'!I17))/(S$3-S$4)*5,1)))))</f>
        <v>0.9</v>
      </c>
      <c r="T20" s="165">
        <f>IF('Crisis Indicator Data'!H17="x","x",IF('Crisis Indicator Data'!I17="x","x",'Crisis Indicator Data'!I17/'Crisis Indicator Data'!H17))</f>
        <v>1.6680567139282735E-3</v>
      </c>
      <c r="U20" s="147">
        <f t="shared" si="7"/>
        <v>0.1</v>
      </c>
      <c r="V20" s="147">
        <f t="shared" si="8"/>
        <v>0.5</v>
      </c>
      <c r="W20" s="147">
        <f>IF('Crisis Indicator Data'!L17="x","x",IF('Crisis Indicator Data'!L17=0,0,IF(LOG('Crisis Indicator Data'!L17)&lt;W$4,0,IF(LOG('Crisis Indicator Data'!L17)&gt;W$3,5,ROUND(5-(W$3-LOG('Crisis Indicator Data'!L17))/(W$3-W$4)*5,1)))))</f>
        <v>2</v>
      </c>
      <c r="X20" s="166">
        <f>IF(OR('Crisis Indicator Data'!L17="x",'Crisis Indicator Data'!H17="x"),"x",'Crisis Indicator Data'!L17/'Crisis Indicator Data'!H17)</f>
        <v>1.0842368640533778E-5</v>
      </c>
      <c r="Y20" s="147">
        <f t="shared" si="9"/>
        <v>0.5</v>
      </c>
      <c r="Z20" s="147">
        <f t="shared" si="10"/>
        <v>1.3</v>
      </c>
      <c r="AA20" s="147">
        <f t="shared" si="11"/>
        <v>0.9</v>
      </c>
      <c r="AB20" s="167">
        <f t="shared" si="12"/>
        <v>1.5</v>
      </c>
    </row>
    <row r="21" spans="1:28" x14ac:dyDescent="0.35">
      <c r="A21" s="169" t="str">
        <f>'Crisis Indicator Data'!A18</f>
        <v>Complex crisis in CAR</v>
      </c>
      <c r="B21" s="170" t="str">
        <f>'Crisis Indicator Data'!B18</f>
        <v>Conflict,Displacement</v>
      </c>
      <c r="C21" s="170" t="str">
        <f>'Crisis Indicator Data'!C18</f>
        <v>CAF001</v>
      </c>
      <c r="D21" s="170" t="str">
        <f>'Crisis Indicator Data'!D18</f>
        <v>CAR</v>
      </c>
      <c r="E21" s="171" t="str">
        <f>'Crisis Indicator Data'!E18</f>
        <v>CAF</v>
      </c>
      <c r="F21" s="168">
        <f>IF('Crisis Indicator Data'!F18="x","x",IF(LOG('Crisis Indicator Data'!F18)&lt;F$4,0,IF(LOG('Crisis Indicator Data'!F18)&gt;F$3,5,ROUND(5-(F$3-LOG('Crisis Indicator Data'!F18))/(F$3-F$4)*5,1))))</f>
        <v>4.7</v>
      </c>
      <c r="G21" s="165">
        <f>IF('Crisis Indicator Data'!F18="x","x",IF(LEN(E21)&gt;3,('Crisis Indicator Data'!F18/VLOOKUP('Impact of the crisis'!$C21,'Regional Crises'!$B$1:$R$66,4,FALSE)),'Crisis Indicator Data'!F18/VLOOKUP('Impact of the crisis'!$E21,'Country Indicator Data'!$B$4:$P$300,15,FALSE)))</f>
        <v>1</v>
      </c>
      <c r="H21" s="147">
        <f t="shared" si="0"/>
        <v>5</v>
      </c>
      <c r="I21" s="147">
        <f t="shared" si="1"/>
        <v>4.8499999999999996</v>
      </c>
      <c r="J21" s="147">
        <f>IF('Crisis Indicator Data'!G18="x","x",IF(LOG('Crisis Indicator Data'!G18)&lt;J$4,0,IF(LOG('Crisis Indicator Data'!G18)&gt;J$3,5,ROUND(5-(J$3-LOG('Crisis Indicator Data'!G18))/(J$3-J$4)*5,1))))</f>
        <v>2.4</v>
      </c>
      <c r="K21" s="165">
        <f>IF('Crisis Indicator Data'!G18="x","x",IF(LEN(E21)&gt;3,('Crisis Indicator Data'!G18/VLOOKUP('Impact of the crisis'!$C21,'Regional Crises'!$B$1:$R$66,5,FALSE)),'Crisis Indicator Data'!G18/VLOOKUP('Impact of the crisis'!$E21,'Country Indicator Data'!$B$4:$P$300,14,FALSE)))</f>
        <v>1</v>
      </c>
      <c r="L21" s="147">
        <f t="shared" si="2"/>
        <v>5</v>
      </c>
      <c r="M21" s="147">
        <f t="shared" si="3"/>
        <v>3.7</v>
      </c>
      <c r="N21" s="147">
        <f t="shared" si="4"/>
        <v>4.4000000000000004</v>
      </c>
      <c r="O21" s="147">
        <f>IF('Crisis Indicator Data'!H18="x","x",IF('Crisis Indicator Data'!H18=0,0,IF(LOG('Crisis Indicator Data'!H18)&lt;O$4,0,IF(LOG('Crisis Indicator Data'!H18)&gt;O$3,5,ROUND(5-(O$3-LOG('Crisis Indicator Data'!H18))/(O$3-O$4)*5,1)))))</f>
        <v>3.7</v>
      </c>
      <c r="P21" s="165">
        <f>IF('Crisis Indicator Data'!H18="x","x",'Crisis Indicator Data'!H18/'Crisis Indicator Data'!G18)</f>
        <v>0.99924528301886795</v>
      </c>
      <c r="Q21" s="147">
        <f t="shared" si="5"/>
        <v>5</v>
      </c>
      <c r="R21" s="147">
        <f t="shared" si="6"/>
        <v>4.3499999999999996</v>
      </c>
      <c r="S21" s="147">
        <f>IF('Crisis Indicator Data'!I18="x","x",IF('Crisis Indicator Data'!I18=0,0,IF(LOG('Crisis Indicator Data'!I18)&lt;S$4,0,IF(LOG('Crisis Indicator Data'!I18)&gt;S$3,5,ROUND(5-(S$3-LOG('Crisis Indicator Data'!I18))/(S$3-S$4)*5,1)))))</f>
        <v>4.5</v>
      </c>
      <c r="T21" s="165">
        <f>IF('Crisis Indicator Data'!H18="x","x",IF('Crisis Indicator Data'!I18="x","x",'Crisis Indicator Data'!I18/'Crisis Indicator Data'!H18))</f>
        <v>0.26019637462235651</v>
      </c>
      <c r="U21" s="147">
        <f t="shared" si="7"/>
        <v>5</v>
      </c>
      <c r="V21" s="147">
        <f t="shared" si="8"/>
        <v>4.8</v>
      </c>
      <c r="W21" s="147">
        <f>IF('Crisis Indicator Data'!L18="x","x",IF('Crisis Indicator Data'!L18=0,0,IF(LOG('Crisis Indicator Data'!L18)&lt;W$4,0,IF(LOG('Crisis Indicator Data'!L18)&gt;W$3,5,ROUND(5-(W$3-LOG('Crisis Indicator Data'!L18))/(W$3-W$4)*5,1)))))</f>
        <v>3.5</v>
      </c>
      <c r="X21" s="166">
        <f>IF(OR('Crisis Indicator Data'!L18="x",'Crisis Indicator Data'!H18="x"),"x",'Crisis Indicator Data'!L18/'Crisis Indicator Data'!H18)</f>
        <v>4.9471299093655592E-5</v>
      </c>
      <c r="Y21" s="147">
        <f t="shared" si="9"/>
        <v>2.5</v>
      </c>
      <c r="Z21" s="147">
        <f t="shared" si="10"/>
        <v>3</v>
      </c>
      <c r="AA21" s="147">
        <f t="shared" si="11"/>
        <v>4.0999999999999996</v>
      </c>
      <c r="AB21" s="167">
        <f t="shared" si="12"/>
        <v>4.2</v>
      </c>
    </row>
    <row r="22" spans="1:28" x14ac:dyDescent="0.35">
      <c r="A22" s="169" t="str">
        <f>'Crisis Indicator Data'!A19</f>
        <v>Venezuela displacement in Chile</v>
      </c>
      <c r="B22" s="170" t="str">
        <f>'Crisis Indicator Data'!B19</f>
        <v>Displacement</v>
      </c>
      <c r="C22" s="170" t="str">
        <f>'Crisis Indicator Data'!C19</f>
        <v>CHL002</v>
      </c>
      <c r="D22" s="170" t="str">
        <f>'Crisis Indicator Data'!D19</f>
        <v>Chile</v>
      </c>
      <c r="E22" s="171" t="str">
        <f>'Crisis Indicator Data'!E19</f>
        <v>CHL</v>
      </c>
      <c r="F22" s="168">
        <f>IF('Crisis Indicator Data'!F19="x","x",IF(LOG('Crisis Indicator Data'!F19)&lt;F$4,0,IF(LOG('Crisis Indicator Data'!F19)&gt;F$3,5,ROUND(5-(F$3-LOG('Crisis Indicator Data'!F19))/(F$3-F$4)*5,1))))</f>
        <v>4.8</v>
      </c>
      <c r="G22" s="165">
        <f>IF('Crisis Indicator Data'!F19="x","x",IF(LEN(E22)&gt;3,('Crisis Indicator Data'!F19/VLOOKUP('Impact of the crisis'!$C22,'Regional Crises'!$B$1:$R$66,4,FALSE)),'Crisis Indicator Data'!F19/VLOOKUP('Impact of the crisis'!$E22,'Country Indicator Data'!$B$4:$P$300,15,FALSE)))</f>
        <v>1</v>
      </c>
      <c r="H22" s="147">
        <f t="shared" si="0"/>
        <v>5</v>
      </c>
      <c r="I22" s="147">
        <f t="shared" si="1"/>
        <v>4.9000000000000004</v>
      </c>
      <c r="J22" s="147">
        <f>IF('Crisis Indicator Data'!G19="x","x",IF(LOG('Crisis Indicator Data'!G19)&lt;J$4,0,IF(LOG('Crisis Indicator Data'!G19)&gt;J$3,5,ROUND(5-(J$3-LOG('Crisis Indicator Data'!G19))/(J$3-J$4)*5,1))))</f>
        <v>4.3</v>
      </c>
      <c r="K22" s="165">
        <f>IF('Crisis Indicator Data'!G19="x","x",IF(LEN(E22)&gt;3,('Crisis Indicator Data'!G19/VLOOKUP('Impact of the crisis'!$C22,'Regional Crises'!$B$1:$R$66,5,FALSE)),'Crisis Indicator Data'!G19/VLOOKUP('Impact of the crisis'!$E22,'Country Indicator Data'!$B$4:$P$300,14,FALSE)))</f>
        <v>1</v>
      </c>
      <c r="L22" s="147">
        <f t="shared" si="2"/>
        <v>5</v>
      </c>
      <c r="M22" s="147">
        <f t="shared" si="3"/>
        <v>4.6500000000000004</v>
      </c>
      <c r="N22" s="147">
        <f t="shared" si="4"/>
        <v>4.8</v>
      </c>
      <c r="O22" s="147">
        <f>IF('Crisis Indicator Data'!H19="x","x",IF('Crisis Indicator Data'!H19=0,0,IF(LOG('Crisis Indicator Data'!H19)&lt;O$4,0,IF(LOG('Crisis Indicator Data'!H19)&gt;O$3,5,ROUND(5-(O$3-LOG('Crisis Indicator Data'!H19))/(O$3-O$4)*5,1)))))</f>
        <v>2</v>
      </c>
      <c r="P22" s="165">
        <f>IF('Crisis Indicator Data'!H19="x","x",'Crisis Indicator Data'!H19/'Crisis Indicator Data'!G19)</f>
        <v>2.7213998677450533E-2</v>
      </c>
      <c r="Q22" s="147">
        <f t="shared" si="5"/>
        <v>0.1</v>
      </c>
      <c r="R22" s="147">
        <f t="shared" si="6"/>
        <v>1.05</v>
      </c>
      <c r="S22" s="147">
        <f>IF('Crisis Indicator Data'!I19="x","x",IF('Crisis Indicator Data'!I19=0,0,IF(LOG('Crisis Indicator Data'!I19)&lt;S$4,0,IF(LOG('Crisis Indicator Data'!I19)&gt;S$3,5,ROUND(5-(S$3-LOG('Crisis Indicator Data'!I19))/(S$3-S$4)*5,1)))))</f>
        <v>3.9</v>
      </c>
      <c r="T22" s="165">
        <f>IF('Crisis Indicator Data'!H19="x","x",IF('Crisis Indicator Data'!I19="x","x",'Crisis Indicator Data'!I19/'Crisis Indicator Data'!H19))</f>
        <v>1</v>
      </c>
      <c r="U22" s="147">
        <f t="shared" si="7"/>
        <v>5</v>
      </c>
      <c r="V22" s="147">
        <f t="shared" si="8"/>
        <v>4.5</v>
      </c>
      <c r="W22" s="147" t="str">
        <f>IF('Crisis Indicator Data'!L19="x","x",IF('Crisis Indicator Data'!L19=0,0,IF(LOG('Crisis Indicator Data'!L19)&lt;W$4,0,IF(LOG('Crisis Indicator Data'!L19)&gt;W$3,5,ROUND(5-(W$3-LOG('Crisis Indicator Data'!L19))/(W$3-W$4)*5,1)))))</f>
        <v>x</v>
      </c>
      <c r="X22" s="166" t="str">
        <f>IF(OR('Crisis Indicator Data'!L19="x",'Crisis Indicator Data'!H19="x"),"x",'Crisis Indicator Data'!L19/'Crisis Indicator Data'!H19)</f>
        <v>x</v>
      </c>
      <c r="Y22" s="147" t="str">
        <f t="shared" si="9"/>
        <v>x</v>
      </c>
      <c r="Z22" s="147" t="str">
        <f t="shared" si="10"/>
        <v>x</v>
      </c>
      <c r="AA22" s="147">
        <f t="shared" si="11"/>
        <v>4.5</v>
      </c>
      <c r="AB22" s="167">
        <f t="shared" si="12"/>
        <v>3.2</v>
      </c>
    </row>
    <row r="23" spans="1:28" x14ac:dyDescent="0.35">
      <c r="A23" s="169" t="str">
        <f>'Crisis Indicator Data'!A20</f>
        <v>Multiple crises in Cameroon</v>
      </c>
      <c r="B23" s="170" t="str">
        <f>'Crisis Indicator Data'!B20</f>
        <v>Conflict,Displacement</v>
      </c>
      <c r="C23" s="170" t="str">
        <f>'Crisis Indicator Data'!C20</f>
        <v>CMR001</v>
      </c>
      <c r="D23" s="170" t="str">
        <f>'Crisis Indicator Data'!D20</f>
        <v>Cameroon</v>
      </c>
      <c r="E23" s="171" t="str">
        <f>'Crisis Indicator Data'!E20</f>
        <v>CMR</v>
      </c>
      <c r="F23" s="168">
        <f>IF('Crisis Indicator Data'!F20="x","x",IF(LOG('Crisis Indicator Data'!F20)&lt;F$4,0,IF(LOG('Crisis Indicator Data'!F20)&gt;F$3,5,ROUND(5-(F$3-LOG('Crisis Indicator Data'!F20))/(F$3-F$4)*5,1))))</f>
        <v>4.5</v>
      </c>
      <c r="G23" s="165">
        <f>IF('Crisis Indicator Data'!F20="x","x",IF(LEN(E23)&gt;3,('Crisis Indicator Data'!F20/VLOOKUP('Impact of the crisis'!$C23,'Regional Crises'!$B$1:$R$66,4,FALSE)),'Crisis Indicator Data'!F20/VLOOKUP('Impact of the crisis'!$E23,'Country Indicator Data'!$B$4:$P$300,15,FALSE)))</f>
        <v>1</v>
      </c>
      <c r="H23" s="147">
        <f t="shared" si="0"/>
        <v>5</v>
      </c>
      <c r="I23" s="147">
        <f t="shared" si="1"/>
        <v>4.75</v>
      </c>
      <c r="J23" s="147">
        <f>IF('Crisis Indicator Data'!G20="x","x",IF(LOG('Crisis Indicator Data'!G20)&lt;J$4,0,IF(LOG('Crisis Indicator Data'!G20)&gt;J$3,5,ROUND(5-(J$3-LOG('Crisis Indicator Data'!G20))/(J$3-J$4)*5,1))))</f>
        <v>4.9000000000000004</v>
      </c>
      <c r="K23" s="165">
        <f>IF('Crisis Indicator Data'!G20="x","x",IF(LEN(E23)&gt;3,('Crisis Indicator Data'!G20/VLOOKUP('Impact of the crisis'!$C23,'Regional Crises'!$B$1:$R$66,5,FALSE)),'Crisis Indicator Data'!G20/VLOOKUP('Impact of the crisis'!$E23,'Country Indicator Data'!$B$4:$P$300,14,FALSE)))</f>
        <v>1</v>
      </c>
      <c r="L23" s="147">
        <f t="shared" si="2"/>
        <v>5</v>
      </c>
      <c r="M23" s="147">
        <f t="shared" si="3"/>
        <v>4.95</v>
      </c>
      <c r="N23" s="147">
        <f t="shared" si="4"/>
        <v>4.9000000000000004</v>
      </c>
      <c r="O23" s="147">
        <f>IF('Crisis Indicator Data'!H20="x","x",IF('Crisis Indicator Data'!H20=0,0,IF(LOG('Crisis Indicator Data'!H20)&lt;O$4,0,IF(LOG('Crisis Indicator Data'!H20)&gt;O$3,5,ROUND(5-(O$3-LOG('Crisis Indicator Data'!H20))/(O$3-O$4)*5,1)))))</f>
        <v>4.0999999999999996</v>
      </c>
      <c r="P23" s="165">
        <f>IF('Crisis Indicator Data'!H20="x","x",'Crisis Indicator Data'!H20/'Crisis Indicator Data'!G20)</f>
        <v>0.30418819689964643</v>
      </c>
      <c r="Q23" s="147">
        <f t="shared" si="5"/>
        <v>1.5</v>
      </c>
      <c r="R23" s="147">
        <f t="shared" si="6"/>
        <v>2.8</v>
      </c>
      <c r="S23" s="147">
        <f>IF('Crisis Indicator Data'!I20="x","x",IF('Crisis Indicator Data'!I20=0,0,IF(LOG('Crisis Indicator Data'!I20)&lt;S$4,0,IF(LOG('Crisis Indicator Data'!I20)&gt;S$3,5,ROUND(5-(S$3-LOG('Crisis Indicator Data'!I20))/(S$3-S$4)*5,1)))))</f>
        <v>4.8</v>
      </c>
      <c r="T23" s="165">
        <f>IF('Crisis Indicator Data'!H20="x","x",IF('Crisis Indicator Data'!I20="x","x",'Crisis Indicator Data'!I20/'Crisis Indicator Data'!H20))</f>
        <v>0.27112203844434513</v>
      </c>
      <c r="U23" s="147">
        <f t="shared" si="7"/>
        <v>5</v>
      </c>
      <c r="V23" s="147">
        <f t="shared" si="8"/>
        <v>4.9000000000000004</v>
      </c>
      <c r="W23" s="147">
        <f>IF('Crisis Indicator Data'!L20="x","x",IF('Crisis Indicator Data'!L20=0,0,IF(LOG('Crisis Indicator Data'!L20)&lt;W$4,0,IF(LOG('Crisis Indicator Data'!L20)&gt;W$3,5,ROUND(5-(W$3-LOG('Crisis Indicator Data'!L20))/(W$3-W$4)*5,1)))))</f>
        <v>4.2</v>
      </c>
      <c r="X23" s="166">
        <f>IF(OR('Crisis Indicator Data'!L20="x",'Crisis Indicator Data'!H20="x"),"x",'Crisis Indicator Data'!L20/'Crisis Indicator Data'!H20)</f>
        <v>9.5999105945462676E-5</v>
      </c>
      <c r="Y23" s="147">
        <f t="shared" si="9"/>
        <v>4.8</v>
      </c>
      <c r="Z23" s="147">
        <f t="shared" si="10"/>
        <v>4.5</v>
      </c>
      <c r="AA23" s="147">
        <f t="shared" si="11"/>
        <v>4.7</v>
      </c>
      <c r="AB23" s="167">
        <f t="shared" si="12"/>
        <v>3.9</v>
      </c>
    </row>
    <row r="24" spans="1:28" x14ac:dyDescent="0.35">
      <c r="A24" s="169" t="str">
        <f>'Crisis Indicator Data'!A21</f>
        <v>Lake Chad basin crisis in Cameroon</v>
      </c>
      <c r="B24" s="170" t="str">
        <f>'Crisis Indicator Data'!B21</f>
        <v>Conflict</v>
      </c>
      <c r="C24" s="170" t="str">
        <f>'Crisis Indicator Data'!C21</f>
        <v>CMR002</v>
      </c>
      <c r="D24" s="170" t="str">
        <f>'Crisis Indicator Data'!D21</f>
        <v>Cameroon</v>
      </c>
      <c r="E24" s="171" t="str">
        <f>'Crisis Indicator Data'!E21</f>
        <v>CMR</v>
      </c>
      <c r="F24" s="168">
        <f>IF('Crisis Indicator Data'!F21="x","x",IF(LOG('Crisis Indicator Data'!F21)&lt;F$4,0,IF(LOG('Crisis Indicator Data'!F21)&gt;F$3,5,ROUND(5-(F$3-LOG('Crisis Indicator Data'!F21))/(F$3-F$4)*5,1))))</f>
        <v>2.6</v>
      </c>
      <c r="G24" s="165">
        <f>IF('Crisis Indicator Data'!F21="x","x",IF(LEN(E24)&gt;3,('Crisis Indicator Data'!F21/VLOOKUP('Impact of the crisis'!$C24,'Regional Crises'!$B$1:$R$66,4,FALSE)),'Crisis Indicator Data'!F21/VLOOKUP('Impact of the crisis'!$E24,'Country Indicator Data'!$B$4:$P$300,15,FALSE)))</f>
        <v>7.248207146030336E-2</v>
      </c>
      <c r="H24" s="147">
        <f t="shared" si="0"/>
        <v>0.3</v>
      </c>
      <c r="I24" s="147">
        <f t="shared" si="1"/>
        <v>1.45</v>
      </c>
      <c r="J24" s="147">
        <f>IF('Crisis Indicator Data'!G21="x","x",IF(LOG('Crisis Indicator Data'!G21)&lt;J$4,0,IF(LOG('Crisis Indicator Data'!G21)&gt;J$3,5,ROUND(5-(J$3-LOG('Crisis Indicator Data'!G21))/(J$3-J$4)*5,1))))</f>
        <v>2.4</v>
      </c>
      <c r="K24" s="165">
        <f>IF('Crisis Indicator Data'!G21="x","x",IF(LEN(E24)&gt;3,('Crisis Indicator Data'!G21/VLOOKUP('Impact of the crisis'!$C24,'Regional Crises'!$B$1:$R$66,5,FALSE)),'Crisis Indicator Data'!G21/VLOOKUP('Impact of the crisis'!$E24,'Country Indicator Data'!$B$4:$P$300,14,FALSE)))</f>
        <v>0.18143187381017134</v>
      </c>
      <c r="L24" s="147">
        <f t="shared" si="2"/>
        <v>0.9</v>
      </c>
      <c r="M24" s="147">
        <f t="shared" si="3"/>
        <v>1.65</v>
      </c>
      <c r="N24" s="147">
        <f t="shared" si="4"/>
        <v>1.6</v>
      </c>
      <c r="O24" s="147">
        <f>IF('Crisis Indicator Data'!H21="x","x",IF('Crisis Indicator Data'!H21=0,0,IF(LOG('Crisis Indicator Data'!H21)&lt;O$4,0,IF(LOG('Crisis Indicator Data'!H21)&gt;O$3,5,ROUND(5-(O$3-LOG('Crisis Indicator Data'!H21))/(O$3-O$4)*5,1)))))</f>
        <v>3.7</v>
      </c>
      <c r="P24" s="165">
        <f>IF('Crisis Indicator Data'!H21="x","x",'Crisis Indicator Data'!H21/'Crisis Indicator Data'!G21)</f>
        <v>1</v>
      </c>
      <c r="Q24" s="147">
        <f t="shared" si="5"/>
        <v>5</v>
      </c>
      <c r="R24" s="147">
        <f t="shared" si="6"/>
        <v>4.3499999999999996</v>
      </c>
      <c r="S24" s="147">
        <f>IF('Crisis Indicator Data'!I21="x","x",IF('Crisis Indicator Data'!I21=0,0,IF(LOG('Crisis Indicator Data'!I21)&lt;S$4,0,IF(LOG('Crisis Indicator Data'!I21)&gt;S$3,5,ROUND(5-(S$3-LOG('Crisis Indicator Data'!I21))/(S$3-S$4)*5,1)))))</f>
        <v>4.0999999999999996</v>
      </c>
      <c r="T24" s="165">
        <f>IF('Crisis Indicator Data'!H21="x","x",IF('Crisis Indicator Data'!I21="x","x",'Crisis Indicator Data'!I21/'Crisis Indicator Data'!H21))</f>
        <v>0.14858534757354319</v>
      </c>
      <c r="U24" s="147">
        <f t="shared" si="7"/>
        <v>5</v>
      </c>
      <c r="V24" s="147">
        <f t="shared" si="8"/>
        <v>4.5999999999999996</v>
      </c>
      <c r="W24" s="147">
        <f>IF('Crisis Indicator Data'!L21="x","x",IF('Crisis Indicator Data'!L21=0,0,IF(LOG('Crisis Indicator Data'!L21)&lt;W$4,0,IF(LOG('Crisis Indicator Data'!L21)&gt;W$3,5,ROUND(5-(W$3-LOG('Crisis Indicator Data'!L21))/(W$3-W$4)*5,1)))))</f>
        <v>3.4</v>
      </c>
      <c r="X24" s="166">
        <f>IF(OR('Crisis Indicator Data'!L21="x",'Crisis Indicator Data'!H21="x"),"x",'Crisis Indicator Data'!L21/'Crisis Indicator Data'!H21)</f>
        <v>4.646805321341578E-5</v>
      </c>
      <c r="Y24" s="147">
        <f t="shared" si="9"/>
        <v>2.2999999999999998</v>
      </c>
      <c r="Z24" s="147">
        <f t="shared" si="10"/>
        <v>2.9</v>
      </c>
      <c r="AA24" s="147">
        <f t="shared" si="11"/>
        <v>3.9</v>
      </c>
      <c r="AB24" s="167">
        <f t="shared" si="12"/>
        <v>4.0999999999999996</v>
      </c>
    </row>
    <row r="25" spans="1:28" x14ac:dyDescent="0.35">
      <c r="A25" s="169" t="str">
        <f>'Crisis Indicator Data'!A22</f>
        <v>Anglophone Crisis in Cameroon</v>
      </c>
      <c r="B25" s="170" t="str">
        <f>'Crisis Indicator Data'!B22</f>
        <v>Conflict</v>
      </c>
      <c r="C25" s="170" t="str">
        <f>'Crisis Indicator Data'!C22</f>
        <v>CMR003</v>
      </c>
      <c r="D25" s="170" t="str">
        <f>'Crisis Indicator Data'!D22</f>
        <v>Cameroon</v>
      </c>
      <c r="E25" s="171" t="str">
        <f>'Crisis Indicator Data'!E22</f>
        <v>CMR</v>
      </c>
      <c r="F25" s="168">
        <f>IF('Crisis Indicator Data'!F22="x","x",IF(LOG('Crisis Indicator Data'!F22)&lt;F$4,0,IF(LOG('Crisis Indicator Data'!F22)&gt;F$3,5,ROUND(5-(F$3-LOG('Crisis Indicator Data'!F22))/(F$3-F$4)*5,1))))</f>
        <v>3.2</v>
      </c>
      <c r="G25" s="165">
        <f>IF('Crisis Indicator Data'!F22="x","x",IF(LEN(E25)&gt;3,('Crisis Indicator Data'!F22/VLOOKUP('Impact of the crisis'!$C25,'Regional Crises'!$B$1:$R$66,4,FALSE)),'Crisis Indicator Data'!F22/VLOOKUP('Impact of the crisis'!$E25,'Country Indicator Data'!$B$4:$P$300,15,FALSE)))</f>
        <v>0.18620084195384062</v>
      </c>
      <c r="H25" s="147">
        <f t="shared" si="0"/>
        <v>0.8</v>
      </c>
      <c r="I25" s="147">
        <f t="shared" si="1"/>
        <v>2</v>
      </c>
      <c r="J25" s="147">
        <f>IF('Crisis Indicator Data'!G22="x","x",IF(LOG('Crisis Indicator Data'!G22)&lt;J$4,0,IF(LOG('Crisis Indicator Data'!G22)&gt;J$3,5,ROUND(5-(J$3-LOG('Crisis Indicator Data'!G22))/(J$3-J$4)*5,1))))</f>
        <v>4.2</v>
      </c>
      <c r="K25" s="165">
        <f>IF('Crisis Indicator Data'!G22="x","x",IF(LEN(E25)&gt;3,('Crisis Indicator Data'!G22/VLOOKUP('Impact of the crisis'!$C25,'Regional Crises'!$B$1:$R$66,5,FALSE)),'Crisis Indicator Data'!G22/VLOOKUP('Impact of the crisis'!$E25,'Country Indicator Data'!$B$4:$P$300,14,FALSE)))</f>
        <v>0.60898830568398155</v>
      </c>
      <c r="L25" s="147">
        <f t="shared" si="2"/>
        <v>3</v>
      </c>
      <c r="M25" s="147">
        <f t="shared" si="3"/>
        <v>3.6</v>
      </c>
      <c r="N25" s="147">
        <f t="shared" si="4"/>
        <v>2.9</v>
      </c>
      <c r="O25" s="147">
        <f>IF('Crisis Indicator Data'!H22="x","x",IF('Crisis Indicator Data'!H22=0,0,IF(LOG('Crisis Indicator Data'!H22)&lt;O$4,0,IF(LOG('Crisis Indicator Data'!H22)&gt;O$3,5,ROUND(5-(O$3-LOG('Crisis Indicator Data'!H22))/(O$3-O$4)*5,1)))))</f>
        <v>4.5999999999999996</v>
      </c>
      <c r="P25" s="165">
        <f>IF('Crisis Indicator Data'!H22="x","x",'Crisis Indicator Data'!H22/'Crisis Indicator Data'!G22)</f>
        <v>1</v>
      </c>
      <c r="Q25" s="147">
        <f t="shared" si="5"/>
        <v>5</v>
      </c>
      <c r="R25" s="147">
        <f t="shared" si="6"/>
        <v>4.8</v>
      </c>
      <c r="S25" s="147">
        <f>IF('Crisis Indicator Data'!I22="x","x",IF('Crisis Indicator Data'!I22=0,0,IF(LOG('Crisis Indicator Data'!I22)&lt;S$4,0,IF(LOG('Crisis Indicator Data'!I22)&gt;S$3,5,ROUND(5-(S$3-LOG('Crisis Indicator Data'!I22))/(S$3-S$4)*5,1)))))</f>
        <v>4.5</v>
      </c>
      <c r="T25" s="165">
        <f>IF('Crisis Indicator Data'!H22="x","x",IF('Crisis Indicator Data'!I22="x","x",'Crisis Indicator Data'!I22/'Crisis Indicator Data'!H22))</f>
        <v>7.5136764541699236E-2</v>
      </c>
      <c r="U25" s="147">
        <f t="shared" si="7"/>
        <v>2.5</v>
      </c>
      <c r="V25" s="147">
        <f t="shared" si="8"/>
        <v>3.5</v>
      </c>
      <c r="W25" s="147">
        <f>IF('Crisis Indicator Data'!L22="x","x",IF('Crisis Indicator Data'!L22=0,0,IF(LOG('Crisis Indicator Data'!L22)&lt;W$4,0,IF(LOG('Crisis Indicator Data'!L22)&gt;W$3,5,ROUND(5-(W$3-LOG('Crisis Indicator Data'!L22))/(W$3-W$4)*5,1)))))</f>
        <v>4</v>
      </c>
      <c r="X25" s="166">
        <f>IF(OR('Crisis Indicator Data'!L22="x",'Crisis Indicator Data'!H22="x"),"x",'Crisis Indicator Data'!L22/'Crisis Indicator Data'!H22)</f>
        <v>3.4107402031930334E-5</v>
      </c>
      <c r="Y25" s="147">
        <f t="shared" si="9"/>
        <v>1.7</v>
      </c>
      <c r="Z25" s="147">
        <f t="shared" si="10"/>
        <v>2.9</v>
      </c>
      <c r="AA25" s="147">
        <f t="shared" si="11"/>
        <v>3.2</v>
      </c>
      <c r="AB25" s="167">
        <f t="shared" si="12"/>
        <v>4.0999999999999996</v>
      </c>
    </row>
    <row r="26" spans="1:28" x14ac:dyDescent="0.35">
      <c r="A26" s="169" t="str">
        <f>'Crisis Indicator Data'!A23</f>
        <v>CAR refugees in Cameroon</v>
      </c>
      <c r="B26" s="170" t="str">
        <f>'Crisis Indicator Data'!B23</f>
        <v>Conflict,Displacement</v>
      </c>
      <c r="C26" s="170" t="str">
        <f>'Crisis Indicator Data'!C23</f>
        <v>CMR004</v>
      </c>
      <c r="D26" s="170" t="str">
        <f>'Crisis Indicator Data'!D23</f>
        <v>Cameroon</v>
      </c>
      <c r="E26" s="171" t="str">
        <f>'Crisis Indicator Data'!E23</f>
        <v>CMR</v>
      </c>
      <c r="F26" s="168">
        <f>IF('Crisis Indicator Data'!F23="x","x",IF(LOG('Crisis Indicator Data'!F23)&lt;F$4,0,IF(LOG('Crisis Indicator Data'!F23)&gt;F$3,5,ROUND(5-(F$3-LOG('Crisis Indicator Data'!F23))/(F$3-F$4)*5,1))))</f>
        <v>3.7</v>
      </c>
      <c r="G26" s="165">
        <f>IF('Crisis Indicator Data'!F23="x","x",IF(LEN(E26)&gt;3,('Crisis Indicator Data'!F23/VLOOKUP('Impact of the crisis'!$C26,'Regional Crises'!$B$1:$R$66,4,FALSE)),'Crisis Indicator Data'!F23/VLOOKUP('Impact of the crisis'!$E26,'Country Indicator Data'!$B$4:$P$300,15,FALSE)))</f>
        <v>0.34856042816949079</v>
      </c>
      <c r="H26" s="147">
        <f t="shared" si="0"/>
        <v>1.7</v>
      </c>
      <c r="I26" s="147">
        <f t="shared" si="1"/>
        <v>2.7</v>
      </c>
      <c r="J26" s="147">
        <f>IF('Crisis Indicator Data'!G23="x","x",IF(LOG('Crisis Indicator Data'!G23)&lt;J$4,0,IF(LOG('Crisis Indicator Data'!G23)&gt;J$3,5,ROUND(5-(J$3-LOG('Crisis Indicator Data'!G23))/(J$3-J$4)*5,1))))</f>
        <v>1.5</v>
      </c>
      <c r="K26" s="165">
        <f>IF('Crisis Indicator Data'!G23="x","x",IF(LEN(E26)&gt;3,('Crisis Indicator Data'!G23/VLOOKUP('Impact of the crisis'!$C26,'Regional Crises'!$B$1:$R$66,5,FALSE)),'Crisis Indicator Data'!G23/VLOOKUP('Impact of the crisis'!$E26,'Country Indicator Data'!$B$4:$P$300,14,FALSE)))</f>
        <v>9.3690508566766389E-2</v>
      </c>
      <c r="L26" s="147">
        <f t="shared" si="2"/>
        <v>0.4</v>
      </c>
      <c r="M26" s="147">
        <f t="shared" si="3"/>
        <v>0.95</v>
      </c>
      <c r="N26" s="147">
        <f t="shared" si="4"/>
        <v>1.9</v>
      </c>
      <c r="O26" s="147">
        <f>IF('Crisis Indicator Data'!H23="x","x",IF('Crisis Indicator Data'!H23=0,0,IF(LOG('Crisis Indicator Data'!H23)&lt;O$4,0,IF(LOG('Crisis Indicator Data'!H23)&gt;O$3,5,ROUND(5-(O$3-LOG('Crisis Indicator Data'!H23))/(O$3-O$4)*5,1)))))</f>
        <v>1.6</v>
      </c>
      <c r="P26" s="165">
        <f>IF('Crisis Indicator Data'!H23="x","x",'Crisis Indicator Data'!H23/'Crisis Indicator Data'!G23)</f>
        <v>0.10413642960812772</v>
      </c>
      <c r="Q26" s="147">
        <f t="shared" si="5"/>
        <v>0.5</v>
      </c>
      <c r="R26" s="147">
        <f t="shared" si="6"/>
        <v>1.05</v>
      </c>
      <c r="S26" s="147">
        <f>IF('Crisis Indicator Data'!I23="x","x",IF('Crisis Indicator Data'!I23=0,0,IF(LOG('Crisis Indicator Data'!I23)&lt;S$4,0,IF(LOG('Crisis Indicator Data'!I23)&gt;S$3,5,ROUND(5-(S$3-LOG('Crisis Indicator Data'!I23))/(S$3-S$4)*5,1)))))</f>
        <v>3.5</v>
      </c>
      <c r="T26" s="165">
        <f>IF('Crisis Indicator Data'!H23="x","x",IF('Crisis Indicator Data'!I23="x","x",'Crisis Indicator Data'!I23/'Crisis Indicator Data'!H23))</f>
        <v>1</v>
      </c>
      <c r="U26" s="147">
        <f t="shared" si="7"/>
        <v>5</v>
      </c>
      <c r="V26" s="147">
        <f t="shared" si="8"/>
        <v>4.3</v>
      </c>
      <c r="W26" s="147">
        <f>IF('Crisis Indicator Data'!L23="x","x",IF('Crisis Indicator Data'!L23=0,0,IF(LOG('Crisis Indicator Data'!L23)&lt;W$4,0,IF(LOG('Crisis Indicator Data'!L23)&gt;W$3,5,ROUND(5-(W$3-LOG('Crisis Indicator Data'!L23))/(W$3-W$4)*5,1)))))</f>
        <v>0</v>
      </c>
      <c r="X26" s="166">
        <f>IF(OR('Crisis Indicator Data'!L23="x",'Crisis Indicator Data'!H23="x"),"x",'Crisis Indicator Data'!L23/'Crisis Indicator Data'!H23)</f>
        <v>0</v>
      </c>
      <c r="Y26" s="147">
        <f t="shared" si="9"/>
        <v>0</v>
      </c>
      <c r="Z26" s="147">
        <f t="shared" si="10"/>
        <v>0</v>
      </c>
      <c r="AA26" s="147">
        <f t="shared" si="11"/>
        <v>2.8</v>
      </c>
      <c r="AB26" s="167">
        <f t="shared" si="12"/>
        <v>2</v>
      </c>
    </row>
    <row r="27" spans="1:28" x14ac:dyDescent="0.35">
      <c r="A27" s="169" t="str">
        <f>'Crisis Indicator Data'!A24</f>
        <v>Complex crisis in DRC</v>
      </c>
      <c r="B27" s="170" t="str">
        <f>'Crisis Indicator Data'!B24</f>
        <v>Conflict,Displacement,Socio-political</v>
      </c>
      <c r="C27" s="170" t="str">
        <f>'Crisis Indicator Data'!C24</f>
        <v>COD001</v>
      </c>
      <c r="D27" s="170" t="str">
        <f>'Crisis Indicator Data'!D24</f>
        <v>DRC</v>
      </c>
      <c r="E27" s="171" t="str">
        <f>'Crisis Indicator Data'!E24</f>
        <v>COD</v>
      </c>
      <c r="F27" s="168">
        <f>IF('Crisis Indicator Data'!F24="x","x",IF(LOG('Crisis Indicator Data'!F24)&lt;F$4,0,IF(LOG('Crisis Indicator Data'!F24)&gt;F$3,5,ROUND(5-(F$3-LOG('Crisis Indicator Data'!F24))/(F$3-F$4)*5,1))))</f>
        <v>5</v>
      </c>
      <c r="G27" s="165">
        <f>IF('Crisis Indicator Data'!F24="x","x",IF(LEN(E27)&gt;3,('Crisis Indicator Data'!F24/VLOOKUP('Impact of the crisis'!$C27,'Regional Crises'!$B$1:$R$66,4,FALSE)),'Crisis Indicator Data'!F24/VLOOKUP('Impact of the crisis'!$E27,'Country Indicator Data'!$B$4:$P$300,15,FALSE)))</f>
        <v>1</v>
      </c>
      <c r="H27" s="147">
        <f t="shared" si="0"/>
        <v>5</v>
      </c>
      <c r="I27" s="147">
        <f t="shared" si="1"/>
        <v>5</v>
      </c>
      <c r="J27" s="147">
        <f>IF('Crisis Indicator Data'!G24="x","x",IF(LOG('Crisis Indicator Data'!G24)&lt;J$4,0,IF(LOG('Crisis Indicator Data'!G24)&gt;J$3,5,ROUND(5-(J$3-LOG('Crisis Indicator Data'!G24))/(J$3-J$4)*5,1))))</f>
        <v>5</v>
      </c>
      <c r="K27" s="165">
        <f>IF('Crisis Indicator Data'!G24="x","x",IF(LEN(E27)&gt;3,('Crisis Indicator Data'!G24/VLOOKUP('Impact of the crisis'!$C27,'Regional Crises'!$B$1:$R$66,5,FALSE)),'Crisis Indicator Data'!G24/VLOOKUP('Impact of the crisis'!$E27,'Country Indicator Data'!$B$4:$P$300,14,FALSE)))</f>
        <v>1</v>
      </c>
      <c r="L27" s="147">
        <f t="shared" si="2"/>
        <v>5</v>
      </c>
      <c r="M27" s="147">
        <f t="shared" si="3"/>
        <v>5</v>
      </c>
      <c r="N27" s="147">
        <f t="shared" si="4"/>
        <v>5</v>
      </c>
      <c r="O27" s="147">
        <f>IF('Crisis Indicator Data'!H24="x","x",IF('Crisis Indicator Data'!H24=0,0,IF(LOG('Crisis Indicator Data'!H24)&lt;O$4,0,IF(LOG('Crisis Indicator Data'!H24)&gt;O$3,5,ROUND(5-(O$3-LOG('Crisis Indicator Data'!H24))/(O$3-O$4)*5,1)))))</f>
        <v>5</v>
      </c>
      <c r="P27" s="165">
        <f>IF('Crisis Indicator Data'!H24="x","x",'Crisis Indicator Data'!H24/'Crisis Indicator Data'!G24)</f>
        <v>0.71975382003395583</v>
      </c>
      <c r="Q27" s="147">
        <f t="shared" si="5"/>
        <v>3.6</v>
      </c>
      <c r="R27" s="147">
        <f t="shared" si="6"/>
        <v>4.3</v>
      </c>
      <c r="S27" s="147">
        <f>IF('Crisis Indicator Data'!I24="x","x",IF('Crisis Indicator Data'!I24=0,0,IF(LOG('Crisis Indicator Data'!I24)&lt;S$4,0,IF(LOG('Crisis Indicator Data'!I24)&gt;S$3,5,ROUND(5-(S$3-LOG('Crisis Indicator Data'!I24))/(S$3-S$4)*5,1)))))</f>
        <v>5</v>
      </c>
      <c r="T27" s="165">
        <f>IF('Crisis Indicator Data'!H24="x","x",IF('Crisis Indicator Data'!I24="x","x",'Crisis Indicator Data'!I24/'Crisis Indicator Data'!H24))</f>
        <v>0.10692676943399342</v>
      </c>
      <c r="U27" s="147">
        <f t="shared" si="7"/>
        <v>3.6</v>
      </c>
      <c r="V27" s="147">
        <f t="shared" si="8"/>
        <v>4.3</v>
      </c>
      <c r="W27" s="147">
        <f>IF('Crisis Indicator Data'!L24="x","x",IF('Crisis Indicator Data'!L24=0,0,IF(LOG('Crisis Indicator Data'!L24)&lt;W$4,0,IF(LOG('Crisis Indicator Data'!L24)&gt;W$3,5,ROUND(5-(W$3-LOG('Crisis Indicator Data'!L24))/(W$3-W$4)*5,1)))))</f>
        <v>4.9000000000000004</v>
      </c>
      <c r="X27" s="166">
        <f>IF(OR('Crisis Indicator Data'!L24="x",'Crisis Indicator Data'!H24="x"),"x",'Crisis Indicator Data'!L24/'Crisis Indicator Data'!H24)</f>
        <v>3.1349145505796879E-5</v>
      </c>
      <c r="Y27" s="147">
        <f t="shared" si="9"/>
        <v>1.6</v>
      </c>
      <c r="Z27" s="147">
        <f t="shared" si="10"/>
        <v>3.3</v>
      </c>
      <c r="AA27" s="147">
        <f t="shared" si="11"/>
        <v>3.9</v>
      </c>
      <c r="AB27" s="167">
        <f t="shared" si="12"/>
        <v>4.0999999999999996</v>
      </c>
    </row>
    <row r="28" spans="1:28" x14ac:dyDescent="0.35">
      <c r="A28" s="169" t="str">
        <f>'Crisis Indicator Data'!A25</f>
        <v>Complex crisis in Congo</v>
      </c>
      <c r="B28" s="170" t="str">
        <f>'Crisis Indicator Data'!B25</f>
        <v>Conflict,Displacement,Floods</v>
      </c>
      <c r="C28" s="170" t="str">
        <f>'Crisis Indicator Data'!C25</f>
        <v>COG001</v>
      </c>
      <c r="D28" s="170" t="str">
        <f>'Crisis Indicator Data'!D25</f>
        <v>Congo</v>
      </c>
      <c r="E28" s="171" t="str">
        <f>'Crisis Indicator Data'!E25</f>
        <v>COG</v>
      </c>
      <c r="F28" s="168">
        <f>IF('Crisis Indicator Data'!F25="x","x",IF(LOG('Crisis Indicator Data'!F25)&lt;F$4,0,IF(LOG('Crisis Indicator Data'!F25)&gt;F$3,5,ROUND(5-(F$3-LOG('Crisis Indicator Data'!F25))/(F$3-F$4)*5,1))))</f>
        <v>4.2</v>
      </c>
      <c r="G28" s="165">
        <f>IF('Crisis Indicator Data'!F25="x","x",IF(LEN(E28)&gt;3,('Crisis Indicator Data'!F25/VLOOKUP('Impact of the crisis'!$C28,'Regional Crises'!$B$1:$R$66,4,FALSE)),'Crisis Indicator Data'!F25/VLOOKUP('Impact of the crisis'!$E28,'Country Indicator Data'!$B$4:$P$300,15,FALSE)))</f>
        <v>1.0014641288433381</v>
      </c>
      <c r="H28" s="147">
        <f t="shared" si="0"/>
        <v>5</v>
      </c>
      <c r="I28" s="147">
        <f t="shared" si="1"/>
        <v>4.5999999999999996</v>
      </c>
      <c r="J28" s="147">
        <f>IF('Crisis Indicator Data'!G25="x","x",IF(LOG('Crisis Indicator Data'!G25)&lt;J$4,0,IF(LOG('Crisis Indicator Data'!G25)&gt;J$3,5,ROUND(5-(J$3-LOG('Crisis Indicator Data'!G25))/(J$3-J$4)*5,1))))</f>
        <v>2.6</v>
      </c>
      <c r="K28" s="165">
        <f>IF('Crisis Indicator Data'!G25="x","x",IF(LEN(E28)&gt;3,('Crisis Indicator Data'!G25/VLOOKUP('Impact of the crisis'!$C28,'Regional Crises'!$B$1:$R$66,5,FALSE)),'Crisis Indicator Data'!G25/VLOOKUP('Impact of the crisis'!$E28,'Country Indicator Data'!$B$4:$P$300,14,FALSE)))</f>
        <v>0.96555070354196992</v>
      </c>
      <c r="L28" s="147">
        <f t="shared" si="2"/>
        <v>4.8</v>
      </c>
      <c r="M28" s="147">
        <f t="shared" si="3"/>
        <v>3.7</v>
      </c>
      <c r="N28" s="147">
        <f t="shared" si="4"/>
        <v>4.2</v>
      </c>
      <c r="O28" s="147">
        <f>IF('Crisis Indicator Data'!H25="x","x",IF('Crisis Indicator Data'!H25=0,0,IF(LOG('Crisis Indicator Data'!H25)&lt;O$4,0,IF(LOG('Crisis Indicator Data'!H25)&gt;O$3,5,ROUND(5-(O$3-LOG('Crisis Indicator Data'!H25))/(O$3-O$4)*5,1)))))</f>
        <v>2</v>
      </c>
      <c r="P28" s="165">
        <f>IF('Crisis Indicator Data'!H25="x","x",'Crisis Indicator Data'!H25/'Crisis Indicator Data'!G25)</f>
        <v>8.7939698492462318E-2</v>
      </c>
      <c r="Q28" s="147">
        <f t="shared" si="5"/>
        <v>0.4</v>
      </c>
      <c r="R28" s="147">
        <f t="shared" si="6"/>
        <v>1.2</v>
      </c>
      <c r="S28" s="147">
        <f>IF('Crisis Indicator Data'!I25="x","x",IF('Crisis Indicator Data'!I25=0,0,IF(LOG('Crisis Indicator Data'!I25)&lt;S$4,0,IF(LOG('Crisis Indicator Data'!I25)&gt;S$3,5,ROUND(5-(S$3-LOG('Crisis Indicator Data'!I25))/(S$3-S$4)*5,1)))))</f>
        <v>3.4</v>
      </c>
      <c r="T28" s="165">
        <f>IF('Crisis Indicator Data'!H25="x","x",IF('Crisis Indicator Data'!I25="x","x",'Crisis Indicator Data'!I25/'Crisis Indicator Data'!H25))</f>
        <v>0.44</v>
      </c>
      <c r="U28" s="147">
        <f t="shared" si="7"/>
        <v>5</v>
      </c>
      <c r="V28" s="147">
        <f t="shared" si="8"/>
        <v>4.2</v>
      </c>
      <c r="W28" s="147">
        <f>IF('Crisis Indicator Data'!L25="x","x",IF('Crisis Indicator Data'!L25=0,0,IF(LOG('Crisis Indicator Data'!L25)&lt;W$4,0,IF(LOG('Crisis Indicator Data'!L25)&gt;W$3,5,ROUND(5-(W$3-LOG('Crisis Indicator Data'!L25))/(W$3-W$4)*5,1)))))</f>
        <v>0</v>
      </c>
      <c r="X28" s="166">
        <f>IF(OR('Crisis Indicator Data'!L25="x",'Crisis Indicator Data'!H25="x"),"x",'Crisis Indicator Data'!L25/'Crisis Indicator Data'!H25)</f>
        <v>0</v>
      </c>
      <c r="Y28" s="147">
        <f t="shared" si="9"/>
        <v>0</v>
      </c>
      <c r="Z28" s="147">
        <f t="shared" si="10"/>
        <v>0</v>
      </c>
      <c r="AA28" s="147">
        <f t="shared" si="11"/>
        <v>2.7</v>
      </c>
      <c r="AB28" s="167">
        <f t="shared" si="12"/>
        <v>2</v>
      </c>
    </row>
    <row r="29" spans="1:28" x14ac:dyDescent="0.35">
      <c r="A29" s="169" t="str">
        <f>'Crisis Indicator Data'!A26</f>
        <v>Complex crisis in Colombia</v>
      </c>
      <c r="B29" s="170" t="str">
        <f>'Crisis Indicator Data'!B26</f>
        <v>Conflict,Violence,Floods,Displacement</v>
      </c>
      <c r="C29" s="170" t="str">
        <f>'Crisis Indicator Data'!C26</f>
        <v>COL001</v>
      </c>
      <c r="D29" s="170" t="str">
        <f>'Crisis Indicator Data'!D26</f>
        <v>Colombia</v>
      </c>
      <c r="E29" s="171" t="str">
        <f>'Crisis Indicator Data'!E26</f>
        <v>COL</v>
      </c>
      <c r="F29" s="168">
        <f>IF('Crisis Indicator Data'!F26="x","x",IF(LOG('Crisis Indicator Data'!F26)&lt;F$4,0,IF(LOG('Crisis Indicator Data'!F26)&gt;F$3,5,ROUND(5-(F$3-LOG('Crisis Indicator Data'!F26))/(F$3-F$4)*5,1))))</f>
        <v>5</v>
      </c>
      <c r="G29" s="165">
        <f>IF('Crisis Indicator Data'!F26="x","x",IF(LEN(E29)&gt;3,('Crisis Indicator Data'!F26/VLOOKUP('Impact of the crisis'!$C29,'Regional Crises'!$B$1:$R$66,4,FALSE)),'Crisis Indicator Data'!F26/VLOOKUP('Impact of the crisis'!$E29,'Country Indicator Data'!$B$4:$P$300,15,FALSE)))</f>
        <v>1.0290653447498874</v>
      </c>
      <c r="H29" s="147">
        <f t="shared" si="0"/>
        <v>5</v>
      </c>
      <c r="I29" s="147">
        <f t="shared" si="1"/>
        <v>5</v>
      </c>
      <c r="J29" s="147">
        <f>IF('Crisis Indicator Data'!G26="x","x",IF(LOG('Crisis Indicator Data'!G26)&lt;J$4,0,IF(LOG('Crisis Indicator Data'!G26)&gt;J$3,5,ROUND(5-(J$3-LOG('Crisis Indicator Data'!G26))/(J$3-J$4)*5,1))))</f>
        <v>5</v>
      </c>
      <c r="K29" s="165">
        <f>IF('Crisis Indicator Data'!G26="x","x",IF(LEN(E29)&gt;3,('Crisis Indicator Data'!G26/VLOOKUP('Impact of the crisis'!$C29,'Regional Crises'!$B$1:$R$66,5,FALSE)),'Crisis Indicator Data'!G26/VLOOKUP('Impact of the crisis'!$E29,'Country Indicator Data'!$B$4:$P$300,14,FALSE)))</f>
        <v>1</v>
      </c>
      <c r="L29" s="147">
        <f t="shared" si="2"/>
        <v>5</v>
      </c>
      <c r="M29" s="147">
        <f t="shared" si="3"/>
        <v>5</v>
      </c>
      <c r="N29" s="147">
        <f t="shared" si="4"/>
        <v>5</v>
      </c>
      <c r="O29" s="147">
        <f>IF('Crisis Indicator Data'!H26="x","x",IF('Crisis Indicator Data'!H26=0,0,IF(LOG('Crisis Indicator Data'!H26)&lt;O$4,0,IF(LOG('Crisis Indicator Data'!H26)&gt;O$3,5,ROUND(5-(O$3-LOG('Crisis Indicator Data'!H26))/(O$3-O$4)*5,1)))))</f>
        <v>5</v>
      </c>
      <c r="P29" s="165">
        <f>IF('Crisis Indicator Data'!H26="x","x",'Crisis Indicator Data'!H26/'Crisis Indicator Data'!G26)</f>
        <v>1</v>
      </c>
      <c r="Q29" s="147">
        <f t="shared" si="5"/>
        <v>5</v>
      </c>
      <c r="R29" s="147">
        <f t="shared" si="6"/>
        <v>5</v>
      </c>
      <c r="S29" s="147">
        <f>IF('Crisis Indicator Data'!I26="x","x",IF('Crisis Indicator Data'!I26=0,0,IF(LOG('Crisis Indicator Data'!I26)&lt;S$4,0,IF(LOG('Crisis Indicator Data'!I26)&gt;S$3,5,ROUND(5-(S$3-LOG('Crisis Indicator Data'!I26))/(S$3-S$4)*5,1)))))</f>
        <v>3.2</v>
      </c>
      <c r="T29" s="165">
        <f>IF('Crisis Indicator Data'!H26="x","x",IF('Crisis Indicator Data'!I26="x","x",'Crisis Indicator Data'!I26/'Crisis Indicator Data'!H26))</f>
        <v>3.3898305084745762E-3</v>
      </c>
      <c r="U29" s="147">
        <f t="shared" si="7"/>
        <v>0.1</v>
      </c>
      <c r="V29" s="147">
        <f t="shared" si="8"/>
        <v>1.7</v>
      </c>
      <c r="W29" s="147">
        <f>IF('Crisis Indicator Data'!L26="x","x",IF('Crisis Indicator Data'!L26=0,0,IF(LOG('Crisis Indicator Data'!L26)&lt;W$4,0,IF(LOG('Crisis Indicator Data'!L26)&gt;W$3,5,ROUND(5-(W$3-LOG('Crisis Indicator Data'!L26))/(W$3-W$4)*5,1)))))</f>
        <v>4.4000000000000004</v>
      </c>
      <c r="X29" s="166">
        <f>IF(OR('Crisis Indicator Data'!L26="x",'Crisis Indicator Data'!H26="x"),"x",'Crisis Indicator Data'!L26/'Crisis Indicator Data'!H26)</f>
        <v>2.3879472693032014E-5</v>
      </c>
      <c r="Y29" s="147">
        <f t="shared" si="9"/>
        <v>1.2</v>
      </c>
      <c r="Z29" s="147">
        <f t="shared" si="10"/>
        <v>2.8</v>
      </c>
      <c r="AA29" s="147">
        <f t="shared" si="11"/>
        <v>2.2999999999999998</v>
      </c>
      <c r="AB29" s="167">
        <f t="shared" si="12"/>
        <v>4</v>
      </c>
    </row>
    <row r="30" spans="1:28" x14ac:dyDescent="0.35">
      <c r="A30" s="169" t="str">
        <f>'Crisis Indicator Data'!A27</f>
        <v>Venezuela displacement in Colombia</v>
      </c>
      <c r="B30" s="170" t="str">
        <f>'Crisis Indicator Data'!B27</f>
        <v>Displacement</v>
      </c>
      <c r="C30" s="170" t="str">
        <f>'Crisis Indicator Data'!C27</f>
        <v>COL002</v>
      </c>
      <c r="D30" s="170" t="str">
        <f>'Crisis Indicator Data'!D27</f>
        <v>Colombia</v>
      </c>
      <c r="E30" s="171" t="str">
        <f>'Crisis Indicator Data'!E27</f>
        <v>COL</v>
      </c>
      <c r="F30" s="168">
        <f>IF('Crisis Indicator Data'!F27="x","x",IF(LOG('Crisis Indicator Data'!F27)&lt;F$4,0,IF(LOG('Crisis Indicator Data'!F27)&gt;F$3,5,ROUND(5-(F$3-LOG('Crisis Indicator Data'!F27))/(F$3-F$4)*5,1))))</f>
        <v>2.6</v>
      </c>
      <c r="G30" s="165">
        <f>IF('Crisis Indicator Data'!F27="x","x",IF(LEN(E30)&gt;3,('Crisis Indicator Data'!F27/VLOOKUP('Impact of the crisis'!$C30,'Regional Crises'!$B$1:$R$66,4,FALSE)),'Crisis Indicator Data'!F27/VLOOKUP('Impact of the crisis'!$E30,'Country Indicator Data'!$B$4:$P$300,15,FALSE)))</f>
        <v>3.1101397025687247E-2</v>
      </c>
      <c r="H30" s="147">
        <f t="shared" si="0"/>
        <v>0.1</v>
      </c>
      <c r="I30" s="147">
        <f t="shared" si="1"/>
        <v>1.35</v>
      </c>
      <c r="J30" s="147">
        <f>IF('Crisis Indicator Data'!G27="x","x",IF(LOG('Crisis Indicator Data'!G27)&lt;J$4,0,IF(LOG('Crisis Indicator Data'!G27)&gt;J$3,5,ROUND(5-(J$3-LOG('Crisis Indicator Data'!G27))/(J$3-J$4)*5,1))))</f>
        <v>5</v>
      </c>
      <c r="K30" s="165">
        <f>IF('Crisis Indicator Data'!G27="x","x",IF(LEN(E30)&gt;3,('Crisis Indicator Data'!G27/VLOOKUP('Impact of the crisis'!$C30,'Regional Crises'!$B$1:$R$66,5,FALSE)),'Crisis Indicator Data'!G27/VLOOKUP('Impact of the crisis'!$E30,'Country Indicator Data'!$B$4:$P$300,14,FALSE)))</f>
        <v>0.58389830508474572</v>
      </c>
      <c r="L30" s="147">
        <f t="shared" si="2"/>
        <v>2.9</v>
      </c>
      <c r="M30" s="147">
        <f t="shared" si="3"/>
        <v>3.95</v>
      </c>
      <c r="N30" s="147">
        <f t="shared" si="4"/>
        <v>2.9</v>
      </c>
      <c r="O30" s="147">
        <f>IF('Crisis Indicator Data'!H27="x","x",IF('Crisis Indicator Data'!H27=0,0,IF(LOG('Crisis Indicator Data'!H27)&lt;O$4,0,IF(LOG('Crisis Indicator Data'!H27)&gt;O$3,5,ROUND(5-(O$3-LOG('Crisis Indicator Data'!H27))/(O$3-O$4)*5,1)))))</f>
        <v>4.5</v>
      </c>
      <c r="P30" s="165">
        <f>IF('Crisis Indicator Data'!H27="x","x",'Crisis Indicator Data'!H27/'Crisis Indicator Data'!G27)</f>
        <v>0.48301886792452831</v>
      </c>
      <c r="Q30" s="147">
        <f t="shared" si="5"/>
        <v>2.4</v>
      </c>
      <c r="R30" s="147">
        <f t="shared" si="6"/>
        <v>3.45</v>
      </c>
      <c r="S30" s="147">
        <f>IF('Crisis Indicator Data'!I27="x","x",IF('Crisis Indicator Data'!I27=0,0,IF(LOG('Crisis Indicator Data'!I27)&lt;S$4,0,IF(LOG('Crisis Indicator Data'!I27)&gt;S$3,5,ROUND(5-(S$3-LOG('Crisis Indicator Data'!I27))/(S$3-S$4)*5,1)))))</f>
        <v>5</v>
      </c>
      <c r="T30" s="165">
        <f>IF('Crisis Indicator Data'!H27="x","x",IF('Crisis Indicator Data'!I27="x","x",'Crisis Indicator Data'!I27/'Crisis Indicator Data'!H27))</f>
        <v>0.25707799145299143</v>
      </c>
      <c r="U30" s="147">
        <f t="shared" si="7"/>
        <v>5</v>
      </c>
      <c r="V30" s="147">
        <f t="shared" si="8"/>
        <v>5</v>
      </c>
      <c r="W30" s="147">
        <f>IF('Crisis Indicator Data'!L27="x","x",IF('Crisis Indicator Data'!L27=0,0,IF(LOG('Crisis Indicator Data'!L27)&lt;W$4,0,IF(LOG('Crisis Indicator Data'!L27)&gt;W$3,5,ROUND(5-(W$3-LOG('Crisis Indicator Data'!L27))/(W$3-W$4)*5,1)))))</f>
        <v>0.7</v>
      </c>
      <c r="X30" s="166">
        <f>IF(OR('Crisis Indicator Data'!L27="x",'Crisis Indicator Data'!H27="x"),"x",'Crisis Indicator Data'!L27/'Crisis Indicator Data'!H27)</f>
        <v>2.0032051282051281E-7</v>
      </c>
      <c r="Y30" s="147">
        <f t="shared" si="9"/>
        <v>0</v>
      </c>
      <c r="Z30" s="147">
        <f t="shared" si="10"/>
        <v>0.4</v>
      </c>
      <c r="AA30" s="147">
        <f t="shared" si="11"/>
        <v>3.5</v>
      </c>
      <c r="AB30" s="167">
        <f t="shared" si="12"/>
        <v>3.5</v>
      </c>
    </row>
    <row r="31" spans="1:28" x14ac:dyDescent="0.35">
      <c r="A31" s="169" t="str">
        <f>'Crisis Indicator Data'!A28</f>
        <v>Nicaraguan refugees in Costa Rica</v>
      </c>
      <c r="B31" s="170" t="str">
        <f>'Crisis Indicator Data'!B28</f>
        <v>Displacement</v>
      </c>
      <c r="C31" s="170" t="str">
        <f>'Crisis Indicator Data'!C28</f>
        <v>CRI002</v>
      </c>
      <c r="D31" s="170" t="str">
        <f>'Crisis Indicator Data'!D28</f>
        <v>Costa Rica</v>
      </c>
      <c r="E31" s="171" t="str">
        <f>'Crisis Indicator Data'!E28</f>
        <v>CRI</v>
      </c>
      <c r="F31" s="168">
        <f>IF('Crisis Indicator Data'!F28="x","x",IF(LOG('Crisis Indicator Data'!F28)&lt;F$4,0,IF(LOG('Crisis Indicator Data'!F28)&gt;F$3,5,ROUND(5-(F$3-LOG('Crisis Indicator Data'!F28))/(F$3-F$4)*5,1))))</f>
        <v>0</v>
      </c>
      <c r="G31" s="165">
        <f>IF('Crisis Indicator Data'!F28="x","x",IF(LEN(E31)&gt;3,('Crisis Indicator Data'!F28/VLOOKUP('Impact of the crisis'!$C31,'Regional Crises'!$B$1:$R$66,4,FALSE)),'Crisis Indicator Data'!F28/VLOOKUP('Impact of the crisis'!$E31,'Country Indicator Data'!$B$4:$P$300,15,FALSE)))</f>
        <v>1.9643556600078341E-2</v>
      </c>
      <c r="H31" s="147">
        <f t="shared" si="0"/>
        <v>0</v>
      </c>
      <c r="I31" s="147">
        <f t="shared" si="1"/>
        <v>0</v>
      </c>
      <c r="J31" s="147">
        <f>IF('Crisis Indicator Data'!G28="x","x",IF(LOG('Crisis Indicator Data'!G28)&lt;J$4,0,IF(LOG('Crisis Indicator Data'!G28)&gt;J$3,5,ROUND(5-(J$3-LOG('Crisis Indicator Data'!G28))/(J$3-J$4)*5,1))))</f>
        <v>1.3</v>
      </c>
      <c r="K31" s="165">
        <f>IF('Crisis Indicator Data'!G28="x","x",IF(LEN(E31)&gt;3,('Crisis Indicator Data'!G28/VLOOKUP('Impact of the crisis'!$C31,'Regional Crises'!$B$1:$R$66,5,FALSE)),'Crisis Indicator Data'!G28/VLOOKUP('Impact of the crisis'!$E31,'Country Indicator Data'!$B$4:$P$300,14,FALSE)))</f>
        <v>0.47924010967489228</v>
      </c>
      <c r="L31" s="147">
        <f t="shared" si="2"/>
        <v>2.4</v>
      </c>
      <c r="M31" s="147">
        <f t="shared" si="3"/>
        <v>1.85</v>
      </c>
      <c r="N31" s="147">
        <f t="shared" si="4"/>
        <v>1</v>
      </c>
      <c r="O31" s="147">
        <f>IF('Crisis Indicator Data'!H28="x","x",IF('Crisis Indicator Data'!H28=0,0,IF(LOG('Crisis Indicator Data'!H28)&lt;O$4,0,IF(LOG('Crisis Indicator Data'!H28)&gt;O$3,5,ROUND(5-(O$3-LOG('Crisis Indicator Data'!H28))/(O$3-O$4)*5,1)))))</f>
        <v>1.3</v>
      </c>
      <c r="P31" s="165">
        <f>IF('Crisis Indicator Data'!H28="x","x",'Crisis Indicator Data'!H28/'Crisis Indicator Data'!G28)</f>
        <v>8.0098079280751938E-2</v>
      </c>
      <c r="Q31" s="147">
        <f t="shared" si="5"/>
        <v>0.4</v>
      </c>
      <c r="R31" s="147">
        <f t="shared" si="6"/>
        <v>0.85000000000000009</v>
      </c>
      <c r="S31" s="147">
        <f>IF('Crisis Indicator Data'!I28="x","x",IF('Crisis Indicator Data'!I28=0,0,IF(LOG('Crisis Indicator Data'!I28)&lt;S$4,0,IF(LOG('Crisis Indicator Data'!I28)&gt;S$3,5,ROUND(5-(S$3-LOG('Crisis Indicator Data'!I28))/(S$3-S$4)*5,1)))))</f>
        <v>3.3</v>
      </c>
      <c r="T31" s="165">
        <f>IF('Crisis Indicator Data'!H28="x","x",IF('Crisis Indicator Data'!I28="x","x",'Crisis Indicator Data'!I28/'Crisis Indicator Data'!H28))</f>
        <v>1</v>
      </c>
      <c r="U31" s="147">
        <f t="shared" si="7"/>
        <v>5</v>
      </c>
      <c r="V31" s="147">
        <f t="shared" si="8"/>
        <v>4.2</v>
      </c>
      <c r="W31" s="147" t="str">
        <f>IF('Crisis Indicator Data'!L28="x","x",IF('Crisis Indicator Data'!L28=0,0,IF(LOG('Crisis Indicator Data'!L28)&lt;W$4,0,IF(LOG('Crisis Indicator Data'!L28)&gt;W$3,5,ROUND(5-(W$3-LOG('Crisis Indicator Data'!L28))/(W$3-W$4)*5,1)))))</f>
        <v>x</v>
      </c>
      <c r="X31" s="166" t="str">
        <f>IF(OR('Crisis Indicator Data'!L28="x",'Crisis Indicator Data'!H28="x"),"x",'Crisis Indicator Data'!L28/'Crisis Indicator Data'!H28)</f>
        <v>x</v>
      </c>
      <c r="Y31" s="147" t="str">
        <f t="shared" si="9"/>
        <v>x</v>
      </c>
      <c r="Z31" s="147" t="str">
        <f t="shared" si="10"/>
        <v>x</v>
      </c>
      <c r="AA31" s="147">
        <f t="shared" si="11"/>
        <v>4.2</v>
      </c>
      <c r="AB31" s="167">
        <f t="shared" si="12"/>
        <v>2.9</v>
      </c>
    </row>
    <row r="32" spans="1:28" x14ac:dyDescent="0.35">
      <c r="A32" s="169" t="str">
        <f>'Crisis Indicator Data'!A29</f>
        <v>Displacement from Russia-Ukraine conflict in Czechia</v>
      </c>
      <c r="B32" s="170" t="str">
        <f>'Crisis Indicator Data'!B29</f>
        <v>Displacement</v>
      </c>
      <c r="C32" s="170" t="str">
        <f>'Crisis Indicator Data'!C29</f>
        <v>CZE002</v>
      </c>
      <c r="D32" s="170" t="str">
        <f>'Crisis Indicator Data'!D29</f>
        <v>Czech Republic</v>
      </c>
      <c r="E32" s="171" t="str">
        <f>'Crisis Indicator Data'!E29</f>
        <v>CZE</v>
      </c>
      <c r="F32" s="168">
        <f>IF('Crisis Indicator Data'!F29="x","x",IF(LOG('Crisis Indicator Data'!F29)&lt;F$4,0,IF(LOG('Crisis Indicator Data'!F29)&gt;F$3,5,ROUND(5-(F$3-LOG('Crisis Indicator Data'!F29))/(F$3-F$4)*5,1))))</f>
        <v>3.1</v>
      </c>
      <c r="G32" s="165">
        <f>IF('Crisis Indicator Data'!F29="x","x",IF(LEN(E32)&gt;3,('Crisis Indicator Data'!F29/VLOOKUP('Impact of the crisis'!$C32,'Regional Crises'!$B$1:$R$66,4,FALSE)),'Crisis Indicator Data'!F29/VLOOKUP('Impact of the crisis'!$E32,'Country Indicator Data'!$B$4:$P$300,15,FALSE)))</f>
        <v>1.0000025911166157</v>
      </c>
      <c r="H32" s="147">
        <f t="shared" si="0"/>
        <v>5</v>
      </c>
      <c r="I32" s="147">
        <f t="shared" si="1"/>
        <v>4.05</v>
      </c>
      <c r="J32" s="147">
        <f>IF('Crisis Indicator Data'!G29="x","x",IF(LOG('Crisis Indicator Data'!G29)&lt;J$4,0,IF(LOG('Crisis Indicator Data'!G29)&gt;J$3,5,ROUND(5-(J$3-LOG('Crisis Indicator Data'!G29))/(J$3-J$4)*5,1))))</f>
        <v>3.5</v>
      </c>
      <c r="K32" s="165">
        <f>IF('Crisis Indicator Data'!G29="x","x",IF(LEN(E32)&gt;3,('Crisis Indicator Data'!G29/VLOOKUP('Impact of the crisis'!$C32,'Regional Crises'!$B$1:$R$66,5,FALSE)),'Crisis Indicator Data'!G29/VLOOKUP('Impact of the crisis'!$E32,'Country Indicator Data'!$B$4:$P$300,14,FALSE)))</f>
        <v>1</v>
      </c>
      <c r="L32" s="147">
        <f t="shared" si="2"/>
        <v>5</v>
      </c>
      <c r="M32" s="147">
        <f t="shared" si="3"/>
        <v>4.25</v>
      </c>
      <c r="N32" s="147">
        <f t="shared" si="4"/>
        <v>4.2</v>
      </c>
      <c r="O32" s="147">
        <f>IF('Crisis Indicator Data'!H29="x","x",IF('Crisis Indicator Data'!H29=0,0,IF(LOG('Crisis Indicator Data'!H29)&lt;O$4,0,IF(LOG('Crisis Indicator Data'!H29)&gt;O$3,5,ROUND(5-(O$3-LOG('Crisis Indicator Data'!H29))/(O$3-O$4)*5,1)))))</f>
        <v>1.8</v>
      </c>
      <c r="P32" s="165">
        <f>IF('Crisis Indicator Data'!H29="x","x",'Crisis Indicator Data'!H29/'Crisis Indicator Data'!G29)</f>
        <v>3.4623579545454544E-2</v>
      </c>
      <c r="Q32" s="147">
        <f t="shared" si="5"/>
        <v>0.1</v>
      </c>
      <c r="R32" s="147">
        <f t="shared" si="6"/>
        <v>0.95000000000000007</v>
      </c>
      <c r="S32" s="147">
        <f>IF('Crisis Indicator Data'!I29="x","x",IF('Crisis Indicator Data'!I29=0,0,IF(LOG('Crisis Indicator Data'!I29)&lt;S$4,0,IF(LOG('Crisis Indicator Data'!I29)&gt;S$3,5,ROUND(5-(S$3-LOG('Crisis Indicator Data'!I29))/(S$3-S$4)*5,1)))))</f>
        <v>3.7</v>
      </c>
      <c r="T32" s="165">
        <f>IF('Crisis Indicator Data'!H29="x","x",IF('Crisis Indicator Data'!I29="x","x",'Crisis Indicator Data'!I29/'Crisis Indicator Data'!H29))</f>
        <v>1</v>
      </c>
      <c r="U32" s="147">
        <f t="shared" si="7"/>
        <v>5</v>
      </c>
      <c r="V32" s="147">
        <f t="shared" si="8"/>
        <v>4.4000000000000004</v>
      </c>
      <c r="W32" s="147">
        <f>IF('Crisis Indicator Data'!L29="x","x",IF('Crisis Indicator Data'!L29=0,0,IF(LOG('Crisis Indicator Data'!L29)&lt;W$4,0,IF(LOG('Crisis Indicator Data'!L29)&gt;W$3,5,ROUND(5-(W$3-LOG('Crisis Indicator Data'!L29))/(W$3-W$4)*5,1)))))</f>
        <v>0</v>
      </c>
      <c r="X32" s="166">
        <f>IF(OR('Crisis Indicator Data'!L29="x",'Crisis Indicator Data'!H29="x"),"x",'Crisis Indicator Data'!L29/'Crisis Indicator Data'!H29)</f>
        <v>0</v>
      </c>
      <c r="Y32" s="147">
        <f t="shared" si="9"/>
        <v>0</v>
      </c>
      <c r="Z32" s="147">
        <f t="shared" si="10"/>
        <v>0</v>
      </c>
      <c r="AA32" s="147">
        <f t="shared" si="11"/>
        <v>2.8</v>
      </c>
      <c r="AB32" s="167">
        <f t="shared" si="12"/>
        <v>2</v>
      </c>
    </row>
    <row r="33" spans="1:28" x14ac:dyDescent="0.35">
      <c r="A33" s="169" t="str">
        <f>'Crisis Indicator Data'!A30</f>
        <v>Multiple crises in Djibouti</v>
      </c>
      <c r="B33" s="170" t="str">
        <f>'Crisis Indicator Data'!B30</f>
        <v>Displacement,Drought</v>
      </c>
      <c r="C33" s="170" t="str">
        <f>'Crisis Indicator Data'!C30</f>
        <v>DJI001</v>
      </c>
      <c r="D33" s="170" t="str">
        <f>'Crisis Indicator Data'!D30</f>
        <v>Djibouti</v>
      </c>
      <c r="E33" s="171" t="str">
        <f>'Crisis Indicator Data'!E30</f>
        <v>DJI</v>
      </c>
      <c r="F33" s="168">
        <f>IF('Crisis Indicator Data'!F30="x","x",IF(LOG('Crisis Indicator Data'!F30)&lt;F$4,0,IF(LOG('Crisis Indicator Data'!F30)&gt;F$3,5,ROUND(5-(F$3-LOG('Crisis Indicator Data'!F30))/(F$3-F$4)*5,1))))</f>
        <v>2.2999999999999998</v>
      </c>
      <c r="G33" s="165">
        <f>IF('Crisis Indicator Data'!F30="x","x",IF(LEN(E33)&gt;3,('Crisis Indicator Data'!F30/VLOOKUP('Impact of the crisis'!$C33,'Regional Crises'!$B$1:$R$66,4,FALSE)),'Crisis Indicator Data'!F30/VLOOKUP('Impact of the crisis'!$E33,'Country Indicator Data'!$B$4:$P$300,15,FALSE)))</f>
        <v>1</v>
      </c>
      <c r="H33" s="147">
        <f t="shared" si="0"/>
        <v>5</v>
      </c>
      <c r="I33" s="147">
        <f t="shared" si="1"/>
        <v>3.65</v>
      </c>
      <c r="J33" s="147">
        <f>IF('Crisis Indicator Data'!G30="x","x",IF(LOG('Crisis Indicator Data'!G30)&lt;J$4,0,IF(LOG('Crisis Indicator Data'!G30)&gt;J$3,5,ROUND(5-(J$3-LOG('Crisis Indicator Data'!G30))/(J$3-J$4)*5,1))))</f>
        <v>0.2</v>
      </c>
      <c r="K33" s="165">
        <f>IF('Crisis Indicator Data'!G30="x","x",IF(LEN(E33)&gt;3,('Crisis Indicator Data'!G30/VLOOKUP('Impact of the crisis'!$C33,'Regional Crises'!$B$1:$R$66,5,FALSE)),'Crisis Indicator Data'!G30/VLOOKUP('Impact of the crisis'!$E33,'Country Indicator Data'!$B$4:$P$300,14,FALSE)))</f>
        <v>1</v>
      </c>
      <c r="L33" s="147">
        <f t="shared" si="2"/>
        <v>5</v>
      </c>
      <c r="M33" s="147">
        <f t="shared" si="3"/>
        <v>2.6</v>
      </c>
      <c r="N33" s="147">
        <f t="shared" si="4"/>
        <v>3.2</v>
      </c>
      <c r="O33" s="147">
        <f>IF('Crisis Indicator Data'!H30="x","x",IF('Crisis Indicator Data'!H30=0,0,IF(LOG('Crisis Indicator Data'!H30)&lt;O$4,0,IF(LOG('Crisis Indicator Data'!H30)&gt;O$3,5,ROUND(5-(O$3-LOG('Crisis Indicator Data'!H30))/(O$3-O$4)*5,1)))))</f>
        <v>2.2999999999999998</v>
      </c>
      <c r="P33" s="165">
        <f>IF('Crisis Indicator Data'!H30="x","x",'Crisis Indicator Data'!H30/'Crisis Indicator Data'!G30)</f>
        <v>0.67089678510998307</v>
      </c>
      <c r="Q33" s="147">
        <f t="shared" si="5"/>
        <v>3.3</v>
      </c>
      <c r="R33" s="147">
        <f t="shared" si="6"/>
        <v>2.8</v>
      </c>
      <c r="S33" s="147">
        <f>IF('Crisis Indicator Data'!I30="x","x",IF('Crisis Indicator Data'!I30=0,0,IF(LOG('Crisis Indicator Data'!I30)&lt;S$4,0,IF(LOG('Crisis Indicator Data'!I30)&gt;S$3,5,ROUND(5-(S$3-LOG('Crisis Indicator Data'!I30))/(S$3-S$4)*5,1)))))</f>
        <v>2.2000000000000002</v>
      </c>
      <c r="T33" s="165">
        <f>IF('Crisis Indicator Data'!H30="x","x",IF('Crisis Indicator Data'!I30="x","x",'Crisis Indicator Data'!I30/'Crisis Indicator Data'!H30))</f>
        <v>4.1614123581336697E-2</v>
      </c>
      <c r="U33" s="147">
        <f t="shared" si="7"/>
        <v>1.4</v>
      </c>
      <c r="V33" s="147">
        <f t="shared" si="8"/>
        <v>1.8</v>
      </c>
      <c r="W33" s="147">
        <f>IF('Crisis Indicator Data'!L30="x","x",IF('Crisis Indicator Data'!L30=0,0,IF(LOG('Crisis Indicator Data'!L30)&lt;W$4,0,IF(LOG('Crisis Indicator Data'!L30)&gt;W$3,5,ROUND(5-(W$3-LOG('Crisis Indicator Data'!L30))/(W$3-W$4)*5,1)))))</f>
        <v>2.4</v>
      </c>
      <c r="X33" s="166">
        <f>IF(OR('Crisis Indicator Data'!L30="x",'Crisis Indicator Data'!H30="x"),"x",'Crisis Indicator Data'!L30/'Crisis Indicator Data'!H30)</f>
        <v>6.0529634300126105E-5</v>
      </c>
      <c r="Y33" s="147">
        <f t="shared" si="9"/>
        <v>3</v>
      </c>
      <c r="Z33" s="147">
        <f t="shared" si="10"/>
        <v>2.7</v>
      </c>
      <c r="AA33" s="147">
        <f t="shared" si="11"/>
        <v>2.2999999999999998</v>
      </c>
      <c r="AB33" s="167">
        <f t="shared" si="12"/>
        <v>2.6</v>
      </c>
    </row>
    <row r="34" spans="1:28" x14ac:dyDescent="0.35">
      <c r="A34" s="169" t="str">
        <f>'Crisis Indicator Data'!A31</f>
        <v>Mixed migration in Djibouti</v>
      </c>
      <c r="B34" s="170" t="str">
        <f>'Crisis Indicator Data'!B31</f>
        <v>Displacement</v>
      </c>
      <c r="C34" s="170" t="str">
        <f>'Crisis Indicator Data'!C31</f>
        <v>DJI002</v>
      </c>
      <c r="D34" s="170" t="str">
        <f>'Crisis Indicator Data'!D31</f>
        <v>Djibouti</v>
      </c>
      <c r="E34" s="171" t="str">
        <f>'Crisis Indicator Data'!E31</f>
        <v>DJI</v>
      </c>
      <c r="F34" s="168">
        <f>IF('Crisis Indicator Data'!F31="x","x",IF(LOG('Crisis Indicator Data'!F31)&lt;F$4,0,IF(LOG('Crisis Indicator Data'!F31)&gt;F$3,5,ROUND(5-(F$3-LOG('Crisis Indicator Data'!F31))/(F$3-F$4)*5,1))))</f>
        <v>1.4</v>
      </c>
      <c r="G34" s="165">
        <f>IF('Crisis Indicator Data'!F31="x","x",IF(LEN(E34)&gt;3,('Crisis Indicator Data'!F31/VLOOKUP('Impact of the crisis'!$C34,'Regional Crises'!$B$1:$R$66,4,FALSE)),'Crisis Indicator Data'!F31/VLOOKUP('Impact of the crisis'!$E34,'Country Indicator Data'!$B$4:$P$300,15,FALSE)))</f>
        <v>0.31492666091458155</v>
      </c>
      <c r="H34" s="147">
        <f t="shared" si="0"/>
        <v>1.5</v>
      </c>
      <c r="I34" s="147">
        <f t="shared" si="1"/>
        <v>1.45</v>
      </c>
      <c r="J34" s="147">
        <f>IF('Crisis Indicator Data'!G31="x","x",IF(LOG('Crisis Indicator Data'!G31)&lt;J$4,0,IF(LOG('Crisis Indicator Data'!G31)&gt;J$3,5,ROUND(5-(J$3-LOG('Crisis Indicator Data'!G31))/(J$3-J$4)*5,1))))</f>
        <v>0</v>
      </c>
      <c r="K34" s="165">
        <f>IF('Crisis Indicator Data'!G31="x","x",IF(LEN(E34)&gt;3,('Crisis Indicator Data'!G31/VLOOKUP('Impact of the crisis'!$C34,'Regional Crises'!$B$1:$R$66,5,FALSE)),'Crisis Indicator Data'!G31/VLOOKUP('Impact of the crisis'!$E34,'Country Indicator Data'!$B$4:$P$300,14,FALSE)))</f>
        <v>0.75380710659898476</v>
      </c>
      <c r="L34" s="147">
        <f t="shared" si="2"/>
        <v>3.8</v>
      </c>
      <c r="M34" s="147">
        <f t="shared" si="3"/>
        <v>1.9</v>
      </c>
      <c r="N34" s="147">
        <f t="shared" si="4"/>
        <v>1.7</v>
      </c>
      <c r="O34" s="147">
        <f>IF('Crisis Indicator Data'!H31="x","x",IF('Crisis Indicator Data'!H31=0,0,IF(LOG('Crisis Indicator Data'!H31)&lt;O$4,0,IF(LOG('Crisis Indicator Data'!H31)&gt;O$3,5,ROUND(5-(O$3-LOG('Crisis Indicator Data'!H31))/(O$3-O$4)*5,1)))))</f>
        <v>0</v>
      </c>
      <c r="P34" s="165">
        <f>IF('Crisis Indicator Data'!H31="x","x",'Crisis Indicator Data'!H31/'Crisis Indicator Data'!G31)</f>
        <v>3.7037037037037035E-2</v>
      </c>
      <c r="Q34" s="147">
        <f t="shared" si="5"/>
        <v>0.1</v>
      </c>
      <c r="R34" s="147">
        <f t="shared" si="6"/>
        <v>0.05</v>
      </c>
      <c r="S34" s="147">
        <f>IF('Crisis Indicator Data'!I31="x","x",IF('Crisis Indicator Data'!I31=0,0,IF(LOG('Crisis Indicator Data'!I31)&lt;S$4,0,IF(LOG('Crisis Indicator Data'!I31)&gt;S$3,5,ROUND(5-(S$3-LOG('Crisis Indicator Data'!I31))/(S$3-S$4)*5,1)))))</f>
        <v>2.2000000000000002</v>
      </c>
      <c r="T34" s="165">
        <f>IF('Crisis Indicator Data'!H31="x","x",IF('Crisis Indicator Data'!I31="x","x",'Crisis Indicator Data'!I31/'Crisis Indicator Data'!H31))</f>
        <v>1</v>
      </c>
      <c r="U34" s="147">
        <f t="shared" si="7"/>
        <v>5</v>
      </c>
      <c r="V34" s="147">
        <f t="shared" si="8"/>
        <v>3.6</v>
      </c>
      <c r="W34" s="147">
        <f>IF('Crisis Indicator Data'!L31="x","x",IF('Crisis Indicator Data'!L31=0,0,IF(LOG('Crisis Indicator Data'!L31)&lt;W$4,0,IF(LOG('Crisis Indicator Data'!L31)&gt;W$3,5,ROUND(5-(W$3-LOG('Crisis Indicator Data'!L31))/(W$3-W$4)*5,1)))))</f>
        <v>2.4</v>
      </c>
      <c r="X34" s="166">
        <f>IF(OR('Crisis Indicator Data'!L31="x",'Crisis Indicator Data'!H31="x"),"x",'Crisis Indicator Data'!L31/'Crisis Indicator Data'!H31)</f>
        <v>1.4545454545454545E-3</v>
      </c>
      <c r="Y34" s="147">
        <f t="shared" si="9"/>
        <v>5</v>
      </c>
      <c r="Z34" s="147">
        <f t="shared" si="10"/>
        <v>3.7</v>
      </c>
      <c r="AA34" s="147">
        <f t="shared" si="11"/>
        <v>3.7</v>
      </c>
      <c r="AB34" s="167">
        <f t="shared" si="12"/>
        <v>2.2999999999999998</v>
      </c>
    </row>
    <row r="35" spans="1:28" x14ac:dyDescent="0.35">
      <c r="A35" s="169" t="str">
        <f>'Crisis Indicator Data'!A32</f>
        <v>Drought in Djibouti</v>
      </c>
      <c r="B35" s="170" t="str">
        <f>'Crisis Indicator Data'!B32</f>
        <v>Drought</v>
      </c>
      <c r="C35" s="170" t="str">
        <f>'Crisis Indicator Data'!C32</f>
        <v>DJI003</v>
      </c>
      <c r="D35" s="170" t="str">
        <f>'Crisis Indicator Data'!D32</f>
        <v>Djibouti</v>
      </c>
      <c r="E35" s="171" t="str">
        <f>'Crisis Indicator Data'!E32</f>
        <v>DJI</v>
      </c>
      <c r="F35" s="168">
        <f>IF('Crisis Indicator Data'!F32="x","x",IF(LOG('Crisis Indicator Data'!F32)&lt;F$4,0,IF(LOG('Crisis Indicator Data'!F32)&gt;F$3,5,ROUND(5-(F$3-LOG('Crisis Indicator Data'!F32))/(F$3-F$4)*5,1))))</f>
        <v>2.2999999999999998</v>
      </c>
      <c r="G35" s="165">
        <f>IF('Crisis Indicator Data'!F32="x","x",IF(LEN(E35)&gt;3,('Crisis Indicator Data'!F32/VLOOKUP('Impact of the crisis'!$C35,'Regional Crises'!$B$1:$R$66,4,FALSE)),'Crisis Indicator Data'!F32/VLOOKUP('Impact of the crisis'!$E35,'Country Indicator Data'!$B$4:$P$300,15,FALSE)))</f>
        <v>1</v>
      </c>
      <c r="H35" s="147">
        <f t="shared" si="0"/>
        <v>5</v>
      </c>
      <c r="I35" s="147">
        <f t="shared" si="1"/>
        <v>3.65</v>
      </c>
      <c r="J35" s="147">
        <f>IF('Crisis Indicator Data'!G32="x","x",IF(LOG('Crisis Indicator Data'!G32)&lt;J$4,0,IF(LOG('Crisis Indicator Data'!G32)&gt;J$3,5,ROUND(5-(J$3-LOG('Crisis Indicator Data'!G32))/(J$3-J$4)*5,1))))</f>
        <v>0.2</v>
      </c>
      <c r="K35" s="165">
        <f>IF('Crisis Indicator Data'!G32="x","x",IF(LEN(E35)&gt;3,('Crisis Indicator Data'!G32/VLOOKUP('Impact of the crisis'!$C35,'Regional Crises'!$B$1:$R$66,5,FALSE)),'Crisis Indicator Data'!G32/VLOOKUP('Impact of the crisis'!$E35,'Country Indicator Data'!$B$4:$P$300,14,FALSE)))</f>
        <v>1</v>
      </c>
      <c r="L35" s="147">
        <f t="shared" si="2"/>
        <v>5</v>
      </c>
      <c r="M35" s="147">
        <f t="shared" si="3"/>
        <v>2.6</v>
      </c>
      <c r="N35" s="147">
        <f t="shared" si="4"/>
        <v>3.2</v>
      </c>
      <c r="O35" s="147">
        <f>IF('Crisis Indicator Data'!H32="x","x",IF('Crisis Indicator Data'!H32=0,0,IF(LOG('Crisis Indicator Data'!H32)&lt;O$4,0,IF(LOG('Crisis Indicator Data'!H32)&gt;O$3,5,ROUND(5-(O$3-LOG('Crisis Indicator Data'!H32))/(O$3-O$4)*5,1)))))</f>
        <v>2.2999999999999998</v>
      </c>
      <c r="P35" s="165">
        <f>IF('Crisis Indicator Data'!H32="x","x",'Crisis Indicator Data'!H32/'Crisis Indicator Data'!G32)</f>
        <v>0.64297800338409472</v>
      </c>
      <c r="Q35" s="147">
        <f t="shared" si="5"/>
        <v>3.2</v>
      </c>
      <c r="R35" s="147">
        <f t="shared" si="6"/>
        <v>2.75</v>
      </c>
      <c r="S35" s="147">
        <f>IF('Crisis Indicator Data'!I32="x","x",IF('Crisis Indicator Data'!I32=0,0,IF(LOG('Crisis Indicator Data'!I32)&lt;S$4,0,IF(LOG('Crisis Indicator Data'!I32)&gt;S$3,5,ROUND(5-(S$3-LOG('Crisis Indicator Data'!I32))/(S$3-S$4)*5,1)))))</f>
        <v>0</v>
      </c>
      <c r="T35" s="165">
        <f>IF('Crisis Indicator Data'!H32="x","x",IF('Crisis Indicator Data'!I32="x","x",'Crisis Indicator Data'!I32/'Crisis Indicator Data'!H32))</f>
        <v>0</v>
      </c>
      <c r="U35" s="147">
        <f t="shared" si="7"/>
        <v>0</v>
      </c>
      <c r="V35" s="147">
        <f t="shared" si="8"/>
        <v>0</v>
      </c>
      <c r="W35" s="147">
        <f>IF('Crisis Indicator Data'!L32="x","x",IF('Crisis Indicator Data'!L32=0,0,IF(LOG('Crisis Indicator Data'!L32)&lt;W$4,0,IF(LOG('Crisis Indicator Data'!L32)&gt;W$3,5,ROUND(5-(W$3-LOG('Crisis Indicator Data'!L32))/(W$3-W$4)*5,1)))))</f>
        <v>0</v>
      </c>
      <c r="X35" s="166">
        <f>IF(OR('Crisis Indicator Data'!L32="x",'Crisis Indicator Data'!H32="x"),"x",'Crisis Indicator Data'!L32/'Crisis Indicator Data'!H32)</f>
        <v>0</v>
      </c>
      <c r="Y35" s="147">
        <f t="shared" si="9"/>
        <v>0</v>
      </c>
      <c r="Z35" s="147">
        <f t="shared" si="10"/>
        <v>0</v>
      </c>
      <c r="AA35" s="147">
        <f t="shared" si="11"/>
        <v>0</v>
      </c>
      <c r="AB35" s="167">
        <f t="shared" si="12"/>
        <v>1.6</v>
      </c>
    </row>
    <row r="36" spans="1:28" x14ac:dyDescent="0.35">
      <c r="A36" s="169" t="str">
        <f>'Crisis Indicator Data'!A33</f>
        <v>Venezuela displacement in Dominican Republic</v>
      </c>
      <c r="B36" s="170" t="str">
        <f>'Crisis Indicator Data'!B33</f>
        <v>Displacement</v>
      </c>
      <c r="C36" s="170" t="str">
        <f>'Crisis Indicator Data'!C33</f>
        <v>DOM002</v>
      </c>
      <c r="D36" s="170" t="str">
        <f>'Crisis Indicator Data'!D33</f>
        <v>Dominican Republic</v>
      </c>
      <c r="E36" s="171" t="str">
        <f>'Crisis Indicator Data'!E33</f>
        <v>DOM</v>
      </c>
      <c r="F36" s="168">
        <f>IF('Crisis Indicator Data'!F33="x","x",IF(LOG('Crisis Indicator Data'!F33)&lt;F$4,0,IF(LOG('Crisis Indicator Data'!F33)&gt;F$3,5,ROUND(5-(F$3-LOG('Crisis Indicator Data'!F33))/(F$3-F$4)*5,1))))</f>
        <v>2.8</v>
      </c>
      <c r="G36" s="165">
        <f>IF('Crisis Indicator Data'!F33="x","x",IF(LEN(E36)&gt;3,('Crisis Indicator Data'!F33/VLOOKUP('Impact of the crisis'!$C36,'Regional Crises'!$B$1:$R$66,4,FALSE)),'Crisis Indicator Data'!F33/VLOOKUP('Impact of the crisis'!$E36,'Country Indicator Data'!$B$4:$P$300,15,FALSE)))</f>
        <v>1.0163893038227683</v>
      </c>
      <c r="H36" s="147">
        <f t="shared" si="0"/>
        <v>5</v>
      </c>
      <c r="I36" s="147">
        <f t="shared" si="1"/>
        <v>3.9</v>
      </c>
      <c r="J36" s="147">
        <f>IF('Crisis Indicator Data'!G33="x","x",IF(LOG('Crisis Indicator Data'!G33)&lt;J$4,0,IF(LOG('Crisis Indicator Data'!G33)&gt;J$3,5,ROUND(5-(J$3-LOG('Crisis Indicator Data'!G33))/(J$3-J$4)*5,1))))</f>
        <v>3.5</v>
      </c>
      <c r="K36" s="165">
        <f>IF('Crisis Indicator Data'!G33="x","x",IF(LEN(E36)&gt;3,('Crisis Indicator Data'!G33/VLOOKUP('Impact of the crisis'!$C36,'Regional Crises'!$B$1:$R$66,5,FALSE)),'Crisis Indicator Data'!G33/VLOOKUP('Impact of the crisis'!$E36,'Country Indicator Data'!$B$4:$P$300,14,FALSE)))</f>
        <v>1</v>
      </c>
      <c r="L36" s="147">
        <f t="shared" si="2"/>
        <v>5</v>
      </c>
      <c r="M36" s="147">
        <f t="shared" si="3"/>
        <v>4.25</v>
      </c>
      <c r="N36" s="147">
        <f t="shared" si="4"/>
        <v>4.0999999999999996</v>
      </c>
      <c r="O36" s="147">
        <f>IF('Crisis Indicator Data'!H33="x","x",IF('Crisis Indicator Data'!H33=0,0,IF(LOG('Crisis Indicator Data'!H33)&lt;O$4,0,IF(LOG('Crisis Indicator Data'!H33)&gt;O$3,5,ROUND(5-(O$3-LOG('Crisis Indicator Data'!H33))/(O$3-O$4)*5,1)))))</f>
        <v>1.1000000000000001</v>
      </c>
      <c r="P36" s="165">
        <f>IF('Crisis Indicator Data'!H33="x","x",'Crisis Indicator Data'!H33/'Crisis Indicator Data'!G33)</f>
        <v>1.2531991880681317E-2</v>
      </c>
      <c r="Q36" s="147">
        <f t="shared" si="5"/>
        <v>0</v>
      </c>
      <c r="R36" s="147">
        <f t="shared" si="6"/>
        <v>0.55000000000000004</v>
      </c>
      <c r="S36" s="147">
        <f>IF('Crisis Indicator Data'!I33="x","x",IF('Crisis Indicator Data'!I33=0,0,IF(LOG('Crisis Indicator Data'!I33)&lt;S$4,0,IF(LOG('Crisis Indicator Data'!I33)&gt;S$3,5,ROUND(5-(S$3-LOG('Crisis Indicator Data'!I33))/(S$3-S$4)*5,1)))))</f>
        <v>2.8</v>
      </c>
      <c r="T36" s="165">
        <f>IF('Crisis Indicator Data'!H33="x","x",IF('Crisis Indicator Data'!I33="x","x",'Crisis Indicator Data'!I33/'Crisis Indicator Data'!H33))</f>
        <v>0.59859154929577463</v>
      </c>
      <c r="U36" s="147">
        <f t="shared" si="7"/>
        <v>5</v>
      </c>
      <c r="V36" s="147">
        <f t="shared" si="8"/>
        <v>3.9</v>
      </c>
      <c r="W36" s="147" t="str">
        <f>IF('Crisis Indicator Data'!L33="x","x",IF('Crisis Indicator Data'!L33=0,0,IF(LOG('Crisis Indicator Data'!L33)&lt;W$4,0,IF(LOG('Crisis Indicator Data'!L33)&gt;W$3,5,ROUND(5-(W$3-LOG('Crisis Indicator Data'!L33))/(W$3-W$4)*5,1)))))</f>
        <v>x</v>
      </c>
      <c r="X36" s="166" t="str">
        <f>IF(OR('Crisis Indicator Data'!L33="x",'Crisis Indicator Data'!H33="x"),"x",'Crisis Indicator Data'!L33/'Crisis Indicator Data'!H33)</f>
        <v>x</v>
      </c>
      <c r="Y36" s="147" t="str">
        <f t="shared" si="9"/>
        <v>x</v>
      </c>
      <c r="Z36" s="147" t="str">
        <f t="shared" si="10"/>
        <v>x</v>
      </c>
      <c r="AA36" s="147">
        <f t="shared" si="11"/>
        <v>3.9</v>
      </c>
      <c r="AB36" s="167">
        <f t="shared" si="12"/>
        <v>2.6</v>
      </c>
    </row>
    <row r="37" spans="1:28" x14ac:dyDescent="0.35">
      <c r="A37" s="169" t="str">
        <f>'Crisis Indicator Data'!A34</f>
        <v>Mixed migration flows in Algeria</v>
      </c>
      <c r="B37" s="170" t="str">
        <f>'Crisis Indicator Data'!B34</f>
        <v>Displacement</v>
      </c>
      <c r="C37" s="170" t="str">
        <f>'Crisis Indicator Data'!C34</f>
        <v>DZA002</v>
      </c>
      <c r="D37" s="170" t="str">
        <f>'Crisis Indicator Data'!D34</f>
        <v>Algeria</v>
      </c>
      <c r="E37" s="171" t="str">
        <f>'Crisis Indicator Data'!E34</f>
        <v>DZA</v>
      </c>
      <c r="F37" s="168">
        <f>IF('Crisis Indicator Data'!F34="x","x",IF(LOG('Crisis Indicator Data'!F34)&lt;F$4,0,IF(LOG('Crisis Indicator Data'!F34)&gt;F$3,5,ROUND(5-(F$3-LOG('Crisis Indicator Data'!F34))/(F$3-F$4)*5,1))))</f>
        <v>5</v>
      </c>
      <c r="G37" s="165">
        <f>IF('Crisis Indicator Data'!F34="x","x",IF(LEN(E37)&gt;3,('Crisis Indicator Data'!F34/VLOOKUP('Impact of the crisis'!$C37,'Regional Crises'!$B$1:$R$66,4,FALSE)),'Crisis Indicator Data'!F34/VLOOKUP('Impact of the crisis'!$E37,'Country Indicator Data'!$B$4:$P$300,15,FALSE)))</f>
        <v>1</v>
      </c>
      <c r="H37" s="147">
        <f t="shared" si="0"/>
        <v>5</v>
      </c>
      <c r="I37" s="147">
        <f t="shared" si="1"/>
        <v>5</v>
      </c>
      <c r="J37" s="147">
        <f>IF('Crisis Indicator Data'!G34="x","x",IF(LOG('Crisis Indicator Data'!G34)&lt;J$4,0,IF(LOG('Crisis Indicator Data'!G34)&gt;J$3,5,ROUND(5-(J$3-LOG('Crisis Indicator Data'!G34))/(J$3-J$4)*5,1))))</f>
        <v>5</v>
      </c>
      <c r="K37" s="165">
        <f>IF('Crisis Indicator Data'!G34="x","x",IF(LEN(E37)&gt;3,('Crisis Indicator Data'!G34/VLOOKUP('Impact of the crisis'!$C37,'Regional Crises'!$B$1:$R$66,5,FALSE)),'Crisis Indicator Data'!G34/VLOOKUP('Impact of the crisis'!$E37,'Country Indicator Data'!$B$4:$P$300,14,FALSE)))</f>
        <v>1</v>
      </c>
      <c r="L37" s="147">
        <f t="shared" si="2"/>
        <v>5</v>
      </c>
      <c r="M37" s="147">
        <f t="shared" si="3"/>
        <v>5</v>
      </c>
      <c r="N37" s="147">
        <f t="shared" si="4"/>
        <v>5</v>
      </c>
      <c r="O37" s="147">
        <f>IF('Crisis Indicator Data'!H34="x","x",IF('Crisis Indicator Data'!H34=0,0,IF(LOG('Crisis Indicator Data'!H34)&lt;O$4,0,IF(LOG('Crisis Indicator Data'!H34)&gt;O$3,5,ROUND(5-(O$3-LOG('Crisis Indicator Data'!H34))/(O$3-O$4)*5,1)))))</f>
        <v>1.5</v>
      </c>
      <c r="P37" s="165">
        <f>IF('Crisis Indicator Data'!H34="x","x",'Crisis Indicator Data'!H34/'Crisis Indicator Data'!G34)</f>
        <v>5.5459934978007268E-3</v>
      </c>
      <c r="Q37" s="147">
        <f t="shared" si="5"/>
        <v>0</v>
      </c>
      <c r="R37" s="147">
        <f t="shared" si="6"/>
        <v>0.75</v>
      </c>
      <c r="S37" s="147">
        <f>IF('Crisis Indicator Data'!I34="x","x",IF('Crisis Indicator Data'!I34=0,0,IF(LOG('Crisis Indicator Data'!I34)&lt;S$4,0,IF(LOG('Crisis Indicator Data'!I34)&gt;S$3,5,ROUND(5-(S$3-LOG('Crisis Indicator Data'!I34))/(S$3-S$4)*5,1)))))</f>
        <v>3.5</v>
      </c>
      <c r="T37" s="165">
        <f>IF('Crisis Indicator Data'!H34="x","x",IF('Crisis Indicator Data'!I34="x","x",'Crisis Indicator Data'!I34/'Crisis Indicator Data'!H34))</f>
        <v>1</v>
      </c>
      <c r="U37" s="147">
        <f t="shared" si="7"/>
        <v>5</v>
      </c>
      <c r="V37" s="147">
        <f t="shared" si="8"/>
        <v>4.3</v>
      </c>
      <c r="W37" s="147">
        <f>IF('Crisis Indicator Data'!L34="x","x",IF('Crisis Indicator Data'!L34=0,0,IF(LOG('Crisis Indicator Data'!L34)&lt;W$4,0,IF(LOG('Crisis Indicator Data'!L34)&gt;W$3,5,ROUND(5-(W$3-LOG('Crisis Indicator Data'!L34))/(W$3-W$4)*5,1)))))</f>
        <v>4.3</v>
      </c>
      <c r="X37" s="166">
        <f>IF(OR('Crisis Indicator Data'!L34="x",'Crisis Indicator Data'!H34="x"),"x",'Crisis Indicator Data'!L34/'Crisis Indicator Data'!H34)</f>
        <v>3.6896551724137929E-3</v>
      </c>
      <c r="Y37" s="147">
        <f t="shared" si="9"/>
        <v>5</v>
      </c>
      <c r="Z37" s="147">
        <f t="shared" si="10"/>
        <v>4.7</v>
      </c>
      <c r="AA37" s="147">
        <f t="shared" si="11"/>
        <v>4.5</v>
      </c>
      <c r="AB37" s="167">
        <f t="shared" si="12"/>
        <v>3.1</v>
      </c>
    </row>
    <row r="38" spans="1:28" x14ac:dyDescent="0.35">
      <c r="A38" s="169" t="str">
        <f>'Crisis Indicator Data'!A35</f>
        <v>Sahrawi refugees in Algeria</v>
      </c>
      <c r="B38" s="170" t="str">
        <f>'Crisis Indicator Data'!B35</f>
        <v>Displacement</v>
      </c>
      <c r="C38" s="170" t="str">
        <f>'Crisis Indicator Data'!C35</f>
        <v>DZA003</v>
      </c>
      <c r="D38" s="170" t="str">
        <f>'Crisis Indicator Data'!D35</f>
        <v>Algeria</v>
      </c>
      <c r="E38" s="171" t="str">
        <f>'Crisis Indicator Data'!E35</f>
        <v>DZA</v>
      </c>
      <c r="F38" s="168">
        <f>IF('Crisis Indicator Data'!F35="x","x",IF(LOG('Crisis Indicator Data'!F35)&lt;F$4,0,IF(LOG('Crisis Indicator Data'!F35)&gt;F$3,5,ROUND(5-(F$3-LOG('Crisis Indicator Data'!F35))/(F$3-F$4)*5,1))))</f>
        <v>3.7</v>
      </c>
      <c r="G38" s="165">
        <f>IF('Crisis Indicator Data'!F35="x","x",IF(LEN(E38)&gt;3,('Crisis Indicator Data'!F35/VLOOKUP('Impact of the crisis'!$C38,'Regional Crises'!$B$1:$R$66,4,FALSE)),'Crisis Indicator Data'!F35/VLOOKUP('Impact of the crisis'!$E38,'Country Indicator Data'!$B$4:$P$300,15,FALSE)))</f>
        <v>6.6757888452186873E-2</v>
      </c>
      <c r="H38" s="147">
        <f t="shared" ref="H38:H69" si="13">IF(G38="x","x",IF(G38&lt;H$4,0,IF(G38&gt;H$3,5,ROUND(5-(H$3-G38)/(H$3-H$4)*5,1))))</f>
        <v>0.2</v>
      </c>
      <c r="I38" s="147">
        <f t="shared" ref="I38:I69" si="14">IF(AND(H38="x",F38="x"),"x",AVERAGE(F38,H38))</f>
        <v>1.9500000000000002</v>
      </c>
      <c r="J38" s="147">
        <f>IF('Crisis Indicator Data'!G35="x","x",IF(LOG('Crisis Indicator Data'!G35)&lt;J$4,0,IF(LOG('Crisis Indicator Data'!G35)&gt;J$3,5,ROUND(5-(J$3-LOG('Crisis Indicator Data'!G35))/(J$3-J$4)*5,1))))</f>
        <v>0</v>
      </c>
      <c r="K38" s="165">
        <f>IF('Crisis Indicator Data'!G35="x","x",IF(LEN(E38)&gt;3,('Crisis Indicator Data'!G35/VLOOKUP('Impact of the crisis'!$C38,'Regional Crises'!$B$1:$R$66,5,FALSE)),'Crisis Indicator Data'!G35/VLOOKUP('Impact of the crisis'!$E38,'Country Indicator Data'!$B$4:$P$300,14,FALSE)))</f>
        <v>4.7385308429485134E-3</v>
      </c>
      <c r="L38" s="147">
        <f t="shared" ref="L38:L69" si="15">IF(K38="x","x",IF(K38&lt;L$4,0,IF(K38&gt;L$3,5,ROUND(5-(L$3-K38)/(L$3-L$4)*5,1))))</f>
        <v>0</v>
      </c>
      <c r="M38" s="147">
        <f t="shared" ref="M38:M69" si="16">IF(AND(L38="x",J38="x"),"x",AVERAGE(J38,L38))</f>
        <v>0</v>
      </c>
      <c r="N38" s="147">
        <f t="shared" ref="N38:N69" si="17">IF(AND(M38="x",I38="x"),"x",IF(OR(M38="x",I38="x"),AVERAGE(I38,M38),ROUND((5-GEOMEAN(((5-I38)/5*4+1),((5-M38)/5*4+1)))/4*5,1)))</f>
        <v>1.1000000000000001</v>
      </c>
      <c r="O38" s="147">
        <f>IF('Crisis Indicator Data'!H35="x","x",IF('Crisis Indicator Data'!H35=0,0,IF(LOG('Crisis Indicator Data'!H35)&lt;O$4,0,IF(LOG('Crisis Indicator Data'!H35)&gt;O$3,5,ROUND(5-(O$3-LOG('Crisis Indicator Data'!H35))/(O$3-O$4)*5,1)))))</f>
        <v>1.2</v>
      </c>
      <c r="P38" s="165">
        <f>IF('Crisis Indicator Data'!H35="x","x",'Crisis Indicator Data'!H35/'Crisis Indicator Data'!G35)</f>
        <v>0.78026905829596416</v>
      </c>
      <c r="Q38" s="147">
        <f t="shared" ref="Q38:Q69" si="18">IF(P38="x","x",IF(P38&lt;Q$4,0,IF(P38&gt;Q$3,5,ROUND(5-(Q$3-P38)/(Q$3-Q$4)*5,1))))</f>
        <v>3.9</v>
      </c>
      <c r="R38" s="147">
        <f t="shared" ref="R38:R69" si="19">IF(AND(Q38="x",O38="x"),"x",AVERAGE(O38,Q38))</f>
        <v>2.5499999999999998</v>
      </c>
      <c r="S38" s="147">
        <f>IF('Crisis Indicator Data'!I35="x","x",IF('Crisis Indicator Data'!I35=0,0,IF(LOG('Crisis Indicator Data'!I35)&lt;S$4,0,IF(LOG('Crisis Indicator Data'!I35)&gt;S$3,5,ROUND(5-(S$3-LOG('Crisis Indicator Data'!I35))/(S$3-S$4)*5,1)))))</f>
        <v>3.2</v>
      </c>
      <c r="T38" s="165">
        <f>IF('Crisis Indicator Data'!H35="x","x",IF('Crisis Indicator Data'!I35="x","x",'Crisis Indicator Data'!I35/'Crisis Indicator Data'!H35))</f>
        <v>1</v>
      </c>
      <c r="U38" s="147">
        <f t="shared" ref="U38:U69" si="20">IF(T38="x","x",IF(T38&lt;U$4,0,IF(T38&gt;U$3,5,ROUND(5-(U$3-T38)/(U$3-U$4)*5,1))))</f>
        <v>5</v>
      </c>
      <c r="V38" s="147">
        <f t="shared" ref="V38:V69" si="21">IF(AND(U38="x",S38="x"),"x",ROUND(AVERAGE(S38,U38),1))</f>
        <v>4.0999999999999996</v>
      </c>
      <c r="W38" s="147">
        <f>IF('Crisis Indicator Data'!L35="x","x",IF('Crisis Indicator Data'!L35=0,0,IF(LOG('Crisis Indicator Data'!L35)&lt;W$4,0,IF(LOG('Crisis Indicator Data'!L35)&gt;W$3,5,ROUND(5-(W$3-LOG('Crisis Indicator Data'!L35))/(W$3-W$4)*5,1)))))</f>
        <v>0.9</v>
      </c>
      <c r="X38" s="166">
        <f>IF(OR('Crisis Indicator Data'!L35="x",'Crisis Indicator Data'!H35="x"),"x",'Crisis Indicator Data'!L35/'Crisis Indicator Data'!H35)</f>
        <v>2.2988505747126437E-5</v>
      </c>
      <c r="Y38" s="147">
        <f t="shared" ref="Y38:Y69" si="22">IF(X38="x","x",IF(X38&lt;Y$4,0,IF(X38&gt;Y$3,5,ROUND(5-(Y$3-X38)/(Y$3-Y$4)*5,1))))</f>
        <v>1.1000000000000001</v>
      </c>
      <c r="Z38" s="147">
        <f t="shared" ref="Z38:Z69" si="23">IF(AND(Y38="x",W38="x"),"x",ROUND(AVERAGE(W38,Y38),1))</f>
        <v>1</v>
      </c>
      <c r="AA38" s="147">
        <f t="shared" ref="AA38:AA69" si="24">IF(AND(V38="x",Z38="x"),"x",IF(OR(V38="x",Z38="x"),AVERAGE(V38,Z38),ROUND((5-GEOMEAN(((5-V38)/5*4+1),((5-Z38)/5*4+1)))/4*5,1)))</f>
        <v>2.9</v>
      </c>
      <c r="AB38" s="167">
        <f t="shared" ref="AB38:AB69" si="25">IF(AND(R38="x",AA38="x"),"x",IF(OR(R38="x",AA38="x"),AVERAGE(R38,AA38),ROUND((5-GEOMEAN(((5-R38)/5*4+1),((5-AA38)/5*4+1)))/4*5,1)))</f>
        <v>2.7</v>
      </c>
    </row>
    <row r="39" spans="1:28" x14ac:dyDescent="0.35">
      <c r="A39" s="169" t="str">
        <f>'Crisis Indicator Data'!A36</f>
        <v>Multiple crises in Algeria</v>
      </c>
      <c r="B39" s="170" t="str">
        <f>'Crisis Indicator Data'!B36</f>
        <v>Displacement</v>
      </c>
      <c r="C39" s="170" t="str">
        <f>'Crisis Indicator Data'!C36</f>
        <v>DZA004</v>
      </c>
      <c r="D39" s="170" t="str">
        <f>'Crisis Indicator Data'!D36</f>
        <v>Algeria</v>
      </c>
      <c r="E39" s="171" t="str">
        <f>'Crisis Indicator Data'!E36</f>
        <v>DZA</v>
      </c>
      <c r="F39" s="168">
        <f>IF('Crisis Indicator Data'!F36="x","x",IF(LOG('Crisis Indicator Data'!F36)&lt;F$4,0,IF(LOG('Crisis Indicator Data'!F36)&gt;F$3,5,ROUND(5-(F$3-LOG('Crisis Indicator Data'!F36))/(F$3-F$4)*5,1))))</f>
        <v>5</v>
      </c>
      <c r="G39" s="165">
        <f>IF('Crisis Indicator Data'!F36="x","x",IF(LEN(E39)&gt;3,('Crisis Indicator Data'!F36/VLOOKUP('Impact of the crisis'!$C39,'Regional Crises'!$B$1:$R$66,4,FALSE)),'Crisis Indicator Data'!F36/VLOOKUP('Impact of the crisis'!$E39,'Country Indicator Data'!$B$4:$P$300,15,FALSE)))</f>
        <v>1</v>
      </c>
      <c r="H39" s="147">
        <f t="shared" si="13"/>
        <v>5</v>
      </c>
      <c r="I39" s="147">
        <f t="shared" si="14"/>
        <v>5</v>
      </c>
      <c r="J39" s="147">
        <f>IF('Crisis Indicator Data'!G36="x","x",IF(LOG('Crisis Indicator Data'!G36)&lt;J$4,0,IF(LOG('Crisis Indicator Data'!G36)&gt;J$3,5,ROUND(5-(J$3-LOG('Crisis Indicator Data'!G36))/(J$3-J$4)*5,1))))</f>
        <v>5</v>
      </c>
      <c r="K39" s="165">
        <f>IF('Crisis Indicator Data'!G36="x","x",IF(LEN(E39)&gt;3,('Crisis Indicator Data'!G36/VLOOKUP('Impact of the crisis'!$C39,'Regional Crises'!$B$1:$R$66,5,FALSE)),'Crisis Indicator Data'!G36/VLOOKUP('Impact of the crisis'!$E39,'Country Indicator Data'!$B$4:$P$300,14,FALSE)))</f>
        <v>1</v>
      </c>
      <c r="L39" s="147">
        <f t="shared" si="15"/>
        <v>5</v>
      </c>
      <c r="M39" s="147">
        <f t="shared" si="16"/>
        <v>5</v>
      </c>
      <c r="N39" s="147">
        <f t="shared" si="17"/>
        <v>5</v>
      </c>
      <c r="O39" s="147">
        <f>IF('Crisis Indicator Data'!H36="x","x",IF('Crisis Indicator Data'!H36=0,0,IF(LOG('Crisis Indicator Data'!H36)&lt;O$4,0,IF(LOG('Crisis Indicator Data'!H36)&gt;O$3,5,ROUND(5-(O$3-LOG('Crisis Indicator Data'!H36))/(O$3-O$4)*5,1)))))</f>
        <v>1.9</v>
      </c>
      <c r="P39" s="165">
        <f>IF('Crisis Indicator Data'!H36="x","x",'Crisis Indicator Data'!H36/'Crisis Indicator Data'!G36)</f>
        <v>9.2433224963345446E-3</v>
      </c>
      <c r="Q39" s="147">
        <f t="shared" si="18"/>
        <v>0</v>
      </c>
      <c r="R39" s="147">
        <f t="shared" si="19"/>
        <v>0.95</v>
      </c>
      <c r="S39" s="147">
        <f>IF('Crisis Indicator Data'!I36="x","x",IF('Crisis Indicator Data'!I36=0,0,IF(LOG('Crisis Indicator Data'!I36)&lt;S$4,0,IF(LOG('Crisis Indicator Data'!I36)&gt;S$3,5,ROUND(5-(S$3-LOG('Crisis Indicator Data'!I36))/(S$3-S$4)*5,1)))))</f>
        <v>3.8</v>
      </c>
      <c r="T39" s="165">
        <f>IF('Crisis Indicator Data'!H36="x","x",IF('Crisis Indicator Data'!I36="x","x",'Crisis Indicator Data'!I36/'Crisis Indicator Data'!H36))</f>
        <v>1</v>
      </c>
      <c r="U39" s="147">
        <f t="shared" si="20"/>
        <v>5</v>
      </c>
      <c r="V39" s="147">
        <f t="shared" si="21"/>
        <v>4.4000000000000004</v>
      </c>
      <c r="W39" s="147">
        <f>IF('Crisis Indicator Data'!L36="x","x",IF('Crisis Indicator Data'!L36=0,0,IF(LOG('Crisis Indicator Data'!L36)&lt;W$4,0,IF(LOG('Crisis Indicator Data'!L36)&gt;W$3,5,ROUND(5-(W$3-LOG('Crisis Indicator Data'!L36))/(W$3-W$4)*5,1)))))</f>
        <v>4.3</v>
      </c>
      <c r="X39" s="166">
        <f>IF(OR('Crisis Indicator Data'!L36="x",'Crisis Indicator Data'!H36="x"),"x",'Crisis Indicator Data'!L36/'Crisis Indicator Data'!H36)</f>
        <v>2.2229885057471264E-3</v>
      </c>
      <c r="Y39" s="147">
        <f t="shared" si="22"/>
        <v>5</v>
      </c>
      <c r="Z39" s="147">
        <f t="shared" si="23"/>
        <v>4.7</v>
      </c>
      <c r="AA39" s="147">
        <f t="shared" si="24"/>
        <v>4.5999999999999996</v>
      </c>
      <c r="AB39" s="167">
        <f t="shared" si="25"/>
        <v>3.3</v>
      </c>
    </row>
    <row r="40" spans="1:28" x14ac:dyDescent="0.35">
      <c r="A40" s="169" t="str">
        <f>'Crisis Indicator Data'!A37</f>
        <v>Multiple crises in Ecuador</v>
      </c>
      <c r="B40" s="170" t="str">
        <f>'Crisis Indicator Data'!B37</f>
        <v>Violence,Displacement</v>
      </c>
      <c r="C40" s="170" t="str">
        <f>'Crisis Indicator Data'!C37</f>
        <v>ECU001</v>
      </c>
      <c r="D40" s="170" t="str">
        <f>'Crisis Indicator Data'!D37</f>
        <v>Ecuador</v>
      </c>
      <c r="E40" s="171" t="str">
        <f>'Crisis Indicator Data'!E37</f>
        <v>ECU</v>
      </c>
      <c r="F40" s="168">
        <f>IF('Crisis Indicator Data'!F37="x","x",IF(LOG('Crisis Indicator Data'!F37)&lt;F$4,0,IF(LOG('Crisis Indicator Data'!F37)&gt;F$3,5,ROUND(5-(F$3-LOG('Crisis Indicator Data'!F37))/(F$3-F$4)*5,1))))</f>
        <v>4</v>
      </c>
      <c r="G40" s="165">
        <f>IF('Crisis Indicator Data'!F37="x","x",IF(LEN(E40)&gt;3,('Crisis Indicator Data'!F37/VLOOKUP('Impact of the crisis'!$C40,'Regional Crises'!$B$1:$R$66,4,FALSE)),'Crisis Indicator Data'!F37/VLOOKUP('Impact of the crisis'!$E40,'Country Indicator Data'!$B$4:$P$300,15,FALSE)))</f>
        <v>1</v>
      </c>
      <c r="H40" s="147">
        <f t="shared" si="13"/>
        <v>5</v>
      </c>
      <c r="I40" s="147">
        <f t="shared" si="14"/>
        <v>4.5</v>
      </c>
      <c r="J40" s="147">
        <f>IF('Crisis Indicator Data'!G37="x","x",IF(LOG('Crisis Indicator Data'!G37)&lt;J$4,0,IF(LOG('Crisis Indicator Data'!G37)&gt;J$3,5,ROUND(5-(J$3-LOG('Crisis Indicator Data'!G37))/(J$3-J$4)*5,1))))</f>
        <v>4.2</v>
      </c>
      <c r="K40" s="165">
        <f>IF('Crisis Indicator Data'!G37="x","x",IF(LEN(E40)&gt;3,('Crisis Indicator Data'!G37/VLOOKUP('Impact of the crisis'!$C40,'Regional Crises'!$B$1:$R$66,5,FALSE)),'Crisis Indicator Data'!G37/VLOOKUP('Impact of the crisis'!$E40,'Country Indicator Data'!$B$4:$P$300,14,FALSE)))</f>
        <v>1</v>
      </c>
      <c r="L40" s="147">
        <f t="shared" si="15"/>
        <v>5</v>
      </c>
      <c r="M40" s="147">
        <f t="shared" si="16"/>
        <v>4.5999999999999996</v>
      </c>
      <c r="N40" s="147">
        <f t="shared" si="17"/>
        <v>4.5999999999999996</v>
      </c>
      <c r="O40" s="147">
        <f>IF('Crisis Indicator Data'!H37="x","x",IF('Crisis Indicator Data'!H37=0,0,IF(LOG('Crisis Indicator Data'!H37)&lt;O$4,0,IF(LOG('Crisis Indicator Data'!H37)&gt;O$3,5,ROUND(5-(O$3-LOG('Crisis Indicator Data'!H37))/(O$3-O$4)*5,1)))))</f>
        <v>4.5999999999999996</v>
      </c>
      <c r="P40" s="165">
        <f>IF('Crisis Indicator Data'!H37="x","x",'Crisis Indicator Data'!H37/'Crisis Indicator Data'!G37)</f>
        <v>1</v>
      </c>
      <c r="Q40" s="147">
        <f t="shared" si="18"/>
        <v>5</v>
      </c>
      <c r="R40" s="147">
        <f t="shared" si="19"/>
        <v>4.8</v>
      </c>
      <c r="S40" s="147">
        <f>IF('Crisis Indicator Data'!I37="x","x",IF('Crisis Indicator Data'!I37=0,0,IF(LOG('Crisis Indicator Data'!I37)&lt;S$4,0,IF(LOG('Crisis Indicator Data'!I37)&gt;S$3,5,ROUND(5-(S$3-LOG('Crisis Indicator Data'!I37))/(S$3-S$4)*5,1)))))</f>
        <v>4.2</v>
      </c>
      <c r="T40" s="165">
        <f>IF('Crisis Indicator Data'!H37="x","x",IF('Crisis Indicator Data'!I37="x","x",'Crisis Indicator Data'!I37/'Crisis Indicator Data'!H37))</f>
        <v>4.6629834254143646E-2</v>
      </c>
      <c r="U40" s="147">
        <f t="shared" si="20"/>
        <v>1.6</v>
      </c>
      <c r="V40" s="147">
        <f t="shared" si="21"/>
        <v>2.9</v>
      </c>
      <c r="W40" s="147">
        <f>IF('Crisis Indicator Data'!L37="x","x",IF('Crisis Indicator Data'!L37=0,0,IF(LOG('Crisis Indicator Data'!L37)&lt;W$4,0,IF(LOG('Crisis Indicator Data'!L37)&gt;W$3,5,ROUND(5-(W$3-LOG('Crisis Indicator Data'!L37))/(W$3-W$4)*5,1)))))</f>
        <v>2.2000000000000002</v>
      </c>
      <c r="X40" s="166">
        <f>IF(OR('Crisis Indicator Data'!L37="x",'Crisis Indicator Data'!H37="x"),"x",'Crisis Indicator Data'!L37/'Crisis Indicator Data'!H37)</f>
        <v>1.8784530386740332E-6</v>
      </c>
      <c r="Y40" s="147">
        <f t="shared" si="22"/>
        <v>0.1</v>
      </c>
      <c r="Z40" s="147">
        <f t="shared" si="23"/>
        <v>1.2</v>
      </c>
      <c r="AA40" s="147">
        <f t="shared" si="24"/>
        <v>2.1</v>
      </c>
      <c r="AB40" s="167">
        <f t="shared" si="25"/>
        <v>3.8</v>
      </c>
    </row>
    <row r="41" spans="1:28" x14ac:dyDescent="0.35">
      <c r="A41" s="169" t="str">
        <f>'Crisis Indicator Data'!A38</f>
        <v>Venezuela displacement in Ecuador</v>
      </c>
      <c r="B41" s="170" t="str">
        <f>'Crisis Indicator Data'!B38</f>
        <v>Displacement</v>
      </c>
      <c r="C41" s="170" t="str">
        <f>'Crisis Indicator Data'!C38</f>
        <v>ECU002</v>
      </c>
      <c r="D41" s="170" t="str">
        <f>'Crisis Indicator Data'!D38</f>
        <v>Ecuador</v>
      </c>
      <c r="E41" s="171" t="str">
        <f>'Crisis Indicator Data'!E38</f>
        <v>ECU</v>
      </c>
      <c r="F41" s="168">
        <f>IF('Crisis Indicator Data'!F38="x","x",IF(LOG('Crisis Indicator Data'!F38)&lt;F$4,0,IF(LOG('Crisis Indicator Data'!F38)&gt;F$3,5,ROUND(5-(F$3-LOG('Crisis Indicator Data'!F38))/(F$3-F$4)*5,1))))</f>
        <v>4</v>
      </c>
      <c r="G41" s="165">
        <f>IF('Crisis Indicator Data'!F38="x","x",IF(LEN(E41)&gt;3,('Crisis Indicator Data'!F38/VLOOKUP('Impact of the crisis'!$C41,'Regional Crises'!$B$1:$R$66,4,FALSE)),'Crisis Indicator Data'!F38/VLOOKUP('Impact of the crisis'!$E41,'Country Indicator Data'!$B$4:$P$300,15,FALSE)))</f>
        <v>1</v>
      </c>
      <c r="H41" s="147">
        <f t="shared" si="13"/>
        <v>5</v>
      </c>
      <c r="I41" s="147">
        <f t="shared" si="14"/>
        <v>4.5</v>
      </c>
      <c r="J41" s="147">
        <f>IF('Crisis Indicator Data'!G38="x","x",IF(LOG('Crisis Indicator Data'!G38)&lt;J$4,0,IF(LOG('Crisis Indicator Data'!G38)&gt;J$3,5,ROUND(5-(J$3-LOG('Crisis Indicator Data'!G38))/(J$3-J$4)*5,1))))</f>
        <v>4.2</v>
      </c>
      <c r="K41" s="165">
        <f>IF('Crisis Indicator Data'!G38="x","x",IF(LEN(E41)&gt;3,('Crisis Indicator Data'!G38/VLOOKUP('Impact of the crisis'!$C41,'Regional Crises'!$B$1:$R$66,5,FALSE)),'Crisis Indicator Data'!G38/VLOOKUP('Impact of the crisis'!$E41,'Country Indicator Data'!$B$4:$P$300,14,FALSE)))</f>
        <v>1</v>
      </c>
      <c r="L41" s="147">
        <f t="shared" si="15"/>
        <v>5</v>
      </c>
      <c r="M41" s="147">
        <f t="shared" si="16"/>
        <v>4.5999999999999996</v>
      </c>
      <c r="N41" s="147">
        <f t="shared" si="17"/>
        <v>4.5999999999999996</v>
      </c>
      <c r="O41" s="147">
        <f>IF('Crisis Indicator Data'!H38="x","x",IF('Crisis Indicator Data'!H38=0,0,IF(LOG('Crisis Indicator Data'!H38)&lt;O$4,0,IF(LOG('Crisis Indicator Data'!H38)&gt;O$3,5,ROUND(5-(O$3-LOG('Crisis Indicator Data'!H38))/(O$3-O$4)*5,1)))))</f>
        <v>2.4</v>
      </c>
      <c r="P41" s="165">
        <f>IF('Crisis Indicator Data'!H38="x","x",'Crisis Indicator Data'!H38/'Crisis Indicator Data'!G38)</f>
        <v>5.1215469613259672E-2</v>
      </c>
      <c r="Q41" s="147">
        <f t="shared" si="18"/>
        <v>0.2</v>
      </c>
      <c r="R41" s="147">
        <f t="shared" si="19"/>
        <v>1.3</v>
      </c>
      <c r="S41" s="147">
        <f>IF('Crisis Indicator Data'!I38="x","x",IF('Crisis Indicator Data'!I38=0,0,IF(LOG('Crisis Indicator Data'!I38)&lt;S$4,0,IF(LOG('Crisis Indicator Data'!I38)&gt;S$3,5,ROUND(5-(S$3-LOG('Crisis Indicator Data'!I38))/(S$3-S$4)*5,1)))))</f>
        <v>4.0999999999999996</v>
      </c>
      <c r="T41" s="165">
        <f>IF('Crisis Indicator Data'!H38="x","x",IF('Crisis Indicator Data'!I38="x","x",'Crisis Indicator Data'!I38/'Crisis Indicator Data'!H38))</f>
        <v>0.82416396979503781</v>
      </c>
      <c r="U41" s="147">
        <f t="shared" si="20"/>
        <v>5</v>
      </c>
      <c r="V41" s="147">
        <f t="shared" si="21"/>
        <v>4.5999999999999996</v>
      </c>
      <c r="W41" s="147">
        <f>IF('Crisis Indicator Data'!L38="x","x",IF('Crisis Indicator Data'!L38=0,0,IF(LOG('Crisis Indicator Data'!L38)&lt;W$4,0,IF(LOG('Crisis Indicator Data'!L38)&gt;W$3,5,ROUND(5-(W$3-LOG('Crisis Indicator Data'!L38))/(W$3-W$4)*5,1)))))</f>
        <v>0</v>
      </c>
      <c r="X41" s="166">
        <f>IF(OR('Crisis Indicator Data'!L38="x",'Crisis Indicator Data'!H38="x"),"x",'Crisis Indicator Data'!L38/'Crisis Indicator Data'!H38)</f>
        <v>0</v>
      </c>
      <c r="Y41" s="147">
        <f t="shared" si="22"/>
        <v>0</v>
      </c>
      <c r="Z41" s="147">
        <f t="shared" si="23"/>
        <v>0</v>
      </c>
      <c r="AA41" s="147">
        <f t="shared" si="24"/>
        <v>3</v>
      </c>
      <c r="AB41" s="167">
        <f t="shared" si="25"/>
        <v>2.2000000000000002</v>
      </c>
    </row>
    <row r="42" spans="1:28" x14ac:dyDescent="0.35">
      <c r="A42" s="169" t="str">
        <f>'Crisis Indicator Data'!A39</f>
        <v>Criminal violence in Ecuador</v>
      </c>
      <c r="B42" s="170" t="str">
        <f>'Crisis Indicator Data'!B39</f>
        <v>Violence,Displacement</v>
      </c>
      <c r="C42" s="170" t="str">
        <f>'Crisis Indicator Data'!C39</f>
        <v>ECU003</v>
      </c>
      <c r="D42" s="170" t="str">
        <f>'Crisis Indicator Data'!D39</f>
        <v>Ecuador</v>
      </c>
      <c r="E42" s="171" t="str">
        <f>'Crisis Indicator Data'!E39</f>
        <v>ECU</v>
      </c>
      <c r="F42" s="168">
        <f>IF('Crisis Indicator Data'!F39="x","x",IF(LOG('Crisis Indicator Data'!F39)&lt;F$4,0,IF(LOG('Crisis Indicator Data'!F39)&gt;F$3,5,ROUND(5-(F$3-LOG('Crisis Indicator Data'!F39))/(F$3-F$4)*5,1))))</f>
        <v>4</v>
      </c>
      <c r="G42" s="165">
        <f>IF('Crisis Indicator Data'!F39="x","x",IF(LEN(E42)&gt;3,('Crisis Indicator Data'!F39/VLOOKUP('Impact of the crisis'!$C42,'Regional Crises'!$B$1:$R$66,4,FALSE)),'Crisis Indicator Data'!F39/VLOOKUP('Impact of the crisis'!$E42,'Country Indicator Data'!$B$4:$P$300,15,FALSE)))</f>
        <v>1</v>
      </c>
      <c r="H42" s="147">
        <f t="shared" si="13"/>
        <v>5</v>
      </c>
      <c r="I42" s="147">
        <f t="shared" si="14"/>
        <v>4.5</v>
      </c>
      <c r="J42" s="147">
        <f>IF('Crisis Indicator Data'!G39="x","x",IF(LOG('Crisis Indicator Data'!G39)&lt;J$4,0,IF(LOG('Crisis Indicator Data'!G39)&gt;J$3,5,ROUND(5-(J$3-LOG('Crisis Indicator Data'!G39))/(J$3-J$4)*5,1))))</f>
        <v>4.2</v>
      </c>
      <c r="K42" s="165">
        <f>IF('Crisis Indicator Data'!G39="x","x",IF(LEN(E42)&gt;3,('Crisis Indicator Data'!G39/VLOOKUP('Impact of the crisis'!$C42,'Regional Crises'!$B$1:$R$66,5,FALSE)),'Crisis Indicator Data'!G39/VLOOKUP('Impact of the crisis'!$E42,'Country Indicator Data'!$B$4:$P$300,14,FALSE)))</f>
        <v>1</v>
      </c>
      <c r="L42" s="147">
        <f t="shared" si="15"/>
        <v>5</v>
      </c>
      <c r="M42" s="147">
        <f t="shared" si="16"/>
        <v>4.5999999999999996</v>
      </c>
      <c r="N42" s="147">
        <f t="shared" si="17"/>
        <v>4.5999999999999996</v>
      </c>
      <c r="O42" s="147">
        <f>IF('Crisis Indicator Data'!H39="x","x",IF('Crisis Indicator Data'!H39=0,0,IF(LOG('Crisis Indicator Data'!H39)&lt;O$4,0,IF(LOG('Crisis Indicator Data'!H39)&gt;O$3,5,ROUND(5-(O$3-LOG('Crisis Indicator Data'!H39))/(O$3-O$4)*5,1)))))</f>
        <v>4.5999999999999996</v>
      </c>
      <c r="P42" s="165">
        <f>IF('Crisis Indicator Data'!H39="x","x",'Crisis Indicator Data'!H39/'Crisis Indicator Data'!G39)</f>
        <v>1</v>
      </c>
      <c r="Q42" s="147">
        <f t="shared" si="18"/>
        <v>5</v>
      </c>
      <c r="R42" s="147">
        <f t="shared" si="19"/>
        <v>4.8</v>
      </c>
      <c r="S42" s="147">
        <f>IF('Crisis Indicator Data'!I39="x","x",IF('Crisis Indicator Data'!I39=0,0,IF(LOG('Crisis Indicator Data'!I39)&lt;S$4,0,IF(LOG('Crisis Indicator Data'!I39)&gt;S$3,5,ROUND(5-(S$3-LOG('Crisis Indicator Data'!I39))/(S$3-S$4)*5,1)))))</f>
        <v>2.7</v>
      </c>
      <c r="T42" s="165">
        <f>IF('Crisis Indicator Data'!H39="x","x",IF('Crisis Indicator Data'!I39="x","x",'Crisis Indicator Data'!I39/'Crisis Indicator Data'!H39))</f>
        <v>4.4751381215469609E-3</v>
      </c>
      <c r="U42" s="147">
        <f t="shared" si="20"/>
        <v>0.1</v>
      </c>
      <c r="V42" s="147">
        <f t="shared" si="21"/>
        <v>1.4</v>
      </c>
      <c r="W42" s="147">
        <f>IF('Crisis Indicator Data'!L39="x","x",IF('Crisis Indicator Data'!L39=0,0,IF(LOG('Crisis Indicator Data'!L39)&lt;W$4,0,IF(LOG('Crisis Indicator Data'!L39)&gt;W$3,5,ROUND(5-(W$3-LOG('Crisis Indicator Data'!L39))/(W$3-W$4)*5,1)))))</f>
        <v>2.2000000000000002</v>
      </c>
      <c r="X42" s="166">
        <f>IF(OR('Crisis Indicator Data'!L39="x",'Crisis Indicator Data'!H39="x"),"x",'Crisis Indicator Data'!L39/'Crisis Indicator Data'!H39)</f>
        <v>1.8784530386740332E-6</v>
      </c>
      <c r="Y42" s="147">
        <f t="shared" si="22"/>
        <v>0.1</v>
      </c>
      <c r="Z42" s="147">
        <f t="shared" si="23"/>
        <v>1.2</v>
      </c>
      <c r="AA42" s="147">
        <f t="shared" si="24"/>
        <v>1.3</v>
      </c>
      <c r="AB42" s="167">
        <f t="shared" si="25"/>
        <v>3.6</v>
      </c>
    </row>
    <row r="43" spans="1:28" x14ac:dyDescent="0.35">
      <c r="A43" s="169" t="str">
        <f>'Crisis Indicator Data'!A40</f>
        <v>Refugees in Egypt</v>
      </c>
      <c r="B43" s="170" t="str">
        <f>'Crisis Indicator Data'!B40</f>
        <v>Displacement,Conflict</v>
      </c>
      <c r="C43" s="170" t="str">
        <f>'Crisis Indicator Data'!C40</f>
        <v>EGY004</v>
      </c>
      <c r="D43" s="170" t="str">
        <f>'Crisis Indicator Data'!D40</f>
        <v>Egypt</v>
      </c>
      <c r="E43" s="171" t="str">
        <f>'Crisis Indicator Data'!E40</f>
        <v>EGY</v>
      </c>
      <c r="F43" s="168">
        <f>IF('Crisis Indicator Data'!F40="x","x",IF(LOG('Crisis Indicator Data'!F40)&lt;F$4,0,IF(LOG('Crisis Indicator Data'!F40)&gt;F$3,5,ROUND(5-(F$3-LOG('Crisis Indicator Data'!F40))/(F$3-F$4)*5,1))))</f>
        <v>2.1</v>
      </c>
      <c r="G43" s="165">
        <f>IF('Crisis Indicator Data'!F40="x","x",IF(LEN(E43)&gt;3,('Crisis Indicator Data'!F40/VLOOKUP('Impact of the crisis'!$C43,'Regional Crises'!$B$1:$R$66,4,FALSE)),'Crisis Indicator Data'!F40/VLOOKUP('Impact of the crisis'!$E43,'Country Indicator Data'!$B$4:$P$300,15,FALSE)))</f>
        <v>1.8653875131849917E-2</v>
      </c>
      <c r="H43" s="147">
        <f t="shared" si="13"/>
        <v>0</v>
      </c>
      <c r="I43" s="147">
        <f t="shared" si="14"/>
        <v>1.05</v>
      </c>
      <c r="J43" s="147">
        <f>IF('Crisis Indicator Data'!G40="x","x",IF(LOG('Crisis Indicator Data'!G40)&lt;J$4,0,IF(LOG('Crisis Indicator Data'!G40)&gt;J$3,5,ROUND(5-(J$3-LOG('Crisis Indicator Data'!G40))/(J$3-J$4)*5,1))))</f>
        <v>4.7</v>
      </c>
      <c r="K43" s="165">
        <f>IF('Crisis Indicator Data'!G40="x","x",IF(LEN(E43)&gt;3,('Crisis Indicator Data'!G40/VLOOKUP('Impact of the crisis'!$C43,'Regional Crises'!$B$1:$R$66,5,FALSE)),'Crisis Indicator Data'!G40/VLOOKUP('Impact of the crisis'!$E43,'Country Indicator Data'!$B$4:$P$300,14,FALSE)))</f>
        <v>0.21580096176801611</v>
      </c>
      <c r="L43" s="147">
        <f t="shared" si="15"/>
        <v>1</v>
      </c>
      <c r="M43" s="147">
        <f t="shared" si="16"/>
        <v>2.85</v>
      </c>
      <c r="N43" s="147">
        <f t="shared" si="17"/>
        <v>2</v>
      </c>
      <c r="O43" s="147">
        <f>IF('Crisis Indicator Data'!H40="x","x",IF('Crisis Indicator Data'!H40=0,0,IF(LOG('Crisis Indicator Data'!H40)&lt;O$4,0,IF(LOG('Crisis Indicator Data'!H40)&gt;O$3,5,ROUND(5-(O$3-LOG('Crisis Indicator Data'!H40))/(O$3-O$4)*5,1)))))</f>
        <v>2.4</v>
      </c>
      <c r="P43" s="165">
        <f>IF('Crisis Indicator Data'!H40="x","x",'Crisis Indicator Data'!H40/'Crisis Indicator Data'!G40)</f>
        <v>3.5677597787435796E-2</v>
      </c>
      <c r="Q43" s="147">
        <f t="shared" si="18"/>
        <v>0.1</v>
      </c>
      <c r="R43" s="147">
        <f t="shared" si="19"/>
        <v>1.25</v>
      </c>
      <c r="S43" s="147">
        <f>IF('Crisis Indicator Data'!I40="x","x",IF('Crisis Indicator Data'!I40=0,0,IF(LOG('Crisis Indicator Data'!I40)&lt;S$4,0,IF(LOG('Crisis Indicator Data'!I40)&gt;S$3,5,ROUND(5-(S$3-LOG('Crisis Indicator Data'!I40))/(S$3-S$4)*5,1)))))</f>
        <v>4.2</v>
      </c>
      <c r="T43" s="165">
        <f>IF('Crisis Indicator Data'!H40="x","x",IF('Crisis Indicator Data'!I40="x","x",'Crisis Indicator Data'!I40/'Crisis Indicator Data'!H40))</f>
        <v>1</v>
      </c>
      <c r="U43" s="147">
        <f t="shared" si="20"/>
        <v>5</v>
      </c>
      <c r="V43" s="147">
        <f t="shared" si="21"/>
        <v>4.5999999999999996</v>
      </c>
      <c r="W43" s="147">
        <f>IF('Crisis Indicator Data'!L40="x","x",IF('Crisis Indicator Data'!L40=0,0,IF(LOG('Crisis Indicator Data'!L40)&lt;W$4,0,IF(LOG('Crisis Indicator Data'!L40)&gt;W$3,5,ROUND(5-(W$3-LOG('Crisis Indicator Data'!L40))/(W$3-W$4)*5,1)))))</f>
        <v>0</v>
      </c>
      <c r="X43" s="166">
        <f>IF(OR('Crisis Indicator Data'!L40="x",'Crisis Indicator Data'!H40="x"),"x",'Crisis Indicator Data'!L40/'Crisis Indicator Data'!H40)</f>
        <v>1.107419712070875E-6</v>
      </c>
      <c r="Y43" s="147">
        <f t="shared" si="22"/>
        <v>0.1</v>
      </c>
      <c r="Z43" s="147">
        <f t="shared" si="23"/>
        <v>0.1</v>
      </c>
      <c r="AA43" s="147">
        <f t="shared" si="24"/>
        <v>3.1</v>
      </c>
      <c r="AB43" s="167">
        <f t="shared" si="25"/>
        <v>2.2999999999999998</v>
      </c>
    </row>
    <row r="44" spans="1:28" x14ac:dyDescent="0.35">
      <c r="A44" s="169" t="str">
        <f>'Crisis Indicator Data'!A41</f>
        <v>Complex crisis in Eritrea</v>
      </c>
      <c r="B44" s="170" t="str">
        <f>'Crisis Indicator Data'!B41</f>
        <v>Socio-political,Displacement</v>
      </c>
      <c r="C44" s="170" t="str">
        <f>'Crisis Indicator Data'!C41</f>
        <v>ERI001</v>
      </c>
      <c r="D44" s="170" t="str">
        <f>'Crisis Indicator Data'!D41</f>
        <v>Eritrea</v>
      </c>
      <c r="E44" s="171" t="str">
        <f>'Crisis Indicator Data'!E41</f>
        <v>ERI</v>
      </c>
      <c r="F44" s="168">
        <f>IF('Crisis Indicator Data'!F41="x","x",IF(LOG('Crisis Indicator Data'!F41)&lt;F$4,0,IF(LOG('Crisis Indicator Data'!F41)&gt;F$3,5,ROUND(5-(F$3-LOG('Crisis Indicator Data'!F41))/(F$3-F$4)*5,1))))</f>
        <v>3.5</v>
      </c>
      <c r="G44" s="165">
        <f>IF('Crisis Indicator Data'!F41="x","x",IF(LEN(E44)&gt;3,('Crisis Indicator Data'!F41/VLOOKUP('Impact of the crisis'!$C44,'Regional Crises'!$B$1:$R$66,4,FALSE)),'Crisis Indicator Data'!F41/VLOOKUP('Impact of the crisis'!$E44,'Country Indicator Data'!$B$4:$P$300,15,FALSE)))</f>
        <v>1.0000016523354109</v>
      </c>
      <c r="H44" s="147">
        <f t="shared" si="13"/>
        <v>5</v>
      </c>
      <c r="I44" s="147">
        <f t="shared" si="14"/>
        <v>4.25</v>
      </c>
      <c r="J44" s="147">
        <f>IF('Crisis Indicator Data'!G41="x","x",IF(LOG('Crisis Indicator Data'!G41)&lt;J$4,0,IF(LOG('Crisis Indicator Data'!G41)&gt;J$3,5,ROUND(5-(J$3-LOG('Crisis Indicator Data'!G41))/(J$3-J$4)*5,1))))</f>
        <v>1.8</v>
      </c>
      <c r="K44" s="165">
        <f>IF('Crisis Indicator Data'!G41="x","x",IF(LEN(E44)&gt;3,('Crisis Indicator Data'!G41/VLOOKUP('Impact of the crisis'!$C44,'Regional Crises'!$B$1:$R$66,5,FALSE)),'Crisis Indicator Data'!G41/VLOOKUP('Impact of the crisis'!$E44,'Country Indicator Data'!$B$4:$P$300,14,FALSE)))</f>
        <v>1</v>
      </c>
      <c r="L44" s="147">
        <f t="shared" si="15"/>
        <v>5</v>
      </c>
      <c r="M44" s="147">
        <f t="shared" si="16"/>
        <v>3.4</v>
      </c>
      <c r="N44" s="147">
        <f t="shared" si="17"/>
        <v>3.9</v>
      </c>
      <c r="O44" s="147">
        <f>IF('Crisis Indicator Data'!H41="x","x",IF('Crisis Indicator Data'!H41=0,0,IF(LOG('Crisis Indicator Data'!H41)&lt;O$4,0,IF(LOG('Crisis Indicator Data'!H41)&gt;O$3,5,ROUND(5-(O$3-LOG('Crisis Indicator Data'!H41))/(O$3-O$4)*5,1)))))</f>
        <v>2.6</v>
      </c>
      <c r="P44" s="165">
        <f>IF('Crisis Indicator Data'!H41="x","x",'Crisis Indicator Data'!H41/'Crisis Indicator Data'!G41)</f>
        <v>0.31700288184438041</v>
      </c>
      <c r="Q44" s="147">
        <f t="shared" si="18"/>
        <v>1.6</v>
      </c>
      <c r="R44" s="147">
        <f t="shared" si="19"/>
        <v>2.1</v>
      </c>
      <c r="S44" s="147">
        <f>IF('Crisis Indicator Data'!I41="x","x",IF('Crisis Indicator Data'!I41=0,0,IF(LOG('Crisis Indicator Data'!I41)&lt;S$4,0,IF(LOG('Crisis Indicator Data'!I41)&gt;S$3,5,ROUND(5-(S$3-LOG('Crisis Indicator Data'!I41))/(S$3-S$4)*5,1)))))</f>
        <v>4.0999999999999996</v>
      </c>
      <c r="T44" s="165">
        <f>IF('Crisis Indicator Data'!H41="x","x",IF('Crisis Indicator Data'!I41="x","x",'Crisis Indicator Data'!I41/'Crisis Indicator Data'!H41))</f>
        <v>0.62909090909090915</v>
      </c>
      <c r="U44" s="147">
        <f t="shared" si="20"/>
        <v>5</v>
      </c>
      <c r="V44" s="147">
        <f t="shared" si="21"/>
        <v>4.5999999999999996</v>
      </c>
      <c r="W44" s="147">
        <f>IF('Crisis Indicator Data'!L41="x","x",IF('Crisis Indicator Data'!L41=0,0,IF(LOG('Crisis Indicator Data'!L41)&lt;W$4,0,IF(LOG('Crisis Indicator Data'!L41)&gt;W$3,5,ROUND(5-(W$3-LOG('Crisis Indicator Data'!L41))/(W$3-W$4)*5,1)))))</f>
        <v>0</v>
      </c>
      <c r="X44" s="166">
        <f>IF(OR('Crisis Indicator Data'!L41="x",'Crisis Indicator Data'!H41="x"),"x",'Crisis Indicator Data'!L41/'Crisis Indicator Data'!H41)</f>
        <v>0</v>
      </c>
      <c r="Y44" s="147">
        <f t="shared" si="22"/>
        <v>0</v>
      </c>
      <c r="Z44" s="147">
        <f t="shared" si="23"/>
        <v>0</v>
      </c>
      <c r="AA44" s="147">
        <f t="shared" si="24"/>
        <v>3</v>
      </c>
      <c r="AB44" s="167">
        <f t="shared" si="25"/>
        <v>2.6</v>
      </c>
    </row>
    <row r="45" spans="1:28" x14ac:dyDescent="0.35">
      <c r="A45" s="169" t="str">
        <f>'Crisis Indicator Data'!A42</f>
        <v>Mixed migration flows in Spain</v>
      </c>
      <c r="B45" s="170" t="str">
        <f>'Crisis Indicator Data'!B42</f>
        <v>Displacement</v>
      </c>
      <c r="C45" s="170" t="str">
        <f>'Crisis Indicator Data'!C42</f>
        <v>ESP002</v>
      </c>
      <c r="D45" s="170" t="str">
        <f>'Crisis Indicator Data'!D42</f>
        <v>Spain</v>
      </c>
      <c r="E45" s="171" t="str">
        <f>'Crisis Indicator Data'!E42</f>
        <v>ESP</v>
      </c>
      <c r="F45" s="168">
        <f>IF('Crisis Indicator Data'!F42="x","x",IF(LOG('Crisis Indicator Data'!F42)&lt;F$4,0,IF(LOG('Crisis Indicator Data'!F42)&gt;F$3,5,ROUND(5-(F$3-LOG('Crisis Indicator Data'!F42))/(F$3-F$4)*5,1))))</f>
        <v>3.3</v>
      </c>
      <c r="G45" s="165">
        <f>IF('Crisis Indicator Data'!F42="x","x",IF(LEN(E45)&gt;3,('Crisis Indicator Data'!F42/VLOOKUP('Impact of the crisis'!$C45,'Regional Crises'!$B$1:$R$66,4,FALSE)),'Crisis Indicator Data'!F42/VLOOKUP('Impact of the crisis'!$E45,'Country Indicator Data'!$B$4:$P$300,15,FALSE)))</f>
        <v>0.20018081648367569</v>
      </c>
      <c r="H45" s="147">
        <f t="shared" si="13"/>
        <v>0.9</v>
      </c>
      <c r="I45" s="147">
        <f t="shared" si="14"/>
        <v>2.1</v>
      </c>
      <c r="J45" s="147">
        <f>IF('Crisis Indicator Data'!G42="x","x",IF(LOG('Crisis Indicator Data'!G42)&lt;J$4,0,IF(LOG('Crisis Indicator Data'!G42)&gt;J$3,5,ROUND(5-(J$3-LOG('Crisis Indicator Data'!G42))/(J$3-J$4)*5,1))))</f>
        <v>3.6</v>
      </c>
      <c r="K45" s="165">
        <f>IF('Crisis Indicator Data'!G42="x","x",IF(LEN(E45)&gt;3,('Crisis Indicator Data'!G42/VLOOKUP('Impact of the crisis'!$C45,'Regional Crises'!$B$1:$R$66,5,FALSE)),'Crisis Indicator Data'!G42/VLOOKUP('Impact of the crisis'!$E45,'Country Indicator Data'!$B$4:$P$300,14,FALSE)))</f>
        <v>0.25265135699373698</v>
      </c>
      <c r="L45" s="147">
        <f t="shared" si="15"/>
        <v>1.2</v>
      </c>
      <c r="M45" s="147">
        <f t="shared" si="16"/>
        <v>2.4</v>
      </c>
      <c r="N45" s="147">
        <f t="shared" si="17"/>
        <v>2.2999999999999998</v>
      </c>
      <c r="O45" s="147">
        <f>IF('Crisis Indicator Data'!H42="x","x",IF('Crisis Indicator Data'!H42=0,0,IF(LOG('Crisis Indicator Data'!H42)&lt;O$4,0,IF(LOG('Crisis Indicator Data'!H42)&gt;O$3,5,ROUND(5-(O$3-LOG('Crisis Indicator Data'!H42))/(O$3-O$4)*5,1)))))</f>
        <v>0.6</v>
      </c>
      <c r="P45" s="165">
        <f>IF('Crisis Indicator Data'!H42="x","x",'Crisis Indicator Data'!H42/'Crisis Indicator Data'!G42)</f>
        <v>5.7841679061312176E-3</v>
      </c>
      <c r="Q45" s="147">
        <f t="shared" si="18"/>
        <v>0</v>
      </c>
      <c r="R45" s="147">
        <f t="shared" si="19"/>
        <v>0.3</v>
      </c>
      <c r="S45" s="147">
        <f>IF('Crisis Indicator Data'!I42="x","x",IF('Crisis Indicator Data'!I42=0,0,IF(LOG('Crisis Indicator Data'!I42)&lt;S$4,0,IF(LOG('Crisis Indicator Data'!I42)&gt;S$3,5,ROUND(5-(S$3-LOG('Crisis Indicator Data'!I42))/(S$3-S$4)*5,1)))))</f>
        <v>2.6</v>
      </c>
      <c r="T45" s="165">
        <f>IF('Crisis Indicator Data'!H42="x","x",IF('Crisis Indicator Data'!I42="x","x",'Crisis Indicator Data'!I42/'Crisis Indicator Data'!H42))</f>
        <v>1</v>
      </c>
      <c r="U45" s="147">
        <f t="shared" si="20"/>
        <v>5</v>
      </c>
      <c r="V45" s="147">
        <f t="shared" si="21"/>
        <v>3.8</v>
      </c>
      <c r="W45" s="147">
        <f>IF('Crisis Indicator Data'!L42="x","x",IF('Crisis Indicator Data'!L42=0,0,IF(LOG('Crisis Indicator Data'!L42)&lt;W$4,0,IF(LOG('Crisis Indicator Data'!L42)&gt;W$3,5,ROUND(5-(W$3-LOG('Crisis Indicator Data'!L42))/(W$3-W$4)*5,1)))))</f>
        <v>3.1</v>
      </c>
      <c r="X45" s="166">
        <f>IF(OR('Crisis Indicator Data'!L42="x",'Crisis Indicator Data'!H42="x"),"x",'Crisis Indicator Data'!L42/'Crisis Indicator Data'!H42)</f>
        <v>2.2428571428571428E-3</v>
      </c>
      <c r="Y45" s="147">
        <f t="shared" si="22"/>
        <v>5</v>
      </c>
      <c r="Z45" s="147">
        <f t="shared" si="23"/>
        <v>4.0999999999999996</v>
      </c>
      <c r="AA45" s="147">
        <f t="shared" si="24"/>
        <v>4</v>
      </c>
      <c r="AB45" s="167">
        <f t="shared" si="25"/>
        <v>2.6</v>
      </c>
    </row>
    <row r="46" spans="1:28" x14ac:dyDescent="0.35">
      <c r="A46" s="169" t="str">
        <f>'Crisis Indicator Data'!A43</f>
        <v>Displacement from Russia-Ukraine conflict in Estonia</v>
      </c>
      <c r="B46" s="170" t="str">
        <f>'Crisis Indicator Data'!B43</f>
        <v>Displacement</v>
      </c>
      <c r="C46" s="170" t="str">
        <f>'Crisis Indicator Data'!C43</f>
        <v>EST002</v>
      </c>
      <c r="D46" s="170" t="str">
        <f>'Crisis Indicator Data'!D43</f>
        <v>Estonia</v>
      </c>
      <c r="E46" s="171" t="str">
        <f>'Crisis Indicator Data'!E43</f>
        <v>EST</v>
      </c>
      <c r="F46" s="168">
        <f>IF('Crisis Indicator Data'!F43="x","x",IF(LOG('Crisis Indicator Data'!F43)&lt;F$4,0,IF(LOG('Crisis Indicator Data'!F43)&gt;F$3,5,ROUND(5-(F$3-LOG('Crisis Indicator Data'!F43))/(F$3-F$4)*5,1))))</f>
        <v>2.7</v>
      </c>
      <c r="G46" s="165">
        <f>IF('Crisis Indicator Data'!F43="x","x",IF(LEN(E46)&gt;3,('Crisis Indicator Data'!F43/VLOOKUP('Impact of the crisis'!$C46,'Regional Crises'!$B$1:$R$66,4,FALSE)),'Crisis Indicator Data'!F43/VLOOKUP('Impact of the crisis'!$E46,'Country Indicator Data'!$B$4:$P$300,15,FALSE)))</f>
        <v>1</v>
      </c>
      <c r="H46" s="147">
        <f t="shared" si="13"/>
        <v>5</v>
      </c>
      <c r="I46" s="147">
        <f t="shared" si="14"/>
        <v>3.85</v>
      </c>
      <c r="J46" s="147">
        <f>IF('Crisis Indicator Data'!G43="x","x",IF(LOG('Crisis Indicator Data'!G43)&lt;J$4,0,IF(LOG('Crisis Indicator Data'!G43)&gt;J$3,5,ROUND(5-(J$3-LOG('Crisis Indicator Data'!G43))/(J$3-J$4)*5,1))))</f>
        <v>0.5</v>
      </c>
      <c r="K46" s="165">
        <f>IF('Crisis Indicator Data'!G43="x","x",IF(LEN(E46)&gt;3,('Crisis Indicator Data'!G43/VLOOKUP('Impact of the crisis'!$C46,'Regional Crises'!$B$1:$R$66,5,FALSE)),'Crisis Indicator Data'!G43/VLOOKUP('Impact of the crisis'!$E46,'Country Indicator Data'!$B$4:$P$300,14,FALSE)))</f>
        <v>1</v>
      </c>
      <c r="L46" s="147">
        <f t="shared" si="15"/>
        <v>5</v>
      </c>
      <c r="M46" s="147">
        <f t="shared" si="16"/>
        <v>2.75</v>
      </c>
      <c r="N46" s="147">
        <f t="shared" si="17"/>
        <v>3.4</v>
      </c>
      <c r="O46" s="147">
        <f>IF('Crisis Indicator Data'!H43="x","x",IF('Crisis Indicator Data'!H43=0,0,IF(LOG('Crisis Indicator Data'!H43)&lt;O$4,0,IF(LOG('Crisis Indicator Data'!H43)&gt;O$3,5,ROUND(5-(O$3-LOG('Crisis Indicator Data'!H43))/(O$3-O$4)*5,1)))))</f>
        <v>0.2</v>
      </c>
      <c r="P46" s="165">
        <f>IF('Crisis Indicator Data'!H43="x","x",'Crisis Indicator Data'!H43/'Crisis Indicator Data'!G43)</f>
        <v>2.9829545454545456E-2</v>
      </c>
      <c r="Q46" s="147">
        <f t="shared" si="18"/>
        <v>0.1</v>
      </c>
      <c r="R46" s="147">
        <f t="shared" si="19"/>
        <v>0.15000000000000002</v>
      </c>
      <c r="S46" s="147">
        <f>IF('Crisis Indicator Data'!I43="x","x",IF('Crisis Indicator Data'!I43=0,0,IF(LOG('Crisis Indicator Data'!I43)&lt;S$4,0,IF(LOG('Crisis Indicator Data'!I43)&gt;S$3,5,ROUND(5-(S$3-LOG('Crisis Indicator Data'!I43))/(S$3-S$4)*5,1)))))</f>
        <v>2.2999999999999998</v>
      </c>
      <c r="T46" s="165">
        <f>IF('Crisis Indicator Data'!H43="x","x",IF('Crisis Indicator Data'!I43="x","x",'Crisis Indicator Data'!I43/'Crisis Indicator Data'!H43))</f>
        <v>1</v>
      </c>
      <c r="U46" s="147">
        <f t="shared" si="20"/>
        <v>5</v>
      </c>
      <c r="V46" s="147">
        <f t="shared" si="21"/>
        <v>3.7</v>
      </c>
      <c r="W46" s="147">
        <f>IF('Crisis Indicator Data'!L43="x","x",IF('Crisis Indicator Data'!L43=0,0,IF(LOG('Crisis Indicator Data'!L43)&lt;W$4,0,IF(LOG('Crisis Indicator Data'!L43)&gt;W$3,5,ROUND(5-(W$3-LOG('Crisis Indicator Data'!L43))/(W$3-W$4)*5,1)))))</f>
        <v>0</v>
      </c>
      <c r="X46" s="166">
        <f>IF(OR('Crisis Indicator Data'!L43="x",'Crisis Indicator Data'!H43="x"),"x",'Crisis Indicator Data'!L43/'Crisis Indicator Data'!H43)</f>
        <v>0</v>
      </c>
      <c r="Y46" s="147">
        <f t="shared" si="22"/>
        <v>0</v>
      </c>
      <c r="Z46" s="147">
        <f t="shared" si="23"/>
        <v>0</v>
      </c>
      <c r="AA46" s="147">
        <f t="shared" si="24"/>
        <v>2.2999999999999998</v>
      </c>
      <c r="AB46" s="167">
        <f t="shared" si="25"/>
        <v>1.3</v>
      </c>
    </row>
    <row r="47" spans="1:28" x14ac:dyDescent="0.35">
      <c r="A47" s="169" t="str">
        <f>'Crisis Indicator Data'!A44</f>
        <v>Complex crisis in Ethiopia</v>
      </c>
      <c r="B47" s="170" t="str">
        <f>'Crisis Indicator Data'!B44</f>
        <v>Displacement,Floods,Conflict,Drought</v>
      </c>
      <c r="C47" s="170" t="str">
        <f>'Crisis Indicator Data'!C44</f>
        <v>ETH001</v>
      </c>
      <c r="D47" s="170" t="str">
        <f>'Crisis Indicator Data'!D44</f>
        <v>Ethiopia</v>
      </c>
      <c r="E47" s="171" t="str">
        <f>'Crisis Indicator Data'!E44</f>
        <v>ETH</v>
      </c>
      <c r="F47" s="168">
        <f>IF('Crisis Indicator Data'!F44="x","x",IF(LOG('Crisis Indicator Data'!F44)&lt;F$4,0,IF(LOG('Crisis Indicator Data'!F44)&gt;F$3,5,ROUND(5-(F$3-LOG('Crisis Indicator Data'!F44))/(F$3-F$4)*5,1))))</f>
        <v>5</v>
      </c>
      <c r="G47" s="165">
        <f>IF('Crisis Indicator Data'!F44="x","x",IF(LEN(E47)&gt;3,('Crisis Indicator Data'!F44/VLOOKUP('Impact of the crisis'!$C47,'Regional Crises'!$B$1:$R$66,4,FALSE)),'Crisis Indicator Data'!F44/VLOOKUP('Impact of the crisis'!$E47,'Country Indicator Data'!$B$4:$P$300,15,FALSE)))</f>
        <v>1.001208341909811</v>
      </c>
      <c r="H47" s="147">
        <f t="shared" si="13"/>
        <v>5</v>
      </c>
      <c r="I47" s="147">
        <f t="shared" si="14"/>
        <v>5</v>
      </c>
      <c r="J47" s="147">
        <f>IF('Crisis Indicator Data'!G44="x","x",IF(LOG('Crisis Indicator Data'!G44)&lt;J$4,0,IF(LOG('Crisis Indicator Data'!G44)&gt;J$3,5,ROUND(5-(J$3-LOG('Crisis Indicator Data'!G44))/(J$3-J$4)*5,1))))</f>
        <v>5</v>
      </c>
      <c r="K47" s="165">
        <f>IF('Crisis Indicator Data'!G44="x","x",IF(LEN(E47)&gt;3,('Crisis Indicator Data'!G44/VLOOKUP('Impact of the crisis'!$C47,'Regional Crises'!$B$1:$R$66,5,FALSE)),'Crisis Indicator Data'!G44/VLOOKUP('Impact of the crisis'!$E47,'Country Indicator Data'!$B$4:$P$300,14,FALSE)))</f>
        <v>1</v>
      </c>
      <c r="L47" s="147">
        <f t="shared" si="15"/>
        <v>5</v>
      </c>
      <c r="M47" s="147">
        <f t="shared" si="16"/>
        <v>5</v>
      </c>
      <c r="N47" s="147">
        <f t="shared" si="17"/>
        <v>5</v>
      </c>
      <c r="O47" s="147">
        <f>IF('Crisis Indicator Data'!H44="x","x",IF('Crisis Indicator Data'!H44=0,0,IF(LOG('Crisis Indicator Data'!H44)&lt;O$4,0,IF(LOG('Crisis Indicator Data'!H44)&gt;O$3,5,ROUND(5-(O$3-LOG('Crisis Indicator Data'!H44))/(O$3-O$4)*5,1)))))</f>
        <v>5</v>
      </c>
      <c r="P47" s="165">
        <f>IF('Crisis Indicator Data'!H44="x","x",'Crisis Indicator Data'!H44/'Crisis Indicator Data'!G44)</f>
        <v>1</v>
      </c>
      <c r="Q47" s="147">
        <f t="shared" si="18"/>
        <v>5</v>
      </c>
      <c r="R47" s="147">
        <f t="shared" si="19"/>
        <v>5</v>
      </c>
      <c r="S47" s="147">
        <f>IF('Crisis Indicator Data'!I44="x","x",IF('Crisis Indicator Data'!I44=0,0,IF(LOG('Crisis Indicator Data'!I44)&lt;S$4,0,IF(LOG('Crisis Indicator Data'!I44)&gt;S$3,5,ROUND(5-(S$3-LOG('Crisis Indicator Data'!I44))/(S$3-S$4)*5,1)))))</f>
        <v>5</v>
      </c>
      <c r="T47" s="165">
        <f>IF('Crisis Indicator Data'!H44="x","x",IF('Crisis Indicator Data'!I44="x","x",'Crisis Indicator Data'!I44/'Crisis Indicator Data'!H44))</f>
        <v>4.4165054803352678E-2</v>
      </c>
      <c r="U47" s="147">
        <f t="shared" si="20"/>
        <v>1.5</v>
      </c>
      <c r="V47" s="147">
        <f t="shared" si="21"/>
        <v>3.3</v>
      </c>
      <c r="W47" s="147">
        <f>IF('Crisis Indicator Data'!L44="x","x",IF('Crisis Indicator Data'!L44=0,0,IF(LOG('Crisis Indicator Data'!L44)&lt;W$4,0,IF(LOG('Crisis Indicator Data'!L44)&gt;W$3,5,ROUND(5-(W$3-LOG('Crisis Indicator Data'!L44))/(W$3-W$4)*5,1)))))</f>
        <v>5</v>
      </c>
      <c r="X47" s="166">
        <f>IF(OR('Crisis Indicator Data'!L44="x",'Crisis Indicator Data'!H44="x"),"x",'Crisis Indicator Data'!L44/'Crisis Indicator Data'!H44)</f>
        <v>4.1031292639407431E-5</v>
      </c>
      <c r="Y47" s="147">
        <f t="shared" si="22"/>
        <v>2.1</v>
      </c>
      <c r="Z47" s="147">
        <f t="shared" si="23"/>
        <v>3.6</v>
      </c>
      <c r="AA47" s="147">
        <f t="shared" si="24"/>
        <v>3.5</v>
      </c>
      <c r="AB47" s="167">
        <f t="shared" si="25"/>
        <v>4.4000000000000004</v>
      </c>
    </row>
    <row r="48" spans="1:28" x14ac:dyDescent="0.35">
      <c r="A48" s="169" t="str">
        <f>'Crisis Indicator Data'!A45</f>
        <v>International Displacement</v>
      </c>
      <c r="B48" s="170" t="str">
        <f>'Crisis Indicator Data'!B45</f>
        <v>Displacement</v>
      </c>
      <c r="C48" s="170" t="str">
        <f>'Crisis Indicator Data'!C45</f>
        <v>ETH003</v>
      </c>
      <c r="D48" s="170" t="str">
        <f>'Crisis Indicator Data'!D45</f>
        <v>Ethiopia</v>
      </c>
      <c r="E48" s="171" t="str">
        <f>'Crisis Indicator Data'!E45</f>
        <v>ETH</v>
      </c>
      <c r="F48" s="168">
        <f>IF('Crisis Indicator Data'!F45="x","x",IF(LOG('Crisis Indicator Data'!F45)&lt;F$4,0,IF(LOG('Crisis Indicator Data'!F45)&gt;F$3,5,ROUND(5-(F$3-LOG('Crisis Indicator Data'!F45))/(F$3-F$4)*5,1))))</f>
        <v>5</v>
      </c>
      <c r="G48" s="165">
        <f>IF('Crisis Indicator Data'!F45="x","x",IF(LEN(E48)&gt;3,('Crisis Indicator Data'!F45/VLOOKUP('Impact of the crisis'!$C48,'Regional Crises'!$B$1:$R$66,4,FALSE)),'Crisis Indicator Data'!F45/VLOOKUP('Impact of the crisis'!$E48,'Country Indicator Data'!$B$4:$P$300,15,FALSE)))</f>
        <v>0.99999973417718491</v>
      </c>
      <c r="H48" s="147">
        <f t="shared" si="13"/>
        <v>5</v>
      </c>
      <c r="I48" s="147">
        <f t="shared" si="14"/>
        <v>5</v>
      </c>
      <c r="J48" s="147">
        <f>IF('Crisis Indicator Data'!G45="x","x",IF(LOG('Crisis Indicator Data'!G45)&lt;J$4,0,IF(LOG('Crisis Indicator Data'!G45)&gt;J$3,5,ROUND(5-(J$3-LOG('Crisis Indicator Data'!G45))/(J$3-J$4)*5,1))))</f>
        <v>5</v>
      </c>
      <c r="K48" s="165">
        <f>IF('Crisis Indicator Data'!G45="x","x",IF(LEN(E48)&gt;3,('Crisis Indicator Data'!G45/VLOOKUP('Impact of the crisis'!$C48,'Regional Crises'!$B$1:$R$66,5,FALSE)),'Crisis Indicator Data'!G45/VLOOKUP('Impact of the crisis'!$E48,'Country Indicator Data'!$B$4:$P$300,14,FALSE)))</f>
        <v>0.72439386442355269</v>
      </c>
      <c r="L48" s="147">
        <f t="shared" si="15"/>
        <v>3.6</v>
      </c>
      <c r="M48" s="147">
        <f t="shared" si="16"/>
        <v>4.3</v>
      </c>
      <c r="N48" s="147">
        <f t="shared" si="17"/>
        <v>4.7</v>
      </c>
      <c r="O48" s="147">
        <f>IF('Crisis Indicator Data'!H45="x","x",IF('Crisis Indicator Data'!H45=0,0,IF(LOG('Crisis Indicator Data'!H45)&lt;O$4,0,IF(LOG('Crisis Indicator Data'!H45)&gt;O$3,5,ROUND(5-(O$3-LOG('Crisis Indicator Data'!H45))/(O$3-O$4)*5,1)))))</f>
        <v>2.6</v>
      </c>
      <c r="P48" s="165">
        <f>IF('Crisis Indicator Data'!H45="x","x",'Crisis Indicator Data'!H45/'Crisis Indicator Data'!G45)</f>
        <v>1.1125600264944528E-2</v>
      </c>
      <c r="Q48" s="147">
        <f t="shared" si="18"/>
        <v>0</v>
      </c>
      <c r="R48" s="147">
        <f t="shared" si="19"/>
        <v>1.3</v>
      </c>
      <c r="S48" s="147">
        <f>IF('Crisis Indicator Data'!I45="x","x",IF('Crisis Indicator Data'!I45=0,0,IF(LOG('Crisis Indicator Data'!I45)&lt;S$4,0,IF(LOG('Crisis Indicator Data'!I45)&gt;S$3,5,ROUND(5-(S$3-LOG('Crisis Indicator Data'!I45))/(S$3-S$4)*5,1)))))</f>
        <v>4.3</v>
      </c>
      <c r="T48" s="165">
        <f>IF('Crisis Indicator Data'!H45="x","x",IF('Crisis Indicator Data'!I45="x","x",'Crisis Indicator Data'!I45/'Crisis Indicator Data'!H45))</f>
        <v>1</v>
      </c>
      <c r="U48" s="147">
        <f t="shared" si="20"/>
        <v>5</v>
      </c>
      <c r="V48" s="147">
        <f t="shared" si="21"/>
        <v>4.7</v>
      </c>
      <c r="W48" s="147" t="str">
        <f>IF('Crisis Indicator Data'!L45="x","x",IF('Crisis Indicator Data'!L45=0,0,IF(LOG('Crisis Indicator Data'!L45)&lt;W$4,0,IF(LOG('Crisis Indicator Data'!L45)&gt;W$3,5,ROUND(5-(W$3-LOG('Crisis Indicator Data'!L45))/(W$3-W$4)*5,1)))))</f>
        <v>x</v>
      </c>
      <c r="X48" s="166" t="str">
        <f>IF(OR('Crisis Indicator Data'!L45="x",'Crisis Indicator Data'!H45="x"),"x",'Crisis Indicator Data'!L45/'Crisis Indicator Data'!H45)</f>
        <v>x</v>
      </c>
      <c r="Y48" s="147" t="str">
        <f t="shared" si="22"/>
        <v>x</v>
      </c>
      <c r="Z48" s="147" t="str">
        <f t="shared" si="23"/>
        <v>x</v>
      </c>
      <c r="AA48" s="147">
        <f t="shared" si="24"/>
        <v>4.7</v>
      </c>
      <c r="AB48" s="167">
        <f t="shared" si="25"/>
        <v>3.5</v>
      </c>
    </row>
    <row r="49" spans="1:28" x14ac:dyDescent="0.35">
      <c r="A49" s="169" t="str">
        <f>'Crisis Indicator Data'!A46</f>
        <v>Northern Ethiopia Conflict</v>
      </c>
      <c r="B49" s="170" t="str">
        <f>'Crisis Indicator Data'!B46</f>
        <v>Conflict,Displacement</v>
      </c>
      <c r="C49" s="170" t="str">
        <f>'Crisis Indicator Data'!C46</f>
        <v>ETH004</v>
      </c>
      <c r="D49" s="170" t="str">
        <f>'Crisis Indicator Data'!D46</f>
        <v>Ethiopia</v>
      </c>
      <c r="E49" s="171" t="str">
        <f>'Crisis Indicator Data'!E46</f>
        <v>ETH</v>
      </c>
      <c r="F49" s="168">
        <f>IF('Crisis Indicator Data'!F46="x","x",IF(LOG('Crisis Indicator Data'!F46)&lt;F$4,0,IF(LOG('Crisis Indicator Data'!F46)&gt;F$3,5,ROUND(5-(F$3-LOG('Crisis Indicator Data'!F46))/(F$3-F$4)*5,1))))</f>
        <v>4.0999999999999996</v>
      </c>
      <c r="G49" s="165">
        <f>IF('Crisis Indicator Data'!F46="x","x",IF(LEN(E49)&gt;3,('Crisis Indicator Data'!F46/VLOOKUP('Impact of the crisis'!$C49,'Regional Crises'!$B$1:$R$66,4,FALSE)),'Crisis Indicator Data'!F46/VLOOKUP('Impact of the crisis'!$E49,'Country Indicator Data'!$B$4:$P$300,15,FALSE)))</f>
        <v>0.26894889139924077</v>
      </c>
      <c r="H49" s="147">
        <f t="shared" si="13"/>
        <v>1.3</v>
      </c>
      <c r="I49" s="147">
        <f t="shared" si="14"/>
        <v>2.6999999999999997</v>
      </c>
      <c r="J49" s="147">
        <f>IF('Crisis Indicator Data'!G46="x","x",IF(LOG('Crisis Indicator Data'!G46)&lt;J$4,0,IF(LOG('Crisis Indicator Data'!G46)&gt;J$3,5,ROUND(5-(J$3-LOG('Crisis Indicator Data'!G46))/(J$3-J$4)*5,1))))</f>
        <v>5</v>
      </c>
      <c r="K49" s="165">
        <f>IF('Crisis Indicator Data'!G46="x","x",IF(LEN(E49)&gt;3,('Crisis Indicator Data'!G46/VLOOKUP('Impact of the crisis'!$C49,'Regional Crises'!$B$1:$R$66,5,FALSE)),'Crisis Indicator Data'!G46/VLOOKUP('Impact of the crisis'!$E49,'Country Indicator Data'!$B$4:$P$300,14,FALSE)))</f>
        <v>0.22977673818841557</v>
      </c>
      <c r="L49" s="147">
        <f t="shared" si="15"/>
        <v>1.1000000000000001</v>
      </c>
      <c r="M49" s="147">
        <f t="shared" si="16"/>
        <v>3.05</v>
      </c>
      <c r="N49" s="147">
        <f t="shared" si="17"/>
        <v>2.9</v>
      </c>
      <c r="O49" s="147">
        <f>IF('Crisis Indicator Data'!H46="x","x",IF('Crisis Indicator Data'!H46=0,0,IF(LOG('Crisis Indicator Data'!H46)&lt;O$4,0,IF(LOG('Crisis Indicator Data'!H46)&gt;O$3,5,ROUND(5-(O$3-LOG('Crisis Indicator Data'!H46))/(O$3-O$4)*5,1)))))</f>
        <v>5</v>
      </c>
      <c r="P49" s="165">
        <f>IF('Crisis Indicator Data'!H46="x","x",'Crisis Indicator Data'!H46/'Crisis Indicator Data'!G46)</f>
        <v>1</v>
      </c>
      <c r="Q49" s="147">
        <f t="shared" si="18"/>
        <v>5</v>
      </c>
      <c r="R49" s="147">
        <f t="shared" si="19"/>
        <v>5</v>
      </c>
      <c r="S49" s="147">
        <f>IF('Crisis Indicator Data'!I46="x","x",IF('Crisis Indicator Data'!I46=0,0,IF(LOG('Crisis Indicator Data'!I46)&lt;S$4,0,IF(LOG('Crisis Indicator Data'!I46)&gt;S$3,5,ROUND(5-(S$3-LOG('Crisis Indicator Data'!I46))/(S$3-S$4)*5,1)))))</f>
        <v>4.9000000000000004</v>
      </c>
      <c r="T49" s="165">
        <f>IF('Crisis Indicator Data'!H46="x","x",IF('Crisis Indicator Data'!I46="x","x",'Crisis Indicator Data'!I46/'Crisis Indicator Data'!H46))</f>
        <v>9.3020979477307586E-2</v>
      </c>
      <c r="U49" s="147">
        <f t="shared" si="20"/>
        <v>3.1</v>
      </c>
      <c r="V49" s="147">
        <f t="shared" si="21"/>
        <v>4</v>
      </c>
      <c r="W49" s="147">
        <f>IF('Crisis Indicator Data'!L46="x","x",IF('Crisis Indicator Data'!L46=0,0,IF(LOG('Crisis Indicator Data'!L46)&lt;W$4,0,IF(LOG('Crisis Indicator Data'!L46)&gt;W$3,5,ROUND(5-(W$3-LOG('Crisis Indicator Data'!L46))/(W$3-W$4)*5,1)))))</f>
        <v>4.9000000000000004</v>
      </c>
      <c r="X49" s="166">
        <f>IF(OR('Crisis Indicator Data'!L46="x",'Crisis Indicator Data'!H46="x"),"x",'Crisis Indicator Data'!L46/'Crisis Indicator Data'!H46)</f>
        <v>9.2857842017684102E-5</v>
      </c>
      <c r="Y49" s="147">
        <f t="shared" si="22"/>
        <v>4.5999999999999996</v>
      </c>
      <c r="Z49" s="147">
        <f t="shared" si="23"/>
        <v>4.8</v>
      </c>
      <c r="AA49" s="147">
        <f t="shared" si="24"/>
        <v>4.4000000000000004</v>
      </c>
      <c r="AB49" s="167">
        <f t="shared" si="25"/>
        <v>4.7</v>
      </c>
    </row>
    <row r="50" spans="1:28" x14ac:dyDescent="0.35">
      <c r="A50" s="169" t="str">
        <f>'Crisis Indicator Data'!A47</f>
        <v>Drought in Ethiopia</v>
      </c>
      <c r="B50" s="170" t="str">
        <f>'Crisis Indicator Data'!B47</f>
        <v>Drought</v>
      </c>
      <c r="C50" s="170" t="str">
        <f>'Crisis Indicator Data'!C47</f>
        <v>ETH005</v>
      </c>
      <c r="D50" s="170" t="str">
        <f>'Crisis Indicator Data'!D47</f>
        <v>Ethiopia</v>
      </c>
      <c r="E50" s="171" t="str">
        <f>'Crisis Indicator Data'!E47</f>
        <v>ETH</v>
      </c>
      <c r="F50" s="168">
        <f>IF('Crisis Indicator Data'!F47="x","x",IF(LOG('Crisis Indicator Data'!F47)&lt;F$4,0,IF(LOG('Crisis Indicator Data'!F47)&gt;F$3,5,ROUND(5-(F$3-LOG('Crisis Indicator Data'!F47))/(F$3-F$4)*5,1))))</f>
        <v>5</v>
      </c>
      <c r="G50" s="165">
        <f>IF('Crisis Indicator Data'!F47="x","x",IF(LEN(E50)&gt;3,('Crisis Indicator Data'!F47/VLOOKUP('Impact of the crisis'!$C50,'Regional Crises'!$B$1:$R$66,4,FALSE)),'Crisis Indicator Data'!F47/VLOOKUP('Impact of the crisis'!$E50,'Country Indicator Data'!$B$4:$P$300,15,FALSE)))</f>
        <v>0.88667503772247258</v>
      </c>
      <c r="H50" s="147">
        <f t="shared" si="13"/>
        <v>4.4000000000000004</v>
      </c>
      <c r="I50" s="147">
        <f t="shared" si="14"/>
        <v>4.7</v>
      </c>
      <c r="J50" s="147">
        <f>IF('Crisis Indicator Data'!G47="x","x",IF(LOG('Crisis Indicator Data'!G47)&lt;J$4,0,IF(LOG('Crisis Indicator Data'!G47)&gt;J$3,5,ROUND(5-(J$3-LOG('Crisis Indicator Data'!G47))/(J$3-J$4)*5,1))))</f>
        <v>5</v>
      </c>
      <c r="K50" s="165">
        <f>IF('Crisis Indicator Data'!G47="x","x",IF(LEN(E50)&gt;3,('Crisis Indicator Data'!G47/VLOOKUP('Impact of the crisis'!$C50,'Regional Crises'!$B$1:$R$66,5,FALSE)),'Crisis Indicator Data'!G47/VLOOKUP('Impact of the crisis'!$E50,'Country Indicator Data'!$B$4:$P$300,14,FALSE)))</f>
        <v>0.70939978708410178</v>
      </c>
      <c r="L50" s="147">
        <f t="shared" si="15"/>
        <v>3.5</v>
      </c>
      <c r="M50" s="147">
        <f t="shared" si="16"/>
        <v>4.25</v>
      </c>
      <c r="N50" s="147">
        <f t="shared" si="17"/>
        <v>4.5</v>
      </c>
      <c r="O50" s="147">
        <f>IF('Crisis Indicator Data'!H47="x","x",IF('Crisis Indicator Data'!H47=0,0,IF(LOG('Crisis Indicator Data'!H47)&lt;O$4,0,IF(LOG('Crisis Indicator Data'!H47)&gt;O$3,5,ROUND(5-(O$3-LOG('Crisis Indicator Data'!H47))/(O$3-O$4)*5,1)))))</f>
        <v>5</v>
      </c>
      <c r="P50" s="165">
        <f>IF('Crisis Indicator Data'!H47="x","x",'Crisis Indicator Data'!H47/'Crisis Indicator Data'!G47)</f>
        <v>1</v>
      </c>
      <c r="Q50" s="147">
        <f t="shared" si="18"/>
        <v>5</v>
      </c>
      <c r="R50" s="147">
        <f t="shared" si="19"/>
        <v>5</v>
      </c>
      <c r="S50" s="147">
        <f>IF('Crisis Indicator Data'!I47="x","x",IF('Crisis Indicator Data'!I47=0,0,IF(LOG('Crisis Indicator Data'!I47)&lt;S$4,0,IF(LOG('Crisis Indicator Data'!I47)&gt;S$3,5,ROUND(5-(S$3-LOG('Crisis Indicator Data'!I47))/(S$3-S$4)*5,1)))))</f>
        <v>3.9</v>
      </c>
      <c r="T50" s="165">
        <f>IF('Crisis Indicator Data'!H47="x","x",IF('Crisis Indicator Data'!I47="x","x",'Crisis Indicator Data'!I47/'Crisis Indicator Data'!H47))</f>
        <v>5.7490700033818055E-3</v>
      </c>
      <c r="U50" s="147">
        <f t="shared" si="20"/>
        <v>0.2</v>
      </c>
      <c r="V50" s="147">
        <f t="shared" si="21"/>
        <v>2.1</v>
      </c>
      <c r="W50" s="147">
        <f>IF('Crisis Indicator Data'!L47="x","x",IF('Crisis Indicator Data'!L47=0,0,IF(LOG('Crisis Indicator Data'!L47)&lt;W$4,0,IF(LOG('Crisis Indicator Data'!L47)&gt;W$3,5,ROUND(5-(W$3-LOG('Crisis Indicator Data'!L47))/(W$3-W$4)*5,1)))))</f>
        <v>2</v>
      </c>
      <c r="X50" s="166">
        <f>IF(OR('Crisis Indicator Data'!L47="x",'Crisis Indicator Data'!H47="x"),"x",'Crisis Indicator Data'!L47/'Crisis Indicator Data'!H47)</f>
        <v>2.5363544132566788E-7</v>
      </c>
      <c r="Y50" s="147">
        <f t="shared" si="22"/>
        <v>0</v>
      </c>
      <c r="Z50" s="147">
        <f t="shared" si="23"/>
        <v>1</v>
      </c>
      <c r="AA50" s="147">
        <f t="shared" si="24"/>
        <v>1.6</v>
      </c>
      <c r="AB50" s="167">
        <f t="shared" si="25"/>
        <v>3.8</v>
      </c>
    </row>
    <row r="51" spans="1:28" x14ac:dyDescent="0.35">
      <c r="A51" s="169" t="str">
        <f>'Crisis Indicator Data'!A48</f>
        <v>Mixed migration flows in Greece</v>
      </c>
      <c r="B51" s="170" t="str">
        <f>'Crisis Indicator Data'!B48</f>
        <v>Displacement</v>
      </c>
      <c r="C51" s="170" t="str">
        <f>'Crisis Indicator Data'!C48</f>
        <v>GRC002</v>
      </c>
      <c r="D51" s="170" t="str">
        <f>'Crisis Indicator Data'!D48</f>
        <v>Greece</v>
      </c>
      <c r="E51" s="171" t="str">
        <f>'Crisis Indicator Data'!E48</f>
        <v>GRC</v>
      </c>
      <c r="F51" s="168">
        <f>IF('Crisis Indicator Data'!F48="x","x",IF(LOG('Crisis Indicator Data'!F48)&lt;F$4,0,IF(LOG('Crisis Indicator Data'!F48)&gt;F$3,5,ROUND(5-(F$3-LOG('Crisis Indicator Data'!F48))/(F$3-F$4)*5,1))))</f>
        <v>1.7</v>
      </c>
      <c r="G51" s="165">
        <f>IF('Crisis Indicator Data'!F48="x","x",IF(LEN(E51)&gt;3,('Crisis Indicator Data'!F48/VLOOKUP('Impact of the crisis'!$C51,'Regional Crises'!$B$1:$R$66,4,FALSE)),'Crisis Indicator Data'!F48/VLOOKUP('Impact of the crisis'!$E51,'Country Indicator Data'!$B$4:$P$300,15,FALSE)))</f>
        <v>8.3739332816136547E-2</v>
      </c>
      <c r="H51" s="147">
        <f t="shared" si="13"/>
        <v>0.3</v>
      </c>
      <c r="I51" s="147">
        <f t="shared" si="14"/>
        <v>1</v>
      </c>
      <c r="J51" s="147">
        <f>IF('Crisis Indicator Data'!G48="x","x",IF(LOG('Crisis Indicator Data'!G48)&lt;J$4,0,IF(LOG('Crisis Indicator Data'!G48)&gt;J$3,5,ROUND(5-(J$3-LOG('Crisis Indicator Data'!G48))/(J$3-J$4)*5,1))))</f>
        <v>0</v>
      </c>
      <c r="K51" s="165">
        <f>IF('Crisis Indicator Data'!G48="x","x",IF(LEN(E51)&gt;3,('Crisis Indicator Data'!G48/VLOOKUP('Impact of the crisis'!$C51,'Regional Crises'!$B$1:$R$66,5,FALSE)),'Crisis Indicator Data'!G48/VLOOKUP('Impact of the crisis'!$E51,'Country Indicator Data'!$B$4:$P$300,14,FALSE)))</f>
        <v>7.4476263694022674E-2</v>
      </c>
      <c r="L51" s="147">
        <f t="shared" si="15"/>
        <v>0.3</v>
      </c>
      <c r="M51" s="147">
        <f t="shared" si="16"/>
        <v>0.15</v>
      </c>
      <c r="N51" s="147">
        <f t="shared" si="17"/>
        <v>0.6</v>
      </c>
      <c r="O51" s="147">
        <f>IF('Crisis Indicator Data'!H48="x","x",IF('Crisis Indicator Data'!H48=0,0,IF(LOG('Crisis Indicator Data'!H48)&lt;O$4,0,IF(LOG('Crisis Indicator Data'!H48)&gt;O$3,5,ROUND(5-(O$3-LOG('Crisis Indicator Data'!H48))/(O$3-O$4)*5,1)))))</f>
        <v>1.5</v>
      </c>
      <c r="P51" s="165">
        <f>IF('Crisis Indicator Data'!H48="x","x",'Crisis Indicator Data'!H48/'Crisis Indicator Data'!G48)</f>
        <v>0.30709677419354836</v>
      </c>
      <c r="Q51" s="147">
        <f t="shared" si="18"/>
        <v>1.5</v>
      </c>
      <c r="R51" s="147">
        <f t="shared" si="19"/>
        <v>1.5</v>
      </c>
      <c r="S51" s="147">
        <f>IF('Crisis Indicator Data'!I48="x","x",IF('Crisis Indicator Data'!I48=0,0,IF(LOG('Crisis Indicator Data'!I48)&lt;S$4,0,IF(LOG('Crisis Indicator Data'!I48)&gt;S$3,5,ROUND(5-(S$3-LOG('Crisis Indicator Data'!I48))/(S$3-S$4)*5,1)))))</f>
        <v>3.4</v>
      </c>
      <c r="T51" s="165">
        <f>IF('Crisis Indicator Data'!H48="x","x",IF('Crisis Indicator Data'!I48="x","x",'Crisis Indicator Data'!I48/'Crisis Indicator Data'!H48))</f>
        <v>1</v>
      </c>
      <c r="U51" s="147">
        <f t="shared" si="20"/>
        <v>5</v>
      </c>
      <c r="V51" s="147">
        <f t="shared" si="21"/>
        <v>4.2</v>
      </c>
      <c r="W51" s="147">
        <f>IF('Crisis Indicator Data'!L48="x","x",IF('Crisis Indicator Data'!L48=0,0,IF(LOG('Crisis Indicator Data'!L48)&lt;W$4,0,IF(LOG('Crisis Indicator Data'!L48)&gt;W$3,5,ROUND(5-(W$3-LOG('Crisis Indicator Data'!L48))/(W$3-W$4)*5,1)))))</f>
        <v>2.5</v>
      </c>
      <c r="X51" s="166">
        <f>IF(OR('Crisis Indicator Data'!L48="x",'Crisis Indicator Data'!H48="x"),"x",'Crisis Indicator Data'!L48/'Crisis Indicator Data'!H48)</f>
        <v>2.226890756302521E-4</v>
      </c>
      <c r="Y51" s="147">
        <f t="shared" si="22"/>
        <v>5</v>
      </c>
      <c r="Z51" s="147">
        <f t="shared" si="23"/>
        <v>3.8</v>
      </c>
      <c r="AA51" s="147">
        <f t="shared" si="24"/>
        <v>4</v>
      </c>
      <c r="AB51" s="167">
        <f t="shared" si="25"/>
        <v>3</v>
      </c>
    </row>
    <row r="52" spans="1:28" x14ac:dyDescent="0.35">
      <c r="A52" s="169" t="str">
        <f>'Crisis Indicator Data'!A49</f>
        <v>Complex crisis in Guatemala</v>
      </c>
      <c r="B52" s="170" t="str">
        <f>'Crisis Indicator Data'!B49</f>
        <v>Violence,Socio-political,Other seasonal event</v>
      </c>
      <c r="C52" s="170" t="str">
        <f>'Crisis Indicator Data'!C49</f>
        <v>GTM001</v>
      </c>
      <c r="D52" s="170" t="str">
        <f>'Crisis Indicator Data'!D49</f>
        <v>Guatemala</v>
      </c>
      <c r="E52" s="171" t="str">
        <f>'Crisis Indicator Data'!E49</f>
        <v>GTM</v>
      </c>
      <c r="F52" s="168">
        <f>IF('Crisis Indicator Data'!F49="x","x",IF(LOG('Crisis Indicator Data'!F49)&lt;F$4,0,IF(LOG('Crisis Indicator Data'!F49)&gt;F$3,5,ROUND(5-(F$3-LOG('Crisis Indicator Data'!F49))/(F$3-F$4)*5,1))))</f>
        <v>3.4</v>
      </c>
      <c r="G52" s="165">
        <f>IF('Crisis Indicator Data'!F49="x","x",IF(LEN(E52)&gt;3,('Crisis Indicator Data'!F49/VLOOKUP('Impact of the crisis'!$C52,'Regional Crises'!$B$1:$R$66,4,FALSE)),'Crisis Indicator Data'!F49/VLOOKUP('Impact of the crisis'!$E52,'Country Indicator Data'!$B$4:$P$300,15,FALSE)))</f>
        <v>1</v>
      </c>
      <c r="H52" s="147">
        <f t="shared" si="13"/>
        <v>5</v>
      </c>
      <c r="I52" s="147">
        <f t="shared" si="14"/>
        <v>4.2</v>
      </c>
      <c r="J52" s="147">
        <f>IF('Crisis Indicator Data'!G49="x","x",IF(LOG('Crisis Indicator Data'!G49)&lt;J$4,0,IF(LOG('Crisis Indicator Data'!G49)&gt;J$3,5,ROUND(5-(J$3-LOG('Crisis Indicator Data'!G49))/(J$3-J$4)*5,1))))</f>
        <v>4.2</v>
      </c>
      <c r="K52" s="165">
        <f>IF('Crisis Indicator Data'!G49="x","x",IF(LEN(E52)&gt;3,('Crisis Indicator Data'!G49/VLOOKUP('Impact of the crisis'!$C52,'Regional Crises'!$B$1:$R$66,5,FALSE)),'Crisis Indicator Data'!G49/VLOOKUP('Impact of the crisis'!$E52,'Country Indicator Data'!$B$4:$P$300,14,FALSE)))</f>
        <v>1</v>
      </c>
      <c r="L52" s="147">
        <f t="shared" si="15"/>
        <v>5</v>
      </c>
      <c r="M52" s="147">
        <f t="shared" si="16"/>
        <v>4.5999999999999996</v>
      </c>
      <c r="N52" s="147">
        <f t="shared" si="17"/>
        <v>4.4000000000000004</v>
      </c>
      <c r="O52" s="147">
        <f>IF('Crisis Indicator Data'!H49="x","x",IF('Crisis Indicator Data'!H49=0,0,IF(LOG('Crisis Indicator Data'!H49)&lt;O$4,0,IF(LOG('Crisis Indicator Data'!H49)&gt;O$3,5,ROUND(5-(O$3-LOG('Crisis Indicator Data'!H49))/(O$3-O$4)*5,1)))))</f>
        <v>4.0999999999999996</v>
      </c>
      <c r="P52" s="165">
        <f>IF('Crisis Indicator Data'!H49="x","x",'Crisis Indicator Data'!H49/'Crisis Indicator Data'!G49)</f>
        <v>0.49793478260869567</v>
      </c>
      <c r="Q52" s="147">
        <f t="shared" si="18"/>
        <v>2.5</v>
      </c>
      <c r="R52" s="147">
        <f t="shared" si="19"/>
        <v>3.3</v>
      </c>
      <c r="S52" s="147">
        <f>IF('Crisis Indicator Data'!I49="x","x",IF('Crisis Indicator Data'!I49=0,0,IF(LOG('Crisis Indicator Data'!I49)&lt;S$4,0,IF(LOG('Crisis Indicator Data'!I49)&gt;S$3,5,ROUND(5-(S$3-LOG('Crisis Indicator Data'!I49))/(S$3-S$4)*5,1)))))</f>
        <v>3.4</v>
      </c>
      <c r="T52" s="165">
        <f>IF('Crisis Indicator Data'!H49="x","x",IF('Crisis Indicator Data'!I49="x","x",'Crisis Indicator Data'!I49/'Crisis Indicator Data'!H49))</f>
        <v>2.4339663828858327E-2</v>
      </c>
      <c r="U52" s="147">
        <f t="shared" si="20"/>
        <v>0.8</v>
      </c>
      <c r="V52" s="147">
        <f t="shared" si="21"/>
        <v>2.1</v>
      </c>
      <c r="W52" s="147">
        <f>IF('Crisis Indicator Data'!L49="x","x",IF('Crisis Indicator Data'!L49=0,0,IF(LOG('Crisis Indicator Data'!L49)&lt;W$4,0,IF(LOG('Crisis Indicator Data'!L49)&gt;W$3,5,ROUND(5-(W$3-LOG('Crisis Indicator Data'!L49))/(W$3-W$4)*5,1)))))</f>
        <v>3.1</v>
      </c>
      <c r="X52" s="166">
        <f>IF(OR('Crisis Indicator Data'!L49="x",'Crisis Indicator Data'!H49="x"),"x",'Crisis Indicator Data'!L49/'Crisis Indicator Data'!H49)</f>
        <v>1.6481117659899585E-5</v>
      </c>
      <c r="Y52" s="147">
        <f t="shared" si="22"/>
        <v>0.8</v>
      </c>
      <c r="Z52" s="147">
        <f t="shared" si="23"/>
        <v>2</v>
      </c>
      <c r="AA52" s="147">
        <f t="shared" si="24"/>
        <v>2.1</v>
      </c>
      <c r="AB52" s="167">
        <f t="shared" si="25"/>
        <v>2.8</v>
      </c>
    </row>
    <row r="53" spans="1:28" x14ac:dyDescent="0.35">
      <c r="A53" s="169" t="str">
        <f>'Crisis Indicator Data'!A50</f>
        <v>Complex crisis in Honduras</v>
      </c>
      <c r="B53" s="170" t="str">
        <f>'Crisis Indicator Data'!B50</f>
        <v>Violence,Socio-political,Other seasonal event</v>
      </c>
      <c r="C53" s="170" t="str">
        <f>'Crisis Indicator Data'!C50</f>
        <v>HND001</v>
      </c>
      <c r="D53" s="170" t="str">
        <f>'Crisis Indicator Data'!D50</f>
        <v>Honduras</v>
      </c>
      <c r="E53" s="171" t="str">
        <f>'Crisis Indicator Data'!E50</f>
        <v>HND</v>
      </c>
      <c r="F53" s="168">
        <f>IF('Crisis Indicator Data'!F50="x","x",IF(LOG('Crisis Indicator Data'!F50)&lt;F$4,0,IF(LOG('Crisis Indicator Data'!F50)&gt;F$3,5,ROUND(5-(F$3-LOG('Crisis Indicator Data'!F50))/(F$3-F$4)*5,1))))</f>
        <v>3.4</v>
      </c>
      <c r="G53" s="165">
        <f>IF('Crisis Indicator Data'!F50="x","x",IF(LEN(E53)&gt;3,('Crisis Indicator Data'!F50/VLOOKUP('Impact of the crisis'!$C53,'Regional Crises'!$B$1:$R$66,4,FALSE)),'Crisis Indicator Data'!F50/VLOOKUP('Impact of the crisis'!$E53,'Country Indicator Data'!$B$4:$P$300,15,FALSE)))</f>
        <v>1</v>
      </c>
      <c r="H53" s="147">
        <f t="shared" si="13"/>
        <v>5</v>
      </c>
      <c r="I53" s="147">
        <f t="shared" si="14"/>
        <v>4.2</v>
      </c>
      <c r="J53" s="147">
        <f>IF('Crisis Indicator Data'!G50="x","x",IF(LOG('Crisis Indicator Data'!G50)&lt;J$4,0,IF(LOG('Crisis Indicator Data'!G50)&gt;J$3,5,ROUND(5-(J$3-LOG('Crisis Indicator Data'!G50))/(J$3-J$4)*5,1))))</f>
        <v>3.4</v>
      </c>
      <c r="K53" s="165">
        <f>IF('Crisis Indicator Data'!G50="x","x",IF(LEN(E53)&gt;3,('Crisis Indicator Data'!G50/VLOOKUP('Impact of the crisis'!$C53,'Regional Crises'!$B$1:$R$66,5,FALSE)),'Crisis Indicator Data'!G50/VLOOKUP('Impact of the crisis'!$E53,'Country Indicator Data'!$B$4:$P$300,14,FALSE)))</f>
        <v>1</v>
      </c>
      <c r="L53" s="147">
        <f t="shared" si="15"/>
        <v>5</v>
      </c>
      <c r="M53" s="147">
        <f t="shared" si="16"/>
        <v>4.2</v>
      </c>
      <c r="N53" s="147">
        <f t="shared" si="17"/>
        <v>4.2</v>
      </c>
      <c r="O53" s="147">
        <f>IF('Crisis Indicator Data'!H50="x","x",IF('Crisis Indicator Data'!H50=0,0,IF(LOG('Crisis Indicator Data'!H50)&lt;O$4,0,IF(LOG('Crisis Indicator Data'!H50)&gt;O$3,5,ROUND(5-(O$3-LOG('Crisis Indicator Data'!H50))/(O$3-O$4)*5,1)))))</f>
        <v>4.2</v>
      </c>
      <c r="P53" s="165">
        <f>IF('Crisis Indicator Data'!H50="x","x",'Crisis Indicator Data'!H50/'Crisis Indicator Data'!G50)</f>
        <v>1</v>
      </c>
      <c r="Q53" s="147">
        <f t="shared" si="18"/>
        <v>5</v>
      </c>
      <c r="R53" s="147">
        <f t="shared" si="19"/>
        <v>4.5999999999999996</v>
      </c>
      <c r="S53" s="147">
        <f>IF('Crisis Indicator Data'!I50="x","x",IF('Crisis Indicator Data'!I50=0,0,IF(LOG('Crisis Indicator Data'!I50)&lt;S$4,0,IF(LOG('Crisis Indicator Data'!I50)&gt;S$3,5,ROUND(5-(S$3-LOG('Crisis Indicator Data'!I50))/(S$3-S$4)*5,1)))))</f>
        <v>4</v>
      </c>
      <c r="T53" s="165">
        <f>IF('Crisis Indicator Data'!H50="x","x",IF('Crisis Indicator Data'!I50="x","x",'Crisis Indicator Data'!I50/'Crisis Indicator Data'!H50))</f>
        <v>5.6111111111111112E-2</v>
      </c>
      <c r="U53" s="147">
        <f t="shared" si="20"/>
        <v>1.9</v>
      </c>
      <c r="V53" s="147">
        <f t="shared" si="21"/>
        <v>3</v>
      </c>
      <c r="W53" s="147">
        <f>IF('Crisis Indicator Data'!L50="x","x",IF('Crisis Indicator Data'!L50=0,0,IF(LOG('Crisis Indicator Data'!L50)&lt;W$4,0,IF(LOG('Crisis Indicator Data'!L50)&gt;W$3,5,ROUND(5-(W$3-LOG('Crisis Indicator Data'!L50))/(W$3-W$4)*5,1)))))</f>
        <v>3.3</v>
      </c>
      <c r="X53" s="166">
        <f>IF(OR('Crisis Indicator Data'!L50="x",'Crisis Indicator Data'!H50="x"),"x",'Crisis Indicator Data'!L50/'Crisis Indicator Data'!H50)</f>
        <v>2.0000000000000002E-5</v>
      </c>
      <c r="Y53" s="147">
        <f t="shared" si="22"/>
        <v>1</v>
      </c>
      <c r="Z53" s="147">
        <f t="shared" si="23"/>
        <v>2.2000000000000002</v>
      </c>
      <c r="AA53" s="147">
        <f t="shared" si="24"/>
        <v>2.6</v>
      </c>
      <c r="AB53" s="167">
        <f t="shared" si="25"/>
        <v>3.8</v>
      </c>
    </row>
    <row r="54" spans="1:28" x14ac:dyDescent="0.35">
      <c r="A54" s="172" t="str">
        <f>'Crisis Indicator Data'!A51</f>
        <v>Complex crisis in Haiti</v>
      </c>
      <c r="B54" s="173" t="str">
        <f>'Crisis Indicator Data'!B51</f>
        <v>Violence,Socio-political,Other seasonal event</v>
      </c>
      <c r="C54" s="173" t="str">
        <f>'Crisis Indicator Data'!C51</f>
        <v>HTI001</v>
      </c>
      <c r="D54" s="173" t="str">
        <f>'Crisis Indicator Data'!D51</f>
        <v>Haiti</v>
      </c>
      <c r="E54" s="174" t="str">
        <f>'Crisis Indicator Data'!E51</f>
        <v>HTI</v>
      </c>
      <c r="F54" s="168">
        <f>IF('Crisis Indicator Data'!F51="x","x",IF(LOG('Crisis Indicator Data'!F51)&lt;F$4,0,IF(LOG('Crisis Indicator Data'!F51)&gt;F$3,5,ROUND(5-(F$3-LOG('Crisis Indicator Data'!F51))/(F$3-F$4)*5,1))))</f>
        <v>2.4</v>
      </c>
      <c r="G54" s="165">
        <f>IF('Crisis Indicator Data'!F51="x","x",IF(LEN(E54)&gt;3,('Crisis Indicator Data'!F51/VLOOKUP('Impact of the crisis'!$C54,'Regional Crises'!$B$1:$R$66,4,FALSE)),'Crisis Indicator Data'!F51/VLOOKUP('Impact of the crisis'!$E54,'Country Indicator Data'!$B$4:$P$300,15,FALSE)))</f>
        <v>1</v>
      </c>
      <c r="H54" s="147">
        <f t="shared" si="13"/>
        <v>5</v>
      </c>
      <c r="I54" s="147">
        <f t="shared" si="14"/>
        <v>3.7</v>
      </c>
      <c r="J54" s="147">
        <f>IF('Crisis Indicator Data'!G51="x","x",IF(LOG('Crisis Indicator Data'!G51)&lt;J$4,0,IF(LOG('Crisis Indicator Data'!G51)&gt;J$3,5,ROUND(5-(J$3-LOG('Crisis Indicator Data'!G51))/(J$3-J$4)*5,1))))</f>
        <v>3.6</v>
      </c>
      <c r="K54" s="165">
        <f>IF('Crisis Indicator Data'!G51="x","x",IF(LEN(E54)&gt;3,('Crisis Indicator Data'!G51/VLOOKUP('Impact of the crisis'!$C54,'Regional Crises'!$B$1:$R$66,5,FALSE)),'Crisis Indicator Data'!G51/VLOOKUP('Impact of the crisis'!$E54,'Country Indicator Data'!$B$4:$P$300,14,FALSE)))</f>
        <v>1</v>
      </c>
      <c r="L54" s="147">
        <f t="shared" si="15"/>
        <v>5</v>
      </c>
      <c r="M54" s="147">
        <f t="shared" si="16"/>
        <v>4.3</v>
      </c>
      <c r="N54" s="147">
        <f t="shared" si="17"/>
        <v>4</v>
      </c>
      <c r="O54" s="147">
        <f>IF('Crisis Indicator Data'!H51="x","x",IF('Crisis Indicator Data'!H51=0,0,IF(LOG('Crisis Indicator Data'!H51)&lt;O$4,0,IF(LOG('Crisis Indicator Data'!H51)&gt;O$3,5,ROUND(5-(O$3-LOG('Crisis Indicator Data'!H51))/(O$3-O$4)*5,1)))))</f>
        <v>4.3</v>
      </c>
      <c r="P54" s="165">
        <f>IF('Crisis Indicator Data'!H51="x","x",'Crisis Indicator Data'!H51/'Crisis Indicator Data'!G51)</f>
        <v>1</v>
      </c>
      <c r="Q54" s="147">
        <f t="shared" si="18"/>
        <v>5</v>
      </c>
      <c r="R54" s="147">
        <f t="shared" si="19"/>
        <v>4.6500000000000004</v>
      </c>
      <c r="S54" s="147">
        <f>IF('Crisis Indicator Data'!I51="x","x",IF('Crisis Indicator Data'!I51=0,0,IF(LOG('Crisis Indicator Data'!I51)&lt;S$4,0,IF(LOG('Crisis Indicator Data'!I51)&gt;S$3,5,ROUND(5-(S$3-LOG('Crisis Indicator Data'!I51))/(S$3-S$4)*5,1)))))</f>
        <v>4.3</v>
      </c>
      <c r="T54" s="165">
        <f>IF('Crisis Indicator Data'!H51="x","x",IF('Crisis Indicator Data'!I51="x","x",'Crisis Indicator Data'!I51/'Crisis Indicator Data'!H51))</f>
        <v>8.7478991596638661E-2</v>
      </c>
      <c r="U54" s="147">
        <f t="shared" si="20"/>
        <v>2.9</v>
      </c>
      <c r="V54" s="147">
        <f t="shared" si="21"/>
        <v>3.6</v>
      </c>
      <c r="W54" s="147">
        <f>IF('Crisis Indicator Data'!L51="x","x",IF('Crisis Indicator Data'!L51=0,0,IF(LOG('Crisis Indicator Data'!L51)&lt;W$4,0,IF(LOG('Crisis Indicator Data'!L51)&gt;W$3,5,ROUND(5-(W$3-LOG('Crisis Indicator Data'!L51))/(W$3-W$4)*5,1)))))</f>
        <v>4</v>
      </c>
      <c r="X54" s="166">
        <f>IF(OR('Crisis Indicator Data'!L51="x",'Crisis Indicator Data'!H51="x"),"x",'Crisis Indicator Data'!L51/'Crisis Indicator Data'!H51)</f>
        <v>5.0588235294117649E-5</v>
      </c>
      <c r="Y54" s="147">
        <f t="shared" si="22"/>
        <v>2.5</v>
      </c>
      <c r="Z54" s="147">
        <f t="shared" si="23"/>
        <v>3.3</v>
      </c>
      <c r="AA54" s="147">
        <f t="shared" si="24"/>
        <v>3.5</v>
      </c>
      <c r="AB54" s="167">
        <f t="shared" si="25"/>
        <v>4.2</v>
      </c>
    </row>
    <row r="55" spans="1:28" x14ac:dyDescent="0.35">
      <c r="A55" s="172" t="str">
        <f>'Crisis Indicator Data'!A52</f>
        <v>Displacement from Russia-Ukraine conflict in Hungary</v>
      </c>
      <c r="B55" s="173" t="str">
        <f>'Crisis Indicator Data'!B52</f>
        <v>Displacement</v>
      </c>
      <c r="C55" s="173" t="str">
        <f>'Crisis Indicator Data'!C52</f>
        <v>HUN002</v>
      </c>
      <c r="D55" s="173" t="str">
        <f>'Crisis Indicator Data'!D52</f>
        <v>Hungary</v>
      </c>
      <c r="E55" s="174" t="str">
        <f>'Crisis Indicator Data'!E52</f>
        <v>HUN</v>
      </c>
      <c r="F55" s="168">
        <f>IF('Crisis Indicator Data'!F52="x","x",IF(LOG('Crisis Indicator Data'!F52)&lt;F$4,0,IF(LOG('Crisis Indicator Data'!F52)&gt;F$3,5,ROUND(5-(F$3-LOG('Crisis Indicator Data'!F52))/(F$3-F$4)*5,1))))</f>
        <v>3.3</v>
      </c>
      <c r="G55" s="165">
        <f>IF('Crisis Indicator Data'!F52="x","x",IF(LEN(E55)&gt;3,('Crisis Indicator Data'!F52/VLOOKUP('Impact of the crisis'!$C55,'Regional Crises'!$B$1:$R$66,4,FALSE)),'Crisis Indicator Data'!F52/VLOOKUP('Impact of the crisis'!$E55,'Country Indicator Data'!$B$4:$P$300,15,FALSE)))</f>
        <v>1.0192088538242385</v>
      </c>
      <c r="H55" s="147">
        <f t="shared" si="13"/>
        <v>5</v>
      </c>
      <c r="I55" s="147">
        <f t="shared" si="14"/>
        <v>4.1500000000000004</v>
      </c>
      <c r="J55" s="147">
        <f>IF('Crisis Indicator Data'!G52="x","x",IF(LOG('Crisis Indicator Data'!G52)&lt;J$4,0,IF(LOG('Crisis Indicator Data'!G52)&gt;J$3,5,ROUND(5-(J$3-LOG('Crisis Indicator Data'!G52))/(J$3-J$4)*5,1))))</f>
        <v>3.3</v>
      </c>
      <c r="K55" s="165">
        <f>IF('Crisis Indicator Data'!G52="x","x",IF(LEN(E55)&gt;3,('Crisis Indicator Data'!G52/VLOOKUP('Impact of the crisis'!$C55,'Regional Crises'!$B$1:$R$66,5,FALSE)),'Crisis Indicator Data'!G52/VLOOKUP('Impact of the crisis'!$E55,'Country Indicator Data'!$B$4:$P$300,14,FALSE)))</f>
        <v>0.99989639452963119</v>
      </c>
      <c r="L55" s="147">
        <f t="shared" si="15"/>
        <v>5</v>
      </c>
      <c r="M55" s="147">
        <f t="shared" si="16"/>
        <v>4.1500000000000004</v>
      </c>
      <c r="N55" s="147">
        <f t="shared" si="17"/>
        <v>4.2</v>
      </c>
      <c r="O55" s="147">
        <f>IF('Crisis Indicator Data'!H52="x","x",IF('Crisis Indicator Data'!H52=0,0,IF(LOG('Crisis Indicator Data'!H52)&lt;O$4,0,IF(LOG('Crisis Indicator Data'!H52)&gt;O$3,5,ROUND(5-(O$3-LOG('Crisis Indicator Data'!H52))/(O$3-O$4)*5,1)))))</f>
        <v>0.5</v>
      </c>
      <c r="P55" s="165">
        <f>IF('Crisis Indicator Data'!H52="x","x",'Crisis Indicator Data'!H52/'Crisis Indicator Data'!G52)</f>
        <v>6.4242047456222152E-3</v>
      </c>
      <c r="Q55" s="147">
        <f t="shared" si="18"/>
        <v>0</v>
      </c>
      <c r="R55" s="147">
        <f t="shared" si="19"/>
        <v>0.25</v>
      </c>
      <c r="S55" s="147">
        <f>IF('Crisis Indicator Data'!I52="x","x",IF('Crisis Indicator Data'!I52=0,0,IF(LOG('Crisis Indicator Data'!I52)&lt;S$4,0,IF(LOG('Crisis Indicator Data'!I52)&gt;S$3,5,ROUND(5-(S$3-LOG('Crisis Indicator Data'!I52))/(S$3-S$4)*5,1)))))</f>
        <v>2.6</v>
      </c>
      <c r="T55" s="165">
        <f>IF('Crisis Indicator Data'!H52="x","x",IF('Crisis Indicator Data'!I52="x","x",'Crisis Indicator Data'!I52/'Crisis Indicator Data'!H52))</f>
        <v>1</v>
      </c>
      <c r="U55" s="147">
        <f t="shared" si="20"/>
        <v>5</v>
      </c>
      <c r="V55" s="147">
        <f t="shared" si="21"/>
        <v>3.8</v>
      </c>
      <c r="W55" s="147">
        <f>IF('Crisis Indicator Data'!L52="x","x",IF('Crisis Indicator Data'!L52=0,0,IF(LOG('Crisis Indicator Data'!L52)&lt;W$4,0,IF(LOG('Crisis Indicator Data'!L52)&gt;W$3,5,ROUND(5-(W$3-LOG('Crisis Indicator Data'!L52))/(W$3-W$4)*5,1)))))</f>
        <v>0</v>
      </c>
      <c r="X55" s="166">
        <f>IF(OR('Crisis Indicator Data'!L52="x",'Crisis Indicator Data'!H52="x"),"x",'Crisis Indicator Data'!L52/'Crisis Indicator Data'!H52)</f>
        <v>0</v>
      </c>
      <c r="Y55" s="147">
        <f t="shared" si="22"/>
        <v>0</v>
      </c>
      <c r="Z55" s="147">
        <f t="shared" si="23"/>
        <v>0</v>
      </c>
      <c r="AA55" s="147">
        <f t="shared" si="24"/>
        <v>2.2999999999999998</v>
      </c>
      <c r="AB55" s="167">
        <f t="shared" si="25"/>
        <v>1.4</v>
      </c>
    </row>
    <row r="56" spans="1:28" x14ac:dyDescent="0.35">
      <c r="A56" s="172" t="str">
        <f>'Crisis Indicator Data'!A53</f>
        <v>Papua Conflict</v>
      </c>
      <c r="B56" s="173" t="str">
        <f>'Crisis Indicator Data'!B53</f>
        <v>Socio-political,Violence,Conflict</v>
      </c>
      <c r="C56" s="173" t="str">
        <f>'Crisis Indicator Data'!C53</f>
        <v>IDN002</v>
      </c>
      <c r="D56" s="173" t="str">
        <f>'Crisis Indicator Data'!D53</f>
        <v>Indonesia</v>
      </c>
      <c r="E56" s="174" t="str">
        <f>'Crisis Indicator Data'!E53</f>
        <v>IDN</v>
      </c>
      <c r="F56" s="168">
        <f>IF('Crisis Indicator Data'!F53="x","x",IF(LOG('Crisis Indicator Data'!F53)&lt;F$4,0,IF(LOG('Crisis Indicator Data'!F53)&gt;F$3,5,ROUND(5-(F$3-LOG('Crisis Indicator Data'!F53))/(F$3-F$4)*5,1))))</f>
        <v>4.4000000000000004</v>
      </c>
      <c r="G56" s="165">
        <f>IF('Crisis Indicator Data'!F53="x","x",IF(LEN(E56)&gt;3,('Crisis Indicator Data'!F53/VLOOKUP('Impact of the crisis'!$C56,'Regional Crises'!$B$1:$R$66,4,FALSE)),'Crisis Indicator Data'!F53/VLOOKUP('Impact of the crisis'!$E56,'Country Indicator Data'!$B$4:$P$300,15,FALSE)))</f>
        <v>0.21780814353925157</v>
      </c>
      <c r="H56" s="147">
        <f t="shared" si="13"/>
        <v>1</v>
      </c>
      <c r="I56" s="147">
        <f t="shared" si="14"/>
        <v>2.7</v>
      </c>
      <c r="J56" s="147">
        <f>IF('Crisis Indicator Data'!G53="x","x",IF(LOG('Crisis Indicator Data'!G53)&lt;J$4,0,IF(LOG('Crisis Indicator Data'!G53)&gt;J$3,5,ROUND(5-(J$3-LOG('Crisis Indicator Data'!G53))/(J$3-J$4)*5,1))))</f>
        <v>2.5</v>
      </c>
      <c r="K56" s="165">
        <f>IF('Crisis Indicator Data'!G53="x","x",IF(LEN(E56)&gt;3,('Crisis Indicator Data'!G53/VLOOKUP('Impact of the crisis'!$C56,'Regional Crises'!$B$1:$R$66,5,FALSE)),'Crisis Indicator Data'!G53/VLOOKUP('Impact of the crisis'!$E56,'Country Indicator Data'!$B$4:$P$300,14,FALSE)))</f>
        <v>2.0410772115220726E-2</v>
      </c>
      <c r="L56" s="147">
        <f t="shared" si="15"/>
        <v>0.1</v>
      </c>
      <c r="M56" s="147">
        <f t="shared" si="16"/>
        <v>1.3</v>
      </c>
      <c r="N56" s="147">
        <f t="shared" si="17"/>
        <v>2.1</v>
      </c>
      <c r="O56" s="147">
        <f>IF('Crisis Indicator Data'!H53="x","x",IF('Crisis Indicator Data'!H53=0,0,IF(LOG('Crisis Indicator Data'!H53)&lt;O$4,0,IF(LOG('Crisis Indicator Data'!H53)&gt;O$3,5,ROUND(5-(O$3-LOG('Crisis Indicator Data'!H53))/(O$3-O$4)*5,1)))))</f>
        <v>3.8</v>
      </c>
      <c r="P56" s="165">
        <f>IF('Crisis Indicator Data'!H53="x","x",'Crisis Indicator Data'!H53/'Crisis Indicator Data'!G53)</f>
        <v>1</v>
      </c>
      <c r="Q56" s="147">
        <f t="shared" si="18"/>
        <v>5</v>
      </c>
      <c r="R56" s="147">
        <f t="shared" si="19"/>
        <v>4.4000000000000004</v>
      </c>
      <c r="S56" s="147">
        <f>IF('Crisis Indicator Data'!I53="x","x",IF('Crisis Indicator Data'!I53=0,0,IF(LOG('Crisis Indicator Data'!I53)&lt;S$4,0,IF(LOG('Crisis Indicator Data'!I53)&gt;S$3,5,ROUND(5-(S$3-LOG('Crisis Indicator Data'!I53))/(S$3-S$4)*5,1)))))</f>
        <v>2.9</v>
      </c>
      <c r="T56" s="165">
        <f>IF('Crisis Indicator Data'!H53="x","x",IF('Crisis Indicator Data'!I53="x","x",'Crisis Indicator Data'!I53/'Crisis Indicator Data'!H53))</f>
        <v>1.7397355601948505E-2</v>
      </c>
      <c r="U56" s="147">
        <f t="shared" si="20"/>
        <v>0.6</v>
      </c>
      <c r="V56" s="147">
        <f t="shared" si="21"/>
        <v>1.8</v>
      </c>
      <c r="W56" s="147">
        <f>IF('Crisis Indicator Data'!L53="x","x",IF('Crisis Indicator Data'!L53=0,0,IF(LOG('Crisis Indicator Data'!L53)&lt;W$4,0,IF(LOG('Crisis Indicator Data'!L53)&gt;W$3,5,ROUND(5-(W$3-LOG('Crisis Indicator Data'!L53))/(W$3-W$4)*5,1)))))</f>
        <v>2.5</v>
      </c>
      <c r="X56" s="166">
        <f>IF(OR('Crisis Indicator Data'!L53="x",'Crisis Indicator Data'!H53="x"),"x",'Crisis Indicator Data'!L53/'Crisis Indicator Data'!H53)</f>
        <v>9.5685455810716776E-6</v>
      </c>
      <c r="Y56" s="147">
        <f t="shared" si="22"/>
        <v>0.5</v>
      </c>
      <c r="Z56" s="147">
        <f t="shared" si="23"/>
        <v>1.5</v>
      </c>
      <c r="AA56" s="147">
        <f t="shared" si="24"/>
        <v>1.7</v>
      </c>
      <c r="AB56" s="167">
        <f t="shared" si="25"/>
        <v>3.3</v>
      </c>
    </row>
    <row r="57" spans="1:28" x14ac:dyDescent="0.35">
      <c r="A57" s="172" t="str">
        <f>'Crisis Indicator Data'!A54</f>
        <v>2024 Monsoon Floods in India</v>
      </c>
      <c r="B57" s="173" t="str">
        <f>'Crisis Indicator Data'!B54</f>
        <v>Floods</v>
      </c>
      <c r="C57" s="173" t="str">
        <f>'Crisis Indicator Data'!C54</f>
        <v>IND006</v>
      </c>
      <c r="D57" s="173" t="str">
        <f>'Crisis Indicator Data'!D54</f>
        <v>India</v>
      </c>
      <c r="E57" s="174" t="str">
        <f>'Crisis Indicator Data'!E54</f>
        <v>IND</v>
      </c>
      <c r="F57" s="168">
        <f>IF('Crisis Indicator Data'!F54="x","x",IF(LOG('Crisis Indicator Data'!F54)&lt;F$4,0,IF(LOG('Crisis Indicator Data'!F54)&gt;F$3,5,ROUND(5-(F$3-LOG('Crisis Indicator Data'!F54))/(F$3-F$4)*5,1))))</f>
        <v>2.8</v>
      </c>
      <c r="G57" s="165">
        <f>IF('Crisis Indicator Data'!F54="x","x",IF(LEN(E57)&gt;3,('Crisis Indicator Data'!F54/VLOOKUP('Impact of the crisis'!$C57,'Regional Crises'!$B$1:$R$66,4,FALSE)),'Crisis Indicator Data'!F54/VLOOKUP('Impact of the crisis'!$E57,'Country Indicator Data'!$B$4:$P$300,15,FALSE)))</f>
        <v>1.5821390493039461E-2</v>
      </c>
      <c r="H57" s="147">
        <f t="shared" si="13"/>
        <v>0</v>
      </c>
      <c r="I57" s="147">
        <f t="shared" si="14"/>
        <v>1.4</v>
      </c>
      <c r="J57" s="147">
        <f>IF('Crisis Indicator Data'!G54="x","x",IF(LOG('Crisis Indicator Data'!G54)&lt;J$4,0,IF(LOG('Crisis Indicator Data'!G54)&gt;J$3,5,ROUND(5-(J$3-LOG('Crisis Indicator Data'!G54))/(J$3-J$4)*5,1))))</f>
        <v>4.0999999999999996</v>
      </c>
      <c r="K57" s="165">
        <f>IF('Crisis Indicator Data'!G54="x","x",IF(LEN(E57)&gt;3,('Crisis Indicator Data'!G54/VLOOKUP('Impact of the crisis'!$C57,'Regional Crises'!$B$1:$R$66,5,FALSE)),'Crisis Indicator Data'!G54/VLOOKUP('Impact of the crisis'!$E57,'Country Indicator Data'!$B$4:$P$300,14,FALSE)))</f>
        <v>1.1918513290730948E-2</v>
      </c>
      <c r="L57" s="147">
        <f t="shared" si="15"/>
        <v>0</v>
      </c>
      <c r="M57" s="147">
        <f t="shared" si="16"/>
        <v>2.0499999999999998</v>
      </c>
      <c r="N57" s="147">
        <f t="shared" si="17"/>
        <v>1.7</v>
      </c>
      <c r="O57" s="147">
        <f>IF('Crisis Indicator Data'!H54="x","x",IF('Crisis Indicator Data'!H54=0,0,IF(LOG('Crisis Indicator Data'!H54)&lt;O$4,0,IF(LOG('Crisis Indicator Data'!H54)&gt;O$3,5,ROUND(5-(O$3-LOG('Crisis Indicator Data'!H54))/(O$3-O$4)*5,1)))))</f>
        <v>2.5</v>
      </c>
      <c r="P57" s="165">
        <f>IF('Crisis Indicator Data'!H54="x","x",'Crisis Indicator Data'!H54/'Crisis Indicator Data'!G54)</f>
        <v>6.013994101659631E-2</v>
      </c>
      <c r="Q57" s="147">
        <f t="shared" si="18"/>
        <v>0.3</v>
      </c>
      <c r="R57" s="147">
        <f t="shared" si="19"/>
        <v>1.4</v>
      </c>
      <c r="S57" s="147">
        <f>IF('Crisis Indicator Data'!I54="x","x",IF('Crisis Indicator Data'!I54=0,0,IF(LOG('Crisis Indicator Data'!I54)&lt;S$4,0,IF(LOG('Crisis Indicator Data'!I54)&gt;S$3,5,ROUND(5-(S$3-LOG('Crisis Indicator Data'!I54))/(S$3-S$4)*5,1)))))</f>
        <v>2.7</v>
      </c>
      <c r="T57" s="165">
        <f>IF('Crisis Indicator Data'!H54="x","x",IF('Crisis Indicator Data'!I54="x","x",'Crisis Indicator Data'!I54/'Crisis Indicator Data'!H54))</f>
        <v>7.5961538461538455E-2</v>
      </c>
      <c r="U57" s="147">
        <f t="shared" si="20"/>
        <v>2.5</v>
      </c>
      <c r="V57" s="147">
        <f t="shared" si="21"/>
        <v>2.6</v>
      </c>
      <c r="W57" s="147">
        <f>IF('Crisis Indicator Data'!L54="x","x",IF('Crisis Indicator Data'!L54=0,0,IF(LOG('Crisis Indicator Data'!L54)&lt;W$4,0,IF(LOG('Crisis Indicator Data'!L54)&gt;W$3,5,ROUND(5-(W$3-LOG('Crisis Indicator Data'!L54))/(W$3-W$4)*5,1)))))</f>
        <v>2.9</v>
      </c>
      <c r="X57" s="166">
        <f>IF(OR('Crisis Indicator Data'!L54="x",'Crisis Indicator Data'!H54="x"),"x",'Crisis Indicator Data'!L54/'Crisis Indicator Data'!H54)</f>
        <v>1.0096153846153846E-4</v>
      </c>
      <c r="Y57" s="147">
        <f t="shared" si="22"/>
        <v>5</v>
      </c>
      <c r="Z57" s="147">
        <f t="shared" si="23"/>
        <v>4</v>
      </c>
      <c r="AA57" s="147">
        <f t="shared" si="24"/>
        <v>3.4</v>
      </c>
      <c r="AB57" s="167">
        <f t="shared" si="25"/>
        <v>2.5</v>
      </c>
    </row>
    <row r="58" spans="1:28" x14ac:dyDescent="0.35">
      <c r="A58" s="172" t="str">
        <f>'Crisis Indicator Data'!A55</f>
        <v>Afghan Refugees in Iran</v>
      </c>
      <c r="B58" s="173" t="str">
        <f>'Crisis Indicator Data'!B55</f>
        <v>Displacement</v>
      </c>
      <c r="C58" s="173" t="str">
        <f>'Crisis Indicator Data'!C55</f>
        <v>IRN004</v>
      </c>
      <c r="D58" s="173" t="str">
        <f>'Crisis Indicator Data'!D55</f>
        <v>Iran</v>
      </c>
      <c r="E58" s="174" t="str">
        <f>'Crisis Indicator Data'!E55</f>
        <v>IRN</v>
      </c>
      <c r="F58" s="168">
        <f>IF('Crisis Indicator Data'!F55="x","x",IF(LOG('Crisis Indicator Data'!F55)&lt;F$4,0,IF(LOG('Crisis Indicator Data'!F55)&gt;F$3,5,ROUND(5-(F$3-LOG('Crisis Indicator Data'!F55))/(F$3-F$4)*5,1))))</f>
        <v>4</v>
      </c>
      <c r="G58" s="165">
        <f>IF('Crisis Indicator Data'!F55="x","x",IF(LEN(E58)&gt;3,('Crisis Indicator Data'!F55/VLOOKUP('Impact of the crisis'!$C58,'Regional Crises'!$B$1:$R$66,4,FALSE)),'Crisis Indicator Data'!F55/VLOOKUP('Impact of the crisis'!$E58,'Country Indicator Data'!$B$4:$P$300,15,FALSE)))</f>
        <v>0.14764930662557782</v>
      </c>
      <c r="H58" s="147">
        <f t="shared" si="13"/>
        <v>0.7</v>
      </c>
      <c r="I58" s="147">
        <f t="shared" si="14"/>
        <v>2.35</v>
      </c>
      <c r="J58" s="147">
        <f>IF('Crisis Indicator Data'!G55="x","x",IF(LOG('Crisis Indicator Data'!G55)&lt;J$4,0,IF(LOG('Crisis Indicator Data'!G55)&gt;J$3,5,ROUND(5-(J$3-LOG('Crisis Indicator Data'!G55))/(J$3-J$4)*5,1))))</f>
        <v>4.7</v>
      </c>
      <c r="K58" s="165">
        <f>IF('Crisis Indicator Data'!G55="x","x",IF(LEN(E58)&gt;3,('Crisis Indicator Data'!G55/VLOOKUP('Impact of the crisis'!$C58,'Regional Crises'!$B$1:$R$66,5,FALSE)),'Crisis Indicator Data'!G55/VLOOKUP('Impact of the crisis'!$E58,'Country Indicator Data'!$B$4:$P$300,14,FALSE)))</f>
        <v>0.28007531000454455</v>
      </c>
      <c r="L58" s="147">
        <f t="shared" si="15"/>
        <v>1.4</v>
      </c>
      <c r="M58" s="147">
        <f t="shared" si="16"/>
        <v>3.05</v>
      </c>
      <c r="N58" s="147">
        <f t="shared" si="17"/>
        <v>2.7</v>
      </c>
      <c r="O58" s="147">
        <f>IF('Crisis Indicator Data'!H55="x","x",IF('Crisis Indicator Data'!H55=0,0,IF(LOG('Crisis Indicator Data'!H55)&lt;O$4,0,IF(LOG('Crisis Indicator Data'!H55)&gt;O$3,5,ROUND(5-(O$3-LOG('Crisis Indicator Data'!H55))/(O$3-O$4)*5,1)))))</f>
        <v>3.7</v>
      </c>
      <c r="P58" s="165">
        <f>IF('Crisis Indicator Data'!H55="x","x",'Crisis Indicator Data'!H55/'Crisis Indicator Data'!G55)</f>
        <v>0.2124864781332097</v>
      </c>
      <c r="Q58" s="147">
        <f t="shared" si="18"/>
        <v>1</v>
      </c>
      <c r="R58" s="147">
        <f t="shared" si="19"/>
        <v>2.35</v>
      </c>
      <c r="S58" s="147">
        <f>IF('Crisis Indicator Data'!I55="x","x",IF('Crisis Indicator Data'!I55=0,0,IF(LOG('Crisis Indicator Data'!I55)&lt;S$4,0,IF(LOG('Crisis Indicator Data'!I55)&gt;S$3,5,ROUND(5-(S$3-LOG('Crisis Indicator Data'!I55))/(S$3-S$4)*5,1)))))</f>
        <v>5</v>
      </c>
      <c r="T58" s="165">
        <f>IF('Crisis Indicator Data'!H55="x","x",IF('Crisis Indicator Data'!I55="x","x",'Crisis Indicator Data'!I55/'Crisis Indicator Data'!H55))</f>
        <v>0.81818181818181823</v>
      </c>
      <c r="U58" s="147">
        <f t="shared" si="20"/>
        <v>5</v>
      </c>
      <c r="V58" s="147">
        <f t="shared" si="21"/>
        <v>5</v>
      </c>
      <c r="W58" s="147" t="str">
        <f>IF('Crisis Indicator Data'!L55="x","x",IF('Crisis Indicator Data'!L55=0,0,IF(LOG('Crisis Indicator Data'!L55)&lt;W$4,0,IF(LOG('Crisis Indicator Data'!L55)&gt;W$3,5,ROUND(5-(W$3-LOG('Crisis Indicator Data'!L55))/(W$3-W$4)*5,1)))))</f>
        <v>x</v>
      </c>
      <c r="X58" s="166" t="str">
        <f>IF(OR('Crisis Indicator Data'!L55="x",'Crisis Indicator Data'!H55="x"),"x",'Crisis Indicator Data'!L55/'Crisis Indicator Data'!H55)</f>
        <v>x</v>
      </c>
      <c r="Y58" s="147" t="str">
        <f t="shared" si="22"/>
        <v>x</v>
      </c>
      <c r="Z58" s="147" t="str">
        <f t="shared" si="23"/>
        <v>x</v>
      </c>
      <c r="AA58" s="147">
        <f t="shared" si="24"/>
        <v>5</v>
      </c>
      <c r="AB58" s="167">
        <f t="shared" si="25"/>
        <v>4</v>
      </c>
    </row>
    <row r="59" spans="1:28" x14ac:dyDescent="0.35">
      <c r="A59" s="172" t="str">
        <f>'Crisis Indicator Data'!A56</f>
        <v>Multiple crises in Iraq</v>
      </c>
      <c r="B59" s="173" t="str">
        <f>'Crisis Indicator Data'!B56</f>
        <v>Violence,Displacement,Socio-political,Conflict</v>
      </c>
      <c r="C59" s="173" t="str">
        <f>'Crisis Indicator Data'!C56</f>
        <v>IRQ001</v>
      </c>
      <c r="D59" s="173" t="str">
        <f>'Crisis Indicator Data'!D56</f>
        <v>Iraq</v>
      </c>
      <c r="E59" s="174" t="str">
        <f>'Crisis Indicator Data'!E56</f>
        <v>IRQ</v>
      </c>
      <c r="F59" s="168">
        <f>IF('Crisis Indicator Data'!F56="x","x",IF(LOG('Crisis Indicator Data'!F56)&lt;F$4,0,IF(LOG('Crisis Indicator Data'!F56)&gt;F$3,5,ROUND(5-(F$3-LOG('Crisis Indicator Data'!F56))/(F$3-F$4)*5,1))))</f>
        <v>4.3</v>
      </c>
      <c r="G59" s="165">
        <f>IF('Crisis Indicator Data'!F56="x","x",IF(LEN(E59)&gt;3,('Crisis Indicator Data'!F56/VLOOKUP('Impact of the crisis'!$C59,'Regional Crises'!$B$1:$R$66,4,FALSE)),'Crisis Indicator Data'!F56/VLOOKUP('Impact of the crisis'!$E59,'Country Indicator Data'!$B$4:$P$300,15,FALSE)))</f>
        <v>0.88081856042457529</v>
      </c>
      <c r="H59" s="147">
        <f t="shared" si="13"/>
        <v>4.4000000000000004</v>
      </c>
      <c r="I59" s="147">
        <f t="shared" si="14"/>
        <v>4.3499999999999996</v>
      </c>
      <c r="J59" s="147">
        <f>IF('Crisis Indicator Data'!G56="x","x",IF(LOG('Crisis Indicator Data'!G56)&lt;J$4,0,IF(LOG('Crisis Indicator Data'!G56)&gt;J$3,5,ROUND(5-(J$3-LOG('Crisis Indicator Data'!G56))/(J$3-J$4)*5,1))))</f>
        <v>5</v>
      </c>
      <c r="K59" s="165">
        <f>IF('Crisis Indicator Data'!G56="x","x",IF(LEN(E59)&gt;3,('Crisis Indicator Data'!G56/VLOOKUP('Impact of the crisis'!$C59,'Regional Crises'!$B$1:$R$66,5,FALSE)),'Crisis Indicator Data'!G56/VLOOKUP('Impact of the crisis'!$E59,'Country Indicator Data'!$B$4:$P$300,14,FALSE)))</f>
        <v>0.98881838754048901</v>
      </c>
      <c r="L59" s="147">
        <f t="shared" si="15"/>
        <v>4.9000000000000004</v>
      </c>
      <c r="M59" s="147">
        <f t="shared" si="16"/>
        <v>4.95</v>
      </c>
      <c r="N59" s="147">
        <f t="shared" si="17"/>
        <v>4.7</v>
      </c>
      <c r="O59" s="147">
        <f>IF('Crisis Indicator Data'!H56="x","x",IF('Crisis Indicator Data'!H56=0,0,IF(LOG('Crisis Indicator Data'!H56)&lt;O$4,0,IF(LOG('Crisis Indicator Data'!H56)&gt;O$3,5,ROUND(5-(O$3-LOG('Crisis Indicator Data'!H56))/(O$3-O$4)*5,1)))))</f>
        <v>4</v>
      </c>
      <c r="P59" s="165">
        <f>IF('Crisis Indicator Data'!H56="x","x",'Crisis Indicator Data'!H56/'Crisis Indicator Data'!G56)</f>
        <v>0.1678483284720664</v>
      </c>
      <c r="Q59" s="147">
        <f t="shared" si="18"/>
        <v>0.8</v>
      </c>
      <c r="R59" s="147">
        <f t="shared" si="19"/>
        <v>2.4</v>
      </c>
      <c r="S59" s="147">
        <f>IF('Crisis Indicator Data'!I56="x","x",IF('Crisis Indicator Data'!I56=0,0,IF(LOG('Crisis Indicator Data'!I56)&lt;S$4,0,IF(LOG('Crisis Indicator Data'!I56)&gt;S$3,5,ROUND(5-(S$3-LOG('Crisis Indicator Data'!I56))/(S$3-S$4)*5,1)))))</f>
        <v>5</v>
      </c>
      <c r="T59" s="165">
        <f>IF('Crisis Indicator Data'!H56="x","x",IF('Crisis Indicator Data'!I56="x","x",'Crisis Indicator Data'!I56/'Crisis Indicator Data'!H56))</f>
        <v>0.83812324555540707</v>
      </c>
      <c r="U59" s="147">
        <f t="shared" si="20"/>
        <v>5</v>
      </c>
      <c r="V59" s="147">
        <f t="shared" si="21"/>
        <v>5</v>
      </c>
      <c r="W59" s="147">
        <f>IF('Crisis Indicator Data'!L56="x","x",IF('Crisis Indicator Data'!L56=0,0,IF(LOG('Crisis Indicator Data'!L56)&lt;W$4,0,IF(LOG('Crisis Indicator Data'!L56)&gt;W$3,5,ROUND(5-(W$3-LOG('Crisis Indicator Data'!L56))/(W$3-W$4)*5,1)))))</f>
        <v>3.8</v>
      </c>
      <c r="X59" s="166">
        <f>IF(OR('Crisis Indicator Data'!L56="x",'Crisis Indicator Data'!H56="x"),"x",'Crisis Indicator Data'!L56/'Crisis Indicator Data'!H56)</f>
        <v>6.2825825424408507E-5</v>
      </c>
      <c r="Y59" s="147">
        <f t="shared" si="22"/>
        <v>3.1</v>
      </c>
      <c r="Z59" s="147">
        <f t="shared" si="23"/>
        <v>3.5</v>
      </c>
      <c r="AA59" s="147">
        <f t="shared" si="24"/>
        <v>4.4000000000000004</v>
      </c>
      <c r="AB59" s="167">
        <f t="shared" si="25"/>
        <v>3.6</v>
      </c>
    </row>
    <row r="60" spans="1:28" x14ac:dyDescent="0.35">
      <c r="A60" s="172" t="str">
        <f>'Crisis Indicator Data'!A57</f>
        <v>Conflict  in Iraq</v>
      </c>
      <c r="B60" s="173" t="str">
        <f>'Crisis Indicator Data'!B57</f>
        <v>Conflict,Socio-political,Violence</v>
      </c>
      <c r="C60" s="173" t="str">
        <f>'Crisis Indicator Data'!C57</f>
        <v>IRQ002</v>
      </c>
      <c r="D60" s="173" t="str">
        <f>'Crisis Indicator Data'!D57</f>
        <v>Iraq</v>
      </c>
      <c r="E60" s="174" t="str">
        <f>'Crisis Indicator Data'!E57</f>
        <v>IRQ</v>
      </c>
      <c r="F60" s="168">
        <f>IF('Crisis Indicator Data'!F57="x","x",IF(LOG('Crisis Indicator Data'!F57)&lt;F$4,0,IF(LOG('Crisis Indicator Data'!F57)&gt;F$3,5,ROUND(5-(F$3-LOG('Crisis Indicator Data'!F57))/(F$3-F$4)*5,1))))</f>
        <v>4.3</v>
      </c>
      <c r="G60" s="165">
        <f>IF('Crisis Indicator Data'!F57="x","x",IF(LEN(E60)&gt;3,('Crisis Indicator Data'!F57/VLOOKUP('Impact of the crisis'!$C60,'Regional Crises'!$B$1:$R$66,4,FALSE)),'Crisis Indicator Data'!F57/VLOOKUP('Impact of the crisis'!$E60,'Country Indicator Data'!$B$4:$P$300,15,FALSE)))</f>
        <v>0.88081856042457529</v>
      </c>
      <c r="H60" s="147">
        <f t="shared" si="13"/>
        <v>4.4000000000000004</v>
      </c>
      <c r="I60" s="147">
        <f t="shared" si="14"/>
        <v>4.3499999999999996</v>
      </c>
      <c r="J60" s="147">
        <f>IF('Crisis Indicator Data'!G57="x","x",IF(LOG('Crisis Indicator Data'!G57)&lt;J$4,0,IF(LOG('Crisis Indicator Data'!G57)&gt;J$3,5,ROUND(5-(J$3-LOG('Crisis Indicator Data'!G57))/(J$3-J$4)*5,1))))</f>
        <v>5</v>
      </c>
      <c r="K60" s="165">
        <f>IF('Crisis Indicator Data'!G57="x","x",IF(LEN(E60)&gt;3,('Crisis Indicator Data'!G57/VLOOKUP('Impact of the crisis'!$C60,'Regional Crises'!$B$1:$R$66,5,FALSE)),'Crisis Indicator Data'!G57/VLOOKUP('Impact of the crisis'!$E60,'Country Indicator Data'!$B$4:$P$300,14,FALSE)))</f>
        <v>0.98194080844832943</v>
      </c>
      <c r="L60" s="147">
        <f t="shared" si="15"/>
        <v>4.9000000000000004</v>
      </c>
      <c r="M60" s="147">
        <f t="shared" si="16"/>
        <v>4.95</v>
      </c>
      <c r="N60" s="147">
        <f t="shared" si="17"/>
        <v>4.7</v>
      </c>
      <c r="O60" s="147">
        <f>IF('Crisis Indicator Data'!H57="x","x",IF('Crisis Indicator Data'!H57=0,0,IF(LOG('Crisis Indicator Data'!H57)&lt;O$4,0,IF(LOG('Crisis Indicator Data'!H57)&gt;O$3,5,ROUND(5-(O$3-LOG('Crisis Indicator Data'!H57))/(O$3-O$4)*5,1)))))</f>
        <v>3.8</v>
      </c>
      <c r="P60" s="165">
        <f>IF('Crisis Indicator Data'!H57="x","x",'Crisis Indicator Data'!H57/'Crisis Indicator Data'!G57)</f>
        <v>0.13463624039765024</v>
      </c>
      <c r="Q60" s="147">
        <f t="shared" si="18"/>
        <v>0.6</v>
      </c>
      <c r="R60" s="147">
        <f t="shared" si="19"/>
        <v>2.1999999999999997</v>
      </c>
      <c r="S60" s="147">
        <f>IF('Crisis Indicator Data'!I57="x","x",IF('Crisis Indicator Data'!I57=0,0,IF(LOG('Crisis Indicator Data'!I57)&lt;S$4,0,IF(LOG('Crisis Indicator Data'!I57)&gt;S$3,5,ROUND(5-(S$3-LOG('Crisis Indicator Data'!I57))/(S$3-S$4)*5,1)))))</f>
        <v>5</v>
      </c>
      <c r="T60" s="165">
        <f>IF('Crisis Indicator Data'!H57="x","x",IF('Crisis Indicator Data'!I57="x","x",'Crisis Indicator Data'!I57/'Crisis Indicator Data'!H57))</f>
        <v>1</v>
      </c>
      <c r="U60" s="147">
        <f t="shared" si="20"/>
        <v>5</v>
      </c>
      <c r="V60" s="147">
        <f t="shared" si="21"/>
        <v>5</v>
      </c>
      <c r="W60" s="147">
        <f>IF('Crisis Indicator Data'!L57="x","x",IF('Crisis Indicator Data'!L57=0,0,IF(LOG('Crisis Indicator Data'!L57)&lt;W$4,0,IF(LOG('Crisis Indicator Data'!L57)&gt;W$3,5,ROUND(5-(W$3-LOG('Crisis Indicator Data'!L57))/(W$3-W$4)*5,1)))))</f>
        <v>3.8</v>
      </c>
      <c r="X60" s="166">
        <f>IF(OR('Crisis Indicator Data'!L57="x",'Crisis Indicator Data'!H57="x"),"x",'Crisis Indicator Data'!L57/'Crisis Indicator Data'!H57)</f>
        <v>7.8872294009061928E-5</v>
      </c>
      <c r="Y60" s="147">
        <f t="shared" si="22"/>
        <v>3.9</v>
      </c>
      <c r="Z60" s="147">
        <f t="shared" si="23"/>
        <v>3.9</v>
      </c>
      <c r="AA60" s="147">
        <f t="shared" si="24"/>
        <v>4.5</v>
      </c>
      <c r="AB60" s="167">
        <f t="shared" si="25"/>
        <v>3.6</v>
      </c>
    </row>
    <row r="61" spans="1:28" x14ac:dyDescent="0.35">
      <c r="A61" s="172" t="str">
        <f>'Crisis Indicator Data'!A58</f>
        <v>Syrian and Palestinian refugees in iraq</v>
      </c>
      <c r="B61" s="173" t="str">
        <f>'Crisis Indicator Data'!B58</f>
        <v>Displacement</v>
      </c>
      <c r="C61" s="173" t="str">
        <f>'Crisis Indicator Data'!C58</f>
        <v>IRQ003</v>
      </c>
      <c r="D61" s="173" t="str">
        <f>'Crisis Indicator Data'!D58</f>
        <v>Iraq</v>
      </c>
      <c r="E61" s="174" t="str">
        <f>'Crisis Indicator Data'!E58</f>
        <v>IRQ</v>
      </c>
      <c r="F61" s="168">
        <f>IF('Crisis Indicator Data'!F58="x","x",IF(LOG('Crisis Indicator Data'!F58)&lt;F$4,0,IF(LOG('Crisis Indicator Data'!F58)&gt;F$3,5,ROUND(5-(F$3-LOG('Crisis Indicator Data'!F58))/(F$3-F$4)*5,1))))</f>
        <v>2.6</v>
      </c>
      <c r="G61" s="165">
        <f>IF('Crisis Indicator Data'!F58="x","x",IF(LEN(E61)&gt;3,('Crisis Indicator Data'!F58/VLOOKUP('Impact of the crisis'!$C61,'Regional Crises'!$B$1:$R$66,4,FALSE)),'Crisis Indicator Data'!F58/VLOOKUP('Impact of the crisis'!$E61,'Country Indicator Data'!$B$4:$P$300,15,FALSE)))</f>
        <v>8.2924851656654253E-2</v>
      </c>
      <c r="H61" s="147">
        <f t="shared" si="13"/>
        <v>0.3</v>
      </c>
      <c r="I61" s="147">
        <f t="shared" si="14"/>
        <v>1.45</v>
      </c>
      <c r="J61" s="147">
        <f>IF('Crisis Indicator Data'!G58="x","x",IF(LOG('Crisis Indicator Data'!G58)&lt;J$4,0,IF(LOG('Crisis Indicator Data'!G58)&gt;J$3,5,ROUND(5-(J$3-LOG('Crisis Indicator Data'!G58))/(J$3-J$4)*5,1))))</f>
        <v>2.8</v>
      </c>
      <c r="K61" s="165">
        <f>IF('Crisis Indicator Data'!G58="x","x",IF(LEN(E61)&gt;3,('Crisis Indicator Data'!G58/VLOOKUP('Impact of the crisis'!$C61,'Regional Crises'!$B$1:$R$66,5,FALSE)),'Crisis Indicator Data'!G58/VLOOKUP('Impact of the crisis'!$E61,'Country Indicator Data'!$B$4:$P$300,14,FALSE)))</f>
        <v>0.15825087633669077</v>
      </c>
      <c r="L61" s="147">
        <f t="shared" si="15"/>
        <v>0.7</v>
      </c>
      <c r="M61" s="147">
        <f t="shared" si="16"/>
        <v>1.75</v>
      </c>
      <c r="N61" s="147">
        <f t="shared" si="17"/>
        <v>1.6</v>
      </c>
      <c r="O61" s="147">
        <f>IF('Crisis Indicator Data'!H58="x","x",IF('Crisis Indicator Data'!H58=0,0,IF(LOG('Crisis Indicator Data'!H58)&lt;O$4,0,IF(LOG('Crisis Indicator Data'!H58)&gt;O$3,5,ROUND(5-(O$3-LOG('Crisis Indicator Data'!H58))/(O$3-O$4)*5,1)))))</f>
        <v>2.8</v>
      </c>
      <c r="P61" s="165">
        <f>IF('Crisis Indicator Data'!H58="x","x",'Crisis Indicator Data'!H58/'Crisis Indicator Data'!G58)</f>
        <v>0.21337445675031544</v>
      </c>
      <c r="Q61" s="147">
        <f t="shared" si="18"/>
        <v>1</v>
      </c>
      <c r="R61" s="147">
        <f t="shared" si="19"/>
        <v>1.9</v>
      </c>
      <c r="S61" s="147">
        <f>IF('Crisis Indicator Data'!I58="x","x",IF('Crisis Indicator Data'!I58=0,0,IF(LOG('Crisis Indicator Data'!I58)&lt;S$4,0,IF(LOG('Crisis Indicator Data'!I58)&gt;S$3,5,ROUND(5-(S$3-LOG('Crisis Indicator Data'!I58))/(S$3-S$4)*5,1)))))</f>
        <v>3.6</v>
      </c>
      <c r="T61" s="165">
        <f>IF('Crisis Indicator Data'!H58="x","x",IF('Crisis Indicator Data'!I58="x","x",'Crisis Indicator Data'!I58/'Crisis Indicator Data'!H58))</f>
        <v>0.20433639947437582</v>
      </c>
      <c r="U61" s="147">
        <f t="shared" si="20"/>
        <v>5</v>
      </c>
      <c r="V61" s="147">
        <f t="shared" si="21"/>
        <v>4.3</v>
      </c>
      <c r="W61" s="147" t="str">
        <f>IF('Crisis Indicator Data'!L58="x","x",IF('Crisis Indicator Data'!L58=0,0,IF(LOG('Crisis Indicator Data'!L58)&lt;W$4,0,IF(LOG('Crisis Indicator Data'!L58)&gt;W$3,5,ROUND(5-(W$3-LOG('Crisis Indicator Data'!L58))/(W$3-W$4)*5,1)))))</f>
        <v>x</v>
      </c>
      <c r="X61" s="166" t="str">
        <f>IF(OR('Crisis Indicator Data'!L58="x",'Crisis Indicator Data'!H58="x"),"x",'Crisis Indicator Data'!L58/'Crisis Indicator Data'!H58)</f>
        <v>x</v>
      </c>
      <c r="Y61" s="147" t="str">
        <f t="shared" si="22"/>
        <v>x</v>
      </c>
      <c r="Z61" s="147" t="str">
        <f t="shared" si="23"/>
        <v>x</v>
      </c>
      <c r="AA61" s="147">
        <f t="shared" si="24"/>
        <v>4.3</v>
      </c>
      <c r="AB61" s="167">
        <f t="shared" si="25"/>
        <v>3.3</v>
      </c>
    </row>
    <row r="62" spans="1:28" x14ac:dyDescent="0.35">
      <c r="A62" s="172" t="str">
        <f>'Crisis Indicator Data'!A59</f>
        <v>Mixed migration flows in Italy</v>
      </c>
      <c r="B62" s="173" t="str">
        <f>'Crisis Indicator Data'!B59</f>
        <v>Displacement</v>
      </c>
      <c r="C62" s="173" t="str">
        <f>'Crisis Indicator Data'!C59</f>
        <v>ITA002</v>
      </c>
      <c r="D62" s="173" t="str">
        <f>'Crisis Indicator Data'!D59</f>
        <v>Italy</v>
      </c>
      <c r="E62" s="174" t="str">
        <f>'Crisis Indicator Data'!E59</f>
        <v>ITA</v>
      </c>
      <c r="F62" s="168">
        <f>IF('Crisis Indicator Data'!F59="x","x",IF(LOG('Crisis Indicator Data'!F59)&lt;F$4,0,IF(LOG('Crisis Indicator Data'!F59)&gt;F$3,5,ROUND(5-(F$3-LOG('Crisis Indicator Data'!F59))/(F$3-F$4)*5,1))))</f>
        <v>3.3</v>
      </c>
      <c r="G62" s="165">
        <f>IF('Crisis Indicator Data'!F59="x","x",IF(LEN(E62)&gt;3,('Crisis Indicator Data'!F59/VLOOKUP('Impact of the crisis'!$C62,'Regional Crises'!$B$1:$R$66,4,FALSE)),'Crisis Indicator Data'!F59/VLOOKUP('Impact of the crisis'!$E62,'Country Indicator Data'!$B$4:$P$300,15,FALSE)))</f>
        <v>0.31637342459175494</v>
      </c>
      <c r="H62" s="147">
        <f t="shared" si="13"/>
        <v>1.5</v>
      </c>
      <c r="I62" s="147">
        <f t="shared" si="14"/>
        <v>2.4</v>
      </c>
      <c r="J62" s="147">
        <f>IF('Crisis Indicator Data'!G59="x","x",IF(LOG('Crisis Indicator Data'!G59)&lt;J$4,0,IF(LOG('Crisis Indicator Data'!G59)&gt;J$3,5,ROUND(5-(J$3-LOG('Crisis Indicator Data'!G59))/(J$3-J$4)*5,1))))</f>
        <v>3.8</v>
      </c>
      <c r="K62" s="165">
        <f>IF('Crisis Indicator Data'!G59="x","x",IF(LEN(E62)&gt;3,('Crisis Indicator Data'!G59/VLOOKUP('Impact of the crisis'!$C62,'Regional Crises'!$B$1:$R$66,5,FALSE)),'Crisis Indicator Data'!G59/VLOOKUP('Impact of the crisis'!$E62,'Country Indicator Data'!$B$4:$P$300,14,FALSE)))</f>
        <v>0.2259409986659687</v>
      </c>
      <c r="L62" s="147">
        <f t="shared" si="15"/>
        <v>1.1000000000000001</v>
      </c>
      <c r="M62" s="147">
        <f t="shared" si="16"/>
        <v>2.4500000000000002</v>
      </c>
      <c r="N62" s="147">
        <f t="shared" si="17"/>
        <v>2.4</v>
      </c>
      <c r="O62" s="147">
        <f>IF('Crisis Indicator Data'!H59="x","x",IF('Crisis Indicator Data'!H59=0,0,IF(LOG('Crisis Indicator Data'!H59)&lt;O$4,0,IF(LOG('Crisis Indicator Data'!H59)&gt;O$3,5,ROUND(5-(O$3-LOG('Crisis Indicator Data'!H59))/(O$3-O$4)*5,1)))))</f>
        <v>0.6</v>
      </c>
      <c r="P62" s="165">
        <f>IF('Crisis Indicator Data'!H59="x","x",'Crisis Indicator Data'!H59/'Crisis Indicator Data'!G59)</f>
        <v>5.3064275037369209E-3</v>
      </c>
      <c r="Q62" s="147">
        <f t="shared" si="18"/>
        <v>0</v>
      </c>
      <c r="R62" s="147">
        <f t="shared" si="19"/>
        <v>0.3</v>
      </c>
      <c r="S62" s="147">
        <f>IF('Crisis Indicator Data'!I59="x","x",IF('Crisis Indicator Data'!I59=0,0,IF(LOG('Crisis Indicator Data'!I59)&lt;S$4,0,IF(LOG('Crisis Indicator Data'!I59)&gt;S$3,5,ROUND(5-(S$3-LOG('Crisis Indicator Data'!I59))/(S$3-S$4)*5,1)))))</f>
        <v>2.6</v>
      </c>
      <c r="T62" s="165">
        <f>IF('Crisis Indicator Data'!H59="x","x",IF('Crisis Indicator Data'!I59="x","x",'Crisis Indicator Data'!I59/'Crisis Indicator Data'!H59))</f>
        <v>1</v>
      </c>
      <c r="U62" s="147">
        <f t="shared" si="20"/>
        <v>5</v>
      </c>
      <c r="V62" s="147">
        <f t="shared" si="21"/>
        <v>3.8</v>
      </c>
      <c r="W62" s="147">
        <f>IF('Crisis Indicator Data'!L59="x","x",IF('Crisis Indicator Data'!L59=0,0,IF(LOG('Crisis Indicator Data'!L59)&lt;W$4,0,IF(LOG('Crisis Indicator Data'!L59)&gt;W$3,5,ROUND(5-(W$3-LOG('Crisis Indicator Data'!L59))/(W$3-W$4)*5,1)))))</f>
        <v>4.2</v>
      </c>
      <c r="X62" s="166">
        <f>IF(OR('Crisis Indicator Data'!L59="x",'Crisis Indicator Data'!H59="x"),"x",'Crisis Indicator Data'!L59/'Crisis Indicator Data'!H59)</f>
        <v>1.1352112676056339E-2</v>
      </c>
      <c r="Y62" s="147">
        <f t="shared" si="22"/>
        <v>5</v>
      </c>
      <c r="Z62" s="147">
        <f t="shared" si="23"/>
        <v>4.5999999999999996</v>
      </c>
      <c r="AA62" s="147">
        <f t="shared" si="24"/>
        <v>4.2</v>
      </c>
      <c r="AB62" s="167">
        <f t="shared" si="25"/>
        <v>2.8</v>
      </c>
    </row>
    <row r="63" spans="1:28" x14ac:dyDescent="0.35">
      <c r="A63" s="172" t="str">
        <f>'Crisis Indicator Data'!A60</f>
        <v>Syrian refugees in Jordan</v>
      </c>
      <c r="B63" s="173" t="str">
        <f>'Crisis Indicator Data'!B60</f>
        <v>Displacement</v>
      </c>
      <c r="C63" s="173" t="str">
        <f>'Crisis Indicator Data'!C60</f>
        <v>JOR002</v>
      </c>
      <c r="D63" s="173" t="str">
        <f>'Crisis Indicator Data'!D60</f>
        <v>Jordan</v>
      </c>
      <c r="E63" s="174" t="str">
        <f>'Crisis Indicator Data'!E60</f>
        <v>JOR</v>
      </c>
      <c r="F63" s="168">
        <f>IF('Crisis Indicator Data'!F60="x","x",IF(LOG('Crisis Indicator Data'!F60)&lt;F$4,0,IF(LOG('Crisis Indicator Data'!F60)&gt;F$3,5,ROUND(5-(F$3-LOG('Crisis Indicator Data'!F60))/(F$3-F$4)*5,1))))</f>
        <v>2.7</v>
      </c>
      <c r="G63" s="165">
        <f>IF('Crisis Indicator Data'!F60="x","x",IF(LEN(E63)&gt;3,('Crisis Indicator Data'!F60/VLOOKUP('Impact of the crisis'!$C63,'Regional Crises'!$B$1:$R$66,4,FALSE)),'Crisis Indicator Data'!F60/VLOOKUP('Impact of the crisis'!$E63,'Country Indicator Data'!$B$4:$P$300,15,FALSE)))</f>
        <v>0.45569520463094354</v>
      </c>
      <c r="H63" s="147">
        <f t="shared" si="13"/>
        <v>2.2000000000000002</v>
      </c>
      <c r="I63" s="147">
        <f t="shared" si="14"/>
        <v>2.4500000000000002</v>
      </c>
      <c r="J63" s="147">
        <f>IF('Crisis Indicator Data'!G60="x","x",IF(LOG('Crisis Indicator Data'!G60)&lt;J$4,0,IF(LOG('Crisis Indicator Data'!G60)&gt;J$3,5,ROUND(5-(J$3-LOG('Crisis Indicator Data'!G60))/(J$3-J$4)*5,1))))</f>
        <v>3.2</v>
      </c>
      <c r="K63" s="165">
        <f>IF('Crisis Indicator Data'!G60="x","x",IF(LEN(E63)&gt;3,('Crisis Indicator Data'!G60/VLOOKUP('Impact of the crisis'!$C63,'Regional Crises'!$B$1:$R$66,5,FALSE)),'Crisis Indicator Data'!G60/VLOOKUP('Impact of the crisis'!$E63,'Country Indicator Data'!$B$4:$P$300,14,FALSE)))</f>
        <v>0.78911564625850339</v>
      </c>
      <c r="L63" s="147">
        <f t="shared" si="15"/>
        <v>3.9</v>
      </c>
      <c r="M63" s="147">
        <f t="shared" si="16"/>
        <v>3.55</v>
      </c>
      <c r="N63" s="147">
        <f t="shared" si="17"/>
        <v>3</v>
      </c>
      <c r="O63" s="147">
        <f>IF('Crisis Indicator Data'!H60="x","x",IF('Crisis Indicator Data'!H60=0,0,IF(LOG('Crisis Indicator Data'!H60)&lt;O$4,0,IF(LOG('Crisis Indicator Data'!H60)&gt;O$3,5,ROUND(5-(O$3-LOG('Crisis Indicator Data'!H60))/(O$3-O$4)*5,1)))))</f>
        <v>2.9</v>
      </c>
      <c r="P63" s="165">
        <f>IF('Crisis Indicator Data'!H60="x","x",'Crisis Indicator Data'!H60/'Crisis Indicator Data'!G60)</f>
        <v>0.19396551724137931</v>
      </c>
      <c r="Q63" s="147">
        <f t="shared" si="18"/>
        <v>0.9</v>
      </c>
      <c r="R63" s="147">
        <f t="shared" si="19"/>
        <v>1.9</v>
      </c>
      <c r="S63" s="147">
        <f>IF('Crisis Indicator Data'!I60="x","x",IF('Crisis Indicator Data'!I60=0,0,IF(LOG('Crisis Indicator Data'!I60)&lt;S$4,0,IF(LOG('Crisis Indicator Data'!I60)&gt;S$3,5,ROUND(5-(S$3-LOG('Crisis Indicator Data'!I60))/(S$3-S$4)*5,1)))))</f>
        <v>4.5</v>
      </c>
      <c r="T63" s="165">
        <f>IF('Crisis Indicator Data'!H60="x","x",IF('Crisis Indicator Data'!I60="x","x",'Crisis Indicator Data'!I60/'Crisis Indicator Data'!H60))</f>
        <v>0.73333333333333328</v>
      </c>
      <c r="U63" s="147">
        <f t="shared" si="20"/>
        <v>5</v>
      </c>
      <c r="V63" s="147">
        <f t="shared" si="21"/>
        <v>4.8</v>
      </c>
      <c r="W63" s="147">
        <f>IF('Crisis Indicator Data'!L60="x","x",IF('Crisis Indicator Data'!L60=0,0,IF(LOG('Crisis Indicator Data'!L60)&lt;W$4,0,IF(LOG('Crisis Indicator Data'!L60)&gt;W$3,5,ROUND(5-(W$3-LOG('Crisis Indicator Data'!L60))/(W$3-W$4)*5,1)))))</f>
        <v>0</v>
      </c>
      <c r="X63" s="166">
        <f>IF(OR('Crisis Indicator Data'!L60="x",'Crisis Indicator Data'!H60="x"),"x",'Crisis Indicator Data'!L60/'Crisis Indicator Data'!H60)</f>
        <v>0</v>
      </c>
      <c r="Y63" s="147">
        <f t="shared" si="22"/>
        <v>0</v>
      </c>
      <c r="Z63" s="147">
        <f t="shared" si="23"/>
        <v>0</v>
      </c>
      <c r="AA63" s="147">
        <f t="shared" si="24"/>
        <v>3.2</v>
      </c>
      <c r="AB63" s="167">
        <f t="shared" si="25"/>
        <v>2.6</v>
      </c>
    </row>
    <row r="64" spans="1:28" x14ac:dyDescent="0.35">
      <c r="A64" s="172" t="str">
        <f>'Crisis Indicator Data'!A61</f>
        <v xml:space="preserve">Multiple crisis in Kenya </v>
      </c>
      <c r="B64" s="173" t="str">
        <f>'Crisis Indicator Data'!B61</f>
        <v>Drought,Displacement</v>
      </c>
      <c r="C64" s="173" t="str">
        <f>'Crisis Indicator Data'!C61</f>
        <v>KEN001</v>
      </c>
      <c r="D64" s="173" t="str">
        <f>'Crisis Indicator Data'!D61</f>
        <v>Kenya</v>
      </c>
      <c r="E64" s="174" t="str">
        <f>'Crisis Indicator Data'!E61</f>
        <v>KEN</v>
      </c>
      <c r="F64" s="168">
        <f>IF('Crisis Indicator Data'!F61="x","x",IF(LOG('Crisis Indicator Data'!F61)&lt;F$4,0,IF(LOG('Crisis Indicator Data'!F61)&gt;F$3,5,ROUND(5-(F$3-LOG('Crisis Indicator Data'!F61))/(F$3-F$4)*5,1))))</f>
        <v>4.5999999999999996</v>
      </c>
      <c r="G64" s="165">
        <f>IF('Crisis Indicator Data'!F61="x","x",IF(LEN(E64)&gt;3,('Crisis Indicator Data'!F61/VLOOKUP('Impact of the crisis'!$C64,'Regional Crises'!$B$1:$R$66,4,FALSE)),'Crisis Indicator Data'!F61/VLOOKUP('Impact of the crisis'!$E64,'Country Indicator Data'!$B$4:$P$300,15,FALSE)))</f>
        <v>0.95517798784130448</v>
      </c>
      <c r="H64" s="147">
        <f t="shared" si="13"/>
        <v>4.8</v>
      </c>
      <c r="I64" s="147">
        <f t="shared" si="14"/>
        <v>4.6999999999999993</v>
      </c>
      <c r="J64" s="147">
        <f>IF('Crisis Indicator Data'!G61="x","x",IF(LOG('Crisis Indicator Data'!G61)&lt;J$4,0,IF(LOG('Crisis Indicator Data'!G61)&gt;J$3,5,ROUND(5-(J$3-LOG('Crisis Indicator Data'!G61))/(J$3-J$4)*5,1))))</f>
        <v>4.9000000000000004</v>
      </c>
      <c r="K64" s="165">
        <f>IF('Crisis Indicator Data'!G61="x","x",IF(LEN(E64)&gt;3,('Crisis Indicator Data'!G61/VLOOKUP('Impact of the crisis'!$C64,'Regional Crises'!$B$1:$R$66,5,FALSE)),'Crisis Indicator Data'!G61/VLOOKUP('Impact of the crisis'!$E64,'Country Indicator Data'!$B$4:$P$300,14,FALSE)))</f>
        <v>0.52510735558941679</v>
      </c>
      <c r="L64" s="147">
        <f t="shared" si="15"/>
        <v>2.6</v>
      </c>
      <c r="M64" s="147">
        <f t="shared" si="16"/>
        <v>3.75</v>
      </c>
      <c r="N64" s="147">
        <f t="shared" si="17"/>
        <v>4.3</v>
      </c>
      <c r="O64" s="147">
        <f>IF('Crisis Indicator Data'!H61="x","x",IF('Crisis Indicator Data'!H61=0,0,IF(LOG('Crisis Indicator Data'!H61)&lt;O$4,0,IF(LOG('Crisis Indicator Data'!H61)&gt;O$3,5,ROUND(5-(O$3-LOG('Crisis Indicator Data'!H61))/(O$3-O$4)*5,1)))))</f>
        <v>5</v>
      </c>
      <c r="P64" s="165">
        <f>IF('Crisis Indicator Data'!H61="x","x",'Crisis Indicator Data'!H61/'Crisis Indicator Data'!G61)</f>
        <v>0.98156697223504585</v>
      </c>
      <c r="Q64" s="147">
        <f t="shared" si="18"/>
        <v>4.9000000000000004</v>
      </c>
      <c r="R64" s="147">
        <f t="shared" si="19"/>
        <v>4.95</v>
      </c>
      <c r="S64" s="147">
        <f>IF('Crisis Indicator Data'!I61="x","x",IF('Crisis Indicator Data'!I61=0,0,IF(LOG('Crisis Indicator Data'!I61)&lt;S$4,0,IF(LOG('Crisis Indicator Data'!I61)&gt;S$3,5,ROUND(5-(S$3-LOG('Crisis Indicator Data'!I61))/(S$3-S$4)*5,1)))))</f>
        <v>4.2</v>
      </c>
      <c r="T64" s="165">
        <f>IF('Crisis Indicator Data'!H61="x","x",IF('Crisis Indicator Data'!I61="x","x",'Crisis Indicator Data'!I61/'Crisis Indicator Data'!H61))</f>
        <v>2.9966069808848726E-2</v>
      </c>
      <c r="U64" s="147">
        <f t="shared" si="20"/>
        <v>1</v>
      </c>
      <c r="V64" s="147">
        <f t="shared" si="21"/>
        <v>2.6</v>
      </c>
      <c r="W64" s="147">
        <f>IF('Crisis Indicator Data'!L61="x","x",IF('Crisis Indicator Data'!L61=0,0,IF(LOG('Crisis Indicator Data'!L61)&lt;W$4,0,IF(LOG('Crisis Indicator Data'!L61)&gt;W$3,5,ROUND(5-(W$3-LOG('Crisis Indicator Data'!L61))/(W$3-W$4)*5,1)))))</f>
        <v>4</v>
      </c>
      <c r="X64" s="166">
        <f>IF(OR('Crisis Indicator Data'!L61="x",'Crisis Indicator Data'!H61="x"),"x",'Crisis Indicator Data'!L61/'Crisis Indicator Data'!H61)</f>
        <v>2.23065811133134E-5</v>
      </c>
      <c r="Y64" s="147">
        <f t="shared" si="22"/>
        <v>1.1000000000000001</v>
      </c>
      <c r="Z64" s="147">
        <f t="shared" si="23"/>
        <v>2.6</v>
      </c>
      <c r="AA64" s="147">
        <f t="shared" si="24"/>
        <v>2.6</v>
      </c>
      <c r="AB64" s="167">
        <f t="shared" si="25"/>
        <v>4.0999999999999996</v>
      </c>
    </row>
    <row r="65" spans="1:28" x14ac:dyDescent="0.35">
      <c r="A65" s="172" t="str">
        <f>'Crisis Indicator Data'!A62</f>
        <v>Refugee situation in Kenya</v>
      </c>
      <c r="B65" s="173" t="str">
        <f>'Crisis Indicator Data'!B62</f>
        <v>Displacement</v>
      </c>
      <c r="C65" s="173" t="str">
        <f>'Crisis Indicator Data'!C62</f>
        <v>KEN002</v>
      </c>
      <c r="D65" s="173" t="str">
        <f>'Crisis Indicator Data'!D62</f>
        <v>Kenya</v>
      </c>
      <c r="E65" s="174" t="str">
        <f>'Crisis Indicator Data'!E62</f>
        <v>KEN</v>
      </c>
      <c r="F65" s="168">
        <f>IF('Crisis Indicator Data'!F62="x","x",IF(LOG('Crisis Indicator Data'!F62)&lt;F$4,0,IF(LOG('Crisis Indicator Data'!F62)&gt;F$3,5,ROUND(5-(F$3-LOG('Crisis Indicator Data'!F62))/(F$3-F$4)*5,1))))</f>
        <v>2.6</v>
      </c>
      <c r="G65" s="165">
        <f>IF('Crisis Indicator Data'!F62="x","x",IF(LEN(E65)&gt;3,('Crisis Indicator Data'!F62/VLOOKUP('Impact of the crisis'!$C65,'Regional Crises'!$B$1:$R$66,4,FALSE)),'Crisis Indicator Data'!F62/VLOOKUP('Impact of the crisis'!$E65,'Country Indicator Data'!$B$4:$P$300,15,FALSE)))</f>
        <v>6.7196120462452116E-2</v>
      </c>
      <c r="H65" s="147">
        <f t="shared" si="13"/>
        <v>0.2</v>
      </c>
      <c r="I65" s="147">
        <f t="shared" si="14"/>
        <v>1.4000000000000001</v>
      </c>
      <c r="J65" s="147">
        <f>IF('Crisis Indicator Data'!G62="x","x",IF(LOG('Crisis Indicator Data'!G62)&lt;J$4,0,IF(LOG('Crisis Indicator Data'!G62)&gt;J$3,5,ROUND(5-(J$3-LOG('Crisis Indicator Data'!G62))/(J$3-J$4)*5,1))))</f>
        <v>0.5</v>
      </c>
      <c r="K65" s="165">
        <f>IF('Crisis Indicator Data'!G62="x","x",IF(LEN(E65)&gt;3,('Crisis Indicator Data'!G62/VLOOKUP('Impact of the crisis'!$C65,'Regional Crises'!$B$1:$R$66,5,FALSE)),'Crisis Indicator Data'!G62/VLOOKUP('Impact of the crisis'!$E65,'Country Indicator Data'!$B$4:$P$300,14,FALSE)))</f>
        <v>2.512467100706469E-2</v>
      </c>
      <c r="L65" s="147">
        <f t="shared" si="15"/>
        <v>0.1</v>
      </c>
      <c r="M65" s="147">
        <f t="shared" si="16"/>
        <v>0.3</v>
      </c>
      <c r="N65" s="147">
        <f t="shared" si="17"/>
        <v>0.9</v>
      </c>
      <c r="O65" s="147">
        <f>IF('Crisis Indicator Data'!H62="x","x",IF('Crisis Indicator Data'!H62=0,0,IF(LOG('Crisis Indicator Data'!H62)&lt;O$4,0,IF(LOG('Crisis Indicator Data'!H62)&gt;O$3,5,ROUND(5-(O$3-LOG('Crisis Indicator Data'!H62))/(O$3-O$4)*5,1)))))</f>
        <v>2.4</v>
      </c>
      <c r="P65" s="165">
        <f>IF('Crisis Indicator Data'!H62="x","x",'Crisis Indicator Data'!H62/'Crisis Indicator Data'!G62)</f>
        <v>0.61474844934527917</v>
      </c>
      <c r="Q65" s="147">
        <f t="shared" si="18"/>
        <v>3.1</v>
      </c>
      <c r="R65" s="147">
        <f t="shared" si="19"/>
        <v>2.75</v>
      </c>
      <c r="S65" s="147">
        <f>IF('Crisis Indicator Data'!I62="x","x",IF('Crisis Indicator Data'!I62=0,0,IF(LOG('Crisis Indicator Data'!I62)&lt;S$4,0,IF(LOG('Crisis Indicator Data'!I62)&gt;S$3,5,ROUND(5-(S$3-LOG('Crisis Indicator Data'!I62))/(S$3-S$4)*5,1)))))</f>
        <v>4.2</v>
      </c>
      <c r="T65" s="165">
        <f>IF('Crisis Indicator Data'!H62="x","x",IF('Crisis Indicator Data'!I62="x","x",'Crisis Indicator Data'!I62/'Crisis Indicator Data'!H62))</f>
        <v>1</v>
      </c>
      <c r="U65" s="147">
        <f t="shared" si="20"/>
        <v>5</v>
      </c>
      <c r="V65" s="147">
        <f t="shared" si="21"/>
        <v>4.5999999999999996</v>
      </c>
      <c r="W65" s="147">
        <f>IF('Crisis Indicator Data'!L62="x","x",IF('Crisis Indicator Data'!L62=0,0,IF(LOG('Crisis Indicator Data'!L62)&lt;W$4,0,IF(LOG('Crisis Indicator Data'!L62)&gt;W$3,5,ROUND(5-(W$3-LOG('Crisis Indicator Data'!L62))/(W$3-W$4)*5,1)))))</f>
        <v>0</v>
      </c>
      <c r="X65" s="166">
        <f>IF(OR('Crisis Indicator Data'!L62="x",'Crisis Indicator Data'!H62="x"),"x",'Crisis Indicator Data'!L62/'Crisis Indicator Data'!H62)</f>
        <v>0</v>
      </c>
      <c r="Y65" s="147">
        <f t="shared" si="22"/>
        <v>0</v>
      </c>
      <c r="Z65" s="147">
        <f t="shared" si="23"/>
        <v>0</v>
      </c>
      <c r="AA65" s="147">
        <f t="shared" si="24"/>
        <v>3</v>
      </c>
      <c r="AB65" s="167">
        <f t="shared" si="25"/>
        <v>2.9</v>
      </c>
    </row>
    <row r="66" spans="1:28" x14ac:dyDescent="0.35">
      <c r="A66" s="172" t="str">
        <f>'Crisis Indicator Data'!A63</f>
        <v>Drought in Kenya</v>
      </c>
      <c r="B66" s="173" t="str">
        <f>'Crisis Indicator Data'!B63</f>
        <v>Drought</v>
      </c>
      <c r="C66" s="173" t="str">
        <f>'Crisis Indicator Data'!C63</f>
        <v>KEN003</v>
      </c>
      <c r="D66" s="173" t="str">
        <f>'Crisis Indicator Data'!D63</f>
        <v>Kenya</v>
      </c>
      <c r="E66" s="174" t="str">
        <f>'Crisis Indicator Data'!E63</f>
        <v>KEN</v>
      </c>
      <c r="F66" s="168">
        <f>IF('Crisis Indicator Data'!F63="x","x",IF(LOG('Crisis Indicator Data'!F63)&lt;F$4,0,IF(LOG('Crisis Indicator Data'!F63)&gt;F$3,5,ROUND(5-(F$3-LOG('Crisis Indicator Data'!F63))/(F$3-F$4)*5,1))))</f>
        <v>4.5999999999999996</v>
      </c>
      <c r="G66" s="165">
        <f>IF('Crisis Indicator Data'!F63="x","x",IF(LEN(E66)&gt;3,('Crisis Indicator Data'!F63/VLOOKUP('Impact of the crisis'!$C66,'Regional Crises'!$B$1:$R$66,4,FALSE)),'Crisis Indicator Data'!F63/VLOOKUP('Impact of the crisis'!$E66,'Country Indicator Data'!$B$4:$P$300,15,FALSE)))</f>
        <v>0.95517798784130448</v>
      </c>
      <c r="H66" s="147">
        <f t="shared" si="13"/>
        <v>4.8</v>
      </c>
      <c r="I66" s="147">
        <f t="shared" si="14"/>
        <v>4.6999999999999993</v>
      </c>
      <c r="J66" s="147">
        <f>IF('Crisis Indicator Data'!G63="x","x",IF(LOG('Crisis Indicator Data'!G63)&lt;J$4,0,IF(LOG('Crisis Indicator Data'!G63)&gt;J$3,5,ROUND(5-(J$3-LOG('Crisis Indicator Data'!G63))/(J$3-J$4)*5,1))))</f>
        <v>4.9000000000000004</v>
      </c>
      <c r="K66" s="165">
        <f>IF('Crisis Indicator Data'!G63="x","x",IF(LEN(E66)&gt;3,('Crisis Indicator Data'!G63/VLOOKUP('Impact of the crisis'!$C66,'Regional Crises'!$B$1:$R$66,5,FALSE)),'Crisis Indicator Data'!G63/VLOOKUP('Impact of the crisis'!$E66,'Country Indicator Data'!$B$4:$P$300,14,FALSE)))</f>
        <v>0.49996536916470424</v>
      </c>
      <c r="L66" s="147">
        <f t="shared" si="15"/>
        <v>2.5</v>
      </c>
      <c r="M66" s="147">
        <f t="shared" si="16"/>
        <v>3.7</v>
      </c>
      <c r="N66" s="147">
        <f t="shared" si="17"/>
        <v>4.3</v>
      </c>
      <c r="O66" s="147">
        <f>IF('Crisis Indicator Data'!H63="x","x",IF('Crisis Indicator Data'!H63=0,0,IF(LOG('Crisis Indicator Data'!H63)&lt;O$4,0,IF(LOG('Crisis Indicator Data'!H63)&gt;O$3,5,ROUND(5-(O$3-LOG('Crisis Indicator Data'!H63))/(O$3-O$4)*5,1)))))</f>
        <v>4.9000000000000004</v>
      </c>
      <c r="P66" s="165">
        <f>IF('Crisis Indicator Data'!H63="x","x",'Crisis Indicator Data'!H63/'Crisis Indicator Data'!G63)</f>
        <v>1</v>
      </c>
      <c r="Q66" s="147">
        <f t="shared" si="18"/>
        <v>5</v>
      </c>
      <c r="R66" s="147">
        <f t="shared" si="19"/>
        <v>4.95</v>
      </c>
      <c r="S66" s="147" t="str">
        <f>IF('Crisis Indicator Data'!I63="x","x",IF('Crisis Indicator Data'!I63=0,0,IF(LOG('Crisis Indicator Data'!I63)&lt;S$4,0,IF(LOG('Crisis Indicator Data'!I63)&gt;S$3,5,ROUND(5-(S$3-LOG('Crisis Indicator Data'!I63))/(S$3-S$4)*5,1)))))</f>
        <v>x</v>
      </c>
      <c r="T66" s="165" t="str">
        <f>IF('Crisis Indicator Data'!H63="x","x",IF('Crisis Indicator Data'!I63="x","x",'Crisis Indicator Data'!I63/'Crisis Indicator Data'!H63))</f>
        <v>x</v>
      </c>
      <c r="U66" s="147" t="str">
        <f t="shared" si="20"/>
        <v>x</v>
      </c>
      <c r="V66" s="147" t="str">
        <f t="shared" si="21"/>
        <v>x</v>
      </c>
      <c r="W66" s="147">
        <f>IF('Crisis Indicator Data'!L63="x","x",IF('Crisis Indicator Data'!L63=0,0,IF(LOG('Crisis Indicator Data'!L63)&lt;W$4,0,IF(LOG('Crisis Indicator Data'!L63)&gt;W$3,5,ROUND(5-(W$3-LOG('Crisis Indicator Data'!L63))/(W$3-W$4)*5,1)))))</f>
        <v>1.5</v>
      </c>
      <c r="X66" s="166">
        <f>IF(OR('Crisis Indicator Data'!L63="x",'Crisis Indicator Data'!H63="x"),"x",'Crisis Indicator Data'!L63/'Crisis Indicator Data'!H63)</f>
        <v>4.1559880861674862E-7</v>
      </c>
      <c r="Y66" s="147">
        <f t="shared" si="22"/>
        <v>0</v>
      </c>
      <c r="Z66" s="147">
        <f t="shared" si="23"/>
        <v>0.8</v>
      </c>
      <c r="AA66" s="147">
        <f t="shared" si="24"/>
        <v>0.8</v>
      </c>
      <c r="AB66" s="167">
        <f t="shared" si="25"/>
        <v>3.6</v>
      </c>
    </row>
    <row r="67" spans="1:28" x14ac:dyDescent="0.35">
      <c r="A67" s="172" t="str">
        <f>'Crisis Indicator Data'!A64</f>
        <v>Syrian refugees in Lebanon</v>
      </c>
      <c r="B67" s="173" t="str">
        <f>'Crisis Indicator Data'!B64</f>
        <v>Displacement</v>
      </c>
      <c r="C67" s="173" t="str">
        <f>'Crisis Indicator Data'!C64</f>
        <v>LBN002</v>
      </c>
      <c r="D67" s="173" t="str">
        <f>'Crisis Indicator Data'!D64</f>
        <v>Lebanon</v>
      </c>
      <c r="E67" s="174" t="str">
        <f>'Crisis Indicator Data'!E64</f>
        <v>LBN</v>
      </c>
      <c r="F67" s="168">
        <f>IF('Crisis Indicator Data'!F64="x","x",IF(LOG('Crisis Indicator Data'!F64)&lt;F$4,0,IF(LOG('Crisis Indicator Data'!F64)&gt;F$3,5,ROUND(5-(F$3-LOG('Crisis Indicator Data'!F64))/(F$3-F$4)*5,1))))</f>
        <v>1.7</v>
      </c>
      <c r="G67" s="165">
        <f>IF('Crisis Indicator Data'!F64="x","x",IF(LEN(E67)&gt;3,('Crisis Indicator Data'!F64/VLOOKUP('Impact of the crisis'!$C67,'Regional Crises'!$B$1:$R$66,4,FALSE)),'Crisis Indicator Data'!F64/VLOOKUP('Impact of the crisis'!$E67,'Country Indicator Data'!$B$4:$P$300,15,FALSE)))</f>
        <v>1</v>
      </c>
      <c r="H67" s="147">
        <f t="shared" si="13"/>
        <v>5</v>
      </c>
      <c r="I67" s="147">
        <f t="shared" si="14"/>
        <v>3.35</v>
      </c>
      <c r="J67" s="147">
        <f>IF('Crisis Indicator Data'!G64="x","x",IF(LOG('Crisis Indicator Data'!G64)&lt;J$4,0,IF(LOG('Crisis Indicator Data'!G64)&gt;J$3,5,ROUND(5-(J$3-LOG('Crisis Indicator Data'!G64))/(J$3-J$4)*5,1))))</f>
        <v>2.5</v>
      </c>
      <c r="K67" s="165">
        <f>IF('Crisis Indicator Data'!G64="x","x",IF(LEN(E67)&gt;3,('Crisis Indicator Data'!G64/VLOOKUP('Impact of the crisis'!$C67,'Regional Crises'!$B$1:$R$66,5,FALSE)),'Crisis Indicator Data'!G64/VLOOKUP('Impact of the crisis'!$E67,'Country Indicator Data'!$B$4:$P$300,14,FALSE)))</f>
        <v>1</v>
      </c>
      <c r="L67" s="147">
        <f t="shared" si="15"/>
        <v>5</v>
      </c>
      <c r="M67" s="147">
        <f t="shared" si="16"/>
        <v>3.75</v>
      </c>
      <c r="N67" s="147">
        <f t="shared" si="17"/>
        <v>3.6</v>
      </c>
      <c r="O67" s="147">
        <f>IF('Crisis Indicator Data'!H64="x","x",IF('Crisis Indicator Data'!H64=0,0,IF(LOG('Crisis Indicator Data'!H64)&lt;O$4,0,IF(LOG('Crisis Indicator Data'!H64)&gt;O$3,5,ROUND(5-(O$3-LOG('Crisis Indicator Data'!H64))/(O$3-O$4)*5,1)))))</f>
        <v>3.1</v>
      </c>
      <c r="P67" s="165">
        <f>IF('Crisis Indicator Data'!H64="x","x",'Crisis Indicator Data'!H64/'Crisis Indicator Data'!G64)</f>
        <v>0.41210526315789475</v>
      </c>
      <c r="Q67" s="147">
        <f t="shared" si="18"/>
        <v>2</v>
      </c>
      <c r="R67" s="147">
        <f t="shared" si="19"/>
        <v>2.5499999999999998</v>
      </c>
      <c r="S67" s="147">
        <f>IF('Crisis Indicator Data'!I64="x","x",IF('Crisis Indicator Data'!I64=0,0,IF(LOG('Crisis Indicator Data'!I64)&lt;S$4,0,IF(LOG('Crisis Indicator Data'!I64)&gt;S$3,5,ROUND(5-(S$3-LOG('Crisis Indicator Data'!I64))/(S$3-S$4)*5,1)))))</f>
        <v>4.5</v>
      </c>
      <c r="T67" s="165">
        <f>IF('Crisis Indicator Data'!H64="x","x",IF('Crisis Indicator Data'!I64="x","x",'Crisis Indicator Data'!I64/'Crisis Indicator Data'!H64))</f>
        <v>0.56321839080459768</v>
      </c>
      <c r="U67" s="147">
        <f t="shared" si="20"/>
        <v>5</v>
      </c>
      <c r="V67" s="147">
        <f t="shared" si="21"/>
        <v>4.8</v>
      </c>
      <c r="W67" s="147">
        <f>IF('Crisis Indicator Data'!L64="x","x",IF('Crisis Indicator Data'!L64=0,0,IF(LOG('Crisis Indicator Data'!L64)&lt;W$4,0,IF(LOG('Crisis Indicator Data'!L64)&gt;W$3,5,ROUND(5-(W$3-LOG('Crisis Indicator Data'!L64))/(W$3-W$4)*5,1)))))</f>
        <v>3.2</v>
      </c>
      <c r="X67" s="166">
        <f>IF(OR('Crisis Indicator Data'!L64="x",'Crisis Indicator Data'!H64="x"),"x",'Crisis Indicator Data'!L64/'Crisis Indicator Data'!H64)</f>
        <v>7.4074074074074073E-5</v>
      </c>
      <c r="Y67" s="147">
        <f t="shared" si="22"/>
        <v>3.7</v>
      </c>
      <c r="Z67" s="147">
        <f t="shared" si="23"/>
        <v>3.5</v>
      </c>
      <c r="AA67" s="147">
        <f t="shared" si="24"/>
        <v>4.3</v>
      </c>
      <c r="AB67" s="167">
        <f t="shared" si="25"/>
        <v>3.6</v>
      </c>
    </row>
    <row r="68" spans="1:28" x14ac:dyDescent="0.35">
      <c r="A68" s="172" t="str">
        <f>'Crisis Indicator Data'!A65</f>
        <v>Complex crisis in Lebanon</v>
      </c>
      <c r="B68" s="173" t="str">
        <f>'Crisis Indicator Data'!B65</f>
        <v>Socio-political,Violence,Displacement</v>
      </c>
      <c r="C68" s="173" t="str">
        <f>'Crisis Indicator Data'!C65</f>
        <v>LBN006</v>
      </c>
      <c r="D68" s="173" t="str">
        <f>'Crisis Indicator Data'!D65</f>
        <v>Lebanon</v>
      </c>
      <c r="E68" s="174" t="str">
        <f>'Crisis Indicator Data'!E65</f>
        <v>LBN</v>
      </c>
      <c r="F68" s="168">
        <f>IF('Crisis Indicator Data'!F65="x","x",IF(LOG('Crisis Indicator Data'!F65)&lt;F$4,0,IF(LOG('Crisis Indicator Data'!F65)&gt;F$3,5,ROUND(5-(F$3-LOG('Crisis Indicator Data'!F65))/(F$3-F$4)*5,1))))</f>
        <v>1.7</v>
      </c>
      <c r="G68" s="165">
        <f>IF('Crisis Indicator Data'!F65="x","x",IF(LEN(E68)&gt;3,('Crisis Indicator Data'!F65/VLOOKUP('Impact of the crisis'!$C68,'Regional Crises'!$B$1:$R$66,4,FALSE)),'Crisis Indicator Data'!F65/VLOOKUP('Impact of the crisis'!$E68,'Country Indicator Data'!$B$4:$P$300,15,FALSE)))</f>
        <v>1</v>
      </c>
      <c r="H68" s="147">
        <f t="shared" si="13"/>
        <v>5</v>
      </c>
      <c r="I68" s="147">
        <f t="shared" si="14"/>
        <v>3.35</v>
      </c>
      <c r="J68" s="147">
        <f>IF('Crisis Indicator Data'!G65="x","x",IF(LOG('Crisis Indicator Data'!G65)&lt;J$4,0,IF(LOG('Crisis Indicator Data'!G65)&gt;J$3,5,ROUND(5-(J$3-LOG('Crisis Indicator Data'!G65))/(J$3-J$4)*5,1))))</f>
        <v>2.5</v>
      </c>
      <c r="K68" s="165">
        <f>IF('Crisis Indicator Data'!G65="x","x",IF(LEN(E68)&gt;3,('Crisis Indicator Data'!G65/VLOOKUP('Impact of the crisis'!$C68,'Regional Crises'!$B$1:$R$66,5,FALSE)),'Crisis Indicator Data'!G65/VLOOKUP('Impact of the crisis'!$E68,'Country Indicator Data'!$B$4:$P$300,14,FALSE)))</f>
        <v>1</v>
      </c>
      <c r="L68" s="147">
        <f t="shared" si="15"/>
        <v>5</v>
      </c>
      <c r="M68" s="147">
        <f t="shared" si="16"/>
        <v>3.75</v>
      </c>
      <c r="N68" s="147">
        <f t="shared" si="17"/>
        <v>3.6</v>
      </c>
      <c r="O68" s="147">
        <f>IF('Crisis Indicator Data'!H65="x","x",IF('Crisis Indicator Data'!H65=0,0,IF(LOG('Crisis Indicator Data'!H65)&lt;O$4,0,IF(LOG('Crisis Indicator Data'!H65)&gt;O$3,5,ROUND(5-(O$3-LOG('Crisis Indicator Data'!H65))/(O$3-O$4)*5,1)))))</f>
        <v>3.8</v>
      </c>
      <c r="P68" s="165">
        <f>IF('Crisis Indicator Data'!H65="x","x",'Crisis Indicator Data'!H65/'Crisis Indicator Data'!G65)</f>
        <v>1</v>
      </c>
      <c r="Q68" s="147">
        <f t="shared" si="18"/>
        <v>5</v>
      </c>
      <c r="R68" s="147">
        <f t="shared" si="19"/>
        <v>4.4000000000000004</v>
      </c>
      <c r="S68" s="147">
        <f>IF('Crisis Indicator Data'!I65="x","x",IF('Crisis Indicator Data'!I65=0,0,IF(LOG('Crisis Indicator Data'!I65)&lt;S$4,0,IF(LOG('Crisis Indicator Data'!I65)&gt;S$3,5,ROUND(5-(S$3-LOG('Crisis Indicator Data'!I65))/(S$3-S$4)*5,1)))))</f>
        <v>4.5999999999999996</v>
      </c>
      <c r="T68" s="165">
        <f>IF('Crisis Indicator Data'!H65="x","x",IF('Crisis Indicator Data'!I65="x","x",'Crisis Indicator Data'!I65/'Crisis Indicator Data'!H65))</f>
        <v>0.28719298245614033</v>
      </c>
      <c r="U68" s="147">
        <f t="shared" si="20"/>
        <v>5</v>
      </c>
      <c r="V68" s="147">
        <f t="shared" si="21"/>
        <v>4.8</v>
      </c>
      <c r="W68" s="147">
        <f>IF('Crisis Indicator Data'!L65="x","x",IF('Crisis Indicator Data'!L65=0,0,IF(LOG('Crisis Indicator Data'!L65)&lt;W$4,0,IF(LOG('Crisis Indicator Data'!L65)&gt;W$3,5,ROUND(5-(W$3-LOG('Crisis Indicator Data'!L65))/(W$3-W$4)*5,1)))))</f>
        <v>5</v>
      </c>
      <c r="X68" s="166">
        <f>IF(OR('Crisis Indicator Data'!L65="x",'Crisis Indicator Data'!H65="x"),"x",'Crisis Indicator Data'!L65/'Crisis Indicator Data'!H65)</f>
        <v>5.9649122807017548E-4</v>
      </c>
      <c r="Y68" s="147">
        <f t="shared" si="22"/>
        <v>5</v>
      </c>
      <c r="Z68" s="147">
        <f t="shared" si="23"/>
        <v>5</v>
      </c>
      <c r="AA68" s="147">
        <f t="shared" si="24"/>
        <v>4.9000000000000004</v>
      </c>
      <c r="AB68" s="167">
        <f t="shared" si="25"/>
        <v>4.7</v>
      </c>
    </row>
    <row r="69" spans="1:28" x14ac:dyDescent="0.35">
      <c r="A69" s="172" t="str">
        <f>'Crisis Indicator Data'!A66</f>
        <v>Mixed migration flows in Libya</v>
      </c>
      <c r="B69" s="173" t="str">
        <f>'Crisis Indicator Data'!B66</f>
        <v>Displacement</v>
      </c>
      <c r="C69" s="173" t="str">
        <f>'Crisis Indicator Data'!C66</f>
        <v>LBY002</v>
      </c>
      <c r="D69" s="173" t="str">
        <f>'Crisis Indicator Data'!D66</f>
        <v>Libya</v>
      </c>
      <c r="E69" s="174" t="str">
        <f>'Crisis Indicator Data'!E66</f>
        <v>LBY</v>
      </c>
      <c r="F69" s="168">
        <f>IF('Crisis Indicator Data'!F66="x","x",IF(LOG('Crisis Indicator Data'!F66)&lt;F$4,0,IF(LOG('Crisis Indicator Data'!F66)&gt;F$3,5,ROUND(5-(F$3-LOG('Crisis Indicator Data'!F66))/(F$3-F$4)*5,1))))</f>
        <v>5</v>
      </c>
      <c r="G69" s="165">
        <f>IF('Crisis Indicator Data'!F66="x","x",IF(LEN(E69)&gt;3,('Crisis Indicator Data'!F66/VLOOKUP('Impact of the crisis'!$C69,'Regional Crises'!$B$1:$R$66,4,FALSE)),'Crisis Indicator Data'!F66/VLOOKUP('Impact of the crisis'!$E69,'Country Indicator Data'!$B$4:$P$300,15,FALSE)))</f>
        <v>1</v>
      </c>
      <c r="H69" s="147">
        <f t="shared" si="13"/>
        <v>5</v>
      </c>
      <c r="I69" s="147">
        <f t="shared" si="14"/>
        <v>5</v>
      </c>
      <c r="J69" s="147">
        <f>IF('Crisis Indicator Data'!G66="x","x",IF(LOG('Crisis Indicator Data'!G66)&lt;J$4,0,IF(LOG('Crisis Indicator Data'!G66)&gt;J$3,5,ROUND(5-(J$3-LOG('Crisis Indicator Data'!G66))/(J$3-J$4)*5,1))))</f>
        <v>2.9</v>
      </c>
      <c r="K69" s="165">
        <f>IF('Crisis Indicator Data'!G66="x","x",IF(LEN(E69)&gt;3,('Crisis Indicator Data'!G66/VLOOKUP('Impact of the crisis'!$C69,'Regional Crises'!$B$1:$R$66,5,FALSE)),'Crisis Indicator Data'!G66/VLOOKUP('Impact of the crisis'!$E69,'Country Indicator Data'!$B$4:$P$300,14,FALSE)))</f>
        <v>1</v>
      </c>
      <c r="L69" s="147">
        <f t="shared" si="15"/>
        <v>5</v>
      </c>
      <c r="M69" s="147">
        <f t="shared" si="16"/>
        <v>3.95</v>
      </c>
      <c r="N69" s="147">
        <f t="shared" si="17"/>
        <v>4.5999999999999996</v>
      </c>
      <c r="O69" s="147">
        <f>IF('Crisis Indicator Data'!H66="x","x",IF('Crisis Indicator Data'!H66=0,0,IF(LOG('Crisis Indicator Data'!H66)&lt;O$4,0,IF(LOG('Crisis Indicator Data'!H66)&gt;O$3,5,ROUND(5-(O$3-LOG('Crisis Indicator Data'!H66))/(O$3-O$4)*5,1)))))</f>
        <v>2.1</v>
      </c>
      <c r="P69" s="165">
        <f>IF('Crisis Indicator Data'!H66="x","x",'Crisis Indicator Data'!H66/'Crisis Indicator Data'!G66)</f>
        <v>8.1033786512316602E-2</v>
      </c>
      <c r="Q69" s="147">
        <f t="shared" si="18"/>
        <v>0.4</v>
      </c>
      <c r="R69" s="147">
        <f t="shared" si="19"/>
        <v>1.25</v>
      </c>
      <c r="S69" s="147">
        <f>IF('Crisis Indicator Data'!I66="x","x",IF('Crisis Indicator Data'!I66=0,0,IF(LOG('Crisis Indicator Data'!I66)&lt;S$4,0,IF(LOG('Crisis Indicator Data'!I66)&gt;S$3,5,ROUND(5-(S$3-LOG('Crisis Indicator Data'!I66))/(S$3-S$4)*5,1)))))</f>
        <v>4</v>
      </c>
      <c r="T69" s="165">
        <f>IF('Crisis Indicator Data'!H66="x","x",IF('Crisis Indicator Data'!I66="x","x",'Crisis Indicator Data'!I66/'Crisis Indicator Data'!H66))</f>
        <v>1</v>
      </c>
      <c r="U69" s="147">
        <f t="shared" si="20"/>
        <v>5</v>
      </c>
      <c r="V69" s="147">
        <f t="shared" si="21"/>
        <v>4.5</v>
      </c>
      <c r="W69" s="147">
        <f>IF('Crisis Indicator Data'!L66="x","x",IF('Crisis Indicator Data'!L66=0,0,IF(LOG('Crisis Indicator Data'!L66)&lt;W$4,0,IF(LOG('Crisis Indicator Data'!L66)&gt;W$3,5,ROUND(5-(W$3-LOG('Crisis Indicator Data'!L66))/(W$3-W$4)*5,1)))))</f>
        <v>4.2</v>
      </c>
      <c r="X69" s="166">
        <f>IF(OR('Crisis Indicator Data'!L66="x",'Crisis Indicator Data'!H66="x"),"x",'Crisis Indicator Data'!L66/'Crisis Indicator Data'!H66)</f>
        <v>1.3388704318936877E-3</v>
      </c>
      <c r="Y69" s="147">
        <f t="shared" si="22"/>
        <v>5</v>
      </c>
      <c r="Z69" s="147">
        <f t="shared" si="23"/>
        <v>4.5999999999999996</v>
      </c>
      <c r="AA69" s="147">
        <f t="shared" si="24"/>
        <v>4.5999999999999996</v>
      </c>
      <c r="AB69" s="167">
        <f t="shared" si="25"/>
        <v>3.4</v>
      </c>
    </row>
    <row r="70" spans="1:28" x14ac:dyDescent="0.35">
      <c r="A70" s="172" t="str">
        <f>'Crisis Indicator Data'!A67</f>
        <v>Refugees from Sudan in Libya</v>
      </c>
      <c r="B70" s="173" t="str">
        <f>'Crisis Indicator Data'!B67</f>
        <v>Conflict</v>
      </c>
      <c r="C70" s="173" t="str">
        <f>'Crisis Indicator Data'!C67</f>
        <v>LBY004</v>
      </c>
      <c r="D70" s="173" t="str">
        <f>'Crisis Indicator Data'!D67</f>
        <v>Libya</v>
      </c>
      <c r="E70" s="174" t="str">
        <f>'Crisis Indicator Data'!E67</f>
        <v>LBY</v>
      </c>
      <c r="F70" s="168">
        <f>IF('Crisis Indicator Data'!F67="x","x",IF(LOG('Crisis Indicator Data'!F67)&lt;F$4,0,IF(LOG('Crisis Indicator Data'!F67)&gt;F$3,5,ROUND(5-(F$3-LOG('Crisis Indicator Data'!F67))/(F$3-F$4)*5,1))))</f>
        <v>4.9000000000000004</v>
      </c>
      <c r="G70" s="165">
        <f>IF('Crisis Indicator Data'!F67="x","x",IF(LEN(E70)&gt;3,('Crisis Indicator Data'!F67/VLOOKUP('Impact of the crisis'!$C70,'Regional Crises'!$B$1:$R$66,4,FALSE)),'Crisis Indicator Data'!F67/VLOOKUP('Impact of the crisis'!$E70,'Country Indicator Data'!$B$4:$P$300,15,FALSE)))</f>
        <v>0.49369835297861941</v>
      </c>
      <c r="H70" s="147">
        <f t="shared" ref="H70:H101" si="26">IF(G70="x","x",IF(G70&lt;H$4,0,IF(G70&gt;H$3,5,ROUND(5-(H$3-G70)/(H$3-H$4)*5,1))))</f>
        <v>2.4</v>
      </c>
      <c r="I70" s="147">
        <f t="shared" ref="I70:I101" si="27">IF(AND(H70="x",F70="x"),"x",AVERAGE(F70,H70))</f>
        <v>3.6500000000000004</v>
      </c>
      <c r="J70" s="147">
        <f>IF('Crisis Indicator Data'!G67="x","x",IF(LOG('Crisis Indicator Data'!G67)&lt;J$4,0,IF(LOG('Crisis Indicator Data'!G67)&gt;J$3,5,ROUND(5-(J$3-LOG('Crisis Indicator Data'!G67))/(J$3-J$4)*5,1))))</f>
        <v>1.6</v>
      </c>
      <c r="K70" s="165">
        <f>IF('Crisis Indicator Data'!G67="x","x",IF(LEN(E70)&gt;3,('Crisis Indicator Data'!G67/VLOOKUP('Impact of the crisis'!$C70,'Regional Crises'!$B$1:$R$66,5,FALSE)),'Crisis Indicator Data'!G67/VLOOKUP('Impact of the crisis'!$E70,'Country Indicator Data'!$B$4:$P$300,14,FALSE)))</f>
        <v>0.39776551352806566</v>
      </c>
      <c r="L70" s="147">
        <f t="shared" ref="L70:L101" si="28">IF(K70="x","x",IF(K70&lt;L$4,0,IF(K70&gt;L$3,5,ROUND(5-(L$3-K70)/(L$3-L$4)*5,1))))</f>
        <v>2</v>
      </c>
      <c r="M70" s="147">
        <f t="shared" ref="M70:M101" si="29">IF(AND(L70="x",J70="x"),"x",AVERAGE(J70,L70))</f>
        <v>1.8</v>
      </c>
      <c r="N70" s="147">
        <f t="shared" ref="N70:N101" si="30">IF(AND(M70="x",I70="x"),"x",IF(OR(M70="x",I70="x"),AVERAGE(I70,M70),ROUND((5-GEOMEAN(((5-I70)/5*4+1),((5-M70)/5*4+1)))/4*5,1)))</f>
        <v>2.8</v>
      </c>
      <c r="O70" s="147">
        <f>IF('Crisis Indicator Data'!H67="x","x",IF('Crisis Indicator Data'!H67=0,0,IF(LOG('Crisis Indicator Data'!H67)&lt;O$4,0,IF(LOG('Crisis Indicator Data'!H67)&gt;O$3,5,ROUND(5-(O$3-LOG('Crisis Indicator Data'!H67))/(O$3-O$4)*5,1)))))</f>
        <v>1.9</v>
      </c>
      <c r="P70" s="165">
        <f>IF('Crisis Indicator Data'!H67="x","x",'Crisis Indicator Data'!H67/'Crisis Indicator Data'!G67)</f>
        <v>0.1509306260575296</v>
      </c>
      <c r="Q70" s="147">
        <f t="shared" ref="Q70:Q101" si="31">IF(P70="x","x",IF(P70&lt;Q$4,0,IF(P70&gt;Q$3,5,ROUND(5-(Q$3-P70)/(Q$3-Q$4)*5,1))))</f>
        <v>0.7</v>
      </c>
      <c r="R70" s="147">
        <f t="shared" ref="R70:R101" si="32">IF(AND(Q70="x",O70="x"),"x",AVERAGE(O70,Q70))</f>
        <v>1.2999999999999998</v>
      </c>
      <c r="S70" s="147">
        <f>IF('Crisis Indicator Data'!I67="x","x",IF('Crisis Indicator Data'!I67=0,0,IF(LOG('Crisis Indicator Data'!I67)&lt;S$4,0,IF(LOG('Crisis Indicator Data'!I67)&gt;S$3,5,ROUND(5-(S$3-LOG('Crisis Indicator Data'!I67))/(S$3-S$4)*5,1)))))</f>
        <v>2.6</v>
      </c>
      <c r="T70" s="165">
        <f>IF('Crisis Indicator Data'!H67="x","x",IF('Crisis Indicator Data'!I67="x","x",'Crisis Indicator Data'!I67/'Crisis Indicator Data'!H67))</f>
        <v>0.15695067264573992</v>
      </c>
      <c r="U70" s="147">
        <f t="shared" ref="U70:U101" si="33">IF(T70="x","x",IF(T70&lt;U$4,0,IF(T70&gt;U$3,5,ROUND(5-(U$3-T70)/(U$3-U$4)*5,1))))</f>
        <v>5</v>
      </c>
      <c r="V70" s="147">
        <f t="shared" ref="V70:V101" si="34">IF(AND(U70="x",S70="x"),"x",ROUND(AVERAGE(S70,U70),1))</f>
        <v>3.8</v>
      </c>
      <c r="W70" s="147">
        <f>IF('Crisis Indicator Data'!L67="x","x",IF('Crisis Indicator Data'!L67=0,0,IF(LOG('Crisis Indicator Data'!L67)&lt;W$4,0,IF(LOG('Crisis Indicator Data'!L67)&gt;W$3,5,ROUND(5-(W$3-LOG('Crisis Indicator Data'!L67))/(W$3-W$4)*5,1)))))</f>
        <v>0</v>
      </c>
      <c r="X70" s="166">
        <f>IF(OR('Crisis Indicator Data'!L67="x",'Crisis Indicator Data'!H67="x"),"x",'Crisis Indicator Data'!L67/'Crisis Indicator Data'!H67)</f>
        <v>0</v>
      </c>
      <c r="Y70" s="147">
        <f t="shared" ref="Y70:Y101" si="35">IF(X70="x","x",IF(X70&lt;Y$4,0,IF(X70&gt;Y$3,5,ROUND(5-(Y$3-X70)/(Y$3-Y$4)*5,1))))</f>
        <v>0</v>
      </c>
      <c r="Z70" s="147">
        <f t="shared" ref="Z70:Z101" si="36">IF(AND(Y70="x",W70="x"),"x",ROUND(AVERAGE(W70,Y70),1))</f>
        <v>0</v>
      </c>
      <c r="AA70" s="147">
        <f t="shared" ref="AA70:AA101" si="37">IF(AND(V70="x",Z70="x"),"x",IF(OR(V70="x",Z70="x"),AVERAGE(V70,Z70),ROUND((5-GEOMEAN(((5-V70)/5*4+1),((5-Z70)/5*4+1)))/4*5,1)))</f>
        <v>2.2999999999999998</v>
      </c>
      <c r="AB70" s="167">
        <f t="shared" ref="AB70:AB101" si="38">IF(AND(R70="x",AA70="x"),"x",IF(OR(R70="x",AA70="x"),AVERAGE(R70,AA70),ROUND((5-GEOMEAN(((5-R70)/5*4+1),((5-AA70)/5*4+1)))/4*5,1)))</f>
        <v>1.8</v>
      </c>
    </row>
    <row r="71" spans="1:28" x14ac:dyDescent="0.35">
      <c r="A71" s="172" t="str">
        <f>'Crisis Indicator Data'!A68</f>
        <v>Multiple crises in Libya</v>
      </c>
      <c r="B71" s="173" t="str">
        <f>'Crisis Indicator Data'!B68</f>
        <v>Conflict,Displacement</v>
      </c>
      <c r="C71" s="173" t="str">
        <f>'Crisis Indicator Data'!C68</f>
        <v>LBY005</v>
      </c>
      <c r="D71" s="173" t="str">
        <f>'Crisis Indicator Data'!D68</f>
        <v>Libya</v>
      </c>
      <c r="E71" s="174" t="str">
        <f>'Crisis Indicator Data'!E68</f>
        <v>LBY</v>
      </c>
      <c r="F71" s="168">
        <f>IF('Crisis Indicator Data'!F68="x","x",IF(LOG('Crisis Indicator Data'!F68)&lt;F$4,0,IF(LOG('Crisis Indicator Data'!F68)&gt;F$3,5,ROUND(5-(F$3-LOG('Crisis Indicator Data'!F68))/(F$3-F$4)*5,1))))</f>
        <v>5</v>
      </c>
      <c r="G71" s="165">
        <f>IF('Crisis Indicator Data'!F68="x","x",IF(LEN(E71)&gt;3,('Crisis Indicator Data'!F68/VLOOKUP('Impact of the crisis'!$C71,'Regional Crises'!$B$1:$R$66,4,FALSE)),'Crisis Indicator Data'!F68/VLOOKUP('Impact of the crisis'!$E71,'Country Indicator Data'!$B$4:$P$300,15,FALSE)))</f>
        <v>1</v>
      </c>
      <c r="H71" s="147">
        <f t="shared" si="26"/>
        <v>5</v>
      </c>
      <c r="I71" s="147">
        <f t="shared" si="27"/>
        <v>5</v>
      </c>
      <c r="J71" s="147">
        <f>IF('Crisis Indicator Data'!G68="x","x",IF(LOG('Crisis Indicator Data'!G68)&lt;J$4,0,IF(LOG('Crisis Indicator Data'!G68)&gt;J$3,5,ROUND(5-(J$3-LOG('Crisis Indicator Data'!G68))/(J$3-J$4)*5,1))))</f>
        <v>2.9</v>
      </c>
      <c r="K71" s="165">
        <f>IF('Crisis Indicator Data'!G68="x","x",IF(LEN(E71)&gt;3,('Crisis Indicator Data'!G68/VLOOKUP('Impact of the crisis'!$C71,'Regional Crises'!$B$1:$R$66,5,FALSE)),'Crisis Indicator Data'!G68/VLOOKUP('Impact of the crisis'!$E71,'Country Indicator Data'!$B$4:$P$300,14,FALSE)))</f>
        <v>1</v>
      </c>
      <c r="L71" s="147">
        <f t="shared" si="28"/>
        <v>5</v>
      </c>
      <c r="M71" s="147">
        <f t="shared" si="29"/>
        <v>3.95</v>
      </c>
      <c r="N71" s="147">
        <f t="shared" si="30"/>
        <v>4.5999999999999996</v>
      </c>
      <c r="O71" s="147">
        <f>IF('Crisis Indicator Data'!H68="x","x",IF('Crisis Indicator Data'!H68=0,0,IF(LOG('Crisis Indicator Data'!H68)&lt;O$4,0,IF(LOG('Crisis Indicator Data'!H68)&gt;O$3,5,ROUND(5-(O$3-LOG('Crisis Indicator Data'!H68))/(O$3-O$4)*5,1)))))</f>
        <v>2.5</v>
      </c>
      <c r="P71" s="165">
        <f>IF('Crisis Indicator Data'!H68="x","x",'Crisis Indicator Data'!H68/'Crisis Indicator Data'!G68)</f>
        <v>0.14106878449320231</v>
      </c>
      <c r="Q71" s="147">
        <f t="shared" si="31"/>
        <v>0.7</v>
      </c>
      <c r="R71" s="147">
        <f t="shared" si="32"/>
        <v>1.6</v>
      </c>
      <c r="S71" s="147">
        <f>IF('Crisis Indicator Data'!I68="x","x",IF('Crisis Indicator Data'!I68=0,0,IF(LOG('Crisis Indicator Data'!I68)&lt;S$4,0,IF(LOG('Crisis Indicator Data'!I68)&gt;S$3,5,ROUND(5-(S$3-LOG('Crisis Indicator Data'!I68))/(S$3-S$4)*5,1)))))</f>
        <v>4</v>
      </c>
      <c r="T71" s="165">
        <f>IF('Crisis Indicator Data'!H68="x","x",IF('Crisis Indicator Data'!I68="x","x",'Crisis Indicator Data'!I68/'Crisis Indicator Data'!H68))</f>
        <v>0.64122137404580148</v>
      </c>
      <c r="U71" s="147">
        <f t="shared" si="33"/>
        <v>5</v>
      </c>
      <c r="V71" s="147">
        <f t="shared" si="34"/>
        <v>4.5</v>
      </c>
      <c r="W71" s="147">
        <f>IF('Crisis Indicator Data'!L68="x","x",IF('Crisis Indicator Data'!L68=0,0,IF(LOG('Crisis Indicator Data'!L68)&lt;W$4,0,IF(LOG('Crisis Indicator Data'!L68)&gt;W$3,5,ROUND(5-(W$3-LOG('Crisis Indicator Data'!L68))/(W$3-W$4)*5,1)))))</f>
        <v>4.2</v>
      </c>
      <c r="X71" s="166">
        <f>IF(OR('Crisis Indicator Data'!L68="x",'Crisis Indicator Data'!H68="x"),"x",'Crisis Indicator Data'!L68/'Crisis Indicator Data'!H68)</f>
        <v>7.6908396946564887E-4</v>
      </c>
      <c r="Y71" s="147">
        <f t="shared" si="35"/>
        <v>5</v>
      </c>
      <c r="Z71" s="147">
        <f t="shared" si="36"/>
        <v>4.5999999999999996</v>
      </c>
      <c r="AA71" s="147">
        <f t="shared" si="37"/>
        <v>4.5999999999999996</v>
      </c>
      <c r="AB71" s="167">
        <f t="shared" si="38"/>
        <v>3.5</v>
      </c>
    </row>
    <row r="72" spans="1:28" x14ac:dyDescent="0.35">
      <c r="A72" s="172" t="str">
        <f>'Crisis Indicator Data'!A69</f>
        <v>Food security crisis in Lesotho</v>
      </c>
      <c r="B72" s="173" t="str">
        <f>'Crisis Indicator Data'!B69</f>
        <v>Drought</v>
      </c>
      <c r="C72" s="173" t="str">
        <f>'Crisis Indicator Data'!C69</f>
        <v>LSO004</v>
      </c>
      <c r="D72" s="173" t="str">
        <f>'Crisis Indicator Data'!D69</f>
        <v>Lesotho</v>
      </c>
      <c r="E72" s="174" t="str">
        <f>'Crisis Indicator Data'!E69</f>
        <v>LSO</v>
      </c>
      <c r="F72" s="168">
        <f>IF('Crisis Indicator Data'!F69="x","x",IF(LOG('Crisis Indicator Data'!F69)&lt;F$4,0,IF(LOG('Crisis Indicator Data'!F69)&gt;F$3,5,ROUND(5-(F$3-LOG('Crisis Indicator Data'!F69))/(F$3-F$4)*5,1))))</f>
        <v>2.5</v>
      </c>
      <c r="G72" s="165">
        <f>IF('Crisis Indicator Data'!F69="x","x",IF(LEN(E72)&gt;3,('Crisis Indicator Data'!F69/VLOOKUP('Impact of the crisis'!$C72,'Regional Crises'!$B$1:$R$66,4,FALSE)),'Crisis Indicator Data'!F69/VLOOKUP('Impact of the crisis'!$E72,'Country Indicator Data'!$B$4:$P$300,15,FALSE)))</f>
        <v>0.99983530961791833</v>
      </c>
      <c r="H72" s="147">
        <f t="shared" si="26"/>
        <v>5</v>
      </c>
      <c r="I72" s="147">
        <f t="shared" si="27"/>
        <v>3.75</v>
      </c>
      <c r="J72" s="147">
        <f>IF('Crisis Indicator Data'!G69="x","x",IF(LOG('Crisis Indicator Data'!G69)&lt;J$4,0,IF(LOG('Crisis Indicator Data'!G69)&gt;J$3,5,ROUND(5-(J$3-LOG('Crisis Indicator Data'!G69))/(J$3-J$4)*5,1))))</f>
        <v>0.6</v>
      </c>
      <c r="K72" s="165">
        <f>IF('Crisis Indicator Data'!G69="x","x",IF(LEN(E72)&gt;3,('Crisis Indicator Data'!G69/VLOOKUP('Impact of the crisis'!$C72,'Regional Crises'!$B$1:$R$66,5,FALSE)),'Crisis Indicator Data'!G69/VLOOKUP('Impact of the crisis'!$E72,'Country Indicator Data'!$B$4:$P$300,14,FALSE)))</f>
        <v>0.64097103918228282</v>
      </c>
      <c r="L72" s="147">
        <f t="shared" si="28"/>
        <v>3.2</v>
      </c>
      <c r="M72" s="147">
        <f t="shared" si="29"/>
        <v>1.9000000000000001</v>
      </c>
      <c r="N72" s="147">
        <f t="shared" si="30"/>
        <v>3</v>
      </c>
      <c r="O72" s="147">
        <f>IF('Crisis Indicator Data'!H69="x","x",IF('Crisis Indicator Data'!H69=0,0,IF(LOG('Crisis Indicator Data'!H69)&lt;O$4,0,IF(LOG('Crisis Indicator Data'!H69)&gt;O$3,5,ROUND(5-(O$3-LOG('Crisis Indicator Data'!H69))/(O$3-O$4)*5,1)))))</f>
        <v>2.4</v>
      </c>
      <c r="P72" s="165">
        <f>IF('Crisis Indicator Data'!H69="x","x",'Crisis Indicator Data'!H69/'Crisis Indicator Data'!G69)</f>
        <v>0.61794019933554822</v>
      </c>
      <c r="Q72" s="147">
        <f t="shared" si="31"/>
        <v>3.1</v>
      </c>
      <c r="R72" s="147">
        <f t="shared" si="32"/>
        <v>2.75</v>
      </c>
      <c r="S72" s="147" t="str">
        <f>IF('Crisis Indicator Data'!I69="x","x",IF('Crisis Indicator Data'!I69=0,0,IF(LOG('Crisis Indicator Data'!I69)&lt;S$4,0,IF(LOG('Crisis Indicator Data'!I69)&gt;S$3,5,ROUND(5-(S$3-LOG('Crisis Indicator Data'!I69))/(S$3-S$4)*5,1)))))</f>
        <v>x</v>
      </c>
      <c r="T72" s="165" t="str">
        <f>IF('Crisis Indicator Data'!H69="x","x",IF('Crisis Indicator Data'!I69="x","x",'Crisis Indicator Data'!I69/'Crisis Indicator Data'!H69))</f>
        <v>x</v>
      </c>
      <c r="U72" s="147" t="str">
        <f t="shared" si="33"/>
        <v>x</v>
      </c>
      <c r="V72" s="147" t="str">
        <f t="shared" si="34"/>
        <v>x</v>
      </c>
      <c r="W72" s="147">
        <f>IF('Crisis Indicator Data'!L69="x","x",IF('Crisis Indicator Data'!L69=0,0,IF(LOG('Crisis Indicator Data'!L69)&lt;W$4,0,IF(LOG('Crisis Indicator Data'!L69)&gt;W$3,5,ROUND(5-(W$3-LOG('Crisis Indicator Data'!L69))/(W$3-W$4)*5,1)))))</f>
        <v>0.4</v>
      </c>
      <c r="X72" s="166">
        <f>IF(OR('Crisis Indicator Data'!L69="x",'Crisis Indicator Data'!H69="x"),"x",'Crisis Indicator Data'!L69/'Crisis Indicator Data'!H69)</f>
        <v>2.1505376344086023E-6</v>
      </c>
      <c r="Y72" s="147">
        <f t="shared" si="35"/>
        <v>0.1</v>
      </c>
      <c r="Z72" s="147">
        <f t="shared" si="36"/>
        <v>0.3</v>
      </c>
      <c r="AA72" s="147">
        <f t="shared" si="37"/>
        <v>0.3</v>
      </c>
      <c r="AB72" s="167">
        <f t="shared" si="38"/>
        <v>1.7</v>
      </c>
    </row>
    <row r="73" spans="1:28" x14ac:dyDescent="0.35">
      <c r="A73" s="172" t="str">
        <f>'Crisis Indicator Data'!A70</f>
        <v>Displacement from Russia-Ukraine conflict in Lithuania</v>
      </c>
      <c r="B73" s="173" t="str">
        <f>'Crisis Indicator Data'!B70</f>
        <v>Displacement</v>
      </c>
      <c r="C73" s="173" t="str">
        <f>'Crisis Indicator Data'!C70</f>
        <v>LTU002</v>
      </c>
      <c r="D73" s="173" t="str">
        <f>'Crisis Indicator Data'!D70</f>
        <v>Lithuania</v>
      </c>
      <c r="E73" s="174" t="str">
        <f>'Crisis Indicator Data'!E70</f>
        <v>LTU</v>
      </c>
      <c r="F73" s="168">
        <f>IF('Crisis Indicator Data'!F70="x","x",IF(LOG('Crisis Indicator Data'!F70)&lt;F$4,0,IF(LOG('Crisis Indicator Data'!F70)&gt;F$3,5,ROUND(5-(F$3-LOG('Crisis Indicator Data'!F70))/(F$3-F$4)*5,1))))</f>
        <v>3</v>
      </c>
      <c r="G73" s="165">
        <f>IF('Crisis Indicator Data'!F70="x","x",IF(LEN(E73)&gt;3,('Crisis Indicator Data'!F70/VLOOKUP('Impact of the crisis'!$C73,'Regional Crises'!$B$1:$R$66,4,FALSE)),'Crisis Indicator Data'!F70/VLOOKUP('Impact of the crisis'!$E73,'Country Indicator Data'!$B$4:$P$300,15,FALSE)))</f>
        <v>1</v>
      </c>
      <c r="H73" s="147">
        <f t="shared" si="26"/>
        <v>5</v>
      </c>
      <c r="I73" s="147">
        <f t="shared" si="27"/>
        <v>4</v>
      </c>
      <c r="J73" s="147">
        <f>IF('Crisis Indicator Data'!G70="x","x",IF(LOG('Crisis Indicator Data'!G70)&lt;J$4,0,IF(LOG('Crisis Indicator Data'!G70)&gt;J$3,5,ROUND(5-(J$3-LOG('Crisis Indicator Data'!G70))/(J$3-J$4)*5,1))))</f>
        <v>1.6</v>
      </c>
      <c r="K73" s="165">
        <f>IF('Crisis Indicator Data'!G70="x","x",IF(LEN(E73)&gt;3,('Crisis Indicator Data'!G70/VLOOKUP('Impact of the crisis'!$C73,'Regional Crises'!$B$1:$R$66,5,FALSE)),'Crisis Indicator Data'!G70/VLOOKUP('Impact of the crisis'!$E73,'Country Indicator Data'!$B$4:$P$300,14,FALSE)))</f>
        <v>1</v>
      </c>
      <c r="L73" s="147">
        <f t="shared" si="28"/>
        <v>5</v>
      </c>
      <c r="M73" s="147">
        <f t="shared" si="29"/>
        <v>3.3</v>
      </c>
      <c r="N73" s="147">
        <f t="shared" si="30"/>
        <v>3.7</v>
      </c>
      <c r="O73" s="147">
        <f>IF('Crisis Indicator Data'!H70="x","x",IF('Crisis Indicator Data'!H70=0,0,IF(LOG('Crisis Indicator Data'!H70)&lt;O$4,0,IF(LOG('Crisis Indicator Data'!H70)&gt;O$3,5,ROUND(5-(O$3-LOG('Crisis Indicator Data'!H70))/(O$3-O$4)*5,1)))))</f>
        <v>0.3</v>
      </c>
      <c r="P73" s="165">
        <f>IF('Crisis Indicator Data'!H70="x","x",'Crisis Indicator Data'!H70/'Crisis Indicator Data'!G70)</f>
        <v>1.6101404590613225E-2</v>
      </c>
      <c r="Q73" s="147">
        <f t="shared" si="31"/>
        <v>0</v>
      </c>
      <c r="R73" s="147">
        <f t="shared" si="32"/>
        <v>0.15</v>
      </c>
      <c r="S73" s="147">
        <f>IF('Crisis Indicator Data'!I70="x","x",IF('Crisis Indicator Data'!I70=0,0,IF(LOG('Crisis Indicator Data'!I70)&lt;S$4,0,IF(LOG('Crisis Indicator Data'!I70)&gt;S$3,5,ROUND(5-(S$3-LOG('Crisis Indicator Data'!I70))/(S$3-S$4)*5,1)))))</f>
        <v>2.4</v>
      </c>
      <c r="T73" s="165">
        <f>IF('Crisis Indicator Data'!H70="x","x",IF('Crisis Indicator Data'!I70="x","x",'Crisis Indicator Data'!I70/'Crisis Indicator Data'!H70))</f>
        <v>1</v>
      </c>
      <c r="U73" s="147">
        <f t="shared" si="33"/>
        <v>5</v>
      </c>
      <c r="V73" s="147">
        <f t="shared" si="34"/>
        <v>3.7</v>
      </c>
      <c r="W73" s="147">
        <f>IF('Crisis Indicator Data'!L70="x","x",IF('Crisis Indicator Data'!L70=0,0,IF(LOG('Crisis Indicator Data'!L70)&lt;W$4,0,IF(LOG('Crisis Indicator Data'!L70)&gt;W$3,5,ROUND(5-(W$3-LOG('Crisis Indicator Data'!L70))/(W$3-W$4)*5,1)))))</f>
        <v>0</v>
      </c>
      <c r="X73" s="166">
        <f>IF(OR('Crisis Indicator Data'!L70="x",'Crisis Indicator Data'!H70="x"),"x",'Crisis Indicator Data'!L70/'Crisis Indicator Data'!H70)</f>
        <v>0</v>
      </c>
      <c r="Y73" s="147">
        <f t="shared" si="35"/>
        <v>0</v>
      </c>
      <c r="Z73" s="147">
        <f t="shared" si="36"/>
        <v>0</v>
      </c>
      <c r="AA73" s="147">
        <f t="shared" si="37"/>
        <v>2.2999999999999998</v>
      </c>
      <c r="AB73" s="167">
        <f t="shared" si="38"/>
        <v>1.3</v>
      </c>
    </row>
    <row r="74" spans="1:28" x14ac:dyDescent="0.35">
      <c r="A74" s="172" t="str">
        <f>'Crisis Indicator Data'!A71</f>
        <v>Displacement from Russia-Ukraine conflict in Latvia</v>
      </c>
      <c r="B74" s="173" t="str">
        <f>'Crisis Indicator Data'!B71</f>
        <v>Displacement</v>
      </c>
      <c r="C74" s="173" t="str">
        <f>'Crisis Indicator Data'!C71</f>
        <v>LVA002</v>
      </c>
      <c r="D74" s="173" t="str">
        <f>'Crisis Indicator Data'!D71</f>
        <v>Latvia</v>
      </c>
      <c r="E74" s="174" t="str">
        <f>'Crisis Indicator Data'!E71</f>
        <v>LVA</v>
      </c>
      <c r="F74" s="168">
        <f>IF('Crisis Indicator Data'!F71="x","x",IF(LOG('Crisis Indicator Data'!F71)&lt;F$4,0,IF(LOG('Crisis Indicator Data'!F71)&gt;F$3,5,ROUND(5-(F$3-LOG('Crisis Indicator Data'!F71))/(F$3-F$4)*5,1))))</f>
        <v>3</v>
      </c>
      <c r="G74" s="165">
        <f>IF('Crisis Indicator Data'!F71="x","x",IF(LEN(E74)&gt;3,('Crisis Indicator Data'!F71/VLOOKUP('Impact of the crisis'!$C74,'Regional Crises'!$B$1:$R$66,4,FALSE)),'Crisis Indicator Data'!F71/VLOOKUP('Impact of the crisis'!$E74,'Country Indicator Data'!$B$4:$P$300,15,FALSE)))</f>
        <v>1</v>
      </c>
      <c r="H74" s="147">
        <f t="shared" si="26"/>
        <v>5</v>
      </c>
      <c r="I74" s="147">
        <f t="shared" si="27"/>
        <v>4</v>
      </c>
      <c r="J74" s="147">
        <f>IF('Crisis Indicator Data'!G71="x","x",IF(LOG('Crisis Indicator Data'!G71)&lt;J$4,0,IF(LOG('Crisis Indicator Data'!G71)&gt;J$3,5,ROUND(5-(J$3-LOG('Crisis Indicator Data'!G71))/(J$3-J$4)*5,1))))</f>
        <v>1</v>
      </c>
      <c r="K74" s="165">
        <f>IF('Crisis Indicator Data'!G71="x","x",IF(LEN(E74)&gt;3,('Crisis Indicator Data'!G71/VLOOKUP('Impact of the crisis'!$C74,'Regional Crises'!$B$1:$R$66,5,FALSE)),'Crisis Indicator Data'!G71/VLOOKUP('Impact of the crisis'!$E74,'Country Indicator Data'!$B$4:$P$300,14,FALSE)))</f>
        <v>1</v>
      </c>
      <c r="L74" s="147">
        <f t="shared" si="28"/>
        <v>5</v>
      </c>
      <c r="M74" s="147">
        <f t="shared" si="29"/>
        <v>3</v>
      </c>
      <c r="N74" s="147">
        <f t="shared" si="30"/>
        <v>3.5</v>
      </c>
      <c r="O74" s="147">
        <f>IF('Crisis Indicator Data'!H71="x","x",IF('Crisis Indicator Data'!H71=0,0,IF(LOG('Crisis Indicator Data'!H71)&lt;O$4,0,IF(LOG('Crisis Indicator Data'!H71)&gt;O$3,5,ROUND(5-(O$3-LOG('Crisis Indicator Data'!H71))/(O$3-O$4)*5,1)))))</f>
        <v>0.3</v>
      </c>
      <c r="P74" s="165">
        <f>IF('Crisis Indicator Data'!H71="x","x",'Crisis Indicator Data'!H71/'Crisis Indicator Data'!G71)</f>
        <v>2.4883359253499222E-2</v>
      </c>
      <c r="Q74" s="147">
        <f t="shared" si="31"/>
        <v>0.1</v>
      </c>
      <c r="R74" s="147">
        <f t="shared" si="32"/>
        <v>0.2</v>
      </c>
      <c r="S74" s="147">
        <f>IF('Crisis Indicator Data'!I71="x","x",IF('Crisis Indicator Data'!I71=0,0,IF(LOG('Crisis Indicator Data'!I71)&lt;S$4,0,IF(LOG('Crisis Indicator Data'!I71)&gt;S$3,5,ROUND(5-(S$3-LOG('Crisis Indicator Data'!I71))/(S$3-S$4)*5,1)))))</f>
        <v>2.4</v>
      </c>
      <c r="T74" s="165">
        <f>IF('Crisis Indicator Data'!H71="x","x",IF('Crisis Indicator Data'!I71="x","x",'Crisis Indicator Data'!I71/'Crisis Indicator Data'!H71))</f>
        <v>1</v>
      </c>
      <c r="U74" s="147">
        <f t="shared" si="33"/>
        <v>5</v>
      </c>
      <c r="V74" s="147">
        <f t="shared" si="34"/>
        <v>3.7</v>
      </c>
      <c r="W74" s="147">
        <f>IF('Crisis Indicator Data'!L71="x","x",IF('Crisis Indicator Data'!L71=0,0,IF(LOG('Crisis Indicator Data'!L71)&lt;W$4,0,IF(LOG('Crisis Indicator Data'!L71)&gt;W$3,5,ROUND(5-(W$3-LOG('Crisis Indicator Data'!L71))/(W$3-W$4)*5,1)))))</f>
        <v>0</v>
      </c>
      <c r="X74" s="166">
        <f>IF(OR('Crisis Indicator Data'!L71="x",'Crisis Indicator Data'!H71="x"),"x",'Crisis Indicator Data'!L71/'Crisis Indicator Data'!H71)</f>
        <v>0</v>
      </c>
      <c r="Y74" s="147">
        <f t="shared" si="35"/>
        <v>0</v>
      </c>
      <c r="Z74" s="147">
        <f t="shared" si="36"/>
        <v>0</v>
      </c>
      <c r="AA74" s="147">
        <f t="shared" si="37"/>
        <v>2.2999999999999998</v>
      </c>
      <c r="AB74" s="167">
        <f t="shared" si="38"/>
        <v>1.4</v>
      </c>
    </row>
    <row r="75" spans="1:28" x14ac:dyDescent="0.35">
      <c r="A75" s="172" t="str">
        <f>'Crisis Indicator Data'!A72</f>
        <v>Mixed migration flows in Morocco</v>
      </c>
      <c r="B75" s="173" t="str">
        <f>'Crisis Indicator Data'!B72</f>
        <v>Displacement</v>
      </c>
      <c r="C75" s="173" t="str">
        <f>'Crisis Indicator Data'!C72</f>
        <v>MAR002</v>
      </c>
      <c r="D75" s="173" t="str">
        <f>'Crisis Indicator Data'!D72</f>
        <v>Morocco</v>
      </c>
      <c r="E75" s="174" t="str">
        <f>'Crisis Indicator Data'!E72</f>
        <v>MAR</v>
      </c>
      <c r="F75" s="168">
        <f>IF('Crisis Indicator Data'!F72="x","x",IF(LOG('Crisis Indicator Data'!F72)&lt;F$4,0,IF(LOG('Crisis Indicator Data'!F72)&gt;F$3,5,ROUND(5-(F$3-LOG('Crisis Indicator Data'!F72))/(F$3-F$4)*5,1))))</f>
        <v>0.6</v>
      </c>
      <c r="G75" s="165">
        <f>IF('Crisis Indicator Data'!F72="x","x",IF(LEN(E75)&gt;3,('Crisis Indicator Data'!F72/VLOOKUP('Impact of the crisis'!$C75,'Regional Crises'!$B$1:$R$66,4,FALSE)),'Crisis Indicator Data'!F72/VLOOKUP('Impact of the crisis'!$E75,'Country Indicator Data'!$B$4:$P$300,15,FALSE)))</f>
        <v>4.8308312794084693E-3</v>
      </c>
      <c r="H75" s="147">
        <f t="shared" si="26"/>
        <v>0</v>
      </c>
      <c r="I75" s="147">
        <f t="shared" si="27"/>
        <v>0.3</v>
      </c>
      <c r="J75" s="147">
        <f>IF('Crisis Indicator Data'!G72="x","x",IF(LOG('Crisis Indicator Data'!G72)&lt;J$4,0,IF(LOG('Crisis Indicator Data'!G72)&gt;J$3,5,ROUND(5-(J$3-LOG('Crisis Indicator Data'!G72))/(J$3-J$4)*5,1))))</f>
        <v>2.4</v>
      </c>
      <c r="K75" s="165">
        <f>IF('Crisis Indicator Data'!G72="x","x",IF(LEN(E75)&gt;3,('Crisis Indicator Data'!G72/VLOOKUP('Impact of the crisis'!$C75,'Regional Crises'!$B$1:$R$66,5,FALSE)),'Crisis Indicator Data'!G72/VLOOKUP('Impact of the crisis'!$E75,'Country Indicator Data'!$B$4:$P$300,14,FALSE)))</f>
        <v>0.13620784385547213</v>
      </c>
      <c r="L75" s="147">
        <f t="shared" si="28"/>
        <v>0.6</v>
      </c>
      <c r="M75" s="147">
        <f t="shared" si="29"/>
        <v>1.5</v>
      </c>
      <c r="N75" s="147">
        <f t="shared" si="30"/>
        <v>0.9</v>
      </c>
      <c r="O75" s="147">
        <f>IF('Crisis Indicator Data'!H72="x","x",IF('Crisis Indicator Data'!H72=0,0,IF(LOG('Crisis Indicator Data'!H72)&lt;O$4,0,IF(LOG('Crisis Indicator Data'!H72)&gt;O$3,5,ROUND(5-(O$3-LOG('Crisis Indicator Data'!H72))/(O$3-O$4)*5,1)))))</f>
        <v>0</v>
      </c>
      <c r="P75" s="165">
        <f>IF('Crisis Indicator Data'!H72="x","x",'Crisis Indicator Data'!H72/'Crisis Indicator Data'!G72)</f>
        <v>5.1863234729158667E-3</v>
      </c>
      <c r="Q75" s="147">
        <f t="shared" si="31"/>
        <v>0</v>
      </c>
      <c r="R75" s="147">
        <f t="shared" si="32"/>
        <v>0</v>
      </c>
      <c r="S75" s="147">
        <f>IF('Crisis Indicator Data'!I72="x","x",IF('Crisis Indicator Data'!I72=0,0,IF(LOG('Crisis Indicator Data'!I72)&lt;S$4,0,IF(LOG('Crisis Indicator Data'!I72)&gt;S$3,5,ROUND(5-(S$3-LOG('Crisis Indicator Data'!I72))/(S$3-S$4)*5,1)))))</f>
        <v>2</v>
      </c>
      <c r="T75" s="165">
        <f>IF('Crisis Indicator Data'!H72="x","x",IF('Crisis Indicator Data'!I72="x","x",'Crisis Indicator Data'!I72/'Crisis Indicator Data'!H72))</f>
        <v>1</v>
      </c>
      <c r="U75" s="147">
        <f t="shared" si="33"/>
        <v>5</v>
      </c>
      <c r="V75" s="147">
        <f t="shared" si="34"/>
        <v>3.5</v>
      </c>
      <c r="W75" s="147">
        <f>IF('Crisis Indicator Data'!L72="x","x",IF('Crisis Indicator Data'!L72=0,0,IF(LOG('Crisis Indicator Data'!L72)&lt;W$4,0,IF(LOG('Crisis Indicator Data'!L72)&gt;W$3,5,ROUND(5-(W$3-LOG('Crisis Indicator Data'!L72))/(W$3-W$4)*5,1)))))</f>
        <v>3.1</v>
      </c>
      <c r="X75" s="166">
        <f>IF(OR('Crisis Indicator Data'!L72="x",'Crisis Indicator Data'!H72="x"),"x",'Crisis Indicator Data'!L72/'Crisis Indicator Data'!H72)</f>
        <v>5.8148148148148152E-3</v>
      </c>
      <c r="Y75" s="147">
        <f t="shared" si="35"/>
        <v>5</v>
      </c>
      <c r="Z75" s="147">
        <f t="shared" si="36"/>
        <v>4.0999999999999996</v>
      </c>
      <c r="AA75" s="147">
        <f t="shared" si="37"/>
        <v>3.8</v>
      </c>
      <c r="AB75" s="167">
        <f t="shared" si="38"/>
        <v>2.2999999999999998</v>
      </c>
    </row>
    <row r="76" spans="1:28" x14ac:dyDescent="0.35">
      <c r="A76" s="172" t="str">
        <f>'Crisis Indicator Data'!A73</f>
        <v>DIsplacement from Russia-Ukraine conflict in Moldova</v>
      </c>
      <c r="B76" s="173" t="str">
        <f>'Crisis Indicator Data'!B73</f>
        <v>Displacement</v>
      </c>
      <c r="C76" s="173" t="str">
        <f>'Crisis Indicator Data'!C73</f>
        <v>MDA002</v>
      </c>
      <c r="D76" s="173" t="str">
        <f>'Crisis Indicator Data'!D73</f>
        <v>Moldova</v>
      </c>
      <c r="E76" s="174" t="str">
        <f>'Crisis Indicator Data'!E73</f>
        <v>MDA</v>
      </c>
      <c r="F76" s="168">
        <f>IF('Crisis Indicator Data'!F73="x","x",IF(LOG('Crisis Indicator Data'!F73)&lt;F$4,0,IF(LOG('Crisis Indicator Data'!F73)&gt;F$3,5,ROUND(5-(F$3-LOG('Crisis Indicator Data'!F73))/(F$3-F$4)*5,1))))</f>
        <v>2.5</v>
      </c>
      <c r="G76" s="165">
        <f>IF('Crisis Indicator Data'!F73="x","x",IF(LEN(E76)&gt;3,('Crisis Indicator Data'!F73/VLOOKUP('Impact of the crisis'!$C76,'Regional Crises'!$B$1:$R$66,4,FALSE)),'Crisis Indicator Data'!F73/VLOOKUP('Impact of the crisis'!$E76,'Country Indicator Data'!$B$4:$P$300,15,FALSE)))</f>
        <v>1</v>
      </c>
      <c r="H76" s="147">
        <f t="shared" si="26"/>
        <v>5</v>
      </c>
      <c r="I76" s="147">
        <f t="shared" si="27"/>
        <v>3.75</v>
      </c>
      <c r="J76" s="147">
        <f>IF('Crisis Indicator Data'!G73="x","x",IF(LOG('Crisis Indicator Data'!G73)&lt;J$4,0,IF(LOG('Crisis Indicator Data'!G73)&gt;J$3,5,ROUND(5-(J$3-LOG('Crisis Indicator Data'!G73))/(J$3-J$4)*5,1))))</f>
        <v>1.4</v>
      </c>
      <c r="K76" s="165">
        <f>IF('Crisis Indicator Data'!G73="x","x",IF(LEN(E76)&gt;3,('Crisis Indicator Data'!G73/VLOOKUP('Impact of the crisis'!$C76,'Regional Crises'!$B$1:$R$66,5,FALSE)),'Crisis Indicator Data'!G73/VLOOKUP('Impact of the crisis'!$E76,'Country Indicator Data'!$B$4:$P$300,14,FALSE)))</f>
        <v>1</v>
      </c>
      <c r="L76" s="147">
        <f t="shared" si="28"/>
        <v>5</v>
      </c>
      <c r="M76" s="147">
        <f t="shared" si="29"/>
        <v>3.2</v>
      </c>
      <c r="N76" s="147">
        <f t="shared" si="30"/>
        <v>3.5</v>
      </c>
      <c r="O76" s="147">
        <f>IF('Crisis Indicator Data'!H73="x","x",IF('Crisis Indicator Data'!H73=0,0,IF(LOG('Crisis Indicator Data'!H73)&lt;O$4,0,IF(LOG('Crisis Indicator Data'!H73)&gt;O$3,5,ROUND(5-(O$3-LOG('Crisis Indicator Data'!H73))/(O$3-O$4)*5,1)))))</f>
        <v>1</v>
      </c>
      <c r="P76" s="165">
        <f>IF('Crisis Indicator Data'!H73="x","x",'Crisis Indicator Data'!H73/'Crisis Indicator Data'!G73)</f>
        <v>4.8948374760994263E-2</v>
      </c>
      <c r="Q76" s="147">
        <f t="shared" si="31"/>
        <v>0.2</v>
      </c>
      <c r="R76" s="147">
        <f t="shared" si="32"/>
        <v>0.6</v>
      </c>
      <c r="S76" s="147">
        <f>IF('Crisis Indicator Data'!I73="x","x",IF('Crisis Indicator Data'!I73=0,0,IF(LOG('Crisis Indicator Data'!I73)&lt;S$4,0,IF(LOG('Crisis Indicator Data'!I73)&gt;S$3,5,ROUND(5-(S$3-LOG('Crisis Indicator Data'!I73))/(S$3-S$4)*5,1)))))</f>
        <v>3</v>
      </c>
      <c r="T76" s="165">
        <f>IF('Crisis Indicator Data'!H73="x","x",IF('Crisis Indicator Data'!I73="x","x",'Crisis Indicator Data'!I73/'Crisis Indicator Data'!H73))</f>
        <v>1</v>
      </c>
      <c r="U76" s="147">
        <f t="shared" si="33"/>
        <v>5</v>
      </c>
      <c r="V76" s="147">
        <f t="shared" si="34"/>
        <v>4</v>
      </c>
      <c r="W76" s="147">
        <f>IF('Crisis Indicator Data'!L73="x","x",IF('Crisis Indicator Data'!L73=0,0,IF(LOG('Crisis Indicator Data'!L73)&lt;W$4,0,IF(LOG('Crisis Indicator Data'!L73)&gt;W$3,5,ROUND(5-(W$3-LOG('Crisis Indicator Data'!L73))/(W$3-W$4)*5,1)))))</f>
        <v>0</v>
      </c>
      <c r="X76" s="166">
        <f>IF(OR('Crisis Indicator Data'!L73="x",'Crisis Indicator Data'!H73="x"),"x",'Crisis Indicator Data'!L73/'Crisis Indicator Data'!H73)</f>
        <v>0</v>
      </c>
      <c r="Y76" s="147">
        <f t="shared" si="35"/>
        <v>0</v>
      </c>
      <c r="Z76" s="147">
        <f t="shared" si="36"/>
        <v>0</v>
      </c>
      <c r="AA76" s="147">
        <f t="shared" si="37"/>
        <v>2.5</v>
      </c>
      <c r="AB76" s="167">
        <f t="shared" si="38"/>
        <v>1.6</v>
      </c>
    </row>
    <row r="77" spans="1:28" x14ac:dyDescent="0.35">
      <c r="A77" s="172" t="str">
        <f>'Crisis Indicator Data'!A74</f>
        <v>Drought in Madagascar</v>
      </c>
      <c r="B77" s="173" t="str">
        <f>'Crisis Indicator Data'!B74</f>
        <v>Drought</v>
      </c>
      <c r="C77" s="173" t="str">
        <f>'Crisis Indicator Data'!C74</f>
        <v>MDG002</v>
      </c>
      <c r="D77" s="173" t="str">
        <f>'Crisis Indicator Data'!D74</f>
        <v>Madagascar</v>
      </c>
      <c r="E77" s="174" t="str">
        <f>'Crisis Indicator Data'!E74</f>
        <v>MDG</v>
      </c>
      <c r="F77" s="168">
        <f>IF('Crisis Indicator Data'!F74="x","x",IF(LOG('Crisis Indicator Data'!F74)&lt;F$4,0,IF(LOG('Crisis Indicator Data'!F74)&gt;F$3,5,ROUND(5-(F$3-LOG('Crisis Indicator Data'!F74))/(F$3-F$4)*5,1))))</f>
        <v>3.6</v>
      </c>
      <c r="G77" s="165">
        <f>IF('Crisis Indicator Data'!F74="x","x",IF(LEN(E77)&gt;3,('Crisis Indicator Data'!F74/VLOOKUP('Impact of the crisis'!$C77,'Regional Crises'!$B$1:$R$66,4,FALSE)),'Crisis Indicator Data'!F74/VLOOKUP('Impact of the crisis'!$E77,'Country Indicator Data'!$B$4:$P$300,15,FALSE)))</f>
        <v>0.25739429357167409</v>
      </c>
      <c r="H77" s="147">
        <f t="shared" si="26"/>
        <v>1.2</v>
      </c>
      <c r="I77" s="147">
        <f t="shared" si="27"/>
        <v>2.4</v>
      </c>
      <c r="J77" s="147">
        <f>IF('Crisis Indicator Data'!G74="x","x",IF(LOG('Crisis Indicator Data'!G74)&lt;J$4,0,IF(LOG('Crisis Indicator Data'!G74)&gt;J$3,5,ROUND(5-(J$3-LOG('Crisis Indicator Data'!G74))/(J$3-J$4)*5,1))))</f>
        <v>3.4</v>
      </c>
      <c r="K77" s="165">
        <f>IF('Crisis Indicator Data'!G74="x","x",IF(LEN(E77)&gt;3,('Crisis Indicator Data'!G74/VLOOKUP('Impact of the crisis'!$C77,'Regional Crises'!$B$1:$R$66,5,FALSE)),'Crisis Indicator Data'!G74/VLOOKUP('Impact of the crisis'!$E77,'Country Indicator Data'!$B$4:$P$300,14,FALSE)))</f>
        <v>0.32873613091179571</v>
      </c>
      <c r="L77" s="147">
        <f t="shared" si="28"/>
        <v>1.6</v>
      </c>
      <c r="M77" s="147">
        <f t="shared" si="29"/>
        <v>2.5</v>
      </c>
      <c r="N77" s="147">
        <f t="shared" si="30"/>
        <v>2.5</v>
      </c>
      <c r="O77" s="147">
        <f>IF('Crisis Indicator Data'!H74="x","x",IF('Crisis Indicator Data'!H74=0,0,IF(LOG('Crisis Indicator Data'!H74)&lt;O$4,0,IF(LOG('Crisis Indicator Data'!H74)&gt;O$3,5,ROUND(5-(O$3-LOG('Crisis Indicator Data'!H74))/(O$3-O$4)*5,1)))))</f>
        <v>3.9</v>
      </c>
      <c r="P77" s="165">
        <f>IF('Crisis Indicator Data'!H74="x","x",'Crisis Indicator Data'!H74/'Crisis Indicator Data'!G74)</f>
        <v>0.65381351937399834</v>
      </c>
      <c r="Q77" s="147">
        <f t="shared" si="31"/>
        <v>3.3</v>
      </c>
      <c r="R77" s="147">
        <f t="shared" si="32"/>
        <v>3.5999999999999996</v>
      </c>
      <c r="S77" s="147">
        <f>IF('Crisis Indicator Data'!I74="x","x",IF('Crisis Indicator Data'!I74=0,0,IF(LOG('Crisis Indicator Data'!I74)&lt;S$4,0,IF(LOG('Crisis Indicator Data'!I74)&gt;S$3,5,ROUND(5-(S$3-LOG('Crisis Indicator Data'!I74))/(S$3-S$4)*5,1)))))</f>
        <v>1.3</v>
      </c>
      <c r="T77" s="165">
        <f>IF('Crisis Indicator Data'!H74="x","x",IF('Crisis Indicator Data'!I74="x","x",'Crisis Indicator Data'!I74/'Crisis Indicator Data'!H74))</f>
        <v>1.1535688536409518E-3</v>
      </c>
      <c r="U77" s="147">
        <f t="shared" si="33"/>
        <v>0</v>
      </c>
      <c r="V77" s="147">
        <f t="shared" si="34"/>
        <v>0.7</v>
      </c>
      <c r="W77" s="147" t="str">
        <f>IF('Crisis Indicator Data'!L74="x","x",IF('Crisis Indicator Data'!L74=0,0,IF(LOG('Crisis Indicator Data'!L74)&lt;W$4,0,IF(LOG('Crisis Indicator Data'!L74)&gt;W$3,5,ROUND(5-(W$3-LOG('Crisis Indicator Data'!L74))/(W$3-W$4)*5,1)))))</f>
        <v>x</v>
      </c>
      <c r="X77" s="166" t="str">
        <f>IF(OR('Crisis Indicator Data'!L74="x",'Crisis Indicator Data'!H74="x"),"x",'Crisis Indicator Data'!L74/'Crisis Indicator Data'!H74)</f>
        <v>x</v>
      </c>
      <c r="Y77" s="147" t="str">
        <f t="shared" si="35"/>
        <v>x</v>
      </c>
      <c r="Z77" s="147" t="str">
        <f t="shared" si="36"/>
        <v>x</v>
      </c>
      <c r="AA77" s="147">
        <f t="shared" si="37"/>
        <v>0.7</v>
      </c>
      <c r="AB77" s="167">
        <f t="shared" si="38"/>
        <v>2.4</v>
      </c>
    </row>
    <row r="78" spans="1:28" x14ac:dyDescent="0.35">
      <c r="A78" s="172" t="str">
        <f>'Crisis Indicator Data'!A75</f>
        <v>Multiple crisis in Mexico</v>
      </c>
      <c r="B78" s="173" t="str">
        <f>'Crisis Indicator Data'!B75</f>
        <v>Violence,Displacement</v>
      </c>
      <c r="C78" s="173" t="str">
        <f>'Crisis Indicator Data'!C75</f>
        <v>MEX001</v>
      </c>
      <c r="D78" s="173" t="str">
        <f>'Crisis Indicator Data'!D75</f>
        <v>Mexico</v>
      </c>
      <c r="E78" s="174" t="str">
        <f>'Crisis Indicator Data'!E75</f>
        <v>MEX</v>
      </c>
      <c r="F78" s="168">
        <f>IF('Crisis Indicator Data'!F75="x","x",IF(LOG('Crisis Indicator Data'!F75)&lt;F$4,0,IF(LOG('Crisis Indicator Data'!F75)&gt;F$3,5,ROUND(5-(F$3-LOG('Crisis Indicator Data'!F75))/(F$3-F$4)*5,1))))</f>
        <v>5</v>
      </c>
      <c r="G78" s="165">
        <f>IF('Crisis Indicator Data'!F75="x","x",IF(LEN(E78)&gt;3,('Crisis Indicator Data'!F75/VLOOKUP('Impact of the crisis'!$C78,'Regional Crises'!$B$1:$R$66,4,FALSE)),'Crisis Indicator Data'!F75/VLOOKUP('Impact of the crisis'!$E78,'Country Indicator Data'!$B$4:$P$300,15,FALSE)))</f>
        <v>1</v>
      </c>
      <c r="H78" s="147">
        <f t="shared" si="26"/>
        <v>5</v>
      </c>
      <c r="I78" s="147">
        <f t="shared" si="27"/>
        <v>5</v>
      </c>
      <c r="J78" s="147">
        <f>IF('Crisis Indicator Data'!G75="x","x",IF(LOG('Crisis Indicator Data'!G75)&lt;J$4,0,IF(LOG('Crisis Indicator Data'!G75)&gt;J$3,5,ROUND(5-(J$3-LOG('Crisis Indicator Data'!G75))/(J$3-J$4)*5,1))))</f>
        <v>5</v>
      </c>
      <c r="K78" s="165">
        <f>IF('Crisis Indicator Data'!G75="x","x",IF(LEN(E78)&gt;3,('Crisis Indicator Data'!G75/VLOOKUP('Impact of the crisis'!$C78,'Regional Crises'!$B$1:$R$66,5,FALSE)),'Crisis Indicator Data'!G75/VLOOKUP('Impact of the crisis'!$E78,'Country Indicator Data'!$B$4:$P$300,14,FALSE)))</f>
        <v>1</v>
      </c>
      <c r="L78" s="147">
        <f t="shared" si="28"/>
        <v>5</v>
      </c>
      <c r="M78" s="147">
        <f t="shared" si="29"/>
        <v>5</v>
      </c>
      <c r="N78" s="147">
        <f t="shared" si="30"/>
        <v>5</v>
      </c>
      <c r="O78" s="147">
        <f>IF('Crisis Indicator Data'!H75="x","x",IF('Crisis Indicator Data'!H75=0,0,IF(LOG('Crisis Indicator Data'!H75)&lt;O$4,0,IF(LOG('Crisis Indicator Data'!H75)&gt;O$3,5,ROUND(5-(O$3-LOG('Crisis Indicator Data'!H75))/(O$3-O$4)*5,1)))))</f>
        <v>2.5</v>
      </c>
      <c r="P78" s="165">
        <f>IF('Crisis Indicator Data'!H75="x","x",'Crisis Indicator Data'!H75/'Crisis Indicator Data'!G75)</f>
        <v>7.214428857715431E-3</v>
      </c>
      <c r="Q78" s="147">
        <f t="shared" si="31"/>
        <v>0</v>
      </c>
      <c r="R78" s="147">
        <f t="shared" si="32"/>
        <v>1.25</v>
      </c>
      <c r="S78" s="147">
        <f>IF('Crisis Indicator Data'!I75="x","x",IF('Crisis Indicator Data'!I75=0,0,IF(LOG('Crisis Indicator Data'!I75)&lt;S$4,0,IF(LOG('Crisis Indicator Data'!I75)&gt;S$3,5,ROUND(5-(S$3-LOG('Crisis Indicator Data'!I75))/(S$3-S$4)*5,1)))))</f>
        <v>4.2</v>
      </c>
      <c r="T78" s="165">
        <f>IF('Crisis Indicator Data'!H75="x","x",IF('Crisis Indicator Data'!I75="x","x",'Crisis Indicator Data'!I75/'Crisis Indicator Data'!H75))</f>
        <v>1</v>
      </c>
      <c r="U78" s="147">
        <f t="shared" si="33"/>
        <v>5</v>
      </c>
      <c r="V78" s="147">
        <f t="shared" si="34"/>
        <v>4.5999999999999996</v>
      </c>
      <c r="W78" s="147">
        <f>IF('Crisis Indicator Data'!L75="x","x",IF('Crisis Indicator Data'!L75=0,0,IF(LOG('Crisis Indicator Data'!L75)&lt;W$4,0,IF(LOG('Crisis Indicator Data'!L75)&gt;W$3,5,ROUND(5-(W$3-LOG('Crisis Indicator Data'!L75))/(W$3-W$4)*5,1)))))</f>
        <v>4.9000000000000004</v>
      </c>
      <c r="X78" s="166">
        <f>IF(OR('Crisis Indicator Data'!L75="x",'Crisis Indicator Data'!H75="x"),"x",'Crisis Indicator Data'!L75/'Crisis Indicator Data'!H75)</f>
        <v>3.106837606837607E-3</v>
      </c>
      <c r="Y78" s="147">
        <f t="shared" si="35"/>
        <v>5</v>
      </c>
      <c r="Z78" s="147">
        <f t="shared" si="36"/>
        <v>5</v>
      </c>
      <c r="AA78" s="147">
        <f t="shared" si="37"/>
        <v>4.8</v>
      </c>
      <c r="AB78" s="167">
        <f t="shared" si="38"/>
        <v>3.6</v>
      </c>
    </row>
    <row r="79" spans="1:28" x14ac:dyDescent="0.35">
      <c r="A79" s="172" t="str">
        <f>'Crisis Indicator Data'!A76</f>
        <v>Criminal Violence in Mexico</v>
      </c>
      <c r="B79" s="173" t="str">
        <f>'Crisis Indicator Data'!B76</f>
        <v>Violence,Displacement</v>
      </c>
      <c r="C79" s="173" t="str">
        <f>'Crisis Indicator Data'!C76</f>
        <v>MEX002</v>
      </c>
      <c r="D79" s="173" t="str">
        <f>'Crisis Indicator Data'!D76</f>
        <v>Mexico</v>
      </c>
      <c r="E79" s="174" t="str">
        <f>'Crisis Indicator Data'!E76</f>
        <v>MEX</v>
      </c>
      <c r="F79" s="168">
        <f>IF('Crisis Indicator Data'!F76="x","x",IF(LOG('Crisis Indicator Data'!F76)&lt;F$4,0,IF(LOG('Crisis Indicator Data'!F76)&gt;F$3,5,ROUND(5-(F$3-LOG('Crisis Indicator Data'!F76))/(F$3-F$4)*5,1))))</f>
        <v>5</v>
      </c>
      <c r="G79" s="165">
        <f>IF('Crisis Indicator Data'!F76="x","x",IF(LEN(E79)&gt;3,('Crisis Indicator Data'!F76/VLOOKUP('Impact of the crisis'!$C79,'Regional Crises'!$B$1:$R$66,4,FALSE)),'Crisis Indicator Data'!F76/VLOOKUP('Impact of the crisis'!$E79,'Country Indicator Data'!$B$4:$P$300,15,FALSE)))</f>
        <v>1</v>
      </c>
      <c r="H79" s="147">
        <f t="shared" si="26"/>
        <v>5</v>
      </c>
      <c r="I79" s="147">
        <f t="shared" si="27"/>
        <v>5</v>
      </c>
      <c r="J79" s="147">
        <f>IF('Crisis Indicator Data'!G76="x","x",IF(LOG('Crisis Indicator Data'!G76)&lt;J$4,0,IF(LOG('Crisis Indicator Data'!G76)&gt;J$3,5,ROUND(5-(J$3-LOG('Crisis Indicator Data'!G76))/(J$3-J$4)*5,1))))</f>
        <v>5</v>
      </c>
      <c r="K79" s="165">
        <f>IF('Crisis Indicator Data'!G76="x","x",IF(LEN(E79)&gt;3,('Crisis Indicator Data'!G76/VLOOKUP('Impact of the crisis'!$C79,'Regional Crises'!$B$1:$R$66,5,FALSE)),'Crisis Indicator Data'!G76/VLOOKUP('Impact of the crisis'!$E79,'Country Indicator Data'!$B$4:$P$300,14,FALSE)))</f>
        <v>1</v>
      </c>
      <c r="L79" s="147">
        <f t="shared" si="28"/>
        <v>5</v>
      </c>
      <c r="M79" s="147">
        <f t="shared" si="29"/>
        <v>5</v>
      </c>
      <c r="N79" s="147">
        <f t="shared" si="30"/>
        <v>5</v>
      </c>
      <c r="O79" s="147">
        <f>IF('Crisis Indicator Data'!H76="x","x",IF('Crisis Indicator Data'!H76=0,0,IF(LOG('Crisis Indicator Data'!H76)&lt;O$4,0,IF(LOG('Crisis Indicator Data'!H76)&gt;O$3,5,ROUND(5-(O$3-LOG('Crisis Indicator Data'!H76))/(O$3-O$4)*5,1)))))</f>
        <v>0</v>
      </c>
      <c r="P79" s="165">
        <f>IF('Crisis Indicator Data'!H76="x","x",'Crisis Indicator Data'!H76/'Crisis Indicator Data'!G76)</f>
        <v>8.4784954524433486E-5</v>
      </c>
      <c r="Q79" s="147">
        <f t="shared" si="31"/>
        <v>0</v>
      </c>
      <c r="R79" s="147">
        <f t="shared" si="32"/>
        <v>0</v>
      </c>
      <c r="S79" s="147">
        <f>IF('Crisis Indicator Data'!I76="x","x",IF('Crisis Indicator Data'!I76=0,0,IF(LOG('Crisis Indicator Data'!I76)&lt;S$4,0,IF(LOG('Crisis Indicator Data'!I76)&gt;S$3,5,ROUND(5-(S$3-LOG('Crisis Indicator Data'!I76))/(S$3-S$4)*5,1)))))</f>
        <v>1.5</v>
      </c>
      <c r="T79" s="165">
        <f>IF('Crisis Indicator Data'!H76="x","x",IF('Crisis Indicator Data'!I76="x","x",'Crisis Indicator Data'!I76/'Crisis Indicator Data'!H76))</f>
        <v>1</v>
      </c>
      <c r="U79" s="147">
        <f t="shared" si="33"/>
        <v>5</v>
      </c>
      <c r="V79" s="147">
        <f t="shared" si="34"/>
        <v>3.3</v>
      </c>
      <c r="W79" s="147">
        <f>IF('Crisis Indicator Data'!L76="x","x",IF('Crisis Indicator Data'!L76=0,0,IF(LOG('Crisis Indicator Data'!L76)&lt;W$4,0,IF(LOG('Crisis Indicator Data'!L76)&gt;W$3,5,ROUND(5-(W$3-LOG('Crisis Indicator Data'!L76))/(W$3-W$4)*5,1)))))</f>
        <v>4.9000000000000004</v>
      </c>
      <c r="X79" s="166">
        <f>IF(OR('Crisis Indicator Data'!L76="x",'Crisis Indicator Data'!H76="x"),"x",'Crisis Indicator Data'!L76/'Crisis Indicator Data'!H76)</f>
        <v>0.26145454545454544</v>
      </c>
      <c r="Y79" s="147">
        <f t="shared" si="35"/>
        <v>5</v>
      </c>
      <c r="Z79" s="147">
        <f t="shared" si="36"/>
        <v>5</v>
      </c>
      <c r="AA79" s="147">
        <f t="shared" si="37"/>
        <v>4.3</v>
      </c>
      <c r="AB79" s="167">
        <f t="shared" si="38"/>
        <v>2.8</v>
      </c>
    </row>
    <row r="80" spans="1:28" x14ac:dyDescent="0.35">
      <c r="A80" s="172" t="str">
        <f>'Crisis Indicator Data'!A77</f>
        <v>Mixed Migration in Mexico</v>
      </c>
      <c r="B80" s="173" t="str">
        <f>'Crisis Indicator Data'!B77</f>
        <v>Displacement</v>
      </c>
      <c r="C80" s="173" t="str">
        <f>'Crisis Indicator Data'!C77</f>
        <v>MEX003</v>
      </c>
      <c r="D80" s="173" t="str">
        <f>'Crisis Indicator Data'!D77</f>
        <v>Mexico</v>
      </c>
      <c r="E80" s="174" t="str">
        <f>'Crisis Indicator Data'!E77</f>
        <v>MEX</v>
      </c>
      <c r="F80" s="168">
        <f>IF('Crisis Indicator Data'!F77="x","x",IF(LOG('Crisis Indicator Data'!F77)&lt;F$4,0,IF(LOG('Crisis Indicator Data'!F77)&gt;F$3,5,ROUND(5-(F$3-LOG('Crisis Indicator Data'!F77))/(F$3-F$4)*5,1))))</f>
        <v>5</v>
      </c>
      <c r="G80" s="165">
        <f>IF('Crisis Indicator Data'!F77="x","x",IF(LEN(E80)&gt;3,('Crisis Indicator Data'!F77/VLOOKUP('Impact of the crisis'!$C80,'Regional Crises'!$B$1:$R$66,4,FALSE)),'Crisis Indicator Data'!F77/VLOOKUP('Impact of the crisis'!$E80,'Country Indicator Data'!$B$4:$P$300,15,FALSE)))</f>
        <v>0.5966979603384861</v>
      </c>
      <c r="H80" s="147">
        <f t="shared" si="26"/>
        <v>2.9</v>
      </c>
      <c r="I80" s="147">
        <f t="shared" si="27"/>
        <v>3.95</v>
      </c>
      <c r="J80" s="147">
        <f>IF('Crisis Indicator Data'!G77="x","x",IF(LOG('Crisis Indicator Data'!G77)&lt;J$4,0,IF(LOG('Crisis Indicator Data'!G77)&gt;J$3,5,ROUND(5-(J$3-LOG('Crisis Indicator Data'!G77))/(J$3-J$4)*5,1))))</f>
        <v>5</v>
      </c>
      <c r="K80" s="165">
        <f>IF('Crisis Indicator Data'!G77="x","x",IF(LEN(E80)&gt;3,('Crisis Indicator Data'!G77/VLOOKUP('Impact of the crisis'!$C80,'Regional Crises'!$B$1:$R$66,5,FALSE)),'Crisis Indicator Data'!G77/VLOOKUP('Impact of the crisis'!$E80,'Country Indicator Data'!$B$4:$P$300,14,FALSE)))</f>
        <v>0.44646986280252815</v>
      </c>
      <c r="L80" s="147">
        <f t="shared" si="28"/>
        <v>2.2000000000000002</v>
      </c>
      <c r="M80" s="147">
        <f t="shared" si="29"/>
        <v>3.6</v>
      </c>
      <c r="N80" s="147">
        <f t="shared" si="30"/>
        <v>3.8</v>
      </c>
      <c r="O80" s="147">
        <f>IF('Crisis Indicator Data'!H77="x","x",IF('Crisis Indicator Data'!H77=0,0,IF(LOG('Crisis Indicator Data'!H77)&lt;O$4,0,IF(LOG('Crisis Indicator Data'!H77)&gt;O$3,5,ROUND(5-(O$3-LOG('Crisis Indicator Data'!H77))/(O$3-O$4)*5,1)))))</f>
        <v>2.4</v>
      </c>
      <c r="P80" s="165">
        <f>IF('Crisis Indicator Data'!H77="x","x",'Crisis Indicator Data'!H77/'Crisis Indicator Data'!G77)</f>
        <v>1.5968925334484248E-2</v>
      </c>
      <c r="Q80" s="147">
        <f t="shared" si="31"/>
        <v>0</v>
      </c>
      <c r="R80" s="147">
        <f t="shared" si="32"/>
        <v>1.2</v>
      </c>
      <c r="S80" s="147">
        <f>IF('Crisis Indicator Data'!I77="x","x",IF('Crisis Indicator Data'!I77=0,0,IF(LOG('Crisis Indicator Data'!I77)&lt;S$4,0,IF(LOG('Crisis Indicator Data'!I77)&gt;S$3,5,ROUND(5-(S$3-LOG('Crisis Indicator Data'!I77))/(S$3-S$4)*5,1)))))</f>
        <v>4.2</v>
      </c>
      <c r="T80" s="165">
        <f>IF('Crisis Indicator Data'!H77="x","x",IF('Crisis Indicator Data'!I77="x","x",'Crisis Indicator Data'!I77/'Crisis Indicator Data'!H77))</f>
        <v>1</v>
      </c>
      <c r="U80" s="147">
        <f t="shared" si="33"/>
        <v>5</v>
      </c>
      <c r="V80" s="147">
        <f t="shared" si="34"/>
        <v>4.5999999999999996</v>
      </c>
      <c r="W80" s="147">
        <f>IF('Crisis Indicator Data'!L77="x","x",IF('Crisis Indicator Data'!L77=0,0,IF(LOG('Crisis Indicator Data'!L77)&lt;W$4,0,IF(LOG('Crisis Indicator Data'!L77)&gt;W$3,5,ROUND(5-(W$3-LOG('Crisis Indicator Data'!L77))/(W$3-W$4)*5,1)))))</f>
        <v>2.2000000000000002</v>
      </c>
      <c r="X80" s="166">
        <f>IF(OR('Crisis Indicator Data'!L77="x",'Crisis Indicator Data'!H77="x"),"x",'Crisis Indicator Data'!L77/'Crisis Indicator Data'!H77)</f>
        <v>3.4594594594594597E-5</v>
      </c>
      <c r="Y80" s="147">
        <f t="shared" si="35"/>
        <v>1.7</v>
      </c>
      <c r="Z80" s="147">
        <f t="shared" si="36"/>
        <v>2</v>
      </c>
      <c r="AA80" s="147">
        <f t="shared" si="37"/>
        <v>3.6</v>
      </c>
      <c r="AB80" s="167">
        <f t="shared" si="38"/>
        <v>2.6</v>
      </c>
    </row>
    <row r="81" spans="1:28" x14ac:dyDescent="0.35">
      <c r="A81" s="172" t="str">
        <f>'Crisis Indicator Data'!A78</f>
        <v>Complex crisis in Mali</v>
      </c>
      <c r="B81" s="173" t="str">
        <f>'Crisis Indicator Data'!B78</f>
        <v>Conflict,Displacement</v>
      </c>
      <c r="C81" s="173" t="str">
        <f>'Crisis Indicator Data'!C78</f>
        <v>MLI001</v>
      </c>
      <c r="D81" s="173" t="str">
        <f>'Crisis Indicator Data'!D78</f>
        <v>Mali</v>
      </c>
      <c r="E81" s="174" t="str">
        <f>'Crisis Indicator Data'!E78</f>
        <v>MLI</v>
      </c>
      <c r="F81" s="168">
        <f>IF('Crisis Indicator Data'!F78="x","x",IF(LOG('Crisis Indicator Data'!F78)&lt;F$4,0,IF(LOG('Crisis Indicator Data'!F78)&gt;F$3,5,ROUND(5-(F$3-LOG('Crisis Indicator Data'!F78))/(F$3-F$4)*5,1))))</f>
        <v>5</v>
      </c>
      <c r="G81" s="165">
        <f>IF('Crisis Indicator Data'!F78="x","x",IF(LEN(E81)&gt;3,('Crisis Indicator Data'!F78/VLOOKUP('Impact of the crisis'!$C81,'Regional Crises'!$B$1:$R$66,4,FALSE)),'Crisis Indicator Data'!F78/VLOOKUP('Impact of the crisis'!$E81,'Country Indicator Data'!$B$4:$P$300,15,FALSE)))</f>
        <v>1</v>
      </c>
      <c r="H81" s="147">
        <f t="shared" si="26"/>
        <v>5</v>
      </c>
      <c r="I81" s="147">
        <f t="shared" si="27"/>
        <v>5</v>
      </c>
      <c r="J81" s="147">
        <f>IF('Crisis Indicator Data'!G78="x","x",IF(LOG('Crisis Indicator Data'!G78)&lt;J$4,0,IF(LOG('Crisis Indicator Data'!G78)&gt;J$3,5,ROUND(5-(J$3-LOG('Crisis Indicator Data'!G78))/(J$3-J$4)*5,1))))</f>
        <v>4.7</v>
      </c>
      <c r="K81" s="165">
        <f>IF('Crisis Indicator Data'!G78="x","x",IF(LEN(E81)&gt;3,('Crisis Indicator Data'!G78/VLOOKUP('Impact of the crisis'!$C81,'Regional Crises'!$B$1:$R$66,5,FALSE)),'Crisis Indicator Data'!G78/VLOOKUP('Impact of the crisis'!$E81,'Country Indicator Data'!$B$4:$P$300,14,FALSE)))</f>
        <v>1</v>
      </c>
      <c r="L81" s="147">
        <f t="shared" si="28"/>
        <v>5</v>
      </c>
      <c r="M81" s="147">
        <f t="shared" si="29"/>
        <v>4.8499999999999996</v>
      </c>
      <c r="N81" s="147">
        <f t="shared" si="30"/>
        <v>4.9000000000000004</v>
      </c>
      <c r="O81" s="147">
        <f>IF('Crisis Indicator Data'!H78="x","x",IF('Crisis Indicator Data'!H78=0,0,IF(LOG('Crisis Indicator Data'!H78)&lt;O$4,0,IF(LOG('Crisis Indicator Data'!H78)&gt;O$3,5,ROUND(5-(O$3-LOG('Crisis Indicator Data'!H78))/(O$3-O$4)*5,1)))))</f>
        <v>4.8</v>
      </c>
      <c r="P81" s="165">
        <f>IF('Crisis Indicator Data'!H78="x","x",'Crisis Indicator Data'!H78/'Crisis Indicator Data'!G78)</f>
        <v>1</v>
      </c>
      <c r="Q81" s="147">
        <f t="shared" si="31"/>
        <v>5</v>
      </c>
      <c r="R81" s="147">
        <f t="shared" si="32"/>
        <v>4.9000000000000004</v>
      </c>
      <c r="S81" s="147">
        <f>IF('Crisis Indicator Data'!I78="x","x",IF('Crisis Indicator Data'!I78=0,0,IF(LOG('Crisis Indicator Data'!I78)&lt;S$4,0,IF(LOG('Crisis Indicator Data'!I78)&gt;S$3,5,ROUND(5-(S$3-LOG('Crisis Indicator Data'!I78))/(S$3-S$4)*5,1)))))</f>
        <v>4.5999999999999996</v>
      </c>
      <c r="T81" s="165">
        <f>IF('Crisis Indicator Data'!H78="x","x",IF('Crisis Indicator Data'!I78="x","x",'Crisis Indicator Data'!I78/'Crisis Indicator Data'!H78))</f>
        <v>7.1070669820018445E-2</v>
      </c>
      <c r="U81" s="147">
        <f t="shared" si="33"/>
        <v>2.4</v>
      </c>
      <c r="V81" s="147">
        <f t="shared" si="34"/>
        <v>3.5</v>
      </c>
      <c r="W81" s="147">
        <f>IF('Crisis Indicator Data'!L78="x","x",IF('Crisis Indicator Data'!L78=0,0,IF(LOG('Crisis Indicator Data'!L78)&lt;W$4,0,IF(LOG('Crisis Indicator Data'!L78)&gt;W$3,5,ROUND(5-(W$3-LOG('Crisis Indicator Data'!L78))/(W$3-W$4)*5,1)))))</f>
        <v>4.5999999999999996</v>
      </c>
      <c r="X81" s="166">
        <f>IF(OR('Crisis Indicator Data'!L78="x",'Crisis Indicator Data'!H78="x"),"x",'Crisis Indicator Data'!L78/'Crisis Indicator Data'!H78)</f>
        <v>6.8344891169278869E-5</v>
      </c>
      <c r="Y81" s="147">
        <f t="shared" si="35"/>
        <v>3.4</v>
      </c>
      <c r="Z81" s="147">
        <f t="shared" si="36"/>
        <v>4</v>
      </c>
      <c r="AA81" s="147">
        <f t="shared" si="37"/>
        <v>3.8</v>
      </c>
      <c r="AB81" s="167">
        <f t="shared" si="38"/>
        <v>4.4000000000000004</v>
      </c>
    </row>
    <row r="82" spans="1:28" x14ac:dyDescent="0.35">
      <c r="A82" s="172" t="str">
        <f>'Crisis Indicator Data'!A79</f>
        <v>Multiple crises in Myanmar</v>
      </c>
      <c r="B82" s="173" t="str">
        <f>'Crisis Indicator Data'!B79</f>
        <v>Socio-political,Conflict,Violence</v>
      </c>
      <c r="C82" s="173" t="str">
        <f>'Crisis Indicator Data'!C79</f>
        <v>MMR001</v>
      </c>
      <c r="D82" s="173" t="str">
        <f>'Crisis Indicator Data'!D79</f>
        <v>Myanmar</v>
      </c>
      <c r="E82" s="174" t="str">
        <f>'Crisis Indicator Data'!E79</f>
        <v>MMR</v>
      </c>
      <c r="F82" s="168">
        <f>IF('Crisis Indicator Data'!F79="x","x",IF(LOG('Crisis Indicator Data'!F79)&lt;F$4,0,IF(LOG('Crisis Indicator Data'!F79)&gt;F$3,5,ROUND(5-(F$3-LOG('Crisis Indicator Data'!F79))/(F$3-F$4)*5,1))))</f>
        <v>4.7</v>
      </c>
      <c r="G82" s="165">
        <f>IF('Crisis Indicator Data'!F79="x","x",IF(LEN(E82)&gt;3,('Crisis Indicator Data'!F79/VLOOKUP('Impact of the crisis'!$C82,'Regional Crises'!$B$1:$R$66,4,FALSE)),'Crisis Indicator Data'!F79/VLOOKUP('Impact of the crisis'!$E82,'Country Indicator Data'!$B$4:$P$300,15,FALSE)))</f>
        <v>1.0366295371320882</v>
      </c>
      <c r="H82" s="147">
        <f t="shared" si="26"/>
        <v>5</v>
      </c>
      <c r="I82" s="147">
        <f t="shared" si="27"/>
        <v>4.8499999999999996</v>
      </c>
      <c r="J82" s="147">
        <f>IF('Crisis Indicator Data'!G79="x","x",IF(LOG('Crisis Indicator Data'!G79)&lt;J$4,0,IF(LOG('Crisis Indicator Data'!G79)&gt;J$3,5,ROUND(5-(J$3-LOG('Crisis Indicator Data'!G79))/(J$3-J$4)*5,1))))</f>
        <v>5</v>
      </c>
      <c r="K82" s="165">
        <f>IF('Crisis Indicator Data'!G79="x","x",IF(LEN(E82)&gt;3,('Crisis Indicator Data'!G79/VLOOKUP('Impact of the crisis'!$C82,'Regional Crises'!$B$1:$R$66,5,FALSE)),'Crisis Indicator Data'!G79/VLOOKUP('Impact of the crisis'!$E82,'Country Indicator Data'!$B$4:$P$300,14,FALSE)))</f>
        <v>1</v>
      </c>
      <c r="L82" s="147">
        <f t="shared" si="28"/>
        <v>5</v>
      </c>
      <c r="M82" s="147">
        <f t="shared" si="29"/>
        <v>5</v>
      </c>
      <c r="N82" s="147">
        <f t="shared" si="30"/>
        <v>4.9000000000000004</v>
      </c>
      <c r="O82" s="147">
        <f>IF('Crisis Indicator Data'!H79="x","x",IF('Crisis Indicator Data'!H79=0,0,IF(LOG('Crisis Indicator Data'!H79)&lt;O$4,0,IF(LOG('Crisis Indicator Data'!H79)&gt;O$3,5,ROUND(5-(O$3-LOG('Crisis Indicator Data'!H79))/(O$3-O$4)*5,1)))))</f>
        <v>5</v>
      </c>
      <c r="P82" s="165">
        <f>IF('Crisis Indicator Data'!H79="x","x",'Crisis Indicator Data'!H79/'Crisis Indicator Data'!G79)</f>
        <v>1</v>
      </c>
      <c r="Q82" s="147">
        <f t="shared" si="31"/>
        <v>5</v>
      </c>
      <c r="R82" s="147">
        <f t="shared" si="32"/>
        <v>5</v>
      </c>
      <c r="S82" s="147">
        <f>IF('Crisis Indicator Data'!I79="x","x",IF('Crisis Indicator Data'!I79=0,0,IF(LOG('Crisis Indicator Data'!I79)&lt;S$4,0,IF(LOG('Crisis Indicator Data'!I79)&gt;S$3,5,ROUND(5-(S$3-LOG('Crisis Indicator Data'!I79))/(S$3-S$4)*5,1)))))</f>
        <v>5</v>
      </c>
      <c r="T82" s="165">
        <f>IF('Crisis Indicator Data'!H79="x","x",IF('Crisis Indicator Data'!I79="x","x",'Crisis Indicator Data'!I79/'Crisis Indicator Data'!H79))</f>
        <v>8.8250771821498736E-2</v>
      </c>
      <c r="U82" s="147">
        <f t="shared" si="33"/>
        <v>2.9</v>
      </c>
      <c r="V82" s="147">
        <f t="shared" si="34"/>
        <v>4</v>
      </c>
      <c r="W82" s="147">
        <f>IF('Crisis Indicator Data'!L79="x","x",IF('Crisis Indicator Data'!L79=0,0,IF(LOG('Crisis Indicator Data'!L79)&lt;W$4,0,IF(LOG('Crisis Indicator Data'!L79)&gt;W$3,5,ROUND(5-(W$3-LOG('Crisis Indicator Data'!L79))/(W$3-W$4)*5,1)))))</f>
        <v>5</v>
      </c>
      <c r="X82" s="166">
        <f>IF(OR('Crisis Indicator Data'!L79="x",'Crisis Indicator Data'!H79="x"),"x",'Crisis Indicator Data'!L79/'Crisis Indicator Data'!H79)</f>
        <v>1.5324165029469548E-4</v>
      </c>
      <c r="Y82" s="147">
        <f t="shared" si="35"/>
        <v>5</v>
      </c>
      <c r="Z82" s="147">
        <f t="shared" si="36"/>
        <v>5</v>
      </c>
      <c r="AA82" s="147">
        <f t="shared" si="37"/>
        <v>4.5999999999999996</v>
      </c>
      <c r="AB82" s="167">
        <f t="shared" si="38"/>
        <v>4.8</v>
      </c>
    </row>
    <row r="83" spans="1:28" x14ac:dyDescent="0.35">
      <c r="A83" s="172" t="str">
        <f>'Crisis Indicator Data'!A80</f>
        <v>Rakhine Conflict</v>
      </c>
      <c r="B83" s="173" t="str">
        <f>'Crisis Indicator Data'!B80</f>
        <v>Conflict</v>
      </c>
      <c r="C83" s="173" t="str">
        <f>'Crisis Indicator Data'!C80</f>
        <v>MMR002</v>
      </c>
      <c r="D83" s="173" t="str">
        <f>'Crisis Indicator Data'!D80</f>
        <v>Myanmar</v>
      </c>
      <c r="E83" s="174" t="str">
        <f>'Crisis Indicator Data'!E80</f>
        <v>MMR</v>
      </c>
      <c r="F83" s="168">
        <f>IF('Crisis Indicator Data'!F80="x","x",IF(LOG('Crisis Indicator Data'!F80)&lt;F$4,0,IF(LOG('Crisis Indicator Data'!F80)&gt;F$3,5,ROUND(5-(F$3-LOG('Crisis Indicator Data'!F80))/(F$3-F$4)*5,1))))</f>
        <v>2.6</v>
      </c>
      <c r="G83" s="165">
        <f>IF('Crisis Indicator Data'!F80="x","x",IF(LEN(E83)&gt;3,('Crisis Indicator Data'!F80/VLOOKUP('Impact of the crisis'!$C83,'Regional Crises'!$B$1:$R$66,4,FALSE)),'Crisis Indicator Data'!F80/VLOOKUP('Impact of the crisis'!$E83,'Country Indicator Data'!$B$4:$P$300,15,FALSE)))</f>
        <v>5.6350069713637825E-2</v>
      </c>
      <c r="H83" s="147">
        <f t="shared" si="26"/>
        <v>0.2</v>
      </c>
      <c r="I83" s="147">
        <f t="shared" si="27"/>
        <v>1.4000000000000001</v>
      </c>
      <c r="J83" s="147">
        <f>IF('Crisis Indicator Data'!G80="x","x",IF(LOG('Crisis Indicator Data'!G80)&lt;J$4,0,IF(LOG('Crisis Indicator Data'!G80)&gt;J$3,5,ROUND(5-(J$3-LOG('Crisis Indicator Data'!G80))/(J$3-J$4)*5,1))))</f>
        <v>1.9</v>
      </c>
      <c r="K83" s="165">
        <f>IF('Crisis Indicator Data'!G80="x","x",IF(LEN(E83)&gt;3,('Crisis Indicator Data'!G80/VLOOKUP('Impact of the crisis'!$C83,'Regional Crises'!$B$1:$R$66,5,FALSE)),'Crisis Indicator Data'!G80/VLOOKUP('Impact of the crisis'!$E83,'Country Indicator Data'!$B$4:$P$300,14,FALSE)))</f>
        <v>6.4078725792871175E-2</v>
      </c>
      <c r="L83" s="147">
        <f t="shared" si="28"/>
        <v>0.3</v>
      </c>
      <c r="M83" s="147">
        <f t="shared" si="29"/>
        <v>1.0999999999999999</v>
      </c>
      <c r="N83" s="147">
        <f t="shared" si="30"/>
        <v>1.3</v>
      </c>
      <c r="O83" s="147">
        <f>IF('Crisis Indicator Data'!H80="x","x",IF('Crisis Indicator Data'!H80=0,0,IF(LOG('Crisis Indicator Data'!H80)&lt;O$4,0,IF(LOG('Crisis Indicator Data'!H80)&gt;O$3,5,ROUND(5-(O$3-LOG('Crisis Indicator Data'!H80))/(O$3-O$4)*5,1)))))</f>
        <v>3.4</v>
      </c>
      <c r="P83" s="165">
        <f>IF('Crisis Indicator Data'!H80="x","x",'Crisis Indicator Data'!H80/'Crisis Indicator Data'!G80)</f>
        <v>1</v>
      </c>
      <c r="Q83" s="147">
        <f t="shared" si="31"/>
        <v>5</v>
      </c>
      <c r="R83" s="147">
        <f t="shared" si="32"/>
        <v>4.2</v>
      </c>
      <c r="S83" s="147">
        <f>IF('Crisis Indicator Data'!I80="x","x",IF('Crisis Indicator Data'!I80=0,0,IF(LOG('Crisis Indicator Data'!I80)&lt;S$4,0,IF(LOG('Crisis Indicator Data'!I80)&gt;S$3,5,ROUND(5-(S$3-LOG('Crisis Indicator Data'!I80))/(S$3-S$4)*5,1)))))</f>
        <v>4.5</v>
      </c>
      <c r="T83" s="165">
        <f>IF('Crisis Indicator Data'!H80="x","x",IF('Crisis Indicator Data'!I80="x","x",'Crisis Indicator Data'!I80/'Crisis Indicator Data'!H80))</f>
        <v>0.37914043252121543</v>
      </c>
      <c r="U83" s="147">
        <f t="shared" si="33"/>
        <v>5</v>
      </c>
      <c r="V83" s="147">
        <f t="shared" si="34"/>
        <v>4.8</v>
      </c>
      <c r="W83" s="147">
        <f>IF('Crisis Indicator Data'!L80="x","x",IF('Crisis Indicator Data'!L80=0,0,IF(LOG('Crisis Indicator Data'!L80)&lt;W$4,0,IF(LOG('Crisis Indicator Data'!L80)&gt;W$3,5,ROUND(5-(W$3-LOG('Crisis Indicator Data'!L80))/(W$3-W$4)*5,1)))))</f>
        <v>4.5999999999999996</v>
      </c>
      <c r="X83" s="166">
        <f>IF(OR('Crisis Indicator Data'!L80="x",'Crisis Indicator Data'!H80="x"),"x",'Crisis Indicator Data'!L80/'Crisis Indicator Data'!H80)</f>
        <v>4.5825349028196004E-4</v>
      </c>
      <c r="Y83" s="147">
        <f t="shared" si="35"/>
        <v>5</v>
      </c>
      <c r="Z83" s="147">
        <f t="shared" si="36"/>
        <v>4.8</v>
      </c>
      <c r="AA83" s="147">
        <f t="shared" si="37"/>
        <v>4.8</v>
      </c>
      <c r="AB83" s="167">
        <f t="shared" si="38"/>
        <v>4.5</v>
      </c>
    </row>
    <row r="84" spans="1:28" x14ac:dyDescent="0.35">
      <c r="A84" s="172" t="str">
        <f>'Crisis Indicator Data'!A81</f>
        <v>Kachin and Shan Conflict</v>
      </c>
      <c r="B84" s="173" t="str">
        <f>'Crisis Indicator Data'!B81</f>
        <v>Conflict</v>
      </c>
      <c r="C84" s="173" t="str">
        <f>'Crisis Indicator Data'!C81</f>
        <v>MMR003</v>
      </c>
      <c r="D84" s="173" t="str">
        <f>'Crisis Indicator Data'!D81</f>
        <v>Myanmar</v>
      </c>
      <c r="E84" s="174" t="str">
        <f>'Crisis Indicator Data'!E81</f>
        <v>MMR</v>
      </c>
      <c r="F84" s="168">
        <f>IF('Crisis Indicator Data'!F81="x","x",IF(LOG('Crisis Indicator Data'!F81)&lt;F$4,0,IF(LOG('Crisis Indicator Data'!F81)&gt;F$3,5,ROUND(5-(F$3-LOG('Crisis Indicator Data'!F81))/(F$3-F$4)*5,1))))</f>
        <v>3.6</v>
      </c>
      <c r="G84" s="165">
        <f>IF('Crisis Indicator Data'!F81="x","x",IF(LEN(E84)&gt;3,('Crisis Indicator Data'!F81/VLOOKUP('Impact of the crisis'!$C84,'Regional Crises'!$B$1:$R$66,4,FALSE)),'Crisis Indicator Data'!F81/VLOOKUP('Impact of the crisis'!$E84,'Country Indicator Data'!$B$4:$P$300,15,FALSE)))</f>
        <v>0.22921384466882191</v>
      </c>
      <c r="H84" s="147">
        <f t="shared" si="26"/>
        <v>1.1000000000000001</v>
      </c>
      <c r="I84" s="147">
        <f t="shared" si="27"/>
        <v>2.35</v>
      </c>
      <c r="J84" s="147">
        <f>IF('Crisis Indicator Data'!G81="x","x",IF(LOG('Crisis Indicator Data'!G81)&lt;J$4,0,IF(LOG('Crisis Indicator Data'!G81)&gt;J$3,5,ROUND(5-(J$3-LOG('Crisis Indicator Data'!G81))/(J$3-J$4)*5,1))))</f>
        <v>2.2999999999999998</v>
      </c>
      <c r="K84" s="165">
        <f>IF('Crisis Indicator Data'!G81="x","x",IF(LEN(E84)&gt;3,('Crisis Indicator Data'!G81/VLOOKUP('Impact of the crisis'!$C84,'Regional Crises'!$B$1:$R$66,5,FALSE)),'Crisis Indicator Data'!G81/VLOOKUP('Impact of the crisis'!$E84,'Country Indicator Data'!$B$4:$P$300,14,FALSE)))</f>
        <v>8.8531434184675836E-2</v>
      </c>
      <c r="L84" s="147">
        <f t="shared" si="28"/>
        <v>0.4</v>
      </c>
      <c r="M84" s="147">
        <f t="shared" si="29"/>
        <v>1.3499999999999999</v>
      </c>
      <c r="N84" s="147">
        <f t="shared" si="30"/>
        <v>1.9</v>
      </c>
      <c r="O84" s="147">
        <f>IF('Crisis Indicator Data'!H81="x","x",IF('Crisis Indicator Data'!H81=0,0,IF(LOG('Crisis Indicator Data'!H81)&lt;O$4,0,IF(LOG('Crisis Indicator Data'!H81)&gt;O$3,5,ROUND(5-(O$3-LOG('Crisis Indicator Data'!H81))/(O$3-O$4)*5,1)))))</f>
        <v>3.7</v>
      </c>
      <c r="P84" s="165">
        <f>IF('Crisis Indicator Data'!H81="x","x",'Crisis Indicator Data'!H81/'Crisis Indicator Data'!G81)</f>
        <v>1</v>
      </c>
      <c r="Q84" s="147">
        <f t="shared" si="31"/>
        <v>5</v>
      </c>
      <c r="R84" s="147">
        <f t="shared" si="32"/>
        <v>4.3499999999999996</v>
      </c>
      <c r="S84" s="147">
        <f>IF('Crisis Indicator Data'!I81="x","x",IF('Crisis Indicator Data'!I81=0,0,IF(LOG('Crisis Indicator Data'!I81)&lt;S$4,0,IF(LOG('Crisis Indicator Data'!I81)&gt;S$3,5,ROUND(5-(S$3-LOG('Crisis Indicator Data'!I81))/(S$3-S$4)*5,1)))))</f>
        <v>3.4</v>
      </c>
      <c r="T84" s="165">
        <f>IF('Crisis Indicator Data'!H81="x","x",IF('Crisis Indicator Data'!I81="x","x",'Crisis Indicator Data'!I81/'Crisis Indicator Data'!H81))</f>
        <v>4.6364176738656629E-2</v>
      </c>
      <c r="U84" s="147">
        <f t="shared" si="33"/>
        <v>1.5</v>
      </c>
      <c r="V84" s="147">
        <f t="shared" si="34"/>
        <v>2.5</v>
      </c>
      <c r="W84" s="147">
        <f>IF('Crisis Indicator Data'!L81="x","x",IF('Crisis Indicator Data'!L81=0,0,IF(LOG('Crisis Indicator Data'!L81)&lt;W$4,0,IF(LOG('Crisis Indicator Data'!L81)&gt;W$3,5,ROUND(5-(W$3-LOG('Crisis Indicator Data'!L81))/(W$3-W$4)*5,1)))))</f>
        <v>4.0999999999999996</v>
      </c>
      <c r="X84" s="166">
        <f>IF(OR('Crisis Indicator Data'!L81="x",'Crisis Indicator Data'!H81="x"),"x",'Crisis Indicator Data'!L81/'Crisis Indicator Data'!H81)</f>
        <v>1.4959381810976819E-4</v>
      </c>
      <c r="Y84" s="147">
        <f t="shared" si="35"/>
        <v>5</v>
      </c>
      <c r="Z84" s="147">
        <f t="shared" si="36"/>
        <v>4.5999999999999996</v>
      </c>
      <c r="AA84" s="147">
        <f t="shared" si="37"/>
        <v>3.8</v>
      </c>
      <c r="AB84" s="167">
        <f t="shared" si="38"/>
        <v>4.0999999999999996</v>
      </c>
    </row>
    <row r="85" spans="1:28" x14ac:dyDescent="0.35">
      <c r="A85" s="172" t="str">
        <f>'Crisis Indicator Data'!A82</f>
        <v>Post-coup conflict in Myanmar</v>
      </c>
      <c r="B85" s="173" t="str">
        <f>'Crisis Indicator Data'!B82</f>
        <v>Violence,Socio-political,Conflict</v>
      </c>
      <c r="C85" s="173" t="str">
        <f>'Crisis Indicator Data'!C82</f>
        <v>MMR004</v>
      </c>
      <c r="D85" s="173" t="str">
        <f>'Crisis Indicator Data'!D82</f>
        <v>Myanmar</v>
      </c>
      <c r="E85" s="174" t="str">
        <f>'Crisis Indicator Data'!E82</f>
        <v>MMR</v>
      </c>
      <c r="F85" s="168">
        <f>IF('Crisis Indicator Data'!F82="x","x",IF(LOG('Crisis Indicator Data'!F82)&lt;F$4,0,IF(LOG('Crisis Indicator Data'!F82)&gt;F$3,5,ROUND(5-(F$3-LOG('Crisis Indicator Data'!F82))/(F$3-F$4)*5,1))))</f>
        <v>4.7</v>
      </c>
      <c r="G85" s="165">
        <f>IF('Crisis Indicator Data'!F82="x","x",IF(LEN(E85)&gt;3,('Crisis Indicator Data'!F82/VLOOKUP('Impact of the crisis'!$C85,'Regional Crises'!$B$1:$R$66,4,FALSE)),'Crisis Indicator Data'!F82/VLOOKUP('Impact of the crisis'!$E85,'Country Indicator Data'!$B$4:$P$300,15,FALSE)))</f>
        <v>1.0366295371320882</v>
      </c>
      <c r="H85" s="147">
        <f t="shared" si="26"/>
        <v>5</v>
      </c>
      <c r="I85" s="147">
        <f t="shared" si="27"/>
        <v>4.8499999999999996</v>
      </c>
      <c r="J85" s="147">
        <f>IF('Crisis Indicator Data'!G82="x","x",IF(LOG('Crisis Indicator Data'!G82)&lt;J$4,0,IF(LOG('Crisis Indicator Data'!G82)&gt;J$3,5,ROUND(5-(J$3-LOG('Crisis Indicator Data'!G82))/(J$3-J$4)*5,1))))</f>
        <v>5</v>
      </c>
      <c r="K85" s="165">
        <f>IF('Crisis Indicator Data'!G82="x","x",IF(LEN(E85)&gt;3,('Crisis Indicator Data'!G82/VLOOKUP('Impact of the crisis'!$C85,'Regional Crises'!$B$1:$R$66,5,FALSE)),'Crisis Indicator Data'!G82/VLOOKUP('Impact of the crisis'!$E85,'Country Indicator Data'!$B$4:$P$300,14,FALSE)))</f>
        <v>1</v>
      </c>
      <c r="L85" s="147">
        <f t="shared" si="28"/>
        <v>5</v>
      </c>
      <c r="M85" s="147">
        <f t="shared" si="29"/>
        <v>5</v>
      </c>
      <c r="N85" s="147">
        <f t="shared" si="30"/>
        <v>4.9000000000000004</v>
      </c>
      <c r="O85" s="147">
        <f>IF('Crisis Indicator Data'!H82="x","x",IF('Crisis Indicator Data'!H82=0,0,IF(LOG('Crisis Indicator Data'!H82)&lt;O$4,0,IF(LOG('Crisis Indicator Data'!H82)&gt;O$3,5,ROUND(5-(O$3-LOG('Crisis Indicator Data'!H82))/(O$3-O$4)*5,1)))))</f>
        <v>5</v>
      </c>
      <c r="P85" s="165">
        <f>IF('Crisis Indicator Data'!H82="x","x",'Crisis Indicator Data'!H82/'Crisis Indicator Data'!G82)</f>
        <v>1</v>
      </c>
      <c r="Q85" s="147">
        <f t="shared" si="31"/>
        <v>5</v>
      </c>
      <c r="R85" s="147">
        <f t="shared" si="32"/>
        <v>5</v>
      </c>
      <c r="S85" s="147">
        <f>IF('Crisis Indicator Data'!I82="x","x",IF('Crisis Indicator Data'!I82=0,0,IF(LOG('Crisis Indicator Data'!I82)&lt;S$4,0,IF(LOG('Crisis Indicator Data'!I82)&gt;S$3,5,ROUND(5-(S$3-LOG('Crisis Indicator Data'!I82))/(S$3-S$4)*5,1)))))</f>
        <v>5</v>
      </c>
      <c r="T85" s="165">
        <f>IF('Crisis Indicator Data'!H82="x","x",IF('Crisis Indicator Data'!I82="x","x",'Crisis Indicator Data'!I82/'Crisis Indicator Data'!H82))</f>
        <v>5.9851248947516138E-2</v>
      </c>
      <c r="U85" s="147">
        <f t="shared" si="33"/>
        <v>2</v>
      </c>
      <c r="V85" s="147">
        <f t="shared" si="34"/>
        <v>3.5</v>
      </c>
      <c r="W85" s="147">
        <f>IF('Crisis Indicator Data'!L82="x","x",IF('Crisis Indicator Data'!L82=0,0,IF(LOG('Crisis Indicator Data'!L82)&lt;W$4,0,IF(LOG('Crisis Indicator Data'!L82)&gt;W$3,5,ROUND(5-(W$3-LOG('Crisis Indicator Data'!L82))/(W$3-W$4)*5,1)))))</f>
        <v>5</v>
      </c>
      <c r="X85" s="166">
        <f>IF(OR('Crisis Indicator Data'!L82="x",'Crisis Indicator Data'!H82="x"),"x",'Crisis Indicator Data'!L82/'Crisis Indicator Data'!H82)</f>
        <v>1.1063359528487229E-4</v>
      </c>
      <c r="Y85" s="147">
        <f t="shared" si="35"/>
        <v>5</v>
      </c>
      <c r="Z85" s="147">
        <f t="shared" si="36"/>
        <v>5</v>
      </c>
      <c r="AA85" s="147">
        <f t="shared" si="37"/>
        <v>4.4000000000000004</v>
      </c>
      <c r="AB85" s="167">
        <f t="shared" si="38"/>
        <v>4.7</v>
      </c>
    </row>
    <row r="86" spans="1:28" x14ac:dyDescent="0.35">
      <c r="A86" s="172" t="str">
        <f>'Crisis Indicator Data'!A83</f>
        <v>Multiple Crises in Mozambique</v>
      </c>
      <c r="B86" s="173" t="str">
        <f>'Crisis Indicator Data'!B83</f>
        <v>Conflict,Displacement,Cyclone,Drought</v>
      </c>
      <c r="C86" s="173" t="str">
        <f>'Crisis Indicator Data'!C83</f>
        <v>MOZ001</v>
      </c>
      <c r="D86" s="173" t="str">
        <f>'Crisis Indicator Data'!D83</f>
        <v>Mozambique</v>
      </c>
      <c r="E86" s="174" t="str">
        <f>'Crisis Indicator Data'!E83</f>
        <v>MOZ</v>
      </c>
      <c r="F86" s="168">
        <f>IF('Crisis Indicator Data'!F83="x","x",IF(LOG('Crisis Indicator Data'!F83)&lt;F$4,0,IF(LOG('Crisis Indicator Data'!F83)&gt;F$3,5,ROUND(5-(F$3-LOG('Crisis Indicator Data'!F83))/(F$3-F$4)*5,1))))</f>
        <v>4.8</v>
      </c>
      <c r="G86" s="165">
        <f>IF('Crisis Indicator Data'!F83="x","x",IF(LEN(E86)&gt;3,('Crisis Indicator Data'!F83/VLOOKUP('Impact of the crisis'!$C86,'Regional Crises'!$B$1:$R$66,4,FALSE)),'Crisis Indicator Data'!F83/VLOOKUP('Impact of the crisis'!$E86,'Country Indicator Data'!$B$4:$P$300,15,FALSE)))</f>
        <v>1</v>
      </c>
      <c r="H86" s="147">
        <f t="shared" si="26"/>
        <v>5</v>
      </c>
      <c r="I86" s="147">
        <f t="shared" si="27"/>
        <v>4.9000000000000004</v>
      </c>
      <c r="J86" s="147">
        <f>IF('Crisis Indicator Data'!G83="x","x",IF(LOG('Crisis Indicator Data'!G83)&lt;J$4,0,IF(LOG('Crisis Indicator Data'!G83)&gt;J$3,5,ROUND(5-(J$3-LOG('Crisis Indicator Data'!G83))/(J$3-J$4)*5,1))))</f>
        <v>5</v>
      </c>
      <c r="K86" s="165">
        <f>IF('Crisis Indicator Data'!G83="x","x",IF(LEN(E86)&gt;3,('Crisis Indicator Data'!G83/VLOOKUP('Impact of the crisis'!$C86,'Regional Crises'!$B$1:$R$66,5,FALSE)),'Crisis Indicator Data'!G83/VLOOKUP('Impact of the crisis'!$E86,'Country Indicator Data'!$B$4:$P$300,14,FALSE)))</f>
        <v>1</v>
      </c>
      <c r="L86" s="147">
        <f t="shared" si="28"/>
        <v>5</v>
      </c>
      <c r="M86" s="147">
        <f t="shared" si="29"/>
        <v>5</v>
      </c>
      <c r="N86" s="147">
        <f t="shared" si="30"/>
        <v>5</v>
      </c>
      <c r="O86" s="147">
        <f>IF('Crisis Indicator Data'!H83="x","x",IF('Crisis Indicator Data'!H83=0,0,IF(LOG('Crisis Indicator Data'!H83)&lt;O$4,0,IF(LOG('Crisis Indicator Data'!H83)&gt;O$3,5,ROUND(5-(O$3-LOG('Crisis Indicator Data'!H83))/(O$3-O$4)*5,1)))))</f>
        <v>5</v>
      </c>
      <c r="P86" s="165">
        <f>IF('Crisis Indicator Data'!H83="x","x",'Crisis Indicator Data'!H83/'Crisis Indicator Data'!G83)</f>
        <v>1</v>
      </c>
      <c r="Q86" s="147">
        <f t="shared" si="31"/>
        <v>5</v>
      </c>
      <c r="R86" s="147">
        <f t="shared" si="32"/>
        <v>5</v>
      </c>
      <c r="S86" s="147">
        <f>IF('Crisis Indicator Data'!I83="x","x",IF('Crisis Indicator Data'!I83=0,0,IF(LOG('Crisis Indicator Data'!I83)&lt;S$4,0,IF(LOG('Crisis Indicator Data'!I83)&gt;S$3,5,ROUND(5-(S$3-LOG('Crisis Indicator Data'!I83))/(S$3-S$4)*5,1)))))</f>
        <v>4.5999999999999996</v>
      </c>
      <c r="T86" s="165">
        <f>IF('Crisis Indicator Data'!H83="x","x",IF('Crisis Indicator Data'!I83="x","x",'Crisis Indicator Data'!I83/'Crisis Indicator Data'!H83))</f>
        <v>4.6199531722917027E-2</v>
      </c>
      <c r="U86" s="147">
        <f t="shared" si="33"/>
        <v>1.5</v>
      </c>
      <c r="V86" s="147">
        <f t="shared" si="34"/>
        <v>3.1</v>
      </c>
      <c r="W86" s="147">
        <f>IF('Crisis Indicator Data'!L83="x","x",IF('Crisis Indicator Data'!L83=0,0,IF(LOG('Crisis Indicator Data'!L83)&lt;W$4,0,IF(LOG('Crisis Indicator Data'!L83)&gt;W$3,5,ROUND(5-(W$3-LOG('Crisis Indicator Data'!L83))/(W$3-W$4)*5,1)))))</f>
        <v>3.5</v>
      </c>
      <c r="X86" s="166">
        <f>IF(OR('Crisis Indicator Data'!L83="x",'Crisis Indicator Data'!H83="x"),"x",'Crisis Indicator Data'!L83/'Crisis Indicator Data'!H83)</f>
        <v>8.1091885100793791E-6</v>
      </c>
      <c r="Y86" s="147">
        <f t="shared" si="35"/>
        <v>0.4</v>
      </c>
      <c r="Z86" s="147">
        <f t="shared" si="36"/>
        <v>2</v>
      </c>
      <c r="AA86" s="147">
        <f t="shared" si="37"/>
        <v>2.6</v>
      </c>
      <c r="AB86" s="167">
        <f t="shared" si="38"/>
        <v>4.0999999999999996</v>
      </c>
    </row>
    <row r="87" spans="1:28" x14ac:dyDescent="0.35">
      <c r="A87" s="172" t="str">
        <f>'Crisis Indicator Data'!A84</f>
        <v>Cabo Delgado Islamist Insurgency</v>
      </c>
      <c r="B87" s="173" t="str">
        <f>'Crisis Indicator Data'!B84</f>
        <v>Conflict,Displacement</v>
      </c>
      <c r="C87" s="173" t="str">
        <f>'Crisis Indicator Data'!C84</f>
        <v>MOZ004</v>
      </c>
      <c r="D87" s="173" t="str">
        <f>'Crisis Indicator Data'!D84</f>
        <v>Mozambique</v>
      </c>
      <c r="E87" s="174" t="str">
        <f>'Crisis Indicator Data'!E84</f>
        <v>MOZ</v>
      </c>
      <c r="F87" s="168">
        <f>IF('Crisis Indicator Data'!F84="x","x",IF(LOG('Crisis Indicator Data'!F84)&lt;F$4,0,IF(LOG('Crisis Indicator Data'!F84)&gt;F$3,5,ROUND(5-(F$3-LOG('Crisis Indicator Data'!F84))/(F$3-F$4)*5,1))))</f>
        <v>4.0999999999999996</v>
      </c>
      <c r="G87" s="165">
        <f>IF('Crisis Indicator Data'!F84="x","x",IF(LEN(E87)&gt;3,('Crisis Indicator Data'!F84/VLOOKUP('Impact of the crisis'!$C87,'Regional Crises'!$B$1:$R$66,4,FALSE)),'Crisis Indicator Data'!F84/VLOOKUP('Impact of the crisis'!$E87,'Country Indicator Data'!$B$4:$P$300,15,FALSE)))</f>
        <v>0.35684401943080951</v>
      </c>
      <c r="H87" s="147">
        <f t="shared" si="26"/>
        <v>1.7</v>
      </c>
      <c r="I87" s="147">
        <f t="shared" si="27"/>
        <v>2.9</v>
      </c>
      <c r="J87" s="147">
        <f>IF('Crisis Indicator Data'!G84="x","x",IF(LOG('Crisis Indicator Data'!G84)&lt;J$4,0,IF(LOG('Crisis Indicator Data'!G84)&gt;J$3,5,ROUND(5-(J$3-LOG('Crisis Indicator Data'!G84))/(J$3-J$4)*5,1))))</f>
        <v>3.6</v>
      </c>
      <c r="K87" s="165">
        <f>IF('Crisis Indicator Data'!G84="x","x",IF(LEN(E87)&gt;3,('Crisis Indicator Data'!G84/VLOOKUP('Impact of the crisis'!$C87,'Regional Crises'!$B$1:$R$66,5,FALSE)),'Crisis Indicator Data'!G84/VLOOKUP('Impact of the crisis'!$E87,'Country Indicator Data'!$B$4:$P$300,14,FALSE)))</f>
        <v>0.34923762206612985</v>
      </c>
      <c r="L87" s="147">
        <f t="shared" si="28"/>
        <v>1.7</v>
      </c>
      <c r="M87" s="147">
        <f t="shared" si="29"/>
        <v>2.65</v>
      </c>
      <c r="N87" s="147">
        <f t="shared" si="30"/>
        <v>2.8</v>
      </c>
      <c r="O87" s="147">
        <f>IF('Crisis Indicator Data'!H84="x","x",IF('Crisis Indicator Data'!H84=0,0,IF(LOG('Crisis Indicator Data'!H84)&lt;O$4,0,IF(LOG('Crisis Indicator Data'!H84)&gt;O$3,5,ROUND(5-(O$3-LOG('Crisis Indicator Data'!H84))/(O$3-O$4)*5,1)))))</f>
        <v>4.3</v>
      </c>
      <c r="P87" s="165">
        <f>IF('Crisis Indicator Data'!H84="x","x",'Crisis Indicator Data'!H84/'Crisis Indicator Data'!G84)</f>
        <v>1</v>
      </c>
      <c r="Q87" s="147">
        <f t="shared" si="31"/>
        <v>5</v>
      </c>
      <c r="R87" s="147">
        <f t="shared" si="32"/>
        <v>4.6500000000000004</v>
      </c>
      <c r="S87" s="147">
        <f>IF('Crisis Indicator Data'!I84="x","x",IF('Crisis Indicator Data'!I84=0,0,IF(LOG('Crisis Indicator Data'!I84)&lt;S$4,0,IF(LOG('Crisis Indicator Data'!I84)&gt;S$3,5,ROUND(5-(S$3-LOG('Crisis Indicator Data'!I84))/(S$3-S$4)*5,1)))))</f>
        <v>4.4000000000000004</v>
      </c>
      <c r="T87" s="165">
        <f>IF('Crisis Indicator Data'!H84="x","x",IF('Crisis Indicator Data'!I84="x","x",'Crisis Indicator Data'!I84/'Crisis Indicator Data'!H84))</f>
        <v>9.5576813016106613E-2</v>
      </c>
      <c r="U87" s="147">
        <f t="shared" si="33"/>
        <v>3.2</v>
      </c>
      <c r="V87" s="147">
        <f t="shared" si="34"/>
        <v>3.8</v>
      </c>
      <c r="W87" s="147">
        <f>IF('Crisis Indicator Data'!L84="x","x",IF('Crisis Indicator Data'!L84=0,0,IF(LOG('Crisis Indicator Data'!L84)&lt;W$4,0,IF(LOG('Crisis Indicator Data'!L84)&gt;W$3,5,ROUND(5-(W$3-LOG('Crisis Indicator Data'!L84))/(W$3-W$4)*5,1)))))</f>
        <v>3.1</v>
      </c>
      <c r="X87" s="166">
        <f>IF(OR('Crisis Indicator Data'!L84="x",'Crisis Indicator Data'!H84="x"),"x",'Crisis Indicator Data'!L84/'Crisis Indicator Data'!H84)</f>
        <v>1.2509197939661516E-5</v>
      </c>
      <c r="Y87" s="147">
        <f t="shared" si="35"/>
        <v>0.6</v>
      </c>
      <c r="Z87" s="147">
        <f t="shared" si="36"/>
        <v>1.9</v>
      </c>
      <c r="AA87" s="147">
        <f t="shared" si="37"/>
        <v>3</v>
      </c>
      <c r="AB87" s="167">
        <f t="shared" si="38"/>
        <v>4</v>
      </c>
    </row>
    <row r="88" spans="1:28" x14ac:dyDescent="0.35">
      <c r="A88" s="172" t="str">
        <f>'Crisis Indicator Data'!A85</f>
        <v>Drought in Mozambique</v>
      </c>
      <c r="B88" s="173" t="str">
        <f>'Crisis Indicator Data'!B85</f>
        <v>Drought</v>
      </c>
      <c r="C88" s="173" t="str">
        <f>'Crisis Indicator Data'!C85</f>
        <v>MOZ012</v>
      </c>
      <c r="D88" s="173" t="str">
        <f>'Crisis Indicator Data'!D85</f>
        <v>Mozambique</v>
      </c>
      <c r="E88" s="174" t="str">
        <f>'Crisis Indicator Data'!E85</f>
        <v>MOZ</v>
      </c>
      <c r="F88" s="168">
        <f>IF('Crisis Indicator Data'!F85="x","x",IF(LOG('Crisis Indicator Data'!F85)&lt;F$4,0,IF(LOG('Crisis Indicator Data'!F85)&gt;F$3,5,ROUND(5-(F$3-LOG('Crisis Indicator Data'!F85))/(F$3-F$4)*5,1))))</f>
        <v>4.5</v>
      </c>
      <c r="G88" s="165">
        <f>IF('Crisis Indicator Data'!F85="x","x",IF(LEN(E88)&gt;3,('Crisis Indicator Data'!F85/VLOOKUP('Impact of the crisis'!$C88,'Regional Crises'!$B$1:$R$66,4,FALSE)),'Crisis Indicator Data'!F85/VLOOKUP('Impact of the crisis'!$E88,'Country Indicator Data'!$B$4:$P$300,15,FALSE)))</f>
        <v>0.60783547394389481</v>
      </c>
      <c r="H88" s="147">
        <f t="shared" si="26"/>
        <v>3</v>
      </c>
      <c r="I88" s="147">
        <f t="shared" si="27"/>
        <v>3.75</v>
      </c>
      <c r="J88" s="147">
        <f>IF('Crisis Indicator Data'!G85="x","x",IF(LOG('Crisis Indicator Data'!G85)&lt;J$4,0,IF(LOG('Crisis Indicator Data'!G85)&gt;J$3,5,ROUND(5-(J$3-LOG('Crisis Indicator Data'!G85))/(J$3-J$4)*5,1))))</f>
        <v>4.2</v>
      </c>
      <c r="K88" s="165">
        <f>IF('Crisis Indicator Data'!G85="x","x",IF(LEN(E88)&gt;3,('Crisis Indicator Data'!G85/VLOOKUP('Impact of the crisis'!$C88,'Regional Crises'!$B$1:$R$66,5,FALSE)),'Crisis Indicator Data'!G85/VLOOKUP('Impact of the crisis'!$E88,'Country Indicator Data'!$B$4:$P$300,14,FALSE)))</f>
        <v>0.51264919193649705</v>
      </c>
      <c r="L88" s="147">
        <f t="shared" si="28"/>
        <v>2.5</v>
      </c>
      <c r="M88" s="147">
        <f t="shared" si="29"/>
        <v>3.35</v>
      </c>
      <c r="N88" s="147">
        <f t="shared" si="30"/>
        <v>3.6</v>
      </c>
      <c r="O88" s="147">
        <f>IF('Crisis Indicator Data'!H85="x","x",IF('Crisis Indicator Data'!H85=0,0,IF(LOG('Crisis Indicator Data'!H85)&lt;O$4,0,IF(LOG('Crisis Indicator Data'!H85)&gt;O$3,5,ROUND(5-(O$3-LOG('Crisis Indicator Data'!H85))/(O$3-O$4)*5,1)))))</f>
        <v>4.5999999999999996</v>
      </c>
      <c r="P88" s="165">
        <f>IF('Crisis Indicator Data'!H85="x","x",'Crisis Indicator Data'!H85/'Crisis Indicator Data'!G85)</f>
        <v>1</v>
      </c>
      <c r="Q88" s="147">
        <f t="shared" si="31"/>
        <v>5</v>
      </c>
      <c r="R88" s="147">
        <f t="shared" si="32"/>
        <v>4.8</v>
      </c>
      <c r="S88" s="147">
        <f>IF('Crisis Indicator Data'!I85="x","x",IF('Crisis Indicator Data'!I85=0,0,IF(LOG('Crisis Indicator Data'!I85)&lt;S$4,0,IF(LOG('Crisis Indicator Data'!I85)&gt;S$3,5,ROUND(5-(S$3-LOG('Crisis Indicator Data'!I85))/(S$3-S$4)*5,1)))))</f>
        <v>0</v>
      </c>
      <c r="T88" s="165">
        <f>IF('Crisis Indicator Data'!H85="x","x",IF('Crisis Indicator Data'!I85="x","x",'Crisis Indicator Data'!I85/'Crisis Indicator Data'!H85))</f>
        <v>0</v>
      </c>
      <c r="U88" s="147">
        <f t="shared" si="33"/>
        <v>0</v>
      </c>
      <c r="V88" s="147">
        <f t="shared" si="34"/>
        <v>0</v>
      </c>
      <c r="W88" s="147" t="str">
        <f>IF('Crisis Indicator Data'!L85="x","x",IF('Crisis Indicator Data'!L85=0,0,IF(LOG('Crisis Indicator Data'!L85)&lt;W$4,0,IF(LOG('Crisis Indicator Data'!L85)&gt;W$3,5,ROUND(5-(W$3-LOG('Crisis Indicator Data'!L85))/(W$3-W$4)*5,1)))))</f>
        <v>x</v>
      </c>
      <c r="X88" s="166" t="str">
        <f>IF(OR('Crisis Indicator Data'!L85="x",'Crisis Indicator Data'!H85="x"),"x",'Crisis Indicator Data'!L85/'Crisis Indicator Data'!H85)</f>
        <v>x</v>
      </c>
      <c r="Y88" s="147" t="str">
        <f t="shared" si="35"/>
        <v>x</v>
      </c>
      <c r="Z88" s="147" t="str">
        <f t="shared" si="36"/>
        <v>x</v>
      </c>
      <c r="AA88" s="147">
        <f t="shared" si="37"/>
        <v>0</v>
      </c>
      <c r="AB88" s="167">
        <f t="shared" si="38"/>
        <v>3.2</v>
      </c>
    </row>
    <row r="89" spans="1:28" x14ac:dyDescent="0.35">
      <c r="A89" s="172" t="str">
        <f>'Crisis Indicator Data'!A86</f>
        <v xml:space="preserve">2025 Cyclone season </v>
      </c>
      <c r="B89" s="173" t="str">
        <f>'Crisis Indicator Data'!B86</f>
        <v>Cyclone</v>
      </c>
      <c r="C89" s="173" t="str">
        <f>'Crisis Indicator Data'!C86</f>
        <v>MOZ013</v>
      </c>
      <c r="D89" s="173" t="str">
        <f>'Crisis Indicator Data'!D86</f>
        <v>Mozambique</v>
      </c>
      <c r="E89" s="174" t="str">
        <f>'Crisis Indicator Data'!E86</f>
        <v>MOZ</v>
      </c>
      <c r="F89" s="168">
        <f>IF('Crisis Indicator Data'!F86="x","x",IF(LOG('Crisis Indicator Data'!F86)&lt;F$4,0,IF(LOG('Crisis Indicator Data'!F86)&gt;F$3,5,ROUND(5-(F$3-LOG('Crisis Indicator Data'!F86))/(F$3-F$4)*5,1))))</f>
        <v>4.4000000000000004</v>
      </c>
      <c r="G89" s="165">
        <f>IF('Crisis Indicator Data'!F86="x","x",IF(LEN(E89)&gt;3,('Crisis Indicator Data'!F86/VLOOKUP('Impact of the crisis'!$C89,'Regional Crises'!$B$1:$R$66,4,FALSE)),'Crisis Indicator Data'!F86/VLOOKUP('Impact of the crisis'!$E89,'Country Indicator Data'!$B$4:$P$300,15,FALSE)))</f>
        <v>0.56815407309443267</v>
      </c>
      <c r="H89" s="147">
        <f t="shared" si="26"/>
        <v>2.8</v>
      </c>
      <c r="I89" s="147">
        <f t="shared" si="27"/>
        <v>3.6</v>
      </c>
      <c r="J89" s="147">
        <f>IF('Crisis Indicator Data'!G86="x","x",IF(LOG('Crisis Indicator Data'!G86)&lt;J$4,0,IF(LOG('Crisis Indicator Data'!G86)&gt;J$3,5,ROUND(5-(J$3-LOG('Crisis Indicator Data'!G86))/(J$3-J$4)*5,1))))</f>
        <v>4.2</v>
      </c>
      <c r="K89" s="165">
        <f>IF('Crisis Indicator Data'!G86="x","x",IF(LEN(E89)&gt;3,('Crisis Indicator Data'!G86/VLOOKUP('Impact of the crisis'!$C89,'Regional Crises'!$B$1:$R$66,5,FALSE)),'Crisis Indicator Data'!G86/VLOOKUP('Impact of the crisis'!$E89,'Country Indicator Data'!$B$4:$P$300,14,FALSE)))</f>
        <v>0.52638341613842732</v>
      </c>
      <c r="L89" s="147">
        <f t="shared" si="28"/>
        <v>2.6</v>
      </c>
      <c r="M89" s="147">
        <f t="shared" si="29"/>
        <v>3.4000000000000004</v>
      </c>
      <c r="N89" s="147">
        <f t="shared" si="30"/>
        <v>3.5</v>
      </c>
      <c r="O89" s="147">
        <f>IF('Crisis Indicator Data'!H86="x","x",IF('Crisis Indicator Data'!H86=0,0,IF(LOG('Crisis Indicator Data'!H86)&lt;O$4,0,IF(LOG('Crisis Indicator Data'!H86)&gt;O$3,5,ROUND(5-(O$3-LOG('Crisis Indicator Data'!H86))/(O$3-O$4)*5,1)))))</f>
        <v>2.2999999999999998</v>
      </c>
      <c r="P89" s="165">
        <f>IF('Crisis Indicator Data'!H86="x","x",'Crisis Indicator Data'!H86/'Crisis Indicator Data'!G86)</f>
        <v>3.9978302142663409E-2</v>
      </c>
      <c r="Q89" s="147">
        <f t="shared" si="31"/>
        <v>0.2</v>
      </c>
      <c r="R89" s="147">
        <f t="shared" si="32"/>
        <v>1.25</v>
      </c>
      <c r="S89" s="147">
        <f>IF('Crisis Indicator Data'!I86="x","x",IF('Crisis Indicator Data'!I86=0,0,IF(LOG('Crisis Indicator Data'!I86)&lt;S$4,0,IF(LOG('Crisis Indicator Data'!I86)&gt;S$3,5,ROUND(5-(S$3-LOG('Crisis Indicator Data'!I86))/(S$3-S$4)*5,1)))))</f>
        <v>3.8</v>
      </c>
      <c r="T89" s="165">
        <f>IF('Crisis Indicator Data'!H86="x","x",IF('Crisis Indicator Data'!I86="x","x",'Crisis Indicator Data'!I86/'Crisis Indicator Data'!H86))</f>
        <v>0.60786974219810042</v>
      </c>
      <c r="U89" s="147">
        <f t="shared" si="33"/>
        <v>5</v>
      </c>
      <c r="V89" s="147">
        <f t="shared" si="34"/>
        <v>4.4000000000000004</v>
      </c>
      <c r="W89" s="147">
        <f>IF('Crisis Indicator Data'!L86="x","x",IF('Crisis Indicator Data'!L86=0,0,IF(LOG('Crisis Indicator Data'!L86)&lt;W$4,0,IF(LOG('Crisis Indicator Data'!L86)&gt;W$3,5,ROUND(5-(W$3-LOG('Crisis Indicator Data'!L86))/(W$3-W$4)*5,1)))))</f>
        <v>3</v>
      </c>
      <c r="X89" s="166">
        <f>IF(OR('Crisis Indicator Data'!L86="x",'Crisis Indicator Data'!H86="x"),"x",'Crisis Indicator Data'!L86/'Crisis Indicator Data'!H86)</f>
        <v>1.7774762550881954E-4</v>
      </c>
      <c r="Y89" s="147">
        <f t="shared" si="35"/>
        <v>5</v>
      </c>
      <c r="Z89" s="147">
        <f t="shared" si="36"/>
        <v>4</v>
      </c>
      <c r="AA89" s="147">
        <f t="shared" si="37"/>
        <v>4.2</v>
      </c>
      <c r="AB89" s="167">
        <f t="shared" si="38"/>
        <v>3</v>
      </c>
    </row>
    <row r="90" spans="1:28" x14ac:dyDescent="0.35">
      <c r="A90" s="172" t="str">
        <f>'Crisis Indicator Data'!A87</f>
        <v>Refugees from Mali in Mauritania</v>
      </c>
      <c r="B90" s="173" t="str">
        <f>'Crisis Indicator Data'!B87</f>
        <v>Displacement</v>
      </c>
      <c r="C90" s="173" t="str">
        <f>'Crisis Indicator Data'!C87</f>
        <v>MRT002</v>
      </c>
      <c r="D90" s="173" t="str">
        <f>'Crisis Indicator Data'!D87</f>
        <v>Mauritania</v>
      </c>
      <c r="E90" s="174" t="str">
        <f>'Crisis Indicator Data'!E87</f>
        <v>MRT</v>
      </c>
      <c r="F90" s="168">
        <f>IF('Crisis Indicator Data'!F87="x","x",IF(LOG('Crisis Indicator Data'!F87)&lt;F$4,0,IF(LOG('Crisis Indicator Data'!F87)&gt;F$3,5,ROUND(5-(F$3-LOG('Crisis Indicator Data'!F87))/(F$3-F$4)*5,1))))</f>
        <v>3.9</v>
      </c>
      <c r="G90" s="165">
        <f>IF('Crisis Indicator Data'!F87="x","x",IF(LEN(E90)&gt;3,('Crisis Indicator Data'!F87/VLOOKUP('Impact of the crisis'!$C90,'Regional Crises'!$B$1:$R$66,4,FALSE)),'Crisis Indicator Data'!F87/VLOOKUP('Impact of the crisis'!$E90,'Country Indicator Data'!$B$4:$P$300,15,FALSE)))</f>
        <v>0.19986416998156592</v>
      </c>
      <c r="H90" s="147">
        <f t="shared" si="26"/>
        <v>0.9</v>
      </c>
      <c r="I90" s="147">
        <f t="shared" si="27"/>
        <v>2.4</v>
      </c>
      <c r="J90" s="147">
        <f>IF('Crisis Indicator Data'!G87="x","x",IF(LOG('Crisis Indicator Data'!G87)&lt;J$4,0,IF(LOG('Crisis Indicator Data'!G87)&gt;J$3,5,ROUND(5-(J$3-LOG('Crisis Indicator Data'!G87))/(J$3-J$4)*5,1))))</f>
        <v>1.2</v>
      </c>
      <c r="K90" s="165">
        <f>IF('Crisis Indicator Data'!G87="x","x",IF(LEN(E90)&gt;3,('Crisis Indicator Data'!G87/VLOOKUP('Impact of the crisis'!$C90,'Regional Crises'!$B$1:$R$66,5,FALSE)),'Crisis Indicator Data'!G87/VLOOKUP('Impact of the crisis'!$E90,'Country Indicator Data'!$B$4:$P$300,14,FALSE)))</f>
        <v>0.42707739113899978</v>
      </c>
      <c r="L90" s="147">
        <f t="shared" si="28"/>
        <v>2.1</v>
      </c>
      <c r="M90" s="147">
        <f t="shared" si="29"/>
        <v>1.65</v>
      </c>
      <c r="N90" s="147">
        <f t="shared" si="30"/>
        <v>2</v>
      </c>
      <c r="O90" s="147">
        <f>IF('Crisis Indicator Data'!H87="x","x",IF('Crisis Indicator Data'!H87=0,0,IF(LOG('Crisis Indicator Data'!H87)&lt;O$4,0,IF(LOG('Crisis Indicator Data'!H87)&gt;O$3,5,ROUND(5-(O$3-LOG('Crisis Indicator Data'!H87))/(O$3-O$4)*5,1)))))</f>
        <v>1.1000000000000001</v>
      </c>
      <c r="P90" s="165">
        <f>IF('Crisis Indicator Data'!H87="x","x",'Crisis Indicator Data'!H87/'Crisis Indicator Data'!G87)</f>
        <v>6.8566340160284955E-2</v>
      </c>
      <c r="Q90" s="147">
        <f t="shared" si="31"/>
        <v>0.3</v>
      </c>
      <c r="R90" s="147">
        <f t="shared" si="32"/>
        <v>0.70000000000000007</v>
      </c>
      <c r="S90" s="147">
        <f>IF('Crisis Indicator Data'!I87="x","x",IF('Crisis Indicator Data'!I87=0,0,IF(LOG('Crisis Indicator Data'!I87)&lt;S$4,0,IF(LOG('Crisis Indicator Data'!I87)&gt;S$3,5,ROUND(5-(S$3-LOG('Crisis Indicator Data'!I87))/(S$3-S$4)*5,1)))))</f>
        <v>3.1</v>
      </c>
      <c r="T90" s="165">
        <f>IF('Crisis Indicator Data'!H87="x","x",IF('Crisis Indicator Data'!I87="x","x",'Crisis Indicator Data'!I87/'Crisis Indicator Data'!H87))</f>
        <v>1</v>
      </c>
      <c r="U90" s="147">
        <f t="shared" si="33"/>
        <v>5</v>
      </c>
      <c r="V90" s="147">
        <f t="shared" si="34"/>
        <v>4.0999999999999996</v>
      </c>
      <c r="W90" s="147">
        <f>IF('Crisis Indicator Data'!L87="x","x",IF('Crisis Indicator Data'!L87=0,0,IF(LOG('Crisis Indicator Data'!L87)&lt;W$4,0,IF(LOG('Crisis Indicator Data'!L87)&gt;W$3,5,ROUND(5-(W$3-LOG('Crisis Indicator Data'!L87))/(W$3-W$4)*5,1)))))</f>
        <v>0</v>
      </c>
      <c r="X90" s="166">
        <f>IF(OR('Crisis Indicator Data'!L87="x",'Crisis Indicator Data'!H87="x"),"x",'Crisis Indicator Data'!L87/'Crisis Indicator Data'!H87)</f>
        <v>0</v>
      </c>
      <c r="Y90" s="147">
        <f t="shared" si="35"/>
        <v>0</v>
      </c>
      <c r="Z90" s="147">
        <f t="shared" si="36"/>
        <v>0</v>
      </c>
      <c r="AA90" s="147">
        <f t="shared" si="37"/>
        <v>2.6</v>
      </c>
      <c r="AB90" s="167">
        <f t="shared" si="38"/>
        <v>1.7</v>
      </c>
    </row>
    <row r="91" spans="1:28" x14ac:dyDescent="0.35">
      <c r="A91" s="172" t="str">
        <f>'Crisis Indicator Data'!A88</f>
        <v>Food Security in Mauritania</v>
      </c>
      <c r="B91" s="173" t="str">
        <f>'Crisis Indicator Data'!B88</f>
        <v>Drought,Floods</v>
      </c>
      <c r="C91" s="173" t="str">
        <f>'Crisis Indicator Data'!C88</f>
        <v>MRT003</v>
      </c>
      <c r="D91" s="173" t="str">
        <f>'Crisis Indicator Data'!D88</f>
        <v>Mauritania</v>
      </c>
      <c r="E91" s="174" t="str">
        <f>'Crisis Indicator Data'!E88</f>
        <v>MRT</v>
      </c>
      <c r="F91" s="168">
        <f>IF('Crisis Indicator Data'!F88="x","x",IF(LOG('Crisis Indicator Data'!F88)&lt;F$4,0,IF(LOG('Crisis Indicator Data'!F88)&gt;F$3,5,ROUND(5-(F$3-LOG('Crisis Indicator Data'!F88))/(F$3-F$4)*5,1))))</f>
        <v>5</v>
      </c>
      <c r="G91" s="165">
        <f>IF('Crisis Indicator Data'!F88="x","x",IF(LEN(E91)&gt;3,('Crisis Indicator Data'!F88/VLOOKUP('Impact of the crisis'!$C91,'Regional Crises'!$B$1:$R$66,4,FALSE)),'Crisis Indicator Data'!F88/VLOOKUP('Impact of the crisis'!$E91,'Country Indicator Data'!$B$4:$P$300,15,FALSE)))</f>
        <v>1</v>
      </c>
      <c r="H91" s="147">
        <f t="shared" si="26"/>
        <v>5</v>
      </c>
      <c r="I91" s="147">
        <f t="shared" si="27"/>
        <v>5</v>
      </c>
      <c r="J91" s="147">
        <f>IF('Crisis Indicator Data'!G88="x","x",IF(LOG('Crisis Indicator Data'!G88)&lt;J$4,0,IF(LOG('Crisis Indicator Data'!G88)&gt;J$3,5,ROUND(5-(J$3-LOG('Crisis Indicator Data'!G88))/(J$3-J$4)*5,1))))</f>
        <v>2.2000000000000002</v>
      </c>
      <c r="K91" s="165">
        <f>IF('Crisis Indicator Data'!G88="x","x",IF(LEN(E91)&gt;3,('Crisis Indicator Data'!G88/VLOOKUP('Impact of the crisis'!$C91,'Regional Crises'!$B$1:$R$66,5,FALSE)),'Crisis Indicator Data'!G88/VLOOKUP('Impact of the crisis'!$E91,'Country Indicator Data'!$B$4:$P$300,14,FALSE)))</f>
        <v>0.87126830195854721</v>
      </c>
      <c r="L91" s="147">
        <f t="shared" si="28"/>
        <v>4.3</v>
      </c>
      <c r="M91" s="147">
        <f t="shared" si="29"/>
        <v>3.25</v>
      </c>
      <c r="N91" s="147">
        <f t="shared" si="30"/>
        <v>4.3</v>
      </c>
      <c r="O91" s="147">
        <f>IF('Crisis Indicator Data'!H88="x","x",IF('Crisis Indicator Data'!H88=0,0,IF(LOG('Crisis Indicator Data'!H88)&lt;O$4,0,IF(LOG('Crisis Indicator Data'!H88)&gt;O$3,5,ROUND(5-(O$3-LOG('Crisis Indicator Data'!H88))/(O$3-O$4)*5,1)))))</f>
        <v>2.7</v>
      </c>
      <c r="P91" s="165">
        <f>IF('Crisis Indicator Data'!H88="x","x",'Crisis Indicator Data'!H88/'Crisis Indicator Data'!G88)</f>
        <v>0.30292448712352682</v>
      </c>
      <c r="Q91" s="147">
        <f t="shared" si="31"/>
        <v>1.5</v>
      </c>
      <c r="R91" s="147">
        <f t="shared" si="32"/>
        <v>2.1</v>
      </c>
      <c r="S91" s="147" t="str">
        <f>IF('Crisis Indicator Data'!I88="x","x",IF('Crisis Indicator Data'!I88=0,0,IF(LOG('Crisis Indicator Data'!I88)&lt;S$4,0,IF(LOG('Crisis Indicator Data'!I88)&gt;S$3,5,ROUND(5-(S$3-LOG('Crisis Indicator Data'!I88))/(S$3-S$4)*5,1)))))</f>
        <v>x</v>
      </c>
      <c r="T91" s="165" t="str">
        <f>IF('Crisis Indicator Data'!H88="x","x",IF('Crisis Indicator Data'!I88="x","x",'Crisis Indicator Data'!I88/'Crisis Indicator Data'!H88))</f>
        <v>x</v>
      </c>
      <c r="U91" s="147" t="str">
        <f t="shared" si="33"/>
        <v>x</v>
      </c>
      <c r="V91" s="147" t="str">
        <f t="shared" si="34"/>
        <v>x</v>
      </c>
      <c r="W91" s="147">
        <f>IF('Crisis Indicator Data'!L88="x","x",IF('Crisis Indicator Data'!L88=0,0,IF(LOG('Crisis Indicator Data'!L88)&lt;W$4,0,IF(LOG('Crisis Indicator Data'!L88)&gt;W$3,5,ROUND(5-(W$3-LOG('Crisis Indicator Data'!L88))/(W$3-W$4)*5,1)))))</f>
        <v>0</v>
      </c>
      <c r="X91" s="166">
        <f>IF(OR('Crisis Indicator Data'!L88="x",'Crisis Indicator Data'!H88="x"),"x",'Crisis Indicator Data'!L88/'Crisis Indicator Data'!H88)</f>
        <v>0</v>
      </c>
      <c r="Y91" s="147">
        <f t="shared" si="35"/>
        <v>0</v>
      </c>
      <c r="Z91" s="147">
        <f t="shared" si="36"/>
        <v>0</v>
      </c>
      <c r="AA91" s="147">
        <f t="shared" si="37"/>
        <v>0</v>
      </c>
      <c r="AB91" s="167">
        <f t="shared" si="38"/>
        <v>1.2</v>
      </c>
    </row>
    <row r="92" spans="1:28" x14ac:dyDescent="0.35">
      <c r="A92" s="172" t="str">
        <f>'Crisis Indicator Data'!A89</f>
        <v>Complex crisis in Malawi</v>
      </c>
      <c r="B92" s="173" t="str">
        <f>'Crisis Indicator Data'!B89</f>
        <v>Drought,Socio-political,Cyclone</v>
      </c>
      <c r="C92" s="173" t="str">
        <f>'Crisis Indicator Data'!C89</f>
        <v>MWI002</v>
      </c>
      <c r="D92" s="173" t="str">
        <f>'Crisis Indicator Data'!D89</f>
        <v>Malawi</v>
      </c>
      <c r="E92" s="174" t="str">
        <f>'Crisis Indicator Data'!E89</f>
        <v>MWI</v>
      </c>
      <c r="F92" s="168">
        <f>IF('Crisis Indicator Data'!F89="x","x",IF(LOG('Crisis Indicator Data'!F89)&lt;F$4,0,IF(LOG('Crisis Indicator Data'!F89)&gt;F$3,5,ROUND(5-(F$3-LOG('Crisis Indicator Data'!F89))/(F$3-F$4)*5,1))))</f>
        <v>3.3</v>
      </c>
      <c r="G92" s="165">
        <f>IF('Crisis Indicator Data'!F89="x","x",IF(LEN(E92)&gt;3,('Crisis Indicator Data'!F89/VLOOKUP('Impact of the crisis'!$C92,'Regional Crises'!$B$1:$R$66,4,FALSE)),'Crisis Indicator Data'!F89/VLOOKUP('Impact of the crisis'!$E92,'Country Indicator Data'!$B$4:$P$300,15,FALSE)))</f>
        <v>0.9978786593126856</v>
      </c>
      <c r="H92" s="147">
        <f t="shared" si="26"/>
        <v>5</v>
      </c>
      <c r="I92" s="147">
        <f t="shared" si="27"/>
        <v>4.1500000000000004</v>
      </c>
      <c r="J92" s="147">
        <f>IF('Crisis Indicator Data'!G89="x","x",IF(LOG('Crisis Indicator Data'!G89)&lt;J$4,0,IF(LOG('Crisis Indicator Data'!G89)&gt;J$3,5,ROUND(5-(J$3-LOG('Crisis Indicator Data'!G89))/(J$3-J$4)*5,1))))</f>
        <v>4.5</v>
      </c>
      <c r="K92" s="165">
        <f>IF('Crisis Indicator Data'!G89="x","x",IF(LEN(E92)&gt;3,('Crisis Indicator Data'!G89/VLOOKUP('Impact of the crisis'!$C92,'Regional Crises'!$B$1:$R$66,5,FALSE)),'Crisis Indicator Data'!G89/VLOOKUP('Impact of the crisis'!$E92,'Country Indicator Data'!$B$4:$P$300,14,FALSE)))</f>
        <v>1</v>
      </c>
      <c r="L92" s="147">
        <f t="shared" si="28"/>
        <v>5</v>
      </c>
      <c r="M92" s="147">
        <f t="shared" si="29"/>
        <v>4.75</v>
      </c>
      <c r="N92" s="147">
        <f t="shared" si="30"/>
        <v>4.5</v>
      </c>
      <c r="O92" s="147">
        <f>IF('Crisis Indicator Data'!H89="x","x",IF('Crisis Indicator Data'!H89=0,0,IF(LOG('Crisis Indicator Data'!H89)&lt;O$4,0,IF(LOG('Crisis Indicator Data'!H89)&gt;O$3,5,ROUND(5-(O$3-LOG('Crisis Indicator Data'!H89))/(O$3-O$4)*5,1)))))</f>
        <v>4.0999999999999996</v>
      </c>
      <c r="P92" s="165">
        <f>IF('Crisis Indicator Data'!H89="x","x",'Crisis Indicator Data'!H89/'Crisis Indicator Data'!G89)</f>
        <v>0.41148500365764445</v>
      </c>
      <c r="Q92" s="147">
        <f t="shared" si="31"/>
        <v>2</v>
      </c>
      <c r="R92" s="147">
        <f t="shared" si="32"/>
        <v>3.05</v>
      </c>
      <c r="S92" s="147">
        <f>IF('Crisis Indicator Data'!I89="x","x",IF('Crisis Indicator Data'!I89=0,0,IF(LOG('Crisis Indicator Data'!I89)&lt;S$4,0,IF(LOG('Crisis Indicator Data'!I89)&gt;S$3,5,ROUND(5-(S$3-LOG('Crisis Indicator Data'!I89))/(S$3-S$4)*5,1)))))</f>
        <v>3.7</v>
      </c>
      <c r="T92" s="165">
        <f>IF('Crisis Indicator Data'!H89="x","x",IF('Crisis Indicator Data'!I89="x","x",'Crisis Indicator Data'!I89/'Crisis Indicator Data'!H89))</f>
        <v>4.5666666666666668E-2</v>
      </c>
      <c r="U92" s="147">
        <f t="shared" si="33"/>
        <v>1.5</v>
      </c>
      <c r="V92" s="147">
        <f t="shared" si="34"/>
        <v>2.6</v>
      </c>
      <c r="W92" s="147">
        <f>IF('Crisis Indicator Data'!L89="x","x",IF('Crisis Indicator Data'!L89=0,0,IF(LOG('Crisis Indicator Data'!L89)&lt;W$4,0,IF(LOG('Crisis Indicator Data'!L89)&gt;W$3,5,ROUND(5-(W$3-LOG('Crisis Indicator Data'!L89))/(W$3-W$4)*5,1)))))</f>
        <v>4.5999999999999996</v>
      </c>
      <c r="X92" s="166">
        <f>IF(OR('Crisis Indicator Data'!L89="x",'Crisis Indicator Data'!H89="x"),"x",'Crisis Indicator Data'!L89/'Crisis Indicator Data'!H89)</f>
        <v>1.9733333333333332E-4</v>
      </c>
      <c r="Y92" s="147">
        <f t="shared" si="35"/>
        <v>5</v>
      </c>
      <c r="Z92" s="147">
        <f t="shared" si="36"/>
        <v>4.8</v>
      </c>
      <c r="AA92" s="147">
        <f t="shared" si="37"/>
        <v>3.9</v>
      </c>
      <c r="AB92" s="167">
        <f t="shared" si="38"/>
        <v>3.5</v>
      </c>
    </row>
    <row r="93" spans="1:28" x14ac:dyDescent="0.35">
      <c r="A93" s="172" t="str">
        <f>'Crisis Indicator Data'!A90</f>
        <v>International Refugees in Malaysia</v>
      </c>
      <c r="B93" s="173" t="str">
        <f>'Crisis Indicator Data'!B90</f>
        <v>Displacement</v>
      </c>
      <c r="C93" s="173" t="str">
        <f>'Crisis Indicator Data'!C90</f>
        <v>MYS001</v>
      </c>
      <c r="D93" s="173" t="str">
        <f>'Crisis Indicator Data'!D90</f>
        <v>Malaysia</v>
      </c>
      <c r="E93" s="174" t="str">
        <f>'Crisis Indicator Data'!E90</f>
        <v>MYS</v>
      </c>
      <c r="F93" s="168">
        <f>IF('Crisis Indicator Data'!F90="x","x",IF(LOG('Crisis Indicator Data'!F90)&lt;F$4,0,IF(LOG('Crisis Indicator Data'!F90)&gt;F$3,5,ROUND(5-(F$3-LOG('Crisis Indicator Data'!F90))/(F$3-F$4)*5,1))))</f>
        <v>1.6</v>
      </c>
      <c r="G93" s="165">
        <f>IF('Crisis Indicator Data'!F90="x","x",IF(LEN(E93)&gt;3,('Crisis Indicator Data'!F90/VLOOKUP('Impact of the crisis'!$C93,'Regional Crises'!$B$1:$R$66,4,FALSE)),'Crisis Indicator Data'!F90/VLOOKUP('Impact of the crisis'!$E93,'Country Indicator Data'!$B$4:$P$300,15,FALSE)))</f>
        <v>2.8020088266626084E-2</v>
      </c>
      <c r="H93" s="147">
        <f t="shared" si="26"/>
        <v>0</v>
      </c>
      <c r="I93" s="147">
        <f t="shared" si="27"/>
        <v>0.8</v>
      </c>
      <c r="J93" s="147">
        <f>IF('Crisis Indicator Data'!G90="x","x",IF(LOG('Crisis Indicator Data'!G90)&lt;J$4,0,IF(LOG('Crisis Indicator Data'!G90)&gt;J$3,5,ROUND(5-(J$3-LOG('Crisis Indicator Data'!G90))/(J$3-J$4)*5,1))))</f>
        <v>3.5</v>
      </c>
      <c r="K93" s="165">
        <f>IF('Crisis Indicator Data'!G90="x","x",IF(LEN(E93)&gt;3,('Crisis Indicator Data'!G90/VLOOKUP('Impact of the crisis'!$C93,'Regional Crises'!$B$1:$R$66,5,FALSE)),'Crisis Indicator Data'!G90/VLOOKUP('Impact of the crisis'!$E93,'Country Indicator Data'!$B$4:$P$300,14,FALSE)))</f>
        <v>0.33177721013535338</v>
      </c>
      <c r="L93" s="147">
        <f t="shared" si="28"/>
        <v>1.6</v>
      </c>
      <c r="M93" s="147">
        <f t="shared" si="29"/>
        <v>2.5499999999999998</v>
      </c>
      <c r="N93" s="147">
        <f t="shared" si="30"/>
        <v>1.8</v>
      </c>
      <c r="O93" s="147">
        <f>IF('Crisis Indicator Data'!H90="x","x",IF('Crisis Indicator Data'!H90=0,0,IF(LOG('Crisis Indicator Data'!H90)&lt;O$4,0,IF(LOG('Crisis Indicator Data'!H90)&gt;O$3,5,ROUND(5-(O$3-LOG('Crisis Indicator Data'!H90))/(O$3-O$4)*5,1)))))</f>
        <v>1.3</v>
      </c>
      <c r="P93" s="165">
        <f>IF('Crisis Indicator Data'!H90="x","x",'Crisis Indicator Data'!H90/'Crisis Indicator Data'!G90)</f>
        <v>1.6991150442477877E-2</v>
      </c>
      <c r="Q93" s="147">
        <f t="shared" si="31"/>
        <v>0</v>
      </c>
      <c r="R93" s="147">
        <f t="shared" si="32"/>
        <v>0.65</v>
      </c>
      <c r="S93" s="147">
        <f>IF('Crisis Indicator Data'!I90="x","x",IF('Crisis Indicator Data'!I90=0,0,IF(LOG('Crisis Indicator Data'!I90)&lt;S$4,0,IF(LOG('Crisis Indicator Data'!I90)&gt;S$3,5,ROUND(5-(S$3-LOG('Crisis Indicator Data'!I90))/(S$3-S$4)*5,1)))))</f>
        <v>3.3</v>
      </c>
      <c r="T93" s="165">
        <f>IF('Crisis Indicator Data'!H90="x","x",IF('Crisis Indicator Data'!I90="x","x",'Crisis Indicator Data'!I90/'Crisis Indicator Data'!H90))</f>
        <v>1</v>
      </c>
      <c r="U93" s="147">
        <f t="shared" si="33"/>
        <v>5</v>
      </c>
      <c r="V93" s="147">
        <f t="shared" si="34"/>
        <v>4.2</v>
      </c>
      <c r="W93" s="147">
        <f>IF('Crisis Indicator Data'!L90="x","x",IF('Crisis Indicator Data'!L90=0,0,IF(LOG('Crisis Indicator Data'!L90)&lt;W$4,0,IF(LOG('Crisis Indicator Data'!L90)&gt;W$3,5,ROUND(5-(W$3-LOG('Crisis Indicator Data'!L90))/(W$3-W$4)*5,1)))))</f>
        <v>0</v>
      </c>
      <c r="X93" s="166">
        <f>IF(OR('Crisis Indicator Data'!L90="x",'Crisis Indicator Data'!H90="x"),"x",'Crisis Indicator Data'!L90/'Crisis Indicator Data'!H90)</f>
        <v>0</v>
      </c>
      <c r="Y93" s="147">
        <f t="shared" si="35"/>
        <v>0</v>
      </c>
      <c r="Z93" s="147">
        <f t="shared" si="36"/>
        <v>0</v>
      </c>
      <c r="AA93" s="147">
        <f t="shared" si="37"/>
        <v>2.7</v>
      </c>
      <c r="AB93" s="167">
        <f t="shared" si="38"/>
        <v>1.8</v>
      </c>
    </row>
    <row r="94" spans="1:28" x14ac:dyDescent="0.35">
      <c r="A94" s="172" t="str">
        <f>'Crisis Indicator Data'!A91</f>
        <v>Food Security Crisis in Namibia</v>
      </c>
      <c r="B94" s="173" t="str">
        <f>'Crisis Indicator Data'!B91</f>
        <v>Drought</v>
      </c>
      <c r="C94" s="173" t="str">
        <f>'Crisis Indicator Data'!C91</f>
        <v>NAM002</v>
      </c>
      <c r="D94" s="173" t="str">
        <f>'Crisis Indicator Data'!D91</f>
        <v>Namibia</v>
      </c>
      <c r="E94" s="174" t="str">
        <f>'Crisis Indicator Data'!E91</f>
        <v>NAM</v>
      </c>
      <c r="F94" s="168">
        <f>IF('Crisis Indicator Data'!F91="x","x",IF(LOG('Crisis Indicator Data'!F91)&lt;F$4,0,IF(LOG('Crisis Indicator Data'!F91)&gt;F$3,5,ROUND(5-(F$3-LOG('Crisis Indicator Data'!F91))/(F$3-F$4)*5,1))))</f>
        <v>4.9000000000000004</v>
      </c>
      <c r="G94" s="165">
        <f>IF('Crisis Indicator Data'!F91="x","x",IF(LEN(E94)&gt;3,('Crisis Indicator Data'!F91/VLOOKUP('Impact of the crisis'!$C94,'Regional Crises'!$B$1:$R$66,4,FALSE)),'Crisis Indicator Data'!F91/VLOOKUP('Impact of the crisis'!$E94,'Country Indicator Data'!$B$4:$P$300,15,FALSE)))</f>
        <v>1</v>
      </c>
      <c r="H94" s="147">
        <f t="shared" si="26"/>
        <v>5</v>
      </c>
      <c r="I94" s="147">
        <f t="shared" si="27"/>
        <v>4.95</v>
      </c>
      <c r="J94" s="147">
        <f>IF('Crisis Indicator Data'!G91="x","x",IF(LOG('Crisis Indicator Data'!G91)&lt;J$4,0,IF(LOG('Crisis Indicator Data'!G91)&gt;J$3,5,ROUND(5-(J$3-LOG('Crisis Indicator Data'!G91))/(J$3-J$4)*5,1))))</f>
        <v>1.6</v>
      </c>
      <c r="K94" s="165">
        <f>IF('Crisis Indicator Data'!G91="x","x",IF(LEN(E94)&gt;3,('Crisis Indicator Data'!G91/VLOOKUP('Impact of the crisis'!$C94,'Regional Crises'!$B$1:$R$66,5,FALSE)),'Crisis Indicator Data'!G91/VLOOKUP('Impact of the crisis'!$E94,'Country Indicator Data'!$B$4:$P$300,14,FALSE)))</f>
        <v>1</v>
      </c>
      <c r="L94" s="147">
        <f t="shared" si="28"/>
        <v>5</v>
      </c>
      <c r="M94" s="147">
        <f t="shared" si="29"/>
        <v>3.3</v>
      </c>
      <c r="N94" s="147">
        <f t="shared" si="30"/>
        <v>4.3</v>
      </c>
      <c r="O94" s="147">
        <f>IF('Crisis Indicator Data'!H91="x","x",IF('Crisis Indicator Data'!H91=0,0,IF(LOG('Crisis Indicator Data'!H91)&lt;O$4,0,IF(LOG('Crisis Indicator Data'!H91)&gt;O$3,5,ROUND(5-(O$3-LOG('Crisis Indicator Data'!H91))/(O$3-O$4)*5,1)))))</f>
        <v>3</v>
      </c>
      <c r="P94" s="165">
        <f>IF('Crisis Indicator Data'!H91="x","x",'Crisis Indicator Data'!H91/'Crisis Indicator Data'!G91)</f>
        <v>0.67703507610853741</v>
      </c>
      <c r="Q94" s="147">
        <f t="shared" si="31"/>
        <v>3.4</v>
      </c>
      <c r="R94" s="147">
        <f t="shared" si="32"/>
        <v>3.2</v>
      </c>
      <c r="S94" s="147">
        <f>IF('Crisis Indicator Data'!I91="x","x",IF('Crisis Indicator Data'!I91=0,0,IF(LOG('Crisis Indicator Data'!I91)&lt;S$4,0,IF(LOG('Crisis Indicator Data'!I91)&gt;S$3,5,ROUND(5-(S$3-LOG('Crisis Indicator Data'!I91))/(S$3-S$4)*5,1)))))</f>
        <v>0</v>
      </c>
      <c r="T94" s="165">
        <f>IF('Crisis Indicator Data'!H91="x","x",IF('Crisis Indicator Data'!I91="x","x",'Crisis Indicator Data'!I91/'Crisis Indicator Data'!H91))</f>
        <v>0</v>
      </c>
      <c r="U94" s="147">
        <f t="shared" si="33"/>
        <v>0</v>
      </c>
      <c r="V94" s="147">
        <f t="shared" si="34"/>
        <v>0</v>
      </c>
      <c r="W94" s="147">
        <f>IF('Crisis Indicator Data'!L91="x","x",IF('Crisis Indicator Data'!L91=0,0,IF(LOG('Crisis Indicator Data'!L91)&lt;W$4,0,IF(LOG('Crisis Indicator Data'!L91)&gt;W$3,5,ROUND(5-(W$3-LOG('Crisis Indicator Data'!L91))/(W$3-W$4)*5,1)))))</f>
        <v>0</v>
      </c>
      <c r="X94" s="166">
        <f>IF(OR('Crisis Indicator Data'!L91="x",'Crisis Indicator Data'!H91="x"),"x",'Crisis Indicator Data'!L91/'Crisis Indicator Data'!H91)</f>
        <v>0</v>
      </c>
      <c r="Y94" s="147">
        <f t="shared" si="35"/>
        <v>0</v>
      </c>
      <c r="Z94" s="147">
        <f t="shared" si="36"/>
        <v>0</v>
      </c>
      <c r="AA94" s="147">
        <f t="shared" si="37"/>
        <v>0</v>
      </c>
      <c r="AB94" s="167">
        <f t="shared" si="38"/>
        <v>1.9</v>
      </c>
    </row>
    <row r="95" spans="1:28" x14ac:dyDescent="0.35">
      <c r="A95" s="172" t="str">
        <f>'Crisis Indicator Data'!A92</f>
        <v>Lake Chad basin crisis in Niger</v>
      </c>
      <c r="B95" s="173" t="str">
        <f>'Crisis Indicator Data'!B92</f>
        <v>Conflict</v>
      </c>
      <c r="C95" s="173" t="str">
        <f>'Crisis Indicator Data'!C92</f>
        <v>NER002</v>
      </c>
      <c r="D95" s="173" t="str">
        <f>'Crisis Indicator Data'!D92</f>
        <v>Niger</v>
      </c>
      <c r="E95" s="174" t="str">
        <f>'Crisis Indicator Data'!E92</f>
        <v>NER</v>
      </c>
      <c r="F95" s="168">
        <f>IF('Crisis Indicator Data'!F92="x","x",IF(LOG('Crisis Indicator Data'!F92)&lt;F$4,0,IF(LOG('Crisis Indicator Data'!F92)&gt;F$3,5,ROUND(5-(F$3-LOG('Crisis Indicator Data'!F92))/(F$3-F$4)*5,1))))</f>
        <v>3.7</v>
      </c>
      <c r="G95" s="165">
        <f>IF('Crisis Indicator Data'!F92="x","x",IF(LEN(E95)&gt;3,('Crisis Indicator Data'!F92/VLOOKUP('Impact of the crisis'!$C95,'Regional Crises'!$B$1:$R$66,4,FALSE)),'Crisis Indicator Data'!F92/VLOOKUP('Impact of the crisis'!$E95,'Country Indicator Data'!$B$4:$P$300,15,FALSE)))</f>
        <v>0.12386989816057473</v>
      </c>
      <c r="H95" s="147">
        <f t="shared" si="26"/>
        <v>0.5</v>
      </c>
      <c r="I95" s="147">
        <f t="shared" si="27"/>
        <v>2.1</v>
      </c>
      <c r="J95" s="147">
        <f>IF('Crisis Indicator Data'!G92="x","x",IF(LOG('Crisis Indicator Data'!G92)&lt;J$4,0,IF(LOG('Crisis Indicator Data'!G92)&gt;J$3,5,ROUND(5-(J$3-LOG('Crisis Indicator Data'!G92))/(J$3-J$4)*5,1))))</f>
        <v>0</v>
      </c>
      <c r="K95" s="165">
        <f>IF('Crisis Indicator Data'!G92="x","x",IF(LEN(E95)&gt;3,('Crisis Indicator Data'!G92/VLOOKUP('Impact of the crisis'!$C95,'Regional Crises'!$B$1:$R$66,5,FALSE)),'Crisis Indicator Data'!G92/VLOOKUP('Impact of the crisis'!$E95,'Country Indicator Data'!$B$4:$P$300,14,FALSE)))</f>
        <v>3.0423759507424847E-2</v>
      </c>
      <c r="L95" s="147">
        <f t="shared" si="28"/>
        <v>0.1</v>
      </c>
      <c r="M95" s="147">
        <f t="shared" si="29"/>
        <v>0.05</v>
      </c>
      <c r="N95" s="147">
        <f t="shared" si="30"/>
        <v>1.2</v>
      </c>
      <c r="O95" s="147">
        <f>IF('Crisis Indicator Data'!H92="x","x",IF('Crisis Indicator Data'!H92=0,0,IF(LOG('Crisis Indicator Data'!H92)&lt;O$4,0,IF(LOG('Crisis Indicator Data'!H92)&gt;O$3,5,ROUND(5-(O$3-LOG('Crisis Indicator Data'!H92))/(O$3-O$4)*5,1)))))</f>
        <v>2.4</v>
      </c>
      <c r="P95" s="165">
        <f>IF('Crisis Indicator Data'!H92="x","x",'Crisis Indicator Data'!H92/'Crisis Indicator Data'!G92)</f>
        <v>0.97619047619047616</v>
      </c>
      <c r="Q95" s="147">
        <f t="shared" si="31"/>
        <v>4.9000000000000004</v>
      </c>
      <c r="R95" s="147">
        <f t="shared" si="32"/>
        <v>3.6500000000000004</v>
      </c>
      <c r="S95" s="147">
        <f>IF('Crisis Indicator Data'!I92="x","x",IF('Crisis Indicator Data'!I92=0,0,IF(LOG('Crisis Indicator Data'!I92)&lt;S$4,0,IF(LOG('Crisis Indicator Data'!I92)&gt;S$3,5,ROUND(5-(S$3-LOG('Crisis Indicator Data'!I92))/(S$3-S$4)*5,1)))))</f>
        <v>3.6</v>
      </c>
      <c r="T95" s="165">
        <f>IF('Crisis Indicator Data'!H92="x","x",IF('Crisis Indicator Data'!I92="x","x",'Crisis Indicator Data'!I92/'Crisis Indicator Data'!H92))</f>
        <v>0.41585365853658535</v>
      </c>
      <c r="U95" s="147">
        <f t="shared" si="33"/>
        <v>5</v>
      </c>
      <c r="V95" s="147">
        <f t="shared" si="34"/>
        <v>4.3</v>
      </c>
      <c r="W95" s="147">
        <f>IF('Crisis Indicator Data'!L92="x","x",IF('Crisis Indicator Data'!L92=0,0,IF(LOG('Crisis Indicator Data'!L92)&lt;W$4,0,IF(LOG('Crisis Indicator Data'!L92)&gt;W$3,5,ROUND(5-(W$3-LOG('Crisis Indicator Data'!L92))/(W$3-W$4)*5,1)))))</f>
        <v>2.7</v>
      </c>
      <c r="X95" s="166">
        <f>IF(OR('Crisis Indicator Data'!L92="x",'Crisis Indicator Data'!H92="x"),"x",'Crisis Indicator Data'!L92/'Crisis Indicator Data'!H92)</f>
        <v>8.7804878048780482E-5</v>
      </c>
      <c r="Y95" s="147">
        <f t="shared" si="35"/>
        <v>4.4000000000000004</v>
      </c>
      <c r="Z95" s="147">
        <f t="shared" si="36"/>
        <v>3.6</v>
      </c>
      <c r="AA95" s="147">
        <f t="shared" si="37"/>
        <v>4</v>
      </c>
      <c r="AB95" s="167">
        <f t="shared" si="38"/>
        <v>3.8</v>
      </c>
    </row>
    <row r="96" spans="1:28" x14ac:dyDescent="0.35">
      <c r="A96" s="172" t="str">
        <f>'Crisis Indicator Data'!A93</f>
        <v>Mali/Burkina Faso conflict</v>
      </c>
      <c r="B96" s="173" t="str">
        <f>'Crisis Indicator Data'!B93</f>
        <v>Conflict</v>
      </c>
      <c r="C96" s="173" t="str">
        <f>'Crisis Indicator Data'!C93</f>
        <v>NER003</v>
      </c>
      <c r="D96" s="173" t="str">
        <f>'Crisis Indicator Data'!D93</f>
        <v>Niger</v>
      </c>
      <c r="E96" s="174" t="str">
        <f>'Crisis Indicator Data'!E93</f>
        <v>NER</v>
      </c>
      <c r="F96" s="168">
        <f>IF('Crisis Indicator Data'!F93="x","x",IF(LOG('Crisis Indicator Data'!F93)&lt;F$4,0,IF(LOG('Crisis Indicator Data'!F93)&gt;F$3,5,ROUND(5-(F$3-LOG('Crisis Indicator Data'!F93))/(F$3-F$4)*5,1))))</f>
        <v>3.9</v>
      </c>
      <c r="G96" s="165">
        <f>IF('Crisis Indicator Data'!F93="x","x",IF(LEN(E96)&gt;3,('Crisis Indicator Data'!F93/VLOOKUP('Impact of the crisis'!$C96,'Regional Crises'!$B$1:$R$66,4,FALSE)),'Crisis Indicator Data'!F93/VLOOKUP('Impact of the crisis'!$E96,'Country Indicator Data'!$B$4:$P$300,15,FALSE)))</f>
        <v>0.16627615062761505</v>
      </c>
      <c r="H96" s="147">
        <f t="shared" si="26"/>
        <v>0.7</v>
      </c>
      <c r="I96" s="147">
        <f t="shared" si="27"/>
        <v>2.2999999999999998</v>
      </c>
      <c r="J96" s="147">
        <f>IF('Crisis Indicator Data'!G93="x","x",IF(LOG('Crisis Indicator Data'!G93)&lt;J$4,0,IF(LOG('Crisis Indicator Data'!G93)&gt;J$3,5,ROUND(5-(J$3-LOG('Crisis Indicator Data'!G93))/(J$3-J$4)*5,1))))</f>
        <v>3.2</v>
      </c>
      <c r="K96" s="165">
        <f>IF('Crisis Indicator Data'!G93="x","x",IF(LEN(E96)&gt;3,('Crisis Indicator Data'!G93/VLOOKUP('Impact of the crisis'!$C96,'Regional Crises'!$B$1:$R$66,5,FALSE)),'Crisis Indicator Data'!G93/VLOOKUP('Impact of the crisis'!$E96,'Country Indicator Data'!$B$4:$P$300,14,FALSE)))</f>
        <v>0.32647591452372327</v>
      </c>
      <c r="L96" s="147">
        <f t="shared" si="28"/>
        <v>1.6</v>
      </c>
      <c r="M96" s="147">
        <f t="shared" si="29"/>
        <v>2.4000000000000004</v>
      </c>
      <c r="N96" s="147">
        <f t="shared" si="30"/>
        <v>2.4</v>
      </c>
      <c r="O96" s="147">
        <f>IF('Crisis Indicator Data'!H93="x","x",IF('Crisis Indicator Data'!H93=0,0,IF(LOG('Crisis Indicator Data'!H93)&lt;O$4,0,IF(LOG('Crisis Indicator Data'!H93)&gt;O$3,5,ROUND(5-(O$3-LOG('Crisis Indicator Data'!H93))/(O$3-O$4)*5,1)))))</f>
        <v>4.0999999999999996</v>
      </c>
      <c r="P96" s="165">
        <f>IF('Crisis Indicator Data'!H93="x","x",'Crisis Indicator Data'!H93/'Crisis Indicator Data'!G93)</f>
        <v>1</v>
      </c>
      <c r="Q96" s="147">
        <f t="shared" si="31"/>
        <v>5</v>
      </c>
      <c r="R96" s="147">
        <f t="shared" si="32"/>
        <v>4.55</v>
      </c>
      <c r="S96" s="147">
        <f>IF('Crisis Indicator Data'!I93="x","x",IF('Crisis Indicator Data'!I93=0,0,IF(LOG('Crisis Indicator Data'!I93)&lt;S$4,0,IF(LOG('Crisis Indicator Data'!I93)&gt;S$3,5,ROUND(5-(S$3-LOG('Crisis Indicator Data'!I93))/(S$3-S$4)*5,1)))))</f>
        <v>3.9</v>
      </c>
      <c r="T96" s="165">
        <f>IF('Crisis Indicator Data'!H93="x","x",IF('Crisis Indicator Data'!I93="x","x",'Crisis Indicator Data'!I93/'Crisis Indicator Data'!H93))</f>
        <v>5.6800532504992236E-2</v>
      </c>
      <c r="U96" s="147">
        <f t="shared" si="33"/>
        <v>1.9</v>
      </c>
      <c r="V96" s="147">
        <f t="shared" si="34"/>
        <v>2.9</v>
      </c>
      <c r="W96" s="147">
        <f>IF('Crisis Indicator Data'!L93="x","x",IF('Crisis Indicator Data'!L93=0,0,IF(LOG('Crisis Indicator Data'!L93)&lt;W$4,0,IF(LOG('Crisis Indicator Data'!L93)&gt;W$3,5,ROUND(5-(W$3-LOG('Crisis Indicator Data'!L93))/(W$3-W$4)*5,1)))))</f>
        <v>3.8</v>
      </c>
      <c r="X96" s="166">
        <f>IF(OR('Crisis Indicator Data'!L93="x",'Crisis Indicator Data'!H93="x"),"x",'Crisis Indicator Data'!L93/'Crisis Indicator Data'!H93)</f>
        <v>5.1919236742844467E-5</v>
      </c>
      <c r="Y96" s="147">
        <f t="shared" si="35"/>
        <v>2.6</v>
      </c>
      <c r="Z96" s="147">
        <f t="shared" si="36"/>
        <v>3.2</v>
      </c>
      <c r="AA96" s="147">
        <f t="shared" si="37"/>
        <v>3.1</v>
      </c>
      <c r="AB96" s="167">
        <f t="shared" si="38"/>
        <v>3.9</v>
      </c>
    </row>
    <row r="97" spans="1:28" x14ac:dyDescent="0.35">
      <c r="A97" s="172" t="str">
        <f>'Crisis Indicator Data'!A94</f>
        <v>Nigerian Refugees</v>
      </c>
      <c r="B97" s="173" t="str">
        <f>'Crisis Indicator Data'!B94</f>
        <v>Displacement</v>
      </c>
      <c r="C97" s="173" t="str">
        <f>'Crisis Indicator Data'!C94</f>
        <v>NER004</v>
      </c>
      <c r="D97" s="173" t="str">
        <f>'Crisis Indicator Data'!D94</f>
        <v>Niger</v>
      </c>
      <c r="E97" s="174" t="str">
        <f>'Crisis Indicator Data'!E94</f>
        <v>NER</v>
      </c>
      <c r="F97" s="168">
        <f>IF('Crisis Indicator Data'!F94="x","x",IF(LOG('Crisis Indicator Data'!F94)&lt;F$4,0,IF(LOG('Crisis Indicator Data'!F94)&gt;F$3,5,ROUND(5-(F$3-LOG('Crisis Indicator Data'!F94))/(F$3-F$4)*5,1))))</f>
        <v>2.7</v>
      </c>
      <c r="G97" s="165">
        <f>IF('Crisis Indicator Data'!F94="x","x",IF(LEN(E97)&gt;3,('Crisis Indicator Data'!F94/VLOOKUP('Impact of the crisis'!$C97,'Regional Crises'!$B$1:$R$66,4,FALSE)),'Crisis Indicator Data'!F94/VLOOKUP('Impact of the crisis'!$E97,'Country Indicator Data'!$B$4:$P$300,15,FALSE)))</f>
        <v>3.2995973790163419E-2</v>
      </c>
      <c r="H97" s="147">
        <f t="shared" si="26"/>
        <v>0.1</v>
      </c>
      <c r="I97" s="147">
        <f t="shared" si="27"/>
        <v>1.4000000000000001</v>
      </c>
      <c r="J97" s="147">
        <f>IF('Crisis Indicator Data'!G94="x","x",IF(LOG('Crisis Indicator Data'!G94)&lt;J$4,0,IF(LOG('Crisis Indicator Data'!G94)&gt;J$3,5,ROUND(5-(J$3-LOG('Crisis Indicator Data'!G94))/(J$3-J$4)*5,1))))</f>
        <v>2.2999999999999998</v>
      </c>
      <c r="K97" s="165">
        <f>IF('Crisis Indicator Data'!G94="x","x",IF(LEN(E97)&gt;3,('Crisis Indicator Data'!G94/VLOOKUP('Impact of the crisis'!$C97,'Regional Crises'!$B$1:$R$66,5,FALSE)),'Crisis Indicator Data'!G94/VLOOKUP('Impact of the crisis'!$E97,'Country Indicator Data'!$B$4:$P$300,14,FALSE)))</f>
        <v>0.18315827598696124</v>
      </c>
      <c r="L97" s="147">
        <f t="shared" si="28"/>
        <v>0.9</v>
      </c>
      <c r="M97" s="147">
        <f t="shared" si="29"/>
        <v>1.5999999999999999</v>
      </c>
      <c r="N97" s="147">
        <f t="shared" si="30"/>
        <v>1.5</v>
      </c>
      <c r="O97" s="147">
        <f>IF('Crisis Indicator Data'!H94="x","x",IF('Crisis Indicator Data'!H94=0,0,IF(LOG('Crisis Indicator Data'!H94)&lt;O$4,0,IF(LOG('Crisis Indicator Data'!H94)&gt;O$3,5,ROUND(5-(O$3-LOG('Crisis Indicator Data'!H94))/(O$3-O$4)*5,1)))))</f>
        <v>2.2999999999999998</v>
      </c>
      <c r="P97" s="165">
        <f>IF('Crisis Indicator Data'!H94="x","x",'Crisis Indicator Data'!H94/'Crisis Indicator Data'!G94)</f>
        <v>0.15740557642871267</v>
      </c>
      <c r="Q97" s="147">
        <f t="shared" si="31"/>
        <v>0.7</v>
      </c>
      <c r="R97" s="147">
        <f t="shared" si="32"/>
        <v>1.5</v>
      </c>
      <c r="S97" s="147">
        <f>IF('Crisis Indicator Data'!I94="x","x",IF('Crisis Indicator Data'!I94=0,0,IF(LOG('Crisis Indicator Data'!I94)&lt;S$4,0,IF(LOG('Crisis Indicator Data'!I94)&gt;S$3,5,ROUND(5-(S$3-LOG('Crisis Indicator Data'!I94))/(S$3-S$4)*5,1)))))</f>
        <v>2.9</v>
      </c>
      <c r="T97" s="165">
        <f>IF('Crisis Indicator Data'!H94="x","x",IF('Crisis Indicator Data'!I94="x","x",'Crisis Indicator Data'!I94/'Crisis Indicator Data'!H94))</f>
        <v>0.12437185929648241</v>
      </c>
      <c r="U97" s="147">
        <f t="shared" si="33"/>
        <v>4.0999999999999996</v>
      </c>
      <c r="V97" s="147">
        <f t="shared" si="34"/>
        <v>3.5</v>
      </c>
      <c r="W97" s="147">
        <f>IF('Crisis Indicator Data'!L94="x","x",IF('Crisis Indicator Data'!L94=0,0,IF(LOG('Crisis Indicator Data'!L94)&lt;W$4,0,IF(LOG('Crisis Indicator Data'!L94)&gt;W$3,5,ROUND(5-(W$3-LOG('Crisis Indicator Data'!L94))/(W$3-W$4)*5,1)))))</f>
        <v>1.7</v>
      </c>
      <c r="X97" s="166">
        <f>IF(OR('Crisis Indicator Data'!L94="x",'Crisis Indicator Data'!H94="x"),"x",'Crisis Indicator Data'!L94/'Crisis Indicator Data'!H94)</f>
        <v>1.8844221105527639E-5</v>
      </c>
      <c r="Y97" s="147">
        <f t="shared" si="35"/>
        <v>0.9</v>
      </c>
      <c r="Z97" s="147">
        <f t="shared" si="36"/>
        <v>1.3</v>
      </c>
      <c r="AA97" s="147">
        <f t="shared" si="37"/>
        <v>2.6</v>
      </c>
      <c r="AB97" s="167">
        <f t="shared" si="38"/>
        <v>2.1</v>
      </c>
    </row>
    <row r="98" spans="1:28" x14ac:dyDescent="0.35">
      <c r="A98" s="172" t="str">
        <f>'Crisis Indicator Data'!A95</f>
        <v>Complex crisis in Niger</v>
      </c>
      <c r="B98" s="173" t="str">
        <f>'Crisis Indicator Data'!B95</f>
        <v>Conflict,Displacement,Drought,Floods,Food Security,Violence</v>
      </c>
      <c r="C98" s="173" t="str">
        <f>'Crisis Indicator Data'!C95</f>
        <v>NER006</v>
      </c>
      <c r="D98" s="173" t="str">
        <f>'Crisis Indicator Data'!D95</f>
        <v>Niger</v>
      </c>
      <c r="E98" s="174" t="str">
        <f>'Crisis Indicator Data'!E95</f>
        <v>NER</v>
      </c>
      <c r="F98" s="168">
        <f>IF('Crisis Indicator Data'!F95="x","x",IF(LOG('Crisis Indicator Data'!F95)&lt;F$4,0,IF(LOG('Crisis Indicator Data'!F95)&gt;F$3,5,ROUND(5-(F$3-LOG('Crisis Indicator Data'!F95))/(F$3-F$4)*5,1))))</f>
        <v>5</v>
      </c>
      <c r="G98" s="165">
        <f>IF('Crisis Indicator Data'!F95="x","x",IF(LEN(E98)&gt;3,('Crisis Indicator Data'!F95/VLOOKUP('Impact of the crisis'!$C98,'Regional Crises'!$B$1:$R$66,4,FALSE)),'Crisis Indicator Data'!F95/VLOOKUP('Impact of the crisis'!$E98,'Country Indicator Data'!$B$4:$P$300,15,FALSE)))</f>
        <v>0.9366132470198153</v>
      </c>
      <c r="H98" s="147">
        <f t="shared" si="26"/>
        <v>4.7</v>
      </c>
      <c r="I98" s="147">
        <f t="shared" si="27"/>
        <v>4.8499999999999996</v>
      </c>
      <c r="J98" s="147">
        <f>IF('Crisis Indicator Data'!G95="x","x",IF(LOG('Crisis Indicator Data'!G95)&lt;J$4,0,IF(LOG('Crisis Indicator Data'!G95)&gt;J$3,5,ROUND(5-(J$3-LOG('Crisis Indicator Data'!G95))/(J$3-J$4)*5,1))))</f>
        <v>4.8</v>
      </c>
      <c r="K98" s="165">
        <f>IF('Crisis Indicator Data'!G95="x","x",IF(LEN(E98)&gt;3,('Crisis Indicator Data'!G95/VLOOKUP('Impact of the crisis'!$C98,'Regional Crises'!$B$1:$R$66,5,FALSE)),'Crisis Indicator Data'!G95/VLOOKUP('Impact of the crisis'!$E98,'Country Indicator Data'!$B$4:$P$300,14,FALSE)))</f>
        <v>0.98294096341905102</v>
      </c>
      <c r="L98" s="147">
        <f t="shared" si="28"/>
        <v>4.9000000000000004</v>
      </c>
      <c r="M98" s="147">
        <f t="shared" si="29"/>
        <v>4.8499999999999996</v>
      </c>
      <c r="N98" s="147">
        <f t="shared" si="30"/>
        <v>4.9000000000000004</v>
      </c>
      <c r="O98" s="147">
        <f>IF('Crisis Indicator Data'!H95="x","x",IF('Crisis Indicator Data'!H95=0,0,IF(LOG('Crisis Indicator Data'!H95)&lt;O$4,0,IF(LOG('Crisis Indicator Data'!H95)&gt;O$3,5,ROUND(5-(O$3-LOG('Crisis Indicator Data'!H95))/(O$3-O$4)*5,1)))))</f>
        <v>4.2</v>
      </c>
      <c r="P98" s="165">
        <f>IF('Crisis Indicator Data'!H95="x","x",'Crisis Indicator Data'!H95/'Crisis Indicator Data'!G95)</f>
        <v>0.36478868049670216</v>
      </c>
      <c r="Q98" s="147">
        <f t="shared" si="31"/>
        <v>1.8</v>
      </c>
      <c r="R98" s="147">
        <f t="shared" si="32"/>
        <v>3</v>
      </c>
      <c r="S98" s="147">
        <f>IF('Crisis Indicator Data'!I95="x","x",IF('Crisis Indicator Data'!I95=0,0,IF(LOG('Crisis Indicator Data'!I95)&lt;S$4,0,IF(LOG('Crisis Indicator Data'!I95)&gt;S$3,5,ROUND(5-(S$3-LOG('Crisis Indicator Data'!I95))/(S$3-S$4)*5,1)))))</f>
        <v>4.2</v>
      </c>
      <c r="T98" s="165">
        <f>IF('Crisis Indicator Data'!H95="x","x",IF('Crisis Indicator Data'!I95="x","x",'Crisis Indicator Data'!I95/'Crisis Indicator Data'!H95))</f>
        <v>9.5353535353535357E-2</v>
      </c>
      <c r="U98" s="147">
        <f t="shared" si="33"/>
        <v>3.2</v>
      </c>
      <c r="V98" s="147">
        <f t="shared" si="34"/>
        <v>3.7</v>
      </c>
      <c r="W98" s="147">
        <f>IF('Crisis Indicator Data'!L95="x","x",IF('Crisis Indicator Data'!L95=0,0,IF(LOG('Crisis Indicator Data'!L95)&lt;W$4,0,IF(LOG('Crisis Indicator Data'!L95)&gt;W$3,5,ROUND(5-(W$3-LOG('Crisis Indicator Data'!L95))/(W$3-W$4)*5,1)))))</f>
        <v>4.0999999999999996</v>
      </c>
      <c r="X98" s="166">
        <f>IF(OR('Crisis Indicator Data'!L95="x",'Crisis Indicator Data'!H95="x"),"x",'Crisis Indicator Data'!L95/'Crisis Indicator Data'!H95)</f>
        <v>8.0000000000000007E-5</v>
      </c>
      <c r="Y98" s="147">
        <f t="shared" si="35"/>
        <v>4</v>
      </c>
      <c r="Z98" s="147">
        <f t="shared" si="36"/>
        <v>4.0999999999999996</v>
      </c>
      <c r="AA98" s="147">
        <f t="shared" si="37"/>
        <v>3.9</v>
      </c>
      <c r="AB98" s="167">
        <f t="shared" si="38"/>
        <v>3.5</v>
      </c>
    </row>
    <row r="99" spans="1:28" x14ac:dyDescent="0.35">
      <c r="A99" s="172" t="str">
        <f>'Crisis Indicator Data'!A96</f>
        <v>Complex crisis in Nigeria</v>
      </c>
      <c r="B99" s="173" t="str">
        <f>'Crisis Indicator Data'!B96</f>
        <v>Conflict,Displacement,Violence,Floods</v>
      </c>
      <c r="C99" s="173" t="str">
        <f>'Crisis Indicator Data'!C96</f>
        <v>NGA001</v>
      </c>
      <c r="D99" s="173" t="str">
        <f>'Crisis Indicator Data'!D96</f>
        <v>Nigeria</v>
      </c>
      <c r="E99" s="174" t="str">
        <f>'Crisis Indicator Data'!E96</f>
        <v>NGA</v>
      </c>
      <c r="F99" s="168">
        <f>IF('Crisis Indicator Data'!F96="x","x",IF(LOG('Crisis Indicator Data'!F96)&lt;F$4,0,IF(LOG('Crisis Indicator Data'!F96)&gt;F$3,5,ROUND(5-(F$3-LOG('Crisis Indicator Data'!F96))/(F$3-F$4)*5,1))))</f>
        <v>4.9000000000000004</v>
      </c>
      <c r="G99" s="165">
        <f>IF('Crisis Indicator Data'!F96="x","x",IF(LEN(E99)&gt;3,('Crisis Indicator Data'!F96/VLOOKUP('Impact of the crisis'!$C99,'Regional Crises'!$B$1:$R$66,4,FALSE)),'Crisis Indicator Data'!F96/VLOOKUP('Impact of the crisis'!$E99,'Country Indicator Data'!$B$4:$P$300,15,FALSE)))</f>
        <v>1</v>
      </c>
      <c r="H99" s="147">
        <f t="shared" si="26"/>
        <v>5</v>
      </c>
      <c r="I99" s="147">
        <f t="shared" si="27"/>
        <v>4.95</v>
      </c>
      <c r="J99" s="147">
        <f>IF('Crisis Indicator Data'!G96="x","x",IF(LOG('Crisis Indicator Data'!G96)&lt;J$4,0,IF(LOG('Crisis Indicator Data'!G96)&gt;J$3,5,ROUND(5-(J$3-LOG('Crisis Indicator Data'!G96))/(J$3-J$4)*5,1))))</f>
        <v>5</v>
      </c>
      <c r="K99" s="165">
        <f>IF('Crisis Indicator Data'!G96="x","x",IF(LEN(E99)&gt;3,('Crisis Indicator Data'!G96/VLOOKUP('Impact of the crisis'!$C99,'Regional Crises'!$B$1:$R$66,5,FALSE)),'Crisis Indicator Data'!G96/VLOOKUP('Impact of the crisis'!$E99,'Country Indicator Data'!$B$4:$P$300,14,FALSE)))</f>
        <v>0.881062621508237</v>
      </c>
      <c r="L99" s="147">
        <f t="shared" si="28"/>
        <v>4.4000000000000004</v>
      </c>
      <c r="M99" s="147">
        <f t="shared" si="29"/>
        <v>4.7</v>
      </c>
      <c r="N99" s="147">
        <f t="shared" si="30"/>
        <v>4.8</v>
      </c>
      <c r="O99" s="147">
        <f>IF('Crisis Indicator Data'!H96="x","x",IF('Crisis Indicator Data'!H96=0,0,IF(LOG('Crisis Indicator Data'!H96)&lt;O$4,0,IF(LOG('Crisis Indicator Data'!H96)&gt;O$3,5,ROUND(5-(O$3-LOG('Crisis Indicator Data'!H96))/(O$3-O$4)*5,1)))))</f>
        <v>5</v>
      </c>
      <c r="P99" s="165">
        <f>IF('Crisis Indicator Data'!H96="x","x",'Crisis Indicator Data'!H96/'Crisis Indicator Data'!G96)</f>
        <v>0.5195712661198616</v>
      </c>
      <c r="Q99" s="147">
        <f t="shared" si="31"/>
        <v>2.6</v>
      </c>
      <c r="R99" s="147">
        <f t="shared" si="32"/>
        <v>3.8</v>
      </c>
      <c r="S99" s="147">
        <f>IF('Crisis Indicator Data'!I96="x","x",IF('Crisis Indicator Data'!I96=0,0,IF(LOG('Crisis Indicator Data'!I96)&lt;S$4,0,IF(LOG('Crisis Indicator Data'!I96)&gt;S$3,5,ROUND(5-(S$3-LOG('Crisis Indicator Data'!I96))/(S$3-S$4)*5,1)))))</f>
        <v>5</v>
      </c>
      <c r="T99" s="165">
        <f>IF('Crisis Indicator Data'!H96="x","x",IF('Crisis Indicator Data'!I96="x","x",'Crisis Indicator Data'!I96/'Crisis Indicator Data'!H96))</f>
        <v>6.2651342994449202E-2</v>
      </c>
      <c r="U99" s="147">
        <f t="shared" si="33"/>
        <v>2.1</v>
      </c>
      <c r="V99" s="147">
        <f t="shared" si="34"/>
        <v>3.6</v>
      </c>
      <c r="W99" s="147">
        <f>IF('Crisis Indicator Data'!L96="x","x",IF('Crisis Indicator Data'!L96=0,0,IF(LOG('Crisis Indicator Data'!L96)&lt;W$4,0,IF(LOG('Crisis Indicator Data'!L96)&gt;W$3,5,ROUND(5-(W$3-LOG('Crisis Indicator Data'!L96))/(W$3-W$4)*5,1)))))</f>
        <v>5</v>
      </c>
      <c r="X99" s="166">
        <f>IF(OR('Crisis Indicator Data'!L96="x",'Crisis Indicator Data'!H96="x"),"x",'Crisis Indicator Data'!L96/'Crisis Indicator Data'!H96)</f>
        <v>4.37078567969303E-5</v>
      </c>
      <c r="Y99" s="147">
        <f t="shared" si="35"/>
        <v>2.2000000000000002</v>
      </c>
      <c r="Z99" s="147">
        <f t="shared" si="36"/>
        <v>3.6</v>
      </c>
      <c r="AA99" s="147">
        <f t="shared" si="37"/>
        <v>3.6</v>
      </c>
      <c r="AB99" s="167">
        <f t="shared" si="38"/>
        <v>3.7</v>
      </c>
    </row>
    <row r="100" spans="1:28" x14ac:dyDescent="0.35">
      <c r="A100" s="172" t="str">
        <f>'Crisis Indicator Data'!A97</f>
        <v>Middle belt conflict</v>
      </c>
      <c r="B100" s="173" t="str">
        <f>'Crisis Indicator Data'!B97</f>
        <v>Violence,Conflict</v>
      </c>
      <c r="C100" s="173" t="str">
        <f>'Crisis Indicator Data'!C97</f>
        <v>NGA003</v>
      </c>
      <c r="D100" s="173" t="str">
        <f>'Crisis Indicator Data'!D97</f>
        <v>Nigeria</v>
      </c>
      <c r="E100" s="174" t="str">
        <f>'Crisis Indicator Data'!E97</f>
        <v>NGA</v>
      </c>
      <c r="F100" s="168">
        <f>IF('Crisis Indicator Data'!F97="x","x",IF(LOG('Crisis Indicator Data'!F97)&lt;F$4,0,IF(LOG('Crisis Indicator Data'!F97)&gt;F$3,5,ROUND(5-(F$3-LOG('Crisis Indicator Data'!F97))/(F$3-F$4)*5,1))))</f>
        <v>3.6</v>
      </c>
      <c r="G100" s="165">
        <f>IF('Crisis Indicator Data'!F97="x","x",IF(LEN(E100)&gt;3,('Crisis Indicator Data'!F97/VLOOKUP('Impact of the crisis'!$C100,'Regional Crises'!$B$1:$R$66,4,FALSE)),'Crisis Indicator Data'!F97/VLOOKUP('Impact of the crisis'!$E100,'Country Indicator Data'!$B$4:$P$300,15,FALSE)))</f>
        <v>0.15697047553169297</v>
      </c>
      <c r="H100" s="147">
        <f t="shared" si="26"/>
        <v>0.7</v>
      </c>
      <c r="I100" s="147">
        <f t="shared" si="27"/>
        <v>2.15</v>
      </c>
      <c r="J100" s="147">
        <f>IF('Crisis Indicator Data'!G97="x","x",IF(LOG('Crisis Indicator Data'!G97)&lt;J$4,0,IF(LOG('Crisis Indicator Data'!G97)&gt;J$3,5,ROUND(5-(J$3-LOG('Crisis Indicator Data'!G97))/(J$3-J$4)*5,1))))</f>
        <v>4.3</v>
      </c>
      <c r="K100" s="165">
        <f>IF('Crisis Indicator Data'!G97="x","x",IF(LEN(E100)&gt;3,('Crisis Indicator Data'!G97/VLOOKUP('Impact of the crisis'!$C100,'Regional Crises'!$B$1:$R$66,5,FALSE)),'Crisis Indicator Data'!G97/VLOOKUP('Impact of the crisis'!$E100,'Country Indicator Data'!$B$4:$P$300,14,FALSE)))</f>
        <v>8.1227190559023166E-2</v>
      </c>
      <c r="L100" s="147">
        <f t="shared" si="28"/>
        <v>0.4</v>
      </c>
      <c r="M100" s="147">
        <f t="shared" si="29"/>
        <v>2.35</v>
      </c>
      <c r="N100" s="147">
        <f t="shared" si="30"/>
        <v>2.2999999999999998</v>
      </c>
      <c r="O100" s="147">
        <f>IF('Crisis Indicator Data'!H97="x","x",IF('Crisis Indicator Data'!H97=0,0,IF(LOG('Crisis Indicator Data'!H97)&lt;O$4,0,IF(LOG('Crisis Indicator Data'!H97)&gt;O$3,5,ROUND(5-(O$3-LOG('Crisis Indicator Data'!H97))/(O$3-O$4)*5,1)))))</f>
        <v>4.2</v>
      </c>
      <c r="P100" s="165">
        <f>IF('Crisis Indicator Data'!H97="x","x",'Crisis Indicator Data'!H97/'Crisis Indicator Data'!G97)</f>
        <v>0.51480159563300443</v>
      </c>
      <c r="Q100" s="147">
        <f t="shared" si="31"/>
        <v>2.5</v>
      </c>
      <c r="R100" s="147">
        <f t="shared" si="32"/>
        <v>3.35</v>
      </c>
      <c r="S100" s="147">
        <f>IF('Crisis Indicator Data'!I97="x","x",IF('Crisis Indicator Data'!I97=0,0,IF(LOG('Crisis Indicator Data'!I97)&lt;S$4,0,IF(LOG('Crisis Indicator Data'!I97)&gt;S$3,5,ROUND(5-(S$3-LOG('Crisis Indicator Data'!I97))/(S$3-S$4)*5,1)))))</f>
        <v>3.8</v>
      </c>
      <c r="T100" s="165">
        <f>IF('Crisis Indicator Data'!H97="x","x",IF('Crisis Indicator Data'!I97="x","x",'Crisis Indicator Data'!I97/'Crisis Indicator Data'!H97))</f>
        <v>4.9449429037520393E-2</v>
      </c>
      <c r="U100" s="147">
        <f t="shared" si="33"/>
        <v>1.6</v>
      </c>
      <c r="V100" s="147">
        <f t="shared" si="34"/>
        <v>2.7</v>
      </c>
      <c r="W100" s="147">
        <f>IF('Crisis Indicator Data'!L97="x","x",IF('Crisis Indicator Data'!L97=0,0,IF(LOG('Crisis Indicator Data'!L97)&lt;W$4,0,IF(LOG('Crisis Indicator Data'!L97)&gt;W$3,5,ROUND(5-(W$3-LOG('Crisis Indicator Data'!L97))/(W$3-W$4)*5,1)))))</f>
        <v>3.7</v>
      </c>
      <c r="X100" s="166">
        <f>IF(OR('Crisis Indicator Data'!L97="x",'Crisis Indicator Data'!H97="x"),"x",'Crisis Indicator Data'!L97/'Crisis Indicator Data'!H97)</f>
        <v>3.884584013050571E-5</v>
      </c>
      <c r="Y100" s="147">
        <f t="shared" si="35"/>
        <v>1.9</v>
      </c>
      <c r="Z100" s="147">
        <f t="shared" si="36"/>
        <v>2.8</v>
      </c>
      <c r="AA100" s="147">
        <f t="shared" si="37"/>
        <v>2.8</v>
      </c>
      <c r="AB100" s="167">
        <f t="shared" si="38"/>
        <v>3.1</v>
      </c>
    </row>
    <row r="101" spans="1:28" x14ac:dyDescent="0.35">
      <c r="A101" s="172" t="str">
        <f>'Crisis Indicator Data'!A98</f>
        <v>Lake Chad basin crisis in Nigeria</v>
      </c>
      <c r="B101" s="173" t="str">
        <f>'Crisis Indicator Data'!B98</f>
        <v>Conflict,Displacement</v>
      </c>
      <c r="C101" s="173" t="str">
        <f>'Crisis Indicator Data'!C98</f>
        <v>NGA004</v>
      </c>
      <c r="D101" s="173" t="str">
        <f>'Crisis Indicator Data'!D98</f>
        <v>Nigeria</v>
      </c>
      <c r="E101" s="174" t="str">
        <f>'Crisis Indicator Data'!E98</f>
        <v>NGA</v>
      </c>
      <c r="F101" s="168">
        <f>IF('Crisis Indicator Data'!F98="x","x",IF(LOG('Crisis Indicator Data'!F98)&lt;F$4,0,IF(LOG('Crisis Indicator Data'!F98)&gt;F$3,5,ROUND(5-(F$3-LOG('Crisis Indicator Data'!F98))/(F$3-F$4)*5,1))))</f>
        <v>3.7</v>
      </c>
      <c r="G101" s="165">
        <f>IF('Crisis Indicator Data'!F98="x","x",IF(LEN(E101)&gt;3,('Crisis Indicator Data'!F98/VLOOKUP('Impact of the crisis'!$C101,'Regional Crises'!$B$1:$R$66,4,FALSE)),'Crisis Indicator Data'!F98/VLOOKUP('Impact of the crisis'!$E101,'Country Indicator Data'!$B$4:$P$300,15,FALSE)))</f>
        <v>0.17338954950206967</v>
      </c>
      <c r="H101" s="147">
        <f t="shared" si="26"/>
        <v>0.8</v>
      </c>
      <c r="I101" s="147">
        <f t="shared" si="27"/>
        <v>2.25</v>
      </c>
      <c r="J101" s="147">
        <f>IF('Crisis Indicator Data'!G98="x","x",IF(LOG('Crisis Indicator Data'!G98)&lt;J$4,0,IF(LOG('Crisis Indicator Data'!G98)&gt;J$3,5,ROUND(5-(J$3-LOG('Crisis Indicator Data'!G98))/(J$3-J$4)*5,1))))</f>
        <v>4</v>
      </c>
      <c r="K101" s="165">
        <f>IF('Crisis Indicator Data'!G98="x","x",IF(LEN(E101)&gt;3,('Crisis Indicator Data'!G98/VLOOKUP('Impact of the crisis'!$C101,'Regional Crises'!$B$1:$R$66,5,FALSE)),'Crisis Indicator Data'!G98/VLOOKUP('Impact of the crisis'!$E101,'Country Indicator Data'!$B$4:$P$300,14,FALSE)))</f>
        <v>6.8441113271257542E-2</v>
      </c>
      <c r="L101" s="147">
        <f t="shared" si="28"/>
        <v>0.3</v>
      </c>
      <c r="M101" s="147">
        <f t="shared" si="29"/>
        <v>2.15</v>
      </c>
      <c r="N101" s="147">
        <f t="shared" si="30"/>
        <v>2.2000000000000002</v>
      </c>
      <c r="O101" s="147">
        <f>IF('Crisis Indicator Data'!H98="x","x",IF('Crisis Indicator Data'!H98=0,0,IF(LOG('Crisis Indicator Data'!H98)&lt;O$4,0,IF(LOG('Crisis Indicator Data'!H98)&gt;O$3,5,ROUND(5-(O$3-LOG('Crisis Indicator Data'!H98))/(O$3-O$4)*5,1)))))</f>
        <v>4.5</v>
      </c>
      <c r="P101" s="165">
        <f>IF('Crisis Indicator Data'!H98="x","x",'Crisis Indicator Data'!H98/'Crisis Indicator Data'!G98)</f>
        <v>1</v>
      </c>
      <c r="Q101" s="147">
        <f t="shared" si="31"/>
        <v>5</v>
      </c>
      <c r="R101" s="147">
        <f t="shared" si="32"/>
        <v>4.75</v>
      </c>
      <c r="S101" s="147">
        <f>IF('Crisis Indicator Data'!I98="x","x",IF('Crisis Indicator Data'!I98=0,0,IF(LOG('Crisis Indicator Data'!I98)&lt;S$4,0,IF(LOG('Crisis Indicator Data'!I98)&gt;S$3,5,ROUND(5-(S$3-LOG('Crisis Indicator Data'!I98))/(S$3-S$4)*5,1)))))</f>
        <v>5</v>
      </c>
      <c r="T101" s="165">
        <f>IF('Crisis Indicator Data'!H98="x","x",IF('Crisis Indicator Data'!I98="x","x",'Crisis Indicator Data'!I98/'Crisis Indicator Data'!H98))</f>
        <v>0.28873107830312089</v>
      </c>
      <c r="U101" s="147">
        <f t="shared" si="33"/>
        <v>5</v>
      </c>
      <c r="V101" s="147">
        <f t="shared" si="34"/>
        <v>5</v>
      </c>
      <c r="W101" s="147">
        <f>IF('Crisis Indicator Data'!L98="x","x",IF('Crisis Indicator Data'!L98=0,0,IF(LOG('Crisis Indicator Data'!L98)&lt;W$4,0,IF(LOG('Crisis Indicator Data'!L98)&gt;W$3,5,ROUND(5-(W$3-LOG('Crisis Indicator Data'!L98))/(W$3-W$4)*5,1)))))</f>
        <v>4.5</v>
      </c>
      <c r="X101" s="166">
        <f>IF(OR('Crisis Indicator Data'!L98="x",'Crisis Indicator Data'!H98="x"),"x",'Crisis Indicator Data'!L98/'Crisis Indicator Data'!H98)</f>
        <v>9.0325795801407831E-5</v>
      </c>
      <c r="Y101" s="147">
        <f t="shared" si="35"/>
        <v>4.5</v>
      </c>
      <c r="Z101" s="147">
        <f t="shared" si="36"/>
        <v>4.5</v>
      </c>
      <c r="AA101" s="147">
        <f t="shared" si="37"/>
        <v>4.8</v>
      </c>
      <c r="AB101" s="167">
        <f t="shared" si="38"/>
        <v>4.8</v>
      </c>
    </row>
    <row r="102" spans="1:28" x14ac:dyDescent="0.35">
      <c r="A102" s="172" t="str">
        <f>'Crisis Indicator Data'!A99</f>
        <v>Northwest Banditry</v>
      </c>
      <c r="B102" s="173" t="str">
        <f>'Crisis Indicator Data'!B99</f>
        <v>Violence,Displacement</v>
      </c>
      <c r="C102" s="173" t="str">
        <f>'Crisis Indicator Data'!C99</f>
        <v>NGA007</v>
      </c>
      <c r="D102" s="173" t="str">
        <f>'Crisis Indicator Data'!D99</f>
        <v>Nigeria</v>
      </c>
      <c r="E102" s="174" t="str">
        <f>'Crisis Indicator Data'!E99</f>
        <v>NGA</v>
      </c>
      <c r="F102" s="168">
        <f>IF('Crisis Indicator Data'!F99="x","x",IF(LOG('Crisis Indicator Data'!F99)&lt;F$4,0,IF(LOG('Crisis Indicator Data'!F99)&gt;F$3,5,ROUND(5-(F$3-LOG('Crisis Indicator Data'!F99))/(F$3-F$4)*5,1))))</f>
        <v>4</v>
      </c>
      <c r="G102" s="165">
        <f>IF('Crisis Indicator Data'!F99="x","x",IF(LEN(E102)&gt;3,('Crisis Indicator Data'!F99/VLOOKUP('Impact of the crisis'!$C102,'Regional Crises'!$B$1:$R$66,4,FALSE)),'Crisis Indicator Data'!F99/VLOOKUP('Impact of the crisis'!$E102,'Country Indicator Data'!$B$4:$P$300,15,FALSE)))</f>
        <v>0.26099673902302445</v>
      </c>
      <c r="H102" s="147">
        <f t="shared" ref="H102:H133" si="39">IF(G102="x","x",IF(G102&lt;H$4,0,IF(G102&gt;H$3,5,ROUND(5-(H$3-G102)/(H$3-H$4)*5,1))))</f>
        <v>1.2</v>
      </c>
      <c r="I102" s="147">
        <f t="shared" ref="I102:I133" si="40">IF(AND(H102="x",F102="x"),"x",AVERAGE(F102,H102))</f>
        <v>2.6</v>
      </c>
      <c r="J102" s="147">
        <f>IF('Crisis Indicator Data'!G99="x","x",IF(LOG('Crisis Indicator Data'!G99)&lt;J$4,0,IF(LOG('Crisis Indicator Data'!G99)&gt;J$3,5,ROUND(5-(J$3-LOG('Crisis Indicator Data'!G99))/(J$3-J$4)*5,1))))</f>
        <v>5</v>
      </c>
      <c r="K102" s="165">
        <f>IF('Crisis Indicator Data'!G99="x","x",IF(LEN(E102)&gt;3,('Crisis Indicator Data'!G99/VLOOKUP('Impact of the crisis'!$C102,'Regional Crises'!$B$1:$R$66,5,FALSE)),'Crisis Indicator Data'!G99/VLOOKUP('Impact of the crisis'!$E102,'Country Indicator Data'!$B$4:$P$300,14,FALSE)))</f>
        <v>0.19308298373068658</v>
      </c>
      <c r="L102" s="147">
        <f t="shared" ref="L102:L133" si="41">IF(K102="x","x",IF(K102&lt;L$4,0,IF(K102&gt;L$3,5,ROUND(5-(L$3-K102)/(L$3-L$4)*5,1))))</f>
        <v>0.9</v>
      </c>
      <c r="M102" s="147">
        <f t="shared" ref="M102:M133" si="42">IF(AND(L102="x",J102="x"),"x",AVERAGE(J102,L102))</f>
        <v>2.95</v>
      </c>
      <c r="N102" s="147">
        <f t="shared" ref="N102:N133" si="43">IF(AND(M102="x",I102="x"),"x",IF(OR(M102="x",I102="x"),AVERAGE(I102,M102),ROUND((5-GEOMEAN(((5-I102)/5*4+1),((5-M102)/5*4+1)))/4*5,1)))</f>
        <v>2.8</v>
      </c>
      <c r="O102" s="147">
        <f>IF('Crisis Indicator Data'!H99="x","x",IF('Crisis Indicator Data'!H99=0,0,IF(LOG('Crisis Indicator Data'!H99)&lt;O$4,0,IF(LOG('Crisis Indicator Data'!H99)&gt;O$3,5,ROUND(5-(O$3-LOG('Crisis Indicator Data'!H99))/(O$3-O$4)*5,1)))))</f>
        <v>4.8</v>
      </c>
      <c r="P102" s="165">
        <f>IF('Crisis Indicator Data'!H99="x","x",'Crisis Indicator Data'!H99/'Crisis Indicator Data'!G99)</f>
        <v>0.53868574456809748</v>
      </c>
      <c r="Q102" s="147">
        <f t="shared" ref="Q102:Q133" si="44">IF(P102="x","x",IF(P102&lt;Q$4,0,IF(P102&gt;Q$3,5,ROUND(5-(Q$3-P102)/(Q$3-Q$4)*5,1))))</f>
        <v>2.7</v>
      </c>
      <c r="R102" s="147">
        <f t="shared" ref="R102:R133" si="45">IF(AND(Q102="x",O102="x"),"x",AVERAGE(O102,Q102))</f>
        <v>3.75</v>
      </c>
      <c r="S102" s="147">
        <f>IF('Crisis Indicator Data'!I99="x","x",IF('Crisis Indicator Data'!I99=0,0,IF(LOG('Crisis Indicator Data'!I99)&lt;S$4,0,IF(LOG('Crisis Indicator Data'!I99)&gt;S$3,5,ROUND(5-(S$3-LOG('Crisis Indicator Data'!I99))/(S$3-S$4)*5,1)))))</f>
        <v>4.0999999999999996</v>
      </c>
      <c r="T102" s="165">
        <f>IF('Crisis Indicator Data'!H99="x","x",IF('Crisis Indicator Data'!I99="x","x",'Crisis Indicator Data'!I99/'Crisis Indicator Data'!H99))</f>
        <v>3.135759960649287E-2</v>
      </c>
      <c r="U102" s="147">
        <f t="shared" ref="U102:U133" si="46">IF(T102="x","x",IF(T102&lt;U$4,0,IF(T102&gt;U$3,5,ROUND(5-(U$3-T102)/(U$3-U$4)*5,1))))</f>
        <v>1</v>
      </c>
      <c r="V102" s="147">
        <f t="shared" ref="V102:V133" si="47">IF(AND(U102="x",S102="x"),"x",ROUND(AVERAGE(S102,U102),1))</f>
        <v>2.6</v>
      </c>
      <c r="W102" s="147">
        <f>IF('Crisis Indicator Data'!L99="x","x",IF('Crisis Indicator Data'!L99=0,0,IF(LOG('Crisis Indicator Data'!L99)&lt;W$4,0,IF(LOG('Crisis Indicator Data'!L99)&gt;W$3,5,ROUND(5-(W$3-LOG('Crisis Indicator Data'!L99))/(W$3-W$4)*5,1)))))</f>
        <v>4.7</v>
      </c>
      <c r="X102" s="166">
        <f>IF(OR('Crisis Indicator Data'!L99="x",'Crisis Indicator Data'!H99="x"),"x",'Crisis Indicator Data'!L99/'Crisis Indicator Data'!H99)</f>
        <v>8.0873913756353497E-5</v>
      </c>
      <c r="Y102" s="147">
        <f t="shared" ref="Y102:Y133" si="48">IF(X102="x","x",IF(X102&lt;Y$4,0,IF(X102&gt;Y$3,5,ROUND(5-(Y$3-X102)/(Y$3-Y$4)*5,1))))</f>
        <v>4</v>
      </c>
      <c r="Z102" s="147">
        <f t="shared" ref="Z102:Z133" si="49">IF(AND(Y102="x",W102="x"),"x",ROUND(AVERAGE(W102,Y102),1))</f>
        <v>4.4000000000000004</v>
      </c>
      <c r="AA102" s="147">
        <f t="shared" ref="AA102:AA133" si="50">IF(AND(V102="x",Z102="x"),"x",IF(OR(V102="x",Z102="x"),AVERAGE(V102,Z102),ROUND((5-GEOMEAN(((5-V102)/5*4+1),((5-Z102)/5*4+1)))/4*5,1)))</f>
        <v>3.7</v>
      </c>
      <c r="AB102" s="167">
        <f t="shared" ref="AB102:AB133" si="51">IF(AND(R102="x",AA102="x"),"x",IF(OR(R102="x",AA102="x"),AVERAGE(R102,AA102),ROUND((5-GEOMEAN(((5-R102)/5*4+1),((5-AA102)/5*4+1)))/4*5,1)))</f>
        <v>3.7</v>
      </c>
    </row>
    <row r="103" spans="1:28" x14ac:dyDescent="0.35">
      <c r="A103" s="172" t="str">
        <f>'Crisis Indicator Data'!A100</f>
        <v>Cameroonian Refugees in Nigeria</v>
      </c>
      <c r="B103" s="173" t="str">
        <f>'Crisis Indicator Data'!B100</f>
        <v>Displacement</v>
      </c>
      <c r="C103" s="173" t="str">
        <f>'Crisis Indicator Data'!C100</f>
        <v>NGA008</v>
      </c>
      <c r="D103" s="173" t="str">
        <f>'Crisis Indicator Data'!D100</f>
        <v>Nigeria</v>
      </c>
      <c r="E103" s="174" t="str">
        <f>'Crisis Indicator Data'!E100</f>
        <v>NGA</v>
      </c>
      <c r="F103" s="168">
        <f>IF('Crisis Indicator Data'!F100="x","x",IF(LOG('Crisis Indicator Data'!F100)&lt;F$4,0,IF(LOG('Crisis Indicator Data'!F100)&gt;F$3,5,ROUND(5-(F$3-LOG('Crisis Indicator Data'!F100))/(F$3-F$4)*5,1))))</f>
        <v>3.4</v>
      </c>
      <c r="G103" s="165">
        <f>IF('Crisis Indicator Data'!F100="x","x",IF(LEN(E103)&gt;3,('Crisis Indicator Data'!F100/VLOOKUP('Impact of the crisis'!$C103,'Regional Crises'!$B$1:$R$66,4,FALSE)),'Crisis Indicator Data'!F100/VLOOKUP('Impact of the crisis'!$E103,'Country Indicator Data'!$B$4:$P$300,15,FALSE)))</f>
        <v>0.11953511863587953</v>
      </c>
      <c r="H103" s="147">
        <f t="shared" si="39"/>
        <v>0.5</v>
      </c>
      <c r="I103" s="147">
        <f t="shared" si="40"/>
        <v>1.95</v>
      </c>
      <c r="J103" s="147">
        <f>IF('Crisis Indicator Data'!G100="x","x",IF(LOG('Crisis Indicator Data'!G100)&lt;J$4,0,IF(LOG('Crisis Indicator Data'!G100)&gt;J$3,5,ROUND(5-(J$3-LOG('Crisis Indicator Data'!G100))/(J$3-J$4)*5,1))))</f>
        <v>3.7</v>
      </c>
      <c r="K103" s="165">
        <f>IF('Crisis Indicator Data'!G100="x","x",IF(LEN(E103)&gt;3,('Crisis Indicator Data'!G100/VLOOKUP('Impact of the crisis'!$C103,'Regional Crises'!$B$1:$R$66,5,FALSE)),'Crisis Indicator Data'!G100/VLOOKUP('Impact of the crisis'!$E103,'Country Indicator Data'!$B$4:$P$300,14,FALSE)))</f>
        <v>5.4039189604011051E-2</v>
      </c>
      <c r="L103" s="147">
        <f t="shared" si="41"/>
        <v>0.2</v>
      </c>
      <c r="M103" s="147">
        <f t="shared" si="42"/>
        <v>1.9500000000000002</v>
      </c>
      <c r="N103" s="147">
        <f t="shared" si="43"/>
        <v>2</v>
      </c>
      <c r="O103" s="147">
        <f>IF('Crisis Indicator Data'!H100="x","x",IF('Crisis Indicator Data'!H100=0,0,IF(LOG('Crisis Indicator Data'!H100)&lt;O$4,0,IF(LOG('Crisis Indicator Data'!H100)&gt;O$3,5,ROUND(5-(O$3-LOG('Crisis Indicator Data'!H100))/(O$3-O$4)*5,1)))))</f>
        <v>0.8</v>
      </c>
      <c r="P103" s="165">
        <f>IF('Crisis Indicator Data'!H100="x","x",'Crisis Indicator Data'!H100/'Crisis Indicator Data'!G100)</f>
        <v>7.9684418145956615E-3</v>
      </c>
      <c r="Q103" s="147">
        <f t="shared" si="44"/>
        <v>0</v>
      </c>
      <c r="R103" s="147">
        <f t="shared" si="45"/>
        <v>0.4</v>
      </c>
      <c r="S103" s="147">
        <f>IF('Crisis Indicator Data'!I100="x","x",IF('Crisis Indicator Data'!I100=0,0,IF(LOG('Crisis Indicator Data'!I100)&lt;S$4,0,IF(LOG('Crisis Indicator Data'!I100)&gt;S$3,5,ROUND(5-(S$3-LOG('Crisis Indicator Data'!I100))/(S$3-S$4)*5,1)))))</f>
        <v>2.9</v>
      </c>
      <c r="T103" s="165">
        <f>IF('Crisis Indicator Data'!H100="x","x",IF('Crisis Indicator Data'!I100="x","x",'Crisis Indicator Data'!I100/'Crisis Indicator Data'!H100))</f>
        <v>1</v>
      </c>
      <c r="U103" s="147">
        <f t="shared" si="46"/>
        <v>5</v>
      </c>
      <c r="V103" s="147">
        <f t="shared" si="47"/>
        <v>4</v>
      </c>
      <c r="W103" s="147" t="str">
        <f>IF('Crisis Indicator Data'!L100="x","x",IF('Crisis Indicator Data'!L100=0,0,IF(LOG('Crisis Indicator Data'!L100)&lt;W$4,0,IF(LOG('Crisis Indicator Data'!L100)&gt;W$3,5,ROUND(5-(W$3-LOG('Crisis Indicator Data'!L100))/(W$3-W$4)*5,1)))))</f>
        <v>x</v>
      </c>
      <c r="X103" s="166" t="str">
        <f>IF(OR('Crisis Indicator Data'!L100="x",'Crisis Indicator Data'!H100="x"),"x",'Crisis Indicator Data'!L100/'Crisis Indicator Data'!H100)</f>
        <v>x</v>
      </c>
      <c r="Y103" s="147" t="str">
        <f t="shared" si="48"/>
        <v>x</v>
      </c>
      <c r="Z103" s="147" t="str">
        <f t="shared" si="49"/>
        <v>x</v>
      </c>
      <c r="AA103" s="147">
        <f t="shared" si="50"/>
        <v>4</v>
      </c>
      <c r="AB103" s="167">
        <f t="shared" si="51"/>
        <v>2.6</v>
      </c>
    </row>
    <row r="104" spans="1:28" x14ac:dyDescent="0.35">
      <c r="A104" s="172" t="str">
        <f>'Crisis Indicator Data'!A101</f>
        <v>Socioeconomic crisis in Nicaragua</v>
      </c>
      <c r="B104" s="173" t="str">
        <f>'Crisis Indicator Data'!B101</f>
        <v>Socio-political</v>
      </c>
      <c r="C104" s="173" t="str">
        <f>'Crisis Indicator Data'!C101</f>
        <v>NIC001</v>
      </c>
      <c r="D104" s="173" t="str">
        <f>'Crisis Indicator Data'!D101</f>
        <v>Nicaragua</v>
      </c>
      <c r="E104" s="174" t="str">
        <f>'Crisis Indicator Data'!E101</f>
        <v>NIC</v>
      </c>
      <c r="F104" s="168">
        <f>IF('Crisis Indicator Data'!F101="x","x",IF(LOG('Crisis Indicator Data'!F101)&lt;F$4,0,IF(LOG('Crisis Indicator Data'!F101)&gt;F$3,5,ROUND(5-(F$3-LOG('Crisis Indicator Data'!F101))/(F$3-F$4)*5,1))))</f>
        <v>3.5</v>
      </c>
      <c r="G104" s="165">
        <f>IF('Crisis Indicator Data'!F101="x","x",IF(LEN(E104)&gt;3,('Crisis Indicator Data'!F101/VLOOKUP('Impact of the crisis'!$C104,'Regional Crises'!$B$1:$R$66,4,FALSE)),'Crisis Indicator Data'!F101/VLOOKUP('Impact of the crisis'!$E104,'Country Indicator Data'!$B$4:$P$300,15,FALSE)))</f>
        <v>1</v>
      </c>
      <c r="H104" s="147">
        <f t="shared" si="39"/>
        <v>5</v>
      </c>
      <c r="I104" s="147">
        <f t="shared" si="40"/>
        <v>4.25</v>
      </c>
      <c r="J104" s="147">
        <f>IF('Crisis Indicator Data'!G101="x","x",IF(LOG('Crisis Indicator Data'!G101)&lt;J$4,0,IF(LOG('Crisis Indicator Data'!G101)&gt;J$3,5,ROUND(5-(J$3-LOG('Crisis Indicator Data'!G101))/(J$3-J$4)*5,1))))</f>
        <v>2.6</v>
      </c>
      <c r="K104" s="165">
        <f>IF('Crisis Indicator Data'!G101="x","x",IF(LEN(E104)&gt;3,('Crisis Indicator Data'!G101/VLOOKUP('Impact of the crisis'!$C104,'Regional Crises'!$B$1:$R$66,5,FALSE)),'Crisis Indicator Data'!G101/VLOOKUP('Impact of the crisis'!$E104,'Country Indicator Data'!$B$4:$P$300,14,FALSE)))</f>
        <v>1</v>
      </c>
      <c r="L104" s="147">
        <f t="shared" si="41"/>
        <v>5</v>
      </c>
      <c r="M104" s="147">
        <f t="shared" si="42"/>
        <v>3.8</v>
      </c>
      <c r="N104" s="147">
        <f t="shared" si="43"/>
        <v>4</v>
      </c>
      <c r="O104" s="147">
        <f>IF('Crisis Indicator Data'!H101="x","x",IF('Crisis Indicator Data'!H101=0,0,IF(LOG('Crisis Indicator Data'!H101)&lt;O$4,0,IF(LOG('Crisis Indicator Data'!H101)&gt;O$3,5,ROUND(5-(O$3-LOG('Crisis Indicator Data'!H101))/(O$3-O$4)*5,1)))))</f>
        <v>2.9</v>
      </c>
      <c r="P104" s="165">
        <f>IF('Crisis Indicator Data'!H101="x","x",'Crisis Indicator Data'!H101/'Crisis Indicator Data'!G101)</f>
        <v>0.28871519296531512</v>
      </c>
      <c r="Q104" s="147">
        <f t="shared" si="44"/>
        <v>1.4</v>
      </c>
      <c r="R104" s="147">
        <f t="shared" si="45"/>
        <v>2.15</v>
      </c>
      <c r="S104" s="147">
        <f>IF('Crisis Indicator Data'!I101="x","x",IF('Crisis Indicator Data'!I101=0,0,IF(LOG('Crisis Indicator Data'!I101)&lt;S$4,0,IF(LOG('Crisis Indicator Data'!I101)&gt;S$3,5,ROUND(5-(S$3-LOG('Crisis Indicator Data'!I101))/(S$3-S$4)*5,1)))))</f>
        <v>4.0999999999999996</v>
      </c>
      <c r="T104" s="165">
        <f>IF('Crisis Indicator Data'!H101="x","x",IF('Crisis Indicator Data'!I101="x","x",'Crisis Indicator Data'!I101/'Crisis Indicator Data'!H101))</f>
        <v>0.40891144952058656</v>
      </c>
      <c r="U104" s="147">
        <f t="shared" si="46"/>
        <v>5</v>
      </c>
      <c r="V104" s="147">
        <f t="shared" si="47"/>
        <v>4.5999999999999996</v>
      </c>
      <c r="W104" s="147">
        <f>IF('Crisis Indicator Data'!L101="x","x",IF('Crisis Indicator Data'!L101=0,0,IF(LOG('Crisis Indicator Data'!L101)&lt;W$4,0,IF(LOG('Crisis Indicator Data'!L101)&gt;W$3,5,ROUND(5-(W$3-LOG('Crisis Indicator Data'!L101))/(W$3-W$4)*5,1)))))</f>
        <v>0.9</v>
      </c>
      <c r="X104" s="166">
        <f>IF(OR('Crisis Indicator Data'!L101="x",'Crisis Indicator Data'!H101="x"),"x",'Crisis Indicator Data'!L101/'Crisis Indicator Data'!H101)</f>
        <v>2.2560631697687536E-6</v>
      </c>
      <c r="Y104" s="147">
        <f t="shared" si="48"/>
        <v>0.1</v>
      </c>
      <c r="Z104" s="147">
        <f t="shared" si="49"/>
        <v>0.5</v>
      </c>
      <c r="AA104" s="147">
        <f t="shared" si="50"/>
        <v>3.2</v>
      </c>
      <c r="AB104" s="167">
        <f t="shared" si="51"/>
        <v>2.7</v>
      </c>
    </row>
    <row r="105" spans="1:28" x14ac:dyDescent="0.35">
      <c r="A105" s="172" t="str">
        <f>'Crisis Indicator Data'!A102</f>
        <v>Complex crisis in Pakistan</v>
      </c>
      <c r="B105" s="173" t="str">
        <f>'Crisis Indicator Data'!B102</f>
        <v>Displacement,Conflict</v>
      </c>
      <c r="C105" s="173" t="str">
        <f>'Crisis Indicator Data'!C102</f>
        <v>PAK001</v>
      </c>
      <c r="D105" s="173" t="str">
        <f>'Crisis Indicator Data'!D102</f>
        <v>Pakistan</v>
      </c>
      <c r="E105" s="174" t="str">
        <f>'Crisis Indicator Data'!E102</f>
        <v>PAK</v>
      </c>
      <c r="F105" s="168">
        <f>IF('Crisis Indicator Data'!F102="x","x",IF(LOG('Crisis Indicator Data'!F102)&lt;F$4,0,IF(LOG('Crisis Indicator Data'!F102)&gt;F$3,5,ROUND(5-(F$3-LOG('Crisis Indicator Data'!F102))/(F$3-F$4)*5,1))))</f>
        <v>4.8</v>
      </c>
      <c r="G105" s="165">
        <f>IF('Crisis Indicator Data'!F102="x","x",IF(LEN(E105)&gt;3,('Crisis Indicator Data'!F102/VLOOKUP('Impact of the crisis'!$C105,'Regional Crises'!$B$1:$R$66,4,FALSE)),'Crisis Indicator Data'!F102/VLOOKUP('Impact of the crisis'!$E105,'Country Indicator Data'!$B$4:$P$300,15,FALSE)))</f>
        <v>1</v>
      </c>
      <c r="H105" s="147">
        <f t="shared" si="39"/>
        <v>5</v>
      </c>
      <c r="I105" s="147">
        <f t="shared" si="40"/>
        <v>4.9000000000000004</v>
      </c>
      <c r="J105" s="147">
        <f>IF('Crisis Indicator Data'!G102="x","x",IF(LOG('Crisis Indicator Data'!G102)&lt;J$4,0,IF(LOG('Crisis Indicator Data'!G102)&gt;J$3,5,ROUND(5-(J$3-LOG('Crisis Indicator Data'!G102))/(J$3-J$4)*5,1))))</f>
        <v>5</v>
      </c>
      <c r="K105" s="165">
        <f>IF('Crisis Indicator Data'!G102="x","x",IF(LEN(E105)&gt;3,('Crisis Indicator Data'!G102/VLOOKUP('Impact of the crisis'!$C105,'Regional Crises'!$B$1:$R$66,5,FALSE)),'Crisis Indicator Data'!G102/VLOOKUP('Impact of the crisis'!$E105,'Country Indicator Data'!$B$4:$P$300,14,FALSE)))</f>
        <v>1</v>
      </c>
      <c r="L105" s="147">
        <f t="shared" si="41"/>
        <v>5</v>
      </c>
      <c r="M105" s="147">
        <f t="shared" si="42"/>
        <v>5</v>
      </c>
      <c r="N105" s="147">
        <f t="shared" si="43"/>
        <v>5</v>
      </c>
      <c r="O105" s="147">
        <f>IF('Crisis Indicator Data'!H102="x","x",IF('Crisis Indicator Data'!H102=0,0,IF(LOG('Crisis Indicator Data'!H102)&lt;O$4,0,IF(LOG('Crisis Indicator Data'!H102)&gt;O$3,5,ROUND(5-(O$3-LOG('Crisis Indicator Data'!H102))/(O$3-O$4)*5,1)))))</f>
        <v>5</v>
      </c>
      <c r="P105" s="165">
        <f>IF('Crisis Indicator Data'!H102="x","x",'Crisis Indicator Data'!H102/'Crisis Indicator Data'!G102)</f>
        <v>0.41528729447881885</v>
      </c>
      <c r="Q105" s="147">
        <f t="shared" si="44"/>
        <v>2</v>
      </c>
      <c r="R105" s="147">
        <f t="shared" si="45"/>
        <v>3.5</v>
      </c>
      <c r="S105" s="147">
        <f>IF('Crisis Indicator Data'!I102="x","x",IF('Crisis Indicator Data'!I102=0,0,IF(LOG('Crisis Indicator Data'!I102)&lt;S$4,0,IF(LOG('Crisis Indicator Data'!I102)&gt;S$3,5,ROUND(5-(S$3-LOG('Crisis Indicator Data'!I102))/(S$3-S$4)*5,1)))))</f>
        <v>4.5</v>
      </c>
      <c r="T105" s="165">
        <f>IF('Crisis Indicator Data'!H102="x","x",IF('Crisis Indicator Data'!I102="x","x",'Crisis Indicator Data'!I102/'Crisis Indicator Data'!H102))</f>
        <v>1.2793766016023169E-2</v>
      </c>
      <c r="U105" s="147">
        <f t="shared" si="46"/>
        <v>0.4</v>
      </c>
      <c r="V105" s="147">
        <f t="shared" si="47"/>
        <v>2.5</v>
      </c>
      <c r="W105" s="147">
        <f>IF('Crisis Indicator Data'!L102="x","x",IF('Crisis Indicator Data'!L102=0,0,IF(LOG('Crisis Indicator Data'!L102)&lt;W$4,0,IF(LOG('Crisis Indicator Data'!L102)&gt;W$3,5,ROUND(5-(W$3-LOG('Crisis Indicator Data'!L102))/(W$3-W$4)*5,1)))))</f>
        <v>4.8</v>
      </c>
      <c r="X105" s="166">
        <f>IF(OR('Crisis Indicator Data'!L102="x",'Crisis Indicator Data'!H102="x"),"x",'Crisis Indicator Data'!L102/'Crisis Indicator Data'!H102)</f>
        <v>2.2682022996389549E-5</v>
      </c>
      <c r="Y105" s="147">
        <f t="shared" si="48"/>
        <v>1.1000000000000001</v>
      </c>
      <c r="Z105" s="147">
        <f t="shared" si="49"/>
        <v>3</v>
      </c>
      <c r="AA105" s="147">
        <f t="shared" si="50"/>
        <v>2.8</v>
      </c>
      <c r="AB105" s="167">
        <f t="shared" si="51"/>
        <v>3.2</v>
      </c>
    </row>
    <row r="106" spans="1:28" x14ac:dyDescent="0.35">
      <c r="A106" s="172" t="str">
        <f>'Crisis Indicator Data'!A103</f>
        <v>Kashmir conflict in Pakistan</v>
      </c>
      <c r="B106" s="173" t="str">
        <f>'Crisis Indicator Data'!B103</f>
        <v>Conflict</v>
      </c>
      <c r="C106" s="173" t="str">
        <f>'Crisis Indicator Data'!C103</f>
        <v>PAK004</v>
      </c>
      <c r="D106" s="173" t="str">
        <f>'Crisis Indicator Data'!D103</f>
        <v>Pakistan</v>
      </c>
      <c r="E106" s="174" t="str">
        <f>'Crisis Indicator Data'!E103</f>
        <v>PAK</v>
      </c>
      <c r="F106" s="168">
        <f>IF('Crisis Indicator Data'!F103="x","x",IF(LOG('Crisis Indicator Data'!F103)&lt;F$4,0,IF(LOG('Crisis Indicator Data'!F103)&gt;F$3,5,ROUND(5-(F$3-LOG('Crisis Indicator Data'!F103))/(F$3-F$4)*5,1))))</f>
        <v>1.9</v>
      </c>
      <c r="G106" s="165">
        <f>IF('Crisis Indicator Data'!F103="x","x",IF(LEN(E106)&gt;3,('Crisis Indicator Data'!F103/VLOOKUP('Impact of the crisis'!$C106,'Regional Crises'!$B$1:$R$66,4,FALSE)),'Crisis Indicator Data'!F103/VLOOKUP('Impact of the crisis'!$E106,'Country Indicator Data'!$B$4:$P$300,15,FALSE)))</f>
        <v>1.7249117891241179E-2</v>
      </c>
      <c r="H106" s="147">
        <f t="shared" si="39"/>
        <v>0</v>
      </c>
      <c r="I106" s="147">
        <f t="shared" si="40"/>
        <v>0.95</v>
      </c>
      <c r="J106" s="147">
        <f>IF('Crisis Indicator Data'!G103="x","x",IF(LOG('Crisis Indicator Data'!G103)&lt;J$4,0,IF(LOG('Crisis Indicator Data'!G103)&gt;J$3,5,ROUND(5-(J$3-LOG('Crisis Indicator Data'!G103))/(J$3-J$4)*5,1))))</f>
        <v>2.1</v>
      </c>
      <c r="K106" s="165">
        <f>IF('Crisis Indicator Data'!G103="x","x",IF(LEN(E106)&gt;3,('Crisis Indicator Data'!G103/VLOOKUP('Impact of the crisis'!$C106,'Regional Crises'!$B$1:$R$66,5,FALSE)),'Crisis Indicator Data'!G103/VLOOKUP('Impact of the crisis'!$E106,'Country Indicator Data'!$B$4:$P$300,14,FALSE)))</f>
        <v>1.7367429936860097E-2</v>
      </c>
      <c r="L106" s="147">
        <f t="shared" si="41"/>
        <v>0</v>
      </c>
      <c r="M106" s="147">
        <f t="shared" si="42"/>
        <v>1.05</v>
      </c>
      <c r="N106" s="147">
        <f t="shared" si="43"/>
        <v>1</v>
      </c>
      <c r="O106" s="147" t="str">
        <f>IF('Crisis Indicator Data'!H103="x","x",IF('Crisis Indicator Data'!H103=0,0,IF(LOG('Crisis Indicator Data'!H103)&lt;O$4,0,IF(LOG('Crisis Indicator Data'!H103)&gt;O$3,5,ROUND(5-(O$3-LOG('Crisis Indicator Data'!H103))/(O$3-O$4)*5,1)))))</f>
        <v>x</v>
      </c>
      <c r="P106" s="165" t="str">
        <f>IF('Crisis Indicator Data'!H103="x","x",'Crisis Indicator Data'!H103/'Crisis Indicator Data'!G103)</f>
        <v>x</v>
      </c>
      <c r="Q106" s="147" t="str">
        <f t="shared" si="44"/>
        <v>x</v>
      </c>
      <c r="R106" s="147" t="str">
        <f t="shared" si="45"/>
        <v>x</v>
      </c>
      <c r="S106" s="147" t="str">
        <f>IF('Crisis Indicator Data'!I103="x","x",IF('Crisis Indicator Data'!I103=0,0,IF(LOG('Crisis Indicator Data'!I103)&lt;S$4,0,IF(LOG('Crisis Indicator Data'!I103)&gt;S$3,5,ROUND(5-(S$3-LOG('Crisis Indicator Data'!I103))/(S$3-S$4)*5,1)))))</f>
        <v>x</v>
      </c>
      <c r="T106" s="165" t="str">
        <f>IF('Crisis Indicator Data'!H103="x","x",IF('Crisis Indicator Data'!I103="x","x",'Crisis Indicator Data'!I103/'Crisis Indicator Data'!H103))</f>
        <v>x</v>
      </c>
      <c r="U106" s="147" t="str">
        <f t="shared" si="46"/>
        <v>x</v>
      </c>
      <c r="V106" s="147" t="str">
        <f t="shared" si="47"/>
        <v>x</v>
      </c>
      <c r="W106" s="147">
        <f>IF('Crisis Indicator Data'!L103="x","x",IF('Crisis Indicator Data'!L103=0,0,IF(LOG('Crisis Indicator Data'!L103)&lt;W$4,0,IF(LOG('Crisis Indicator Data'!L103)&gt;W$3,5,ROUND(5-(W$3-LOG('Crisis Indicator Data'!L103))/(W$3-W$4)*5,1)))))</f>
        <v>0</v>
      </c>
      <c r="X106" s="166" t="str">
        <f>IF(OR('Crisis Indicator Data'!L103="x",'Crisis Indicator Data'!H103="x"),"x",'Crisis Indicator Data'!L103/'Crisis Indicator Data'!H103)</f>
        <v>x</v>
      </c>
      <c r="Y106" s="147" t="str">
        <f t="shared" si="48"/>
        <v>x</v>
      </c>
      <c r="Z106" s="147">
        <f t="shared" si="49"/>
        <v>0</v>
      </c>
      <c r="AA106" s="147">
        <f t="shared" si="50"/>
        <v>0</v>
      </c>
      <c r="AB106" s="167">
        <f t="shared" si="51"/>
        <v>0</v>
      </c>
    </row>
    <row r="107" spans="1:28" x14ac:dyDescent="0.35">
      <c r="A107" s="172" t="str">
        <f>'Crisis Indicator Data'!A104</f>
        <v>Venezuela displacement in Panama</v>
      </c>
      <c r="B107" s="173" t="str">
        <f>'Crisis Indicator Data'!B104</f>
        <v>Displacement</v>
      </c>
      <c r="C107" s="173" t="str">
        <f>'Crisis Indicator Data'!C104</f>
        <v>PAN002</v>
      </c>
      <c r="D107" s="173" t="str">
        <f>'Crisis Indicator Data'!D104</f>
        <v>Panama</v>
      </c>
      <c r="E107" s="174" t="str">
        <f>'Crisis Indicator Data'!E104</f>
        <v>PAN</v>
      </c>
      <c r="F107" s="168">
        <f>IF('Crisis Indicator Data'!F104="x","x",IF(LOG('Crisis Indicator Data'!F104)&lt;F$4,0,IF(LOG('Crisis Indicator Data'!F104)&gt;F$3,5,ROUND(5-(F$3-LOG('Crisis Indicator Data'!F104))/(F$3-F$4)*5,1))))</f>
        <v>3.1</v>
      </c>
      <c r="G107" s="165">
        <f>IF('Crisis Indicator Data'!F104="x","x",IF(LEN(E107)&gt;3,('Crisis Indicator Data'!F104/VLOOKUP('Impact of the crisis'!$C107,'Regional Crises'!$B$1:$R$66,4,FALSE)),'Crisis Indicator Data'!F104/VLOOKUP('Impact of the crisis'!$E107,'Country Indicator Data'!$B$4:$P$300,15,FALSE)))</f>
        <v>1</v>
      </c>
      <c r="H107" s="147">
        <f t="shared" si="39"/>
        <v>5</v>
      </c>
      <c r="I107" s="147">
        <f t="shared" si="40"/>
        <v>4.05</v>
      </c>
      <c r="J107" s="147">
        <f>IF('Crisis Indicator Data'!G104="x","x",IF(LOG('Crisis Indicator Data'!G104)&lt;J$4,0,IF(LOG('Crisis Indicator Data'!G104)&gt;J$3,5,ROUND(5-(J$3-LOG('Crisis Indicator Data'!G104))/(J$3-J$4)*5,1))))</f>
        <v>2.2000000000000002</v>
      </c>
      <c r="K107" s="165">
        <f>IF('Crisis Indicator Data'!G104="x","x",IF(LEN(E107)&gt;3,('Crisis Indicator Data'!G104/VLOOKUP('Impact of the crisis'!$C107,'Regional Crises'!$B$1:$R$66,5,FALSE)),'Crisis Indicator Data'!G104/VLOOKUP('Impact of the crisis'!$E107,'Country Indicator Data'!$B$4:$P$300,14,FALSE)))</f>
        <v>0.91936469150885769</v>
      </c>
      <c r="L107" s="147">
        <f t="shared" si="41"/>
        <v>4.5999999999999996</v>
      </c>
      <c r="M107" s="147">
        <f t="shared" si="42"/>
        <v>3.4</v>
      </c>
      <c r="N107" s="147">
        <f t="shared" si="43"/>
        <v>3.7</v>
      </c>
      <c r="O107" s="147">
        <f>IF('Crisis Indicator Data'!H104="x","x",IF('Crisis Indicator Data'!H104=0,0,IF(LOG('Crisis Indicator Data'!H104)&lt;O$4,0,IF(LOG('Crisis Indicator Data'!H104)&gt;O$3,5,ROUND(5-(O$3-LOG('Crisis Indicator Data'!H104))/(O$3-O$4)*5,1)))))</f>
        <v>1.9</v>
      </c>
      <c r="P107" s="165">
        <f>IF('Crisis Indicator Data'!H104="x","x",'Crisis Indicator Data'!H104/'Crisis Indicator Data'!G104)</f>
        <v>0.10276854928017719</v>
      </c>
      <c r="Q107" s="147">
        <f t="shared" si="44"/>
        <v>0.5</v>
      </c>
      <c r="R107" s="147">
        <f t="shared" si="45"/>
        <v>1.2</v>
      </c>
      <c r="S107" s="147">
        <f>IF('Crisis Indicator Data'!I104="x","x",IF('Crisis Indicator Data'!I104=0,0,IF(LOG('Crisis Indicator Data'!I104)&lt;S$4,0,IF(LOG('Crisis Indicator Data'!I104)&gt;S$3,5,ROUND(5-(S$3-LOG('Crisis Indicator Data'!I104))/(S$3-S$4)*5,1)))))</f>
        <v>3.8</v>
      </c>
      <c r="T107" s="165">
        <f>IF('Crisis Indicator Data'!H104="x","x",IF('Crisis Indicator Data'!I104="x","x",'Crisis Indicator Data'!I104/'Crisis Indicator Data'!H104))</f>
        <v>0.98706896551724133</v>
      </c>
      <c r="U107" s="147">
        <f t="shared" si="46"/>
        <v>5</v>
      </c>
      <c r="V107" s="147">
        <f t="shared" si="47"/>
        <v>4.4000000000000004</v>
      </c>
      <c r="W107" s="147" t="str">
        <f>IF('Crisis Indicator Data'!L104="x","x",IF('Crisis Indicator Data'!L104=0,0,IF(LOG('Crisis Indicator Data'!L104)&lt;W$4,0,IF(LOG('Crisis Indicator Data'!L104)&gt;W$3,5,ROUND(5-(W$3-LOG('Crisis Indicator Data'!L104))/(W$3-W$4)*5,1)))))</f>
        <v>x</v>
      </c>
      <c r="X107" s="166" t="str">
        <f>IF(OR('Crisis Indicator Data'!L104="x",'Crisis Indicator Data'!H104="x"),"x",'Crisis Indicator Data'!L104/'Crisis Indicator Data'!H104)</f>
        <v>x</v>
      </c>
      <c r="Y107" s="147" t="str">
        <f t="shared" si="48"/>
        <v>x</v>
      </c>
      <c r="Z107" s="147" t="str">
        <f t="shared" si="49"/>
        <v>x</v>
      </c>
      <c r="AA107" s="147">
        <f t="shared" si="50"/>
        <v>4.4000000000000004</v>
      </c>
      <c r="AB107" s="167">
        <f t="shared" si="51"/>
        <v>3.2</v>
      </c>
    </row>
    <row r="108" spans="1:28" x14ac:dyDescent="0.35">
      <c r="A108" s="172" t="str">
        <f>'Crisis Indicator Data'!A105</f>
        <v>Venezuela displacement in Peru</v>
      </c>
      <c r="B108" s="173" t="str">
        <f>'Crisis Indicator Data'!B105</f>
        <v>Displacement</v>
      </c>
      <c r="C108" s="173" t="str">
        <f>'Crisis Indicator Data'!C105</f>
        <v>PER002</v>
      </c>
      <c r="D108" s="173" t="str">
        <f>'Crisis Indicator Data'!D105</f>
        <v>Peru</v>
      </c>
      <c r="E108" s="174" t="str">
        <f>'Crisis Indicator Data'!E105</f>
        <v>PER</v>
      </c>
      <c r="F108" s="168">
        <f>IF('Crisis Indicator Data'!F105="x","x",IF(LOG('Crisis Indicator Data'!F105)&lt;F$4,0,IF(LOG('Crisis Indicator Data'!F105)&gt;F$3,5,ROUND(5-(F$3-LOG('Crisis Indicator Data'!F105))/(F$3-F$4)*5,1))))</f>
        <v>5</v>
      </c>
      <c r="G108" s="165">
        <f>IF('Crisis Indicator Data'!F105="x","x",IF(LEN(E108)&gt;3,('Crisis Indicator Data'!F105/VLOOKUP('Impact of the crisis'!$C108,'Regional Crises'!$B$1:$R$66,4,FALSE)),'Crisis Indicator Data'!F105/VLOOKUP('Impact of the crisis'!$E108,'Country Indicator Data'!$B$4:$P$300,15,FALSE)))</f>
        <v>1</v>
      </c>
      <c r="H108" s="147">
        <f t="shared" si="39"/>
        <v>5</v>
      </c>
      <c r="I108" s="147">
        <f t="shared" si="40"/>
        <v>5</v>
      </c>
      <c r="J108" s="147">
        <f>IF('Crisis Indicator Data'!G105="x","x",IF(LOG('Crisis Indicator Data'!G105)&lt;J$4,0,IF(LOG('Crisis Indicator Data'!G105)&gt;J$3,5,ROUND(5-(J$3-LOG('Crisis Indicator Data'!G105))/(J$3-J$4)*5,1))))</f>
        <v>5</v>
      </c>
      <c r="K108" s="165">
        <f>IF('Crisis Indicator Data'!G105="x","x",IF(LEN(E108)&gt;3,('Crisis Indicator Data'!G105/VLOOKUP('Impact of the crisis'!$C108,'Regional Crises'!$B$1:$R$66,5,FALSE)),'Crisis Indicator Data'!G105/VLOOKUP('Impact of the crisis'!$E108,'Country Indicator Data'!$B$4:$P$300,14,FALSE)))</f>
        <v>1</v>
      </c>
      <c r="L108" s="147">
        <f t="shared" si="41"/>
        <v>5</v>
      </c>
      <c r="M108" s="147">
        <f t="shared" si="42"/>
        <v>5</v>
      </c>
      <c r="N108" s="147">
        <f t="shared" si="43"/>
        <v>5</v>
      </c>
      <c r="O108" s="147">
        <f>IF('Crisis Indicator Data'!H105="x","x",IF('Crisis Indicator Data'!H105=0,0,IF(LOG('Crisis Indicator Data'!H105)&lt;O$4,0,IF(LOG('Crisis Indicator Data'!H105)&gt;O$3,5,ROUND(5-(O$3-LOG('Crisis Indicator Data'!H105))/(O$3-O$4)*5,1)))))</f>
        <v>5</v>
      </c>
      <c r="P108" s="165">
        <f>IF('Crisis Indicator Data'!H105="x","x",'Crisis Indicator Data'!H105/'Crisis Indicator Data'!G105)</f>
        <v>1</v>
      </c>
      <c r="Q108" s="147">
        <f t="shared" si="44"/>
        <v>5</v>
      </c>
      <c r="R108" s="147">
        <f t="shared" si="45"/>
        <v>5</v>
      </c>
      <c r="S108" s="147">
        <f>IF('Crisis Indicator Data'!I105="x","x",IF('Crisis Indicator Data'!I105=0,0,IF(LOG('Crisis Indicator Data'!I105)&lt;S$4,0,IF(LOG('Crisis Indicator Data'!I105)&gt;S$3,5,ROUND(5-(S$3-LOG('Crisis Indicator Data'!I105))/(S$3-S$4)*5,1)))))</f>
        <v>4.7</v>
      </c>
      <c r="T108" s="165">
        <f>IF('Crisis Indicator Data'!H105="x","x",IF('Crisis Indicator Data'!I105="x","x",'Crisis Indicator Data'!I105/'Crisis Indicator Data'!H105))</f>
        <v>6.0657093895881344E-2</v>
      </c>
      <c r="U108" s="147">
        <f t="shared" si="46"/>
        <v>2</v>
      </c>
      <c r="V108" s="147">
        <f t="shared" si="47"/>
        <v>3.4</v>
      </c>
      <c r="W108" s="147" t="str">
        <f>IF('Crisis Indicator Data'!L105="x","x",IF('Crisis Indicator Data'!L105=0,0,IF(LOG('Crisis Indicator Data'!L105)&lt;W$4,0,IF(LOG('Crisis Indicator Data'!L105)&gt;W$3,5,ROUND(5-(W$3-LOG('Crisis Indicator Data'!L105))/(W$3-W$4)*5,1)))))</f>
        <v>x</v>
      </c>
      <c r="X108" s="166" t="str">
        <f>IF(OR('Crisis Indicator Data'!L105="x",'Crisis Indicator Data'!H105="x"),"x",'Crisis Indicator Data'!L105/'Crisis Indicator Data'!H105)</f>
        <v>x</v>
      </c>
      <c r="Y108" s="147" t="str">
        <f t="shared" si="48"/>
        <v>x</v>
      </c>
      <c r="Z108" s="147" t="str">
        <f t="shared" si="49"/>
        <v>x</v>
      </c>
      <c r="AA108" s="147">
        <f t="shared" si="50"/>
        <v>3.4</v>
      </c>
      <c r="AB108" s="167">
        <f t="shared" si="51"/>
        <v>4.4000000000000004</v>
      </c>
    </row>
    <row r="109" spans="1:28" x14ac:dyDescent="0.35">
      <c r="A109" s="172" t="str">
        <f>'Crisis Indicator Data'!A106</f>
        <v>Multiple crises in the Philippines</v>
      </c>
      <c r="B109" s="173" t="str">
        <f>'Crisis Indicator Data'!B106</f>
        <v>Conflict,Cyclone,Violence,Floods,Other seasonal event</v>
      </c>
      <c r="C109" s="173" t="str">
        <f>'Crisis Indicator Data'!C106</f>
        <v>PHL001</v>
      </c>
      <c r="D109" s="173" t="str">
        <f>'Crisis Indicator Data'!D106</f>
        <v>Philippines</v>
      </c>
      <c r="E109" s="174" t="str">
        <f>'Crisis Indicator Data'!E106</f>
        <v>PHL</v>
      </c>
      <c r="F109" s="168">
        <f>IF('Crisis Indicator Data'!F106="x","x",IF(LOG('Crisis Indicator Data'!F106)&lt;F$4,0,IF(LOG('Crisis Indicator Data'!F106)&gt;F$3,5,ROUND(5-(F$3-LOG('Crisis Indicator Data'!F106))/(F$3-F$4)*5,1))))</f>
        <v>4</v>
      </c>
      <c r="G109" s="165">
        <f>IF('Crisis Indicator Data'!F106="x","x",IF(LEN(E109)&gt;3,('Crisis Indicator Data'!F106/VLOOKUP('Impact of the crisis'!$C109,'Regional Crises'!$B$1:$R$66,4,FALSE)),'Crisis Indicator Data'!F106/VLOOKUP('Impact of the crisis'!$E109,'Country Indicator Data'!$B$4:$P$300,15,FALSE)))</f>
        <v>0.81510547674145617</v>
      </c>
      <c r="H109" s="147">
        <f t="shared" si="39"/>
        <v>4.0999999999999996</v>
      </c>
      <c r="I109" s="147">
        <f t="shared" si="40"/>
        <v>4.05</v>
      </c>
      <c r="J109" s="147">
        <f>IF('Crisis Indicator Data'!G106="x","x",IF(LOG('Crisis Indicator Data'!G106)&lt;J$4,0,IF(LOG('Crisis Indicator Data'!G106)&gt;J$3,5,ROUND(5-(J$3-LOG('Crisis Indicator Data'!G106))/(J$3-J$4)*5,1))))</f>
        <v>5</v>
      </c>
      <c r="K109" s="165">
        <f>IF('Crisis Indicator Data'!G106="x","x",IF(LEN(E109)&gt;3,('Crisis Indicator Data'!G106/VLOOKUP('Impact of the crisis'!$C109,'Regional Crises'!$B$1:$R$66,5,FALSE)),'Crisis Indicator Data'!G106/VLOOKUP('Impact of the crisis'!$E109,'Country Indicator Data'!$B$4:$P$300,14,FALSE)))</f>
        <v>0.82797868535214114</v>
      </c>
      <c r="L109" s="147">
        <f t="shared" si="41"/>
        <v>4.0999999999999996</v>
      </c>
      <c r="M109" s="147">
        <f t="shared" si="42"/>
        <v>4.55</v>
      </c>
      <c r="N109" s="147">
        <f t="shared" si="43"/>
        <v>4.3</v>
      </c>
      <c r="O109" s="147">
        <f>IF('Crisis Indicator Data'!H106="x","x",IF('Crisis Indicator Data'!H106=0,0,IF(LOG('Crisis Indicator Data'!H106)&lt;O$4,0,IF(LOG('Crisis Indicator Data'!H106)&gt;O$3,5,ROUND(5-(O$3-LOG('Crisis Indicator Data'!H106))/(O$3-O$4)*5,1)))))</f>
        <v>4.4000000000000004</v>
      </c>
      <c r="P109" s="165">
        <f>IF('Crisis Indicator Data'!H106="x","x",'Crisis Indicator Data'!H106/'Crisis Indicator Data'!G106)</f>
        <v>0.1481218915116807</v>
      </c>
      <c r="Q109" s="147">
        <f t="shared" si="44"/>
        <v>0.7</v>
      </c>
      <c r="R109" s="147">
        <f t="shared" si="45"/>
        <v>2.5500000000000003</v>
      </c>
      <c r="S109" s="147">
        <f>IF('Crisis Indicator Data'!I106="x","x",IF('Crisis Indicator Data'!I106=0,0,IF(LOG('Crisis Indicator Data'!I106)&lt;S$4,0,IF(LOG('Crisis Indicator Data'!I106)&gt;S$3,5,ROUND(5-(S$3-LOG('Crisis Indicator Data'!I106))/(S$3-S$4)*5,1)))))</f>
        <v>2.9</v>
      </c>
      <c r="T109" s="165">
        <f>IF('Crisis Indicator Data'!H106="x","x",IF('Crisis Indicator Data'!I106="x","x",'Crisis Indicator Data'!I106/'Crisis Indicator Data'!H106))</f>
        <v>8.1513610529464556E-3</v>
      </c>
      <c r="U109" s="147">
        <f t="shared" si="46"/>
        <v>0.3</v>
      </c>
      <c r="V109" s="147">
        <f t="shared" si="47"/>
        <v>1.6</v>
      </c>
      <c r="W109" s="147">
        <f>IF('Crisis Indicator Data'!L106="x","x",IF('Crisis Indicator Data'!L106=0,0,IF(LOG('Crisis Indicator Data'!L106)&lt;W$4,0,IF(LOG('Crisis Indicator Data'!L106)&gt;W$3,5,ROUND(5-(W$3-LOG('Crisis Indicator Data'!L106))/(W$3-W$4)*5,1)))))</f>
        <v>3.6</v>
      </c>
      <c r="X109" s="166">
        <f>IF(OR('Crisis Indicator Data'!L106="x",'Crisis Indicator Data'!H106="x"),"x",'Crisis Indicator Data'!L106/'Crisis Indicator Data'!H106)</f>
        <v>2.3407119353873767E-5</v>
      </c>
      <c r="Y109" s="147">
        <f t="shared" si="48"/>
        <v>1.2</v>
      </c>
      <c r="Z109" s="147">
        <f t="shared" si="49"/>
        <v>2.4</v>
      </c>
      <c r="AA109" s="147">
        <f t="shared" si="50"/>
        <v>2</v>
      </c>
      <c r="AB109" s="167">
        <f t="shared" si="51"/>
        <v>2.2999999999999998</v>
      </c>
    </row>
    <row r="110" spans="1:28" x14ac:dyDescent="0.35">
      <c r="A110" s="172" t="str">
        <f>'Crisis Indicator Data'!A107</f>
        <v>Mindanao conflict</v>
      </c>
      <c r="B110" s="173" t="str">
        <f>'Crisis Indicator Data'!B107</f>
        <v>Conflict,Violence</v>
      </c>
      <c r="C110" s="173" t="str">
        <f>'Crisis Indicator Data'!C107</f>
        <v>PHL003</v>
      </c>
      <c r="D110" s="173" t="str">
        <f>'Crisis Indicator Data'!D107</f>
        <v>Philippines</v>
      </c>
      <c r="E110" s="174" t="str">
        <f>'Crisis Indicator Data'!E107</f>
        <v>PHL</v>
      </c>
      <c r="F110" s="168">
        <f>IF('Crisis Indicator Data'!F107="x","x",IF(LOG('Crisis Indicator Data'!F107)&lt;F$4,0,IF(LOG('Crisis Indicator Data'!F107)&gt;F$3,5,ROUND(5-(F$3-LOG('Crisis Indicator Data'!F107))/(F$3-F$4)*5,1))))</f>
        <v>3.3</v>
      </c>
      <c r="G110" s="165">
        <f>IF('Crisis Indicator Data'!F107="x","x",IF(LEN(E110)&gt;3,('Crisis Indicator Data'!F107/VLOOKUP('Impact of the crisis'!$C110,'Regional Crises'!$B$1:$R$66,4,FALSE)),'Crisis Indicator Data'!F107/VLOOKUP('Impact of the crisis'!$E110,'Country Indicator Data'!$B$4:$P$300,15,FALSE)))</f>
        <v>0.33520810276017038</v>
      </c>
      <c r="H110" s="147">
        <f t="shared" si="39"/>
        <v>1.6</v>
      </c>
      <c r="I110" s="147">
        <f t="shared" si="40"/>
        <v>2.4500000000000002</v>
      </c>
      <c r="J110" s="147">
        <f>IF('Crisis Indicator Data'!G107="x","x",IF(LOG('Crisis Indicator Data'!G107)&lt;J$4,0,IF(LOG('Crisis Indicator Data'!G107)&gt;J$3,5,ROUND(5-(J$3-LOG('Crisis Indicator Data'!G107))/(J$3-J$4)*5,1))))</f>
        <v>4.7</v>
      </c>
      <c r="K110" s="165">
        <f>IF('Crisis Indicator Data'!G107="x","x",IF(LEN(E110)&gt;3,('Crisis Indicator Data'!G107/VLOOKUP('Impact of the crisis'!$C110,'Regional Crises'!$B$1:$R$66,5,FALSE)),'Crisis Indicator Data'!G107/VLOOKUP('Impact of the crisis'!$E110,'Country Indicator Data'!$B$4:$P$300,14,FALSE)))</f>
        <v>0.24077114268157346</v>
      </c>
      <c r="L110" s="147">
        <f t="shared" si="41"/>
        <v>1.2</v>
      </c>
      <c r="M110" s="147">
        <f t="shared" si="42"/>
        <v>2.95</v>
      </c>
      <c r="N110" s="147">
        <f t="shared" si="43"/>
        <v>2.7</v>
      </c>
      <c r="O110" s="147">
        <f>IF('Crisis Indicator Data'!H107="x","x",IF('Crisis Indicator Data'!H107=0,0,IF(LOG('Crisis Indicator Data'!H107)&lt;O$4,0,IF(LOG('Crisis Indicator Data'!H107)&gt;O$3,5,ROUND(5-(O$3-LOG('Crisis Indicator Data'!H107))/(O$3-O$4)*5,1)))))</f>
        <v>0.9</v>
      </c>
      <c r="P110" s="165">
        <f>IF('Crisis Indicator Data'!H107="x","x",'Crisis Indicator Data'!H107/'Crisis Indicator Data'!G107)</f>
        <v>4.0377875971354567E-3</v>
      </c>
      <c r="Q110" s="147">
        <f t="shared" si="44"/>
        <v>0</v>
      </c>
      <c r="R110" s="147">
        <f t="shared" si="45"/>
        <v>0.45</v>
      </c>
      <c r="S110" s="147">
        <f>IF('Crisis Indicator Data'!I107="x","x",IF('Crisis Indicator Data'!I107=0,0,IF(LOG('Crisis Indicator Data'!I107)&lt;S$4,0,IF(LOG('Crisis Indicator Data'!I107)&gt;S$3,5,ROUND(5-(S$3-LOG('Crisis Indicator Data'!I107))/(S$3-S$4)*5,1)))))</f>
        <v>2.9</v>
      </c>
      <c r="T110" s="165">
        <f>IF('Crisis Indicator Data'!H107="x","x",IF('Crisis Indicator Data'!I107="x","x",'Crisis Indicator Data'!I107/'Crisis Indicator Data'!H107))</f>
        <v>1</v>
      </c>
      <c r="U110" s="147">
        <f t="shared" si="46"/>
        <v>5</v>
      </c>
      <c r="V110" s="147">
        <f t="shared" si="47"/>
        <v>4</v>
      </c>
      <c r="W110" s="147">
        <f>IF('Crisis Indicator Data'!L107="x","x",IF('Crisis Indicator Data'!L107=0,0,IF(LOG('Crisis Indicator Data'!L107)&lt;W$4,0,IF(LOG('Crisis Indicator Data'!L107)&gt;W$3,5,ROUND(5-(W$3-LOG('Crisis Indicator Data'!L107))/(W$3-W$4)*5,1)))))</f>
        <v>3</v>
      </c>
      <c r="X110" s="166">
        <f>IF(OR('Crisis Indicator Data'!L107="x",'Crisis Indicator Data'!H107="x"),"x",'Crisis Indicator Data'!L107/'Crisis Indicator Data'!H107)</f>
        <v>1.2547169811320754E-3</v>
      </c>
      <c r="Y110" s="147">
        <f t="shared" si="48"/>
        <v>5</v>
      </c>
      <c r="Z110" s="147">
        <f t="shared" si="49"/>
        <v>4</v>
      </c>
      <c r="AA110" s="147">
        <f t="shared" si="50"/>
        <v>4</v>
      </c>
      <c r="AB110" s="167">
        <f t="shared" si="51"/>
        <v>2.6</v>
      </c>
    </row>
    <row r="111" spans="1:28" x14ac:dyDescent="0.35">
      <c r="A111" s="172" t="str">
        <f>'Crisis Indicator Data'!A108</f>
        <v>Typhoon Trami in Philippines</v>
      </c>
      <c r="B111" s="173" t="str">
        <f>'Crisis Indicator Data'!B108</f>
        <v>Cyclone</v>
      </c>
      <c r="C111" s="173" t="str">
        <f>'Crisis Indicator Data'!C108</f>
        <v>PHL016</v>
      </c>
      <c r="D111" s="173" t="str">
        <f>'Crisis Indicator Data'!D108</f>
        <v>Philippines</v>
      </c>
      <c r="E111" s="174" t="str">
        <f>'Crisis Indicator Data'!E108</f>
        <v>PHL</v>
      </c>
      <c r="F111" s="168">
        <f>IF('Crisis Indicator Data'!F108="x","x",IF(LOG('Crisis Indicator Data'!F108)&lt;F$4,0,IF(LOG('Crisis Indicator Data'!F108)&gt;F$3,5,ROUND(5-(F$3-LOG('Crisis Indicator Data'!F108))/(F$3-F$4)*5,1))))</f>
        <v>3.7</v>
      </c>
      <c r="G111" s="165">
        <f>IF('Crisis Indicator Data'!F108="x","x",IF(LEN(E111)&gt;3,('Crisis Indicator Data'!F108/VLOOKUP('Impact of the crisis'!$C111,'Regional Crises'!$B$1:$R$66,4,FALSE)),'Crisis Indicator Data'!F108/VLOOKUP('Impact of the crisis'!$E111,'Country Indicator Data'!$B$4:$P$300,15,FALSE)))</f>
        <v>0.59066639836334978</v>
      </c>
      <c r="H111" s="147">
        <f t="shared" si="39"/>
        <v>2.9</v>
      </c>
      <c r="I111" s="147">
        <f t="shared" si="40"/>
        <v>3.3</v>
      </c>
      <c r="J111" s="147">
        <f>IF('Crisis Indicator Data'!G108="x","x",IF(LOG('Crisis Indicator Data'!G108)&lt;J$4,0,IF(LOG('Crisis Indicator Data'!G108)&gt;J$3,5,ROUND(5-(J$3-LOG('Crisis Indicator Data'!G108))/(J$3-J$4)*5,1))))</f>
        <v>5</v>
      </c>
      <c r="K111" s="165">
        <f>IF('Crisis Indicator Data'!G108="x","x",IF(LEN(E111)&gt;3,('Crisis Indicator Data'!G108/VLOOKUP('Impact of the crisis'!$C111,'Regional Crises'!$B$1:$R$66,5,FALSE)),'Crisis Indicator Data'!G108/VLOOKUP('Impact of the crisis'!$E111,'Country Indicator Data'!$B$4:$P$300,14,FALSE)))</f>
        <v>0.68734236423834982</v>
      </c>
      <c r="L111" s="147">
        <f t="shared" si="41"/>
        <v>3.4</v>
      </c>
      <c r="M111" s="147">
        <f t="shared" si="42"/>
        <v>4.2</v>
      </c>
      <c r="N111" s="147">
        <f t="shared" si="43"/>
        <v>3.8</v>
      </c>
      <c r="O111" s="147">
        <f>IF('Crisis Indicator Data'!H108="x","x",IF('Crisis Indicator Data'!H108=0,0,IF(LOG('Crisis Indicator Data'!H108)&lt;O$4,0,IF(LOG('Crisis Indicator Data'!H108)&gt;O$3,5,ROUND(5-(O$3-LOG('Crisis Indicator Data'!H108))/(O$3-O$4)*5,1)))))</f>
        <v>4.2</v>
      </c>
      <c r="P111" s="165">
        <f>IF('Crisis Indicator Data'!H108="x","x",'Crisis Indicator Data'!H108/'Crisis Indicator Data'!G108)</f>
        <v>0.13220714409617976</v>
      </c>
      <c r="Q111" s="147">
        <f t="shared" si="44"/>
        <v>0.6</v>
      </c>
      <c r="R111" s="147">
        <f t="shared" si="45"/>
        <v>2.4</v>
      </c>
      <c r="S111" s="147">
        <f>IF('Crisis Indicator Data'!I108="x","x",IF('Crisis Indicator Data'!I108=0,0,IF(LOG('Crisis Indicator Data'!I108)&lt;S$4,0,IF(LOG('Crisis Indicator Data'!I108)&gt;S$3,5,ROUND(5-(S$3-LOG('Crisis Indicator Data'!I108))/(S$3-S$4)*5,1)))))</f>
        <v>1</v>
      </c>
      <c r="T111" s="165">
        <f>IF('Crisis Indicator Data'!H108="x","x",IF('Crisis Indicator Data'!I108="x","x",'Crisis Indicator Data'!I108/'Crisis Indicator Data'!H108))</f>
        <v>5.0464271295922489E-4</v>
      </c>
      <c r="U111" s="147">
        <f t="shared" si="46"/>
        <v>0</v>
      </c>
      <c r="V111" s="147">
        <f t="shared" si="47"/>
        <v>0.5</v>
      </c>
      <c r="W111" s="147">
        <f>IF('Crisis Indicator Data'!L108="x","x",IF('Crisis Indicator Data'!L108=0,0,IF(LOG('Crisis Indicator Data'!L108)&lt;W$4,0,IF(LOG('Crisis Indicator Data'!L108)&gt;W$3,5,ROUND(5-(W$3-LOG('Crisis Indicator Data'!L108))/(W$3-W$4)*5,1)))))</f>
        <v>3.1</v>
      </c>
      <c r="X111" s="166">
        <f>IF(OR('Crisis Indicator Data'!L108="x",'Crisis Indicator Data'!H108="x"),"x",'Crisis Indicator Data'!L108/'Crisis Indicator Data'!H108)</f>
        <v>1.604763827210335E-5</v>
      </c>
      <c r="Y111" s="147">
        <f t="shared" si="48"/>
        <v>0.8</v>
      </c>
      <c r="Z111" s="147">
        <f t="shared" si="49"/>
        <v>2</v>
      </c>
      <c r="AA111" s="147">
        <f t="shared" si="50"/>
        <v>1.3</v>
      </c>
      <c r="AB111" s="167">
        <f t="shared" si="51"/>
        <v>1.9</v>
      </c>
    </row>
    <row r="112" spans="1:28" x14ac:dyDescent="0.35">
      <c r="A112" s="172" t="str">
        <f>'Crisis Indicator Data'!A109</f>
        <v>Typhoons Toraji, Usagi, Man-yi, and Yinxing in Philippines</v>
      </c>
      <c r="B112" s="173" t="str">
        <f>'Crisis Indicator Data'!B109</f>
        <v>Floods</v>
      </c>
      <c r="C112" s="173" t="str">
        <f>'Crisis Indicator Data'!C109</f>
        <v>PHL017</v>
      </c>
      <c r="D112" s="173" t="str">
        <f>'Crisis Indicator Data'!D109</f>
        <v>Philippines</v>
      </c>
      <c r="E112" s="174" t="str">
        <f>'Crisis Indicator Data'!E109</f>
        <v>PHL</v>
      </c>
      <c r="F112" s="168">
        <f>IF('Crisis Indicator Data'!F109="x","x",IF(LOG('Crisis Indicator Data'!F109)&lt;F$4,0,IF(LOG('Crisis Indicator Data'!F109)&gt;F$3,5,ROUND(5-(F$3-LOG('Crisis Indicator Data'!F109))/(F$3-F$4)*5,1))))</f>
        <v>3.3</v>
      </c>
      <c r="G112" s="165">
        <f>IF('Crisis Indicator Data'!F109="x","x",IF(LEN(E112)&gt;3,('Crisis Indicator Data'!F109/VLOOKUP('Impact of the crisis'!$C112,'Regional Crises'!$B$1:$R$66,4,FALSE)),'Crisis Indicator Data'!F109/VLOOKUP('Impact of the crisis'!$E112,'Country Indicator Data'!$B$4:$P$300,15,FALSE)))</f>
        <v>0.33841432739712246</v>
      </c>
      <c r="H112" s="147">
        <f t="shared" si="39"/>
        <v>1.6</v>
      </c>
      <c r="I112" s="147">
        <f t="shared" si="40"/>
        <v>2.4500000000000002</v>
      </c>
      <c r="J112" s="147">
        <f>IF('Crisis Indicator Data'!G109="x","x",IF(LOG('Crisis Indicator Data'!G109)&lt;J$4,0,IF(LOG('Crisis Indicator Data'!G109)&gt;J$3,5,ROUND(5-(J$3-LOG('Crisis Indicator Data'!G109))/(J$3-J$4)*5,1))))</f>
        <v>4.7</v>
      </c>
      <c r="K112" s="165">
        <f>IF('Crisis Indicator Data'!G109="x","x",IF(LEN(E112)&gt;3,('Crisis Indicator Data'!G109/VLOOKUP('Impact of the crisis'!$C112,'Regional Crises'!$B$1:$R$66,5,FALSE)),'Crisis Indicator Data'!G109/VLOOKUP('Impact of the crisis'!$E112,'Country Indicator Data'!$B$4:$P$300,14,FALSE)))</f>
        <v>0.2316271220639623</v>
      </c>
      <c r="L112" s="147">
        <f t="shared" si="41"/>
        <v>1.1000000000000001</v>
      </c>
      <c r="M112" s="147">
        <f t="shared" si="42"/>
        <v>2.9000000000000004</v>
      </c>
      <c r="N112" s="147">
        <f t="shared" si="43"/>
        <v>2.7</v>
      </c>
      <c r="O112" s="147">
        <f>IF('Crisis Indicator Data'!H109="x","x",IF('Crisis Indicator Data'!H109=0,0,IF(LOG('Crisis Indicator Data'!H109)&lt;O$4,0,IF(LOG('Crisis Indicator Data'!H109)&gt;O$3,5,ROUND(5-(O$3-LOG('Crisis Indicator Data'!H109))/(O$3-O$4)*5,1)))))</f>
        <v>3.6</v>
      </c>
      <c r="P112" s="165">
        <f>IF('Crisis Indicator Data'!H109="x","x",'Crisis Indicator Data'!H109/'Crisis Indicator Data'!G109)</f>
        <v>0.19251633339932686</v>
      </c>
      <c r="Q112" s="147">
        <f t="shared" si="44"/>
        <v>0.9</v>
      </c>
      <c r="R112" s="147">
        <f t="shared" si="45"/>
        <v>2.25</v>
      </c>
      <c r="S112" s="147">
        <f>IF('Crisis Indicator Data'!I109="x","x",IF('Crisis Indicator Data'!I109=0,0,IF(LOG('Crisis Indicator Data'!I109)&lt;S$4,0,IF(LOG('Crisis Indicator Data'!I109)&gt;S$3,5,ROUND(5-(S$3-LOG('Crisis Indicator Data'!I109))/(S$3-S$4)*5,1)))))</f>
        <v>1.1000000000000001</v>
      </c>
      <c r="T112" s="165">
        <f>IF('Crisis Indicator Data'!H109="x","x",IF('Crisis Indicator Data'!I109="x","x",'Crisis Indicator Data'!I109/'Crisis Indicator Data'!H109))</f>
        <v>1.2340600575894694E-3</v>
      </c>
      <c r="U112" s="147">
        <f t="shared" si="46"/>
        <v>0</v>
      </c>
      <c r="V112" s="147">
        <f t="shared" si="47"/>
        <v>0.6</v>
      </c>
      <c r="W112" s="147">
        <f>IF('Crisis Indicator Data'!L109="x","x",IF('Crisis Indicator Data'!L109=0,0,IF(LOG('Crisis Indicator Data'!L109)&lt;W$4,0,IF(LOG('Crisis Indicator Data'!L109)&gt;W$3,5,ROUND(5-(W$3-LOG('Crisis Indicator Data'!L109))/(W$3-W$4)*5,1)))))</f>
        <v>1.7</v>
      </c>
      <c r="X112" s="166">
        <f>IF(OR('Crisis Indicator Data'!L109="x",'Crisis Indicator Data'!H109="x"),"x",'Crisis Indicator Data'!L109/'Crisis Indicator Data'!H109)</f>
        <v>3.0851501439736735E-6</v>
      </c>
      <c r="Y112" s="147">
        <f t="shared" si="48"/>
        <v>0.2</v>
      </c>
      <c r="Z112" s="147">
        <f t="shared" si="49"/>
        <v>1</v>
      </c>
      <c r="AA112" s="147">
        <f t="shared" si="50"/>
        <v>0.8</v>
      </c>
      <c r="AB112" s="167">
        <f t="shared" si="51"/>
        <v>1.6</v>
      </c>
    </row>
    <row r="113" spans="1:28" x14ac:dyDescent="0.35">
      <c r="A113" s="172" t="str">
        <f>'Crisis Indicator Data'!A110</f>
        <v>Highlands Violence</v>
      </c>
      <c r="B113" s="173" t="str">
        <f>'Crisis Indicator Data'!B110</f>
        <v>Violence</v>
      </c>
      <c r="C113" s="173" t="str">
        <f>'Crisis Indicator Data'!C110</f>
        <v>PNG003</v>
      </c>
      <c r="D113" s="173" t="str">
        <f>'Crisis Indicator Data'!D110</f>
        <v>Papua New Guinea</v>
      </c>
      <c r="E113" s="174" t="str">
        <f>'Crisis Indicator Data'!E110</f>
        <v>PNG</v>
      </c>
      <c r="F113" s="168">
        <f>IF('Crisis Indicator Data'!F110="x","x",IF(LOG('Crisis Indicator Data'!F110)&lt;F$4,0,IF(LOG('Crisis Indicator Data'!F110)&gt;F$3,5,ROUND(5-(F$3-LOG('Crisis Indicator Data'!F110))/(F$3-F$4)*5,1))))</f>
        <v>3</v>
      </c>
      <c r="G113" s="165">
        <f>IF('Crisis Indicator Data'!F110="x","x",IF(LEN(E113)&gt;3,('Crisis Indicator Data'!F110/VLOOKUP('Impact of the crisis'!$C113,'Regional Crises'!$B$1:$R$66,4,FALSE)),'Crisis Indicator Data'!F110/VLOOKUP('Impact of the crisis'!$E113,'Country Indicator Data'!$B$4:$P$300,15,FALSE)))</f>
        <v>0.14058870291039174</v>
      </c>
      <c r="H113" s="147">
        <f t="shared" si="39"/>
        <v>0.6</v>
      </c>
      <c r="I113" s="147">
        <f t="shared" si="40"/>
        <v>1.8</v>
      </c>
      <c r="J113" s="147">
        <f>IF('Crisis Indicator Data'!G110="x","x",IF(LOG('Crisis Indicator Data'!G110)&lt;J$4,0,IF(LOG('Crisis Indicator Data'!G110)&gt;J$3,5,ROUND(5-(J$3-LOG('Crisis Indicator Data'!G110))/(J$3-J$4)*5,1))))</f>
        <v>2.2000000000000002</v>
      </c>
      <c r="K113" s="165">
        <f>IF('Crisis Indicator Data'!G110="x","x",IF(LEN(E113)&gt;3,('Crisis Indicator Data'!G110/VLOOKUP('Impact of the crisis'!$C113,'Regional Crises'!$B$1:$R$66,5,FALSE)),'Crisis Indicator Data'!G110/VLOOKUP('Impact of the crisis'!$E113,'Country Indicator Data'!$B$4:$P$300,14,FALSE)))</f>
        <v>0.38754031573586828</v>
      </c>
      <c r="L113" s="147">
        <f t="shared" si="41"/>
        <v>1.9</v>
      </c>
      <c r="M113" s="147">
        <f t="shared" si="42"/>
        <v>2.0499999999999998</v>
      </c>
      <c r="N113" s="147">
        <f t="shared" si="43"/>
        <v>1.9</v>
      </c>
      <c r="O113" s="147">
        <f>IF('Crisis Indicator Data'!H110="x","x",IF('Crisis Indicator Data'!H110=0,0,IF(LOG('Crisis Indicator Data'!H110)&lt;O$4,0,IF(LOG('Crisis Indicator Data'!H110)&gt;O$3,5,ROUND(5-(O$3-LOG('Crisis Indicator Data'!H110))/(O$3-O$4)*5,1)))))</f>
        <v>2.1</v>
      </c>
      <c r="P113" s="165">
        <f>IF('Crisis Indicator Data'!H110="x","x",'Crisis Indicator Data'!H110/'Crisis Indicator Data'!G110)</f>
        <v>0.12505475251861586</v>
      </c>
      <c r="Q113" s="147">
        <f t="shared" si="44"/>
        <v>0.6</v>
      </c>
      <c r="R113" s="147">
        <f t="shared" si="45"/>
        <v>1.35</v>
      </c>
      <c r="S113" s="147">
        <f>IF('Crisis Indicator Data'!I110="x","x",IF('Crisis Indicator Data'!I110=0,0,IF(LOG('Crisis Indicator Data'!I110)&lt;S$4,0,IF(LOG('Crisis Indicator Data'!I110)&gt;S$3,5,ROUND(5-(S$3-LOG('Crisis Indicator Data'!I110))/(S$3-S$4)*5,1)))))</f>
        <v>2</v>
      </c>
      <c r="T113" s="165">
        <f>IF('Crisis Indicator Data'!H110="x","x",IF('Crisis Indicator Data'!I110="x","x",'Crisis Indicator Data'!I110/'Crisis Indicator Data'!H110))</f>
        <v>4.3782837127845885E-2</v>
      </c>
      <c r="U113" s="147">
        <f t="shared" si="46"/>
        <v>1.5</v>
      </c>
      <c r="V113" s="147">
        <f t="shared" si="47"/>
        <v>1.8</v>
      </c>
      <c r="W113" s="147">
        <f>IF('Crisis Indicator Data'!L110="x","x",IF('Crisis Indicator Data'!L110=0,0,IF(LOG('Crisis Indicator Data'!L110)&lt;W$4,0,IF(LOG('Crisis Indicator Data'!L110)&gt;W$3,5,ROUND(5-(W$3-LOG('Crisis Indicator Data'!L110))/(W$3-W$4)*5,1)))))</f>
        <v>2.8</v>
      </c>
      <c r="X113" s="166">
        <f>IF(OR('Crisis Indicator Data'!L110="x",'Crisis Indicator Data'!H110="x"),"x",'Crisis Indicator Data'!L110/'Crisis Indicator Data'!H110)</f>
        <v>1.6112084063047287E-4</v>
      </c>
      <c r="Y113" s="147">
        <f t="shared" si="48"/>
        <v>5</v>
      </c>
      <c r="Z113" s="147">
        <f t="shared" si="49"/>
        <v>3.9</v>
      </c>
      <c r="AA113" s="147">
        <f t="shared" si="50"/>
        <v>3</v>
      </c>
      <c r="AB113" s="167">
        <f t="shared" si="51"/>
        <v>2.2999999999999998</v>
      </c>
    </row>
    <row r="114" spans="1:28" x14ac:dyDescent="0.35">
      <c r="A114" s="172" t="str">
        <f>'Crisis Indicator Data'!A111</f>
        <v>Displacement from Russia-Ukraine conflict in Poland</v>
      </c>
      <c r="B114" s="173" t="str">
        <f>'Crisis Indicator Data'!B111</f>
        <v>Displacement</v>
      </c>
      <c r="C114" s="173" t="str">
        <f>'Crisis Indicator Data'!C111</f>
        <v>POL002</v>
      </c>
      <c r="D114" s="173" t="str">
        <f>'Crisis Indicator Data'!D111</f>
        <v>Poland</v>
      </c>
      <c r="E114" s="174" t="str">
        <f>'Crisis Indicator Data'!E111</f>
        <v>POL</v>
      </c>
      <c r="F114" s="168">
        <f>IF('Crisis Indicator Data'!F111="x","x",IF(LOG('Crisis Indicator Data'!F111)&lt;F$4,0,IF(LOG('Crisis Indicator Data'!F111)&gt;F$3,5,ROUND(5-(F$3-LOG('Crisis Indicator Data'!F111))/(F$3-F$4)*5,1))))</f>
        <v>4.0999999999999996</v>
      </c>
      <c r="G114" s="165">
        <f>IF('Crisis Indicator Data'!F111="x","x",IF(LEN(E114)&gt;3,('Crisis Indicator Data'!F111/VLOOKUP('Impact of the crisis'!$C114,'Regional Crises'!$B$1:$R$66,4,FALSE)),'Crisis Indicator Data'!F111/VLOOKUP('Impact of the crisis'!$E114,'Country Indicator Data'!$B$4:$P$300,15,FALSE)))</f>
        <v>1</v>
      </c>
      <c r="H114" s="147">
        <f t="shared" si="39"/>
        <v>5</v>
      </c>
      <c r="I114" s="147">
        <f t="shared" si="40"/>
        <v>4.55</v>
      </c>
      <c r="J114" s="147">
        <f>IF('Crisis Indicator Data'!G111="x","x",IF(LOG('Crisis Indicator Data'!G111)&lt;J$4,0,IF(LOG('Crisis Indicator Data'!G111)&gt;J$3,5,ROUND(5-(J$3-LOG('Crisis Indicator Data'!G111))/(J$3-J$4)*5,1))))</f>
        <v>5</v>
      </c>
      <c r="K114" s="165">
        <f>IF('Crisis Indicator Data'!G111="x","x",IF(LEN(E114)&gt;3,('Crisis Indicator Data'!G111/VLOOKUP('Impact of the crisis'!$C114,'Regional Crises'!$B$1:$R$66,5,FALSE)),'Crisis Indicator Data'!G111/VLOOKUP('Impact of the crisis'!$E114,'Country Indicator Data'!$B$4:$P$300,14,FALSE)))</f>
        <v>1</v>
      </c>
      <c r="L114" s="147">
        <f t="shared" si="41"/>
        <v>5</v>
      </c>
      <c r="M114" s="147">
        <f t="shared" si="42"/>
        <v>5</v>
      </c>
      <c r="N114" s="147">
        <f t="shared" si="43"/>
        <v>4.8</v>
      </c>
      <c r="O114" s="147">
        <f>IF('Crisis Indicator Data'!H111="x","x",IF('Crisis Indicator Data'!H111=0,0,IF(LOG('Crisis Indicator Data'!H111)&lt;O$4,0,IF(LOG('Crisis Indicator Data'!H111)&gt;O$3,5,ROUND(5-(O$3-LOG('Crisis Indicator Data'!H111))/(O$3-O$4)*5,1)))))</f>
        <v>2.5</v>
      </c>
      <c r="P114" s="165">
        <f>IF('Crisis Indicator Data'!H111="x","x",'Crisis Indicator Data'!H111/'Crisis Indicator Data'!G111)</f>
        <v>2.6483388175352934E-2</v>
      </c>
      <c r="Q114" s="147">
        <f t="shared" si="44"/>
        <v>0.1</v>
      </c>
      <c r="R114" s="147">
        <f t="shared" si="45"/>
        <v>1.3</v>
      </c>
      <c r="S114" s="147">
        <f>IF('Crisis Indicator Data'!I111="x","x",IF('Crisis Indicator Data'!I111=0,0,IF(LOG('Crisis Indicator Data'!I111)&lt;S$4,0,IF(LOG('Crisis Indicator Data'!I111)&gt;S$3,5,ROUND(5-(S$3-LOG('Crisis Indicator Data'!I111))/(S$3-S$4)*5,1)))))</f>
        <v>4.3</v>
      </c>
      <c r="T114" s="165">
        <f>IF('Crisis Indicator Data'!H111="x","x",IF('Crisis Indicator Data'!I111="x","x",'Crisis Indicator Data'!I111/'Crisis Indicator Data'!H111))</f>
        <v>0.99599198396793587</v>
      </c>
      <c r="U114" s="147">
        <f t="shared" si="46"/>
        <v>5</v>
      </c>
      <c r="V114" s="147">
        <f t="shared" si="47"/>
        <v>4.7</v>
      </c>
      <c r="W114" s="147">
        <f>IF('Crisis Indicator Data'!L111="x","x",IF('Crisis Indicator Data'!L111=0,0,IF(LOG('Crisis Indicator Data'!L111)&lt;W$4,0,IF(LOG('Crisis Indicator Data'!L111)&gt;W$3,5,ROUND(5-(W$3-LOG('Crisis Indicator Data'!L111))/(W$3-W$4)*5,1)))))</f>
        <v>0</v>
      </c>
      <c r="X114" s="166">
        <f>IF(OR('Crisis Indicator Data'!L111="x",'Crisis Indicator Data'!H111="x"),"x",'Crisis Indicator Data'!L111/'Crisis Indicator Data'!H111)</f>
        <v>0</v>
      </c>
      <c r="Y114" s="147">
        <f t="shared" si="48"/>
        <v>0</v>
      </c>
      <c r="Z114" s="147">
        <f t="shared" si="49"/>
        <v>0</v>
      </c>
      <c r="AA114" s="147">
        <f t="shared" si="50"/>
        <v>3.1</v>
      </c>
      <c r="AB114" s="167">
        <f t="shared" si="51"/>
        <v>2.2999999999999998</v>
      </c>
    </row>
    <row r="115" spans="1:28" x14ac:dyDescent="0.35">
      <c r="A115" s="172" t="str">
        <f>'Crisis Indicator Data'!A112</f>
        <v>Complex crisis in DPRK</v>
      </c>
      <c r="B115" s="173" t="str">
        <f>'Crisis Indicator Data'!B112</f>
        <v>Socio-political,Floods,Other seasonal event,Food Security</v>
      </c>
      <c r="C115" s="173" t="str">
        <f>'Crisis Indicator Data'!C112</f>
        <v>PRK001</v>
      </c>
      <c r="D115" s="173" t="str">
        <f>'Crisis Indicator Data'!D112</f>
        <v>DPRK</v>
      </c>
      <c r="E115" s="174" t="str">
        <f>'Crisis Indicator Data'!E112</f>
        <v>PRK</v>
      </c>
      <c r="F115" s="168">
        <f>IF('Crisis Indicator Data'!F112="x","x",IF(LOG('Crisis Indicator Data'!F112)&lt;F$4,0,IF(LOG('Crisis Indicator Data'!F112)&gt;F$3,5,ROUND(5-(F$3-LOG('Crisis Indicator Data'!F112))/(F$3-F$4)*5,1))))</f>
        <v>3.5</v>
      </c>
      <c r="G115" s="165">
        <f>IF('Crisis Indicator Data'!F112="x","x",IF(LEN(E115)&gt;3,('Crisis Indicator Data'!F112/VLOOKUP('Impact of the crisis'!$C115,'Regional Crises'!$B$1:$R$66,4,FALSE)),'Crisis Indicator Data'!F112/VLOOKUP('Impact of the crisis'!$E115,'Country Indicator Data'!$B$4:$P$300,15,FALSE)))</f>
        <v>1</v>
      </c>
      <c r="H115" s="147">
        <f t="shared" si="39"/>
        <v>5</v>
      </c>
      <c r="I115" s="147">
        <f t="shared" si="40"/>
        <v>4.25</v>
      </c>
      <c r="J115" s="147">
        <f>IF('Crisis Indicator Data'!G112="x","x",IF(LOG('Crisis Indicator Data'!G112)&lt;J$4,0,IF(LOG('Crisis Indicator Data'!G112)&gt;J$3,5,ROUND(5-(J$3-LOG('Crisis Indicator Data'!G112))/(J$3-J$4)*5,1))))</f>
        <v>4.7</v>
      </c>
      <c r="K115" s="165">
        <f>IF('Crisis Indicator Data'!G112="x","x",IF(LEN(E115)&gt;3,('Crisis Indicator Data'!G112/VLOOKUP('Impact of the crisis'!$C115,'Regional Crises'!$B$1:$R$66,5,FALSE)),'Crisis Indicator Data'!G112/VLOOKUP('Impact of the crisis'!$E115,'Country Indicator Data'!$B$4:$P$300,14,FALSE)))</f>
        <v>1</v>
      </c>
      <c r="L115" s="147">
        <f t="shared" si="41"/>
        <v>5</v>
      </c>
      <c r="M115" s="147">
        <f t="shared" si="42"/>
        <v>4.8499999999999996</v>
      </c>
      <c r="N115" s="147">
        <f t="shared" si="43"/>
        <v>4.5999999999999996</v>
      </c>
      <c r="O115" s="147">
        <f>IF('Crisis Indicator Data'!H112="x","x",IF('Crisis Indicator Data'!H112=0,0,IF(LOG('Crisis Indicator Data'!H112)&lt;O$4,0,IF(LOG('Crisis Indicator Data'!H112)&gt;O$3,5,ROUND(5-(O$3-LOG('Crisis Indicator Data'!H112))/(O$3-O$4)*5,1)))))</f>
        <v>4.9000000000000004</v>
      </c>
      <c r="P115" s="165">
        <f>IF('Crisis Indicator Data'!H112="x","x",'Crisis Indicator Data'!H112/'Crisis Indicator Data'!G112)</f>
        <v>1</v>
      </c>
      <c r="Q115" s="147">
        <f t="shared" si="44"/>
        <v>5</v>
      </c>
      <c r="R115" s="147">
        <f t="shared" si="45"/>
        <v>4.95</v>
      </c>
      <c r="S115" s="147">
        <f>IF('Crisis Indicator Data'!I112="x","x",IF('Crisis Indicator Data'!I112=0,0,IF(LOG('Crisis Indicator Data'!I112)&lt;S$4,0,IF(LOG('Crisis Indicator Data'!I112)&gt;S$3,5,ROUND(5-(S$3-LOG('Crisis Indicator Data'!I112))/(S$3-S$4)*5,1)))))</f>
        <v>2.4</v>
      </c>
      <c r="T115" s="165">
        <f>IF('Crisis Indicator Data'!H112="x","x",IF('Crisis Indicator Data'!I112="x","x",'Crisis Indicator Data'!I112/'Crisis Indicator Data'!H112))</f>
        <v>1.8470353198386672E-3</v>
      </c>
      <c r="U115" s="147">
        <f t="shared" si="46"/>
        <v>0.1</v>
      </c>
      <c r="V115" s="147">
        <f t="shared" si="47"/>
        <v>1.3</v>
      </c>
      <c r="W115" s="147">
        <f>IF('Crisis Indicator Data'!L112="x","x",IF('Crisis Indicator Data'!L112=0,0,IF(LOG('Crisis Indicator Data'!L112)&lt;W$4,0,IF(LOG('Crisis Indicator Data'!L112)&gt;W$3,5,ROUND(5-(W$3-LOG('Crisis Indicator Data'!L112))/(W$3-W$4)*5,1)))))</f>
        <v>5</v>
      </c>
      <c r="X115" s="166">
        <f>IF(OR('Crisis Indicator Data'!L112="x",'Crisis Indicator Data'!H112="x"),"x",'Crisis Indicator Data'!L112/'Crisis Indicator Data'!H112)</f>
        <v>1.5190923140713937E-4</v>
      </c>
      <c r="Y115" s="147">
        <f t="shared" si="48"/>
        <v>5</v>
      </c>
      <c r="Z115" s="147">
        <f t="shared" si="49"/>
        <v>5</v>
      </c>
      <c r="AA115" s="147">
        <f t="shared" si="50"/>
        <v>3.8</v>
      </c>
      <c r="AB115" s="167">
        <f t="shared" si="51"/>
        <v>4.5</v>
      </c>
    </row>
    <row r="116" spans="1:28" x14ac:dyDescent="0.35">
      <c r="A116" s="172" t="str">
        <f>'Crisis Indicator Data'!A113</f>
        <v>Conflict in Palestine</v>
      </c>
      <c r="B116" s="173" t="str">
        <f>'Crisis Indicator Data'!B113</f>
        <v>Conflict,Socio-political,Violence,Displacement</v>
      </c>
      <c r="C116" s="173" t="str">
        <f>'Crisis Indicator Data'!C113</f>
        <v>PSE002</v>
      </c>
      <c r="D116" s="173" t="str">
        <f>'Crisis Indicator Data'!D113</f>
        <v>Palestine</v>
      </c>
      <c r="E116" s="174" t="str">
        <f>'Crisis Indicator Data'!E113</f>
        <v>PSE</v>
      </c>
      <c r="F116" s="168">
        <f>IF('Crisis Indicator Data'!F113="x","x",IF(LOG('Crisis Indicator Data'!F113)&lt;F$4,0,IF(LOG('Crisis Indicator Data'!F113)&gt;F$3,5,ROUND(5-(F$3-LOG('Crisis Indicator Data'!F113))/(F$3-F$4)*5,1))))</f>
        <v>1.3</v>
      </c>
      <c r="G116" s="165">
        <f>IF('Crisis Indicator Data'!F113="x","x",IF(LEN(E116)&gt;3,('Crisis Indicator Data'!F113/VLOOKUP('Impact of the crisis'!$C116,'Regional Crises'!$B$1:$R$66,4,FALSE)),'Crisis Indicator Data'!F113/VLOOKUP('Impact of the crisis'!$E116,'Country Indicator Data'!$B$4:$P$300,15,FALSE)))</f>
        <v>1</v>
      </c>
      <c r="H116" s="147">
        <f t="shared" si="39"/>
        <v>5</v>
      </c>
      <c r="I116" s="147">
        <f t="shared" si="40"/>
        <v>3.15</v>
      </c>
      <c r="J116" s="147">
        <f>IF('Crisis Indicator Data'!G113="x","x",IF(LOG('Crisis Indicator Data'!G113)&lt;J$4,0,IF(LOG('Crisis Indicator Data'!G113)&gt;J$3,5,ROUND(5-(J$3-LOG('Crisis Indicator Data'!G113))/(J$3-J$4)*5,1))))</f>
        <v>2.4</v>
      </c>
      <c r="K116" s="165">
        <f>IF('Crisis Indicator Data'!G113="x","x",IF(LEN(E116)&gt;3,('Crisis Indicator Data'!G113/VLOOKUP('Impact of the crisis'!$C116,'Regional Crises'!$B$1:$R$66,5,FALSE)),'Crisis Indicator Data'!G113/VLOOKUP('Impact of the crisis'!$E116,'Country Indicator Data'!$B$4:$P$300,14,FALSE)))</f>
        <v>0.97636363636363632</v>
      </c>
      <c r="L116" s="147">
        <f t="shared" si="41"/>
        <v>4.9000000000000004</v>
      </c>
      <c r="M116" s="147">
        <f t="shared" si="42"/>
        <v>3.6500000000000004</v>
      </c>
      <c r="N116" s="147">
        <f t="shared" si="43"/>
        <v>3.4</v>
      </c>
      <c r="O116" s="147">
        <f>IF('Crisis Indicator Data'!H113="x","x",IF('Crisis Indicator Data'!H113=0,0,IF(LOG('Crisis Indicator Data'!H113)&lt;O$4,0,IF(LOG('Crisis Indicator Data'!H113)&gt;O$3,5,ROUND(5-(O$3-LOG('Crisis Indicator Data'!H113))/(O$3-O$4)*5,1)))))</f>
        <v>3.7</v>
      </c>
      <c r="P116" s="165">
        <f>IF('Crisis Indicator Data'!H113="x","x",'Crisis Indicator Data'!H113/'Crisis Indicator Data'!G113)</f>
        <v>1</v>
      </c>
      <c r="Q116" s="147">
        <f t="shared" si="44"/>
        <v>5</v>
      </c>
      <c r="R116" s="147">
        <f t="shared" si="45"/>
        <v>4.3499999999999996</v>
      </c>
      <c r="S116" s="147">
        <f>IF('Crisis Indicator Data'!I113="x","x",IF('Crisis Indicator Data'!I113=0,0,IF(LOG('Crisis Indicator Data'!I113)&lt;S$4,0,IF(LOG('Crisis Indicator Data'!I113)&gt;S$3,5,ROUND(5-(S$3-LOG('Crisis Indicator Data'!I113))/(S$3-S$4)*5,1)))))</f>
        <v>5</v>
      </c>
      <c r="T116" s="165">
        <f>IF('Crisis Indicator Data'!H113="x","x",IF('Crisis Indicator Data'!I113="x","x",'Crisis Indicator Data'!I113/'Crisis Indicator Data'!H113))</f>
        <v>1.168342644320298</v>
      </c>
      <c r="U116" s="147">
        <f t="shared" si="46"/>
        <v>5</v>
      </c>
      <c r="V116" s="147">
        <f t="shared" si="47"/>
        <v>5</v>
      </c>
      <c r="W116" s="147">
        <f>IF('Crisis Indicator Data'!L113="x","x",IF('Crisis Indicator Data'!L113=0,0,IF(LOG('Crisis Indicator Data'!L113)&lt;W$4,0,IF(LOG('Crisis Indicator Data'!L113)&gt;W$3,5,ROUND(5-(W$3-LOG('Crisis Indicator Data'!L113))/(W$3-W$4)*5,1)))))</f>
        <v>5</v>
      </c>
      <c r="X116" s="166">
        <f>IF(OR('Crisis Indicator Data'!L113="x",'Crisis Indicator Data'!H113="x"),"x",'Crisis Indicator Data'!L113/'Crisis Indicator Data'!H113)</f>
        <v>1.5297951582867785E-3</v>
      </c>
      <c r="Y116" s="147">
        <f t="shared" si="48"/>
        <v>5</v>
      </c>
      <c r="Z116" s="147">
        <f t="shared" si="49"/>
        <v>5</v>
      </c>
      <c r="AA116" s="147">
        <f t="shared" si="50"/>
        <v>5</v>
      </c>
      <c r="AB116" s="167">
        <f t="shared" si="51"/>
        <v>4.7</v>
      </c>
    </row>
    <row r="117" spans="1:28" x14ac:dyDescent="0.35">
      <c r="A117" s="172" t="str">
        <f>'Crisis Indicator Data'!A114</f>
        <v>Conflict in West Bank</v>
      </c>
      <c r="B117" s="173" t="str">
        <f>'Crisis Indicator Data'!B114</f>
        <v>Conflict,Displacement,Socio-political,Violence</v>
      </c>
      <c r="C117" s="173" t="str">
        <f>'Crisis Indicator Data'!C114</f>
        <v>PSE003</v>
      </c>
      <c r="D117" s="173" t="str">
        <f>'Crisis Indicator Data'!D114</f>
        <v>Palestine</v>
      </c>
      <c r="E117" s="174" t="str">
        <f>'Crisis Indicator Data'!E114</f>
        <v>PSE</v>
      </c>
      <c r="F117" s="168">
        <f>IF('Crisis Indicator Data'!F114="x","x",IF(LOG('Crisis Indicator Data'!F114)&lt;F$4,0,IF(LOG('Crisis Indicator Data'!F114)&gt;F$3,5,ROUND(5-(F$3-LOG('Crisis Indicator Data'!F114))/(F$3-F$4)*5,1))))</f>
        <v>1.3</v>
      </c>
      <c r="G117" s="165">
        <f>IF('Crisis Indicator Data'!F114="x","x",IF(LEN(E117)&gt;3,('Crisis Indicator Data'!F114/VLOOKUP('Impact of the crisis'!$C117,'Regional Crises'!$B$1:$R$66,4,FALSE)),'Crisis Indicator Data'!F114/VLOOKUP('Impact of the crisis'!$E117,'Country Indicator Data'!$B$4:$P$300,15,FALSE)))</f>
        <v>0.93941908713692945</v>
      </c>
      <c r="H117" s="147">
        <f t="shared" si="39"/>
        <v>4.7</v>
      </c>
      <c r="I117" s="147">
        <f t="shared" si="40"/>
        <v>3</v>
      </c>
      <c r="J117" s="147">
        <f>IF('Crisis Indicator Data'!G114="x","x",IF(LOG('Crisis Indicator Data'!G114)&lt;J$4,0,IF(LOG('Crisis Indicator Data'!G114)&gt;J$3,5,ROUND(5-(J$3-LOG('Crisis Indicator Data'!G114))/(J$3-J$4)*5,1))))</f>
        <v>1.7</v>
      </c>
      <c r="K117" s="165">
        <f>IF('Crisis Indicator Data'!G114="x","x",IF(LEN(E117)&gt;3,('Crisis Indicator Data'!G114/VLOOKUP('Impact of the crisis'!$C117,'Regional Crises'!$B$1:$R$66,5,FALSE)),'Crisis Indicator Data'!G114/VLOOKUP('Impact of the crisis'!$E117,'Country Indicator Data'!$B$4:$P$300,14,FALSE)))</f>
        <v>0.5945454545454546</v>
      </c>
      <c r="L117" s="147">
        <f t="shared" si="41"/>
        <v>3</v>
      </c>
      <c r="M117" s="147">
        <f t="shared" si="42"/>
        <v>2.35</v>
      </c>
      <c r="N117" s="147">
        <f t="shared" si="43"/>
        <v>2.7</v>
      </c>
      <c r="O117" s="147">
        <f>IF('Crisis Indicator Data'!H114="x","x",IF('Crisis Indicator Data'!H114=0,0,IF(LOG('Crisis Indicator Data'!H114)&lt;O$4,0,IF(LOG('Crisis Indicator Data'!H114)&gt;O$3,5,ROUND(5-(O$3-LOG('Crisis Indicator Data'!H114))/(O$3-O$4)*5,1)))))</f>
        <v>3.4</v>
      </c>
      <c r="P117" s="165">
        <f>IF('Crisis Indicator Data'!H114="x","x",'Crisis Indicator Data'!H114/'Crisis Indicator Data'!G114)</f>
        <v>1</v>
      </c>
      <c r="Q117" s="147">
        <f t="shared" si="44"/>
        <v>5</v>
      </c>
      <c r="R117" s="147">
        <f t="shared" si="45"/>
        <v>4.2</v>
      </c>
      <c r="S117" s="147">
        <f>IF('Crisis Indicator Data'!I114="x","x",IF('Crisis Indicator Data'!I114=0,0,IF(LOG('Crisis Indicator Data'!I114)&lt;S$4,0,IF(LOG('Crisis Indicator Data'!I114)&gt;S$3,5,ROUND(5-(S$3-LOG('Crisis Indicator Data'!I114))/(S$3-S$4)*5,1)))))</f>
        <v>5</v>
      </c>
      <c r="T117" s="165">
        <f>IF('Crisis Indicator Data'!H114="x","x",IF('Crisis Indicator Data'!I114="x","x",'Crisis Indicator Data'!I114/'Crisis Indicator Data'!H114))</f>
        <v>1.3376146788990826</v>
      </c>
      <c r="U117" s="147">
        <f t="shared" si="46"/>
        <v>5</v>
      </c>
      <c r="V117" s="147">
        <f t="shared" si="47"/>
        <v>5</v>
      </c>
      <c r="W117" s="147">
        <f>IF('Crisis Indicator Data'!L114="x","x",IF('Crisis Indicator Data'!L114=0,0,IF(LOG('Crisis Indicator Data'!L114)&lt;W$4,0,IF(LOG('Crisis Indicator Data'!L114)&gt;W$3,5,ROUND(5-(W$3-LOG('Crisis Indicator Data'!L114))/(W$3-W$4)*5,1)))))</f>
        <v>3.5</v>
      </c>
      <c r="X117" s="166">
        <f>IF(OR('Crisis Indicator Data'!L114="x",'Crisis Indicator Data'!H114="x"),"x",'Crisis Indicator Data'!L114/'Crisis Indicator Data'!H114)</f>
        <v>9.1131498470948009E-5</v>
      </c>
      <c r="Y117" s="147">
        <f t="shared" si="48"/>
        <v>4.5999999999999996</v>
      </c>
      <c r="Z117" s="147">
        <f t="shared" si="49"/>
        <v>4.0999999999999996</v>
      </c>
      <c r="AA117" s="147">
        <f t="shared" si="50"/>
        <v>4.5999999999999996</v>
      </c>
      <c r="AB117" s="167">
        <f t="shared" si="51"/>
        <v>4.4000000000000004</v>
      </c>
    </row>
    <row r="118" spans="1:28" x14ac:dyDescent="0.35">
      <c r="A118" s="172" t="str">
        <f>'Crisis Indicator Data'!A115</f>
        <v>Conflict in Gaza</v>
      </c>
      <c r="B118" s="173" t="str">
        <f>'Crisis Indicator Data'!B115</f>
        <v>Conflict,Displacement,Socio-political,Violence</v>
      </c>
      <c r="C118" s="173" t="str">
        <f>'Crisis Indicator Data'!C115</f>
        <v>PSE004</v>
      </c>
      <c r="D118" s="173" t="str">
        <f>'Crisis Indicator Data'!D115</f>
        <v>Palestine</v>
      </c>
      <c r="E118" s="174" t="str">
        <f>'Crisis Indicator Data'!E115</f>
        <v>PSE</v>
      </c>
      <c r="F118" s="168">
        <f>IF('Crisis Indicator Data'!F115="x","x",IF(LOG('Crisis Indicator Data'!F115)&lt;F$4,0,IF(LOG('Crisis Indicator Data'!F115)&gt;F$3,5,ROUND(5-(F$3-LOG('Crisis Indicator Data'!F115))/(F$3-F$4)*5,1))))</f>
        <v>0</v>
      </c>
      <c r="G118" s="165">
        <f>IF('Crisis Indicator Data'!F115="x","x",IF(LEN(E118)&gt;3,('Crisis Indicator Data'!F115/VLOOKUP('Impact of the crisis'!$C118,'Regional Crises'!$B$1:$R$66,4,FALSE)),'Crisis Indicator Data'!F115/VLOOKUP('Impact of the crisis'!$E118,'Country Indicator Data'!$B$4:$P$300,15,FALSE)))</f>
        <v>6.0580912863070539E-2</v>
      </c>
      <c r="H118" s="147">
        <f t="shared" si="39"/>
        <v>0.2</v>
      </c>
      <c r="I118" s="147">
        <f t="shared" si="40"/>
        <v>0.1</v>
      </c>
      <c r="J118" s="147">
        <f>IF('Crisis Indicator Data'!G115="x","x",IF(LOG('Crisis Indicator Data'!G115)&lt;J$4,0,IF(LOG('Crisis Indicator Data'!G115)&gt;J$3,5,ROUND(5-(J$3-LOG('Crisis Indicator Data'!G115))/(J$3-J$4)*5,1))))</f>
        <v>1.1000000000000001</v>
      </c>
      <c r="K118" s="165">
        <f>IF('Crisis Indicator Data'!G115="x","x",IF(LEN(E118)&gt;3,('Crisis Indicator Data'!G115/VLOOKUP('Impact of the crisis'!$C118,'Regional Crises'!$B$1:$R$66,5,FALSE)),'Crisis Indicator Data'!G115/VLOOKUP('Impact of the crisis'!$E118,'Country Indicator Data'!$B$4:$P$300,14,FALSE)))</f>
        <v>0.38181818181818183</v>
      </c>
      <c r="L118" s="147">
        <f t="shared" si="41"/>
        <v>1.9</v>
      </c>
      <c r="M118" s="147">
        <f t="shared" si="42"/>
        <v>1.5</v>
      </c>
      <c r="N118" s="147">
        <f t="shared" si="43"/>
        <v>0.8</v>
      </c>
      <c r="O118" s="147">
        <f>IF('Crisis Indicator Data'!H115="x","x",IF('Crisis Indicator Data'!H115=0,0,IF(LOG('Crisis Indicator Data'!H115)&lt;O$4,0,IF(LOG('Crisis Indicator Data'!H115)&gt;O$3,5,ROUND(5-(O$3-LOG('Crisis Indicator Data'!H115))/(O$3-O$4)*5,1)))))</f>
        <v>3</v>
      </c>
      <c r="P118" s="165">
        <f>IF('Crisis Indicator Data'!H115="x","x",'Crisis Indicator Data'!H115/'Crisis Indicator Data'!G115)</f>
        <v>1</v>
      </c>
      <c r="Q118" s="147">
        <f t="shared" si="44"/>
        <v>5</v>
      </c>
      <c r="R118" s="147">
        <f t="shared" si="45"/>
        <v>4</v>
      </c>
      <c r="S118" s="147">
        <f>IF('Crisis Indicator Data'!I115="x","x",IF('Crisis Indicator Data'!I115=0,0,IF(LOG('Crisis Indicator Data'!I115)&lt;S$4,0,IF(LOG('Crisis Indicator Data'!I115)&gt;S$3,5,ROUND(5-(S$3-LOG('Crisis Indicator Data'!I115))/(S$3-S$4)*5,1)))))</f>
        <v>4.7</v>
      </c>
      <c r="T118" s="165">
        <f>IF('Crisis Indicator Data'!H115="x","x",IF('Crisis Indicator Data'!I115="x","x",'Crisis Indicator Data'!I115/'Crisis Indicator Data'!H115))</f>
        <v>0.90476190476190477</v>
      </c>
      <c r="U118" s="147">
        <f t="shared" si="46"/>
        <v>5</v>
      </c>
      <c r="V118" s="147">
        <f t="shared" si="47"/>
        <v>4.9000000000000004</v>
      </c>
      <c r="W118" s="147">
        <f>IF('Crisis Indicator Data'!L115="x","x",IF('Crisis Indicator Data'!L115=0,0,IF(LOG('Crisis Indicator Data'!L115)&lt;W$4,0,IF(LOG('Crisis Indicator Data'!L115)&gt;W$3,5,ROUND(5-(W$3-LOG('Crisis Indicator Data'!L115))/(W$3-W$4)*5,1)))))</f>
        <v>5</v>
      </c>
      <c r="X118" s="166">
        <f>IF(OR('Crisis Indicator Data'!L115="x",'Crisis Indicator Data'!H115="x"),"x",'Crisis Indicator Data'!L115/'Crisis Indicator Data'!H115)</f>
        <v>3.7699999999999999E-3</v>
      </c>
      <c r="Y118" s="147">
        <f t="shared" si="48"/>
        <v>5</v>
      </c>
      <c r="Z118" s="147">
        <f t="shared" si="49"/>
        <v>5</v>
      </c>
      <c r="AA118" s="147">
        <f t="shared" si="50"/>
        <v>5</v>
      </c>
      <c r="AB118" s="167">
        <f t="shared" si="51"/>
        <v>4.5999999999999996</v>
      </c>
    </row>
    <row r="119" spans="1:28" x14ac:dyDescent="0.35">
      <c r="A119" s="172" t="str">
        <f>'Crisis Indicator Data'!A116</f>
        <v>Lake Chad basin regional crisis</v>
      </c>
      <c r="B119" s="173">
        <f>'Crisis Indicator Data'!B116</f>
        <v>0</v>
      </c>
      <c r="C119" s="173" t="str">
        <f>'Crisis Indicator Data'!C116</f>
        <v>REG001</v>
      </c>
      <c r="D119" s="173" t="str">
        <f>'Crisis Indicator Data'!D116</f>
        <v>Nigeria,Niger,Chad,Cameroon</v>
      </c>
      <c r="E119" s="174" t="str">
        <f>'Crisis Indicator Data'!E116</f>
        <v>NGA,NER,TCD,CMR</v>
      </c>
      <c r="F119" s="168">
        <f>IF('Crisis Indicator Data'!F116="x","x",IF(LOG('Crisis Indicator Data'!F116)&lt;F$4,0,IF(LOG('Crisis Indicator Data'!F116)&gt;F$3,5,ROUND(5-(F$3-LOG('Crisis Indicator Data'!F116))/(F$3-F$4)*5,1))))</f>
        <v>4.3</v>
      </c>
      <c r="G119" s="165">
        <f>IF('Crisis Indicator Data'!F116="x","x",IF(LEN(E119)&gt;3,('Crisis Indicator Data'!F116/VLOOKUP('Impact of the crisis'!$C119,'Regional Crises'!$B$1:$R$66,4,FALSE)),'Crisis Indicator Data'!F116/VLOOKUP('Impact of the crisis'!$E119,'Country Indicator Data'!$B$4:$P$300,15,FALSE)))</f>
        <v>9.4380950432037813E-2</v>
      </c>
      <c r="H119" s="147">
        <f t="shared" si="39"/>
        <v>0.4</v>
      </c>
      <c r="I119" s="147">
        <f t="shared" si="40"/>
        <v>2.35</v>
      </c>
      <c r="J119" s="147">
        <f>IF('Crisis Indicator Data'!G116="x","x",IF(LOG('Crisis Indicator Data'!G116)&lt;J$4,0,IF(LOG('Crisis Indicator Data'!G116)&gt;J$3,5,ROUND(5-(J$3-LOG('Crisis Indicator Data'!G116))/(J$3-J$4)*5,1))))</f>
        <v>4.4000000000000004</v>
      </c>
      <c r="K119" s="165">
        <f>IF('Crisis Indicator Data'!G116="x","x",IF(LEN(E119)&gt;3,('Crisis Indicator Data'!G116/VLOOKUP('Impact of the crisis'!$C119,'Regional Crises'!$B$1:$R$66,5,FALSE)),'Crisis Indicator Data'!G116/VLOOKUP('Impact of the crisis'!$E119,'Country Indicator Data'!$B$4:$P$300,14,FALSE)))</f>
        <v>1</v>
      </c>
      <c r="L119" s="147">
        <f t="shared" si="41"/>
        <v>5</v>
      </c>
      <c r="M119" s="147">
        <f t="shared" si="42"/>
        <v>4.7</v>
      </c>
      <c r="N119" s="147">
        <f t="shared" si="43"/>
        <v>3.8</v>
      </c>
      <c r="O119" s="147">
        <f>IF('Crisis Indicator Data'!H116="x","x",IF('Crisis Indicator Data'!H116=0,0,IF(LOG('Crisis Indicator Data'!H116)&lt;O$4,0,IF(LOG('Crisis Indicator Data'!H116)&gt;O$3,5,ROUND(5-(O$3-LOG('Crisis Indicator Data'!H116))/(O$3-O$4)*5,1)))))</f>
        <v>4.2</v>
      </c>
      <c r="P119" s="165">
        <f>IF('Crisis Indicator Data'!H116="x","x",'Crisis Indicator Data'!H116/'Crisis Indicator Data'!G116)</f>
        <v>0.51532175689479065</v>
      </c>
      <c r="Q119" s="147">
        <f t="shared" si="44"/>
        <v>2.6</v>
      </c>
      <c r="R119" s="147">
        <f t="shared" si="45"/>
        <v>3.4000000000000004</v>
      </c>
      <c r="S119" s="147">
        <f>IF('Crisis Indicator Data'!I116="x","x",IF('Crisis Indicator Data'!I116=0,0,IF(LOG('Crisis Indicator Data'!I116)&lt;S$4,0,IF(LOG('Crisis Indicator Data'!I116)&gt;S$3,5,ROUND(5-(S$3-LOG('Crisis Indicator Data'!I116))/(S$3-S$4)*5,1)))))</f>
        <v>5</v>
      </c>
      <c r="T119" s="165">
        <f>IF('Crisis Indicator Data'!H116="x","x",IF('Crisis Indicator Data'!I116="x","x",'Crisis Indicator Data'!I116/'Crisis Indicator Data'!H116))</f>
        <v>0.49058473736372649</v>
      </c>
      <c r="U119" s="147">
        <f t="shared" si="46"/>
        <v>5</v>
      </c>
      <c r="V119" s="147">
        <f t="shared" si="47"/>
        <v>5</v>
      </c>
      <c r="W119" s="147">
        <f>IF('Crisis Indicator Data'!L116="x","x",IF('Crisis Indicator Data'!L116=0,0,IF(LOG('Crisis Indicator Data'!L116)&lt;W$4,0,IF(LOG('Crisis Indicator Data'!L116)&gt;W$3,5,ROUND(5-(W$3-LOG('Crisis Indicator Data'!L116))/(W$3-W$4)*5,1)))))</f>
        <v>4.7</v>
      </c>
      <c r="X119" s="166">
        <f>IF(OR('Crisis Indicator Data'!L116="x",'Crisis Indicator Data'!H116="x"),"x",'Crisis Indicator Data'!L116/'Crisis Indicator Data'!H116)</f>
        <v>1.7289845932065952E-4</v>
      </c>
      <c r="Y119" s="147">
        <f t="shared" si="48"/>
        <v>5</v>
      </c>
      <c r="Z119" s="147">
        <f t="shared" si="49"/>
        <v>4.9000000000000004</v>
      </c>
      <c r="AA119" s="147">
        <f t="shared" si="50"/>
        <v>5</v>
      </c>
      <c r="AB119" s="167">
        <f t="shared" si="51"/>
        <v>4.4000000000000004</v>
      </c>
    </row>
    <row r="120" spans="1:28" x14ac:dyDescent="0.35">
      <c r="A120" s="172" t="str">
        <f>'Crisis Indicator Data'!A117</f>
        <v>Venezuela Regional Crisis</v>
      </c>
      <c r="B120" s="173">
        <f>'Crisis Indicator Data'!B117</f>
        <v>0</v>
      </c>
      <c r="C120" s="173" t="str">
        <f>'Crisis Indicator Data'!C117</f>
        <v>REG002</v>
      </c>
      <c r="D120" s="173" t="str">
        <f>'Crisis Indicator Data'!D117</f>
        <v>Venezuela,Brazil,Colombia,Ecuador,Peru,Trinidad and Tobago,Chile,Dominican Republic,Panama</v>
      </c>
      <c r="E120" s="174" t="str">
        <f>'Crisis Indicator Data'!E117</f>
        <v>VEN,BRA,COL,ECU,PER,TTO,CHL,DOM,PAN</v>
      </c>
      <c r="F120" s="168">
        <f>IF('Crisis Indicator Data'!F117="x","x",IF(LOG('Crisis Indicator Data'!F117)&lt;F$4,0,IF(LOG('Crisis Indicator Data'!F117)&gt;F$3,5,ROUND(5-(F$3-LOG('Crisis Indicator Data'!F117))/(F$3-F$4)*5,1))))</f>
        <v>5</v>
      </c>
      <c r="G120" s="165">
        <f>IF('Crisis Indicator Data'!F117="x","x",IF(LEN(E120)&gt;3,('Crisis Indicator Data'!F117/VLOOKUP('Impact of the crisis'!$C120,'Regional Crises'!$B$1:$R$66,4,FALSE)),'Crisis Indicator Data'!F117/VLOOKUP('Impact of the crisis'!$E120,'Country Indicator Data'!$B$4:$P$300,15,FALSE)))</f>
        <v>0.45584116560926791</v>
      </c>
      <c r="H120" s="147">
        <f t="shared" si="39"/>
        <v>2.2000000000000002</v>
      </c>
      <c r="I120" s="147">
        <f t="shared" si="40"/>
        <v>3.6</v>
      </c>
      <c r="J120" s="147">
        <f>IF('Crisis Indicator Data'!G117="x","x",IF(LOG('Crisis Indicator Data'!G117)&lt;J$4,0,IF(LOG('Crisis Indicator Data'!G117)&gt;J$3,5,ROUND(5-(J$3-LOG('Crisis Indicator Data'!G117))/(J$3-J$4)*5,1))))</f>
        <v>5</v>
      </c>
      <c r="K120" s="165">
        <f>IF('Crisis Indicator Data'!G117="x","x",IF(LEN(E120)&gt;3,('Crisis Indicator Data'!G117/VLOOKUP('Impact of the crisis'!$C120,'Regional Crises'!$B$1:$R$66,5,FALSE)),'Crisis Indicator Data'!G117/VLOOKUP('Impact of the crisis'!$E120,'Country Indicator Data'!$B$4:$P$300,14,FALSE)))</f>
        <v>0.25611645544821754</v>
      </c>
      <c r="L120" s="147">
        <f t="shared" si="41"/>
        <v>1.2</v>
      </c>
      <c r="M120" s="147">
        <f t="shared" si="42"/>
        <v>3.1</v>
      </c>
      <c r="N120" s="147">
        <f t="shared" si="43"/>
        <v>3.4</v>
      </c>
      <c r="O120" s="147">
        <f>IF('Crisis Indicator Data'!H117="x","x",IF('Crisis Indicator Data'!H117=0,0,IF(LOG('Crisis Indicator Data'!H117)&lt;O$4,0,IF(LOG('Crisis Indicator Data'!H117)&gt;O$3,5,ROUND(5-(O$3-LOG('Crisis Indicator Data'!H117))/(O$3-O$4)*5,1)))))</f>
        <v>5</v>
      </c>
      <c r="P120" s="165">
        <f>IF('Crisis Indicator Data'!H117="x","x",'Crisis Indicator Data'!H117/'Crisis Indicator Data'!G117)</f>
        <v>0.30127051053628229</v>
      </c>
      <c r="Q120" s="147">
        <f t="shared" si="44"/>
        <v>1.5</v>
      </c>
      <c r="R120" s="147">
        <f t="shared" si="45"/>
        <v>3.25</v>
      </c>
      <c r="S120" s="147">
        <f>IF('Crisis Indicator Data'!I117="x","x",IF('Crisis Indicator Data'!I117=0,0,IF(LOG('Crisis Indicator Data'!I117)&lt;S$4,0,IF(LOG('Crisis Indicator Data'!I117)&gt;S$3,5,ROUND(5-(S$3-LOG('Crisis Indicator Data'!I117))/(S$3-S$4)*5,1)))))</f>
        <v>5</v>
      </c>
      <c r="T120" s="165">
        <f>IF('Crisis Indicator Data'!H117="x","x",IF('Crisis Indicator Data'!I117="x","x",'Crisis Indicator Data'!I117/'Crisis Indicator Data'!H117))</f>
        <v>0.18571671852987165</v>
      </c>
      <c r="U120" s="147">
        <f t="shared" si="46"/>
        <v>5</v>
      </c>
      <c r="V120" s="147">
        <f t="shared" si="47"/>
        <v>5</v>
      </c>
      <c r="W120" s="147">
        <f>IF('Crisis Indicator Data'!L117="x","x",IF('Crisis Indicator Data'!L117=0,0,IF(LOG('Crisis Indicator Data'!L117)&lt;W$4,0,IF(LOG('Crisis Indicator Data'!L117)&gt;W$3,5,ROUND(5-(W$3-LOG('Crisis Indicator Data'!L117))/(W$3-W$4)*5,1)))))</f>
        <v>3.9</v>
      </c>
      <c r="X120" s="166">
        <f>IF(OR('Crisis Indicator Data'!L117="x",'Crisis Indicator Data'!H117="x"),"x",'Crisis Indicator Data'!L117/'Crisis Indicator Data'!H117)</f>
        <v>7.9265555091108943E-6</v>
      </c>
      <c r="Y120" s="147">
        <f t="shared" si="48"/>
        <v>0.4</v>
      </c>
      <c r="Z120" s="147">
        <f t="shared" si="49"/>
        <v>2.2000000000000002</v>
      </c>
      <c r="AA120" s="147">
        <f t="shared" si="50"/>
        <v>4</v>
      </c>
      <c r="AB120" s="167">
        <f t="shared" si="51"/>
        <v>3.7</v>
      </c>
    </row>
    <row r="121" spans="1:28" x14ac:dyDescent="0.35">
      <c r="A121" s="172" t="str">
        <f>'Crisis Indicator Data'!A118</f>
        <v>Syrian Regional Crisis</v>
      </c>
      <c r="B121" s="173">
        <f>'Crisis Indicator Data'!B118</f>
        <v>0</v>
      </c>
      <c r="C121" s="173" t="str">
        <f>'Crisis Indicator Data'!C118</f>
        <v>REG004</v>
      </c>
      <c r="D121" s="173" t="str">
        <f>'Crisis Indicator Data'!D118</f>
        <v>Syria,Türkiye,Iraq,Egypt,Jordan,Lebanon</v>
      </c>
      <c r="E121" s="174" t="str">
        <f>'Crisis Indicator Data'!E118</f>
        <v>SYR,TUR,IRQ,EGY,JOR,LBN</v>
      </c>
      <c r="F121" s="168">
        <f>IF('Crisis Indicator Data'!F118="x","x",IF(LOG('Crisis Indicator Data'!F118)&lt;F$4,0,IF(LOG('Crisis Indicator Data'!F118)&gt;F$3,5,ROUND(5-(F$3-LOG('Crisis Indicator Data'!F118))/(F$3-F$4)*5,1))))</f>
        <v>4.5999999999999996</v>
      </c>
      <c r="G121" s="165">
        <f>IF('Crisis Indicator Data'!F118="x","x",IF(LEN(E121)&gt;3,('Crisis Indicator Data'!F118/VLOOKUP('Impact of the crisis'!$C121,'Regional Crises'!$B$1:$R$66,4,FALSE)),'Crisis Indicator Data'!F118/VLOOKUP('Impact of the crisis'!$E121,'Country Indicator Data'!$B$4:$P$300,15,FALSE)))</f>
        <v>0.22815732703913433</v>
      </c>
      <c r="H121" s="147">
        <f t="shared" si="39"/>
        <v>1.1000000000000001</v>
      </c>
      <c r="I121" s="147">
        <f t="shared" si="40"/>
        <v>2.8499999999999996</v>
      </c>
      <c r="J121" s="147">
        <f>IF('Crisis Indicator Data'!G118="x","x",IF(LOG('Crisis Indicator Data'!G118)&lt;J$4,0,IF(LOG('Crisis Indicator Data'!G118)&gt;J$3,5,ROUND(5-(J$3-LOG('Crisis Indicator Data'!G118))/(J$3-J$4)*5,1))))</f>
        <v>5</v>
      </c>
      <c r="K121" s="165">
        <f>IF('Crisis Indicator Data'!G118="x","x",IF(LEN(E121)&gt;3,('Crisis Indicator Data'!G118/VLOOKUP('Impact of the crisis'!$C121,'Regional Crises'!$B$1:$R$66,5,FALSE)),'Crisis Indicator Data'!G118/VLOOKUP('Impact of the crisis'!$E121,'Country Indicator Data'!$B$4:$P$300,14,FALSE)))</f>
        <v>0.70825034512556251</v>
      </c>
      <c r="L121" s="147">
        <f t="shared" si="41"/>
        <v>3.5</v>
      </c>
      <c r="M121" s="147">
        <f t="shared" si="42"/>
        <v>4.25</v>
      </c>
      <c r="N121" s="147">
        <f t="shared" si="43"/>
        <v>3.6</v>
      </c>
      <c r="O121" s="147">
        <f>IF('Crisis Indicator Data'!H118="x","x",IF('Crisis Indicator Data'!H118=0,0,IF(LOG('Crisis Indicator Data'!H118)&lt;O$4,0,IF(LOG('Crisis Indicator Data'!H118)&gt;O$3,5,ROUND(5-(O$3-LOG('Crisis Indicator Data'!H118))/(O$3-O$4)*5,1)))))</f>
        <v>5</v>
      </c>
      <c r="P121" s="165">
        <f>IF('Crisis Indicator Data'!H118="x","x",'Crisis Indicator Data'!H118/'Crisis Indicator Data'!G118)</f>
        <v>0.1964051898583502</v>
      </c>
      <c r="Q121" s="147">
        <f t="shared" si="44"/>
        <v>0.9</v>
      </c>
      <c r="R121" s="147">
        <f t="shared" si="45"/>
        <v>2.95</v>
      </c>
      <c r="S121" s="147">
        <f>IF('Crisis Indicator Data'!I118="x","x",IF('Crisis Indicator Data'!I118=0,0,IF(LOG('Crisis Indicator Data'!I118)&lt;S$4,0,IF(LOG('Crisis Indicator Data'!I118)&gt;S$3,5,ROUND(5-(S$3-LOG('Crisis Indicator Data'!I118))/(S$3-S$4)*5,1)))))</f>
        <v>5</v>
      </c>
      <c r="T121" s="165">
        <f>IF('Crisis Indicator Data'!H118="x","x",IF('Crisis Indicator Data'!I118="x","x",'Crisis Indicator Data'!I118/'Crisis Indicator Data'!H118))</f>
        <v>0.51007575757575763</v>
      </c>
      <c r="U121" s="147">
        <f t="shared" si="46"/>
        <v>5</v>
      </c>
      <c r="V121" s="147">
        <f t="shared" si="47"/>
        <v>5</v>
      </c>
      <c r="W121" s="147">
        <f>IF('Crisis Indicator Data'!L118="x","x",IF('Crisis Indicator Data'!L118=0,0,IF(LOG('Crisis Indicator Data'!L118)&lt;W$4,0,IF(LOG('Crisis Indicator Data'!L118)&gt;W$3,5,ROUND(5-(W$3-LOG('Crisis Indicator Data'!L118))/(W$3-W$4)*5,1)))))</f>
        <v>5</v>
      </c>
      <c r="X121" s="166">
        <f>IF(OR('Crisis Indicator Data'!L118="x",'Crisis Indicator Data'!H118="x"),"x",'Crisis Indicator Data'!L118/'Crisis Indicator Data'!H118)</f>
        <v>7.9368686868686863E-5</v>
      </c>
      <c r="Y121" s="147">
        <f t="shared" si="48"/>
        <v>4</v>
      </c>
      <c r="Z121" s="147">
        <f t="shared" si="49"/>
        <v>4.5</v>
      </c>
      <c r="AA121" s="147">
        <f t="shared" si="50"/>
        <v>4.8</v>
      </c>
      <c r="AB121" s="167">
        <f t="shared" si="51"/>
        <v>4.0999999999999996</v>
      </c>
    </row>
    <row r="122" spans="1:28" x14ac:dyDescent="0.35">
      <c r="A122" s="172" t="str">
        <f>'Crisis Indicator Data'!A119</f>
        <v xml:space="preserve">Eastern Mediterranean Route </v>
      </c>
      <c r="B122" s="173">
        <f>'Crisis Indicator Data'!B119</f>
        <v>0</v>
      </c>
      <c r="C122" s="173" t="str">
        <f>'Crisis Indicator Data'!C119</f>
        <v>REG006</v>
      </c>
      <c r="D122" s="173" t="str">
        <f>'Crisis Indicator Data'!D119</f>
        <v>Türkiye,Greece</v>
      </c>
      <c r="E122" s="174" t="str">
        <f>'Crisis Indicator Data'!E119</f>
        <v>TUR,GRC</v>
      </c>
      <c r="F122" s="168">
        <f>IF('Crisis Indicator Data'!F119="x","x",IF(LOG('Crisis Indicator Data'!F119)&lt;F$4,0,IF(LOG('Crisis Indicator Data'!F119)&gt;F$3,5,ROUND(5-(F$3-LOG('Crisis Indicator Data'!F119))/(F$3-F$4)*5,1))))</f>
        <v>3.6</v>
      </c>
      <c r="G122" s="165">
        <f>IF('Crisis Indicator Data'!F119="x","x",IF(LEN(E122)&gt;3,('Crisis Indicator Data'!F119/VLOOKUP('Impact of the crisis'!$C122,'Regional Crises'!$B$1:$R$66,4,FALSE)),'Crisis Indicator Data'!F119/VLOOKUP('Impact of the crisis'!$E122,'Country Indicator Data'!$B$4:$P$300,15,FALSE)))</f>
        <v>0.16715635538045473</v>
      </c>
      <c r="H122" s="147">
        <f t="shared" si="39"/>
        <v>0.8</v>
      </c>
      <c r="I122" s="147">
        <f t="shared" si="40"/>
        <v>2.2000000000000002</v>
      </c>
      <c r="J122" s="147">
        <f>IF('Crisis Indicator Data'!G119="x","x",IF(LOG('Crisis Indicator Data'!G119)&lt;J$4,0,IF(LOG('Crisis Indicator Data'!G119)&gt;J$3,5,ROUND(5-(J$3-LOG('Crisis Indicator Data'!G119))/(J$3-J$4)*5,1))))</f>
        <v>4</v>
      </c>
      <c r="K122" s="165">
        <f>IF('Crisis Indicator Data'!G119="x","x",IF(LEN(E122)&gt;3,('Crisis Indicator Data'!G119/VLOOKUP('Impact of the crisis'!$C122,'Regional Crises'!$B$1:$R$66,5,FALSE)),'Crisis Indicator Data'!G119/VLOOKUP('Impact of the crisis'!$E122,'Country Indicator Data'!$B$4:$P$300,14,FALSE)))</f>
        <v>0.17174840420514217</v>
      </c>
      <c r="L122" s="147">
        <f t="shared" si="41"/>
        <v>0.8</v>
      </c>
      <c r="M122" s="147">
        <f t="shared" si="42"/>
        <v>2.4</v>
      </c>
      <c r="N122" s="147">
        <f t="shared" si="43"/>
        <v>2.2999999999999998</v>
      </c>
      <c r="O122" s="147">
        <f>IF('Crisis Indicator Data'!H119="x","x",IF('Crisis Indicator Data'!H119=0,0,IF(LOG('Crisis Indicator Data'!H119)&lt;O$4,0,IF(LOG('Crisis Indicator Data'!H119)&gt;O$3,5,ROUND(5-(O$3-LOG('Crisis Indicator Data'!H119))/(O$3-O$4)*5,1)))))</f>
        <v>2.4</v>
      </c>
      <c r="P122" s="165">
        <f>IF('Crisis Indicator Data'!H119="x","x",'Crisis Indicator Data'!H119/'Crisis Indicator Data'!G119)</f>
        <v>5.2117661418283903E-2</v>
      </c>
      <c r="Q122" s="147">
        <f t="shared" si="44"/>
        <v>0.2</v>
      </c>
      <c r="R122" s="147">
        <f t="shared" si="45"/>
        <v>1.3</v>
      </c>
      <c r="S122" s="147">
        <f>IF('Crisis Indicator Data'!I119="x","x",IF('Crisis Indicator Data'!I119=0,0,IF(LOG('Crisis Indicator Data'!I119)&lt;S$4,0,IF(LOG('Crisis Indicator Data'!I119)&gt;S$3,5,ROUND(5-(S$3-LOG('Crisis Indicator Data'!I119))/(S$3-S$4)*5,1)))))</f>
        <v>3.9</v>
      </c>
      <c r="T122" s="165">
        <f>IF('Crisis Indicator Data'!H119="x","x",IF('Crisis Indicator Data'!I119="x","x",'Crisis Indicator Data'!I119/'Crisis Indicator Data'!H119))</f>
        <v>0.59367681498829039</v>
      </c>
      <c r="U122" s="147">
        <f t="shared" si="46"/>
        <v>5</v>
      </c>
      <c r="V122" s="147">
        <f t="shared" si="47"/>
        <v>4.5</v>
      </c>
      <c r="W122" s="147">
        <f>IF('Crisis Indicator Data'!L119="x","x",IF('Crisis Indicator Data'!L119=0,0,IF(LOG('Crisis Indicator Data'!L119)&lt;W$4,0,IF(LOG('Crisis Indicator Data'!L119)&gt;W$3,5,ROUND(5-(W$3-LOG('Crisis Indicator Data'!L119))/(W$3-W$4)*5,1)))))</f>
        <v>1.1000000000000001</v>
      </c>
      <c r="X122" s="166">
        <f>IF(OR('Crisis Indicator Data'!L119="x",'Crisis Indicator Data'!H119="x"),"x",'Crisis Indicator Data'!L119/'Crisis Indicator Data'!H119)</f>
        <v>7.0257611241217802E-6</v>
      </c>
      <c r="Y122" s="147">
        <f t="shared" si="48"/>
        <v>0.4</v>
      </c>
      <c r="Z122" s="147">
        <f t="shared" si="49"/>
        <v>0.8</v>
      </c>
      <c r="AA122" s="147">
        <f t="shared" si="50"/>
        <v>3.2</v>
      </c>
      <c r="AB122" s="167">
        <f t="shared" si="51"/>
        <v>2.4</v>
      </c>
    </row>
    <row r="123" spans="1:28" x14ac:dyDescent="0.35">
      <c r="A123" s="172" t="str">
        <f>'Crisis Indicator Data'!A120</f>
        <v>Central Mediterranean Route</v>
      </c>
      <c r="B123" s="173">
        <f>'Crisis Indicator Data'!B120</f>
        <v>0</v>
      </c>
      <c r="C123" s="173" t="str">
        <f>'Crisis Indicator Data'!C120</f>
        <v>REG007</v>
      </c>
      <c r="D123" s="173" t="str">
        <f>'Crisis Indicator Data'!D120</f>
        <v>Algeria,Tunisia,Libya,Italy</v>
      </c>
      <c r="E123" s="174" t="str">
        <f>'Crisis Indicator Data'!E120</f>
        <v>DZA,TUN,LBY,ITA</v>
      </c>
      <c r="F123" s="168">
        <f>IF('Crisis Indicator Data'!F120="x","x",IF(LOG('Crisis Indicator Data'!F120)&lt;F$4,0,IF(LOG('Crisis Indicator Data'!F120)&gt;F$3,5,ROUND(5-(F$3-LOG('Crisis Indicator Data'!F120))/(F$3-F$4)*5,1))))</f>
        <v>5</v>
      </c>
      <c r="G123" s="165">
        <f>IF('Crisis Indicator Data'!F120="x","x",IF(LEN(E123)&gt;3,('Crisis Indicator Data'!F120/VLOOKUP('Impact of the crisis'!$C123,'Regional Crises'!$B$1:$R$66,4,FALSE)),'Crisis Indicator Data'!F120/VLOOKUP('Impact of the crisis'!$E123,'Country Indicator Data'!$B$4:$P$300,15,FALSE)))</f>
        <v>1.0017964627322173</v>
      </c>
      <c r="H123" s="147">
        <f t="shared" si="39"/>
        <v>5</v>
      </c>
      <c r="I123" s="147">
        <f t="shared" si="40"/>
        <v>5</v>
      </c>
      <c r="J123" s="147">
        <f>IF('Crisis Indicator Data'!G120="x","x",IF(LOG('Crisis Indicator Data'!G120)&lt;J$4,0,IF(LOG('Crisis Indicator Data'!G120)&gt;J$3,5,ROUND(5-(J$3-LOG('Crisis Indicator Data'!G120))/(J$3-J$4)*5,1))))</f>
        <v>5</v>
      </c>
      <c r="K123" s="165">
        <f>IF('Crisis Indicator Data'!G120="x","x",IF(LEN(E123)&gt;3,('Crisis Indicator Data'!G120/VLOOKUP('Impact of the crisis'!$C123,'Regional Crises'!$B$1:$R$66,5,FALSE)),'Crisis Indicator Data'!G120/VLOOKUP('Impact of the crisis'!$E123,'Country Indicator Data'!$B$4:$P$300,14,FALSE)))</f>
        <v>1</v>
      </c>
      <c r="L123" s="147">
        <f t="shared" si="41"/>
        <v>5</v>
      </c>
      <c r="M123" s="147">
        <f t="shared" si="42"/>
        <v>5</v>
      </c>
      <c r="N123" s="147">
        <f t="shared" si="43"/>
        <v>5</v>
      </c>
      <c r="O123" s="147">
        <f>IF('Crisis Indicator Data'!H120="x","x",IF('Crisis Indicator Data'!H120=0,0,IF(LOG('Crisis Indicator Data'!H120)&lt;O$4,0,IF(LOG('Crisis Indicator Data'!H120)&gt;O$3,5,ROUND(5-(O$3-LOG('Crisis Indicator Data'!H120))/(O$3-O$4)*5,1)))))</f>
        <v>2.7</v>
      </c>
      <c r="P123" s="165">
        <f>IF('Crisis Indicator Data'!H120="x","x",'Crisis Indicator Data'!H120/'Crisis Indicator Data'!G120)</f>
        <v>1.0942239585814792E-2</v>
      </c>
      <c r="Q123" s="147">
        <f t="shared" si="44"/>
        <v>0</v>
      </c>
      <c r="R123" s="147">
        <f t="shared" si="45"/>
        <v>1.35</v>
      </c>
      <c r="S123" s="147">
        <f>IF('Crisis Indicator Data'!I120="x","x",IF('Crisis Indicator Data'!I120=0,0,IF(LOG('Crisis Indicator Data'!I120)&lt;S$4,0,IF(LOG('Crisis Indicator Data'!I120)&gt;S$3,5,ROUND(5-(S$3-LOG('Crisis Indicator Data'!I120))/(S$3-S$4)*5,1)))))</f>
        <v>4.5</v>
      </c>
      <c r="T123" s="165">
        <f>IF('Crisis Indicator Data'!H120="x","x",IF('Crisis Indicator Data'!I120="x","x",'Crisis Indicator Data'!I120/'Crisis Indicator Data'!H120))</f>
        <v>1</v>
      </c>
      <c r="U123" s="147">
        <f t="shared" si="46"/>
        <v>5</v>
      </c>
      <c r="V123" s="147">
        <f t="shared" si="47"/>
        <v>4.8</v>
      </c>
      <c r="W123" s="147">
        <f>IF('Crisis Indicator Data'!L120="x","x",IF('Crisis Indicator Data'!L120=0,0,IF(LOG('Crisis Indicator Data'!L120)&lt;W$4,0,IF(LOG('Crisis Indicator Data'!L120)&gt;W$3,5,ROUND(5-(W$3-LOG('Crisis Indicator Data'!L120))/(W$3-W$4)*5,1)))))</f>
        <v>4.2</v>
      </c>
      <c r="X123" s="166">
        <f>IF(OR('Crisis Indicator Data'!L120="x",'Crisis Indicator Data'!H120="x"),"x",'Crisis Indicator Data'!L120/'Crisis Indicator Data'!H120)</f>
        <v>6.0885341074020315E-4</v>
      </c>
      <c r="Y123" s="147">
        <f t="shared" si="48"/>
        <v>5</v>
      </c>
      <c r="Z123" s="147">
        <f t="shared" si="49"/>
        <v>4.5999999999999996</v>
      </c>
      <c r="AA123" s="147">
        <f t="shared" si="50"/>
        <v>4.7</v>
      </c>
      <c r="AB123" s="167">
        <f t="shared" si="51"/>
        <v>3.5</v>
      </c>
    </row>
    <row r="124" spans="1:28" x14ac:dyDescent="0.35">
      <c r="A124" s="172" t="str">
        <f>'Crisis Indicator Data'!A121</f>
        <v>Western Mediterranean Route</v>
      </c>
      <c r="B124" s="173">
        <f>'Crisis Indicator Data'!B121</f>
        <v>0</v>
      </c>
      <c r="C124" s="173" t="str">
        <f>'Crisis Indicator Data'!C121</f>
        <v>REG008</v>
      </c>
      <c r="D124" s="173" t="str">
        <f>'Crisis Indicator Data'!D121</f>
        <v>Algeria,Morocco,Spain</v>
      </c>
      <c r="E124" s="174" t="str">
        <f>'Crisis Indicator Data'!E121</f>
        <v>DZA,MAR,ESP</v>
      </c>
      <c r="F124" s="168">
        <f>IF('Crisis Indicator Data'!F121="x","x",IF(LOG('Crisis Indicator Data'!F121)&lt;F$4,0,IF(LOG('Crisis Indicator Data'!F121)&gt;F$3,5,ROUND(5-(F$3-LOG('Crisis Indicator Data'!F121))/(F$3-F$4)*5,1))))</f>
        <v>5</v>
      </c>
      <c r="G124" s="165">
        <f>IF('Crisis Indicator Data'!F121="x","x",IF(LEN(E124)&gt;3,('Crisis Indicator Data'!F121/VLOOKUP('Impact of the crisis'!$C124,'Regional Crises'!$B$1:$R$66,4,FALSE)),'Crisis Indicator Data'!F121/VLOOKUP('Impact of the crisis'!$E124,'Country Indicator Data'!$B$4:$P$300,15,FALSE)))</f>
        <v>0.99999993989976843</v>
      </c>
      <c r="H124" s="147">
        <f t="shared" si="39"/>
        <v>5</v>
      </c>
      <c r="I124" s="147">
        <f t="shared" si="40"/>
        <v>5</v>
      </c>
      <c r="J124" s="147">
        <f>IF('Crisis Indicator Data'!G121="x","x",IF(LOG('Crisis Indicator Data'!G121)&lt;J$4,0,IF(LOG('Crisis Indicator Data'!G121)&gt;J$3,5,ROUND(5-(J$3-LOG('Crisis Indicator Data'!G121))/(J$3-J$4)*5,1))))</f>
        <v>5</v>
      </c>
      <c r="K124" s="165">
        <f>IF('Crisis Indicator Data'!G121="x","x",IF(LEN(E124)&gt;3,('Crisis Indicator Data'!G121/VLOOKUP('Impact of the crisis'!$C124,'Regional Crises'!$B$1:$R$66,5,FALSE)),'Crisis Indicator Data'!G121/VLOOKUP('Impact of the crisis'!$E124,'Country Indicator Data'!$B$4:$P$300,14,FALSE)))</f>
        <v>1</v>
      </c>
      <c r="L124" s="147">
        <f t="shared" si="41"/>
        <v>5</v>
      </c>
      <c r="M124" s="147">
        <f t="shared" si="42"/>
        <v>5</v>
      </c>
      <c r="N124" s="147">
        <f t="shared" si="43"/>
        <v>5</v>
      </c>
      <c r="O124" s="147">
        <f>IF('Crisis Indicator Data'!H121="x","x",IF('Crisis Indicator Data'!H121=0,0,IF(LOG('Crisis Indicator Data'!H121)&lt;O$4,0,IF(LOG('Crisis Indicator Data'!H121)&gt;O$3,5,ROUND(5-(O$3-LOG('Crisis Indicator Data'!H121))/(O$3-O$4)*5,1)))))</f>
        <v>1.8</v>
      </c>
      <c r="P124" s="165">
        <f>IF('Crisis Indicator Data'!H121="x","x",'Crisis Indicator Data'!H121/'Crisis Indicator Data'!G121)</f>
        <v>2.8419770536667519E-3</v>
      </c>
      <c r="Q124" s="147">
        <f t="shared" si="44"/>
        <v>0</v>
      </c>
      <c r="R124" s="147">
        <f t="shared" si="45"/>
        <v>0.9</v>
      </c>
      <c r="S124" s="147">
        <f>IF('Crisis Indicator Data'!I121="x","x",IF('Crisis Indicator Data'!I121=0,0,IF(LOG('Crisis Indicator Data'!I121)&lt;S$4,0,IF(LOG('Crisis Indicator Data'!I121)&gt;S$3,5,ROUND(5-(S$3-LOG('Crisis Indicator Data'!I121))/(S$3-S$4)*5,1)))))</f>
        <v>3.7</v>
      </c>
      <c r="T124" s="165">
        <f>IF('Crisis Indicator Data'!H121="x","x",IF('Crisis Indicator Data'!I121="x","x",'Crisis Indicator Data'!I121/'Crisis Indicator Data'!H121))</f>
        <v>1</v>
      </c>
      <c r="U124" s="147">
        <f t="shared" si="46"/>
        <v>5</v>
      </c>
      <c r="V124" s="147">
        <f t="shared" si="47"/>
        <v>4.4000000000000004</v>
      </c>
      <c r="W124" s="147">
        <f>IF('Crisis Indicator Data'!L121="x","x",IF('Crisis Indicator Data'!L121=0,0,IF(LOG('Crisis Indicator Data'!L121)&lt;W$4,0,IF(LOG('Crisis Indicator Data'!L121)&gt;W$3,5,ROUND(5-(W$3-LOG('Crisis Indicator Data'!L121))/(W$3-W$4)*5,1)))))</f>
        <v>2.7</v>
      </c>
      <c r="X124" s="166">
        <f>IF(OR('Crisis Indicator Data'!L121="x",'Crisis Indicator Data'!H121="x"),"x",'Crisis Indicator Data'!L121/'Crisis Indicator Data'!H121)</f>
        <v>1.9841269841269841E-4</v>
      </c>
      <c r="Y124" s="147">
        <f t="shared" si="48"/>
        <v>5</v>
      </c>
      <c r="Z124" s="147">
        <f t="shared" si="49"/>
        <v>3.9</v>
      </c>
      <c r="AA124" s="147">
        <f t="shared" si="50"/>
        <v>4.2</v>
      </c>
      <c r="AB124" s="167">
        <f t="shared" si="51"/>
        <v>2.9</v>
      </c>
    </row>
    <row r="125" spans="1:28" x14ac:dyDescent="0.35">
      <c r="A125" s="172" t="str">
        <f>'Crisis Indicator Data'!A122</f>
        <v>Rohingya Regional Crisis</v>
      </c>
      <c r="B125" s="173">
        <f>'Crisis Indicator Data'!B122</f>
        <v>0</v>
      </c>
      <c r="C125" s="173" t="str">
        <f>'Crisis Indicator Data'!C122</f>
        <v>REG011</v>
      </c>
      <c r="D125" s="173" t="str">
        <f>'Crisis Indicator Data'!D122</f>
        <v>Bangladesh,Myanmar</v>
      </c>
      <c r="E125" s="174" t="str">
        <f>'Crisis Indicator Data'!E122</f>
        <v>BGD,MMR</v>
      </c>
      <c r="F125" s="168">
        <f>IF('Crisis Indicator Data'!F122="x","x",IF(LOG('Crisis Indicator Data'!F122)&lt;F$4,0,IF(LOG('Crisis Indicator Data'!F122)&gt;F$3,5,ROUND(5-(F$3-LOG('Crisis Indicator Data'!F122))/(F$3-F$4)*5,1))))</f>
        <v>2.6</v>
      </c>
      <c r="G125" s="165">
        <f>IF('Crisis Indicator Data'!F122="x","x",IF(LEN(E125)&gt;3,('Crisis Indicator Data'!F122/VLOOKUP('Impact of the crisis'!$C125,'Regional Crises'!$B$1:$R$66,4,FALSE)),'Crisis Indicator Data'!F122/VLOOKUP('Impact of the crisis'!$E125,'Country Indicator Data'!$B$4:$P$300,15,FALSE)))</f>
        <v>4.7887180011241121E-2</v>
      </c>
      <c r="H125" s="147">
        <f t="shared" si="39"/>
        <v>0.1</v>
      </c>
      <c r="I125" s="147">
        <f t="shared" si="40"/>
        <v>1.35</v>
      </c>
      <c r="J125" s="147">
        <f>IF('Crisis Indicator Data'!G122="x","x",IF(LOG('Crisis Indicator Data'!G122)&lt;J$4,0,IF(LOG('Crisis Indicator Data'!G122)&gt;J$3,5,ROUND(5-(J$3-LOG('Crisis Indicator Data'!G122))/(J$3-J$4)*5,1))))</f>
        <v>2.2999999999999998</v>
      </c>
      <c r="K125" s="165">
        <f>IF('Crisis Indicator Data'!G122="x","x",IF(LEN(E125)&gt;3,('Crisis Indicator Data'!G122/VLOOKUP('Impact of the crisis'!$C125,'Regional Crises'!$B$1:$R$66,5,FALSE)),'Crisis Indicator Data'!G122/VLOOKUP('Impact of the crisis'!$E125,'Country Indicator Data'!$B$4:$P$300,14,FALSE)))</f>
        <v>2.209160298611448E-2</v>
      </c>
      <c r="L125" s="147">
        <f t="shared" si="41"/>
        <v>0.1</v>
      </c>
      <c r="M125" s="147">
        <f t="shared" si="42"/>
        <v>1.2</v>
      </c>
      <c r="N125" s="147">
        <f t="shared" si="43"/>
        <v>1.3</v>
      </c>
      <c r="O125" s="147">
        <f>IF('Crisis Indicator Data'!H122="x","x",IF('Crisis Indicator Data'!H122=0,0,IF(LOG('Crisis Indicator Data'!H122)&lt;O$4,0,IF(LOG('Crisis Indicator Data'!H122)&gt;O$3,5,ROUND(5-(O$3-LOG('Crisis Indicator Data'!H122))/(O$3-O$4)*5,1)))))</f>
        <v>3.7</v>
      </c>
      <c r="P125" s="165">
        <f>IF('Crisis Indicator Data'!H122="x","x",'Crisis Indicator Data'!H122/'Crisis Indicator Data'!G122)</f>
        <v>1</v>
      </c>
      <c r="Q125" s="147">
        <f t="shared" si="44"/>
        <v>5</v>
      </c>
      <c r="R125" s="147">
        <f t="shared" si="45"/>
        <v>4.3499999999999996</v>
      </c>
      <c r="S125" s="147">
        <f>IF('Crisis Indicator Data'!I122="x","x",IF('Crisis Indicator Data'!I122=0,0,IF(LOG('Crisis Indicator Data'!I122)&lt;S$4,0,IF(LOG('Crisis Indicator Data'!I122)&gt;S$3,5,ROUND(5-(S$3-LOG('Crisis Indicator Data'!I122))/(S$3-S$4)*5,1)))))</f>
        <v>4.5</v>
      </c>
      <c r="T125" s="165">
        <f>IF('Crisis Indicator Data'!H122="x","x",IF('Crisis Indicator Data'!I122="x","x",'Crisis Indicator Data'!I122/'Crisis Indicator Data'!H122))</f>
        <v>0.26087824351297406</v>
      </c>
      <c r="U125" s="147">
        <f t="shared" si="46"/>
        <v>5</v>
      </c>
      <c r="V125" s="147">
        <f t="shared" si="47"/>
        <v>4.8</v>
      </c>
      <c r="W125" s="147">
        <f>IF('Crisis Indicator Data'!L122="x","x",IF('Crisis Indicator Data'!L122=0,0,IF(LOG('Crisis Indicator Data'!L122)&lt;W$4,0,IF(LOG('Crisis Indicator Data'!L122)&gt;W$3,5,ROUND(5-(W$3-LOG('Crisis Indicator Data'!L122))/(W$3-W$4)*5,1)))))</f>
        <v>4.9000000000000004</v>
      </c>
      <c r="X125" s="166">
        <f>IF(OR('Crisis Indicator Data'!L122="x",'Crisis Indicator Data'!H122="x"),"x",'Crisis Indicator Data'!L122/'Crisis Indicator Data'!H122)</f>
        <v>5.6766467065868262E-4</v>
      </c>
      <c r="Y125" s="147">
        <f t="shared" si="48"/>
        <v>5</v>
      </c>
      <c r="Z125" s="147">
        <f t="shared" si="49"/>
        <v>5</v>
      </c>
      <c r="AA125" s="147">
        <f t="shared" si="50"/>
        <v>4.9000000000000004</v>
      </c>
      <c r="AB125" s="167">
        <f t="shared" si="51"/>
        <v>4.5999999999999996</v>
      </c>
    </row>
    <row r="126" spans="1:28" x14ac:dyDescent="0.35">
      <c r="A126" s="172" t="str">
        <f>'Crisis Indicator Data'!A123</f>
        <v>Southern Africa Regional Food Security Crisis</v>
      </c>
      <c r="B126" s="173">
        <f>'Crisis Indicator Data'!B123</f>
        <v>0</v>
      </c>
      <c r="C126" s="173" t="str">
        <f>'Crisis Indicator Data'!C123</f>
        <v>REG012</v>
      </c>
      <c r="D126" s="173" t="str">
        <f>'Crisis Indicator Data'!D123</f>
        <v>Madagascar,Malawi,Namibia,Eswatini,Zambia,Zimbabwe,Tanzania</v>
      </c>
      <c r="E126" s="174" t="str">
        <f>'Crisis Indicator Data'!E123</f>
        <v>MDG,MWI,NAM,SWZ,ZMB,ZWE,TZA</v>
      </c>
      <c r="F126" s="168">
        <f>IF('Crisis Indicator Data'!F123="x","x",IF(LOG('Crisis Indicator Data'!F123)&lt;F$4,0,IF(LOG('Crisis Indicator Data'!F123)&gt;F$3,5,ROUND(5-(F$3-LOG('Crisis Indicator Data'!F123))/(F$3-F$4)*5,1))))</f>
        <v>5</v>
      </c>
      <c r="G126" s="165">
        <f>IF('Crisis Indicator Data'!F123="x","x",IF(LEN(E126)&gt;3,('Crisis Indicator Data'!F123/VLOOKUP('Impact of the crisis'!$C126,'Regional Crises'!$B$1:$R$66,4,FALSE)),'Crisis Indicator Data'!F123/VLOOKUP('Impact of the crisis'!$E126,'Country Indicator Data'!$B$4:$P$300,15,FALSE)))</f>
        <v>0.77955760754796033</v>
      </c>
      <c r="H126" s="147">
        <f t="shared" si="39"/>
        <v>3.9</v>
      </c>
      <c r="I126" s="147">
        <f t="shared" si="40"/>
        <v>4.45</v>
      </c>
      <c r="J126" s="147">
        <f>IF('Crisis Indicator Data'!G123="x","x",IF(LOG('Crisis Indicator Data'!G123)&lt;J$4,0,IF(LOG('Crisis Indicator Data'!G123)&gt;J$3,5,ROUND(5-(J$3-LOG('Crisis Indicator Data'!G123))/(J$3-J$4)*5,1))))</f>
        <v>5</v>
      </c>
      <c r="K126" s="165">
        <f>IF('Crisis Indicator Data'!G123="x","x",IF(LEN(E126)&gt;3,('Crisis Indicator Data'!G123/VLOOKUP('Impact of the crisis'!$C126,'Regional Crises'!$B$1:$R$66,5,FALSE)),'Crisis Indicator Data'!G123/VLOOKUP('Impact of the crisis'!$E126,'Country Indicator Data'!$B$4:$P$300,14,FALSE)))</f>
        <v>0.61226231254311958</v>
      </c>
      <c r="L126" s="147">
        <f t="shared" si="41"/>
        <v>3</v>
      </c>
      <c r="M126" s="147">
        <f t="shared" si="42"/>
        <v>4</v>
      </c>
      <c r="N126" s="147">
        <f t="shared" si="43"/>
        <v>4.2</v>
      </c>
      <c r="O126" s="147">
        <f>IF('Crisis Indicator Data'!H123="x","x",IF('Crisis Indicator Data'!H123=0,0,IF(LOG('Crisis Indicator Data'!H123)&lt;O$4,0,IF(LOG('Crisis Indicator Data'!H123)&gt;O$3,5,ROUND(5-(O$3-LOG('Crisis Indicator Data'!H123))/(O$3-O$4)*5,1)))))</f>
        <v>5</v>
      </c>
      <c r="P126" s="165">
        <f>IF('Crisis Indicator Data'!H123="x","x",'Crisis Indicator Data'!H123/'Crisis Indicator Data'!G123)</f>
        <v>0.66852494341151936</v>
      </c>
      <c r="Q126" s="147">
        <f t="shared" si="44"/>
        <v>3.3</v>
      </c>
      <c r="R126" s="147">
        <f t="shared" si="45"/>
        <v>4.1500000000000004</v>
      </c>
      <c r="S126" s="147">
        <f>IF('Crisis Indicator Data'!I123="x","x",IF('Crisis Indicator Data'!I123=0,0,IF(LOG('Crisis Indicator Data'!I123)&lt;S$4,0,IF(LOG('Crisis Indicator Data'!I123)&gt;S$3,5,ROUND(5-(S$3-LOG('Crisis Indicator Data'!I123))/(S$3-S$4)*5,1)))))</f>
        <v>3.9</v>
      </c>
      <c r="T126" s="165">
        <f>IF('Crisis Indicator Data'!H123="x","x",IF('Crisis Indicator Data'!I123="x","x",'Crisis Indicator Data'!I123/'Crisis Indicator Data'!H123))</f>
        <v>7.5110151698849692E-3</v>
      </c>
      <c r="U126" s="147">
        <f t="shared" si="46"/>
        <v>0.3</v>
      </c>
      <c r="V126" s="147">
        <f t="shared" si="47"/>
        <v>2.1</v>
      </c>
      <c r="W126" s="147">
        <f>IF('Crisis Indicator Data'!L123="x","x",IF('Crisis Indicator Data'!L123=0,0,IF(LOG('Crisis Indicator Data'!L123)&lt;W$4,0,IF(LOG('Crisis Indicator Data'!L123)&gt;W$3,5,ROUND(5-(W$3-LOG('Crisis Indicator Data'!L123))/(W$3-W$4)*5,1)))))</f>
        <v>5</v>
      </c>
      <c r="X126" s="166">
        <f>IF(OR('Crisis Indicator Data'!L123="x",'Crisis Indicator Data'!H123="x"),"x",'Crisis Indicator Data'!L123/'Crisis Indicator Data'!H123)</f>
        <v>4.8082325457610079E-5</v>
      </c>
      <c r="Y126" s="147">
        <f t="shared" si="48"/>
        <v>2.4</v>
      </c>
      <c r="Z126" s="147">
        <f t="shared" si="49"/>
        <v>3.7</v>
      </c>
      <c r="AA126" s="147">
        <f t="shared" si="50"/>
        <v>3</v>
      </c>
      <c r="AB126" s="167">
        <f t="shared" si="51"/>
        <v>3.6</v>
      </c>
    </row>
    <row r="127" spans="1:28" x14ac:dyDescent="0.35">
      <c r="A127" s="172" t="str">
        <f>'Crisis Indicator Data'!A124</f>
        <v>Nagorno-Karabakh Conflict</v>
      </c>
      <c r="B127" s="173">
        <f>'Crisis Indicator Data'!B124</f>
        <v>0</v>
      </c>
      <c r="C127" s="173" t="str">
        <f>'Crisis Indicator Data'!C124</f>
        <v>REG013</v>
      </c>
      <c r="D127" s="173" t="str">
        <f>'Crisis Indicator Data'!D124</f>
        <v>Armenia,Azerbaijan</v>
      </c>
      <c r="E127" s="174" t="str">
        <f>'Crisis Indicator Data'!E124</f>
        <v>ARM,AZE</v>
      </c>
      <c r="F127" s="168">
        <f>IF('Crisis Indicator Data'!F124="x","x",IF(LOG('Crisis Indicator Data'!F124)&lt;F$4,0,IF(LOG('Crisis Indicator Data'!F124)&gt;F$3,5,ROUND(5-(F$3-LOG('Crisis Indicator Data'!F124))/(F$3-F$4)*5,1))))</f>
        <v>2.5</v>
      </c>
      <c r="G127" s="165">
        <f>IF('Crisis Indicator Data'!F124="x","x",IF(LEN(E127)&gt;3,('Crisis Indicator Data'!F124/VLOOKUP('Impact of the crisis'!$C127,'Regional Crises'!$B$1:$R$66,4,FALSE)),'Crisis Indicator Data'!F124/VLOOKUP('Impact of the crisis'!$E127,'Country Indicator Data'!$B$4:$P$300,15,FALSE)))</f>
        <v>0.29710223182145429</v>
      </c>
      <c r="H127" s="147">
        <f t="shared" si="39"/>
        <v>1.4</v>
      </c>
      <c r="I127" s="147">
        <f t="shared" si="40"/>
        <v>1.95</v>
      </c>
      <c r="J127" s="147">
        <f>IF('Crisis Indicator Data'!G124="x","x",IF(LOG('Crisis Indicator Data'!G124)&lt;J$4,0,IF(LOG('Crisis Indicator Data'!G124)&gt;J$3,5,ROUND(5-(J$3-LOG('Crisis Indicator Data'!G124))/(J$3-J$4)*5,1))))</f>
        <v>1.6</v>
      </c>
      <c r="K127" s="165">
        <f>IF('Crisis Indicator Data'!G124="x","x",IF(LEN(E127)&gt;3,('Crisis Indicator Data'!G124/VLOOKUP('Impact of the crisis'!$C127,'Regional Crises'!$B$1:$R$66,5,FALSE)),'Crisis Indicator Data'!G124/VLOOKUP('Impact of the crisis'!$E127,'Country Indicator Data'!$B$4:$P$300,14,FALSE)))</f>
        <v>0.23348084846635128</v>
      </c>
      <c r="L127" s="147">
        <f t="shared" si="41"/>
        <v>1.1000000000000001</v>
      </c>
      <c r="M127" s="147">
        <f t="shared" si="42"/>
        <v>1.35</v>
      </c>
      <c r="N127" s="147">
        <f t="shared" si="43"/>
        <v>1.7</v>
      </c>
      <c r="O127" s="147">
        <f>IF('Crisis Indicator Data'!H124="x","x",IF('Crisis Indicator Data'!H124=0,0,IF(LOG('Crisis Indicator Data'!H124)&lt;O$4,0,IF(LOG('Crisis Indicator Data'!H124)&gt;O$3,5,ROUND(5-(O$3-LOG('Crisis Indicator Data'!H124))/(O$3-O$4)*5,1)))))</f>
        <v>2</v>
      </c>
      <c r="P127" s="165">
        <f>IF('Crisis Indicator Data'!H124="x","x",'Crisis Indicator Data'!H124/'Crisis Indicator Data'!G124)</f>
        <v>0.16601307189542483</v>
      </c>
      <c r="Q127" s="147">
        <f t="shared" si="44"/>
        <v>0.8</v>
      </c>
      <c r="R127" s="147">
        <f t="shared" si="45"/>
        <v>1.4</v>
      </c>
      <c r="S127" s="147">
        <f>IF('Crisis Indicator Data'!I124="x","x",IF('Crisis Indicator Data'!I124=0,0,IF(LOG('Crisis Indicator Data'!I124)&lt;S$4,0,IF(LOG('Crisis Indicator Data'!I124)&gt;S$3,5,ROUND(5-(S$3-LOG('Crisis Indicator Data'!I124))/(S$3-S$4)*5,1)))))</f>
        <v>3.1</v>
      </c>
      <c r="T127" s="165">
        <f>IF('Crisis Indicator Data'!H124="x","x",IF('Crisis Indicator Data'!I124="x","x",'Crisis Indicator Data'!I124/'Crisis Indicator Data'!H124))</f>
        <v>0.27952755905511811</v>
      </c>
      <c r="U127" s="147">
        <f t="shared" si="46"/>
        <v>5</v>
      </c>
      <c r="V127" s="147">
        <f t="shared" si="47"/>
        <v>4.0999999999999996</v>
      </c>
      <c r="W127" s="147">
        <f>IF('Crisis Indicator Data'!L124="x","x",IF('Crisis Indicator Data'!L124=0,0,IF(LOG('Crisis Indicator Data'!L124)&lt;W$4,0,IF(LOG('Crisis Indicator Data'!L124)&gt;W$3,5,ROUND(5-(W$3-LOG('Crisis Indicator Data'!L124))/(W$3-W$4)*5,1)))))</f>
        <v>1.1000000000000001</v>
      </c>
      <c r="X127" s="166">
        <f>IF(OR('Crisis Indicator Data'!L124="x",'Crisis Indicator Data'!H124="x"),"x",'Crisis Indicator Data'!L124/'Crisis Indicator Data'!H124)</f>
        <v>1.1811023622047245E-5</v>
      </c>
      <c r="Y127" s="147">
        <f t="shared" si="48"/>
        <v>0.6</v>
      </c>
      <c r="Z127" s="147">
        <f t="shared" si="49"/>
        <v>0.9</v>
      </c>
      <c r="AA127" s="147">
        <f t="shared" si="50"/>
        <v>2.9</v>
      </c>
      <c r="AB127" s="167">
        <f t="shared" si="51"/>
        <v>2.2000000000000002</v>
      </c>
    </row>
    <row r="128" spans="1:28" x14ac:dyDescent="0.35">
      <c r="A128" s="172" t="str">
        <f>'Crisis Indicator Data'!A125</f>
        <v>Eastern Africa Regional Drought Crisis</v>
      </c>
      <c r="B128" s="173" t="str">
        <f>'Crisis Indicator Data'!B125</f>
        <v>Drought</v>
      </c>
      <c r="C128" s="173" t="str">
        <f>'Crisis Indicator Data'!C125</f>
        <v>REG014</v>
      </c>
      <c r="D128" s="173" t="str">
        <f>'Crisis Indicator Data'!D125</f>
        <v>Ethiopia,Somalia,Kenya</v>
      </c>
      <c r="E128" s="174" t="str">
        <f>'Crisis Indicator Data'!E125</f>
        <v>ETH,SOM,KEN</v>
      </c>
      <c r="F128" s="168">
        <f>IF('Crisis Indicator Data'!F125="x","x",IF(LOG('Crisis Indicator Data'!F125)&lt;F$4,0,IF(LOG('Crisis Indicator Data'!F125)&gt;F$3,5,ROUND(5-(F$3-LOG('Crisis Indicator Data'!F125))/(F$3-F$4)*5,1))))</f>
        <v>5</v>
      </c>
      <c r="G128" s="165">
        <f>IF('Crisis Indicator Data'!F125="x","x",IF(LEN(E128)&gt;3,('Crisis Indicator Data'!F125/VLOOKUP('Impact of the crisis'!$C128,'Regional Crises'!$B$1:$R$66,4,FALSE)),'Crisis Indicator Data'!F125/VLOOKUP('Impact of the crisis'!$E128,'Country Indicator Data'!$B$4:$P$300,15,FALSE)))</f>
        <v>0.93402068160818652</v>
      </c>
      <c r="H128" s="147">
        <f t="shared" si="39"/>
        <v>4.7</v>
      </c>
      <c r="I128" s="147">
        <f t="shared" si="40"/>
        <v>4.8499999999999996</v>
      </c>
      <c r="J128" s="147">
        <f>IF('Crisis Indicator Data'!G125="x","x",IF(LOG('Crisis Indicator Data'!G125)&lt;J$4,0,IF(LOG('Crisis Indicator Data'!G125)&gt;J$3,5,ROUND(5-(J$3-LOG('Crisis Indicator Data'!G125))/(J$3-J$4)*5,1))))</f>
        <v>5</v>
      </c>
      <c r="K128" s="165">
        <f>IF('Crisis Indicator Data'!G125="x","x",IF(LEN(E128)&gt;3,('Crisis Indicator Data'!G125/VLOOKUP('Impact of the crisis'!$C128,'Regional Crises'!$B$1:$R$66,5,FALSE)),'Crisis Indicator Data'!G125/VLOOKUP('Impact of the crisis'!$E128,'Country Indicator Data'!$B$4:$P$300,14,FALSE)))</f>
        <v>0.67897206084696526</v>
      </c>
      <c r="L128" s="147">
        <f t="shared" si="41"/>
        <v>3.4</v>
      </c>
      <c r="M128" s="147">
        <f t="shared" si="42"/>
        <v>4.2</v>
      </c>
      <c r="N128" s="147">
        <f t="shared" si="43"/>
        <v>4.5999999999999996</v>
      </c>
      <c r="O128" s="147">
        <f>IF('Crisis Indicator Data'!H125="x","x",IF('Crisis Indicator Data'!H125=0,0,IF(LOG('Crisis Indicator Data'!H125)&lt;O$4,0,IF(LOG('Crisis Indicator Data'!H125)&gt;O$3,5,ROUND(5-(O$3-LOG('Crisis Indicator Data'!H125))/(O$3-O$4)*5,1)))))</f>
        <v>5</v>
      </c>
      <c r="P128" s="165">
        <f>IF('Crisis Indicator Data'!H125="x","x",'Crisis Indicator Data'!H125/'Crisis Indicator Data'!G125)</f>
        <v>0.94522822744639978</v>
      </c>
      <c r="Q128" s="147">
        <f t="shared" si="44"/>
        <v>4.7</v>
      </c>
      <c r="R128" s="147">
        <f t="shared" si="45"/>
        <v>4.8499999999999996</v>
      </c>
      <c r="S128" s="147">
        <f>IF('Crisis Indicator Data'!I125="x","x",IF('Crisis Indicator Data'!I125=0,0,IF(LOG('Crisis Indicator Data'!I125)&lt;S$4,0,IF(LOG('Crisis Indicator Data'!I125)&gt;S$3,5,ROUND(5-(S$3-LOG('Crisis Indicator Data'!I125))/(S$3-S$4)*5,1)))))</f>
        <v>4.9000000000000004</v>
      </c>
      <c r="T128" s="165">
        <f>IF('Crisis Indicator Data'!H125="x","x",IF('Crisis Indicator Data'!I125="x","x",'Crisis Indicator Data'!I125/'Crisis Indicator Data'!H125))</f>
        <v>2.0099305457333641E-2</v>
      </c>
      <c r="U128" s="147">
        <f t="shared" si="46"/>
        <v>0.7</v>
      </c>
      <c r="V128" s="147">
        <f t="shared" si="47"/>
        <v>2.8</v>
      </c>
      <c r="W128" s="147">
        <f>IF('Crisis Indicator Data'!L125="x","x",IF('Crisis Indicator Data'!L125=0,0,IF(LOG('Crisis Indicator Data'!L125)&lt;W$4,0,IF(LOG('Crisis Indicator Data'!L125)&gt;W$3,5,ROUND(5-(W$3-LOG('Crisis Indicator Data'!L125))/(W$3-W$4)*5,1)))))</f>
        <v>3.6</v>
      </c>
      <c r="X128" s="166">
        <f>IF(OR('Crisis Indicator Data'!L125="x",'Crisis Indicator Data'!H125="x"),"x",'Crisis Indicator Data'!L125/'Crisis Indicator Data'!H125)</f>
        <v>2.3449189700222581E-6</v>
      </c>
      <c r="Y128" s="147">
        <f t="shared" si="48"/>
        <v>0.1</v>
      </c>
      <c r="Z128" s="147">
        <f t="shared" si="49"/>
        <v>1.9</v>
      </c>
      <c r="AA128" s="147">
        <f t="shared" si="50"/>
        <v>2.4</v>
      </c>
      <c r="AB128" s="167">
        <f t="shared" si="51"/>
        <v>3.9</v>
      </c>
    </row>
    <row r="129" spans="1:28" x14ac:dyDescent="0.35">
      <c r="A129" s="172" t="str">
        <f>'Crisis Indicator Data'!A126</f>
        <v>Turkiye / Syria earthquake</v>
      </c>
      <c r="B129" s="173" t="str">
        <f>'Crisis Indicator Data'!B126</f>
        <v>Earthquake</v>
      </c>
      <c r="C129" s="173" t="str">
        <f>'Crisis Indicator Data'!C126</f>
        <v>REG015</v>
      </c>
      <c r="D129" s="173" t="str">
        <f>'Crisis Indicator Data'!D126</f>
        <v>Türkiye,Syria</v>
      </c>
      <c r="E129" s="174" t="str">
        <f>'Crisis Indicator Data'!E126</f>
        <v>TUR,SYR</v>
      </c>
      <c r="F129" s="168">
        <f>IF('Crisis Indicator Data'!F126="x","x",IF(LOG('Crisis Indicator Data'!F126)&lt;F$4,0,IF(LOG('Crisis Indicator Data'!F126)&gt;F$3,5,ROUND(5-(F$3-LOG('Crisis Indicator Data'!F126))/(F$3-F$4)*5,1))))</f>
        <v>3.7</v>
      </c>
      <c r="G129" s="165">
        <f>IF('Crisis Indicator Data'!F126="x","x",IF(LEN(E129)&gt;3,('Crisis Indicator Data'!F126/VLOOKUP('Impact of the crisis'!$C129,'Regional Crises'!$B$1:$R$66,4,FALSE)),'Crisis Indicator Data'!F126/VLOOKUP('Impact of the crisis'!$E129,'Country Indicator Data'!$B$4:$P$300,15,FALSE)))</f>
        <v>0.16299540524096259</v>
      </c>
      <c r="H129" s="147">
        <f t="shared" si="39"/>
        <v>0.7</v>
      </c>
      <c r="I129" s="147">
        <f t="shared" si="40"/>
        <v>2.2000000000000002</v>
      </c>
      <c r="J129" s="147">
        <f>IF('Crisis Indicator Data'!G126="x","x",IF(LOG('Crisis Indicator Data'!G126)&lt;J$4,0,IF(LOG('Crisis Indicator Data'!G126)&gt;J$3,5,ROUND(5-(J$3-LOG('Crisis Indicator Data'!G126))/(J$3-J$4)*5,1))))</f>
        <v>4.8</v>
      </c>
      <c r="K129" s="165">
        <f>IF('Crisis Indicator Data'!G126="x","x",IF(LEN(E129)&gt;3,('Crisis Indicator Data'!G126/VLOOKUP('Impact of the crisis'!$C129,'Regional Crises'!$B$1:$R$66,5,FALSE)),'Crisis Indicator Data'!G126/VLOOKUP('Impact of the crisis'!$E129,'Country Indicator Data'!$B$4:$P$300,14,FALSE)))</f>
        <v>0.25199966400044799</v>
      </c>
      <c r="L129" s="147">
        <f t="shared" si="41"/>
        <v>1.2</v>
      </c>
      <c r="M129" s="147">
        <f t="shared" si="42"/>
        <v>3</v>
      </c>
      <c r="N129" s="147">
        <f t="shared" si="43"/>
        <v>2.6</v>
      </c>
      <c r="O129" s="147">
        <f>IF('Crisis Indicator Data'!H126="x","x",IF('Crisis Indicator Data'!H126=0,0,IF(LOG('Crisis Indicator Data'!H126)&lt;O$4,0,IF(LOG('Crisis Indicator Data'!H126)&gt;O$3,5,ROUND(5-(O$3-LOG('Crisis Indicator Data'!H126))/(O$3-O$4)*5,1)))))</f>
        <v>4.5999999999999996</v>
      </c>
      <c r="P129" s="165">
        <f>IF('Crisis Indicator Data'!H126="x","x",'Crisis Indicator Data'!H126/'Crisis Indicator Data'!G126)</f>
        <v>0.66296296296296298</v>
      </c>
      <c r="Q129" s="147">
        <f t="shared" si="44"/>
        <v>3.3</v>
      </c>
      <c r="R129" s="147">
        <f t="shared" si="45"/>
        <v>3.9499999999999997</v>
      </c>
      <c r="S129" s="147">
        <f>IF('Crisis Indicator Data'!I126="x","x",IF('Crisis Indicator Data'!I126=0,0,IF(LOG('Crisis Indicator Data'!I126)&lt;S$4,0,IF(LOG('Crisis Indicator Data'!I126)&gt;S$3,5,ROUND(5-(S$3-LOG('Crisis Indicator Data'!I126))/(S$3-S$4)*5,1)))))</f>
        <v>5</v>
      </c>
      <c r="T129" s="165">
        <f>IF('Crisis Indicator Data'!H126="x","x",IF('Crisis Indicator Data'!I126="x","x",'Crisis Indicator Data'!I126/'Crisis Indicator Data'!H126))</f>
        <v>0.17446927374301677</v>
      </c>
      <c r="U129" s="147">
        <f t="shared" si="46"/>
        <v>5</v>
      </c>
      <c r="V129" s="147">
        <f t="shared" si="47"/>
        <v>5</v>
      </c>
      <c r="W129" s="147">
        <f>IF('Crisis Indicator Data'!L126="x","x",IF('Crisis Indicator Data'!L126=0,0,IF(LOG('Crisis Indicator Data'!L126)&lt;W$4,0,IF(LOG('Crisis Indicator Data'!L126)&gt;W$3,5,ROUND(5-(W$3-LOG('Crisis Indicator Data'!L126))/(W$3-W$4)*5,1)))))</f>
        <v>0</v>
      </c>
      <c r="X129" s="166">
        <f>IF(OR('Crisis Indicator Data'!L126="x",'Crisis Indicator Data'!H126="x"),"x",'Crisis Indicator Data'!L126/'Crisis Indicator Data'!H126)</f>
        <v>0</v>
      </c>
      <c r="Y129" s="147">
        <f t="shared" si="48"/>
        <v>0</v>
      </c>
      <c r="Z129" s="147">
        <f t="shared" si="49"/>
        <v>0</v>
      </c>
      <c r="AA129" s="147">
        <f t="shared" si="50"/>
        <v>3.5</v>
      </c>
      <c r="AB129" s="167">
        <f t="shared" si="51"/>
        <v>3.7</v>
      </c>
    </row>
    <row r="130" spans="1:28" x14ac:dyDescent="0.35">
      <c r="A130" s="172" t="str">
        <f>'Crisis Indicator Data'!A127</f>
        <v>Displacement from Russia-Ukraine conflict in Romania</v>
      </c>
      <c r="B130" s="173" t="str">
        <f>'Crisis Indicator Data'!B127</f>
        <v>Displacement</v>
      </c>
      <c r="C130" s="173" t="str">
        <f>'Crisis Indicator Data'!C127</f>
        <v>ROU002</v>
      </c>
      <c r="D130" s="173" t="str">
        <f>'Crisis Indicator Data'!D127</f>
        <v>Romania</v>
      </c>
      <c r="E130" s="174" t="str">
        <f>'Crisis Indicator Data'!E127</f>
        <v>ROU</v>
      </c>
      <c r="F130" s="168">
        <f>IF('Crisis Indicator Data'!F127="x","x",IF(LOG('Crisis Indicator Data'!F127)&lt;F$4,0,IF(LOG('Crisis Indicator Data'!F127)&gt;F$3,5,ROUND(5-(F$3-LOG('Crisis Indicator Data'!F127))/(F$3-F$4)*5,1))))</f>
        <v>4</v>
      </c>
      <c r="G130" s="165">
        <f>IF('Crisis Indicator Data'!F127="x","x",IF(LEN(E130)&gt;3,('Crisis Indicator Data'!F127/VLOOKUP('Impact of the crisis'!$C130,'Regional Crises'!$B$1:$R$66,4,FALSE)),'Crisis Indicator Data'!F127/VLOOKUP('Impact of the crisis'!$E130,'Country Indicator Data'!$B$4:$P$300,15,FALSE)))</f>
        <v>1.036143949930459</v>
      </c>
      <c r="H130" s="147">
        <f t="shared" si="39"/>
        <v>5</v>
      </c>
      <c r="I130" s="147">
        <f t="shared" si="40"/>
        <v>4.5</v>
      </c>
      <c r="J130" s="147">
        <f>IF('Crisis Indicator Data'!G127="x","x",IF(LOG('Crisis Indicator Data'!G127)&lt;J$4,0,IF(LOG('Crisis Indicator Data'!G127)&gt;J$3,5,ROUND(5-(J$3-LOG('Crisis Indicator Data'!G127))/(J$3-J$4)*5,1))))</f>
        <v>4.3</v>
      </c>
      <c r="K130" s="165">
        <f>IF('Crisis Indicator Data'!G127="x","x",IF(LEN(E130)&gt;3,('Crisis Indicator Data'!G127/VLOOKUP('Impact of the crisis'!$C130,'Regional Crises'!$B$1:$R$66,5,FALSE)),'Crisis Indicator Data'!G127/VLOOKUP('Impact of the crisis'!$E130,'Country Indicator Data'!$B$4:$P$300,14,FALSE)))</f>
        <v>1</v>
      </c>
      <c r="L130" s="147">
        <f t="shared" si="41"/>
        <v>5</v>
      </c>
      <c r="M130" s="147">
        <f t="shared" si="42"/>
        <v>4.6500000000000004</v>
      </c>
      <c r="N130" s="147">
        <f t="shared" si="43"/>
        <v>4.5999999999999996</v>
      </c>
      <c r="O130" s="147">
        <f>IF('Crisis Indicator Data'!H127="x","x",IF('Crisis Indicator Data'!H127=0,0,IF(LOG('Crisis Indicator Data'!H127)&lt;O$4,0,IF(LOG('Crisis Indicator Data'!H127)&gt;O$3,5,ROUND(5-(O$3-LOG('Crisis Indicator Data'!H127))/(O$3-O$4)*5,1)))))</f>
        <v>1.3</v>
      </c>
      <c r="P130" s="165">
        <f>IF('Crisis Indicator Data'!H127="x","x",'Crisis Indicator Data'!H127/'Crisis Indicator Data'!G127)</f>
        <v>9.36086119923033E-3</v>
      </c>
      <c r="Q130" s="147">
        <f t="shared" si="44"/>
        <v>0</v>
      </c>
      <c r="R130" s="147">
        <f t="shared" si="45"/>
        <v>0.65</v>
      </c>
      <c r="S130" s="147">
        <f>IF('Crisis Indicator Data'!I127="x","x",IF('Crisis Indicator Data'!I127=0,0,IF(LOG('Crisis Indicator Data'!I127)&lt;S$4,0,IF(LOG('Crisis Indicator Data'!I127)&gt;S$3,5,ROUND(5-(S$3-LOG('Crisis Indicator Data'!I127))/(S$3-S$4)*5,1)))))</f>
        <v>3.2</v>
      </c>
      <c r="T130" s="165">
        <f>IF('Crisis Indicator Data'!H127="x","x",IF('Crisis Indicator Data'!I127="x","x",'Crisis Indicator Data'!I127/'Crisis Indicator Data'!H127))</f>
        <v>1</v>
      </c>
      <c r="U130" s="147">
        <f t="shared" si="46"/>
        <v>5</v>
      </c>
      <c r="V130" s="147">
        <f t="shared" si="47"/>
        <v>4.0999999999999996</v>
      </c>
      <c r="W130" s="147">
        <f>IF('Crisis Indicator Data'!L127="x","x",IF('Crisis Indicator Data'!L127=0,0,IF(LOG('Crisis Indicator Data'!L127)&lt;W$4,0,IF(LOG('Crisis Indicator Data'!L127)&gt;W$3,5,ROUND(5-(W$3-LOG('Crisis Indicator Data'!L127))/(W$3-W$4)*5,1)))))</f>
        <v>0</v>
      </c>
      <c r="X130" s="166">
        <f>IF(OR('Crisis Indicator Data'!L127="x",'Crisis Indicator Data'!H127="x"),"x",'Crisis Indicator Data'!L127/'Crisis Indicator Data'!H127)</f>
        <v>0</v>
      </c>
      <c r="Y130" s="147">
        <f t="shared" si="48"/>
        <v>0</v>
      </c>
      <c r="Z130" s="147">
        <f t="shared" si="49"/>
        <v>0</v>
      </c>
      <c r="AA130" s="147">
        <f t="shared" si="50"/>
        <v>2.6</v>
      </c>
      <c r="AB130" s="167">
        <f t="shared" si="51"/>
        <v>1.7</v>
      </c>
    </row>
    <row r="131" spans="1:28" x14ac:dyDescent="0.35">
      <c r="A131" s="172" t="str">
        <f>'Crisis Indicator Data'!A128</f>
        <v>Displacement from Russia-Ukraine conflict in Russia</v>
      </c>
      <c r="B131" s="173" t="str">
        <f>'Crisis Indicator Data'!B128</f>
        <v>Conflict,Displacement</v>
      </c>
      <c r="C131" s="173" t="str">
        <f>'Crisis Indicator Data'!C128</f>
        <v>RUS002</v>
      </c>
      <c r="D131" s="173" t="str">
        <f>'Crisis Indicator Data'!D128</f>
        <v>Russia</v>
      </c>
      <c r="E131" s="174" t="str">
        <f>'Crisis Indicator Data'!E128</f>
        <v>RUS</v>
      </c>
      <c r="F131" s="168">
        <f>IF('Crisis Indicator Data'!F128="x","x",IF(LOG('Crisis Indicator Data'!F128)&lt;F$4,0,IF(LOG('Crisis Indicator Data'!F128)&gt;F$3,5,ROUND(5-(F$3-LOG('Crisis Indicator Data'!F128))/(F$3-F$4)*5,1))))</f>
        <v>5</v>
      </c>
      <c r="G131" s="165">
        <f>IF('Crisis Indicator Data'!F128="x","x",IF(LEN(E131)&gt;3,('Crisis Indicator Data'!F128/VLOOKUP('Impact of the crisis'!$C131,'Regional Crises'!$B$1:$R$66,4,FALSE)),'Crisis Indicator Data'!F128/VLOOKUP('Impact of the crisis'!$E131,'Country Indicator Data'!$B$4:$P$300,15,FALSE)))</f>
        <v>1</v>
      </c>
      <c r="H131" s="147">
        <f t="shared" si="39"/>
        <v>5</v>
      </c>
      <c r="I131" s="147">
        <f t="shared" si="40"/>
        <v>5</v>
      </c>
      <c r="J131" s="147">
        <f>IF('Crisis Indicator Data'!G128="x","x",IF(LOG('Crisis Indicator Data'!G128)&lt;J$4,0,IF(LOG('Crisis Indicator Data'!G128)&gt;J$3,5,ROUND(5-(J$3-LOG('Crisis Indicator Data'!G128))/(J$3-J$4)*5,1))))</f>
        <v>5</v>
      </c>
      <c r="K131" s="165">
        <f>IF('Crisis Indicator Data'!G128="x","x",IF(LEN(E131)&gt;3,('Crisis Indicator Data'!G128/VLOOKUP('Impact of the crisis'!$C131,'Regional Crises'!$B$1:$R$66,5,FALSE)),'Crisis Indicator Data'!G128/VLOOKUP('Impact of the crisis'!$E131,'Country Indicator Data'!$B$4:$P$300,14,FALSE)))</f>
        <v>1</v>
      </c>
      <c r="L131" s="147">
        <f t="shared" si="41"/>
        <v>5</v>
      </c>
      <c r="M131" s="147">
        <f t="shared" si="42"/>
        <v>5</v>
      </c>
      <c r="N131" s="147">
        <f t="shared" si="43"/>
        <v>5</v>
      </c>
      <c r="O131" s="147">
        <f>IF('Crisis Indicator Data'!H128="x","x",IF('Crisis Indicator Data'!H128=0,0,IF(LOG('Crisis Indicator Data'!H128)&lt;O$4,0,IF(LOG('Crisis Indicator Data'!H128)&gt;O$3,5,ROUND(5-(O$3-LOG('Crisis Indicator Data'!H128))/(O$3-O$4)*5,1)))))</f>
        <v>2.6</v>
      </c>
      <c r="P131" s="165">
        <f>IF('Crisis Indicator Data'!H128="x","x",'Crisis Indicator Data'!H128/'Crisis Indicator Data'!G128)</f>
        <v>8.4384694932781792E-3</v>
      </c>
      <c r="Q131" s="147">
        <f t="shared" si="44"/>
        <v>0</v>
      </c>
      <c r="R131" s="147">
        <f t="shared" si="45"/>
        <v>1.3</v>
      </c>
      <c r="S131" s="147">
        <f>IF('Crisis Indicator Data'!I128="x","x",IF('Crisis Indicator Data'!I128=0,0,IF(LOG('Crisis Indicator Data'!I128)&lt;S$4,0,IF(LOG('Crisis Indicator Data'!I128)&gt;S$3,5,ROUND(5-(S$3-LOG('Crisis Indicator Data'!I128))/(S$3-S$4)*5,1)))))</f>
        <v>4.4000000000000004</v>
      </c>
      <c r="T131" s="165">
        <f>IF('Crisis Indicator Data'!H128="x","x",IF('Crisis Indicator Data'!I128="x","x",'Crisis Indicator Data'!I128/'Crisis Indicator Data'!H128))</f>
        <v>1</v>
      </c>
      <c r="U131" s="147">
        <f t="shared" si="46"/>
        <v>5</v>
      </c>
      <c r="V131" s="147">
        <f t="shared" si="47"/>
        <v>4.7</v>
      </c>
      <c r="W131" s="147">
        <f>IF('Crisis Indicator Data'!L128="x","x",IF('Crisis Indicator Data'!L128=0,0,IF(LOG('Crisis Indicator Data'!L128)&lt;W$4,0,IF(LOG('Crisis Indicator Data'!L128)&gt;W$3,5,ROUND(5-(W$3-LOG('Crisis Indicator Data'!L128))/(W$3-W$4)*5,1)))))</f>
        <v>0</v>
      </c>
      <c r="X131" s="166">
        <f>IF(OR('Crisis Indicator Data'!L128="x",'Crisis Indicator Data'!H128="x"),"x",'Crisis Indicator Data'!L128/'Crisis Indicator Data'!H128)</f>
        <v>0</v>
      </c>
      <c r="Y131" s="147">
        <f t="shared" si="48"/>
        <v>0</v>
      </c>
      <c r="Z131" s="147">
        <f t="shared" si="49"/>
        <v>0</v>
      </c>
      <c r="AA131" s="147">
        <f t="shared" si="50"/>
        <v>3.1</v>
      </c>
      <c r="AB131" s="167">
        <f t="shared" si="51"/>
        <v>2.2999999999999998</v>
      </c>
    </row>
    <row r="132" spans="1:28" x14ac:dyDescent="0.35">
      <c r="A132" s="172" t="str">
        <f>'Crisis Indicator Data'!A129</f>
        <v>Burundi and DRC refugees in Rwanda</v>
      </c>
      <c r="B132" s="173" t="str">
        <f>'Crisis Indicator Data'!B129</f>
        <v>Displacement</v>
      </c>
      <c r="C132" s="173" t="str">
        <f>'Crisis Indicator Data'!C129</f>
        <v>RWA002</v>
      </c>
      <c r="D132" s="173" t="str">
        <f>'Crisis Indicator Data'!D129</f>
        <v>Rwanda</v>
      </c>
      <c r="E132" s="174" t="str">
        <f>'Crisis Indicator Data'!E129</f>
        <v>RWA</v>
      </c>
      <c r="F132" s="168">
        <f>IF('Crisis Indicator Data'!F129="x","x",IF(LOG('Crisis Indicator Data'!F129)&lt;F$4,0,IF(LOG('Crisis Indicator Data'!F129)&gt;F$3,5,ROUND(5-(F$3-LOG('Crisis Indicator Data'!F129))/(F$3-F$4)*5,1))))</f>
        <v>2.2000000000000002</v>
      </c>
      <c r="G132" s="165">
        <f>IF('Crisis Indicator Data'!F129="x","x",IF(LEN(E132)&gt;3,('Crisis Indicator Data'!F129/VLOOKUP('Impact of the crisis'!$C132,'Regional Crises'!$B$1:$R$66,4,FALSE)),'Crisis Indicator Data'!F129/VLOOKUP('Impact of the crisis'!$E132,'Country Indicator Data'!$B$4:$P$300,15,FALSE)))</f>
        <v>0.83194162950952577</v>
      </c>
      <c r="H132" s="147">
        <f t="shared" si="39"/>
        <v>4.0999999999999996</v>
      </c>
      <c r="I132" s="147">
        <f t="shared" si="40"/>
        <v>3.15</v>
      </c>
      <c r="J132" s="147">
        <f>IF('Crisis Indicator Data'!G129="x","x",IF(LOG('Crisis Indicator Data'!G129)&lt;J$4,0,IF(LOG('Crisis Indicator Data'!G129)&gt;J$3,5,ROUND(5-(J$3-LOG('Crisis Indicator Data'!G129))/(J$3-J$4)*5,1))))</f>
        <v>1.3</v>
      </c>
      <c r="K132" s="165">
        <f>IF('Crisis Indicator Data'!G129="x","x",IF(LEN(E132)&gt;3,('Crisis Indicator Data'!G129/VLOOKUP('Impact of the crisis'!$C132,'Regional Crises'!$B$1:$R$66,5,FALSE)),'Crisis Indicator Data'!G129/VLOOKUP('Impact of the crisis'!$E132,'Country Indicator Data'!$B$4:$P$300,14,FALSE)))</f>
        <v>0.17347853056723414</v>
      </c>
      <c r="L132" s="147">
        <f t="shared" si="41"/>
        <v>0.8</v>
      </c>
      <c r="M132" s="147">
        <f t="shared" si="42"/>
        <v>1.05</v>
      </c>
      <c r="N132" s="147">
        <f t="shared" si="43"/>
        <v>2.2000000000000002</v>
      </c>
      <c r="O132" s="147">
        <f>IF('Crisis Indicator Data'!H129="x","x",IF('Crisis Indicator Data'!H129=0,0,IF(LOG('Crisis Indicator Data'!H129)&lt;O$4,0,IF(LOG('Crisis Indicator Data'!H129)&gt;O$3,5,ROUND(5-(O$3-LOG('Crisis Indicator Data'!H129))/(O$3-O$4)*5,1)))))</f>
        <v>1.1000000000000001</v>
      </c>
      <c r="P132" s="165">
        <f>IF('Crisis Indicator Data'!H129="x","x",'Crisis Indicator Data'!H129/'Crisis Indicator Data'!G129)</f>
        <v>5.3635280095351609E-2</v>
      </c>
      <c r="Q132" s="147">
        <f t="shared" si="44"/>
        <v>0.2</v>
      </c>
      <c r="R132" s="147">
        <f t="shared" si="45"/>
        <v>0.65</v>
      </c>
      <c r="S132" s="147">
        <f>IF('Crisis Indicator Data'!I129="x","x",IF('Crisis Indicator Data'!I129=0,0,IF(LOG('Crisis Indicator Data'!I129)&lt;S$4,0,IF(LOG('Crisis Indicator Data'!I129)&gt;S$3,5,ROUND(5-(S$3-LOG('Crisis Indicator Data'!I129))/(S$3-S$4)*5,1)))))</f>
        <v>3</v>
      </c>
      <c r="T132" s="165">
        <f>IF('Crisis Indicator Data'!H129="x","x",IF('Crisis Indicator Data'!I129="x","x",'Crisis Indicator Data'!I129/'Crisis Indicator Data'!H129))</f>
        <v>1</v>
      </c>
      <c r="U132" s="147">
        <f t="shared" si="46"/>
        <v>5</v>
      </c>
      <c r="V132" s="147">
        <f t="shared" si="47"/>
        <v>4</v>
      </c>
      <c r="W132" s="147" t="str">
        <f>IF('Crisis Indicator Data'!L129="x","x",IF('Crisis Indicator Data'!L129=0,0,IF(LOG('Crisis Indicator Data'!L129)&lt;W$4,0,IF(LOG('Crisis Indicator Data'!L129)&gt;W$3,5,ROUND(5-(W$3-LOG('Crisis Indicator Data'!L129))/(W$3-W$4)*5,1)))))</f>
        <v>x</v>
      </c>
      <c r="X132" s="166" t="str">
        <f>IF(OR('Crisis Indicator Data'!L129="x",'Crisis Indicator Data'!H129="x"),"x",'Crisis Indicator Data'!L129/'Crisis Indicator Data'!H129)</f>
        <v>x</v>
      </c>
      <c r="Y132" s="147" t="str">
        <f t="shared" si="48"/>
        <v>x</v>
      </c>
      <c r="Z132" s="147" t="str">
        <f t="shared" si="49"/>
        <v>x</v>
      </c>
      <c r="AA132" s="147">
        <f t="shared" si="50"/>
        <v>4</v>
      </c>
      <c r="AB132" s="167">
        <f t="shared" si="51"/>
        <v>2.7</v>
      </c>
    </row>
    <row r="133" spans="1:28" x14ac:dyDescent="0.35">
      <c r="A133" s="172" t="str">
        <f>'Crisis Indicator Data'!A130</f>
        <v>Complex crisis in Sudan</v>
      </c>
      <c r="B133" s="173" t="str">
        <f>'Crisis Indicator Data'!B130</f>
        <v>Displacement,Violence,Floods,Conflict</v>
      </c>
      <c r="C133" s="173" t="str">
        <f>'Crisis Indicator Data'!C130</f>
        <v>SDN001</v>
      </c>
      <c r="D133" s="173" t="str">
        <f>'Crisis Indicator Data'!D130</f>
        <v>Sudan</v>
      </c>
      <c r="E133" s="174" t="str">
        <f>'Crisis Indicator Data'!E130</f>
        <v>SDN</v>
      </c>
      <c r="F133" s="168">
        <f>IF('Crisis Indicator Data'!F130="x","x",IF(LOG('Crisis Indicator Data'!F130)&lt;F$4,0,IF(LOG('Crisis Indicator Data'!F130)&gt;F$3,5,ROUND(5-(F$3-LOG('Crisis Indicator Data'!F130))/(F$3-F$4)*5,1))))</f>
        <v>5</v>
      </c>
      <c r="G133" s="165">
        <f>IF('Crisis Indicator Data'!F130="x","x",IF(LEN(E133)&gt;3,('Crisis Indicator Data'!F130/VLOOKUP('Impact of the crisis'!$C133,'Regional Crises'!$B$1:$R$66,4,FALSE)),'Crisis Indicator Data'!F130/VLOOKUP('Impact of the crisis'!$E133,'Country Indicator Data'!$B$4:$P$300,15,FALSE)))</f>
        <v>0.98537847965738756</v>
      </c>
      <c r="H133" s="147">
        <f t="shared" si="39"/>
        <v>4.9000000000000004</v>
      </c>
      <c r="I133" s="147">
        <f t="shared" si="40"/>
        <v>4.95</v>
      </c>
      <c r="J133" s="147">
        <f>IF('Crisis Indicator Data'!G130="x","x",IF(LOG('Crisis Indicator Data'!G130)&lt;J$4,0,IF(LOG('Crisis Indicator Data'!G130)&gt;J$3,5,ROUND(5-(J$3-LOG('Crisis Indicator Data'!G130))/(J$3-J$4)*5,1))))</f>
        <v>5</v>
      </c>
      <c r="K133" s="165">
        <f>IF('Crisis Indicator Data'!G130="x","x",IF(LEN(E133)&gt;3,('Crisis Indicator Data'!G130/VLOOKUP('Impact of the crisis'!$C133,'Regional Crises'!$B$1:$R$66,5,FALSE)),'Crisis Indicator Data'!G130/VLOOKUP('Impact of the crisis'!$E133,'Country Indicator Data'!$B$4:$P$300,14,FALSE)))</f>
        <v>1</v>
      </c>
      <c r="L133" s="147">
        <f t="shared" si="41"/>
        <v>5</v>
      </c>
      <c r="M133" s="147">
        <f t="shared" si="42"/>
        <v>5</v>
      </c>
      <c r="N133" s="147">
        <f t="shared" si="43"/>
        <v>5</v>
      </c>
      <c r="O133" s="147">
        <f>IF('Crisis Indicator Data'!H130="x","x",IF('Crisis Indicator Data'!H130=0,0,IF(LOG('Crisis Indicator Data'!H130)&lt;O$4,0,IF(LOG('Crisis Indicator Data'!H130)&gt;O$3,5,ROUND(5-(O$3-LOG('Crisis Indicator Data'!H130))/(O$3-O$4)*5,1)))))</f>
        <v>5</v>
      </c>
      <c r="P133" s="165">
        <f>IF('Crisis Indicator Data'!H130="x","x",'Crisis Indicator Data'!H130/'Crisis Indicator Data'!G130)</f>
        <v>1</v>
      </c>
      <c r="Q133" s="147">
        <f t="shared" si="44"/>
        <v>5</v>
      </c>
      <c r="R133" s="147">
        <f t="shared" si="45"/>
        <v>5</v>
      </c>
      <c r="S133" s="147">
        <f>IF('Crisis Indicator Data'!I130="x","x",IF('Crisis Indicator Data'!I130=0,0,IF(LOG('Crisis Indicator Data'!I130)&lt;S$4,0,IF(LOG('Crisis Indicator Data'!I130)&gt;S$3,5,ROUND(5-(S$3-LOG('Crisis Indicator Data'!I130))/(S$3-S$4)*5,1)))))</f>
        <v>5</v>
      </c>
      <c r="T133" s="165">
        <f>IF('Crisis Indicator Data'!H130="x","x",IF('Crisis Indicator Data'!I130="x","x",'Crisis Indicator Data'!I130/'Crisis Indicator Data'!H130))</f>
        <v>0.31469473684210525</v>
      </c>
      <c r="U133" s="147">
        <f t="shared" si="46"/>
        <v>5</v>
      </c>
      <c r="V133" s="147">
        <f t="shared" si="47"/>
        <v>5</v>
      </c>
      <c r="W133" s="147">
        <f>IF('Crisis Indicator Data'!L130="x","x",IF('Crisis Indicator Data'!L130=0,0,IF(LOG('Crisis Indicator Data'!L130)&lt;W$4,0,IF(LOG('Crisis Indicator Data'!L130)&gt;W$3,5,ROUND(5-(W$3-LOG('Crisis Indicator Data'!L130))/(W$3-W$4)*5,1)))))</f>
        <v>5</v>
      </c>
      <c r="X133" s="166">
        <f>IF(OR('Crisis Indicator Data'!L130="x",'Crisis Indicator Data'!H130="x"),"x",'Crisis Indicator Data'!L130/'Crisis Indicator Data'!H130)</f>
        <v>2.2907368421052631E-4</v>
      </c>
      <c r="Y133" s="147">
        <f t="shared" si="48"/>
        <v>5</v>
      </c>
      <c r="Z133" s="147">
        <f t="shared" si="49"/>
        <v>5</v>
      </c>
      <c r="AA133" s="147">
        <f t="shared" si="50"/>
        <v>5</v>
      </c>
      <c r="AB133" s="167">
        <f t="shared" si="51"/>
        <v>5</v>
      </c>
    </row>
    <row r="134" spans="1:28" x14ac:dyDescent="0.35">
      <c r="A134" s="172" t="str">
        <f>'Crisis Indicator Data'!A131</f>
        <v>Refugees in Sudan</v>
      </c>
      <c r="B134" s="173" t="str">
        <f>'Crisis Indicator Data'!B131</f>
        <v>Displacement</v>
      </c>
      <c r="C134" s="173" t="str">
        <f>'Crisis Indicator Data'!C131</f>
        <v>SDN005</v>
      </c>
      <c r="D134" s="173" t="str">
        <f>'Crisis Indicator Data'!D131</f>
        <v>Sudan</v>
      </c>
      <c r="E134" s="174" t="str">
        <f>'Crisis Indicator Data'!E131</f>
        <v>SDN</v>
      </c>
      <c r="F134" s="168">
        <f>IF('Crisis Indicator Data'!F131="x","x",IF(LOG('Crisis Indicator Data'!F131)&lt;F$4,0,IF(LOG('Crisis Indicator Data'!F131)&gt;F$3,5,ROUND(5-(F$3-LOG('Crisis Indicator Data'!F131))/(F$3-F$4)*5,1))))</f>
        <v>5</v>
      </c>
      <c r="G134" s="165">
        <f>IF('Crisis Indicator Data'!F131="x","x",IF(LEN(E134)&gt;3,('Crisis Indicator Data'!F131/VLOOKUP('Impact of the crisis'!$C134,'Regional Crises'!$B$1:$R$66,4,FALSE)),'Crisis Indicator Data'!F131/VLOOKUP('Impact of the crisis'!$E134,'Country Indicator Data'!$B$4:$P$300,15,FALSE)))</f>
        <v>0.98537847965738756</v>
      </c>
      <c r="H134" s="147">
        <f t="shared" ref="H134:H165" si="52">IF(G134="x","x",IF(G134&lt;H$4,0,IF(G134&gt;H$3,5,ROUND(5-(H$3-G134)/(H$3-H$4)*5,1))))</f>
        <v>4.9000000000000004</v>
      </c>
      <c r="I134" s="147">
        <f t="shared" ref="I134:I165" si="53">IF(AND(H134="x",F134="x"),"x",AVERAGE(F134,H134))</f>
        <v>4.95</v>
      </c>
      <c r="J134" s="147">
        <f>IF('Crisis Indicator Data'!G131="x","x",IF(LOG('Crisis Indicator Data'!G131)&lt;J$4,0,IF(LOG('Crisis Indicator Data'!G131)&gt;J$3,5,ROUND(5-(J$3-LOG('Crisis Indicator Data'!G131))/(J$3-J$4)*5,1))))</f>
        <v>5</v>
      </c>
      <c r="K134" s="165">
        <f>IF('Crisis Indicator Data'!G131="x","x",IF(LEN(E134)&gt;3,('Crisis Indicator Data'!G131/VLOOKUP('Impact of the crisis'!$C134,'Regional Crises'!$B$1:$R$66,5,FALSE)),'Crisis Indicator Data'!G131/VLOOKUP('Impact of the crisis'!$E134,'Country Indicator Data'!$B$4:$P$300,14,FALSE)))</f>
        <v>1</v>
      </c>
      <c r="L134" s="147">
        <f t="shared" ref="L134:L165" si="54">IF(K134="x","x",IF(K134&lt;L$4,0,IF(K134&gt;L$3,5,ROUND(5-(L$3-K134)/(L$3-L$4)*5,1))))</f>
        <v>5</v>
      </c>
      <c r="M134" s="147">
        <f t="shared" ref="M134:M165" si="55">IF(AND(L134="x",J134="x"),"x",AVERAGE(J134,L134))</f>
        <v>5</v>
      </c>
      <c r="N134" s="147">
        <f t="shared" ref="N134:N165" si="56">IF(AND(M134="x",I134="x"),"x",IF(OR(M134="x",I134="x"),AVERAGE(I134,M134),ROUND((5-GEOMEAN(((5-I134)/5*4+1),((5-M134)/5*4+1)))/4*5,1)))</f>
        <v>5</v>
      </c>
      <c r="O134" s="147">
        <f>IF('Crisis Indicator Data'!H131="x","x",IF('Crisis Indicator Data'!H131=0,0,IF(LOG('Crisis Indicator Data'!H131)&lt;O$4,0,IF(LOG('Crisis Indicator Data'!H131)&gt;O$3,5,ROUND(5-(O$3-LOG('Crisis Indicator Data'!H131))/(O$3-O$4)*5,1)))))</f>
        <v>3.9</v>
      </c>
      <c r="P134" s="165">
        <f>IF('Crisis Indicator Data'!H131="x","x",'Crisis Indicator Data'!H131/'Crisis Indicator Data'!G131)</f>
        <v>0.15202105263157895</v>
      </c>
      <c r="Q134" s="147">
        <f t="shared" ref="Q134:Q165" si="57">IF(P134="x","x",IF(P134&lt;Q$4,0,IF(P134&gt;Q$3,5,ROUND(5-(Q$3-P134)/(Q$3-Q$4)*5,1))))</f>
        <v>0.7</v>
      </c>
      <c r="R134" s="147">
        <f t="shared" ref="R134:R165" si="58">IF(AND(Q134="x",O134="x"),"x",AVERAGE(O134,Q134))</f>
        <v>2.2999999999999998</v>
      </c>
      <c r="S134" s="147">
        <f>IF('Crisis Indicator Data'!I131="x","x",IF('Crisis Indicator Data'!I131=0,0,IF(LOG('Crisis Indicator Data'!I131)&lt;S$4,0,IF(LOG('Crisis Indicator Data'!I131)&gt;S$3,5,ROUND(5-(S$3-LOG('Crisis Indicator Data'!I131))/(S$3-S$4)*5,1)))))</f>
        <v>4.2</v>
      </c>
      <c r="T134" s="165">
        <f>IF('Crisis Indicator Data'!H131="x","x",IF('Crisis Indicator Data'!I131="x","x",'Crisis Indicator Data'!I131/'Crisis Indicator Data'!H131))</f>
        <v>0.11605040853067443</v>
      </c>
      <c r="U134" s="147">
        <f t="shared" ref="U134:U165" si="59">IF(T134="x","x",IF(T134&lt;U$4,0,IF(T134&gt;U$3,5,ROUND(5-(U$3-T134)/(U$3-U$4)*5,1))))</f>
        <v>3.9</v>
      </c>
      <c r="V134" s="147">
        <f t="shared" ref="V134:V165" si="60">IF(AND(U134="x",S134="x"),"x",ROUND(AVERAGE(S134,U134),1))</f>
        <v>4.0999999999999996</v>
      </c>
      <c r="W134" s="147" t="str">
        <f>IF('Crisis Indicator Data'!L131="x","x",IF('Crisis Indicator Data'!L131=0,0,IF(LOG('Crisis Indicator Data'!L131)&lt;W$4,0,IF(LOG('Crisis Indicator Data'!L131)&gt;W$3,5,ROUND(5-(W$3-LOG('Crisis Indicator Data'!L131))/(W$3-W$4)*5,1)))))</f>
        <v>x</v>
      </c>
      <c r="X134" s="166" t="str">
        <f>IF(OR('Crisis Indicator Data'!L131="x",'Crisis Indicator Data'!H131="x"),"x",'Crisis Indicator Data'!L131/'Crisis Indicator Data'!H131)</f>
        <v>x</v>
      </c>
      <c r="Y134" s="147" t="str">
        <f t="shared" ref="Y134:Y165" si="61">IF(X134="x","x",IF(X134&lt;Y$4,0,IF(X134&gt;Y$3,5,ROUND(5-(Y$3-X134)/(Y$3-Y$4)*5,1))))</f>
        <v>x</v>
      </c>
      <c r="Z134" s="147" t="str">
        <f t="shared" ref="Z134:Z165" si="62">IF(AND(Y134="x",W134="x"),"x",ROUND(AVERAGE(W134,Y134),1))</f>
        <v>x</v>
      </c>
      <c r="AA134" s="147">
        <f t="shared" ref="AA134:AA165" si="63">IF(AND(V134="x",Z134="x"),"x",IF(OR(V134="x",Z134="x"),AVERAGE(V134,Z134),ROUND((5-GEOMEAN(((5-V134)/5*4+1),((5-Z134)/5*4+1)))/4*5,1)))</f>
        <v>4.0999999999999996</v>
      </c>
      <c r="AB134" s="167">
        <f t="shared" ref="AB134:AB165" si="64">IF(AND(R134="x",AA134="x"),"x",IF(OR(R134="x",AA134="x"),AVERAGE(R134,AA134),ROUND((5-GEOMEAN(((5-R134)/5*4+1),((5-AA134)/5*4+1)))/4*5,1)))</f>
        <v>3.3</v>
      </c>
    </row>
    <row r="135" spans="1:28" x14ac:dyDescent="0.35">
      <c r="A135" s="172" t="str">
        <f>'Crisis Indicator Data'!A132</f>
        <v>Food security crisis in Senegal</v>
      </c>
      <c r="B135" s="173" t="str">
        <f>'Crisis Indicator Data'!B132</f>
        <v>Socio-political</v>
      </c>
      <c r="C135" s="173" t="str">
        <f>'Crisis Indicator Data'!C132</f>
        <v>SEN002</v>
      </c>
      <c r="D135" s="173" t="str">
        <f>'Crisis Indicator Data'!D132</f>
        <v>Senegal</v>
      </c>
      <c r="E135" s="174" t="str">
        <f>'Crisis Indicator Data'!E132</f>
        <v>SEN</v>
      </c>
      <c r="F135" s="168">
        <f>IF('Crisis Indicator Data'!F132="x","x",IF(LOG('Crisis Indicator Data'!F132)&lt;F$4,0,IF(LOG('Crisis Indicator Data'!F132)&gt;F$3,5,ROUND(5-(F$3-LOG('Crisis Indicator Data'!F132))/(F$3-F$4)*5,1))))</f>
        <v>3.8</v>
      </c>
      <c r="G135" s="165">
        <f>IF('Crisis Indicator Data'!F132="x","x",IF(LEN(E135)&gt;3,('Crisis Indicator Data'!F132/VLOOKUP('Impact of the crisis'!$C135,'Regional Crises'!$B$1:$R$66,4,FALSE)),'Crisis Indicator Data'!F132/VLOOKUP('Impact of the crisis'!$E135,'Country Indicator Data'!$B$4:$P$300,15,FALSE)))</f>
        <v>1.0217109021970603</v>
      </c>
      <c r="H135" s="147">
        <f t="shared" si="52"/>
        <v>5</v>
      </c>
      <c r="I135" s="147">
        <f t="shared" si="53"/>
        <v>4.4000000000000004</v>
      </c>
      <c r="J135" s="147">
        <f>IF('Crisis Indicator Data'!G132="x","x",IF(LOG('Crisis Indicator Data'!G132)&lt;J$4,0,IF(LOG('Crisis Indicator Data'!G132)&gt;J$3,5,ROUND(5-(J$3-LOG('Crisis Indicator Data'!G132))/(J$3-J$4)*5,1))))</f>
        <v>4.3</v>
      </c>
      <c r="K135" s="165">
        <f>IF('Crisis Indicator Data'!G132="x","x",IF(LEN(E135)&gt;3,('Crisis Indicator Data'!G132/VLOOKUP('Impact of the crisis'!$C135,'Regional Crises'!$B$1:$R$66,5,FALSE)),'Crisis Indicator Data'!G132/VLOOKUP('Impact of the crisis'!$E135,'Country Indicator Data'!$B$4:$P$300,14,FALSE)))</f>
        <v>1</v>
      </c>
      <c r="L135" s="147">
        <f t="shared" si="54"/>
        <v>5</v>
      </c>
      <c r="M135" s="147">
        <f t="shared" si="55"/>
        <v>4.6500000000000004</v>
      </c>
      <c r="N135" s="147">
        <f t="shared" si="56"/>
        <v>4.5</v>
      </c>
      <c r="O135" s="147">
        <f>IF('Crisis Indicator Data'!H132="x","x",IF('Crisis Indicator Data'!H132=0,0,IF(LOG('Crisis Indicator Data'!H132)&lt;O$4,0,IF(LOG('Crisis Indicator Data'!H132)&gt;O$3,5,ROUND(5-(O$3-LOG('Crisis Indicator Data'!H132))/(O$3-O$4)*5,1)))))</f>
        <v>3.5</v>
      </c>
      <c r="P135" s="165">
        <f>IF('Crisis Indicator Data'!H132="x","x",'Crisis Indicator Data'!H132/'Crisis Indicator Data'!G132)</f>
        <v>0.22137764730551479</v>
      </c>
      <c r="Q135" s="147">
        <f t="shared" si="57"/>
        <v>1.1000000000000001</v>
      </c>
      <c r="R135" s="147">
        <f t="shared" si="58"/>
        <v>2.2999999999999998</v>
      </c>
      <c r="S135" s="147">
        <f>IF('Crisis Indicator Data'!I132="x","x",IF('Crisis Indicator Data'!I132=0,0,IF(LOG('Crisis Indicator Data'!I132)&lt;S$4,0,IF(LOG('Crisis Indicator Data'!I132)&gt;S$3,5,ROUND(5-(S$3-LOG('Crisis Indicator Data'!I132))/(S$3-S$4)*5,1)))))</f>
        <v>0.9</v>
      </c>
      <c r="T135" s="165">
        <f>IF('Crisis Indicator Data'!H132="x","x",IF('Crisis Indicator Data'!I132="x","x",'Crisis Indicator Data'!I132/'Crisis Indicator Data'!H132))</f>
        <v>9.4719393795879704E-4</v>
      </c>
      <c r="U135" s="147">
        <f t="shared" si="59"/>
        <v>0</v>
      </c>
      <c r="V135" s="147">
        <f t="shared" si="60"/>
        <v>0.5</v>
      </c>
      <c r="W135" s="147">
        <f>IF('Crisis Indicator Data'!L132="x","x",IF('Crisis Indicator Data'!L132=0,0,IF(LOG('Crisis Indicator Data'!L132)&lt;W$4,0,IF(LOG('Crisis Indicator Data'!L132)&gt;W$3,5,ROUND(5-(W$3-LOG('Crisis Indicator Data'!L132))/(W$3-W$4)*5,1)))))</f>
        <v>1.7</v>
      </c>
      <c r="X135" s="166">
        <f>IF(OR('Crisis Indicator Data'!L132="x",'Crisis Indicator Data'!H132="x"),"x",'Crisis Indicator Data'!L132/'Crisis Indicator Data'!H132)</f>
        <v>3.5519772673454889E-6</v>
      </c>
      <c r="Y135" s="147">
        <f t="shared" si="61"/>
        <v>0.2</v>
      </c>
      <c r="Z135" s="147">
        <f t="shared" si="62"/>
        <v>1</v>
      </c>
      <c r="AA135" s="147">
        <f t="shared" si="63"/>
        <v>0.8</v>
      </c>
      <c r="AB135" s="167">
        <f t="shared" si="64"/>
        <v>1.6</v>
      </c>
    </row>
    <row r="136" spans="1:28" x14ac:dyDescent="0.35">
      <c r="A136" s="172" t="str">
        <f>'Crisis Indicator Data'!A133</f>
        <v>Complex crisis in El Salvador</v>
      </c>
      <c r="B136" s="173" t="str">
        <f>'Crisis Indicator Data'!B133</f>
        <v>Displacement,Violence,Floods,Drought</v>
      </c>
      <c r="C136" s="173" t="str">
        <f>'Crisis Indicator Data'!C133</f>
        <v>SLV001</v>
      </c>
      <c r="D136" s="173" t="str">
        <f>'Crisis Indicator Data'!D133</f>
        <v>El Salvador</v>
      </c>
      <c r="E136" s="174" t="str">
        <f>'Crisis Indicator Data'!E133</f>
        <v>SLV</v>
      </c>
      <c r="F136" s="168">
        <f>IF('Crisis Indicator Data'!F133="x","x",IF(LOG('Crisis Indicator Data'!F133)&lt;F$4,0,IF(LOG('Crisis Indicator Data'!F133)&gt;F$3,5,ROUND(5-(F$3-LOG('Crisis Indicator Data'!F133))/(F$3-F$4)*5,1))))</f>
        <v>2.2000000000000002</v>
      </c>
      <c r="G136" s="165">
        <f>IF('Crisis Indicator Data'!F133="x","x",IF(LEN(E136)&gt;3,('Crisis Indicator Data'!F133/VLOOKUP('Impact of the crisis'!$C136,'Regional Crises'!$B$1:$R$66,4,FALSE)),'Crisis Indicator Data'!F133/VLOOKUP('Impact of the crisis'!$E136,'Country Indicator Data'!$B$4:$P$300,15,FALSE)))</f>
        <v>1</v>
      </c>
      <c r="H136" s="147">
        <f t="shared" si="52"/>
        <v>5</v>
      </c>
      <c r="I136" s="147">
        <f t="shared" si="53"/>
        <v>3.6</v>
      </c>
      <c r="J136" s="147">
        <f>IF('Crisis Indicator Data'!G133="x","x",IF(LOG('Crisis Indicator Data'!G133)&lt;J$4,0,IF(LOG('Crisis Indicator Data'!G133)&gt;J$3,5,ROUND(5-(J$3-LOG('Crisis Indicator Data'!G133))/(J$3-J$4)*5,1))))</f>
        <v>2.7</v>
      </c>
      <c r="K136" s="165">
        <f>IF('Crisis Indicator Data'!G133="x","x",IF(LEN(E136)&gt;3,('Crisis Indicator Data'!G133/VLOOKUP('Impact of the crisis'!$C136,'Regional Crises'!$B$1:$R$66,5,FALSE)),'Crisis Indicator Data'!G133/VLOOKUP('Impact of the crisis'!$E136,'Country Indicator Data'!$B$4:$P$300,14,FALSE)))</f>
        <v>1</v>
      </c>
      <c r="L136" s="147">
        <f t="shared" si="54"/>
        <v>5</v>
      </c>
      <c r="M136" s="147">
        <f t="shared" si="55"/>
        <v>3.85</v>
      </c>
      <c r="N136" s="147">
        <f t="shared" si="56"/>
        <v>3.7</v>
      </c>
      <c r="O136" s="147">
        <f>IF('Crisis Indicator Data'!H133="x","x",IF('Crisis Indicator Data'!H133=0,0,IF(LOG('Crisis Indicator Data'!H133)&lt;O$4,0,IF(LOG('Crisis Indicator Data'!H133)&gt;O$3,5,ROUND(5-(O$3-LOG('Crisis Indicator Data'!H133))/(O$3-O$4)*5,1)))))</f>
        <v>3.8</v>
      </c>
      <c r="P136" s="165">
        <f>IF('Crisis Indicator Data'!H133="x","x",'Crisis Indicator Data'!H133/'Crisis Indicator Data'!G133)</f>
        <v>0.88812500000000005</v>
      </c>
      <c r="Q136" s="147">
        <f t="shared" si="57"/>
        <v>4.4000000000000004</v>
      </c>
      <c r="R136" s="147">
        <f t="shared" si="58"/>
        <v>4.0999999999999996</v>
      </c>
      <c r="S136" s="147">
        <f>IF('Crisis Indicator Data'!I133="x","x",IF('Crisis Indicator Data'!I133=0,0,IF(LOG('Crisis Indicator Data'!I133)&lt;S$4,0,IF(LOG('Crisis Indicator Data'!I133)&gt;S$3,5,ROUND(5-(S$3-LOG('Crisis Indicator Data'!I133))/(S$3-S$4)*5,1)))))</f>
        <v>2.7</v>
      </c>
      <c r="T136" s="165">
        <f>IF('Crisis Indicator Data'!H133="x","x",IF('Crisis Indicator Data'!I133="x","x",'Crisis Indicator Data'!I133/'Crisis Indicator Data'!H133))</f>
        <v>1.2843068261787473E-2</v>
      </c>
      <c r="U136" s="147">
        <f t="shared" si="59"/>
        <v>0.4</v>
      </c>
      <c r="V136" s="147">
        <f t="shared" si="60"/>
        <v>1.6</v>
      </c>
      <c r="W136" s="147">
        <f>IF('Crisis Indicator Data'!L133="x","x",IF('Crisis Indicator Data'!L133=0,0,IF(LOG('Crisis Indicator Data'!L133)&lt;W$4,0,IF(LOG('Crisis Indicator Data'!L133)&gt;W$3,5,ROUND(5-(W$3-LOG('Crisis Indicator Data'!L133))/(W$3-W$4)*5,1)))))</f>
        <v>1.5</v>
      </c>
      <c r="X136" s="166">
        <f>IF(OR('Crisis Indicator Data'!L133="x",'Crisis Indicator Data'!H133="x"),"x",'Crisis Indicator Data'!L133/'Crisis Indicator Data'!H133)</f>
        <v>2.1111893033075298E-6</v>
      </c>
      <c r="Y136" s="147">
        <f t="shared" si="61"/>
        <v>0.1</v>
      </c>
      <c r="Z136" s="147">
        <f t="shared" si="62"/>
        <v>0.8</v>
      </c>
      <c r="AA136" s="147">
        <f t="shared" si="63"/>
        <v>1.2</v>
      </c>
      <c r="AB136" s="167">
        <f t="shared" si="64"/>
        <v>3</v>
      </c>
    </row>
    <row r="137" spans="1:28" x14ac:dyDescent="0.35">
      <c r="A137" s="172" t="str">
        <f>'Crisis Indicator Data'!A134</f>
        <v>Complex crisis in Somalia</v>
      </c>
      <c r="B137" s="173" t="str">
        <f>'Crisis Indicator Data'!B134</f>
        <v>Conflict,Displacement,Floods,Drought</v>
      </c>
      <c r="C137" s="173" t="str">
        <f>'Crisis Indicator Data'!C134</f>
        <v>SOM001</v>
      </c>
      <c r="D137" s="173" t="str">
        <f>'Crisis Indicator Data'!D134</f>
        <v>Somalia</v>
      </c>
      <c r="E137" s="174" t="str">
        <f>'Crisis Indicator Data'!E134</f>
        <v>SOM</v>
      </c>
      <c r="F137" s="168">
        <f>IF('Crisis Indicator Data'!F134="x","x",IF(LOG('Crisis Indicator Data'!F134)&lt;F$4,0,IF(LOG('Crisis Indicator Data'!F134)&gt;F$3,5,ROUND(5-(F$3-LOG('Crisis Indicator Data'!F134))/(F$3-F$4)*5,1))))</f>
        <v>4.7</v>
      </c>
      <c r="G137" s="165">
        <f>IF('Crisis Indicator Data'!F134="x","x",IF(LEN(E137)&gt;3,('Crisis Indicator Data'!F134/VLOOKUP('Impact of the crisis'!$C137,'Regional Crises'!$B$1:$R$66,4,FALSE)),'Crisis Indicator Data'!F134/VLOOKUP('Impact of the crisis'!$E137,'Country Indicator Data'!$B$4:$P$300,15,FALSE)))</f>
        <v>1</v>
      </c>
      <c r="H137" s="147">
        <f t="shared" si="52"/>
        <v>5</v>
      </c>
      <c r="I137" s="147">
        <f t="shared" si="53"/>
        <v>4.8499999999999996</v>
      </c>
      <c r="J137" s="147">
        <f>IF('Crisis Indicator Data'!G134="x","x",IF(LOG('Crisis Indicator Data'!G134)&lt;J$4,0,IF(LOG('Crisis Indicator Data'!G134)&gt;J$3,5,ROUND(5-(J$3-LOG('Crisis Indicator Data'!G134))/(J$3-J$4)*5,1))))</f>
        <v>4.3</v>
      </c>
      <c r="K137" s="165">
        <f>IF('Crisis Indicator Data'!G134="x","x",IF(LEN(E137)&gt;3,('Crisis Indicator Data'!G134/VLOOKUP('Impact of the crisis'!$C137,'Regional Crises'!$B$1:$R$66,5,FALSE)),'Crisis Indicator Data'!G134/VLOOKUP('Impact of the crisis'!$E137,'Country Indicator Data'!$B$4:$P$300,14,FALSE)))</f>
        <v>1</v>
      </c>
      <c r="L137" s="147">
        <f t="shared" si="54"/>
        <v>5</v>
      </c>
      <c r="M137" s="147">
        <f t="shared" si="55"/>
        <v>4.6500000000000004</v>
      </c>
      <c r="N137" s="147">
        <f t="shared" si="56"/>
        <v>4.8</v>
      </c>
      <c r="O137" s="147">
        <f>IF('Crisis Indicator Data'!H134="x","x",IF('Crisis Indicator Data'!H134=0,0,IF(LOG('Crisis Indicator Data'!H134)&lt;O$4,0,IF(LOG('Crisis Indicator Data'!H134)&gt;O$3,5,ROUND(5-(O$3-LOG('Crisis Indicator Data'!H134))/(O$3-O$4)*5,1)))))</f>
        <v>4.0999999999999996</v>
      </c>
      <c r="P137" s="165">
        <f>IF('Crisis Indicator Data'!H134="x","x",'Crisis Indicator Data'!H134/'Crisis Indicator Data'!G134)</f>
        <v>0.47095435684647302</v>
      </c>
      <c r="Q137" s="147">
        <f t="shared" si="57"/>
        <v>2.2999999999999998</v>
      </c>
      <c r="R137" s="147">
        <f t="shared" si="58"/>
        <v>3.1999999999999997</v>
      </c>
      <c r="S137" s="147">
        <f>IF('Crisis Indicator Data'!I134="x","x",IF('Crisis Indicator Data'!I134=0,0,IF(LOG('Crisis Indicator Data'!I134)&lt;S$4,0,IF(LOG('Crisis Indicator Data'!I134)&gt;S$3,5,ROUND(5-(S$3-LOG('Crisis Indicator Data'!I134))/(S$3-S$4)*5,1)))))</f>
        <v>5</v>
      </c>
      <c r="T137" s="165">
        <f>IF('Crisis Indicator Data'!H134="x","x",IF('Crisis Indicator Data'!I134="x","x",'Crisis Indicator Data'!I134/'Crisis Indicator Data'!H134))</f>
        <v>0.92367841409691631</v>
      </c>
      <c r="U137" s="147">
        <f t="shared" si="59"/>
        <v>5</v>
      </c>
      <c r="V137" s="147">
        <f t="shared" si="60"/>
        <v>5</v>
      </c>
      <c r="W137" s="147">
        <f>IF('Crisis Indicator Data'!L134="x","x",IF('Crisis Indicator Data'!L134=0,0,IF(LOG('Crisis Indicator Data'!L134)&lt;W$4,0,IF(LOG('Crisis Indicator Data'!L134)&gt;W$3,5,ROUND(5-(W$3-LOG('Crisis Indicator Data'!L134))/(W$3-W$4)*5,1)))))</f>
        <v>4.9000000000000004</v>
      </c>
      <c r="X137" s="166">
        <f>IF(OR('Crisis Indicator Data'!L134="x",'Crisis Indicator Data'!H134="x"),"x",'Crisis Indicator Data'!L134/'Crisis Indicator Data'!H134)</f>
        <v>2.7466960352422908E-4</v>
      </c>
      <c r="Y137" s="147">
        <f t="shared" si="61"/>
        <v>5</v>
      </c>
      <c r="Z137" s="147">
        <f t="shared" si="62"/>
        <v>5</v>
      </c>
      <c r="AA137" s="147">
        <f t="shared" si="63"/>
        <v>5</v>
      </c>
      <c r="AB137" s="167">
        <f t="shared" si="64"/>
        <v>4.3</v>
      </c>
    </row>
    <row r="138" spans="1:28" x14ac:dyDescent="0.35">
      <c r="A138" s="172" t="str">
        <f>'Crisis Indicator Data'!A135</f>
        <v>Mixed Migration Flows in Somalia</v>
      </c>
      <c r="B138" s="173" t="str">
        <f>'Crisis Indicator Data'!B135</f>
        <v>Displacement</v>
      </c>
      <c r="C138" s="173" t="str">
        <f>'Crisis Indicator Data'!C135</f>
        <v>SOM002</v>
      </c>
      <c r="D138" s="173" t="str">
        <f>'Crisis Indicator Data'!D135</f>
        <v>Somalia</v>
      </c>
      <c r="E138" s="174" t="str">
        <f>'Crisis Indicator Data'!E135</f>
        <v>SOM</v>
      </c>
      <c r="F138" s="168">
        <f>IF('Crisis Indicator Data'!F135="x","x",IF(LOG('Crisis Indicator Data'!F135)&lt;F$4,0,IF(LOG('Crisis Indicator Data'!F135)&gt;F$3,5,ROUND(5-(F$3-LOG('Crisis Indicator Data'!F135))/(F$3-F$4)*5,1))))</f>
        <v>3.3</v>
      </c>
      <c r="G138" s="165">
        <f>IF('Crisis Indicator Data'!F135="x","x",IF(LEN(E138)&gt;3,('Crisis Indicator Data'!F135/VLOOKUP('Impact of the crisis'!$C138,'Regional Crises'!$B$1:$R$66,4,FALSE)),'Crisis Indicator Data'!F135/VLOOKUP('Impact of the crisis'!$E138,'Country Indicator Data'!$B$4:$P$300,15,FALSE)))</f>
        <v>0.157688016067842</v>
      </c>
      <c r="H138" s="147">
        <f t="shared" si="52"/>
        <v>0.7</v>
      </c>
      <c r="I138" s="147">
        <f t="shared" si="53"/>
        <v>2</v>
      </c>
      <c r="J138" s="147">
        <f>IF('Crisis Indicator Data'!G135="x","x",IF(LOG('Crisis Indicator Data'!G135)&lt;J$4,0,IF(LOG('Crisis Indicator Data'!G135)&gt;J$3,5,ROUND(5-(J$3-LOG('Crisis Indicator Data'!G135))/(J$3-J$4)*5,1))))</f>
        <v>1.4</v>
      </c>
      <c r="K138" s="165">
        <f>IF('Crisis Indicator Data'!G135="x","x",IF(LEN(E138)&gt;3,('Crisis Indicator Data'!G135/VLOOKUP('Impact of the crisis'!$C138,'Regional Crises'!$B$1:$R$66,5,FALSE)),'Crisis Indicator Data'!G135/VLOOKUP('Impact of the crisis'!$E138,'Country Indicator Data'!$B$4:$P$300,14,FALSE)))</f>
        <v>0.13973029045643154</v>
      </c>
      <c r="L138" s="147">
        <f t="shared" si="54"/>
        <v>0.7</v>
      </c>
      <c r="M138" s="147">
        <f t="shared" si="55"/>
        <v>1.0499999999999998</v>
      </c>
      <c r="N138" s="147">
        <f t="shared" si="56"/>
        <v>1.5</v>
      </c>
      <c r="O138" s="147">
        <f>IF('Crisis Indicator Data'!H135="x","x",IF('Crisis Indicator Data'!H135=0,0,IF(LOG('Crisis Indicator Data'!H135)&lt;O$4,0,IF(LOG('Crisis Indicator Data'!H135)&gt;O$3,5,ROUND(5-(O$3-LOG('Crisis Indicator Data'!H135))/(O$3-O$4)*5,1)))))</f>
        <v>0.2</v>
      </c>
      <c r="P138" s="165">
        <f>IF('Crisis Indicator Data'!H135="x","x",'Crisis Indicator Data'!H135/'Crisis Indicator Data'!G135)</f>
        <v>1.5590200445434299E-2</v>
      </c>
      <c r="Q138" s="147">
        <f t="shared" si="57"/>
        <v>0</v>
      </c>
      <c r="R138" s="147">
        <f t="shared" si="58"/>
        <v>0.1</v>
      </c>
      <c r="S138" s="147">
        <f>IF('Crisis Indicator Data'!I135="x","x",IF('Crisis Indicator Data'!I135=0,0,IF(LOG('Crisis Indicator Data'!I135)&lt;S$4,0,IF(LOG('Crisis Indicator Data'!I135)&gt;S$3,5,ROUND(5-(S$3-LOG('Crisis Indicator Data'!I135))/(S$3-S$4)*5,1)))))</f>
        <v>2.2999999999999998</v>
      </c>
      <c r="T138" s="165">
        <f>IF('Crisis Indicator Data'!H135="x","x",IF('Crisis Indicator Data'!I135="x","x",'Crisis Indicator Data'!I135/'Crisis Indicator Data'!H135))</f>
        <v>1</v>
      </c>
      <c r="U138" s="147">
        <f t="shared" si="59"/>
        <v>5</v>
      </c>
      <c r="V138" s="147">
        <f t="shared" si="60"/>
        <v>3.7</v>
      </c>
      <c r="W138" s="147" t="str">
        <f>IF('Crisis Indicator Data'!L135="x","x",IF('Crisis Indicator Data'!L135=0,0,IF(LOG('Crisis Indicator Data'!L135)&lt;W$4,0,IF(LOG('Crisis Indicator Data'!L135)&gt;W$3,5,ROUND(5-(W$3-LOG('Crisis Indicator Data'!L135))/(W$3-W$4)*5,1)))))</f>
        <v>x</v>
      </c>
      <c r="X138" s="166" t="str">
        <f>IF(OR('Crisis Indicator Data'!L135="x",'Crisis Indicator Data'!H135="x"),"x",'Crisis Indicator Data'!L135/'Crisis Indicator Data'!H135)</f>
        <v>x</v>
      </c>
      <c r="Y138" s="147" t="str">
        <f t="shared" si="61"/>
        <v>x</v>
      </c>
      <c r="Z138" s="147" t="str">
        <f t="shared" si="62"/>
        <v>x</v>
      </c>
      <c r="AA138" s="147">
        <f t="shared" si="63"/>
        <v>3.7</v>
      </c>
      <c r="AB138" s="167">
        <f t="shared" si="64"/>
        <v>2.2999999999999998</v>
      </c>
    </row>
    <row r="139" spans="1:28" x14ac:dyDescent="0.35">
      <c r="A139" s="172" t="str">
        <f>'Crisis Indicator Data'!A136</f>
        <v>Complex crisis in South Sudan</v>
      </c>
      <c r="B139" s="173" t="str">
        <f>'Crisis Indicator Data'!B136</f>
        <v>Conflict,Floods,Displacement</v>
      </c>
      <c r="C139" s="173" t="str">
        <f>'Crisis Indicator Data'!C136</f>
        <v>SSD001</v>
      </c>
      <c r="D139" s="173" t="str">
        <f>'Crisis Indicator Data'!D136</f>
        <v>South Sudan</v>
      </c>
      <c r="E139" s="174" t="str">
        <f>'Crisis Indicator Data'!E136</f>
        <v>SSD</v>
      </c>
      <c r="F139" s="168">
        <f>IF('Crisis Indicator Data'!F136="x","x",IF(LOG('Crisis Indicator Data'!F136)&lt;F$4,0,IF(LOG('Crisis Indicator Data'!F136)&gt;F$3,5,ROUND(5-(F$3-LOG('Crisis Indicator Data'!F136))/(F$3-F$4)*5,1))))</f>
        <v>4.7</v>
      </c>
      <c r="G139" s="165">
        <f>IF('Crisis Indicator Data'!F136="x","x",IF(LEN(E139)&gt;3,('Crisis Indicator Data'!F136/VLOOKUP('Impact of the crisis'!$C139,'Regional Crises'!$B$1:$R$66,4,FALSE)),'Crisis Indicator Data'!F136/VLOOKUP('Impact of the crisis'!$E139,'Country Indicator Data'!$B$4:$P$300,15,FALSE)))</f>
        <v>1.0196208440808316</v>
      </c>
      <c r="H139" s="147">
        <f t="shared" si="52"/>
        <v>5</v>
      </c>
      <c r="I139" s="147">
        <f t="shared" si="53"/>
        <v>4.8499999999999996</v>
      </c>
      <c r="J139" s="147">
        <f>IF('Crisis Indicator Data'!G136="x","x",IF(LOG('Crisis Indicator Data'!G136)&lt;J$4,0,IF(LOG('Crisis Indicator Data'!G136)&gt;J$3,5,ROUND(5-(J$3-LOG('Crisis Indicator Data'!G136))/(J$3-J$4)*5,1))))</f>
        <v>3.8</v>
      </c>
      <c r="K139" s="165">
        <f>IF('Crisis Indicator Data'!G136="x","x",IF(LEN(E139)&gt;3,('Crisis Indicator Data'!G136/VLOOKUP('Impact of the crisis'!$C139,'Regional Crises'!$B$1:$R$66,5,FALSE)),'Crisis Indicator Data'!G136/VLOOKUP('Impact of the crisis'!$E139,'Country Indicator Data'!$B$4:$P$300,14,FALSE)))</f>
        <v>1</v>
      </c>
      <c r="L139" s="147">
        <f t="shared" si="54"/>
        <v>5</v>
      </c>
      <c r="M139" s="147">
        <f t="shared" si="55"/>
        <v>4.4000000000000004</v>
      </c>
      <c r="N139" s="147">
        <f t="shared" si="56"/>
        <v>4.5999999999999996</v>
      </c>
      <c r="O139" s="147">
        <f>IF('Crisis Indicator Data'!H136="x","x",IF('Crisis Indicator Data'!H136=0,0,IF(LOG('Crisis Indicator Data'!H136)&lt;O$4,0,IF(LOG('Crisis Indicator Data'!H136)&gt;O$3,5,ROUND(5-(O$3-LOG('Crisis Indicator Data'!H136))/(O$3-O$4)*5,1)))))</f>
        <v>4.3</v>
      </c>
      <c r="P139" s="165">
        <f>IF('Crisis Indicator Data'!H136="x","x",'Crisis Indicator Data'!H136/'Crisis Indicator Data'!G136)</f>
        <v>0.84253731343283578</v>
      </c>
      <c r="Q139" s="147">
        <f t="shared" si="57"/>
        <v>4.2</v>
      </c>
      <c r="R139" s="147">
        <f t="shared" si="58"/>
        <v>4.25</v>
      </c>
      <c r="S139" s="147">
        <f>IF('Crisis Indicator Data'!I136="x","x",IF('Crisis Indicator Data'!I136=0,0,IF(LOG('Crisis Indicator Data'!I136)&lt;S$4,0,IF(LOG('Crisis Indicator Data'!I136)&gt;S$3,5,ROUND(5-(S$3-LOG('Crisis Indicator Data'!I136))/(S$3-S$4)*5,1)))))</f>
        <v>5</v>
      </c>
      <c r="T139" s="165">
        <f>IF('Crisis Indicator Data'!H136="x","x",IF('Crisis Indicator Data'!I136="x","x",'Crisis Indicator Data'!I136/'Crisis Indicator Data'!H136))</f>
        <v>0.70186005314437561</v>
      </c>
      <c r="U139" s="147">
        <f t="shared" si="59"/>
        <v>5</v>
      </c>
      <c r="V139" s="147">
        <f t="shared" si="60"/>
        <v>5</v>
      </c>
      <c r="W139" s="147">
        <f>IF('Crisis Indicator Data'!L136="x","x",IF('Crisis Indicator Data'!L136=0,0,IF(LOG('Crisis Indicator Data'!L136)&lt;W$4,0,IF(LOG('Crisis Indicator Data'!L136)&gt;W$3,5,ROUND(5-(W$3-LOG('Crisis Indicator Data'!L136))/(W$3-W$4)*5,1)))))</f>
        <v>4.0999999999999996</v>
      </c>
      <c r="X139" s="166">
        <f>IF(OR('Crisis Indicator Data'!L136="x",'Crisis Indicator Data'!H136="x"),"x",'Crisis Indicator Data'!L136/'Crisis Indicator Data'!H136)</f>
        <v>6.572187776793622E-5</v>
      </c>
      <c r="Y139" s="147">
        <f t="shared" si="61"/>
        <v>3.3</v>
      </c>
      <c r="Z139" s="147">
        <f t="shared" si="62"/>
        <v>3.7</v>
      </c>
      <c r="AA139" s="147">
        <f t="shared" si="63"/>
        <v>4.5</v>
      </c>
      <c r="AB139" s="167">
        <f t="shared" si="64"/>
        <v>4.4000000000000004</v>
      </c>
    </row>
    <row r="140" spans="1:28" x14ac:dyDescent="0.35">
      <c r="A140" s="172" t="str">
        <f>'Crisis Indicator Data'!A137</f>
        <v>Displacement from Russia-Ukraine conflict in Slovakia</v>
      </c>
      <c r="B140" s="173" t="str">
        <f>'Crisis Indicator Data'!B137</f>
        <v>Displacement</v>
      </c>
      <c r="C140" s="173" t="str">
        <f>'Crisis Indicator Data'!C137</f>
        <v>SVK002</v>
      </c>
      <c r="D140" s="173" t="str">
        <f>'Crisis Indicator Data'!D137</f>
        <v>Slovakia</v>
      </c>
      <c r="E140" s="174" t="str">
        <f>'Crisis Indicator Data'!E137</f>
        <v>SVK</v>
      </c>
      <c r="F140" s="168">
        <f>IF('Crisis Indicator Data'!F137="x","x",IF(LOG('Crisis Indicator Data'!F137)&lt;F$4,0,IF(LOG('Crisis Indicator Data'!F137)&gt;F$3,5,ROUND(5-(F$3-LOG('Crisis Indicator Data'!F137))/(F$3-F$4)*5,1))))</f>
        <v>2.8</v>
      </c>
      <c r="G140" s="165">
        <f>IF('Crisis Indicator Data'!F137="x","x",IF(LEN(E140)&gt;3,('Crisis Indicator Data'!F137/VLOOKUP('Impact of the crisis'!$C140,'Regional Crises'!$B$1:$R$66,4,FALSE)),'Crisis Indicator Data'!F137/VLOOKUP('Impact of the crisis'!$E140,'Country Indicator Data'!$B$4:$P$300,15,FALSE)))</f>
        <v>1</v>
      </c>
      <c r="H140" s="147">
        <f t="shared" si="52"/>
        <v>5</v>
      </c>
      <c r="I140" s="147">
        <f t="shared" si="53"/>
        <v>3.9</v>
      </c>
      <c r="J140" s="147">
        <f>IF('Crisis Indicator Data'!G137="x","x",IF(LOG('Crisis Indicator Data'!G137)&lt;J$4,0,IF(LOG('Crisis Indicator Data'!G137)&gt;J$3,5,ROUND(5-(J$3-LOG('Crisis Indicator Data'!G137))/(J$3-J$4)*5,1))))</f>
        <v>2.5</v>
      </c>
      <c r="K140" s="165">
        <f>IF('Crisis Indicator Data'!G137="x","x",IF(LEN(E140)&gt;3,('Crisis Indicator Data'!G137/VLOOKUP('Impact of the crisis'!$C140,'Regional Crises'!$B$1:$R$66,5,FALSE)),'Crisis Indicator Data'!G137/VLOOKUP('Impact of the crisis'!$E140,'Country Indicator Data'!$B$4:$P$300,14,FALSE)))</f>
        <v>1</v>
      </c>
      <c r="L140" s="147">
        <f t="shared" si="54"/>
        <v>5</v>
      </c>
      <c r="M140" s="147">
        <f t="shared" si="55"/>
        <v>3.75</v>
      </c>
      <c r="N140" s="147">
        <f t="shared" si="56"/>
        <v>3.8</v>
      </c>
      <c r="O140" s="147">
        <f>IF('Crisis Indicator Data'!H137="x","x",IF('Crisis Indicator Data'!H137=0,0,IF(LOG('Crisis Indicator Data'!H137)&lt;O$4,0,IF(LOG('Crisis Indicator Data'!H137)&gt;O$3,5,ROUND(5-(O$3-LOG('Crisis Indicator Data'!H137))/(O$3-O$4)*5,1)))))</f>
        <v>1</v>
      </c>
      <c r="P140" s="165">
        <f>IF('Crisis Indicator Data'!H137="x","x",'Crisis Indicator Data'!H137/'Crisis Indicator Data'!G137)</f>
        <v>2.3920863309352516E-2</v>
      </c>
      <c r="Q140" s="147">
        <f t="shared" si="57"/>
        <v>0.1</v>
      </c>
      <c r="R140" s="147">
        <f t="shared" si="58"/>
        <v>0.55000000000000004</v>
      </c>
      <c r="S140" s="147">
        <f>IF('Crisis Indicator Data'!I137="x","x",IF('Crisis Indicator Data'!I137=0,0,IF(LOG('Crisis Indicator Data'!I137)&lt;S$4,0,IF(LOG('Crisis Indicator Data'!I137)&gt;S$3,5,ROUND(5-(S$3-LOG('Crisis Indicator Data'!I137))/(S$3-S$4)*5,1)))))</f>
        <v>3</v>
      </c>
      <c r="T140" s="165">
        <f>IF('Crisis Indicator Data'!H137="x","x",IF('Crisis Indicator Data'!I137="x","x",'Crisis Indicator Data'!I137/'Crisis Indicator Data'!H137))</f>
        <v>1</v>
      </c>
      <c r="U140" s="147">
        <f t="shared" si="59"/>
        <v>5</v>
      </c>
      <c r="V140" s="147">
        <f t="shared" si="60"/>
        <v>4</v>
      </c>
      <c r="W140" s="147">
        <f>IF('Crisis Indicator Data'!L137="x","x",IF('Crisis Indicator Data'!L137=0,0,IF(LOG('Crisis Indicator Data'!L137)&lt;W$4,0,IF(LOG('Crisis Indicator Data'!L137)&gt;W$3,5,ROUND(5-(W$3-LOG('Crisis Indicator Data'!L137))/(W$3-W$4)*5,1)))))</f>
        <v>0</v>
      </c>
      <c r="X140" s="166">
        <f>IF(OR('Crisis Indicator Data'!L137="x",'Crisis Indicator Data'!H137="x"),"x",'Crisis Indicator Data'!L137/'Crisis Indicator Data'!H137)</f>
        <v>0</v>
      </c>
      <c r="Y140" s="147">
        <f t="shared" si="61"/>
        <v>0</v>
      </c>
      <c r="Z140" s="147">
        <f t="shared" si="62"/>
        <v>0</v>
      </c>
      <c r="AA140" s="147">
        <f t="shared" si="63"/>
        <v>2.5</v>
      </c>
      <c r="AB140" s="167">
        <f t="shared" si="64"/>
        <v>1.6</v>
      </c>
    </row>
    <row r="141" spans="1:28" x14ac:dyDescent="0.35">
      <c r="A141" s="172" t="str">
        <f>'Crisis Indicator Data'!A138</f>
        <v>Food Security Crisis in Eswatini</v>
      </c>
      <c r="B141" s="173" t="str">
        <f>'Crisis Indicator Data'!B138</f>
        <v>Drought</v>
      </c>
      <c r="C141" s="173" t="str">
        <f>'Crisis Indicator Data'!C138</f>
        <v>SWZ001</v>
      </c>
      <c r="D141" s="173" t="str">
        <f>'Crisis Indicator Data'!D138</f>
        <v>Eswatini</v>
      </c>
      <c r="E141" s="174" t="str">
        <f>'Crisis Indicator Data'!E138</f>
        <v>SWZ</v>
      </c>
      <c r="F141" s="168">
        <f>IF('Crisis Indicator Data'!F138="x","x",IF(LOG('Crisis Indicator Data'!F138)&lt;F$4,0,IF(LOG('Crisis Indicator Data'!F138)&gt;F$3,5,ROUND(5-(F$3-LOG('Crisis Indicator Data'!F138))/(F$3-F$4)*5,1))))</f>
        <v>2.1</v>
      </c>
      <c r="G141" s="165">
        <f>IF('Crisis Indicator Data'!F138="x","x",IF(LEN(E141)&gt;3,('Crisis Indicator Data'!F138/VLOOKUP('Impact of the crisis'!$C141,'Regional Crises'!$B$1:$R$66,4,FALSE)),'Crisis Indicator Data'!F138/VLOOKUP('Impact of the crisis'!$E141,'Country Indicator Data'!$B$4:$P$300,15,FALSE)))</f>
        <v>1</v>
      </c>
      <c r="H141" s="147">
        <f t="shared" si="52"/>
        <v>5</v>
      </c>
      <c r="I141" s="147">
        <f t="shared" si="53"/>
        <v>3.55</v>
      </c>
      <c r="J141" s="147">
        <f>IF('Crisis Indicator Data'!G138="x","x",IF(LOG('Crisis Indicator Data'!G138)&lt;J$4,0,IF(LOG('Crisis Indicator Data'!G138)&gt;J$3,5,ROUND(5-(J$3-LOG('Crisis Indicator Data'!G138))/(J$3-J$4)*5,1))))</f>
        <v>0.3</v>
      </c>
      <c r="K141" s="165">
        <f>IF('Crisis Indicator Data'!G138="x","x",IF(LEN(E141)&gt;3,('Crisis Indicator Data'!G138/VLOOKUP('Impact of the crisis'!$C141,'Regional Crises'!$B$1:$R$66,5,FALSE)),'Crisis Indicator Data'!G138/VLOOKUP('Impact of the crisis'!$E141,'Country Indicator Data'!$B$4:$P$300,14,FALSE)))</f>
        <v>0.96554487179487181</v>
      </c>
      <c r="L141" s="147">
        <f t="shared" si="54"/>
        <v>4.8</v>
      </c>
      <c r="M141" s="147">
        <f t="shared" si="55"/>
        <v>2.5499999999999998</v>
      </c>
      <c r="N141" s="147">
        <f t="shared" si="56"/>
        <v>3.1</v>
      </c>
      <c r="O141" s="147">
        <f>IF('Crisis Indicator Data'!H138="x","x",IF('Crisis Indicator Data'!H138=0,0,IF(LOG('Crisis Indicator Data'!H138)&lt;O$4,0,IF(LOG('Crisis Indicator Data'!H138)&gt;O$3,5,ROUND(5-(O$3-LOG('Crisis Indicator Data'!H138))/(O$3-O$4)*5,1)))))</f>
        <v>2.2999999999999998</v>
      </c>
      <c r="P141" s="165">
        <f>IF('Crisis Indicator Data'!H138="x","x",'Crisis Indicator Data'!H138/'Crisis Indicator Data'!G138)</f>
        <v>0.63402489626556013</v>
      </c>
      <c r="Q141" s="147">
        <f t="shared" si="57"/>
        <v>3.2</v>
      </c>
      <c r="R141" s="147">
        <f t="shared" si="58"/>
        <v>2.75</v>
      </c>
      <c r="S141" s="147" t="str">
        <f>IF('Crisis Indicator Data'!I138="x","x",IF('Crisis Indicator Data'!I138=0,0,IF(LOG('Crisis Indicator Data'!I138)&lt;S$4,0,IF(LOG('Crisis Indicator Data'!I138)&gt;S$3,5,ROUND(5-(S$3-LOG('Crisis Indicator Data'!I138))/(S$3-S$4)*5,1)))))</f>
        <v>x</v>
      </c>
      <c r="T141" s="165" t="str">
        <f>IF('Crisis Indicator Data'!H138="x","x",IF('Crisis Indicator Data'!I138="x","x",'Crisis Indicator Data'!I138/'Crisis Indicator Data'!H138))</f>
        <v>x</v>
      </c>
      <c r="U141" s="147" t="str">
        <f t="shared" si="59"/>
        <v>x</v>
      </c>
      <c r="V141" s="147" t="str">
        <f t="shared" si="60"/>
        <v>x</v>
      </c>
      <c r="W141" s="147">
        <f>IF('Crisis Indicator Data'!L138="x","x",IF('Crisis Indicator Data'!L138=0,0,IF(LOG('Crisis Indicator Data'!L138)&lt;W$4,0,IF(LOG('Crisis Indicator Data'!L138)&gt;W$3,5,ROUND(5-(W$3-LOG('Crisis Indicator Data'!L138))/(W$3-W$4)*5,1)))))</f>
        <v>0</v>
      </c>
      <c r="X141" s="166">
        <f>IF(OR('Crisis Indicator Data'!L138="x",'Crisis Indicator Data'!H138="x"),"x",'Crisis Indicator Data'!L138/'Crisis Indicator Data'!H138)</f>
        <v>0</v>
      </c>
      <c r="Y141" s="147">
        <f t="shared" si="61"/>
        <v>0</v>
      </c>
      <c r="Z141" s="147">
        <f t="shared" si="62"/>
        <v>0</v>
      </c>
      <c r="AA141" s="147">
        <f t="shared" si="63"/>
        <v>0</v>
      </c>
      <c r="AB141" s="167">
        <f t="shared" si="64"/>
        <v>1.6</v>
      </c>
    </row>
    <row r="142" spans="1:28" x14ac:dyDescent="0.35">
      <c r="A142" s="172" t="str">
        <f>'Crisis Indicator Data'!A139</f>
        <v>Socioeconomic and Conflict Crisis in Syria</v>
      </c>
      <c r="B142" s="173" t="str">
        <f>'Crisis Indicator Data'!B139</f>
        <v>Conflict,Displacement,Socio-political,Violence</v>
      </c>
      <c r="C142" s="173" t="str">
        <f>'Crisis Indicator Data'!C139</f>
        <v>SYR003</v>
      </c>
      <c r="D142" s="173" t="str">
        <f>'Crisis Indicator Data'!D139</f>
        <v>Syria</v>
      </c>
      <c r="E142" s="174" t="str">
        <f>'Crisis Indicator Data'!E139</f>
        <v>SYR</v>
      </c>
      <c r="F142" s="168">
        <f>IF('Crisis Indicator Data'!F139="x","x",IF(LOG('Crisis Indicator Data'!F139)&lt;F$4,0,IF(LOG('Crisis Indicator Data'!F139)&gt;F$3,5,ROUND(5-(F$3-LOG('Crisis Indicator Data'!F139))/(F$3-F$4)*5,1))))</f>
        <v>3.8</v>
      </c>
      <c r="G142" s="165">
        <f>IF('Crisis Indicator Data'!F139="x","x",IF(LEN(E142)&gt;3,('Crisis Indicator Data'!F139/VLOOKUP('Impact of the crisis'!$C142,'Regional Crises'!$B$1:$R$66,4,FALSE)),'Crisis Indicator Data'!F139/VLOOKUP('Impact of the crisis'!$E142,'Country Indicator Data'!$B$4:$P$300,15,FALSE)))</f>
        <v>1.008440886565376</v>
      </c>
      <c r="H142" s="147">
        <f t="shared" si="52"/>
        <v>5</v>
      </c>
      <c r="I142" s="147">
        <f t="shared" si="53"/>
        <v>4.4000000000000004</v>
      </c>
      <c r="J142" s="147">
        <f>IF('Crisis Indicator Data'!G139="x","x",IF(LOG('Crisis Indicator Data'!G139)&lt;J$4,0,IF(LOG('Crisis Indicator Data'!G139)&gt;J$3,5,ROUND(5-(J$3-LOG('Crisis Indicator Data'!G139))/(J$3-J$4)*5,1))))</f>
        <v>4.7</v>
      </c>
      <c r="K142" s="165">
        <f>IF('Crisis Indicator Data'!G139="x","x",IF(LEN(E142)&gt;3,('Crisis Indicator Data'!G139/VLOOKUP('Impact of the crisis'!$C142,'Regional Crises'!$B$1:$R$66,5,FALSE)),'Crisis Indicator Data'!G139/VLOOKUP('Impact of the crisis'!$E142,'Country Indicator Data'!$B$4:$P$300,14,FALSE)))</f>
        <v>1</v>
      </c>
      <c r="L142" s="147">
        <f t="shared" si="54"/>
        <v>5</v>
      </c>
      <c r="M142" s="147">
        <f t="shared" si="55"/>
        <v>4.8499999999999996</v>
      </c>
      <c r="N142" s="147">
        <f t="shared" si="56"/>
        <v>4.5999999999999996</v>
      </c>
      <c r="O142" s="147">
        <f>IF('Crisis Indicator Data'!H139="x","x",IF('Crisis Indicator Data'!H139=0,0,IF(LOG('Crisis Indicator Data'!H139)&lt;O$4,0,IF(LOG('Crisis Indicator Data'!H139)&gt;O$3,5,ROUND(5-(O$3-LOG('Crisis Indicator Data'!H139))/(O$3-O$4)*5,1)))))</f>
        <v>4.8</v>
      </c>
      <c r="P142" s="165">
        <f>IF('Crisis Indicator Data'!H139="x","x",'Crisis Indicator Data'!H139/'Crisis Indicator Data'!G139)</f>
        <v>1</v>
      </c>
      <c r="Q142" s="147">
        <f t="shared" si="57"/>
        <v>5</v>
      </c>
      <c r="R142" s="147">
        <f t="shared" si="58"/>
        <v>4.9000000000000004</v>
      </c>
      <c r="S142" s="147">
        <f>IF('Crisis Indicator Data'!I139="x","x",IF('Crisis Indicator Data'!I139=0,0,IF(LOG('Crisis Indicator Data'!I139)&lt;S$4,0,IF(LOG('Crisis Indicator Data'!I139)&gt;S$3,5,ROUND(5-(S$3-LOG('Crisis Indicator Data'!I139))/(S$3-S$4)*5,1)))))</f>
        <v>5</v>
      </c>
      <c r="T142" s="165">
        <f>IF('Crisis Indicator Data'!H139="x","x",IF('Crisis Indicator Data'!I139="x","x",'Crisis Indicator Data'!I139/'Crisis Indicator Data'!H139))</f>
        <v>0.50424098295679742</v>
      </c>
      <c r="U142" s="147">
        <f t="shared" si="59"/>
        <v>5</v>
      </c>
      <c r="V142" s="147">
        <f t="shared" si="60"/>
        <v>5</v>
      </c>
      <c r="W142" s="147">
        <f>IF('Crisis Indicator Data'!L139="x","x",IF('Crisis Indicator Data'!L139=0,0,IF(LOG('Crisis Indicator Data'!L139)&lt;W$4,0,IF(LOG('Crisis Indicator Data'!L139)&gt;W$3,5,ROUND(5-(W$3-LOG('Crisis Indicator Data'!L139))/(W$3-W$4)*5,1)))))</f>
        <v>5</v>
      </c>
      <c r="X142" s="166">
        <f>IF(OR('Crisis Indicator Data'!L139="x",'Crisis Indicator Data'!H139="x"),"x",'Crisis Indicator Data'!L139/'Crisis Indicator Data'!H139)</f>
        <v>1.8061831153388822E-4</v>
      </c>
      <c r="Y142" s="147">
        <f t="shared" si="61"/>
        <v>5</v>
      </c>
      <c r="Z142" s="147">
        <f t="shared" si="62"/>
        <v>5</v>
      </c>
      <c r="AA142" s="147">
        <f t="shared" si="63"/>
        <v>5</v>
      </c>
      <c r="AB142" s="167">
        <f t="shared" si="64"/>
        <v>5</v>
      </c>
    </row>
    <row r="143" spans="1:28" x14ac:dyDescent="0.35">
      <c r="A143" s="172" t="str">
        <f>'Crisis Indicator Data'!A140</f>
        <v>Complex crisis in Chad</v>
      </c>
      <c r="B143" s="173" t="str">
        <f>'Crisis Indicator Data'!B140</f>
        <v>Conflict,Displacement,Floods</v>
      </c>
      <c r="C143" s="173" t="str">
        <f>'Crisis Indicator Data'!C140</f>
        <v>TCD001</v>
      </c>
      <c r="D143" s="173" t="str">
        <f>'Crisis Indicator Data'!D140</f>
        <v>Chad</v>
      </c>
      <c r="E143" s="174" t="str">
        <f>'Crisis Indicator Data'!E140</f>
        <v>TCD</v>
      </c>
      <c r="F143" s="168">
        <f>IF('Crisis Indicator Data'!F140="x","x",IF(LOG('Crisis Indicator Data'!F140)&lt;F$4,0,IF(LOG('Crisis Indicator Data'!F140)&gt;F$3,5,ROUND(5-(F$3-LOG('Crisis Indicator Data'!F140))/(F$3-F$4)*5,1))))</f>
        <v>5</v>
      </c>
      <c r="G143" s="165">
        <f>IF('Crisis Indicator Data'!F140="x","x",IF(LEN(E143)&gt;3,('Crisis Indicator Data'!F140/VLOOKUP('Impact of the crisis'!$C143,'Regional Crises'!$B$1:$R$66,4,FALSE)),'Crisis Indicator Data'!F140/VLOOKUP('Impact of the crisis'!$E143,'Country Indicator Data'!$B$4:$P$300,15,FALSE)))</f>
        <v>1</v>
      </c>
      <c r="H143" s="147">
        <f t="shared" si="52"/>
        <v>5</v>
      </c>
      <c r="I143" s="147">
        <f t="shared" si="53"/>
        <v>5</v>
      </c>
      <c r="J143" s="147">
        <f>IF('Crisis Indicator Data'!G140="x","x",IF(LOG('Crisis Indicator Data'!G140)&lt;J$4,0,IF(LOG('Crisis Indicator Data'!G140)&gt;J$3,5,ROUND(5-(J$3-LOG('Crisis Indicator Data'!G140))/(J$3-J$4)*5,1))))</f>
        <v>4.3</v>
      </c>
      <c r="K143" s="165">
        <f>IF('Crisis Indicator Data'!G140="x","x",IF(LEN(E143)&gt;3,('Crisis Indicator Data'!G140/VLOOKUP('Impact of the crisis'!$C143,'Regional Crises'!$B$1:$R$66,5,FALSE)),'Crisis Indicator Data'!G140/VLOOKUP('Impact of the crisis'!$E143,'Country Indicator Data'!$B$4:$P$300,14,FALSE)))</f>
        <v>1</v>
      </c>
      <c r="L143" s="147">
        <f t="shared" si="54"/>
        <v>5</v>
      </c>
      <c r="M143" s="147">
        <f t="shared" si="55"/>
        <v>4.6500000000000004</v>
      </c>
      <c r="N143" s="147">
        <f t="shared" si="56"/>
        <v>4.8</v>
      </c>
      <c r="O143" s="147">
        <f>IF('Crisis Indicator Data'!H140="x","x",IF('Crisis Indicator Data'!H140=0,0,IF(LOG('Crisis Indicator Data'!H140)&lt;O$4,0,IF(LOG('Crisis Indicator Data'!H140)&gt;O$3,5,ROUND(5-(O$3-LOG('Crisis Indicator Data'!H140))/(O$3-O$4)*5,1)))))</f>
        <v>4.5999999999999996</v>
      </c>
      <c r="P143" s="165">
        <f>IF('Crisis Indicator Data'!H140="x","x",'Crisis Indicator Data'!H140/'Crisis Indicator Data'!G140)</f>
        <v>1</v>
      </c>
      <c r="Q143" s="147">
        <f t="shared" si="57"/>
        <v>5</v>
      </c>
      <c r="R143" s="147">
        <f t="shared" si="58"/>
        <v>4.8</v>
      </c>
      <c r="S143" s="147">
        <f>IF('Crisis Indicator Data'!I140="x","x",IF('Crisis Indicator Data'!I140=0,0,IF(LOG('Crisis Indicator Data'!I140)&lt;S$4,0,IF(LOG('Crisis Indicator Data'!I140)&gt;S$3,5,ROUND(5-(S$3-LOG('Crisis Indicator Data'!I140))/(S$3-S$4)*5,1)))))</f>
        <v>4.7</v>
      </c>
      <c r="T143" s="165">
        <f>IF('Crisis Indicator Data'!H140="x","x",IF('Crisis Indicator Data'!I140="x","x",'Crisis Indicator Data'!I140/'Crisis Indicator Data'!H140))</f>
        <v>9.4673637351829806E-2</v>
      </c>
      <c r="U143" s="147">
        <f t="shared" si="59"/>
        <v>3.2</v>
      </c>
      <c r="V143" s="147">
        <f t="shared" si="60"/>
        <v>4</v>
      </c>
      <c r="W143" s="147">
        <f>IF('Crisis Indicator Data'!L140="x","x",IF('Crisis Indicator Data'!L140=0,0,IF(LOG('Crisis Indicator Data'!L140)&lt;W$4,0,IF(LOG('Crisis Indicator Data'!L140)&gt;W$3,5,ROUND(5-(W$3-LOG('Crisis Indicator Data'!L140))/(W$3-W$4)*5,1)))))</f>
        <v>3.3</v>
      </c>
      <c r="X143" s="166">
        <f>IF(OR('Crisis Indicator Data'!L140="x",'Crisis Indicator Data'!H140="x"),"x",'Crisis Indicator Data'!L140/'Crisis Indicator Data'!H140)</f>
        <v>1.0093690149593664E-5</v>
      </c>
      <c r="Y143" s="147">
        <f t="shared" si="61"/>
        <v>0.5</v>
      </c>
      <c r="Z143" s="147">
        <f t="shared" si="62"/>
        <v>1.9</v>
      </c>
      <c r="AA143" s="147">
        <f t="shared" si="63"/>
        <v>3.1</v>
      </c>
      <c r="AB143" s="167">
        <f t="shared" si="64"/>
        <v>4.0999999999999996</v>
      </c>
    </row>
    <row r="144" spans="1:28" x14ac:dyDescent="0.35">
      <c r="A144" s="175" t="str">
        <f>'Crisis Indicator Data'!A141</f>
        <v>Lake Chad basin crisis</v>
      </c>
      <c r="B144" s="176" t="str">
        <f>'Crisis Indicator Data'!B141</f>
        <v>Conflict</v>
      </c>
      <c r="C144" s="176" t="str">
        <f>'Crisis Indicator Data'!C141</f>
        <v>TCD003</v>
      </c>
      <c r="D144" s="176" t="str">
        <f>'Crisis Indicator Data'!D141</f>
        <v>Chad</v>
      </c>
      <c r="E144" s="177" t="str">
        <f>'Crisis Indicator Data'!E141</f>
        <v>TCD</v>
      </c>
      <c r="F144" s="168">
        <f>IF('Crisis Indicator Data'!F141="x","x",IF(LOG('Crisis Indicator Data'!F141)&lt;F$4,0,IF(LOG('Crisis Indicator Data'!F141)&gt;F$3,5,ROUND(5-(F$3-LOG('Crisis Indicator Data'!F141))/(F$3-F$4)*5,1))))</f>
        <v>2.2000000000000002</v>
      </c>
      <c r="G144" s="165">
        <f>IF('Crisis Indicator Data'!F141="x","x",IF(LEN(E144)&gt;3,('Crisis Indicator Data'!F141/VLOOKUP('Impact of the crisis'!$C144,'Regional Crises'!$B$1:$R$66,4,FALSE)),'Crisis Indicator Data'!F141/VLOOKUP('Impact of the crisis'!$E144,'Country Indicator Data'!$B$4:$P$300,15,FALSE)))</f>
        <v>1.7725540025412961E-2</v>
      </c>
      <c r="H144" s="147">
        <f t="shared" si="52"/>
        <v>0</v>
      </c>
      <c r="I144" s="147">
        <f t="shared" si="53"/>
        <v>1.1000000000000001</v>
      </c>
      <c r="J144" s="147">
        <f>IF('Crisis Indicator Data'!G141="x","x",IF(LOG('Crisis Indicator Data'!G141)&lt;J$4,0,IF(LOG('Crisis Indicator Data'!G141)&gt;J$3,5,ROUND(5-(J$3-LOG('Crisis Indicator Data'!G141))/(J$3-J$4)*5,1))))</f>
        <v>3.9</v>
      </c>
      <c r="K144" s="165">
        <f>IF('Crisis Indicator Data'!G141="x","x",IF(LEN(E144)&gt;3,('Crisis Indicator Data'!G141/VLOOKUP('Impact of the crisis'!$C144,'Regional Crises'!$B$1:$R$66,5,FALSE)),'Crisis Indicator Data'!G141/VLOOKUP('Impact of the crisis'!$E144,'Country Indicator Data'!$B$4:$P$300,14,FALSE)))</f>
        <v>0.75355867280915156</v>
      </c>
      <c r="L144" s="147">
        <f t="shared" si="54"/>
        <v>3.8</v>
      </c>
      <c r="M144" s="147">
        <f t="shared" si="55"/>
        <v>3.8499999999999996</v>
      </c>
      <c r="N144" s="147">
        <f t="shared" si="56"/>
        <v>2.7</v>
      </c>
      <c r="O144" s="147">
        <f>IF('Crisis Indicator Data'!H141="x","x",IF('Crisis Indicator Data'!H141=0,0,IF(LOG('Crisis Indicator Data'!H141)&lt;O$4,0,IF(LOG('Crisis Indicator Data'!H141)&gt;O$3,5,ROUND(5-(O$3-LOG('Crisis Indicator Data'!H141))/(O$3-O$4)*5,1)))))</f>
        <v>4.4000000000000004</v>
      </c>
      <c r="P144" s="165">
        <f>IF('Crisis Indicator Data'!H141="x","x",'Crisis Indicator Data'!H141/'Crisis Indicator Data'!G141)</f>
        <v>1</v>
      </c>
      <c r="Q144" s="147">
        <f t="shared" si="57"/>
        <v>5</v>
      </c>
      <c r="R144" s="147">
        <f t="shared" si="58"/>
        <v>4.7</v>
      </c>
      <c r="S144" s="147">
        <f>IF('Crisis Indicator Data'!I141="x","x",IF('Crisis Indicator Data'!I141=0,0,IF(LOG('Crisis Indicator Data'!I141)&lt;S$4,0,IF(LOG('Crisis Indicator Data'!I141)&gt;S$3,5,ROUND(5-(S$3-LOG('Crisis Indicator Data'!I141))/(S$3-S$4)*5,1)))))</f>
        <v>3.5</v>
      </c>
      <c r="T144" s="165">
        <f>IF('Crisis Indicator Data'!H141="x","x",IF('Crisis Indicator Data'!I141="x","x",'Crisis Indicator Data'!I141/'Crisis Indicator Data'!H141))</f>
        <v>1.7928286852589643E-2</v>
      </c>
      <c r="U144" s="147">
        <f t="shared" si="59"/>
        <v>0.6</v>
      </c>
      <c r="V144" s="147">
        <f t="shared" si="60"/>
        <v>2.1</v>
      </c>
      <c r="W144" s="147">
        <f>IF('Crisis Indicator Data'!L141="x","x",IF('Crisis Indicator Data'!L141=0,0,IF(LOG('Crisis Indicator Data'!L141)&lt;W$4,0,IF(LOG('Crisis Indicator Data'!L141)&gt;W$3,5,ROUND(5-(W$3-LOG('Crisis Indicator Data'!L141))/(W$3-W$4)*5,1)))))</f>
        <v>3.1</v>
      </c>
      <c r="X144" s="166">
        <f>IF(OR('Crisis Indicator Data'!L141="x",'Crisis Indicator Data'!H141="x"),"x",'Crisis Indicator Data'!L141/'Crisis Indicator Data'!H141)</f>
        <v>1.0853139167468059E-5</v>
      </c>
      <c r="Y144" s="147">
        <f t="shared" si="61"/>
        <v>0.5</v>
      </c>
      <c r="Z144" s="147">
        <f t="shared" si="62"/>
        <v>1.8</v>
      </c>
      <c r="AA144" s="147">
        <f t="shared" si="63"/>
        <v>2</v>
      </c>
      <c r="AB144" s="167">
        <f t="shared" si="64"/>
        <v>3.7</v>
      </c>
    </row>
    <row r="145" spans="1:28" x14ac:dyDescent="0.35">
      <c r="A145" s="175" t="str">
        <f>'Crisis Indicator Data'!A142</f>
        <v>CAR refugees in Chad</v>
      </c>
      <c r="B145" s="176" t="str">
        <f>'Crisis Indicator Data'!B142</f>
        <v>Displacement</v>
      </c>
      <c r="C145" s="176" t="str">
        <f>'Crisis Indicator Data'!C142</f>
        <v>TCD004</v>
      </c>
      <c r="D145" s="176" t="str">
        <f>'Crisis Indicator Data'!D142</f>
        <v>Chad</v>
      </c>
      <c r="E145" s="177" t="str">
        <f>'Crisis Indicator Data'!E142</f>
        <v>TCD</v>
      </c>
      <c r="F145" s="168">
        <f>IF('Crisis Indicator Data'!F142="x","x",IF(LOG('Crisis Indicator Data'!F142)&lt;F$4,0,IF(LOG('Crisis Indicator Data'!F142)&gt;F$3,5,ROUND(5-(F$3-LOG('Crisis Indicator Data'!F142))/(F$3-F$4)*5,1))))</f>
        <v>3.6</v>
      </c>
      <c r="G145" s="165">
        <f>IF('Crisis Indicator Data'!F142="x","x",IF(LEN(E145)&gt;3,('Crisis Indicator Data'!F142/VLOOKUP('Impact of the crisis'!$C145,'Regional Crises'!$B$1:$R$66,4,FALSE)),'Crisis Indicator Data'!F142/VLOOKUP('Impact of the crisis'!$E145,'Country Indicator Data'!$B$4:$P$300,15,FALSE)))</f>
        <v>0.11814247141041931</v>
      </c>
      <c r="H145" s="147">
        <f t="shared" si="52"/>
        <v>0.5</v>
      </c>
      <c r="I145" s="147">
        <f t="shared" si="53"/>
        <v>2.0499999999999998</v>
      </c>
      <c r="J145" s="147">
        <f>IF('Crisis Indicator Data'!G142="x","x",IF(LOG('Crisis Indicator Data'!G142)&lt;J$4,0,IF(LOG('Crisis Indicator Data'!G142)&gt;J$3,5,ROUND(5-(J$3-LOG('Crisis Indicator Data'!G142))/(J$3-J$4)*5,1))))</f>
        <v>2</v>
      </c>
      <c r="K145" s="165">
        <f>IF('Crisis Indicator Data'!G142="x","x",IF(LEN(E145)&gt;3,('Crisis Indicator Data'!G142/VLOOKUP('Impact of the crisis'!$C145,'Regional Crises'!$B$1:$R$66,5,FALSE)),'Crisis Indicator Data'!G142/VLOOKUP('Impact of the crisis'!$E145,'Country Indicator Data'!$B$4:$P$300,14,FALSE)))</f>
        <v>0.20932760494849631</v>
      </c>
      <c r="L145" s="147">
        <f t="shared" si="54"/>
        <v>1</v>
      </c>
      <c r="M145" s="147">
        <f t="shared" si="55"/>
        <v>1.5</v>
      </c>
      <c r="N145" s="147">
        <f t="shared" si="56"/>
        <v>1.8</v>
      </c>
      <c r="O145" s="147">
        <f>IF('Crisis Indicator Data'!H142="x","x",IF('Crisis Indicator Data'!H142=0,0,IF(LOG('Crisis Indicator Data'!H142)&lt;O$4,0,IF(LOG('Crisis Indicator Data'!H142)&gt;O$3,5,ROUND(5-(O$3-LOG('Crisis Indicator Data'!H142))/(O$3-O$4)*5,1)))))</f>
        <v>3.5</v>
      </c>
      <c r="P145" s="165">
        <f>IF('Crisis Indicator Data'!H142="x","x",'Crisis Indicator Data'!H142/'Crisis Indicator Data'!G142)</f>
        <v>1</v>
      </c>
      <c r="Q145" s="147">
        <f t="shared" si="57"/>
        <v>5</v>
      </c>
      <c r="R145" s="147">
        <f t="shared" si="58"/>
        <v>4.25</v>
      </c>
      <c r="S145" s="147">
        <f>IF('Crisis Indicator Data'!I142="x","x",IF('Crisis Indicator Data'!I142=0,0,IF(LOG('Crisis Indicator Data'!I142)&lt;S$4,0,IF(LOG('Crisis Indicator Data'!I142)&gt;S$3,5,ROUND(5-(S$3-LOG('Crisis Indicator Data'!I142))/(S$3-S$4)*5,1)))))</f>
        <v>3.1</v>
      </c>
      <c r="T145" s="165">
        <f>IF('Crisis Indicator Data'!H142="x","x",IF('Crisis Indicator Data'!I142="x","x",'Crisis Indicator Data'!I142/'Crisis Indicator Data'!H142))</f>
        <v>3.4619188921859542E-2</v>
      </c>
      <c r="U145" s="147">
        <f t="shared" si="59"/>
        <v>1.2</v>
      </c>
      <c r="V145" s="147">
        <f t="shared" si="60"/>
        <v>2.2000000000000002</v>
      </c>
      <c r="W145" s="147">
        <f>IF('Crisis Indicator Data'!L142="x","x",IF('Crisis Indicator Data'!L142=0,0,IF(LOG('Crisis Indicator Data'!L142)&lt;W$4,0,IF(LOG('Crisis Indicator Data'!L142)&gt;W$3,5,ROUND(5-(W$3-LOG('Crisis Indicator Data'!L142))/(W$3-W$4)*5,1)))))</f>
        <v>2.1</v>
      </c>
      <c r="X145" s="166">
        <f>IF(OR('Crisis Indicator Data'!L142="x",'Crisis Indicator Data'!H142="x"),"x",'Crisis Indicator Data'!L142/'Crisis Indicator Data'!H142)</f>
        <v>6.9238377843719088E-6</v>
      </c>
      <c r="Y145" s="147">
        <f t="shared" si="61"/>
        <v>0.3</v>
      </c>
      <c r="Z145" s="147">
        <f t="shared" si="62"/>
        <v>1.2</v>
      </c>
      <c r="AA145" s="147">
        <f t="shared" si="63"/>
        <v>1.7</v>
      </c>
      <c r="AB145" s="167">
        <f t="shared" si="64"/>
        <v>3.2</v>
      </c>
    </row>
    <row r="146" spans="1:28" x14ac:dyDescent="0.35">
      <c r="A146" s="175" t="str">
        <f>'Crisis Indicator Data'!A143</f>
        <v>Darfur refugees in Chad</v>
      </c>
      <c r="B146" s="176" t="str">
        <f>'Crisis Indicator Data'!B143</f>
        <v>Displacement</v>
      </c>
      <c r="C146" s="176" t="str">
        <f>'Crisis Indicator Data'!C143</f>
        <v>TCD005</v>
      </c>
      <c r="D146" s="176" t="str">
        <f>'Crisis Indicator Data'!D143</f>
        <v>Chad</v>
      </c>
      <c r="E146" s="177" t="str">
        <f>'Crisis Indicator Data'!E143</f>
        <v>TCD</v>
      </c>
      <c r="F146" s="168">
        <f>IF('Crisis Indicator Data'!F143="x","x",IF(LOG('Crisis Indicator Data'!F143)&lt;F$4,0,IF(LOG('Crisis Indicator Data'!F143)&gt;F$3,5,ROUND(5-(F$3-LOG('Crisis Indicator Data'!F143))/(F$3-F$4)*5,1))))</f>
        <v>4.3</v>
      </c>
      <c r="G146" s="165">
        <f>IF('Crisis Indicator Data'!F143="x","x",IF(LEN(E146)&gt;3,('Crisis Indicator Data'!F143/VLOOKUP('Impact of the crisis'!$C146,'Regional Crises'!$B$1:$R$66,4,FALSE)),'Crisis Indicator Data'!F143/VLOOKUP('Impact of the crisis'!$E146,'Country Indicator Data'!$B$4:$P$300,15,FALSE)))</f>
        <v>0.29709021601016516</v>
      </c>
      <c r="H146" s="147">
        <f t="shared" si="52"/>
        <v>1.4</v>
      </c>
      <c r="I146" s="147">
        <f t="shared" si="53"/>
        <v>2.8499999999999996</v>
      </c>
      <c r="J146" s="147">
        <f>IF('Crisis Indicator Data'!G143="x","x",IF(LOG('Crisis Indicator Data'!G143)&lt;J$4,0,IF(LOG('Crisis Indicator Data'!G143)&gt;J$3,5,ROUND(5-(J$3-LOG('Crisis Indicator Data'!G143))/(J$3-J$4)*5,1))))</f>
        <v>1.6</v>
      </c>
      <c r="K146" s="165">
        <f>IF('Crisis Indicator Data'!G143="x","x",IF(LEN(E146)&gt;3,('Crisis Indicator Data'!G143/VLOOKUP('Impact of the crisis'!$C146,'Regional Crises'!$B$1:$R$66,5,FALSE)),'Crisis Indicator Data'!G143/VLOOKUP('Impact of the crisis'!$E146,'Country Indicator Data'!$B$4:$P$300,14,FALSE)))</f>
        <v>0.15590869092603138</v>
      </c>
      <c r="L146" s="147">
        <f t="shared" si="54"/>
        <v>0.7</v>
      </c>
      <c r="M146" s="147">
        <f t="shared" si="55"/>
        <v>1.1499999999999999</v>
      </c>
      <c r="N146" s="147">
        <f t="shared" si="56"/>
        <v>2.1</v>
      </c>
      <c r="O146" s="147">
        <f>IF('Crisis Indicator Data'!H143="x","x",IF('Crisis Indicator Data'!H143=0,0,IF(LOG('Crisis Indicator Data'!H143)&lt;O$4,0,IF(LOG('Crisis Indicator Data'!H143)&gt;O$3,5,ROUND(5-(O$3-LOG('Crisis Indicator Data'!H143))/(O$3-O$4)*5,1)))))</f>
        <v>3.3</v>
      </c>
      <c r="P146" s="165">
        <f>IF('Crisis Indicator Data'!H143="x","x",'Crisis Indicator Data'!H143/'Crisis Indicator Data'!G143)</f>
        <v>1</v>
      </c>
      <c r="Q146" s="147">
        <f t="shared" si="57"/>
        <v>5</v>
      </c>
      <c r="R146" s="147">
        <f t="shared" si="58"/>
        <v>4.1500000000000004</v>
      </c>
      <c r="S146" s="147">
        <f>IF('Crisis Indicator Data'!I143="x","x",IF('Crisis Indicator Data'!I143=0,0,IF(LOG('Crisis Indicator Data'!I143)&lt;S$4,0,IF(LOG('Crisis Indicator Data'!I143)&gt;S$3,5,ROUND(5-(S$3-LOG('Crisis Indicator Data'!I143))/(S$3-S$4)*5,1)))))</f>
        <v>4.0999999999999996</v>
      </c>
      <c r="T146" s="165">
        <f>IF('Crisis Indicator Data'!H143="x","x",IF('Crisis Indicator Data'!I143="x","x",'Crisis Indicator Data'!I143/'Crisis Indicator Data'!H143))</f>
        <v>0.25199203187250996</v>
      </c>
      <c r="U146" s="147">
        <f t="shared" si="59"/>
        <v>5</v>
      </c>
      <c r="V146" s="147">
        <f t="shared" si="60"/>
        <v>4.5999999999999996</v>
      </c>
      <c r="W146" s="147">
        <f>IF('Crisis Indicator Data'!L143="x","x",IF('Crisis Indicator Data'!L143=0,0,IF(LOG('Crisis Indicator Data'!L143)&lt;W$4,0,IF(LOG('Crisis Indicator Data'!L143)&gt;W$3,5,ROUND(5-(W$3-LOG('Crisis Indicator Data'!L143))/(W$3-W$4)*5,1)))))</f>
        <v>1.4</v>
      </c>
      <c r="X146" s="166">
        <f>IF(OR('Crisis Indicator Data'!L143="x",'Crisis Indicator Data'!H143="x"),"x",'Crisis Indicator Data'!L143/'Crisis Indicator Data'!H143)</f>
        <v>2.9880478087649404E-6</v>
      </c>
      <c r="Y146" s="147">
        <f t="shared" si="61"/>
        <v>0.1</v>
      </c>
      <c r="Z146" s="147">
        <f t="shared" si="62"/>
        <v>0.8</v>
      </c>
      <c r="AA146" s="147">
        <f t="shared" si="63"/>
        <v>3.3</v>
      </c>
      <c r="AB146" s="167">
        <f t="shared" si="64"/>
        <v>3.8</v>
      </c>
    </row>
    <row r="147" spans="1:28" x14ac:dyDescent="0.35">
      <c r="A147" s="175" t="str">
        <f>'Crisis Indicator Data'!A144</f>
        <v>Conflict in northern region</v>
      </c>
      <c r="B147" s="176" t="str">
        <f>'Crisis Indicator Data'!B144</f>
        <v>Conflict,Displacement,Violence</v>
      </c>
      <c r="C147" s="176" t="str">
        <f>'Crisis Indicator Data'!C144</f>
        <v>TGO002</v>
      </c>
      <c r="D147" s="176" t="str">
        <f>'Crisis Indicator Data'!D144</f>
        <v>Togo</v>
      </c>
      <c r="E147" s="177" t="str">
        <f>'Crisis Indicator Data'!E144</f>
        <v>TGO</v>
      </c>
      <c r="F147" s="168">
        <f>IF('Crisis Indicator Data'!F144="x","x",IF(LOG('Crisis Indicator Data'!F144)&lt;F$4,0,IF(LOG('Crisis Indicator Data'!F144)&gt;F$3,5,ROUND(5-(F$3-LOG('Crisis Indicator Data'!F144))/(F$3-F$4)*5,1))))</f>
        <v>1.6</v>
      </c>
      <c r="G147" s="165">
        <f>IF('Crisis Indicator Data'!F144="x","x",IF(LEN(E147)&gt;3,('Crisis Indicator Data'!F144/VLOOKUP('Impact of the crisis'!$C147,'Regional Crises'!$B$1:$R$66,4,FALSE)),'Crisis Indicator Data'!F144/VLOOKUP('Impact of the crisis'!$E147,'Country Indicator Data'!$B$4:$P$300,15,FALSE)))</f>
        <v>0.15738187166758597</v>
      </c>
      <c r="H147" s="147">
        <f t="shared" si="52"/>
        <v>0.7</v>
      </c>
      <c r="I147" s="147">
        <f t="shared" si="53"/>
        <v>1.1499999999999999</v>
      </c>
      <c r="J147" s="147">
        <f>IF('Crisis Indicator Data'!G144="x","x",IF(LOG('Crisis Indicator Data'!G144)&lt;J$4,0,IF(LOG('Crisis Indicator Data'!G144)&gt;J$3,5,ROUND(5-(J$3-LOG('Crisis Indicator Data'!G144))/(J$3-J$4)*5,1))))</f>
        <v>0.3</v>
      </c>
      <c r="K147" s="165">
        <f>IF('Crisis Indicator Data'!G144="x","x",IF(LEN(E147)&gt;3,('Crisis Indicator Data'!G144/VLOOKUP('Impact of the crisis'!$C147,'Regional Crises'!$B$1:$R$66,5,FALSE)),'Crisis Indicator Data'!G144/VLOOKUP('Impact of the crisis'!$E147,'Country Indicator Data'!$B$4:$P$300,14,FALSE)))</f>
        <v>0.12843938091143595</v>
      </c>
      <c r="L147" s="147">
        <f t="shared" si="54"/>
        <v>0.6</v>
      </c>
      <c r="M147" s="147">
        <f t="shared" si="55"/>
        <v>0.44999999999999996</v>
      </c>
      <c r="N147" s="147">
        <f t="shared" si="56"/>
        <v>0.8</v>
      </c>
      <c r="O147" s="147">
        <f>IF('Crisis Indicator Data'!H144="x","x",IF('Crisis Indicator Data'!H144=0,0,IF(LOG('Crisis Indicator Data'!H144)&lt;O$4,0,IF(LOG('Crisis Indicator Data'!H144)&gt;O$3,5,ROUND(5-(O$3-LOG('Crisis Indicator Data'!H144))/(O$3-O$4)*5,1)))))</f>
        <v>1.8</v>
      </c>
      <c r="P147" s="165">
        <f>IF('Crisis Indicator Data'!H144="x","x",'Crisis Indicator Data'!H144/'Crisis Indicator Data'!G144)</f>
        <v>0.300418410041841</v>
      </c>
      <c r="Q147" s="147">
        <f t="shared" si="57"/>
        <v>1.5</v>
      </c>
      <c r="R147" s="147">
        <f t="shared" si="58"/>
        <v>1.65</v>
      </c>
      <c r="S147" s="147">
        <f>IF('Crisis Indicator Data'!I144="x","x",IF('Crisis Indicator Data'!I144=0,0,IF(LOG('Crisis Indicator Data'!I144)&lt;S$4,0,IF(LOG('Crisis Indicator Data'!I144)&gt;S$3,5,ROUND(5-(S$3-LOG('Crisis Indicator Data'!I144))/(S$3-S$4)*5,1)))))</f>
        <v>2.5</v>
      </c>
      <c r="T147" s="165">
        <f>IF('Crisis Indicator Data'!H144="x","x",IF('Crisis Indicator Data'!I144="x","x",'Crisis Indicator Data'!I144/'Crisis Indicator Data'!H144))</f>
        <v>0.16155988857938719</v>
      </c>
      <c r="U147" s="147">
        <f t="shared" si="59"/>
        <v>5</v>
      </c>
      <c r="V147" s="147">
        <f t="shared" si="60"/>
        <v>3.8</v>
      </c>
      <c r="W147" s="147">
        <f>IF('Crisis Indicator Data'!L144="x","x",IF('Crisis Indicator Data'!L144=0,0,IF(LOG('Crisis Indicator Data'!L144)&lt;W$4,0,IF(LOG('Crisis Indicator Data'!L144)&gt;W$3,5,ROUND(5-(W$3-LOG('Crisis Indicator Data'!L144))/(W$3-W$4)*5,1)))))</f>
        <v>2.4</v>
      </c>
      <c r="X147" s="166">
        <f>IF(OR('Crisis Indicator Data'!L144="x",'Crisis Indicator Data'!H144="x"),"x",'Crisis Indicator Data'!L144/'Crisis Indicator Data'!H144)</f>
        <v>1.3370473537604457E-4</v>
      </c>
      <c r="Y147" s="147">
        <f t="shared" si="61"/>
        <v>5</v>
      </c>
      <c r="Z147" s="147">
        <f t="shared" si="62"/>
        <v>3.7</v>
      </c>
      <c r="AA147" s="147">
        <f t="shared" si="63"/>
        <v>3.8</v>
      </c>
      <c r="AB147" s="167">
        <f t="shared" si="64"/>
        <v>2.9</v>
      </c>
    </row>
    <row r="148" spans="1:28" x14ac:dyDescent="0.35">
      <c r="A148" s="175" t="str">
        <f>'Crisis Indicator Data'!A145</f>
        <v>Myanmar refugees in Thailand</v>
      </c>
      <c r="B148" s="176" t="str">
        <f>'Crisis Indicator Data'!B145</f>
        <v>Conflict</v>
      </c>
      <c r="C148" s="176" t="str">
        <f>'Crisis Indicator Data'!C145</f>
        <v>THA003</v>
      </c>
      <c r="D148" s="176" t="str">
        <f>'Crisis Indicator Data'!D145</f>
        <v>Thailand</v>
      </c>
      <c r="E148" s="177" t="str">
        <f>'Crisis Indicator Data'!E145</f>
        <v>THA</v>
      </c>
      <c r="F148" s="168">
        <f>IF('Crisis Indicator Data'!F145="x","x",IF(LOG('Crisis Indicator Data'!F145)&lt;F$4,0,IF(LOG('Crisis Indicator Data'!F145)&gt;F$3,5,ROUND(5-(F$3-LOG('Crisis Indicator Data'!F145))/(F$3-F$4)*5,1))))</f>
        <v>1.8</v>
      </c>
      <c r="G148" s="165">
        <f>IF('Crisis Indicator Data'!F145="x","x",IF(LEN(E148)&gt;3,('Crisis Indicator Data'!F145/VLOOKUP('Impact of the crisis'!$C148,'Regional Crises'!$B$1:$R$66,4,FALSE)),'Crisis Indicator Data'!F145/VLOOKUP('Impact of the crisis'!$E148,'Country Indicator Data'!$B$4:$P$300,15,FALSE)))</f>
        <v>2.3511910587406291E-2</v>
      </c>
      <c r="H148" s="147">
        <f t="shared" si="52"/>
        <v>0</v>
      </c>
      <c r="I148" s="147">
        <f t="shared" si="53"/>
        <v>0.9</v>
      </c>
      <c r="J148" s="147">
        <f>IF('Crisis Indicator Data'!G145="x","x",IF(LOG('Crisis Indicator Data'!G145)&lt;J$4,0,IF(LOG('Crisis Indicator Data'!G145)&gt;J$3,5,ROUND(5-(J$3-LOG('Crisis Indicator Data'!G145))/(J$3-J$4)*5,1))))</f>
        <v>0</v>
      </c>
      <c r="K148" s="165">
        <f>IF('Crisis Indicator Data'!G145="x","x",IF(LEN(E148)&gt;3,('Crisis Indicator Data'!G145/VLOOKUP('Impact of the crisis'!$C148,'Regional Crises'!$B$1:$R$66,5,FALSE)),'Crisis Indicator Data'!G145/VLOOKUP('Impact of the crisis'!$E148,'Country Indicator Data'!$B$4:$P$300,14,FALSE)))</f>
        <v>6.1707973130421022E-3</v>
      </c>
      <c r="L148" s="147">
        <f t="shared" si="54"/>
        <v>0</v>
      </c>
      <c r="M148" s="147">
        <f t="shared" si="55"/>
        <v>0</v>
      </c>
      <c r="N148" s="147">
        <f t="shared" si="56"/>
        <v>0.5</v>
      </c>
      <c r="O148" s="147">
        <f>IF('Crisis Indicator Data'!H145="x","x",IF('Crisis Indicator Data'!H145=0,0,IF(LOG('Crisis Indicator Data'!H145)&lt;O$4,0,IF(LOG('Crisis Indicator Data'!H145)&gt;O$3,5,ROUND(5-(O$3-LOG('Crisis Indicator Data'!H145))/(O$3-O$4)*5,1)))))</f>
        <v>1</v>
      </c>
      <c r="P148" s="165">
        <f>IF('Crisis Indicator Data'!H145="x","x",'Crisis Indicator Data'!H145/'Crisis Indicator Data'!G145)</f>
        <v>0.2937062937062937</v>
      </c>
      <c r="Q148" s="147">
        <f t="shared" si="57"/>
        <v>1.4</v>
      </c>
      <c r="R148" s="147">
        <f t="shared" si="58"/>
        <v>1.2</v>
      </c>
      <c r="S148" s="147">
        <f>IF('Crisis Indicator Data'!I145="x","x",IF('Crisis Indicator Data'!I145=0,0,IF(LOG('Crisis Indicator Data'!I145)&lt;S$4,0,IF(LOG('Crisis Indicator Data'!I145)&gt;S$3,5,ROUND(5-(S$3-LOG('Crisis Indicator Data'!I145))/(S$3-S$4)*5,1)))))</f>
        <v>3</v>
      </c>
      <c r="T148" s="165">
        <f>IF('Crisis Indicator Data'!H145="x","x",IF('Crisis Indicator Data'!I145="x","x",'Crisis Indicator Data'!I145/'Crisis Indicator Data'!H145))</f>
        <v>1</v>
      </c>
      <c r="U148" s="147">
        <f t="shared" si="59"/>
        <v>5</v>
      </c>
      <c r="V148" s="147">
        <f t="shared" si="60"/>
        <v>4</v>
      </c>
      <c r="W148" s="147">
        <f>IF('Crisis Indicator Data'!L145="x","x",IF('Crisis Indicator Data'!L145=0,0,IF(LOG('Crisis Indicator Data'!L145)&lt;W$4,0,IF(LOG('Crisis Indicator Data'!L145)&gt;W$3,5,ROUND(5-(W$3-LOG('Crisis Indicator Data'!L145))/(W$3-W$4)*5,1)))))</f>
        <v>0.7</v>
      </c>
      <c r="X148" s="166">
        <f>IF(OR('Crisis Indicator Data'!L145="x",'Crisis Indicator Data'!H145="x"),"x",'Crisis Indicator Data'!L145/'Crisis Indicator Data'!H145)</f>
        <v>2.380952380952381E-5</v>
      </c>
      <c r="Y148" s="147">
        <f t="shared" si="61"/>
        <v>1.2</v>
      </c>
      <c r="Z148" s="147">
        <f t="shared" si="62"/>
        <v>1</v>
      </c>
      <c r="AA148" s="147">
        <f t="shared" si="63"/>
        <v>2.8</v>
      </c>
      <c r="AB148" s="167">
        <f t="shared" si="64"/>
        <v>2.1</v>
      </c>
    </row>
    <row r="149" spans="1:28" x14ac:dyDescent="0.35">
      <c r="A149" s="175" t="str">
        <f>'Crisis Indicator Data'!A146</f>
        <v>Food Security Crisis in Timor-Leste</v>
      </c>
      <c r="B149" s="176" t="str">
        <f>'Crisis Indicator Data'!B146</f>
        <v>Food Security</v>
      </c>
      <c r="C149" s="176" t="str">
        <f>'Crisis Indicator Data'!C146</f>
        <v>TLS003</v>
      </c>
      <c r="D149" s="176" t="str">
        <f>'Crisis Indicator Data'!D146</f>
        <v>Timor Leste</v>
      </c>
      <c r="E149" s="177" t="str">
        <f>'Crisis Indicator Data'!E146</f>
        <v>TLS</v>
      </c>
      <c r="F149" s="168">
        <f>IF('Crisis Indicator Data'!F146="x","x",IF(LOG('Crisis Indicator Data'!F146)&lt;F$4,0,IF(LOG('Crisis Indicator Data'!F146)&gt;F$3,5,ROUND(5-(F$3-LOG('Crisis Indicator Data'!F146))/(F$3-F$4)*5,1))))</f>
        <v>2</v>
      </c>
      <c r="G149" s="165">
        <f>IF('Crisis Indicator Data'!F146="x","x",IF(LEN(E149)&gt;3,('Crisis Indicator Data'!F146/VLOOKUP('Impact of the crisis'!$C149,'Regional Crises'!$B$1:$R$66,4,FALSE)),'Crisis Indicator Data'!F146/VLOOKUP('Impact of the crisis'!$E149,'Country Indicator Data'!$B$4:$P$300,15,FALSE)))</f>
        <v>1.0053799596503026</v>
      </c>
      <c r="H149" s="147">
        <f t="shared" si="52"/>
        <v>5</v>
      </c>
      <c r="I149" s="147">
        <f t="shared" si="53"/>
        <v>3.5</v>
      </c>
      <c r="J149" s="147">
        <f>IF('Crisis Indicator Data'!G146="x","x",IF(LOG('Crisis Indicator Data'!G146)&lt;J$4,0,IF(LOG('Crisis Indicator Data'!G146)&gt;J$3,5,ROUND(5-(J$3-LOG('Crisis Indicator Data'!G146))/(J$3-J$4)*5,1))))</f>
        <v>0.4</v>
      </c>
      <c r="K149" s="165">
        <f>IF('Crisis Indicator Data'!G146="x","x",IF(LEN(E149)&gt;3,('Crisis Indicator Data'!G146/VLOOKUP('Impact of the crisis'!$C149,'Regional Crises'!$B$1:$R$66,5,FALSE)),'Crisis Indicator Data'!G146/VLOOKUP('Impact of the crisis'!$E149,'Country Indicator Data'!$B$4:$P$300,14,FALSE)))</f>
        <v>1</v>
      </c>
      <c r="L149" s="147">
        <f t="shared" si="54"/>
        <v>5</v>
      </c>
      <c r="M149" s="147">
        <f t="shared" si="55"/>
        <v>2.7</v>
      </c>
      <c r="N149" s="147">
        <f t="shared" si="56"/>
        <v>3.1</v>
      </c>
      <c r="O149" s="147">
        <f>IF('Crisis Indicator Data'!H146="x","x",IF('Crisis Indicator Data'!H146=0,0,IF(LOG('Crisis Indicator Data'!H146)&lt;O$4,0,IF(LOG('Crisis Indicator Data'!H146)&gt;O$3,5,ROUND(5-(O$3-LOG('Crisis Indicator Data'!H146))/(O$3-O$4)*5,1)))))</f>
        <v>2.4</v>
      </c>
      <c r="P149" s="165">
        <f>IF('Crisis Indicator Data'!H146="x","x",'Crisis Indicator Data'!H146/'Crisis Indicator Data'!G146)</f>
        <v>0.64029850746268657</v>
      </c>
      <c r="Q149" s="147">
        <f t="shared" si="57"/>
        <v>3.2</v>
      </c>
      <c r="R149" s="147">
        <f t="shared" si="58"/>
        <v>2.8</v>
      </c>
      <c r="S149" s="147">
        <f>IF('Crisis Indicator Data'!I146="x","x",IF('Crisis Indicator Data'!I146=0,0,IF(LOG('Crisis Indicator Data'!I146)&lt;S$4,0,IF(LOG('Crisis Indicator Data'!I146)&gt;S$3,5,ROUND(5-(S$3-LOG('Crisis Indicator Data'!I146))/(S$3-S$4)*5,1)))))</f>
        <v>0</v>
      </c>
      <c r="T149" s="165">
        <f>IF('Crisis Indicator Data'!H146="x","x",IF('Crisis Indicator Data'!I146="x","x",'Crisis Indicator Data'!I146/'Crisis Indicator Data'!H146))</f>
        <v>0</v>
      </c>
      <c r="U149" s="147">
        <f t="shared" si="59"/>
        <v>0</v>
      </c>
      <c r="V149" s="147">
        <f t="shared" si="60"/>
        <v>0</v>
      </c>
      <c r="W149" s="147">
        <f>IF('Crisis Indicator Data'!L146="x","x",IF('Crisis Indicator Data'!L146=0,0,IF(LOG('Crisis Indicator Data'!L146)&lt;W$4,0,IF(LOG('Crisis Indicator Data'!L146)&gt;W$3,5,ROUND(5-(W$3-LOG('Crisis Indicator Data'!L146))/(W$3-W$4)*5,1)))))</f>
        <v>0</v>
      </c>
      <c r="X149" s="166">
        <f>IF(OR('Crisis Indicator Data'!L146="x",'Crisis Indicator Data'!H146="x"),"x",'Crisis Indicator Data'!L146/'Crisis Indicator Data'!H146)</f>
        <v>0</v>
      </c>
      <c r="Y149" s="147">
        <f t="shared" si="61"/>
        <v>0</v>
      </c>
      <c r="Z149" s="147">
        <f t="shared" si="62"/>
        <v>0</v>
      </c>
      <c r="AA149" s="147">
        <f t="shared" si="63"/>
        <v>0</v>
      </c>
      <c r="AB149" s="167">
        <f t="shared" si="64"/>
        <v>1.6</v>
      </c>
    </row>
    <row r="150" spans="1:28" x14ac:dyDescent="0.35">
      <c r="A150" s="175" t="str">
        <f>'Crisis Indicator Data'!A147</f>
        <v>Venezuelan refugees in Trinidad and Tobago</v>
      </c>
      <c r="B150" s="176" t="str">
        <f>'Crisis Indicator Data'!B147</f>
        <v>Displacement</v>
      </c>
      <c r="C150" s="176" t="str">
        <f>'Crisis Indicator Data'!C147</f>
        <v>TTO002</v>
      </c>
      <c r="D150" s="176" t="str">
        <f>'Crisis Indicator Data'!D147</f>
        <v>Trinidad and Tobago</v>
      </c>
      <c r="E150" s="177" t="str">
        <f>'Crisis Indicator Data'!E147</f>
        <v>TTO</v>
      </c>
      <c r="F150" s="168">
        <f>IF('Crisis Indicator Data'!F147="x","x",IF(LOG('Crisis Indicator Data'!F147)&lt;F$4,0,IF(LOG('Crisis Indicator Data'!F147)&gt;F$3,5,ROUND(5-(F$3-LOG('Crisis Indicator Data'!F147))/(F$3-F$4)*5,1))))</f>
        <v>1.2</v>
      </c>
      <c r="G150" s="165">
        <f>IF('Crisis Indicator Data'!F147="x","x",IF(LEN(E150)&gt;3,('Crisis Indicator Data'!F147/VLOOKUP('Impact of the crisis'!$C150,'Regional Crises'!$B$1:$R$66,4,FALSE)),'Crisis Indicator Data'!F147/VLOOKUP('Impact of the crisis'!$E150,'Country Indicator Data'!$B$4:$P$300,15,FALSE)))</f>
        <v>1</v>
      </c>
      <c r="H150" s="147">
        <f t="shared" si="52"/>
        <v>5</v>
      </c>
      <c r="I150" s="147">
        <f t="shared" si="53"/>
        <v>3.1</v>
      </c>
      <c r="J150" s="147">
        <f>IF('Crisis Indicator Data'!G147="x","x",IF(LOG('Crisis Indicator Data'!G147)&lt;J$4,0,IF(LOG('Crisis Indicator Data'!G147)&gt;J$3,5,ROUND(5-(J$3-LOG('Crisis Indicator Data'!G147))/(J$3-J$4)*5,1))))</f>
        <v>0.5</v>
      </c>
      <c r="K150" s="165">
        <f>IF('Crisis Indicator Data'!G147="x","x",IF(LEN(E150)&gt;3,('Crisis Indicator Data'!G147/VLOOKUP('Impact of the crisis'!$C150,'Regional Crises'!$B$1:$R$66,5,FALSE)),'Crisis Indicator Data'!G147/VLOOKUP('Impact of the crisis'!$E150,'Country Indicator Data'!$B$4:$P$300,14,FALSE)))</f>
        <v>1</v>
      </c>
      <c r="L150" s="147">
        <f t="shared" si="54"/>
        <v>5</v>
      </c>
      <c r="M150" s="147">
        <f t="shared" si="55"/>
        <v>2.75</v>
      </c>
      <c r="N150" s="147">
        <f t="shared" si="56"/>
        <v>2.9</v>
      </c>
      <c r="O150" s="147">
        <f>IF('Crisis Indicator Data'!H147="x","x",IF('Crisis Indicator Data'!H147=0,0,IF(LOG('Crisis Indicator Data'!H147)&lt;O$4,0,IF(LOG('Crisis Indicator Data'!H147)&gt;O$3,5,ROUND(5-(O$3-LOG('Crisis Indicator Data'!H147))/(O$3-O$4)*5,1)))))</f>
        <v>0</v>
      </c>
      <c r="P150" s="165">
        <f>IF('Crisis Indicator Data'!H147="x","x",'Crisis Indicator Data'!H147/'Crisis Indicator Data'!G147)</f>
        <v>2.4122807017543858E-2</v>
      </c>
      <c r="Q150" s="147">
        <f t="shared" si="57"/>
        <v>0.1</v>
      </c>
      <c r="R150" s="147">
        <f t="shared" si="58"/>
        <v>0.05</v>
      </c>
      <c r="S150" s="147">
        <f>IF('Crisis Indicator Data'!I147="x","x",IF('Crisis Indicator Data'!I147=0,0,IF(LOG('Crisis Indicator Data'!I147)&lt;S$4,0,IF(LOG('Crisis Indicator Data'!I147)&gt;S$3,5,ROUND(5-(S$3-LOG('Crisis Indicator Data'!I147))/(S$3-S$4)*5,1)))))</f>
        <v>2.2000000000000002</v>
      </c>
      <c r="T150" s="165">
        <f>IF('Crisis Indicator Data'!H147="x","x",IF('Crisis Indicator Data'!I147="x","x",'Crisis Indicator Data'!I147/'Crisis Indicator Data'!H147))</f>
        <v>1</v>
      </c>
      <c r="U150" s="147">
        <f t="shared" si="59"/>
        <v>5</v>
      </c>
      <c r="V150" s="147">
        <f t="shared" si="60"/>
        <v>3.6</v>
      </c>
      <c r="W150" s="147" t="str">
        <f>IF('Crisis Indicator Data'!L147="x","x",IF('Crisis Indicator Data'!L147=0,0,IF(LOG('Crisis Indicator Data'!L147)&lt;W$4,0,IF(LOG('Crisis Indicator Data'!L147)&gt;W$3,5,ROUND(5-(W$3-LOG('Crisis Indicator Data'!L147))/(W$3-W$4)*5,1)))))</f>
        <v>x</v>
      </c>
      <c r="X150" s="166" t="str">
        <f>IF(OR('Crisis Indicator Data'!L147="x",'Crisis Indicator Data'!H147="x"),"x",'Crisis Indicator Data'!L147/'Crisis Indicator Data'!H147)</f>
        <v>x</v>
      </c>
      <c r="Y150" s="147" t="str">
        <f t="shared" si="61"/>
        <v>x</v>
      </c>
      <c r="Z150" s="147" t="str">
        <f t="shared" si="62"/>
        <v>x</v>
      </c>
      <c r="AA150" s="147">
        <f t="shared" si="63"/>
        <v>3.6</v>
      </c>
      <c r="AB150" s="167">
        <f t="shared" si="64"/>
        <v>2.2000000000000002</v>
      </c>
    </row>
    <row r="151" spans="1:28" x14ac:dyDescent="0.35">
      <c r="A151" s="175" t="str">
        <f>'Crisis Indicator Data'!A148</f>
        <v>Mixed migration flows in Tunisia</v>
      </c>
      <c r="B151" s="176" t="str">
        <f>'Crisis Indicator Data'!B148</f>
        <v>Displacement</v>
      </c>
      <c r="C151" s="176" t="str">
        <f>'Crisis Indicator Data'!C148</f>
        <v>TUN002</v>
      </c>
      <c r="D151" s="176" t="str">
        <f>'Crisis Indicator Data'!D148</f>
        <v>Tunisia</v>
      </c>
      <c r="E151" s="177" t="str">
        <f>'Crisis Indicator Data'!E148</f>
        <v>TUN</v>
      </c>
      <c r="F151" s="168">
        <f>IF('Crisis Indicator Data'!F148="x","x",IF(LOG('Crisis Indicator Data'!F148)&lt;F$4,0,IF(LOG('Crisis Indicator Data'!F148)&gt;F$3,5,ROUND(5-(F$3-LOG('Crisis Indicator Data'!F148))/(F$3-F$4)*5,1))))</f>
        <v>2.2000000000000002</v>
      </c>
      <c r="G151" s="165">
        <f>IF('Crisis Indicator Data'!F148="x","x",IF(LEN(E151)&gt;3,('Crisis Indicator Data'!F148/VLOOKUP('Impact of the crisis'!$C151,'Regional Crises'!$B$1:$R$66,4,FALSE)),'Crisis Indicator Data'!F148/VLOOKUP('Impact of the crisis'!$E151,'Country Indicator Data'!$B$4:$P$300,15,FALSE)))</f>
        <v>0.12970520082389289</v>
      </c>
      <c r="H151" s="147">
        <f t="shared" si="52"/>
        <v>0.6</v>
      </c>
      <c r="I151" s="147">
        <f t="shared" si="53"/>
        <v>1.4000000000000001</v>
      </c>
      <c r="J151" s="147">
        <f>IF('Crisis Indicator Data'!G148="x","x",IF(LOG('Crisis Indicator Data'!G148)&lt;J$4,0,IF(LOG('Crisis Indicator Data'!G148)&gt;J$3,5,ROUND(5-(J$3-LOG('Crisis Indicator Data'!G148))/(J$3-J$4)*5,1))))</f>
        <v>2</v>
      </c>
      <c r="K151" s="165">
        <f>IF('Crisis Indicator Data'!G148="x","x",IF(LEN(E151)&gt;3,('Crisis Indicator Data'!G148/VLOOKUP('Impact of the crisis'!$C151,'Regional Crises'!$B$1:$R$66,5,FALSE)),'Crisis Indicator Data'!G148/VLOOKUP('Impact of the crisis'!$E151,'Country Indicator Data'!$B$4:$P$300,14,FALSE)))</f>
        <v>0.32967658052982285</v>
      </c>
      <c r="L151" s="147">
        <f t="shared" si="54"/>
        <v>1.6</v>
      </c>
      <c r="M151" s="147">
        <f t="shared" si="55"/>
        <v>1.8</v>
      </c>
      <c r="N151" s="147">
        <f t="shared" si="56"/>
        <v>1.6</v>
      </c>
      <c r="O151" s="147">
        <f>IF('Crisis Indicator Data'!H148="x","x",IF('Crisis Indicator Data'!H148=0,0,IF(LOG('Crisis Indicator Data'!H148)&lt;O$4,0,IF(LOG('Crisis Indicator Data'!H148)&gt;O$3,5,ROUND(5-(O$3-LOG('Crisis Indicator Data'!H148))/(O$3-O$4)*5,1)))))</f>
        <v>0.2</v>
      </c>
      <c r="P151" s="165">
        <f>IF('Crisis Indicator Data'!H148="x","x",'Crisis Indicator Data'!H148/'Crisis Indicator Data'!G148)</f>
        <v>9.6130145427655907E-3</v>
      </c>
      <c r="Q151" s="147">
        <f t="shared" si="57"/>
        <v>0</v>
      </c>
      <c r="R151" s="147">
        <f t="shared" si="58"/>
        <v>0.1</v>
      </c>
      <c r="S151" s="147">
        <f>IF('Crisis Indicator Data'!I148="x","x",IF('Crisis Indicator Data'!I148=0,0,IF(LOG('Crisis Indicator Data'!I148)&lt;S$4,0,IF(LOG('Crisis Indicator Data'!I148)&gt;S$3,5,ROUND(5-(S$3-LOG('Crisis Indicator Data'!I148))/(S$3-S$4)*5,1)))))</f>
        <v>2.2999999999999998</v>
      </c>
      <c r="T151" s="165">
        <f>IF('Crisis Indicator Data'!H148="x","x",IF('Crisis Indicator Data'!I148="x","x",'Crisis Indicator Data'!I148/'Crisis Indicator Data'!H148))</f>
        <v>1</v>
      </c>
      <c r="U151" s="147">
        <f t="shared" si="59"/>
        <v>5</v>
      </c>
      <c r="V151" s="147">
        <f t="shared" si="60"/>
        <v>3.7</v>
      </c>
      <c r="W151" s="147">
        <f>IF('Crisis Indicator Data'!L148="x","x",IF('Crisis Indicator Data'!L148=0,0,IF(LOG('Crisis Indicator Data'!L148)&lt;W$4,0,IF(LOG('Crisis Indicator Data'!L148)&gt;W$3,5,ROUND(5-(W$3-LOG('Crisis Indicator Data'!L148))/(W$3-W$4)*5,1)))))</f>
        <v>4.2</v>
      </c>
      <c r="X151" s="166">
        <f>IF(OR('Crisis Indicator Data'!L148="x",'Crisis Indicator Data'!H148="x"),"x",'Crisis Indicator Data'!L148/'Crisis Indicator Data'!H148)</f>
        <v>2.0666666666666667E-2</v>
      </c>
      <c r="Y151" s="147">
        <f t="shared" si="61"/>
        <v>5</v>
      </c>
      <c r="Z151" s="147">
        <f t="shared" si="62"/>
        <v>4.5999999999999996</v>
      </c>
      <c r="AA151" s="147">
        <f t="shared" si="63"/>
        <v>4.2</v>
      </c>
      <c r="AB151" s="167">
        <f t="shared" si="64"/>
        <v>2.7</v>
      </c>
    </row>
    <row r="152" spans="1:28" x14ac:dyDescent="0.35">
      <c r="A152" s="175" t="str">
        <f>'Crisis Indicator Data'!A149</f>
        <v>Complex situation in Türkiye</v>
      </c>
      <c r="B152" s="176" t="str">
        <f>'Crisis Indicator Data'!B149</f>
        <v>Displacement,Conflict</v>
      </c>
      <c r="C152" s="176" t="str">
        <f>'Crisis Indicator Data'!C149</f>
        <v>TUR001</v>
      </c>
      <c r="D152" s="176" t="str">
        <f>'Crisis Indicator Data'!D149</f>
        <v>Türkiye</v>
      </c>
      <c r="E152" s="177" t="str">
        <f>'Crisis Indicator Data'!E149</f>
        <v>TUR</v>
      </c>
      <c r="F152" s="168">
        <f>IF('Crisis Indicator Data'!F149="x","x",IF(LOG('Crisis Indicator Data'!F149)&lt;F$4,0,IF(LOG('Crisis Indicator Data'!F149)&gt;F$3,5,ROUND(5-(F$3-LOG('Crisis Indicator Data'!F149))/(F$3-F$4)*5,1))))</f>
        <v>4.2</v>
      </c>
      <c r="G152" s="165">
        <f>IF('Crisis Indicator Data'!F149="x","x",IF(LEN(E152)&gt;3,('Crisis Indicator Data'!F149/VLOOKUP('Impact of the crisis'!$C152,'Regional Crises'!$B$1:$R$66,4,FALSE)),'Crisis Indicator Data'!F149/VLOOKUP('Impact of the crisis'!$E152,'Country Indicator Data'!$B$4:$P$300,15,FALSE)))</f>
        <v>0.44451229811727716</v>
      </c>
      <c r="H152" s="147">
        <f t="shared" si="52"/>
        <v>2.2000000000000002</v>
      </c>
      <c r="I152" s="147">
        <f t="shared" si="53"/>
        <v>3.2</v>
      </c>
      <c r="J152" s="147">
        <f>IF('Crisis Indicator Data'!G149="x","x",IF(LOG('Crisis Indicator Data'!G149)&lt;J$4,0,IF(LOG('Crisis Indicator Data'!G149)&gt;J$3,5,ROUND(5-(J$3-LOG('Crisis Indicator Data'!G149))/(J$3-J$4)*5,1))))</f>
        <v>5</v>
      </c>
      <c r="K152" s="165">
        <f>IF('Crisis Indicator Data'!G149="x","x",IF(LEN(E152)&gt;3,('Crisis Indicator Data'!G149/VLOOKUP('Impact of the crisis'!$C152,'Regional Crises'!$B$1:$R$66,5,FALSE)),'Crisis Indicator Data'!G149/VLOOKUP('Impact of the crisis'!$E152,'Country Indicator Data'!$B$4:$P$300,14,FALSE)))</f>
        <v>0.61693973700864924</v>
      </c>
      <c r="L152" s="147">
        <f t="shared" si="54"/>
        <v>3.1</v>
      </c>
      <c r="M152" s="147">
        <f t="shared" si="55"/>
        <v>4.05</v>
      </c>
      <c r="N152" s="147">
        <f t="shared" si="56"/>
        <v>3.7</v>
      </c>
      <c r="O152" s="147">
        <f>IF('Crisis Indicator Data'!H149="x","x",IF('Crisis Indicator Data'!H149=0,0,IF(LOG('Crisis Indicator Data'!H149)&lt;O$4,0,IF(LOG('Crisis Indicator Data'!H149)&gt;O$3,5,ROUND(5-(O$3-LOG('Crisis Indicator Data'!H149))/(O$3-O$4)*5,1)))))</f>
        <v>4.5</v>
      </c>
      <c r="P152" s="165">
        <f>IF('Crisis Indicator Data'!H149="x","x",'Crisis Indicator Data'!H149/'Crisis Indicator Data'!G149)</f>
        <v>0.30875173343971429</v>
      </c>
      <c r="Q152" s="147">
        <f t="shared" si="57"/>
        <v>1.5</v>
      </c>
      <c r="R152" s="147">
        <f t="shared" si="58"/>
        <v>3</v>
      </c>
      <c r="S152" s="147">
        <f>IF('Crisis Indicator Data'!I149="x","x",IF('Crisis Indicator Data'!I149=0,0,IF(LOG('Crisis Indicator Data'!I149)&lt;S$4,0,IF(LOG('Crisis Indicator Data'!I149)&gt;S$3,5,ROUND(5-(S$3-LOG('Crisis Indicator Data'!I149))/(S$3-S$4)*5,1)))))</f>
        <v>5</v>
      </c>
      <c r="T152" s="165">
        <f>IF('Crisis Indicator Data'!H149="x","x",IF('Crisis Indicator Data'!I149="x","x",'Crisis Indicator Data'!I149/'Crisis Indicator Data'!H149))</f>
        <v>0.29385344244139544</v>
      </c>
      <c r="U152" s="147">
        <f t="shared" si="59"/>
        <v>5</v>
      </c>
      <c r="V152" s="147">
        <f t="shared" si="60"/>
        <v>5</v>
      </c>
      <c r="W152" s="147">
        <f>IF('Crisis Indicator Data'!L149="x","x",IF('Crisis Indicator Data'!L149=0,0,IF(LOG('Crisis Indicator Data'!L149)&lt;W$4,0,IF(LOG('Crisis Indicator Data'!L149)&gt;W$3,5,ROUND(5-(W$3-LOG('Crisis Indicator Data'!L149))/(W$3-W$4)*5,1)))))</f>
        <v>1.6</v>
      </c>
      <c r="X152" s="166">
        <f>IF(OR('Crisis Indicator Data'!L149="x",'Crisis Indicator Data'!H149="x"),"x",'Crisis Indicator Data'!L149/'Crisis Indicator Data'!H149)</f>
        <v>8.6137943764228144E-7</v>
      </c>
      <c r="Y152" s="147">
        <f t="shared" si="61"/>
        <v>0</v>
      </c>
      <c r="Z152" s="147">
        <f t="shared" si="62"/>
        <v>0.8</v>
      </c>
      <c r="AA152" s="147">
        <f t="shared" si="63"/>
        <v>3.6</v>
      </c>
      <c r="AB152" s="167">
        <f t="shared" si="64"/>
        <v>3.3</v>
      </c>
    </row>
    <row r="153" spans="1:28" x14ac:dyDescent="0.35">
      <c r="A153" s="175" t="str">
        <f>'Crisis Indicator Data'!A150</f>
        <v>Syrian Refugees in Türkiye</v>
      </c>
      <c r="B153" s="176" t="str">
        <f>'Crisis Indicator Data'!B150</f>
        <v>Displacement</v>
      </c>
      <c r="C153" s="176" t="str">
        <f>'Crisis Indicator Data'!C150</f>
        <v>TUR002</v>
      </c>
      <c r="D153" s="176" t="str">
        <f>'Crisis Indicator Data'!D150</f>
        <v>Türkiye</v>
      </c>
      <c r="E153" s="177" t="str">
        <f>'Crisis Indicator Data'!E150</f>
        <v>TUR</v>
      </c>
      <c r="F153" s="168">
        <f>IF('Crisis Indicator Data'!F150="x","x",IF(LOG('Crisis Indicator Data'!F150)&lt;F$4,0,IF(LOG('Crisis Indicator Data'!F150)&gt;F$3,5,ROUND(5-(F$3-LOG('Crisis Indicator Data'!F150))/(F$3-F$4)*5,1))))</f>
        <v>3.8</v>
      </c>
      <c r="G153" s="165">
        <f>IF('Crisis Indicator Data'!F150="x","x",IF(LEN(E153)&gt;3,('Crisis Indicator Data'!F150/VLOOKUP('Impact of the crisis'!$C153,'Regional Crises'!$B$1:$R$66,4,FALSE)),'Crisis Indicator Data'!F150/VLOOKUP('Impact of the crisis'!$E153,'Country Indicator Data'!$B$4:$P$300,15,FALSE)))</f>
        <v>0.26388004625599315</v>
      </c>
      <c r="H153" s="147">
        <f t="shared" si="52"/>
        <v>1.2</v>
      </c>
      <c r="I153" s="147">
        <f t="shared" si="53"/>
        <v>2.5</v>
      </c>
      <c r="J153" s="147">
        <f>IF('Crisis Indicator Data'!G150="x","x",IF(LOG('Crisis Indicator Data'!G150)&lt;J$4,0,IF(LOG('Crisis Indicator Data'!G150)&gt;J$3,5,ROUND(5-(J$3-LOG('Crisis Indicator Data'!G150))/(J$3-J$4)*5,1))))</f>
        <v>5</v>
      </c>
      <c r="K153" s="165">
        <f>IF('Crisis Indicator Data'!G150="x","x",IF(LEN(E153)&gt;3,('Crisis Indicator Data'!G150/VLOOKUP('Impact of the crisis'!$C153,'Regional Crises'!$B$1:$R$66,5,FALSE)),'Crisis Indicator Data'!G150/VLOOKUP('Impact of the crisis'!$E153,'Country Indicator Data'!$B$4:$P$300,14,FALSE)))</f>
        <v>0.523123080889764</v>
      </c>
      <c r="L153" s="147">
        <f t="shared" si="54"/>
        <v>2.6</v>
      </c>
      <c r="M153" s="147">
        <f t="shared" si="55"/>
        <v>3.8</v>
      </c>
      <c r="N153" s="147">
        <f t="shared" si="56"/>
        <v>3.2</v>
      </c>
      <c r="O153" s="147">
        <f>IF('Crisis Indicator Data'!H150="x","x",IF('Crisis Indicator Data'!H150=0,0,IF(LOG('Crisis Indicator Data'!H150)&lt;O$4,0,IF(LOG('Crisis Indicator Data'!H150)&gt;O$3,5,ROUND(5-(O$3-LOG('Crisis Indicator Data'!H150))/(O$3-O$4)*5,1)))))</f>
        <v>3.9</v>
      </c>
      <c r="P153" s="165">
        <f>IF('Crisis Indicator Data'!H150="x","x",'Crisis Indicator Data'!H150/'Crisis Indicator Data'!G150)</f>
        <v>0.14743704633031635</v>
      </c>
      <c r="Q153" s="147">
        <f t="shared" si="57"/>
        <v>0.7</v>
      </c>
      <c r="R153" s="147">
        <f t="shared" si="58"/>
        <v>2.2999999999999998</v>
      </c>
      <c r="S153" s="147">
        <f>IF('Crisis Indicator Data'!I150="x","x",IF('Crisis Indicator Data'!I150=0,0,IF(LOG('Crisis Indicator Data'!I150)&lt;S$4,0,IF(LOG('Crisis Indicator Data'!I150)&gt;S$3,5,ROUND(5-(S$3-LOG('Crisis Indicator Data'!I150))/(S$3-S$4)*5,1)))))</f>
        <v>4.9000000000000004</v>
      </c>
      <c r="T153" s="165">
        <f>IF('Crisis Indicator Data'!H150="x","x",IF('Crisis Indicator Data'!I150="x","x",'Crisis Indicator Data'!I150/'Crisis Indicator Data'!H150))</f>
        <v>0.44066251329585171</v>
      </c>
      <c r="U153" s="147">
        <f t="shared" si="59"/>
        <v>5</v>
      </c>
      <c r="V153" s="147">
        <f t="shared" si="60"/>
        <v>5</v>
      </c>
      <c r="W153" s="147">
        <f>IF('Crisis Indicator Data'!L150="x","x",IF('Crisis Indicator Data'!L150=0,0,IF(LOG('Crisis Indicator Data'!L150)&lt;W$4,0,IF(LOG('Crisis Indicator Data'!L150)&gt;W$3,5,ROUND(5-(W$3-LOG('Crisis Indicator Data'!L150))/(W$3-W$4)*5,1)))))</f>
        <v>0</v>
      </c>
      <c r="X153" s="166">
        <f>IF(OR('Crisis Indicator Data'!L150="x",'Crisis Indicator Data'!H150="x"),"x",'Crisis Indicator Data'!L150/'Crisis Indicator Data'!H150)</f>
        <v>0</v>
      </c>
      <c r="Y153" s="147">
        <f t="shared" si="61"/>
        <v>0</v>
      </c>
      <c r="Z153" s="147">
        <f t="shared" si="62"/>
        <v>0</v>
      </c>
      <c r="AA153" s="147">
        <f t="shared" si="63"/>
        <v>3.5</v>
      </c>
      <c r="AB153" s="167">
        <f t="shared" si="64"/>
        <v>3</v>
      </c>
    </row>
    <row r="154" spans="1:28" x14ac:dyDescent="0.35">
      <c r="A154" s="175" t="str">
        <f>'Crisis Indicator Data'!A151</f>
        <v>Mixed Migration Flows in Türkiye</v>
      </c>
      <c r="B154" s="176" t="str">
        <f>'Crisis Indicator Data'!B151</f>
        <v>Displacement</v>
      </c>
      <c r="C154" s="176" t="str">
        <f>'Crisis Indicator Data'!C151</f>
        <v>TUR003</v>
      </c>
      <c r="D154" s="176" t="str">
        <f>'Crisis Indicator Data'!D151</f>
        <v>Türkiye</v>
      </c>
      <c r="E154" s="177" t="str">
        <f>'Crisis Indicator Data'!E151</f>
        <v>TUR</v>
      </c>
      <c r="F154" s="168">
        <f>IF('Crisis Indicator Data'!F151="x","x",IF(LOG('Crisis Indicator Data'!F151)&lt;F$4,0,IF(LOG('Crisis Indicator Data'!F151)&gt;F$3,5,ROUND(5-(F$3-LOG('Crisis Indicator Data'!F151))/(F$3-F$4)*5,1))))</f>
        <v>3.6</v>
      </c>
      <c r="G154" s="165">
        <f>IF('Crisis Indicator Data'!F151="x","x",IF(LEN(E154)&gt;3,('Crisis Indicator Data'!F151/VLOOKUP('Impact of the crisis'!$C154,'Regional Crises'!$B$1:$R$66,4,FALSE)),'Crisis Indicator Data'!F151/VLOOKUP('Impact of the crisis'!$E154,'Country Indicator Data'!$B$4:$P$300,15,FALSE)))</f>
        <v>0.18245000844561673</v>
      </c>
      <c r="H154" s="147">
        <f t="shared" si="52"/>
        <v>0.8</v>
      </c>
      <c r="I154" s="147">
        <f t="shared" si="53"/>
        <v>2.2000000000000002</v>
      </c>
      <c r="J154" s="147">
        <f>IF('Crisis Indicator Data'!G151="x","x",IF(LOG('Crisis Indicator Data'!G151)&lt;J$4,0,IF(LOG('Crisis Indicator Data'!G151)&gt;J$3,5,ROUND(5-(J$3-LOG('Crisis Indicator Data'!G151))/(J$3-J$4)*5,1))))</f>
        <v>4.0999999999999996</v>
      </c>
      <c r="K154" s="165">
        <f>IF('Crisis Indicator Data'!G151="x","x",IF(LEN(E154)&gt;3,('Crisis Indicator Data'!G151/VLOOKUP('Impact of the crisis'!$C154,'Regional Crises'!$B$1:$R$66,5,FALSE)),'Crisis Indicator Data'!G151/VLOOKUP('Impact of the crisis'!$E154,'Country Indicator Data'!$B$4:$P$300,14,FALSE)))</f>
        <v>0.19300096102008765</v>
      </c>
      <c r="L154" s="147">
        <f t="shared" si="54"/>
        <v>0.9</v>
      </c>
      <c r="M154" s="147">
        <f t="shared" si="55"/>
        <v>2.5</v>
      </c>
      <c r="N154" s="147">
        <f t="shared" si="56"/>
        <v>2.4</v>
      </c>
      <c r="O154" s="147">
        <f>IF('Crisis Indicator Data'!H151="x","x",IF('Crisis Indicator Data'!H151=0,0,IF(LOG('Crisis Indicator Data'!H151)&lt;O$4,0,IF(LOG('Crisis Indicator Data'!H151)&gt;O$3,5,ROUND(5-(O$3-LOG('Crisis Indicator Data'!H151))/(O$3-O$4)*5,1)))))</f>
        <v>2.1</v>
      </c>
      <c r="P154" s="165">
        <f>IF('Crisis Indicator Data'!H151="x","x",'Crisis Indicator Data'!H151/'Crisis Indicator Data'!G151)</f>
        <v>3.4734029633228081E-2</v>
      </c>
      <c r="Q154" s="147">
        <f t="shared" si="57"/>
        <v>0.1</v>
      </c>
      <c r="R154" s="147">
        <f t="shared" si="58"/>
        <v>1.1000000000000001</v>
      </c>
      <c r="S154" s="147">
        <f>IF('Crisis Indicator Data'!I151="x","x",IF('Crisis Indicator Data'!I151=0,0,IF(LOG('Crisis Indicator Data'!I151)&lt;S$4,0,IF(LOG('Crisis Indicator Data'!I151)&gt;S$3,5,ROUND(5-(S$3-LOG('Crisis Indicator Data'!I151))/(S$3-S$4)*5,1)))))</f>
        <v>3.4</v>
      </c>
      <c r="T154" s="165">
        <f>IF('Crisis Indicator Data'!H151="x","x",IF('Crisis Indicator Data'!I151="x","x",'Crisis Indicator Data'!I151/'Crisis Indicator Data'!H151))</f>
        <v>0.44055944055944057</v>
      </c>
      <c r="U154" s="147">
        <f t="shared" si="59"/>
        <v>5</v>
      </c>
      <c r="V154" s="147">
        <f t="shared" si="60"/>
        <v>4.2</v>
      </c>
      <c r="W154" s="147">
        <f>IF('Crisis Indicator Data'!L151="x","x",IF('Crisis Indicator Data'!L151=0,0,IF(LOG('Crisis Indicator Data'!L151)&lt;W$4,0,IF(LOG('Crisis Indicator Data'!L151)&gt;W$3,5,ROUND(5-(W$3-LOG('Crisis Indicator Data'!L151))/(W$3-W$4)*5,1)))))</f>
        <v>1.3</v>
      </c>
      <c r="X154" s="166">
        <f>IF(OR('Crisis Indicator Data'!L151="x",'Crisis Indicator Data'!H151="x"),"x",'Crisis Indicator Data'!L151/'Crisis Indicator Data'!H151)</f>
        <v>1.3986013986013986E-5</v>
      </c>
      <c r="Y154" s="147">
        <f t="shared" si="61"/>
        <v>0.7</v>
      </c>
      <c r="Z154" s="147">
        <f t="shared" si="62"/>
        <v>1</v>
      </c>
      <c r="AA154" s="147">
        <f t="shared" si="63"/>
        <v>3</v>
      </c>
      <c r="AB154" s="167">
        <f t="shared" si="64"/>
        <v>2.2000000000000002</v>
      </c>
    </row>
    <row r="155" spans="1:28" x14ac:dyDescent="0.35">
      <c r="A155" s="175" t="str">
        <f>'Crisis Indicator Data'!A152</f>
        <v>Kurdish Conflict</v>
      </c>
      <c r="B155" s="176" t="str">
        <f>'Crisis Indicator Data'!B152</f>
        <v>Conflict</v>
      </c>
      <c r="C155" s="176" t="str">
        <f>'Crisis Indicator Data'!C152</f>
        <v>TUR004</v>
      </c>
      <c r="D155" s="176" t="str">
        <f>'Crisis Indicator Data'!D152</f>
        <v>Türkiye</v>
      </c>
      <c r="E155" s="177" t="str">
        <f>'Crisis Indicator Data'!E152</f>
        <v>TUR</v>
      </c>
      <c r="F155" s="168">
        <f>IF('Crisis Indicator Data'!F152="x","x",IF(LOG('Crisis Indicator Data'!F152)&lt;F$4,0,IF(LOG('Crisis Indicator Data'!F152)&gt;F$3,5,ROUND(5-(F$3-LOG('Crisis Indicator Data'!F152))/(F$3-F$4)*5,1))))</f>
        <v>3.3</v>
      </c>
      <c r="G155" s="165">
        <f>IF('Crisis Indicator Data'!F152="x","x",IF(LEN(E155)&gt;3,('Crisis Indicator Data'!F152/VLOOKUP('Impact of the crisis'!$C155,'Regional Crises'!$B$1:$R$66,4,FALSE)),'Crisis Indicator Data'!F152/VLOOKUP('Impact of the crisis'!$E155,'Country Indicator Data'!$B$4:$P$300,15,FALSE)))</f>
        <v>0.12622039161675092</v>
      </c>
      <c r="H155" s="147">
        <f t="shared" si="52"/>
        <v>0.5</v>
      </c>
      <c r="I155" s="147">
        <f t="shared" si="53"/>
        <v>1.9</v>
      </c>
      <c r="J155" s="147">
        <f>IF('Crisis Indicator Data'!G152="x","x",IF(LOG('Crisis Indicator Data'!G152)&lt;J$4,0,IF(LOG('Crisis Indicator Data'!G152)&gt;J$3,5,ROUND(5-(J$3-LOG('Crisis Indicator Data'!G152))/(J$3-J$4)*5,1))))</f>
        <v>2.7</v>
      </c>
      <c r="K155" s="165">
        <f>IF('Crisis Indicator Data'!G152="x","x",IF(LEN(E155)&gt;3,('Crisis Indicator Data'!G152/VLOOKUP('Impact of the crisis'!$C155,'Regional Crises'!$B$1:$R$66,5,FALSE)),'Crisis Indicator Data'!G152/VLOOKUP('Impact of the crisis'!$E155,'Country Indicator Data'!$B$4:$P$300,14,FALSE)))</f>
        <v>7.4338419707943651E-2</v>
      </c>
      <c r="L155" s="147">
        <f t="shared" si="54"/>
        <v>0.3</v>
      </c>
      <c r="M155" s="147">
        <f t="shared" si="55"/>
        <v>1.5</v>
      </c>
      <c r="N155" s="147">
        <f t="shared" si="56"/>
        <v>1.7</v>
      </c>
      <c r="O155" s="147" t="str">
        <f>IF('Crisis Indicator Data'!H152="x","x",IF('Crisis Indicator Data'!H152=0,0,IF(LOG('Crisis Indicator Data'!H152)&lt;O$4,0,IF(LOG('Crisis Indicator Data'!H152)&gt;O$3,5,ROUND(5-(O$3-LOG('Crisis Indicator Data'!H152))/(O$3-O$4)*5,1)))))</f>
        <v>x</v>
      </c>
      <c r="P155" s="165" t="str">
        <f>IF('Crisis Indicator Data'!H152="x","x",'Crisis Indicator Data'!H152/'Crisis Indicator Data'!G152)</f>
        <v>x</v>
      </c>
      <c r="Q155" s="147" t="str">
        <f t="shared" si="57"/>
        <v>x</v>
      </c>
      <c r="R155" s="147" t="str">
        <f t="shared" si="58"/>
        <v>x</v>
      </c>
      <c r="S155" s="147">
        <f>IF('Crisis Indicator Data'!I152="x","x",IF('Crisis Indicator Data'!I152=0,0,IF(LOG('Crisis Indicator Data'!I152)&lt;S$4,0,IF(LOG('Crisis Indicator Data'!I152)&gt;S$3,5,ROUND(5-(S$3-LOG('Crisis Indicator Data'!I152))/(S$3-S$4)*5,1)))))</f>
        <v>4.4000000000000004</v>
      </c>
      <c r="T155" s="165" t="str">
        <f>IF('Crisis Indicator Data'!H152="x","x",IF('Crisis Indicator Data'!I152="x","x",'Crisis Indicator Data'!I152/'Crisis Indicator Data'!H152))</f>
        <v>x</v>
      </c>
      <c r="U155" s="147" t="str">
        <f t="shared" si="59"/>
        <v>x</v>
      </c>
      <c r="V155" s="147">
        <f t="shared" si="60"/>
        <v>4.4000000000000004</v>
      </c>
      <c r="W155" s="147">
        <f>IF('Crisis Indicator Data'!L152="x","x",IF('Crisis Indicator Data'!L152=0,0,IF(LOG('Crisis Indicator Data'!L152)&lt;W$4,0,IF(LOG('Crisis Indicator Data'!L152)&gt;W$3,5,ROUND(5-(W$3-LOG('Crisis Indicator Data'!L152))/(W$3-W$4)*5,1)))))</f>
        <v>1.1000000000000001</v>
      </c>
      <c r="X155" s="166" t="str">
        <f>IF(OR('Crisis Indicator Data'!L152="x",'Crisis Indicator Data'!H152="x"),"x",'Crisis Indicator Data'!L152/'Crisis Indicator Data'!H152)</f>
        <v>x</v>
      </c>
      <c r="Y155" s="147" t="str">
        <f t="shared" si="61"/>
        <v>x</v>
      </c>
      <c r="Z155" s="147">
        <f t="shared" si="62"/>
        <v>1.1000000000000001</v>
      </c>
      <c r="AA155" s="147">
        <f t="shared" si="63"/>
        <v>3.2</v>
      </c>
      <c r="AB155" s="167">
        <f t="shared" si="64"/>
        <v>3.2</v>
      </c>
    </row>
    <row r="156" spans="1:28" x14ac:dyDescent="0.35">
      <c r="A156" s="175" t="str">
        <f>'Crisis Indicator Data'!A153</f>
        <v>Türkiye / Syria earthquake in Türkiye</v>
      </c>
      <c r="B156" s="176" t="str">
        <f>'Crisis Indicator Data'!B153</f>
        <v>Earthquake</v>
      </c>
      <c r="C156" s="176" t="str">
        <f>'Crisis Indicator Data'!C153</f>
        <v>TUR005</v>
      </c>
      <c r="D156" s="176" t="str">
        <f>'Crisis Indicator Data'!D153</f>
        <v>Türkiye</v>
      </c>
      <c r="E156" s="177" t="str">
        <f>'Crisis Indicator Data'!E153</f>
        <v>TUR</v>
      </c>
      <c r="F156" s="168">
        <f>IF('Crisis Indicator Data'!F153="x","x",IF(LOG('Crisis Indicator Data'!F153)&lt;F$4,0,IF(LOG('Crisis Indicator Data'!F153)&gt;F$3,5,ROUND(5-(F$3-LOG('Crisis Indicator Data'!F153))/(F$3-F$4)*5,1))))</f>
        <v>3.4</v>
      </c>
      <c r="G156" s="165">
        <f>IF('Crisis Indicator Data'!F153="x","x",IF(LEN(E156)&gt;3,('Crisis Indicator Data'!F153/VLOOKUP('Impact of the crisis'!$C156,'Regional Crises'!$B$1:$R$66,4,FALSE)),'Crisis Indicator Data'!F153/VLOOKUP('Impact of the crisis'!$E156,'Country Indicator Data'!$B$4:$P$300,15,FALSE)))</f>
        <v>0.13843925002923482</v>
      </c>
      <c r="H156" s="147">
        <f t="shared" si="52"/>
        <v>0.6</v>
      </c>
      <c r="I156" s="147">
        <f t="shared" si="53"/>
        <v>2</v>
      </c>
      <c r="J156" s="147">
        <f>IF('Crisis Indicator Data'!G153="x","x",IF(LOG('Crisis Indicator Data'!G153)&lt;J$4,0,IF(LOG('Crisis Indicator Data'!G153)&gt;J$3,5,ROUND(5-(J$3-LOG('Crisis Indicator Data'!G153))/(J$3-J$4)*5,1))))</f>
        <v>4</v>
      </c>
      <c r="K156" s="165">
        <f>IF('Crisis Indicator Data'!G153="x","x",IF(LEN(E156)&gt;3,('Crisis Indicator Data'!G153/VLOOKUP('Impact of the crisis'!$C156,'Regional Crises'!$B$1:$R$66,5,FALSE)),'Crisis Indicator Data'!G153/VLOOKUP('Impact of the crisis'!$E156,'Country Indicator Data'!$B$4:$P$300,14,FALSE)))</f>
        <v>0.18400018751611466</v>
      </c>
      <c r="L156" s="147">
        <f t="shared" si="54"/>
        <v>0.9</v>
      </c>
      <c r="M156" s="147">
        <f t="shared" si="55"/>
        <v>2.4500000000000002</v>
      </c>
      <c r="N156" s="147">
        <f t="shared" si="56"/>
        <v>2.2000000000000002</v>
      </c>
      <c r="O156" s="147">
        <f>IF('Crisis Indicator Data'!H153="x","x",IF('Crisis Indicator Data'!H153=0,0,IF(LOG('Crisis Indicator Data'!H153)&lt;O$4,0,IF(LOG('Crisis Indicator Data'!H153)&gt;O$3,5,ROUND(5-(O$3-LOG('Crisis Indicator Data'!H153))/(O$3-O$4)*5,1)))))</f>
        <v>4.0999999999999996</v>
      </c>
      <c r="P156" s="165">
        <f>IF('Crisis Indicator Data'!H153="x","x",'Crisis Indicator Data'!H153/'Crisis Indicator Data'!G153)</f>
        <v>0.57961783439490444</v>
      </c>
      <c r="Q156" s="147">
        <f t="shared" si="57"/>
        <v>2.9</v>
      </c>
      <c r="R156" s="147">
        <f t="shared" si="58"/>
        <v>3.5</v>
      </c>
      <c r="S156" s="147">
        <f>IF('Crisis Indicator Data'!I153="x","x",IF('Crisis Indicator Data'!I153=0,0,IF(LOG('Crisis Indicator Data'!I153)&lt;S$4,0,IF(LOG('Crisis Indicator Data'!I153)&gt;S$3,5,ROUND(5-(S$3-LOG('Crisis Indicator Data'!I153))/(S$3-S$4)*5,1)))))</f>
        <v>3.8</v>
      </c>
      <c r="T156" s="165">
        <f>IF('Crisis Indicator Data'!H153="x","x",IF('Crisis Indicator Data'!I153="x","x",'Crisis Indicator Data'!I153/'Crisis Indicator Data'!H153))</f>
        <v>4.6593406593406592E-2</v>
      </c>
      <c r="U156" s="147">
        <f t="shared" si="59"/>
        <v>1.6</v>
      </c>
      <c r="V156" s="147">
        <f t="shared" si="60"/>
        <v>2.7</v>
      </c>
      <c r="W156" s="147">
        <f>IF('Crisis Indicator Data'!L153="x","x",IF('Crisis Indicator Data'!L153=0,0,IF(LOG('Crisis Indicator Data'!L153)&lt;W$4,0,IF(LOG('Crisis Indicator Data'!L153)&gt;W$3,5,ROUND(5-(W$3-LOG('Crisis Indicator Data'!L153))/(W$3-W$4)*5,1)))))</f>
        <v>0</v>
      </c>
      <c r="X156" s="166">
        <f>IF(OR('Crisis Indicator Data'!L153="x",'Crisis Indicator Data'!H153="x"),"x",'Crisis Indicator Data'!L153/'Crisis Indicator Data'!H153)</f>
        <v>0</v>
      </c>
      <c r="Y156" s="147">
        <f t="shared" si="61"/>
        <v>0</v>
      </c>
      <c r="Z156" s="147">
        <f t="shared" si="62"/>
        <v>0</v>
      </c>
      <c r="AA156" s="147">
        <f t="shared" si="63"/>
        <v>1.5</v>
      </c>
      <c r="AB156" s="167">
        <f t="shared" si="64"/>
        <v>2.6</v>
      </c>
    </row>
    <row r="157" spans="1:28" x14ac:dyDescent="0.35">
      <c r="A157" s="175" t="str">
        <f>'Crisis Indicator Data'!A154</f>
        <v>Multiple Crises in Tanzania</v>
      </c>
      <c r="B157" s="176" t="str">
        <f>'Crisis Indicator Data'!B154</f>
        <v>Displacement,Drought</v>
      </c>
      <c r="C157" s="176" t="str">
        <f>'Crisis Indicator Data'!C154</f>
        <v>TZA001</v>
      </c>
      <c r="D157" s="176" t="str">
        <f>'Crisis Indicator Data'!D154</f>
        <v>Tanzania</v>
      </c>
      <c r="E157" s="177" t="str">
        <f>'Crisis Indicator Data'!E154</f>
        <v>TZA</v>
      </c>
      <c r="F157" s="168">
        <f>IF('Crisis Indicator Data'!F154="x","x",IF(LOG('Crisis Indicator Data'!F154)&lt;F$4,0,IF(LOG('Crisis Indicator Data'!F154)&gt;F$3,5,ROUND(5-(F$3-LOG('Crisis Indicator Data'!F154))/(F$3-F$4)*5,1))))</f>
        <v>4.4000000000000004</v>
      </c>
      <c r="G157" s="165">
        <f>IF('Crisis Indicator Data'!F154="x","x",IF(LEN(E157)&gt;3,('Crisis Indicator Data'!F154/VLOOKUP('Impact of the crisis'!$C157,'Regional Crises'!$B$1:$R$66,4,FALSE)),'Crisis Indicator Data'!F154/VLOOKUP('Impact of the crisis'!$E157,'Country Indicator Data'!$B$4:$P$300,15,FALSE)))</f>
        <v>0.49834612779408444</v>
      </c>
      <c r="H157" s="147">
        <f t="shared" si="52"/>
        <v>2.4</v>
      </c>
      <c r="I157" s="147">
        <f t="shared" si="53"/>
        <v>3.4000000000000004</v>
      </c>
      <c r="J157" s="147">
        <f>IF('Crisis Indicator Data'!G154="x","x",IF(LOG('Crisis Indicator Data'!G154)&lt;J$4,0,IF(LOG('Crisis Indicator Data'!G154)&gt;J$3,5,ROUND(5-(J$3-LOG('Crisis Indicator Data'!G154))/(J$3-J$4)*5,1))))</f>
        <v>4.5</v>
      </c>
      <c r="K157" s="165">
        <f>IF('Crisis Indicator Data'!G154="x","x",IF(LEN(E157)&gt;3,('Crisis Indicator Data'!G154/VLOOKUP('Impact of the crisis'!$C157,'Regional Crises'!$B$1:$R$66,5,FALSE)),'Crisis Indicator Data'!G154/VLOOKUP('Impact of the crisis'!$E157,'Country Indicator Data'!$B$4:$P$300,14,FALSE)))</f>
        <v>0.3188217644682938</v>
      </c>
      <c r="L157" s="147">
        <f t="shared" si="54"/>
        <v>1.6</v>
      </c>
      <c r="M157" s="147">
        <f t="shared" si="55"/>
        <v>3.05</v>
      </c>
      <c r="N157" s="147">
        <f t="shared" si="56"/>
        <v>3.2</v>
      </c>
      <c r="O157" s="147">
        <f>IF('Crisis Indicator Data'!H154="x","x",IF('Crisis Indicator Data'!H154=0,0,IF(LOG('Crisis Indicator Data'!H154)&lt;O$4,0,IF(LOG('Crisis Indicator Data'!H154)&gt;O$3,5,ROUND(5-(O$3-LOG('Crisis Indicator Data'!H154))/(O$3-O$4)*5,1)))))</f>
        <v>4.5999999999999996</v>
      </c>
      <c r="P157" s="165">
        <f>IF('Crisis Indicator Data'!H154="x","x",'Crisis Indicator Data'!H154/'Crisis Indicator Data'!G154)</f>
        <v>0.77477151389014565</v>
      </c>
      <c r="Q157" s="147">
        <f t="shared" si="57"/>
        <v>3.9</v>
      </c>
      <c r="R157" s="147">
        <f t="shared" si="58"/>
        <v>4.25</v>
      </c>
      <c r="S157" s="147">
        <f>IF('Crisis Indicator Data'!I154="x","x",IF('Crisis Indicator Data'!I154=0,0,IF(LOG('Crisis Indicator Data'!I154)&lt;S$4,0,IF(LOG('Crisis Indicator Data'!I154)&gt;S$3,5,ROUND(5-(S$3-LOG('Crisis Indicator Data'!I154))/(S$3-S$4)*5,1)))))</f>
        <v>3.4</v>
      </c>
      <c r="T157" s="165">
        <f>IF('Crisis Indicator Data'!H154="x","x",IF('Crisis Indicator Data'!I154="x","x",'Crisis Indicator Data'!I154/'Crisis Indicator Data'!H154))</f>
        <v>1.3489838822704976E-2</v>
      </c>
      <c r="U157" s="147">
        <f t="shared" si="59"/>
        <v>0.4</v>
      </c>
      <c r="V157" s="147">
        <f t="shared" si="60"/>
        <v>1.9</v>
      </c>
      <c r="W157" s="147">
        <f>IF('Crisis Indicator Data'!L154="x","x",IF('Crisis Indicator Data'!L154=0,0,IF(LOG('Crisis Indicator Data'!L154)&lt;W$4,0,IF(LOG('Crisis Indicator Data'!L154)&gt;W$3,5,ROUND(5-(W$3-LOG('Crisis Indicator Data'!L154))/(W$3-W$4)*5,1)))))</f>
        <v>0</v>
      </c>
      <c r="X157" s="166">
        <f>IF(OR('Crisis Indicator Data'!L154="x",'Crisis Indicator Data'!H154="x"),"x",'Crisis Indicator Data'!L154/'Crisis Indicator Data'!H154)</f>
        <v>0</v>
      </c>
      <c r="Y157" s="147">
        <f t="shared" si="61"/>
        <v>0</v>
      </c>
      <c r="Z157" s="147">
        <f t="shared" si="62"/>
        <v>0</v>
      </c>
      <c r="AA157" s="147">
        <f t="shared" si="63"/>
        <v>1</v>
      </c>
      <c r="AB157" s="167">
        <f t="shared" si="64"/>
        <v>3</v>
      </c>
    </row>
    <row r="158" spans="1:28" x14ac:dyDescent="0.35">
      <c r="A158" s="175" t="str">
        <f>'Crisis Indicator Data'!A155</f>
        <v>International Displacement in Tanzania</v>
      </c>
      <c r="B158" s="176" t="str">
        <f>'Crisis Indicator Data'!B155</f>
        <v>Displacement</v>
      </c>
      <c r="C158" s="176" t="str">
        <f>'Crisis Indicator Data'!C155</f>
        <v>TZA002</v>
      </c>
      <c r="D158" s="176" t="str">
        <f>'Crisis Indicator Data'!D155</f>
        <v>Tanzania</v>
      </c>
      <c r="E158" s="177" t="str">
        <f>'Crisis Indicator Data'!E155</f>
        <v>TZA</v>
      </c>
      <c r="F158" s="168">
        <f>IF('Crisis Indicator Data'!F155="x","x",IF(LOG('Crisis Indicator Data'!F155)&lt;F$4,0,IF(LOG('Crisis Indicator Data'!F155)&gt;F$3,5,ROUND(5-(F$3-LOG('Crisis Indicator Data'!F155))/(F$3-F$4)*5,1))))</f>
        <v>3.8</v>
      </c>
      <c r="G158" s="165">
        <f>IF('Crisis Indicator Data'!F155="x","x",IF(LEN(E158)&gt;3,('Crisis Indicator Data'!F155/VLOOKUP('Impact of the crisis'!$C158,'Regional Crises'!$B$1:$R$66,4,FALSE)),'Crisis Indicator Data'!F155/VLOOKUP('Impact of the crisis'!$E158,'Country Indicator Data'!$B$4:$P$300,15,FALSE)))</f>
        <v>0.21122488146308421</v>
      </c>
      <c r="H158" s="147">
        <f t="shared" si="52"/>
        <v>1</v>
      </c>
      <c r="I158" s="147">
        <f t="shared" si="53"/>
        <v>2.4</v>
      </c>
      <c r="J158" s="147">
        <f>IF('Crisis Indicator Data'!G155="x","x",IF(LOG('Crisis Indicator Data'!G155)&lt;J$4,0,IF(LOG('Crisis Indicator Data'!G155)&gt;J$3,5,ROUND(5-(J$3-LOG('Crisis Indicator Data'!G155))/(J$3-J$4)*5,1))))</f>
        <v>3.9</v>
      </c>
      <c r="K158" s="165">
        <f>IF('Crisis Indicator Data'!G155="x","x",IF(LEN(E158)&gt;3,('Crisis Indicator Data'!G155/VLOOKUP('Impact of the crisis'!$C158,'Regional Crises'!$B$1:$R$66,5,FALSE)),'Crisis Indicator Data'!G155/VLOOKUP('Impact of the crisis'!$E158,'Country Indicator Data'!$B$4:$P$300,14,FALSE)))</f>
        <v>0.21659165656915355</v>
      </c>
      <c r="L158" s="147">
        <f t="shared" si="54"/>
        <v>1</v>
      </c>
      <c r="M158" s="147">
        <f t="shared" si="55"/>
        <v>2.4500000000000002</v>
      </c>
      <c r="N158" s="147">
        <f t="shared" si="56"/>
        <v>2.4</v>
      </c>
      <c r="O158" s="147">
        <f>IF('Crisis Indicator Data'!H155="x","x",IF('Crisis Indicator Data'!H155=0,0,IF(LOG('Crisis Indicator Data'!H155)&lt;O$4,0,IF(LOG('Crisis Indicator Data'!H155)&gt;O$3,5,ROUND(5-(O$3-LOG('Crisis Indicator Data'!H155))/(O$3-O$4)*5,1)))))</f>
        <v>4.5</v>
      </c>
      <c r="P158" s="165">
        <f>IF('Crisis Indicator Data'!H155="x","x",'Crisis Indicator Data'!H155/'Crisis Indicator Data'!G155)</f>
        <v>1</v>
      </c>
      <c r="Q158" s="147">
        <f t="shared" si="57"/>
        <v>5</v>
      </c>
      <c r="R158" s="147">
        <f t="shared" si="58"/>
        <v>4.75</v>
      </c>
      <c r="S158" s="147">
        <f>IF('Crisis Indicator Data'!I155="x","x",IF('Crisis Indicator Data'!I155=0,0,IF(LOG('Crisis Indicator Data'!I155)&lt;S$4,0,IF(LOG('Crisis Indicator Data'!I155)&gt;S$3,5,ROUND(5-(S$3-LOG('Crisis Indicator Data'!I155))/(S$3-S$4)*5,1)))))</f>
        <v>3.4</v>
      </c>
      <c r="T158" s="165">
        <f>IF('Crisis Indicator Data'!H155="x","x",IF('Crisis Indicator Data'!I155="x","x",'Crisis Indicator Data'!I155/'Crisis Indicator Data'!H155))</f>
        <v>1.5384615384615385E-2</v>
      </c>
      <c r="U158" s="147">
        <f t="shared" si="59"/>
        <v>0.5</v>
      </c>
      <c r="V158" s="147">
        <f t="shared" si="60"/>
        <v>2</v>
      </c>
      <c r="W158" s="147">
        <f>IF('Crisis Indicator Data'!L155="x","x",IF('Crisis Indicator Data'!L155=0,0,IF(LOG('Crisis Indicator Data'!L155)&lt;W$4,0,IF(LOG('Crisis Indicator Data'!L155)&gt;W$3,5,ROUND(5-(W$3-LOG('Crisis Indicator Data'!L155))/(W$3-W$4)*5,1)))))</f>
        <v>0</v>
      </c>
      <c r="X158" s="166">
        <f>IF(OR('Crisis Indicator Data'!L155="x",'Crisis Indicator Data'!H155="x"),"x",'Crisis Indicator Data'!L155/'Crisis Indicator Data'!H155)</f>
        <v>0</v>
      </c>
      <c r="Y158" s="147">
        <f t="shared" si="61"/>
        <v>0</v>
      </c>
      <c r="Z158" s="147">
        <f t="shared" si="62"/>
        <v>0</v>
      </c>
      <c r="AA158" s="147">
        <f t="shared" si="63"/>
        <v>1.1000000000000001</v>
      </c>
      <c r="AB158" s="167">
        <f t="shared" si="64"/>
        <v>3.5</v>
      </c>
    </row>
    <row r="159" spans="1:28" x14ac:dyDescent="0.35">
      <c r="A159" s="175" t="str">
        <f>'Crisis Indicator Data'!A156</f>
        <v>Food Security Crisis in North-East Tanzania</v>
      </c>
      <c r="B159" s="176" t="str">
        <f>'Crisis Indicator Data'!B156</f>
        <v>Drought</v>
      </c>
      <c r="C159" s="176" t="str">
        <f>'Crisis Indicator Data'!C156</f>
        <v>TZA003</v>
      </c>
      <c r="D159" s="176" t="str">
        <f>'Crisis Indicator Data'!D156</f>
        <v>Tanzania</v>
      </c>
      <c r="E159" s="177" t="str">
        <f>'Crisis Indicator Data'!E156</f>
        <v>TZA</v>
      </c>
      <c r="F159" s="168">
        <f>IF('Crisis Indicator Data'!F156="x","x",IF(LOG('Crisis Indicator Data'!F156)&lt;F$4,0,IF(LOG('Crisis Indicator Data'!F156)&gt;F$3,5,ROUND(5-(F$3-LOG('Crisis Indicator Data'!F156))/(F$3-F$4)*5,1))))</f>
        <v>4.3</v>
      </c>
      <c r="G159" s="165">
        <f>IF('Crisis Indicator Data'!F156="x","x",IF(LEN(E159)&gt;3,('Crisis Indicator Data'!F156/VLOOKUP('Impact of the crisis'!$C159,'Regional Crises'!$B$1:$R$66,4,FALSE)),'Crisis Indicator Data'!F156/VLOOKUP('Impact of the crisis'!$E159,'Country Indicator Data'!$B$4:$P$300,15,FALSE)))</f>
        <v>0.4032050124181531</v>
      </c>
      <c r="H159" s="147">
        <f t="shared" si="52"/>
        <v>2</v>
      </c>
      <c r="I159" s="147">
        <f t="shared" si="53"/>
        <v>3.15</v>
      </c>
      <c r="J159" s="147">
        <f>IF('Crisis Indicator Data'!G156="x","x",IF(LOG('Crisis Indicator Data'!G156)&lt;J$4,0,IF(LOG('Crisis Indicator Data'!G156)&gt;J$3,5,ROUND(5-(J$3-LOG('Crisis Indicator Data'!G156))/(J$3-J$4)*5,1))))</f>
        <v>2.8</v>
      </c>
      <c r="K159" s="165">
        <f>IF('Crisis Indicator Data'!G156="x","x",IF(LEN(E159)&gt;3,('Crisis Indicator Data'!G156/VLOOKUP('Impact of the crisis'!$C159,'Regional Crises'!$B$1:$R$66,5,FALSE)),'Crisis Indicator Data'!G156/VLOOKUP('Impact of the crisis'!$E159,'Country Indicator Data'!$B$4:$P$300,14,FALSE)))</f>
        <v>0.10223010789914026</v>
      </c>
      <c r="L159" s="147">
        <f t="shared" si="54"/>
        <v>0.5</v>
      </c>
      <c r="M159" s="147">
        <f t="shared" si="55"/>
        <v>1.65</v>
      </c>
      <c r="N159" s="147">
        <f t="shared" si="56"/>
        <v>2.5</v>
      </c>
      <c r="O159" s="147">
        <f>IF('Crisis Indicator Data'!H156="x","x",IF('Crisis Indicator Data'!H156=0,0,IF(LOG('Crisis Indicator Data'!H156)&lt;O$4,0,IF(LOG('Crisis Indicator Data'!H156)&gt;O$3,5,ROUND(5-(O$3-LOG('Crisis Indicator Data'!H156))/(O$3-O$4)*5,1)))))</f>
        <v>3</v>
      </c>
      <c r="P159" s="165">
        <f>IF('Crisis Indicator Data'!H156="x","x",'Crisis Indicator Data'!H156/'Crisis Indicator Data'!G156)</f>
        <v>0.2975871313672922</v>
      </c>
      <c r="Q159" s="147">
        <f t="shared" si="57"/>
        <v>1.5</v>
      </c>
      <c r="R159" s="147">
        <f t="shared" si="58"/>
        <v>2.25</v>
      </c>
      <c r="S159" s="147" t="str">
        <f>IF('Crisis Indicator Data'!I156="x","x",IF('Crisis Indicator Data'!I156=0,0,IF(LOG('Crisis Indicator Data'!I156)&lt;S$4,0,IF(LOG('Crisis Indicator Data'!I156)&gt;S$3,5,ROUND(5-(S$3-LOG('Crisis Indicator Data'!I156))/(S$3-S$4)*5,1)))))</f>
        <v>x</v>
      </c>
      <c r="T159" s="165" t="str">
        <f>IF('Crisis Indicator Data'!H156="x","x",IF('Crisis Indicator Data'!I156="x","x",'Crisis Indicator Data'!I156/'Crisis Indicator Data'!H156))</f>
        <v>x</v>
      </c>
      <c r="U159" s="147" t="str">
        <f t="shared" si="59"/>
        <v>x</v>
      </c>
      <c r="V159" s="147" t="str">
        <f t="shared" si="60"/>
        <v>x</v>
      </c>
      <c r="W159" s="147">
        <f>IF('Crisis Indicator Data'!L156="x","x",IF('Crisis Indicator Data'!L156=0,0,IF(LOG('Crisis Indicator Data'!L156)&lt;W$4,0,IF(LOG('Crisis Indicator Data'!L156)&gt;W$3,5,ROUND(5-(W$3-LOG('Crisis Indicator Data'!L156))/(W$3-W$4)*5,1)))))</f>
        <v>0</v>
      </c>
      <c r="X159" s="166">
        <f>IF(OR('Crisis Indicator Data'!L156="x",'Crisis Indicator Data'!H156="x"),"x",'Crisis Indicator Data'!L156/'Crisis Indicator Data'!H156)</f>
        <v>0</v>
      </c>
      <c r="Y159" s="147">
        <f t="shared" si="61"/>
        <v>0</v>
      </c>
      <c r="Z159" s="147">
        <f t="shared" si="62"/>
        <v>0</v>
      </c>
      <c r="AA159" s="147">
        <f t="shared" si="63"/>
        <v>0</v>
      </c>
      <c r="AB159" s="167">
        <f t="shared" si="64"/>
        <v>1.3</v>
      </c>
    </row>
    <row r="160" spans="1:28" x14ac:dyDescent="0.35">
      <c r="A160" s="175" t="str">
        <f>'Crisis Indicator Data'!A157</f>
        <v>International Displacement in Uganda</v>
      </c>
      <c r="B160" s="176" t="str">
        <f>'Crisis Indicator Data'!B157</f>
        <v>Displacement</v>
      </c>
      <c r="C160" s="176" t="str">
        <f>'Crisis Indicator Data'!C157</f>
        <v>UGA005</v>
      </c>
      <c r="D160" s="176" t="str">
        <f>'Crisis Indicator Data'!D157</f>
        <v>Uganda</v>
      </c>
      <c r="E160" s="177" t="str">
        <f>'Crisis Indicator Data'!E157</f>
        <v>UGA</v>
      </c>
      <c r="F160" s="168">
        <f>IF('Crisis Indicator Data'!F157="x","x",IF(LOG('Crisis Indicator Data'!F157)&lt;F$4,0,IF(LOG('Crisis Indicator Data'!F157)&gt;F$3,5,ROUND(5-(F$3-LOG('Crisis Indicator Data'!F157))/(F$3-F$4)*5,1))))</f>
        <v>2.4</v>
      </c>
      <c r="G160" s="165">
        <f>IF('Crisis Indicator Data'!F157="x","x",IF(LEN(E160)&gt;3,('Crisis Indicator Data'!F157/VLOOKUP('Impact of the crisis'!$C160,'Regional Crises'!$B$1:$R$66,4,FALSE)),'Crisis Indicator Data'!F157/VLOOKUP('Impact of the crisis'!$E160,'Country Indicator Data'!$B$4:$P$300,15,FALSE)))</f>
        <v>0.13222122481547977</v>
      </c>
      <c r="H160" s="147">
        <f t="shared" si="52"/>
        <v>0.6</v>
      </c>
      <c r="I160" s="147">
        <f t="shared" si="53"/>
        <v>1.5</v>
      </c>
      <c r="J160" s="147">
        <f>IF('Crisis Indicator Data'!G157="x","x",IF(LOG('Crisis Indicator Data'!G157)&lt;J$4,0,IF(LOG('Crisis Indicator Data'!G157)&gt;J$3,5,ROUND(5-(J$3-LOG('Crisis Indicator Data'!G157))/(J$3-J$4)*5,1))))</f>
        <v>3</v>
      </c>
      <c r="K160" s="165">
        <f>IF('Crisis Indicator Data'!G157="x","x",IF(LEN(E160)&gt;3,('Crisis Indicator Data'!G157/VLOOKUP('Impact of the crisis'!$C160,'Regional Crises'!$B$1:$R$66,5,FALSE)),'Crisis Indicator Data'!G157/VLOOKUP('Impact of the crisis'!$E160,'Country Indicator Data'!$B$4:$P$300,14,FALSE)))</f>
        <v>0.15438241304887598</v>
      </c>
      <c r="L160" s="147">
        <f t="shared" si="54"/>
        <v>0.7</v>
      </c>
      <c r="M160" s="147">
        <f t="shared" si="55"/>
        <v>1.85</v>
      </c>
      <c r="N160" s="147">
        <f t="shared" si="56"/>
        <v>1.7</v>
      </c>
      <c r="O160" s="147">
        <f>IF('Crisis Indicator Data'!H157="x","x",IF('Crisis Indicator Data'!H157=0,0,IF(LOG('Crisis Indicator Data'!H157)&lt;O$4,0,IF(LOG('Crisis Indicator Data'!H157)&gt;O$3,5,ROUND(5-(O$3-LOG('Crisis Indicator Data'!H157))/(O$3-O$4)*5,1)))))</f>
        <v>2.9</v>
      </c>
      <c r="P160" s="165">
        <f>IF('Crisis Indicator Data'!H157="x","x",'Crisis Indicator Data'!H157/'Crisis Indicator Data'!G157)</f>
        <v>0.22405047630830138</v>
      </c>
      <c r="Q160" s="147">
        <f t="shared" si="57"/>
        <v>1.1000000000000001</v>
      </c>
      <c r="R160" s="147">
        <f t="shared" si="58"/>
        <v>2</v>
      </c>
      <c r="S160" s="147">
        <f>IF('Crisis Indicator Data'!I157="x","x",IF('Crisis Indicator Data'!I157=0,0,IF(LOG('Crisis Indicator Data'!I157)&lt;S$4,0,IF(LOG('Crisis Indicator Data'!I157)&gt;S$3,5,ROUND(5-(S$3-LOG('Crisis Indicator Data'!I157))/(S$3-S$4)*5,1)))))</f>
        <v>4.7</v>
      </c>
      <c r="T160" s="165">
        <f>IF('Crisis Indicator Data'!H157="x","x",IF('Crisis Indicator Data'!I157="x","x",'Crisis Indicator Data'!I157/'Crisis Indicator Data'!H157))</f>
        <v>1</v>
      </c>
      <c r="U160" s="147">
        <f t="shared" si="59"/>
        <v>5</v>
      </c>
      <c r="V160" s="147">
        <f t="shared" si="60"/>
        <v>4.9000000000000004</v>
      </c>
      <c r="W160" s="147" t="str">
        <f>IF('Crisis Indicator Data'!L157="x","x",IF('Crisis Indicator Data'!L157=0,0,IF(LOG('Crisis Indicator Data'!L157)&lt;W$4,0,IF(LOG('Crisis Indicator Data'!L157)&gt;W$3,5,ROUND(5-(W$3-LOG('Crisis Indicator Data'!L157))/(W$3-W$4)*5,1)))))</f>
        <v>x</v>
      </c>
      <c r="X160" s="166" t="str">
        <f>IF(OR('Crisis Indicator Data'!L157="x",'Crisis Indicator Data'!H157="x"),"x",'Crisis Indicator Data'!L157/'Crisis Indicator Data'!H157)</f>
        <v>x</v>
      </c>
      <c r="Y160" s="147" t="str">
        <f t="shared" si="61"/>
        <v>x</v>
      </c>
      <c r="Z160" s="147" t="str">
        <f t="shared" si="62"/>
        <v>x</v>
      </c>
      <c r="AA160" s="147">
        <f t="shared" si="63"/>
        <v>4.9000000000000004</v>
      </c>
      <c r="AB160" s="167">
        <f t="shared" si="64"/>
        <v>3.9</v>
      </c>
    </row>
    <row r="161" spans="1:28" x14ac:dyDescent="0.35">
      <c r="A161" s="175" t="str">
        <f>'Crisis Indicator Data'!A158</f>
        <v>Russia-Ukraine conflict</v>
      </c>
      <c r="B161" s="176" t="str">
        <f>'Crisis Indicator Data'!B158</f>
        <v>Conflict,Displacement</v>
      </c>
      <c r="C161" s="176" t="str">
        <f>'Crisis Indicator Data'!C158</f>
        <v>UKR002</v>
      </c>
      <c r="D161" s="176" t="str">
        <f>'Crisis Indicator Data'!D158</f>
        <v>Ukraine</v>
      </c>
      <c r="E161" s="177" t="str">
        <f>'Crisis Indicator Data'!E158</f>
        <v>UKR</v>
      </c>
      <c r="F161" s="168">
        <f>IF('Crisis Indicator Data'!F158="x","x",IF(LOG('Crisis Indicator Data'!F158)&lt;F$4,0,IF(LOG('Crisis Indicator Data'!F158)&gt;F$3,5,ROUND(5-(F$3-LOG('Crisis Indicator Data'!F158))/(F$3-F$4)*5,1))))</f>
        <v>4.5999999999999996</v>
      </c>
      <c r="G161" s="165">
        <f>IF('Crisis Indicator Data'!F158="x","x",IF(LEN(E161)&gt;3,('Crisis Indicator Data'!F158/VLOOKUP('Impact of the crisis'!$C161,'Regional Crises'!$B$1:$R$66,4,FALSE)),'Crisis Indicator Data'!F158/VLOOKUP('Impact of the crisis'!$E161,'Country Indicator Data'!$B$4:$P$300,15,FALSE)))</f>
        <v>1.0418156713841906</v>
      </c>
      <c r="H161" s="147">
        <f t="shared" si="52"/>
        <v>5</v>
      </c>
      <c r="I161" s="147">
        <f t="shared" si="53"/>
        <v>4.8</v>
      </c>
      <c r="J161" s="147">
        <f>IF('Crisis Indicator Data'!G158="x","x",IF(LOG('Crisis Indicator Data'!G158)&lt;J$4,0,IF(LOG('Crisis Indicator Data'!G158)&gt;J$3,5,ROUND(5-(J$3-LOG('Crisis Indicator Data'!G158))/(J$3-J$4)*5,1))))</f>
        <v>5</v>
      </c>
      <c r="K161" s="165">
        <f>IF('Crisis Indicator Data'!G158="x","x",IF(LEN(E161)&gt;3,('Crisis Indicator Data'!G158/VLOOKUP('Impact of the crisis'!$C161,'Regional Crises'!$B$1:$R$66,5,FALSE)),'Crisis Indicator Data'!G158/VLOOKUP('Impact of the crisis'!$E161,'Country Indicator Data'!$B$4:$P$300,14,FALSE)))</f>
        <v>1</v>
      </c>
      <c r="L161" s="147">
        <f t="shared" si="54"/>
        <v>5</v>
      </c>
      <c r="M161" s="147">
        <f t="shared" si="55"/>
        <v>5</v>
      </c>
      <c r="N161" s="147">
        <f t="shared" si="56"/>
        <v>4.9000000000000004</v>
      </c>
      <c r="O161" s="147">
        <f>IF('Crisis Indicator Data'!H158="x","x",IF('Crisis Indicator Data'!H158=0,0,IF(LOG('Crisis Indicator Data'!H158)&lt;O$4,0,IF(LOG('Crisis Indicator Data'!H158)&gt;O$3,5,ROUND(5-(O$3-LOG('Crisis Indicator Data'!H158))/(O$3-O$4)*5,1)))))</f>
        <v>4.5</v>
      </c>
      <c r="P161" s="165">
        <f>IF('Crisis Indicator Data'!H158="x","x",'Crisis Indicator Data'!H158/'Crisis Indicator Data'!G158)</f>
        <v>0.434979852160222</v>
      </c>
      <c r="Q161" s="147">
        <f t="shared" si="57"/>
        <v>2.1</v>
      </c>
      <c r="R161" s="147">
        <f t="shared" si="58"/>
        <v>3.3</v>
      </c>
      <c r="S161" s="147">
        <f>IF('Crisis Indicator Data'!I158="x","x",IF('Crisis Indicator Data'!I158=0,0,IF(LOG('Crisis Indicator Data'!I158)&lt;S$4,0,IF(LOG('Crisis Indicator Data'!I158)&gt;S$3,5,ROUND(5-(S$3-LOG('Crisis Indicator Data'!I158))/(S$3-S$4)*5,1)))))</f>
        <v>5</v>
      </c>
      <c r="T161" s="165">
        <f>IF('Crisis Indicator Data'!H158="x","x",IF('Crisis Indicator Data'!I158="x","x",'Crisis Indicator Data'!I158/'Crisis Indicator Data'!H158))</f>
        <v>0.9085889570552147</v>
      </c>
      <c r="U161" s="147">
        <f t="shared" si="59"/>
        <v>5</v>
      </c>
      <c r="V161" s="147">
        <f t="shared" si="60"/>
        <v>5</v>
      </c>
      <c r="W161" s="147">
        <f>IF('Crisis Indicator Data'!L158="x","x",IF('Crisis Indicator Data'!L158=0,0,IF(LOG('Crisis Indicator Data'!L158)&lt;W$4,0,IF(LOG('Crisis Indicator Data'!L158)&gt;W$3,5,ROUND(5-(W$3-LOG('Crisis Indicator Data'!L158))/(W$3-W$4)*5,1)))))</f>
        <v>4.4000000000000004</v>
      </c>
      <c r="X161" s="166">
        <f>IF(OR('Crisis Indicator Data'!L158="x",'Crisis Indicator Data'!H158="x"),"x",'Crisis Indicator Data'!L158/'Crisis Indicator Data'!H158)</f>
        <v>6.975460122699386E-5</v>
      </c>
      <c r="Y161" s="147">
        <f t="shared" si="61"/>
        <v>3.5</v>
      </c>
      <c r="Z161" s="147">
        <f t="shared" si="62"/>
        <v>4</v>
      </c>
      <c r="AA161" s="147">
        <f t="shared" si="63"/>
        <v>4.5999999999999996</v>
      </c>
      <c r="AB161" s="167">
        <f t="shared" si="64"/>
        <v>4</v>
      </c>
    </row>
    <row r="162" spans="1:28" x14ac:dyDescent="0.35">
      <c r="A162" s="175" t="str">
        <f>'Crisis Indicator Data'!A159</f>
        <v>Complex crisis in Venezuela</v>
      </c>
      <c r="B162" s="176" t="str">
        <f>'Crisis Indicator Data'!B159</f>
        <v>Socio-political,Violence,Floods</v>
      </c>
      <c r="C162" s="176" t="str">
        <f>'Crisis Indicator Data'!C159</f>
        <v>VEN001</v>
      </c>
      <c r="D162" s="176" t="str">
        <f>'Crisis Indicator Data'!D159</f>
        <v>Venezuela</v>
      </c>
      <c r="E162" s="177" t="str">
        <f>'Crisis Indicator Data'!E159</f>
        <v>VEN</v>
      </c>
      <c r="F162" s="168">
        <f>IF('Crisis Indicator Data'!F159="x","x",IF(LOG('Crisis Indicator Data'!F159)&lt;F$4,0,IF(LOG('Crisis Indicator Data'!F159)&gt;F$3,5,ROUND(5-(F$3-LOG('Crisis Indicator Data'!F159))/(F$3-F$4)*5,1))))</f>
        <v>4.9000000000000004</v>
      </c>
      <c r="G162" s="165">
        <f>IF('Crisis Indicator Data'!F159="x","x",IF(LEN(E162)&gt;3,('Crisis Indicator Data'!F159/VLOOKUP('Impact of the crisis'!$C162,'Regional Crises'!$B$1:$R$66,4,FALSE)),'Crisis Indicator Data'!F159/VLOOKUP('Impact of the crisis'!$E162,'Country Indicator Data'!$B$4:$P$300,15,FALSE)))</f>
        <v>1</v>
      </c>
      <c r="H162" s="147">
        <f t="shared" si="52"/>
        <v>5</v>
      </c>
      <c r="I162" s="147">
        <f t="shared" si="53"/>
        <v>4.95</v>
      </c>
      <c r="J162" s="147">
        <f>IF('Crisis Indicator Data'!G159="x","x",IF(LOG('Crisis Indicator Data'!G159)&lt;J$4,0,IF(LOG('Crisis Indicator Data'!G159)&gt;J$3,5,ROUND(5-(J$3-LOG('Crisis Indicator Data'!G159))/(J$3-J$4)*5,1))))</f>
        <v>4.8</v>
      </c>
      <c r="K162" s="165">
        <f>IF('Crisis Indicator Data'!G159="x","x",IF(LEN(E162)&gt;3,('Crisis Indicator Data'!G159/VLOOKUP('Impact of the crisis'!$C162,'Regional Crises'!$B$1:$R$66,5,FALSE)),'Crisis Indicator Data'!G159/VLOOKUP('Impact of the crisis'!$E162,'Country Indicator Data'!$B$4:$P$300,14,FALSE)))</f>
        <v>1</v>
      </c>
      <c r="L162" s="147">
        <f t="shared" si="54"/>
        <v>5</v>
      </c>
      <c r="M162" s="147">
        <f t="shared" si="55"/>
        <v>4.9000000000000004</v>
      </c>
      <c r="N162" s="147">
        <f t="shared" si="56"/>
        <v>4.9000000000000004</v>
      </c>
      <c r="O162" s="147">
        <f>IF('Crisis Indicator Data'!H159="x","x",IF('Crisis Indicator Data'!H159=0,0,IF(LOG('Crisis Indicator Data'!H159)&lt;O$4,0,IF(LOG('Crisis Indicator Data'!H159)&gt;O$3,5,ROUND(5-(O$3-LOG('Crisis Indicator Data'!H159))/(O$3-O$4)*5,1)))))</f>
        <v>4.7</v>
      </c>
      <c r="P162" s="165">
        <f>IF('Crisis Indicator Data'!H159="x","x",'Crisis Indicator Data'!H159/'Crisis Indicator Data'!G159)</f>
        <v>0.70312003109430765</v>
      </c>
      <c r="Q162" s="147">
        <f t="shared" si="57"/>
        <v>3.5</v>
      </c>
      <c r="R162" s="147">
        <f t="shared" si="58"/>
        <v>4.0999999999999996</v>
      </c>
      <c r="S162" s="147">
        <f>IF('Crisis Indicator Data'!I159="x","x",IF('Crisis Indicator Data'!I159=0,0,IF(LOG('Crisis Indicator Data'!I159)&lt;S$4,0,IF(LOG('Crisis Indicator Data'!I159)&gt;S$3,5,ROUND(5-(S$3-LOG('Crisis Indicator Data'!I159))/(S$3-S$4)*5,1)))))</f>
        <v>5</v>
      </c>
      <c r="T162" s="165">
        <f>IF('Crisis Indicator Data'!H159="x","x",IF('Crisis Indicator Data'!I159="x","x",'Crisis Indicator Data'!I159/'Crisis Indicator Data'!H159))</f>
        <v>0.38695411829740189</v>
      </c>
      <c r="U162" s="147">
        <f t="shared" si="59"/>
        <v>5</v>
      </c>
      <c r="V162" s="147">
        <f t="shared" si="60"/>
        <v>5</v>
      </c>
      <c r="W162" s="147">
        <f>IF('Crisis Indicator Data'!L159="x","x",IF('Crisis Indicator Data'!L159=0,0,IF(LOG('Crisis Indicator Data'!L159)&lt;W$4,0,IF(LOG('Crisis Indicator Data'!L159)&gt;W$3,5,ROUND(5-(W$3-LOG('Crisis Indicator Data'!L159))/(W$3-W$4)*5,1)))))</f>
        <v>3.4</v>
      </c>
      <c r="X162" s="166">
        <f>IF(OR('Crisis Indicator Data'!L159="x",'Crisis Indicator Data'!H159="x"),"x",'Crisis Indicator Data'!L159/'Crisis Indicator Data'!H159)</f>
        <v>1.115633951454847E-5</v>
      </c>
      <c r="Y162" s="147">
        <f t="shared" si="61"/>
        <v>0.6</v>
      </c>
      <c r="Z162" s="147">
        <f t="shared" si="62"/>
        <v>2</v>
      </c>
      <c r="AA162" s="147">
        <f t="shared" si="63"/>
        <v>3.9</v>
      </c>
      <c r="AB162" s="167">
        <f t="shared" si="64"/>
        <v>4</v>
      </c>
    </row>
    <row r="163" spans="1:28" x14ac:dyDescent="0.35">
      <c r="A163" s="175" t="str">
        <f>'Crisis Indicator Data'!A160</f>
        <v>Conflict in Yemen</v>
      </c>
      <c r="B163" s="176" t="str">
        <f>'Crisis Indicator Data'!B160</f>
        <v>Conflict,Displacement</v>
      </c>
      <c r="C163" s="176" t="str">
        <f>'Crisis Indicator Data'!C160</f>
        <v>YEM001</v>
      </c>
      <c r="D163" s="176" t="str">
        <f>'Crisis Indicator Data'!D160</f>
        <v>Yemen</v>
      </c>
      <c r="E163" s="177" t="str">
        <f>'Crisis Indicator Data'!E160</f>
        <v>YEM</v>
      </c>
      <c r="F163" s="168">
        <f>IF('Crisis Indicator Data'!F160="x","x",IF(LOG('Crisis Indicator Data'!F160)&lt;F$4,0,IF(LOG('Crisis Indicator Data'!F160)&gt;F$3,5,ROUND(5-(F$3-LOG('Crisis Indicator Data'!F160))/(F$3-F$4)*5,1))))</f>
        <v>4.5</v>
      </c>
      <c r="G163" s="165">
        <f>IF('Crisis Indicator Data'!F160="x","x",IF(LEN(E163)&gt;3,('Crisis Indicator Data'!F160/VLOOKUP('Impact of the crisis'!$C163,'Regional Crises'!$B$1:$R$66,4,FALSE)),'Crisis Indicator Data'!F160/VLOOKUP('Impact of the crisis'!$E163,'Country Indicator Data'!$B$4:$P$300,15,FALSE)))</f>
        <v>1</v>
      </c>
      <c r="H163" s="147">
        <f t="shared" si="52"/>
        <v>5</v>
      </c>
      <c r="I163" s="147">
        <f t="shared" si="53"/>
        <v>4.75</v>
      </c>
      <c r="J163" s="147">
        <f>IF('Crisis Indicator Data'!G160="x","x",IF(LOG('Crisis Indicator Data'!G160)&lt;J$4,0,IF(LOG('Crisis Indicator Data'!G160)&gt;J$3,5,ROUND(5-(J$3-LOG('Crisis Indicator Data'!G160))/(J$3-J$4)*5,1))))</f>
        <v>5</v>
      </c>
      <c r="K163" s="165">
        <f>IF('Crisis Indicator Data'!G160="x","x",IF(LEN(E163)&gt;3,('Crisis Indicator Data'!G160/VLOOKUP('Impact of the crisis'!$C163,'Regional Crises'!$B$1:$R$66,5,FALSE)),'Crisis Indicator Data'!G160/VLOOKUP('Impact of the crisis'!$E163,'Country Indicator Data'!$B$4:$P$300,14,FALSE)))</f>
        <v>1</v>
      </c>
      <c r="L163" s="147">
        <f t="shared" si="54"/>
        <v>5</v>
      </c>
      <c r="M163" s="147">
        <f t="shared" si="55"/>
        <v>5</v>
      </c>
      <c r="N163" s="147">
        <f t="shared" si="56"/>
        <v>4.9000000000000004</v>
      </c>
      <c r="O163" s="147">
        <f>IF('Crisis Indicator Data'!H160="x","x",IF('Crisis Indicator Data'!H160=0,0,IF(LOG('Crisis Indicator Data'!H160)&lt;O$4,0,IF(LOG('Crisis Indicator Data'!H160)&gt;O$3,5,ROUND(5-(O$3-LOG('Crisis Indicator Data'!H160))/(O$3-O$4)*5,1)))))</f>
        <v>5</v>
      </c>
      <c r="P163" s="165">
        <f>IF('Crisis Indicator Data'!H160="x","x",'Crisis Indicator Data'!H160/'Crisis Indicator Data'!G160)</f>
        <v>1</v>
      </c>
      <c r="Q163" s="147">
        <f t="shared" si="57"/>
        <v>5</v>
      </c>
      <c r="R163" s="147">
        <f t="shared" si="58"/>
        <v>5</v>
      </c>
      <c r="S163" s="147">
        <f>IF('Crisis Indicator Data'!I160="x","x",IF('Crisis Indicator Data'!I160=0,0,IF(LOG('Crisis Indicator Data'!I160)&lt;S$4,0,IF(LOG('Crisis Indicator Data'!I160)&gt;S$3,5,ROUND(5-(S$3-LOG('Crisis Indicator Data'!I160))/(S$3-S$4)*5,1)))))</f>
        <v>5</v>
      </c>
      <c r="T163" s="165">
        <f>IF('Crisis Indicator Data'!H160="x","x",IF('Crisis Indicator Data'!I160="x","x",'Crisis Indicator Data'!I160/'Crisis Indicator Data'!H160))</f>
        <v>0.12954154727793696</v>
      </c>
      <c r="U163" s="147">
        <f t="shared" si="59"/>
        <v>4.3</v>
      </c>
      <c r="V163" s="147">
        <f t="shared" si="60"/>
        <v>4.7</v>
      </c>
      <c r="W163" s="147">
        <f>IF('Crisis Indicator Data'!L160="x","x",IF('Crisis Indicator Data'!L160=0,0,IF(LOG('Crisis Indicator Data'!L160)&lt;W$4,0,IF(LOG('Crisis Indicator Data'!L160)&gt;W$3,5,ROUND(5-(W$3-LOG('Crisis Indicator Data'!L160))/(W$3-W$4)*5,1)))))</f>
        <v>4.3</v>
      </c>
      <c r="X163" s="166">
        <f>IF(OR('Crisis Indicator Data'!L160="x",'Crisis Indicator Data'!H160="x"),"x",'Crisis Indicator Data'!L160/'Crisis Indicator Data'!H160)</f>
        <v>2.9570200573065904E-5</v>
      </c>
      <c r="Y163" s="147">
        <f t="shared" si="61"/>
        <v>1.5</v>
      </c>
      <c r="Z163" s="147">
        <f t="shared" si="62"/>
        <v>2.9</v>
      </c>
      <c r="AA163" s="147">
        <f t="shared" si="63"/>
        <v>4</v>
      </c>
      <c r="AB163" s="167">
        <f t="shared" si="64"/>
        <v>4.5999999999999996</v>
      </c>
    </row>
    <row r="164" spans="1:28" x14ac:dyDescent="0.35">
      <c r="A164" s="175" t="str">
        <f>'Crisis Indicator Data'!A161</f>
        <v>Mixed migration flows in Yemen</v>
      </c>
      <c r="B164" s="176" t="str">
        <f>'Crisis Indicator Data'!B161</f>
        <v>Displacement</v>
      </c>
      <c r="C164" s="176" t="str">
        <f>'Crisis Indicator Data'!C161</f>
        <v>YEM002</v>
      </c>
      <c r="D164" s="176" t="str">
        <f>'Crisis Indicator Data'!D161</f>
        <v>Yemen</v>
      </c>
      <c r="E164" s="177" t="str">
        <f>'Crisis Indicator Data'!E161</f>
        <v>YEM</v>
      </c>
      <c r="F164" s="168">
        <f>IF('Crisis Indicator Data'!F161="x","x",IF(LOG('Crisis Indicator Data'!F161)&lt;F$4,0,IF(LOG('Crisis Indicator Data'!F161)&gt;F$3,5,ROUND(5-(F$3-LOG('Crisis Indicator Data'!F161))/(F$3-F$4)*5,1))))</f>
        <v>3.6</v>
      </c>
      <c r="G164" s="165">
        <f>IF('Crisis Indicator Data'!F161="x","x",IF(LEN(E164)&gt;3,('Crisis Indicator Data'!F161/VLOOKUP('Impact of the crisis'!$C164,'Regional Crises'!$B$1:$R$66,4,FALSE)),'Crisis Indicator Data'!F161/VLOOKUP('Impact of the crisis'!$E164,'Country Indicator Data'!$B$4:$P$300,15,FALSE)))</f>
        <v>0.2792772316608898</v>
      </c>
      <c r="H164" s="147">
        <f t="shared" si="52"/>
        <v>1.3</v>
      </c>
      <c r="I164" s="147">
        <f t="shared" si="53"/>
        <v>2.4500000000000002</v>
      </c>
      <c r="J164" s="147">
        <f>IF('Crisis Indicator Data'!G161="x","x",IF(LOG('Crisis Indicator Data'!G161)&lt;J$4,0,IF(LOG('Crisis Indicator Data'!G161)&gt;J$3,5,ROUND(5-(J$3-LOG('Crisis Indicator Data'!G161))/(J$3-J$4)*5,1))))</f>
        <v>2.1</v>
      </c>
      <c r="K164" s="165">
        <f>IF('Crisis Indicator Data'!G161="x","x",IF(LEN(E164)&gt;3,('Crisis Indicator Data'!G161/VLOOKUP('Impact of the crisis'!$C164,'Regional Crises'!$B$1:$R$66,5,FALSE)),'Crisis Indicator Data'!G161/VLOOKUP('Impact of the crisis'!$E164,'Country Indicator Data'!$B$4:$P$300,14,FALSE)))</f>
        <v>0.11951289398280802</v>
      </c>
      <c r="L164" s="147">
        <f t="shared" si="54"/>
        <v>0.6</v>
      </c>
      <c r="M164" s="147">
        <f t="shared" si="55"/>
        <v>1.35</v>
      </c>
      <c r="N164" s="147">
        <f t="shared" si="56"/>
        <v>1.9</v>
      </c>
      <c r="O164" s="147">
        <f>IF('Crisis Indicator Data'!H161="x","x",IF('Crisis Indicator Data'!H161=0,0,IF(LOG('Crisis Indicator Data'!H161)&lt;O$4,0,IF(LOG('Crisis Indicator Data'!H161)&gt;O$3,5,ROUND(5-(O$3-LOG('Crisis Indicator Data'!H161))/(O$3-O$4)*5,1)))))</f>
        <v>1.3</v>
      </c>
      <c r="P164" s="165">
        <f>IF('Crisis Indicator Data'!H161="x","x",'Crisis Indicator Data'!H161/'Crisis Indicator Data'!G161)</f>
        <v>4.6271877247662428E-2</v>
      </c>
      <c r="Q164" s="147">
        <f t="shared" si="57"/>
        <v>0.2</v>
      </c>
      <c r="R164" s="147">
        <f t="shared" si="58"/>
        <v>0.75</v>
      </c>
      <c r="S164" s="147">
        <f>IF('Crisis Indicator Data'!I161="x","x",IF('Crisis Indicator Data'!I161=0,0,IF(LOG('Crisis Indicator Data'!I161)&lt;S$4,0,IF(LOG('Crisis Indicator Data'!I161)&gt;S$3,5,ROUND(5-(S$3-LOG('Crisis Indicator Data'!I161))/(S$3-S$4)*5,1)))))</f>
        <v>3.3</v>
      </c>
      <c r="T164" s="165">
        <f>IF('Crisis Indicator Data'!H161="x","x",IF('Crisis Indicator Data'!I161="x","x",'Crisis Indicator Data'!I161/'Crisis Indicator Data'!H161))</f>
        <v>1</v>
      </c>
      <c r="U164" s="147">
        <f t="shared" si="59"/>
        <v>5</v>
      </c>
      <c r="V164" s="147">
        <f t="shared" si="60"/>
        <v>4.2</v>
      </c>
      <c r="W164" s="147">
        <f>IF('Crisis Indicator Data'!L161="x","x",IF('Crisis Indicator Data'!L161=0,0,IF(LOG('Crisis Indicator Data'!L161)&lt;W$4,0,IF(LOG('Crisis Indicator Data'!L161)&gt;W$3,5,ROUND(5-(W$3-LOG('Crisis Indicator Data'!L161))/(W$3-W$4)*5,1)))))</f>
        <v>2.9</v>
      </c>
      <c r="X164" s="166">
        <f>IF(OR('Crisis Indicator Data'!L161="x",'Crisis Indicator Data'!H161="x"),"x",'Crisis Indicator Data'!L161/'Crisis Indicator Data'!H161)</f>
        <v>5.8549222797927463E-4</v>
      </c>
      <c r="Y164" s="147">
        <f t="shared" si="61"/>
        <v>5</v>
      </c>
      <c r="Z164" s="147">
        <f t="shared" si="62"/>
        <v>4</v>
      </c>
      <c r="AA164" s="147">
        <f t="shared" si="63"/>
        <v>4.0999999999999996</v>
      </c>
      <c r="AB164" s="167">
        <f t="shared" si="64"/>
        <v>2.8</v>
      </c>
    </row>
    <row r="165" spans="1:28" x14ac:dyDescent="0.35">
      <c r="A165" s="175" t="str">
        <f>'Crisis Indicator Data'!A162</f>
        <v>Drought in Zambia</v>
      </c>
      <c r="B165" s="176" t="str">
        <f>'Crisis Indicator Data'!B162</f>
        <v>Drought,Food Security</v>
      </c>
      <c r="C165" s="176" t="str">
        <f>'Crisis Indicator Data'!C162</f>
        <v>ZMB002</v>
      </c>
      <c r="D165" s="176" t="str">
        <f>'Crisis Indicator Data'!D162</f>
        <v>Zambia</v>
      </c>
      <c r="E165" s="177" t="str">
        <f>'Crisis Indicator Data'!E162</f>
        <v>ZMB</v>
      </c>
      <c r="F165" s="168">
        <f>IF('Crisis Indicator Data'!F162="x","x",IF(LOG('Crisis Indicator Data'!F162)&lt;F$4,0,IF(LOG('Crisis Indicator Data'!F162)&gt;F$3,5,ROUND(5-(F$3-LOG('Crisis Indicator Data'!F162))/(F$3-F$4)*5,1))))</f>
        <v>4.8</v>
      </c>
      <c r="G165" s="165">
        <f>IF('Crisis Indicator Data'!F162="x","x",IF(LEN(E165)&gt;3,('Crisis Indicator Data'!F162/VLOOKUP('Impact of the crisis'!$C165,'Regional Crises'!$B$1:$R$66,4,FALSE)),'Crisis Indicator Data'!F162/VLOOKUP('Impact of the crisis'!$E165,'Country Indicator Data'!$B$4:$P$300,15,FALSE)))</f>
        <v>1.0124134034625163</v>
      </c>
      <c r="H165" s="147">
        <f t="shared" si="52"/>
        <v>5</v>
      </c>
      <c r="I165" s="147">
        <f t="shared" si="53"/>
        <v>4.9000000000000004</v>
      </c>
      <c r="J165" s="147">
        <f>IF('Crisis Indicator Data'!G162="x","x",IF(LOG('Crisis Indicator Data'!G162)&lt;J$4,0,IF(LOG('Crisis Indicator Data'!G162)&gt;J$3,5,ROUND(5-(J$3-LOG('Crisis Indicator Data'!G162))/(J$3-J$4)*5,1))))</f>
        <v>4.4000000000000004</v>
      </c>
      <c r="K165" s="165">
        <f>IF('Crisis Indicator Data'!G162="x","x",IF(LEN(E165)&gt;3,('Crisis Indicator Data'!G162/VLOOKUP('Impact of the crisis'!$C165,'Regional Crises'!$B$1:$R$66,5,FALSE)),'Crisis Indicator Data'!G162/VLOOKUP('Impact of the crisis'!$E165,'Country Indicator Data'!$B$4:$P$300,14,FALSE)))</f>
        <v>1</v>
      </c>
      <c r="L165" s="147">
        <f t="shared" si="54"/>
        <v>5</v>
      </c>
      <c r="M165" s="147">
        <f t="shared" si="55"/>
        <v>4.7</v>
      </c>
      <c r="N165" s="147">
        <f t="shared" si="56"/>
        <v>4.8</v>
      </c>
      <c r="O165" s="147">
        <f>IF('Crisis Indicator Data'!H162="x","x",IF('Crisis Indicator Data'!H162=0,0,IF(LOG('Crisis Indicator Data'!H162)&lt;O$4,0,IF(LOG('Crisis Indicator Data'!H162)&gt;O$3,5,ROUND(5-(O$3-LOG('Crisis Indicator Data'!H162))/(O$3-O$4)*5,1)))))</f>
        <v>4.5</v>
      </c>
      <c r="P165" s="165">
        <f>IF('Crisis Indicator Data'!H162="x","x",'Crisis Indicator Data'!H162/'Crisis Indicator Data'!G162)</f>
        <v>0.72412512763389958</v>
      </c>
      <c r="Q165" s="147">
        <f t="shared" si="57"/>
        <v>3.6</v>
      </c>
      <c r="R165" s="147">
        <f t="shared" si="58"/>
        <v>4.05</v>
      </c>
      <c r="S165" s="147">
        <f>IF('Crisis Indicator Data'!I162="x","x",IF('Crisis Indicator Data'!I162=0,0,IF(LOG('Crisis Indicator Data'!I162)&lt;S$4,0,IF(LOG('Crisis Indicator Data'!I162)&gt;S$3,5,ROUND(5-(S$3-LOG('Crisis Indicator Data'!I162))/(S$3-S$4)*5,1)))))</f>
        <v>3.3</v>
      </c>
      <c r="T165" s="165">
        <f>IF('Crisis Indicator Data'!H162="x","x",IF('Crisis Indicator Data'!I162="x","x",'Crisis Indicator Data'!I162/'Crisis Indicator Data'!H162))</f>
        <v>1.2947058069478271E-2</v>
      </c>
      <c r="U165" s="147">
        <f t="shared" si="59"/>
        <v>0.4</v>
      </c>
      <c r="V165" s="147">
        <f t="shared" si="60"/>
        <v>1.9</v>
      </c>
      <c r="W165" s="147">
        <f>IF('Crisis Indicator Data'!L162="x","x",IF('Crisis Indicator Data'!L162=0,0,IF(LOG('Crisis Indicator Data'!L162)&lt;W$4,0,IF(LOG('Crisis Indicator Data'!L162)&gt;W$3,5,ROUND(5-(W$3-LOG('Crisis Indicator Data'!L162))/(W$3-W$4)*5,1)))))</f>
        <v>4.0999999999999996</v>
      </c>
      <c r="X165" s="166">
        <f>IF(OR('Crisis Indicator Data'!L162="x",'Crisis Indicator Data'!H162="x"),"x",'Crisis Indicator Data'!L162/'Crisis Indicator Data'!H162)</f>
        <v>4.7429816690167929E-5</v>
      </c>
      <c r="Y165" s="147">
        <f t="shared" si="61"/>
        <v>2.4</v>
      </c>
      <c r="Z165" s="147">
        <f t="shared" si="62"/>
        <v>3.3</v>
      </c>
      <c r="AA165" s="147">
        <f t="shared" si="63"/>
        <v>2.7</v>
      </c>
      <c r="AB165" s="167">
        <f t="shared" si="64"/>
        <v>3.5</v>
      </c>
    </row>
    <row r="166" spans="1:28" x14ac:dyDescent="0.35">
      <c r="A166" s="175" t="str">
        <f>'Crisis Indicator Data'!A163</f>
        <v>Complex crisis in Zimbabwe</v>
      </c>
      <c r="B166" s="176" t="str">
        <f>'Crisis Indicator Data'!B163</f>
        <v>Socio-political,Drought,Food Security</v>
      </c>
      <c r="C166" s="176" t="str">
        <f>'Crisis Indicator Data'!C163</f>
        <v>ZWE001</v>
      </c>
      <c r="D166" s="176" t="str">
        <f>'Crisis Indicator Data'!D163</f>
        <v>Zimbabwe</v>
      </c>
      <c r="E166" s="177" t="str">
        <f>'Crisis Indicator Data'!E163</f>
        <v>ZWE</v>
      </c>
      <c r="F166" s="168">
        <f>IF('Crisis Indicator Data'!F163="x","x",IF(LOG('Crisis Indicator Data'!F163)&lt;F$4,0,IF(LOG('Crisis Indicator Data'!F163)&gt;F$3,5,ROUND(5-(F$3-LOG('Crisis Indicator Data'!F163))/(F$3-F$4)*5,1))))</f>
        <v>4.3</v>
      </c>
      <c r="G166" s="165">
        <f>IF('Crisis Indicator Data'!F163="x","x",IF(LEN(E166)&gt;3,('Crisis Indicator Data'!F163/VLOOKUP('Impact of the crisis'!$C166,'Regional Crises'!$B$1:$R$66,4,FALSE)),'Crisis Indicator Data'!F163/VLOOKUP('Impact of the crisis'!$E166,'Country Indicator Data'!$B$4:$P$300,15,FALSE)))</f>
        <v>1</v>
      </c>
      <c r="H166" s="147">
        <f t="shared" ref="H166" si="65">IF(G166="x","x",IF(G166&lt;H$4,0,IF(G166&gt;H$3,5,ROUND(5-(H$3-G166)/(H$3-H$4)*5,1))))</f>
        <v>5</v>
      </c>
      <c r="I166" s="147">
        <f t="shared" ref="I166" si="66">IF(AND(H166="x",F166="x"),"x",AVERAGE(F166,H166))</f>
        <v>4.6500000000000004</v>
      </c>
      <c r="J166" s="147">
        <f>IF('Crisis Indicator Data'!G163="x","x",IF(LOG('Crisis Indicator Data'!G163)&lt;J$4,0,IF(LOG('Crisis Indicator Data'!G163)&gt;J$3,5,ROUND(5-(J$3-LOG('Crisis Indicator Data'!G163))/(J$3-J$4)*5,1))))</f>
        <v>4.0999999999999996</v>
      </c>
      <c r="K166" s="165">
        <f>IF('Crisis Indicator Data'!G163="x","x",IF(LEN(E166)&gt;3,('Crisis Indicator Data'!G163/VLOOKUP('Impact of the crisis'!$C166,'Regional Crises'!$B$1:$R$66,5,FALSE)),'Crisis Indicator Data'!G163/VLOOKUP('Impact of the crisis'!$E166,'Country Indicator Data'!$B$4:$P$300,14,FALSE)))</f>
        <v>1</v>
      </c>
      <c r="L166" s="147">
        <f t="shared" ref="L166" si="67">IF(K166="x","x",IF(K166&lt;L$4,0,IF(K166&gt;L$3,5,ROUND(5-(L$3-K166)/(L$3-L$4)*5,1))))</f>
        <v>5</v>
      </c>
      <c r="M166" s="147">
        <f t="shared" ref="M166" si="68">IF(AND(L166="x",J166="x"),"x",AVERAGE(J166,L166))</f>
        <v>4.55</v>
      </c>
      <c r="N166" s="147">
        <f t="shared" ref="N166" si="69">IF(AND(M166="x",I166="x"),"x",IF(OR(M166="x",I166="x"),AVERAGE(I166,M166),ROUND((5-GEOMEAN(((5-I166)/5*4+1),((5-M166)/5*4+1)))/4*5,1)))</f>
        <v>4.5999999999999996</v>
      </c>
      <c r="O166" s="147">
        <f>IF('Crisis Indicator Data'!H163="x","x",IF('Crisis Indicator Data'!H163=0,0,IF(LOG('Crisis Indicator Data'!H163)&lt;O$4,0,IF(LOG('Crisis Indicator Data'!H163)&gt;O$3,5,ROUND(5-(O$3-LOG('Crisis Indicator Data'!H163))/(O$3-O$4)*5,1)))))</f>
        <v>4.5</v>
      </c>
      <c r="P166" s="165">
        <f>IF('Crisis Indicator Data'!H163="x","x",'Crisis Indicator Data'!H163/'Crisis Indicator Data'!G163)</f>
        <v>1</v>
      </c>
      <c r="Q166" s="147">
        <f t="shared" ref="Q166" si="70">IF(P166="x","x",IF(P166&lt;Q$4,0,IF(P166&gt;Q$3,5,ROUND(5-(Q$3-P166)/(Q$3-Q$4)*5,1))))</f>
        <v>5</v>
      </c>
      <c r="R166" s="147">
        <f t="shared" ref="R166" si="71">IF(AND(Q166="x",O166="x"),"x",AVERAGE(O166,Q166))</f>
        <v>4.75</v>
      </c>
      <c r="S166" s="147">
        <f>IF('Crisis Indicator Data'!I163="x","x",IF('Crisis Indicator Data'!I163=0,0,IF(LOG('Crisis Indicator Data'!I163)&lt;S$4,0,IF(LOG('Crisis Indicator Data'!I163)&gt;S$3,5,ROUND(5-(S$3-LOG('Crisis Indicator Data'!I163))/(S$3-S$4)*5,1)))))</f>
        <v>1.9</v>
      </c>
      <c r="T166" s="165">
        <f>IF('Crisis Indicator Data'!H163="x","x",IF('Crisis Indicator Data'!I163="x","x",'Crisis Indicator Data'!I163/'Crisis Indicator Data'!H163))</f>
        <v>1.37264263547386E-3</v>
      </c>
      <c r="U166" s="147">
        <f t="shared" ref="U166" si="72">IF(T166="x","x",IF(T166&lt;U$4,0,IF(T166&gt;U$3,5,ROUND(5-(U$3-T166)/(U$3-U$4)*5,1))))</f>
        <v>0</v>
      </c>
      <c r="V166" s="147">
        <f t="shared" ref="V166" si="73">IF(AND(U166="x",S166="x"),"x",ROUND(AVERAGE(S166,U166),1))</f>
        <v>1</v>
      </c>
      <c r="W166" s="147">
        <f>IF('Crisis Indicator Data'!L163="x","x",IF('Crisis Indicator Data'!L163=0,0,IF(LOG('Crisis Indicator Data'!L163)&lt;W$4,0,IF(LOG('Crisis Indicator Data'!L163)&gt;W$3,5,ROUND(5-(W$3-LOG('Crisis Indicator Data'!L163))/(W$3-W$4)*5,1)))))</f>
        <v>4.0999999999999996</v>
      </c>
      <c r="X166" s="166">
        <f>IF(OR('Crisis Indicator Data'!L163="x",'Crisis Indicator Data'!H163="x"),"x",'Crisis Indicator Data'!L163/'Crisis Indicator Data'!H163)</f>
        <v>4.2910002387204584E-5</v>
      </c>
      <c r="Y166" s="147">
        <f t="shared" ref="Y166" si="74">IF(X166="x","x",IF(X166&lt;Y$4,0,IF(X166&gt;Y$3,5,ROUND(5-(Y$3-X166)/(Y$3-Y$4)*5,1))))</f>
        <v>2.1</v>
      </c>
      <c r="Z166" s="147">
        <f t="shared" ref="Z166" si="75">IF(AND(Y166="x",W166="x"),"x",ROUND(AVERAGE(W166,Y166),1))</f>
        <v>3.1</v>
      </c>
      <c r="AA166" s="147">
        <f t="shared" ref="AA166" si="76">IF(AND(V166="x",Z166="x"),"x",IF(OR(V166="x",Z166="x"),AVERAGE(V166,Z166),ROUND((5-GEOMEAN(((5-V166)/5*4+1),((5-Z166)/5*4+1)))/4*5,1)))</f>
        <v>2.2000000000000002</v>
      </c>
      <c r="AB166" s="167">
        <f t="shared" ref="AB166" si="77">IF(AND(R166="x",AA166="x"),"x",IF(OR(R166="x",AA166="x"),AVERAGE(R166,AA166),ROUND((5-GEOMEAN(((5-R166)/5*4+1),((5-AA166)/5*4+1)))/4*5,1)))</f>
        <v>3.8</v>
      </c>
    </row>
  </sheetData>
  <mergeCells count="1">
    <mergeCell ref="A1:AB1"/>
  </mergeCells>
  <conditionalFormatting sqref="A1:XFD1048576">
    <cfRule type="containsBlanks" priority="1" stopIfTrue="1">
      <formula>LEN(TRIM(A1))=0</formula>
    </cfRule>
  </conditionalFormatting>
  <conditionalFormatting sqref="F6:F300">
    <cfRule type="cellIs" dxfId="69" priority="92" stopIfTrue="1" operator="between">
      <formula>4</formula>
      <formula>5</formula>
    </cfRule>
    <cfRule type="cellIs" dxfId="68" priority="96" stopIfTrue="1" operator="between">
      <formula>0</formula>
      <formula>1</formula>
    </cfRule>
    <cfRule type="cellIs" dxfId="67" priority="95" stopIfTrue="1" operator="between">
      <formula>1</formula>
      <formula>2</formula>
    </cfRule>
    <cfRule type="cellIs" dxfId="66" priority="94" stopIfTrue="1" operator="between">
      <formula>2</formula>
      <formula>3</formula>
    </cfRule>
    <cfRule type="cellIs" dxfId="65" priority="93" stopIfTrue="1" operator="between">
      <formula>3</formula>
      <formula>4</formula>
    </cfRule>
  </conditionalFormatting>
  <conditionalFormatting sqref="H6:J300">
    <cfRule type="cellIs" dxfId="64" priority="76" stopIfTrue="1" operator="between">
      <formula>0</formula>
      <formula>1</formula>
    </cfRule>
    <cfRule type="cellIs" dxfId="63" priority="75" stopIfTrue="1" operator="between">
      <formula>1</formula>
      <formula>2</formula>
    </cfRule>
    <cfRule type="cellIs" dxfId="62" priority="74" stopIfTrue="1" operator="between">
      <formula>2</formula>
      <formula>3</formula>
    </cfRule>
    <cfRule type="cellIs" dxfId="61" priority="73" stopIfTrue="1" operator="between">
      <formula>3</formula>
      <formula>4</formula>
    </cfRule>
    <cfRule type="cellIs" dxfId="60" priority="72" stopIfTrue="1" operator="between">
      <formula>4</formula>
      <formula>5</formula>
    </cfRule>
  </conditionalFormatting>
  <conditionalFormatting sqref="K6:K300">
    <cfRule type="cellIs" priority="101" stopIfTrue="1" operator="equal">
      <formula>"x"</formula>
    </cfRule>
  </conditionalFormatting>
  <conditionalFormatting sqref="L6:O300">
    <cfRule type="cellIs" dxfId="59" priority="54" stopIfTrue="1" operator="between">
      <formula>2</formula>
      <formula>3</formula>
    </cfRule>
    <cfRule type="cellIs" dxfId="58" priority="55" stopIfTrue="1" operator="between">
      <formula>1</formula>
      <formula>2</formula>
    </cfRule>
    <cfRule type="cellIs" dxfId="57" priority="56" stopIfTrue="1" operator="between">
      <formula>0</formula>
      <formula>1</formula>
    </cfRule>
    <cfRule type="cellIs" dxfId="56" priority="52" stopIfTrue="1" operator="between">
      <formula>4</formula>
      <formula>5</formula>
    </cfRule>
    <cfRule type="cellIs" dxfId="55" priority="53" stopIfTrue="1" operator="between">
      <formula>3</formula>
      <formula>4</formula>
    </cfRule>
  </conditionalFormatting>
  <conditionalFormatting sqref="P6:P300">
    <cfRule type="cellIs" priority="99" stopIfTrue="1" operator="equal">
      <formula>"x"</formula>
    </cfRule>
  </conditionalFormatting>
  <conditionalFormatting sqref="Q6:S300">
    <cfRule type="cellIs" dxfId="54" priority="41" stopIfTrue="1" operator="between">
      <formula>0</formula>
      <formula>1</formula>
    </cfRule>
    <cfRule type="cellIs" dxfId="53" priority="40" stopIfTrue="1" operator="between">
      <formula>1</formula>
      <formula>2</formula>
    </cfRule>
    <cfRule type="cellIs" dxfId="52" priority="39" stopIfTrue="1" operator="between">
      <formula>2</formula>
      <formula>3</formula>
    </cfRule>
    <cfRule type="cellIs" dxfId="51" priority="38" stopIfTrue="1" operator="between">
      <formula>3</formula>
      <formula>4</formula>
    </cfRule>
    <cfRule type="cellIs" dxfId="50" priority="37" stopIfTrue="1" operator="between">
      <formula>4</formula>
      <formula>5</formula>
    </cfRule>
  </conditionalFormatting>
  <conditionalFormatting sqref="T6:T300">
    <cfRule type="cellIs" priority="97" stopIfTrue="1" operator="equal">
      <formula>"x"</formula>
    </cfRule>
  </conditionalFormatting>
  <conditionalFormatting sqref="U6:W300">
    <cfRule type="cellIs" dxfId="49" priority="22" stopIfTrue="1" operator="between">
      <formula>4</formula>
      <formula>5</formula>
    </cfRule>
    <cfRule type="cellIs" dxfId="48" priority="26" stopIfTrue="1" operator="between">
      <formula>0</formula>
      <formula>1</formula>
    </cfRule>
    <cfRule type="cellIs" dxfId="47" priority="25" stopIfTrue="1" operator="between">
      <formula>1</formula>
      <formula>2</formula>
    </cfRule>
    <cfRule type="cellIs" dxfId="46" priority="24" stopIfTrue="1" operator="between">
      <formula>2</formula>
      <formula>3</formula>
    </cfRule>
    <cfRule type="cellIs" dxfId="45" priority="23" stopIfTrue="1" operator="between">
      <formula>3</formula>
      <formula>4</formula>
    </cfRule>
  </conditionalFormatting>
  <conditionalFormatting sqref="Y6:AB300">
    <cfRule type="cellIs" dxfId="44" priority="2" stopIfTrue="1" operator="between">
      <formula>4</formula>
      <formula>5</formula>
    </cfRule>
    <cfRule type="cellIs" dxfId="43" priority="3" stopIfTrue="1" operator="between">
      <formula>3</formula>
      <formula>4</formula>
    </cfRule>
    <cfRule type="cellIs" dxfId="42" priority="4" stopIfTrue="1" operator="between">
      <formula>2</formula>
      <formula>3</formula>
    </cfRule>
    <cfRule type="cellIs" dxfId="41" priority="5" stopIfTrue="1" operator="between">
      <formula>1</formula>
      <formula>2</formula>
    </cfRule>
    <cfRule type="cellIs" dxfId="40" priority="6" stopIfTrue="1" operator="between">
      <formula>0</formula>
      <formula>1</formula>
    </cfRule>
  </conditionalFormatting>
  <pageMargins left="0.70866141732283472" right="0.70866141732283472" top="0.74803149606299213" bottom="0.74803149606299213" header="0.31496062992125978" footer="0.31496062992125978"/>
  <pageSetup paperSize="8" scale="57" fitToHeight="2" orientation="landscape"/>
  <drawing r:id="rId1"/>
  <pictur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842066"/>
  </sheetPr>
  <dimension ref="A1:R166"/>
  <sheetViews>
    <sheetView topLeftCell="E288" workbookViewId="0">
      <selection activeCell="Q300" sqref="Q300"/>
    </sheetView>
  </sheetViews>
  <sheetFormatPr defaultColWidth="9.453125" defaultRowHeight="14.5" x14ac:dyDescent="0.35"/>
  <cols>
    <col min="1" max="1" width="36.453125" customWidth="1"/>
    <col min="2" max="2" width="26" bestFit="1" customWidth="1"/>
    <col min="3" max="3" width="10.453125" bestFit="1" customWidth="1"/>
    <col min="4" max="4" width="13.453125" customWidth="1"/>
    <col min="5" max="5" width="11" customWidth="1"/>
    <col min="6" max="18" width="10" style="244" customWidth="1"/>
  </cols>
  <sheetData>
    <row r="1" spans="1:18" ht="15" customHeight="1" thickBot="1" x14ac:dyDescent="0.4">
      <c r="A1" s="299"/>
      <c r="B1" s="296"/>
      <c r="C1" s="296"/>
      <c r="D1" s="296"/>
      <c r="E1" s="296"/>
      <c r="F1" s="297"/>
      <c r="G1" s="297"/>
      <c r="H1" s="297"/>
      <c r="I1" s="297"/>
      <c r="J1" s="297"/>
      <c r="K1" s="297"/>
      <c r="L1" s="297"/>
      <c r="M1" s="297"/>
      <c r="N1" s="297"/>
      <c r="O1" s="297"/>
      <c r="P1" s="297"/>
      <c r="Q1" s="297"/>
      <c r="R1" s="297"/>
    </row>
    <row r="2" spans="1:18" s="24" customFormat="1" ht="110.9" customHeight="1" thickBot="1" x14ac:dyDescent="0.3">
      <c r="A2" s="3"/>
      <c r="B2" s="3"/>
      <c r="C2" s="15"/>
      <c r="D2" s="15"/>
      <c r="E2" s="15"/>
      <c r="F2" s="99" t="s">
        <v>9320</v>
      </c>
      <c r="G2" s="99" t="s">
        <v>9321</v>
      </c>
      <c r="H2" s="99" t="s">
        <v>9322</v>
      </c>
      <c r="I2" s="99" t="s">
        <v>9323</v>
      </c>
      <c r="J2" s="100" t="s">
        <v>9324</v>
      </c>
      <c r="K2" s="98" t="s">
        <v>686</v>
      </c>
      <c r="L2" s="101" t="s">
        <v>9325</v>
      </c>
      <c r="M2" s="101" t="s">
        <v>9326</v>
      </c>
      <c r="N2" s="101" t="s">
        <v>9327</v>
      </c>
      <c r="O2" s="101" t="s">
        <v>9328</v>
      </c>
      <c r="P2" s="101" t="s">
        <v>9329</v>
      </c>
      <c r="Q2" s="98" t="s">
        <v>9285</v>
      </c>
      <c r="R2" s="97" t="s">
        <v>9283</v>
      </c>
    </row>
    <row r="3" spans="1:18" x14ac:dyDescent="0.35">
      <c r="A3" s="1"/>
      <c r="B3" s="1"/>
      <c r="C3" s="15"/>
      <c r="D3" s="15"/>
      <c r="E3" s="8" t="s">
        <v>9317</v>
      </c>
      <c r="F3" s="79"/>
      <c r="G3" s="79"/>
      <c r="H3" s="79"/>
      <c r="I3" s="79"/>
      <c r="J3" s="79"/>
      <c r="K3" s="80">
        <v>7</v>
      </c>
      <c r="L3" s="35">
        <v>0.05</v>
      </c>
      <c r="M3" s="35">
        <v>0.05</v>
      </c>
      <c r="N3" s="35">
        <v>0.05</v>
      </c>
      <c r="O3" s="35">
        <v>0.05</v>
      </c>
      <c r="P3" s="35">
        <v>0.05</v>
      </c>
      <c r="Q3" s="79"/>
      <c r="R3" s="79"/>
    </row>
    <row r="4" spans="1:18" x14ac:dyDescent="0.35">
      <c r="A4" s="1"/>
      <c r="B4" s="1"/>
      <c r="C4" s="15"/>
      <c r="D4" s="15"/>
      <c r="E4" s="8" t="s">
        <v>9318</v>
      </c>
      <c r="F4" s="79"/>
      <c r="G4" s="79"/>
      <c r="H4" s="79"/>
      <c r="I4" s="79"/>
      <c r="J4" s="79"/>
      <c r="K4" s="80">
        <v>4</v>
      </c>
      <c r="L4" s="79"/>
      <c r="M4" s="79"/>
      <c r="N4" s="79"/>
      <c r="O4" s="79"/>
      <c r="P4" s="79"/>
      <c r="Q4" s="79"/>
      <c r="R4" s="79"/>
    </row>
    <row r="5" spans="1:18" x14ac:dyDescent="0.35">
      <c r="A5" s="29" t="s">
        <v>9271</v>
      </c>
      <c r="B5" s="29" t="s">
        <v>9276</v>
      </c>
      <c r="C5" s="29" t="s">
        <v>9273</v>
      </c>
      <c r="D5" s="29" t="s">
        <v>9274</v>
      </c>
      <c r="E5" s="30" t="s">
        <v>9319</v>
      </c>
      <c r="F5" s="31"/>
      <c r="G5" s="32"/>
      <c r="H5" s="31"/>
      <c r="I5" s="33"/>
      <c r="J5" s="31"/>
      <c r="K5" s="31"/>
      <c r="L5" s="31"/>
      <c r="M5" s="31"/>
      <c r="N5" s="31"/>
      <c r="O5" s="31"/>
      <c r="P5" s="31"/>
      <c r="Q5" s="31"/>
      <c r="R5" s="31"/>
    </row>
    <row r="6" spans="1:18" x14ac:dyDescent="0.35">
      <c r="A6" s="169" t="str">
        <f>'Crisis Indicator Data'!A3</f>
        <v>Complex crisis in Afghanistan</v>
      </c>
      <c r="B6" s="170" t="str">
        <f>'Crisis Indicator Data'!B3</f>
        <v>Conflict,Violence,Displacement,Drought,Earthquake,Socio-political</v>
      </c>
      <c r="C6" s="170" t="str">
        <f>'Crisis Indicator Data'!C3</f>
        <v>AFG001</v>
      </c>
      <c r="D6" s="170" t="str">
        <f>'Crisis Indicator Data'!D3</f>
        <v>Afghanistan</v>
      </c>
      <c r="E6" s="170" t="str">
        <f>'Crisis Indicator Data'!E3</f>
        <v>AFG</v>
      </c>
      <c r="F6" s="181">
        <f>IF('Crisis Indicator Data'!Q3="x","x",('Crisis Indicator Data'!Q3/1000000))</f>
        <v>0</v>
      </c>
      <c r="G6" s="181">
        <f>IF('Crisis Indicator Data'!R3="x","x",('Crisis Indicator Data'!R3/1000000))</f>
        <v>23.1</v>
      </c>
      <c r="H6" s="181">
        <f>IF('Crisis Indicator Data'!S3="x","x",('Crisis Indicator Data'!S3/1000000))</f>
        <v>16.565000000000001</v>
      </c>
      <c r="I6" s="181">
        <f>IF('Crisis Indicator Data'!T3="x","x",('Crisis Indicator Data'!T3/1000000))</f>
        <v>6.335</v>
      </c>
      <c r="J6" s="181">
        <f>IF('Crisis Indicator Data'!U3="x","x",('Crisis Indicator Data'!U3/1000000))</f>
        <v>0</v>
      </c>
      <c r="K6" s="168">
        <f t="shared" ref="K6:K37" si="0">IF(H6="x","x",IF(SUM(H6:J6)=0,0,IF(LOG(SUM(H6:J6)*1000000)&lt;$K$4,0,IF(LOG(SUM(H6:J6)*1000000)&gt;$K$3,5,ROUND(5-(K$3-LOG(SUM(H6:J6)*1000000))/(K$3-K$4)*5,1)))))</f>
        <v>5</v>
      </c>
      <c r="L6" s="165">
        <f>IF(F6="x","x",(F6*1000000/VLOOKUP($C6,'Crisis Indicator Data'!$C$3:$H$198,5,FALSE)))</f>
        <v>0</v>
      </c>
      <c r="M6" s="165">
        <f>IF(G6="x","x",(G6*1000000/VLOOKUP($C6,'Crisis Indicator Data'!$C$3:$H$198,5,FALSE)))</f>
        <v>0.50217391304347825</v>
      </c>
      <c r="N6" s="165">
        <f>IF(H6="x","x",(H6*1000000/VLOOKUP($C6,'Crisis Indicator Data'!$C$3:$H$198,5,FALSE)))</f>
        <v>0.36010869565217396</v>
      </c>
      <c r="O6" s="165">
        <f>IF(I6="x","x",(I6*1000000/VLOOKUP($C6,'Crisis Indicator Data'!$C$3:$H$198,5,FALSE)))</f>
        <v>0.13771739130434782</v>
      </c>
      <c r="P6" s="165">
        <f>IF(J6="x","x",(J6*1000000/VLOOKUP($C6,'Crisis Indicator Data'!$C$3:$H$198,5,FALSE)))</f>
        <v>0</v>
      </c>
      <c r="Q6" s="147">
        <f t="shared" ref="Q6:Q37" si="1">IF(N6="x","x",IF(OR(L6&gt;=$L$3,M6&gt;=$M$3,N6&gt;=$N$3,O6&gt;=$O$3,P6&gt;=$P$3), (IF(VALUE(SUBSTITUTE(P6, "x", "0.0"))&gt;=$P$3, 5, IF((VALUE(SUBSTITUTE(O6, "x", "0.0"))+VALUE(SUBSTITUTE(P6, "x", "0.0")))&gt;=$O$3,4,IF((VALUE(SUBSTITUTE(O6, "x", "0.0"))+VALUE(SUBSTITUTE(P6, "x", "0.0"))+N6)&gt;=$N$3,3,IF((VALUE(SUBSTITUTE(O6, "x", "0.0"))+VALUE(SUBSTITUTE(P6, "x", "0.0"))+N6+VALUE(SUBSTITUTE(M6, "x", "0.0")))&gt;=$M$3,2,1)))))))</f>
        <v>4</v>
      </c>
      <c r="R6" s="147">
        <f t="shared" ref="R6:R37" si="2">IF(Q6="x","x",(AVERAGE(K6,Q6)))</f>
        <v>4.5</v>
      </c>
    </row>
    <row r="7" spans="1:18" x14ac:dyDescent="0.35">
      <c r="A7" s="169" t="str">
        <f>'Crisis Indicator Data'!A4</f>
        <v>Drought in South-West Angola</v>
      </c>
      <c r="B7" s="170" t="str">
        <f>'Crisis Indicator Data'!B4</f>
        <v>Drought</v>
      </c>
      <c r="C7" s="170" t="str">
        <f>'Crisis Indicator Data'!C4</f>
        <v>AGO002</v>
      </c>
      <c r="D7" s="170" t="str">
        <f>'Crisis Indicator Data'!D4</f>
        <v>Angola</v>
      </c>
      <c r="E7" s="170" t="str">
        <f>'Crisis Indicator Data'!E4</f>
        <v>AGO</v>
      </c>
      <c r="F7" s="181">
        <f>IF('Crisis Indicator Data'!Q4="x","x",('Crisis Indicator Data'!Q4/1000000))</f>
        <v>4.5609999999999999</v>
      </c>
      <c r="G7" s="181">
        <f>IF('Crisis Indicator Data'!R4="x","x",('Crisis Indicator Data'!R4/1000000))</f>
        <v>0</v>
      </c>
      <c r="H7" s="181">
        <f>IF('Crisis Indicator Data'!S4="x","x",('Crisis Indicator Data'!S4/1000000))</f>
        <v>2.8</v>
      </c>
      <c r="I7" s="181">
        <f>IF('Crisis Indicator Data'!T4="x","x",('Crisis Indicator Data'!T4/1000000))</f>
        <v>0</v>
      </c>
      <c r="J7" s="181">
        <f>IF('Crisis Indicator Data'!U4="x","x",('Crisis Indicator Data'!U4/1000000))</f>
        <v>0</v>
      </c>
      <c r="K7" s="168">
        <f t="shared" si="0"/>
        <v>4.0999999999999996</v>
      </c>
      <c r="L7" s="165">
        <f>IF(F7="x","x",(F7*1000000/VLOOKUP($C7,'Crisis Indicator Data'!$C$3:$H$198,5,FALSE)))</f>
        <v>0.61961689987773405</v>
      </c>
      <c r="M7" s="165">
        <f>IF(G7="x","x",(G7*1000000/VLOOKUP($C7,'Crisis Indicator Data'!$C$3:$H$198,5,FALSE)))</f>
        <v>0</v>
      </c>
      <c r="N7" s="165">
        <f>IF(H7="x","x",(H7*1000000/VLOOKUP($C7,'Crisis Indicator Data'!$C$3:$H$198,5,FALSE)))</f>
        <v>0.380383100122266</v>
      </c>
      <c r="O7" s="165">
        <f>IF(I7="x","x",(I7*1000000/VLOOKUP($C7,'Crisis Indicator Data'!$C$3:$H$198,5,FALSE)))</f>
        <v>0</v>
      </c>
      <c r="P7" s="165">
        <f>IF(J7="x","x",(J7*1000000/VLOOKUP($C7,'Crisis Indicator Data'!$C$3:$H$198,5,FALSE)))</f>
        <v>0</v>
      </c>
      <c r="Q7" s="147">
        <f t="shared" si="1"/>
        <v>3</v>
      </c>
      <c r="R7" s="147">
        <f t="shared" si="2"/>
        <v>3.55</v>
      </c>
    </row>
    <row r="8" spans="1:18" x14ac:dyDescent="0.35">
      <c r="A8" s="169" t="str">
        <f>'Crisis Indicator Data'!A5</f>
        <v>Refugees from Nagorno-Karabakh in Armenia</v>
      </c>
      <c r="B8" s="170" t="str">
        <f>'Crisis Indicator Data'!B5</f>
        <v>Displacement,Socio-political</v>
      </c>
      <c r="C8" s="170" t="str">
        <f>'Crisis Indicator Data'!C5</f>
        <v>ARM003</v>
      </c>
      <c r="D8" s="170" t="str">
        <f>'Crisis Indicator Data'!D5</f>
        <v>Armenia</v>
      </c>
      <c r="E8" s="170" t="str">
        <f>'Crisis Indicator Data'!E5</f>
        <v>ARM</v>
      </c>
      <c r="F8" s="181">
        <f>IF('Crisis Indicator Data'!Q5="x","x",('Crisis Indicator Data'!Q5/1000000))</f>
        <v>1.97</v>
      </c>
      <c r="G8" s="181">
        <f>IF('Crisis Indicator Data'!R5="x","x",('Crisis Indicator Data'!R5/1000000))</f>
        <v>0</v>
      </c>
      <c r="H8" s="181">
        <f>IF('Crisis Indicator Data'!S5="x","x",('Crisis Indicator Data'!S5/1000000))</f>
        <v>0.21</v>
      </c>
      <c r="I8" s="181">
        <f>IF('Crisis Indicator Data'!T5="x","x",('Crisis Indicator Data'!T5/1000000))</f>
        <v>0</v>
      </c>
      <c r="J8" s="181">
        <f>IF('Crisis Indicator Data'!U5="x","x",('Crisis Indicator Data'!U5/1000000))</f>
        <v>0</v>
      </c>
      <c r="K8" s="168">
        <f t="shared" si="0"/>
        <v>2.2000000000000002</v>
      </c>
      <c r="L8" s="165">
        <f>IF(F8="x","x",(F8*1000000/VLOOKUP($C8,'Crisis Indicator Data'!$C$3:$H$198,5,FALSE)))</f>
        <v>0.90366972477064222</v>
      </c>
      <c r="M8" s="165">
        <f>IF(G8="x","x",(G8*1000000/VLOOKUP($C8,'Crisis Indicator Data'!$C$3:$H$198,5,FALSE)))</f>
        <v>0</v>
      </c>
      <c r="N8" s="165">
        <f>IF(H8="x","x",(H8*1000000/VLOOKUP($C8,'Crisis Indicator Data'!$C$3:$H$198,5,FALSE)))</f>
        <v>9.6330275229357804E-2</v>
      </c>
      <c r="O8" s="165">
        <f>IF(I8="x","x",(I8*1000000/VLOOKUP($C8,'Crisis Indicator Data'!$C$3:$H$198,5,FALSE)))</f>
        <v>0</v>
      </c>
      <c r="P8" s="165">
        <f>IF(J8="x","x",(J8*1000000/VLOOKUP($C8,'Crisis Indicator Data'!$C$3:$H$198,5,FALSE)))</f>
        <v>0</v>
      </c>
      <c r="Q8" s="147">
        <f t="shared" si="1"/>
        <v>3</v>
      </c>
      <c r="R8" s="147">
        <f t="shared" si="2"/>
        <v>2.6</v>
      </c>
    </row>
    <row r="9" spans="1:18" x14ac:dyDescent="0.35">
      <c r="A9" s="169" t="str">
        <f>'Crisis Indicator Data'!A6</f>
        <v>Complex in Burundi</v>
      </c>
      <c r="B9" s="170" t="str">
        <f>'Crisis Indicator Data'!B6</f>
        <v>Violence,Displacement,Floods</v>
      </c>
      <c r="C9" s="170" t="str">
        <f>'Crisis Indicator Data'!C6</f>
        <v>BDI001</v>
      </c>
      <c r="D9" s="170" t="str">
        <f>'Crisis Indicator Data'!D6</f>
        <v>Burundi</v>
      </c>
      <c r="E9" s="170" t="str">
        <f>'Crisis Indicator Data'!E6</f>
        <v>BDI</v>
      </c>
      <c r="F9" s="181">
        <f>IF('Crisis Indicator Data'!Q6="x","x",('Crisis Indicator Data'!Q6/1000000))</f>
        <v>5.1509999999999998</v>
      </c>
      <c r="G9" s="181">
        <f>IF('Crisis Indicator Data'!R6="x","x",('Crisis Indicator Data'!R6/1000000))</f>
        <v>5.9249999999999998</v>
      </c>
      <c r="H9" s="181">
        <f>IF('Crisis Indicator Data'!S6="x","x",('Crisis Indicator Data'!S6/1000000))</f>
        <v>1.212</v>
      </c>
      <c r="I9" s="181">
        <f>IF('Crisis Indicator Data'!T6="x","x",('Crisis Indicator Data'!T6/1000000))</f>
        <v>0</v>
      </c>
      <c r="J9" s="181">
        <f>IF('Crisis Indicator Data'!U6="x","x",('Crisis Indicator Data'!U6/1000000))</f>
        <v>0</v>
      </c>
      <c r="K9" s="168">
        <f t="shared" si="0"/>
        <v>3.5</v>
      </c>
      <c r="L9" s="165">
        <f>IF(F9="x","x",(F9*1000000/VLOOKUP($C9,'Crisis Indicator Data'!$C$3:$H$198,5,FALSE)))</f>
        <v>0.4191553421759297</v>
      </c>
      <c r="M9" s="165">
        <f>IF(G9="x","x",(G9*1000000/VLOOKUP($C9,'Crisis Indicator Data'!$C$3:$H$198,5,FALSE)))</f>
        <v>0.48213849784359997</v>
      </c>
      <c r="N9" s="165">
        <f>IF(H9="x","x",(H9*1000000/VLOOKUP($C9,'Crisis Indicator Data'!$C$3:$H$198,5,FALSE)))</f>
        <v>9.8624786394336403E-2</v>
      </c>
      <c r="O9" s="165">
        <f>IF(I9="x","x",(I9*1000000/VLOOKUP($C9,'Crisis Indicator Data'!$C$3:$H$198,5,FALSE)))</f>
        <v>0</v>
      </c>
      <c r="P9" s="165">
        <f>IF(J9="x","x",(J9*1000000/VLOOKUP($C9,'Crisis Indicator Data'!$C$3:$H$198,5,FALSE)))</f>
        <v>0</v>
      </c>
      <c r="Q9" s="147">
        <f t="shared" si="1"/>
        <v>3</v>
      </c>
      <c r="R9" s="147">
        <f t="shared" si="2"/>
        <v>3.25</v>
      </c>
    </row>
    <row r="10" spans="1:18" x14ac:dyDescent="0.35">
      <c r="A10" s="169" t="str">
        <f>'Crisis Indicator Data'!A7</f>
        <v>Conflict in northern region</v>
      </c>
      <c r="B10" s="170" t="str">
        <f>'Crisis Indicator Data'!B7</f>
        <v>Conflict,Displacement,Violence</v>
      </c>
      <c r="C10" s="170" t="str">
        <f>'Crisis Indicator Data'!C7</f>
        <v>BEN002</v>
      </c>
      <c r="D10" s="170" t="str">
        <f>'Crisis Indicator Data'!D7</f>
        <v>Benin</v>
      </c>
      <c r="E10" s="170" t="str">
        <f>'Crisis Indicator Data'!E7</f>
        <v>BEN</v>
      </c>
      <c r="F10" s="181">
        <f>IF('Crisis Indicator Data'!Q7="x","x",('Crisis Indicator Data'!Q7/1000000))</f>
        <v>1.8069999999999999</v>
      </c>
      <c r="G10" s="181">
        <f>IF('Crisis Indicator Data'!R7="x","x",('Crisis Indicator Data'!R7/1000000))</f>
        <v>0.249</v>
      </c>
      <c r="H10" s="181">
        <f>IF('Crisis Indicator Data'!S7="x","x",('Crisis Indicator Data'!S7/1000000))</f>
        <v>5.8999999999999997E-2</v>
      </c>
      <c r="I10" s="181">
        <f>IF('Crisis Indicator Data'!T7="x","x",('Crisis Indicator Data'!T7/1000000))</f>
        <v>0</v>
      </c>
      <c r="J10" s="181">
        <f>IF('Crisis Indicator Data'!U7="x","x",('Crisis Indicator Data'!U7/1000000))</f>
        <v>0</v>
      </c>
      <c r="K10" s="168">
        <f t="shared" si="0"/>
        <v>1.3</v>
      </c>
      <c r="L10" s="165">
        <f>IF(F10="x","x",(F10*1000000/VLOOKUP($C10,'Crisis Indicator Data'!$C$3:$H$198,5,FALSE)))</f>
        <v>0.85437352245862885</v>
      </c>
      <c r="M10" s="165">
        <f>IF(G10="x","x",(G10*1000000/VLOOKUP($C10,'Crisis Indicator Data'!$C$3:$H$198,5,FALSE)))</f>
        <v>0.11773049645390071</v>
      </c>
      <c r="N10" s="165">
        <f>IF(H10="x","x",(H10*1000000/VLOOKUP($C10,'Crisis Indicator Data'!$C$3:$H$198,5,FALSE)))</f>
        <v>2.7895981087470448E-2</v>
      </c>
      <c r="O10" s="165">
        <f>IF(I10="x","x",(I10*1000000/VLOOKUP($C10,'Crisis Indicator Data'!$C$3:$H$198,5,FALSE)))</f>
        <v>0</v>
      </c>
      <c r="P10" s="165">
        <f>IF(J10="x","x",(J10*1000000/VLOOKUP($C10,'Crisis Indicator Data'!$C$3:$H$198,5,FALSE)))</f>
        <v>0</v>
      </c>
      <c r="Q10" s="147">
        <f t="shared" si="1"/>
        <v>2</v>
      </c>
      <c r="R10" s="147">
        <f t="shared" si="2"/>
        <v>1.65</v>
      </c>
    </row>
    <row r="11" spans="1:18" x14ac:dyDescent="0.35">
      <c r="A11" s="169" t="str">
        <f>'Crisis Indicator Data'!A8</f>
        <v>Conflict in Burkina Faso</v>
      </c>
      <c r="B11" s="170" t="str">
        <f>'Crisis Indicator Data'!B8</f>
        <v>Conflict,Displacement,Violence</v>
      </c>
      <c r="C11" s="170" t="str">
        <f>'Crisis Indicator Data'!C8</f>
        <v>BFA002</v>
      </c>
      <c r="D11" s="170" t="str">
        <f>'Crisis Indicator Data'!D8</f>
        <v>Burkina Faso</v>
      </c>
      <c r="E11" s="170" t="str">
        <f>'Crisis Indicator Data'!E8</f>
        <v>BFA</v>
      </c>
      <c r="F11" s="181">
        <f>IF('Crisis Indicator Data'!Q8="x","x",('Crisis Indicator Data'!Q8/1000000))</f>
        <v>13.707000000000001</v>
      </c>
      <c r="G11" s="181">
        <f>IF('Crisis Indicator Data'!R8="x","x",('Crisis Indicator Data'!R8/1000000))</f>
        <v>3.7930000000000001</v>
      </c>
      <c r="H11" s="181">
        <f>IF('Crisis Indicator Data'!S8="x","x",('Crisis Indicator Data'!S8/1000000))</f>
        <v>4.3</v>
      </c>
      <c r="I11" s="181">
        <f>IF('Crisis Indicator Data'!T8="x","x",('Crisis Indicator Data'!T8/1000000))</f>
        <v>1.6</v>
      </c>
      <c r="J11" s="181">
        <f>IF('Crisis Indicator Data'!U8="x","x",('Crisis Indicator Data'!U8/1000000))</f>
        <v>0</v>
      </c>
      <c r="K11" s="168">
        <f t="shared" si="0"/>
        <v>4.5999999999999996</v>
      </c>
      <c r="L11" s="165">
        <f>IF(F11="x","x",(F11*1000000/VLOOKUP($C11,'Crisis Indicator Data'!$C$3:$H$198,5,FALSE)))</f>
        <v>0.58576923076923082</v>
      </c>
      <c r="M11" s="165">
        <f>IF(G11="x","x",(G11*1000000/VLOOKUP($C11,'Crisis Indicator Data'!$C$3:$H$198,5,FALSE)))</f>
        <v>0.16209401709401711</v>
      </c>
      <c r="N11" s="165">
        <f>IF(H11="x","x",(H11*1000000/VLOOKUP($C11,'Crisis Indicator Data'!$C$3:$H$198,5,FALSE)))</f>
        <v>0.18376068376068377</v>
      </c>
      <c r="O11" s="165">
        <f>IF(I11="x","x",(I11*1000000/VLOOKUP($C11,'Crisis Indicator Data'!$C$3:$H$198,5,FALSE)))</f>
        <v>6.8376068376068383E-2</v>
      </c>
      <c r="P11" s="165">
        <f>IF(J11="x","x",(J11*1000000/VLOOKUP($C11,'Crisis Indicator Data'!$C$3:$H$198,5,FALSE)))</f>
        <v>0</v>
      </c>
      <c r="Q11" s="147">
        <f t="shared" si="1"/>
        <v>4</v>
      </c>
      <c r="R11" s="147">
        <f t="shared" si="2"/>
        <v>4.3</v>
      </c>
    </row>
    <row r="12" spans="1:18" x14ac:dyDescent="0.35">
      <c r="A12" s="169" t="str">
        <f>'Crisis Indicator Data'!A9</f>
        <v>Mutliple crises in Bangladesh</v>
      </c>
      <c r="B12" s="170" t="str">
        <f>'Crisis Indicator Data'!B9</f>
        <v>Conflict,Violence,Displacement,Floods</v>
      </c>
      <c r="C12" s="170" t="str">
        <f>'Crisis Indicator Data'!C9</f>
        <v>BGD001</v>
      </c>
      <c r="D12" s="170" t="str">
        <f>'Crisis Indicator Data'!D9</f>
        <v>Bangladesh</v>
      </c>
      <c r="E12" s="170" t="str">
        <f>'Crisis Indicator Data'!E9</f>
        <v>BGD</v>
      </c>
      <c r="F12" s="181">
        <f>IF('Crisis Indicator Data'!Q9="x","x",('Crisis Indicator Data'!Q9/1000000))</f>
        <v>33.377000000000002</v>
      </c>
      <c r="G12" s="181">
        <f>IF('Crisis Indicator Data'!R9="x","x",('Crisis Indicator Data'!R9/1000000))</f>
        <v>32.886000000000003</v>
      </c>
      <c r="H12" s="181">
        <f>IF('Crisis Indicator Data'!S9="x","x",('Crisis Indicator Data'!S9/1000000))</f>
        <v>23.007000000000001</v>
      </c>
      <c r="I12" s="181">
        <f>IF('Crisis Indicator Data'!T9="x","x",('Crisis Indicator Data'!T9/1000000))</f>
        <v>1.647</v>
      </c>
      <c r="J12" s="181" t="str">
        <f>IF('Crisis Indicator Data'!U9="x","x",('Crisis Indicator Data'!U9/1000000))</f>
        <v>x</v>
      </c>
      <c r="K12" s="168">
        <f t="shared" si="0"/>
        <v>5</v>
      </c>
      <c r="L12" s="165">
        <f>IF(F12="x","x",(F12*1000000/VLOOKUP($C12,'Crisis Indicator Data'!$C$3:$H$198,5,FALSE)))</f>
        <v>0.36711506098969393</v>
      </c>
      <c r="M12" s="165">
        <f>IF(G12="x","x",(G12*1000000/VLOOKUP($C12,'Crisis Indicator Data'!$C$3:$H$198,5,FALSE)))</f>
        <v>0.36171453083581734</v>
      </c>
      <c r="N12" s="165">
        <f>IF(H12="x","x",(H12*1000000/VLOOKUP($C12,'Crisis Indicator Data'!$C$3:$H$198,5,FALSE)))</f>
        <v>0.25305498421637318</v>
      </c>
      <c r="O12" s="165">
        <f>IF(I12="x","x",(I12*1000000/VLOOKUP($C12,'Crisis Indicator Data'!$C$3:$H$198,5,FALSE)))</f>
        <v>1.8115423958115644E-2</v>
      </c>
      <c r="P12" s="165" t="str">
        <f>IF(J12="x","x",(J12*1000000/VLOOKUP($C12,'Crisis Indicator Data'!$C$3:$H$198,5,FALSE)))</f>
        <v>x</v>
      </c>
      <c r="Q12" s="147">
        <f t="shared" si="1"/>
        <v>3</v>
      </c>
      <c r="R12" s="147">
        <f t="shared" si="2"/>
        <v>4</v>
      </c>
    </row>
    <row r="13" spans="1:18" x14ac:dyDescent="0.35">
      <c r="A13" s="169" t="str">
        <f>'Crisis Indicator Data'!A10</f>
        <v>Rohingya refugee crisis</v>
      </c>
      <c r="B13" s="170" t="str">
        <f>'Crisis Indicator Data'!B10</f>
        <v>Conflict,Violence,Displacement</v>
      </c>
      <c r="C13" s="170" t="str">
        <f>'Crisis Indicator Data'!C10</f>
        <v>BGD002</v>
      </c>
      <c r="D13" s="170" t="str">
        <f>'Crisis Indicator Data'!D10</f>
        <v>Bangladesh</v>
      </c>
      <c r="E13" s="170" t="str">
        <f>'Crisis Indicator Data'!E10</f>
        <v>BGD</v>
      </c>
      <c r="F13" s="181">
        <f>IF('Crisis Indicator Data'!Q10="x","x",('Crisis Indicator Data'!Q10/1000000))</f>
        <v>0</v>
      </c>
      <c r="G13" s="181">
        <f>IF('Crisis Indicator Data'!R10="x","x",('Crisis Indicator Data'!R10/1000000))</f>
        <v>0</v>
      </c>
      <c r="H13" s="181">
        <f>IF('Crisis Indicator Data'!S10="x","x",('Crisis Indicator Data'!S10/1000000))</f>
        <v>1.583</v>
      </c>
      <c r="I13" s="181">
        <f>IF('Crisis Indicator Data'!T10="x","x",('Crisis Indicator Data'!T10/1000000))</f>
        <v>3.1E-2</v>
      </c>
      <c r="J13" s="181" t="str">
        <f>IF('Crisis Indicator Data'!U10="x","x",('Crisis Indicator Data'!U10/1000000))</f>
        <v>x</v>
      </c>
      <c r="K13" s="168">
        <f t="shared" si="0"/>
        <v>3.7</v>
      </c>
      <c r="L13" s="165">
        <f>IF(F13="x","x",(F13*1000000/VLOOKUP($C13,'Crisis Indicator Data'!$C$3:$H$198,5,FALSE)))</f>
        <v>0</v>
      </c>
      <c r="M13" s="165">
        <f>IF(G13="x","x",(G13*1000000/VLOOKUP($C13,'Crisis Indicator Data'!$C$3:$H$198,5,FALSE)))</f>
        <v>0</v>
      </c>
      <c r="N13" s="165">
        <f>IF(H13="x","x",(H13*1000000/VLOOKUP($C13,'Crisis Indicator Data'!$C$3:$H$198,5,FALSE)))</f>
        <v>0.98079306071871131</v>
      </c>
      <c r="O13" s="165">
        <f>IF(I13="x","x",(I13*1000000/VLOOKUP($C13,'Crisis Indicator Data'!$C$3:$H$198,5,FALSE)))</f>
        <v>1.9206939281288724E-2</v>
      </c>
      <c r="P13" s="165" t="str">
        <f>IF(J13="x","x",(J13*1000000/VLOOKUP($C13,'Crisis Indicator Data'!$C$3:$H$198,5,FALSE)))</f>
        <v>x</v>
      </c>
      <c r="Q13" s="147">
        <f t="shared" si="1"/>
        <v>3</v>
      </c>
      <c r="R13" s="147">
        <f t="shared" si="2"/>
        <v>3.35</v>
      </c>
    </row>
    <row r="14" spans="1:18" x14ac:dyDescent="0.35">
      <c r="A14" s="169" t="str">
        <f>'Crisis Indicator Data'!A11</f>
        <v>Food Security Crisis in Bangladesh</v>
      </c>
      <c r="B14" s="170" t="str">
        <f>'Crisis Indicator Data'!B11</f>
        <v>Food Security</v>
      </c>
      <c r="C14" s="170" t="str">
        <f>'Crisis Indicator Data'!C11</f>
        <v>BGD012</v>
      </c>
      <c r="D14" s="170" t="str">
        <f>'Crisis Indicator Data'!D11</f>
        <v>Bangladesh</v>
      </c>
      <c r="E14" s="170" t="str">
        <f>'Crisis Indicator Data'!E11</f>
        <v>BGD</v>
      </c>
      <c r="F14" s="181">
        <f>IF('Crisis Indicator Data'!Q11="x","x",('Crisis Indicator Data'!Q11/1000000))</f>
        <v>33.377000000000002</v>
      </c>
      <c r="G14" s="181">
        <f>IF('Crisis Indicator Data'!R11="x","x",('Crisis Indicator Data'!R11/1000000))</f>
        <v>32.886000000000003</v>
      </c>
      <c r="H14" s="181">
        <f>IF('Crisis Indicator Data'!S11="x","x",('Crisis Indicator Data'!S11/1000000))</f>
        <v>21.423999999999999</v>
      </c>
      <c r="I14" s="181">
        <f>IF('Crisis Indicator Data'!T11="x","x",('Crisis Indicator Data'!T11/1000000))</f>
        <v>1.6160000000000001</v>
      </c>
      <c r="J14" s="181">
        <f>IF('Crisis Indicator Data'!U11="x","x",('Crisis Indicator Data'!U11/1000000))</f>
        <v>0</v>
      </c>
      <c r="K14" s="168">
        <f t="shared" si="0"/>
        <v>5</v>
      </c>
      <c r="L14" s="165">
        <f>IF(F14="x","x",(F14*1000000/VLOOKUP($C14,'Crisis Indicator Data'!$C$3:$H$198,5,FALSE)))</f>
        <v>0.37374585684851747</v>
      </c>
      <c r="M14" s="165">
        <f>IF(G14="x","x",(G14*1000000/VLOOKUP($C14,'Crisis Indicator Data'!$C$3:$H$198,5,FALSE)))</f>
        <v>0.3682477828540715</v>
      </c>
      <c r="N14" s="165">
        <f>IF(H14="x","x",(H14*1000000/VLOOKUP($C14,'Crisis Indicator Data'!$C$3:$H$198,5,FALSE)))</f>
        <v>0.23989966854788139</v>
      </c>
      <c r="O14" s="165">
        <f>IF(I14="x","x",(I14*1000000/VLOOKUP($C14,'Crisis Indicator Data'!$C$3:$H$198,5,FALSE)))</f>
        <v>1.8095494042820029E-2</v>
      </c>
      <c r="P14" s="165">
        <f>IF(J14="x","x",(J14*1000000/VLOOKUP($C14,'Crisis Indicator Data'!$C$3:$H$198,5,FALSE)))</f>
        <v>0</v>
      </c>
      <c r="Q14" s="147">
        <f t="shared" si="1"/>
        <v>3</v>
      </c>
      <c r="R14" s="147">
        <f t="shared" si="2"/>
        <v>4</v>
      </c>
    </row>
    <row r="15" spans="1:18" x14ac:dyDescent="0.35">
      <c r="A15" s="169" t="str">
        <f>'Crisis Indicator Data'!A12</f>
        <v>Displacement from Russia-Ukraine conflict in Bulgaria</v>
      </c>
      <c r="B15" s="170" t="str">
        <f>'Crisis Indicator Data'!B12</f>
        <v>Displacement</v>
      </c>
      <c r="C15" s="170" t="str">
        <f>'Crisis Indicator Data'!C12</f>
        <v>BGR002</v>
      </c>
      <c r="D15" s="170" t="str">
        <f>'Crisis Indicator Data'!D12</f>
        <v>Bulgaria</v>
      </c>
      <c r="E15" s="170" t="str">
        <f>'Crisis Indicator Data'!E12</f>
        <v>BGR</v>
      </c>
      <c r="F15" s="181">
        <f>IF('Crisis Indicator Data'!Q12="x","x",('Crisis Indicator Data'!Q12/1000000))</f>
        <v>6.43</v>
      </c>
      <c r="G15" s="181">
        <f>IF('Crisis Indicator Data'!R12="x","x",('Crisis Indicator Data'!R12/1000000))</f>
        <v>0</v>
      </c>
      <c r="H15" s="181">
        <f>IF('Crisis Indicator Data'!S12="x","x",('Crisis Indicator Data'!S12/1000000))</f>
        <v>7.4999999999999997E-2</v>
      </c>
      <c r="I15" s="181">
        <f>IF('Crisis Indicator Data'!T12="x","x",('Crisis Indicator Data'!T12/1000000))</f>
        <v>0</v>
      </c>
      <c r="J15" s="181">
        <f>IF('Crisis Indicator Data'!U12="x","x",('Crisis Indicator Data'!U12/1000000))</f>
        <v>0</v>
      </c>
      <c r="K15" s="168">
        <f t="shared" si="0"/>
        <v>1.5</v>
      </c>
      <c r="L15" s="165">
        <f>IF(F15="x","x",(F15*1000000/VLOOKUP($C15,'Crisis Indicator Data'!$C$3:$H$198,5,FALSE)))</f>
        <v>0.98877441180993386</v>
      </c>
      <c r="M15" s="165">
        <f>IF(G15="x","x",(G15*1000000/VLOOKUP($C15,'Crisis Indicator Data'!$C$3:$H$198,5,FALSE)))</f>
        <v>0</v>
      </c>
      <c r="N15" s="165">
        <f>IF(H15="x","x",(H15*1000000/VLOOKUP($C15,'Crisis Indicator Data'!$C$3:$H$198,5,FALSE)))</f>
        <v>1.1533138551437798E-2</v>
      </c>
      <c r="O15" s="165">
        <f>IF(I15="x","x",(I15*1000000/VLOOKUP($C15,'Crisis Indicator Data'!$C$3:$H$198,5,FALSE)))</f>
        <v>0</v>
      </c>
      <c r="P15" s="165">
        <f>IF(J15="x","x",(J15*1000000/VLOOKUP($C15,'Crisis Indicator Data'!$C$3:$H$198,5,FALSE)))</f>
        <v>0</v>
      </c>
      <c r="Q15" s="147">
        <f t="shared" si="1"/>
        <v>1</v>
      </c>
      <c r="R15" s="147">
        <f t="shared" si="2"/>
        <v>1.25</v>
      </c>
    </row>
    <row r="16" spans="1:18" x14ac:dyDescent="0.35">
      <c r="A16" s="169" t="str">
        <f>'Crisis Indicator Data'!A13</f>
        <v>Displacement from Russia-Ukraine conflict in Belarus</v>
      </c>
      <c r="B16" s="170" t="str">
        <f>'Crisis Indicator Data'!B13</f>
        <v>Displacement</v>
      </c>
      <c r="C16" s="170" t="str">
        <f>'Crisis Indicator Data'!C13</f>
        <v>BLR002</v>
      </c>
      <c r="D16" s="170" t="str">
        <f>'Crisis Indicator Data'!D13</f>
        <v>Belarus</v>
      </c>
      <c r="E16" s="170" t="str">
        <f>'Crisis Indicator Data'!E13</f>
        <v>BLR</v>
      </c>
      <c r="F16" s="181">
        <f>IF('Crisis Indicator Data'!Q13="x","x",('Crisis Indicator Data'!Q13/1000000))</f>
        <v>9.1780000000000008</v>
      </c>
      <c r="G16" s="181">
        <f>IF('Crisis Indicator Data'!R13="x","x",('Crisis Indicator Data'!R13/1000000))</f>
        <v>0</v>
      </c>
      <c r="H16" s="181">
        <f>IF('Crisis Indicator Data'!S13="x","x",('Crisis Indicator Data'!S13/1000000))</f>
        <v>4.4999999999999998E-2</v>
      </c>
      <c r="I16" s="181">
        <f>IF('Crisis Indicator Data'!T13="x","x",('Crisis Indicator Data'!T13/1000000))</f>
        <v>0</v>
      </c>
      <c r="J16" s="181">
        <f>IF('Crisis Indicator Data'!U13="x","x",('Crisis Indicator Data'!U13/1000000))</f>
        <v>0</v>
      </c>
      <c r="K16" s="168">
        <f t="shared" si="0"/>
        <v>1.1000000000000001</v>
      </c>
      <c r="L16" s="165">
        <f>IF(F16="x","x",(F16*1000000/VLOOKUP($C16,'Crisis Indicator Data'!$C$3:$H$198,5,FALSE)))</f>
        <v>0.99512089341862731</v>
      </c>
      <c r="M16" s="165">
        <f>IF(G16="x","x",(G16*1000000/VLOOKUP($C16,'Crisis Indicator Data'!$C$3:$H$198,5,FALSE)))</f>
        <v>0</v>
      </c>
      <c r="N16" s="165">
        <f>IF(H16="x","x",(H16*1000000/VLOOKUP($C16,'Crisis Indicator Data'!$C$3:$H$198,5,FALSE)))</f>
        <v>4.8791065813726551E-3</v>
      </c>
      <c r="O16" s="165">
        <f>IF(I16="x","x",(I16*1000000/VLOOKUP($C16,'Crisis Indicator Data'!$C$3:$H$198,5,FALSE)))</f>
        <v>0</v>
      </c>
      <c r="P16" s="165">
        <f>IF(J16="x","x",(J16*1000000/VLOOKUP($C16,'Crisis Indicator Data'!$C$3:$H$198,5,FALSE)))</f>
        <v>0</v>
      </c>
      <c r="Q16" s="147">
        <f t="shared" si="1"/>
        <v>1</v>
      </c>
      <c r="R16" s="147">
        <f t="shared" si="2"/>
        <v>1.05</v>
      </c>
    </row>
    <row r="17" spans="1:18" x14ac:dyDescent="0.35">
      <c r="A17" s="169" t="str">
        <f>'Crisis Indicator Data'!A14</f>
        <v>Country level Brazil</v>
      </c>
      <c r="B17" s="170" t="str">
        <f>'Crisis Indicator Data'!B14</f>
        <v>Displacement,Floods,Drought</v>
      </c>
      <c r="C17" s="170" t="str">
        <f>'Crisis Indicator Data'!C14</f>
        <v>BRA001</v>
      </c>
      <c r="D17" s="170" t="str">
        <f>'Crisis Indicator Data'!D14</f>
        <v>Brazil</v>
      </c>
      <c r="E17" s="170" t="str">
        <f>'Crisis Indicator Data'!E14</f>
        <v>BRA</v>
      </c>
      <c r="F17" s="181">
        <f>IF('Crisis Indicator Data'!Q14="x","x",('Crisis Indicator Data'!Q14/1000000))</f>
        <v>207.214</v>
      </c>
      <c r="G17" s="181">
        <f>IF('Crisis Indicator Data'!R14="x","x",('Crisis Indicator Data'!R14/1000000))</f>
        <v>2.8340000000000001</v>
      </c>
      <c r="H17" s="181">
        <f>IF('Crisis Indicator Data'!S14="x","x",('Crisis Indicator Data'!S14/1000000))</f>
        <v>1.093</v>
      </c>
      <c r="I17" s="181" t="str">
        <f>IF('Crisis Indicator Data'!T14="x","x",('Crisis Indicator Data'!T14/1000000))</f>
        <v>x</v>
      </c>
      <c r="J17" s="181" t="str">
        <f>IF('Crisis Indicator Data'!U14="x","x",('Crisis Indicator Data'!U14/1000000))</f>
        <v>x</v>
      </c>
      <c r="K17" s="168">
        <f t="shared" si="0"/>
        <v>3.4</v>
      </c>
      <c r="L17" s="165">
        <f>IF(F17="x","x",(F17*1000000/VLOOKUP($C17,'Crisis Indicator Data'!$C$3:$H$198,5,FALSE)))</f>
        <v>0.98140105427178992</v>
      </c>
      <c r="M17" s="165">
        <f>IF(G17="x","x",(G17*1000000/VLOOKUP($C17,'Crisis Indicator Data'!$C$3:$H$198,5,FALSE)))</f>
        <v>1.3422310209765038E-2</v>
      </c>
      <c r="N17" s="165">
        <f>IF(H17="x","x",(H17*1000000/VLOOKUP($C17,'Crisis Indicator Data'!$C$3:$H$198,5,FALSE)))</f>
        <v>5.1766355184450202E-3</v>
      </c>
      <c r="O17" s="165" t="str">
        <f>IF(I17="x","x",(I17*1000000/VLOOKUP($C17,'Crisis Indicator Data'!$C$3:$H$198,5,FALSE)))</f>
        <v>x</v>
      </c>
      <c r="P17" s="165" t="str">
        <f>IF(J17="x","x",(J17*1000000/VLOOKUP($C17,'Crisis Indicator Data'!$C$3:$H$198,5,FALSE)))</f>
        <v>x</v>
      </c>
      <c r="Q17" s="147">
        <f t="shared" si="1"/>
        <v>1</v>
      </c>
      <c r="R17" s="147">
        <f t="shared" si="2"/>
        <v>2.2000000000000002</v>
      </c>
    </row>
    <row r="18" spans="1:18" x14ac:dyDescent="0.35">
      <c r="A18" s="169" t="str">
        <f>'Crisis Indicator Data'!A15</f>
        <v>Venezuela displacement in Brazil</v>
      </c>
      <c r="B18" s="170" t="str">
        <f>'Crisis Indicator Data'!B15</f>
        <v>Displacement</v>
      </c>
      <c r="C18" s="170" t="str">
        <f>'Crisis Indicator Data'!C15</f>
        <v>BRA002</v>
      </c>
      <c r="D18" s="170" t="str">
        <f>'Crisis Indicator Data'!D15</f>
        <v>Brazil</v>
      </c>
      <c r="E18" s="170" t="str">
        <f>'Crisis Indicator Data'!E15</f>
        <v>BRA</v>
      </c>
      <c r="F18" s="181">
        <f>IF('Crisis Indicator Data'!Q15="x","x",('Crisis Indicator Data'!Q15/1000000))</f>
        <v>105.3</v>
      </c>
      <c r="G18" s="181">
        <f>IF('Crisis Indicator Data'!R15="x","x",('Crisis Indicator Data'!R15/1000000))</f>
        <v>1.0999999999999999E-2</v>
      </c>
      <c r="H18" s="181">
        <f>IF('Crisis Indicator Data'!S15="x","x",('Crisis Indicator Data'!S15/1000000))</f>
        <v>0.57199999999999995</v>
      </c>
      <c r="I18" s="181">
        <f>IF('Crisis Indicator Data'!T15="x","x",('Crisis Indicator Data'!T15/1000000))</f>
        <v>0</v>
      </c>
      <c r="J18" s="181">
        <f>IF('Crisis Indicator Data'!U15="x","x",('Crisis Indicator Data'!U15/1000000))</f>
        <v>0</v>
      </c>
      <c r="K18" s="168">
        <f t="shared" si="0"/>
        <v>2.9</v>
      </c>
      <c r="L18" s="165">
        <f>IF(F18="x","x",(F18*1000000/VLOOKUP($C18,'Crisis Indicator Data'!$C$3:$H$198,5,FALSE)))</f>
        <v>0.99449392253714008</v>
      </c>
      <c r="M18" s="165">
        <f>IF(G18="x","x",(G18*1000000/VLOOKUP($C18,'Crisis Indicator Data'!$C$3:$H$198,5,FALSE)))</f>
        <v>1.0388825401622546E-4</v>
      </c>
      <c r="N18" s="165">
        <f>IF(H18="x","x",(H18*1000000/VLOOKUP($C18,'Crisis Indicator Data'!$C$3:$H$198,5,FALSE)))</f>
        <v>5.4021892088437235E-3</v>
      </c>
      <c r="O18" s="165">
        <f>IF(I18="x","x",(I18*1000000/VLOOKUP($C18,'Crisis Indicator Data'!$C$3:$H$198,5,FALSE)))</f>
        <v>0</v>
      </c>
      <c r="P18" s="165">
        <f>IF(J18="x","x",(J18*1000000/VLOOKUP($C18,'Crisis Indicator Data'!$C$3:$H$198,5,FALSE)))</f>
        <v>0</v>
      </c>
      <c r="Q18" s="147">
        <f t="shared" si="1"/>
        <v>1</v>
      </c>
      <c r="R18" s="147">
        <f t="shared" si="2"/>
        <v>1.95</v>
      </c>
    </row>
    <row r="19" spans="1:18" x14ac:dyDescent="0.35">
      <c r="A19" s="169" t="str">
        <f>'Crisis Indicator Data'!A16</f>
        <v>Drought in the Amazonas</v>
      </c>
      <c r="B19" s="170" t="str">
        <f>'Crisis Indicator Data'!B16</f>
        <v>Drought</v>
      </c>
      <c r="C19" s="170" t="str">
        <f>'Crisis Indicator Data'!C16</f>
        <v>BRA004</v>
      </c>
      <c r="D19" s="170" t="str">
        <f>'Crisis Indicator Data'!D16</f>
        <v>Brazil</v>
      </c>
      <c r="E19" s="170" t="str">
        <f>'Crisis Indicator Data'!E16</f>
        <v>BRA</v>
      </c>
      <c r="F19" s="181">
        <f>IF('Crisis Indicator Data'!Q16="x","x",('Crisis Indicator Data'!Q16/1000000))</f>
        <v>3.1960000000000002</v>
      </c>
      <c r="G19" s="181">
        <f>IF('Crisis Indicator Data'!R16="x","x",('Crisis Indicator Data'!R16/1000000))</f>
        <v>0</v>
      </c>
      <c r="H19" s="181">
        <f>IF('Crisis Indicator Data'!S16="x","x",('Crisis Indicator Data'!S16/1000000))</f>
        <v>0.745</v>
      </c>
      <c r="I19" s="181" t="str">
        <f>IF('Crisis Indicator Data'!T16="x","x",('Crisis Indicator Data'!T16/1000000))</f>
        <v>x</v>
      </c>
      <c r="J19" s="181" t="str">
        <f>IF('Crisis Indicator Data'!U16="x","x",('Crisis Indicator Data'!U16/1000000))</f>
        <v>x</v>
      </c>
      <c r="K19" s="168">
        <f t="shared" si="0"/>
        <v>3.1</v>
      </c>
      <c r="L19" s="165">
        <f>IF(F19="x","x",(F19*1000000/VLOOKUP($C19,'Crisis Indicator Data'!$C$3:$H$198,5,FALSE)))</f>
        <v>0.8109616848515605</v>
      </c>
      <c r="M19" s="165">
        <f>IF(G19="x","x",(G19*1000000/VLOOKUP($C19,'Crisis Indicator Data'!$C$3:$H$198,5,FALSE)))</f>
        <v>0</v>
      </c>
      <c r="N19" s="165">
        <f>IF(H19="x","x",(H19*1000000/VLOOKUP($C19,'Crisis Indicator Data'!$C$3:$H$198,5,FALSE)))</f>
        <v>0.1890383151484395</v>
      </c>
      <c r="O19" s="165" t="str">
        <f>IF(I19="x","x",(I19*1000000/VLOOKUP($C19,'Crisis Indicator Data'!$C$3:$H$198,5,FALSE)))</f>
        <v>x</v>
      </c>
      <c r="P19" s="165" t="str">
        <f>IF(J19="x","x",(J19*1000000/VLOOKUP($C19,'Crisis Indicator Data'!$C$3:$H$198,5,FALSE)))</f>
        <v>x</v>
      </c>
      <c r="Q19" s="147">
        <f t="shared" si="1"/>
        <v>3</v>
      </c>
      <c r="R19" s="147">
        <f t="shared" si="2"/>
        <v>3.05</v>
      </c>
    </row>
    <row r="20" spans="1:18" x14ac:dyDescent="0.35">
      <c r="A20" s="169" t="str">
        <f>'Crisis Indicator Data'!A17</f>
        <v>Floods in Rio Grande do Sul</v>
      </c>
      <c r="B20" s="170" t="str">
        <f>'Crisis Indicator Data'!B17</f>
        <v>Floods</v>
      </c>
      <c r="C20" s="170" t="str">
        <f>'Crisis Indicator Data'!C17</f>
        <v>BRA005</v>
      </c>
      <c r="D20" s="170" t="str">
        <f>'Crisis Indicator Data'!D17</f>
        <v>Brazil</v>
      </c>
      <c r="E20" s="170" t="str">
        <f>'Crisis Indicator Data'!E17</f>
        <v>BRA</v>
      </c>
      <c r="F20" s="181">
        <f>IF('Crisis Indicator Data'!Q17="x","x",('Crisis Indicator Data'!Q17/1000000))</f>
        <v>8.4849999999999994</v>
      </c>
      <c r="G20" s="181">
        <f>IF('Crisis Indicator Data'!R17="x","x",('Crisis Indicator Data'!R17/1000000))</f>
        <v>2.3940000000000001</v>
      </c>
      <c r="H20" s="181">
        <f>IF('Crisis Indicator Data'!S17="x","x",('Crisis Indicator Data'!S17/1000000))</f>
        <v>4.0000000000000001E-3</v>
      </c>
      <c r="I20" s="181" t="str">
        <f>IF('Crisis Indicator Data'!T17="x","x",('Crisis Indicator Data'!T17/1000000))</f>
        <v>x</v>
      </c>
      <c r="J20" s="181" t="str">
        <f>IF('Crisis Indicator Data'!U17="x","x",('Crisis Indicator Data'!U17/1000000))</f>
        <v>x</v>
      </c>
      <c r="K20" s="168">
        <f t="shared" si="0"/>
        <v>0</v>
      </c>
      <c r="L20" s="165">
        <f>IF(F20="x","x",(F20*1000000/VLOOKUP($C20,'Crisis Indicator Data'!$C$3:$H$198,5,FALSE)))</f>
        <v>0.77965634475787926</v>
      </c>
      <c r="M20" s="165">
        <f>IF(G20="x","x",(G20*1000000/VLOOKUP($C20,'Crisis Indicator Data'!$C$3:$H$198,5,FALSE)))</f>
        <v>0.21997610952862262</v>
      </c>
      <c r="N20" s="165">
        <f>IF(H20="x","x",(H20*1000000/VLOOKUP($C20,'Crisis Indicator Data'!$C$3:$H$198,5,FALSE)))</f>
        <v>3.6754571349811632E-4</v>
      </c>
      <c r="O20" s="165" t="str">
        <f>IF(I20="x","x",(I20*1000000/VLOOKUP($C20,'Crisis Indicator Data'!$C$3:$H$198,5,FALSE)))</f>
        <v>x</v>
      </c>
      <c r="P20" s="165" t="str">
        <f>IF(J20="x","x",(J20*1000000/VLOOKUP($C20,'Crisis Indicator Data'!$C$3:$H$198,5,FALSE)))</f>
        <v>x</v>
      </c>
      <c r="Q20" s="147">
        <f t="shared" si="1"/>
        <v>2</v>
      </c>
      <c r="R20" s="147">
        <f t="shared" si="2"/>
        <v>1</v>
      </c>
    </row>
    <row r="21" spans="1:18" x14ac:dyDescent="0.35">
      <c r="A21" s="169" t="str">
        <f>'Crisis Indicator Data'!A18</f>
        <v>Complex crisis in CAR</v>
      </c>
      <c r="B21" s="170" t="str">
        <f>'Crisis Indicator Data'!B18</f>
        <v>Conflict,Displacement</v>
      </c>
      <c r="C21" s="170" t="str">
        <f>'Crisis Indicator Data'!C18</f>
        <v>CAF001</v>
      </c>
      <c r="D21" s="170" t="str">
        <f>'Crisis Indicator Data'!D18</f>
        <v>CAR</v>
      </c>
      <c r="E21" s="170" t="str">
        <f>'Crisis Indicator Data'!E18</f>
        <v>CAF</v>
      </c>
      <c r="F21" s="181">
        <f>IF('Crisis Indicator Data'!Q18="x","x",('Crisis Indicator Data'!Q18/1000000))</f>
        <v>4.0000000000000001E-3</v>
      </c>
      <c r="G21" s="181">
        <f>IF('Crisis Indicator Data'!R18="x","x",('Crisis Indicator Data'!R18/1000000))</f>
        <v>2.8559999999999999</v>
      </c>
      <c r="H21" s="181">
        <f>IF('Crisis Indicator Data'!S18="x","x",('Crisis Indicator Data'!S18/1000000))</f>
        <v>2.0390000000000001</v>
      </c>
      <c r="I21" s="181">
        <f>IF('Crisis Indicator Data'!T18="x","x",('Crisis Indicator Data'!T18/1000000))</f>
        <v>0.40100000000000002</v>
      </c>
      <c r="J21" s="181">
        <f>IF('Crisis Indicator Data'!U18="x","x",('Crisis Indicator Data'!U18/1000000))</f>
        <v>0</v>
      </c>
      <c r="K21" s="168">
        <f t="shared" si="0"/>
        <v>4</v>
      </c>
      <c r="L21" s="165">
        <f>IF(F21="x","x",(F21*1000000/VLOOKUP($C21,'Crisis Indicator Data'!$C$3:$H$198,5,FALSE)))</f>
        <v>7.5471698113207543E-4</v>
      </c>
      <c r="M21" s="165">
        <f>IF(G21="x","x",(G21*1000000/VLOOKUP($C21,'Crisis Indicator Data'!$C$3:$H$198,5,FALSE)))</f>
        <v>0.5388679245283019</v>
      </c>
      <c r="N21" s="165">
        <f>IF(H21="x","x",(H21*1000000/VLOOKUP($C21,'Crisis Indicator Data'!$C$3:$H$198,5,FALSE)))</f>
        <v>0.38471698113207553</v>
      </c>
      <c r="O21" s="165">
        <f>IF(I21="x","x",(I21*1000000/VLOOKUP($C21,'Crisis Indicator Data'!$C$3:$H$198,5,FALSE)))</f>
        <v>7.5660377358490571E-2</v>
      </c>
      <c r="P21" s="165">
        <f>IF(J21="x","x",(J21*1000000/VLOOKUP($C21,'Crisis Indicator Data'!$C$3:$H$198,5,FALSE)))</f>
        <v>0</v>
      </c>
      <c r="Q21" s="147">
        <f t="shared" si="1"/>
        <v>4</v>
      </c>
      <c r="R21" s="147">
        <f t="shared" si="2"/>
        <v>4</v>
      </c>
    </row>
    <row r="22" spans="1:18" x14ac:dyDescent="0.35">
      <c r="A22" s="169" t="str">
        <f>'Crisis Indicator Data'!A19</f>
        <v>Venezuela displacement in Chile</v>
      </c>
      <c r="B22" s="170" t="str">
        <f>'Crisis Indicator Data'!B19</f>
        <v>Displacement</v>
      </c>
      <c r="C22" s="170" t="str">
        <f>'Crisis Indicator Data'!C19</f>
        <v>CHL002</v>
      </c>
      <c r="D22" s="170" t="str">
        <f>'Crisis Indicator Data'!D19</f>
        <v>Chile</v>
      </c>
      <c r="E22" s="170" t="str">
        <f>'Crisis Indicator Data'!E19</f>
        <v>CHL</v>
      </c>
      <c r="F22" s="181">
        <f>IF('Crisis Indicator Data'!Q19="x","x",('Crisis Indicator Data'!Q19/1000000))</f>
        <v>6.4720000000000004</v>
      </c>
      <c r="G22" s="181">
        <f>IF('Crisis Indicator Data'!R19="x","x",('Crisis Indicator Data'!R19/1000000))</f>
        <v>12.757999999999999</v>
      </c>
      <c r="H22" s="181">
        <f>IF('Crisis Indicator Data'!S19="x","x",('Crisis Indicator Data'!S19/1000000))</f>
        <v>0.53500000000000003</v>
      </c>
      <c r="I22" s="181" t="str">
        <f>IF('Crisis Indicator Data'!T19="x","x",('Crisis Indicator Data'!T19/1000000))</f>
        <v>x</v>
      </c>
      <c r="J22" s="181" t="str">
        <f>IF('Crisis Indicator Data'!U19="x","x",('Crisis Indicator Data'!U19/1000000))</f>
        <v>x</v>
      </c>
      <c r="K22" s="168">
        <f t="shared" si="0"/>
        <v>2.9</v>
      </c>
      <c r="L22" s="165">
        <f>IF(F22="x","x",(F22*1000000/VLOOKUP($C22,'Crisis Indicator Data'!$C$3:$H$198,5,FALSE)))</f>
        <v>0.32921308306628005</v>
      </c>
      <c r="M22" s="165">
        <f>IF(G22="x","x",(G22*1000000/VLOOKUP($C22,'Crisis Indicator Data'!$C$3:$H$198,5,FALSE)))</f>
        <v>0.64896485070451193</v>
      </c>
      <c r="N22" s="165">
        <f>IF(H22="x","x",(H22*1000000/VLOOKUP($C22,'Crisis Indicator Data'!$C$3:$H$198,5,FALSE)))</f>
        <v>2.7213998677450533E-2</v>
      </c>
      <c r="O22" s="165" t="str">
        <f>IF(I22="x","x",(I22*1000000/VLOOKUP($C22,'Crisis Indicator Data'!$C$3:$H$198,5,FALSE)))</f>
        <v>x</v>
      </c>
      <c r="P22" s="165" t="str">
        <f>IF(J22="x","x",(J22*1000000/VLOOKUP($C22,'Crisis Indicator Data'!$C$3:$H$198,5,FALSE)))</f>
        <v>x</v>
      </c>
      <c r="Q22" s="147">
        <f t="shared" si="1"/>
        <v>2</v>
      </c>
      <c r="R22" s="147">
        <f t="shared" si="2"/>
        <v>2.4500000000000002</v>
      </c>
    </row>
    <row r="23" spans="1:18" x14ac:dyDescent="0.35">
      <c r="A23" s="169" t="str">
        <f>'Crisis Indicator Data'!A20</f>
        <v>Multiple crises in Cameroon</v>
      </c>
      <c r="B23" s="170" t="str">
        <f>'Crisis Indicator Data'!B20</f>
        <v>Conflict,Displacement</v>
      </c>
      <c r="C23" s="170" t="str">
        <f>'Crisis Indicator Data'!C20</f>
        <v>CMR001</v>
      </c>
      <c r="D23" s="170" t="str">
        <f>'Crisis Indicator Data'!D20</f>
        <v>Cameroon</v>
      </c>
      <c r="E23" s="170" t="str">
        <f>'Crisis Indicator Data'!E20</f>
        <v>CMR</v>
      </c>
      <c r="F23" s="181">
        <f>IF('Crisis Indicator Data'!Q20="x","x",('Crisis Indicator Data'!Q20/1000000))</f>
        <v>20.468</v>
      </c>
      <c r="G23" s="181">
        <f>IF('Crisis Indicator Data'!R20="x","x",('Crisis Indicator Data'!R20/1000000))</f>
        <v>5.5739999999999998</v>
      </c>
      <c r="H23" s="181">
        <f>IF('Crisis Indicator Data'!S20="x","x",('Crisis Indicator Data'!S20/1000000))</f>
        <v>3.3740000000000001</v>
      </c>
      <c r="I23" s="181">
        <f>IF('Crisis Indicator Data'!T20="x","x",('Crisis Indicator Data'!T20/1000000))</f>
        <v>0</v>
      </c>
      <c r="J23" s="181">
        <f>IF('Crisis Indicator Data'!U20="x","x",('Crisis Indicator Data'!U20/1000000))</f>
        <v>0</v>
      </c>
      <c r="K23" s="168">
        <f t="shared" si="0"/>
        <v>4.2</v>
      </c>
      <c r="L23" s="165">
        <f>IF(F23="x","x",(F23*1000000/VLOOKUP($C23,'Crisis Indicator Data'!$C$3:$H$198,5,FALSE)))</f>
        <v>0.69581180310035351</v>
      </c>
      <c r="M23" s="165">
        <f>IF(G23="x","x",(G23*1000000/VLOOKUP($C23,'Crisis Indicator Data'!$C$3:$H$198,5,FALSE)))</f>
        <v>0.18948871362523798</v>
      </c>
      <c r="N23" s="165">
        <f>IF(H23="x","x",(H23*1000000/VLOOKUP($C23,'Crisis Indicator Data'!$C$3:$H$198,5,FALSE)))</f>
        <v>0.11469948327440849</v>
      </c>
      <c r="O23" s="165">
        <f>IF(I23="x","x",(I23*1000000/VLOOKUP($C23,'Crisis Indicator Data'!$C$3:$H$198,5,FALSE)))</f>
        <v>0</v>
      </c>
      <c r="P23" s="165">
        <f>IF(J23="x","x",(J23*1000000/VLOOKUP($C23,'Crisis Indicator Data'!$C$3:$H$198,5,FALSE)))</f>
        <v>0</v>
      </c>
      <c r="Q23" s="147">
        <f t="shared" si="1"/>
        <v>3</v>
      </c>
      <c r="R23" s="147">
        <f t="shared" si="2"/>
        <v>3.6</v>
      </c>
    </row>
    <row r="24" spans="1:18" x14ac:dyDescent="0.35">
      <c r="A24" s="169" t="str">
        <f>'Crisis Indicator Data'!A21</f>
        <v>Lake Chad basin crisis in Cameroon</v>
      </c>
      <c r="B24" s="170" t="str">
        <f>'Crisis Indicator Data'!B21</f>
        <v>Conflict</v>
      </c>
      <c r="C24" s="170" t="str">
        <f>'Crisis Indicator Data'!C21</f>
        <v>CMR002</v>
      </c>
      <c r="D24" s="170" t="str">
        <f>'Crisis Indicator Data'!D21</f>
        <v>Cameroon</v>
      </c>
      <c r="E24" s="170" t="str">
        <f>'Crisis Indicator Data'!E21</f>
        <v>CMR</v>
      </c>
      <c r="F24" s="181">
        <f>IF('Crisis Indicator Data'!Q21="x","x",('Crisis Indicator Data'!Q21/1000000))</f>
        <v>0</v>
      </c>
      <c r="G24" s="181">
        <f>IF('Crisis Indicator Data'!R21="x","x",('Crisis Indicator Data'!R21/1000000))</f>
        <v>4.1520000000000001</v>
      </c>
      <c r="H24" s="181">
        <f>IF('Crisis Indicator Data'!S21="x","x",('Crisis Indicator Data'!S21/1000000))</f>
        <v>1.1850000000000001</v>
      </c>
      <c r="I24" s="181">
        <f>IF('Crisis Indicator Data'!T21="x","x",('Crisis Indicator Data'!T21/1000000))</f>
        <v>0</v>
      </c>
      <c r="J24" s="181">
        <f>IF('Crisis Indicator Data'!U21="x","x",('Crisis Indicator Data'!U21/1000000))</f>
        <v>0</v>
      </c>
      <c r="K24" s="168">
        <f t="shared" si="0"/>
        <v>3.5</v>
      </c>
      <c r="L24" s="165">
        <f>IF(F24="x","x",(F24*1000000/VLOOKUP($C24,'Crisis Indicator Data'!$C$3:$H$198,5,FALSE)))</f>
        <v>0</v>
      </c>
      <c r="M24" s="165">
        <f>IF(G24="x","x",(G24*1000000/VLOOKUP($C24,'Crisis Indicator Data'!$C$3:$H$198,5,FALSE)))</f>
        <v>0.77796514896008995</v>
      </c>
      <c r="N24" s="165">
        <f>IF(H24="x","x",(H24*1000000/VLOOKUP($C24,'Crisis Indicator Data'!$C$3:$H$198,5,FALSE)))</f>
        <v>0.22203485103991005</v>
      </c>
      <c r="O24" s="165">
        <f>IF(I24="x","x",(I24*1000000/VLOOKUP($C24,'Crisis Indicator Data'!$C$3:$H$198,5,FALSE)))</f>
        <v>0</v>
      </c>
      <c r="P24" s="165">
        <f>IF(J24="x","x",(J24*1000000/VLOOKUP($C24,'Crisis Indicator Data'!$C$3:$H$198,5,FALSE)))</f>
        <v>0</v>
      </c>
      <c r="Q24" s="147">
        <f t="shared" si="1"/>
        <v>3</v>
      </c>
      <c r="R24" s="147">
        <f t="shared" si="2"/>
        <v>3.25</v>
      </c>
    </row>
    <row r="25" spans="1:18" x14ac:dyDescent="0.35">
      <c r="A25" s="169" t="str">
        <f>'Crisis Indicator Data'!A22</f>
        <v>Anglophone Crisis in Cameroon</v>
      </c>
      <c r="B25" s="170" t="str">
        <f>'Crisis Indicator Data'!B22</f>
        <v>Conflict</v>
      </c>
      <c r="C25" s="170" t="str">
        <f>'Crisis Indicator Data'!C22</f>
        <v>CMR003</v>
      </c>
      <c r="D25" s="170" t="str">
        <f>'Crisis Indicator Data'!D22</f>
        <v>Cameroon</v>
      </c>
      <c r="E25" s="170" t="str">
        <f>'Crisis Indicator Data'!E22</f>
        <v>CMR</v>
      </c>
      <c r="F25" s="181">
        <f>IF('Crisis Indicator Data'!Q22="x","x",('Crisis Indicator Data'!Q22/1000000))</f>
        <v>0</v>
      </c>
      <c r="G25" s="181">
        <f>IF('Crisis Indicator Data'!R22="x","x",('Crisis Indicator Data'!R22/1000000))</f>
        <v>16.010999999999999</v>
      </c>
      <c r="H25" s="181">
        <f>IF('Crisis Indicator Data'!S22="x","x",('Crisis Indicator Data'!S22/1000000))</f>
        <v>1.903</v>
      </c>
      <c r="I25" s="181">
        <f>IF('Crisis Indicator Data'!T22="x","x",('Crisis Indicator Data'!T22/1000000))</f>
        <v>0</v>
      </c>
      <c r="J25" s="181">
        <f>IF('Crisis Indicator Data'!U22="x","x",('Crisis Indicator Data'!U22/1000000))</f>
        <v>0</v>
      </c>
      <c r="K25" s="168">
        <f t="shared" si="0"/>
        <v>3.8</v>
      </c>
      <c r="L25" s="165">
        <f>IF(F25="x","x",(F25*1000000/VLOOKUP($C25,'Crisis Indicator Data'!$C$3:$H$198,5,FALSE)))</f>
        <v>0</v>
      </c>
      <c r="M25" s="165">
        <f>IF(G25="x","x",(G25*1000000/VLOOKUP($C25,'Crisis Indicator Data'!$C$3:$H$198,5,FALSE)))</f>
        <v>0.89377023556994528</v>
      </c>
      <c r="N25" s="165">
        <f>IF(H25="x","x",(H25*1000000/VLOOKUP($C25,'Crisis Indicator Data'!$C$3:$H$198,5,FALSE)))</f>
        <v>0.1062297644300547</v>
      </c>
      <c r="O25" s="165">
        <f>IF(I25="x","x",(I25*1000000/VLOOKUP($C25,'Crisis Indicator Data'!$C$3:$H$198,5,FALSE)))</f>
        <v>0</v>
      </c>
      <c r="P25" s="165">
        <f>IF(J25="x","x",(J25*1000000/VLOOKUP($C25,'Crisis Indicator Data'!$C$3:$H$198,5,FALSE)))</f>
        <v>0</v>
      </c>
      <c r="Q25" s="147">
        <f t="shared" si="1"/>
        <v>3</v>
      </c>
      <c r="R25" s="147">
        <f t="shared" si="2"/>
        <v>3.4</v>
      </c>
    </row>
    <row r="26" spans="1:18" x14ac:dyDescent="0.35">
      <c r="A26" s="169" t="str">
        <f>'Crisis Indicator Data'!A23</f>
        <v>CAR refugees in Cameroon</v>
      </c>
      <c r="B26" s="170" t="str">
        <f>'Crisis Indicator Data'!B23</f>
        <v>Conflict,Displacement</v>
      </c>
      <c r="C26" s="170" t="str">
        <f>'Crisis Indicator Data'!C23</f>
        <v>CMR004</v>
      </c>
      <c r="D26" s="170" t="str">
        <f>'Crisis Indicator Data'!D23</f>
        <v>Cameroon</v>
      </c>
      <c r="E26" s="170" t="str">
        <f>'Crisis Indicator Data'!E23</f>
        <v>CMR</v>
      </c>
      <c r="F26" s="181">
        <f>IF('Crisis Indicator Data'!Q23="x","x",('Crisis Indicator Data'!Q23/1000000))</f>
        <v>2.4689999999999999</v>
      </c>
      <c r="G26" s="181">
        <f>IF('Crisis Indicator Data'!R23="x","x",('Crisis Indicator Data'!R23/1000000))</f>
        <v>0</v>
      </c>
      <c r="H26" s="181">
        <f>IF('Crisis Indicator Data'!S23="x","x",('Crisis Indicator Data'!S23/1000000))</f>
        <v>0.28699999999999998</v>
      </c>
      <c r="I26" s="181">
        <f>IF('Crisis Indicator Data'!T23="x","x",('Crisis Indicator Data'!T23/1000000))</f>
        <v>0</v>
      </c>
      <c r="J26" s="181">
        <f>IF('Crisis Indicator Data'!U23="x","x",('Crisis Indicator Data'!U23/1000000))</f>
        <v>0</v>
      </c>
      <c r="K26" s="168">
        <f t="shared" si="0"/>
        <v>2.4</v>
      </c>
      <c r="L26" s="165">
        <f>IF(F26="x","x",(F26*1000000/VLOOKUP($C26,'Crisis Indicator Data'!$C$3:$H$198,5,FALSE)))</f>
        <v>0.89586357039187225</v>
      </c>
      <c r="M26" s="165">
        <f>IF(G26="x","x",(G26*1000000/VLOOKUP($C26,'Crisis Indicator Data'!$C$3:$H$198,5,FALSE)))</f>
        <v>0</v>
      </c>
      <c r="N26" s="165">
        <f>IF(H26="x","x",(H26*1000000/VLOOKUP($C26,'Crisis Indicator Data'!$C$3:$H$198,5,FALSE)))</f>
        <v>0.10413642960812772</v>
      </c>
      <c r="O26" s="165">
        <f>IF(I26="x","x",(I26*1000000/VLOOKUP($C26,'Crisis Indicator Data'!$C$3:$H$198,5,FALSE)))</f>
        <v>0</v>
      </c>
      <c r="P26" s="165">
        <f>IF(J26="x","x",(J26*1000000/VLOOKUP($C26,'Crisis Indicator Data'!$C$3:$H$198,5,FALSE)))</f>
        <v>0</v>
      </c>
      <c r="Q26" s="147">
        <f t="shared" si="1"/>
        <v>3</v>
      </c>
      <c r="R26" s="147">
        <f t="shared" si="2"/>
        <v>2.7</v>
      </c>
    </row>
    <row r="27" spans="1:18" x14ac:dyDescent="0.35">
      <c r="A27" s="169" t="str">
        <f>'Crisis Indicator Data'!A24</f>
        <v>Complex crisis in DRC</v>
      </c>
      <c r="B27" s="170" t="str">
        <f>'Crisis Indicator Data'!B24</f>
        <v>Conflict,Displacement,Socio-political</v>
      </c>
      <c r="C27" s="170" t="str">
        <f>'Crisis Indicator Data'!C24</f>
        <v>COD001</v>
      </c>
      <c r="D27" s="170" t="str">
        <f>'Crisis Indicator Data'!D24</f>
        <v>DRC</v>
      </c>
      <c r="E27" s="170" t="str">
        <f>'Crisis Indicator Data'!E24</f>
        <v>COD</v>
      </c>
      <c r="F27" s="181">
        <f>IF('Crisis Indicator Data'!Q24="x","x",('Crisis Indicator Data'!Q24/1000000))</f>
        <v>33.012999999999998</v>
      </c>
      <c r="G27" s="181">
        <f>IF('Crisis Indicator Data'!R24="x","x",('Crisis Indicator Data'!R24/1000000))</f>
        <v>63.545999999999999</v>
      </c>
      <c r="H27" s="181">
        <f>IF('Crisis Indicator Data'!S24="x","x",('Crisis Indicator Data'!S24/1000000))</f>
        <v>13.779</v>
      </c>
      <c r="I27" s="181">
        <f>IF('Crisis Indicator Data'!T24="x","x",('Crisis Indicator Data'!T24/1000000))</f>
        <v>7.4619999999999997</v>
      </c>
      <c r="J27" s="181">
        <f>IF('Crisis Indicator Data'!U24="x","x",('Crisis Indicator Data'!U24/1000000))</f>
        <v>0</v>
      </c>
      <c r="K27" s="168">
        <f t="shared" si="0"/>
        <v>5</v>
      </c>
      <c r="L27" s="165">
        <f>IF(F27="x","x",(F27*1000000/VLOOKUP($C27,'Crisis Indicator Data'!$C$3:$H$198,5,FALSE)))</f>
        <v>0.28024617996604412</v>
      </c>
      <c r="M27" s="165">
        <f>IF(G27="x","x",(G27*1000000/VLOOKUP($C27,'Crisis Indicator Data'!$C$3:$H$198,5,FALSE)))</f>
        <v>0.53943972835314091</v>
      </c>
      <c r="N27" s="165">
        <f>IF(H27="x","x",(H27*1000000/VLOOKUP($C27,'Crisis Indicator Data'!$C$3:$H$198,5,FALSE)))</f>
        <v>0.11696943972835314</v>
      </c>
      <c r="O27" s="165">
        <f>IF(I27="x","x",(I27*1000000/VLOOKUP($C27,'Crisis Indicator Data'!$C$3:$H$198,5,FALSE)))</f>
        <v>6.3344651952461806E-2</v>
      </c>
      <c r="P27" s="165">
        <f>IF(J27="x","x",(J27*1000000/VLOOKUP($C27,'Crisis Indicator Data'!$C$3:$H$198,5,FALSE)))</f>
        <v>0</v>
      </c>
      <c r="Q27" s="147">
        <f t="shared" si="1"/>
        <v>4</v>
      </c>
      <c r="R27" s="147">
        <f t="shared" si="2"/>
        <v>4.5</v>
      </c>
    </row>
    <row r="28" spans="1:18" x14ac:dyDescent="0.35">
      <c r="A28" s="169" t="str">
        <f>'Crisis Indicator Data'!A25</f>
        <v>Complex crisis in Congo</v>
      </c>
      <c r="B28" s="170" t="str">
        <f>'Crisis Indicator Data'!B25</f>
        <v>Conflict,Displacement,Floods</v>
      </c>
      <c r="C28" s="170" t="str">
        <f>'Crisis Indicator Data'!C25</f>
        <v>COG001</v>
      </c>
      <c r="D28" s="170" t="str">
        <f>'Crisis Indicator Data'!D25</f>
        <v>Congo</v>
      </c>
      <c r="E28" s="170" t="str">
        <f>'Crisis Indicator Data'!E25</f>
        <v>COG</v>
      </c>
      <c r="F28" s="181">
        <f>IF('Crisis Indicator Data'!Q25="x","x",('Crisis Indicator Data'!Q25/1000000))</f>
        <v>5.4450000000000003</v>
      </c>
      <c r="G28" s="181">
        <f>IF('Crisis Indicator Data'!R25="x","x",('Crisis Indicator Data'!R25/1000000))</f>
        <v>0</v>
      </c>
      <c r="H28" s="181">
        <f>IF('Crisis Indicator Data'!S25="x","x",('Crisis Indicator Data'!S25/1000000))</f>
        <v>0.52500000000000002</v>
      </c>
      <c r="I28" s="181">
        <f>IF('Crisis Indicator Data'!T25="x","x",('Crisis Indicator Data'!T25/1000000))</f>
        <v>0</v>
      </c>
      <c r="J28" s="181">
        <f>IF('Crisis Indicator Data'!U25="x","x",('Crisis Indicator Data'!U25/1000000))</f>
        <v>0</v>
      </c>
      <c r="K28" s="168">
        <f t="shared" si="0"/>
        <v>2.9</v>
      </c>
      <c r="L28" s="165">
        <f>IF(F28="x","x",(F28*1000000/VLOOKUP($C28,'Crisis Indicator Data'!$C$3:$H$198,5,FALSE)))</f>
        <v>0.9120603015075377</v>
      </c>
      <c r="M28" s="165">
        <f>IF(G28="x","x",(G28*1000000/VLOOKUP($C28,'Crisis Indicator Data'!$C$3:$H$198,5,FALSE)))</f>
        <v>0</v>
      </c>
      <c r="N28" s="165">
        <f>IF(H28="x","x",(H28*1000000/VLOOKUP($C28,'Crisis Indicator Data'!$C$3:$H$198,5,FALSE)))</f>
        <v>8.7939698492462318E-2</v>
      </c>
      <c r="O28" s="165">
        <f>IF(I28="x","x",(I28*1000000/VLOOKUP($C28,'Crisis Indicator Data'!$C$3:$H$198,5,FALSE)))</f>
        <v>0</v>
      </c>
      <c r="P28" s="165">
        <f>IF(J28="x","x",(J28*1000000/VLOOKUP($C28,'Crisis Indicator Data'!$C$3:$H$198,5,FALSE)))</f>
        <v>0</v>
      </c>
      <c r="Q28" s="147">
        <f t="shared" si="1"/>
        <v>3</v>
      </c>
      <c r="R28" s="147">
        <f t="shared" si="2"/>
        <v>2.95</v>
      </c>
    </row>
    <row r="29" spans="1:18" x14ac:dyDescent="0.35">
      <c r="A29" s="169" t="str">
        <f>'Crisis Indicator Data'!A26</f>
        <v>Complex crisis in Colombia</v>
      </c>
      <c r="B29" s="170" t="str">
        <f>'Crisis Indicator Data'!B26</f>
        <v>Conflict,Violence,Floods,Displacement</v>
      </c>
      <c r="C29" s="170" t="str">
        <f>'Crisis Indicator Data'!C26</f>
        <v>COL001</v>
      </c>
      <c r="D29" s="170" t="str">
        <f>'Crisis Indicator Data'!D26</f>
        <v>Colombia</v>
      </c>
      <c r="E29" s="170" t="str">
        <f>'Crisis Indicator Data'!E26</f>
        <v>COL</v>
      </c>
      <c r="F29" s="181">
        <f>IF('Crisis Indicator Data'!Q26="x","x",('Crisis Indicator Data'!Q26/1000000))</f>
        <v>0</v>
      </c>
      <c r="G29" s="181">
        <f>IF('Crisis Indicator Data'!R26="x","x",('Crisis Indicator Data'!R26/1000000))</f>
        <v>44</v>
      </c>
      <c r="H29" s="181">
        <f>IF('Crisis Indicator Data'!S26="x","x",('Crisis Indicator Data'!S26/1000000))</f>
        <v>7.141</v>
      </c>
      <c r="I29" s="181">
        <f>IF('Crisis Indicator Data'!T26="x","x",('Crisis Indicator Data'!T26/1000000))</f>
        <v>1.5760000000000001</v>
      </c>
      <c r="J29" s="181">
        <f>IF('Crisis Indicator Data'!U26="x","x",('Crisis Indicator Data'!U26/1000000))</f>
        <v>0</v>
      </c>
      <c r="K29" s="168">
        <f t="shared" si="0"/>
        <v>4.9000000000000004</v>
      </c>
      <c r="L29" s="165">
        <f>IF(F29="x","x",(F29*1000000/VLOOKUP($C29,'Crisis Indicator Data'!$C$3:$H$198,5,FALSE)))</f>
        <v>0</v>
      </c>
      <c r="M29" s="165">
        <f>IF(G29="x","x",(G29*1000000/VLOOKUP($C29,'Crisis Indicator Data'!$C$3:$H$198,5,FALSE)))</f>
        <v>0.82862523540489641</v>
      </c>
      <c r="N29" s="165">
        <f>IF(H29="x","x",(H29*1000000/VLOOKUP($C29,'Crisis Indicator Data'!$C$3:$H$198,5,FALSE)))</f>
        <v>0.13448210922787193</v>
      </c>
      <c r="O29" s="165">
        <f>IF(I29="x","x",(I29*1000000/VLOOKUP($C29,'Crisis Indicator Data'!$C$3:$H$198,5,FALSE)))</f>
        <v>2.9679849340866291E-2</v>
      </c>
      <c r="P29" s="165">
        <f>IF(J29="x","x",(J29*1000000/VLOOKUP($C29,'Crisis Indicator Data'!$C$3:$H$198,5,FALSE)))</f>
        <v>0</v>
      </c>
      <c r="Q29" s="147">
        <f t="shared" si="1"/>
        <v>3</v>
      </c>
      <c r="R29" s="147">
        <f t="shared" si="2"/>
        <v>3.95</v>
      </c>
    </row>
    <row r="30" spans="1:18" x14ac:dyDescent="0.35">
      <c r="A30" s="169" t="str">
        <f>'Crisis Indicator Data'!A27</f>
        <v>Venezuela displacement in Colombia</v>
      </c>
      <c r="B30" s="170" t="str">
        <f>'Crisis Indicator Data'!B27</f>
        <v>Displacement</v>
      </c>
      <c r="C30" s="170" t="str">
        <f>'Crisis Indicator Data'!C27</f>
        <v>COL002</v>
      </c>
      <c r="D30" s="170" t="str">
        <f>'Crisis Indicator Data'!D27</f>
        <v>Colombia</v>
      </c>
      <c r="E30" s="170" t="str">
        <f>'Crisis Indicator Data'!E27</f>
        <v>COL</v>
      </c>
      <c r="F30" s="181">
        <f>IF('Crisis Indicator Data'!Q27="x","x",('Crisis Indicator Data'!Q27/1000000))</f>
        <v>16.027999999999999</v>
      </c>
      <c r="G30" s="181">
        <f>IF('Crisis Indicator Data'!R27="x","x",('Crisis Indicator Data'!R27/1000000))</f>
        <v>12.875999999999999</v>
      </c>
      <c r="H30" s="181">
        <f>IF('Crisis Indicator Data'!S27="x","x",('Crisis Indicator Data'!S27/1000000))</f>
        <v>1.155</v>
      </c>
      <c r="I30" s="181">
        <f>IF('Crisis Indicator Data'!T27="x","x",('Crisis Indicator Data'!T27/1000000))</f>
        <v>0.84</v>
      </c>
      <c r="J30" s="181">
        <f>IF('Crisis Indicator Data'!U27="x","x",('Crisis Indicator Data'!U27/1000000))</f>
        <v>0.105</v>
      </c>
      <c r="K30" s="168">
        <f t="shared" si="0"/>
        <v>3.9</v>
      </c>
      <c r="L30" s="165">
        <f>IF(F30="x","x",(F30*1000000/VLOOKUP($C30,'Crisis Indicator Data'!$C$3:$H$198,5,FALSE)))</f>
        <v>0.51694887921303012</v>
      </c>
      <c r="M30" s="165">
        <f>IF(G30="x","x",(G30*1000000/VLOOKUP($C30,'Crisis Indicator Data'!$C$3:$H$198,5,FALSE)))</f>
        <v>0.41528785679729074</v>
      </c>
      <c r="N30" s="165">
        <f>IF(H30="x","x",(H30*1000000/VLOOKUP($C30,'Crisis Indicator Data'!$C$3:$H$198,5,FALSE)))</f>
        <v>3.7252056119980649E-2</v>
      </c>
      <c r="O30" s="165">
        <f>IF(I30="x","x",(I30*1000000/VLOOKUP($C30,'Crisis Indicator Data'!$C$3:$H$198,5,FALSE)))</f>
        <v>2.7092404450895016E-2</v>
      </c>
      <c r="P30" s="165">
        <f>IF(J30="x","x",(J30*1000000/VLOOKUP($C30,'Crisis Indicator Data'!$C$3:$H$198,5,FALSE)))</f>
        <v>3.386550556361877E-3</v>
      </c>
      <c r="Q30" s="147">
        <f t="shared" si="1"/>
        <v>3</v>
      </c>
      <c r="R30" s="147">
        <f t="shared" si="2"/>
        <v>3.45</v>
      </c>
    </row>
    <row r="31" spans="1:18" x14ac:dyDescent="0.35">
      <c r="A31" s="169" t="str">
        <f>'Crisis Indicator Data'!A28</f>
        <v>Nicaraguan refugees in Costa Rica</v>
      </c>
      <c r="B31" s="170" t="str">
        <f>'Crisis Indicator Data'!B28</f>
        <v>Displacement</v>
      </c>
      <c r="C31" s="170" t="str">
        <f>'Crisis Indicator Data'!C28</f>
        <v>CRI002</v>
      </c>
      <c r="D31" s="170" t="str">
        <f>'Crisis Indicator Data'!D28</f>
        <v>Costa Rica</v>
      </c>
      <c r="E31" s="170" t="str">
        <f>'Crisis Indicator Data'!E28</f>
        <v>CRI</v>
      </c>
      <c r="F31" s="181">
        <f>IF('Crisis Indicator Data'!Q28="x","x",('Crisis Indicator Data'!Q28/1000000))</f>
        <v>2.2509999999999999</v>
      </c>
      <c r="G31" s="181">
        <f>IF('Crisis Indicator Data'!R28="x","x",('Crisis Indicator Data'!R28/1000000))</f>
        <v>0</v>
      </c>
      <c r="H31" s="181">
        <f>IF('Crisis Indicator Data'!S28="x","x",('Crisis Indicator Data'!S28/1000000))</f>
        <v>0.19600000000000001</v>
      </c>
      <c r="I31" s="181" t="str">
        <f>IF('Crisis Indicator Data'!T28="x","x",('Crisis Indicator Data'!T28/1000000))</f>
        <v>x</v>
      </c>
      <c r="J31" s="181" t="str">
        <f>IF('Crisis Indicator Data'!U28="x","x",('Crisis Indicator Data'!U28/1000000))</f>
        <v>x</v>
      </c>
      <c r="K31" s="168">
        <f t="shared" si="0"/>
        <v>2.2000000000000002</v>
      </c>
      <c r="L31" s="165">
        <f>IF(F31="x","x",(F31*1000000/VLOOKUP($C31,'Crisis Indicator Data'!$C$3:$H$198,5,FALSE)))</f>
        <v>0.91990192071924803</v>
      </c>
      <c r="M31" s="165">
        <f>IF(G31="x","x",(G31*1000000/VLOOKUP($C31,'Crisis Indicator Data'!$C$3:$H$198,5,FALSE)))</f>
        <v>0</v>
      </c>
      <c r="N31" s="165">
        <f>IF(H31="x","x",(H31*1000000/VLOOKUP($C31,'Crisis Indicator Data'!$C$3:$H$198,5,FALSE)))</f>
        <v>8.0098079280751938E-2</v>
      </c>
      <c r="O31" s="165" t="str">
        <f>IF(I31="x","x",(I31*1000000/VLOOKUP($C31,'Crisis Indicator Data'!$C$3:$H$198,5,FALSE)))</f>
        <v>x</v>
      </c>
      <c r="P31" s="165" t="str">
        <f>IF(J31="x","x",(J31*1000000/VLOOKUP($C31,'Crisis Indicator Data'!$C$3:$H$198,5,FALSE)))</f>
        <v>x</v>
      </c>
      <c r="Q31" s="147">
        <f t="shared" si="1"/>
        <v>3</v>
      </c>
      <c r="R31" s="147">
        <f t="shared" si="2"/>
        <v>2.6</v>
      </c>
    </row>
    <row r="32" spans="1:18" x14ac:dyDescent="0.35">
      <c r="A32" s="169" t="str">
        <f>'Crisis Indicator Data'!A29</f>
        <v>Displacement from Russia-Ukraine conflict in Czechia</v>
      </c>
      <c r="B32" s="170" t="str">
        <f>'Crisis Indicator Data'!B29</f>
        <v>Displacement</v>
      </c>
      <c r="C32" s="170" t="str">
        <f>'Crisis Indicator Data'!C29</f>
        <v>CZE002</v>
      </c>
      <c r="D32" s="170" t="str">
        <f>'Crisis Indicator Data'!D29</f>
        <v>Czech Republic</v>
      </c>
      <c r="E32" s="170" t="str">
        <f>'Crisis Indicator Data'!E29</f>
        <v>CZE</v>
      </c>
      <c r="F32" s="181">
        <f>IF('Crisis Indicator Data'!Q29="x","x",('Crisis Indicator Data'!Q29/1000000))</f>
        <v>10.672000000000001</v>
      </c>
      <c r="G32" s="181">
        <f>IF('Crisis Indicator Data'!R29="x","x",('Crisis Indicator Data'!R29/1000000))</f>
        <v>0</v>
      </c>
      <c r="H32" s="181">
        <f>IF('Crisis Indicator Data'!S29="x","x",('Crisis Indicator Data'!S29/1000000))</f>
        <v>0.39</v>
      </c>
      <c r="I32" s="181">
        <f>IF('Crisis Indicator Data'!T29="x","x",('Crisis Indicator Data'!T29/1000000))</f>
        <v>0</v>
      </c>
      <c r="J32" s="181">
        <f>IF('Crisis Indicator Data'!U29="x","x",('Crisis Indicator Data'!U29/1000000))</f>
        <v>0</v>
      </c>
      <c r="K32" s="168">
        <f t="shared" si="0"/>
        <v>2.7</v>
      </c>
      <c r="L32" s="165">
        <f>IF(F32="x","x",(F32*1000000/VLOOKUP($C32,'Crisis Indicator Data'!$C$3:$H$198,5,FALSE)))</f>
        <v>0.94744318181818177</v>
      </c>
      <c r="M32" s="165">
        <f>IF(G32="x","x",(G32*1000000/VLOOKUP($C32,'Crisis Indicator Data'!$C$3:$H$198,5,FALSE)))</f>
        <v>0</v>
      </c>
      <c r="N32" s="165">
        <f>IF(H32="x","x",(H32*1000000/VLOOKUP($C32,'Crisis Indicator Data'!$C$3:$H$198,5,FALSE)))</f>
        <v>3.4623579545454544E-2</v>
      </c>
      <c r="O32" s="165">
        <f>IF(I32="x","x",(I32*1000000/VLOOKUP($C32,'Crisis Indicator Data'!$C$3:$H$198,5,FALSE)))</f>
        <v>0</v>
      </c>
      <c r="P32" s="165">
        <f>IF(J32="x","x",(J32*1000000/VLOOKUP($C32,'Crisis Indicator Data'!$C$3:$H$198,5,FALSE)))</f>
        <v>0</v>
      </c>
      <c r="Q32" s="147">
        <f t="shared" si="1"/>
        <v>1</v>
      </c>
      <c r="R32" s="147">
        <f t="shared" si="2"/>
        <v>1.85</v>
      </c>
    </row>
    <row r="33" spans="1:18" x14ac:dyDescent="0.35">
      <c r="A33" s="169" t="str">
        <f>'Crisis Indicator Data'!A30</f>
        <v>Multiple crises in Djibouti</v>
      </c>
      <c r="B33" s="170" t="str">
        <f>'Crisis Indicator Data'!B30</f>
        <v>Displacement,Drought</v>
      </c>
      <c r="C33" s="170" t="str">
        <f>'Crisis Indicator Data'!C30</f>
        <v>DJI001</v>
      </c>
      <c r="D33" s="170" t="str">
        <f>'Crisis Indicator Data'!D30</f>
        <v>Djibouti</v>
      </c>
      <c r="E33" s="170" t="str">
        <f>'Crisis Indicator Data'!E30</f>
        <v>DJI</v>
      </c>
      <c r="F33" s="181">
        <f>IF('Crisis Indicator Data'!Q30="x","x",('Crisis Indicator Data'!Q30/1000000))</f>
        <v>0.38900000000000001</v>
      </c>
      <c r="G33" s="181">
        <f>IF('Crisis Indicator Data'!R30="x","x",('Crisis Indicator Data'!R30/1000000))</f>
        <v>0.47499999999999998</v>
      </c>
      <c r="H33" s="181">
        <f>IF('Crisis Indicator Data'!S30="x","x",('Crisis Indicator Data'!S30/1000000))</f>
        <v>0.26500000000000001</v>
      </c>
      <c r="I33" s="181">
        <f>IF('Crisis Indicator Data'!T30="x","x",('Crisis Indicator Data'!T30/1000000))</f>
        <v>5.2999999999999999E-2</v>
      </c>
      <c r="J33" s="181">
        <f>IF('Crisis Indicator Data'!U30="x","x",('Crisis Indicator Data'!U30/1000000))</f>
        <v>0</v>
      </c>
      <c r="K33" s="168">
        <f t="shared" si="0"/>
        <v>2.5</v>
      </c>
      <c r="L33" s="165">
        <f>IF(F33="x","x",(F33*1000000/VLOOKUP($C33,'Crisis Indicator Data'!$C$3:$H$198,5,FALSE)))</f>
        <v>0.32910321489001693</v>
      </c>
      <c r="M33" s="165">
        <f>IF(G33="x","x",(G33*1000000/VLOOKUP($C33,'Crisis Indicator Data'!$C$3:$H$198,5,FALSE)))</f>
        <v>0.40186125211505924</v>
      </c>
      <c r="N33" s="165">
        <f>IF(H33="x","x",(H33*1000000/VLOOKUP($C33,'Crisis Indicator Data'!$C$3:$H$198,5,FALSE)))</f>
        <v>0.22419627749576987</v>
      </c>
      <c r="O33" s="165">
        <f>IF(I33="x","x",(I33*1000000/VLOOKUP($C33,'Crisis Indicator Data'!$C$3:$H$198,5,FALSE)))</f>
        <v>4.4839255499153977E-2</v>
      </c>
      <c r="P33" s="165">
        <f>IF(J33="x","x",(J33*1000000/VLOOKUP($C33,'Crisis Indicator Data'!$C$3:$H$198,5,FALSE)))</f>
        <v>0</v>
      </c>
      <c r="Q33" s="147">
        <f t="shared" si="1"/>
        <v>3</v>
      </c>
      <c r="R33" s="147">
        <f t="shared" si="2"/>
        <v>2.75</v>
      </c>
    </row>
    <row r="34" spans="1:18" x14ac:dyDescent="0.35">
      <c r="A34" s="169" t="str">
        <f>'Crisis Indicator Data'!A31</f>
        <v>Mixed migration in Djibouti</v>
      </c>
      <c r="B34" s="170" t="str">
        <f>'Crisis Indicator Data'!B31</f>
        <v>Displacement</v>
      </c>
      <c r="C34" s="170" t="str">
        <f>'Crisis Indicator Data'!C31</f>
        <v>DJI002</v>
      </c>
      <c r="D34" s="170" t="str">
        <f>'Crisis Indicator Data'!D31</f>
        <v>Djibouti</v>
      </c>
      <c r="E34" s="170" t="str">
        <f>'Crisis Indicator Data'!E31</f>
        <v>DJI</v>
      </c>
      <c r="F34" s="181">
        <f>IF('Crisis Indicator Data'!Q31="x","x",('Crisis Indicator Data'!Q31/1000000))</f>
        <v>0.85799999999999998</v>
      </c>
      <c r="G34" s="181">
        <f>IF('Crisis Indicator Data'!R31="x","x",('Crisis Indicator Data'!R31/1000000))</f>
        <v>0</v>
      </c>
      <c r="H34" s="181">
        <f>IF('Crisis Indicator Data'!S31="x","x",('Crisis Indicator Data'!S31/1000000))</f>
        <v>3.3000000000000002E-2</v>
      </c>
      <c r="I34" s="181" t="str">
        <f>IF('Crisis Indicator Data'!T31="x","x",('Crisis Indicator Data'!T31/1000000))</f>
        <v>x</v>
      </c>
      <c r="J34" s="181" t="str">
        <f>IF('Crisis Indicator Data'!U31="x","x",('Crisis Indicator Data'!U31/1000000))</f>
        <v>x</v>
      </c>
      <c r="K34" s="168">
        <f t="shared" si="0"/>
        <v>0.9</v>
      </c>
      <c r="L34" s="165">
        <f>IF(F34="x","x",(F34*1000000/VLOOKUP($C34,'Crisis Indicator Data'!$C$3:$H$198,5,FALSE)))</f>
        <v>0.96296296296296291</v>
      </c>
      <c r="M34" s="165">
        <f>IF(G34="x","x",(G34*1000000/VLOOKUP($C34,'Crisis Indicator Data'!$C$3:$H$198,5,FALSE)))</f>
        <v>0</v>
      </c>
      <c r="N34" s="165">
        <f>IF(H34="x","x",(H34*1000000/VLOOKUP($C34,'Crisis Indicator Data'!$C$3:$H$198,5,FALSE)))</f>
        <v>3.7037037037037035E-2</v>
      </c>
      <c r="O34" s="165" t="str">
        <f>IF(I34="x","x",(I34*1000000/VLOOKUP($C34,'Crisis Indicator Data'!$C$3:$H$198,5,FALSE)))</f>
        <v>x</v>
      </c>
      <c r="P34" s="165" t="str">
        <f>IF(J34="x","x",(J34*1000000/VLOOKUP($C34,'Crisis Indicator Data'!$C$3:$H$198,5,FALSE)))</f>
        <v>x</v>
      </c>
      <c r="Q34" s="147">
        <f t="shared" si="1"/>
        <v>1</v>
      </c>
      <c r="R34" s="147">
        <f t="shared" si="2"/>
        <v>0.95</v>
      </c>
    </row>
    <row r="35" spans="1:18" x14ac:dyDescent="0.35">
      <c r="A35" s="169" t="str">
        <f>'Crisis Indicator Data'!A32</f>
        <v>Drought in Djibouti</v>
      </c>
      <c r="B35" s="170" t="str">
        <f>'Crisis Indicator Data'!B32</f>
        <v>Drought</v>
      </c>
      <c r="C35" s="170" t="str">
        <f>'Crisis Indicator Data'!C32</f>
        <v>DJI003</v>
      </c>
      <c r="D35" s="170" t="str">
        <f>'Crisis Indicator Data'!D32</f>
        <v>Djibouti</v>
      </c>
      <c r="E35" s="170" t="str">
        <f>'Crisis Indicator Data'!E32</f>
        <v>DJI</v>
      </c>
      <c r="F35" s="182">
        <f>IF('Crisis Indicator Data'!Q32="x","x",('Crisis Indicator Data'!Q32/1000000))</f>
        <v>0.42199999999999999</v>
      </c>
      <c r="G35" s="182">
        <f>IF('Crisis Indicator Data'!R32="x","x",('Crisis Indicator Data'!R32/1000000))</f>
        <v>0.47499999999999998</v>
      </c>
      <c r="H35" s="182">
        <f>IF('Crisis Indicator Data'!S32="x","x",('Crisis Indicator Data'!S32/1000000))</f>
        <v>0.23200000000000001</v>
      </c>
      <c r="I35" s="182">
        <f>IF('Crisis Indicator Data'!T32="x","x",('Crisis Indicator Data'!T32/1000000))</f>
        <v>5.2999999999999999E-2</v>
      </c>
      <c r="J35" s="182">
        <f>IF('Crisis Indicator Data'!U32="x","x",('Crisis Indicator Data'!U32/1000000))</f>
        <v>0</v>
      </c>
      <c r="K35" s="168">
        <f t="shared" si="0"/>
        <v>2.4</v>
      </c>
      <c r="L35" s="165">
        <f>IF(F35="x","x",(F35*1000000/VLOOKUP($C35,'Crisis Indicator Data'!$C$3:$H$198,5,FALSE)))</f>
        <v>0.35702199661590522</v>
      </c>
      <c r="M35" s="165">
        <f>IF(G35="x","x",(G35*1000000/VLOOKUP($C35,'Crisis Indicator Data'!$C$3:$H$198,5,FALSE)))</f>
        <v>0.40186125211505924</v>
      </c>
      <c r="N35" s="165">
        <f>IF(H35="x","x",(H35*1000000/VLOOKUP($C35,'Crisis Indicator Data'!$C$3:$H$198,5,FALSE)))</f>
        <v>0.19627749576988154</v>
      </c>
      <c r="O35" s="165">
        <f>IF(I35="x","x",(I35*1000000/VLOOKUP($C35,'Crisis Indicator Data'!$C$3:$H$198,5,FALSE)))</f>
        <v>4.4839255499153977E-2</v>
      </c>
      <c r="P35" s="165">
        <f>IF(J35="x","x",(J35*1000000/VLOOKUP($C35,'Crisis Indicator Data'!$C$3:$H$198,5,FALSE)))</f>
        <v>0</v>
      </c>
      <c r="Q35" s="147">
        <f t="shared" si="1"/>
        <v>3</v>
      </c>
      <c r="R35" s="147">
        <f t="shared" si="2"/>
        <v>2.7</v>
      </c>
    </row>
    <row r="36" spans="1:18" x14ac:dyDescent="0.35">
      <c r="A36" s="169" t="str">
        <f>'Crisis Indicator Data'!A33</f>
        <v>Venezuela displacement in Dominican Republic</v>
      </c>
      <c r="B36" s="170" t="str">
        <f>'Crisis Indicator Data'!B33</f>
        <v>Displacement</v>
      </c>
      <c r="C36" s="170" t="str">
        <f>'Crisis Indicator Data'!C33</f>
        <v>DOM002</v>
      </c>
      <c r="D36" s="170" t="str">
        <f>'Crisis Indicator Data'!D33</f>
        <v>Dominican Republic</v>
      </c>
      <c r="E36" s="170" t="str">
        <f>'Crisis Indicator Data'!E33</f>
        <v>DOM</v>
      </c>
      <c r="F36" s="182">
        <f>IF('Crisis Indicator Data'!Q33="x","x",('Crisis Indicator Data'!Q33/1000000))</f>
        <v>11.19</v>
      </c>
      <c r="G36" s="182">
        <f>IF('Crisis Indicator Data'!R33="x","x",('Crisis Indicator Data'!R33/1000000))</f>
        <v>5.7000000000000002E-2</v>
      </c>
      <c r="H36" s="182">
        <f>IF('Crisis Indicator Data'!S33="x","x",('Crisis Indicator Data'!S33/1000000))</f>
        <v>8.5000000000000006E-2</v>
      </c>
      <c r="I36" s="182">
        <f>IF('Crisis Indicator Data'!T33="x","x",('Crisis Indicator Data'!T33/1000000))</f>
        <v>0</v>
      </c>
      <c r="J36" s="182">
        <f>IF('Crisis Indicator Data'!U33="x","x",('Crisis Indicator Data'!U33/1000000))</f>
        <v>0</v>
      </c>
      <c r="K36" s="168">
        <f t="shared" si="0"/>
        <v>1.5</v>
      </c>
      <c r="L36" s="165">
        <f>IF(F36="x","x",(F36*1000000/VLOOKUP($C36,'Crisis Indicator Data'!$C$3:$H$198,5,FALSE)))</f>
        <v>0.98755626158326715</v>
      </c>
      <c r="M36" s="165">
        <f>IF(G36="x","x",(G36*1000000/VLOOKUP($C36,'Crisis Indicator Data'!$C$3:$H$198,5,FALSE)))</f>
        <v>5.0304474450622184E-3</v>
      </c>
      <c r="N36" s="165">
        <f>IF(H36="x","x",(H36*1000000/VLOOKUP($C36,'Crisis Indicator Data'!$C$3:$H$198,5,FALSE)))</f>
        <v>7.5015444356190978E-3</v>
      </c>
      <c r="O36" s="165">
        <f>IF(I36="x","x",(I36*1000000/VLOOKUP($C36,'Crisis Indicator Data'!$C$3:$H$198,5,FALSE)))</f>
        <v>0</v>
      </c>
      <c r="P36" s="165">
        <f>IF(J36="x","x",(J36*1000000/VLOOKUP($C36,'Crisis Indicator Data'!$C$3:$H$198,5,FALSE)))</f>
        <v>0</v>
      </c>
      <c r="Q36" s="147">
        <f t="shared" si="1"/>
        <v>1</v>
      </c>
      <c r="R36" s="147">
        <f t="shared" si="2"/>
        <v>1.25</v>
      </c>
    </row>
    <row r="37" spans="1:18" x14ac:dyDescent="0.35">
      <c r="A37" s="169" t="str">
        <f>'Crisis Indicator Data'!A34</f>
        <v>Mixed migration flows in Algeria</v>
      </c>
      <c r="B37" s="170" t="str">
        <f>'Crisis Indicator Data'!B34</f>
        <v>Displacement</v>
      </c>
      <c r="C37" s="170" t="str">
        <f>'Crisis Indicator Data'!C34</f>
        <v>DZA002</v>
      </c>
      <c r="D37" s="170" t="str">
        <f>'Crisis Indicator Data'!D34</f>
        <v>Algeria</v>
      </c>
      <c r="E37" s="170" t="str">
        <f>'Crisis Indicator Data'!E34</f>
        <v>DZA</v>
      </c>
      <c r="F37" s="182">
        <f>IF('Crisis Indicator Data'!Q34="x","x",('Crisis Indicator Data'!Q34/1000000))</f>
        <v>46.8</v>
      </c>
      <c r="G37" s="182">
        <f>IF('Crisis Indicator Data'!R34="x","x",('Crisis Indicator Data'!R34/1000000))</f>
        <v>0</v>
      </c>
      <c r="H37" s="182">
        <f>IF('Crisis Indicator Data'!S34="x","x",('Crisis Indicator Data'!S34/1000000))</f>
        <v>0.26100000000000001</v>
      </c>
      <c r="I37" s="182" t="str">
        <f>IF('Crisis Indicator Data'!T34="x","x",('Crisis Indicator Data'!T34/1000000))</f>
        <v>x</v>
      </c>
      <c r="J37" s="182" t="str">
        <f>IF('Crisis Indicator Data'!U34="x","x",('Crisis Indicator Data'!U34/1000000))</f>
        <v>x</v>
      </c>
      <c r="K37" s="168">
        <f t="shared" si="0"/>
        <v>2.4</v>
      </c>
      <c r="L37" s="165">
        <f>IF(F37="x","x",(F37*1000000/VLOOKUP($C37,'Crisis Indicator Data'!$C$3:$H$198,5,FALSE)))</f>
        <v>0.99445400650219928</v>
      </c>
      <c r="M37" s="165">
        <f>IF(G37="x","x",(G37*1000000/VLOOKUP($C37,'Crisis Indicator Data'!$C$3:$H$198,5,FALSE)))</f>
        <v>0</v>
      </c>
      <c r="N37" s="165">
        <f>IF(H37="x","x",(H37*1000000/VLOOKUP($C37,'Crisis Indicator Data'!$C$3:$H$198,5,FALSE)))</f>
        <v>5.5459934978007268E-3</v>
      </c>
      <c r="O37" s="165" t="str">
        <f>IF(I37="x","x",(I37*1000000/VLOOKUP($C37,'Crisis Indicator Data'!$C$3:$H$198,5,FALSE)))</f>
        <v>x</v>
      </c>
      <c r="P37" s="165" t="str">
        <f>IF(J37="x","x",(J37*1000000/VLOOKUP($C37,'Crisis Indicator Data'!$C$3:$H$198,5,FALSE)))</f>
        <v>x</v>
      </c>
      <c r="Q37" s="147">
        <f t="shared" si="1"/>
        <v>1</v>
      </c>
      <c r="R37" s="147">
        <f t="shared" si="2"/>
        <v>1.7</v>
      </c>
    </row>
    <row r="38" spans="1:18" x14ac:dyDescent="0.35">
      <c r="A38" s="169" t="str">
        <f>'Crisis Indicator Data'!A35</f>
        <v>Sahrawi refugees in Algeria</v>
      </c>
      <c r="B38" s="170" t="str">
        <f>'Crisis Indicator Data'!B35</f>
        <v>Displacement</v>
      </c>
      <c r="C38" s="170" t="str">
        <f>'Crisis Indicator Data'!C35</f>
        <v>DZA003</v>
      </c>
      <c r="D38" s="170" t="str">
        <f>'Crisis Indicator Data'!D35</f>
        <v>Algeria</v>
      </c>
      <c r="E38" s="170" t="str">
        <f>'Crisis Indicator Data'!E35</f>
        <v>DZA</v>
      </c>
      <c r="F38" s="182">
        <f>IF('Crisis Indicator Data'!Q35="x","x",('Crisis Indicator Data'!Q35/1000000))</f>
        <v>4.9000000000000002E-2</v>
      </c>
      <c r="G38" s="182">
        <f>IF('Crisis Indicator Data'!R35="x","x",('Crisis Indicator Data'!R35/1000000))</f>
        <v>0</v>
      </c>
      <c r="H38" s="182">
        <f>IF('Crisis Indicator Data'!S35="x","x",('Crisis Indicator Data'!S35/1000000))</f>
        <v>0.17399999999999999</v>
      </c>
      <c r="I38" s="182" t="str">
        <f>IF('Crisis Indicator Data'!T35="x","x",('Crisis Indicator Data'!T35/1000000))</f>
        <v>x</v>
      </c>
      <c r="J38" s="182" t="str">
        <f>IF('Crisis Indicator Data'!U35="x","x",('Crisis Indicator Data'!U35/1000000))</f>
        <v>x</v>
      </c>
      <c r="K38" s="168">
        <f t="shared" ref="K38:K69" si="3">IF(H38="x","x",IF(SUM(H38:J38)=0,0,IF(LOG(SUM(H38:J38)*1000000)&lt;$K$4,0,IF(LOG(SUM(H38:J38)*1000000)&gt;$K$3,5,ROUND(5-(K$3-LOG(SUM(H38:J38)*1000000))/(K$3-K$4)*5,1)))))</f>
        <v>2.1</v>
      </c>
      <c r="L38" s="165">
        <f>IF(F38="x","x",(F38*1000000/VLOOKUP($C38,'Crisis Indicator Data'!$C$3:$H$198,5,FALSE)))</f>
        <v>0.21973094170403587</v>
      </c>
      <c r="M38" s="165">
        <f>IF(G38="x","x",(G38*1000000/VLOOKUP($C38,'Crisis Indicator Data'!$C$3:$H$198,5,FALSE)))</f>
        <v>0</v>
      </c>
      <c r="N38" s="165">
        <f>IF(H38="x","x",(H38*1000000/VLOOKUP($C38,'Crisis Indicator Data'!$C$3:$H$198,5,FALSE)))</f>
        <v>0.78026905829596416</v>
      </c>
      <c r="O38" s="165" t="str">
        <f>IF(I38="x","x",(I38*1000000/VLOOKUP($C38,'Crisis Indicator Data'!$C$3:$H$198,5,FALSE)))</f>
        <v>x</v>
      </c>
      <c r="P38" s="165" t="str">
        <f>IF(J38="x","x",(J38*1000000/VLOOKUP($C38,'Crisis Indicator Data'!$C$3:$H$198,5,FALSE)))</f>
        <v>x</v>
      </c>
      <c r="Q38" s="147">
        <f t="shared" ref="Q38:Q69" si="4">IF(N38="x","x",IF(OR(L38&gt;=$L$3,M38&gt;=$M$3,N38&gt;=$N$3,O38&gt;=$O$3,P38&gt;=$P$3), (IF(VALUE(SUBSTITUTE(P38, "x", "0.0"))&gt;=$P$3, 5, IF((VALUE(SUBSTITUTE(O38, "x", "0.0"))+VALUE(SUBSTITUTE(P38, "x", "0.0")))&gt;=$O$3,4,IF((VALUE(SUBSTITUTE(O38, "x", "0.0"))+VALUE(SUBSTITUTE(P38, "x", "0.0"))+N38)&gt;=$N$3,3,IF((VALUE(SUBSTITUTE(O38, "x", "0.0"))+VALUE(SUBSTITUTE(P38, "x", "0.0"))+N38+VALUE(SUBSTITUTE(M38, "x", "0.0")))&gt;=$M$3,2,1)))))))</f>
        <v>3</v>
      </c>
      <c r="R38" s="147">
        <f t="shared" ref="R38:R69" si="5">IF(Q38="x","x",(AVERAGE(K38,Q38)))</f>
        <v>2.5499999999999998</v>
      </c>
    </row>
    <row r="39" spans="1:18" x14ac:dyDescent="0.35">
      <c r="A39" s="169" t="str">
        <f>'Crisis Indicator Data'!A36</f>
        <v>Multiple crises in Algeria</v>
      </c>
      <c r="B39" s="170" t="str">
        <f>'Crisis Indicator Data'!B36</f>
        <v>Displacement</v>
      </c>
      <c r="C39" s="170" t="str">
        <f>'Crisis Indicator Data'!C36</f>
        <v>DZA004</v>
      </c>
      <c r="D39" s="170" t="str">
        <f>'Crisis Indicator Data'!D36</f>
        <v>Algeria</v>
      </c>
      <c r="E39" s="170" t="str">
        <f>'Crisis Indicator Data'!E36</f>
        <v>DZA</v>
      </c>
      <c r="F39" s="182">
        <f>IF('Crisis Indicator Data'!Q36="x","x",('Crisis Indicator Data'!Q36/1000000))</f>
        <v>46.625999999999998</v>
      </c>
      <c r="G39" s="182">
        <f>IF('Crisis Indicator Data'!R36="x","x",('Crisis Indicator Data'!R36/1000000))</f>
        <v>0</v>
      </c>
      <c r="H39" s="182">
        <f>IF('Crisis Indicator Data'!S36="x","x",('Crisis Indicator Data'!S36/1000000))</f>
        <v>0.435</v>
      </c>
      <c r="I39" s="182" t="str">
        <f>IF('Crisis Indicator Data'!T36="x","x",('Crisis Indicator Data'!T36/1000000))</f>
        <v>x</v>
      </c>
      <c r="J39" s="182" t="str">
        <f>IF('Crisis Indicator Data'!U36="x","x",('Crisis Indicator Data'!U36/1000000))</f>
        <v>x</v>
      </c>
      <c r="K39" s="168">
        <f t="shared" si="3"/>
        <v>2.7</v>
      </c>
      <c r="L39" s="165">
        <f>IF(F39="x","x",(F39*1000000/VLOOKUP($C39,'Crisis Indicator Data'!$C$3:$H$198,5,FALSE)))</f>
        <v>0.99075667750366547</v>
      </c>
      <c r="M39" s="165">
        <f>IF(G39="x","x",(G39*1000000/VLOOKUP($C39,'Crisis Indicator Data'!$C$3:$H$198,5,FALSE)))</f>
        <v>0</v>
      </c>
      <c r="N39" s="165">
        <f>IF(H39="x","x",(H39*1000000/VLOOKUP($C39,'Crisis Indicator Data'!$C$3:$H$198,5,FALSE)))</f>
        <v>9.2433224963345446E-3</v>
      </c>
      <c r="O39" s="165" t="str">
        <f>IF(I39="x","x",(I39*1000000/VLOOKUP($C39,'Crisis Indicator Data'!$C$3:$H$198,5,FALSE)))</f>
        <v>x</v>
      </c>
      <c r="P39" s="165" t="str">
        <f>IF(J39="x","x",(J39*1000000/VLOOKUP($C39,'Crisis Indicator Data'!$C$3:$H$198,5,FALSE)))</f>
        <v>x</v>
      </c>
      <c r="Q39" s="147">
        <f t="shared" si="4"/>
        <v>1</v>
      </c>
      <c r="R39" s="147">
        <f t="shared" si="5"/>
        <v>1.85</v>
      </c>
    </row>
    <row r="40" spans="1:18" x14ac:dyDescent="0.35">
      <c r="A40" s="169" t="str">
        <f>'Crisis Indicator Data'!A37</f>
        <v>Multiple crises in Ecuador</v>
      </c>
      <c r="B40" s="170" t="str">
        <f>'Crisis Indicator Data'!B37</f>
        <v>Violence,Displacement</v>
      </c>
      <c r="C40" s="170" t="str">
        <f>'Crisis Indicator Data'!C37</f>
        <v>ECU001</v>
      </c>
      <c r="D40" s="170" t="str">
        <f>'Crisis Indicator Data'!D37</f>
        <v>Ecuador</v>
      </c>
      <c r="E40" s="170" t="str">
        <f>'Crisis Indicator Data'!E37</f>
        <v>ECU</v>
      </c>
      <c r="F40" s="182">
        <f>IF('Crisis Indicator Data'!Q37="x","x",('Crisis Indicator Data'!Q37/1000000))</f>
        <v>0</v>
      </c>
      <c r="G40" s="182">
        <f>IF('Crisis Indicator Data'!R37="x","x",('Crisis Indicator Data'!R37/1000000))</f>
        <v>14.624000000000001</v>
      </c>
      <c r="H40" s="182">
        <f>IF('Crisis Indicator Data'!S37="x","x",('Crisis Indicator Data'!S37/1000000))</f>
        <v>3.3260000000000001</v>
      </c>
      <c r="I40" s="182">
        <f>IF('Crisis Indicator Data'!T37="x","x",('Crisis Indicator Data'!T37/1000000))</f>
        <v>0.15</v>
      </c>
      <c r="J40" s="182">
        <f>IF('Crisis Indicator Data'!U37="x","x",('Crisis Indicator Data'!U37/1000000))</f>
        <v>0</v>
      </c>
      <c r="K40" s="168">
        <f t="shared" si="3"/>
        <v>4.2</v>
      </c>
      <c r="L40" s="165">
        <f>IF(F40="x","x",(F40*1000000/VLOOKUP($C40,'Crisis Indicator Data'!$C$3:$H$198,5,FALSE)))</f>
        <v>0</v>
      </c>
      <c r="M40" s="165">
        <f>IF(G40="x","x",(G40*1000000/VLOOKUP($C40,'Crisis Indicator Data'!$C$3:$H$198,5,FALSE)))</f>
        <v>0.80795580110497234</v>
      </c>
      <c r="N40" s="165">
        <f>IF(H40="x","x",(H40*1000000/VLOOKUP($C40,'Crisis Indicator Data'!$C$3:$H$198,5,FALSE)))</f>
        <v>0.18375690607734807</v>
      </c>
      <c r="O40" s="165">
        <f>IF(I40="x","x",(I40*1000000/VLOOKUP($C40,'Crisis Indicator Data'!$C$3:$H$198,5,FALSE)))</f>
        <v>8.2872928176795577E-3</v>
      </c>
      <c r="P40" s="165">
        <f>IF(J40="x","x",(J40*1000000/VLOOKUP($C40,'Crisis Indicator Data'!$C$3:$H$198,5,FALSE)))</f>
        <v>0</v>
      </c>
      <c r="Q40" s="147">
        <f t="shared" si="4"/>
        <v>3</v>
      </c>
      <c r="R40" s="147">
        <f t="shared" si="5"/>
        <v>3.6</v>
      </c>
    </row>
    <row r="41" spans="1:18" x14ac:dyDescent="0.35">
      <c r="A41" s="169" t="str">
        <f>'Crisis Indicator Data'!A38</f>
        <v>Venezuela displacement in Ecuador</v>
      </c>
      <c r="B41" s="170" t="str">
        <f>'Crisis Indicator Data'!B38</f>
        <v>Displacement</v>
      </c>
      <c r="C41" s="170" t="str">
        <f>'Crisis Indicator Data'!C38</f>
        <v>ECU002</v>
      </c>
      <c r="D41" s="170" t="str">
        <f>'Crisis Indicator Data'!D38</f>
        <v>Ecuador</v>
      </c>
      <c r="E41" s="170" t="str">
        <f>'Crisis Indicator Data'!E38</f>
        <v>ECU</v>
      </c>
      <c r="F41" s="182">
        <f>IF('Crisis Indicator Data'!Q38="x","x",('Crisis Indicator Data'!Q38/1000000))</f>
        <v>17.173999999999999</v>
      </c>
      <c r="G41" s="182">
        <f>IF('Crisis Indicator Data'!R38="x","x",('Crisis Indicator Data'!R38/1000000))</f>
        <v>0.23</v>
      </c>
      <c r="H41" s="182">
        <f>IF('Crisis Indicator Data'!S38="x","x",('Crisis Indicator Data'!S38/1000000))</f>
        <v>0.69599999999999995</v>
      </c>
      <c r="I41" s="182" t="str">
        <f>IF('Crisis Indicator Data'!T38="x","x",('Crisis Indicator Data'!T38/1000000))</f>
        <v>x</v>
      </c>
      <c r="J41" s="182" t="str">
        <f>IF('Crisis Indicator Data'!U38="x","x",('Crisis Indicator Data'!U38/1000000))</f>
        <v>x</v>
      </c>
      <c r="K41" s="168">
        <f t="shared" si="3"/>
        <v>3.1</v>
      </c>
      <c r="L41" s="165">
        <f>IF(F41="x","x",(F41*1000000/VLOOKUP($C41,'Crisis Indicator Data'!$C$3:$H$198,5,FALSE)))</f>
        <v>0.94883977900552485</v>
      </c>
      <c r="M41" s="165">
        <f>IF(G41="x","x",(G41*1000000/VLOOKUP($C41,'Crisis Indicator Data'!$C$3:$H$198,5,FALSE)))</f>
        <v>1.270718232044199E-2</v>
      </c>
      <c r="N41" s="165">
        <f>IF(H41="x","x",(H41*1000000/VLOOKUP($C41,'Crisis Indicator Data'!$C$3:$H$198,5,FALSE)))</f>
        <v>3.8453038674033151E-2</v>
      </c>
      <c r="O41" s="165" t="str">
        <f>IF(I41="x","x",(I41*1000000/VLOOKUP($C41,'Crisis Indicator Data'!$C$3:$H$198,5,FALSE)))</f>
        <v>x</v>
      </c>
      <c r="P41" s="165" t="str">
        <f>IF(J41="x","x",(J41*1000000/VLOOKUP($C41,'Crisis Indicator Data'!$C$3:$H$198,5,FALSE)))</f>
        <v>x</v>
      </c>
      <c r="Q41" s="147">
        <f t="shared" si="4"/>
        <v>2</v>
      </c>
      <c r="R41" s="147">
        <f t="shared" si="5"/>
        <v>2.5499999999999998</v>
      </c>
    </row>
    <row r="42" spans="1:18" x14ac:dyDescent="0.35">
      <c r="A42" s="169" t="str">
        <f>'Crisis Indicator Data'!A39</f>
        <v>Criminal violence in Ecuador</v>
      </c>
      <c r="B42" s="170" t="str">
        <f>'Crisis Indicator Data'!B39</f>
        <v>Violence,Displacement</v>
      </c>
      <c r="C42" s="170" t="str">
        <f>'Crisis Indicator Data'!C39</f>
        <v>ECU003</v>
      </c>
      <c r="D42" s="170" t="str">
        <f>'Crisis Indicator Data'!D39</f>
        <v>Ecuador</v>
      </c>
      <c r="E42" s="170" t="str">
        <f>'Crisis Indicator Data'!E39</f>
        <v>ECU</v>
      </c>
      <c r="F42" s="182">
        <f>IF('Crisis Indicator Data'!Q39="x","x",('Crisis Indicator Data'!Q39/1000000))</f>
        <v>0</v>
      </c>
      <c r="G42" s="182">
        <f>IF('Crisis Indicator Data'!R39="x","x",('Crisis Indicator Data'!R39/1000000))</f>
        <v>15.32</v>
      </c>
      <c r="H42" s="182">
        <f>IF('Crisis Indicator Data'!S39="x","x",('Crisis Indicator Data'!S39/1000000))</f>
        <v>2.63</v>
      </c>
      <c r="I42" s="182">
        <f>IF('Crisis Indicator Data'!T39="x","x",('Crisis Indicator Data'!T39/1000000))</f>
        <v>0.15</v>
      </c>
      <c r="J42" s="182">
        <f>IF('Crisis Indicator Data'!U39="x","x",('Crisis Indicator Data'!U39/1000000))</f>
        <v>0</v>
      </c>
      <c r="K42" s="168">
        <f t="shared" si="3"/>
        <v>4.0999999999999996</v>
      </c>
      <c r="L42" s="165">
        <f>IF(F42="x","x",(F42*1000000/VLOOKUP($C42,'Crisis Indicator Data'!$C$3:$H$198,5,FALSE)))</f>
        <v>0</v>
      </c>
      <c r="M42" s="165">
        <f>IF(G42="x","x",(G42*1000000/VLOOKUP($C42,'Crisis Indicator Data'!$C$3:$H$198,5,FALSE)))</f>
        <v>0.8464088397790055</v>
      </c>
      <c r="N42" s="165">
        <f>IF(H42="x","x",(H42*1000000/VLOOKUP($C42,'Crisis Indicator Data'!$C$3:$H$198,5,FALSE)))</f>
        <v>0.14530386740331491</v>
      </c>
      <c r="O42" s="165">
        <f>IF(I42="x","x",(I42*1000000/VLOOKUP($C42,'Crisis Indicator Data'!$C$3:$H$198,5,FALSE)))</f>
        <v>8.2872928176795577E-3</v>
      </c>
      <c r="P42" s="165">
        <f>IF(J42="x","x",(J42*1000000/VLOOKUP($C42,'Crisis Indicator Data'!$C$3:$H$198,5,FALSE)))</f>
        <v>0</v>
      </c>
      <c r="Q42" s="147">
        <f t="shared" si="4"/>
        <v>3</v>
      </c>
      <c r="R42" s="147">
        <f t="shared" si="5"/>
        <v>3.55</v>
      </c>
    </row>
    <row r="43" spans="1:18" x14ac:dyDescent="0.35">
      <c r="A43" s="169" t="str">
        <f>'Crisis Indicator Data'!A40</f>
        <v>Refugees in Egypt</v>
      </c>
      <c r="B43" s="170" t="str">
        <f>'Crisis Indicator Data'!B40</f>
        <v>Displacement,Conflict</v>
      </c>
      <c r="C43" s="170" t="str">
        <f>'Crisis Indicator Data'!C40</f>
        <v>EGY004</v>
      </c>
      <c r="D43" s="170" t="str">
        <f>'Crisis Indicator Data'!D40</f>
        <v>Egypt</v>
      </c>
      <c r="E43" s="170" t="str">
        <f>'Crisis Indicator Data'!E40</f>
        <v>EGY</v>
      </c>
      <c r="F43" s="182">
        <f>IF('Crisis Indicator Data'!Q40="x","x",('Crisis Indicator Data'!Q40/1000000))</f>
        <v>24.407</v>
      </c>
      <c r="G43" s="182">
        <f>IF('Crisis Indicator Data'!R40="x","x",('Crisis Indicator Data'!R40/1000000))</f>
        <v>0</v>
      </c>
      <c r="H43" s="182">
        <f>IF('Crisis Indicator Data'!S40="x","x",('Crisis Indicator Data'!S40/1000000))</f>
        <v>0.90300000000000002</v>
      </c>
      <c r="I43" s="182" t="str">
        <f>IF('Crisis Indicator Data'!T40="x","x",('Crisis Indicator Data'!T40/1000000))</f>
        <v>x</v>
      </c>
      <c r="J43" s="182" t="str">
        <f>IF('Crisis Indicator Data'!U40="x","x",('Crisis Indicator Data'!U40/1000000))</f>
        <v>x</v>
      </c>
      <c r="K43" s="168">
        <f t="shared" si="3"/>
        <v>3.3</v>
      </c>
      <c r="L43" s="165">
        <f>IF(F43="x","x",(F43*1000000/VLOOKUP($C43,'Crisis Indicator Data'!$C$3:$H$198,5,FALSE)))</f>
        <v>0.96432240221256416</v>
      </c>
      <c r="M43" s="165">
        <f>IF(G43="x","x",(G43*1000000/VLOOKUP($C43,'Crisis Indicator Data'!$C$3:$H$198,5,FALSE)))</f>
        <v>0</v>
      </c>
      <c r="N43" s="165">
        <f>IF(H43="x","x",(H43*1000000/VLOOKUP($C43,'Crisis Indicator Data'!$C$3:$H$198,5,FALSE)))</f>
        <v>3.5677597787435796E-2</v>
      </c>
      <c r="O43" s="165" t="str">
        <f>IF(I43="x","x",(I43*1000000/VLOOKUP($C43,'Crisis Indicator Data'!$C$3:$H$198,5,FALSE)))</f>
        <v>x</v>
      </c>
      <c r="P43" s="165" t="str">
        <f>IF(J43="x","x",(J43*1000000/VLOOKUP($C43,'Crisis Indicator Data'!$C$3:$H$198,5,FALSE)))</f>
        <v>x</v>
      </c>
      <c r="Q43" s="147">
        <f t="shared" si="4"/>
        <v>1</v>
      </c>
      <c r="R43" s="147">
        <f t="shared" si="5"/>
        <v>2.15</v>
      </c>
    </row>
    <row r="44" spans="1:18" x14ac:dyDescent="0.35">
      <c r="A44" s="169" t="str">
        <f>'Crisis Indicator Data'!A41</f>
        <v>Complex crisis in Eritrea</v>
      </c>
      <c r="B44" s="170" t="str">
        <f>'Crisis Indicator Data'!B41</f>
        <v>Socio-political,Displacement</v>
      </c>
      <c r="C44" s="170" t="str">
        <f>'Crisis Indicator Data'!C41</f>
        <v>ERI001</v>
      </c>
      <c r="D44" s="170" t="str">
        <f>'Crisis Indicator Data'!D41</f>
        <v>Eritrea</v>
      </c>
      <c r="E44" s="170" t="str">
        <f>'Crisis Indicator Data'!E41</f>
        <v>ERI</v>
      </c>
      <c r="F44" s="182">
        <f>IF('Crisis Indicator Data'!Q41="x","x",('Crisis Indicator Data'!Q41/1000000))</f>
        <v>2.37</v>
      </c>
      <c r="G44" s="182">
        <f>IF('Crisis Indicator Data'!R41="x","x",('Crisis Indicator Data'!R41/1000000))</f>
        <v>0</v>
      </c>
      <c r="H44" s="182">
        <f>IF('Crisis Indicator Data'!S41="x","x",('Crisis Indicator Data'!S41/1000000))</f>
        <v>1.1000000000000001</v>
      </c>
      <c r="I44" s="182" t="str">
        <f>IF('Crisis Indicator Data'!T41="x","x",('Crisis Indicator Data'!T41/1000000))</f>
        <v>x</v>
      </c>
      <c r="J44" s="182" t="str">
        <f>IF('Crisis Indicator Data'!U41="x","x",('Crisis Indicator Data'!U41/1000000))</f>
        <v>x</v>
      </c>
      <c r="K44" s="168">
        <f t="shared" si="3"/>
        <v>3.4</v>
      </c>
      <c r="L44" s="165">
        <f>IF(F44="x","x",(F44*1000000/VLOOKUP($C44,'Crisis Indicator Data'!$C$3:$H$198,5,FALSE)))</f>
        <v>0.68299711815561959</v>
      </c>
      <c r="M44" s="165">
        <f>IF(G44="x","x",(G44*1000000/VLOOKUP($C44,'Crisis Indicator Data'!$C$3:$H$198,5,FALSE)))</f>
        <v>0</v>
      </c>
      <c r="N44" s="165">
        <f>IF(H44="x","x",(H44*1000000/VLOOKUP($C44,'Crisis Indicator Data'!$C$3:$H$198,5,FALSE)))</f>
        <v>0.31700288184438041</v>
      </c>
      <c r="O44" s="165" t="str">
        <f>IF(I44="x","x",(I44*1000000/VLOOKUP($C44,'Crisis Indicator Data'!$C$3:$H$198,5,FALSE)))</f>
        <v>x</v>
      </c>
      <c r="P44" s="165" t="str">
        <f>IF(J44="x","x",(J44*1000000/VLOOKUP($C44,'Crisis Indicator Data'!$C$3:$H$198,5,FALSE)))</f>
        <v>x</v>
      </c>
      <c r="Q44" s="147">
        <f t="shared" si="4"/>
        <v>3</v>
      </c>
      <c r="R44" s="147">
        <f t="shared" si="5"/>
        <v>3.2</v>
      </c>
    </row>
    <row r="45" spans="1:18" x14ac:dyDescent="0.35">
      <c r="A45" s="169" t="str">
        <f>'Crisis Indicator Data'!A42</f>
        <v>Mixed migration flows in Spain</v>
      </c>
      <c r="B45" s="170" t="str">
        <f>'Crisis Indicator Data'!B42</f>
        <v>Displacement</v>
      </c>
      <c r="C45" s="170" t="str">
        <f>'Crisis Indicator Data'!C42</f>
        <v>ESP002</v>
      </c>
      <c r="D45" s="170" t="str">
        <f>'Crisis Indicator Data'!D42</f>
        <v>Spain</v>
      </c>
      <c r="E45" s="170" t="str">
        <f>'Crisis Indicator Data'!E42</f>
        <v>ESP</v>
      </c>
      <c r="F45" s="182">
        <f>IF('Crisis Indicator Data'!Q42="x","x",('Crisis Indicator Data'!Q42/1000000))</f>
        <v>12.032</v>
      </c>
      <c r="G45" s="182">
        <f>IF('Crisis Indicator Data'!R42="x","x",('Crisis Indicator Data'!R42/1000000))</f>
        <v>0</v>
      </c>
      <c r="H45" s="182">
        <f>IF('Crisis Indicator Data'!S42="x","x",('Crisis Indicator Data'!S42/1000000))</f>
        <v>7.0000000000000007E-2</v>
      </c>
      <c r="I45" s="182" t="str">
        <f>IF('Crisis Indicator Data'!T42="x","x",('Crisis Indicator Data'!T42/1000000))</f>
        <v>x</v>
      </c>
      <c r="J45" s="182" t="str">
        <f>IF('Crisis Indicator Data'!U42="x","x",('Crisis Indicator Data'!U42/1000000))</f>
        <v>x</v>
      </c>
      <c r="K45" s="168">
        <f t="shared" si="3"/>
        <v>1.4</v>
      </c>
      <c r="L45" s="165">
        <f>IF(F45="x","x",(F45*1000000/VLOOKUP($C45,'Crisis Indicator Data'!$C$3:$H$198,5,FALSE)))</f>
        <v>0.99421583209386877</v>
      </c>
      <c r="M45" s="165">
        <f>IF(G45="x","x",(G45*1000000/VLOOKUP($C45,'Crisis Indicator Data'!$C$3:$H$198,5,FALSE)))</f>
        <v>0</v>
      </c>
      <c r="N45" s="165">
        <f>IF(H45="x","x",(H45*1000000/VLOOKUP($C45,'Crisis Indicator Data'!$C$3:$H$198,5,FALSE)))</f>
        <v>5.7841679061312176E-3</v>
      </c>
      <c r="O45" s="165" t="str">
        <f>IF(I45="x","x",(I45*1000000/VLOOKUP($C45,'Crisis Indicator Data'!$C$3:$H$198,5,FALSE)))</f>
        <v>x</v>
      </c>
      <c r="P45" s="165" t="str">
        <f>IF(J45="x","x",(J45*1000000/VLOOKUP($C45,'Crisis Indicator Data'!$C$3:$H$198,5,FALSE)))</f>
        <v>x</v>
      </c>
      <c r="Q45" s="147">
        <f t="shared" si="4"/>
        <v>1</v>
      </c>
      <c r="R45" s="147">
        <f t="shared" si="5"/>
        <v>1.2</v>
      </c>
    </row>
    <row r="46" spans="1:18" x14ac:dyDescent="0.35">
      <c r="A46" s="169" t="str">
        <f>'Crisis Indicator Data'!A43</f>
        <v>Displacement from Russia-Ukraine conflict in Estonia</v>
      </c>
      <c r="B46" s="170" t="str">
        <f>'Crisis Indicator Data'!B43</f>
        <v>Displacement</v>
      </c>
      <c r="C46" s="170" t="str">
        <f>'Crisis Indicator Data'!C43</f>
        <v>EST002</v>
      </c>
      <c r="D46" s="170" t="str">
        <f>'Crisis Indicator Data'!D43</f>
        <v>Estonia</v>
      </c>
      <c r="E46" s="170" t="str">
        <f>'Crisis Indicator Data'!E43</f>
        <v>EST</v>
      </c>
      <c r="F46" s="182">
        <f>IF('Crisis Indicator Data'!Q43="x","x",('Crisis Indicator Data'!Q43/1000000))</f>
        <v>1.3660000000000001</v>
      </c>
      <c r="G46" s="182">
        <f>IF('Crisis Indicator Data'!R43="x","x",('Crisis Indicator Data'!R43/1000000))</f>
        <v>0</v>
      </c>
      <c r="H46" s="182">
        <f>IF('Crisis Indicator Data'!S43="x","x",('Crisis Indicator Data'!S43/1000000))</f>
        <v>4.2000000000000003E-2</v>
      </c>
      <c r="I46" s="182">
        <f>IF('Crisis Indicator Data'!T43="x","x",('Crisis Indicator Data'!T43/1000000))</f>
        <v>0</v>
      </c>
      <c r="J46" s="182">
        <f>IF('Crisis Indicator Data'!U43="x","x",('Crisis Indicator Data'!U43/1000000))</f>
        <v>0</v>
      </c>
      <c r="K46" s="168">
        <f t="shared" si="3"/>
        <v>1</v>
      </c>
      <c r="L46" s="165">
        <f>IF(F46="x","x",(F46*1000000/VLOOKUP($C46,'Crisis Indicator Data'!$C$3:$H$198,5,FALSE)))</f>
        <v>0.97017045454545459</v>
      </c>
      <c r="M46" s="165">
        <f>IF(G46="x","x",(G46*1000000/VLOOKUP($C46,'Crisis Indicator Data'!$C$3:$H$198,5,FALSE)))</f>
        <v>0</v>
      </c>
      <c r="N46" s="165">
        <f>IF(H46="x","x",(H46*1000000/VLOOKUP($C46,'Crisis Indicator Data'!$C$3:$H$198,5,FALSE)))</f>
        <v>2.9829545454545456E-2</v>
      </c>
      <c r="O46" s="165">
        <f>IF(I46="x","x",(I46*1000000/VLOOKUP($C46,'Crisis Indicator Data'!$C$3:$H$198,5,FALSE)))</f>
        <v>0</v>
      </c>
      <c r="P46" s="165">
        <f>IF(J46="x","x",(J46*1000000/VLOOKUP($C46,'Crisis Indicator Data'!$C$3:$H$198,5,FALSE)))</f>
        <v>0</v>
      </c>
      <c r="Q46" s="147">
        <f t="shared" si="4"/>
        <v>1</v>
      </c>
      <c r="R46" s="147">
        <f t="shared" si="5"/>
        <v>1</v>
      </c>
    </row>
    <row r="47" spans="1:18" x14ac:dyDescent="0.35">
      <c r="A47" s="169" t="str">
        <f>'Crisis Indicator Data'!A44</f>
        <v>Complex crisis in Ethiopia</v>
      </c>
      <c r="B47" s="170" t="str">
        <f>'Crisis Indicator Data'!B44</f>
        <v>Displacement,Floods,Conflict,Drought</v>
      </c>
      <c r="C47" s="170" t="str">
        <f>'Crisis Indicator Data'!C44</f>
        <v>ETH001</v>
      </c>
      <c r="D47" s="170" t="str">
        <f>'Crisis Indicator Data'!D44</f>
        <v>Ethiopia</v>
      </c>
      <c r="E47" s="170" t="str">
        <f>'Crisis Indicator Data'!E44</f>
        <v>ETH</v>
      </c>
      <c r="F47" s="182">
        <f>IF('Crisis Indicator Data'!Q44="x","x",('Crisis Indicator Data'!Q44/1000000))</f>
        <v>0</v>
      </c>
      <c r="G47" s="182">
        <f>IF('Crisis Indicator Data'!R44="x","x",('Crisis Indicator Data'!R44/1000000))</f>
        <v>112.026</v>
      </c>
      <c r="H47" s="182">
        <f>IF('Crisis Indicator Data'!S44="x","x",('Crisis Indicator Data'!S44/1000000))</f>
        <v>9.8740000000000006</v>
      </c>
      <c r="I47" s="182">
        <f>IF('Crisis Indicator Data'!T44="x","x",('Crisis Indicator Data'!T44/1000000))</f>
        <v>11.486000000000001</v>
      </c>
      <c r="J47" s="182">
        <f>IF('Crisis Indicator Data'!U44="x","x",('Crisis Indicator Data'!U44/1000000))</f>
        <v>0</v>
      </c>
      <c r="K47" s="168">
        <f t="shared" si="3"/>
        <v>5</v>
      </c>
      <c r="L47" s="165">
        <f>IF(F47="x","x",(F47*1000000/VLOOKUP($C47,'Crisis Indicator Data'!$C$3:$H$198,5,FALSE)))</f>
        <v>0</v>
      </c>
      <c r="M47" s="165">
        <f>IF(G47="x","x",(G47*1000000/VLOOKUP($C47,'Crisis Indicator Data'!$C$3:$H$198,5,FALSE)))</f>
        <v>0.83986325401466422</v>
      </c>
      <c r="N47" s="165">
        <f>IF(H47="x","x",(H47*1000000/VLOOKUP($C47,'Crisis Indicator Data'!$C$3:$H$198,5,FALSE)))</f>
        <v>7.4025759824869183E-2</v>
      </c>
      <c r="O47" s="165">
        <f>IF(I47="x","x",(I47*1000000/VLOOKUP($C47,'Crisis Indicator Data'!$C$3:$H$198,5,FALSE)))</f>
        <v>8.6110986160466613E-2</v>
      </c>
      <c r="P47" s="165">
        <f>IF(J47="x","x",(J47*1000000/VLOOKUP($C47,'Crisis Indicator Data'!$C$3:$H$198,5,FALSE)))</f>
        <v>0</v>
      </c>
      <c r="Q47" s="147">
        <f t="shared" si="4"/>
        <v>4</v>
      </c>
      <c r="R47" s="147">
        <f t="shared" si="5"/>
        <v>4.5</v>
      </c>
    </row>
    <row r="48" spans="1:18" x14ac:dyDescent="0.35">
      <c r="A48" s="169" t="str">
        <f>'Crisis Indicator Data'!A45</f>
        <v>International Displacement</v>
      </c>
      <c r="B48" s="170" t="str">
        <f>'Crisis Indicator Data'!B45</f>
        <v>Displacement</v>
      </c>
      <c r="C48" s="170" t="str">
        <f>'Crisis Indicator Data'!C45</f>
        <v>ETH003</v>
      </c>
      <c r="D48" s="170" t="str">
        <f>'Crisis Indicator Data'!D45</f>
        <v>Ethiopia</v>
      </c>
      <c r="E48" s="170" t="str">
        <f>'Crisis Indicator Data'!E45</f>
        <v>ETH</v>
      </c>
      <c r="F48" s="182">
        <f>IF('Crisis Indicator Data'!Q45="x","x",('Crisis Indicator Data'!Q45/1000000))</f>
        <v>95.548000000000002</v>
      </c>
      <c r="G48" s="182">
        <f>IF('Crisis Indicator Data'!R45="x","x",('Crisis Indicator Data'!R45/1000000))</f>
        <v>0</v>
      </c>
      <c r="H48" s="182">
        <f>IF('Crisis Indicator Data'!S45="x","x",('Crisis Indicator Data'!S45/1000000))</f>
        <v>1.075</v>
      </c>
      <c r="I48" s="182" t="str">
        <f>IF('Crisis Indicator Data'!T45="x","x",('Crisis Indicator Data'!T45/1000000))</f>
        <v>x</v>
      </c>
      <c r="J48" s="182" t="str">
        <f>IF('Crisis Indicator Data'!U45="x","x",('Crisis Indicator Data'!U45/1000000))</f>
        <v>x</v>
      </c>
      <c r="K48" s="168">
        <f t="shared" si="3"/>
        <v>3.4</v>
      </c>
      <c r="L48" s="165">
        <f>IF(F48="x","x",(F48*1000000/VLOOKUP($C48,'Crisis Indicator Data'!$C$3:$H$198,5,FALSE)))</f>
        <v>0.98886405033946012</v>
      </c>
      <c r="M48" s="165">
        <f>IF(G48="x","x",(G48*1000000/VLOOKUP($C48,'Crisis Indicator Data'!$C$3:$H$198,5,FALSE)))</f>
        <v>0</v>
      </c>
      <c r="N48" s="165">
        <f>IF(H48="x","x",(H48*1000000/VLOOKUP($C48,'Crisis Indicator Data'!$C$3:$H$198,5,FALSE)))</f>
        <v>1.1125600264944528E-2</v>
      </c>
      <c r="O48" s="165" t="str">
        <f>IF(I48="x","x",(I48*1000000/VLOOKUP($C48,'Crisis Indicator Data'!$C$3:$H$198,5,FALSE)))</f>
        <v>x</v>
      </c>
      <c r="P48" s="165" t="str">
        <f>IF(J48="x","x",(J48*1000000/VLOOKUP($C48,'Crisis Indicator Data'!$C$3:$H$198,5,FALSE)))</f>
        <v>x</v>
      </c>
      <c r="Q48" s="147">
        <f t="shared" si="4"/>
        <v>1</v>
      </c>
      <c r="R48" s="147">
        <f t="shared" si="5"/>
        <v>2.2000000000000002</v>
      </c>
    </row>
    <row r="49" spans="1:18" x14ac:dyDescent="0.35">
      <c r="A49" s="169" t="str">
        <f>'Crisis Indicator Data'!A46</f>
        <v>Northern Ethiopia Conflict</v>
      </c>
      <c r="B49" s="170" t="str">
        <f>'Crisis Indicator Data'!B46</f>
        <v>Conflict,Displacement</v>
      </c>
      <c r="C49" s="170" t="str">
        <f>'Crisis Indicator Data'!C46</f>
        <v>ETH004</v>
      </c>
      <c r="D49" s="170" t="str">
        <f>'Crisis Indicator Data'!D46</f>
        <v>Ethiopia</v>
      </c>
      <c r="E49" s="170" t="str">
        <f>'Crisis Indicator Data'!E46</f>
        <v>ETH</v>
      </c>
      <c r="F49" s="182">
        <f>IF('Crisis Indicator Data'!Q46="x","x",('Crisis Indicator Data'!Q46/1000000))</f>
        <v>0</v>
      </c>
      <c r="G49" s="182">
        <f>IF('Crisis Indicator Data'!R46="x","x",('Crisis Indicator Data'!R46/1000000))</f>
        <v>21.545999999999999</v>
      </c>
      <c r="H49" s="182">
        <f>IF('Crisis Indicator Data'!S46="x","x",('Crisis Indicator Data'!S46/1000000))</f>
        <v>3.4820000000000002</v>
      </c>
      <c r="I49" s="182">
        <f>IF('Crisis Indicator Data'!T46="x","x",('Crisis Indicator Data'!T46/1000000))</f>
        <v>5.6210000000000004</v>
      </c>
      <c r="J49" s="182" t="str">
        <f>IF('Crisis Indicator Data'!U46="x","x",('Crisis Indicator Data'!U46/1000000))</f>
        <v>x</v>
      </c>
      <c r="K49" s="168">
        <f t="shared" si="3"/>
        <v>4.9000000000000004</v>
      </c>
      <c r="L49" s="165">
        <f>IF(F49="x","x",(F49*1000000/VLOOKUP($C49,'Crisis Indicator Data'!$C$3:$H$198,5,FALSE)))</f>
        <v>0</v>
      </c>
      <c r="M49" s="165">
        <f>IF(G49="x","x",(G49*1000000/VLOOKUP($C49,'Crisis Indicator Data'!$C$3:$H$198,5,FALSE)))</f>
        <v>0.70299194100949458</v>
      </c>
      <c r="N49" s="165">
        <f>IF(H49="x","x",(H49*1000000/VLOOKUP($C49,'Crisis Indicator Data'!$C$3:$H$198,5,FALSE)))</f>
        <v>0.1136089268817906</v>
      </c>
      <c r="O49" s="165">
        <f>IF(I49="x","x",(I49*1000000/VLOOKUP($C49,'Crisis Indicator Data'!$C$3:$H$198,5,FALSE)))</f>
        <v>0.18339913210871481</v>
      </c>
      <c r="P49" s="165" t="str">
        <f>IF(J49="x","x",(J49*1000000/VLOOKUP($C49,'Crisis Indicator Data'!$C$3:$H$198,5,FALSE)))</f>
        <v>x</v>
      </c>
      <c r="Q49" s="147">
        <f t="shared" si="4"/>
        <v>4</v>
      </c>
      <c r="R49" s="147">
        <f t="shared" si="5"/>
        <v>4.45</v>
      </c>
    </row>
    <row r="50" spans="1:18" x14ac:dyDescent="0.35">
      <c r="A50" s="169" t="str">
        <f>'Crisis Indicator Data'!A47</f>
        <v>Drought in Ethiopia</v>
      </c>
      <c r="B50" s="170" t="str">
        <f>'Crisis Indicator Data'!B47</f>
        <v>Drought</v>
      </c>
      <c r="C50" s="170" t="str">
        <f>'Crisis Indicator Data'!C47</f>
        <v>ETH005</v>
      </c>
      <c r="D50" s="170" t="str">
        <f>'Crisis Indicator Data'!D47</f>
        <v>Ethiopia</v>
      </c>
      <c r="E50" s="170" t="str">
        <f>'Crisis Indicator Data'!E47</f>
        <v>ETH</v>
      </c>
      <c r="F50" s="182">
        <f>IF('Crisis Indicator Data'!Q47="x","x",('Crisis Indicator Data'!Q47/1000000))</f>
        <v>0</v>
      </c>
      <c r="G50" s="182">
        <f>IF('Crisis Indicator Data'!R47="x","x",('Crisis Indicator Data'!R47/1000000))</f>
        <v>75.117999999999995</v>
      </c>
      <c r="H50" s="182">
        <f>IF('Crisis Indicator Data'!S47="x","x",('Crisis Indicator Data'!S47/1000000))</f>
        <v>8.0830000000000002</v>
      </c>
      <c r="I50" s="182">
        <f>IF('Crisis Indicator Data'!T47="x","x",('Crisis Indicator Data'!T47/1000000))</f>
        <v>11.423</v>
      </c>
      <c r="J50" s="182">
        <f>IF('Crisis Indicator Data'!U47="x","x",('Crisis Indicator Data'!U47/1000000))</f>
        <v>0</v>
      </c>
      <c r="K50" s="168">
        <f t="shared" si="3"/>
        <v>5</v>
      </c>
      <c r="L50" s="165">
        <f>IF(F50="x","x",(F50*1000000/VLOOKUP($C50,'Crisis Indicator Data'!$C$3:$H$198,5,FALSE)))</f>
        <v>0</v>
      </c>
      <c r="M50" s="165">
        <f>IF(G50="x","x",(G50*1000000/VLOOKUP($C50,'Crisis Indicator Data'!$C$3:$H$198,5,FALSE)))</f>
        <v>0.79385779506256338</v>
      </c>
      <c r="N50" s="165">
        <f>IF(H50="x","x",(H50*1000000/VLOOKUP($C50,'Crisis Indicator Data'!$C$3:$H$198,5,FALSE)))</f>
        <v>8.5422303009807243E-2</v>
      </c>
      <c r="O50" s="165">
        <f>IF(I50="x","x",(I50*1000000/VLOOKUP($C50,'Crisis Indicator Data'!$C$3:$H$198,5,FALSE)))</f>
        <v>0.12071990192762935</v>
      </c>
      <c r="P50" s="165">
        <f>IF(J50="x","x",(J50*1000000/VLOOKUP($C50,'Crisis Indicator Data'!$C$3:$H$198,5,FALSE)))</f>
        <v>0</v>
      </c>
      <c r="Q50" s="147">
        <f t="shared" si="4"/>
        <v>4</v>
      </c>
      <c r="R50" s="147">
        <f t="shared" si="5"/>
        <v>4.5</v>
      </c>
    </row>
    <row r="51" spans="1:18" x14ac:dyDescent="0.35">
      <c r="A51" s="169" t="str">
        <f>'Crisis Indicator Data'!A48</f>
        <v>Mixed migration flows in Greece</v>
      </c>
      <c r="B51" s="170" t="str">
        <f>'Crisis Indicator Data'!B48</f>
        <v>Displacement</v>
      </c>
      <c r="C51" s="170" t="str">
        <f>'Crisis Indicator Data'!C48</f>
        <v>GRC002</v>
      </c>
      <c r="D51" s="170" t="str">
        <f>'Crisis Indicator Data'!D48</f>
        <v>Greece</v>
      </c>
      <c r="E51" s="170" t="str">
        <f>'Crisis Indicator Data'!E48</f>
        <v>GRC</v>
      </c>
      <c r="F51" s="182">
        <f>IF('Crisis Indicator Data'!Q48="x","x",('Crisis Indicator Data'!Q48/1000000))</f>
        <v>0.53700000000000003</v>
      </c>
      <c r="G51" s="182">
        <f>IF('Crisis Indicator Data'!R48="x","x",('Crisis Indicator Data'!R48/1000000))</f>
        <v>0</v>
      </c>
      <c r="H51" s="182">
        <f>IF('Crisis Indicator Data'!S48="x","x",('Crisis Indicator Data'!S48/1000000))</f>
        <v>0.23799999999999999</v>
      </c>
      <c r="I51" s="182" t="str">
        <f>IF('Crisis Indicator Data'!T48="x","x",('Crisis Indicator Data'!T48/1000000))</f>
        <v>x</v>
      </c>
      <c r="J51" s="182" t="str">
        <f>IF('Crisis Indicator Data'!U48="x","x",('Crisis Indicator Data'!U48/1000000))</f>
        <v>x</v>
      </c>
      <c r="K51" s="168">
        <f t="shared" si="3"/>
        <v>2.2999999999999998</v>
      </c>
      <c r="L51" s="165">
        <f>IF(F51="x","x",(F51*1000000/VLOOKUP($C51,'Crisis Indicator Data'!$C$3:$H$198,5,FALSE)))</f>
        <v>0.69290322580645158</v>
      </c>
      <c r="M51" s="165">
        <f>IF(G51="x","x",(G51*1000000/VLOOKUP($C51,'Crisis Indicator Data'!$C$3:$H$198,5,FALSE)))</f>
        <v>0</v>
      </c>
      <c r="N51" s="165">
        <f>IF(H51="x","x",(H51*1000000/VLOOKUP($C51,'Crisis Indicator Data'!$C$3:$H$198,5,FALSE)))</f>
        <v>0.30709677419354836</v>
      </c>
      <c r="O51" s="165" t="str">
        <f>IF(I51="x","x",(I51*1000000/VLOOKUP($C51,'Crisis Indicator Data'!$C$3:$H$198,5,FALSE)))</f>
        <v>x</v>
      </c>
      <c r="P51" s="165" t="str">
        <f>IF(J51="x","x",(J51*1000000/VLOOKUP($C51,'Crisis Indicator Data'!$C$3:$H$198,5,FALSE)))</f>
        <v>x</v>
      </c>
      <c r="Q51" s="147">
        <f t="shared" si="4"/>
        <v>3</v>
      </c>
      <c r="R51" s="147">
        <f t="shared" si="5"/>
        <v>2.65</v>
      </c>
    </row>
    <row r="52" spans="1:18" x14ac:dyDescent="0.35">
      <c r="A52" s="169" t="str">
        <f>'Crisis Indicator Data'!A49</f>
        <v>Complex crisis in Guatemala</v>
      </c>
      <c r="B52" s="170" t="str">
        <f>'Crisis Indicator Data'!B49</f>
        <v>Violence,Socio-political,Other seasonal event</v>
      </c>
      <c r="C52" s="170" t="str">
        <f>'Crisis Indicator Data'!C49</f>
        <v>GTM001</v>
      </c>
      <c r="D52" s="170" t="str">
        <f>'Crisis Indicator Data'!D49</f>
        <v>Guatemala</v>
      </c>
      <c r="E52" s="170" t="str">
        <f>'Crisis Indicator Data'!E49</f>
        <v>GTM</v>
      </c>
      <c r="F52" s="182">
        <f>IF('Crisis Indicator Data'!Q49="x","x",('Crisis Indicator Data'!Q49/1000000))</f>
        <v>9.2379999999999995</v>
      </c>
      <c r="G52" s="182">
        <f>IF('Crisis Indicator Data'!R49="x","x",('Crisis Indicator Data'!R49/1000000))</f>
        <v>6.9619999999999997</v>
      </c>
      <c r="H52" s="182">
        <f>IF('Crisis Indicator Data'!S49="x","x",('Crisis Indicator Data'!S49/1000000))</f>
        <v>2.2000000000000002</v>
      </c>
      <c r="I52" s="182" t="str">
        <f>IF('Crisis Indicator Data'!T49="x","x",('Crisis Indicator Data'!T49/1000000))</f>
        <v>x</v>
      </c>
      <c r="J52" s="182" t="str">
        <f>IF('Crisis Indicator Data'!U49="x","x",('Crisis Indicator Data'!U49/1000000))</f>
        <v>x</v>
      </c>
      <c r="K52" s="168">
        <f t="shared" si="3"/>
        <v>3.9</v>
      </c>
      <c r="L52" s="165">
        <f>IF(F52="x","x",(F52*1000000/VLOOKUP($C52,'Crisis Indicator Data'!$C$3:$H$198,5,FALSE)))</f>
        <v>0.50206521739130439</v>
      </c>
      <c r="M52" s="165">
        <f>IF(G52="x","x",(G52*1000000/VLOOKUP($C52,'Crisis Indicator Data'!$C$3:$H$198,5,FALSE)))</f>
        <v>0.37836956521739129</v>
      </c>
      <c r="N52" s="165">
        <f>IF(H52="x","x",(H52*1000000/VLOOKUP($C52,'Crisis Indicator Data'!$C$3:$H$198,5,FALSE)))</f>
        <v>0.11956521739130435</v>
      </c>
      <c r="O52" s="165" t="str">
        <f>IF(I52="x","x",(I52*1000000/VLOOKUP($C52,'Crisis Indicator Data'!$C$3:$H$198,5,FALSE)))</f>
        <v>x</v>
      </c>
      <c r="P52" s="165" t="str">
        <f>IF(J52="x","x",(J52*1000000/VLOOKUP($C52,'Crisis Indicator Data'!$C$3:$H$198,5,FALSE)))</f>
        <v>x</v>
      </c>
      <c r="Q52" s="147">
        <f t="shared" si="4"/>
        <v>3</v>
      </c>
      <c r="R52" s="147">
        <f t="shared" si="5"/>
        <v>3.45</v>
      </c>
    </row>
    <row r="53" spans="1:18" x14ac:dyDescent="0.35">
      <c r="A53" s="169" t="str">
        <f>'Crisis Indicator Data'!A50</f>
        <v>Complex crisis in Honduras</v>
      </c>
      <c r="B53" s="170" t="str">
        <f>'Crisis Indicator Data'!B50</f>
        <v>Violence,Socio-political,Other seasonal event</v>
      </c>
      <c r="C53" s="170" t="str">
        <f>'Crisis Indicator Data'!C50</f>
        <v>HND001</v>
      </c>
      <c r="D53" s="170" t="str">
        <f>'Crisis Indicator Data'!D50</f>
        <v>Honduras</v>
      </c>
      <c r="E53" s="170" t="str">
        <f>'Crisis Indicator Data'!E50</f>
        <v>HND</v>
      </c>
      <c r="F53" s="182">
        <f>IF('Crisis Indicator Data'!Q50="x","x",('Crisis Indicator Data'!Q50/1000000))</f>
        <v>0</v>
      </c>
      <c r="G53" s="182">
        <f>IF('Crisis Indicator Data'!R50="x","x",('Crisis Indicator Data'!R50/1000000))</f>
        <v>9.1999999999999993</v>
      </c>
      <c r="H53" s="182">
        <f>IF('Crisis Indicator Data'!S50="x","x",('Crisis Indicator Data'!S50/1000000))</f>
        <v>1.6</v>
      </c>
      <c r="I53" s="182" t="str">
        <f>IF('Crisis Indicator Data'!T50="x","x",('Crisis Indicator Data'!T50/1000000))</f>
        <v>x</v>
      </c>
      <c r="J53" s="182" t="str">
        <f>IF('Crisis Indicator Data'!U50="x","x",('Crisis Indicator Data'!U50/1000000))</f>
        <v>x</v>
      </c>
      <c r="K53" s="168">
        <f t="shared" si="3"/>
        <v>3.7</v>
      </c>
      <c r="L53" s="165">
        <f>IF(F53="x","x",(F53*1000000/VLOOKUP($C53,'Crisis Indicator Data'!$C$3:$H$198,5,FALSE)))</f>
        <v>0</v>
      </c>
      <c r="M53" s="165">
        <f>IF(G53="x","x",(G53*1000000/VLOOKUP($C53,'Crisis Indicator Data'!$C$3:$H$198,5,FALSE)))</f>
        <v>0.85185185185185186</v>
      </c>
      <c r="N53" s="165">
        <f>IF(H53="x","x",(H53*1000000/VLOOKUP($C53,'Crisis Indicator Data'!$C$3:$H$198,5,FALSE)))</f>
        <v>0.14814814814814814</v>
      </c>
      <c r="O53" s="165" t="str">
        <f>IF(I53="x","x",(I53*1000000/VLOOKUP($C53,'Crisis Indicator Data'!$C$3:$H$198,5,FALSE)))</f>
        <v>x</v>
      </c>
      <c r="P53" s="165" t="str">
        <f>IF(J53="x","x",(J53*1000000/VLOOKUP($C53,'Crisis Indicator Data'!$C$3:$H$198,5,FALSE)))</f>
        <v>x</v>
      </c>
      <c r="Q53" s="147">
        <f t="shared" si="4"/>
        <v>3</v>
      </c>
      <c r="R53" s="147">
        <f t="shared" si="5"/>
        <v>3.35</v>
      </c>
    </row>
    <row r="54" spans="1:18" x14ac:dyDescent="0.35">
      <c r="A54" s="172" t="str">
        <f>'Crisis Indicator Data'!A51</f>
        <v>Complex crisis in Haiti</v>
      </c>
      <c r="B54" s="173" t="str">
        <f>'Crisis Indicator Data'!B51</f>
        <v>Violence,Socio-political,Other seasonal event</v>
      </c>
      <c r="C54" s="173" t="str">
        <f>'Crisis Indicator Data'!C51</f>
        <v>HTI001</v>
      </c>
      <c r="D54" s="173" t="str">
        <f>'Crisis Indicator Data'!D51</f>
        <v>Haiti</v>
      </c>
      <c r="E54" s="173" t="str">
        <f>'Crisis Indicator Data'!E51</f>
        <v>HTI</v>
      </c>
      <c r="F54" s="182">
        <f>IF('Crisis Indicator Data'!Q51="x","x",('Crisis Indicator Data'!Q51/1000000))</f>
        <v>0</v>
      </c>
      <c r="G54" s="182">
        <f>IF('Crisis Indicator Data'!R51="x","x",('Crisis Indicator Data'!R51/1000000))</f>
        <v>5.9459999999999997</v>
      </c>
      <c r="H54" s="182">
        <f>IF('Crisis Indicator Data'!S51="x","x",('Crisis Indicator Data'!S51/1000000))</f>
        <v>4.4530000000000003</v>
      </c>
      <c r="I54" s="182">
        <f>IF('Crisis Indicator Data'!T51="x","x",('Crisis Indicator Data'!T51/1000000))</f>
        <v>0.88500000000000001</v>
      </c>
      <c r="J54" s="182">
        <f>IF('Crisis Indicator Data'!U51="x","x",('Crisis Indicator Data'!U51/1000000))</f>
        <v>0.61599999999999999</v>
      </c>
      <c r="K54" s="168">
        <f t="shared" si="3"/>
        <v>4.5999999999999996</v>
      </c>
      <c r="L54" s="165">
        <f>IF(F54="x","x",(F54*1000000/VLOOKUP($C54,'Crisis Indicator Data'!$C$3:$H$198,5,FALSE)))</f>
        <v>0</v>
      </c>
      <c r="M54" s="165">
        <f>IF(G54="x","x",(G54*1000000/VLOOKUP($C54,'Crisis Indicator Data'!$C$3:$H$198,5,FALSE)))</f>
        <v>0.4996638655462185</v>
      </c>
      <c r="N54" s="165">
        <f>IF(H54="x","x",(H54*1000000/VLOOKUP($C54,'Crisis Indicator Data'!$C$3:$H$198,5,FALSE)))</f>
        <v>0.37420168067226889</v>
      </c>
      <c r="O54" s="165">
        <f>IF(I54="x","x",(I54*1000000/VLOOKUP($C54,'Crisis Indicator Data'!$C$3:$H$198,5,FALSE)))</f>
        <v>7.4369747899159663E-2</v>
      </c>
      <c r="P54" s="165">
        <f>IF(J54="x","x",(J54*1000000/VLOOKUP($C54,'Crisis Indicator Data'!$C$3:$H$198,5,FALSE)))</f>
        <v>5.1764705882352942E-2</v>
      </c>
      <c r="Q54" s="147">
        <f t="shared" si="4"/>
        <v>5</v>
      </c>
      <c r="R54" s="147">
        <f t="shared" si="5"/>
        <v>4.8</v>
      </c>
    </row>
    <row r="55" spans="1:18" x14ac:dyDescent="0.35">
      <c r="A55" s="172" t="str">
        <f>'Crisis Indicator Data'!A52</f>
        <v>Displacement from Russia-Ukraine conflict in Hungary</v>
      </c>
      <c r="B55" s="173" t="str">
        <f>'Crisis Indicator Data'!B52</f>
        <v>Displacement</v>
      </c>
      <c r="C55" s="173" t="str">
        <f>'Crisis Indicator Data'!C52</f>
        <v>HUN002</v>
      </c>
      <c r="D55" s="173" t="str">
        <f>'Crisis Indicator Data'!D52</f>
        <v>Hungary</v>
      </c>
      <c r="E55" s="173" t="str">
        <f>'Crisis Indicator Data'!E52</f>
        <v>HUN</v>
      </c>
      <c r="F55" s="182">
        <f>IF('Crisis Indicator Data'!Q52="x","x",('Crisis Indicator Data'!Q52/1000000))</f>
        <v>9.59</v>
      </c>
      <c r="G55" s="182">
        <f>IF('Crisis Indicator Data'!R52="x","x",('Crisis Indicator Data'!R52/1000000))</f>
        <v>0</v>
      </c>
      <c r="H55" s="182">
        <f>IF('Crisis Indicator Data'!S52="x","x",('Crisis Indicator Data'!S52/1000000))</f>
        <v>6.2E-2</v>
      </c>
      <c r="I55" s="182">
        <f>IF('Crisis Indicator Data'!T52="x","x",('Crisis Indicator Data'!T52/1000000))</f>
        <v>0</v>
      </c>
      <c r="J55" s="182">
        <f>IF('Crisis Indicator Data'!U52="x","x",('Crisis Indicator Data'!U52/1000000))</f>
        <v>0</v>
      </c>
      <c r="K55" s="168">
        <f t="shared" si="3"/>
        <v>1.3</v>
      </c>
      <c r="L55" s="165">
        <f>IF(F55="x","x",(F55*1000000/VLOOKUP($C55,'Crisis Indicator Data'!$C$3:$H$198,5,FALSE)))</f>
        <v>0.99367941145995231</v>
      </c>
      <c r="M55" s="165">
        <f>IF(G55="x","x",(G55*1000000/VLOOKUP($C55,'Crisis Indicator Data'!$C$3:$H$198,5,FALSE)))</f>
        <v>0</v>
      </c>
      <c r="N55" s="165">
        <f>IF(H55="x","x",(H55*1000000/VLOOKUP($C55,'Crisis Indicator Data'!$C$3:$H$198,5,FALSE)))</f>
        <v>6.4242047456222152E-3</v>
      </c>
      <c r="O55" s="165">
        <f>IF(I55="x","x",(I55*1000000/VLOOKUP($C55,'Crisis Indicator Data'!$C$3:$H$198,5,FALSE)))</f>
        <v>0</v>
      </c>
      <c r="P55" s="165">
        <f>IF(J55="x","x",(J55*1000000/VLOOKUP($C55,'Crisis Indicator Data'!$C$3:$H$198,5,FALSE)))</f>
        <v>0</v>
      </c>
      <c r="Q55" s="147">
        <f t="shared" si="4"/>
        <v>1</v>
      </c>
      <c r="R55" s="147">
        <f t="shared" si="5"/>
        <v>1.1499999999999999</v>
      </c>
    </row>
    <row r="56" spans="1:18" x14ac:dyDescent="0.35">
      <c r="A56" s="172" t="str">
        <f>'Crisis Indicator Data'!A53</f>
        <v>Papua Conflict</v>
      </c>
      <c r="B56" s="173" t="str">
        <f>'Crisis Indicator Data'!B53</f>
        <v>Socio-political,Violence,Conflict</v>
      </c>
      <c r="C56" s="173" t="str">
        <f>'Crisis Indicator Data'!C53</f>
        <v>IDN002</v>
      </c>
      <c r="D56" s="173" t="str">
        <f>'Crisis Indicator Data'!D53</f>
        <v>Indonesia</v>
      </c>
      <c r="E56" s="173" t="str">
        <f>'Crisis Indicator Data'!E53</f>
        <v>IDN</v>
      </c>
      <c r="F56" s="182">
        <f>IF('Crisis Indicator Data'!Q53="x","x",('Crisis Indicator Data'!Q53/1000000))</f>
        <v>0</v>
      </c>
      <c r="G56" s="182">
        <f>IF('Crisis Indicator Data'!R53="x","x",('Crisis Indicator Data'!R53/1000000))</f>
        <v>5.6479999999999997</v>
      </c>
      <c r="H56" s="182">
        <f>IF('Crisis Indicator Data'!S53="x","x",('Crisis Indicator Data'!S53/1000000))</f>
        <v>0.1</v>
      </c>
      <c r="I56" s="182" t="str">
        <f>IF('Crisis Indicator Data'!T53="x","x",('Crisis Indicator Data'!T53/1000000))</f>
        <v>x</v>
      </c>
      <c r="J56" s="182" t="str">
        <f>IF('Crisis Indicator Data'!U53="x","x",('Crisis Indicator Data'!U53/1000000))</f>
        <v>x</v>
      </c>
      <c r="K56" s="168">
        <f t="shared" si="3"/>
        <v>1.7</v>
      </c>
      <c r="L56" s="165">
        <f>IF(F56="x","x",(F56*1000000/VLOOKUP($C56,'Crisis Indicator Data'!$C$3:$H$198,5,FALSE)))</f>
        <v>0</v>
      </c>
      <c r="M56" s="165">
        <f>IF(G56="x","x",(G56*1000000/VLOOKUP($C56,'Crisis Indicator Data'!$C$3:$H$198,5,FALSE)))</f>
        <v>0.98260264439805145</v>
      </c>
      <c r="N56" s="165">
        <f>IF(H56="x","x",(H56*1000000/VLOOKUP($C56,'Crisis Indicator Data'!$C$3:$H$198,5,FALSE)))</f>
        <v>1.7397355601948505E-2</v>
      </c>
      <c r="O56" s="165" t="str">
        <f>IF(I56="x","x",(I56*1000000/VLOOKUP($C56,'Crisis Indicator Data'!$C$3:$H$198,5,FALSE)))</f>
        <v>x</v>
      </c>
      <c r="P56" s="165" t="str">
        <f>IF(J56="x","x",(J56*1000000/VLOOKUP($C56,'Crisis Indicator Data'!$C$3:$H$198,5,FALSE)))</f>
        <v>x</v>
      </c>
      <c r="Q56" s="147">
        <f t="shared" si="4"/>
        <v>2</v>
      </c>
      <c r="R56" s="147">
        <f t="shared" si="5"/>
        <v>1.85</v>
      </c>
    </row>
    <row r="57" spans="1:18" x14ac:dyDescent="0.35">
      <c r="A57" s="172" t="str">
        <f>'Crisis Indicator Data'!A54</f>
        <v>2024 Monsoon Floods in India</v>
      </c>
      <c r="B57" s="173" t="str">
        <f>'Crisis Indicator Data'!B54</f>
        <v>Floods</v>
      </c>
      <c r="C57" s="173" t="str">
        <f>'Crisis Indicator Data'!C54</f>
        <v>IND006</v>
      </c>
      <c r="D57" s="173" t="str">
        <f>'Crisis Indicator Data'!D54</f>
        <v>India</v>
      </c>
      <c r="E57" s="173" t="str">
        <f>'Crisis Indicator Data'!E54</f>
        <v>IND</v>
      </c>
      <c r="F57" s="182">
        <f>IF('Crisis Indicator Data'!Q54="x","x",('Crisis Indicator Data'!Q54/1000000))</f>
        <v>16.253</v>
      </c>
      <c r="G57" s="182">
        <f>IF('Crisis Indicator Data'!R54="x","x",('Crisis Indicator Data'!R54/1000000))</f>
        <v>0.96099999999999997</v>
      </c>
      <c r="H57" s="182">
        <f>IF('Crisis Indicator Data'!S54="x","x",('Crisis Indicator Data'!S54/1000000))</f>
        <v>7.9000000000000001E-2</v>
      </c>
      <c r="I57" s="182" t="str">
        <f>IF('Crisis Indicator Data'!T54="x","x",('Crisis Indicator Data'!T54/1000000))</f>
        <v>x</v>
      </c>
      <c r="J57" s="182" t="str">
        <f>IF('Crisis Indicator Data'!U54="x","x",('Crisis Indicator Data'!U54/1000000))</f>
        <v>x</v>
      </c>
      <c r="K57" s="168">
        <f t="shared" si="3"/>
        <v>1.5</v>
      </c>
      <c r="L57" s="165">
        <f>IF(F57="x","x",(F57*1000000/VLOOKUP($C57,'Crisis Indicator Data'!$C$3:$H$198,5,FALSE)))</f>
        <v>0.93986005898340363</v>
      </c>
      <c r="M57" s="165">
        <f>IF(G57="x","x",(G57*1000000/VLOOKUP($C57,'Crisis Indicator Data'!$C$3:$H$198,5,FALSE)))</f>
        <v>5.5571618573989477E-2</v>
      </c>
      <c r="N57" s="165">
        <f>IF(H57="x","x",(H57*1000000/VLOOKUP($C57,'Crisis Indicator Data'!$C$3:$H$198,5,FALSE)))</f>
        <v>4.5683224426068354E-3</v>
      </c>
      <c r="O57" s="165" t="str">
        <f>IF(I57="x","x",(I57*1000000/VLOOKUP($C57,'Crisis Indicator Data'!$C$3:$H$198,5,FALSE)))</f>
        <v>x</v>
      </c>
      <c r="P57" s="165" t="str">
        <f>IF(J57="x","x",(J57*1000000/VLOOKUP($C57,'Crisis Indicator Data'!$C$3:$H$198,5,FALSE)))</f>
        <v>x</v>
      </c>
      <c r="Q57" s="147">
        <f t="shared" si="4"/>
        <v>2</v>
      </c>
      <c r="R57" s="147">
        <f t="shared" si="5"/>
        <v>1.75</v>
      </c>
    </row>
    <row r="58" spans="1:18" x14ac:dyDescent="0.35">
      <c r="A58" s="172" t="str">
        <f>'Crisis Indicator Data'!A55</f>
        <v>Afghan Refugees in Iran</v>
      </c>
      <c r="B58" s="173" t="str">
        <f>'Crisis Indicator Data'!B55</f>
        <v>Displacement</v>
      </c>
      <c r="C58" s="173" t="str">
        <f>'Crisis Indicator Data'!C55</f>
        <v>IRN004</v>
      </c>
      <c r="D58" s="173" t="str">
        <f>'Crisis Indicator Data'!D55</f>
        <v>Iran</v>
      </c>
      <c r="E58" s="173" t="str">
        <f>'Crisis Indicator Data'!E55</f>
        <v>IRN</v>
      </c>
      <c r="F58" s="182">
        <f>IF('Crisis Indicator Data'!Q55="x","x",('Crisis Indicator Data'!Q55/1000000))</f>
        <v>20.384</v>
      </c>
      <c r="G58" s="182">
        <f>IF('Crisis Indicator Data'!R55="x","x",('Crisis Indicator Data'!R55/1000000))</f>
        <v>0</v>
      </c>
      <c r="H58" s="182">
        <f>IF('Crisis Indicator Data'!S55="x","x",('Crisis Indicator Data'!S55/1000000))</f>
        <v>2.7</v>
      </c>
      <c r="I58" s="182">
        <f>IF('Crisis Indicator Data'!T55="x","x",('Crisis Indicator Data'!T55/1000000))</f>
        <v>2.8</v>
      </c>
      <c r="J58" s="182">
        <f>IF('Crisis Indicator Data'!U55="x","x",('Crisis Indicator Data'!U55/1000000))</f>
        <v>0</v>
      </c>
      <c r="K58" s="168">
        <f t="shared" si="3"/>
        <v>4.5999999999999996</v>
      </c>
      <c r="L58" s="165">
        <f>IF(F58="x","x",(F58*1000000/VLOOKUP($C58,'Crisis Indicator Data'!$C$3:$H$198,5,FALSE)))</f>
        <v>0.78751352186679024</v>
      </c>
      <c r="M58" s="165">
        <f>IF(G58="x","x",(G58*1000000/VLOOKUP($C58,'Crisis Indicator Data'!$C$3:$H$198,5,FALSE)))</f>
        <v>0</v>
      </c>
      <c r="N58" s="165">
        <f>IF(H58="x","x",(H58*1000000/VLOOKUP($C58,'Crisis Indicator Data'!$C$3:$H$198,5,FALSE)))</f>
        <v>0.10431154381084839</v>
      </c>
      <c r="O58" s="165">
        <f>IF(I58="x","x",(I58*1000000/VLOOKUP($C58,'Crisis Indicator Data'!$C$3:$H$198,5,FALSE)))</f>
        <v>0.1081749343223613</v>
      </c>
      <c r="P58" s="165">
        <f>IF(J58="x","x",(J58*1000000/VLOOKUP($C58,'Crisis Indicator Data'!$C$3:$H$198,5,FALSE)))</f>
        <v>0</v>
      </c>
      <c r="Q58" s="147">
        <f t="shared" si="4"/>
        <v>4</v>
      </c>
      <c r="R58" s="147">
        <f t="shared" si="5"/>
        <v>4.3</v>
      </c>
    </row>
    <row r="59" spans="1:18" x14ac:dyDescent="0.35">
      <c r="A59" s="172" t="str">
        <f>'Crisis Indicator Data'!A56</f>
        <v>Multiple crises in Iraq</v>
      </c>
      <c r="B59" s="173" t="str">
        <f>'Crisis Indicator Data'!B56</f>
        <v>Violence,Displacement,Socio-political,Conflict</v>
      </c>
      <c r="C59" s="173" t="str">
        <f>'Crisis Indicator Data'!C56</f>
        <v>IRQ001</v>
      </c>
      <c r="D59" s="173" t="str">
        <f>'Crisis Indicator Data'!D56</f>
        <v>Iraq</v>
      </c>
      <c r="E59" s="173" t="str">
        <f>'Crisis Indicator Data'!E56</f>
        <v>IRQ</v>
      </c>
      <c r="F59" s="182">
        <f>IF('Crisis Indicator Data'!Q56="x","x",('Crisis Indicator Data'!Q56/1000000))</f>
        <v>37.088999999999999</v>
      </c>
      <c r="G59" s="182">
        <f>IF('Crisis Indicator Data'!R56="x","x",('Crisis Indicator Data'!R56/1000000))</f>
        <v>7.3550000000000004</v>
      </c>
      <c r="H59" s="182">
        <f>IF('Crisis Indicator Data'!S56="x","x",('Crisis Indicator Data'!S56/1000000))</f>
        <v>9.2999999999999999E-2</v>
      </c>
      <c r="I59" s="182">
        <f>IF('Crisis Indicator Data'!T56="x","x",('Crisis Indicator Data'!T56/1000000))</f>
        <v>3.3000000000000002E-2</v>
      </c>
      <c r="J59" s="182">
        <f>IF('Crisis Indicator Data'!U56="x","x",('Crisis Indicator Data'!U56/1000000))</f>
        <v>0</v>
      </c>
      <c r="K59" s="168">
        <f t="shared" si="3"/>
        <v>1.8</v>
      </c>
      <c r="L59" s="165">
        <f>IF(F59="x","x",(F59*1000000/VLOOKUP($C59,'Crisis Indicator Data'!$C$3:$H$198,5,FALSE)))</f>
        <v>0.83215167152793357</v>
      </c>
      <c r="M59" s="165">
        <f>IF(G59="x","x",(G59*1000000/VLOOKUP($C59,'Crisis Indicator Data'!$C$3:$H$198,5,FALSE)))</f>
        <v>0.16502131478573032</v>
      </c>
      <c r="N59" s="165">
        <f>IF(H59="x","x",(H59*1000000/VLOOKUP($C59,'Crisis Indicator Data'!$C$3:$H$198,5,FALSE)))</f>
        <v>2.0866053399147409E-3</v>
      </c>
      <c r="O59" s="165">
        <f>IF(I59="x","x",(I59*1000000/VLOOKUP($C59,'Crisis Indicator Data'!$C$3:$H$198,5,FALSE)))</f>
        <v>7.4040834642135961E-4</v>
      </c>
      <c r="P59" s="165">
        <f>IF(J59="x","x",(J59*1000000/VLOOKUP($C59,'Crisis Indicator Data'!$C$3:$H$198,5,FALSE)))</f>
        <v>0</v>
      </c>
      <c r="Q59" s="147">
        <f t="shared" si="4"/>
        <v>2</v>
      </c>
      <c r="R59" s="147">
        <f t="shared" si="5"/>
        <v>1.9</v>
      </c>
    </row>
    <row r="60" spans="1:18" x14ac:dyDescent="0.35">
      <c r="A60" s="172" t="str">
        <f>'Crisis Indicator Data'!A57</f>
        <v>Conflict  in Iraq</v>
      </c>
      <c r="B60" s="173" t="str">
        <f>'Crisis Indicator Data'!B57</f>
        <v>Conflict,Socio-political,Violence</v>
      </c>
      <c r="C60" s="173" t="str">
        <f>'Crisis Indicator Data'!C57</f>
        <v>IRQ002</v>
      </c>
      <c r="D60" s="173" t="str">
        <f>'Crisis Indicator Data'!D57</f>
        <v>Iraq</v>
      </c>
      <c r="E60" s="173" t="str">
        <f>'Crisis Indicator Data'!E57</f>
        <v>IRQ</v>
      </c>
      <c r="F60" s="182">
        <f>IF('Crisis Indicator Data'!Q57="x","x",('Crisis Indicator Data'!Q57/1000000))</f>
        <v>38.299999999999997</v>
      </c>
      <c r="G60" s="182">
        <f>IF('Crisis Indicator Data'!R57="x","x",('Crisis Indicator Data'!R57/1000000))</f>
        <v>5.87</v>
      </c>
      <c r="H60" s="182">
        <f>IF('Crisis Indicator Data'!S57="x","x",('Crisis Indicator Data'!S57/1000000))</f>
        <v>0.06</v>
      </c>
      <c r="I60" s="182">
        <f>IF('Crisis Indicator Data'!T57="x","x",('Crisis Indicator Data'!T57/1000000))</f>
        <v>0.03</v>
      </c>
      <c r="J60" s="182">
        <f>IF('Crisis Indicator Data'!U57="x","x",('Crisis Indicator Data'!U57/1000000))</f>
        <v>0</v>
      </c>
      <c r="K60" s="168">
        <f t="shared" si="3"/>
        <v>1.6</v>
      </c>
      <c r="L60" s="165">
        <f>IF(F60="x","x",(F60*1000000/VLOOKUP($C60,'Crisis Indicator Data'!$C$3:$H$198,5,FALSE)))</f>
        <v>0.86534116583822862</v>
      </c>
      <c r="M60" s="165">
        <f>IF(G60="x","x",(G60*1000000/VLOOKUP($C60,'Crisis Indicator Data'!$C$3:$H$198,5,FALSE)))</f>
        <v>0.13262539539087212</v>
      </c>
      <c r="N60" s="165">
        <f>IF(H60="x","x",(H60*1000000/VLOOKUP($C60,'Crisis Indicator Data'!$C$3:$H$198,5,FALSE)))</f>
        <v>1.3556258472661546E-3</v>
      </c>
      <c r="O60" s="165">
        <f>IF(I60="x","x",(I60*1000000/VLOOKUP($C60,'Crisis Indicator Data'!$C$3:$H$198,5,FALSE)))</f>
        <v>6.7781292363307732E-4</v>
      </c>
      <c r="P60" s="165">
        <f>IF(J60="x","x",(J60*1000000/VLOOKUP($C60,'Crisis Indicator Data'!$C$3:$H$198,5,FALSE)))</f>
        <v>0</v>
      </c>
      <c r="Q60" s="147">
        <f t="shared" si="4"/>
        <v>2</v>
      </c>
      <c r="R60" s="147">
        <f t="shared" si="5"/>
        <v>1.8</v>
      </c>
    </row>
    <row r="61" spans="1:18" x14ac:dyDescent="0.35">
      <c r="A61" s="172" t="str">
        <f>'Crisis Indicator Data'!A58</f>
        <v>Syrian and Palestinian refugees in iraq</v>
      </c>
      <c r="B61" s="173" t="str">
        <f>'Crisis Indicator Data'!B58</f>
        <v>Displacement</v>
      </c>
      <c r="C61" s="173" t="str">
        <f>'Crisis Indicator Data'!C58</f>
        <v>IRQ003</v>
      </c>
      <c r="D61" s="173" t="str">
        <f>'Crisis Indicator Data'!D58</f>
        <v>Iraq</v>
      </c>
      <c r="E61" s="173" t="str">
        <f>'Crisis Indicator Data'!E58</f>
        <v>IRQ</v>
      </c>
      <c r="F61" s="182">
        <f>IF('Crisis Indicator Data'!Q58="x","x",('Crisis Indicator Data'!Q58/1000000))</f>
        <v>5.6120000000000001</v>
      </c>
      <c r="G61" s="182">
        <f>IF('Crisis Indicator Data'!R58="x","x",('Crisis Indicator Data'!R58/1000000))</f>
        <v>1.4850000000000001</v>
      </c>
      <c r="H61" s="182">
        <f>IF('Crisis Indicator Data'!S58="x","x",('Crisis Indicator Data'!S58/1000000))</f>
        <v>3.4000000000000002E-2</v>
      </c>
      <c r="I61" s="182">
        <f>IF('Crisis Indicator Data'!T58="x","x",('Crisis Indicator Data'!T58/1000000))</f>
        <v>3.0000000000000001E-3</v>
      </c>
      <c r="J61" s="182">
        <f>IF('Crisis Indicator Data'!U58="x","x",('Crisis Indicator Data'!U58/1000000))</f>
        <v>0</v>
      </c>
      <c r="K61" s="168">
        <f t="shared" si="3"/>
        <v>0.9</v>
      </c>
      <c r="L61" s="165">
        <f>IF(F61="x","x",(F61*1000000/VLOOKUP($C61,'Crisis Indicator Data'!$C$3:$H$198,5,FALSE)))</f>
        <v>0.78676573671666905</v>
      </c>
      <c r="M61" s="165">
        <f>IF(G61="x","x",(G61*1000000/VLOOKUP($C61,'Crisis Indicator Data'!$C$3:$H$198,5,FALSE)))</f>
        <v>0.20818729847189121</v>
      </c>
      <c r="N61" s="165">
        <f>IF(H61="x","x",(H61*1000000/VLOOKUP($C61,'Crisis Indicator Data'!$C$3:$H$198,5,FALSE)))</f>
        <v>4.7665778774709094E-3</v>
      </c>
      <c r="O61" s="165">
        <f>IF(I61="x","x",(I61*1000000/VLOOKUP($C61,'Crisis Indicator Data'!$C$3:$H$198,5,FALSE)))</f>
        <v>4.2058040095331557E-4</v>
      </c>
      <c r="P61" s="165">
        <f>IF(J61="x","x",(J61*1000000/VLOOKUP($C61,'Crisis Indicator Data'!$C$3:$H$198,5,FALSE)))</f>
        <v>0</v>
      </c>
      <c r="Q61" s="147">
        <f t="shared" si="4"/>
        <v>2</v>
      </c>
      <c r="R61" s="147">
        <f t="shared" si="5"/>
        <v>1.45</v>
      </c>
    </row>
    <row r="62" spans="1:18" x14ac:dyDescent="0.35">
      <c r="A62" s="172" t="str">
        <f>'Crisis Indicator Data'!A59</f>
        <v>Mixed migration flows in Italy</v>
      </c>
      <c r="B62" s="173" t="str">
        <f>'Crisis Indicator Data'!B59</f>
        <v>Displacement</v>
      </c>
      <c r="C62" s="173" t="str">
        <f>'Crisis Indicator Data'!C59</f>
        <v>ITA002</v>
      </c>
      <c r="D62" s="173" t="str">
        <f>'Crisis Indicator Data'!D59</f>
        <v>Italy</v>
      </c>
      <c r="E62" s="173" t="str">
        <f>'Crisis Indicator Data'!E59</f>
        <v>ITA</v>
      </c>
      <c r="F62" s="182">
        <f>IF('Crisis Indicator Data'!Q59="x","x",('Crisis Indicator Data'!Q59/1000000))</f>
        <v>13.308999999999999</v>
      </c>
      <c r="G62" s="182">
        <f>IF('Crisis Indicator Data'!R59="x","x",('Crisis Indicator Data'!R59/1000000))</f>
        <v>0</v>
      </c>
      <c r="H62" s="182">
        <f>IF('Crisis Indicator Data'!S59="x","x",('Crisis Indicator Data'!S59/1000000))</f>
        <v>7.0999999999999994E-2</v>
      </c>
      <c r="I62" s="182" t="str">
        <f>IF('Crisis Indicator Data'!T59="x","x",('Crisis Indicator Data'!T59/1000000))</f>
        <v>x</v>
      </c>
      <c r="J62" s="182" t="str">
        <f>IF('Crisis Indicator Data'!U59="x","x",('Crisis Indicator Data'!U59/1000000))</f>
        <v>x</v>
      </c>
      <c r="K62" s="168">
        <f t="shared" si="3"/>
        <v>1.4</v>
      </c>
      <c r="L62" s="165">
        <f>IF(F62="x","x",(F62*1000000/VLOOKUP($C62,'Crisis Indicator Data'!$C$3:$H$198,5,FALSE)))</f>
        <v>0.99469357249626311</v>
      </c>
      <c r="M62" s="165">
        <f>IF(G62="x","x",(G62*1000000/VLOOKUP($C62,'Crisis Indicator Data'!$C$3:$H$198,5,FALSE)))</f>
        <v>0</v>
      </c>
      <c r="N62" s="165">
        <f>IF(H62="x","x",(H62*1000000/VLOOKUP($C62,'Crisis Indicator Data'!$C$3:$H$198,5,FALSE)))</f>
        <v>5.3064275037369209E-3</v>
      </c>
      <c r="O62" s="165" t="str">
        <f>IF(I62="x","x",(I62*1000000/VLOOKUP($C62,'Crisis Indicator Data'!$C$3:$H$198,5,FALSE)))</f>
        <v>x</v>
      </c>
      <c r="P62" s="165" t="str">
        <f>IF(J62="x","x",(J62*1000000/VLOOKUP($C62,'Crisis Indicator Data'!$C$3:$H$198,5,FALSE)))</f>
        <v>x</v>
      </c>
      <c r="Q62" s="147">
        <f t="shared" si="4"/>
        <v>1</v>
      </c>
      <c r="R62" s="147">
        <f t="shared" si="5"/>
        <v>1.2</v>
      </c>
    </row>
    <row r="63" spans="1:18" x14ac:dyDescent="0.35">
      <c r="A63" s="172" t="str">
        <f>'Crisis Indicator Data'!A60</f>
        <v>Syrian refugees in Jordan</v>
      </c>
      <c r="B63" s="173" t="str">
        <f>'Crisis Indicator Data'!B60</f>
        <v>Displacement</v>
      </c>
      <c r="C63" s="173" t="str">
        <f>'Crisis Indicator Data'!C60</f>
        <v>JOR002</v>
      </c>
      <c r="D63" s="173" t="str">
        <f>'Crisis Indicator Data'!D60</f>
        <v>Jordan</v>
      </c>
      <c r="E63" s="173" t="str">
        <f>'Crisis Indicator Data'!E60</f>
        <v>JOR</v>
      </c>
      <c r="F63" s="182">
        <f>IF('Crisis Indicator Data'!Q60="x","x",('Crisis Indicator Data'!Q60/1000000))</f>
        <v>7.4790000000000001</v>
      </c>
      <c r="G63" s="182">
        <f>IF('Crisis Indicator Data'!R60="x","x",('Crisis Indicator Data'!R60/1000000))</f>
        <v>0.48799999999999999</v>
      </c>
      <c r="H63" s="182">
        <f>IF('Crisis Indicator Data'!S60="x","x",('Crisis Indicator Data'!S60/1000000))</f>
        <v>1.286</v>
      </c>
      <c r="I63" s="182">
        <f>IF('Crisis Indicator Data'!T60="x","x",('Crisis Indicator Data'!T60/1000000))</f>
        <v>2.5999999999999999E-2</v>
      </c>
      <c r="J63" s="182">
        <f>IF('Crisis Indicator Data'!U60="x","x",('Crisis Indicator Data'!U60/1000000))</f>
        <v>0</v>
      </c>
      <c r="K63" s="168">
        <f t="shared" si="3"/>
        <v>3.5</v>
      </c>
      <c r="L63" s="165">
        <f>IF(F63="x","x",(F63*1000000/VLOOKUP($C63,'Crisis Indicator Data'!$C$3:$H$198,5,FALSE)))</f>
        <v>0.80592672413793098</v>
      </c>
      <c r="M63" s="165">
        <f>IF(G63="x","x",(G63*1000000/VLOOKUP($C63,'Crisis Indicator Data'!$C$3:$H$198,5,FALSE)))</f>
        <v>5.2586206896551725E-2</v>
      </c>
      <c r="N63" s="165">
        <f>IF(H63="x","x",(H63*1000000/VLOOKUP($C63,'Crisis Indicator Data'!$C$3:$H$198,5,FALSE)))</f>
        <v>0.13857758620689656</v>
      </c>
      <c r="O63" s="165">
        <f>IF(I63="x","x",(I63*1000000/VLOOKUP($C63,'Crisis Indicator Data'!$C$3:$H$198,5,FALSE)))</f>
        <v>2.8017241379310344E-3</v>
      </c>
      <c r="P63" s="165">
        <f>IF(J63="x","x",(J63*1000000/VLOOKUP($C63,'Crisis Indicator Data'!$C$3:$H$198,5,FALSE)))</f>
        <v>0</v>
      </c>
      <c r="Q63" s="147">
        <f t="shared" si="4"/>
        <v>3</v>
      </c>
      <c r="R63" s="147">
        <f t="shared" si="5"/>
        <v>3.25</v>
      </c>
    </row>
    <row r="64" spans="1:18" x14ac:dyDescent="0.35">
      <c r="A64" s="172" t="str">
        <f>'Crisis Indicator Data'!A61</f>
        <v xml:space="preserve">Multiple crisis in Kenya </v>
      </c>
      <c r="B64" s="173" t="str">
        <f>'Crisis Indicator Data'!B61</f>
        <v>Drought,Displacement</v>
      </c>
      <c r="C64" s="173" t="str">
        <f>'Crisis Indicator Data'!C61</f>
        <v>KEN001</v>
      </c>
      <c r="D64" s="173" t="str">
        <f>'Crisis Indicator Data'!D61</f>
        <v>Kenya</v>
      </c>
      <c r="E64" s="173" t="str">
        <f>'Crisis Indicator Data'!E61</f>
        <v>KEN</v>
      </c>
      <c r="F64" s="182">
        <f>IF('Crisis Indicator Data'!Q61="x","x",('Crisis Indicator Data'!Q61/1000000))</f>
        <v>0.55900000000000005</v>
      </c>
      <c r="G64" s="182">
        <f>IF('Crisis Indicator Data'!R61="x","x",('Crisis Indicator Data'!R61/1000000))</f>
        <v>27.141999999999999</v>
      </c>
      <c r="H64" s="182">
        <f>IF('Crisis Indicator Data'!S61="x","x",('Crisis Indicator Data'!S61/1000000))</f>
        <v>2.5270000000000001</v>
      </c>
      <c r="I64" s="182">
        <f>IF('Crisis Indicator Data'!T61="x","x",('Crisis Indicator Data'!T61/1000000))</f>
        <v>9.8000000000000004E-2</v>
      </c>
      <c r="J64" s="182">
        <f>IF('Crisis Indicator Data'!U61="x","x",('Crisis Indicator Data'!U61/1000000))</f>
        <v>0</v>
      </c>
      <c r="K64" s="168">
        <f t="shared" si="3"/>
        <v>4</v>
      </c>
      <c r="L64" s="165">
        <f>IF(F64="x","x",(F64*1000000/VLOOKUP($C64,'Crisis Indicator Data'!$C$3:$H$198,5,FALSE)))</f>
        <v>1.8433027764954164E-2</v>
      </c>
      <c r="M64" s="165">
        <f>IF(G64="x","x",(G64*1000000/VLOOKUP($C64,'Crisis Indicator Data'!$C$3:$H$198,5,FALSE)))</f>
        <v>0.89500758425113769</v>
      </c>
      <c r="N64" s="165">
        <f>IF(H64="x","x",(H64*1000000/VLOOKUP($C64,'Crisis Indicator Data'!$C$3:$H$198,5,FALSE)))</f>
        <v>8.3327837499175619E-2</v>
      </c>
      <c r="O64" s="165">
        <f>IF(I64="x","x",(I64*1000000/VLOOKUP($C64,'Crisis Indicator Data'!$C$3:$H$198,5,FALSE)))</f>
        <v>3.2315504847325728E-3</v>
      </c>
      <c r="P64" s="165">
        <f>IF(J64="x","x",(J64*1000000/VLOOKUP($C64,'Crisis Indicator Data'!$C$3:$H$198,5,FALSE)))</f>
        <v>0</v>
      </c>
      <c r="Q64" s="147">
        <f t="shared" si="4"/>
        <v>3</v>
      </c>
      <c r="R64" s="147">
        <f t="shared" si="5"/>
        <v>3.5</v>
      </c>
    </row>
    <row r="65" spans="1:18" x14ac:dyDescent="0.35">
      <c r="A65" s="172" t="str">
        <f>'Crisis Indicator Data'!A62</f>
        <v>Refugee situation in Kenya</v>
      </c>
      <c r="B65" s="173" t="str">
        <f>'Crisis Indicator Data'!B62</f>
        <v>Displacement</v>
      </c>
      <c r="C65" s="173" t="str">
        <f>'Crisis Indicator Data'!C62</f>
        <v>KEN002</v>
      </c>
      <c r="D65" s="173" t="str">
        <f>'Crisis Indicator Data'!D62</f>
        <v>Kenya</v>
      </c>
      <c r="E65" s="173" t="str">
        <f>'Crisis Indicator Data'!E62</f>
        <v>KEN</v>
      </c>
      <c r="F65" s="182">
        <f>IF('Crisis Indicator Data'!Q62="x","x",('Crisis Indicator Data'!Q62/1000000))</f>
        <v>0.55900000000000005</v>
      </c>
      <c r="G65" s="182">
        <f>IF('Crisis Indicator Data'!R62="x","x",('Crisis Indicator Data'!R62/1000000))</f>
        <v>0</v>
      </c>
      <c r="H65" s="182">
        <f>IF('Crisis Indicator Data'!S62="x","x",('Crisis Indicator Data'!S62/1000000))</f>
        <v>0.89200000000000002</v>
      </c>
      <c r="I65" s="182" t="str">
        <f>IF('Crisis Indicator Data'!T62="x","x",('Crisis Indicator Data'!T62/1000000))</f>
        <v>x</v>
      </c>
      <c r="J65" s="182" t="str">
        <f>IF('Crisis Indicator Data'!U62="x","x",('Crisis Indicator Data'!U62/1000000))</f>
        <v>x</v>
      </c>
      <c r="K65" s="168">
        <f t="shared" si="3"/>
        <v>3.3</v>
      </c>
      <c r="L65" s="165">
        <f>IF(F65="x","x",(F65*1000000/VLOOKUP($C65,'Crisis Indicator Data'!$C$3:$H$198,5,FALSE)))</f>
        <v>0.38525155065472089</v>
      </c>
      <c r="M65" s="165">
        <f>IF(G65="x","x",(G65*1000000/VLOOKUP($C65,'Crisis Indicator Data'!$C$3:$H$198,5,FALSE)))</f>
        <v>0</v>
      </c>
      <c r="N65" s="165">
        <f>IF(H65="x","x",(H65*1000000/VLOOKUP($C65,'Crisis Indicator Data'!$C$3:$H$198,5,FALSE)))</f>
        <v>0.61474844934527917</v>
      </c>
      <c r="O65" s="165" t="str">
        <f>IF(I65="x","x",(I65*1000000/VLOOKUP($C65,'Crisis Indicator Data'!$C$3:$H$198,5,FALSE)))</f>
        <v>x</v>
      </c>
      <c r="P65" s="165" t="str">
        <f>IF(J65="x","x",(J65*1000000/VLOOKUP($C65,'Crisis Indicator Data'!$C$3:$H$198,5,FALSE)))</f>
        <v>x</v>
      </c>
      <c r="Q65" s="147">
        <f t="shared" si="4"/>
        <v>3</v>
      </c>
      <c r="R65" s="147">
        <f t="shared" si="5"/>
        <v>3.15</v>
      </c>
    </row>
    <row r="66" spans="1:18" x14ac:dyDescent="0.35">
      <c r="A66" s="172" t="str">
        <f>'Crisis Indicator Data'!A63</f>
        <v>Drought in Kenya</v>
      </c>
      <c r="B66" s="173" t="str">
        <f>'Crisis Indicator Data'!B63</f>
        <v>Drought</v>
      </c>
      <c r="C66" s="173" t="str">
        <f>'Crisis Indicator Data'!C63</f>
        <v>KEN003</v>
      </c>
      <c r="D66" s="173" t="str">
        <f>'Crisis Indicator Data'!D63</f>
        <v>Kenya</v>
      </c>
      <c r="E66" s="173" t="str">
        <f>'Crisis Indicator Data'!E63</f>
        <v>KEN</v>
      </c>
      <c r="F66" s="182">
        <f>IF('Crisis Indicator Data'!Q63="x","x",('Crisis Indicator Data'!Q63/1000000))</f>
        <v>0</v>
      </c>
      <c r="G66" s="182">
        <f>IF('Crisis Indicator Data'!R63="x","x",('Crisis Indicator Data'!R63/1000000))</f>
        <v>27.141999999999999</v>
      </c>
      <c r="H66" s="182">
        <f>IF('Crisis Indicator Data'!S63="x","x",('Crisis Indicator Data'!S63/1000000))</f>
        <v>1.635</v>
      </c>
      <c r="I66" s="182">
        <f>IF('Crisis Indicator Data'!T63="x","x",('Crisis Indicator Data'!T63/1000000))</f>
        <v>9.8000000000000004E-2</v>
      </c>
      <c r="J66" s="182">
        <f>IF('Crisis Indicator Data'!U63="x","x",('Crisis Indicator Data'!U63/1000000))</f>
        <v>0</v>
      </c>
      <c r="K66" s="168">
        <f t="shared" si="3"/>
        <v>3.7</v>
      </c>
      <c r="L66" s="165">
        <f>IF(F66="x","x",(F66*1000000/VLOOKUP($C66,'Crisis Indicator Data'!$C$3:$H$198,5,FALSE)))</f>
        <v>0</v>
      </c>
      <c r="M66" s="165">
        <f>IF(G66="x","x",(G66*1000000/VLOOKUP($C66,'Crisis Indicator Data'!$C$3:$H$198,5,FALSE)))</f>
        <v>0.94001523862298264</v>
      </c>
      <c r="N66" s="165">
        <f>IF(H66="x","x",(H66*1000000/VLOOKUP($C66,'Crisis Indicator Data'!$C$3:$H$198,5,FALSE)))</f>
        <v>5.6625337674032002E-2</v>
      </c>
      <c r="O66" s="165">
        <f>IF(I66="x","x",(I66*1000000/VLOOKUP($C66,'Crisis Indicator Data'!$C$3:$H$198,5,FALSE)))</f>
        <v>3.3940569370367805E-3</v>
      </c>
      <c r="P66" s="165">
        <f>IF(J66="x","x",(J66*1000000/VLOOKUP($C66,'Crisis Indicator Data'!$C$3:$H$198,5,FALSE)))</f>
        <v>0</v>
      </c>
      <c r="Q66" s="147">
        <f t="shared" si="4"/>
        <v>3</v>
      </c>
      <c r="R66" s="147">
        <f t="shared" si="5"/>
        <v>3.35</v>
      </c>
    </row>
    <row r="67" spans="1:18" x14ac:dyDescent="0.35">
      <c r="A67" s="172" t="str">
        <f>'Crisis Indicator Data'!A64</f>
        <v>Syrian refugees in Lebanon</v>
      </c>
      <c r="B67" s="173" t="str">
        <f>'Crisis Indicator Data'!B64</f>
        <v>Displacement</v>
      </c>
      <c r="C67" s="173" t="str">
        <f>'Crisis Indicator Data'!C64</f>
        <v>LBN002</v>
      </c>
      <c r="D67" s="173" t="str">
        <f>'Crisis Indicator Data'!D64</f>
        <v>Lebanon</v>
      </c>
      <c r="E67" s="173" t="str">
        <f>'Crisis Indicator Data'!E64</f>
        <v>LBN</v>
      </c>
      <c r="F67" s="182">
        <f>IF('Crisis Indicator Data'!Q64="x","x",('Crisis Indicator Data'!Q64/1000000))</f>
        <v>3.351</v>
      </c>
      <c r="G67" s="182">
        <f>IF('Crisis Indicator Data'!R64="x","x",('Crisis Indicator Data'!R64/1000000))</f>
        <v>1.026</v>
      </c>
      <c r="H67" s="182">
        <f>IF('Crisis Indicator Data'!S64="x","x",('Crisis Indicator Data'!S64/1000000))</f>
        <v>1.242</v>
      </c>
      <c r="I67" s="182">
        <f>IF('Crisis Indicator Data'!T64="x","x",('Crisis Indicator Data'!T64/1000000))</f>
        <v>8.1000000000000003E-2</v>
      </c>
      <c r="J67" s="182">
        <f>IF('Crisis Indicator Data'!U64="x","x",('Crisis Indicator Data'!U64/1000000))</f>
        <v>0</v>
      </c>
      <c r="K67" s="168">
        <f t="shared" si="3"/>
        <v>3.5</v>
      </c>
      <c r="L67" s="165">
        <f>IF(F67="x","x",(F67*1000000/VLOOKUP($C67,'Crisis Indicator Data'!$C$3:$H$198,5,FALSE)))</f>
        <v>0.58789473684210525</v>
      </c>
      <c r="M67" s="165">
        <f>IF(G67="x","x",(G67*1000000/VLOOKUP($C67,'Crisis Indicator Data'!$C$3:$H$198,5,FALSE)))</f>
        <v>0.18</v>
      </c>
      <c r="N67" s="165">
        <f>IF(H67="x","x",(H67*1000000/VLOOKUP($C67,'Crisis Indicator Data'!$C$3:$H$198,5,FALSE)))</f>
        <v>0.21789473684210525</v>
      </c>
      <c r="O67" s="165">
        <f>IF(I67="x","x",(I67*1000000/VLOOKUP($C67,'Crisis Indicator Data'!$C$3:$H$198,5,FALSE)))</f>
        <v>1.4210526315789474E-2</v>
      </c>
      <c r="P67" s="165">
        <f>IF(J67="x","x",(J67*1000000/VLOOKUP($C67,'Crisis Indicator Data'!$C$3:$H$198,5,FALSE)))</f>
        <v>0</v>
      </c>
      <c r="Q67" s="147">
        <f t="shared" si="4"/>
        <v>3</v>
      </c>
      <c r="R67" s="147">
        <f t="shared" si="5"/>
        <v>3.25</v>
      </c>
    </row>
    <row r="68" spans="1:18" x14ac:dyDescent="0.35">
      <c r="A68" s="172" t="str">
        <f>'Crisis Indicator Data'!A65</f>
        <v>Complex crisis in Lebanon</v>
      </c>
      <c r="B68" s="173" t="str">
        <f>'Crisis Indicator Data'!B65</f>
        <v>Socio-political,Violence,Displacement</v>
      </c>
      <c r="C68" s="173" t="str">
        <f>'Crisis Indicator Data'!C65</f>
        <v>LBN006</v>
      </c>
      <c r="D68" s="173" t="str">
        <f>'Crisis Indicator Data'!D65</f>
        <v>Lebanon</v>
      </c>
      <c r="E68" s="173" t="str">
        <f>'Crisis Indicator Data'!E65</f>
        <v>LBN</v>
      </c>
      <c r="F68" s="182">
        <f>IF('Crisis Indicator Data'!Q65="x","x",('Crisis Indicator Data'!Q65/1000000))</f>
        <v>0</v>
      </c>
      <c r="G68" s="182">
        <f>IF('Crisis Indicator Data'!R65="x","x",('Crisis Indicator Data'!R65/1000000))</f>
        <v>1.6</v>
      </c>
      <c r="H68" s="182">
        <f>IF('Crisis Indicator Data'!S65="x","x",('Crisis Indicator Data'!S65/1000000))</f>
        <v>3.7839999999999998</v>
      </c>
      <c r="I68" s="182">
        <f>IF('Crisis Indicator Data'!T65="x","x",('Crisis Indicator Data'!T65/1000000))</f>
        <v>0.316</v>
      </c>
      <c r="J68" s="182">
        <f>IF('Crisis Indicator Data'!U65="x","x",('Crisis Indicator Data'!U65/1000000))</f>
        <v>0</v>
      </c>
      <c r="K68" s="168">
        <f t="shared" si="3"/>
        <v>4.4000000000000004</v>
      </c>
      <c r="L68" s="165">
        <f>IF(F68="x","x",(F68*1000000/VLOOKUP($C68,'Crisis Indicator Data'!$C$3:$H$198,5,FALSE)))</f>
        <v>0</v>
      </c>
      <c r="M68" s="165">
        <f>IF(G68="x","x",(G68*1000000/VLOOKUP($C68,'Crisis Indicator Data'!$C$3:$H$198,5,FALSE)))</f>
        <v>0.2807017543859649</v>
      </c>
      <c r="N68" s="165">
        <f>IF(H68="x","x",(H68*1000000/VLOOKUP($C68,'Crisis Indicator Data'!$C$3:$H$198,5,FALSE)))</f>
        <v>0.66385964912280704</v>
      </c>
      <c r="O68" s="165">
        <f>IF(I68="x","x",(I68*1000000/VLOOKUP($C68,'Crisis Indicator Data'!$C$3:$H$198,5,FALSE)))</f>
        <v>5.5438596491228072E-2</v>
      </c>
      <c r="P68" s="165">
        <f>IF(J68="x","x",(J68*1000000/VLOOKUP($C68,'Crisis Indicator Data'!$C$3:$H$198,5,FALSE)))</f>
        <v>0</v>
      </c>
      <c r="Q68" s="147">
        <f t="shared" si="4"/>
        <v>4</v>
      </c>
      <c r="R68" s="147">
        <f t="shared" si="5"/>
        <v>4.2</v>
      </c>
    </row>
    <row r="69" spans="1:18" x14ac:dyDescent="0.35">
      <c r="A69" s="172" t="str">
        <f>'Crisis Indicator Data'!A66</f>
        <v>Mixed migration flows in Libya</v>
      </c>
      <c r="B69" s="173" t="str">
        <f>'Crisis Indicator Data'!B66</f>
        <v>Displacement</v>
      </c>
      <c r="C69" s="173" t="str">
        <f>'Crisis Indicator Data'!C66</f>
        <v>LBY002</v>
      </c>
      <c r="D69" s="173" t="str">
        <f>'Crisis Indicator Data'!D66</f>
        <v>Libya</v>
      </c>
      <c r="E69" s="173" t="str">
        <f>'Crisis Indicator Data'!E66</f>
        <v>LBY</v>
      </c>
      <c r="F69" s="182">
        <f>IF('Crisis Indicator Data'!Q66="x","x",('Crisis Indicator Data'!Q66/1000000))</f>
        <v>6.827</v>
      </c>
      <c r="G69" s="182">
        <f>IF('Crisis Indicator Data'!R66="x","x",('Crisis Indicator Data'!R66/1000000))</f>
        <v>0</v>
      </c>
      <c r="H69" s="182">
        <f>IF('Crisis Indicator Data'!S66="x","x",('Crisis Indicator Data'!S66/1000000))</f>
        <v>0.60199999999999998</v>
      </c>
      <c r="I69" s="182" t="str">
        <f>IF('Crisis Indicator Data'!T66="x","x",('Crisis Indicator Data'!T66/1000000))</f>
        <v>x</v>
      </c>
      <c r="J69" s="182" t="str">
        <f>IF('Crisis Indicator Data'!U66="x","x",('Crisis Indicator Data'!U66/1000000))</f>
        <v>x</v>
      </c>
      <c r="K69" s="168">
        <f t="shared" si="3"/>
        <v>3</v>
      </c>
      <c r="L69" s="165">
        <f>IF(F69="x","x",(F69*1000000/VLOOKUP($C69,'Crisis Indicator Data'!$C$3:$H$198,5,FALSE)))</f>
        <v>0.91896621348768337</v>
      </c>
      <c r="M69" s="165">
        <f>IF(G69="x","x",(G69*1000000/VLOOKUP($C69,'Crisis Indicator Data'!$C$3:$H$198,5,FALSE)))</f>
        <v>0</v>
      </c>
      <c r="N69" s="165">
        <f>IF(H69="x","x",(H69*1000000/VLOOKUP($C69,'Crisis Indicator Data'!$C$3:$H$198,5,FALSE)))</f>
        <v>8.1033786512316602E-2</v>
      </c>
      <c r="O69" s="165" t="str">
        <f>IF(I69="x","x",(I69*1000000/VLOOKUP($C69,'Crisis Indicator Data'!$C$3:$H$198,5,FALSE)))</f>
        <v>x</v>
      </c>
      <c r="P69" s="165" t="str">
        <f>IF(J69="x","x",(J69*1000000/VLOOKUP($C69,'Crisis Indicator Data'!$C$3:$H$198,5,FALSE)))</f>
        <v>x</v>
      </c>
      <c r="Q69" s="147">
        <f t="shared" si="4"/>
        <v>3</v>
      </c>
      <c r="R69" s="147">
        <f t="shared" si="5"/>
        <v>3</v>
      </c>
    </row>
    <row r="70" spans="1:18" x14ac:dyDescent="0.35">
      <c r="A70" s="172" t="str">
        <f>'Crisis Indicator Data'!A67</f>
        <v>Refugees from Sudan in Libya</v>
      </c>
      <c r="B70" s="173" t="str">
        <f>'Crisis Indicator Data'!B67</f>
        <v>Conflict</v>
      </c>
      <c r="C70" s="173" t="str">
        <f>'Crisis Indicator Data'!C67</f>
        <v>LBY004</v>
      </c>
      <c r="D70" s="173" t="str">
        <f>'Crisis Indicator Data'!D67</f>
        <v>Libya</v>
      </c>
      <c r="E70" s="173" t="str">
        <f>'Crisis Indicator Data'!E67</f>
        <v>LBY</v>
      </c>
      <c r="F70" s="182">
        <f>IF('Crisis Indicator Data'!Q67="x","x",('Crisis Indicator Data'!Q67/1000000))</f>
        <v>2.5089999999999999</v>
      </c>
      <c r="G70" s="182">
        <f>IF('Crisis Indicator Data'!R67="x","x",('Crisis Indicator Data'!R67/1000000))</f>
        <v>0</v>
      </c>
      <c r="H70" s="182">
        <f>IF('Crisis Indicator Data'!S67="x","x",('Crisis Indicator Data'!S67/1000000))</f>
        <v>0.13100000000000001</v>
      </c>
      <c r="I70" s="182">
        <f>IF('Crisis Indicator Data'!T67="x","x",('Crisis Indicator Data'!T67/1000000))</f>
        <v>0.315</v>
      </c>
      <c r="J70" s="182" t="str">
        <f>IF('Crisis Indicator Data'!U67="x","x",('Crisis Indicator Data'!U67/1000000))</f>
        <v>x</v>
      </c>
      <c r="K70" s="168">
        <f t="shared" ref="K70:K101" si="6">IF(H70="x","x",IF(SUM(H70:J70)=0,0,IF(LOG(SUM(H70:J70)*1000000)&lt;$K$4,0,IF(LOG(SUM(H70:J70)*1000000)&gt;$K$3,5,ROUND(5-(K$3-LOG(SUM(H70:J70)*1000000))/(K$3-K$4)*5,1)))))</f>
        <v>2.7</v>
      </c>
      <c r="L70" s="165">
        <f>IF(F70="x","x",(F70*1000000/VLOOKUP($C70,'Crisis Indicator Data'!$C$3:$H$198,5,FALSE)))</f>
        <v>0.8490693739424704</v>
      </c>
      <c r="M70" s="165">
        <f>IF(G70="x","x",(G70*1000000/VLOOKUP($C70,'Crisis Indicator Data'!$C$3:$H$198,5,FALSE)))</f>
        <v>0</v>
      </c>
      <c r="N70" s="165">
        <f>IF(H70="x","x",(H70*1000000/VLOOKUP($C70,'Crisis Indicator Data'!$C$3:$H$198,5,FALSE)))</f>
        <v>4.4331641285956007E-2</v>
      </c>
      <c r="O70" s="165">
        <f>IF(I70="x","x",(I70*1000000/VLOOKUP($C70,'Crisis Indicator Data'!$C$3:$H$198,5,FALSE)))</f>
        <v>0.1065989847715736</v>
      </c>
      <c r="P70" s="165" t="str">
        <f>IF(J70="x","x",(J70*1000000/VLOOKUP($C70,'Crisis Indicator Data'!$C$3:$H$198,5,FALSE)))</f>
        <v>x</v>
      </c>
      <c r="Q70" s="147">
        <f t="shared" ref="Q70:Q101" si="7">IF(N70="x","x",IF(OR(L70&gt;=$L$3,M70&gt;=$M$3,N70&gt;=$N$3,O70&gt;=$O$3,P70&gt;=$P$3), (IF(VALUE(SUBSTITUTE(P70, "x", "0.0"))&gt;=$P$3, 5, IF((VALUE(SUBSTITUTE(O70, "x", "0.0"))+VALUE(SUBSTITUTE(P70, "x", "0.0")))&gt;=$O$3,4,IF((VALUE(SUBSTITUTE(O70, "x", "0.0"))+VALUE(SUBSTITUTE(P70, "x", "0.0"))+N70)&gt;=$N$3,3,IF((VALUE(SUBSTITUTE(O70, "x", "0.0"))+VALUE(SUBSTITUTE(P70, "x", "0.0"))+N70+VALUE(SUBSTITUTE(M70, "x", "0.0")))&gt;=$M$3,2,1)))))))</f>
        <v>4</v>
      </c>
      <c r="R70" s="147">
        <f t="shared" ref="R70:R101" si="8">IF(Q70="x","x",(AVERAGE(K70,Q70)))</f>
        <v>3.35</v>
      </c>
    </row>
    <row r="71" spans="1:18" x14ac:dyDescent="0.35">
      <c r="A71" s="172" t="str">
        <f>'Crisis Indicator Data'!A68</f>
        <v>Multiple crises in Libya</v>
      </c>
      <c r="B71" s="173" t="str">
        <f>'Crisis Indicator Data'!B68</f>
        <v>Conflict,Displacement</v>
      </c>
      <c r="C71" s="173" t="str">
        <f>'Crisis Indicator Data'!C68</f>
        <v>LBY005</v>
      </c>
      <c r="D71" s="173" t="str">
        <f>'Crisis Indicator Data'!D68</f>
        <v>Libya</v>
      </c>
      <c r="E71" s="173" t="str">
        <f>'Crisis Indicator Data'!E68</f>
        <v>LBY</v>
      </c>
      <c r="F71" s="182">
        <f>IF('Crisis Indicator Data'!Q68="x","x",('Crisis Indicator Data'!Q68/1000000))</f>
        <v>6.3810000000000002</v>
      </c>
      <c r="G71" s="182">
        <f>IF('Crisis Indicator Data'!R68="x","x",('Crisis Indicator Data'!R68/1000000))</f>
        <v>0</v>
      </c>
      <c r="H71" s="182">
        <f>IF('Crisis Indicator Data'!S68="x","x",('Crisis Indicator Data'!S68/1000000))</f>
        <v>0.73299999999999998</v>
      </c>
      <c r="I71" s="182">
        <f>IF('Crisis Indicator Data'!T68="x","x",('Crisis Indicator Data'!T68/1000000))</f>
        <v>0.315</v>
      </c>
      <c r="J71" s="182" t="str">
        <f>IF('Crisis Indicator Data'!U68="x","x",('Crisis Indicator Data'!U68/1000000))</f>
        <v>x</v>
      </c>
      <c r="K71" s="168">
        <f t="shared" si="6"/>
        <v>3.4</v>
      </c>
      <c r="L71" s="165">
        <f>IF(F71="x","x",(F71*1000000/VLOOKUP($C71,'Crisis Indicator Data'!$C$3:$H$198,5,FALSE)))</f>
        <v>0.85893121550679763</v>
      </c>
      <c r="M71" s="165">
        <f>IF(G71="x","x",(G71*1000000/VLOOKUP($C71,'Crisis Indicator Data'!$C$3:$H$198,5,FALSE)))</f>
        <v>0</v>
      </c>
      <c r="N71" s="165">
        <f>IF(H71="x","x",(H71*1000000/VLOOKUP($C71,'Crisis Indicator Data'!$C$3:$H$198,5,FALSE)))</f>
        <v>9.8667384573966885E-2</v>
      </c>
      <c r="O71" s="165">
        <f>IF(I71="x","x",(I71*1000000/VLOOKUP($C71,'Crisis Indicator Data'!$C$3:$H$198,5,FALSE)))</f>
        <v>4.240139991923543E-2</v>
      </c>
      <c r="P71" s="165" t="str">
        <f>IF(J71="x","x",(J71*1000000/VLOOKUP($C71,'Crisis Indicator Data'!$C$3:$H$198,5,FALSE)))</f>
        <v>x</v>
      </c>
      <c r="Q71" s="147">
        <f t="shared" si="7"/>
        <v>3</v>
      </c>
      <c r="R71" s="147">
        <f t="shared" si="8"/>
        <v>3.2</v>
      </c>
    </row>
    <row r="72" spans="1:18" x14ac:dyDescent="0.35">
      <c r="A72" s="172" t="str">
        <f>'Crisis Indicator Data'!A69</f>
        <v>Food security crisis in Lesotho</v>
      </c>
      <c r="B72" s="173" t="str">
        <f>'Crisis Indicator Data'!B69</f>
        <v>Drought</v>
      </c>
      <c r="C72" s="173" t="str">
        <f>'Crisis Indicator Data'!C69</f>
        <v>LSO004</v>
      </c>
      <c r="D72" s="173" t="str">
        <f>'Crisis Indicator Data'!D69</f>
        <v>Lesotho</v>
      </c>
      <c r="E72" s="173" t="str">
        <f>'Crisis Indicator Data'!E69</f>
        <v>LSO</v>
      </c>
      <c r="F72" s="182">
        <f>IF('Crisis Indicator Data'!Q69="x","x",('Crisis Indicator Data'!Q69/1000000))</f>
        <v>0.57499999999999996</v>
      </c>
      <c r="G72" s="182">
        <f>IF('Crisis Indicator Data'!R69="x","x",('Crisis Indicator Data'!R69/1000000))</f>
        <v>0.59499999999999997</v>
      </c>
      <c r="H72" s="182">
        <f>IF('Crisis Indicator Data'!S69="x","x",('Crisis Indicator Data'!S69/1000000))</f>
        <v>0.33500000000000002</v>
      </c>
      <c r="I72" s="182">
        <f>IF('Crisis Indicator Data'!T69="x","x",('Crisis Indicator Data'!T69/1000000))</f>
        <v>0</v>
      </c>
      <c r="J72" s="182">
        <f>IF('Crisis Indicator Data'!U69="x","x",('Crisis Indicator Data'!U69/1000000))</f>
        <v>0</v>
      </c>
      <c r="K72" s="168">
        <f t="shared" si="6"/>
        <v>2.5</v>
      </c>
      <c r="L72" s="165">
        <f>IF(F72="x","x",(F72*1000000/VLOOKUP($C72,'Crisis Indicator Data'!$C$3:$H$198,5,FALSE)))</f>
        <v>0.38205980066445183</v>
      </c>
      <c r="M72" s="165">
        <f>IF(G72="x","x",(G72*1000000/VLOOKUP($C72,'Crisis Indicator Data'!$C$3:$H$198,5,FALSE)))</f>
        <v>0.39534883720930231</v>
      </c>
      <c r="N72" s="165">
        <f>IF(H72="x","x",(H72*1000000/VLOOKUP($C72,'Crisis Indicator Data'!$C$3:$H$198,5,FALSE)))</f>
        <v>0.22259136212624583</v>
      </c>
      <c r="O72" s="165">
        <f>IF(I72="x","x",(I72*1000000/VLOOKUP($C72,'Crisis Indicator Data'!$C$3:$H$198,5,FALSE)))</f>
        <v>0</v>
      </c>
      <c r="P72" s="165">
        <f>IF(J72="x","x",(J72*1000000/VLOOKUP($C72,'Crisis Indicator Data'!$C$3:$H$198,5,FALSE)))</f>
        <v>0</v>
      </c>
      <c r="Q72" s="147">
        <f t="shared" si="7"/>
        <v>3</v>
      </c>
      <c r="R72" s="147">
        <f t="shared" si="8"/>
        <v>2.75</v>
      </c>
    </row>
    <row r="73" spans="1:18" x14ac:dyDescent="0.35">
      <c r="A73" s="172" t="str">
        <f>'Crisis Indicator Data'!A70</f>
        <v>Displacement from Russia-Ukraine conflict in Lithuania</v>
      </c>
      <c r="B73" s="173" t="str">
        <f>'Crisis Indicator Data'!B70</f>
        <v>Displacement</v>
      </c>
      <c r="C73" s="173" t="str">
        <f>'Crisis Indicator Data'!C70</f>
        <v>LTU002</v>
      </c>
      <c r="D73" s="173" t="str">
        <f>'Crisis Indicator Data'!D70</f>
        <v>Lithuania</v>
      </c>
      <c r="E73" s="173" t="str">
        <f>'Crisis Indicator Data'!E70</f>
        <v>LTU</v>
      </c>
      <c r="F73" s="182">
        <f>IF('Crisis Indicator Data'!Q70="x","x",('Crisis Indicator Data'!Q70/1000000))</f>
        <v>2.8719999999999999</v>
      </c>
      <c r="G73" s="182">
        <f>IF('Crisis Indicator Data'!R70="x","x",('Crisis Indicator Data'!R70/1000000))</f>
        <v>0</v>
      </c>
      <c r="H73" s="182">
        <f>IF('Crisis Indicator Data'!S70="x","x",('Crisis Indicator Data'!S70/1000000))</f>
        <v>4.7E-2</v>
      </c>
      <c r="I73" s="182">
        <f>IF('Crisis Indicator Data'!T70="x","x",('Crisis Indicator Data'!T70/1000000))</f>
        <v>0</v>
      </c>
      <c r="J73" s="182">
        <f>IF('Crisis Indicator Data'!U70="x","x",('Crisis Indicator Data'!U70/1000000))</f>
        <v>0</v>
      </c>
      <c r="K73" s="168">
        <f t="shared" si="6"/>
        <v>1.1000000000000001</v>
      </c>
      <c r="L73" s="165">
        <f>IF(F73="x","x",(F73*1000000/VLOOKUP($C73,'Crisis Indicator Data'!$C$3:$H$198,5,FALSE)))</f>
        <v>0.98389859540938673</v>
      </c>
      <c r="M73" s="165">
        <f>IF(G73="x","x",(G73*1000000/VLOOKUP($C73,'Crisis Indicator Data'!$C$3:$H$198,5,FALSE)))</f>
        <v>0</v>
      </c>
      <c r="N73" s="165">
        <f>IF(H73="x","x",(H73*1000000/VLOOKUP($C73,'Crisis Indicator Data'!$C$3:$H$198,5,FALSE)))</f>
        <v>1.6101404590613225E-2</v>
      </c>
      <c r="O73" s="165">
        <f>IF(I73="x","x",(I73*1000000/VLOOKUP($C73,'Crisis Indicator Data'!$C$3:$H$198,5,FALSE)))</f>
        <v>0</v>
      </c>
      <c r="P73" s="165">
        <f>IF(J73="x","x",(J73*1000000/VLOOKUP($C73,'Crisis Indicator Data'!$C$3:$H$198,5,FALSE)))</f>
        <v>0</v>
      </c>
      <c r="Q73" s="147">
        <f t="shared" si="7"/>
        <v>1</v>
      </c>
      <c r="R73" s="147">
        <f t="shared" si="8"/>
        <v>1.05</v>
      </c>
    </row>
    <row r="74" spans="1:18" x14ac:dyDescent="0.35">
      <c r="A74" s="172" t="str">
        <f>'Crisis Indicator Data'!A71</f>
        <v>Displacement from Russia-Ukraine conflict in Latvia</v>
      </c>
      <c r="B74" s="173" t="str">
        <f>'Crisis Indicator Data'!B71</f>
        <v>Displacement</v>
      </c>
      <c r="C74" s="173" t="str">
        <f>'Crisis Indicator Data'!C71</f>
        <v>LVA002</v>
      </c>
      <c r="D74" s="173" t="str">
        <f>'Crisis Indicator Data'!D71</f>
        <v>Latvia</v>
      </c>
      <c r="E74" s="173" t="str">
        <f>'Crisis Indicator Data'!E71</f>
        <v>LVA</v>
      </c>
      <c r="F74" s="182">
        <f>IF('Crisis Indicator Data'!Q71="x","x",('Crisis Indicator Data'!Q71/1000000))</f>
        <v>1.8819999999999999</v>
      </c>
      <c r="G74" s="182">
        <f>IF('Crisis Indicator Data'!R71="x","x",('Crisis Indicator Data'!R71/1000000))</f>
        <v>0</v>
      </c>
      <c r="H74" s="182">
        <f>IF('Crisis Indicator Data'!S71="x","x",('Crisis Indicator Data'!S71/1000000))</f>
        <v>4.8000000000000001E-2</v>
      </c>
      <c r="I74" s="182">
        <f>IF('Crisis Indicator Data'!T71="x","x",('Crisis Indicator Data'!T71/1000000))</f>
        <v>0</v>
      </c>
      <c r="J74" s="182">
        <f>IF('Crisis Indicator Data'!U71="x","x",('Crisis Indicator Data'!U71/1000000))</f>
        <v>0</v>
      </c>
      <c r="K74" s="168">
        <f t="shared" si="6"/>
        <v>1.1000000000000001</v>
      </c>
      <c r="L74" s="165">
        <f>IF(F74="x","x",(F74*1000000/VLOOKUP($C74,'Crisis Indicator Data'!$C$3:$H$198,5,FALSE)))</f>
        <v>0.97563504406428203</v>
      </c>
      <c r="M74" s="165">
        <f>IF(G74="x","x",(G74*1000000/VLOOKUP($C74,'Crisis Indicator Data'!$C$3:$H$198,5,FALSE)))</f>
        <v>0</v>
      </c>
      <c r="N74" s="165">
        <f>IF(H74="x","x",(H74*1000000/VLOOKUP($C74,'Crisis Indicator Data'!$C$3:$H$198,5,FALSE)))</f>
        <v>2.4883359253499222E-2</v>
      </c>
      <c r="O74" s="165">
        <f>IF(I74="x","x",(I74*1000000/VLOOKUP($C74,'Crisis Indicator Data'!$C$3:$H$198,5,FALSE)))</f>
        <v>0</v>
      </c>
      <c r="P74" s="165">
        <f>IF(J74="x","x",(J74*1000000/VLOOKUP($C74,'Crisis Indicator Data'!$C$3:$H$198,5,FALSE)))</f>
        <v>0</v>
      </c>
      <c r="Q74" s="147">
        <f t="shared" si="7"/>
        <v>1</v>
      </c>
      <c r="R74" s="147">
        <f t="shared" si="8"/>
        <v>1.05</v>
      </c>
    </row>
    <row r="75" spans="1:18" x14ac:dyDescent="0.35">
      <c r="A75" s="172" t="str">
        <f>'Crisis Indicator Data'!A72</f>
        <v>Mixed migration flows in Morocco</v>
      </c>
      <c r="B75" s="173" t="str">
        <f>'Crisis Indicator Data'!B72</f>
        <v>Displacement</v>
      </c>
      <c r="C75" s="173" t="str">
        <f>'Crisis Indicator Data'!C72</f>
        <v>MAR002</v>
      </c>
      <c r="D75" s="173" t="str">
        <f>'Crisis Indicator Data'!D72</f>
        <v>Morocco</v>
      </c>
      <c r="E75" s="173" t="str">
        <f>'Crisis Indicator Data'!E72</f>
        <v>MAR</v>
      </c>
      <c r="F75" s="182">
        <f>IF('Crisis Indicator Data'!Q72="x","x",('Crisis Indicator Data'!Q72/1000000))</f>
        <v>5.1790000000000003</v>
      </c>
      <c r="G75" s="182">
        <f>IF('Crisis Indicator Data'!R72="x","x",('Crisis Indicator Data'!R72/1000000))</f>
        <v>0</v>
      </c>
      <c r="H75" s="182">
        <f>IF('Crisis Indicator Data'!S72="x","x",('Crisis Indicator Data'!S72/1000000))</f>
        <v>1.7999999999999999E-2</v>
      </c>
      <c r="I75" s="182" t="str">
        <f>IF('Crisis Indicator Data'!T72="x","x",('Crisis Indicator Data'!T72/1000000))</f>
        <v>x</v>
      </c>
      <c r="J75" s="182" t="str">
        <f>IF('Crisis Indicator Data'!U72="x","x",('Crisis Indicator Data'!U72/1000000))</f>
        <v>x</v>
      </c>
      <c r="K75" s="168">
        <f t="shared" si="6"/>
        <v>0.4</v>
      </c>
      <c r="L75" s="165">
        <f>IF(F75="x","x",(F75*1000000/VLOOKUP($C75,'Crisis Indicator Data'!$C$3:$H$198,5,FALSE)))</f>
        <v>0.99481367652708408</v>
      </c>
      <c r="M75" s="165">
        <f>IF(G75="x","x",(G75*1000000/VLOOKUP($C75,'Crisis Indicator Data'!$C$3:$H$198,5,FALSE)))</f>
        <v>0</v>
      </c>
      <c r="N75" s="165">
        <f>IF(H75="x","x",(H75*1000000/VLOOKUP($C75,'Crisis Indicator Data'!$C$3:$H$198,5,FALSE)))</f>
        <v>3.4575489819439107E-3</v>
      </c>
      <c r="O75" s="165" t="str">
        <f>IF(I75="x","x",(I75*1000000/VLOOKUP($C75,'Crisis Indicator Data'!$C$3:$H$198,5,FALSE)))</f>
        <v>x</v>
      </c>
      <c r="P75" s="165" t="str">
        <f>IF(J75="x","x",(J75*1000000/VLOOKUP($C75,'Crisis Indicator Data'!$C$3:$H$198,5,FALSE)))</f>
        <v>x</v>
      </c>
      <c r="Q75" s="147">
        <f t="shared" si="7"/>
        <v>1</v>
      </c>
      <c r="R75" s="147">
        <f t="shared" si="8"/>
        <v>0.7</v>
      </c>
    </row>
    <row r="76" spans="1:18" x14ac:dyDescent="0.35">
      <c r="A76" s="172" t="str">
        <f>'Crisis Indicator Data'!A73</f>
        <v>DIsplacement from Russia-Ukraine conflict in Moldova</v>
      </c>
      <c r="B76" s="173" t="str">
        <f>'Crisis Indicator Data'!B73</f>
        <v>Displacement</v>
      </c>
      <c r="C76" s="173" t="str">
        <f>'Crisis Indicator Data'!C73</f>
        <v>MDA002</v>
      </c>
      <c r="D76" s="173" t="str">
        <f>'Crisis Indicator Data'!D73</f>
        <v>Moldova</v>
      </c>
      <c r="E76" s="173" t="str">
        <f>'Crisis Indicator Data'!E73</f>
        <v>MDA</v>
      </c>
      <c r="F76" s="182">
        <f>IF('Crisis Indicator Data'!Q73="x","x",('Crisis Indicator Data'!Q73/1000000))</f>
        <v>2.4870000000000001</v>
      </c>
      <c r="G76" s="182">
        <f>IF('Crisis Indicator Data'!R73="x","x",('Crisis Indicator Data'!R73/1000000))</f>
        <v>0</v>
      </c>
      <c r="H76" s="182">
        <f>IF('Crisis Indicator Data'!S73="x","x",('Crisis Indicator Data'!S73/1000000))</f>
        <v>0.128</v>
      </c>
      <c r="I76" s="182">
        <f>IF('Crisis Indicator Data'!T73="x","x",('Crisis Indicator Data'!T73/1000000))</f>
        <v>0</v>
      </c>
      <c r="J76" s="182">
        <f>IF('Crisis Indicator Data'!U73="x","x",('Crisis Indicator Data'!U73/1000000))</f>
        <v>0</v>
      </c>
      <c r="K76" s="168">
        <f t="shared" si="6"/>
        <v>1.8</v>
      </c>
      <c r="L76" s="165">
        <f>IF(F76="x","x",(F76*1000000/VLOOKUP($C76,'Crisis Indicator Data'!$C$3:$H$198,5,FALSE)))</f>
        <v>0.95105162523900577</v>
      </c>
      <c r="M76" s="165">
        <f>IF(G76="x","x",(G76*1000000/VLOOKUP($C76,'Crisis Indicator Data'!$C$3:$H$198,5,FALSE)))</f>
        <v>0</v>
      </c>
      <c r="N76" s="165">
        <f>IF(H76="x","x",(H76*1000000/VLOOKUP($C76,'Crisis Indicator Data'!$C$3:$H$198,5,FALSE)))</f>
        <v>4.8948374760994263E-2</v>
      </c>
      <c r="O76" s="165">
        <f>IF(I76="x","x",(I76*1000000/VLOOKUP($C76,'Crisis Indicator Data'!$C$3:$H$198,5,FALSE)))</f>
        <v>0</v>
      </c>
      <c r="P76" s="165">
        <f>IF(J76="x","x",(J76*1000000/VLOOKUP($C76,'Crisis Indicator Data'!$C$3:$H$198,5,FALSE)))</f>
        <v>0</v>
      </c>
      <c r="Q76" s="147">
        <f t="shared" si="7"/>
        <v>1</v>
      </c>
      <c r="R76" s="147">
        <f t="shared" si="8"/>
        <v>1.4</v>
      </c>
    </row>
    <row r="77" spans="1:18" x14ac:dyDescent="0.35">
      <c r="A77" s="172" t="str">
        <f>'Crisis Indicator Data'!A74</f>
        <v>Drought in Madagascar</v>
      </c>
      <c r="B77" s="173" t="str">
        <f>'Crisis Indicator Data'!B74</f>
        <v>Drought</v>
      </c>
      <c r="C77" s="173" t="str">
        <f>'Crisis Indicator Data'!C74</f>
        <v>MDG002</v>
      </c>
      <c r="D77" s="173" t="str">
        <f>'Crisis Indicator Data'!D74</f>
        <v>Madagascar</v>
      </c>
      <c r="E77" s="173" t="str">
        <f>'Crisis Indicator Data'!E74</f>
        <v>MDG</v>
      </c>
      <c r="F77" s="182">
        <f>IF('Crisis Indicator Data'!Q74="x","x",('Crisis Indicator Data'!Q74/1000000))</f>
        <v>3.6720000000000002</v>
      </c>
      <c r="G77" s="182">
        <f>IF('Crisis Indicator Data'!R74="x","x",('Crisis Indicator Data'!R74/1000000))</f>
        <v>4.99</v>
      </c>
      <c r="H77" s="182">
        <f>IF('Crisis Indicator Data'!S74="x","x",('Crisis Indicator Data'!S74/1000000))</f>
        <v>1.9450000000000001</v>
      </c>
      <c r="I77" s="182">
        <f>IF('Crisis Indicator Data'!T74="x","x",('Crisis Indicator Data'!T74/1000000))</f>
        <v>0</v>
      </c>
      <c r="J77" s="182">
        <f>IF('Crisis Indicator Data'!U74="x","x",('Crisis Indicator Data'!U74/1000000))</f>
        <v>0</v>
      </c>
      <c r="K77" s="168">
        <f t="shared" si="6"/>
        <v>3.8</v>
      </c>
      <c r="L77" s="165">
        <f>IF(F77="x","x",(F77*1000000/VLOOKUP($C77,'Crisis Indicator Data'!$C$3:$H$198,5,FALSE)))</f>
        <v>0.34618648062600171</v>
      </c>
      <c r="M77" s="165">
        <f>IF(G77="x","x",(G77*1000000/VLOOKUP($C77,'Crisis Indicator Data'!$C$3:$H$198,5,FALSE)))</f>
        <v>0.47044404638446308</v>
      </c>
      <c r="N77" s="165">
        <f>IF(H77="x","x",(H77*1000000/VLOOKUP($C77,'Crisis Indicator Data'!$C$3:$H$198,5,FALSE)))</f>
        <v>0.18336947298953521</v>
      </c>
      <c r="O77" s="165">
        <f>IF(I77="x","x",(I77*1000000/VLOOKUP($C77,'Crisis Indicator Data'!$C$3:$H$198,5,FALSE)))</f>
        <v>0</v>
      </c>
      <c r="P77" s="165">
        <f>IF(J77="x","x",(J77*1000000/VLOOKUP($C77,'Crisis Indicator Data'!$C$3:$H$198,5,FALSE)))</f>
        <v>0</v>
      </c>
      <c r="Q77" s="147">
        <f t="shared" si="7"/>
        <v>3</v>
      </c>
      <c r="R77" s="147">
        <f t="shared" si="8"/>
        <v>3.4</v>
      </c>
    </row>
    <row r="78" spans="1:18" x14ac:dyDescent="0.35">
      <c r="A78" s="172" t="str">
        <f>'Crisis Indicator Data'!A75</f>
        <v>Multiple crisis in Mexico</v>
      </c>
      <c r="B78" s="173" t="str">
        <f>'Crisis Indicator Data'!B75</f>
        <v>Violence,Displacement</v>
      </c>
      <c r="C78" s="173" t="str">
        <f>'Crisis Indicator Data'!C75</f>
        <v>MEX001</v>
      </c>
      <c r="D78" s="173" t="str">
        <f>'Crisis Indicator Data'!D75</f>
        <v>Mexico</v>
      </c>
      <c r="E78" s="173" t="str">
        <f>'Crisis Indicator Data'!E75</f>
        <v>MEX</v>
      </c>
      <c r="F78" s="182">
        <f>IF('Crisis Indicator Data'!Q75="x","x",('Crisis Indicator Data'!Q75/1000000))</f>
        <v>128.804</v>
      </c>
      <c r="G78" s="182">
        <f>IF('Crisis Indicator Data'!R75="x","x",('Crisis Indicator Data'!R75/1000000))</f>
        <v>1.0999999999999999E-2</v>
      </c>
      <c r="H78" s="182">
        <f>IF('Crisis Indicator Data'!S75="x","x",('Crisis Indicator Data'!S75/1000000))</f>
        <v>0.92500000000000004</v>
      </c>
      <c r="I78" s="182" t="str">
        <f>IF('Crisis Indicator Data'!T75="x","x",('Crisis Indicator Data'!T75/1000000))</f>
        <v>x</v>
      </c>
      <c r="J78" s="182" t="str">
        <f>IF('Crisis Indicator Data'!U75="x","x",('Crisis Indicator Data'!U75/1000000))</f>
        <v>x</v>
      </c>
      <c r="K78" s="168">
        <f t="shared" si="6"/>
        <v>3.3</v>
      </c>
      <c r="L78" s="165">
        <f>IF(F78="x","x",(F78*1000000/VLOOKUP($C78,'Crisis Indicator Data'!$C$3:$H$198,5,FALSE)))</f>
        <v>0.99278557114228461</v>
      </c>
      <c r="M78" s="165">
        <f>IF(G78="x","x",(G78*1000000/VLOOKUP($C78,'Crisis Indicator Data'!$C$3:$H$198,5,FALSE)))</f>
        <v>8.4784954524433486E-5</v>
      </c>
      <c r="N78" s="165">
        <f>IF(H78="x","x",(H78*1000000/VLOOKUP($C78,'Crisis Indicator Data'!$C$3:$H$198,5,FALSE)))</f>
        <v>7.1296439031909974E-3</v>
      </c>
      <c r="O78" s="165" t="str">
        <f>IF(I78="x","x",(I78*1000000/VLOOKUP($C78,'Crisis Indicator Data'!$C$3:$H$198,5,FALSE)))</f>
        <v>x</v>
      </c>
      <c r="P78" s="165" t="str">
        <f>IF(J78="x","x",(J78*1000000/VLOOKUP($C78,'Crisis Indicator Data'!$C$3:$H$198,5,FALSE)))</f>
        <v>x</v>
      </c>
      <c r="Q78" s="147">
        <f t="shared" si="7"/>
        <v>1</v>
      </c>
      <c r="R78" s="147">
        <f t="shared" si="8"/>
        <v>2.15</v>
      </c>
    </row>
    <row r="79" spans="1:18" x14ac:dyDescent="0.35">
      <c r="A79" s="172" t="str">
        <f>'Crisis Indicator Data'!A76</f>
        <v>Criminal Violence in Mexico</v>
      </c>
      <c r="B79" s="173" t="str">
        <f>'Crisis Indicator Data'!B76</f>
        <v>Violence,Displacement</v>
      </c>
      <c r="C79" s="173" t="str">
        <f>'Crisis Indicator Data'!C76</f>
        <v>MEX002</v>
      </c>
      <c r="D79" s="173" t="str">
        <f>'Crisis Indicator Data'!D76</f>
        <v>Mexico</v>
      </c>
      <c r="E79" s="173" t="str">
        <f>'Crisis Indicator Data'!E76</f>
        <v>MEX</v>
      </c>
      <c r="F79" s="182">
        <f>IF('Crisis Indicator Data'!Q76="x","x",('Crisis Indicator Data'!Q76/1000000))</f>
        <v>129.72900000000001</v>
      </c>
      <c r="G79" s="182">
        <f>IF('Crisis Indicator Data'!R76="x","x",('Crisis Indicator Data'!R76/1000000))</f>
        <v>1.0999999999999999E-2</v>
      </c>
      <c r="H79" s="182" t="str">
        <f>IF('Crisis Indicator Data'!S76="x","x",('Crisis Indicator Data'!S76/1000000))</f>
        <v>x</v>
      </c>
      <c r="I79" s="182" t="str">
        <f>IF('Crisis Indicator Data'!T76="x","x",('Crisis Indicator Data'!T76/1000000))</f>
        <v>x</v>
      </c>
      <c r="J79" s="182" t="str">
        <f>IF('Crisis Indicator Data'!U76="x","x",('Crisis Indicator Data'!U76/1000000))</f>
        <v>x</v>
      </c>
      <c r="K79" s="168" t="str">
        <f t="shared" si="6"/>
        <v>x</v>
      </c>
      <c r="L79" s="165">
        <f>IF(F79="x","x",(F79*1000000/VLOOKUP($C79,'Crisis Indicator Data'!$C$3:$H$198,5,FALSE)))</f>
        <v>0.99991521504547565</v>
      </c>
      <c r="M79" s="165">
        <f>IF(G79="x","x",(G79*1000000/VLOOKUP($C79,'Crisis Indicator Data'!$C$3:$H$198,5,FALSE)))</f>
        <v>8.4784954524433486E-5</v>
      </c>
      <c r="N79" s="165" t="str">
        <f>IF(H79="x","x",(H79*1000000/VLOOKUP($C79,'Crisis Indicator Data'!$C$3:$H$198,5,FALSE)))</f>
        <v>x</v>
      </c>
      <c r="O79" s="165" t="str">
        <f>IF(I79="x","x",(I79*1000000/VLOOKUP($C79,'Crisis Indicator Data'!$C$3:$H$198,5,FALSE)))</f>
        <v>x</v>
      </c>
      <c r="P79" s="165" t="str">
        <f>IF(J79="x","x",(J79*1000000/VLOOKUP($C79,'Crisis Indicator Data'!$C$3:$H$198,5,FALSE)))</f>
        <v>x</v>
      </c>
      <c r="Q79" s="147" t="str">
        <f t="shared" si="7"/>
        <v>x</v>
      </c>
      <c r="R79" s="147" t="str">
        <f t="shared" si="8"/>
        <v>x</v>
      </c>
    </row>
    <row r="80" spans="1:18" x14ac:dyDescent="0.35">
      <c r="A80" s="172" t="str">
        <f>'Crisis Indicator Data'!A77</f>
        <v>Mixed Migration in Mexico</v>
      </c>
      <c r="B80" s="173" t="str">
        <f>'Crisis Indicator Data'!B77</f>
        <v>Displacement</v>
      </c>
      <c r="C80" s="173" t="str">
        <f>'Crisis Indicator Data'!C77</f>
        <v>MEX003</v>
      </c>
      <c r="D80" s="173" t="str">
        <f>'Crisis Indicator Data'!D77</f>
        <v>Mexico</v>
      </c>
      <c r="E80" s="173" t="str">
        <f>'Crisis Indicator Data'!E77</f>
        <v>MEX</v>
      </c>
      <c r="F80" s="182">
        <f>IF('Crisis Indicator Data'!Q77="x","x",('Crisis Indicator Data'!Q77/1000000))</f>
        <v>56.999000000000002</v>
      </c>
      <c r="G80" s="182">
        <f>IF('Crisis Indicator Data'!R77="x","x",('Crisis Indicator Data'!R77/1000000))</f>
        <v>0</v>
      </c>
      <c r="H80" s="182">
        <f>IF('Crisis Indicator Data'!S77="x","x",('Crisis Indicator Data'!S77/1000000))</f>
        <v>0.92500000000000004</v>
      </c>
      <c r="I80" s="182" t="str">
        <f>IF('Crisis Indicator Data'!T77="x","x",('Crisis Indicator Data'!T77/1000000))</f>
        <v>x</v>
      </c>
      <c r="J80" s="182" t="str">
        <f>IF('Crisis Indicator Data'!U77="x","x",('Crisis Indicator Data'!U77/1000000))</f>
        <v>x</v>
      </c>
      <c r="K80" s="168">
        <f t="shared" si="6"/>
        <v>3.3</v>
      </c>
      <c r="L80" s="165">
        <f>IF(F80="x","x",(F80*1000000/VLOOKUP($C80,'Crisis Indicator Data'!$C$3:$H$198,5,FALSE)))</f>
        <v>0.98401381096245144</v>
      </c>
      <c r="M80" s="165">
        <f>IF(G80="x","x",(G80*1000000/VLOOKUP($C80,'Crisis Indicator Data'!$C$3:$H$198,5,FALSE)))</f>
        <v>0</v>
      </c>
      <c r="N80" s="165">
        <f>IF(H80="x","x",(H80*1000000/VLOOKUP($C80,'Crisis Indicator Data'!$C$3:$H$198,5,FALSE)))</f>
        <v>1.5968925334484248E-2</v>
      </c>
      <c r="O80" s="165" t="str">
        <f>IF(I80="x","x",(I80*1000000/VLOOKUP($C80,'Crisis Indicator Data'!$C$3:$H$198,5,FALSE)))</f>
        <v>x</v>
      </c>
      <c r="P80" s="165" t="str">
        <f>IF(J80="x","x",(J80*1000000/VLOOKUP($C80,'Crisis Indicator Data'!$C$3:$H$198,5,FALSE)))</f>
        <v>x</v>
      </c>
      <c r="Q80" s="147">
        <f t="shared" si="7"/>
        <v>1</v>
      </c>
      <c r="R80" s="147">
        <f t="shared" si="8"/>
        <v>2.15</v>
      </c>
    </row>
    <row r="81" spans="1:18" x14ac:dyDescent="0.35">
      <c r="A81" s="172" t="str">
        <f>'Crisis Indicator Data'!A78</f>
        <v>Complex crisis in Mali</v>
      </c>
      <c r="B81" s="173" t="str">
        <f>'Crisis Indicator Data'!B78</f>
        <v>Conflict,Displacement</v>
      </c>
      <c r="C81" s="173" t="str">
        <f>'Crisis Indicator Data'!C78</f>
        <v>MLI001</v>
      </c>
      <c r="D81" s="173" t="str">
        <f>'Crisis Indicator Data'!D78</f>
        <v>Mali</v>
      </c>
      <c r="E81" s="173" t="str">
        <f>'Crisis Indicator Data'!E78</f>
        <v>MLI</v>
      </c>
      <c r="F81" s="182">
        <f>IF('Crisis Indicator Data'!Q78="x","x",('Crisis Indicator Data'!Q78/1000000))</f>
        <v>0</v>
      </c>
      <c r="G81" s="182">
        <f>IF('Crisis Indicator Data'!R78="x","x",('Crisis Indicator Data'!R78/1000000))</f>
        <v>18.795000000000002</v>
      </c>
      <c r="H81" s="182">
        <f>IF('Crisis Indicator Data'!S78="x","x",('Crisis Indicator Data'!S78/1000000))</f>
        <v>3.8769999999999998</v>
      </c>
      <c r="I81" s="182">
        <f>IF('Crisis Indicator Data'!T78="x","x",('Crisis Indicator Data'!T78/1000000))</f>
        <v>2.1779999999999999</v>
      </c>
      <c r="J81" s="182">
        <f>IF('Crisis Indicator Data'!U78="x","x",('Crisis Indicator Data'!U78/1000000))</f>
        <v>9.7000000000000003E-2</v>
      </c>
      <c r="K81" s="168">
        <f t="shared" si="6"/>
        <v>4.5999999999999996</v>
      </c>
      <c r="L81" s="165">
        <f>IF(F81="x","x",(F81*1000000/VLOOKUP($C81,'Crisis Indicator Data'!$C$3:$H$198,5,FALSE)))</f>
        <v>0</v>
      </c>
      <c r="M81" s="165">
        <f>IF(G81="x","x",(G81*1000000/VLOOKUP($C81,'Crisis Indicator Data'!$C$3:$H$198,5,FALSE)))</f>
        <v>0.75339720206838501</v>
      </c>
      <c r="N81" s="165">
        <f>IF(H81="x","x",(H81*1000000/VLOOKUP($C81,'Crisis Indicator Data'!$C$3:$H$198,5,FALSE)))</f>
        <v>0.15540946807231332</v>
      </c>
      <c r="O81" s="165">
        <f>IF(I81="x","x",(I81*1000000/VLOOKUP($C81,'Crisis Indicator Data'!$C$3:$H$198,5,FALSE)))</f>
        <v>8.7305086783982036E-2</v>
      </c>
      <c r="P81" s="165">
        <f>IF(J81="x","x",(J81*1000000/VLOOKUP($C81,'Crisis Indicator Data'!$C$3:$H$198,5,FALSE)))</f>
        <v>3.8882430753196776E-3</v>
      </c>
      <c r="Q81" s="147">
        <f t="shared" si="7"/>
        <v>4</v>
      </c>
      <c r="R81" s="147">
        <f t="shared" si="8"/>
        <v>4.3</v>
      </c>
    </row>
    <row r="82" spans="1:18" x14ac:dyDescent="0.35">
      <c r="A82" s="172" t="str">
        <f>'Crisis Indicator Data'!A79</f>
        <v>Multiple crises in Myanmar</v>
      </c>
      <c r="B82" s="173" t="str">
        <f>'Crisis Indicator Data'!B79</f>
        <v>Socio-political,Conflict,Violence</v>
      </c>
      <c r="C82" s="173" t="str">
        <f>'Crisis Indicator Data'!C79</f>
        <v>MMR001</v>
      </c>
      <c r="D82" s="173" t="str">
        <f>'Crisis Indicator Data'!D79</f>
        <v>Myanmar</v>
      </c>
      <c r="E82" s="173" t="str">
        <f>'Crisis Indicator Data'!E79</f>
        <v>MMR</v>
      </c>
      <c r="F82" s="182">
        <f>IF('Crisis Indicator Data'!Q79="x","x",('Crisis Indicator Data'!Q79/1000000))</f>
        <v>0</v>
      </c>
      <c r="G82" s="182">
        <f>IF('Crisis Indicator Data'!R79="x","x",('Crisis Indicator Data'!R79/1000000))</f>
        <v>37.106000000000002</v>
      </c>
      <c r="H82" s="182">
        <f>IF('Crisis Indicator Data'!S79="x","x",('Crisis Indicator Data'!S79/1000000))</f>
        <v>11.701000000000001</v>
      </c>
      <c r="I82" s="182">
        <f>IF('Crisis Indicator Data'!T79="x","x",('Crisis Indicator Data'!T79/1000000))</f>
        <v>8.1649999999999991</v>
      </c>
      <c r="J82" s="182">
        <f>IF('Crisis Indicator Data'!U79="x","x",('Crisis Indicator Data'!U79/1000000))</f>
        <v>3.5999999999999997E-2</v>
      </c>
      <c r="K82" s="168">
        <f t="shared" si="6"/>
        <v>5</v>
      </c>
      <c r="L82" s="165">
        <f>IF(F82="x","x",(F82*1000000/VLOOKUP($C82,'Crisis Indicator Data'!$C$3:$H$198,5,FALSE)))</f>
        <v>0</v>
      </c>
      <c r="M82" s="165">
        <f>IF(G82="x","x",(G82*1000000/VLOOKUP($C82,'Crisis Indicator Data'!$C$3:$H$198,5,FALSE)))</f>
        <v>0.65089110300308728</v>
      </c>
      <c r="N82" s="165">
        <f>IF(H82="x","x",(H82*1000000/VLOOKUP($C82,'Crisis Indicator Data'!$C$3:$H$198,5,FALSE)))</f>
        <v>0.20525189447095143</v>
      </c>
      <c r="O82" s="165">
        <f>IF(I82="x","x",(I82*1000000/VLOOKUP($C82,'Crisis Indicator Data'!$C$3:$H$198,5,FALSE)))</f>
        <v>0.14322551220881277</v>
      </c>
      <c r="P82" s="165">
        <f>IF(J82="x","x",(J82*1000000/VLOOKUP($C82,'Crisis Indicator Data'!$C$3:$H$198,5,FALSE)))</f>
        <v>6.3149031714847042E-4</v>
      </c>
      <c r="Q82" s="147">
        <f t="shared" si="7"/>
        <v>4</v>
      </c>
      <c r="R82" s="147">
        <f t="shared" si="8"/>
        <v>4.5</v>
      </c>
    </row>
    <row r="83" spans="1:18" x14ac:dyDescent="0.35">
      <c r="A83" s="172" t="str">
        <f>'Crisis Indicator Data'!A80</f>
        <v>Rakhine Conflict</v>
      </c>
      <c r="B83" s="173" t="str">
        <f>'Crisis Indicator Data'!B80</f>
        <v>Conflict</v>
      </c>
      <c r="C83" s="173" t="str">
        <f>'Crisis Indicator Data'!C80</f>
        <v>MMR002</v>
      </c>
      <c r="D83" s="173" t="str">
        <f>'Crisis Indicator Data'!D80</f>
        <v>Myanmar</v>
      </c>
      <c r="E83" s="173" t="str">
        <f>'Crisis Indicator Data'!E80</f>
        <v>MMR</v>
      </c>
      <c r="F83" s="182">
        <f>IF('Crisis Indicator Data'!Q80="x","x",('Crisis Indicator Data'!Q80/1000000))</f>
        <v>0</v>
      </c>
      <c r="G83" s="182">
        <f>IF('Crisis Indicator Data'!R80="x","x",('Crisis Indicator Data'!R80/1000000))</f>
        <v>1.673</v>
      </c>
      <c r="H83" s="182">
        <f>IF('Crisis Indicator Data'!S80="x","x",('Crisis Indicator Data'!S80/1000000))</f>
        <v>5.0999999999999997E-2</v>
      </c>
      <c r="I83" s="182">
        <f>IF('Crisis Indicator Data'!T80="x","x",('Crisis Indicator Data'!T80/1000000))</f>
        <v>1.893</v>
      </c>
      <c r="J83" s="182">
        <f>IF('Crisis Indicator Data'!U80="x","x",('Crisis Indicator Data'!U80/1000000))</f>
        <v>3.5999999999999997E-2</v>
      </c>
      <c r="K83" s="168">
        <f t="shared" si="6"/>
        <v>3.8</v>
      </c>
      <c r="L83" s="165">
        <f>IF(F83="x","x",(F83*1000000/VLOOKUP($C83,'Crisis Indicator Data'!$C$3:$H$198,5,FALSE)))</f>
        <v>0</v>
      </c>
      <c r="M83" s="165">
        <f>IF(G83="x","x",(G83*1000000/VLOOKUP($C83,'Crisis Indicator Data'!$C$3:$H$198,5,FALSE)))</f>
        <v>0.45797974267725156</v>
      </c>
      <c r="N83" s="165">
        <f>IF(H83="x","x",(H83*1000000/VLOOKUP($C83,'Crisis Indicator Data'!$C$3:$H$198,5,FALSE)))</f>
        <v>1.3961127840131399E-2</v>
      </c>
      <c r="O83" s="165">
        <f>IF(I83="x","x",(I83*1000000/VLOOKUP($C83,'Crisis Indicator Data'!$C$3:$H$198,5,FALSE)))</f>
        <v>0.51820421571311248</v>
      </c>
      <c r="P83" s="165">
        <f>IF(J83="x","x",(J83*1000000/VLOOKUP($C83,'Crisis Indicator Data'!$C$3:$H$198,5,FALSE)))</f>
        <v>9.8549137695045173E-3</v>
      </c>
      <c r="Q83" s="147">
        <f t="shared" si="7"/>
        <v>4</v>
      </c>
      <c r="R83" s="147">
        <f t="shared" si="8"/>
        <v>3.9</v>
      </c>
    </row>
    <row r="84" spans="1:18" x14ac:dyDescent="0.35">
      <c r="A84" s="172" t="str">
        <f>'Crisis Indicator Data'!A81</f>
        <v>Kachin and Shan Conflict</v>
      </c>
      <c r="B84" s="173" t="str">
        <f>'Crisis Indicator Data'!B81</f>
        <v>Conflict</v>
      </c>
      <c r="C84" s="173" t="str">
        <f>'Crisis Indicator Data'!C81</f>
        <v>MMR003</v>
      </c>
      <c r="D84" s="173" t="str">
        <f>'Crisis Indicator Data'!D81</f>
        <v>Myanmar</v>
      </c>
      <c r="E84" s="173" t="str">
        <f>'Crisis Indicator Data'!E81</f>
        <v>MMR</v>
      </c>
      <c r="F84" s="182">
        <f>IF('Crisis Indicator Data'!Q81="x","x",('Crisis Indicator Data'!Q81/1000000))</f>
        <v>0</v>
      </c>
      <c r="G84" s="182">
        <f>IF('Crisis Indicator Data'!R81="x","x",('Crisis Indicator Data'!R81/1000000))</f>
        <v>3.1019999999999999</v>
      </c>
      <c r="H84" s="182">
        <f>IF('Crisis Indicator Data'!S81="x","x",('Crisis Indicator Data'!S81/1000000))</f>
        <v>0.53700000000000003</v>
      </c>
      <c r="I84" s="182">
        <f>IF('Crisis Indicator Data'!T81="x","x",('Crisis Indicator Data'!T81/1000000))</f>
        <v>1.4079999999999999</v>
      </c>
      <c r="J84" s="182">
        <f>IF('Crisis Indicator Data'!U81="x","x",('Crisis Indicator Data'!U81/1000000))</f>
        <v>0</v>
      </c>
      <c r="K84" s="168">
        <f t="shared" si="6"/>
        <v>3.8</v>
      </c>
      <c r="L84" s="165">
        <f>IF(F84="x","x",(F84*1000000/VLOOKUP($C84,'Crisis Indicator Data'!$C$3:$H$198,5,FALSE)))</f>
        <v>0</v>
      </c>
      <c r="M84" s="165">
        <f>IF(G84="x","x",(G84*1000000/VLOOKUP($C84,'Crisis Indicator Data'!$C$3:$H$198,5,FALSE)))</f>
        <v>0.6146225480483456</v>
      </c>
      <c r="N84" s="165">
        <f>IF(H84="x","x",(H84*1000000/VLOOKUP($C84,'Crisis Indicator Data'!$C$3:$H$198,5,FALSE)))</f>
        <v>0.10639984148999405</v>
      </c>
      <c r="O84" s="165">
        <f>IF(I84="x","x",(I84*1000000/VLOOKUP($C84,'Crisis Indicator Data'!$C$3:$H$198,5,FALSE)))</f>
        <v>0.27897761046166042</v>
      </c>
      <c r="P84" s="165">
        <f>IF(J84="x","x",(J84*1000000/VLOOKUP($C84,'Crisis Indicator Data'!$C$3:$H$198,5,FALSE)))</f>
        <v>0</v>
      </c>
      <c r="Q84" s="147">
        <f t="shared" si="7"/>
        <v>4</v>
      </c>
      <c r="R84" s="147">
        <f t="shared" si="8"/>
        <v>3.9</v>
      </c>
    </row>
    <row r="85" spans="1:18" x14ac:dyDescent="0.35">
      <c r="A85" s="172" t="str">
        <f>'Crisis Indicator Data'!A82</f>
        <v>Post-coup conflict in Myanmar</v>
      </c>
      <c r="B85" s="173" t="str">
        <f>'Crisis Indicator Data'!B82</f>
        <v>Violence,Socio-political,Conflict</v>
      </c>
      <c r="C85" s="173" t="str">
        <f>'Crisis Indicator Data'!C82</f>
        <v>MMR004</v>
      </c>
      <c r="D85" s="173" t="str">
        <f>'Crisis Indicator Data'!D82</f>
        <v>Myanmar</v>
      </c>
      <c r="E85" s="173" t="str">
        <f>'Crisis Indicator Data'!E82</f>
        <v>MMR</v>
      </c>
      <c r="F85" s="182">
        <f>IF('Crisis Indicator Data'!Q82="x","x",('Crisis Indicator Data'!Q82/1000000))</f>
        <v>0</v>
      </c>
      <c r="G85" s="182">
        <f>IF('Crisis Indicator Data'!R82="x","x",('Crisis Indicator Data'!R82/1000000))</f>
        <v>41.030999999999999</v>
      </c>
      <c r="H85" s="182">
        <f>IF('Crisis Indicator Data'!S82="x","x",('Crisis Indicator Data'!S82/1000000))</f>
        <v>11.113</v>
      </c>
      <c r="I85" s="182">
        <f>IF('Crisis Indicator Data'!T82="x","x",('Crisis Indicator Data'!T82/1000000))</f>
        <v>4.8639999999999999</v>
      </c>
      <c r="J85" s="182">
        <f>IF('Crisis Indicator Data'!U82="x","x",('Crisis Indicator Data'!U82/1000000))</f>
        <v>0</v>
      </c>
      <c r="K85" s="168">
        <f t="shared" si="6"/>
        <v>5</v>
      </c>
      <c r="L85" s="165">
        <f>IF(F85="x","x",(F85*1000000/VLOOKUP($C85,'Crisis Indicator Data'!$C$3:$H$198,5,FALSE)))</f>
        <v>0</v>
      </c>
      <c r="M85" s="165">
        <f>IF(G85="x","x",(G85*1000000/VLOOKUP($C85,'Crisis Indicator Data'!$C$3:$H$198,5,FALSE)))</f>
        <v>0.71974108896996913</v>
      </c>
      <c r="N85" s="165">
        <f>IF(H85="x","x",(H85*1000000/VLOOKUP($C85,'Crisis Indicator Data'!$C$3:$H$198,5,FALSE)))</f>
        <v>0.1949375526241931</v>
      </c>
      <c r="O85" s="165">
        <f>IF(I85="x","x",(I85*1000000/VLOOKUP($C85,'Crisis Indicator Data'!$C$3:$H$198,5,FALSE)))</f>
        <v>8.532135840583778E-2</v>
      </c>
      <c r="P85" s="165">
        <f>IF(J85="x","x",(J85*1000000/VLOOKUP($C85,'Crisis Indicator Data'!$C$3:$H$198,5,FALSE)))</f>
        <v>0</v>
      </c>
      <c r="Q85" s="147">
        <f t="shared" si="7"/>
        <v>4</v>
      </c>
      <c r="R85" s="147">
        <f t="shared" si="8"/>
        <v>4.5</v>
      </c>
    </row>
    <row r="86" spans="1:18" x14ac:dyDescent="0.35">
      <c r="A86" s="172" t="str">
        <f>'Crisis Indicator Data'!A83</f>
        <v>Multiple Crises in Mozambique</v>
      </c>
      <c r="B86" s="173" t="str">
        <f>'Crisis Indicator Data'!B83</f>
        <v>Conflict,Displacement,Cyclone,Drought</v>
      </c>
      <c r="C86" s="173" t="str">
        <f>'Crisis Indicator Data'!C83</f>
        <v>MOZ001</v>
      </c>
      <c r="D86" s="173" t="str">
        <f>'Crisis Indicator Data'!D83</f>
        <v>Mozambique</v>
      </c>
      <c r="E86" s="173" t="str">
        <f>'Crisis Indicator Data'!E83</f>
        <v>MOZ</v>
      </c>
      <c r="F86" s="182">
        <f>IF('Crisis Indicator Data'!Q83="x","x",('Crisis Indicator Data'!Q83/1000000))</f>
        <v>0</v>
      </c>
      <c r="G86" s="182">
        <f>IF('Crisis Indicator Data'!R83="x","x",('Crisis Indicator Data'!R83/1000000))</f>
        <v>27.837</v>
      </c>
      <c r="H86" s="182">
        <f>IF('Crisis Indicator Data'!S83="x","x",('Crisis Indicator Data'!S83/1000000))</f>
        <v>6.0250000000000004</v>
      </c>
      <c r="I86" s="182">
        <f>IF('Crisis Indicator Data'!T83="x","x",('Crisis Indicator Data'!T83/1000000))</f>
        <v>1.1599999999999999</v>
      </c>
      <c r="J86" s="182">
        <f>IF('Crisis Indicator Data'!U83="x","x",('Crisis Indicator Data'!U83/1000000))</f>
        <v>0</v>
      </c>
      <c r="K86" s="168">
        <f t="shared" si="6"/>
        <v>4.8</v>
      </c>
      <c r="L86" s="165">
        <f>IF(F86="x","x",(F86*1000000/VLOOKUP($C86,'Crisis Indicator Data'!$C$3:$H$198,5,FALSE)))</f>
        <v>0</v>
      </c>
      <c r="M86" s="165">
        <f>IF(G86="x","x",(G86*1000000/VLOOKUP($C86,'Crisis Indicator Data'!$C$3:$H$198,5,FALSE)))</f>
        <v>0.79484324139112561</v>
      </c>
      <c r="N86" s="165">
        <f>IF(H86="x","x",(H86*1000000/VLOOKUP($C86,'Crisis Indicator Data'!$C$3:$H$198,5,FALSE)))</f>
        <v>0.17203472103249387</v>
      </c>
      <c r="O86" s="165">
        <f>IF(I86="x","x",(I86*1000000/VLOOKUP($C86,'Crisis Indicator Data'!$C$3:$H$198,5,FALSE)))</f>
        <v>3.3122037576380561E-2</v>
      </c>
      <c r="P86" s="165">
        <f>IF(J86="x","x",(J86*1000000/VLOOKUP($C86,'Crisis Indicator Data'!$C$3:$H$198,5,FALSE)))</f>
        <v>0</v>
      </c>
      <c r="Q86" s="147">
        <f t="shared" si="7"/>
        <v>3</v>
      </c>
      <c r="R86" s="147">
        <f t="shared" si="8"/>
        <v>3.9</v>
      </c>
    </row>
    <row r="87" spans="1:18" x14ac:dyDescent="0.35">
      <c r="A87" s="172" t="str">
        <f>'Crisis Indicator Data'!A84</f>
        <v>Cabo Delgado Islamist Insurgency</v>
      </c>
      <c r="B87" s="173" t="str">
        <f>'Crisis Indicator Data'!B84</f>
        <v>Conflict,Displacement</v>
      </c>
      <c r="C87" s="173" t="str">
        <f>'Crisis Indicator Data'!C84</f>
        <v>MOZ004</v>
      </c>
      <c r="D87" s="173" t="str">
        <f>'Crisis Indicator Data'!D84</f>
        <v>Mozambique</v>
      </c>
      <c r="E87" s="173" t="str">
        <f>'Crisis Indicator Data'!E84</f>
        <v>MOZ</v>
      </c>
      <c r="F87" s="182">
        <f>IF('Crisis Indicator Data'!Q84="x","x",('Crisis Indicator Data'!Q84/1000000))</f>
        <v>0</v>
      </c>
      <c r="G87" s="182">
        <f>IF('Crisis Indicator Data'!R84="x","x",('Crisis Indicator Data'!R84/1000000))</f>
        <v>10.531000000000001</v>
      </c>
      <c r="H87" s="182">
        <f>IF('Crisis Indicator Data'!S84="x","x",('Crisis Indicator Data'!S84/1000000))</f>
        <v>1.3520000000000001</v>
      </c>
      <c r="I87" s="182">
        <f>IF('Crisis Indicator Data'!T84="x","x",('Crisis Indicator Data'!T84/1000000))</f>
        <v>0.34799999999999998</v>
      </c>
      <c r="J87" s="182" t="str">
        <f>IF('Crisis Indicator Data'!U84="x","x",('Crisis Indicator Data'!U84/1000000))</f>
        <v>x</v>
      </c>
      <c r="K87" s="168">
        <f t="shared" si="6"/>
        <v>3.7</v>
      </c>
      <c r="L87" s="165">
        <f>IF(F87="x","x",(F87*1000000/VLOOKUP($C87,'Crisis Indicator Data'!$C$3:$H$198,5,FALSE)))</f>
        <v>0</v>
      </c>
      <c r="M87" s="165">
        <f>IF(G87="x","x",(G87*1000000/VLOOKUP($C87,'Crisis Indicator Data'!$C$3:$H$198,5,FALSE)))</f>
        <v>0.86100891178153871</v>
      </c>
      <c r="N87" s="165">
        <f>IF(H87="x","x",(H87*1000000/VLOOKUP($C87,'Crisis Indicator Data'!$C$3:$H$198,5,FALSE)))</f>
        <v>0.11053879486550568</v>
      </c>
      <c r="O87" s="165">
        <f>IF(I87="x","x",(I87*1000000/VLOOKUP($C87,'Crisis Indicator Data'!$C$3:$H$198,5,FALSE)))</f>
        <v>2.8452293352955606E-2</v>
      </c>
      <c r="P87" s="165" t="str">
        <f>IF(J87="x","x",(J87*1000000/VLOOKUP($C87,'Crisis Indicator Data'!$C$3:$H$198,5,FALSE)))</f>
        <v>x</v>
      </c>
      <c r="Q87" s="147">
        <f t="shared" si="7"/>
        <v>3</v>
      </c>
      <c r="R87" s="147">
        <f t="shared" si="8"/>
        <v>3.35</v>
      </c>
    </row>
    <row r="88" spans="1:18" x14ac:dyDescent="0.35">
      <c r="A88" s="172" t="str">
        <f>'Crisis Indicator Data'!A85</f>
        <v>Drought in Mozambique</v>
      </c>
      <c r="B88" s="173" t="str">
        <f>'Crisis Indicator Data'!B85</f>
        <v>Drought</v>
      </c>
      <c r="C88" s="173" t="str">
        <f>'Crisis Indicator Data'!C85</f>
        <v>MOZ012</v>
      </c>
      <c r="D88" s="173" t="str">
        <f>'Crisis Indicator Data'!D85</f>
        <v>Mozambique</v>
      </c>
      <c r="E88" s="173" t="str">
        <f>'Crisis Indicator Data'!E85</f>
        <v>MOZ</v>
      </c>
      <c r="F88" s="182">
        <f>IF('Crisis Indicator Data'!Q85="x","x",('Crisis Indicator Data'!Q85/1000000))</f>
        <v>0</v>
      </c>
      <c r="G88" s="182">
        <f>IF('Crisis Indicator Data'!R85="x","x",('Crisis Indicator Data'!R85/1000000))</f>
        <v>14.654</v>
      </c>
      <c r="H88" s="182">
        <f>IF('Crisis Indicator Data'!S85="x","x",('Crisis Indicator Data'!S85/1000000))</f>
        <v>2.79</v>
      </c>
      <c r="I88" s="182">
        <f>IF('Crisis Indicator Data'!T85="x","x",('Crisis Indicator Data'!T85/1000000))</f>
        <v>0.51</v>
      </c>
      <c r="J88" s="182">
        <f>IF('Crisis Indicator Data'!U85="x","x",('Crisis Indicator Data'!U85/1000000))</f>
        <v>0</v>
      </c>
      <c r="K88" s="168">
        <f t="shared" si="6"/>
        <v>4.2</v>
      </c>
      <c r="L88" s="165">
        <f>IF(F88="x","x",(F88*1000000/VLOOKUP($C88,'Crisis Indicator Data'!$C$3:$H$198,5,FALSE)))</f>
        <v>0</v>
      </c>
      <c r="M88" s="165">
        <f>IF(G88="x","x",(G88*1000000/VLOOKUP($C88,'Crisis Indicator Data'!$C$3:$H$198,5,FALSE)))</f>
        <v>0.81619694775537488</v>
      </c>
      <c r="N88" s="165">
        <f>IF(H88="x","x",(H88*1000000/VLOOKUP($C88,'Crisis Indicator Data'!$C$3:$H$198,5,FALSE)))</f>
        <v>0.15539712598863764</v>
      </c>
      <c r="O88" s="165">
        <f>IF(I88="x","x",(I88*1000000/VLOOKUP($C88,'Crisis Indicator Data'!$C$3:$H$198,5,FALSE)))</f>
        <v>2.8405926255987524E-2</v>
      </c>
      <c r="P88" s="165">
        <f>IF(J88="x","x",(J88*1000000/VLOOKUP($C88,'Crisis Indicator Data'!$C$3:$H$198,5,FALSE)))</f>
        <v>0</v>
      </c>
      <c r="Q88" s="147">
        <f t="shared" si="7"/>
        <v>3</v>
      </c>
      <c r="R88" s="147">
        <f t="shared" si="8"/>
        <v>3.6</v>
      </c>
    </row>
    <row r="89" spans="1:18" x14ac:dyDescent="0.35">
      <c r="A89" s="172" t="str">
        <f>'Crisis Indicator Data'!A86</f>
        <v xml:space="preserve">2025 Cyclone season </v>
      </c>
      <c r="B89" s="173" t="str">
        <f>'Crisis Indicator Data'!B86</f>
        <v>Cyclone</v>
      </c>
      <c r="C89" s="173" t="str">
        <f>'Crisis Indicator Data'!C86</f>
        <v>MOZ013</v>
      </c>
      <c r="D89" s="173" t="str">
        <f>'Crisis Indicator Data'!D86</f>
        <v>Mozambique</v>
      </c>
      <c r="E89" s="173" t="str">
        <f>'Crisis Indicator Data'!E86</f>
        <v>MOZ</v>
      </c>
      <c r="F89" s="182">
        <f>IF('Crisis Indicator Data'!Q86="x","x",('Crisis Indicator Data'!Q86/1000000))</f>
        <v>17.698</v>
      </c>
      <c r="G89" s="182">
        <f>IF('Crisis Indicator Data'!R86="x","x",('Crisis Indicator Data'!R86/1000000))</f>
        <v>0.124</v>
      </c>
      <c r="H89" s="182">
        <f>IF('Crisis Indicator Data'!S86="x","x",('Crisis Indicator Data'!S86/1000000))</f>
        <v>0.61299999999999999</v>
      </c>
      <c r="I89" s="182" t="str">
        <f>IF('Crisis Indicator Data'!T86="x","x",('Crisis Indicator Data'!T86/1000000))</f>
        <v>x</v>
      </c>
      <c r="J89" s="182" t="str">
        <f>IF('Crisis Indicator Data'!U86="x","x",('Crisis Indicator Data'!U86/1000000))</f>
        <v>x</v>
      </c>
      <c r="K89" s="168">
        <f t="shared" si="6"/>
        <v>3</v>
      </c>
      <c r="L89" s="165">
        <f>IF(F89="x","x",(F89*1000000/VLOOKUP($C89,'Crisis Indicator Data'!$C$3:$H$198,5,FALSE)))</f>
        <v>0.9600216978573366</v>
      </c>
      <c r="M89" s="165">
        <f>IF(G89="x","x",(G89*1000000/VLOOKUP($C89,'Crisis Indicator Data'!$C$3:$H$198,5,FALSE)))</f>
        <v>6.7263357743422838E-3</v>
      </c>
      <c r="N89" s="165">
        <f>IF(H89="x","x",(H89*1000000/VLOOKUP($C89,'Crisis Indicator Data'!$C$3:$H$198,5,FALSE)))</f>
        <v>3.3251966368321131E-2</v>
      </c>
      <c r="O89" s="165" t="str">
        <f>IF(I89="x","x",(I89*1000000/VLOOKUP($C89,'Crisis Indicator Data'!$C$3:$H$198,5,FALSE)))</f>
        <v>x</v>
      </c>
      <c r="P89" s="165" t="str">
        <f>IF(J89="x","x",(J89*1000000/VLOOKUP($C89,'Crisis Indicator Data'!$C$3:$H$198,5,FALSE)))</f>
        <v>x</v>
      </c>
      <c r="Q89" s="147">
        <f t="shared" si="7"/>
        <v>1</v>
      </c>
      <c r="R89" s="147">
        <f t="shared" si="8"/>
        <v>2</v>
      </c>
    </row>
    <row r="90" spans="1:18" x14ac:dyDescent="0.35">
      <c r="A90" s="172" t="str">
        <f>'Crisis Indicator Data'!A87</f>
        <v>Refugees from Mali in Mauritania</v>
      </c>
      <c r="B90" s="173" t="str">
        <f>'Crisis Indicator Data'!B87</f>
        <v>Displacement</v>
      </c>
      <c r="C90" s="173" t="str">
        <f>'Crisis Indicator Data'!C87</f>
        <v>MRT002</v>
      </c>
      <c r="D90" s="173" t="str">
        <f>'Crisis Indicator Data'!D87</f>
        <v>Mauritania</v>
      </c>
      <c r="E90" s="173" t="str">
        <f>'Crisis Indicator Data'!E87</f>
        <v>MRT</v>
      </c>
      <c r="F90" s="182">
        <f>IF('Crisis Indicator Data'!Q87="x","x",('Crisis Indicator Data'!Q87/1000000))</f>
        <v>2.0920000000000001</v>
      </c>
      <c r="G90" s="182">
        <f>IF('Crisis Indicator Data'!R87="x","x",('Crisis Indicator Data'!R87/1000000))</f>
        <v>0</v>
      </c>
      <c r="H90" s="182">
        <f>IF('Crisis Indicator Data'!S87="x","x",('Crisis Indicator Data'!S87/1000000))</f>
        <v>0.154</v>
      </c>
      <c r="I90" s="182" t="str">
        <f>IF('Crisis Indicator Data'!T87="x","x",('Crisis Indicator Data'!T87/1000000))</f>
        <v>x</v>
      </c>
      <c r="J90" s="182" t="str">
        <f>IF('Crisis Indicator Data'!U87="x","x",('Crisis Indicator Data'!U87/1000000))</f>
        <v>x</v>
      </c>
      <c r="K90" s="168">
        <f t="shared" si="6"/>
        <v>2</v>
      </c>
      <c r="L90" s="165">
        <f>IF(F90="x","x",(F90*1000000/VLOOKUP($C90,'Crisis Indicator Data'!$C$3:$H$198,5,FALSE)))</f>
        <v>0.93143365983971504</v>
      </c>
      <c r="M90" s="165">
        <f>IF(G90="x","x",(G90*1000000/VLOOKUP($C90,'Crisis Indicator Data'!$C$3:$H$198,5,FALSE)))</f>
        <v>0</v>
      </c>
      <c r="N90" s="165">
        <f>IF(H90="x","x",(H90*1000000/VLOOKUP($C90,'Crisis Indicator Data'!$C$3:$H$198,5,FALSE)))</f>
        <v>6.8566340160284955E-2</v>
      </c>
      <c r="O90" s="165" t="str">
        <f>IF(I90="x","x",(I90*1000000/VLOOKUP($C90,'Crisis Indicator Data'!$C$3:$H$198,5,FALSE)))</f>
        <v>x</v>
      </c>
      <c r="P90" s="165" t="str">
        <f>IF(J90="x","x",(J90*1000000/VLOOKUP($C90,'Crisis Indicator Data'!$C$3:$H$198,5,FALSE)))</f>
        <v>x</v>
      </c>
      <c r="Q90" s="147">
        <f t="shared" si="7"/>
        <v>3</v>
      </c>
      <c r="R90" s="147">
        <f t="shared" si="8"/>
        <v>2.5</v>
      </c>
    </row>
    <row r="91" spans="1:18" x14ac:dyDescent="0.35">
      <c r="A91" s="172" t="str">
        <f>'Crisis Indicator Data'!A88</f>
        <v>Food Security in Mauritania</v>
      </c>
      <c r="B91" s="173" t="str">
        <f>'Crisis Indicator Data'!B88</f>
        <v>Drought,Floods</v>
      </c>
      <c r="C91" s="173" t="str">
        <f>'Crisis Indicator Data'!C88</f>
        <v>MRT003</v>
      </c>
      <c r="D91" s="173" t="str">
        <f>'Crisis Indicator Data'!D88</f>
        <v>Mauritania</v>
      </c>
      <c r="E91" s="173" t="str">
        <f>'Crisis Indicator Data'!E88</f>
        <v>MRT</v>
      </c>
      <c r="F91" s="182">
        <f>IF('Crisis Indicator Data'!Q88="x","x",('Crisis Indicator Data'!Q88/1000000))</f>
        <v>3.194</v>
      </c>
      <c r="G91" s="182">
        <f>IF('Crisis Indicator Data'!R88="x","x",('Crisis Indicator Data'!R88/1000000))</f>
        <v>1.0229999999999999</v>
      </c>
      <c r="H91" s="182">
        <f>IF('Crisis Indicator Data'!S88="x","x",('Crisis Indicator Data'!S88/1000000))</f>
        <v>0.35799999999999998</v>
      </c>
      <c r="I91" s="182">
        <f>IF('Crisis Indicator Data'!T88="x","x",('Crisis Indicator Data'!T88/1000000))</f>
        <v>7.0000000000000001E-3</v>
      </c>
      <c r="J91" s="182">
        <f>IF('Crisis Indicator Data'!U88="x","x",('Crisis Indicator Data'!U88/1000000))</f>
        <v>0</v>
      </c>
      <c r="K91" s="168">
        <f t="shared" si="6"/>
        <v>2.6</v>
      </c>
      <c r="L91" s="165">
        <f>IF(F91="x","x",(F91*1000000/VLOOKUP($C91,'Crisis Indicator Data'!$C$3:$H$198,5,FALSE)))</f>
        <v>0.69707551287647318</v>
      </c>
      <c r="M91" s="165">
        <f>IF(G91="x","x",(G91*1000000/VLOOKUP($C91,'Crisis Indicator Data'!$C$3:$H$198,5,FALSE)))</f>
        <v>0.22326494980357919</v>
      </c>
      <c r="N91" s="165">
        <f>IF(H91="x","x",(H91*1000000/VLOOKUP($C91,'Crisis Indicator Data'!$C$3:$H$198,5,FALSE)))</f>
        <v>7.8131820165866436E-2</v>
      </c>
      <c r="O91" s="165">
        <f>IF(I91="x","x",(I91*1000000/VLOOKUP($C91,'Crisis Indicator Data'!$C$3:$H$198,5,FALSE)))</f>
        <v>1.5277171540811873E-3</v>
      </c>
      <c r="P91" s="165">
        <f>IF(J91="x","x",(J91*1000000/VLOOKUP($C91,'Crisis Indicator Data'!$C$3:$H$198,5,FALSE)))</f>
        <v>0</v>
      </c>
      <c r="Q91" s="147">
        <f t="shared" si="7"/>
        <v>3</v>
      </c>
      <c r="R91" s="147">
        <f t="shared" si="8"/>
        <v>2.8</v>
      </c>
    </row>
    <row r="92" spans="1:18" x14ac:dyDescent="0.35">
      <c r="A92" s="172" t="str">
        <f>'Crisis Indicator Data'!A89</f>
        <v>Complex crisis in Malawi</v>
      </c>
      <c r="B92" s="173" t="str">
        <f>'Crisis Indicator Data'!B89</f>
        <v>Drought,Socio-political,Cyclone</v>
      </c>
      <c r="C92" s="173" t="str">
        <f>'Crisis Indicator Data'!C89</f>
        <v>MWI002</v>
      </c>
      <c r="D92" s="173" t="str">
        <f>'Crisis Indicator Data'!D89</f>
        <v>Malawi</v>
      </c>
      <c r="E92" s="173" t="str">
        <f>'Crisis Indicator Data'!E89</f>
        <v>MWI</v>
      </c>
      <c r="F92" s="182">
        <f>IF('Crisis Indicator Data'!Q89="x","x",('Crisis Indicator Data'!Q89/1000000))</f>
        <v>12.872</v>
      </c>
      <c r="G92" s="182">
        <f>IF('Crisis Indicator Data'!R89="x","x",('Crisis Indicator Data'!R89/1000000))</f>
        <v>0</v>
      </c>
      <c r="H92" s="182">
        <f>IF('Crisis Indicator Data'!S89="x","x",('Crisis Indicator Data'!S89/1000000))</f>
        <v>8.5839999999999996</v>
      </c>
      <c r="I92" s="182">
        <f>IF('Crisis Indicator Data'!T89="x","x",('Crisis Indicator Data'!T89/1000000))</f>
        <v>0.41599999999999998</v>
      </c>
      <c r="J92" s="182">
        <f>IF('Crisis Indicator Data'!U89="x","x",('Crisis Indicator Data'!U89/1000000))</f>
        <v>0</v>
      </c>
      <c r="K92" s="168">
        <f t="shared" si="6"/>
        <v>4.9000000000000004</v>
      </c>
      <c r="L92" s="165">
        <f>IF(F92="x","x",(F92*1000000/VLOOKUP($C92,'Crisis Indicator Data'!$C$3:$H$198,5,FALSE)))</f>
        <v>0.58851499634235549</v>
      </c>
      <c r="M92" s="165">
        <f>IF(G92="x","x",(G92*1000000/VLOOKUP($C92,'Crisis Indicator Data'!$C$3:$H$198,5,FALSE)))</f>
        <v>0</v>
      </c>
      <c r="N92" s="165">
        <f>IF(H92="x","x",(H92*1000000/VLOOKUP($C92,'Crisis Indicator Data'!$C$3:$H$198,5,FALSE)))</f>
        <v>0.39246525237746893</v>
      </c>
      <c r="O92" s="165">
        <f>IF(I92="x","x",(I92*1000000/VLOOKUP($C92,'Crisis Indicator Data'!$C$3:$H$198,5,FALSE)))</f>
        <v>1.9019751280175568E-2</v>
      </c>
      <c r="P92" s="165">
        <f>IF(J92="x","x",(J92*1000000/VLOOKUP($C92,'Crisis Indicator Data'!$C$3:$H$198,5,FALSE)))</f>
        <v>0</v>
      </c>
      <c r="Q92" s="147">
        <f t="shared" si="7"/>
        <v>3</v>
      </c>
      <c r="R92" s="147">
        <f t="shared" si="8"/>
        <v>3.95</v>
      </c>
    </row>
    <row r="93" spans="1:18" x14ac:dyDescent="0.35">
      <c r="A93" s="172" t="str">
        <f>'Crisis Indicator Data'!A90</f>
        <v>International Refugees in Malaysia</v>
      </c>
      <c r="B93" s="173" t="str">
        <f>'Crisis Indicator Data'!B90</f>
        <v>Displacement</v>
      </c>
      <c r="C93" s="173" t="str">
        <f>'Crisis Indicator Data'!C90</f>
        <v>MYS001</v>
      </c>
      <c r="D93" s="173" t="str">
        <f>'Crisis Indicator Data'!D90</f>
        <v>Malaysia</v>
      </c>
      <c r="E93" s="173" t="str">
        <f>'Crisis Indicator Data'!E90</f>
        <v>MYS</v>
      </c>
      <c r="F93" s="182">
        <f>IF('Crisis Indicator Data'!Q90="x","x",('Crisis Indicator Data'!Q90/1000000))</f>
        <v>11.108000000000001</v>
      </c>
      <c r="G93" s="182">
        <f>IF('Crisis Indicator Data'!R90="x","x",('Crisis Indicator Data'!R90/1000000))</f>
        <v>0</v>
      </c>
      <c r="H93" s="182">
        <f>IF('Crisis Indicator Data'!S90="x","x",('Crisis Indicator Data'!S90/1000000))</f>
        <v>0.192</v>
      </c>
      <c r="I93" s="182" t="str">
        <f>IF('Crisis Indicator Data'!T90="x","x",('Crisis Indicator Data'!T90/1000000))</f>
        <v>x</v>
      </c>
      <c r="J93" s="182" t="str">
        <f>IF('Crisis Indicator Data'!U90="x","x",('Crisis Indicator Data'!U90/1000000))</f>
        <v>x</v>
      </c>
      <c r="K93" s="168">
        <f t="shared" si="6"/>
        <v>2.1</v>
      </c>
      <c r="L93" s="165">
        <f>IF(F93="x","x",(F93*1000000/VLOOKUP($C93,'Crisis Indicator Data'!$C$3:$H$198,5,FALSE)))</f>
        <v>0.9830088495575221</v>
      </c>
      <c r="M93" s="165">
        <f>IF(G93="x","x",(G93*1000000/VLOOKUP($C93,'Crisis Indicator Data'!$C$3:$H$198,5,FALSE)))</f>
        <v>0</v>
      </c>
      <c r="N93" s="165">
        <f>IF(H93="x","x",(H93*1000000/VLOOKUP($C93,'Crisis Indicator Data'!$C$3:$H$198,5,FALSE)))</f>
        <v>1.6991150442477877E-2</v>
      </c>
      <c r="O93" s="165" t="str">
        <f>IF(I93="x","x",(I93*1000000/VLOOKUP($C93,'Crisis Indicator Data'!$C$3:$H$198,5,FALSE)))</f>
        <v>x</v>
      </c>
      <c r="P93" s="165" t="str">
        <f>IF(J93="x","x",(J93*1000000/VLOOKUP($C93,'Crisis Indicator Data'!$C$3:$H$198,5,FALSE)))</f>
        <v>x</v>
      </c>
      <c r="Q93" s="147">
        <f t="shared" si="7"/>
        <v>1</v>
      </c>
      <c r="R93" s="147">
        <f t="shared" si="8"/>
        <v>1.55</v>
      </c>
    </row>
    <row r="94" spans="1:18" x14ac:dyDescent="0.35">
      <c r="A94" s="172" t="str">
        <f>'Crisis Indicator Data'!A91</f>
        <v>Food Security Crisis in Namibia</v>
      </c>
      <c r="B94" s="173" t="str">
        <f>'Crisis Indicator Data'!B91</f>
        <v>Drought</v>
      </c>
      <c r="C94" s="173" t="str">
        <f>'Crisis Indicator Data'!C91</f>
        <v>NAM002</v>
      </c>
      <c r="D94" s="173" t="str">
        <f>'Crisis Indicator Data'!D91</f>
        <v>Namibia</v>
      </c>
      <c r="E94" s="173" t="str">
        <f>'Crisis Indicator Data'!E91</f>
        <v>NAM</v>
      </c>
      <c r="F94" s="182">
        <f>IF('Crisis Indicator Data'!Q91="x","x",('Crisis Indicator Data'!Q91/1000000))</f>
        <v>0.97699999999999998</v>
      </c>
      <c r="G94" s="182">
        <f>IF('Crisis Indicator Data'!R91="x","x",('Crisis Indicator Data'!R91/1000000))</f>
        <v>0.79</v>
      </c>
      <c r="H94" s="182">
        <f>IF('Crisis Indicator Data'!S91="x","x",('Crisis Indicator Data'!S91/1000000))</f>
        <v>1.1559999999999999</v>
      </c>
      <c r="I94" s="182">
        <f>IF('Crisis Indicator Data'!T91="x","x",('Crisis Indicator Data'!T91/1000000))</f>
        <v>0.1</v>
      </c>
      <c r="J94" s="182">
        <f>IF('Crisis Indicator Data'!U91="x","x",('Crisis Indicator Data'!U91/1000000))</f>
        <v>0</v>
      </c>
      <c r="K94" s="168">
        <f t="shared" si="6"/>
        <v>3.5</v>
      </c>
      <c r="L94" s="165">
        <f>IF(F94="x","x",(F94*1000000/VLOOKUP($C94,'Crisis Indicator Data'!$C$3:$H$198,5,FALSE)))</f>
        <v>0.32329583057577765</v>
      </c>
      <c r="M94" s="165">
        <f>IF(G94="x","x",(G94*1000000/VLOOKUP($C94,'Crisis Indicator Data'!$C$3:$H$198,5,FALSE)))</f>
        <v>0.26141628060886829</v>
      </c>
      <c r="N94" s="165">
        <f>IF(H94="x","x",(H94*1000000/VLOOKUP($C94,'Crisis Indicator Data'!$C$3:$H$198,5,FALSE)))</f>
        <v>0.3825281270681668</v>
      </c>
      <c r="O94" s="165">
        <f>IF(I94="x","x",(I94*1000000/VLOOKUP($C94,'Crisis Indicator Data'!$C$3:$H$198,5,FALSE)))</f>
        <v>3.3090668431502317E-2</v>
      </c>
      <c r="P94" s="165">
        <f>IF(J94="x","x",(J94*1000000/VLOOKUP($C94,'Crisis Indicator Data'!$C$3:$H$198,5,FALSE)))</f>
        <v>0</v>
      </c>
      <c r="Q94" s="147">
        <f t="shared" si="7"/>
        <v>3</v>
      </c>
      <c r="R94" s="147">
        <f t="shared" si="8"/>
        <v>3.25</v>
      </c>
    </row>
    <row r="95" spans="1:18" x14ac:dyDescent="0.35">
      <c r="A95" s="172" t="str">
        <f>'Crisis Indicator Data'!A92</f>
        <v>Lake Chad basin crisis in Niger</v>
      </c>
      <c r="B95" s="173" t="str">
        <f>'Crisis Indicator Data'!B92</f>
        <v>Conflict</v>
      </c>
      <c r="C95" s="173" t="str">
        <f>'Crisis Indicator Data'!C92</f>
        <v>NER002</v>
      </c>
      <c r="D95" s="173" t="str">
        <f>'Crisis Indicator Data'!D92</f>
        <v>Niger</v>
      </c>
      <c r="E95" s="173" t="str">
        <f>'Crisis Indicator Data'!E92</f>
        <v>NER</v>
      </c>
      <c r="F95" s="182">
        <f>IF('Crisis Indicator Data'!Q92="x","x",('Crisis Indicator Data'!Q92/1000000))</f>
        <v>0.02</v>
      </c>
      <c r="G95" s="182">
        <f>IF('Crisis Indicator Data'!R92="x","x",('Crisis Indicator Data'!R92/1000000))</f>
        <v>0</v>
      </c>
      <c r="H95" s="182">
        <f>IF('Crisis Indicator Data'!S92="x","x",('Crisis Indicator Data'!S92/1000000))</f>
        <v>0.53200000000000003</v>
      </c>
      <c r="I95" s="182">
        <f>IF('Crisis Indicator Data'!T92="x","x",('Crisis Indicator Data'!T92/1000000))</f>
        <v>0.28799999999999998</v>
      </c>
      <c r="J95" s="182">
        <f>IF('Crisis Indicator Data'!U92="x","x",('Crisis Indicator Data'!U92/1000000))</f>
        <v>0</v>
      </c>
      <c r="K95" s="168">
        <f t="shared" si="6"/>
        <v>3.2</v>
      </c>
      <c r="L95" s="165">
        <f>IF(F95="x","x",(F95*1000000/VLOOKUP($C95,'Crisis Indicator Data'!$C$3:$H$198,5,FALSE)))</f>
        <v>2.3809523809523808E-2</v>
      </c>
      <c r="M95" s="165">
        <f>IF(G95="x","x",(G95*1000000/VLOOKUP($C95,'Crisis Indicator Data'!$C$3:$H$198,5,FALSE)))</f>
        <v>0</v>
      </c>
      <c r="N95" s="165">
        <f>IF(H95="x","x",(H95*1000000/VLOOKUP($C95,'Crisis Indicator Data'!$C$3:$H$198,5,FALSE)))</f>
        <v>0.6333333333333333</v>
      </c>
      <c r="O95" s="165">
        <f>IF(I95="x","x",(I95*1000000/VLOOKUP($C95,'Crisis Indicator Data'!$C$3:$H$198,5,FALSE)))</f>
        <v>0.34285714285714286</v>
      </c>
      <c r="P95" s="165">
        <f>IF(J95="x","x",(J95*1000000/VLOOKUP($C95,'Crisis Indicator Data'!$C$3:$H$198,5,FALSE)))</f>
        <v>0</v>
      </c>
      <c r="Q95" s="147">
        <f t="shared" si="7"/>
        <v>4</v>
      </c>
      <c r="R95" s="147">
        <f t="shared" si="8"/>
        <v>3.6</v>
      </c>
    </row>
    <row r="96" spans="1:18" x14ac:dyDescent="0.35">
      <c r="A96" s="172" t="str">
        <f>'Crisis Indicator Data'!A93</f>
        <v>Mali/Burkina Faso conflict</v>
      </c>
      <c r="B96" s="173" t="str">
        <f>'Crisis Indicator Data'!B93</f>
        <v>Conflict</v>
      </c>
      <c r="C96" s="173" t="str">
        <f>'Crisis Indicator Data'!C93</f>
        <v>NER003</v>
      </c>
      <c r="D96" s="173" t="str">
        <f>'Crisis Indicator Data'!D93</f>
        <v>Niger</v>
      </c>
      <c r="E96" s="173" t="str">
        <f>'Crisis Indicator Data'!E93</f>
        <v>NER</v>
      </c>
      <c r="F96" s="182">
        <f>IF('Crisis Indicator Data'!Q93="x","x",('Crisis Indicator Data'!Q93/1000000))</f>
        <v>0</v>
      </c>
      <c r="G96" s="182">
        <f>IF('Crisis Indicator Data'!R93="x","x",('Crisis Indicator Data'!R93/1000000))</f>
        <v>7.1120000000000001</v>
      </c>
      <c r="H96" s="182">
        <f>IF('Crisis Indicator Data'!S93="x","x",('Crisis Indicator Data'!S93/1000000))</f>
        <v>1.903</v>
      </c>
      <c r="I96" s="182">
        <f>IF('Crisis Indicator Data'!T93="x","x",('Crisis Indicator Data'!T93/1000000))</f>
        <v>0</v>
      </c>
      <c r="J96" s="182">
        <f>IF('Crisis Indicator Data'!U93="x","x",('Crisis Indicator Data'!U93/1000000))</f>
        <v>0</v>
      </c>
      <c r="K96" s="168">
        <f t="shared" si="6"/>
        <v>3.8</v>
      </c>
      <c r="L96" s="165">
        <f>IF(F96="x","x",(F96*1000000/VLOOKUP($C96,'Crisis Indicator Data'!$C$3:$H$198,5,FALSE)))</f>
        <v>0</v>
      </c>
      <c r="M96" s="165">
        <f>IF(G96="x","x",(G96*1000000/VLOOKUP($C96,'Crisis Indicator Data'!$C$3:$H$198,5,FALSE)))</f>
        <v>0.78899489682715773</v>
      </c>
      <c r="N96" s="165">
        <f>IF(H96="x","x",(H96*1000000/VLOOKUP($C96,'Crisis Indicator Data'!$C$3:$H$198,5,FALSE)))</f>
        <v>0.21111604171289106</v>
      </c>
      <c r="O96" s="165">
        <f>IF(I96="x","x",(I96*1000000/VLOOKUP($C96,'Crisis Indicator Data'!$C$3:$H$198,5,FALSE)))</f>
        <v>0</v>
      </c>
      <c r="P96" s="165">
        <f>IF(J96="x","x",(J96*1000000/VLOOKUP($C96,'Crisis Indicator Data'!$C$3:$H$198,5,FALSE)))</f>
        <v>0</v>
      </c>
      <c r="Q96" s="147">
        <f t="shared" si="7"/>
        <v>3</v>
      </c>
      <c r="R96" s="147">
        <f t="shared" si="8"/>
        <v>3.4</v>
      </c>
    </row>
    <row r="97" spans="1:18" x14ac:dyDescent="0.35">
      <c r="A97" s="172" t="str">
        <f>'Crisis Indicator Data'!A94</f>
        <v>Nigerian Refugees</v>
      </c>
      <c r="B97" s="173" t="str">
        <f>'Crisis Indicator Data'!B94</f>
        <v>Displacement</v>
      </c>
      <c r="C97" s="173" t="str">
        <f>'Crisis Indicator Data'!C94</f>
        <v>NER004</v>
      </c>
      <c r="D97" s="173" t="str">
        <f>'Crisis Indicator Data'!D94</f>
        <v>Niger</v>
      </c>
      <c r="E97" s="173" t="str">
        <f>'Crisis Indicator Data'!E94</f>
        <v>NER</v>
      </c>
      <c r="F97" s="182">
        <f>IF('Crisis Indicator Data'!Q94="x","x",('Crisis Indicator Data'!Q94/1000000))</f>
        <v>4.2610000000000001</v>
      </c>
      <c r="G97" s="182">
        <f>IF('Crisis Indicator Data'!R94="x","x",('Crisis Indicator Data'!R94/1000000))</f>
        <v>0</v>
      </c>
      <c r="H97" s="182">
        <f>IF('Crisis Indicator Data'!S94="x","x",('Crisis Indicator Data'!S94/1000000))</f>
        <v>0.53200000000000003</v>
      </c>
      <c r="I97" s="182">
        <f>IF('Crisis Indicator Data'!T94="x","x",('Crisis Indicator Data'!T94/1000000))</f>
        <v>0.26400000000000001</v>
      </c>
      <c r="J97" s="182">
        <f>IF('Crisis Indicator Data'!U94="x","x",('Crisis Indicator Data'!U94/1000000))</f>
        <v>0</v>
      </c>
      <c r="K97" s="168">
        <f t="shared" si="6"/>
        <v>3.2</v>
      </c>
      <c r="L97" s="165">
        <f>IF(F97="x","x",(F97*1000000/VLOOKUP($C97,'Crisis Indicator Data'!$C$3:$H$198,5,FALSE)))</f>
        <v>0.84259442357128733</v>
      </c>
      <c r="M97" s="165">
        <f>IF(G97="x","x",(G97*1000000/VLOOKUP($C97,'Crisis Indicator Data'!$C$3:$H$198,5,FALSE)))</f>
        <v>0</v>
      </c>
      <c r="N97" s="165">
        <f>IF(H97="x","x",(H97*1000000/VLOOKUP($C97,'Crisis Indicator Data'!$C$3:$H$198,5,FALSE)))</f>
        <v>0.10520071188451652</v>
      </c>
      <c r="O97" s="165">
        <f>IF(I97="x","x",(I97*1000000/VLOOKUP($C97,'Crisis Indicator Data'!$C$3:$H$198,5,FALSE)))</f>
        <v>5.2204864544196164E-2</v>
      </c>
      <c r="P97" s="165">
        <f>IF(J97="x","x",(J97*1000000/VLOOKUP($C97,'Crisis Indicator Data'!$C$3:$H$198,5,FALSE)))</f>
        <v>0</v>
      </c>
      <c r="Q97" s="147">
        <f t="shared" si="7"/>
        <v>4</v>
      </c>
      <c r="R97" s="147">
        <f t="shared" si="8"/>
        <v>3.6</v>
      </c>
    </row>
    <row r="98" spans="1:18" x14ac:dyDescent="0.35">
      <c r="A98" s="172" t="str">
        <f>'Crisis Indicator Data'!A95</f>
        <v>Complex crisis in Niger</v>
      </c>
      <c r="B98" s="173" t="str">
        <f>'Crisis Indicator Data'!B95</f>
        <v>Conflict,Displacement,Drought,Floods,Food Security,Violence</v>
      </c>
      <c r="C98" s="173" t="str">
        <f>'Crisis Indicator Data'!C95</f>
        <v>NER006</v>
      </c>
      <c r="D98" s="173" t="str">
        <f>'Crisis Indicator Data'!D95</f>
        <v>Niger</v>
      </c>
      <c r="E98" s="173" t="str">
        <f>'Crisis Indicator Data'!E95</f>
        <v>NER</v>
      </c>
      <c r="F98" s="182">
        <f>IF('Crisis Indicator Data'!Q95="x","x",('Crisis Indicator Data'!Q95/1000000))</f>
        <v>17.239000000000001</v>
      </c>
      <c r="G98" s="182">
        <f>IF('Crisis Indicator Data'!R95="x","x",('Crisis Indicator Data'!R95/1000000))</f>
        <v>5.6</v>
      </c>
      <c r="H98" s="182">
        <f>IF('Crisis Indicator Data'!S95="x","x",('Crisis Indicator Data'!S95/1000000))</f>
        <v>3.0230000000000001</v>
      </c>
      <c r="I98" s="182">
        <f>IF('Crisis Indicator Data'!T95="x","x",('Crisis Indicator Data'!T95/1000000))</f>
        <v>1.2769999999999999</v>
      </c>
      <c r="J98" s="182" t="str">
        <f>IF('Crisis Indicator Data'!U95="x","x",('Crisis Indicator Data'!U95/1000000))</f>
        <v>x</v>
      </c>
      <c r="K98" s="168">
        <f t="shared" si="6"/>
        <v>4.4000000000000004</v>
      </c>
      <c r="L98" s="165">
        <f>IF(F98="x","x",(F98*1000000/VLOOKUP($C98,'Crisis Indicator Data'!$C$3:$H$198,5,FALSE)))</f>
        <v>0.63521131950329779</v>
      </c>
      <c r="M98" s="165">
        <f>IF(G98="x","x",(G98*1000000/VLOOKUP($C98,'Crisis Indicator Data'!$C$3:$H$198,5,FALSE)))</f>
        <v>0.20634511220015475</v>
      </c>
      <c r="N98" s="165">
        <f>IF(H98="x","x",(H98*1000000/VLOOKUP($C98,'Crisis Indicator Data'!$C$3:$H$198,5,FALSE)))</f>
        <v>0.11138951324661926</v>
      </c>
      <c r="O98" s="165">
        <f>IF(I98="x","x",(I98*1000000/VLOOKUP($C98,'Crisis Indicator Data'!$C$3:$H$198,5,FALSE)))</f>
        <v>4.7054055049928149E-2</v>
      </c>
      <c r="P98" s="165" t="str">
        <f>IF(J98="x","x",(J98*1000000/VLOOKUP($C98,'Crisis Indicator Data'!$C$3:$H$198,5,FALSE)))</f>
        <v>x</v>
      </c>
      <c r="Q98" s="147">
        <f t="shared" si="7"/>
        <v>3</v>
      </c>
      <c r="R98" s="147">
        <f t="shared" si="8"/>
        <v>3.7</v>
      </c>
    </row>
    <row r="99" spans="1:18" x14ac:dyDescent="0.35">
      <c r="A99" s="172" t="str">
        <f>'Crisis Indicator Data'!A96</f>
        <v>Complex crisis in Nigeria</v>
      </c>
      <c r="B99" s="173" t="str">
        <f>'Crisis Indicator Data'!B96</f>
        <v>Conflict,Displacement,Violence,Floods</v>
      </c>
      <c r="C99" s="173" t="str">
        <f>'Crisis Indicator Data'!C96</f>
        <v>NGA001</v>
      </c>
      <c r="D99" s="173" t="str">
        <f>'Crisis Indicator Data'!D96</f>
        <v>Nigeria</v>
      </c>
      <c r="E99" s="173" t="str">
        <f>'Crisis Indicator Data'!E96</f>
        <v>NGA</v>
      </c>
      <c r="F99" s="182">
        <f>IF('Crisis Indicator Data'!Q96="x","x",('Crisis Indicator Data'!Q96/1000000))</f>
        <v>99.281999999999996</v>
      </c>
      <c r="G99" s="182">
        <f>IF('Crisis Indicator Data'!R96="x","x",('Crisis Indicator Data'!R96/1000000))</f>
        <v>82.281999999999996</v>
      </c>
      <c r="H99" s="182">
        <f>IF('Crisis Indicator Data'!S96="x","x",('Crisis Indicator Data'!S96/1000000))</f>
        <v>24.103000000000002</v>
      </c>
      <c r="I99" s="182">
        <f>IF('Crisis Indicator Data'!T96="x","x",('Crisis Indicator Data'!T96/1000000))</f>
        <v>0.98699999999999999</v>
      </c>
      <c r="J99" s="182">
        <f>IF('Crisis Indicator Data'!U96="x","x",('Crisis Indicator Data'!U96/1000000))</f>
        <v>0</v>
      </c>
      <c r="K99" s="168">
        <f t="shared" si="6"/>
        <v>5</v>
      </c>
      <c r="L99" s="165">
        <f>IF(F99="x","x",(F99*1000000/VLOOKUP($C99,'Crisis Indicator Data'!$C$3:$H$198,5,FALSE)))</f>
        <v>0.48042389489729259</v>
      </c>
      <c r="M99" s="165">
        <f>IF(G99="x","x",(G99*1000000/VLOOKUP($C99,'Crisis Indicator Data'!$C$3:$H$198,5,FALSE)))</f>
        <v>0.39816118651859378</v>
      </c>
      <c r="N99" s="165">
        <f>IF(H99="x","x",(H99*1000000/VLOOKUP($C99,'Crisis Indicator Data'!$C$3:$H$198,5,FALSE)))</f>
        <v>0.11663400353245748</v>
      </c>
      <c r="O99" s="165">
        <f>IF(I99="x","x",(I99*1000000/VLOOKUP($C99,'Crisis Indicator Data'!$C$3:$H$198,5,FALSE)))</f>
        <v>4.7760760688103357E-3</v>
      </c>
      <c r="P99" s="165">
        <f>IF(J99="x","x",(J99*1000000/VLOOKUP($C99,'Crisis Indicator Data'!$C$3:$H$198,5,FALSE)))</f>
        <v>0</v>
      </c>
      <c r="Q99" s="147">
        <f t="shared" si="7"/>
        <v>3</v>
      </c>
      <c r="R99" s="147">
        <f t="shared" si="8"/>
        <v>4</v>
      </c>
    </row>
    <row r="100" spans="1:18" x14ac:dyDescent="0.35">
      <c r="A100" s="172" t="str">
        <f>'Crisis Indicator Data'!A97</f>
        <v>Middle belt conflict</v>
      </c>
      <c r="B100" s="173" t="str">
        <f>'Crisis Indicator Data'!B97</f>
        <v>Violence,Conflict</v>
      </c>
      <c r="C100" s="173" t="str">
        <f>'Crisis Indicator Data'!C97</f>
        <v>NGA003</v>
      </c>
      <c r="D100" s="173" t="str">
        <f>'Crisis Indicator Data'!D97</f>
        <v>Nigeria</v>
      </c>
      <c r="E100" s="173" t="str">
        <f>'Crisis Indicator Data'!E97</f>
        <v>NGA</v>
      </c>
      <c r="F100" s="182">
        <f>IF('Crisis Indicator Data'!Q97="x","x",('Crisis Indicator Data'!Q97/1000000))</f>
        <v>9.2430000000000003</v>
      </c>
      <c r="G100" s="182">
        <f>IF('Crisis Indicator Data'!R97="x","x",('Crisis Indicator Data'!R97/1000000))</f>
        <v>7.5209999999999999</v>
      </c>
      <c r="H100" s="182">
        <f>IF('Crisis Indicator Data'!S97="x","x",('Crisis Indicator Data'!S97/1000000))</f>
        <v>2.2269999999999999</v>
      </c>
      <c r="I100" s="182">
        <f>IF('Crisis Indicator Data'!T97="x","x",('Crisis Indicator Data'!T97/1000000))</f>
        <v>0.06</v>
      </c>
      <c r="J100" s="182">
        <f>IF('Crisis Indicator Data'!U97="x","x",('Crisis Indicator Data'!U97/1000000))</f>
        <v>0</v>
      </c>
      <c r="K100" s="168">
        <f t="shared" si="6"/>
        <v>3.9</v>
      </c>
      <c r="L100" s="165">
        <f>IF(F100="x","x",(F100*1000000/VLOOKUP($C100,'Crisis Indicator Data'!$C$3:$H$198,5,FALSE)))</f>
        <v>0.485145916439219</v>
      </c>
      <c r="M100" s="165">
        <f>IF(G100="x","x",(G100*1000000/VLOOKUP($C100,'Crisis Indicator Data'!$C$3:$H$198,5,FALSE)))</f>
        <v>0.39476170480789419</v>
      </c>
      <c r="N100" s="165">
        <f>IF(H100="x","x",(H100*1000000/VLOOKUP($C100,'Crisis Indicator Data'!$C$3:$H$198,5,FALSE)))</f>
        <v>0.11689061515851354</v>
      </c>
      <c r="O100" s="165">
        <f>IF(I100="x","x",(I100*1000000/VLOOKUP($C100,'Crisis Indicator Data'!$C$3:$H$198,5,FALSE)))</f>
        <v>3.1492756665966828E-3</v>
      </c>
      <c r="P100" s="165">
        <f>IF(J100="x","x",(J100*1000000/VLOOKUP($C100,'Crisis Indicator Data'!$C$3:$H$198,5,FALSE)))</f>
        <v>0</v>
      </c>
      <c r="Q100" s="147">
        <f t="shared" si="7"/>
        <v>3</v>
      </c>
      <c r="R100" s="147">
        <f t="shared" si="8"/>
        <v>3.45</v>
      </c>
    </row>
    <row r="101" spans="1:18" x14ac:dyDescent="0.35">
      <c r="A101" s="172" t="str">
        <f>'Crisis Indicator Data'!A98</f>
        <v>Lake Chad basin crisis in Nigeria</v>
      </c>
      <c r="B101" s="173" t="str">
        <f>'Crisis Indicator Data'!B98</f>
        <v>Conflict,Displacement</v>
      </c>
      <c r="C101" s="173" t="str">
        <f>'Crisis Indicator Data'!C98</f>
        <v>NGA004</v>
      </c>
      <c r="D101" s="173" t="str">
        <f>'Crisis Indicator Data'!D98</f>
        <v>Nigeria</v>
      </c>
      <c r="E101" s="173" t="str">
        <f>'Crisis Indicator Data'!E98</f>
        <v>NGA</v>
      </c>
      <c r="F101" s="182">
        <f>IF('Crisis Indicator Data'!Q98="x","x",('Crisis Indicator Data'!Q98/1000000))</f>
        <v>0</v>
      </c>
      <c r="G101" s="182">
        <f>IF('Crisis Indicator Data'!R98="x","x",('Crisis Indicator Data'!R98/1000000))</f>
        <v>8.1829999999999998</v>
      </c>
      <c r="H101" s="182">
        <f>IF('Crisis Indicator Data'!S98="x","x",('Crisis Indicator Data'!S98/1000000))</f>
        <v>5.92</v>
      </c>
      <c r="I101" s="182">
        <f>IF('Crisis Indicator Data'!T98="x","x",('Crisis Indicator Data'!T98/1000000))</f>
        <v>1.95</v>
      </c>
      <c r="J101" s="182" t="str">
        <f>IF('Crisis Indicator Data'!U98="x","x",('Crisis Indicator Data'!U98/1000000))</f>
        <v>x</v>
      </c>
      <c r="K101" s="168">
        <f t="shared" si="6"/>
        <v>4.8</v>
      </c>
      <c r="L101" s="165">
        <f>IF(F101="x","x",(F101*1000000/VLOOKUP($C101,'Crisis Indicator Data'!$C$3:$H$198,5,FALSE)))</f>
        <v>0</v>
      </c>
      <c r="M101" s="165">
        <f>IF(G101="x","x",(G101*1000000/VLOOKUP($C101,'Crisis Indicator Data'!$C$3:$H$198,5,FALSE)))</f>
        <v>0.50974895658132435</v>
      </c>
      <c r="N101" s="165">
        <f>IF(H101="x","x",(H101*1000000/VLOOKUP($C101,'Crisis Indicator Data'!$C$3:$H$198,5,FALSE)))</f>
        <v>0.36877842147885131</v>
      </c>
      <c r="O101" s="165">
        <f>IF(I101="x","x",(I101*1000000/VLOOKUP($C101,'Crisis Indicator Data'!$C$3:$H$198,5,FALSE)))</f>
        <v>0.12147262193982433</v>
      </c>
      <c r="P101" s="165" t="str">
        <f>IF(J101="x","x",(J101*1000000/VLOOKUP($C101,'Crisis Indicator Data'!$C$3:$H$198,5,FALSE)))</f>
        <v>x</v>
      </c>
      <c r="Q101" s="147">
        <f t="shared" si="7"/>
        <v>4</v>
      </c>
      <c r="R101" s="147">
        <f t="shared" si="8"/>
        <v>4.4000000000000004</v>
      </c>
    </row>
    <row r="102" spans="1:18" x14ac:dyDescent="0.35">
      <c r="A102" s="172" t="str">
        <f>'Crisis Indicator Data'!A99</f>
        <v>Northwest Banditry</v>
      </c>
      <c r="B102" s="173" t="str">
        <f>'Crisis Indicator Data'!B99</f>
        <v>Violence,Displacement</v>
      </c>
      <c r="C102" s="173" t="str">
        <f>'Crisis Indicator Data'!C99</f>
        <v>NGA007</v>
      </c>
      <c r="D102" s="173" t="str">
        <f>'Crisis Indicator Data'!D99</f>
        <v>Nigeria</v>
      </c>
      <c r="E102" s="173" t="str">
        <f>'Crisis Indicator Data'!E99</f>
        <v>NGA</v>
      </c>
      <c r="F102" s="182">
        <f>IF('Crisis Indicator Data'!Q99="x","x",('Crisis Indicator Data'!Q99/1000000))</f>
        <v>20.891999999999999</v>
      </c>
      <c r="G102" s="182">
        <f>IF('Crisis Indicator Data'!R99="x","x",('Crisis Indicator Data'!R99/1000000))</f>
        <v>16.695</v>
      </c>
      <c r="H102" s="182">
        <f>IF('Crisis Indicator Data'!S99="x","x",('Crisis Indicator Data'!S99/1000000))</f>
        <v>7.5410000000000004</v>
      </c>
      <c r="I102" s="182">
        <f>IF('Crisis Indicator Data'!T99="x","x",('Crisis Indicator Data'!T99/1000000))</f>
        <v>0.16</v>
      </c>
      <c r="J102" s="182">
        <f>IF('Crisis Indicator Data'!U99="x","x",('Crisis Indicator Data'!U99/1000000))</f>
        <v>0</v>
      </c>
      <c r="K102" s="168">
        <f t="shared" ref="K102:K133" si="9">IF(H102="x","x",IF(SUM(H102:J102)=0,0,IF(LOG(SUM(H102:J102)*1000000)&lt;$K$4,0,IF(LOG(SUM(H102:J102)*1000000)&gt;$K$3,5,ROUND(5-(K$3-LOG(SUM(H102:J102)*1000000))/(K$3-K$4)*5,1)))))</f>
        <v>4.8</v>
      </c>
      <c r="L102" s="165">
        <f>IF(F102="x","x",(F102*1000000/VLOOKUP($C102,'Crisis Indicator Data'!$C$3:$H$198,5,FALSE)))</f>
        <v>0.46131425543190246</v>
      </c>
      <c r="M102" s="165">
        <f>IF(G102="x","x",(G102*1000000/VLOOKUP($C102,'Crisis Indicator Data'!$C$3:$H$198,5,FALSE)))</f>
        <v>0.36864069952305245</v>
      </c>
      <c r="N102" s="165">
        <f>IF(H102="x","x",(H102*1000000/VLOOKUP($C102,'Crisis Indicator Data'!$C$3:$H$198,5,FALSE)))</f>
        <v>0.16651210033562974</v>
      </c>
      <c r="O102" s="165">
        <f>IF(I102="x","x",(I102*1000000/VLOOKUP($C102,'Crisis Indicator Data'!$C$3:$H$198,5,FALSE)))</f>
        <v>3.5329447094152974E-3</v>
      </c>
      <c r="P102" s="165">
        <f>IF(J102="x","x",(J102*1000000/VLOOKUP($C102,'Crisis Indicator Data'!$C$3:$H$198,5,FALSE)))</f>
        <v>0</v>
      </c>
      <c r="Q102" s="147">
        <f t="shared" ref="Q102:Q133" si="10">IF(N102="x","x",IF(OR(L102&gt;=$L$3,M102&gt;=$M$3,N102&gt;=$N$3,O102&gt;=$O$3,P102&gt;=$P$3), (IF(VALUE(SUBSTITUTE(P102, "x", "0.0"))&gt;=$P$3, 5, IF((VALUE(SUBSTITUTE(O102, "x", "0.0"))+VALUE(SUBSTITUTE(P102, "x", "0.0")))&gt;=$O$3,4,IF((VALUE(SUBSTITUTE(O102, "x", "0.0"))+VALUE(SUBSTITUTE(P102, "x", "0.0"))+N102)&gt;=$N$3,3,IF((VALUE(SUBSTITUTE(O102, "x", "0.0"))+VALUE(SUBSTITUTE(P102, "x", "0.0"))+N102+VALUE(SUBSTITUTE(M102, "x", "0.0")))&gt;=$M$3,2,1)))))))</f>
        <v>3</v>
      </c>
      <c r="R102" s="147">
        <f t="shared" ref="R102:R133" si="11">IF(Q102="x","x",(AVERAGE(K102,Q102)))</f>
        <v>3.9</v>
      </c>
    </row>
    <row r="103" spans="1:18" x14ac:dyDescent="0.35">
      <c r="A103" s="172" t="str">
        <f>'Crisis Indicator Data'!A100</f>
        <v>Cameroonian Refugees in Nigeria</v>
      </c>
      <c r="B103" s="173" t="str">
        <f>'Crisis Indicator Data'!B100</f>
        <v>Displacement</v>
      </c>
      <c r="C103" s="173" t="str">
        <f>'Crisis Indicator Data'!C100</f>
        <v>NGA008</v>
      </c>
      <c r="D103" s="173" t="str">
        <f>'Crisis Indicator Data'!D100</f>
        <v>Nigeria</v>
      </c>
      <c r="E103" s="173" t="str">
        <f>'Crisis Indicator Data'!E100</f>
        <v>NGA</v>
      </c>
      <c r="F103" s="182">
        <f>IF('Crisis Indicator Data'!Q100="x","x",('Crisis Indicator Data'!Q100/1000000))</f>
        <v>12.573</v>
      </c>
      <c r="G103" s="182">
        <f>IF('Crisis Indicator Data'!R100="x","x",('Crisis Indicator Data'!R100/1000000))</f>
        <v>0</v>
      </c>
      <c r="H103" s="182">
        <f>IF('Crisis Indicator Data'!S100="x","x",('Crisis Indicator Data'!S100/1000000))</f>
        <v>0.10100000000000001</v>
      </c>
      <c r="I103" s="182" t="str">
        <f>IF('Crisis Indicator Data'!T100="x","x",('Crisis Indicator Data'!T100/1000000))</f>
        <v>x</v>
      </c>
      <c r="J103" s="182" t="str">
        <f>IF('Crisis Indicator Data'!U100="x","x",('Crisis Indicator Data'!U100/1000000))</f>
        <v>x</v>
      </c>
      <c r="K103" s="168">
        <f t="shared" si="9"/>
        <v>1.7</v>
      </c>
      <c r="L103" s="165">
        <f>IF(F103="x","x",(F103*1000000/VLOOKUP($C103,'Crisis Indicator Data'!$C$3:$H$198,5,FALSE)))</f>
        <v>0.99195266272189353</v>
      </c>
      <c r="M103" s="165">
        <f>IF(G103="x","x",(G103*1000000/VLOOKUP($C103,'Crisis Indicator Data'!$C$3:$H$198,5,FALSE)))</f>
        <v>0</v>
      </c>
      <c r="N103" s="165">
        <f>IF(H103="x","x",(H103*1000000/VLOOKUP($C103,'Crisis Indicator Data'!$C$3:$H$198,5,FALSE)))</f>
        <v>7.9684418145956615E-3</v>
      </c>
      <c r="O103" s="165" t="str">
        <f>IF(I103="x","x",(I103*1000000/VLOOKUP($C103,'Crisis Indicator Data'!$C$3:$H$198,5,FALSE)))</f>
        <v>x</v>
      </c>
      <c r="P103" s="165" t="str">
        <f>IF(J103="x","x",(J103*1000000/VLOOKUP($C103,'Crisis Indicator Data'!$C$3:$H$198,5,FALSE)))</f>
        <v>x</v>
      </c>
      <c r="Q103" s="147">
        <f t="shared" si="10"/>
        <v>1</v>
      </c>
      <c r="R103" s="147">
        <f t="shared" si="11"/>
        <v>1.35</v>
      </c>
    </row>
    <row r="104" spans="1:18" x14ac:dyDescent="0.35">
      <c r="A104" s="172" t="str">
        <f>'Crisis Indicator Data'!A101</f>
        <v>Socioeconomic crisis in Nicaragua</v>
      </c>
      <c r="B104" s="173" t="str">
        <f>'Crisis Indicator Data'!B101</f>
        <v>Socio-political</v>
      </c>
      <c r="C104" s="173" t="str">
        <f>'Crisis Indicator Data'!C101</f>
        <v>NIC001</v>
      </c>
      <c r="D104" s="173" t="str">
        <f>'Crisis Indicator Data'!D101</f>
        <v>Nicaragua</v>
      </c>
      <c r="E104" s="173" t="str">
        <f>'Crisis Indicator Data'!E101</f>
        <v>NIC</v>
      </c>
      <c r="F104" s="182">
        <f>IF('Crisis Indicator Data'!Q101="x","x",('Crisis Indicator Data'!Q101/1000000))</f>
        <v>4.3680000000000003</v>
      </c>
      <c r="G104" s="182">
        <f>IF('Crisis Indicator Data'!R101="x","x",('Crisis Indicator Data'!R101/1000000))</f>
        <v>1.7729999999999999</v>
      </c>
      <c r="H104" s="182" t="str">
        <f>IF('Crisis Indicator Data'!S101="x","x",('Crisis Indicator Data'!S101/1000000))</f>
        <v>x</v>
      </c>
      <c r="I104" s="182" t="str">
        <f>IF('Crisis Indicator Data'!T101="x","x",('Crisis Indicator Data'!T101/1000000))</f>
        <v>x</v>
      </c>
      <c r="J104" s="182" t="str">
        <f>IF('Crisis Indicator Data'!U101="x","x",('Crisis Indicator Data'!U101/1000000))</f>
        <v>x</v>
      </c>
      <c r="K104" s="168" t="str">
        <f t="shared" si="9"/>
        <v>x</v>
      </c>
      <c r="L104" s="165">
        <f>IF(F104="x","x",(F104*1000000/VLOOKUP($C104,'Crisis Indicator Data'!$C$3:$H$198,5,FALSE)))</f>
        <v>0.71128480703468488</v>
      </c>
      <c r="M104" s="165">
        <f>IF(G104="x","x",(G104*1000000/VLOOKUP($C104,'Crisis Indicator Data'!$C$3:$H$198,5,FALSE)))</f>
        <v>0.28871519296531512</v>
      </c>
      <c r="N104" s="165" t="str">
        <f>IF(H104="x","x",(H104*1000000/VLOOKUP($C104,'Crisis Indicator Data'!$C$3:$H$198,5,FALSE)))</f>
        <v>x</v>
      </c>
      <c r="O104" s="165" t="str">
        <f>IF(I104="x","x",(I104*1000000/VLOOKUP($C104,'Crisis Indicator Data'!$C$3:$H$198,5,FALSE)))</f>
        <v>x</v>
      </c>
      <c r="P104" s="165" t="str">
        <f>IF(J104="x","x",(J104*1000000/VLOOKUP($C104,'Crisis Indicator Data'!$C$3:$H$198,5,FALSE)))</f>
        <v>x</v>
      </c>
      <c r="Q104" s="147" t="str">
        <f t="shared" si="10"/>
        <v>x</v>
      </c>
      <c r="R104" s="147" t="str">
        <f t="shared" si="11"/>
        <v>x</v>
      </c>
    </row>
    <row r="105" spans="1:18" x14ac:dyDescent="0.35">
      <c r="A105" s="172" t="str">
        <f>'Crisis Indicator Data'!A102</f>
        <v>Complex crisis in Pakistan</v>
      </c>
      <c r="B105" s="173" t="str">
        <f>'Crisis Indicator Data'!B102</f>
        <v>Displacement,Conflict</v>
      </c>
      <c r="C105" s="173" t="str">
        <f>'Crisis Indicator Data'!C102</f>
        <v>PAK001</v>
      </c>
      <c r="D105" s="173" t="str">
        <f>'Crisis Indicator Data'!D102</f>
        <v>Pakistan</v>
      </c>
      <c r="E105" s="173" t="str">
        <f>'Crisis Indicator Data'!E102</f>
        <v>PAK</v>
      </c>
      <c r="F105" s="182">
        <f>IF('Crisis Indicator Data'!Q102="x","x",('Crisis Indicator Data'!Q102/1000000))</f>
        <v>147.80000000000001</v>
      </c>
      <c r="G105" s="182">
        <f>IF('Crisis Indicator Data'!R102="x","x",('Crisis Indicator Data'!R102/1000000))</f>
        <v>66.772999999999996</v>
      </c>
      <c r="H105" s="182">
        <f>IF('Crisis Indicator Data'!S102="x","x",('Crisis Indicator Data'!S102/1000000))</f>
        <v>36.494</v>
      </c>
      <c r="I105" s="182">
        <f>IF('Crisis Indicator Data'!T102="x","x",('Crisis Indicator Data'!T102/1000000))</f>
        <v>1.706</v>
      </c>
      <c r="J105" s="182">
        <f>IF('Crisis Indicator Data'!U102="x","x",('Crisis Indicator Data'!U102/1000000))</f>
        <v>0</v>
      </c>
      <c r="K105" s="168">
        <f t="shared" si="9"/>
        <v>5</v>
      </c>
      <c r="L105" s="165">
        <f>IF(F105="x","x",(F105*1000000/VLOOKUP($C105,'Crisis Indicator Data'!$C$3:$H$198,5,FALSE)))</f>
        <v>0.58471666165556313</v>
      </c>
      <c r="M105" s="165">
        <f>IF(G105="x","x",(G105*1000000/VLOOKUP($C105,'Crisis Indicator Data'!$C$3:$H$198,5,FALSE)))</f>
        <v>0.26416296108746218</v>
      </c>
      <c r="N105" s="165">
        <f>IF(H105="x","x",(H105*1000000/VLOOKUP($C105,'Crisis Indicator Data'!$C$3:$H$198,5,FALSE)))</f>
        <v>0.14437516813571125</v>
      </c>
      <c r="O105" s="165">
        <f>IF(I105="x","x",(I105*1000000/VLOOKUP($C105,'Crisis Indicator Data'!$C$3:$H$198,5,FALSE)))</f>
        <v>6.7491652556454038E-3</v>
      </c>
      <c r="P105" s="165">
        <f>IF(J105="x","x",(J105*1000000/VLOOKUP($C105,'Crisis Indicator Data'!$C$3:$H$198,5,FALSE)))</f>
        <v>0</v>
      </c>
      <c r="Q105" s="147">
        <f t="shared" si="10"/>
        <v>3</v>
      </c>
      <c r="R105" s="147">
        <f t="shared" si="11"/>
        <v>4</v>
      </c>
    </row>
    <row r="106" spans="1:18" x14ac:dyDescent="0.35">
      <c r="A106" s="172" t="str">
        <f>'Crisis Indicator Data'!A103</f>
        <v>Kashmir conflict in Pakistan</v>
      </c>
      <c r="B106" s="173" t="str">
        <f>'Crisis Indicator Data'!B103</f>
        <v>Conflict</v>
      </c>
      <c r="C106" s="173" t="str">
        <f>'Crisis Indicator Data'!C103</f>
        <v>PAK004</v>
      </c>
      <c r="D106" s="173" t="str">
        <f>'Crisis Indicator Data'!D103</f>
        <v>Pakistan</v>
      </c>
      <c r="E106" s="173" t="str">
        <f>'Crisis Indicator Data'!E103</f>
        <v>PAK</v>
      </c>
      <c r="F106" s="182">
        <f>IF('Crisis Indicator Data'!Q103="x","x",('Crisis Indicator Data'!Q103/1000000))</f>
        <v>4.3899999999999997</v>
      </c>
      <c r="G106" s="182" t="str">
        <f>IF('Crisis Indicator Data'!R103="x","x",('Crisis Indicator Data'!R103/1000000))</f>
        <v>x</v>
      </c>
      <c r="H106" s="182" t="str">
        <f>IF('Crisis Indicator Data'!S103="x","x",('Crisis Indicator Data'!S103/1000000))</f>
        <v>x</v>
      </c>
      <c r="I106" s="182" t="str">
        <f>IF('Crisis Indicator Data'!T103="x","x",('Crisis Indicator Data'!T103/1000000))</f>
        <v>x</v>
      </c>
      <c r="J106" s="182" t="str">
        <f>IF('Crisis Indicator Data'!U103="x","x",('Crisis Indicator Data'!U103/1000000))</f>
        <v>x</v>
      </c>
      <c r="K106" s="168" t="str">
        <f t="shared" si="9"/>
        <v>x</v>
      </c>
      <c r="L106" s="165">
        <f>IF(F106="x","x",(F106*1000000/VLOOKUP($C106,'Crisis Indicator Data'!$C$3:$H$198,5,FALSE)))</f>
        <v>1</v>
      </c>
      <c r="M106" s="165" t="str">
        <f>IF(G106="x","x",(G106*1000000/VLOOKUP($C106,'Crisis Indicator Data'!$C$3:$H$198,5,FALSE)))</f>
        <v>x</v>
      </c>
      <c r="N106" s="165" t="str">
        <f>IF(H106="x","x",(H106*1000000/VLOOKUP($C106,'Crisis Indicator Data'!$C$3:$H$198,5,FALSE)))</f>
        <v>x</v>
      </c>
      <c r="O106" s="165" t="str">
        <f>IF(I106="x","x",(I106*1000000/VLOOKUP($C106,'Crisis Indicator Data'!$C$3:$H$198,5,FALSE)))</f>
        <v>x</v>
      </c>
      <c r="P106" s="165" t="str">
        <f>IF(J106="x","x",(J106*1000000/VLOOKUP($C106,'Crisis Indicator Data'!$C$3:$H$198,5,FALSE)))</f>
        <v>x</v>
      </c>
      <c r="Q106" s="147" t="str">
        <f t="shared" si="10"/>
        <v>x</v>
      </c>
      <c r="R106" s="147" t="str">
        <f t="shared" si="11"/>
        <v>x</v>
      </c>
    </row>
    <row r="107" spans="1:18" x14ac:dyDescent="0.35">
      <c r="A107" s="172" t="str">
        <f>'Crisis Indicator Data'!A104</f>
        <v>Venezuela displacement in Panama</v>
      </c>
      <c r="B107" s="173" t="str">
        <f>'Crisis Indicator Data'!B104</f>
        <v>Displacement</v>
      </c>
      <c r="C107" s="173" t="str">
        <f>'Crisis Indicator Data'!C104</f>
        <v>PAN002</v>
      </c>
      <c r="D107" s="173" t="str">
        <f>'Crisis Indicator Data'!D104</f>
        <v>Panama</v>
      </c>
      <c r="E107" s="173" t="str">
        <f>'Crisis Indicator Data'!E104</f>
        <v>PAN</v>
      </c>
      <c r="F107" s="182">
        <f>IF('Crisis Indicator Data'!Q104="x","x",('Crisis Indicator Data'!Q104/1000000))</f>
        <v>4.0510000000000002</v>
      </c>
      <c r="G107" s="182">
        <f>IF('Crisis Indicator Data'!R104="x","x",('Crisis Indicator Data'!R104/1000000))</f>
        <v>5.1999999999999998E-2</v>
      </c>
      <c r="H107" s="182">
        <f>IF('Crisis Indicator Data'!S104="x","x",('Crisis Indicator Data'!S104/1000000))</f>
        <v>0.41199999999999998</v>
      </c>
      <c r="I107" s="182">
        <f>IF('Crisis Indicator Data'!T104="x","x",('Crisis Indicator Data'!T104/1000000))</f>
        <v>0</v>
      </c>
      <c r="J107" s="182">
        <f>IF('Crisis Indicator Data'!U104="x","x",('Crisis Indicator Data'!U104/1000000))</f>
        <v>0</v>
      </c>
      <c r="K107" s="168">
        <f t="shared" si="9"/>
        <v>2.7</v>
      </c>
      <c r="L107" s="165">
        <f>IF(F107="x","x",(F107*1000000/VLOOKUP($C107,'Crisis Indicator Data'!$C$3:$H$198,5,FALSE)))</f>
        <v>0.8972314507198228</v>
      </c>
      <c r="M107" s="165">
        <f>IF(G107="x","x",(G107*1000000/VLOOKUP($C107,'Crisis Indicator Data'!$C$3:$H$198,5,FALSE)))</f>
        <v>1.1517165005537098E-2</v>
      </c>
      <c r="N107" s="165">
        <f>IF(H107="x","x",(H107*1000000/VLOOKUP($C107,'Crisis Indicator Data'!$C$3:$H$198,5,FALSE)))</f>
        <v>9.1251384274640093E-2</v>
      </c>
      <c r="O107" s="165">
        <f>IF(I107="x","x",(I107*1000000/VLOOKUP($C107,'Crisis Indicator Data'!$C$3:$H$198,5,FALSE)))</f>
        <v>0</v>
      </c>
      <c r="P107" s="165">
        <f>IF(J107="x","x",(J107*1000000/VLOOKUP($C107,'Crisis Indicator Data'!$C$3:$H$198,5,FALSE)))</f>
        <v>0</v>
      </c>
      <c r="Q107" s="147">
        <f t="shared" si="10"/>
        <v>3</v>
      </c>
      <c r="R107" s="147">
        <f t="shared" si="11"/>
        <v>2.85</v>
      </c>
    </row>
    <row r="108" spans="1:18" x14ac:dyDescent="0.35">
      <c r="A108" s="172" t="str">
        <f>'Crisis Indicator Data'!A105</f>
        <v>Venezuela displacement in Peru</v>
      </c>
      <c r="B108" s="173" t="str">
        <f>'Crisis Indicator Data'!B105</f>
        <v>Displacement</v>
      </c>
      <c r="C108" s="173" t="str">
        <f>'Crisis Indicator Data'!C105</f>
        <v>PER002</v>
      </c>
      <c r="D108" s="173" t="str">
        <f>'Crisis Indicator Data'!D105</f>
        <v>Peru</v>
      </c>
      <c r="E108" s="173" t="str">
        <f>'Crisis Indicator Data'!E105</f>
        <v>PER</v>
      </c>
      <c r="F108" s="182">
        <f>IF('Crisis Indicator Data'!Q105="x","x",('Crisis Indicator Data'!Q105/1000000))</f>
        <v>0</v>
      </c>
      <c r="G108" s="182">
        <f>IF('Crisis Indicator Data'!R105="x","x",('Crisis Indicator Data'!R105/1000000))</f>
        <v>31.896000000000001</v>
      </c>
      <c r="H108" s="182">
        <f>IF('Crisis Indicator Data'!S105="x","x",('Crisis Indicator Data'!S105/1000000))</f>
        <v>1.95</v>
      </c>
      <c r="I108" s="182" t="str">
        <f>IF('Crisis Indicator Data'!T105="x","x",('Crisis Indicator Data'!T105/1000000))</f>
        <v>x</v>
      </c>
      <c r="J108" s="182" t="str">
        <f>IF('Crisis Indicator Data'!U105="x","x",('Crisis Indicator Data'!U105/1000000))</f>
        <v>x</v>
      </c>
      <c r="K108" s="168">
        <f t="shared" si="9"/>
        <v>3.8</v>
      </c>
      <c r="L108" s="165">
        <f>IF(F108="x","x",(F108*1000000/VLOOKUP($C108,'Crisis Indicator Data'!$C$3:$H$198,5,FALSE)))</f>
        <v>0</v>
      </c>
      <c r="M108" s="165">
        <f>IF(G108="x","x",(G108*1000000/VLOOKUP($C108,'Crisis Indicator Data'!$C$3:$H$198,5,FALSE)))</f>
        <v>0.94238610175500803</v>
      </c>
      <c r="N108" s="165">
        <f>IF(H108="x","x",(H108*1000000/VLOOKUP($C108,'Crisis Indicator Data'!$C$3:$H$198,5,FALSE)))</f>
        <v>5.7613898244992023E-2</v>
      </c>
      <c r="O108" s="165" t="str">
        <f>IF(I108="x","x",(I108*1000000/VLOOKUP($C108,'Crisis Indicator Data'!$C$3:$H$198,5,FALSE)))</f>
        <v>x</v>
      </c>
      <c r="P108" s="165" t="str">
        <f>IF(J108="x","x",(J108*1000000/VLOOKUP($C108,'Crisis Indicator Data'!$C$3:$H$198,5,FALSE)))</f>
        <v>x</v>
      </c>
      <c r="Q108" s="147">
        <f t="shared" si="10"/>
        <v>3</v>
      </c>
      <c r="R108" s="147">
        <f t="shared" si="11"/>
        <v>3.4</v>
      </c>
    </row>
    <row r="109" spans="1:18" x14ac:dyDescent="0.35">
      <c r="A109" s="172" t="str">
        <f>'Crisis Indicator Data'!A106</f>
        <v>Multiple crises in the Philippines</v>
      </c>
      <c r="B109" s="173" t="str">
        <f>'Crisis Indicator Data'!B106</f>
        <v>Conflict,Cyclone,Violence,Floods,Other seasonal event</v>
      </c>
      <c r="C109" s="173" t="str">
        <f>'Crisis Indicator Data'!C106</f>
        <v>PHL001</v>
      </c>
      <c r="D109" s="173" t="str">
        <f>'Crisis Indicator Data'!D106</f>
        <v>Philippines</v>
      </c>
      <c r="E109" s="173" t="str">
        <f>'Crisis Indicator Data'!E106</f>
        <v>PHL</v>
      </c>
      <c r="F109" s="182">
        <f>IF('Crisis Indicator Data'!Q106="x","x",('Crisis Indicator Data'!Q106/1000000))</f>
        <v>76.905000000000001</v>
      </c>
      <c r="G109" s="182">
        <f>IF('Crisis Indicator Data'!R106="x","x",('Crisis Indicator Data'!R106/1000000))</f>
        <v>10.675000000000001</v>
      </c>
      <c r="H109" s="182">
        <f>IF('Crisis Indicator Data'!S106="x","x",('Crisis Indicator Data'!S106/1000000))</f>
        <v>2.6970000000000001</v>
      </c>
      <c r="I109" s="182" t="str">
        <f>IF('Crisis Indicator Data'!T106="x","x",('Crisis Indicator Data'!T106/1000000))</f>
        <v>x</v>
      </c>
      <c r="J109" s="182" t="str">
        <f>IF('Crisis Indicator Data'!U106="x","x",('Crisis Indicator Data'!U106/1000000))</f>
        <v>x</v>
      </c>
      <c r="K109" s="168">
        <f t="shared" si="9"/>
        <v>4.0999999999999996</v>
      </c>
      <c r="L109" s="165">
        <f>IF(F109="x","x",(F109*1000000/VLOOKUP($C109,'Crisis Indicator Data'!$C$3:$H$198,5,FALSE)))</f>
        <v>0.85187810848831924</v>
      </c>
      <c r="M109" s="165">
        <f>IF(G109="x","x",(G109*1000000/VLOOKUP($C109,'Crisis Indicator Data'!$C$3:$H$198,5,FALSE)))</f>
        <v>0.11824717259102539</v>
      </c>
      <c r="N109" s="165">
        <f>IF(H109="x","x",(H109*1000000/VLOOKUP($C109,'Crisis Indicator Data'!$C$3:$H$198,5,FALSE)))</f>
        <v>2.9874718920655317E-2</v>
      </c>
      <c r="O109" s="165" t="str">
        <f>IF(I109="x","x",(I109*1000000/VLOOKUP($C109,'Crisis Indicator Data'!$C$3:$H$198,5,FALSE)))</f>
        <v>x</v>
      </c>
      <c r="P109" s="165" t="str">
        <f>IF(J109="x","x",(J109*1000000/VLOOKUP($C109,'Crisis Indicator Data'!$C$3:$H$198,5,FALSE)))</f>
        <v>x</v>
      </c>
      <c r="Q109" s="147">
        <f t="shared" si="10"/>
        <v>2</v>
      </c>
      <c r="R109" s="147">
        <f t="shared" si="11"/>
        <v>3.05</v>
      </c>
    </row>
    <row r="110" spans="1:18" x14ac:dyDescent="0.35">
      <c r="A110" s="172" t="str">
        <f>'Crisis Indicator Data'!A107</f>
        <v>Mindanao conflict</v>
      </c>
      <c r="B110" s="173" t="str">
        <f>'Crisis Indicator Data'!B107</f>
        <v>Conflict,Violence</v>
      </c>
      <c r="C110" s="173" t="str">
        <f>'Crisis Indicator Data'!C107</f>
        <v>PHL003</v>
      </c>
      <c r="D110" s="173" t="str">
        <f>'Crisis Indicator Data'!D107</f>
        <v>Philippines</v>
      </c>
      <c r="E110" s="173" t="str">
        <f>'Crisis Indicator Data'!E107</f>
        <v>PHL</v>
      </c>
      <c r="F110" s="182">
        <f>IF('Crisis Indicator Data'!Q107="x","x",('Crisis Indicator Data'!Q107/1000000))</f>
        <v>26.146000000000001</v>
      </c>
      <c r="G110" s="182">
        <f>IF('Crisis Indicator Data'!R107="x","x",('Crisis Indicator Data'!R107/1000000))</f>
        <v>0</v>
      </c>
      <c r="H110" s="182">
        <f>IF('Crisis Indicator Data'!S107="x","x",('Crisis Indicator Data'!S107/1000000))</f>
        <v>9.7000000000000003E-2</v>
      </c>
      <c r="I110" s="182" t="str">
        <f>IF('Crisis Indicator Data'!T107="x","x",('Crisis Indicator Data'!T107/1000000))</f>
        <v>x</v>
      </c>
      <c r="J110" s="182" t="str">
        <f>IF('Crisis Indicator Data'!U107="x","x",('Crisis Indicator Data'!U107/1000000))</f>
        <v>x</v>
      </c>
      <c r="K110" s="168">
        <f t="shared" si="9"/>
        <v>1.6</v>
      </c>
      <c r="L110" s="165">
        <f>IF(F110="x","x",(F110*1000000/VLOOKUP($C110,'Crisis Indicator Data'!$C$3:$H$198,5,FALSE)))</f>
        <v>0.99596221240286453</v>
      </c>
      <c r="M110" s="165">
        <f>IF(G110="x","x",(G110*1000000/VLOOKUP($C110,'Crisis Indicator Data'!$C$3:$H$198,5,FALSE)))</f>
        <v>0</v>
      </c>
      <c r="N110" s="165">
        <f>IF(H110="x","x",(H110*1000000/VLOOKUP($C110,'Crisis Indicator Data'!$C$3:$H$198,5,FALSE)))</f>
        <v>3.6949565747371629E-3</v>
      </c>
      <c r="O110" s="165" t="str">
        <f>IF(I110="x","x",(I110*1000000/VLOOKUP($C110,'Crisis Indicator Data'!$C$3:$H$198,5,FALSE)))</f>
        <v>x</v>
      </c>
      <c r="P110" s="165" t="str">
        <f>IF(J110="x","x",(J110*1000000/VLOOKUP($C110,'Crisis Indicator Data'!$C$3:$H$198,5,FALSE)))</f>
        <v>x</v>
      </c>
      <c r="Q110" s="147">
        <f t="shared" si="10"/>
        <v>1</v>
      </c>
      <c r="R110" s="147">
        <f t="shared" si="11"/>
        <v>1.3</v>
      </c>
    </row>
    <row r="111" spans="1:18" x14ac:dyDescent="0.35">
      <c r="A111" s="172" t="str">
        <f>'Crisis Indicator Data'!A108</f>
        <v>Typhoon Trami in Philippines</v>
      </c>
      <c r="B111" s="173" t="str">
        <f>'Crisis Indicator Data'!B108</f>
        <v>Cyclone</v>
      </c>
      <c r="C111" s="173" t="str">
        <f>'Crisis Indicator Data'!C108</f>
        <v>PHL016</v>
      </c>
      <c r="D111" s="173" t="str">
        <f>'Crisis Indicator Data'!D108</f>
        <v>Philippines</v>
      </c>
      <c r="E111" s="173" t="str">
        <f>'Crisis Indicator Data'!E108</f>
        <v>PHL</v>
      </c>
      <c r="F111" s="182">
        <f>IF('Crisis Indicator Data'!Q108="x","x",('Crisis Indicator Data'!Q108/1000000))</f>
        <v>65.034000000000006</v>
      </c>
      <c r="G111" s="182">
        <f>IF('Crisis Indicator Data'!R108="x","x",('Crisis Indicator Data'!R108/1000000))</f>
        <v>9.0150000000000006</v>
      </c>
      <c r="H111" s="182">
        <f>IF('Crisis Indicator Data'!S108="x","x",('Crisis Indicator Data'!S108/1000000))</f>
        <v>0.89300000000000002</v>
      </c>
      <c r="I111" s="182" t="str">
        <f>IF('Crisis Indicator Data'!T108="x","x",('Crisis Indicator Data'!T108/1000000))</f>
        <v>x</v>
      </c>
      <c r="J111" s="182" t="str">
        <f>IF('Crisis Indicator Data'!U108="x","x",('Crisis Indicator Data'!U108/1000000))</f>
        <v>x</v>
      </c>
      <c r="K111" s="168">
        <f t="shared" si="9"/>
        <v>3.3</v>
      </c>
      <c r="L111" s="165">
        <f>IF(F111="x","x",(F111*1000000/VLOOKUP($C111,'Crisis Indicator Data'!$C$3:$H$198,5,FALSE)))</f>
        <v>0.86777951242944651</v>
      </c>
      <c r="M111" s="165">
        <f>IF(G111="x","x",(G111*1000000/VLOOKUP($C111,'Crisis Indicator Data'!$C$3:$H$198,5,FALSE)))</f>
        <v>0.12029142148032505</v>
      </c>
      <c r="N111" s="165">
        <f>IF(H111="x","x",(H111*1000000/VLOOKUP($C111,'Crisis Indicator Data'!$C$3:$H$198,5,FALSE)))</f>
        <v>1.1915722615854716E-2</v>
      </c>
      <c r="O111" s="165" t="str">
        <f>IF(I111="x","x",(I111*1000000/VLOOKUP($C111,'Crisis Indicator Data'!$C$3:$H$198,5,FALSE)))</f>
        <v>x</v>
      </c>
      <c r="P111" s="165" t="str">
        <f>IF(J111="x","x",(J111*1000000/VLOOKUP($C111,'Crisis Indicator Data'!$C$3:$H$198,5,FALSE)))</f>
        <v>x</v>
      </c>
      <c r="Q111" s="147">
        <f t="shared" si="10"/>
        <v>2</v>
      </c>
      <c r="R111" s="147">
        <f t="shared" si="11"/>
        <v>2.65</v>
      </c>
    </row>
    <row r="112" spans="1:18" x14ac:dyDescent="0.35">
      <c r="A112" s="172" t="str">
        <f>'Crisis Indicator Data'!A109</f>
        <v>Typhoons Toraji, Usagi, Man-yi, and Yinxing in Philippines</v>
      </c>
      <c r="B112" s="173" t="str">
        <f>'Crisis Indicator Data'!B109</f>
        <v>Floods</v>
      </c>
      <c r="C112" s="173" t="str">
        <f>'Crisis Indicator Data'!C109</f>
        <v>PHL017</v>
      </c>
      <c r="D112" s="173" t="str">
        <f>'Crisis Indicator Data'!D109</f>
        <v>Philippines</v>
      </c>
      <c r="E112" s="173" t="str">
        <f>'Crisis Indicator Data'!E109</f>
        <v>PHL</v>
      </c>
      <c r="F112" s="182">
        <f>IF('Crisis Indicator Data'!Q109="x","x",('Crisis Indicator Data'!Q109/1000000))</f>
        <v>20.393000000000001</v>
      </c>
      <c r="G112" s="182">
        <f>IF('Crisis Indicator Data'!R109="x","x",('Crisis Indicator Data'!R109/1000000))</f>
        <v>3.1549999999999998</v>
      </c>
      <c r="H112" s="182">
        <f>IF('Crisis Indicator Data'!S109="x","x",('Crisis Indicator Data'!S109/1000000))</f>
        <v>1.7070000000000001</v>
      </c>
      <c r="I112" s="182" t="str">
        <f>IF('Crisis Indicator Data'!T109="x","x",('Crisis Indicator Data'!T109/1000000))</f>
        <v>x</v>
      </c>
      <c r="J112" s="182" t="str">
        <f>IF('Crisis Indicator Data'!U109="x","x",('Crisis Indicator Data'!U109/1000000))</f>
        <v>x</v>
      </c>
      <c r="K112" s="168">
        <f t="shared" si="9"/>
        <v>3.7</v>
      </c>
      <c r="L112" s="165">
        <f>IF(F112="x","x",(F112*1000000/VLOOKUP($C112,'Crisis Indicator Data'!$C$3:$H$198,5,FALSE)))</f>
        <v>0.80748366660067317</v>
      </c>
      <c r="M112" s="165">
        <f>IF(G112="x","x",(G112*1000000/VLOOKUP($C112,'Crisis Indicator Data'!$C$3:$H$198,5,FALSE)))</f>
        <v>0.12492575727578697</v>
      </c>
      <c r="N112" s="165">
        <f>IF(H112="x","x",(H112*1000000/VLOOKUP($C112,'Crisis Indicator Data'!$C$3:$H$198,5,FALSE)))</f>
        <v>6.75905761235399E-2</v>
      </c>
      <c r="O112" s="165" t="str">
        <f>IF(I112="x","x",(I112*1000000/VLOOKUP($C112,'Crisis Indicator Data'!$C$3:$H$198,5,FALSE)))</f>
        <v>x</v>
      </c>
      <c r="P112" s="165" t="str">
        <f>IF(J112="x","x",(J112*1000000/VLOOKUP($C112,'Crisis Indicator Data'!$C$3:$H$198,5,FALSE)))</f>
        <v>x</v>
      </c>
      <c r="Q112" s="147">
        <f t="shared" si="10"/>
        <v>3</v>
      </c>
      <c r="R112" s="147">
        <f t="shared" si="11"/>
        <v>3.35</v>
      </c>
    </row>
    <row r="113" spans="1:18" x14ac:dyDescent="0.35">
      <c r="A113" s="172" t="str">
        <f>'Crisis Indicator Data'!A110</f>
        <v>Highlands Violence</v>
      </c>
      <c r="B113" s="173" t="str">
        <f>'Crisis Indicator Data'!B110</f>
        <v>Violence</v>
      </c>
      <c r="C113" s="173" t="str">
        <f>'Crisis Indicator Data'!C110</f>
        <v>PNG003</v>
      </c>
      <c r="D113" s="173" t="str">
        <f>'Crisis Indicator Data'!D110</f>
        <v>Papua New Guinea</v>
      </c>
      <c r="E113" s="173" t="str">
        <f>'Crisis Indicator Data'!E110</f>
        <v>PNG</v>
      </c>
      <c r="F113" s="182">
        <f>IF('Crisis Indicator Data'!Q110="x","x",('Crisis Indicator Data'!Q110/1000000))</f>
        <v>3.9950000000000001</v>
      </c>
      <c r="G113" s="182">
        <f>IF('Crisis Indicator Data'!R110="x","x",('Crisis Indicator Data'!R110/1000000))</f>
        <v>0.54600000000000004</v>
      </c>
      <c r="H113" s="182">
        <f>IF('Crisis Indicator Data'!S110="x","x",('Crisis Indicator Data'!S110/1000000))</f>
        <v>2.5000000000000001E-2</v>
      </c>
      <c r="I113" s="182" t="str">
        <f>IF('Crisis Indicator Data'!T110="x","x",('Crisis Indicator Data'!T110/1000000))</f>
        <v>x</v>
      </c>
      <c r="J113" s="182" t="str">
        <f>IF('Crisis Indicator Data'!U110="x","x",('Crisis Indicator Data'!U110/1000000))</f>
        <v>x</v>
      </c>
      <c r="K113" s="168">
        <f t="shared" si="9"/>
        <v>0.7</v>
      </c>
      <c r="L113" s="165">
        <f>IF(F113="x","x",(F113*1000000/VLOOKUP($C113,'Crisis Indicator Data'!$C$3:$H$198,5,FALSE)))</f>
        <v>0.87494524748138414</v>
      </c>
      <c r="M113" s="165">
        <f>IF(G113="x","x",(G113*1000000/VLOOKUP($C113,'Crisis Indicator Data'!$C$3:$H$198,5,FALSE)))</f>
        <v>0.11957950065703023</v>
      </c>
      <c r="N113" s="165">
        <f>IF(H113="x","x",(H113*1000000/VLOOKUP($C113,'Crisis Indicator Data'!$C$3:$H$198,5,FALSE)))</f>
        <v>5.4752518615856331E-3</v>
      </c>
      <c r="O113" s="165" t="str">
        <f>IF(I113="x","x",(I113*1000000/VLOOKUP($C113,'Crisis Indicator Data'!$C$3:$H$198,5,FALSE)))</f>
        <v>x</v>
      </c>
      <c r="P113" s="165" t="str">
        <f>IF(J113="x","x",(J113*1000000/VLOOKUP($C113,'Crisis Indicator Data'!$C$3:$H$198,5,FALSE)))</f>
        <v>x</v>
      </c>
      <c r="Q113" s="147">
        <f t="shared" si="10"/>
        <v>2</v>
      </c>
      <c r="R113" s="147">
        <f t="shared" si="11"/>
        <v>1.35</v>
      </c>
    </row>
    <row r="114" spans="1:18" x14ac:dyDescent="0.35">
      <c r="A114" s="172" t="str">
        <f>'Crisis Indicator Data'!A111</f>
        <v>Displacement from Russia-Ukraine conflict in Poland</v>
      </c>
      <c r="B114" s="173" t="str">
        <f>'Crisis Indicator Data'!B111</f>
        <v>Displacement</v>
      </c>
      <c r="C114" s="173" t="str">
        <f>'Crisis Indicator Data'!C111</f>
        <v>POL002</v>
      </c>
      <c r="D114" s="173" t="str">
        <f>'Crisis Indicator Data'!D111</f>
        <v>Poland</v>
      </c>
      <c r="E114" s="173" t="str">
        <f>'Crisis Indicator Data'!E111</f>
        <v>POL</v>
      </c>
      <c r="F114" s="182">
        <f>IF('Crisis Indicator Data'!Q111="x","x",('Crisis Indicator Data'!Q111/1000000))</f>
        <v>36.668999999999997</v>
      </c>
      <c r="G114" s="182">
        <f>IF('Crisis Indicator Data'!R111="x","x",('Crisis Indicator Data'!R111/1000000))</f>
        <v>0</v>
      </c>
      <c r="H114" s="182">
        <f>IF('Crisis Indicator Data'!S111="x","x",('Crisis Indicator Data'!S111/1000000))</f>
        <v>0.998</v>
      </c>
      <c r="I114" s="182">
        <f>IF('Crisis Indicator Data'!T111="x","x",('Crisis Indicator Data'!T111/1000000))</f>
        <v>0</v>
      </c>
      <c r="J114" s="182">
        <f>IF('Crisis Indicator Data'!U111="x","x",('Crisis Indicator Data'!U111/1000000))</f>
        <v>0</v>
      </c>
      <c r="K114" s="168">
        <f t="shared" si="9"/>
        <v>3.3</v>
      </c>
      <c r="L114" s="165">
        <f>IF(F114="x","x",(F114*1000000/VLOOKUP($C114,'Crisis Indicator Data'!$C$3:$H$198,5,FALSE)))</f>
        <v>0.9730654919859888</v>
      </c>
      <c r="M114" s="165">
        <f>IF(G114="x","x",(G114*1000000/VLOOKUP($C114,'Crisis Indicator Data'!$C$3:$H$198,5,FALSE)))</f>
        <v>0</v>
      </c>
      <c r="N114" s="165">
        <f>IF(H114="x","x",(H114*1000000/VLOOKUP($C114,'Crisis Indicator Data'!$C$3:$H$198,5,FALSE)))</f>
        <v>2.6483388175352934E-2</v>
      </c>
      <c r="O114" s="165">
        <f>IF(I114="x","x",(I114*1000000/VLOOKUP($C114,'Crisis Indicator Data'!$C$3:$H$198,5,FALSE)))</f>
        <v>0</v>
      </c>
      <c r="P114" s="165">
        <f>IF(J114="x","x",(J114*1000000/VLOOKUP($C114,'Crisis Indicator Data'!$C$3:$H$198,5,FALSE)))</f>
        <v>0</v>
      </c>
      <c r="Q114" s="147">
        <f t="shared" si="10"/>
        <v>1</v>
      </c>
      <c r="R114" s="147">
        <f t="shared" si="11"/>
        <v>2.15</v>
      </c>
    </row>
    <row r="115" spans="1:18" x14ac:dyDescent="0.35">
      <c r="A115" s="172" t="str">
        <f>'Crisis Indicator Data'!A112</f>
        <v>Complex crisis in DPRK</v>
      </c>
      <c r="B115" s="173" t="str">
        <f>'Crisis Indicator Data'!B112</f>
        <v>Socio-political,Floods,Other seasonal event,Food Security</v>
      </c>
      <c r="C115" s="173" t="str">
        <f>'Crisis Indicator Data'!C112</f>
        <v>PRK001</v>
      </c>
      <c r="D115" s="173" t="str">
        <f>'Crisis Indicator Data'!D112</f>
        <v>DPRK</v>
      </c>
      <c r="E115" s="173" t="str">
        <f>'Crisis Indicator Data'!E112</f>
        <v>PRK</v>
      </c>
      <c r="F115" s="182">
        <f>IF('Crisis Indicator Data'!Q112="x","x",('Crisis Indicator Data'!Q112/1000000))</f>
        <v>0</v>
      </c>
      <c r="G115" s="182">
        <f>IF('Crisis Indicator Data'!R112="x","x",('Crisis Indicator Data'!R112/1000000))</f>
        <v>16.099</v>
      </c>
      <c r="H115" s="182">
        <f>IF('Crisis Indicator Data'!S112="x","x",('Crisis Indicator Data'!S112/1000000))</f>
        <v>4.97</v>
      </c>
      <c r="I115" s="182">
        <f>IF('Crisis Indicator Data'!T112="x","x",('Crisis Indicator Data'!T112/1000000))</f>
        <v>5.4589999999999996</v>
      </c>
      <c r="J115" s="182">
        <f>IF('Crisis Indicator Data'!U112="x","x",('Crisis Indicator Data'!U112/1000000))</f>
        <v>0</v>
      </c>
      <c r="K115" s="168">
        <f t="shared" si="9"/>
        <v>5</v>
      </c>
      <c r="L115" s="165">
        <f>IF(F115="x","x",(F115*1000000/VLOOKUP($C115,'Crisis Indicator Data'!$C$3:$H$198,5,FALSE)))</f>
        <v>0</v>
      </c>
      <c r="M115" s="165">
        <f>IF(G115="x","x",(G115*1000000/VLOOKUP($C115,'Crisis Indicator Data'!$C$3:$H$198,5,FALSE)))</f>
        <v>0.60684533906291227</v>
      </c>
      <c r="N115" s="165">
        <f>IF(H115="x","x",(H115*1000000/VLOOKUP($C115,'Crisis Indicator Data'!$C$3:$H$198,5,FALSE)))</f>
        <v>0.18734215386935052</v>
      </c>
      <c r="O115" s="165">
        <f>IF(I115="x","x",(I115*1000000/VLOOKUP($C115,'Crisis Indicator Data'!$C$3:$H$198,5,FALSE)))</f>
        <v>0.20577481246937313</v>
      </c>
      <c r="P115" s="165">
        <f>IF(J115="x","x",(J115*1000000/VLOOKUP($C115,'Crisis Indicator Data'!$C$3:$H$198,5,FALSE)))</f>
        <v>0</v>
      </c>
      <c r="Q115" s="147">
        <f t="shared" si="10"/>
        <v>4</v>
      </c>
      <c r="R115" s="147">
        <f t="shared" si="11"/>
        <v>4.5</v>
      </c>
    </row>
    <row r="116" spans="1:18" x14ac:dyDescent="0.35">
      <c r="A116" s="172" t="str">
        <f>'Crisis Indicator Data'!A113</f>
        <v>Conflict in Palestine</v>
      </c>
      <c r="B116" s="173" t="str">
        <f>'Crisis Indicator Data'!B113</f>
        <v>Conflict,Socio-political,Violence,Displacement</v>
      </c>
      <c r="C116" s="173" t="str">
        <f>'Crisis Indicator Data'!C113</f>
        <v>PSE002</v>
      </c>
      <c r="D116" s="173" t="str">
        <f>'Crisis Indicator Data'!D113</f>
        <v>Palestine</v>
      </c>
      <c r="E116" s="173" t="str">
        <f>'Crisis Indicator Data'!E113</f>
        <v>PSE</v>
      </c>
      <c r="F116" s="182">
        <f>IF('Crisis Indicator Data'!Q113="x","x",('Crisis Indicator Data'!Q113/1000000))</f>
        <v>0</v>
      </c>
      <c r="G116" s="182">
        <f>IF('Crisis Indicator Data'!R113="x","x",('Crisis Indicator Data'!R113/1000000))</f>
        <v>2.0699999999999998</v>
      </c>
      <c r="H116" s="182">
        <f>IF('Crisis Indicator Data'!S113="x","x",('Crisis Indicator Data'!S113/1000000))</f>
        <v>2.0790000000000002</v>
      </c>
      <c r="I116" s="182">
        <f>IF('Crisis Indicator Data'!T113="x","x",('Crisis Indicator Data'!T113/1000000))</f>
        <v>0.876</v>
      </c>
      <c r="J116" s="182">
        <f>IF('Crisis Indicator Data'!U113="x","x",('Crisis Indicator Data'!U113/1000000))</f>
        <v>0.34499999999999997</v>
      </c>
      <c r="K116" s="168">
        <f t="shared" si="9"/>
        <v>4.2</v>
      </c>
      <c r="L116" s="165">
        <f>IF(F116="x","x",(F116*1000000/VLOOKUP($C116,'Crisis Indicator Data'!$C$3:$H$198,5,FALSE)))</f>
        <v>0</v>
      </c>
      <c r="M116" s="165">
        <f>IF(G116="x","x",(G116*1000000/VLOOKUP($C116,'Crisis Indicator Data'!$C$3:$H$198,5,FALSE)))</f>
        <v>0.38547486033519551</v>
      </c>
      <c r="N116" s="165">
        <f>IF(H116="x","x",(H116*1000000/VLOOKUP($C116,'Crisis Indicator Data'!$C$3:$H$198,5,FALSE)))</f>
        <v>0.38715083798882688</v>
      </c>
      <c r="O116" s="165">
        <f>IF(I116="x","x",(I116*1000000/VLOOKUP($C116,'Crisis Indicator Data'!$C$3:$H$198,5,FALSE)))</f>
        <v>0.16312849162011173</v>
      </c>
      <c r="P116" s="165">
        <f>IF(J116="x","x",(J116*1000000/VLOOKUP($C116,'Crisis Indicator Data'!$C$3:$H$198,5,FALSE)))</f>
        <v>6.4245810055865923E-2</v>
      </c>
      <c r="Q116" s="147">
        <f t="shared" si="10"/>
        <v>5</v>
      </c>
      <c r="R116" s="147">
        <f t="shared" si="11"/>
        <v>4.5999999999999996</v>
      </c>
    </row>
    <row r="117" spans="1:18" x14ac:dyDescent="0.35">
      <c r="A117" s="172" t="str">
        <f>'Crisis Indicator Data'!A114</f>
        <v>Conflict in West Bank</v>
      </c>
      <c r="B117" s="173" t="str">
        <f>'Crisis Indicator Data'!B114</f>
        <v>Conflict,Displacement,Socio-political,Violence</v>
      </c>
      <c r="C117" s="173" t="str">
        <f>'Crisis Indicator Data'!C114</f>
        <v>PSE003</v>
      </c>
      <c r="D117" s="173" t="str">
        <f>'Crisis Indicator Data'!D114</f>
        <v>Palestine</v>
      </c>
      <c r="E117" s="173" t="str">
        <f>'Crisis Indicator Data'!E114</f>
        <v>PSE</v>
      </c>
      <c r="F117" s="182">
        <f>IF('Crisis Indicator Data'!Q114="x","x",('Crisis Indicator Data'!Q114/1000000))</f>
        <v>0</v>
      </c>
      <c r="G117" s="182">
        <f>IF('Crisis Indicator Data'!R114="x","x",('Crisis Indicator Data'!R114/1000000))</f>
        <v>2.0699999999999998</v>
      </c>
      <c r="H117" s="182">
        <f>IF('Crisis Indicator Data'!S114="x","x",('Crisis Indicator Data'!S114/1000000))</f>
        <v>1.2</v>
      </c>
      <c r="I117" s="182" t="str">
        <f>IF('Crisis Indicator Data'!T114="x","x",('Crisis Indicator Data'!T114/1000000))</f>
        <v>x</v>
      </c>
      <c r="J117" s="182" t="str">
        <f>IF('Crisis Indicator Data'!U114="x","x",('Crisis Indicator Data'!U114/1000000))</f>
        <v>x</v>
      </c>
      <c r="K117" s="168">
        <f t="shared" si="9"/>
        <v>3.5</v>
      </c>
      <c r="L117" s="165">
        <f>IF(F117="x","x",(F117*1000000/VLOOKUP($C117,'Crisis Indicator Data'!$C$3:$H$198,5,FALSE)))</f>
        <v>0</v>
      </c>
      <c r="M117" s="165">
        <f>IF(G117="x","x",(G117*1000000/VLOOKUP($C117,'Crisis Indicator Data'!$C$3:$H$198,5,FALSE)))</f>
        <v>0.6330275229357798</v>
      </c>
      <c r="N117" s="165">
        <f>IF(H117="x","x",(H117*1000000/VLOOKUP($C117,'Crisis Indicator Data'!$C$3:$H$198,5,FALSE)))</f>
        <v>0.3669724770642202</v>
      </c>
      <c r="O117" s="165" t="str">
        <f>IF(I117="x","x",(I117*1000000/VLOOKUP($C117,'Crisis Indicator Data'!$C$3:$H$198,5,FALSE)))</f>
        <v>x</v>
      </c>
      <c r="P117" s="165" t="str">
        <f>IF(J117="x","x",(J117*1000000/VLOOKUP($C117,'Crisis Indicator Data'!$C$3:$H$198,5,FALSE)))</f>
        <v>x</v>
      </c>
      <c r="Q117" s="147">
        <f t="shared" si="10"/>
        <v>3</v>
      </c>
      <c r="R117" s="147">
        <f t="shared" si="11"/>
        <v>3.25</v>
      </c>
    </row>
    <row r="118" spans="1:18" x14ac:dyDescent="0.35">
      <c r="A118" s="172" t="str">
        <f>'Crisis Indicator Data'!A115</f>
        <v>Conflict in Gaza</v>
      </c>
      <c r="B118" s="173" t="str">
        <f>'Crisis Indicator Data'!B115</f>
        <v>Conflict,Displacement,Socio-political,Violence</v>
      </c>
      <c r="C118" s="173" t="str">
        <f>'Crisis Indicator Data'!C115</f>
        <v>PSE004</v>
      </c>
      <c r="D118" s="173" t="str">
        <f>'Crisis Indicator Data'!D115</f>
        <v>Palestine</v>
      </c>
      <c r="E118" s="173" t="str">
        <f>'Crisis Indicator Data'!E115</f>
        <v>PSE</v>
      </c>
      <c r="F118" s="182">
        <f>IF('Crisis Indicator Data'!Q115="x","x",('Crisis Indicator Data'!Q115/1000000))</f>
        <v>0</v>
      </c>
      <c r="G118" s="182">
        <f>IF('Crisis Indicator Data'!R115="x","x",('Crisis Indicator Data'!R115/1000000))</f>
        <v>0</v>
      </c>
      <c r="H118" s="182">
        <f>IF('Crisis Indicator Data'!S115="x","x",('Crisis Indicator Data'!S115/1000000))</f>
        <v>0.879</v>
      </c>
      <c r="I118" s="182">
        <f>IF('Crisis Indicator Data'!T115="x","x",('Crisis Indicator Data'!T115/1000000))</f>
        <v>0.876</v>
      </c>
      <c r="J118" s="182">
        <f>IF('Crisis Indicator Data'!U115="x","x",('Crisis Indicator Data'!U115/1000000))</f>
        <v>0.34499999999999997</v>
      </c>
      <c r="K118" s="168">
        <f t="shared" si="9"/>
        <v>3.9</v>
      </c>
      <c r="L118" s="165">
        <f>IF(F118="x","x",(F118*1000000/VLOOKUP($C118,'Crisis Indicator Data'!$C$3:$H$198,5,FALSE)))</f>
        <v>0</v>
      </c>
      <c r="M118" s="165">
        <f>IF(G118="x","x",(G118*1000000/VLOOKUP($C118,'Crisis Indicator Data'!$C$3:$H$198,5,FALSE)))</f>
        <v>0</v>
      </c>
      <c r="N118" s="165">
        <f>IF(H118="x","x",(H118*1000000/VLOOKUP($C118,'Crisis Indicator Data'!$C$3:$H$198,5,FALSE)))</f>
        <v>0.41857142857142859</v>
      </c>
      <c r="O118" s="165">
        <f>IF(I118="x","x",(I118*1000000/VLOOKUP($C118,'Crisis Indicator Data'!$C$3:$H$198,5,FALSE)))</f>
        <v>0.41714285714285715</v>
      </c>
      <c r="P118" s="165">
        <f>IF(J118="x","x",(J118*1000000/VLOOKUP($C118,'Crisis Indicator Data'!$C$3:$H$198,5,FALSE)))</f>
        <v>0.16428571428571428</v>
      </c>
      <c r="Q118" s="147">
        <f t="shared" si="10"/>
        <v>5</v>
      </c>
      <c r="R118" s="147">
        <f t="shared" si="11"/>
        <v>4.45</v>
      </c>
    </row>
    <row r="119" spans="1:18" x14ac:dyDescent="0.35">
      <c r="A119" s="172" t="str">
        <f>'Crisis Indicator Data'!A116</f>
        <v>Lake Chad basin regional crisis</v>
      </c>
      <c r="B119" s="173">
        <f>'Crisis Indicator Data'!B116</f>
        <v>0</v>
      </c>
      <c r="C119" s="173" t="str">
        <f>'Crisis Indicator Data'!C116</f>
        <v>REG001</v>
      </c>
      <c r="D119" s="173" t="str">
        <f>'Crisis Indicator Data'!D116</f>
        <v>Nigeria,Niger,Chad,Cameroon</v>
      </c>
      <c r="E119" s="173" t="str">
        <f>'Crisis Indicator Data'!E116</f>
        <v>NGA,NER,TCD,CMR</v>
      </c>
      <c r="F119" s="182">
        <f>IF('Crisis Indicator Data'!Q116="x","x",('Crisis Indicator Data'!Q116/1000000))</f>
        <v>10.439</v>
      </c>
      <c r="G119" s="182">
        <f>IF('Crisis Indicator Data'!R116="x","x",('Crisis Indicator Data'!R116/1000000))</f>
        <v>0</v>
      </c>
      <c r="H119" s="182">
        <f>IF('Crisis Indicator Data'!S116="x","x",('Crisis Indicator Data'!S116/1000000))</f>
        <v>5.819</v>
      </c>
      <c r="I119" s="182">
        <f>IF('Crisis Indicator Data'!T116="x","x",('Crisis Indicator Data'!T116/1000000))</f>
        <v>4.4059999999999997</v>
      </c>
      <c r="J119" s="182">
        <f>IF('Crisis Indicator Data'!U116="x","x",('Crisis Indicator Data'!U116/1000000))</f>
        <v>0.874</v>
      </c>
      <c r="K119" s="168">
        <f t="shared" si="9"/>
        <v>5</v>
      </c>
      <c r="L119" s="165">
        <f>IF(F119="x","x",(F119*1000000/VLOOKUP($C119,'Crisis Indicator Data'!$C$3:$H$198,5,FALSE)))</f>
        <v>0.48467824310520941</v>
      </c>
      <c r="M119" s="165">
        <f>IF(G119="x","x",(G119*1000000/VLOOKUP($C119,'Crisis Indicator Data'!$C$3:$H$198,5,FALSE)))</f>
        <v>0</v>
      </c>
      <c r="N119" s="165">
        <f>IF(H119="x","x",(H119*1000000/VLOOKUP($C119,'Crisis Indicator Data'!$C$3:$H$198,5,FALSE)))</f>
        <v>0.27017364657814097</v>
      </c>
      <c r="O119" s="165">
        <f>IF(I119="x","x",(I119*1000000/VLOOKUP($C119,'Crisis Indicator Data'!$C$3:$H$198,5,FALSE)))</f>
        <v>0.20456866932862847</v>
      </c>
      <c r="P119" s="165">
        <f>IF(J119="x","x",(J119*1000000/VLOOKUP($C119,'Crisis Indicator Data'!$C$3:$H$198,5,FALSE)))</f>
        <v>4.0579440988021173E-2</v>
      </c>
      <c r="Q119" s="147">
        <f t="shared" si="10"/>
        <v>4</v>
      </c>
      <c r="R119" s="147">
        <f t="shared" si="11"/>
        <v>4.5</v>
      </c>
    </row>
    <row r="120" spans="1:18" x14ac:dyDescent="0.35">
      <c r="A120" s="172" t="str">
        <f>'Crisis Indicator Data'!A117</f>
        <v>Venezuela Regional Crisis</v>
      </c>
      <c r="B120" s="173">
        <f>'Crisis Indicator Data'!B117</f>
        <v>0</v>
      </c>
      <c r="C120" s="173" t="str">
        <f>'Crisis Indicator Data'!C117</f>
        <v>REG002</v>
      </c>
      <c r="D120" s="173" t="str">
        <f>'Crisis Indicator Data'!D117</f>
        <v>Venezuela,Brazil,Colombia,Ecuador,Peru,Trinidad and Tobago,Chile,Dominican Republic,Panama</v>
      </c>
      <c r="E120" s="173" t="str">
        <f>'Crisis Indicator Data'!E117</f>
        <v>VEN,BRA,COL,ECU,PER,TTO,CHL,DOM,PAN</v>
      </c>
      <c r="F120" s="182">
        <f>IF('Crisis Indicator Data'!Q117="x","x",('Crisis Indicator Data'!Q117/1000000))</f>
        <v>149.809</v>
      </c>
      <c r="G120" s="182">
        <f>IF('Crisis Indicator Data'!R117="x","x",('Crisis Indicator Data'!R117/1000000))</f>
        <v>37.651000000000003</v>
      </c>
      <c r="H120" s="182">
        <f>IF('Crisis Indicator Data'!S117="x","x",('Crisis Indicator Data'!S117/1000000))</f>
        <v>26.943000000000001</v>
      </c>
      <c r="I120" s="182">
        <f>IF('Crisis Indicator Data'!T117="x","x",('Crisis Indicator Data'!T117/1000000))</f>
        <v>0</v>
      </c>
      <c r="J120" s="182">
        <f>IF('Crisis Indicator Data'!U117="x","x",('Crisis Indicator Data'!U117/1000000))</f>
        <v>0</v>
      </c>
      <c r="K120" s="168">
        <f t="shared" si="9"/>
        <v>5</v>
      </c>
      <c r="L120" s="165">
        <f>IF(F120="x","x",(F120*1000000/VLOOKUP($C120,'Crisis Indicator Data'!$C$3:$H$198,5,FALSE)))</f>
        <v>0.69872948946371771</v>
      </c>
      <c r="M120" s="165">
        <f>IF(G120="x","x",(G120*1000000/VLOOKUP($C120,'Crisis Indicator Data'!$C$3:$H$198,5,FALSE)))</f>
        <v>0.17560936931558474</v>
      </c>
      <c r="N120" s="165">
        <f>IF(H120="x","x",(H120*1000000/VLOOKUP($C120,'Crisis Indicator Data'!$C$3:$H$198,5,FALSE)))</f>
        <v>0.12566580535629332</v>
      </c>
      <c r="O120" s="165">
        <f>IF(I120="x","x",(I120*1000000/VLOOKUP($C120,'Crisis Indicator Data'!$C$3:$H$198,5,FALSE)))</f>
        <v>0</v>
      </c>
      <c r="P120" s="165">
        <f>IF(J120="x","x",(J120*1000000/VLOOKUP($C120,'Crisis Indicator Data'!$C$3:$H$198,5,FALSE)))</f>
        <v>0</v>
      </c>
      <c r="Q120" s="147">
        <f t="shared" si="10"/>
        <v>3</v>
      </c>
      <c r="R120" s="147">
        <f t="shared" si="11"/>
        <v>4</v>
      </c>
    </row>
    <row r="121" spans="1:18" x14ac:dyDescent="0.35">
      <c r="A121" s="172" t="str">
        <f>'Crisis Indicator Data'!A118</f>
        <v>Syrian Regional Crisis</v>
      </c>
      <c r="B121" s="173">
        <f>'Crisis Indicator Data'!B118</f>
        <v>0</v>
      </c>
      <c r="C121" s="173" t="str">
        <f>'Crisis Indicator Data'!C118</f>
        <v>REG004</v>
      </c>
      <c r="D121" s="173" t="str">
        <f>'Crisis Indicator Data'!D118</f>
        <v>Syria,Türkiye,Iraq,Egypt,Jordan,Lebanon</v>
      </c>
      <c r="E121" s="173" t="str">
        <f>'Crisis Indicator Data'!E118</f>
        <v>SYR,TUR,IRQ,EGY,JOR,LBN</v>
      </c>
      <c r="F121" s="182">
        <f>IF('Crisis Indicator Data'!Q118="x","x",('Crisis Indicator Data'!Q118/1000000))</f>
        <v>162.023</v>
      </c>
      <c r="G121" s="182">
        <f>IF('Crisis Indicator Data'!R118="x","x",('Crisis Indicator Data'!R118/1000000))</f>
        <v>17.456</v>
      </c>
      <c r="H121" s="182">
        <f>IF('Crisis Indicator Data'!S118="x","x",('Crisis Indicator Data'!S118/1000000))</f>
        <v>13.401</v>
      </c>
      <c r="I121" s="182">
        <f>IF('Crisis Indicator Data'!T118="x","x",('Crisis Indicator Data'!T118/1000000))</f>
        <v>8.6769999999999996</v>
      </c>
      <c r="J121" s="182">
        <f>IF('Crisis Indicator Data'!U118="x","x",('Crisis Indicator Data'!U118/1000000))</f>
        <v>6.7000000000000004E-2</v>
      </c>
      <c r="K121" s="168">
        <f t="shared" si="9"/>
        <v>5</v>
      </c>
      <c r="L121" s="165">
        <f>IF(F121="x","x",(F121*1000000/VLOOKUP($C121,'Crisis Indicator Data'!$C$3:$H$198,5,FALSE)))</f>
        <v>0.80358985041463316</v>
      </c>
      <c r="M121" s="165">
        <f>IF(G121="x","x",(G121*1000000/VLOOKUP($C121,'Crisis Indicator Data'!$C$3:$H$198,5,FALSE)))</f>
        <v>8.6576994802206084E-2</v>
      </c>
      <c r="N121" s="165">
        <f>IF(H121="x","x",(H121*1000000/VLOOKUP($C121,'Crisis Indicator Data'!$C$3:$H$198,5,FALSE)))</f>
        <v>6.6465301749791691E-2</v>
      </c>
      <c r="O121" s="165">
        <f>IF(I121="x","x",(I121*1000000/VLOOKUP($C121,'Crisis Indicator Data'!$C$3:$H$198,5,FALSE)))</f>
        <v>4.3035551323255171E-2</v>
      </c>
      <c r="P121" s="165">
        <f>IF(J121="x","x",(J121*1000000/VLOOKUP($C121,'Crisis Indicator Data'!$C$3:$H$198,5,FALSE)))</f>
        <v>3.3230171011387532E-4</v>
      </c>
      <c r="Q121" s="147">
        <f t="shared" si="10"/>
        <v>3</v>
      </c>
      <c r="R121" s="147">
        <f t="shared" si="11"/>
        <v>4</v>
      </c>
    </row>
    <row r="122" spans="1:18" x14ac:dyDescent="0.35">
      <c r="A122" s="172" t="str">
        <f>'Crisis Indicator Data'!A119</f>
        <v xml:space="preserve">Eastern Mediterranean Route </v>
      </c>
      <c r="B122" s="173">
        <f>'Crisis Indicator Data'!B119</f>
        <v>0</v>
      </c>
      <c r="C122" s="173" t="str">
        <f>'Crisis Indicator Data'!C119</f>
        <v>REG006</v>
      </c>
      <c r="D122" s="173" t="str">
        <f>'Crisis Indicator Data'!D119</f>
        <v>Türkiye,Greece</v>
      </c>
      <c r="E122" s="173" t="str">
        <f>'Crisis Indicator Data'!E119</f>
        <v>TUR,GRC</v>
      </c>
      <c r="F122" s="182">
        <f>IF('Crisis Indicator Data'!Q119="x","x",('Crisis Indicator Data'!Q119/1000000))</f>
        <v>15.532</v>
      </c>
      <c r="G122" s="182">
        <f>IF('Crisis Indicator Data'!R119="x","x",('Crisis Indicator Data'!R119/1000000))</f>
        <v>0.434</v>
      </c>
      <c r="H122" s="182">
        <f>IF('Crisis Indicator Data'!S119="x","x",('Crisis Indicator Data'!S119/1000000))</f>
        <v>0.36199999999999999</v>
      </c>
      <c r="I122" s="182">
        <f>IF('Crisis Indicator Data'!T119="x","x",('Crisis Indicator Data'!T119/1000000))</f>
        <v>5.0999999999999997E-2</v>
      </c>
      <c r="J122" s="182">
        <f>IF('Crisis Indicator Data'!U119="x","x",('Crisis Indicator Data'!U119/1000000))</f>
        <v>6.0000000000000001E-3</v>
      </c>
      <c r="K122" s="168">
        <f t="shared" si="9"/>
        <v>2.7</v>
      </c>
      <c r="L122" s="165">
        <f>IF(F122="x","x",(F122*1000000/VLOOKUP($C122,'Crisis Indicator Data'!$C$3:$H$198,5,FALSE)))</f>
        <v>0.94788233858171611</v>
      </c>
      <c r="M122" s="165">
        <f>IF(G122="x","x",(G122*1000000/VLOOKUP($C122,'Crisis Indicator Data'!$C$3:$H$198,5,FALSE)))</f>
        <v>2.6486024655193459E-2</v>
      </c>
      <c r="N122" s="165">
        <f>IF(H122="x","x",(H122*1000000/VLOOKUP($C122,'Crisis Indicator Data'!$C$3:$H$198,5,FALSE)))</f>
        <v>2.2092029781520809E-2</v>
      </c>
      <c r="O122" s="165">
        <f>IF(I122="x","x",(I122*1000000/VLOOKUP($C122,'Crisis Indicator Data'!$C$3:$H$198,5,FALSE)))</f>
        <v>3.1124130355181254E-3</v>
      </c>
      <c r="P122" s="165">
        <f>IF(J122="x","x",(J122*1000000/VLOOKUP($C122,'Crisis Indicator Data'!$C$3:$H$198,5,FALSE)))</f>
        <v>3.6616623947272064E-4</v>
      </c>
      <c r="Q122" s="147">
        <f t="shared" si="10"/>
        <v>2</v>
      </c>
      <c r="R122" s="147">
        <f t="shared" si="11"/>
        <v>2.35</v>
      </c>
    </row>
    <row r="123" spans="1:18" x14ac:dyDescent="0.35">
      <c r="A123" s="172" t="str">
        <f>'Crisis Indicator Data'!A120</f>
        <v>Central Mediterranean Route</v>
      </c>
      <c r="B123" s="173">
        <f>'Crisis Indicator Data'!B120</f>
        <v>0</v>
      </c>
      <c r="C123" s="173" t="str">
        <f>'Crisis Indicator Data'!C120</f>
        <v>REG007</v>
      </c>
      <c r="D123" s="173" t="str">
        <f>'Crisis Indicator Data'!D120</f>
        <v>Algeria,Tunisia,Libya,Italy</v>
      </c>
      <c r="E123" s="173" t="str">
        <f>'Crisis Indicator Data'!E120</f>
        <v>DZA,TUN,LBY,ITA</v>
      </c>
      <c r="F123" s="182">
        <f>IF('Crisis Indicator Data'!Q120="x","x",('Crisis Indicator Data'!Q120/1000000))</f>
        <v>124.556</v>
      </c>
      <c r="G123" s="182">
        <f>IF('Crisis Indicator Data'!R120="x","x",('Crisis Indicator Data'!R120/1000000))</f>
        <v>0</v>
      </c>
      <c r="H123" s="182">
        <f>IF('Crisis Indicator Data'!S120="x","x",('Crisis Indicator Data'!S120/1000000))</f>
        <v>1.3779999999999999</v>
      </c>
      <c r="I123" s="182" t="str">
        <f>IF('Crisis Indicator Data'!T120="x","x",('Crisis Indicator Data'!T120/1000000))</f>
        <v>x</v>
      </c>
      <c r="J123" s="182" t="str">
        <f>IF('Crisis Indicator Data'!U120="x","x",('Crisis Indicator Data'!U120/1000000))</f>
        <v>x</v>
      </c>
      <c r="K123" s="168">
        <f t="shared" si="9"/>
        <v>3.6</v>
      </c>
      <c r="L123" s="165">
        <f>IF(F123="x","x",(F123*1000000/VLOOKUP($C123,'Crisis Indicator Data'!$C$3:$H$198,5,FALSE)))</f>
        <v>0.98905776041418525</v>
      </c>
      <c r="M123" s="165">
        <f>IF(G123="x","x",(G123*1000000/VLOOKUP($C123,'Crisis Indicator Data'!$C$3:$H$198,5,FALSE)))</f>
        <v>0</v>
      </c>
      <c r="N123" s="165">
        <f>IF(H123="x","x",(H123*1000000/VLOOKUP($C123,'Crisis Indicator Data'!$C$3:$H$198,5,FALSE)))</f>
        <v>1.0942239585814792E-2</v>
      </c>
      <c r="O123" s="165" t="str">
        <f>IF(I123="x","x",(I123*1000000/VLOOKUP($C123,'Crisis Indicator Data'!$C$3:$H$198,5,FALSE)))</f>
        <v>x</v>
      </c>
      <c r="P123" s="165" t="str">
        <f>IF(J123="x","x",(J123*1000000/VLOOKUP($C123,'Crisis Indicator Data'!$C$3:$H$198,5,FALSE)))</f>
        <v>x</v>
      </c>
      <c r="Q123" s="147">
        <f t="shared" si="10"/>
        <v>1</v>
      </c>
      <c r="R123" s="147">
        <f t="shared" si="11"/>
        <v>2.2999999999999998</v>
      </c>
    </row>
    <row r="124" spans="1:18" x14ac:dyDescent="0.35">
      <c r="A124" s="172" t="str">
        <f>'Crisis Indicator Data'!A121</f>
        <v>Western Mediterranean Route</v>
      </c>
      <c r="B124" s="173">
        <f>'Crisis Indicator Data'!B121</f>
        <v>0</v>
      </c>
      <c r="C124" s="173" t="str">
        <f>'Crisis Indicator Data'!C121</f>
        <v>REG008</v>
      </c>
      <c r="D124" s="173" t="str">
        <f>'Crisis Indicator Data'!D121</f>
        <v>Algeria,Morocco,Spain</v>
      </c>
      <c r="E124" s="173" t="str">
        <f>'Crisis Indicator Data'!E121</f>
        <v>DZA,MAR,ESP</v>
      </c>
      <c r="F124" s="182">
        <f>IF('Crisis Indicator Data'!Q121="x","x",('Crisis Indicator Data'!Q121/1000000))</f>
        <v>132.62799999999999</v>
      </c>
      <c r="G124" s="182">
        <f>IF('Crisis Indicator Data'!R121="x","x",('Crisis Indicator Data'!R121/1000000))</f>
        <v>0</v>
      </c>
      <c r="H124" s="182">
        <f>IF('Crisis Indicator Data'!S121="x","x",('Crisis Indicator Data'!S121/1000000))</f>
        <v>0.378</v>
      </c>
      <c r="I124" s="182" t="str">
        <f>IF('Crisis Indicator Data'!T121="x","x",('Crisis Indicator Data'!T121/1000000))</f>
        <v>x</v>
      </c>
      <c r="J124" s="182" t="str">
        <f>IF('Crisis Indicator Data'!U121="x","x",('Crisis Indicator Data'!U121/1000000))</f>
        <v>x</v>
      </c>
      <c r="K124" s="168">
        <f t="shared" si="9"/>
        <v>2.6</v>
      </c>
      <c r="L124" s="165">
        <f>IF(F124="x","x",(F124*1000000/VLOOKUP($C124,'Crisis Indicator Data'!$C$3:$H$198,5,FALSE)))</f>
        <v>0.99715802294633316</v>
      </c>
      <c r="M124" s="165">
        <f>IF(G124="x","x",(G124*1000000/VLOOKUP($C124,'Crisis Indicator Data'!$C$3:$H$198,5,FALSE)))</f>
        <v>0</v>
      </c>
      <c r="N124" s="165">
        <f>IF(H124="x","x",(H124*1000000/VLOOKUP($C124,'Crisis Indicator Data'!$C$3:$H$198,5,FALSE)))</f>
        <v>2.8419770536667519E-3</v>
      </c>
      <c r="O124" s="165" t="str">
        <f>IF(I124="x","x",(I124*1000000/VLOOKUP($C124,'Crisis Indicator Data'!$C$3:$H$198,5,FALSE)))</f>
        <v>x</v>
      </c>
      <c r="P124" s="165" t="str">
        <f>IF(J124="x","x",(J124*1000000/VLOOKUP($C124,'Crisis Indicator Data'!$C$3:$H$198,5,FALSE)))</f>
        <v>x</v>
      </c>
      <c r="Q124" s="147">
        <f t="shared" si="10"/>
        <v>1</v>
      </c>
      <c r="R124" s="147">
        <f t="shared" si="11"/>
        <v>1.8</v>
      </c>
    </row>
    <row r="125" spans="1:18" x14ac:dyDescent="0.35">
      <c r="A125" s="172" t="str">
        <f>'Crisis Indicator Data'!A122</f>
        <v>Rohingya Regional Crisis</v>
      </c>
      <c r="B125" s="173">
        <f>'Crisis Indicator Data'!B122</f>
        <v>0</v>
      </c>
      <c r="C125" s="173" t="str">
        <f>'Crisis Indicator Data'!C122</f>
        <v>REG011</v>
      </c>
      <c r="D125" s="173" t="str">
        <f>'Crisis Indicator Data'!D122</f>
        <v>Bangladesh,Myanmar</v>
      </c>
      <c r="E125" s="173" t="str">
        <f>'Crisis Indicator Data'!E122</f>
        <v>BGD,MMR</v>
      </c>
      <c r="F125" s="182">
        <f>IF('Crisis Indicator Data'!Q122="x","x",('Crisis Indicator Data'!Q122/1000000))</f>
        <v>0</v>
      </c>
      <c r="G125" s="182">
        <f>IF('Crisis Indicator Data'!R122="x","x",('Crisis Indicator Data'!R122/1000000))</f>
        <v>1.794</v>
      </c>
      <c r="H125" s="182">
        <f>IF('Crisis Indicator Data'!S122="x","x",('Crisis Indicator Data'!S122/1000000))</f>
        <v>1.752</v>
      </c>
      <c r="I125" s="182">
        <f>IF('Crisis Indicator Data'!T122="x","x",('Crisis Indicator Data'!T122/1000000))</f>
        <v>1.464</v>
      </c>
      <c r="J125" s="182" t="str">
        <f>IF('Crisis Indicator Data'!U122="x","x",('Crisis Indicator Data'!U122/1000000))</f>
        <v>x</v>
      </c>
      <c r="K125" s="168">
        <f t="shared" si="9"/>
        <v>4.2</v>
      </c>
      <c r="L125" s="165">
        <f>IF(F125="x","x",(F125*1000000/VLOOKUP($C125,'Crisis Indicator Data'!$C$3:$H$198,5,FALSE)))</f>
        <v>0</v>
      </c>
      <c r="M125" s="165">
        <f>IF(G125="x","x",(G125*1000000/VLOOKUP($C125,'Crisis Indicator Data'!$C$3:$H$198,5,FALSE)))</f>
        <v>0.35808383233532937</v>
      </c>
      <c r="N125" s="165">
        <f>IF(H125="x","x",(H125*1000000/VLOOKUP($C125,'Crisis Indicator Data'!$C$3:$H$198,5,FALSE)))</f>
        <v>0.34970059880239523</v>
      </c>
      <c r="O125" s="165">
        <f>IF(I125="x","x",(I125*1000000/VLOOKUP($C125,'Crisis Indicator Data'!$C$3:$H$198,5,FALSE)))</f>
        <v>0.29221556886227545</v>
      </c>
      <c r="P125" s="165" t="str">
        <f>IF(J125="x","x",(J125*1000000/VLOOKUP($C125,'Crisis Indicator Data'!$C$3:$H$198,5,FALSE)))</f>
        <v>x</v>
      </c>
      <c r="Q125" s="147">
        <f t="shared" si="10"/>
        <v>4</v>
      </c>
      <c r="R125" s="147">
        <f t="shared" si="11"/>
        <v>4.0999999999999996</v>
      </c>
    </row>
    <row r="126" spans="1:18" x14ac:dyDescent="0.35">
      <c r="A126" s="172" t="str">
        <f>'Crisis Indicator Data'!A123</f>
        <v>Southern Africa Regional Food Security Crisis</v>
      </c>
      <c r="B126" s="173">
        <f>'Crisis Indicator Data'!B123</f>
        <v>0</v>
      </c>
      <c r="C126" s="173" t="str">
        <f>'Crisis Indicator Data'!C123</f>
        <v>REG012</v>
      </c>
      <c r="D126" s="173" t="str">
        <f>'Crisis Indicator Data'!D123</f>
        <v>Madagascar,Malawi,Namibia,Eswatini,Zambia,Zimbabwe,Tanzania</v>
      </c>
      <c r="E126" s="173" t="str">
        <f>'Crisis Indicator Data'!E123</f>
        <v>MDG,MWI,NAM,SWZ,ZMB,ZWE,TZA</v>
      </c>
      <c r="F126" s="182">
        <f>IF('Crisis Indicator Data'!Q123="x","x",('Crisis Indicator Data'!Q123/1000000))</f>
        <v>33.534999999999997</v>
      </c>
      <c r="G126" s="182">
        <f>IF('Crisis Indicator Data'!R123="x","x",('Crisis Indicator Data'!R123/1000000))</f>
        <v>37.844999999999999</v>
      </c>
      <c r="H126" s="182">
        <f>IF('Crisis Indicator Data'!S123="x","x",('Crisis Indicator Data'!S123/1000000))</f>
        <v>29.606999999999999</v>
      </c>
      <c r="I126" s="182">
        <f>IF('Crisis Indicator Data'!T123="x","x",('Crisis Indicator Data'!T123/1000000))</f>
        <v>0.183</v>
      </c>
      <c r="J126" s="182">
        <f>IF('Crisis Indicator Data'!U123="x","x",('Crisis Indicator Data'!U123/1000000))</f>
        <v>0</v>
      </c>
      <c r="K126" s="168">
        <f t="shared" si="9"/>
        <v>5</v>
      </c>
      <c r="L126" s="165">
        <f>IF(F126="x","x",(F126*1000000/VLOOKUP($C126,'Crisis Indicator Data'!$C$3:$H$198,5,FALSE)))</f>
        <v>0.33147505658848064</v>
      </c>
      <c r="M126" s="165">
        <f>IF(G126="x","x",(G126*1000000/VLOOKUP($C126,'Crisis Indicator Data'!$C$3:$H$198,5,FALSE)))</f>
        <v>0.3740770394093052</v>
      </c>
      <c r="N126" s="165">
        <f>IF(H126="x","x",(H126*1000000/VLOOKUP($C126,'Crisis Indicator Data'!$C$3:$H$198,5,FALSE)))</f>
        <v>0.29264893396198438</v>
      </c>
      <c r="O126" s="165">
        <f>IF(I126="x","x",(I126*1000000/VLOOKUP($C126,'Crisis Indicator Data'!$C$3:$H$198,5,FALSE)))</f>
        <v>1.8088544910002077E-3</v>
      </c>
      <c r="P126" s="165">
        <f>IF(J126="x","x",(J126*1000000/VLOOKUP($C126,'Crisis Indicator Data'!$C$3:$H$198,5,FALSE)))</f>
        <v>0</v>
      </c>
      <c r="Q126" s="147">
        <f t="shared" si="10"/>
        <v>3</v>
      </c>
      <c r="R126" s="147">
        <f t="shared" si="11"/>
        <v>4</v>
      </c>
    </row>
    <row r="127" spans="1:18" x14ac:dyDescent="0.35">
      <c r="A127" s="172" t="str">
        <f>'Crisis Indicator Data'!A124</f>
        <v>Nagorno-Karabakh Conflict</v>
      </c>
      <c r="B127" s="173">
        <f>'Crisis Indicator Data'!B124</f>
        <v>0</v>
      </c>
      <c r="C127" s="173" t="str">
        <f>'Crisis Indicator Data'!C124</f>
        <v>REG013</v>
      </c>
      <c r="D127" s="173" t="str">
        <f>'Crisis Indicator Data'!D124</f>
        <v>Armenia,Azerbaijan</v>
      </c>
      <c r="E127" s="173" t="str">
        <f>'Crisis Indicator Data'!E124</f>
        <v>ARM,AZE</v>
      </c>
      <c r="F127" s="182">
        <f>IF('Crisis Indicator Data'!Q124="x","x",('Crisis Indicator Data'!Q124/1000000))</f>
        <v>2.552</v>
      </c>
      <c r="G127" s="182">
        <f>IF('Crisis Indicator Data'!R124="x","x",('Crisis Indicator Data'!R124/1000000))</f>
        <v>0.35299999999999998</v>
      </c>
      <c r="H127" s="182">
        <f>IF('Crisis Indicator Data'!S124="x","x",('Crisis Indicator Data'!S124/1000000))</f>
        <v>0.154</v>
      </c>
      <c r="I127" s="182">
        <f>IF('Crisis Indicator Data'!T124="x","x",('Crisis Indicator Data'!T124/1000000))</f>
        <v>0</v>
      </c>
      <c r="J127" s="182">
        <f>IF('Crisis Indicator Data'!U124="x","x",('Crisis Indicator Data'!U124/1000000))</f>
        <v>0</v>
      </c>
      <c r="K127" s="168">
        <f t="shared" si="9"/>
        <v>2</v>
      </c>
      <c r="L127" s="165">
        <f>IF(F127="x","x",(F127*1000000/VLOOKUP($C127,'Crisis Indicator Data'!$C$3:$H$198,5,FALSE)))</f>
        <v>0.8339869281045752</v>
      </c>
      <c r="M127" s="165">
        <f>IF(G127="x","x",(G127*1000000/VLOOKUP($C127,'Crisis Indicator Data'!$C$3:$H$198,5,FALSE)))</f>
        <v>0.11535947712418301</v>
      </c>
      <c r="N127" s="165">
        <f>IF(H127="x","x",(H127*1000000/VLOOKUP($C127,'Crisis Indicator Data'!$C$3:$H$198,5,FALSE)))</f>
        <v>5.0326797385620917E-2</v>
      </c>
      <c r="O127" s="165">
        <f>IF(I127="x","x",(I127*1000000/VLOOKUP($C127,'Crisis Indicator Data'!$C$3:$H$198,5,FALSE)))</f>
        <v>0</v>
      </c>
      <c r="P127" s="165">
        <f>IF(J127="x","x",(J127*1000000/VLOOKUP($C127,'Crisis Indicator Data'!$C$3:$H$198,5,FALSE)))</f>
        <v>0</v>
      </c>
      <c r="Q127" s="147">
        <f t="shared" si="10"/>
        <v>3</v>
      </c>
      <c r="R127" s="147">
        <f t="shared" si="11"/>
        <v>2.5</v>
      </c>
    </row>
    <row r="128" spans="1:18" x14ac:dyDescent="0.35">
      <c r="A128" s="172" t="str">
        <f>'Crisis Indicator Data'!A125</f>
        <v>Eastern Africa Regional Drought Crisis</v>
      </c>
      <c r="B128" s="173" t="str">
        <f>'Crisis Indicator Data'!B125</f>
        <v>Drought</v>
      </c>
      <c r="C128" s="173" t="str">
        <f>'Crisis Indicator Data'!C125</f>
        <v>REG014</v>
      </c>
      <c r="D128" s="173" t="str">
        <f>'Crisis Indicator Data'!D125</f>
        <v>Ethiopia,Somalia,Kenya</v>
      </c>
      <c r="E128" s="173" t="str">
        <f>'Crisis Indicator Data'!E125</f>
        <v>ETH,SOM,KEN</v>
      </c>
      <c r="F128" s="182">
        <f>IF('Crisis Indicator Data'!Q125="x","x",('Crisis Indicator Data'!Q125/1000000))</f>
        <v>7.7850000000000001</v>
      </c>
      <c r="G128" s="182">
        <f>IF('Crisis Indicator Data'!R125="x","x",('Crisis Indicator Data'!R125/1000000))</f>
        <v>108.705</v>
      </c>
      <c r="H128" s="182">
        <f>IF('Crisis Indicator Data'!S125="x","x",('Crisis Indicator Data'!S125/1000000))</f>
        <v>13.124000000000001</v>
      </c>
      <c r="I128" s="182">
        <f>IF('Crisis Indicator Data'!T125="x","x",('Crisis Indicator Data'!T125/1000000))</f>
        <v>12.503</v>
      </c>
      <c r="J128" s="182">
        <f>IF('Crisis Indicator Data'!U125="x","x",('Crisis Indicator Data'!U125/1000000))</f>
        <v>0</v>
      </c>
      <c r="K128" s="168">
        <f t="shared" si="9"/>
        <v>5</v>
      </c>
      <c r="L128" s="165">
        <f>IF(F128="x","x",(F128*1000000/VLOOKUP($C128,'Crisis Indicator Data'!$C$3:$H$198,5,FALSE)))</f>
        <v>5.4778809009478104E-2</v>
      </c>
      <c r="M128" s="165">
        <f>IF(G128="x","x",(G128*1000000/VLOOKUP($C128,'Crisis Indicator Data'!$C$3:$H$198,5,FALSE)))</f>
        <v>0.76489793620749102</v>
      </c>
      <c r="N128" s="165">
        <f>IF(H128="x","x",(H128*1000000/VLOOKUP($C128,'Crisis Indicator Data'!$C$3:$H$198,5,FALSE)))</f>
        <v>9.2346446941604446E-2</v>
      </c>
      <c r="O128" s="165">
        <f>IF(I128="x","x",(I128*1000000/VLOOKUP($C128,'Crisis Indicator Data'!$C$3:$H$198,5,FALSE)))</f>
        <v>8.7976807841426433E-2</v>
      </c>
      <c r="P128" s="165">
        <f>IF(J128="x","x",(J128*1000000/VLOOKUP($C128,'Crisis Indicator Data'!$C$3:$H$198,5,FALSE)))</f>
        <v>0</v>
      </c>
      <c r="Q128" s="147">
        <f t="shared" si="10"/>
        <v>4</v>
      </c>
      <c r="R128" s="147">
        <f t="shared" si="11"/>
        <v>4.5</v>
      </c>
    </row>
    <row r="129" spans="1:18" x14ac:dyDescent="0.35">
      <c r="A129" s="172" t="str">
        <f>'Crisis Indicator Data'!A126</f>
        <v>Turkiye / Syria earthquake</v>
      </c>
      <c r="B129" s="173" t="str">
        <f>'Crisis Indicator Data'!B126</f>
        <v>Earthquake</v>
      </c>
      <c r="C129" s="173" t="str">
        <f>'Crisis Indicator Data'!C126</f>
        <v>REG015</v>
      </c>
      <c r="D129" s="173" t="str">
        <f>'Crisis Indicator Data'!D126</f>
        <v>Türkiye,Syria</v>
      </c>
      <c r="E129" s="173" t="str">
        <f>'Crisis Indicator Data'!E126</f>
        <v>TUR,SYR</v>
      </c>
      <c r="F129" s="182">
        <f>IF('Crisis Indicator Data'!Q126="x","x",('Crisis Indicator Data'!Q126/1000000))</f>
        <v>9.1</v>
      </c>
      <c r="G129" s="182">
        <f>IF('Crisis Indicator Data'!R126="x","x",('Crisis Indicator Data'!R126/1000000))</f>
        <v>14.723000000000001</v>
      </c>
      <c r="H129" s="182">
        <f>IF('Crisis Indicator Data'!S126="x","x",('Crisis Indicator Data'!S126/1000000))</f>
        <v>3.0209999999999999</v>
      </c>
      <c r="I129" s="182">
        <f>IF('Crisis Indicator Data'!T126="x","x",('Crisis Indicator Data'!T126/1000000))</f>
        <v>0.15</v>
      </c>
      <c r="J129" s="182">
        <f>IF('Crisis Indicator Data'!U126="x","x",('Crisis Indicator Data'!U126/1000000))</f>
        <v>6.0000000000000001E-3</v>
      </c>
      <c r="K129" s="168">
        <f t="shared" si="9"/>
        <v>4.2</v>
      </c>
      <c r="L129" s="165">
        <f>IF(F129="x","x",(F129*1000000/VLOOKUP($C129,'Crisis Indicator Data'!$C$3:$H$198,5,FALSE)))</f>
        <v>0.33703703703703702</v>
      </c>
      <c r="M129" s="165">
        <f>IF(G129="x","x",(G129*1000000/VLOOKUP($C129,'Crisis Indicator Data'!$C$3:$H$198,5,FALSE)))</f>
        <v>0.54529629629629628</v>
      </c>
      <c r="N129" s="165">
        <f>IF(H129="x","x",(H129*1000000/VLOOKUP($C129,'Crisis Indicator Data'!$C$3:$H$198,5,FALSE)))</f>
        <v>0.11188888888888888</v>
      </c>
      <c r="O129" s="165">
        <f>IF(I129="x","x",(I129*1000000/VLOOKUP($C129,'Crisis Indicator Data'!$C$3:$H$198,5,FALSE)))</f>
        <v>5.5555555555555558E-3</v>
      </c>
      <c r="P129" s="165">
        <f>IF(J129="x","x",(J129*1000000/VLOOKUP($C129,'Crisis Indicator Data'!$C$3:$H$198,5,FALSE)))</f>
        <v>2.2222222222222223E-4</v>
      </c>
      <c r="Q129" s="147">
        <f t="shared" si="10"/>
        <v>3</v>
      </c>
      <c r="R129" s="147">
        <f t="shared" si="11"/>
        <v>3.6</v>
      </c>
    </row>
    <row r="130" spans="1:18" x14ac:dyDescent="0.35">
      <c r="A130" s="172" t="str">
        <f>'Crisis Indicator Data'!A127</f>
        <v>Displacement from Russia-Ukraine conflict in Romania</v>
      </c>
      <c r="B130" s="173" t="str">
        <f>'Crisis Indicator Data'!B127</f>
        <v>Displacement</v>
      </c>
      <c r="C130" s="173" t="str">
        <f>'Crisis Indicator Data'!C127</f>
        <v>ROU002</v>
      </c>
      <c r="D130" s="173" t="str">
        <f>'Crisis Indicator Data'!D127</f>
        <v>Romania</v>
      </c>
      <c r="E130" s="173" t="str">
        <f>'Crisis Indicator Data'!E127</f>
        <v>ROU</v>
      </c>
      <c r="F130" s="182">
        <f>IF('Crisis Indicator Data'!Q127="x","x",('Crisis Indicator Data'!Q127/1000000))</f>
        <v>19.048999999999999</v>
      </c>
      <c r="G130" s="182">
        <f>IF('Crisis Indicator Data'!R127="x","x",('Crisis Indicator Data'!R127/1000000))</f>
        <v>0</v>
      </c>
      <c r="H130" s="182">
        <f>IF('Crisis Indicator Data'!S127="x","x",('Crisis Indicator Data'!S127/1000000))</f>
        <v>0.18</v>
      </c>
      <c r="I130" s="182" t="str">
        <f>IF('Crisis Indicator Data'!T127="x","x",('Crisis Indicator Data'!T127/1000000))</f>
        <v>x</v>
      </c>
      <c r="J130" s="182" t="str">
        <f>IF('Crisis Indicator Data'!U127="x","x",('Crisis Indicator Data'!U127/1000000))</f>
        <v>x</v>
      </c>
      <c r="K130" s="168">
        <f t="shared" si="9"/>
        <v>2.1</v>
      </c>
      <c r="L130" s="165">
        <f>IF(F130="x","x",(F130*1000000/VLOOKUP($C130,'Crisis Indicator Data'!$C$3:$H$198,5,FALSE)))</f>
        <v>0.9906391388007697</v>
      </c>
      <c r="M130" s="165">
        <f>IF(G130="x","x",(G130*1000000/VLOOKUP($C130,'Crisis Indicator Data'!$C$3:$H$198,5,FALSE)))</f>
        <v>0</v>
      </c>
      <c r="N130" s="165">
        <f>IF(H130="x","x",(H130*1000000/VLOOKUP($C130,'Crisis Indicator Data'!$C$3:$H$198,5,FALSE)))</f>
        <v>9.36086119923033E-3</v>
      </c>
      <c r="O130" s="165" t="str">
        <f>IF(I130="x","x",(I130*1000000/VLOOKUP($C130,'Crisis Indicator Data'!$C$3:$H$198,5,FALSE)))</f>
        <v>x</v>
      </c>
      <c r="P130" s="165" t="str">
        <f>IF(J130="x","x",(J130*1000000/VLOOKUP($C130,'Crisis Indicator Data'!$C$3:$H$198,5,FALSE)))</f>
        <v>x</v>
      </c>
      <c r="Q130" s="147">
        <f t="shared" si="10"/>
        <v>1</v>
      </c>
      <c r="R130" s="147">
        <f t="shared" si="11"/>
        <v>1.55</v>
      </c>
    </row>
    <row r="131" spans="1:18" x14ac:dyDescent="0.35">
      <c r="A131" s="172" t="str">
        <f>'Crisis Indicator Data'!A128</f>
        <v>Displacement from Russia-Ukraine conflict in Russia</v>
      </c>
      <c r="B131" s="173" t="str">
        <f>'Crisis Indicator Data'!B128</f>
        <v>Conflict,Displacement</v>
      </c>
      <c r="C131" s="173" t="str">
        <f>'Crisis Indicator Data'!C128</f>
        <v>RUS002</v>
      </c>
      <c r="D131" s="173" t="str">
        <f>'Crisis Indicator Data'!D128</f>
        <v>Russia</v>
      </c>
      <c r="E131" s="173" t="str">
        <f>'Crisis Indicator Data'!E128</f>
        <v>RUS</v>
      </c>
      <c r="F131" s="182">
        <f>IF('Crisis Indicator Data'!Q128="x","x",('Crisis Indicator Data'!Q128/1000000))</f>
        <v>143.82599999999999</v>
      </c>
      <c r="G131" s="182">
        <f>IF('Crisis Indicator Data'!R128="x","x",('Crisis Indicator Data'!R128/1000000))</f>
        <v>0</v>
      </c>
      <c r="H131" s="182">
        <f>IF('Crisis Indicator Data'!S128="x","x",('Crisis Indicator Data'!S128/1000000))</f>
        <v>1.224</v>
      </c>
      <c r="I131" s="182">
        <f>IF('Crisis Indicator Data'!T128="x","x",('Crisis Indicator Data'!T128/1000000))</f>
        <v>0</v>
      </c>
      <c r="J131" s="182">
        <f>IF('Crisis Indicator Data'!U128="x","x",('Crisis Indicator Data'!U128/1000000))</f>
        <v>0</v>
      </c>
      <c r="K131" s="168">
        <f t="shared" si="9"/>
        <v>3.5</v>
      </c>
      <c r="L131" s="165">
        <f>IF(F131="x","x",(F131*1000000/VLOOKUP($C131,'Crisis Indicator Data'!$C$3:$H$198,5,FALSE)))</f>
        <v>0.9915615305067218</v>
      </c>
      <c r="M131" s="165">
        <f>IF(G131="x","x",(G131*1000000/VLOOKUP($C131,'Crisis Indicator Data'!$C$3:$H$198,5,FALSE)))</f>
        <v>0</v>
      </c>
      <c r="N131" s="165">
        <f>IF(H131="x","x",(H131*1000000/VLOOKUP($C131,'Crisis Indicator Data'!$C$3:$H$198,5,FALSE)))</f>
        <v>8.4384694932781792E-3</v>
      </c>
      <c r="O131" s="165">
        <f>IF(I131="x","x",(I131*1000000/VLOOKUP($C131,'Crisis Indicator Data'!$C$3:$H$198,5,FALSE)))</f>
        <v>0</v>
      </c>
      <c r="P131" s="165">
        <f>IF(J131="x","x",(J131*1000000/VLOOKUP($C131,'Crisis Indicator Data'!$C$3:$H$198,5,FALSE)))</f>
        <v>0</v>
      </c>
      <c r="Q131" s="147">
        <f t="shared" si="10"/>
        <v>1</v>
      </c>
      <c r="R131" s="147">
        <f t="shared" si="11"/>
        <v>2.25</v>
      </c>
    </row>
    <row r="132" spans="1:18" x14ac:dyDescent="0.35">
      <c r="A132" s="172" t="str">
        <f>'Crisis Indicator Data'!A129</f>
        <v>Burundi and DRC refugees in Rwanda</v>
      </c>
      <c r="B132" s="173" t="str">
        <f>'Crisis Indicator Data'!B129</f>
        <v>Displacement</v>
      </c>
      <c r="C132" s="173" t="str">
        <f>'Crisis Indicator Data'!C129</f>
        <v>RWA002</v>
      </c>
      <c r="D132" s="173" t="str">
        <f>'Crisis Indicator Data'!D129</f>
        <v>Rwanda</v>
      </c>
      <c r="E132" s="173" t="str">
        <f>'Crisis Indicator Data'!E129</f>
        <v>RWA</v>
      </c>
      <c r="F132" s="182">
        <f>IF('Crisis Indicator Data'!Q129="x","x",('Crisis Indicator Data'!Q129/1000000))</f>
        <v>2.3820000000000001</v>
      </c>
      <c r="G132" s="182">
        <f>IF('Crisis Indicator Data'!R129="x","x",('Crisis Indicator Data'!R129/1000000))</f>
        <v>0</v>
      </c>
      <c r="H132" s="182">
        <f>IF('Crisis Indicator Data'!S129="x","x",('Crisis Indicator Data'!S129/1000000))</f>
        <v>0.13500000000000001</v>
      </c>
      <c r="I132" s="182">
        <f>IF('Crisis Indicator Data'!T129="x","x",('Crisis Indicator Data'!T129/1000000))</f>
        <v>0</v>
      </c>
      <c r="J132" s="182">
        <f>IF('Crisis Indicator Data'!U129="x","x",('Crisis Indicator Data'!U129/1000000))</f>
        <v>0</v>
      </c>
      <c r="K132" s="168">
        <f t="shared" si="9"/>
        <v>1.9</v>
      </c>
      <c r="L132" s="165">
        <f>IF(F132="x","x",(F132*1000000/VLOOKUP($C132,'Crisis Indicator Data'!$C$3:$H$198,5,FALSE)))</f>
        <v>0.94636471990464843</v>
      </c>
      <c r="M132" s="165">
        <f>IF(G132="x","x",(G132*1000000/VLOOKUP($C132,'Crisis Indicator Data'!$C$3:$H$198,5,FALSE)))</f>
        <v>0</v>
      </c>
      <c r="N132" s="165">
        <f>IF(H132="x","x",(H132*1000000/VLOOKUP($C132,'Crisis Indicator Data'!$C$3:$H$198,5,FALSE)))</f>
        <v>5.3635280095351609E-2</v>
      </c>
      <c r="O132" s="165">
        <f>IF(I132="x","x",(I132*1000000/VLOOKUP($C132,'Crisis Indicator Data'!$C$3:$H$198,5,FALSE)))</f>
        <v>0</v>
      </c>
      <c r="P132" s="165">
        <f>IF(J132="x","x",(J132*1000000/VLOOKUP($C132,'Crisis Indicator Data'!$C$3:$H$198,5,FALSE)))</f>
        <v>0</v>
      </c>
      <c r="Q132" s="147">
        <f t="shared" si="10"/>
        <v>3</v>
      </c>
      <c r="R132" s="147">
        <f t="shared" si="11"/>
        <v>2.4500000000000002</v>
      </c>
    </row>
    <row r="133" spans="1:18" x14ac:dyDescent="0.35">
      <c r="A133" s="172" t="str">
        <f>'Crisis Indicator Data'!A130</f>
        <v>Complex crisis in Sudan</v>
      </c>
      <c r="B133" s="173" t="str">
        <f>'Crisis Indicator Data'!B130</f>
        <v>Displacement,Violence,Floods,Conflict</v>
      </c>
      <c r="C133" s="173" t="str">
        <f>'Crisis Indicator Data'!C130</f>
        <v>SDN001</v>
      </c>
      <c r="D133" s="173" t="str">
        <f>'Crisis Indicator Data'!D130</f>
        <v>Sudan</v>
      </c>
      <c r="E133" s="173" t="str">
        <f>'Crisis Indicator Data'!E130</f>
        <v>SDN</v>
      </c>
      <c r="F133" s="182">
        <f>IF('Crisis Indicator Data'!Q130="x","x",('Crisis Indicator Data'!Q130/1000000))</f>
        <v>0</v>
      </c>
      <c r="G133" s="182">
        <f>IF('Crisis Indicator Data'!R130="x","x",('Crisis Indicator Data'!R130/1000000))</f>
        <v>17.100000000000001</v>
      </c>
      <c r="H133" s="182">
        <f>IF('Crisis Indicator Data'!S130="x","x",('Crisis Indicator Data'!S130/1000000))</f>
        <v>12.5</v>
      </c>
      <c r="I133" s="182">
        <f>IF('Crisis Indicator Data'!T130="x","x",('Crisis Indicator Data'!T130/1000000))</f>
        <v>15.6</v>
      </c>
      <c r="J133" s="182">
        <f>IF('Crisis Indicator Data'!U130="x","x",('Crisis Indicator Data'!U130/1000000))</f>
        <v>2.2999999999999998</v>
      </c>
      <c r="K133" s="168">
        <f t="shared" si="9"/>
        <v>5</v>
      </c>
      <c r="L133" s="165">
        <f>IF(F133="x","x",(F133*1000000/VLOOKUP($C133,'Crisis Indicator Data'!$C$3:$H$198,5,FALSE)))</f>
        <v>0</v>
      </c>
      <c r="M133" s="165">
        <f>IF(G133="x","x",(G133*1000000/VLOOKUP($C133,'Crisis Indicator Data'!$C$3:$H$198,5,FALSE)))</f>
        <v>0.36</v>
      </c>
      <c r="N133" s="165">
        <f>IF(H133="x","x",(H133*1000000/VLOOKUP($C133,'Crisis Indicator Data'!$C$3:$H$198,5,FALSE)))</f>
        <v>0.26315789473684209</v>
      </c>
      <c r="O133" s="165">
        <f>IF(I133="x","x",(I133*1000000/VLOOKUP($C133,'Crisis Indicator Data'!$C$3:$H$198,5,FALSE)))</f>
        <v>0.32842105263157895</v>
      </c>
      <c r="P133" s="165">
        <f>IF(J133="x","x",(J133*1000000/VLOOKUP($C133,'Crisis Indicator Data'!$C$3:$H$198,5,FALSE)))</f>
        <v>4.8421052631578948E-2</v>
      </c>
      <c r="Q133" s="147">
        <f t="shared" si="10"/>
        <v>4</v>
      </c>
      <c r="R133" s="147">
        <f t="shared" si="11"/>
        <v>4.5</v>
      </c>
    </row>
    <row r="134" spans="1:18" x14ac:dyDescent="0.35">
      <c r="A134" s="172" t="str">
        <f>'Crisis Indicator Data'!A131</f>
        <v>Refugees in Sudan</v>
      </c>
      <c r="B134" s="173" t="str">
        <f>'Crisis Indicator Data'!B131</f>
        <v>Displacement</v>
      </c>
      <c r="C134" s="173" t="str">
        <f>'Crisis Indicator Data'!C131</f>
        <v>SDN005</v>
      </c>
      <c r="D134" s="173" t="str">
        <f>'Crisis Indicator Data'!D131</f>
        <v>Sudan</v>
      </c>
      <c r="E134" s="173" t="str">
        <f>'Crisis Indicator Data'!E131</f>
        <v>SDN</v>
      </c>
      <c r="F134" s="182">
        <f>IF('Crisis Indicator Data'!Q131="x","x",('Crisis Indicator Data'!Q131/1000000))</f>
        <v>40.279000000000003</v>
      </c>
      <c r="G134" s="182">
        <f>IF('Crisis Indicator Data'!R131="x","x",('Crisis Indicator Data'!R131/1000000))</f>
        <v>6.383</v>
      </c>
      <c r="H134" s="182">
        <f>IF('Crisis Indicator Data'!S131="x","x",('Crisis Indicator Data'!S131/1000000))</f>
        <v>0.83799999999999997</v>
      </c>
      <c r="I134" s="182" t="str">
        <f>IF('Crisis Indicator Data'!T131="x","x",('Crisis Indicator Data'!T131/1000000))</f>
        <v>x</v>
      </c>
      <c r="J134" s="182" t="str">
        <f>IF('Crisis Indicator Data'!U131="x","x",('Crisis Indicator Data'!U131/1000000))</f>
        <v>x</v>
      </c>
      <c r="K134" s="168">
        <f t="shared" ref="K134:K165" si="12">IF(H134="x","x",IF(SUM(H134:J134)=0,0,IF(LOG(SUM(H134:J134)*1000000)&lt;$K$4,0,IF(LOG(SUM(H134:J134)*1000000)&gt;$K$3,5,ROUND(5-(K$3-LOG(SUM(H134:J134)*1000000))/(K$3-K$4)*5,1)))))</f>
        <v>3.2</v>
      </c>
      <c r="L134" s="165">
        <f>IF(F134="x","x",(F134*1000000/VLOOKUP($C134,'Crisis Indicator Data'!$C$3:$H$198,5,FALSE)))</f>
        <v>0.84797894736842105</v>
      </c>
      <c r="M134" s="165">
        <f>IF(G134="x","x",(G134*1000000/VLOOKUP($C134,'Crisis Indicator Data'!$C$3:$H$198,5,FALSE)))</f>
        <v>0.13437894736842104</v>
      </c>
      <c r="N134" s="165">
        <f>IF(H134="x","x",(H134*1000000/VLOOKUP($C134,'Crisis Indicator Data'!$C$3:$H$198,5,FALSE)))</f>
        <v>1.7642105263157896E-2</v>
      </c>
      <c r="O134" s="165" t="str">
        <f>IF(I134="x","x",(I134*1000000/VLOOKUP($C134,'Crisis Indicator Data'!$C$3:$H$198,5,FALSE)))</f>
        <v>x</v>
      </c>
      <c r="P134" s="165" t="str">
        <f>IF(J134="x","x",(J134*1000000/VLOOKUP($C134,'Crisis Indicator Data'!$C$3:$H$198,5,FALSE)))</f>
        <v>x</v>
      </c>
      <c r="Q134" s="147">
        <f t="shared" ref="Q134:Q165" si="13">IF(N134="x","x",IF(OR(L134&gt;=$L$3,M134&gt;=$M$3,N134&gt;=$N$3,O134&gt;=$O$3,P134&gt;=$P$3), (IF(VALUE(SUBSTITUTE(P134, "x", "0.0"))&gt;=$P$3, 5, IF((VALUE(SUBSTITUTE(O134, "x", "0.0"))+VALUE(SUBSTITUTE(P134, "x", "0.0")))&gt;=$O$3,4,IF((VALUE(SUBSTITUTE(O134, "x", "0.0"))+VALUE(SUBSTITUTE(P134, "x", "0.0"))+N134)&gt;=$N$3,3,IF((VALUE(SUBSTITUTE(O134, "x", "0.0"))+VALUE(SUBSTITUTE(P134, "x", "0.0"))+N134+VALUE(SUBSTITUTE(M134, "x", "0.0")))&gt;=$M$3,2,1)))))))</f>
        <v>2</v>
      </c>
      <c r="R134" s="147">
        <f t="shared" ref="R134:R165" si="14">IF(Q134="x","x",(AVERAGE(K134,Q134)))</f>
        <v>2.6</v>
      </c>
    </row>
    <row r="135" spans="1:18" x14ac:dyDescent="0.35">
      <c r="A135" s="172" t="str">
        <f>'Crisis Indicator Data'!A132</f>
        <v>Food security crisis in Senegal</v>
      </c>
      <c r="B135" s="173" t="str">
        <f>'Crisis Indicator Data'!B132</f>
        <v>Socio-political</v>
      </c>
      <c r="C135" s="173" t="str">
        <f>'Crisis Indicator Data'!C132</f>
        <v>SEN002</v>
      </c>
      <c r="D135" s="173" t="str">
        <f>'Crisis Indicator Data'!D132</f>
        <v>Senegal</v>
      </c>
      <c r="E135" s="173" t="str">
        <f>'Crisis Indicator Data'!E132</f>
        <v>SEN</v>
      </c>
      <c r="F135" s="182">
        <f>IF('Crisis Indicator Data'!Q132="x","x",('Crisis Indicator Data'!Q132/1000000))</f>
        <v>14.853</v>
      </c>
      <c r="G135" s="182">
        <f>IF('Crisis Indicator Data'!R132="x","x",('Crisis Indicator Data'!R132/1000000))</f>
        <v>3.33</v>
      </c>
      <c r="H135" s="182">
        <f>IF('Crisis Indicator Data'!S132="x","x",('Crisis Indicator Data'!S132/1000000))</f>
        <v>0.83399999999999996</v>
      </c>
      <c r="I135" s="182">
        <f>IF('Crisis Indicator Data'!T132="x","x",('Crisis Indicator Data'!T132/1000000))</f>
        <v>5.8000000000000003E-2</v>
      </c>
      <c r="J135" s="182">
        <f>IF('Crisis Indicator Data'!U132="x","x",('Crisis Indicator Data'!U132/1000000))</f>
        <v>0</v>
      </c>
      <c r="K135" s="168">
        <f t="shared" si="12"/>
        <v>3.3</v>
      </c>
      <c r="L135" s="165">
        <f>IF(F135="x","x",(F135*1000000/VLOOKUP($C135,'Crisis Indicator Data'!$C$3:$H$198,5,FALSE)))</f>
        <v>0.77862235269448521</v>
      </c>
      <c r="M135" s="165">
        <f>IF(G135="x","x",(G135*1000000/VLOOKUP($C135,'Crisis Indicator Data'!$C$3:$H$198,5,FALSE)))</f>
        <v>0.17456489830153071</v>
      </c>
      <c r="N135" s="165">
        <f>IF(H135="x","x",(H135*1000000/VLOOKUP($C135,'Crisis Indicator Data'!$C$3:$H$198,5,FALSE)))</f>
        <v>4.3719857412455439E-2</v>
      </c>
      <c r="O135" s="165">
        <f>IF(I135="x","x",(I135*1000000/VLOOKUP($C135,'Crisis Indicator Data'!$C$3:$H$198,5,FALSE)))</f>
        <v>3.0404697001467813E-3</v>
      </c>
      <c r="P135" s="165">
        <f>IF(J135="x","x",(J135*1000000/VLOOKUP($C135,'Crisis Indicator Data'!$C$3:$H$198,5,FALSE)))</f>
        <v>0</v>
      </c>
      <c r="Q135" s="147">
        <f t="shared" si="13"/>
        <v>2</v>
      </c>
      <c r="R135" s="147">
        <f t="shared" si="14"/>
        <v>2.65</v>
      </c>
    </row>
    <row r="136" spans="1:18" x14ac:dyDescent="0.35">
      <c r="A136" s="172" t="str">
        <f>'Crisis Indicator Data'!A133</f>
        <v>Complex crisis in El Salvador</v>
      </c>
      <c r="B136" s="173" t="str">
        <f>'Crisis Indicator Data'!B133</f>
        <v>Displacement,Violence,Floods,Drought</v>
      </c>
      <c r="C136" s="173" t="str">
        <f>'Crisis Indicator Data'!C133</f>
        <v>SLV001</v>
      </c>
      <c r="D136" s="173" t="str">
        <f>'Crisis Indicator Data'!D133</f>
        <v>El Salvador</v>
      </c>
      <c r="E136" s="173" t="str">
        <f>'Crisis Indicator Data'!E133</f>
        <v>SLV</v>
      </c>
      <c r="F136" s="182">
        <f>IF('Crisis Indicator Data'!Q133="x","x",('Crisis Indicator Data'!Q133/1000000))</f>
        <v>0.71599999999999997</v>
      </c>
      <c r="G136" s="182">
        <f>IF('Crisis Indicator Data'!R133="x","x",('Crisis Indicator Data'!R133/1000000))</f>
        <v>4.8650000000000002</v>
      </c>
      <c r="H136" s="182">
        <f>IF('Crisis Indicator Data'!S133="x","x",('Crisis Indicator Data'!S133/1000000))</f>
        <v>0.81899999999999995</v>
      </c>
      <c r="I136" s="182" t="str">
        <f>IF('Crisis Indicator Data'!T133="x","x",('Crisis Indicator Data'!T133/1000000))</f>
        <v>x</v>
      </c>
      <c r="J136" s="182" t="str">
        <f>IF('Crisis Indicator Data'!U133="x","x",('Crisis Indicator Data'!U133/1000000))</f>
        <v>x</v>
      </c>
      <c r="K136" s="168">
        <f t="shared" si="12"/>
        <v>3.2</v>
      </c>
      <c r="L136" s="165">
        <f>IF(F136="x","x",(F136*1000000/VLOOKUP($C136,'Crisis Indicator Data'!$C$3:$H$198,5,FALSE)))</f>
        <v>0.111875</v>
      </c>
      <c r="M136" s="165">
        <f>IF(G136="x","x",(G136*1000000/VLOOKUP($C136,'Crisis Indicator Data'!$C$3:$H$198,5,FALSE)))</f>
        <v>0.76015624999999998</v>
      </c>
      <c r="N136" s="165">
        <f>IF(H136="x","x",(H136*1000000/VLOOKUP($C136,'Crisis Indicator Data'!$C$3:$H$198,5,FALSE)))</f>
        <v>0.12796874999999999</v>
      </c>
      <c r="O136" s="165" t="str">
        <f>IF(I136="x","x",(I136*1000000/VLOOKUP($C136,'Crisis Indicator Data'!$C$3:$H$198,5,FALSE)))</f>
        <v>x</v>
      </c>
      <c r="P136" s="165" t="str">
        <f>IF(J136="x","x",(J136*1000000/VLOOKUP($C136,'Crisis Indicator Data'!$C$3:$H$198,5,FALSE)))</f>
        <v>x</v>
      </c>
      <c r="Q136" s="147">
        <f t="shared" si="13"/>
        <v>3</v>
      </c>
      <c r="R136" s="147">
        <f t="shared" si="14"/>
        <v>3.1</v>
      </c>
    </row>
    <row r="137" spans="1:18" x14ac:dyDescent="0.35">
      <c r="A137" s="172" t="str">
        <f>'Crisis Indicator Data'!A134</f>
        <v>Complex crisis in Somalia</v>
      </c>
      <c r="B137" s="173" t="str">
        <f>'Crisis Indicator Data'!B134</f>
        <v>Conflict,Displacement,Floods,Drought</v>
      </c>
      <c r="C137" s="173" t="str">
        <f>'Crisis Indicator Data'!C134</f>
        <v>SOM001</v>
      </c>
      <c r="D137" s="173" t="str">
        <f>'Crisis Indicator Data'!D134</f>
        <v>Somalia</v>
      </c>
      <c r="E137" s="173" t="str">
        <f>'Crisis Indicator Data'!E134</f>
        <v>SOM</v>
      </c>
      <c r="F137" s="182">
        <f>IF('Crisis Indicator Data'!Q134="x","x",('Crisis Indicator Data'!Q134/1000000))</f>
        <v>10.199999999999999</v>
      </c>
      <c r="G137" s="182">
        <f>IF('Crisis Indicator Data'!R134="x","x",('Crisis Indicator Data'!R134/1000000))</f>
        <v>3.1</v>
      </c>
      <c r="H137" s="182">
        <f>IF('Crisis Indicator Data'!S134="x","x",('Crisis Indicator Data'!S134/1000000))</f>
        <v>2.88</v>
      </c>
      <c r="I137" s="182">
        <f>IF('Crisis Indicator Data'!T134="x","x",('Crisis Indicator Data'!T134/1000000))</f>
        <v>3.1</v>
      </c>
      <c r="J137" s="182" t="str">
        <f>IF('Crisis Indicator Data'!U134="x","x",('Crisis Indicator Data'!U134/1000000))</f>
        <v>x</v>
      </c>
      <c r="K137" s="168">
        <f t="shared" si="12"/>
        <v>4.5999999999999996</v>
      </c>
      <c r="L137" s="165">
        <f>IF(F137="x","x",(F137*1000000/VLOOKUP($C137,'Crisis Indicator Data'!$C$3:$H$198,5,FALSE)))</f>
        <v>0.52904564315352698</v>
      </c>
      <c r="M137" s="165">
        <f>IF(G137="x","x",(G137*1000000/VLOOKUP($C137,'Crisis Indicator Data'!$C$3:$H$198,5,FALSE)))</f>
        <v>0.1607883817427386</v>
      </c>
      <c r="N137" s="165">
        <f>IF(H137="x","x",(H137*1000000/VLOOKUP($C137,'Crisis Indicator Data'!$C$3:$H$198,5,FALSE)))</f>
        <v>0.14937759336099585</v>
      </c>
      <c r="O137" s="165">
        <f>IF(I137="x","x",(I137*1000000/VLOOKUP($C137,'Crisis Indicator Data'!$C$3:$H$198,5,FALSE)))</f>
        <v>0.1607883817427386</v>
      </c>
      <c r="P137" s="165" t="str">
        <f>IF(J137="x","x",(J137*1000000/VLOOKUP($C137,'Crisis Indicator Data'!$C$3:$H$198,5,FALSE)))</f>
        <v>x</v>
      </c>
      <c r="Q137" s="147">
        <f t="shared" si="13"/>
        <v>4</v>
      </c>
      <c r="R137" s="147">
        <f t="shared" si="14"/>
        <v>4.3</v>
      </c>
    </row>
    <row r="138" spans="1:18" x14ac:dyDescent="0.35">
      <c r="A138" s="172" t="str">
        <f>'Crisis Indicator Data'!A135</f>
        <v>Mixed Migration Flows in Somalia</v>
      </c>
      <c r="B138" s="173" t="str">
        <f>'Crisis Indicator Data'!B135</f>
        <v>Displacement</v>
      </c>
      <c r="C138" s="173" t="str">
        <f>'Crisis Indicator Data'!C135</f>
        <v>SOM002</v>
      </c>
      <c r="D138" s="173" t="str">
        <f>'Crisis Indicator Data'!D135</f>
        <v>Somalia</v>
      </c>
      <c r="E138" s="173" t="str">
        <f>'Crisis Indicator Data'!E135</f>
        <v>SOM</v>
      </c>
      <c r="F138" s="182">
        <f>IF('Crisis Indicator Data'!Q135="x","x",('Crisis Indicator Data'!Q135/1000000))</f>
        <v>2.6520000000000001</v>
      </c>
      <c r="G138" s="182">
        <f>IF('Crisis Indicator Data'!R135="x","x",('Crisis Indicator Data'!R135/1000000))</f>
        <v>0</v>
      </c>
      <c r="H138" s="182">
        <f>IF('Crisis Indicator Data'!S135="x","x",('Crisis Indicator Data'!S135/1000000))</f>
        <v>4.2000000000000003E-2</v>
      </c>
      <c r="I138" s="182" t="str">
        <f>IF('Crisis Indicator Data'!T135="x","x",('Crisis Indicator Data'!T135/1000000))</f>
        <v>x</v>
      </c>
      <c r="J138" s="182" t="str">
        <f>IF('Crisis Indicator Data'!U135="x","x",('Crisis Indicator Data'!U135/1000000))</f>
        <v>x</v>
      </c>
      <c r="K138" s="168">
        <f t="shared" si="12"/>
        <v>1</v>
      </c>
      <c r="L138" s="165">
        <f>IF(F138="x","x",(F138*1000000/VLOOKUP($C138,'Crisis Indicator Data'!$C$3:$H$198,5,FALSE)))</f>
        <v>0.98440979955456576</v>
      </c>
      <c r="M138" s="165">
        <f>IF(G138="x","x",(G138*1000000/VLOOKUP($C138,'Crisis Indicator Data'!$C$3:$H$198,5,FALSE)))</f>
        <v>0</v>
      </c>
      <c r="N138" s="165">
        <f>IF(H138="x","x",(H138*1000000/VLOOKUP($C138,'Crisis Indicator Data'!$C$3:$H$198,5,FALSE)))</f>
        <v>1.5590200445434299E-2</v>
      </c>
      <c r="O138" s="165" t="str">
        <f>IF(I138="x","x",(I138*1000000/VLOOKUP($C138,'Crisis Indicator Data'!$C$3:$H$198,5,FALSE)))</f>
        <v>x</v>
      </c>
      <c r="P138" s="165" t="str">
        <f>IF(J138="x","x",(J138*1000000/VLOOKUP($C138,'Crisis Indicator Data'!$C$3:$H$198,5,FALSE)))</f>
        <v>x</v>
      </c>
      <c r="Q138" s="147">
        <f t="shared" si="13"/>
        <v>1</v>
      </c>
      <c r="R138" s="147">
        <f t="shared" si="14"/>
        <v>1</v>
      </c>
    </row>
    <row r="139" spans="1:18" x14ac:dyDescent="0.35">
      <c r="A139" s="172" t="str">
        <f>'Crisis Indicator Data'!A136</f>
        <v>Complex crisis in South Sudan</v>
      </c>
      <c r="B139" s="173" t="str">
        <f>'Crisis Indicator Data'!B136</f>
        <v>Conflict,Floods,Displacement</v>
      </c>
      <c r="C139" s="173" t="str">
        <f>'Crisis Indicator Data'!C136</f>
        <v>SSD001</v>
      </c>
      <c r="D139" s="173" t="str">
        <f>'Crisis Indicator Data'!D136</f>
        <v>South Sudan</v>
      </c>
      <c r="E139" s="173" t="str">
        <f>'Crisis Indicator Data'!E136</f>
        <v>SSD</v>
      </c>
      <c r="F139" s="182">
        <f>IF('Crisis Indicator Data'!Q136="x","x",('Crisis Indicator Data'!Q136/1000000))</f>
        <v>2.11</v>
      </c>
      <c r="G139" s="182">
        <f>IF('Crisis Indicator Data'!R136="x","x",('Crisis Indicator Data'!R136/1000000))</f>
        <v>0.2</v>
      </c>
      <c r="H139" s="182">
        <f>IF('Crisis Indicator Data'!S136="x","x",('Crisis Indicator Data'!S136/1000000))</f>
        <v>4.8899999999999997</v>
      </c>
      <c r="I139" s="182">
        <f>IF('Crisis Indicator Data'!T136="x","x",('Crisis Indicator Data'!T136/1000000))</f>
        <v>3.52</v>
      </c>
      <c r="J139" s="182">
        <f>IF('Crisis Indicator Data'!U136="x","x",('Crisis Indicator Data'!U136/1000000))</f>
        <v>2.68</v>
      </c>
      <c r="K139" s="168">
        <f t="shared" si="12"/>
        <v>5</v>
      </c>
      <c r="L139" s="165">
        <f>IF(F139="x","x",(F139*1000000/VLOOKUP($C139,'Crisis Indicator Data'!$C$3:$H$198,5,FALSE)))</f>
        <v>0.15746268656716417</v>
      </c>
      <c r="M139" s="165">
        <f>IF(G139="x","x",(G139*1000000/VLOOKUP($C139,'Crisis Indicator Data'!$C$3:$H$198,5,FALSE)))</f>
        <v>1.4925373134328358E-2</v>
      </c>
      <c r="N139" s="165">
        <f>IF(H139="x","x",(H139*1000000/VLOOKUP($C139,'Crisis Indicator Data'!$C$3:$H$198,5,FALSE)))</f>
        <v>0.36492537313432838</v>
      </c>
      <c r="O139" s="165">
        <f>IF(I139="x","x",(I139*1000000/VLOOKUP($C139,'Crisis Indicator Data'!$C$3:$H$198,5,FALSE)))</f>
        <v>0.2626865671641791</v>
      </c>
      <c r="P139" s="165">
        <f>IF(J139="x","x",(J139*1000000/VLOOKUP($C139,'Crisis Indicator Data'!$C$3:$H$198,5,FALSE)))</f>
        <v>0.2</v>
      </c>
      <c r="Q139" s="147">
        <f t="shared" si="13"/>
        <v>5</v>
      </c>
      <c r="R139" s="147">
        <f t="shared" si="14"/>
        <v>5</v>
      </c>
    </row>
    <row r="140" spans="1:18" x14ac:dyDescent="0.35">
      <c r="A140" s="172" t="str">
        <f>'Crisis Indicator Data'!A137</f>
        <v>Displacement from Russia-Ukraine conflict in Slovakia</v>
      </c>
      <c r="B140" s="173" t="str">
        <f>'Crisis Indicator Data'!B137</f>
        <v>Displacement</v>
      </c>
      <c r="C140" s="173" t="str">
        <f>'Crisis Indicator Data'!C137</f>
        <v>SVK002</v>
      </c>
      <c r="D140" s="173" t="str">
        <f>'Crisis Indicator Data'!D137</f>
        <v>Slovakia</v>
      </c>
      <c r="E140" s="173" t="str">
        <f>'Crisis Indicator Data'!E137</f>
        <v>SVK</v>
      </c>
      <c r="F140" s="182">
        <f>IF('Crisis Indicator Data'!Q137="x","x",('Crisis Indicator Data'!Q137/1000000))</f>
        <v>5.4269999999999996</v>
      </c>
      <c r="G140" s="182">
        <f>IF('Crisis Indicator Data'!R137="x","x",('Crisis Indicator Data'!R137/1000000))</f>
        <v>0</v>
      </c>
      <c r="H140" s="182">
        <f>IF('Crisis Indicator Data'!S137="x","x",('Crisis Indicator Data'!S137/1000000))</f>
        <v>0.13300000000000001</v>
      </c>
      <c r="I140" s="182">
        <f>IF('Crisis Indicator Data'!T137="x","x",('Crisis Indicator Data'!T137/1000000))</f>
        <v>0</v>
      </c>
      <c r="J140" s="182">
        <f>IF('Crisis Indicator Data'!U137="x","x",('Crisis Indicator Data'!U137/1000000))</f>
        <v>0</v>
      </c>
      <c r="K140" s="168">
        <f t="shared" si="12"/>
        <v>1.9</v>
      </c>
      <c r="L140" s="165">
        <f>IF(F140="x","x",(F140*1000000/VLOOKUP($C140,'Crisis Indicator Data'!$C$3:$H$198,5,FALSE)))</f>
        <v>0.9760791366906475</v>
      </c>
      <c r="M140" s="165">
        <f>IF(G140="x","x",(G140*1000000/VLOOKUP($C140,'Crisis Indicator Data'!$C$3:$H$198,5,FALSE)))</f>
        <v>0</v>
      </c>
      <c r="N140" s="165">
        <f>IF(H140="x","x",(H140*1000000/VLOOKUP($C140,'Crisis Indicator Data'!$C$3:$H$198,5,FALSE)))</f>
        <v>2.3920863309352516E-2</v>
      </c>
      <c r="O140" s="165">
        <f>IF(I140="x","x",(I140*1000000/VLOOKUP($C140,'Crisis Indicator Data'!$C$3:$H$198,5,FALSE)))</f>
        <v>0</v>
      </c>
      <c r="P140" s="165">
        <f>IF(J140="x","x",(J140*1000000/VLOOKUP($C140,'Crisis Indicator Data'!$C$3:$H$198,5,FALSE)))</f>
        <v>0</v>
      </c>
      <c r="Q140" s="147">
        <f t="shared" si="13"/>
        <v>1</v>
      </c>
      <c r="R140" s="147">
        <f t="shared" si="14"/>
        <v>1.45</v>
      </c>
    </row>
    <row r="141" spans="1:18" x14ac:dyDescent="0.35">
      <c r="A141" s="172" t="str">
        <f>'Crisis Indicator Data'!A138</f>
        <v>Food Security Crisis in Eswatini</v>
      </c>
      <c r="B141" s="173" t="str">
        <f>'Crisis Indicator Data'!B138</f>
        <v>Drought</v>
      </c>
      <c r="C141" s="173" t="str">
        <f>'Crisis Indicator Data'!C138</f>
        <v>SWZ001</v>
      </c>
      <c r="D141" s="173" t="str">
        <f>'Crisis Indicator Data'!D138</f>
        <v>Eswatini</v>
      </c>
      <c r="E141" s="173" t="str">
        <f>'Crisis Indicator Data'!E138</f>
        <v>SWZ</v>
      </c>
      <c r="F141" s="182">
        <f>IF('Crisis Indicator Data'!Q138="x","x",('Crisis Indicator Data'!Q138/1000000))</f>
        <v>0.441</v>
      </c>
      <c r="G141" s="182">
        <f>IF('Crisis Indicator Data'!R138="x","x",('Crisis Indicator Data'!R138/1000000))</f>
        <v>0.46</v>
      </c>
      <c r="H141" s="182">
        <f>IF('Crisis Indicator Data'!S138="x","x",('Crisis Indicator Data'!S138/1000000))</f>
        <v>0.27</v>
      </c>
      <c r="I141" s="182">
        <f>IF('Crisis Indicator Data'!T138="x","x",('Crisis Indicator Data'!T138/1000000))</f>
        <v>3.4000000000000002E-2</v>
      </c>
      <c r="J141" s="182">
        <f>IF('Crisis Indicator Data'!U138="x","x",('Crisis Indicator Data'!U138/1000000))</f>
        <v>0</v>
      </c>
      <c r="K141" s="168">
        <f t="shared" si="12"/>
        <v>2.5</v>
      </c>
      <c r="L141" s="165">
        <f>IF(F141="x","x",(F141*1000000/VLOOKUP($C141,'Crisis Indicator Data'!$C$3:$H$198,5,FALSE)))</f>
        <v>0.36597510373443981</v>
      </c>
      <c r="M141" s="165">
        <f>IF(G141="x","x",(G141*1000000/VLOOKUP($C141,'Crisis Indicator Data'!$C$3:$H$198,5,FALSE)))</f>
        <v>0.38174273858921159</v>
      </c>
      <c r="N141" s="165">
        <f>IF(H141="x","x",(H141*1000000/VLOOKUP($C141,'Crisis Indicator Data'!$C$3:$H$198,5,FALSE)))</f>
        <v>0.22406639004149378</v>
      </c>
      <c r="O141" s="165">
        <f>IF(I141="x","x",(I141*1000000/VLOOKUP($C141,'Crisis Indicator Data'!$C$3:$H$198,5,FALSE)))</f>
        <v>2.8215767634854772E-2</v>
      </c>
      <c r="P141" s="165">
        <f>IF(J141="x","x",(J141*1000000/VLOOKUP($C141,'Crisis Indicator Data'!$C$3:$H$198,5,FALSE)))</f>
        <v>0</v>
      </c>
      <c r="Q141" s="147">
        <f t="shared" si="13"/>
        <v>3</v>
      </c>
      <c r="R141" s="147">
        <f t="shared" si="14"/>
        <v>2.75</v>
      </c>
    </row>
    <row r="142" spans="1:18" x14ac:dyDescent="0.35">
      <c r="A142" s="172" t="str">
        <f>'Crisis Indicator Data'!A139</f>
        <v>Socioeconomic and Conflict Crisis in Syria</v>
      </c>
      <c r="B142" s="173" t="str">
        <f>'Crisis Indicator Data'!B139</f>
        <v>Conflict,Displacement,Socio-political,Violence</v>
      </c>
      <c r="C142" s="173" t="str">
        <f>'Crisis Indicator Data'!C139</f>
        <v>SYR003</v>
      </c>
      <c r="D142" s="173" t="str">
        <f>'Crisis Indicator Data'!D139</f>
        <v>Syria</v>
      </c>
      <c r="E142" s="173" t="str">
        <f>'Crisis Indicator Data'!E139</f>
        <v>SYR</v>
      </c>
      <c r="F142" s="182">
        <f>IF('Crisis Indicator Data'!Q139="x","x",('Crisis Indicator Data'!Q139/1000000))</f>
        <v>0</v>
      </c>
      <c r="G142" s="182">
        <f>IF('Crisis Indicator Data'!R139="x","x",('Crisis Indicator Data'!R139/1000000))</f>
        <v>8.7119999999999997</v>
      </c>
      <c r="H142" s="182">
        <f>IF('Crisis Indicator Data'!S139="x","x",('Crisis Indicator Data'!S139/1000000))</f>
        <v>8.1920000000000002</v>
      </c>
      <c r="I142" s="182">
        <f>IF('Crisis Indicator Data'!T139="x","x",('Crisis Indicator Data'!T139/1000000))</f>
        <v>8.3260000000000005</v>
      </c>
      <c r="J142" s="182">
        <f>IF('Crisis Indicator Data'!U139="x","x",('Crisis Indicator Data'!U139/1000000))</f>
        <v>0</v>
      </c>
      <c r="K142" s="168">
        <f t="shared" si="12"/>
        <v>5</v>
      </c>
      <c r="L142" s="165">
        <f>IF(F142="x","x",(F142*1000000/VLOOKUP($C142,'Crisis Indicator Data'!$C$3:$H$198,5,FALSE)))</f>
        <v>0</v>
      </c>
      <c r="M142" s="165">
        <f>IF(G142="x","x",(G142*1000000/VLOOKUP($C142,'Crisis Indicator Data'!$C$3:$H$198,5,FALSE)))</f>
        <v>0.34530321046373363</v>
      </c>
      <c r="N142" s="165">
        <f>IF(H142="x","x",(H142*1000000/VLOOKUP($C142,'Crisis Indicator Data'!$C$3:$H$198,5,FALSE)))</f>
        <v>0.32469282600079269</v>
      </c>
      <c r="O142" s="165">
        <f>IF(I142="x","x",(I142*1000000/VLOOKUP($C142,'Crisis Indicator Data'!$C$3:$H$198,5,FALSE)))</f>
        <v>0.33000396353547368</v>
      </c>
      <c r="P142" s="165">
        <f>IF(J142="x","x",(J142*1000000/VLOOKUP($C142,'Crisis Indicator Data'!$C$3:$H$198,5,FALSE)))</f>
        <v>0</v>
      </c>
      <c r="Q142" s="147">
        <f t="shared" si="13"/>
        <v>4</v>
      </c>
      <c r="R142" s="147">
        <f t="shared" si="14"/>
        <v>4.5</v>
      </c>
    </row>
    <row r="143" spans="1:18" x14ac:dyDescent="0.35">
      <c r="A143" s="172" t="str">
        <f>'Crisis Indicator Data'!A140</f>
        <v>Complex crisis in Chad</v>
      </c>
      <c r="B143" s="173" t="str">
        <f>'Crisis Indicator Data'!B140</f>
        <v>Conflict,Displacement,Floods</v>
      </c>
      <c r="C143" s="173" t="str">
        <f>'Crisis Indicator Data'!C140</f>
        <v>TCD001</v>
      </c>
      <c r="D143" s="173" t="str">
        <f>'Crisis Indicator Data'!D140</f>
        <v>Chad</v>
      </c>
      <c r="E143" s="173" t="str">
        <f>'Crisis Indicator Data'!E140</f>
        <v>TCD</v>
      </c>
      <c r="F143" s="183">
        <f>IF('Crisis Indicator Data'!Q140="x","x",('Crisis Indicator Data'!Q140/1000000))</f>
        <v>0</v>
      </c>
      <c r="G143" s="183">
        <f>IF('Crisis Indicator Data'!R140="x","x",('Crisis Indicator Data'!R140/1000000))</f>
        <v>12.319000000000001</v>
      </c>
      <c r="H143" s="183">
        <f>IF('Crisis Indicator Data'!S140="x","x",('Crisis Indicator Data'!S140/1000000))</f>
        <v>6.532</v>
      </c>
      <c r="I143" s="183">
        <f>IF('Crisis Indicator Data'!T140="x","x",('Crisis Indicator Data'!T140/1000000))</f>
        <v>0.46800000000000003</v>
      </c>
      <c r="J143" s="183">
        <f>IF('Crisis Indicator Data'!U140="x","x",('Crisis Indicator Data'!U140/1000000))</f>
        <v>0</v>
      </c>
      <c r="K143" s="168">
        <f t="shared" si="12"/>
        <v>4.7</v>
      </c>
      <c r="L143" s="165">
        <f>IF(F143="x","x",(F143*1000000/VLOOKUP($C143,'Crisis Indicator Data'!$C$3:$H$198,5,FALSE)))</f>
        <v>0</v>
      </c>
      <c r="M143" s="165">
        <f>IF(G143="x","x",(G143*1000000/VLOOKUP($C143,'Crisis Indicator Data'!$C$3:$H$198,5,FALSE)))</f>
        <v>0.63766240488638126</v>
      </c>
      <c r="N143" s="165">
        <f>IF(H143="x","x",(H143*1000000/VLOOKUP($C143,'Crisis Indicator Data'!$C$3:$H$198,5,FALSE)))</f>
        <v>0.33811273875459391</v>
      </c>
      <c r="O143" s="165">
        <f>IF(I143="x","x",(I143*1000000/VLOOKUP($C143,'Crisis Indicator Data'!$C$3:$H$198,5,FALSE)))</f>
        <v>2.4224856359024795E-2</v>
      </c>
      <c r="P143" s="165">
        <f>IF(J143="x","x",(J143*1000000/VLOOKUP($C143,'Crisis Indicator Data'!$C$3:$H$198,5,FALSE)))</f>
        <v>0</v>
      </c>
      <c r="Q143" s="147">
        <f t="shared" si="13"/>
        <v>3</v>
      </c>
      <c r="R143" s="147">
        <f t="shared" si="14"/>
        <v>3.85</v>
      </c>
    </row>
    <row r="144" spans="1:18" x14ac:dyDescent="0.35">
      <c r="A144" s="175" t="str">
        <f>'Crisis Indicator Data'!A141</f>
        <v>Lake Chad basin crisis</v>
      </c>
      <c r="B144" s="176" t="str">
        <f>'Crisis Indicator Data'!B141</f>
        <v>Conflict</v>
      </c>
      <c r="C144" s="176" t="str">
        <f>'Crisis Indicator Data'!C141</f>
        <v>TCD003</v>
      </c>
      <c r="D144" s="176" t="str">
        <f>'Crisis Indicator Data'!D141</f>
        <v>Chad</v>
      </c>
      <c r="E144" s="176" t="str">
        <f>'Crisis Indicator Data'!E141</f>
        <v>TCD</v>
      </c>
      <c r="F144" s="183">
        <f>IF('Crisis Indicator Data'!Q141="x","x",('Crisis Indicator Data'!Q141/1000000))</f>
        <v>0</v>
      </c>
      <c r="G144" s="183">
        <f>IF('Crisis Indicator Data'!R141="x","x",('Crisis Indicator Data'!R141/1000000))</f>
        <v>13.882999999999999</v>
      </c>
      <c r="H144" s="183">
        <f>IF('Crisis Indicator Data'!S141="x","x",('Crisis Indicator Data'!S141/1000000))</f>
        <v>0.20599999999999999</v>
      </c>
      <c r="I144" s="183">
        <f>IF('Crisis Indicator Data'!T141="x","x",('Crisis Indicator Data'!T141/1000000))</f>
        <v>0.46800000000000003</v>
      </c>
      <c r="J144" s="183">
        <f>IF('Crisis Indicator Data'!U141="x","x",('Crisis Indicator Data'!U141/1000000))</f>
        <v>0</v>
      </c>
      <c r="K144" s="168">
        <f t="shared" si="12"/>
        <v>3</v>
      </c>
      <c r="L144" s="165">
        <f>IF(F144="x","x",(F144*1000000/VLOOKUP($C144,'Crisis Indicator Data'!$C$3:$H$198,5,FALSE)))</f>
        <v>0</v>
      </c>
      <c r="M144" s="165">
        <f>IF(G144="x","x",(G144*1000000/VLOOKUP($C144,'Crisis Indicator Data'!$C$3:$H$198,5,FALSE)))</f>
        <v>0.95363374089847508</v>
      </c>
      <c r="N144" s="165">
        <f>IF(H144="x","x",(H144*1000000/VLOOKUP($C144,'Crisis Indicator Data'!$C$3:$H$198,5,FALSE)))</f>
        <v>1.4150295370243164E-2</v>
      </c>
      <c r="O144" s="165">
        <f>IF(I144="x","x",(I144*1000000/VLOOKUP($C144,'Crisis Indicator Data'!$C$3:$H$198,5,FALSE)))</f>
        <v>3.2147272977057287E-2</v>
      </c>
      <c r="P144" s="165">
        <f>IF(J144="x","x",(J144*1000000/VLOOKUP($C144,'Crisis Indicator Data'!$C$3:$H$198,5,FALSE)))</f>
        <v>0</v>
      </c>
      <c r="Q144" s="147">
        <f t="shared" si="13"/>
        <v>2</v>
      </c>
      <c r="R144" s="147">
        <f t="shared" si="14"/>
        <v>2.5</v>
      </c>
    </row>
    <row r="145" spans="1:18" x14ac:dyDescent="0.35">
      <c r="A145" s="175" t="str">
        <f>'Crisis Indicator Data'!A142</f>
        <v>CAR refugees in Chad</v>
      </c>
      <c r="B145" s="176" t="str">
        <f>'Crisis Indicator Data'!B142</f>
        <v>Displacement</v>
      </c>
      <c r="C145" s="176" t="str">
        <f>'Crisis Indicator Data'!C142</f>
        <v>TCD004</v>
      </c>
      <c r="D145" s="176" t="str">
        <f>'Crisis Indicator Data'!D142</f>
        <v>Chad</v>
      </c>
      <c r="E145" s="176" t="str">
        <f>'Crisis Indicator Data'!E142</f>
        <v>TCD</v>
      </c>
      <c r="F145" s="183">
        <f>IF('Crisis Indicator Data'!Q142="x","x",('Crisis Indicator Data'!Q142/1000000))</f>
        <v>0</v>
      </c>
      <c r="G145" s="183">
        <f>IF('Crisis Indicator Data'!R142="x","x",('Crisis Indicator Data'!R142/1000000))</f>
        <v>2.7029999999999998</v>
      </c>
      <c r="H145" s="183">
        <f>IF('Crisis Indicator Data'!S142="x","x",('Crisis Indicator Data'!S142/1000000))</f>
        <v>1.341</v>
      </c>
      <c r="I145" s="183">
        <f>IF('Crisis Indicator Data'!T142="x","x",('Crisis Indicator Data'!T142/1000000))</f>
        <v>0</v>
      </c>
      <c r="J145" s="183">
        <f>IF('Crisis Indicator Data'!U142="x","x",('Crisis Indicator Data'!U142/1000000))</f>
        <v>0</v>
      </c>
      <c r="K145" s="168">
        <f t="shared" si="12"/>
        <v>3.5</v>
      </c>
      <c r="L145" s="165">
        <f>IF(F145="x","x",(F145*1000000/VLOOKUP($C145,'Crisis Indicator Data'!$C$3:$H$198,5,FALSE)))</f>
        <v>0</v>
      </c>
      <c r="M145" s="165">
        <f>IF(G145="x","x",(G145*1000000/VLOOKUP($C145,'Crisis Indicator Data'!$C$3:$H$198,5,FALSE)))</f>
        <v>0.66839762611275966</v>
      </c>
      <c r="N145" s="165">
        <f>IF(H145="x","x",(H145*1000000/VLOOKUP($C145,'Crisis Indicator Data'!$C$3:$H$198,5,FALSE)))</f>
        <v>0.33160237388724034</v>
      </c>
      <c r="O145" s="165">
        <f>IF(I145="x","x",(I145*1000000/VLOOKUP($C145,'Crisis Indicator Data'!$C$3:$H$198,5,FALSE)))</f>
        <v>0</v>
      </c>
      <c r="P145" s="165">
        <f>IF(J145="x","x",(J145*1000000/VLOOKUP($C145,'Crisis Indicator Data'!$C$3:$H$198,5,FALSE)))</f>
        <v>0</v>
      </c>
      <c r="Q145" s="147">
        <f t="shared" si="13"/>
        <v>3</v>
      </c>
      <c r="R145" s="147">
        <f t="shared" si="14"/>
        <v>3.25</v>
      </c>
    </row>
    <row r="146" spans="1:18" x14ac:dyDescent="0.35">
      <c r="A146" s="175" t="str">
        <f>'Crisis Indicator Data'!A143</f>
        <v>Darfur refugees in Chad</v>
      </c>
      <c r="B146" s="176" t="str">
        <f>'Crisis Indicator Data'!B143</f>
        <v>Displacement</v>
      </c>
      <c r="C146" s="176" t="str">
        <f>'Crisis Indicator Data'!C143</f>
        <v>TCD005</v>
      </c>
      <c r="D146" s="176" t="str">
        <f>'Crisis Indicator Data'!D143</f>
        <v>Chad</v>
      </c>
      <c r="E146" s="176" t="str">
        <f>'Crisis Indicator Data'!E143</f>
        <v>TCD</v>
      </c>
      <c r="F146" s="183">
        <f>IF('Crisis Indicator Data'!Q143="x","x",('Crisis Indicator Data'!Q143/1000000))</f>
        <v>0</v>
      </c>
      <c r="G146" s="183">
        <f>IF('Crisis Indicator Data'!R143="x","x",('Crisis Indicator Data'!R143/1000000))</f>
        <v>0.61199999999999999</v>
      </c>
      <c r="H146" s="183">
        <f>IF('Crisis Indicator Data'!S143="x","x",('Crisis Indicator Data'!S143/1000000))</f>
        <v>2.399</v>
      </c>
      <c r="I146" s="183">
        <f>IF('Crisis Indicator Data'!T143="x","x",('Crisis Indicator Data'!T143/1000000))</f>
        <v>0</v>
      </c>
      <c r="J146" s="183">
        <f>IF('Crisis Indicator Data'!U143="x","x",('Crisis Indicator Data'!U143/1000000))</f>
        <v>0</v>
      </c>
      <c r="K146" s="168">
        <f t="shared" si="12"/>
        <v>4</v>
      </c>
      <c r="L146" s="165">
        <f>IF(F146="x","x",(F146*1000000/VLOOKUP($C146,'Crisis Indicator Data'!$C$3:$H$198,5,FALSE)))</f>
        <v>0</v>
      </c>
      <c r="M146" s="165">
        <f>IF(G146="x","x",(G146*1000000/VLOOKUP($C146,'Crisis Indicator Data'!$C$3:$H$198,5,FALSE)))</f>
        <v>0.20318725099601595</v>
      </c>
      <c r="N146" s="165">
        <f>IF(H146="x","x",(H146*1000000/VLOOKUP($C146,'Crisis Indicator Data'!$C$3:$H$198,5,FALSE)))</f>
        <v>0.79648074369189903</v>
      </c>
      <c r="O146" s="165">
        <f>IF(I146="x","x",(I146*1000000/VLOOKUP($C146,'Crisis Indicator Data'!$C$3:$H$198,5,FALSE)))</f>
        <v>0</v>
      </c>
      <c r="P146" s="165">
        <f>IF(J146="x","x",(J146*1000000/VLOOKUP($C146,'Crisis Indicator Data'!$C$3:$H$198,5,FALSE)))</f>
        <v>0</v>
      </c>
      <c r="Q146" s="147">
        <f t="shared" si="13"/>
        <v>3</v>
      </c>
      <c r="R146" s="147">
        <f t="shared" si="14"/>
        <v>3.5</v>
      </c>
    </row>
    <row r="147" spans="1:18" x14ac:dyDescent="0.35">
      <c r="A147" s="175" t="str">
        <f>'Crisis Indicator Data'!A144</f>
        <v>Conflict in northern region</v>
      </c>
      <c r="B147" s="176" t="str">
        <f>'Crisis Indicator Data'!B144</f>
        <v>Conflict,Displacement,Violence</v>
      </c>
      <c r="C147" s="176" t="str">
        <f>'Crisis Indicator Data'!C144</f>
        <v>TGO002</v>
      </c>
      <c r="D147" s="176" t="str">
        <f>'Crisis Indicator Data'!D144</f>
        <v>Togo</v>
      </c>
      <c r="E147" s="176" t="str">
        <f>'Crisis Indicator Data'!E144</f>
        <v>TGO</v>
      </c>
      <c r="F147" s="183">
        <f>IF('Crisis Indicator Data'!Q144="x","x",('Crisis Indicator Data'!Q144/1000000))</f>
        <v>0.83599999999999997</v>
      </c>
      <c r="G147" s="183">
        <f>IF('Crisis Indicator Data'!R144="x","x",('Crisis Indicator Data'!R144/1000000))</f>
        <v>0.23899999999999999</v>
      </c>
      <c r="H147" s="183">
        <f>IF('Crisis Indicator Data'!S144="x","x",('Crisis Indicator Data'!S144/1000000))</f>
        <v>0.12</v>
      </c>
      <c r="I147" s="183">
        <f>IF('Crisis Indicator Data'!T144="x","x",('Crisis Indicator Data'!T144/1000000))</f>
        <v>0</v>
      </c>
      <c r="J147" s="183">
        <f>IF('Crisis Indicator Data'!U144="x","x",('Crisis Indicator Data'!U144/1000000))</f>
        <v>0</v>
      </c>
      <c r="K147" s="168">
        <f t="shared" si="12"/>
        <v>1.8</v>
      </c>
      <c r="L147" s="165">
        <f>IF(F147="x","x",(F147*1000000/VLOOKUP($C147,'Crisis Indicator Data'!$C$3:$H$198,5,FALSE)))</f>
        <v>0.699581589958159</v>
      </c>
      <c r="M147" s="165">
        <f>IF(G147="x","x",(G147*1000000/VLOOKUP($C147,'Crisis Indicator Data'!$C$3:$H$198,5,FALSE)))</f>
        <v>0.2</v>
      </c>
      <c r="N147" s="165">
        <f>IF(H147="x","x",(H147*1000000/VLOOKUP($C147,'Crisis Indicator Data'!$C$3:$H$198,5,FALSE)))</f>
        <v>0.100418410041841</v>
      </c>
      <c r="O147" s="165">
        <f>IF(I147="x","x",(I147*1000000/VLOOKUP($C147,'Crisis Indicator Data'!$C$3:$H$198,5,FALSE)))</f>
        <v>0</v>
      </c>
      <c r="P147" s="165">
        <f>IF(J147="x","x",(J147*1000000/VLOOKUP($C147,'Crisis Indicator Data'!$C$3:$H$198,5,FALSE)))</f>
        <v>0</v>
      </c>
      <c r="Q147" s="147">
        <f t="shared" si="13"/>
        <v>3</v>
      </c>
      <c r="R147" s="147">
        <f t="shared" si="14"/>
        <v>2.4</v>
      </c>
    </row>
    <row r="148" spans="1:18" x14ac:dyDescent="0.35">
      <c r="A148" s="175" t="str">
        <f>'Crisis Indicator Data'!A145</f>
        <v>Myanmar refugees in Thailand</v>
      </c>
      <c r="B148" s="176" t="str">
        <f>'Crisis Indicator Data'!B145</f>
        <v>Conflict</v>
      </c>
      <c r="C148" s="176" t="str">
        <f>'Crisis Indicator Data'!C145</f>
        <v>THA003</v>
      </c>
      <c r="D148" s="176" t="str">
        <f>'Crisis Indicator Data'!D145</f>
        <v>Thailand</v>
      </c>
      <c r="E148" s="176" t="str">
        <f>'Crisis Indicator Data'!E145</f>
        <v>THA</v>
      </c>
      <c r="F148" s="183">
        <f>IF('Crisis Indicator Data'!Q145="x","x",('Crisis Indicator Data'!Q145/1000000))</f>
        <v>0.30299999999999999</v>
      </c>
      <c r="G148" s="183">
        <f>IF('Crisis Indicator Data'!R145="x","x",('Crisis Indicator Data'!R145/1000000))</f>
        <v>0</v>
      </c>
      <c r="H148" s="183">
        <f>IF('Crisis Indicator Data'!S145="x","x",('Crisis Indicator Data'!S145/1000000))</f>
        <v>0.126</v>
      </c>
      <c r="I148" s="183" t="str">
        <f>IF('Crisis Indicator Data'!T145="x","x",('Crisis Indicator Data'!T145/1000000))</f>
        <v>x</v>
      </c>
      <c r="J148" s="183" t="str">
        <f>IF('Crisis Indicator Data'!U145="x","x",('Crisis Indicator Data'!U145/1000000))</f>
        <v>x</v>
      </c>
      <c r="K148" s="168">
        <f t="shared" si="12"/>
        <v>1.8</v>
      </c>
      <c r="L148" s="165">
        <f>IF(F148="x","x",(F148*1000000/VLOOKUP($C148,'Crisis Indicator Data'!$C$3:$H$198,5,FALSE)))</f>
        <v>0.70629370629370625</v>
      </c>
      <c r="M148" s="165">
        <f>IF(G148="x","x",(G148*1000000/VLOOKUP($C148,'Crisis Indicator Data'!$C$3:$H$198,5,FALSE)))</f>
        <v>0</v>
      </c>
      <c r="N148" s="165">
        <f>IF(H148="x","x",(H148*1000000/VLOOKUP($C148,'Crisis Indicator Data'!$C$3:$H$198,5,FALSE)))</f>
        <v>0.2937062937062937</v>
      </c>
      <c r="O148" s="165" t="str">
        <f>IF(I148="x","x",(I148*1000000/VLOOKUP($C148,'Crisis Indicator Data'!$C$3:$H$198,5,FALSE)))</f>
        <v>x</v>
      </c>
      <c r="P148" s="165" t="str">
        <f>IF(J148="x","x",(J148*1000000/VLOOKUP($C148,'Crisis Indicator Data'!$C$3:$H$198,5,FALSE)))</f>
        <v>x</v>
      </c>
      <c r="Q148" s="147">
        <f t="shared" si="13"/>
        <v>3</v>
      </c>
      <c r="R148" s="147">
        <f t="shared" si="14"/>
        <v>2.4</v>
      </c>
    </row>
    <row r="149" spans="1:18" x14ac:dyDescent="0.35">
      <c r="A149" s="175" t="str">
        <f>'Crisis Indicator Data'!A146</f>
        <v>Food Security Crisis in Timor-Leste</v>
      </c>
      <c r="B149" s="176" t="str">
        <f>'Crisis Indicator Data'!B146</f>
        <v>Food Security</v>
      </c>
      <c r="C149" s="176" t="str">
        <f>'Crisis Indicator Data'!C146</f>
        <v>TLS003</v>
      </c>
      <c r="D149" s="176" t="str">
        <f>'Crisis Indicator Data'!D146</f>
        <v>Timor Leste</v>
      </c>
      <c r="E149" s="176" t="str">
        <f>'Crisis Indicator Data'!E146</f>
        <v>TLS</v>
      </c>
      <c r="F149" s="183">
        <f>IF('Crisis Indicator Data'!Q146="x","x",('Crisis Indicator Data'!Q146/1000000))</f>
        <v>0.48299999999999998</v>
      </c>
      <c r="G149" s="183">
        <f>IF('Crisis Indicator Data'!R146="x","x",('Crisis Indicator Data'!R146/1000000))</f>
        <v>0.49399999999999999</v>
      </c>
      <c r="H149" s="183">
        <f>IF('Crisis Indicator Data'!S146="x","x",('Crisis Indicator Data'!S146/1000000))</f>
        <v>0.34200000000000003</v>
      </c>
      <c r="I149" s="183">
        <f>IF('Crisis Indicator Data'!T146="x","x",('Crisis Indicator Data'!T146/1000000))</f>
        <v>2.1999999999999999E-2</v>
      </c>
      <c r="J149" s="183">
        <f>IF('Crisis Indicator Data'!U146="x","x",('Crisis Indicator Data'!U146/1000000))</f>
        <v>0</v>
      </c>
      <c r="K149" s="168">
        <f t="shared" si="12"/>
        <v>2.6</v>
      </c>
      <c r="L149" s="165">
        <f>IF(F149="x","x",(F149*1000000/VLOOKUP($C149,'Crisis Indicator Data'!$C$3:$H$198,5,FALSE)))</f>
        <v>0.36044776119402983</v>
      </c>
      <c r="M149" s="165">
        <f>IF(G149="x","x",(G149*1000000/VLOOKUP($C149,'Crisis Indicator Data'!$C$3:$H$198,5,FALSE)))</f>
        <v>0.36865671641791042</v>
      </c>
      <c r="N149" s="165">
        <f>IF(H149="x","x",(H149*1000000/VLOOKUP($C149,'Crisis Indicator Data'!$C$3:$H$198,5,FALSE)))</f>
        <v>0.25522388059701495</v>
      </c>
      <c r="O149" s="165">
        <f>IF(I149="x","x",(I149*1000000/VLOOKUP($C149,'Crisis Indicator Data'!$C$3:$H$198,5,FALSE)))</f>
        <v>1.6417910447761194E-2</v>
      </c>
      <c r="P149" s="165">
        <f>IF(J149="x","x",(J149*1000000/VLOOKUP($C149,'Crisis Indicator Data'!$C$3:$H$198,5,FALSE)))</f>
        <v>0</v>
      </c>
      <c r="Q149" s="147">
        <f t="shared" si="13"/>
        <v>3</v>
      </c>
      <c r="R149" s="147">
        <f t="shared" si="14"/>
        <v>2.8</v>
      </c>
    </row>
    <row r="150" spans="1:18" x14ac:dyDescent="0.35">
      <c r="A150" s="175" t="str">
        <f>'Crisis Indicator Data'!A147</f>
        <v>Venezuelan refugees in Trinidad and Tobago</v>
      </c>
      <c r="B150" s="176" t="str">
        <f>'Crisis Indicator Data'!B147</f>
        <v>Displacement</v>
      </c>
      <c r="C150" s="176" t="str">
        <f>'Crisis Indicator Data'!C147</f>
        <v>TTO002</v>
      </c>
      <c r="D150" s="176" t="str">
        <f>'Crisis Indicator Data'!D147</f>
        <v>Trinidad and Tobago</v>
      </c>
      <c r="E150" s="176" t="str">
        <f>'Crisis Indicator Data'!E147</f>
        <v>TTO</v>
      </c>
      <c r="F150" s="183">
        <f>IF('Crisis Indicator Data'!Q147="x","x",('Crisis Indicator Data'!Q147/1000000))</f>
        <v>1.335</v>
      </c>
      <c r="G150" s="183">
        <f>IF('Crisis Indicator Data'!R147="x","x",('Crisis Indicator Data'!R147/1000000))</f>
        <v>8.9999999999999993E-3</v>
      </c>
      <c r="H150" s="183">
        <f>IF('Crisis Indicator Data'!S147="x","x",('Crisis Indicator Data'!S147/1000000))</f>
        <v>2.4E-2</v>
      </c>
      <c r="I150" s="183" t="str">
        <f>IF('Crisis Indicator Data'!T147="x","x",('Crisis Indicator Data'!T147/1000000))</f>
        <v>x</v>
      </c>
      <c r="J150" s="183" t="str">
        <f>IF('Crisis Indicator Data'!U147="x","x",('Crisis Indicator Data'!U147/1000000))</f>
        <v>x</v>
      </c>
      <c r="K150" s="168">
        <f t="shared" si="12"/>
        <v>0.6</v>
      </c>
      <c r="L150" s="165">
        <f>IF(F150="x","x",(F150*1000000/VLOOKUP($C150,'Crisis Indicator Data'!$C$3:$H$198,5,FALSE)))</f>
        <v>0.97587719298245612</v>
      </c>
      <c r="M150" s="165">
        <f>IF(G150="x","x",(G150*1000000/VLOOKUP($C150,'Crisis Indicator Data'!$C$3:$H$198,5,FALSE)))</f>
        <v>6.5789473684210523E-3</v>
      </c>
      <c r="N150" s="165">
        <f>IF(H150="x","x",(H150*1000000/VLOOKUP($C150,'Crisis Indicator Data'!$C$3:$H$198,5,FALSE)))</f>
        <v>1.7543859649122806E-2</v>
      </c>
      <c r="O150" s="165" t="str">
        <f>IF(I150="x","x",(I150*1000000/VLOOKUP($C150,'Crisis Indicator Data'!$C$3:$H$198,5,FALSE)))</f>
        <v>x</v>
      </c>
      <c r="P150" s="165" t="str">
        <f>IF(J150="x","x",(J150*1000000/VLOOKUP($C150,'Crisis Indicator Data'!$C$3:$H$198,5,FALSE)))</f>
        <v>x</v>
      </c>
      <c r="Q150" s="147">
        <f t="shared" si="13"/>
        <v>1</v>
      </c>
      <c r="R150" s="147">
        <f t="shared" si="14"/>
        <v>0.8</v>
      </c>
    </row>
    <row r="151" spans="1:18" x14ac:dyDescent="0.35">
      <c r="A151" s="175" t="str">
        <f>'Crisis Indicator Data'!A148</f>
        <v>Mixed migration flows in Tunisia</v>
      </c>
      <c r="B151" s="176" t="str">
        <f>'Crisis Indicator Data'!B148</f>
        <v>Displacement</v>
      </c>
      <c r="C151" s="176" t="str">
        <f>'Crisis Indicator Data'!C148</f>
        <v>TUN002</v>
      </c>
      <c r="D151" s="176" t="str">
        <f>'Crisis Indicator Data'!D148</f>
        <v>Tunisia</v>
      </c>
      <c r="E151" s="176" t="str">
        <f>'Crisis Indicator Data'!E148</f>
        <v>TUN</v>
      </c>
      <c r="F151" s="183">
        <f>IF('Crisis Indicator Data'!Q148="x","x",('Crisis Indicator Data'!Q148/1000000))</f>
        <v>4.0179999999999998</v>
      </c>
      <c r="G151" s="183">
        <f>IF('Crisis Indicator Data'!R148="x","x",('Crisis Indicator Data'!R148/1000000))</f>
        <v>0</v>
      </c>
      <c r="H151" s="183">
        <f>IF('Crisis Indicator Data'!S148="x","x",('Crisis Indicator Data'!S148/1000000))</f>
        <v>3.9E-2</v>
      </c>
      <c r="I151" s="183" t="str">
        <f>IF('Crisis Indicator Data'!T148="x","x",('Crisis Indicator Data'!T148/1000000))</f>
        <v>x</v>
      </c>
      <c r="J151" s="183" t="str">
        <f>IF('Crisis Indicator Data'!U148="x","x",('Crisis Indicator Data'!U148/1000000))</f>
        <v>x</v>
      </c>
      <c r="K151" s="168">
        <f t="shared" si="12"/>
        <v>1</v>
      </c>
      <c r="L151" s="165">
        <f>IF(F151="x","x",(F151*1000000/VLOOKUP($C151,'Crisis Indicator Data'!$C$3:$H$198,5,FALSE)))</f>
        <v>0.99038698545723436</v>
      </c>
      <c r="M151" s="165">
        <f>IF(G151="x","x",(G151*1000000/VLOOKUP($C151,'Crisis Indicator Data'!$C$3:$H$198,5,FALSE)))</f>
        <v>0</v>
      </c>
      <c r="N151" s="165">
        <f>IF(H151="x","x",(H151*1000000/VLOOKUP($C151,'Crisis Indicator Data'!$C$3:$H$198,5,FALSE)))</f>
        <v>9.6130145427655907E-3</v>
      </c>
      <c r="O151" s="165" t="str">
        <f>IF(I151="x","x",(I151*1000000/VLOOKUP($C151,'Crisis Indicator Data'!$C$3:$H$198,5,FALSE)))</f>
        <v>x</v>
      </c>
      <c r="P151" s="165" t="str">
        <f>IF(J151="x","x",(J151*1000000/VLOOKUP($C151,'Crisis Indicator Data'!$C$3:$H$198,5,FALSE)))</f>
        <v>x</v>
      </c>
      <c r="Q151" s="147">
        <f t="shared" si="13"/>
        <v>1</v>
      </c>
      <c r="R151" s="147">
        <f t="shared" si="14"/>
        <v>1</v>
      </c>
    </row>
    <row r="152" spans="1:18" x14ac:dyDescent="0.35">
      <c r="A152" s="175" t="str">
        <f>'Crisis Indicator Data'!A149</f>
        <v>Complex situation in Türkiye</v>
      </c>
      <c r="B152" s="176" t="str">
        <f>'Crisis Indicator Data'!B149</f>
        <v>Displacement,Conflict</v>
      </c>
      <c r="C152" s="176" t="str">
        <f>'Crisis Indicator Data'!C149</f>
        <v>TUR001</v>
      </c>
      <c r="D152" s="176" t="str">
        <f>'Crisis Indicator Data'!D149</f>
        <v>Türkiye</v>
      </c>
      <c r="E152" s="176" t="str">
        <f>'Crisis Indicator Data'!E149</f>
        <v>TUR</v>
      </c>
      <c r="F152" s="183">
        <f>IF('Crisis Indicator Data'!Q149="x","x",('Crisis Indicator Data'!Q149/1000000))</f>
        <v>36.387999999999998</v>
      </c>
      <c r="G152" s="183">
        <f>IF('Crisis Indicator Data'!R149="x","x",('Crisis Indicator Data'!R149/1000000))</f>
        <v>11.653</v>
      </c>
      <c r="H152" s="183">
        <f>IF('Crisis Indicator Data'!S149="x","x",('Crisis Indicator Data'!S149/1000000))</f>
        <v>4.0330000000000004</v>
      </c>
      <c r="I152" s="183">
        <f>IF('Crisis Indicator Data'!T149="x","x",('Crisis Indicator Data'!T149/1000000))</f>
        <v>0.504</v>
      </c>
      <c r="J152" s="183">
        <f>IF('Crisis Indicator Data'!U149="x","x",('Crisis Indicator Data'!U149/1000000))</f>
        <v>6.3E-2</v>
      </c>
      <c r="K152" s="168">
        <f t="shared" si="12"/>
        <v>4.4000000000000004</v>
      </c>
      <c r="L152" s="165">
        <f>IF(F152="x","x",(F152*1000000/VLOOKUP($C152,'Crisis Indicator Data'!$C$3:$H$198,5,FALSE)))</f>
        <v>0.69124826656028571</v>
      </c>
      <c r="M152" s="165">
        <f>IF(G152="x","x",(G152*1000000/VLOOKUP($C152,'Crisis Indicator Data'!$C$3:$H$198,5,FALSE)))</f>
        <v>0.22136737523983208</v>
      </c>
      <c r="N152" s="165">
        <f>IF(H152="x","x",(H152*1000000/VLOOKUP($C152,'Crisis Indicator Data'!$C$3:$H$198,5,FALSE)))</f>
        <v>7.6613286221766316E-2</v>
      </c>
      <c r="O152" s="165">
        <f>IF(I152="x","x",(I152*1000000/VLOOKUP($C152,'Crisis Indicator Data'!$C$3:$H$198,5,FALSE)))</f>
        <v>9.5742862027697034E-3</v>
      </c>
      <c r="P152" s="165">
        <f>IF(J152="x","x",(J152*1000000/VLOOKUP($C152,'Crisis Indicator Data'!$C$3:$H$198,5,FALSE)))</f>
        <v>1.1967857753462129E-3</v>
      </c>
      <c r="Q152" s="147">
        <f t="shared" si="13"/>
        <v>3</v>
      </c>
      <c r="R152" s="147">
        <f t="shared" si="14"/>
        <v>3.7</v>
      </c>
    </row>
    <row r="153" spans="1:18" x14ac:dyDescent="0.35">
      <c r="A153" s="175" t="str">
        <f>'Crisis Indicator Data'!A150</f>
        <v>Syrian Refugees in Türkiye</v>
      </c>
      <c r="B153" s="176" t="str">
        <f>'Crisis Indicator Data'!B150</f>
        <v>Displacement</v>
      </c>
      <c r="C153" s="176" t="str">
        <f>'Crisis Indicator Data'!C150</f>
        <v>TUR002</v>
      </c>
      <c r="D153" s="176" t="str">
        <f>'Crisis Indicator Data'!D150</f>
        <v>Türkiye</v>
      </c>
      <c r="E153" s="176" t="str">
        <f>'Crisis Indicator Data'!E150</f>
        <v>TUR</v>
      </c>
      <c r="F153" s="183">
        <f>IF('Crisis Indicator Data'!Q150="x","x",('Crisis Indicator Data'!Q150/1000000))</f>
        <v>38.055</v>
      </c>
      <c r="G153" s="183">
        <f>IF('Crisis Indicator Data'!R150="x","x",('Crisis Indicator Data'!R150/1000000))</f>
        <v>4.4160000000000004</v>
      </c>
      <c r="H153" s="183">
        <f>IF('Crisis Indicator Data'!S150="x","x",('Crisis Indicator Data'!S150/1000000))</f>
        <v>1.643</v>
      </c>
      <c r="I153" s="183">
        <f>IF('Crisis Indicator Data'!T150="x","x",('Crisis Indicator Data'!T150/1000000))</f>
        <v>0.46400000000000002</v>
      </c>
      <c r="J153" s="183">
        <f>IF('Crisis Indicator Data'!U150="x","x",('Crisis Indicator Data'!U150/1000000))</f>
        <v>5.8000000000000003E-2</v>
      </c>
      <c r="K153" s="168">
        <f t="shared" si="12"/>
        <v>3.9</v>
      </c>
      <c r="L153" s="165">
        <f>IF(F153="x","x",(F153*1000000/VLOOKUP($C153,'Crisis Indicator Data'!$C$3:$H$198,5,FALSE)))</f>
        <v>0.85256295366968371</v>
      </c>
      <c r="M153" s="165">
        <f>IF(G153="x","x",(G153*1000000/VLOOKUP($C153,'Crisis Indicator Data'!$C$3:$H$198,5,FALSE)))</f>
        <v>9.8933596200376381E-2</v>
      </c>
      <c r="N153" s="165">
        <f>IF(H153="x","x",(H153*1000000/VLOOKUP($C153,'Crisis Indicator Data'!$C$3:$H$198,5,FALSE)))</f>
        <v>3.6808853839949814E-2</v>
      </c>
      <c r="O153" s="165">
        <f>IF(I153="x","x",(I153*1000000/VLOOKUP($C153,'Crisis Indicator Data'!$C$3:$H$198,5,FALSE)))</f>
        <v>1.039519670221346E-2</v>
      </c>
      <c r="P153" s="165">
        <f>IF(J153="x","x",(J153*1000000/VLOOKUP($C153,'Crisis Indicator Data'!$C$3:$H$198,5,FALSE)))</f>
        <v>1.2993995877766825E-3</v>
      </c>
      <c r="Q153" s="147">
        <f t="shared" si="13"/>
        <v>2</v>
      </c>
      <c r="R153" s="147">
        <f t="shared" si="14"/>
        <v>2.95</v>
      </c>
    </row>
    <row r="154" spans="1:18" x14ac:dyDescent="0.35">
      <c r="A154" s="175" t="str">
        <f>'Crisis Indicator Data'!A151</f>
        <v>Mixed Migration Flows in Türkiye</v>
      </c>
      <c r="B154" s="176" t="str">
        <f>'Crisis Indicator Data'!B151</f>
        <v>Displacement</v>
      </c>
      <c r="C154" s="176" t="str">
        <f>'Crisis Indicator Data'!C151</f>
        <v>TUR003</v>
      </c>
      <c r="D154" s="176" t="str">
        <f>'Crisis Indicator Data'!D151</f>
        <v>Türkiye</v>
      </c>
      <c r="E154" s="176" t="str">
        <f>'Crisis Indicator Data'!E151</f>
        <v>TUR</v>
      </c>
      <c r="F154" s="183">
        <f>IF('Crisis Indicator Data'!Q151="x","x",('Crisis Indicator Data'!Q151/1000000))</f>
        <v>15.896000000000001</v>
      </c>
      <c r="G154" s="183">
        <f>IF('Crisis Indicator Data'!R151="x","x",('Crisis Indicator Data'!R151/1000000))</f>
        <v>0.38200000000000001</v>
      </c>
      <c r="H154" s="183">
        <f>IF('Crisis Indicator Data'!S151="x","x",('Crisis Indicator Data'!S151/1000000))</f>
        <v>0.14399999999999999</v>
      </c>
      <c r="I154" s="183">
        <f>IF('Crisis Indicator Data'!T151="x","x",('Crisis Indicator Data'!T151/1000000))</f>
        <v>0.04</v>
      </c>
      <c r="J154" s="183">
        <f>IF('Crisis Indicator Data'!U151="x","x",('Crisis Indicator Data'!U151/1000000))</f>
        <v>5.0000000000000001E-3</v>
      </c>
      <c r="K154" s="168">
        <f t="shared" si="12"/>
        <v>2.1</v>
      </c>
      <c r="L154" s="165">
        <f>IF(F154="x","x",(F154*1000000/VLOOKUP($C154,'Crisis Indicator Data'!$C$3:$H$198,5,FALSE)))</f>
        <v>0.96526597036677197</v>
      </c>
      <c r="M154" s="165">
        <f>IF(G154="x","x",(G154*1000000/VLOOKUP($C154,'Crisis Indicator Data'!$C$3:$H$198,5,FALSE)))</f>
        <v>2.3196502307505466E-2</v>
      </c>
      <c r="N154" s="165">
        <f>IF(H154="x","x",(H154*1000000/VLOOKUP($C154,'Crisis Indicator Data'!$C$3:$H$198,5,FALSE)))</f>
        <v>8.744231236337139E-3</v>
      </c>
      <c r="O154" s="165">
        <f>IF(I154="x","x",(I154*1000000/VLOOKUP($C154,'Crisis Indicator Data'!$C$3:$H$198,5,FALSE)))</f>
        <v>2.4289531212047608E-3</v>
      </c>
      <c r="P154" s="165">
        <f>IF(J154="x","x",(J154*1000000/VLOOKUP($C154,'Crisis Indicator Data'!$C$3:$H$198,5,FALSE)))</f>
        <v>3.036191401505951E-4</v>
      </c>
      <c r="Q154" s="147">
        <f t="shared" si="13"/>
        <v>1</v>
      </c>
      <c r="R154" s="147">
        <f t="shared" si="14"/>
        <v>1.55</v>
      </c>
    </row>
    <row r="155" spans="1:18" x14ac:dyDescent="0.35">
      <c r="A155" s="175" t="str">
        <f>'Crisis Indicator Data'!A152</f>
        <v>Kurdish Conflict</v>
      </c>
      <c r="B155" s="176" t="str">
        <f>'Crisis Indicator Data'!B152</f>
        <v>Conflict</v>
      </c>
      <c r="C155" s="176" t="str">
        <f>'Crisis Indicator Data'!C152</f>
        <v>TUR004</v>
      </c>
      <c r="D155" s="176" t="str">
        <f>'Crisis Indicator Data'!D152</f>
        <v>Türkiye</v>
      </c>
      <c r="E155" s="176" t="str">
        <f>'Crisis Indicator Data'!E152</f>
        <v>TUR</v>
      </c>
      <c r="F155" s="183" t="str">
        <f>IF('Crisis Indicator Data'!Q152="x","x",('Crisis Indicator Data'!Q152/1000000))</f>
        <v>x</v>
      </c>
      <c r="G155" s="183" t="str">
        <f>IF('Crisis Indicator Data'!R152="x","x",('Crisis Indicator Data'!R152/1000000))</f>
        <v>x</v>
      </c>
      <c r="H155" s="183" t="str">
        <f>IF('Crisis Indicator Data'!S152="x","x",('Crisis Indicator Data'!S152/1000000))</f>
        <v>x</v>
      </c>
      <c r="I155" s="183" t="str">
        <f>IF('Crisis Indicator Data'!T152="x","x",('Crisis Indicator Data'!T152/1000000))</f>
        <v>x</v>
      </c>
      <c r="J155" s="183" t="str">
        <f>IF('Crisis Indicator Data'!U152="x","x",('Crisis Indicator Data'!U152/1000000))</f>
        <v>x</v>
      </c>
      <c r="K155" s="168" t="str">
        <f t="shared" si="12"/>
        <v>x</v>
      </c>
      <c r="L155" s="165" t="str">
        <f>IF(F155="x","x",(F155*1000000/VLOOKUP($C155,'Crisis Indicator Data'!$C$3:$H$198,5,FALSE)))</f>
        <v>x</v>
      </c>
      <c r="M155" s="165" t="str">
        <f>IF(G155="x","x",(G155*1000000/VLOOKUP($C155,'Crisis Indicator Data'!$C$3:$H$198,5,FALSE)))</f>
        <v>x</v>
      </c>
      <c r="N155" s="165" t="str">
        <f>IF(H155="x","x",(H155*1000000/VLOOKUP($C155,'Crisis Indicator Data'!$C$3:$H$198,5,FALSE)))</f>
        <v>x</v>
      </c>
      <c r="O155" s="165" t="str">
        <f>IF(I155="x","x",(I155*1000000/VLOOKUP($C155,'Crisis Indicator Data'!$C$3:$H$198,5,FALSE)))</f>
        <v>x</v>
      </c>
      <c r="P155" s="165" t="str">
        <f>IF(J155="x","x",(J155*1000000/VLOOKUP($C155,'Crisis Indicator Data'!$C$3:$H$198,5,FALSE)))</f>
        <v>x</v>
      </c>
      <c r="Q155" s="147" t="str">
        <f t="shared" si="13"/>
        <v>x</v>
      </c>
      <c r="R155" s="147" t="str">
        <f t="shared" si="14"/>
        <v>x</v>
      </c>
    </row>
    <row r="156" spans="1:18" x14ac:dyDescent="0.35">
      <c r="A156" s="175" t="str">
        <f>'Crisis Indicator Data'!A153</f>
        <v>Türkiye / Syria earthquake in Türkiye</v>
      </c>
      <c r="B156" s="176" t="str">
        <f>'Crisis Indicator Data'!B153</f>
        <v>Earthquake</v>
      </c>
      <c r="C156" s="176" t="str">
        <f>'Crisis Indicator Data'!C153</f>
        <v>TUR005</v>
      </c>
      <c r="D156" s="176" t="str">
        <f>'Crisis Indicator Data'!D153</f>
        <v>Türkiye</v>
      </c>
      <c r="E156" s="176" t="str">
        <f>'Crisis Indicator Data'!E153</f>
        <v>TUR</v>
      </c>
      <c r="F156" s="183">
        <f>IF('Crisis Indicator Data'!Q153="x","x",('Crisis Indicator Data'!Q153/1000000))</f>
        <v>6.6</v>
      </c>
      <c r="G156" s="183">
        <f>IF('Crisis Indicator Data'!R153="x","x",('Crisis Indicator Data'!R153/1000000))</f>
        <v>6.8540000000000001</v>
      </c>
      <c r="H156" s="183">
        <f>IF('Crisis Indicator Data'!S153="x","x",('Crisis Indicator Data'!S153/1000000))</f>
        <v>2.246</v>
      </c>
      <c r="I156" s="183" t="str">
        <f>IF('Crisis Indicator Data'!T153="x","x",('Crisis Indicator Data'!T153/1000000))</f>
        <v>x</v>
      </c>
      <c r="J156" s="183" t="str">
        <f>IF('Crisis Indicator Data'!U153="x","x",('Crisis Indicator Data'!U153/1000000))</f>
        <v>x</v>
      </c>
      <c r="K156" s="168">
        <f t="shared" si="12"/>
        <v>3.9</v>
      </c>
      <c r="L156" s="165">
        <f>IF(F156="x","x",(F156*1000000/VLOOKUP($C156,'Crisis Indicator Data'!$C$3:$H$198,5,FALSE)))</f>
        <v>0.42038216560509556</v>
      </c>
      <c r="M156" s="165">
        <f>IF(G156="x","x",(G156*1000000/VLOOKUP($C156,'Crisis Indicator Data'!$C$3:$H$198,5,FALSE)))</f>
        <v>0.43656050955414011</v>
      </c>
      <c r="N156" s="165">
        <f>IF(H156="x","x",(H156*1000000/VLOOKUP($C156,'Crisis Indicator Data'!$C$3:$H$198,5,FALSE)))</f>
        <v>0.14305732484076433</v>
      </c>
      <c r="O156" s="165" t="str">
        <f>IF(I156="x","x",(I156*1000000/VLOOKUP($C156,'Crisis Indicator Data'!$C$3:$H$198,5,FALSE)))</f>
        <v>x</v>
      </c>
      <c r="P156" s="165" t="str">
        <f>IF(J156="x","x",(J156*1000000/VLOOKUP($C156,'Crisis Indicator Data'!$C$3:$H$198,5,FALSE)))</f>
        <v>x</v>
      </c>
      <c r="Q156" s="147">
        <f t="shared" si="13"/>
        <v>3</v>
      </c>
      <c r="R156" s="147">
        <f t="shared" si="14"/>
        <v>3.45</v>
      </c>
    </row>
    <row r="157" spans="1:18" x14ac:dyDescent="0.35">
      <c r="A157" s="175" t="str">
        <f>'Crisis Indicator Data'!A154</f>
        <v>Multiple Crises in Tanzania</v>
      </c>
      <c r="B157" s="176" t="str">
        <f>'Crisis Indicator Data'!B154</f>
        <v>Displacement,Drought</v>
      </c>
      <c r="C157" s="176" t="str">
        <f>'Crisis Indicator Data'!C154</f>
        <v>TZA001</v>
      </c>
      <c r="D157" s="176" t="str">
        <f>'Crisis Indicator Data'!D154</f>
        <v>Tanzania</v>
      </c>
      <c r="E157" s="176" t="str">
        <f>'Crisis Indicator Data'!E154</f>
        <v>TZA</v>
      </c>
      <c r="F157" s="183">
        <f>IF('Crisis Indicator Data'!Q154="x","x",('Crisis Indicator Data'!Q154/1000000))</f>
        <v>4.9779999999999998</v>
      </c>
      <c r="G157" s="183">
        <f>IF('Crisis Indicator Data'!R154="x","x",('Crisis Indicator Data'!R154/1000000))</f>
        <v>16.513999999999999</v>
      </c>
      <c r="H157" s="183">
        <f>IF('Crisis Indicator Data'!S154="x","x",('Crisis Indicator Data'!S154/1000000))</f>
        <v>0.61</v>
      </c>
      <c r="I157" s="183">
        <f>IF('Crisis Indicator Data'!T154="x","x",('Crisis Indicator Data'!T154/1000000))</f>
        <v>0</v>
      </c>
      <c r="J157" s="183">
        <f>IF('Crisis Indicator Data'!U154="x","x",('Crisis Indicator Data'!U154/1000000))</f>
        <v>0</v>
      </c>
      <c r="K157" s="168">
        <f t="shared" si="12"/>
        <v>3</v>
      </c>
      <c r="L157" s="165">
        <f>IF(F157="x","x",(F157*1000000/VLOOKUP($C157,'Crisis Indicator Data'!$C$3:$H$198,5,FALSE)))</f>
        <v>0.22522848610985433</v>
      </c>
      <c r="M157" s="165">
        <f>IF(G157="x","x",(G157*1000000/VLOOKUP($C157,'Crisis Indicator Data'!$C$3:$H$198,5,FALSE)))</f>
        <v>0.74717220161071396</v>
      </c>
      <c r="N157" s="165">
        <f>IF(H157="x","x",(H157*1000000/VLOOKUP($C157,'Crisis Indicator Data'!$C$3:$H$198,5,FALSE)))</f>
        <v>2.7599312279431725E-2</v>
      </c>
      <c r="O157" s="165">
        <f>IF(I157="x","x",(I157*1000000/VLOOKUP($C157,'Crisis Indicator Data'!$C$3:$H$198,5,FALSE)))</f>
        <v>0</v>
      </c>
      <c r="P157" s="165">
        <f>IF(J157="x","x",(J157*1000000/VLOOKUP($C157,'Crisis Indicator Data'!$C$3:$H$198,5,FALSE)))</f>
        <v>0</v>
      </c>
      <c r="Q157" s="147">
        <f t="shared" si="13"/>
        <v>2</v>
      </c>
      <c r="R157" s="147">
        <f t="shared" si="14"/>
        <v>2.5</v>
      </c>
    </row>
    <row r="158" spans="1:18" x14ac:dyDescent="0.35">
      <c r="A158" s="175" t="str">
        <f>'Crisis Indicator Data'!A155</f>
        <v>International Displacement in Tanzania</v>
      </c>
      <c r="B158" s="176" t="str">
        <f>'Crisis Indicator Data'!B155</f>
        <v>Displacement</v>
      </c>
      <c r="C158" s="176" t="str">
        <f>'Crisis Indicator Data'!C155</f>
        <v>TZA002</v>
      </c>
      <c r="D158" s="176" t="str">
        <f>'Crisis Indicator Data'!D155</f>
        <v>Tanzania</v>
      </c>
      <c r="E158" s="176" t="str">
        <f>'Crisis Indicator Data'!E155</f>
        <v>TZA</v>
      </c>
      <c r="F158" s="183">
        <f>IF('Crisis Indicator Data'!Q155="x","x",('Crisis Indicator Data'!Q155/1000000))</f>
        <v>0</v>
      </c>
      <c r="G158" s="183">
        <f>IF('Crisis Indicator Data'!R155="x","x",('Crisis Indicator Data'!R155/1000000))</f>
        <v>14.784000000000001</v>
      </c>
      <c r="H158" s="183">
        <f>IF('Crisis Indicator Data'!S155="x","x",('Crisis Indicator Data'!S155/1000000))</f>
        <v>0.23100000000000001</v>
      </c>
      <c r="I158" s="183" t="str">
        <f>IF('Crisis Indicator Data'!T155="x","x",('Crisis Indicator Data'!T155/1000000))</f>
        <v>x</v>
      </c>
      <c r="J158" s="183" t="str">
        <f>IF('Crisis Indicator Data'!U155="x","x",('Crisis Indicator Data'!U155/1000000))</f>
        <v>x</v>
      </c>
      <c r="K158" s="168">
        <f t="shared" si="12"/>
        <v>2.2999999999999998</v>
      </c>
      <c r="L158" s="165">
        <f>IF(F158="x","x",(F158*1000000/VLOOKUP($C158,'Crisis Indicator Data'!$C$3:$H$198,5,FALSE)))</f>
        <v>0</v>
      </c>
      <c r="M158" s="165">
        <f>IF(G158="x","x",(G158*1000000/VLOOKUP($C158,'Crisis Indicator Data'!$C$3:$H$198,5,FALSE)))</f>
        <v>0.98461538461538467</v>
      </c>
      <c r="N158" s="165">
        <f>IF(H158="x","x",(H158*1000000/VLOOKUP($C158,'Crisis Indicator Data'!$C$3:$H$198,5,FALSE)))</f>
        <v>1.5384615384615385E-2</v>
      </c>
      <c r="O158" s="165" t="str">
        <f>IF(I158="x","x",(I158*1000000/VLOOKUP($C158,'Crisis Indicator Data'!$C$3:$H$198,5,FALSE)))</f>
        <v>x</v>
      </c>
      <c r="P158" s="165" t="str">
        <f>IF(J158="x","x",(J158*1000000/VLOOKUP($C158,'Crisis Indicator Data'!$C$3:$H$198,5,FALSE)))</f>
        <v>x</v>
      </c>
      <c r="Q158" s="147">
        <f t="shared" si="13"/>
        <v>2</v>
      </c>
      <c r="R158" s="147">
        <f t="shared" si="14"/>
        <v>2.15</v>
      </c>
    </row>
    <row r="159" spans="1:18" x14ac:dyDescent="0.35">
      <c r="A159" s="175" t="str">
        <f>'Crisis Indicator Data'!A156</f>
        <v>Food Security Crisis in North-East Tanzania</v>
      </c>
      <c r="B159" s="176" t="str">
        <f>'Crisis Indicator Data'!B156</f>
        <v>Drought</v>
      </c>
      <c r="C159" s="176" t="str">
        <f>'Crisis Indicator Data'!C156</f>
        <v>TZA003</v>
      </c>
      <c r="D159" s="176" t="str">
        <f>'Crisis Indicator Data'!D156</f>
        <v>Tanzania</v>
      </c>
      <c r="E159" s="176" t="str">
        <f>'Crisis Indicator Data'!E156</f>
        <v>TZA</v>
      </c>
      <c r="F159" s="183">
        <f>IF('Crisis Indicator Data'!Q156="x","x",('Crisis Indicator Data'!Q156/1000000))</f>
        <v>4.9779999999999998</v>
      </c>
      <c r="G159" s="183">
        <f>IF('Crisis Indicator Data'!R156="x","x",('Crisis Indicator Data'!R156/1000000))</f>
        <v>1.73</v>
      </c>
      <c r="H159" s="183">
        <f>IF('Crisis Indicator Data'!S156="x","x",('Crisis Indicator Data'!S156/1000000))</f>
        <v>0.379</v>
      </c>
      <c r="I159" s="183">
        <f>IF('Crisis Indicator Data'!T156="x","x",('Crisis Indicator Data'!T156/1000000))</f>
        <v>0</v>
      </c>
      <c r="J159" s="183">
        <f>IF('Crisis Indicator Data'!U156="x","x",('Crisis Indicator Data'!U156/1000000))</f>
        <v>0</v>
      </c>
      <c r="K159" s="168">
        <f t="shared" si="12"/>
        <v>2.6</v>
      </c>
      <c r="L159" s="165">
        <f>IF(F159="x","x",(F159*1000000/VLOOKUP($C159,'Crisis Indicator Data'!$C$3:$H$198,5,FALSE)))</f>
        <v>0.7024128686327078</v>
      </c>
      <c r="M159" s="165">
        <f>IF(G159="x","x",(G159*1000000/VLOOKUP($C159,'Crisis Indicator Data'!$C$3:$H$198,5,FALSE)))</f>
        <v>0.24410893184704388</v>
      </c>
      <c r="N159" s="165">
        <f>IF(H159="x","x",(H159*1000000/VLOOKUP($C159,'Crisis Indicator Data'!$C$3:$H$198,5,FALSE)))</f>
        <v>5.3478199520248342E-2</v>
      </c>
      <c r="O159" s="165">
        <f>IF(I159="x","x",(I159*1000000/VLOOKUP($C159,'Crisis Indicator Data'!$C$3:$H$198,5,FALSE)))</f>
        <v>0</v>
      </c>
      <c r="P159" s="165">
        <f>IF(J159="x","x",(J159*1000000/VLOOKUP($C159,'Crisis Indicator Data'!$C$3:$H$198,5,FALSE)))</f>
        <v>0</v>
      </c>
      <c r="Q159" s="147">
        <f t="shared" si="13"/>
        <v>3</v>
      </c>
      <c r="R159" s="147">
        <f t="shared" si="14"/>
        <v>2.8</v>
      </c>
    </row>
    <row r="160" spans="1:18" x14ac:dyDescent="0.35">
      <c r="A160" s="175" t="str">
        <f>'Crisis Indicator Data'!A157</f>
        <v>International Displacement in Uganda</v>
      </c>
      <c r="B160" s="176" t="str">
        <f>'Crisis Indicator Data'!B157</f>
        <v>Displacement</v>
      </c>
      <c r="C160" s="176" t="str">
        <f>'Crisis Indicator Data'!C157</f>
        <v>UGA005</v>
      </c>
      <c r="D160" s="176" t="str">
        <f>'Crisis Indicator Data'!D157</f>
        <v>Uganda</v>
      </c>
      <c r="E160" s="176" t="str">
        <f>'Crisis Indicator Data'!E157</f>
        <v>UGA</v>
      </c>
      <c r="F160" s="183">
        <f>IF('Crisis Indicator Data'!Q157="x","x",('Crisis Indicator Data'!Q157/1000000))</f>
        <v>6.2720000000000002</v>
      </c>
      <c r="G160" s="183">
        <f>IF('Crisis Indicator Data'!R157="x","x",('Crisis Indicator Data'!R157/1000000))</f>
        <v>0</v>
      </c>
      <c r="H160" s="183">
        <f>IF('Crisis Indicator Data'!S157="x","x",('Crisis Indicator Data'!S157/1000000))</f>
        <v>1.8109999999999999</v>
      </c>
      <c r="I160" s="183" t="str">
        <f>IF('Crisis Indicator Data'!T157="x","x",('Crisis Indicator Data'!T157/1000000))</f>
        <v>x</v>
      </c>
      <c r="J160" s="183" t="str">
        <f>IF('Crisis Indicator Data'!U157="x","x",('Crisis Indicator Data'!U157/1000000))</f>
        <v>x</v>
      </c>
      <c r="K160" s="168">
        <f t="shared" si="12"/>
        <v>3.8</v>
      </c>
      <c r="L160" s="165">
        <f>IF(F160="x","x",(F160*1000000/VLOOKUP($C160,'Crisis Indicator Data'!$C$3:$H$198,5,FALSE)))</f>
        <v>0.77594952369169867</v>
      </c>
      <c r="M160" s="165">
        <f>IF(G160="x","x",(G160*1000000/VLOOKUP($C160,'Crisis Indicator Data'!$C$3:$H$198,5,FALSE)))</f>
        <v>0</v>
      </c>
      <c r="N160" s="165">
        <f>IF(H160="x","x",(H160*1000000/VLOOKUP($C160,'Crisis Indicator Data'!$C$3:$H$198,5,FALSE)))</f>
        <v>0.22405047630830138</v>
      </c>
      <c r="O160" s="165" t="str">
        <f>IF(I160="x","x",(I160*1000000/VLOOKUP($C160,'Crisis Indicator Data'!$C$3:$H$198,5,FALSE)))</f>
        <v>x</v>
      </c>
      <c r="P160" s="165" t="str">
        <f>IF(J160="x","x",(J160*1000000/VLOOKUP($C160,'Crisis Indicator Data'!$C$3:$H$198,5,FALSE)))</f>
        <v>x</v>
      </c>
      <c r="Q160" s="147">
        <f t="shared" si="13"/>
        <v>3</v>
      </c>
      <c r="R160" s="147">
        <f t="shared" si="14"/>
        <v>3.4</v>
      </c>
    </row>
    <row r="161" spans="1:18" x14ac:dyDescent="0.35">
      <c r="A161" s="175" t="str">
        <f>'Crisis Indicator Data'!A158</f>
        <v>Russia-Ukraine conflict</v>
      </c>
      <c r="B161" s="176" t="str">
        <f>'Crisis Indicator Data'!B158</f>
        <v>Conflict,Displacement</v>
      </c>
      <c r="C161" s="176" t="str">
        <f>'Crisis Indicator Data'!C158</f>
        <v>UKR002</v>
      </c>
      <c r="D161" s="176" t="str">
        <f>'Crisis Indicator Data'!D158</f>
        <v>Ukraine</v>
      </c>
      <c r="E161" s="176" t="str">
        <f>'Crisis Indicator Data'!E158</f>
        <v>UKR</v>
      </c>
      <c r="F161" s="183">
        <f>IF('Crisis Indicator Data'!Q158="x","x",('Crisis Indicator Data'!Q158/1000000))</f>
        <v>21.172999999999998</v>
      </c>
      <c r="G161" s="183">
        <f>IF('Crisis Indicator Data'!R158="x","x",('Crisis Indicator Data'!R158/1000000))</f>
        <v>3.6</v>
      </c>
      <c r="H161" s="183">
        <f>IF('Crisis Indicator Data'!S158="x","x",('Crisis Indicator Data'!S158/1000000))</f>
        <v>7.8739999999999997</v>
      </c>
      <c r="I161" s="183">
        <f>IF('Crisis Indicator Data'!T158="x","x",('Crisis Indicator Data'!T158/1000000))</f>
        <v>3.556</v>
      </c>
      <c r="J161" s="183">
        <f>IF('Crisis Indicator Data'!U158="x","x",('Crisis Indicator Data'!U158/1000000))</f>
        <v>1.27</v>
      </c>
      <c r="K161" s="168">
        <f t="shared" si="12"/>
        <v>5</v>
      </c>
      <c r="L161" s="165">
        <f>IF(F161="x","x",(F161*1000000/VLOOKUP($C161,'Crisis Indicator Data'!$C$3:$H$198,5,FALSE)))</f>
        <v>0.56502014783977794</v>
      </c>
      <c r="M161" s="165">
        <f>IF(G161="x","x",(G161*1000000/VLOOKUP($C161,'Crisis Indicator Data'!$C$3:$H$198,5,FALSE)))</f>
        <v>9.6069169802257631E-2</v>
      </c>
      <c r="N161" s="165">
        <f>IF(H161="x","x",(H161*1000000/VLOOKUP($C161,'Crisis Indicator Data'!$C$3:$H$198,5,FALSE)))</f>
        <v>0.21012462306193794</v>
      </c>
      <c r="O161" s="165">
        <f>IF(I161="x","x",(I161*1000000/VLOOKUP($C161,'Crisis Indicator Data'!$C$3:$H$198,5,FALSE)))</f>
        <v>9.4894991060230027E-2</v>
      </c>
      <c r="P161" s="165">
        <f>IF(J161="x","x",(J161*1000000/VLOOKUP($C161,'Crisis Indicator Data'!$C$3:$H$198,5,FALSE)))</f>
        <v>3.3891068235796441E-2</v>
      </c>
      <c r="Q161" s="147">
        <f t="shared" si="13"/>
        <v>4</v>
      </c>
      <c r="R161" s="147">
        <f t="shared" si="14"/>
        <v>4.5</v>
      </c>
    </row>
    <row r="162" spans="1:18" x14ac:dyDescent="0.35">
      <c r="A162" s="175" t="str">
        <f>'Crisis Indicator Data'!A159</f>
        <v>Complex crisis in Venezuela</v>
      </c>
      <c r="B162" s="176" t="str">
        <f>'Crisis Indicator Data'!B159</f>
        <v>Socio-political,Violence,Floods</v>
      </c>
      <c r="C162" s="176" t="str">
        <f>'Crisis Indicator Data'!C159</f>
        <v>VEN001</v>
      </c>
      <c r="D162" s="176" t="str">
        <f>'Crisis Indicator Data'!D159</f>
        <v>Venezuela</v>
      </c>
      <c r="E162" s="176" t="str">
        <f>'Crisis Indicator Data'!E159</f>
        <v>VEN</v>
      </c>
      <c r="F162" s="183">
        <f>IF('Crisis Indicator Data'!Q159="x","x",('Crisis Indicator Data'!Q159/1000000))</f>
        <v>8.4019999999999992</v>
      </c>
      <c r="G162" s="183">
        <f>IF('Crisis Indicator Data'!R159="x","x",('Crisis Indicator Data'!R159/1000000))</f>
        <v>12.298999999999999</v>
      </c>
      <c r="H162" s="183">
        <f>IF('Crisis Indicator Data'!S159="x","x",('Crisis Indicator Data'!S159/1000000))</f>
        <v>6.258</v>
      </c>
      <c r="I162" s="183">
        <f>IF('Crisis Indicator Data'!T159="x","x",('Crisis Indicator Data'!T159/1000000))</f>
        <v>1.3169999999999999</v>
      </c>
      <c r="J162" s="183">
        <f>IF('Crisis Indicator Data'!U159="x","x",('Crisis Indicator Data'!U159/1000000))</f>
        <v>2.5000000000000001E-2</v>
      </c>
      <c r="K162" s="168">
        <f t="shared" si="12"/>
        <v>4.8</v>
      </c>
      <c r="L162" s="165">
        <f>IF(F162="x","x",(F162*1000000/VLOOKUP($C162,'Crisis Indicator Data'!$C$3:$H$198,5,FALSE)))</f>
        <v>0.2968799689056924</v>
      </c>
      <c r="M162" s="165">
        <f>IF(G162="x","x",(G162*1000000/VLOOKUP($C162,'Crisis Indicator Data'!$C$3:$H$198,5,FALSE)))</f>
        <v>0.43457828345288152</v>
      </c>
      <c r="N162" s="165">
        <f>IF(H162="x","x",(H162*1000000/VLOOKUP($C162,'Crisis Indicator Data'!$C$3:$H$198,5,FALSE)))</f>
        <v>0.22112292851842691</v>
      </c>
      <c r="O162" s="165">
        <f>IF(I162="x","x",(I162*1000000/VLOOKUP($C162,'Crisis Indicator Data'!$C$3:$H$198,5,FALSE)))</f>
        <v>4.6535458111020812E-2</v>
      </c>
      <c r="P162" s="165">
        <f>IF(J162="x","x",(J162*1000000/VLOOKUP($C162,'Crisis Indicator Data'!$C$3:$H$198,5,FALSE)))</f>
        <v>8.8336101197837536E-4</v>
      </c>
      <c r="Q162" s="147">
        <f t="shared" si="13"/>
        <v>3</v>
      </c>
      <c r="R162" s="147">
        <f t="shared" si="14"/>
        <v>3.9</v>
      </c>
    </row>
    <row r="163" spans="1:18" x14ac:dyDescent="0.35">
      <c r="A163" s="175" t="str">
        <f>'Crisis Indicator Data'!A160</f>
        <v>Conflict in Yemen</v>
      </c>
      <c r="B163" s="176" t="str">
        <f>'Crisis Indicator Data'!B160</f>
        <v>Conflict,Displacement</v>
      </c>
      <c r="C163" s="176" t="str">
        <f>'Crisis Indicator Data'!C160</f>
        <v>YEM001</v>
      </c>
      <c r="D163" s="176" t="str">
        <f>'Crisis Indicator Data'!D160</f>
        <v>Yemen</v>
      </c>
      <c r="E163" s="176" t="str">
        <f>'Crisis Indicator Data'!E160</f>
        <v>YEM</v>
      </c>
      <c r="F163" s="183">
        <f>IF('Crisis Indicator Data'!Q160="x","x",('Crisis Indicator Data'!Q160/1000000))</f>
        <v>0</v>
      </c>
      <c r="G163" s="183">
        <f>IF('Crisis Indicator Data'!R160="x","x",('Crisis Indicator Data'!R160/1000000))</f>
        <v>15.36</v>
      </c>
      <c r="H163" s="183">
        <f>IF('Crisis Indicator Data'!S160="x","x",('Crisis Indicator Data'!S160/1000000))</f>
        <v>10.057</v>
      </c>
      <c r="I163" s="183">
        <f>IF('Crisis Indicator Data'!T160="x","x",('Crisis Indicator Data'!T160/1000000))</f>
        <v>9.4830000000000005</v>
      </c>
      <c r="J163" s="183">
        <f>IF('Crisis Indicator Data'!U160="x","x",('Crisis Indicator Data'!U160/1000000))</f>
        <v>0</v>
      </c>
      <c r="K163" s="168">
        <f t="shared" si="12"/>
        <v>5</v>
      </c>
      <c r="L163" s="165">
        <f>IF(F163="x","x",(F163*1000000/VLOOKUP($C163,'Crisis Indicator Data'!$C$3:$H$198,5,FALSE)))</f>
        <v>0</v>
      </c>
      <c r="M163" s="165">
        <f>IF(G163="x","x",(G163*1000000/VLOOKUP($C163,'Crisis Indicator Data'!$C$3:$H$198,5,FALSE)))</f>
        <v>0.44011461318051576</v>
      </c>
      <c r="N163" s="165">
        <f>IF(H163="x","x",(H163*1000000/VLOOKUP($C163,'Crisis Indicator Data'!$C$3:$H$198,5,FALSE)))</f>
        <v>0.28816618911174785</v>
      </c>
      <c r="O163" s="165">
        <f>IF(I163="x","x",(I163*1000000/VLOOKUP($C163,'Crisis Indicator Data'!$C$3:$H$198,5,FALSE)))</f>
        <v>0.27171919770773639</v>
      </c>
      <c r="P163" s="165">
        <f>IF(J163="x","x",(J163*1000000/VLOOKUP($C163,'Crisis Indicator Data'!$C$3:$H$198,5,FALSE)))</f>
        <v>0</v>
      </c>
      <c r="Q163" s="147">
        <f t="shared" si="13"/>
        <v>4</v>
      </c>
      <c r="R163" s="147">
        <f t="shared" si="14"/>
        <v>4.5</v>
      </c>
    </row>
    <row r="164" spans="1:18" x14ac:dyDescent="0.35">
      <c r="A164" s="175" t="str">
        <f>'Crisis Indicator Data'!A161</f>
        <v>Mixed migration flows in Yemen</v>
      </c>
      <c r="B164" s="176" t="str">
        <f>'Crisis Indicator Data'!B161</f>
        <v>Displacement</v>
      </c>
      <c r="C164" s="176" t="str">
        <f>'Crisis Indicator Data'!C161</f>
        <v>YEM002</v>
      </c>
      <c r="D164" s="176" t="str">
        <f>'Crisis Indicator Data'!D161</f>
        <v>Yemen</v>
      </c>
      <c r="E164" s="176" t="str">
        <f>'Crisis Indicator Data'!E161</f>
        <v>YEM</v>
      </c>
      <c r="F164" s="183">
        <f>IF('Crisis Indicator Data'!Q161="x","x",('Crisis Indicator Data'!Q161/1000000))</f>
        <v>3.9780000000000002</v>
      </c>
      <c r="G164" s="183">
        <f>IF('Crisis Indicator Data'!R161="x","x",('Crisis Indicator Data'!R161/1000000))</f>
        <v>0</v>
      </c>
      <c r="H164" s="183">
        <f>IF('Crisis Indicator Data'!S161="x","x",('Crisis Indicator Data'!S161/1000000))</f>
        <v>0</v>
      </c>
      <c r="I164" s="183">
        <f>IF('Crisis Indicator Data'!T161="x","x",('Crisis Indicator Data'!T161/1000000))</f>
        <v>0.193</v>
      </c>
      <c r="J164" s="183">
        <f>IF('Crisis Indicator Data'!U161="x","x",('Crisis Indicator Data'!U161/1000000))</f>
        <v>0</v>
      </c>
      <c r="K164" s="168">
        <f t="shared" si="12"/>
        <v>2.1</v>
      </c>
      <c r="L164" s="165">
        <f>IF(F164="x","x",(F164*1000000/VLOOKUP($C164,'Crisis Indicator Data'!$C$3:$H$198,5,FALSE)))</f>
        <v>0.95372812275233754</v>
      </c>
      <c r="M164" s="165">
        <f>IF(G164="x","x",(G164*1000000/VLOOKUP($C164,'Crisis Indicator Data'!$C$3:$H$198,5,FALSE)))</f>
        <v>0</v>
      </c>
      <c r="N164" s="165">
        <f>IF(H164="x","x",(H164*1000000/VLOOKUP($C164,'Crisis Indicator Data'!$C$3:$H$198,5,FALSE)))</f>
        <v>0</v>
      </c>
      <c r="O164" s="165">
        <f>IF(I164="x","x",(I164*1000000/VLOOKUP($C164,'Crisis Indicator Data'!$C$3:$H$198,5,FALSE)))</f>
        <v>4.6271877247662428E-2</v>
      </c>
      <c r="P164" s="165">
        <f>IF(J164="x","x",(J164*1000000/VLOOKUP($C164,'Crisis Indicator Data'!$C$3:$H$198,5,FALSE)))</f>
        <v>0</v>
      </c>
      <c r="Q164" s="147">
        <f t="shared" si="13"/>
        <v>1</v>
      </c>
      <c r="R164" s="147">
        <f t="shared" si="14"/>
        <v>1.55</v>
      </c>
    </row>
    <row r="165" spans="1:18" x14ac:dyDescent="0.35">
      <c r="A165" s="175" t="str">
        <f>'Crisis Indicator Data'!A162</f>
        <v>Drought in Zambia</v>
      </c>
      <c r="B165" s="176" t="str">
        <f>'Crisis Indicator Data'!B162</f>
        <v>Drought,Food Security</v>
      </c>
      <c r="C165" s="176" t="str">
        <f>'Crisis Indicator Data'!C162</f>
        <v>ZMB002</v>
      </c>
      <c r="D165" s="176" t="str">
        <f>'Crisis Indicator Data'!D162</f>
        <v>Zambia</v>
      </c>
      <c r="E165" s="176" t="str">
        <f>'Crisis Indicator Data'!E162</f>
        <v>ZMB</v>
      </c>
      <c r="F165" s="183">
        <f>IF('Crisis Indicator Data'!Q162="x","x",('Crisis Indicator Data'!Q162/1000000))</f>
        <v>5.944</v>
      </c>
      <c r="G165" s="183">
        <f>IF('Crisis Indicator Data'!R162="x","x",('Crisis Indicator Data'!R162/1000000))</f>
        <v>5.8019999999999996</v>
      </c>
      <c r="H165" s="183">
        <f>IF('Crisis Indicator Data'!S162="x","x",('Crisis Indicator Data'!S162/1000000))</f>
        <v>9.5640000000000001</v>
      </c>
      <c r="I165" s="183">
        <f>IF('Crisis Indicator Data'!T162="x","x",('Crisis Indicator Data'!T162/1000000))</f>
        <v>0.23599999999999999</v>
      </c>
      <c r="J165" s="183">
        <f>IF('Crisis Indicator Data'!U162="x","x",('Crisis Indicator Data'!U162/1000000))</f>
        <v>0</v>
      </c>
      <c r="K165" s="168">
        <f t="shared" si="12"/>
        <v>5</v>
      </c>
      <c r="L165" s="165">
        <f>IF(F165="x","x",(F165*1000000/VLOOKUP($C165,'Crisis Indicator Data'!$C$3:$H$198,5,FALSE)))</f>
        <v>0.27587487236610042</v>
      </c>
      <c r="M165" s="165">
        <f>IF(G165="x","x",(G165*1000000/VLOOKUP($C165,'Crisis Indicator Data'!$C$3:$H$198,5,FALSE)))</f>
        <v>0.26928432191590085</v>
      </c>
      <c r="N165" s="165">
        <f>IF(H165="x","x",(H165*1000000/VLOOKUP($C165,'Crisis Indicator Data'!$C$3:$H$198,5,FALSE)))</f>
        <v>0.44388749651907544</v>
      </c>
      <c r="O165" s="165">
        <f>IF(I165="x","x",(I165*1000000/VLOOKUP($C165,'Crisis Indicator Data'!$C$3:$H$198,5,FALSE)))</f>
        <v>1.0953309198923233E-2</v>
      </c>
      <c r="P165" s="165">
        <f>IF(J165="x","x",(J165*1000000/VLOOKUP($C165,'Crisis Indicator Data'!$C$3:$H$198,5,FALSE)))</f>
        <v>0</v>
      </c>
      <c r="Q165" s="147">
        <f t="shared" si="13"/>
        <v>3</v>
      </c>
      <c r="R165" s="147">
        <f t="shared" si="14"/>
        <v>4</v>
      </c>
    </row>
    <row r="166" spans="1:18" x14ac:dyDescent="0.35">
      <c r="A166" s="175" t="str">
        <f>'Crisis Indicator Data'!A163</f>
        <v>Complex crisis in Zimbabwe</v>
      </c>
      <c r="B166" s="176" t="str">
        <f>'Crisis Indicator Data'!B163</f>
        <v>Socio-political,Drought,Food Security</v>
      </c>
      <c r="C166" s="176" t="str">
        <f>'Crisis Indicator Data'!C163</f>
        <v>ZWE001</v>
      </c>
      <c r="D166" s="176" t="str">
        <f>'Crisis Indicator Data'!D163</f>
        <v>Zimbabwe</v>
      </c>
      <c r="E166" s="176" t="str">
        <f>'Crisis Indicator Data'!E163</f>
        <v>ZWE</v>
      </c>
      <c r="F166" s="183">
        <f>IF('Crisis Indicator Data'!Q163="x","x",('Crisis Indicator Data'!Q163/1000000))</f>
        <v>0</v>
      </c>
      <c r="G166" s="183">
        <f>IF('Crisis Indicator Data'!R163="x","x",('Crisis Indicator Data'!R163/1000000))</f>
        <v>9.1560000000000006</v>
      </c>
      <c r="H166" s="183">
        <f>IF('Crisis Indicator Data'!S163="x","x",('Crisis Indicator Data'!S163/1000000))</f>
        <v>7.6</v>
      </c>
      <c r="I166" s="183" t="str">
        <f>IF('Crisis Indicator Data'!T163="x","x",('Crisis Indicator Data'!T163/1000000))</f>
        <v>x</v>
      </c>
      <c r="J166" s="183" t="str">
        <f>IF('Crisis Indicator Data'!U163="x","x",('Crisis Indicator Data'!U163/1000000))</f>
        <v>x</v>
      </c>
      <c r="K166" s="168">
        <f t="shared" ref="K166" si="15">IF(H166="x","x",IF(SUM(H166:J166)=0,0,IF(LOG(SUM(H166:J166)*1000000)&lt;$K$4,0,IF(LOG(SUM(H166:J166)*1000000)&gt;$K$3,5,ROUND(5-(K$3-LOG(SUM(H166:J166)*1000000))/(K$3-K$4)*5,1)))))</f>
        <v>4.8</v>
      </c>
      <c r="L166" s="165">
        <f>IF(F166="x","x",(F166*1000000/VLOOKUP($C166,'Crisis Indicator Data'!$C$3:$H$198,5,FALSE)))</f>
        <v>0</v>
      </c>
      <c r="M166" s="165">
        <f>IF(G166="x","x",(G166*1000000/VLOOKUP($C166,'Crisis Indicator Data'!$C$3:$H$198,5,FALSE)))</f>
        <v>0.54643112914776792</v>
      </c>
      <c r="N166" s="165">
        <f>IF(H166="x","x",(H166*1000000/VLOOKUP($C166,'Crisis Indicator Data'!$C$3:$H$198,5,FALSE)))</f>
        <v>0.45356887085223202</v>
      </c>
      <c r="O166" s="165" t="str">
        <f>IF(I166="x","x",(I166*1000000/VLOOKUP($C166,'Crisis Indicator Data'!$C$3:$H$198,5,FALSE)))</f>
        <v>x</v>
      </c>
      <c r="P166" s="165" t="str">
        <f>IF(J166="x","x",(J166*1000000/VLOOKUP($C166,'Crisis Indicator Data'!$C$3:$H$198,5,FALSE)))</f>
        <v>x</v>
      </c>
      <c r="Q166" s="147">
        <f t="shared" ref="Q166" si="16">IF(N166="x","x",IF(OR(L166&gt;=$L$3,M166&gt;=$M$3,N166&gt;=$N$3,O166&gt;=$O$3,P166&gt;=$P$3), (IF(VALUE(SUBSTITUTE(P166, "x", "0.0"))&gt;=$P$3, 5, IF((VALUE(SUBSTITUTE(O166, "x", "0.0"))+VALUE(SUBSTITUTE(P166, "x", "0.0")))&gt;=$O$3,4,IF((VALUE(SUBSTITUTE(O166, "x", "0.0"))+VALUE(SUBSTITUTE(P166, "x", "0.0"))+N166)&gt;=$N$3,3,IF((VALUE(SUBSTITUTE(O166, "x", "0.0"))+VALUE(SUBSTITUTE(P166, "x", "0.0"))+N166+VALUE(SUBSTITUTE(M166, "x", "0.0")))&gt;=$M$3,2,1)))))))</f>
        <v>3</v>
      </c>
      <c r="R166" s="147">
        <f t="shared" ref="R166" si="17">IF(Q166="x","x",(AVERAGE(K166,Q166)))</f>
        <v>3.9</v>
      </c>
    </row>
  </sheetData>
  <mergeCells count="1">
    <mergeCell ref="A1:R1"/>
  </mergeCells>
  <conditionalFormatting sqref="A2:R300">
    <cfRule type="containsBlanks" priority="1" stopIfTrue="1">
      <formula>LEN(TRIM(A2))=0</formula>
    </cfRule>
  </conditionalFormatting>
  <conditionalFormatting sqref="K6:K300">
    <cfRule type="cellIs" dxfId="39" priority="22" stopIfTrue="1" operator="between">
      <formula>7.1</formula>
      <formula>10</formula>
    </cfRule>
    <cfRule type="cellIs" dxfId="38" priority="23" stopIfTrue="1" operator="between">
      <formula>5.4</formula>
      <formula>7</formula>
    </cfRule>
    <cfRule type="cellIs" dxfId="37" priority="24" stopIfTrue="1" operator="between">
      <formula>3.5</formula>
      <formula>5.3</formula>
    </cfRule>
    <cfRule type="cellIs" dxfId="36" priority="25" stopIfTrue="1" operator="between">
      <formula>1.8</formula>
      <formula>3.4</formula>
    </cfRule>
    <cfRule type="cellIs" dxfId="35" priority="26" stopIfTrue="1" operator="between">
      <formula>0</formula>
      <formula>1.7</formula>
    </cfRule>
  </conditionalFormatting>
  <conditionalFormatting sqref="L6:P300">
    <cfRule type="cellIs" priority="3" stopIfTrue="1" operator="equal">
      <formula>"x"</formula>
    </cfRule>
    <cfRule type="cellIs" dxfId="34" priority="4" operator="greaterThan">
      <formula>1.05</formula>
    </cfRule>
  </conditionalFormatting>
  <conditionalFormatting sqref="Q6:Q300">
    <cfRule type="cellIs" dxfId="33" priority="17" stopIfTrue="1" operator="between">
      <formula>7.1</formula>
      <formula>10</formula>
    </cfRule>
    <cfRule type="cellIs" dxfId="32" priority="18" stopIfTrue="1" operator="between">
      <formula>5.4</formula>
      <formula>7</formula>
    </cfRule>
    <cfRule type="cellIs" dxfId="31" priority="19" stopIfTrue="1" operator="between">
      <formula>3.5</formula>
      <formula>5.3</formula>
    </cfRule>
    <cfRule type="cellIs" dxfId="30" priority="20" stopIfTrue="1" operator="between">
      <formula>1.8</formula>
      <formula>3.4</formula>
    </cfRule>
    <cfRule type="cellIs" dxfId="29" priority="21" stopIfTrue="1" operator="between">
      <formula>0</formula>
      <formula>1.7</formula>
    </cfRule>
  </conditionalFormatting>
  <conditionalFormatting sqref="R6:R300">
    <cfRule type="cellIs" dxfId="28" priority="7" stopIfTrue="1" operator="between">
      <formula>5</formula>
      <formula>5.9</formula>
    </cfRule>
    <cfRule type="cellIs" dxfId="27" priority="8" stopIfTrue="1" operator="between">
      <formula>4</formula>
      <formula>4.9</formula>
    </cfRule>
    <cfRule type="cellIs" dxfId="26" priority="9" stopIfTrue="1" operator="between">
      <formula>3</formula>
      <formula>3.9</formula>
    </cfRule>
    <cfRule type="cellIs" dxfId="25" priority="10" stopIfTrue="1" operator="between">
      <formula>2</formula>
      <formula>2.9</formula>
    </cfRule>
    <cfRule type="cellIs" dxfId="24" priority="11" stopIfTrue="1" operator="between">
      <formula>0</formula>
      <formula>1.9</formula>
    </cfRule>
  </conditionalFormatting>
  <pageMargins left="0.7" right="0.7" top="0.75" bottom="0.75" header="0.3" footer="0.3"/>
  <pageSetup paperSize="9" orientation="portrait"/>
  <drawing r:id="rId1"/>
  <pictur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6B6050"/>
  </sheetPr>
  <dimension ref="A1:AN166"/>
  <sheetViews>
    <sheetView topLeftCell="Q267" workbookViewId="0">
      <selection activeCell="Y253" sqref="Y253:AN300"/>
    </sheetView>
  </sheetViews>
  <sheetFormatPr defaultColWidth="9.453125" defaultRowHeight="14.5" x14ac:dyDescent="0.35"/>
  <cols>
    <col min="1" max="1" width="40.453125" bestFit="1" customWidth="1"/>
    <col min="2" max="2" width="25.54296875" bestFit="1" customWidth="1"/>
    <col min="3" max="3" width="11.453125" bestFit="1" customWidth="1"/>
    <col min="4" max="4" width="11.453125" customWidth="1"/>
    <col min="5" max="5" width="8.453125" style="25" customWidth="1"/>
    <col min="6" max="14" width="8.54296875" customWidth="1"/>
    <col min="15" max="15" width="8.54296875" style="245" customWidth="1"/>
    <col min="16" max="17" width="8.54296875" customWidth="1"/>
    <col min="18" max="18" width="8.54296875" style="245" customWidth="1"/>
    <col min="19" max="22" width="8.54296875" customWidth="1"/>
    <col min="23" max="24" width="8.54296875" style="245" customWidth="1"/>
    <col min="25" max="25" width="8.54296875" customWidth="1"/>
    <col min="26" max="26" width="8.54296875" style="245" customWidth="1"/>
    <col min="27" max="30" width="13" hidden="1" customWidth="1"/>
    <col min="31" max="31" width="8.54296875" hidden="1" customWidth="1"/>
    <col min="32" max="38" width="13" hidden="1" customWidth="1"/>
    <col min="39" max="40" width="8.54296875" style="245" customWidth="1"/>
  </cols>
  <sheetData>
    <row r="1" spans="1:40" x14ac:dyDescent="0.35">
      <c r="A1" s="300"/>
      <c r="B1" s="296"/>
      <c r="C1" s="296"/>
      <c r="D1" s="296"/>
      <c r="E1" s="301"/>
      <c r="F1" s="296"/>
      <c r="G1" s="296"/>
      <c r="H1" s="296"/>
      <c r="I1" s="296"/>
      <c r="J1" s="296"/>
      <c r="K1" s="296"/>
      <c r="L1" s="296"/>
      <c r="M1" s="296"/>
      <c r="N1" s="296"/>
      <c r="O1" s="302"/>
      <c r="P1" s="296"/>
      <c r="Q1" s="296"/>
      <c r="R1" s="302"/>
      <c r="S1" s="296"/>
      <c r="T1" s="296"/>
      <c r="U1" s="296"/>
      <c r="V1" s="296"/>
      <c r="W1" s="302"/>
      <c r="X1" s="302"/>
      <c r="Y1" s="296"/>
      <c r="Z1" s="302"/>
      <c r="AA1" s="296"/>
      <c r="AB1" s="296"/>
      <c r="AC1" s="296"/>
      <c r="AD1" s="296"/>
      <c r="AE1" s="296"/>
      <c r="AF1" s="296"/>
      <c r="AG1" s="296"/>
      <c r="AH1" s="296"/>
      <c r="AI1" s="296"/>
      <c r="AJ1" s="296"/>
      <c r="AK1" s="296"/>
      <c r="AL1" s="296"/>
      <c r="AM1" s="302"/>
      <c r="AN1" s="302"/>
    </row>
    <row r="2" spans="1:40" ht="109.5" customHeight="1" thickBot="1" x14ac:dyDescent="0.4">
      <c r="A2" s="1"/>
      <c r="B2" s="1"/>
      <c r="C2" s="15"/>
      <c r="D2" s="15"/>
      <c r="E2" s="9"/>
      <c r="F2" s="96" t="s">
        <v>9330</v>
      </c>
      <c r="G2" s="96" t="s">
        <v>9331</v>
      </c>
      <c r="H2" s="95" t="s">
        <v>9332</v>
      </c>
      <c r="I2" s="96" t="s">
        <v>9333</v>
      </c>
      <c r="J2" s="96" t="s">
        <v>9334</v>
      </c>
      <c r="K2" s="95" t="s">
        <v>9335</v>
      </c>
      <c r="L2" s="96" t="s">
        <v>9336</v>
      </c>
      <c r="M2" s="96" t="s">
        <v>9337</v>
      </c>
      <c r="N2" s="95" t="s">
        <v>9338</v>
      </c>
      <c r="O2" s="94" t="s">
        <v>9339</v>
      </c>
      <c r="P2" s="96" t="s">
        <v>9340</v>
      </c>
      <c r="Q2" s="96" t="s">
        <v>9341</v>
      </c>
      <c r="R2" s="94" t="s">
        <v>9342</v>
      </c>
      <c r="S2" s="96" t="s">
        <v>9343</v>
      </c>
      <c r="T2" s="96" t="s">
        <v>9344</v>
      </c>
      <c r="U2" s="96" t="s">
        <v>9345</v>
      </c>
      <c r="V2" s="96" t="s">
        <v>9346</v>
      </c>
      <c r="W2" s="94" t="s">
        <v>9347</v>
      </c>
      <c r="X2" s="93" t="s">
        <v>9287</v>
      </c>
      <c r="Y2" s="96" t="s">
        <v>9348</v>
      </c>
      <c r="Z2" s="94" t="s">
        <v>9349</v>
      </c>
      <c r="AA2" s="96" t="s">
        <v>1190</v>
      </c>
      <c r="AB2" s="96" t="s">
        <v>1202</v>
      </c>
      <c r="AC2" s="96" t="s">
        <v>1192</v>
      </c>
      <c r="AD2" s="96" t="s">
        <v>1204</v>
      </c>
      <c r="AE2" s="95" t="s">
        <v>9350</v>
      </c>
      <c r="AF2" s="96" t="s">
        <v>1187</v>
      </c>
      <c r="AG2" s="96" t="s">
        <v>1200</v>
      </c>
      <c r="AH2" s="95" t="s">
        <v>9351</v>
      </c>
      <c r="AI2" s="96" t="s">
        <v>1194</v>
      </c>
      <c r="AJ2" s="96" t="s">
        <v>9352</v>
      </c>
      <c r="AK2" s="96" t="s">
        <v>1196</v>
      </c>
      <c r="AL2" s="95" t="s">
        <v>9353</v>
      </c>
      <c r="AM2" s="94" t="s">
        <v>9354</v>
      </c>
      <c r="AN2" s="93" t="s">
        <v>9288</v>
      </c>
    </row>
    <row r="3" spans="1:40" x14ac:dyDescent="0.35">
      <c r="A3" s="1"/>
      <c r="B3" s="1"/>
      <c r="C3" s="15"/>
      <c r="D3" s="15"/>
      <c r="E3" s="8" t="s">
        <v>9317</v>
      </c>
      <c r="F3" s="81">
        <v>14</v>
      </c>
      <c r="G3" s="81">
        <v>10</v>
      </c>
      <c r="H3" s="81"/>
      <c r="I3" s="81">
        <v>1</v>
      </c>
      <c r="J3" s="81">
        <v>0.5</v>
      </c>
      <c r="K3" s="81"/>
      <c r="L3" s="81">
        <v>0.75</v>
      </c>
      <c r="M3" s="81">
        <v>65</v>
      </c>
      <c r="N3" s="81"/>
      <c r="O3" s="81"/>
      <c r="P3" s="81"/>
      <c r="Q3" s="83">
        <v>3000</v>
      </c>
      <c r="R3" s="81"/>
      <c r="S3" s="81">
        <v>100</v>
      </c>
      <c r="T3" s="81">
        <v>2.5</v>
      </c>
      <c r="U3" s="81">
        <v>10</v>
      </c>
      <c r="V3" s="81">
        <v>100</v>
      </c>
      <c r="W3" s="81"/>
      <c r="X3" s="81"/>
      <c r="Y3" s="81"/>
      <c r="Z3" s="81"/>
      <c r="AA3" s="81"/>
      <c r="AB3" s="81"/>
      <c r="AC3" s="81"/>
      <c r="AD3" s="81"/>
      <c r="AE3" s="81"/>
      <c r="AF3" s="81"/>
      <c r="AG3" s="81"/>
      <c r="AH3" s="81"/>
      <c r="AI3" s="81"/>
      <c r="AJ3" s="81"/>
      <c r="AK3" s="81"/>
      <c r="AL3" s="81"/>
      <c r="AM3" s="81"/>
      <c r="AN3" s="81"/>
    </row>
    <row r="4" spans="1:40" x14ac:dyDescent="0.35">
      <c r="A4" s="1"/>
      <c r="B4" s="1"/>
      <c r="C4" s="15"/>
      <c r="D4" s="15"/>
      <c r="E4" s="8" t="s">
        <v>9318</v>
      </c>
      <c r="F4" s="81">
        <v>0</v>
      </c>
      <c r="G4" s="81">
        <v>0</v>
      </c>
      <c r="H4" s="81"/>
      <c r="I4" s="81">
        <v>0</v>
      </c>
      <c r="J4" s="81">
        <v>0</v>
      </c>
      <c r="K4" s="81"/>
      <c r="L4" s="81">
        <v>0</v>
      </c>
      <c r="M4" s="81">
        <v>25</v>
      </c>
      <c r="N4" s="81"/>
      <c r="O4" s="81"/>
      <c r="P4" s="81"/>
      <c r="Q4" s="81">
        <v>1</v>
      </c>
      <c r="R4" s="81"/>
      <c r="S4" s="81">
        <v>0</v>
      </c>
      <c r="T4" s="81">
        <v>-2.5</v>
      </c>
      <c r="U4" s="81">
        <v>0</v>
      </c>
      <c r="V4" s="81">
        <v>0</v>
      </c>
      <c r="W4" s="81"/>
      <c r="X4" s="81"/>
      <c r="Y4" s="81"/>
      <c r="Z4" s="81"/>
      <c r="AA4" s="81"/>
      <c r="AB4" s="81"/>
      <c r="AC4" s="81"/>
      <c r="AD4" s="81"/>
      <c r="AE4" s="81"/>
      <c r="AF4" s="81"/>
      <c r="AG4" s="81"/>
      <c r="AH4" s="81"/>
      <c r="AI4" s="81"/>
      <c r="AJ4" s="81"/>
      <c r="AK4" s="81"/>
      <c r="AL4" s="81"/>
      <c r="AM4" s="81"/>
      <c r="AN4" s="81"/>
    </row>
    <row r="5" spans="1:40" x14ac:dyDescent="0.35">
      <c r="A5" s="29" t="s">
        <v>9271</v>
      </c>
      <c r="B5" s="29" t="s">
        <v>9276</v>
      </c>
      <c r="C5" s="29" t="s">
        <v>9273</v>
      </c>
      <c r="D5" s="29" t="s">
        <v>9274</v>
      </c>
      <c r="E5" s="30" t="s">
        <v>9319</v>
      </c>
      <c r="F5" s="31"/>
      <c r="G5" s="31"/>
      <c r="H5" s="31"/>
      <c r="I5" s="31"/>
      <c r="J5" s="31"/>
      <c r="K5" s="31"/>
      <c r="L5" s="31"/>
      <c r="M5" s="31"/>
      <c r="N5" s="31"/>
      <c r="O5" s="32"/>
      <c r="P5" s="31"/>
      <c r="Q5" s="33"/>
      <c r="R5" s="31"/>
      <c r="S5" s="32"/>
      <c r="T5" s="31"/>
      <c r="U5" s="33"/>
      <c r="V5" s="34"/>
      <c r="W5" s="31"/>
      <c r="X5" s="32"/>
      <c r="Y5" s="31"/>
      <c r="Z5" s="33"/>
      <c r="AA5" s="33"/>
      <c r="AB5" s="33"/>
      <c r="AC5" s="33"/>
      <c r="AD5" s="33"/>
      <c r="AE5" s="31"/>
      <c r="AF5" s="31"/>
      <c r="AG5" s="31"/>
      <c r="AH5" s="31"/>
      <c r="AI5" s="31"/>
      <c r="AJ5" s="31"/>
      <c r="AK5" s="31"/>
      <c r="AL5" s="31"/>
      <c r="AM5" s="32"/>
      <c r="AN5" s="33"/>
    </row>
    <row r="6" spans="1:40" ht="13.5" customHeight="1" x14ac:dyDescent="0.35">
      <c r="A6" s="169" t="str">
        <f>'Crisis Indicator Data'!A3</f>
        <v>Complex crisis in Afghanistan</v>
      </c>
      <c r="B6" s="170" t="str">
        <f>'Crisis Indicator Data'!B3</f>
        <v>Conflict,Violence,Displacement,Drought,Earthquake,Socio-political</v>
      </c>
      <c r="C6" s="170" t="str">
        <f>'Crisis Indicator Data'!C3</f>
        <v>AFG001</v>
      </c>
      <c r="D6" s="170" t="str">
        <f>'Crisis Indicator Data'!D3</f>
        <v>Afghanistan</v>
      </c>
      <c r="E6" s="171" t="str">
        <f>'Crisis Indicator Data'!E3</f>
        <v>AFG</v>
      </c>
      <c r="F6" s="163">
        <f>IF(LEN(E6)&gt;3,(IF(VLOOKUP($C6,'Regional Crises'!$B$1:$R$66,7,FALSE)="x","x",ROUND(IF(VLOOKUP($C6,'Regional Crises'!$B$1:$R$66,7,FALSE)&gt;$F$3,5,IF(VLOOKUP($C6,'Regional Crises'!$B$1:$R$66,7,FALSE)&lt;F$4,0,($F$3-VLOOKUP($C6,'Regional Crises'!$B$1:$R$66,7,FALSE))/($F$3-$F$4)*5)),1))),IF(VLOOKUP($E6,'Country Indicator Data'!$B$4:$N$300,3,FALSE)="x","x",ROUND(IF(VLOOKUP($E6,'Country Indicator Data'!$B$4:$N$300,3,FALSE)&gt;$F$3,5,IF(VLOOKUP($E6,'Country Indicator Data'!$B$4:$N$300,3,FALSE)&lt;$F$4,0,($F$3-VLOOKUP($E6,'Country Indicator Data'!$B$4:$N$300,3,FALSE))/($F$3-$F$4)*5)),1)))</f>
        <v>3.6</v>
      </c>
      <c r="G6" s="163">
        <f>IF(LEN(E6)&gt;3,(IF(VLOOKUP($C6,'Regional Crises'!$B$1:$R$66,9,FALSE)="x","x",ROUND(IF(VLOOKUP($C6,'Regional Crises'!$B$1:$R$66,9,FALSE)&gt;G$3,5,IF(VLOOKUP($C6,'Regional Crises'!$B$1:$R$66,9,FALSE)&lt;G$4,0,(G$3-VLOOKUP($C6,'Regional Crises'!$B$1:$R$66,9,FALSE))/(G$3-G$4)*5)),1))),IF(VLOOKUP($E6,'Country Indicator Data'!$B$4:$N$300,5,FALSE)="x","x",ROUND(IF(VLOOKUP($E6,'Country Indicator Data'!$B$4:$N$300,5,FALSE)&gt;G$3,5,IF(VLOOKUP($E6,'Country Indicator Data'!$B$4:$N$300,5,FALSE)&lt;G$4,0,(G$3-VLOOKUP($E6,'Country Indicator Data'!$B$4:$N$300,5,FALSE))/(G$3-G$4)*5)),1)))</f>
        <v>4.0999999999999996</v>
      </c>
      <c r="H6" s="163">
        <f t="shared" ref="H6:H37" si="0">IF(AND(F6="x",G6="x"),"x",AVERAGE(F6,G6))</f>
        <v>3.8499999999999996</v>
      </c>
      <c r="I6" s="163">
        <f>IF(LEN(E6)&gt;3,(IF(VLOOKUP($C6,'Regional Crises'!$B$1:$R$66,6,FALSE)="x","x",ROUND(IF(VLOOKUP($C6,'Regional Crises'!$B$1:$R$66,6,FALSE)&gt;I$3,5,IF(VLOOKUP($C6,'Regional Crises'!$B$1:$R$66,6,FALSE)&lt;I$4,0,5-(I$3-VLOOKUP($C6,'Regional Crises'!$B$1:$R$66,6,FALSE))/(I$3-I$4)*5)),1))),IF(VLOOKUP($E6,'Country Indicator Data'!$B$4:$N$300,2,FALSE)="x","x",ROUND(IF(VLOOKUP($E6,'Country Indicator Data'!$B$4:$N$300,2,FALSE)&gt;I$3,5,IF(VLOOKUP($E6,'Country Indicator Data'!$B$4:$N$300,2,FALSE)&lt;I$4,0,5-(I$3-VLOOKUP($E6,'Country Indicator Data'!$B$4:$N$300,2,FALSE))/(I$3-I$4)*5)),1)))</f>
        <v>3.7</v>
      </c>
      <c r="J6" s="163">
        <f>IF(LEN(E6)&gt;3,(IF(VLOOKUP($C6,'Regional Crises'!$B$1:$R$66,8,FALSE)="x","x",ROUND(IF(VLOOKUP($C6,'Regional Crises'!$B$1:$R$66,8,FALSE)&gt;J$3,5,IF(VLOOKUP($C6,'Regional Crises'!$B$1:$R$66,8,FALSE)&lt;J$4,0,5-(J$3-VLOOKUP($C6,'Regional Crises'!$B$1:$R$66,8,FALSE))/(J$3-J$4)*5)),1))),IF(VLOOKUP($E6,'Country Indicator Data'!$B$4:$N$300,4,FALSE)="x","x",ROUND(IF(VLOOKUP($E6,'Country Indicator Data'!$B$4:$N$300,4,FALSE)&gt;J$3,5,IF(VLOOKUP($E6,'Country Indicator Data'!$B$4:$N$300,4,FALSE)&lt;J$4,0,5-(J$3-VLOOKUP($E6,'Country Indicator Data'!$B$4:$N$300,4,FALSE))/(J$3-J$4)*5)),1)))</f>
        <v>0</v>
      </c>
      <c r="K6" s="163">
        <f t="shared" ref="K6:K37" si="1">IF(AND(I6="x",J6="x"),"x",AVERAGE(I6,J6))</f>
        <v>1.85</v>
      </c>
      <c r="L6" s="163">
        <f>IF(LEN(E6)&gt;3,(IF(VLOOKUP($C6,'Regional Crises'!$B$1:$R$66,10,FALSE)="x","x",ROUND(IF(VLOOKUP($C6,'Regional Crises'!$B$1:$R$66,10,FALSE)&gt;L$3,5,IF(VLOOKUP($C6,'Regional Crises'!$B$1:$R$66,10,FALSE)&lt;L$4,0,5-(L$3-VLOOKUP($C6,'Regional Crises'!$B$1:$R$66,10,FALSE))/(L$3-L$4)*5)),1))),IF(VLOOKUP($E6,'Country Indicator Data'!$B$4:$N$300,6,FALSE)="x","x",ROUND(IF(VLOOKUP($E6,'Country Indicator Data'!$B$4:$N$300,6,FALSE)&gt;L$3,5,IF(VLOOKUP($E6,'Country Indicator Data'!$B$4:$N$300,6,FALSE)&lt;L$4,0,5-(L$3-VLOOKUP($E6,'Country Indicator Data'!$B$4:$N$300,6,FALSE))/(L$3-L$4)*5)),1)))</f>
        <v>3.8</v>
      </c>
      <c r="M6" s="163" t="str">
        <f>IF(LEN(E6)&gt;3,(IF(VLOOKUP($C6,'Regional Crises'!$B$1:$R$66,11,FALSE)="x","x",ROUND(IF(VLOOKUP($C6,'Regional Crises'!$B$1:$R$66,11,FALSE)&gt;M$3,5,IF(VLOOKUP($C6,'Regional Crises'!$B$1:$R$66,11,FALSE)&lt;M$4,0,5-(M$3-VLOOKUP($C6,'Regional Crises'!$B$1:$R$66,11,FALSE))/(M$3-M$4)*5)),1))),IF(VLOOKUP($E6,'Country Indicator Data'!$B$4:$N$300,7,FALSE)="x","x",ROUND(IF(VLOOKUP($E6,'Country Indicator Data'!$B$4:$N$300,7,FALSE)&gt;M$3,5,IF(VLOOKUP($E6,'Country Indicator Data'!$B$4:$N$300,7,FALSE)&lt;M$4,0,5-(M$3-VLOOKUP($E6,'Country Indicator Data'!$B$4:$N$300,7,FALSE))/(M$3-M$4)*5)),1)))</f>
        <v>x</v>
      </c>
      <c r="N6" s="163">
        <f t="shared" ref="N6:N37" si="2">IF(AND(L6="x",M6="x"),"x",AVERAGE(L6,M6))</f>
        <v>3.8</v>
      </c>
      <c r="O6" s="163">
        <f t="shared" ref="O6:O37" si="3">AVERAGE(H6,K6,N6)</f>
        <v>3.1666666666666665</v>
      </c>
      <c r="P6" s="163">
        <f>IF(LEN(E6)&gt;3,VLOOKUP(C6,'Regional Crises'!$B$1:$R$69,12,FALSE),VLOOKUP(E6,'Country Indicator Data'!$B$4:$I$300,8,FALSE))</f>
        <v>4</v>
      </c>
      <c r="Q6" s="163">
        <f>IF(LEN(E6)&gt;3,((IF(VLOOKUP($C6,'Regional Crises'!$B$1:$R$66,13,FALSE)="x","x",ROUND(IF(VLOOKUP($C6,'Regional Crises'!$B$1:$R$66,13,FALSE)&gt;Q$3,5,IF(VLOOKUP($C6,'Regional Crises'!$B$1:$R$66,13,FALSE)&lt;Q$4,0,5-(LOG(Q$3)-LOG(VLOOKUP($C6,'Regional Crises'!$B$1:$R$66,13,FALSE)))/(LOG(Q$3)-LOG(Q$4))*5)),1)))),(IF(VLOOKUP($E6,'Country Indicator Data'!$B$4:$N$300,9,FALSE)="x","x",ROUND(IF(VLOOKUP($E6,'Country Indicator Data'!$B$4:$N$300,9,FALSE)&gt;Q$3,5,IF(VLOOKUP($E6,'Country Indicator Data'!$B$4:$N$300,9,FALSE)&lt;Q$4,0,5-(LOG(Q$3)-LOG(VLOOKUP($E6,'Country Indicator Data'!$B$4:$N$300,9,FALSE)))/(LOG(Q$3)-LOG(Q$4))*5)),1))))</f>
        <v>4.0999999999999996</v>
      </c>
      <c r="R6" s="163">
        <f t="shared" ref="R6:R37" si="4">AVERAGE(P6:Q6)</f>
        <v>4.05</v>
      </c>
      <c r="S6" s="163">
        <f>IF(LEN(E6)&gt;3,((IF(VLOOKUP($C6,'Regional Crises'!$B$1:$R$66,17,FALSE)="x","x",ROUND(IF(VLOOKUP($C6,'Regional Crises'!$B$1:$R$66,17,FALSE)&gt;S$3,0,IF(VLOOKUP($C6,'Regional Crises'!$B$1:$R$66,17,FALSE)&lt;S$4,5,(S$3-VLOOKUP($C6,'Regional Crises'!$B$1:$R$66,17,FALSE))/(S$3-S$4)*5)),1)))),(IF(VLOOKUP($E6,'Country Indicator Data'!$B$4:$N$300,13,FALSE)="x","x",ROUND(IF(VLOOKUP($E6,'Country Indicator Data'!$B$4:$N$300,13,FALSE)&gt;S$3,0,IF(VLOOKUP($E6,'Country Indicator Data'!$B$4:$N$300,13,FALSE)&lt;S$4,5,(S$3-VLOOKUP($E6,'Country Indicator Data'!$B$4:$N$300,13,FALSE))/(S$3-S$4)*5)),1))))</f>
        <v>4</v>
      </c>
      <c r="T6" s="163">
        <f>IF(LEN(E6)&gt;3,((IF(VLOOKUP($C6,'Regional Crises'!$B$1:$R$66,14,FALSE)="x","x",ROUND(IF(VLOOKUP($C6,'Regional Crises'!$B$1:$R$66,14,FALSE)&gt;T$3,0,IF(VLOOKUP($C6,'Regional Crises'!$B$1:$R$66,14,FALSE)&lt;T$4,5,(T$3-VLOOKUP($C6,'Regional Crises'!$B$1:$R$66,14,FALSE))/(T$3-T$4)*5)),1)))),(IF(VLOOKUP($E6,'Country Indicator Data'!$B$4:$N$300,10,FALSE)="x","x",ROUND(IF(VLOOKUP($E6,'Country Indicator Data'!$B$4:$N$300,10,FALSE)&gt;T$3,0,IF(VLOOKUP($E6,'Country Indicator Data'!$B$4:$N$300,10,FALSE)&lt;T$4,5,(T$3-VLOOKUP($E6,'Country Indicator Data'!$B$4:$N$300,10,FALSE))/(T$3-T$4)*5)),1))))</f>
        <v>4.2</v>
      </c>
      <c r="U6" s="163">
        <f>IF(LEN(E6)&gt;3,((IF(VLOOKUP($C6,'Regional Crises'!$B$1:$R$66,15,FALSE)="x","x",ROUND(IF(VLOOKUP($C6,'Regional Crises'!$B$1:$R$66,15,FALSE)&gt;U$3,0,IF(VLOOKUP($C6,'Regional Crises'!$B$1:$R$66,15,FALSE)&lt;U$4,5,(U$3-VLOOKUP($C6,'Regional Crises'!$B$1:$R$66,15,FALSE))/(U$3-U$4)*5)),1)))),(IF(VLOOKUP($E6,'Country Indicator Data'!$B$4:$N$300,11,FALSE)="x","x",ROUND(IF(VLOOKUP($E6,'Country Indicator Data'!$B$4:$N$300,11,FALSE)&gt;U$3,0,IF(VLOOKUP($E6,'Country Indicator Data'!$B$4:$N$300,11,FALSE)&lt;U$4,5,(U$3-VLOOKUP($E6,'Country Indicator Data'!$B$4:$N$300,11,FALSE))/(U$3-U$4)*5)),1))))</f>
        <v>4</v>
      </c>
      <c r="V6" s="163">
        <f>IF(LEN(E6)&gt;3,((IF(VLOOKUP($C6,'Regional Crises'!$B$1:$R$66,16,FALSE)="x","x",ROUND(IF(VLOOKUP($C6,'Regional Crises'!$B$1:$R$66,16,FALSE)&gt;V$3,0,IF(VLOOKUP($C6,'Regional Crises'!$B$1:$R$66,16,FALSE)&lt;V$4,5,(V$3-VLOOKUP($C6,'Regional Crises'!$B$1:$R$66,16,FALSE))/(V$3-V$4)*5)),1)))),(IF(VLOOKUP($E6,'Country Indicator Data'!$B$4:$N$300,12,FALSE)="x","x",ROUND(IF(VLOOKUP($E6,'Country Indicator Data'!$B$4:$N$300,12,FALSE)&gt;V$3,0,IF(VLOOKUP($E6,'Country Indicator Data'!$B$4:$N$300,12,FALSE)&lt;V$4,5,(V$3-VLOOKUP($E6,'Country Indicator Data'!$B$4:$N$300,12,FALSE))/(V$3-V$4)*5)),1))))</f>
        <v>4.7</v>
      </c>
      <c r="W6" s="163">
        <f t="shared" ref="W6:W37" si="5">IF(AND(S6="x",V6="x"),"x",ROUND(AVERAGE(S6,V6,T6,U6),1))</f>
        <v>4.2</v>
      </c>
      <c r="X6" s="163">
        <f t="shared" ref="X6:X37" si="6">ROUND(AVERAGE(O6,W6,R6),1)</f>
        <v>3.8</v>
      </c>
      <c r="Y6" s="184">
        <f>IF('Core Indicators'!FC3="x","x",IF('Core Indicators'!FC3&gt;=5,5,IF('Core Indicators'!FC3&gt;=4,4,IF('Core Indicators'!FC3&gt;=3,3,IF('Core Indicators'!FC3&gt;=2,2,IF('Core Indicators'!FC3&gt;=1,1,0))))))</f>
        <v>5</v>
      </c>
      <c r="Z6" s="163">
        <f t="shared" ref="Z6:Z37" si="7">Y6</f>
        <v>5</v>
      </c>
      <c r="AA6" s="184">
        <f>'Crisis Indicator Data'!Y3</f>
        <v>1</v>
      </c>
      <c r="AB6" s="184">
        <f>'Crisis Indicator Data'!Z3</f>
        <v>1</v>
      </c>
      <c r="AC6" s="184">
        <f>'Crisis Indicator Data'!AA3</f>
        <v>3</v>
      </c>
      <c r="AD6" s="184">
        <f>'Crisis Indicator Data'!AB3</f>
        <v>0</v>
      </c>
      <c r="AE6" s="184">
        <f t="shared" ref="AE6:AE37" si="8">IF(SUM(AA6:AD6)=0,0,IF(SUM(AA6,AB6,AC6,AD6)&lt;2,1,IF(SUM(AA6:AD6)&lt;6,2,IF(SUM(AA6:AD6)&lt;8,3,IF(SUM(AA6:AD6)&lt;10,4,5)))))</f>
        <v>2</v>
      </c>
      <c r="AF6" s="184">
        <f>'Crisis Indicator Data'!AC3</f>
        <v>2</v>
      </c>
      <c r="AG6" s="184">
        <f>'Crisis Indicator Data'!AD3</f>
        <v>2</v>
      </c>
      <c r="AH6" s="184">
        <f t="shared" ref="AH6:AH37" si="9">IF(SUM(AF6:AG6)=0,0,IF(SUM(AF6,AG6)=1,1,IF(SUM(AF6:AG6)&lt;3,2,IF(SUM(AF6:AG6)&lt;4,3,IF(SUM(AF6:AG6)&lt;5,4,5)))))</f>
        <v>4</v>
      </c>
      <c r="AI6" s="184">
        <f>'Crisis Indicator Data'!AE3</f>
        <v>2</v>
      </c>
      <c r="AJ6" s="184">
        <f>'Crisis Indicator Data'!AF3</f>
        <v>3</v>
      </c>
      <c r="AK6" s="184">
        <f>'Crisis Indicator Data'!AG3</f>
        <v>3</v>
      </c>
      <c r="AL6" s="184">
        <f t="shared" ref="AL6:AL37" si="10">IF(SUM(AI6:AK6)=0,0,IF(SUM(AI6:AK6)=1,1,IF(SUM(AI6:AK6)&lt;3,2,IF(SUM(AI6:AK6)&lt;5,3,IF(SUM(AI6:AK6)&lt;7,4,5)))))</f>
        <v>5</v>
      </c>
      <c r="AM6" s="163">
        <f t="shared" ref="AM6:AM37" si="11">IF(AA6=3,5,ROUND(AVERAGE(AE6,AH6,AL6),0))</f>
        <v>4</v>
      </c>
      <c r="AN6" s="163">
        <f t="shared" ref="AN6:AN37" si="12">IF(AND(Z6="x",AM6="x"),"x",ROUND(AVERAGE(Z6,AM6),1))</f>
        <v>4.5</v>
      </c>
    </row>
    <row r="7" spans="1:40" ht="13.5" customHeight="1" x14ac:dyDescent="0.35">
      <c r="A7" s="169" t="str">
        <f>'Crisis Indicator Data'!A4</f>
        <v>Drought in South-West Angola</v>
      </c>
      <c r="B7" s="170" t="str">
        <f>'Crisis Indicator Data'!B4</f>
        <v>Drought</v>
      </c>
      <c r="C7" s="170" t="str">
        <f>'Crisis Indicator Data'!C4</f>
        <v>AGO002</v>
      </c>
      <c r="D7" s="170" t="str">
        <f>'Crisis Indicator Data'!D4</f>
        <v>Angola</v>
      </c>
      <c r="E7" s="171" t="str">
        <f>'Crisis Indicator Data'!E4</f>
        <v>AGO</v>
      </c>
      <c r="F7" s="163">
        <f>IF(LEN(E7)&gt;3,(IF(VLOOKUP($C7,'Regional Crises'!$B$1:$R$66,7,FALSE)="x","x",ROUND(IF(VLOOKUP($C7,'Regional Crises'!$B$1:$R$66,7,FALSE)&gt;$F$3,5,IF(VLOOKUP($C7,'Regional Crises'!$B$1:$R$66,7,FALSE)&lt;F$4,0,($F$3-VLOOKUP($C7,'Regional Crises'!$B$1:$R$66,7,FALSE))/($F$3-$F$4)*5)),1))),IF(VLOOKUP($E7,'Country Indicator Data'!$B$4:$N$300,3,FALSE)="x","x",ROUND(IF(VLOOKUP($E7,'Country Indicator Data'!$B$4:$N$300,3,FALSE)&gt;$F$3,5,IF(VLOOKUP($E7,'Country Indicator Data'!$B$4:$N$300,3,FALSE)&lt;$F$4,0,($F$3-VLOOKUP($E7,'Country Indicator Data'!$B$4:$N$300,3,FALSE))/($F$3-$F$4)*5)),1)))</f>
        <v>3.6</v>
      </c>
      <c r="G7" s="163">
        <f>IF(LEN(E7)&gt;3,(IF(VLOOKUP($C7,'Regional Crises'!$B$1:$R$66,9,FALSE)="x","x",ROUND(IF(VLOOKUP($C7,'Regional Crises'!$B$1:$R$66,9,FALSE)&gt;G$3,5,IF(VLOOKUP($C7,'Regional Crises'!$B$1:$R$66,9,FALSE)&lt;G$4,0,(G$3-VLOOKUP($C7,'Regional Crises'!$B$1:$R$66,9,FALSE))/(G$3-G$4)*5)),1))),IF(VLOOKUP($E7,'Country Indicator Data'!$B$4:$N$300,5,FALSE)="x","x",ROUND(IF(VLOOKUP($E7,'Country Indicator Data'!$B$4:$N$300,5,FALSE)&gt;G$3,5,IF(VLOOKUP($E7,'Country Indicator Data'!$B$4:$N$300,5,FALSE)&lt;G$4,0,(G$3-VLOOKUP($E7,'Country Indicator Data'!$B$4:$N$300,5,FALSE))/(G$3-G$4)*5)),1)))</f>
        <v>2.8</v>
      </c>
      <c r="H7" s="163">
        <f t="shared" si="0"/>
        <v>3.2</v>
      </c>
      <c r="I7" s="163">
        <f>IF(LEN(E7)&gt;3,(IF(VLOOKUP($C7,'Regional Crises'!$B$1:$R$66,6,FALSE)="x","x",ROUND(IF(VLOOKUP($C7,'Regional Crises'!$B$1:$R$66,6,FALSE)&gt;I$3,5,IF(VLOOKUP($C7,'Regional Crises'!$B$1:$R$66,6,FALSE)&lt;I$4,0,5-(I$3-VLOOKUP($C7,'Regional Crises'!$B$1:$R$66,6,FALSE))/(I$3-I$4)*5)),1))),IF(VLOOKUP($E7,'Country Indicator Data'!$B$4:$N$300,2,FALSE)="x","x",ROUND(IF(VLOOKUP($E7,'Country Indicator Data'!$B$4:$N$300,2,FALSE)&gt;I$3,5,IF(VLOOKUP($E7,'Country Indicator Data'!$B$4:$N$300,2,FALSE)&lt;I$4,0,5-(I$3-VLOOKUP($E7,'Country Indicator Data'!$B$4:$N$300,2,FALSE))/(I$3-I$4)*5)),1)))</f>
        <v>3.8</v>
      </c>
      <c r="J7" s="163">
        <f>IF(LEN(E7)&gt;3,(IF(VLOOKUP($C7,'Regional Crises'!$B$1:$R$66,8,FALSE)="x","x",ROUND(IF(VLOOKUP($C7,'Regional Crises'!$B$1:$R$66,8,FALSE)&gt;J$3,5,IF(VLOOKUP($C7,'Regional Crises'!$B$1:$R$66,8,FALSE)&lt;J$4,0,5-(J$3-VLOOKUP($C7,'Regional Crises'!$B$1:$R$66,8,FALSE))/(J$3-J$4)*5)),1))),IF(VLOOKUP($E7,'Country Indicator Data'!$B$4:$N$300,4,FALSE)="x","x",ROUND(IF(VLOOKUP($E7,'Country Indicator Data'!$B$4:$N$300,4,FALSE)&gt;J$3,5,IF(VLOOKUP($E7,'Country Indicator Data'!$B$4:$N$300,4,FALSE)&lt;J$4,0,5-(J$3-VLOOKUP($E7,'Country Indicator Data'!$B$4:$N$300,4,FALSE))/(J$3-J$4)*5)),1)))</f>
        <v>5</v>
      </c>
      <c r="K7" s="163">
        <f t="shared" si="1"/>
        <v>4.4000000000000004</v>
      </c>
      <c r="L7" s="163">
        <f>IF(LEN(E7)&gt;3,(IF(VLOOKUP($C7,'Regional Crises'!$B$1:$R$66,10,FALSE)="x","x",ROUND(IF(VLOOKUP($C7,'Regional Crises'!$B$1:$R$66,10,FALSE)&gt;L$3,5,IF(VLOOKUP($C7,'Regional Crises'!$B$1:$R$66,10,FALSE)&lt;L$4,0,5-(L$3-VLOOKUP($C7,'Regional Crises'!$B$1:$R$66,10,FALSE))/(L$3-L$4)*5)),1))),IF(VLOOKUP($E7,'Country Indicator Data'!$B$4:$N$300,6,FALSE)="x","x",ROUND(IF(VLOOKUP($E7,'Country Indicator Data'!$B$4:$N$300,6,FALSE)&gt;L$3,5,IF(VLOOKUP($E7,'Country Indicator Data'!$B$4:$N$300,6,FALSE)&lt;L$4,0,5-(L$3-VLOOKUP($E7,'Country Indicator Data'!$B$4:$N$300,6,FALSE))/(L$3-L$4)*5)),1)))</f>
        <v>3.9</v>
      </c>
      <c r="M7" s="163">
        <f>IF(LEN(E7)&gt;3,(IF(VLOOKUP($C7,'Regional Crises'!$B$1:$R$66,11,FALSE)="x","x",ROUND(IF(VLOOKUP($C7,'Regional Crises'!$B$1:$R$66,11,FALSE)&gt;M$3,5,IF(VLOOKUP($C7,'Regional Crises'!$B$1:$R$66,11,FALSE)&lt;M$4,0,5-(M$3-VLOOKUP($C7,'Regional Crises'!$B$1:$R$66,11,FALSE))/(M$3-M$4)*5)),1))),IF(VLOOKUP($E7,'Country Indicator Data'!$B$4:$N$300,7,FALSE)="x","x",ROUND(IF(VLOOKUP($E7,'Country Indicator Data'!$B$4:$N$300,7,FALSE)&gt;M$3,5,IF(VLOOKUP($E7,'Country Indicator Data'!$B$4:$N$300,7,FALSE)&lt;M$4,0,5-(M$3-VLOOKUP($E7,'Country Indicator Data'!$B$4:$N$300,7,FALSE))/(M$3-M$4)*5)),1)))</f>
        <v>3.3</v>
      </c>
      <c r="N7" s="163">
        <f t="shared" si="2"/>
        <v>3.5999999999999996</v>
      </c>
      <c r="O7" s="163">
        <f t="shared" si="3"/>
        <v>3.7333333333333329</v>
      </c>
      <c r="P7" s="163">
        <f>IF(LEN(E7)&gt;3,VLOOKUP(C7,'Regional Crises'!$B$1:$R$69,12,FALSE),VLOOKUP(E7,'Country Indicator Data'!$B$4:$I$300,8,FALSE))</f>
        <v>3</v>
      </c>
      <c r="Q7" s="163">
        <f>IF(LEN(E7)&gt;3,((IF(VLOOKUP($C7,'Regional Crises'!$B$1:$R$66,13,FALSE)="x","x",ROUND(IF(VLOOKUP($C7,'Regional Crises'!$B$1:$R$66,13,FALSE)&gt;Q$3,5,IF(VLOOKUP($C7,'Regional Crises'!$B$1:$R$66,13,FALSE)&lt;Q$4,0,5-(LOG(Q$3)-LOG(VLOOKUP($C7,'Regional Crises'!$B$1:$R$66,13,FALSE)))/(LOG(Q$3)-LOG(Q$4))*5)),1)))),(IF(VLOOKUP($E7,'Country Indicator Data'!$B$4:$N$300,9,FALSE)="x","x",ROUND(IF(VLOOKUP($E7,'Country Indicator Data'!$B$4:$N$300,9,FALSE)&gt;Q$3,5,IF(VLOOKUP($E7,'Country Indicator Data'!$B$4:$N$300,9,FALSE)&lt;Q$4,0,5-(LOG(Q$3)-LOG(VLOOKUP($E7,'Country Indicator Data'!$B$4:$N$300,9,FALSE)))/(LOG(Q$3)-LOG(Q$4))*5)),1))))</f>
        <v>0.9</v>
      </c>
      <c r="R7" s="163">
        <f t="shared" si="4"/>
        <v>1.95</v>
      </c>
      <c r="S7" s="163">
        <f>IF(LEN(E7)&gt;3,((IF(VLOOKUP($C7,'Regional Crises'!$B$1:$R$66,17,FALSE)="x","x",ROUND(IF(VLOOKUP($C7,'Regional Crises'!$B$1:$R$66,17,FALSE)&gt;S$3,0,IF(VLOOKUP($C7,'Regional Crises'!$B$1:$R$66,17,FALSE)&lt;S$4,5,(S$3-VLOOKUP($C7,'Regional Crises'!$B$1:$R$66,17,FALSE))/(S$3-S$4)*5)),1)))),(IF(VLOOKUP($E7,'Country Indicator Data'!$B$4:$N$300,13,FALSE)="x","x",ROUND(IF(VLOOKUP($E7,'Country Indicator Data'!$B$4:$N$300,13,FALSE)&gt;S$3,0,IF(VLOOKUP($E7,'Country Indicator Data'!$B$4:$N$300,13,FALSE)&lt;S$4,5,(S$3-VLOOKUP($E7,'Country Indicator Data'!$B$4:$N$300,13,FALSE))/(S$3-S$4)*5)),1))))</f>
        <v>3.4</v>
      </c>
      <c r="T7" s="163">
        <f>IF(LEN(E7)&gt;3,((IF(VLOOKUP($C7,'Regional Crises'!$B$1:$R$66,14,FALSE)="x","x",ROUND(IF(VLOOKUP($C7,'Regional Crises'!$B$1:$R$66,14,FALSE)&gt;T$3,0,IF(VLOOKUP($C7,'Regional Crises'!$B$1:$R$66,14,FALSE)&lt;T$4,5,(T$3-VLOOKUP($C7,'Regional Crises'!$B$1:$R$66,14,FALSE))/(T$3-T$4)*5)),1)))),(IF(VLOOKUP($E7,'Country Indicator Data'!$B$4:$N$300,10,FALSE)="x","x",ROUND(IF(VLOOKUP($E7,'Country Indicator Data'!$B$4:$N$300,10,FALSE)&gt;T$3,0,IF(VLOOKUP($E7,'Country Indicator Data'!$B$4:$N$300,10,FALSE)&lt;T$4,5,(T$3-VLOOKUP($E7,'Country Indicator Data'!$B$4:$N$300,10,FALSE))/(T$3-T$4)*5)),1))))</f>
        <v>3.5</v>
      </c>
      <c r="U7" s="163">
        <f>IF(LEN(E7)&gt;3,((IF(VLOOKUP($C7,'Regional Crises'!$B$1:$R$66,15,FALSE)="x","x",ROUND(IF(VLOOKUP($C7,'Regional Crises'!$B$1:$R$66,15,FALSE)&gt;U$3,0,IF(VLOOKUP($C7,'Regional Crises'!$B$1:$R$66,15,FALSE)&lt;U$4,5,(U$3-VLOOKUP($C7,'Regional Crises'!$B$1:$R$66,15,FALSE))/(U$3-U$4)*5)),1)))),(IF(VLOOKUP($E7,'Country Indicator Data'!$B$4:$N$300,11,FALSE)="x","x",ROUND(IF(VLOOKUP($E7,'Country Indicator Data'!$B$4:$N$300,11,FALSE)&gt;U$3,0,IF(VLOOKUP($E7,'Country Indicator Data'!$B$4:$N$300,11,FALSE)&lt;U$4,5,(U$3-VLOOKUP($E7,'Country Indicator Data'!$B$4:$N$300,11,FALSE))/(U$3-U$4)*5)),1))))</f>
        <v>2.7</v>
      </c>
      <c r="V7" s="163">
        <f>IF(LEN(E7)&gt;3,((IF(VLOOKUP($C7,'Regional Crises'!$B$1:$R$66,16,FALSE)="x","x",ROUND(IF(VLOOKUP($C7,'Regional Crises'!$B$1:$R$66,16,FALSE)&gt;V$3,0,IF(VLOOKUP($C7,'Regional Crises'!$B$1:$R$66,16,FALSE)&lt;V$4,5,(V$3-VLOOKUP($C7,'Regional Crises'!$B$1:$R$66,16,FALSE))/(V$3-V$4)*5)),1)))),(IF(VLOOKUP($E7,'Country Indicator Data'!$B$4:$N$300,12,FALSE)="x","x",ROUND(IF(VLOOKUP($E7,'Country Indicator Data'!$B$4:$N$300,12,FALSE)&gt;V$3,0,IF(VLOOKUP($E7,'Country Indicator Data'!$B$4:$N$300,12,FALSE)&lt;V$4,5,(V$3-VLOOKUP($E7,'Country Indicator Data'!$B$4:$N$300,12,FALSE))/(V$3-V$4)*5)),1))))</f>
        <v>3.6</v>
      </c>
      <c r="W7" s="163">
        <f t="shared" si="5"/>
        <v>3.3</v>
      </c>
      <c r="X7" s="163">
        <f t="shared" si="6"/>
        <v>3</v>
      </c>
      <c r="Y7" s="184">
        <f>IF('Core Indicators'!FC4="x","x",IF('Core Indicators'!FC4&gt;=5,5,IF('Core Indicators'!FC4&gt;=4,4,IF('Core Indicators'!FC4&gt;=3,3,IF('Core Indicators'!FC4&gt;=2,2,IF('Core Indicators'!FC4&gt;=1,1,0))))))</f>
        <v>1</v>
      </c>
      <c r="Z7" s="163">
        <f t="shared" si="7"/>
        <v>1</v>
      </c>
      <c r="AA7" s="184">
        <f>'Crisis Indicator Data'!Y4</f>
        <v>0</v>
      </c>
      <c r="AB7" s="184">
        <f>'Crisis Indicator Data'!Z4</f>
        <v>0</v>
      </c>
      <c r="AC7" s="184">
        <f>'Crisis Indicator Data'!AA4</f>
        <v>0</v>
      </c>
      <c r="AD7" s="184">
        <f>'Crisis Indicator Data'!AB4</f>
        <v>0</v>
      </c>
      <c r="AE7" s="184">
        <f t="shared" si="8"/>
        <v>0</v>
      </c>
      <c r="AF7" s="184">
        <f>'Crisis Indicator Data'!AC4</f>
        <v>0</v>
      </c>
      <c r="AG7" s="184">
        <f>'Crisis Indicator Data'!AD4</f>
        <v>0</v>
      </c>
      <c r="AH7" s="184">
        <f t="shared" si="9"/>
        <v>0</v>
      </c>
      <c r="AI7" s="184">
        <f>'Crisis Indicator Data'!AE4</f>
        <v>0</v>
      </c>
      <c r="AJ7" s="184">
        <f>'Crisis Indicator Data'!AF4</f>
        <v>2</v>
      </c>
      <c r="AK7" s="184">
        <f>'Crisis Indicator Data'!AG4</f>
        <v>1</v>
      </c>
      <c r="AL7" s="184">
        <f t="shared" si="10"/>
        <v>3</v>
      </c>
      <c r="AM7" s="163">
        <f t="shared" si="11"/>
        <v>1</v>
      </c>
      <c r="AN7" s="163">
        <f t="shared" si="12"/>
        <v>1</v>
      </c>
    </row>
    <row r="8" spans="1:40" ht="13.5" customHeight="1" x14ac:dyDescent="0.35">
      <c r="A8" s="169" t="str">
        <f>'Crisis Indicator Data'!A5</f>
        <v>Refugees from Nagorno-Karabakh in Armenia</v>
      </c>
      <c r="B8" s="170" t="str">
        <f>'Crisis Indicator Data'!B5</f>
        <v>Displacement,Socio-political</v>
      </c>
      <c r="C8" s="170" t="str">
        <f>'Crisis Indicator Data'!C5</f>
        <v>ARM003</v>
      </c>
      <c r="D8" s="170" t="str">
        <f>'Crisis Indicator Data'!D5</f>
        <v>Armenia</v>
      </c>
      <c r="E8" s="171" t="str">
        <f>'Crisis Indicator Data'!E5</f>
        <v>ARM</v>
      </c>
      <c r="F8" s="163">
        <f>IF(LEN(E8)&gt;3,(IF(VLOOKUP($C8,'Regional Crises'!$B$1:$R$66,7,FALSE)="x","x",ROUND(IF(VLOOKUP($C8,'Regional Crises'!$B$1:$R$66,7,FALSE)&gt;$F$3,5,IF(VLOOKUP($C8,'Regional Crises'!$B$1:$R$66,7,FALSE)&lt;F$4,0,($F$3-VLOOKUP($C8,'Regional Crises'!$B$1:$R$66,7,FALSE))/($F$3-$F$4)*5)),1))),IF(VLOOKUP($E8,'Country Indicator Data'!$B$4:$N$300,3,FALSE)="x","x",ROUND(IF(VLOOKUP($E8,'Country Indicator Data'!$B$4:$N$300,3,FALSE)&gt;$F$3,5,IF(VLOOKUP($E8,'Country Indicator Data'!$B$4:$N$300,3,FALSE)&lt;$F$4,0,($F$3-VLOOKUP($E8,'Country Indicator Data'!$B$4:$N$300,3,FALSE))/($F$3-$F$4)*5)),1)))</f>
        <v>2.9</v>
      </c>
      <c r="G8" s="163">
        <f>IF(LEN(E8)&gt;3,(IF(VLOOKUP($C8,'Regional Crises'!$B$1:$R$66,9,FALSE)="x","x",ROUND(IF(VLOOKUP($C8,'Regional Crises'!$B$1:$R$66,9,FALSE)&gt;G$3,5,IF(VLOOKUP($C8,'Regional Crises'!$B$1:$R$66,9,FALSE)&lt;G$4,0,(G$3-VLOOKUP($C8,'Regional Crises'!$B$1:$R$66,9,FALSE))/(G$3-G$4)*5)),1))),IF(VLOOKUP($E8,'Country Indicator Data'!$B$4:$N$300,5,FALSE)="x","x",ROUND(IF(VLOOKUP($E8,'Country Indicator Data'!$B$4:$N$300,5,FALSE)&gt;G$3,5,IF(VLOOKUP($E8,'Country Indicator Data'!$B$4:$N$300,5,FALSE)&lt;G$4,0,(G$3-VLOOKUP($E8,'Country Indicator Data'!$B$4:$N$300,5,FALSE))/(G$3-G$4)*5)),1)))</f>
        <v>1.6</v>
      </c>
      <c r="H8" s="163">
        <f t="shared" si="0"/>
        <v>2.25</v>
      </c>
      <c r="I8" s="163">
        <f>IF(LEN(E8)&gt;3,(IF(VLOOKUP($C8,'Regional Crises'!$B$1:$R$66,6,FALSE)="x","x",ROUND(IF(VLOOKUP($C8,'Regional Crises'!$B$1:$R$66,6,FALSE)&gt;I$3,5,IF(VLOOKUP($C8,'Regional Crises'!$B$1:$R$66,6,FALSE)&lt;I$4,0,5-(I$3-VLOOKUP($C8,'Regional Crises'!$B$1:$R$66,6,FALSE))/(I$3-I$4)*5)),1))),IF(VLOOKUP($E8,'Country Indicator Data'!$B$4:$N$300,2,FALSE)="x","x",ROUND(IF(VLOOKUP($E8,'Country Indicator Data'!$B$4:$N$300,2,FALSE)&gt;I$3,5,IF(VLOOKUP($E8,'Country Indicator Data'!$B$4:$N$300,2,FALSE)&lt;I$4,0,5-(I$3-VLOOKUP($E8,'Country Indicator Data'!$B$4:$N$300,2,FALSE))/(I$3-I$4)*5)),1)))</f>
        <v>0.2</v>
      </c>
      <c r="J8" s="163">
        <f>IF(LEN(E8)&gt;3,(IF(VLOOKUP($C8,'Regional Crises'!$B$1:$R$66,8,FALSE)="x","x",ROUND(IF(VLOOKUP($C8,'Regional Crises'!$B$1:$R$66,8,FALSE)&gt;J$3,5,IF(VLOOKUP($C8,'Regional Crises'!$B$1:$R$66,8,FALSE)&lt;J$4,0,5-(J$3-VLOOKUP($C8,'Regional Crises'!$B$1:$R$66,8,FALSE))/(J$3-J$4)*5)),1))),IF(VLOOKUP($E8,'Country Indicator Data'!$B$4:$N$300,4,FALSE)="x","x",ROUND(IF(VLOOKUP($E8,'Country Indicator Data'!$B$4:$N$300,4,FALSE)&gt;J$3,5,IF(VLOOKUP($E8,'Country Indicator Data'!$B$4:$N$300,4,FALSE)&lt;J$4,0,5-(J$3-VLOOKUP($E8,'Country Indicator Data'!$B$4:$N$300,4,FALSE))/(J$3-J$4)*5)),1)))</f>
        <v>0.2</v>
      </c>
      <c r="K8" s="163">
        <f t="shared" si="1"/>
        <v>0.2</v>
      </c>
      <c r="L8" s="163">
        <f>IF(LEN(E8)&gt;3,(IF(VLOOKUP($C8,'Regional Crises'!$B$1:$R$66,10,FALSE)="x","x",ROUND(IF(VLOOKUP($C8,'Regional Crises'!$B$1:$R$66,10,FALSE)&gt;L$3,5,IF(VLOOKUP($C8,'Regional Crises'!$B$1:$R$66,10,FALSE)&lt;L$4,0,5-(L$3-VLOOKUP($C8,'Regional Crises'!$B$1:$R$66,10,FALSE))/(L$3-L$4)*5)),1))),IF(VLOOKUP($E8,'Country Indicator Data'!$B$4:$N$300,6,FALSE)="x","x",ROUND(IF(VLOOKUP($E8,'Country Indicator Data'!$B$4:$N$300,6,FALSE)&gt;L$3,5,IF(VLOOKUP($E8,'Country Indicator Data'!$B$4:$N$300,6,FALSE)&lt;L$4,0,5-(L$3-VLOOKUP($E8,'Country Indicator Data'!$B$4:$N$300,6,FALSE))/(L$3-L$4)*5)),1)))</f>
        <v>1.7</v>
      </c>
      <c r="M8" s="163">
        <f>IF(LEN(E8)&gt;3,(IF(VLOOKUP($C8,'Regional Crises'!$B$1:$R$66,11,FALSE)="x","x",ROUND(IF(VLOOKUP($C8,'Regional Crises'!$B$1:$R$66,11,FALSE)&gt;M$3,5,IF(VLOOKUP($C8,'Regional Crises'!$B$1:$R$66,11,FALSE)&lt;M$4,0,5-(M$3-VLOOKUP($C8,'Regional Crises'!$B$1:$R$66,11,FALSE))/(M$3-M$4)*5)),1))),IF(VLOOKUP($E8,'Country Indicator Data'!$B$4:$N$300,7,FALSE)="x","x",ROUND(IF(VLOOKUP($E8,'Country Indicator Data'!$B$4:$N$300,7,FALSE)&gt;M$3,5,IF(VLOOKUP($E8,'Country Indicator Data'!$B$4:$N$300,7,FALSE)&lt;M$4,0,5-(M$3-VLOOKUP($E8,'Country Indicator Data'!$B$4:$N$300,7,FALSE))/(M$3-M$4)*5)),1)))</f>
        <v>0.4</v>
      </c>
      <c r="N8" s="163">
        <f t="shared" si="2"/>
        <v>1.05</v>
      </c>
      <c r="O8" s="163">
        <f t="shared" si="3"/>
        <v>1.1666666666666667</v>
      </c>
      <c r="P8" s="163">
        <f>IF(LEN(E8)&gt;3,VLOOKUP(C8,'Regional Crises'!$B$1:$R$69,12,FALSE),VLOOKUP(E8,'Country Indicator Data'!$B$4:$I$300,8,FALSE))</f>
        <v>3</v>
      </c>
      <c r="Q8" s="163">
        <f>IF(LEN(E8)&gt;3,((IF(VLOOKUP($C8,'Regional Crises'!$B$1:$R$66,13,FALSE)="x","x",ROUND(IF(VLOOKUP($C8,'Regional Crises'!$B$1:$R$66,13,FALSE)&gt;Q$3,5,IF(VLOOKUP($C8,'Regional Crises'!$B$1:$R$66,13,FALSE)&lt;Q$4,0,5-(LOG(Q$3)-LOG(VLOOKUP($C8,'Regional Crises'!$B$1:$R$66,13,FALSE)))/(LOG(Q$3)-LOG(Q$4))*5)),1)))),(IF(VLOOKUP($E8,'Country Indicator Data'!$B$4:$N$300,9,FALSE)="x","x",ROUND(IF(VLOOKUP($E8,'Country Indicator Data'!$B$4:$N$300,9,FALSE)&gt;Q$3,5,IF(VLOOKUP($E8,'Country Indicator Data'!$B$4:$N$300,9,FALSE)&lt;Q$4,0,5-(LOG(Q$3)-LOG(VLOOKUP($E8,'Country Indicator Data'!$B$4:$N$300,9,FALSE)))/(LOG(Q$3)-LOG(Q$4))*5)),1))))</f>
        <v>0</v>
      </c>
      <c r="R8" s="163">
        <f t="shared" si="4"/>
        <v>1.5</v>
      </c>
      <c r="S8" s="163">
        <f>IF(LEN(E8)&gt;3,((IF(VLOOKUP($C8,'Regional Crises'!$B$1:$R$66,17,FALSE)="x","x",ROUND(IF(VLOOKUP($C8,'Regional Crises'!$B$1:$R$66,17,FALSE)&gt;S$3,0,IF(VLOOKUP($C8,'Regional Crises'!$B$1:$R$66,17,FALSE)&lt;S$4,5,(S$3-VLOOKUP($C8,'Regional Crises'!$B$1:$R$66,17,FALSE))/(S$3-S$4)*5)),1)))),(IF(VLOOKUP($E8,'Country Indicator Data'!$B$4:$N$300,13,FALSE)="x","x",ROUND(IF(VLOOKUP($E8,'Country Indicator Data'!$B$4:$N$300,13,FALSE)&gt;S$3,0,IF(VLOOKUP($E8,'Country Indicator Data'!$B$4:$N$300,13,FALSE)&lt;S$4,5,(S$3-VLOOKUP($E8,'Country Indicator Data'!$B$4:$N$300,13,FALSE))/(S$3-S$4)*5)),1))))</f>
        <v>2.7</v>
      </c>
      <c r="T8" s="163">
        <f>IF(LEN(E8)&gt;3,((IF(VLOOKUP($C8,'Regional Crises'!$B$1:$R$66,14,FALSE)="x","x",ROUND(IF(VLOOKUP($C8,'Regional Crises'!$B$1:$R$66,14,FALSE)&gt;T$3,0,IF(VLOOKUP($C8,'Regional Crises'!$B$1:$R$66,14,FALSE)&lt;T$4,5,(T$3-VLOOKUP($C8,'Regional Crises'!$B$1:$R$66,14,FALSE))/(T$3-T$4)*5)),1)))),(IF(VLOOKUP($E8,'Country Indicator Data'!$B$4:$N$300,10,FALSE)="x","x",ROUND(IF(VLOOKUP($E8,'Country Indicator Data'!$B$4:$N$300,10,FALSE)&gt;T$3,0,IF(VLOOKUP($E8,'Country Indicator Data'!$B$4:$N$300,10,FALSE)&lt;T$4,5,(T$3-VLOOKUP($E8,'Country Indicator Data'!$B$4:$N$300,10,FALSE))/(T$3-T$4)*5)),1))))</f>
        <v>2.7</v>
      </c>
      <c r="U8" s="163">
        <f>IF(LEN(E8)&gt;3,((IF(VLOOKUP($C8,'Regional Crises'!$B$1:$R$66,15,FALSE)="x","x",ROUND(IF(VLOOKUP($C8,'Regional Crises'!$B$1:$R$66,15,FALSE)&gt;U$3,0,IF(VLOOKUP($C8,'Regional Crises'!$B$1:$R$66,15,FALSE)&lt;U$4,5,(U$3-VLOOKUP($C8,'Regional Crises'!$B$1:$R$66,15,FALSE))/(U$3-U$4)*5)),1)))),(IF(VLOOKUP($E8,'Country Indicator Data'!$B$4:$N$300,11,FALSE)="x","x",ROUND(IF(VLOOKUP($E8,'Country Indicator Data'!$B$4:$N$300,11,FALSE)&gt;U$3,0,IF(VLOOKUP($E8,'Country Indicator Data'!$B$4:$N$300,11,FALSE)&lt;U$4,5,(U$3-VLOOKUP($E8,'Country Indicator Data'!$B$4:$N$300,11,FALSE))/(U$3-U$4)*5)),1))))</f>
        <v>1.7</v>
      </c>
      <c r="V8" s="163">
        <f>IF(LEN(E8)&gt;3,((IF(VLOOKUP($C8,'Regional Crises'!$B$1:$R$66,16,FALSE)="x","x",ROUND(IF(VLOOKUP($C8,'Regional Crises'!$B$1:$R$66,16,FALSE)&gt;V$3,0,IF(VLOOKUP($C8,'Regional Crises'!$B$1:$R$66,16,FALSE)&lt;V$4,5,(V$3-VLOOKUP($C8,'Regional Crises'!$B$1:$R$66,16,FALSE))/(V$3-V$4)*5)),1)))),(IF(VLOOKUP($E8,'Country Indicator Data'!$B$4:$N$300,12,FALSE)="x","x",ROUND(IF(VLOOKUP($E8,'Country Indicator Data'!$B$4:$N$300,12,FALSE)&gt;V$3,0,IF(VLOOKUP($E8,'Country Indicator Data'!$B$4:$N$300,12,FALSE)&lt;V$4,5,(V$3-VLOOKUP($E8,'Country Indicator Data'!$B$4:$N$300,12,FALSE))/(V$3-V$4)*5)),1))))</f>
        <v>2.2999999999999998</v>
      </c>
      <c r="W8" s="163">
        <f t="shared" si="5"/>
        <v>2.4</v>
      </c>
      <c r="X8" s="163">
        <f t="shared" si="6"/>
        <v>1.7</v>
      </c>
      <c r="Y8" s="184">
        <f>IF('Core Indicators'!FC5="x","x",IF('Core Indicators'!FC5&gt;=5,5,IF('Core Indicators'!FC5&gt;=4,4,IF('Core Indicators'!FC5&gt;=3,3,IF('Core Indicators'!FC5&gt;=2,2,IF('Core Indicators'!FC5&gt;=1,1,0))))))</f>
        <v>2</v>
      </c>
      <c r="Z8" s="163">
        <f t="shared" si="7"/>
        <v>2</v>
      </c>
      <c r="AA8" s="184">
        <f>'Crisis Indicator Data'!Y5</f>
        <v>0</v>
      </c>
      <c r="AB8" s="184">
        <f>'Crisis Indicator Data'!Z5</f>
        <v>0</v>
      </c>
      <c r="AC8" s="184">
        <f>'Crisis Indicator Data'!AA5</f>
        <v>0</v>
      </c>
      <c r="AD8" s="184">
        <f>'Crisis Indicator Data'!AB5</f>
        <v>0</v>
      </c>
      <c r="AE8" s="184">
        <f t="shared" si="8"/>
        <v>0</v>
      </c>
      <c r="AF8" s="184">
        <f>'Crisis Indicator Data'!AC5</f>
        <v>0</v>
      </c>
      <c r="AG8" s="184">
        <f>'Crisis Indicator Data'!AD5</f>
        <v>0</v>
      </c>
      <c r="AH8" s="184">
        <f t="shared" si="9"/>
        <v>0</v>
      </c>
      <c r="AI8" s="184">
        <f>'Crisis Indicator Data'!AE5</f>
        <v>0</v>
      </c>
      <c r="AJ8" s="184">
        <f>'Crisis Indicator Data'!AF5</f>
        <v>1</v>
      </c>
      <c r="AK8" s="184">
        <f>'Crisis Indicator Data'!AG5</f>
        <v>0</v>
      </c>
      <c r="AL8" s="184">
        <f t="shared" si="10"/>
        <v>1</v>
      </c>
      <c r="AM8" s="163">
        <f t="shared" si="11"/>
        <v>0</v>
      </c>
      <c r="AN8" s="163">
        <f t="shared" si="12"/>
        <v>1</v>
      </c>
    </row>
    <row r="9" spans="1:40" ht="13.5" customHeight="1" x14ac:dyDescent="0.35">
      <c r="A9" s="169" t="str">
        <f>'Crisis Indicator Data'!A6</f>
        <v>Complex in Burundi</v>
      </c>
      <c r="B9" s="170" t="str">
        <f>'Crisis Indicator Data'!B6</f>
        <v>Violence,Displacement,Floods</v>
      </c>
      <c r="C9" s="170" t="str">
        <f>'Crisis Indicator Data'!C6</f>
        <v>BDI001</v>
      </c>
      <c r="D9" s="170" t="str">
        <f>'Crisis Indicator Data'!D6</f>
        <v>Burundi</v>
      </c>
      <c r="E9" s="171" t="str">
        <f>'Crisis Indicator Data'!E6</f>
        <v>BDI</v>
      </c>
      <c r="F9" s="163">
        <f>IF(LEN(E9)&gt;3,(IF(VLOOKUP($C9,'Regional Crises'!$B$1:$R$66,7,FALSE)="x","x",ROUND(IF(VLOOKUP($C9,'Regional Crises'!$B$1:$R$66,7,FALSE)&gt;$F$3,5,IF(VLOOKUP($C9,'Regional Crises'!$B$1:$R$66,7,FALSE)&lt;F$4,0,($F$3-VLOOKUP($C9,'Regional Crises'!$B$1:$R$66,7,FALSE))/($F$3-$F$4)*5)),1))),IF(VLOOKUP($E9,'Country Indicator Data'!$B$4:$N$300,3,FALSE)="x","x",ROUND(IF(VLOOKUP($E9,'Country Indicator Data'!$B$4:$N$300,3,FALSE)&gt;$F$3,5,IF(VLOOKUP($E9,'Country Indicator Data'!$B$4:$N$300,3,FALSE)&lt;$F$4,0,($F$3-VLOOKUP($E9,'Country Indicator Data'!$B$4:$N$300,3,FALSE))/($F$3-$F$4)*5)),1)))</f>
        <v>2.1</v>
      </c>
      <c r="G9" s="163">
        <f>IF(LEN(E9)&gt;3,(IF(VLOOKUP($C9,'Regional Crises'!$B$1:$R$66,9,FALSE)="x","x",ROUND(IF(VLOOKUP($C9,'Regional Crises'!$B$1:$R$66,9,FALSE)&gt;G$3,5,IF(VLOOKUP($C9,'Regional Crises'!$B$1:$R$66,9,FALSE)&lt;G$4,0,(G$3-VLOOKUP($C9,'Regional Crises'!$B$1:$R$66,9,FALSE))/(G$3-G$4)*5)),1))),IF(VLOOKUP($E9,'Country Indicator Data'!$B$4:$N$300,5,FALSE)="x","x",ROUND(IF(VLOOKUP($E9,'Country Indicator Data'!$B$4:$N$300,5,FALSE)&gt;G$3,5,IF(VLOOKUP($E9,'Country Indicator Data'!$B$4:$N$300,5,FALSE)&lt;G$4,0,(G$3-VLOOKUP($E9,'Country Indicator Data'!$B$4:$N$300,5,FALSE))/(G$3-G$4)*5)),1)))</f>
        <v>3.2</v>
      </c>
      <c r="H9" s="163">
        <f t="shared" si="0"/>
        <v>2.6500000000000004</v>
      </c>
      <c r="I9" s="163">
        <f>IF(LEN(E9)&gt;3,(IF(VLOOKUP($C9,'Regional Crises'!$B$1:$R$66,6,FALSE)="x","x",ROUND(IF(VLOOKUP($C9,'Regional Crises'!$B$1:$R$66,6,FALSE)&gt;I$3,5,IF(VLOOKUP($C9,'Regional Crises'!$B$1:$R$66,6,FALSE)&lt;I$4,0,5-(I$3-VLOOKUP($C9,'Regional Crises'!$B$1:$R$66,6,FALSE))/(I$3-I$4)*5)),1))),IF(VLOOKUP($E9,'Country Indicator Data'!$B$4:$N$300,2,FALSE)="x","x",ROUND(IF(VLOOKUP($E9,'Country Indicator Data'!$B$4:$N$300,2,FALSE)&gt;I$3,5,IF(VLOOKUP($E9,'Country Indicator Data'!$B$4:$N$300,2,FALSE)&lt;I$4,0,5-(I$3-VLOOKUP($E9,'Country Indicator Data'!$B$4:$N$300,2,FALSE))/(I$3-I$4)*5)),1)))</f>
        <v>1.3</v>
      </c>
      <c r="J9" s="163">
        <f>IF(LEN(E9)&gt;3,(IF(VLOOKUP($C9,'Regional Crises'!$B$1:$R$66,8,FALSE)="x","x",ROUND(IF(VLOOKUP($C9,'Regional Crises'!$B$1:$R$66,8,FALSE)&gt;J$3,5,IF(VLOOKUP($C9,'Regional Crises'!$B$1:$R$66,8,FALSE)&lt;J$4,0,5-(J$3-VLOOKUP($C9,'Regional Crises'!$B$1:$R$66,8,FALSE))/(J$3-J$4)*5)),1))),IF(VLOOKUP($E9,'Country Indicator Data'!$B$4:$N$300,4,FALSE)="x","x",ROUND(IF(VLOOKUP($E9,'Country Indicator Data'!$B$4:$N$300,4,FALSE)&gt;J$3,5,IF(VLOOKUP($E9,'Country Indicator Data'!$B$4:$N$300,4,FALSE)&lt;J$4,0,5-(J$3-VLOOKUP($E9,'Country Indicator Data'!$B$4:$N$300,4,FALSE))/(J$3-J$4)*5)),1)))</f>
        <v>0</v>
      </c>
      <c r="K9" s="163">
        <f t="shared" si="1"/>
        <v>0.65</v>
      </c>
      <c r="L9" s="163">
        <f>IF(LEN(E9)&gt;3,(IF(VLOOKUP($C9,'Regional Crises'!$B$1:$R$66,10,FALSE)="x","x",ROUND(IF(VLOOKUP($C9,'Regional Crises'!$B$1:$R$66,10,FALSE)&gt;L$3,5,IF(VLOOKUP($C9,'Regional Crises'!$B$1:$R$66,10,FALSE)&lt;L$4,0,5-(L$3-VLOOKUP($C9,'Regional Crises'!$B$1:$R$66,10,FALSE))/(L$3-L$4)*5)),1))),IF(VLOOKUP($E9,'Country Indicator Data'!$B$4:$N$300,6,FALSE)="x","x",ROUND(IF(VLOOKUP($E9,'Country Indicator Data'!$B$4:$N$300,6,FALSE)&gt;L$3,5,IF(VLOOKUP($E9,'Country Indicator Data'!$B$4:$N$300,6,FALSE)&lt;L$4,0,5-(L$3-VLOOKUP($E9,'Country Indicator Data'!$B$4:$N$300,6,FALSE))/(L$3-L$4)*5)),1)))</f>
        <v>3.5</v>
      </c>
      <c r="M9" s="163">
        <f>IF(LEN(E9)&gt;3,(IF(VLOOKUP($C9,'Regional Crises'!$B$1:$R$66,11,FALSE)="x","x",ROUND(IF(VLOOKUP($C9,'Regional Crises'!$B$1:$R$66,11,FALSE)&gt;M$3,5,IF(VLOOKUP($C9,'Regional Crises'!$B$1:$R$66,11,FALSE)&lt;M$4,0,5-(M$3-VLOOKUP($C9,'Regional Crises'!$B$1:$R$66,11,FALSE))/(M$3-M$4)*5)),1))),IF(VLOOKUP($E9,'Country Indicator Data'!$B$4:$N$300,7,FALSE)="x","x",ROUND(IF(VLOOKUP($E9,'Country Indicator Data'!$B$4:$N$300,7,FALSE)&gt;M$3,5,IF(VLOOKUP($E9,'Country Indicator Data'!$B$4:$N$300,7,FALSE)&lt;M$4,0,5-(M$3-VLOOKUP($E9,'Country Indicator Data'!$B$4:$N$300,7,FALSE))/(M$3-M$4)*5)),1)))</f>
        <v>1.7</v>
      </c>
      <c r="N9" s="163">
        <f t="shared" si="2"/>
        <v>2.6</v>
      </c>
      <c r="O9" s="163">
        <f t="shared" si="3"/>
        <v>1.9666666666666668</v>
      </c>
      <c r="P9" s="163">
        <f>IF(LEN(E9)&gt;3,VLOOKUP(C9,'Regional Crises'!$B$1:$R$69,12,FALSE),VLOOKUP(E9,'Country Indicator Data'!$B$4:$I$300,8,FALSE))</f>
        <v>3</v>
      </c>
      <c r="Q9" s="163">
        <f>IF(LEN(E9)&gt;3,((IF(VLOOKUP($C9,'Regional Crises'!$B$1:$R$66,13,FALSE)="x","x",ROUND(IF(VLOOKUP($C9,'Regional Crises'!$B$1:$R$66,13,FALSE)&gt;Q$3,5,IF(VLOOKUP($C9,'Regional Crises'!$B$1:$R$66,13,FALSE)&lt;Q$4,0,5-(LOG(Q$3)-LOG(VLOOKUP($C9,'Regional Crises'!$B$1:$R$66,13,FALSE)))/(LOG(Q$3)-LOG(Q$4))*5)),1)))),(IF(VLOOKUP($E9,'Country Indicator Data'!$B$4:$N$300,9,FALSE)="x","x",ROUND(IF(VLOOKUP($E9,'Country Indicator Data'!$B$4:$N$300,9,FALSE)&gt;Q$3,5,IF(VLOOKUP($E9,'Country Indicator Data'!$B$4:$N$300,9,FALSE)&lt;Q$4,0,5-(LOG(Q$3)-LOG(VLOOKUP($E9,'Country Indicator Data'!$B$4:$N$300,9,FALSE)))/(LOG(Q$3)-LOG(Q$4))*5)),1))))</f>
        <v>2.6</v>
      </c>
      <c r="R9" s="163">
        <f t="shared" si="4"/>
        <v>2.8</v>
      </c>
      <c r="S9" s="163">
        <f>IF(LEN(E9)&gt;3,((IF(VLOOKUP($C9,'Regional Crises'!$B$1:$R$66,17,FALSE)="x","x",ROUND(IF(VLOOKUP($C9,'Regional Crises'!$B$1:$R$66,17,FALSE)&gt;S$3,0,IF(VLOOKUP($C9,'Regional Crises'!$B$1:$R$66,17,FALSE)&lt;S$4,5,(S$3-VLOOKUP($C9,'Regional Crises'!$B$1:$R$66,17,FALSE))/(S$3-S$4)*5)),1)))),(IF(VLOOKUP($E9,'Country Indicator Data'!$B$4:$N$300,13,FALSE)="x","x",ROUND(IF(VLOOKUP($E9,'Country Indicator Data'!$B$4:$N$300,13,FALSE)&gt;S$3,0,IF(VLOOKUP($E9,'Country Indicator Data'!$B$4:$N$300,13,FALSE)&lt;S$4,5,(S$3-VLOOKUP($E9,'Country Indicator Data'!$B$4:$N$300,13,FALSE))/(S$3-S$4)*5)),1))))</f>
        <v>4</v>
      </c>
      <c r="T9" s="163">
        <f>IF(LEN(E9)&gt;3,((IF(VLOOKUP($C9,'Regional Crises'!$B$1:$R$66,14,FALSE)="x","x",ROUND(IF(VLOOKUP($C9,'Regional Crises'!$B$1:$R$66,14,FALSE)&gt;T$3,0,IF(VLOOKUP($C9,'Regional Crises'!$B$1:$R$66,14,FALSE)&lt;T$4,5,(T$3-VLOOKUP($C9,'Regional Crises'!$B$1:$R$66,14,FALSE))/(T$3-T$4)*5)),1)))),(IF(VLOOKUP($E9,'Country Indicator Data'!$B$4:$N$300,10,FALSE)="x","x",ROUND(IF(VLOOKUP($E9,'Country Indicator Data'!$B$4:$N$300,10,FALSE)&gt;T$3,0,IF(VLOOKUP($E9,'Country Indicator Data'!$B$4:$N$300,10,FALSE)&lt;T$4,5,(T$3-VLOOKUP($E9,'Country Indicator Data'!$B$4:$N$300,10,FALSE))/(T$3-T$4)*5)),1))))</f>
        <v>3.8</v>
      </c>
      <c r="U9" s="163">
        <f>IF(LEN(E9)&gt;3,((IF(VLOOKUP($C9,'Regional Crises'!$B$1:$R$66,15,FALSE)="x","x",ROUND(IF(VLOOKUP($C9,'Regional Crises'!$B$1:$R$66,15,FALSE)&gt;U$3,0,IF(VLOOKUP($C9,'Regional Crises'!$B$1:$R$66,15,FALSE)&lt;U$4,5,(U$3-VLOOKUP($C9,'Regional Crises'!$B$1:$R$66,15,FALSE))/(U$3-U$4)*5)),1)))),(IF(VLOOKUP($E9,'Country Indicator Data'!$B$4:$N$300,11,FALSE)="x","x",ROUND(IF(VLOOKUP($E9,'Country Indicator Data'!$B$4:$N$300,11,FALSE)&gt;U$3,0,IF(VLOOKUP($E9,'Country Indicator Data'!$B$4:$N$300,11,FALSE)&lt;U$4,5,(U$3-VLOOKUP($E9,'Country Indicator Data'!$B$4:$N$300,11,FALSE))/(U$3-U$4)*5)),1))))</f>
        <v>3.2</v>
      </c>
      <c r="V9" s="163">
        <f>IF(LEN(E9)&gt;3,((IF(VLOOKUP($C9,'Regional Crises'!$B$1:$R$66,16,FALSE)="x","x",ROUND(IF(VLOOKUP($C9,'Regional Crises'!$B$1:$R$66,16,FALSE)&gt;V$3,0,IF(VLOOKUP($C9,'Regional Crises'!$B$1:$R$66,16,FALSE)&lt;V$4,5,(V$3-VLOOKUP($C9,'Regional Crises'!$B$1:$R$66,16,FALSE))/(V$3-V$4)*5)),1)))),(IF(VLOOKUP($E9,'Country Indicator Data'!$B$4:$N$300,12,FALSE)="x","x",ROUND(IF(VLOOKUP($E9,'Country Indicator Data'!$B$4:$N$300,12,FALSE)&gt;V$3,0,IF(VLOOKUP($E9,'Country Indicator Data'!$B$4:$N$300,12,FALSE)&lt;V$4,5,(V$3-VLOOKUP($E9,'Country Indicator Data'!$B$4:$N$300,12,FALSE))/(V$3-V$4)*5)),1))))</f>
        <v>4.3</v>
      </c>
      <c r="W9" s="163">
        <f t="shared" si="5"/>
        <v>3.8</v>
      </c>
      <c r="X9" s="163">
        <f t="shared" si="6"/>
        <v>2.9</v>
      </c>
      <c r="Y9" s="184">
        <f>IF('Core Indicators'!FC6="x","x",IF('Core Indicators'!FC6&gt;=5,5,IF('Core Indicators'!FC6&gt;=4,4,IF('Core Indicators'!FC6&gt;=3,3,IF('Core Indicators'!FC6&gt;=2,2,IF('Core Indicators'!FC6&gt;=1,1,0))))))</f>
        <v>5</v>
      </c>
      <c r="Z9" s="163">
        <f t="shared" si="7"/>
        <v>5</v>
      </c>
      <c r="AA9" s="184">
        <f>'Crisis Indicator Data'!Y6</f>
        <v>1</v>
      </c>
      <c r="AB9" s="184">
        <f>'Crisis Indicator Data'!Z6</f>
        <v>0</v>
      </c>
      <c r="AC9" s="184">
        <f>'Crisis Indicator Data'!AA6</f>
        <v>1</v>
      </c>
      <c r="AD9" s="184">
        <f>'Crisis Indicator Data'!AB6</f>
        <v>0</v>
      </c>
      <c r="AE9" s="184">
        <f t="shared" si="8"/>
        <v>2</v>
      </c>
      <c r="AF9" s="184">
        <f>'Crisis Indicator Data'!AC6</f>
        <v>0</v>
      </c>
      <c r="AG9" s="184">
        <f>'Crisis Indicator Data'!AD6</f>
        <v>0</v>
      </c>
      <c r="AH9" s="184">
        <f t="shared" si="9"/>
        <v>0</v>
      </c>
      <c r="AI9" s="184">
        <f>'Crisis Indicator Data'!AE6</f>
        <v>0</v>
      </c>
      <c r="AJ9" s="184">
        <f>'Crisis Indicator Data'!AF6</f>
        <v>0</v>
      </c>
      <c r="AK9" s="184">
        <f>'Crisis Indicator Data'!AG6</f>
        <v>3</v>
      </c>
      <c r="AL9" s="184">
        <f t="shared" si="10"/>
        <v>3</v>
      </c>
      <c r="AM9" s="163">
        <f t="shared" si="11"/>
        <v>2</v>
      </c>
      <c r="AN9" s="163">
        <f t="shared" si="12"/>
        <v>3.5</v>
      </c>
    </row>
    <row r="10" spans="1:40" ht="13.5" customHeight="1" x14ac:dyDescent="0.35">
      <c r="A10" s="169" t="str">
        <f>'Crisis Indicator Data'!A7</f>
        <v>Conflict in northern region</v>
      </c>
      <c r="B10" s="170" t="str">
        <f>'Crisis Indicator Data'!B7</f>
        <v>Conflict,Displacement,Violence</v>
      </c>
      <c r="C10" s="170" t="str">
        <f>'Crisis Indicator Data'!C7</f>
        <v>BEN002</v>
      </c>
      <c r="D10" s="170" t="str">
        <f>'Crisis Indicator Data'!D7</f>
        <v>Benin</v>
      </c>
      <c r="E10" s="171" t="str">
        <f>'Crisis Indicator Data'!E7</f>
        <v>BEN</v>
      </c>
      <c r="F10" s="163">
        <f>IF(LEN(E10)&gt;3,(IF(VLOOKUP($C10,'Regional Crises'!$B$1:$R$66,7,FALSE)="x","x",ROUND(IF(VLOOKUP($C10,'Regional Crises'!$B$1:$R$66,7,FALSE)&gt;$F$3,5,IF(VLOOKUP($C10,'Regional Crises'!$B$1:$R$66,7,FALSE)&lt;F$4,0,($F$3-VLOOKUP($C10,'Regional Crises'!$B$1:$R$66,7,FALSE))/($F$3-$F$4)*5)),1))),IF(VLOOKUP($E10,'Country Indicator Data'!$B$4:$N$300,3,FALSE)="x","x",ROUND(IF(VLOOKUP($E10,'Country Indicator Data'!$B$4:$N$300,3,FALSE)&gt;$F$3,5,IF(VLOOKUP($E10,'Country Indicator Data'!$B$4:$N$300,3,FALSE)&lt;$F$4,0,($F$3-VLOOKUP($E10,'Country Indicator Data'!$B$4:$N$300,3,FALSE))/($F$3-$F$4)*5)),1)))</f>
        <v>1.8</v>
      </c>
      <c r="G10" s="163">
        <f>IF(LEN(E10)&gt;3,(IF(VLOOKUP($C10,'Regional Crises'!$B$1:$R$66,9,FALSE)="x","x",ROUND(IF(VLOOKUP($C10,'Regional Crises'!$B$1:$R$66,9,FALSE)&gt;G$3,5,IF(VLOOKUP($C10,'Regional Crises'!$B$1:$R$66,9,FALSE)&lt;G$4,0,(G$3-VLOOKUP($C10,'Regional Crises'!$B$1:$R$66,9,FALSE))/(G$3-G$4)*5)),1))),IF(VLOOKUP($E10,'Country Indicator Data'!$B$4:$N$300,5,FALSE)="x","x",ROUND(IF(VLOOKUP($E10,'Country Indicator Data'!$B$4:$N$300,5,FALSE)&gt;G$3,5,IF(VLOOKUP($E10,'Country Indicator Data'!$B$4:$N$300,5,FALSE)&lt;G$4,0,(G$3-VLOOKUP($E10,'Country Indicator Data'!$B$4:$N$300,5,FALSE))/(G$3-G$4)*5)),1)))</f>
        <v>2.2999999999999998</v>
      </c>
      <c r="H10" s="163">
        <f t="shared" si="0"/>
        <v>2.0499999999999998</v>
      </c>
      <c r="I10" s="163">
        <f>IF(LEN(E10)&gt;3,(IF(VLOOKUP($C10,'Regional Crises'!$B$1:$R$66,6,FALSE)="x","x",ROUND(IF(VLOOKUP($C10,'Regional Crises'!$B$1:$R$66,6,FALSE)&gt;I$3,5,IF(VLOOKUP($C10,'Regional Crises'!$B$1:$R$66,6,FALSE)&lt;I$4,0,5-(I$3-VLOOKUP($C10,'Regional Crises'!$B$1:$R$66,6,FALSE))/(I$3-I$4)*5)),1))),IF(VLOOKUP($E10,'Country Indicator Data'!$B$4:$N$300,2,FALSE)="x","x",ROUND(IF(VLOOKUP($E10,'Country Indicator Data'!$B$4:$N$300,2,FALSE)&gt;I$3,5,IF(VLOOKUP($E10,'Country Indicator Data'!$B$4:$N$300,2,FALSE)&lt;I$4,0,5-(I$3-VLOOKUP($E10,'Country Indicator Data'!$B$4:$N$300,2,FALSE))/(I$3-I$4)*5)),1)))</f>
        <v>4.0999999999999996</v>
      </c>
      <c r="J10" s="163">
        <f>IF(LEN(E10)&gt;3,(IF(VLOOKUP($C10,'Regional Crises'!$B$1:$R$66,8,FALSE)="x","x",ROUND(IF(VLOOKUP($C10,'Regional Crises'!$B$1:$R$66,8,FALSE)&gt;J$3,5,IF(VLOOKUP($C10,'Regional Crises'!$B$1:$R$66,8,FALSE)&lt;J$4,0,5-(J$3-VLOOKUP($C10,'Regional Crises'!$B$1:$R$66,8,FALSE))/(J$3-J$4)*5)),1))),IF(VLOOKUP($E10,'Country Indicator Data'!$B$4:$N$300,4,FALSE)="x","x",ROUND(IF(VLOOKUP($E10,'Country Indicator Data'!$B$4:$N$300,4,FALSE)&gt;J$3,5,IF(VLOOKUP($E10,'Country Indicator Data'!$B$4:$N$300,4,FALSE)&lt;J$4,0,5-(J$3-VLOOKUP($E10,'Country Indicator Data'!$B$4:$N$300,4,FALSE))/(J$3-J$4)*5)),1)))</f>
        <v>3.3</v>
      </c>
      <c r="K10" s="163">
        <f t="shared" si="1"/>
        <v>3.6999999999999997</v>
      </c>
      <c r="L10" s="163">
        <f>IF(LEN(E10)&gt;3,(IF(VLOOKUP($C10,'Regional Crises'!$B$1:$R$66,10,FALSE)="x","x",ROUND(IF(VLOOKUP($C10,'Regional Crises'!$B$1:$R$66,10,FALSE)&gt;L$3,5,IF(VLOOKUP($C10,'Regional Crises'!$B$1:$R$66,10,FALSE)&lt;L$4,0,5-(L$3-VLOOKUP($C10,'Regional Crises'!$B$1:$R$66,10,FALSE))/(L$3-L$4)*5)),1))),IF(VLOOKUP($E10,'Country Indicator Data'!$B$4:$N$300,6,FALSE)="x","x",ROUND(IF(VLOOKUP($E10,'Country Indicator Data'!$B$4:$N$300,6,FALSE)&gt;L$3,5,IF(VLOOKUP($E10,'Country Indicator Data'!$B$4:$N$300,6,FALSE)&lt;L$4,0,5-(L$3-VLOOKUP($E10,'Country Indicator Data'!$B$4:$N$300,6,FALSE))/(L$3-L$4)*5)),1)))</f>
        <v>4.0999999999999996</v>
      </c>
      <c r="M10" s="163">
        <f>IF(LEN(E10)&gt;3,(IF(VLOOKUP($C10,'Regional Crises'!$B$1:$R$66,11,FALSE)="x","x",ROUND(IF(VLOOKUP($C10,'Regional Crises'!$B$1:$R$66,11,FALSE)&gt;M$3,5,IF(VLOOKUP($C10,'Regional Crises'!$B$1:$R$66,11,FALSE)&lt;M$4,0,5-(M$3-VLOOKUP($C10,'Regional Crises'!$B$1:$R$66,11,FALSE))/(M$3-M$4)*5)),1))),IF(VLOOKUP($E10,'Country Indicator Data'!$B$4:$N$300,7,FALSE)="x","x",ROUND(IF(VLOOKUP($E10,'Country Indicator Data'!$B$4:$N$300,7,FALSE)&gt;M$3,5,IF(VLOOKUP($E10,'Country Indicator Data'!$B$4:$N$300,7,FALSE)&lt;M$4,0,5-(M$3-VLOOKUP($E10,'Country Indicator Data'!$B$4:$N$300,7,FALSE))/(M$3-M$4)*5)),1)))</f>
        <v>2.9</v>
      </c>
      <c r="N10" s="163">
        <f t="shared" si="2"/>
        <v>3.5</v>
      </c>
      <c r="O10" s="163">
        <f t="shared" si="3"/>
        <v>3.0833333333333335</v>
      </c>
      <c r="P10" s="163">
        <f>IF(LEN(E10)&gt;3,VLOOKUP(C10,'Regional Crises'!$B$1:$R$69,12,FALSE),VLOOKUP(E10,'Country Indicator Data'!$B$4:$I$300,8,FALSE))</f>
        <v>0</v>
      </c>
      <c r="Q10" s="163">
        <f>IF(LEN(E10)&gt;3,((IF(VLOOKUP($C10,'Regional Crises'!$B$1:$R$66,13,FALSE)="x","x",ROUND(IF(VLOOKUP($C10,'Regional Crises'!$B$1:$R$66,13,FALSE)&gt;Q$3,5,IF(VLOOKUP($C10,'Regional Crises'!$B$1:$R$66,13,FALSE)&lt;Q$4,0,5-(LOG(Q$3)-LOG(VLOOKUP($C10,'Regional Crises'!$B$1:$R$66,13,FALSE)))/(LOG(Q$3)-LOG(Q$4))*5)),1)))),(IF(VLOOKUP($E10,'Country Indicator Data'!$B$4:$N$300,9,FALSE)="x","x",ROUND(IF(VLOOKUP($E10,'Country Indicator Data'!$B$4:$N$300,9,FALSE)&gt;Q$3,5,IF(VLOOKUP($E10,'Country Indicator Data'!$B$4:$N$300,9,FALSE)&lt;Q$4,0,5-(LOG(Q$3)-LOG(VLOOKUP($E10,'Country Indicator Data'!$B$4:$N$300,9,FALSE)))/(LOG(Q$3)-LOG(Q$4))*5)),1))))</f>
        <v>3.2</v>
      </c>
      <c r="R10" s="163">
        <f t="shared" si="4"/>
        <v>1.6</v>
      </c>
      <c r="S10" s="163">
        <f>IF(LEN(E10)&gt;3,((IF(VLOOKUP($C10,'Regional Crises'!$B$1:$R$66,17,FALSE)="x","x",ROUND(IF(VLOOKUP($C10,'Regional Crises'!$B$1:$R$66,17,FALSE)&gt;S$3,0,IF(VLOOKUP($C10,'Regional Crises'!$B$1:$R$66,17,FALSE)&lt;S$4,5,(S$3-VLOOKUP($C10,'Regional Crises'!$B$1:$R$66,17,FALSE))/(S$3-S$4)*5)),1)))),(IF(VLOOKUP($E10,'Country Indicator Data'!$B$4:$N$300,13,FALSE)="x","x",ROUND(IF(VLOOKUP($E10,'Country Indicator Data'!$B$4:$N$300,13,FALSE)&gt;S$3,0,IF(VLOOKUP($E10,'Country Indicator Data'!$B$4:$N$300,13,FALSE)&lt;S$4,5,(S$3-VLOOKUP($E10,'Country Indicator Data'!$B$4:$N$300,13,FALSE))/(S$3-S$4)*5)),1))))</f>
        <v>2.9</v>
      </c>
      <c r="T10" s="163">
        <f>IF(LEN(E10)&gt;3,((IF(VLOOKUP($C10,'Regional Crises'!$B$1:$R$66,14,FALSE)="x","x",ROUND(IF(VLOOKUP($C10,'Regional Crises'!$B$1:$R$66,14,FALSE)&gt;T$3,0,IF(VLOOKUP($C10,'Regional Crises'!$B$1:$R$66,14,FALSE)&lt;T$4,5,(T$3-VLOOKUP($C10,'Regional Crises'!$B$1:$R$66,14,FALSE))/(T$3-T$4)*5)),1)))),(IF(VLOOKUP($E10,'Country Indicator Data'!$B$4:$N$300,10,FALSE)="x","x",ROUND(IF(VLOOKUP($E10,'Country Indicator Data'!$B$4:$N$300,10,FALSE)&gt;T$3,0,IF(VLOOKUP($E10,'Country Indicator Data'!$B$4:$N$300,10,FALSE)&lt;T$4,5,(T$3-VLOOKUP($E10,'Country Indicator Data'!$B$4:$N$300,10,FALSE))/(T$3-T$4)*5)),1))))</f>
        <v>3.1</v>
      </c>
      <c r="U10" s="163">
        <f>IF(LEN(E10)&gt;3,((IF(VLOOKUP($C10,'Regional Crises'!$B$1:$R$66,15,FALSE)="x","x",ROUND(IF(VLOOKUP($C10,'Regional Crises'!$B$1:$R$66,15,FALSE)&gt;U$3,0,IF(VLOOKUP($C10,'Regional Crises'!$B$1:$R$66,15,FALSE)&lt;U$4,5,(U$3-VLOOKUP($C10,'Regional Crises'!$B$1:$R$66,15,FALSE))/(U$3-U$4)*5)),1)))),(IF(VLOOKUP($E10,'Country Indicator Data'!$B$4:$N$300,11,FALSE)="x","x",ROUND(IF(VLOOKUP($E10,'Country Indicator Data'!$B$4:$N$300,11,FALSE)&gt;U$3,0,IF(VLOOKUP($E10,'Country Indicator Data'!$B$4:$N$300,11,FALSE)&lt;U$4,5,(U$3-VLOOKUP($E10,'Country Indicator Data'!$B$4:$N$300,11,FALSE))/(U$3-U$4)*5)),1))))</f>
        <v>2.2999999999999998</v>
      </c>
      <c r="V10" s="163">
        <f>IF(LEN(E10)&gt;3,((IF(VLOOKUP($C10,'Regional Crises'!$B$1:$R$66,16,FALSE)="x","x",ROUND(IF(VLOOKUP($C10,'Regional Crises'!$B$1:$R$66,16,FALSE)&gt;V$3,0,IF(VLOOKUP($C10,'Regional Crises'!$B$1:$R$66,16,FALSE)&lt;V$4,5,(V$3-VLOOKUP($C10,'Regional Crises'!$B$1:$R$66,16,FALSE))/(V$3-V$4)*5)),1)))),(IF(VLOOKUP($E10,'Country Indicator Data'!$B$4:$N$300,12,FALSE)="x","x",ROUND(IF(VLOOKUP($E10,'Country Indicator Data'!$B$4:$N$300,12,FALSE)&gt;V$3,0,IF(VLOOKUP($E10,'Country Indicator Data'!$B$4:$N$300,12,FALSE)&lt;V$4,5,(V$3-VLOOKUP($E10,'Country Indicator Data'!$B$4:$N$300,12,FALSE))/(V$3-V$4)*5)),1))))</f>
        <v>2</v>
      </c>
      <c r="W10" s="163">
        <f t="shared" si="5"/>
        <v>2.6</v>
      </c>
      <c r="X10" s="163">
        <f t="shared" si="6"/>
        <v>2.4</v>
      </c>
      <c r="Y10" s="184">
        <f>IF('Core Indicators'!FC7="x","x",IF('Core Indicators'!FC7&gt;=5,5,IF('Core Indicators'!FC7&gt;=4,4,IF('Core Indicators'!FC7&gt;=3,3,IF('Core Indicators'!FC7&gt;=2,2,IF('Core Indicators'!FC7&gt;=1,1,0))))))</f>
        <v>3</v>
      </c>
      <c r="Z10" s="163">
        <f t="shared" si="7"/>
        <v>3</v>
      </c>
      <c r="AA10" s="184">
        <f>'Crisis Indicator Data'!Y7</f>
        <v>0</v>
      </c>
      <c r="AB10" s="184">
        <f>'Crisis Indicator Data'!Z7</f>
        <v>0</v>
      </c>
      <c r="AC10" s="184">
        <f>'Crisis Indicator Data'!AA7</f>
        <v>0</v>
      </c>
      <c r="AD10" s="184">
        <f>'Crisis Indicator Data'!AB7</f>
        <v>0</v>
      </c>
      <c r="AE10" s="184">
        <f t="shared" si="8"/>
        <v>0</v>
      </c>
      <c r="AF10" s="184">
        <f>'Crisis Indicator Data'!AC7</f>
        <v>0</v>
      </c>
      <c r="AG10" s="184">
        <f>'Crisis Indicator Data'!AD7</f>
        <v>0</v>
      </c>
      <c r="AH10" s="184">
        <f t="shared" si="9"/>
        <v>0</v>
      </c>
      <c r="AI10" s="184">
        <f>'Crisis Indicator Data'!AE7</f>
        <v>2</v>
      </c>
      <c r="AJ10" s="184">
        <f>'Crisis Indicator Data'!AF7</f>
        <v>0</v>
      </c>
      <c r="AK10" s="184">
        <f>'Crisis Indicator Data'!AG7</f>
        <v>1</v>
      </c>
      <c r="AL10" s="184">
        <f t="shared" si="10"/>
        <v>3</v>
      </c>
      <c r="AM10" s="163">
        <f t="shared" si="11"/>
        <v>1</v>
      </c>
      <c r="AN10" s="163">
        <f t="shared" si="12"/>
        <v>2</v>
      </c>
    </row>
    <row r="11" spans="1:40" ht="13.5" customHeight="1" x14ac:dyDescent="0.35">
      <c r="A11" s="169" t="str">
        <f>'Crisis Indicator Data'!A8</f>
        <v>Conflict in Burkina Faso</v>
      </c>
      <c r="B11" s="170" t="str">
        <f>'Crisis Indicator Data'!B8</f>
        <v>Conflict,Displacement,Violence</v>
      </c>
      <c r="C11" s="170" t="str">
        <f>'Crisis Indicator Data'!C8</f>
        <v>BFA002</v>
      </c>
      <c r="D11" s="170" t="str">
        <f>'Crisis Indicator Data'!D8</f>
        <v>Burkina Faso</v>
      </c>
      <c r="E11" s="171" t="str">
        <f>'Crisis Indicator Data'!E8</f>
        <v>BFA</v>
      </c>
      <c r="F11" s="163">
        <f>IF(LEN(E11)&gt;3,(IF(VLOOKUP($C11,'Regional Crises'!$B$1:$R$66,7,FALSE)="x","x",ROUND(IF(VLOOKUP($C11,'Regional Crises'!$B$1:$R$66,7,FALSE)&gt;$F$3,5,IF(VLOOKUP($C11,'Regional Crises'!$B$1:$R$66,7,FALSE)&lt;F$4,0,($F$3-VLOOKUP($C11,'Regional Crises'!$B$1:$R$66,7,FALSE))/($F$3-$F$4)*5)),1))),IF(VLOOKUP($E11,'Country Indicator Data'!$B$4:$N$300,3,FALSE)="x","x",ROUND(IF(VLOOKUP($E11,'Country Indicator Data'!$B$4:$N$300,3,FALSE)&gt;$F$3,5,IF(VLOOKUP($E11,'Country Indicator Data'!$B$4:$N$300,3,FALSE)&lt;$F$4,0,($F$3-VLOOKUP($E11,'Country Indicator Data'!$B$4:$N$300,3,FALSE))/($F$3-$F$4)*5)),1)))</f>
        <v>1.1000000000000001</v>
      </c>
      <c r="G11" s="163">
        <f>IF(LEN(E11)&gt;3,(IF(VLOOKUP($C11,'Regional Crises'!$B$1:$R$66,9,FALSE)="x","x",ROUND(IF(VLOOKUP($C11,'Regional Crises'!$B$1:$R$66,9,FALSE)&gt;G$3,5,IF(VLOOKUP($C11,'Regional Crises'!$B$1:$R$66,9,FALSE)&lt;G$4,0,(G$3-VLOOKUP($C11,'Regional Crises'!$B$1:$R$66,9,FALSE))/(G$3-G$4)*5)),1))),IF(VLOOKUP($E11,'Country Indicator Data'!$B$4:$N$300,5,FALSE)="x","x",ROUND(IF(VLOOKUP($E11,'Country Indicator Data'!$B$4:$N$300,5,FALSE)&gt;G$3,5,IF(VLOOKUP($E11,'Country Indicator Data'!$B$4:$N$300,5,FALSE)&lt;G$4,0,(G$3-VLOOKUP($E11,'Country Indicator Data'!$B$4:$N$300,5,FALSE))/(G$3-G$4)*5)),1)))</f>
        <v>3.1</v>
      </c>
      <c r="H11" s="163">
        <f t="shared" si="0"/>
        <v>2.1</v>
      </c>
      <c r="I11" s="163">
        <f>IF(LEN(E11)&gt;3,(IF(VLOOKUP($C11,'Regional Crises'!$B$1:$R$66,6,FALSE)="x","x",ROUND(IF(VLOOKUP($C11,'Regional Crises'!$B$1:$R$66,6,FALSE)&gt;I$3,5,IF(VLOOKUP($C11,'Regional Crises'!$B$1:$R$66,6,FALSE)&lt;I$4,0,5-(I$3-VLOOKUP($C11,'Regional Crises'!$B$1:$R$66,6,FALSE))/(I$3-I$4)*5)),1))),IF(VLOOKUP($E11,'Country Indicator Data'!$B$4:$N$300,2,FALSE)="x","x",ROUND(IF(VLOOKUP($E11,'Country Indicator Data'!$B$4:$N$300,2,FALSE)&gt;I$3,5,IF(VLOOKUP($E11,'Country Indicator Data'!$B$4:$N$300,2,FALSE)&lt;I$4,0,5-(I$3-VLOOKUP($E11,'Country Indicator Data'!$B$4:$N$300,2,FALSE))/(I$3-I$4)*5)),1)))</f>
        <v>2.8</v>
      </c>
      <c r="J11" s="163">
        <f>IF(LEN(E11)&gt;3,(IF(VLOOKUP($C11,'Regional Crises'!$B$1:$R$66,8,FALSE)="x","x",ROUND(IF(VLOOKUP($C11,'Regional Crises'!$B$1:$R$66,8,FALSE)&gt;J$3,5,IF(VLOOKUP($C11,'Regional Crises'!$B$1:$R$66,8,FALSE)&lt;J$4,0,5-(J$3-VLOOKUP($C11,'Regional Crises'!$B$1:$R$66,8,FALSE))/(J$3-J$4)*5)),1))),IF(VLOOKUP($E11,'Country Indicator Data'!$B$4:$N$300,4,FALSE)="x","x",ROUND(IF(VLOOKUP($E11,'Country Indicator Data'!$B$4:$N$300,4,FALSE)&gt;J$3,5,IF(VLOOKUP($E11,'Country Indicator Data'!$B$4:$N$300,4,FALSE)&lt;J$4,0,5-(J$3-VLOOKUP($E11,'Country Indicator Data'!$B$4:$N$300,4,FALSE))/(J$3-J$4)*5)),1)))</f>
        <v>0</v>
      </c>
      <c r="K11" s="163">
        <f t="shared" si="1"/>
        <v>1.4</v>
      </c>
      <c r="L11" s="163">
        <f>IF(LEN(E11)&gt;3,(IF(VLOOKUP($C11,'Regional Crises'!$B$1:$R$66,10,FALSE)="x","x",ROUND(IF(VLOOKUP($C11,'Regional Crises'!$B$1:$R$66,10,FALSE)&gt;L$3,5,IF(VLOOKUP($C11,'Regional Crises'!$B$1:$R$66,10,FALSE)&lt;L$4,0,5-(L$3-VLOOKUP($C11,'Regional Crises'!$B$1:$R$66,10,FALSE))/(L$3-L$4)*5)),1))),IF(VLOOKUP($E11,'Country Indicator Data'!$B$4:$N$300,6,FALSE)="x","x",ROUND(IF(VLOOKUP($E11,'Country Indicator Data'!$B$4:$N$300,6,FALSE)&gt;L$3,5,IF(VLOOKUP($E11,'Country Indicator Data'!$B$4:$N$300,6,FALSE)&lt;L$4,0,5-(L$3-VLOOKUP($E11,'Country Indicator Data'!$B$4:$N$300,6,FALSE))/(L$3-L$4)*5)),1)))</f>
        <v>4.0999999999999996</v>
      </c>
      <c r="M11" s="163">
        <f>IF(LEN(E11)&gt;3,(IF(VLOOKUP($C11,'Regional Crises'!$B$1:$R$66,11,FALSE)="x","x",ROUND(IF(VLOOKUP($C11,'Regional Crises'!$B$1:$R$66,11,FALSE)&gt;M$3,5,IF(VLOOKUP($C11,'Regional Crises'!$B$1:$R$66,11,FALSE)&lt;M$4,0,5-(M$3-VLOOKUP($C11,'Regional Crises'!$B$1:$R$66,11,FALSE))/(M$3-M$4)*5)),1))),IF(VLOOKUP($E11,'Country Indicator Data'!$B$4:$N$300,7,FALSE)="x","x",ROUND(IF(VLOOKUP($E11,'Country Indicator Data'!$B$4:$N$300,7,FALSE)&gt;M$3,5,IF(VLOOKUP($E11,'Country Indicator Data'!$B$4:$N$300,7,FALSE)&lt;M$4,0,5-(M$3-VLOOKUP($E11,'Country Indicator Data'!$B$4:$N$300,7,FALSE))/(M$3-M$4)*5)),1)))</f>
        <v>1.3</v>
      </c>
      <c r="N11" s="163">
        <f t="shared" si="2"/>
        <v>2.6999999999999997</v>
      </c>
      <c r="O11" s="163">
        <f t="shared" si="3"/>
        <v>2.0666666666666664</v>
      </c>
      <c r="P11" s="163">
        <f>IF(LEN(E11)&gt;3,VLOOKUP(C11,'Regional Crises'!$B$1:$R$69,12,FALSE),VLOOKUP(E11,'Country Indicator Data'!$B$4:$I$300,8,FALSE))</f>
        <v>5</v>
      </c>
      <c r="Q11" s="163">
        <f>IF(LEN(E11)&gt;3,((IF(VLOOKUP($C11,'Regional Crises'!$B$1:$R$66,13,FALSE)="x","x",ROUND(IF(VLOOKUP($C11,'Regional Crises'!$B$1:$R$66,13,FALSE)&gt;Q$3,5,IF(VLOOKUP($C11,'Regional Crises'!$B$1:$R$66,13,FALSE)&lt;Q$4,0,5-(LOG(Q$3)-LOG(VLOOKUP($C11,'Regional Crises'!$B$1:$R$66,13,FALSE)))/(LOG(Q$3)-LOG(Q$4))*5)),1)))),(IF(VLOOKUP($E11,'Country Indicator Data'!$B$4:$N$300,9,FALSE)="x","x",ROUND(IF(VLOOKUP($E11,'Country Indicator Data'!$B$4:$N$300,9,FALSE)&gt;Q$3,5,IF(VLOOKUP($E11,'Country Indicator Data'!$B$4:$N$300,9,FALSE)&lt;Q$4,0,5-(LOG(Q$3)-LOG(VLOOKUP($E11,'Country Indicator Data'!$B$4:$N$300,9,FALSE)))/(LOG(Q$3)-LOG(Q$4))*5)),1))))</f>
        <v>5</v>
      </c>
      <c r="R11" s="163">
        <f t="shared" si="4"/>
        <v>5</v>
      </c>
      <c r="S11" s="163">
        <f>IF(LEN(E11)&gt;3,((IF(VLOOKUP($C11,'Regional Crises'!$B$1:$R$66,17,FALSE)="x","x",ROUND(IF(VLOOKUP($C11,'Regional Crises'!$B$1:$R$66,17,FALSE)&gt;S$3,0,IF(VLOOKUP($C11,'Regional Crises'!$B$1:$R$66,17,FALSE)&lt;S$4,5,(S$3-VLOOKUP($C11,'Regional Crises'!$B$1:$R$66,17,FALSE))/(S$3-S$4)*5)),1)))),(IF(VLOOKUP($E11,'Country Indicator Data'!$B$4:$N$300,13,FALSE)="x","x",ROUND(IF(VLOOKUP($E11,'Country Indicator Data'!$B$4:$N$300,13,FALSE)&gt;S$3,0,IF(VLOOKUP($E11,'Country Indicator Data'!$B$4:$N$300,13,FALSE)&lt;S$4,5,(S$3-VLOOKUP($E11,'Country Indicator Data'!$B$4:$N$300,13,FALSE))/(S$3-S$4)*5)),1))))</f>
        <v>3</v>
      </c>
      <c r="T11" s="163">
        <f>IF(LEN(E11)&gt;3,((IF(VLOOKUP($C11,'Regional Crises'!$B$1:$R$66,14,FALSE)="x","x",ROUND(IF(VLOOKUP($C11,'Regional Crises'!$B$1:$R$66,14,FALSE)&gt;T$3,0,IF(VLOOKUP($C11,'Regional Crises'!$B$1:$R$66,14,FALSE)&lt;T$4,5,(T$3-VLOOKUP($C11,'Regional Crises'!$B$1:$R$66,14,FALSE))/(T$3-T$4)*5)),1)))),(IF(VLOOKUP($E11,'Country Indicator Data'!$B$4:$N$300,10,FALSE)="x","x",ROUND(IF(VLOOKUP($E11,'Country Indicator Data'!$B$4:$N$300,10,FALSE)&gt;T$3,0,IF(VLOOKUP($E11,'Country Indicator Data'!$B$4:$N$300,10,FALSE)&lt;T$4,5,(T$3-VLOOKUP($E11,'Country Indicator Data'!$B$4:$N$300,10,FALSE))/(T$3-T$4)*5)),1))))</f>
        <v>3.1</v>
      </c>
      <c r="U11" s="163">
        <f>IF(LEN(E11)&gt;3,((IF(VLOOKUP($C11,'Regional Crises'!$B$1:$R$66,15,FALSE)="x","x",ROUND(IF(VLOOKUP($C11,'Regional Crises'!$B$1:$R$66,15,FALSE)&gt;U$3,0,IF(VLOOKUP($C11,'Regional Crises'!$B$1:$R$66,15,FALSE)&lt;U$4,5,(U$3-VLOOKUP($C11,'Regional Crises'!$B$1:$R$66,15,FALSE))/(U$3-U$4)*5)),1)))),(IF(VLOOKUP($E11,'Country Indicator Data'!$B$4:$N$300,11,FALSE)="x","x",ROUND(IF(VLOOKUP($E11,'Country Indicator Data'!$B$4:$N$300,11,FALSE)&gt;U$3,0,IF(VLOOKUP($E11,'Country Indicator Data'!$B$4:$N$300,11,FALSE)&lt;U$4,5,(U$3-VLOOKUP($E11,'Country Indicator Data'!$B$4:$N$300,11,FALSE))/(U$3-U$4)*5)),1))))</f>
        <v>2.9</v>
      </c>
      <c r="V11" s="163">
        <f>IF(LEN(E11)&gt;3,((IF(VLOOKUP($C11,'Regional Crises'!$B$1:$R$66,16,FALSE)="x","x",ROUND(IF(VLOOKUP($C11,'Regional Crises'!$B$1:$R$66,16,FALSE)&gt;V$3,0,IF(VLOOKUP($C11,'Regional Crises'!$B$1:$R$66,16,FALSE)&lt;V$4,5,(V$3-VLOOKUP($C11,'Regional Crises'!$B$1:$R$66,16,FALSE))/(V$3-V$4)*5)),1)))),(IF(VLOOKUP($E11,'Country Indicator Data'!$B$4:$N$300,12,FALSE)="x","x",ROUND(IF(VLOOKUP($E11,'Country Indicator Data'!$B$4:$N$300,12,FALSE)&gt;V$3,0,IF(VLOOKUP($E11,'Country Indicator Data'!$B$4:$N$300,12,FALSE)&lt;V$4,5,(V$3-VLOOKUP($E11,'Country Indicator Data'!$B$4:$N$300,12,FALSE))/(V$3-V$4)*5)),1))))</f>
        <v>3.7</v>
      </c>
      <c r="W11" s="163">
        <f t="shared" si="5"/>
        <v>3.2</v>
      </c>
      <c r="X11" s="163">
        <f t="shared" si="6"/>
        <v>3.4</v>
      </c>
      <c r="Y11" s="184">
        <f>IF('Core Indicators'!FC8="x","x",IF('Core Indicators'!FC8&gt;=5,5,IF('Core Indicators'!FC8&gt;=4,4,IF('Core Indicators'!FC8&gt;=3,3,IF('Core Indicators'!FC8&gt;=2,2,IF('Core Indicators'!FC8&gt;=1,1,0))))))</f>
        <v>4</v>
      </c>
      <c r="Z11" s="163">
        <f t="shared" si="7"/>
        <v>4</v>
      </c>
      <c r="AA11" s="184">
        <f>'Crisis Indicator Data'!Y8</f>
        <v>1</v>
      </c>
      <c r="AB11" s="184">
        <f>'Crisis Indicator Data'!Z8</f>
        <v>3</v>
      </c>
      <c r="AC11" s="184">
        <f>'Crisis Indicator Data'!AA8</f>
        <v>3</v>
      </c>
      <c r="AD11" s="184">
        <f>'Crisis Indicator Data'!AB8</f>
        <v>3</v>
      </c>
      <c r="AE11" s="184">
        <f t="shared" si="8"/>
        <v>5</v>
      </c>
      <c r="AF11" s="184">
        <f>'Crisis Indicator Data'!AC8</f>
        <v>2</v>
      </c>
      <c r="AG11" s="184">
        <f>'Crisis Indicator Data'!AD8</f>
        <v>2</v>
      </c>
      <c r="AH11" s="184">
        <f t="shared" si="9"/>
        <v>4</v>
      </c>
      <c r="AI11" s="184">
        <f>'Crisis Indicator Data'!AE8</f>
        <v>3</v>
      </c>
      <c r="AJ11" s="184">
        <f>'Crisis Indicator Data'!AF8</f>
        <v>1</v>
      </c>
      <c r="AK11" s="184">
        <f>'Crisis Indicator Data'!AG8</f>
        <v>3</v>
      </c>
      <c r="AL11" s="184">
        <f t="shared" si="10"/>
        <v>5</v>
      </c>
      <c r="AM11" s="163">
        <f t="shared" si="11"/>
        <v>5</v>
      </c>
      <c r="AN11" s="163">
        <f t="shared" si="12"/>
        <v>4.5</v>
      </c>
    </row>
    <row r="12" spans="1:40" ht="13.5" customHeight="1" x14ac:dyDescent="0.35">
      <c r="A12" s="169" t="str">
        <f>'Crisis Indicator Data'!A9</f>
        <v>Mutliple crises in Bangladesh</v>
      </c>
      <c r="B12" s="170" t="str">
        <f>'Crisis Indicator Data'!B9</f>
        <v>Conflict,Violence,Displacement,Floods</v>
      </c>
      <c r="C12" s="170" t="str">
        <f>'Crisis Indicator Data'!C9</f>
        <v>BGD001</v>
      </c>
      <c r="D12" s="170" t="str">
        <f>'Crisis Indicator Data'!D9</f>
        <v>Bangladesh</v>
      </c>
      <c r="E12" s="171" t="str">
        <f>'Crisis Indicator Data'!E9</f>
        <v>BGD</v>
      </c>
      <c r="F12" s="163">
        <f>IF(LEN(E12)&gt;3,(IF(VLOOKUP($C12,'Regional Crises'!$B$1:$R$66,7,FALSE)="x","x",ROUND(IF(VLOOKUP($C12,'Regional Crises'!$B$1:$R$66,7,FALSE)&gt;$F$3,5,IF(VLOOKUP($C12,'Regional Crises'!$B$1:$R$66,7,FALSE)&lt;F$4,0,($F$3-VLOOKUP($C12,'Regional Crises'!$B$1:$R$66,7,FALSE))/($F$3-$F$4)*5)),1))),IF(VLOOKUP($E12,'Country Indicator Data'!$B$4:$N$300,3,FALSE)="x","x",ROUND(IF(VLOOKUP($E12,'Country Indicator Data'!$B$4:$N$300,3,FALSE)&gt;$F$3,5,IF(VLOOKUP($E12,'Country Indicator Data'!$B$4:$N$300,3,FALSE)&lt;$F$4,0,($F$3-VLOOKUP($E12,'Country Indicator Data'!$B$4:$N$300,3,FALSE))/($F$3-$F$4)*5)),1)))</f>
        <v>2.5</v>
      </c>
      <c r="G12" s="163">
        <f>IF(LEN(E12)&gt;3,(IF(VLOOKUP($C12,'Regional Crises'!$B$1:$R$66,9,FALSE)="x","x",ROUND(IF(VLOOKUP($C12,'Regional Crises'!$B$1:$R$66,9,FALSE)&gt;G$3,5,IF(VLOOKUP($C12,'Regional Crises'!$B$1:$R$66,9,FALSE)&lt;G$4,0,(G$3-VLOOKUP($C12,'Regional Crises'!$B$1:$R$66,9,FALSE))/(G$3-G$4)*5)),1))),IF(VLOOKUP($E12,'Country Indicator Data'!$B$4:$N$300,5,FALSE)="x","x",ROUND(IF(VLOOKUP($E12,'Country Indicator Data'!$B$4:$N$300,5,FALSE)&gt;G$3,5,IF(VLOOKUP($E12,'Country Indicator Data'!$B$4:$N$300,5,FALSE)&lt;G$4,0,(G$3-VLOOKUP($E12,'Country Indicator Data'!$B$4:$N$300,5,FALSE))/(G$3-G$4)*5)),1)))</f>
        <v>3</v>
      </c>
      <c r="H12" s="163">
        <f t="shared" si="0"/>
        <v>2.75</v>
      </c>
      <c r="I12" s="163">
        <f>IF(LEN(E12)&gt;3,(IF(VLOOKUP($C12,'Regional Crises'!$B$1:$R$66,6,FALSE)="x","x",ROUND(IF(VLOOKUP($C12,'Regional Crises'!$B$1:$R$66,6,FALSE)&gt;I$3,5,IF(VLOOKUP($C12,'Regional Crises'!$B$1:$R$66,6,FALSE)&lt;I$4,0,5-(I$3-VLOOKUP($C12,'Regional Crises'!$B$1:$R$66,6,FALSE))/(I$3-I$4)*5)),1))),IF(VLOOKUP($E12,'Country Indicator Data'!$B$4:$N$300,2,FALSE)="x","x",ROUND(IF(VLOOKUP($E12,'Country Indicator Data'!$B$4:$N$300,2,FALSE)&gt;I$3,5,IF(VLOOKUP($E12,'Country Indicator Data'!$B$4:$N$300,2,FALSE)&lt;I$4,0,5-(I$3-VLOOKUP($E12,'Country Indicator Data'!$B$4:$N$300,2,FALSE))/(I$3-I$4)*5)),1)))</f>
        <v>0.9</v>
      </c>
      <c r="J12" s="163">
        <f>IF(LEN(E12)&gt;3,(IF(VLOOKUP($C12,'Regional Crises'!$B$1:$R$66,8,FALSE)="x","x",ROUND(IF(VLOOKUP($C12,'Regional Crises'!$B$1:$R$66,8,FALSE)&gt;J$3,5,IF(VLOOKUP($C12,'Regional Crises'!$B$1:$R$66,8,FALSE)&lt;J$4,0,5-(J$3-VLOOKUP($C12,'Regional Crises'!$B$1:$R$66,8,FALSE))/(J$3-J$4)*5)),1))),IF(VLOOKUP($E12,'Country Indicator Data'!$B$4:$N$300,4,FALSE)="x","x",ROUND(IF(VLOOKUP($E12,'Country Indicator Data'!$B$4:$N$300,4,FALSE)&gt;J$3,5,IF(VLOOKUP($E12,'Country Indicator Data'!$B$4:$N$300,4,FALSE)&lt;J$4,0,5-(J$3-VLOOKUP($E12,'Country Indicator Data'!$B$4:$N$300,4,FALSE))/(J$3-J$4)*5)),1)))</f>
        <v>1.2</v>
      </c>
      <c r="K12" s="163">
        <f t="shared" si="1"/>
        <v>1.05</v>
      </c>
      <c r="L12" s="163">
        <f>IF(LEN(E12)&gt;3,(IF(VLOOKUP($C12,'Regional Crises'!$B$1:$R$66,10,FALSE)="x","x",ROUND(IF(VLOOKUP($C12,'Regional Crises'!$B$1:$R$66,10,FALSE)&gt;L$3,5,IF(VLOOKUP($C12,'Regional Crises'!$B$1:$R$66,10,FALSE)&lt;L$4,0,5-(L$3-VLOOKUP($C12,'Regional Crises'!$B$1:$R$66,10,FALSE))/(L$3-L$4)*5)),1))),IF(VLOOKUP($E12,'Country Indicator Data'!$B$4:$N$300,6,FALSE)="x","x",ROUND(IF(VLOOKUP($E12,'Country Indicator Data'!$B$4:$N$300,6,FALSE)&gt;L$3,5,IF(VLOOKUP($E12,'Country Indicator Data'!$B$4:$N$300,6,FALSE)&lt;L$4,0,5-(L$3-VLOOKUP($E12,'Country Indicator Data'!$B$4:$N$300,6,FALSE))/(L$3-L$4)*5)),1)))</f>
        <v>3.6</v>
      </c>
      <c r="M12" s="163">
        <f>IF(LEN(E12)&gt;3,(IF(VLOOKUP($C12,'Regional Crises'!$B$1:$R$66,11,FALSE)="x","x",ROUND(IF(VLOOKUP($C12,'Regional Crises'!$B$1:$R$66,11,FALSE)&gt;M$3,5,IF(VLOOKUP($C12,'Regional Crises'!$B$1:$R$66,11,FALSE)&lt;M$4,0,5-(M$3-VLOOKUP($C12,'Regional Crises'!$B$1:$R$66,11,FALSE))/(M$3-M$4)*5)),1))),IF(VLOOKUP($E12,'Country Indicator Data'!$B$4:$N$300,7,FALSE)="x","x",ROUND(IF(VLOOKUP($E12,'Country Indicator Data'!$B$4:$N$300,7,FALSE)&gt;M$3,5,IF(VLOOKUP($E12,'Country Indicator Data'!$B$4:$N$300,7,FALSE)&lt;M$4,0,5-(M$3-VLOOKUP($E12,'Country Indicator Data'!$B$4:$N$300,7,FALSE))/(M$3-M$4)*5)),1)))</f>
        <v>1.1000000000000001</v>
      </c>
      <c r="N12" s="163">
        <f t="shared" si="2"/>
        <v>2.35</v>
      </c>
      <c r="O12" s="163">
        <f t="shared" si="3"/>
        <v>2.0500000000000003</v>
      </c>
      <c r="P12" s="163">
        <f>IF(LEN(E12)&gt;3,VLOOKUP(C12,'Regional Crises'!$B$1:$R$69,12,FALSE),VLOOKUP(E12,'Country Indicator Data'!$B$4:$I$300,8,FALSE))</f>
        <v>3</v>
      </c>
      <c r="Q12" s="163">
        <f>IF(LEN(E12)&gt;3,((IF(VLOOKUP($C12,'Regional Crises'!$B$1:$R$66,13,FALSE)="x","x",ROUND(IF(VLOOKUP($C12,'Regional Crises'!$B$1:$R$66,13,FALSE)&gt;Q$3,5,IF(VLOOKUP($C12,'Regional Crises'!$B$1:$R$66,13,FALSE)&lt;Q$4,0,5-(LOG(Q$3)-LOG(VLOOKUP($C12,'Regional Crises'!$B$1:$R$66,13,FALSE)))/(LOG(Q$3)-LOG(Q$4))*5)),1)))),(IF(VLOOKUP($E12,'Country Indicator Data'!$B$4:$N$300,9,FALSE)="x","x",ROUND(IF(VLOOKUP($E12,'Country Indicator Data'!$B$4:$N$300,9,FALSE)&gt;Q$3,5,IF(VLOOKUP($E12,'Country Indicator Data'!$B$4:$N$300,9,FALSE)&lt;Q$4,0,5-(LOG(Q$3)-LOG(VLOOKUP($E12,'Country Indicator Data'!$B$4:$N$300,9,FALSE)))/(LOG(Q$3)-LOG(Q$4))*5)),1))))</f>
        <v>1.6</v>
      </c>
      <c r="R12" s="163">
        <f t="shared" si="4"/>
        <v>2.2999999999999998</v>
      </c>
      <c r="S12" s="163">
        <f>IF(LEN(E12)&gt;3,((IF(VLOOKUP($C12,'Regional Crises'!$B$1:$R$66,17,FALSE)="x","x",ROUND(IF(VLOOKUP($C12,'Regional Crises'!$B$1:$R$66,17,FALSE)&gt;S$3,0,IF(VLOOKUP($C12,'Regional Crises'!$B$1:$R$66,17,FALSE)&lt;S$4,5,(S$3-VLOOKUP($C12,'Regional Crises'!$B$1:$R$66,17,FALSE))/(S$3-S$4)*5)),1)))),(IF(VLOOKUP($E12,'Country Indicator Data'!$B$4:$N$300,13,FALSE)="x","x",ROUND(IF(VLOOKUP($E12,'Country Indicator Data'!$B$4:$N$300,13,FALSE)&gt;S$3,0,IF(VLOOKUP($E12,'Country Indicator Data'!$B$4:$N$300,13,FALSE)&lt;S$4,5,(S$3-VLOOKUP($E12,'Country Indicator Data'!$B$4:$N$300,13,FALSE))/(S$3-S$4)*5)),1))))</f>
        <v>3.8</v>
      </c>
      <c r="T12" s="163">
        <f>IF(LEN(E12)&gt;3,((IF(VLOOKUP($C12,'Regional Crises'!$B$1:$R$66,14,FALSE)="x","x",ROUND(IF(VLOOKUP($C12,'Regional Crises'!$B$1:$R$66,14,FALSE)&gt;T$3,0,IF(VLOOKUP($C12,'Regional Crises'!$B$1:$R$66,14,FALSE)&lt;T$4,5,(T$3-VLOOKUP($C12,'Regional Crises'!$B$1:$R$66,14,FALSE))/(T$3-T$4)*5)),1)))),(IF(VLOOKUP($E12,'Country Indicator Data'!$B$4:$N$300,10,FALSE)="x","x",ROUND(IF(VLOOKUP($E12,'Country Indicator Data'!$B$4:$N$300,10,FALSE)&gt;T$3,0,IF(VLOOKUP($E12,'Country Indicator Data'!$B$4:$N$300,10,FALSE)&lt;T$4,5,(T$3-VLOOKUP($E12,'Country Indicator Data'!$B$4:$N$300,10,FALSE))/(T$3-T$4)*5)),1))))</f>
        <v>3.1</v>
      </c>
      <c r="U12" s="163">
        <f>IF(LEN(E12)&gt;3,((IF(VLOOKUP($C12,'Regional Crises'!$B$1:$R$66,15,FALSE)="x","x",ROUND(IF(VLOOKUP($C12,'Regional Crises'!$B$1:$R$66,15,FALSE)&gt;U$3,0,IF(VLOOKUP($C12,'Regional Crises'!$B$1:$R$66,15,FALSE)&lt;U$4,5,(U$3-VLOOKUP($C12,'Regional Crises'!$B$1:$R$66,15,FALSE))/(U$3-U$4)*5)),1)))),(IF(VLOOKUP($E12,'Country Indicator Data'!$B$4:$N$300,11,FALSE)="x","x",ROUND(IF(VLOOKUP($E12,'Country Indicator Data'!$B$4:$N$300,11,FALSE)&gt;U$3,0,IF(VLOOKUP($E12,'Country Indicator Data'!$B$4:$N$300,11,FALSE)&lt;U$4,5,(U$3-VLOOKUP($E12,'Country Indicator Data'!$B$4:$N$300,11,FALSE))/(U$3-U$4)*5)),1))))</f>
        <v>2.8</v>
      </c>
      <c r="V12" s="163">
        <f>IF(LEN(E12)&gt;3,((IF(VLOOKUP($C12,'Regional Crises'!$B$1:$R$66,16,FALSE)="x","x",ROUND(IF(VLOOKUP($C12,'Regional Crises'!$B$1:$R$66,16,FALSE)&gt;V$3,0,IF(VLOOKUP($C12,'Regional Crises'!$B$1:$R$66,16,FALSE)&lt;V$4,5,(V$3-VLOOKUP($C12,'Regional Crises'!$B$1:$R$66,16,FALSE))/(V$3-V$4)*5)),1)))),(IF(VLOOKUP($E12,'Country Indicator Data'!$B$4:$N$300,12,FALSE)="x","x",ROUND(IF(VLOOKUP($E12,'Country Indicator Data'!$B$4:$N$300,12,FALSE)&gt;V$3,0,IF(VLOOKUP($E12,'Country Indicator Data'!$B$4:$N$300,12,FALSE)&lt;V$4,5,(V$3-VLOOKUP($E12,'Country Indicator Data'!$B$4:$N$300,12,FALSE))/(V$3-V$4)*5)),1))))</f>
        <v>3</v>
      </c>
      <c r="W12" s="163">
        <f t="shared" si="5"/>
        <v>3.2</v>
      </c>
      <c r="X12" s="163">
        <f t="shared" si="6"/>
        <v>2.5</v>
      </c>
      <c r="Y12" s="184">
        <f>IF('Core Indicators'!FC9="x","x",IF('Core Indicators'!FC9&gt;=5,5,IF('Core Indicators'!FC9&gt;=4,4,IF('Core Indicators'!FC9&gt;=3,3,IF('Core Indicators'!FC9&gt;=2,2,IF('Core Indicators'!FC9&gt;=1,1,0))))))</f>
        <v>3</v>
      </c>
      <c r="Z12" s="163">
        <f t="shared" si="7"/>
        <v>3</v>
      </c>
      <c r="AA12" s="184">
        <f>'Crisis Indicator Data'!Y9</f>
        <v>1</v>
      </c>
      <c r="AB12" s="184">
        <f>'Crisis Indicator Data'!Z9</f>
        <v>3</v>
      </c>
      <c r="AC12" s="184">
        <f>'Crisis Indicator Data'!AA9</f>
        <v>2</v>
      </c>
      <c r="AD12" s="184">
        <f>'Crisis Indicator Data'!AB9</f>
        <v>1</v>
      </c>
      <c r="AE12" s="184">
        <f t="shared" si="8"/>
        <v>3</v>
      </c>
      <c r="AF12" s="184">
        <f>'Crisis Indicator Data'!AC9</f>
        <v>0</v>
      </c>
      <c r="AG12" s="184">
        <f>'Crisis Indicator Data'!AD9</f>
        <v>2</v>
      </c>
      <c r="AH12" s="184">
        <f t="shared" si="9"/>
        <v>2</v>
      </c>
      <c r="AI12" s="184">
        <f>'Crisis Indicator Data'!AE9</f>
        <v>3</v>
      </c>
      <c r="AJ12" s="184">
        <f>'Crisis Indicator Data'!AF9</f>
        <v>1</v>
      </c>
      <c r="AK12" s="184">
        <f>'Crisis Indicator Data'!AG9</f>
        <v>3</v>
      </c>
      <c r="AL12" s="184">
        <f t="shared" si="10"/>
        <v>5</v>
      </c>
      <c r="AM12" s="163">
        <f t="shared" si="11"/>
        <v>3</v>
      </c>
      <c r="AN12" s="163">
        <f t="shared" si="12"/>
        <v>3</v>
      </c>
    </row>
    <row r="13" spans="1:40" ht="13.5" customHeight="1" x14ac:dyDescent="0.35">
      <c r="A13" s="169" t="str">
        <f>'Crisis Indicator Data'!A10</f>
        <v>Rohingya refugee crisis</v>
      </c>
      <c r="B13" s="170" t="str">
        <f>'Crisis Indicator Data'!B10</f>
        <v>Conflict,Violence,Displacement</v>
      </c>
      <c r="C13" s="170" t="str">
        <f>'Crisis Indicator Data'!C10</f>
        <v>BGD002</v>
      </c>
      <c r="D13" s="170" t="str">
        <f>'Crisis Indicator Data'!D10</f>
        <v>Bangladesh</v>
      </c>
      <c r="E13" s="171" t="str">
        <f>'Crisis Indicator Data'!E10</f>
        <v>BGD</v>
      </c>
      <c r="F13" s="163">
        <f>IF(LEN(E13)&gt;3,(IF(VLOOKUP($C13,'Regional Crises'!$B$1:$R$66,7,FALSE)="x","x",ROUND(IF(VLOOKUP($C13,'Regional Crises'!$B$1:$R$66,7,FALSE)&gt;$F$3,5,IF(VLOOKUP($C13,'Regional Crises'!$B$1:$R$66,7,FALSE)&lt;F$4,0,($F$3-VLOOKUP($C13,'Regional Crises'!$B$1:$R$66,7,FALSE))/($F$3-$F$4)*5)),1))),IF(VLOOKUP($E13,'Country Indicator Data'!$B$4:$N$300,3,FALSE)="x","x",ROUND(IF(VLOOKUP($E13,'Country Indicator Data'!$B$4:$N$300,3,FALSE)&gt;$F$3,5,IF(VLOOKUP($E13,'Country Indicator Data'!$B$4:$N$300,3,FALSE)&lt;$F$4,0,($F$3-VLOOKUP($E13,'Country Indicator Data'!$B$4:$N$300,3,FALSE))/($F$3-$F$4)*5)),1)))</f>
        <v>2.5</v>
      </c>
      <c r="G13" s="163">
        <f>IF(LEN(E13)&gt;3,(IF(VLOOKUP($C13,'Regional Crises'!$B$1:$R$66,9,FALSE)="x","x",ROUND(IF(VLOOKUP($C13,'Regional Crises'!$B$1:$R$66,9,FALSE)&gt;G$3,5,IF(VLOOKUP($C13,'Regional Crises'!$B$1:$R$66,9,FALSE)&lt;G$4,0,(G$3-VLOOKUP($C13,'Regional Crises'!$B$1:$R$66,9,FALSE))/(G$3-G$4)*5)),1))),IF(VLOOKUP($E13,'Country Indicator Data'!$B$4:$N$300,5,FALSE)="x","x",ROUND(IF(VLOOKUP($E13,'Country Indicator Data'!$B$4:$N$300,5,FALSE)&gt;G$3,5,IF(VLOOKUP($E13,'Country Indicator Data'!$B$4:$N$300,5,FALSE)&lt;G$4,0,(G$3-VLOOKUP($E13,'Country Indicator Data'!$B$4:$N$300,5,FALSE))/(G$3-G$4)*5)),1)))</f>
        <v>3</v>
      </c>
      <c r="H13" s="163">
        <f t="shared" si="0"/>
        <v>2.75</v>
      </c>
      <c r="I13" s="163">
        <f>IF(LEN(E13)&gt;3,(IF(VLOOKUP($C13,'Regional Crises'!$B$1:$R$66,6,FALSE)="x","x",ROUND(IF(VLOOKUP($C13,'Regional Crises'!$B$1:$R$66,6,FALSE)&gt;I$3,5,IF(VLOOKUP($C13,'Regional Crises'!$B$1:$R$66,6,FALSE)&lt;I$4,0,5-(I$3-VLOOKUP($C13,'Regional Crises'!$B$1:$R$66,6,FALSE))/(I$3-I$4)*5)),1))),IF(VLOOKUP($E13,'Country Indicator Data'!$B$4:$N$300,2,FALSE)="x","x",ROUND(IF(VLOOKUP($E13,'Country Indicator Data'!$B$4:$N$300,2,FALSE)&gt;I$3,5,IF(VLOOKUP($E13,'Country Indicator Data'!$B$4:$N$300,2,FALSE)&lt;I$4,0,5-(I$3-VLOOKUP($E13,'Country Indicator Data'!$B$4:$N$300,2,FALSE))/(I$3-I$4)*5)),1)))</f>
        <v>0.9</v>
      </c>
      <c r="J13" s="163">
        <f>IF(LEN(E13)&gt;3,(IF(VLOOKUP($C13,'Regional Crises'!$B$1:$R$66,8,FALSE)="x","x",ROUND(IF(VLOOKUP($C13,'Regional Crises'!$B$1:$R$66,8,FALSE)&gt;J$3,5,IF(VLOOKUP($C13,'Regional Crises'!$B$1:$R$66,8,FALSE)&lt;J$4,0,5-(J$3-VLOOKUP($C13,'Regional Crises'!$B$1:$R$66,8,FALSE))/(J$3-J$4)*5)),1))),IF(VLOOKUP($E13,'Country Indicator Data'!$B$4:$N$300,4,FALSE)="x","x",ROUND(IF(VLOOKUP($E13,'Country Indicator Data'!$B$4:$N$300,4,FALSE)&gt;J$3,5,IF(VLOOKUP($E13,'Country Indicator Data'!$B$4:$N$300,4,FALSE)&lt;J$4,0,5-(J$3-VLOOKUP($E13,'Country Indicator Data'!$B$4:$N$300,4,FALSE))/(J$3-J$4)*5)),1)))</f>
        <v>1.2</v>
      </c>
      <c r="K13" s="163">
        <f t="shared" si="1"/>
        <v>1.05</v>
      </c>
      <c r="L13" s="163">
        <f>IF(LEN(E13)&gt;3,(IF(VLOOKUP($C13,'Regional Crises'!$B$1:$R$66,10,FALSE)="x","x",ROUND(IF(VLOOKUP($C13,'Regional Crises'!$B$1:$R$66,10,FALSE)&gt;L$3,5,IF(VLOOKUP($C13,'Regional Crises'!$B$1:$R$66,10,FALSE)&lt;L$4,0,5-(L$3-VLOOKUP($C13,'Regional Crises'!$B$1:$R$66,10,FALSE))/(L$3-L$4)*5)),1))),IF(VLOOKUP($E13,'Country Indicator Data'!$B$4:$N$300,6,FALSE)="x","x",ROUND(IF(VLOOKUP($E13,'Country Indicator Data'!$B$4:$N$300,6,FALSE)&gt;L$3,5,IF(VLOOKUP($E13,'Country Indicator Data'!$B$4:$N$300,6,FALSE)&lt;L$4,0,5-(L$3-VLOOKUP($E13,'Country Indicator Data'!$B$4:$N$300,6,FALSE))/(L$3-L$4)*5)),1)))</f>
        <v>3.6</v>
      </c>
      <c r="M13" s="163">
        <f>IF(LEN(E13)&gt;3,(IF(VLOOKUP($C13,'Regional Crises'!$B$1:$R$66,11,FALSE)="x","x",ROUND(IF(VLOOKUP($C13,'Regional Crises'!$B$1:$R$66,11,FALSE)&gt;M$3,5,IF(VLOOKUP($C13,'Regional Crises'!$B$1:$R$66,11,FALSE)&lt;M$4,0,5-(M$3-VLOOKUP($C13,'Regional Crises'!$B$1:$R$66,11,FALSE))/(M$3-M$4)*5)),1))),IF(VLOOKUP($E13,'Country Indicator Data'!$B$4:$N$300,7,FALSE)="x","x",ROUND(IF(VLOOKUP($E13,'Country Indicator Data'!$B$4:$N$300,7,FALSE)&gt;M$3,5,IF(VLOOKUP($E13,'Country Indicator Data'!$B$4:$N$300,7,FALSE)&lt;M$4,0,5-(M$3-VLOOKUP($E13,'Country Indicator Data'!$B$4:$N$300,7,FALSE))/(M$3-M$4)*5)),1)))</f>
        <v>1.1000000000000001</v>
      </c>
      <c r="N13" s="163">
        <f t="shared" si="2"/>
        <v>2.35</v>
      </c>
      <c r="O13" s="163">
        <f t="shared" si="3"/>
        <v>2.0500000000000003</v>
      </c>
      <c r="P13" s="163">
        <f>IF(LEN(E13)&gt;3,VLOOKUP(C13,'Regional Crises'!$B$1:$R$69,12,FALSE),VLOOKUP(E13,'Country Indicator Data'!$B$4:$I$300,8,FALSE))</f>
        <v>3</v>
      </c>
      <c r="Q13" s="163">
        <f>IF(LEN(E13)&gt;3,((IF(VLOOKUP($C13,'Regional Crises'!$B$1:$R$66,13,FALSE)="x","x",ROUND(IF(VLOOKUP($C13,'Regional Crises'!$B$1:$R$66,13,FALSE)&gt;Q$3,5,IF(VLOOKUP($C13,'Regional Crises'!$B$1:$R$66,13,FALSE)&lt;Q$4,0,5-(LOG(Q$3)-LOG(VLOOKUP($C13,'Regional Crises'!$B$1:$R$66,13,FALSE)))/(LOG(Q$3)-LOG(Q$4))*5)),1)))),(IF(VLOOKUP($E13,'Country Indicator Data'!$B$4:$N$300,9,FALSE)="x","x",ROUND(IF(VLOOKUP($E13,'Country Indicator Data'!$B$4:$N$300,9,FALSE)&gt;Q$3,5,IF(VLOOKUP($E13,'Country Indicator Data'!$B$4:$N$300,9,FALSE)&lt;Q$4,0,5-(LOG(Q$3)-LOG(VLOOKUP($E13,'Country Indicator Data'!$B$4:$N$300,9,FALSE)))/(LOG(Q$3)-LOG(Q$4))*5)),1))))</f>
        <v>1.6</v>
      </c>
      <c r="R13" s="163">
        <f t="shared" si="4"/>
        <v>2.2999999999999998</v>
      </c>
      <c r="S13" s="163">
        <f>IF(LEN(E13)&gt;3,((IF(VLOOKUP($C13,'Regional Crises'!$B$1:$R$66,17,FALSE)="x","x",ROUND(IF(VLOOKUP($C13,'Regional Crises'!$B$1:$R$66,17,FALSE)&gt;S$3,0,IF(VLOOKUP($C13,'Regional Crises'!$B$1:$R$66,17,FALSE)&lt;S$4,5,(S$3-VLOOKUP($C13,'Regional Crises'!$B$1:$R$66,17,FALSE))/(S$3-S$4)*5)),1)))),(IF(VLOOKUP($E13,'Country Indicator Data'!$B$4:$N$300,13,FALSE)="x","x",ROUND(IF(VLOOKUP($E13,'Country Indicator Data'!$B$4:$N$300,13,FALSE)&gt;S$3,0,IF(VLOOKUP($E13,'Country Indicator Data'!$B$4:$N$300,13,FALSE)&lt;S$4,5,(S$3-VLOOKUP($E13,'Country Indicator Data'!$B$4:$N$300,13,FALSE))/(S$3-S$4)*5)),1))))</f>
        <v>3.8</v>
      </c>
      <c r="T13" s="163">
        <f>IF(LEN(E13)&gt;3,((IF(VLOOKUP($C13,'Regional Crises'!$B$1:$R$66,14,FALSE)="x","x",ROUND(IF(VLOOKUP($C13,'Regional Crises'!$B$1:$R$66,14,FALSE)&gt;T$3,0,IF(VLOOKUP($C13,'Regional Crises'!$B$1:$R$66,14,FALSE)&lt;T$4,5,(T$3-VLOOKUP($C13,'Regional Crises'!$B$1:$R$66,14,FALSE))/(T$3-T$4)*5)),1)))),(IF(VLOOKUP($E13,'Country Indicator Data'!$B$4:$N$300,10,FALSE)="x","x",ROUND(IF(VLOOKUP($E13,'Country Indicator Data'!$B$4:$N$300,10,FALSE)&gt;T$3,0,IF(VLOOKUP($E13,'Country Indicator Data'!$B$4:$N$300,10,FALSE)&lt;T$4,5,(T$3-VLOOKUP($E13,'Country Indicator Data'!$B$4:$N$300,10,FALSE))/(T$3-T$4)*5)),1))))</f>
        <v>3.1</v>
      </c>
      <c r="U13" s="163">
        <f>IF(LEN(E13)&gt;3,((IF(VLOOKUP($C13,'Regional Crises'!$B$1:$R$66,15,FALSE)="x","x",ROUND(IF(VLOOKUP($C13,'Regional Crises'!$B$1:$R$66,15,FALSE)&gt;U$3,0,IF(VLOOKUP($C13,'Regional Crises'!$B$1:$R$66,15,FALSE)&lt;U$4,5,(U$3-VLOOKUP($C13,'Regional Crises'!$B$1:$R$66,15,FALSE))/(U$3-U$4)*5)),1)))),(IF(VLOOKUP($E13,'Country Indicator Data'!$B$4:$N$300,11,FALSE)="x","x",ROUND(IF(VLOOKUP($E13,'Country Indicator Data'!$B$4:$N$300,11,FALSE)&gt;U$3,0,IF(VLOOKUP($E13,'Country Indicator Data'!$B$4:$N$300,11,FALSE)&lt;U$4,5,(U$3-VLOOKUP($E13,'Country Indicator Data'!$B$4:$N$300,11,FALSE))/(U$3-U$4)*5)),1))))</f>
        <v>2.8</v>
      </c>
      <c r="V13" s="163">
        <f>IF(LEN(E13)&gt;3,((IF(VLOOKUP($C13,'Regional Crises'!$B$1:$R$66,16,FALSE)="x","x",ROUND(IF(VLOOKUP($C13,'Regional Crises'!$B$1:$R$66,16,FALSE)&gt;V$3,0,IF(VLOOKUP($C13,'Regional Crises'!$B$1:$R$66,16,FALSE)&lt;V$4,5,(V$3-VLOOKUP($C13,'Regional Crises'!$B$1:$R$66,16,FALSE))/(V$3-V$4)*5)),1)))),(IF(VLOOKUP($E13,'Country Indicator Data'!$B$4:$N$300,12,FALSE)="x","x",ROUND(IF(VLOOKUP($E13,'Country Indicator Data'!$B$4:$N$300,12,FALSE)&gt;V$3,0,IF(VLOOKUP($E13,'Country Indicator Data'!$B$4:$N$300,12,FALSE)&lt;V$4,5,(V$3-VLOOKUP($E13,'Country Indicator Data'!$B$4:$N$300,12,FALSE))/(V$3-V$4)*5)),1))))</f>
        <v>3</v>
      </c>
      <c r="W13" s="163">
        <f t="shared" si="5"/>
        <v>3.2</v>
      </c>
      <c r="X13" s="163">
        <f t="shared" si="6"/>
        <v>2.5</v>
      </c>
      <c r="Y13" s="184">
        <f>IF('Core Indicators'!FC10="x","x",IF('Core Indicators'!FC10&gt;=5,5,IF('Core Indicators'!FC10&gt;=4,4,IF('Core Indicators'!FC10&gt;=3,3,IF('Core Indicators'!FC10&gt;=2,2,IF('Core Indicators'!FC10&gt;=1,1,0))))))</f>
        <v>2</v>
      </c>
      <c r="Z13" s="163">
        <f t="shared" si="7"/>
        <v>2</v>
      </c>
      <c r="AA13" s="184">
        <f>'Crisis Indicator Data'!Y10</f>
        <v>1</v>
      </c>
      <c r="AB13" s="184">
        <f>'Crisis Indicator Data'!Z10</f>
        <v>3</v>
      </c>
      <c r="AC13" s="184">
        <f>'Crisis Indicator Data'!AA10</f>
        <v>2</v>
      </c>
      <c r="AD13" s="184">
        <f>'Crisis Indicator Data'!AB10</f>
        <v>1</v>
      </c>
      <c r="AE13" s="184">
        <f t="shared" si="8"/>
        <v>3</v>
      </c>
      <c r="AF13" s="184">
        <f>'Crisis Indicator Data'!AC10</f>
        <v>0</v>
      </c>
      <c r="AG13" s="184">
        <f>'Crisis Indicator Data'!AD10</f>
        <v>2</v>
      </c>
      <c r="AH13" s="184">
        <f t="shared" si="9"/>
        <v>2</v>
      </c>
      <c r="AI13" s="184">
        <f>'Crisis Indicator Data'!AE10</f>
        <v>3</v>
      </c>
      <c r="AJ13" s="184">
        <f>'Crisis Indicator Data'!AF10</f>
        <v>1</v>
      </c>
      <c r="AK13" s="184">
        <f>'Crisis Indicator Data'!AG10</f>
        <v>3</v>
      </c>
      <c r="AL13" s="184">
        <f t="shared" si="10"/>
        <v>5</v>
      </c>
      <c r="AM13" s="163">
        <f t="shared" si="11"/>
        <v>3</v>
      </c>
      <c r="AN13" s="163">
        <f t="shared" si="12"/>
        <v>2.5</v>
      </c>
    </row>
    <row r="14" spans="1:40" ht="13.5" customHeight="1" x14ac:dyDescent="0.35">
      <c r="A14" s="169" t="str">
        <f>'Crisis Indicator Data'!A11</f>
        <v>Food Security Crisis in Bangladesh</v>
      </c>
      <c r="B14" s="170" t="str">
        <f>'Crisis Indicator Data'!B11</f>
        <v>Food Security</v>
      </c>
      <c r="C14" s="170" t="str">
        <f>'Crisis Indicator Data'!C11</f>
        <v>BGD012</v>
      </c>
      <c r="D14" s="170" t="str">
        <f>'Crisis Indicator Data'!D11</f>
        <v>Bangladesh</v>
      </c>
      <c r="E14" s="171" t="str">
        <f>'Crisis Indicator Data'!E11</f>
        <v>BGD</v>
      </c>
      <c r="F14" s="163">
        <f>IF(LEN(E14)&gt;3,(IF(VLOOKUP($C14,'Regional Crises'!$B$1:$R$66,7,FALSE)="x","x",ROUND(IF(VLOOKUP($C14,'Regional Crises'!$B$1:$R$66,7,FALSE)&gt;$F$3,5,IF(VLOOKUP($C14,'Regional Crises'!$B$1:$R$66,7,FALSE)&lt;F$4,0,($F$3-VLOOKUP($C14,'Regional Crises'!$B$1:$R$66,7,FALSE))/($F$3-$F$4)*5)),1))),IF(VLOOKUP($E14,'Country Indicator Data'!$B$4:$N$300,3,FALSE)="x","x",ROUND(IF(VLOOKUP($E14,'Country Indicator Data'!$B$4:$N$300,3,FALSE)&gt;$F$3,5,IF(VLOOKUP($E14,'Country Indicator Data'!$B$4:$N$300,3,FALSE)&lt;$F$4,0,($F$3-VLOOKUP($E14,'Country Indicator Data'!$B$4:$N$300,3,FALSE))/($F$3-$F$4)*5)),1)))</f>
        <v>2.5</v>
      </c>
      <c r="G14" s="163">
        <f>IF(LEN(E14)&gt;3,(IF(VLOOKUP($C14,'Regional Crises'!$B$1:$R$66,9,FALSE)="x","x",ROUND(IF(VLOOKUP($C14,'Regional Crises'!$B$1:$R$66,9,FALSE)&gt;G$3,5,IF(VLOOKUP($C14,'Regional Crises'!$B$1:$R$66,9,FALSE)&lt;G$4,0,(G$3-VLOOKUP($C14,'Regional Crises'!$B$1:$R$66,9,FALSE))/(G$3-G$4)*5)),1))),IF(VLOOKUP($E14,'Country Indicator Data'!$B$4:$N$300,5,FALSE)="x","x",ROUND(IF(VLOOKUP($E14,'Country Indicator Data'!$B$4:$N$300,5,FALSE)&gt;G$3,5,IF(VLOOKUP($E14,'Country Indicator Data'!$B$4:$N$300,5,FALSE)&lt;G$4,0,(G$3-VLOOKUP($E14,'Country Indicator Data'!$B$4:$N$300,5,FALSE))/(G$3-G$4)*5)),1)))</f>
        <v>3</v>
      </c>
      <c r="H14" s="163">
        <f t="shared" si="0"/>
        <v>2.75</v>
      </c>
      <c r="I14" s="163">
        <f>IF(LEN(E14)&gt;3,(IF(VLOOKUP($C14,'Regional Crises'!$B$1:$R$66,6,FALSE)="x","x",ROUND(IF(VLOOKUP($C14,'Regional Crises'!$B$1:$R$66,6,FALSE)&gt;I$3,5,IF(VLOOKUP($C14,'Regional Crises'!$B$1:$R$66,6,FALSE)&lt;I$4,0,5-(I$3-VLOOKUP($C14,'Regional Crises'!$B$1:$R$66,6,FALSE))/(I$3-I$4)*5)),1))),IF(VLOOKUP($E14,'Country Indicator Data'!$B$4:$N$300,2,FALSE)="x","x",ROUND(IF(VLOOKUP($E14,'Country Indicator Data'!$B$4:$N$300,2,FALSE)&gt;I$3,5,IF(VLOOKUP($E14,'Country Indicator Data'!$B$4:$N$300,2,FALSE)&lt;I$4,0,5-(I$3-VLOOKUP($E14,'Country Indicator Data'!$B$4:$N$300,2,FALSE))/(I$3-I$4)*5)),1)))</f>
        <v>0.9</v>
      </c>
      <c r="J14" s="163">
        <f>IF(LEN(E14)&gt;3,(IF(VLOOKUP($C14,'Regional Crises'!$B$1:$R$66,8,FALSE)="x","x",ROUND(IF(VLOOKUP($C14,'Regional Crises'!$B$1:$R$66,8,FALSE)&gt;J$3,5,IF(VLOOKUP($C14,'Regional Crises'!$B$1:$R$66,8,FALSE)&lt;J$4,0,5-(J$3-VLOOKUP($C14,'Regional Crises'!$B$1:$R$66,8,FALSE))/(J$3-J$4)*5)),1))),IF(VLOOKUP($E14,'Country Indicator Data'!$B$4:$N$300,4,FALSE)="x","x",ROUND(IF(VLOOKUP($E14,'Country Indicator Data'!$B$4:$N$300,4,FALSE)&gt;J$3,5,IF(VLOOKUP($E14,'Country Indicator Data'!$B$4:$N$300,4,FALSE)&lt;J$4,0,5-(J$3-VLOOKUP($E14,'Country Indicator Data'!$B$4:$N$300,4,FALSE))/(J$3-J$4)*5)),1)))</f>
        <v>1.2</v>
      </c>
      <c r="K14" s="163">
        <f t="shared" si="1"/>
        <v>1.05</v>
      </c>
      <c r="L14" s="163">
        <f>IF(LEN(E14)&gt;3,(IF(VLOOKUP($C14,'Regional Crises'!$B$1:$R$66,10,FALSE)="x","x",ROUND(IF(VLOOKUP($C14,'Regional Crises'!$B$1:$R$66,10,FALSE)&gt;L$3,5,IF(VLOOKUP($C14,'Regional Crises'!$B$1:$R$66,10,FALSE)&lt;L$4,0,5-(L$3-VLOOKUP($C14,'Regional Crises'!$B$1:$R$66,10,FALSE))/(L$3-L$4)*5)),1))),IF(VLOOKUP($E14,'Country Indicator Data'!$B$4:$N$300,6,FALSE)="x","x",ROUND(IF(VLOOKUP($E14,'Country Indicator Data'!$B$4:$N$300,6,FALSE)&gt;L$3,5,IF(VLOOKUP($E14,'Country Indicator Data'!$B$4:$N$300,6,FALSE)&lt;L$4,0,5-(L$3-VLOOKUP($E14,'Country Indicator Data'!$B$4:$N$300,6,FALSE))/(L$3-L$4)*5)),1)))</f>
        <v>3.6</v>
      </c>
      <c r="M14" s="163">
        <f>IF(LEN(E14)&gt;3,(IF(VLOOKUP($C14,'Regional Crises'!$B$1:$R$66,11,FALSE)="x","x",ROUND(IF(VLOOKUP($C14,'Regional Crises'!$B$1:$R$66,11,FALSE)&gt;M$3,5,IF(VLOOKUP($C14,'Regional Crises'!$B$1:$R$66,11,FALSE)&lt;M$4,0,5-(M$3-VLOOKUP($C14,'Regional Crises'!$B$1:$R$66,11,FALSE))/(M$3-M$4)*5)),1))),IF(VLOOKUP($E14,'Country Indicator Data'!$B$4:$N$300,7,FALSE)="x","x",ROUND(IF(VLOOKUP($E14,'Country Indicator Data'!$B$4:$N$300,7,FALSE)&gt;M$3,5,IF(VLOOKUP($E14,'Country Indicator Data'!$B$4:$N$300,7,FALSE)&lt;M$4,0,5-(M$3-VLOOKUP($E14,'Country Indicator Data'!$B$4:$N$300,7,FALSE))/(M$3-M$4)*5)),1)))</f>
        <v>1.1000000000000001</v>
      </c>
      <c r="N14" s="163">
        <f t="shared" si="2"/>
        <v>2.35</v>
      </c>
      <c r="O14" s="163">
        <f t="shared" si="3"/>
        <v>2.0500000000000003</v>
      </c>
      <c r="P14" s="163">
        <f>IF(LEN(E14)&gt;3,VLOOKUP(C14,'Regional Crises'!$B$1:$R$69,12,FALSE),VLOOKUP(E14,'Country Indicator Data'!$B$4:$I$300,8,FALSE))</f>
        <v>3</v>
      </c>
      <c r="Q14" s="163">
        <f>IF(LEN(E14)&gt;3,((IF(VLOOKUP($C14,'Regional Crises'!$B$1:$R$66,13,FALSE)="x","x",ROUND(IF(VLOOKUP($C14,'Regional Crises'!$B$1:$R$66,13,FALSE)&gt;Q$3,5,IF(VLOOKUP($C14,'Regional Crises'!$B$1:$R$66,13,FALSE)&lt;Q$4,0,5-(LOG(Q$3)-LOG(VLOOKUP($C14,'Regional Crises'!$B$1:$R$66,13,FALSE)))/(LOG(Q$3)-LOG(Q$4))*5)),1)))),(IF(VLOOKUP($E14,'Country Indicator Data'!$B$4:$N$300,9,FALSE)="x","x",ROUND(IF(VLOOKUP($E14,'Country Indicator Data'!$B$4:$N$300,9,FALSE)&gt;Q$3,5,IF(VLOOKUP($E14,'Country Indicator Data'!$B$4:$N$300,9,FALSE)&lt;Q$4,0,5-(LOG(Q$3)-LOG(VLOOKUP($E14,'Country Indicator Data'!$B$4:$N$300,9,FALSE)))/(LOG(Q$3)-LOG(Q$4))*5)),1))))</f>
        <v>1.6</v>
      </c>
      <c r="R14" s="163">
        <f t="shared" si="4"/>
        <v>2.2999999999999998</v>
      </c>
      <c r="S14" s="163">
        <f>IF(LEN(E14)&gt;3,((IF(VLOOKUP($C14,'Regional Crises'!$B$1:$R$66,17,FALSE)="x","x",ROUND(IF(VLOOKUP($C14,'Regional Crises'!$B$1:$R$66,17,FALSE)&gt;S$3,0,IF(VLOOKUP($C14,'Regional Crises'!$B$1:$R$66,17,FALSE)&lt;S$4,5,(S$3-VLOOKUP($C14,'Regional Crises'!$B$1:$R$66,17,FALSE))/(S$3-S$4)*5)),1)))),(IF(VLOOKUP($E14,'Country Indicator Data'!$B$4:$N$300,13,FALSE)="x","x",ROUND(IF(VLOOKUP($E14,'Country Indicator Data'!$B$4:$N$300,13,FALSE)&gt;S$3,0,IF(VLOOKUP($E14,'Country Indicator Data'!$B$4:$N$300,13,FALSE)&lt;S$4,5,(S$3-VLOOKUP($E14,'Country Indicator Data'!$B$4:$N$300,13,FALSE))/(S$3-S$4)*5)),1))))</f>
        <v>3.8</v>
      </c>
      <c r="T14" s="163">
        <f>IF(LEN(E14)&gt;3,((IF(VLOOKUP($C14,'Regional Crises'!$B$1:$R$66,14,FALSE)="x","x",ROUND(IF(VLOOKUP($C14,'Regional Crises'!$B$1:$R$66,14,FALSE)&gt;T$3,0,IF(VLOOKUP($C14,'Regional Crises'!$B$1:$R$66,14,FALSE)&lt;T$4,5,(T$3-VLOOKUP($C14,'Regional Crises'!$B$1:$R$66,14,FALSE))/(T$3-T$4)*5)),1)))),(IF(VLOOKUP($E14,'Country Indicator Data'!$B$4:$N$300,10,FALSE)="x","x",ROUND(IF(VLOOKUP($E14,'Country Indicator Data'!$B$4:$N$300,10,FALSE)&gt;T$3,0,IF(VLOOKUP($E14,'Country Indicator Data'!$B$4:$N$300,10,FALSE)&lt;T$4,5,(T$3-VLOOKUP($E14,'Country Indicator Data'!$B$4:$N$300,10,FALSE))/(T$3-T$4)*5)),1))))</f>
        <v>3.1</v>
      </c>
      <c r="U14" s="163">
        <f>IF(LEN(E14)&gt;3,((IF(VLOOKUP($C14,'Regional Crises'!$B$1:$R$66,15,FALSE)="x","x",ROUND(IF(VLOOKUP($C14,'Regional Crises'!$B$1:$R$66,15,FALSE)&gt;U$3,0,IF(VLOOKUP($C14,'Regional Crises'!$B$1:$R$66,15,FALSE)&lt;U$4,5,(U$3-VLOOKUP($C14,'Regional Crises'!$B$1:$R$66,15,FALSE))/(U$3-U$4)*5)),1)))),(IF(VLOOKUP($E14,'Country Indicator Data'!$B$4:$N$300,11,FALSE)="x","x",ROUND(IF(VLOOKUP($E14,'Country Indicator Data'!$B$4:$N$300,11,FALSE)&gt;U$3,0,IF(VLOOKUP($E14,'Country Indicator Data'!$B$4:$N$300,11,FALSE)&lt;U$4,5,(U$3-VLOOKUP($E14,'Country Indicator Data'!$B$4:$N$300,11,FALSE))/(U$3-U$4)*5)),1))))</f>
        <v>2.8</v>
      </c>
      <c r="V14" s="163">
        <f>IF(LEN(E14)&gt;3,((IF(VLOOKUP($C14,'Regional Crises'!$B$1:$R$66,16,FALSE)="x","x",ROUND(IF(VLOOKUP($C14,'Regional Crises'!$B$1:$R$66,16,FALSE)&gt;V$3,0,IF(VLOOKUP($C14,'Regional Crises'!$B$1:$R$66,16,FALSE)&lt;V$4,5,(V$3-VLOOKUP($C14,'Regional Crises'!$B$1:$R$66,16,FALSE))/(V$3-V$4)*5)),1)))),(IF(VLOOKUP($E14,'Country Indicator Data'!$B$4:$N$300,12,FALSE)="x","x",ROUND(IF(VLOOKUP($E14,'Country Indicator Data'!$B$4:$N$300,12,FALSE)&gt;V$3,0,IF(VLOOKUP($E14,'Country Indicator Data'!$B$4:$N$300,12,FALSE)&lt;V$4,5,(V$3-VLOOKUP($E14,'Country Indicator Data'!$B$4:$N$300,12,FALSE))/(V$3-V$4)*5)),1))))</f>
        <v>3</v>
      </c>
      <c r="W14" s="163">
        <f t="shared" si="5"/>
        <v>3.2</v>
      </c>
      <c r="X14" s="163">
        <f t="shared" si="6"/>
        <v>2.5</v>
      </c>
      <c r="Y14" s="184">
        <f>IF('Core Indicators'!FC11="x","x",IF('Core Indicators'!FC11&gt;=5,5,IF('Core Indicators'!FC11&gt;=4,4,IF('Core Indicators'!FC11&gt;=3,3,IF('Core Indicators'!FC11&gt;=2,2,IF('Core Indicators'!FC11&gt;=1,1,0))))))</f>
        <v>1</v>
      </c>
      <c r="Z14" s="163">
        <f t="shared" si="7"/>
        <v>1</v>
      </c>
      <c r="AA14" s="184">
        <f>'Crisis Indicator Data'!Y11</f>
        <v>1</v>
      </c>
      <c r="AB14" s="184">
        <f>'Crisis Indicator Data'!Z11</f>
        <v>2</v>
      </c>
      <c r="AC14" s="184">
        <f>'Crisis Indicator Data'!AA11</f>
        <v>0</v>
      </c>
      <c r="AD14" s="184">
        <f>'Crisis Indicator Data'!AB11</f>
        <v>0</v>
      </c>
      <c r="AE14" s="184">
        <f t="shared" si="8"/>
        <v>2</v>
      </c>
      <c r="AF14" s="184">
        <f>'Crisis Indicator Data'!AC11</f>
        <v>0</v>
      </c>
      <c r="AG14" s="184">
        <f>'Crisis Indicator Data'!AD11</f>
        <v>0</v>
      </c>
      <c r="AH14" s="184">
        <f t="shared" si="9"/>
        <v>0</v>
      </c>
      <c r="AI14" s="184">
        <f>'Crisis Indicator Data'!AE11</f>
        <v>3</v>
      </c>
      <c r="AJ14" s="184">
        <f>'Crisis Indicator Data'!AF11</f>
        <v>1</v>
      </c>
      <c r="AK14" s="184">
        <f>'Crisis Indicator Data'!AG11</f>
        <v>3</v>
      </c>
      <c r="AL14" s="184">
        <f t="shared" si="10"/>
        <v>5</v>
      </c>
      <c r="AM14" s="163">
        <f t="shared" si="11"/>
        <v>2</v>
      </c>
      <c r="AN14" s="163">
        <f t="shared" si="12"/>
        <v>1.5</v>
      </c>
    </row>
    <row r="15" spans="1:40" ht="13.5" customHeight="1" x14ac:dyDescent="0.35">
      <c r="A15" s="169" t="str">
        <f>'Crisis Indicator Data'!A12</f>
        <v>Displacement from Russia-Ukraine conflict in Bulgaria</v>
      </c>
      <c r="B15" s="170" t="str">
        <f>'Crisis Indicator Data'!B12</f>
        <v>Displacement</v>
      </c>
      <c r="C15" s="170" t="str">
        <f>'Crisis Indicator Data'!C12</f>
        <v>BGR002</v>
      </c>
      <c r="D15" s="170" t="str">
        <f>'Crisis Indicator Data'!D12</f>
        <v>Bulgaria</v>
      </c>
      <c r="E15" s="171" t="str">
        <f>'Crisis Indicator Data'!E12</f>
        <v>BGR</v>
      </c>
      <c r="F15" s="163">
        <f>IF(LEN(E15)&gt;3,(IF(VLOOKUP($C15,'Regional Crises'!$B$1:$R$66,7,FALSE)="x","x",ROUND(IF(VLOOKUP($C15,'Regional Crises'!$B$1:$R$66,7,FALSE)&gt;$F$3,5,IF(VLOOKUP($C15,'Regional Crises'!$B$1:$R$66,7,FALSE)&lt;F$4,0,($F$3-VLOOKUP($C15,'Regional Crises'!$B$1:$R$66,7,FALSE))/($F$3-$F$4)*5)),1))),IF(VLOOKUP($E15,'Country Indicator Data'!$B$4:$N$300,3,FALSE)="x","x",ROUND(IF(VLOOKUP($E15,'Country Indicator Data'!$B$4:$N$300,3,FALSE)&gt;$F$3,5,IF(VLOOKUP($E15,'Country Indicator Data'!$B$4:$N$300,3,FALSE)&lt;$F$4,0,($F$3-VLOOKUP($E15,'Country Indicator Data'!$B$4:$N$300,3,FALSE))/($F$3-$F$4)*5)),1)))</f>
        <v>1.8</v>
      </c>
      <c r="G15" s="163">
        <f>IF(LEN(E15)&gt;3,(IF(VLOOKUP($C15,'Regional Crises'!$B$1:$R$66,9,FALSE)="x","x",ROUND(IF(VLOOKUP($C15,'Regional Crises'!$B$1:$R$66,9,FALSE)&gt;G$3,5,IF(VLOOKUP($C15,'Regional Crises'!$B$1:$R$66,9,FALSE)&lt;G$4,0,(G$3-VLOOKUP($C15,'Regional Crises'!$B$1:$R$66,9,FALSE))/(G$3-G$4)*5)),1))),IF(VLOOKUP($E15,'Country Indicator Data'!$B$4:$N$300,5,FALSE)="x","x",ROUND(IF(VLOOKUP($E15,'Country Indicator Data'!$B$4:$N$300,5,FALSE)&gt;G$3,5,IF(VLOOKUP($E15,'Country Indicator Data'!$B$4:$N$300,5,FALSE)&lt;G$4,0,(G$3-VLOOKUP($E15,'Country Indicator Data'!$B$4:$N$300,5,FALSE))/(G$3-G$4)*5)),1)))</f>
        <v>1.4</v>
      </c>
      <c r="H15" s="163">
        <f t="shared" si="0"/>
        <v>1.6</v>
      </c>
      <c r="I15" s="163">
        <f>IF(LEN(E15)&gt;3,(IF(VLOOKUP($C15,'Regional Crises'!$B$1:$R$66,6,FALSE)="x","x",ROUND(IF(VLOOKUP($C15,'Regional Crises'!$B$1:$R$66,6,FALSE)&gt;I$3,5,IF(VLOOKUP($C15,'Regional Crises'!$B$1:$R$66,6,FALSE)&lt;I$4,0,5-(I$3-VLOOKUP($C15,'Regional Crises'!$B$1:$R$66,6,FALSE))/(I$3-I$4)*5)),1))),IF(VLOOKUP($E15,'Country Indicator Data'!$B$4:$N$300,2,FALSE)="x","x",ROUND(IF(VLOOKUP($E15,'Country Indicator Data'!$B$4:$N$300,2,FALSE)&gt;I$3,5,IF(VLOOKUP($E15,'Country Indicator Data'!$B$4:$N$300,2,FALSE)&lt;I$4,0,5-(I$3-VLOOKUP($E15,'Country Indicator Data'!$B$4:$N$300,2,FALSE))/(I$3-I$4)*5)),1)))</f>
        <v>1.5</v>
      </c>
      <c r="J15" s="163">
        <f>IF(LEN(E15)&gt;3,(IF(VLOOKUP($C15,'Regional Crises'!$B$1:$R$66,8,FALSE)="x","x",ROUND(IF(VLOOKUP($C15,'Regional Crises'!$B$1:$R$66,8,FALSE)&gt;J$3,5,IF(VLOOKUP($C15,'Regional Crises'!$B$1:$R$66,8,FALSE)&lt;J$4,0,5-(J$3-VLOOKUP($C15,'Regional Crises'!$B$1:$R$66,8,FALSE))/(J$3-J$4)*5)),1))),IF(VLOOKUP($E15,'Country Indicator Data'!$B$4:$N$300,4,FALSE)="x","x",ROUND(IF(VLOOKUP($E15,'Country Indicator Data'!$B$4:$N$300,4,FALSE)&gt;J$3,5,IF(VLOOKUP($E15,'Country Indicator Data'!$B$4:$N$300,4,FALSE)&lt;J$4,0,5-(J$3-VLOOKUP($E15,'Country Indicator Data'!$B$4:$N$300,4,FALSE))/(J$3-J$4)*5)),1)))</f>
        <v>0.5</v>
      </c>
      <c r="K15" s="163">
        <f t="shared" si="1"/>
        <v>1</v>
      </c>
      <c r="L15" s="163">
        <f>IF(LEN(E15)&gt;3,(IF(VLOOKUP($C15,'Regional Crises'!$B$1:$R$66,10,FALSE)="x","x",ROUND(IF(VLOOKUP($C15,'Regional Crises'!$B$1:$R$66,10,FALSE)&gt;L$3,5,IF(VLOOKUP($C15,'Regional Crises'!$B$1:$R$66,10,FALSE)&lt;L$4,0,5-(L$3-VLOOKUP($C15,'Regional Crises'!$B$1:$R$66,10,FALSE))/(L$3-L$4)*5)),1))),IF(VLOOKUP($E15,'Country Indicator Data'!$B$4:$N$300,6,FALSE)="x","x",ROUND(IF(VLOOKUP($E15,'Country Indicator Data'!$B$4:$N$300,6,FALSE)&gt;L$3,5,IF(VLOOKUP($E15,'Country Indicator Data'!$B$4:$N$300,6,FALSE)&lt;L$4,0,5-(L$3-VLOOKUP($E15,'Country Indicator Data'!$B$4:$N$300,6,FALSE))/(L$3-L$4)*5)),1)))</f>
        <v>1.5</v>
      </c>
      <c r="M15" s="163">
        <f>IF(LEN(E15)&gt;3,(IF(VLOOKUP($C15,'Regional Crises'!$B$1:$R$66,11,FALSE)="x","x",ROUND(IF(VLOOKUP($C15,'Regional Crises'!$B$1:$R$66,11,FALSE)&gt;M$3,5,IF(VLOOKUP($C15,'Regional Crises'!$B$1:$R$66,11,FALSE)&lt;M$4,0,5-(M$3-VLOOKUP($C15,'Regional Crises'!$B$1:$R$66,11,FALSE))/(M$3-M$4)*5)),1))),IF(VLOOKUP($E15,'Country Indicator Data'!$B$4:$N$300,7,FALSE)="x","x",ROUND(IF(VLOOKUP($E15,'Country Indicator Data'!$B$4:$N$300,7,FALSE)&gt;M$3,5,IF(VLOOKUP($E15,'Country Indicator Data'!$B$4:$N$300,7,FALSE)&lt;M$4,0,5-(M$3-VLOOKUP($E15,'Country Indicator Data'!$B$4:$N$300,7,FALSE))/(M$3-M$4)*5)),1)))</f>
        <v>2</v>
      </c>
      <c r="N15" s="163">
        <f t="shared" si="2"/>
        <v>1.75</v>
      </c>
      <c r="O15" s="163">
        <f t="shared" si="3"/>
        <v>1.45</v>
      </c>
      <c r="P15" s="163">
        <f>IF(LEN(E15)&gt;3,VLOOKUP(C15,'Regional Crises'!$B$1:$R$69,12,FALSE),VLOOKUP(E15,'Country Indicator Data'!$B$4:$I$300,8,FALSE))</f>
        <v>0</v>
      </c>
      <c r="Q15" s="163">
        <f>IF(LEN(E15)&gt;3,((IF(VLOOKUP($C15,'Regional Crises'!$B$1:$R$66,13,FALSE)="x","x",ROUND(IF(VLOOKUP($C15,'Regional Crises'!$B$1:$R$66,13,FALSE)&gt;Q$3,5,IF(VLOOKUP($C15,'Regional Crises'!$B$1:$R$66,13,FALSE)&lt;Q$4,0,5-(LOG(Q$3)-LOG(VLOOKUP($C15,'Regional Crises'!$B$1:$R$66,13,FALSE)))/(LOG(Q$3)-LOG(Q$4))*5)),1)))),(IF(VLOOKUP($E15,'Country Indicator Data'!$B$4:$N$300,9,FALSE)="x","x",ROUND(IF(VLOOKUP($E15,'Country Indicator Data'!$B$4:$N$300,9,FALSE)&gt;Q$3,5,IF(VLOOKUP($E15,'Country Indicator Data'!$B$4:$N$300,9,FALSE)&lt;Q$4,0,5-(LOG(Q$3)-LOG(VLOOKUP($E15,'Country Indicator Data'!$B$4:$N$300,9,FALSE)))/(LOG(Q$3)-LOG(Q$4))*5)),1))))</f>
        <v>0</v>
      </c>
      <c r="R15" s="163">
        <f t="shared" si="4"/>
        <v>0</v>
      </c>
      <c r="S15" s="163">
        <f>IF(LEN(E15)&gt;3,((IF(VLOOKUP($C15,'Regional Crises'!$B$1:$R$66,17,FALSE)="x","x",ROUND(IF(VLOOKUP($C15,'Regional Crises'!$B$1:$R$66,17,FALSE)&gt;S$3,0,IF(VLOOKUP($C15,'Regional Crises'!$B$1:$R$66,17,FALSE)&lt;S$4,5,(S$3-VLOOKUP($C15,'Regional Crises'!$B$1:$R$66,17,FALSE))/(S$3-S$4)*5)),1)))),(IF(VLOOKUP($E15,'Country Indicator Data'!$B$4:$N$300,13,FALSE)="x","x",ROUND(IF(VLOOKUP($E15,'Country Indicator Data'!$B$4:$N$300,13,FALSE)&gt;S$3,0,IF(VLOOKUP($E15,'Country Indicator Data'!$B$4:$N$300,13,FALSE)&lt;S$4,5,(S$3-VLOOKUP($E15,'Country Indicator Data'!$B$4:$N$300,13,FALSE))/(S$3-S$4)*5)),1))))</f>
        <v>2.8</v>
      </c>
      <c r="T15" s="163">
        <f>IF(LEN(E15)&gt;3,((IF(VLOOKUP($C15,'Regional Crises'!$B$1:$R$66,14,FALSE)="x","x",ROUND(IF(VLOOKUP($C15,'Regional Crises'!$B$1:$R$66,14,FALSE)&gt;T$3,0,IF(VLOOKUP($C15,'Regional Crises'!$B$1:$R$66,14,FALSE)&lt;T$4,5,(T$3-VLOOKUP($C15,'Regional Crises'!$B$1:$R$66,14,FALSE))/(T$3-T$4)*5)),1)))),(IF(VLOOKUP($E15,'Country Indicator Data'!$B$4:$N$300,10,FALSE)="x","x",ROUND(IF(VLOOKUP($E15,'Country Indicator Data'!$B$4:$N$300,10,FALSE)&gt;T$3,0,IF(VLOOKUP($E15,'Country Indicator Data'!$B$4:$N$300,10,FALSE)&lt;T$4,5,(T$3-VLOOKUP($E15,'Country Indicator Data'!$B$4:$N$300,10,FALSE))/(T$3-T$4)*5)),1))))</f>
        <v>2.6</v>
      </c>
      <c r="U15" s="163">
        <f>IF(LEN(E15)&gt;3,((IF(VLOOKUP($C15,'Regional Crises'!$B$1:$R$66,15,FALSE)="x","x",ROUND(IF(VLOOKUP($C15,'Regional Crises'!$B$1:$R$66,15,FALSE)&gt;U$3,0,IF(VLOOKUP($C15,'Regional Crises'!$B$1:$R$66,15,FALSE)&lt;U$4,5,(U$3-VLOOKUP($C15,'Regional Crises'!$B$1:$R$66,15,FALSE))/(U$3-U$4)*5)),1)))),(IF(VLOOKUP($E15,'Country Indicator Data'!$B$4:$N$300,11,FALSE)="x","x",ROUND(IF(VLOOKUP($E15,'Country Indicator Data'!$B$4:$N$300,11,FALSE)&gt;U$3,0,IF(VLOOKUP($E15,'Country Indicator Data'!$B$4:$N$300,11,FALSE)&lt;U$4,5,(U$3-VLOOKUP($E15,'Country Indicator Data'!$B$4:$N$300,11,FALSE))/(U$3-U$4)*5)),1))))</f>
        <v>1.3</v>
      </c>
      <c r="V15" s="163">
        <f>IF(LEN(E15)&gt;3,((IF(VLOOKUP($C15,'Regional Crises'!$B$1:$R$66,16,FALSE)="x","x",ROUND(IF(VLOOKUP($C15,'Regional Crises'!$B$1:$R$66,16,FALSE)&gt;V$3,0,IF(VLOOKUP($C15,'Regional Crises'!$B$1:$R$66,16,FALSE)&lt;V$4,5,(V$3-VLOOKUP($C15,'Regional Crises'!$B$1:$R$66,16,FALSE))/(V$3-V$4)*5)),1)))),(IF(VLOOKUP($E15,'Country Indicator Data'!$B$4:$N$300,12,FALSE)="x","x",ROUND(IF(VLOOKUP($E15,'Country Indicator Data'!$B$4:$N$300,12,FALSE)&gt;V$3,0,IF(VLOOKUP($E15,'Country Indicator Data'!$B$4:$N$300,12,FALSE)&lt;V$4,5,(V$3-VLOOKUP($E15,'Country Indicator Data'!$B$4:$N$300,12,FALSE))/(V$3-V$4)*5)),1))))</f>
        <v>1.1000000000000001</v>
      </c>
      <c r="W15" s="163">
        <f t="shared" si="5"/>
        <v>2</v>
      </c>
      <c r="X15" s="163">
        <f t="shared" si="6"/>
        <v>1.2</v>
      </c>
      <c r="Y15" s="184">
        <f>IF('Core Indicators'!FC12="x","x",IF('Core Indicators'!FC12&gt;=5,5,IF('Core Indicators'!FC12&gt;=4,4,IF('Core Indicators'!FC12&gt;=3,3,IF('Core Indicators'!FC12&gt;=2,2,IF('Core Indicators'!FC12&gt;=1,1,0))))))</f>
        <v>2</v>
      </c>
      <c r="Z15" s="163">
        <f t="shared" si="7"/>
        <v>2</v>
      </c>
      <c r="AA15" s="184">
        <f>'Crisis Indicator Data'!Y12</f>
        <v>0</v>
      </c>
      <c r="AB15" s="184">
        <f>'Crisis Indicator Data'!Z12</f>
        <v>0</v>
      </c>
      <c r="AC15" s="184">
        <f>'Crisis Indicator Data'!AA12</f>
        <v>0</v>
      </c>
      <c r="AD15" s="184">
        <f>'Crisis Indicator Data'!AB12</f>
        <v>0</v>
      </c>
      <c r="AE15" s="184">
        <f t="shared" si="8"/>
        <v>0</v>
      </c>
      <c r="AF15" s="184">
        <f>'Crisis Indicator Data'!AC12</f>
        <v>0</v>
      </c>
      <c r="AG15" s="184">
        <f>'Crisis Indicator Data'!AD12</f>
        <v>0</v>
      </c>
      <c r="AH15" s="184">
        <f t="shared" si="9"/>
        <v>0</v>
      </c>
      <c r="AI15" s="184">
        <f>'Crisis Indicator Data'!AE12</f>
        <v>0</v>
      </c>
      <c r="AJ15" s="184">
        <f>'Crisis Indicator Data'!AF12</f>
        <v>0</v>
      </c>
      <c r="AK15" s="184">
        <f>'Crisis Indicator Data'!AG12</f>
        <v>0</v>
      </c>
      <c r="AL15" s="184">
        <f t="shared" si="10"/>
        <v>0</v>
      </c>
      <c r="AM15" s="163">
        <f t="shared" si="11"/>
        <v>0</v>
      </c>
      <c r="AN15" s="163">
        <f t="shared" si="12"/>
        <v>1</v>
      </c>
    </row>
    <row r="16" spans="1:40" ht="13.5" customHeight="1" x14ac:dyDescent="0.35">
      <c r="A16" s="169" t="str">
        <f>'Crisis Indicator Data'!A13</f>
        <v>Displacement from Russia-Ukraine conflict in Belarus</v>
      </c>
      <c r="B16" s="170" t="str">
        <f>'Crisis Indicator Data'!B13</f>
        <v>Displacement</v>
      </c>
      <c r="C16" s="170" t="str">
        <f>'Crisis Indicator Data'!C13</f>
        <v>BLR002</v>
      </c>
      <c r="D16" s="170" t="str">
        <f>'Crisis Indicator Data'!D13</f>
        <v>Belarus</v>
      </c>
      <c r="E16" s="171" t="str">
        <f>'Crisis Indicator Data'!E13</f>
        <v>BLR</v>
      </c>
      <c r="F16" s="163">
        <f>IF(LEN(E16)&gt;3,(IF(VLOOKUP($C16,'Regional Crises'!$B$1:$R$66,7,FALSE)="x","x",ROUND(IF(VLOOKUP($C16,'Regional Crises'!$B$1:$R$66,7,FALSE)&gt;$F$3,5,IF(VLOOKUP($C16,'Regional Crises'!$B$1:$R$66,7,FALSE)&lt;F$4,0,($F$3-VLOOKUP($C16,'Regional Crises'!$B$1:$R$66,7,FALSE))/($F$3-$F$4)*5)),1))),IF(VLOOKUP($E16,'Country Indicator Data'!$B$4:$N$300,3,FALSE)="x","x",ROUND(IF(VLOOKUP($E16,'Country Indicator Data'!$B$4:$N$300,3,FALSE)&gt;$F$3,5,IF(VLOOKUP($E16,'Country Indicator Data'!$B$4:$N$300,3,FALSE)&lt;$F$4,0,($F$3-VLOOKUP($E16,'Country Indicator Data'!$B$4:$N$300,3,FALSE))/($F$3-$F$4)*5)),1)))</f>
        <v>4.3</v>
      </c>
      <c r="G16" s="163">
        <f>IF(LEN(E16)&gt;3,(IF(VLOOKUP($C16,'Regional Crises'!$B$1:$R$66,9,FALSE)="x","x",ROUND(IF(VLOOKUP($C16,'Regional Crises'!$B$1:$R$66,9,FALSE)&gt;G$3,5,IF(VLOOKUP($C16,'Regional Crises'!$B$1:$R$66,9,FALSE)&lt;G$4,0,(G$3-VLOOKUP($C16,'Regional Crises'!$B$1:$R$66,9,FALSE))/(G$3-G$4)*5)),1))),IF(VLOOKUP($E16,'Country Indicator Data'!$B$4:$N$300,5,FALSE)="x","x",ROUND(IF(VLOOKUP($E16,'Country Indicator Data'!$B$4:$N$300,5,FALSE)&gt;G$3,5,IF(VLOOKUP($E16,'Country Indicator Data'!$B$4:$N$300,5,FALSE)&lt;G$4,0,(G$3-VLOOKUP($E16,'Country Indicator Data'!$B$4:$N$300,5,FALSE))/(G$3-G$4)*5)),1)))</f>
        <v>3.3</v>
      </c>
      <c r="H16" s="163">
        <f t="shared" si="0"/>
        <v>3.8</v>
      </c>
      <c r="I16" s="163">
        <f>IF(LEN(E16)&gt;3,(IF(VLOOKUP($C16,'Regional Crises'!$B$1:$R$66,6,FALSE)="x","x",ROUND(IF(VLOOKUP($C16,'Regional Crises'!$B$1:$R$66,6,FALSE)&gt;I$3,5,IF(VLOOKUP($C16,'Regional Crises'!$B$1:$R$66,6,FALSE)&lt;I$4,0,5-(I$3-VLOOKUP($C16,'Regional Crises'!$B$1:$R$66,6,FALSE))/(I$3-I$4)*5)),1))),IF(VLOOKUP($E16,'Country Indicator Data'!$B$4:$N$300,2,FALSE)="x","x",ROUND(IF(VLOOKUP($E16,'Country Indicator Data'!$B$4:$N$300,2,FALSE)&gt;I$3,5,IF(VLOOKUP($E16,'Country Indicator Data'!$B$4:$N$300,2,FALSE)&lt;I$4,0,5-(I$3-VLOOKUP($E16,'Country Indicator Data'!$B$4:$N$300,2,FALSE))/(I$3-I$4)*5)),1)))</f>
        <v>1.9</v>
      </c>
      <c r="J16" s="163">
        <f>IF(LEN(E16)&gt;3,(IF(VLOOKUP($C16,'Regional Crises'!$B$1:$R$66,8,FALSE)="x","x",ROUND(IF(VLOOKUP($C16,'Regional Crises'!$B$1:$R$66,8,FALSE)&gt;J$3,5,IF(VLOOKUP($C16,'Regional Crises'!$B$1:$R$66,8,FALSE)&lt;J$4,0,5-(J$3-VLOOKUP($C16,'Regional Crises'!$B$1:$R$66,8,FALSE))/(J$3-J$4)*5)),1))),IF(VLOOKUP($E16,'Country Indicator Data'!$B$4:$N$300,4,FALSE)="x","x",ROUND(IF(VLOOKUP($E16,'Country Indicator Data'!$B$4:$N$300,4,FALSE)&gt;J$3,5,IF(VLOOKUP($E16,'Country Indicator Data'!$B$4:$N$300,4,FALSE)&lt;J$4,0,5-(J$3-VLOOKUP($E16,'Country Indicator Data'!$B$4:$N$300,4,FALSE))/(J$3-J$4)*5)),1)))</f>
        <v>0.4</v>
      </c>
      <c r="K16" s="163">
        <f t="shared" si="1"/>
        <v>1.1499999999999999</v>
      </c>
      <c r="L16" s="163">
        <f>IF(LEN(E16)&gt;3,(IF(VLOOKUP($C16,'Regional Crises'!$B$1:$R$66,10,FALSE)="x","x",ROUND(IF(VLOOKUP($C16,'Regional Crises'!$B$1:$R$66,10,FALSE)&gt;L$3,5,IF(VLOOKUP($C16,'Regional Crises'!$B$1:$R$66,10,FALSE)&lt;L$4,0,5-(L$3-VLOOKUP($C16,'Regional Crises'!$B$1:$R$66,10,FALSE))/(L$3-L$4)*5)),1))),IF(VLOOKUP($E16,'Country Indicator Data'!$B$4:$N$300,6,FALSE)="x","x",ROUND(IF(VLOOKUP($E16,'Country Indicator Data'!$B$4:$N$300,6,FALSE)&gt;L$3,5,IF(VLOOKUP($E16,'Country Indicator Data'!$B$4:$N$300,6,FALSE)&lt;L$4,0,5-(L$3-VLOOKUP($E16,'Country Indicator Data'!$B$4:$N$300,6,FALSE))/(L$3-L$4)*5)),1)))</f>
        <v>0.8</v>
      </c>
      <c r="M16" s="163">
        <f>IF(LEN(E16)&gt;3,(IF(VLOOKUP($C16,'Regional Crises'!$B$1:$R$66,11,FALSE)="x","x",ROUND(IF(VLOOKUP($C16,'Regional Crises'!$B$1:$R$66,11,FALSE)&gt;M$3,5,IF(VLOOKUP($C16,'Regional Crises'!$B$1:$R$66,11,FALSE)&lt;M$4,0,5-(M$3-VLOOKUP($C16,'Regional Crises'!$B$1:$R$66,11,FALSE))/(M$3-M$4)*5)),1))),IF(VLOOKUP($E16,'Country Indicator Data'!$B$4:$N$300,7,FALSE)="x","x",ROUND(IF(VLOOKUP($E16,'Country Indicator Data'!$B$4:$N$300,7,FALSE)&gt;M$3,5,IF(VLOOKUP($E16,'Country Indicator Data'!$B$4:$N$300,7,FALSE)&lt;M$4,0,5-(M$3-VLOOKUP($E16,'Country Indicator Data'!$B$4:$N$300,7,FALSE))/(M$3-M$4)*5)),1)))</f>
        <v>0</v>
      </c>
      <c r="N16" s="163">
        <f t="shared" si="2"/>
        <v>0.4</v>
      </c>
      <c r="O16" s="163">
        <f t="shared" si="3"/>
        <v>1.7833333333333332</v>
      </c>
      <c r="P16" s="163">
        <f>IF(LEN(E16)&gt;3,VLOOKUP(C16,'Regional Crises'!$B$1:$R$69,12,FALSE),VLOOKUP(E16,'Country Indicator Data'!$B$4:$I$300,8,FALSE))</f>
        <v>3</v>
      </c>
      <c r="Q16" s="163">
        <f>IF(LEN(E16)&gt;3,((IF(VLOOKUP($C16,'Regional Crises'!$B$1:$R$66,13,FALSE)="x","x",ROUND(IF(VLOOKUP($C16,'Regional Crises'!$B$1:$R$66,13,FALSE)&gt;Q$3,5,IF(VLOOKUP($C16,'Regional Crises'!$B$1:$R$66,13,FALSE)&lt;Q$4,0,5-(LOG(Q$3)-LOG(VLOOKUP($C16,'Regional Crises'!$B$1:$R$66,13,FALSE)))/(LOG(Q$3)-LOG(Q$4))*5)),1)))),(IF(VLOOKUP($E16,'Country Indicator Data'!$B$4:$N$300,9,FALSE)="x","x",ROUND(IF(VLOOKUP($E16,'Country Indicator Data'!$B$4:$N$300,9,FALSE)&gt;Q$3,5,IF(VLOOKUP($E16,'Country Indicator Data'!$B$4:$N$300,9,FALSE)&lt;Q$4,0,5-(LOG(Q$3)-LOG(VLOOKUP($E16,'Country Indicator Data'!$B$4:$N$300,9,FALSE)))/(LOG(Q$3)-LOG(Q$4))*5)),1))))</f>
        <v>0.4</v>
      </c>
      <c r="R16" s="163">
        <f t="shared" si="4"/>
        <v>1.7</v>
      </c>
      <c r="S16" s="163">
        <f>IF(LEN(E16)&gt;3,((IF(VLOOKUP($C16,'Regional Crises'!$B$1:$R$66,17,FALSE)="x","x",ROUND(IF(VLOOKUP($C16,'Regional Crises'!$B$1:$R$66,17,FALSE)&gt;S$3,0,IF(VLOOKUP($C16,'Regional Crises'!$B$1:$R$66,17,FALSE)&lt;S$4,5,(S$3-VLOOKUP($C16,'Regional Crises'!$B$1:$R$66,17,FALSE))/(S$3-S$4)*5)),1)))),(IF(VLOOKUP($E16,'Country Indicator Data'!$B$4:$N$300,13,FALSE)="x","x",ROUND(IF(VLOOKUP($E16,'Country Indicator Data'!$B$4:$N$300,13,FALSE)&gt;S$3,0,IF(VLOOKUP($E16,'Country Indicator Data'!$B$4:$N$300,13,FALSE)&lt;S$4,5,(S$3-VLOOKUP($E16,'Country Indicator Data'!$B$4:$N$300,13,FALSE))/(S$3-S$4)*5)),1))))</f>
        <v>3.2</v>
      </c>
      <c r="T16" s="163">
        <f>IF(LEN(E16)&gt;3,((IF(VLOOKUP($C16,'Regional Crises'!$B$1:$R$66,14,FALSE)="x","x",ROUND(IF(VLOOKUP($C16,'Regional Crises'!$B$1:$R$66,14,FALSE)&gt;T$3,0,IF(VLOOKUP($C16,'Regional Crises'!$B$1:$R$66,14,FALSE)&lt;T$4,5,(T$3-VLOOKUP($C16,'Regional Crises'!$B$1:$R$66,14,FALSE))/(T$3-T$4)*5)),1)))),(IF(VLOOKUP($E16,'Country Indicator Data'!$B$4:$N$300,10,FALSE)="x","x",ROUND(IF(VLOOKUP($E16,'Country Indicator Data'!$B$4:$N$300,10,FALSE)&gt;T$3,0,IF(VLOOKUP($E16,'Country Indicator Data'!$B$4:$N$300,10,FALSE)&lt;T$4,5,(T$3-VLOOKUP($E16,'Country Indicator Data'!$B$4:$N$300,10,FALSE))/(T$3-T$4)*5)),1))))</f>
        <v>3.7</v>
      </c>
      <c r="U16" s="163">
        <f>IF(LEN(E16)&gt;3,((IF(VLOOKUP($C16,'Regional Crises'!$B$1:$R$66,15,FALSE)="x","x",ROUND(IF(VLOOKUP($C16,'Regional Crises'!$B$1:$R$66,15,FALSE)&gt;U$3,0,IF(VLOOKUP($C16,'Regional Crises'!$B$1:$R$66,15,FALSE)&lt;U$4,5,(U$3-VLOOKUP($C16,'Regional Crises'!$B$1:$R$66,15,FALSE))/(U$3-U$4)*5)),1)))),(IF(VLOOKUP($E16,'Country Indicator Data'!$B$4:$N$300,11,FALSE)="x","x",ROUND(IF(VLOOKUP($E16,'Country Indicator Data'!$B$4:$N$300,11,FALSE)&gt;U$3,0,IF(VLOOKUP($E16,'Country Indicator Data'!$B$4:$N$300,11,FALSE)&lt;U$4,5,(U$3-VLOOKUP($E16,'Country Indicator Data'!$B$4:$N$300,11,FALSE))/(U$3-U$4)*5)),1))))</f>
        <v>2.9</v>
      </c>
      <c r="V16" s="163">
        <f>IF(LEN(E16)&gt;3,((IF(VLOOKUP($C16,'Regional Crises'!$B$1:$R$66,16,FALSE)="x","x",ROUND(IF(VLOOKUP($C16,'Regional Crises'!$B$1:$R$66,16,FALSE)&gt;V$3,0,IF(VLOOKUP($C16,'Regional Crises'!$B$1:$R$66,16,FALSE)&lt;V$4,5,(V$3-VLOOKUP($C16,'Regional Crises'!$B$1:$R$66,16,FALSE))/(V$3-V$4)*5)),1)))),(IF(VLOOKUP($E16,'Country Indicator Data'!$B$4:$N$300,12,FALSE)="x","x",ROUND(IF(VLOOKUP($E16,'Country Indicator Data'!$B$4:$N$300,12,FALSE)&gt;V$3,0,IF(VLOOKUP($E16,'Country Indicator Data'!$B$4:$N$300,12,FALSE)&lt;V$4,5,(V$3-VLOOKUP($E16,'Country Indicator Data'!$B$4:$N$300,12,FALSE))/(V$3-V$4)*5)),1))))</f>
        <v>4.5999999999999996</v>
      </c>
      <c r="W16" s="163">
        <f t="shared" si="5"/>
        <v>3.6</v>
      </c>
      <c r="X16" s="163">
        <f t="shared" si="6"/>
        <v>2.4</v>
      </c>
      <c r="Y16" s="184">
        <f>IF('Core Indicators'!FC13="x","x",IF('Core Indicators'!FC13&gt;=5,5,IF('Core Indicators'!FC13&gt;=4,4,IF('Core Indicators'!FC13&gt;=3,3,IF('Core Indicators'!FC13&gt;=2,2,IF('Core Indicators'!FC13&gt;=1,1,0))))))</f>
        <v>2</v>
      </c>
      <c r="Z16" s="163">
        <f t="shared" si="7"/>
        <v>2</v>
      </c>
      <c r="AA16" s="184">
        <f>'Crisis Indicator Data'!Y13</f>
        <v>2</v>
      </c>
      <c r="AB16" s="184">
        <f>'Crisis Indicator Data'!Z13</f>
        <v>0</v>
      </c>
      <c r="AC16" s="184">
        <f>'Crisis Indicator Data'!AA13</f>
        <v>1</v>
      </c>
      <c r="AD16" s="184">
        <f>'Crisis Indicator Data'!AB13</f>
        <v>0</v>
      </c>
      <c r="AE16" s="184">
        <f t="shared" si="8"/>
        <v>2</v>
      </c>
      <c r="AF16" s="184">
        <f>'Crisis Indicator Data'!AC13</f>
        <v>3</v>
      </c>
      <c r="AG16" s="184">
        <f>'Crisis Indicator Data'!AD13</f>
        <v>0</v>
      </c>
      <c r="AH16" s="184">
        <f t="shared" si="9"/>
        <v>3</v>
      </c>
      <c r="AI16" s="184">
        <f>'Crisis Indicator Data'!AE13</f>
        <v>0</v>
      </c>
      <c r="AJ16" s="184">
        <f>'Crisis Indicator Data'!AF13</f>
        <v>3</v>
      </c>
      <c r="AK16" s="184">
        <f>'Crisis Indicator Data'!AG13</f>
        <v>0</v>
      </c>
      <c r="AL16" s="184">
        <f t="shared" si="10"/>
        <v>3</v>
      </c>
      <c r="AM16" s="163">
        <f t="shared" si="11"/>
        <v>3</v>
      </c>
      <c r="AN16" s="163">
        <f t="shared" si="12"/>
        <v>2.5</v>
      </c>
    </row>
    <row r="17" spans="1:40" ht="13.5" customHeight="1" x14ac:dyDescent="0.35">
      <c r="A17" s="169" t="str">
        <f>'Crisis Indicator Data'!A14</f>
        <v>Country level Brazil</v>
      </c>
      <c r="B17" s="170" t="str">
        <f>'Crisis Indicator Data'!B14</f>
        <v>Displacement,Floods,Drought</v>
      </c>
      <c r="C17" s="170" t="str">
        <f>'Crisis Indicator Data'!C14</f>
        <v>BRA001</v>
      </c>
      <c r="D17" s="170" t="str">
        <f>'Crisis Indicator Data'!D14</f>
        <v>Brazil</v>
      </c>
      <c r="E17" s="171" t="str">
        <f>'Crisis Indicator Data'!E14</f>
        <v>BRA</v>
      </c>
      <c r="F17" s="163">
        <f>IF(LEN(E17)&gt;3,(IF(VLOOKUP($C17,'Regional Crises'!$B$1:$R$66,7,FALSE)="x","x",ROUND(IF(VLOOKUP($C17,'Regional Crises'!$B$1:$R$66,7,FALSE)&gt;$F$3,5,IF(VLOOKUP($C17,'Regional Crises'!$B$1:$R$66,7,FALSE)&lt;F$4,0,($F$3-VLOOKUP($C17,'Regional Crises'!$B$1:$R$66,7,FALSE))/($F$3-$F$4)*5)),1))),IF(VLOOKUP($E17,'Country Indicator Data'!$B$4:$N$300,3,FALSE)="x","x",ROUND(IF(VLOOKUP($E17,'Country Indicator Data'!$B$4:$N$300,3,FALSE)&gt;$F$3,5,IF(VLOOKUP($E17,'Country Indicator Data'!$B$4:$N$300,3,FALSE)&lt;$F$4,0,($F$3-VLOOKUP($E17,'Country Indicator Data'!$B$4:$N$300,3,FALSE))/($F$3-$F$4)*5)),1)))</f>
        <v>0.7</v>
      </c>
      <c r="G17" s="163">
        <f>IF(LEN(E17)&gt;3,(IF(VLOOKUP($C17,'Regional Crises'!$B$1:$R$66,9,FALSE)="x","x",ROUND(IF(VLOOKUP($C17,'Regional Crises'!$B$1:$R$66,9,FALSE)&gt;G$3,5,IF(VLOOKUP($C17,'Regional Crises'!$B$1:$R$66,9,FALSE)&lt;G$4,0,(G$3-VLOOKUP($C17,'Regional Crises'!$B$1:$R$66,9,FALSE))/(G$3-G$4)*5)),1))),IF(VLOOKUP($E17,'Country Indicator Data'!$B$4:$N$300,5,FALSE)="x","x",ROUND(IF(VLOOKUP($E17,'Country Indicator Data'!$B$4:$N$300,5,FALSE)&gt;G$3,5,IF(VLOOKUP($E17,'Country Indicator Data'!$B$4:$N$300,5,FALSE)&lt;G$4,0,(G$3-VLOOKUP($E17,'Country Indicator Data'!$B$4:$N$300,5,FALSE))/(G$3-G$4)*5)),1)))</f>
        <v>1.6</v>
      </c>
      <c r="H17" s="163">
        <f t="shared" si="0"/>
        <v>1.1499999999999999</v>
      </c>
      <c r="I17" s="163">
        <f>IF(LEN(E17)&gt;3,(IF(VLOOKUP($C17,'Regional Crises'!$B$1:$R$66,6,FALSE)="x","x",ROUND(IF(VLOOKUP($C17,'Regional Crises'!$B$1:$R$66,6,FALSE)&gt;I$3,5,IF(VLOOKUP($C17,'Regional Crises'!$B$1:$R$66,6,FALSE)&lt;I$4,0,5-(I$3-VLOOKUP($C17,'Regional Crises'!$B$1:$R$66,6,FALSE))/(I$3-I$4)*5)),1))),IF(VLOOKUP($E17,'Country Indicator Data'!$B$4:$N$300,2,FALSE)="x","x",ROUND(IF(VLOOKUP($E17,'Country Indicator Data'!$B$4:$N$300,2,FALSE)&gt;I$3,5,IF(VLOOKUP($E17,'Country Indicator Data'!$B$4:$N$300,2,FALSE)&lt;I$4,0,5-(I$3-VLOOKUP($E17,'Country Indicator Data'!$B$4:$N$300,2,FALSE))/(I$3-I$4)*5)),1)))</f>
        <v>2.6</v>
      </c>
      <c r="J17" s="163">
        <f>IF(LEN(E17)&gt;3,(IF(VLOOKUP($C17,'Regional Crises'!$B$1:$R$66,8,FALSE)="x","x",ROUND(IF(VLOOKUP($C17,'Regional Crises'!$B$1:$R$66,8,FALSE)&gt;J$3,5,IF(VLOOKUP($C17,'Regional Crises'!$B$1:$R$66,8,FALSE)&lt;J$4,0,5-(J$3-VLOOKUP($C17,'Regional Crises'!$B$1:$R$66,8,FALSE))/(J$3-J$4)*5)),1))),IF(VLOOKUP($E17,'Country Indicator Data'!$B$4:$N$300,4,FALSE)="x","x",ROUND(IF(VLOOKUP($E17,'Country Indicator Data'!$B$4:$N$300,4,FALSE)&gt;J$3,5,IF(VLOOKUP($E17,'Country Indicator Data'!$B$4:$N$300,4,FALSE)&lt;J$4,0,5-(J$3-VLOOKUP($E17,'Country Indicator Data'!$B$4:$N$300,4,FALSE))/(J$3-J$4)*5)),1)))</f>
        <v>0.7</v>
      </c>
      <c r="K17" s="163">
        <f t="shared" si="1"/>
        <v>1.65</v>
      </c>
      <c r="L17" s="163">
        <f>IF(LEN(E17)&gt;3,(IF(VLOOKUP($C17,'Regional Crises'!$B$1:$R$66,10,FALSE)="x","x",ROUND(IF(VLOOKUP($C17,'Regional Crises'!$B$1:$R$66,10,FALSE)&gt;L$3,5,IF(VLOOKUP($C17,'Regional Crises'!$B$1:$R$66,10,FALSE)&lt;L$4,0,5-(L$3-VLOOKUP($C17,'Regional Crises'!$B$1:$R$66,10,FALSE))/(L$3-L$4)*5)),1))),IF(VLOOKUP($E17,'Country Indicator Data'!$B$4:$N$300,6,FALSE)="x","x",ROUND(IF(VLOOKUP($E17,'Country Indicator Data'!$B$4:$N$300,6,FALSE)&gt;L$3,5,IF(VLOOKUP($E17,'Country Indicator Data'!$B$4:$N$300,6,FALSE)&lt;L$4,0,5-(L$3-VLOOKUP($E17,'Country Indicator Data'!$B$4:$N$300,6,FALSE))/(L$3-L$4)*5)),1)))</f>
        <v>2.6</v>
      </c>
      <c r="M17" s="163">
        <f>IF(LEN(E17)&gt;3,(IF(VLOOKUP($C17,'Regional Crises'!$B$1:$R$66,11,FALSE)="x","x",ROUND(IF(VLOOKUP($C17,'Regional Crises'!$B$1:$R$66,11,FALSE)&gt;M$3,5,IF(VLOOKUP($C17,'Regional Crises'!$B$1:$R$66,11,FALSE)&lt;M$4,0,5-(M$3-VLOOKUP($C17,'Regional Crises'!$B$1:$R$66,11,FALSE))/(M$3-M$4)*5)),1))),IF(VLOOKUP($E17,'Country Indicator Data'!$B$4:$N$300,7,FALSE)="x","x",ROUND(IF(VLOOKUP($E17,'Country Indicator Data'!$B$4:$N$300,7,FALSE)&gt;M$3,5,IF(VLOOKUP($E17,'Country Indicator Data'!$B$4:$N$300,7,FALSE)&lt;M$4,0,5-(M$3-VLOOKUP($E17,'Country Indicator Data'!$B$4:$N$300,7,FALSE))/(M$3-M$4)*5)),1)))</f>
        <v>3.4</v>
      </c>
      <c r="N17" s="163">
        <f t="shared" si="2"/>
        <v>3</v>
      </c>
      <c r="O17" s="163">
        <f t="shared" si="3"/>
        <v>1.9333333333333333</v>
      </c>
      <c r="P17" s="163">
        <f>IF(LEN(E17)&gt;3,VLOOKUP(C17,'Regional Crises'!$B$1:$R$69,12,FALSE),VLOOKUP(E17,'Country Indicator Data'!$B$4:$I$300,8,FALSE))</f>
        <v>3</v>
      </c>
      <c r="Q17" s="163">
        <f>IF(LEN(E17)&gt;3,((IF(VLOOKUP($C17,'Regional Crises'!$B$1:$R$66,13,FALSE)="x","x",ROUND(IF(VLOOKUP($C17,'Regional Crises'!$B$1:$R$66,13,FALSE)&gt;Q$3,5,IF(VLOOKUP($C17,'Regional Crises'!$B$1:$R$66,13,FALSE)&lt;Q$4,0,5-(LOG(Q$3)-LOG(VLOOKUP($C17,'Regional Crises'!$B$1:$R$66,13,FALSE)))/(LOG(Q$3)-LOG(Q$4))*5)),1)))),(IF(VLOOKUP($E17,'Country Indicator Data'!$B$4:$N$300,9,FALSE)="x","x",ROUND(IF(VLOOKUP($E17,'Country Indicator Data'!$B$4:$N$300,9,FALSE)&gt;Q$3,5,IF(VLOOKUP($E17,'Country Indicator Data'!$B$4:$N$300,9,FALSE)&lt;Q$4,0,5-(LOG(Q$3)-LOG(VLOOKUP($E17,'Country Indicator Data'!$B$4:$N$300,9,FALSE)))/(LOG(Q$3)-LOG(Q$4))*5)),1))))</f>
        <v>2</v>
      </c>
      <c r="R17" s="163">
        <f t="shared" si="4"/>
        <v>2.5</v>
      </c>
      <c r="S17" s="163">
        <f>IF(LEN(E17)&gt;3,((IF(VLOOKUP($C17,'Regional Crises'!$B$1:$R$66,17,FALSE)="x","x",ROUND(IF(VLOOKUP($C17,'Regional Crises'!$B$1:$R$66,17,FALSE)&gt;S$3,0,IF(VLOOKUP($C17,'Regional Crises'!$B$1:$R$66,17,FALSE)&lt;S$4,5,(S$3-VLOOKUP($C17,'Regional Crises'!$B$1:$R$66,17,FALSE))/(S$3-S$4)*5)),1)))),(IF(VLOOKUP($E17,'Country Indicator Data'!$B$4:$N$300,13,FALSE)="x","x",ROUND(IF(VLOOKUP($E17,'Country Indicator Data'!$B$4:$N$300,13,FALSE)&gt;S$3,0,IF(VLOOKUP($E17,'Country Indicator Data'!$B$4:$N$300,13,FALSE)&lt;S$4,5,(S$3-VLOOKUP($E17,'Country Indicator Data'!$B$4:$N$300,13,FALSE))/(S$3-S$4)*5)),1))))</f>
        <v>3.2</v>
      </c>
      <c r="T17" s="163">
        <f>IF(LEN(E17)&gt;3,((IF(VLOOKUP($C17,'Regional Crises'!$B$1:$R$66,14,FALSE)="x","x",ROUND(IF(VLOOKUP($C17,'Regional Crises'!$B$1:$R$66,14,FALSE)&gt;T$3,0,IF(VLOOKUP($C17,'Regional Crises'!$B$1:$R$66,14,FALSE)&lt;T$4,5,(T$3-VLOOKUP($C17,'Regional Crises'!$B$1:$R$66,14,FALSE))/(T$3-T$4)*5)),1)))),(IF(VLOOKUP($E17,'Country Indicator Data'!$B$4:$N$300,10,FALSE)="x","x",ROUND(IF(VLOOKUP($E17,'Country Indicator Data'!$B$4:$N$300,10,FALSE)&gt;T$3,0,IF(VLOOKUP($E17,'Country Indicator Data'!$B$4:$N$300,10,FALSE)&lt;T$4,5,(T$3-VLOOKUP($E17,'Country Indicator Data'!$B$4:$N$300,10,FALSE))/(T$3-T$4)*5)),1))))</f>
        <v>2.8</v>
      </c>
      <c r="U17" s="163">
        <f>IF(LEN(E17)&gt;3,((IF(VLOOKUP($C17,'Regional Crises'!$B$1:$R$66,15,FALSE)="x","x",ROUND(IF(VLOOKUP($C17,'Regional Crises'!$B$1:$R$66,15,FALSE)&gt;U$3,0,IF(VLOOKUP($C17,'Regional Crises'!$B$1:$R$66,15,FALSE)&lt;U$4,5,(U$3-VLOOKUP($C17,'Regional Crises'!$B$1:$R$66,15,FALSE))/(U$3-U$4)*5)),1)))),(IF(VLOOKUP($E17,'Country Indicator Data'!$B$4:$N$300,11,FALSE)="x","x",ROUND(IF(VLOOKUP($E17,'Country Indicator Data'!$B$4:$N$300,11,FALSE)&gt;U$3,0,IF(VLOOKUP($E17,'Country Indicator Data'!$B$4:$N$300,11,FALSE)&lt;U$4,5,(U$3-VLOOKUP($E17,'Country Indicator Data'!$B$4:$N$300,11,FALSE))/(U$3-U$4)*5)),1))))</f>
        <v>1.6</v>
      </c>
      <c r="V17" s="163">
        <f>IF(LEN(E17)&gt;3,((IF(VLOOKUP($C17,'Regional Crises'!$B$1:$R$66,16,FALSE)="x","x",ROUND(IF(VLOOKUP($C17,'Regional Crises'!$B$1:$R$66,16,FALSE)&gt;V$3,0,IF(VLOOKUP($C17,'Regional Crises'!$B$1:$R$66,16,FALSE)&lt;V$4,5,(V$3-VLOOKUP($C17,'Regional Crises'!$B$1:$R$66,16,FALSE))/(V$3-V$4)*5)),1)))),(IF(VLOOKUP($E17,'Country Indicator Data'!$B$4:$N$300,12,FALSE)="x","x",ROUND(IF(VLOOKUP($E17,'Country Indicator Data'!$B$4:$N$300,12,FALSE)&gt;V$3,0,IF(VLOOKUP($E17,'Country Indicator Data'!$B$4:$N$300,12,FALSE)&lt;V$4,5,(V$3-VLOOKUP($E17,'Country Indicator Data'!$B$4:$N$300,12,FALSE))/(V$3-V$4)*5)),1))))</f>
        <v>1.4</v>
      </c>
      <c r="W17" s="163">
        <f t="shared" si="5"/>
        <v>2.2999999999999998</v>
      </c>
      <c r="X17" s="163">
        <f t="shared" si="6"/>
        <v>2.2000000000000002</v>
      </c>
      <c r="Y17" s="184">
        <f>IF('Core Indicators'!FC14="x","x",IF('Core Indicators'!FC14&gt;=5,5,IF('Core Indicators'!FC14&gt;=4,4,IF('Core Indicators'!FC14&gt;=3,3,IF('Core Indicators'!FC14&gt;=2,2,IF('Core Indicators'!FC14&gt;=1,1,0))))))</f>
        <v>5</v>
      </c>
      <c r="Z17" s="163">
        <f t="shared" si="7"/>
        <v>5</v>
      </c>
      <c r="AA17" s="184">
        <f>'Crisis Indicator Data'!Y14</f>
        <v>0</v>
      </c>
      <c r="AB17" s="184">
        <f>'Crisis Indicator Data'!Z14</f>
        <v>0</v>
      </c>
      <c r="AC17" s="184">
        <f>'Crisis Indicator Data'!AA14</f>
        <v>0</v>
      </c>
      <c r="AD17" s="184">
        <f>'Crisis Indicator Data'!AB14</f>
        <v>0</v>
      </c>
      <c r="AE17" s="184">
        <f t="shared" si="8"/>
        <v>0</v>
      </c>
      <c r="AF17" s="184">
        <f>'Crisis Indicator Data'!AC14</f>
        <v>0</v>
      </c>
      <c r="AG17" s="184">
        <f>'Crisis Indicator Data'!AD14</f>
        <v>0</v>
      </c>
      <c r="AH17" s="184">
        <f t="shared" si="9"/>
        <v>0</v>
      </c>
      <c r="AI17" s="184">
        <f>'Crisis Indicator Data'!AE14</f>
        <v>0</v>
      </c>
      <c r="AJ17" s="184">
        <f>'Crisis Indicator Data'!AF14</f>
        <v>0</v>
      </c>
      <c r="AK17" s="184">
        <f>'Crisis Indicator Data'!AG14</f>
        <v>3</v>
      </c>
      <c r="AL17" s="184">
        <f t="shared" si="10"/>
        <v>3</v>
      </c>
      <c r="AM17" s="163">
        <f t="shared" si="11"/>
        <v>1</v>
      </c>
      <c r="AN17" s="163">
        <f t="shared" si="12"/>
        <v>3</v>
      </c>
    </row>
    <row r="18" spans="1:40" ht="13.5" customHeight="1" x14ac:dyDescent="0.35">
      <c r="A18" s="169" t="str">
        <f>'Crisis Indicator Data'!A15</f>
        <v>Venezuela displacement in Brazil</v>
      </c>
      <c r="B18" s="170" t="str">
        <f>'Crisis Indicator Data'!B15</f>
        <v>Displacement</v>
      </c>
      <c r="C18" s="170" t="str">
        <f>'Crisis Indicator Data'!C15</f>
        <v>BRA002</v>
      </c>
      <c r="D18" s="170" t="str">
        <f>'Crisis Indicator Data'!D15</f>
        <v>Brazil</v>
      </c>
      <c r="E18" s="171" t="str">
        <f>'Crisis Indicator Data'!E15</f>
        <v>BRA</v>
      </c>
      <c r="F18" s="163">
        <f>IF(LEN(E18)&gt;3,(IF(VLOOKUP($C18,'Regional Crises'!$B$1:$R$66,7,FALSE)="x","x",ROUND(IF(VLOOKUP($C18,'Regional Crises'!$B$1:$R$66,7,FALSE)&gt;$F$3,5,IF(VLOOKUP($C18,'Regional Crises'!$B$1:$R$66,7,FALSE)&lt;F$4,0,($F$3-VLOOKUP($C18,'Regional Crises'!$B$1:$R$66,7,FALSE))/($F$3-$F$4)*5)),1))),IF(VLOOKUP($E18,'Country Indicator Data'!$B$4:$N$300,3,FALSE)="x","x",ROUND(IF(VLOOKUP($E18,'Country Indicator Data'!$B$4:$N$300,3,FALSE)&gt;$F$3,5,IF(VLOOKUP($E18,'Country Indicator Data'!$B$4:$N$300,3,FALSE)&lt;$F$4,0,($F$3-VLOOKUP($E18,'Country Indicator Data'!$B$4:$N$300,3,FALSE))/($F$3-$F$4)*5)),1)))</f>
        <v>0.7</v>
      </c>
      <c r="G18" s="163">
        <f>IF(LEN(E18)&gt;3,(IF(VLOOKUP($C18,'Regional Crises'!$B$1:$R$66,9,FALSE)="x","x",ROUND(IF(VLOOKUP($C18,'Regional Crises'!$B$1:$R$66,9,FALSE)&gt;G$3,5,IF(VLOOKUP($C18,'Regional Crises'!$B$1:$R$66,9,FALSE)&lt;G$4,0,(G$3-VLOOKUP($C18,'Regional Crises'!$B$1:$R$66,9,FALSE))/(G$3-G$4)*5)),1))),IF(VLOOKUP($E18,'Country Indicator Data'!$B$4:$N$300,5,FALSE)="x","x",ROUND(IF(VLOOKUP($E18,'Country Indicator Data'!$B$4:$N$300,5,FALSE)&gt;G$3,5,IF(VLOOKUP($E18,'Country Indicator Data'!$B$4:$N$300,5,FALSE)&lt;G$4,0,(G$3-VLOOKUP($E18,'Country Indicator Data'!$B$4:$N$300,5,FALSE))/(G$3-G$4)*5)),1)))</f>
        <v>1.6</v>
      </c>
      <c r="H18" s="163">
        <f t="shared" si="0"/>
        <v>1.1499999999999999</v>
      </c>
      <c r="I18" s="163">
        <f>IF(LEN(E18)&gt;3,(IF(VLOOKUP($C18,'Regional Crises'!$B$1:$R$66,6,FALSE)="x","x",ROUND(IF(VLOOKUP($C18,'Regional Crises'!$B$1:$R$66,6,FALSE)&gt;I$3,5,IF(VLOOKUP($C18,'Regional Crises'!$B$1:$R$66,6,FALSE)&lt;I$4,0,5-(I$3-VLOOKUP($C18,'Regional Crises'!$B$1:$R$66,6,FALSE))/(I$3-I$4)*5)),1))),IF(VLOOKUP($E18,'Country Indicator Data'!$B$4:$N$300,2,FALSE)="x","x",ROUND(IF(VLOOKUP($E18,'Country Indicator Data'!$B$4:$N$300,2,FALSE)&gt;I$3,5,IF(VLOOKUP($E18,'Country Indicator Data'!$B$4:$N$300,2,FALSE)&lt;I$4,0,5-(I$3-VLOOKUP($E18,'Country Indicator Data'!$B$4:$N$300,2,FALSE))/(I$3-I$4)*5)),1)))</f>
        <v>2.6</v>
      </c>
      <c r="J18" s="163">
        <f>IF(LEN(E18)&gt;3,(IF(VLOOKUP($C18,'Regional Crises'!$B$1:$R$66,8,FALSE)="x","x",ROUND(IF(VLOOKUP($C18,'Regional Crises'!$B$1:$R$66,8,FALSE)&gt;J$3,5,IF(VLOOKUP($C18,'Regional Crises'!$B$1:$R$66,8,FALSE)&lt;J$4,0,5-(J$3-VLOOKUP($C18,'Regional Crises'!$B$1:$R$66,8,FALSE))/(J$3-J$4)*5)),1))),IF(VLOOKUP($E18,'Country Indicator Data'!$B$4:$N$300,4,FALSE)="x","x",ROUND(IF(VLOOKUP($E18,'Country Indicator Data'!$B$4:$N$300,4,FALSE)&gt;J$3,5,IF(VLOOKUP($E18,'Country Indicator Data'!$B$4:$N$300,4,FALSE)&lt;J$4,0,5-(J$3-VLOOKUP($E18,'Country Indicator Data'!$B$4:$N$300,4,FALSE))/(J$3-J$4)*5)),1)))</f>
        <v>0.7</v>
      </c>
      <c r="K18" s="163">
        <f t="shared" si="1"/>
        <v>1.65</v>
      </c>
      <c r="L18" s="163">
        <f>IF(LEN(E18)&gt;3,(IF(VLOOKUP($C18,'Regional Crises'!$B$1:$R$66,10,FALSE)="x","x",ROUND(IF(VLOOKUP($C18,'Regional Crises'!$B$1:$R$66,10,FALSE)&gt;L$3,5,IF(VLOOKUP($C18,'Regional Crises'!$B$1:$R$66,10,FALSE)&lt;L$4,0,5-(L$3-VLOOKUP($C18,'Regional Crises'!$B$1:$R$66,10,FALSE))/(L$3-L$4)*5)),1))),IF(VLOOKUP($E18,'Country Indicator Data'!$B$4:$N$300,6,FALSE)="x","x",ROUND(IF(VLOOKUP($E18,'Country Indicator Data'!$B$4:$N$300,6,FALSE)&gt;L$3,5,IF(VLOOKUP($E18,'Country Indicator Data'!$B$4:$N$300,6,FALSE)&lt;L$4,0,5-(L$3-VLOOKUP($E18,'Country Indicator Data'!$B$4:$N$300,6,FALSE))/(L$3-L$4)*5)),1)))</f>
        <v>2.6</v>
      </c>
      <c r="M18" s="163">
        <f>IF(LEN(E18)&gt;3,(IF(VLOOKUP($C18,'Regional Crises'!$B$1:$R$66,11,FALSE)="x","x",ROUND(IF(VLOOKUP($C18,'Regional Crises'!$B$1:$R$66,11,FALSE)&gt;M$3,5,IF(VLOOKUP($C18,'Regional Crises'!$B$1:$R$66,11,FALSE)&lt;M$4,0,5-(M$3-VLOOKUP($C18,'Regional Crises'!$B$1:$R$66,11,FALSE))/(M$3-M$4)*5)),1))),IF(VLOOKUP($E18,'Country Indicator Data'!$B$4:$N$300,7,FALSE)="x","x",ROUND(IF(VLOOKUP($E18,'Country Indicator Data'!$B$4:$N$300,7,FALSE)&gt;M$3,5,IF(VLOOKUP($E18,'Country Indicator Data'!$B$4:$N$300,7,FALSE)&lt;M$4,0,5-(M$3-VLOOKUP($E18,'Country Indicator Data'!$B$4:$N$300,7,FALSE))/(M$3-M$4)*5)),1)))</f>
        <v>3.4</v>
      </c>
      <c r="N18" s="163">
        <f t="shared" si="2"/>
        <v>3</v>
      </c>
      <c r="O18" s="163">
        <f t="shared" si="3"/>
        <v>1.9333333333333333</v>
      </c>
      <c r="P18" s="163">
        <f>IF(LEN(E18)&gt;3,VLOOKUP(C18,'Regional Crises'!$B$1:$R$69,12,FALSE),VLOOKUP(E18,'Country Indicator Data'!$B$4:$I$300,8,FALSE))</f>
        <v>3</v>
      </c>
      <c r="Q18" s="163">
        <f>IF(LEN(E18)&gt;3,((IF(VLOOKUP($C18,'Regional Crises'!$B$1:$R$66,13,FALSE)="x","x",ROUND(IF(VLOOKUP($C18,'Regional Crises'!$B$1:$R$66,13,FALSE)&gt;Q$3,5,IF(VLOOKUP($C18,'Regional Crises'!$B$1:$R$66,13,FALSE)&lt;Q$4,0,5-(LOG(Q$3)-LOG(VLOOKUP($C18,'Regional Crises'!$B$1:$R$66,13,FALSE)))/(LOG(Q$3)-LOG(Q$4))*5)),1)))),(IF(VLOOKUP($E18,'Country Indicator Data'!$B$4:$N$300,9,FALSE)="x","x",ROUND(IF(VLOOKUP($E18,'Country Indicator Data'!$B$4:$N$300,9,FALSE)&gt;Q$3,5,IF(VLOOKUP($E18,'Country Indicator Data'!$B$4:$N$300,9,FALSE)&lt;Q$4,0,5-(LOG(Q$3)-LOG(VLOOKUP($E18,'Country Indicator Data'!$B$4:$N$300,9,FALSE)))/(LOG(Q$3)-LOG(Q$4))*5)),1))))</f>
        <v>2</v>
      </c>
      <c r="R18" s="163">
        <f t="shared" si="4"/>
        <v>2.5</v>
      </c>
      <c r="S18" s="163">
        <f>IF(LEN(E18)&gt;3,((IF(VLOOKUP($C18,'Regional Crises'!$B$1:$R$66,17,FALSE)="x","x",ROUND(IF(VLOOKUP($C18,'Regional Crises'!$B$1:$R$66,17,FALSE)&gt;S$3,0,IF(VLOOKUP($C18,'Regional Crises'!$B$1:$R$66,17,FALSE)&lt;S$4,5,(S$3-VLOOKUP($C18,'Regional Crises'!$B$1:$R$66,17,FALSE))/(S$3-S$4)*5)),1)))),(IF(VLOOKUP($E18,'Country Indicator Data'!$B$4:$N$300,13,FALSE)="x","x",ROUND(IF(VLOOKUP($E18,'Country Indicator Data'!$B$4:$N$300,13,FALSE)&gt;S$3,0,IF(VLOOKUP($E18,'Country Indicator Data'!$B$4:$N$300,13,FALSE)&lt;S$4,5,(S$3-VLOOKUP($E18,'Country Indicator Data'!$B$4:$N$300,13,FALSE))/(S$3-S$4)*5)),1))))</f>
        <v>3.2</v>
      </c>
      <c r="T18" s="163">
        <f>IF(LEN(E18)&gt;3,((IF(VLOOKUP($C18,'Regional Crises'!$B$1:$R$66,14,FALSE)="x","x",ROUND(IF(VLOOKUP($C18,'Regional Crises'!$B$1:$R$66,14,FALSE)&gt;T$3,0,IF(VLOOKUP($C18,'Regional Crises'!$B$1:$R$66,14,FALSE)&lt;T$4,5,(T$3-VLOOKUP($C18,'Regional Crises'!$B$1:$R$66,14,FALSE))/(T$3-T$4)*5)),1)))),(IF(VLOOKUP($E18,'Country Indicator Data'!$B$4:$N$300,10,FALSE)="x","x",ROUND(IF(VLOOKUP($E18,'Country Indicator Data'!$B$4:$N$300,10,FALSE)&gt;T$3,0,IF(VLOOKUP($E18,'Country Indicator Data'!$B$4:$N$300,10,FALSE)&lt;T$4,5,(T$3-VLOOKUP($E18,'Country Indicator Data'!$B$4:$N$300,10,FALSE))/(T$3-T$4)*5)),1))))</f>
        <v>2.8</v>
      </c>
      <c r="U18" s="163">
        <f>IF(LEN(E18)&gt;3,((IF(VLOOKUP($C18,'Regional Crises'!$B$1:$R$66,15,FALSE)="x","x",ROUND(IF(VLOOKUP($C18,'Regional Crises'!$B$1:$R$66,15,FALSE)&gt;U$3,0,IF(VLOOKUP($C18,'Regional Crises'!$B$1:$R$66,15,FALSE)&lt;U$4,5,(U$3-VLOOKUP($C18,'Regional Crises'!$B$1:$R$66,15,FALSE))/(U$3-U$4)*5)),1)))),(IF(VLOOKUP($E18,'Country Indicator Data'!$B$4:$N$300,11,FALSE)="x","x",ROUND(IF(VLOOKUP($E18,'Country Indicator Data'!$B$4:$N$300,11,FALSE)&gt;U$3,0,IF(VLOOKUP($E18,'Country Indicator Data'!$B$4:$N$300,11,FALSE)&lt;U$4,5,(U$3-VLOOKUP($E18,'Country Indicator Data'!$B$4:$N$300,11,FALSE))/(U$3-U$4)*5)),1))))</f>
        <v>1.6</v>
      </c>
      <c r="V18" s="163">
        <f>IF(LEN(E18)&gt;3,((IF(VLOOKUP($C18,'Regional Crises'!$B$1:$R$66,16,FALSE)="x","x",ROUND(IF(VLOOKUP($C18,'Regional Crises'!$B$1:$R$66,16,FALSE)&gt;V$3,0,IF(VLOOKUP($C18,'Regional Crises'!$B$1:$R$66,16,FALSE)&lt;V$4,5,(V$3-VLOOKUP($C18,'Regional Crises'!$B$1:$R$66,16,FALSE))/(V$3-V$4)*5)),1)))),(IF(VLOOKUP($E18,'Country Indicator Data'!$B$4:$N$300,12,FALSE)="x","x",ROUND(IF(VLOOKUP($E18,'Country Indicator Data'!$B$4:$N$300,12,FALSE)&gt;V$3,0,IF(VLOOKUP($E18,'Country Indicator Data'!$B$4:$N$300,12,FALSE)&lt;V$4,5,(V$3-VLOOKUP($E18,'Country Indicator Data'!$B$4:$N$300,12,FALSE))/(V$3-V$4)*5)),1))))</f>
        <v>1.4</v>
      </c>
      <c r="W18" s="163">
        <f t="shared" si="5"/>
        <v>2.2999999999999998</v>
      </c>
      <c r="X18" s="163">
        <f t="shared" si="6"/>
        <v>2.2000000000000002</v>
      </c>
      <c r="Y18" s="184">
        <f>IF('Core Indicators'!FC15="x","x",IF('Core Indicators'!FC15&gt;=5,5,IF('Core Indicators'!FC15&gt;=4,4,IF('Core Indicators'!FC15&gt;=3,3,IF('Core Indicators'!FC15&gt;=2,2,IF('Core Indicators'!FC15&gt;=1,1,0))))))</f>
        <v>3</v>
      </c>
      <c r="Z18" s="163">
        <f t="shared" si="7"/>
        <v>3</v>
      </c>
      <c r="AA18" s="184">
        <f>'Crisis Indicator Data'!Y15</f>
        <v>0</v>
      </c>
      <c r="AB18" s="184">
        <f>'Crisis Indicator Data'!Z15</f>
        <v>0</v>
      </c>
      <c r="AC18" s="184">
        <f>'Crisis Indicator Data'!AA15</f>
        <v>0</v>
      </c>
      <c r="AD18" s="184">
        <f>'Crisis Indicator Data'!AB15</f>
        <v>0</v>
      </c>
      <c r="AE18" s="184">
        <f t="shared" si="8"/>
        <v>0</v>
      </c>
      <c r="AF18" s="184">
        <f>'Crisis Indicator Data'!AC15</f>
        <v>0</v>
      </c>
      <c r="AG18" s="184">
        <f>'Crisis Indicator Data'!AD15</f>
        <v>0</v>
      </c>
      <c r="AH18" s="184">
        <f t="shared" si="9"/>
        <v>0</v>
      </c>
      <c r="AI18" s="184">
        <f>'Crisis Indicator Data'!AE15</f>
        <v>0</v>
      </c>
      <c r="AJ18" s="184">
        <f>'Crisis Indicator Data'!AF15</f>
        <v>0</v>
      </c>
      <c r="AK18" s="184">
        <f>'Crisis Indicator Data'!AG15</f>
        <v>2</v>
      </c>
      <c r="AL18" s="184">
        <f t="shared" si="10"/>
        <v>2</v>
      </c>
      <c r="AM18" s="163">
        <f t="shared" si="11"/>
        <v>1</v>
      </c>
      <c r="AN18" s="163">
        <f t="shared" si="12"/>
        <v>2</v>
      </c>
    </row>
    <row r="19" spans="1:40" ht="13.5" customHeight="1" x14ac:dyDescent="0.35">
      <c r="A19" s="169" t="str">
        <f>'Crisis Indicator Data'!A16</f>
        <v>Drought in the Amazonas</v>
      </c>
      <c r="B19" s="170" t="str">
        <f>'Crisis Indicator Data'!B16</f>
        <v>Drought</v>
      </c>
      <c r="C19" s="170" t="str">
        <f>'Crisis Indicator Data'!C16</f>
        <v>BRA004</v>
      </c>
      <c r="D19" s="170" t="str">
        <f>'Crisis Indicator Data'!D16</f>
        <v>Brazil</v>
      </c>
      <c r="E19" s="171" t="str">
        <f>'Crisis Indicator Data'!E16</f>
        <v>BRA</v>
      </c>
      <c r="F19" s="163">
        <f>IF(LEN(E19)&gt;3,(IF(VLOOKUP($C19,'Regional Crises'!$B$1:$R$66,7,FALSE)="x","x",ROUND(IF(VLOOKUP($C19,'Regional Crises'!$B$1:$R$66,7,FALSE)&gt;$F$3,5,IF(VLOOKUP($C19,'Regional Crises'!$B$1:$R$66,7,FALSE)&lt;F$4,0,($F$3-VLOOKUP($C19,'Regional Crises'!$B$1:$R$66,7,FALSE))/($F$3-$F$4)*5)),1))),IF(VLOOKUP($E19,'Country Indicator Data'!$B$4:$N$300,3,FALSE)="x","x",ROUND(IF(VLOOKUP($E19,'Country Indicator Data'!$B$4:$N$300,3,FALSE)&gt;$F$3,5,IF(VLOOKUP($E19,'Country Indicator Data'!$B$4:$N$300,3,FALSE)&lt;$F$4,0,($F$3-VLOOKUP($E19,'Country Indicator Data'!$B$4:$N$300,3,FALSE))/($F$3-$F$4)*5)),1)))</f>
        <v>0.7</v>
      </c>
      <c r="G19" s="163">
        <f>IF(LEN(E19)&gt;3,(IF(VLOOKUP($C19,'Regional Crises'!$B$1:$R$66,9,FALSE)="x","x",ROUND(IF(VLOOKUP($C19,'Regional Crises'!$B$1:$R$66,9,FALSE)&gt;G$3,5,IF(VLOOKUP($C19,'Regional Crises'!$B$1:$R$66,9,FALSE)&lt;G$4,0,(G$3-VLOOKUP($C19,'Regional Crises'!$B$1:$R$66,9,FALSE))/(G$3-G$4)*5)),1))),IF(VLOOKUP($E19,'Country Indicator Data'!$B$4:$N$300,5,FALSE)="x","x",ROUND(IF(VLOOKUP($E19,'Country Indicator Data'!$B$4:$N$300,5,FALSE)&gt;G$3,5,IF(VLOOKUP($E19,'Country Indicator Data'!$B$4:$N$300,5,FALSE)&lt;G$4,0,(G$3-VLOOKUP($E19,'Country Indicator Data'!$B$4:$N$300,5,FALSE))/(G$3-G$4)*5)),1)))</f>
        <v>1.6</v>
      </c>
      <c r="H19" s="163">
        <f t="shared" si="0"/>
        <v>1.1499999999999999</v>
      </c>
      <c r="I19" s="163">
        <f>IF(LEN(E19)&gt;3,(IF(VLOOKUP($C19,'Regional Crises'!$B$1:$R$66,6,FALSE)="x","x",ROUND(IF(VLOOKUP($C19,'Regional Crises'!$B$1:$R$66,6,FALSE)&gt;I$3,5,IF(VLOOKUP($C19,'Regional Crises'!$B$1:$R$66,6,FALSE)&lt;I$4,0,5-(I$3-VLOOKUP($C19,'Regional Crises'!$B$1:$R$66,6,FALSE))/(I$3-I$4)*5)),1))),IF(VLOOKUP($E19,'Country Indicator Data'!$B$4:$N$300,2,FALSE)="x","x",ROUND(IF(VLOOKUP($E19,'Country Indicator Data'!$B$4:$N$300,2,FALSE)&gt;I$3,5,IF(VLOOKUP($E19,'Country Indicator Data'!$B$4:$N$300,2,FALSE)&lt;I$4,0,5-(I$3-VLOOKUP($E19,'Country Indicator Data'!$B$4:$N$300,2,FALSE))/(I$3-I$4)*5)),1)))</f>
        <v>2.6</v>
      </c>
      <c r="J19" s="163">
        <f>IF(LEN(E19)&gt;3,(IF(VLOOKUP($C19,'Regional Crises'!$B$1:$R$66,8,FALSE)="x","x",ROUND(IF(VLOOKUP($C19,'Regional Crises'!$B$1:$R$66,8,FALSE)&gt;J$3,5,IF(VLOOKUP($C19,'Regional Crises'!$B$1:$R$66,8,FALSE)&lt;J$4,0,5-(J$3-VLOOKUP($C19,'Regional Crises'!$B$1:$R$66,8,FALSE))/(J$3-J$4)*5)),1))),IF(VLOOKUP($E19,'Country Indicator Data'!$B$4:$N$300,4,FALSE)="x","x",ROUND(IF(VLOOKUP($E19,'Country Indicator Data'!$B$4:$N$300,4,FALSE)&gt;J$3,5,IF(VLOOKUP($E19,'Country Indicator Data'!$B$4:$N$300,4,FALSE)&lt;J$4,0,5-(J$3-VLOOKUP($E19,'Country Indicator Data'!$B$4:$N$300,4,FALSE))/(J$3-J$4)*5)),1)))</f>
        <v>0.7</v>
      </c>
      <c r="K19" s="163">
        <f t="shared" si="1"/>
        <v>1.65</v>
      </c>
      <c r="L19" s="163">
        <f>IF(LEN(E19)&gt;3,(IF(VLOOKUP($C19,'Regional Crises'!$B$1:$R$66,10,FALSE)="x","x",ROUND(IF(VLOOKUP($C19,'Regional Crises'!$B$1:$R$66,10,FALSE)&gt;L$3,5,IF(VLOOKUP($C19,'Regional Crises'!$B$1:$R$66,10,FALSE)&lt;L$4,0,5-(L$3-VLOOKUP($C19,'Regional Crises'!$B$1:$R$66,10,FALSE))/(L$3-L$4)*5)),1))),IF(VLOOKUP($E19,'Country Indicator Data'!$B$4:$N$300,6,FALSE)="x","x",ROUND(IF(VLOOKUP($E19,'Country Indicator Data'!$B$4:$N$300,6,FALSE)&gt;L$3,5,IF(VLOOKUP($E19,'Country Indicator Data'!$B$4:$N$300,6,FALSE)&lt;L$4,0,5-(L$3-VLOOKUP($E19,'Country Indicator Data'!$B$4:$N$300,6,FALSE))/(L$3-L$4)*5)),1)))</f>
        <v>2.6</v>
      </c>
      <c r="M19" s="163">
        <f>IF(LEN(E19)&gt;3,(IF(VLOOKUP($C19,'Regional Crises'!$B$1:$R$66,11,FALSE)="x","x",ROUND(IF(VLOOKUP($C19,'Regional Crises'!$B$1:$R$66,11,FALSE)&gt;M$3,5,IF(VLOOKUP($C19,'Regional Crises'!$B$1:$R$66,11,FALSE)&lt;M$4,0,5-(M$3-VLOOKUP($C19,'Regional Crises'!$B$1:$R$66,11,FALSE))/(M$3-M$4)*5)),1))),IF(VLOOKUP($E19,'Country Indicator Data'!$B$4:$N$300,7,FALSE)="x","x",ROUND(IF(VLOOKUP($E19,'Country Indicator Data'!$B$4:$N$300,7,FALSE)&gt;M$3,5,IF(VLOOKUP($E19,'Country Indicator Data'!$B$4:$N$300,7,FALSE)&lt;M$4,0,5-(M$3-VLOOKUP($E19,'Country Indicator Data'!$B$4:$N$300,7,FALSE))/(M$3-M$4)*5)),1)))</f>
        <v>3.4</v>
      </c>
      <c r="N19" s="163">
        <f t="shared" si="2"/>
        <v>3</v>
      </c>
      <c r="O19" s="163">
        <f t="shared" si="3"/>
        <v>1.9333333333333333</v>
      </c>
      <c r="P19" s="163">
        <f>IF(LEN(E19)&gt;3,VLOOKUP(C19,'Regional Crises'!$B$1:$R$69,12,FALSE),VLOOKUP(E19,'Country Indicator Data'!$B$4:$I$300,8,FALSE))</f>
        <v>3</v>
      </c>
      <c r="Q19" s="163">
        <f>IF(LEN(E19)&gt;3,((IF(VLOOKUP($C19,'Regional Crises'!$B$1:$R$66,13,FALSE)="x","x",ROUND(IF(VLOOKUP($C19,'Regional Crises'!$B$1:$R$66,13,FALSE)&gt;Q$3,5,IF(VLOOKUP($C19,'Regional Crises'!$B$1:$R$66,13,FALSE)&lt;Q$4,0,5-(LOG(Q$3)-LOG(VLOOKUP($C19,'Regional Crises'!$B$1:$R$66,13,FALSE)))/(LOG(Q$3)-LOG(Q$4))*5)),1)))),(IF(VLOOKUP($E19,'Country Indicator Data'!$B$4:$N$300,9,FALSE)="x","x",ROUND(IF(VLOOKUP($E19,'Country Indicator Data'!$B$4:$N$300,9,FALSE)&gt;Q$3,5,IF(VLOOKUP($E19,'Country Indicator Data'!$B$4:$N$300,9,FALSE)&lt;Q$4,0,5-(LOG(Q$3)-LOG(VLOOKUP($E19,'Country Indicator Data'!$B$4:$N$300,9,FALSE)))/(LOG(Q$3)-LOG(Q$4))*5)),1))))</f>
        <v>2</v>
      </c>
      <c r="R19" s="163">
        <f t="shared" si="4"/>
        <v>2.5</v>
      </c>
      <c r="S19" s="163">
        <f>IF(LEN(E19)&gt;3,((IF(VLOOKUP($C19,'Regional Crises'!$B$1:$R$66,17,FALSE)="x","x",ROUND(IF(VLOOKUP($C19,'Regional Crises'!$B$1:$R$66,17,FALSE)&gt;S$3,0,IF(VLOOKUP($C19,'Regional Crises'!$B$1:$R$66,17,FALSE)&lt;S$4,5,(S$3-VLOOKUP($C19,'Regional Crises'!$B$1:$R$66,17,FALSE))/(S$3-S$4)*5)),1)))),(IF(VLOOKUP($E19,'Country Indicator Data'!$B$4:$N$300,13,FALSE)="x","x",ROUND(IF(VLOOKUP($E19,'Country Indicator Data'!$B$4:$N$300,13,FALSE)&gt;S$3,0,IF(VLOOKUP($E19,'Country Indicator Data'!$B$4:$N$300,13,FALSE)&lt;S$4,5,(S$3-VLOOKUP($E19,'Country Indicator Data'!$B$4:$N$300,13,FALSE))/(S$3-S$4)*5)),1))))</f>
        <v>3.2</v>
      </c>
      <c r="T19" s="163">
        <f>IF(LEN(E19)&gt;3,((IF(VLOOKUP($C19,'Regional Crises'!$B$1:$R$66,14,FALSE)="x","x",ROUND(IF(VLOOKUP($C19,'Regional Crises'!$B$1:$R$66,14,FALSE)&gt;T$3,0,IF(VLOOKUP($C19,'Regional Crises'!$B$1:$R$66,14,FALSE)&lt;T$4,5,(T$3-VLOOKUP($C19,'Regional Crises'!$B$1:$R$66,14,FALSE))/(T$3-T$4)*5)),1)))),(IF(VLOOKUP($E19,'Country Indicator Data'!$B$4:$N$300,10,FALSE)="x","x",ROUND(IF(VLOOKUP($E19,'Country Indicator Data'!$B$4:$N$300,10,FALSE)&gt;T$3,0,IF(VLOOKUP($E19,'Country Indicator Data'!$B$4:$N$300,10,FALSE)&lt;T$4,5,(T$3-VLOOKUP($E19,'Country Indicator Data'!$B$4:$N$300,10,FALSE))/(T$3-T$4)*5)),1))))</f>
        <v>2.8</v>
      </c>
      <c r="U19" s="163">
        <f>IF(LEN(E19)&gt;3,((IF(VLOOKUP($C19,'Regional Crises'!$B$1:$R$66,15,FALSE)="x","x",ROUND(IF(VLOOKUP($C19,'Regional Crises'!$B$1:$R$66,15,FALSE)&gt;U$3,0,IF(VLOOKUP($C19,'Regional Crises'!$B$1:$R$66,15,FALSE)&lt;U$4,5,(U$3-VLOOKUP($C19,'Regional Crises'!$B$1:$R$66,15,FALSE))/(U$3-U$4)*5)),1)))),(IF(VLOOKUP($E19,'Country Indicator Data'!$B$4:$N$300,11,FALSE)="x","x",ROUND(IF(VLOOKUP($E19,'Country Indicator Data'!$B$4:$N$300,11,FALSE)&gt;U$3,0,IF(VLOOKUP($E19,'Country Indicator Data'!$B$4:$N$300,11,FALSE)&lt;U$4,5,(U$3-VLOOKUP($E19,'Country Indicator Data'!$B$4:$N$300,11,FALSE))/(U$3-U$4)*5)),1))))</f>
        <v>1.6</v>
      </c>
      <c r="V19" s="163">
        <f>IF(LEN(E19)&gt;3,((IF(VLOOKUP($C19,'Regional Crises'!$B$1:$R$66,16,FALSE)="x","x",ROUND(IF(VLOOKUP($C19,'Regional Crises'!$B$1:$R$66,16,FALSE)&gt;V$3,0,IF(VLOOKUP($C19,'Regional Crises'!$B$1:$R$66,16,FALSE)&lt;V$4,5,(V$3-VLOOKUP($C19,'Regional Crises'!$B$1:$R$66,16,FALSE))/(V$3-V$4)*5)),1)))),(IF(VLOOKUP($E19,'Country Indicator Data'!$B$4:$N$300,12,FALSE)="x","x",ROUND(IF(VLOOKUP($E19,'Country Indicator Data'!$B$4:$N$300,12,FALSE)&gt;V$3,0,IF(VLOOKUP($E19,'Country Indicator Data'!$B$4:$N$300,12,FALSE)&lt;V$4,5,(V$3-VLOOKUP($E19,'Country Indicator Data'!$B$4:$N$300,12,FALSE))/(V$3-V$4)*5)),1))))</f>
        <v>1.4</v>
      </c>
      <c r="W19" s="163">
        <f t="shared" si="5"/>
        <v>2.2999999999999998</v>
      </c>
      <c r="X19" s="163">
        <f t="shared" si="6"/>
        <v>2.2000000000000002</v>
      </c>
      <c r="Y19" s="184">
        <f>IF('Core Indicators'!FC16="x","x",IF('Core Indicators'!FC16&gt;=5,5,IF('Core Indicators'!FC16&gt;=4,4,IF('Core Indicators'!FC16&gt;=3,3,IF('Core Indicators'!FC16&gt;=2,2,IF('Core Indicators'!FC16&gt;=1,1,0))))))</f>
        <v>1</v>
      </c>
      <c r="Z19" s="163">
        <f t="shared" si="7"/>
        <v>1</v>
      </c>
      <c r="AA19" s="184">
        <f>'Crisis Indicator Data'!Y16</f>
        <v>0</v>
      </c>
      <c r="AB19" s="184">
        <f>'Crisis Indicator Data'!Z16</f>
        <v>0</v>
      </c>
      <c r="AC19" s="184">
        <f>'Crisis Indicator Data'!AA16</f>
        <v>0</v>
      </c>
      <c r="AD19" s="184">
        <f>'Crisis Indicator Data'!AB16</f>
        <v>0</v>
      </c>
      <c r="AE19" s="184">
        <f t="shared" si="8"/>
        <v>0</v>
      </c>
      <c r="AF19" s="184">
        <f>'Crisis Indicator Data'!AC16</f>
        <v>0</v>
      </c>
      <c r="AG19" s="184">
        <f>'Crisis Indicator Data'!AD16</f>
        <v>0</v>
      </c>
      <c r="AH19" s="184">
        <f t="shared" si="9"/>
        <v>0</v>
      </c>
      <c r="AI19" s="184">
        <f>'Crisis Indicator Data'!AE16</f>
        <v>0</v>
      </c>
      <c r="AJ19" s="184">
        <f>'Crisis Indicator Data'!AF16</f>
        <v>0</v>
      </c>
      <c r="AK19" s="184">
        <f>'Crisis Indicator Data'!AG16</f>
        <v>1</v>
      </c>
      <c r="AL19" s="184">
        <f t="shared" si="10"/>
        <v>1</v>
      </c>
      <c r="AM19" s="163">
        <f t="shared" si="11"/>
        <v>0</v>
      </c>
      <c r="AN19" s="163">
        <f t="shared" si="12"/>
        <v>0.5</v>
      </c>
    </row>
    <row r="20" spans="1:40" ht="13.5" customHeight="1" x14ac:dyDescent="0.35">
      <c r="A20" s="169" t="str">
        <f>'Crisis Indicator Data'!A17</f>
        <v>Floods in Rio Grande do Sul</v>
      </c>
      <c r="B20" s="170" t="str">
        <f>'Crisis Indicator Data'!B17</f>
        <v>Floods</v>
      </c>
      <c r="C20" s="170" t="str">
        <f>'Crisis Indicator Data'!C17</f>
        <v>BRA005</v>
      </c>
      <c r="D20" s="170" t="str">
        <f>'Crisis Indicator Data'!D17</f>
        <v>Brazil</v>
      </c>
      <c r="E20" s="171" t="str">
        <f>'Crisis Indicator Data'!E17</f>
        <v>BRA</v>
      </c>
      <c r="F20" s="163">
        <f>IF(LEN(E20)&gt;3,(IF(VLOOKUP($C20,'Regional Crises'!$B$1:$R$66,7,FALSE)="x","x",ROUND(IF(VLOOKUP($C20,'Regional Crises'!$B$1:$R$66,7,FALSE)&gt;$F$3,5,IF(VLOOKUP($C20,'Regional Crises'!$B$1:$R$66,7,FALSE)&lt;F$4,0,($F$3-VLOOKUP($C20,'Regional Crises'!$B$1:$R$66,7,FALSE))/($F$3-$F$4)*5)),1))),IF(VLOOKUP($E20,'Country Indicator Data'!$B$4:$N$300,3,FALSE)="x","x",ROUND(IF(VLOOKUP($E20,'Country Indicator Data'!$B$4:$N$300,3,FALSE)&gt;$F$3,5,IF(VLOOKUP($E20,'Country Indicator Data'!$B$4:$N$300,3,FALSE)&lt;$F$4,0,($F$3-VLOOKUP($E20,'Country Indicator Data'!$B$4:$N$300,3,FALSE))/($F$3-$F$4)*5)),1)))</f>
        <v>0.7</v>
      </c>
      <c r="G20" s="163">
        <f>IF(LEN(E20)&gt;3,(IF(VLOOKUP($C20,'Regional Crises'!$B$1:$R$66,9,FALSE)="x","x",ROUND(IF(VLOOKUP($C20,'Regional Crises'!$B$1:$R$66,9,FALSE)&gt;G$3,5,IF(VLOOKUP($C20,'Regional Crises'!$B$1:$R$66,9,FALSE)&lt;G$4,0,(G$3-VLOOKUP($C20,'Regional Crises'!$B$1:$R$66,9,FALSE))/(G$3-G$4)*5)),1))),IF(VLOOKUP($E20,'Country Indicator Data'!$B$4:$N$300,5,FALSE)="x","x",ROUND(IF(VLOOKUP($E20,'Country Indicator Data'!$B$4:$N$300,5,FALSE)&gt;G$3,5,IF(VLOOKUP($E20,'Country Indicator Data'!$B$4:$N$300,5,FALSE)&lt;G$4,0,(G$3-VLOOKUP($E20,'Country Indicator Data'!$B$4:$N$300,5,FALSE))/(G$3-G$4)*5)),1)))</f>
        <v>1.6</v>
      </c>
      <c r="H20" s="163">
        <f t="shared" si="0"/>
        <v>1.1499999999999999</v>
      </c>
      <c r="I20" s="163">
        <f>IF(LEN(E20)&gt;3,(IF(VLOOKUP($C20,'Regional Crises'!$B$1:$R$66,6,FALSE)="x","x",ROUND(IF(VLOOKUP($C20,'Regional Crises'!$B$1:$R$66,6,FALSE)&gt;I$3,5,IF(VLOOKUP($C20,'Regional Crises'!$B$1:$R$66,6,FALSE)&lt;I$4,0,5-(I$3-VLOOKUP($C20,'Regional Crises'!$B$1:$R$66,6,FALSE))/(I$3-I$4)*5)),1))),IF(VLOOKUP($E20,'Country Indicator Data'!$B$4:$N$300,2,FALSE)="x","x",ROUND(IF(VLOOKUP($E20,'Country Indicator Data'!$B$4:$N$300,2,FALSE)&gt;I$3,5,IF(VLOOKUP($E20,'Country Indicator Data'!$B$4:$N$300,2,FALSE)&lt;I$4,0,5-(I$3-VLOOKUP($E20,'Country Indicator Data'!$B$4:$N$300,2,FALSE))/(I$3-I$4)*5)),1)))</f>
        <v>2.6</v>
      </c>
      <c r="J20" s="163">
        <f>IF(LEN(E20)&gt;3,(IF(VLOOKUP($C20,'Regional Crises'!$B$1:$R$66,8,FALSE)="x","x",ROUND(IF(VLOOKUP($C20,'Regional Crises'!$B$1:$R$66,8,FALSE)&gt;J$3,5,IF(VLOOKUP($C20,'Regional Crises'!$B$1:$R$66,8,FALSE)&lt;J$4,0,5-(J$3-VLOOKUP($C20,'Regional Crises'!$B$1:$R$66,8,FALSE))/(J$3-J$4)*5)),1))),IF(VLOOKUP($E20,'Country Indicator Data'!$B$4:$N$300,4,FALSE)="x","x",ROUND(IF(VLOOKUP($E20,'Country Indicator Data'!$B$4:$N$300,4,FALSE)&gt;J$3,5,IF(VLOOKUP($E20,'Country Indicator Data'!$B$4:$N$300,4,FALSE)&lt;J$4,0,5-(J$3-VLOOKUP($E20,'Country Indicator Data'!$B$4:$N$300,4,FALSE))/(J$3-J$4)*5)),1)))</f>
        <v>0.7</v>
      </c>
      <c r="K20" s="163">
        <f t="shared" si="1"/>
        <v>1.65</v>
      </c>
      <c r="L20" s="163">
        <f>IF(LEN(E20)&gt;3,(IF(VLOOKUP($C20,'Regional Crises'!$B$1:$R$66,10,FALSE)="x","x",ROUND(IF(VLOOKUP($C20,'Regional Crises'!$B$1:$R$66,10,FALSE)&gt;L$3,5,IF(VLOOKUP($C20,'Regional Crises'!$B$1:$R$66,10,FALSE)&lt;L$4,0,5-(L$3-VLOOKUP($C20,'Regional Crises'!$B$1:$R$66,10,FALSE))/(L$3-L$4)*5)),1))),IF(VLOOKUP($E20,'Country Indicator Data'!$B$4:$N$300,6,FALSE)="x","x",ROUND(IF(VLOOKUP($E20,'Country Indicator Data'!$B$4:$N$300,6,FALSE)&gt;L$3,5,IF(VLOOKUP($E20,'Country Indicator Data'!$B$4:$N$300,6,FALSE)&lt;L$4,0,5-(L$3-VLOOKUP($E20,'Country Indicator Data'!$B$4:$N$300,6,FALSE))/(L$3-L$4)*5)),1)))</f>
        <v>2.6</v>
      </c>
      <c r="M20" s="163">
        <f>IF(LEN(E20)&gt;3,(IF(VLOOKUP($C20,'Regional Crises'!$B$1:$R$66,11,FALSE)="x","x",ROUND(IF(VLOOKUP($C20,'Regional Crises'!$B$1:$R$66,11,FALSE)&gt;M$3,5,IF(VLOOKUP($C20,'Regional Crises'!$B$1:$R$66,11,FALSE)&lt;M$4,0,5-(M$3-VLOOKUP($C20,'Regional Crises'!$B$1:$R$66,11,FALSE))/(M$3-M$4)*5)),1))),IF(VLOOKUP($E20,'Country Indicator Data'!$B$4:$N$300,7,FALSE)="x","x",ROUND(IF(VLOOKUP($E20,'Country Indicator Data'!$B$4:$N$300,7,FALSE)&gt;M$3,5,IF(VLOOKUP($E20,'Country Indicator Data'!$B$4:$N$300,7,FALSE)&lt;M$4,0,5-(M$3-VLOOKUP($E20,'Country Indicator Data'!$B$4:$N$300,7,FALSE))/(M$3-M$4)*5)),1)))</f>
        <v>3.4</v>
      </c>
      <c r="N20" s="163">
        <f t="shared" si="2"/>
        <v>3</v>
      </c>
      <c r="O20" s="163">
        <f t="shared" si="3"/>
        <v>1.9333333333333333</v>
      </c>
      <c r="P20" s="163">
        <f>IF(LEN(E20)&gt;3,VLOOKUP(C20,'Regional Crises'!$B$1:$R$69,12,FALSE),VLOOKUP(E20,'Country Indicator Data'!$B$4:$I$300,8,FALSE))</f>
        <v>3</v>
      </c>
      <c r="Q20" s="163">
        <f>IF(LEN(E20)&gt;3,((IF(VLOOKUP($C20,'Regional Crises'!$B$1:$R$66,13,FALSE)="x","x",ROUND(IF(VLOOKUP($C20,'Regional Crises'!$B$1:$R$66,13,FALSE)&gt;Q$3,5,IF(VLOOKUP($C20,'Regional Crises'!$B$1:$R$66,13,FALSE)&lt;Q$4,0,5-(LOG(Q$3)-LOG(VLOOKUP($C20,'Regional Crises'!$B$1:$R$66,13,FALSE)))/(LOG(Q$3)-LOG(Q$4))*5)),1)))),(IF(VLOOKUP($E20,'Country Indicator Data'!$B$4:$N$300,9,FALSE)="x","x",ROUND(IF(VLOOKUP($E20,'Country Indicator Data'!$B$4:$N$300,9,FALSE)&gt;Q$3,5,IF(VLOOKUP($E20,'Country Indicator Data'!$B$4:$N$300,9,FALSE)&lt;Q$4,0,5-(LOG(Q$3)-LOG(VLOOKUP($E20,'Country Indicator Data'!$B$4:$N$300,9,FALSE)))/(LOG(Q$3)-LOG(Q$4))*5)),1))))</f>
        <v>2</v>
      </c>
      <c r="R20" s="163">
        <f t="shared" si="4"/>
        <v>2.5</v>
      </c>
      <c r="S20" s="163">
        <f>IF(LEN(E20)&gt;3,((IF(VLOOKUP($C20,'Regional Crises'!$B$1:$R$66,17,FALSE)="x","x",ROUND(IF(VLOOKUP($C20,'Regional Crises'!$B$1:$R$66,17,FALSE)&gt;S$3,0,IF(VLOOKUP($C20,'Regional Crises'!$B$1:$R$66,17,FALSE)&lt;S$4,5,(S$3-VLOOKUP($C20,'Regional Crises'!$B$1:$R$66,17,FALSE))/(S$3-S$4)*5)),1)))),(IF(VLOOKUP($E20,'Country Indicator Data'!$B$4:$N$300,13,FALSE)="x","x",ROUND(IF(VLOOKUP($E20,'Country Indicator Data'!$B$4:$N$300,13,FALSE)&gt;S$3,0,IF(VLOOKUP($E20,'Country Indicator Data'!$B$4:$N$300,13,FALSE)&lt;S$4,5,(S$3-VLOOKUP($E20,'Country Indicator Data'!$B$4:$N$300,13,FALSE))/(S$3-S$4)*5)),1))))</f>
        <v>3.2</v>
      </c>
      <c r="T20" s="163">
        <f>IF(LEN(E20)&gt;3,((IF(VLOOKUP($C20,'Regional Crises'!$B$1:$R$66,14,FALSE)="x","x",ROUND(IF(VLOOKUP($C20,'Regional Crises'!$B$1:$R$66,14,FALSE)&gt;T$3,0,IF(VLOOKUP($C20,'Regional Crises'!$B$1:$R$66,14,FALSE)&lt;T$4,5,(T$3-VLOOKUP($C20,'Regional Crises'!$B$1:$R$66,14,FALSE))/(T$3-T$4)*5)),1)))),(IF(VLOOKUP($E20,'Country Indicator Data'!$B$4:$N$300,10,FALSE)="x","x",ROUND(IF(VLOOKUP($E20,'Country Indicator Data'!$B$4:$N$300,10,FALSE)&gt;T$3,0,IF(VLOOKUP($E20,'Country Indicator Data'!$B$4:$N$300,10,FALSE)&lt;T$4,5,(T$3-VLOOKUP($E20,'Country Indicator Data'!$B$4:$N$300,10,FALSE))/(T$3-T$4)*5)),1))))</f>
        <v>2.8</v>
      </c>
      <c r="U20" s="163">
        <f>IF(LEN(E20)&gt;3,((IF(VLOOKUP($C20,'Regional Crises'!$B$1:$R$66,15,FALSE)="x","x",ROUND(IF(VLOOKUP($C20,'Regional Crises'!$B$1:$R$66,15,FALSE)&gt;U$3,0,IF(VLOOKUP($C20,'Regional Crises'!$B$1:$R$66,15,FALSE)&lt;U$4,5,(U$3-VLOOKUP($C20,'Regional Crises'!$B$1:$R$66,15,FALSE))/(U$3-U$4)*5)),1)))),(IF(VLOOKUP($E20,'Country Indicator Data'!$B$4:$N$300,11,FALSE)="x","x",ROUND(IF(VLOOKUP($E20,'Country Indicator Data'!$B$4:$N$300,11,FALSE)&gt;U$3,0,IF(VLOOKUP($E20,'Country Indicator Data'!$B$4:$N$300,11,FALSE)&lt;U$4,5,(U$3-VLOOKUP($E20,'Country Indicator Data'!$B$4:$N$300,11,FALSE))/(U$3-U$4)*5)),1))))</f>
        <v>1.6</v>
      </c>
      <c r="V20" s="163">
        <f>IF(LEN(E20)&gt;3,((IF(VLOOKUP($C20,'Regional Crises'!$B$1:$R$66,16,FALSE)="x","x",ROUND(IF(VLOOKUP($C20,'Regional Crises'!$B$1:$R$66,16,FALSE)&gt;V$3,0,IF(VLOOKUP($C20,'Regional Crises'!$B$1:$R$66,16,FALSE)&lt;V$4,5,(V$3-VLOOKUP($C20,'Regional Crises'!$B$1:$R$66,16,FALSE))/(V$3-V$4)*5)),1)))),(IF(VLOOKUP($E20,'Country Indicator Data'!$B$4:$N$300,12,FALSE)="x","x",ROUND(IF(VLOOKUP($E20,'Country Indicator Data'!$B$4:$N$300,12,FALSE)&gt;V$3,0,IF(VLOOKUP($E20,'Country Indicator Data'!$B$4:$N$300,12,FALSE)&lt;V$4,5,(V$3-VLOOKUP($E20,'Country Indicator Data'!$B$4:$N$300,12,FALSE))/(V$3-V$4)*5)),1))))</f>
        <v>1.4</v>
      </c>
      <c r="W20" s="163">
        <f t="shared" si="5"/>
        <v>2.2999999999999998</v>
      </c>
      <c r="X20" s="163">
        <f t="shared" si="6"/>
        <v>2.2000000000000002</v>
      </c>
      <c r="Y20" s="184">
        <f>IF('Core Indicators'!FC17="x","x",IF('Core Indicators'!FC17&gt;=5,5,IF('Core Indicators'!FC17&gt;=4,4,IF('Core Indicators'!FC17&gt;=3,3,IF('Core Indicators'!FC17&gt;=2,2,IF('Core Indicators'!FC17&gt;=1,1,0))))))</f>
        <v>1</v>
      </c>
      <c r="Z20" s="163">
        <f t="shared" si="7"/>
        <v>1</v>
      </c>
      <c r="AA20" s="184">
        <f>'Crisis Indicator Data'!Y17</f>
        <v>0</v>
      </c>
      <c r="AB20" s="184">
        <f>'Crisis Indicator Data'!Z17</f>
        <v>0</v>
      </c>
      <c r="AC20" s="184">
        <f>'Crisis Indicator Data'!AA17</f>
        <v>0</v>
      </c>
      <c r="AD20" s="184">
        <f>'Crisis Indicator Data'!AB17</f>
        <v>0</v>
      </c>
      <c r="AE20" s="184">
        <f t="shared" si="8"/>
        <v>0</v>
      </c>
      <c r="AF20" s="184">
        <f>'Crisis Indicator Data'!AC17</f>
        <v>0</v>
      </c>
      <c r="AG20" s="184">
        <f>'Crisis Indicator Data'!AD17</f>
        <v>0</v>
      </c>
      <c r="AH20" s="184">
        <f t="shared" si="9"/>
        <v>0</v>
      </c>
      <c r="AI20" s="184">
        <f>'Crisis Indicator Data'!AE17</f>
        <v>0</v>
      </c>
      <c r="AJ20" s="184">
        <f>'Crisis Indicator Data'!AF17</f>
        <v>0</v>
      </c>
      <c r="AK20" s="184">
        <f>'Crisis Indicator Data'!AG17</f>
        <v>2</v>
      </c>
      <c r="AL20" s="184">
        <f t="shared" si="10"/>
        <v>2</v>
      </c>
      <c r="AM20" s="163">
        <f t="shared" si="11"/>
        <v>1</v>
      </c>
      <c r="AN20" s="163">
        <f t="shared" si="12"/>
        <v>1</v>
      </c>
    </row>
    <row r="21" spans="1:40" ht="13.5" customHeight="1" x14ac:dyDescent="0.35">
      <c r="A21" s="169" t="str">
        <f>'Crisis Indicator Data'!A18</f>
        <v>Complex crisis in CAR</v>
      </c>
      <c r="B21" s="170" t="str">
        <f>'Crisis Indicator Data'!B18</f>
        <v>Conflict,Displacement</v>
      </c>
      <c r="C21" s="170" t="str">
        <f>'Crisis Indicator Data'!C18</f>
        <v>CAF001</v>
      </c>
      <c r="D21" s="170" t="str">
        <f>'Crisis Indicator Data'!D18</f>
        <v>CAR</v>
      </c>
      <c r="E21" s="171" t="str">
        <f>'Crisis Indicator Data'!E18</f>
        <v>CAF</v>
      </c>
      <c r="F21" s="163">
        <f>IF(LEN(E21)&gt;3,(IF(VLOOKUP($C21,'Regional Crises'!$B$1:$R$66,7,FALSE)="x","x",ROUND(IF(VLOOKUP($C21,'Regional Crises'!$B$1:$R$66,7,FALSE)&gt;$F$3,5,IF(VLOOKUP($C21,'Regional Crises'!$B$1:$R$66,7,FALSE)&lt;F$4,0,($F$3-VLOOKUP($C21,'Regional Crises'!$B$1:$R$66,7,FALSE))/($F$3-$F$4)*5)),1))),IF(VLOOKUP($E21,'Country Indicator Data'!$B$4:$N$300,3,FALSE)="x","x",ROUND(IF(VLOOKUP($E21,'Country Indicator Data'!$B$4:$N$300,3,FALSE)&gt;$F$3,5,IF(VLOOKUP($E21,'Country Indicator Data'!$B$4:$N$300,3,FALSE)&lt;$F$4,0,($F$3-VLOOKUP($E21,'Country Indicator Data'!$B$4:$N$300,3,FALSE))/($F$3-$F$4)*5)),1)))</f>
        <v>3.6</v>
      </c>
      <c r="G21" s="163">
        <f>IF(LEN(E21)&gt;3,(IF(VLOOKUP($C21,'Regional Crises'!$B$1:$R$66,9,FALSE)="x","x",ROUND(IF(VLOOKUP($C21,'Regional Crises'!$B$1:$R$66,9,FALSE)&gt;G$3,5,IF(VLOOKUP($C21,'Regional Crises'!$B$1:$R$66,9,FALSE)&lt;G$4,0,(G$3-VLOOKUP($C21,'Regional Crises'!$B$1:$R$66,9,FALSE))/(G$3-G$4)*5)),1))),IF(VLOOKUP($E21,'Country Indicator Data'!$B$4:$N$300,5,FALSE)="x","x",ROUND(IF(VLOOKUP($E21,'Country Indicator Data'!$B$4:$N$300,5,FALSE)&gt;G$3,5,IF(VLOOKUP($E21,'Country Indicator Data'!$B$4:$N$300,5,FALSE)&lt;G$4,0,(G$3-VLOOKUP($E21,'Country Indicator Data'!$B$4:$N$300,5,FALSE))/(G$3-G$4)*5)),1)))</f>
        <v>3.2</v>
      </c>
      <c r="H21" s="163">
        <f t="shared" si="0"/>
        <v>3.4000000000000004</v>
      </c>
      <c r="I21" s="163">
        <f>IF(LEN(E21)&gt;3,(IF(VLOOKUP($C21,'Regional Crises'!$B$1:$R$66,6,FALSE)="x","x",ROUND(IF(VLOOKUP($C21,'Regional Crises'!$B$1:$R$66,6,FALSE)&gt;I$3,5,IF(VLOOKUP($C21,'Regional Crises'!$B$1:$R$66,6,FALSE)&lt;I$4,0,5-(I$3-VLOOKUP($C21,'Regional Crises'!$B$1:$R$66,6,FALSE))/(I$3-I$4)*5)),1))),IF(VLOOKUP($E21,'Country Indicator Data'!$B$4:$N$300,2,FALSE)="x","x",ROUND(IF(VLOOKUP($E21,'Country Indicator Data'!$B$4:$N$300,2,FALSE)&gt;I$3,5,IF(VLOOKUP($E21,'Country Indicator Data'!$B$4:$N$300,2,FALSE)&lt;I$4,0,5-(I$3-VLOOKUP($E21,'Country Indicator Data'!$B$4:$N$300,2,FALSE))/(I$3-I$4)*5)),1)))</f>
        <v>4.4000000000000004</v>
      </c>
      <c r="J21" s="163">
        <f>IF(LEN(E21)&gt;3,(IF(VLOOKUP($C21,'Regional Crises'!$B$1:$R$66,8,FALSE)="x","x",ROUND(IF(VLOOKUP($C21,'Regional Crises'!$B$1:$R$66,8,FALSE)&gt;J$3,5,IF(VLOOKUP($C21,'Regional Crises'!$B$1:$R$66,8,FALSE)&lt;J$4,0,5-(J$3-VLOOKUP($C21,'Regional Crises'!$B$1:$R$66,8,FALSE))/(J$3-J$4)*5)),1))),IF(VLOOKUP($E21,'Country Indicator Data'!$B$4:$N$300,4,FALSE)="x","x",ROUND(IF(VLOOKUP($E21,'Country Indicator Data'!$B$4:$N$300,4,FALSE)&gt;J$3,5,IF(VLOOKUP($E21,'Country Indicator Data'!$B$4:$N$300,4,FALSE)&lt;J$4,0,5-(J$3-VLOOKUP($E21,'Country Indicator Data'!$B$4:$N$300,4,FALSE))/(J$3-J$4)*5)),1)))</f>
        <v>1.8</v>
      </c>
      <c r="K21" s="163">
        <f t="shared" si="1"/>
        <v>3.1</v>
      </c>
      <c r="L21" s="163">
        <f>IF(LEN(E21)&gt;3,(IF(VLOOKUP($C21,'Regional Crises'!$B$1:$R$66,10,FALSE)="x","x",ROUND(IF(VLOOKUP($C21,'Regional Crises'!$B$1:$R$66,10,FALSE)&gt;L$3,5,IF(VLOOKUP($C21,'Regional Crises'!$B$1:$R$66,10,FALSE)&lt;L$4,0,5-(L$3-VLOOKUP($C21,'Regional Crises'!$B$1:$R$66,10,FALSE))/(L$3-L$4)*5)),1))),IF(VLOOKUP($E21,'Country Indicator Data'!$B$4:$N$300,6,FALSE)="x","x",ROUND(IF(VLOOKUP($E21,'Country Indicator Data'!$B$4:$N$300,6,FALSE)&gt;L$3,5,IF(VLOOKUP($E21,'Country Indicator Data'!$B$4:$N$300,6,FALSE)&lt;L$4,0,5-(L$3-VLOOKUP($E21,'Country Indicator Data'!$B$4:$N$300,6,FALSE))/(L$3-L$4)*5)),1)))</f>
        <v>4.5</v>
      </c>
      <c r="M21" s="163">
        <f>IF(LEN(E21)&gt;3,(IF(VLOOKUP($C21,'Regional Crises'!$B$1:$R$66,11,FALSE)="x","x",ROUND(IF(VLOOKUP($C21,'Regional Crises'!$B$1:$R$66,11,FALSE)&gt;M$3,5,IF(VLOOKUP($C21,'Regional Crises'!$B$1:$R$66,11,FALSE)&lt;M$4,0,5-(M$3-VLOOKUP($C21,'Regional Crises'!$B$1:$R$66,11,FALSE))/(M$3-M$4)*5)),1))),IF(VLOOKUP($E21,'Country Indicator Data'!$B$4:$N$300,7,FALSE)="x","x",ROUND(IF(VLOOKUP($E21,'Country Indicator Data'!$B$4:$N$300,7,FALSE)&gt;M$3,5,IF(VLOOKUP($E21,'Country Indicator Data'!$B$4:$N$300,7,FALSE)&lt;M$4,0,5-(M$3-VLOOKUP($E21,'Country Indicator Data'!$B$4:$N$300,7,FALSE))/(M$3-M$4)*5)),1)))</f>
        <v>3.9</v>
      </c>
      <c r="N21" s="163">
        <f t="shared" si="2"/>
        <v>4.2</v>
      </c>
      <c r="O21" s="163">
        <f t="shared" si="3"/>
        <v>3.5666666666666664</v>
      </c>
      <c r="P21" s="163">
        <f>IF(LEN(E21)&gt;3,VLOOKUP(C21,'Regional Crises'!$B$1:$R$69,12,FALSE),VLOOKUP(E21,'Country Indicator Data'!$B$4:$I$300,8,FALSE))</f>
        <v>4</v>
      </c>
      <c r="Q21" s="163">
        <f>IF(LEN(E21)&gt;3,((IF(VLOOKUP($C21,'Regional Crises'!$B$1:$R$66,13,FALSE)="x","x",ROUND(IF(VLOOKUP($C21,'Regional Crises'!$B$1:$R$66,13,FALSE)&gt;Q$3,5,IF(VLOOKUP($C21,'Regional Crises'!$B$1:$R$66,13,FALSE)&lt;Q$4,0,5-(LOG(Q$3)-LOG(VLOOKUP($C21,'Regional Crises'!$B$1:$R$66,13,FALSE)))/(LOG(Q$3)-LOG(Q$4))*5)),1)))),(IF(VLOOKUP($E21,'Country Indicator Data'!$B$4:$N$300,9,FALSE)="x","x",ROUND(IF(VLOOKUP($E21,'Country Indicator Data'!$B$4:$N$300,9,FALSE)&gt;Q$3,5,IF(VLOOKUP($E21,'Country Indicator Data'!$B$4:$N$300,9,FALSE)&lt;Q$4,0,5-(LOG(Q$3)-LOG(VLOOKUP($E21,'Country Indicator Data'!$B$4:$N$300,9,FALSE)))/(LOG(Q$3)-LOG(Q$4))*5)),1))))</f>
        <v>3.5</v>
      </c>
      <c r="R21" s="163">
        <f t="shared" si="4"/>
        <v>3.75</v>
      </c>
      <c r="S21" s="163">
        <f>IF(LEN(E21)&gt;3,((IF(VLOOKUP($C21,'Regional Crises'!$B$1:$R$66,17,FALSE)="x","x",ROUND(IF(VLOOKUP($C21,'Regional Crises'!$B$1:$R$66,17,FALSE)&gt;S$3,0,IF(VLOOKUP($C21,'Regional Crises'!$B$1:$R$66,17,FALSE)&lt;S$4,5,(S$3-VLOOKUP($C21,'Regional Crises'!$B$1:$R$66,17,FALSE))/(S$3-S$4)*5)),1)))),(IF(VLOOKUP($E21,'Country Indicator Data'!$B$4:$N$300,13,FALSE)="x","x",ROUND(IF(VLOOKUP($E21,'Country Indicator Data'!$B$4:$N$300,13,FALSE)&gt;S$3,0,IF(VLOOKUP($E21,'Country Indicator Data'!$B$4:$N$300,13,FALSE)&lt;S$4,5,(S$3-VLOOKUP($E21,'Country Indicator Data'!$B$4:$N$300,13,FALSE))/(S$3-S$4)*5)),1))))</f>
        <v>3.8</v>
      </c>
      <c r="T21" s="163">
        <f>IF(LEN(E21)&gt;3,((IF(VLOOKUP($C21,'Regional Crises'!$B$1:$R$66,14,FALSE)="x","x",ROUND(IF(VLOOKUP($C21,'Regional Crises'!$B$1:$R$66,14,FALSE)&gt;T$3,0,IF(VLOOKUP($C21,'Regional Crises'!$B$1:$R$66,14,FALSE)&lt;T$4,5,(T$3-VLOOKUP($C21,'Regional Crises'!$B$1:$R$66,14,FALSE))/(T$3-T$4)*5)),1)))),(IF(VLOOKUP($E21,'Country Indicator Data'!$B$4:$N$300,10,FALSE)="x","x",ROUND(IF(VLOOKUP($E21,'Country Indicator Data'!$B$4:$N$300,10,FALSE)&gt;T$3,0,IF(VLOOKUP($E21,'Country Indicator Data'!$B$4:$N$300,10,FALSE)&lt;T$4,5,(T$3-VLOOKUP($E21,'Country Indicator Data'!$B$4:$N$300,10,FALSE))/(T$3-T$4)*5)),1))))</f>
        <v>4.2</v>
      </c>
      <c r="U21" s="163">
        <f>IF(LEN(E21)&gt;3,((IF(VLOOKUP($C21,'Regional Crises'!$B$1:$R$66,15,FALSE)="x","x",ROUND(IF(VLOOKUP($C21,'Regional Crises'!$B$1:$R$66,15,FALSE)&gt;U$3,0,IF(VLOOKUP($C21,'Regional Crises'!$B$1:$R$66,15,FALSE)&lt;U$4,5,(U$3-VLOOKUP($C21,'Regional Crises'!$B$1:$R$66,15,FALSE))/(U$3-U$4)*5)),1)))),(IF(VLOOKUP($E21,'Country Indicator Data'!$B$4:$N$300,11,FALSE)="x","x",ROUND(IF(VLOOKUP($E21,'Country Indicator Data'!$B$4:$N$300,11,FALSE)&gt;U$3,0,IF(VLOOKUP($E21,'Country Indicator Data'!$B$4:$N$300,11,FALSE)&lt;U$4,5,(U$3-VLOOKUP($E21,'Country Indicator Data'!$B$4:$N$300,11,FALSE))/(U$3-U$4)*5)),1))))</f>
        <v>3.4</v>
      </c>
      <c r="V21" s="163">
        <f>IF(LEN(E21)&gt;3,((IF(VLOOKUP($C21,'Regional Crises'!$B$1:$R$66,16,FALSE)="x","x",ROUND(IF(VLOOKUP($C21,'Regional Crises'!$B$1:$R$66,16,FALSE)&gt;V$3,0,IF(VLOOKUP($C21,'Regional Crises'!$B$1:$R$66,16,FALSE)&lt;V$4,5,(V$3-VLOOKUP($C21,'Regional Crises'!$B$1:$R$66,16,FALSE))/(V$3-V$4)*5)),1)))),(IF(VLOOKUP($E21,'Country Indicator Data'!$B$4:$N$300,12,FALSE)="x","x",ROUND(IF(VLOOKUP($E21,'Country Indicator Data'!$B$4:$N$300,12,FALSE)&gt;V$3,0,IF(VLOOKUP($E21,'Country Indicator Data'!$B$4:$N$300,12,FALSE)&lt;V$4,5,(V$3-VLOOKUP($E21,'Country Indicator Data'!$B$4:$N$300,12,FALSE))/(V$3-V$4)*5)),1))))</f>
        <v>4.8</v>
      </c>
      <c r="W21" s="163">
        <f t="shared" si="5"/>
        <v>4.0999999999999996</v>
      </c>
      <c r="X21" s="163">
        <f t="shared" si="6"/>
        <v>3.8</v>
      </c>
      <c r="Y21" s="184">
        <f>IF('Core Indicators'!FC18="x","x",IF('Core Indicators'!FC18&gt;=5,5,IF('Core Indicators'!FC18&gt;=4,4,IF('Core Indicators'!FC18&gt;=3,3,IF('Core Indicators'!FC18&gt;=2,2,IF('Core Indicators'!FC18&gt;=1,1,0))))))</f>
        <v>4</v>
      </c>
      <c r="Z21" s="163">
        <f t="shared" si="7"/>
        <v>4</v>
      </c>
      <c r="AA21" s="184">
        <f>'Crisis Indicator Data'!Y18</f>
        <v>2</v>
      </c>
      <c r="AB21" s="184">
        <f>'Crisis Indicator Data'!Z18</f>
        <v>3</v>
      </c>
      <c r="AC21" s="184">
        <f>'Crisis Indicator Data'!AA18</f>
        <v>1</v>
      </c>
      <c r="AD21" s="184">
        <f>'Crisis Indicator Data'!AB18</f>
        <v>3</v>
      </c>
      <c r="AE21" s="184">
        <f t="shared" si="8"/>
        <v>4</v>
      </c>
      <c r="AF21" s="184">
        <f>'Crisis Indicator Data'!AC18</f>
        <v>0</v>
      </c>
      <c r="AG21" s="184">
        <f>'Crisis Indicator Data'!AD18</f>
        <v>2</v>
      </c>
      <c r="AH21" s="184">
        <f t="shared" si="9"/>
        <v>2</v>
      </c>
      <c r="AI21" s="184">
        <f>'Crisis Indicator Data'!AE18</f>
        <v>3</v>
      </c>
      <c r="AJ21" s="184">
        <f>'Crisis Indicator Data'!AF18</f>
        <v>1</v>
      </c>
      <c r="AK21" s="184">
        <f>'Crisis Indicator Data'!AG18</f>
        <v>3</v>
      </c>
      <c r="AL21" s="184">
        <f t="shared" si="10"/>
        <v>5</v>
      </c>
      <c r="AM21" s="163">
        <f t="shared" si="11"/>
        <v>4</v>
      </c>
      <c r="AN21" s="163">
        <f t="shared" si="12"/>
        <v>4</v>
      </c>
    </row>
    <row r="22" spans="1:40" ht="13.5" customHeight="1" x14ac:dyDescent="0.35">
      <c r="A22" s="169" t="str">
        <f>'Crisis Indicator Data'!A19</f>
        <v>Venezuela displacement in Chile</v>
      </c>
      <c r="B22" s="170" t="str">
        <f>'Crisis Indicator Data'!B19</f>
        <v>Displacement</v>
      </c>
      <c r="C22" s="170" t="str">
        <f>'Crisis Indicator Data'!C19</f>
        <v>CHL002</v>
      </c>
      <c r="D22" s="170" t="str">
        <f>'Crisis Indicator Data'!D19</f>
        <v>Chile</v>
      </c>
      <c r="E22" s="171" t="str">
        <f>'Crisis Indicator Data'!E19</f>
        <v>CHL</v>
      </c>
      <c r="F22" s="163">
        <f>IF(LEN(E22)&gt;3,(IF(VLOOKUP($C22,'Regional Crises'!$B$1:$R$66,7,FALSE)="x","x",ROUND(IF(VLOOKUP($C22,'Regional Crises'!$B$1:$R$66,7,FALSE)&gt;$F$3,5,IF(VLOOKUP($C22,'Regional Crises'!$B$1:$R$66,7,FALSE)&lt;F$4,0,($F$3-VLOOKUP($C22,'Regional Crises'!$B$1:$R$66,7,FALSE))/($F$3-$F$4)*5)),1))),IF(VLOOKUP($E22,'Country Indicator Data'!$B$4:$N$300,3,FALSE)="x","x",ROUND(IF(VLOOKUP($E22,'Country Indicator Data'!$B$4:$N$300,3,FALSE)&gt;$F$3,5,IF(VLOOKUP($E22,'Country Indicator Data'!$B$4:$N$300,3,FALSE)&lt;$F$4,0,($F$3-VLOOKUP($E22,'Country Indicator Data'!$B$4:$N$300,3,FALSE))/($F$3-$F$4)*5)),1)))</f>
        <v>0.7</v>
      </c>
      <c r="G22" s="163">
        <f>IF(LEN(E22)&gt;3,(IF(VLOOKUP($C22,'Regional Crises'!$B$1:$R$66,9,FALSE)="x","x",ROUND(IF(VLOOKUP($C22,'Regional Crises'!$B$1:$R$66,9,FALSE)&gt;G$3,5,IF(VLOOKUP($C22,'Regional Crises'!$B$1:$R$66,9,FALSE)&lt;G$4,0,(G$3-VLOOKUP($C22,'Regional Crises'!$B$1:$R$66,9,FALSE))/(G$3-G$4)*5)),1))),IF(VLOOKUP($E22,'Country Indicator Data'!$B$4:$N$300,5,FALSE)="x","x",ROUND(IF(VLOOKUP($E22,'Country Indicator Data'!$B$4:$N$300,5,FALSE)&gt;G$3,5,IF(VLOOKUP($E22,'Country Indicator Data'!$B$4:$N$300,5,FALSE)&lt;G$4,0,(G$3-VLOOKUP($E22,'Country Indicator Data'!$B$4:$N$300,5,FALSE))/(G$3-G$4)*5)),1)))</f>
        <v>0.4</v>
      </c>
      <c r="H22" s="163">
        <f t="shared" si="0"/>
        <v>0.55000000000000004</v>
      </c>
      <c r="I22" s="163">
        <f>IF(LEN(E22)&gt;3,(IF(VLOOKUP($C22,'Regional Crises'!$B$1:$R$66,6,FALSE)="x","x",ROUND(IF(VLOOKUP($C22,'Regional Crises'!$B$1:$R$66,6,FALSE)&gt;I$3,5,IF(VLOOKUP($C22,'Regional Crises'!$B$1:$R$66,6,FALSE)&lt;I$4,0,5-(I$3-VLOOKUP($C22,'Regional Crises'!$B$1:$R$66,6,FALSE))/(I$3-I$4)*5)),1))),IF(VLOOKUP($E22,'Country Indicator Data'!$B$4:$N$300,2,FALSE)="x","x",ROUND(IF(VLOOKUP($E22,'Country Indicator Data'!$B$4:$N$300,2,FALSE)&gt;I$3,5,IF(VLOOKUP($E22,'Country Indicator Data'!$B$4:$N$300,2,FALSE)&lt;I$4,0,5-(I$3-VLOOKUP($E22,'Country Indicator Data'!$B$4:$N$300,2,FALSE))/(I$3-I$4)*5)),1)))</f>
        <v>0.8</v>
      </c>
      <c r="J22" s="163">
        <f>IF(LEN(E22)&gt;3,(IF(VLOOKUP($C22,'Regional Crises'!$B$1:$R$66,8,FALSE)="x","x",ROUND(IF(VLOOKUP($C22,'Regional Crises'!$B$1:$R$66,8,FALSE)&gt;J$3,5,IF(VLOOKUP($C22,'Regional Crises'!$B$1:$R$66,8,FALSE)&lt;J$4,0,5-(J$3-VLOOKUP($C22,'Regional Crises'!$B$1:$R$66,8,FALSE))/(J$3-J$4)*5)),1))),IF(VLOOKUP($E22,'Country Indicator Data'!$B$4:$N$300,4,FALSE)="x","x",ROUND(IF(VLOOKUP($E22,'Country Indicator Data'!$B$4:$N$300,4,FALSE)&gt;J$3,5,IF(VLOOKUP($E22,'Country Indicator Data'!$B$4:$N$300,4,FALSE)&lt;J$4,0,5-(J$3-VLOOKUP($E22,'Country Indicator Data'!$B$4:$N$300,4,FALSE))/(J$3-J$4)*5)),1)))</f>
        <v>0.4</v>
      </c>
      <c r="K22" s="163">
        <f t="shared" si="1"/>
        <v>0.60000000000000009</v>
      </c>
      <c r="L22" s="163">
        <f>IF(LEN(E22)&gt;3,(IF(VLOOKUP($C22,'Regional Crises'!$B$1:$R$66,10,FALSE)="x","x",ROUND(IF(VLOOKUP($C22,'Regional Crises'!$B$1:$R$66,10,FALSE)&gt;L$3,5,IF(VLOOKUP($C22,'Regional Crises'!$B$1:$R$66,10,FALSE)&lt;L$4,0,5-(L$3-VLOOKUP($C22,'Regional Crises'!$B$1:$R$66,10,FALSE))/(L$3-L$4)*5)),1))),IF(VLOOKUP($E22,'Country Indicator Data'!$B$4:$N$300,6,FALSE)="x","x",ROUND(IF(VLOOKUP($E22,'Country Indicator Data'!$B$4:$N$300,6,FALSE)&gt;L$3,5,IF(VLOOKUP($E22,'Country Indicator Data'!$B$4:$N$300,6,FALSE)&lt;L$4,0,5-(L$3-VLOOKUP($E22,'Country Indicator Data'!$B$4:$N$300,6,FALSE))/(L$3-L$4)*5)),1)))</f>
        <v>1.9</v>
      </c>
      <c r="M22" s="163">
        <f>IF(LEN(E22)&gt;3,(IF(VLOOKUP($C22,'Regional Crises'!$B$1:$R$66,11,FALSE)="x","x",ROUND(IF(VLOOKUP($C22,'Regional Crises'!$B$1:$R$66,11,FALSE)&gt;M$3,5,IF(VLOOKUP($C22,'Regional Crises'!$B$1:$R$66,11,FALSE)&lt;M$4,0,5-(M$3-VLOOKUP($C22,'Regional Crises'!$B$1:$R$66,11,FALSE))/(M$3-M$4)*5)),1))),IF(VLOOKUP($E22,'Country Indicator Data'!$B$4:$N$300,7,FALSE)="x","x",ROUND(IF(VLOOKUP($E22,'Country Indicator Data'!$B$4:$N$300,7,FALSE)&gt;M$3,5,IF(VLOOKUP($E22,'Country Indicator Data'!$B$4:$N$300,7,FALSE)&lt;M$4,0,5-(M$3-VLOOKUP($E22,'Country Indicator Data'!$B$4:$N$300,7,FALSE))/(M$3-M$4)*5)),1)))</f>
        <v>2.2999999999999998</v>
      </c>
      <c r="N22" s="163">
        <f t="shared" si="2"/>
        <v>2.0999999999999996</v>
      </c>
      <c r="O22" s="163">
        <f t="shared" si="3"/>
        <v>1.0833333333333333</v>
      </c>
      <c r="P22" s="163">
        <f>IF(LEN(E22)&gt;3,VLOOKUP(C22,'Regional Crises'!$B$1:$R$69,12,FALSE),VLOOKUP(E22,'Country Indicator Data'!$B$4:$I$300,8,FALSE))</f>
        <v>3</v>
      </c>
      <c r="Q22" s="163" t="str">
        <f>IF(LEN(E22)&gt;3,((IF(VLOOKUP($C22,'Regional Crises'!$B$1:$R$66,13,FALSE)="x","x",ROUND(IF(VLOOKUP($C22,'Regional Crises'!$B$1:$R$66,13,FALSE)&gt;Q$3,5,IF(VLOOKUP($C22,'Regional Crises'!$B$1:$R$66,13,FALSE)&lt;Q$4,0,5-(LOG(Q$3)-LOG(VLOOKUP($C22,'Regional Crises'!$B$1:$R$66,13,FALSE)))/(LOG(Q$3)-LOG(Q$4))*5)),1)))),(IF(VLOOKUP($E22,'Country Indicator Data'!$B$4:$N$300,9,FALSE)="x","x",ROUND(IF(VLOOKUP($E22,'Country Indicator Data'!$B$4:$N$300,9,FALSE)&gt;Q$3,5,IF(VLOOKUP($E22,'Country Indicator Data'!$B$4:$N$300,9,FALSE)&lt;Q$4,0,5-(LOG(Q$3)-LOG(VLOOKUP($E22,'Country Indicator Data'!$B$4:$N$300,9,FALSE)))/(LOG(Q$3)-LOG(Q$4))*5)),1))))</f>
        <v>x</v>
      </c>
      <c r="R22" s="163">
        <f t="shared" si="4"/>
        <v>3</v>
      </c>
      <c r="S22" s="163">
        <f>IF(LEN(E22)&gt;3,((IF(VLOOKUP($C22,'Regional Crises'!$B$1:$R$66,17,FALSE)="x","x",ROUND(IF(VLOOKUP($C22,'Regional Crises'!$B$1:$R$66,17,FALSE)&gt;S$3,0,IF(VLOOKUP($C22,'Regional Crises'!$B$1:$R$66,17,FALSE)&lt;S$4,5,(S$3-VLOOKUP($C22,'Regional Crises'!$B$1:$R$66,17,FALSE))/(S$3-S$4)*5)),1)))),(IF(VLOOKUP($E22,'Country Indicator Data'!$B$4:$N$300,13,FALSE)="x","x",ROUND(IF(VLOOKUP($E22,'Country Indicator Data'!$B$4:$N$300,13,FALSE)&gt;S$3,0,IF(VLOOKUP($E22,'Country Indicator Data'!$B$4:$N$300,13,FALSE)&lt;S$4,5,(S$3-VLOOKUP($E22,'Country Indicator Data'!$B$4:$N$300,13,FALSE))/(S$3-S$4)*5)),1))))</f>
        <v>1.7</v>
      </c>
      <c r="T22" s="163">
        <f>IF(LEN(E22)&gt;3,((IF(VLOOKUP($C22,'Regional Crises'!$B$1:$R$66,14,FALSE)="x","x",ROUND(IF(VLOOKUP($C22,'Regional Crises'!$B$1:$R$66,14,FALSE)&gt;T$3,0,IF(VLOOKUP($C22,'Regional Crises'!$B$1:$R$66,14,FALSE)&lt;T$4,5,(T$3-VLOOKUP($C22,'Regional Crises'!$B$1:$R$66,14,FALSE))/(T$3-T$4)*5)),1)))),(IF(VLOOKUP($E22,'Country Indicator Data'!$B$4:$N$300,10,FALSE)="x","x",ROUND(IF(VLOOKUP($E22,'Country Indicator Data'!$B$4:$N$300,10,FALSE)&gt;T$3,0,IF(VLOOKUP($E22,'Country Indicator Data'!$B$4:$N$300,10,FALSE)&lt;T$4,5,(T$3-VLOOKUP($E22,'Country Indicator Data'!$B$4:$N$300,10,FALSE))/(T$3-T$4)*5)),1))))</f>
        <v>1.8</v>
      </c>
      <c r="U22" s="163">
        <f>IF(LEN(E22)&gt;3,((IF(VLOOKUP($C22,'Regional Crises'!$B$1:$R$66,15,FALSE)="x","x",ROUND(IF(VLOOKUP($C22,'Regional Crises'!$B$1:$R$66,15,FALSE)&gt;U$3,0,IF(VLOOKUP($C22,'Regional Crises'!$B$1:$R$66,15,FALSE)&lt;U$4,5,(U$3-VLOOKUP($C22,'Regional Crises'!$B$1:$R$66,15,FALSE))/(U$3-U$4)*5)),1)))),(IF(VLOOKUP($E22,'Country Indicator Data'!$B$4:$N$300,11,FALSE)="x","x",ROUND(IF(VLOOKUP($E22,'Country Indicator Data'!$B$4:$N$300,11,FALSE)&gt;U$3,0,IF(VLOOKUP($E22,'Country Indicator Data'!$B$4:$N$300,11,FALSE)&lt;U$4,5,(U$3-VLOOKUP($E22,'Country Indicator Data'!$B$4:$N$300,11,FALSE))/(U$3-U$4)*5)),1))))</f>
        <v>0.6</v>
      </c>
      <c r="V22" s="163">
        <f>IF(LEN(E22)&gt;3,((IF(VLOOKUP($C22,'Regional Crises'!$B$1:$R$66,16,FALSE)="x","x",ROUND(IF(VLOOKUP($C22,'Regional Crises'!$B$1:$R$66,16,FALSE)&gt;V$3,0,IF(VLOOKUP($C22,'Regional Crises'!$B$1:$R$66,16,FALSE)&lt;V$4,5,(V$3-VLOOKUP($C22,'Regional Crises'!$B$1:$R$66,16,FALSE))/(V$3-V$4)*5)),1)))),(IF(VLOOKUP($E22,'Country Indicator Data'!$B$4:$N$300,12,FALSE)="x","x",ROUND(IF(VLOOKUP($E22,'Country Indicator Data'!$B$4:$N$300,12,FALSE)&gt;V$3,0,IF(VLOOKUP($E22,'Country Indicator Data'!$B$4:$N$300,12,FALSE)&lt;V$4,5,(V$3-VLOOKUP($E22,'Country Indicator Data'!$B$4:$N$300,12,FALSE))/(V$3-V$4)*5)),1))))</f>
        <v>0.3</v>
      </c>
      <c r="W22" s="163">
        <f t="shared" si="5"/>
        <v>1.1000000000000001</v>
      </c>
      <c r="X22" s="163">
        <f t="shared" si="6"/>
        <v>1.7</v>
      </c>
      <c r="Y22" s="184">
        <f>IF('Core Indicators'!FC19="x","x",IF('Core Indicators'!FC19&gt;=5,5,IF('Core Indicators'!FC19&gt;=4,4,IF('Core Indicators'!FC19&gt;=3,3,IF('Core Indicators'!FC19&gt;=2,2,IF('Core Indicators'!FC19&gt;=1,1,0))))))</f>
        <v>3</v>
      </c>
      <c r="Z22" s="163">
        <f t="shared" si="7"/>
        <v>3</v>
      </c>
      <c r="AA22" s="184">
        <f>'Crisis Indicator Data'!Y19</f>
        <v>0</v>
      </c>
      <c r="AB22" s="184">
        <f>'Crisis Indicator Data'!Z19</f>
        <v>0</v>
      </c>
      <c r="AC22" s="184">
        <f>'Crisis Indicator Data'!AA19</f>
        <v>0</v>
      </c>
      <c r="AD22" s="184">
        <f>'Crisis Indicator Data'!AB19</f>
        <v>0</v>
      </c>
      <c r="AE22" s="184">
        <f t="shared" si="8"/>
        <v>0</v>
      </c>
      <c r="AF22" s="184">
        <f>'Crisis Indicator Data'!AC19</f>
        <v>0</v>
      </c>
      <c r="AG22" s="184">
        <f>'Crisis Indicator Data'!AD19</f>
        <v>1</v>
      </c>
      <c r="AH22" s="184">
        <f t="shared" si="9"/>
        <v>1</v>
      </c>
      <c r="AI22" s="184">
        <f>'Crisis Indicator Data'!AE19</f>
        <v>0</v>
      </c>
      <c r="AJ22" s="184">
        <f>'Crisis Indicator Data'!AF19</f>
        <v>2</v>
      </c>
      <c r="AK22" s="184">
        <f>'Crisis Indicator Data'!AG19</f>
        <v>1</v>
      </c>
      <c r="AL22" s="184">
        <f t="shared" si="10"/>
        <v>3</v>
      </c>
      <c r="AM22" s="163">
        <f t="shared" si="11"/>
        <v>1</v>
      </c>
      <c r="AN22" s="163">
        <f t="shared" si="12"/>
        <v>2</v>
      </c>
    </row>
    <row r="23" spans="1:40" ht="13.5" customHeight="1" x14ac:dyDescent="0.35">
      <c r="A23" s="169" t="str">
        <f>'Crisis Indicator Data'!A20</f>
        <v>Multiple crises in Cameroon</v>
      </c>
      <c r="B23" s="170" t="str">
        <f>'Crisis Indicator Data'!B20</f>
        <v>Conflict,Displacement</v>
      </c>
      <c r="C23" s="170" t="str">
        <f>'Crisis Indicator Data'!C20</f>
        <v>CMR001</v>
      </c>
      <c r="D23" s="170" t="str">
        <f>'Crisis Indicator Data'!D20</f>
        <v>Cameroon</v>
      </c>
      <c r="E23" s="171" t="str">
        <f>'Crisis Indicator Data'!E20</f>
        <v>CMR</v>
      </c>
      <c r="F23" s="163">
        <f>IF(LEN(E23)&gt;3,(IF(VLOOKUP($C23,'Regional Crises'!$B$1:$R$66,7,FALSE)="x","x",ROUND(IF(VLOOKUP($C23,'Regional Crises'!$B$1:$R$66,7,FALSE)&gt;$F$3,5,IF(VLOOKUP($C23,'Regional Crises'!$B$1:$R$66,7,FALSE)&lt;F$4,0,($F$3-VLOOKUP($C23,'Regional Crises'!$B$1:$R$66,7,FALSE))/($F$3-$F$4)*5)),1))),IF(VLOOKUP($E23,'Country Indicator Data'!$B$4:$N$300,3,FALSE)="x","x",ROUND(IF(VLOOKUP($E23,'Country Indicator Data'!$B$4:$N$300,3,FALSE)&gt;$F$3,5,IF(VLOOKUP($E23,'Country Indicator Data'!$B$4:$N$300,3,FALSE)&lt;$F$4,0,($F$3-VLOOKUP($E23,'Country Indicator Data'!$B$4:$N$300,3,FALSE))/($F$3-$F$4)*5)),1)))</f>
        <v>3.2</v>
      </c>
      <c r="G23" s="163">
        <f>IF(LEN(E23)&gt;3,(IF(VLOOKUP($C23,'Regional Crises'!$B$1:$R$66,9,FALSE)="x","x",ROUND(IF(VLOOKUP($C23,'Regional Crises'!$B$1:$R$66,9,FALSE)&gt;G$3,5,IF(VLOOKUP($C23,'Regional Crises'!$B$1:$R$66,9,FALSE)&lt;G$4,0,(G$3-VLOOKUP($C23,'Regional Crises'!$B$1:$R$66,9,FALSE))/(G$3-G$4)*5)),1))),IF(VLOOKUP($E23,'Country Indicator Data'!$B$4:$N$300,5,FALSE)="x","x",ROUND(IF(VLOOKUP($E23,'Country Indicator Data'!$B$4:$N$300,5,FALSE)&gt;G$3,5,IF(VLOOKUP($E23,'Country Indicator Data'!$B$4:$N$300,5,FALSE)&lt;G$4,0,(G$3-VLOOKUP($E23,'Country Indicator Data'!$B$4:$N$300,5,FALSE))/(G$3-G$4)*5)),1)))</f>
        <v>3.2</v>
      </c>
      <c r="H23" s="163">
        <f t="shared" si="0"/>
        <v>3.2</v>
      </c>
      <c r="I23" s="163">
        <f>IF(LEN(E23)&gt;3,(IF(VLOOKUP($C23,'Regional Crises'!$B$1:$R$66,6,FALSE)="x","x",ROUND(IF(VLOOKUP($C23,'Regional Crises'!$B$1:$R$66,6,FALSE)&gt;I$3,5,IF(VLOOKUP($C23,'Regional Crises'!$B$1:$R$66,6,FALSE)&lt;I$4,0,5-(I$3-VLOOKUP($C23,'Regional Crises'!$B$1:$R$66,6,FALSE))/(I$3-I$4)*5)),1))),IF(VLOOKUP($E23,'Country Indicator Data'!$B$4:$N$300,2,FALSE)="x","x",ROUND(IF(VLOOKUP($E23,'Country Indicator Data'!$B$4:$N$300,2,FALSE)&gt;I$3,5,IF(VLOOKUP($E23,'Country Indicator Data'!$B$4:$N$300,2,FALSE)&lt;I$4,0,5-(I$3-VLOOKUP($E23,'Country Indicator Data'!$B$4:$N$300,2,FALSE))/(I$3-I$4)*5)),1)))</f>
        <v>4.3</v>
      </c>
      <c r="J23" s="163">
        <f>IF(LEN(E23)&gt;3,(IF(VLOOKUP($C23,'Regional Crises'!$B$1:$R$66,8,FALSE)="x","x",ROUND(IF(VLOOKUP($C23,'Regional Crises'!$B$1:$R$66,8,FALSE)&gt;J$3,5,IF(VLOOKUP($C23,'Regional Crises'!$B$1:$R$66,8,FALSE)&lt;J$4,0,5-(J$3-VLOOKUP($C23,'Regional Crises'!$B$1:$R$66,8,FALSE))/(J$3-J$4)*5)),1))),IF(VLOOKUP($E23,'Country Indicator Data'!$B$4:$N$300,4,FALSE)="x","x",ROUND(IF(VLOOKUP($E23,'Country Indicator Data'!$B$4:$N$300,4,FALSE)&gt;J$3,5,IF(VLOOKUP($E23,'Country Indicator Data'!$B$4:$N$300,4,FALSE)&lt;J$4,0,5-(J$3-VLOOKUP($E23,'Country Indicator Data'!$B$4:$N$300,4,FALSE))/(J$3-J$4)*5)),1)))</f>
        <v>0</v>
      </c>
      <c r="K23" s="163">
        <f t="shared" si="1"/>
        <v>2.15</v>
      </c>
      <c r="L23" s="163">
        <f>IF(LEN(E23)&gt;3,(IF(VLOOKUP($C23,'Regional Crises'!$B$1:$R$66,10,FALSE)="x","x",ROUND(IF(VLOOKUP($C23,'Regional Crises'!$B$1:$R$66,10,FALSE)&gt;L$3,5,IF(VLOOKUP($C23,'Regional Crises'!$B$1:$R$66,10,FALSE)&lt;L$4,0,5-(L$3-VLOOKUP($C23,'Regional Crises'!$B$1:$R$66,10,FALSE))/(L$3-L$4)*5)),1))),IF(VLOOKUP($E23,'Country Indicator Data'!$B$4:$N$300,6,FALSE)="x","x",ROUND(IF(VLOOKUP($E23,'Country Indicator Data'!$B$4:$N$300,6,FALSE)&gt;L$3,5,IF(VLOOKUP($E23,'Country Indicator Data'!$B$4:$N$300,6,FALSE)&lt;L$4,0,5-(L$3-VLOOKUP($E23,'Country Indicator Data'!$B$4:$N$300,6,FALSE))/(L$3-L$4)*5)),1)))</f>
        <v>3.8</v>
      </c>
      <c r="M23" s="163">
        <f>IF(LEN(E23)&gt;3,(IF(VLOOKUP($C23,'Regional Crises'!$B$1:$R$66,11,FALSE)="x","x",ROUND(IF(VLOOKUP($C23,'Regional Crises'!$B$1:$R$66,11,FALSE)&gt;M$3,5,IF(VLOOKUP($C23,'Regional Crises'!$B$1:$R$66,11,FALSE)&lt;M$4,0,5-(M$3-VLOOKUP($C23,'Regional Crises'!$B$1:$R$66,11,FALSE))/(M$3-M$4)*5)),1))),IF(VLOOKUP($E23,'Country Indicator Data'!$B$4:$N$300,7,FALSE)="x","x",ROUND(IF(VLOOKUP($E23,'Country Indicator Data'!$B$4:$N$300,7,FALSE)&gt;M$3,5,IF(VLOOKUP($E23,'Country Indicator Data'!$B$4:$N$300,7,FALSE)&lt;M$4,0,5-(M$3-VLOOKUP($E23,'Country Indicator Data'!$B$4:$N$300,7,FALSE))/(M$3-M$4)*5)),1)))</f>
        <v>2.7</v>
      </c>
      <c r="N23" s="163">
        <f t="shared" si="2"/>
        <v>3.25</v>
      </c>
      <c r="O23" s="163">
        <f t="shared" si="3"/>
        <v>2.8666666666666667</v>
      </c>
      <c r="P23" s="163">
        <f>IF(LEN(E23)&gt;3,VLOOKUP(C23,'Regional Crises'!$B$1:$R$69,12,FALSE),VLOOKUP(E23,'Country Indicator Data'!$B$4:$I$300,8,FALSE))</f>
        <v>5</v>
      </c>
      <c r="Q23" s="163">
        <f>IF(LEN(E23)&gt;3,((IF(VLOOKUP($C23,'Regional Crises'!$B$1:$R$66,13,FALSE)="x","x",ROUND(IF(VLOOKUP($C23,'Regional Crises'!$B$1:$R$66,13,FALSE)&gt;Q$3,5,IF(VLOOKUP($C23,'Regional Crises'!$B$1:$R$66,13,FALSE)&lt;Q$4,0,5-(LOG(Q$3)-LOG(VLOOKUP($C23,'Regional Crises'!$B$1:$R$66,13,FALSE)))/(LOG(Q$3)-LOG(Q$4))*5)),1)))),(IF(VLOOKUP($E23,'Country Indicator Data'!$B$4:$N$300,9,FALSE)="x","x",ROUND(IF(VLOOKUP($E23,'Country Indicator Data'!$B$4:$N$300,9,FALSE)&gt;Q$3,5,IF(VLOOKUP($E23,'Country Indicator Data'!$B$4:$N$300,9,FALSE)&lt;Q$4,0,5-(LOG(Q$3)-LOG(VLOOKUP($E23,'Country Indicator Data'!$B$4:$N$300,9,FALSE)))/(LOG(Q$3)-LOG(Q$4))*5)),1))))</f>
        <v>4.2</v>
      </c>
      <c r="R23" s="163">
        <f t="shared" si="4"/>
        <v>4.5999999999999996</v>
      </c>
      <c r="S23" s="163">
        <f>IF(LEN(E23)&gt;3,((IF(VLOOKUP($C23,'Regional Crises'!$B$1:$R$66,17,FALSE)="x","x",ROUND(IF(VLOOKUP($C23,'Regional Crises'!$B$1:$R$66,17,FALSE)&gt;S$3,0,IF(VLOOKUP($C23,'Regional Crises'!$B$1:$R$66,17,FALSE)&lt;S$4,5,(S$3-VLOOKUP($C23,'Regional Crises'!$B$1:$R$66,17,FALSE))/(S$3-S$4)*5)),1)))),(IF(VLOOKUP($E23,'Country Indicator Data'!$B$4:$N$300,13,FALSE)="x","x",ROUND(IF(VLOOKUP($E23,'Country Indicator Data'!$B$4:$N$300,13,FALSE)&gt;S$3,0,IF(VLOOKUP($E23,'Country Indicator Data'!$B$4:$N$300,13,FALSE)&lt;S$4,5,(S$3-VLOOKUP($E23,'Country Indicator Data'!$B$4:$N$300,13,FALSE))/(S$3-S$4)*5)),1))))</f>
        <v>3.7</v>
      </c>
      <c r="T23" s="163">
        <f>IF(LEN(E23)&gt;3,((IF(VLOOKUP($C23,'Regional Crises'!$B$1:$R$66,14,FALSE)="x","x",ROUND(IF(VLOOKUP($C23,'Regional Crises'!$B$1:$R$66,14,FALSE)&gt;T$3,0,IF(VLOOKUP($C23,'Regional Crises'!$B$1:$R$66,14,FALSE)&lt;T$4,5,(T$3-VLOOKUP($C23,'Regional Crises'!$B$1:$R$66,14,FALSE))/(T$3-T$4)*5)),1)))),(IF(VLOOKUP($E23,'Country Indicator Data'!$B$4:$N$300,10,FALSE)="x","x",ROUND(IF(VLOOKUP($E23,'Country Indicator Data'!$B$4:$N$300,10,FALSE)&gt;T$3,0,IF(VLOOKUP($E23,'Country Indicator Data'!$B$4:$N$300,10,FALSE)&lt;T$4,5,(T$3-VLOOKUP($E23,'Country Indicator Data'!$B$4:$N$300,10,FALSE))/(T$3-T$4)*5)),1))))</f>
        <v>3.5</v>
      </c>
      <c r="U23" s="163">
        <f>IF(LEN(E23)&gt;3,((IF(VLOOKUP($C23,'Regional Crises'!$B$1:$R$66,15,FALSE)="x","x",ROUND(IF(VLOOKUP($C23,'Regional Crises'!$B$1:$R$66,15,FALSE)&gt;U$3,0,IF(VLOOKUP($C23,'Regional Crises'!$B$1:$R$66,15,FALSE)&lt;U$4,5,(U$3-VLOOKUP($C23,'Regional Crises'!$B$1:$R$66,15,FALSE))/(U$3-U$4)*5)),1)))),(IF(VLOOKUP($E23,'Country Indicator Data'!$B$4:$N$300,11,FALSE)="x","x",ROUND(IF(VLOOKUP($E23,'Country Indicator Data'!$B$4:$N$300,11,FALSE)&gt;U$3,0,IF(VLOOKUP($E23,'Country Indicator Data'!$B$4:$N$300,11,FALSE)&lt;U$4,5,(U$3-VLOOKUP($E23,'Country Indicator Data'!$B$4:$N$300,11,FALSE))/(U$3-U$4)*5)),1))))</f>
        <v>3</v>
      </c>
      <c r="V23" s="163">
        <f>IF(LEN(E23)&gt;3,((IF(VLOOKUP($C23,'Regional Crises'!$B$1:$R$66,16,FALSE)="x","x",ROUND(IF(VLOOKUP($C23,'Regional Crises'!$B$1:$R$66,16,FALSE)&gt;V$3,0,IF(VLOOKUP($C23,'Regional Crises'!$B$1:$R$66,16,FALSE)&lt;V$4,5,(V$3-VLOOKUP($C23,'Regional Crises'!$B$1:$R$66,16,FALSE))/(V$3-V$4)*5)),1)))),(IF(VLOOKUP($E23,'Country Indicator Data'!$B$4:$N$300,12,FALSE)="x","x",ROUND(IF(VLOOKUP($E23,'Country Indicator Data'!$B$4:$N$300,12,FALSE)&gt;V$3,0,IF(VLOOKUP($E23,'Country Indicator Data'!$B$4:$N$300,12,FALSE)&lt;V$4,5,(V$3-VLOOKUP($E23,'Country Indicator Data'!$B$4:$N$300,12,FALSE))/(V$3-V$4)*5)),1))))</f>
        <v>4.3</v>
      </c>
      <c r="W23" s="163">
        <f t="shared" si="5"/>
        <v>3.6</v>
      </c>
      <c r="X23" s="163">
        <f t="shared" si="6"/>
        <v>3.7</v>
      </c>
      <c r="Y23" s="184">
        <f>IF('Core Indicators'!FC20="x","x",IF('Core Indicators'!FC20&gt;=5,5,IF('Core Indicators'!FC20&gt;=4,4,IF('Core Indicators'!FC20&gt;=3,3,IF('Core Indicators'!FC20&gt;=2,2,IF('Core Indicators'!FC20&gt;=1,1,0))))))</f>
        <v>5</v>
      </c>
      <c r="Z23" s="163">
        <f t="shared" si="7"/>
        <v>5</v>
      </c>
      <c r="AA23" s="184">
        <f>'Crisis Indicator Data'!Y20</f>
        <v>1</v>
      </c>
      <c r="AB23" s="184">
        <f>'Crisis Indicator Data'!Z20</f>
        <v>3</v>
      </c>
      <c r="AC23" s="184">
        <f>'Crisis Indicator Data'!AA20</f>
        <v>2</v>
      </c>
      <c r="AD23" s="184">
        <f>'Crisis Indicator Data'!AB20</f>
        <v>3</v>
      </c>
      <c r="AE23" s="184">
        <f t="shared" si="8"/>
        <v>4</v>
      </c>
      <c r="AF23" s="184">
        <f>'Crisis Indicator Data'!AC20</f>
        <v>0</v>
      </c>
      <c r="AG23" s="184">
        <f>'Crisis Indicator Data'!AD20</f>
        <v>2</v>
      </c>
      <c r="AH23" s="184">
        <f t="shared" si="9"/>
        <v>2</v>
      </c>
      <c r="AI23" s="184">
        <f>'Crisis Indicator Data'!AE20</f>
        <v>3</v>
      </c>
      <c r="AJ23" s="184">
        <f>'Crisis Indicator Data'!AF20</f>
        <v>1</v>
      </c>
      <c r="AK23" s="184">
        <f>'Crisis Indicator Data'!AG20</f>
        <v>3</v>
      </c>
      <c r="AL23" s="184">
        <f t="shared" si="10"/>
        <v>5</v>
      </c>
      <c r="AM23" s="163">
        <f t="shared" si="11"/>
        <v>4</v>
      </c>
      <c r="AN23" s="163">
        <f t="shared" si="12"/>
        <v>4.5</v>
      </c>
    </row>
    <row r="24" spans="1:40" ht="13.5" customHeight="1" x14ac:dyDescent="0.35">
      <c r="A24" s="169" t="str">
        <f>'Crisis Indicator Data'!A21</f>
        <v>Lake Chad basin crisis in Cameroon</v>
      </c>
      <c r="B24" s="170" t="str">
        <f>'Crisis Indicator Data'!B21</f>
        <v>Conflict</v>
      </c>
      <c r="C24" s="170" t="str">
        <f>'Crisis Indicator Data'!C21</f>
        <v>CMR002</v>
      </c>
      <c r="D24" s="170" t="str">
        <f>'Crisis Indicator Data'!D21</f>
        <v>Cameroon</v>
      </c>
      <c r="E24" s="171" t="str">
        <f>'Crisis Indicator Data'!E21</f>
        <v>CMR</v>
      </c>
      <c r="F24" s="163">
        <f>IF(LEN(E24)&gt;3,(IF(VLOOKUP($C24,'Regional Crises'!$B$1:$R$66,7,FALSE)="x","x",ROUND(IF(VLOOKUP($C24,'Regional Crises'!$B$1:$R$66,7,FALSE)&gt;$F$3,5,IF(VLOOKUP($C24,'Regional Crises'!$B$1:$R$66,7,FALSE)&lt;F$4,0,($F$3-VLOOKUP($C24,'Regional Crises'!$B$1:$R$66,7,FALSE))/($F$3-$F$4)*5)),1))),IF(VLOOKUP($E24,'Country Indicator Data'!$B$4:$N$300,3,FALSE)="x","x",ROUND(IF(VLOOKUP($E24,'Country Indicator Data'!$B$4:$N$300,3,FALSE)&gt;$F$3,5,IF(VLOOKUP($E24,'Country Indicator Data'!$B$4:$N$300,3,FALSE)&lt;$F$4,0,($F$3-VLOOKUP($E24,'Country Indicator Data'!$B$4:$N$300,3,FALSE))/($F$3-$F$4)*5)),1)))</f>
        <v>3.2</v>
      </c>
      <c r="G24" s="163">
        <f>IF(LEN(E24)&gt;3,(IF(VLOOKUP($C24,'Regional Crises'!$B$1:$R$66,9,FALSE)="x","x",ROUND(IF(VLOOKUP($C24,'Regional Crises'!$B$1:$R$66,9,FALSE)&gt;G$3,5,IF(VLOOKUP($C24,'Regional Crises'!$B$1:$R$66,9,FALSE)&lt;G$4,0,(G$3-VLOOKUP($C24,'Regional Crises'!$B$1:$R$66,9,FALSE))/(G$3-G$4)*5)),1))),IF(VLOOKUP($E24,'Country Indicator Data'!$B$4:$N$300,5,FALSE)="x","x",ROUND(IF(VLOOKUP($E24,'Country Indicator Data'!$B$4:$N$300,5,FALSE)&gt;G$3,5,IF(VLOOKUP($E24,'Country Indicator Data'!$B$4:$N$300,5,FALSE)&lt;G$4,0,(G$3-VLOOKUP($E24,'Country Indicator Data'!$B$4:$N$300,5,FALSE))/(G$3-G$4)*5)),1)))</f>
        <v>3.2</v>
      </c>
      <c r="H24" s="163">
        <f t="shared" si="0"/>
        <v>3.2</v>
      </c>
      <c r="I24" s="163">
        <f>IF(LEN(E24)&gt;3,(IF(VLOOKUP($C24,'Regional Crises'!$B$1:$R$66,6,FALSE)="x","x",ROUND(IF(VLOOKUP($C24,'Regional Crises'!$B$1:$R$66,6,FALSE)&gt;I$3,5,IF(VLOOKUP($C24,'Regional Crises'!$B$1:$R$66,6,FALSE)&lt;I$4,0,5-(I$3-VLOOKUP($C24,'Regional Crises'!$B$1:$R$66,6,FALSE))/(I$3-I$4)*5)),1))),IF(VLOOKUP($E24,'Country Indicator Data'!$B$4:$N$300,2,FALSE)="x","x",ROUND(IF(VLOOKUP($E24,'Country Indicator Data'!$B$4:$N$300,2,FALSE)&gt;I$3,5,IF(VLOOKUP($E24,'Country Indicator Data'!$B$4:$N$300,2,FALSE)&lt;I$4,0,5-(I$3-VLOOKUP($E24,'Country Indicator Data'!$B$4:$N$300,2,FALSE))/(I$3-I$4)*5)),1)))</f>
        <v>4.3</v>
      </c>
      <c r="J24" s="163">
        <f>IF(LEN(E24)&gt;3,(IF(VLOOKUP($C24,'Regional Crises'!$B$1:$R$66,8,FALSE)="x","x",ROUND(IF(VLOOKUP($C24,'Regional Crises'!$B$1:$R$66,8,FALSE)&gt;J$3,5,IF(VLOOKUP($C24,'Regional Crises'!$B$1:$R$66,8,FALSE)&lt;J$4,0,5-(J$3-VLOOKUP($C24,'Regional Crises'!$B$1:$R$66,8,FALSE))/(J$3-J$4)*5)),1))),IF(VLOOKUP($E24,'Country Indicator Data'!$B$4:$N$300,4,FALSE)="x","x",ROUND(IF(VLOOKUP($E24,'Country Indicator Data'!$B$4:$N$300,4,FALSE)&gt;J$3,5,IF(VLOOKUP($E24,'Country Indicator Data'!$B$4:$N$300,4,FALSE)&lt;J$4,0,5-(J$3-VLOOKUP($E24,'Country Indicator Data'!$B$4:$N$300,4,FALSE))/(J$3-J$4)*5)),1)))</f>
        <v>0</v>
      </c>
      <c r="K24" s="163">
        <f t="shared" si="1"/>
        <v>2.15</v>
      </c>
      <c r="L24" s="163">
        <f>IF(LEN(E24)&gt;3,(IF(VLOOKUP($C24,'Regional Crises'!$B$1:$R$66,10,FALSE)="x","x",ROUND(IF(VLOOKUP($C24,'Regional Crises'!$B$1:$R$66,10,FALSE)&gt;L$3,5,IF(VLOOKUP($C24,'Regional Crises'!$B$1:$R$66,10,FALSE)&lt;L$4,0,5-(L$3-VLOOKUP($C24,'Regional Crises'!$B$1:$R$66,10,FALSE))/(L$3-L$4)*5)),1))),IF(VLOOKUP($E24,'Country Indicator Data'!$B$4:$N$300,6,FALSE)="x","x",ROUND(IF(VLOOKUP($E24,'Country Indicator Data'!$B$4:$N$300,6,FALSE)&gt;L$3,5,IF(VLOOKUP($E24,'Country Indicator Data'!$B$4:$N$300,6,FALSE)&lt;L$4,0,5-(L$3-VLOOKUP($E24,'Country Indicator Data'!$B$4:$N$300,6,FALSE))/(L$3-L$4)*5)),1)))</f>
        <v>3.8</v>
      </c>
      <c r="M24" s="163">
        <f>IF(LEN(E24)&gt;3,(IF(VLOOKUP($C24,'Regional Crises'!$B$1:$R$66,11,FALSE)="x","x",ROUND(IF(VLOOKUP($C24,'Regional Crises'!$B$1:$R$66,11,FALSE)&gt;M$3,5,IF(VLOOKUP($C24,'Regional Crises'!$B$1:$R$66,11,FALSE)&lt;M$4,0,5-(M$3-VLOOKUP($C24,'Regional Crises'!$B$1:$R$66,11,FALSE))/(M$3-M$4)*5)),1))),IF(VLOOKUP($E24,'Country Indicator Data'!$B$4:$N$300,7,FALSE)="x","x",ROUND(IF(VLOOKUP($E24,'Country Indicator Data'!$B$4:$N$300,7,FALSE)&gt;M$3,5,IF(VLOOKUP($E24,'Country Indicator Data'!$B$4:$N$300,7,FALSE)&lt;M$4,0,5-(M$3-VLOOKUP($E24,'Country Indicator Data'!$B$4:$N$300,7,FALSE))/(M$3-M$4)*5)),1)))</f>
        <v>2.7</v>
      </c>
      <c r="N24" s="163">
        <f t="shared" si="2"/>
        <v>3.25</v>
      </c>
      <c r="O24" s="163">
        <f t="shared" si="3"/>
        <v>2.8666666666666667</v>
      </c>
      <c r="P24" s="163">
        <f>IF(LEN(E24)&gt;3,VLOOKUP(C24,'Regional Crises'!$B$1:$R$69,12,FALSE),VLOOKUP(E24,'Country Indicator Data'!$B$4:$I$300,8,FALSE))</f>
        <v>5</v>
      </c>
      <c r="Q24" s="163">
        <f>IF(LEN(E24)&gt;3,((IF(VLOOKUP($C24,'Regional Crises'!$B$1:$R$66,13,FALSE)="x","x",ROUND(IF(VLOOKUP($C24,'Regional Crises'!$B$1:$R$66,13,FALSE)&gt;Q$3,5,IF(VLOOKUP($C24,'Regional Crises'!$B$1:$R$66,13,FALSE)&lt;Q$4,0,5-(LOG(Q$3)-LOG(VLOOKUP($C24,'Regional Crises'!$B$1:$R$66,13,FALSE)))/(LOG(Q$3)-LOG(Q$4))*5)),1)))),(IF(VLOOKUP($E24,'Country Indicator Data'!$B$4:$N$300,9,FALSE)="x","x",ROUND(IF(VLOOKUP($E24,'Country Indicator Data'!$B$4:$N$300,9,FALSE)&gt;Q$3,5,IF(VLOOKUP($E24,'Country Indicator Data'!$B$4:$N$300,9,FALSE)&lt;Q$4,0,5-(LOG(Q$3)-LOG(VLOOKUP($E24,'Country Indicator Data'!$B$4:$N$300,9,FALSE)))/(LOG(Q$3)-LOG(Q$4))*5)),1))))</f>
        <v>4.2</v>
      </c>
      <c r="R24" s="163">
        <f t="shared" si="4"/>
        <v>4.5999999999999996</v>
      </c>
      <c r="S24" s="163">
        <f>IF(LEN(E24)&gt;3,((IF(VLOOKUP($C24,'Regional Crises'!$B$1:$R$66,17,FALSE)="x","x",ROUND(IF(VLOOKUP($C24,'Regional Crises'!$B$1:$R$66,17,FALSE)&gt;S$3,0,IF(VLOOKUP($C24,'Regional Crises'!$B$1:$R$66,17,FALSE)&lt;S$4,5,(S$3-VLOOKUP($C24,'Regional Crises'!$B$1:$R$66,17,FALSE))/(S$3-S$4)*5)),1)))),(IF(VLOOKUP($E24,'Country Indicator Data'!$B$4:$N$300,13,FALSE)="x","x",ROUND(IF(VLOOKUP($E24,'Country Indicator Data'!$B$4:$N$300,13,FALSE)&gt;S$3,0,IF(VLOOKUP($E24,'Country Indicator Data'!$B$4:$N$300,13,FALSE)&lt;S$4,5,(S$3-VLOOKUP($E24,'Country Indicator Data'!$B$4:$N$300,13,FALSE))/(S$3-S$4)*5)),1))))</f>
        <v>3.7</v>
      </c>
      <c r="T24" s="163">
        <f>IF(LEN(E24)&gt;3,((IF(VLOOKUP($C24,'Regional Crises'!$B$1:$R$66,14,FALSE)="x","x",ROUND(IF(VLOOKUP($C24,'Regional Crises'!$B$1:$R$66,14,FALSE)&gt;T$3,0,IF(VLOOKUP($C24,'Regional Crises'!$B$1:$R$66,14,FALSE)&lt;T$4,5,(T$3-VLOOKUP($C24,'Regional Crises'!$B$1:$R$66,14,FALSE))/(T$3-T$4)*5)),1)))),(IF(VLOOKUP($E24,'Country Indicator Data'!$B$4:$N$300,10,FALSE)="x","x",ROUND(IF(VLOOKUP($E24,'Country Indicator Data'!$B$4:$N$300,10,FALSE)&gt;T$3,0,IF(VLOOKUP($E24,'Country Indicator Data'!$B$4:$N$300,10,FALSE)&lt;T$4,5,(T$3-VLOOKUP($E24,'Country Indicator Data'!$B$4:$N$300,10,FALSE))/(T$3-T$4)*5)),1))))</f>
        <v>3.5</v>
      </c>
      <c r="U24" s="163">
        <f>IF(LEN(E24)&gt;3,((IF(VLOOKUP($C24,'Regional Crises'!$B$1:$R$66,15,FALSE)="x","x",ROUND(IF(VLOOKUP($C24,'Regional Crises'!$B$1:$R$66,15,FALSE)&gt;U$3,0,IF(VLOOKUP($C24,'Regional Crises'!$B$1:$R$66,15,FALSE)&lt;U$4,5,(U$3-VLOOKUP($C24,'Regional Crises'!$B$1:$R$66,15,FALSE))/(U$3-U$4)*5)),1)))),(IF(VLOOKUP($E24,'Country Indicator Data'!$B$4:$N$300,11,FALSE)="x","x",ROUND(IF(VLOOKUP($E24,'Country Indicator Data'!$B$4:$N$300,11,FALSE)&gt;U$3,0,IF(VLOOKUP($E24,'Country Indicator Data'!$B$4:$N$300,11,FALSE)&lt;U$4,5,(U$3-VLOOKUP($E24,'Country Indicator Data'!$B$4:$N$300,11,FALSE))/(U$3-U$4)*5)),1))))</f>
        <v>3</v>
      </c>
      <c r="V24" s="163">
        <f>IF(LEN(E24)&gt;3,((IF(VLOOKUP($C24,'Regional Crises'!$B$1:$R$66,16,FALSE)="x","x",ROUND(IF(VLOOKUP($C24,'Regional Crises'!$B$1:$R$66,16,FALSE)&gt;V$3,0,IF(VLOOKUP($C24,'Regional Crises'!$B$1:$R$66,16,FALSE)&lt;V$4,5,(V$3-VLOOKUP($C24,'Regional Crises'!$B$1:$R$66,16,FALSE))/(V$3-V$4)*5)),1)))),(IF(VLOOKUP($E24,'Country Indicator Data'!$B$4:$N$300,12,FALSE)="x","x",ROUND(IF(VLOOKUP($E24,'Country Indicator Data'!$B$4:$N$300,12,FALSE)&gt;V$3,0,IF(VLOOKUP($E24,'Country Indicator Data'!$B$4:$N$300,12,FALSE)&lt;V$4,5,(V$3-VLOOKUP($E24,'Country Indicator Data'!$B$4:$N$300,12,FALSE))/(V$3-V$4)*5)),1))))</f>
        <v>4.3</v>
      </c>
      <c r="W24" s="163">
        <f t="shared" si="5"/>
        <v>3.6</v>
      </c>
      <c r="X24" s="163">
        <f t="shared" si="6"/>
        <v>3.7</v>
      </c>
      <c r="Y24" s="184">
        <f>IF('Core Indicators'!FC21="x","x",IF('Core Indicators'!FC21&gt;=5,5,IF('Core Indicators'!FC21&gt;=4,4,IF('Core Indicators'!FC21&gt;=3,3,IF('Core Indicators'!FC21&gt;=2,2,IF('Core Indicators'!FC21&gt;=1,1,0))))))</f>
        <v>5</v>
      </c>
      <c r="Z24" s="163">
        <f t="shared" si="7"/>
        <v>5</v>
      </c>
      <c r="AA24" s="184">
        <f>'Crisis Indicator Data'!Y21</f>
        <v>1</v>
      </c>
      <c r="AB24" s="184">
        <f>'Crisis Indicator Data'!Z21</f>
        <v>2</v>
      </c>
      <c r="AC24" s="184">
        <f>'Crisis Indicator Data'!AA21</f>
        <v>0</v>
      </c>
      <c r="AD24" s="184">
        <f>'Crisis Indicator Data'!AB21</f>
        <v>0</v>
      </c>
      <c r="AE24" s="184">
        <f t="shared" si="8"/>
        <v>2</v>
      </c>
      <c r="AF24" s="184">
        <f>'Crisis Indicator Data'!AC21</f>
        <v>0</v>
      </c>
      <c r="AG24" s="184">
        <f>'Crisis Indicator Data'!AD21</f>
        <v>0</v>
      </c>
      <c r="AH24" s="184">
        <f t="shared" si="9"/>
        <v>0</v>
      </c>
      <c r="AI24" s="184">
        <f>'Crisis Indicator Data'!AE21</f>
        <v>3</v>
      </c>
      <c r="AJ24" s="184">
        <f>'Crisis Indicator Data'!AF21</f>
        <v>1</v>
      </c>
      <c r="AK24" s="184">
        <f>'Crisis Indicator Data'!AG21</f>
        <v>3</v>
      </c>
      <c r="AL24" s="184">
        <f t="shared" si="10"/>
        <v>5</v>
      </c>
      <c r="AM24" s="163">
        <f t="shared" si="11"/>
        <v>2</v>
      </c>
      <c r="AN24" s="163">
        <f t="shared" si="12"/>
        <v>3.5</v>
      </c>
    </row>
    <row r="25" spans="1:40" ht="13.5" customHeight="1" x14ac:dyDescent="0.35">
      <c r="A25" s="169" t="str">
        <f>'Crisis Indicator Data'!A22</f>
        <v>Anglophone Crisis in Cameroon</v>
      </c>
      <c r="B25" s="170" t="str">
        <f>'Crisis Indicator Data'!B22</f>
        <v>Conflict</v>
      </c>
      <c r="C25" s="170" t="str">
        <f>'Crisis Indicator Data'!C22</f>
        <v>CMR003</v>
      </c>
      <c r="D25" s="170" t="str">
        <f>'Crisis Indicator Data'!D22</f>
        <v>Cameroon</v>
      </c>
      <c r="E25" s="171" t="str">
        <f>'Crisis Indicator Data'!E22</f>
        <v>CMR</v>
      </c>
      <c r="F25" s="163">
        <f>IF(LEN(E25)&gt;3,(IF(VLOOKUP($C25,'Regional Crises'!$B$1:$R$66,7,FALSE)="x","x",ROUND(IF(VLOOKUP($C25,'Regional Crises'!$B$1:$R$66,7,FALSE)&gt;$F$3,5,IF(VLOOKUP($C25,'Regional Crises'!$B$1:$R$66,7,FALSE)&lt;F$4,0,($F$3-VLOOKUP($C25,'Regional Crises'!$B$1:$R$66,7,FALSE))/($F$3-$F$4)*5)),1))),IF(VLOOKUP($E25,'Country Indicator Data'!$B$4:$N$300,3,FALSE)="x","x",ROUND(IF(VLOOKUP($E25,'Country Indicator Data'!$B$4:$N$300,3,FALSE)&gt;$F$3,5,IF(VLOOKUP($E25,'Country Indicator Data'!$B$4:$N$300,3,FALSE)&lt;$F$4,0,($F$3-VLOOKUP($E25,'Country Indicator Data'!$B$4:$N$300,3,FALSE))/($F$3-$F$4)*5)),1)))</f>
        <v>3.2</v>
      </c>
      <c r="G25" s="163">
        <f>IF(LEN(E25)&gt;3,(IF(VLOOKUP($C25,'Regional Crises'!$B$1:$R$66,9,FALSE)="x","x",ROUND(IF(VLOOKUP($C25,'Regional Crises'!$B$1:$R$66,9,FALSE)&gt;G$3,5,IF(VLOOKUP($C25,'Regional Crises'!$B$1:$R$66,9,FALSE)&lt;G$4,0,(G$3-VLOOKUP($C25,'Regional Crises'!$B$1:$R$66,9,FALSE))/(G$3-G$4)*5)),1))),IF(VLOOKUP($E25,'Country Indicator Data'!$B$4:$N$300,5,FALSE)="x","x",ROUND(IF(VLOOKUP($E25,'Country Indicator Data'!$B$4:$N$300,5,FALSE)&gt;G$3,5,IF(VLOOKUP($E25,'Country Indicator Data'!$B$4:$N$300,5,FALSE)&lt;G$4,0,(G$3-VLOOKUP($E25,'Country Indicator Data'!$B$4:$N$300,5,FALSE))/(G$3-G$4)*5)),1)))</f>
        <v>3.2</v>
      </c>
      <c r="H25" s="163">
        <f t="shared" si="0"/>
        <v>3.2</v>
      </c>
      <c r="I25" s="163">
        <f>IF(LEN(E25)&gt;3,(IF(VLOOKUP($C25,'Regional Crises'!$B$1:$R$66,6,FALSE)="x","x",ROUND(IF(VLOOKUP($C25,'Regional Crises'!$B$1:$R$66,6,FALSE)&gt;I$3,5,IF(VLOOKUP($C25,'Regional Crises'!$B$1:$R$66,6,FALSE)&lt;I$4,0,5-(I$3-VLOOKUP($C25,'Regional Crises'!$B$1:$R$66,6,FALSE))/(I$3-I$4)*5)),1))),IF(VLOOKUP($E25,'Country Indicator Data'!$B$4:$N$300,2,FALSE)="x","x",ROUND(IF(VLOOKUP($E25,'Country Indicator Data'!$B$4:$N$300,2,FALSE)&gt;I$3,5,IF(VLOOKUP($E25,'Country Indicator Data'!$B$4:$N$300,2,FALSE)&lt;I$4,0,5-(I$3-VLOOKUP($E25,'Country Indicator Data'!$B$4:$N$300,2,FALSE))/(I$3-I$4)*5)),1)))</f>
        <v>4.3</v>
      </c>
      <c r="J25" s="163">
        <f>IF(LEN(E25)&gt;3,(IF(VLOOKUP($C25,'Regional Crises'!$B$1:$R$66,8,FALSE)="x","x",ROUND(IF(VLOOKUP($C25,'Regional Crises'!$B$1:$R$66,8,FALSE)&gt;J$3,5,IF(VLOOKUP($C25,'Regional Crises'!$B$1:$R$66,8,FALSE)&lt;J$4,0,5-(J$3-VLOOKUP($C25,'Regional Crises'!$B$1:$R$66,8,FALSE))/(J$3-J$4)*5)),1))),IF(VLOOKUP($E25,'Country Indicator Data'!$B$4:$N$300,4,FALSE)="x","x",ROUND(IF(VLOOKUP($E25,'Country Indicator Data'!$B$4:$N$300,4,FALSE)&gt;J$3,5,IF(VLOOKUP($E25,'Country Indicator Data'!$B$4:$N$300,4,FALSE)&lt;J$4,0,5-(J$3-VLOOKUP($E25,'Country Indicator Data'!$B$4:$N$300,4,FALSE))/(J$3-J$4)*5)),1)))</f>
        <v>0</v>
      </c>
      <c r="K25" s="163">
        <f t="shared" si="1"/>
        <v>2.15</v>
      </c>
      <c r="L25" s="163">
        <f>IF(LEN(E25)&gt;3,(IF(VLOOKUP($C25,'Regional Crises'!$B$1:$R$66,10,FALSE)="x","x",ROUND(IF(VLOOKUP($C25,'Regional Crises'!$B$1:$R$66,10,FALSE)&gt;L$3,5,IF(VLOOKUP($C25,'Regional Crises'!$B$1:$R$66,10,FALSE)&lt;L$4,0,5-(L$3-VLOOKUP($C25,'Regional Crises'!$B$1:$R$66,10,FALSE))/(L$3-L$4)*5)),1))),IF(VLOOKUP($E25,'Country Indicator Data'!$B$4:$N$300,6,FALSE)="x","x",ROUND(IF(VLOOKUP($E25,'Country Indicator Data'!$B$4:$N$300,6,FALSE)&gt;L$3,5,IF(VLOOKUP($E25,'Country Indicator Data'!$B$4:$N$300,6,FALSE)&lt;L$4,0,5-(L$3-VLOOKUP($E25,'Country Indicator Data'!$B$4:$N$300,6,FALSE))/(L$3-L$4)*5)),1)))</f>
        <v>3.8</v>
      </c>
      <c r="M25" s="163">
        <f>IF(LEN(E25)&gt;3,(IF(VLOOKUP($C25,'Regional Crises'!$B$1:$R$66,11,FALSE)="x","x",ROUND(IF(VLOOKUP($C25,'Regional Crises'!$B$1:$R$66,11,FALSE)&gt;M$3,5,IF(VLOOKUP($C25,'Regional Crises'!$B$1:$R$66,11,FALSE)&lt;M$4,0,5-(M$3-VLOOKUP($C25,'Regional Crises'!$B$1:$R$66,11,FALSE))/(M$3-M$4)*5)),1))),IF(VLOOKUP($E25,'Country Indicator Data'!$B$4:$N$300,7,FALSE)="x","x",ROUND(IF(VLOOKUP($E25,'Country Indicator Data'!$B$4:$N$300,7,FALSE)&gt;M$3,5,IF(VLOOKUP($E25,'Country Indicator Data'!$B$4:$N$300,7,FALSE)&lt;M$4,0,5-(M$3-VLOOKUP($E25,'Country Indicator Data'!$B$4:$N$300,7,FALSE))/(M$3-M$4)*5)),1)))</f>
        <v>2.7</v>
      </c>
      <c r="N25" s="163">
        <f t="shared" si="2"/>
        <v>3.25</v>
      </c>
      <c r="O25" s="163">
        <f t="shared" si="3"/>
        <v>2.8666666666666667</v>
      </c>
      <c r="P25" s="163">
        <f>IF(LEN(E25)&gt;3,VLOOKUP(C25,'Regional Crises'!$B$1:$R$69,12,FALSE),VLOOKUP(E25,'Country Indicator Data'!$B$4:$I$300,8,FALSE))</f>
        <v>5</v>
      </c>
      <c r="Q25" s="163">
        <f>IF(LEN(E25)&gt;3,((IF(VLOOKUP($C25,'Regional Crises'!$B$1:$R$66,13,FALSE)="x","x",ROUND(IF(VLOOKUP($C25,'Regional Crises'!$B$1:$R$66,13,FALSE)&gt;Q$3,5,IF(VLOOKUP($C25,'Regional Crises'!$B$1:$R$66,13,FALSE)&lt;Q$4,0,5-(LOG(Q$3)-LOG(VLOOKUP($C25,'Regional Crises'!$B$1:$R$66,13,FALSE)))/(LOG(Q$3)-LOG(Q$4))*5)),1)))),(IF(VLOOKUP($E25,'Country Indicator Data'!$B$4:$N$300,9,FALSE)="x","x",ROUND(IF(VLOOKUP($E25,'Country Indicator Data'!$B$4:$N$300,9,FALSE)&gt;Q$3,5,IF(VLOOKUP($E25,'Country Indicator Data'!$B$4:$N$300,9,FALSE)&lt;Q$4,0,5-(LOG(Q$3)-LOG(VLOOKUP($E25,'Country Indicator Data'!$B$4:$N$300,9,FALSE)))/(LOG(Q$3)-LOG(Q$4))*5)),1))))</f>
        <v>4.2</v>
      </c>
      <c r="R25" s="163">
        <f t="shared" si="4"/>
        <v>4.5999999999999996</v>
      </c>
      <c r="S25" s="163">
        <f>IF(LEN(E25)&gt;3,((IF(VLOOKUP($C25,'Regional Crises'!$B$1:$R$66,17,FALSE)="x","x",ROUND(IF(VLOOKUP($C25,'Regional Crises'!$B$1:$R$66,17,FALSE)&gt;S$3,0,IF(VLOOKUP($C25,'Regional Crises'!$B$1:$R$66,17,FALSE)&lt;S$4,5,(S$3-VLOOKUP($C25,'Regional Crises'!$B$1:$R$66,17,FALSE))/(S$3-S$4)*5)),1)))),(IF(VLOOKUP($E25,'Country Indicator Data'!$B$4:$N$300,13,FALSE)="x","x",ROUND(IF(VLOOKUP($E25,'Country Indicator Data'!$B$4:$N$300,13,FALSE)&gt;S$3,0,IF(VLOOKUP($E25,'Country Indicator Data'!$B$4:$N$300,13,FALSE)&lt;S$4,5,(S$3-VLOOKUP($E25,'Country Indicator Data'!$B$4:$N$300,13,FALSE))/(S$3-S$4)*5)),1))))</f>
        <v>3.7</v>
      </c>
      <c r="T25" s="163">
        <f>IF(LEN(E25)&gt;3,((IF(VLOOKUP($C25,'Regional Crises'!$B$1:$R$66,14,FALSE)="x","x",ROUND(IF(VLOOKUP($C25,'Regional Crises'!$B$1:$R$66,14,FALSE)&gt;T$3,0,IF(VLOOKUP($C25,'Regional Crises'!$B$1:$R$66,14,FALSE)&lt;T$4,5,(T$3-VLOOKUP($C25,'Regional Crises'!$B$1:$R$66,14,FALSE))/(T$3-T$4)*5)),1)))),(IF(VLOOKUP($E25,'Country Indicator Data'!$B$4:$N$300,10,FALSE)="x","x",ROUND(IF(VLOOKUP($E25,'Country Indicator Data'!$B$4:$N$300,10,FALSE)&gt;T$3,0,IF(VLOOKUP($E25,'Country Indicator Data'!$B$4:$N$300,10,FALSE)&lt;T$4,5,(T$3-VLOOKUP($E25,'Country Indicator Data'!$B$4:$N$300,10,FALSE))/(T$3-T$4)*5)),1))))</f>
        <v>3.5</v>
      </c>
      <c r="U25" s="163">
        <f>IF(LEN(E25)&gt;3,((IF(VLOOKUP($C25,'Regional Crises'!$B$1:$R$66,15,FALSE)="x","x",ROUND(IF(VLOOKUP($C25,'Regional Crises'!$B$1:$R$66,15,FALSE)&gt;U$3,0,IF(VLOOKUP($C25,'Regional Crises'!$B$1:$R$66,15,FALSE)&lt;U$4,5,(U$3-VLOOKUP($C25,'Regional Crises'!$B$1:$R$66,15,FALSE))/(U$3-U$4)*5)),1)))),(IF(VLOOKUP($E25,'Country Indicator Data'!$B$4:$N$300,11,FALSE)="x","x",ROUND(IF(VLOOKUP($E25,'Country Indicator Data'!$B$4:$N$300,11,FALSE)&gt;U$3,0,IF(VLOOKUP($E25,'Country Indicator Data'!$B$4:$N$300,11,FALSE)&lt;U$4,5,(U$3-VLOOKUP($E25,'Country Indicator Data'!$B$4:$N$300,11,FALSE))/(U$3-U$4)*5)),1))))</f>
        <v>3</v>
      </c>
      <c r="V25" s="163">
        <f>IF(LEN(E25)&gt;3,((IF(VLOOKUP($C25,'Regional Crises'!$B$1:$R$66,16,FALSE)="x","x",ROUND(IF(VLOOKUP($C25,'Regional Crises'!$B$1:$R$66,16,FALSE)&gt;V$3,0,IF(VLOOKUP($C25,'Regional Crises'!$B$1:$R$66,16,FALSE)&lt;V$4,5,(V$3-VLOOKUP($C25,'Regional Crises'!$B$1:$R$66,16,FALSE))/(V$3-V$4)*5)),1)))),(IF(VLOOKUP($E25,'Country Indicator Data'!$B$4:$N$300,12,FALSE)="x","x",ROUND(IF(VLOOKUP($E25,'Country Indicator Data'!$B$4:$N$300,12,FALSE)&gt;V$3,0,IF(VLOOKUP($E25,'Country Indicator Data'!$B$4:$N$300,12,FALSE)&lt;V$4,5,(V$3-VLOOKUP($E25,'Country Indicator Data'!$B$4:$N$300,12,FALSE))/(V$3-V$4)*5)),1))))</f>
        <v>4.3</v>
      </c>
      <c r="W25" s="163">
        <f t="shared" si="5"/>
        <v>3.6</v>
      </c>
      <c r="X25" s="163">
        <f t="shared" si="6"/>
        <v>3.7</v>
      </c>
      <c r="Y25" s="184">
        <f>IF('Core Indicators'!FC22="x","x",IF('Core Indicators'!FC22&gt;=5,5,IF('Core Indicators'!FC22&gt;=4,4,IF('Core Indicators'!FC22&gt;=3,3,IF('Core Indicators'!FC22&gt;=2,2,IF('Core Indicators'!FC22&gt;=1,1,0))))))</f>
        <v>5</v>
      </c>
      <c r="Z25" s="163">
        <f t="shared" si="7"/>
        <v>5</v>
      </c>
      <c r="AA25" s="184">
        <f>'Crisis Indicator Data'!Y22</f>
        <v>1</v>
      </c>
      <c r="AB25" s="184">
        <f>'Crisis Indicator Data'!Z22</f>
        <v>3</v>
      </c>
      <c r="AC25" s="184">
        <f>'Crisis Indicator Data'!AA22</f>
        <v>2</v>
      </c>
      <c r="AD25" s="184">
        <f>'Crisis Indicator Data'!AB22</f>
        <v>3</v>
      </c>
      <c r="AE25" s="184">
        <f t="shared" si="8"/>
        <v>4</v>
      </c>
      <c r="AF25" s="184">
        <f>'Crisis Indicator Data'!AC22</f>
        <v>0</v>
      </c>
      <c r="AG25" s="184">
        <f>'Crisis Indicator Data'!AD22</f>
        <v>2</v>
      </c>
      <c r="AH25" s="184">
        <f t="shared" si="9"/>
        <v>2</v>
      </c>
      <c r="AI25" s="184">
        <f>'Crisis Indicator Data'!AE22</f>
        <v>2</v>
      </c>
      <c r="AJ25" s="184">
        <f>'Crisis Indicator Data'!AF22</f>
        <v>1</v>
      </c>
      <c r="AK25" s="184">
        <f>'Crisis Indicator Data'!AG22</f>
        <v>3</v>
      </c>
      <c r="AL25" s="184">
        <f t="shared" si="10"/>
        <v>4</v>
      </c>
      <c r="AM25" s="163">
        <f t="shared" si="11"/>
        <v>3</v>
      </c>
      <c r="AN25" s="163">
        <f t="shared" si="12"/>
        <v>4</v>
      </c>
    </row>
    <row r="26" spans="1:40" ht="13.5" customHeight="1" x14ac:dyDescent="0.35">
      <c r="A26" s="169" t="str">
        <f>'Crisis Indicator Data'!A23</f>
        <v>CAR refugees in Cameroon</v>
      </c>
      <c r="B26" s="170" t="str">
        <f>'Crisis Indicator Data'!B23</f>
        <v>Conflict,Displacement</v>
      </c>
      <c r="C26" s="170" t="str">
        <f>'Crisis Indicator Data'!C23</f>
        <v>CMR004</v>
      </c>
      <c r="D26" s="170" t="str">
        <f>'Crisis Indicator Data'!D23</f>
        <v>Cameroon</v>
      </c>
      <c r="E26" s="171" t="str">
        <f>'Crisis Indicator Data'!E23</f>
        <v>CMR</v>
      </c>
      <c r="F26" s="163">
        <f>IF(LEN(E26)&gt;3,(IF(VLOOKUP($C26,'Regional Crises'!$B$1:$R$66,7,FALSE)="x","x",ROUND(IF(VLOOKUP($C26,'Regional Crises'!$B$1:$R$66,7,FALSE)&gt;$F$3,5,IF(VLOOKUP($C26,'Regional Crises'!$B$1:$R$66,7,FALSE)&lt;F$4,0,($F$3-VLOOKUP($C26,'Regional Crises'!$B$1:$R$66,7,FALSE))/($F$3-$F$4)*5)),1))),IF(VLOOKUP($E26,'Country Indicator Data'!$B$4:$N$300,3,FALSE)="x","x",ROUND(IF(VLOOKUP($E26,'Country Indicator Data'!$B$4:$N$300,3,FALSE)&gt;$F$3,5,IF(VLOOKUP($E26,'Country Indicator Data'!$B$4:$N$300,3,FALSE)&lt;$F$4,0,($F$3-VLOOKUP($E26,'Country Indicator Data'!$B$4:$N$300,3,FALSE))/($F$3-$F$4)*5)),1)))</f>
        <v>3.2</v>
      </c>
      <c r="G26" s="163">
        <f>IF(LEN(E26)&gt;3,(IF(VLOOKUP($C26,'Regional Crises'!$B$1:$R$66,9,FALSE)="x","x",ROUND(IF(VLOOKUP($C26,'Regional Crises'!$B$1:$R$66,9,FALSE)&gt;G$3,5,IF(VLOOKUP($C26,'Regional Crises'!$B$1:$R$66,9,FALSE)&lt;G$4,0,(G$3-VLOOKUP($C26,'Regional Crises'!$B$1:$R$66,9,FALSE))/(G$3-G$4)*5)),1))),IF(VLOOKUP($E26,'Country Indicator Data'!$B$4:$N$300,5,FALSE)="x","x",ROUND(IF(VLOOKUP($E26,'Country Indicator Data'!$B$4:$N$300,5,FALSE)&gt;G$3,5,IF(VLOOKUP($E26,'Country Indicator Data'!$B$4:$N$300,5,FALSE)&lt;G$4,0,(G$3-VLOOKUP($E26,'Country Indicator Data'!$B$4:$N$300,5,FALSE))/(G$3-G$4)*5)),1)))</f>
        <v>3.2</v>
      </c>
      <c r="H26" s="163">
        <f t="shared" si="0"/>
        <v>3.2</v>
      </c>
      <c r="I26" s="163">
        <f>IF(LEN(E26)&gt;3,(IF(VLOOKUP($C26,'Regional Crises'!$B$1:$R$66,6,FALSE)="x","x",ROUND(IF(VLOOKUP($C26,'Regional Crises'!$B$1:$R$66,6,FALSE)&gt;I$3,5,IF(VLOOKUP($C26,'Regional Crises'!$B$1:$R$66,6,FALSE)&lt;I$4,0,5-(I$3-VLOOKUP($C26,'Regional Crises'!$B$1:$R$66,6,FALSE))/(I$3-I$4)*5)),1))),IF(VLOOKUP($E26,'Country Indicator Data'!$B$4:$N$300,2,FALSE)="x","x",ROUND(IF(VLOOKUP($E26,'Country Indicator Data'!$B$4:$N$300,2,FALSE)&gt;I$3,5,IF(VLOOKUP($E26,'Country Indicator Data'!$B$4:$N$300,2,FALSE)&lt;I$4,0,5-(I$3-VLOOKUP($E26,'Country Indicator Data'!$B$4:$N$300,2,FALSE))/(I$3-I$4)*5)),1)))</f>
        <v>4.3</v>
      </c>
      <c r="J26" s="163">
        <f>IF(LEN(E26)&gt;3,(IF(VLOOKUP($C26,'Regional Crises'!$B$1:$R$66,8,FALSE)="x","x",ROUND(IF(VLOOKUP($C26,'Regional Crises'!$B$1:$R$66,8,FALSE)&gt;J$3,5,IF(VLOOKUP($C26,'Regional Crises'!$B$1:$R$66,8,FALSE)&lt;J$4,0,5-(J$3-VLOOKUP($C26,'Regional Crises'!$B$1:$R$66,8,FALSE))/(J$3-J$4)*5)),1))),IF(VLOOKUP($E26,'Country Indicator Data'!$B$4:$N$300,4,FALSE)="x","x",ROUND(IF(VLOOKUP($E26,'Country Indicator Data'!$B$4:$N$300,4,FALSE)&gt;J$3,5,IF(VLOOKUP($E26,'Country Indicator Data'!$B$4:$N$300,4,FALSE)&lt;J$4,0,5-(J$3-VLOOKUP($E26,'Country Indicator Data'!$B$4:$N$300,4,FALSE))/(J$3-J$4)*5)),1)))</f>
        <v>0</v>
      </c>
      <c r="K26" s="163">
        <f t="shared" si="1"/>
        <v>2.15</v>
      </c>
      <c r="L26" s="163">
        <f>IF(LEN(E26)&gt;3,(IF(VLOOKUP($C26,'Regional Crises'!$B$1:$R$66,10,FALSE)="x","x",ROUND(IF(VLOOKUP($C26,'Regional Crises'!$B$1:$R$66,10,FALSE)&gt;L$3,5,IF(VLOOKUP($C26,'Regional Crises'!$B$1:$R$66,10,FALSE)&lt;L$4,0,5-(L$3-VLOOKUP($C26,'Regional Crises'!$B$1:$R$66,10,FALSE))/(L$3-L$4)*5)),1))),IF(VLOOKUP($E26,'Country Indicator Data'!$B$4:$N$300,6,FALSE)="x","x",ROUND(IF(VLOOKUP($E26,'Country Indicator Data'!$B$4:$N$300,6,FALSE)&gt;L$3,5,IF(VLOOKUP($E26,'Country Indicator Data'!$B$4:$N$300,6,FALSE)&lt;L$4,0,5-(L$3-VLOOKUP($E26,'Country Indicator Data'!$B$4:$N$300,6,FALSE))/(L$3-L$4)*5)),1)))</f>
        <v>3.8</v>
      </c>
      <c r="M26" s="163">
        <f>IF(LEN(E26)&gt;3,(IF(VLOOKUP($C26,'Regional Crises'!$B$1:$R$66,11,FALSE)="x","x",ROUND(IF(VLOOKUP($C26,'Regional Crises'!$B$1:$R$66,11,FALSE)&gt;M$3,5,IF(VLOOKUP($C26,'Regional Crises'!$B$1:$R$66,11,FALSE)&lt;M$4,0,5-(M$3-VLOOKUP($C26,'Regional Crises'!$B$1:$R$66,11,FALSE))/(M$3-M$4)*5)),1))),IF(VLOOKUP($E26,'Country Indicator Data'!$B$4:$N$300,7,FALSE)="x","x",ROUND(IF(VLOOKUP($E26,'Country Indicator Data'!$B$4:$N$300,7,FALSE)&gt;M$3,5,IF(VLOOKUP($E26,'Country Indicator Data'!$B$4:$N$300,7,FALSE)&lt;M$4,0,5-(M$3-VLOOKUP($E26,'Country Indicator Data'!$B$4:$N$300,7,FALSE))/(M$3-M$4)*5)),1)))</f>
        <v>2.7</v>
      </c>
      <c r="N26" s="163">
        <f t="shared" si="2"/>
        <v>3.25</v>
      </c>
      <c r="O26" s="163">
        <f t="shared" si="3"/>
        <v>2.8666666666666667</v>
      </c>
      <c r="P26" s="163">
        <f>IF(LEN(E26)&gt;3,VLOOKUP(C26,'Regional Crises'!$B$1:$R$69,12,FALSE),VLOOKUP(E26,'Country Indicator Data'!$B$4:$I$300,8,FALSE))</f>
        <v>5</v>
      </c>
      <c r="Q26" s="163">
        <f>IF(LEN(E26)&gt;3,((IF(VLOOKUP($C26,'Regional Crises'!$B$1:$R$66,13,FALSE)="x","x",ROUND(IF(VLOOKUP($C26,'Regional Crises'!$B$1:$R$66,13,FALSE)&gt;Q$3,5,IF(VLOOKUP($C26,'Regional Crises'!$B$1:$R$66,13,FALSE)&lt;Q$4,0,5-(LOG(Q$3)-LOG(VLOOKUP($C26,'Regional Crises'!$B$1:$R$66,13,FALSE)))/(LOG(Q$3)-LOG(Q$4))*5)),1)))),(IF(VLOOKUP($E26,'Country Indicator Data'!$B$4:$N$300,9,FALSE)="x","x",ROUND(IF(VLOOKUP($E26,'Country Indicator Data'!$B$4:$N$300,9,FALSE)&gt;Q$3,5,IF(VLOOKUP($E26,'Country Indicator Data'!$B$4:$N$300,9,FALSE)&lt;Q$4,0,5-(LOG(Q$3)-LOG(VLOOKUP($E26,'Country Indicator Data'!$B$4:$N$300,9,FALSE)))/(LOG(Q$3)-LOG(Q$4))*5)),1))))</f>
        <v>4.2</v>
      </c>
      <c r="R26" s="163">
        <f t="shared" si="4"/>
        <v>4.5999999999999996</v>
      </c>
      <c r="S26" s="163">
        <f>IF(LEN(E26)&gt;3,((IF(VLOOKUP($C26,'Regional Crises'!$B$1:$R$66,17,FALSE)="x","x",ROUND(IF(VLOOKUP($C26,'Regional Crises'!$B$1:$R$66,17,FALSE)&gt;S$3,0,IF(VLOOKUP($C26,'Regional Crises'!$B$1:$R$66,17,FALSE)&lt;S$4,5,(S$3-VLOOKUP($C26,'Regional Crises'!$B$1:$R$66,17,FALSE))/(S$3-S$4)*5)),1)))),(IF(VLOOKUP($E26,'Country Indicator Data'!$B$4:$N$300,13,FALSE)="x","x",ROUND(IF(VLOOKUP($E26,'Country Indicator Data'!$B$4:$N$300,13,FALSE)&gt;S$3,0,IF(VLOOKUP($E26,'Country Indicator Data'!$B$4:$N$300,13,FALSE)&lt;S$4,5,(S$3-VLOOKUP($E26,'Country Indicator Data'!$B$4:$N$300,13,FALSE))/(S$3-S$4)*5)),1))))</f>
        <v>3.7</v>
      </c>
      <c r="T26" s="163">
        <f>IF(LEN(E26)&gt;3,((IF(VLOOKUP($C26,'Regional Crises'!$B$1:$R$66,14,FALSE)="x","x",ROUND(IF(VLOOKUP($C26,'Regional Crises'!$B$1:$R$66,14,FALSE)&gt;T$3,0,IF(VLOOKUP($C26,'Regional Crises'!$B$1:$R$66,14,FALSE)&lt;T$4,5,(T$3-VLOOKUP($C26,'Regional Crises'!$B$1:$R$66,14,FALSE))/(T$3-T$4)*5)),1)))),(IF(VLOOKUP($E26,'Country Indicator Data'!$B$4:$N$300,10,FALSE)="x","x",ROUND(IF(VLOOKUP($E26,'Country Indicator Data'!$B$4:$N$300,10,FALSE)&gt;T$3,0,IF(VLOOKUP($E26,'Country Indicator Data'!$B$4:$N$300,10,FALSE)&lt;T$4,5,(T$3-VLOOKUP($E26,'Country Indicator Data'!$B$4:$N$300,10,FALSE))/(T$3-T$4)*5)),1))))</f>
        <v>3.5</v>
      </c>
      <c r="U26" s="163">
        <f>IF(LEN(E26)&gt;3,((IF(VLOOKUP($C26,'Regional Crises'!$B$1:$R$66,15,FALSE)="x","x",ROUND(IF(VLOOKUP($C26,'Regional Crises'!$B$1:$R$66,15,FALSE)&gt;U$3,0,IF(VLOOKUP($C26,'Regional Crises'!$B$1:$R$66,15,FALSE)&lt;U$4,5,(U$3-VLOOKUP($C26,'Regional Crises'!$B$1:$R$66,15,FALSE))/(U$3-U$4)*5)),1)))),(IF(VLOOKUP($E26,'Country Indicator Data'!$B$4:$N$300,11,FALSE)="x","x",ROUND(IF(VLOOKUP($E26,'Country Indicator Data'!$B$4:$N$300,11,FALSE)&gt;U$3,0,IF(VLOOKUP($E26,'Country Indicator Data'!$B$4:$N$300,11,FALSE)&lt;U$4,5,(U$3-VLOOKUP($E26,'Country Indicator Data'!$B$4:$N$300,11,FALSE))/(U$3-U$4)*5)),1))))</f>
        <v>3</v>
      </c>
      <c r="V26" s="163">
        <f>IF(LEN(E26)&gt;3,((IF(VLOOKUP($C26,'Regional Crises'!$B$1:$R$66,16,FALSE)="x","x",ROUND(IF(VLOOKUP($C26,'Regional Crises'!$B$1:$R$66,16,FALSE)&gt;V$3,0,IF(VLOOKUP($C26,'Regional Crises'!$B$1:$R$66,16,FALSE)&lt;V$4,5,(V$3-VLOOKUP($C26,'Regional Crises'!$B$1:$R$66,16,FALSE))/(V$3-V$4)*5)),1)))),(IF(VLOOKUP($E26,'Country Indicator Data'!$B$4:$N$300,12,FALSE)="x","x",ROUND(IF(VLOOKUP($E26,'Country Indicator Data'!$B$4:$N$300,12,FALSE)&gt;V$3,0,IF(VLOOKUP($E26,'Country Indicator Data'!$B$4:$N$300,12,FALSE)&lt;V$4,5,(V$3-VLOOKUP($E26,'Country Indicator Data'!$B$4:$N$300,12,FALSE))/(V$3-V$4)*5)),1))))</f>
        <v>4.3</v>
      </c>
      <c r="W26" s="163">
        <f t="shared" si="5"/>
        <v>3.6</v>
      </c>
      <c r="X26" s="163">
        <f t="shared" si="6"/>
        <v>3.7</v>
      </c>
      <c r="Y26" s="184">
        <f>IF('Core Indicators'!FC23="x","x",IF('Core Indicators'!FC23&gt;=5,5,IF('Core Indicators'!FC23&gt;=4,4,IF('Core Indicators'!FC23&gt;=3,3,IF('Core Indicators'!FC23&gt;=2,2,IF('Core Indicators'!FC23&gt;=1,1,0))))))</f>
        <v>4</v>
      </c>
      <c r="Z26" s="163">
        <f t="shared" si="7"/>
        <v>4</v>
      </c>
      <c r="AA26" s="184">
        <f>'Crisis Indicator Data'!Y23</f>
        <v>1</v>
      </c>
      <c r="AB26" s="184">
        <f>'Crisis Indicator Data'!Z23</f>
        <v>0</v>
      </c>
      <c r="AC26" s="184">
        <f>'Crisis Indicator Data'!AA23</f>
        <v>0</v>
      </c>
      <c r="AD26" s="184">
        <f>'Crisis Indicator Data'!AB23</f>
        <v>0</v>
      </c>
      <c r="AE26" s="184">
        <f t="shared" si="8"/>
        <v>1</v>
      </c>
      <c r="AF26" s="184">
        <f>'Crisis Indicator Data'!AC23</f>
        <v>0</v>
      </c>
      <c r="AG26" s="184">
        <f>'Crisis Indicator Data'!AD23</f>
        <v>0</v>
      </c>
      <c r="AH26" s="184">
        <f t="shared" si="9"/>
        <v>0</v>
      </c>
      <c r="AI26" s="184">
        <f>'Crisis Indicator Data'!AE23</f>
        <v>0</v>
      </c>
      <c r="AJ26" s="184">
        <f>'Crisis Indicator Data'!AF23</f>
        <v>1</v>
      </c>
      <c r="AK26" s="184">
        <f>'Crisis Indicator Data'!AG23</f>
        <v>2</v>
      </c>
      <c r="AL26" s="184">
        <f t="shared" si="10"/>
        <v>3</v>
      </c>
      <c r="AM26" s="163">
        <f t="shared" si="11"/>
        <v>1</v>
      </c>
      <c r="AN26" s="163">
        <f t="shared" si="12"/>
        <v>2.5</v>
      </c>
    </row>
    <row r="27" spans="1:40" ht="13.5" customHeight="1" x14ac:dyDescent="0.35">
      <c r="A27" s="169" t="str">
        <f>'Crisis Indicator Data'!A24</f>
        <v>Complex crisis in DRC</v>
      </c>
      <c r="B27" s="170" t="str">
        <f>'Crisis Indicator Data'!B24</f>
        <v>Conflict,Displacement,Socio-political</v>
      </c>
      <c r="C27" s="170" t="str">
        <f>'Crisis Indicator Data'!C24</f>
        <v>COD001</v>
      </c>
      <c r="D27" s="170" t="str">
        <f>'Crisis Indicator Data'!D24</f>
        <v>DRC</v>
      </c>
      <c r="E27" s="171" t="str">
        <f>'Crisis Indicator Data'!E24</f>
        <v>COD</v>
      </c>
      <c r="F27" s="163">
        <f>IF(LEN(E27)&gt;3,(IF(VLOOKUP($C27,'Regional Crises'!$B$1:$R$66,7,FALSE)="x","x",ROUND(IF(VLOOKUP($C27,'Regional Crises'!$B$1:$R$66,7,FALSE)&gt;$F$3,5,IF(VLOOKUP($C27,'Regional Crises'!$B$1:$R$66,7,FALSE)&lt;F$4,0,($F$3-VLOOKUP($C27,'Regional Crises'!$B$1:$R$66,7,FALSE))/($F$3-$F$4)*5)),1))),IF(VLOOKUP($E27,'Country Indicator Data'!$B$4:$N$300,3,FALSE)="x","x",ROUND(IF(VLOOKUP($E27,'Country Indicator Data'!$B$4:$N$300,3,FALSE)&gt;$F$3,5,IF(VLOOKUP($E27,'Country Indicator Data'!$B$4:$N$300,3,FALSE)&lt;$F$4,0,($F$3-VLOOKUP($E27,'Country Indicator Data'!$B$4:$N$300,3,FALSE))/($F$3-$F$4)*5)),1)))</f>
        <v>3.9</v>
      </c>
      <c r="G27" s="163">
        <f>IF(LEN(E27)&gt;3,(IF(VLOOKUP($C27,'Regional Crises'!$B$1:$R$66,9,FALSE)="x","x",ROUND(IF(VLOOKUP($C27,'Regional Crises'!$B$1:$R$66,9,FALSE)&gt;G$3,5,IF(VLOOKUP($C27,'Regional Crises'!$B$1:$R$66,9,FALSE)&lt;G$4,0,(G$3-VLOOKUP($C27,'Regional Crises'!$B$1:$R$66,9,FALSE))/(G$3-G$4)*5)),1))),IF(VLOOKUP($E27,'Country Indicator Data'!$B$4:$N$300,5,FALSE)="x","x",ROUND(IF(VLOOKUP($E27,'Country Indicator Data'!$B$4:$N$300,5,FALSE)&gt;G$3,5,IF(VLOOKUP($E27,'Country Indicator Data'!$B$4:$N$300,5,FALSE)&lt;G$4,0,(G$3-VLOOKUP($E27,'Country Indicator Data'!$B$4:$N$300,5,FALSE))/(G$3-G$4)*5)),1)))</f>
        <v>3.2</v>
      </c>
      <c r="H27" s="163">
        <f t="shared" si="0"/>
        <v>3.55</v>
      </c>
      <c r="I27" s="163">
        <f>IF(LEN(E27)&gt;3,(IF(VLOOKUP($C27,'Regional Crises'!$B$1:$R$66,6,FALSE)="x","x",ROUND(IF(VLOOKUP($C27,'Regional Crises'!$B$1:$R$66,6,FALSE)&gt;I$3,5,IF(VLOOKUP($C27,'Regional Crises'!$B$1:$R$66,6,FALSE)&lt;I$4,0,5-(I$3-VLOOKUP($C27,'Regional Crises'!$B$1:$R$66,6,FALSE))/(I$3-I$4)*5)),1))),IF(VLOOKUP($E27,'Country Indicator Data'!$B$4:$N$300,2,FALSE)="x","x",ROUND(IF(VLOOKUP($E27,'Country Indicator Data'!$B$4:$N$300,2,FALSE)&gt;I$3,5,IF(VLOOKUP($E27,'Country Indicator Data'!$B$4:$N$300,2,FALSE)&lt;I$4,0,5-(I$3-VLOOKUP($E27,'Country Indicator Data'!$B$4:$N$300,2,FALSE))/(I$3-I$4)*5)),1)))</f>
        <v>4.7</v>
      </c>
      <c r="J27" s="163">
        <f>IF(LEN(E27)&gt;3,(IF(VLOOKUP($C27,'Regional Crises'!$B$1:$R$66,8,FALSE)="x","x",ROUND(IF(VLOOKUP($C27,'Regional Crises'!$B$1:$R$66,8,FALSE)&gt;J$3,5,IF(VLOOKUP($C27,'Regional Crises'!$B$1:$R$66,8,FALSE)&lt;J$4,0,5-(J$3-VLOOKUP($C27,'Regional Crises'!$B$1:$R$66,8,FALSE))/(J$3-J$4)*5)),1))),IF(VLOOKUP($E27,'Country Indicator Data'!$B$4:$N$300,4,FALSE)="x","x",ROUND(IF(VLOOKUP($E27,'Country Indicator Data'!$B$4:$N$300,4,FALSE)&gt;J$3,5,IF(VLOOKUP($E27,'Country Indicator Data'!$B$4:$N$300,4,FALSE)&lt;J$4,0,5-(J$3-VLOOKUP($E27,'Country Indicator Data'!$B$4:$N$300,4,FALSE))/(J$3-J$4)*5)),1)))</f>
        <v>5</v>
      </c>
      <c r="K27" s="163">
        <f t="shared" si="1"/>
        <v>4.8499999999999996</v>
      </c>
      <c r="L27" s="163">
        <f>IF(LEN(E27)&gt;3,(IF(VLOOKUP($C27,'Regional Crises'!$B$1:$R$66,10,FALSE)="x","x",ROUND(IF(VLOOKUP($C27,'Regional Crises'!$B$1:$R$66,10,FALSE)&gt;L$3,5,IF(VLOOKUP($C27,'Regional Crises'!$B$1:$R$66,10,FALSE)&lt;L$4,0,5-(L$3-VLOOKUP($C27,'Regional Crises'!$B$1:$R$66,10,FALSE))/(L$3-L$4)*5)),1))),IF(VLOOKUP($E27,'Country Indicator Data'!$B$4:$N$300,6,FALSE)="x","x",ROUND(IF(VLOOKUP($E27,'Country Indicator Data'!$B$4:$N$300,6,FALSE)&gt;L$3,5,IF(VLOOKUP($E27,'Country Indicator Data'!$B$4:$N$300,6,FALSE)&lt;L$4,0,5-(L$3-VLOOKUP($E27,'Country Indicator Data'!$B$4:$N$300,6,FALSE))/(L$3-L$4)*5)),1)))</f>
        <v>4.4000000000000004</v>
      </c>
      <c r="M27" s="163">
        <f>IF(LEN(E27)&gt;3,(IF(VLOOKUP($C27,'Regional Crises'!$B$1:$R$66,11,FALSE)="x","x",ROUND(IF(VLOOKUP($C27,'Regional Crises'!$B$1:$R$66,11,FALSE)&gt;M$3,5,IF(VLOOKUP($C27,'Regional Crises'!$B$1:$R$66,11,FALSE)&lt;M$4,0,5-(M$3-VLOOKUP($C27,'Regional Crises'!$B$1:$R$66,11,FALSE))/(M$3-M$4)*5)),1))),IF(VLOOKUP($E27,'Country Indicator Data'!$B$4:$N$300,7,FALSE)="x","x",ROUND(IF(VLOOKUP($E27,'Country Indicator Data'!$B$4:$N$300,7,FALSE)&gt;M$3,5,IF(VLOOKUP($E27,'Country Indicator Data'!$B$4:$N$300,7,FALSE)&lt;M$4,0,5-(M$3-VLOOKUP($E27,'Country Indicator Data'!$B$4:$N$300,7,FALSE))/(M$3-M$4)*5)),1)))</f>
        <v>2.1</v>
      </c>
      <c r="N27" s="163">
        <f t="shared" si="2"/>
        <v>3.25</v>
      </c>
      <c r="O27" s="163">
        <f t="shared" si="3"/>
        <v>3.8833333333333329</v>
      </c>
      <c r="P27" s="163">
        <f>IF(LEN(E27)&gt;3,VLOOKUP(C27,'Regional Crises'!$B$1:$R$69,12,FALSE),VLOOKUP(E27,'Country Indicator Data'!$B$4:$I$300,8,FALSE))</f>
        <v>5</v>
      </c>
      <c r="Q27" s="163">
        <f>IF(LEN(E27)&gt;3,((IF(VLOOKUP($C27,'Regional Crises'!$B$1:$R$66,13,FALSE)="x","x",ROUND(IF(VLOOKUP($C27,'Regional Crises'!$B$1:$R$66,13,FALSE)&gt;Q$3,5,IF(VLOOKUP($C27,'Regional Crises'!$B$1:$R$66,13,FALSE)&lt;Q$4,0,5-(LOG(Q$3)-LOG(VLOOKUP($C27,'Regional Crises'!$B$1:$R$66,13,FALSE)))/(LOG(Q$3)-LOG(Q$4))*5)),1)))),(IF(VLOOKUP($E27,'Country Indicator Data'!$B$4:$N$300,9,FALSE)="x","x",ROUND(IF(VLOOKUP($E27,'Country Indicator Data'!$B$4:$N$300,9,FALSE)&gt;Q$3,5,IF(VLOOKUP($E27,'Country Indicator Data'!$B$4:$N$300,9,FALSE)&lt;Q$4,0,5-(LOG(Q$3)-LOG(VLOOKUP($E27,'Country Indicator Data'!$B$4:$N$300,9,FALSE)))/(LOG(Q$3)-LOG(Q$4))*5)),1))))</f>
        <v>4.9000000000000004</v>
      </c>
      <c r="R27" s="163">
        <f t="shared" si="4"/>
        <v>4.95</v>
      </c>
      <c r="S27" s="163">
        <f>IF(LEN(E27)&gt;3,((IF(VLOOKUP($C27,'Regional Crises'!$B$1:$R$66,17,FALSE)="x","x",ROUND(IF(VLOOKUP($C27,'Regional Crises'!$B$1:$R$66,17,FALSE)&gt;S$3,0,IF(VLOOKUP($C27,'Regional Crises'!$B$1:$R$66,17,FALSE)&lt;S$4,5,(S$3-VLOOKUP($C27,'Regional Crises'!$B$1:$R$66,17,FALSE))/(S$3-S$4)*5)),1)))),(IF(VLOOKUP($E27,'Country Indicator Data'!$B$4:$N$300,13,FALSE)="x","x",ROUND(IF(VLOOKUP($E27,'Country Indicator Data'!$B$4:$N$300,13,FALSE)&gt;S$3,0,IF(VLOOKUP($E27,'Country Indicator Data'!$B$4:$N$300,13,FALSE)&lt;S$4,5,(S$3-VLOOKUP($E27,'Country Indicator Data'!$B$4:$N$300,13,FALSE))/(S$3-S$4)*5)),1))))</f>
        <v>4</v>
      </c>
      <c r="T27" s="163">
        <f>IF(LEN(E27)&gt;3,((IF(VLOOKUP($C27,'Regional Crises'!$B$1:$R$66,14,FALSE)="x","x",ROUND(IF(VLOOKUP($C27,'Regional Crises'!$B$1:$R$66,14,FALSE)&gt;T$3,0,IF(VLOOKUP($C27,'Regional Crises'!$B$1:$R$66,14,FALSE)&lt;T$4,5,(T$3-VLOOKUP($C27,'Regional Crises'!$B$1:$R$66,14,FALSE))/(T$3-T$4)*5)),1)))),(IF(VLOOKUP($E27,'Country Indicator Data'!$B$4:$N$300,10,FALSE)="x","x",ROUND(IF(VLOOKUP($E27,'Country Indicator Data'!$B$4:$N$300,10,FALSE)&gt;T$3,0,IF(VLOOKUP($E27,'Country Indicator Data'!$B$4:$N$300,10,FALSE)&lt;T$4,5,(T$3-VLOOKUP($E27,'Country Indicator Data'!$B$4:$N$300,10,FALSE))/(T$3-T$4)*5)),1))))</f>
        <v>4.2</v>
      </c>
      <c r="U27" s="163">
        <f>IF(LEN(E27)&gt;3,((IF(VLOOKUP($C27,'Regional Crises'!$B$1:$R$66,15,FALSE)="x","x",ROUND(IF(VLOOKUP($C27,'Regional Crises'!$B$1:$R$66,15,FALSE)&gt;U$3,0,IF(VLOOKUP($C27,'Regional Crises'!$B$1:$R$66,15,FALSE)&lt;U$4,5,(U$3-VLOOKUP($C27,'Regional Crises'!$B$1:$R$66,15,FALSE))/(U$3-U$4)*5)),1)))),(IF(VLOOKUP($E27,'Country Indicator Data'!$B$4:$N$300,11,FALSE)="x","x",ROUND(IF(VLOOKUP($E27,'Country Indicator Data'!$B$4:$N$300,11,FALSE)&gt;U$3,0,IF(VLOOKUP($E27,'Country Indicator Data'!$B$4:$N$300,11,FALSE)&lt;U$4,5,(U$3-VLOOKUP($E27,'Country Indicator Data'!$B$4:$N$300,11,FALSE))/(U$3-U$4)*5)),1))))</f>
        <v>3.6</v>
      </c>
      <c r="V27" s="163">
        <f>IF(LEN(E27)&gt;3,((IF(VLOOKUP($C27,'Regional Crises'!$B$1:$R$66,16,FALSE)="x","x",ROUND(IF(VLOOKUP($C27,'Regional Crises'!$B$1:$R$66,16,FALSE)&gt;V$3,0,IF(VLOOKUP($C27,'Regional Crises'!$B$1:$R$66,16,FALSE)&lt;V$4,5,(V$3-VLOOKUP($C27,'Regional Crises'!$B$1:$R$66,16,FALSE))/(V$3-V$4)*5)),1)))),(IF(VLOOKUP($E27,'Country Indicator Data'!$B$4:$N$300,12,FALSE)="x","x",ROUND(IF(VLOOKUP($E27,'Country Indicator Data'!$B$4:$N$300,12,FALSE)&gt;V$3,0,IF(VLOOKUP($E27,'Country Indicator Data'!$B$4:$N$300,12,FALSE)&lt;V$4,5,(V$3-VLOOKUP($E27,'Country Indicator Data'!$B$4:$N$300,12,FALSE))/(V$3-V$4)*5)),1))))</f>
        <v>4.0999999999999996</v>
      </c>
      <c r="W27" s="163">
        <f t="shared" si="5"/>
        <v>4</v>
      </c>
      <c r="X27" s="163">
        <f t="shared" si="6"/>
        <v>4.3</v>
      </c>
      <c r="Y27" s="184">
        <f>IF('Core Indicators'!FC24="x","x",IF('Core Indicators'!FC24&gt;=5,5,IF('Core Indicators'!FC24&gt;=4,4,IF('Core Indicators'!FC24&gt;=3,3,IF('Core Indicators'!FC24&gt;=2,2,IF('Core Indicators'!FC24&gt;=1,1,0))))))</f>
        <v>4</v>
      </c>
      <c r="Z27" s="163">
        <f t="shared" si="7"/>
        <v>4</v>
      </c>
      <c r="AA27" s="184">
        <f>'Crisis Indicator Data'!Y24</f>
        <v>1</v>
      </c>
      <c r="AB27" s="184">
        <f>'Crisis Indicator Data'!Z24</f>
        <v>3</v>
      </c>
      <c r="AC27" s="184">
        <f>'Crisis Indicator Data'!AA24</f>
        <v>2</v>
      </c>
      <c r="AD27" s="184">
        <f>'Crisis Indicator Data'!AB24</f>
        <v>3</v>
      </c>
      <c r="AE27" s="184">
        <f t="shared" si="8"/>
        <v>4</v>
      </c>
      <c r="AF27" s="184">
        <f>'Crisis Indicator Data'!AC24</f>
        <v>0</v>
      </c>
      <c r="AG27" s="184">
        <f>'Crisis Indicator Data'!AD24</f>
        <v>2</v>
      </c>
      <c r="AH27" s="184">
        <f t="shared" si="9"/>
        <v>2</v>
      </c>
      <c r="AI27" s="184">
        <f>'Crisis Indicator Data'!AE24</f>
        <v>3</v>
      </c>
      <c r="AJ27" s="184">
        <f>'Crisis Indicator Data'!AF24</f>
        <v>2</v>
      </c>
      <c r="AK27" s="184">
        <f>'Crisis Indicator Data'!AG24</f>
        <v>3</v>
      </c>
      <c r="AL27" s="184">
        <f t="shared" si="10"/>
        <v>5</v>
      </c>
      <c r="AM27" s="163">
        <f t="shared" si="11"/>
        <v>4</v>
      </c>
      <c r="AN27" s="163">
        <f t="shared" si="12"/>
        <v>4</v>
      </c>
    </row>
    <row r="28" spans="1:40" ht="13.5" customHeight="1" x14ac:dyDescent="0.35">
      <c r="A28" s="169" t="str">
        <f>'Crisis Indicator Data'!A25</f>
        <v>Complex crisis in Congo</v>
      </c>
      <c r="B28" s="170" t="str">
        <f>'Crisis Indicator Data'!B25</f>
        <v>Conflict,Displacement,Floods</v>
      </c>
      <c r="C28" s="170" t="str">
        <f>'Crisis Indicator Data'!C25</f>
        <v>COG001</v>
      </c>
      <c r="D28" s="170" t="str">
        <f>'Crisis Indicator Data'!D25</f>
        <v>Congo</v>
      </c>
      <c r="E28" s="171" t="str">
        <f>'Crisis Indicator Data'!E25</f>
        <v>COG</v>
      </c>
      <c r="F28" s="163">
        <f>IF(LEN(E28)&gt;3,(IF(VLOOKUP($C28,'Regional Crises'!$B$1:$R$66,7,FALSE)="x","x",ROUND(IF(VLOOKUP($C28,'Regional Crises'!$B$1:$R$66,7,FALSE)&gt;$F$3,5,IF(VLOOKUP($C28,'Regional Crises'!$B$1:$R$66,7,FALSE)&lt;F$4,0,($F$3-VLOOKUP($C28,'Regional Crises'!$B$1:$R$66,7,FALSE))/($F$3-$F$4)*5)),1))),IF(VLOOKUP($E28,'Country Indicator Data'!$B$4:$N$300,3,FALSE)="x","x",ROUND(IF(VLOOKUP($E28,'Country Indicator Data'!$B$4:$N$300,3,FALSE)&gt;$F$3,5,IF(VLOOKUP($E28,'Country Indicator Data'!$B$4:$N$300,3,FALSE)&lt;$F$4,0,($F$3-VLOOKUP($E28,'Country Indicator Data'!$B$4:$N$300,3,FALSE))/($F$3-$F$4)*5)),1)))</f>
        <v>1.4</v>
      </c>
      <c r="G28" s="163">
        <f>IF(LEN(E28)&gt;3,(IF(VLOOKUP($C28,'Regional Crises'!$B$1:$R$66,9,FALSE)="x","x",ROUND(IF(VLOOKUP($C28,'Regional Crises'!$B$1:$R$66,9,FALSE)&gt;G$3,5,IF(VLOOKUP($C28,'Regional Crises'!$B$1:$R$66,9,FALSE)&lt;G$4,0,(G$3-VLOOKUP($C28,'Regional Crises'!$B$1:$R$66,9,FALSE))/(G$3-G$4)*5)),1))),IF(VLOOKUP($E28,'Country Indicator Data'!$B$4:$N$300,5,FALSE)="x","x",ROUND(IF(VLOOKUP($E28,'Country Indicator Data'!$B$4:$N$300,5,FALSE)&gt;G$3,5,IF(VLOOKUP($E28,'Country Indicator Data'!$B$4:$N$300,5,FALSE)&lt;G$4,0,(G$3-VLOOKUP($E28,'Country Indicator Data'!$B$4:$N$300,5,FALSE))/(G$3-G$4)*5)),1)))</f>
        <v>3.3</v>
      </c>
      <c r="H28" s="163">
        <f t="shared" si="0"/>
        <v>2.3499999999999996</v>
      </c>
      <c r="I28" s="163">
        <f>IF(LEN(E28)&gt;3,(IF(VLOOKUP($C28,'Regional Crises'!$B$1:$R$66,6,FALSE)="x","x",ROUND(IF(VLOOKUP($C28,'Regional Crises'!$B$1:$R$66,6,FALSE)&gt;I$3,5,IF(VLOOKUP($C28,'Regional Crises'!$B$1:$R$66,6,FALSE)&lt;I$4,0,5-(I$3-VLOOKUP($C28,'Regional Crises'!$B$1:$R$66,6,FALSE))/(I$3-I$4)*5)),1))),IF(VLOOKUP($E28,'Country Indicator Data'!$B$4:$N$300,2,FALSE)="x","x",ROUND(IF(VLOOKUP($E28,'Country Indicator Data'!$B$4:$N$300,2,FALSE)&gt;I$3,5,IF(VLOOKUP($E28,'Country Indicator Data'!$B$4:$N$300,2,FALSE)&lt;I$4,0,5-(I$3-VLOOKUP($E28,'Country Indicator Data'!$B$4:$N$300,2,FALSE))/(I$3-I$4)*5)),1)))</f>
        <v>4.4000000000000004</v>
      </c>
      <c r="J28" s="163">
        <f>IF(LEN(E28)&gt;3,(IF(VLOOKUP($C28,'Regional Crises'!$B$1:$R$66,8,FALSE)="x","x",ROUND(IF(VLOOKUP($C28,'Regional Crises'!$B$1:$R$66,8,FALSE)&gt;J$3,5,IF(VLOOKUP($C28,'Regional Crises'!$B$1:$R$66,8,FALSE)&lt;J$4,0,5-(J$3-VLOOKUP($C28,'Regional Crises'!$B$1:$R$66,8,FALSE))/(J$3-J$4)*5)),1))),IF(VLOOKUP($E28,'Country Indicator Data'!$B$4:$N$300,4,FALSE)="x","x",ROUND(IF(VLOOKUP($E28,'Country Indicator Data'!$B$4:$N$300,4,FALSE)&gt;J$3,5,IF(VLOOKUP($E28,'Country Indicator Data'!$B$4:$N$300,4,FALSE)&lt;J$4,0,5-(J$3-VLOOKUP($E28,'Country Indicator Data'!$B$4:$N$300,4,FALSE))/(J$3-J$4)*5)),1)))</f>
        <v>5</v>
      </c>
      <c r="K28" s="163">
        <f t="shared" si="1"/>
        <v>4.7</v>
      </c>
      <c r="L28" s="163">
        <f>IF(LEN(E28)&gt;3,(IF(VLOOKUP($C28,'Regional Crises'!$B$1:$R$66,10,FALSE)="x","x",ROUND(IF(VLOOKUP($C28,'Regional Crises'!$B$1:$R$66,10,FALSE)&gt;L$3,5,IF(VLOOKUP($C28,'Regional Crises'!$B$1:$R$66,10,FALSE)&lt;L$4,0,5-(L$3-VLOOKUP($C28,'Regional Crises'!$B$1:$R$66,10,FALSE))/(L$3-L$4)*5)),1))),IF(VLOOKUP($E28,'Country Indicator Data'!$B$4:$N$300,6,FALSE)="x","x",ROUND(IF(VLOOKUP($E28,'Country Indicator Data'!$B$4:$N$300,6,FALSE)&gt;L$3,5,IF(VLOOKUP($E28,'Country Indicator Data'!$B$4:$N$300,6,FALSE)&lt;L$4,0,5-(L$3-VLOOKUP($E28,'Country Indicator Data'!$B$4:$N$300,6,FALSE))/(L$3-L$4)*5)),1)))</f>
        <v>3.9</v>
      </c>
      <c r="M28" s="163">
        <f>IF(LEN(E28)&gt;3,(IF(VLOOKUP($C28,'Regional Crises'!$B$1:$R$66,11,FALSE)="x","x",ROUND(IF(VLOOKUP($C28,'Regional Crises'!$B$1:$R$66,11,FALSE)&gt;M$3,5,IF(VLOOKUP($C28,'Regional Crises'!$B$1:$R$66,11,FALSE)&lt;M$4,0,5-(M$3-VLOOKUP($C28,'Regional Crises'!$B$1:$R$66,11,FALSE))/(M$3-M$4)*5)),1))),IF(VLOOKUP($E28,'Country Indicator Data'!$B$4:$N$300,7,FALSE)="x","x",ROUND(IF(VLOOKUP($E28,'Country Indicator Data'!$B$4:$N$300,7,FALSE)&gt;M$3,5,IF(VLOOKUP($E28,'Country Indicator Data'!$B$4:$N$300,7,FALSE)&lt;M$4,0,5-(M$3-VLOOKUP($E28,'Country Indicator Data'!$B$4:$N$300,7,FALSE))/(M$3-M$4)*5)),1)))</f>
        <v>3</v>
      </c>
      <c r="N28" s="163">
        <f t="shared" si="2"/>
        <v>3.45</v>
      </c>
      <c r="O28" s="163">
        <f t="shared" si="3"/>
        <v>3.5</v>
      </c>
      <c r="P28" s="163">
        <f>IF(LEN(E28)&gt;3,VLOOKUP(C28,'Regional Crises'!$B$1:$R$69,12,FALSE),VLOOKUP(E28,'Country Indicator Data'!$B$4:$I$300,8,FALSE))</f>
        <v>1</v>
      </c>
      <c r="Q28" s="163">
        <f>IF(LEN(E28)&gt;3,((IF(VLOOKUP($C28,'Regional Crises'!$B$1:$R$66,13,FALSE)="x","x",ROUND(IF(VLOOKUP($C28,'Regional Crises'!$B$1:$R$66,13,FALSE)&gt;Q$3,5,IF(VLOOKUP($C28,'Regional Crises'!$B$1:$R$66,13,FALSE)&lt;Q$4,0,5-(LOG(Q$3)-LOG(VLOOKUP($C28,'Regional Crises'!$B$1:$R$66,13,FALSE)))/(LOG(Q$3)-LOG(Q$4))*5)),1)))),(IF(VLOOKUP($E28,'Country Indicator Data'!$B$4:$N$300,9,FALSE)="x","x",ROUND(IF(VLOOKUP($E28,'Country Indicator Data'!$B$4:$N$300,9,FALSE)&gt;Q$3,5,IF(VLOOKUP($E28,'Country Indicator Data'!$B$4:$N$300,9,FALSE)&lt;Q$4,0,5-(LOG(Q$3)-LOG(VLOOKUP($E28,'Country Indicator Data'!$B$4:$N$300,9,FALSE)))/(LOG(Q$3)-LOG(Q$4))*5)),1))))</f>
        <v>0</v>
      </c>
      <c r="R28" s="163">
        <f t="shared" si="4"/>
        <v>0.5</v>
      </c>
      <c r="S28" s="163">
        <f>IF(LEN(E28)&gt;3,((IF(VLOOKUP($C28,'Regional Crises'!$B$1:$R$66,17,FALSE)="x","x",ROUND(IF(VLOOKUP($C28,'Regional Crises'!$B$1:$R$66,17,FALSE)&gt;S$3,0,IF(VLOOKUP($C28,'Regional Crises'!$B$1:$R$66,17,FALSE)&lt;S$4,5,(S$3-VLOOKUP($C28,'Regional Crises'!$B$1:$R$66,17,FALSE))/(S$3-S$4)*5)),1)))),(IF(VLOOKUP($E28,'Country Indicator Data'!$B$4:$N$300,13,FALSE)="x","x",ROUND(IF(VLOOKUP($E28,'Country Indicator Data'!$B$4:$N$300,13,FALSE)&gt;S$3,0,IF(VLOOKUP($E28,'Country Indicator Data'!$B$4:$N$300,13,FALSE)&lt;S$4,5,(S$3-VLOOKUP($E28,'Country Indicator Data'!$B$4:$N$300,13,FALSE))/(S$3-S$4)*5)),1))))</f>
        <v>3.9</v>
      </c>
      <c r="T28" s="163">
        <f>IF(LEN(E28)&gt;3,((IF(VLOOKUP($C28,'Regional Crises'!$B$1:$R$66,14,FALSE)="x","x",ROUND(IF(VLOOKUP($C28,'Regional Crises'!$B$1:$R$66,14,FALSE)&gt;T$3,0,IF(VLOOKUP($C28,'Regional Crises'!$B$1:$R$66,14,FALSE)&lt;T$4,5,(T$3-VLOOKUP($C28,'Regional Crises'!$B$1:$R$66,14,FALSE))/(T$3-T$4)*5)),1)))),(IF(VLOOKUP($E28,'Country Indicator Data'!$B$4:$N$300,10,FALSE)="x","x",ROUND(IF(VLOOKUP($E28,'Country Indicator Data'!$B$4:$N$300,10,FALSE)&gt;T$3,0,IF(VLOOKUP($E28,'Country Indicator Data'!$B$4:$N$300,10,FALSE)&lt;T$4,5,(T$3-VLOOKUP($E28,'Country Indicator Data'!$B$4:$N$300,10,FALSE))/(T$3-T$4)*5)),1))))</f>
        <v>3.6</v>
      </c>
      <c r="U28" s="163">
        <f>IF(LEN(E28)&gt;3,((IF(VLOOKUP($C28,'Regional Crises'!$B$1:$R$66,15,FALSE)="x","x",ROUND(IF(VLOOKUP($C28,'Regional Crises'!$B$1:$R$66,15,FALSE)&gt;U$3,0,IF(VLOOKUP($C28,'Regional Crises'!$B$1:$R$66,15,FALSE)&lt;U$4,5,(U$3-VLOOKUP($C28,'Regional Crises'!$B$1:$R$66,15,FALSE))/(U$3-U$4)*5)),1)))),(IF(VLOOKUP($E28,'Country Indicator Data'!$B$4:$N$300,11,FALSE)="x","x",ROUND(IF(VLOOKUP($E28,'Country Indicator Data'!$B$4:$N$300,11,FALSE)&gt;U$3,0,IF(VLOOKUP($E28,'Country Indicator Data'!$B$4:$N$300,11,FALSE)&lt;U$4,5,(U$3-VLOOKUP($E28,'Country Indicator Data'!$B$4:$N$300,11,FALSE))/(U$3-U$4)*5)),1))))</f>
        <v>1.7</v>
      </c>
      <c r="V28" s="163">
        <f>IF(LEN(E28)&gt;3,((IF(VLOOKUP($C28,'Regional Crises'!$B$1:$R$66,16,FALSE)="x","x",ROUND(IF(VLOOKUP($C28,'Regional Crises'!$B$1:$R$66,16,FALSE)&gt;V$3,0,IF(VLOOKUP($C28,'Regional Crises'!$B$1:$R$66,16,FALSE)&lt;V$4,5,(V$3-VLOOKUP($C28,'Regional Crises'!$B$1:$R$66,16,FALSE))/(V$3-V$4)*5)),1)))),(IF(VLOOKUP($E28,'Country Indicator Data'!$B$4:$N$300,12,FALSE)="x","x",ROUND(IF(VLOOKUP($E28,'Country Indicator Data'!$B$4:$N$300,12,FALSE)&gt;V$3,0,IF(VLOOKUP($E28,'Country Indicator Data'!$B$4:$N$300,12,FALSE)&lt;V$4,5,(V$3-VLOOKUP($E28,'Country Indicator Data'!$B$4:$N$300,12,FALSE))/(V$3-V$4)*5)),1))))</f>
        <v>4.2</v>
      </c>
      <c r="W28" s="163">
        <f t="shared" si="5"/>
        <v>3.4</v>
      </c>
      <c r="X28" s="163">
        <f t="shared" si="6"/>
        <v>2.5</v>
      </c>
      <c r="Y28" s="184">
        <f>IF('Core Indicators'!FC25="x","x",IF('Core Indicators'!FC25&gt;=5,5,IF('Core Indicators'!FC25&gt;=4,4,IF('Core Indicators'!FC25&gt;=3,3,IF('Core Indicators'!FC25&gt;=2,2,IF('Core Indicators'!FC25&gt;=1,1,0))))))</f>
        <v>2</v>
      </c>
      <c r="Z28" s="163">
        <f t="shared" si="7"/>
        <v>2</v>
      </c>
      <c r="AA28" s="184">
        <f>'Crisis Indicator Data'!Y25</f>
        <v>0</v>
      </c>
      <c r="AB28" s="184">
        <f>'Crisis Indicator Data'!Z25</f>
        <v>0</v>
      </c>
      <c r="AC28" s="184">
        <f>'Crisis Indicator Data'!AA25</f>
        <v>0</v>
      </c>
      <c r="AD28" s="184">
        <f>'Crisis Indicator Data'!AB25</f>
        <v>0</v>
      </c>
      <c r="AE28" s="184">
        <f t="shared" si="8"/>
        <v>0</v>
      </c>
      <c r="AF28" s="184">
        <f>'Crisis Indicator Data'!AC25</f>
        <v>0</v>
      </c>
      <c r="AG28" s="184">
        <f>'Crisis Indicator Data'!AD25</f>
        <v>0</v>
      </c>
      <c r="AH28" s="184">
        <f t="shared" si="9"/>
        <v>0</v>
      </c>
      <c r="AI28" s="184">
        <f>'Crisis Indicator Data'!AE25</f>
        <v>0</v>
      </c>
      <c r="AJ28" s="184">
        <f>'Crisis Indicator Data'!AF25</f>
        <v>0</v>
      </c>
      <c r="AK28" s="184">
        <f>'Crisis Indicator Data'!AG25</f>
        <v>2</v>
      </c>
      <c r="AL28" s="184">
        <f t="shared" si="10"/>
        <v>2</v>
      </c>
      <c r="AM28" s="163">
        <f t="shared" si="11"/>
        <v>1</v>
      </c>
      <c r="AN28" s="163">
        <f t="shared" si="12"/>
        <v>1.5</v>
      </c>
    </row>
    <row r="29" spans="1:40" ht="13.5" customHeight="1" x14ac:dyDescent="0.35">
      <c r="A29" s="169" t="str">
        <f>'Crisis Indicator Data'!A26</f>
        <v>Complex crisis in Colombia</v>
      </c>
      <c r="B29" s="170" t="str">
        <f>'Crisis Indicator Data'!B26</f>
        <v>Conflict,Violence,Floods,Displacement</v>
      </c>
      <c r="C29" s="170" t="str">
        <f>'Crisis Indicator Data'!C26</f>
        <v>COL001</v>
      </c>
      <c r="D29" s="170" t="str">
        <f>'Crisis Indicator Data'!D26</f>
        <v>Colombia</v>
      </c>
      <c r="E29" s="171" t="str">
        <f>'Crisis Indicator Data'!E26</f>
        <v>COL</v>
      </c>
      <c r="F29" s="163">
        <f>IF(LEN(E29)&gt;3,(IF(VLOOKUP($C29,'Regional Crises'!$B$1:$R$66,7,FALSE)="x","x",ROUND(IF(VLOOKUP($C29,'Regional Crises'!$B$1:$R$66,7,FALSE)&gt;$F$3,5,IF(VLOOKUP($C29,'Regional Crises'!$B$1:$R$66,7,FALSE)&lt;F$4,0,($F$3-VLOOKUP($C29,'Regional Crises'!$B$1:$R$66,7,FALSE))/($F$3-$F$4)*5)),1))),IF(VLOOKUP($E29,'Country Indicator Data'!$B$4:$N$300,3,FALSE)="x","x",ROUND(IF(VLOOKUP($E29,'Country Indicator Data'!$B$4:$N$300,3,FALSE)&gt;$F$3,5,IF(VLOOKUP($E29,'Country Indicator Data'!$B$4:$N$300,3,FALSE)&lt;$F$4,0,($F$3-VLOOKUP($E29,'Country Indicator Data'!$B$4:$N$300,3,FALSE))/($F$3-$F$4)*5)),1)))</f>
        <v>1.4</v>
      </c>
      <c r="G29" s="163">
        <f>IF(LEN(E29)&gt;3,(IF(VLOOKUP($C29,'Regional Crises'!$B$1:$R$66,9,FALSE)="x","x",ROUND(IF(VLOOKUP($C29,'Regional Crises'!$B$1:$R$66,9,FALSE)&gt;G$3,5,IF(VLOOKUP($C29,'Regional Crises'!$B$1:$R$66,9,FALSE)&lt;G$4,0,(G$3-VLOOKUP($C29,'Regional Crises'!$B$1:$R$66,9,FALSE))/(G$3-G$4)*5)),1))),IF(VLOOKUP($E29,'Country Indicator Data'!$B$4:$N$300,5,FALSE)="x","x",ROUND(IF(VLOOKUP($E29,'Country Indicator Data'!$B$4:$N$300,5,FALSE)&gt;G$3,5,IF(VLOOKUP($E29,'Country Indicator Data'!$B$4:$N$300,5,FALSE)&lt;G$4,0,(G$3-VLOOKUP($E29,'Country Indicator Data'!$B$4:$N$300,5,FALSE))/(G$3-G$4)*5)),1)))</f>
        <v>1.8</v>
      </c>
      <c r="H29" s="163">
        <f t="shared" si="0"/>
        <v>1.6</v>
      </c>
      <c r="I29" s="163">
        <f>IF(LEN(E29)&gt;3,(IF(VLOOKUP($C29,'Regional Crises'!$B$1:$R$66,6,FALSE)="x","x",ROUND(IF(VLOOKUP($C29,'Regional Crises'!$B$1:$R$66,6,FALSE)&gt;I$3,5,IF(VLOOKUP($C29,'Regional Crises'!$B$1:$R$66,6,FALSE)&lt;I$4,0,5-(I$3-VLOOKUP($C29,'Regional Crises'!$B$1:$R$66,6,FALSE))/(I$3-I$4)*5)),1))),IF(VLOOKUP($E29,'Country Indicator Data'!$B$4:$N$300,2,FALSE)="x","x",ROUND(IF(VLOOKUP($E29,'Country Indicator Data'!$B$4:$N$300,2,FALSE)&gt;I$3,5,IF(VLOOKUP($E29,'Country Indicator Data'!$B$4:$N$300,2,FALSE)&lt;I$4,0,5-(I$3-VLOOKUP($E29,'Country Indicator Data'!$B$4:$N$300,2,FALSE))/(I$3-I$4)*5)),1)))</f>
        <v>2.1</v>
      </c>
      <c r="J29" s="163">
        <f>IF(LEN(E29)&gt;3,(IF(VLOOKUP($C29,'Regional Crises'!$B$1:$R$66,8,FALSE)="x","x",ROUND(IF(VLOOKUP($C29,'Regional Crises'!$B$1:$R$66,8,FALSE)&gt;J$3,5,IF(VLOOKUP($C29,'Regional Crises'!$B$1:$R$66,8,FALSE)&lt;J$4,0,5-(J$3-VLOOKUP($C29,'Regional Crises'!$B$1:$R$66,8,FALSE))/(J$3-J$4)*5)),1))),IF(VLOOKUP($E29,'Country Indicator Data'!$B$4:$N$300,4,FALSE)="x","x",ROUND(IF(VLOOKUP($E29,'Country Indicator Data'!$B$4:$N$300,4,FALSE)&gt;J$3,5,IF(VLOOKUP($E29,'Country Indicator Data'!$B$4:$N$300,4,FALSE)&lt;J$4,0,5-(J$3-VLOOKUP($E29,'Country Indicator Data'!$B$4:$N$300,4,FALSE))/(J$3-J$4)*5)),1)))</f>
        <v>2.5</v>
      </c>
      <c r="K29" s="163">
        <f t="shared" si="1"/>
        <v>2.2999999999999998</v>
      </c>
      <c r="L29" s="163">
        <f>IF(LEN(E29)&gt;3,(IF(VLOOKUP($C29,'Regional Crises'!$B$1:$R$66,10,FALSE)="x","x",ROUND(IF(VLOOKUP($C29,'Regional Crises'!$B$1:$R$66,10,FALSE)&gt;L$3,5,IF(VLOOKUP($C29,'Regional Crises'!$B$1:$R$66,10,FALSE)&lt;L$4,0,5-(L$3-VLOOKUP($C29,'Regional Crises'!$B$1:$R$66,10,FALSE))/(L$3-L$4)*5)),1))),IF(VLOOKUP($E29,'Country Indicator Data'!$B$4:$N$300,6,FALSE)="x","x",ROUND(IF(VLOOKUP($E29,'Country Indicator Data'!$B$4:$N$300,6,FALSE)&gt;L$3,5,IF(VLOOKUP($E29,'Country Indicator Data'!$B$4:$N$300,6,FALSE)&lt;L$4,0,5-(L$3-VLOOKUP($E29,'Country Indicator Data'!$B$4:$N$300,6,FALSE))/(L$3-L$4)*5)),1)))</f>
        <v>2.7</v>
      </c>
      <c r="M29" s="163">
        <f>IF(LEN(E29)&gt;3,(IF(VLOOKUP($C29,'Regional Crises'!$B$1:$R$66,11,FALSE)="x","x",ROUND(IF(VLOOKUP($C29,'Regional Crises'!$B$1:$R$66,11,FALSE)&gt;M$3,5,IF(VLOOKUP($C29,'Regional Crises'!$B$1:$R$66,11,FALSE)&lt;M$4,0,5-(M$3-VLOOKUP($C29,'Regional Crises'!$B$1:$R$66,11,FALSE))/(M$3-M$4)*5)),1))),IF(VLOOKUP($E29,'Country Indicator Data'!$B$4:$N$300,7,FALSE)="x","x",ROUND(IF(VLOOKUP($E29,'Country Indicator Data'!$B$4:$N$300,7,FALSE)&gt;M$3,5,IF(VLOOKUP($E29,'Country Indicator Data'!$B$4:$N$300,7,FALSE)&lt;M$4,0,5-(M$3-VLOOKUP($E29,'Country Indicator Data'!$B$4:$N$300,7,FALSE))/(M$3-M$4)*5)),1)))</f>
        <v>3.7</v>
      </c>
      <c r="N29" s="163">
        <f t="shared" si="2"/>
        <v>3.2</v>
      </c>
      <c r="O29" s="163">
        <f t="shared" si="3"/>
        <v>2.3666666666666667</v>
      </c>
      <c r="P29" s="163">
        <f>IF(LEN(E29)&gt;3,VLOOKUP(C29,'Regional Crises'!$B$1:$R$69,12,FALSE),VLOOKUP(E29,'Country Indicator Data'!$B$4:$I$300,8,FALSE))</f>
        <v>4</v>
      </c>
      <c r="Q29" s="163">
        <f>IF(LEN(E29)&gt;3,((IF(VLOOKUP($C29,'Regional Crises'!$B$1:$R$66,13,FALSE)="x","x",ROUND(IF(VLOOKUP($C29,'Regional Crises'!$B$1:$R$66,13,FALSE)&gt;Q$3,5,IF(VLOOKUP($C29,'Regional Crises'!$B$1:$R$66,13,FALSE)&lt;Q$4,0,5-(LOG(Q$3)-LOG(VLOOKUP($C29,'Regional Crises'!$B$1:$R$66,13,FALSE)))/(LOG(Q$3)-LOG(Q$4))*5)),1)))),(IF(VLOOKUP($E29,'Country Indicator Data'!$B$4:$N$300,9,FALSE)="x","x",ROUND(IF(VLOOKUP($E29,'Country Indicator Data'!$B$4:$N$300,9,FALSE)&gt;Q$3,5,IF(VLOOKUP($E29,'Country Indicator Data'!$B$4:$N$300,9,FALSE)&lt;Q$4,0,5-(LOG(Q$3)-LOG(VLOOKUP($E29,'Country Indicator Data'!$B$4:$N$300,9,FALSE)))/(LOG(Q$3)-LOG(Q$4))*5)),1))))</f>
        <v>4.5</v>
      </c>
      <c r="R29" s="163">
        <f t="shared" si="4"/>
        <v>4.25</v>
      </c>
      <c r="S29" s="163">
        <f>IF(LEN(E29)&gt;3,((IF(VLOOKUP($C29,'Regional Crises'!$B$1:$R$66,17,FALSE)="x","x",ROUND(IF(VLOOKUP($C29,'Regional Crises'!$B$1:$R$66,17,FALSE)&gt;S$3,0,IF(VLOOKUP($C29,'Regional Crises'!$B$1:$R$66,17,FALSE)&lt;S$4,5,(S$3-VLOOKUP($C29,'Regional Crises'!$B$1:$R$66,17,FALSE))/(S$3-S$4)*5)),1)))),(IF(VLOOKUP($E29,'Country Indicator Data'!$B$4:$N$300,13,FALSE)="x","x",ROUND(IF(VLOOKUP($E29,'Country Indicator Data'!$B$4:$N$300,13,FALSE)&gt;S$3,0,IF(VLOOKUP($E29,'Country Indicator Data'!$B$4:$N$300,13,FALSE)&lt;S$4,5,(S$3-VLOOKUP($E29,'Country Indicator Data'!$B$4:$N$300,13,FALSE))/(S$3-S$4)*5)),1))))</f>
        <v>3</v>
      </c>
      <c r="T29" s="163">
        <f>IF(LEN(E29)&gt;3,((IF(VLOOKUP($C29,'Regional Crises'!$B$1:$R$66,14,FALSE)="x","x",ROUND(IF(VLOOKUP($C29,'Regional Crises'!$B$1:$R$66,14,FALSE)&gt;T$3,0,IF(VLOOKUP($C29,'Regional Crises'!$B$1:$R$66,14,FALSE)&lt;T$4,5,(T$3-VLOOKUP($C29,'Regional Crises'!$B$1:$R$66,14,FALSE))/(T$3-T$4)*5)),1)))),(IF(VLOOKUP($E29,'Country Indicator Data'!$B$4:$N$300,10,FALSE)="x","x",ROUND(IF(VLOOKUP($E29,'Country Indicator Data'!$B$4:$N$300,10,FALSE)&gt;T$3,0,IF(VLOOKUP($E29,'Country Indicator Data'!$B$4:$N$300,10,FALSE)&lt;T$4,5,(T$3-VLOOKUP($E29,'Country Indicator Data'!$B$4:$N$300,10,FALSE))/(T$3-T$4)*5)),1))))</f>
        <v>2.9</v>
      </c>
      <c r="U29" s="163">
        <f>IF(LEN(E29)&gt;3,((IF(VLOOKUP($C29,'Regional Crises'!$B$1:$R$66,15,FALSE)="x","x",ROUND(IF(VLOOKUP($C29,'Regional Crises'!$B$1:$R$66,15,FALSE)&gt;U$3,0,IF(VLOOKUP($C29,'Regional Crises'!$B$1:$R$66,15,FALSE)&lt;U$4,5,(U$3-VLOOKUP($C29,'Regional Crises'!$B$1:$R$66,15,FALSE))/(U$3-U$4)*5)),1)))),(IF(VLOOKUP($E29,'Country Indicator Data'!$B$4:$N$300,11,FALSE)="x","x",ROUND(IF(VLOOKUP($E29,'Country Indicator Data'!$B$4:$N$300,11,FALSE)&gt;U$3,0,IF(VLOOKUP($E29,'Country Indicator Data'!$B$4:$N$300,11,FALSE)&lt;U$4,5,(U$3-VLOOKUP($E29,'Country Indicator Data'!$B$4:$N$300,11,FALSE))/(U$3-U$4)*5)),1))))</f>
        <v>1.7</v>
      </c>
      <c r="V29" s="163">
        <f>IF(LEN(E29)&gt;3,((IF(VLOOKUP($C29,'Regional Crises'!$B$1:$R$66,16,FALSE)="x","x",ROUND(IF(VLOOKUP($C29,'Regional Crises'!$B$1:$R$66,16,FALSE)&gt;V$3,0,IF(VLOOKUP($C29,'Regional Crises'!$B$1:$R$66,16,FALSE)&lt;V$4,5,(V$3-VLOOKUP($C29,'Regional Crises'!$B$1:$R$66,16,FALSE))/(V$3-V$4)*5)),1)))),(IF(VLOOKUP($E29,'Country Indicator Data'!$B$4:$N$300,12,FALSE)="x","x",ROUND(IF(VLOOKUP($E29,'Country Indicator Data'!$B$4:$N$300,12,FALSE)&gt;V$3,0,IF(VLOOKUP($E29,'Country Indicator Data'!$B$4:$N$300,12,FALSE)&lt;V$4,5,(V$3-VLOOKUP($E29,'Country Indicator Data'!$B$4:$N$300,12,FALSE))/(V$3-V$4)*5)),1))))</f>
        <v>1.5</v>
      </c>
      <c r="W29" s="163">
        <f t="shared" si="5"/>
        <v>2.2999999999999998</v>
      </c>
      <c r="X29" s="163">
        <f t="shared" si="6"/>
        <v>3</v>
      </c>
      <c r="Y29" s="184">
        <f>IF('Core Indicators'!FC26="x","x",IF('Core Indicators'!FC26&gt;=5,5,IF('Core Indicators'!FC26&gt;=4,4,IF('Core Indicators'!FC26&gt;=3,3,IF('Core Indicators'!FC26&gt;=2,2,IF('Core Indicators'!FC26&gt;=1,1,0))))))</f>
        <v>5</v>
      </c>
      <c r="Z29" s="163">
        <f t="shared" si="7"/>
        <v>5</v>
      </c>
      <c r="AA29" s="184">
        <f>'Crisis Indicator Data'!Y26</f>
        <v>0</v>
      </c>
      <c r="AB29" s="184">
        <f>'Crisis Indicator Data'!Z26</f>
        <v>3</v>
      </c>
      <c r="AC29" s="184">
        <f>'Crisis Indicator Data'!AA26</f>
        <v>1</v>
      </c>
      <c r="AD29" s="184">
        <f>'Crisis Indicator Data'!AB26</f>
        <v>0</v>
      </c>
      <c r="AE29" s="184">
        <f t="shared" si="8"/>
        <v>2</v>
      </c>
      <c r="AF29" s="184">
        <f>'Crisis Indicator Data'!AC26</f>
        <v>0</v>
      </c>
      <c r="AG29" s="184">
        <f>'Crisis Indicator Data'!AD26</f>
        <v>2</v>
      </c>
      <c r="AH29" s="184">
        <f t="shared" si="9"/>
        <v>2</v>
      </c>
      <c r="AI29" s="184">
        <f>'Crisis Indicator Data'!AE26</f>
        <v>1</v>
      </c>
      <c r="AJ29" s="184">
        <f>'Crisis Indicator Data'!AF26</f>
        <v>2</v>
      </c>
      <c r="AK29" s="184">
        <f>'Crisis Indicator Data'!AG26</f>
        <v>3</v>
      </c>
      <c r="AL29" s="184">
        <f t="shared" si="10"/>
        <v>4</v>
      </c>
      <c r="AM29" s="163">
        <f t="shared" si="11"/>
        <v>3</v>
      </c>
      <c r="AN29" s="163">
        <f t="shared" si="12"/>
        <v>4</v>
      </c>
    </row>
    <row r="30" spans="1:40" ht="13.5" customHeight="1" x14ac:dyDescent="0.35">
      <c r="A30" s="169" t="str">
        <f>'Crisis Indicator Data'!A27</f>
        <v>Venezuela displacement in Colombia</v>
      </c>
      <c r="B30" s="170" t="str">
        <f>'Crisis Indicator Data'!B27</f>
        <v>Displacement</v>
      </c>
      <c r="C30" s="170" t="str">
        <f>'Crisis Indicator Data'!C27</f>
        <v>COL002</v>
      </c>
      <c r="D30" s="170" t="str">
        <f>'Crisis Indicator Data'!D27</f>
        <v>Colombia</v>
      </c>
      <c r="E30" s="171" t="str">
        <f>'Crisis Indicator Data'!E27</f>
        <v>COL</v>
      </c>
      <c r="F30" s="163">
        <f>IF(LEN(E30)&gt;3,(IF(VLOOKUP($C30,'Regional Crises'!$B$1:$R$66,7,FALSE)="x","x",ROUND(IF(VLOOKUP($C30,'Regional Crises'!$B$1:$R$66,7,FALSE)&gt;$F$3,5,IF(VLOOKUP($C30,'Regional Crises'!$B$1:$R$66,7,FALSE)&lt;F$4,0,($F$3-VLOOKUP($C30,'Regional Crises'!$B$1:$R$66,7,FALSE))/($F$3-$F$4)*5)),1))),IF(VLOOKUP($E30,'Country Indicator Data'!$B$4:$N$300,3,FALSE)="x","x",ROUND(IF(VLOOKUP($E30,'Country Indicator Data'!$B$4:$N$300,3,FALSE)&gt;$F$3,5,IF(VLOOKUP($E30,'Country Indicator Data'!$B$4:$N$300,3,FALSE)&lt;$F$4,0,($F$3-VLOOKUP($E30,'Country Indicator Data'!$B$4:$N$300,3,FALSE))/($F$3-$F$4)*5)),1)))</f>
        <v>1.4</v>
      </c>
      <c r="G30" s="163">
        <f>IF(LEN(E30)&gt;3,(IF(VLOOKUP($C30,'Regional Crises'!$B$1:$R$66,9,FALSE)="x","x",ROUND(IF(VLOOKUP($C30,'Regional Crises'!$B$1:$R$66,9,FALSE)&gt;G$3,5,IF(VLOOKUP($C30,'Regional Crises'!$B$1:$R$66,9,FALSE)&lt;G$4,0,(G$3-VLOOKUP($C30,'Regional Crises'!$B$1:$R$66,9,FALSE))/(G$3-G$4)*5)),1))),IF(VLOOKUP($E30,'Country Indicator Data'!$B$4:$N$300,5,FALSE)="x","x",ROUND(IF(VLOOKUP($E30,'Country Indicator Data'!$B$4:$N$300,5,FALSE)&gt;G$3,5,IF(VLOOKUP($E30,'Country Indicator Data'!$B$4:$N$300,5,FALSE)&lt;G$4,0,(G$3-VLOOKUP($E30,'Country Indicator Data'!$B$4:$N$300,5,FALSE))/(G$3-G$4)*5)),1)))</f>
        <v>1.8</v>
      </c>
      <c r="H30" s="163">
        <f t="shared" si="0"/>
        <v>1.6</v>
      </c>
      <c r="I30" s="163">
        <f>IF(LEN(E30)&gt;3,(IF(VLOOKUP($C30,'Regional Crises'!$B$1:$R$66,6,FALSE)="x","x",ROUND(IF(VLOOKUP($C30,'Regional Crises'!$B$1:$R$66,6,FALSE)&gt;I$3,5,IF(VLOOKUP($C30,'Regional Crises'!$B$1:$R$66,6,FALSE)&lt;I$4,0,5-(I$3-VLOOKUP($C30,'Regional Crises'!$B$1:$R$66,6,FALSE))/(I$3-I$4)*5)),1))),IF(VLOOKUP($E30,'Country Indicator Data'!$B$4:$N$300,2,FALSE)="x","x",ROUND(IF(VLOOKUP($E30,'Country Indicator Data'!$B$4:$N$300,2,FALSE)&gt;I$3,5,IF(VLOOKUP($E30,'Country Indicator Data'!$B$4:$N$300,2,FALSE)&lt;I$4,0,5-(I$3-VLOOKUP($E30,'Country Indicator Data'!$B$4:$N$300,2,FALSE))/(I$3-I$4)*5)),1)))</f>
        <v>2.1</v>
      </c>
      <c r="J30" s="163">
        <f>IF(LEN(E30)&gt;3,(IF(VLOOKUP($C30,'Regional Crises'!$B$1:$R$66,8,FALSE)="x","x",ROUND(IF(VLOOKUP($C30,'Regional Crises'!$B$1:$R$66,8,FALSE)&gt;J$3,5,IF(VLOOKUP($C30,'Regional Crises'!$B$1:$R$66,8,FALSE)&lt;J$4,0,5-(J$3-VLOOKUP($C30,'Regional Crises'!$B$1:$R$66,8,FALSE))/(J$3-J$4)*5)),1))),IF(VLOOKUP($E30,'Country Indicator Data'!$B$4:$N$300,4,FALSE)="x","x",ROUND(IF(VLOOKUP($E30,'Country Indicator Data'!$B$4:$N$300,4,FALSE)&gt;J$3,5,IF(VLOOKUP($E30,'Country Indicator Data'!$B$4:$N$300,4,FALSE)&lt;J$4,0,5-(J$3-VLOOKUP($E30,'Country Indicator Data'!$B$4:$N$300,4,FALSE))/(J$3-J$4)*5)),1)))</f>
        <v>2.5</v>
      </c>
      <c r="K30" s="163">
        <f t="shared" si="1"/>
        <v>2.2999999999999998</v>
      </c>
      <c r="L30" s="163">
        <f>IF(LEN(E30)&gt;3,(IF(VLOOKUP($C30,'Regional Crises'!$B$1:$R$66,10,FALSE)="x","x",ROUND(IF(VLOOKUP($C30,'Regional Crises'!$B$1:$R$66,10,FALSE)&gt;L$3,5,IF(VLOOKUP($C30,'Regional Crises'!$B$1:$R$66,10,FALSE)&lt;L$4,0,5-(L$3-VLOOKUP($C30,'Regional Crises'!$B$1:$R$66,10,FALSE))/(L$3-L$4)*5)),1))),IF(VLOOKUP($E30,'Country Indicator Data'!$B$4:$N$300,6,FALSE)="x","x",ROUND(IF(VLOOKUP($E30,'Country Indicator Data'!$B$4:$N$300,6,FALSE)&gt;L$3,5,IF(VLOOKUP($E30,'Country Indicator Data'!$B$4:$N$300,6,FALSE)&lt;L$4,0,5-(L$3-VLOOKUP($E30,'Country Indicator Data'!$B$4:$N$300,6,FALSE))/(L$3-L$4)*5)),1)))</f>
        <v>2.7</v>
      </c>
      <c r="M30" s="163">
        <f>IF(LEN(E30)&gt;3,(IF(VLOOKUP($C30,'Regional Crises'!$B$1:$R$66,11,FALSE)="x","x",ROUND(IF(VLOOKUP($C30,'Regional Crises'!$B$1:$R$66,11,FALSE)&gt;M$3,5,IF(VLOOKUP($C30,'Regional Crises'!$B$1:$R$66,11,FALSE)&lt;M$4,0,5-(M$3-VLOOKUP($C30,'Regional Crises'!$B$1:$R$66,11,FALSE))/(M$3-M$4)*5)),1))),IF(VLOOKUP($E30,'Country Indicator Data'!$B$4:$N$300,7,FALSE)="x","x",ROUND(IF(VLOOKUP($E30,'Country Indicator Data'!$B$4:$N$300,7,FALSE)&gt;M$3,5,IF(VLOOKUP($E30,'Country Indicator Data'!$B$4:$N$300,7,FALSE)&lt;M$4,0,5-(M$3-VLOOKUP($E30,'Country Indicator Data'!$B$4:$N$300,7,FALSE))/(M$3-M$4)*5)),1)))</f>
        <v>3.7</v>
      </c>
      <c r="N30" s="163">
        <f t="shared" si="2"/>
        <v>3.2</v>
      </c>
      <c r="O30" s="163">
        <f t="shared" si="3"/>
        <v>2.3666666666666667</v>
      </c>
      <c r="P30" s="163">
        <f>IF(LEN(E30)&gt;3,VLOOKUP(C30,'Regional Crises'!$B$1:$R$69,12,FALSE),VLOOKUP(E30,'Country Indicator Data'!$B$4:$I$300,8,FALSE))</f>
        <v>4</v>
      </c>
      <c r="Q30" s="163">
        <f>IF(LEN(E30)&gt;3,((IF(VLOOKUP($C30,'Regional Crises'!$B$1:$R$66,13,FALSE)="x","x",ROUND(IF(VLOOKUP($C30,'Regional Crises'!$B$1:$R$66,13,FALSE)&gt;Q$3,5,IF(VLOOKUP($C30,'Regional Crises'!$B$1:$R$66,13,FALSE)&lt;Q$4,0,5-(LOG(Q$3)-LOG(VLOOKUP($C30,'Regional Crises'!$B$1:$R$66,13,FALSE)))/(LOG(Q$3)-LOG(Q$4))*5)),1)))),(IF(VLOOKUP($E30,'Country Indicator Data'!$B$4:$N$300,9,FALSE)="x","x",ROUND(IF(VLOOKUP($E30,'Country Indicator Data'!$B$4:$N$300,9,FALSE)&gt;Q$3,5,IF(VLOOKUP($E30,'Country Indicator Data'!$B$4:$N$300,9,FALSE)&lt;Q$4,0,5-(LOG(Q$3)-LOG(VLOOKUP($E30,'Country Indicator Data'!$B$4:$N$300,9,FALSE)))/(LOG(Q$3)-LOG(Q$4))*5)),1))))</f>
        <v>4.5</v>
      </c>
      <c r="R30" s="163">
        <f t="shared" si="4"/>
        <v>4.25</v>
      </c>
      <c r="S30" s="163">
        <f>IF(LEN(E30)&gt;3,((IF(VLOOKUP($C30,'Regional Crises'!$B$1:$R$66,17,FALSE)="x","x",ROUND(IF(VLOOKUP($C30,'Regional Crises'!$B$1:$R$66,17,FALSE)&gt;S$3,0,IF(VLOOKUP($C30,'Regional Crises'!$B$1:$R$66,17,FALSE)&lt;S$4,5,(S$3-VLOOKUP($C30,'Regional Crises'!$B$1:$R$66,17,FALSE))/(S$3-S$4)*5)),1)))),(IF(VLOOKUP($E30,'Country Indicator Data'!$B$4:$N$300,13,FALSE)="x","x",ROUND(IF(VLOOKUP($E30,'Country Indicator Data'!$B$4:$N$300,13,FALSE)&gt;S$3,0,IF(VLOOKUP($E30,'Country Indicator Data'!$B$4:$N$300,13,FALSE)&lt;S$4,5,(S$3-VLOOKUP($E30,'Country Indicator Data'!$B$4:$N$300,13,FALSE))/(S$3-S$4)*5)),1))))</f>
        <v>3</v>
      </c>
      <c r="T30" s="163">
        <f>IF(LEN(E30)&gt;3,((IF(VLOOKUP($C30,'Regional Crises'!$B$1:$R$66,14,FALSE)="x","x",ROUND(IF(VLOOKUP($C30,'Regional Crises'!$B$1:$R$66,14,FALSE)&gt;T$3,0,IF(VLOOKUP($C30,'Regional Crises'!$B$1:$R$66,14,FALSE)&lt;T$4,5,(T$3-VLOOKUP($C30,'Regional Crises'!$B$1:$R$66,14,FALSE))/(T$3-T$4)*5)),1)))),(IF(VLOOKUP($E30,'Country Indicator Data'!$B$4:$N$300,10,FALSE)="x","x",ROUND(IF(VLOOKUP($E30,'Country Indicator Data'!$B$4:$N$300,10,FALSE)&gt;T$3,0,IF(VLOOKUP($E30,'Country Indicator Data'!$B$4:$N$300,10,FALSE)&lt;T$4,5,(T$3-VLOOKUP($E30,'Country Indicator Data'!$B$4:$N$300,10,FALSE))/(T$3-T$4)*5)),1))))</f>
        <v>2.9</v>
      </c>
      <c r="U30" s="163">
        <f>IF(LEN(E30)&gt;3,((IF(VLOOKUP($C30,'Regional Crises'!$B$1:$R$66,15,FALSE)="x","x",ROUND(IF(VLOOKUP($C30,'Regional Crises'!$B$1:$R$66,15,FALSE)&gt;U$3,0,IF(VLOOKUP($C30,'Regional Crises'!$B$1:$R$66,15,FALSE)&lt;U$4,5,(U$3-VLOOKUP($C30,'Regional Crises'!$B$1:$R$66,15,FALSE))/(U$3-U$4)*5)),1)))),(IF(VLOOKUP($E30,'Country Indicator Data'!$B$4:$N$300,11,FALSE)="x","x",ROUND(IF(VLOOKUP($E30,'Country Indicator Data'!$B$4:$N$300,11,FALSE)&gt;U$3,0,IF(VLOOKUP($E30,'Country Indicator Data'!$B$4:$N$300,11,FALSE)&lt;U$4,5,(U$3-VLOOKUP($E30,'Country Indicator Data'!$B$4:$N$300,11,FALSE))/(U$3-U$4)*5)),1))))</f>
        <v>1.7</v>
      </c>
      <c r="V30" s="163">
        <f>IF(LEN(E30)&gt;3,((IF(VLOOKUP($C30,'Regional Crises'!$B$1:$R$66,16,FALSE)="x","x",ROUND(IF(VLOOKUP($C30,'Regional Crises'!$B$1:$R$66,16,FALSE)&gt;V$3,0,IF(VLOOKUP($C30,'Regional Crises'!$B$1:$R$66,16,FALSE)&lt;V$4,5,(V$3-VLOOKUP($C30,'Regional Crises'!$B$1:$R$66,16,FALSE))/(V$3-V$4)*5)),1)))),(IF(VLOOKUP($E30,'Country Indicator Data'!$B$4:$N$300,12,FALSE)="x","x",ROUND(IF(VLOOKUP($E30,'Country Indicator Data'!$B$4:$N$300,12,FALSE)&gt;V$3,0,IF(VLOOKUP($E30,'Country Indicator Data'!$B$4:$N$300,12,FALSE)&lt;V$4,5,(V$3-VLOOKUP($E30,'Country Indicator Data'!$B$4:$N$300,12,FALSE))/(V$3-V$4)*5)),1))))</f>
        <v>1.5</v>
      </c>
      <c r="W30" s="163">
        <f t="shared" si="5"/>
        <v>2.2999999999999998</v>
      </c>
      <c r="X30" s="163">
        <f t="shared" si="6"/>
        <v>3</v>
      </c>
      <c r="Y30" s="184">
        <f>IF('Core Indicators'!FC27="x","x",IF('Core Indicators'!FC27&gt;=5,5,IF('Core Indicators'!FC27&gt;=4,4,IF('Core Indicators'!FC27&gt;=3,3,IF('Core Indicators'!FC27&gt;=2,2,IF('Core Indicators'!FC27&gt;=1,1,0))))))</f>
        <v>3</v>
      </c>
      <c r="Z30" s="163">
        <f t="shared" si="7"/>
        <v>3</v>
      </c>
      <c r="AA30" s="184">
        <f>'Crisis Indicator Data'!Y27</f>
        <v>0</v>
      </c>
      <c r="AB30" s="184">
        <f>'Crisis Indicator Data'!Z27</f>
        <v>3</v>
      </c>
      <c r="AC30" s="184">
        <f>'Crisis Indicator Data'!AA27</f>
        <v>1</v>
      </c>
      <c r="AD30" s="184">
        <f>'Crisis Indicator Data'!AB27</f>
        <v>0</v>
      </c>
      <c r="AE30" s="184">
        <f t="shared" si="8"/>
        <v>2</v>
      </c>
      <c r="AF30" s="184">
        <f>'Crisis Indicator Data'!AC27</f>
        <v>0</v>
      </c>
      <c r="AG30" s="184">
        <f>'Crisis Indicator Data'!AD27</f>
        <v>0</v>
      </c>
      <c r="AH30" s="184">
        <f t="shared" si="9"/>
        <v>0</v>
      </c>
      <c r="AI30" s="184">
        <f>'Crisis Indicator Data'!AE27</f>
        <v>1</v>
      </c>
      <c r="AJ30" s="184">
        <f>'Crisis Indicator Data'!AF27</f>
        <v>2</v>
      </c>
      <c r="AK30" s="184">
        <f>'Crisis Indicator Data'!AG27</f>
        <v>3</v>
      </c>
      <c r="AL30" s="184">
        <f t="shared" si="10"/>
        <v>4</v>
      </c>
      <c r="AM30" s="163">
        <f t="shared" si="11"/>
        <v>2</v>
      </c>
      <c r="AN30" s="163">
        <f t="shared" si="12"/>
        <v>2.5</v>
      </c>
    </row>
    <row r="31" spans="1:40" ht="13.5" customHeight="1" x14ac:dyDescent="0.35">
      <c r="A31" s="169" t="str">
        <f>'Crisis Indicator Data'!A28</f>
        <v>Nicaraguan refugees in Costa Rica</v>
      </c>
      <c r="B31" s="170" t="str">
        <f>'Crisis Indicator Data'!B28</f>
        <v>Displacement</v>
      </c>
      <c r="C31" s="170" t="str">
        <f>'Crisis Indicator Data'!C28</f>
        <v>CRI002</v>
      </c>
      <c r="D31" s="170" t="str">
        <f>'Crisis Indicator Data'!D28</f>
        <v>Costa Rica</v>
      </c>
      <c r="E31" s="171" t="str">
        <f>'Crisis Indicator Data'!E28</f>
        <v>CRI</v>
      </c>
      <c r="F31" s="163">
        <f>IF(LEN(E31)&gt;3,(IF(VLOOKUP($C31,'Regional Crises'!$B$1:$R$66,7,FALSE)="x","x",ROUND(IF(VLOOKUP($C31,'Regional Crises'!$B$1:$R$66,7,FALSE)&gt;$F$3,5,IF(VLOOKUP($C31,'Regional Crises'!$B$1:$R$66,7,FALSE)&lt;F$4,0,($F$3-VLOOKUP($C31,'Regional Crises'!$B$1:$R$66,7,FALSE))/($F$3-$F$4)*5)),1))),IF(VLOOKUP($E31,'Country Indicator Data'!$B$4:$N$300,3,FALSE)="x","x",ROUND(IF(VLOOKUP($E31,'Country Indicator Data'!$B$4:$N$300,3,FALSE)&gt;$F$3,5,IF(VLOOKUP($E31,'Country Indicator Data'!$B$4:$N$300,3,FALSE)&lt;$F$4,0,($F$3-VLOOKUP($E31,'Country Indicator Data'!$B$4:$N$300,3,FALSE))/($F$3-$F$4)*5)),1)))</f>
        <v>1.1000000000000001</v>
      </c>
      <c r="G31" s="163">
        <f>IF(LEN(E31)&gt;3,(IF(VLOOKUP($C31,'Regional Crises'!$B$1:$R$66,9,FALSE)="x","x",ROUND(IF(VLOOKUP($C31,'Regional Crises'!$B$1:$R$66,9,FALSE)&gt;G$3,5,IF(VLOOKUP($C31,'Regional Crises'!$B$1:$R$66,9,FALSE)&lt;G$4,0,(G$3-VLOOKUP($C31,'Regional Crises'!$B$1:$R$66,9,FALSE))/(G$3-G$4)*5)),1))),IF(VLOOKUP($E31,'Country Indicator Data'!$B$4:$N$300,5,FALSE)="x","x",ROUND(IF(VLOOKUP($E31,'Country Indicator Data'!$B$4:$N$300,5,FALSE)&gt;G$3,5,IF(VLOOKUP($E31,'Country Indicator Data'!$B$4:$N$300,5,FALSE)&lt;G$4,0,(G$3-VLOOKUP($E31,'Country Indicator Data'!$B$4:$N$300,5,FALSE))/(G$3-G$4)*5)),1)))</f>
        <v>0.5</v>
      </c>
      <c r="H31" s="163">
        <f t="shared" si="0"/>
        <v>0.8</v>
      </c>
      <c r="I31" s="163">
        <f>IF(LEN(E31)&gt;3,(IF(VLOOKUP($C31,'Regional Crises'!$B$1:$R$66,6,FALSE)="x","x",ROUND(IF(VLOOKUP($C31,'Regional Crises'!$B$1:$R$66,6,FALSE)&gt;I$3,5,IF(VLOOKUP($C31,'Regional Crises'!$B$1:$R$66,6,FALSE)&lt;I$4,0,5-(I$3-VLOOKUP($C31,'Regional Crises'!$B$1:$R$66,6,FALSE))/(I$3-I$4)*5)),1))),IF(VLOOKUP($E31,'Country Indicator Data'!$B$4:$N$300,2,FALSE)="x","x",ROUND(IF(VLOOKUP($E31,'Country Indicator Data'!$B$4:$N$300,2,FALSE)&gt;I$3,5,IF(VLOOKUP($E31,'Country Indicator Data'!$B$4:$N$300,2,FALSE)&lt;I$4,0,5-(I$3-VLOOKUP($E31,'Country Indicator Data'!$B$4:$N$300,2,FALSE))/(I$3-I$4)*5)),1)))</f>
        <v>1.5</v>
      </c>
      <c r="J31" s="163">
        <f>IF(LEN(E31)&gt;3,(IF(VLOOKUP($C31,'Regional Crises'!$B$1:$R$66,8,FALSE)="x","x",ROUND(IF(VLOOKUP($C31,'Regional Crises'!$B$1:$R$66,8,FALSE)&gt;J$3,5,IF(VLOOKUP($C31,'Regional Crises'!$B$1:$R$66,8,FALSE)&lt;J$4,0,5-(J$3-VLOOKUP($C31,'Regional Crises'!$B$1:$R$66,8,FALSE))/(J$3-J$4)*5)),1))),IF(VLOOKUP($E31,'Country Indicator Data'!$B$4:$N$300,4,FALSE)="x","x",ROUND(IF(VLOOKUP($E31,'Country Indicator Data'!$B$4:$N$300,4,FALSE)&gt;J$3,5,IF(VLOOKUP($E31,'Country Indicator Data'!$B$4:$N$300,4,FALSE)&lt;J$4,0,5-(J$3-VLOOKUP($E31,'Country Indicator Data'!$B$4:$N$300,4,FALSE))/(J$3-J$4)*5)),1)))</f>
        <v>0.2</v>
      </c>
      <c r="K31" s="163">
        <f t="shared" si="1"/>
        <v>0.85</v>
      </c>
      <c r="L31" s="163">
        <f>IF(LEN(E31)&gt;3,(IF(VLOOKUP($C31,'Regional Crises'!$B$1:$R$66,10,FALSE)="x","x",ROUND(IF(VLOOKUP($C31,'Regional Crises'!$B$1:$R$66,10,FALSE)&gt;L$3,5,IF(VLOOKUP($C31,'Regional Crises'!$B$1:$R$66,10,FALSE)&lt;L$4,0,5-(L$3-VLOOKUP($C31,'Regional Crises'!$B$1:$R$66,10,FALSE))/(L$3-L$4)*5)),1))),IF(VLOOKUP($E31,'Country Indicator Data'!$B$4:$N$300,6,FALSE)="x","x",ROUND(IF(VLOOKUP($E31,'Country Indicator Data'!$B$4:$N$300,6,FALSE)&gt;L$3,5,IF(VLOOKUP($E31,'Country Indicator Data'!$B$4:$N$300,6,FALSE)&lt;L$4,0,5-(L$3-VLOOKUP($E31,'Country Indicator Data'!$B$4:$N$300,6,FALSE))/(L$3-L$4)*5)),1)))</f>
        <v>1.9</v>
      </c>
      <c r="M31" s="163">
        <f>IF(LEN(E31)&gt;3,(IF(VLOOKUP($C31,'Regional Crises'!$B$1:$R$66,11,FALSE)="x","x",ROUND(IF(VLOOKUP($C31,'Regional Crises'!$B$1:$R$66,11,FALSE)&gt;M$3,5,IF(VLOOKUP($C31,'Regional Crises'!$B$1:$R$66,11,FALSE)&lt;M$4,0,5-(M$3-VLOOKUP($C31,'Regional Crises'!$B$1:$R$66,11,FALSE))/(M$3-M$4)*5)),1))),IF(VLOOKUP($E31,'Country Indicator Data'!$B$4:$N$300,7,FALSE)="x","x",ROUND(IF(VLOOKUP($E31,'Country Indicator Data'!$B$4:$N$300,7,FALSE)&gt;M$3,5,IF(VLOOKUP($E31,'Country Indicator Data'!$B$4:$N$300,7,FALSE)&lt;M$4,0,5-(M$3-VLOOKUP($E31,'Country Indicator Data'!$B$4:$N$300,7,FALSE))/(M$3-M$4)*5)),1)))</f>
        <v>2.8</v>
      </c>
      <c r="N31" s="163">
        <f t="shared" si="2"/>
        <v>2.3499999999999996</v>
      </c>
      <c r="O31" s="163">
        <f t="shared" si="3"/>
        <v>1.3333333333333333</v>
      </c>
      <c r="P31" s="163">
        <f>IF(LEN(E31)&gt;3,VLOOKUP(C31,'Regional Crises'!$B$1:$R$69,12,FALSE),VLOOKUP(E31,'Country Indicator Data'!$B$4:$I$300,8,FALSE))</f>
        <v>0</v>
      </c>
      <c r="Q31" s="163" t="str">
        <f>IF(LEN(E31)&gt;3,((IF(VLOOKUP($C31,'Regional Crises'!$B$1:$R$66,13,FALSE)="x","x",ROUND(IF(VLOOKUP($C31,'Regional Crises'!$B$1:$R$66,13,FALSE)&gt;Q$3,5,IF(VLOOKUP($C31,'Regional Crises'!$B$1:$R$66,13,FALSE)&lt;Q$4,0,5-(LOG(Q$3)-LOG(VLOOKUP($C31,'Regional Crises'!$B$1:$R$66,13,FALSE)))/(LOG(Q$3)-LOG(Q$4))*5)),1)))),(IF(VLOOKUP($E31,'Country Indicator Data'!$B$4:$N$300,9,FALSE)="x","x",ROUND(IF(VLOOKUP($E31,'Country Indicator Data'!$B$4:$N$300,9,FALSE)&gt;Q$3,5,IF(VLOOKUP($E31,'Country Indicator Data'!$B$4:$N$300,9,FALSE)&lt;Q$4,0,5-(LOG(Q$3)-LOG(VLOOKUP($E31,'Country Indicator Data'!$B$4:$N$300,9,FALSE)))/(LOG(Q$3)-LOG(Q$4))*5)),1))))</f>
        <v>x</v>
      </c>
      <c r="R31" s="163">
        <f t="shared" si="4"/>
        <v>0</v>
      </c>
      <c r="S31" s="163">
        <f>IF(LEN(E31)&gt;3,((IF(VLOOKUP($C31,'Regional Crises'!$B$1:$R$66,17,FALSE)="x","x",ROUND(IF(VLOOKUP($C31,'Regional Crises'!$B$1:$R$66,17,FALSE)&gt;S$3,0,IF(VLOOKUP($C31,'Regional Crises'!$B$1:$R$66,17,FALSE)&lt;S$4,5,(S$3-VLOOKUP($C31,'Regional Crises'!$B$1:$R$66,17,FALSE))/(S$3-S$4)*5)),1)))),(IF(VLOOKUP($E31,'Country Indicator Data'!$B$4:$N$300,13,FALSE)="x","x",ROUND(IF(VLOOKUP($E31,'Country Indicator Data'!$B$4:$N$300,13,FALSE)&gt;S$3,0,IF(VLOOKUP($E31,'Country Indicator Data'!$B$4:$N$300,13,FALSE)&lt;S$4,5,(S$3-VLOOKUP($E31,'Country Indicator Data'!$B$4:$N$300,13,FALSE))/(S$3-S$4)*5)),1))))</f>
        <v>2.2999999999999998</v>
      </c>
      <c r="T31" s="163">
        <f>IF(LEN(E31)&gt;3,((IF(VLOOKUP($C31,'Regional Crises'!$B$1:$R$66,14,FALSE)="x","x",ROUND(IF(VLOOKUP($C31,'Regional Crises'!$B$1:$R$66,14,FALSE)&gt;T$3,0,IF(VLOOKUP($C31,'Regional Crises'!$B$1:$R$66,14,FALSE)&lt;T$4,5,(T$3-VLOOKUP($C31,'Regional Crises'!$B$1:$R$66,14,FALSE))/(T$3-T$4)*5)),1)))),(IF(VLOOKUP($E31,'Country Indicator Data'!$B$4:$N$300,10,FALSE)="x","x",ROUND(IF(VLOOKUP($E31,'Country Indicator Data'!$B$4:$N$300,10,FALSE)&gt;T$3,0,IF(VLOOKUP($E31,'Country Indicator Data'!$B$4:$N$300,10,FALSE)&lt;T$4,5,(T$3-VLOOKUP($E31,'Country Indicator Data'!$B$4:$N$300,10,FALSE))/(T$3-T$4)*5)),1))))</f>
        <v>2.1</v>
      </c>
      <c r="U31" s="163">
        <f>IF(LEN(E31)&gt;3,((IF(VLOOKUP($C31,'Regional Crises'!$B$1:$R$66,15,FALSE)="x","x",ROUND(IF(VLOOKUP($C31,'Regional Crises'!$B$1:$R$66,15,FALSE)&gt;U$3,0,IF(VLOOKUP($C31,'Regional Crises'!$B$1:$R$66,15,FALSE)&lt;U$4,5,(U$3-VLOOKUP($C31,'Regional Crises'!$B$1:$R$66,15,FALSE))/(U$3-U$4)*5)),1)))),(IF(VLOOKUP($E31,'Country Indicator Data'!$B$4:$N$300,11,FALSE)="x","x",ROUND(IF(VLOOKUP($E31,'Country Indicator Data'!$B$4:$N$300,11,FALSE)&gt;U$3,0,IF(VLOOKUP($E31,'Country Indicator Data'!$B$4:$N$300,11,FALSE)&lt;U$4,5,(U$3-VLOOKUP($E31,'Country Indicator Data'!$B$4:$N$300,11,FALSE))/(U$3-U$4)*5)),1))))</f>
        <v>0.8</v>
      </c>
      <c r="V31" s="163">
        <f>IF(LEN(E31)&gt;3,((IF(VLOOKUP($C31,'Regional Crises'!$B$1:$R$66,16,FALSE)="x","x",ROUND(IF(VLOOKUP($C31,'Regional Crises'!$B$1:$R$66,16,FALSE)&gt;V$3,0,IF(VLOOKUP($C31,'Regional Crises'!$B$1:$R$66,16,FALSE)&lt;V$4,5,(V$3-VLOOKUP($C31,'Regional Crises'!$B$1:$R$66,16,FALSE))/(V$3-V$4)*5)),1)))),(IF(VLOOKUP($E31,'Country Indicator Data'!$B$4:$N$300,12,FALSE)="x","x",ROUND(IF(VLOOKUP($E31,'Country Indicator Data'!$B$4:$N$300,12,FALSE)&gt;V$3,0,IF(VLOOKUP($E31,'Country Indicator Data'!$B$4:$N$300,12,FALSE)&lt;V$4,5,(V$3-VLOOKUP($E31,'Country Indicator Data'!$B$4:$N$300,12,FALSE))/(V$3-V$4)*5)),1))))</f>
        <v>0.5</v>
      </c>
      <c r="W31" s="163">
        <f t="shared" si="5"/>
        <v>1.4</v>
      </c>
      <c r="X31" s="163">
        <f t="shared" si="6"/>
        <v>0.9</v>
      </c>
      <c r="Y31" s="184">
        <f>IF('Core Indicators'!FC28="x","x",IF('Core Indicators'!FC28&gt;=5,5,IF('Core Indicators'!FC28&gt;=4,4,IF('Core Indicators'!FC28&gt;=3,3,IF('Core Indicators'!FC28&gt;=2,2,IF('Core Indicators'!FC28&gt;=1,1,0))))))</f>
        <v>3</v>
      </c>
      <c r="Z31" s="163">
        <f t="shared" si="7"/>
        <v>3</v>
      </c>
      <c r="AA31" s="184">
        <f>'Crisis Indicator Data'!Y28</f>
        <v>0</v>
      </c>
      <c r="AB31" s="184">
        <f>'Crisis Indicator Data'!Z28</f>
        <v>0</v>
      </c>
      <c r="AC31" s="184">
        <f>'Crisis Indicator Data'!AA28</f>
        <v>0</v>
      </c>
      <c r="AD31" s="184">
        <f>'Crisis Indicator Data'!AB28</f>
        <v>0</v>
      </c>
      <c r="AE31" s="184">
        <f t="shared" si="8"/>
        <v>0</v>
      </c>
      <c r="AF31" s="184">
        <f>'Crisis Indicator Data'!AC28</f>
        <v>0</v>
      </c>
      <c r="AG31" s="184">
        <f>'Crisis Indicator Data'!AD28</f>
        <v>0</v>
      </c>
      <c r="AH31" s="184">
        <f t="shared" si="9"/>
        <v>0</v>
      </c>
      <c r="AI31" s="184">
        <f>'Crisis Indicator Data'!AE28</f>
        <v>0</v>
      </c>
      <c r="AJ31" s="184">
        <f>'Crisis Indicator Data'!AF28</f>
        <v>0</v>
      </c>
      <c r="AK31" s="184">
        <f>'Crisis Indicator Data'!AG28</f>
        <v>1</v>
      </c>
      <c r="AL31" s="184">
        <f t="shared" si="10"/>
        <v>1</v>
      </c>
      <c r="AM31" s="163">
        <f t="shared" si="11"/>
        <v>0</v>
      </c>
      <c r="AN31" s="163">
        <f t="shared" si="12"/>
        <v>1.5</v>
      </c>
    </row>
    <row r="32" spans="1:40" ht="13.5" customHeight="1" x14ac:dyDescent="0.35">
      <c r="A32" s="169" t="str">
        <f>'Crisis Indicator Data'!A29</f>
        <v>Displacement from Russia-Ukraine conflict in Czechia</v>
      </c>
      <c r="B32" s="170" t="str">
        <f>'Crisis Indicator Data'!B29</f>
        <v>Displacement</v>
      </c>
      <c r="C32" s="170" t="str">
        <f>'Crisis Indicator Data'!C29</f>
        <v>CZE002</v>
      </c>
      <c r="D32" s="170" t="str">
        <f>'Crisis Indicator Data'!D29</f>
        <v>Czech Republic</v>
      </c>
      <c r="E32" s="171" t="str">
        <f>'Crisis Indicator Data'!E29</f>
        <v>CZE</v>
      </c>
      <c r="F32" s="163">
        <f>IF(LEN(E32)&gt;3,(IF(VLOOKUP($C32,'Regional Crises'!$B$1:$R$66,7,FALSE)="x","x",ROUND(IF(VLOOKUP($C32,'Regional Crises'!$B$1:$R$66,7,FALSE)&gt;$F$3,5,IF(VLOOKUP($C32,'Regional Crises'!$B$1:$R$66,7,FALSE)&lt;F$4,0,($F$3-VLOOKUP($C32,'Regional Crises'!$B$1:$R$66,7,FALSE))/($F$3-$F$4)*5)),1))),IF(VLOOKUP($E32,'Country Indicator Data'!$B$4:$N$300,3,FALSE)="x","x",ROUND(IF(VLOOKUP($E32,'Country Indicator Data'!$B$4:$N$300,3,FALSE)&gt;$F$3,5,IF(VLOOKUP($E32,'Country Indicator Data'!$B$4:$N$300,3,FALSE)&lt;$F$4,0,($F$3-VLOOKUP($E32,'Country Indicator Data'!$B$4:$N$300,3,FALSE))/($F$3-$F$4)*5)),1)))</f>
        <v>1.1000000000000001</v>
      </c>
      <c r="G32" s="163">
        <f>IF(LEN(E32)&gt;3,(IF(VLOOKUP($C32,'Regional Crises'!$B$1:$R$66,9,FALSE)="x","x",ROUND(IF(VLOOKUP($C32,'Regional Crises'!$B$1:$R$66,9,FALSE)&gt;G$3,5,IF(VLOOKUP($C32,'Regional Crises'!$B$1:$R$66,9,FALSE)&lt;G$4,0,(G$3-VLOOKUP($C32,'Regional Crises'!$B$1:$R$66,9,FALSE))/(G$3-G$4)*5)),1))),IF(VLOOKUP($E32,'Country Indicator Data'!$B$4:$N$300,5,FALSE)="x","x",ROUND(IF(VLOOKUP($E32,'Country Indicator Data'!$B$4:$N$300,5,FALSE)&gt;G$3,5,IF(VLOOKUP($E32,'Country Indicator Data'!$B$4:$N$300,5,FALSE)&lt;G$4,0,(G$3-VLOOKUP($E32,'Country Indicator Data'!$B$4:$N$300,5,FALSE))/(G$3-G$4)*5)),1)))</f>
        <v>0.4</v>
      </c>
      <c r="H32" s="163">
        <f t="shared" si="0"/>
        <v>0.75</v>
      </c>
      <c r="I32" s="163">
        <f>IF(LEN(E32)&gt;3,(IF(VLOOKUP($C32,'Regional Crises'!$B$1:$R$66,6,FALSE)="x","x",ROUND(IF(VLOOKUP($C32,'Regional Crises'!$B$1:$R$66,6,FALSE)&gt;I$3,5,IF(VLOOKUP($C32,'Regional Crises'!$B$1:$R$66,6,FALSE)&lt;I$4,0,5-(I$3-VLOOKUP($C32,'Regional Crises'!$B$1:$R$66,6,FALSE))/(I$3-I$4)*5)),1))),IF(VLOOKUP($E32,'Country Indicator Data'!$B$4:$N$300,2,FALSE)="x","x",ROUND(IF(VLOOKUP($E32,'Country Indicator Data'!$B$4:$N$300,2,FALSE)&gt;I$3,5,IF(VLOOKUP($E32,'Country Indicator Data'!$B$4:$N$300,2,FALSE)&lt;I$4,0,5-(I$3-VLOOKUP($E32,'Country Indicator Data'!$B$4:$N$300,2,FALSE))/(I$3-I$4)*5)),1)))</f>
        <v>0.3</v>
      </c>
      <c r="J32" s="163">
        <f>IF(LEN(E32)&gt;3,(IF(VLOOKUP($C32,'Regional Crises'!$B$1:$R$66,8,FALSE)="x","x",ROUND(IF(VLOOKUP($C32,'Regional Crises'!$B$1:$R$66,8,FALSE)&gt;J$3,5,IF(VLOOKUP($C32,'Regional Crises'!$B$1:$R$66,8,FALSE)&lt;J$4,0,5-(J$3-VLOOKUP($C32,'Regional Crises'!$B$1:$R$66,8,FALSE))/(J$3-J$4)*5)),1))),IF(VLOOKUP($E32,'Country Indicator Data'!$B$4:$N$300,4,FALSE)="x","x",ROUND(IF(VLOOKUP($E32,'Country Indicator Data'!$B$4:$N$300,4,FALSE)&gt;J$3,5,IF(VLOOKUP($E32,'Country Indicator Data'!$B$4:$N$300,4,FALSE)&lt;J$4,0,5-(J$3-VLOOKUP($E32,'Country Indicator Data'!$B$4:$N$300,4,FALSE))/(J$3-J$4)*5)),1)))</f>
        <v>0.6</v>
      </c>
      <c r="K32" s="163">
        <f t="shared" si="1"/>
        <v>0.44999999999999996</v>
      </c>
      <c r="L32" s="163">
        <f>IF(LEN(E32)&gt;3,(IF(VLOOKUP($C32,'Regional Crises'!$B$1:$R$66,10,FALSE)="x","x",ROUND(IF(VLOOKUP($C32,'Regional Crises'!$B$1:$R$66,10,FALSE)&gt;L$3,5,IF(VLOOKUP($C32,'Regional Crises'!$B$1:$R$66,10,FALSE)&lt;L$4,0,5-(L$3-VLOOKUP($C32,'Regional Crises'!$B$1:$R$66,10,FALSE))/(L$3-L$4)*5)),1))),IF(VLOOKUP($E32,'Country Indicator Data'!$B$4:$N$300,6,FALSE)="x","x",ROUND(IF(VLOOKUP($E32,'Country Indicator Data'!$B$4:$N$300,6,FALSE)&gt;L$3,5,IF(VLOOKUP($E32,'Country Indicator Data'!$B$4:$N$300,6,FALSE)&lt;L$4,0,5-(L$3-VLOOKUP($E32,'Country Indicator Data'!$B$4:$N$300,6,FALSE))/(L$3-L$4)*5)),1)))</f>
        <v>0.9</v>
      </c>
      <c r="M32" s="163">
        <f>IF(LEN(E32)&gt;3,(IF(VLOOKUP($C32,'Regional Crises'!$B$1:$R$66,11,FALSE)="x","x",ROUND(IF(VLOOKUP($C32,'Regional Crises'!$B$1:$R$66,11,FALSE)&gt;M$3,5,IF(VLOOKUP($C32,'Regional Crises'!$B$1:$R$66,11,FALSE)&lt;M$4,0,5-(M$3-VLOOKUP($C32,'Regional Crises'!$B$1:$R$66,11,FALSE))/(M$3-M$4)*5)),1))),IF(VLOOKUP($E32,'Country Indicator Data'!$B$4:$N$300,7,FALSE)="x","x",ROUND(IF(VLOOKUP($E32,'Country Indicator Data'!$B$4:$N$300,7,FALSE)&gt;M$3,5,IF(VLOOKUP($E32,'Country Indicator Data'!$B$4:$N$300,7,FALSE)&lt;M$4,0,5-(M$3-VLOOKUP($E32,'Country Indicator Data'!$B$4:$N$300,7,FALSE))/(M$3-M$4)*5)),1)))</f>
        <v>0</v>
      </c>
      <c r="N32" s="163">
        <f t="shared" si="2"/>
        <v>0.45</v>
      </c>
      <c r="O32" s="163">
        <f t="shared" si="3"/>
        <v>0.54999999999999993</v>
      </c>
      <c r="P32" s="163">
        <f>IF(LEN(E32)&gt;3,VLOOKUP(C32,'Regional Crises'!$B$1:$R$69,12,FALSE),VLOOKUP(E32,'Country Indicator Data'!$B$4:$I$300,8,FALSE))</f>
        <v>0</v>
      </c>
      <c r="Q32" s="163">
        <f>IF(LEN(E32)&gt;3,((IF(VLOOKUP($C32,'Regional Crises'!$B$1:$R$66,13,FALSE)="x","x",ROUND(IF(VLOOKUP($C32,'Regional Crises'!$B$1:$R$66,13,FALSE)&gt;Q$3,5,IF(VLOOKUP($C32,'Regional Crises'!$B$1:$R$66,13,FALSE)&lt;Q$4,0,5-(LOG(Q$3)-LOG(VLOOKUP($C32,'Regional Crises'!$B$1:$R$66,13,FALSE)))/(LOG(Q$3)-LOG(Q$4))*5)),1)))),(IF(VLOOKUP($E32,'Country Indicator Data'!$B$4:$N$300,9,FALSE)="x","x",ROUND(IF(VLOOKUP($E32,'Country Indicator Data'!$B$4:$N$300,9,FALSE)&gt;Q$3,5,IF(VLOOKUP($E32,'Country Indicator Data'!$B$4:$N$300,9,FALSE)&lt;Q$4,0,5-(LOG(Q$3)-LOG(VLOOKUP($E32,'Country Indicator Data'!$B$4:$N$300,9,FALSE)))/(LOG(Q$3)-LOG(Q$4))*5)),1))))</f>
        <v>0</v>
      </c>
      <c r="R32" s="163">
        <f t="shared" si="4"/>
        <v>0</v>
      </c>
      <c r="S32" s="163">
        <f>IF(LEN(E32)&gt;3,((IF(VLOOKUP($C32,'Regional Crises'!$B$1:$R$66,17,FALSE)="x","x",ROUND(IF(VLOOKUP($C32,'Regional Crises'!$B$1:$R$66,17,FALSE)&gt;S$3,0,IF(VLOOKUP($C32,'Regional Crises'!$B$1:$R$66,17,FALSE)&lt;S$4,5,(S$3-VLOOKUP($C32,'Regional Crises'!$B$1:$R$66,17,FALSE))/(S$3-S$4)*5)),1)))),(IF(VLOOKUP($E32,'Country Indicator Data'!$B$4:$N$300,13,FALSE)="x","x",ROUND(IF(VLOOKUP($E32,'Country Indicator Data'!$B$4:$N$300,13,FALSE)&gt;S$3,0,IF(VLOOKUP($E32,'Country Indicator Data'!$B$4:$N$300,13,FALSE)&lt;S$4,5,(S$3-VLOOKUP($E32,'Country Indicator Data'!$B$4:$N$300,13,FALSE))/(S$3-S$4)*5)),1))))</f>
        <v>2.2000000000000002</v>
      </c>
      <c r="T32" s="163">
        <f>IF(LEN(E32)&gt;3,((IF(VLOOKUP($C32,'Regional Crises'!$B$1:$R$66,14,FALSE)="x","x",ROUND(IF(VLOOKUP($C32,'Regional Crises'!$B$1:$R$66,14,FALSE)&gt;T$3,0,IF(VLOOKUP($C32,'Regional Crises'!$B$1:$R$66,14,FALSE)&lt;T$4,5,(T$3-VLOOKUP($C32,'Regional Crises'!$B$1:$R$66,14,FALSE))/(T$3-T$4)*5)),1)))),(IF(VLOOKUP($E32,'Country Indicator Data'!$B$4:$N$300,10,FALSE)="x","x",ROUND(IF(VLOOKUP($E32,'Country Indicator Data'!$B$4:$N$300,10,FALSE)&gt;T$3,0,IF(VLOOKUP($E32,'Country Indicator Data'!$B$4:$N$300,10,FALSE)&lt;T$4,5,(T$3-VLOOKUP($E32,'Country Indicator Data'!$B$4:$N$300,10,FALSE))/(T$3-T$4)*5)),1))))</f>
        <v>1.4</v>
      </c>
      <c r="U32" s="163">
        <f>IF(LEN(E32)&gt;3,((IF(VLOOKUP($C32,'Regional Crises'!$B$1:$R$66,15,FALSE)="x","x",ROUND(IF(VLOOKUP($C32,'Regional Crises'!$B$1:$R$66,15,FALSE)&gt;U$3,0,IF(VLOOKUP($C32,'Regional Crises'!$B$1:$R$66,15,FALSE)&lt;U$4,5,(U$3-VLOOKUP($C32,'Regional Crises'!$B$1:$R$66,15,FALSE))/(U$3-U$4)*5)),1)))),(IF(VLOOKUP($E32,'Country Indicator Data'!$B$4:$N$300,11,FALSE)="x","x",ROUND(IF(VLOOKUP($E32,'Country Indicator Data'!$B$4:$N$300,11,FALSE)&gt;U$3,0,IF(VLOOKUP($E32,'Country Indicator Data'!$B$4:$N$300,11,FALSE)&lt;U$4,5,(U$3-VLOOKUP($E32,'Country Indicator Data'!$B$4:$N$300,11,FALSE))/(U$3-U$4)*5)),1))))</f>
        <v>0.4</v>
      </c>
      <c r="V32" s="163">
        <f>IF(LEN(E32)&gt;3,((IF(VLOOKUP($C32,'Regional Crises'!$B$1:$R$66,16,FALSE)="x","x",ROUND(IF(VLOOKUP($C32,'Regional Crises'!$B$1:$R$66,16,FALSE)&gt;V$3,0,IF(VLOOKUP($C32,'Regional Crises'!$B$1:$R$66,16,FALSE)&lt;V$4,5,(V$3-VLOOKUP($C32,'Regional Crises'!$B$1:$R$66,16,FALSE))/(V$3-V$4)*5)),1)))),(IF(VLOOKUP($E32,'Country Indicator Data'!$B$4:$N$300,12,FALSE)="x","x",ROUND(IF(VLOOKUP($E32,'Country Indicator Data'!$B$4:$N$300,12,FALSE)&gt;V$3,0,IF(VLOOKUP($E32,'Country Indicator Data'!$B$4:$N$300,12,FALSE)&lt;V$4,5,(V$3-VLOOKUP($E32,'Country Indicator Data'!$B$4:$N$300,12,FALSE))/(V$3-V$4)*5)),1))))</f>
        <v>0.3</v>
      </c>
      <c r="W32" s="163">
        <f t="shared" si="5"/>
        <v>1.1000000000000001</v>
      </c>
      <c r="X32" s="163">
        <f t="shared" si="6"/>
        <v>0.6</v>
      </c>
      <c r="Y32" s="184">
        <f>IF('Core Indicators'!FC29="x","x",IF('Core Indicators'!FC29&gt;=5,5,IF('Core Indicators'!FC29&gt;=4,4,IF('Core Indicators'!FC29&gt;=3,3,IF('Core Indicators'!FC29&gt;=2,2,IF('Core Indicators'!FC29&gt;=1,1,0))))))</f>
        <v>2</v>
      </c>
      <c r="Z32" s="163">
        <f t="shared" si="7"/>
        <v>2</v>
      </c>
      <c r="AA32" s="184">
        <f>'Crisis Indicator Data'!Y29</f>
        <v>0</v>
      </c>
      <c r="AB32" s="184">
        <f>'Crisis Indicator Data'!Z29</f>
        <v>0</v>
      </c>
      <c r="AC32" s="184">
        <f>'Crisis Indicator Data'!AA29</f>
        <v>0</v>
      </c>
      <c r="AD32" s="184">
        <f>'Crisis Indicator Data'!AB29</f>
        <v>0</v>
      </c>
      <c r="AE32" s="184">
        <f t="shared" si="8"/>
        <v>0</v>
      </c>
      <c r="AF32" s="184">
        <f>'Crisis Indicator Data'!AC29</f>
        <v>0</v>
      </c>
      <c r="AG32" s="184">
        <f>'Crisis Indicator Data'!AD29</f>
        <v>1</v>
      </c>
      <c r="AH32" s="184">
        <f t="shared" si="9"/>
        <v>1</v>
      </c>
      <c r="AI32" s="184">
        <f>'Crisis Indicator Data'!AE29</f>
        <v>0</v>
      </c>
      <c r="AJ32" s="184">
        <f>'Crisis Indicator Data'!AF29</f>
        <v>0</v>
      </c>
      <c r="AK32" s="184">
        <f>'Crisis Indicator Data'!AG29</f>
        <v>2</v>
      </c>
      <c r="AL32" s="184">
        <f t="shared" si="10"/>
        <v>2</v>
      </c>
      <c r="AM32" s="163">
        <f t="shared" si="11"/>
        <v>1</v>
      </c>
      <c r="AN32" s="163">
        <f t="shared" si="12"/>
        <v>1.5</v>
      </c>
    </row>
    <row r="33" spans="1:40" ht="13.5" customHeight="1" x14ac:dyDescent="0.35">
      <c r="A33" s="169" t="str">
        <f>'Crisis Indicator Data'!A30</f>
        <v>Multiple crises in Djibouti</v>
      </c>
      <c r="B33" s="170" t="str">
        <f>'Crisis Indicator Data'!B30</f>
        <v>Displacement,Drought</v>
      </c>
      <c r="C33" s="170" t="str">
        <f>'Crisis Indicator Data'!C30</f>
        <v>DJI001</v>
      </c>
      <c r="D33" s="170" t="str">
        <f>'Crisis Indicator Data'!D30</f>
        <v>Djibouti</v>
      </c>
      <c r="E33" s="171" t="str">
        <f>'Crisis Indicator Data'!E30</f>
        <v>DJI</v>
      </c>
      <c r="F33" s="163">
        <f>IF(LEN(E33)&gt;3,(IF(VLOOKUP($C33,'Regional Crises'!$B$1:$R$66,7,FALSE)="x","x",ROUND(IF(VLOOKUP($C33,'Regional Crises'!$B$1:$R$66,7,FALSE)&gt;$F$3,5,IF(VLOOKUP($C33,'Regional Crises'!$B$1:$R$66,7,FALSE)&lt;F$4,0,($F$3-VLOOKUP($C33,'Regional Crises'!$B$1:$R$66,7,FALSE))/($F$3-$F$4)*5)),1))),IF(VLOOKUP($E33,'Country Indicator Data'!$B$4:$N$300,3,FALSE)="x","x",ROUND(IF(VLOOKUP($E33,'Country Indicator Data'!$B$4:$N$300,3,FALSE)&gt;$F$3,5,IF(VLOOKUP($E33,'Country Indicator Data'!$B$4:$N$300,3,FALSE)&lt;$F$4,0,($F$3-VLOOKUP($E33,'Country Indicator Data'!$B$4:$N$300,3,FALSE))/($F$3-$F$4)*5)),1)))</f>
        <v>2.9</v>
      </c>
      <c r="G33" s="163">
        <f>IF(LEN(E33)&gt;3,(IF(VLOOKUP($C33,'Regional Crises'!$B$1:$R$66,9,FALSE)="x","x",ROUND(IF(VLOOKUP($C33,'Regional Crises'!$B$1:$R$66,9,FALSE)&gt;G$3,5,IF(VLOOKUP($C33,'Regional Crises'!$B$1:$R$66,9,FALSE)&lt;G$4,0,(G$3-VLOOKUP($C33,'Regional Crises'!$B$1:$R$66,9,FALSE))/(G$3-G$4)*5)),1))),IF(VLOOKUP($E33,'Country Indicator Data'!$B$4:$N$300,5,FALSE)="x","x",ROUND(IF(VLOOKUP($E33,'Country Indicator Data'!$B$4:$N$300,5,FALSE)&gt;G$3,5,IF(VLOOKUP($E33,'Country Indicator Data'!$B$4:$N$300,5,FALSE)&lt;G$4,0,(G$3-VLOOKUP($E33,'Country Indicator Data'!$B$4:$N$300,5,FALSE))/(G$3-G$4)*5)),1)))</f>
        <v>3.2</v>
      </c>
      <c r="H33" s="163">
        <f t="shared" si="0"/>
        <v>3.05</v>
      </c>
      <c r="I33" s="163">
        <f>IF(LEN(E33)&gt;3,(IF(VLOOKUP($C33,'Regional Crises'!$B$1:$R$66,6,FALSE)="x","x",ROUND(IF(VLOOKUP($C33,'Regional Crises'!$B$1:$R$66,6,FALSE)&gt;I$3,5,IF(VLOOKUP($C33,'Regional Crises'!$B$1:$R$66,6,FALSE)&lt;I$4,0,5-(I$3-VLOOKUP($C33,'Regional Crises'!$B$1:$R$66,6,FALSE))/(I$3-I$4)*5)),1))),IF(VLOOKUP($E33,'Country Indicator Data'!$B$4:$N$300,2,FALSE)="x","x",ROUND(IF(VLOOKUP($E33,'Country Indicator Data'!$B$4:$N$300,2,FALSE)&gt;I$3,5,IF(VLOOKUP($E33,'Country Indicator Data'!$B$4:$N$300,2,FALSE)&lt;I$4,0,5-(I$3-VLOOKUP($E33,'Country Indicator Data'!$B$4:$N$300,2,FALSE))/(I$3-I$4)*5)),1)))</f>
        <v>2.8</v>
      </c>
      <c r="J33" s="163">
        <f>IF(LEN(E33)&gt;3,(IF(VLOOKUP($C33,'Regional Crises'!$B$1:$R$66,8,FALSE)="x","x",ROUND(IF(VLOOKUP($C33,'Regional Crises'!$B$1:$R$66,8,FALSE)&gt;J$3,5,IF(VLOOKUP($C33,'Regional Crises'!$B$1:$R$66,8,FALSE)&lt;J$4,0,5-(J$3-VLOOKUP($C33,'Regional Crises'!$B$1:$R$66,8,FALSE))/(J$3-J$4)*5)),1))),IF(VLOOKUP($E33,'Country Indicator Data'!$B$4:$N$300,4,FALSE)="x","x",ROUND(IF(VLOOKUP($E33,'Country Indicator Data'!$B$4:$N$300,4,FALSE)&gt;J$3,5,IF(VLOOKUP($E33,'Country Indicator Data'!$B$4:$N$300,4,FALSE)&lt;J$4,0,5-(J$3-VLOOKUP($E33,'Country Indicator Data'!$B$4:$N$300,4,FALSE))/(J$3-J$4)*5)),1)))</f>
        <v>0</v>
      </c>
      <c r="K33" s="163">
        <f t="shared" si="1"/>
        <v>1.4</v>
      </c>
      <c r="L33" s="163" t="str">
        <f>IF(LEN(E33)&gt;3,(IF(VLOOKUP($C33,'Regional Crises'!$B$1:$R$66,10,FALSE)="x","x",ROUND(IF(VLOOKUP($C33,'Regional Crises'!$B$1:$R$66,10,FALSE)&gt;L$3,5,IF(VLOOKUP($C33,'Regional Crises'!$B$1:$R$66,10,FALSE)&lt;L$4,0,5-(L$3-VLOOKUP($C33,'Regional Crises'!$B$1:$R$66,10,FALSE))/(L$3-L$4)*5)),1))),IF(VLOOKUP($E33,'Country Indicator Data'!$B$4:$N$300,6,FALSE)="x","x",ROUND(IF(VLOOKUP($E33,'Country Indicator Data'!$B$4:$N$300,6,FALSE)&gt;L$3,5,IF(VLOOKUP($E33,'Country Indicator Data'!$B$4:$N$300,6,FALSE)&lt;L$4,0,5-(L$3-VLOOKUP($E33,'Country Indicator Data'!$B$4:$N$300,6,FALSE))/(L$3-L$4)*5)),1)))</f>
        <v>x</v>
      </c>
      <c r="M33" s="163">
        <f>IF(LEN(E33)&gt;3,(IF(VLOOKUP($C33,'Regional Crises'!$B$1:$R$66,11,FALSE)="x","x",ROUND(IF(VLOOKUP($C33,'Regional Crises'!$B$1:$R$66,11,FALSE)&gt;M$3,5,IF(VLOOKUP($C33,'Regional Crises'!$B$1:$R$66,11,FALSE)&lt;M$4,0,5-(M$3-VLOOKUP($C33,'Regional Crises'!$B$1:$R$66,11,FALSE))/(M$3-M$4)*5)),1))),IF(VLOOKUP($E33,'Country Indicator Data'!$B$4:$N$300,7,FALSE)="x","x",ROUND(IF(VLOOKUP($E33,'Country Indicator Data'!$B$4:$N$300,7,FALSE)&gt;M$3,5,IF(VLOOKUP($E33,'Country Indicator Data'!$B$4:$N$300,7,FALSE)&lt;M$4,0,5-(M$3-VLOOKUP($E33,'Country Indicator Data'!$B$4:$N$300,7,FALSE))/(M$3-M$4)*5)),1)))</f>
        <v>2.1</v>
      </c>
      <c r="N33" s="163">
        <f t="shared" si="2"/>
        <v>2.1</v>
      </c>
      <c r="O33" s="163">
        <f t="shared" si="3"/>
        <v>2.1833333333333331</v>
      </c>
      <c r="P33" s="163">
        <f>IF(LEN(E33)&gt;3,VLOOKUP(C33,'Regional Crises'!$B$1:$R$69,12,FALSE),VLOOKUP(E33,'Country Indicator Data'!$B$4:$I$300,8,FALSE))</f>
        <v>1</v>
      </c>
      <c r="Q33" s="163">
        <f>IF(LEN(E33)&gt;3,((IF(VLOOKUP($C33,'Regional Crises'!$B$1:$R$66,13,FALSE)="x","x",ROUND(IF(VLOOKUP($C33,'Regional Crises'!$B$1:$R$66,13,FALSE)&gt;Q$3,5,IF(VLOOKUP($C33,'Regional Crises'!$B$1:$R$66,13,FALSE)&lt;Q$4,0,5-(LOG(Q$3)-LOG(VLOOKUP($C33,'Regional Crises'!$B$1:$R$66,13,FALSE)))/(LOG(Q$3)-LOG(Q$4))*5)),1)))),(IF(VLOOKUP($E33,'Country Indicator Data'!$B$4:$N$300,9,FALSE)="x","x",ROUND(IF(VLOOKUP($E33,'Country Indicator Data'!$B$4:$N$300,9,FALSE)&gt;Q$3,5,IF(VLOOKUP($E33,'Country Indicator Data'!$B$4:$N$300,9,FALSE)&lt;Q$4,0,5-(LOG(Q$3)-LOG(VLOOKUP($E33,'Country Indicator Data'!$B$4:$N$300,9,FALSE)))/(LOG(Q$3)-LOG(Q$4))*5)),1))))</f>
        <v>2.4</v>
      </c>
      <c r="R33" s="163">
        <f t="shared" si="4"/>
        <v>1.7</v>
      </c>
      <c r="S33" s="163">
        <f>IF(LEN(E33)&gt;3,((IF(VLOOKUP($C33,'Regional Crises'!$B$1:$R$66,17,FALSE)="x","x",ROUND(IF(VLOOKUP($C33,'Regional Crises'!$B$1:$R$66,17,FALSE)&gt;S$3,0,IF(VLOOKUP($C33,'Regional Crises'!$B$1:$R$66,17,FALSE)&lt;S$4,5,(S$3-VLOOKUP($C33,'Regional Crises'!$B$1:$R$66,17,FALSE))/(S$3-S$4)*5)),1)))),(IF(VLOOKUP($E33,'Country Indicator Data'!$B$4:$N$300,13,FALSE)="x","x",ROUND(IF(VLOOKUP($E33,'Country Indicator Data'!$B$4:$N$300,13,FALSE)&gt;S$3,0,IF(VLOOKUP($E33,'Country Indicator Data'!$B$4:$N$300,13,FALSE)&lt;S$4,5,(S$3-VLOOKUP($E33,'Country Indicator Data'!$B$4:$N$300,13,FALSE))/(S$3-S$4)*5)),1))))</f>
        <v>3.5</v>
      </c>
      <c r="T33" s="163">
        <f>IF(LEN(E33)&gt;3,((IF(VLOOKUP($C33,'Regional Crises'!$B$1:$R$66,14,FALSE)="x","x",ROUND(IF(VLOOKUP($C33,'Regional Crises'!$B$1:$R$66,14,FALSE)&gt;T$3,0,IF(VLOOKUP($C33,'Regional Crises'!$B$1:$R$66,14,FALSE)&lt;T$4,5,(T$3-VLOOKUP($C33,'Regional Crises'!$B$1:$R$66,14,FALSE))/(T$3-T$4)*5)),1)))),(IF(VLOOKUP($E33,'Country Indicator Data'!$B$4:$N$300,10,FALSE)="x","x",ROUND(IF(VLOOKUP($E33,'Country Indicator Data'!$B$4:$N$300,10,FALSE)&gt;T$3,0,IF(VLOOKUP($E33,'Country Indicator Data'!$B$4:$N$300,10,FALSE)&lt;T$4,5,(T$3-VLOOKUP($E33,'Country Indicator Data'!$B$4:$N$300,10,FALSE))/(T$3-T$4)*5)),1))))</f>
        <v>3.6</v>
      </c>
      <c r="U33" s="163">
        <f>IF(LEN(E33)&gt;3,((IF(VLOOKUP($C33,'Regional Crises'!$B$1:$R$66,15,FALSE)="x","x",ROUND(IF(VLOOKUP($C33,'Regional Crises'!$B$1:$R$66,15,FALSE)&gt;U$3,0,IF(VLOOKUP($C33,'Regional Crises'!$B$1:$R$66,15,FALSE)&lt;U$4,5,(U$3-VLOOKUP($C33,'Regional Crises'!$B$1:$R$66,15,FALSE))/(U$3-U$4)*5)),1)))),(IF(VLOOKUP($E33,'Country Indicator Data'!$B$4:$N$300,11,FALSE)="x","x",ROUND(IF(VLOOKUP($E33,'Country Indicator Data'!$B$4:$N$300,11,FALSE)&gt;U$3,0,IF(VLOOKUP($E33,'Country Indicator Data'!$B$4:$N$300,11,FALSE)&lt;U$4,5,(U$3-VLOOKUP($E33,'Country Indicator Data'!$B$4:$N$300,11,FALSE))/(U$3-U$4)*5)),1))))</f>
        <v>3</v>
      </c>
      <c r="V33" s="163">
        <f>IF(LEN(E33)&gt;3,((IF(VLOOKUP($C33,'Regional Crises'!$B$1:$R$66,16,FALSE)="x","x",ROUND(IF(VLOOKUP($C33,'Regional Crises'!$B$1:$R$66,16,FALSE)&gt;V$3,0,IF(VLOOKUP($C33,'Regional Crises'!$B$1:$R$66,16,FALSE)&lt;V$4,5,(V$3-VLOOKUP($C33,'Regional Crises'!$B$1:$R$66,16,FALSE))/(V$3-V$4)*5)),1)))),(IF(VLOOKUP($E33,'Country Indicator Data'!$B$4:$N$300,12,FALSE)="x","x",ROUND(IF(VLOOKUP($E33,'Country Indicator Data'!$B$4:$N$300,12,FALSE)&gt;V$3,0,IF(VLOOKUP($E33,'Country Indicator Data'!$B$4:$N$300,12,FALSE)&lt;V$4,5,(V$3-VLOOKUP($E33,'Country Indicator Data'!$B$4:$N$300,12,FALSE))/(V$3-V$4)*5)),1))))</f>
        <v>3.8</v>
      </c>
      <c r="W33" s="163">
        <f t="shared" si="5"/>
        <v>3.5</v>
      </c>
      <c r="X33" s="163">
        <f t="shared" si="6"/>
        <v>2.5</v>
      </c>
      <c r="Y33" s="184">
        <f>IF('Core Indicators'!FC30="x","x",IF('Core Indicators'!FC30&gt;=5,5,IF('Core Indicators'!FC30&gt;=4,4,IF('Core Indicators'!FC30&gt;=3,3,IF('Core Indicators'!FC30&gt;=2,2,IF('Core Indicators'!FC30&gt;=1,1,0))))))</f>
        <v>5</v>
      </c>
      <c r="Z33" s="163">
        <f t="shared" si="7"/>
        <v>5</v>
      </c>
      <c r="AA33" s="184">
        <f>'Crisis Indicator Data'!Y30</f>
        <v>0</v>
      </c>
      <c r="AB33" s="184">
        <f>'Crisis Indicator Data'!Z30</f>
        <v>0</v>
      </c>
      <c r="AC33" s="184">
        <f>'Crisis Indicator Data'!AA30</f>
        <v>0</v>
      </c>
      <c r="AD33" s="184">
        <f>'Crisis Indicator Data'!AB30</f>
        <v>0</v>
      </c>
      <c r="AE33" s="184">
        <f t="shared" si="8"/>
        <v>0</v>
      </c>
      <c r="AF33" s="184">
        <f>'Crisis Indicator Data'!AC30</f>
        <v>0</v>
      </c>
      <c r="AG33" s="184">
        <f>'Crisis Indicator Data'!AD30</f>
        <v>2</v>
      </c>
      <c r="AH33" s="184">
        <f t="shared" si="9"/>
        <v>2</v>
      </c>
      <c r="AI33" s="184">
        <f>'Crisis Indicator Data'!AE30</f>
        <v>0</v>
      </c>
      <c r="AJ33" s="184">
        <f>'Crisis Indicator Data'!AF30</f>
        <v>0</v>
      </c>
      <c r="AK33" s="184">
        <f>'Crisis Indicator Data'!AG30</f>
        <v>1</v>
      </c>
      <c r="AL33" s="184">
        <f t="shared" si="10"/>
        <v>1</v>
      </c>
      <c r="AM33" s="163">
        <f t="shared" si="11"/>
        <v>1</v>
      </c>
      <c r="AN33" s="163">
        <f t="shared" si="12"/>
        <v>3</v>
      </c>
    </row>
    <row r="34" spans="1:40" ht="13.5" customHeight="1" x14ac:dyDescent="0.35">
      <c r="A34" s="169" t="str">
        <f>'Crisis Indicator Data'!A31</f>
        <v>Mixed migration in Djibouti</v>
      </c>
      <c r="B34" s="170" t="str">
        <f>'Crisis Indicator Data'!B31</f>
        <v>Displacement</v>
      </c>
      <c r="C34" s="170" t="str">
        <f>'Crisis Indicator Data'!C31</f>
        <v>DJI002</v>
      </c>
      <c r="D34" s="170" t="str">
        <f>'Crisis Indicator Data'!D31</f>
        <v>Djibouti</v>
      </c>
      <c r="E34" s="171" t="str">
        <f>'Crisis Indicator Data'!E31</f>
        <v>DJI</v>
      </c>
      <c r="F34" s="163">
        <f>IF(LEN(E34)&gt;3,(IF(VLOOKUP($C34,'Regional Crises'!$B$1:$R$66,7,FALSE)="x","x",ROUND(IF(VLOOKUP($C34,'Regional Crises'!$B$1:$R$66,7,FALSE)&gt;$F$3,5,IF(VLOOKUP($C34,'Regional Crises'!$B$1:$R$66,7,FALSE)&lt;F$4,0,($F$3-VLOOKUP($C34,'Regional Crises'!$B$1:$R$66,7,FALSE))/($F$3-$F$4)*5)),1))),IF(VLOOKUP($E34,'Country Indicator Data'!$B$4:$N$300,3,FALSE)="x","x",ROUND(IF(VLOOKUP($E34,'Country Indicator Data'!$B$4:$N$300,3,FALSE)&gt;$F$3,5,IF(VLOOKUP($E34,'Country Indicator Data'!$B$4:$N$300,3,FALSE)&lt;$F$4,0,($F$3-VLOOKUP($E34,'Country Indicator Data'!$B$4:$N$300,3,FALSE))/($F$3-$F$4)*5)),1)))</f>
        <v>2.9</v>
      </c>
      <c r="G34" s="163">
        <f>IF(LEN(E34)&gt;3,(IF(VLOOKUP($C34,'Regional Crises'!$B$1:$R$66,9,FALSE)="x","x",ROUND(IF(VLOOKUP($C34,'Regional Crises'!$B$1:$R$66,9,FALSE)&gt;G$3,5,IF(VLOOKUP($C34,'Regional Crises'!$B$1:$R$66,9,FALSE)&lt;G$4,0,(G$3-VLOOKUP($C34,'Regional Crises'!$B$1:$R$66,9,FALSE))/(G$3-G$4)*5)),1))),IF(VLOOKUP($E34,'Country Indicator Data'!$B$4:$N$300,5,FALSE)="x","x",ROUND(IF(VLOOKUP($E34,'Country Indicator Data'!$B$4:$N$300,5,FALSE)&gt;G$3,5,IF(VLOOKUP($E34,'Country Indicator Data'!$B$4:$N$300,5,FALSE)&lt;G$4,0,(G$3-VLOOKUP($E34,'Country Indicator Data'!$B$4:$N$300,5,FALSE))/(G$3-G$4)*5)),1)))</f>
        <v>3.2</v>
      </c>
      <c r="H34" s="163">
        <f t="shared" si="0"/>
        <v>3.05</v>
      </c>
      <c r="I34" s="163">
        <f>IF(LEN(E34)&gt;3,(IF(VLOOKUP($C34,'Regional Crises'!$B$1:$R$66,6,FALSE)="x","x",ROUND(IF(VLOOKUP($C34,'Regional Crises'!$B$1:$R$66,6,FALSE)&gt;I$3,5,IF(VLOOKUP($C34,'Regional Crises'!$B$1:$R$66,6,FALSE)&lt;I$4,0,5-(I$3-VLOOKUP($C34,'Regional Crises'!$B$1:$R$66,6,FALSE))/(I$3-I$4)*5)),1))),IF(VLOOKUP($E34,'Country Indicator Data'!$B$4:$N$300,2,FALSE)="x","x",ROUND(IF(VLOOKUP($E34,'Country Indicator Data'!$B$4:$N$300,2,FALSE)&gt;I$3,5,IF(VLOOKUP($E34,'Country Indicator Data'!$B$4:$N$300,2,FALSE)&lt;I$4,0,5-(I$3-VLOOKUP($E34,'Country Indicator Data'!$B$4:$N$300,2,FALSE))/(I$3-I$4)*5)),1)))</f>
        <v>2.8</v>
      </c>
      <c r="J34" s="163">
        <f>IF(LEN(E34)&gt;3,(IF(VLOOKUP($C34,'Regional Crises'!$B$1:$R$66,8,FALSE)="x","x",ROUND(IF(VLOOKUP($C34,'Regional Crises'!$B$1:$R$66,8,FALSE)&gt;J$3,5,IF(VLOOKUP($C34,'Regional Crises'!$B$1:$R$66,8,FALSE)&lt;J$4,0,5-(J$3-VLOOKUP($C34,'Regional Crises'!$B$1:$R$66,8,FALSE))/(J$3-J$4)*5)),1))),IF(VLOOKUP($E34,'Country Indicator Data'!$B$4:$N$300,4,FALSE)="x","x",ROUND(IF(VLOOKUP($E34,'Country Indicator Data'!$B$4:$N$300,4,FALSE)&gt;J$3,5,IF(VLOOKUP($E34,'Country Indicator Data'!$B$4:$N$300,4,FALSE)&lt;J$4,0,5-(J$3-VLOOKUP($E34,'Country Indicator Data'!$B$4:$N$300,4,FALSE))/(J$3-J$4)*5)),1)))</f>
        <v>0</v>
      </c>
      <c r="K34" s="163">
        <f t="shared" si="1"/>
        <v>1.4</v>
      </c>
      <c r="L34" s="163" t="str">
        <f>IF(LEN(E34)&gt;3,(IF(VLOOKUP($C34,'Regional Crises'!$B$1:$R$66,10,FALSE)="x","x",ROUND(IF(VLOOKUP($C34,'Regional Crises'!$B$1:$R$66,10,FALSE)&gt;L$3,5,IF(VLOOKUP($C34,'Regional Crises'!$B$1:$R$66,10,FALSE)&lt;L$4,0,5-(L$3-VLOOKUP($C34,'Regional Crises'!$B$1:$R$66,10,FALSE))/(L$3-L$4)*5)),1))),IF(VLOOKUP($E34,'Country Indicator Data'!$B$4:$N$300,6,FALSE)="x","x",ROUND(IF(VLOOKUP($E34,'Country Indicator Data'!$B$4:$N$300,6,FALSE)&gt;L$3,5,IF(VLOOKUP($E34,'Country Indicator Data'!$B$4:$N$300,6,FALSE)&lt;L$4,0,5-(L$3-VLOOKUP($E34,'Country Indicator Data'!$B$4:$N$300,6,FALSE))/(L$3-L$4)*5)),1)))</f>
        <v>x</v>
      </c>
      <c r="M34" s="163">
        <f>IF(LEN(E34)&gt;3,(IF(VLOOKUP($C34,'Regional Crises'!$B$1:$R$66,11,FALSE)="x","x",ROUND(IF(VLOOKUP($C34,'Regional Crises'!$B$1:$R$66,11,FALSE)&gt;M$3,5,IF(VLOOKUP($C34,'Regional Crises'!$B$1:$R$66,11,FALSE)&lt;M$4,0,5-(M$3-VLOOKUP($C34,'Regional Crises'!$B$1:$R$66,11,FALSE))/(M$3-M$4)*5)),1))),IF(VLOOKUP($E34,'Country Indicator Data'!$B$4:$N$300,7,FALSE)="x","x",ROUND(IF(VLOOKUP($E34,'Country Indicator Data'!$B$4:$N$300,7,FALSE)&gt;M$3,5,IF(VLOOKUP($E34,'Country Indicator Data'!$B$4:$N$300,7,FALSE)&lt;M$4,0,5-(M$3-VLOOKUP($E34,'Country Indicator Data'!$B$4:$N$300,7,FALSE))/(M$3-M$4)*5)),1)))</f>
        <v>2.1</v>
      </c>
      <c r="N34" s="163">
        <f t="shared" si="2"/>
        <v>2.1</v>
      </c>
      <c r="O34" s="163">
        <f t="shared" si="3"/>
        <v>2.1833333333333331</v>
      </c>
      <c r="P34" s="163">
        <f>IF(LEN(E34)&gt;3,VLOOKUP(C34,'Regional Crises'!$B$1:$R$69,12,FALSE),VLOOKUP(E34,'Country Indicator Data'!$B$4:$I$300,8,FALSE))</f>
        <v>1</v>
      </c>
      <c r="Q34" s="163">
        <f>IF(LEN(E34)&gt;3,((IF(VLOOKUP($C34,'Regional Crises'!$B$1:$R$66,13,FALSE)="x","x",ROUND(IF(VLOOKUP($C34,'Regional Crises'!$B$1:$R$66,13,FALSE)&gt;Q$3,5,IF(VLOOKUP($C34,'Regional Crises'!$B$1:$R$66,13,FALSE)&lt;Q$4,0,5-(LOG(Q$3)-LOG(VLOOKUP($C34,'Regional Crises'!$B$1:$R$66,13,FALSE)))/(LOG(Q$3)-LOG(Q$4))*5)),1)))),(IF(VLOOKUP($E34,'Country Indicator Data'!$B$4:$N$300,9,FALSE)="x","x",ROUND(IF(VLOOKUP($E34,'Country Indicator Data'!$B$4:$N$300,9,FALSE)&gt;Q$3,5,IF(VLOOKUP($E34,'Country Indicator Data'!$B$4:$N$300,9,FALSE)&lt;Q$4,0,5-(LOG(Q$3)-LOG(VLOOKUP($E34,'Country Indicator Data'!$B$4:$N$300,9,FALSE)))/(LOG(Q$3)-LOG(Q$4))*5)),1))))</f>
        <v>2.4</v>
      </c>
      <c r="R34" s="163">
        <f t="shared" si="4"/>
        <v>1.7</v>
      </c>
      <c r="S34" s="163">
        <f>IF(LEN(E34)&gt;3,((IF(VLOOKUP($C34,'Regional Crises'!$B$1:$R$66,17,FALSE)="x","x",ROUND(IF(VLOOKUP($C34,'Regional Crises'!$B$1:$R$66,17,FALSE)&gt;S$3,0,IF(VLOOKUP($C34,'Regional Crises'!$B$1:$R$66,17,FALSE)&lt;S$4,5,(S$3-VLOOKUP($C34,'Regional Crises'!$B$1:$R$66,17,FALSE))/(S$3-S$4)*5)),1)))),(IF(VLOOKUP($E34,'Country Indicator Data'!$B$4:$N$300,13,FALSE)="x","x",ROUND(IF(VLOOKUP($E34,'Country Indicator Data'!$B$4:$N$300,13,FALSE)&gt;S$3,0,IF(VLOOKUP($E34,'Country Indicator Data'!$B$4:$N$300,13,FALSE)&lt;S$4,5,(S$3-VLOOKUP($E34,'Country Indicator Data'!$B$4:$N$300,13,FALSE))/(S$3-S$4)*5)),1))))</f>
        <v>3.5</v>
      </c>
      <c r="T34" s="163">
        <f>IF(LEN(E34)&gt;3,((IF(VLOOKUP($C34,'Regional Crises'!$B$1:$R$66,14,FALSE)="x","x",ROUND(IF(VLOOKUP($C34,'Regional Crises'!$B$1:$R$66,14,FALSE)&gt;T$3,0,IF(VLOOKUP($C34,'Regional Crises'!$B$1:$R$66,14,FALSE)&lt;T$4,5,(T$3-VLOOKUP($C34,'Regional Crises'!$B$1:$R$66,14,FALSE))/(T$3-T$4)*5)),1)))),(IF(VLOOKUP($E34,'Country Indicator Data'!$B$4:$N$300,10,FALSE)="x","x",ROUND(IF(VLOOKUP($E34,'Country Indicator Data'!$B$4:$N$300,10,FALSE)&gt;T$3,0,IF(VLOOKUP($E34,'Country Indicator Data'!$B$4:$N$300,10,FALSE)&lt;T$4,5,(T$3-VLOOKUP($E34,'Country Indicator Data'!$B$4:$N$300,10,FALSE))/(T$3-T$4)*5)),1))))</f>
        <v>3.6</v>
      </c>
      <c r="U34" s="163">
        <f>IF(LEN(E34)&gt;3,((IF(VLOOKUP($C34,'Regional Crises'!$B$1:$R$66,15,FALSE)="x","x",ROUND(IF(VLOOKUP($C34,'Regional Crises'!$B$1:$R$66,15,FALSE)&gt;U$3,0,IF(VLOOKUP($C34,'Regional Crises'!$B$1:$R$66,15,FALSE)&lt;U$4,5,(U$3-VLOOKUP($C34,'Regional Crises'!$B$1:$R$66,15,FALSE))/(U$3-U$4)*5)),1)))),(IF(VLOOKUP($E34,'Country Indicator Data'!$B$4:$N$300,11,FALSE)="x","x",ROUND(IF(VLOOKUP($E34,'Country Indicator Data'!$B$4:$N$300,11,FALSE)&gt;U$3,0,IF(VLOOKUP($E34,'Country Indicator Data'!$B$4:$N$300,11,FALSE)&lt;U$4,5,(U$3-VLOOKUP($E34,'Country Indicator Data'!$B$4:$N$300,11,FALSE))/(U$3-U$4)*5)),1))))</f>
        <v>3</v>
      </c>
      <c r="V34" s="163">
        <f>IF(LEN(E34)&gt;3,((IF(VLOOKUP($C34,'Regional Crises'!$B$1:$R$66,16,FALSE)="x","x",ROUND(IF(VLOOKUP($C34,'Regional Crises'!$B$1:$R$66,16,FALSE)&gt;V$3,0,IF(VLOOKUP($C34,'Regional Crises'!$B$1:$R$66,16,FALSE)&lt;V$4,5,(V$3-VLOOKUP($C34,'Regional Crises'!$B$1:$R$66,16,FALSE))/(V$3-V$4)*5)),1)))),(IF(VLOOKUP($E34,'Country Indicator Data'!$B$4:$N$300,12,FALSE)="x","x",ROUND(IF(VLOOKUP($E34,'Country Indicator Data'!$B$4:$N$300,12,FALSE)&gt;V$3,0,IF(VLOOKUP($E34,'Country Indicator Data'!$B$4:$N$300,12,FALSE)&lt;V$4,5,(V$3-VLOOKUP($E34,'Country Indicator Data'!$B$4:$N$300,12,FALSE))/(V$3-V$4)*5)),1))))</f>
        <v>3.8</v>
      </c>
      <c r="W34" s="163">
        <f t="shared" si="5"/>
        <v>3.5</v>
      </c>
      <c r="X34" s="163">
        <f t="shared" si="6"/>
        <v>2.5</v>
      </c>
      <c r="Y34" s="184">
        <f>IF('Core Indicators'!FC31="x","x",IF('Core Indicators'!FC31&gt;=5,5,IF('Core Indicators'!FC31&gt;=4,4,IF('Core Indicators'!FC31&gt;=3,3,IF('Core Indicators'!FC31&gt;=2,2,IF('Core Indicators'!FC31&gt;=1,1,0))))))</f>
        <v>1</v>
      </c>
      <c r="Z34" s="163">
        <f t="shared" si="7"/>
        <v>1</v>
      </c>
      <c r="AA34" s="184">
        <f>'Crisis Indicator Data'!Y31</f>
        <v>0</v>
      </c>
      <c r="AB34" s="184">
        <f>'Crisis Indicator Data'!Z31</f>
        <v>0</v>
      </c>
      <c r="AC34" s="184">
        <f>'Crisis Indicator Data'!AA31</f>
        <v>0</v>
      </c>
      <c r="AD34" s="184">
        <f>'Crisis Indicator Data'!AB31</f>
        <v>0</v>
      </c>
      <c r="AE34" s="184">
        <f t="shared" si="8"/>
        <v>0</v>
      </c>
      <c r="AF34" s="184">
        <f>'Crisis Indicator Data'!AC31</f>
        <v>0</v>
      </c>
      <c r="AG34" s="184">
        <f>'Crisis Indicator Data'!AD31</f>
        <v>2</v>
      </c>
      <c r="AH34" s="184">
        <f t="shared" si="9"/>
        <v>2</v>
      </c>
      <c r="AI34" s="184">
        <f>'Crisis Indicator Data'!AE31</f>
        <v>0</v>
      </c>
      <c r="AJ34" s="184">
        <f>'Crisis Indicator Data'!AF31</f>
        <v>0</v>
      </c>
      <c r="AK34" s="184">
        <f>'Crisis Indicator Data'!AG31</f>
        <v>1</v>
      </c>
      <c r="AL34" s="184">
        <f t="shared" si="10"/>
        <v>1</v>
      </c>
      <c r="AM34" s="163">
        <f t="shared" si="11"/>
        <v>1</v>
      </c>
      <c r="AN34" s="163">
        <f t="shared" si="12"/>
        <v>1</v>
      </c>
    </row>
    <row r="35" spans="1:40" ht="13.5" customHeight="1" x14ac:dyDescent="0.35">
      <c r="A35" s="169" t="str">
        <f>'Crisis Indicator Data'!A32</f>
        <v>Drought in Djibouti</v>
      </c>
      <c r="B35" s="170" t="str">
        <f>'Crisis Indicator Data'!B32</f>
        <v>Drought</v>
      </c>
      <c r="C35" s="170" t="str">
        <f>'Crisis Indicator Data'!C32</f>
        <v>DJI003</v>
      </c>
      <c r="D35" s="170" t="str">
        <f>'Crisis Indicator Data'!D32</f>
        <v>Djibouti</v>
      </c>
      <c r="E35" s="171" t="str">
        <f>'Crisis Indicator Data'!E32</f>
        <v>DJI</v>
      </c>
      <c r="F35" s="163">
        <f>IF(LEN(E35)&gt;3,(IF(VLOOKUP($C35,'Regional Crises'!$B$1:$R$66,7,FALSE)="x","x",ROUND(IF(VLOOKUP($C35,'Regional Crises'!$B$1:$R$66,7,FALSE)&gt;$F$3,5,IF(VLOOKUP($C35,'Regional Crises'!$B$1:$R$66,7,FALSE)&lt;F$4,0,($F$3-VLOOKUP($C35,'Regional Crises'!$B$1:$R$66,7,FALSE))/($F$3-$F$4)*5)),1))),IF(VLOOKUP($E35,'Country Indicator Data'!$B$4:$N$300,3,FALSE)="x","x",ROUND(IF(VLOOKUP($E35,'Country Indicator Data'!$B$4:$N$300,3,FALSE)&gt;$F$3,5,IF(VLOOKUP($E35,'Country Indicator Data'!$B$4:$N$300,3,FALSE)&lt;$F$4,0,($F$3-VLOOKUP($E35,'Country Indicator Data'!$B$4:$N$300,3,FALSE))/($F$3-$F$4)*5)),1)))</f>
        <v>2.9</v>
      </c>
      <c r="G35" s="163">
        <f>IF(LEN(E35)&gt;3,(IF(VLOOKUP($C35,'Regional Crises'!$B$1:$R$66,9,FALSE)="x","x",ROUND(IF(VLOOKUP($C35,'Regional Crises'!$B$1:$R$66,9,FALSE)&gt;G$3,5,IF(VLOOKUP($C35,'Regional Crises'!$B$1:$R$66,9,FALSE)&lt;G$4,0,(G$3-VLOOKUP($C35,'Regional Crises'!$B$1:$R$66,9,FALSE))/(G$3-G$4)*5)),1))),IF(VLOOKUP($E35,'Country Indicator Data'!$B$4:$N$300,5,FALSE)="x","x",ROUND(IF(VLOOKUP($E35,'Country Indicator Data'!$B$4:$N$300,5,FALSE)&gt;G$3,5,IF(VLOOKUP($E35,'Country Indicator Data'!$B$4:$N$300,5,FALSE)&lt;G$4,0,(G$3-VLOOKUP($E35,'Country Indicator Data'!$B$4:$N$300,5,FALSE))/(G$3-G$4)*5)),1)))</f>
        <v>3.2</v>
      </c>
      <c r="H35" s="163">
        <f t="shared" si="0"/>
        <v>3.05</v>
      </c>
      <c r="I35" s="163">
        <f>IF(LEN(E35)&gt;3,(IF(VLOOKUP($C35,'Regional Crises'!$B$1:$R$66,6,FALSE)="x","x",ROUND(IF(VLOOKUP($C35,'Regional Crises'!$B$1:$R$66,6,FALSE)&gt;I$3,5,IF(VLOOKUP($C35,'Regional Crises'!$B$1:$R$66,6,FALSE)&lt;I$4,0,5-(I$3-VLOOKUP($C35,'Regional Crises'!$B$1:$R$66,6,FALSE))/(I$3-I$4)*5)),1))),IF(VLOOKUP($E35,'Country Indicator Data'!$B$4:$N$300,2,FALSE)="x","x",ROUND(IF(VLOOKUP($E35,'Country Indicator Data'!$B$4:$N$300,2,FALSE)&gt;I$3,5,IF(VLOOKUP($E35,'Country Indicator Data'!$B$4:$N$300,2,FALSE)&lt;I$4,0,5-(I$3-VLOOKUP($E35,'Country Indicator Data'!$B$4:$N$300,2,FALSE))/(I$3-I$4)*5)),1)))</f>
        <v>2.8</v>
      </c>
      <c r="J35" s="163">
        <f>IF(LEN(E35)&gt;3,(IF(VLOOKUP($C35,'Regional Crises'!$B$1:$R$66,8,FALSE)="x","x",ROUND(IF(VLOOKUP($C35,'Regional Crises'!$B$1:$R$66,8,FALSE)&gt;J$3,5,IF(VLOOKUP($C35,'Regional Crises'!$B$1:$R$66,8,FALSE)&lt;J$4,0,5-(J$3-VLOOKUP($C35,'Regional Crises'!$B$1:$R$66,8,FALSE))/(J$3-J$4)*5)),1))),IF(VLOOKUP($E35,'Country Indicator Data'!$B$4:$N$300,4,FALSE)="x","x",ROUND(IF(VLOOKUP($E35,'Country Indicator Data'!$B$4:$N$300,4,FALSE)&gt;J$3,5,IF(VLOOKUP($E35,'Country Indicator Data'!$B$4:$N$300,4,FALSE)&lt;J$4,0,5-(J$3-VLOOKUP($E35,'Country Indicator Data'!$B$4:$N$300,4,FALSE))/(J$3-J$4)*5)),1)))</f>
        <v>0</v>
      </c>
      <c r="K35" s="163">
        <f t="shared" si="1"/>
        <v>1.4</v>
      </c>
      <c r="L35" s="163" t="str">
        <f>IF(LEN(E35)&gt;3,(IF(VLOOKUP($C35,'Regional Crises'!$B$1:$R$66,10,FALSE)="x","x",ROUND(IF(VLOOKUP($C35,'Regional Crises'!$B$1:$R$66,10,FALSE)&gt;L$3,5,IF(VLOOKUP($C35,'Regional Crises'!$B$1:$R$66,10,FALSE)&lt;L$4,0,5-(L$3-VLOOKUP($C35,'Regional Crises'!$B$1:$R$66,10,FALSE))/(L$3-L$4)*5)),1))),IF(VLOOKUP($E35,'Country Indicator Data'!$B$4:$N$300,6,FALSE)="x","x",ROUND(IF(VLOOKUP($E35,'Country Indicator Data'!$B$4:$N$300,6,FALSE)&gt;L$3,5,IF(VLOOKUP($E35,'Country Indicator Data'!$B$4:$N$300,6,FALSE)&lt;L$4,0,5-(L$3-VLOOKUP($E35,'Country Indicator Data'!$B$4:$N$300,6,FALSE))/(L$3-L$4)*5)),1)))</f>
        <v>x</v>
      </c>
      <c r="M35" s="163">
        <f>IF(LEN(E35)&gt;3,(IF(VLOOKUP($C35,'Regional Crises'!$B$1:$R$66,11,FALSE)="x","x",ROUND(IF(VLOOKUP($C35,'Regional Crises'!$B$1:$R$66,11,FALSE)&gt;M$3,5,IF(VLOOKUP($C35,'Regional Crises'!$B$1:$R$66,11,FALSE)&lt;M$4,0,5-(M$3-VLOOKUP($C35,'Regional Crises'!$B$1:$R$66,11,FALSE))/(M$3-M$4)*5)),1))),IF(VLOOKUP($E35,'Country Indicator Data'!$B$4:$N$300,7,FALSE)="x","x",ROUND(IF(VLOOKUP($E35,'Country Indicator Data'!$B$4:$N$300,7,FALSE)&gt;M$3,5,IF(VLOOKUP($E35,'Country Indicator Data'!$B$4:$N$300,7,FALSE)&lt;M$4,0,5-(M$3-VLOOKUP($E35,'Country Indicator Data'!$B$4:$N$300,7,FALSE))/(M$3-M$4)*5)),1)))</f>
        <v>2.1</v>
      </c>
      <c r="N35" s="163">
        <f t="shared" si="2"/>
        <v>2.1</v>
      </c>
      <c r="O35" s="163">
        <f t="shared" si="3"/>
        <v>2.1833333333333331</v>
      </c>
      <c r="P35" s="163">
        <f>IF(LEN(E35)&gt;3,VLOOKUP(C35,'Regional Crises'!$B$1:$R$69,12,FALSE),VLOOKUP(E35,'Country Indicator Data'!$B$4:$I$300,8,FALSE))</f>
        <v>1</v>
      </c>
      <c r="Q35" s="163">
        <f>IF(LEN(E35)&gt;3,((IF(VLOOKUP($C35,'Regional Crises'!$B$1:$R$66,13,FALSE)="x","x",ROUND(IF(VLOOKUP($C35,'Regional Crises'!$B$1:$R$66,13,FALSE)&gt;Q$3,5,IF(VLOOKUP($C35,'Regional Crises'!$B$1:$R$66,13,FALSE)&lt;Q$4,0,5-(LOG(Q$3)-LOG(VLOOKUP($C35,'Regional Crises'!$B$1:$R$66,13,FALSE)))/(LOG(Q$3)-LOG(Q$4))*5)),1)))),(IF(VLOOKUP($E35,'Country Indicator Data'!$B$4:$N$300,9,FALSE)="x","x",ROUND(IF(VLOOKUP($E35,'Country Indicator Data'!$B$4:$N$300,9,FALSE)&gt;Q$3,5,IF(VLOOKUP($E35,'Country Indicator Data'!$B$4:$N$300,9,FALSE)&lt;Q$4,0,5-(LOG(Q$3)-LOG(VLOOKUP($E35,'Country Indicator Data'!$B$4:$N$300,9,FALSE)))/(LOG(Q$3)-LOG(Q$4))*5)),1))))</f>
        <v>2.4</v>
      </c>
      <c r="R35" s="163">
        <f t="shared" si="4"/>
        <v>1.7</v>
      </c>
      <c r="S35" s="163">
        <f>IF(LEN(E35)&gt;3,((IF(VLOOKUP($C35,'Regional Crises'!$B$1:$R$66,17,FALSE)="x","x",ROUND(IF(VLOOKUP($C35,'Regional Crises'!$B$1:$R$66,17,FALSE)&gt;S$3,0,IF(VLOOKUP($C35,'Regional Crises'!$B$1:$R$66,17,FALSE)&lt;S$4,5,(S$3-VLOOKUP($C35,'Regional Crises'!$B$1:$R$66,17,FALSE))/(S$3-S$4)*5)),1)))),(IF(VLOOKUP($E35,'Country Indicator Data'!$B$4:$N$300,13,FALSE)="x","x",ROUND(IF(VLOOKUP($E35,'Country Indicator Data'!$B$4:$N$300,13,FALSE)&gt;S$3,0,IF(VLOOKUP($E35,'Country Indicator Data'!$B$4:$N$300,13,FALSE)&lt;S$4,5,(S$3-VLOOKUP($E35,'Country Indicator Data'!$B$4:$N$300,13,FALSE))/(S$3-S$4)*5)),1))))</f>
        <v>3.5</v>
      </c>
      <c r="T35" s="163">
        <f>IF(LEN(E35)&gt;3,((IF(VLOOKUP($C35,'Regional Crises'!$B$1:$R$66,14,FALSE)="x","x",ROUND(IF(VLOOKUP($C35,'Regional Crises'!$B$1:$R$66,14,FALSE)&gt;T$3,0,IF(VLOOKUP($C35,'Regional Crises'!$B$1:$R$66,14,FALSE)&lt;T$4,5,(T$3-VLOOKUP($C35,'Regional Crises'!$B$1:$R$66,14,FALSE))/(T$3-T$4)*5)),1)))),(IF(VLOOKUP($E35,'Country Indicator Data'!$B$4:$N$300,10,FALSE)="x","x",ROUND(IF(VLOOKUP($E35,'Country Indicator Data'!$B$4:$N$300,10,FALSE)&gt;T$3,0,IF(VLOOKUP($E35,'Country Indicator Data'!$B$4:$N$300,10,FALSE)&lt;T$4,5,(T$3-VLOOKUP($E35,'Country Indicator Data'!$B$4:$N$300,10,FALSE))/(T$3-T$4)*5)),1))))</f>
        <v>3.6</v>
      </c>
      <c r="U35" s="163">
        <f>IF(LEN(E35)&gt;3,((IF(VLOOKUP($C35,'Regional Crises'!$B$1:$R$66,15,FALSE)="x","x",ROUND(IF(VLOOKUP($C35,'Regional Crises'!$B$1:$R$66,15,FALSE)&gt;U$3,0,IF(VLOOKUP($C35,'Regional Crises'!$B$1:$R$66,15,FALSE)&lt;U$4,5,(U$3-VLOOKUP($C35,'Regional Crises'!$B$1:$R$66,15,FALSE))/(U$3-U$4)*5)),1)))),(IF(VLOOKUP($E35,'Country Indicator Data'!$B$4:$N$300,11,FALSE)="x","x",ROUND(IF(VLOOKUP($E35,'Country Indicator Data'!$B$4:$N$300,11,FALSE)&gt;U$3,0,IF(VLOOKUP($E35,'Country Indicator Data'!$B$4:$N$300,11,FALSE)&lt;U$4,5,(U$3-VLOOKUP($E35,'Country Indicator Data'!$B$4:$N$300,11,FALSE))/(U$3-U$4)*5)),1))))</f>
        <v>3</v>
      </c>
      <c r="V35" s="163">
        <f>IF(LEN(E35)&gt;3,((IF(VLOOKUP($C35,'Regional Crises'!$B$1:$R$66,16,FALSE)="x","x",ROUND(IF(VLOOKUP($C35,'Regional Crises'!$B$1:$R$66,16,FALSE)&gt;V$3,0,IF(VLOOKUP($C35,'Regional Crises'!$B$1:$R$66,16,FALSE)&lt;V$4,5,(V$3-VLOOKUP($C35,'Regional Crises'!$B$1:$R$66,16,FALSE))/(V$3-V$4)*5)),1)))),(IF(VLOOKUP($E35,'Country Indicator Data'!$B$4:$N$300,12,FALSE)="x","x",ROUND(IF(VLOOKUP($E35,'Country Indicator Data'!$B$4:$N$300,12,FALSE)&gt;V$3,0,IF(VLOOKUP($E35,'Country Indicator Data'!$B$4:$N$300,12,FALSE)&lt;V$4,5,(V$3-VLOOKUP($E35,'Country Indicator Data'!$B$4:$N$300,12,FALSE))/(V$3-V$4)*5)),1))))</f>
        <v>3.8</v>
      </c>
      <c r="W35" s="163">
        <f t="shared" si="5"/>
        <v>3.5</v>
      </c>
      <c r="X35" s="163">
        <f t="shared" si="6"/>
        <v>2.5</v>
      </c>
      <c r="Y35" s="184">
        <f>IF('Core Indicators'!FC32="x","x",IF('Core Indicators'!FC32&gt;=5,5,IF('Core Indicators'!FC32&gt;=4,4,IF('Core Indicators'!FC32&gt;=3,3,IF('Core Indicators'!FC32&gt;=2,2,IF('Core Indicators'!FC32&gt;=1,1,0))))))</f>
        <v>5</v>
      </c>
      <c r="Z35" s="163">
        <f t="shared" si="7"/>
        <v>5</v>
      </c>
      <c r="AA35" s="184">
        <f>'Crisis Indicator Data'!Y32</f>
        <v>0</v>
      </c>
      <c r="AB35" s="184">
        <f>'Crisis Indicator Data'!Z32</f>
        <v>0</v>
      </c>
      <c r="AC35" s="184">
        <f>'Crisis Indicator Data'!AA32</f>
        <v>0</v>
      </c>
      <c r="AD35" s="184">
        <f>'Crisis Indicator Data'!AB32</f>
        <v>0</v>
      </c>
      <c r="AE35" s="184">
        <f t="shared" si="8"/>
        <v>0</v>
      </c>
      <c r="AF35" s="184">
        <f>'Crisis Indicator Data'!AC32</f>
        <v>0</v>
      </c>
      <c r="AG35" s="184">
        <f>'Crisis Indicator Data'!AD32</f>
        <v>2</v>
      </c>
      <c r="AH35" s="184">
        <f t="shared" si="9"/>
        <v>2</v>
      </c>
      <c r="AI35" s="184">
        <f>'Crisis Indicator Data'!AE32</f>
        <v>0</v>
      </c>
      <c r="AJ35" s="184">
        <f>'Crisis Indicator Data'!AF32</f>
        <v>0</v>
      </c>
      <c r="AK35" s="184">
        <f>'Crisis Indicator Data'!AG32</f>
        <v>1</v>
      </c>
      <c r="AL35" s="184">
        <f t="shared" si="10"/>
        <v>1</v>
      </c>
      <c r="AM35" s="163">
        <f t="shared" si="11"/>
        <v>1</v>
      </c>
      <c r="AN35" s="163">
        <f t="shared" si="12"/>
        <v>3</v>
      </c>
    </row>
    <row r="36" spans="1:40" ht="13.5" customHeight="1" x14ac:dyDescent="0.35">
      <c r="A36" s="169" t="str">
        <f>'Crisis Indicator Data'!A33</f>
        <v>Venezuela displacement in Dominican Republic</v>
      </c>
      <c r="B36" s="170" t="str">
        <f>'Crisis Indicator Data'!B33</f>
        <v>Displacement</v>
      </c>
      <c r="C36" s="170" t="str">
        <f>'Crisis Indicator Data'!C33</f>
        <v>DOM002</v>
      </c>
      <c r="D36" s="170" t="str">
        <f>'Crisis Indicator Data'!D33</f>
        <v>Dominican Republic</v>
      </c>
      <c r="E36" s="171" t="str">
        <f>'Crisis Indicator Data'!E33</f>
        <v>DOM</v>
      </c>
      <c r="F36" s="163">
        <f>IF(LEN(E36)&gt;3,(IF(VLOOKUP($C36,'Regional Crises'!$B$1:$R$66,7,FALSE)="x","x",ROUND(IF(VLOOKUP($C36,'Regional Crises'!$B$1:$R$66,7,FALSE)&gt;$F$3,5,IF(VLOOKUP($C36,'Regional Crises'!$B$1:$R$66,7,FALSE)&lt;F$4,0,($F$3-VLOOKUP($C36,'Regional Crises'!$B$1:$R$66,7,FALSE))/($F$3-$F$4)*5)),1))),IF(VLOOKUP($E36,'Country Indicator Data'!$B$4:$N$300,3,FALSE)="x","x",ROUND(IF(VLOOKUP($E36,'Country Indicator Data'!$B$4:$N$300,3,FALSE)&gt;$F$3,5,IF(VLOOKUP($E36,'Country Indicator Data'!$B$4:$N$300,3,FALSE)&lt;$F$4,0,($F$3-VLOOKUP($E36,'Country Indicator Data'!$B$4:$N$300,3,FALSE))/($F$3-$F$4)*5)),1)))</f>
        <v>2.5</v>
      </c>
      <c r="G36" s="163">
        <f>IF(LEN(E36)&gt;3,(IF(VLOOKUP($C36,'Regional Crises'!$B$1:$R$66,9,FALSE)="x","x",ROUND(IF(VLOOKUP($C36,'Regional Crises'!$B$1:$R$66,9,FALSE)&gt;G$3,5,IF(VLOOKUP($C36,'Regional Crises'!$B$1:$R$66,9,FALSE)&lt;G$4,0,(G$3-VLOOKUP($C36,'Regional Crises'!$B$1:$R$66,9,FALSE))/(G$3-G$4)*5)),1))),IF(VLOOKUP($E36,'Country Indicator Data'!$B$4:$N$300,5,FALSE)="x","x",ROUND(IF(VLOOKUP($E36,'Country Indicator Data'!$B$4:$N$300,5,FALSE)&gt;G$3,5,IF(VLOOKUP($E36,'Country Indicator Data'!$B$4:$N$300,5,FALSE)&lt;G$4,0,(G$3-VLOOKUP($E36,'Country Indicator Data'!$B$4:$N$300,5,FALSE))/(G$3-G$4)*5)),1)))</f>
        <v>1.4</v>
      </c>
      <c r="H36" s="163">
        <f t="shared" si="0"/>
        <v>1.95</v>
      </c>
      <c r="I36" s="163">
        <f>IF(LEN(E36)&gt;3,(IF(VLOOKUP($C36,'Regional Crises'!$B$1:$R$66,6,FALSE)="x","x",ROUND(IF(VLOOKUP($C36,'Regional Crises'!$B$1:$R$66,6,FALSE)&gt;I$3,5,IF(VLOOKUP($C36,'Regional Crises'!$B$1:$R$66,6,FALSE)&lt;I$4,0,5-(I$3-VLOOKUP($C36,'Regional Crises'!$B$1:$R$66,6,FALSE))/(I$3-I$4)*5)),1))),IF(VLOOKUP($E36,'Country Indicator Data'!$B$4:$N$300,2,FALSE)="x","x",ROUND(IF(VLOOKUP($E36,'Country Indicator Data'!$B$4:$N$300,2,FALSE)&gt;I$3,5,IF(VLOOKUP($E36,'Country Indicator Data'!$B$4:$N$300,2,FALSE)&lt;I$4,0,5-(I$3-VLOOKUP($E36,'Country Indicator Data'!$B$4:$N$300,2,FALSE))/(I$3-I$4)*5)),1)))</f>
        <v>0</v>
      </c>
      <c r="J36" s="163">
        <f>IF(LEN(E36)&gt;3,(IF(VLOOKUP($C36,'Regional Crises'!$B$1:$R$66,8,FALSE)="x","x",ROUND(IF(VLOOKUP($C36,'Regional Crises'!$B$1:$R$66,8,FALSE)&gt;J$3,5,IF(VLOOKUP($C36,'Regional Crises'!$B$1:$R$66,8,FALSE)&lt;J$4,0,5-(J$3-VLOOKUP($C36,'Regional Crises'!$B$1:$R$66,8,FALSE))/(J$3-J$4)*5)),1))),IF(VLOOKUP($E36,'Country Indicator Data'!$B$4:$N$300,4,FALSE)="x","x",ROUND(IF(VLOOKUP($E36,'Country Indicator Data'!$B$4:$N$300,4,FALSE)&gt;J$3,5,IF(VLOOKUP($E36,'Country Indicator Data'!$B$4:$N$300,4,FALSE)&lt;J$4,0,5-(J$3-VLOOKUP($E36,'Country Indicator Data'!$B$4:$N$300,4,FALSE))/(J$3-J$4)*5)),1)))</f>
        <v>0.7</v>
      </c>
      <c r="K36" s="163">
        <f t="shared" si="1"/>
        <v>0.35</v>
      </c>
      <c r="L36" s="163">
        <f>IF(LEN(E36)&gt;3,(IF(VLOOKUP($C36,'Regional Crises'!$B$1:$R$66,10,FALSE)="x","x",ROUND(IF(VLOOKUP($C36,'Regional Crises'!$B$1:$R$66,10,FALSE)&gt;L$3,5,IF(VLOOKUP($C36,'Regional Crises'!$B$1:$R$66,10,FALSE)&lt;L$4,0,5-(L$3-VLOOKUP($C36,'Regional Crises'!$B$1:$R$66,10,FALSE))/(L$3-L$4)*5)),1))),IF(VLOOKUP($E36,'Country Indicator Data'!$B$4:$N$300,6,FALSE)="x","x",ROUND(IF(VLOOKUP($E36,'Country Indicator Data'!$B$4:$N$300,6,FALSE)&gt;L$3,5,IF(VLOOKUP($E36,'Country Indicator Data'!$B$4:$N$300,6,FALSE)&lt;L$4,0,5-(L$3-VLOOKUP($E36,'Country Indicator Data'!$B$4:$N$300,6,FALSE))/(L$3-L$4)*5)),1)))</f>
        <v>3</v>
      </c>
      <c r="M36" s="163">
        <f>IF(LEN(E36)&gt;3,(IF(VLOOKUP($C36,'Regional Crises'!$B$1:$R$66,11,FALSE)="x","x",ROUND(IF(VLOOKUP($C36,'Regional Crises'!$B$1:$R$66,11,FALSE)&gt;M$3,5,IF(VLOOKUP($C36,'Regional Crises'!$B$1:$R$66,11,FALSE)&lt;M$4,0,5-(M$3-VLOOKUP($C36,'Regional Crises'!$B$1:$R$66,11,FALSE))/(M$3-M$4)*5)),1))),IF(VLOOKUP($E36,'Country Indicator Data'!$B$4:$N$300,7,FALSE)="x","x",ROUND(IF(VLOOKUP($E36,'Country Indicator Data'!$B$4:$N$300,7,FALSE)&gt;M$3,5,IF(VLOOKUP($E36,'Country Indicator Data'!$B$4:$N$300,7,FALSE)&lt;M$4,0,5-(M$3-VLOOKUP($E36,'Country Indicator Data'!$B$4:$N$300,7,FALSE))/(M$3-M$4)*5)),1)))</f>
        <v>1.5</v>
      </c>
      <c r="N36" s="163">
        <f t="shared" si="2"/>
        <v>2.25</v>
      </c>
      <c r="O36" s="163">
        <f t="shared" si="3"/>
        <v>1.5166666666666666</v>
      </c>
      <c r="P36" s="163">
        <f>IF(LEN(E36)&gt;3,VLOOKUP(C36,'Regional Crises'!$B$1:$R$69,12,FALSE),VLOOKUP(E36,'Country Indicator Data'!$B$4:$I$300,8,FALSE))</f>
        <v>0</v>
      </c>
      <c r="Q36" s="163" t="str">
        <f>IF(LEN(E36)&gt;3,((IF(VLOOKUP($C36,'Regional Crises'!$B$1:$R$66,13,FALSE)="x","x",ROUND(IF(VLOOKUP($C36,'Regional Crises'!$B$1:$R$66,13,FALSE)&gt;Q$3,5,IF(VLOOKUP($C36,'Regional Crises'!$B$1:$R$66,13,FALSE)&lt;Q$4,0,5-(LOG(Q$3)-LOG(VLOOKUP($C36,'Regional Crises'!$B$1:$R$66,13,FALSE)))/(LOG(Q$3)-LOG(Q$4))*5)),1)))),(IF(VLOOKUP($E36,'Country Indicator Data'!$B$4:$N$300,9,FALSE)="x","x",ROUND(IF(VLOOKUP($E36,'Country Indicator Data'!$B$4:$N$300,9,FALSE)&gt;Q$3,5,IF(VLOOKUP($E36,'Country Indicator Data'!$B$4:$N$300,9,FALSE)&lt;Q$4,0,5-(LOG(Q$3)-LOG(VLOOKUP($E36,'Country Indicator Data'!$B$4:$N$300,9,FALSE)))/(LOG(Q$3)-LOG(Q$4))*5)),1))))</f>
        <v>x</v>
      </c>
      <c r="R36" s="163">
        <f t="shared" si="4"/>
        <v>0</v>
      </c>
      <c r="S36" s="163">
        <f>IF(LEN(E36)&gt;3,((IF(VLOOKUP($C36,'Regional Crises'!$B$1:$R$66,17,FALSE)="x","x",ROUND(IF(VLOOKUP($C36,'Regional Crises'!$B$1:$R$66,17,FALSE)&gt;S$3,0,IF(VLOOKUP($C36,'Regional Crises'!$B$1:$R$66,17,FALSE)&lt;S$4,5,(S$3-VLOOKUP($C36,'Regional Crises'!$B$1:$R$66,17,FALSE))/(S$3-S$4)*5)),1)))),(IF(VLOOKUP($E36,'Country Indicator Data'!$B$4:$N$300,13,FALSE)="x","x",ROUND(IF(VLOOKUP($E36,'Country Indicator Data'!$B$4:$N$300,13,FALSE)&gt;S$3,0,IF(VLOOKUP($E36,'Country Indicator Data'!$B$4:$N$300,13,FALSE)&lt;S$4,5,(S$3-VLOOKUP($E36,'Country Indicator Data'!$B$4:$N$300,13,FALSE))/(S$3-S$4)*5)),1))))</f>
        <v>3.3</v>
      </c>
      <c r="T36" s="163">
        <f>IF(LEN(E36)&gt;3,((IF(VLOOKUP($C36,'Regional Crises'!$B$1:$R$66,14,FALSE)="x","x",ROUND(IF(VLOOKUP($C36,'Regional Crises'!$B$1:$R$66,14,FALSE)&gt;T$3,0,IF(VLOOKUP($C36,'Regional Crises'!$B$1:$R$66,14,FALSE)&lt;T$4,5,(T$3-VLOOKUP($C36,'Regional Crises'!$B$1:$R$66,14,FALSE))/(T$3-T$4)*5)),1)))),(IF(VLOOKUP($E36,'Country Indicator Data'!$B$4:$N$300,10,FALSE)="x","x",ROUND(IF(VLOOKUP($E36,'Country Indicator Data'!$B$4:$N$300,10,FALSE)&gt;T$3,0,IF(VLOOKUP($E36,'Country Indicator Data'!$B$4:$N$300,10,FALSE)&lt;T$4,5,(T$3-VLOOKUP($E36,'Country Indicator Data'!$B$4:$N$300,10,FALSE))/(T$3-T$4)*5)),1))))</f>
        <v>2.6</v>
      </c>
      <c r="U36" s="163">
        <f>IF(LEN(E36)&gt;3,((IF(VLOOKUP($C36,'Regional Crises'!$B$1:$R$66,15,FALSE)="x","x",ROUND(IF(VLOOKUP($C36,'Regional Crises'!$B$1:$R$66,15,FALSE)&gt;U$3,0,IF(VLOOKUP($C36,'Regional Crises'!$B$1:$R$66,15,FALSE)&lt;U$4,5,(U$3-VLOOKUP($C36,'Regional Crises'!$B$1:$R$66,15,FALSE))/(U$3-U$4)*5)),1)))),(IF(VLOOKUP($E36,'Country Indicator Data'!$B$4:$N$300,11,FALSE)="x","x",ROUND(IF(VLOOKUP($E36,'Country Indicator Data'!$B$4:$N$300,11,FALSE)&gt;U$3,0,IF(VLOOKUP($E36,'Country Indicator Data'!$B$4:$N$300,11,FALSE)&lt;U$4,5,(U$3-VLOOKUP($E36,'Country Indicator Data'!$B$4:$N$300,11,FALSE))/(U$3-U$4)*5)),1))))</f>
        <v>1.6</v>
      </c>
      <c r="V36" s="163">
        <f>IF(LEN(E36)&gt;3,((IF(VLOOKUP($C36,'Regional Crises'!$B$1:$R$66,16,FALSE)="x","x",ROUND(IF(VLOOKUP($C36,'Regional Crises'!$B$1:$R$66,16,FALSE)&gt;V$3,0,IF(VLOOKUP($C36,'Regional Crises'!$B$1:$R$66,16,FALSE)&lt;V$4,5,(V$3-VLOOKUP($C36,'Regional Crises'!$B$1:$R$66,16,FALSE))/(V$3-V$4)*5)),1)))),(IF(VLOOKUP($E36,'Country Indicator Data'!$B$4:$N$300,12,FALSE)="x","x",ROUND(IF(VLOOKUP($E36,'Country Indicator Data'!$B$4:$N$300,12,FALSE)&gt;V$3,0,IF(VLOOKUP($E36,'Country Indicator Data'!$B$4:$N$300,12,FALSE)&lt;V$4,5,(V$3-VLOOKUP($E36,'Country Indicator Data'!$B$4:$N$300,12,FALSE))/(V$3-V$4)*5)),1))))</f>
        <v>1.6</v>
      </c>
      <c r="W36" s="163">
        <f t="shared" si="5"/>
        <v>2.2999999999999998</v>
      </c>
      <c r="X36" s="163">
        <f t="shared" si="6"/>
        <v>1.3</v>
      </c>
      <c r="Y36" s="184">
        <f>IF('Core Indicators'!FC33="x","x",IF('Core Indicators'!FC33&gt;=5,5,IF('Core Indicators'!FC33&gt;=4,4,IF('Core Indicators'!FC33&gt;=3,3,IF('Core Indicators'!FC33&gt;=2,2,IF('Core Indicators'!FC33&gt;=1,1,0))))))</f>
        <v>2</v>
      </c>
      <c r="Z36" s="163">
        <f t="shared" si="7"/>
        <v>2</v>
      </c>
      <c r="AA36" s="184">
        <f>'Crisis Indicator Data'!Y33</f>
        <v>0</v>
      </c>
      <c r="AB36" s="184">
        <f>'Crisis Indicator Data'!Z33</f>
        <v>0</v>
      </c>
      <c r="AC36" s="184">
        <f>'Crisis Indicator Data'!AA33</f>
        <v>0</v>
      </c>
      <c r="AD36" s="184">
        <f>'Crisis Indicator Data'!AB33</f>
        <v>0</v>
      </c>
      <c r="AE36" s="184">
        <f t="shared" si="8"/>
        <v>0</v>
      </c>
      <c r="AF36" s="184">
        <f>'Crisis Indicator Data'!AC33</f>
        <v>0</v>
      </c>
      <c r="AG36" s="184">
        <f>'Crisis Indicator Data'!AD33</f>
        <v>0</v>
      </c>
      <c r="AH36" s="184">
        <f t="shared" si="9"/>
        <v>0</v>
      </c>
      <c r="AI36" s="184">
        <f>'Crisis Indicator Data'!AE33</f>
        <v>0</v>
      </c>
      <c r="AJ36" s="184">
        <f>'Crisis Indicator Data'!AF33</f>
        <v>0</v>
      </c>
      <c r="AK36" s="184">
        <f>'Crisis Indicator Data'!AG33</f>
        <v>0</v>
      </c>
      <c r="AL36" s="184">
        <f t="shared" si="10"/>
        <v>0</v>
      </c>
      <c r="AM36" s="163">
        <f t="shared" si="11"/>
        <v>0</v>
      </c>
      <c r="AN36" s="163">
        <f t="shared" si="12"/>
        <v>1</v>
      </c>
    </row>
    <row r="37" spans="1:40" ht="13.5" customHeight="1" x14ac:dyDescent="0.35">
      <c r="A37" s="169" t="str">
        <f>'Crisis Indicator Data'!A34</f>
        <v>Mixed migration flows in Algeria</v>
      </c>
      <c r="B37" s="170" t="str">
        <f>'Crisis Indicator Data'!B34</f>
        <v>Displacement</v>
      </c>
      <c r="C37" s="170" t="str">
        <f>'Crisis Indicator Data'!C34</f>
        <v>DZA002</v>
      </c>
      <c r="D37" s="170" t="str">
        <f>'Crisis Indicator Data'!D34</f>
        <v>Algeria</v>
      </c>
      <c r="E37" s="171" t="str">
        <f>'Crisis Indicator Data'!E34</f>
        <v>DZA</v>
      </c>
      <c r="F37" s="163">
        <f>IF(LEN(E37)&gt;3,(IF(VLOOKUP($C37,'Regional Crises'!$B$1:$R$66,7,FALSE)="x","x",ROUND(IF(VLOOKUP($C37,'Regional Crises'!$B$1:$R$66,7,FALSE)&gt;$F$3,5,IF(VLOOKUP($C37,'Regional Crises'!$B$1:$R$66,7,FALSE)&lt;F$4,0,($F$3-VLOOKUP($C37,'Regional Crises'!$B$1:$R$66,7,FALSE))/($F$3-$F$4)*5)),1))),IF(VLOOKUP($E37,'Country Indicator Data'!$B$4:$N$300,3,FALSE)="x","x",ROUND(IF(VLOOKUP($E37,'Country Indicator Data'!$B$4:$N$300,3,FALSE)&gt;$F$3,5,IF(VLOOKUP($E37,'Country Indicator Data'!$B$4:$N$300,3,FALSE)&lt;$F$4,0,($F$3-VLOOKUP($E37,'Country Indicator Data'!$B$4:$N$300,3,FALSE))/($F$3-$F$4)*5)),1)))</f>
        <v>3.9</v>
      </c>
      <c r="G37" s="163">
        <f>IF(LEN(E37)&gt;3,(IF(VLOOKUP($C37,'Regional Crises'!$B$1:$R$66,9,FALSE)="x","x",ROUND(IF(VLOOKUP($C37,'Regional Crises'!$B$1:$R$66,9,FALSE)&gt;G$3,5,IF(VLOOKUP($C37,'Regional Crises'!$B$1:$R$66,9,FALSE)&lt;G$4,0,(G$3-VLOOKUP($C37,'Regional Crises'!$B$1:$R$66,9,FALSE))/(G$3-G$4)*5)),1))),IF(VLOOKUP($E37,'Country Indicator Data'!$B$4:$N$300,5,FALSE)="x","x",ROUND(IF(VLOOKUP($E37,'Country Indicator Data'!$B$4:$N$300,5,FALSE)&gt;G$3,5,IF(VLOOKUP($E37,'Country Indicator Data'!$B$4:$N$300,5,FALSE)&lt;G$4,0,(G$3-VLOOKUP($E37,'Country Indicator Data'!$B$4:$N$300,5,FALSE))/(G$3-G$4)*5)),1)))</f>
        <v>2.7</v>
      </c>
      <c r="H37" s="163">
        <f t="shared" si="0"/>
        <v>3.3</v>
      </c>
      <c r="I37" s="163">
        <f>IF(LEN(E37)&gt;3,(IF(VLOOKUP($C37,'Regional Crises'!$B$1:$R$66,6,FALSE)="x","x",ROUND(IF(VLOOKUP($C37,'Regional Crises'!$B$1:$R$66,6,FALSE)&gt;I$3,5,IF(VLOOKUP($C37,'Regional Crises'!$B$1:$R$66,6,FALSE)&lt;I$4,0,5-(I$3-VLOOKUP($C37,'Regional Crises'!$B$1:$R$66,6,FALSE))/(I$3-I$4)*5)),1))),IF(VLOOKUP($E37,'Country Indicator Data'!$B$4:$N$300,2,FALSE)="x","x",ROUND(IF(VLOOKUP($E37,'Country Indicator Data'!$B$4:$N$300,2,FALSE)&gt;I$3,5,IF(VLOOKUP($E37,'Country Indicator Data'!$B$4:$N$300,2,FALSE)&lt;I$4,0,5-(I$3-VLOOKUP($E37,'Country Indicator Data'!$B$4:$N$300,2,FALSE))/(I$3-I$4)*5)),1)))</f>
        <v>2</v>
      </c>
      <c r="J37" s="163">
        <f>IF(LEN(E37)&gt;3,(IF(VLOOKUP($C37,'Regional Crises'!$B$1:$R$66,8,FALSE)="x","x",ROUND(IF(VLOOKUP($C37,'Regional Crises'!$B$1:$R$66,8,FALSE)&gt;J$3,5,IF(VLOOKUP($C37,'Regional Crises'!$B$1:$R$66,8,FALSE)&lt;J$4,0,5-(J$3-VLOOKUP($C37,'Regional Crises'!$B$1:$R$66,8,FALSE))/(J$3-J$4)*5)),1))),IF(VLOOKUP($E37,'Country Indicator Data'!$B$4:$N$300,4,FALSE)="x","x",ROUND(IF(VLOOKUP($E37,'Country Indicator Data'!$B$4:$N$300,4,FALSE)&gt;J$3,5,IF(VLOOKUP($E37,'Country Indicator Data'!$B$4:$N$300,4,FALSE)&lt;J$4,0,5-(J$3-VLOOKUP($E37,'Country Indicator Data'!$B$4:$N$300,4,FALSE))/(J$3-J$4)*5)),1)))</f>
        <v>2.7</v>
      </c>
      <c r="K37" s="163">
        <f t="shared" si="1"/>
        <v>2.35</v>
      </c>
      <c r="L37" s="163">
        <f>IF(LEN(E37)&gt;3,(IF(VLOOKUP($C37,'Regional Crises'!$B$1:$R$66,10,FALSE)="x","x",ROUND(IF(VLOOKUP($C37,'Regional Crises'!$B$1:$R$66,10,FALSE)&gt;L$3,5,IF(VLOOKUP($C37,'Regional Crises'!$B$1:$R$66,10,FALSE)&lt;L$4,0,5-(L$3-VLOOKUP($C37,'Regional Crises'!$B$1:$R$66,10,FALSE))/(L$3-L$4)*5)),1))),IF(VLOOKUP($E37,'Country Indicator Data'!$B$4:$N$300,6,FALSE)="x","x",ROUND(IF(VLOOKUP($E37,'Country Indicator Data'!$B$4:$N$300,6,FALSE)&gt;L$3,5,IF(VLOOKUP($E37,'Country Indicator Data'!$B$4:$N$300,6,FALSE)&lt;L$4,0,5-(L$3-VLOOKUP($E37,'Country Indicator Data'!$B$4:$N$300,6,FALSE))/(L$3-L$4)*5)),1)))</f>
        <v>3</v>
      </c>
      <c r="M37" s="163">
        <f>IF(LEN(E37)&gt;3,(IF(VLOOKUP($C37,'Regional Crises'!$B$1:$R$66,11,FALSE)="x","x",ROUND(IF(VLOOKUP($C37,'Regional Crises'!$B$1:$R$66,11,FALSE)&gt;M$3,5,IF(VLOOKUP($C37,'Regional Crises'!$B$1:$R$66,11,FALSE)&lt;M$4,0,5-(M$3-VLOOKUP($C37,'Regional Crises'!$B$1:$R$66,11,FALSE))/(M$3-M$4)*5)),1))),IF(VLOOKUP($E37,'Country Indicator Data'!$B$4:$N$300,7,FALSE)="x","x",ROUND(IF(VLOOKUP($E37,'Country Indicator Data'!$B$4:$N$300,7,FALSE)&gt;M$3,5,IF(VLOOKUP($E37,'Country Indicator Data'!$B$4:$N$300,7,FALSE)&lt;M$4,0,5-(M$3-VLOOKUP($E37,'Country Indicator Data'!$B$4:$N$300,7,FALSE))/(M$3-M$4)*5)),1)))</f>
        <v>0.3</v>
      </c>
      <c r="N37" s="163">
        <f t="shared" si="2"/>
        <v>1.65</v>
      </c>
      <c r="O37" s="163">
        <f t="shared" si="3"/>
        <v>2.4333333333333336</v>
      </c>
      <c r="P37" s="163">
        <f>IF(LEN(E37)&gt;3,VLOOKUP(C37,'Regional Crises'!$B$1:$R$69,12,FALSE),VLOOKUP(E37,'Country Indicator Data'!$B$4:$I$300,8,FALSE))</f>
        <v>2</v>
      </c>
      <c r="Q37" s="163">
        <f>IF(LEN(E37)&gt;3,((IF(VLOOKUP($C37,'Regional Crises'!$B$1:$R$66,13,FALSE)="x","x",ROUND(IF(VLOOKUP($C37,'Regional Crises'!$B$1:$R$66,13,FALSE)&gt;Q$3,5,IF(VLOOKUP($C37,'Regional Crises'!$B$1:$R$66,13,FALSE)&lt;Q$4,0,5-(LOG(Q$3)-LOG(VLOOKUP($C37,'Regional Crises'!$B$1:$R$66,13,FALSE)))/(LOG(Q$3)-LOG(Q$4))*5)),1)))),(IF(VLOOKUP($E37,'Country Indicator Data'!$B$4:$N$300,9,FALSE)="x","x",ROUND(IF(VLOOKUP($E37,'Country Indicator Data'!$B$4:$N$300,9,FALSE)&gt;Q$3,5,IF(VLOOKUP($E37,'Country Indicator Data'!$B$4:$N$300,9,FALSE)&lt;Q$4,0,5-(LOG(Q$3)-LOG(VLOOKUP($E37,'Country Indicator Data'!$B$4:$N$300,9,FALSE)))/(LOG(Q$3)-LOG(Q$4))*5)),1))))</f>
        <v>4.3</v>
      </c>
      <c r="R37" s="163">
        <f t="shared" si="4"/>
        <v>3.15</v>
      </c>
      <c r="S37" s="163">
        <f>IF(LEN(E37)&gt;3,((IF(VLOOKUP($C37,'Regional Crises'!$B$1:$R$66,17,FALSE)="x","x",ROUND(IF(VLOOKUP($C37,'Regional Crises'!$B$1:$R$66,17,FALSE)&gt;S$3,0,IF(VLOOKUP($C37,'Regional Crises'!$B$1:$R$66,17,FALSE)&lt;S$4,5,(S$3-VLOOKUP($C37,'Regional Crises'!$B$1:$R$66,17,FALSE))/(S$3-S$4)*5)),1)))),(IF(VLOOKUP($E37,'Country Indicator Data'!$B$4:$N$300,13,FALSE)="x","x",ROUND(IF(VLOOKUP($E37,'Country Indicator Data'!$B$4:$N$300,13,FALSE)&gt;S$3,0,IF(VLOOKUP($E37,'Country Indicator Data'!$B$4:$N$300,13,FALSE)&lt;S$4,5,(S$3-VLOOKUP($E37,'Country Indicator Data'!$B$4:$N$300,13,FALSE))/(S$3-S$4)*5)),1))))</f>
        <v>3.2</v>
      </c>
      <c r="T37" s="163">
        <f>IF(LEN(E37)&gt;3,((IF(VLOOKUP($C37,'Regional Crises'!$B$1:$R$66,14,FALSE)="x","x",ROUND(IF(VLOOKUP($C37,'Regional Crises'!$B$1:$R$66,14,FALSE)&gt;T$3,0,IF(VLOOKUP($C37,'Regional Crises'!$B$1:$R$66,14,FALSE)&lt;T$4,5,(T$3-VLOOKUP($C37,'Regional Crises'!$B$1:$R$66,14,FALSE))/(T$3-T$4)*5)),1)))),(IF(VLOOKUP($E37,'Country Indicator Data'!$B$4:$N$300,10,FALSE)="x","x",ROUND(IF(VLOOKUP($E37,'Country Indicator Data'!$B$4:$N$300,10,FALSE)&gt;T$3,0,IF(VLOOKUP($E37,'Country Indicator Data'!$B$4:$N$300,10,FALSE)&lt;T$4,5,(T$3-VLOOKUP($E37,'Country Indicator Data'!$B$4:$N$300,10,FALSE))/(T$3-T$4)*5)),1))))</f>
        <v>3.3</v>
      </c>
      <c r="U37" s="163">
        <f>IF(LEN(E37)&gt;3,((IF(VLOOKUP($C37,'Regional Crises'!$B$1:$R$66,15,FALSE)="x","x",ROUND(IF(VLOOKUP($C37,'Regional Crises'!$B$1:$R$66,15,FALSE)&gt;U$3,0,IF(VLOOKUP($C37,'Regional Crises'!$B$1:$R$66,15,FALSE)&lt;U$4,5,(U$3-VLOOKUP($C37,'Regional Crises'!$B$1:$R$66,15,FALSE))/(U$3-U$4)*5)),1)))),(IF(VLOOKUP($E37,'Country Indicator Data'!$B$4:$N$300,11,FALSE)="x","x",ROUND(IF(VLOOKUP($E37,'Country Indicator Data'!$B$4:$N$300,11,FALSE)&gt;U$3,0,IF(VLOOKUP($E37,'Country Indicator Data'!$B$4:$N$300,11,FALSE)&lt;U$4,5,(U$3-VLOOKUP($E37,'Country Indicator Data'!$B$4:$N$300,11,FALSE))/(U$3-U$4)*5)),1))))</f>
        <v>2.5</v>
      </c>
      <c r="V37" s="163">
        <f>IF(LEN(E37)&gt;3,((IF(VLOOKUP($C37,'Regional Crises'!$B$1:$R$66,16,FALSE)="x","x",ROUND(IF(VLOOKUP($C37,'Regional Crises'!$B$1:$R$66,16,FALSE)&gt;V$3,0,IF(VLOOKUP($C37,'Regional Crises'!$B$1:$R$66,16,FALSE)&lt;V$4,5,(V$3-VLOOKUP($C37,'Regional Crises'!$B$1:$R$66,16,FALSE))/(V$3-V$4)*5)),1)))),(IF(VLOOKUP($E37,'Country Indicator Data'!$B$4:$N$300,12,FALSE)="x","x",ROUND(IF(VLOOKUP($E37,'Country Indicator Data'!$B$4:$N$300,12,FALSE)&gt;V$3,0,IF(VLOOKUP($E37,'Country Indicator Data'!$B$4:$N$300,12,FALSE)&lt;V$4,5,(V$3-VLOOKUP($E37,'Country Indicator Data'!$B$4:$N$300,12,FALSE))/(V$3-V$4)*5)),1))))</f>
        <v>3.4</v>
      </c>
      <c r="W37" s="163">
        <f t="shared" si="5"/>
        <v>3.1</v>
      </c>
      <c r="X37" s="163">
        <f t="shared" si="6"/>
        <v>2.9</v>
      </c>
      <c r="Y37" s="184">
        <f>IF('Core Indicators'!FC34="x","x",IF('Core Indicators'!FC34&gt;=5,5,IF('Core Indicators'!FC34&gt;=4,4,IF('Core Indicators'!FC34&gt;=3,3,IF('Core Indicators'!FC34&gt;=2,2,IF('Core Indicators'!FC34&gt;=1,1,0))))))</f>
        <v>4</v>
      </c>
      <c r="Z37" s="163">
        <f t="shared" si="7"/>
        <v>4</v>
      </c>
      <c r="AA37" s="184">
        <f>'Crisis Indicator Data'!Y34</f>
        <v>2</v>
      </c>
      <c r="AB37" s="184">
        <f>'Crisis Indicator Data'!Z34</f>
        <v>0</v>
      </c>
      <c r="AC37" s="184">
        <f>'Crisis Indicator Data'!AA34</f>
        <v>0</v>
      </c>
      <c r="AD37" s="184">
        <f>'Crisis Indicator Data'!AB34</f>
        <v>0</v>
      </c>
      <c r="AE37" s="184">
        <f t="shared" si="8"/>
        <v>2</v>
      </c>
      <c r="AF37" s="184">
        <f>'Crisis Indicator Data'!AC34</f>
        <v>0</v>
      </c>
      <c r="AG37" s="184">
        <f>'Crisis Indicator Data'!AD34</f>
        <v>1</v>
      </c>
      <c r="AH37" s="184">
        <f t="shared" si="9"/>
        <v>1</v>
      </c>
      <c r="AI37" s="184">
        <f>'Crisis Indicator Data'!AE34</f>
        <v>0</v>
      </c>
      <c r="AJ37" s="184">
        <f>'Crisis Indicator Data'!AF34</f>
        <v>1</v>
      </c>
      <c r="AK37" s="184">
        <f>'Crisis Indicator Data'!AG34</f>
        <v>0</v>
      </c>
      <c r="AL37" s="184">
        <f t="shared" si="10"/>
        <v>1</v>
      </c>
      <c r="AM37" s="163">
        <f t="shared" si="11"/>
        <v>1</v>
      </c>
      <c r="AN37" s="163">
        <f t="shared" si="12"/>
        <v>2.5</v>
      </c>
    </row>
    <row r="38" spans="1:40" ht="13.5" customHeight="1" x14ac:dyDescent="0.35">
      <c r="A38" s="169" t="str">
        <f>'Crisis Indicator Data'!A35</f>
        <v>Sahrawi refugees in Algeria</v>
      </c>
      <c r="B38" s="170" t="str">
        <f>'Crisis Indicator Data'!B35</f>
        <v>Displacement</v>
      </c>
      <c r="C38" s="170" t="str">
        <f>'Crisis Indicator Data'!C35</f>
        <v>DZA003</v>
      </c>
      <c r="D38" s="170" t="str">
        <f>'Crisis Indicator Data'!D35</f>
        <v>Algeria</v>
      </c>
      <c r="E38" s="171" t="str">
        <f>'Crisis Indicator Data'!E35</f>
        <v>DZA</v>
      </c>
      <c r="F38" s="163">
        <f>IF(LEN(E38)&gt;3,(IF(VLOOKUP($C38,'Regional Crises'!$B$1:$R$66,7,FALSE)="x","x",ROUND(IF(VLOOKUP($C38,'Regional Crises'!$B$1:$R$66,7,FALSE)&gt;$F$3,5,IF(VLOOKUP($C38,'Regional Crises'!$B$1:$R$66,7,FALSE)&lt;F$4,0,($F$3-VLOOKUP($C38,'Regional Crises'!$B$1:$R$66,7,FALSE))/($F$3-$F$4)*5)),1))),IF(VLOOKUP($E38,'Country Indicator Data'!$B$4:$N$300,3,FALSE)="x","x",ROUND(IF(VLOOKUP($E38,'Country Indicator Data'!$B$4:$N$300,3,FALSE)&gt;$F$3,5,IF(VLOOKUP($E38,'Country Indicator Data'!$B$4:$N$300,3,FALSE)&lt;$F$4,0,($F$3-VLOOKUP($E38,'Country Indicator Data'!$B$4:$N$300,3,FALSE))/($F$3-$F$4)*5)),1)))</f>
        <v>3.9</v>
      </c>
      <c r="G38" s="163">
        <f>IF(LEN(E38)&gt;3,(IF(VLOOKUP($C38,'Regional Crises'!$B$1:$R$66,9,FALSE)="x","x",ROUND(IF(VLOOKUP($C38,'Regional Crises'!$B$1:$R$66,9,FALSE)&gt;G$3,5,IF(VLOOKUP($C38,'Regional Crises'!$B$1:$R$66,9,FALSE)&lt;G$4,0,(G$3-VLOOKUP($C38,'Regional Crises'!$B$1:$R$66,9,FALSE))/(G$3-G$4)*5)),1))),IF(VLOOKUP($E38,'Country Indicator Data'!$B$4:$N$300,5,FALSE)="x","x",ROUND(IF(VLOOKUP($E38,'Country Indicator Data'!$B$4:$N$300,5,FALSE)&gt;G$3,5,IF(VLOOKUP($E38,'Country Indicator Data'!$B$4:$N$300,5,FALSE)&lt;G$4,0,(G$3-VLOOKUP($E38,'Country Indicator Data'!$B$4:$N$300,5,FALSE))/(G$3-G$4)*5)),1)))</f>
        <v>2.7</v>
      </c>
      <c r="H38" s="163">
        <f t="shared" ref="H38:H69" si="13">IF(AND(F38="x",G38="x"),"x",AVERAGE(F38,G38))</f>
        <v>3.3</v>
      </c>
      <c r="I38" s="163">
        <f>IF(LEN(E38)&gt;3,(IF(VLOOKUP($C38,'Regional Crises'!$B$1:$R$66,6,FALSE)="x","x",ROUND(IF(VLOOKUP($C38,'Regional Crises'!$B$1:$R$66,6,FALSE)&gt;I$3,5,IF(VLOOKUP($C38,'Regional Crises'!$B$1:$R$66,6,FALSE)&lt;I$4,0,5-(I$3-VLOOKUP($C38,'Regional Crises'!$B$1:$R$66,6,FALSE))/(I$3-I$4)*5)),1))),IF(VLOOKUP($E38,'Country Indicator Data'!$B$4:$N$300,2,FALSE)="x","x",ROUND(IF(VLOOKUP($E38,'Country Indicator Data'!$B$4:$N$300,2,FALSE)&gt;I$3,5,IF(VLOOKUP($E38,'Country Indicator Data'!$B$4:$N$300,2,FALSE)&lt;I$4,0,5-(I$3-VLOOKUP($E38,'Country Indicator Data'!$B$4:$N$300,2,FALSE))/(I$3-I$4)*5)),1)))</f>
        <v>2</v>
      </c>
      <c r="J38" s="163">
        <f>IF(LEN(E38)&gt;3,(IF(VLOOKUP($C38,'Regional Crises'!$B$1:$R$66,8,FALSE)="x","x",ROUND(IF(VLOOKUP($C38,'Regional Crises'!$B$1:$R$66,8,FALSE)&gt;J$3,5,IF(VLOOKUP($C38,'Regional Crises'!$B$1:$R$66,8,FALSE)&lt;J$4,0,5-(J$3-VLOOKUP($C38,'Regional Crises'!$B$1:$R$66,8,FALSE))/(J$3-J$4)*5)),1))),IF(VLOOKUP($E38,'Country Indicator Data'!$B$4:$N$300,4,FALSE)="x","x",ROUND(IF(VLOOKUP($E38,'Country Indicator Data'!$B$4:$N$300,4,FALSE)&gt;J$3,5,IF(VLOOKUP($E38,'Country Indicator Data'!$B$4:$N$300,4,FALSE)&lt;J$4,0,5-(J$3-VLOOKUP($E38,'Country Indicator Data'!$B$4:$N$300,4,FALSE))/(J$3-J$4)*5)),1)))</f>
        <v>2.7</v>
      </c>
      <c r="K38" s="163">
        <f t="shared" ref="K38:K69" si="14">IF(AND(I38="x",J38="x"),"x",AVERAGE(I38,J38))</f>
        <v>2.35</v>
      </c>
      <c r="L38" s="163">
        <f>IF(LEN(E38)&gt;3,(IF(VLOOKUP($C38,'Regional Crises'!$B$1:$R$66,10,FALSE)="x","x",ROUND(IF(VLOOKUP($C38,'Regional Crises'!$B$1:$R$66,10,FALSE)&gt;L$3,5,IF(VLOOKUP($C38,'Regional Crises'!$B$1:$R$66,10,FALSE)&lt;L$4,0,5-(L$3-VLOOKUP($C38,'Regional Crises'!$B$1:$R$66,10,FALSE))/(L$3-L$4)*5)),1))),IF(VLOOKUP($E38,'Country Indicator Data'!$B$4:$N$300,6,FALSE)="x","x",ROUND(IF(VLOOKUP($E38,'Country Indicator Data'!$B$4:$N$300,6,FALSE)&gt;L$3,5,IF(VLOOKUP($E38,'Country Indicator Data'!$B$4:$N$300,6,FALSE)&lt;L$4,0,5-(L$3-VLOOKUP($E38,'Country Indicator Data'!$B$4:$N$300,6,FALSE))/(L$3-L$4)*5)),1)))</f>
        <v>3</v>
      </c>
      <c r="M38" s="163">
        <f>IF(LEN(E38)&gt;3,(IF(VLOOKUP($C38,'Regional Crises'!$B$1:$R$66,11,FALSE)="x","x",ROUND(IF(VLOOKUP($C38,'Regional Crises'!$B$1:$R$66,11,FALSE)&gt;M$3,5,IF(VLOOKUP($C38,'Regional Crises'!$B$1:$R$66,11,FALSE)&lt;M$4,0,5-(M$3-VLOOKUP($C38,'Regional Crises'!$B$1:$R$66,11,FALSE))/(M$3-M$4)*5)),1))),IF(VLOOKUP($E38,'Country Indicator Data'!$B$4:$N$300,7,FALSE)="x","x",ROUND(IF(VLOOKUP($E38,'Country Indicator Data'!$B$4:$N$300,7,FALSE)&gt;M$3,5,IF(VLOOKUP($E38,'Country Indicator Data'!$B$4:$N$300,7,FALSE)&lt;M$4,0,5-(M$3-VLOOKUP($E38,'Country Indicator Data'!$B$4:$N$300,7,FALSE))/(M$3-M$4)*5)),1)))</f>
        <v>0.3</v>
      </c>
      <c r="N38" s="163">
        <f t="shared" ref="N38:N69" si="15">IF(AND(L38="x",M38="x"),"x",AVERAGE(L38,M38))</f>
        <v>1.65</v>
      </c>
      <c r="O38" s="163">
        <f t="shared" ref="O38:O69" si="16">AVERAGE(H38,K38,N38)</f>
        <v>2.4333333333333336</v>
      </c>
      <c r="P38" s="163">
        <f>IF(LEN(E38)&gt;3,VLOOKUP(C38,'Regional Crises'!$B$1:$R$69,12,FALSE),VLOOKUP(E38,'Country Indicator Data'!$B$4:$I$300,8,FALSE))</f>
        <v>2</v>
      </c>
      <c r="Q38" s="163">
        <f>IF(LEN(E38)&gt;3,((IF(VLOOKUP($C38,'Regional Crises'!$B$1:$R$66,13,FALSE)="x","x",ROUND(IF(VLOOKUP($C38,'Regional Crises'!$B$1:$R$66,13,FALSE)&gt;Q$3,5,IF(VLOOKUP($C38,'Regional Crises'!$B$1:$R$66,13,FALSE)&lt;Q$4,0,5-(LOG(Q$3)-LOG(VLOOKUP($C38,'Regional Crises'!$B$1:$R$66,13,FALSE)))/(LOG(Q$3)-LOG(Q$4))*5)),1)))),(IF(VLOOKUP($E38,'Country Indicator Data'!$B$4:$N$300,9,FALSE)="x","x",ROUND(IF(VLOOKUP($E38,'Country Indicator Data'!$B$4:$N$300,9,FALSE)&gt;Q$3,5,IF(VLOOKUP($E38,'Country Indicator Data'!$B$4:$N$300,9,FALSE)&lt;Q$4,0,5-(LOG(Q$3)-LOG(VLOOKUP($E38,'Country Indicator Data'!$B$4:$N$300,9,FALSE)))/(LOG(Q$3)-LOG(Q$4))*5)),1))))</f>
        <v>4.3</v>
      </c>
      <c r="R38" s="163">
        <f t="shared" ref="R38:R69" si="17">AVERAGE(P38:Q38)</f>
        <v>3.15</v>
      </c>
      <c r="S38" s="163">
        <f>IF(LEN(E38)&gt;3,((IF(VLOOKUP($C38,'Regional Crises'!$B$1:$R$66,17,FALSE)="x","x",ROUND(IF(VLOOKUP($C38,'Regional Crises'!$B$1:$R$66,17,FALSE)&gt;S$3,0,IF(VLOOKUP($C38,'Regional Crises'!$B$1:$R$66,17,FALSE)&lt;S$4,5,(S$3-VLOOKUP($C38,'Regional Crises'!$B$1:$R$66,17,FALSE))/(S$3-S$4)*5)),1)))),(IF(VLOOKUP($E38,'Country Indicator Data'!$B$4:$N$300,13,FALSE)="x","x",ROUND(IF(VLOOKUP($E38,'Country Indicator Data'!$B$4:$N$300,13,FALSE)&gt;S$3,0,IF(VLOOKUP($E38,'Country Indicator Data'!$B$4:$N$300,13,FALSE)&lt;S$4,5,(S$3-VLOOKUP($E38,'Country Indicator Data'!$B$4:$N$300,13,FALSE))/(S$3-S$4)*5)),1))))</f>
        <v>3.2</v>
      </c>
      <c r="T38" s="163">
        <f>IF(LEN(E38)&gt;3,((IF(VLOOKUP($C38,'Regional Crises'!$B$1:$R$66,14,FALSE)="x","x",ROUND(IF(VLOOKUP($C38,'Regional Crises'!$B$1:$R$66,14,FALSE)&gt;T$3,0,IF(VLOOKUP($C38,'Regional Crises'!$B$1:$R$66,14,FALSE)&lt;T$4,5,(T$3-VLOOKUP($C38,'Regional Crises'!$B$1:$R$66,14,FALSE))/(T$3-T$4)*5)),1)))),(IF(VLOOKUP($E38,'Country Indicator Data'!$B$4:$N$300,10,FALSE)="x","x",ROUND(IF(VLOOKUP($E38,'Country Indicator Data'!$B$4:$N$300,10,FALSE)&gt;T$3,0,IF(VLOOKUP($E38,'Country Indicator Data'!$B$4:$N$300,10,FALSE)&lt;T$4,5,(T$3-VLOOKUP($E38,'Country Indicator Data'!$B$4:$N$300,10,FALSE))/(T$3-T$4)*5)),1))))</f>
        <v>3.3</v>
      </c>
      <c r="U38" s="163">
        <f>IF(LEN(E38)&gt;3,((IF(VLOOKUP($C38,'Regional Crises'!$B$1:$R$66,15,FALSE)="x","x",ROUND(IF(VLOOKUP($C38,'Regional Crises'!$B$1:$R$66,15,FALSE)&gt;U$3,0,IF(VLOOKUP($C38,'Regional Crises'!$B$1:$R$66,15,FALSE)&lt;U$4,5,(U$3-VLOOKUP($C38,'Regional Crises'!$B$1:$R$66,15,FALSE))/(U$3-U$4)*5)),1)))),(IF(VLOOKUP($E38,'Country Indicator Data'!$B$4:$N$300,11,FALSE)="x","x",ROUND(IF(VLOOKUP($E38,'Country Indicator Data'!$B$4:$N$300,11,FALSE)&gt;U$3,0,IF(VLOOKUP($E38,'Country Indicator Data'!$B$4:$N$300,11,FALSE)&lt;U$4,5,(U$3-VLOOKUP($E38,'Country Indicator Data'!$B$4:$N$300,11,FALSE))/(U$3-U$4)*5)),1))))</f>
        <v>2.5</v>
      </c>
      <c r="V38" s="163">
        <f>IF(LEN(E38)&gt;3,((IF(VLOOKUP($C38,'Regional Crises'!$B$1:$R$66,16,FALSE)="x","x",ROUND(IF(VLOOKUP($C38,'Regional Crises'!$B$1:$R$66,16,FALSE)&gt;V$3,0,IF(VLOOKUP($C38,'Regional Crises'!$B$1:$R$66,16,FALSE)&lt;V$4,5,(V$3-VLOOKUP($C38,'Regional Crises'!$B$1:$R$66,16,FALSE))/(V$3-V$4)*5)),1)))),(IF(VLOOKUP($E38,'Country Indicator Data'!$B$4:$N$300,12,FALSE)="x","x",ROUND(IF(VLOOKUP($E38,'Country Indicator Data'!$B$4:$N$300,12,FALSE)&gt;V$3,0,IF(VLOOKUP($E38,'Country Indicator Data'!$B$4:$N$300,12,FALSE)&lt;V$4,5,(V$3-VLOOKUP($E38,'Country Indicator Data'!$B$4:$N$300,12,FALSE))/(V$3-V$4)*5)),1))))</f>
        <v>3.4</v>
      </c>
      <c r="W38" s="163">
        <f t="shared" ref="W38:W69" si="18">IF(AND(S38="x",V38="x"),"x",ROUND(AVERAGE(S38,V38,T38,U38),1))</f>
        <v>3.1</v>
      </c>
      <c r="X38" s="163">
        <f t="shared" ref="X38:X69" si="19">ROUND(AVERAGE(O38,W38,R38),1)</f>
        <v>2.9</v>
      </c>
      <c r="Y38" s="184">
        <f>IF('Core Indicators'!FC35="x","x",IF('Core Indicators'!FC35&gt;=5,5,IF('Core Indicators'!FC35&gt;=4,4,IF('Core Indicators'!FC35&gt;=3,3,IF('Core Indicators'!FC35&gt;=2,2,IF('Core Indicators'!FC35&gt;=1,1,0))))))</f>
        <v>2</v>
      </c>
      <c r="Z38" s="163">
        <f t="shared" ref="Z38:Z69" si="20">Y38</f>
        <v>2</v>
      </c>
      <c r="AA38" s="184">
        <f>'Crisis Indicator Data'!Y35</f>
        <v>2</v>
      </c>
      <c r="AB38" s="184">
        <f>'Crisis Indicator Data'!Z35</f>
        <v>1</v>
      </c>
      <c r="AC38" s="184">
        <f>'Crisis Indicator Data'!AA35</f>
        <v>1</v>
      </c>
      <c r="AD38" s="184">
        <f>'Crisis Indicator Data'!AB35</f>
        <v>0</v>
      </c>
      <c r="AE38" s="184">
        <f t="shared" ref="AE38:AE69" si="21">IF(SUM(AA38:AD38)=0,0,IF(SUM(AA38,AB38,AC38,AD38)&lt;2,1,IF(SUM(AA38:AD38)&lt;6,2,IF(SUM(AA38:AD38)&lt;8,3,IF(SUM(AA38:AD38)&lt;10,4,5)))))</f>
        <v>2</v>
      </c>
      <c r="AF38" s="184">
        <f>'Crisis Indicator Data'!AC35</f>
        <v>0</v>
      </c>
      <c r="AG38" s="184">
        <f>'Crisis Indicator Data'!AD35</f>
        <v>0</v>
      </c>
      <c r="AH38" s="184">
        <f t="shared" ref="AH38:AH69" si="22">IF(SUM(AF38:AG38)=0,0,IF(SUM(AF38,AG38)=1,1,IF(SUM(AF38:AG38)&lt;3,2,IF(SUM(AF38:AG38)&lt;4,3,IF(SUM(AF38:AG38)&lt;5,4,5)))))</f>
        <v>0</v>
      </c>
      <c r="AI38" s="184">
        <f>'Crisis Indicator Data'!AE35</f>
        <v>0</v>
      </c>
      <c r="AJ38" s="184">
        <f>'Crisis Indicator Data'!AF35</f>
        <v>1</v>
      </c>
      <c r="AK38" s="184">
        <f>'Crisis Indicator Data'!AG35</f>
        <v>2</v>
      </c>
      <c r="AL38" s="184">
        <f t="shared" ref="AL38:AL69" si="23">IF(SUM(AI38:AK38)=0,0,IF(SUM(AI38:AK38)=1,1,IF(SUM(AI38:AK38)&lt;3,2,IF(SUM(AI38:AK38)&lt;5,3,IF(SUM(AI38:AK38)&lt;7,4,5)))))</f>
        <v>3</v>
      </c>
      <c r="AM38" s="163">
        <f t="shared" ref="AM38:AM69" si="24">IF(AA38=3,5,ROUND(AVERAGE(AE38,AH38,AL38),0))</f>
        <v>2</v>
      </c>
      <c r="AN38" s="163">
        <f t="shared" ref="AN38:AN69" si="25">IF(AND(Z38="x",AM38="x"),"x",ROUND(AVERAGE(Z38,AM38),1))</f>
        <v>2</v>
      </c>
    </row>
    <row r="39" spans="1:40" ht="13.5" customHeight="1" x14ac:dyDescent="0.35">
      <c r="A39" s="169" t="str">
        <f>'Crisis Indicator Data'!A36</f>
        <v>Multiple crises in Algeria</v>
      </c>
      <c r="B39" s="170" t="str">
        <f>'Crisis Indicator Data'!B36</f>
        <v>Displacement</v>
      </c>
      <c r="C39" s="170" t="str">
        <f>'Crisis Indicator Data'!C36</f>
        <v>DZA004</v>
      </c>
      <c r="D39" s="170" t="str">
        <f>'Crisis Indicator Data'!D36</f>
        <v>Algeria</v>
      </c>
      <c r="E39" s="171" t="str">
        <f>'Crisis Indicator Data'!E36</f>
        <v>DZA</v>
      </c>
      <c r="F39" s="163">
        <f>IF(LEN(E39)&gt;3,(IF(VLOOKUP($C39,'Regional Crises'!$B$1:$R$66,7,FALSE)="x","x",ROUND(IF(VLOOKUP($C39,'Regional Crises'!$B$1:$R$66,7,FALSE)&gt;$F$3,5,IF(VLOOKUP($C39,'Regional Crises'!$B$1:$R$66,7,FALSE)&lt;F$4,0,($F$3-VLOOKUP($C39,'Regional Crises'!$B$1:$R$66,7,FALSE))/($F$3-$F$4)*5)),1))),IF(VLOOKUP($E39,'Country Indicator Data'!$B$4:$N$300,3,FALSE)="x","x",ROUND(IF(VLOOKUP($E39,'Country Indicator Data'!$B$4:$N$300,3,FALSE)&gt;$F$3,5,IF(VLOOKUP($E39,'Country Indicator Data'!$B$4:$N$300,3,FALSE)&lt;$F$4,0,($F$3-VLOOKUP($E39,'Country Indicator Data'!$B$4:$N$300,3,FALSE))/($F$3-$F$4)*5)),1)))</f>
        <v>3.9</v>
      </c>
      <c r="G39" s="163">
        <f>IF(LEN(E39)&gt;3,(IF(VLOOKUP($C39,'Regional Crises'!$B$1:$R$66,9,FALSE)="x","x",ROUND(IF(VLOOKUP($C39,'Regional Crises'!$B$1:$R$66,9,FALSE)&gt;G$3,5,IF(VLOOKUP($C39,'Regional Crises'!$B$1:$R$66,9,FALSE)&lt;G$4,0,(G$3-VLOOKUP($C39,'Regional Crises'!$B$1:$R$66,9,FALSE))/(G$3-G$4)*5)),1))),IF(VLOOKUP($E39,'Country Indicator Data'!$B$4:$N$300,5,FALSE)="x","x",ROUND(IF(VLOOKUP($E39,'Country Indicator Data'!$B$4:$N$300,5,FALSE)&gt;G$3,5,IF(VLOOKUP($E39,'Country Indicator Data'!$B$4:$N$300,5,FALSE)&lt;G$4,0,(G$3-VLOOKUP($E39,'Country Indicator Data'!$B$4:$N$300,5,FALSE))/(G$3-G$4)*5)),1)))</f>
        <v>2.7</v>
      </c>
      <c r="H39" s="163">
        <f t="shared" si="13"/>
        <v>3.3</v>
      </c>
      <c r="I39" s="163">
        <f>IF(LEN(E39)&gt;3,(IF(VLOOKUP($C39,'Regional Crises'!$B$1:$R$66,6,FALSE)="x","x",ROUND(IF(VLOOKUP($C39,'Regional Crises'!$B$1:$R$66,6,FALSE)&gt;I$3,5,IF(VLOOKUP($C39,'Regional Crises'!$B$1:$R$66,6,FALSE)&lt;I$4,0,5-(I$3-VLOOKUP($C39,'Regional Crises'!$B$1:$R$66,6,FALSE))/(I$3-I$4)*5)),1))),IF(VLOOKUP($E39,'Country Indicator Data'!$B$4:$N$300,2,FALSE)="x","x",ROUND(IF(VLOOKUP($E39,'Country Indicator Data'!$B$4:$N$300,2,FALSE)&gt;I$3,5,IF(VLOOKUP($E39,'Country Indicator Data'!$B$4:$N$300,2,FALSE)&lt;I$4,0,5-(I$3-VLOOKUP($E39,'Country Indicator Data'!$B$4:$N$300,2,FALSE))/(I$3-I$4)*5)),1)))</f>
        <v>2</v>
      </c>
      <c r="J39" s="163">
        <f>IF(LEN(E39)&gt;3,(IF(VLOOKUP($C39,'Regional Crises'!$B$1:$R$66,8,FALSE)="x","x",ROUND(IF(VLOOKUP($C39,'Regional Crises'!$B$1:$R$66,8,FALSE)&gt;J$3,5,IF(VLOOKUP($C39,'Regional Crises'!$B$1:$R$66,8,FALSE)&lt;J$4,0,5-(J$3-VLOOKUP($C39,'Regional Crises'!$B$1:$R$66,8,FALSE))/(J$3-J$4)*5)),1))),IF(VLOOKUP($E39,'Country Indicator Data'!$B$4:$N$300,4,FALSE)="x","x",ROUND(IF(VLOOKUP($E39,'Country Indicator Data'!$B$4:$N$300,4,FALSE)&gt;J$3,5,IF(VLOOKUP($E39,'Country Indicator Data'!$B$4:$N$300,4,FALSE)&lt;J$4,0,5-(J$3-VLOOKUP($E39,'Country Indicator Data'!$B$4:$N$300,4,FALSE))/(J$3-J$4)*5)),1)))</f>
        <v>2.7</v>
      </c>
      <c r="K39" s="163">
        <f t="shared" si="14"/>
        <v>2.35</v>
      </c>
      <c r="L39" s="163">
        <f>IF(LEN(E39)&gt;3,(IF(VLOOKUP($C39,'Regional Crises'!$B$1:$R$66,10,FALSE)="x","x",ROUND(IF(VLOOKUP($C39,'Regional Crises'!$B$1:$R$66,10,FALSE)&gt;L$3,5,IF(VLOOKUP($C39,'Regional Crises'!$B$1:$R$66,10,FALSE)&lt;L$4,0,5-(L$3-VLOOKUP($C39,'Regional Crises'!$B$1:$R$66,10,FALSE))/(L$3-L$4)*5)),1))),IF(VLOOKUP($E39,'Country Indicator Data'!$B$4:$N$300,6,FALSE)="x","x",ROUND(IF(VLOOKUP($E39,'Country Indicator Data'!$B$4:$N$300,6,FALSE)&gt;L$3,5,IF(VLOOKUP($E39,'Country Indicator Data'!$B$4:$N$300,6,FALSE)&lt;L$4,0,5-(L$3-VLOOKUP($E39,'Country Indicator Data'!$B$4:$N$300,6,FALSE))/(L$3-L$4)*5)),1)))</f>
        <v>3</v>
      </c>
      <c r="M39" s="163">
        <f>IF(LEN(E39)&gt;3,(IF(VLOOKUP($C39,'Regional Crises'!$B$1:$R$66,11,FALSE)="x","x",ROUND(IF(VLOOKUP($C39,'Regional Crises'!$B$1:$R$66,11,FALSE)&gt;M$3,5,IF(VLOOKUP($C39,'Regional Crises'!$B$1:$R$66,11,FALSE)&lt;M$4,0,5-(M$3-VLOOKUP($C39,'Regional Crises'!$B$1:$R$66,11,FALSE))/(M$3-M$4)*5)),1))),IF(VLOOKUP($E39,'Country Indicator Data'!$B$4:$N$300,7,FALSE)="x","x",ROUND(IF(VLOOKUP($E39,'Country Indicator Data'!$B$4:$N$300,7,FALSE)&gt;M$3,5,IF(VLOOKUP($E39,'Country Indicator Data'!$B$4:$N$300,7,FALSE)&lt;M$4,0,5-(M$3-VLOOKUP($E39,'Country Indicator Data'!$B$4:$N$300,7,FALSE))/(M$3-M$4)*5)),1)))</f>
        <v>0.3</v>
      </c>
      <c r="N39" s="163">
        <f t="shared" si="15"/>
        <v>1.65</v>
      </c>
      <c r="O39" s="163">
        <f t="shared" si="16"/>
        <v>2.4333333333333336</v>
      </c>
      <c r="P39" s="163">
        <f>IF(LEN(E39)&gt;3,VLOOKUP(C39,'Regional Crises'!$B$1:$R$69,12,FALSE),VLOOKUP(E39,'Country Indicator Data'!$B$4:$I$300,8,FALSE))</f>
        <v>2</v>
      </c>
      <c r="Q39" s="163">
        <f>IF(LEN(E39)&gt;3,((IF(VLOOKUP($C39,'Regional Crises'!$B$1:$R$66,13,FALSE)="x","x",ROUND(IF(VLOOKUP($C39,'Regional Crises'!$B$1:$R$66,13,FALSE)&gt;Q$3,5,IF(VLOOKUP($C39,'Regional Crises'!$B$1:$R$66,13,FALSE)&lt;Q$4,0,5-(LOG(Q$3)-LOG(VLOOKUP($C39,'Regional Crises'!$B$1:$R$66,13,FALSE)))/(LOG(Q$3)-LOG(Q$4))*5)),1)))),(IF(VLOOKUP($E39,'Country Indicator Data'!$B$4:$N$300,9,FALSE)="x","x",ROUND(IF(VLOOKUP($E39,'Country Indicator Data'!$B$4:$N$300,9,FALSE)&gt;Q$3,5,IF(VLOOKUP($E39,'Country Indicator Data'!$B$4:$N$300,9,FALSE)&lt;Q$4,0,5-(LOG(Q$3)-LOG(VLOOKUP($E39,'Country Indicator Data'!$B$4:$N$300,9,FALSE)))/(LOG(Q$3)-LOG(Q$4))*5)),1))))</f>
        <v>4.3</v>
      </c>
      <c r="R39" s="163">
        <f t="shared" si="17"/>
        <v>3.15</v>
      </c>
      <c r="S39" s="163">
        <f>IF(LEN(E39)&gt;3,((IF(VLOOKUP($C39,'Regional Crises'!$B$1:$R$66,17,FALSE)="x","x",ROUND(IF(VLOOKUP($C39,'Regional Crises'!$B$1:$R$66,17,FALSE)&gt;S$3,0,IF(VLOOKUP($C39,'Regional Crises'!$B$1:$R$66,17,FALSE)&lt;S$4,5,(S$3-VLOOKUP($C39,'Regional Crises'!$B$1:$R$66,17,FALSE))/(S$3-S$4)*5)),1)))),(IF(VLOOKUP($E39,'Country Indicator Data'!$B$4:$N$300,13,FALSE)="x","x",ROUND(IF(VLOOKUP($E39,'Country Indicator Data'!$B$4:$N$300,13,FALSE)&gt;S$3,0,IF(VLOOKUP($E39,'Country Indicator Data'!$B$4:$N$300,13,FALSE)&lt;S$4,5,(S$3-VLOOKUP($E39,'Country Indicator Data'!$B$4:$N$300,13,FALSE))/(S$3-S$4)*5)),1))))</f>
        <v>3.2</v>
      </c>
      <c r="T39" s="163">
        <f>IF(LEN(E39)&gt;3,((IF(VLOOKUP($C39,'Regional Crises'!$B$1:$R$66,14,FALSE)="x","x",ROUND(IF(VLOOKUP($C39,'Regional Crises'!$B$1:$R$66,14,FALSE)&gt;T$3,0,IF(VLOOKUP($C39,'Regional Crises'!$B$1:$R$66,14,FALSE)&lt;T$4,5,(T$3-VLOOKUP($C39,'Regional Crises'!$B$1:$R$66,14,FALSE))/(T$3-T$4)*5)),1)))),(IF(VLOOKUP($E39,'Country Indicator Data'!$B$4:$N$300,10,FALSE)="x","x",ROUND(IF(VLOOKUP($E39,'Country Indicator Data'!$B$4:$N$300,10,FALSE)&gt;T$3,0,IF(VLOOKUP($E39,'Country Indicator Data'!$B$4:$N$300,10,FALSE)&lt;T$4,5,(T$3-VLOOKUP($E39,'Country Indicator Data'!$B$4:$N$300,10,FALSE))/(T$3-T$4)*5)),1))))</f>
        <v>3.3</v>
      </c>
      <c r="U39" s="163">
        <f>IF(LEN(E39)&gt;3,((IF(VLOOKUP($C39,'Regional Crises'!$B$1:$R$66,15,FALSE)="x","x",ROUND(IF(VLOOKUP($C39,'Regional Crises'!$B$1:$R$66,15,FALSE)&gt;U$3,0,IF(VLOOKUP($C39,'Regional Crises'!$B$1:$R$66,15,FALSE)&lt;U$4,5,(U$3-VLOOKUP($C39,'Regional Crises'!$B$1:$R$66,15,FALSE))/(U$3-U$4)*5)),1)))),(IF(VLOOKUP($E39,'Country Indicator Data'!$B$4:$N$300,11,FALSE)="x","x",ROUND(IF(VLOOKUP($E39,'Country Indicator Data'!$B$4:$N$300,11,FALSE)&gt;U$3,0,IF(VLOOKUP($E39,'Country Indicator Data'!$B$4:$N$300,11,FALSE)&lt;U$4,5,(U$3-VLOOKUP($E39,'Country Indicator Data'!$B$4:$N$300,11,FALSE))/(U$3-U$4)*5)),1))))</f>
        <v>2.5</v>
      </c>
      <c r="V39" s="163">
        <f>IF(LEN(E39)&gt;3,((IF(VLOOKUP($C39,'Regional Crises'!$B$1:$R$66,16,FALSE)="x","x",ROUND(IF(VLOOKUP($C39,'Regional Crises'!$B$1:$R$66,16,FALSE)&gt;V$3,0,IF(VLOOKUP($C39,'Regional Crises'!$B$1:$R$66,16,FALSE)&lt;V$4,5,(V$3-VLOOKUP($C39,'Regional Crises'!$B$1:$R$66,16,FALSE))/(V$3-V$4)*5)),1)))),(IF(VLOOKUP($E39,'Country Indicator Data'!$B$4:$N$300,12,FALSE)="x","x",ROUND(IF(VLOOKUP($E39,'Country Indicator Data'!$B$4:$N$300,12,FALSE)&gt;V$3,0,IF(VLOOKUP($E39,'Country Indicator Data'!$B$4:$N$300,12,FALSE)&lt;V$4,5,(V$3-VLOOKUP($E39,'Country Indicator Data'!$B$4:$N$300,12,FALSE))/(V$3-V$4)*5)),1))))</f>
        <v>3.4</v>
      </c>
      <c r="W39" s="163">
        <f t="shared" si="18"/>
        <v>3.1</v>
      </c>
      <c r="X39" s="163">
        <f t="shared" si="19"/>
        <v>2.9</v>
      </c>
      <c r="Y39" s="184">
        <f>IF('Core Indicators'!FC36="x","x",IF('Core Indicators'!FC36&gt;=5,5,IF('Core Indicators'!FC36&gt;=4,4,IF('Core Indicators'!FC36&gt;=3,3,IF('Core Indicators'!FC36&gt;=2,2,IF('Core Indicators'!FC36&gt;=1,1,0))))))</f>
        <v>4</v>
      </c>
      <c r="Z39" s="163">
        <f t="shared" si="20"/>
        <v>4</v>
      </c>
      <c r="AA39" s="184">
        <f>'Crisis Indicator Data'!Y36</f>
        <v>2</v>
      </c>
      <c r="AB39" s="184">
        <f>'Crisis Indicator Data'!Z36</f>
        <v>1</v>
      </c>
      <c r="AC39" s="184">
        <f>'Crisis Indicator Data'!AA36</f>
        <v>1</v>
      </c>
      <c r="AD39" s="184">
        <f>'Crisis Indicator Data'!AB36</f>
        <v>0</v>
      </c>
      <c r="AE39" s="184">
        <f t="shared" si="21"/>
        <v>2</v>
      </c>
      <c r="AF39" s="184">
        <f>'Crisis Indicator Data'!AC36</f>
        <v>0</v>
      </c>
      <c r="AG39" s="184">
        <f>'Crisis Indicator Data'!AD36</f>
        <v>1</v>
      </c>
      <c r="AH39" s="184">
        <f t="shared" si="22"/>
        <v>1</v>
      </c>
      <c r="AI39" s="184">
        <f>'Crisis Indicator Data'!AE36</f>
        <v>0</v>
      </c>
      <c r="AJ39" s="184">
        <f>'Crisis Indicator Data'!AF36</f>
        <v>1</v>
      </c>
      <c r="AK39" s="184">
        <f>'Crisis Indicator Data'!AG36</f>
        <v>2</v>
      </c>
      <c r="AL39" s="184">
        <f t="shared" si="23"/>
        <v>3</v>
      </c>
      <c r="AM39" s="163">
        <f t="shared" si="24"/>
        <v>2</v>
      </c>
      <c r="AN39" s="163">
        <f t="shared" si="25"/>
        <v>3</v>
      </c>
    </row>
    <row r="40" spans="1:40" ht="13.5" customHeight="1" x14ac:dyDescent="0.35">
      <c r="A40" s="169" t="str">
        <f>'Crisis Indicator Data'!A37</f>
        <v>Multiple crises in Ecuador</v>
      </c>
      <c r="B40" s="170" t="str">
        <f>'Crisis Indicator Data'!B37</f>
        <v>Violence,Displacement</v>
      </c>
      <c r="C40" s="170" t="str">
        <f>'Crisis Indicator Data'!C37</f>
        <v>ECU001</v>
      </c>
      <c r="D40" s="170" t="str">
        <f>'Crisis Indicator Data'!D37</f>
        <v>Ecuador</v>
      </c>
      <c r="E40" s="171" t="str">
        <f>'Crisis Indicator Data'!E37</f>
        <v>ECU</v>
      </c>
      <c r="F40" s="163">
        <f>IF(LEN(E40)&gt;3,(IF(VLOOKUP($C40,'Regional Crises'!$B$1:$R$66,7,FALSE)="x","x",ROUND(IF(VLOOKUP($C40,'Regional Crises'!$B$1:$R$66,7,FALSE)&gt;$F$3,5,IF(VLOOKUP($C40,'Regional Crises'!$B$1:$R$66,7,FALSE)&lt;F$4,0,($F$3-VLOOKUP($C40,'Regional Crises'!$B$1:$R$66,7,FALSE))/($F$3-$F$4)*5)),1))),IF(VLOOKUP($E40,'Country Indicator Data'!$B$4:$N$300,3,FALSE)="x","x",ROUND(IF(VLOOKUP($E40,'Country Indicator Data'!$B$4:$N$300,3,FALSE)&gt;$F$3,5,IF(VLOOKUP($E40,'Country Indicator Data'!$B$4:$N$300,3,FALSE)&lt;$F$4,0,($F$3-VLOOKUP($E40,'Country Indicator Data'!$B$4:$N$300,3,FALSE))/($F$3-$F$4)*5)),1)))</f>
        <v>1.8</v>
      </c>
      <c r="G40" s="163">
        <f>IF(LEN(E40)&gt;3,(IF(VLOOKUP($C40,'Regional Crises'!$B$1:$R$66,9,FALSE)="x","x",ROUND(IF(VLOOKUP($C40,'Regional Crises'!$B$1:$R$66,9,FALSE)&gt;G$3,5,IF(VLOOKUP($C40,'Regional Crises'!$B$1:$R$66,9,FALSE)&lt;G$4,0,(G$3-VLOOKUP($C40,'Regional Crises'!$B$1:$R$66,9,FALSE))/(G$3-G$4)*5)),1))),IF(VLOOKUP($E40,'Country Indicator Data'!$B$4:$N$300,5,FALSE)="x","x",ROUND(IF(VLOOKUP($E40,'Country Indicator Data'!$B$4:$N$300,5,FALSE)&gt;G$3,5,IF(VLOOKUP($E40,'Country Indicator Data'!$B$4:$N$300,5,FALSE)&lt;G$4,0,(G$3-VLOOKUP($E40,'Country Indicator Data'!$B$4:$N$300,5,FALSE))/(G$3-G$4)*5)),1)))</f>
        <v>1.7</v>
      </c>
      <c r="H40" s="163">
        <f t="shared" si="13"/>
        <v>1.75</v>
      </c>
      <c r="I40" s="163">
        <f>IF(LEN(E40)&gt;3,(IF(VLOOKUP($C40,'Regional Crises'!$B$1:$R$66,6,FALSE)="x","x",ROUND(IF(VLOOKUP($C40,'Regional Crises'!$B$1:$R$66,6,FALSE)&gt;I$3,5,IF(VLOOKUP($C40,'Regional Crises'!$B$1:$R$66,6,FALSE)&lt;I$4,0,5-(I$3-VLOOKUP($C40,'Regional Crises'!$B$1:$R$66,6,FALSE))/(I$3-I$4)*5)),1))),IF(VLOOKUP($E40,'Country Indicator Data'!$B$4:$N$300,2,FALSE)="x","x",ROUND(IF(VLOOKUP($E40,'Country Indicator Data'!$B$4:$N$300,2,FALSE)&gt;I$3,5,IF(VLOOKUP($E40,'Country Indicator Data'!$B$4:$N$300,2,FALSE)&lt;I$4,0,5-(I$3-VLOOKUP($E40,'Country Indicator Data'!$B$4:$N$300,2,FALSE))/(I$3-I$4)*5)),1)))</f>
        <v>1.6</v>
      </c>
      <c r="J40" s="163">
        <f>IF(LEN(E40)&gt;3,(IF(VLOOKUP($C40,'Regional Crises'!$B$1:$R$66,8,FALSE)="x","x",ROUND(IF(VLOOKUP($C40,'Regional Crises'!$B$1:$R$66,8,FALSE)&gt;J$3,5,IF(VLOOKUP($C40,'Regional Crises'!$B$1:$R$66,8,FALSE)&lt;J$4,0,5-(J$3-VLOOKUP($C40,'Regional Crises'!$B$1:$R$66,8,FALSE))/(J$3-J$4)*5)),1))),IF(VLOOKUP($E40,'Country Indicator Data'!$B$4:$N$300,4,FALSE)="x","x",ROUND(IF(VLOOKUP($E40,'Country Indicator Data'!$B$4:$N$300,4,FALSE)&gt;J$3,5,IF(VLOOKUP($E40,'Country Indicator Data'!$B$4:$N$300,4,FALSE)&lt;J$4,0,5-(J$3-VLOOKUP($E40,'Country Indicator Data'!$B$4:$N$300,4,FALSE))/(J$3-J$4)*5)),1)))</f>
        <v>3.1</v>
      </c>
      <c r="K40" s="163">
        <f t="shared" si="14"/>
        <v>2.35</v>
      </c>
      <c r="L40" s="163">
        <f>IF(LEN(E40)&gt;3,(IF(VLOOKUP($C40,'Regional Crises'!$B$1:$R$66,10,FALSE)="x","x",ROUND(IF(VLOOKUP($C40,'Regional Crises'!$B$1:$R$66,10,FALSE)&gt;L$3,5,IF(VLOOKUP($C40,'Regional Crises'!$B$1:$R$66,10,FALSE)&lt;L$4,0,5-(L$3-VLOOKUP($C40,'Regional Crises'!$B$1:$R$66,10,FALSE))/(L$3-L$4)*5)),1))),IF(VLOOKUP($E40,'Country Indicator Data'!$B$4:$N$300,6,FALSE)="x","x",ROUND(IF(VLOOKUP($E40,'Country Indicator Data'!$B$4:$N$300,6,FALSE)&gt;L$3,5,IF(VLOOKUP($E40,'Country Indicator Data'!$B$4:$N$300,6,FALSE)&lt;L$4,0,5-(L$3-VLOOKUP($E40,'Country Indicator Data'!$B$4:$N$300,6,FALSE))/(L$3-L$4)*5)),1)))</f>
        <v>2.6</v>
      </c>
      <c r="M40" s="163">
        <f>IF(LEN(E40)&gt;3,(IF(VLOOKUP($C40,'Regional Crises'!$B$1:$R$66,11,FALSE)="x","x",ROUND(IF(VLOOKUP($C40,'Regional Crises'!$B$1:$R$66,11,FALSE)&gt;M$3,5,IF(VLOOKUP($C40,'Regional Crises'!$B$1:$R$66,11,FALSE)&lt;M$4,0,5-(M$3-VLOOKUP($C40,'Regional Crises'!$B$1:$R$66,11,FALSE))/(M$3-M$4)*5)),1))),IF(VLOOKUP($E40,'Country Indicator Data'!$B$4:$N$300,7,FALSE)="x","x",ROUND(IF(VLOOKUP($E40,'Country Indicator Data'!$B$4:$N$300,7,FALSE)&gt;M$3,5,IF(VLOOKUP($E40,'Country Indicator Data'!$B$4:$N$300,7,FALSE)&lt;M$4,0,5-(M$3-VLOOKUP($E40,'Country Indicator Data'!$B$4:$N$300,7,FALSE))/(M$3-M$4)*5)),1)))</f>
        <v>2.6</v>
      </c>
      <c r="N40" s="163">
        <f t="shared" si="15"/>
        <v>2.6</v>
      </c>
      <c r="O40" s="163">
        <f t="shared" si="16"/>
        <v>2.2333333333333329</v>
      </c>
      <c r="P40" s="163">
        <f>IF(LEN(E40)&gt;3,VLOOKUP(C40,'Regional Crises'!$B$1:$R$69,12,FALSE),VLOOKUP(E40,'Country Indicator Data'!$B$4:$I$300,8,FALSE))</f>
        <v>3</v>
      </c>
      <c r="Q40" s="163">
        <f>IF(LEN(E40)&gt;3,((IF(VLOOKUP($C40,'Regional Crises'!$B$1:$R$66,13,FALSE)="x","x",ROUND(IF(VLOOKUP($C40,'Regional Crises'!$B$1:$R$66,13,FALSE)&gt;Q$3,5,IF(VLOOKUP($C40,'Regional Crises'!$B$1:$R$66,13,FALSE)&lt;Q$4,0,5-(LOG(Q$3)-LOG(VLOOKUP($C40,'Regional Crises'!$B$1:$R$66,13,FALSE)))/(LOG(Q$3)-LOG(Q$4))*5)),1)))),(IF(VLOOKUP($E40,'Country Indicator Data'!$B$4:$N$300,9,FALSE)="x","x",ROUND(IF(VLOOKUP($E40,'Country Indicator Data'!$B$4:$N$300,9,FALSE)&gt;Q$3,5,IF(VLOOKUP($E40,'Country Indicator Data'!$B$4:$N$300,9,FALSE)&lt;Q$4,0,5-(LOG(Q$3)-LOG(VLOOKUP($E40,'Country Indicator Data'!$B$4:$N$300,9,FALSE)))/(LOG(Q$3)-LOG(Q$4))*5)),1))))</f>
        <v>2.2000000000000002</v>
      </c>
      <c r="R40" s="163">
        <f t="shared" si="17"/>
        <v>2.6</v>
      </c>
      <c r="S40" s="163">
        <f>IF(LEN(E40)&gt;3,((IF(VLOOKUP($C40,'Regional Crises'!$B$1:$R$66,17,FALSE)="x","x",ROUND(IF(VLOOKUP($C40,'Regional Crises'!$B$1:$R$66,17,FALSE)&gt;S$3,0,IF(VLOOKUP($C40,'Regional Crises'!$B$1:$R$66,17,FALSE)&lt;S$4,5,(S$3-VLOOKUP($C40,'Regional Crises'!$B$1:$R$66,17,FALSE))/(S$3-S$4)*5)),1)))),(IF(VLOOKUP($E40,'Country Indicator Data'!$B$4:$N$300,13,FALSE)="x","x",ROUND(IF(VLOOKUP($E40,'Country Indicator Data'!$B$4:$N$300,13,FALSE)&gt;S$3,0,IF(VLOOKUP($E40,'Country Indicator Data'!$B$4:$N$300,13,FALSE)&lt;S$4,5,(S$3-VLOOKUP($E40,'Country Indicator Data'!$B$4:$N$300,13,FALSE))/(S$3-S$4)*5)),1))))</f>
        <v>3.3</v>
      </c>
      <c r="T40" s="163">
        <f>IF(LEN(E40)&gt;3,((IF(VLOOKUP($C40,'Regional Crises'!$B$1:$R$66,14,FALSE)="x","x",ROUND(IF(VLOOKUP($C40,'Regional Crises'!$B$1:$R$66,14,FALSE)&gt;T$3,0,IF(VLOOKUP($C40,'Regional Crises'!$B$1:$R$66,14,FALSE)&lt;T$4,5,(T$3-VLOOKUP($C40,'Regional Crises'!$B$1:$R$66,14,FALSE))/(T$3-T$4)*5)),1)))),(IF(VLOOKUP($E40,'Country Indicator Data'!$B$4:$N$300,10,FALSE)="x","x",ROUND(IF(VLOOKUP($E40,'Country Indicator Data'!$B$4:$N$300,10,FALSE)&gt;T$3,0,IF(VLOOKUP($E40,'Country Indicator Data'!$B$4:$N$300,10,FALSE)&lt;T$4,5,(T$3-VLOOKUP($E40,'Country Indicator Data'!$B$4:$N$300,10,FALSE))/(T$3-T$4)*5)),1))))</f>
        <v>3.1</v>
      </c>
      <c r="U40" s="163">
        <f>IF(LEN(E40)&gt;3,((IF(VLOOKUP($C40,'Regional Crises'!$B$1:$R$66,15,FALSE)="x","x",ROUND(IF(VLOOKUP($C40,'Regional Crises'!$B$1:$R$66,15,FALSE)&gt;U$3,0,IF(VLOOKUP($C40,'Regional Crises'!$B$1:$R$66,15,FALSE)&lt;U$4,5,(U$3-VLOOKUP($C40,'Regional Crises'!$B$1:$R$66,15,FALSE))/(U$3-U$4)*5)),1)))),(IF(VLOOKUP($E40,'Country Indicator Data'!$B$4:$N$300,11,FALSE)="x","x",ROUND(IF(VLOOKUP($E40,'Country Indicator Data'!$B$4:$N$300,11,FALSE)&gt;U$3,0,IF(VLOOKUP($E40,'Country Indicator Data'!$B$4:$N$300,11,FALSE)&lt;U$4,5,(U$3-VLOOKUP($E40,'Country Indicator Data'!$B$4:$N$300,11,FALSE))/(U$3-U$4)*5)),1))))</f>
        <v>1.9</v>
      </c>
      <c r="V40" s="163">
        <f>IF(LEN(E40)&gt;3,((IF(VLOOKUP($C40,'Regional Crises'!$B$1:$R$66,16,FALSE)="x","x",ROUND(IF(VLOOKUP($C40,'Regional Crises'!$B$1:$R$66,16,FALSE)&gt;V$3,0,IF(VLOOKUP($C40,'Regional Crises'!$B$1:$R$66,16,FALSE)&lt;V$4,5,(V$3-VLOOKUP($C40,'Regional Crises'!$B$1:$R$66,16,FALSE))/(V$3-V$4)*5)),1)))),(IF(VLOOKUP($E40,'Country Indicator Data'!$B$4:$N$300,12,FALSE)="x","x",ROUND(IF(VLOOKUP($E40,'Country Indicator Data'!$B$4:$N$300,12,FALSE)&gt;V$3,0,IF(VLOOKUP($E40,'Country Indicator Data'!$B$4:$N$300,12,FALSE)&lt;V$4,5,(V$3-VLOOKUP($E40,'Country Indicator Data'!$B$4:$N$300,12,FALSE))/(V$3-V$4)*5)),1))))</f>
        <v>1.7</v>
      </c>
      <c r="W40" s="163">
        <f t="shared" si="18"/>
        <v>2.5</v>
      </c>
      <c r="X40" s="163">
        <f t="shared" si="19"/>
        <v>2.4</v>
      </c>
      <c r="Y40" s="184">
        <f>IF('Core Indicators'!FC37="x","x",IF('Core Indicators'!FC37&gt;=5,5,IF('Core Indicators'!FC37&gt;=4,4,IF('Core Indicators'!FC37&gt;=3,3,IF('Core Indicators'!FC37&gt;=2,2,IF('Core Indicators'!FC37&gt;=1,1,0))))))</f>
        <v>5</v>
      </c>
      <c r="Z40" s="163">
        <f t="shared" si="20"/>
        <v>5</v>
      </c>
      <c r="AA40" s="184">
        <f>'Crisis Indicator Data'!Y37</f>
        <v>0</v>
      </c>
      <c r="AB40" s="184">
        <f>'Crisis Indicator Data'!Z37</f>
        <v>0</v>
      </c>
      <c r="AC40" s="184">
        <f>'Crisis Indicator Data'!AA37</f>
        <v>0</v>
      </c>
      <c r="AD40" s="184">
        <f>'Crisis Indicator Data'!AB37</f>
        <v>0</v>
      </c>
      <c r="AE40" s="184">
        <f t="shared" si="21"/>
        <v>0</v>
      </c>
      <c r="AF40" s="184">
        <f>'Crisis Indicator Data'!AC37</f>
        <v>0</v>
      </c>
      <c r="AG40" s="184">
        <f>'Crisis Indicator Data'!AD37</f>
        <v>3</v>
      </c>
      <c r="AH40" s="184">
        <f t="shared" si="22"/>
        <v>3</v>
      </c>
      <c r="AI40" s="184">
        <f>'Crisis Indicator Data'!AE37</f>
        <v>2</v>
      </c>
      <c r="AJ40" s="184">
        <f>'Crisis Indicator Data'!AF37</f>
        <v>1</v>
      </c>
      <c r="AK40" s="184">
        <f>'Crisis Indicator Data'!AG37</f>
        <v>3</v>
      </c>
      <c r="AL40" s="184">
        <f t="shared" si="23"/>
        <v>4</v>
      </c>
      <c r="AM40" s="163">
        <f t="shared" si="24"/>
        <v>2</v>
      </c>
      <c r="AN40" s="163">
        <f t="shared" si="25"/>
        <v>3.5</v>
      </c>
    </row>
    <row r="41" spans="1:40" ht="13.5" customHeight="1" x14ac:dyDescent="0.35">
      <c r="A41" s="169" t="str">
        <f>'Crisis Indicator Data'!A38</f>
        <v>Venezuela displacement in Ecuador</v>
      </c>
      <c r="B41" s="170" t="str">
        <f>'Crisis Indicator Data'!B38</f>
        <v>Displacement</v>
      </c>
      <c r="C41" s="170" t="str">
        <f>'Crisis Indicator Data'!C38</f>
        <v>ECU002</v>
      </c>
      <c r="D41" s="170" t="str">
        <f>'Crisis Indicator Data'!D38</f>
        <v>Ecuador</v>
      </c>
      <c r="E41" s="171" t="str">
        <f>'Crisis Indicator Data'!E38</f>
        <v>ECU</v>
      </c>
      <c r="F41" s="163">
        <f>IF(LEN(E41)&gt;3,(IF(VLOOKUP($C41,'Regional Crises'!$B$1:$R$66,7,FALSE)="x","x",ROUND(IF(VLOOKUP($C41,'Regional Crises'!$B$1:$R$66,7,FALSE)&gt;$F$3,5,IF(VLOOKUP($C41,'Regional Crises'!$B$1:$R$66,7,FALSE)&lt;F$4,0,($F$3-VLOOKUP($C41,'Regional Crises'!$B$1:$R$66,7,FALSE))/($F$3-$F$4)*5)),1))),IF(VLOOKUP($E41,'Country Indicator Data'!$B$4:$N$300,3,FALSE)="x","x",ROUND(IF(VLOOKUP($E41,'Country Indicator Data'!$B$4:$N$300,3,FALSE)&gt;$F$3,5,IF(VLOOKUP($E41,'Country Indicator Data'!$B$4:$N$300,3,FALSE)&lt;$F$4,0,($F$3-VLOOKUP($E41,'Country Indicator Data'!$B$4:$N$300,3,FALSE))/($F$3-$F$4)*5)),1)))</f>
        <v>1.8</v>
      </c>
      <c r="G41" s="163">
        <f>IF(LEN(E41)&gt;3,(IF(VLOOKUP($C41,'Regional Crises'!$B$1:$R$66,9,FALSE)="x","x",ROUND(IF(VLOOKUP($C41,'Regional Crises'!$B$1:$R$66,9,FALSE)&gt;G$3,5,IF(VLOOKUP($C41,'Regional Crises'!$B$1:$R$66,9,FALSE)&lt;G$4,0,(G$3-VLOOKUP($C41,'Regional Crises'!$B$1:$R$66,9,FALSE))/(G$3-G$4)*5)),1))),IF(VLOOKUP($E41,'Country Indicator Data'!$B$4:$N$300,5,FALSE)="x","x",ROUND(IF(VLOOKUP($E41,'Country Indicator Data'!$B$4:$N$300,5,FALSE)&gt;G$3,5,IF(VLOOKUP($E41,'Country Indicator Data'!$B$4:$N$300,5,FALSE)&lt;G$4,0,(G$3-VLOOKUP($E41,'Country Indicator Data'!$B$4:$N$300,5,FALSE))/(G$3-G$4)*5)),1)))</f>
        <v>1.7</v>
      </c>
      <c r="H41" s="163">
        <f t="shared" si="13"/>
        <v>1.75</v>
      </c>
      <c r="I41" s="163">
        <f>IF(LEN(E41)&gt;3,(IF(VLOOKUP($C41,'Regional Crises'!$B$1:$R$66,6,FALSE)="x","x",ROUND(IF(VLOOKUP($C41,'Regional Crises'!$B$1:$R$66,6,FALSE)&gt;I$3,5,IF(VLOOKUP($C41,'Regional Crises'!$B$1:$R$66,6,FALSE)&lt;I$4,0,5-(I$3-VLOOKUP($C41,'Regional Crises'!$B$1:$R$66,6,FALSE))/(I$3-I$4)*5)),1))),IF(VLOOKUP($E41,'Country Indicator Data'!$B$4:$N$300,2,FALSE)="x","x",ROUND(IF(VLOOKUP($E41,'Country Indicator Data'!$B$4:$N$300,2,FALSE)&gt;I$3,5,IF(VLOOKUP($E41,'Country Indicator Data'!$B$4:$N$300,2,FALSE)&lt;I$4,0,5-(I$3-VLOOKUP($E41,'Country Indicator Data'!$B$4:$N$300,2,FALSE))/(I$3-I$4)*5)),1)))</f>
        <v>1.6</v>
      </c>
      <c r="J41" s="163">
        <f>IF(LEN(E41)&gt;3,(IF(VLOOKUP($C41,'Regional Crises'!$B$1:$R$66,8,FALSE)="x","x",ROUND(IF(VLOOKUP($C41,'Regional Crises'!$B$1:$R$66,8,FALSE)&gt;J$3,5,IF(VLOOKUP($C41,'Regional Crises'!$B$1:$R$66,8,FALSE)&lt;J$4,0,5-(J$3-VLOOKUP($C41,'Regional Crises'!$B$1:$R$66,8,FALSE))/(J$3-J$4)*5)),1))),IF(VLOOKUP($E41,'Country Indicator Data'!$B$4:$N$300,4,FALSE)="x","x",ROUND(IF(VLOOKUP($E41,'Country Indicator Data'!$B$4:$N$300,4,FALSE)&gt;J$3,5,IF(VLOOKUP($E41,'Country Indicator Data'!$B$4:$N$300,4,FALSE)&lt;J$4,0,5-(J$3-VLOOKUP($E41,'Country Indicator Data'!$B$4:$N$300,4,FALSE))/(J$3-J$4)*5)),1)))</f>
        <v>3.1</v>
      </c>
      <c r="K41" s="163">
        <f t="shared" si="14"/>
        <v>2.35</v>
      </c>
      <c r="L41" s="163">
        <f>IF(LEN(E41)&gt;3,(IF(VLOOKUP($C41,'Regional Crises'!$B$1:$R$66,10,FALSE)="x","x",ROUND(IF(VLOOKUP($C41,'Regional Crises'!$B$1:$R$66,10,FALSE)&gt;L$3,5,IF(VLOOKUP($C41,'Regional Crises'!$B$1:$R$66,10,FALSE)&lt;L$4,0,5-(L$3-VLOOKUP($C41,'Regional Crises'!$B$1:$R$66,10,FALSE))/(L$3-L$4)*5)),1))),IF(VLOOKUP($E41,'Country Indicator Data'!$B$4:$N$300,6,FALSE)="x","x",ROUND(IF(VLOOKUP($E41,'Country Indicator Data'!$B$4:$N$300,6,FALSE)&gt;L$3,5,IF(VLOOKUP($E41,'Country Indicator Data'!$B$4:$N$300,6,FALSE)&lt;L$4,0,5-(L$3-VLOOKUP($E41,'Country Indicator Data'!$B$4:$N$300,6,FALSE))/(L$3-L$4)*5)),1)))</f>
        <v>2.6</v>
      </c>
      <c r="M41" s="163">
        <f>IF(LEN(E41)&gt;3,(IF(VLOOKUP($C41,'Regional Crises'!$B$1:$R$66,11,FALSE)="x","x",ROUND(IF(VLOOKUP($C41,'Regional Crises'!$B$1:$R$66,11,FALSE)&gt;M$3,5,IF(VLOOKUP($C41,'Regional Crises'!$B$1:$R$66,11,FALSE)&lt;M$4,0,5-(M$3-VLOOKUP($C41,'Regional Crises'!$B$1:$R$66,11,FALSE))/(M$3-M$4)*5)),1))),IF(VLOOKUP($E41,'Country Indicator Data'!$B$4:$N$300,7,FALSE)="x","x",ROUND(IF(VLOOKUP($E41,'Country Indicator Data'!$B$4:$N$300,7,FALSE)&gt;M$3,5,IF(VLOOKUP($E41,'Country Indicator Data'!$B$4:$N$300,7,FALSE)&lt;M$4,0,5-(M$3-VLOOKUP($E41,'Country Indicator Data'!$B$4:$N$300,7,FALSE))/(M$3-M$4)*5)),1)))</f>
        <v>2.6</v>
      </c>
      <c r="N41" s="163">
        <f t="shared" si="15"/>
        <v>2.6</v>
      </c>
      <c r="O41" s="163">
        <f t="shared" si="16"/>
        <v>2.2333333333333329</v>
      </c>
      <c r="P41" s="163">
        <f>IF(LEN(E41)&gt;3,VLOOKUP(C41,'Regional Crises'!$B$1:$R$69,12,FALSE),VLOOKUP(E41,'Country Indicator Data'!$B$4:$I$300,8,FALSE))</f>
        <v>3</v>
      </c>
      <c r="Q41" s="163">
        <f>IF(LEN(E41)&gt;3,((IF(VLOOKUP($C41,'Regional Crises'!$B$1:$R$66,13,FALSE)="x","x",ROUND(IF(VLOOKUP($C41,'Regional Crises'!$B$1:$R$66,13,FALSE)&gt;Q$3,5,IF(VLOOKUP($C41,'Regional Crises'!$B$1:$R$66,13,FALSE)&lt;Q$4,0,5-(LOG(Q$3)-LOG(VLOOKUP($C41,'Regional Crises'!$B$1:$R$66,13,FALSE)))/(LOG(Q$3)-LOG(Q$4))*5)),1)))),(IF(VLOOKUP($E41,'Country Indicator Data'!$B$4:$N$300,9,FALSE)="x","x",ROUND(IF(VLOOKUP($E41,'Country Indicator Data'!$B$4:$N$300,9,FALSE)&gt;Q$3,5,IF(VLOOKUP($E41,'Country Indicator Data'!$B$4:$N$300,9,FALSE)&lt;Q$4,0,5-(LOG(Q$3)-LOG(VLOOKUP($E41,'Country Indicator Data'!$B$4:$N$300,9,FALSE)))/(LOG(Q$3)-LOG(Q$4))*5)),1))))</f>
        <v>2.2000000000000002</v>
      </c>
      <c r="R41" s="163">
        <f t="shared" si="17"/>
        <v>2.6</v>
      </c>
      <c r="S41" s="163">
        <f>IF(LEN(E41)&gt;3,((IF(VLOOKUP($C41,'Regional Crises'!$B$1:$R$66,17,FALSE)="x","x",ROUND(IF(VLOOKUP($C41,'Regional Crises'!$B$1:$R$66,17,FALSE)&gt;S$3,0,IF(VLOOKUP($C41,'Regional Crises'!$B$1:$R$66,17,FALSE)&lt;S$4,5,(S$3-VLOOKUP($C41,'Regional Crises'!$B$1:$R$66,17,FALSE))/(S$3-S$4)*5)),1)))),(IF(VLOOKUP($E41,'Country Indicator Data'!$B$4:$N$300,13,FALSE)="x","x",ROUND(IF(VLOOKUP($E41,'Country Indicator Data'!$B$4:$N$300,13,FALSE)&gt;S$3,0,IF(VLOOKUP($E41,'Country Indicator Data'!$B$4:$N$300,13,FALSE)&lt;S$4,5,(S$3-VLOOKUP($E41,'Country Indicator Data'!$B$4:$N$300,13,FALSE))/(S$3-S$4)*5)),1))))</f>
        <v>3.3</v>
      </c>
      <c r="T41" s="163">
        <f>IF(LEN(E41)&gt;3,((IF(VLOOKUP($C41,'Regional Crises'!$B$1:$R$66,14,FALSE)="x","x",ROUND(IF(VLOOKUP($C41,'Regional Crises'!$B$1:$R$66,14,FALSE)&gt;T$3,0,IF(VLOOKUP($C41,'Regional Crises'!$B$1:$R$66,14,FALSE)&lt;T$4,5,(T$3-VLOOKUP($C41,'Regional Crises'!$B$1:$R$66,14,FALSE))/(T$3-T$4)*5)),1)))),(IF(VLOOKUP($E41,'Country Indicator Data'!$B$4:$N$300,10,FALSE)="x","x",ROUND(IF(VLOOKUP($E41,'Country Indicator Data'!$B$4:$N$300,10,FALSE)&gt;T$3,0,IF(VLOOKUP($E41,'Country Indicator Data'!$B$4:$N$300,10,FALSE)&lt;T$4,5,(T$3-VLOOKUP($E41,'Country Indicator Data'!$B$4:$N$300,10,FALSE))/(T$3-T$4)*5)),1))))</f>
        <v>3.1</v>
      </c>
      <c r="U41" s="163">
        <f>IF(LEN(E41)&gt;3,((IF(VLOOKUP($C41,'Regional Crises'!$B$1:$R$66,15,FALSE)="x","x",ROUND(IF(VLOOKUP($C41,'Regional Crises'!$B$1:$R$66,15,FALSE)&gt;U$3,0,IF(VLOOKUP($C41,'Regional Crises'!$B$1:$R$66,15,FALSE)&lt;U$4,5,(U$3-VLOOKUP($C41,'Regional Crises'!$B$1:$R$66,15,FALSE))/(U$3-U$4)*5)),1)))),(IF(VLOOKUP($E41,'Country Indicator Data'!$B$4:$N$300,11,FALSE)="x","x",ROUND(IF(VLOOKUP($E41,'Country Indicator Data'!$B$4:$N$300,11,FALSE)&gt;U$3,0,IF(VLOOKUP($E41,'Country Indicator Data'!$B$4:$N$300,11,FALSE)&lt;U$4,5,(U$3-VLOOKUP($E41,'Country Indicator Data'!$B$4:$N$300,11,FALSE))/(U$3-U$4)*5)),1))))</f>
        <v>1.9</v>
      </c>
      <c r="V41" s="163">
        <f>IF(LEN(E41)&gt;3,((IF(VLOOKUP($C41,'Regional Crises'!$B$1:$R$66,16,FALSE)="x","x",ROUND(IF(VLOOKUP($C41,'Regional Crises'!$B$1:$R$66,16,FALSE)&gt;V$3,0,IF(VLOOKUP($C41,'Regional Crises'!$B$1:$R$66,16,FALSE)&lt;V$4,5,(V$3-VLOOKUP($C41,'Regional Crises'!$B$1:$R$66,16,FALSE))/(V$3-V$4)*5)),1)))),(IF(VLOOKUP($E41,'Country Indicator Data'!$B$4:$N$300,12,FALSE)="x","x",ROUND(IF(VLOOKUP($E41,'Country Indicator Data'!$B$4:$N$300,12,FALSE)&gt;V$3,0,IF(VLOOKUP($E41,'Country Indicator Data'!$B$4:$N$300,12,FALSE)&lt;V$4,5,(V$3-VLOOKUP($E41,'Country Indicator Data'!$B$4:$N$300,12,FALSE))/(V$3-V$4)*5)),1))))</f>
        <v>1.7</v>
      </c>
      <c r="W41" s="163">
        <f t="shared" si="18"/>
        <v>2.5</v>
      </c>
      <c r="X41" s="163">
        <f t="shared" si="19"/>
        <v>2.4</v>
      </c>
      <c r="Y41" s="184">
        <f>IF('Core Indicators'!FC38="x","x",IF('Core Indicators'!FC38&gt;=5,5,IF('Core Indicators'!FC38&gt;=4,4,IF('Core Indicators'!FC38&gt;=3,3,IF('Core Indicators'!FC38&gt;=2,2,IF('Core Indicators'!FC38&gt;=1,1,0))))))</f>
        <v>3</v>
      </c>
      <c r="Z41" s="163">
        <f t="shared" si="20"/>
        <v>3</v>
      </c>
      <c r="AA41" s="184">
        <f>'Crisis Indicator Data'!Y38</f>
        <v>0</v>
      </c>
      <c r="AB41" s="184">
        <f>'Crisis Indicator Data'!Z38</f>
        <v>0</v>
      </c>
      <c r="AC41" s="184">
        <f>'Crisis Indicator Data'!AA38</f>
        <v>0</v>
      </c>
      <c r="AD41" s="184">
        <f>'Crisis Indicator Data'!AB38</f>
        <v>0</v>
      </c>
      <c r="AE41" s="184">
        <f t="shared" si="21"/>
        <v>0</v>
      </c>
      <c r="AF41" s="184">
        <f>'Crisis Indicator Data'!AC38</f>
        <v>0</v>
      </c>
      <c r="AG41" s="184">
        <f>'Crisis Indicator Data'!AD38</f>
        <v>3</v>
      </c>
      <c r="AH41" s="184">
        <f t="shared" si="22"/>
        <v>3</v>
      </c>
      <c r="AI41" s="184">
        <f>'Crisis Indicator Data'!AE38</f>
        <v>0</v>
      </c>
      <c r="AJ41" s="184">
        <f>'Crisis Indicator Data'!AF38</f>
        <v>1</v>
      </c>
      <c r="AK41" s="184">
        <f>'Crisis Indicator Data'!AG38</f>
        <v>3</v>
      </c>
      <c r="AL41" s="184">
        <f t="shared" si="23"/>
        <v>3</v>
      </c>
      <c r="AM41" s="163">
        <f t="shared" si="24"/>
        <v>2</v>
      </c>
      <c r="AN41" s="163">
        <f t="shared" si="25"/>
        <v>2.5</v>
      </c>
    </row>
    <row r="42" spans="1:40" ht="13.5" customHeight="1" x14ac:dyDescent="0.35">
      <c r="A42" s="169" t="str">
        <f>'Crisis Indicator Data'!A39</f>
        <v>Criminal violence in Ecuador</v>
      </c>
      <c r="B42" s="170" t="str">
        <f>'Crisis Indicator Data'!B39</f>
        <v>Violence,Displacement</v>
      </c>
      <c r="C42" s="170" t="str">
        <f>'Crisis Indicator Data'!C39</f>
        <v>ECU003</v>
      </c>
      <c r="D42" s="170" t="str">
        <f>'Crisis Indicator Data'!D39</f>
        <v>Ecuador</v>
      </c>
      <c r="E42" s="171" t="str">
        <f>'Crisis Indicator Data'!E39</f>
        <v>ECU</v>
      </c>
      <c r="F42" s="163">
        <f>IF(LEN(E42)&gt;3,(IF(VLOOKUP($C42,'Regional Crises'!$B$1:$R$66,7,FALSE)="x","x",ROUND(IF(VLOOKUP($C42,'Regional Crises'!$B$1:$R$66,7,FALSE)&gt;$F$3,5,IF(VLOOKUP($C42,'Regional Crises'!$B$1:$R$66,7,FALSE)&lt;F$4,0,($F$3-VLOOKUP($C42,'Regional Crises'!$B$1:$R$66,7,FALSE))/($F$3-$F$4)*5)),1))),IF(VLOOKUP($E42,'Country Indicator Data'!$B$4:$N$300,3,FALSE)="x","x",ROUND(IF(VLOOKUP($E42,'Country Indicator Data'!$B$4:$N$300,3,FALSE)&gt;$F$3,5,IF(VLOOKUP($E42,'Country Indicator Data'!$B$4:$N$300,3,FALSE)&lt;$F$4,0,($F$3-VLOOKUP($E42,'Country Indicator Data'!$B$4:$N$300,3,FALSE))/($F$3-$F$4)*5)),1)))</f>
        <v>1.8</v>
      </c>
      <c r="G42" s="163">
        <f>IF(LEN(E42)&gt;3,(IF(VLOOKUP($C42,'Regional Crises'!$B$1:$R$66,9,FALSE)="x","x",ROUND(IF(VLOOKUP($C42,'Regional Crises'!$B$1:$R$66,9,FALSE)&gt;G$3,5,IF(VLOOKUP($C42,'Regional Crises'!$B$1:$R$66,9,FALSE)&lt;G$4,0,(G$3-VLOOKUP($C42,'Regional Crises'!$B$1:$R$66,9,FALSE))/(G$3-G$4)*5)),1))),IF(VLOOKUP($E42,'Country Indicator Data'!$B$4:$N$300,5,FALSE)="x","x",ROUND(IF(VLOOKUP($E42,'Country Indicator Data'!$B$4:$N$300,5,FALSE)&gt;G$3,5,IF(VLOOKUP($E42,'Country Indicator Data'!$B$4:$N$300,5,FALSE)&lt;G$4,0,(G$3-VLOOKUP($E42,'Country Indicator Data'!$B$4:$N$300,5,FALSE))/(G$3-G$4)*5)),1)))</f>
        <v>1.7</v>
      </c>
      <c r="H42" s="163">
        <f t="shared" si="13"/>
        <v>1.75</v>
      </c>
      <c r="I42" s="163">
        <f>IF(LEN(E42)&gt;3,(IF(VLOOKUP($C42,'Regional Crises'!$B$1:$R$66,6,FALSE)="x","x",ROUND(IF(VLOOKUP($C42,'Regional Crises'!$B$1:$R$66,6,FALSE)&gt;I$3,5,IF(VLOOKUP($C42,'Regional Crises'!$B$1:$R$66,6,FALSE)&lt;I$4,0,5-(I$3-VLOOKUP($C42,'Regional Crises'!$B$1:$R$66,6,FALSE))/(I$3-I$4)*5)),1))),IF(VLOOKUP($E42,'Country Indicator Data'!$B$4:$N$300,2,FALSE)="x","x",ROUND(IF(VLOOKUP($E42,'Country Indicator Data'!$B$4:$N$300,2,FALSE)&gt;I$3,5,IF(VLOOKUP($E42,'Country Indicator Data'!$B$4:$N$300,2,FALSE)&lt;I$4,0,5-(I$3-VLOOKUP($E42,'Country Indicator Data'!$B$4:$N$300,2,FALSE))/(I$3-I$4)*5)),1)))</f>
        <v>1.6</v>
      </c>
      <c r="J42" s="163">
        <f>IF(LEN(E42)&gt;3,(IF(VLOOKUP($C42,'Regional Crises'!$B$1:$R$66,8,FALSE)="x","x",ROUND(IF(VLOOKUP($C42,'Regional Crises'!$B$1:$R$66,8,FALSE)&gt;J$3,5,IF(VLOOKUP($C42,'Regional Crises'!$B$1:$R$66,8,FALSE)&lt;J$4,0,5-(J$3-VLOOKUP($C42,'Regional Crises'!$B$1:$R$66,8,FALSE))/(J$3-J$4)*5)),1))),IF(VLOOKUP($E42,'Country Indicator Data'!$B$4:$N$300,4,FALSE)="x","x",ROUND(IF(VLOOKUP($E42,'Country Indicator Data'!$B$4:$N$300,4,FALSE)&gt;J$3,5,IF(VLOOKUP($E42,'Country Indicator Data'!$B$4:$N$300,4,FALSE)&lt;J$4,0,5-(J$3-VLOOKUP($E42,'Country Indicator Data'!$B$4:$N$300,4,FALSE))/(J$3-J$4)*5)),1)))</f>
        <v>3.1</v>
      </c>
      <c r="K42" s="163">
        <f t="shared" si="14"/>
        <v>2.35</v>
      </c>
      <c r="L42" s="163">
        <f>IF(LEN(E42)&gt;3,(IF(VLOOKUP($C42,'Regional Crises'!$B$1:$R$66,10,FALSE)="x","x",ROUND(IF(VLOOKUP($C42,'Regional Crises'!$B$1:$R$66,10,FALSE)&gt;L$3,5,IF(VLOOKUP($C42,'Regional Crises'!$B$1:$R$66,10,FALSE)&lt;L$4,0,5-(L$3-VLOOKUP($C42,'Regional Crises'!$B$1:$R$66,10,FALSE))/(L$3-L$4)*5)),1))),IF(VLOOKUP($E42,'Country Indicator Data'!$B$4:$N$300,6,FALSE)="x","x",ROUND(IF(VLOOKUP($E42,'Country Indicator Data'!$B$4:$N$300,6,FALSE)&gt;L$3,5,IF(VLOOKUP($E42,'Country Indicator Data'!$B$4:$N$300,6,FALSE)&lt;L$4,0,5-(L$3-VLOOKUP($E42,'Country Indicator Data'!$B$4:$N$300,6,FALSE))/(L$3-L$4)*5)),1)))</f>
        <v>2.6</v>
      </c>
      <c r="M42" s="163">
        <f>IF(LEN(E42)&gt;3,(IF(VLOOKUP($C42,'Regional Crises'!$B$1:$R$66,11,FALSE)="x","x",ROUND(IF(VLOOKUP($C42,'Regional Crises'!$B$1:$R$66,11,FALSE)&gt;M$3,5,IF(VLOOKUP($C42,'Regional Crises'!$B$1:$R$66,11,FALSE)&lt;M$4,0,5-(M$3-VLOOKUP($C42,'Regional Crises'!$B$1:$R$66,11,FALSE))/(M$3-M$4)*5)),1))),IF(VLOOKUP($E42,'Country Indicator Data'!$B$4:$N$300,7,FALSE)="x","x",ROUND(IF(VLOOKUP($E42,'Country Indicator Data'!$B$4:$N$300,7,FALSE)&gt;M$3,5,IF(VLOOKUP($E42,'Country Indicator Data'!$B$4:$N$300,7,FALSE)&lt;M$4,0,5-(M$3-VLOOKUP($E42,'Country Indicator Data'!$B$4:$N$300,7,FALSE))/(M$3-M$4)*5)),1)))</f>
        <v>2.6</v>
      </c>
      <c r="N42" s="163">
        <f t="shared" si="15"/>
        <v>2.6</v>
      </c>
      <c r="O42" s="163">
        <f t="shared" si="16"/>
        <v>2.2333333333333329</v>
      </c>
      <c r="P42" s="163">
        <f>IF(LEN(E42)&gt;3,VLOOKUP(C42,'Regional Crises'!$B$1:$R$69,12,FALSE),VLOOKUP(E42,'Country Indicator Data'!$B$4:$I$300,8,FALSE))</f>
        <v>3</v>
      </c>
      <c r="Q42" s="163">
        <f>IF(LEN(E42)&gt;3,((IF(VLOOKUP($C42,'Regional Crises'!$B$1:$R$66,13,FALSE)="x","x",ROUND(IF(VLOOKUP($C42,'Regional Crises'!$B$1:$R$66,13,FALSE)&gt;Q$3,5,IF(VLOOKUP($C42,'Regional Crises'!$B$1:$R$66,13,FALSE)&lt;Q$4,0,5-(LOG(Q$3)-LOG(VLOOKUP($C42,'Regional Crises'!$B$1:$R$66,13,FALSE)))/(LOG(Q$3)-LOG(Q$4))*5)),1)))),(IF(VLOOKUP($E42,'Country Indicator Data'!$B$4:$N$300,9,FALSE)="x","x",ROUND(IF(VLOOKUP($E42,'Country Indicator Data'!$B$4:$N$300,9,FALSE)&gt;Q$3,5,IF(VLOOKUP($E42,'Country Indicator Data'!$B$4:$N$300,9,FALSE)&lt;Q$4,0,5-(LOG(Q$3)-LOG(VLOOKUP($E42,'Country Indicator Data'!$B$4:$N$300,9,FALSE)))/(LOG(Q$3)-LOG(Q$4))*5)),1))))</f>
        <v>2.2000000000000002</v>
      </c>
      <c r="R42" s="163">
        <f t="shared" si="17"/>
        <v>2.6</v>
      </c>
      <c r="S42" s="163">
        <f>IF(LEN(E42)&gt;3,((IF(VLOOKUP($C42,'Regional Crises'!$B$1:$R$66,17,FALSE)="x","x",ROUND(IF(VLOOKUP($C42,'Regional Crises'!$B$1:$R$66,17,FALSE)&gt;S$3,0,IF(VLOOKUP($C42,'Regional Crises'!$B$1:$R$66,17,FALSE)&lt;S$4,5,(S$3-VLOOKUP($C42,'Regional Crises'!$B$1:$R$66,17,FALSE))/(S$3-S$4)*5)),1)))),(IF(VLOOKUP($E42,'Country Indicator Data'!$B$4:$N$300,13,FALSE)="x","x",ROUND(IF(VLOOKUP($E42,'Country Indicator Data'!$B$4:$N$300,13,FALSE)&gt;S$3,0,IF(VLOOKUP($E42,'Country Indicator Data'!$B$4:$N$300,13,FALSE)&lt;S$4,5,(S$3-VLOOKUP($E42,'Country Indicator Data'!$B$4:$N$300,13,FALSE))/(S$3-S$4)*5)),1))))</f>
        <v>3.3</v>
      </c>
      <c r="T42" s="163">
        <f>IF(LEN(E42)&gt;3,((IF(VLOOKUP($C42,'Regional Crises'!$B$1:$R$66,14,FALSE)="x","x",ROUND(IF(VLOOKUP($C42,'Regional Crises'!$B$1:$R$66,14,FALSE)&gt;T$3,0,IF(VLOOKUP($C42,'Regional Crises'!$B$1:$R$66,14,FALSE)&lt;T$4,5,(T$3-VLOOKUP($C42,'Regional Crises'!$B$1:$R$66,14,FALSE))/(T$3-T$4)*5)),1)))),(IF(VLOOKUP($E42,'Country Indicator Data'!$B$4:$N$300,10,FALSE)="x","x",ROUND(IF(VLOOKUP($E42,'Country Indicator Data'!$B$4:$N$300,10,FALSE)&gt;T$3,0,IF(VLOOKUP($E42,'Country Indicator Data'!$B$4:$N$300,10,FALSE)&lt;T$4,5,(T$3-VLOOKUP($E42,'Country Indicator Data'!$B$4:$N$300,10,FALSE))/(T$3-T$4)*5)),1))))</f>
        <v>3.1</v>
      </c>
      <c r="U42" s="163">
        <f>IF(LEN(E42)&gt;3,((IF(VLOOKUP($C42,'Regional Crises'!$B$1:$R$66,15,FALSE)="x","x",ROUND(IF(VLOOKUP($C42,'Regional Crises'!$B$1:$R$66,15,FALSE)&gt;U$3,0,IF(VLOOKUP($C42,'Regional Crises'!$B$1:$R$66,15,FALSE)&lt;U$4,5,(U$3-VLOOKUP($C42,'Regional Crises'!$B$1:$R$66,15,FALSE))/(U$3-U$4)*5)),1)))),(IF(VLOOKUP($E42,'Country Indicator Data'!$B$4:$N$300,11,FALSE)="x","x",ROUND(IF(VLOOKUP($E42,'Country Indicator Data'!$B$4:$N$300,11,FALSE)&gt;U$3,0,IF(VLOOKUP($E42,'Country Indicator Data'!$B$4:$N$300,11,FALSE)&lt;U$4,5,(U$3-VLOOKUP($E42,'Country Indicator Data'!$B$4:$N$300,11,FALSE))/(U$3-U$4)*5)),1))))</f>
        <v>1.9</v>
      </c>
      <c r="V42" s="163">
        <f>IF(LEN(E42)&gt;3,((IF(VLOOKUP($C42,'Regional Crises'!$B$1:$R$66,16,FALSE)="x","x",ROUND(IF(VLOOKUP($C42,'Regional Crises'!$B$1:$R$66,16,FALSE)&gt;V$3,0,IF(VLOOKUP($C42,'Regional Crises'!$B$1:$R$66,16,FALSE)&lt;V$4,5,(V$3-VLOOKUP($C42,'Regional Crises'!$B$1:$R$66,16,FALSE))/(V$3-V$4)*5)),1)))),(IF(VLOOKUP($E42,'Country Indicator Data'!$B$4:$N$300,12,FALSE)="x","x",ROUND(IF(VLOOKUP($E42,'Country Indicator Data'!$B$4:$N$300,12,FALSE)&gt;V$3,0,IF(VLOOKUP($E42,'Country Indicator Data'!$B$4:$N$300,12,FALSE)&lt;V$4,5,(V$3-VLOOKUP($E42,'Country Indicator Data'!$B$4:$N$300,12,FALSE))/(V$3-V$4)*5)),1))))</f>
        <v>1.7</v>
      </c>
      <c r="W42" s="163">
        <f t="shared" si="18"/>
        <v>2.5</v>
      </c>
      <c r="X42" s="163">
        <f t="shared" si="19"/>
        <v>2.4</v>
      </c>
      <c r="Y42" s="184">
        <f>IF('Core Indicators'!FC39="x","x",IF('Core Indicators'!FC39&gt;=5,5,IF('Core Indicators'!FC39&gt;=4,4,IF('Core Indicators'!FC39&gt;=3,3,IF('Core Indicators'!FC39&gt;=2,2,IF('Core Indicators'!FC39&gt;=1,1,0))))))</f>
        <v>5</v>
      </c>
      <c r="Z42" s="163">
        <f t="shared" si="20"/>
        <v>5</v>
      </c>
      <c r="AA42" s="184">
        <f>'Crisis Indicator Data'!Y39</f>
        <v>0</v>
      </c>
      <c r="AB42" s="184">
        <f>'Crisis Indicator Data'!Z39</f>
        <v>0</v>
      </c>
      <c r="AC42" s="184">
        <f>'Crisis Indicator Data'!AA39</f>
        <v>0</v>
      </c>
      <c r="AD42" s="184">
        <f>'Crisis Indicator Data'!AB39</f>
        <v>0</v>
      </c>
      <c r="AE42" s="184">
        <f t="shared" si="21"/>
        <v>0</v>
      </c>
      <c r="AF42" s="184">
        <f>'Crisis Indicator Data'!AC39</f>
        <v>0</v>
      </c>
      <c r="AG42" s="184">
        <f>'Crisis Indicator Data'!AD39</f>
        <v>3</v>
      </c>
      <c r="AH42" s="184">
        <f t="shared" si="22"/>
        <v>3</v>
      </c>
      <c r="AI42" s="184">
        <f>'Crisis Indicator Data'!AE39</f>
        <v>2</v>
      </c>
      <c r="AJ42" s="184">
        <f>'Crisis Indicator Data'!AF39</f>
        <v>1</v>
      </c>
      <c r="AK42" s="184">
        <f>'Crisis Indicator Data'!AG39</f>
        <v>3</v>
      </c>
      <c r="AL42" s="184">
        <f t="shared" si="23"/>
        <v>4</v>
      </c>
      <c r="AM42" s="163">
        <f t="shared" si="24"/>
        <v>2</v>
      </c>
      <c r="AN42" s="163">
        <f t="shared" si="25"/>
        <v>3.5</v>
      </c>
    </row>
    <row r="43" spans="1:40" ht="13.5" customHeight="1" x14ac:dyDescent="0.35">
      <c r="A43" s="169" t="str">
        <f>'Crisis Indicator Data'!A40</f>
        <v>Refugees in Egypt</v>
      </c>
      <c r="B43" s="170" t="str">
        <f>'Crisis Indicator Data'!B40</f>
        <v>Displacement,Conflict</v>
      </c>
      <c r="C43" s="170" t="str">
        <f>'Crisis Indicator Data'!C40</f>
        <v>EGY004</v>
      </c>
      <c r="D43" s="170" t="str">
        <f>'Crisis Indicator Data'!D40</f>
        <v>Egypt</v>
      </c>
      <c r="E43" s="171" t="str">
        <f>'Crisis Indicator Data'!E40</f>
        <v>EGY</v>
      </c>
      <c r="F43" s="163">
        <f>IF(LEN(E43)&gt;3,(IF(VLOOKUP($C43,'Regional Crises'!$B$1:$R$66,7,FALSE)="x","x",ROUND(IF(VLOOKUP($C43,'Regional Crises'!$B$1:$R$66,7,FALSE)&gt;$F$3,5,IF(VLOOKUP($C43,'Regional Crises'!$B$1:$R$66,7,FALSE)&lt;F$4,0,($F$3-VLOOKUP($C43,'Regional Crises'!$B$1:$R$66,7,FALSE))/($F$3-$F$4)*5)),1))),IF(VLOOKUP($E43,'Country Indicator Data'!$B$4:$N$300,3,FALSE)="x","x",ROUND(IF(VLOOKUP($E43,'Country Indicator Data'!$B$4:$N$300,3,FALSE)&gt;$F$3,5,IF(VLOOKUP($E43,'Country Indicator Data'!$B$4:$N$300,3,FALSE)&lt;$F$4,0,($F$3-VLOOKUP($E43,'Country Indicator Data'!$B$4:$N$300,3,FALSE))/($F$3-$F$4)*5)),1)))</f>
        <v>3.9</v>
      </c>
      <c r="G43" s="163">
        <f>IF(LEN(E43)&gt;3,(IF(VLOOKUP($C43,'Regional Crises'!$B$1:$R$66,9,FALSE)="x","x",ROUND(IF(VLOOKUP($C43,'Regional Crises'!$B$1:$R$66,9,FALSE)&gt;G$3,5,IF(VLOOKUP($C43,'Regional Crises'!$B$1:$R$66,9,FALSE)&lt;G$4,0,(G$3-VLOOKUP($C43,'Regional Crises'!$B$1:$R$66,9,FALSE))/(G$3-G$4)*5)),1))),IF(VLOOKUP($E43,'Country Indicator Data'!$B$4:$N$300,5,FALSE)="x","x",ROUND(IF(VLOOKUP($E43,'Country Indicator Data'!$B$4:$N$300,5,FALSE)&gt;G$3,5,IF(VLOOKUP($E43,'Country Indicator Data'!$B$4:$N$300,5,FALSE)&lt;G$4,0,(G$3-VLOOKUP($E43,'Country Indicator Data'!$B$4:$N$300,5,FALSE))/(G$3-G$4)*5)),1)))</f>
        <v>3.3</v>
      </c>
      <c r="H43" s="163">
        <f t="shared" si="13"/>
        <v>3.5999999999999996</v>
      </c>
      <c r="I43" s="163">
        <f>IF(LEN(E43)&gt;3,(IF(VLOOKUP($C43,'Regional Crises'!$B$1:$R$66,6,FALSE)="x","x",ROUND(IF(VLOOKUP($C43,'Regional Crises'!$B$1:$R$66,6,FALSE)&gt;I$3,5,IF(VLOOKUP($C43,'Regional Crises'!$B$1:$R$66,6,FALSE)&lt;I$4,0,5-(I$3-VLOOKUP($C43,'Regional Crises'!$B$1:$R$66,6,FALSE))/(I$3-I$4)*5)),1))),IF(VLOOKUP($E43,'Country Indicator Data'!$B$4:$N$300,2,FALSE)="x","x",ROUND(IF(VLOOKUP($E43,'Country Indicator Data'!$B$4:$N$300,2,FALSE)&gt;I$3,5,IF(VLOOKUP($E43,'Country Indicator Data'!$B$4:$N$300,2,FALSE)&lt;I$4,0,5-(I$3-VLOOKUP($E43,'Country Indicator Data'!$B$4:$N$300,2,FALSE))/(I$3-I$4)*5)),1)))</f>
        <v>0.8</v>
      </c>
      <c r="J43" s="163">
        <f>IF(LEN(E43)&gt;3,(IF(VLOOKUP($C43,'Regional Crises'!$B$1:$R$66,8,FALSE)="x","x",ROUND(IF(VLOOKUP($C43,'Regional Crises'!$B$1:$R$66,8,FALSE)&gt;J$3,5,IF(VLOOKUP($C43,'Regional Crises'!$B$1:$R$66,8,FALSE)&lt;J$4,0,5-(J$3-VLOOKUP($C43,'Regional Crises'!$B$1:$R$66,8,FALSE))/(J$3-J$4)*5)),1))),IF(VLOOKUP($E43,'Country Indicator Data'!$B$4:$N$300,4,FALSE)="x","x",ROUND(IF(VLOOKUP($E43,'Country Indicator Data'!$B$4:$N$300,4,FALSE)&gt;J$3,5,IF(VLOOKUP($E43,'Country Indicator Data'!$B$4:$N$300,4,FALSE)&lt;J$4,0,5-(J$3-VLOOKUP($E43,'Country Indicator Data'!$B$4:$N$300,4,FALSE))/(J$3-J$4)*5)),1)))</f>
        <v>0.9</v>
      </c>
      <c r="K43" s="163">
        <f t="shared" si="14"/>
        <v>0.85000000000000009</v>
      </c>
      <c r="L43" s="163">
        <f>IF(LEN(E43)&gt;3,(IF(VLOOKUP($C43,'Regional Crises'!$B$1:$R$66,10,FALSE)="x","x",ROUND(IF(VLOOKUP($C43,'Regional Crises'!$B$1:$R$66,10,FALSE)&gt;L$3,5,IF(VLOOKUP($C43,'Regional Crises'!$B$1:$R$66,10,FALSE)&lt;L$4,0,5-(L$3-VLOOKUP($C43,'Regional Crises'!$B$1:$R$66,10,FALSE))/(L$3-L$4)*5)),1))),IF(VLOOKUP($E43,'Country Indicator Data'!$B$4:$N$300,6,FALSE)="x","x",ROUND(IF(VLOOKUP($E43,'Country Indicator Data'!$B$4:$N$300,6,FALSE)&gt;L$3,5,IF(VLOOKUP($E43,'Country Indicator Data'!$B$4:$N$300,6,FALSE)&lt;L$4,0,5-(L$3-VLOOKUP($E43,'Country Indicator Data'!$B$4:$N$300,6,FALSE))/(L$3-L$4)*5)),1)))</f>
        <v>3</v>
      </c>
      <c r="M43" s="163">
        <f>IF(LEN(E43)&gt;3,(IF(VLOOKUP($C43,'Regional Crises'!$B$1:$R$66,11,FALSE)="x","x",ROUND(IF(VLOOKUP($C43,'Regional Crises'!$B$1:$R$66,11,FALSE)&gt;M$3,5,IF(VLOOKUP($C43,'Regional Crises'!$B$1:$R$66,11,FALSE)&lt;M$4,0,5-(M$3-VLOOKUP($C43,'Regional Crises'!$B$1:$R$66,11,FALSE))/(M$3-M$4)*5)),1))),IF(VLOOKUP($E43,'Country Indicator Data'!$B$4:$N$300,7,FALSE)="x","x",ROUND(IF(VLOOKUP($E43,'Country Indicator Data'!$B$4:$N$300,7,FALSE)&gt;M$3,5,IF(VLOOKUP($E43,'Country Indicator Data'!$B$4:$N$300,7,FALSE)&lt;M$4,0,5-(M$3-VLOOKUP($E43,'Country Indicator Data'!$B$4:$N$300,7,FALSE))/(M$3-M$4)*5)),1)))</f>
        <v>0.8</v>
      </c>
      <c r="N43" s="163">
        <f t="shared" si="15"/>
        <v>1.9</v>
      </c>
      <c r="O43" s="163">
        <f t="shared" si="16"/>
        <v>2.1166666666666667</v>
      </c>
      <c r="P43" s="163">
        <f>IF(LEN(E43)&gt;3,VLOOKUP(C43,'Regional Crises'!$B$1:$R$69,12,FALSE),VLOOKUP(E43,'Country Indicator Data'!$B$4:$I$300,8,FALSE))</f>
        <v>3</v>
      </c>
      <c r="Q43" s="163">
        <f>IF(LEN(E43)&gt;3,((IF(VLOOKUP($C43,'Regional Crises'!$B$1:$R$66,13,FALSE)="x","x",ROUND(IF(VLOOKUP($C43,'Regional Crises'!$B$1:$R$66,13,FALSE)&gt;Q$3,5,IF(VLOOKUP($C43,'Regional Crises'!$B$1:$R$66,13,FALSE)&lt;Q$4,0,5-(LOG(Q$3)-LOG(VLOOKUP($C43,'Regional Crises'!$B$1:$R$66,13,FALSE)))/(LOG(Q$3)-LOG(Q$4))*5)),1)))),(IF(VLOOKUP($E43,'Country Indicator Data'!$B$4:$N$300,9,FALSE)="x","x",ROUND(IF(VLOOKUP($E43,'Country Indicator Data'!$B$4:$N$300,9,FALSE)&gt;Q$3,5,IF(VLOOKUP($E43,'Country Indicator Data'!$B$4:$N$300,9,FALSE)&lt;Q$4,0,5-(LOG(Q$3)-LOG(VLOOKUP($E43,'Country Indicator Data'!$B$4:$N$300,9,FALSE)))/(LOG(Q$3)-LOG(Q$4))*5)),1))))</f>
        <v>0</v>
      </c>
      <c r="R43" s="163">
        <f t="shared" si="17"/>
        <v>1.5</v>
      </c>
      <c r="S43" s="163">
        <f>IF(LEN(E43)&gt;3,((IF(VLOOKUP($C43,'Regional Crises'!$B$1:$R$66,17,FALSE)="x","x",ROUND(IF(VLOOKUP($C43,'Regional Crises'!$B$1:$R$66,17,FALSE)&gt;S$3,0,IF(VLOOKUP($C43,'Regional Crises'!$B$1:$R$66,17,FALSE)&lt;S$4,5,(S$3-VLOOKUP($C43,'Regional Crises'!$B$1:$R$66,17,FALSE))/(S$3-S$4)*5)),1)))),(IF(VLOOKUP($E43,'Country Indicator Data'!$B$4:$N$300,13,FALSE)="x","x",ROUND(IF(VLOOKUP($E43,'Country Indicator Data'!$B$4:$N$300,13,FALSE)&gt;S$3,0,IF(VLOOKUP($E43,'Country Indicator Data'!$B$4:$N$300,13,FALSE)&lt;S$4,5,(S$3-VLOOKUP($E43,'Country Indicator Data'!$B$4:$N$300,13,FALSE))/(S$3-S$4)*5)),1))))</f>
        <v>3.3</v>
      </c>
      <c r="T43" s="163">
        <f>IF(LEN(E43)&gt;3,((IF(VLOOKUP($C43,'Regional Crises'!$B$1:$R$66,14,FALSE)="x","x",ROUND(IF(VLOOKUP($C43,'Regional Crises'!$B$1:$R$66,14,FALSE)&gt;T$3,0,IF(VLOOKUP($C43,'Regional Crises'!$B$1:$R$66,14,FALSE)&lt;T$4,5,(T$3-VLOOKUP($C43,'Regional Crises'!$B$1:$R$66,14,FALSE))/(T$3-T$4)*5)),1)))),(IF(VLOOKUP($E43,'Country Indicator Data'!$B$4:$N$300,10,FALSE)="x","x",ROUND(IF(VLOOKUP($E43,'Country Indicator Data'!$B$4:$N$300,10,FALSE)&gt;T$3,0,IF(VLOOKUP($E43,'Country Indicator Data'!$B$4:$N$300,10,FALSE)&lt;T$4,5,(T$3-VLOOKUP($E43,'Country Indicator Data'!$B$4:$N$300,10,FALSE))/(T$3-T$4)*5)),1))))</f>
        <v>2.8</v>
      </c>
      <c r="U43" s="163">
        <f>IF(LEN(E43)&gt;3,((IF(VLOOKUP($C43,'Regional Crises'!$B$1:$R$66,15,FALSE)="x","x",ROUND(IF(VLOOKUP($C43,'Regional Crises'!$B$1:$R$66,15,FALSE)&gt;U$3,0,IF(VLOOKUP($C43,'Regional Crises'!$B$1:$R$66,15,FALSE)&lt;U$4,5,(U$3-VLOOKUP($C43,'Regional Crises'!$B$1:$R$66,15,FALSE))/(U$3-U$4)*5)),1)))),(IF(VLOOKUP($E43,'Country Indicator Data'!$B$4:$N$300,11,FALSE)="x","x",ROUND(IF(VLOOKUP($E43,'Country Indicator Data'!$B$4:$N$300,11,FALSE)&gt;U$3,0,IF(VLOOKUP($E43,'Country Indicator Data'!$B$4:$N$300,11,FALSE)&lt;U$4,5,(U$3-VLOOKUP($E43,'Country Indicator Data'!$B$4:$N$300,11,FALSE))/(U$3-U$4)*5)),1))))</f>
        <v>3</v>
      </c>
      <c r="V43" s="163">
        <f>IF(LEN(E43)&gt;3,((IF(VLOOKUP($C43,'Regional Crises'!$B$1:$R$66,16,FALSE)="x","x",ROUND(IF(VLOOKUP($C43,'Regional Crises'!$B$1:$R$66,16,FALSE)&gt;V$3,0,IF(VLOOKUP($C43,'Regional Crises'!$B$1:$R$66,16,FALSE)&lt;V$4,5,(V$3-VLOOKUP($C43,'Regional Crises'!$B$1:$R$66,16,FALSE))/(V$3-V$4)*5)),1)))),(IF(VLOOKUP($E43,'Country Indicator Data'!$B$4:$N$300,12,FALSE)="x","x",ROUND(IF(VLOOKUP($E43,'Country Indicator Data'!$B$4:$N$300,12,FALSE)&gt;V$3,0,IF(VLOOKUP($E43,'Country Indicator Data'!$B$4:$N$300,12,FALSE)&lt;V$4,5,(V$3-VLOOKUP($E43,'Country Indicator Data'!$B$4:$N$300,12,FALSE))/(V$3-V$4)*5)),1))))</f>
        <v>4.0999999999999996</v>
      </c>
      <c r="W43" s="163">
        <f t="shared" si="18"/>
        <v>3.3</v>
      </c>
      <c r="X43" s="163">
        <f t="shared" si="19"/>
        <v>2.2999999999999998</v>
      </c>
      <c r="Y43" s="184">
        <f>IF('Core Indicators'!FC40="x","x",IF('Core Indicators'!FC40&gt;=5,5,IF('Core Indicators'!FC40&gt;=4,4,IF('Core Indicators'!FC40&gt;=3,3,IF('Core Indicators'!FC40&gt;=2,2,IF('Core Indicators'!FC40&gt;=1,1,0))))))</f>
        <v>2</v>
      </c>
      <c r="Z43" s="163">
        <f t="shared" si="20"/>
        <v>2</v>
      </c>
      <c r="AA43" s="184">
        <f>'Crisis Indicator Data'!Y40</f>
        <v>1</v>
      </c>
      <c r="AB43" s="184">
        <f>'Crisis Indicator Data'!Z40</f>
        <v>0</v>
      </c>
      <c r="AC43" s="184">
        <f>'Crisis Indicator Data'!AA40</f>
        <v>0</v>
      </c>
      <c r="AD43" s="184">
        <f>'Crisis Indicator Data'!AB40</f>
        <v>0</v>
      </c>
      <c r="AE43" s="184">
        <f t="shared" si="21"/>
        <v>1</v>
      </c>
      <c r="AF43" s="184">
        <f>'Crisis Indicator Data'!AC40</f>
        <v>0</v>
      </c>
      <c r="AG43" s="184">
        <f>'Crisis Indicator Data'!AD40</f>
        <v>3</v>
      </c>
      <c r="AH43" s="184">
        <f t="shared" si="22"/>
        <v>3</v>
      </c>
      <c r="AI43" s="184">
        <f>'Crisis Indicator Data'!AE40</f>
        <v>0</v>
      </c>
      <c r="AJ43" s="184">
        <f>'Crisis Indicator Data'!AF40</f>
        <v>3</v>
      </c>
      <c r="AK43" s="184">
        <f>'Crisis Indicator Data'!AG40</f>
        <v>0</v>
      </c>
      <c r="AL43" s="184">
        <f t="shared" si="23"/>
        <v>3</v>
      </c>
      <c r="AM43" s="163">
        <f t="shared" si="24"/>
        <v>2</v>
      </c>
      <c r="AN43" s="163">
        <f t="shared" si="25"/>
        <v>2</v>
      </c>
    </row>
    <row r="44" spans="1:40" ht="13.5" customHeight="1" x14ac:dyDescent="0.35">
      <c r="A44" s="169" t="str">
        <f>'Crisis Indicator Data'!A41</f>
        <v>Complex crisis in Eritrea</v>
      </c>
      <c r="B44" s="170" t="str">
        <f>'Crisis Indicator Data'!B41</f>
        <v>Socio-political,Displacement</v>
      </c>
      <c r="C44" s="170" t="str">
        <f>'Crisis Indicator Data'!C41</f>
        <v>ERI001</v>
      </c>
      <c r="D44" s="170" t="str">
        <f>'Crisis Indicator Data'!D41</f>
        <v>Eritrea</v>
      </c>
      <c r="E44" s="171" t="str">
        <f>'Crisis Indicator Data'!E41</f>
        <v>ERI</v>
      </c>
      <c r="F44" s="163">
        <f>IF(LEN(E44)&gt;3,(IF(VLOOKUP($C44,'Regional Crises'!$B$1:$R$66,7,FALSE)="x","x",ROUND(IF(VLOOKUP($C44,'Regional Crises'!$B$1:$R$66,7,FALSE)&gt;$F$3,5,IF(VLOOKUP($C44,'Regional Crises'!$B$1:$R$66,7,FALSE)&lt;F$4,0,($F$3-VLOOKUP($C44,'Regional Crises'!$B$1:$R$66,7,FALSE))/($F$3-$F$4)*5)),1))),IF(VLOOKUP($E44,'Country Indicator Data'!$B$4:$N$300,3,FALSE)="x","x",ROUND(IF(VLOOKUP($E44,'Country Indicator Data'!$B$4:$N$300,3,FALSE)&gt;$F$3,5,IF(VLOOKUP($E44,'Country Indicator Data'!$B$4:$N$300,3,FALSE)&lt;$F$4,0,($F$3-VLOOKUP($E44,'Country Indicator Data'!$B$4:$N$300,3,FALSE))/($F$3-$F$4)*5)),1)))</f>
        <v>5</v>
      </c>
      <c r="G44" s="163">
        <f>IF(LEN(E44)&gt;3,(IF(VLOOKUP($C44,'Regional Crises'!$B$1:$R$66,9,FALSE)="x","x",ROUND(IF(VLOOKUP($C44,'Regional Crises'!$B$1:$R$66,9,FALSE)&gt;G$3,5,IF(VLOOKUP($C44,'Regional Crises'!$B$1:$R$66,9,FALSE)&lt;G$4,0,(G$3-VLOOKUP($C44,'Regional Crises'!$B$1:$R$66,9,FALSE))/(G$3-G$4)*5)),1))),IF(VLOOKUP($E44,'Country Indicator Data'!$B$4:$N$300,5,FALSE)="x","x",ROUND(IF(VLOOKUP($E44,'Country Indicator Data'!$B$4:$N$300,5,FALSE)&gt;G$3,5,IF(VLOOKUP($E44,'Country Indicator Data'!$B$4:$N$300,5,FALSE)&lt;G$4,0,(G$3-VLOOKUP($E44,'Country Indicator Data'!$B$4:$N$300,5,FALSE))/(G$3-G$4)*5)),1)))</f>
        <v>4</v>
      </c>
      <c r="H44" s="163">
        <f t="shared" si="13"/>
        <v>4.5</v>
      </c>
      <c r="I44" s="163">
        <f>IF(LEN(E44)&gt;3,(IF(VLOOKUP($C44,'Regional Crises'!$B$1:$R$66,6,FALSE)="x","x",ROUND(IF(VLOOKUP($C44,'Regional Crises'!$B$1:$R$66,6,FALSE)&gt;I$3,5,IF(VLOOKUP($C44,'Regional Crises'!$B$1:$R$66,6,FALSE)&lt;I$4,0,5-(I$3-VLOOKUP($C44,'Regional Crises'!$B$1:$R$66,6,FALSE))/(I$3-I$4)*5)),1))),IF(VLOOKUP($E44,'Country Indicator Data'!$B$4:$N$300,2,FALSE)="x","x",ROUND(IF(VLOOKUP($E44,'Country Indicator Data'!$B$4:$N$300,2,FALSE)&gt;I$3,5,IF(VLOOKUP($E44,'Country Indicator Data'!$B$4:$N$300,2,FALSE)&lt;I$4,0,5-(I$3-VLOOKUP($E44,'Country Indicator Data'!$B$4:$N$300,2,FALSE))/(I$3-I$4)*5)),1)))</f>
        <v>3.1</v>
      </c>
      <c r="J44" s="163">
        <f>IF(LEN(E44)&gt;3,(IF(VLOOKUP($C44,'Regional Crises'!$B$1:$R$66,8,FALSE)="x","x",ROUND(IF(VLOOKUP($C44,'Regional Crises'!$B$1:$R$66,8,FALSE)&gt;J$3,5,IF(VLOOKUP($C44,'Regional Crises'!$B$1:$R$66,8,FALSE)&lt;J$4,0,5-(J$3-VLOOKUP($C44,'Regional Crises'!$B$1:$R$66,8,FALSE))/(J$3-J$4)*5)),1))),IF(VLOOKUP($E44,'Country Indicator Data'!$B$4:$N$300,4,FALSE)="x","x",ROUND(IF(VLOOKUP($E44,'Country Indicator Data'!$B$4:$N$300,4,FALSE)&gt;J$3,5,IF(VLOOKUP($E44,'Country Indicator Data'!$B$4:$N$300,4,FALSE)&lt;J$4,0,5-(J$3-VLOOKUP($E44,'Country Indicator Data'!$B$4:$N$300,4,FALSE))/(J$3-J$4)*5)),1)))</f>
        <v>0</v>
      </c>
      <c r="K44" s="163">
        <f t="shared" si="14"/>
        <v>1.55</v>
      </c>
      <c r="L44" s="163" t="str">
        <f>IF(LEN(E44)&gt;3,(IF(VLOOKUP($C44,'Regional Crises'!$B$1:$R$66,10,FALSE)="x","x",ROUND(IF(VLOOKUP($C44,'Regional Crises'!$B$1:$R$66,10,FALSE)&gt;L$3,5,IF(VLOOKUP($C44,'Regional Crises'!$B$1:$R$66,10,FALSE)&lt;L$4,0,5-(L$3-VLOOKUP($C44,'Regional Crises'!$B$1:$R$66,10,FALSE))/(L$3-L$4)*5)),1))),IF(VLOOKUP($E44,'Country Indicator Data'!$B$4:$N$300,6,FALSE)="x","x",ROUND(IF(VLOOKUP($E44,'Country Indicator Data'!$B$4:$N$300,6,FALSE)&gt;L$3,5,IF(VLOOKUP($E44,'Country Indicator Data'!$B$4:$N$300,6,FALSE)&lt;L$4,0,5-(L$3-VLOOKUP($E44,'Country Indicator Data'!$B$4:$N$300,6,FALSE))/(L$3-L$4)*5)),1)))</f>
        <v>x</v>
      </c>
      <c r="M44" s="163" t="str">
        <f>IF(LEN(E44)&gt;3,(IF(VLOOKUP($C44,'Regional Crises'!$B$1:$R$66,11,FALSE)="x","x",ROUND(IF(VLOOKUP($C44,'Regional Crises'!$B$1:$R$66,11,FALSE)&gt;M$3,5,IF(VLOOKUP($C44,'Regional Crises'!$B$1:$R$66,11,FALSE)&lt;M$4,0,5-(M$3-VLOOKUP($C44,'Regional Crises'!$B$1:$R$66,11,FALSE))/(M$3-M$4)*5)),1))),IF(VLOOKUP($E44,'Country Indicator Data'!$B$4:$N$300,7,FALSE)="x","x",ROUND(IF(VLOOKUP($E44,'Country Indicator Data'!$B$4:$N$300,7,FALSE)&gt;M$3,5,IF(VLOOKUP($E44,'Country Indicator Data'!$B$4:$N$300,7,FALSE)&lt;M$4,0,5-(M$3-VLOOKUP($E44,'Country Indicator Data'!$B$4:$N$300,7,FALSE))/(M$3-M$4)*5)),1)))</f>
        <v>x</v>
      </c>
      <c r="N44" s="163" t="str">
        <f t="shared" si="15"/>
        <v>x</v>
      </c>
      <c r="O44" s="163">
        <f t="shared" si="16"/>
        <v>3.0249999999999999</v>
      </c>
      <c r="P44" s="163">
        <f>IF(LEN(E44)&gt;3,VLOOKUP(C44,'Regional Crises'!$B$1:$R$69,12,FALSE),VLOOKUP(E44,'Country Indicator Data'!$B$4:$I$300,8,FALSE))</f>
        <v>4</v>
      </c>
      <c r="Q44" s="163">
        <f>IF(LEN(E44)&gt;3,((IF(VLOOKUP($C44,'Regional Crises'!$B$1:$R$66,13,FALSE)="x","x",ROUND(IF(VLOOKUP($C44,'Regional Crises'!$B$1:$R$66,13,FALSE)&gt;Q$3,5,IF(VLOOKUP($C44,'Regional Crises'!$B$1:$R$66,13,FALSE)&lt;Q$4,0,5-(LOG(Q$3)-LOG(VLOOKUP($C44,'Regional Crises'!$B$1:$R$66,13,FALSE)))/(LOG(Q$3)-LOG(Q$4))*5)),1)))),(IF(VLOOKUP($E44,'Country Indicator Data'!$B$4:$N$300,9,FALSE)="x","x",ROUND(IF(VLOOKUP($E44,'Country Indicator Data'!$B$4:$N$300,9,FALSE)&gt;Q$3,5,IF(VLOOKUP($E44,'Country Indicator Data'!$B$4:$N$300,9,FALSE)&lt;Q$4,0,5-(LOG(Q$3)-LOG(VLOOKUP($E44,'Country Indicator Data'!$B$4:$N$300,9,FALSE)))/(LOG(Q$3)-LOG(Q$4))*5)),1))))</f>
        <v>0</v>
      </c>
      <c r="R44" s="163">
        <f t="shared" si="17"/>
        <v>2</v>
      </c>
      <c r="S44" s="163">
        <f>IF(LEN(E44)&gt;3,((IF(VLOOKUP($C44,'Regional Crises'!$B$1:$R$66,17,FALSE)="x","x",ROUND(IF(VLOOKUP($C44,'Regional Crises'!$B$1:$R$66,17,FALSE)&gt;S$3,0,IF(VLOOKUP($C44,'Regional Crises'!$B$1:$R$66,17,FALSE)&lt;S$4,5,(S$3-VLOOKUP($C44,'Regional Crises'!$B$1:$R$66,17,FALSE))/(S$3-S$4)*5)),1)))),(IF(VLOOKUP($E44,'Country Indicator Data'!$B$4:$N$300,13,FALSE)="x","x",ROUND(IF(VLOOKUP($E44,'Country Indicator Data'!$B$4:$N$300,13,FALSE)&gt;S$3,0,IF(VLOOKUP($E44,'Country Indicator Data'!$B$4:$N$300,13,FALSE)&lt;S$4,5,(S$3-VLOOKUP($E44,'Country Indicator Data'!$B$4:$N$300,13,FALSE))/(S$3-S$4)*5)),1))))</f>
        <v>4</v>
      </c>
      <c r="T44" s="163">
        <f>IF(LEN(E44)&gt;3,((IF(VLOOKUP($C44,'Regional Crises'!$B$1:$R$66,14,FALSE)="x","x",ROUND(IF(VLOOKUP($C44,'Regional Crises'!$B$1:$R$66,14,FALSE)&gt;T$3,0,IF(VLOOKUP($C44,'Regional Crises'!$B$1:$R$66,14,FALSE)&lt;T$4,5,(T$3-VLOOKUP($C44,'Regional Crises'!$B$1:$R$66,14,FALSE))/(T$3-T$4)*5)),1)))),(IF(VLOOKUP($E44,'Country Indicator Data'!$B$4:$N$300,10,FALSE)="x","x",ROUND(IF(VLOOKUP($E44,'Country Indicator Data'!$B$4:$N$300,10,FALSE)&gt;T$3,0,IF(VLOOKUP($E44,'Country Indicator Data'!$B$4:$N$300,10,FALSE)&lt;T$4,5,(T$3-VLOOKUP($E44,'Country Indicator Data'!$B$4:$N$300,10,FALSE))/(T$3-T$4)*5)),1))))</f>
        <v>4.3</v>
      </c>
      <c r="U44" s="163">
        <f>IF(LEN(E44)&gt;3,((IF(VLOOKUP($C44,'Regional Crises'!$B$1:$R$66,15,FALSE)="x","x",ROUND(IF(VLOOKUP($C44,'Regional Crises'!$B$1:$R$66,15,FALSE)&gt;U$3,0,IF(VLOOKUP($C44,'Regional Crises'!$B$1:$R$66,15,FALSE)&lt;U$4,5,(U$3-VLOOKUP($C44,'Regional Crises'!$B$1:$R$66,15,FALSE))/(U$3-U$4)*5)),1)))),(IF(VLOOKUP($E44,'Country Indicator Data'!$B$4:$N$300,11,FALSE)="x","x",ROUND(IF(VLOOKUP($E44,'Country Indicator Data'!$B$4:$N$300,11,FALSE)&gt;U$3,0,IF(VLOOKUP($E44,'Country Indicator Data'!$B$4:$N$300,11,FALSE)&lt;U$4,5,(U$3-VLOOKUP($E44,'Country Indicator Data'!$B$4:$N$300,11,FALSE))/(U$3-U$4)*5)),1))))</f>
        <v>4.2</v>
      </c>
      <c r="V44" s="163">
        <f>IF(LEN(E44)&gt;3,((IF(VLOOKUP($C44,'Regional Crises'!$B$1:$R$66,16,FALSE)="x","x",ROUND(IF(VLOOKUP($C44,'Regional Crises'!$B$1:$R$66,16,FALSE)&gt;V$3,0,IF(VLOOKUP($C44,'Regional Crises'!$B$1:$R$66,16,FALSE)&lt;V$4,5,(V$3-VLOOKUP($C44,'Regional Crises'!$B$1:$R$66,16,FALSE))/(V$3-V$4)*5)),1)))),(IF(VLOOKUP($E44,'Country Indicator Data'!$B$4:$N$300,12,FALSE)="x","x",ROUND(IF(VLOOKUP($E44,'Country Indicator Data'!$B$4:$N$300,12,FALSE)&gt;V$3,0,IF(VLOOKUP($E44,'Country Indicator Data'!$B$4:$N$300,12,FALSE)&lt;V$4,5,(V$3-VLOOKUP($E44,'Country Indicator Data'!$B$4:$N$300,12,FALSE))/(V$3-V$4)*5)),1))))</f>
        <v>4.9000000000000004</v>
      </c>
      <c r="W44" s="163">
        <f t="shared" si="18"/>
        <v>4.4000000000000004</v>
      </c>
      <c r="X44" s="163">
        <f t="shared" si="19"/>
        <v>3.1</v>
      </c>
      <c r="Y44" s="184">
        <f>IF('Core Indicators'!FC41="x","x",IF('Core Indicators'!FC41&gt;=5,5,IF('Core Indicators'!FC41&gt;=4,4,IF('Core Indicators'!FC41&gt;=3,3,IF('Core Indicators'!FC41&gt;=2,2,IF('Core Indicators'!FC41&gt;=1,1,0))))))</f>
        <v>2</v>
      </c>
      <c r="Z44" s="163">
        <f t="shared" si="20"/>
        <v>2</v>
      </c>
      <c r="AA44" s="184">
        <f>'Crisis Indicator Data'!Y41</f>
        <v>1</v>
      </c>
      <c r="AB44" s="184">
        <f>'Crisis Indicator Data'!Z41</f>
        <v>1</v>
      </c>
      <c r="AC44" s="184">
        <f>'Crisis Indicator Data'!AA41</f>
        <v>2</v>
      </c>
      <c r="AD44" s="184">
        <f>'Crisis Indicator Data'!AB41</f>
        <v>0</v>
      </c>
      <c r="AE44" s="184">
        <f t="shared" si="21"/>
        <v>2</v>
      </c>
      <c r="AF44" s="184">
        <f>'Crisis Indicator Data'!AC41</f>
        <v>0</v>
      </c>
      <c r="AG44" s="184">
        <f>'Crisis Indicator Data'!AD41</f>
        <v>2</v>
      </c>
      <c r="AH44" s="184">
        <f t="shared" si="22"/>
        <v>2</v>
      </c>
      <c r="AI44" s="184">
        <f>'Crisis Indicator Data'!AE41</f>
        <v>0</v>
      </c>
      <c r="AJ44" s="184">
        <f>'Crisis Indicator Data'!AF41</f>
        <v>2</v>
      </c>
      <c r="AK44" s="184">
        <f>'Crisis Indicator Data'!AG41</f>
        <v>2</v>
      </c>
      <c r="AL44" s="184">
        <f t="shared" si="23"/>
        <v>3</v>
      </c>
      <c r="AM44" s="163">
        <f t="shared" si="24"/>
        <v>2</v>
      </c>
      <c r="AN44" s="163">
        <f t="shared" si="25"/>
        <v>2</v>
      </c>
    </row>
    <row r="45" spans="1:40" ht="13.5" customHeight="1" x14ac:dyDescent="0.35">
      <c r="A45" s="169" t="str">
        <f>'Crisis Indicator Data'!A42</f>
        <v>Mixed migration flows in Spain</v>
      </c>
      <c r="B45" s="170" t="str">
        <f>'Crisis Indicator Data'!B42</f>
        <v>Displacement</v>
      </c>
      <c r="C45" s="170" t="str">
        <f>'Crisis Indicator Data'!C42</f>
        <v>ESP002</v>
      </c>
      <c r="D45" s="170" t="str">
        <f>'Crisis Indicator Data'!D42</f>
        <v>Spain</v>
      </c>
      <c r="E45" s="171" t="str">
        <f>'Crisis Indicator Data'!E42</f>
        <v>ESP</v>
      </c>
      <c r="F45" s="163">
        <f>IF(LEN(E45)&gt;3,(IF(VLOOKUP($C45,'Regional Crises'!$B$1:$R$66,7,FALSE)="x","x",ROUND(IF(VLOOKUP($C45,'Regional Crises'!$B$1:$R$66,7,FALSE)&gt;$F$3,5,IF(VLOOKUP($C45,'Regional Crises'!$B$1:$R$66,7,FALSE)&lt;F$4,0,($F$3-VLOOKUP($C45,'Regional Crises'!$B$1:$R$66,7,FALSE))/($F$3-$F$4)*5)),1))),IF(VLOOKUP($E45,'Country Indicator Data'!$B$4:$N$300,3,FALSE)="x","x",ROUND(IF(VLOOKUP($E45,'Country Indicator Data'!$B$4:$N$300,3,FALSE)&gt;$F$3,5,IF(VLOOKUP($E45,'Country Indicator Data'!$B$4:$N$300,3,FALSE)&lt;$F$4,0,($F$3-VLOOKUP($E45,'Country Indicator Data'!$B$4:$N$300,3,FALSE))/($F$3-$F$4)*5)),1)))</f>
        <v>1.1000000000000001</v>
      </c>
      <c r="G45" s="163" t="str">
        <f>IF(LEN(E45)&gt;3,(IF(VLOOKUP($C45,'Regional Crises'!$B$1:$R$66,9,FALSE)="x","x",ROUND(IF(VLOOKUP($C45,'Regional Crises'!$B$1:$R$66,9,FALSE)&gt;G$3,5,IF(VLOOKUP($C45,'Regional Crises'!$B$1:$R$66,9,FALSE)&lt;G$4,0,(G$3-VLOOKUP($C45,'Regional Crises'!$B$1:$R$66,9,FALSE))/(G$3-G$4)*5)),1))),IF(VLOOKUP($E45,'Country Indicator Data'!$B$4:$N$300,5,FALSE)="x","x",ROUND(IF(VLOOKUP($E45,'Country Indicator Data'!$B$4:$N$300,5,FALSE)&gt;G$3,5,IF(VLOOKUP($E45,'Country Indicator Data'!$B$4:$N$300,5,FALSE)&lt;G$4,0,(G$3-VLOOKUP($E45,'Country Indicator Data'!$B$4:$N$300,5,FALSE))/(G$3-G$4)*5)),1)))</f>
        <v>x</v>
      </c>
      <c r="H45" s="163">
        <f t="shared" si="13"/>
        <v>1.1000000000000001</v>
      </c>
      <c r="I45" s="163">
        <f>IF(LEN(E45)&gt;3,(IF(VLOOKUP($C45,'Regional Crises'!$B$1:$R$66,6,FALSE)="x","x",ROUND(IF(VLOOKUP($C45,'Regional Crises'!$B$1:$R$66,6,FALSE)&gt;I$3,5,IF(VLOOKUP($C45,'Regional Crises'!$B$1:$R$66,6,FALSE)&lt;I$4,0,5-(I$3-VLOOKUP($C45,'Regional Crises'!$B$1:$R$66,6,FALSE))/(I$3-I$4)*5)),1))),IF(VLOOKUP($E45,'Country Indicator Data'!$B$4:$N$300,2,FALSE)="x","x",ROUND(IF(VLOOKUP($E45,'Country Indicator Data'!$B$4:$N$300,2,FALSE)&gt;I$3,5,IF(VLOOKUP($E45,'Country Indicator Data'!$B$4:$N$300,2,FALSE)&lt;I$4,0,5-(I$3-VLOOKUP($E45,'Country Indicator Data'!$B$4:$N$300,2,FALSE))/(I$3-I$4)*5)),1)))</f>
        <v>2.5</v>
      </c>
      <c r="J45" s="163">
        <f>IF(LEN(E45)&gt;3,(IF(VLOOKUP($C45,'Regional Crises'!$B$1:$R$66,8,FALSE)="x","x",ROUND(IF(VLOOKUP($C45,'Regional Crises'!$B$1:$R$66,8,FALSE)&gt;J$3,5,IF(VLOOKUP($C45,'Regional Crises'!$B$1:$R$66,8,FALSE)&lt;J$4,0,5-(J$3-VLOOKUP($C45,'Regional Crises'!$B$1:$R$66,8,FALSE))/(J$3-J$4)*5)),1))),IF(VLOOKUP($E45,'Country Indicator Data'!$B$4:$N$300,4,FALSE)="x","x",ROUND(IF(VLOOKUP($E45,'Country Indicator Data'!$B$4:$N$300,4,FALSE)&gt;J$3,5,IF(VLOOKUP($E45,'Country Indicator Data'!$B$4:$N$300,4,FALSE)&lt;J$4,0,5-(J$3-VLOOKUP($E45,'Country Indicator Data'!$B$4:$N$300,4,FALSE))/(J$3-J$4)*5)),1)))</f>
        <v>3</v>
      </c>
      <c r="K45" s="163">
        <f t="shared" si="14"/>
        <v>2.75</v>
      </c>
      <c r="L45" s="163">
        <f>IF(LEN(E45)&gt;3,(IF(VLOOKUP($C45,'Regional Crises'!$B$1:$R$66,10,FALSE)="x","x",ROUND(IF(VLOOKUP($C45,'Regional Crises'!$B$1:$R$66,10,FALSE)&gt;L$3,5,IF(VLOOKUP($C45,'Regional Crises'!$B$1:$R$66,10,FALSE)&lt;L$4,0,5-(L$3-VLOOKUP($C45,'Regional Crises'!$B$1:$R$66,10,FALSE))/(L$3-L$4)*5)),1))),IF(VLOOKUP($E45,'Country Indicator Data'!$B$4:$N$300,6,FALSE)="x","x",ROUND(IF(VLOOKUP($E45,'Country Indicator Data'!$B$4:$N$300,6,FALSE)&gt;L$3,5,IF(VLOOKUP($E45,'Country Indicator Data'!$B$4:$N$300,6,FALSE)&lt;L$4,0,5-(L$3-VLOOKUP($E45,'Country Indicator Data'!$B$4:$N$300,6,FALSE))/(L$3-L$4)*5)),1)))</f>
        <v>0.5</v>
      </c>
      <c r="M45" s="163">
        <f>IF(LEN(E45)&gt;3,(IF(VLOOKUP($C45,'Regional Crises'!$B$1:$R$66,11,FALSE)="x","x",ROUND(IF(VLOOKUP($C45,'Regional Crises'!$B$1:$R$66,11,FALSE)&gt;M$3,5,IF(VLOOKUP($C45,'Regional Crises'!$B$1:$R$66,11,FALSE)&lt;M$4,0,5-(M$3-VLOOKUP($C45,'Regional Crises'!$B$1:$R$66,11,FALSE))/(M$3-M$4)*5)),1))),IF(VLOOKUP($E45,'Country Indicator Data'!$B$4:$N$300,7,FALSE)="x","x",ROUND(IF(VLOOKUP($E45,'Country Indicator Data'!$B$4:$N$300,7,FALSE)&gt;M$3,5,IF(VLOOKUP($E45,'Country Indicator Data'!$B$4:$N$300,7,FALSE)&lt;M$4,0,5-(M$3-VLOOKUP($E45,'Country Indicator Data'!$B$4:$N$300,7,FALSE))/(M$3-M$4)*5)),1)))</f>
        <v>1.2</v>
      </c>
      <c r="N45" s="163">
        <f t="shared" si="15"/>
        <v>0.85</v>
      </c>
      <c r="O45" s="163">
        <f t="shared" si="16"/>
        <v>1.5666666666666667</v>
      </c>
      <c r="P45" s="163">
        <f>IF(LEN(E45)&gt;3,VLOOKUP(C45,'Regional Crises'!$B$1:$R$69,12,FALSE),VLOOKUP(E45,'Country Indicator Data'!$B$4:$I$300,8,FALSE))</f>
        <v>1</v>
      </c>
      <c r="Q45" s="163">
        <f>IF(LEN(E45)&gt;3,((IF(VLOOKUP($C45,'Regional Crises'!$B$1:$R$66,13,FALSE)="x","x",ROUND(IF(VLOOKUP($C45,'Regional Crises'!$B$1:$R$66,13,FALSE)&gt;Q$3,5,IF(VLOOKUP($C45,'Regional Crises'!$B$1:$R$66,13,FALSE)&lt;Q$4,0,5-(LOG(Q$3)-LOG(VLOOKUP($C45,'Regional Crises'!$B$1:$R$66,13,FALSE)))/(LOG(Q$3)-LOG(Q$4))*5)),1)))),(IF(VLOOKUP($E45,'Country Indicator Data'!$B$4:$N$300,9,FALSE)="x","x",ROUND(IF(VLOOKUP($E45,'Country Indicator Data'!$B$4:$N$300,9,FALSE)&gt;Q$3,5,IF(VLOOKUP($E45,'Country Indicator Data'!$B$4:$N$300,9,FALSE)&lt;Q$4,0,5-(LOG(Q$3)-LOG(VLOOKUP($E45,'Country Indicator Data'!$B$4:$N$300,9,FALSE)))/(LOG(Q$3)-LOG(Q$4))*5)),1))))</f>
        <v>3.2</v>
      </c>
      <c r="R45" s="163">
        <f t="shared" si="17"/>
        <v>2.1</v>
      </c>
      <c r="S45" s="163">
        <f>IF(LEN(E45)&gt;3,((IF(VLOOKUP($C45,'Regional Crises'!$B$1:$R$66,17,FALSE)="x","x",ROUND(IF(VLOOKUP($C45,'Regional Crises'!$B$1:$R$66,17,FALSE)&gt;S$3,0,IF(VLOOKUP($C45,'Regional Crises'!$B$1:$R$66,17,FALSE)&lt;S$4,5,(S$3-VLOOKUP($C45,'Regional Crises'!$B$1:$R$66,17,FALSE))/(S$3-S$4)*5)),1)))),(IF(VLOOKUP($E45,'Country Indicator Data'!$B$4:$N$300,13,FALSE)="x","x",ROUND(IF(VLOOKUP($E45,'Country Indicator Data'!$B$4:$N$300,13,FALSE)&gt;S$3,0,IF(VLOOKUP($E45,'Country Indicator Data'!$B$4:$N$300,13,FALSE)&lt;S$4,5,(S$3-VLOOKUP($E45,'Country Indicator Data'!$B$4:$N$300,13,FALSE))/(S$3-S$4)*5)),1))))</f>
        <v>2</v>
      </c>
      <c r="T45" s="163">
        <f>IF(LEN(E45)&gt;3,((IF(VLOOKUP($C45,'Regional Crises'!$B$1:$R$66,14,FALSE)="x","x",ROUND(IF(VLOOKUP($C45,'Regional Crises'!$B$1:$R$66,14,FALSE)&gt;T$3,0,IF(VLOOKUP($C45,'Regional Crises'!$B$1:$R$66,14,FALSE)&lt;T$4,5,(T$3-VLOOKUP($C45,'Regional Crises'!$B$1:$R$66,14,FALSE))/(T$3-T$4)*5)),1)))),(IF(VLOOKUP($E45,'Country Indicator Data'!$B$4:$N$300,10,FALSE)="x","x",ROUND(IF(VLOOKUP($E45,'Country Indicator Data'!$B$4:$N$300,10,FALSE)&gt;T$3,0,IF(VLOOKUP($E45,'Country Indicator Data'!$B$4:$N$300,10,FALSE)&lt;T$4,5,(T$3-VLOOKUP($E45,'Country Indicator Data'!$B$4:$N$300,10,FALSE))/(T$3-T$4)*5)),1))))</f>
        <v>1.7</v>
      </c>
      <c r="U45" s="163" t="str">
        <f>IF(LEN(E45)&gt;3,((IF(VLOOKUP($C45,'Regional Crises'!$B$1:$R$66,15,FALSE)="x","x",ROUND(IF(VLOOKUP($C45,'Regional Crises'!$B$1:$R$66,15,FALSE)&gt;U$3,0,IF(VLOOKUP($C45,'Regional Crises'!$B$1:$R$66,15,FALSE)&lt;U$4,5,(U$3-VLOOKUP($C45,'Regional Crises'!$B$1:$R$66,15,FALSE))/(U$3-U$4)*5)),1)))),(IF(VLOOKUP($E45,'Country Indicator Data'!$B$4:$N$300,11,FALSE)="x","x",ROUND(IF(VLOOKUP($E45,'Country Indicator Data'!$B$4:$N$300,11,FALSE)&gt;U$3,0,IF(VLOOKUP($E45,'Country Indicator Data'!$B$4:$N$300,11,FALSE)&lt;U$4,5,(U$3-VLOOKUP($E45,'Country Indicator Data'!$B$4:$N$300,11,FALSE))/(U$3-U$4)*5)),1))))</f>
        <v>x</v>
      </c>
      <c r="V45" s="163">
        <f>IF(LEN(E45)&gt;3,((IF(VLOOKUP($C45,'Regional Crises'!$B$1:$R$66,16,FALSE)="x","x",ROUND(IF(VLOOKUP($C45,'Regional Crises'!$B$1:$R$66,16,FALSE)&gt;V$3,0,IF(VLOOKUP($C45,'Regional Crises'!$B$1:$R$66,16,FALSE)&lt;V$4,5,(V$3-VLOOKUP($C45,'Regional Crises'!$B$1:$R$66,16,FALSE))/(V$3-V$4)*5)),1)))),(IF(VLOOKUP($E45,'Country Indicator Data'!$B$4:$N$300,12,FALSE)="x","x",ROUND(IF(VLOOKUP($E45,'Country Indicator Data'!$B$4:$N$300,12,FALSE)&gt;V$3,0,IF(VLOOKUP($E45,'Country Indicator Data'!$B$4:$N$300,12,FALSE)&lt;V$4,5,(V$3-VLOOKUP($E45,'Country Indicator Data'!$B$4:$N$300,12,FALSE))/(V$3-V$4)*5)),1))))</f>
        <v>0.5</v>
      </c>
      <c r="W45" s="163">
        <f t="shared" si="18"/>
        <v>1.4</v>
      </c>
      <c r="X45" s="163">
        <f t="shared" si="19"/>
        <v>1.7</v>
      </c>
      <c r="Y45" s="184">
        <f>IF('Core Indicators'!FC42="x","x",IF('Core Indicators'!FC42&gt;=5,5,IF('Core Indicators'!FC42&gt;=4,4,IF('Core Indicators'!FC42&gt;=3,3,IF('Core Indicators'!FC42&gt;=2,2,IF('Core Indicators'!FC42&gt;=1,1,0))))))</f>
        <v>2</v>
      </c>
      <c r="Z45" s="163">
        <f t="shared" si="20"/>
        <v>2</v>
      </c>
      <c r="AA45" s="184">
        <f>'Crisis Indicator Data'!Y42</f>
        <v>0</v>
      </c>
      <c r="AB45" s="184">
        <f>'Crisis Indicator Data'!Z42</f>
        <v>0</v>
      </c>
      <c r="AC45" s="184">
        <f>'Crisis Indicator Data'!AA42</f>
        <v>0</v>
      </c>
      <c r="AD45" s="184">
        <f>'Crisis Indicator Data'!AB42</f>
        <v>0</v>
      </c>
      <c r="AE45" s="184">
        <f t="shared" si="21"/>
        <v>0</v>
      </c>
      <c r="AF45" s="184">
        <f>'Crisis Indicator Data'!AC42</f>
        <v>0</v>
      </c>
      <c r="AG45" s="184">
        <f>'Crisis Indicator Data'!AD42</f>
        <v>0</v>
      </c>
      <c r="AH45" s="184">
        <f t="shared" si="22"/>
        <v>0</v>
      </c>
      <c r="AI45" s="184">
        <f>'Crisis Indicator Data'!AE42</f>
        <v>0</v>
      </c>
      <c r="AJ45" s="184">
        <f>'Crisis Indicator Data'!AF42</f>
        <v>0</v>
      </c>
      <c r="AK45" s="184">
        <f>'Crisis Indicator Data'!AG42</f>
        <v>1</v>
      </c>
      <c r="AL45" s="184">
        <f t="shared" si="23"/>
        <v>1</v>
      </c>
      <c r="AM45" s="163">
        <f t="shared" si="24"/>
        <v>0</v>
      </c>
      <c r="AN45" s="163">
        <f t="shared" si="25"/>
        <v>1</v>
      </c>
    </row>
    <row r="46" spans="1:40" ht="13.5" customHeight="1" x14ac:dyDescent="0.35">
      <c r="A46" s="169" t="str">
        <f>'Crisis Indicator Data'!A43</f>
        <v>Displacement from Russia-Ukraine conflict in Estonia</v>
      </c>
      <c r="B46" s="170" t="str">
        <f>'Crisis Indicator Data'!B43</f>
        <v>Displacement</v>
      </c>
      <c r="C46" s="170" t="str">
        <f>'Crisis Indicator Data'!C43</f>
        <v>EST002</v>
      </c>
      <c r="D46" s="170" t="str">
        <f>'Crisis Indicator Data'!D43</f>
        <v>Estonia</v>
      </c>
      <c r="E46" s="171" t="str">
        <f>'Crisis Indicator Data'!E43</f>
        <v>EST</v>
      </c>
      <c r="F46" s="163">
        <f>IF(LEN(E46)&gt;3,(IF(VLOOKUP($C46,'Regional Crises'!$B$1:$R$66,7,FALSE)="x","x",ROUND(IF(VLOOKUP($C46,'Regional Crises'!$B$1:$R$66,7,FALSE)&gt;$F$3,5,IF(VLOOKUP($C46,'Regional Crises'!$B$1:$R$66,7,FALSE)&lt;F$4,0,($F$3-VLOOKUP($C46,'Regional Crises'!$B$1:$R$66,7,FALSE))/($F$3-$F$4)*5)),1))),IF(VLOOKUP($E46,'Country Indicator Data'!$B$4:$N$300,3,FALSE)="x","x",ROUND(IF(VLOOKUP($E46,'Country Indicator Data'!$B$4:$N$300,3,FALSE)&gt;$F$3,5,IF(VLOOKUP($E46,'Country Indicator Data'!$B$4:$N$300,3,FALSE)&lt;$F$4,0,($F$3-VLOOKUP($E46,'Country Indicator Data'!$B$4:$N$300,3,FALSE))/($F$3-$F$4)*5)),1)))</f>
        <v>0.4</v>
      </c>
      <c r="G46" s="163">
        <f>IF(LEN(E46)&gt;3,(IF(VLOOKUP($C46,'Regional Crises'!$B$1:$R$66,9,FALSE)="x","x",ROUND(IF(VLOOKUP($C46,'Regional Crises'!$B$1:$R$66,9,FALSE)&gt;G$3,5,IF(VLOOKUP($C46,'Regional Crises'!$B$1:$R$66,9,FALSE)&lt;G$4,0,(G$3-VLOOKUP($C46,'Regional Crises'!$B$1:$R$66,9,FALSE))/(G$3-G$4)*5)),1))),IF(VLOOKUP($E46,'Country Indicator Data'!$B$4:$N$300,5,FALSE)="x","x",ROUND(IF(VLOOKUP($E46,'Country Indicator Data'!$B$4:$N$300,5,FALSE)&gt;G$3,5,IF(VLOOKUP($E46,'Country Indicator Data'!$B$4:$N$300,5,FALSE)&lt;G$4,0,(G$3-VLOOKUP($E46,'Country Indicator Data'!$B$4:$N$300,5,FALSE))/(G$3-G$4)*5)),1)))</f>
        <v>0.1</v>
      </c>
      <c r="H46" s="163">
        <f t="shared" si="13"/>
        <v>0.25</v>
      </c>
      <c r="I46" s="163">
        <f>IF(LEN(E46)&gt;3,(IF(VLOOKUP($C46,'Regional Crises'!$B$1:$R$66,6,FALSE)="x","x",ROUND(IF(VLOOKUP($C46,'Regional Crises'!$B$1:$R$66,6,FALSE)&gt;I$3,5,IF(VLOOKUP($C46,'Regional Crises'!$B$1:$R$66,6,FALSE)&lt;I$4,0,5-(I$3-VLOOKUP($C46,'Regional Crises'!$B$1:$R$66,6,FALSE))/(I$3-I$4)*5)),1))),IF(VLOOKUP($E46,'Country Indicator Data'!$B$4:$N$300,2,FALSE)="x","x",ROUND(IF(VLOOKUP($E46,'Country Indicator Data'!$B$4:$N$300,2,FALSE)&gt;I$3,5,IF(VLOOKUP($E46,'Country Indicator Data'!$B$4:$N$300,2,FALSE)&lt;I$4,0,5-(I$3-VLOOKUP($E46,'Country Indicator Data'!$B$4:$N$300,2,FALSE))/(I$3-I$4)*5)),1)))</f>
        <v>2.4</v>
      </c>
      <c r="J46" s="163">
        <f>IF(LEN(E46)&gt;3,(IF(VLOOKUP($C46,'Regional Crises'!$B$1:$R$66,8,FALSE)="x","x",ROUND(IF(VLOOKUP($C46,'Regional Crises'!$B$1:$R$66,8,FALSE)&gt;J$3,5,IF(VLOOKUP($C46,'Regional Crises'!$B$1:$R$66,8,FALSE)&lt;J$4,0,5-(J$3-VLOOKUP($C46,'Regional Crises'!$B$1:$R$66,8,FALSE))/(J$3-J$4)*5)),1))),IF(VLOOKUP($E46,'Country Indicator Data'!$B$4:$N$300,4,FALSE)="x","x",ROUND(IF(VLOOKUP($E46,'Country Indicator Data'!$B$4:$N$300,4,FALSE)&gt;J$3,5,IF(VLOOKUP($E46,'Country Indicator Data'!$B$4:$N$300,4,FALSE)&lt;J$4,0,5-(J$3-VLOOKUP($E46,'Country Indicator Data'!$B$4:$N$300,4,FALSE))/(J$3-J$4)*5)),1)))</f>
        <v>2.9</v>
      </c>
      <c r="K46" s="163">
        <f t="shared" si="14"/>
        <v>2.65</v>
      </c>
      <c r="L46" s="163">
        <f>IF(LEN(E46)&gt;3,(IF(VLOOKUP($C46,'Regional Crises'!$B$1:$R$66,10,FALSE)="x","x",ROUND(IF(VLOOKUP($C46,'Regional Crises'!$B$1:$R$66,10,FALSE)&gt;L$3,5,IF(VLOOKUP($C46,'Regional Crises'!$B$1:$R$66,10,FALSE)&lt;L$4,0,5-(L$3-VLOOKUP($C46,'Regional Crises'!$B$1:$R$66,10,FALSE))/(L$3-L$4)*5)),1))),IF(VLOOKUP($E46,'Country Indicator Data'!$B$4:$N$300,6,FALSE)="x","x",ROUND(IF(VLOOKUP($E46,'Country Indicator Data'!$B$4:$N$300,6,FALSE)&gt;L$3,5,IF(VLOOKUP($E46,'Country Indicator Data'!$B$4:$N$300,6,FALSE)&lt;L$4,0,5-(L$3-VLOOKUP($E46,'Country Indicator Data'!$B$4:$N$300,6,FALSE))/(L$3-L$4)*5)),1)))</f>
        <v>0.6</v>
      </c>
      <c r="M46" s="163">
        <f>IF(LEN(E46)&gt;3,(IF(VLOOKUP($C46,'Regional Crises'!$B$1:$R$66,11,FALSE)="x","x",ROUND(IF(VLOOKUP($C46,'Regional Crises'!$B$1:$R$66,11,FALSE)&gt;M$3,5,IF(VLOOKUP($C46,'Regional Crises'!$B$1:$R$66,11,FALSE)&lt;M$4,0,5-(M$3-VLOOKUP($C46,'Regional Crises'!$B$1:$R$66,11,FALSE))/(M$3-M$4)*5)),1))),IF(VLOOKUP($E46,'Country Indicator Data'!$B$4:$N$300,7,FALSE)="x","x",ROUND(IF(VLOOKUP($E46,'Country Indicator Data'!$B$4:$N$300,7,FALSE)&gt;M$3,5,IF(VLOOKUP($E46,'Country Indicator Data'!$B$4:$N$300,7,FALSE)&lt;M$4,0,5-(M$3-VLOOKUP($E46,'Country Indicator Data'!$B$4:$N$300,7,FALSE))/(M$3-M$4)*5)),1)))</f>
        <v>0.7</v>
      </c>
      <c r="N46" s="163">
        <f t="shared" si="15"/>
        <v>0.64999999999999991</v>
      </c>
      <c r="O46" s="163">
        <f t="shared" si="16"/>
        <v>1.1833333333333333</v>
      </c>
      <c r="P46" s="163">
        <f>IF(LEN(E46)&gt;3,VLOOKUP(C46,'Regional Crises'!$B$1:$R$69,12,FALSE),VLOOKUP(E46,'Country Indicator Data'!$B$4:$I$300,8,FALSE))</f>
        <v>0</v>
      </c>
      <c r="Q46" s="163">
        <f>IF(LEN(E46)&gt;3,((IF(VLOOKUP($C46,'Regional Crises'!$B$1:$R$66,13,FALSE)="x","x",ROUND(IF(VLOOKUP($C46,'Regional Crises'!$B$1:$R$66,13,FALSE)&gt;Q$3,5,IF(VLOOKUP($C46,'Regional Crises'!$B$1:$R$66,13,FALSE)&lt;Q$4,0,5-(LOG(Q$3)-LOG(VLOOKUP($C46,'Regional Crises'!$B$1:$R$66,13,FALSE)))/(LOG(Q$3)-LOG(Q$4))*5)),1)))),(IF(VLOOKUP($E46,'Country Indicator Data'!$B$4:$N$300,9,FALSE)="x","x",ROUND(IF(VLOOKUP($E46,'Country Indicator Data'!$B$4:$N$300,9,FALSE)&gt;Q$3,5,IF(VLOOKUP($E46,'Country Indicator Data'!$B$4:$N$300,9,FALSE)&lt;Q$4,0,5-(LOG(Q$3)-LOG(VLOOKUP($E46,'Country Indicator Data'!$B$4:$N$300,9,FALSE)))/(LOG(Q$3)-LOG(Q$4))*5)),1))))</f>
        <v>0</v>
      </c>
      <c r="R46" s="163">
        <f t="shared" si="17"/>
        <v>0</v>
      </c>
      <c r="S46" s="163">
        <f>IF(LEN(E46)&gt;3,((IF(VLOOKUP($C46,'Regional Crises'!$B$1:$R$66,17,FALSE)="x","x",ROUND(IF(VLOOKUP($C46,'Regional Crises'!$B$1:$R$66,17,FALSE)&gt;S$3,0,IF(VLOOKUP($C46,'Regional Crises'!$B$1:$R$66,17,FALSE)&lt;S$4,5,(S$3-VLOOKUP($C46,'Regional Crises'!$B$1:$R$66,17,FALSE))/(S$3-S$4)*5)),1)))),(IF(VLOOKUP($E46,'Country Indicator Data'!$B$4:$N$300,13,FALSE)="x","x",ROUND(IF(VLOOKUP($E46,'Country Indicator Data'!$B$4:$N$300,13,FALSE)&gt;S$3,0,IF(VLOOKUP($E46,'Country Indicator Data'!$B$4:$N$300,13,FALSE)&lt;S$4,5,(S$3-VLOOKUP($E46,'Country Indicator Data'!$B$4:$N$300,13,FALSE))/(S$3-S$4)*5)),1))))</f>
        <v>1.2</v>
      </c>
      <c r="T46" s="163">
        <f>IF(LEN(E46)&gt;3,((IF(VLOOKUP($C46,'Regional Crises'!$B$1:$R$66,14,FALSE)="x","x",ROUND(IF(VLOOKUP($C46,'Regional Crises'!$B$1:$R$66,14,FALSE)&gt;T$3,0,IF(VLOOKUP($C46,'Regional Crises'!$B$1:$R$66,14,FALSE)&lt;T$4,5,(T$3-VLOOKUP($C46,'Regional Crises'!$B$1:$R$66,14,FALSE))/(T$3-T$4)*5)),1)))),(IF(VLOOKUP($E46,'Country Indicator Data'!$B$4:$N$300,10,FALSE)="x","x",ROUND(IF(VLOOKUP($E46,'Country Indicator Data'!$B$4:$N$300,10,FALSE)&gt;T$3,0,IF(VLOOKUP($E46,'Country Indicator Data'!$B$4:$N$300,10,FALSE)&lt;T$4,5,(T$3-VLOOKUP($E46,'Country Indicator Data'!$B$4:$N$300,10,FALSE))/(T$3-T$4)*5)),1))))</f>
        <v>1.1000000000000001</v>
      </c>
      <c r="U46" s="163">
        <f>IF(LEN(E46)&gt;3,((IF(VLOOKUP($C46,'Regional Crises'!$B$1:$R$66,15,FALSE)="x","x",ROUND(IF(VLOOKUP($C46,'Regional Crises'!$B$1:$R$66,15,FALSE)&gt;U$3,0,IF(VLOOKUP($C46,'Regional Crises'!$B$1:$R$66,15,FALSE)&lt;U$4,5,(U$3-VLOOKUP($C46,'Regional Crises'!$B$1:$R$66,15,FALSE))/(U$3-U$4)*5)),1)))),(IF(VLOOKUP($E46,'Country Indicator Data'!$B$4:$N$300,11,FALSE)="x","x",ROUND(IF(VLOOKUP($E46,'Country Indicator Data'!$B$4:$N$300,11,FALSE)&gt;U$3,0,IF(VLOOKUP($E46,'Country Indicator Data'!$B$4:$N$300,11,FALSE)&lt;U$4,5,(U$3-VLOOKUP($E46,'Country Indicator Data'!$B$4:$N$300,11,FALSE))/(U$3-U$4)*5)),1))))</f>
        <v>0.2</v>
      </c>
      <c r="V46" s="163">
        <f>IF(LEN(E46)&gt;3,((IF(VLOOKUP($C46,'Regional Crises'!$B$1:$R$66,16,FALSE)="x","x",ROUND(IF(VLOOKUP($C46,'Regional Crises'!$B$1:$R$66,16,FALSE)&gt;V$3,0,IF(VLOOKUP($C46,'Regional Crises'!$B$1:$R$66,16,FALSE)&lt;V$4,5,(V$3-VLOOKUP($C46,'Regional Crises'!$B$1:$R$66,16,FALSE))/(V$3-V$4)*5)),1)))),(IF(VLOOKUP($E46,'Country Indicator Data'!$B$4:$N$300,12,FALSE)="x","x",ROUND(IF(VLOOKUP($E46,'Country Indicator Data'!$B$4:$N$300,12,FALSE)&gt;V$3,0,IF(VLOOKUP($E46,'Country Indicator Data'!$B$4:$N$300,12,FALSE)&lt;V$4,5,(V$3-VLOOKUP($E46,'Country Indicator Data'!$B$4:$N$300,12,FALSE))/(V$3-V$4)*5)),1))))</f>
        <v>0.3</v>
      </c>
      <c r="W46" s="163">
        <f t="shared" si="18"/>
        <v>0.7</v>
      </c>
      <c r="X46" s="163">
        <f t="shared" si="19"/>
        <v>0.6</v>
      </c>
      <c r="Y46" s="184">
        <f>IF('Core Indicators'!FC43="x","x",IF('Core Indicators'!FC43&gt;=5,5,IF('Core Indicators'!FC43&gt;=4,4,IF('Core Indicators'!FC43&gt;=3,3,IF('Core Indicators'!FC43&gt;=2,2,IF('Core Indicators'!FC43&gt;=1,1,0))))))</f>
        <v>2</v>
      </c>
      <c r="Z46" s="163">
        <f t="shared" si="20"/>
        <v>2</v>
      </c>
      <c r="AA46" s="184">
        <f>'Crisis Indicator Data'!Y43</f>
        <v>0</v>
      </c>
      <c r="AB46" s="184">
        <f>'Crisis Indicator Data'!Z43</f>
        <v>0</v>
      </c>
      <c r="AC46" s="184">
        <f>'Crisis Indicator Data'!AA43</f>
        <v>0</v>
      </c>
      <c r="AD46" s="184">
        <f>'Crisis Indicator Data'!AB43</f>
        <v>0</v>
      </c>
      <c r="AE46" s="184">
        <f t="shared" si="21"/>
        <v>0</v>
      </c>
      <c r="AF46" s="184">
        <f>'Crisis Indicator Data'!AC43</f>
        <v>0</v>
      </c>
      <c r="AG46" s="184">
        <f>'Crisis Indicator Data'!AD43</f>
        <v>1</v>
      </c>
      <c r="AH46" s="184">
        <f t="shared" si="22"/>
        <v>1</v>
      </c>
      <c r="AI46" s="184">
        <f>'Crisis Indicator Data'!AE43</f>
        <v>0</v>
      </c>
      <c r="AJ46" s="184">
        <f>'Crisis Indicator Data'!AF43</f>
        <v>0</v>
      </c>
      <c r="AK46" s="184">
        <f>'Crisis Indicator Data'!AG43</f>
        <v>0</v>
      </c>
      <c r="AL46" s="184">
        <f t="shared" si="23"/>
        <v>0</v>
      </c>
      <c r="AM46" s="163">
        <f t="shared" si="24"/>
        <v>0</v>
      </c>
      <c r="AN46" s="163">
        <f t="shared" si="25"/>
        <v>1</v>
      </c>
    </row>
    <row r="47" spans="1:40" ht="13.5" customHeight="1" x14ac:dyDescent="0.35">
      <c r="A47" s="169" t="str">
        <f>'Crisis Indicator Data'!A44</f>
        <v>Complex crisis in Ethiopia</v>
      </c>
      <c r="B47" s="170" t="str">
        <f>'Crisis Indicator Data'!B44</f>
        <v>Displacement,Floods,Conflict,Drought</v>
      </c>
      <c r="C47" s="170" t="str">
        <f>'Crisis Indicator Data'!C44</f>
        <v>ETH001</v>
      </c>
      <c r="D47" s="170" t="str">
        <f>'Crisis Indicator Data'!D44</f>
        <v>Ethiopia</v>
      </c>
      <c r="E47" s="171" t="str">
        <f>'Crisis Indicator Data'!E44</f>
        <v>ETH</v>
      </c>
      <c r="F47" s="163">
        <f>IF(LEN(E47)&gt;3,(IF(VLOOKUP($C47,'Regional Crises'!$B$1:$R$66,7,FALSE)="x","x",ROUND(IF(VLOOKUP($C47,'Regional Crises'!$B$1:$R$66,7,FALSE)&gt;$F$3,5,IF(VLOOKUP($C47,'Regional Crises'!$B$1:$R$66,7,FALSE)&lt;F$4,0,($F$3-VLOOKUP($C47,'Regional Crises'!$B$1:$R$66,7,FALSE))/($F$3-$F$4)*5)),1))),IF(VLOOKUP($E47,'Country Indicator Data'!$B$4:$N$300,3,FALSE)="x","x",ROUND(IF(VLOOKUP($E47,'Country Indicator Data'!$B$4:$N$300,3,FALSE)&gt;$F$3,5,IF(VLOOKUP($E47,'Country Indicator Data'!$B$4:$N$300,3,FALSE)&lt;$F$4,0,($F$3-VLOOKUP($E47,'Country Indicator Data'!$B$4:$N$300,3,FALSE))/($F$3-$F$4)*5)),1)))</f>
        <v>3.9</v>
      </c>
      <c r="G47" s="163">
        <f>IF(LEN(E47)&gt;3,(IF(VLOOKUP($C47,'Regional Crises'!$B$1:$R$66,9,FALSE)="x","x",ROUND(IF(VLOOKUP($C47,'Regional Crises'!$B$1:$R$66,9,FALSE)&gt;G$3,5,IF(VLOOKUP($C47,'Regional Crises'!$B$1:$R$66,9,FALSE)&lt;G$4,0,(G$3-VLOOKUP($C47,'Regional Crises'!$B$1:$R$66,9,FALSE))/(G$3-G$4)*5)),1))),IF(VLOOKUP($E47,'Country Indicator Data'!$B$4:$N$300,5,FALSE)="x","x",ROUND(IF(VLOOKUP($E47,'Country Indicator Data'!$B$4:$N$300,5,FALSE)&gt;G$3,5,IF(VLOOKUP($E47,'Country Indicator Data'!$B$4:$N$300,5,FALSE)&lt;G$4,0,(G$3-VLOOKUP($E47,'Country Indicator Data'!$B$4:$N$300,5,FALSE))/(G$3-G$4)*5)),1)))</f>
        <v>3.1</v>
      </c>
      <c r="H47" s="163">
        <f t="shared" si="13"/>
        <v>3.5</v>
      </c>
      <c r="I47" s="163">
        <f>IF(LEN(E47)&gt;3,(IF(VLOOKUP($C47,'Regional Crises'!$B$1:$R$66,6,FALSE)="x","x",ROUND(IF(VLOOKUP($C47,'Regional Crises'!$B$1:$R$66,6,FALSE)&gt;I$3,5,IF(VLOOKUP($C47,'Regional Crises'!$B$1:$R$66,6,FALSE)&lt;I$4,0,5-(I$3-VLOOKUP($C47,'Regional Crises'!$B$1:$R$66,6,FALSE))/(I$3-I$4)*5)),1))),IF(VLOOKUP($E47,'Country Indicator Data'!$B$4:$N$300,2,FALSE)="x","x",ROUND(IF(VLOOKUP($E47,'Country Indicator Data'!$B$4:$N$300,2,FALSE)&gt;I$3,5,IF(VLOOKUP($E47,'Country Indicator Data'!$B$4:$N$300,2,FALSE)&lt;I$4,0,5-(I$3-VLOOKUP($E47,'Country Indicator Data'!$B$4:$N$300,2,FALSE))/(I$3-I$4)*5)),1)))</f>
        <v>3.8</v>
      </c>
      <c r="J47" s="163">
        <f>IF(LEN(E47)&gt;3,(IF(VLOOKUP($C47,'Regional Crises'!$B$1:$R$66,8,FALSE)="x","x",ROUND(IF(VLOOKUP($C47,'Regional Crises'!$B$1:$R$66,8,FALSE)&gt;J$3,5,IF(VLOOKUP($C47,'Regional Crises'!$B$1:$R$66,8,FALSE)&lt;J$4,0,5-(J$3-VLOOKUP($C47,'Regional Crises'!$B$1:$R$66,8,FALSE))/(J$3-J$4)*5)),1))),IF(VLOOKUP($E47,'Country Indicator Data'!$B$4:$N$300,4,FALSE)="x","x",ROUND(IF(VLOOKUP($E47,'Country Indicator Data'!$B$4:$N$300,4,FALSE)&gt;J$3,5,IF(VLOOKUP($E47,'Country Indicator Data'!$B$4:$N$300,4,FALSE)&lt;J$4,0,5-(J$3-VLOOKUP($E47,'Country Indicator Data'!$B$4:$N$300,4,FALSE))/(J$3-J$4)*5)),1)))</f>
        <v>2.7</v>
      </c>
      <c r="K47" s="163">
        <f t="shared" si="14"/>
        <v>3.25</v>
      </c>
      <c r="L47" s="163">
        <f>IF(LEN(E47)&gt;3,(IF(VLOOKUP($C47,'Regional Crises'!$B$1:$R$66,10,FALSE)="x","x",ROUND(IF(VLOOKUP($C47,'Regional Crises'!$B$1:$R$66,10,FALSE)&gt;L$3,5,IF(VLOOKUP($C47,'Regional Crises'!$B$1:$R$66,10,FALSE)&lt;L$4,0,5-(L$3-VLOOKUP($C47,'Regional Crises'!$B$1:$R$66,10,FALSE))/(L$3-L$4)*5)),1))),IF(VLOOKUP($E47,'Country Indicator Data'!$B$4:$N$300,6,FALSE)="x","x",ROUND(IF(VLOOKUP($E47,'Country Indicator Data'!$B$4:$N$300,6,FALSE)&gt;L$3,5,IF(VLOOKUP($E47,'Country Indicator Data'!$B$4:$N$300,6,FALSE)&lt;L$4,0,5-(L$3-VLOOKUP($E47,'Country Indicator Data'!$B$4:$N$300,6,FALSE))/(L$3-L$4)*5)),1)))</f>
        <v>3.4</v>
      </c>
      <c r="M47" s="163">
        <f>IF(LEN(E47)&gt;3,(IF(VLOOKUP($C47,'Regional Crises'!$B$1:$R$66,11,FALSE)="x","x",ROUND(IF(VLOOKUP($C47,'Regional Crises'!$B$1:$R$66,11,FALSE)&gt;M$3,5,IF(VLOOKUP($C47,'Regional Crises'!$B$1:$R$66,11,FALSE)&lt;M$4,0,5-(M$3-VLOOKUP($C47,'Regional Crises'!$B$1:$R$66,11,FALSE))/(M$3-M$4)*5)),1))),IF(VLOOKUP($E47,'Country Indicator Data'!$B$4:$N$300,7,FALSE)="x","x",ROUND(IF(VLOOKUP($E47,'Country Indicator Data'!$B$4:$N$300,7,FALSE)&gt;M$3,5,IF(VLOOKUP($E47,'Country Indicator Data'!$B$4:$N$300,7,FALSE)&lt;M$4,0,5-(M$3-VLOOKUP($E47,'Country Indicator Data'!$B$4:$N$300,7,FALSE))/(M$3-M$4)*5)),1)))</f>
        <v>1.3</v>
      </c>
      <c r="N47" s="163">
        <f t="shared" si="15"/>
        <v>2.35</v>
      </c>
      <c r="O47" s="163">
        <f t="shared" si="16"/>
        <v>3.0333333333333332</v>
      </c>
      <c r="P47" s="163">
        <f>IF(LEN(E47)&gt;3,VLOOKUP(C47,'Regional Crises'!$B$1:$R$69,12,FALSE),VLOOKUP(E47,'Country Indicator Data'!$B$4:$I$300,8,FALSE))</f>
        <v>4</v>
      </c>
      <c r="Q47" s="163">
        <f>IF(LEN(E47)&gt;3,((IF(VLOOKUP($C47,'Regional Crises'!$B$1:$R$66,13,FALSE)="x","x",ROUND(IF(VLOOKUP($C47,'Regional Crises'!$B$1:$R$66,13,FALSE)&gt;Q$3,5,IF(VLOOKUP($C47,'Regional Crises'!$B$1:$R$66,13,FALSE)&lt;Q$4,0,5-(LOG(Q$3)-LOG(VLOOKUP($C47,'Regional Crises'!$B$1:$R$66,13,FALSE)))/(LOG(Q$3)-LOG(Q$4))*5)),1)))),(IF(VLOOKUP($E47,'Country Indicator Data'!$B$4:$N$300,9,FALSE)="x","x",ROUND(IF(VLOOKUP($E47,'Country Indicator Data'!$B$4:$N$300,9,FALSE)&gt;Q$3,5,IF(VLOOKUP($E47,'Country Indicator Data'!$B$4:$N$300,9,FALSE)&lt;Q$4,0,5-(LOG(Q$3)-LOG(VLOOKUP($E47,'Country Indicator Data'!$B$4:$N$300,9,FALSE)))/(LOG(Q$3)-LOG(Q$4))*5)),1))))</f>
        <v>5</v>
      </c>
      <c r="R47" s="163">
        <f t="shared" si="17"/>
        <v>4.5</v>
      </c>
      <c r="S47" s="163">
        <f>IF(LEN(E47)&gt;3,((IF(VLOOKUP($C47,'Regional Crises'!$B$1:$R$66,17,FALSE)="x","x",ROUND(IF(VLOOKUP($C47,'Regional Crises'!$B$1:$R$66,17,FALSE)&gt;S$3,0,IF(VLOOKUP($C47,'Regional Crises'!$B$1:$R$66,17,FALSE)&lt;S$4,5,(S$3-VLOOKUP($C47,'Regional Crises'!$B$1:$R$66,17,FALSE))/(S$3-S$4)*5)),1)))),(IF(VLOOKUP($E47,'Country Indicator Data'!$B$4:$N$300,13,FALSE)="x","x",ROUND(IF(VLOOKUP($E47,'Country Indicator Data'!$B$4:$N$300,13,FALSE)&gt;S$3,0,IF(VLOOKUP($E47,'Country Indicator Data'!$B$4:$N$300,13,FALSE)&lt;S$4,5,(S$3-VLOOKUP($E47,'Country Indicator Data'!$B$4:$N$300,13,FALSE))/(S$3-S$4)*5)),1))))</f>
        <v>3.2</v>
      </c>
      <c r="T47" s="163">
        <f>IF(LEN(E47)&gt;3,((IF(VLOOKUP($C47,'Regional Crises'!$B$1:$R$66,14,FALSE)="x","x",ROUND(IF(VLOOKUP($C47,'Regional Crises'!$B$1:$R$66,14,FALSE)&gt;T$3,0,IF(VLOOKUP($C47,'Regional Crises'!$B$1:$R$66,14,FALSE)&lt;T$4,5,(T$3-VLOOKUP($C47,'Regional Crises'!$B$1:$R$66,14,FALSE))/(T$3-T$4)*5)),1)))),(IF(VLOOKUP($E47,'Country Indicator Data'!$B$4:$N$300,10,FALSE)="x","x",ROUND(IF(VLOOKUP($E47,'Country Indicator Data'!$B$4:$N$300,10,FALSE)&gt;T$3,0,IF(VLOOKUP($E47,'Country Indicator Data'!$B$4:$N$300,10,FALSE)&lt;T$4,5,(T$3-VLOOKUP($E47,'Country Indicator Data'!$B$4:$N$300,10,FALSE))/(T$3-T$4)*5)),1))))</f>
        <v>3.1</v>
      </c>
      <c r="U47" s="163">
        <f>IF(LEN(E47)&gt;3,((IF(VLOOKUP($C47,'Regional Crises'!$B$1:$R$66,15,FALSE)="x","x",ROUND(IF(VLOOKUP($C47,'Regional Crises'!$B$1:$R$66,15,FALSE)&gt;U$3,0,IF(VLOOKUP($C47,'Regional Crises'!$B$1:$R$66,15,FALSE)&lt;U$4,5,(U$3-VLOOKUP($C47,'Regional Crises'!$B$1:$R$66,15,FALSE))/(U$3-U$4)*5)),1)))),(IF(VLOOKUP($E47,'Country Indicator Data'!$B$4:$N$300,11,FALSE)="x","x",ROUND(IF(VLOOKUP($E47,'Country Indicator Data'!$B$4:$N$300,11,FALSE)&gt;U$3,0,IF(VLOOKUP($E47,'Country Indicator Data'!$B$4:$N$300,11,FALSE)&lt;U$4,5,(U$3-VLOOKUP($E47,'Country Indicator Data'!$B$4:$N$300,11,FALSE))/(U$3-U$4)*5)),1))))</f>
        <v>3.1</v>
      </c>
      <c r="V47" s="163">
        <f>IF(LEN(E47)&gt;3,((IF(VLOOKUP($C47,'Regional Crises'!$B$1:$R$66,16,FALSE)="x","x",ROUND(IF(VLOOKUP($C47,'Regional Crises'!$B$1:$R$66,16,FALSE)&gt;V$3,0,IF(VLOOKUP($C47,'Regional Crises'!$B$1:$R$66,16,FALSE)&lt;V$4,5,(V$3-VLOOKUP($C47,'Regional Crises'!$B$1:$R$66,16,FALSE))/(V$3-V$4)*5)),1)))),(IF(VLOOKUP($E47,'Country Indicator Data'!$B$4:$N$300,12,FALSE)="x","x",ROUND(IF(VLOOKUP($E47,'Country Indicator Data'!$B$4:$N$300,12,FALSE)&gt;V$3,0,IF(VLOOKUP($E47,'Country Indicator Data'!$B$4:$N$300,12,FALSE)&lt;V$4,5,(V$3-VLOOKUP($E47,'Country Indicator Data'!$B$4:$N$300,12,FALSE))/(V$3-V$4)*5)),1))))</f>
        <v>4</v>
      </c>
      <c r="W47" s="163">
        <f t="shared" si="18"/>
        <v>3.4</v>
      </c>
      <c r="X47" s="163">
        <f t="shared" si="19"/>
        <v>3.6</v>
      </c>
      <c r="Y47" s="184">
        <f>IF('Core Indicators'!FC44="x","x",IF('Core Indicators'!FC44&gt;=5,5,IF('Core Indicators'!FC44&gt;=4,4,IF('Core Indicators'!FC44&gt;=3,3,IF('Core Indicators'!FC44&gt;=2,2,IF('Core Indicators'!FC44&gt;=1,1,0))))))</f>
        <v>4</v>
      </c>
      <c r="Z47" s="163">
        <f t="shared" si="20"/>
        <v>4</v>
      </c>
      <c r="AA47" s="184">
        <f>'Crisis Indicator Data'!Y44</f>
        <v>2</v>
      </c>
      <c r="AB47" s="184">
        <f>'Crisis Indicator Data'!Z44</f>
        <v>3</v>
      </c>
      <c r="AC47" s="184">
        <f>'Crisis Indicator Data'!AA44</f>
        <v>2</v>
      </c>
      <c r="AD47" s="184">
        <f>'Crisis Indicator Data'!AB44</f>
        <v>1</v>
      </c>
      <c r="AE47" s="184">
        <f t="shared" si="21"/>
        <v>4</v>
      </c>
      <c r="AF47" s="184">
        <f>'Crisis Indicator Data'!AC44</f>
        <v>2</v>
      </c>
      <c r="AG47" s="184">
        <f>'Crisis Indicator Data'!AD44</f>
        <v>2</v>
      </c>
      <c r="AH47" s="184">
        <f t="shared" si="22"/>
        <v>4</v>
      </c>
      <c r="AI47" s="184">
        <f>'Crisis Indicator Data'!AE44</f>
        <v>3</v>
      </c>
      <c r="AJ47" s="184">
        <f>'Crisis Indicator Data'!AF44</f>
        <v>2</v>
      </c>
      <c r="AK47" s="184">
        <f>'Crisis Indicator Data'!AG44</f>
        <v>3</v>
      </c>
      <c r="AL47" s="184">
        <f t="shared" si="23"/>
        <v>5</v>
      </c>
      <c r="AM47" s="163">
        <f t="shared" si="24"/>
        <v>4</v>
      </c>
      <c r="AN47" s="163">
        <f t="shared" si="25"/>
        <v>4</v>
      </c>
    </row>
    <row r="48" spans="1:40" ht="13.5" customHeight="1" x14ac:dyDescent="0.35">
      <c r="A48" s="169" t="str">
        <f>'Crisis Indicator Data'!A45</f>
        <v>International Displacement</v>
      </c>
      <c r="B48" s="170" t="str">
        <f>'Crisis Indicator Data'!B45</f>
        <v>Displacement</v>
      </c>
      <c r="C48" s="170" t="str">
        <f>'Crisis Indicator Data'!C45</f>
        <v>ETH003</v>
      </c>
      <c r="D48" s="170" t="str">
        <f>'Crisis Indicator Data'!D45</f>
        <v>Ethiopia</v>
      </c>
      <c r="E48" s="171" t="str">
        <f>'Crisis Indicator Data'!E45</f>
        <v>ETH</v>
      </c>
      <c r="F48" s="163">
        <f>IF(LEN(E48)&gt;3,(IF(VLOOKUP($C48,'Regional Crises'!$B$1:$R$66,7,FALSE)="x","x",ROUND(IF(VLOOKUP($C48,'Regional Crises'!$B$1:$R$66,7,FALSE)&gt;$F$3,5,IF(VLOOKUP($C48,'Regional Crises'!$B$1:$R$66,7,FALSE)&lt;F$4,0,($F$3-VLOOKUP($C48,'Regional Crises'!$B$1:$R$66,7,FALSE))/($F$3-$F$4)*5)),1))),IF(VLOOKUP($E48,'Country Indicator Data'!$B$4:$N$300,3,FALSE)="x","x",ROUND(IF(VLOOKUP($E48,'Country Indicator Data'!$B$4:$N$300,3,FALSE)&gt;$F$3,5,IF(VLOOKUP($E48,'Country Indicator Data'!$B$4:$N$300,3,FALSE)&lt;$F$4,0,($F$3-VLOOKUP($E48,'Country Indicator Data'!$B$4:$N$300,3,FALSE))/($F$3-$F$4)*5)),1)))</f>
        <v>3.9</v>
      </c>
      <c r="G48" s="163">
        <f>IF(LEN(E48)&gt;3,(IF(VLOOKUP($C48,'Regional Crises'!$B$1:$R$66,9,FALSE)="x","x",ROUND(IF(VLOOKUP($C48,'Regional Crises'!$B$1:$R$66,9,FALSE)&gt;G$3,5,IF(VLOOKUP($C48,'Regional Crises'!$B$1:$R$66,9,FALSE)&lt;G$4,0,(G$3-VLOOKUP($C48,'Regional Crises'!$B$1:$R$66,9,FALSE))/(G$3-G$4)*5)),1))),IF(VLOOKUP($E48,'Country Indicator Data'!$B$4:$N$300,5,FALSE)="x","x",ROUND(IF(VLOOKUP($E48,'Country Indicator Data'!$B$4:$N$300,5,FALSE)&gt;G$3,5,IF(VLOOKUP($E48,'Country Indicator Data'!$B$4:$N$300,5,FALSE)&lt;G$4,0,(G$3-VLOOKUP($E48,'Country Indicator Data'!$B$4:$N$300,5,FALSE))/(G$3-G$4)*5)),1)))</f>
        <v>3.1</v>
      </c>
      <c r="H48" s="163">
        <f t="shared" si="13"/>
        <v>3.5</v>
      </c>
      <c r="I48" s="163">
        <f>IF(LEN(E48)&gt;3,(IF(VLOOKUP($C48,'Regional Crises'!$B$1:$R$66,6,FALSE)="x","x",ROUND(IF(VLOOKUP($C48,'Regional Crises'!$B$1:$R$66,6,FALSE)&gt;I$3,5,IF(VLOOKUP($C48,'Regional Crises'!$B$1:$R$66,6,FALSE)&lt;I$4,0,5-(I$3-VLOOKUP($C48,'Regional Crises'!$B$1:$R$66,6,FALSE))/(I$3-I$4)*5)),1))),IF(VLOOKUP($E48,'Country Indicator Data'!$B$4:$N$300,2,FALSE)="x","x",ROUND(IF(VLOOKUP($E48,'Country Indicator Data'!$B$4:$N$300,2,FALSE)&gt;I$3,5,IF(VLOOKUP($E48,'Country Indicator Data'!$B$4:$N$300,2,FALSE)&lt;I$4,0,5-(I$3-VLOOKUP($E48,'Country Indicator Data'!$B$4:$N$300,2,FALSE))/(I$3-I$4)*5)),1)))</f>
        <v>3.8</v>
      </c>
      <c r="J48" s="163">
        <f>IF(LEN(E48)&gt;3,(IF(VLOOKUP($C48,'Regional Crises'!$B$1:$R$66,8,FALSE)="x","x",ROUND(IF(VLOOKUP($C48,'Regional Crises'!$B$1:$R$66,8,FALSE)&gt;J$3,5,IF(VLOOKUP($C48,'Regional Crises'!$B$1:$R$66,8,FALSE)&lt;J$4,0,5-(J$3-VLOOKUP($C48,'Regional Crises'!$B$1:$R$66,8,FALSE))/(J$3-J$4)*5)),1))),IF(VLOOKUP($E48,'Country Indicator Data'!$B$4:$N$300,4,FALSE)="x","x",ROUND(IF(VLOOKUP($E48,'Country Indicator Data'!$B$4:$N$300,4,FALSE)&gt;J$3,5,IF(VLOOKUP($E48,'Country Indicator Data'!$B$4:$N$300,4,FALSE)&lt;J$4,0,5-(J$3-VLOOKUP($E48,'Country Indicator Data'!$B$4:$N$300,4,FALSE))/(J$3-J$4)*5)),1)))</f>
        <v>2.7</v>
      </c>
      <c r="K48" s="163">
        <f t="shared" si="14"/>
        <v>3.25</v>
      </c>
      <c r="L48" s="163">
        <f>IF(LEN(E48)&gt;3,(IF(VLOOKUP($C48,'Regional Crises'!$B$1:$R$66,10,FALSE)="x","x",ROUND(IF(VLOOKUP($C48,'Regional Crises'!$B$1:$R$66,10,FALSE)&gt;L$3,5,IF(VLOOKUP($C48,'Regional Crises'!$B$1:$R$66,10,FALSE)&lt;L$4,0,5-(L$3-VLOOKUP($C48,'Regional Crises'!$B$1:$R$66,10,FALSE))/(L$3-L$4)*5)),1))),IF(VLOOKUP($E48,'Country Indicator Data'!$B$4:$N$300,6,FALSE)="x","x",ROUND(IF(VLOOKUP($E48,'Country Indicator Data'!$B$4:$N$300,6,FALSE)&gt;L$3,5,IF(VLOOKUP($E48,'Country Indicator Data'!$B$4:$N$300,6,FALSE)&lt;L$4,0,5-(L$3-VLOOKUP($E48,'Country Indicator Data'!$B$4:$N$300,6,FALSE))/(L$3-L$4)*5)),1)))</f>
        <v>3.4</v>
      </c>
      <c r="M48" s="163">
        <f>IF(LEN(E48)&gt;3,(IF(VLOOKUP($C48,'Regional Crises'!$B$1:$R$66,11,FALSE)="x","x",ROUND(IF(VLOOKUP($C48,'Regional Crises'!$B$1:$R$66,11,FALSE)&gt;M$3,5,IF(VLOOKUP($C48,'Regional Crises'!$B$1:$R$66,11,FALSE)&lt;M$4,0,5-(M$3-VLOOKUP($C48,'Regional Crises'!$B$1:$R$66,11,FALSE))/(M$3-M$4)*5)),1))),IF(VLOOKUP($E48,'Country Indicator Data'!$B$4:$N$300,7,FALSE)="x","x",ROUND(IF(VLOOKUP($E48,'Country Indicator Data'!$B$4:$N$300,7,FALSE)&gt;M$3,5,IF(VLOOKUP($E48,'Country Indicator Data'!$B$4:$N$300,7,FALSE)&lt;M$4,0,5-(M$3-VLOOKUP($E48,'Country Indicator Data'!$B$4:$N$300,7,FALSE))/(M$3-M$4)*5)),1)))</f>
        <v>1.3</v>
      </c>
      <c r="N48" s="163">
        <f t="shared" si="15"/>
        <v>2.35</v>
      </c>
      <c r="O48" s="163">
        <f t="shared" si="16"/>
        <v>3.0333333333333332</v>
      </c>
      <c r="P48" s="163">
        <f>IF(LEN(E48)&gt;3,VLOOKUP(C48,'Regional Crises'!$B$1:$R$69,12,FALSE),VLOOKUP(E48,'Country Indicator Data'!$B$4:$I$300,8,FALSE))</f>
        <v>4</v>
      </c>
      <c r="Q48" s="163">
        <f>IF(LEN(E48)&gt;3,((IF(VLOOKUP($C48,'Regional Crises'!$B$1:$R$66,13,FALSE)="x","x",ROUND(IF(VLOOKUP($C48,'Regional Crises'!$B$1:$R$66,13,FALSE)&gt;Q$3,5,IF(VLOOKUP($C48,'Regional Crises'!$B$1:$R$66,13,FALSE)&lt;Q$4,0,5-(LOG(Q$3)-LOG(VLOOKUP($C48,'Regional Crises'!$B$1:$R$66,13,FALSE)))/(LOG(Q$3)-LOG(Q$4))*5)),1)))),(IF(VLOOKUP($E48,'Country Indicator Data'!$B$4:$N$300,9,FALSE)="x","x",ROUND(IF(VLOOKUP($E48,'Country Indicator Data'!$B$4:$N$300,9,FALSE)&gt;Q$3,5,IF(VLOOKUP($E48,'Country Indicator Data'!$B$4:$N$300,9,FALSE)&lt;Q$4,0,5-(LOG(Q$3)-LOG(VLOOKUP($E48,'Country Indicator Data'!$B$4:$N$300,9,FALSE)))/(LOG(Q$3)-LOG(Q$4))*5)),1))))</f>
        <v>5</v>
      </c>
      <c r="R48" s="163">
        <f t="shared" si="17"/>
        <v>4.5</v>
      </c>
      <c r="S48" s="163">
        <f>IF(LEN(E48)&gt;3,((IF(VLOOKUP($C48,'Regional Crises'!$B$1:$R$66,17,FALSE)="x","x",ROUND(IF(VLOOKUP($C48,'Regional Crises'!$B$1:$R$66,17,FALSE)&gt;S$3,0,IF(VLOOKUP($C48,'Regional Crises'!$B$1:$R$66,17,FALSE)&lt;S$4,5,(S$3-VLOOKUP($C48,'Regional Crises'!$B$1:$R$66,17,FALSE))/(S$3-S$4)*5)),1)))),(IF(VLOOKUP($E48,'Country Indicator Data'!$B$4:$N$300,13,FALSE)="x","x",ROUND(IF(VLOOKUP($E48,'Country Indicator Data'!$B$4:$N$300,13,FALSE)&gt;S$3,0,IF(VLOOKUP($E48,'Country Indicator Data'!$B$4:$N$300,13,FALSE)&lt;S$4,5,(S$3-VLOOKUP($E48,'Country Indicator Data'!$B$4:$N$300,13,FALSE))/(S$3-S$4)*5)),1))))</f>
        <v>3.2</v>
      </c>
      <c r="T48" s="163">
        <f>IF(LEN(E48)&gt;3,((IF(VLOOKUP($C48,'Regional Crises'!$B$1:$R$66,14,FALSE)="x","x",ROUND(IF(VLOOKUP($C48,'Regional Crises'!$B$1:$R$66,14,FALSE)&gt;T$3,0,IF(VLOOKUP($C48,'Regional Crises'!$B$1:$R$66,14,FALSE)&lt;T$4,5,(T$3-VLOOKUP($C48,'Regional Crises'!$B$1:$R$66,14,FALSE))/(T$3-T$4)*5)),1)))),(IF(VLOOKUP($E48,'Country Indicator Data'!$B$4:$N$300,10,FALSE)="x","x",ROUND(IF(VLOOKUP($E48,'Country Indicator Data'!$B$4:$N$300,10,FALSE)&gt;T$3,0,IF(VLOOKUP($E48,'Country Indicator Data'!$B$4:$N$300,10,FALSE)&lt;T$4,5,(T$3-VLOOKUP($E48,'Country Indicator Data'!$B$4:$N$300,10,FALSE))/(T$3-T$4)*5)),1))))</f>
        <v>3.1</v>
      </c>
      <c r="U48" s="163">
        <f>IF(LEN(E48)&gt;3,((IF(VLOOKUP($C48,'Regional Crises'!$B$1:$R$66,15,FALSE)="x","x",ROUND(IF(VLOOKUP($C48,'Regional Crises'!$B$1:$R$66,15,FALSE)&gt;U$3,0,IF(VLOOKUP($C48,'Regional Crises'!$B$1:$R$66,15,FALSE)&lt;U$4,5,(U$3-VLOOKUP($C48,'Regional Crises'!$B$1:$R$66,15,FALSE))/(U$3-U$4)*5)),1)))),(IF(VLOOKUP($E48,'Country Indicator Data'!$B$4:$N$300,11,FALSE)="x","x",ROUND(IF(VLOOKUP($E48,'Country Indicator Data'!$B$4:$N$300,11,FALSE)&gt;U$3,0,IF(VLOOKUP($E48,'Country Indicator Data'!$B$4:$N$300,11,FALSE)&lt;U$4,5,(U$3-VLOOKUP($E48,'Country Indicator Data'!$B$4:$N$300,11,FALSE))/(U$3-U$4)*5)),1))))</f>
        <v>3.1</v>
      </c>
      <c r="V48" s="163">
        <f>IF(LEN(E48)&gt;3,((IF(VLOOKUP($C48,'Regional Crises'!$B$1:$R$66,16,FALSE)="x","x",ROUND(IF(VLOOKUP($C48,'Regional Crises'!$B$1:$R$66,16,FALSE)&gt;V$3,0,IF(VLOOKUP($C48,'Regional Crises'!$B$1:$R$66,16,FALSE)&lt;V$4,5,(V$3-VLOOKUP($C48,'Regional Crises'!$B$1:$R$66,16,FALSE))/(V$3-V$4)*5)),1)))),(IF(VLOOKUP($E48,'Country Indicator Data'!$B$4:$N$300,12,FALSE)="x","x",ROUND(IF(VLOOKUP($E48,'Country Indicator Data'!$B$4:$N$300,12,FALSE)&gt;V$3,0,IF(VLOOKUP($E48,'Country Indicator Data'!$B$4:$N$300,12,FALSE)&lt;V$4,5,(V$3-VLOOKUP($E48,'Country Indicator Data'!$B$4:$N$300,12,FALSE))/(V$3-V$4)*5)),1))))</f>
        <v>4</v>
      </c>
      <c r="W48" s="163">
        <f t="shared" si="18"/>
        <v>3.4</v>
      </c>
      <c r="X48" s="163">
        <f t="shared" si="19"/>
        <v>3.6</v>
      </c>
      <c r="Y48" s="184">
        <f>IF('Core Indicators'!FC45="x","x",IF('Core Indicators'!FC45&gt;=5,5,IF('Core Indicators'!FC45&gt;=4,4,IF('Core Indicators'!FC45&gt;=3,3,IF('Core Indicators'!FC45&gt;=2,2,IF('Core Indicators'!FC45&gt;=1,1,0))))))</f>
        <v>2</v>
      </c>
      <c r="Z48" s="163">
        <f t="shared" si="20"/>
        <v>2</v>
      </c>
      <c r="AA48" s="184">
        <f>'Crisis Indicator Data'!Y45</f>
        <v>1</v>
      </c>
      <c r="AB48" s="184">
        <f>'Crisis Indicator Data'!Z45</f>
        <v>2</v>
      </c>
      <c r="AC48" s="184">
        <f>'Crisis Indicator Data'!AA45</f>
        <v>1</v>
      </c>
      <c r="AD48" s="184">
        <f>'Crisis Indicator Data'!AB45</f>
        <v>2</v>
      </c>
      <c r="AE48" s="184">
        <f t="shared" si="21"/>
        <v>3</v>
      </c>
      <c r="AF48" s="184">
        <f>'Crisis Indicator Data'!AC45</f>
        <v>1</v>
      </c>
      <c r="AG48" s="184">
        <f>'Crisis Indicator Data'!AD45</f>
        <v>3</v>
      </c>
      <c r="AH48" s="184">
        <f t="shared" si="22"/>
        <v>4</v>
      </c>
      <c r="AI48" s="184">
        <f>'Crisis Indicator Data'!AE45</f>
        <v>3</v>
      </c>
      <c r="AJ48" s="184">
        <f>'Crisis Indicator Data'!AF45</f>
        <v>2</v>
      </c>
      <c r="AK48" s="184">
        <f>'Crisis Indicator Data'!AG45</f>
        <v>1</v>
      </c>
      <c r="AL48" s="184">
        <f t="shared" si="23"/>
        <v>4</v>
      </c>
      <c r="AM48" s="163">
        <f t="shared" si="24"/>
        <v>4</v>
      </c>
      <c r="AN48" s="163">
        <f t="shared" si="25"/>
        <v>3</v>
      </c>
    </row>
    <row r="49" spans="1:40" ht="13.5" customHeight="1" x14ac:dyDescent="0.35">
      <c r="A49" s="169" t="str">
        <f>'Crisis Indicator Data'!A46</f>
        <v>Northern Ethiopia Conflict</v>
      </c>
      <c r="B49" s="170" t="str">
        <f>'Crisis Indicator Data'!B46</f>
        <v>Conflict,Displacement</v>
      </c>
      <c r="C49" s="170" t="str">
        <f>'Crisis Indicator Data'!C46</f>
        <v>ETH004</v>
      </c>
      <c r="D49" s="170" t="str">
        <f>'Crisis Indicator Data'!D46</f>
        <v>Ethiopia</v>
      </c>
      <c r="E49" s="171" t="str">
        <f>'Crisis Indicator Data'!E46</f>
        <v>ETH</v>
      </c>
      <c r="F49" s="163">
        <f>IF(LEN(E49)&gt;3,(IF(VLOOKUP($C49,'Regional Crises'!$B$1:$R$66,7,FALSE)="x","x",ROUND(IF(VLOOKUP($C49,'Regional Crises'!$B$1:$R$66,7,FALSE)&gt;$F$3,5,IF(VLOOKUP($C49,'Regional Crises'!$B$1:$R$66,7,FALSE)&lt;F$4,0,($F$3-VLOOKUP($C49,'Regional Crises'!$B$1:$R$66,7,FALSE))/($F$3-$F$4)*5)),1))),IF(VLOOKUP($E49,'Country Indicator Data'!$B$4:$N$300,3,FALSE)="x","x",ROUND(IF(VLOOKUP($E49,'Country Indicator Data'!$B$4:$N$300,3,FALSE)&gt;$F$3,5,IF(VLOOKUP($E49,'Country Indicator Data'!$B$4:$N$300,3,FALSE)&lt;$F$4,0,($F$3-VLOOKUP($E49,'Country Indicator Data'!$B$4:$N$300,3,FALSE))/($F$3-$F$4)*5)),1)))</f>
        <v>3.9</v>
      </c>
      <c r="G49" s="163">
        <f>IF(LEN(E49)&gt;3,(IF(VLOOKUP($C49,'Regional Crises'!$B$1:$R$66,9,FALSE)="x","x",ROUND(IF(VLOOKUP($C49,'Regional Crises'!$B$1:$R$66,9,FALSE)&gt;G$3,5,IF(VLOOKUP($C49,'Regional Crises'!$B$1:$R$66,9,FALSE)&lt;G$4,0,(G$3-VLOOKUP($C49,'Regional Crises'!$B$1:$R$66,9,FALSE))/(G$3-G$4)*5)),1))),IF(VLOOKUP($E49,'Country Indicator Data'!$B$4:$N$300,5,FALSE)="x","x",ROUND(IF(VLOOKUP($E49,'Country Indicator Data'!$B$4:$N$300,5,FALSE)&gt;G$3,5,IF(VLOOKUP($E49,'Country Indicator Data'!$B$4:$N$300,5,FALSE)&lt;G$4,0,(G$3-VLOOKUP($E49,'Country Indicator Data'!$B$4:$N$300,5,FALSE))/(G$3-G$4)*5)),1)))</f>
        <v>3.1</v>
      </c>
      <c r="H49" s="163">
        <f t="shared" si="13"/>
        <v>3.5</v>
      </c>
      <c r="I49" s="163">
        <f>IF(LEN(E49)&gt;3,(IF(VLOOKUP($C49,'Regional Crises'!$B$1:$R$66,6,FALSE)="x","x",ROUND(IF(VLOOKUP($C49,'Regional Crises'!$B$1:$R$66,6,FALSE)&gt;I$3,5,IF(VLOOKUP($C49,'Regional Crises'!$B$1:$R$66,6,FALSE)&lt;I$4,0,5-(I$3-VLOOKUP($C49,'Regional Crises'!$B$1:$R$66,6,FALSE))/(I$3-I$4)*5)),1))),IF(VLOOKUP($E49,'Country Indicator Data'!$B$4:$N$300,2,FALSE)="x","x",ROUND(IF(VLOOKUP($E49,'Country Indicator Data'!$B$4:$N$300,2,FALSE)&gt;I$3,5,IF(VLOOKUP($E49,'Country Indicator Data'!$B$4:$N$300,2,FALSE)&lt;I$4,0,5-(I$3-VLOOKUP($E49,'Country Indicator Data'!$B$4:$N$300,2,FALSE))/(I$3-I$4)*5)),1)))</f>
        <v>3.8</v>
      </c>
      <c r="J49" s="163">
        <f>IF(LEN(E49)&gt;3,(IF(VLOOKUP($C49,'Regional Crises'!$B$1:$R$66,8,FALSE)="x","x",ROUND(IF(VLOOKUP($C49,'Regional Crises'!$B$1:$R$66,8,FALSE)&gt;J$3,5,IF(VLOOKUP($C49,'Regional Crises'!$B$1:$R$66,8,FALSE)&lt;J$4,0,5-(J$3-VLOOKUP($C49,'Regional Crises'!$B$1:$R$66,8,FALSE))/(J$3-J$4)*5)),1))),IF(VLOOKUP($E49,'Country Indicator Data'!$B$4:$N$300,4,FALSE)="x","x",ROUND(IF(VLOOKUP($E49,'Country Indicator Data'!$B$4:$N$300,4,FALSE)&gt;J$3,5,IF(VLOOKUP($E49,'Country Indicator Data'!$B$4:$N$300,4,FALSE)&lt;J$4,0,5-(J$3-VLOOKUP($E49,'Country Indicator Data'!$B$4:$N$300,4,FALSE))/(J$3-J$4)*5)),1)))</f>
        <v>2.7</v>
      </c>
      <c r="K49" s="163">
        <f t="shared" si="14"/>
        <v>3.25</v>
      </c>
      <c r="L49" s="163">
        <f>IF(LEN(E49)&gt;3,(IF(VLOOKUP($C49,'Regional Crises'!$B$1:$R$66,10,FALSE)="x","x",ROUND(IF(VLOOKUP($C49,'Regional Crises'!$B$1:$R$66,10,FALSE)&gt;L$3,5,IF(VLOOKUP($C49,'Regional Crises'!$B$1:$R$66,10,FALSE)&lt;L$4,0,5-(L$3-VLOOKUP($C49,'Regional Crises'!$B$1:$R$66,10,FALSE))/(L$3-L$4)*5)),1))),IF(VLOOKUP($E49,'Country Indicator Data'!$B$4:$N$300,6,FALSE)="x","x",ROUND(IF(VLOOKUP($E49,'Country Indicator Data'!$B$4:$N$300,6,FALSE)&gt;L$3,5,IF(VLOOKUP($E49,'Country Indicator Data'!$B$4:$N$300,6,FALSE)&lt;L$4,0,5-(L$3-VLOOKUP($E49,'Country Indicator Data'!$B$4:$N$300,6,FALSE))/(L$3-L$4)*5)),1)))</f>
        <v>3.4</v>
      </c>
      <c r="M49" s="163">
        <f>IF(LEN(E49)&gt;3,(IF(VLOOKUP($C49,'Regional Crises'!$B$1:$R$66,11,FALSE)="x","x",ROUND(IF(VLOOKUP($C49,'Regional Crises'!$B$1:$R$66,11,FALSE)&gt;M$3,5,IF(VLOOKUP($C49,'Regional Crises'!$B$1:$R$66,11,FALSE)&lt;M$4,0,5-(M$3-VLOOKUP($C49,'Regional Crises'!$B$1:$R$66,11,FALSE))/(M$3-M$4)*5)),1))),IF(VLOOKUP($E49,'Country Indicator Data'!$B$4:$N$300,7,FALSE)="x","x",ROUND(IF(VLOOKUP($E49,'Country Indicator Data'!$B$4:$N$300,7,FALSE)&gt;M$3,5,IF(VLOOKUP($E49,'Country Indicator Data'!$B$4:$N$300,7,FALSE)&lt;M$4,0,5-(M$3-VLOOKUP($E49,'Country Indicator Data'!$B$4:$N$300,7,FALSE))/(M$3-M$4)*5)),1)))</f>
        <v>1.3</v>
      </c>
      <c r="N49" s="163">
        <f t="shared" si="15"/>
        <v>2.35</v>
      </c>
      <c r="O49" s="163">
        <f t="shared" si="16"/>
        <v>3.0333333333333332</v>
      </c>
      <c r="P49" s="163">
        <f>IF(LEN(E49)&gt;3,VLOOKUP(C49,'Regional Crises'!$B$1:$R$69,12,FALSE),VLOOKUP(E49,'Country Indicator Data'!$B$4:$I$300,8,FALSE))</f>
        <v>4</v>
      </c>
      <c r="Q49" s="163">
        <f>IF(LEN(E49)&gt;3,((IF(VLOOKUP($C49,'Regional Crises'!$B$1:$R$66,13,FALSE)="x","x",ROUND(IF(VLOOKUP($C49,'Regional Crises'!$B$1:$R$66,13,FALSE)&gt;Q$3,5,IF(VLOOKUP($C49,'Regional Crises'!$B$1:$R$66,13,FALSE)&lt;Q$4,0,5-(LOG(Q$3)-LOG(VLOOKUP($C49,'Regional Crises'!$B$1:$R$66,13,FALSE)))/(LOG(Q$3)-LOG(Q$4))*5)),1)))),(IF(VLOOKUP($E49,'Country Indicator Data'!$B$4:$N$300,9,FALSE)="x","x",ROUND(IF(VLOOKUP($E49,'Country Indicator Data'!$B$4:$N$300,9,FALSE)&gt;Q$3,5,IF(VLOOKUP($E49,'Country Indicator Data'!$B$4:$N$300,9,FALSE)&lt;Q$4,0,5-(LOG(Q$3)-LOG(VLOOKUP($E49,'Country Indicator Data'!$B$4:$N$300,9,FALSE)))/(LOG(Q$3)-LOG(Q$4))*5)),1))))</f>
        <v>5</v>
      </c>
      <c r="R49" s="163">
        <f t="shared" si="17"/>
        <v>4.5</v>
      </c>
      <c r="S49" s="163">
        <f>IF(LEN(E49)&gt;3,((IF(VLOOKUP($C49,'Regional Crises'!$B$1:$R$66,17,FALSE)="x","x",ROUND(IF(VLOOKUP($C49,'Regional Crises'!$B$1:$R$66,17,FALSE)&gt;S$3,0,IF(VLOOKUP($C49,'Regional Crises'!$B$1:$R$66,17,FALSE)&lt;S$4,5,(S$3-VLOOKUP($C49,'Regional Crises'!$B$1:$R$66,17,FALSE))/(S$3-S$4)*5)),1)))),(IF(VLOOKUP($E49,'Country Indicator Data'!$B$4:$N$300,13,FALSE)="x","x",ROUND(IF(VLOOKUP($E49,'Country Indicator Data'!$B$4:$N$300,13,FALSE)&gt;S$3,0,IF(VLOOKUP($E49,'Country Indicator Data'!$B$4:$N$300,13,FALSE)&lt;S$4,5,(S$3-VLOOKUP($E49,'Country Indicator Data'!$B$4:$N$300,13,FALSE))/(S$3-S$4)*5)),1))))</f>
        <v>3.2</v>
      </c>
      <c r="T49" s="163">
        <f>IF(LEN(E49)&gt;3,((IF(VLOOKUP($C49,'Regional Crises'!$B$1:$R$66,14,FALSE)="x","x",ROUND(IF(VLOOKUP($C49,'Regional Crises'!$B$1:$R$66,14,FALSE)&gt;T$3,0,IF(VLOOKUP($C49,'Regional Crises'!$B$1:$R$66,14,FALSE)&lt;T$4,5,(T$3-VLOOKUP($C49,'Regional Crises'!$B$1:$R$66,14,FALSE))/(T$3-T$4)*5)),1)))),(IF(VLOOKUP($E49,'Country Indicator Data'!$B$4:$N$300,10,FALSE)="x","x",ROUND(IF(VLOOKUP($E49,'Country Indicator Data'!$B$4:$N$300,10,FALSE)&gt;T$3,0,IF(VLOOKUP($E49,'Country Indicator Data'!$B$4:$N$300,10,FALSE)&lt;T$4,5,(T$3-VLOOKUP($E49,'Country Indicator Data'!$B$4:$N$300,10,FALSE))/(T$3-T$4)*5)),1))))</f>
        <v>3.1</v>
      </c>
      <c r="U49" s="163">
        <f>IF(LEN(E49)&gt;3,((IF(VLOOKUP($C49,'Regional Crises'!$B$1:$R$66,15,FALSE)="x","x",ROUND(IF(VLOOKUP($C49,'Regional Crises'!$B$1:$R$66,15,FALSE)&gt;U$3,0,IF(VLOOKUP($C49,'Regional Crises'!$B$1:$R$66,15,FALSE)&lt;U$4,5,(U$3-VLOOKUP($C49,'Regional Crises'!$B$1:$R$66,15,FALSE))/(U$3-U$4)*5)),1)))),(IF(VLOOKUP($E49,'Country Indicator Data'!$B$4:$N$300,11,FALSE)="x","x",ROUND(IF(VLOOKUP($E49,'Country Indicator Data'!$B$4:$N$300,11,FALSE)&gt;U$3,0,IF(VLOOKUP($E49,'Country Indicator Data'!$B$4:$N$300,11,FALSE)&lt;U$4,5,(U$3-VLOOKUP($E49,'Country Indicator Data'!$B$4:$N$300,11,FALSE))/(U$3-U$4)*5)),1))))</f>
        <v>3.1</v>
      </c>
      <c r="V49" s="163">
        <f>IF(LEN(E49)&gt;3,((IF(VLOOKUP($C49,'Regional Crises'!$B$1:$R$66,16,FALSE)="x","x",ROUND(IF(VLOOKUP($C49,'Regional Crises'!$B$1:$R$66,16,FALSE)&gt;V$3,0,IF(VLOOKUP($C49,'Regional Crises'!$B$1:$R$66,16,FALSE)&lt;V$4,5,(V$3-VLOOKUP($C49,'Regional Crises'!$B$1:$R$66,16,FALSE))/(V$3-V$4)*5)),1)))),(IF(VLOOKUP($E49,'Country Indicator Data'!$B$4:$N$300,12,FALSE)="x","x",ROUND(IF(VLOOKUP($E49,'Country Indicator Data'!$B$4:$N$300,12,FALSE)&gt;V$3,0,IF(VLOOKUP($E49,'Country Indicator Data'!$B$4:$N$300,12,FALSE)&lt;V$4,5,(V$3-VLOOKUP($E49,'Country Indicator Data'!$B$4:$N$300,12,FALSE))/(V$3-V$4)*5)),1))))</f>
        <v>4</v>
      </c>
      <c r="W49" s="163">
        <f t="shared" si="18"/>
        <v>3.4</v>
      </c>
      <c r="X49" s="163">
        <f t="shared" si="19"/>
        <v>3.6</v>
      </c>
      <c r="Y49" s="184">
        <f>IF('Core Indicators'!FC46="x","x",IF('Core Indicators'!FC46&gt;=5,5,IF('Core Indicators'!FC46&gt;=4,4,IF('Core Indicators'!FC46&gt;=3,3,IF('Core Indicators'!FC46&gt;=2,2,IF('Core Indicators'!FC46&gt;=1,1,0))))))</f>
        <v>4</v>
      </c>
      <c r="Z49" s="163">
        <f t="shared" si="20"/>
        <v>4</v>
      </c>
      <c r="AA49" s="184">
        <f>'Crisis Indicator Data'!Y46</f>
        <v>2</v>
      </c>
      <c r="AB49" s="184">
        <f>'Crisis Indicator Data'!Z46</f>
        <v>2</v>
      </c>
      <c r="AC49" s="184">
        <f>'Crisis Indicator Data'!AA46</f>
        <v>1</v>
      </c>
      <c r="AD49" s="184">
        <f>'Crisis Indicator Data'!AB46</f>
        <v>1</v>
      </c>
      <c r="AE49" s="184">
        <f t="shared" si="21"/>
        <v>3</v>
      </c>
      <c r="AF49" s="184">
        <f>'Crisis Indicator Data'!AC46</f>
        <v>2</v>
      </c>
      <c r="AG49" s="184">
        <f>'Crisis Indicator Data'!AD46</f>
        <v>2</v>
      </c>
      <c r="AH49" s="184">
        <f t="shared" si="22"/>
        <v>4</v>
      </c>
      <c r="AI49" s="184">
        <f>'Crisis Indicator Data'!AE46</f>
        <v>2</v>
      </c>
      <c r="AJ49" s="184">
        <f>'Crisis Indicator Data'!AF46</f>
        <v>2</v>
      </c>
      <c r="AK49" s="184">
        <f>'Crisis Indicator Data'!AG46</f>
        <v>3</v>
      </c>
      <c r="AL49" s="184">
        <f t="shared" si="23"/>
        <v>5</v>
      </c>
      <c r="AM49" s="163">
        <f t="shared" si="24"/>
        <v>4</v>
      </c>
      <c r="AN49" s="163">
        <f t="shared" si="25"/>
        <v>4</v>
      </c>
    </row>
    <row r="50" spans="1:40" ht="13.5" customHeight="1" x14ac:dyDescent="0.35">
      <c r="A50" s="169" t="str">
        <f>'Crisis Indicator Data'!A47</f>
        <v>Drought in Ethiopia</v>
      </c>
      <c r="B50" s="170" t="str">
        <f>'Crisis Indicator Data'!B47</f>
        <v>Drought</v>
      </c>
      <c r="C50" s="170" t="str">
        <f>'Crisis Indicator Data'!C47</f>
        <v>ETH005</v>
      </c>
      <c r="D50" s="170" t="str">
        <f>'Crisis Indicator Data'!D47</f>
        <v>Ethiopia</v>
      </c>
      <c r="E50" s="171" t="str">
        <f>'Crisis Indicator Data'!E47</f>
        <v>ETH</v>
      </c>
      <c r="F50" s="163">
        <f>IF(LEN(E50)&gt;3,(IF(VLOOKUP($C50,'Regional Crises'!$B$1:$R$66,7,FALSE)="x","x",ROUND(IF(VLOOKUP($C50,'Regional Crises'!$B$1:$R$66,7,FALSE)&gt;$F$3,5,IF(VLOOKUP($C50,'Regional Crises'!$B$1:$R$66,7,FALSE)&lt;F$4,0,($F$3-VLOOKUP($C50,'Regional Crises'!$B$1:$R$66,7,FALSE))/($F$3-$F$4)*5)),1))),IF(VLOOKUP($E50,'Country Indicator Data'!$B$4:$N$300,3,FALSE)="x","x",ROUND(IF(VLOOKUP($E50,'Country Indicator Data'!$B$4:$N$300,3,FALSE)&gt;$F$3,5,IF(VLOOKUP($E50,'Country Indicator Data'!$B$4:$N$300,3,FALSE)&lt;$F$4,0,($F$3-VLOOKUP($E50,'Country Indicator Data'!$B$4:$N$300,3,FALSE))/($F$3-$F$4)*5)),1)))</f>
        <v>3.9</v>
      </c>
      <c r="G50" s="163">
        <f>IF(LEN(E50)&gt;3,(IF(VLOOKUP($C50,'Regional Crises'!$B$1:$R$66,9,FALSE)="x","x",ROUND(IF(VLOOKUP($C50,'Regional Crises'!$B$1:$R$66,9,FALSE)&gt;G$3,5,IF(VLOOKUP($C50,'Regional Crises'!$B$1:$R$66,9,FALSE)&lt;G$4,0,(G$3-VLOOKUP($C50,'Regional Crises'!$B$1:$R$66,9,FALSE))/(G$3-G$4)*5)),1))),IF(VLOOKUP($E50,'Country Indicator Data'!$B$4:$N$300,5,FALSE)="x","x",ROUND(IF(VLOOKUP($E50,'Country Indicator Data'!$B$4:$N$300,5,FALSE)&gt;G$3,5,IF(VLOOKUP($E50,'Country Indicator Data'!$B$4:$N$300,5,FALSE)&lt;G$4,0,(G$3-VLOOKUP($E50,'Country Indicator Data'!$B$4:$N$300,5,FALSE))/(G$3-G$4)*5)),1)))</f>
        <v>3.1</v>
      </c>
      <c r="H50" s="163">
        <f t="shared" si="13"/>
        <v>3.5</v>
      </c>
      <c r="I50" s="163">
        <f>IF(LEN(E50)&gt;3,(IF(VLOOKUP($C50,'Regional Crises'!$B$1:$R$66,6,FALSE)="x","x",ROUND(IF(VLOOKUP($C50,'Regional Crises'!$B$1:$R$66,6,FALSE)&gt;I$3,5,IF(VLOOKUP($C50,'Regional Crises'!$B$1:$R$66,6,FALSE)&lt;I$4,0,5-(I$3-VLOOKUP($C50,'Regional Crises'!$B$1:$R$66,6,FALSE))/(I$3-I$4)*5)),1))),IF(VLOOKUP($E50,'Country Indicator Data'!$B$4:$N$300,2,FALSE)="x","x",ROUND(IF(VLOOKUP($E50,'Country Indicator Data'!$B$4:$N$300,2,FALSE)&gt;I$3,5,IF(VLOOKUP($E50,'Country Indicator Data'!$B$4:$N$300,2,FALSE)&lt;I$4,0,5-(I$3-VLOOKUP($E50,'Country Indicator Data'!$B$4:$N$300,2,FALSE))/(I$3-I$4)*5)),1)))</f>
        <v>3.8</v>
      </c>
      <c r="J50" s="163">
        <f>IF(LEN(E50)&gt;3,(IF(VLOOKUP($C50,'Regional Crises'!$B$1:$R$66,8,FALSE)="x","x",ROUND(IF(VLOOKUP($C50,'Regional Crises'!$B$1:$R$66,8,FALSE)&gt;J$3,5,IF(VLOOKUP($C50,'Regional Crises'!$B$1:$R$66,8,FALSE)&lt;J$4,0,5-(J$3-VLOOKUP($C50,'Regional Crises'!$B$1:$R$66,8,FALSE))/(J$3-J$4)*5)),1))),IF(VLOOKUP($E50,'Country Indicator Data'!$B$4:$N$300,4,FALSE)="x","x",ROUND(IF(VLOOKUP($E50,'Country Indicator Data'!$B$4:$N$300,4,FALSE)&gt;J$3,5,IF(VLOOKUP($E50,'Country Indicator Data'!$B$4:$N$300,4,FALSE)&lt;J$4,0,5-(J$3-VLOOKUP($E50,'Country Indicator Data'!$B$4:$N$300,4,FALSE))/(J$3-J$4)*5)),1)))</f>
        <v>2.7</v>
      </c>
      <c r="K50" s="163">
        <f t="shared" si="14"/>
        <v>3.25</v>
      </c>
      <c r="L50" s="163">
        <f>IF(LEN(E50)&gt;3,(IF(VLOOKUP($C50,'Regional Crises'!$B$1:$R$66,10,FALSE)="x","x",ROUND(IF(VLOOKUP($C50,'Regional Crises'!$B$1:$R$66,10,FALSE)&gt;L$3,5,IF(VLOOKUP($C50,'Regional Crises'!$B$1:$R$66,10,FALSE)&lt;L$4,0,5-(L$3-VLOOKUP($C50,'Regional Crises'!$B$1:$R$66,10,FALSE))/(L$3-L$4)*5)),1))),IF(VLOOKUP($E50,'Country Indicator Data'!$B$4:$N$300,6,FALSE)="x","x",ROUND(IF(VLOOKUP($E50,'Country Indicator Data'!$B$4:$N$300,6,FALSE)&gt;L$3,5,IF(VLOOKUP($E50,'Country Indicator Data'!$B$4:$N$300,6,FALSE)&lt;L$4,0,5-(L$3-VLOOKUP($E50,'Country Indicator Data'!$B$4:$N$300,6,FALSE))/(L$3-L$4)*5)),1)))</f>
        <v>3.4</v>
      </c>
      <c r="M50" s="163">
        <f>IF(LEN(E50)&gt;3,(IF(VLOOKUP($C50,'Regional Crises'!$B$1:$R$66,11,FALSE)="x","x",ROUND(IF(VLOOKUP($C50,'Regional Crises'!$B$1:$R$66,11,FALSE)&gt;M$3,5,IF(VLOOKUP($C50,'Regional Crises'!$B$1:$R$66,11,FALSE)&lt;M$4,0,5-(M$3-VLOOKUP($C50,'Regional Crises'!$B$1:$R$66,11,FALSE))/(M$3-M$4)*5)),1))),IF(VLOOKUP($E50,'Country Indicator Data'!$B$4:$N$300,7,FALSE)="x","x",ROUND(IF(VLOOKUP($E50,'Country Indicator Data'!$B$4:$N$300,7,FALSE)&gt;M$3,5,IF(VLOOKUP($E50,'Country Indicator Data'!$B$4:$N$300,7,FALSE)&lt;M$4,0,5-(M$3-VLOOKUP($E50,'Country Indicator Data'!$B$4:$N$300,7,FALSE))/(M$3-M$4)*5)),1)))</f>
        <v>1.3</v>
      </c>
      <c r="N50" s="163">
        <f t="shared" si="15"/>
        <v>2.35</v>
      </c>
      <c r="O50" s="163">
        <f t="shared" si="16"/>
        <v>3.0333333333333332</v>
      </c>
      <c r="P50" s="163">
        <f>IF(LEN(E50)&gt;3,VLOOKUP(C50,'Regional Crises'!$B$1:$R$69,12,FALSE),VLOOKUP(E50,'Country Indicator Data'!$B$4:$I$300,8,FALSE))</f>
        <v>4</v>
      </c>
      <c r="Q50" s="163">
        <f>IF(LEN(E50)&gt;3,((IF(VLOOKUP($C50,'Regional Crises'!$B$1:$R$66,13,FALSE)="x","x",ROUND(IF(VLOOKUP($C50,'Regional Crises'!$B$1:$R$66,13,FALSE)&gt;Q$3,5,IF(VLOOKUP($C50,'Regional Crises'!$B$1:$R$66,13,FALSE)&lt;Q$4,0,5-(LOG(Q$3)-LOG(VLOOKUP($C50,'Regional Crises'!$B$1:$R$66,13,FALSE)))/(LOG(Q$3)-LOG(Q$4))*5)),1)))),(IF(VLOOKUP($E50,'Country Indicator Data'!$B$4:$N$300,9,FALSE)="x","x",ROUND(IF(VLOOKUP($E50,'Country Indicator Data'!$B$4:$N$300,9,FALSE)&gt;Q$3,5,IF(VLOOKUP($E50,'Country Indicator Data'!$B$4:$N$300,9,FALSE)&lt;Q$4,0,5-(LOG(Q$3)-LOG(VLOOKUP($E50,'Country Indicator Data'!$B$4:$N$300,9,FALSE)))/(LOG(Q$3)-LOG(Q$4))*5)),1))))</f>
        <v>5</v>
      </c>
      <c r="R50" s="163">
        <f t="shared" si="17"/>
        <v>4.5</v>
      </c>
      <c r="S50" s="163">
        <f>IF(LEN(E50)&gt;3,((IF(VLOOKUP($C50,'Regional Crises'!$B$1:$R$66,17,FALSE)="x","x",ROUND(IF(VLOOKUP($C50,'Regional Crises'!$B$1:$R$66,17,FALSE)&gt;S$3,0,IF(VLOOKUP($C50,'Regional Crises'!$B$1:$R$66,17,FALSE)&lt;S$4,5,(S$3-VLOOKUP($C50,'Regional Crises'!$B$1:$R$66,17,FALSE))/(S$3-S$4)*5)),1)))),(IF(VLOOKUP($E50,'Country Indicator Data'!$B$4:$N$300,13,FALSE)="x","x",ROUND(IF(VLOOKUP($E50,'Country Indicator Data'!$B$4:$N$300,13,FALSE)&gt;S$3,0,IF(VLOOKUP($E50,'Country Indicator Data'!$B$4:$N$300,13,FALSE)&lt;S$4,5,(S$3-VLOOKUP($E50,'Country Indicator Data'!$B$4:$N$300,13,FALSE))/(S$3-S$4)*5)),1))))</f>
        <v>3.2</v>
      </c>
      <c r="T50" s="163">
        <f>IF(LEN(E50)&gt;3,((IF(VLOOKUP($C50,'Regional Crises'!$B$1:$R$66,14,FALSE)="x","x",ROUND(IF(VLOOKUP($C50,'Regional Crises'!$B$1:$R$66,14,FALSE)&gt;T$3,0,IF(VLOOKUP($C50,'Regional Crises'!$B$1:$R$66,14,FALSE)&lt;T$4,5,(T$3-VLOOKUP($C50,'Regional Crises'!$B$1:$R$66,14,FALSE))/(T$3-T$4)*5)),1)))),(IF(VLOOKUP($E50,'Country Indicator Data'!$B$4:$N$300,10,FALSE)="x","x",ROUND(IF(VLOOKUP($E50,'Country Indicator Data'!$B$4:$N$300,10,FALSE)&gt;T$3,0,IF(VLOOKUP($E50,'Country Indicator Data'!$B$4:$N$300,10,FALSE)&lt;T$4,5,(T$3-VLOOKUP($E50,'Country Indicator Data'!$B$4:$N$300,10,FALSE))/(T$3-T$4)*5)),1))))</f>
        <v>3.1</v>
      </c>
      <c r="U50" s="163">
        <f>IF(LEN(E50)&gt;3,((IF(VLOOKUP($C50,'Regional Crises'!$B$1:$R$66,15,FALSE)="x","x",ROUND(IF(VLOOKUP($C50,'Regional Crises'!$B$1:$R$66,15,FALSE)&gt;U$3,0,IF(VLOOKUP($C50,'Regional Crises'!$B$1:$R$66,15,FALSE)&lt;U$4,5,(U$3-VLOOKUP($C50,'Regional Crises'!$B$1:$R$66,15,FALSE))/(U$3-U$4)*5)),1)))),(IF(VLOOKUP($E50,'Country Indicator Data'!$B$4:$N$300,11,FALSE)="x","x",ROUND(IF(VLOOKUP($E50,'Country Indicator Data'!$B$4:$N$300,11,FALSE)&gt;U$3,0,IF(VLOOKUP($E50,'Country Indicator Data'!$B$4:$N$300,11,FALSE)&lt;U$4,5,(U$3-VLOOKUP($E50,'Country Indicator Data'!$B$4:$N$300,11,FALSE))/(U$3-U$4)*5)),1))))</f>
        <v>3.1</v>
      </c>
      <c r="V50" s="163">
        <f>IF(LEN(E50)&gt;3,((IF(VLOOKUP($C50,'Regional Crises'!$B$1:$R$66,16,FALSE)="x","x",ROUND(IF(VLOOKUP($C50,'Regional Crises'!$B$1:$R$66,16,FALSE)&gt;V$3,0,IF(VLOOKUP($C50,'Regional Crises'!$B$1:$R$66,16,FALSE)&lt;V$4,5,(V$3-VLOOKUP($C50,'Regional Crises'!$B$1:$R$66,16,FALSE))/(V$3-V$4)*5)),1)))),(IF(VLOOKUP($E50,'Country Indicator Data'!$B$4:$N$300,12,FALSE)="x","x",ROUND(IF(VLOOKUP($E50,'Country Indicator Data'!$B$4:$N$300,12,FALSE)&gt;V$3,0,IF(VLOOKUP($E50,'Country Indicator Data'!$B$4:$N$300,12,FALSE)&lt;V$4,5,(V$3-VLOOKUP($E50,'Country Indicator Data'!$B$4:$N$300,12,FALSE))/(V$3-V$4)*5)),1))))</f>
        <v>4</v>
      </c>
      <c r="W50" s="163">
        <f t="shared" si="18"/>
        <v>3.4</v>
      </c>
      <c r="X50" s="163">
        <f t="shared" si="19"/>
        <v>3.6</v>
      </c>
      <c r="Y50" s="184">
        <f>IF('Core Indicators'!FC47="x","x",IF('Core Indicators'!FC47&gt;=5,5,IF('Core Indicators'!FC47&gt;=4,4,IF('Core Indicators'!FC47&gt;=3,3,IF('Core Indicators'!FC47&gt;=2,2,IF('Core Indicators'!FC47&gt;=1,1,0))))))</f>
        <v>4</v>
      </c>
      <c r="Z50" s="163">
        <f t="shared" si="20"/>
        <v>4</v>
      </c>
      <c r="AA50" s="184">
        <f>'Crisis Indicator Data'!Y47</f>
        <v>2</v>
      </c>
      <c r="AB50" s="184">
        <f>'Crisis Indicator Data'!Z47</f>
        <v>0</v>
      </c>
      <c r="AC50" s="184">
        <f>'Crisis Indicator Data'!AA47</f>
        <v>0</v>
      </c>
      <c r="AD50" s="184">
        <f>'Crisis Indicator Data'!AB47</f>
        <v>0</v>
      </c>
      <c r="AE50" s="184">
        <f t="shared" si="21"/>
        <v>2</v>
      </c>
      <c r="AF50" s="184">
        <f>'Crisis Indicator Data'!AC47</f>
        <v>0</v>
      </c>
      <c r="AG50" s="184">
        <f>'Crisis Indicator Data'!AD47</f>
        <v>0</v>
      </c>
      <c r="AH50" s="184">
        <f t="shared" si="22"/>
        <v>0</v>
      </c>
      <c r="AI50" s="184">
        <f>'Crisis Indicator Data'!AE47</f>
        <v>0</v>
      </c>
      <c r="AJ50" s="184">
        <f>'Crisis Indicator Data'!AF47</f>
        <v>2</v>
      </c>
      <c r="AK50" s="184">
        <f>'Crisis Indicator Data'!AG47</f>
        <v>1</v>
      </c>
      <c r="AL50" s="184">
        <f t="shared" si="23"/>
        <v>3</v>
      </c>
      <c r="AM50" s="163">
        <f t="shared" si="24"/>
        <v>2</v>
      </c>
      <c r="AN50" s="163">
        <f t="shared" si="25"/>
        <v>3</v>
      </c>
    </row>
    <row r="51" spans="1:40" ht="13.5" customHeight="1" x14ac:dyDescent="0.35">
      <c r="A51" s="169" t="str">
        <f>'Crisis Indicator Data'!A48</f>
        <v>Mixed migration flows in Greece</v>
      </c>
      <c r="B51" s="170" t="str">
        <f>'Crisis Indicator Data'!B48</f>
        <v>Displacement</v>
      </c>
      <c r="C51" s="170" t="str">
        <f>'Crisis Indicator Data'!C48</f>
        <v>GRC002</v>
      </c>
      <c r="D51" s="170" t="str">
        <f>'Crisis Indicator Data'!D48</f>
        <v>Greece</v>
      </c>
      <c r="E51" s="171" t="str">
        <f>'Crisis Indicator Data'!E48</f>
        <v>GRC</v>
      </c>
      <c r="F51" s="163">
        <f>IF(LEN(E51)&gt;3,(IF(VLOOKUP($C51,'Regional Crises'!$B$1:$R$66,7,FALSE)="x","x",ROUND(IF(VLOOKUP($C51,'Regional Crises'!$B$1:$R$66,7,FALSE)&gt;$F$3,5,IF(VLOOKUP($C51,'Regional Crises'!$B$1:$R$66,7,FALSE)&lt;F$4,0,($F$3-VLOOKUP($C51,'Regional Crises'!$B$1:$R$66,7,FALSE))/($F$3-$F$4)*5)),1))),IF(VLOOKUP($E51,'Country Indicator Data'!$B$4:$N$300,3,FALSE)="x","x",ROUND(IF(VLOOKUP($E51,'Country Indicator Data'!$B$4:$N$300,3,FALSE)&gt;$F$3,5,IF(VLOOKUP($E51,'Country Indicator Data'!$B$4:$N$300,3,FALSE)&lt;$F$4,0,($F$3-VLOOKUP($E51,'Country Indicator Data'!$B$4:$N$300,3,FALSE))/($F$3-$F$4)*5)),1)))</f>
        <v>1.8</v>
      </c>
      <c r="G51" s="163" t="str">
        <f>IF(LEN(E51)&gt;3,(IF(VLOOKUP($C51,'Regional Crises'!$B$1:$R$66,9,FALSE)="x","x",ROUND(IF(VLOOKUP($C51,'Regional Crises'!$B$1:$R$66,9,FALSE)&gt;G$3,5,IF(VLOOKUP($C51,'Regional Crises'!$B$1:$R$66,9,FALSE)&lt;G$4,0,(G$3-VLOOKUP($C51,'Regional Crises'!$B$1:$R$66,9,FALSE))/(G$3-G$4)*5)),1))),IF(VLOOKUP($E51,'Country Indicator Data'!$B$4:$N$300,5,FALSE)="x","x",ROUND(IF(VLOOKUP($E51,'Country Indicator Data'!$B$4:$N$300,5,FALSE)&gt;G$3,5,IF(VLOOKUP($E51,'Country Indicator Data'!$B$4:$N$300,5,FALSE)&lt;G$4,0,(G$3-VLOOKUP($E51,'Country Indicator Data'!$B$4:$N$300,5,FALSE))/(G$3-G$4)*5)),1)))</f>
        <v>x</v>
      </c>
      <c r="H51" s="163">
        <f t="shared" si="13"/>
        <v>1.8</v>
      </c>
      <c r="I51" s="163">
        <f>IF(LEN(E51)&gt;3,(IF(VLOOKUP($C51,'Regional Crises'!$B$1:$R$66,6,FALSE)="x","x",ROUND(IF(VLOOKUP($C51,'Regional Crises'!$B$1:$R$66,6,FALSE)&gt;I$3,5,IF(VLOOKUP($C51,'Regional Crises'!$B$1:$R$66,6,FALSE)&lt;I$4,0,5-(I$3-VLOOKUP($C51,'Regional Crises'!$B$1:$R$66,6,FALSE))/(I$3-I$4)*5)),1))),IF(VLOOKUP($E51,'Country Indicator Data'!$B$4:$N$300,2,FALSE)="x","x",ROUND(IF(VLOOKUP($E51,'Country Indicator Data'!$B$4:$N$300,2,FALSE)&gt;I$3,5,IF(VLOOKUP($E51,'Country Indicator Data'!$B$4:$N$300,2,FALSE)&lt;I$4,0,5-(I$3-VLOOKUP($E51,'Country Indicator Data'!$B$4:$N$300,2,FALSE))/(I$3-I$4)*5)),1)))</f>
        <v>0.4</v>
      </c>
      <c r="J51" s="163">
        <f>IF(LEN(E51)&gt;3,(IF(VLOOKUP($C51,'Regional Crises'!$B$1:$R$66,8,FALSE)="x","x",ROUND(IF(VLOOKUP($C51,'Regional Crises'!$B$1:$R$66,8,FALSE)&gt;J$3,5,IF(VLOOKUP($C51,'Regional Crises'!$B$1:$R$66,8,FALSE)&lt;J$4,0,5-(J$3-VLOOKUP($C51,'Regional Crises'!$B$1:$R$66,8,FALSE))/(J$3-J$4)*5)),1))),IF(VLOOKUP($E51,'Country Indicator Data'!$B$4:$N$300,4,FALSE)="x","x",ROUND(IF(VLOOKUP($E51,'Country Indicator Data'!$B$4:$N$300,4,FALSE)&gt;J$3,5,IF(VLOOKUP($E51,'Country Indicator Data'!$B$4:$N$300,4,FALSE)&lt;J$4,0,5-(J$3-VLOOKUP($E51,'Country Indicator Data'!$B$4:$N$300,4,FALSE))/(J$3-J$4)*5)),1)))</f>
        <v>0.3</v>
      </c>
      <c r="K51" s="163">
        <f t="shared" si="14"/>
        <v>0.35</v>
      </c>
      <c r="L51" s="163">
        <f>IF(LEN(E51)&gt;3,(IF(VLOOKUP($C51,'Regional Crises'!$B$1:$R$66,10,FALSE)="x","x",ROUND(IF(VLOOKUP($C51,'Regional Crises'!$B$1:$R$66,10,FALSE)&gt;L$3,5,IF(VLOOKUP($C51,'Regional Crises'!$B$1:$R$66,10,FALSE)&lt;L$4,0,5-(L$3-VLOOKUP($C51,'Regional Crises'!$B$1:$R$66,10,FALSE))/(L$3-L$4)*5)),1))),IF(VLOOKUP($E51,'Country Indicator Data'!$B$4:$N$300,6,FALSE)="x","x",ROUND(IF(VLOOKUP($E51,'Country Indicator Data'!$B$4:$N$300,6,FALSE)&gt;L$3,5,IF(VLOOKUP($E51,'Country Indicator Data'!$B$4:$N$300,6,FALSE)&lt;L$4,0,5-(L$3-VLOOKUP($E51,'Country Indicator Data'!$B$4:$N$300,6,FALSE))/(L$3-L$4)*5)),1)))</f>
        <v>0.8</v>
      </c>
      <c r="M51" s="163">
        <f>IF(LEN(E51)&gt;3,(IF(VLOOKUP($C51,'Regional Crises'!$B$1:$R$66,11,FALSE)="x","x",ROUND(IF(VLOOKUP($C51,'Regional Crises'!$B$1:$R$66,11,FALSE)&gt;M$3,5,IF(VLOOKUP($C51,'Regional Crises'!$B$1:$R$66,11,FALSE)&lt;M$4,0,5-(M$3-VLOOKUP($C51,'Regional Crises'!$B$1:$R$66,11,FALSE))/(M$3-M$4)*5)),1))),IF(VLOOKUP($E51,'Country Indicator Data'!$B$4:$N$300,7,FALSE)="x","x",ROUND(IF(VLOOKUP($E51,'Country Indicator Data'!$B$4:$N$300,7,FALSE)&gt;M$3,5,IF(VLOOKUP($E51,'Country Indicator Data'!$B$4:$N$300,7,FALSE)&lt;M$4,0,5-(M$3-VLOOKUP($E51,'Country Indicator Data'!$B$4:$N$300,7,FALSE))/(M$3-M$4)*5)),1)))</f>
        <v>1</v>
      </c>
      <c r="N51" s="163">
        <f t="shared" si="15"/>
        <v>0.9</v>
      </c>
      <c r="O51" s="163">
        <f t="shared" si="16"/>
        <v>1.0166666666666666</v>
      </c>
      <c r="P51" s="163">
        <f>IF(LEN(E51)&gt;3,VLOOKUP(C51,'Regional Crises'!$B$1:$R$69,12,FALSE),VLOOKUP(E51,'Country Indicator Data'!$B$4:$I$300,8,FALSE))</f>
        <v>3</v>
      </c>
      <c r="Q51" s="163">
        <f>IF(LEN(E51)&gt;3,((IF(VLOOKUP($C51,'Regional Crises'!$B$1:$R$66,13,FALSE)="x","x",ROUND(IF(VLOOKUP($C51,'Regional Crises'!$B$1:$R$66,13,FALSE)&gt;Q$3,5,IF(VLOOKUP($C51,'Regional Crises'!$B$1:$R$66,13,FALSE)&lt;Q$4,0,5-(LOG(Q$3)-LOG(VLOOKUP($C51,'Regional Crises'!$B$1:$R$66,13,FALSE)))/(LOG(Q$3)-LOG(Q$4))*5)),1)))),(IF(VLOOKUP($E51,'Country Indicator Data'!$B$4:$N$300,9,FALSE)="x","x",ROUND(IF(VLOOKUP($E51,'Country Indicator Data'!$B$4:$N$300,9,FALSE)&gt;Q$3,5,IF(VLOOKUP($E51,'Country Indicator Data'!$B$4:$N$300,9,FALSE)&lt;Q$4,0,5-(LOG(Q$3)-LOG(VLOOKUP($E51,'Country Indicator Data'!$B$4:$N$300,9,FALSE)))/(LOG(Q$3)-LOG(Q$4))*5)),1))))</f>
        <v>2.5</v>
      </c>
      <c r="R51" s="163">
        <f t="shared" si="17"/>
        <v>2.75</v>
      </c>
      <c r="S51" s="163">
        <f>IF(LEN(E51)&gt;3,((IF(VLOOKUP($C51,'Regional Crises'!$B$1:$R$66,17,FALSE)="x","x",ROUND(IF(VLOOKUP($C51,'Regional Crises'!$B$1:$R$66,17,FALSE)&gt;S$3,0,IF(VLOOKUP($C51,'Regional Crises'!$B$1:$R$66,17,FALSE)&lt;S$4,5,(S$3-VLOOKUP($C51,'Regional Crises'!$B$1:$R$66,17,FALSE))/(S$3-S$4)*5)),1)))),(IF(VLOOKUP($E51,'Country Indicator Data'!$B$4:$N$300,13,FALSE)="x","x",ROUND(IF(VLOOKUP($E51,'Country Indicator Data'!$B$4:$N$300,13,FALSE)&gt;S$3,0,IF(VLOOKUP($E51,'Country Indicator Data'!$B$4:$N$300,13,FALSE)&lt;S$4,5,(S$3-VLOOKUP($E51,'Country Indicator Data'!$B$4:$N$300,13,FALSE))/(S$3-S$4)*5)),1))))</f>
        <v>2.6</v>
      </c>
      <c r="T51" s="163">
        <f>IF(LEN(E51)&gt;3,((IF(VLOOKUP($C51,'Regional Crises'!$B$1:$R$66,14,FALSE)="x","x",ROUND(IF(VLOOKUP($C51,'Regional Crises'!$B$1:$R$66,14,FALSE)&gt;T$3,0,IF(VLOOKUP($C51,'Regional Crises'!$B$1:$R$66,14,FALSE)&lt;T$4,5,(T$3-VLOOKUP($C51,'Regional Crises'!$B$1:$R$66,14,FALSE))/(T$3-T$4)*5)),1)))),(IF(VLOOKUP($E51,'Country Indicator Data'!$B$4:$N$300,10,FALSE)="x","x",ROUND(IF(VLOOKUP($E51,'Country Indicator Data'!$B$4:$N$300,10,FALSE)&gt;T$3,0,IF(VLOOKUP($E51,'Country Indicator Data'!$B$4:$N$300,10,FALSE)&lt;T$4,5,(T$3-VLOOKUP($E51,'Country Indicator Data'!$B$4:$N$300,10,FALSE))/(T$3-T$4)*5)),1))))</f>
        <v>2.2000000000000002</v>
      </c>
      <c r="U51" s="163" t="str">
        <f>IF(LEN(E51)&gt;3,((IF(VLOOKUP($C51,'Regional Crises'!$B$1:$R$66,15,FALSE)="x","x",ROUND(IF(VLOOKUP($C51,'Regional Crises'!$B$1:$R$66,15,FALSE)&gt;U$3,0,IF(VLOOKUP($C51,'Regional Crises'!$B$1:$R$66,15,FALSE)&lt;U$4,5,(U$3-VLOOKUP($C51,'Regional Crises'!$B$1:$R$66,15,FALSE))/(U$3-U$4)*5)),1)))),(IF(VLOOKUP($E51,'Country Indicator Data'!$B$4:$N$300,11,FALSE)="x","x",ROUND(IF(VLOOKUP($E51,'Country Indicator Data'!$B$4:$N$300,11,FALSE)&gt;U$3,0,IF(VLOOKUP($E51,'Country Indicator Data'!$B$4:$N$300,11,FALSE)&lt;U$4,5,(U$3-VLOOKUP($E51,'Country Indicator Data'!$B$4:$N$300,11,FALSE))/(U$3-U$4)*5)),1))))</f>
        <v>x</v>
      </c>
      <c r="V51" s="163">
        <f>IF(LEN(E51)&gt;3,((IF(VLOOKUP($C51,'Regional Crises'!$B$1:$R$66,16,FALSE)="x","x",ROUND(IF(VLOOKUP($C51,'Regional Crises'!$B$1:$R$66,16,FALSE)&gt;V$3,0,IF(VLOOKUP($C51,'Regional Crises'!$B$1:$R$66,16,FALSE)&lt;V$4,5,(V$3-VLOOKUP($C51,'Regional Crises'!$B$1:$R$66,16,FALSE))/(V$3-V$4)*5)),1)))),(IF(VLOOKUP($E51,'Country Indicator Data'!$B$4:$N$300,12,FALSE)="x","x",ROUND(IF(VLOOKUP($E51,'Country Indicator Data'!$B$4:$N$300,12,FALSE)&gt;V$3,0,IF(VLOOKUP($E51,'Country Indicator Data'!$B$4:$N$300,12,FALSE)&lt;V$4,5,(V$3-VLOOKUP($E51,'Country Indicator Data'!$B$4:$N$300,12,FALSE))/(V$3-V$4)*5)),1))))</f>
        <v>0.8</v>
      </c>
      <c r="W51" s="163">
        <f t="shared" si="18"/>
        <v>1.9</v>
      </c>
      <c r="X51" s="163">
        <f t="shared" si="19"/>
        <v>1.9</v>
      </c>
      <c r="Y51" s="184">
        <f>IF('Core Indicators'!FC48="x","x",IF('Core Indicators'!FC48&gt;=5,5,IF('Core Indicators'!FC48&gt;=4,4,IF('Core Indicators'!FC48&gt;=3,3,IF('Core Indicators'!FC48&gt;=2,2,IF('Core Indicators'!FC48&gt;=1,1,0))))))</f>
        <v>1</v>
      </c>
      <c r="Z51" s="163">
        <f t="shared" si="20"/>
        <v>1</v>
      </c>
      <c r="AA51" s="184">
        <f>'Crisis Indicator Data'!Y48</f>
        <v>1</v>
      </c>
      <c r="AB51" s="184">
        <f>'Crisis Indicator Data'!Z48</f>
        <v>1</v>
      </c>
      <c r="AC51" s="184">
        <f>'Crisis Indicator Data'!AA48</f>
        <v>1</v>
      </c>
      <c r="AD51" s="184">
        <f>'Crisis Indicator Data'!AB48</f>
        <v>0</v>
      </c>
      <c r="AE51" s="184">
        <f t="shared" si="21"/>
        <v>2</v>
      </c>
      <c r="AF51" s="184">
        <f>'Crisis Indicator Data'!AC48</f>
        <v>2</v>
      </c>
      <c r="AG51" s="184">
        <f>'Crisis Indicator Data'!AD48</f>
        <v>2</v>
      </c>
      <c r="AH51" s="184">
        <f t="shared" si="22"/>
        <v>4</v>
      </c>
      <c r="AI51" s="184">
        <f>'Crisis Indicator Data'!AE48</f>
        <v>0</v>
      </c>
      <c r="AJ51" s="184">
        <f>'Crisis Indicator Data'!AF48</f>
        <v>0</v>
      </c>
      <c r="AK51" s="184">
        <f>'Crisis Indicator Data'!AG48</f>
        <v>0</v>
      </c>
      <c r="AL51" s="184">
        <f t="shared" si="23"/>
        <v>0</v>
      </c>
      <c r="AM51" s="163">
        <f t="shared" si="24"/>
        <v>2</v>
      </c>
      <c r="AN51" s="163">
        <f t="shared" si="25"/>
        <v>1.5</v>
      </c>
    </row>
    <row r="52" spans="1:40" ht="13.5" customHeight="1" x14ac:dyDescent="0.35">
      <c r="A52" s="169" t="str">
        <f>'Crisis Indicator Data'!A49</f>
        <v>Complex crisis in Guatemala</v>
      </c>
      <c r="B52" s="170" t="str">
        <f>'Crisis Indicator Data'!B49</f>
        <v>Violence,Socio-political,Other seasonal event</v>
      </c>
      <c r="C52" s="170" t="str">
        <f>'Crisis Indicator Data'!C49</f>
        <v>GTM001</v>
      </c>
      <c r="D52" s="170" t="str">
        <f>'Crisis Indicator Data'!D49</f>
        <v>Guatemala</v>
      </c>
      <c r="E52" s="171" t="str">
        <f>'Crisis Indicator Data'!E49</f>
        <v>GTM</v>
      </c>
      <c r="F52" s="163">
        <f>IF(LEN(E52)&gt;3,(IF(VLOOKUP($C52,'Regional Crises'!$B$1:$R$66,7,FALSE)="x","x",ROUND(IF(VLOOKUP($C52,'Regional Crises'!$B$1:$R$66,7,FALSE)&gt;$F$3,5,IF(VLOOKUP($C52,'Regional Crises'!$B$1:$R$66,7,FALSE)&lt;F$4,0,($F$3-VLOOKUP($C52,'Regional Crises'!$B$1:$R$66,7,FALSE))/($F$3-$F$4)*5)),1))),IF(VLOOKUP($E52,'Country Indicator Data'!$B$4:$N$300,3,FALSE)="x","x",ROUND(IF(VLOOKUP($E52,'Country Indicator Data'!$B$4:$N$300,3,FALSE)&gt;$F$3,5,IF(VLOOKUP($E52,'Country Indicator Data'!$B$4:$N$300,3,FALSE)&lt;$F$4,0,($F$3-VLOOKUP($E52,'Country Indicator Data'!$B$4:$N$300,3,FALSE))/($F$3-$F$4)*5)),1)))</f>
        <v>1.1000000000000001</v>
      </c>
      <c r="G52" s="163">
        <f>IF(LEN(E52)&gt;3,(IF(VLOOKUP($C52,'Regional Crises'!$B$1:$R$66,9,FALSE)="x","x",ROUND(IF(VLOOKUP($C52,'Regional Crises'!$B$1:$R$66,9,FALSE)&gt;G$3,5,IF(VLOOKUP($C52,'Regional Crises'!$B$1:$R$66,9,FALSE)&lt;G$4,0,(G$3-VLOOKUP($C52,'Regional Crises'!$B$1:$R$66,9,FALSE))/(G$3-G$4)*5)),1))),IF(VLOOKUP($E52,'Country Indicator Data'!$B$4:$N$300,5,FALSE)="x","x",ROUND(IF(VLOOKUP($E52,'Country Indicator Data'!$B$4:$N$300,5,FALSE)&gt;G$3,5,IF(VLOOKUP($E52,'Country Indicator Data'!$B$4:$N$300,5,FALSE)&lt;G$4,0,(G$3-VLOOKUP($E52,'Country Indicator Data'!$B$4:$N$300,5,FALSE))/(G$3-G$4)*5)),1)))</f>
        <v>3.1</v>
      </c>
      <c r="H52" s="163">
        <f t="shared" si="13"/>
        <v>2.1</v>
      </c>
      <c r="I52" s="163">
        <f>IF(LEN(E52)&gt;3,(IF(VLOOKUP($C52,'Regional Crises'!$B$1:$R$66,6,FALSE)="x","x",ROUND(IF(VLOOKUP($C52,'Regional Crises'!$B$1:$R$66,6,FALSE)&gt;I$3,5,IF(VLOOKUP($C52,'Regional Crises'!$B$1:$R$66,6,FALSE)&lt;I$4,0,5-(I$3-VLOOKUP($C52,'Regional Crises'!$B$1:$R$66,6,FALSE))/(I$3-I$4)*5)),1))),IF(VLOOKUP($E52,'Country Indicator Data'!$B$4:$N$300,2,FALSE)="x","x",ROUND(IF(VLOOKUP($E52,'Country Indicator Data'!$B$4:$N$300,2,FALSE)&gt;I$3,5,IF(VLOOKUP($E52,'Country Indicator Data'!$B$4:$N$300,2,FALSE)&lt;I$4,0,5-(I$3-VLOOKUP($E52,'Country Indicator Data'!$B$4:$N$300,2,FALSE))/(I$3-I$4)*5)),1)))</f>
        <v>2.5</v>
      </c>
      <c r="J52" s="163">
        <f>IF(LEN(E52)&gt;3,(IF(VLOOKUP($C52,'Regional Crises'!$B$1:$R$66,8,FALSE)="x","x",ROUND(IF(VLOOKUP($C52,'Regional Crises'!$B$1:$R$66,8,FALSE)&gt;J$3,5,IF(VLOOKUP($C52,'Regional Crises'!$B$1:$R$66,8,FALSE)&lt;J$4,0,5-(J$3-VLOOKUP($C52,'Regional Crises'!$B$1:$R$66,8,FALSE))/(J$3-J$4)*5)),1))),IF(VLOOKUP($E52,'Country Indicator Data'!$B$4:$N$300,4,FALSE)="x","x",ROUND(IF(VLOOKUP($E52,'Country Indicator Data'!$B$4:$N$300,4,FALSE)&gt;J$3,5,IF(VLOOKUP($E52,'Country Indicator Data'!$B$4:$N$300,4,FALSE)&lt;J$4,0,5-(J$3-VLOOKUP($E52,'Country Indicator Data'!$B$4:$N$300,4,FALSE))/(J$3-J$4)*5)),1)))</f>
        <v>3.9</v>
      </c>
      <c r="K52" s="163">
        <f t="shared" si="14"/>
        <v>3.2</v>
      </c>
      <c r="L52" s="163">
        <f>IF(LEN(E52)&gt;3,(IF(VLOOKUP($C52,'Regional Crises'!$B$1:$R$66,10,FALSE)="x","x",ROUND(IF(VLOOKUP($C52,'Regional Crises'!$B$1:$R$66,10,FALSE)&gt;L$3,5,IF(VLOOKUP($C52,'Regional Crises'!$B$1:$R$66,10,FALSE)&lt;L$4,0,5-(L$3-VLOOKUP($C52,'Regional Crises'!$B$1:$R$66,10,FALSE))/(L$3-L$4)*5)),1))),IF(VLOOKUP($E52,'Country Indicator Data'!$B$4:$N$300,6,FALSE)="x","x",ROUND(IF(VLOOKUP($E52,'Country Indicator Data'!$B$4:$N$300,6,FALSE)&gt;L$3,5,IF(VLOOKUP($E52,'Country Indicator Data'!$B$4:$N$300,6,FALSE)&lt;L$4,0,5-(L$3-VLOOKUP($E52,'Country Indicator Data'!$B$4:$N$300,6,FALSE))/(L$3-L$4)*5)),1)))</f>
        <v>3.3</v>
      </c>
      <c r="M52" s="163">
        <f>IF(LEN(E52)&gt;3,(IF(VLOOKUP($C52,'Regional Crises'!$B$1:$R$66,11,FALSE)="x","x",ROUND(IF(VLOOKUP($C52,'Regional Crises'!$B$1:$R$66,11,FALSE)&gt;M$3,5,IF(VLOOKUP($C52,'Regional Crises'!$B$1:$R$66,11,FALSE)&lt;M$4,0,5-(M$3-VLOOKUP($C52,'Regional Crises'!$B$1:$R$66,11,FALSE))/(M$3-M$4)*5)),1))),IF(VLOOKUP($E52,'Country Indicator Data'!$B$4:$N$300,7,FALSE)="x","x",ROUND(IF(VLOOKUP($E52,'Country Indicator Data'!$B$4:$N$300,7,FALSE)&gt;M$3,5,IF(VLOOKUP($E52,'Country Indicator Data'!$B$4:$N$300,7,FALSE)&lt;M$4,0,5-(M$3-VLOOKUP($E52,'Country Indicator Data'!$B$4:$N$300,7,FALSE))/(M$3-M$4)*5)),1)))</f>
        <v>2.9</v>
      </c>
      <c r="N52" s="163">
        <f t="shared" si="15"/>
        <v>3.0999999999999996</v>
      </c>
      <c r="O52" s="163">
        <f t="shared" si="16"/>
        <v>2.8000000000000003</v>
      </c>
      <c r="P52" s="163">
        <f>IF(LEN(E52)&gt;3,VLOOKUP(C52,'Regional Crises'!$B$1:$R$69,12,FALSE),VLOOKUP(E52,'Country Indicator Data'!$B$4:$I$300,8,FALSE))</f>
        <v>3</v>
      </c>
      <c r="Q52" s="163">
        <f>IF(LEN(E52)&gt;3,((IF(VLOOKUP($C52,'Regional Crises'!$B$1:$R$66,13,FALSE)="x","x",ROUND(IF(VLOOKUP($C52,'Regional Crises'!$B$1:$R$66,13,FALSE)&gt;Q$3,5,IF(VLOOKUP($C52,'Regional Crises'!$B$1:$R$66,13,FALSE)&lt;Q$4,0,5-(LOG(Q$3)-LOG(VLOOKUP($C52,'Regional Crises'!$B$1:$R$66,13,FALSE)))/(LOG(Q$3)-LOG(Q$4))*5)),1)))),(IF(VLOOKUP($E52,'Country Indicator Data'!$B$4:$N$300,9,FALSE)="x","x",ROUND(IF(VLOOKUP($E52,'Country Indicator Data'!$B$4:$N$300,9,FALSE)&gt;Q$3,5,IF(VLOOKUP($E52,'Country Indicator Data'!$B$4:$N$300,9,FALSE)&lt;Q$4,0,5-(LOG(Q$3)-LOG(VLOOKUP($E52,'Country Indicator Data'!$B$4:$N$300,9,FALSE)))/(LOG(Q$3)-LOG(Q$4))*5)),1))))</f>
        <v>3.1</v>
      </c>
      <c r="R52" s="163">
        <f t="shared" si="17"/>
        <v>3.05</v>
      </c>
      <c r="S52" s="163">
        <f>IF(LEN(E52)&gt;3,((IF(VLOOKUP($C52,'Regional Crises'!$B$1:$R$66,17,FALSE)="x","x",ROUND(IF(VLOOKUP($C52,'Regional Crises'!$B$1:$R$66,17,FALSE)&gt;S$3,0,IF(VLOOKUP($C52,'Regional Crises'!$B$1:$R$66,17,FALSE)&lt;S$4,5,(S$3-VLOOKUP($C52,'Regional Crises'!$B$1:$R$66,17,FALSE))/(S$3-S$4)*5)),1)))),(IF(VLOOKUP($E52,'Country Indicator Data'!$B$4:$N$300,13,FALSE)="x","x",ROUND(IF(VLOOKUP($E52,'Country Indicator Data'!$B$4:$N$300,13,FALSE)&gt;S$3,0,IF(VLOOKUP($E52,'Country Indicator Data'!$B$4:$N$300,13,FALSE)&lt;S$4,5,(S$3-VLOOKUP($E52,'Country Indicator Data'!$B$4:$N$300,13,FALSE))/(S$3-S$4)*5)),1))))</f>
        <v>3.9</v>
      </c>
      <c r="T52" s="163">
        <f>IF(LEN(E52)&gt;3,((IF(VLOOKUP($C52,'Regional Crises'!$B$1:$R$66,14,FALSE)="x","x",ROUND(IF(VLOOKUP($C52,'Regional Crises'!$B$1:$R$66,14,FALSE)&gt;T$3,0,IF(VLOOKUP($C52,'Regional Crises'!$B$1:$R$66,14,FALSE)&lt;T$4,5,(T$3-VLOOKUP($C52,'Regional Crises'!$B$1:$R$66,14,FALSE))/(T$3-T$4)*5)),1)))),(IF(VLOOKUP($E52,'Country Indicator Data'!$B$4:$N$300,10,FALSE)="x","x",ROUND(IF(VLOOKUP($E52,'Country Indicator Data'!$B$4:$N$300,10,FALSE)&gt;T$3,0,IF(VLOOKUP($E52,'Country Indicator Data'!$B$4:$N$300,10,FALSE)&lt;T$4,5,(T$3-VLOOKUP($E52,'Country Indicator Data'!$B$4:$N$300,10,FALSE))/(T$3-T$4)*5)),1))))</f>
        <v>3.6</v>
      </c>
      <c r="U52" s="163">
        <f>IF(LEN(E52)&gt;3,((IF(VLOOKUP($C52,'Regional Crises'!$B$1:$R$66,15,FALSE)="x","x",ROUND(IF(VLOOKUP($C52,'Regional Crises'!$B$1:$R$66,15,FALSE)&gt;U$3,0,IF(VLOOKUP($C52,'Regional Crises'!$B$1:$R$66,15,FALSE)&lt;U$4,5,(U$3-VLOOKUP($C52,'Regional Crises'!$B$1:$R$66,15,FALSE))/(U$3-U$4)*5)),1)))),(IF(VLOOKUP($E52,'Country Indicator Data'!$B$4:$N$300,11,FALSE)="x","x",ROUND(IF(VLOOKUP($E52,'Country Indicator Data'!$B$4:$N$300,11,FALSE)&gt;U$3,0,IF(VLOOKUP($E52,'Country Indicator Data'!$B$4:$N$300,11,FALSE)&lt;U$4,5,(U$3-VLOOKUP($E52,'Country Indicator Data'!$B$4:$N$300,11,FALSE))/(U$3-U$4)*5)),1))))</f>
        <v>2.8</v>
      </c>
      <c r="V52" s="163">
        <f>IF(LEN(E52)&gt;3,((IF(VLOOKUP($C52,'Regional Crises'!$B$1:$R$66,16,FALSE)="x","x",ROUND(IF(VLOOKUP($C52,'Regional Crises'!$B$1:$R$66,16,FALSE)&gt;V$3,0,IF(VLOOKUP($C52,'Regional Crises'!$B$1:$R$66,16,FALSE)&lt;V$4,5,(V$3-VLOOKUP($C52,'Regional Crises'!$B$1:$R$66,16,FALSE))/(V$3-V$4)*5)),1)))),(IF(VLOOKUP($E52,'Country Indicator Data'!$B$4:$N$300,12,FALSE)="x","x",ROUND(IF(VLOOKUP($E52,'Country Indicator Data'!$B$4:$N$300,12,FALSE)&gt;V$3,0,IF(VLOOKUP($E52,'Country Indicator Data'!$B$4:$N$300,12,FALSE)&lt;V$4,5,(V$3-VLOOKUP($E52,'Country Indicator Data'!$B$4:$N$300,12,FALSE))/(V$3-V$4)*5)),1))))</f>
        <v>2.7</v>
      </c>
      <c r="W52" s="163">
        <f t="shared" si="18"/>
        <v>3.3</v>
      </c>
      <c r="X52" s="163">
        <f t="shared" si="19"/>
        <v>3.1</v>
      </c>
      <c r="Y52" s="184">
        <f>IF('Core Indicators'!FC49="x","x",IF('Core Indicators'!FC49&gt;=5,5,IF('Core Indicators'!FC49&gt;=4,4,IF('Core Indicators'!FC49&gt;=3,3,IF('Core Indicators'!FC49&gt;=2,2,IF('Core Indicators'!FC49&gt;=1,1,0))))))</f>
        <v>5</v>
      </c>
      <c r="Z52" s="163">
        <f t="shared" si="20"/>
        <v>5</v>
      </c>
      <c r="AA52" s="184">
        <f>'Crisis Indicator Data'!Y49</f>
        <v>2</v>
      </c>
      <c r="AB52" s="184">
        <f>'Crisis Indicator Data'!Z49</f>
        <v>1</v>
      </c>
      <c r="AC52" s="184">
        <f>'Crisis Indicator Data'!AA49</f>
        <v>0</v>
      </c>
      <c r="AD52" s="184">
        <f>'Crisis Indicator Data'!AB49</f>
        <v>0</v>
      </c>
      <c r="AE52" s="184">
        <f t="shared" si="21"/>
        <v>2</v>
      </c>
      <c r="AF52" s="184">
        <f>'Crisis Indicator Data'!AC49</f>
        <v>0</v>
      </c>
      <c r="AG52" s="184">
        <f>'Crisis Indicator Data'!AD49</f>
        <v>0</v>
      </c>
      <c r="AH52" s="184">
        <f t="shared" si="22"/>
        <v>0</v>
      </c>
      <c r="AI52" s="184">
        <f>'Crisis Indicator Data'!AE49</f>
        <v>0</v>
      </c>
      <c r="AJ52" s="184">
        <f>'Crisis Indicator Data'!AF49</f>
        <v>0</v>
      </c>
      <c r="AK52" s="184">
        <f>'Crisis Indicator Data'!AG49</f>
        <v>3</v>
      </c>
      <c r="AL52" s="184">
        <f t="shared" si="23"/>
        <v>3</v>
      </c>
      <c r="AM52" s="163">
        <f t="shared" si="24"/>
        <v>2</v>
      </c>
      <c r="AN52" s="163">
        <f t="shared" si="25"/>
        <v>3.5</v>
      </c>
    </row>
    <row r="53" spans="1:40" ht="13.5" customHeight="1" x14ac:dyDescent="0.35">
      <c r="A53" s="169" t="str">
        <f>'Crisis Indicator Data'!A50</f>
        <v>Complex crisis in Honduras</v>
      </c>
      <c r="B53" s="170" t="str">
        <f>'Crisis Indicator Data'!B50</f>
        <v>Violence,Socio-political,Other seasonal event</v>
      </c>
      <c r="C53" s="170" t="str">
        <f>'Crisis Indicator Data'!C50</f>
        <v>HND001</v>
      </c>
      <c r="D53" s="170" t="str">
        <f>'Crisis Indicator Data'!D50</f>
        <v>Honduras</v>
      </c>
      <c r="E53" s="171" t="str">
        <f>'Crisis Indicator Data'!E50</f>
        <v>HND</v>
      </c>
      <c r="F53" s="163">
        <f>IF(LEN(E53)&gt;3,(IF(VLOOKUP($C53,'Regional Crises'!$B$1:$R$66,7,FALSE)="x","x",ROUND(IF(VLOOKUP($C53,'Regional Crises'!$B$1:$R$66,7,FALSE)&gt;$F$3,5,IF(VLOOKUP($C53,'Regional Crises'!$B$1:$R$66,7,FALSE)&lt;F$4,0,($F$3-VLOOKUP($C53,'Regional Crises'!$B$1:$R$66,7,FALSE))/($F$3-$F$4)*5)),1))),IF(VLOOKUP($E53,'Country Indicator Data'!$B$4:$N$300,3,FALSE)="x","x",ROUND(IF(VLOOKUP($E53,'Country Indicator Data'!$B$4:$N$300,3,FALSE)&gt;$F$3,5,IF(VLOOKUP($E53,'Country Indicator Data'!$B$4:$N$300,3,FALSE)&lt;$F$4,0,($F$3-VLOOKUP($E53,'Country Indicator Data'!$B$4:$N$300,3,FALSE))/($F$3-$F$4)*5)),1)))</f>
        <v>1.8</v>
      </c>
      <c r="G53" s="163">
        <f>IF(LEN(E53)&gt;3,(IF(VLOOKUP($C53,'Regional Crises'!$B$1:$R$66,9,FALSE)="x","x",ROUND(IF(VLOOKUP($C53,'Regional Crises'!$B$1:$R$66,9,FALSE)&gt;G$3,5,IF(VLOOKUP($C53,'Regional Crises'!$B$1:$R$66,9,FALSE)&lt;G$4,0,(G$3-VLOOKUP($C53,'Regional Crises'!$B$1:$R$66,9,FALSE))/(G$3-G$4)*5)),1))),IF(VLOOKUP($E53,'Country Indicator Data'!$B$4:$N$300,5,FALSE)="x","x",ROUND(IF(VLOOKUP($E53,'Country Indicator Data'!$B$4:$N$300,5,FALSE)&gt;G$3,5,IF(VLOOKUP($E53,'Country Indicator Data'!$B$4:$N$300,5,FALSE)&lt;G$4,0,(G$3-VLOOKUP($E53,'Country Indicator Data'!$B$4:$N$300,5,FALSE))/(G$3-G$4)*5)),1)))</f>
        <v>2.6</v>
      </c>
      <c r="H53" s="163">
        <f t="shared" si="13"/>
        <v>2.2000000000000002</v>
      </c>
      <c r="I53" s="163">
        <f>IF(LEN(E53)&gt;3,(IF(VLOOKUP($C53,'Regional Crises'!$B$1:$R$66,6,FALSE)="x","x",ROUND(IF(VLOOKUP($C53,'Regional Crises'!$B$1:$R$66,6,FALSE)&gt;I$3,5,IF(VLOOKUP($C53,'Regional Crises'!$B$1:$R$66,6,FALSE)&lt;I$4,0,5-(I$3-VLOOKUP($C53,'Regional Crises'!$B$1:$R$66,6,FALSE))/(I$3-I$4)*5)),1))),IF(VLOOKUP($E53,'Country Indicator Data'!$B$4:$N$300,2,FALSE)="x","x",ROUND(IF(VLOOKUP($E53,'Country Indicator Data'!$B$4:$N$300,2,FALSE)&gt;I$3,5,IF(VLOOKUP($E53,'Country Indicator Data'!$B$4:$N$300,2,FALSE)&lt;I$4,0,5-(I$3-VLOOKUP($E53,'Country Indicator Data'!$B$4:$N$300,2,FALSE))/(I$3-I$4)*5)),1)))</f>
        <v>0.8</v>
      </c>
      <c r="J53" s="163">
        <f>IF(LEN(E53)&gt;3,(IF(VLOOKUP($C53,'Regional Crises'!$B$1:$R$66,8,FALSE)="x","x",ROUND(IF(VLOOKUP($C53,'Regional Crises'!$B$1:$R$66,8,FALSE)&gt;J$3,5,IF(VLOOKUP($C53,'Regional Crises'!$B$1:$R$66,8,FALSE)&lt;J$4,0,5-(J$3-VLOOKUP($C53,'Regional Crises'!$B$1:$R$66,8,FALSE))/(J$3-J$4)*5)),1))),IF(VLOOKUP($E53,'Country Indicator Data'!$B$4:$N$300,4,FALSE)="x","x",ROUND(IF(VLOOKUP($E53,'Country Indicator Data'!$B$4:$N$300,4,FALSE)&gt;J$3,5,IF(VLOOKUP($E53,'Country Indicator Data'!$B$4:$N$300,4,FALSE)&lt;J$4,0,5-(J$3-VLOOKUP($E53,'Country Indicator Data'!$B$4:$N$300,4,FALSE))/(J$3-J$4)*5)),1)))</f>
        <v>0.7</v>
      </c>
      <c r="K53" s="163">
        <f t="shared" si="14"/>
        <v>0.75</v>
      </c>
      <c r="L53" s="163">
        <f>IF(LEN(E53)&gt;3,(IF(VLOOKUP($C53,'Regional Crises'!$B$1:$R$66,10,FALSE)="x","x",ROUND(IF(VLOOKUP($C53,'Regional Crises'!$B$1:$R$66,10,FALSE)&gt;L$3,5,IF(VLOOKUP($C53,'Regional Crises'!$B$1:$R$66,10,FALSE)&lt;L$4,0,5-(L$3-VLOOKUP($C53,'Regional Crises'!$B$1:$R$66,10,FALSE))/(L$3-L$4)*5)),1))),IF(VLOOKUP($E53,'Country Indicator Data'!$B$4:$N$300,6,FALSE)="x","x",ROUND(IF(VLOOKUP($E53,'Country Indicator Data'!$B$4:$N$300,6,FALSE)&gt;L$3,5,IF(VLOOKUP($E53,'Country Indicator Data'!$B$4:$N$300,6,FALSE)&lt;L$4,0,5-(L$3-VLOOKUP($E53,'Country Indicator Data'!$B$4:$N$300,6,FALSE))/(L$3-L$4)*5)),1)))</f>
        <v>3.2</v>
      </c>
      <c r="M53" s="163">
        <f>IF(LEN(E53)&gt;3,(IF(VLOOKUP($C53,'Regional Crises'!$B$1:$R$66,11,FALSE)="x","x",ROUND(IF(VLOOKUP($C53,'Regional Crises'!$B$1:$R$66,11,FALSE)&gt;M$3,5,IF(VLOOKUP($C53,'Regional Crises'!$B$1:$R$66,11,FALSE)&lt;M$4,0,5-(M$3-VLOOKUP($C53,'Regional Crises'!$B$1:$R$66,11,FALSE))/(M$3-M$4)*5)),1))),IF(VLOOKUP($E53,'Country Indicator Data'!$B$4:$N$300,7,FALSE)="x","x",ROUND(IF(VLOOKUP($E53,'Country Indicator Data'!$B$4:$N$300,7,FALSE)&gt;M$3,5,IF(VLOOKUP($E53,'Country Indicator Data'!$B$4:$N$300,7,FALSE)&lt;M$4,0,5-(M$3-VLOOKUP($E53,'Country Indicator Data'!$B$4:$N$300,7,FALSE))/(M$3-M$4)*5)),1)))</f>
        <v>2.9</v>
      </c>
      <c r="N53" s="163">
        <f t="shared" si="15"/>
        <v>3.05</v>
      </c>
      <c r="O53" s="163">
        <f t="shared" si="16"/>
        <v>2</v>
      </c>
      <c r="P53" s="163">
        <f>IF(LEN(E53)&gt;3,VLOOKUP(C53,'Regional Crises'!$B$1:$R$69,12,FALSE),VLOOKUP(E53,'Country Indicator Data'!$B$4:$I$300,8,FALSE))</f>
        <v>3</v>
      </c>
      <c r="Q53" s="163">
        <f>IF(LEN(E53)&gt;3,((IF(VLOOKUP($C53,'Regional Crises'!$B$1:$R$66,13,FALSE)="x","x",ROUND(IF(VLOOKUP($C53,'Regional Crises'!$B$1:$R$66,13,FALSE)&gt;Q$3,5,IF(VLOOKUP($C53,'Regional Crises'!$B$1:$R$66,13,FALSE)&lt;Q$4,0,5-(LOG(Q$3)-LOG(VLOOKUP($C53,'Regional Crises'!$B$1:$R$66,13,FALSE)))/(LOG(Q$3)-LOG(Q$4))*5)),1)))),(IF(VLOOKUP($E53,'Country Indicator Data'!$B$4:$N$300,9,FALSE)="x","x",ROUND(IF(VLOOKUP($E53,'Country Indicator Data'!$B$4:$N$300,9,FALSE)&gt;Q$3,5,IF(VLOOKUP($E53,'Country Indicator Data'!$B$4:$N$300,9,FALSE)&lt;Q$4,0,5-(LOG(Q$3)-LOG(VLOOKUP($E53,'Country Indicator Data'!$B$4:$N$300,9,FALSE)))/(LOG(Q$3)-LOG(Q$4))*5)),1))))</f>
        <v>3.4</v>
      </c>
      <c r="R53" s="163">
        <f t="shared" si="17"/>
        <v>3.2</v>
      </c>
      <c r="S53" s="163">
        <f>IF(LEN(E53)&gt;3,((IF(VLOOKUP($C53,'Regional Crises'!$B$1:$R$66,17,FALSE)="x","x",ROUND(IF(VLOOKUP($C53,'Regional Crises'!$B$1:$R$66,17,FALSE)&gt;S$3,0,IF(VLOOKUP($C53,'Regional Crises'!$B$1:$R$66,17,FALSE)&lt;S$4,5,(S$3-VLOOKUP($C53,'Regional Crises'!$B$1:$R$66,17,FALSE))/(S$3-S$4)*5)),1)))),(IF(VLOOKUP($E53,'Country Indicator Data'!$B$4:$N$300,13,FALSE)="x","x",ROUND(IF(VLOOKUP($E53,'Country Indicator Data'!$B$4:$N$300,13,FALSE)&gt;S$3,0,IF(VLOOKUP($E53,'Country Indicator Data'!$B$4:$N$300,13,FALSE)&lt;S$4,5,(S$3-VLOOKUP($E53,'Country Indicator Data'!$B$4:$N$300,13,FALSE))/(S$3-S$4)*5)),1))))</f>
        <v>3.9</v>
      </c>
      <c r="T53" s="163">
        <f>IF(LEN(E53)&gt;3,((IF(VLOOKUP($C53,'Regional Crises'!$B$1:$R$66,14,FALSE)="x","x",ROUND(IF(VLOOKUP($C53,'Regional Crises'!$B$1:$R$66,14,FALSE)&gt;T$3,0,IF(VLOOKUP($C53,'Regional Crises'!$B$1:$R$66,14,FALSE)&lt;T$4,5,(T$3-VLOOKUP($C53,'Regional Crises'!$B$1:$R$66,14,FALSE))/(T$3-T$4)*5)),1)))),(IF(VLOOKUP($E53,'Country Indicator Data'!$B$4:$N$300,10,FALSE)="x","x",ROUND(IF(VLOOKUP($E53,'Country Indicator Data'!$B$4:$N$300,10,FALSE)&gt;T$3,0,IF(VLOOKUP($E53,'Country Indicator Data'!$B$4:$N$300,10,FALSE)&lt;T$4,5,(T$3-VLOOKUP($E53,'Country Indicator Data'!$B$4:$N$300,10,FALSE))/(T$3-T$4)*5)),1))))</f>
        <v>3.5</v>
      </c>
      <c r="U53" s="163">
        <f>IF(LEN(E53)&gt;3,((IF(VLOOKUP($C53,'Regional Crises'!$B$1:$R$66,15,FALSE)="x","x",ROUND(IF(VLOOKUP($C53,'Regional Crises'!$B$1:$R$66,15,FALSE)&gt;U$3,0,IF(VLOOKUP($C53,'Regional Crises'!$B$1:$R$66,15,FALSE)&lt;U$4,5,(U$3-VLOOKUP($C53,'Regional Crises'!$B$1:$R$66,15,FALSE))/(U$3-U$4)*5)),1)))),(IF(VLOOKUP($E53,'Country Indicator Data'!$B$4:$N$300,11,FALSE)="x","x",ROUND(IF(VLOOKUP($E53,'Country Indicator Data'!$B$4:$N$300,11,FALSE)&gt;U$3,0,IF(VLOOKUP($E53,'Country Indicator Data'!$B$4:$N$300,11,FALSE)&lt;U$4,5,(U$3-VLOOKUP($E53,'Country Indicator Data'!$B$4:$N$300,11,FALSE))/(U$3-U$4)*5)),1))))</f>
        <v>2.5</v>
      </c>
      <c r="V53" s="163">
        <f>IF(LEN(E53)&gt;3,((IF(VLOOKUP($C53,'Regional Crises'!$B$1:$R$66,16,FALSE)="x","x",ROUND(IF(VLOOKUP($C53,'Regional Crises'!$B$1:$R$66,16,FALSE)&gt;V$3,0,IF(VLOOKUP($C53,'Regional Crises'!$B$1:$R$66,16,FALSE)&lt;V$4,5,(V$3-VLOOKUP($C53,'Regional Crises'!$B$1:$R$66,16,FALSE))/(V$3-V$4)*5)),1)))),(IF(VLOOKUP($E53,'Country Indicator Data'!$B$4:$N$300,12,FALSE)="x","x",ROUND(IF(VLOOKUP($E53,'Country Indicator Data'!$B$4:$N$300,12,FALSE)&gt;V$3,0,IF(VLOOKUP($E53,'Country Indicator Data'!$B$4:$N$300,12,FALSE)&lt;V$4,5,(V$3-VLOOKUP($E53,'Country Indicator Data'!$B$4:$N$300,12,FALSE))/(V$3-V$4)*5)),1))))</f>
        <v>2.6</v>
      </c>
      <c r="W53" s="163">
        <f t="shared" si="18"/>
        <v>3.1</v>
      </c>
      <c r="X53" s="163">
        <f t="shared" si="19"/>
        <v>2.8</v>
      </c>
      <c r="Y53" s="184">
        <f>IF('Core Indicators'!FC50="x","x",IF('Core Indicators'!FC50&gt;=5,5,IF('Core Indicators'!FC50&gt;=4,4,IF('Core Indicators'!FC50&gt;=3,3,IF('Core Indicators'!FC50&gt;=2,2,IF('Core Indicators'!FC50&gt;=1,1,0))))))</f>
        <v>4</v>
      </c>
      <c r="Z53" s="163">
        <f t="shared" si="20"/>
        <v>4</v>
      </c>
      <c r="AA53" s="184">
        <f>'Crisis Indicator Data'!Y50</f>
        <v>0</v>
      </c>
      <c r="AB53" s="184">
        <f>'Crisis Indicator Data'!Z50</f>
        <v>1</v>
      </c>
      <c r="AC53" s="184">
        <f>'Crisis Indicator Data'!AA50</f>
        <v>0</v>
      </c>
      <c r="AD53" s="184">
        <f>'Crisis Indicator Data'!AB50</f>
        <v>0</v>
      </c>
      <c r="AE53" s="184">
        <f t="shared" si="21"/>
        <v>1</v>
      </c>
      <c r="AF53" s="184">
        <f>'Crisis Indicator Data'!AC50</f>
        <v>0</v>
      </c>
      <c r="AG53" s="184">
        <f>'Crisis Indicator Data'!AD50</f>
        <v>2</v>
      </c>
      <c r="AH53" s="184">
        <f t="shared" si="22"/>
        <v>2</v>
      </c>
      <c r="AI53" s="184">
        <f>'Crisis Indicator Data'!AE50</f>
        <v>3</v>
      </c>
      <c r="AJ53" s="184">
        <f>'Crisis Indicator Data'!AF50</f>
        <v>0</v>
      </c>
      <c r="AK53" s="184">
        <f>'Crisis Indicator Data'!AG50</f>
        <v>3</v>
      </c>
      <c r="AL53" s="184">
        <f t="shared" si="23"/>
        <v>4</v>
      </c>
      <c r="AM53" s="163">
        <f t="shared" si="24"/>
        <v>2</v>
      </c>
      <c r="AN53" s="163">
        <f t="shared" si="25"/>
        <v>3</v>
      </c>
    </row>
    <row r="54" spans="1:40" ht="13.5" customHeight="1" x14ac:dyDescent="0.35">
      <c r="A54" s="172" t="str">
        <f>'Crisis Indicator Data'!A51</f>
        <v>Complex crisis in Haiti</v>
      </c>
      <c r="B54" s="173" t="str">
        <f>'Crisis Indicator Data'!B51</f>
        <v>Violence,Socio-political,Other seasonal event</v>
      </c>
      <c r="C54" s="173" t="str">
        <f>'Crisis Indicator Data'!C51</f>
        <v>HTI001</v>
      </c>
      <c r="D54" s="173" t="str">
        <f>'Crisis Indicator Data'!D51</f>
        <v>Haiti</v>
      </c>
      <c r="E54" s="174" t="str">
        <f>'Crisis Indicator Data'!E51</f>
        <v>HTI</v>
      </c>
      <c r="F54" s="163">
        <f>IF(LEN(E54)&gt;3,(IF(VLOOKUP($C54,'Regional Crises'!$B$1:$R$66,7,FALSE)="x","x",ROUND(IF(VLOOKUP($C54,'Regional Crises'!$B$1:$R$66,7,FALSE)&gt;$F$3,5,IF(VLOOKUP($C54,'Regional Crises'!$B$1:$R$66,7,FALSE)&lt;F$4,0,($F$3-VLOOKUP($C54,'Regional Crises'!$B$1:$R$66,7,FALSE))/($F$3-$F$4)*5)),1))),IF(VLOOKUP($E54,'Country Indicator Data'!$B$4:$N$300,3,FALSE)="x","x",ROUND(IF(VLOOKUP($E54,'Country Indicator Data'!$B$4:$N$300,3,FALSE)&gt;$F$3,5,IF(VLOOKUP($E54,'Country Indicator Data'!$B$4:$N$300,3,FALSE)&lt;$F$4,0,($F$3-VLOOKUP($E54,'Country Indicator Data'!$B$4:$N$300,3,FALSE))/($F$3-$F$4)*5)),1)))</f>
        <v>2.1</v>
      </c>
      <c r="G54" s="163">
        <f>IF(LEN(E54)&gt;3,(IF(VLOOKUP($C54,'Regional Crises'!$B$1:$R$66,9,FALSE)="x","x",ROUND(IF(VLOOKUP($C54,'Regional Crises'!$B$1:$R$66,9,FALSE)&gt;G$3,5,IF(VLOOKUP($C54,'Regional Crises'!$B$1:$R$66,9,FALSE)&lt;G$4,0,(G$3-VLOOKUP($C54,'Regional Crises'!$B$1:$R$66,9,FALSE))/(G$3-G$4)*5)),1))),IF(VLOOKUP($E54,'Country Indicator Data'!$B$4:$N$300,5,FALSE)="x","x",ROUND(IF(VLOOKUP($E54,'Country Indicator Data'!$B$4:$N$300,5,FALSE)&gt;G$3,5,IF(VLOOKUP($E54,'Country Indicator Data'!$B$4:$N$300,5,FALSE)&lt;G$4,0,(G$3-VLOOKUP($E54,'Country Indicator Data'!$B$4:$N$300,5,FALSE))/(G$3-G$4)*5)),1)))</f>
        <v>3.8</v>
      </c>
      <c r="H54" s="163">
        <f t="shared" si="13"/>
        <v>2.95</v>
      </c>
      <c r="I54" s="163">
        <f>IF(LEN(E54)&gt;3,(IF(VLOOKUP($C54,'Regional Crises'!$B$1:$R$66,6,FALSE)="x","x",ROUND(IF(VLOOKUP($C54,'Regional Crises'!$B$1:$R$66,6,FALSE)&gt;I$3,5,IF(VLOOKUP($C54,'Regional Crises'!$B$1:$R$66,6,FALSE)&lt;I$4,0,5-(I$3-VLOOKUP($C54,'Regional Crises'!$B$1:$R$66,6,FALSE))/(I$3-I$4)*5)),1))),IF(VLOOKUP($E54,'Country Indicator Data'!$B$4:$N$300,2,FALSE)="x","x",ROUND(IF(VLOOKUP($E54,'Country Indicator Data'!$B$4:$N$300,2,FALSE)&gt;I$3,5,IF(VLOOKUP($E54,'Country Indicator Data'!$B$4:$N$300,2,FALSE)&lt;I$4,0,5-(I$3-VLOOKUP($E54,'Country Indicator Data'!$B$4:$N$300,2,FALSE))/(I$3-I$4)*5)),1)))</f>
        <v>0</v>
      </c>
      <c r="J54" s="163">
        <f>IF(LEN(E54)&gt;3,(IF(VLOOKUP($C54,'Regional Crises'!$B$1:$R$66,8,FALSE)="x","x",ROUND(IF(VLOOKUP($C54,'Regional Crises'!$B$1:$R$66,8,FALSE)&gt;J$3,5,IF(VLOOKUP($C54,'Regional Crises'!$B$1:$R$66,8,FALSE)&lt;J$4,0,5-(J$3-VLOOKUP($C54,'Regional Crises'!$B$1:$R$66,8,FALSE))/(J$3-J$4)*5)),1))),IF(VLOOKUP($E54,'Country Indicator Data'!$B$4:$N$300,4,FALSE)="x","x",ROUND(IF(VLOOKUP($E54,'Country Indicator Data'!$B$4:$N$300,4,FALSE)&gt;J$3,5,IF(VLOOKUP($E54,'Country Indicator Data'!$B$4:$N$300,4,FALSE)&lt;J$4,0,5-(J$3-VLOOKUP($E54,'Country Indicator Data'!$B$4:$N$300,4,FALSE))/(J$3-J$4)*5)),1)))</f>
        <v>0</v>
      </c>
      <c r="K54" s="163">
        <f t="shared" si="14"/>
        <v>0</v>
      </c>
      <c r="L54" s="163">
        <f>IF(LEN(E54)&gt;3,(IF(VLOOKUP($C54,'Regional Crises'!$B$1:$R$66,10,FALSE)="x","x",ROUND(IF(VLOOKUP($C54,'Regional Crises'!$B$1:$R$66,10,FALSE)&gt;L$3,5,IF(VLOOKUP($C54,'Regional Crises'!$B$1:$R$66,10,FALSE)&lt;L$4,0,5-(L$3-VLOOKUP($C54,'Regional Crises'!$B$1:$R$66,10,FALSE))/(L$3-L$4)*5)),1))),IF(VLOOKUP($E54,'Country Indicator Data'!$B$4:$N$300,6,FALSE)="x","x",ROUND(IF(VLOOKUP($E54,'Country Indicator Data'!$B$4:$N$300,6,FALSE)&gt;L$3,5,IF(VLOOKUP($E54,'Country Indicator Data'!$B$4:$N$300,6,FALSE)&lt;L$4,0,5-(L$3-VLOOKUP($E54,'Country Indicator Data'!$B$4:$N$300,6,FALSE))/(L$3-L$4)*5)),1)))</f>
        <v>4.0999999999999996</v>
      </c>
      <c r="M54" s="163">
        <f>IF(LEN(E54)&gt;3,(IF(VLOOKUP($C54,'Regional Crises'!$B$1:$R$66,11,FALSE)="x","x",ROUND(IF(VLOOKUP($C54,'Regional Crises'!$B$1:$R$66,11,FALSE)&gt;M$3,5,IF(VLOOKUP($C54,'Regional Crises'!$B$1:$R$66,11,FALSE)&lt;M$4,0,5-(M$3-VLOOKUP($C54,'Regional Crises'!$B$1:$R$66,11,FALSE))/(M$3-M$4)*5)),1))),IF(VLOOKUP($E54,'Country Indicator Data'!$B$4:$N$300,7,FALSE)="x","x",ROUND(IF(VLOOKUP($E54,'Country Indicator Data'!$B$4:$N$300,7,FALSE)&gt;M$3,5,IF(VLOOKUP($E54,'Country Indicator Data'!$B$4:$N$300,7,FALSE)&lt;M$4,0,5-(M$3-VLOOKUP($E54,'Country Indicator Data'!$B$4:$N$300,7,FALSE))/(M$3-M$4)*5)),1)))</f>
        <v>2</v>
      </c>
      <c r="N54" s="163">
        <f t="shared" si="15"/>
        <v>3.05</v>
      </c>
      <c r="O54" s="163">
        <f t="shared" si="16"/>
        <v>2</v>
      </c>
      <c r="P54" s="163">
        <f>IF(LEN(E54)&gt;3,VLOOKUP(C54,'Regional Crises'!$B$1:$R$69,12,FALSE),VLOOKUP(E54,'Country Indicator Data'!$B$4:$I$300,8,FALSE))</f>
        <v>5</v>
      </c>
      <c r="Q54" s="163">
        <f>IF(LEN(E54)&gt;3,((IF(VLOOKUP($C54,'Regional Crises'!$B$1:$R$66,13,FALSE)="x","x",ROUND(IF(VLOOKUP($C54,'Regional Crises'!$B$1:$R$66,13,FALSE)&gt;Q$3,5,IF(VLOOKUP($C54,'Regional Crises'!$B$1:$R$66,13,FALSE)&lt;Q$4,0,5-(LOG(Q$3)-LOG(VLOOKUP($C54,'Regional Crises'!$B$1:$R$66,13,FALSE)))/(LOG(Q$3)-LOG(Q$4))*5)),1)))),(IF(VLOOKUP($E54,'Country Indicator Data'!$B$4:$N$300,9,FALSE)="x","x",ROUND(IF(VLOOKUP($E54,'Country Indicator Data'!$B$4:$N$300,9,FALSE)&gt;Q$3,5,IF(VLOOKUP($E54,'Country Indicator Data'!$B$4:$N$300,9,FALSE)&lt;Q$4,0,5-(LOG(Q$3)-LOG(VLOOKUP($E54,'Country Indicator Data'!$B$4:$N$300,9,FALSE)))/(LOG(Q$3)-LOG(Q$4))*5)),1))))</f>
        <v>4</v>
      </c>
      <c r="R54" s="163">
        <f t="shared" si="17"/>
        <v>4.5</v>
      </c>
      <c r="S54" s="163">
        <f>IF(LEN(E54)&gt;3,((IF(VLOOKUP($C54,'Regional Crises'!$B$1:$R$66,17,FALSE)="x","x",ROUND(IF(VLOOKUP($C54,'Regional Crises'!$B$1:$R$66,17,FALSE)&gt;S$3,0,IF(VLOOKUP($C54,'Regional Crises'!$B$1:$R$66,17,FALSE)&lt;S$4,5,(S$3-VLOOKUP($C54,'Regional Crises'!$B$1:$R$66,17,FALSE))/(S$3-S$4)*5)),1)))),(IF(VLOOKUP($E54,'Country Indicator Data'!$B$4:$N$300,13,FALSE)="x","x",ROUND(IF(VLOOKUP($E54,'Country Indicator Data'!$B$4:$N$300,13,FALSE)&gt;S$3,0,IF(VLOOKUP($E54,'Country Indicator Data'!$B$4:$N$300,13,FALSE)&lt;S$4,5,(S$3-VLOOKUP($E54,'Country Indicator Data'!$B$4:$N$300,13,FALSE))/(S$3-S$4)*5)),1))))</f>
        <v>4.2</v>
      </c>
      <c r="T54" s="163">
        <f>IF(LEN(E54)&gt;3,((IF(VLOOKUP($C54,'Regional Crises'!$B$1:$R$66,14,FALSE)="x","x",ROUND(IF(VLOOKUP($C54,'Regional Crises'!$B$1:$R$66,14,FALSE)&gt;T$3,0,IF(VLOOKUP($C54,'Regional Crises'!$B$1:$R$66,14,FALSE)&lt;T$4,5,(T$3-VLOOKUP($C54,'Regional Crises'!$B$1:$R$66,14,FALSE))/(T$3-T$4)*5)),1)))),(IF(VLOOKUP($E54,'Country Indicator Data'!$B$4:$N$300,10,FALSE)="x","x",ROUND(IF(VLOOKUP($E54,'Country Indicator Data'!$B$4:$N$300,10,FALSE)&gt;T$3,0,IF(VLOOKUP($E54,'Country Indicator Data'!$B$4:$N$300,10,FALSE)&lt;T$4,5,(T$3-VLOOKUP($E54,'Country Indicator Data'!$B$4:$N$300,10,FALSE))/(T$3-T$4)*5)),1))))</f>
        <v>3.9</v>
      </c>
      <c r="U54" s="163">
        <f>IF(LEN(E54)&gt;3,((IF(VLOOKUP($C54,'Regional Crises'!$B$1:$R$66,15,FALSE)="x","x",ROUND(IF(VLOOKUP($C54,'Regional Crises'!$B$1:$R$66,15,FALSE)&gt;U$3,0,IF(VLOOKUP($C54,'Regional Crises'!$B$1:$R$66,15,FALSE)&lt;U$4,5,(U$3-VLOOKUP($C54,'Regional Crises'!$B$1:$R$66,15,FALSE))/(U$3-U$4)*5)),1)))),(IF(VLOOKUP($E54,'Country Indicator Data'!$B$4:$N$300,11,FALSE)="x","x",ROUND(IF(VLOOKUP($E54,'Country Indicator Data'!$B$4:$N$300,11,FALSE)&gt;U$3,0,IF(VLOOKUP($E54,'Country Indicator Data'!$B$4:$N$300,11,FALSE)&lt;U$4,5,(U$3-VLOOKUP($E54,'Country Indicator Data'!$B$4:$N$300,11,FALSE))/(U$3-U$4)*5)),1))))</f>
        <v>3.8</v>
      </c>
      <c r="V54" s="163">
        <f>IF(LEN(E54)&gt;3,((IF(VLOOKUP($C54,'Regional Crises'!$B$1:$R$66,16,FALSE)="x","x",ROUND(IF(VLOOKUP($C54,'Regional Crises'!$B$1:$R$66,16,FALSE)&gt;V$3,0,IF(VLOOKUP($C54,'Regional Crises'!$B$1:$R$66,16,FALSE)&lt;V$4,5,(V$3-VLOOKUP($C54,'Regional Crises'!$B$1:$R$66,16,FALSE))/(V$3-V$4)*5)),1)))),(IF(VLOOKUP($E54,'Country Indicator Data'!$B$4:$N$300,12,FALSE)="x","x",ROUND(IF(VLOOKUP($E54,'Country Indicator Data'!$B$4:$N$300,12,FALSE)&gt;V$3,0,IF(VLOOKUP($E54,'Country Indicator Data'!$B$4:$N$300,12,FALSE)&lt;V$4,5,(V$3-VLOOKUP($E54,'Country Indicator Data'!$B$4:$N$300,12,FALSE))/(V$3-V$4)*5)),1))))</f>
        <v>3.5</v>
      </c>
      <c r="W54" s="163">
        <f t="shared" si="18"/>
        <v>3.9</v>
      </c>
      <c r="X54" s="163">
        <f t="shared" si="19"/>
        <v>3.5</v>
      </c>
      <c r="Y54" s="184">
        <f>IF('Core Indicators'!FC51="x","x",IF('Core Indicators'!FC51&gt;=5,5,IF('Core Indicators'!FC51&gt;=4,4,IF('Core Indicators'!FC51&gt;=3,3,IF('Core Indicators'!FC51&gt;=2,2,IF('Core Indicators'!FC51&gt;=1,1,0))))))</f>
        <v>5</v>
      </c>
      <c r="Z54" s="163">
        <f t="shared" si="20"/>
        <v>5</v>
      </c>
      <c r="AA54" s="184">
        <f>'Crisis Indicator Data'!Y51</f>
        <v>1</v>
      </c>
      <c r="AB54" s="184">
        <f>'Crisis Indicator Data'!Z51</f>
        <v>3</v>
      </c>
      <c r="AC54" s="184">
        <f>'Crisis Indicator Data'!AA51</f>
        <v>3</v>
      </c>
      <c r="AD54" s="184">
        <f>'Crisis Indicator Data'!AB51</f>
        <v>0</v>
      </c>
      <c r="AE54" s="184">
        <f t="shared" si="21"/>
        <v>3</v>
      </c>
      <c r="AF54" s="184">
        <f>'Crisis Indicator Data'!AC51</f>
        <v>0</v>
      </c>
      <c r="AG54" s="184">
        <f>'Crisis Indicator Data'!AD51</f>
        <v>2</v>
      </c>
      <c r="AH54" s="184">
        <f t="shared" si="22"/>
        <v>2</v>
      </c>
      <c r="AI54" s="184">
        <f>'Crisis Indicator Data'!AE51</f>
        <v>3</v>
      </c>
      <c r="AJ54" s="184">
        <f>'Crisis Indicator Data'!AF51</f>
        <v>0</v>
      </c>
      <c r="AK54" s="184">
        <f>'Crisis Indicator Data'!AG51</f>
        <v>3</v>
      </c>
      <c r="AL54" s="184">
        <f t="shared" si="23"/>
        <v>4</v>
      </c>
      <c r="AM54" s="163">
        <f t="shared" si="24"/>
        <v>3</v>
      </c>
      <c r="AN54" s="163">
        <f t="shared" si="25"/>
        <v>4</v>
      </c>
    </row>
    <row r="55" spans="1:40" ht="13.5" customHeight="1" x14ac:dyDescent="0.35">
      <c r="A55" s="172" t="str">
        <f>'Crisis Indicator Data'!A52</f>
        <v>Displacement from Russia-Ukraine conflict in Hungary</v>
      </c>
      <c r="B55" s="173" t="str">
        <f>'Crisis Indicator Data'!B52</f>
        <v>Displacement</v>
      </c>
      <c r="C55" s="173" t="str">
        <f>'Crisis Indicator Data'!C52</f>
        <v>HUN002</v>
      </c>
      <c r="D55" s="173" t="str">
        <f>'Crisis Indicator Data'!D52</f>
        <v>Hungary</v>
      </c>
      <c r="E55" s="174" t="str">
        <f>'Crisis Indicator Data'!E52</f>
        <v>HUN</v>
      </c>
      <c r="F55" s="163">
        <f>IF(LEN(E55)&gt;3,(IF(VLOOKUP($C55,'Regional Crises'!$B$1:$R$66,7,FALSE)="x","x",ROUND(IF(VLOOKUP($C55,'Regional Crises'!$B$1:$R$66,7,FALSE)&gt;$F$3,5,IF(VLOOKUP($C55,'Regional Crises'!$B$1:$R$66,7,FALSE)&lt;F$4,0,($F$3-VLOOKUP($C55,'Regional Crises'!$B$1:$R$66,7,FALSE))/($F$3-$F$4)*5)),1))),IF(VLOOKUP($E55,'Country Indicator Data'!$B$4:$N$300,3,FALSE)="x","x",ROUND(IF(VLOOKUP($E55,'Country Indicator Data'!$B$4:$N$300,3,FALSE)&gt;$F$3,5,IF(VLOOKUP($E55,'Country Indicator Data'!$B$4:$N$300,3,FALSE)&lt;$F$4,0,($F$3-VLOOKUP($E55,'Country Indicator Data'!$B$4:$N$300,3,FALSE))/($F$3-$F$4)*5)),1)))</f>
        <v>1.1000000000000001</v>
      </c>
      <c r="G55" s="163">
        <f>IF(LEN(E55)&gt;3,(IF(VLOOKUP($C55,'Regional Crises'!$B$1:$R$66,9,FALSE)="x","x",ROUND(IF(VLOOKUP($C55,'Regional Crises'!$B$1:$R$66,9,FALSE)&gt;G$3,5,IF(VLOOKUP($C55,'Regional Crises'!$B$1:$R$66,9,FALSE)&lt;G$4,0,(G$3-VLOOKUP($C55,'Regional Crises'!$B$1:$R$66,9,FALSE))/(G$3-G$4)*5)),1))),IF(VLOOKUP($E55,'Country Indicator Data'!$B$4:$N$300,5,FALSE)="x","x",ROUND(IF(VLOOKUP($E55,'Country Indicator Data'!$B$4:$N$300,5,FALSE)&gt;G$3,5,IF(VLOOKUP($E55,'Country Indicator Data'!$B$4:$N$300,5,FALSE)&lt;G$4,0,(G$3-VLOOKUP($E55,'Country Indicator Data'!$B$4:$N$300,5,FALSE))/(G$3-G$4)*5)),1)))</f>
        <v>1.9</v>
      </c>
      <c r="H55" s="163">
        <f t="shared" si="13"/>
        <v>1.5</v>
      </c>
      <c r="I55" s="163">
        <f>IF(LEN(E55)&gt;3,(IF(VLOOKUP($C55,'Regional Crises'!$B$1:$R$66,6,FALSE)="x","x",ROUND(IF(VLOOKUP($C55,'Regional Crises'!$B$1:$R$66,6,FALSE)&gt;I$3,5,IF(VLOOKUP($C55,'Regional Crises'!$B$1:$R$66,6,FALSE)&lt;I$4,0,5-(I$3-VLOOKUP($C55,'Regional Crises'!$B$1:$R$66,6,FALSE))/(I$3-I$4)*5)),1))),IF(VLOOKUP($E55,'Country Indicator Data'!$B$4:$N$300,2,FALSE)="x","x",ROUND(IF(VLOOKUP($E55,'Country Indicator Data'!$B$4:$N$300,2,FALSE)&gt;I$3,5,IF(VLOOKUP($E55,'Country Indicator Data'!$B$4:$N$300,2,FALSE)&lt;I$4,0,5-(I$3-VLOOKUP($E55,'Country Indicator Data'!$B$4:$N$300,2,FALSE))/(I$3-I$4)*5)),1)))</f>
        <v>0.9</v>
      </c>
      <c r="J55" s="163">
        <f>IF(LEN(E55)&gt;3,(IF(VLOOKUP($C55,'Regional Crises'!$B$1:$R$66,8,FALSE)="x","x",ROUND(IF(VLOOKUP($C55,'Regional Crises'!$B$1:$R$66,8,FALSE)&gt;J$3,5,IF(VLOOKUP($C55,'Regional Crises'!$B$1:$R$66,8,FALSE)&lt;J$4,0,5-(J$3-VLOOKUP($C55,'Regional Crises'!$B$1:$R$66,8,FALSE))/(J$3-J$4)*5)),1))),IF(VLOOKUP($E55,'Country Indicator Data'!$B$4:$N$300,4,FALSE)="x","x",ROUND(IF(VLOOKUP($E55,'Country Indicator Data'!$B$4:$N$300,4,FALSE)&gt;J$3,5,IF(VLOOKUP($E55,'Country Indicator Data'!$B$4:$N$300,4,FALSE)&lt;J$4,0,5-(J$3-VLOOKUP($E55,'Country Indicator Data'!$B$4:$N$300,4,FALSE))/(J$3-J$4)*5)),1)))</f>
        <v>0.5</v>
      </c>
      <c r="K55" s="163">
        <f t="shared" si="14"/>
        <v>0.7</v>
      </c>
      <c r="L55" s="163">
        <f>IF(LEN(E55)&gt;3,(IF(VLOOKUP($C55,'Regional Crises'!$B$1:$R$66,10,FALSE)="x","x",ROUND(IF(VLOOKUP($C55,'Regional Crises'!$B$1:$R$66,10,FALSE)&gt;L$3,5,IF(VLOOKUP($C55,'Regional Crises'!$B$1:$R$66,10,FALSE)&lt;L$4,0,5-(L$3-VLOOKUP($C55,'Regional Crises'!$B$1:$R$66,10,FALSE))/(L$3-L$4)*5)),1))),IF(VLOOKUP($E55,'Country Indicator Data'!$B$4:$N$300,6,FALSE)="x","x",ROUND(IF(VLOOKUP($E55,'Country Indicator Data'!$B$4:$N$300,6,FALSE)&gt;L$3,5,IF(VLOOKUP($E55,'Country Indicator Data'!$B$4:$N$300,6,FALSE)&lt;L$4,0,5-(L$3-VLOOKUP($E55,'Country Indicator Data'!$B$4:$N$300,6,FALSE))/(L$3-L$4)*5)),1)))</f>
        <v>1.7</v>
      </c>
      <c r="M55" s="163">
        <f>IF(LEN(E55)&gt;3,(IF(VLOOKUP($C55,'Regional Crises'!$B$1:$R$66,11,FALSE)="x","x",ROUND(IF(VLOOKUP($C55,'Regional Crises'!$B$1:$R$66,11,FALSE)&gt;M$3,5,IF(VLOOKUP($C55,'Regional Crises'!$B$1:$R$66,11,FALSE)&lt;M$4,0,5-(M$3-VLOOKUP($C55,'Regional Crises'!$B$1:$R$66,11,FALSE))/(M$3-M$4)*5)),1))),IF(VLOOKUP($E55,'Country Indicator Data'!$B$4:$N$300,7,FALSE)="x","x",ROUND(IF(VLOOKUP($E55,'Country Indicator Data'!$B$4:$N$300,7,FALSE)&gt;M$3,5,IF(VLOOKUP($E55,'Country Indicator Data'!$B$4:$N$300,7,FALSE)&lt;M$4,0,5-(M$3-VLOOKUP($E55,'Country Indicator Data'!$B$4:$N$300,7,FALSE))/(M$3-M$4)*5)),1)))</f>
        <v>0.6</v>
      </c>
      <c r="N55" s="163">
        <f t="shared" si="15"/>
        <v>1.1499999999999999</v>
      </c>
      <c r="O55" s="163">
        <f t="shared" si="16"/>
        <v>1.1166666666666667</v>
      </c>
      <c r="P55" s="163">
        <f>IF(LEN(E55)&gt;3,VLOOKUP(C55,'Regional Crises'!$B$1:$R$69,12,FALSE),VLOOKUP(E55,'Country Indicator Data'!$B$4:$I$300,8,FALSE))</f>
        <v>1</v>
      </c>
      <c r="Q55" s="163">
        <f>IF(LEN(E55)&gt;3,((IF(VLOOKUP($C55,'Regional Crises'!$B$1:$R$66,13,FALSE)="x","x",ROUND(IF(VLOOKUP($C55,'Regional Crises'!$B$1:$R$66,13,FALSE)&gt;Q$3,5,IF(VLOOKUP($C55,'Regional Crises'!$B$1:$R$66,13,FALSE)&lt;Q$4,0,5-(LOG(Q$3)-LOG(VLOOKUP($C55,'Regional Crises'!$B$1:$R$66,13,FALSE)))/(LOG(Q$3)-LOG(Q$4))*5)),1)))),(IF(VLOOKUP($E55,'Country Indicator Data'!$B$4:$N$300,9,FALSE)="x","x",ROUND(IF(VLOOKUP($E55,'Country Indicator Data'!$B$4:$N$300,9,FALSE)&gt;Q$3,5,IF(VLOOKUP($E55,'Country Indicator Data'!$B$4:$N$300,9,FALSE)&lt;Q$4,0,5-(LOG(Q$3)-LOG(VLOOKUP($E55,'Country Indicator Data'!$B$4:$N$300,9,FALSE)))/(LOG(Q$3)-LOG(Q$4))*5)),1))))</f>
        <v>0</v>
      </c>
      <c r="R55" s="163">
        <f t="shared" si="17"/>
        <v>0.5</v>
      </c>
      <c r="S55" s="163">
        <f>IF(LEN(E55)&gt;3,((IF(VLOOKUP($C55,'Regional Crises'!$B$1:$R$66,17,FALSE)="x","x",ROUND(IF(VLOOKUP($C55,'Regional Crises'!$B$1:$R$66,17,FALSE)&gt;S$3,0,IF(VLOOKUP($C55,'Regional Crises'!$B$1:$R$66,17,FALSE)&lt;S$4,5,(S$3-VLOOKUP($C55,'Regional Crises'!$B$1:$R$66,17,FALSE))/(S$3-S$4)*5)),1)))),(IF(VLOOKUP($E55,'Country Indicator Data'!$B$4:$N$300,13,FALSE)="x","x",ROUND(IF(VLOOKUP($E55,'Country Indicator Data'!$B$4:$N$300,13,FALSE)&gt;S$3,0,IF(VLOOKUP($E55,'Country Indicator Data'!$B$4:$N$300,13,FALSE)&lt;S$4,5,(S$3-VLOOKUP($E55,'Country Indicator Data'!$B$4:$N$300,13,FALSE))/(S$3-S$4)*5)),1))))</f>
        <v>2.9</v>
      </c>
      <c r="T55" s="163">
        <f>IF(LEN(E55)&gt;3,((IF(VLOOKUP($C55,'Regional Crises'!$B$1:$R$66,14,FALSE)="x","x",ROUND(IF(VLOOKUP($C55,'Regional Crises'!$B$1:$R$66,14,FALSE)&gt;T$3,0,IF(VLOOKUP($C55,'Regional Crises'!$B$1:$R$66,14,FALSE)&lt;T$4,5,(T$3-VLOOKUP($C55,'Regional Crises'!$B$1:$R$66,14,FALSE))/(T$3-T$4)*5)),1)))),(IF(VLOOKUP($E55,'Country Indicator Data'!$B$4:$N$300,10,FALSE)="x","x",ROUND(IF(VLOOKUP($E55,'Country Indicator Data'!$B$4:$N$300,10,FALSE)&gt;T$3,0,IF(VLOOKUP($E55,'Country Indicator Data'!$B$4:$N$300,10,FALSE)&lt;T$4,5,(T$3-VLOOKUP($E55,'Country Indicator Data'!$B$4:$N$300,10,FALSE))/(T$3-T$4)*5)),1))))</f>
        <v>2.1</v>
      </c>
      <c r="U55" s="163">
        <f>IF(LEN(E55)&gt;3,((IF(VLOOKUP($C55,'Regional Crises'!$B$1:$R$66,15,FALSE)="x","x",ROUND(IF(VLOOKUP($C55,'Regional Crises'!$B$1:$R$66,15,FALSE)&gt;U$3,0,IF(VLOOKUP($C55,'Regional Crises'!$B$1:$R$66,15,FALSE)&lt;U$4,5,(U$3-VLOOKUP($C55,'Regional Crises'!$B$1:$R$66,15,FALSE))/(U$3-U$4)*5)),1)))),(IF(VLOOKUP($E55,'Country Indicator Data'!$B$4:$N$300,11,FALSE)="x","x",ROUND(IF(VLOOKUP($E55,'Country Indicator Data'!$B$4:$N$300,11,FALSE)&gt;U$3,0,IF(VLOOKUP($E55,'Country Indicator Data'!$B$4:$N$300,11,FALSE)&lt;U$4,5,(U$3-VLOOKUP($E55,'Country Indicator Data'!$B$4:$N$300,11,FALSE))/(U$3-U$4)*5)),1))))</f>
        <v>1.7</v>
      </c>
      <c r="V55" s="163">
        <f>IF(LEN(E55)&gt;3,((IF(VLOOKUP($C55,'Regional Crises'!$B$1:$R$66,16,FALSE)="x","x",ROUND(IF(VLOOKUP($C55,'Regional Crises'!$B$1:$R$66,16,FALSE)&gt;V$3,0,IF(VLOOKUP($C55,'Regional Crises'!$B$1:$R$66,16,FALSE)&lt;V$4,5,(V$3-VLOOKUP($C55,'Regional Crises'!$B$1:$R$66,16,FALSE))/(V$3-V$4)*5)),1)))),(IF(VLOOKUP($E55,'Country Indicator Data'!$B$4:$N$300,12,FALSE)="x","x",ROUND(IF(VLOOKUP($E55,'Country Indicator Data'!$B$4:$N$300,12,FALSE)&gt;V$3,0,IF(VLOOKUP($E55,'Country Indicator Data'!$B$4:$N$300,12,FALSE)&lt;V$4,5,(V$3-VLOOKUP($E55,'Country Indicator Data'!$B$4:$N$300,12,FALSE))/(V$3-V$4)*5)),1))))</f>
        <v>1.8</v>
      </c>
      <c r="W55" s="163">
        <f t="shared" si="18"/>
        <v>2.1</v>
      </c>
      <c r="X55" s="163">
        <f t="shared" si="19"/>
        <v>1.2</v>
      </c>
      <c r="Y55" s="184">
        <f>IF('Core Indicators'!FC52="x","x",IF('Core Indicators'!FC52&gt;=5,5,IF('Core Indicators'!FC52&gt;=4,4,IF('Core Indicators'!FC52&gt;=3,3,IF('Core Indicators'!FC52&gt;=2,2,IF('Core Indicators'!FC52&gt;=1,1,0))))))</f>
        <v>2</v>
      </c>
      <c r="Z55" s="163">
        <f t="shared" si="20"/>
        <v>2</v>
      </c>
      <c r="AA55" s="184">
        <f>'Crisis Indicator Data'!Y52</f>
        <v>0</v>
      </c>
      <c r="AB55" s="184">
        <f>'Crisis Indicator Data'!Z52</f>
        <v>0</v>
      </c>
      <c r="AC55" s="184">
        <f>'Crisis Indicator Data'!AA52</f>
        <v>0</v>
      </c>
      <c r="AD55" s="184">
        <f>'Crisis Indicator Data'!AB52</f>
        <v>0</v>
      </c>
      <c r="AE55" s="184">
        <f t="shared" si="21"/>
        <v>0</v>
      </c>
      <c r="AF55" s="184">
        <f>'Crisis Indicator Data'!AC52</f>
        <v>0</v>
      </c>
      <c r="AG55" s="184">
        <f>'Crisis Indicator Data'!AD52</f>
        <v>1</v>
      </c>
      <c r="AH55" s="184">
        <f t="shared" si="22"/>
        <v>1</v>
      </c>
      <c r="AI55" s="184">
        <f>'Crisis Indicator Data'!AE52</f>
        <v>0</v>
      </c>
      <c r="AJ55" s="184">
        <f>'Crisis Indicator Data'!AF52</f>
        <v>0</v>
      </c>
      <c r="AK55" s="184">
        <f>'Crisis Indicator Data'!AG52</f>
        <v>0</v>
      </c>
      <c r="AL55" s="184">
        <f t="shared" si="23"/>
        <v>0</v>
      </c>
      <c r="AM55" s="163">
        <f t="shared" si="24"/>
        <v>0</v>
      </c>
      <c r="AN55" s="163">
        <f t="shared" si="25"/>
        <v>1</v>
      </c>
    </row>
    <row r="56" spans="1:40" ht="13.5" customHeight="1" x14ac:dyDescent="0.35">
      <c r="A56" s="172" t="str">
        <f>'Crisis Indicator Data'!A53</f>
        <v>Papua Conflict</v>
      </c>
      <c r="B56" s="173" t="str">
        <f>'Crisis Indicator Data'!B53</f>
        <v>Socio-political,Violence,Conflict</v>
      </c>
      <c r="C56" s="173" t="str">
        <f>'Crisis Indicator Data'!C53</f>
        <v>IDN002</v>
      </c>
      <c r="D56" s="173" t="str">
        <f>'Crisis Indicator Data'!D53</f>
        <v>Indonesia</v>
      </c>
      <c r="E56" s="174" t="str">
        <f>'Crisis Indicator Data'!E53</f>
        <v>IDN</v>
      </c>
      <c r="F56" s="163">
        <f>IF(LEN(E56)&gt;3,(IF(VLOOKUP($C56,'Regional Crises'!$B$1:$R$66,7,FALSE)="x","x",ROUND(IF(VLOOKUP($C56,'Regional Crises'!$B$1:$R$66,7,FALSE)&gt;$F$3,5,IF(VLOOKUP($C56,'Regional Crises'!$B$1:$R$66,7,FALSE)&lt;F$4,0,($F$3-VLOOKUP($C56,'Regional Crises'!$B$1:$R$66,7,FALSE))/($F$3-$F$4)*5)),1))),IF(VLOOKUP($E56,'Country Indicator Data'!$B$4:$N$300,3,FALSE)="x","x",ROUND(IF(VLOOKUP($E56,'Country Indicator Data'!$B$4:$N$300,3,FALSE)&gt;$F$3,5,IF(VLOOKUP($E56,'Country Indicator Data'!$B$4:$N$300,3,FALSE)&lt;$F$4,0,($F$3-VLOOKUP($E56,'Country Indicator Data'!$B$4:$N$300,3,FALSE))/($F$3-$F$4)*5)),1)))</f>
        <v>3.2</v>
      </c>
      <c r="G56" s="163">
        <f>IF(LEN(E56)&gt;3,(IF(VLOOKUP($C56,'Regional Crises'!$B$1:$R$66,9,FALSE)="x","x",ROUND(IF(VLOOKUP($C56,'Regional Crises'!$B$1:$R$66,9,FALSE)&gt;G$3,5,IF(VLOOKUP($C56,'Regional Crises'!$B$1:$R$66,9,FALSE)&lt;G$4,0,(G$3-VLOOKUP($C56,'Regional Crises'!$B$1:$R$66,9,FALSE))/(G$3-G$4)*5)),1))),IF(VLOOKUP($E56,'Country Indicator Data'!$B$4:$N$300,5,FALSE)="x","x",ROUND(IF(VLOOKUP($E56,'Country Indicator Data'!$B$4:$N$300,5,FALSE)&gt;G$3,5,IF(VLOOKUP($E56,'Country Indicator Data'!$B$4:$N$300,5,FALSE)&lt;G$4,0,(G$3-VLOOKUP($E56,'Country Indicator Data'!$B$4:$N$300,5,FALSE))/(G$3-G$4)*5)),1)))</f>
        <v>1.9</v>
      </c>
      <c r="H56" s="163">
        <f t="shared" si="13"/>
        <v>2.5499999999999998</v>
      </c>
      <c r="I56" s="163">
        <f>IF(LEN(E56)&gt;3,(IF(VLOOKUP($C56,'Regional Crises'!$B$1:$R$66,6,FALSE)="x","x",ROUND(IF(VLOOKUP($C56,'Regional Crises'!$B$1:$R$66,6,FALSE)&gt;I$3,5,IF(VLOOKUP($C56,'Regional Crises'!$B$1:$R$66,6,FALSE)&lt;I$4,0,5-(I$3-VLOOKUP($C56,'Regional Crises'!$B$1:$R$66,6,FALSE))/(I$3-I$4)*5)),1))),IF(VLOOKUP($E56,'Country Indicator Data'!$B$4:$N$300,2,FALSE)="x","x",ROUND(IF(VLOOKUP($E56,'Country Indicator Data'!$B$4:$N$300,2,FALSE)&gt;I$3,5,IF(VLOOKUP($E56,'Country Indicator Data'!$B$4:$N$300,2,FALSE)&lt;I$4,0,5-(I$3-VLOOKUP($E56,'Country Indicator Data'!$B$4:$N$300,2,FALSE))/(I$3-I$4)*5)),1)))</f>
        <v>3.9</v>
      </c>
      <c r="J56" s="163">
        <f>IF(LEN(E56)&gt;3,(IF(VLOOKUP($C56,'Regional Crises'!$B$1:$R$66,8,FALSE)="x","x",ROUND(IF(VLOOKUP($C56,'Regional Crises'!$B$1:$R$66,8,FALSE)&gt;J$3,5,IF(VLOOKUP($C56,'Regional Crises'!$B$1:$R$66,8,FALSE)&lt;J$4,0,5-(J$3-VLOOKUP($C56,'Regional Crises'!$B$1:$R$66,8,FALSE))/(J$3-J$4)*5)),1))),IF(VLOOKUP($E56,'Country Indicator Data'!$B$4:$N$300,4,FALSE)="x","x",ROUND(IF(VLOOKUP($E56,'Country Indicator Data'!$B$4:$N$300,4,FALSE)&gt;J$3,5,IF(VLOOKUP($E56,'Country Indicator Data'!$B$4:$N$300,4,FALSE)&lt;J$4,0,5-(J$3-VLOOKUP($E56,'Country Indicator Data'!$B$4:$N$300,4,FALSE))/(J$3-J$4)*5)),1)))</f>
        <v>1.1000000000000001</v>
      </c>
      <c r="K56" s="163">
        <f t="shared" si="14"/>
        <v>2.5</v>
      </c>
      <c r="L56" s="163">
        <f>IF(LEN(E56)&gt;3,(IF(VLOOKUP($C56,'Regional Crises'!$B$1:$R$66,10,FALSE)="x","x",ROUND(IF(VLOOKUP($C56,'Regional Crises'!$B$1:$R$66,10,FALSE)&gt;L$3,5,IF(VLOOKUP($C56,'Regional Crises'!$B$1:$R$66,10,FALSE)&lt;L$4,0,5-(L$3-VLOOKUP($C56,'Regional Crises'!$B$1:$R$66,10,FALSE))/(L$3-L$4)*5)),1))),IF(VLOOKUP($E56,'Country Indicator Data'!$B$4:$N$300,6,FALSE)="x","x",ROUND(IF(VLOOKUP($E56,'Country Indicator Data'!$B$4:$N$300,6,FALSE)&gt;L$3,5,IF(VLOOKUP($E56,'Country Indicator Data'!$B$4:$N$300,6,FALSE)&lt;L$4,0,5-(L$3-VLOOKUP($E56,'Country Indicator Data'!$B$4:$N$300,6,FALSE))/(L$3-L$4)*5)),1)))</f>
        <v>3</v>
      </c>
      <c r="M56" s="163">
        <f>IF(LEN(E56)&gt;3,(IF(VLOOKUP($C56,'Regional Crises'!$B$1:$R$66,11,FALSE)="x","x",ROUND(IF(VLOOKUP($C56,'Regional Crises'!$B$1:$R$66,11,FALSE)&gt;M$3,5,IF(VLOOKUP($C56,'Regional Crises'!$B$1:$R$66,11,FALSE)&lt;M$4,0,5-(M$3-VLOOKUP($C56,'Regional Crises'!$B$1:$R$66,11,FALSE))/(M$3-M$4)*5)),1))),IF(VLOOKUP($E56,'Country Indicator Data'!$B$4:$N$300,7,FALSE)="x","x",ROUND(IF(VLOOKUP($E56,'Country Indicator Data'!$B$4:$N$300,7,FALSE)&gt;M$3,5,IF(VLOOKUP($E56,'Country Indicator Data'!$B$4:$N$300,7,FALSE)&lt;M$4,0,5-(M$3-VLOOKUP($E56,'Country Indicator Data'!$B$4:$N$300,7,FALSE))/(M$3-M$4)*5)),1)))</f>
        <v>1.6</v>
      </c>
      <c r="N56" s="163">
        <f t="shared" si="15"/>
        <v>2.2999999999999998</v>
      </c>
      <c r="O56" s="163">
        <f t="shared" si="16"/>
        <v>2.4499999999999997</v>
      </c>
      <c r="P56" s="163">
        <f>IF(LEN(E56)&gt;3,VLOOKUP(C56,'Regional Crises'!$B$1:$R$69,12,FALSE),VLOOKUP(E56,'Country Indicator Data'!$B$4:$I$300,8,FALSE))</f>
        <v>3</v>
      </c>
      <c r="Q56" s="163">
        <f>IF(LEN(E56)&gt;3,((IF(VLOOKUP($C56,'Regional Crises'!$B$1:$R$66,13,FALSE)="x","x",ROUND(IF(VLOOKUP($C56,'Regional Crises'!$B$1:$R$66,13,FALSE)&gt;Q$3,5,IF(VLOOKUP($C56,'Regional Crises'!$B$1:$R$66,13,FALSE)&lt;Q$4,0,5-(LOG(Q$3)-LOG(VLOOKUP($C56,'Regional Crises'!$B$1:$R$66,13,FALSE)))/(LOG(Q$3)-LOG(Q$4))*5)),1)))),(IF(VLOOKUP($E56,'Country Indicator Data'!$B$4:$N$300,9,FALSE)="x","x",ROUND(IF(VLOOKUP($E56,'Country Indicator Data'!$B$4:$N$300,9,FALSE)&gt;Q$3,5,IF(VLOOKUP($E56,'Country Indicator Data'!$B$4:$N$300,9,FALSE)&lt;Q$4,0,5-(LOG(Q$3)-LOG(VLOOKUP($E56,'Country Indicator Data'!$B$4:$N$300,9,FALSE)))/(LOG(Q$3)-LOG(Q$4))*5)),1))))</f>
        <v>2.5</v>
      </c>
      <c r="R56" s="163">
        <f t="shared" si="17"/>
        <v>2.75</v>
      </c>
      <c r="S56" s="163">
        <f>IF(LEN(E56)&gt;3,((IF(VLOOKUP($C56,'Regional Crises'!$B$1:$R$66,17,FALSE)="x","x",ROUND(IF(VLOOKUP($C56,'Regional Crises'!$B$1:$R$66,17,FALSE)&gt;S$3,0,IF(VLOOKUP($C56,'Regional Crises'!$B$1:$R$66,17,FALSE)&lt;S$4,5,(S$3-VLOOKUP($C56,'Regional Crises'!$B$1:$R$66,17,FALSE))/(S$3-S$4)*5)),1)))),(IF(VLOOKUP($E56,'Country Indicator Data'!$B$4:$N$300,13,FALSE)="x","x",ROUND(IF(VLOOKUP($E56,'Country Indicator Data'!$B$4:$N$300,13,FALSE)&gt;S$3,0,IF(VLOOKUP($E56,'Country Indicator Data'!$B$4:$N$300,13,FALSE)&lt;S$4,5,(S$3-VLOOKUP($E56,'Country Indicator Data'!$B$4:$N$300,13,FALSE))/(S$3-S$4)*5)),1))))</f>
        <v>3.3</v>
      </c>
      <c r="T56" s="163">
        <f>IF(LEN(E56)&gt;3,((IF(VLOOKUP($C56,'Regional Crises'!$B$1:$R$66,14,FALSE)="x","x",ROUND(IF(VLOOKUP($C56,'Regional Crises'!$B$1:$R$66,14,FALSE)&gt;T$3,0,IF(VLOOKUP($C56,'Regional Crises'!$B$1:$R$66,14,FALSE)&lt;T$4,5,(T$3-VLOOKUP($C56,'Regional Crises'!$B$1:$R$66,14,FALSE))/(T$3-T$4)*5)),1)))),(IF(VLOOKUP($E56,'Country Indicator Data'!$B$4:$N$300,10,FALSE)="x","x",ROUND(IF(VLOOKUP($E56,'Country Indicator Data'!$B$4:$N$300,10,FALSE)&gt;T$3,0,IF(VLOOKUP($E56,'Country Indicator Data'!$B$4:$N$300,10,FALSE)&lt;T$4,5,(T$3-VLOOKUP($E56,'Country Indicator Data'!$B$4:$N$300,10,FALSE))/(T$3-T$4)*5)),1))))</f>
        <v>2.7</v>
      </c>
      <c r="U56" s="163">
        <f>IF(LEN(E56)&gt;3,((IF(VLOOKUP($C56,'Regional Crises'!$B$1:$R$66,15,FALSE)="x","x",ROUND(IF(VLOOKUP($C56,'Regional Crises'!$B$1:$R$66,15,FALSE)&gt;U$3,0,IF(VLOOKUP($C56,'Regional Crises'!$B$1:$R$66,15,FALSE)&lt;U$4,5,(U$3-VLOOKUP($C56,'Regional Crises'!$B$1:$R$66,15,FALSE))/(U$3-U$4)*5)),1)))),(IF(VLOOKUP($E56,'Country Indicator Data'!$B$4:$N$300,11,FALSE)="x","x",ROUND(IF(VLOOKUP($E56,'Country Indicator Data'!$B$4:$N$300,11,FALSE)&gt;U$3,0,IF(VLOOKUP($E56,'Country Indicator Data'!$B$4:$N$300,11,FALSE)&lt;U$4,5,(U$3-VLOOKUP($E56,'Country Indicator Data'!$B$4:$N$300,11,FALSE))/(U$3-U$4)*5)),1))))</f>
        <v>1.9</v>
      </c>
      <c r="V56" s="163">
        <f>IF(LEN(E56)&gt;3,((IF(VLOOKUP($C56,'Regional Crises'!$B$1:$R$66,16,FALSE)="x","x",ROUND(IF(VLOOKUP($C56,'Regional Crises'!$B$1:$R$66,16,FALSE)&gt;V$3,0,IF(VLOOKUP($C56,'Regional Crises'!$B$1:$R$66,16,FALSE)&lt;V$4,5,(V$3-VLOOKUP($C56,'Regional Crises'!$B$1:$R$66,16,FALSE))/(V$3-V$4)*5)),1)))),(IF(VLOOKUP($E56,'Country Indicator Data'!$B$4:$N$300,12,FALSE)="x","x",ROUND(IF(VLOOKUP($E56,'Country Indicator Data'!$B$4:$N$300,12,FALSE)&gt;V$3,0,IF(VLOOKUP($E56,'Country Indicator Data'!$B$4:$N$300,12,FALSE)&lt;V$4,5,(V$3-VLOOKUP($E56,'Country Indicator Data'!$B$4:$N$300,12,FALSE))/(V$3-V$4)*5)),1))))</f>
        <v>2.2000000000000002</v>
      </c>
      <c r="W56" s="163">
        <f t="shared" si="18"/>
        <v>2.5</v>
      </c>
      <c r="X56" s="163">
        <f t="shared" si="19"/>
        <v>2.6</v>
      </c>
      <c r="Y56" s="184">
        <f>IF('Core Indicators'!FC53="x","x",IF('Core Indicators'!FC53&gt;=5,5,IF('Core Indicators'!FC53&gt;=4,4,IF('Core Indicators'!FC53&gt;=3,3,IF('Core Indicators'!FC53&gt;=2,2,IF('Core Indicators'!FC53&gt;=1,1,0))))))</f>
        <v>4</v>
      </c>
      <c r="Z56" s="163">
        <f t="shared" si="20"/>
        <v>4</v>
      </c>
      <c r="AA56" s="184">
        <f>'Crisis Indicator Data'!Y53</f>
        <v>1</v>
      </c>
      <c r="AB56" s="184">
        <f>'Crisis Indicator Data'!Z53</f>
        <v>2</v>
      </c>
      <c r="AC56" s="184">
        <f>'Crisis Indicator Data'!AA53</f>
        <v>1</v>
      </c>
      <c r="AD56" s="184">
        <f>'Crisis Indicator Data'!AB53</f>
        <v>0</v>
      </c>
      <c r="AE56" s="184">
        <f t="shared" si="21"/>
        <v>2</v>
      </c>
      <c r="AF56" s="184">
        <f>'Crisis Indicator Data'!AC53</f>
        <v>2</v>
      </c>
      <c r="AG56" s="184">
        <f>'Crisis Indicator Data'!AD53</f>
        <v>3</v>
      </c>
      <c r="AH56" s="184">
        <f t="shared" si="22"/>
        <v>5</v>
      </c>
      <c r="AI56" s="184">
        <f>'Crisis Indicator Data'!AE53</f>
        <v>2</v>
      </c>
      <c r="AJ56" s="184">
        <f>'Crisis Indicator Data'!AF53</f>
        <v>0</v>
      </c>
      <c r="AK56" s="184">
        <f>'Crisis Indicator Data'!AG53</f>
        <v>2</v>
      </c>
      <c r="AL56" s="184">
        <f t="shared" si="23"/>
        <v>3</v>
      </c>
      <c r="AM56" s="163">
        <f t="shared" si="24"/>
        <v>3</v>
      </c>
      <c r="AN56" s="163">
        <f t="shared" si="25"/>
        <v>3.5</v>
      </c>
    </row>
    <row r="57" spans="1:40" ht="13.5" customHeight="1" x14ac:dyDescent="0.35">
      <c r="A57" s="172" t="str">
        <f>'Crisis Indicator Data'!A54</f>
        <v>2024 Monsoon Floods in India</v>
      </c>
      <c r="B57" s="173" t="str">
        <f>'Crisis Indicator Data'!B54</f>
        <v>Floods</v>
      </c>
      <c r="C57" s="173" t="str">
        <f>'Crisis Indicator Data'!C54</f>
        <v>IND006</v>
      </c>
      <c r="D57" s="173" t="str">
        <f>'Crisis Indicator Data'!D54</f>
        <v>India</v>
      </c>
      <c r="E57" s="174" t="str">
        <f>'Crisis Indicator Data'!E54</f>
        <v>IND</v>
      </c>
      <c r="F57" s="163">
        <f>IF(LEN(E57)&gt;3,(IF(VLOOKUP($C57,'Regional Crises'!$B$1:$R$66,7,FALSE)="x","x",ROUND(IF(VLOOKUP($C57,'Regional Crises'!$B$1:$R$66,7,FALSE)&gt;$F$3,5,IF(VLOOKUP($C57,'Regional Crises'!$B$1:$R$66,7,FALSE)&lt;F$4,0,($F$3-VLOOKUP($C57,'Regional Crises'!$B$1:$R$66,7,FALSE))/($F$3-$F$4)*5)),1))),IF(VLOOKUP($E57,'Country Indicator Data'!$B$4:$N$300,3,FALSE)="x","x",ROUND(IF(VLOOKUP($E57,'Country Indicator Data'!$B$4:$N$300,3,FALSE)&gt;$F$3,5,IF(VLOOKUP($E57,'Country Indicator Data'!$B$4:$N$300,3,FALSE)&lt;$F$4,0,($F$3-VLOOKUP($E57,'Country Indicator Data'!$B$4:$N$300,3,FALSE))/($F$3-$F$4)*5)),1)))</f>
        <v>2.5</v>
      </c>
      <c r="G57" s="163">
        <f>IF(LEN(E57)&gt;3,(IF(VLOOKUP($C57,'Regional Crises'!$B$1:$R$66,9,FALSE)="x","x",ROUND(IF(VLOOKUP($C57,'Regional Crises'!$B$1:$R$66,9,FALSE)&gt;G$3,5,IF(VLOOKUP($C57,'Regional Crises'!$B$1:$R$66,9,FALSE)&lt;G$4,0,(G$3-VLOOKUP($C57,'Regional Crises'!$B$1:$R$66,9,FALSE))/(G$3-G$4)*5)),1))),IF(VLOOKUP($E57,'Country Indicator Data'!$B$4:$N$300,5,FALSE)="x","x",ROUND(IF(VLOOKUP($E57,'Country Indicator Data'!$B$4:$N$300,5,FALSE)&gt;G$3,5,IF(VLOOKUP($E57,'Country Indicator Data'!$B$4:$N$300,5,FALSE)&lt;G$4,0,(G$3-VLOOKUP($E57,'Country Indicator Data'!$B$4:$N$300,5,FALSE))/(G$3-G$4)*5)),1)))</f>
        <v>2</v>
      </c>
      <c r="H57" s="163">
        <f t="shared" si="13"/>
        <v>2.25</v>
      </c>
      <c r="I57" s="163">
        <f>IF(LEN(E57)&gt;3,(IF(VLOOKUP($C57,'Regional Crises'!$B$1:$R$66,6,FALSE)="x","x",ROUND(IF(VLOOKUP($C57,'Regional Crises'!$B$1:$R$66,6,FALSE)&gt;I$3,5,IF(VLOOKUP($C57,'Regional Crises'!$B$1:$R$66,6,FALSE)&lt;I$4,0,5-(I$3-VLOOKUP($C57,'Regional Crises'!$B$1:$R$66,6,FALSE))/(I$3-I$4)*5)),1))),IF(VLOOKUP($E57,'Country Indicator Data'!$B$4:$N$300,2,FALSE)="x","x",ROUND(IF(VLOOKUP($E57,'Country Indicator Data'!$B$4:$N$300,2,FALSE)&gt;I$3,5,IF(VLOOKUP($E57,'Country Indicator Data'!$B$4:$N$300,2,FALSE)&lt;I$4,0,5-(I$3-VLOOKUP($E57,'Country Indicator Data'!$B$4:$N$300,2,FALSE))/(I$3-I$4)*5)),1)))</f>
        <v>4.4000000000000004</v>
      </c>
      <c r="J57" s="163">
        <f>IF(LEN(E57)&gt;3,(IF(VLOOKUP($C57,'Regional Crises'!$B$1:$R$66,8,FALSE)="x","x",ROUND(IF(VLOOKUP($C57,'Regional Crises'!$B$1:$R$66,8,FALSE)&gt;J$3,5,IF(VLOOKUP($C57,'Regional Crises'!$B$1:$R$66,8,FALSE)&lt;J$4,0,5-(J$3-VLOOKUP($C57,'Regional Crises'!$B$1:$R$66,8,FALSE))/(J$3-J$4)*5)),1))),IF(VLOOKUP($E57,'Country Indicator Data'!$B$4:$N$300,4,FALSE)="x","x",ROUND(IF(VLOOKUP($E57,'Country Indicator Data'!$B$4:$N$300,4,FALSE)&gt;J$3,5,IF(VLOOKUP($E57,'Country Indicator Data'!$B$4:$N$300,4,FALSE)&lt;J$4,0,5-(J$3-VLOOKUP($E57,'Country Indicator Data'!$B$4:$N$300,4,FALSE))/(J$3-J$4)*5)),1)))</f>
        <v>0.1</v>
      </c>
      <c r="K57" s="163">
        <f t="shared" si="14"/>
        <v>2.25</v>
      </c>
      <c r="L57" s="163">
        <f>IF(LEN(E57)&gt;3,(IF(VLOOKUP($C57,'Regional Crises'!$B$1:$R$66,10,FALSE)="x","x",ROUND(IF(VLOOKUP($C57,'Regional Crises'!$B$1:$R$66,10,FALSE)&gt;L$3,5,IF(VLOOKUP($C57,'Regional Crises'!$B$1:$R$66,10,FALSE)&lt;L$4,0,5-(L$3-VLOOKUP($C57,'Regional Crises'!$B$1:$R$66,10,FALSE))/(L$3-L$4)*5)),1))),IF(VLOOKUP($E57,'Country Indicator Data'!$B$4:$N$300,6,FALSE)="x","x",ROUND(IF(VLOOKUP($E57,'Country Indicator Data'!$B$4:$N$300,6,FALSE)&gt;L$3,5,IF(VLOOKUP($E57,'Country Indicator Data'!$B$4:$N$300,6,FALSE)&lt;L$4,0,5-(L$3-VLOOKUP($E57,'Country Indicator Data'!$B$4:$N$300,6,FALSE))/(L$3-L$4)*5)),1)))</f>
        <v>3.3</v>
      </c>
      <c r="M57" s="163">
        <f>IF(LEN(E57)&gt;3,(IF(VLOOKUP($C57,'Regional Crises'!$B$1:$R$66,11,FALSE)="x","x",ROUND(IF(VLOOKUP($C57,'Regional Crises'!$B$1:$R$66,11,FALSE)&gt;M$3,5,IF(VLOOKUP($C57,'Regional Crises'!$B$1:$R$66,11,FALSE)&lt;M$4,0,5-(M$3-VLOOKUP($C57,'Regional Crises'!$B$1:$R$66,11,FALSE))/(M$3-M$4)*5)),1))),IF(VLOOKUP($E57,'Country Indicator Data'!$B$4:$N$300,7,FALSE)="x","x",ROUND(IF(VLOOKUP($E57,'Country Indicator Data'!$B$4:$N$300,7,FALSE)&gt;M$3,5,IF(VLOOKUP($E57,'Country Indicator Data'!$B$4:$N$300,7,FALSE)&lt;M$4,0,5-(M$3-VLOOKUP($E57,'Country Indicator Data'!$B$4:$N$300,7,FALSE))/(M$3-M$4)*5)),1)))</f>
        <v>1.3</v>
      </c>
      <c r="N57" s="163">
        <f t="shared" si="15"/>
        <v>2.2999999999999998</v>
      </c>
      <c r="O57" s="163">
        <f t="shared" si="16"/>
        <v>2.2666666666666666</v>
      </c>
      <c r="P57" s="163">
        <f>IF(LEN(E57)&gt;3,VLOOKUP(C57,'Regional Crises'!$B$1:$R$69,12,FALSE),VLOOKUP(E57,'Country Indicator Data'!$B$4:$I$300,8,FALSE))</f>
        <v>4</v>
      </c>
      <c r="Q57" s="163">
        <f>IF(LEN(E57)&gt;3,((IF(VLOOKUP($C57,'Regional Crises'!$B$1:$R$66,13,FALSE)="x","x",ROUND(IF(VLOOKUP($C57,'Regional Crises'!$B$1:$R$66,13,FALSE)&gt;Q$3,5,IF(VLOOKUP($C57,'Regional Crises'!$B$1:$R$66,13,FALSE)&lt;Q$4,0,5-(LOG(Q$3)-LOG(VLOOKUP($C57,'Regional Crises'!$B$1:$R$66,13,FALSE)))/(LOG(Q$3)-LOG(Q$4))*5)),1)))),(IF(VLOOKUP($E57,'Country Indicator Data'!$B$4:$N$300,9,FALSE)="x","x",ROUND(IF(VLOOKUP($E57,'Country Indicator Data'!$B$4:$N$300,9,FALSE)&gt;Q$3,5,IF(VLOOKUP($E57,'Country Indicator Data'!$B$4:$N$300,9,FALSE)&lt;Q$4,0,5-(LOG(Q$3)-LOG(VLOOKUP($E57,'Country Indicator Data'!$B$4:$N$300,9,FALSE)))/(LOG(Q$3)-LOG(Q$4))*5)),1))))</f>
        <v>2.9</v>
      </c>
      <c r="R57" s="163">
        <f t="shared" si="17"/>
        <v>3.45</v>
      </c>
      <c r="S57" s="163">
        <f>IF(LEN(E57)&gt;3,((IF(VLOOKUP($C57,'Regional Crises'!$B$1:$R$66,17,FALSE)="x","x",ROUND(IF(VLOOKUP($C57,'Regional Crises'!$B$1:$R$66,17,FALSE)&gt;S$3,0,IF(VLOOKUP($C57,'Regional Crises'!$B$1:$R$66,17,FALSE)&lt;S$4,5,(S$3-VLOOKUP($C57,'Regional Crises'!$B$1:$R$66,17,FALSE))/(S$3-S$4)*5)),1)))),(IF(VLOOKUP($E57,'Country Indicator Data'!$B$4:$N$300,13,FALSE)="x","x",ROUND(IF(VLOOKUP($E57,'Country Indicator Data'!$B$4:$N$300,13,FALSE)&gt;S$3,0,IF(VLOOKUP($E57,'Country Indicator Data'!$B$4:$N$300,13,FALSE)&lt;S$4,5,(S$3-VLOOKUP($E57,'Country Indicator Data'!$B$4:$N$300,13,FALSE))/(S$3-S$4)*5)),1))))</f>
        <v>3.1</v>
      </c>
      <c r="T57" s="163">
        <f>IF(LEN(E57)&gt;3,((IF(VLOOKUP($C57,'Regional Crises'!$B$1:$R$66,14,FALSE)="x","x",ROUND(IF(VLOOKUP($C57,'Regional Crises'!$B$1:$R$66,14,FALSE)&gt;T$3,0,IF(VLOOKUP($C57,'Regional Crises'!$B$1:$R$66,14,FALSE)&lt;T$4,5,(T$3-VLOOKUP($C57,'Regional Crises'!$B$1:$R$66,14,FALSE))/(T$3-T$4)*5)),1)))),(IF(VLOOKUP($E57,'Country Indicator Data'!$B$4:$N$300,10,FALSE)="x","x",ROUND(IF(VLOOKUP($E57,'Country Indicator Data'!$B$4:$N$300,10,FALSE)&gt;T$3,0,IF(VLOOKUP($E57,'Country Indicator Data'!$B$4:$N$300,10,FALSE)&lt;T$4,5,(T$3-VLOOKUP($E57,'Country Indicator Data'!$B$4:$N$300,10,FALSE))/(T$3-T$4)*5)),1))))</f>
        <v>2.4</v>
      </c>
      <c r="U57" s="163">
        <f>IF(LEN(E57)&gt;3,((IF(VLOOKUP($C57,'Regional Crises'!$B$1:$R$66,15,FALSE)="x","x",ROUND(IF(VLOOKUP($C57,'Regional Crises'!$B$1:$R$66,15,FALSE)&gt;U$3,0,IF(VLOOKUP($C57,'Regional Crises'!$B$1:$R$66,15,FALSE)&lt;U$4,5,(U$3-VLOOKUP($C57,'Regional Crises'!$B$1:$R$66,15,FALSE))/(U$3-U$4)*5)),1)))),(IF(VLOOKUP($E57,'Country Indicator Data'!$B$4:$N$300,11,FALSE)="x","x",ROUND(IF(VLOOKUP($E57,'Country Indicator Data'!$B$4:$N$300,11,FALSE)&gt;U$3,0,IF(VLOOKUP($E57,'Country Indicator Data'!$B$4:$N$300,11,FALSE)&lt;U$4,5,(U$3-VLOOKUP($E57,'Country Indicator Data'!$B$4:$N$300,11,FALSE))/(U$3-U$4)*5)),1))))</f>
        <v>2.1</v>
      </c>
      <c r="V57" s="163">
        <f>IF(LEN(E57)&gt;3,((IF(VLOOKUP($C57,'Regional Crises'!$B$1:$R$66,16,FALSE)="x","x",ROUND(IF(VLOOKUP($C57,'Regional Crises'!$B$1:$R$66,16,FALSE)&gt;V$3,0,IF(VLOOKUP($C57,'Regional Crises'!$B$1:$R$66,16,FALSE)&lt;V$4,5,(V$3-VLOOKUP($C57,'Regional Crises'!$B$1:$R$66,16,FALSE))/(V$3-V$4)*5)),1)))),(IF(VLOOKUP($E57,'Country Indicator Data'!$B$4:$N$300,12,FALSE)="x","x",ROUND(IF(VLOOKUP($E57,'Country Indicator Data'!$B$4:$N$300,12,FALSE)&gt;V$3,0,IF(VLOOKUP($E57,'Country Indicator Data'!$B$4:$N$300,12,FALSE)&lt;V$4,5,(V$3-VLOOKUP($E57,'Country Indicator Data'!$B$4:$N$300,12,FALSE))/(V$3-V$4)*5)),1))))</f>
        <v>1.7</v>
      </c>
      <c r="W57" s="163">
        <f t="shared" si="18"/>
        <v>2.2999999999999998</v>
      </c>
      <c r="X57" s="163">
        <f t="shared" si="19"/>
        <v>2.7</v>
      </c>
      <c r="Y57" s="184">
        <f>IF('Core Indicators'!FC54="x","x",IF('Core Indicators'!FC54&gt;=5,5,IF('Core Indicators'!FC54&gt;=4,4,IF('Core Indicators'!FC54&gt;=3,3,IF('Core Indicators'!FC54&gt;=2,2,IF('Core Indicators'!FC54&gt;=1,1,0))))))</f>
        <v>4</v>
      </c>
      <c r="Z57" s="163">
        <f t="shared" si="20"/>
        <v>4</v>
      </c>
      <c r="AA57" s="184">
        <f>'Crisis Indicator Data'!Y54</f>
        <v>1</v>
      </c>
      <c r="AB57" s="184">
        <f>'Crisis Indicator Data'!Z54</f>
        <v>1</v>
      </c>
      <c r="AC57" s="184">
        <f>'Crisis Indicator Data'!AA54</f>
        <v>1</v>
      </c>
      <c r="AD57" s="184">
        <f>'Crisis Indicator Data'!AB54</f>
        <v>0</v>
      </c>
      <c r="AE57" s="184">
        <f t="shared" si="21"/>
        <v>2</v>
      </c>
      <c r="AF57" s="184">
        <f>'Crisis Indicator Data'!AC54</f>
        <v>0</v>
      </c>
      <c r="AG57" s="184">
        <f>'Crisis Indicator Data'!AD54</f>
        <v>0</v>
      </c>
      <c r="AH57" s="184">
        <f t="shared" si="22"/>
        <v>0</v>
      </c>
      <c r="AI57" s="184">
        <f>'Crisis Indicator Data'!AE54</f>
        <v>0</v>
      </c>
      <c r="AJ57" s="184">
        <f>'Crisis Indicator Data'!AF54</f>
        <v>1</v>
      </c>
      <c r="AK57" s="184">
        <f>'Crisis Indicator Data'!AG54</f>
        <v>3</v>
      </c>
      <c r="AL57" s="184">
        <f t="shared" si="23"/>
        <v>3</v>
      </c>
      <c r="AM57" s="163">
        <f t="shared" si="24"/>
        <v>2</v>
      </c>
      <c r="AN57" s="163">
        <f t="shared" si="25"/>
        <v>3</v>
      </c>
    </row>
    <row r="58" spans="1:40" ht="13.5" customHeight="1" x14ac:dyDescent="0.35">
      <c r="A58" s="172" t="str">
        <f>'Crisis Indicator Data'!A55</f>
        <v>Afghan Refugees in Iran</v>
      </c>
      <c r="B58" s="173" t="str">
        <f>'Crisis Indicator Data'!B55</f>
        <v>Displacement</v>
      </c>
      <c r="C58" s="173" t="str">
        <f>'Crisis Indicator Data'!C55</f>
        <v>IRN004</v>
      </c>
      <c r="D58" s="173" t="str">
        <f>'Crisis Indicator Data'!D55</f>
        <v>Iran</v>
      </c>
      <c r="E58" s="174" t="str">
        <f>'Crisis Indicator Data'!E55</f>
        <v>IRN</v>
      </c>
      <c r="F58" s="163">
        <f>IF(LEN(E58)&gt;3,(IF(VLOOKUP($C58,'Regional Crises'!$B$1:$R$66,7,FALSE)="x","x",ROUND(IF(VLOOKUP($C58,'Regional Crises'!$B$1:$R$66,7,FALSE)&gt;$F$3,5,IF(VLOOKUP($C58,'Regional Crises'!$B$1:$R$66,7,FALSE)&lt;F$4,0,($F$3-VLOOKUP($C58,'Regional Crises'!$B$1:$R$66,7,FALSE))/($F$3-$F$4)*5)),1))),IF(VLOOKUP($E58,'Country Indicator Data'!$B$4:$N$300,3,FALSE)="x","x",ROUND(IF(VLOOKUP($E58,'Country Indicator Data'!$B$4:$N$300,3,FALSE)&gt;$F$3,5,IF(VLOOKUP($E58,'Country Indicator Data'!$B$4:$N$300,3,FALSE)&lt;$F$4,0,($F$3-VLOOKUP($E58,'Country Indicator Data'!$B$4:$N$300,3,FALSE))/($F$3-$F$4)*5)),1)))</f>
        <v>5</v>
      </c>
      <c r="G58" s="163">
        <f>IF(LEN(E58)&gt;3,(IF(VLOOKUP($C58,'Regional Crises'!$B$1:$R$66,9,FALSE)="x","x",ROUND(IF(VLOOKUP($C58,'Regional Crises'!$B$1:$R$66,9,FALSE)&gt;G$3,5,IF(VLOOKUP($C58,'Regional Crises'!$B$1:$R$66,9,FALSE)&lt;G$4,0,(G$3-VLOOKUP($C58,'Regional Crises'!$B$1:$R$66,9,FALSE))/(G$3-G$4)*5)),1))),IF(VLOOKUP($E58,'Country Indicator Data'!$B$4:$N$300,5,FALSE)="x","x",ROUND(IF(VLOOKUP($E58,'Country Indicator Data'!$B$4:$N$300,5,FALSE)&gt;G$3,5,IF(VLOOKUP($E58,'Country Indicator Data'!$B$4:$N$300,5,FALSE)&lt;G$4,0,(G$3-VLOOKUP($E58,'Country Indicator Data'!$B$4:$N$300,5,FALSE))/(G$3-G$4)*5)),1)))</f>
        <v>3.6</v>
      </c>
      <c r="H58" s="163">
        <f t="shared" si="13"/>
        <v>4.3</v>
      </c>
      <c r="I58" s="163">
        <f>IF(LEN(E58)&gt;3,(IF(VLOOKUP($C58,'Regional Crises'!$B$1:$R$66,6,FALSE)="x","x",ROUND(IF(VLOOKUP($C58,'Regional Crises'!$B$1:$R$66,6,FALSE)&gt;I$3,5,IF(VLOOKUP($C58,'Regional Crises'!$B$1:$R$66,6,FALSE)&lt;I$4,0,5-(I$3-VLOOKUP($C58,'Regional Crises'!$B$1:$R$66,6,FALSE))/(I$3-I$4)*5)),1))),IF(VLOOKUP($E58,'Country Indicator Data'!$B$4:$N$300,2,FALSE)="x","x",ROUND(IF(VLOOKUP($E58,'Country Indicator Data'!$B$4:$N$300,2,FALSE)&gt;I$3,5,IF(VLOOKUP($E58,'Country Indicator Data'!$B$4:$N$300,2,FALSE)&lt;I$4,0,5-(I$3-VLOOKUP($E58,'Country Indicator Data'!$B$4:$N$300,2,FALSE))/(I$3-I$4)*5)),1)))</f>
        <v>3.4</v>
      </c>
      <c r="J58" s="163">
        <f>IF(LEN(E58)&gt;3,(IF(VLOOKUP($C58,'Regional Crises'!$B$1:$R$66,8,FALSE)="x","x",ROUND(IF(VLOOKUP($C58,'Regional Crises'!$B$1:$R$66,8,FALSE)&gt;J$3,5,IF(VLOOKUP($C58,'Regional Crises'!$B$1:$R$66,8,FALSE)&lt;J$4,0,5-(J$3-VLOOKUP($C58,'Regional Crises'!$B$1:$R$66,8,FALSE))/(J$3-J$4)*5)),1))),IF(VLOOKUP($E58,'Country Indicator Data'!$B$4:$N$300,4,FALSE)="x","x",ROUND(IF(VLOOKUP($E58,'Country Indicator Data'!$B$4:$N$300,4,FALSE)&gt;J$3,5,IF(VLOOKUP($E58,'Country Indicator Data'!$B$4:$N$300,4,FALSE)&lt;J$4,0,5-(J$3-VLOOKUP($E58,'Country Indicator Data'!$B$4:$N$300,4,FALSE))/(J$3-J$4)*5)),1)))</f>
        <v>1.6</v>
      </c>
      <c r="K58" s="163">
        <f t="shared" si="14"/>
        <v>2.5</v>
      </c>
      <c r="L58" s="163">
        <f>IF(LEN(E58)&gt;3,(IF(VLOOKUP($C58,'Regional Crises'!$B$1:$R$66,10,FALSE)="x","x",ROUND(IF(VLOOKUP($C58,'Regional Crises'!$B$1:$R$66,10,FALSE)&gt;L$3,5,IF(VLOOKUP($C58,'Regional Crises'!$B$1:$R$66,10,FALSE)&lt;L$4,0,5-(L$3-VLOOKUP($C58,'Regional Crises'!$B$1:$R$66,10,FALSE))/(L$3-L$4)*5)),1))),IF(VLOOKUP($E58,'Country Indicator Data'!$B$4:$N$300,6,FALSE)="x","x",ROUND(IF(VLOOKUP($E58,'Country Indicator Data'!$B$4:$N$300,6,FALSE)&gt;L$3,5,IF(VLOOKUP($E58,'Country Indicator Data'!$B$4:$N$300,6,FALSE)&lt;L$4,0,5-(L$3-VLOOKUP($E58,'Country Indicator Data'!$B$4:$N$300,6,FALSE))/(L$3-L$4)*5)),1)))</f>
        <v>3.3</v>
      </c>
      <c r="M58" s="163">
        <f>IF(LEN(E58)&gt;3,(IF(VLOOKUP($C58,'Regional Crises'!$B$1:$R$66,11,FALSE)="x","x",ROUND(IF(VLOOKUP($C58,'Regional Crises'!$B$1:$R$66,11,FALSE)&gt;M$3,5,IF(VLOOKUP($C58,'Regional Crises'!$B$1:$R$66,11,FALSE)&lt;M$4,0,5-(M$3-VLOOKUP($C58,'Regional Crises'!$B$1:$R$66,11,FALSE))/(M$3-M$4)*5)),1))),IF(VLOOKUP($E58,'Country Indicator Data'!$B$4:$N$300,7,FALSE)="x","x",ROUND(IF(VLOOKUP($E58,'Country Indicator Data'!$B$4:$N$300,7,FALSE)&gt;M$3,5,IF(VLOOKUP($E58,'Country Indicator Data'!$B$4:$N$300,7,FALSE)&lt;M$4,0,5-(M$3-VLOOKUP($E58,'Country Indicator Data'!$B$4:$N$300,7,FALSE))/(M$3-M$4)*5)),1)))</f>
        <v>1.2</v>
      </c>
      <c r="N58" s="163">
        <f t="shared" si="15"/>
        <v>2.25</v>
      </c>
      <c r="O58" s="163">
        <f t="shared" si="16"/>
        <v>3.0166666666666671</v>
      </c>
      <c r="P58" s="163">
        <f>IF(LEN(E58)&gt;3,VLOOKUP(C58,'Regional Crises'!$B$1:$R$69,12,FALSE),VLOOKUP(E58,'Country Indicator Data'!$B$4:$I$300,8,FALSE))</f>
        <v>3</v>
      </c>
      <c r="Q58" s="163" t="str">
        <f>IF(LEN(E58)&gt;3,((IF(VLOOKUP($C58,'Regional Crises'!$B$1:$R$66,13,FALSE)="x","x",ROUND(IF(VLOOKUP($C58,'Regional Crises'!$B$1:$R$66,13,FALSE)&gt;Q$3,5,IF(VLOOKUP($C58,'Regional Crises'!$B$1:$R$66,13,FALSE)&lt;Q$4,0,5-(LOG(Q$3)-LOG(VLOOKUP($C58,'Regional Crises'!$B$1:$R$66,13,FALSE)))/(LOG(Q$3)-LOG(Q$4))*5)),1)))),(IF(VLOOKUP($E58,'Country Indicator Data'!$B$4:$N$300,9,FALSE)="x","x",ROUND(IF(VLOOKUP($E58,'Country Indicator Data'!$B$4:$N$300,9,FALSE)&gt;Q$3,5,IF(VLOOKUP($E58,'Country Indicator Data'!$B$4:$N$300,9,FALSE)&lt;Q$4,0,5-(LOG(Q$3)-LOG(VLOOKUP($E58,'Country Indicator Data'!$B$4:$N$300,9,FALSE)))/(LOG(Q$3)-LOG(Q$4))*5)),1))))</f>
        <v>x</v>
      </c>
      <c r="R58" s="163">
        <f t="shared" si="17"/>
        <v>3</v>
      </c>
      <c r="S58" s="163">
        <f>IF(LEN(E58)&gt;3,((IF(VLOOKUP($C58,'Regional Crises'!$B$1:$R$66,17,FALSE)="x","x",ROUND(IF(VLOOKUP($C58,'Regional Crises'!$B$1:$R$66,17,FALSE)&gt;S$3,0,IF(VLOOKUP($C58,'Regional Crises'!$B$1:$R$66,17,FALSE)&lt;S$4,5,(S$3-VLOOKUP($C58,'Regional Crises'!$B$1:$R$66,17,FALSE))/(S$3-S$4)*5)),1)))),(IF(VLOOKUP($E58,'Country Indicator Data'!$B$4:$N$300,13,FALSE)="x","x",ROUND(IF(VLOOKUP($E58,'Country Indicator Data'!$B$4:$N$300,13,FALSE)&gt;S$3,0,IF(VLOOKUP($E58,'Country Indicator Data'!$B$4:$N$300,13,FALSE)&lt;S$4,5,(S$3-VLOOKUP($E58,'Country Indicator Data'!$B$4:$N$300,13,FALSE))/(S$3-S$4)*5)),1))))</f>
        <v>3.8</v>
      </c>
      <c r="T58" s="163">
        <f>IF(LEN(E58)&gt;3,((IF(VLOOKUP($C58,'Regional Crises'!$B$1:$R$66,14,FALSE)="x","x",ROUND(IF(VLOOKUP($C58,'Regional Crises'!$B$1:$R$66,14,FALSE)&gt;T$3,0,IF(VLOOKUP($C58,'Regional Crises'!$B$1:$R$66,14,FALSE)&lt;T$4,5,(T$3-VLOOKUP($C58,'Regional Crises'!$B$1:$R$66,14,FALSE))/(T$3-T$4)*5)),1)))),(IF(VLOOKUP($E58,'Country Indicator Data'!$B$4:$N$300,10,FALSE)="x","x",ROUND(IF(VLOOKUP($E58,'Country Indicator Data'!$B$4:$N$300,10,FALSE)&gt;T$3,0,IF(VLOOKUP($E58,'Country Indicator Data'!$B$4:$N$300,10,FALSE)&lt;T$4,5,(T$3-VLOOKUP($E58,'Country Indicator Data'!$B$4:$N$300,10,FALSE))/(T$3-T$4)*5)),1))))</f>
        <v>3.5</v>
      </c>
      <c r="U58" s="163">
        <f>IF(LEN(E58)&gt;3,((IF(VLOOKUP($C58,'Regional Crises'!$B$1:$R$66,15,FALSE)="x","x",ROUND(IF(VLOOKUP($C58,'Regional Crises'!$B$1:$R$66,15,FALSE)&gt;U$3,0,IF(VLOOKUP($C58,'Regional Crises'!$B$1:$R$66,15,FALSE)&lt;U$4,5,(U$3-VLOOKUP($C58,'Regional Crises'!$B$1:$R$66,15,FALSE))/(U$3-U$4)*5)),1)))),(IF(VLOOKUP($E58,'Country Indicator Data'!$B$4:$N$300,11,FALSE)="x","x",ROUND(IF(VLOOKUP($E58,'Country Indicator Data'!$B$4:$N$300,11,FALSE)&gt;U$3,0,IF(VLOOKUP($E58,'Country Indicator Data'!$B$4:$N$300,11,FALSE)&lt;U$4,5,(U$3-VLOOKUP($E58,'Country Indicator Data'!$B$4:$N$300,11,FALSE))/(U$3-U$4)*5)),1))))</f>
        <v>3.7</v>
      </c>
      <c r="V58" s="163">
        <f>IF(LEN(E58)&gt;3,((IF(VLOOKUP($C58,'Regional Crises'!$B$1:$R$66,16,FALSE)="x","x",ROUND(IF(VLOOKUP($C58,'Regional Crises'!$B$1:$R$66,16,FALSE)&gt;V$3,0,IF(VLOOKUP($C58,'Regional Crises'!$B$1:$R$66,16,FALSE)&lt;V$4,5,(V$3-VLOOKUP($C58,'Regional Crises'!$B$1:$R$66,16,FALSE))/(V$3-V$4)*5)),1)))),(IF(VLOOKUP($E58,'Country Indicator Data'!$B$4:$N$300,12,FALSE)="x","x",ROUND(IF(VLOOKUP($E58,'Country Indicator Data'!$B$4:$N$300,12,FALSE)&gt;V$3,0,IF(VLOOKUP($E58,'Country Indicator Data'!$B$4:$N$300,12,FALSE)&lt;V$4,5,(V$3-VLOOKUP($E58,'Country Indicator Data'!$B$4:$N$300,12,FALSE))/(V$3-V$4)*5)),1))))</f>
        <v>4.5</v>
      </c>
      <c r="W58" s="163">
        <f t="shared" si="18"/>
        <v>3.9</v>
      </c>
      <c r="X58" s="163">
        <f t="shared" si="19"/>
        <v>3.3</v>
      </c>
      <c r="Y58" s="184">
        <f>IF('Core Indicators'!FC55="x","x",IF('Core Indicators'!FC55&gt;=5,5,IF('Core Indicators'!FC55&gt;=4,4,IF('Core Indicators'!FC55&gt;=3,3,IF('Core Indicators'!FC55&gt;=2,2,IF('Core Indicators'!FC55&gt;=1,1,0))))))</f>
        <v>3</v>
      </c>
      <c r="Z58" s="163">
        <f t="shared" si="20"/>
        <v>3</v>
      </c>
      <c r="AA58" s="184">
        <f>'Crisis Indicator Data'!Y55</f>
        <v>1</v>
      </c>
      <c r="AB58" s="184">
        <f>'Crisis Indicator Data'!Z55</f>
        <v>0</v>
      </c>
      <c r="AC58" s="184">
        <f>'Crisis Indicator Data'!AA55</f>
        <v>1</v>
      </c>
      <c r="AD58" s="184">
        <f>'Crisis Indicator Data'!AB55</f>
        <v>0</v>
      </c>
      <c r="AE58" s="184">
        <f t="shared" si="21"/>
        <v>2</v>
      </c>
      <c r="AF58" s="184">
        <f>'Crisis Indicator Data'!AC55</f>
        <v>2</v>
      </c>
      <c r="AG58" s="184">
        <f>'Crisis Indicator Data'!AD55</f>
        <v>1</v>
      </c>
      <c r="AH58" s="184">
        <f t="shared" si="22"/>
        <v>3</v>
      </c>
      <c r="AI58" s="184">
        <f>'Crisis Indicator Data'!AE55</f>
        <v>1</v>
      </c>
      <c r="AJ58" s="184">
        <f>'Crisis Indicator Data'!AF55</f>
        <v>1</v>
      </c>
      <c r="AK58" s="184">
        <f>'Crisis Indicator Data'!AG55</f>
        <v>2</v>
      </c>
      <c r="AL58" s="184">
        <f t="shared" si="23"/>
        <v>3</v>
      </c>
      <c r="AM58" s="163">
        <f t="shared" si="24"/>
        <v>3</v>
      </c>
      <c r="AN58" s="163">
        <f t="shared" si="25"/>
        <v>3</v>
      </c>
    </row>
    <row r="59" spans="1:40" ht="13.5" customHeight="1" x14ac:dyDescent="0.35">
      <c r="A59" s="172" t="str">
        <f>'Crisis Indicator Data'!A56</f>
        <v>Multiple crises in Iraq</v>
      </c>
      <c r="B59" s="173" t="str">
        <f>'Crisis Indicator Data'!B56</f>
        <v>Violence,Displacement,Socio-political,Conflict</v>
      </c>
      <c r="C59" s="173" t="str">
        <f>'Crisis Indicator Data'!C56</f>
        <v>IRQ001</v>
      </c>
      <c r="D59" s="173" t="str">
        <f>'Crisis Indicator Data'!D56</f>
        <v>Iraq</v>
      </c>
      <c r="E59" s="174" t="str">
        <f>'Crisis Indicator Data'!E56</f>
        <v>IRQ</v>
      </c>
      <c r="F59" s="163">
        <f>IF(LEN(E59)&gt;3,(IF(VLOOKUP($C59,'Regional Crises'!$B$1:$R$66,7,FALSE)="x","x",ROUND(IF(VLOOKUP($C59,'Regional Crises'!$B$1:$R$66,7,FALSE)&gt;$F$3,5,IF(VLOOKUP($C59,'Regional Crises'!$B$1:$R$66,7,FALSE)&lt;F$4,0,($F$3-VLOOKUP($C59,'Regional Crises'!$B$1:$R$66,7,FALSE))/($F$3-$F$4)*5)),1))),IF(VLOOKUP($E59,'Country Indicator Data'!$B$4:$N$300,3,FALSE)="x","x",ROUND(IF(VLOOKUP($E59,'Country Indicator Data'!$B$4:$N$300,3,FALSE)&gt;$F$3,5,IF(VLOOKUP($E59,'Country Indicator Data'!$B$4:$N$300,3,FALSE)&lt;$F$4,0,($F$3-VLOOKUP($E59,'Country Indicator Data'!$B$4:$N$300,3,FALSE))/($F$3-$F$4)*5)),1)))</f>
        <v>4.3</v>
      </c>
      <c r="G59" s="163">
        <f>IF(LEN(E59)&gt;3,(IF(VLOOKUP($C59,'Regional Crises'!$B$1:$R$66,9,FALSE)="x","x",ROUND(IF(VLOOKUP($C59,'Regional Crises'!$B$1:$R$66,9,FALSE)&gt;G$3,5,IF(VLOOKUP($C59,'Regional Crises'!$B$1:$R$66,9,FALSE)&lt;G$4,0,(G$3-VLOOKUP($C59,'Regional Crises'!$B$1:$R$66,9,FALSE))/(G$3-G$4)*5)),1))),IF(VLOOKUP($E59,'Country Indicator Data'!$B$4:$N$300,5,FALSE)="x","x",ROUND(IF(VLOOKUP($E59,'Country Indicator Data'!$B$4:$N$300,5,FALSE)&gt;G$3,5,IF(VLOOKUP($E59,'Country Indicator Data'!$B$4:$N$300,5,FALSE)&lt;G$4,0,(G$3-VLOOKUP($E59,'Country Indicator Data'!$B$4:$N$300,5,FALSE))/(G$3-G$4)*5)),1)))</f>
        <v>2.8</v>
      </c>
      <c r="H59" s="163">
        <f t="shared" si="13"/>
        <v>3.55</v>
      </c>
      <c r="I59" s="163">
        <f>IF(LEN(E59)&gt;3,(IF(VLOOKUP($C59,'Regional Crises'!$B$1:$R$66,6,FALSE)="x","x",ROUND(IF(VLOOKUP($C59,'Regional Crises'!$B$1:$R$66,6,FALSE)&gt;I$3,5,IF(VLOOKUP($C59,'Regional Crises'!$B$1:$R$66,6,FALSE)&lt;I$4,0,5-(I$3-VLOOKUP($C59,'Regional Crises'!$B$1:$R$66,6,FALSE))/(I$3-I$4)*5)),1))),IF(VLOOKUP($E59,'Country Indicator Data'!$B$4:$N$300,2,FALSE)="x","x",ROUND(IF(VLOOKUP($E59,'Country Indicator Data'!$B$4:$N$300,2,FALSE)&gt;I$3,5,IF(VLOOKUP($E59,'Country Indicator Data'!$B$4:$N$300,2,FALSE)&lt;I$4,0,5-(I$3-VLOOKUP($E59,'Country Indicator Data'!$B$4:$N$300,2,FALSE))/(I$3-I$4)*5)),1)))</f>
        <v>2.7</v>
      </c>
      <c r="J59" s="163">
        <f>IF(LEN(E59)&gt;3,(IF(VLOOKUP($C59,'Regional Crises'!$B$1:$R$66,8,FALSE)="x","x",ROUND(IF(VLOOKUP($C59,'Regional Crises'!$B$1:$R$66,8,FALSE)&gt;J$3,5,IF(VLOOKUP($C59,'Regional Crises'!$B$1:$R$66,8,FALSE)&lt;J$4,0,5-(J$3-VLOOKUP($C59,'Regional Crises'!$B$1:$R$66,8,FALSE))/(J$3-J$4)*5)),1))),IF(VLOOKUP($E59,'Country Indicator Data'!$B$4:$N$300,4,FALSE)="x","x",ROUND(IF(VLOOKUP($E59,'Country Indicator Data'!$B$4:$N$300,4,FALSE)&gt;J$3,5,IF(VLOOKUP($E59,'Country Indicator Data'!$B$4:$N$300,4,FALSE)&lt;J$4,0,5-(J$3-VLOOKUP($E59,'Country Indicator Data'!$B$4:$N$300,4,FALSE))/(J$3-J$4)*5)),1)))</f>
        <v>0</v>
      </c>
      <c r="K59" s="163">
        <f t="shared" si="14"/>
        <v>1.35</v>
      </c>
      <c r="L59" s="163">
        <f>IF(LEN(E59)&gt;3,(IF(VLOOKUP($C59,'Regional Crises'!$B$1:$R$66,10,FALSE)="x","x",ROUND(IF(VLOOKUP($C59,'Regional Crises'!$B$1:$R$66,10,FALSE)&gt;L$3,5,IF(VLOOKUP($C59,'Regional Crises'!$B$1:$R$66,10,FALSE)&lt;L$4,0,5-(L$3-VLOOKUP($C59,'Regional Crises'!$B$1:$R$66,10,FALSE))/(L$3-L$4)*5)),1))),IF(VLOOKUP($E59,'Country Indicator Data'!$B$4:$N$300,6,FALSE)="x","x",ROUND(IF(VLOOKUP($E59,'Country Indicator Data'!$B$4:$N$300,6,FALSE)&gt;L$3,5,IF(VLOOKUP($E59,'Country Indicator Data'!$B$4:$N$300,6,FALSE)&lt;L$4,0,5-(L$3-VLOOKUP($E59,'Country Indicator Data'!$B$4:$N$300,6,FALSE))/(L$3-L$4)*5)),1)))</f>
        <v>3.6</v>
      </c>
      <c r="M59" s="163">
        <f>IF(LEN(E59)&gt;3,(IF(VLOOKUP($C59,'Regional Crises'!$B$1:$R$66,11,FALSE)="x","x",ROUND(IF(VLOOKUP($C59,'Regional Crises'!$B$1:$R$66,11,FALSE)&gt;M$3,5,IF(VLOOKUP($C59,'Regional Crises'!$B$1:$R$66,11,FALSE)&lt;M$4,0,5-(M$3-VLOOKUP($C59,'Regional Crises'!$B$1:$R$66,11,FALSE))/(M$3-M$4)*5)),1))),IF(VLOOKUP($E59,'Country Indicator Data'!$B$4:$N$300,7,FALSE)="x","x",ROUND(IF(VLOOKUP($E59,'Country Indicator Data'!$B$4:$N$300,7,FALSE)&gt;M$3,5,IF(VLOOKUP($E59,'Country Indicator Data'!$B$4:$N$300,7,FALSE)&lt;M$4,0,5-(M$3-VLOOKUP($E59,'Country Indicator Data'!$B$4:$N$300,7,FALSE))/(M$3-M$4)*5)),1)))</f>
        <v>0.6</v>
      </c>
      <c r="N59" s="163">
        <f t="shared" si="15"/>
        <v>2.1</v>
      </c>
      <c r="O59" s="163">
        <f t="shared" si="16"/>
        <v>2.3333333333333335</v>
      </c>
      <c r="P59" s="163">
        <f>IF(LEN(E59)&gt;3,VLOOKUP(C59,'Regional Crises'!$B$1:$R$69,12,FALSE),VLOOKUP(E59,'Country Indicator Data'!$B$4:$I$300,8,FALSE))</f>
        <v>3</v>
      </c>
      <c r="Q59" s="163">
        <f>IF(LEN(E59)&gt;3,((IF(VLOOKUP($C59,'Regional Crises'!$B$1:$R$66,13,FALSE)="x","x",ROUND(IF(VLOOKUP($C59,'Regional Crises'!$B$1:$R$66,13,FALSE)&gt;Q$3,5,IF(VLOOKUP($C59,'Regional Crises'!$B$1:$R$66,13,FALSE)&lt;Q$4,0,5-(LOG(Q$3)-LOG(VLOOKUP($C59,'Regional Crises'!$B$1:$R$66,13,FALSE)))/(LOG(Q$3)-LOG(Q$4))*5)),1)))),(IF(VLOOKUP($E59,'Country Indicator Data'!$B$4:$N$300,9,FALSE)="x","x",ROUND(IF(VLOOKUP($E59,'Country Indicator Data'!$B$4:$N$300,9,FALSE)&gt;Q$3,5,IF(VLOOKUP($E59,'Country Indicator Data'!$B$4:$N$300,9,FALSE)&lt;Q$4,0,5-(LOG(Q$3)-LOG(VLOOKUP($E59,'Country Indicator Data'!$B$4:$N$300,9,FALSE)))/(LOG(Q$3)-LOG(Q$4))*5)),1))))</f>
        <v>3.8</v>
      </c>
      <c r="R59" s="163">
        <f t="shared" si="17"/>
        <v>3.4</v>
      </c>
      <c r="S59" s="163">
        <f>IF(LEN(E59)&gt;3,((IF(VLOOKUP($C59,'Regional Crises'!$B$1:$R$66,17,FALSE)="x","x",ROUND(IF(VLOOKUP($C59,'Regional Crises'!$B$1:$R$66,17,FALSE)&gt;S$3,0,IF(VLOOKUP($C59,'Regional Crises'!$B$1:$R$66,17,FALSE)&lt;S$4,5,(S$3-VLOOKUP($C59,'Regional Crises'!$B$1:$R$66,17,FALSE))/(S$3-S$4)*5)),1)))),(IF(VLOOKUP($E59,'Country Indicator Data'!$B$4:$N$300,13,FALSE)="x","x",ROUND(IF(VLOOKUP($E59,'Country Indicator Data'!$B$4:$N$300,13,FALSE)&gt;S$3,0,IF(VLOOKUP($E59,'Country Indicator Data'!$B$4:$N$300,13,FALSE)&lt;S$4,5,(S$3-VLOOKUP($E59,'Country Indicator Data'!$B$4:$N$300,13,FALSE))/(S$3-S$4)*5)),1))))</f>
        <v>3.9</v>
      </c>
      <c r="T59" s="163">
        <f>IF(LEN(E59)&gt;3,((IF(VLOOKUP($C59,'Regional Crises'!$B$1:$R$66,14,FALSE)="x","x",ROUND(IF(VLOOKUP($C59,'Regional Crises'!$B$1:$R$66,14,FALSE)&gt;T$3,0,IF(VLOOKUP($C59,'Regional Crises'!$B$1:$R$66,14,FALSE)&lt;T$4,5,(T$3-VLOOKUP($C59,'Regional Crises'!$B$1:$R$66,14,FALSE))/(T$3-T$4)*5)),1)))),(IF(VLOOKUP($E59,'Country Indicator Data'!$B$4:$N$300,10,FALSE)="x","x",ROUND(IF(VLOOKUP($E59,'Country Indicator Data'!$B$4:$N$300,10,FALSE)&gt;T$3,0,IF(VLOOKUP($E59,'Country Indicator Data'!$B$4:$N$300,10,FALSE)&lt;T$4,5,(T$3-VLOOKUP($E59,'Country Indicator Data'!$B$4:$N$300,10,FALSE))/(T$3-T$4)*5)),1))))</f>
        <v>4.3</v>
      </c>
      <c r="U59" s="163">
        <f>IF(LEN(E59)&gt;3,((IF(VLOOKUP($C59,'Regional Crises'!$B$1:$R$66,15,FALSE)="x","x",ROUND(IF(VLOOKUP($C59,'Regional Crises'!$B$1:$R$66,15,FALSE)&gt;U$3,0,IF(VLOOKUP($C59,'Regional Crises'!$B$1:$R$66,15,FALSE)&lt;U$4,5,(U$3-VLOOKUP($C59,'Regional Crises'!$B$1:$R$66,15,FALSE))/(U$3-U$4)*5)),1)))),(IF(VLOOKUP($E59,'Country Indicator Data'!$B$4:$N$300,11,FALSE)="x","x",ROUND(IF(VLOOKUP($E59,'Country Indicator Data'!$B$4:$N$300,11,FALSE)&gt;U$3,0,IF(VLOOKUP($E59,'Country Indicator Data'!$B$4:$N$300,11,FALSE)&lt;U$4,5,(U$3-VLOOKUP($E59,'Country Indicator Data'!$B$4:$N$300,11,FALSE))/(U$3-U$4)*5)),1))))</f>
        <v>3</v>
      </c>
      <c r="V59" s="163">
        <f>IF(LEN(E59)&gt;3,((IF(VLOOKUP($C59,'Regional Crises'!$B$1:$R$66,16,FALSE)="x","x",ROUND(IF(VLOOKUP($C59,'Regional Crises'!$B$1:$R$66,16,FALSE)&gt;V$3,0,IF(VLOOKUP($C59,'Regional Crises'!$B$1:$R$66,16,FALSE)&lt;V$4,5,(V$3-VLOOKUP($C59,'Regional Crises'!$B$1:$R$66,16,FALSE))/(V$3-V$4)*5)),1)))),(IF(VLOOKUP($E59,'Country Indicator Data'!$B$4:$N$300,12,FALSE)="x","x",ROUND(IF(VLOOKUP($E59,'Country Indicator Data'!$B$4:$N$300,12,FALSE)&gt;V$3,0,IF(VLOOKUP($E59,'Country Indicator Data'!$B$4:$N$300,12,FALSE)&lt;V$4,5,(V$3-VLOOKUP($E59,'Country Indicator Data'!$B$4:$N$300,12,FALSE))/(V$3-V$4)*5)),1))))</f>
        <v>3.5</v>
      </c>
      <c r="W59" s="163">
        <f t="shared" si="18"/>
        <v>3.7</v>
      </c>
      <c r="X59" s="163">
        <f t="shared" si="19"/>
        <v>3.1</v>
      </c>
      <c r="Y59" s="184">
        <f>IF('Core Indicators'!FC56="x","x",IF('Core Indicators'!FC56&gt;=5,5,IF('Core Indicators'!FC56&gt;=4,4,IF('Core Indicators'!FC56&gt;=3,3,IF('Core Indicators'!FC56&gt;=2,2,IF('Core Indicators'!FC56&gt;=1,1,0))))))</f>
        <v>4</v>
      </c>
      <c r="Z59" s="163">
        <f t="shared" si="20"/>
        <v>4</v>
      </c>
      <c r="AA59" s="184">
        <f>'Crisis Indicator Data'!Y56</f>
        <v>1</v>
      </c>
      <c r="AB59" s="184">
        <f>'Crisis Indicator Data'!Z56</f>
        <v>2</v>
      </c>
      <c r="AC59" s="184">
        <f>'Crisis Indicator Data'!AA56</f>
        <v>2</v>
      </c>
      <c r="AD59" s="184">
        <f>'Crisis Indicator Data'!AB56</f>
        <v>0</v>
      </c>
      <c r="AE59" s="184">
        <f t="shared" si="21"/>
        <v>2</v>
      </c>
      <c r="AF59" s="184">
        <f>'Crisis Indicator Data'!AC56</f>
        <v>2</v>
      </c>
      <c r="AG59" s="184">
        <f>'Crisis Indicator Data'!AD56</f>
        <v>2</v>
      </c>
      <c r="AH59" s="184">
        <f t="shared" si="22"/>
        <v>4</v>
      </c>
      <c r="AI59" s="184">
        <f>'Crisis Indicator Data'!AE56</f>
        <v>1</v>
      </c>
      <c r="AJ59" s="184">
        <f>'Crisis Indicator Data'!AF56</f>
        <v>3</v>
      </c>
      <c r="AK59" s="184">
        <f>'Crisis Indicator Data'!AG56</f>
        <v>0</v>
      </c>
      <c r="AL59" s="184">
        <f t="shared" si="23"/>
        <v>3</v>
      </c>
      <c r="AM59" s="163">
        <f t="shared" si="24"/>
        <v>3</v>
      </c>
      <c r="AN59" s="163">
        <f t="shared" si="25"/>
        <v>3.5</v>
      </c>
    </row>
    <row r="60" spans="1:40" ht="13.5" customHeight="1" x14ac:dyDescent="0.35">
      <c r="A60" s="172" t="str">
        <f>'Crisis Indicator Data'!A57</f>
        <v>Conflict  in Iraq</v>
      </c>
      <c r="B60" s="173" t="str">
        <f>'Crisis Indicator Data'!B57</f>
        <v>Conflict,Socio-political,Violence</v>
      </c>
      <c r="C60" s="173" t="str">
        <f>'Crisis Indicator Data'!C57</f>
        <v>IRQ002</v>
      </c>
      <c r="D60" s="173" t="str">
        <f>'Crisis Indicator Data'!D57</f>
        <v>Iraq</v>
      </c>
      <c r="E60" s="174" t="str">
        <f>'Crisis Indicator Data'!E57</f>
        <v>IRQ</v>
      </c>
      <c r="F60" s="163">
        <f>IF(LEN(E60)&gt;3,(IF(VLOOKUP($C60,'Regional Crises'!$B$1:$R$66,7,FALSE)="x","x",ROUND(IF(VLOOKUP($C60,'Regional Crises'!$B$1:$R$66,7,FALSE)&gt;$F$3,5,IF(VLOOKUP($C60,'Regional Crises'!$B$1:$R$66,7,FALSE)&lt;F$4,0,($F$3-VLOOKUP($C60,'Regional Crises'!$B$1:$R$66,7,FALSE))/($F$3-$F$4)*5)),1))),IF(VLOOKUP($E60,'Country Indicator Data'!$B$4:$N$300,3,FALSE)="x","x",ROUND(IF(VLOOKUP($E60,'Country Indicator Data'!$B$4:$N$300,3,FALSE)&gt;$F$3,5,IF(VLOOKUP($E60,'Country Indicator Data'!$B$4:$N$300,3,FALSE)&lt;$F$4,0,($F$3-VLOOKUP($E60,'Country Indicator Data'!$B$4:$N$300,3,FALSE))/($F$3-$F$4)*5)),1)))</f>
        <v>4.3</v>
      </c>
      <c r="G60" s="163">
        <f>IF(LEN(E60)&gt;3,(IF(VLOOKUP($C60,'Regional Crises'!$B$1:$R$66,9,FALSE)="x","x",ROUND(IF(VLOOKUP($C60,'Regional Crises'!$B$1:$R$66,9,FALSE)&gt;G$3,5,IF(VLOOKUP($C60,'Regional Crises'!$B$1:$R$66,9,FALSE)&lt;G$4,0,(G$3-VLOOKUP($C60,'Regional Crises'!$B$1:$R$66,9,FALSE))/(G$3-G$4)*5)),1))),IF(VLOOKUP($E60,'Country Indicator Data'!$B$4:$N$300,5,FALSE)="x","x",ROUND(IF(VLOOKUP($E60,'Country Indicator Data'!$B$4:$N$300,5,FALSE)&gt;G$3,5,IF(VLOOKUP($E60,'Country Indicator Data'!$B$4:$N$300,5,FALSE)&lt;G$4,0,(G$3-VLOOKUP($E60,'Country Indicator Data'!$B$4:$N$300,5,FALSE))/(G$3-G$4)*5)),1)))</f>
        <v>2.8</v>
      </c>
      <c r="H60" s="163">
        <f t="shared" si="13"/>
        <v>3.55</v>
      </c>
      <c r="I60" s="163">
        <f>IF(LEN(E60)&gt;3,(IF(VLOOKUP($C60,'Regional Crises'!$B$1:$R$66,6,FALSE)="x","x",ROUND(IF(VLOOKUP($C60,'Regional Crises'!$B$1:$R$66,6,FALSE)&gt;I$3,5,IF(VLOOKUP($C60,'Regional Crises'!$B$1:$R$66,6,FALSE)&lt;I$4,0,5-(I$3-VLOOKUP($C60,'Regional Crises'!$B$1:$R$66,6,FALSE))/(I$3-I$4)*5)),1))),IF(VLOOKUP($E60,'Country Indicator Data'!$B$4:$N$300,2,FALSE)="x","x",ROUND(IF(VLOOKUP($E60,'Country Indicator Data'!$B$4:$N$300,2,FALSE)&gt;I$3,5,IF(VLOOKUP($E60,'Country Indicator Data'!$B$4:$N$300,2,FALSE)&lt;I$4,0,5-(I$3-VLOOKUP($E60,'Country Indicator Data'!$B$4:$N$300,2,FALSE))/(I$3-I$4)*5)),1)))</f>
        <v>2.7</v>
      </c>
      <c r="J60" s="163">
        <f>IF(LEN(E60)&gt;3,(IF(VLOOKUP($C60,'Regional Crises'!$B$1:$R$66,8,FALSE)="x","x",ROUND(IF(VLOOKUP($C60,'Regional Crises'!$B$1:$R$66,8,FALSE)&gt;J$3,5,IF(VLOOKUP($C60,'Regional Crises'!$B$1:$R$66,8,FALSE)&lt;J$4,0,5-(J$3-VLOOKUP($C60,'Regional Crises'!$B$1:$R$66,8,FALSE))/(J$3-J$4)*5)),1))),IF(VLOOKUP($E60,'Country Indicator Data'!$B$4:$N$300,4,FALSE)="x","x",ROUND(IF(VLOOKUP($E60,'Country Indicator Data'!$B$4:$N$300,4,FALSE)&gt;J$3,5,IF(VLOOKUP($E60,'Country Indicator Data'!$B$4:$N$300,4,FALSE)&lt;J$4,0,5-(J$3-VLOOKUP($E60,'Country Indicator Data'!$B$4:$N$300,4,FALSE))/(J$3-J$4)*5)),1)))</f>
        <v>0</v>
      </c>
      <c r="K60" s="163">
        <f t="shared" si="14"/>
        <v>1.35</v>
      </c>
      <c r="L60" s="163">
        <f>IF(LEN(E60)&gt;3,(IF(VLOOKUP($C60,'Regional Crises'!$B$1:$R$66,10,FALSE)="x","x",ROUND(IF(VLOOKUP($C60,'Regional Crises'!$B$1:$R$66,10,FALSE)&gt;L$3,5,IF(VLOOKUP($C60,'Regional Crises'!$B$1:$R$66,10,FALSE)&lt;L$4,0,5-(L$3-VLOOKUP($C60,'Regional Crises'!$B$1:$R$66,10,FALSE))/(L$3-L$4)*5)),1))),IF(VLOOKUP($E60,'Country Indicator Data'!$B$4:$N$300,6,FALSE)="x","x",ROUND(IF(VLOOKUP($E60,'Country Indicator Data'!$B$4:$N$300,6,FALSE)&gt;L$3,5,IF(VLOOKUP($E60,'Country Indicator Data'!$B$4:$N$300,6,FALSE)&lt;L$4,0,5-(L$3-VLOOKUP($E60,'Country Indicator Data'!$B$4:$N$300,6,FALSE))/(L$3-L$4)*5)),1)))</f>
        <v>3.6</v>
      </c>
      <c r="M60" s="163">
        <f>IF(LEN(E60)&gt;3,(IF(VLOOKUP($C60,'Regional Crises'!$B$1:$R$66,11,FALSE)="x","x",ROUND(IF(VLOOKUP($C60,'Regional Crises'!$B$1:$R$66,11,FALSE)&gt;M$3,5,IF(VLOOKUP($C60,'Regional Crises'!$B$1:$R$66,11,FALSE)&lt;M$4,0,5-(M$3-VLOOKUP($C60,'Regional Crises'!$B$1:$R$66,11,FALSE))/(M$3-M$4)*5)),1))),IF(VLOOKUP($E60,'Country Indicator Data'!$B$4:$N$300,7,FALSE)="x","x",ROUND(IF(VLOOKUP($E60,'Country Indicator Data'!$B$4:$N$300,7,FALSE)&gt;M$3,5,IF(VLOOKUP($E60,'Country Indicator Data'!$B$4:$N$300,7,FALSE)&lt;M$4,0,5-(M$3-VLOOKUP($E60,'Country Indicator Data'!$B$4:$N$300,7,FALSE))/(M$3-M$4)*5)),1)))</f>
        <v>0.6</v>
      </c>
      <c r="N60" s="163">
        <f t="shared" si="15"/>
        <v>2.1</v>
      </c>
      <c r="O60" s="163">
        <f t="shared" si="16"/>
        <v>2.3333333333333335</v>
      </c>
      <c r="P60" s="163">
        <f>IF(LEN(E60)&gt;3,VLOOKUP(C60,'Regional Crises'!$B$1:$R$69,12,FALSE),VLOOKUP(E60,'Country Indicator Data'!$B$4:$I$300,8,FALSE))</f>
        <v>3</v>
      </c>
      <c r="Q60" s="163">
        <f>IF(LEN(E60)&gt;3,((IF(VLOOKUP($C60,'Regional Crises'!$B$1:$R$66,13,FALSE)="x","x",ROUND(IF(VLOOKUP($C60,'Regional Crises'!$B$1:$R$66,13,FALSE)&gt;Q$3,5,IF(VLOOKUP($C60,'Regional Crises'!$B$1:$R$66,13,FALSE)&lt;Q$4,0,5-(LOG(Q$3)-LOG(VLOOKUP($C60,'Regional Crises'!$B$1:$R$66,13,FALSE)))/(LOG(Q$3)-LOG(Q$4))*5)),1)))),(IF(VLOOKUP($E60,'Country Indicator Data'!$B$4:$N$300,9,FALSE)="x","x",ROUND(IF(VLOOKUP($E60,'Country Indicator Data'!$B$4:$N$300,9,FALSE)&gt;Q$3,5,IF(VLOOKUP($E60,'Country Indicator Data'!$B$4:$N$300,9,FALSE)&lt;Q$4,0,5-(LOG(Q$3)-LOG(VLOOKUP($E60,'Country Indicator Data'!$B$4:$N$300,9,FALSE)))/(LOG(Q$3)-LOG(Q$4))*5)),1))))</f>
        <v>3.8</v>
      </c>
      <c r="R60" s="163">
        <f t="shared" si="17"/>
        <v>3.4</v>
      </c>
      <c r="S60" s="163">
        <f>IF(LEN(E60)&gt;3,((IF(VLOOKUP($C60,'Regional Crises'!$B$1:$R$66,17,FALSE)="x","x",ROUND(IF(VLOOKUP($C60,'Regional Crises'!$B$1:$R$66,17,FALSE)&gt;S$3,0,IF(VLOOKUP($C60,'Regional Crises'!$B$1:$R$66,17,FALSE)&lt;S$4,5,(S$3-VLOOKUP($C60,'Regional Crises'!$B$1:$R$66,17,FALSE))/(S$3-S$4)*5)),1)))),(IF(VLOOKUP($E60,'Country Indicator Data'!$B$4:$N$300,13,FALSE)="x","x",ROUND(IF(VLOOKUP($E60,'Country Indicator Data'!$B$4:$N$300,13,FALSE)&gt;S$3,0,IF(VLOOKUP($E60,'Country Indicator Data'!$B$4:$N$300,13,FALSE)&lt;S$4,5,(S$3-VLOOKUP($E60,'Country Indicator Data'!$B$4:$N$300,13,FALSE))/(S$3-S$4)*5)),1))))</f>
        <v>3.9</v>
      </c>
      <c r="T60" s="163">
        <f>IF(LEN(E60)&gt;3,((IF(VLOOKUP($C60,'Regional Crises'!$B$1:$R$66,14,FALSE)="x","x",ROUND(IF(VLOOKUP($C60,'Regional Crises'!$B$1:$R$66,14,FALSE)&gt;T$3,0,IF(VLOOKUP($C60,'Regional Crises'!$B$1:$R$66,14,FALSE)&lt;T$4,5,(T$3-VLOOKUP($C60,'Regional Crises'!$B$1:$R$66,14,FALSE))/(T$3-T$4)*5)),1)))),(IF(VLOOKUP($E60,'Country Indicator Data'!$B$4:$N$300,10,FALSE)="x","x",ROUND(IF(VLOOKUP($E60,'Country Indicator Data'!$B$4:$N$300,10,FALSE)&gt;T$3,0,IF(VLOOKUP($E60,'Country Indicator Data'!$B$4:$N$300,10,FALSE)&lt;T$4,5,(T$3-VLOOKUP($E60,'Country Indicator Data'!$B$4:$N$300,10,FALSE))/(T$3-T$4)*5)),1))))</f>
        <v>4.3</v>
      </c>
      <c r="U60" s="163">
        <f>IF(LEN(E60)&gt;3,((IF(VLOOKUP($C60,'Regional Crises'!$B$1:$R$66,15,FALSE)="x","x",ROUND(IF(VLOOKUP($C60,'Regional Crises'!$B$1:$R$66,15,FALSE)&gt;U$3,0,IF(VLOOKUP($C60,'Regional Crises'!$B$1:$R$66,15,FALSE)&lt;U$4,5,(U$3-VLOOKUP($C60,'Regional Crises'!$B$1:$R$66,15,FALSE))/(U$3-U$4)*5)),1)))),(IF(VLOOKUP($E60,'Country Indicator Data'!$B$4:$N$300,11,FALSE)="x","x",ROUND(IF(VLOOKUP($E60,'Country Indicator Data'!$B$4:$N$300,11,FALSE)&gt;U$3,0,IF(VLOOKUP($E60,'Country Indicator Data'!$B$4:$N$300,11,FALSE)&lt;U$4,5,(U$3-VLOOKUP($E60,'Country Indicator Data'!$B$4:$N$300,11,FALSE))/(U$3-U$4)*5)),1))))</f>
        <v>3</v>
      </c>
      <c r="V60" s="163">
        <f>IF(LEN(E60)&gt;3,((IF(VLOOKUP($C60,'Regional Crises'!$B$1:$R$66,16,FALSE)="x","x",ROUND(IF(VLOOKUP($C60,'Regional Crises'!$B$1:$R$66,16,FALSE)&gt;V$3,0,IF(VLOOKUP($C60,'Regional Crises'!$B$1:$R$66,16,FALSE)&lt;V$4,5,(V$3-VLOOKUP($C60,'Regional Crises'!$B$1:$R$66,16,FALSE))/(V$3-V$4)*5)),1)))),(IF(VLOOKUP($E60,'Country Indicator Data'!$B$4:$N$300,12,FALSE)="x","x",ROUND(IF(VLOOKUP($E60,'Country Indicator Data'!$B$4:$N$300,12,FALSE)&gt;V$3,0,IF(VLOOKUP($E60,'Country Indicator Data'!$B$4:$N$300,12,FALSE)&lt;V$4,5,(V$3-VLOOKUP($E60,'Country Indicator Data'!$B$4:$N$300,12,FALSE))/(V$3-V$4)*5)),1))))</f>
        <v>3.5</v>
      </c>
      <c r="W60" s="163">
        <f t="shared" si="18"/>
        <v>3.7</v>
      </c>
      <c r="X60" s="163">
        <f t="shared" si="19"/>
        <v>3.1</v>
      </c>
      <c r="Y60" s="184">
        <f>IF('Core Indicators'!FC57="x","x",IF('Core Indicators'!FC57&gt;=5,5,IF('Core Indicators'!FC57&gt;=4,4,IF('Core Indicators'!FC57&gt;=3,3,IF('Core Indicators'!FC57&gt;=2,2,IF('Core Indicators'!FC57&gt;=1,1,0))))))</f>
        <v>2</v>
      </c>
      <c r="Z60" s="163">
        <f t="shared" si="20"/>
        <v>2</v>
      </c>
      <c r="AA60" s="184">
        <f>'Crisis Indicator Data'!Y57</f>
        <v>1</v>
      </c>
      <c r="AB60" s="184">
        <f>'Crisis Indicator Data'!Z57</f>
        <v>1</v>
      </c>
      <c r="AC60" s="184">
        <f>'Crisis Indicator Data'!AA57</f>
        <v>2</v>
      </c>
      <c r="AD60" s="184">
        <f>'Crisis Indicator Data'!AB57</f>
        <v>0</v>
      </c>
      <c r="AE60" s="184">
        <f t="shared" si="21"/>
        <v>2</v>
      </c>
      <c r="AF60" s="184">
        <f>'Crisis Indicator Data'!AC57</f>
        <v>2</v>
      </c>
      <c r="AG60" s="184">
        <f>'Crisis Indicator Data'!AD57</f>
        <v>2</v>
      </c>
      <c r="AH60" s="184">
        <f t="shared" si="22"/>
        <v>4</v>
      </c>
      <c r="AI60" s="184">
        <f>'Crisis Indicator Data'!AE57</f>
        <v>1</v>
      </c>
      <c r="AJ60" s="184">
        <f>'Crisis Indicator Data'!AF57</f>
        <v>3</v>
      </c>
      <c r="AK60" s="184">
        <f>'Crisis Indicator Data'!AG57</f>
        <v>0</v>
      </c>
      <c r="AL60" s="184">
        <f t="shared" si="23"/>
        <v>3</v>
      </c>
      <c r="AM60" s="163">
        <f t="shared" si="24"/>
        <v>3</v>
      </c>
      <c r="AN60" s="163">
        <f t="shared" si="25"/>
        <v>2.5</v>
      </c>
    </row>
    <row r="61" spans="1:40" ht="13.5" customHeight="1" x14ac:dyDescent="0.35">
      <c r="A61" s="172" t="str">
        <f>'Crisis Indicator Data'!A58</f>
        <v>Syrian and Palestinian refugees in iraq</v>
      </c>
      <c r="B61" s="173" t="str">
        <f>'Crisis Indicator Data'!B58</f>
        <v>Displacement</v>
      </c>
      <c r="C61" s="173" t="str">
        <f>'Crisis Indicator Data'!C58</f>
        <v>IRQ003</v>
      </c>
      <c r="D61" s="173" t="str">
        <f>'Crisis Indicator Data'!D58</f>
        <v>Iraq</v>
      </c>
      <c r="E61" s="174" t="str">
        <f>'Crisis Indicator Data'!E58</f>
        <v>IRQ</v>
      </c>
      <c r="F61" s="163">
        <f>IF(LEN(E61)&gt;3,(IF(VLOOKUP($C61,'Regional Crises'!$B$1:$R$66,7,FALSE)="x","x",ROUND(IF(VLOOKUP($C61,'Regional Crises'!$B$1:$R$66,7,FALSE)&gt;$F$3,5,IF(VLOOKUP($C61,'Regional Crises'!$B$1:$R$66,7,FALSE)&lt;F$4,0,($F$3-VLOOKUP($C61,'Regional Crises'!$B$1:$R$66,7,FALSE))/($F$3-$F$4)*5)),1))),IF(VLOOKUP($E61,'Country Indicator Data'!$B$4:$N$300,3,FALSE)="x","x",ROUND(IF(VLOOKUP($E61,'Country Indicator Data'!$B$4:$N$300,3,FALSE)&gt;$F$3,5,IF(VLOOKUP($E61,'Country Indicator Data'!$B$4:$N$300,3,FALSE)&lt;$F$4,0,($F$3-VLOOKUP($E61,'Country Indicator Data'!$B$4:$N$300,3,FALSE))/($F$3-$F$4)*5)),1)))</f>
        <v>4.3</v>
      </c>
      <c r="G61" s="163">
        <f>IF(LEN(E61)&gt;3,(IF(VLOOKUP($C61,'Regional Crises'!$B$1:$R$66,9,FALSE)="x","x",ROUND(IF(VLOOKUP($C61,'Regional Crises'!$B$1:$R$66,9,FALSE)&gt;G$3,5,IF(VLOOKUP($C61,'Regional Crises'!$B$1:$R$66,9,FALSE)&lt;G$4,0,(G$3-VLOOKUP($C61,'Regional Crises'!$B$1:$R$66,9,FALSE))/(G$3-G$4)*5)),1))),IF(VLOOKUP($E61,'Country Indicator Data'!$B$4:$N$300,5,FALSE)="x","x",ROUND(IF(VLOOKUP($E61,'Country Indicator Data'!$B$4:$N$300,5,FALSE)&gt;G$3,5,IF(VLOOKUP($E61,'Country Indicator Data'!$B$4:$N$300,5,FALSE)&lt;G$4,0,(G$3-VLOOKUP($E61,'Country Indicator Data'!$B$4:$N$300,5,FALSE))/(G$3-G$4)*5)),1)))</f>
        <v>2.8</v>
      </c>
      <c r="H61" s="163">
        <f t="shared" si="13"/>
        <v>3.55</v>
      </c>
      <c r="I61" s="163">
        <f>IF(LEN(E61)&gt;3,(IF(VLOOKUP($C61,'Regional Crises'!$B$1:$R$66,6,FALSE)="x","x",ROUND(IF(VLOOKUP($C61,'Regional Crises'!$B$1:$R$66,6,FALSE)&gt;I$3,5,IF(VLOOKUP($C61,'Regional Crises'!$B$1:$R$66,6,FALSE)&lt;I$4,0,5-(I$3-VLOOKUP($C61,'Regional Crises'!$B$1:$R$66,6,FALSE))/(I$3-I$4)*5)),1))),IF(VLOOKUP($E61,'Country Indicator Data'!$B$4:$N$300,2,FALSE)="x","x",ROUND(IF(VLOOKUP($E61,'Country Indicator Data'!$B$4:$N$300,2,FALSE)&gt;I$3,5,IF(VLOOKUP($E61,'Country Indicator Data'!$B$4:$N$300,2,FALSE)&lt;I$4,0,5-(I$3-VLOOKUP($E61,'Country Indicator Data'!$B$4:$N$300,2,FALSE))/(I$3-I$4)*5)),1)))</f>
        <v>2.7</v>
      </c>
      <c r="J61" s="163">
        <f>IF(LEN(E61)&gt;3,(IF(VLOOKUP($C61,'Regional Crises'!$B$1:$R$66,8,FALSE)="x","x",ROUND(IF(VLOOKUP($C61,'Regional Crises'!$B$1:$R$66,8,FALSE)&gt;J$3,5,IF(VLOOKUP($C61,'Regional Crises'!$B$1:$R$66,8,FALSE)&lt;J$4,0,5-(J$3-VLOOKUP($C61,'Regional Crises'!$B$1:$R$66,8,FALSE))/(J$3-J$4)*5)),1))),IF(VLOOKUP($E61,'Country Indicator Data'!$B$4:$N$300,4,FALSE)="x","x",ROUND(IF(VLOOKUP($E61,'Country Indicator Data'!$B$4:$N$300,4,FALSE)&gt;J$3,5,IF(VLOOKUP($E61,'Country Indicator Data'!$B$4:$N$300,4,FALSE)&lt;J$4,0,5-(J$3-VLOOKUP($E61,'Country Indicator Data'!$B$4:$N$300,4,FALSE))/(J$3-J$4)*5)),1)))</f>
        <v>0</v>
      </c>
      <c r="K61" s="163">
        <f t="shared" si="14"/>
        <v>1.35</v>
      </c>
      <c r="L61" s="163">
        <f>IF(LEN(E61)&gt;3,(IF(VLOOKUP($C61,'Regional Crises'!$B$1:$R$66,10,FALSE)="x","x",ROUND(IF(VLOOKUP($C61,'Regional Crises'!$B$1:$R$66,10,FALSE)&gt;L$3,5,IF(VLOOKUP($C61,'Regional Crises'!$B$1:$R$66,10,FALSE)&lt;L$4,0,5-(L$3-VLOOKUP($C61,'Regional Crises'!$B$1:$R$66,10,FALSE))/(L$3-L$4)*5)),1))),IF(VLOOKUP($E61,'Country Indicator Data'!$B$4:$N$300,6,FALSE)="x","x",ROUND(IF(VLOOKUP($E61,'Country Indicator Data'!$B$4:$N$300,6,FALSE)&gt;L$3,5,IF(VLOOKUP($E61,'Country Indicator Data'!$B$4:$N$300,6,FALSE)&lt;L$4,0,5-(L$3-VLOOKUP($E61,'Country Indicator Data'!$B$4:$N$300,6,FALSE))/(L$3-L$4)*5)),1)))</f>
        <v>3.6</v>
      </c>
      <c r="M61" s="163">
        <f>IF(LEN(E61)&gt;3,(IF(VLOOKUP($C61,'Regional Crises'!$B$1:$R$66,11,FALSE)="x","x",ROUND(IF(VLOOKUP($C61,'Regional Crises'!$B$1:$R$66,11,FALSE)&gt;M$3,5,IF(VLOOKUP($C61,'Regional Crises'!$B$1:$R$66,11,FALSE)&lt;M$4,0,5-(M$3-VLOOKUP($C61,'Regional Crises'!$B$1:$R$66,11,FALSE))/(M$3-M$4)*5)),1))),IF(VLOOKUP($E61,'Country Indicator Data'!$B$4:$N$300,7,FALSE)="x","x",ROUND(IF(VLOOKUP($E61,'Country Indicator Data'!$B$4:$N$300,7,FALSE)&gt;M$3,5,IF(VLOOKUP($E61,'Country Indicator Data'!$B$4:$N$300,7,FALSE)&lt;M$4,0,5-(M$3-VLOOKUP($E61,'Country Indicator Data'!$B$4:$N$300,7,FALSE))/(M$3-M$4)*5)),1)))</f>
        <v>0.6</v>
      </c>
      <c r="N61" s="163">
        <f t="shared" si="15"/>
        <v>2.1</v>
      </c>
      <c r="O61" s="163">
        <f t="shared" si="16"/>
        <v>2.3333333333333335</v>
      </c>
      <c r="P61" s="163">
        <f>IF(LEN(E61)&gt;3,VLOOKUP(C61,'Regional Crises'!$B$1:$R$69,12,FALSE),VLOOKUP(E61,'Country Indicator Data'!$B$4:$I$300,8,FALSE))</f>
        <v>3</v>
      </c>
      <c r="Q61" s="163">
        <f>IF(LEN(E61)&gt;3,((IF(VLOOKUP($C61,'Regional Crises'!$B$1:$R$66,13,FALSE)="x","x",ROUND(IF(VLOOKUP($C61,'Regional Crises'!$B$1:$R$66,13,FALSE)&gt;Q$3,5,IF(VLOOKUP($C61,'Regional Crises'!$B$1:$R$66,13,FALSE)&lt;Q$4,0,5-(LOG(Q$3)-LOG(VLOOKUP($C61,'Regional Crises'!$B$1:$R$66,13,FALSE)))/(LOG(Q$3)-LOG(Q$4))*5)),1)))),(IF(VLOOKUP($E61,'Country Indicator Data'!$B$4:$N$300,9,FALSE)="x","x",ROUND(IF(VLOOKUP($E61,'Country Indicator Data'!$B$4:$N$300,9,FALSE)&gt;Q$3,5,IF(VLOOKUP($E61,'Country Indicator Data'!$B$4:$N$300,9,FALSE)&lt;Q$4,0,5-(LOG(Q$3)-LOG(VLOOKUP($E61,'Country Indicator Data'!$B$4:$N$300,9,FALSE)))/(LOG(Q$3)-LOG(Q$4))*5)),1))))</f>
        <v>3.8</v>
      </c>
      <c r="R61" s="163">
        <f t="shared" si="17"/>
        <v>3.4</v>
      </c>
      <c r="S61" s="163">
        <f>IF(LEN(E61)&gt;3,((IF(VLOOKUP($C61,'Regional Crises'!$B$1:$R$66,17,FALSE)="x","x",ROUND(IF(VLOOKUP($C61,'Regional Crises'!$B$1:$R$66,17,FALSE)&gt;S$3,0,IF(VLOOKUP($C61,'Regional Crises'!$B$1:$R$66,17,FALSE)&lt;S$4,5,(S$3-VLOOKUP($C61,'Regional Crises'!$B$1:$R$66,17,FALSE))/(S$3-S$4)*5)),1)))),(IF(VLOOKUP($E61,'Country Indicator Data'!$B$4:$N$300,13,FALSE)="x","x",ROUND(IF(VLOOKUP($E61,'Country Indicator Data'!$B$4:$N$300,13,FALSE)&gt;S$3,0,IF(VLOOKUP($E61,'Country Indicator Data'!$B$4:$N$300,13,FALSE)&lt;S$4,5,(S$3-VLOOKUP($E61,'Country Indicator Data'!$B$4:$N$300,13,FALSE))/(S$3-S$4)*5)),1))))</f>
        <v>3.9</v>
      </c>
      <c r="T61" s="163">
        <f>IF(LEN(E61)&gt;3,((IF(VLOOKUP($C61,'Regional Crises'!$B$1:$R$66,14,FALSE)="x","x",ROUND(IF(VLOOKUP($C61,'Regional Crises'!$B$1:$R$66,14,FALSE)&gt;T$3,0,IF(VLOOKUP($C61,'Regional Crises'!$B$1:$R$66,14,FALSE)&lt;T$4,5,(T$3-VLOOKUP($C61,'Regional Crises'!$B$1:$R$66,14,FALSE))/(T$3-T$4)*5)),1)))),(IF(VLOOKUP($E61,'Country Indicator Data'!$B$4:$N$300,10,FALSE)="x","x",ROUND(IF(VLOOKUP($E61,'Country Indicator Data'!$B$4:$N$300,10,FALSE)&gt;T$3,0,IF(VLOOKUP($E61,'Country Indicator Data'!$B$4:$N$300,10,FALSE)&lt;T$4,5,(T$3-VLOOKUP($E61,'Country Indicator Data'!$B$4:$N$300,10,FALSE))/(T$3-T$4)*5)),1))))</f>
        <v>4.3</v>
      </c>
      <c r="U61" s="163">
        <f>IF(LEN(E61)&gt;3,((IF(VLOOKUP($C61,'Regional Crises'!$B$1:$R$66,15,FALSE)="x","x",ROUND(IF(VLOOKUP($C61,'Regional Crises'!$B$1:$R$66,15,FALSE)&gt;U$3,0,IF(VLOOKUP($C61,'Regional Crises'!$B$1:$R$66,15,FALSE)&lt;U$4,5,(U$3-VLOOKUP($C61,'Regional Crises'!$B$1:$R$66,15,FALSE))/(U$3-U$4)*5)),1)))),(IF(VLOOKUP($E61,'Country Indicator Data'!$B$4:$N$300,11,FALSE)="x","x",ROUND(IF(VLOOKUP($E61,'Country Indicator Data'!$B$4:$N$300,11,FALSE)&gt;U$3,0,IF(VLOOKUP($E61,'Country Indicator Data'!$B$4:$N$300,11,FALSE)&lt;U$4,5,(U$3-VLOOKUP($E61,'Country Indicator Data'!$B$4:$N$300,11,FALSE))/(U$3-U$4)*5)),1))))</f>
        <v>3</v>
      </c>
      <c r="V61" s="163">
        <f>IF(LEN(E61)&gt;3,((IF(VLOOKUP($C61,'Regional Crises'!$B$1:$R$66,16,FALSE)="x","x",ROUND(IF(VLOOKUP($C61,'Regional Crises'!$B$1:$R$66,16,FALSE)&gt;V$3,0,IF(VLOOKUP($C61,'Regional Crises'!$B$1:$R$66,16,FALSE)&lt;V$4,5,(V$3-VLOOKUP($C61,'Regional Crises'!$B$1:$R$66,16,FALSE))/(V$3-V$4)*5)),1)))),(IF(VLOOKUP($E61,'Country Indicator Data'!$B$4:$N$300,12,FALSE)="x","x",ROUND(IF(VLOOKUP($E61,'Country Indicator Data'!$B$4:$N$300,12,FALSE)&gt;V$3,0,IF(VLOOKUP($E61,'Country Indicator Data'!$B$4:$N$300,12,FALSE)&lt;V$4,5,(V$3-VLOOKUP($E61,'Country Indicator Data'!$B$4:$N$300,12,FALSE))/(V$3-V$4)*5)),1))))</f>
        <v>3.5</v>
      </c>
      <c r="W61" s="163">
        <f t="shared" si="18"/>
        <v>3.7</v>
      </c>
      <c r="X61" s="163">
        <f t="shared" si="19"/>
        <v>3.1</v>
      </c>
      <c r="Y61" s="184">
        <f>IF('Core Indicators'!FC58="x","x",IF('Core Indicators'!FC58&gt;=5,5,IF('Core Indicators'!FC58&gt;=4,4,IF('Core Indicators'!FC58&gt;=3,3,IF('Core Indicators'!FC58&gt;=2,2,IF('Core Indicators'!FC58&gt;=1,1,0))))))</f>
        <v>2</v>
      </c>
      <c r="Z61" s="163">
        <f t="shared" si="20"/>
        <v>2</v>
      </c>
      <c r="AA61" s="184">
        <f>'Crisis Indicator Data'!Y58</f>
        <v>1</v>
      </c>
      <c r="AB61" s="184">
        <f>'Crisis Indicator Data'!Z58</f>
        <v>2</v>
      </c>
      <c r="AC61" s="184">
        <f>'Crisis Indicator Data'!AA58</f>
        <v>2</v>
      </c>
      <c r="AD61" s="184">
        <f>'Crisis Indicator Data'!AB58</f>
        <v>0</v>
      </c>
      <c r="AE61" s="184">
        <f t="shared" si="21"/>
        <v>2</v>
      </c>
      <c r="AF61" s="184">
        <f>'Crisis Indicator Data'!AC58</f>
        <v>0</v>
      </c>
      <c r="AG61" s="184">
        <f>'Crisis Indicator Data'!AD58</f>
        <v>1</v>
      </c>
      <c r="AH61" s="184">
        <f t="shared" si="22"/>
        <v>1</v>
      </c>
      <c r="AI61" s="184">
        <f>'Crisis Indicator Data'!AE58</f>
        <v>0</v>
      </c>
      <c r="AJ61" s="184">
        <f>'Crisis Indicator Data'!AF58</f>
        <v>3</v>
      </c>
      <c r="AK61" s="184">
        <f>'Crisis Indicator Data'!AG58</f>
        <v>0</v>
      </c>
      <c r="AL61" s="184">
        <f t="shared" si="23"/>
        <v>3</v>
      </c>
      <c r="AM61" s="163">
        <f t="shared" si="24"/>
        <v>2</v>
      </c>
      <c r="AN61" s="163">
        <f t="shared" si="25"/>
        <v>2</v>
      </c>
    </row>
    <row r="62" spans="1:40" ht="13.5" customHeight="1" x14ac:dyDescent="0.35">
      <c r="A62" s="172" t="str">
        <f>'Crisis Indicator Data'!A59</f>
        <v>Mixed migration flows in Italy</v>
      </c>
      <c r="B62" s="173" t="str">
        <f>'Crisis Indicator Data'!B59</f>
        <v>Displacement</v>
      </c>
      <c r="C62" s="173" t="str">
        <f>'Crisis Indicator Data'!C59</f>
        <v>ITA002</v>
      </c>
      <c r="D62" s="173" t="str">
        <f>'Crisis Indicator Data'!D59</f>
        <v>Italy</v>
      </c>
      <c r="E62" s="174" t="str">
        <f>'Crisis Indicator Data'!E59</f>
        <v>ITA</v>
      </c>
      <c r="F62" s="163">
        <f>IF(LEN(E62)&gt;3,(IF(VLOOKUP($C62,'Regional Crises'!$B$1:$R$66,7,FALSE)="x","x",ROUND(IF(VLOOKUP($C62,'Regional Crises'!$B$1:$R$66,7,FALSE)&gt;$F$3,5,IF(VLOOKUP($C62,'Regional Crises'!$B$1:$R$66,7,FALSE)&lt;F$4,0,($F$3-VLOOKUP($C62,'Regional Crises'!$B$1:$R$66,7,FALSE))/($F$3-$F$4)*5)),1))),IF(VLOOKUP($E62,'Country Indicator Data'!$B$4:$N$300,3,FALSE)="x","x",ROUND(IF(VLOOKUP($E62,'Country Indicator Data'!$B$4:$N$300,3,FALSE)&gt;$F$3,5,IF(VLOOKUP($E62,'Country Indicator Data'!$B$4:$N$300,3,FALSE)&lt;$F$4,0,($F$3-VLOOKUP($E62,'Country Indicator Data'!$B$4:$N$300,3,FALSE))/($F$3-$F$4)*5)),1)))</f>
        <v>0.7</v>
      </c>
      <c r="G62" s="163" t="str">
        <f>IF(LEN(E62)&gt;3,(IF(VLOOKUP($C62,'Regional Crises'!$B$1:$R$66,9,FALSE)="x","x",ROUND(IF(VLOOKUP($C62,'Regional Crises'!$B$1:$R$66,9,FALSE)&gt;G$3,5,IF(VLOOKUP($C62,'Regional Crises'!$B$1:$R$66,9,FALSE)&lt;G$4,0,(G$3-VLOOKUP($C62,'Regional Crises'!$B$1:$R$66,9,FALSE))/(G$3-G$4)*5)),1))),IF(VLOOKUP($E62,'Country Indicator Data'!$B$4:$N$300,5,FALSE)="x","x",ROUND(IF(VLOOKUP($E62,'Country Indicator Data'!$B$4:$N$300,5,FALSE)&gt;G$3,5,IF(VLOOKUP($E62,'Country Indicator Data'!$B$4:$N$300,5,FALSE)&lt;G$4,0,(G$3-VLOOKUP($E62,'Country Indicator Data'!$B$4:$N$300,5,FALSE))/(G$3-G$4)*5)),1)))</f>
        <v>x</v>
      </c>
      <c r="H62" s="163">
        <f t="shared" si="13"/>
        <v>0.7</v>
      </c>
      <c r="I62" s="163">
        <f>IF(LEN(E62)&gt;3,(IF(VLOOKUP($C62,'Regional Crises'!$B$1:$R$66,6,FALSE)="x","x",ROUND(IF(VLOOKUP($C62,'Regional Crises'!$B$1:$R$66,6,FALSE)&gt;I$3,5,IF(VLOOKUP($C62,'Regional Crises'!$B$1:$R$66,6,FALSE)&lt;I$4,0,5-(I$3-VLOOKUP($C62,'Regional Crises'!$B$1:$R$66,6,FALSE))/(I$3-I$4)*5)),1))),IF(VLOOKUP($E62,'Country Indicator Data'!$B$4:$N$300,2,FALSE)="x","x",ROUND(IF(VLOOKUP($E62,'Country Indicator Data'!$B$4:$N$300,2,FALSE)&gt;I$3,5,IF(VLOOKUP($E62,'Country Indicator Data'!$B$4:$N$300,2,FALSE)&lt;I$4,0,5-(I$3-VLOOKUP($E62,'Country Indicator Data'!$B$4:$N$300,2,FALSE))/(I$3-I$4)*5)),1)))</f>
        <v>0.6</v>
      </c>
      <c r="J62" s="163">
        <f>IF(LEN(E62)&gt;3,(IF(VLOOKUP($C62,'Regional Crises'!$B$1:$R$66,8,FALSE)="x","x",ROUND(IF(VLOOKUP($C62,'Regional Crises'!$B$1:$R$66,8,FALSE)&gt;J$3,5,IF(VLOOKUP($C62,'Regional Crises'!$B$1:$R$66,8,FALSE)&lt;J$4,0,5-(J$3-VLOOKUP($C62,'Regional Crises'!$B$1:$R$66,8,FALSE))/(J$3-J$4)*5)),1))),IF(VLOOKUP($E62,'Country Indicator Data'!$B$4:$N$300,4,FALSE)="x","x",ROUND(IF(VLOOKUP($E62,'Country Indicator Data'!$B$4:$N$300,4,FALSE)&gt;J$3,5,IF(VLOOKUP($E62,'Country Indicator Data'!$B$4:$N$300,4,FALSE)&lt;J$4,0,5-(J$3-VLOOKUP($E62,'Country Indicator Data'!$B$4:$N$300,4,FALSE))/(J$3-J$4)*5)),1)))</f>
        <v>0.1</v>
      </c>
      <c r="K62" s="163">
        <f t="shared" si="14"/>
        <v>0.35</v>
      </c>
      <c r="L62" s="163">
        <f>IF(LEN(E62)&gt;3,(IF(VLOOKUP($C62,'Regional Crises'!$B$1:$R$66,10,FALSE)="x","x",ROUND(IF(VLOOKUP($C62,'Regional Crises'!$B$1:$R$66,10,FALSE)&gt;L$3,5,IF(VLOOKUP($C62,'Regional Crises'!$B$1:$R$66,10,FALSE)&lt;L$4,0,5-(L$3-VLOOKUP($C62,'Regional Crises'!$B$1:$R$66,10,FALSE))/(L$3-L$4)*5)),1))),IF(VLOOKUP($E62,'Country Indicator Data'!$B$4:$N$300,6,FALSE)="x","x",ROUND(IF(VLOOKUP($E62,'Country Indicator Data'!$B$4:$N$300,6,FALSE)&gt;L$3,5,IF(VLOOKUP($E62,'Country Indicator Data'!$B$4:$N$300,6,FALSE)&lt;L$4,0,5-(L$3-VLOOKUP($E62,'Country Indicator Data'!$B$4:$N$300,6,FALSE))/(L$3-L$4)*5)),1)))</f>
        <v>0.5</v>
      </c>
      <c r="M62" s="163">
        <f>IF(LEN(E62)&gt;3,(IF(VLOOKUP($C62,'Regional Crises'!$B$1:$R$66,11,FALSE)="x","x",ROUND(IF(VLOOKUP($C62,'Regional Crises'!$B$1:$R$66,11,FALSE)&gt;M$3,5,IF(VLOOKUP($C62,'Regional Crises'!$B$1:$R$66,11,FALSE)&lt;M$4,0,5-(M$3-VLOOKUP($C62,'Regional Crises'!$B$1:$R$66,11,FALSE))/(M$3-M$4)*5)),1))),IF(VLOOKUP($E62,'Country Indicator Data'!$B$4:$N$300,7,FALSE)="x","x",ROUND(IF(VLOOKUP($E62,'Country Indicator Data'!$B$4:$N$300,7,FALSE)&gt;M$3,5,IF(VLOOKUP($E62,'Country Indicator Data'!$B$4:$N$300,7,FALSE)&lt;M$4,0,5-(M$3-VLOOKUP($E62,'Country Indicator Data'!$B$4:$N$300,7,FALSE))/(M$3-M$4)*5)),1)))</f>
        <v>1.4</v>
      </c>
      <c r="N62" s="163">
        <f t="shared" si="15"/>
        <v>0.95</v>
      </c>
      <c r="O62" s="163">
        <f t="shared" si="16"/>
        <v>0.66666666666666663</v>
      </c>
      <c r="P62" s="163">
        <f>IF(LEN(E62)&gt;3,VLOOKUP(C62,'Regional Crises'!$B$1:$R$69,12,FALSE),VLOOKUP(E62,'Country Indicator Data'!$B$4:$I$300,8,FALSE))</f>
        <v>0</v>
      </c>
      <c r="Q62" s="163">
        <f>IF(LEN(E62)&gt;3,((IF(VLOOKUP($C62,'Regional Crises'!$B$1:$R$66,13,FALSE)="x","x",ROUND(IF(VLOOKUP($C62,'Regional Crises'!$B$1:$R$66,13,FALSE)&gt;Q$3,5,IF(VLOOKUP($C62,'Regional Crises'!$B$1:$R$66,13,FALSE)&lt;Q$4,0,5-(LOG(Q$3)-LOG(VLOOKUP($C62,'Regional Crises'!$B$1:$R$66,13,FALSE)))/(LOG(Q$3)-LOG(Q$4))*5)),1)))),(IF(VLOOKUP($E62,'Country Indicator Data'!$B$4:$N$300,9,FALSE)="x","x",ROUND(IF(VLOOKUP($E62,'Country Indicator Data'!$B$4:$N$300,9,FALSE)&gt;Q$3,5,IF(VLOOKUP($E62,'Country Indicator Data'!$B$4:$N$300,9,FALSE)&lt;Q$4,0,5-(LOG(Q$3)-LOG(VLOOKUP($E62,'Country Indicator Data'!$B$4:$N$300,9,FALSE)))/(LOG(Q$3)-LOG(Q$4))*5)),1))))</f>
        <v>4.2</v>
      </c>
      <c r="R62" s="163">
        <f t="shared" si="17"/>
        <v>2.1</v>
      </c>
      <c r="S62" s="163">
        <f>IF(LEN(E62)&gt;3,((IF(VLOOKUP($C62,'Regional Crises'!$B$1:$R$66,17,FALSE)="x","x",ROUND(IF(VLOOKUP($C62,'Regional Crises'!$B$1:$R$66,17,FALSE)&gt;S$3,0,IF(VLOOKUP($C62,'Regional Crises'!$B$1:$R$66,17,FALSE)&lt;S$4,5,(S$3-VLOOKUP($C62,'Regional Crises'!$B$1:$R$66,17,FALSE))/(S$3-S$4)*5)),1)))),(IF(VLOOKUP($E62,'Country Indicator Data'!$B$4:$N$300,13,FALSE)="x","x",ROUND(IF(VLOOKUP($E62,'Country Indicator Data'!$B$4:$N$300,13,FALSE)&gt;S$3,0,IF(VLOOKUP($E62,'Country Indicator Data'!$B$4:$N$300,13,FALSE)&lt;S$4,5,(S$3-VLOOKUP($E62,'Country Indicator Data'!$B$4:$N$300,13,FALSE))/(S$3-S$4)*5)),1))))</f>
        <v>2.2000000000000002</v>
      </c>
      <c r="T62" s="163">
        <f>IF(LEN(E62)&gt;3,((IF(VLOOKUP($C62,'Regional Crises'!$B$1:$R$66,14,FALSE)="x","x",ROUND(IF(VLOOKUP($C62,'Regional Crises'!$B$1:$R$66,14,FALSE)&gt;T$3,0,IF(VLOOKUP($C62,'Regional Crises'!$B$1:$R$66,14,FALSE)&lt;T$4,5,(T$3-VLOOKUP($C62,'Regional Crises'!$B$1:$R$66,14,FALSE))/(T$3-T$4)*5)),1)))),(IF(VLOOKUP($E62,'Country Indicator Data'!$B$4:$N$300,10,FALSE)="x","x",ROUND(IF(VLOOKUP($E62,'Country Indicator Data'!$B$4:$N$300,10,FALSE)&gt;T$3,0,IF(VLOOKUP($E62,'Country Indicator Data'!$B$4:$N$300,10,FALSE)&lt;T$4,5,(T$3-VLOOKUP($E62,'Country Indicator Data'!$B$4:$N$300,10,FALSE))/(T$3-T$4)*5)),1))))</f>
        <v>2.2000000000000002</v>
      </c>
      <c r="U62" s="163" t="str">
        <f>IF(LEN(E62)&gt;3,((IF(VLOOKUP($C62,'Regional Crises'!$B$1:$R$66,15,FALSE)="x","x",ROUND(IF(VLOOKUP($C62,'Regional Crises'!$B$1:$R$66,15,FALSE)&gt;U$3,0,IF(VLOOKUP($C62,'Regional Crises'!$B$1:$R$66,15,FALSE)&lt;U$4,5,(U$3-VLOOKUP($C62,'Regional Crises'!$B$1:$R$66,15,FALSE))/(U$3-U$4)*5)),1)))),(IF(VLOOKUP($E62,'Country Indicator Data'!$B$4:$N$300,11,FALSE)="x","x",ROUND(IF(VLOOKUP($E62,'Country Indicator Data'!$B$4:$N$300,11,FALSE)&gt;U$3,0,IF(VLOOKUP($E62,'Country Indicator Data'!$B$4:$N$300,11,FALSE)&lt;U$4,5,(U$3-VLOOKUP($E62,'Country Indicator Data'!$B$4:$N$300,11,FALSE))/(U$3-U$4)*5)),1))))</f>
        <v>x</v>
      </c>
      <c r="V62" s="163">
        <f>IF(LEN(E62)&gt;3,((IF(VLOOKUP($C62,'Regional Crises'!$B$1:$R$66,16,FALSE)="x","x",ROUND(IF(VLOOKUP($C62,'Regional Crises'!$B$1:$R$66,16,FALSE)&gt;V$3,0,IF(VLOOKUP($C62,'Regional Crises'!$B$1:$R$66,16,FALSE)&lt;V$4,5,(V$3-VLOOKUP($C62,'Regional Crises'!$B$1:$R$66,16,FALSE))/(V$3-V$4)*5)),1)))),(IF(VLOOKUP($E62,'Country Indicator Data'!$B$4:$N$300,12,FALSE)="x","x",ROUND(IF(VLOOKUP($E62,'Country Indicator Data'!$B$4:$N$300,12,FALSE)&gt;V$3,0,IF(VLOOKUP($E62,'Country Indicator Data'!$B$4:$N$300,12,FALSE)&lt;V$4,5,(V$3-VLOOKUP($E62,'Country Indicator Data'!$B$4:$N$300,12,FALSE))/(V$3-V$4)*5)),1))))</f>
        <v>0.5</v>
      </c>
      <c r="W62" s="163">
        <f t="shared" si="18"/>
        <v>1.6</v>
      </c>
      <c r="X62" s="163">
        <f t="shared" si="19"/>
        <v>1.5</v>
      </c>
      <c r="Y62" s="184">
        <f>IF('Core Indicators'!FC59="x","x",IF('Core Indicators'!FC59&gt;=5,5,IF('Core Indicators'!FC59&gt;=4,4,IF('Core Indicators'!FC59&gt;=3,3,IF('Core Indicators'!FC59&gt;=2,2,IF('Core Indicators'!FC59&gt;=1,1,0))))))</f>
        <v>2</v>
      </c>
      <c r="Z62" s="163">
        <f t="shared" si="20"/>
        <v>2</v>
      </c>
      <c r="AA62" s="184">
        <f>'Crisis Indicator Data'!Y59</f>
        <v>0</v>
      </c>
      <c r="AB62" s="184">
        <f>'Crisis Indicator Data'!Z59</f>
        <v>1</v>
      </c>
      <c r="AC62" s="184">
        <f>'Crisis Indicator Data'!AA59</f>
        <v>1</v>
      </c>
      <c r="AD62" s="184">
        <f>'Crisis Indicator Data'!AB59</f>
        <v>0</v>
      </c>
      <c r="AE62" s="184">
        <f t="shared" si="21"/>
        <v>2</v>
      </c>
      <c r="AF62" s="184">
        <f>'Crisis Indicator Data'!AC59</f>
        <v>0</v>
      </c>
      <c r="AG62" s="184">
        <f>'Crisis Indicator Data'!AD59</f>
        <v>1</v>
      </c>
      <c r="AH62" s="184">
        <f t="shared" si="22"/>
        <v>1</v>
      </c>
      <c r="AI62" s="184">
        <f>'Crisis Indicator Data'!AE59</f>
        <v>0</v>
      </c>
      <c r="AJ62" s="184">
        <f>'Crisis Indicator Data'!AF59</f>
        <v>0</v>
      </c>
      <c r="AK62" s="184">
        <f>'Crisis Indicator Data'!AG59</f>
        <v>1</v>
      </c>
      <c r="AL62" s="184">
        <f t="shared" si="23"/>
        <v>1</v>
      </c>
      <c r="AM62" s="163">
        <f t="shared" si="24"/>
        <v>1</v>
      </c>
      <c r="AN62" s="163">
        <f t="shared" si="25"/>
        <v>1.5</v>
      </c>
    </row>
    <row r="63" spans="1:40" ht="13.5" customHeight="1" x14ac:dyDescent="0.35">
      <c r="A63" s="172" t="str">
        <f>'Crisis Indicator Data'!A60</f>
        <v>Syrian refugees in Jordan</v>
      </c>
      <c r="B63" s="173" t="str">
        <f>'Crisis Indicator Data'!B60</f>
        <v>Displacement</v>
      </c>
      <c r="C63" s="173" t="str">
        <f>'Crisis Indicator Data'!C60</f>
        <v>JOR002</v>
      </c>
      <c r="D63" s="173" t="str">
        <f>'Crisis Indicator Data'!D60</f>
        <v>Jordan</v>
      </c>
      <c r="E63" s="174" t="str">
        <f>'Crisis Indicator Data'!E60</f>
        <v>JOR</v>
      </c>
      <c r="F63" s="163">
        <f>IF(LEN(E63)&gt;3,(IF(VLOOKUP($C63,'Regional Crises'!$B$1:$R$66,7,FALSE)="x","x",ROUND(IF(VLOOKUP($C63,'Regional Crises'!$B$1:$R$66,7,FALSE)&gt;$F$3,5,IF(VLOOKUP($C63,'Regional Crises'!$B$1:$R$66,7,FALSE)&lt;F$4,0,($F$3-VLOOKUP($C63,'Regional Crises'!$B$1:$R$66,7,FALSE))/($F$3-$F$4)*5)),1))),IF(VLOOKUP($E63,'Country Indicator Data'!$B$4:$N$300,3,FALSE)="x","x",ROUND(IF(VLOOKUP($E63,'Country Indicator Data'!$B$4:$N$300,3,FALSE)&gt;$F$3,5,IF(VLOOKUP($E63,'Country Indicator Data'!$B$4:$N$300,3,FALSE)&lt;$F$4,0,($F$3-VLOOKUP($E63,'Country Indicator Data'!$B$4:$N$300,3,FALSE))/($F$3-$F$4)*5)),1)))</f>
        <v>4.3</v>
      </c>
      <c r="G63" s="163">
        <f>IF(LEN(E63)&gt;3,(IF(VLOOKUP($C63,'Regional Crises'!$B$1:$R$66,9,FALSE)="x","x",ROUND(IF(VLOOKUP($C63,'Regional Crises'!$B$1:$R$66,9,FALSE)&gt;G$3,5,IF(VLOOKUP($C63,'Regional Crises'!$B$1:$R$66,9,FALSE)&lt;G$4,0,(G$3-VLOOKUP($C63,'Regional Crises'!$B$1:$R$66,9,FALSE))/(G$3-G$4)*5)),1))),IF(VLOOKUP($E63,'Country Indicator Data'!$B$4:$N$300,5,FALSE)="x","x",ROUND(IF(VLOOKUP($E63,'Country Indicator Data'!$B$4:$N$300,5,FALSE)&gt;G$3,5,IF(VLOOKUP($E63,'Country Indicator Data'!$B$4:$N$300,5,FALSE)&lt;G$4,0,(G$3-VLOOKUP($E63,'Country Indicator Data'!$B$4:$N$300,5,FALSE))/(G$3-G$4)*5)),1)))</f>
        <v>3</v>
      </c>
      <c r="H63" s="163">
        <f t="shared" si="13"/>
        <v>3.65</v>
      </c>
      <c r="I63" s="163">
        <f>IF(LEN(E63)&gt;3,(IF(VLOOKUP($C63,'Regional Crises'!$B$1:$R$66,6,FALSE)="x","x",ROUND(IF(VLOOKUP($C63,'Regional Crises'!$B$1:$R$66,6,FALSE)&gt;I$3,5,IF(VLOOKUP($C63,'Regional Crises'!$B$1:$R$66,6,FALSE)&lt;I$4,0,5-(I$3-VLOOKUP($C63,'Regional Crises'!$B$1:$R$66,6,FALSE))/(I$3-I$4)*5)),1))),IF(VLOOKUP($E63,'Country Indicator Data'!$B$4:$N$300,2,FALSE)="x","x",ROUND(IF(VLOOKUP($E63,'Country Indicator Data'!$B$4:$N$300,2,FALSE)&gt;I$3,5,IF(VLOOKUP($E63,'Country Indicator Data'!$B$4:$N$300,2,FALSE)&lt;I$4,0,5-(I$3-VLOOKUP($E63,'Country Indicator Data'!$B$4:$N$300,2,FALSE))/(I$3-I$4)*5)),1)))</f>
        <v>2.9</v>
      </c>
      <c r="J63" s="163">
        <f>IF(LEN(E63)&gt;3,(IF(VLOOKUP($C63,'Regional Crises'!$B$1:$R$66,8,FALSE)="x","x",ROUND(IF(VLOOKUP($C63,'Regional Crises'!$B$1:$R$66,8,FALSE)&gt;J$3,5,IF(VLOOKUP($C63,'Regional Crises'!$B$1:$R$66,8,FALSE)&lt;J$4,0,5-(J$3-VLOOKUP($C63,'Regional Crises'!$B$1:$R$66,8,FALSE))/(J$3-J$4)*5)),1))),IF(VLOOKUP($E63,'Country Indicator Data'!$B$4:$N$300,4,FALSE)="x","x",ROUND(IF(VLOOKUP($E63,'Country Indicator Data'!$B$4:$N$300,4,FALSE)&gt;J$3,5,IF(VLOOKUP($E63,'Country Indicator Data'!$B$4:$N$300,4,FALSE)&lt;J$4,0,5-(J$3-VLOOKUP($E63,'Country Indicator Data'!$B$4:$N$300,4,FALSE))/(J$3-J$4)*5)),1)))</f>
        <v>5</v>
      </c>
      <c r="K63" s="163">
        <f t="shared" si="14"/>
        <v>3.95</v>
      </c>
      <c r="L63" s="163">
        <f>IF(LEN(E63)&gt;3,(IF(VLOOKUP($C63,'Regional Crises'!$B$1:$R$66,10,FALSE)="x","x",ROUND(IF(VLOOKUP($C63,'Regional Crises'!$B$1:$R$66,10,FALSE)&gt;L$3,5,IF(VLOOKUP($C63,'Regional Crises'!$B$1:$R$66,10,FALSE)&lt;L$4,0,5-(L$3-VLOOKUP($C63,'Regional Crises'!$B$1:$R$66,10,FALSE))/(L$3-L$4)*5)),1))),IF(VLOOKUP($E63,'Country Indicator Data'!$B$4:$N$300,6,FALSE)="x","x",ROUND(IF(VLOOKUP($E63,'Country Indicator Data'!$B$4:$N$300,6,FALSE)&gt;L$3,5,IF(VLOOKUP($E63,'Country Indicator Data'!$B$4:$N$300,6,FALSE)&lt;L$4,0,5-(L$3-VLOOKUP($E63,'Country Indicator Data'!$B$4:$N$300,6,FALSE))/(L$3-L$4)*5)),1)))</f>
        <v>3.1</v>
      </c>
      <c r="M63" s="163">
        <f>IF(LEN(E63)&gt;3,(IF(VLOOKUP($C63,'Regional Crises'!$B$1:$R$66,11,FALSE)="x","x",ROUND(IF(VLOOKUP($C63,'Regional Crises'!$B$1:$R$66,11,FALSE)&gt;M$3,5,IF(VLOOKUP($C63,'Regional Crises'!$B$1:$R$66,11,FALSE)&lt;M$4,0,5-(M$3-VLOOKUP($C63,'Regional Crises'!$B$1:$R$66,11,FALSE))/(M$3-M$4)*5)),1))),IF(VLOOKUP($E63,'Country Indicator Data'!$B$4:$N$300,7,FALSE)="x","x",ROUND(IF(VLOOKUP($E63,'Country Indicator Data'!$B$4:$N$300,7,FALSE)&gt;M$3,5,IF(VLOOKUP($E63,'Country Indicator Data'!$B$4:$N$300,7,FALSE)&lt;M$4,0,5-(M$3-VLOOKUP($E63,'Country Indicator Data'!$B$4:$N$300,7,FALSE))/(M$3-M$4)*5)),1)))</f>
        <v>1.1000000000000001</v>
      </c>
      <c r="N63" s="163">
        <f t="shared" si="15"/>
        <v>2.1</v>
      </c>
      <c r="O63" s="163">
        <f t="shared" si="16"/>
        <v>3.2333333333333329</v>
      </c>
      <c r="P63" s="163">
        <f>IF(LEN(E63)&gt;3,VLOOKUP(C63,'Regional Crises'!$B$1:$R$69,12,FALSE),VLOOKUP(E63,'Country Indicator Data'!$B$4:$I$300,8,FALSE))</f>
        <v>3</v>
      </c>
      <c r="Q63" s="163">
        <f>IF(LEN(E63)&gt;3,((IF(VLOOKUP($C63,'Regional Crises'!$B$1:$R$66,13,FALSE)="x","x",ROUND(IF(VLOOKUP($C63,'Regional Crises'!$B$1:$R$66,13,FALSE)&gt;Q$3,5,IF(VLOOKUP($C63,'Regional Crises'!$B$1:$R$66,13,FALSE)&lt;Q$4,0,5-(LOG(Q$3)-LOG(VLOOKUP($C63,'Regional Crises'!$B$1:$R$66,13,FALSE)))/(LOG(Q$3)-LOG(Q$4))*5)),1)))),(IF(VLOOKUP($E63,'Country Indicator Data'!$B$4:$N$300,9,FALSE)="x","x",ROUND(IF(VLOOKUP($E63,'Country Indicator Data'!$B$4:$N$300,9,FALSE)&gt;Q$3,5,IF(VLOOKUP($E63,'Country Indicator Data'!$B$4:$N$300,9,FALSE)&lt;Q$4,0,5-(LOG(Q$3)-LOG(VLOOKUP($E63,'Country Indicator Data'!$B$4:$N$300,9,FALSE)))/(LOG(Q$3)-LOG(Q$4))*5)),1))))</f>
        <v>0</v>
      </c>
      <c r="R63" s="163">
        <f t="shared" si="17"/>
        <v>1.5</v>
      </c>
      <c r="S63" s="163">
        <f>IF(LEN(E63)&gt;3,((IF(VLOOKUP($C63,'Regional Crises'!$B$1:$R$66,17,FALSE)="x","x",ROUND(IF(VLOOKUP($C63,'Regional Crises'!$B$1:$R$66,17,FALSE)&gt;S$3,0,IF(VLOOKUP($C63,'Regional Crises'!$B$1:$R$66,17,FALSE)&lt;S$4,5,(S$3-VLOOKUP($C63,'Regional Crises'!$B$1:$R$66,17,FALSE))/(S$3-S$4)*5)),1)))),(IF(VLOOKUP($E63,'Country Indicator Data'!$B$4:$N$300,13,FALSE)="x","x",ROUND(IF(VLOOKUP($E63,'Country Indicator Data'!$B$4:$N$300,13,FALSE)&gt;S$3,0,IF(VLOOKUP($E63,'Country Indicator Data'!$B$4:$N$300,13,FALSE)&lt;S$4,5,(S$3-VLOOKUP($E63,'Country Indicator Data'!$B$4:$N$300,13,FALSE))/(S$3-S$4)*5)),1))))</f>
        <v>2.7</v>
      </c>
      <c r="T63" s="163">
        <f>IF(LEN(E63)&gt;3,((IF(VLOOKUP($C63,'Regional Crises'!$B$1:$R$66,14,FALSE)="x","x",ROUND(IF(VLOOKUP($C63,'Regional Crises'!$B$1:$R$66,14,FALSE)&gt;T$3,0,IF(VLOOKUP($C63,'Regional Crises'!$B$1:$R$66,14,FALSE)&lt;T$4,5,(T$3-VLOOKUP($C63,'Regional Crises'!$B$1:$R$66,14,FALSE))/(T$3-T$4)*5)),1)))),(IF(VLOOKUP($E63,'Country Indicator Data'!$B$4:$N$300,10,FALSE)="x","x",ROUND(IF(VLOOKUP($E63,'Country Indicator Data'!$B$4:$N$300,10,FALSE)&gt;T$3,0,IF(VLOOKUP($E63,'Country Indicator Data'!$B$4:$N$300,10,FALSE)&lt;T$4,5,(T$3-VLOOKUP($E63,'Country Indicator Data'!$B$4:$N$300,10,FALSE))/(T$3-T$4)*5)),1))))</f>
        <v>2.2999999999999998</v>
      </c>
      <c r="U63" s="163">
        <f>IF(LEN(E63)&gt;3,((IF(VLOOKUP($C63,'Regional Crises'!$B$1:$R$66,15,FALSE)="x","x",ROUND(IF(VLOOKUP($C63,'Regional Crises'!$B$1:$R$66,15,FALSE)&gt;U$3,0,IF(VLOOKUP($C63,'Regional Crises'!$B$1:$R$66,15,FALSE)&lt;U$4,5,(U$3-VLOOKUP($C63,'Regional Crises'!$B$1:$R$66,15,FALSE))/(U$3-U$4)*5)),1)))),(IF(VLOOKUP($E63,'Country Indicator Data'!$B$4:$N$300,11,FALSE)="x","x",ROUND(IF(VLOOKUP($E63,'Country Indicator Data'!$B$4:$N$300,11,FALSE)&gt;U$3,0,IF(VLOOKUP($E63,'Country Indicator Data'!$B$4:$N$300,11,FALSE)&lt;U$4,5,(U$3-VLOOKUP($E63,'Country Indicator Data'!$B$4:$N$300,11,FALSE))/(U$3-U$4)*5)),1))))</f>
        <v>2.6</v>
      </c>
      <c r="V63" s="163">
        <f>IF(LEN(E63)&gt;3,((IF(VLOOKUP($C63,'Regional Crises'!$B$1:$R$66,16,FALSE)="x","x",ROUND(IF(VLOOKUP($C63,'Regional Crises'!$B$1:$R$66,16,FALSE)&gt;V$3,0,IF(VLOOKUP($C63,'Regional Crises'!$B$1:$R$66,16,FALSE)&lt;V$4,5,(V$3-VLOOKUP($C63,'Regional Crises'!$B$1:$R$66,16,FALSE))/(V$3-V$4)*5)),1)))),(IF(VLOOKUP($E63,'Country Indicator Data'!$B$4:$N$300,12,FALSE)="x","x",ROUND(IF(VLOOKUP($E63,'Country Indicator Data'!$B$4:$N$300,12,FALSE)&gt;V$3,0,IF(VLOOKUP($E63,'Country Indicator Data'!$B$4:$N$300,12,FALSE)&lt;V$4,5,(V$3-VLOOKUP($E63,'Country Indicator Data'!$B$4:$N$300,12,FALSE))/(V$3-V$4)*5)),1))))</f>
        <v>3.4</v>
      </c>
      <c r="W63" s="163">
        <f t="shared" si="18"/>
        <v>2.8</v>
      </c>
      <c r="X63" s="163">
        <f t="shared" si="19"/>
        <v>2.5</v>
      </c>
      <c r="Y63" s="184">
        <f>IF('Core Indicators'!FC60="x","x",IF('Core Indicators'!FC60&gt;=5,5,IF('Core Indicators'!FC60&gt;=4,4,IF('Core Indicators'!FC60&gt;=3,3,IF('Core Indicators'!FC60&gt;=2,2,IF('Core Indicators'!FC60&gt;=1,1,0))))))</f>
        <v>2</v>
      </c>
      <c r="Z63" s="163">
        <f t="shared" si="20"/>
        <v>2</v>
      </c>
      <c r="AA63" s="184">
        <f>'Crisis Indicator Data'!Y60</f>
        <v>0</v>
      </c>
      <c r="AB63" s="184">
        <f>'Crisis Indicator Data'!Z60</f>
        <v>0</v>
      </c>
      <c r="AC63" s="184">
        <f>'Crisis Indicator Data'!AA60</f>
        <v>0</v>
      </c>
      <c r="AD63" s="184">
        <f>'Crisis Indicator Data'!AB60</f>
        <v>0</v>
      </c>
      <c r="AE63" s="184">
        <f t="shared" si="21"/>
        <v>0</v>
      </c>
      <c r="AF63" s="184">
        <f>'Crisis Indicator Data'!AC60</f>
        <v>0</v>
      </c>
      <c r="AG63" s="184">
        <f>'Crisis Indicator Data'!AD60</f>
        <v>2</v>
      </c>
      <c r="AH63" s="184">
        <f t="shared" si="22"/>
        <v>2</v>
      </c>
      <c r="AI63" s="184">
        <f>'Crisis Indicator Data'!AE60</f>
        <v>0</v>
      </c>
      <c r="AJ63" s="184">
        <f>'Crisis Indicator Data'!AF60</f>
        <v>2</v>
      </c>
      <c r="AK63" s="184">
        <f>'Crisis Indicator Data'!AG60</f>
        <v>0</v>
      </c>
      <c r="AL63" s="184">
        <f t="shared" si="23"/>
        <v>2</v>
      </c>
      <c r="AM63" s="163">
        <f t="shared" si="24"/>
        <v>1</v>
      </c>
      <c r="AN63" s="163">
        <f t="shared" si="25"/>
        <v>1.5</v>
      </c>
    </row>
    <row r="64" spans="1:40" ht="13.5" customHeight="1" x14ac:dyDescent="0.35">
      <c r="A64" s="172" t="str">
        <f>'Crisis Indicator Data'!A61</f>
        <v xml:space="preserve">Multiple crisis in Kenya </v>
      </c>
      <c r="B64" s="173" t="str">
        <f>'Crisis Indicator Data'!B61</f>
        <v>Drought,Displacement</v>
      </c>
      <c r="C64" s="173" t="str">
        <f>'Crisis Indicator Data'!C61</f>
        <v>KEN001</v>
      </c>
      <c r="D64" s="173" t="str">
        <f>'Crisis Indicator Data'!D61</f>
        <v>Kenya</v>
      </c>
      <c r="E64" s="174" t="str">
        <f>'Crisis Indicator Data'!E61</f>
        <v>KEN</v>
      </c>
      <c r="F64" s="163">
        <f>IF(LEN(E64)&gt;3,(IF(VLOOKUP($C64,'Regional Crises'!$B$1:$R$66,7,FALSE)="x","x",ROUND(IF(VLOOKUP($C64,'Regional Crises'!$B$1:$R$66,7,FALSE)&gt;$F$3,5,IF(VLOOKUP($C64,'Regional Crises'!$B$1:$R$66,7,FALSE)&lt;F$4,0,($F$3-VLOOKUP($C64,'Regional Crises'!$B$1:$R$66,7,FALSE))/($F$3-$F$4)*5)),1))),IF(VLOOKUP($E64,'Country Indicator Data'!$B$4:$N$300,3,FALSE)="x","x",ROUND(IF(VLOOKUP($E64,'Country Indicator Data'!$B$4:$N$300,3,FALSE)&gt;$F$3,5,IF(VLOOKUP($E64,'Country Indicator Data'!$B$4:$N$300,3,FALSE)&lt;$F$4,0,($F$3-VLOOKUP($E64,'Country Indicator Data'!$B$4:$N$300,3,FALSE))/($F$3-$F$4)*5)),1)))</f>
        <v>3.6</v>
      </c>
      <c r="G64" s="163">
        <f>IF(LEN(E64)&gt;3,(IF(VLOOKUP($C64,'Regional Crises'!$B$1:$R$66,9,FALSE)="x","x",ROUND(IF(VLOOKUP($C64,'Regional Crises'!$B$1:$R$66,9,FALSE)&gt;G$3,5,IF(VLOOKUP($C64,'Regional Crises'!$B$1:$R$66,9,FALSE)&lt;G$4,0,(G$3-VLOOKUP($C64,'Regional Crises'!$B$1:$R$66,9,FALSE))/(G$3-G$4)*5)),1))),IF(VLOOKUP($E64,'Country Indicator Data'!$B$4:$N$300,5,FALSE)="x","x",ROUND(IF(VLOOKUP($E64,'Country Indicator Data'!$B$4:$N$300,5,FALSE)&gt;G$3,5,IF(VLOOKUP($E64,'Country Indicator Data'!$B$4:$N$300,5,FALSE)&lt;G$4,0,(G$3-VLOOKUP($E64,'Country Indicator Data'!$B$4:$N$300,5,FALSE))/(G$3-G$4)*5)),1)))</f>
        <v>2.1</v>
      </c>
      <c r="H64" s="163">
        <f t="shared" si="13"/>
        <v>2.85</v>
      </c>
      <c r="I64" s="163">
        <f>IF(LEN(E64)&gt;3,(IF(VLOOKUP($C64,'Regional Crises'!$B$1:$R$66,6,FALSE)="x","x",ROUND(IF(VLOOKUP($C64,'Regional Crises'!$B$1:$R$66,6,FALSE)&gt;I$3,5,IF(VLOOKUP($C64,'Regional Crises'!$B$1:$R$66,6,FALSE)&lt;I$4,0,5-(I$3-VLOOKUP($C64,'Regional Crises'!$B$1:$R$66,6,FALSE))/(I$3-I$4)*5)),1))),IF(VLOOKUP($E64,'Country Indicator Data'!$B$4:$N$300,2,FALSE)="x","x",ROUND(IF(VLOOKUP($E64,'Country Indicator Data'!$B$4:$N$300,2,FALSE)&gt;I$3,5,IF(VLOOKUP($E64,'Country Indicator Data'!$B$4:$N$300,2,FALSE)&lt;I$4,0,5-(I$3-VLOOKUP($E64,'Country Indicator Data'!$B$4:$N$300,2,FALSE))/(I$3-I$4)*5)),1)))</f>
        <v>4.3</v>
      </c>
      <c r="J64" s="163">
        <f>IF(LEN(E64)&gt;3,(IF(VLOOKUP($C64,'Regional Crises'!$B$1:$R$66,8,FALSE)="x","x",ROUND(IF(VLOOKUP($C64,'Regional Crises'!$B$1:$R$66,8,FALSE)&gt;J$3,5,IF(VLOOKUP($C64,'Regional Crises'!$B$1:$R$66,8,FALSE)&lt;J$4,0,5-(J$3-VLOOKUP($C64,'Regional Crises'!$B$1:$R$66,8,FALSE))/(J$3-J$4)*5)),1))),IF(VLOOKUP($E64,'Country Indicator Data'!$B$4:$N$300,4,FALSE)="x","x",ROUND(IF(VLOOKUP($E64,'Country Indicator Data'!$B$4:$N$300,4,FALSE)&gt;J$3,5,IF(VLOOKUP($E64,'Country Indicator Data'!$B$4:$N$300,4,FALSE)&lt;J$4,0,5-(J$3-VLOOKUP($E64,'Country Indicator Data'!$B$4:$N$300,4,FALSE))/(J$3-J$4)*5)),1)))</f>
        <v>0.8</v>
      </c>
      <c r="K64" s="163">
        <f t="shared" si="14"/>
        <v>2.5499999999999998</v>
      </c>
      <c r="L64" s="163">
        <f>IF(LEN(E64)&gt;3,(IF(VLOOKUP($C64,'Regional Crises'!$B$1:$R$66,10,FALSE)="x","x",ROUND(IF(VLOOKUP($C64,'Regional Crises'!$B$1:$R$66,10,FALSE)&gt;L$3,5,IF(VLOOKUP($C64,'Regional Crises'!$B$1:$R$66,10,FALSE)&lt;L$4,0,5-(L$3-VLOOKUP($C64,'Regional Crises'!$B$1:$R$66,10,FALSE))/(L$3-L$4)*5)),1))),IF(VLOOKUP($E64,'Country Indicator Data'!$B$4:$N$300,6,FALSE)="x","x",ROUND(IF(VLOOKUP($E64,'Country Indicator Data'!$B$4:$N$300,6,FALSE)&gt;L$3,5,IF(VLOOKUP($E64,'Country Indicator Data'!$B$4:$N$300,6,FALSE)&lt;L$4,0,5-(L$3-VLOOKUP($E64,'Country Indicator Data'!$B$4:$N$300,6,FALSE))/(L$3-L$4)*5)),1)))</f>
        <v>3.6</v>
      </c>
      <c r="M64" s="163">
        <f>IF(LEN(E64)&gt;3,(IF(VLOOKUP($C64,'Regional Crises'!$B$1:$R$66,11,FALSE)="x","x",ROUND(IF(VLOOKUP($C64,'Regional Crises'!$B$1:$R$66,11,FALSE)&gt;M$3,5,IF(VLOOKUP($C64,'Regional Crises'!$B$1:$R$66,11,FALSE)&lt;M$4,0,5-(M$3-VLOOKUP($C64,'Regional Crises'!$B$1:$R$66,11,FALSE))/(M$3-M$4)*5)),1))),IF(VLOOKUP($E64,'Country Indicator Data'!$B$4:$N$300,7,FALSE)="x","x",ROUND(IF(VLOOKUP($E64,'Country Indicator Data'!$B$4:$N$300,7,FALSE)&gt;M$3,5,IF(VLOOKUP($E64,'Country Indicator Data'!$B$4:$N$300,7,FALSE)&lt;M$4,0,5-(M$3-VLOOKUP($E64,'Country Indicator Data'!$B$4:$N$300,7,FALSE))/(M$3-M$4)*5)),1)))</f>
        <v>2</v>
      </c>
      <c r="N64" s="163">
        <f t="shared" si="15"/>
        <v>2.8</v>
      </c>
      <c r="O64" s="163">
        <f t="shared" si="16"/>
        <v>2.7333333333333329</v>
      </c>
      <c r="P64" s="163">
        <f>IF(LEN(E64)&gt;3,VLOOKUP(C64,'Regional Crises'!$B$1:$R$69,12,FALSE),VLOOKUP(E64,'Country Indicator Data'!$B$4:$I$300,8,FALSE))</f>
        <v>5</v>
      </c>
      <c r="Q64" s="163">
        <f>IF(LEN(E64)&gt;3,((IF(VLOOKUP($C64,'Regional Crises'!$B$1:$R$66,13,FALSE)="x","x",ROUND(IF(VLOOKUP($C64,'Regional Crises'!$B$1:$R$66,13,FALSE)&gt;Q$3,5,IF(VLOOKUP($C64,'Regional Crises'!$B$1:$R$66,13,FALSE)&lt;Q$4,0,5-(LOG(Q$3)-LOG(VLOOKUP($C64,'Regional Crises'!$B$1:$R$66,13,FALSE)))/(LOG(Q$3)-LOG(Q$4))*5)),1)))),(IF(VLOOKUP($E64,'Country Indicator Data'!$B$4:$N$300,9,FALSE)="x","x",ROUND(IF(VLOOKUP($E64,'Country Indicator Data'!$B$4:$N$300,9,FALSE)&gt;Q$3,5,IF(VLOOKUP($E64,'Country Indicator Data'!$B$4:$N$300,9,FALSE)&lt;Q$4,0,5-(LOG(Q$3)-LOG(VLOOKUP($E64,'Country Indicator Data'!$B$4:$N$300,9,FALSE)))/(LOG(Q$3)-LOG(Q$4))*5)),1))))</f>
        <v>3.7</v>
      </c>
      <c r="R64" s="163">
        <f t="shared" si="17"/>
        <v>4.3499999999999996</v>
      </c>
      <c r="S64" s="163">
        <f>IF(LEN(E64)&gt;3,((IF(VLOOKUP($C64,'Regional Crises'!$B$1:$R$66,17,FALSE)="x","x",ROUND(IF(VLOOKUP($C64,'Regional Crises'!$B$1:$R$66,17,FALSE)&gt;S$3,0,IF(VLOOKUP($C64,'Regional Crises'!$B$1:$R$66,17,FALSE)&lt;S$4,5,(S$3-VLOOKUP($C64,'Regional Crises'!$B$1:$R$66,17,FALSE))/(S$3-S$4)*5)),1)))),(IF(VLOOKUP($E64,'Country Indicator Data'!$B$4:$N$300,13,FALSE)="x","x",ROUND(IF(VLOOKUP($E64,'Country Indicator Data'!$B$4:$N$300,13,FALSE)&gt;S$3,0,IF(VLOOKUP($E64,'Country Indicator Data'!$B$4:$N$300,13,FALSE)&lt;S$4,5,(S$3-VLOOKUP($E64,'Country Indicator Data'!$B$4:$N$300,13,FALSE))/(S$3-S$4)*5)),1))))</f>
        <v>3.5</v>
      </c>
      <c r="T64" s="163">
        <f>IF(LEN(E64)&gt;3,((IF(VLOOKUP($C64,'Regional Crises'!$B$1:$R$66,14,FALSE)="x","x",ROUND(IF(VLOOKUP($C64,'Regional Crises'!$B$1:$R$66,14,FALSE)&gt;T$3,0,IF(VLOOKUP($C64,'Regional Crises'!$B$1:$R$66,14,FALSE)&lt;T$4,5,(T$3-VLOOKUP($C64,'Regional Crises'!$B$1:$R$66,14,FALSE))/(T$3-T$4)*5)),1)))),(IF(VLOOKUP($E64,'Country Indicator Data'!$B$4:$N$300,10,FALSE)="x","x",ROUND(IF(VLOOKUP($E64,'Country Indicator Data'!$B$4:$N$300,10,FALSE)&gt;T$3,0,IF(VLOOKUP($E64,'Country Indicator Data'!$B$4:$N$300,10,FALSE)&lt;T$4,5,(T$3-VLOOKUP($E64,'Country Indicator Data'!$B$4:$N$300,10,FALSE))/(T$3-T$4)*5)),1))))</f>
        <v>2.8</v>
      </c>
      <c r="U64" s="163">
        <f>IF(LEN(E64)&gt;3,((IF(VLOOKUP($C64,'Regional Crises'!$B$1:$R$66,15,FALSE)="x","x",ROUND(IF(VLOOKUP($C64,'Regional Crises'!$B$1:$R$66,15,FALSE)&gt;U$3,0,IF(VLOOKUP($C64,'Regional Crises'!$B$1:$R$66,15,FALSE)&lt;U$4,5,(U$3-VLOOKUP($C64,'Regional Crises'!$B$1:$R$66,15,FALSE))/(U$3-U$4)*5)),1)))),(IF(VLOOKUP($E64,'Country Indicator Data'!$B$4:$N$300,11,FALSE)="x","x",ROUND(IF(VLOOKUP($E64,'Country Indicator Data'!$B$4:$N$300,11,FALSE)&gt;U$3,0,IF(VLOOKUP($E64,'Country Indicator Data'!$B$4:$N$300,11,FALSE)&lt;U$4,5,(U$3-VLOOKUP($E64,'Country Indicator Data'!$B$4:$N$300,11,FALSE))/(U$3-U$4)*5)),1))))</f>
        <v>2.1</v>
      </c>
      <c r="V64" s="163">
        <f>IF(LEN(E64)&gt;3,((IF(VLOOKUP($C64,'Regional Crises'!$B$1:$R$66,16,FALSE)="x","x",ROUND(IF(VLOOKUP($C64,'Regional Crises'!$B$1:$R$66,16,FALSE)&gt;V$3,0,IF(VLOOKUP($C64,'Regional Crises'!$B$1:$R$66,16,FALSE)&lt;V$4,5,(V$3-VLOOKUP($C64,'Regional Crises'!$B$1:$R$66,16,FALSE))/(V$3-V$4)*5)),1)))),(IF(VLOOKUP($E64,'Country Indicator Data'!$B$4:$N$300,12,FALSE)="x","x",ROUND(IF(VLOOKUP($E64,'Country Indicator Data'!$B$4:$N$300,12,FALSE)&gt;V$3,0,IF(VLOOKUP($E64,'Country Indicator Data'!$B$4:$N$300,12,FALSE)&lt;V$4,5,(V$3-VLOOKUP($E64,'Country Indicator Data'!$B$4:$N$300,12,FALSE))/(V$3-V$4)*5)),1))))</f>
        <v>2.4</v>
      </c>
      <c r="W64" s="163">
        <f t="shared" si="18"/>
        <v>2.7</v>
      </c>
      <c r="X64" s="163">
        <f t="shared" si="19"/>
        <v>3.3</v>
      </c>
      <c r="Y64" s="184">
        <f>IF('Core Indicators'!FC61="x","x",IF('Core Indicators'!FC61&gt;=5,5,IF('Core Indicators'!FC61&gt;=4,4,IF('Core Indicators'!FC61&gt;=3,3,IF('Core Indicators'!FC61&gt;=2,2,IF('Core Indicators'!FC61&gt;=1,1,0))))))</f>
        <v>3</v>
      </c>
      <c r="Z64" s="163">
        <f t="shared" si="20"/>
        <v>3</v>
      </c>
      <c r="AA64" s="184">
        <f>'Crisis Indicator Data'!Y61</f>
        <v>0</v>
      </c>
      <c r="AB64" s="184">
        <f>'Crisis Indicator Data'!Z61</f>
        <v>0</v>
      </c>
      <c r="AC64" s="184">
        <f>'Crisis Indicator Data'!AA61</f>
        <v>0</v>
      </c>
      <c r="AD64" s="184">
        <f>'Crisis Indicator Data'!AB61</f>
        <v>0</v>
      </c>
      <c r="AE64" s="184">
        <f t="shared" si="21"/>
        <v>0</v>
      </c>
      <c r="AF64" s="184">
        <f>'Crisis Indicator Data'!AC61</f>
        <v>0</v>
      </c>
      <c r="AG64" s="184">
        <f>'Crisis Indicator Data'!AD61</f>
        <v>2</v>
      </c>
      <c r="AH64" s="184">
        <f t="shared" si="22"/>
        <v>2</v>
      </c>
      <c r="AI64" s="184">
        <f>'Crisis Indicator Data'!AE61</f>
        <v>2</v>
      </c>
      <c r="AJ64" s="184">
        <f>'Crisis Indicator Data'!AF61</f>
        <v>0</v>
      </c>
      <c r="AK64" s="184">
        <f>'Crisis Indicator Data'!AG61</f>
        <v>3</v>
      </c>
      <c r="AL64" s="184">
        <f t="shared" si="23"/>
        <v>4</v>
      </c>
      <c r="AM64" s="163">
        <f t="shared" si="24"/>
        <v>2</v>
      </c>
      <c r="AN64" s="163">
        <f t="shared" si="25"/>
        <v>2.5</v>
      </c>
    </row>
    <row r="65" spans="1:40" ht="13.5" customHeight="1" x14ac:dyDescent="0.35">
      <c r="A65" s="172" t="str">
        <f>'Crisis Indicator Data'!A62</f>
        <v>Refugee situation in Kenya</v>
      </c>
      <c r="B65" s="173" t="str">
        <f>'Crisis Indicator Data'!B62</f>
        <v>Displacement</v>
      </c>
      <c r="C65" s="173" t="str">
        <f>'Crisis Indicator Data'!C62</f>
        <v>KEN002</v>
      </c>
      <c r="D65" s="173" t="str">
        <f>'Crisis Indicator Data'!D62</f>
        <v>Kenya</v>
      </c>
      <c r="E65" s="174" t="str">
        <f>'Crisis Indicator Data'!E62</f>
        <v>KEN</v>
      </c>
      <c r="F65" s="163">
        <f>IF(LEN(E65)&gt;3,(IF(VLOOKUP($C65,'Regional Crises'!$B$1:$R$66,7,FALSE)="x","x",ROUND(IF(VLOOKUP($C65,'Regional Crises'!$B$1:$R$66,7,FALSE)&gt;$F$3,5,IF(VLOOKUP($C65,'Regional Crises'!$B$1:$R$66,7,FALSE)&lt;F$4,0,($F$3-VLOOKUP($C65,'Regional Crises'!$B$1:$R$66,7,FALSE))/($F$3-$F$4)*5)),1))),IF(VLOOKUP($E65,'Country Indicator Data'!$B$4:$N$300,3,FALSE)="x","x",ROUND(IF(VLOOKUP($E65,'Country Indicator Data'!$B$4:$N$300,3,FALSE)&gt;$F$3,5,IF(VLOOKUP($E65,'Country Indicator Data'!$B$4:$N$300,3,FALSE)&lt;$F$4,0,($F$3-VLOOKUP($E65,'Country Indicator Data'!$B$4:$N$300,3,FALSE))/($F$3-$F$4)*5)),1)))</f>
        <v>3.6</v>
      </c>
      <c r="G65" s="163">
        <f>IF(LEN(E65)&gt;3,(IF(VLOOKUP($C65,'Regional Crises'!$B$1:$R$66,9,FALSE)="x","x",ROUND(IF(VLOOKUP($C65,'Regional Crises'!$B$1:$R$66,9,FALSE)&gt;G$3,5,IF(VLOOKUP($C65,'Regional Crises'!$B$1:$R$66,9,FALSE)&lt;G$4,0,(G$3-VLOOKUP($C65,'Regional Crises'!$B$1:$R$66,9,FALSE))/(G$3-G$4)*5)),1))),IF(VLOOKUP($E65,'Country Indicator Data'!$B$4:$N$300,5,FALSE)="x","x",ROUND(IF(VLOOKUP($E65,'Country Indicator Data'!$B$4:$N$300,5,FALSE)&gt;G$3,5,IF(VLOOKUP($E65,'Country Indicator Data'!$B$4:$N$300,5,FALSE)&lt;G$4,0,(G$3-VLOOKUP($E65,'Country Indicator Data'!$B$4:$N$300,5,FALSE))/(G$3-G$4)*5)),1)))</f>
        <v>2.1</v>
      </c>
      <c r="H65" s="163">
        <f t="shared" si="13"/>
        <v>2.85</v>
      </c>
      <c r="I65" s="163">
        <f>IF(LEN(E65)&gt;3,(IF(VLOOKUP($C65,'Regional Crises'!$B$1:$R$66,6,FALSE)="x","x",ROUND(IF(VLOOKUP($C65,'Regional Crises'!$B$1:$R$66,6,FALSE)&gt;I$3,5,IF(VLOOKUP($C65,'Regional Crises'!$B$1:$R$66,6,FALSE)&lt;I$4,0,5-(I$3-VLOOKUP($C65,'Regional Crises'!$B$1:$R$66,6,FALSE))/(I$3-I$4)*5)),1))),IF(VLOOKUP($E65,'Country Indicator Data'!$B$4:$N$300,2,FALSE)="x","x",ROUND(IF(VLOOKUP($E65,'Country Indicator Data'!$B$4:$N$300,2,FALSE)&gt;I$3,5,IF(VLOOKUP($E65,'Country Indicator Data'!$B$4:$N$300,2,FALSE)&lt;I$4,0,5-(I$3-VLOOKUP($E65,'Country Indicator Data'!$B$4:$N$300,2,FALSE))/(I$3-I$4)*5)),1)))</f>
        <v>4.3</v>
      </c>
      <c r="J65" s="163">
        <f>IF(LEN(E65)&gt;3,(IF(VLOOKUP($C65,'Regional Crises'!$B$1:$R$66,8,FALSE)="x","x",ROUND(IF(VLOOKUP($C65,'Regional Crises'!$B$1:$R$66,8,FALSE)&gt;J$3,5,IF(VLOOKUP($C65,'Regional Crises'!$B$1:$R$66,8,FALSE)&lt;J$4,0,5-(J$3-VLOOKUP($C65,'Regional Crises'!$B$1:$R$66,8,FALSE))/(J$3-J$4)*5)),1))),IF(VLOOKUP($E65,'Country Indicator Data'!$B$4:$N$300,4,FALSE)="x","x",ROUND(IF(VLOOKUP($E65,'Country Indicator Data'!$B$4:$N$300,4,FALSE)&gt;J$3,5,IF(VLOOKUP($E65,'Country Indicator Data'!$B$4:$N$300,4,FALSE)&lt;J$4,0,5-(J$3-VLOOKUP($E65,'Country Indicator Data'!$B$4:$N$300,4,FALSE))/(J$3-J$4)*5)),1)))</f>
        <v>0.8</v>
      </c>
      <c r="K65" s="163">
        <f t="shared" si="14"/>
        <v>2.5499999999999998</v>
      </c>
      <c r="L65" s="163">
        <f>IF(LEN(E65)&gt;3,(IF(VLOOKUP($C65,'Regional Crises'!$B$1:$R$66,10,FALSE)="x","x",ROUND(IF(VLOOKUP($C65,'Regional Crises'!$B$1:$R$66,10,FALSE)&gt;L$3,5,IF(VLOOKUP($C65,'Regional Crises'!$B$1:$R$66,10,FALSE)&lt;L$4,0,5-(L$3-VLOOKUP($C65,'Regional Crises'!$B$1:$R$66,10,FALSE))/(L$3-L$4)*5)),1))),IF(VLOOKUP($E65,'Country Indicator Data'!$B$4:$N$300,6,FALSE)="x","x",ROUND(IF(VLOOKUP($E65,'Country Indicator Data'!$B$4:$N$300,6,FALSE)&gt;L$3,5,IF(VLOOKUP($E65,'Country Indicator Data'!$B$4:$N$300,6,FALSE)&lt;L$4,0,5-(L$3-VLOOKUP($E65,'Country Indicator Data'!$B$4:$N$300,6,FALSE))/(L$3-L$4)*5)),1)))</f>
        <v>3.6</v>
      </c>
      <c r="M65" s="163">
        <f>IF(LEN(E65)&gt;3,(IF(VLOOKUP($C65,'Regional Crises'!$B$1:$R$66,11,FALSE)="x","x",ROUND(IF(VLOOKUP($C65,'Regional Crises'!$B$1:$R$66,11,FALSE)&gt;M$3,5,IF(VLOOKUP($C65,'Regional Crises'!$B$1:$R$66,11,FALSE)&lt;M$4,0,5-(M$3-VLOOKUP($C65,'Regional Crises'!$B$1:$R$66,11,FALSE))/(M$3-M$4)*5)),1))),IF(VLOOKUP($E65,'Country Indicator Data'!$B$4:$N$300,7,FALSE)="x","x",ROUND(IF(VLOOKUP($E65,'Country Indicator Data'!$B$4:$N$300,7,FALSE)&gt;M$3,5,IF(VLOOKUP($E65,'Country Indicator Data'!$B$4:$N$300,7,FALSE)&lt;M$4,0,5-(M$3-VLOOKUP($E65,'Country Indicator Data'!$B$4:$N$300,7,FALSE))/(M$3-M$4)*5)),1)))</f>
        <v>2</v>
      </c>
      <c r="N65" s="163">
        <f t="shared" si="15"/>
        <v>2.8</v>
      </c>
      <c r="O65" s="163">
        <f t="shared" si="16"/>
        <v>2.7333333333333329</v>
      </c>
      <c r="P65" s="163">
        <f>IF(LEN(E65)&gt;3,VLOOKUP(C65,'Regional Crises'!$B$1:$R$69,12,FALSE),VLOOKUP(E65,'Country Indicator Data'!$B$4:$I$300,8,FALSE))</f>
        <v>5</v>
      </c>
      <c r="Q65" s="163">
        <f>IF(LEN(E65)&gt;3,((IF(VLOOKUP($C65,'Regional Crises'!$B$1:$R$66,13,FALSE)="x","x",ROUND(IF(VLOOKUP($C65,'Regional Crises'!$B$1:$R$66,13,FALSE)&gt;Q$3,5,IF(VLOOKUP($C65,'Regional Crises'!$B$1:$R$66,13,FALSE)&lt;Q$4,0,5-(LOG(Q$3)-LOG(VLOOKUP($C65,'Regional Crises'!$B$1:$R$66,13,FALSE)))/(LOG(Q$3)-LOG(Q$4))*5)),1)))),(IF(VLOOKUP($E65,'Country Indicator Data'!$B$4:$N$300,9,FALSE)="x","x",ROUND(IF(VLOOKUP($E65,'Country Indicator Data'!$B$4:$N$300,9,FALSE)&gt;Q$3,5,IF(VLOOKUP($E65,'Country Indicator Data'!$B$4:$N$300,9,FALSE)&lt;Q$4,0,5-(LOG(Q$3)-LOG(VLOOKUP($E65,'Country Indicator Data'!$B$4:$N$300,9,FALSE)))/(LOG(Q$3)-LOG(Q$4))*5)),1))))</f>
        <v>3.7</v>
      </c>
      <c r="R65" s="163">
        <f t="shared" si="17"/>
        <v>4.3499999999999996</v>
      </c>
      <c r="S65" s="163">
        <f>IF(LEN(E65)&gt;3,((IF(VLOOKUP($C65,'Regional Crises'!$B$1:$R$66,17,FALSE)="x","x",ROUND(IF(VLOOKUP($C65,'Regional Crises'!$B$1:$R$66,17,FALSE)&gt;S$3,0,IF(VLOOKUP($C65,'Regional Crises'!$B$1:$R$66,17,FALSE)&lt;S$4,5,(S$3-VLOOKUP($C65,'Regional Crises'!$B$1:$R$66,17,FALSE))/(S$3-S$4)*5)),1)))),(IF(VLOOKUP($E65,'Country Indicator Data'!$B$4:$N$300,13,FALSE)="x","x",ROUND(IF(VLOOKUP($E65,'Country Indicator Data'!$B$4:$N$300,13,FALSE)&gt;S$3,0,IF(VLOOKUP($E65,'Country Indicator Data'!$B$4:$N$300,13,FALSE)&lt;S$4,5,(S$3-VLOOKUP($E65,'Country Indicator Data'!$B$4:$N$300,13,FALSE))/(S$3-S$4)*5)),1))))</f>
        <v>3.5</v>
      </c>
      <c r="T65" s="163">
        <f>IF(LEN(E65)&gt;3,((IF(VLOOKUP($C65,'Regional Crises'!$B$1:$R$66,14,FALSE)="x","x",ROUND(IF(VLOOKUP($C65,'Regional Crises'!$B$1:$R$66,14,FALSE)&gt;T$3,0,IF(VLOOKUP($C65,'Regional Crises'!$B$1:$R$66,14,FALSE)&lt;T$4,5,(T$3-VLOOKUP($C65,'Regional Crises'!$B$1:$R$66,14,FALSE))/(T$3-T$4)*5)),1)))),(IF(VLOOKUP($E65,'Country Indicator Data'!$B$4:$N$300,10,FALSE)="x","x",ROUND(IF(VLOOKUP($E65,'Country Indicator Data'!$B$4:$N$300,10,FALSE)&gt;T$3,0,IF(VLOOKUP($E65,'Country Indicator Data'!$B$4:$N$300,10,FALSE)&lt;T$4,5,(T$3-VLOOKUP($E65,'Country Indicator Data'!$B$4:$N$300,10,FALSE))/(T$3-T$4)*5)),1))))</f>
        <v>2.8</v>
      </c>
      <c r="U65" s="163">
        <f>IF(LEN(E65)&gt;3,((IF(VLOOKUP($C65,'Regional Crises'!$B$1:$R$66,15,FALSE)="x","x",ROUND(IF(VLOOKUP($C65,'Regional Crises'!$B$1:$R$66,15,FALSE)&gt;U$3,0,IF(VLOOKUP($C65,'Regional Crises'!$B$1:$R$66,15,FALSE)&lt;U$4,5,(U$3-VLOOKUP($C65,'Regional Crises'!$B$1:$R$66,15,FALSE))/(U$3-U$4)*5)),1)))),(IF(VLOOKUP($E65,'Country Indicator Data'!$B$4:$N$300,11,FALSE)="x","x",ROUND(IF(VLOOKUP($E65,'Country Indicator Data'!$B$4:$N$300,11,FALSE)&gt;U$3,0,IF(VLOOKUP($E65,'Country Indicator Data'!$B$4:$N$300,11,FALSE)&lt;U$4,5,(U$3-VLOOKUP($E65,'Country Indicator Data'!$B$4:$N$300,11,FALSE))/(U$3-U$4)*5)),1))))</f>
        <v>2.1</v>
      </c>
      <c r="V65" s="163">
        <f>IF(LEN(E65)&gt;3,((IF(VLOOKUP($C65,'Regional Crises'!$B$1:$R$66,16,FALSE)="x","x",ROUND(IF(VLOOKUP($C65,'Regional Crises'!$B$1:$R$66,16,FALSE)&gt;V$3,0,IF(VLOOKUP($C65,'Regional Crises'!$B$1:$R$66,16,FALSE)&lt;V$4,5,(V$3-VLOOKUP($C65,'Regional Crises'!$B$1:$R$66,16,FALSE))/(V$3-V$4)*5)),1)))),(IF(VLOOKUP($E65,'Country Indicator Data'!$B$4:$N$300,12,FALSE)="x","x",ROUND(IF(VLOOKUP($E65,'Country Indicator Data'!$B$4:$N$300,12,FALSE)&gt;V$3,0,IF(VLOOKUP($E65,'Country Indicator Data'!$B$4:$N$300,12,FALSE)&lt;V$4,5,(V$3-VLOOKUP($E65,'Country Indicator Data'!$B$4:$N$300,12,FALSE))/(V$3-V$4)*5)),1))))</f>
        <v>2.4</v>
      </c>
      <c r="W65" s="163">
        <f t="shared" si="18"/>
        <v>2.7</v>
      </c>
      <c r="X65" s="163">
        <f t="shared" si="19"/>
        <v>3.3</v>
      </c>
      <c r="Y65" s="184">
        <f>IF('Core Indicators'!FC62="x","x",IF('Core Indicators'!FC62&gt;=5,5,IF('Core Indicators'!FC62&gt;=4,4,IF('Core Indicators'!FC62&gt;=3,3,IF('Core Indicators'!FC62&gt;=2,2,IF('Core Indicators'!FC62&gt;=1,1,0))))))</f>
        <v>2</v>
      </c>
      <c r="Z65" s="163">
        <f t="shared" si="20"/>
        <v>2</v>
      </c>
      <c r="AA65" s="184">
        <f>'Crisis Indicator Data'!Y62</f>
        <v>0</v>
      </c>
      <c r="AB65" s="184">
        <f>'Crisis Indicator Data'!Z62</f>
        <v>0</v>
      </c>
      <c r="AC65" s="184">
        <f>'Crisis Indicator Data'!AA62</f>
        <v>0</v>
      </c>
      <c r="AD65" s="184">
        <f>'Crisis Indicator Data'!AB62</f>
        <v>0</v>
      </c>
      <c r="AE65" s="184">
        <f t="shared" si="21"/>
        <v>0</v>
      </c>
      <c r="AF65" s="184">
        <f>'Crisis Indicator Data'!AC62</f>
        <v>0</v>
      </c>
      <c r="AG65" s="184">
        <f>'Crisis Indicator Data'!AD62</f>
        <v>2</v>
      </c>
      <c r="AH65" s="184">
        <f t="shared" si="22"/>
        <v>2</v>
      </c>
      <c r="AI65" s="184">
        <f>'Crisis Indicator Data'!AE62</f>
        <v>2</v>
      </c>
      <c r="AJ65" s="184">
        <f>'Crisis Indicator Data'!AF62</f>
        <v>0</v>
      </c>
      <c r="AK65" s="184">
        <f>'Crisis Indicator Data'!AG62</f>
        <v>3</v>
      </c>
      <c r="AL65" s="184">
        <f t="shared" si="23"/>
        <v>4</v>
      </c>
      <c r="AM65" s="163">
        <f t="shared" si="24"/>
        <v>2</v>
      </c>
      <c r="AN65" s="163">
        <f t="shared" si="25"/>
        <v>2</v>
      </c>
    </row>
    <row r="66" spans="1:40" ht="13.5" customHeight="1" x14ac:dyDescent="0.35">
      <c r="A66" s="172" t="str">
        <f>'Crisis Indicator Data'!A63</f>
        <v>Drought in Kenya</v>
      </c>
      <c r="B66" s="173" t="str">
        <f>'Crisis Indicator Data'!B63</f>
        <v>Drought</v>
      </c>
      <c r="C66" s="173" t="str">
        <f>'Crisis Indicator Data'!C63</f>
        <v>KEN003</v>
      </c>
      <c r="D66" s="173" t="str">
        <f>'Crisis Indicator Data'!D63</f>
        <v>Kenya</v>
      </c>
      <c r="E66" s="174" t="str">
        <f>'Crisis Indicator Data'!E63</f>
        <v>KEN</v>
      </c>
      <c r="F66" s="163">
        <f>IF(LEN(E66)&gt;3,(IF(VLOOKUP($C66,'Regional Crises'!$B$1:$R$66,7,FALSE)="x","x",ROUND(IF(VLOOKUP($C66,'Regional Crises'!$B$1:$R$66,7,FALSE)&gt;$F$3,5,IF(VLOOKUP($C66,'Regional Crises'!$B$1:$R$66,7,FALSE)&lt;F$4,0,($F$3-VLOOKUP($C66,'Regional Crises'!$B$1:$R$66,7,FALSE))/($F$3-$F$4)*5)),1))),IF(VLOOKUP($E66,'Country Indicator Data'!$B$4:$N$300,3,FALSE)="x","x",ROUND(IF(VLOOKUP($E66,'Country Indicator Data'!$B$4:$N$300,3,FALSE)&gt;$F$3,5,IF(VLOOKUP($E66,'Country Indicator Data'!$B$4:$N$300,3,FALSE)&lt;$F$4,0,($F$3-VLOOKUP($E66,'Country Indicator Data'!$B$4:$N$300,3,FALSE))/($F$3-$F$4)*5)),1)))</f>
        <v>3.6</v>
      </c>
      <c r="G66" s="163">
        <f>IF(LEN(E66)&gt;3,(IF(VLOOKUP($C66,'Regional Crises'!$B$1:$R$66,9,FALSE)="x","x",ROUND(IF(VLOOKUP($C66,'Regional Crises'!$B$1:$R$66,9,FALSE)&gt;G$3,5,IF(VLOOKUP($C66,'Regional Crises'!$B$1:$R$66,9,FALSE)&lt;G$4,0,(G$3-VLOOKUP($C66,'Regional Crises'!$B$1:$R$66,9,FALSE))/(G$3-G$4)*5)),1))),IF(VLOOKUP($E66,'Country Indicator Data'!$B$4:$N$300,5,FALSE)="x","x",ROUND(IF(VLOOKUP($E66,'Country Indicator Data'!$B$4:$N$300,5,FALSE)&gt;G$3,5,IF(VLOOKUP($E66,'Country Indicator Data'!$B$4:$N$300,5,FALSE)&lt;G$4,0,(G$3-VLOOKUP($E66,'Country Indicator Data'!$B$4:$N$300,5,FALSE))/(G$3-G$4)*5)),1)))</f>
        <v>2.1</v>
      </c>
      <c r="H66" s="163">
        <f t="shared" si="13"/>
        <v>2.85</v>
      </c>
      <c r="I66" s="163">
        <f>IF(LEN(E66)&gt;3,(IF(VLOOKUP($C66,'Regional Crises'!$B$1:$R$66,6,FALSE)="x","x",ROUND(IF(VLOOKUP($C66,'Regional Crises'!$B$1:$R$66,6,FALSE)&gt;I$3,5,IF(VLOOKUP($C66,'Regional Crises'!$B$1:$R$66,6,FALSE)&lt;I$4,0,5-(I$3-VLOOKUP($C66,'Regional Crises'!$B$1:$R$66,6,FALSE))/(I$3-I$4)*5)),1))),IF(VLOOKUP($E66,'Country Indicator Data'!$B$4:$N$300,2,FALSE)="x","x",ROUND(IF(VLOOKUP($E66,'Country Indicator Data'!$B$4:$N$300,2,FALSE)&gt;I$3,5,IF(VLOOKUP($E66,'Country Indicator Data'!$B$4:$N$300,2,FALSE)&lt;I$4,0,5-(I$3-VLOOKUP($E66,'Country Indicator Data'!$B$4:$N$300,2,FALSE))/(I$3-I$4)*5)),1)))</f>
        <v>4.3</v>
      </c>
      <c r="J66" s="163">
        <f>IF(LEN(E66)&gt;3,(IF(VLOOKUP($C66,'Regional Crises'!$B$1:$R$66,8,FALSE)="x","x",ROUND(IF(VLOOKUP($C66,'Regional Crises'!$B$1:$R$66,8,FALSE)&gt;J$3,5,IF(VLOOKUP($C66,'Regional Crises'!$B$1:$R$66,8,FALSE)&lt;J$4,0,5-(J$3-VLOOKUP($C66,'Regional Crises'!$B$1:$R$66,8,FALSE))/(J$3-J$4)*5)),1))),IF(VLOOKUP($E66,'Country Indicator Data'!$B$4:$N$300,4,FALSE)="x","x",ROUND(IF(VLOOKUP($E66,'Country Indicator Data'!$B$4:$N$300,4,FALSE)&gt;J$3,5,IF(VLOOKUP($E66,'Country Indicator Data'!$B$4:$N$300,4,FALSE)&lt;J$4,0,5-(J$3-VLOOKUP($E66,'Country Indicator Data'!$B$4:$N$300,4,FALSE))/(J$3-J$4)*5)),1)))</f>
        <v>0.8</v>
      </c>
      <c r="K66" s="163">
        <f t="shared" si="14"/>
        <v>2.5499999999999998</v>
      </c>
      <c r="L66" s="163">
        <f>IF(LEN(E66)&gt;3,(IF(VLOOKUP($C66,'Regional Crises'!$B$1:$R$66,10,FALSE)="x","x",ROUND(IF(VLOOKUP($C66,'Regional Crises'!$B$1:$R$66,10,FALSE)&gt;L$3,5,IF(VLOOKUP($C66,'Regional Crises'!$B$1:$R$66,10,FALSE)&lt;L$4,0,5-(L$3-VLOOKUP($C66,'Regional Crises'!$B$1:$R$66,10,FALSE))/(L$3-L$4)*5)),1))),IF(VLOOKUP($E66,'Country Indicator Data'!$B$4:$N$300,6,FALSE)="x","x",ROUND(IF(VLOOKUP($E66,'Country Indicator Data'!$B$4:$N$300,6,FALSE)&gt;L$3,5,IF(VLOOKUP($E66,'Country Indicator Data'!$B$4:$N$300,6,FALSE)&lt;L$4,0,5-(L$3-VLOOKUP($E66,'Country Indicator Data'!$B$4:$N$300,6,FALSE))/(L$3-L$4)*5)),1)))</f>
        <v>3.6</v>
      </c>
      <c r="M66" s="163">
        <f>IF(LEN(E66)&gt;3,(IF(VLOOKUP($C66,'Regional Crises'!$B$1:$R$66,11,FALSE)="x","x",ROUND(IF(VLOOKUP($C66,'Regional Crises'!$B$1:$R$66,11,FALSE)&gt;M$3,5,IF(VLOOKUP($C66,'Regional Crises'!$B$1:$R$66,11,FALSE)&lt;M$4,0,5-(M$3-VLOOKUP($C66,'Regional Crises'!$B$1:$R$66,11,FALSE))/(M$3-M$4)*5)),1))),IF(VLOOKUP($E66,'Country Indicator Data'!$B$4:$N$300,7,FALSE)="x","x",ROUND(IF(VLOOKUP($E66,'Country Indicator Data'!$B$4:$N$300,7,FALSE)&gt;M$3,5,IF(VLOOKUP($E66,'Country Indicator Data'!$B$4:$N$300,7,FALSE)&lt;M$4,0,5-(M$3-VLOOKUP($E66,'Country Indicator Data'!$B$4:$N$300,7,FALSE))/(M$3-M$4)*5)),1)))</f>
        <v>2</v>
      </c>
      <c r="N66" s="163">
        <f t="shared" si="15"/>
        <v>2.8</v>
      </c>
      <c r="O66" s="163">
        <f t="shared" si="16"/>
        <v>2.7333333333333329</v>
      </c>
      <c r="P66" s="163">
        <f>IF(LEN(E66)&gt;3,VLOOKUP(C66,'Regional Crises'!$B$1:$R$69,12,FALSE),VLOOKUP(E66,'Country Indicator Data'!$B$4:$I$300,8,FALSE))</f>
        <v>5</v>
      </c>
      <c r="Q66" s="163">
        <f>IF(LEN(E66)&gt;3,((IF(VLOOKUP($C66,'Regional Crises'!$B$1:$R$66,13,FALSE)="x","x",ROUND(IF(VLOOKUP($C66,'Regional Crises'!$B$1:$R$66,13,FALSE)&gt;Q$3,5,IF(VLOOKUP($C66,'Regional Crises'!$B$1:$R$66,13,FALSE)&lt;Q$4,0,5-(LOG(Q$3)-LOG(VLOOKUP($C66,'Regional Crises'!$B$1:$R$66,13,FALSE)))/(LOG(Q$3)-LOG(Q$4))*5)),1)))),(IF(VLOOKUP($E66,'Country Indicator Data'!$B$4:$N$300,9,FALSE)="x","x",ROUND(IF(VLOOKUP($E66,'Country Indicator Data'!$B$4:$N$300,9,FALSE)&gt;Q$3,5,IF(VLOOKUP($E66,'Country Indicator Data'!$B$4:$N$300,9,FALSE)&lt;Q$4,0,5-(LOG(Q$3)-LOG(VLOOKUP($E66,'Country Indicator Data'!$B$4:$N$300,9,FALSE)))/(LOG(Q$3)-LOG(Q$4))*5)),1))))</f>
        <v>3.7</v>
      </c>
      <c r="R66" s="163">
        <f t="shared" si="17"/>
        <v>4.3499999999999996</v>
      </c>
      <c r="S66" s="163">
        <f>IF(LEN(E66)&gt;3,((IF(VLOOKUP($C66,'Regional Crises'!$B$1:$R$66,17,FALSE)="x","x",ROUND(IF(VLOOKUP($C66,'Regional Crises'!$B$1:$R$66,17,FALSE)&gt;S$3,0,IF(VLOOKUP($C66,'Regional Crises'!$B$1:$R$66,17,FALSE)&lt;S$4,5,(S$3-VLOOKUP($C66,'Regional Crises'!$B$1:$R$66,17,FALSE))/(S$3-S$4)*5)),1)))),(IF(VLOOKUP($E66,'Country Indicator Data'!$B$4:$N$300,13,FALSE)="x","x",ROUND(IF(VLOOKUP($E66,'Country Indicator Data'!$B$4:$N$300,13,FALSE)&gt;S$3,0,IF(VLOOKUP($E66,'Country Indicator Data'!$B$4:$N$300,13,FALSE)&lt;S$4,5,(S$3-VLOOKUP($E66,'Country Indicator Data'!$B$4:$N$300,13,FALSE))/(S$3-S$4)*5)),1))))</f>
        <v>3.5</v>
      </c>
      <c r="T66" s="163">
        <f>IF(LEN(E66)&gt;3,((IF(VLOOKUP($C66,'Regional Crises'!$B$1:$R$66,14,FALSE)="x","x",ROUND(IF(VLOOKUP($C66,'Regional Crises'!$B$1:$R$66,14,FALSE)&gt;T$3,0,IF(VLOOKUP($C66,'Regional Crises'!$B$1:$R$66,14,FALSE)&lt;T$4,5,(T$3-VLOOKUP($C66,'Regional Crises'!$B$1:$R$66,14,FALSE))/(T$3-T$4)*5)),1)))),(IF(VLOOKUP($E66,'Country Indicator Data'!$B$4:$N$300,10,FALSE)="x","x",ROUND(IF(VLOOKUP($E66,'Country Indicator Data'!$B$4:$N$300,10,FALSE)&gt;T$3,0,IF(VLOOKUP($E66,'Country Indicator Data'!$B$4:$N$300,10,FALSE)&lt;T$4,5,(T$3-VLOOKUP($E66,'Country Indicator Data'!$B$4:$N$300,10,FALSE))/(T$3-T$4)*5)),1))))</f>
        <v>2.8</v>
      </c>
      <c r="U66" s="163">
        <f>IF(LEN(E66)&gt;3,((IF(VLOOKUP($C66,'Regional Crises'!$B$1:$R$66,15,FALSE)="x","x",ROUND(IF(VLOOKUP($C66,'Regional Crises'!$B$1:$R$66,15,FALSE)&gt;U$3,0,IF(VLOOKUP($C66,'Regional Crises'!$B$1:$R$66,15,FALSE)&lt;U$4,5,(U$3-VLOOKUP($C66,'Regional Crises'!$B$1:$R$66,15,FALSE))/(U$3-U$4)*5)),1)))),(IF(VLOOKUP($E66,'Country Indicator Data'!$B$4:$N$300,11,FALSE)="x","x",ROUND(IF(VLOOKUP($E66,'Country Indicator Data'!$B$4:$N$300,11,FALSE)&gt;U$3,0,IF(VLOOKUP($E66,'Country Indicator Data'!$B$4:$N$300,11,FALSE)&lt;U$4,5,(U$3-VLOOKUP($E66,'Country Indicator Data'!$B$4:$N$300,11,FALSE))/(U$3-U$4)*5)),1))))</f>
        <v>2.1</v>
      </c>
      <c r="V66" s="163">
        <f>IF(LEN(E66)&gt;3,((IF(VLOOKUP($C66,'Regional Crises'!$B$1:$R$66,16,FALSE)="x","x",ROUND(IF(VLOOKUP($C66,'Regional Crises'!$B$1:$R$66,16,FALSE)&gt;V$3,0,IF(VLOOKUP($C66,'Regional Crises'!$B$1:$R$66,16,FALSE)&lt;V$4,5,(V$3-VLOOKUP($C66,'Regional Crises'!$B$1:$R$66,16,FALSE))/(V$3-V$4)*5)),1)))),(IF(VLOOKUP($E66,'Country Indicator Data'!$B$4:$N$300,12,FALSE)="x","x",ROUND(IF(VLOOKUP($E66,'Country Indicator Data'!$B$4:$N$300,12,FALSE)&gt;V$3,0,IF(VLOOKUP($E66,'Country Indicator Data'!$B$4:$N$300,12,FALSE)&lt;V$4,5,(V$3-VLOOKUP($E66,'Country Indicator Data'!$B$4:$N$300,12,FALSE))/(V$3-V$4)*5)),1))))</f>
        <v>2.4</v>
      </c>
      <c r="W66" s="163">
        <f t="shared" si="18"/>
        <v>2.7</v>
      </c>
      <c r="X66" s="163">
        <f t="shared" si="19"/>
        <v>3.3</v>
      </c>
      <c r="Y66" s="184">
        <f>IF('Core Indicators'!FC63="x","x",IF('Core Indicators'!FC63&gt;=5,5,IF('Core Indicators'!FC63&gt;=4,4,IF('Core Indicators'!FC63&gt;=3,3,IF('Core Indicators'!FC63&gt;=2,2,IF('Core Indicators'!FC63&gt;=1,1,0))))))</f>
        <v>3</v>
      </c>
      <c r="Z66" s="163">
        <f t="shared" si="20"/>
        <v>3</v>
      </c>
      <c r="AA66" s="184">
        <f>'Crisis Indicator Data'!Y63</f>
        <v>0</v>
      </c>
      <c r="AB66" s="184">
        <f>'Crisis Indicator Data'!Z63</f>
        <v>0</v>
      </c>
      <c r="AC66" s="184">
        <f>'Crisis Indicator Data'!AA63</f>
        <v>0</v>
      </c>
      <c r="AD66" s="184">
        <f>'Crisis Indicator Data'!AB63</f>
        <v>0</v>
      </c>
      <c r="AE66" s="184">
        <f t="shared" si="21"/>
        <v>0</v>
      </c>
      <c r="AF66" s="184">
        <f>'Crisis Indicator Data'!AC63</f>
        <v>0</v>
      </c>
      <c r="AG66" s="184">
        <f>'Crisis Indicator Data'!AD63</f>
        <v>2</v>
      </c>
      <c r="AH66" s="184">
        <f t="shared" si="22"/>
        <v>2</v>
      </c>
      <c r="AI66" s="184">
        <f>'Crisis Indicator Data'!AE63</f>
        <v>2</v>
      </c>
      <c r="AJ66" s="184">
        <f>'Crisis Indicator Data'!AF63</f>
        <v>0</v>
      </c>
      <c r="AK66" s="184">
        <f>'Crisis Indicator Data'!AG63</f>
        <v>3</v>
      </c>
      <c r="AL66" s="184">
        <f t="shared" si="23"/>
        <v>4</v>
      </c>
      <c r="AM66" s="163">
        <f t="shared" si="24"/>
        <v>2</v>
      </c>
      <c r="AN66" s="163">
        <f t="shared" si="25"/>
        <v>2.5</v>
      </c>
    </row>
    <row r="67" spans="1:40" ht="13.5" customHeight="1" x14ac:dyDescent="0.35">
      <c r="A67" s="172" t="str">
        <f>'Crisis Indicator Data'!A64</f>
        <v>Syrian refugees in Lebanon</v>
      </c>
      <c r="B67" s="173" t="str">
        <f>'Crisis Indicator Data'!B64</f>
        <v>Displacement</v>
      </c>
      <c r="C67" s="173" t="str">
        <f>'Crisis Indicator Data'!C64</f>
        <v>LBN002</v>
      </c>
      <c r="D67" s="173" t="str">
        <f>'Crisis Indicator Data'!D64</f>
        <v>Lebanon</v>
      </c>
      <c r="E67" s="174" t="str">
        <f>'Crisis Indicator Data'!E64</f>
        <v>LBN</v>
      </c>
      <c r="F67" s="163">
        <f>IF(LEN(E67)&gt;3,(IF(VLOOKUP($C67,'Regional Crises'!$B$1:$R$66,7,FALSE)="x","x",ROUND(IF(VLOOKUP($C67,'Regional Crises'!$B$1:$R$66,7,FALSE)&gt;$F$3,5,IF(VLOOKUP($C67,'Regional Crises'!$B$1:$R$66,7,FALSE)&lt;F$4,0,($F$3-VLOOKUP($C67,'Regional Crises'!$B$1:$R$66,7,FALSE))/($F$3-$F$4)*5)),1))),IF(VLOOKUP($E67,'Country Indicator Data'!$B$4:$N$300,3,FALSE)="x","x",ROUND(IF(VLOOKUP($E67,'Country Indicator Data'!$B$4:$N$300,3,FALSE)&gt;$F$3,5,IF(VLOOKUP($E67,'Country Indicator Data'!$B$4:$N$300,3,FALSE)&lt;$F$4,0,($F$3-VLOOKUP($E67,'Country Indicator Data'!$B$4:$N$300,3,FALSE))/($F$3-$F$4)*5)),1)))</f>
        <v>2.9</v>
      </c>
      <c r="G67" s="163">
        <f>IF(LEN(E67)&gt;3,(IF(VLOOKUP($C67,'Regional Crises'!$B$1:$R$66,9,FALSE)="x","x",ROUND(IF(VLOOKUP($C67,'Regional Crises'!$B$1:$R$66,9,FALSE)&gt;G$3,5,IF(VLOOKUP($C67,'Regional Crises'!$B$1:$R$66,9,FALSE)&lt;G$4,0,(G$3-VLOOKUP($C67,'Regional Crises'!$B$1:$R$66,9,FALSE))/(G$3-G$4)*5)),1))),IF(VLOOKUP($E67,'Country Indicator Data'!$B$4:$N$300,5,FALSE)="x","x",ROUND(IF(VLOOKUP($E67,'Country Indicator Data'!$B$4:$N$300,5,FALSE)&gt;G$3,5,IF(VLOOKUP($E67,'Country Indicator Data'!$B$4:$N$300,5,FALSE)&lt;G$4,0,(G$3-VLOOKUP($E67,'Country Indicator Data'!$B$4:$N$300,5,FALSE))/(G$3-G$4)*5)),1)))</f>
        <v>2.4</v>
      </c>
      <c r="H67" s="163">
        <f t="shared" si="13"/>
        <v>2.65</v>
      </c>
      <c r="I67" s="163">
        <f>IF(LEN(E67)&gt;3,(IF(VLOOKUP($C67,'Regional Crises'!$B$1:$R$66,6,FALSE)="x","x",ROUND(IF(VLOOKUP($C67,'Regional Crises'!$B$1:$R$66,6,FALSE)&gt;I$3,5,IF(VLOOKUP($C67,'Regional Crises'!$B$1:$R$66,6,FALSE)&lt;I$4,0,5-(I$3-VLOOKUP($C67,'Regional Crises'!$B$1:$R$66,6,FALSE))/(I$3-I$4)*5)),1))),IF(VLOOKUP($E67,'Country Indicator Data'!$B$4:$N$300,2,FALSE)="x","x",ROUND(IF(VLOOKUP($E67,'Country Indicator Data'!$B$4:$N$300,2,FALSE)&gt;I$3,5,IF(VLOOKUP($E67,'Country Indicator Data'!$B$4:$N$300,2,FALSE)&lt;I$4,0,5-(I$3-VLOOKUP($E67,'Country Indicator Data'!$B$4:$N$300,2,FALSE))/(I$3-I$4)*5)),1)))</f>
        <v>4.0999999999999996</v>
      </c>
      <c r="J67" s="163">
        <f>IF(LEN(E67)&gt;3,(IF(VLOOKUP($C67,'Regional Crises'!$B$1:$R$66,8,FALSE)="x","x",ROUND(IF(VLOOKUP($C67,'Regional Crises'!$B$1:$R$66,8,FALSE)&gt;J$3,5,IF(VLOOKUP($C67,'Regional Crises'!$B$1:$R$66,8,FALSE)&lt;J$4,0,5-(J$3-VLOOKUP($C67,'Regional Crises'!$B$1:$R$66,8,FALSE))/(J$3-J$4)*5)),1))),IF(VLOOKUP($E67,'Country Indicator Data'!$B$4:$N$300,4,FALSE)="x","x",ROUND(IF(VLOOKUP($E67,'Country Indicator Data'!$B$4:$N$300,4,FALSE)&gt;J$3,5,IF(VLOOKUP($E67,'Country Indicator Data'!$B$4:$N$300,4,FALSE)&lt;J$4,0,5-(J$3-VLOOKUP($E67,'Country Indicator Data'!$B$4:$N$300,4,FALSE))/(J$3-J$4)*5)),1)))</f>
        <v>1</v>
      </c>
      <c r="K67" s="163">
        <f t="shared" si="14"/>
        <v>2.5499999999999998</v>
      </c>
      <c r="L67" s="163">
        <f>IF(LEN(E67)&gt;3,(IF(VLOOKUP($C67,'Regional Crises'!$B$1:$R$66,10,FALSE)="x","x",ROUND(IF(VLOOKUP($C67,'Regional Crises'!$B$1:$R$66,10,FALSE)&gt;L$3,5,IF(VLOOKUP($C67,'Regional Crises'!$B$1:$R$66,10,FALSE)&lt;L$4,0,5-(L$3-VLOOKUP($C67,'Regional Crises'!$B$1:$R$66,10,FALSE))/(L$3-L$4)*5)),1))),IF(VLOOKUP($E67,'Country Indicator Data'!$B$4:$N$300,6,FALSE)="x","x",ROUND(IF(VLOOKUP($E67,'Country Indicator Data'!$B$4:$N$300,6,FALSE)&gt;L$3,5,IF(VLOOKUP($E67,'Country Indicator Data'!$B$4:$N$300,6,FALSE)&lt;L$4,0,5-(L$3-VLOOKUP($E67,'Country Indicator Data'!$B$4:$N$300,6,FALSE))/(L$3-L$4)*5)),1)))</f>
        <v>2.4</v>
      </c>
      <c r="M67" s="163">
        <f>IF(LEN(E67)&gt;3,(IF(VLOOKUP($C67,'Regional Crises'!$B$1:$R$66,11,FALSE)="x","x",ROUND(IF(VLOOKUP($C67,'Regional Crises'!$B$1:$R$66,11,FALSE)&gt;M$3,5,IF(VLOOKUP($C67,'Regional Crises'!$B$1:$R$66,11,FALSE)&lt;M$4,0,5-(M$3-VLOOKUP($C67,'Regional Crises'!$B$1:$R$66,11,FALSE))/(M$3-M$4)*5)),1))),IF(VLOOKUP($E67,'Country Indicator Data'!$B$4:$N$300,7,FALSE)="x","x",ROUND(IF(VLOOKUP($E67,'Country Indicator Data'!$B$4:$N$300,7,FALSE)&gt;M$3,5,IF(VLOOKUP($E67,'Country Indicator Data'!$B$4:$N$300,7,FALSE)&lt;M$4,0,5-(M$3-VLOOKUP($E67,'Country Indicator Data'!$B$4:$N$300,7,FALSE))/(M$3-M$4)*5)),1)))</f>
        <v>0.9</v>
      </c>
      <c r="N67" s="163">
        <f t="shared" si="15"/>
        <v>1.65</v>
      </c>
      <c r="O67" s="163">
        <f t="shared" si="16"/>
        <v>2.2833333333333332</v>
      </c>
      <c r="P67" s="163">
        <f>IF(LEN(E67)&gt;3,VLOOKUP(C67,'Regional Crises'!$B$1:$R$69,12,FALSE),VLOOKUP(E67,'Country Indicator Data'!$B$4:$I$300,8,FALSE))</f>
        <v>3</v>
      </c>
      <c r="Q67" s="163">
        <f>IF(LEN(E67)&gt;3,((IF(VLOOKUP($C67,'Regional Crises'!$B$1:$R$66,13,FALSE)="x","x",ROUND(IF(VLOOKUP($C67,'Regional Crises'!$B$1:$R$66,13,FALSE)&gt;Q$3,5,IF(VLOOKUP($C67,'Regional Crises'!$B$1:$R$66,13,FALSE)&lt;Q$4,0,5-(LOG(Q$3)-LOG(VLOOKUP($C67,'Regional Crises'!$B$1:$R$66,13,FALSE)))/(LOG(Q$3)-LOG(Q$4))*5)),1)))),(IF(VLOOKUP($E67,'Country Indicator Data'!$B$4:$N$300,9,FALSE)="x","x",ROUND(IF(VLOOKUP($E67,'Country Indicator Data'!$B$4:$N$300,9,FALSE)&gt;Q$3,5,IF(VLOOKUP($E67,'Country Indicator Data'!$B$4:$N$300,9,FALSE)&lt;Q$4,0,5-(LOG(Q$3)-LOG(VLOOKUP($E67,'Country Indicator Data'!$B$4:$N$300,9,FALSE)))/(LOG(Q$3)-LOG(Q$4))*5)),1))))</f>
        <v>5</v>
      </c>
      <c r="R67" s="163">
        <f t="shared" si="17"/>
        <v>4</v>
      </c>
      <c r="S67" s="163">
        <f>IF(LEN(E67)&gt;3,((IF(VLOOKUP($C67,'Regional Crises'!$B$1:$R$66,17,FALSE)="x","x",ROUND(IF(VLOOKUP($C67,'Regional Crises'!$B$1:$R$66,17,FALSE)&gt;S$3,0,IF(VLOOKUP($C67,'Regional Crises'!$B$1:$R$66,17,FALSE)&lt;S$4,5,(S$3-VLOOKUP($C67,'Regional Crises'!$B$1:$R$66,17,FALSE))/(S$3-S$4)*5)),1)))),(IF(VLOOKUP($E67,'Country Indicator Data'!$B$4:$N$300,13,FALSE)="x","x",ROUND(IF(VLOOKUP($E67,'Country Indicator Data'!$B$4:$N$300,13,FALSE)&gt;S$3,0,IF(VLOOKUP($E67,'Country Indicator Data'!$B$4:$N$300,13,FALSE)&lt;S$4,5,(S$3-VLOOKUP($E67,'Country Indicator Data'!$B$4:$N$300,13,FALSE))/(S$3-S$4)*5)),1))))</f>
        <v>3.8</v>
      </c>
      <c r="T67" s="163">
        <f>IF(LEN(E67)&gt;3,((IF(VLOOKUP($C67,'Regional Crises'!$B$1:$R$66,14,FALSE)="x","x",ROUND(IF(VLOOKUP($C67,'Regional Crises'!$B$1:$R$66,14,FALSE)&gt;T$3,0,IF(VLOOKUP($C67,'Regional Crises'!$B$1:$R$66,14,FALSE)&lt;T$4,5,(T$3-VLOOKUP($C67,'Regional Crises'!$B$1:$R$66,14,FALSE))/(T$3-T$4)*5)),1)))),(IF(VLOOKUP($E67,'Country Indicator Data'!$B$4:$N$300,10,FALSE)="x","x",ROUND(IF(VLOOKUP($E67,'Country Indicator Data'!$B$4:$N$300,10,FALSE)&gt;T$3,0,IF(VLOOKUP($E67,'Country Indicator Data'!$B$4:$N$300,10,FALSE)&lt;T$4,5,(T$3-VLOOKUP($E67,'Country Indicator Data'!$B$4:$N$300,10,FALSE))/(T$3-T$4)*5)),1))))</f>
        <v>3.6</v>
      </c>
      <c r="U67" s="163">
        <f>IF(LEN(E67)&gt;3,((IF(VLOOKUP($C67,'Regional Crises'!$B$1:$R$66,15,FALSE)="x","x",ROUND(IF(VLOOKUP($C67,'Regional Crises'!$B$1:$R$66,15,FALSE)&gt;U$3,0,IF(VLOOKUP($C67,'Regional Crises'!$B$1:$R$66,15,FALSE)&lt;U$4,5,(U$3-VLOOKUP($C67,'Regional Crises'!$B$1:$R$66,15,FALSE))/(U$3-U$4)*5)),1)))),(IF(VLOOKUP($E67,'Country Indicator Data'!$B$4:$N$300,11,FALSE)="x","x",ROUND(IF(VLOOKUP($E67,'Country Indicator Data'!$B$4:$N$300,11,FALSE)&gt;U$3,0,IF(VLOOKUP($E67,'Country Indicator Data'!$B$4:$N$300,11,FALSE)&lt;U$4,5,(U$3-VLOOKUP($E67,'Country Indicator Data'!$B$4:$N$300,11,FALSE))/(U$3-U$4)*5)),1))))</f>
        <v>2.8</v>
      </c>
      <c r="V67" s="163">
        <f>IF(LEN(E67)&gt;3,((IF(VLOOKUP($C67,'Regional Crises'!$B$1:$R$66,16,FALSE)="x","x",ROUND(IF(VLOOKUP($C67,'Regional Crises'!$B$1:$R$66,16,FALSE)&gt;V$3,0,IF(VLOOKUP($C67,'Regional Crises'!$B$1:$R$66,16,FALSE)&lt;V$4,5,(V$3-VLOOKUP($C67,'Regional Crises'!$B$1:$R$66,16,FALSE))/(V$3-V$4)*5)),1)))),(IF(VLOOKUP($E67,'Country Indicator Data'!$B$4:$N$300,12,FALSE)="x","x",ROUND(IF(VLOOKUP($E67,'Country Indicator Data'!$B$4:$N$300,12,FALSE)&gt;V$3,0,IF(VLOOKUP($E67,'Country Indicator Data'!$B$4:$N$300,12,FALSE)&lt;V$4,5,(V$3-VLOOKUP($E67,'Country Indicator Data'!$B$4:$N$300,12,FALSE))/(V$3-V$4)*5)),1))))</f>
        <v>2.9</v>
      </c>
      <c r="W67" s="163">
        <f t="shared" si="18"/>
        <v>3.3</v>
      </c>
      <c r="X67" s="163">
        <f t="shared" si="19"/>
        <v>3.2</v>
      </c>
      <c r="Y67" s="184">
        <f>IF('Core Indicators'!FC64="x","x",IF('Core Indicators'!FC64&gt;=5,5,IF('Core Indicators'!FC64&gt;=4,4,IF('Core Indicators'!FC64&gt;=3,3,IF('Core Indicators'!FC64&gt;=2,2,IF('Core Indicators'!FC64&gt;=1,1,0))))))</f>
        <v>2</v>
      </c>
      <c r="Z67" s="163">
        <f t="shared" si="20"/>
        <v>2</v>
      </c>
      <c r="AA67" s="184">
        <f>'Crisis Indicator Data'!Y64</f>
        <v>2</v>
      </c>
      <c r="AB67" s="184">
        <f>'Crisis Indicator Data'!Z64</f>
        <v>1</v>
      </c>
      <c r="AC67" s="184">
        <f>'Crisis Indicator Data'!AA64</f>
        <v>1</v>
      </c>
      <c r="AD67" s="184">
        <f>'Crisis Indicator Data'!AB64</f>
        <v>2</v>
      </c>
      <c r="AE67" s="184">
        <f t="shared" si="21"/>
        <v>3</v>
      </c>
      <c r="AF67" s="184">
        <f>'Crisis Indicator Data'!AC64</f>
        <v>2</v>
      </c>
      <c r="AG67" s="184">
        <f>'Crisis Indicator Data'!AD64</f>
        <v>3</v>
      </c>
      <c r="AH67" s="184">
        <f t="shared" si="22"/>
        <v>5</v>
      </c>
      <c r="AI67" s="184">
        <f>'Crisis Indicator Data'!AE64</f>
        <v>3</v>
      </c>
      <c r="AJ67" s="184">
        <f>'Crisis Indicator Data'!AF64</f>
        <v>3</v>
      </c>
      <c r="AK67" s="184">
        <f>'Crisis Indicator Data'!AG64</f>
        <v>0</v>
      </c>
      <c r="AL67" s="184">
        <f t="shared" si="23"/>
        <v>4</v>
      </c>
      <c r="AM67" s="163">
        <f t="shared" si="24"/>
        <v>4</v>
      </c>
      <c r="AN67" s="163">
        <f t="shared" si="25"/>
        <v>3</v>
      </c>
    </row>
    <row r="68" spans="1:40" ht="13.5" customHeight="1" x14ac:dyDescent="0.35">
      <c r="A68" s="172" t="str">
        <f>'Crisis Indicator Data'!A65</f>
        <v>Complex crisis in Lebanon</v>
      </c>
      <c r="B68" s="173" t="str">
        <f>'Crisis Indicator Data'!B65</f>
        <v>Socio-political,Violence,Displacement</v>
      </c>
      <c r="C68" s="173" t="str">
        <f>'Crisis Indicator Data'!C65</f>
        <v>LBN006</v>
      </c>
      <c r="D68" s="173" t="str">
        <f>'Crisis Indicator Data'!D65</f>
        <v>Lebanon</v>
      </c>
      <c r="E68" s="174" t="str">
        <f>'Crisis Indicator Data'!E65</f>
        <v>LBN</v>
      </c>
      <c r="F68" s="163">
        <f>IF(LEN(E68)&gt;3,(IF(VLOOKUP($C68,'Regional Crises'!$B$1:$R$66,7,FALSE)="x","x",ROUND(IF(VLOOKUP($C68,'Regional Crises'!$B$1:$R$66,7,FALSE)&gt;$F$3,5,IF(VLOOKUP($C68,'Regional Crises'!$B$1:$R$66,7,FALSE)&lt;F$4,0,($F$3-VLOOKUP($C68,'Regional Crises'!$B$1:$R$66,7,FALSE))/($F$3-$F$4)*5)),1))),IF(VLOOKUP($E68,'Country Indicator Data'!$B$4:$N$300,3,FALSE)="x","x",ROUND(IF(VLOOKUP($E68,'Country Indicator Data'!$B$4:$N$300,3,FALSE)&gt;$F$3,5,IF(VLOOKUP($E68,'Country Indicator Data'!$B$4:$N$300,3,FALSE)&lt;$F$4,0,($F$3-VLOOKUP($E68,'Country Indicator Data'!$B$4:$N$300,3,FALSE))/($F$3-$F$4)*5)),1)))</f>
        <v>2.9</v>
      </c>
      <c r="G68" s="163">
        <f>IF(LEN(E68)&gt;3,(IF(VLOOKUP($C68,'Regional Crises'!$B$1:$R$66,9,FALSE)="x","x",ROUND(IF(VLOOKUP($C68,'Regional Crises'!$B$1:$R$66,9,FALSE)&gt;G$3,5,IF(VLOOKUP($C68,'Regional Crises'!$B$1:$R$66,9,FALSE)&lt;G$4,0,(G$3-VLOOKUP($C68,'Regional Crises'!$B$1:$R$66,9,FALSE))/(G$3-G$4)*5)),1))),IF(VLOOKUP($E68,'Country Indicator Data'!$B$4:$N$300,5,FALSE)="x","x",ROUND(IF(VLOOKUP($E68,'Country Indicator Data'!$B$4:$N$300,5,FALSE)&gt;G$3,5,IF(VLOOKUP($E68,'Country Indicator Data'!$B$4:$N$300,5,FALSE)&lt;G$4,0,(G$3-VLOOKUP($E68,'Country Indicator Data'!$B$4:$N$300,5,FALSE))/(G$3-G$4)*5)),1)))</f>
        <v>2.4</v>
      </c>
      <c r="H68" s="163">
        <f t="shared" si="13"/>
        <v>2.65</v>
      </c>
      <c r="I68" s="163">
        <f>IF(LEN(E68)&gt;3,(IF(VLOOKUP($C68,'Regional Crises'!$B$1:$R$66,6,FALSE)="x","x",ROUND(IF(VLOOKUP($C68,'Regional Crises'!$B$1:$R$66,6,FALSE)&gt;I$3,5,IF(VLOOKUP($C68,'Regional Crises'!$B$1:$R$66,6,FALSE)&lt;I$4,0,5-(I$3-VLOOKUP($C68,'Regional Crises'!$B$1:$R$66,6,FALSE))/(I$3-I$4)*5)),1))),IF(VLOOKUP($E68,'Country Indicator Data'!$B$4:$N$300,2,FALSE)="x","x",ROUND(IF(VLOOKUP($E68,'Country Indicator Data'!$B$4:$N$300,2,FALSE)&gt;I$3,5,IF(VLOOKUP($E68,'Country Indicator Data'!$B$4:$N$300,2,FALSE)&lt;I$4,0,5-(I$3-VLOOKUP($E68,'Country Indicator Data'!$B$4:$N$300,2,FALSE))/(I$3-I$4)*5)),1)))</f>
        <v>4.0999999999999996</v>
      </c>
      <c r="J68" s="163">
        <f>IF(LEN(E68)&gt;3,(IF(VLOOKUP($C68,'Regional Crises'!$B$1:$R$66,8,FALSE)="x","x",ROUND(IF(VLOOKUP($C68,'Regional Crises'!$B$1:$R$66,8,FALSE)&gt;J$3,5,IF(VLOOKUP($C68,'Regional Crises'!$B$1:$R$66,8,FALSE)&lt;J$4,0,5-(J$3-VLOOKUP($C68,'Regional Crises'!$B$1:$R$66,8,FALSE))/(J$3-J$4)*5)),1))),IF(VLOOKUP($E68,'Country Indicator Data'!$B$4:$N$300,4,FALSE)="x","x",ROUND(IF(VLOOKUP($E68,'Country Indicator Data'!$B$4:$N$300,4,FALSE)&gt;J$3,5,IF(VLOOKUP($E68,'Country Indicator Data'!$B$4:$N$300,4,FALSE)&lt;J$4,0,5-(J$3-VLOOKUP($E68,'Country Indicator Data'!$B$4:$N$300,4,FALSE))/(J$3-J$4)*5)),1)))</f>
        <v>1</v>
      </c>
      <c r="K68" s="163">
        <f t="shared" si="14"/>
        <v>2.5499999999999998</v>
      </c>
      <c r="L68" s="163">
        <f>IF(LEN(E68)&gt;3,(IF(VLOOKUP($C68,'Regional Crises'!$B$1:$R$66,10,FALSE)="x","x",ROUND(IF(VLOOKUP($C68,'Regional Crises'!$B$1:$R$66,10,FALSE)&gt;L$3,5,IF(VLOOKUP($C68,'Regional Crises'!$B$1:$R$66,10,FALSE)&lt;L$4,0,5-(L$3-VLOOKUP($C68,'Regional Crises'!$B$1:$R$66,10,FALSE))/(L$3-L$4)*5)),1))),IF(VLOOKUP($E68,'Country Indicator Data'!$B$4:$N$300,6,FALSE)="x","x",ROUND(IF(VLOOKUP($E68,'Country Indicator Data'!$B$4:$N$300,6,FALSE)&gt;L$3,5,IF(VLOOKUP($E68,'Country Indicator Data'!$B$4:$N$300,6,FALSE)&lt;L$4,0,5-(L$3-VLOOKUP($E68,'Country Indicator Data'!$B$4:$N$300,6,FALSE))/(L$3-L$4)*5)),1)))</f>
        <v>2.4</v>
      </c>
      <c r="M68" s="163">
        <f>IF(LEN(E68)&gt;3,(IF(VLOOKUP($C68,'Regional Crises'!$B$1:$R$66,11,FALSE)="x","x",ROUND(IF(VLOOKUP($C68,'Regional Crises'!$B$1:$R$66,11,FALSE)&gt;M$3,5,IF(VLOOKUP($C68,'Regional Crises'!$B$1:$R$66,11,FALSE)&lt;M$4,0,5-(M$3-VLOOKUP($C68,'Regional Crises'!$B$1:$R$66,11,FALSE))/(M$3-M$4)*5)),1))),IF(VLOOKUP($E68,'Country Indicator Data'!$B$4:$N$300,7,FALSE)="x","x",ROUND(IF(VLOOKUP($E68,'Country Indicator Data'!$B$4:$N$300,7,FALSE)&gt;M$3,5,IF(VLOOKUP($E68,'Country Indicator Data'!$B$4:$N$300,7,FALSE)&lt;M$4,0,5-(M$3-VLOOKUP($E68,'Country Indicator Data'!$B$4:$N$300,7,FALSE))/(M$3-M$4)*5)),1)))</f>
        <v>0.9</v>
      </c>
      <c r="N68" s="163">
        <f t="shared" si="15"/>
        <v>1.65</v>
      </c>
      <c r="O68" s="163">
        <f t="shared" si="16"/>
        <v>2.2833333333333332</v>
      </c>
      <c r="P68" s="163">
        <f>IF(LEN(E68)&gt;3,VLOOKUP(C68,'Regional Crises'!$B$1:$R$69,12,FALSE),VLOOKUP(E68,'Country Indicator Data'!$B$4:$I$300,8,FALSE))</f>
        <v>3</v>
      </c>
      <c r="Q68" s="163">
        <f>IF(LEN(E68)&gt;3,((IF(VLOOKUP($C68,'Regional Crises'!$B$1:$R$66,13,FALSE)="x","x",ROUND(IF(VLOOKUP($C68,'Regional Crises'!$B$1:$R$66,13,FALSE)&gt;Q$3,5,IF(VLOOKUP($C68,'Regional Crises'!$B$1:$R$66,13,FALSE)&lt;Q$4,0,5-(LOG(Q$3)-LOG(VLOOKUP($C68,'Regional Crises'!$B$1:$R$66,13,FALSE)))/(LOG(Q$3)-LOG(Q$4))*5)),1)))),(IF(VLOOKUP($E68,'Country Indicator Data'!$B$4:$N$300,9,FALSE)="x","x",ROUND(IF(VLOOKUP($E68,'Country Indicator Data'!$B$4:$N$300,9,FALSE)&gt;Q$3,5,IF(VLOOKUP($E68,'Country Indicator Data'!$B$4:$N$300,9,FALSE)&lt;Q$4,0,5-(LOG(Q$3)-LOG(VLOOKUP($E68,'Country Indicator Data'!$B$4:$N$300,9,FALSE)))/(LOG(Q$3)-LOG(Q$4))*5)),1))))</f>
        <v>5</v>
      </c>
      <c r="R68" s="163">
        <f t="shared" si="17"/>
        <v>4</v>
      </c>
      <c r="S68" s="163">
        <f>IF(LEN(E68)&gt;3,((IF(VLOOKUP($C68,'Regional Crises'!$B$1:$R$66,17,FALSE)="x","x",ROUND(IF(VLOOKUP($C68,'Regional Crises'!$B$1:$R$66,17,FALSE)&gt;S$3,0,IF(VLOOKUP($C68,'Regional Crises'!$B$1:$R$66,17,FALSE)&lt;S$4,5,(S$3-VLOOKUP($C68,'Regional Crises'!$B$1:$R$66,17,FALSE))/(S$3-S$4)*5)),1)))),(IF(VLOOKUP($E68,'Country Indicator Data'!$B$4:$N$300,13,FALSE)="x","x",ROUND(IF(VLOOKUP($E68,'Country Indicator Data'!$B$4:$N$300,13,FALSE)&gt;S$3,0,IF(VLOOKUP($E68,'Country Indicator Data'!$B$4:$N$300,13,FALSE)&lt;S$4,5,(S$3-VLOOKUP($E68,'Country Indicator Data'!$B$4:$N$300,13,FALSE))/(S$3-S$4)*5)),1))))</f>
        <v>3.8</v>
      </c>
      <c r="T68" s="163">
        <f>IF(LEN(E68)&gt;3,((IF(VLOOKUP($C68,'Regional Crises'!$B$1:$R$66,14,FALSE)="x","x",ROUND(IF(VLOOKUP($C68,'Regional Crises'!$B$1:$R$66,14,FALSE)&gt;T$3,0,IF(VLOOKUP($C68,'Regional Crises'!$B$1:$R$66,14,FALSE)&lt;T$4,5,(T$3-VLOOKUP($C68,'Regional Crises'!$B$1:$R$66,14,FALSE))/(T$3-T$4)*5)),1)))),(IF(VLOOKUP($E68,'Country Indicator Data'!$B$4:$N$300,10,FALSE)="x","x",ROUND(IF(VLOOKUP($E68,'Country Indicator Data'!$B$4:$N$300,10,FALSE)&gt;T$3,0,IF(VLOOKUP($E68,'Country Indicator Data'!$B$4:$N$300,10,FALSE)&lt;T$4,5,(T$3-VLOOKUP($E68,'Country Indicator Data'!$B$4:$N$300,10,FALSE))/(T$3-T$4)*5)),1))))</f>
        <v>3.6</v>
      </c>
      <c r="U68" s="163">
        <f>IF(LEN(E68)&gt;3,((IF(VLOOKUP($C68,'Regional Crises'!$B$1:$R$66,15,FALSE)="x","x",ROUND(IF(VLOOKUP($C68,'Regional Crises'!$B$1:$R$66,15,FALSE)&gt;U$3,0,IF(VLOOKUP($C68,'Regional Crises'!$B$1:$R$66,15,FALSE)&lt;U$4,5,(U$3-VLOOKUP($C68,'Regional Crises'!$B$1:$R$66,15,FALSE))/(U$3-U$4)*5)),1)))),(IF(VLOOKUP($E68,'Country Indicator Data'!$B$4:$N$300,11,FALSE)="x","x",ROUND(IF(VLOOKUP($E68,'Country Indicator Data'!$B$4:$N$300,11,FALSE)&gt;U$3,0,IF(VLOOKUP($E68,'Country Indicator Data'!$B$4:$N$300,11,FALSE)&lt;U$4,5,(U$3-VLOOKUP($E68,'Country Indicator Data'!$B$4:$N$300,11,FALSE))/(U$3-U$4)*5)),1))))</f>
        <v>2.8</v>
      </c>
      <c r="V68" s="163">
        <f>IF(LEN(E68)&gt;3,((IF(VLOOKUP($C68,'Regional Crises'!$B$1:$R$66,16,FALSE)="x","x",ROUND(IF(VLOOKUP($C68,'Regional Crises'!$B$1:$R$66,16,FALSE)&gt;V$3,0,IF(VLOOKUP($C68,'Regional Crises'!$B$1:$R$66,16,FALSE)&lt;V$4,5,(V$3-VLOOKUP($C68,'Regional Crises'!$B$1:$R$66,16,FALSE))/(V$3-V$4)*5)),1)))),(IF(VLOOKUP($E68,'Country Indicator Data'!$B$4:$N$300,12,FALSE)="x","x",ROUND(IF(VLOOKUP($E68,'Country Indicator Data'!$B$4:$N$300,12,FALSE)&gt;V$3,0,IF(VLOOKUP($E68,'Country Indicator Data'!$B$4:$N$300,12,FALSE)&lt;V$4,5,(V$3-VLOOKUP($E68,'Country Indicator Data'!$B$4:$N$300,12,FALSE))/(V$3-V$4)*5)),1))))</f>
        <v>2.9</v>
      </c>
      <c r="W68" s="163">
        <f t="shared" si="18"/>
        <v>3.3</v>
      </c>
      <c r="X68" s="163">
        <f t="shared" si="19"/>
        <v>3.2</v>
      </c>
      <c r="Y68" s="184">
        <f>IF('Core Indicators'!FC65="x","x",IF('Core Indicators'!FC65&gt;=5,5,IF('Core Indicators'!FC65&gt;=4,4,IF('Core Indicators'!FC65&gt;=3,3,IF('Core Indicators'!FC65&gt;=2,2,IF('Core Indicators'!FC65&gt;=1,1,0))))))</f>
        <v>5</v>
      </c>
      <c r="Z68" s="163">
        <f t="shared" si="20"/>
        <v>5</v>
      </c>
      <c r="AA68" s="184">
        <f>'Crisis Indicator Data'!Y65</f>
        <v>2</v>
      </c>
      <c r="AB68" s="184">
        <f>'Crisis Indicator Data'!Z65</f>
        <v>1</v>
      </c>
      <c r="AC68" s="184">
        <f>'Crisis Indicator Data'!AA65</f>
        <v>1</v>
      </c>
      <c r="AD68" s="184">
        <f>'Crisis Indicator Data'!AB65</f>
        <v>2</v>
      </c>
      <c r="AE68" s="184">
        <f t="shared" si="21"/>
        <v>3</v>
      </c>
      <c r="AF68" s="184">
        <f>'Crisis Indicator Data'!AC65</f>
        <v>2</v>
      </c>
      <c r="AG68" s="184">
        <f>'Crisis Indicator Data'!AD65</f>
        <v>3</v>
      </c>
      <c r="AH68" s="184">
        <f t="shared" si="22"/>
        <v>5</v>
      </c>
      <c r="AI68" s="184">
        <f>'Crisis Indicator Data'!AE65</f>
        <v>3</v>
      </c>
      <c r="AJ68" s="184">
        <f>'Crisis Indicator Data'!AF65</f>
        <v>3</v>
      </c>
      <c r="AK68" s="184">
        <f>'Crisis Indicator Data'!AG65</f>
        <v>0</v>
      </c>
      <c r="AL68" s="184">
        <f t="shared" si="23"/>
        <v>4</v>
      </c>
      <c r="AM68" s="163">
        <f t="shared" si="24"/>
        <v>4</v>
      </c>
      <c r="AN68" s="163">
        <f t="shared" si="25"/>
        <v>4.5</v>
      </c>
    </row>
    <row r="69" spans="1:40" ht="13.5" customHeight="1" x14ac:dyDescent="0.35">
      <c r="A69" s="172" t="str">
        <f>'Crisis Indicator Data'!A66</f>
        <v>Mixed migration flows in Libya</v>
      </c>
      <c r="B69" s="173" t="str">
        <f>'Crisis Indicator Data'!B66</f>
        <v>Displacement</v>
      </c>
      <c r="C69" s="173" t="str">
        <f>'Crisis Indicator Data'!C66</f>
        <v>LBY002</v>
      </c>
      <c r="D69" s="173" t="str">
        <f>'Crisis Indicator Data'!D66</f>
        <v>Libya</v>
      </c>
      <c r="E69" s="174" t="str">
        <f>'Crisis Indicator Data'!E66</f>
        <v>LBY</v>
      </c>
      <c r="F69" s="163">
        <f>IF(LEN(E69)&gt;3,(IF(VLOOKUP($C69,'Regional Crises'!$B$1:$R$66,7,FALSE)="x","x",ROUND(IF(VLOOKUP($C69,'Regional Crises'!$B$1:$R$66,7,FALSE)&gt;$F$3,5,IF(VLOOKUP($C69,'Regional Crises'!$B$1:$R$66,7,FALSE)&lt;F$4,0,($F$3-VLOOKUP($C69,'Regional Crises'!$B$1:$R$66,7,FALSE))/($F$3-$F$4)*5)),1))),IF(VLOOKUP($E69,'Country Indicator Data'!$B$4:$N$300,3,FALSE)="x","x",ROUND(IF(VLOOKUP($E69,'Country Indicator Data'!$B$4:$N$300,3,FALSE)&gt;$F$3,5,IF(VLOOKUP($E69,'Country Indicator Data'!$B$4:$N$300,3,FALSE)&lt;$F$4,0,($F$3-VLOOKUP($E69,'Country Indicator Data'!$B$4:$N$300,3,FALSE))/($F$3-$F$4)*5)),1)))</f>
        <v>4.5999999999999996</v>
      </c>
      <c r="G69" s="163">
        <f>IF(LEN(E69)&gt;3,(IF(VLOOKUP($C69,'Regional Crises'!$B$1:$R$66,9,FALSE)="x","x",ROUND(IF(VLOOKUP($C69,'Regional Crises'!$B$1:$R$66,9,FALSE)&gt;G$3,5,IF(VLOOKUP($C69,'Regional Crises'!$B$1:$R$66,9,FALSE)&lt;G$4,0,(G$3-VLOOKUP($C69,'Regional Crises'!$B$1:$R$66,9,FALSE))/(G$3-G$4)*5)),1))),IF(VLOOKUP($E69,'Country Indicator Data'!$B$4:$N$300,5,FALSE)="x","x",ROUND(IF(VLOOKUP($E69,'Country Indicator Data'!$B$4:$N$300,5,FALSE)&gt;G$3,5,IF(VLOOKUP($E69,'Country Indicator Data'!$B$4:$N$300,5,FALSE)&lt;G$4,0,(G$3-VLOOKUP($E69,'Country Indicator Data'!$B$4:$N$300,5,FALSE))/(G$3-G$4)*5)),1)))</f>
        <v>4</v>
      </c>
      <c r="H69" s="163">
        <f t="shared" si="13"/>
        <v>4.3</v>
      </c>
      <c r="I69" s="163">
        <f>IF(LEN(E69)&gt;3,(IF(VLOOKUP($C69,'Regional Crises'!$B$1:$R$66,6,FALSE)="x","x",ROUND(IF(VLOOKUP($C69,'Regional Crises'!$B$1:$R$66,6,FALSE)&gt;I$3,5,IF(VLOOKUP($C69,'Regional Crises'!$B$1:$R$66,6,FALSE)&lt;I$4,0,5-(I$3-VLOOKUP($C69,'Regional Crises'!$B$1:$R$66,6,FALSE))/(I$3-I$4)*5)),1))),IF(VLOOKUP($E69,'Country Indicator Data'!$B$4:$N$300,2,FALSE)="x","x",ROUND(IF(VLOOKUP($E69,'Country Indicator Data'!$B$4:$N$300,2,FALSE)&gt;I$3,5,IF(VLOOKUP($E69,'Country Indicator Data'!$B$4:$N$300,2,FALSE)&lt;I$4,0,5-(I$3-VLOOKUP($E69,'Country Indicator Data'!$B$4:$N$300,2,FALSE))/(I$3-I$4)*5)),1)))</f>
        <v>1.4</v>
      </c>
      <c r="J69" s="163">
        <f>IF(LEN(E69)&gt;3,(IF(VLOOKUP($C69,'Regional Crises'!$B$1:$R$66,8,FALSE)="x","x",ROUND(IF(VLOOKUP($C69,'Regional Crises'!$B$1:$R$66,8,FALSE)&gt;J$3,5,IF(VLOOKUP($C69,'Regional Crises'!$B$1:$R$66,8,FALSE)&lt;J$4,0,5-(J$3-VLOOKUP($C69,'Regional Crises'!$B$1:$R$66,8,FALSE))/(J$3-J$4)*5)),1))),IF(VLOOKUP($E69,'Country Indicator Data'!$B$4:$N$300,4,FALSE)="x","x",ROUND(IF(VLOOKUP($E69,'Country Indicator Data'!$B$4:$N$300,4,FALSE)&gt;J$3,5,IF(VLOOKUP($E69,'Country Indicator Data'!$B$4:$N$300,4,FALSE)&lt;J$4,0,5-(J$3-VLOOKUP($E69,'Country Indicator Data'!$B$4:$N$300,4,FALSE))/(J$3-J$4)*5)),1)))</f>
        <v>0</v>
      </c>
      <c r="K69" s="163">
        <f t="shared" si="14"/>
        <v>0.7</v>
      </c>
      <c r="L69" s="163">
        <f>IF(LEN(E69)&gt;3,(IF(VLOOKUP($C69,'Regional Crises'!$B$1:$R$66,10,FALSE)="x","x",ROUND(IF(VLOOKUP($C69,'Regional Crises'!$B$1:$R$66,10,FALSE)&gt;L$3,5,IF(VLOOKUP($C69,'Regional Crises'!$B$1:$R$66,10,FALSE)&lt;L$4,0,5-(L$3-VLOOKUP($C69,'Regional Crises'!$B$1:$R$66,10,FALSE))/(L$3-L$4)*5)),1))),IF(VLOOKUP($E69,'Country Indicator Data'!$B$4:$N$300,6,FALSE)="x","x",ROUND(IF(VLOOKUP($E69,'Country Indicator Data'!$B$4:$N$300,6,FALSE)&gt;L$3,5,IF(VLOOKUP($E69,'Country Indicator Data'!$B$4:$N$300,6,FALSE)&lt;L$4,0,5-(L$3-VLOOKUP($E69,'Country Indicator Data'!$B$4:$N$300,6,FALSE))/(L$3-L$4)*5)),1)))</f>
        <v>1.1000000000000001</v>
      </c>
      <c r="M69" s="163" t="str">
        <f>IF(LEN(E69)&gt;3,(IF(VLOOKUP($C69,'Regional Crises'!$B$1:$R$66,11,FALSE)="x","x",ROUND(IF(VLOOKUP($C69,'Regional Crises'!$B$1:$R$66,11,FALSE)&gt;M$3,5,IF(VLOOKUP($C69,'Regional Crises'!$B$1:$R$66,11,FALSE)&lt;M$4,0,5-(M$3-VLOOKUP($C69,'Regional Crises'!$B$1:$R$66,11,FALSE))/(M$3-M$4)*5)),1))),IF(VLOOKUP($E69,'Country Indicator Data'!$B$4:$N$300,7,FALSE)="x","x",ROUND(IF(VLOOKUP($E69,'Country Indicator Data'!$B$4:$N$300,7,FALSE)&gt;M$3,5,IF(VLOOKUP($E69,'Country Indicator Data'!$B$4:$N$300,7,FALSE)&lt;M$4,0,5-(M$3-VLOOKUP($E69,'Country Indicator Data'!$B$4:$N$300,7,FALSE))/(M$3-M$4)*5)),1)))</f>
        <v>x</v>
      </c>
      <c r="N69" s="163">
        <f t="shared" si="15"/>
        <v>1.1000000000000001</v>
      </c>
      <c r="O69" s="163">
        <f t="shared" si="16"/>
        <v>2.0333333333333332</v>
      </c>
      <c r="P69" s="163">
        <f>IF(LEN(E69)&gt;3,VLOOKUP(C69,'Regional Crises'!$B$1:$R$69,12,FALSE),VLOOKUP(E69,'Country Indicator Data'!$B$4:$I$300,8,FALSE))</f>
        <v>3</v>
      </c>
      <c r="Q69" s="163">
        <f>IF(LEN(E69)&gt;3,((IF(VLOOKUP($C69,'Regional Crises'!$B$1:$R$66,13,FALSE)="x","x",ROUND(IF(VLOOKUP($C69,'Regional Crises'!$B$1:$R$66,13,FALSE)&gt;Q$3,5,IF(VLOOKUP($C69,'Regional Crises'!$B$1:$R$66,13,FALSE)&lt;Q$4,0,5-(LOG(Q$3)-LOG(VLOOKUP($C69,'Regional Crises'!$B$1:$R$66,13,FALSE)))/(LOG(Q$3)-LOG(Q$4))*5)),1)))),(IF(VLOOKUP($E69,'Country Indicator Data'!$B$4:$N$300,9,FALSE)="x","x",ROUND(IF(VLOOKUP($E69,'Country Indicator Data'!$B$4:$N$300,9,FALSE)&gt;Q$3,5,IF(VLOOKUP($E69,'Country Indicator Data'!$B$4:$N$300,9,FALSE)&lt;Q$4,0,5-(LOG(Q$3)-LOG(VLOOKUP($E69,'Country Indicator Data'!$B$4:$N$300,9,FALSE)))/(LOG(Q$3)-LOG(Q$4))*5)),1))))</f>
        <v>4.2</v>
      </c>
      <c r="R69" s="163">
        <f t="shared" si="17"/>
        <v>3.6</v>
      </c>
      <c r="S69" s="163">
        <f>IF(LEN(E69)&gt;3,((IF(VLOOKUP($C69,'Regional Crises'!$B$1:$R$66,17,FALSE)="x","x",ROUND(IF(VLOOKUP($C69,'Regional Crises'!$B$1:$R$66,17,FALSE)&gt;S$3,0,IF(VLOOKUP($C69,'Regional Crises'!$B$1:$R$66,17,FALSE)&lt;S$4,5,(S$3-VLOOKUP($C69,'Regional Crises'!$B$1:$R$66,17,FALSE))/(S$3-S$4)*5)),1)))),(IF(VLOOKUP($E69,'Country Indicator Data'!$B$4:$N$300,13,FALSE)="x","x",ROUND(IF(VLOOKUP($E69,'Country Indicator Data'!$B$4:$N$300,13,FALSE)&gt;S$3,0,IF(VLOOKUP($E69,'Country Indicator Data'!$B$4:$N$300,13,FALSE)&lt;S$4,5,(S$3-VLOOKUP($E69,'Country Indicator Data'!$B$4:$N$300,13,FALSE))/(S$3-S$4)*5)),1))))</f>
        <v>4.0999999999999996</v>
      </c>
      <c r="T69" s="163">
        <f>IF(LEN(E69)&gt;3,((IF(VLOOKUP($C69,'Regional Crises'!$B$1:$R$66,14,FALSE)="x","x",ROUND(IF(VLOOKUP($C69,'Regional Crises'!$B$1:$R$66,14,FALSE)&gt;T$3,0,IF(VLOOKUP($C69,'Regional Crises'!$B$1:$R$66,14,FALSE)&lt;T$4,5,(T$3-VLOOKUP($C69,'Regional Crises'!$B$1:$R$66,14,FALSE))/(T$3-T$4)*5)),1)))),(IF(VLOOKUP($E69,'Country Indicator Data'!$B$4:$N$300,10,FALSE)="x","x",ROUND(IF(VLOOKUP($E69,'Country Indicator Data'!$B$4:$N$300,10,FALSE)&gt;T$3,0,IF(VLOOKUP($E69,'Country Indicator Data'!$B$4:$N$300,10,FALSE)&lt;T$4,5,(T$3-VLOOKUP($E69,'Country Indicator Data'!$B$4:$N$300,10,FALSE))/(T$3-T$4)*5)),1))))</f>
        <v>4.3</v>
      </c>
      <c r="U69" s="163">
        <f>IF(LEN(E69)&gt;3,((IF(VLOOKUP($C69,'Regional Crises'!$B$1:$R$66,15,FALSE)="x","x",ROUND(IF(VLOOKUP($C69,'Regional Crises'!$B$1:$R$66,15,FALSE)&gt;U$3,0,IF(VLOOKUP($C69,'Regional Crises'!$B$1:$R$66,15,FALSE)&lt;U$4,5,(U$3-VLOOKUP($C69,'Regional Crises'!$B$1:$R$66,15,FALSE))/(U$3-U$4)*5)),1)))),(IF(VLOOKUP($E69,'Country Indicator Data'!$B$4:$N$300,11,FALSE)="x","x",ROUND(IF(VLOOKUP($E69,'Country Indicator Data'!$B$4:$N$300,11,FALSE)&gt;U$3,0,IF(VLOOKUP($E69,'Country Indicator Data'!$B$4:$N$300,11,FALSE)&lt;U$4,5,(U$3-VLOOKUP($E69,'Country Indicator Data'!$B$4:$N$300,11,FALSE))/(U$3-U$4)*5)),1))))</f>
        <v>3.9</v>
      </c>
      <c r="V69" s="163">
        <f>IF(LEN(E69)&gt;3,((IF(VLOOKUP($C69,'Regional Crises'!$B$1:$R$66,16,FALSE)="x","x",ROUND(IF(VLOOKUP($C69,'Regional Crises'!$B$1:$R$66,16,FALSE)&gt;V$3,0,IF(VLOOKUP($C69,'Regional Crises'!$B$1:$R$66,16,FALSE)&lt;V$4,5,(V$3-VLOOKUP($C69,'Regional Crises'!$B$1:$R$66,16,FALSE))/(V$3-V$4)*5)),1)))),(IF(VLOOKUP($E69,'Country Indicator Data'!$B$4:$N$300,12,FALSE)="x","x",ROUND(IF(VLOOKUP($E69,'Country Indicator Data'!$B$4:$N$300,12,FALSE)&gt;V$3,0,IF(VLOOKUP($E69,'Country Indicator Data'!$B$4:$N$300,12,FALSE)&lt;V$4,5,(V$3-VLOOKUP($E69,'Country Indicator Data'!$B$4:$N$300,12,FALSE))/(V$3-V$4)*5)),1))))</f>
        <v>4.5999999999999996</v>
      </c>
      <c r="W69" s="163">
        <f t="shared" si="18"/>
        <v>4.2</v>
      </c>
      <c r="X69" s="163">
        <f t="shared" si="19"/>
        <v>3.3</v>
      </c>
      <c r="Y69" s="184">
        <f>IF('Core Indicators'!FC66="x","x",IF('Core Indicators'!FC66&gt;=5,5,IF('Core Indicators'!FC66&gt;=4,4,IF('Core Indicators'!FC66&gt;=3,3,IF('Core Indicators'!FC66&gt;=2,2,IF('Core Indicators'!FC66&gt;=1,1,0))))))</f>
        <v>3</v>
      </c>
      <c r="Z69" s="163">
        <f t="shared" si="20"/>
        <v>3</v>
      </c>
      <c r="AA69" s="184">
        <f>'Crisis Indicator Data'!Y66</f>
        <v>2</v>
      </c>
      <c r="AB69" s="184">
        <f>'Crisis Indicator Data'!Z66</f>
        <v>3</v>
      </c>
      <c r="AC69" s="184">
        <f>'Crisis Indicator Data'!AA66</f>
        <v>1</v>
      </c>
      <c r="AD69" s="184">
        <f>'Crisis Indicator Data'!AB66</f>
        <v>0</v>
      </c>
      <c r="AE69" s="184">
        <f t="shared" si="21"/>
        <v>3</v>
      </c>
      <c r="AF69" s="184">
        <f>'Crisis Indicator Data'!AC66</f>
        <v>2</v>
      </c>
      <c r="AG69" s="184">
        <f>'Crisis Indicator Data'!AD66</f>
        <v>3</v>
      </c>
      <c r="AH69" s="184">
        <f t="shared" si="22"/>
        <v>5</v>
      </c>
      <c r="AI69" s="184">
        <f>'Crisis Indicator Data'!AE66</f>
        <v>0</v>
      </c>
      <c r="AJ69" s="184">
        <f>'Crisis Indicator Data'!AF66</f>
        <v>1</v>
      </c>
      <c r="AK69" s="184">
        <f>'Crisis Indicator Data'!AG66</f>
        <v>1</v>
      </c>
      <c r="AL69" s="184">
        <f t="shared" si="23"/>
        <v>2</v>
      </c>
      <c r="AM69" s="163">
        <f t="shared" si="24"/>
        <v>3</v>
      </c>
      <c r="AN69" s="163">
        <f t="shared" si="25"/>
        <v>3</v>
      </c>
    </row>
    <row r="70" spans="1:40" ht="13.5" customHeight="1" x14ac:dyDescent="0.35">
      <c r="A70" s="172" t="str">
        <f>'Crisis Indicator Data'!A67</f>
        <v>Refugees from Sudan in Libya</v>
      </c>
      <c r="B70" s="173" t="str">
        <f>'Crisis Indicator Data'!B67</f>
        <v>Conflict</v>
      </c>
      <c r="C70" s="173" t="str">
        <f>'Crisis Indicator Data'!C67</f>
        <v>LBY004</v>
      </c>
      <c r="D70" s="173" t="str">
        <f>'Crisis Indicator Data'!D67</f>
        <v>Libya</v>
      </c>
      <c r="E70" s="174" t="str">
        <f>'Crisis Indicator Data'!E67</f>
        <v>LBY</v>
      </c>
      <c r="F70" s="163">
        <f>IF(LEN(E70)&gt;3,(IF(VLOOKUP($C70,'Regional Crises'!$B$1:$R$66,7,FALSE)="x","x",ROUND(IF(VLOOKUP($C70,'Regional Crises'!$B$1:$R$66,7,FALSE)&gt;$F$3,5,IF(VLOOKUP($C70,'Regional Crises'!$B$1:$R$66,7,FALSE)&lt;F$4,0,($F$3-VLOOKUP($C70,'Regional Crises'!$B$1:$R$66,7,FALSE))/($F$3-$F$4)*5)),1))),IF(VLOOKUP($E70,'Country Indicator Data'!$B$4:$N$300,3,FALSE)="x","x",ROUND(IF(VLOOKUP($E70,'Country Indicator Data'!$B$4:$N$300,3,FALSE)&gt;$F$3,5,IF(VLOOKUP($E70,'Country Indicator Data'!$B$4:$N$300,3,FALSE)&lt;$F$4,0,($F$3-VLOOKUP($E70,'Country Indicator Data'!$B$4:$N$300,3,FALSE))/($F$3-$F$4)*5)),1)))</f>
        <v>4.5999999999999996</v>
      </c>
      <c r="G70" s="163">
        <f>IF(LEN(E70)&gt;3,(IF(VLOOKUP($C70,'Regional Crises'!$B$1:$R$66,9,FALSE)="x","x",ROUND(IF(VLOOKUP($C70,'Regional Crises'!$B$1:$R$66,9,FALSE)&gt;G$3,5,IF(VLOOKUP($C70,'Regional Crises'!$B$1:$R$66,9,FALSE)&lt;G$4,0,(G$3-VLOOKUP($C70,'Regional Crises'!$B$1:$R$66,9,FALSE))/(G$3-G$4)*5)),1))),IF(VLOOKUP($E70,'Country Indicator Data'!$B$4:$N$300,5,FALSE)="x","x",ROUND(IF(VLOOKUP($E70,'Country Indicator Data'!$B$4:$N$300,5,FALSE)&gt;G$3,5,IF(VLOOKUP($E70,'Country Indicator Data'!$B$4:$N$300,5,FALSE)&lt;G$4,0,(G$3-VLOOKUP($E70,'Country Indicator Data'!$B$4:$N$300,5,FALSE))/(G$3-G$4)*5)),1)))</f>
        <v>4</v>
      </c>
      <c r="H70" s="163">
        <f t="shared" ref="H70:H101" si="26">IF(AND(F70="x",G70="x"),"x",AVERAGE(F70,G70))</f>
        <v>4.3</v>
      </c>
      <c r="I70" s="163">
        <f>IF(LEN(E70)&gt;3,(IF(VLOOKUP($C70,'Regional Crises'!$B$1:$R$66,6,FALSE)="x","x",ROUND(IF(VLOOKUP($C70,'Regional Crises'!$B$1:$R$66,6,FALSE)&gt;I$3,5,IF(VLOOKUP($C70,'Regional Crises'!$B$1:$R$66,6,FALSE)&lt;I$4,0,5-(I$3-VLOOKUP($C70,'Regional Crises'!$B$1:$R$66,6,FALSE))/(I$3-I$4)*5)),1))),IF(VLOOKUP($E70,'Country Indicator Data'!$B$4:$N$300,2,FALSE)="x","x",ROUND(IF(VLOOKUP($E70,'Country Indicator Data'!$B$4:$N$300,2,FALSE)&gt;I$3,5,IF(VLOOKUP($E70,'Country Indicator Data'!$B$4:$N$300,2,FALSE)&lt;I$4,0,5-(I$3-VLOOKUP($E70,'Country Indicator Data'!$B$4:$N$300,2,FALSE))/(I$3-I$4)*5)),1)))</f>
        <v>1.4</v>
      </c>
      <c r="J70" s="163">
        <f>IF(LEN(E70)&gt;3,(IF(VLOOKUP($C70,'Regional Crises'!$B$1:$R$66,8,FALSE)="x","x",ROUND(IF(VLOOKUP($C70,'Regional Crises'!$B$1:$R$66,8,FALSE)&gt;J$3,5,IF(VLOOKUP($C70,'Regional Crises'!$B$1:$R$66,8,FALSE)&lt;J$4,0,5-(J$3-VLOOKUP($C70,'Regional Crises'!$B$1:$R$66,8,FALSE))/(J$3-J$4)*5)),1))),IF(VLOOKUP($E70,'Country Indicator Data'!$B$4:$N$300,4,FALSE)="x","x",ROUND(IF(VLOOKUP($E70,'Country Indicator Data'!$B$4:$N$300,4,FALSE)&gt;J$3,5,IF(VLOOKUP($E70,'Country Indicator Data'!$B$4:$N$300,4,FALSE)&lt;J$4,0,5-(J$3-VLOOKUP($E70,'Country Indicator Data'!$B$4:$N$300,4,FALSE))/(J$3-J$4)*5)),1)))</f>
        <v>0</v>
      </c>
      <c r="K70" s="163">
        <f t="shared" ref="K70:K101" si="27">IF(AND(I70="x",J70="x"),"x",AVERAGE(I70,J70))</f>
        <v>0.7</v>
      </c>
      <c r="L70" s="163">
        <f>IF(LEN(E70)&gt;3,(IF(VLOOKUP($C70,'Regional Crises'!$B$1:$R$66,10,FALSE)="x","x",ROUND(IF(VLOOKUP($C70,'Regional Crises'!$B$1:$R$66,10,FALSE)&gt;L$3,5,IF(VLOOKUP($C70,'Regional Crises'!$B$1:$R$66,10,FALSE)&lt;L$4,0,5-(L$3-VLOOKUP($C70,'Regional Crises'!$B$1:$R$66,10,FALSE))/(L$3-L$4)*5)),1))),IF(VLOOKUP($E70,'Country Indicator Data'!$B$4:$N$300,6,FALSE)="x","x",ROUND(IF(VLOOKUP($E70,'Country Indicator Data'!$B$4:$N$300,6,FALSE)&gt;L$3,5,IF(VLOOKUP($E70,'Country Indicator Data'!$B$4:$N$300,6,FALSE)&lt;L$4,0,5-(L$3-VLOOKUP($E70,'Country Indicator Data'!$B$4:$N$300,6,FALSE))/(L$3-L$4)*5)),1)))</f>
        <v>1.1000000000000001</v>
      </c>
      <c r="M70" s="163" t="str">
        <f>IF(LEN(E70)&gt;3,(IF(VLOOKUP($C70,'Regional Crises'!$B$1:$R$66,11,FALSE)="x","x",ROUND(IF(VLOOKUP($C70,'Regional Crises'!$B$1:$R$66,11,FALSE)&gt;M$3,5,IF(VLOOKUP($C70,'Regional Crises'!$B$1:$R$66,11,FALSE)&lt;M$4,0,5-(M$3-VLOOKUP($C70,'Regional Crises'!$B$1:$R$66,11,FALSE))/(M$3-M$4)*5)),1))),IF(VLOOKUP($E70,'Country Indicator Data'!$B$4:$N$300,7,FALSE)="x","x",ROUND(IF(VLOOKUP($E70,'Country Indicator Data'!$B$4:$N$300,7,FALSE)&gt;M$3,5,IF(VLOOKUP($E70,'Country Indicator Data'!$B$4:$N$300,7,FALSE)&lt;M$4,0,5-(M$3-VLOOKUP($E70,'Country Indicator Data'!$B$4:$N$300,7,FALSE))/(M$3-M$4)*5)),1)))</f>
        <v>x</v>
      </c>
      <c r="N70" s="163">
        <f t="shared" ref="N70:N101" si="28">IF(AND(L70="x",M70="x"),"x",AVERAGE(L70,M70))</f>
        <v>1.1000000000000001</v>
      </c>
      <c r="O70" s="163">
        <f t="shared" ref="O70:O101" si="29">AVERAGE(H70,K70,N70)</f>
        <v>2.0333333333333332</v>
      </c>
      <c r="P70" s="163">
        <f>IF(LEN(E70)&gt;3,VLOOKUP(C70,'Regional Crises'!$B$1:$R$69,12,FALSE),VLOOKUP(E70,'Country Indicator Data'!$B$4:$I$300,8,FALSE))</f>
        <v>3</v>
      </c>
      <c r="Q70" s="163">
        <f>IF(LEN(E70)&gt;3,((IF(VLOOKUP($C70,'Regional Crises'!$B$1:$R$66,13,FALSE)="x","x",ROUND(IF(VLOOKUP($C70,'Regional Crises'!$B$1:$R$66,13,FALSE)&gt;Q$3,5,IF(VLOOKUP($C70,'Regional Crises'!$B$1:$R$66,13,FALSE)&lt;Q$4,0,5-(LOG(Q$3)-LOG(VLOOKUP($C70,'Regional Crises'!$B$1:$R$66,13,FALSE)))/(LOG(Q$3)-LOG(Q$4))*5)),1)))),(IF(VLOOKUP($E70,'Country Indicator Data'!$B$4:$N$300,9,FALSE)="x","x",ROUND(IF(VLOOKUP($E70,'Country Indicator Data'!$B$4:$N$300,9,FALSE)&gt;Q$3,5,IF(VLOOKUP($E70,'Country Indicator Data'!$B$4:$N$300,9,FALSE)&lt;Q$4,0,5-(LOG(Q$3)-LOG(VLOOKUP($E70,'Country Indicator Data'!$B$4:$N$300,9,FALSE)))/(LOG(Q$3)-LOG(Q$4))*5)),1))))</f>
        <v>4.2</v>
      </c>
      <c r="R70" s="163">
        <f t="shared" ref="R70:R101" si="30">AVERAGE(P70:Q70)</f>
        <v>3.6</v>
      </c>
      <c r="S70" s="163">
        <f>IF(LEN(E70)&gt;3,((IF(VLOOKUP($C70,'Regional Crises'!$B$1:$R$66,17,FALSE)="x","x",ROUND(IF(VLOOKUP($C70,'Regional Crises'!$B$1:$R$66,17,FALSE)&gt;S$3,0,IF(VLOOKUP($C70,'Regional Crises'!$B$1:$R$66,17,FALSE)&lt;S$4,5,(S$3-VLOOKUP($C70,'Regional Crises'!$B$1:$R$66,17,FALSE))/(S$3-S$4)*5)),1)))),(IF(VLOOKUP($E70,'Country Indicator Data'!$B$4:$N$300,13,FALSE)="x","x",ROUND(IF(VLOOKUP($E70,'Country Indicator Data'!$B$4:$N$300,13,FALSE)&gt;S$3,0,IF(VLOOKUP($E70,'Country Indicator Data'!$B$4:$N$300,13,FALSE)&lt;S$4,5,(S$3-VLOOKUP($E70,'Country Indicator Data'!$B$4:$N$300,13,FALSE))/(S$3-S$4)*5)),1))))</f>
        <v>4.0999999999999996</v>
      </c>
      <c r="T70" s="163">
        <f>IF(LEN(E70)&gt;3,((IF(VLOOKUP($C70,'Regional Crises'!$B$1:$R$66,14,FALSE)="x","x",ROUND(IF(VLOOKUP($C70,'Regional Crises'!$B$1:$R$66,14,FALSE)&gt;T$3,0,IF(VLOOKUP($C70,'Regional Crises'!$B$1:$R$66,14,FALSE)&lt;T$4,5,(T$3-VLOOKUP($C70,'Regional Crises'!$B$1:$R$66,14,FALSE))/(T$3-T$4)*5)),1)))),(IF(VLOOKUP($E70,'Country Indicator Data'!$B$4:$N$300,10,FALSE)="x","x",ROUND(IF(VLOOKUP($E70,'Country Indicator Data'!$B$4:$N$300,10,FALSE)&gt;T$3,0,IF(VLOOKUP($E70,'Country Indicator Data'!$B$4:$N$300,10,FALSE)&lt;T$4,5,(T$3-VLOOKUP($E70,'Country Indicator Data'!$B$4:$N$300,10,FALSE))/(T$3-T$4)*5)),1))))</f>
        <v>4.3</v>
      </c>
      <c r="U70" s="163">
        <f>IF(LEN(E70)&gt;3,((IF(VLOOKUP($C70,'Regional Crises'!$B$1:$R$66,15,FALSE)="x","x",ROUND(IF(VLOOKUP($C70,'Regional Crises'!$B$1:$R$66,15,FALSE)&gt;U$3,0,IF(VLOOKUP($C70,'Regional Crises'!$B$1:$R$66,15,FALSE)&lt;U$4,5,(U$3-VLOOKUP($C70,'Regional Crises'!$B$1:$R$66,15,FALSE))/(U$3-U$4)*5)),1)))),(IF(VLOOKUP($E70,'Country Indicator Data'!$B$4:$N$300,11,FALSE)="x","x",ROUND(IF(VLOOKUP($E70,'Country Indicator Data'!$B$4:$N$300,11,FALSE)&gt;U$3,0,IF(VLOOKUP($E70,'Country Indicator Data'!$B$4:$N$300,11,FALSE)&lt;U$4,5,(U$3-VLOOKUP($E70,'Country Indicator Data'!$B$4:$N$300,11,FALSE))/(U$3-U$4)*5)),1))))</f>
        <v>3.9</v>
      </c>
      <c r="V70" s="163">
        <f>IF(LEN(E70)&gt;3,((IF(VLOOKUP($C70,'Regional Crises'!$B$1:$R$66,16,FALSE)="x","x",ROUND(IF(VLOOKUP($C70,'Regional Crises'!$B$1:$R$66,16,FALSE)&gt;V$3,0,IF(VLOOKUP($C70,'Regional Crises'!$B$1:$R$66,16,FALSE)&lt;V$4,5,(V$3-VLOOKUP($C70,'Regional Crises'!$B$1:$R$66,16,FALSE))/(V$3-V$4)*5)),1)))),(IF(VLOOKUP($E70,'Country Indicator Data'!$B$4:$N$300,12,FALSE)="x","x",ROUND(IF(VLOOKUP($E70,'Country Indicator Data'!$B$4:$N$300,12,FALSE)&gt;V$3,0,IF(VLOOKUP($E70,'Country Indicator Data'!$B$4:$N$300,12,FALSE)&lt;V$4,5,(V$3-VLOOKUP($E70,'Country Indicator Data'!$B$4:$N$300,12,FALSE))/(V$3-V$4)*5)),1))))</f>
        <v>4.5999999999999996</v>
      </c>
      <c r="W70" s="163">
        <f t="shared" ref="W70:W101" si="31">IF(AND(S70="x",V70="x"),"x",ROUND(AVERAGE(S70,V70,T70,U70),1))</f>
        <v>4.2</v>
      </c>
      <c r="X70" s="163">
        <f t="shared" ref="X70:X101" si="32">ROUND(AVERAGE(O70,W70,R70),1)</f>
        <v>3.3</v>
      </c>
      <c r="Y70" s="184">
        <f>IF('Core Indicators'!FC67="x","x",IF('Core Indicators'!FC67&gt;=5,5,IF('Core Indicators'!FC67&gt;=4,4,IF('Core Indicators'!FC67&gt;=3,3,IF('Core Indicators'!FC67&gt;=2,2,IF('Core Indicators'!FC67&gt;=1,1,0))))))</f>
        <v>3</v>
      </c>
      <c r="Z70" s="163">
        <f t="shared" ref="Z70:Z101" si="33">Y70</f>
        <v>3</v>
      </c>
      <c r="AA70" s="184">
        <f>'Crisis Indicator Data'!Y67</f>
        <v>2</v>
      </c>
      <c r="AB70" s="184">
        <f>'Crisis Indicator Data'!Z67</f>
        <v>3</v>
      </c>
      <c r="AC70" s="184">
        <f>'Crisis Indicator Data'!AA67</f>
        <v>1</v>
      </c>
      <c r="AD70" s="184">
        <f>'Crisis Indicator Data'!AB67</f>
        <v>0</v>
      </c>
      <c r="AE70" s="184">
        <f t="shared" ref="AE70:AE101" si="34">IF(SUM(AA70:AD70)=0,0,IF(SUM(AA70,AB70,AC70,AD70)&lt;2,1,IF(SUM(AA70:AD70)&lt;6,2,IF(SUM(AA70:AD70)&lt;8,3,IF(SUM(AA70:AD70)&lt;10,4,5)))))</f>
        <v>3</v>
      </c>
      <c r="AF70" s="184">
        <f>'Crisis Indicator Data'!AC67</f>
        <v>2</v>
      </c>
      <c r="AG70" s="184">
        <f>'Crisis Indicator Data'!AD67</f>
        <v>3</v>
      </c>
      <c r="AH70" s="184">
        <f t="shared" ref="AH70:AH101" si="35">IF(SUM(AF70:AG70)=0,0,IF(SUM(AF70,AG70)=1,1,IF(SUM(AF70:AG70)&lt;3,2,IF(SUM(AF70:AG70)&lt;4,3,IF(SUM(AF70:AG70)&lt;5,4,5)))))</f>
        <v>5</v>
      </c>
      <c r="AI70" s="184">
        <f>'Crisis Indicator Data'!AE67</f>
        <v>0</v>
      </c>
      <c r="AJ70" s="184">
        <f>'Crisis Indicator Data'!AF67</f>
        <v>1</v>
      </c>
      <c r="AK70" s="184">
        <f>'Crisis Indicator Data'!AG67</f>
        <v>1</v>
      </c>
      <c r="AL70" s="184">
        <f t="shared" ref="AL70:AL101" si="36">IF(SUM(AI70:AK70)=0,0,IF(SUM(AI70:AK70)=1,1,IF(SUM(AI70:AK70)&lt;3,2,IF(SUM(AI70:AK70)&lt;5,3,IF(SUM(AI70:AK70)&lt;7,4,5)))))</f>
        <v>2</v>
      </c>
      <c r="AM70" s="163">
        <f t="shared" ref="AM70:AM101" si="37">IF(AA70=3,5,ROUND(AVERAGE(AE70,AH70,AL70),0))</f>
        <v>3</v>
      </c>
      <c r="AN70" s="163">
        <f t="shared" ref="AN70:AN101" si="38">IF(AND(Z70="x",AM70="x"),"x",ROUND(AVERAGE(Z70,AM70),1))</f>
        <v>3</v>
      </c>
    </row>
    <row r="71" spans="1:40" ht="13.5" customHeight="1" x14ac:dyDescent="0.35">
      <c r="A71" s="172" t="str">
        <f>'Crisis Indicator Data'!A68</f>
        <v>Multiple crises in Libya</v>
      </c>
      <c r="B71" s="173" t="str">
        <f>'Crisis Indicator Data'!B68</f>
        <v>Conflict,Displacement</v>
      </c>
      <c r="C71" s="173" t="str">
        <f>'Crisis Indicator Data'!C68</f>
        <v>LBY005</v>
      </c>
      <c r="D71" s="173" t="str">
        <f>'Crisis Indicator Data'!D68</f>
        <v>Libya</v>
      </c>
      <c r="E71" s="174" t="str">
        <f>'Crisis Indicator Data'!E68</f>
        <v>LBY</v>
      </c>
      <c r="F71" s="163">
        <f>IF(LEN(E71)&gt;3,(IF(VLOOKUP($C71,'Regional Crises'!$B$1:$R$66,7,FALSE)="x","x",ROUND(IF(VLOOKUP($C71,'Regional Crises'!$B$1:$R$66,7,FALSE)&gt;$F$3,5,IF(VLOOKUP($C71,'Regional Crises'!$B$1:$R$66,7,FALSE)&lt;F$4,0,($F$3-VLOOKUP($C71,'Regional Crises'!$B$1:$R$66,7,FALSE))/($F$3-$F$4)*5)),1))),IF(VLOOKUP($E71,'Country Indicator Data'!$B$4:$N$300,3,FALSE)="x","x",ROUND(IF(VLOOKUP($E71,'Country Indicator Data'!$B$4:$N$300,3,FALSE)&gt;$F$3,5,IF(VLOOKUP($E71,'Country Indicator Data'!$B$4:$N$300,3,FALSE)&lt;$F$4,0,($F$3-VLOOKUP($E71,'Country Indicator Data'!$B$4:$N$300,3,FALSE))/($F$3-$F$4)*5)),1)))</f>
        <v>4.5999999999999996</v>
      </c>
      <c r="G71" s="163">
        <f>IF(LEN(E71)&gt;3,(IF(VLOOKUP($C71,'Regional Crises'!$B$1:$R$66,9,FALSE)="x","x",ROUND(IF(VLOOKUP($C71,'Regional Crises'!$B$1:$R$66,9,FALSE)&gt;G$3,5,IF(VLOOKUP($C71,'Regional Crises'!$B$1:$R$66,9,FALSE)&lt;G$4,0,(G$3-VLOOKUP($C71,'Regional Crises'!$B$1:$R$66,9,FALSE))/(G$3-G$4)*5)),1))),IF(VLOOKUP($E71,'Country Indicator Data'!$B$4:$N$300,5,FALSE)="x","x",ROUND(IF(VLOOKUP($E71,'Country Indicator Data'!$B$4:$N$300,5,FALSE)&gt;G$3,5,IF(VLOOKUP($E71,'Country Indicator Data'!$B$4:$N$300,5,FALSE)&lt;G$4,0,(G$3-VLOOKUP($E71,'Country Indicator Data'!$B$4:$N$300,5,FALSE))/(G$3-G$4)*5)),1)))</f>
        <v>4</v>
      </c>
      <c r="H71" s="163">
        <f t="shared" si="26"/>
        <v>4.3</v>
      </c>
      <c r="I71" s="163">
        <f>IF(LEN(E71)&gt;3,(IF(VLOOKUP($C71,'Regional Crises'!$B$1:$R$66,6,FALSE)="x","x",ROUND(IF(VLOOKUP($C71,'Regional Crises'!$B$1:$R$66,6,FALSE)&gt;I$3,5,IF(VLOOKUP($C71,'Regional Crises'!$B$1:$R$66,6,FALSE)&lt;I$4,0,5-(I$3-VLOOKUP($C71,'Regional Crises'!$B$1:$R$66,6,FALSE))/(I$3-I$4)*5)),1))),IF(VLOOKUP($E71,'Country Indicator Data'!$B$4:$N$300,2,FALSE)="x","x",ROUND(IF(VLOOKUP($E71,'Country Indicator Data'!$B$4:$N$300,2,FALSE)&gt;I$3,5,IF(VLOOKUP($E71,'Country Indicator Data'!$B$4:$N$300,2,FALSE)&lt;I$4,0,5-(I$3-VLOOKUP($E71,'Country Indicator Data'!$B$4:$N$300,2,FALSE))/(I$3-I$4)*5)),1)))</f>
        <v>1.4</v>
      </c>
      <c r="J71" s="163">
        <f>IF(LEN(E71)&gt;3,(IF(VLOOKUP($C71,'Regional Crises'!$B$1:$R$66,8,FALSE)="x","x",ROUND(IF(VLOOKUP($C71,'Regional Crises'!$B$1:$R$66,8,FALSE)&gt;J$3,5,IF(VLOOKUP($C71,'Regional Crises'!$B$1:$R$66,8,FALSE)&lt;J$4,0,5-(J$3-VLOOKUP($C71,'Regional Crises'!$B$1:$R$66,8,FALSE))/(J$3-J$4)*5)),1))),IF(VLOOKUP($E71,'Country Indicator Data'!$B$4:$N$300,4,FALSE)="x","x",ROUND(IF(VLOOKUP($E71,'Country Indicator Data'!$B$4:$N$300,4,FALSE)&gt;J$3,5,IF(VLOOKUP($E71,'Country Indicator Data'!$B$4:$N$300,4,FALSE)&lt;J$4,0,5-(J$3-VLOOKUP($E71,'Country Indicator Data'!$B$4:$N$300,4,FALSE))/(J$3-J$4)*5)),1)))</f>
        <v>0</v>
      </c>
      <c r="K71" s="163">
        <f t="shared" si="27"/>
        <v>0.7</v>
      </c>
      <c r="L71" s="163">
        <f>IF(LEN(E71)&gt;3,(IF(VLOOKUP($C71,'Regional Crises'!$B$1:$R$66,10,FALSE)="x","x",ROUND(IF(VLOOKUP($C71,'Regional Crises'!$B$1:$R$66,10,FALSE)&gt;L$3,5,IF(VLOOKUP($C71,'Regional Crises'!$B$1:$R$66,10,FALSE)&lt;L$4,0,5-(L$3-VLOOKUP($C71,'Regional Crises'!$B$1:$R$66,10,FALSE))/(L$3-L$4)*5)),1))),IF(VLOOKUP($E71,'Country Indicator Data'!$B$4:$N$300,6,FALSE)="x","x",ROUND(IF(VLOOKUP($E71,'Country Indicator Data'!$B$4:$N$300,6,FALSE)&gt;L$3,5,IF(VLOOKUP($E71,'Country Indicator Data'!$B$4:$N$300,6,FALSE)&lt;L$4,0,5-(L$3-VLOOKUP($E71,'Country Indicator Data'!$B$4:$N$300,6,FALSE))/(L$3-L$4)*5)),1)))</f>
        <v>1.1000000000000001</v>
      </c>
      <c r="M71" s="163" t="str">
        <f>IF(LEN(E71)&gt;3,(IF(VLOOKUP($C71,'Regional Crises'!$B$1:$R$66,11,FALSE)="x","x",ROUND(IF(VLOOKUP($C71,'Regional Crises'!$B$1:$R$66,11,FALSE)&gt;M$3,5,IF(VLOOKUP($C71,'Regional Crises'!$B$1:$R$66,11,FALSE)&lt;M$4,0,5-(M$3-VLOOKUP($C71,'Regional Crises'!$B$1:$R$66,11,FALSE))/(M$3-M$4)*5)),1))),IF(VLOOKUP($E71,'Country Indicator Data'!$B$4:$N$300,7,FALSE)="x","x",ROUND(IF(VLOOKUP($E71,'Country Indicator Data'!$B$4:$N$300,7,FALSE)&gt;M$3,5,IF(VLOOKUP($E71,'Country Indicator Data'!$B$4:$N$300,7,FALSE)&lt;M$4,0,5-(M$3-VLOOKUP($E71,'Country Indicator Data'!$B$4:$N$300,7,FALSE))/(M$3-M$4)*5)),1)))</f>
        <v>x</v>
      </c>
      <c r="N71" s="163">
        <f t="shared" si="28"/>
        <v>1.1000000000000001</v>
      </c>
      <c r="O71" s="163">
        <f t="shared" si="29"/>
        <v>2.0333333333333332</v>
      </c>
      <c r="P71" s="163">
        <f>IF(LEN(E71)&gt;3,VLOOKUP(C71,'Regional Crises'!$B$1:$R$69,12,FALSE),VLOOKUP(E71,'Country Indicator Data'!$B$4:$I$300,8,FALSE))</f>
        <v>3</v>
      </c>
      <c r="Q71" s="163">
        <f>IF(LEN(E71)&gt;3,((IF(VLOOKUP($C71,'Regional Crises'!$B$1:$R$66,13,FALSE)="x","x",ROUND(IF(VLOOKUP($C71,'Regional Crises'!$B$1:$R$66,13,FALSE)&gt;Q$3,5,IF(VLOOKUP($C71,'Regional Crises'!$B$1:$R$66,13,FALSE)&lt;Q$4,0,5-(LOG(Q$3)-LOG(VLOOKUP($C71,'Regional Crises'!$B$1:$R$66,13,FALSE)))/(LOG(Q$3)-LOG(Q$4))*5)),1)))),(IF(VLOOKUP($E71,'Country Indicator Data'!$B$4:$N$300,9,FALSE)="x","x",ROUND(IF(VLOOKUP($E71,'Country Indicator Data'!$B$4:$N$300,9,FALSE)&gt;Q$3,5,IF(VLOOKUP($E71,'Country Indicator Data'!$B$4:$N$300,9,FALSE)&lt;Q$4,0,5-(LOG(Q$3)-LOG(VLOOKUP($E71,'Country Indicator Data'!$B$4:$N$300,9,FALSE)))/(LOG(Q$3)-LOG(Q$4))*5)),1))))</f>
        <v>4.2</v>
      </c>
      <c r="R71" s="163">
        <f t="shared" si="30"/>
        <v>3.6</v>
      </c>
      <c r="S71" s="163">
        <f>IF(LEN(E71)&gt;3,((IF(VLOOKUP($C71,'Regional Crises'!$B$1:$R$66,17,FALSE)="x","x",ROUND(IF(VLOOKUP($C71,'Regional Crises'!$B$1:$R$66,17,FALSE)&gt;S$3,0,IF(VLOOKUP($C71,'Regional Crises'!$B$1:$R$66,17,FALSE)&lt;S$4,5,(S$3-VLOOKUP($C71,'Regional Crises'!$B$1:$R$66,17,FALSE))/(S$3-S$4)*5)),1)))),(IF(VLOOKUP($E71,'Country Indicator Data'!$B$4:$N$300,13,FALSE)="x","x",ROUND(IF(VLOOKUP($E71,'Country Indicator Data'!$B$4:$N$300,13,FALSE)&gt;S$3,0,IF(VLOOKUP($E71,'Country Indicator Data'!$B$4:$N$300,13,FALSE)&lt;S$4,5,(S$3-VLOOKUP($E71,'Country Indicator Data'!$B$4:$N$300,13,FALSE))/(S$3-S$4)*5)),1))))</f>
        <v>4.0999999999999996</v>
      </c>
      <c r="T71" s="163">
        <f>IF(LEN(E71)&gt;3,((IF(VLOOKUP($C71,'Regional Crises'!$B$1:$R$66,14,FALSE)="x","x",ROUND(IF(VLOOKUP($C71,'Regional Crises'!$B$1:$R$66,14,FALSE)&gt;T$3,0,IF(VLOOKUP($C71,'Regional Crises'!$B$1:$R$66,14,FALSE)&lt;T$4,5,(T$3-VLOOKUP($C71,'Regional Crises'!$B$1:$R$66,14,FALSE))/(T$3-T$4)*5)),1)))),(IF(VLOOKUP($E71,'Country Indicator Data'!$B$4:$N$300,10,FALSE)="x","x",ROUND(IF(VLOOKUP($E71,'Country Indicator Data'!$B$4:$N$300,10,FALSE)&gt;T$3,0,IF(VLOOKUP($E71,'Country Indicator Data'!$B$4:$N$300,10,FALSE)&lt;T$4,5,(T$3-VLOOKUP($E71,'Country Indicator Data'!$B$4:$N$300,10,FALSE))/(T$3-T$4)*5)),1))))</f>
        <v>4.3</v>
      </c>
      <c r="U71" s="163">
        <f>IF(LEN(E71)&gt;3,((IF(VLOOKUP($C71,'Regional Crises'!$B$1:$R$66,15,FALSE)="x","x",ROUND(IF(VLOOKUP($C71,'Regional Crises'!$B$1:$R$66,15,FALSE)&gt;U$3,0,IF(VLOOKUP($C71,'Regional Crises'!$B$1:$R$66,15,FALSE)&lt;U$4,5,(U$3-VLOOKUP($C71,'Regional Crises'!$B$1:$R$66,15,FALSE))/(U$3-U$4)*5)),1)))),(IF(VLOOKUP($E71,'Country Indicator Data'!$B$4:$N$300,11,FALSE)="x","x",ROUND(IF(VLOOKUP($E71,'Country Indicator Data'!$B$4:$N$300,11,FALSE)&gt;U$3,0,IF(VLOOKUP($E71,'Country Indicator Data'!$B$4:$N$300,11,FALSE)&lt;U$4,5,(U$3-VLOOKUP($E71,'Country Indicator Data'!$B$4:$N$300,11,FALSE))/(U$3-U$4)*5)),1))))</f>
        <v>3.9</v>
      </c>
      <c r="V71" s="163">
        <f>IF(LEN(E71)&gt;3,((IF(VLOOKUP($C71,'Regional Crises'!$B$1:$R$66,16,FALSE)="x","x",ROUND(IF(VLOOKUP($C71,'Regional Crises'!$B$1:$R$66,16,FALSE)&gt;V$3,0,IF(VLOOKUP($C71,'Regional Crises'!$B$1:$R$66,16,FALSE)&lt;V$4,5,(V$3-VLOOKUP($C71,'Regional Crises'!$B$1:$R$66,16,FALSE))/(V$3-V$4)*5)),1)))),(IF(VLOOKUP($E71,'Country Indicator Data'!$B$4:$N$300,12,FALSE)="x","x",ROUND(IF(VLOOKUP($E71,'Country Indicator Data'!$B$4:$N$300,12,FALSE)&gt;V$3,0,IF(VLOOKUP($E71,'Country Indicator Data'!$B$4:$N$300,12,FALSE)&lt;V$4,5,(V$3-VLOOKUP($E71,'Country Indicator Data'!$B$4:$N$300,12,FALSE))/(V$3-V$4)*5)),1))))</f>
        <v>4.5999999999999996</v>
      </c>
      <c r="W71" s="163">
        <f t="shared" si="31"/>
        <v>4.2</v>
      </c>
      <c r="X71" s="163">
        <f t="shared" si="32"/>
        <v>3.3</v>
      </c>
      <c r="Y71" s="184">
        <f>IF('Core Indicators'!FC68="x","x",IF('Core Indicators'!FC68&gt;=5,5,IF('Core Indicators'!FC68&gt;=4,4,IF('Core Indicators'!FC68&gt;=3,3,IF('Core Indicators'!FC68&gt;=2,2,IF('Core Indicators'!FC68&gt;=1,1,0))))))</f>
        <v>3</v>
      </c>
      <c r="Z71" s="163">
        <f t="shared" si="33"/>
        <v>3</v>
      </c>
      <c r="AA71" s="184">
        <f>'Crisis Indicator Data'!Y68</f>
        <v>2</v>
      </c>
      <c r="AB71" s="184">
        <f>'Crisis Indicator Data'!Z68</f>
        <v>3</v>
      </c>
      <c r="AC71" s="184">
        <f>'Crisis Indicator Data'!AA68</f>
        <v>1</v>
      </c>
      <c r="AD71" s="184">
        <f>'Crisis Indicator Data'!AB68</f>
        <v>0</v>
      </c>
      <c r="AE71" s="184">
        <f t="shared" si="34"/>
        <v>3</v>
      </c>
      <c r="AF71" s="184">
        <f>'Crisis Indicator Data'!AC68</f>
        <v>2</v>
      </c>
      <c r="AG71" s="184">
        <f>'Crisis Indicator Data'!AD68</f>
        <v>3</v>
      </c>
      <c r="AH71" s="184">
        <f t="shared" si="35"/>
        <v>5</v>
      </c>
      <c r="AI71" s="184">
        <f>'Crisis Indicator Data'!AE68</f>
        <v>0</v>
      </c>
      <c r="AJ71" s="184">
        <f>'Crisis Indicator Data'!AF68</f>
        <v>1</v>
      </c>
      <c r="AK71" s="184">
        <f>'Crisis Indicator Data'!AG68</f>
        <v>1</v>
      </c>
      <c r="AL71" s="184">
        <f t="shared" si="36"/>
        <v>2</v>
      </c>
      <c r="AM71" s="163">
        <f t="shared" si="37"/>
        <v>3</v>
      </c>
      <c r="AN71" s="163">
        <f t="shared" si="38"/>
        <v>3</v>
      </c>
    </row>
    <row r="72" spans="1:40" ht="13.5" customHeight="1" x14ac:dyDescent="0.35">
      <c r="A72" s="172" t="str">
        <f>'Crisis Indicator Data'!A69</f>
        <v>Food security crisis in Lesotho</v>
      </c>
      <c r="B72" s="173" t="str">
        <f>'Crisis Indicator Data'!B69</f>
        <v>Drought</v>
      </c>
      <c r="C72" s="173" t="str">
        <f>'Crisis Indicator Data'!C69</f>
        <v>LSO004</v>
      </c>
      <c r="D72" s="173" t="str">
        <f>'Crisis Indicator Data'!D69</f>
        <v>Lesotho</v>
      </c>
      <c r="E72" s="174" t="str">
        <f>'Crisis Indicator Data'!E69</f>
        <v>LSO</v>
      </c>
      <c r="F72" s="163">
        <f>IF(LEN(E72)&gt;3,(IF(VLOOKUP($C72,'Regional Crises'!$B$1:$R$66,7,FALSE)="x","x",ROUND(IF(VLOOKUP($C72,'Regional Crises'!$B$1:$R$66,7,FALSE)&gt;$F$3,5,IF(VLOOKUP($C72,'Regional Crises'!$B$1:$R$66,7,FALSE)&lt;F$4,0,($F$3-VLOOKUP($C72,'Regional Crises'!$B$1:$R$66,7,FALSE))/($F$3-$F$4)*5)),1))),IF(VLOOKUP($E72,'Country Indicator Data'!$B$4:$N$300,3,FALSE)="x","x",ROUND(IF(VLOOKUP($E72,'Country Indicator Data'!$B$4:$N$300,3,FALSE)&gt;$F$3,5,IF(VLOOKUP($E72,'Country Indicator Data'!$B$4:$N$300,3,FALSE)&lt;$F$4,0,($F$3-VLOOKUP($E72,'Country Indicator Data'!$B$4:$N$300,3,FALSE))/($F$3-$F$4)*5)),1)))</f>
        <v>1.1000000000000001</v>
      </c>
      <c r="G72" s="163">
        <f>IF(LEN(E72)&gt;3,(IF(VLOOKUP($C72,'Regional Crises'!$B$1:$R$66,9,FALSE)="x","x",ROUND(IF(VLOOKUP($C72,'Regional Crises'!$B$1:$R$66,9,FALSE)&gt;G$3,5,IF(VLOOKUP($C72,'Regional Crises'!$B$1:$R$66,9,FALSE)&lt;G$4,0,(G$3-VLOOKUP($C72,'Regional Crises'!$B$1:$R$66,9,FALSE))/(G$3-G$4)*5)),1))),IF(VLOOKUP($E72,'Country Indicator Data'!$B$4:$N$300,5,FALSE)="x","x",ROUND(IF(VLOOKUP($E72,'Country Indicator Data'!$B$4:$N$300,5,FALSE)&gt;G$3,5,IF(VLOOKUP($E72,'Country Indicator Data'!$B$4:$N$300,5,FALSE)&lt;G$4,0,(G$3-VLOOKUP($E72,'Country Indicator Data'!$B$4:$N$300,5,FALSE))/(G$3-G$4)*5)),1)))</f>
        <v>2.1</v>
      </c>
      <c r="H72" s="163">
        <f t="shared" si="26"/>
        <v>1.6</v>
      </c>
      <c r="I72" s="163">
        <f>IF(LEN(E72)&gt;3,(IF(VLOOKUP($C72,'Regional Crises'!$B$1:$R$66,6,FALSE)="x","x",ROUND(IF(VLOOKUP($C72,'Regional Crises'!$B$1:$R$66,6,FALSE)&gt;I$3,5,IF(VLOOKUP($C72,'Regional Crises'!$B$1:$R$66,6,FALSE)&lt;I$4,0,5-(I$3-VLOOKUP($C72,'Regional Crises'!$B$1:$R$66,6,FALSE))/(I$3-I$4)*5)),1))),IF(VLOOKUP($E72,'Country Indicator Data'!$B$4:$N$300,2,FALSE)="x","x",ROUND(IF(VLOOKUP($E72,'Country Indicator Data'!$B$4:$N$300,2,FALSE)&gt;I$3,5,IF(VLOOKUP($E72,'Country Indicator Data'!$B$4:$N$300,2,FALSE)&lt;I$4,0,5-(I$3-VLOOKUP($E72,'Country Indicator Data'!$B$4:$N$300,2,FALSE))/(I$3-I$4)*5)),1)))</f>
        <v>0</v>
      </c>
      <c r="J72" s="163">
        <f>IF(LEN(E72)&gt;3,(IF(VLOOKUP($C72,'Regional Crises'!$B$1:$R$66,8,FALSE)="x","x",ROUND(IF(VLOOKUP($C72,'Regional Crises'!$B$1:$R$66,8,FALSE)&gt;J$3,5,IF(VLOOKUP($C72,'Regional Crises'!$B$1:$R$66,8,FALSE)&lt;J$4,0,5-(J$3-VLOOKUP($C72,'Regional Crises'!$B$1:$R$66,8,FALSE))/(J$3-J$4)*5)),1))),IF(VLOOKUP($E72,'Country Indicator Data'!$B$4:$N$300,4,FALSE)="x","x",ROUND(IF(VLOOKUP($E72,'Country Indicator Data'!$B$4:$N$300,4,FALSE)&gt;J$3,5,IF(VLOOKUP($E72,'Country Indicator Data'!$B$4:$N$300,4,FALSE)&lt;J$4,0,5-(J$3-VLOOKUP($E72,'Country Indicator Data'!$B$4:$N$300,4,FALSE))/(J$3-J$4)*5)),1)))</f>
        <v>0</v>
      </c>
      <c r="K72" s="163">
        <f t="shared" si="27"/>
        <v>0</v>
      </c>
      <c r="L72" s="163">
        <f>IF(LEN(E72)&gt;3,(IF(VLOOKUP($C72,'Regional Crises'!$B$1:$R$66,10,FALSE)="x","x",ROUND(IF(VLOOKUP($C72,'Regional Crises'!$B$1:$R$66,10,FALSE)&gt;L$3,5,IF(VLOOKUP($C72,'Regional Crises'!$B$1:$R$66,10,FALSE)&lt;L$4,0,5-(L$3-VLOOKUP($C72,'Regional Crises'!$B$1:$R$66,10,FALSE))/(L$3-L$4)*5)),1))),IF(VLOOKUP($E72,'Country Indicator Data'!$B$4:$N$300,6,FALSE)="x","x",ROUND(IF(VLOOKUP($E72,'Country Indicator Data'!$B$4:$N$300,6,FALSE)&gt;L$3,5,IF(VLOOKUP($E72,'Country Indicator Data'!$B$4:$N$300,6,FALSE)&lt;L$4,0,5-(L$3-VLOOKUP($E72,'Country Indicator Data'!$B$4:$N$300,6,FALSE))/(L$3-L$4)*5)),1)))</f>
        <v>3.6</v>
      </c>
      <c r="M72" s="163">
        <f>IF(LEN(E72)&gt;3,(IF(VLOOKUP($C72,'Regional Crises'!$B$1:$R$66,11,FALSE)="x","x",ROUND(IF(VLOOKUP($C72,'Regional Crises'!$B$1:$R$66,11,FALSE)&gt;M$3,5,IF(VLOOKUP($C72,'Regional Crises'!$B$1:$R$66,11,FALSE)&lt;M$4,0,5-(M$3-VLOOKUP($C72,'Regional Crises'!$B$1:$R$66,11,FALSE))/(M$3-M$4)*5)),1))),IF(VLOOKUP($E72,'Country Indicator Data'!$B$4:$N$300,7,FALSE)="x","x",ROUND(IF(VLOOKUP($E72,'Country Indicator Data'!$B$4:$N$300,7,FALSE)&gt;M$3,5,IF(VLOOKUP($E72,'Country Indicator Data'!$B$4:$N$300,7,FALSE)&lt;M$4,0,5-(M$3-VLOOKUP($E72,'Country Indicator Data'!$B$4:$N$300,7,FALSE))/(M$3-M$4)*5)),1)))</f>
        <v>2.5</v>
      </c>
      <c r="N72" s="163">
        <f t="shared" si="28"/>
        <v>3.05</v>
      </c>
      <c r="O72" s="163">
        <f t="shared" si="29"/>
        <v>1.55</v>
      </c>
      <c r="P72" s="163">
        <f>IF(LEN(E72)&gt;3,VLOOKUP(C72,'Regional Crises'!$B$1:$R$69,12,FALSE),VLOOKUP(E72,'Country Indicator Data'!$B$4:$I$300,8,FALSE))</f>
        <v>0</v>
      </c>
      <c r="Q72" s="163">
        <f>IF(LEN(E72)&gt;3,((IF(VLOOKUP($C72,'Regional Crises'!$B$1:$R$66,13,FALSE)="x","x",ROUND(IF(VLOOKUP($C72,'Regional Crises'!$B$1:$R$66,13,FALSE)&gt;Q$3,5,IF(VLOOKUP($C72,'Regional Crises'!$B$1:$R$66,13,FALSE)&lt;Q$4,0,5-(LOG(Q$3)-LOG(VLOOKUP($C72,'Regional Crises'!$B$1:$R$66,13,FALSE)))/(LOG(Q$3)-LOG(Q$4))*5)),1)))),(IF(VLOOKUP($E72,'Country Indicator Data'!$B$4:$N$300,9,FALSE)="x","x",ROUND(IF(VLOOKUP($E72,'Country Indicator Data'!$B$4:$N$300,9,FALSE)&gt;Q$3,5,IF(VLOOKUP($E72,'Country Indicator Data'!$B$4:$N$300,9,FALSE)&lt;Q$4,0,5-(LOG(Q$3)-LOG(VLOOKUP($E72,'Country Indicator Data'!$B$4:$N$300,9,FALSE)))/(LOG(Q$3)-LOG(Q$4))*5)),1))))</f>
        <v>0.4</v>
      </c>
      <c r="R72" s="163">
        <f t="shared" si="30"/>
        <v>0.2</v>
      </c>
      <c r="S72" s="163">
        <f>IF(LEN(E72)&gt;3,((IF(VLOOKUP($C72,'Regional Crises'!$B$1:$R$66,17,FALSE)="x","x",ROUND(IF(VLOOKUP($C72,'Regional Crises'!$B$1:$R$66,17,FALSE)&gt;S$3,0,IF(VLOOKUP($C72,'Regional Crises'!$B$1:$R$66,17,FALSE)&lt;S$4,5,(S$3-VLOOKUP($C72,'Regional Crises'!$B$1:$R$66,17,FALSE))/(S$3-S$4)*5)),1)))),(IF(VLOOKUP($E72,'Country Indicator Data'!$B$4:$N$300,13,FALSE)="x","x",ROUND(IF(VLOOKUP($E72,'Country Indicator Data'!$B$4:$N$300,13,FALSE)&gt;S$3,0,IF(VLOOKUP($E72,'Country Indicator Data'!$B$4:$N$300,13,FALSE)&lt;S$4,5,(S$3-VLOOKUP($E72,'Country Indicator Data'!$B$4:$N$300,13,FALSE))/(S$3-S$4)*5)),1))))</f>
        <v>3.1</v>
      </c>
      <c r="T72" s="163">
        <f>IF(LEN(E72)&gt;3,((IF(VLOOKUP($C72,'Regional Crises'!$B$1:$R$66,14,FALSE)="x","x",ROUND(IF(VLOOKUP($C72,'Regional Crises'!$B$1:$R$66,14,FALSE)&gt;T$3,0,IF(VLOOKUP($C72,'Regional Crises'!$B$1:$R$66,14,FALSE)&lt;T$4,5,(T$3-VLOOKUP($C72,'Regional Crises'!$B$1:$R$66,14,FALSE))/(T$3-T$4)*5)),1)))),(IF(VLOOKUP($E72,'Country Indicator Data'!$B$4:$N$300,10,FALSE)="x","x",ROUND(IF(VLOOKUP($E72,'Country Indicator Data'!$B$4:$N$300,10,FALSE)&gt;T$3,0,IF(VLOOKUP($E72,'Country Indicator Data'!$B$4:$N$300,10,FALSE)&lt;T$4,5,(T$3-VLOOKUP($E72,'Country Indicator Data'!$B$4:$N$300,10,FALSE))/(T$3-T$4)*5)),1))))</f>
        <v>3</v>
      </c>
      <c r="U72" s="163">
        <f>IF(LEN(E72)&gt;3,((IF(VLOOKUP($C72,'Regional Crises'!$B$1:$R$66,15,FALSE)="x","x",ROUND(IF(VLOOKUP($C72,'Regional Crises'!$B$1:$R$66,15,FALSE)&gt;U$3,0,IF(VLOOKUP($C72,'Regional Crises'!$B$1:$R$66,15,FALSE)&lt;U$4,5,(U$3-VLOOKUP($C72,'Regional Crises'!$B$1:$R$66,15,FALSE))/(U$3-U$4)*5)),1)))),(IF(VLOOKUP($E72,'Country Indicator Data'!$B$4:$N$300,11,FALSE)="x","x",ROUND(IF(VLOOKUP($E72,'Country Indicator Data'!$B$4:$N$300,11,FALSE)&gt;U$3,0,IF(VLOOKUP($E72,'Country Indicator Data'!$B$4:$N$300,11,FALSE)&lt;U$4,5,(U$3-VLOOKUP($E72,'Country Indicator Data'!$B$4:$N$300,11,FALSE))/(U$3-U$4)*5)),1))))</f>
        <v>2.2999999999999998</v>
      </c>
      <c r="V72" s="163">
        <f>IF(LEN(E72)&gt;3,((IF(VLOOKUP($C72,'Regional Crises'!$B$1:$R$66,16,FALSE)="x","x",ROUND(IF(VLOOKUP($C72,'Regional Crises'!$B$1:$R$66,16,FALSE)&gt;V$3,0,IF(VLOOKUP($C72,'Regional Crises'!$B$1:$R$66,16,FALSE)&lt;V$4,5,(V$3-VLOOKUP($C72,'Regional Crises'!$B$1:$R$66,16,FALSE))/(V$3-V$4)*5)),1)))),(IF(VLOOKUP($E72,'Country Indicator Data'!$B$4:$N$300,12,FALSE)="x","x",ROUND(IF(VLOOKUP($E72,'Country Indicator Data'!$B$4:$N$300,12,FALSE)&gt;V$3,0,IF(VLOOKUP($E72,'Country Indicator Data'!$B$4:$N$300,12,FALSE)&lt;V$4,5,(V$3-VLOOKUP($E72,'Country Indicator Data'!$B$4:$N$300,12,FALSE))/(V$3-V$4)*5)),1))))</f>
        <v>1.7</v>
      </c>
      <c r="W72" s="163">
        <f t="shared" si="31"/>
        <v>2.5</v>
      </c>
      <c r="X72" s="163">
        <f t="shared" si="32"/>
        <v>1.4</v>
      </c>
      <c r="Y72" s="184">
        <f>IF('Core Indicators'!FC69="x","x",IF('Core Indicators'!FC69&gt;=5,5,IF('Core Indicators'!FC69&gt;=4,4,IF('Core Indicators'!FC69&gt;=3,3,IF('Core Indicators'!FC69&gt;=2,2,IF('Core Indicators'!FC69&gt;=1,1,0))))))</f>
        <v>1</v>
      </c>
      <c r="Z72" s="163">
        <f t="shared" si="33"/>
        <v>1</v>
      </c>
      <c r="AA72" s="184">
        <f>'Crisis Indicator Data'!Y69</f>
        <v>0</v>
      </c>
      <c r="AB72" s="184">
        <f>'Crisis Indicator Data'!Z69</f>
        <v>0</v>
      </c>
      <c r="AC72" s="184">
        <f>'Crisis Indicator Data'!AA69</f>
        <v>0</v>
      </c>
      <c r="AD72" s="184">
        <f>'Crisis Indicator Data'!AB69</f>
        <v>0</v>
      </c>
      <c r="AE72" s="184">
        <f t="shared" si="34"/>
        <v>0</v>
      </c>
      <c r="AF72" s="184">
        <f>'Crisis Indicator Data'!AC69</f>
        <v>0</v>
      </c>
      <c r="AG72" s="184">
        <f>'Crisis Indicator Data'!AD69</f>
        <v>0</v>
      </c>
      <c r="AH72" s="184">
        <f t="shared" si="35"/>
        <v>0</v>
      </c>
      <c r="AI72" s="184">
        <f>'Crisis Indicator Data'!AE69</f>
        <v>0</v>
      </c>
      <c r="AJ72" s="184">
        <f>'Crisis Indicator Data'!AF69</f>
        <v>0</v>
      </c>
      <c r="AK72" s="184">
        <f>'Crisis Indicator Data'!AG69</f>
        <v>0</v>
      </c>
      <c r="AL72" s="184">
        <f t="shared" si="36"/>
        <v>0</v>
      </c>
      <c r="AM72" s="163">
        <f t="shared" si="37"/>
        <v>0</v>
      </c>
      <c r="AN72" s="163">
        <f t="shared" si="38"/>
        <v>0.5</v>
      </c>
    </row>
    <row r="73" spans="1:40" ht="13.5" customHeight="1" x14ac:dyDescent="0.35">
      <c r="A73" s="172" t="str">
        <f>'Crisis Indicator Data'!A70</f>
        <v>Displacement from Russia-Ukraine conflict in Lithuania</v>
      </c>
      <c r="B73" s="173" t="str">
        <f>'Crisis Indicator Data'!B70</f>
        <v>Displacement</v>
      </c>
      <c r="C73" s="173" t="str">
        <f>'Crisis Indicator Data'!C70</f>
        <v>LTU002</v>
      </c>
      <c r="D73" s="173" t="str">
        <f>'Crisis Indicator Data'!D70</f>
        <v>Lithuania</v>
      </c>
      <c r="E73" s="174" t="str">
        <f>'Crisis Indicator Data'!E70</f>
        <v>LTU</v>
      </c>
      <c r="F73" s="163">
        <f>IF(LEN(E73)&gt;3,(IF(VLOOKUP($C73,'Regional Crises'!$B$1:$R$66,7,FALSE)="x","x",ROUND(IF(VLOOKUP($C73,'Regional Crises'!$B$1:$R$66,7,FALSE)&gt;$F$3,5,IF(VLOOKUP($C73,'Regional Crises'!$B$1:$R$66,7,FALSE)&lt;F$4,0,($F$3-VLOOKUP($C73,'Regional Crises'!$B$1:$R$66,7,FALSE))/($F$3-$F$4)*5)),1))),IF(VLOOKUP($E73,'Country Indicator Data'!$B$4:$N$300,3,FALSE)="x","x",ROUND(IF(VLOOKUP($E73,'Country Indicator Data'!$B$4:$N$300,3,FALSE)&gt;$F$3,5,IF(VLOOKUP($E73,'Country Indicator Data'!$B$4:$N$300,3,FALSE)&lt;$F$4,0,($F$3-VLOOKUP($E73,'Country Indicator Data'!$B$4:$N$300,3,FALSE))/($F$3-$F$4)*5)),1)))</f>
        <v>1.8</v>
      </c>
      <c r="G73" s="163">
        <f>IF(LEN(E73)&gt;3,(IF(VLOOKUP($C73,'Regional Crises'!$B$1:$R$66,9,FALSE)="x","x",ROUND(IF(VLOOKUP($C73,'Regional Crises'!$B$1:$R$66,9,FALSE)&gt;G$3,5,IF(VLOOKUP($C73,'Regional Crises'!$B$1:$R$66,9,FALSE)&lt;G$4,0,(G$3-VLOOKUP($C73,'Regional Crises'!$B$1:$R$66,9,FALSE))/(G$3-G$4)*5)),1))),IF(VLOOKUP($E73,'Country Indicator Data'!$B$4:$N$300,5,FALSE)="x","x",ROUND(IF(VLOOKUP($E73,'Country Indicator Data'!$B$4:$N$300,5,FALSE)&gt;G$3,5,IF(VLOOKUP($E73,'Country Indicator Data'!$B$4:$N$300,5,FALSE)&lt;G$4,0,(G$3-VLOOKUP($E73,'Country Indicator Data'!$B$4:$N$300,5,FALSE))/(G$3-G$4)*5)),1)))</f>
        <v>0.3</v>
      </c>
      <c r="H73" s="163">
        <f t="shared" si="26"/>
        <v>1.05</v>
      </c>
      <c r="I73" s="163">
        <f>IF(LEN(E73)&gt;3,(IF(VLOOKUP($C73,'Regional Crises'!$B$1:$R$66,6,FALSE)="x","x",ROUND(IF(VLOOKUP($C73,'Regional Crises'!$B$1:$R$66,6,FALSE)&gt;I$3,5,IF(VLOOKUP($C73,'Regional Crises'!$B$1:$R$66,6,FALSE)&lt;I$4,0,5-(I$3-VLOOKUP($C73,'Regional Crises'!$B$1:$R$66,6,FALSE))/(I$3-I$4)*5)),1))),IF(VLOOKUP($E73,'Country Indicator Data'!$B$4:$N$300,2,FALSE)="x","x",ROUND(IF(VLOOKUP($E73,'Country Indicator Data'!$B$4:$N$300,2,FALSE)&gt;I$3,5,IF(VLOOKUP($E73,'Country Indicator Data'!$B$4:$N$300,2,FALSE)&lt;I$4,0,5-(I$3-VLOOKUP($E73,'Country Indicator Data'!$B$4:$N$300,2,FALSE))/(I$3-I$4)*5)),1)))</f>
        <v>1.4</v>
      </c>
      <c r="J73" s="163">
        <f>IF(LEN(E73)&gt;3,(IF(VLOOKUP($C73,'Regional Crises'!$B$1:$R$66,8,FALSE)="x","x",ROUND(IF(VLOOKUP($C73,'Regional Crises'!$B$1:$R$66,8,FALSE)&gt;J$3,5,IF(VLOOKUP($C73,'Regional Crises'!$B$1:$R$66,8,FALSE)&lt;J$4,0,5-(J$3-VLOOKUP($C73,'Regional Crises'!$B$1:$R$66,8,FALSE))/(J$3-J$4)*5)),1))),IF(VLOOKUP($E73,'Country Indicator Data'!$B$4:$N$300,4,FALSE)="x","x",ROUND(IF(VLOOKUP($E73,'Country Indicator Data'!$B$4:$N$300,4,FALSE)&gt;J$3,5,IF(VLOOKUP($E73,'Country Indicator Data'!$B$4:$N$300,4,FALSE)&lt;J$4,0,5-(J$3-VLOOKUP($E73,'Country Indicator Data'!$B$4:$N$300,4,FALSE))/(J$3-J$4)*5)),1)))</f>
        <v>1.3</v>
      </c>
      <c r="K73" s="163">
        <f t="shared" si="27"/>
        <v>1.35</v>
      </c>
      <c r="L73" s="163">
        <f>IF(LEN(E73)&gt;3,(IF(VLOOKUP($C73,'Regional Crises'!$B$1:$R$66,10,FALSE)="x","x",ROUND(IF(VLOOKUP($C73,'Regional Crises'!$B$1:$R$66,10,FALSE)&gt;L$3,5,IF(VLOOKUP($C73,'Regional Crises'!$B$1:$R$66,10,FALSE)&lt;L$4,0,5-(L$3-VLOOKUP($C73,'Regional Crises'!$B$1:$R$66,10,FALSE))/(L$3-L$4)*5)),1))),IF(VLOOKUP($E73,'Country Indicator Data'!$B$4:$N$300,6,FALSE)="x","x",ROUND(IF(VLOOKUP($E73,'Country Indicator Data'!$B$4:$N$300,6,FALSE)&gt;L$3,5,IF(VLOOKUP($E73,'Country Indicator Data'!$B$4:$N$300,6,FALSE)&lt;L$4,0,5-(L$3-VLOOKUP($E73,'Country Indicator Data'!$B$4:$N$300,6,FALSE))/(L$3-L$4)*5)),1)))</f>
        <v>0.8</v>
      </c>
      <c r="M73" s="163">
        <f>IF(LEN(E73)&gt;3,(IF(VLOOKUP($C73,'Regional Crises'!$B$1:$R$66,11,FALSE)="x","x",ROUND(IF(VLOOKUP($C73,'Regional Crises'!$B$1:$R$66,11,FALSE)&gt;M$3,5,IF(VLOOKUP($C73,'Regional Crises'!$B$1:$R$66,11,FALSE)&lt;M$4,0,5-(M$3-VLOOKUP($C73,'Regional Crises'!$B$1:$R$66,11,FALSE))/(M$3-M$4)*5)),1))),IF(VLOOKUP($E73,'Country Indicator Data'!$B$4:$N$300,7,FALSE)="x","x",ROUND(IF(VLOOKUP($E73,'Country Indicator Data'!$B$4:$N$300,7,FALSE)&gt;M$3,5,IF(VLOOKUP($E73,'Country Indicator Data'!$B$4:$N$300,7,FALSE)&lt;M$4,0,5-(M$3-VLOOKUP($E73,'Country Indicator Data'!$B$4:$N$300,7,FALSE))/(M$3-M$4)*5)),1)))</f>
        <v>1.3</v>
      </c>
      <c r="N73" s="163">
        <f t="shared" si="28"/>
        <v>1.05</v>
      </c>
      <c r="O73" s="163">
        <f t="shared" si="29"/>
        <v>1.1500000000000001</v>
      </c>
      <c r="P73" s="163">
        <f>IF(LEN(E73)&gt;3,VLOOKUP(C73,'Regional Crises'!$B$1:$R$69,12,FALSE),VLOOKUP(E73,'Country Indicator Data'!$B$4:$I$300,8,FALSE))</f>
        <v>0</v>
      </c>
      <c r="Q73" s="163">
        <f>IF(LEN(E73)&gt;3,((IF(VLOOKUP($C73,'Regional Crises'!$B$1:$R$66,13,FALSE)="x","x",ROUND(IF(VLOOKUP($C73,'Regional Crises'!$B$1:$R$66,13,FALSE)&gt;Q$3,5,IF(VLOOKUP($C73,'Regional Crises'!$B$1:$R$66,13,FALSE)&lt;Q$4,0,5-(LOG(Q$3)-LOG(VLOOKUP($C73,'Regional Crises'!$B$1:$R$66,13,FALSE)))/(LOG(Q$3)-LOG(Q$4))*5)),1)))),(IF(VLOOKUP($E73,'Country Indicator Data'!$B$4:$N$300,9,FALSE)="x","x",ROUND(IF(VLOOKUP($E73,'Country Indicator Data'!$B$4:$N$300,9,FALSE)&gt;Q$3,5,IF(VLOOKUP($E73,'Country Indicator Data'!$B$4:$N$300,9,FALSE)&lt;Q$4,0,5-(LOG(Q$3)-LOG(VLOOKUP($E73,'Country Indicator Data'!$B$4:$N$300,9,FALSE)))/(LOG(Q$3)-LOG(Q$4))*5)),1))))</f>
        <v>0</v>
      </c>
      <c r="R73" s="163">
        <f t="shared" si="30"/>
        <v>0</v>
      </c>
      <c r="S73" s="163">
        <f>IF(LEN(E73)&gt;3,((IF(VLOOKUP($C73,'Regional Crises'!$B$1:$R$66,17,FALSE)="x","x",ROUND(IF(VLOOKUP($C73,'Regional Crises'!$B$1:$R$66,17,FALSE)&gt;S$3,0,IF(VLOOKUP($C73,'Regional Crises'!$B$1:$R$66,17,FALSE)&lt;S$4,5,(S$3-VLOOKUP($C73,'Regional Crises'!$B$1:$R$66,17,FALSE))/(S$3-S$4)*5)),1)))),(IF(VLOOKUP($E73,'Country Indicator Data'!$B$4:$N$300,13,FALSE)="x","x",ROUND(IF(VLOOKUP($E73,'Country Indicator Data'!$B$4:$N$300,13,FALSE)&gt;S$3,0,IF(VLOOKUP($E73,'Country Indicator Data'!$B$4:$N$300,13,FALSE)&lt;S$4,5,(S$3-VLOOKUP($E73,'Country Indicator Data'!$B$4:$N$300,13,FALSE))/(S$3-S$4)*5)),1))))</f>
        <v>2</v>
      </c>
      <c r="T73" s="163">
        <f>IF(LEN(E73)&gt;3,((IF(VLOOKUP($C73,'Regional Crises'!$B$1:$R$66,14,FALSE)="x","x",ROUND(IF(VLOOKUP($C73,'Regional Crises'!$B$1:$R$66,14,FALSE)&gt;T$3,0,IF(VLOOKUP($C73,'Regional Crises'!$B$1:$R$66,14,FALSE)&lt;T$4,5,(T$3-VLOOKUP($C73,'Regional Crises'!$B$1:$R$66,14,FALSE))/(T$3-T$4)*5)),1)))),(IF(VLOOKUP($E73,'Country Indicator Data'!$B$4:$N$300,10,FALSE)="x","x",ROUND(IF(VLOOKUP($E73,'Country Indicator Data'!$B$4:$N$300,10,FALSE)&gt;T$3,0,IF(VLOOKUP($E73,'Country Indicator Data'!$B$4:$N$300,10,FALSE)&lt;T$4,5,(T$3-VLOOKUP($E73,'Country Indicator Data'!$B$4:$N$300,10,FALSE))/(T$3-T$4)*5)),1))))</f>
        <v>1.4</v>
      </c>
      <c r="U73" s="163">
        <f>IF(LEN(E73)&gt;3,((IF(VLOOKUP($C73,'Regional Crises'!$B$1:$R$66,15,FALSE)="x","x",ROUND(IF(VLOOKUP($C73,'Regional Crises'!$B$1:$R$66,15,FALSE)&gt;U$3,0,IF(VLOOKUP($C73,'Regional Crises'!$B$1:$R$66,15,FALSE)&lt;U$4,5,(U$3-VLOOKUP($C73,'Regional Crises'!$B$1:$R$66,15,FALSE))/(U$3-U$4)*5)),1)))),(IF(VLOOKUP($E73,'Country Indicator Data'!$B$4:$N$300,11,FALSE)="x","x",ROUND(IF(VLOOKUP($E73,'Country Indicator Data'!$B$4:$N$300,11,FALSE)&gt;U$3,0,IF(VLOOKUP($E73,'Country Indicator Data'!$B$4:$N$300,11,FALSE)&lt;U$4,5,(U$3-VLOOKUP($E73,'Country Indicator Data'!$B$4:$N$300,11,FALSE))/(U$3-U$4)*5)),1))))</f>
        <v>0.4</v>
      </c>
      <c r="V73" s="163">
        <f>IF(LEN(E73)&gt;3,((IF(VLOOKUP($C73,'Regional Crises'!$B$1:$R$66,16,FALSE)="x","x",ROUND(IF(VLOOKUP($C73,'Regional Crises'!$B$1:$R$66,16,FALSE)&gt;V$3,0,IF(VLOOKUP($C73,'Regional Crises'!$B$1:$R$66,16,FALSE)&lt;V$4,5,(V$3-VLOOKUP($C73,'Regional Crises'!$B$1:$R$66,16,FALSE))/(V$3-V$4)*5)),1)))),(IF(VLOOKUP($E73,'Country Indicator Data'!$B$4:$N$300,12,FALSE)="x","x",ROUND(IF(VLOOKUP($E73,'Country Indicator Data'!$B$4:$N$300,12,FALSE)&gt;V$3,0,IF(VLOOKUP($E73,'Country Indicator Data'!$B$4:$N$300,12,FALSE)&lt;V$4,5,(V$3-VLOOKUP($E73,'Country Indicator Data'!$B$4:$N$300,12,FALSE))/(V$3-V$4)*5)),1))))</f>
        <v>0.6</v>
      </c>
      <c r="W73" s="163">
        <f t="shared" si="31"/>
        <v>1.1000000000000001</v>
      </c>
      <c r="X73" s="163">
        <f t="shared" si="32"/>
        <v>0.8</v>
      </c>
      <c r="Y73" s="184">
        <f>IF('Core Indicators'!FC70="x","x",IF('Core Indicators'!FC70&gt;=5,5,IF('Core Indicators'!FC70&gt;=4,4,IF('Core Indicators'!FC70&gt;=3,3,IF('Core Indicators'!FC70&gt;=2,2,IF('Core Indicators'!FC70&gt;=1,1,0))))))</f>
        <v>2</v>
      </c>
      <c r="Z73" s="163">
        <f t="shared" si="33"/>
        <v>2</v>
      </c>
      <c r="AA73" s="184">
        <f>'Crisis Indicator Data'!Y70</f>
        <v>0</v>
      </c>
      <c r="AB73" s="184">
        <f>'Crisis Indicator Data'!Z70</f>
        <v>0</v>
      </c>
      <c r="AC73" s="184">
        <f>'Crisis Indicator Data'!AA70</f>
        <v>0</v>
      </c>
      <c r="AD73" s="184">
        <f>'Crisis Indicator Data'!AB70</f>
        <v>0</v>
      </c>
      <c r="AE73" s="184">
        <f t="shared" si="34"/>
        <v>0</v>
      </c>
      <c r="AF73" s="184">
        <f>'Crisis Indicator Data'!AC70</f>
        <v>0</v>
      </c>
      <c r="AG73" s="184">
        <f>'Crisis Indicator Data'!AD70</f>
        <v>0</v>
      </c>
      <c r="AH73" s="184">
        <f t="shared" si="35"/>
        <v>0</v>
      </c>
      <c r="AI73" s="184">
        <f>'Crisis Indicator Data'!AE70</f>
        <v>0</v>
      </c>
      <c r="AJ73" s="184">
        <f>'Crisis Indicator Data'!AF70</f>
        <v>0</v>
      </c>
      <c r="AK73" s="184">
        <f>'Crisis Indicator Data'!AG70</f>
        <v>0</v>
      </c>
      <c r="AL73" s="184">
        <f t="shared" si="36"/>
        <v>0</v>
      </c>
      <c r="AM73" s="163">
        <f t="shared" si="37"/>
        <v>0</v>
      </c>
      <c r="AN73" s="163">
        <f t="shared" si="38"/>
        <v>1</v>
      </c>
    </row>
    <row r="74" spans="1:40" ht="13.5" customHeight="1" x14ac:dyDescent="0.35">
      <c r="A74" s="172" t="str">
        <f>'Crisis Indicator Data'!A71</f>
        <v>Displacement from Russia-Ukraine conflict in Latvia</v>
      </c>
      <c r="B74" s="173" t="str">
        <f>'Crisis Indicator Data'!B71</f>
        <v>Displacement</v>
      </c>
      <c r="C74" s="173" t="str">
        <f>'Crisis Indicator Data'!C71</f>
        <v>LVA002</v>
      </c>
      <c r="D74" s="173" t="str">
        <f>'Crisis Indicator Data'!D71</f>
        <v>Latvia</v>
      </c>
      <c r="E74" s="174" t="str">
        <f>'Crisis Indicator Data'!E71</f>
        <v>LVA</v>
      </c>
      <c r="F74" s="163">
        <f>IF(LEN(E74)&gt;3,(IF(VLOOKUP($C74,'Regional Crises'!$B$1:$R$66,7,FALSE)="x","x",ROUND(IF(VLOOKUP($C74,'Regional Crises'!$B$1:$R$66,7,FALSE)&gt;$F$3,5,IF(VLOOKUP($C74,'Regional Crises'!$B$1:$R$66,7,FALSE)&lt;F$4,0,($F$3-VLOOKUP($C74,'Regional Crises'!$B$1:$R$66,7,FALSE))/($F$3-$F$4)*5)),1))),IF(VLOOKUP($E74,'Country Indicator Data'!$B$4:$N$300,3,FALSE)="x","x",ROUND(IF(VLOOKUP($E74,'Country Indicator Data'!$B$4:$N$300,3,FALSE)&gt;$F$3,5,IF(VLOOKUP($E74,'Country Indicator Data'!$B$4:$N$300,3,FALSE)&lt;$F$4,0,($F$3-VLOOKUP($E74,'Country Indicator Data'!$B$4:$N$300,3,FALSE))/($F$3-$F$4)*5)),1)))</f>
        <v>1.4</v>
      </c>
      <c r="G74" s="163">
        <f>IF(LEN(E74)&gt;3,(IF(VLOOKUP($C74,'Regional Crises'!$B$1:$R$66,9,FALSE)="x","x",ROUND(IF(VLOOKUP($C74,'Regional Crises'!$B$1:$R$66,9,FALSE)&gt;G$3,5,IF(VLOOKUP($C74,'Regional Crises'!$B$1:$R$66,9,FALSE)&lt;G$4,0,(G$3-VLOOKUP($C74,'Regional Crises'!$B$1:$R$66,9,FALSE))/(G$3-G$4)*5)),1))),IF(VLOOKUP($E74,'Country Indicator Data'!$B$4:$N$300,5,FALSE)="x","x",ROUND(IF(VLOOKUP($E74,'Country Indicator Data'!$B$4:$N$300,5,FALSE)&gt;G$3,5,IF(VLOOKUP($E74,'Country Indicator Data'!$B$4:$N$300,5,FALSE)&lt;G$4,0,(G$3-VLOOKUP($E74,'Country Indicator Data'!$B$4:$N$300,5,FALSE))/(G$3-G$4)*5)),1)))</f>
        <v>0.5</v>
      </c>
      <c r="H74" s="163">
        <f t="shared" si="26"/>
        <v>0.95</v>
      </c>
      <c r="I74" s="163">
        <f>IF(LEN(E74)&gt;3,(IF(VLOOKUP($C74,'Regional Crises'!$B$1:$R$66,6,FALSE)="x","x",ROUND(IF(VLOOKUP($C74,'Regional Crises'!$B$1:$R$66,6,FALSE)&gt;I$3,5,IF(VLOOKUP($C74,'Regional Crises'!$B$1:$R$66,6,FALSE)&lt;I$4,0,5-(I$3-VLOOKUP($C74,'Regional Crises'!$B$1:$R$66,6,FALSE))/(I$3-I$4)*5)),1))),IF(VLOOKUP($E74,'Country Indicator Data'!$B$4:$N$300,2,FALSE)="x","x",ROUND(IF(VLOOKUP($E74,'Country Indicator Data'!$B$4:$N$300,2,FALSE)&gt;I$3,5,IF(VLOOKUP($E74,'Country Indicator Data'!$B$4:$N$300,2,FALSE)&lt;I$4,0,5-(I$3-VLOOKUP($E74,'Country Indicator Data'!$B$4:$N$300,2,FALSE))/(I$3-I$4)*5)),1)))</f>
        <v>2.9</v>
      </c>
      <c r="J74" s="163">
        <f>IF(LEN(E74)&gt;3,(IF(VLOOKUP($C74,'Regional Crises'!$B$1:$R$66,8,FALSE)="x","x",ROUND(IF(VLOOKUP($C74,'Regional Crises'!$B$1:$R$66,8,FALSE)&gt;J$3,5,IF(VLOOKUP($C74,'Regional Crises'!$B$1:$R$66,8,FALSE)&lt;J$4,0,5-(J$3-VLOOKUP($C74,'Regional Crises'!$B$1:$R$66,8,FALSE))/(J$3-J$4)*5)),1))),IF(VLOOKUP($E74,'Country Indicator Data'!$B$4:$N$300,4,FALSE)="x","x",ROUND(IF(VLOOKUP($E74,'Country Indicator Data'!$B$4:$N$300,4,FALSE)&gt;J$3,5,IF(VLOOKUP($E74,'Country Indicator Data'!$B$4:$N$300,4,FALSE)&lt;J$4,0,5-(J$3-VLOOKUP($E74,'Country Indicator Data'!$B$4:$N$300,4,FALSE))/(J$3-J$4)*5)),1)))</f>
        <v>3.5</v>
      </c>
      <c r="K74" s="163">
        <f t="shared" si="27"/>
        <v>3.2</v>
      </c>
      <c r="L74" s="163">
        <f>IF(LEN(E74)&gt;3,(IF(VLOOKUP($C74,'Regional Crises'!$B$1:$R$66,10,FALSE)="x","x",ROUND(IF(VLOOKUP($C74,'Regional Crises'!$B$1:$R$66,10,FALSE)&gt;L$3,5,IF(VLOOKUP($C74,'Regional Crises'!$B$1:$R$66,10,FALSE)&lt;L$4,0,5-(L$3-VLOOKUP($C74,'Regional Crises'!$B$1:$R$66,10,FALSE))/(L$3-L$4)*5)),1))),IF(VLOOKUP($E74,'Country Indicator Data'!$B$4:$N$300,6,FALSE)="x","x",ROUND(IF(VLOOKUP($E74,'Country Indicator Data'!$B$4:$N$300,6,FALSE)&gt;L$3,5,IF(VLOOKUP($E74,'Country Indicator Data'!$B$4:$N$300,6,FALSE)&lt;L$4,0,5-(L$3-VLOOKUP($E74,'Country Indicator Data'!$B$4:$N$300,6,FALSE))/(L$3-L$4)*5)),1)))</f>
        <v>1.1000000000000001</v>
      </c>
      <c r="M74" s="163">
        <f>IF(LEN(E74)&gt;3,(IF(VLOOKUP($C74,'Regional Crises'!$B$1:$R$66,11,FALSE)="x","x",ROUND(IF(VLOOKUP($C74,'Regional Crises'!$B$1:$R$66,11,FALSE)&gt;M$3,5,IF(VLOOKUP($C74,'Regional Crises'!$B$1:$R$66,11,FALSE)&lt;M$4,0,5-(M$3-VLOOKUP($C74,'Regional Crises'!$B$1:$R$66,11,FALSE))/(M$3-M$4)*5)),1))),IF(VLOOKUP($E74,'Country Indicator Data'!$B$4:$N$300,7,FALSE)="x","x",ROUND(IF(VLOOKUP($E74,'Country Indicator Data'!$B$4:$N$300,7,FALSE)&gt;M$3,5,IF(VLOOKUP($E74,'Country Indicator Data'!$B$4:$N$300,7,FALSE)&lt;M$4,0,5-(M$3-VLOOKUP($E74,'Country Indicator Data'!$B$4:$N$300,7,FALSE))/(M$3-M$4)*5)),1)))</f>
        <v>1.3</v>
      </c>
      <c r="N74" s="163">
        <f t="shared" si="28"/>
        <v>1.2000000000000002</v>
      </c>
      <c r="O74" s="163">
        <f t="shared" si="29"/>
        <v>1.7833333333333334</v>
      </c>
      <c r="P74" s="163">
        <f>IF(LEN(E74)&gt;3,VLOOKUP(C74,'Regional Crises'!$B$1:$R$69,12,FALSE),VLOOKUP(E74,'Country Indicator Data'!$B$4:$I$300,8,FALSE))</f>
        <v>0</v>
      </c>
      <c r="Q74" s="163">
        <f>IF(LEN(E74)&gt;3,((IF(VLOOKUP($C74,'Regional Crises'!$B$1:$R$66,13,FALSE)="x","x",ROUND(IF(VLOOKUP($C74,'Regional Crises'!$B$1:$R$66,13,FALSE)&gt;Q$3,5,IF(VLOOKUP($C74,'Regional Crises'!$B$1:$R$66,13,FALSE)&lt;Q$4,0,5-(LOG(Q$3)-LOG(VLOOKUP($C74,'Regional Crises'!$B$1:$R$66,13,FALSE)))/(LOG(Q$3)-LOG(Q$4))*5)),1)))),(IF(VLOOKUP($E74,'Country Indicator Data'!$B$4:$N$300,9,FALSE)="x","x",ROUND(IF(VLOOKUP($E74,'Country Indicator Data'!$B$4:$N$300,9,FALSE)&gt;Q$3,5,IF(VLOOKUP($E74,'Country Indicator Data'!$B$4:$N$300,9,FALSE)&lt;Q$4,0,5-(LOG(Q$3)-LOG(VLOOKUP($E74,'Country Indicator Data'!$B$4:$N$300,9,FALSE)))/(LOG(Q$3)-LOG(Q$4))*5)),1))))</f>
        <v>0</v>
      </c>
      <c r="R74" s="163">
        <f t="shared" si="30"/>
        <v>0</v>
      </c>
      <c r="S74" s="163">
        <f>IF(LEN(E74)&gt;3,((IF(VLOOKUP($C74,'Regional Crises'!$B$1:$R$66,17,FALSE)="x","x",ROUND(IF(VLOOKUP($C74,'Regional Crises'!$B$1:$R$66,17,FALSE)&gt;S$3,0,IF(VLOOKUP($C74,'Regional Crises'!$B$1:$R$66,17,FALSE)&lt;S$4,5,(S$3-VLOOKUP($C74,'Regional Crises'!$B$1:$R$66,17,FALSE))/(S$3-S$4)*5)),1)))),(IF(VLOOKUP($E74,'Country Indicator Data'!$B$4:$N$300,13,FALSE)="x","x",ROUND(IF(VLOOKUP($E74,'Country Indicator Data'!$B$4:$N$300,13,FALSE)&gt;S$3,0,IF(VLOOKUP($E74,'Country Indicator Data'!$B$4:$N$300,13,FALSE)&lt;S$4,5,(S$3-VLOOKUP($E74,'Country Indicator Data'!$B$4:$N$300,13,FALSE))/(S$3-S$4)*5)),1))))</f>
        <v>2</v>
      </c>
      <c r="T74" s="163">
        <f>IF(LEN(E74)&gt;3,((IF(VLOOKUP($C74,'Regional Crises'!$B$1:$R$66,14,FALSE)="x","x",ROUND(IF(VLOOKUP($C74,'Regional Crises'!$B$1:$R$66,14,FALSE)&gt;T$3,0,IF(VLOOKUP($C74,'Regional Crises'!$B$1:$R$66,14,FALSE)&lt;T$4,5,(T$3-VLOOKUP($C74,'Regional Crises'!$B$1:$R$66,14,FALSE))/(T$3-T$4)*5)),1)))),(IF(VLOOKUP($E74,'Country Indicator Data'!$B$4:$N$300,10,FALSE)="x","x",ROUND(IF(VLOOKUP($E74,'Country Indicator Data'!$B$4:$N$300,10,FALSE)&gt;T$3,0,IF(VLOOKUP($E74,'Country Indicator Data'!$B$4:$N$300,10,FALSE)&lt;T$4,5,(T$3-VLOOKUP($E74,'Country Indicator Data'!$B$4:$N$300,10,FALSE))/(T$3-T$4)*5)),1))))</f>
        <v>1.6</v>
      </c>
      <c r="U74" s="163">
        <f>IF(LEN(E74)&gt;3,((IF(VLOOKUP($C74,'Regional Crises'!$B$1:$R$66,15,FALSE)="x","x",ROUND(IF(VLOOKUP($C74,'Regional Crises'!$B$1:$R$66,15,FALSE)&gt;U$3,0,IF(VLOOKUP($C74,'Regional Crises'!$B$1:$R$66,15,FALSE)&lt;U$4,5,(U$3-VLOOKUP($C74,'Regional Crises'!$B$1:$R$66,15,FALSE))/(U$3-U$4)*5)),1)))),(IF(VLOOKUP($E74,'Country Indicator Data'!$B$4:$N$300,11,FALSE)="x","x",ROUND(IF(VLOOKUP($E74,'Country Indicator Data'!$B$4:$N$300,11,FALSE)&gt;U$3,0,IF(VLOOKUP($E74,'Country Indicator Data'!$B$4:$N$300,11,FALSE)&lt;U$4,5,(U$3-VLOOKUP($E74,'Country Indicator Data'!$B$4:$N$300,11,FALSE))/(U$3-U$4)*5)),1))))</f>
        <v>0.6</v>
      </c>
      <c r="V74" s="163">
        <f>IF(LEN(E74)&gt;3,((IF(VLOOKUP($C74,'Regional Crises'!$B$1:$R$66,16,FALSE)="x","x",ROUND(IF(VLOOKUP($C74,'Regional Crises'!$B$1:$R$66,16,FALSE)&gt;V$3,0,IF(VLOOKUP($C74,'Regional Crises'!$B$1:$R$66,16,FALSE)&lt;V$4,5,(V$3-VLOOKUP($C74,'Regional Crises'!$B$1:$R$66,16,FALSE))/(V$3-V$4)*5)),1)))),(IF(VLOOKUP($E74,'Country Indicator Data'!$B$4:$N$300,12,FALSE)="x","x",ROUND(IF(VLOOKUP($E74,'Country Indicator Data'!$B$4:$N$300,12,FALSE)&gt;V$3,0,IF(VLOOKUP($E74,'Country Indicator Data'!$B$4:$N$300,12,FALSE)&lt;V$4,5,(V$3-VLOOKUP($E74,'Country Indicator Data'!$B$4:$N$300,12,FALSE))/(V$3-V$4)*5)),1))))</f>
        <v>0.6</v>
      </c>
      <c r="W74" s="163">
        <f t="shared" si="31"/>
        <v>1.2</v>
      </c>
      <c r="X74" s="163">
        <f t="shared" si="32"/>
        <v>1</v>
      </c>
      <c r="Y74" s="184">
        <f>IF('Core Indicators'!FC71="x","x",IF('Core Indicators'!FC71&gt;=5,5,IF('Core Indicators'!FC71&gt;=4,4,IF('Core Indicators'!FC71&gt;=3,3,IF('Core Indicators'!FC71&gt;=2,2,IF('Core Indicators'!FC71&gt;=1,1,0))))))</f>
        <v>2</v>
      </c>
      <c r="Z74" s="163">
        <f t="shared" si="33"/>
        <v>2</v>
      </c>
      <c r="AA74" s="184">
        <f>'Crisis Indicator Data'!Y71</f>
        <v>0</v>
      </c>
      <c r="AB74" s="184">
        <f>'Crisis Indicator Data'!Z71</f>
        <v>0</v>
      </c>
      <c r="AC74" s="184">
        <f>'Crisis Indicator Data'!AA71</f>
        <v>0</v>
      </c>
      <c r="AD74" s="184">
        <f>'Crisis Indicator Data'!AB71</f>
        <v>0</v>
      </c>
      <c r="AE74" s="184">
        <f t="shared" si="34"/>
        <v>0</v>
      </c>
      <c r="AF74" s="184">
        <f>'Crisis Indicator Data'!AC71</f>
        <v>0</v>
      </c>
      <c r="AG74" s="184">
        <f>'Crisis Indicator Data'!AD71</f>
        <v>1</v>
      </c>
      <c r="AH74" s="184">
        <f t="shared" si="35"/>
        <v>1</v>
      </c>
      <c r="AI74" s="184">
        <f>'Crisis Indicator Data'!AE71</f>
        <v>0</v>
      </c>
      <c r="AJ74" s="184">
        <f>'Crisis Indicator Data'!AF71</f>
        <v>0</v>
      </c>
      <c r="AK74" s="184">
        <f>'Crisis Indicator Data'!AG71</f>
        <v>0</v>
      </c>
      <c r="AL74" s="184">
        <f t="shared" si="36"/>
        <v>0</v>
      </c>
      <c r="AM74" s="163">
        <f t="shared" si="37"/>
        <v>0</v>
      </c>
      <c r="AN74" s="163">
        <f t="shared" si="38"/>
        <v>1</v>
      </c>
    </row>
    <row r="75" spans="1:40" ht="13.5" customHeight="1" x14ac:dyDescent="0.35">
      <c r="A75" s="172" t="str">
        <f>'Crisis Indicator Data'!A72</f>
        <v>Mixed migration flows in Morocco</v>
      </c>
      <c r="B75" s="173" t="str">
        <f>'Crisis Indicator Data'!B72</f>
        <v>Displacement</v>
      </c>
      <c r="C75" s="173" t="str">
        <f>'Crisis Indicator Data'!C72</f>
        <v>MAR002</v>
      </c>
      <c r="D75" s="173" t="str">
        <f>'Crisis Indicator Data'!D72</f>
        <v>Morocco</v>
      </c>
      <c r="E75" s="174" t="str">
        <f>'Crisis Indicator Data'!E72</f>
        <v>MAR</v>
      </c>
      <c r="F75" s="163">
        <f>IF(LEN(E75)&gt;3,(IF(VLOOKUP($C75,'Regional Crises'!$B$1:$R$66,7,FALSE)="x","x",ROUND(IF(VLOOKUP($C75,'Regional Crises'!$B$1:$R$66,7,FALSE)&gt;$F$3,5,IF(VLOOKUP($C75,'Regional Crises'!$B$1:$R$66,7,FALSE)&lt;F$4,0,($F$3-VLOOKUP($C75,'Regional Crises'!$B$1:$R$66,7,FALSE))/($F$3-$F$4)*5)),1))),IF(VLOOKUP($E75,'Country Indicator Data'!$B$4:$N$300,3,FALSE)="x","x",ROUND(IF(VLOOKUP($E75,'Country Indicator Data'!$B$4:$N$300,3,FALSE)&gt;$F$3,5,IF(VLOOKUP($E75,'Country Indicator Data'!$B$4:$N$300,3,FALSE)&lt;$F$4,0,($F$3-VLOOKUP($E75,'Country Indicator Data'!$B$4:$N$300,3,FALSE))/($F$3-$F$4)*5)),1)))</f>
        <v>3.2</v>
      </c>
      <c r="G75" s="163">
        <f>IF(LEN(E75)&gt;3,(IF(VLOOKUP($C75,'Regional Crises'!$B$1:$R$66,9,FALSE)="x","x",ROUND(IF(VLOOKUP($C75,'Regional Crises'!$B$1:$R$66,9,FALSE)&gt;G$3,5,IF(VLOOKUP($C75,'Regional Crises'!$B$1:$R$66,9,FALSE)&lt;G$4,0,(G$3-VLOOKUP($C75,'Regional Crises'!$B$1:$R$66,9,FALSE))/(G$3-G$4)*5)),1))),IF(VLOOKUP($E75,'Country Indicator Data'!$B$4:$N$300,5,FALSE)="x","x",ROUND(IF(VLOOKUP($E75,'Country Indicator Data'!$B$4:$N$300,5,FALSE)&gt;G$3,5,IF(VLOOKUP($E75,'Country Indicator Data'!$B$4:$N$300,5,FALSE)&lt;G$4,0,(G$3-VLOOKUP($E75,'Country Indicator Data'!$B$4:$N$300,5,FALSE))/(G$3-G$4)*5)),1)))</f>
        <v>3.2</v>
      </c>
      <c r="H75" s="163">
        <f t="shared" si="26"/>
        <v>3.2</v>
      </c>
      <c r="I75" s="163">
        <f>IF(LEN(E75)&gt;3,(IF(VLOOKUP($C75,'Regional Crises'!$B$1:$R$66,6,FALSE)="x","x",ROUND(IF(VLOOKUP($C75,'Regional Crises'!$B$1:$R$66,6,FALSE)&gt;I$3,5,IF(VLOOKUP($C75,'Regional Crises'!$B$1:$R$66,6,FALSE)&lt;I$4,0,5-(I$3-VLOOKUP($C75,'Regional Crises'!$B$1:$R$66,6,FALSE))/(I$3-I$4)*5)),1))),IF(VLOOKUP($E75,'Country Indicator Data'!$B$4:$N$300,2,FALSE)="x","x",ROUND(IF(VLOOKUP($E75,'Country Indicator Data'!$B$4:$N$300,2,FALSE)&gt;I$3,5,IF(VLOOKUP($E75,'Country Indicator Data'!$B$4:$N$300,2,FALSE)&lt;I$4,0,5-(I$3-VLOOKUP($E75,'Country Indicator Data'!$B$4:$N$300,2,FALSE))/(I$3-I$4)*5)),1)))</f>
        <v>2.5</v>
      </c>
      <c r="J75" s="163">
        <f>IF(LEN(E75)&gt;3,(IF(VLOOKUP($C75,'Regional Crises'!$B$1:$R$66,8,FALSE)="x","x",ROUND(IF(VLOOKUP($C75,'Regional Crises'!$B$1:$R$66,8,FALSE)&gt;J$3,5,IF(VLOOKUP($C75,'Regional Crises'!$B$1:$R$66,8,FALSE)&lt;J$4,0,5-(J$3-VLOOKUP($C75,'Regional Crises'!$B$1:$R$66,8,FALSE))/(J$3-J$4)*5)),1))),IF(VLOOKUP($E75,'Country Indicator Data'!$B$4:$N$300,4,FALSE)="x","x",ROUND(IF(VLOOKUP($E75,'Country Indicator Data'!$B$4:$N$300,4,FALSE)&gt;J$3,5,IF(VLOOKUP($E75,'Country Indicator Data'!$B$4:$N$300,4,FALSE)&lt;J$4,0,5-(J$3-VLOOKUP($E75,'Country Indicator Data'!$B$4:$N$300,4,FALSE))/(J$3-J$4)*5)),1)))</f>
        <v>4</v>
      </c>
      <c r="K75" s="163">
        <f t="shared" si="27"/>
        <v>3.25</v>
      </c>
      <c r="L75" s="163">
        <f>IF(LEN(E75)&gt;3,(IF(VLOOKUP($C75,'Regional Crises'!$B$1:$R$66,10,FALSE)="x","x",ROUND(IF(VLOOKUP($C75,'Regional Crises'!$B$1:$R$66,10,FALSE)&gt;L$3,5,IF(VLOOKUP($C75,'Regional Crises'!$B$1:$R$66,10,FALSE)&lt;L$4,0,5-(L$3-VLOOKUP($C75,'Regional Crises'!$B$1:$R$66,10,FALSE))/(L$3-L$4)*5)),1))),IF(VLOOKUP($E75,'Country Indicator Data'!$B$4:$N$300,6,FALSE)="x","x",ROUND(IF(VLOOKUP($E75,'Country Indicator Data'!$B$4:$N$300,6,FALSE)&gt;L$3,5,IF(VLOOKUP($E75,'Country Indicator Data'!$B$4:$N$300,6,FALSE)&lt;L$4,0,5-(L$3-VLOOKUP($E75,'Country Indicator Data'!$B$4:$N$300,6,FALSE))/(L$3-L$4)*5)),1)))</f>
        <v>3.3</v>
      </c>
      <c r="M75" s="163">
        <f>IF(LEN(E75)&gt;3,(IF(VLOOKUP($C75,'Regional Crises'!$B$1:$R$66,11,FALSE)="x","x",ROUND(IF(VLOOKUP($C75,'Regional Crises'!$B$1:$R$66,11,FALSE)&gt;M$3,5,IF(VLOOKUP($C75,'Regional Crises'!$B$1:$R$66,11,FALSE)&lt;M$4,0,5-(M$3-VLOOKUP($C75,'Regional Crises'!$B$1:$R$66,11,FALSE))/(M$3-M$4)*5)),1))),IF(VLOOKUP($E75,'Country Indicator Data'!$B$4:$N$300,7,FALSE)="x","x",ROUND(IF(VLOOKUP($E75,'Country Indicator Data'!$B$4:$N$300,7,FALSE)&gt;M$3,5,IF(VLOOKUP($E75,'Country Indicator Data'!$B$4:$N$300,7,FALSE)&lt;M$4,0,5-(M$3-VLOOKUP($E75,'Country Indicator Data'!$B$4:$N$300,7,FALSE))/(M$3-M$4)*5)),1)))</f>
        <v>1.8</v>
      </c>
      <c r="N75" s="163">
        <f t="shared" si="28"/>
        <v>2.5499999999999998</v>
      </c>
      <c r="O75" s="163">
        <f t="shared" si="29"/>
        <v>3</v>
      </c>
      <c r="P75" s="163">
        <f>IF(LEN(E75)&gt;3,VLOOKUP(C75,'Regional Crises'!$B$1:$R$69,12,FALSE),VLOOKUP(E75,'Country Indicator Data'!$B$4:$I$300,8,FALSE))</f>
        <v>3</v>
      </c>
      <c r="Q75" s="163">
        <f>IF(LEN(E75)&gt;3,((IF(VLOOKUP($C75,'Regional Crises'!$B$1:$R$66,13,FALSE)="x","x",ROUND(IF(VLOOKUP($C75,'Regional Crises'!$B$1:$R$66,13,FALSE)&gt;Q$3,5,IF(VLOOKUP($C75,'Regional Crises'!$B$1:$R$66,13,FALSE)&lt;Q$4,0,5-(LOG(Q$3)-LOG(VLOOKUP($C75,'Regional Crises'!$B$1:$R$66,13,FALSE)))/(LOG(Q$3)-LOG(Q$4))*5)),1)))),(IF(VLOOKUP($E75,'Country Indicator Data'!$B$4:$N$300,9,FALSE)="x","x",ROUND(IF(VLOOKUP($E75,'Country Indicator Data'!$B$4:$N$300,9,FALSE)&gt;Q$3,5,IF(VLOOKUP($E75,'Country Indicator Data'!$B$4:$N$300,9,FALSE)&lt;Q$4,0,5-(LOG(Q$3)-LOG(VLOOKUP($E75,'Country Indicator Data'!$B$4:$N$300,9,FALSE)))/(LOG(Q$3)-LOG(Q$4))*5)),1))))</f>
        <v>3.2</v>
      </c>
      <c r="R75" s="163">
        <f t="shared" si="30"/>
        <v>3.1</v>
      </c>
      <c r="S75" s="163">
        <f>IF(LEN(E75)&gt;3,((IF(VLOOKUP($C75,'Regional Crises'!$B$1:$R$66,17,FALSE)="x","x",ROUND(IF(VLOOKUP($C75,'Regional Crises'!$B$1:$R$66,17,FALSE)&gt;S$3,0,IF(VLOOKUP($C75,'Regional Crises'!$B$1:$R$66,17,FALSE)&lt;S$4,5,(S$3-VLOOKUP($C75,'Regional Crises'!$B$1:$R$66,17,FALSE))/(S$3-S$4)*5)),1)))),(IF(VLOOKUP($E75,'Country Indicator Data'!$B$4:$N$300,13,FALSE)="x","x",ROUND(IF(VLOOKUP($E75,'Country Indicator Data'!$B$4:$N$300,13,FALSE)&gt;S$3,0,IF(VLOOKUP($E75,'Country Indicator Data'!$B$4:$N$300,13,FALSE)&lt;S$4,5,(S$3-VLOOKUP($E75,'Country Indicator Data'!$B$4:$N$300,13,FALSE))/(S$3-S$4)*5)),1))))</f>
        <v>3.1</v>
      </c>
      <c r="T75" s="163">
        <f>IF(LEN(E75)&gt;3,((IF(VLOOKUP($C75,'Regional Crises'!$B$1:$R$66,14,FALSE)="x","x",ROUND(IF(VLOOKUP($C75,'Regional Crises'!$B$1:$R$66,14,FALSE)&gt;T$3,0,IF(VLOOKUP($C75,'Regional Crises'!$B$1:$R$66,14,FALSE)&lt;T$4,5,(T$3-VLOOKUP($C75,'Regional Crises'!$B$1:$R$66,14,FALSE))/(T$3-T$4)*5)),1)))),(IF(VLOOKUP($E75,'Country Indicator Data'!$B$4:$N$300,10,FALSE)="x","x",ROUND(IF(VLOOKUP($E75,'Country Indicator Data'!$B$4:$N$300,10,FALSE)&gt;T$3,0,IF(VLOOKUP($E75,'Country Indicator Data'!$B$4:$N$300,10,FALSE)&lt;T$4,5,(T$3-VLOOKUP($E75,'Country Indicator Data'!$B$4:$N$300,10,FALSE))/(T$3-T$4)*5)),1))))</f>
        <v>2.7</v>
      </c>
      <c r="U75" s="163">
        <f>IF(LEN(E75)&gt;3,((IF(VLOOKUP($C75,'Regional Crises'!$B$1:$R$66,15,FALSE)="x","x",ROUND(IF(VLOOKUP($C75,'Regional Crises'!$B$1:$R$66,15,FALSE)&gt;U$3,0,IF(VLOOKUP($C75,'Regional Crises'!$B$1:$R$66,15,FALSE)&lt;U$4,5,(U$3-VLOOKUP($C75,'Regional Crises'!$B$1:$R$66,15,FALSE))/(U$3-U$4)*5)),1)))),(IF(VLOOKUP($E75,'Country Indicator Data'!$B$4:$N$300,11,FALSE)="x","x",ROUND(IF(VLOOKUP($E75,'Country Indicator Data'!$B$4:$N$300,11,FALSE)&gt;U$3,0,IF(VLOOKUP($E75,'Country Indicator Data'!$B$4:$N$300,11,FALSE)&lt;U$4,5,(U$3-VLOOKUP($E75,'Country Indicator Data'!$B$4:$N$300,11,FALSE))/(U$3-U$4)*5)),1))))</f>
        <v>2.7</v>
      </c>
      <c r="V75" s="163">
        <f>IF(LEN(E75)&gt;3,((IF(VLOOKUP($C75,'Regional Crises'!$B$1:$R$66,16,FALSE)="x","x",ROUND(IF(VLOOKUP($C75,'Regional Crises'!$B$1:$R$66,16,FALSE)&gt;V$3,0,IF(VLOOKUP($C75,'Regional Crises'!$B$1:$R$66,16,FALSE)&lt;V$4,5,(V$3-VLOOKUP($C75,'Regional Crises'!$B$1:$R$66,16,FALSE))/(V$3-V$4)*5)),1)))),(IF(VLOOKUP($E75,'Country Indicator Data'!$B$4:$N$300,12,FALSE)="x","x",ROUND(IF(VLOOKUP($E75,'Country Indicator Data'!$B$4:$N$300,12,FALSE)&gt;V$3,0,IF(VLOOKUP($E75,'Country Indicator Data'!$B$4:$N$300,12,FALSE)&lt;V$4,5,(V$3-VLOOKUP($E75,'Country Indicator Data'!$B$4:$N$300,12,FALSE))/(V$3-V$4)*5)),1))))</f>
        <v>3.2</v>
      </c>
      <c r="W75" s="163">
        <f t="shared" si="31"/>
        <v>2.9</v>
      </c>
      <c r="X75" s="163">
        <f t="shared" si="32"/>
        <v>3</v>
      </c>
      <c r="Y75" s="184">
        <f>IF('Core Indicators'!FC72="x","x",IF('Core Indicators'!FC72&gt;=5,5,IF('Core Indicators'!FC72&gt;=4,4,IF('Core Indicators'!FC72&gt;=3,3,IF('Core Indicators'!FC72&gt;=2,2,IF('Core Indicators'!FC72&gt;=1,1,0))))))</f>
        <v>3</v>
      </c>
      <c r="Z75" s="163">
        <f t="shared" si="33"/>
        <v>3</v>
      </c>
      <c r="AA75" s="184">
        <f>'Crisis Indicator Data'!Y72</f>
        <v>2</v>
      </c>
      <c r="AB75" s="184">
        <f>'Crisis Indicator Data'!Z72</f>
        <v>0</v>
      </c>
      <c r="AC75" s="184">
        <f>'Crisis Indicator Data'!AA72</f>
        <v>0</v>
      </c>
      <c r="AD75" s="184">
        <f>'Crisis Indicator Data'!AB72</f>
        <v>0</v>
      </c>
      <c r="AE75" s="184">
        <f t="shared" si="34"/>
        <v>2</v>
      </c>
      <c r="AF75" s="184">
        <f>'Crisis Indicator Data'!AC72</f>
        <v>0</v>
      </c>
      <c r="AG75" s="184">
        <f>'Crisis Indicator Data'!AD72</f>
        <v>1</v>
      </c>
      <c r="AH75" s="184">
        <f t="shared" si="35"/>
        <v>1</v>
      </c>
      <c r="AI75" s="184">
        <f>'Crisis Indicator Data'!AE72</f>
        <v>0</v>
      </c>
      <c r="AJ75" s="184">
        <f>'Crisis Indicator Data'!AF72</f>
        <v>0</v>
      </c>
      <c r="AK75" s="184">
        <f>'Crisis Indicator Data'!AG72</f>
        <v>2</v>
      </c>
      <c r="AL75" s="184">
        <f t="shared" si="36"/>
        <v>2</v>
      </c>
      <c r="AM75" s="163">
        <f t="shared" si="37"/>
        <v>2</v>
      </c>
      <c r="AN75" s="163">
        <f t="shared" si="38"/>
        <v>2.5</v>
      </c>
    </row>
    <row r="76" spans="1:40" ht="13.5" customHeight="1" x14ac:dyDescent="0.35">
      <c r="A76" s="172" t="str">
        <f>'Crisis Indicator Data'!A73</f>
        <v>DIsplacement from Russia-Ukraine conflict in Moldova</v>
      </c>
      <c r="B76" s="173" t="str">
        <f>'Crisis Indicator Data'!B73</f>
        <v>Displacement</v>
      </c>
      <c r="C76" s="173" t="str">
        <f>'Crisis Indicator Data'!C73</f>
        <v>MDA002</v>
      </c>
      <c r="D76" s="173" t="str">
        <f>'Crisis Indicator Data'!D73</f>
        <v>Moldova</v>
      </c>
      <c r="E76" s="174" t="str">
        <f>'Crisis Indicator Data'!E73</f>
        <v>MDA</v>
      </c>
      <c r="F76" s="163">
        <f>IF(LEN(E76)&gt;3,(IF(VLOOKUP($C76,'Regional Crises'!$B$1:$R$66,7,FALSE)="x","x",ROUND(IF(VLOOKUP($C76,'Regional Crises'!$B$1:$R$66,7,FALSE)&gt;$F$3,5,IF(VLOOKUP($C76,'Regional Crises'!$B$1:$R$66,7,FALSE)&lt;F$4,0,($F$3-VLOOKUP($C76,'Regional Crises'!$B$1:$R$66,7,FALSE))/($F$3-$F$4)*5)),1))),IF(VLOOKUP($E76,'Country Indicator Data'!$B$4:$N$300,3,FALSE)="x","x",ROUND(IF(VLOOKUP($E76,'Country Indicator Data'!$B$4:$N$300,3,FALSE)&gt;$F$3,5,IF(VLOOKUP($E76,'Country Indicator Data'!$B$4:$N$300,3,FALSE)&lt;$F$4,0,($F$3-VLOOKUP($E76,'Country Indicator Data'!$B$4:$N$300,3,FALSE))/($F$3-$F$4)*5)),1)))</f>
        <v>2.5</v>
      </c>
      <c r="G76" s="163">
        <f>IF(LEN(E76)&gt;3,(IF(VLOOKUP($C76,'Regional Crises'!$B$1:$R$66,9,FALSE)="x","x",ROUND(IF(VLOOKUP($C76,'Regional Crises'!$B$1:$R$66,9,FALSE)&gt;G$3,5,IF(VLOOKUP($C76,'Regional Crises'!$B$1:$R$66,9,FALSE)&lt;G$4,0,(G$3-VLOOKUP($C76,'Regional Crises'!$B$1:$R$66,9,FALSE))/(G$3-G$4)*5)),1))),IF(VLOOKUP($E76,'Country Indicator Data'!$B$4:$N$300,5,FALSE)="x","x",ROUND(IF(VLOOKUP($E76,'Country Indicator Data'!$B$4:$N$300,5,FALSE)&gt;G$3,5,IF(VLOOKUP($E76,'Country Indicator Data'!$B$4:$N$300,5,FALSE)&lt;G$4,0,(G$3-VLOOKUP($E76,'Country Indicator Data'!$B$4:$N$300,5,FALSE))/(G$3-G$4)*5)),1)))</f>
        <v>1.7</v>
      </c>
      <c r="H76" s="163">
        <f t="shared" si="26"/>
        <v>2.1</v>
      </c>
      <c r="I76" s="163">
        <f>IF(LEN(E76)&gt;3,(IF(VLOOKUP($C76,'Regional Crises'!$B$1:$R$66,6,FALSE)="x","x",ROUND(IF(VLOOKUP($C76,'Regional Crises'!$B$1:$R$66,6,FALSE)&gt;I$3,5,IF(VLOOKUP($C76,'Regional Crises'!$B$1:$R$66,6,FALSE)&lt;I$4,0,5-(I$3-VLOOKUP($C76,'Regional Crises'!$B$1:$R$66,6,FALSE))/(I$3-I$4)*5)),1))),IF(VLOOKUP($E76,'Country Indicator Data'!$B$4:$N$300,2,FALSE)="x","x",ROUND(IF(VLOOKUP($E76,'Country Indicator Data'!$B$4:$N$300,2,FALSE)&gt;I$3,5,IF(VLOOKUP($E76,'Country Indicator Data'!$B$4:$N$300,2,FALSE)&lt;I$4,0,5-(I$3-VLOOKUP($E76,'Country Indicator Data'!$B$4:$N$300,2,FALSE))/(I$3-I$4)*5)),1)))</f>
        <v>2.1</v>
      </c>
      <c r="J76" s="163">
        <f>IF(LEN(E76)&gt;3,(IF(VLOOKUP($C76,'Regional Crises'!$B$1:$R$66,8,FALSE)="x","x",ROUND(IF(VLOOKUP($C76,'Regional Crises'!$B$1:$R$66,8,FALSE)&gt;J$3,5,IF(VLOOKUP($C76,'Regional Crises'!$B$1:$R$66,8,FALSE)&lt;J$4,0,5-(J$3-VLOOKUP($C76,'Regional Crises'!$B$1:$R$66,8,FALSE))/(J$3-J$4)*5)),1))),IF(VLOOKUP($E76,'Country Indicator Data'!$B$4:$N$300,4,FALSE)="x","x",ROUND(IF(VLOOKUP($E76,'Country Indicator Data'!$B$4:$N$300,4,FALSE)&gt;J$3,5,IF(VLOOKUP($E76,'Country Indicator Data'!$B$4:$N$300,4,FALSE)&lt;J$4,0,5-(J$3-VLOOKUP($E76,'Country Indicator Data'!$B$4:$N$300,4,FALSE))/(J$3-J$4)*5)),1)))</f>
        <v>1.9</v>
      </c>
      <c r="K76" s="163">
        <f t="shared" si="27"/>
        <v>2</v>
      </c>
      <c r="L76" s="163">
        <f>IF(LEN(E76)&gt;3,(IF(VLOOKUP($C76,'Regional Crises'!$B$1:$R$66,10,FALSE)="x","x",ROUND(IF(VLOOKUP($C76,'Regional Crises'!$B$1:$R$66,10,FALSE)&gt;L$3,5,IF(VLOOKUP($C76,'Regional Crises'!$B$1:$R$66,10,FALSE)&lt;L$4,0,5-(L$3-VLOOKUP($C76,'Regional Crises'!$B$1:$R$66,10,FALSE))/(L$3-L$4)*5)),1))),IF(VLOOKUP($E76,'Country Indicator Data'!$B$4:$N$300,6,FALSE)="x","x",ROUND(IF(VLOOKUP($E76,'Country Indicator Data'!$B$4:$N$300,6,FALSE)&gt;L$3,5,IF(VLOOKUP($E76,'Country Indicator Data'!$B$4:$N$300,6,FALSE)&lt;L$4,0,5-(L$3-VLOOKUP($E76,'Country Indicator Data'!$B$4:$N$300,6,FALSE))/(L$3-L$4)*5)),1)))</f>
        <v>1.5</v>
      </c>
      <c r="M76" s="163">
        <f>IF(LEN(E76)&gt;3,(IF(VLOOKUP($C76,'Regional Crises'!$B$1:$R$66,11,FALSE)="x","x",ROUND(IF(VLOOKUP($C76,'Regional Crises'!$B$1:$R$66,11,FALSE)&gt;M$3,5,IF(VLOOKUP($C76,'Regional Crises'!$B$1:$R$66,11,FALSE)&lt;M$4,0,5-(M$3-VLOOKUP($C76,'Regional Crises'!$B$1:$R$66,11,FALSE))/(M$3-M$4)*5)),1))),IF(VLOOKUP($E76,'Country Indicator Data'!$B$4:$N$300,7,FALSE)="x","x",ROUND(IF(VLOOKUP($E76,'Country Indicator Data'!$B$4:$N$300,7,FALSE)&gt;M$3,5,IF(VLOOKUP($E76,'Country Indicator Data'!$B$4:$N$300,7,FALSE)&lt;M$4,0,5-(M$3-VLOOKUP($E76,'Country Indicator Data'!$B$4:$N$300,7,FALSE))/(M$3-M$4)*5)),1)))</f>
        <v>0.1</v>
      </c>
      <c r="N76" s="163">
        <f t="shared" si="28"/>
        <v>0.8</v>
      </c>
      <c r="O76" s="163">
        <f t="shared" si="29"/>
        <v>1.6333333333333331</v>
      </c>
      <c r="P76" s="163">
        <f>IF(LEN(E76)&gt;3,VLOOKUP(C76,'Regional Crises'!$B$1:$R$69,12,FALSE),VLOOKUP(E76,'Country Indicator Data'!$B$4:$I$300,8,FALSE))</f>
        <v>3</v>
      </c>
      <c r="Q76" s="163">
        <f>IF(LEN(E76)&gt;3,((IF(VLOOKUP($C76,'Regional Crises'!$B$1:$R$66,13,FALSE)="x","x",ROUND(IF(VLOOKUP($C76,'Regional Crises'!$B$1:$R$66,13,FALSE)&gt;Q$3,5,IF(VLOOKUP($C76,'Regional Crises'!$B$1:$R$66,13,FALSE)&lt;Q$4,0,5-(LOG(Q$3)-LOG(VLOOKUP($C76,'Regional Crises'!$B$1:$R$66,13,FALSE)))/(LOG(Q$3)-LOG(Q$4))*5)),1)))),(IF(VLOOKUP($E76,'Country Indicator Data'!$B$4:$N$300,9,FALSE)="x","x",ROUND(IF(VLOOKUP($E76,'Country Indicator Data'!$B$4:$N$300,9,FALSE)&gt;Q$3,5,IF(VLOOKUP($E76,'Country Indicator Data'!$B$4:$N$300,9,FALSE)&lt;Q$4,0,5-(LOG(Q$3)-LOG(VLOOKUP($E76,'Country Indicator Data'!$B$4:$N$300,9,FALSE)))/(LOG(Q$3)-LOG(Q$4))*5)),1))))</f>
        <v>0</v>
      </c>
      <c r="R76" s="163">
        <f t="shared" si="30"/>
        <v>1.5</v>
      </c>
      <c r="S76" s="163">
        <f>IF(LEN(E76)&gt;3,((IF(VLOOKUP($C76,'Regional Crises'!$B$1:$R$66,17,FALSE)="x","x",ROUND(IF(VLOOKUP($C76,'Regional Crises'!$B$1:$R$66,17,FALSE)&gt;S$3,0,IF(VLOOKUP($C76,'Regional Crises'!$B$1:$R$66,17,FALSE)&lt;S$4,5,(S$3-VLOOKUP($C76,'Regional Crises'!$B$1:$R$66,17,FALSE))/(S$3-S$4)*5)),1)))),(IF(VLOOKUP($E76,'Country Indicator Data'!$B$4:$N$300,13,FALSE)="x","x",ROUND(IF(VLOOKUP($E76,'Country Indicator Data'!$B$4:$N$300,13,FALSE)&gt;S$3,0,IF(VLOOKUP($E76,'Country Indicator Data'!$B$4:$N$300,13,FALSE)&lt;S$4,5,(S$3-VLOOKUP($E76,'Country Indicator Data'!$B$4:$N$300,13,FALSE))/(S$3-S$4)*5)),1))))</f>
        <v>2.9</v>
      </c>
      <c r="T76" s="163">
        <f>IF(LEN(E76)&gt;3,((IF(VLOOKUP($C76,'Regional Crises'!$B$1:$R$66,14,FALSE)="x","x",ROUND(IF(VLOOKUP($C76,'Regional Crises'!$B$1:$R$66,14,FALSE)&gt;T$3,0,IF(VLOOKUP($C76,'Regional Crises'!$B$1:$R$66,14,FALSE)&lt;T$4,5,(T$3-VLOOKUP($C76,'Regional Crises'!$B$1:$R$66,14,FALSE))/(T$3-T$4)*5)),1)))),(IF(VLOOKUP($E76,'Country Indicator Data'!$B$4:$N$300,10,FALSE)="x","x",ROUND(IF(VLOOKUP($E76,'Country Indicator Data'!$B$4:$N$300,10,FALSE)&gt;T$3,0,IF(VLOOKUP($E76,'Country Indicator Data'!$B$4:$N$300,10,FALSE)&lt;T$4,5,(T$3-VLOOKUP($E76,'Country Indicator Data'!$B$4:$N$300,10,FALSE))/(T$3-T$4)*5)),1))))</f>
        <v>2.8</v>
      </c>
      <c r="U76" s="163">
        <f>IF(LEN(E76)&gt;3,((IF(VLOOKUP($C76,'Regional Crises'!$B$1:$R$66,15,FALSE)="x","x",ROUND(IF(VLOOKUP($C76,'Regional Crises'!$B$1:$R$66,15,FALSE)&gt;U$3,0,IF(VLOOKUP($C76,'Regional Crises'!$B$1:$R$66,15,FALSE)&lt;U$4,5,(U$3-VLOOKUP($C76,'Regional Crises'!$B$1:$R$66,15,FALSE))/(U$3-U$4)*5)),1)))),(IF(VLOOKUP($E76,'Country Indicator Data'!$B$4:$N$300,11,FALSE)="x","x",ROUND(IF(VLOOKUP($E76,'Country Indicator Data'!$B$4:$N$300,11,FALSE)&gt;U$3,0,IF(VLOOKUP($E76,'Country Indicator Data'!$B$4:$N$300,11,FALSE)&lt;U$4,5,(U$3-VLOOKUP($E76,'Country Indicator Data'!$B$4:$N$300,11,FALSE))/(U$3-U$4)*5)),1))))</f>
        <v>1.8</v>
      </c>
      <c r="V76" s="163">
        <f>IF(LEN(E76)&gt;3,((IF(VLOOKUP($C76,'Regional Crises'!$B$1:$R$66,16,FALSE)="x","x",ROUND(IF(VLOOKUP($C76,'Regional Crises'!$B$1:$R$66,16,FALSE)&gt;V$3,0,IF(VLOOKUP($C76,'Regional Crises'!$B$1:$R$66,16,FALSE)&lt;V$4,5,(V$3-VLOOKUP($C76,'Regional Crises'!$B$1:$R$66,16,FALSE))/(V$3-V$4)*5)),1)))),(IF(VLOOKUP($E76,'Country Indicator Data'!$B$4:$N$300,12,FALSE)="x","x",ROUND(IF(VLOOKUP($E76,'Country Indicator Data'!$B$4:$N$300,12,FALSE)&gt;V$3,0,IF(VLOOKUP($E76,'Country Indicator Data'!$B$4:$N$300,12,FALSE)&lt;V$4,5,(V$3-VLOOKUP($E76,'Country Indicator Data'!$B$4:$N$300,12,FALSE))/(V$3-V$4)*5)),1))))</f>
        <v>2</v>
      </c>
      <c r="W76" s="163">
        <f t="shared" si="31"/>
        <v>2.4</v>
      </c>
      <c r="X76" s="163">
        <f t="shared" si="32"/>
        <v>1.8</v>
      </c>
      <c r="Y76" s="184">
        <f>IF('Core Indicators'!FC73="x","x",IF('Core Indicators'!FC73&gt;=5,5,IF('Core Indicators'!FC73&gt;=4,4,IF('Core Indicators'!FC73&gt;=3,3,IF('Core Indicators'!FC73&gt;=2,2,IF('Core Indicators'!FC73&gt;=1,1,0))))))</f>
        <v>2</v>
      </c>
      <c r="Z76" s="163">
        <f t="shared" si="33"/>
        <v>2</v>
      </c>
      <c r="AA76" s="184">
        <f>'Crisis Indicator Data'!Y73</f>
        <v>0</v>
      </c>
      <c r="AB76" s="184">
        <f>'Crisis Indicator Data'!Z73</f>
        <v>0</v>
      </c>
      <c r="AC76" s="184">
        <f>'Crisis Indicator Data'!AA73</f>
        <v>0</v>
      </c>
      <c r="AD76" s="184">
        <f>'Crisis Indicator Data'!AB73</f>
        <v>0</v>
      </c>
      <c r="AE76" s="184">
        <f t="shared" si="34"/>
        <v>0</v>
      </c>
      <c r="AF76" s="184">
        <f>'Crisis Indicator Data'!AC73</f>
        <v>0</v>
      </c>
      <c r="AG76" s="184">
        <f>'Crisis Indicator Data'!AD73</f>
        <v>0</v>
      </c>
      <c r="AH76" s="184">
        <f t="shared" si="35"/>
        <v>0</v>
      </c>
      <c r="AI76" s="184">
        <f>'Crisis Indicator Data'!AE73</f>
        <v>0</v>
      </c>
      <c r="AJ76" s="184">
        <f>'Crisis Indicator Data'!AF73</f>
        <v>0</v>
      </c>
      <c r="AK76" s="184">
        <f>'Crisis Indicator Data'!AG73</f>
        <v>1</v>
      </c>
      <c r="AL76" s="184">
        <f t="shared" si="36"/>
        <v>1</v>
      </c>
      <c r="AM76" s="163">
        <f t="shared" si="37"/>
        <v>0</v>
      </c>
      <c r="AN76" s="163">
        <f t="shared" si="38"/>
        <v>1</v>
      </c>
    </row>
    <row r="77" spans="1:40" ht="13.5" customHeight="1" x14ac:dyDescent="0.35">
      <c r="A77" s="172" t="str">
        <f>'Crisis Indicator Data'!A74</f>
        <v>Drought in Madagascar</v>
      </c>
      <c r="B77" s="173" t="str">
        <f>'Crisis Indicator Data'!B74</f>
        <v>Drought</v>
      </c>
      <c r="C77" s="173" t="str">
        <f>'Crisis Indicator Data'!C74</f>
        <v>MDG002</v>
      </c>
      <c r="D77" s="173" t="str">
        <f>'Crisis Indicator Data'!D74</f>
        <v>Madagascar</v>
      </c>
      <c r="E77" s="174" t="str">
        <f>'Crisis Indicator Data'!E74</f>
        <v>MDG</v>
      </c>
      <c r="F77" s="163">
        <f>IF(LEN(E77)&gt;3,(IF(VLOOKUP($C77,'Regional Crises'!$B$1:$R$66,7,FALSE)="x","x",ROUND(IF(VLOOKUP($C77,'Regional Crises'!$B$1:$R$66,7,FALSE)&gt;$F$3,5,IF(VLOOKUP($C77,'Regional Crises'!$B$1:$R$66,7,FALSE)&lt;F$4,0,($F$3-VLOOKUP($C77,'Regional Crises'!$B$1:$R$66,7,FALSE))/($F$3-$F$4)*5)),1))),IF(VLOOKUP($E77,'Country Indicator Data'!$B$4:$N$300,3,FALSE)="x","x",ROUND(IF(VLOOKUP($E77,'Country Indicator Data'!$B$4:$N$300,3,FALSE)&gt;$F$3,5,IF(VLOOKUP($E77,'Country Indicator Data'!$B$4:$N$300,3,FALSE)&lt;$F$4,0,($F$3-VLOOKUP($E77,'Country Indicator Data'!$B$4:$N$300,3,FALSE))/($F$3-$F$4)*5)),1)))</f>
        <v>2.9</v>
      </c>
      <c r="G77" s="163">
        <f>IF(LEN(E77)&gt;3,(IF(VLOOKUP($C77,'Regional Crises'!$B$1:$R$66,9,FALSE)="x","x",ROUND(IF(VLOOKUP($C77,'Regional Crises'!$B$1:$R$66,9,FALSE)&gt;G$3,5,IF(VLOOKUP($C77,'Regional Crises'!$B$1:$R$66,9,FALSE)&lt;G$4,0,(G$3-VLOOKUP($C77,'Regional Crises'!$B$1:$R$66,9,FALSE))/(G$3-G$4)*5)),1))),IF(VLOOKUP($E77,'Country Indicator Data'!$B$4:$N$300,5,FALSE)="x","x",ROUND(IF(VLOOKUP($E77,'Country Indicator Data'!$B$4:$N$300,5,FALSE)&gt;G$3,5,IF(VLOOKUP($E77,'Country Indicator Data'!$B$4:$N$300,5,FALSE)&lt;G$4,0,(G$3-VLOOKUP($E77,'Country Indicator Data'!$B$4:$N$300,5,FALSE))/(G$3-G$4)*5)),1)))</f>
        <v>2.7</v>
      </c>
      <c r="H77" s="163">
        <f t="shared" si="26"/>
        <v>2.8</v>
      </c>
      <c r="I77" s="163">
        <f>IF(LEN(E77)&gt;3,(IF(VLOOKUP($C77,'Regional Crises'!$B$1:$R$66,6,FALSE)="x","x",ROUND(IF(VLOOKUP($C77,'Regional Crises'!$B$1:$R$66,6,FALSE)&gt;I$3,5,IF(VLOOKUP($C77,'Regional Crises'!$B$1:$R$66,6,FALSE)&lt;I$4,0,5-(I$3-VLOOKUP($C77,'Regional Crises'!$B$1:$R$66,6,FALSE))/(I$3-I$4)*5)),1))),IF(VLOOKUP($E77,'Country Indicator Data'!$B$4:$N$300,2,FALSE)="x","x",ROUND(IF(VLOOKUP($E77,'Country Indicator Data'!$B$4:$N$300,2,FALSE)&gt;I$3,5,IF(VLOOKUP($E77,'Country Indicator Data'!$B$4:$N$300,2,FALSE)&lt;I$4,0,5-(I$3-VLOOKUP($E77,'Country Indicator Data'!$B$4:$N$300,2,FALSE))/(I$3-I$4)*5)),1)))</f>
        <v>3.1</v>
      </c>
      <c r="J77" s="163">
        <f>IF(LEN(E77)&gt;3,(IF(VLOOKUP($C77,'Regional Crises'!$B$1:$R$66,8,FALSE)="x","x",ROUND(IF(VLOOKUP($C77,'Regional Crises'!$B$1:$R$66,8,FALSE)&gt;J$3,5,IF(VLOOKUP($C77,'Regional Crises'!$B$1:$R$66,8,FALSE)&lt;J$4,0,5-(J$3-VLOOKUP($C77,'Regional Crises'!$B$1:$R$66,8,FALSE))/(J$3-J$4)*5)),1))),IF(VLOOKUP($E77,'Country Indicator Data'!$B$4:$N$300,4,FALSE)="x","x",ROUND(IF(VLOOKUP($E77,'Country Indicator Data'!$B$4:$N$300,4,FALSE)&gt;J$3,5,IF(VLOOKUP($E77,'Country Indicator Data'!$B$4:$N$300,4,FALSE)&lt;J$4,0,5-(J$3-VLOOKUP($E77,'Country Indicator Data'!$B$4:$N$300,4,FALSE))/(J$3-J$4)*5)),1)))</f>
        <v>0</v>
      </c>
      <c r="K77" s="163">
        <f t="shared" si="27"/>
        <v>1.55</v>
      </c>
      <c r="L77" s="163" t="str">
        <f>IF(LEN(E77)&gt;3,(IF(VLOOKUP($C77,'Regional Crises'!$B$1:$R$66,10,FALSE)="x","x",ROUND(IF(VLOOKUP($C77,'Regional Crises'!$B$1:$R$66,10,FALSE)&gt;L$3,5,IF(VLOOKUP($C77,'Regional Crises'!$B$1:$R$66,10,FALSE)&lt;L$4,0,5-(L$3-VLOOKUP($C77,'Regional Crises'!$B$1:$R$66,10,FALSE))/(L$3-L$4)*5)),1))),IF(VLOOKUP($E77,'Country Indicator Data'!$B$4:$N$300,6,FALSE)="x","x",ROUND(IF(VLOOKUP($E77,'Country Indicator Data'!$B$4:$N$300,6,FALSE)&gt;L$3,5,IF(VLOOKUP($E77,'Country Indicator Data'!$B$4:$N$300,6,FALSE)&lt;L$4,0,5-(L$3-VLOOKUP($E77,'Country Indicator Data'!$B$4:$N$300,6,FALSE))/(L$3-L$4)*5)),1)))</f>
        <v>x</v>
      </c>
      <c r="M77" s="163">
        <f>IF(LEN(E77)&gt;3,(IF(VLOOKUP($C77,'Regional Crises'!$B$1:$R$66,11,FALSE)="x","x",ROUND(IF(VLOOKUP($C77,'Regional Crises'!$B$1:$R$66,11,FALSE)&gt;M$3,5,IF(VLOOKUP($C77,'Regional Crises'!$B$1:$R$66,11,FALSE)&lt;M$4,0,5-(M$3-VLOOKUP($C77,'Regional Crises'!$B$1:$R$66,11,FALSE))/(M$3-M$4)*5)),1))),IF(VLOOKUP($E77,'Country Indicator Data'!$B$4:$N$300,7,FALSE)="x","x",ROUND(IF(VLOOKUP($E77,'Country Indicator Data'!$B$4:$N$300,7,FALSE)&gt;M$3,5,IF(VLOOKUP($E77,'Country Indicator Data'!$B$4:$N$300,7,FALSE)&lt;M$4,0,5-(M$3-VLOOKUP($E77,'Country Indicator Data'!$B$4:$N$300,7,FALSE))/(M$3-M$4)*5)),1)))</f>
        <v>2.2000000000000002</v>
      </c>
      <c r="N77" s="163">
        <f t="shared" si="28"/>
        <v>2.2000000000000002</v>
      </c>
      <c r="O77" s="163">
        <f t="shared" si="29"/>
        <v>2.1833333333333331</v>
      </c>
      <c r="P77" s="163">
        <f>IF(LEN(E77)&gt;3,VLOOKUP(C77,'Regional Crises'!$B$1:$R$69,12,FALSE),VLOOKUP(E77,'Country Indicator Data'!$B$4:$I$300,8,FALSE))</f>
        <v>0</v>
      </c>
      <c r="Q77" s="163">
        <f>IF(LEN(E77)&gt;3,((IF(VLOOKUP($C77,'Regional Crises'!$B$1:$R$66,13,FALSE)="x","x",ROUND(IF(VLOOKUP($C77,'Regional Crises'!$B$1:$R$66,13,FALSE)&gt;Q$3,5,IF(VLOOKUP($C77,'Regional Crises'!$B$1:$R$66,13,FALSE)&lt;Q$4,0,5-(LOG(Q$3)-LOG(VLOOKUP($C77,'Regional Crises'!$B$1:$R$66,13,FALSE)))/(LOG(Q$3)-LOG(Q$4))*5)),1)))),(IF(VLOOKUP($E77,'Country Indicator Data'!$B$4:$N$300,9,FALSE)="x","x",ROUND(IF(VLOOKUP($E77,'Country Indicator Data'!$B$4:$N$300,9,FALSE)&gt;Q$3,5,IF(VLOOKUP($E77,'Country Indicator Data'!$B$4:$N$300,9,FALSE)&lt;Q$4,0,5-(LOG(Q$3)-LOG(VLOOKUP($E77,'Country Indicator Data'!$B$4:$N$300,9,FALSE)))/(LOG(Q$3)-LOG(Q$4))*5)),1))))</f>
        <v>1.8</v>
      </c>
      <c r="R77" s="163">
        <f t="shared" si="30"/>
        <v>0.9</v>
      </c>
      <c r="S77" s="163">
        <f>IF(LEN(E77)&gt;3,((IF(VLOOKUP($C77,'Regional Crises'!$B$1:$R$66,17,FALSE)="x","x",ROUND(IF(VLOOKUP($C77,'Regional Crises'!$B$1:$R$66,17,FALSE)&gt;S$3,0,IF(VLOOKUP($C77,'Regional Crises'!$B$1:$R$66,17,FALSE)&lt;S$4,5,(S$3-VLOOKUP($C77,'Regional Crises'!$B$1:$R$66,17,FALSE))/(S$3-S$4)*5)),1)))),(IF(VLOOKUP($E77,'Country Indicator Data'!$B$4:$N$300,13,FALSE)="x","x",ROUND(IF(VLOOKUP($E77,'Country Indicator Data'!$B$4:$N$300,13,FALSE)&gt;S$3,0,IF(VLOOKUP($E77,'Country Indicator Data'!$B$4:$N$300,13,FALSE)&lt;S$4,5,(S$3-VLOOKUP($E77,'Country Indicator Data'!$B$4:$N$300,13,FALSE))/(S$3-S$4)*5)),1))))</f>
        <v>3.8</v>
      </c>
      <c r="T77" s="163">
        <f>IF(LEN(E77)&gt;3,((IF(VLOOKUP($C77,'Regional Crises'!$B$1:$R$66,14,FALSE)="x","x",ROUND(IF(VLOOKUP($C77,'Regional Crises'!$B$1:$R$66,14,FALSE)&gt;T$3,0,IF(VLOOKUP($C77,'Regional Crises'!$B$1:$R$66,14,FALSE)&lt;T$4,5,(T$3-VLOOKUP($C77,'Regional Crises'!$B$1:$R$66,14,FALSE))/(T$3-T$4)*5)),1)))),(IF(VLOOKUP($E77,'Country Indicator Data'!$B$4:$N$300,10,FALSE)="x","x",ROUND(IF(VLOOKUP($E77,'Country Indicator Data'!$B$4:$N$300,10,FALSE)&gt;T$3,0,IF(VLOOKUP($E77,'Country Indicator Data'!$B$4:$N$300,10,FALSE)&lt;T$4,5,(T$3-VLOOKUP($E77,'Country Indicator Data'!$B$4:$N$300,10,FALSE))/(T$3-T$4)*5)),1))))</f>
        <v>3.4</v>
      </c>
      <c r="U77" s="163">
        <f>IF(LEN(E77)&gt;3,((IF(VLOOKUP($C77,'Regional Crises'!$B$1:$R$66,15,FALSE)="x","x",ROUND(IF(VLOOKUP($C77,'Regional Crises'!$B$1:$R$66,15,FALSE)&gt;U$3,0,IF(VLOOKUP($C77,'Regional Crises'!$B$1:$R$66,15,FALSE)&lt;U$4,5,(U$3-VLOOKUP($C77,'Regional Crises'!$B$1:$R$66,15,FALSE))/(U$3-U$4)*5)),1)))),(IF(VLOOKUP($E77,'Country Indicator Data'!$B$4:$N$300,11,FALSE)="x","x",ROUND(IF(VLOOKUP($E77,'Country Indicator Data'!$B$4:$N$300,11,FALSE)&gt;U$3,0,IF(VLOOKUP($E77,'Country Indicator Data'!$B$4:$N$300,11,FALSE)&lt;U$4,5,(U$3-VLOOKUP($E77,'Country Indicator Data'!$B$4:$N$300,11,FALSE))/(U$3-U$4)*5)),1))))</f>
        <v>2.8</v>
      </c>
      <c r="V77" s="163">
        <f>IF(LEN(E77)&gt;3,((IF(VLOOKUP($C77,'Regional Crises'!$B$1:$R$66,16,FALSE)="x","x",ROUND(IF(VLOOKUP($C77,'Regional Crises'!$B$1:$R$66,16,FALSE)&gt;V$3,0,IF(VLOOKUP($C77,'Regional Crises'!$B$1:$R$66,16,FALSE)&lt;V$4,5,(V$3-VLOOKUP($C77,'Regional Crises'!$B$1:$R$66,16,FALSE))/(V$3-V$4)*5)),1)))),(IF(VLOOKUP($E77,'Country Indicator Data'!$B$4:$N$300,12,FALSE)="x","x",ROUND(IF(VLOOKUP($E77,'Country Indicator Data'!$B$4:$N$300,12,FALSE)&gt;V$3,0,IF(VLOOKUP($E77,'Country Indicator Data'!$B$4:$N$300,12,FALSE)&lt;V$4,5,(V$3-VLOOKUP($E77,'Country Indicator Data'!$B$4:$N$300,12,FALSE))/(V$3-V$4)*5)),1))))</f>
        <v>2.1</v>
      </c>
      <c r="W77" s="163">
        <f t="shared" si="31"/>
        <v>3</v>
      </c>
      <c r="X77" s="163">
        <f t="shared" si="32"/>
        <v>2</v>
      </c>
      <c r="Y77" s="184">
        <f>IF('Core Indicators'!FC74="x","x",IF('Core Indicators'!FC74&gt;=5,5,IF('Core Indicators'!FC74&gt;=4,4,IF('Core Indicators'!FC74&gt;=3,3,IF('Core Indicators'!FC74&gt;=2,2,IF('Core Indicators'!FC74&gt;=1,1,0))))))</f>
        <v>1</v>
      </c>
      <c r="Z77" s="163">
        <f t="shared" si="33"/>
        <v>1</v>
      </c>
      <c r="AA77" s="184">
        <f>'Crisis Indicator Data'!Y74</f>
        <v>1</v>
      </c>
      <c r="AB77" s="184">
        <f>'Crisis Indicator Data'!Z74</f>
        <v>0</v>
      </c>
      <c r="AC77" s="184">
        <f>'Crisis Indicator Data'!AA74</f>
        <v>0</v>
      </c>
      <c r="AD77" s="184">
        <f>'Crisis Indicator Data'!AB74</f>
        <v>0</v>
      </c>
      <c r="AE77" s="184">
        <f t="shared" si="34"/>
        <v>1</v>
      </c>
      <c r="AF77" s="184">
        <f>'Crisis Indicator Data'!AC74</f>
        <v>0</v>
      </c>
      <c r="AG77" s="184">
        <f>'Crisis Indicator Data'!AD74</f>
        <v>0</v>
      </c>
      <c r="AH77" s="184">
        <f t="shared" si="35"/>
        <v>0</v>
      </c>
      <c r="AI77" s="184">
        <f>'Crisis Indicator Data'!AE74</f>
        <v>0</v>
      </c>
      <c r="AJ77" s="184">
        <f>'Crisis Indicator Data'!AF74</f>
        <v>0</v>
      </c>
      <c r="AK77" s="184">
        <f>'Crisis Indicator Data'!AG74</f>
        <v>2</v>
      </c>
      <c r="AL77" s="184">
        <f t="shared" si="36"/>
        <v>2</v>
      </c>
      <c r="AM77" s="163">
        <f t="shared" si="37"/>
        <v>1</v>
      </c>
      <c r="AN77" s="163">
        <f t="shared" si="38"/>
        <v>1</v>
      </c>
    </row>
    <row r="78" spans="1:40" ht="13.5" customHeight="1" x14ac:dyDescent="0.35">
      <c r="A78" s="172" t="str">
        <f>'Crisis Indicator Data'!A75</f>
        <v>Multiple crisis in Mexico</v>
      </c>
      <c r="B78" s="173" t="str">
        <f>'Crisis Indicator Data'!B75</f>
        <v>Violence,Displacement</v>
      </c>
      <c r="C78" s="173" t="str">
        <f>'Crisis Indicator Data'!C75</f>
        <v>MEX001</v>
      </c>
      <c r="D78" s="173" t="str">
        <f>'Crisis Indicator Data'!D75</f>
        <v>Mexico</v>
      </c>
      <c r="E78" s="174" t="str">
        <f>'Crisis Indicator Data'!E75</f>
        <v>MEX</v>
      </c>
      <c r="F78" s="163">
        <f>IF(LEN(E78)&gt;3,(IF(VLOOKUP($C78,'Regional Crises'!$B$1:$R$66,7,FALSE)="x","x",ROUND(IF(VLOOKUP($C78,'Regional Crises'!$B$1:$R$66,7,FALSE)&gt;$F$3,5,IF(VLOOKUP($C78,'Regional Crises'!$B$1:$R$66,7,FALSE)&lt;F$4,0,($F$3-VLOOKUP($C78,'Regional Crises'!$B$1:$R$66,7,FALSE))/($F$3-$F$4)*5)),1))),IF(VLOOKUP($E78,'Country Indicator Data'!$B$4:$N$300,3,FALSE)="x","x",ROUND(IF(VLOOKUP($E78,'Country Indicator Data'!$B$4:$N$300,3,FALSE)&gt;$F$3,5,IF(VLOOKUP($E78,'Country Indicator Data'!$B$4:$N$300,3,FALSE)&lt;$F$4,0,($F$3-VLOOKUP($E78,'Country Indicator Data'!$B$4:$N$300,3,FALSE))/($F$3-$F$4)*5)),1)))</f>
        <v>1.4</v>
      </c>
      <c r="G78" s="163">
        <f>IF(LEN(E78)&gt;3,(IF(VLOOKUP($C78,'Regional Crises'!$B$1:$R$66,9,FALSE)="x","x",ROUND(IF(VLOOKUP($C78,'Regional Crises'!$B$1:$R$66,9,FALSE)&gt;G$3,5,IF(VLOOKUP($C78,'Regional Crises'!$B$1:$R$66,9,FALSE)&lt;G$4,0,(G$3-VLOOKUP($C78,'Regional Crises'!$B$1:$R$66,9,FALSE))/(G$3-G$4)*5)),1))),IF(VLOOKUP($E78,'Country Indicator Data'!$B$4:$N$300,5,FALSE)="x","x",ROUND(IF(VLOOKUP($E78,'Country Indicator Data'!$B$4:$N$300,5,FALSE)&gt;G$3,5,IF(VLOOKUP($E78,'Country Indicator Data'!$B$4:$N$300,5,FALSE)&lt;G$4,0,(G$3-VLOOKUP($E78,'Country Indicator Data'!$B$4:$N$300,5,FALSE))/(G$3-G$4)*5)),1)))</f>
        <v>2.2000000000000002</v>
      </c>
      <c r="H78" s="163">
        <f t="shared" si="26"/>
        <v>1.8</v>
      </c>
      <c r="I78" s="163">
        <f>IF(LEN(E78)&gt;3,(IF(VLOOKUP($C78,'Regional Crises'!$B$1:$R$66,6,FALSE)="x","x",ROUND(IF(VLOOKUP($C78,'Regional Crises'!$B$1:$R$66,6,FALSE)&gt;I$3,5,IF(VLOOKUP($C78,'Regional Crises'!$B$1:$R$66,6,FALSE)&lt;I$4,0,5-(I$3-VLOOKUP($C78,'Regional Crises'!$B$1:$R$66,6,FALSE))/(I$3-I$4)*5)),1))),IF(VLOOKUP($E78,'Country Indicator Data'!$B$4:$N$300,2,FALSE)="x","x",ROUND(IF(VLOOKUP($E78,'Country Indicator Data'!$B$4:$N$300,2,FALSE)&gt;I$3,5,IF(VLOOKUP($E78,'Country Indicator Data'!$B$4:$N$300,2,FALSE)&lt;I$4,0,5-(I$3-VLOOKUP($E78,'Country Indicator Data'!$B$4:$N$300,2,FALSE))/(I$3-I$4)*5)),1)))</f>
        <v>1.7</v>
      </c>
      <c r="J78" s="163">
        <f>IF(LEN(E78)&gt;3,(IF(VLOOKUP($C78,'Regional Crises'!$B$1:$R$66,8,FALSE)="x","x",ROUND(IF(VLOOKUP($C78,'Regional Crises'!$B$1:$R$66,8,FALSE)&gt;J$3,5,IF(VLOOKUP($C78,'Regional Crises'!$B$1:$R$66,8,FALSE)&lt;J$4,0,5-(J$3-VLOOKUP($C78,'Regional Crises'!$B$1:$R$66,8,FALSE))/(J$3-J$4)*5)),1))),IF(VLOOKUP($E78,'Country Indicator Data'!$B$4:$N$300,4,FALSE)="x","x",ROUND(IF(VLOOKUP($E78,'Country Indicator Data'!$B$4:$N$300,4,FALSE)&gt;J$3,5,IF(VLOOKUP($E78,'Country Indicator Data'!$B$4:$N$300,4,FALSE)&lt;J$4,0,5-(J$3-VLOOKUP($E78,'Country Indicator Data'!$B$4:$N$300,4,FALSE))/(J$3-J$4)*5)),1)))</f>
        <v>1.1000000000000001</v>
      </c>
      <c r="K78" s="163">
        <f t="shared" si="27"/>
        <v>1.4</v>
      </c>
      <c r="L78" s="163">
        <f>IF(LEN(E78)&gt;3,(IF(VLOOKUP($C78,'Regional Crises'!$B$1:$R$66,10,FALSE)="x","x",ROUND(IF(VLOOKUP($C78,'Regional Crises'!$B$1:$R$66,10,FALSE)&gt;L$3,5,IF(VLOOKUP($C78,'Regional Crises'!$B$1:$R$66,10,FALSE)&lt;L$4,0,5-(L$3-VLOOKUP($C78,'Regional Crises'!$B$1:$R$66,10,FALSE))/(L$3-L$4)*5)),1))),IF(VLOOKUP($E78,'Country Indicator Data'!$B$4:$N$300,6,FALSE)="x","x",ROUND(IF(VLOOKUP($E78,'Country Indicator Data'!$B$4:$N$300,6,FALSE)&gt;L$3,5,IF(VLOOKUP($E78,'Country Indicator Data'!$B$4:$N$300,6,FALSE)&lt;L$4,0,5-(L$3-VLOOKUP($E78,'Country Indicator Data'!$B$4:$N$300,6,FALSE))/(L$3-L$4)*5)),1)))</f>
        <v>2.2000000000000002</v>
      </c>
      <c r="M78" s="163">
        <f>IF(LEN(E78)&gt;3,(IF(VLOOKUP($C78,'Regional Crises'!$B$1:$R$66,11,FALSE)="x","x",ROUND(IF(VLOOKUP($C78,'Regional Crises'!$B$1:$R$66,11,FALSE)&gt;M$3,5,IF(VLOOKUP($C78,'Regional Crises'!$B$1:$R$66,11,FALSE)&lt;M$4,0,5-(M$3-VLOOKUP($C78,'Regional Crises'!$B$1:$R$66,11,FALSE))/(M$3-M$4)*5)),1))),IF(VLOOKUP($E78,'Country Indicator Data'!$B$4:$N$300,7,FALSE)="x","x",ROUND(IF(VLOOKUP($E78,'Country Indicator Data'!$B$4:$N$300,7,FALSE)&gt;M$3,5,IF(VLOOKUP($E78,'Country Indicator Data'!$B$4:$N$300,7,FALSE)&lt;M$4,0,5-(M$3-VLOOKUP($E78,'Country Indicator Data'!$B$4:$N$300,7,FALSE))/(M$3-M$4)*5)),1)))</f>
        <v>2.2999999999999998</v>
      </c>
      <c r="N78" s="163">
        <f t="shared" si="28"/>
        <v>2.25</v>
      </c>
      <c r="O78" s="163">
        <f t="shared" si="29"/>
        <v>1.8166666666666667</v>
      </c>
      <c r="P78" s="163">
        <f>IF(LEN(E78)&gt;3,VLOOKUP(C78,'Regional Crises'!$B$1:$R$69,12,FALSE),VLOOKUP(E78,'Country Indicator Data'!$B$4:$I$300,8,FALSE))</f>
        <v>4</v>
      </c>
      <c r="Q78" s="163">
        <f>IF(LEN(E78)&gt;3,((IF(VLOOKUP($C78,'Regional Crises'!$B$1:$R$66,13,FALSE)="x","x",ROUND(IF(VLOOKUP($C78,'Regional Crises'!$B$1:$R$66,13,FALSE)&gt;Q$3,5,IF(VLOOKUP($C78,'Regional Crises'!$B$1:$R$66,13,FALSE)&lt;Q$4,0,5-(LOG(Q$3)-LOG(VLOOKUP($C78,'Regional Crises'!$B$1:$R$66,13,FALSE)))/(LOG(Q$3)-LOG(Q$4))*5)),1)))),(IF(VLOOKUP($E78,'Country Indicator Data'!$B$4:$N$300,9,FALSE)="x","x",ROUND(IF(VLOOKUP($E78,'Country Indicator Data'!$B$4:$N$300,9,FALSE)&gt;Q$3,5,IF(VLOOKUP($E78,'Country Indicator Data'!$B$4:$N$300,9,FALSE)&lt;Q$4,0,5-(LOG(Q$3)-LOG(VLOOKUP($E78,'Country Indicator Data'!$B$4:$N$300,9,FALSE)))/(LOG(Q$3)-LOG(Q$4))*5)),1))))</f>
        <v>5</v>
      </c>
      <c r="R78" s="163">
        <f t="shared" si="30"/>
        <v>4.5</v>
      </c>
      <c r="S78" s="163">
        <f>IF(LEN(E78)&gt;3,((IF(VLOOKUP($C78,'Regional Crises'!$B$1:$R$66,17,FALSE)="x","x",ROUND(IF(VLOOKUP($C78,'Regional Crises'!$B$1:$R$66,17,FALSE)&gt;S$3,0,IF(VLOOKUP($C78,'Regional Crises'!$B$1:$R$66,17,FALSE)&lt;S$4,5,(S$3-VLOOKUP($C78,'Regional Crises'!$B$1:$R$66,17,FALSE))/(S$3-S$4)*5)),1)))),(IF(VLOOKUP($E78,'Country Indicator Data'!$B$4:$N$300,13,FALSE)="x","x",ROUND(IF(VLOOKUP($E78,'Country Indicator Data'!$B$4:$N$300,13,FALSE)&gt;S$3,0,IF(VLOOKUP($E78,'Country Indicator Data'!$B$4:$N$300,13,FALSE)&lt;S$4,5,(S$3-VLOOKUP($E78,'Country Indicator Data'!$B$4:$N$300,13,FALSE))/(S$3-S$4)*5)),1))))</f>
        <v>3.5</v>
      </c>
      <c r="T78" s="163">
        <f>IF(LEN(E78)&gt;3,((IF(VLOOKUP($C78,'Regional Crises'!$B$1:$R$66,14,FALSE)="x","x",ROUND(IF(VLOOKUP($C78,'Regional Crises'!$B$1:$R$66,14,FALSE)&gt;T$3,0,IF(VLOOKUP($C78,'Regional Crises'!$B$1:$R$66,14,FALSE)&lt;T$4,5,(T$3-VLOOKUP($C78,'Regional Crises'!$B$1:$R$66,14,FALSE))/(T$3-T$4)*5)),1)))),(IF(VLOOKUP($E78,'Country Indicator Data'!$B$4:$N$300,10,FALSE)="x","x",ROUND(IF(VLOOKUP($E78,'Country Indicator Data'!$B$4:$N$300,10,FALSE)&gt;T$3,0,IF(VLOOKUP($E78,'Country Indicator Data'!$B$4:$N$300,10,FALSE)&lt;T$4,5,(T$3-VLOOKUP($E78,'Country Indicator Data'!$B$4:$N$300,10,FALSE))/(T$3-T$4)*5)),1))))</f>
        <v>3.4</v>
      </c>
      <c r="U78" s="163">
        <f>IF(LEN(E78)&gt;3,((IF(VLOOKUP($C78,'Regional Crises'!$B$1:$R$66,15,FALSE)="x","x",ROUND(IF(VLOOKUP($C78,'Regional Crises'!$B$1:$R$66,15,FALSE)&gt;U$3,0,IF(VLOOKUP($C78,'Regional Crises'!$B$1:$R$66,15,FALSE)&lt;U$4,5,(U$3-VLOOKUP($C78,'Regional Crises'!$B$1:$R$66,15,FALSE))/(U$3-U$4)*5)),1)))),(IF(VLOOKUP($E78,'Country Indicator Data'!$B$4:$N$300,11,FALSE)="x","x",ROUND(IF(VLOOKUP($E78,'Country Indicator Data'!$B$4:$N$300,11,FALSE)&gt;U$3,0,IF(VLOOKUP($E78,'Country Indicator Data'!$B$4:$N$300,11,FALSE)&lt;U$4,5,(U$3-VLOOKUP($E78,'Country Indicator Data'!$B$4:$N$300,11,FALSE))/(U$3-U$4)*5)),1))))</f>
        <v>2.1</v>
      </c>
      <c r="V78" s="163">
        <f>IF(LEN(E78)&gt;3,((IF(VLOOKUP($C78,'Regional Crises'!$B$1:$R$66,16,FALSE)="x","x",ROUND(IF(VLOOKUP($C78,'Regional Crises'!$B$1:$R$66,16,FALSE)&gt;V$3,0,IF(VLOOKUP($C78,'Regional Crises'!$B$1:$R$66,16,FALSE)&lt;V$4,5,(V$3-VLOOKUP($C78,'Regional Crises'!$B$1:$R$66,16,FALSE))/(V$3-V$4)*5)),1)))),(IF(VLOOKUP($E78,'Country Indicator Data'!$B$4:$N$300,12,FALSE)="x","x",ROUND(IF(VLOOKUP($E78,'Country Indicator Data'!$B$4:$N$300,12,FALSE)&gt;V$3,0,IF(VLOOKUP($E78,'Country Indicator Data'!$B$4:$N$300,12,FALSE)&lt;V$4,5,(V$3-VLOOKUP($E78,'Country Indicator Data'!$B$4:$N$300,12,FALSE))/(V$3-V$4)*5)),1))))</f>
        <v>2</v>
      </c>
      <c r="W78" s="163">
        <f t="shared" si="31"/>
        <v>2.8</v>
      </c>
      <c r="X78" s="163">
        <f t="shared" si="32"/>
        <v>3</v>
      </c>
      <c r="Y78" s="184">
        <f>IF('Core Indicators'!FC75="x","x",IF('Core Indicators'!FC75&gt;=5,5,IF('Core Indicators'!FC75&gt;=4,4,IF('Core Indicators'!FC75&gt;=3,3,IF('Core Indicators'!FC75&gt;=2,2,IF('Core Indicators'!FC75&gt;=1,1,0))))))</f>
        <v>5</v>
      </c>
      <c r="Z78" s="163">
        <f t="shared" si="33"/>
        <v>5</v>
      </c>
      <c r="AA78" s="184">
        <f>'Crisis Indicator Data'!Y75</f>
        <v>0</v>
      </c>
      <c r="AB78" s="184">
        <f>'Crisis Indicator Data'!Z75</f>
        <v>2</v>
      </c>
      <c r="AC78" s="184">
        <f>'Crisis Indicator Data'!AA75</f>
        <v>0</v>
      </c>
      <c r="AD78" s="184">
        <f>'Crisis Indicator Data'!AB75</f>
        <v>0</v>
      </c>
      <c r="AE78" s="184">
        <f t="shared" si="34"/>
        <v>2</v>
      </c>
      <c r="AF78" s="184">
        <f>'Crisis Indicator Data'!AC75</f>
        <v>0</v>
      </c>
      <c r="AG78" s="184">
        <f>'Crisis Indicator Data'!AD75</f>
        <v>0</v>
      </c>
      <c r="AH78" s="184">
        <f t="shared" si="35"/>
        <v>0</v>
      </c>
      <c r="AI78" s="184">
        <f>'Crisis Indicator Data'!AE75</f>
        <v>2</v>
      </c>
      <c r="AJ78" s="184">
        <f>'Crisis Indicator Data'!AF75</f>
        <v>1</v>
      </c>
      <c r="AK78" s="184">
        <f>'Crisis Indicator Data'!AG75</f>
        <v>2</v>
      </c>
      <c r="AL78" s="184">
        <f t="shared" si="36"/>
        <v>4</v>
      </c>
      <c r="AM78" s="163">
        <f t="shared" si="37"/>
        <v>2</v>
      </c>
      <c r="AN78" s="163">
        <f t="shared" si="38"/>
        <v>3.5</v>
      </c>
    </row>
    <row r="79" spans="1:40" ht="13.5" customHeight="1" x14ac:dyDescent="0.35">
      <c r="A79" s="172" t="str">
        <f>'Crisis Indicator Data'!A76</f>
        <v>Criminal Violence in Mexico</v>
      </c>
      <c r="B79" s="173" t="str">
        <f>'Crisis Indicator Data'!B76</f>
        <v>Violence,Displacement</v>
      </c>
      <c r="C79" s="173" t="str">
        <f>'Crisis Indicator Data'!C76</f>
        <v>MEX002</v>
      </c>
      <c r="D79" s="173" t="str">
        <f>'Crisis Indicator Data'!D76</f>
        <v>Mexico</v>
      </c>
      <c r="E79" s="174" t="str">
        <f>'Crisis Indicator Data'!E76</f>
        <v>MEX</v>
      </c>
      <c r="F79" s="163">
        <f>IF(LEN(E79)&gt;3,(IF(VLOOKUP($C79,'Regional Crises'!$B$1:$R$66,7,FALSE)="x","x",ROUND(IF(VLOOKUP($C79,'Regional Crises'!$B$1:$R$66,7,FALSE)&gt;$F$3,5,IF(VLOOKUP($C79,'Regional Crises'!$B$1:$R$66,7,FALSE)&lt;F$4,0,($F$3-VLOOKUP($C79,'Regional Crises'!$B$1:$R$66,7,FALSE))/($F$3-$F$4)*5)),1))),IF(VLOOKUP($E79,'Country Indicator Data'!$B$4:$N$300,3,FALSE)="x","x",ROUND(IF(VLOOKUP($E79,'Country Indicator Data'!$B$4:$N$300,3,FALSE)&gt;$F$3,5,IF(VLOOKUP($E79,'Country Indicator Data'!$B$4:$N$300,3,FALSE)&lt;$F$4,0,($F$3-VLOOKUP($E79,'Country Indicator Data'!$B$4:$N$300,3,FALSE))/($F$3-$F$4)*5)),1)))</f>
        <v>1.4</v>
      </c>
      <c r="G79" s="163">
        <f>IF(LEN(E79)&gt;3,(IF(VLOOKUP($C79,'Regional Crises'!$B$1:$R$66,9,FALSE)="x","x",ROUND(IF(VLOOKUP($C79,'Regional Crises'!$B$1:$R$66,9,FALSE)&gt;G$3,5,IF(VLOOKUP($C79,'Regional Crises'!$B$1:$R$66,9,FALSE)&lt;G$4,0,(G$3-VLOOKUP($C79,'Regional Crises'!$B$1:$R$66,9,FALSE))/(G$3-G$4)*5)),1))),IF(VLOOKUP($E79,'Country Indicator Data'!$B$4:$N$300,5,FALSE)="x","x",ROUND(IF(VLOOKUP($E79,'Country Indicator Data'!$B$4:$N$300,5,FALSE)&gt;G$3,5,IF(VLOOKUP($E79,'Country Indicator Data'!$B$4:$N$300,5,FALSE)&lt;G$4,0,(G$3-VLOOKUP($E79,'Country Indicator Data'!$B$4:$N$300,5,FALSE))/(G$3-G$4)*5)),1)))</f>
        <v>2.2000000000000002</v>
      </c>
      <c r="H79" s="163">
        <f t="shared" si="26"/>
        <v>1.8</v>
      </c>
      <c r="I79" s="163">
        <f>IF(LEN(E79)&gt;3,(IF(VLOOKUP($C79,'Regional Crises'!$B$1:$R$66,6,FALSE)="x","x",ROUND(IF(VLOOKUP($C79,'Regional Crises'!$B$1:$R$66,6,FALSE)&gt;I$3,5,IF(VLOOKUP($C79,'Regional Crises'!$B$1:$R$66,6,FALSE)&lt;I$4,0,5-(I$3-VLOOKUP($C79,'Regional Crises'!$B$1:$R$66,6,FALSE))/(I$3-I$4)*5)),1))),IF(VLOOKUP($E79,'Country Indicator Data'!$B$4:$N$300,2,FALSE)="x","x",ROUND(IF(VLOOKUP($E79,'Country Indicator Data'!$B$4:$N$300,2,FALSE)&gt;I$3,5,IF(VLOOKUP($E79,'Country Indicator Data'!$B$4:$N$300,2,FALSE)&lt;I$4,0,5-(I$3-VLOOKUP($E79,'Country Indicator Data'!$B$4:$N$300,2,FALSE))/(I$3-I$4)*5)),1)))</f>
        <v>1.7</v>
      </c>
      <c r="J79" s="163">
        <f>IF(LEN(E79)&gt;3,(IF(VLOOKUP($C79,'Regional Crises'!$B$1:$R$66,8,FALSE)="x","x",ROUND(IF(VLOOKUP($C79,'Regional Crises'!$B$1:$R$66,8,FALSE)&gt;J$3,5,IF(VLOOKUP($C79,'Regional Crises'!$B$1:$R$66,8,FALSE)&lt;J$4,0,5-(J$3-VLOOKUP($C79,'Regional Crises'!$B$1:$R$66,8,FALSE))/(J$3-J$4)*5)),1))),IF(VLOOKUP($E79,'Country Indicator Data'!$B$4:$N$300,4,FALSE)="x","x",ROUND(IF(VLOOKUP($E79,'Country Indicator Data'!$B$4:$N$300,4,FALSE)&gt;J$3,5,IF(VLOOKUP($E79,'Country Indicator Data'!$B$4:$N$300,4,FALSE)&lt;J$4,0,5-(J$3-VLOOKUP($E79,'Country Indicator Data'!$B$4:$N$300,4,FALSE))/(J$3-J$4)*5)),1)))</f>
        <v>1.1000000000000001</v>
      </c>
      <c r="K79" s="163">
        <f t="shared" si="27"/>
        <v>1.4</v>
      </c>
      <c r="L79" s="163">
        <f>IF(LEN(E79)&gt;3,(IF(VLOOKUP($C79,'Regional Crises'!$B$1:$R$66,10,FALSE)="x","x",ROUND(IF(VLOOKUP($C79,'Regional Crises'!$B$1:$R$66,10,FALSE)&gt;L$3,5,IF(VLOOKUP($C79,'Regional Crises'!$B$1:$R$66,10,FALSE)&lt;L$4,0,5-(L$3-VLOOKUP($C79,'Regional Crises'!$B$1:$R$66,10,FALSE))/(L$3-L$4)*5)),1))),IF(VLOOKUP($E79,'Country Indicator Data'!$B$4:$N$300,6,FALSE)="x","x",ROUND(IF(VLOOKUP($E79,'Country Indicator Data'!$B$4:$N$300,6,FALSE)&gt;L$3,5,IF(VLOOKUP($E79,'Country Indicator Data'!$B$4:$N$300,6,FALSE)&lt;L$4,0,5-(L$3-VLOOKUP($E79,'Country Indicator Data'!$B$4:$N$300,6,FALSE))/(L$3-L$4)*5)),1)))</f>
        <v>2.2000000000000002</v>
      </c>
      <c r="M79" s="163">
        <f>IF(LEN(E79)&gt;3,(IF(VLOOKUP($C79,'Regional Crises'!$B$1:$R$66,11,FALSE)="x","x",ROUND(IF(VLOOKUP($C79,'Regional Crises'!$B$1:$R$66,11,FALSE)&gt;M$3,5,IF(VLOOKUP($C79,'Regional Crises'!$B$1:$R$66,11,FALSE)&lt;M$4,0,5-(M$3-VLOOKUP($C79,'Regional Crises'!$B$1:$R$66,11,FALSE))/(M$3-M$4)*5)),1))),IF(VLOOKUP($E79,'Country Indicator Data'!$B$4:$N$300,7,FALSE)="x","x",ROUND(IF(VLOOKUP($E79,'Country Indicator Data'!$B$4:$N$300,7,FALSE)&gt;M$3,5,IF(VLOOKUP($E79,'Country Indicator Data'!$B$4:$N$300,7,FALSE)&lt;M$4,0,5-(M$3-VLOOKUP($E79,'Country Indicator Data'!$B$4:$N$300,7,FALSE))/(M$3-M$4)*5)),1)))</f>
        <v>2.2999999999999998</v>
      </c>
      <c r="N79" s="163">
        <f t="shared" si="28"/>
        <v>2.25</v>
      </c>
      <c r="O79" s="163">
        <f t="shared" si="29"/>
        <v>1.8166666666666667</v>
      </c>
      <c r="P79" s="163">
        <f>IF(LEN(E79)&gt;3,VLOOKUP(C79,'Regional Crises'!$B$1:$R$69,12,FALSE),VLOOKUP(E79,'Country Indicator Data'!$B$4:$I$300,8,FALSE))</f>
        <v>4</v>
      </c>
      <c r="Q79" s="163">
        <f>IF(LEN(E79)&gt;3,((IF(VLOOKUP($C79,'Regional Crises'!$B$1:$R$66,13,FALSE)="x","x",ROUND(IF(VLOOKUP($C79,'Regional Crises'!$B$1:$R$66,13,FALSE)&gt;Q$3,5,IF(VLOOKUP($C79,'Regional Crises'!$B$1:$R$66,13,FALSE)&lt;Q$4,0,5-(LOG(Q$3)-LOG(VLOOKUP($C79,'Regional Crises'!$B$1:$R$66,13,FALSE)))/(LOG(Q$3)-LOG(Q$4))*5)),1)))),(IF(VLOOKUP($E79,'Country Indicator Data'!$B$4:$N$300,9,FALSE)="x","x",ROUND(IF(VLOOKUP($E79,'Country Indicator Data'!$B$4:$N$300,9,FALSE)&gt;Q$3,5,IF(VLOOKUP($E79,'Country Indicator Data'!$B$4:$N$300,9,FALSE)&lt;Q$4,0,5-(LOG(Q$3)-LOG(VLOOKUP($E79,'Country Indicator Data'!$B$4:$N$300,9,FALSE)))/(LOG(Q$3)-LOG(Q$4))*5)),1))))</f>
        <v>5</v>
      </c>
      <c r="R79" s="163">
        <f t="shared" si="30"/>
        <v>4.5</v>
      </c>
      <c r="S79" s="163">
        <f>IF(LEN(E79)&gt;3,((IF(VLOOKUP($C79,'Regional Crises'!$B$1:$R$66,17,FALSE)="x","x",ROUND(IF(VLOOKUP($C79,'Regional Crises'!$B$1:$R$66,17,FALSE)&gt;S$3,0,IF(VLOOKUP($C79,'Regional Crises'!$B$1:$R$66,17,FALSE)&lt;S$4,5,(S$3-VLOOKUP($C79,'Regional Crises'!$B$1:$R$66,17,FALSE))/(S$3-S$4)*5)),1)))),(IF(VLOOKUP($E79,'Country Indicator Data'!$B$4:$N$300,13,FALSE)="x","x",ROUND(IF(VLOOKUP($E79,'Country Indicator Data'!$B$4:$N$300,13,FALSE)&gt;S$3,0,IF(VLOOKUP($E79,'Country Indicator Data'!$B$4:$N$300,13,FALSE)&lt;S$4,5,(S$3-VLOOKUP($E79,'Country Indicator Data'!$B$4:$N$300,13,FALSE))/(S$3-S$4)*5)),1))))</f>
        <v>3.5</v>
      </c>
      <c r="T79" s="163">
        <f>IF(LEN(E79)&gt;3,((IF(VLOOKUP($C79,'Regional Crises'!$B$1:$R$66,14,FALSE)="x","x",ROUND(IF(VLOOKUP($C79,'Regional Crises'!$B$1:$R$66,14,FALSE)&gt;T$3,0,IF(VLOOKUP($C79,'Regional Crises'!$B$1:$R$66,14,FALSE)&lt;T$4,5,(T$3-VLOOKUP($C79,'Regional Crises'!$B$1:$R$66,14,FALSE))/(T$3-T$4)*5)),1)))),(IF(VLOOKUP($E79,'Country Indicator Data'!$B$4:$N$300,10,FALSE)="x","x",ROUND(IF(VLOOKUP($E79,'Country Indicator Data'!$B$4:$N$300,10,FALSE)&gt;T$3,0,IF(VLOOKUP($E79,'Country Indicator Data'!$B$4:$N$300,10,FALSE)&lt;T$4,5,(T$3-VLOOKUP($E79,'Country Indicator Data'!$B$4:$N$300,10,FALSE))/(T$3-T$4)*5)),1))))</f>
        <v>3.4</v>
      </c>
      <c r="U79" s="163">
        <f>IF(LEN(E79)&gt;3,((IF(VLOOKUP($C79,'Regional Crises'!$B$1:$R$66,15,FALSE)="x","x",ROUND(IF(VLOOKUP($C79,'Regional Crises'!$B$1:$R$66,15,FALSE)&gt;U$3,0,IF(VLOOKUP($C79,'Regional Crises'!$B$1:$R$66,15,FALSE)&lt;U$4,5,(U$3-VLOOKUP($C79,'Regional Crises'!$B$1:$R$66,15,FALSE))/(U$3-U$4)*5)),1)))),(IF(VLOOKUP($E79,'Country Indicator Data'!$B$4:$N$300,11,FALSE)="x","x",ROUND(IF(VLOOKUP($E79,'Country Indicator Data'!$B$4:$N$300,11,FALSE)&gt;U$3,0,IF(VLOOKUP($E79,'Country Indicator Data'!$B$4:$N$300,11,FALSE)&lt;U$4,5,(U$3-VLOOKUP($E79,'Country Indicator Data'!$B$4:$N$300,11,FALSE))/(U$3-U$4)*5)),1))))</f>
        <v>2.1</v>
      </c>
      <c r="V79" s="163">
        <f>IF(LEN(E79)&gt;3,((IF(VLOOKUP($C79,'Regional Crises'!$B$1:$R$66,16,FALSE)="x","x",ROUND(IF(VLOOKUP($C79,'Regional Crises'!$B$1:$R$66,16,FALSE)&gt;V$3,0,IF(VLOOKUP($C79,'Regional Crises'!$B$1:$R$66,16,FALSE)&lt;V$4,5,(V$3-VLOOKUP($C79,'Regional Crises'!$B$1:$R$66,16,FALSE))/(V$3-V$4)*5)),1)))),(IF(VLOOKUP($E79,'Country Indicator Data'!$B$4:$N$300,12,FALSE)="x","x",ROUND(IF(VLOOKUP($E79,'Country Indicator Data'!$B$4:$N$300,12,FALSE)&gt;V$3,0,IF(VLOOKUP($E79,'Country Indicator Data'!$B$4:$N$300,12,FALSE)&lt;V$4,5,(V$3-VLOOKUP($E79,'Country Indicator Data'!$B$4:$N$300,12,FALSE))/(V$3-V$4)*5)),1))))</f>
        <v>2</v>
      </c>
      <c r="W79" s="163">
        <f t="shared" si="31"/>
        <v>2.8</v>
      </c>
      <c r="X79" s="163">
        <f t="shared" si="32"/>
        <v>3</v>
      </c>
      <c r="Y79" s="184">
        <f>IF('Core Indicators'!FC76="x","x",IF('Core Indicators'!FC76&gt;=5,5,IF('Core Indicators'!FC76&gt;=4,4,IF('Core Indicators'!FC76&gt;=3,3,IF('Core Indicators'!FC76&gt;=2,2,IF('Core Indicators'!FC76&gt;=1,1,0))))))</f>
        <v>5</v>
      </c>
      <c r="Z79" s="163">
        <f t="shared" si="33"/>
        <v>5</v>
      </c>
      <c r="AA79" s="184">
        <f>'Crisis Indicator Data'!Y76</f>
        <v>0</v>
      </c>
      <c r="AB79" s="184">
        <f>'Crisis Indicator Data'!Z76</f>
        <v>2</v>
      </c>
      <c r="AC79" s="184">
        <f>'Crisis Indicator Data'!AA76</f>
        <v>0</v>
      </c>
      <c r="AD79" s="184">
        <f>'Crisis Indicator Data'!AB76</f>
        <v>0</v>
      </c>
      <c r="AE79" s="184">
        <f t="shared" si="34"/>
        <v>2</v>
      </c>
      <c r="AF79" s="184">
        <f>'Crisis Indicator Data'!AC76</f>
        <v>0</v>
      </c>
      <c r="AG79" s="184">
        <f>'Crisis Indicator Data'!AD76</f>
        <v>0</v>
      </c>
      <c r="AH79" s="184">
        <f t="shared" si="35"/>
        <v>0</v>
      </c>
      <c r="AI79" s="184">
        <f>'Crisis Indicator Data'!AE76</f>
        <v>2</v>
      </c>
      <c r="AJ79" s="184">
        <f>'Crisis Indicator Data'!AF76</f>
        <v>1</v>
      </c>
      <c r="AK79" s="184">
        <f>'Crisis Indicator Data'!AG76</f>
        <v>2</v>
      </c>
      <c r="AL79" s="184">
        <f t="shared" si="36"/>
        <v>4</v>
      </c>
      <c r="AM79" s="163">
        <f t="shared" si="37"/>
        <v>2</v>
      </c>
      <c r="AN79" s="163">
        <f t="shared" si="38"/>
        <v>3.5</v>
      </c>
    </row>
    <row r="80" spans="1:40" ht="13.5" customHeight="1" x14ac:dyDescent="0.35">
      <c r="A80" s="172" t="str">
        <f>'Crisis Indicator Data'!A77</f>
        <v>Mixed Migration in Mexico</v>
      </c>
      <c r="B80" s="173" t="str">
        <f>'Crisis Indicator Data'!B77</f>
        <v>Displacement</v>
      </c>
      <c r="C80" s="173" t="str">
        <f>'Crisis Indicator Data'!C77</f>
        <v>MEX003</v>
      </c>
      <c r="D80" s="173" t="str">
        <f>'Crisis Indicator Data'!D77</f>
        <v>Mexico</v>
      </c>
      <c r="E80" s="174" t="str">
        <f>'Crisis Indicator Data'!E77</f>
        <v>MEX</v>
      </c>
      <c r="F80" s="163">
        <f>IF(LEN(E80)&gt;3,(IF(VLOOKUP($C80,'Regional Crises'!$B$1:$R$66,7,FALSE)="x","x",ROUND(IF(VLOOKUP($C80,'Regional Crises'!$B$1:$R$66,7,FALSE)&gt;$F$3,5,IF(VLOOKUP($C80,'Regional Crises'!$B$1:$R$66,7,FALSE)&lt;F$4,0,($F$3-VLOOKUP($C80,'Regional Crises'!$B$1:$R$66,7,FALSE))/($F$3-$F$4)*5)),1))),IF(VLOOKUP($E80,'Country Indicator Data'!$B$4:$N$300,3,FALSE)="x","x",ROUND(IF(VLOOKUP($E80,'Country Indicator Data'!$B$4:$N$300,3,FALSE)&gt;$F$3,5,IF(VLOOKUP($E80,'Country Indicator Data'!$B$4:$N$300,3,FALSE)&lt;$F$4,0,($F$3-VLOOKUP($E80,'Country Indicator Data'!$B$4:$N$300,3,FALSE))/($F$3-$F$4)*5)),1)))</f>
        <v>1.4</v>
      </c>
      <c r="G80" s="163">
        <f>IF(LEN(E80)&gt;3,(IF(VLOOKUP($C80,'Regional Crises'!$B$1:$R$66,9,FALSE)="x","x",ROUND(IF(VLOOKUP($C80,'Regional Crises'!$B$1:$R$66,9,FALSE)&gt;G$3,5,IF(VLOOKUP($C80,'Regional Crises'!$B$1:$R$66,9,FALSE)&lt;G$4,0,(G$3-VLOOKUP($C80,'Regional Crises'!$B$1:$R$66,9,FALSE))/(G$3-G$4)*5)),1))),IF(VLOOKUP($E80,'Country Indicator Data'!$B$4:$N$300,5,FALSE)="x","x",ROUND(IF(VLOOKUP($E80,'Country Indicator Data'!$B$4:$N$300,5,FALSE)&gt;G$3,5,IF(VLOOKUP($E80,'Country Indicator Data'!$B$4:$N$300,5,FALSE)&lt;G$4,0,(G$3-VLOOKUP($E80,'Country Indicator Data'!$B$4:$N$300,5,FALSE))/(G$3-G$4)*5)),1)))</f>
        <v>2.2000000000000002</v>
      </c>
      <c r="H80" s="163">
        <f t="shared" si="26"/>
        <v>1.8</v>
      </c>
      <c r="I80" s="163">
        <f>IF(LEN(E80)&gt;3,(IF(VLOOKUP($C80,'Regional Crises'!$B$1:$R$66,6,FALSE)="x","x",ROUND(IF(VLOOKUP($C80,'Regional Crises'!$B$1:$R$66,6,FALSE)&gt;I$3,5,IF(VLOOKUP($C80,'Regional Crises'!$B$1:$R$66,6,FALSE)&lt;I$4,0,5-(I$3-VLOOKUP($C80,'Regional Crises'!$B$1:$R$66,6,FALSE))/(I$3-I$4)*5)),1))),IF(VLOOKUP($E80,'Country Indicator Data'!$B$4:$N$300,2,FALSE)="x","x",ROUND(IF(VLOOKUP($E80,'Country Indicator Data'!$B$4:$N$300,2,FALSE)&gt;I$3,5,IF(VLOOKUP($E80,'Country Indicator Data'!$B$4:$N$300,2,FALSE)&lt;I$4,0,5-(I$3-VLOOKUP($E80,'Country Indicator Data'!$B$4:$N$300,2,FALSE))/(I$3-I$4)*5)),1)))</f>
        <v>1.7</v>
      </c>
      <c r="J80" s="163">
        <f>IF(LEN(E80)&gt;3,(IF(VLOOKUP($C80,'Regional Crises'!$B$1:$R$66,8,FALSE)="x","x",ROUND(IF(VLOOKUP($C80,'Regional Crises'!$B$1:$R$66,8,FALSE)&gt;J$3,5,IF(VLOOKUP($C80,'Regional Crises'!$B$1:$R$66,8,FALSE)&lt;J$4,0,5-(J$3-VLOOKUP($C80,'Regional Crises'!$B$1:$R$66,8,FALSE))/(J$3-J$4)*5)),1))),IF(VLOOKUP($E80,'Country Indicator Data'!$B$4:$N$300,4,FALSE)="x","x",ROUND(IF(VLOOKUP($E80,'Country Indicator Data'!$B$4:$N$300,4,FALSE)&gt;J$3,5,IF(VLOOKUP($E80,'Country Indicator Data'!$B$4:$N$300,4,FALSE)&lt;J$4,0,5-(J$3-VLOOKUP($E80,'Country Indicator Data'!$B$4:$N$300,4,FALSE))/(J$3-J$4)*5)),1)))</f>
        <v>1.1000000000000001</v>
      </c>
      <c r="K80" s="163">
        <f t="shared" si="27"/>
        <v>1.4</v>
      </c>
      <c r="L80" s="163">
        <f>IF(LEN(E80)&gt;3,(IF(VLOOKUP($C80,'Regional Crises'!$B$1:$R$66,10,FALSE)="x","x",ROUND(IF(VLOOKUP($C80,'Regional Crises'!$B$1:$R$66,10,FALSE)&gt;L$3,5,IF(VLOOKUP($C80,'Regional Crises'!$B$1:$R$66,10,FALSE)&lt;L$4,0,5-(L$3-VLOOKUP($C80,'Regional Crises'!$B$1:$R$66,10,FALSE))/(L$3-L$4)*5)),1))),IF(VLOOKUP($E80,'Country Indicator Data'!$B$4:$N$300,6,FALSE)="x","x",ROUND(IF(VLOOKUP($E80,'Country Indicator Data'!$B$4:$N$300,6,FALSE)&gt;L$3,5,IF(VLOOKUP($E80,'Country Indicator Data'!$B$4:$N$300,6,FALSE)&lt;L$4,0,5-(L$3-VLOOKUP($E80,'Country Indicator Data'!$B$4:$N$300,6,FALSE))/(L$3-L$4)*5)),1)))</f>
        <v>2.2000000000000002</v>
      </c>
      <c r="M80" s="163">
        <f>IF(LEN(E80)&gt;3,(IF(VLOOKUP($C80,'Regional Crises'!$B$1:$R$66,11,FALSE)="x","x",ROUND(IF(VLOOKUP($C80,'Regional Crises'!$B$1:$R$66,11,FALSE)&gt;M$3,5,IF(VLOOKUP($C80,'Regional Crises'!$B$1:$R$66,11,FALSE)&lt;M$4,0,5-(M$3-VLOOKUP($C80,'Regional Crises'!$B$1:$R$66,11,FALSE))/(M$3-M$4)*5)),1))),IF(VLOOKUP($E80,'Country Indicator Data'!$B$4:$N$300,7,FALSE)="x","x",ROUND(IF(VLOOKUP($E80,'Country Indicator Data'!$B$4:$N$300,7,FALSE)&gt;M$3,5,IF(VLOOKUP($E80,'Country Indicator Data'!$B$4:$N$300,7,FALSE)&lt;M$4,0,5-(M$3-VLOOKUP($E80,'Country Indicator Data'!$B$4:$N$300,7,FALSE))/(M$3-M$4)*5)),1)))</f>
        <v>2.2999999999999998</v>
      </c>
      <c r="N80" s="163">
        <f t="shared" si="28"/>
        <v>2.25</v>
      </c>
      <c r="O80" s="163">
        <f t="shared" si="29"/>
        <v>1.8166666666666667</v>
      </c>
      <c r="P80" s="163">
        <f>IF(LEN(E80)&gt;3,VLOOKUP(C80,'Regional Crises'!$B$1:$R$69,12,FALSE),VLOOKUP(E80,'Country Indicator Data'!$B$4:$I$300,8,FALSE))</f>
        <v>4</v>
      </c>
      <c r="Q80" s="163">
        <f>IF(LEN(E80)&gt;3,((IF(VLOOKUP($C80,'Regional Crises'!$B$1:$R$66,13,FALSE)="x","x",ROUND(IF(VLOOKUP($C80,'Regional Crises'!$B$1:$R$66,13,FALSE)&gt;Q$3,5,IF(VLOOKUP($C80,'Regional Crises'!$B$1:$R$66,13,FALSE)&lt;Q$4,0,5-(LOG(Q$3)-LOG(VLOOKUP($C80,'Regional Crises'!$B$1:$R$66,13,FALSE)))/(LOG(Q$3)-LOG(Q$4))*5)),1)))),(IF(VLOOKUP($E80,'Country Indicator Data'!$B$4:$N$300,9,FALSE)="x","x",ROUND(IF(VLOOKUP($E80,'Country Indicator Data'!$B$4:$N$300,9,FALSE)&gt;Q$3,5,IF(VLOOKUP($E80,'Country Indicator Data'!$B$4:$N$300,9,FALSE)&lt;Q$4,0,5-(LOG(Q$3)-LOG(VLOOKUP($E80,'Country Indicator Data'!$B$4:$N$300,9,FALSE)))/(LOG(Q$3)-LOG(Q$4))*5)),1))))</f>
        <v>5</v>
      </c>
      <c r="R80" s="163">
        <f t="shared" si="30"/>
        <v>4.5</v>
      </c>
      <c r="S80" s="163">
        <f>IF(LEN(E80)&gt;3,((IF(VLOOKUP($C80,'Regional Crises'!$B$1:$R$66,17,FALSE)="x","x",ROUND(IF(VLOOKUP($C80,'Regional Crises'!$B$1:$R$66,17,FALSE)&gt;S$3,0,IF(VLOOKUP($C80,'Regional Crises'!$B$1:$R$66,17,FALSE)&lt;S$4,5,(S$3-VLOOKUP($C80,'Regional Crises'!$B$1:$R$66,17,FALSE))/(S$3-S$4)*5)),1)))),(IF(VLOOKUP($E80,'Country Indicator Data'!$B$4:$N$300,13,FALSE)="x","x",ROUND(IF(VLOOKUP($E80,'Country Indicator Data'!$B$4:$N$300,13,FALSE)&gt;S$3,0,IF(VLOOKUP($E80,'Country Indicator Data'!$B$4:$N$300,13,FALSE)&lt;S$4,5,(S$3-VLOOKUP($E80,'Country Indicator Data'!$B$4:$N$300,13,FALSE))/(S$3-S$4)*5)),1))))</f>
        <v>3.5</v>
      </c>
      <c r="T80" s="163">
        <f>IF(LEN(E80)&gt;3,((IF(VLOOKUP($C80,'Regional Crises'!$B$1:$R$66,14,FALSE)="x","x",ROUND(IF(VLOOKUP($C80,'Regional Crises'!$B$1:$R$66,14,FALSE)&gt;T$3,0,IF(VLOOKUP($C80,'Regional Crises'!$B$1:$R$66,14,FALSE)&lt;T$4,5,(T$3-VLOOKUP($C80,'Regional Crises'!$B$1:$R$66,14,FALSE))/(T$3-T$4)*5)),1)))),(IF(VLOOKUP($E80,'Country Indicator Data'!$B$4:$N$300,10,FALSE)="x","x",ROUND(IF(VLOOKUP($E80,'Country Indicator Data'!$B$4:$N$300,10,FALSE)&gt;T$3,0,IF(VLOOKUP($E80,'Country Indicator Data'!$B$4:$N$300,10,FALSE)&lt;T$4,5,(T$3-VLOOKUP($E80,'Country Indicator Data'!$B$4:$N$300,10,FALSE))/(T$3-T$4)*5)),1))))</f>
        <v>3.4</v>
      </c>
      <c r="U80" s="163">
        <f>IF(LEN(E80)&gt;3,((IF(VLOOKUP($C80,'Regional Crises'!$B$1:$R$66,15,FALSE)="x","x",ROUND(IF(VLOOKUP($C80,'Regional Crises'!$B$1:$R$66,15,FALSE)&gt;U$3,0,IF(VLOOKUP($C80,'Regional Crises'!$B$1:$R$66,15,FALSE)&lt;U$4,5,(U$3-VLOOKUP($C80,'Regional Crises'!$B$1:$R$66,15,FALSE))/(U$3-U$4)*5)),1)))),(IF(VLOOKUP($E80,'Country Indicator Data'!$B$4:$N$300,11,FALSE)="x","x",ROUND(IF(VLOOKUP($E80,'Country Indicator Data'!$B$4:$N$300,11,FALSE)&gt;U$3,0,IF(VLOOKUP($E80,'Country Indicator Data'!$B$4:$N$300,11,FALSE)&lt;U$4,5,(U$3-VLOOKUP($E80,'Country Indicator Data'!$B$4:$N$300,11,FALSE))/(U$3-U$4)*5)),1))))</f>
        <v>2.1</v>
      </c>
      <c r="V80" s="163">
        <f>IF(LEN(E80)&gt;3,((IF(VLOOKUP($C80,'Regional Crises'!$B$1:$R$66,16,FALSE)="x","x",ROUND(IF(VLOOKUP($C80,'Regional Crises'!$B$1:$R$66,16,FALSE)&gt;V$3,0,IF(VLOOKUP($C80,'Regional Crises'!$B$1:$R$66,16,FALSE)&lt;V$4,5,(V$3-VLOOKUP($C80,'Regional Crises'!$B$1:$R$66,16,FALSE))/(V$3-V$4)*5)),1)))),(IF(VLOOKUP($E80,'Country Indicator Data'!$B$4:$N$300,12,FALSE)="x","x",ROUND(IF(VLOOKUP($E80,'Country Indicator Data'!$B$4:$N$300,12,FALSE)&gt;V$3,0,IF(VLOOKUP($E80,'Country Indicator Data'!$B$4:$N$300,12,FALSE)&lt;V$4,5,(V$3-VLOOKUP($E80,'Country Indicator Data'!$B$4:$N$300,12,FALSE))/(V$3-V$4)*5)),1))))</f>
        <v>2</v>
      </c>
      <c r="W80" s="163">
        <f t="shared" si="31"/>
        <v>2.8</v>
      </c>
      <c r="X80" s="163">
        <f t="shared" si="32"/>
        <v>3</v>
      </c>
      <c r="Y80" s="184">
        <f>IF('Core Indicators'!FC77="x","x",IF('Core Indicators'!FC77&gt;=5,5,IF('Core Indicators'!FC77&gt;=4,4,IF('Core Indicators'!FC77&gt;=3,3,IF('Core Indicators'!FC77&gt;=2,2,IF('Core Indicators'!FC77&gt;=1,1,0))))))</f>
        <v>3</v>
      </c>
      <c r="Z80" s="163">
        <f t="shared" si="33"/>
        <v>3</v>
      </c>
      <c r="AA80" s="184">
        <f>'Crisis Indicator Data'!Y77</f>
        <v>0</v>
      </c>
      <c r="AB80" s="184">
        <f>'Crisis Indicator Data'!Z77</f>
        <v>2</v>
      </c>
      <c r="AC80" s="184">
        <f>'Crisis Indicator Data'!AA77</f>
        <v>0</v>
      </c>
      <c r="AD80" s="184">
        <f>'Crisis Indicator Data'!AB77</f>
        <v>0</v>
      </c>
      <c r="AE80" s="184">
        <f t="shared" si="34"/>
        <v>2</v>
      </c>
      <c r="AF80" s="184">
        <f>'Crisis Indicator Data'!AC77</f>
        <v>0</v>
      </c>
      <c r="AG80" s="184">
        <f>'Crisis Indicator Data'!AD77</f>
        <v>0</v>
      </c>
      <c r="AH80" s="184">
        <f t="shared" si="35"/>
        <v>0</v>
      </c>
      <c r="AI80" s="184">
        <f>'Crisis Indicator Data'!AE77</f>
        <v>2</v>
      </c>
      <c r="AJ80" s="184">
        <f>'Crisis Indicator Data'!AF77</f>
        <v>1</v>
      </c>
      <c r="AK80" s="184">
        <f>'Crisis Indicator Data'!AG77</f>
        <v>3</v>
      </c>
      <c r="AL80" s="184">
        <f t="shared" si="36"/>
        <v>4</v>
      </c>
      <c r="AM80" s="163">
        <f t="shared" si="37"/>
        <v>2</v>
      </c>
      <c r="AN80" s="163">
        <f t="shared" si="38"/>
        <v>2.5</v>
      </c>
    </row>
    <row r="81" spans="1:40" ht="13.5" customHeight="1" x14ac:dyDescent="0.35">
      <c r="A81" s="172" t="str">
        <f>'Crisis Indicator Data'!A78</f>
        <v>Complex crisis in Mali</v>
      </c>
      <c r="B81" s="173" t="str">
        <f>'Crisis Indicator Data'!B78</f>
        <v>Conflict,Displacement</v>
      </c>
      <c r="C81" s="173" t="str">
        <f>'Crisis Indicator Data'!C78</f>
        <v>MLI001</v>
      </c>
      <c r="D81" s="173" t="str">
        <f>'Crisis Indicator Data'!D78</f>
        <v>Mali</v>
      </c>
      <c r="E81" s="174" t="str">
        <f>'Crisis Indicator Data'!E78</f>
        <v>MLI</v>
      </c>
      <c r="F81" s="163">
        <f>IF(LEN(E81)&gt;3,(IF(VLOOKUP($C81,'Regional Crises'!$B$1:$R$66,7,FALSE)="x","x",ROUND(IF(VLOOKUP($C81,'Regional Crises'!$B$1:$R$66,7,FALSE)&gt;$F$3,5,IF(VLOOKUP($C81,'Regional Crises'!$B$1:$R$66,7,FALSE)&lt;F$4,0,($F$3-VLOOKUP($C81,'Regional Crises'!$B$1:$R$66,7,FALSE))/($F$3-$F$4)*5)),1))),IF(VLOOKUP($E81,'Country Indicator Data'!$B$4:$N$300,3,FALSE)="x","x",ROUND(IF(VLOOKUP($E81,'Country Indicator Data'!$B$4:$N$300,3,FALSE)&gt;$F$3,5,IF(VLOOKUP($E81,'Country Indicator Data'!$B$4:$N$300,3,FALSE)&lt;$F$4,0,($F$3-VLOOKUP($E81,'Country Indicator Data'!$B$4:$N$300,3,FALSE))/($F$3-$F$4)*5)),1)))</f>
        <v>0.7</v>
      </c>
      <c r="G81" s="163">
        <f>IF(LEN(E81)&gt;3,(IF(VLOOKUP($C81,'Regional Crises'!$B$1:$R$66,9,FALSE)="x","x",ROUND(IF(VLOOKUP($C81,'Regional Crises'!$B$1:$R$66,9,FALSE)&gt;G$3,5,IF(VLOOKUP($C81,'Regional Crises'!$B$1:$R$66,9,FALSE)&lt;G$4,0,(G$3-VLOOKUP($C81,'Regional Crises'!$B$1:$R$66,9,FALSE))/(G$3-G$4)*5)),1))),IF(VLOOKUP($E81,'Country Indicator Data'!$B$4:$N$300,5,FALSE)="x","x",ROUND(IF(VLOOKUP($E81,'Country Indicator Data'!$B$4:$N$300,5,FALSE)&gt;G$3,5,IF(VLOOKUP($E81,'Country Indicator Data'!$B$4:$N$300,5,FALSE)&lt;G$4,0,(G$3-VLOOKUP($E81,'Country Indicator Data'!$B$4:$N$300,5,FALSE))/(G$3-G$4)*5)),1)))</f>
        <v>3.3</v>
      </c>
      <c r="H81" s="163">
        <f t="shared" si="26"/>
        <v>2</v>
      </c>
      <c r="I81" s="163">
        <f>IF(LEN(E81)&gt;3,(IF(VLOOKUP($C81,'Regional Crises'!$B$1:$R$66,6,FALSE)="x","x",ROUND(IF(VLOOKUP($C81,'Regional Crises'!$B$1:$R$66,6,FALSE)&gt;I$3,5,IF(VLOOKUP($C81,'Regional Crises'!$B$1:$R$66,6,FALSE)&lt;I$4,0,5-(I$3-VLOOKUP($C81,'Regional Crises'!$B$1:$R$66,6,FALSE))/(I$3-I$4)*5)),1))),IF(VLOOKUP($E81,'Country Indicator Data'!$B$4:$N$300,2,FALSE)="x","x",ROUND(IF(VLOOKUP($E81,'Country Indicator Data'!$B$4:$N$300,2,FALSE)&gt;I$3,5,IF(VLOOKUP($E81,'Country Indicator Data'!$B$4:$N$300,2,FALSE)&lt;I$4,0,5-(I$3-VLOOKUP($E81,'Country Indicator Data'!$B$4:$N$300,2,FALSE))/(I$3-I$4)*5)),1)))</f>
        <v>0.9</v>
      </c>
      <c r="J81" s="163">
        <f>IF(LEN(E81)&gt;3,(IF(VLOOKUP($C81,'Regional Crises'!$B$1:$R$66,8,FALSE)="x","x",ROUND(IF(VLOOKUP($C81,'Regional Crises'!$B$1:$R$66,8,FALSE)&gt;J$3,5,IF(VLOOKUP($C81,'Regional Crises'!$B$1:$R$66,8,FALSE)&lt;J$4,0,5-(J$3-VLOOKUP($C81,'Regional Crises'!$B$1:$R$66,8,FALSE))/(J$3-J$4)*5)),1))),IF(VLOOKUP($E81,'Country Indicator Data'!$B$4:$N$300,4,FALSE)="x","x",ROUND(IF(VLOOKUP($E81,'Country Indicator Data'!$B$4:$N$300,4,FALSE)&gt;J$3,5,IF(VLOOKUP($E81,'Country Indicator Data'!$B$4:$N$300,4,FALSE)&lt;J$4,0,5-(J$3-VLOOKUP($E81,'Country Indicator Data'!$B$4:$N$300,4,FALSE))/(J$3-J$4)*5)),1)))</f>
        <v>0</v>
      </c>
      <c r="K81" s="163">
        <f t="shared" si="27"/>
        <v>0.45</v>
      </c>
      <c r="L81" s="163">
        <f>IF(LEN(E81)&gt;3,(IF(VLOOKUP($C81,'Regional Crises'!$B$1:$R$66,10,FALSE)="x","x",ROUND(IF(VLOOKUP($C81,'Regional Crises'!$B$1:$R$66,10,FALSE)&gt;L$3,5,IF(VLOOKUP($C81,'Regional Crises'!$B$1:$R$66,10,FALSE)&lt;L$4,0,5-(L$3-VLOOKUP($C81,'Regional Crises'!$B$1:$R$66,10,FALSE))/(L$3-L$4)*5)),1))),IF(VLOOKUP($E81,'Country Indicator Data'!$B$4:$N$300,6,FALSE)="x","x",ROUND(IF(VLOOKUP($E81,'Country Indicator Data'!$B$4:$N$300,6,FALSE)&gt;L$3,5,IF(VLOOKUP($E81,'Country Indicator Data'!$B$4:$N$300,6,FALSE)&lt;L$4,0,5-(L$3-VLOOKUP($E81,'Country Indicator Data'!$B$4:$N$300,6,FALSE))/(L$3-L$4)*5)),1)))</f>
        <v>4.5</v>
      </c>
      <c r="M81" s="163">
        <f>IF(LEN(E81)&gt;3,(IF(VLOOKUP($C81,'Regional Crises'!$B$1:$R$66,11,FALSE)="x","x",ROUND(IF(VLOOKUP($C81,'Regional Crises'!$B$1:$R$66,11,FALSE)&gt;M$3,5,IF(VLOOKUP($C81,'Regional Crises'!$B$1:$R$66,11,FALSE)&lt;M$4,0,5-(M$3-VLOOKUP($C81,'Regional Crises'!$B$1:$R$66,11,FALSE))/(M$3-M$4)*5)),1))),IF(VLOOKUP($E81,'Country Indicator Data'!$B$4:$N$300,7,FALSE)="x","x",ROUND(IF(VLOOKUP($E81,'Country Indicator Data'!$B$4:$N$300,7,FALSE)&gt;M$3,5,IF(VLOOKUP($E81,'Country Indicator Data'!$B$4:$N$300,7,FALSE)&lt;M$4,0,5-(M$3-VLOOKUP($E81,'Country Indicator Data'!$B$4:$N$300,7,FALSE))/(M$3-M$4)*5)),1)))</f>
        <v>1</v>
      </c>
      <c r="N81" s="163">
        <f t="shared" si="28"/>
        <v>2.75</v>
      </c>
      <c r="O81" s="163">
        <f t="shared" si="29"/>
        <v>1.7333333333333334</v>
      </c>
      <c r="P81" s="163">
        <f>IF(LEN(E81)&gt;3,VLOOKUP(C81,'Regional Crises'!$B$1:$R$69,12,FALSE),VLOOKUP(E81,'Country Indicator Data'!$B$4:$I$300,8,FALSE))</f>
        <v>5</v>
      </c>
      <c r="Q81" s="163">
        <f>IF(LEN(E81)&gt;3,((IF(VLOOKUP($C81,'Regional Crises'!$B$1:$R$66,13,FALSE)="x","x",ROUND(IF(VLOOKUP($C81,'Regional Crises'!$B$1:$R$66,13,FALSE)&gt;Q$3,5,IF(VLOOKUP($C81,'Regional Crises'!$B$1:$R$66,13,FALSE)&lt;Q$4,0,5-(LOG(Q$3)-LOG(VLOOKUP($C81,'Regional Crises'!$B$1:$R$66,13,FALSE)))/(LOG(Q$3)-LOG(Q$4))*5)),1)))),(IF(VLOOKUP($E81,'Country Indicator Data'!$B$4:$N$300,9,FALSE)="x","x",ROUND(IF(VLOOKUP($E81,'Country Indicator Data'!$B$4:$N$300,9,FALSE)&gt;Q$3,5,IF(VLOOKUP($E81,'Country Indicator Data'!$B$4:$N$300,9,FALSE)&lt;Q$4,0,5-(LOG(Q$3)-LOG(VLOOKUP($E81,'Country Indicator Data'!$B$4:$N$300,9,FALSE)))/(LOG(Q$3)-LOG(Q$4))*5)),1))))</f>
        <v>4.5999999999999996</v>
      </c>
      <c r="R81" s="163">
        <f t="shared" si="30"/>
        <v>4.8</v>
      </c>
      <c r="S81" s="163">
        <f>IF(LEN(E81)&gt;3,((IF(VLOOKUP($C81,'Regional Crises'!$B$1:$R$66,17,FALSE)="x","x",ROUND(IF(VLOOKUP($C81,'Regional Crises'!$B$1:$R$66,17,FALSE)&gt;S$3,0,IF(VLOOKUP($C81,'Regional Crises'!$B$1:$R$66,17,FALSE)&lt;S$4,5,(S$3-VLOOKUP($C81,'Regional Crises'!$B$1:$R$66,17,FALSE))/(S$3-S$4)*5)),1)))),(IF(VLOOKUP($E81,'Country Indicator Data'!$B$4:$N$300,13,FALSE)="x","x",ROUND(IF(VLOOKUP($E81,'Country Indicator Data'!$B$4:$N$300,13,FALSE)&gt;S$3,0,IF(VLOOKUP($E81,'Country Indicator Data'!$B$4:$N$300,13,FALSE)&lt;S$4,5,(S$3-VLOOKUP($E81,'Country Indicator Data'!$B$4:$N$300,13,FALSE))/(S$3-S$4)*5)),1))))</f>
        <v>3.6</v>
      </c>
      <c r="T81" s="163">
        <f>IF(LEN(E81)&gt;3,((IF(VLOOKUP($C81,'Regional Crises'!$B$1:$R$66,14,FALSE)="x","x",ROUND(IF(VLOOKUP($C81,'Regional Crises'!$B$1:$R$66,14,FALSE)&gt;T$3,0,IF(VLOOKUP($C81,'Regional Crises'!$B$1:$R$66,14,FALSE)&lt;T$4,5,(T$3-VLOOKUP($C81,'Regional Crises'!$B$1:$R$66,14,FALSE))/(T$3-T$4)*5)),1)))),(IF(VLOOKUP($E81,'Country Indicator Data'!$B$4:$N$300,10,FALSE)="x","x",ROUND(IF(VLOOKUP($E81,'Country Indicator Data'!$B$4:$N$300,10,FALSE)&gt;T$3,0,IF(VLOOKUP($E81,'Country Indicator Data'!$B$4:$N$300,10,FALSE)&lt;T$4,5,(T$3-VLOOKUP($E81,'Country Indicator Data'!$B$4:$N$300,10,FALSE))/(T$3-T$4)*5)),1))))</f>
        <v>3.5</v>
      </c>
      <c r="U81" s="163">
        <f>IF(LEN(E81)&gt;3,((IF(VLOOKUP($C81,'Regional Crises'!$B$1:$R$66,15,FALSE)="x","x",ROUND(IF(VLOOKUP($C81,'Regional Crises'!$B$1:$R$66,15,FALSE)&gt;U$3,0,IF(VLOOKUP($C81,'Regional Crises'!$B$1:$R$66,15,FALSE)&lt;U$4,5,(U$3-VLOOKUP($C81,'Regional Crises'!$B$1:$R$66,15,FALSE))/(U$3-U$4)*5)),1)))),(IF(VLOOKUP($E81,'Country Indicator Data'!$B$4:$N$300,11,FALSE)="x","x",ROUND(IF(VLOOKUP($E81,'Country Indicator Data'!$B$4:$N$300,11,FALSE)&gt;U$3,0,IF(VLOOKUP($E81,'Country Indicator Data'!$B$4:$N$300,11,FALSE)&lt;U$4,5,(U$3-VLOOKUP($E81,'Country Indicator Data'!$B$4:$N$300,11,FALSE))/(U$3-U$4)*5)),1))))</f>
        <v>3.1</v>
      </c>
      <c r="V81" s="163">
        <f>IF(LEN(E81)&gt;3,((IF(VLOOKUP($C81,'Regional Crises'!$B$1:$R$66,16,FALSE)="x","x",ROUND(IF(VLOOKUP($C81,'Regional Crises'!$B$1:$R$66,16,FALSE)&gt;V$3,0,IF(VLOOKUP($C81,'Regional Crises'!$B$1:$R$66,16,FALSE)&lt;V$4,5,(V$3-VLOOKUP($C81,'Regional Crises'!$B$1:$R$66,16,FALSE))/(V$3-V$4)*5)),1)))),(IF(VLOOKUP($E81,'Country Indicator Data'!$B$4:$N$300,12,FALSE)="x","x",ROUND(IF(VLOOKUP($E81,'Country Indicator Data'!$B$4:$N$300,12,FALSE)&gt;V$3,0,IF(VLOOKUP($E81,'Country Indicator Data'!$B$4:$N$300,12,FALSE)&lt;V$4,5,(V$3-VLOOKUP($E81,'Country Indicator Data'!$B$4:$N$300,12,FALSE))/(V$3-V$4)*5)),1))))</f>
        <v>3.7</v>
      </c>
      <c r="W81" s="163">
        <f t="shared" si="31"/>
        <v>3.5</v>
      </c>
      <c r="X81" s="163">
        <f t="shared" si="32"/>
        <v>3.3</v>
      </c>
      <c r="Y81" s="184">
        <f>IF('Core Indicators'!FC78="x","x",IF('Core Indicators'!FC78&gt;=5,5,IF('Core Indicators'!FC78&gt;=4,4,IF('Core Indicators'!FC78&gt;=3,3,IF('Core Indicators'!FC78&gt;=2,2,IF('Core Indicators'!FC78&gt;=1,1,0))))))</f>
        <v>5</v>
      </c>
      <c r="Z81" s="163">
        <f t="shared" si="33"/>
        <v>5</v>
      </c>
      <c r="AA81" s="184">
        <f>'Crisis Indicator Data'!Y78</f>
        <v>2</v>
      </c>
      <c r="AB81" s="184">
        <f>'Crisis Indicator Data'!Z78</f>
        <v>3</v>
      </c>
      <c r="AC81" s="184">
        <f>'Crisis Indicator Data'!AA78</f>
        <v>2</v>
      </c>
      <c r="AD81" s="184">
        <f>'Crisis Indicator Data'!AB78</f>
        <v>1</v>
      </c>
      <c r="AE81" s="184">
        <f t="shared" si="34"/>
        <v>4</v>
      </c>
      <c r="AF81" s="184">
        <f>'Crisis Indicator Data'!AC78</f>
        <v>0</v>
      </c>
      <c r="AG81" s="184">
        <f>'Crisis Indicator Data'!AD78</f>
        <v>2</v>
      </c>
      <c r="AH81" s="184">
        <f t="shared" si="35"/>
        <v>2</v>
      </c>
      <c r="AI81" s="184">
        <f>'Crisis Indicator Data'!AE78</f>
        <v>3</v>
      </c>
      <c r="AJ81" s="184">
        <f>'Crisis Indicator Data'!AF78</f>
        <v>1</v>
      </c>
      <c r="AK81" s="184">
        <f>'Crisis Indicator Data'!AG78</f>
        <v>3</v>
      </c>
      <c r="AL81" s="184">
        <f t="shared" si="36"/>
        <v>5</v>
      </c>
      <c r="AM81" s="163">
        <f t="shared" si="37"/>
        <v>4</v>
      </c>
      <c r="AN81" s="163">
        <f t="shared" si="38"/>
        <v>4.5</v>
      </c>
    </row>
    <row r="82" spans="1:40" ht="13.5" customHeight="1" x14ac:dyDescent="0.35">
      <c r="A82" s="172" t="str">
        <f>'Crisis Indicator Data'!A79</f>
        <v>Multiple crises in Myanmar</v>
      </c>
      <c r="B82" s="173" t="str">
        <f>'Crisis Indicator Data'!B79</f>
        <v>Socio-political,Conflict,Violence</v>
      </c>
      <c r="C82" s="173" t="str">
        <f>'Crisis Indicator Data'!C79</f>
        <v>MMR001</v>
      </c>
      <c r="D82" s="173" t="str">
        <f>'Crisis Indicator Data'!D79</f>
        <v>Myanmar</v>
      </c>
      <c r="E82" s="174" t="str">
        <f>'Crisis Indicator Data'!E79</f>
        <v>MMR</v>
      </c>
      <c r="F82" s="163">
        <f>IF(LEN(E82)&gt;3,(IF(VLOOKUP($C82,'Regional Crises'!$B$1:$R$66,7,FALSE)="x","x",ROUND(IF(VLOOKUP($C82,'Regional Crises'!$B$1:$R$66,7,FALSE)&gt;$F$3,5,IF(VLOOKUP($C82,'Regional Crises'!$B$1:$R$66,7,FALSE)&lt;F$4,0,($F$3-VLOOKUP($C82,'Regional Crises'!$B$1:$R$66,7,FALSE))/($F$3-$F$4)*5)),1))),IF(VLOOKUP($E82,'Country Indicator Data'!$B$4:$N$300,3,FALSE)="x","x",ROUND(IF(VLOOKUP($E82,'Country Indicator Data'!$B$4:$N$300,3,FALSE)&gt;$F$3,5,IF(VLOOKUP($E82,'Country Indicator Data'!$B$4:$N$300,3,FALSE)&lt;$F$4,0,($F$3-VLOOKUP($E82,'Country Indicator Data'!$B$4:$N$300,3,FALSE))/($F$3-$F$4)*5)),1)))</f>
        <v>5</v>
      </c>
      <c r="G82" s="163">
        <f>IF(LEN(E82)&gt;3,(IF(VLOOKUP($C82,'Regional Crises'!$B$1:$R$66,9,FALSE)="x","x",ROUND(IF(VLOOKUP($C82,'Regional Crises'!$B$1:$R$66,9,FALSE)&gt;G$3,5,IF(VLOOKUP($C82,'Regional Crises'!$B$1:$R$66,9,FALSE)&lt;G$4,0,(G$3-VLOOKUP($C82,'Regional Crises'!$B$1:$R$66,9,FALSE))/(G$3-G$4)*5)),1))),IF(VLOOKUP($E82,'Country Indicator Data'!$B$4:$N$300,5,FALSE)="x","x",ROUND(IF(VLOOKUP($E82,'Country Indicator Data'!$B$4:$N$300,5,FALSE)&gt;G$3,5,IF(VLOOKUP($E82,'Country Indicator Data'!$B$4:$N$300,5,FALSE)&lt;G$4,0,(G$3-VLOOKUP($E82,'Country Indicator Data'!$B$4:$N$300,5,FALSE))/(G$3-G$4)*5)),1)))</f>
        <v>4.0999999999999996</v>
      </c>
      <c r="H82" s="163">
        <f t="shared" si="26"/>
        <v>4.55</v>
      </c>
      <c r="I82" s="163">
        <f>IF(LEN(E82)&gt;3,(IF(VLOOKUP($C82,'Regional Crises'!$B$1:$R$66,6,FALSE)="x","x",ROUND(IF(VLOOKUP($C82,'Regional Crises'!$B$1:$R$66,6,FALSE)&gt;I$3,5,IF(VLOOKUP($C82,'Regional Crises'!$B$1:$R$66,6,FALSE)&lt;I$4,0,5-(I$3-VLOOKUP($C82,'Regional Crises'!$B$1:$R$66,6,FALSE))/(I$3-I$4)*5)),1))),IF(VLOOKUP($E82,'Country Indicator Data'!$B$4:$N$300,2,FALSE)="x","x",ROUND(IF(VLOOKUP($E82,'Country Indicator Data'!$B$4:$N$300,2,FALSE)&gt;I$3,5,IF(VLOOKUP($E82,'Country Indicator Data'!$B$4:$N$300,2,FALSE)&lt;I$4,0,5-(I$3-VLOOKUP($E82,'Country Indicator Data'!$B$4:$N$300,2,FALSE))/(I$3-I$4)*5)),1)))</f>
        <v>2.6</v>
      </c>
      <c r="J82" s="163">
        <f>IF(LEN(E82)&gt;3,(IF(VLOOKUP($C82,'Regional Crises'!$B$1:$R$66,8,FALSE)="x","x",ROUND(IF(VLOOKUP($C82,'Regional Crises'!$B$1:$R$66,8,FALSE)&gt;J$3,5,IF(VLOOKUP($C82,'Regional Crises'!$B$1:$R$66,8,FALSE)&lt;J$4,0,5-(J$3-VLOOKUP($C82,'Regional Crises'!$B$1:$R$66,8,FALSE))/(J$3-J$4)*5)),1))),IF(VLOOKUP($E82,'Country Indicator Data'!$B$4:$N$300,4,FALSE)="x","x",ROUND(IF(VLOOKUP($E82,'Country Indicator Data'!$B$4:$N$300,4,FALSE)&gt;J$3,5,IF(VLOOKUP($E82,'Country Indicator Data'!$B$4:$N$300,4,FALSE)&lt;J$4,0,5-(J$3-VLOOKUP($E82,'Country Indicator Data'!$B$4:$N$300,4,FALSE))/(J$3-J$4)*5)),1)))</f>
        <v>3</v>
      </c>
      <c r="K82" s="163">
        <f t="shared" si="27"/>
        <v>2.8</v>
      </c>
      <c r="L82" s="163">
        <f>IF(LEN(E82)&gt;3,(IF(VLOOKUP($C82,'Regional Crises'!$B$1:$R$66,10,FALSE)="x","x",ROUND(IF(VLOOKUP($C82,'Regional Crises'!$B$1:$R$66,10,FALSE)&gt;L$3,5,IF(VLOOKUP($C82,'Regional Crises'!$B$1:$R$66,10,FALSE)&lt;L$4,0,5-(L$3-VLOOKUP($C82,'Regional Crises'!$B$1:$R$66,10,FALSE))/(L$3-L$4)*5)),1))),IF(VLOOKUP($E82,'Country Indicator Data'!$B$4:$N$300,6,FALSE)="x","x",ROUND(IF(VLOOKUP($E82,'Country Indicator Data'!$B$4:$N$300,6,FALSE)&gt;L$3,5,IF(VLOOKUP($E82,'Country Indicator Data'!$B$4:$N$300,6,FALSE)&lt;L$4,0,5-(L$3-VLOOKUP($E82,'Country Indicator Data'!$B$4:$N$300,6,FALSE))/(L$3-L$4)*5)),1)))</f>
        <v>3.1</v>
      </c>
      <c r="M82" s="163">
        <f>IF(LEN(E82)&gt;3,(IF(VLOOKUP($C82,'Regional Crises'!$B$1:$R$66,11,FALSE)="x","x",ROUND(IF(VLOOKUP($C82,'Regional Crises'!$B$1:$R$66,11,FALSE)&gt;M$3,5,IF(VLOOKUP($C82,'Regional Crises'!$B$1:$R$66,11,FALSE)&lt;M$4,0,5-(M$3-VLOOKUP($C82,'Regional Crises'!$B$1:$R$66,11,FALSE))/(M$3-M$4)*5)),1))),IF(VLOOKUP($E82,'Country Indicator Data'!$B$4:$N$300,7,FALSE)="x","x",ROUND(IF(VLOOKUP($E82,'Country Indicator Data'!$B$4:$N$300,7,FALSE)&gt;M$3,5,IF(VLOOKUP($E82,'Country Indicator Data'!$B$4:$N$300,7,FALSE)&lt;M$4,0,5-(M$3-VLOOKUP($E82,'Country Indicator Data'!$B$4:$N$300,7,FALSE))/(M$3-M$4)*5)),1)))</f>
        <v>0.7</v>
      </c>
      <c r="N82" s="163">
        <f t="shared" si="28"/>
        <v>1.9</v>
      </c>
      <c r="O82" s="163">
        <f t="shared" si="29"/>
        <v>3.0833333333333335</v>
      </c>
      <c r="P82" s="163">
        <f>IF(LEN(E82)&gt;3,VLOOKUP(C82,'Regional Crises'!$B$1:$R$69,12,FALSE),VLOOKUP(E82,'Country Indicator Data'!$B$4:$I$300,8,FALSE))</f>
        <v>5</v>
      </c>
      <c r="Q82" s="163">
        <f>IF(LEN(E82)&gt;3,((IF(VLOOKUP($C82,'Regional Crises'!$B$1:$R$66,13,FALSE)="x","x",ROUND(IF(VLOOKUP($C82,'Regional Crises'!$B$1:$R$66,13,FALSE)&gt;Q$3,5,IF(VLOOKUP($C82,'Regional Crises'!$B$1:$R$66,13,FALSE)&lt;Q$4,0,5-(LOG(Q$3)-LOG(VLOOKUP($C82,'Regional Crises'!$B$1:$R$66,13,FALSE)))/(LOG(Q$3)-LOG(Q$4))*5)),1)))),(IF(VLOOKUP($E82,'Country Indicator Data'!$B$4:$N$300,9,FALSE)="x","x",ROUND(IF(VLOOKUP($E82,'Country Indicator Data'!$B$4:$N$300,9,FALSE)&gt;Q$3,5,IF(VLOOKUP($E82,'Country Indicator Data'!$B$4:$N$300,9,FALSE)&lt;Q$4,0,5-(LOG(Q$3)-LOG(VLOOKUP($E82,'Country Indicator Data'!$B$4:$N$300,9,FALSE)))/(LOG(Q$3)-LOG(Q$4))*5)),1))))</f>
        <v>5</v>
      </c>
      <c r="R82" s="163">
        <f t="shared" si="30"/>
        <v>5</v>
      </c>
      <c r="S82" s="163">
        <f>IF(LEN(E82)&gt;3,((IF(VLOOKUP($C82,'Regional Crises'!$B$1:$R$66,17,FALSE)="x","x",ROUND(IF(VLOOKUP($C82,'Regional Crises'!$B$1:$R$66,17,FALSE)&gt;S$3,0,IF(VLOOKUP($C82,'Regional Crises'!$B$1:$R$66,17,FALSE)&lt;S$4,5,(S$3-VLOOKUP($C82,'Regional Crises'!$B$1:$R$66,17,FALSE))/(S$3-S$4)*5)),1)))),(IF(VLOOKUP($E82,'Country Indicator Data'!$B$4:$N$300,13,FALSE)="x","x",ROUND(IF(VLOOKUP($E82,'Country Indicator Data'!$B$4:$N$300,13,FALSE)&gt;S$3,0,IF(VLOOKUP($E82,'Country Indicator Data'!$B$4:$N$300,13,FALSE)&lt;S$4,5,(S$3-VLOOKUP($E82,'Country Indicator Data'!$B$4:$N$300,13,FALSE))/(S$3-S$4)*5)),1))))</f>
        <v>4</v>
      </c>
      <c r="T82" s="163">
        <f>IF(LEN(E82)&gt;3,((IF(VLOOKUP($C82,'Regional Crises'!$B$1:$R$66,14,FALSE)="x","x",ROUND(IF(VLOOKUP($C82,'Regional Crises'!$B$1:$R$66,14,FALSE)&gt;T$3,0,IF(VLOOKUP($C82,'Regional Crises'!$B$1:$R$66,14,FALSE)&lt;T$4,5,(T$3-VLOOKUP($C82,'Regional Crises'!$B$1:$R$66,14,FALSE))/(T$3-T$4)*5)),1)))),(IF(VLOOKUP($E82,'Country Indicator Data'!$B$4:$N$300,10,FALSE)="x","x",ROUND(IF(VLOOKUP($E82,'Country Indicator Data'!$B$4:$N$300,10,FALSE)&gt;T$3,0,IF(VLOOKUP($E82,'Country Indicator Data'!$B$4:$N$300,10,FALSE)&lt;T$4,5,(T$3-VLOOKUP($E82,'Country Indicator Data'!$B$4:$N$300,10,FALSE))/(T$3-T$4)*5)),1))))</f>
        <v>4</v>
      </c>
      <c r="U82" s="163">
        <f>IF(LEN(E82)&gt;3,((IF(VLOOKUP($C82,'Regional Crises'!$B$1:$R$66,15,FALSE)="x","x",ROUND(IF(VLOOKUP($C82,'Regional Crises'!$B$1:$R$66,15,FALSE)&gt;U$3,0,IF(VLOOKUP($C82,'Regional Crises'!$B$1:$R$66,15,FALSE)&lt;U$4,5,(U$3-VLOOKUP($C82,'Regional Crises'!$B$1:$R$66,15,FALSE))/(U$3-U$4)*5)),1)))),(IF(VLOOKUP($E82,'Country Indicator Data'!$B$4:$N$300,11,FALSE)="x","x",ROUND(IF(VLOOKUP($E82,'Country Indicator Data'!$B$4:$N$300,11,FALSE)&gt;U$3,0,IF(VLOOKUP($E82,'Country Indicator Data'!$B$4:$N$300,11,FALSE)&lt;U$4,5,(U$3-VLOOKUP($E82,'Country Indicator Data'!$B$4:$N$300,11,FALSE))/(U$3-U$4)*5)),1))))</f>
        <v>4.0999999999999996</v>
      </c>
      <c r="V82" s="163">
        <f>IF(LEN(E82)&gt;3,((IF(VLOOKUP($C82,'Regional Crises'!$B$1:$R$66,16,FALSE)="x","x",ROUND(IF(VLOOKUP($C82,'Regional Crises'!$B$1:$R$66,16,FALSE)&gt;V$3,0,IF(VLOOKUP($C82,'Regional Crises'!$B$1:$R$66,16,FALSE)&lt;V$4,5,(V$3-VLOOKUP($C82,'Regional Crises'!$B$1:$R$66,16,FALSE))/(V$3-V$4)*5)),1)))),(IF(VLOOKUP($E82,'Country Indicator Data'!$B$4:$N$300,12,FALSE)="x","x",ROUND(IF(VLOOKUP($E82,'Country Indicator Data'!$B$4:$N$300,12,FALSE)&gt;V$3,0,IF(VLOOKUP($E82,'Country Indicator Data'!$B$4:$N$300,12,FALSE)&lt;V$4,5,(V$3-VLOOKUP($E82,'Country Indicator Data'!$B$4:$N$300,12,FALSE))/(V$3-V$4)*5)),1))))</f>
        <v>4.5999999999999996</v>
      </c>
      <c r="W82" s="163">
        <f t="shared" si="31"/>
        <v>4.2</v>
      </c>
      <c r="X82" s="163">
        <f t="shared" si="32"/>
        <v>4.0999999999999996</v>
      </c>
      <c r="Y82" s="184">
        <f>IF('Core Indicators'!FC79="x","x",IF('Core Indicators'!FC79&gt;=5,5,IF('Core Indicators'!FC79&gt;=4,4,IF('Core Indicators'!FC79&gt;=3,3,IF('Core Indicators'!FC79&gt;=2,2,IF('Core Indicators'!FC79&gt;=1,1,0))))))</f>
        <v>5</v>
      </c>
      <c r="Z82" s="163">
        <f t="shared" si="33"/>
        <v>5</v>
      </c>
      <c r="AA82" s="184">
        <f>'Crisis Indicator Data'!Y79</f>
        <v>1</v>
      </c>
      <c r="AB82" s="184">
        <f>'Crisis Indicator Data'!Z79</f>
        <v>3</v>
      </c>
      <c r="AC82" s="184">
        <f>'Crisis Indicator Data'!AA79</f>
        <v>3</v>
      </c>
      <c r="AD82" s="184">
        <f>'Crisis Indicator Data'!AB79</f>
        <v>3</v>
      </c>
      <c r="AE82" s="184">
        <f t="shared" si="34"/>
        <v>5</v>
      </c>
      <c r="AF82" s="184">
        <f>'Crisis Indicator Data'!AC79</f>
        <v>3</v>
      </c>
      <c r="AG82" s="184">
        <f>'Crisis Indicator Data'!AD79</f>
        <v>3</v>
      </c>
      <c r="AH82" s="184">
        <f t="shared" si="35"/>
        <v>5</v>
      </c>
      <c r="AI82" s="184">
        <f>'Crisis Indicator Data'!AE79</f>
        <v>3</v>
      </c>
      <c r="AJ82" s="184">
        <f>'Crisis Indicator Data'!AF79</f>
        <v>2</v>
      </c>
      <c r="AK82" s="184">
        <f>'Crisis Indicator Data'!AG79</f>
        <v>3</v>
      </c>
      <c r="AL82" s="184">
        <f t="shared" si="36"/>
        <v>5</v>
      </c>
      <c r="AM82" s="163">
        <f t="shared" si="37"/>
        <v>5</v>
      </c>
      <c r="AN82" s="163">
        <f t="shared" si="38"/>
        <v>5</v>
      </c>
    </row>
    <row r="83" spans="1:40" ht="13.5" customHeight="1" x14ac:dyDescent="0.35">
      <c r="A83" s="172" t="str">
        <f>'Crisis Indicator Data'!A80</f>
        <v>Rakhine Conflict</v>
      </c>
      <c r="B83" s="173" t="str">
        <f>'Crisis Indicator Data'!B80</f>
        <v>Conflict</v>
      </c>
      <c r="C83" s="173" t="str">
        <f>'Crisis Indicator Data'!C80</f>
        <v>MMR002</v>
      </c>
      <c r="D83" s="173" t="str">
        <f>'Crisis Indicator Data'!D80</f>
        <v>Myanmar</v>
      </c>
      <c r="E83" s="174" t="str">
        <f>'Crisis Indicator Data'!E80</f>
        <v>MMR</v>
      </c>
      <c r="F83" s="163">
        <f>IF(LEN(E83)&gt;3,(IF(VLOOKUP($C83,'Regional Crises'!$B$1:$R$66,7,FALSE)="x","x",ROUND(IF(VLOOKUP($C83,'Regional Crises'!$B$1:$R$66,7,FALSE)&gt;$F$3,5,IF(VLOOKUP($C83,'Regional Crises'!$B$1:$R$66,7,FALSE)&lt;F$4,0,($F$3-VLOOKUP($C83,'Regional Crises'!$B$1:$R$66,7,FALSE))/($F$3-$F$4)*5)),1))),IF(VLOOKUP($E83,'Country Indicator Data'!$B$4:$N$300,3,FALSE)="x","x",ROUND(IF(VLOOKUP($E83,'Country Indicator Data'!$B$4:$N$300,3,FALSE)&gt;$F$3,5,IF(VLOOKUP($E83,'Country Indicator Data'!$B$4:$N$300,3,FALSE)&lt;$F$4,0,($F$3-VLOOKUP($E83,'Country Indicator Data'!$B$4:$N$300,3,FALSE))/($F$3-$F$4)*5)),1)))</f>
        <v>5</v>
      </c>
      <c r="G83" s="163">
        <f>IF(LEN(E83)&gt;3,(IF(VLOOKUP($C83,'Regional Crises'!$B$1:$R$66,9,FALSE)="x","x",ROUND(IF(VLOOKUP($C83,'Regional Crises'!$B$1:$R$66,9,FALSE)&gt;G$3,5,IF(VLOOKUP($C83,'Regional Crises'!$B$1:$R$66,9,FALSE)&lt;G$4,0,(G$3-VLOOKUP($C83,'Regional Crises'!$B$1:$R$66,9,FALSE))/(G$3-G$4)*5)),1))),IF(VLOOKUP($E83,'Country Indicator Data'!$B$4:$N$300,5,FALSE)="x","x",ROUND(IF(VLOOKUP($E83,'Country Indicator Data'!$B$4:$N$300,5,FALSE)&gt;G$3,5,IF(VLOOKUP($E83,'Country Indicator Data'!$B$4:$N$300,5,FALSE)&lt;G$4,0,(G$3-VLOOKUP($E83,'Country Indicator Data'!$B$4:$N$300,5,FALSE))/(G$3-G$4)*5)),1)))</f>
        <v>4.0999999999999996</v>
      </c>
      <c r="H83" s="163">
        <f t="shared" si="26"/>
        <v>4.55</v>
      </c>
      <c r="I83" s="163">
        <f>IF(LEN(E83)&gt;3,(IF(VLOOKUP($C83,'Regional Crises'!$B$1:$R$66,6,FALSE)="x","x",ROUND(IF(VLOOKUP($C83,'Regional Crises'!$B$1:$R$66,6,FALSE)&gt;I$3,5,IF(VLOOKUP($C83,'Regional Crises'!$B$1:$R$66,6,FALSE)&lt;I$4,0,5-(I$3-VLOOKUP($C83,'Regional Crises'!$B$1:$R$66,6,FALSE))/(I$3-I$4)*5)),1))),IF(VLOOKUP($E83,'Country Indicator Data'!$B$4:$N$300,2,FALSE)="x","x",ROUND(IF(VLOOKUP($E83,'Country Indicator Data'!$B$4:$N$300,2,FALSE)&gt;I$3,5,IF(VLOOKUP($E83,'Country Indicator Data'!$B$4:$N$300,2,FALSE)&lt;I$4,0,5-(I$3-VLOOKUP($E83,'Country Indicator Data'!$B$4:$N$300,2,FALSE))/(I$3-I$4)*5)),1)))</f>
        <v>2.6</v>
      </c>
      <c r="J83" s="163">
        <f>IF(LEN(E83)&gt;3,(IF(VLOOKUP($C83,'Regional Crises'!$B$1:$R$66,8,FALSE)="x","x",ROUND(IF(VLOOKUP($C83,'Regional Crises'!$B$1:$R$66,8,FALSE)&gt;J$3,5,IF(VLOOKUP($C83,'Regional Crises'!$B$1:$R$66,8,FALSE)&lt;J$4,0,5-(J$3-VLOOKUP($C83,'Regional Crises'!$B$1:$R$66,8,FALSE))/(J$3-J$4)*5)),1))),IF(VLOOKUP($E83,'Country Indicator Data'!$B$4:$N$300,4,FALSE)="x","x",ROUND(IF(VLOOKUP($E83,'Country Indicator Data'!$B$4:$N$300,4,FALSE)&gt;J$3,5,IF(VLOOKUP($E83,'Country Indicator Data'!$B$4:$N$300,4,FALSE)&lt;J$4,0,5-(J$3-VLOOKUP($E83,'Country Indicator Data'!$B$4:$N$300,4,FALSE))/(J$3-J$4)*5)),1)))</f>
        <v>3</v>
      </c>
      <c r="K83" s="163">
        <f t="shared" si="27"/>
        <v>2.8</v>
      </c>
      <c r="L83" s="163">
        <f>IF(LEN(E83)&gt;3,(IF(VLOOKUP($C83,'Regional Crises'!$B$1:$R$66,10,FALSE)="x","x",ROUND(IF(VLOOKUP($C83,'Regional Crises'!$B$1:$R$66,10,FALSE)&gt;L$3,5,IF(VLOOKUP($C83,'Regional Crises'!$B$1:$R$66,10,FALSE)&lt;L$4,0,5-(L$3-VLOOKUP($C83,'Regional Crises'!$B$1:$R$66,10,FALSE))/(L$3-L$4)*5)),1))),IF(VLOOKUP($E83,'Country Indicator Data'!$B$4:$N$300,6,FALSE)="x","x",ROUND(IF(VLOOKUP($E83,'Country Indicator Data'!$B$4:$N$300,6,FALSE)&gt;L$3,5,IF(VLOOKUP($E83,'Country Indicator Data'!$B$4:$N$300,6,FALSE)&lt;L$4,0,5-(L$3-VLOOKUP($E83,'Country Indicator Data'!$B$4:$N$300,6,FALSE))/(L$3-L$4)*5)),1)))</f>
        <v>3.1</v>
      </c>
      <c r="M83" s="163">
        <f>IF(LEN(E83)&gt;3,(IF(VLOOKUP($C83,'Regional Crises'!$B$1:$R$66,11,FALSE)="x","x",ROUND(IF(VLOOKUP($C83,'Regional Crises'!$B$1:$R$66,11,FALSE)&gt;M$3,5,IF(VLOOKUP($C83,'Regional Crises'!$B$1:$R$66,11,FALSE)&lt;M$4,0,5-(M$3-VLOOKUP($C83,'Regional Crises'!$B$1:$R$66,11,FALSE))/(M$3-M$4)*5)),1))),IF(VLOOKUP($E83,'Country Indicator Data'!$B$4:$N$300,7,FALSE)="x","x",ROUND(IF(VLOOKUP($E83,'Country Indicator Data'!$B$4:$N$300,7,FALSE)&gt;M$3,5,IF(VLOOKUP($E83,'Country Indicator Data'!$B$4:$N$300,7,FALSE)&lt;M$4,0,5-(M$3-VLOOKUP($E83,'Country Indicator Data'!$B$4:$N$300,7,FALSE))/(M$3-M$4)*5)),1)))</f>
        <v>0.7</v>
      </c>
      <c r="N83" s="163">
        <f t="shared" si="28"/>
        <v>1.9</v>
      </c>
      <c r="O83" s="163">
        <f t="shared" si="29"/>
        <v>3.0833333333333335</v>
      </c>
      <c r="P83" s="163">
        <f>IF(LEN(E83)&gt;3,VLOOKUP(C83,'Regional Crises'!$B$1:$R$69,12,FALSE),VLOOKUP(E83,'Country Indicator Data'!$B$4:$I$300,8,FALSE))</f>
        <v>5</v>
      </c>
      <c r="Q83" s="163">
        <f>IF(LEN(E83)&gt;3,((IF(VLOOKUP($C83,'Regional Crises'!$B$1:$R$66,13,FALSE)="x","x",ROUND(IF(VLOOKUP($C83,'Regional Crises'!$B$1:$R$66,13,FALSE)&gt;Q$3,5,IF(VLOOKUP($C83,'Regional Crises'!$B$1:$R$66,13,FALSE)&lt;Q$4,0,5-(LOG(Q$3)-LOG(VLOOKUP($C83,'Regional Crises'!$B$1:$R$66,13,FALSE)))/(LOG(Q$3)-LOG(Q$4))*5)),1)))),(IF(VLOOKUP($E83,'Country Indicator Data'!$B$4:$N$300,9,FALSE)="x","x",ROUND(IF(VLOOKUP($E83,'Country Indicator Data'!$B$4:$N$300,9,FALSE)&gt;Q$3,5,IF(VLOOKUP($E83,'Country Indicator Data'!$B$4:$N$300,9,FALSE)&lt;Q$4,0,5-(LOG(Q$3)-LOG(VLOOKUP($E83,'Country Indicator Data'!$B$4:$N$300,9,FALSE)))/(LOG(Q$3)-LOG(Q$4))*5)),1))))</f>
        <v>5</v>
      </c>
      <c r="R83" s="163">
        <f t="shared" si="30"/>
        <v>5</v>
      </c>
      <c r="S83" s="163">
        <f>IF(LEN(E83)&gt;3,((IF(VLOOKUP($C83,'Regional Crises'!$B$1:$R$66,17,FALSE)="x","x",ROUND(IF(VLOOKUP($C83,'Regional Crises'!$B$1:$R$66,17,FALSE)&gt;S$3,0,IF(VLOOKUP($C83,'Regional Crises'!$B$1:$R$66,17,FALSE)&lt;S$4,5,(S$3-VLOOKUP($C83,'Regional Crises'!$B$1:$R$66,17,FALSE))/(S$3-S$4)*5)),1)))),(IF(VLOOKUP($E83,'Country Indicator Data'!$B$4:$N$300,13,FALSE)="x","x",ROUND(IF(VLOOKUP($E83,'Country Indicator Data'!$B$4:$N$300,13,FALSE)&gt;S$3,0,IF(VLOOKUP($E83,'Country Indicator Data'!$B$4:$N$300,13,FALSE)&lt;S$4,5,(S$3-VLOOKUP($E83,'Country Indicator Data'!$B$4:$N$300,13,FALSE))/(S$3-S$4)*5)),1))))</f>
        <v>4</v>
      </c>
      <c r="T83" s="163">
        <f>IF(LEN(E83)&gt;3,((IF(VLOOKUP($C83,'Regional Crises'!$B$1:$R$66,14,FALSE)="x","x",ROUND(IF(VLOOKUP($C83,'Regional Crises'!$B$1:$R$66,14,FALSE)&gt;T$3,0,IF(VLOOKUP($C83,'Regional Crises'!$B$1:$R$66,14,FALSE)&lt;T$4,5,(T$3-VLOOKUP($C83,'Regional Crises'!$B$1:$R$66,14,FALSE))/(T$3-T$4)*5)),1)))),(IF(VLOOKUP($E83,'Country Indicator Data'!$B$4:$N$300,10,FALSE)="x","x",ROUND(IF(VLOOKUP($E83,'Country Indicator Data'!$B$4:$N$300,10,FALSE)&gt;T$3,0,IF(VLOOKUP($E83,'Country Indicator Data'!$B$4:$N$300,10,FALSE)&lt;T$4,5,(T$3-VLOOKUP($E83,'Country Indicator Data'!$B$4:$N$300,10,FALSE))/(T$3-T$4)*5)),1))))</f>
        <v>4</v>
      </c>
      <c r="U83" s="163">
        <f>IF(LEN(E83)&gt;3,((IF(VLOOKUP($C83,'Regional Crises'!$B$1:$R$66,15,FALSE)="x","x",ROUND(IF(VLOOKUP($C83,'Regional Crises'!$B$1:$R$66,15,FALSE)&gt;U$3,0,IF(VLOOKUP($C83,'Regional Crises'!$B$1:$R$66,15,FALSE)&lt;U$4,5,(U$3-VLOOKUP($C83,'Regional Crises'!$B$1:$R$66,15,FALSE))/(U$3-U$4)*5)),1)))),(IF(VLOOKUP($E83,'Country Indicator Data'!$B$4:$N$300,11,FALSE)="x","x",ROUND(IF(VLOOKUP($E83,'Country Indicator Data'!$B$4:$N$300,11,FALSE)&gt;U$3,0,IF(VLOOKUP($E83,'Country Indicator Data'!$B$4:$N$300,11,FALSE)&lt;U$4,5,(U$3-VLOOKUP($E83,'Country Indicator Data'!$B$4:$N$300,11,FALSE))/(U$3-U$4)*5)),1))))</f>
        <v>4.0999999999999996</v>
      </c>
      <c r="V83" s="163">
        <f>IF(LEN(E83)&gt;3,((IF(VLOOKUP($C83,'Regional Crises'!$B$1:$R$66,16,FALSE)="x","x",ROUND(IF(VLOOKUP($C83,'Regional Crises'!$B$1:$R$66,16,FALSE)&gt;V$3,0,IF(VLOOKUP($C83,'Regional Crises'!$B$1:$R$66,16,FALSE)&lt;V$4,5,(V$3-VLOOKUP($C83,'Regional Crises'!$B$1:$R$66,16,FALSE))/(V$3-V$4)*5)),1)))),(IF(VLOOKUP($E83,'Country Indicator Data'!$B$4:$N$300,12,FALSE)="x","x",ROUND(IF(VLOOKUP($E83,'Country Indicator Data'!$B$4:$N$300,12,FALSE)&gt;V$3,0,IF(VLOOKUP($E83,'Country Indicator Data'!$B$4:$N$300,12,FALSE)&lt;V$4,5,(V$3-VLOOKUP($E83,'Country Indicator Data'!$B$4:$N$300,12,FALSE))/(V$3-V$4)*5)),1))))</f>
        <v>4.5999999999999996</v>
      </c>
      <c r="W83" s="163">
        <f t="shared" si="31"/>
        <v>4.2</v>
      </c>
      <c r="X83" s="163">
        <f t="shared" si="32"/>
        <v>4.0999999999999996</v>
      </c>
      <c r="Y83" s="184">
        <f>IF('Core Indicators'!FC80="x","x",IF('Core Indicators'!FC80&gt;=5,5,IF('Core Indicators'!FC80&gt;=4,4,IF('Core Indicators'!FC80&gt;=3,3,IF('Core Indicators'!FC80&gt;=2,2,IF('Core Indicators'!FC80&gt;=1,1,0))))))</f>
        <v>5</v>
      </c>
      <c r="Z83" s="163">
        <f t="shared" si="33"/>
        <v>5</v>
      </c>
      <c r="AA83" s="184">
        <f>'Crisis Indicator Data'!Y80</f>
        <v>1</v>
      </c>
      <c r="AB83" s="184">
        <f>'Crisis Indicator Data'!Z80</f>
        <v>3</v>
      </c>
      <c r="AC83" s="184">
        <f>'Crisis Indicator Data'!AA80</f>
        <v>3</v>
      </c>
      <c r="AD83" s="184">
        <f>'Crisis Indicator Data'!AB80</f>
        <v>1</v>
      </c>
      <c r="AE83" s="184">
        <f t="shared" si="34"/>
        <v>4</v>
      </c>
      <c r="AF83" s="184">
        <f>'Crisis Indicator Data'!AC80</f>
        <v>3</v>
      </c>
      <c r="AG83" s="184">
        <f>'Crisis Indicator Data'!AD80</f>
        <v>3</v>
      </c>
      <c r="AH83" s="184">
        <f t="shared" si="35"/>
        <v>5</v>
      </c>
      <c r="AI83" s="184">
        <f>'Crisis Indicator Data'!AE80</f>
        <v>3</v>
      </c>
      <c r="AJ83" s="184">
        <f>'Crisis Indicator Data'!AF80</f>
        <v>2</v>
      </c>
      <c r="AK83" s="184">
        <f>'Crisis Indicator Data'!AG80</f>
        <v>3</v>
      </c>
      <c r="AL83" s="184">
        <f t="shared" si="36"/>
        <v>5</v>
      </c>
      <c r="AM83" s="163">
        <f t="shared" si="37"/>
        <v>5</v>
      </c>
      <c r="AN83" s="163">
        <f t="shared" si="38"/>
        <v>5</v>
      </c>
    </row>
    <row r="84" spans="1:40" ht="13.5" customHeight="1" x14ac:dyDescent="0.35">
      <c r="A84" s="172" t="str">
        <f>'Crisis Indicator Data'!A81</f>
        <v>Kachin and Shan Conflict</v>
      </c>
      <c r="B84" s="173" t="str">
        <f>'Crisis Indicator Data'!B81</f>
        <v>Conflict</v>
      </c>
      <c r="C84" s="173" t="str">
        <f>'Crisis Indicator Data'!C81</f>
        <v>MMR003</v>
      </c>
      <c r="D84" s="173" t="str">
        <f>'Crisis Indicator Data'!D81</f>
        <v>Myanmar</v>
      </c>
      <c r="E84" s="174" t="str">
        <f>'Crisis Indicator Data'!E81</f>
        <v>MMR</v>
      </c>
      <c r="F84" s="163">
        <f>IF(LEN(E84)&gt;3,(IF(VLOOKUP($C84,'Regional Crises'!$B$1:$R$66,7,FALSE)="x","x",ROUND(IF(VLOOKUP($C84,'Regional Crises'!$B$1:$R$66,7,FALSE)&gt;$F$3,5,IF(VLOOKUP($C84,'Regional Crises'!$B$1:$R$66,7,FALSE)&lt;F$4,0,($F$3-VLOOKUP($C84,'Regional Crises'!$B$1:$R$66,7,FALSE))/($F$3-$F$4)*5)),1))),IF(VLOOKUP($E84,'Country Indicator Data'!$B$4:$N$300,3,FALSE)="x","x",ROUND(IF(VLOOKUP($E84,'Country Indicator Data'!$B$4:$N$300,3,FALSE)&gt;$F$3,5,IF(VLOOKUP($E84,'Country Indicator Data'!$B$4:$N$300,3,FALSE)&lt;$F$4,0,($F$3-VLOOKUP($E84,'Country Indicator Data'!$B$4:$N$300,3,FALSE))/($F$3-$F$4)*5)),1)))</f>
        <v>5</v>
      </c>
      <c r="G84" s="163">
        <f>IF(LEN(E84)&gt;3,(IF(VLOOKUP($C84,'Regional Crises'!$B$1:$R$66,9,FALSE)="x","x",ROUND(IF(VLOOKUP($C84,'Regional Crises'!$B$1:$R$66,9,FALSE)&gt;G$3,5,IF(VLOOKUP($C84,'Regional Crises'!$B$1:$R$66,9,FALSE)&lt;G$4,0,(G$3-VLOOKUP($C84,'Regional Crises'!$B$1:$R$66,9,FALSE))/(G$3-G$4)*5)),1))),IF(VLOOKUP($E84,'Country Indicator Data'!$B$4:$N$300,5,FALSE)="x","x",ROUND(IF(VLOOKUP($E84,'Country Indicator Data'!$B$4:$N$300,5,FALSE)&gt;G$3,5,IF(VLOOKUP($E84,'Country Indicator Data'!$B$4:$N$300,5,FALSE)&lt;G$4,0,(G$3-VLOOKUP($E84,'Country Indicator Data'!$B$4:$N$300,5,FALSE))/(G$3-G$4)*5)),1)))</f>
        <v>4.0999999999999996</v>
      </c>
      <c r="H84" s="163">
        <f t="shared" si="26"/>
        <v>4.55</v>
      </c>
      <c r="I84" s="163">
        <f>IF(LEN(E84)&gt;3,(IF(VLOOKUP($C84,'Regional Crises'!$B$1:$R$66,6,FALSE)="x","x",ROUND(IF(VLOOKUP($C84,'Regional Crises'!$B$1:$R$66,6,FALSE)&gt;I$3,5,IF(VLOOKUP($C84,'Regional Crises'!$B$1:$R$66,6,FALSE)&lt;I$4,0,5-(I$3-VLOOKUP($C84,'Regional Crises'!$B$1:$R$66,6,FALSE))/(I$3-I$4)*5)),1))),IF(VLOOKUP($E84,'Country Indicator Data'!$B$4:$N$300,2,FALSE)="x","x",ROUND(IF(VLOOKUP($E84,'Country Indicator Data'!$B$4:$N$300,2,FALSE)&gt;I$3,5,IF(VLOOKUP($E84,'Country Indicator Data'!$B$4:$N$300,2,FALSE)&lt;I$4,0,5-(I$3-VLOOKUP($E84,'Country Indicator Data'!$B$4:$N$300,2,FALSE))/(I$3-I$4)*5)),1)))</f>
        <v>2.6</v>
      </c>
      <c r="J84" s="163">
        <f>IF(LEN(E84)&gt;3,(IF(VLOOKUP($C84,'Regional Crises'!$B$1:$R$66,8,FALSE)="x","x",ROUND(IF(VLOOKUP($C84,'Regional Crises'!$B$1:$R$66,8,FALSE)&gt;J$3,5,IF(VLOOKUP($C84,'Regional Crises'!$B$1:$R$66,8,FALSE)&lt;J$4,0,5-(J$3-VLOOKUP($C84,'Regional Crises'!$B$1:$R$66,8,FALSE))/(J$3-J$4)*5)),1))),IF(VLOOKUP($E84,'Country Indicator Data'!$B$4:$N$300,4,FALSE)="x","x",ROUND(IF(VLOOKUP($E84,'Country Indicator Data'!$B$4:$N$300,4,FALSE)&gt;J$3,5,IF(VLOOKUP($E84,'Country Indicator Data'!$B$4:$N$300,4,FALSE)&lt;J$4,0,5-(J$3-VLOOKUP($E84,'Country Indicator Data'!$B$4:$N$300,4,FALSE))/(J$3-J$4)*5)),1)))</f>
        <v>3</v>
      </c>
      <c r="K84" s="163">
        <f t="shared" si="27"/>
        <v>2.8</v>
      </c>
      <c r="L84" s="163">
        <f>IF(LEN(E84)&gt;3,(IF(VLOOKUP($C84,'Regional Crises'!$B$1:$R$66,10,FALSE)="x","x",ROUND(IF(VLOOKUP($C84,'Regional Crises'!$B$1:$R$66,10,FALSE)&gt;L$3,5,IF(VLOOKUP($C84,'Regional Crises'!$B$1:$R$66,10,FALSE)&lt;L$4,0,5-(L$3-VLOOKUP($C84,'Regional Crises'!$B$1:$R$66,10,FALSE))/(L$3-L$4)*5)),1))),IF(VLOOKUP($E84,'Country Indicator Data'!$B$4:$N$300,6,FALSE)="x","x",ROUND(IF(VLOOKUP($E84,'Country Indicator Data'!$B$4:$N$300,6,FALSE)&gt;L$3,5,IF(VLOOKUP($E84,'Country Indicator Data'!$B$4:$N$300,6,FALSE)&lt;L$4,0,5-(L$3-VLOOKUP($E84,'Country Indicator Data'!$B$4:$N$300,6,FALSE))/(L$3-L$4)*5)),1)))</f>
        <v>3.1</v>
      </c>
      <c r="M84" s="163">
        <f>IF(LEN(E84)&gt;3,(IF(VLOOKUP($C84,'Regional Crises'!$B$1:$R$66,11,FALSE)="x","x",ROUND(IF(VLOOKUP($C84,'Regional Crises'!$B$1:$R$66,11,FALSE)&gt;M$3,5,IF(VLOOKUP($C84,'Regional Crises'!$B$1:$R$66,11,FALSE)&lt;M$4,0,5-(M$3-VLOOKUP($C84,'Regional Crises'!$B$1:$R$66,11,FALSE))/(M$3-M$4)*5)),1))),IF(VLOOKUP($E84,'Country Indicator Data'!$B$4:$N$300,7,FALSE)="x","x",ROUND(IF(VLOOKUP($E84,'Country Indicator Data'!$B$4:$N$300,7,FALSE)&gt;M$3,5,IF(VLOOKUP($E84,'Country Indicator Data'!$B$4:$N$300,7,FALSE)&lt;M$4,0,5-(M$3-VLOOKUP($E84,'Country Indicator Data'!$B$4:$N$300,7,FALSE))/(M$3-M$4)*5)),1)))</f>
        <v>0.7</v>
      </c>
      <c r="N84" s="163">
        <f t="shared" si="28"/>
        <v>1.9</v>
      </c>
      <c r="O84" s="163">
        <f t="shared" si="29"/>
        <v>3.0833333333333335</v>
      </c>
      <c r="P84" s="163">
        <f>IF(LEN(E84)&gt;3,VLOOKUP(C84,'Regional Crises'!$B$1:$R$69,12,FALSE),VLOOKUP(E84,'Country Indicator Data'!$B$4:$I$300,8,FALSE))</f>
        <v>5</v>
      </c>
      <c r="Q84" s="163">
        <f>IF(LEN(E84)&gt;3,((IF(VLOOKUP($C84,'Regional Crises'!$B$1:$R$66,13,FALSE)="x","x",ROUND(IF(VLOOKUP($C84,'Regional Crises'!$B$1:$R$66,13,FALSE)&gt;Q$3,5,IF(VLOOKUP($C84,'Regional Crises'!$B$1:$R$66,13,FALSE)&lt;Q$4,0,5-(LOG(Q$3)-LOG(VLOOKUP($C84,'Regional Crises'!$B$1:$R$66,13,FALSE)))/(LOG(Q$3)-LOG(Q$4))*5)),1)))),(IF(VLOOKUP($E84,'Country Indicator Data'!$B$4:$N$300,9,FALSE)="x","x",ROUND(IF(VLOOKUP($E84,'Country Indicator Data'!$B$4:$N$300,9,FALSE)&gt;Q$3,5,IF(VLOOKUP($E84,'Country Indicator Data'!$B$4:$N$300,9,FALSE)&lt;Q$4,0,5-(LOG(Q$3)-LOG(VLOOKUP($E84,'Country Indicator Data'!$B$4:$N$300,9,FALSE)))/(LOG(Q$3)-LOG(Q$4))*5)),1))))</f>
        <v>5</v>
      </c>
      <c r="R84" s="163">
        <f t="shared" si="30"/>
        <v>5</v>
      </c>
      <c r="S84" s="163">
        <f>IF(LEN(E84)&gt;3,((IF(VLOOKUP($C84,'Regional Crises'!$B$1:$R$66,17,FALSE)="x","x",ROUND(IF(VLOOKUP($C84,'Regional Crises'!$B$1:$R$66,17,FALSE)&gt;S$3,0,IF(VLOOKUP($C84,'Regional Crises'!$B$1:$R$66,17,FALSE)&lt;S$4,5,(S$3-VLOOKUP($C84,'Regional Crises'!$B$1:$R$66,17,FALSE))/(S$3-S$4)*5)),1)))),(IF(VLOOKUP($E84,'Country Indicator Data'!$B$4:$N$300,13,FALSE)="x","x",ROUND(IF(VLOOKUP($E84,'Country Indicator Data'!$B$4:$N$300,13,FALSE)&gt;S$3,0,IF(VLOOKUP($E84,'Country Indicator Data'!$B$4:$N$300,13,FALSE)&lt;S$4,5,(S$3-VLOOKUP($E84,'Country Indicator Data'!$B$4:$N$300,13,FALSE))/(S$3-S$4)*5)),1))))</f>
        <v>4</v>
      </c>
      <c r="T84" s="163">
        <f>IF(LEN(E84)&gt;3,((IF(VLOOKUP($C84,'Regional Crises'!$B$1:$R$66,14,FALSE)="x","x",ROUND(IF(VLOOKUP($C84,'Regional Crises'!$B$1:$R$66,14,FALSE)&gt;T$3,0,IF(VLOOKUP($C84,'Regional Crises'!$B$1:$R$66,14,FALSE)&lt;T$4,5,(T$3-VLOOKUP($C84,'Regional Crises'!$B$1:$R$66,14,FALSE))/(T$3-T$4)*5)),1)))),(IF(VLOOKUP($E84,'Country Indicator Data'!$B$4:$N$300,10,FALSE)="x","x",ROUND(IF(VLOOKUP($E84,'Country Indicator Data'!$B$4:$N$300,10,FALSE)&gt;T$3,0,IF(VLOOKUP($E84,'Country Indicator Data'!$B$4:$N$300,10,FALSE)&lt;T$4,5,(T$3-VLOOKUP($E84,'Country Indicator Data'!$B$4:$N$300,10,FALSE))/(T$3-T$4)*5)),1))))</f>
        <v>4</v>
      </c>
      <c r="U84" s="163">
        <f>IF(LEN(E84)&gt;3,((IF(VLOOKUP($C84,'Regional Crises'!$B$1:$R$66,15,FALSE)="x","x",ROUND(IF(VLOOKUP($C84,'Regional Crises'!$B$1:$R$66,15,FALSE)&gt;U$3,0,IF(VLOOKUP($C84,'Regional Crises'!$B$1:$R$66,15,FALSE)&lt;U$4,5,(U$3-VLOOKUP($C84,'Regional Crises'!$B$1:$R$66,15,FALSE))/(U$3-U$4)*5)),1)))),(IF(VLOOKUP($E84,'Country Indicator Data'!$B$4:$N$300,11,FALSE)="x","x",ROUND(IF(VLOOKUP($E84,'Country Indicator Data'!$B$4:$N$300,11,FALSE)&gt;U$3,0,IF(VLOOKUP($E84,'Country Indicator Data'!$B$4:$N$300,11,FALSE)&lt;U$4,5,(U$3-VLOOKUP($E84,'Country Indicator Data'!$B$4:$N$300,11,FALSE))/(U$3-U$4)*5)),1))))</f>
        <v>4.0999999999999996</v>
      </c>
      <c r="V84" s="163">
        <f>IF(LEN(E84)&gt;3,((IF(VLOOKUP($C84,'Regional Crises'!$B$1:$R$66,16,FALSE)="x","x",ROUND(IF(VLOOKUP($C84,'Regional Crises'!$B$1:$R$66,16,FALSE)&gt;V$3,0,IF(VLOOKUP($C84,'Regional Crises'!$B$1:$R$66,16,FALSE)&lt;V$4,5,(V$3-VLOOKUP($C84,'Regional Crises'!$B$1:$R$66,16,FALSE))/(V$3-V$4)*5)),1)))),(IF(VLOOKUP($E84,'Country Indicator Data'!$B$4:$N$300,12,FALSE)="x","x",ROUND(IF(VLOOKUP($E84,'Country Indicator Data'!$B$4:$N$300,12,FALSE)&gt;V$3,0,IF(VLOOKUP($E84,'Country Indicator Data'!$B$4:$N$300,12,FALSE)&lt;V$4,5,(V$3-VLOOKUP($E84,'Country Indicator Data'!$B$4:$N$300,12,FALSE))/(V$3-V$4)*5)),1))))</f>
        <v>4.5999999999999996</v>
      </c>
      <c r="W84" s="163">
        <f t="shared" si="31"/>
        <v>4.2</v>
      </c>
      <c r="X84" s="163">
        <f t="shared" si="32"/>
        <v>4.0999999999999996</v>
      </c>
      <c r="Y84" s="184">
        <f>IF('Core Indicators'!FC81="x","x",IF('Core Indicators'!FC81&gt;=5,5,IF('Core Indicators'!FC81&gt;=4,4,IF('Core Indicators'!FC81&gt;=3,3,IF('Core Indicators'!FC81&gt;=2,2,IF('Core Indicators'!FC81&gt;=1,1,0))))))</f>
        <v>5</v>
      </c>
      <c r="Z84" s="163">
        <f t="shared" si="33"/>
        <v>5</v>
      </c>
      <c r="AA84" s="184">
        <f>'Crisis Indicator Data'!Y81</f>
        <v>1</v>
      </c>
      <c r="AB84" s="184">
        <f>'Crisis Indicator Data'!Z81</f>
        <v>3</v>
      </c>
      <c r="AC84" s="184">
        <f>'Crisis Indicator Data'!AA81</f>
        <v>2</v>
      </c>
      <c r="AD84" s="184">
        <f>'Crisis Indicator Data'!AB81</f>
        <v>2</v>
      </c>
      <c r="AE84" s="184">
        <f t="shared" si="34"/>
        <v>4</v>
      </c>
      <c r="AF84" s="184">
        <f>'Crisis Indicator Data'!AC81</f>
        <v>2</v>
      </c>
      <c r="AG84" s="184">
        <f>'Crisis Indicator Data'!AD81</f>
        <v>3</v>
      </c>
      <c r="AH84" s="184">
        <f t="shared" si="35"/>
        <v>5</v>
      </c>
      <c r="AI84" s="184">
        <f>'Crisis Indicator Data'!AE81</f>
        <v>3</v>
      </c>
      <c r="AJ84" s="184">
        <f>'Crisis Indicator Data'!AF81</f>
        <v>2</v>
      </c>
      <c r="AK84" s="184">
        <f>'Crisis Indicator Data'!AG81</f>
        <v>3</v>
      </c>
      <c r="AL84" s="184">
        <f t="shared" si="36"/>
        <v>5</v>
      </c>
      <c r="AM84" s="163">
        <f t="shared" si="37"/>
        <v>5</v>
      </c>
      <c r="AN84" s="163">
        <f t="shared" si="38"/>
        <v>5</v>
      </c>
    </row>
    <row r="85" spans="1:40" ht="13.5" customHeight="1" x14ac:dyDescent="0.35">
      <c r="A85" s="172" t="str">
        <f>'Crisis Indicator Data'!A82</f>
        <v>Post-coup conflict in Myanmar</v>
      </c>
      <c r="B85" s="173" t="str">
        <f>'Crisis Indicator Data'!B82</f>
        <v>Violence,Socio-political,Conflict</v>
      </c>
      <c r="C85" s="173" t="str">
        <f>'Crisis Indicator Data'!C82</f>
        <v>MMR004</v>
      </c>
      <c r="D85" s="173" t="str">
        <f>'Crisis Indicator Data'!D82</f>
        <v>Myanmar</v>
      </c>
      <c r="E85" s="174" t="str">
        <f>'Crisis Indicator Data'!E82</f>
        <v>MMR</v>
      </c>
      <c r="F85" s="163">
        <f>IF(LEN(E85)&gt;3,(IF(VLOOKUP($C85,'Regional Crises'!$B$1:$R$66,7,FALSE)="x","x",ROUND(IF(VLOOKUP($C85,'Regional Crises'!$B$1:$R$66,7,FALSE)&gt;$F$3,5,IF(VLOOKUP($C85,'Regional Crises'!$B$1:$R$66,7,FALSE)&lt;F$4,0,($F$3-VLOOKUP($C85,'Regional Crises'!$B$1:$R$66,7,FALSE))/($F$3-$F$4)*5)),1))),IF(VLOOKUP($E85,'Country Indicator Data'!$B$4:$N$300,3,FALSE)="x","x",ROUND(IF(VLOOKUP($E85,'Country Indicator Data'!$B$4:$N$300,3,FALSE)&gt;$F$3,5,IF(VLOOKUP($E85,'Country Indicator Data'!$B$4:$N$300,3,FALSE)&lt;$F$4,0,($F$3-VLOOKUP($E85,'Country Indicator Data'!$B$4:$N$300,3,FALSE))/($F$3-$F$4)*5)),1)))</f>
        <v>5</v>
      </c>
      <c r="G85" s="163">
        <f>IF(LEN(E85)&gt;3,(IF(VLOOKUP($C85,'Regional Crises'!$B$1:$R$66,9,FALSE)="x","x",ROUND(IF(VLOOKUP($C85,'Regional Crises'!$B$1:$R$66,9,FALSE)&gt;G$3,5,IF(VLOOKUP($C85,'Regional Crises'!$B$1:$R$66,9,FALSE)&lt;G$4,0,(G$3-VLOOKUP($C85,'Regional Crises'!$B$1:$R$66,9,FALSE))/(G$3-G$4)*5)),1))),IF(VLOOKUP($E85,'Country Indicator Data'!$B$4:$N$300,5,FALSE)="x","x",ROUND(IF(VLOOKUP($E85,'Country Indicator Data'!$B$4:$N$300,5,FALSE)&gt;G$3,5,IF(VLOOKUP($E85,'Country Indicator Data'!$B$4:$N$300,5,FALSE)&lt;G$4,0,(G$3-VLOOKUP($E85,'Country Indicator Data'!$B$4:$N$300,5,FALSE))/(G$3-G$4)*5)),1)))</f>
        <v>4.0999999999999996</v>
      </c>
      <c r="H85" s="163">
        <f t="shared" si="26"/>
        <v>4.55</v>
      </c>
      <c r="I85" s="163">
        <f>IF(LEN(E85)&gt;3,(IF(VLOOKUP($C85,'Regional Crises'!$B$1:$R$66,6,FALSE)="x","x",ROUND(IF(VLOOKUP($C85,'Regional Crises'!$B$1:$R$66,6,FALSE)&gt;I$3,5,IF(VLOOKUP($C85,'Regional Crises'!$B$1:$R$66,6,FALSE)&lt;I$4,0,5-(I$3-VLOOKUP($C85,'Regional Crises'!$B$1:$R$66,6,FALSE))/(I$3-I$4)*5)),1))),IF(VLOOKUP($E85,'Country Indicator Data'!$B$4:$N$300,2,FALSE)="x","x",ROUND(IF(VLOOKUP($E85,'Country Indicator Data'!$B$4:$N$300,2,FALSE)&gt;I$3,5,IF(VLOOKUP($E85,'Country Indicator Data'!$B$4:$N$300,2,FALSE)&lt;I$4,0,5-(I$3-VLOOKUP($E85,'Country Indicator Data'!$B$4:$N$300,2,FALSE))/(I$3-I$4)*5)),1)))</f>
        <v>2.6</v>
      </c>
      <c r="J85" s="163">
        <f>IF(LEN(E85)&gt;3,(IF(VLOOKUP($C85,'Regional Crises'!$B$1:$R$66,8,FALSE)="x","x",ROUND(IF(VLOOKUP($C85,'Regional Crises'!$B$1:$R$66,8,FALSE)&gt;J$3,5,IF(VLOOKUP($C85,'Regional Crises'!$B$1:$R$66,8,FALSE)&lt;J$4,0,5-(J$3-VLOOKUP($C85,'Regional Crises'!$B$1:$R$66,8,FALSE))/(J$3-J$4)*5)),1))),IF(VLOOKUP($E85,'Country Indicator Data'!$B$4:$N$300,4,FALSE)="x","x",ROUND(IF(VLOOKUP($E85,'Country Indicator Data'!$B$4:$N$300,4,FALSE)&gt;J$3,5,IF(VLOOKUP($E85,'Country Indicator Data'!$B$4:$N$300,4,FALSE)&lt;J$4,0,5-(J$3-VLOOKUP($E85,'Country Indicator Data'!$B$4:$N$300,4,FALSE))/(J$3-J$4)*5)),1)))</f>
        <v>3</v>
      </c>
      <c r="K85" s="163">
        <f t="shared" si="27"/>
        <v>2.8</v>
      </c>
      <c r="L85" s="163">
        <f>IF(LEN(E85)&gt;3,(IF(VLOOKUP($C85,'Regional Crises'!$B$1:$R$66,10,FALSE)="x","x",ROUND(IF(VLOOKUP($C85,'Regional Crises'!$B$1:$R$66,10,FALSE)&gt;L$3,5,IF(VLOOKUP($C85,'Regional Crises'!$B$1:$R$66,10,FALSE)&lt;L$4,0,5-(L$3-VLOOKUP($C85,'Regional Crises'!$B$1:$R$66,10,FALSE))/(L$3-L$4)*5)),1))),IF(VLOOKUP($E85,'Country Indicator Data'!$B$4:$N$300,6,FALSE)="x","x",ROUND(IF(VLOOKUP($E85,'Country Indicator Data'!$B$4:$N$300,6,FALSE)&gt;L$3,5,IF(VLOOKUP($E85,'Country Indicator Data'!$B$4:$N$300,6,FALSE)&lt;L$4,0,5-(L$3-VLOOKUP($E85,'Country Indicator Data'!$B$4:$N$300,6,FALSE))/(L$3-L$4)*5)),1)))</f>
        <v>3.1</v>
      </c>
      <c r="M85" s="163">
        <f>IF(LEN(E85)&gt;3,(IF(VLOOKUP($C85,'Regional Crises'!$B$1:$R$66,11,FALSE)="x","x",ROUND(IF(VLOOKUP($C85,'Regional Crises'!$B$1:$R$66,11,FALSE)&gt;M$3,5,IF(VLOOKUP($C85,'Regional Crises'!$B$1:$R$66,11,FALSE)&lt;M$4,0,5-(M$3-VLOOKUP($C85,'Regional Crises'!$B$1:$R$66,11,FALSE))/(M$3-M$4)*5)),1))),IF(VLOOKUP($E85,'Country Indicator Data'!$B$4:$N$300,7,FALSE)="x","x",ROUND(IF(VLOOKUP($E85,'Country Indicator Data'!$B$4:$N$300,7,FALSE)&gt;M$3,5,IF(VLOOKUP($E85,'Country Indicator Data'!$B$4:$N$300,7,FALSE)&lt;M$4,0,5-(M$3-VLOOKUP($E85,'Country Indicator Data'!$B$4:$N$300,7,FALSE))/(M$3-M$4)*5)),1)))</f>
        <v>0.7</v>
      </c>
      <c r="N85" s="163">
        <f t="shared" si="28"/>
        <v>1.9</v>
      </c>
      <c r="O85" s="163">
        <f t="shared" si="29"/>
        <v>3.0833333333333335</v>
      </c>
      <c r="P85" s="163">
        <f>IF(LEN(E85)&gt;3,VLOOKUP(C85,'Regional Crises'!$B$1:$R$69,12,FALSE),VLOOKUP(E85,'Country Indicator Data'!$B$4:$I$300,8,FALSE))</f>
        <v>5</v>
      </c>
      <c r="Q85" s="163">
        <f>IF(LEN(E85)&gt;3,((IF(VLOOKUP($C85,'Regional Crises'!$B$1:$R$66,13,FALSE)="x","x",ROUND(IF(VLOOKUP($C85,'Regional Crises'!$B$1:$R$66,13,FALSE)&gt;Q$3,5,IF(VLOOKUP($C85,'Regional Crises'!$B$1:$R$66,13,FALSE)&lt;Q$4,0,5-(LOG(Q$3)-LOG(VLOOKUP($C85,'Regional Crises'!$B$1:$R$66,13,FALSE)))/(LOG(Q$3)-LOG(Q$4))*5)),1)))),(IF(VLOOKUP($E85,'Country Indicator Data'!$B$4:$N$300,9,FALSE)="x","x",ROUND(IF(VLOOKUP($E85,'Country Indicator Data'!$B$4:$N$300,9,FALSE)&gt;Q$3,5,IF(VLOOKUP($E85,'Country Indicator Data'!$B$4:$N$300,9,FALSE)&lt;Q$4,0,5-(LOG(Q$3)-LOG(VLOOKUP($E85,'Country Indicator Data'!$B$4:$N$300,9,FALSE)))/(LOG(Q$3)-LOG(Q$4))*5)),1))))</f>
        <v>5</v>
      </c>
      <c r="R85" s="163">
        <f t="shared" si="30"/>
        <v>5</v>
      </c>
      <c r="S85" s="163">
        <f>IF(LEN(E85)&gt;3,((IF(VLOOKUP($C85,'Regional Crises'!$B$1:$R$66,17,FALSE)="x","x",ROUND(IF(VLOOKUP($C85,'Regional Crises'!$B$1:$R$66,17,FALSE)&gt;S$3,0,IF(VLOOKUP($C85,'Regional Crises'!$B$1:$R$66,17,FALSE)&lt;S$4,5,(S$3-VLOOKUP($C85,'Regional Crises'!$B$1:$R$66,17,FALSE))/(S$3-S$4)*5)),1)))),(IF(VLOOKUP($E85,'Country Indicator Data'!$B$4:$N$300,13,FALSE)="x","x",ROUND(IF(VLOOKUP($E85,'Country Indicator Data'!$B$4:$N$300,13,FALSE)&gt;S$3,0,IF(VLOOKUP($E85,'Country Indicator Data'!$B$4:$N$300,13,FALSE)&lt;S$4,5,(S$3-VLOOKUP($E85,'Country Indicator Data'!$B$4:$N$300,13,FALSE))/(S$3-S$4)*5)),1))))</f>
        <v>4</v>
      </c>
      <c r="T85" s="163">
        <f>IF(LEN(E85)&gt;3,((IF(VLOOKUP($C85,'Regional Crises'!$B$1:$R$66,14,FALSE)="x","x",ROUND(IF(VLOOKUP($C85,'Regional Crises'!$B$1:$R$66,14,FALSE)&gt;T$3,0,IF(VLOOKUP($C85,'Regional Crises'!$B$1:$R$66,14,FALSE)&lt;T$4,5,(T$3-VLOOKUP($C85,'Regional Crises'!$B$1:$R$66,14,FALSE))/(T$3-T$4)*5)),1)))),(IF(VLOOKUP($E85,'Country Indicator Data'!$B$4:$N$300,10,FALSE)="x","x",ROUND(IF(VLOOKUP($E85,'Country Indicator Data'!$B$4:$N$300,10,FALSE)&gt;T$3,0,IF(VLOOKUP($E85,'Country Indicator Data'!$B$4:$N$300,10,FALSE)&lt;T$4,5,(T$3-VLOOKUP($E85,'Country Indicator Data'!$B$4:$N$300,10,FALSE))/(T$3-T$4)*5)),1))))</f>
        <v>4</v>
      </c>
      <c r="U85" s="163">
        <f>IF(LEN(E85)&gt;3,((IF(VLOOKUP($C85,'Regional Crises'!$B$1:$R$66,15,FALSE)="x","x",ROUND(IF(VLOOKUP($C85,'Regional Crises'!$B$1:$R$66,15,FALSE)&gt;U$3,0,IF(VLOOKUP($C85,'Regional Crises'!$B$1:$R$66,15,FALSE)&lt;U$4,5,(U$3-VLOOKUP($C85,'Regional Crises'!$B$1:$R$66,15,FALSE))/(U$3-U$4)*5)),1)))),(IF(VLOOKUP($E85,'Country Indicator Data'!$B$4:$N$300,11,FALSE)="x","x",ROUND(IF(VLOOKUP($E85,'Country Indicator Data'!$B$4:$N$300,11,FALSE)&gt;U$3,0,IF(VLOOKUP($E85,'Country Indicator Data'!$B$4:$N$300,11,FALSE)&lt;U$4,5,(U$3-VLOOKUP($E85,'Country Indicator Data'!$B$4:$N$300,11,FALSE))/(U$3-U$4)*5)),1))))</f>
        <v>4.0999999999999996</v>
      </c>
      <c r="V85" s="163">
        <f>IF(LEN(E85)&gt;3,((IF(VLOOKUP($C85,'Regional Crises'!$B$1:$R$66,16,FALSE)="x","x",ROUND(IF(VLOOKUP($C85,'Regional Crises'!$B$1:$R$66,16,FALSE)&gt;V$3,0,IF(VLOOKUP($C85,'Regional Crises'!$B$1:$R$66,16,FALSE)&lt;V$4,5,(V$3-VLOOKUP($C85,'Regional Crises'!$B$1:$R$66,16,FALSE))/(V$3-V$4)*5)),1)))),(IF(VLOOKUP($E85,'Country Indicator Data'!$B$4:$N$300,12,FALSE)="x","x",ROUND(IF(VLOOKUP($E85,'Country Indicator Data'!$B$4:$N$300,12,FALSE)&gt;V$3,0,IF(VLOOKUP($E85,'Country Indicator Data'!$B$4:$N$300,12,FALSE)&lt;V$4,5,(V$3-VLOOKUP($E85,'Country Indicator Data'!$B$4:$N$300,12,FALSE))/(V$3-V$4)*5)),1))))</f>
        <v>4.5999999999999996</v>
      </c>
      <c r="W85" s="163">
        <f t="shared" si="31"/>
        <v>4.2</v>
      </c>
      <c r="X85" s="163">
        <f t="shared" si="32"/>
        <v>4.0999999999999996</v>
      </c>
      <c r="Y85" s="184">
        <f>IF('Core Indicators'!FC82="x","x",IF('Core Indicators'!FC82&gt;=5,5,IF('Core Indicators'!FC82&gt;=4,4,IF('Core Indicators'!FC82&gt;=3,3,IF('Core Indicators'!FC82&gt;=2,2,IF('Core Indicators'!FC82&gt;=1,1,0))))))</f>
        <v>5</v>
      </c>
      <c r="Z85" s="163">
        <f t="shared" si="33"/>
        <v>5</v>
      </c>
      <c r="AA85" s="184">
        <f>'Crisis Indicator Data'!Y82</f>
        <v>1</v>
      </c>
      <c r="AB85" s="184">
        <f>'Crisis Indicator Data'!Z82</f>
        <v>3</v>
      </c>
      <c r="AC85" s="184">
        <f>'Crisis Indicator Data'!AA82</f>
        <v>3</v>
      </c>
      <c r="AD85" s="184">
        <f>'Crisis Indicator Data'!AB82</f>
        <v>3</v>
      </c>
      <c r="AE85" s="184">
        <f t="shared" si="34"/>
        <v>5</v>
      </c>
      <c r="AF85" s="184">
        <f>'Crisis Indicator Data'!AC82</f>
        <v>3</v>
      </c>
      <c r="AG85" s="184">
        <f>'Crisis Indicator Data'!AD82</f>
        <v>3</v>
      </c>
      <c r="AH85" s="184">
        <f t="shared" si="35"/>
        <v>5</v>
      </c>
      <c r="AI85" s="184">
        <f>'Crisis Indicator Data'!AE82</f>
        <v>3</v>
      </c>
      <c r="AJ85" s="184">
        <f>'Crisis Indicator Data'!AF82</f>
        <v>2</v>
      </c>
      <c r="AK85" s="184">
        <f>'Crisis Indicator Data'!AG82</f>
        <v>3</v>
      </c>
      <c r="AL85" s="184">
        <f t="shared" si="36"/>
        <v>5</v>
      </c>
      <c r="AM85" s="163">
        <f t="shared" si="37"/>
        <v>5</v>
      </c>
      <c r="AN85" s="163">
        <f t="shared" si="38"/>
        <v>5</v>
      </c>
    </row>
    <row r="86" spans="1:40" ht="13.5" customHeight="1" x14ac:dyDescent="0.35">
      <c r="A86" s="172" t="str">
        <f>'Crisis Indicator Data'!A83</f>
        <v>Multiple Crises in Mozambique</v>
      </c>
      <c r="B86" s="173" t="str">
        <f>'Crisis Indicator Data'!B83</f>
        <v>Conflict,Displacement,Cyclone,Drought</v>
      </c>
      <c r="C86" s="173" t="str">
        <f>'Crisis Indicator Data'!C83</f>
        <v>MOZ001</v>
      </c>
      <c r="D86" s="173" t="str">
        <f>'Crisis Indicator Data'!D83</f>
        <v>Mozambique</v>
      </c>
      <c r="E86" s="174" t="str">
        <f>'Crisis Indicator Data'!E83</f>
        <v>MOZ</v>
      </c>
      <c r="F86" s="163">
        <f>IF(LEN(E86)&gt;3,(IF(VLOOKUP($C86,'Regional Crises'!$B$1:$R$66,7,FALSE)="x","x",ROUND(IF(VLOOKUP($C86,'Regional Crises'!$B$1:$R$66,7,FALSE)&gt;$F$3,5,IF(VLOOKUP($C86,'Regional Crises'!$B$1:$R$66,7,FALSE)&lt;F$4,0,($F$3-VLOOKUP($C86,'Regional Crises'!$B$1:$R$66,7,FALSE))/($F$3-$F$4)*5)),1))),IF(VLOOKUP($E86,'Country Indicator Data'!$B$4:$N$300,3,FALSE)="x","x",ROUND(IF(VLOOKUP($E86,'Country Indicator Data'!$B$4:$N$300,3,FALSE)&gt;$F$3,5,IF(VLOOKUP($E86,'Country Indicator Data'!$B$4:$N$300,3,FALSE)&lt;$F$4,0,($F$3-VLOOKUP($E86,'Country Indicator Data'!$B$4:$N$300,3,FALSE))/($F$3-$F$4)*5)),1)))</f>
        <v>2.5</v>
      </c>
      <c r="G86" s="163">
        <f>IF(LEN(E86)&gt;3,(IF(VLOOKUP($C86,'Regional Crises'!$B$1:$R$66,9,FALSE)="x","x",ROUND(IF(VLOOKUP($C86,'Regional Crises'!$B$1:$R$66,9,FALSE)&gt;G$3,5,IF(VLOOKUP($C86,'Regional Crises'!$B$1:$R$66,9,FALSE)&lt;G$4,0,(G$3-VLOOKUP($C86,'Regional Crises'!$B$1:$R$66,9,FALSE))/(G$3-G$4)*5)),1))),IF(VLOOKUP($E86,'Country Indicator Data'!$B$4:$N$300,5,FALSE)="x","x",ROUND(IF(VLOOKUP($E86,'Country Indicator Data'!$B$4:$N$300,5,FALSE)&gt;G$3,5,IF(VLOOKUP($E86,'Country Indicator Data'!$B$4:$N$300,5,FALSE)&lt;G$4,0,(G$3-VLOOKUP($E86,'Country Indicator Data'!$B$4:$N$300,5,FALSE))/(G$3-G$4)*5)),1)))</f>
        <v>2.9</v>
      </c>
      <c r="H86" s="163">
        <f t="shared" si="26"/>
        <v>2.7</v>
      </c>
      <c r="I86" s="163">
        <f>IF(LEN(E86)&gt;3,(IF(VLOOKUP($C86,'Regional Crises'!$B$1:$R$66,6,FALSE)="x","x",ROUND(IF(VLOOKUP($C86,'Regional Crises'!$B$1:$R$66,6,FALSE)&gt;I$3,5,IF(VLOOKUP($C86,'Regional Crises'!$B$1:$R$66,6,FALSE)&lt;I$4,0,5-(I$3-VLOOKUP($C86,'Regional Crises'!$B$1:$R$66,6,FALSE))/(I$3-I$4)*5)),1))),IF(VLOOKUP($E86,'Country Indicator Data'!$B$4:$N$300,2,FALSE)="x","x",ROUND(IF(VLOOKUP($E86,'Country Indicator Data'!$B$4:$N$300,2,FALSE)&gt;I$3,5,IF(VLOOKUP($E86,'Country Indicator Data'!$B$4:$N$300,2,FALSE)&lt;I$4,0,5-(I$3-VLOOKUP($E86,'Country Indicator Data'!$B$4:$N$300,2,FALSE))/(I$3-I$4)*5)),1)))</f>
        <v>4.5</v>
      </c>
      <c r="J86" s="163">
        <f>IF(LEN(E86)&gt;3,(IF(VLOOKUP($C86,'Regional Crises'!$B$1:$R$66,8,FALSE)="x","x",ROUND(IF(VLOOKUP($C86,'Regional Crises'!$B$1:$R$66,8,FALSE)&gt;J$3,5,IF(VLOOKUP($C86,'Regional Crises'!$B$1:$R$66,8,FALSE)&lt;J$4,0,5-(J$3-VLOOKUP($C86,'Regional Crises'!$B$1:$R$66,8,FALSE))/(J$3-J$4)*5)),1))),IF(VLOOKUP($E86,'Country Indicator Data'!$B$4:$N$300,4,FALSE)="x","x",ROUND(IF(VLOOKUP($E86,'Country Indicator Data'!$B$4:$N$300,4,FALSE)&gt;J$3,5,IF(VLOOKUP($E86,'Country Indicator Data'!$B$4:$N$300,4,FALSE)&lt;J$4,0,5-(J$3-VLOOKUP($E86,'Country Indicator Data'!$B$4:$N$300,4,FALSE))/(J$3-J$4)*5)),1)))</f>
        <v>1.7</v>
      </c>
      <c r="K86" s="163">
        <f t="shared" si="27"/>
        <v>3.1</v>
      </c>
      <c r="L86" s="163">
        <f>IF(LEN(E86)&gt;3,(IF(VLOOKUP($C86,'Regional Crises'!$B$1:$R$66,10,FALSE)="x","x",ROUND(IF(VLOOKUP($C86,'Regional Crises'!$B$1:$R$66,10,FALSE)&gt;L$3,5,IF(VLOOKUP($C86,'Regional Crises'!$B$1:$R$66,10,FALSE)&lt;L$4,0,5-(L$3-VLOOKUP($C86,'Regional Crises'!$B$1:$R$66,10,FALSE))/(L$3-L$4)*5)),1))),IF(VLOOKUP($E86,'Country Indicator Data'!$B$4:$N$300,6,FALSE)="x","x",ROUND(IF(VLOOKUP($E86,'Country Indicator Data'!$B$4:$N$300,6,FALSE)&gt;L$3,5,IF(VLOOKUP($E86,'Country Indicator Data'!$B$4:$N$300,6,FALSE)&lt;L$4,0,5-(L$3-VLOOKUP($E86,'Country Indicator Data'!$B$4:$N$300,6,FALSE))/(L$3-L$4)*5)),1)))</f>
        <v>3.8</v>
      </c>
      <c r="M86" s="163">
        <f>IF(LEN(E86)&gt;3,(IF(VLOOKUP($C86,'Regional Crises'!$B$1:$R$66,11,FALSE)="x","x",ROUND(IF(VLOOKUP($C86,'Regional Crises'!$B$1:$R$66,11,FALSE)&gt;M$3,5,IF(VLOOKUP($C86,'Regional Crises'!$B$1:$R$66,11,FALSE)&lt;M$4,0,5-(M$3-VLOOKUP($C86,'Regional Crises'!$B$1:$R$66,11,FALSE))/(M$3-M$4)*5)),1))),IF(VLOOKUP($E86,'Country Indicator Data'!$B$4:$N$300,7,FALSE)="x","x",ROUND(IF(VLOOKUP($E86,'Country Indicator Data'!$B$4:$N$300,7,FALSE)&gt;M$3,5,IF(VLOOKUP($E86,'Country Indicator Data'!$B$4:$N$300,7,FALSE)&lt;M$4,0,5-(M$3-VLOOKUP($E86,'Country Indicator Data'!$B$4:$N$300,7,FALSE))/(M$3-M$4)*5)),1)))</f>
        <v>3.6</v>
      </c>
      <c r="N86" s="163">
        <f t="shared" si="28"/>
        <v>3.7</v>
      </c>
      <c r="O86" s="163">
        <f t="shared" si="29"/>
        <v>3.1666666666666665</v>
      </c>
      <c r="P86" s="163">
        <f>IF(LEN(E86)&gt;3,VLOOKUP(C86,'Regional Crises'!$B$1:$R$69,12,FALSE),VLOOKUP(E86,'Country Indicator Data'!$B$4:$I$300,8,FALSE))</f>
        <v>3</v>
      </c>
      <c r="Q86" s="163">
        <f>IF(LEN(E86)&gt;3,((IF(VLOOKUP($C86,'Regional Crises'!$B$1:$R$66,13,FALSE)="x","x",ROUND(IF(VLOOKUP($C86,'Regional Crises'!$B$1:$R$66,13,FALSE)&gt;Q$3,5,IF(VLOOKUP($C86,'Regional Crises'!$B$1:$R$66,13,FALSE)&lt;Q$4,0,5-(LOG(Q$3)-LOG(VLOOKUP($C86,'Regional Crises'!$B$1:$R$66,13,FALSE)))/(LOG(Q$3)-LOG(Q$4))*5)),1)))),(IF(VLOOKUP($E86,'Country Indicator Data'!$B$4:$N$300,9,FALSE)="x","x",ROUND(IF(VLOOKUP($E86,'Country Indicator Data'!$B$4:$N$300,9,FALSE)&gt;Q$3,5,IF(VLOOKUP($E86,'Country Indicator Data'!$B$4:$N$300,9,FALSE)&lt;Q$4,0,5-(LOG(Q$3)-LOG(VLOOKUP($E86,'Country Indicator Data'!$B$4:$N$300,9,FALSE)))/(LOG(Q$3)-LOG(Q$4))*5)),1))))</f>
        <v>3.5</v>
      </c>
      <c r="R86" s="163">
        <f t="shared" si="30"/>
        <v>3.25</v>
      </c>
      <c r="S86" s="163">
        <f>IF(LEN(E86)&gt;3,((IF(VLOOKUP($C86,'Regional Crises'!$B$1:$R$66,17,FALSE)="x","x",ROUND(IF(VLOOKUP($C86,'Regional Crises'!$B$1:$R$66,17,FALSE)&gt;S$3,0,IF(VLOOKUP($C86,'Regional Crises'!$B$1:$R$66,17,FALSE)&lt;S$4,5,(S$3-VLOOKUP($C86,'Regional Crises'!$B$1:$R$66,17,FALSE))/(S$3-S$4)*5)),1)))),(IF(VLOOKUP($E86,'Country Indicator Data'!$B$4:$N$300,13,FALSE)="x","x",ROUND(IF(VLOOKUP($E86,'Country Indicator Data'!$B$4:$N$300,13,FALSE)&gt;S$3,0,IF(VLOOKUP($E86,'Country Indicator Data'!$B$4:$N$300,13,FALSE)&lt;S$4,5,(S$3-VLOOKUP($E86,'Country Indicator Data'!$B$4:$N$300,13,FALSE))/(S$3-S$4)*5)),1))))</f>
        <v>3.8</v>
      </c>
      <c r="T86" s="163">
        <f>IF(LEN(E86)&gt;3,((IF(VLOOKUP($C86,'Regional Crises'!$B$1:$R$66,14,FALSE)="x","x",ROUND(IF(VLOOKUP($C86,'Regional Crises'!$B$1:$R$66,14,FALSE)&gt;T$3,0,IF(VLOOKUP($C86,'Regional Crises'!$B$1:$R$66,14,FALSE)&lt;T$4,5,(T$3-VLOOKUP($C86,'Regional Crises'!$B$1:$R$66,14,FALSE))/(T$3-T$4)*5)),1)))),(IF(VLOOKUP($E86,'Country Indicator Data'!$B$4:$N$300,10,FALSE)="x","x",ROUND(IF(VLOOKUP($E86,'Country Indicator Data'!$B$4:$N$300,10,FALSE)&gt;T$3,0,IF(VLOOKUP($E86,'Country Indicator Data'!$B$4:$N$300,10,FALSE)&lt;T$4,5,(T$3-VLOOKUP($E86,'Country Indicator Data'!$B$4:$N$300,10,FALSE))/(T$3-T$4)*5)),1))))</f>
        <v>3.5</v>
      </c>
      <c r="U86" s="163">
        <f>IF(LEN(E86)&gt;3,((IF(VLOOKUP($C86,'Regional Crises'!$B$1:$R$66,15,FALSE)="x","x",ROUND(IF(VLOOKUP($C86,'Regional Crises'!$B$1:$R$66,15,FALSE)&gt;U$3,0,IF(VLOOKUP($C86,'Regional Crises'!$B$1:$R$66,15,FALSE)&lt;U$4,5,(U$3-VLOOKUP($C86,'Regional Crises'!$B$1:$R$66,15,FALSE))/(U$3-U$4)*5)),1)))),(IF(VLOOKUP($E86,'Country Indicator Data'!$B$4:$N$300,11,FALSE)="x","x",ROUND(IF(VLOOKUP($E86,'Country Indicator Data'!$B$4:$N$300,11,FALSE)&gt;U$3,0,IF(VLOOKUP($E86,'Country Indicator Data'!$B$4:$N$300,11,FALSE)&lt;U$4,5,(U$3-VLOOKUP($E86,'Country Indicator Data'!$B$4:$N$300,11,FALSE))/(U$3-U$4)*5)),1))))</f>
        <v>2.9</v>
      </c>
      <c r="V86" s="163">
        <f>IF(LEN(E86)&gt;3,((IF(VLOOKUP($C86,'Regional Crises'!$B$1:$R$66,16,FALSE)="x","x",ROUND(IF(VLOOKUP($C86,'Regional Crises'!$B$1:$R$66,16,FALSE)&gt;V$3,0,IF(VLOOKUP($C86,'Regional Crises'!$B$1:$R$66,16,FALSE)&lt;V$4,5,(V$3-VLOOKUP($C86,'Regional Crises'!$B$1:$R$66,16,FALSE))/(V$3-V$4)*5)),1)))),(IF(VLOOKUP($E86,'Country Indicator Data'!$B$4:$N$300,12,FALSE)="x","x",ROUND(IF(VLOOKUP($E86,'Country Indicator Data'!$B$4:$N$300,12,FALSE)&gt;V$3,0,IF(VLOOKUP($E86,'Country Indicator Data'!$B$4:$N$300,12,FALSE)&lt;V$4,5,(V$3-VLOOKUP($E86,'Country Indicator Data'!$B$4:$N$300,12,FALSE))/(V$3-V$4)*5)),1))))</f>
        <v>2.8</v>
      </c>
      <c r="W86" s="163">
        <f t="shared" si="31"/>
        <v>3.3</v>
      </c>
      <c r="X86" s="163">
        <f t="shared" si="32"/>
        <v>3.2</v>
      </c>
      <c r="Y86" s="184">
        <f>IF('Core Indicators'!FC83="x","x",IF('Core Indicators'!FC83&gt;=5,5,IF('Core Indicators'!FC83&gt;=4,4,IF('Core Indicators'!FC83&gt;=3,3,IF('Core Indicators'!FC83&gt;=2,2,IF('Core Indicators'!FC83&gt;=1,1,0))))))</f>
        <v>4</v>
      </c>
      <c r="Z86" s="163">
        <f t="shared" si="33"/>
        <v>4</v>
      </c>
      <c r="AA86" s="184">
        <f>'Crisis Indicator Data'!Y83</f>
        <v>1</v>
      </c>
      <c r="AB86" s="184">
        <f>'Crisis Indicator Data'!Z83</f>
        <v>2</v>
      </c>
      <c r="AC86" s="184">
        <f>'Crisis Indicator Data'!AA83</f>
        <v>1</v>
      </c>
      <c r="AD86" s="184">
        <f>'Crisis Indicator Data'!AB83</f>
        <v>0</v>
      </c>
      <c r="AE86" s="184">
        <f t="shared" si="34"/>
        <v>2</v>
      </c>
      <c r="AF86" s="184">
        <f>'Crisis Indicator Data'!AC83</f>
        <v>0</v>
      </c>
      <c r="AG86" s="184">
        <f>'Crisis Indicator Data'!AD83</f>
        <v>2</v>
      </c>
      <c r="AH86" s="184">
        <f t="shared" si="35"/>
        <v>2</v>
      </c>
      <c r="AI86" s="184">
        <f>'Crisis Indicator Data'!AE83</f>
        <v>3</v>
      </c>
      <c r="AJ86" s="184">
        <f>'Crisis Indicator Data'!AF83</f>
        <v>1</v>
      </c>
      <c r="AK86" s="184">
        <f>'Crisis Indicator Data'!AG83</f>
        <v>3</v>
      </c>
      <c r="AL86" s="184">
        <f t="shared" si="36"/>
        <v>5</v>
      </c>
      <c r="AM86" s="163">
        <f t="shared" si="37"/>
        <v>3</v>
      </c>
      <c r="AN86" s="163">
        <f t="shared" si="38"/>
        <v>3.5</v>
      </c>
    </row>
    <row r="87" spans="1:40" ht="13.5" customHeight="1" x14ac:dyDescent="0.35">
      <c r="A87" s="172" t="str">
        <f>'Crisis Indicator Data'!A84</f>
        <v>Cabo Delgado Islamist Insurgency</v>
      </c>
      <c r="B87" s="173" t="str">
        <f>'Crisis Indicator Data'!B84</f>
        <v>Conflict,Displacement</v>
      </c>
      <c r="C87" s="173" t="str">
        <f>'Crisis Indicator Data'!C84</f>
        <v>MOZ004</v>
      </c>
      <c r="D87" s="173" t="str">
        <f>'Crisis Indicator Data'!D84</f>
        <v>Mozambique</v>
      </c>
      <c r="E87" s="174" t="str">
        <f>'Crisis Indicator Data'!E84</f>
        <v>MOZ</v>
      </c>
      <c r="F87" s="163">
        <f>IF(LEN(E87)&gt;3,(IF(VLOOKUP($C87,'Regional Crises'!$B$1:$R$66,7,FALSE)="x","x",ROUND(IF(VLOOKUP($C87,'Regional Crises'!$B$1:$R$66,7,FALSE)&gt;$F$3,5,IF(VLOOKUP($C87,'Regional Crises'!$B$1:$R$66,7,FALSE)&lt;F$4,0,($F$3-VLOOKUP($C87,'Regional Crises'!$B$1:$R$66,7,FALSE))/($F$3-$F$4)*5)),1))),IF(VLOOKUP($E87,'Country Indicator Data'!$B$4:$N$300,3,FALSE)="x","x",ROUND(IF(VLOOKUP($E87,'Country Indicator Data'!$B$4:$N$300,3,FALSE)&gt;$F$3,5,IF(VLOOKUP($E87,'Country Indicator Data'!$B$4:$N$300,3,FALSE)&lt;$F$4,0,($F$3-VLOOKUP($E87,'Country Indicator Data'!$B$4:$N$300,3,FALSE))/($F$3-$F$4)*5)),1)))</f>
        <v>2.5</v>
      </c>
      <c r="G87" s="163">
        <f>IF(LEN(E87)&gt;3,(IF(VLOOKUP($C87,'Regional Crises'!$B$1:$R$66,9,FALSE)="x","x",ROUND(IF(VLOOKUP($C87,'Regional Crises'!$B$1:$R$66,9,FALSE)&gt;G$3,5,IF(VLOOKUP($C87,'Regional Crises'!$B$1:$R$66,9,FALSE)&lt;G$4,0,(G$3-VLOOKUP($C87,'Regional Crises'!$B$1:$R$66,9,FALSE))/(G$3-G$4)*5)),1))),IF(VLOOKUP($E87,'Country Indicator Data'!$B$4:$N$300,5,FALSE)="x","x",ROUND(IF(VLOOKUP($E87,'Country Indicator Data'!$B$4:$N$300,5,FALSE)&gt;G$3,5,IF(VLOOKUP($E87,'Country Indicator Data'!$B$4:$N$300,5,FALSE)&lt;G$4,0,(G$3-VLOOKUP($E87,'Country Indicator Data'!$B$4:$N$300,5,FALSE))/(G$3-G$4)*5)),1)))</f>
        <v>2.9</v>
      </c>
      <c r="H87" s="163">
        <f t="shared" si="26"/>
        <v>2.7</v>
      </c>
      <c r="I87" s="163">
        <f>IF(LEN(E87)&gt;3,(IF(VLOOKUP($C87,'Regional Crises'!$B$1:$R$66,6,FALSE)="x","x",ROUND(IF(VLOOKUP($C87,'Regional Crises'!$B$1:$R$66,6,FALSE)&gt;I$3,5,IF(VLOOKUP($C87,'Regional Crises'!$B$1:$R$66,6,FALSE)&lt;I$4,0,5-(I$3-VLOOKUP($C87,'Regional Crises'!$B$1:$R$66,6,FALSE))/(I$3-I$4)*5)),1))),IF(VLOOKUP($E87,'Country Indicator Data'!$B$4:$N$300,2,FALSE)="x","x",ROUND(IF(VLOOKUP($E87,'Country Indicator Data'!$B$4:$N$300,2,FALSE)&gt;I$3,5,IF(VLOOKUP($E87,'Country Indicator Data'!$B$4:$N$300,2,FALSE)&lt;I$4,0,5-(I$3-VLOOKUP($E87,'Country Indicator Data'!$B$4:$N$300,2,FALSE))/(I$3-I$4)*5)),1)))</f>
        <v>4.5</v>
      </c>
      <c r="J87" s="163">
        <f>IF(LEN(E87)&gt;3,(IF(VLOOKUP($C87,'Regional Crises'!$B$1:$R$66,8,FALSE)="x","x",ROUND(IF(VLOOKUP($C87,'Regional Crises'!$B$1:$R$66,8,FALSE)&gt;J$3,5,IF(VLOOKUP($C87,'Regional Crises'!$B$1:$R$66,8,FALSE)&lt;J$4,0,5-(J$3-VLOOKUP($C87,'Regional Crises'!$B$1:$R$66,8,FALSE))/(J$3-J$4)*5)),1))),IF(VLOOKUP($E87,'Country Indicator Data'!$B$4:$N$300,4,FALSE)="x","x",ROUND(IF(VLOOKUP($E87,'Country Indicator Data'!$B$4:$N$300,4,FALSE)&gt;J$3,5,IF(VLOOKUP($E87,'Country Indicator Data'!$B$4:$N$300,4,FALSE)&lt;J$4,0,5-(J$3-VLOOKUP($E87,'Country Indicator Data'!$B$4:$N$300,4,FALSE))/(J$3-J$4)*5)),1)))</f>
        <v>1.7</v>
      </c>
      <c r="K87" s="163">
        <f t="shared" si="27"/>
        <v>3.1</v>
      </c>
      <c r="L87" s="163">
        <f>IF(LEN(E87)&gt;3,(IF(VLOOKUP($C87,'Regional Crises'!$B$1:$R$66,10,FALSE)="x","x",ROUND(IF(VLOOKUP($C87,'Regional Crises'!$B$1:$R$66,10,FALSE)&gt;L$3,5,IF(VLOOKUP($C87,'Regional Crises'!$B$1:$R$66,10,FALSE)&lt;L$4,0,5-(L$3-VLOOKUP($C87,'Regional Crises'!$B$1:$R$66,10,FALSE))/(L$3-L$4)*5)),1))),IF(VLOOKUP($E87,'Country Indicator Data'!$B$4:$N$300,6,FALSE)="x","x",ROUND(IF(VLOOKUP($E87,'Country Indicator Data'!$B$4:$N$300,6,FALSE)&gt;L$3,5,IF(VLOOKUP($E87,'Country Indicator Data'!$B$4:$N$300,6,FALSE)&lt;L$4,0,5-(L$3-VLOOKUP($E87,'Country Indicator Data'!$B$4:$N$300,6,FALSE))/(L$3-L$4)*5)),1)))</f>
        <v>3.8</v>
      </c>
      <c r="M87" s="163">
        <f>IF(LEN(E87)&gt;3,(IF(VLOOKUP($C87,'Regional Crises'!$B$1:$R$66,11,FALSE)="x","x",ROUND(IF(VLOOKUP($C87,'Regional Crises'!$B$1:$R$66,11,FALSE)&gt;M$3,5,IF(VLOOKUP($C87,'Regional Crises'!$B$1:$R$66,11,FALSE)&lt;M$4,0,5-(M$3-VLOOKUP($C87,'Regional Crises'!$B$1:$R$66,11,FALSE))/(M$3-M$4)*5)),1))),IF(VLOOKUP($E87,'Country Indicator Data'!$B$4:$N$300,7,FALSE)="x","x",ROUND(IF(VLOOKUP($E87,'Country Indicator Data'!$B$4:$N$300,7,FALSE)&gt;M$3,5,IF(VLOOKUP($E87,'Country Indicator Data'!$B$4:$N$300,7,FALSE)&lt;M$4,0,5-(M$3-VLOOKUP($E87,'Country Indicator Data'!$B$4:$N$300,7,FALSE))/(M$3-M$4)*5)),1)))</f>
        <v>3.6</v>
      </c>
      <c r="N87" s="163">
        <f t="shared" si="28"/>
        <v>3.7</v>
      </c>
      <c r="O87" s="163">
        <f t="shared" si="29"/>
        <v>3.1666666666666665</v>
      </c>
      <c r="P87" s="163">
        <f>IF(LEN(E87)&gt;3,VLOOKUP(C87,'Regional Crises'!$B$1:$R$69,12,FALSE),VLOOKUP(E87,'Country Indicator Data'!$B$4:$I$300,8,FALSE))</f>
        <v>3</v>
      </c>
      <c r="Q87" s="163">
        <f>IF(LEN(E87)&gt;3,((IF(VLOOKUP($C87,'Regional Crises'!$B$1:$R$66,13,FALSE)="x","x",ROUND(IF(VLOOKUP($C87,'Regional Crises'!$B$1:$R$66,13,FALSE)&gt;Q$3,5,IF(VLOOKUP($C87,'Regional Crises'!$B$1:$R$66,13,FALSE)&lt;Q$4,0,5-(LOG(Q$3)-LOG(VLOOKUP($C87,'Regional Crises'!$B$1:$R$66,13,FALSE)))/(LOG(Q$3)-LOG(Q$4))*5)),1)))),(IF(VLOOKUP($E87,'Country Indicator Data'!$B$4:$N$300,9,FALSE)="x","x",ROUND(IF(VLOOKUP($E87,'Country Indicator Data'!$B$4:$N$300,9,FALSE)&gt;Q$3,5,IF(VLOOKUP($E87,'Country Indicator Data'!$B$4:$N$300,9,FALSE)&lt;Q$4,0,5-(LOG(Q$3)-LOG(VLOOKUP($E87,'Country Indicator Data'!$B$4:$N$300,9,FALSE)))/(LOG(Q$3)-LOG(Q$4))*5)),1))))</f>
        <v>3.5</v>
      </c>
      <c r="R87" s="163">
        <f t="shared" si="30"/>
        <v>3.25</v>
      </c>
      <c r="S87" s="163">
        <f>IF(LEN(E87)&gt;3,((IF(VLOOKUP($C87,'Regional Crises'!$B$1:$R$66,17,FALSE)="x","x",ROUND(IF(VLOOKUP($C87,'Regional Crises'!$B$1:$R$66,17,FALSE)&gt;S$3,0,IF(VLOOKUP($C87,'Regional Crises'!$B$1:$R$66,17,FALSE)&lt;S$4,5,(S$3-VLOOKUP($C87,'Regional Crises'!$B$1:$R$66,17,FALSE))/(S$3-S$4)*5)),1)))),(IF(VLOOKUP($E87,'Country Indicator Data'!$B$4:$N$300,13,FALSE)="x","x",ROUND(IF(VLOOKUP($E87,'Country Indicator Data'!$B$4:$N$300,13,FALSE)&gt;S$3,0,IF(VLOOKUP($E87,'Country Indicator Data'!$B$4:$N$300,13,FALSE)&lt;S$4,5,(S$3-VLOOKUP($E87,'Country Indicator Data'!$B$4:$N$300,13,FALSE))/(S$3-S$4)*5)),1))))</f>
        <v>3.8</v>
      </c>
      <c r="T87" s="163">
        <f>IF(LEN(E87)&gt;3,((IF(VLOOKUP($C87,'Regional Crises'!$B$1:$R$66,14,FALSE)="x","x",ROUND(IF(VLOOKUP($C87,'Regional Crises'!$B$1:$R$66,14,FALSE)&gt;T$3,0,IF(VLOOKUP($C87,'Regional Crises'!$B$1:$R$66,14,FALSE)&lt;T$4,5,(T$3-VLOOKUP($C87,'Regional Crises'!$B$1:$R$66,14,FALSE))/(T$3-T$4)*5)),1)))),(IF(VLOOKUP($E87,'Country Indicator Data'!$B$4:$N$300,10,FALSE)="x","x",ROUND(IF(VLOOKUP($E87,'Country Indicator Data'!$B$4:$N$300,10,FALSE)&gt;T$3,0,IF(VLOOKUP($E87,'Country Indicator Data'!$B$4:$N$300,10,FALSE)&lt;T$4,5,(T$3-VLOOKUP($E87,'Country Indicator Data'!$B$4:$N$300,10,FALSE))/(T$3-T$4)*5)),1))))</f>
        <v>3.5</v>
      </c>
      <c r="U87" s="163">
        <f>IF(LEN(E87)&gt;3,((IF(VLOOKUP($C87,'Regional Crises'!$B$1:$R$66,15,FALSE)="x","x",ROUND(IF(VLOOKUP($C87,'Regional Crises'!$B$1:$R$66,15,FALSE)&gt;U$3,0,IF(VLOOKUP($C87,'Regional Crises'!$B$1:$R$66,15,FALSE)&lt;U$4,5,(U$3-VLOOKUP($C87,'Regional Crises'!$B$1:$R$66,15,FALSE))/(U$3-U$4)*5)),1)))),(IF(VLOOKUP($E87,'Country Indicator Data'!$B$4:$N$300,11,FALSE)="x","x",ROUND(IF(VLOOKUP($E87,'Country Indicator Data'!$B$4:$N$300,11,FALSE)&gt;U$3,0,IF(VLOOKUP($E87,'Country Indicator Data'!$B$4:$N$300,11,FALSE)&lt;U$4,5,(U$3-VLOOKUP($E87,'Country Indicator Data'!$B$4:$N$300,11,FALSE))/(U$3-U$4)*5)),1))))</f>
        <v>2.9</v>
      </c>
      <c r="V87" s="163">
        <f>IF(LEN(E87)&gt;3,((IF(VLOOKUP($C87,'Regional Crises'!$B$1:$R$66,16,FALSE)="x","x",ROUND(IF(VLOOKUP($C87,'Regional Crises'!$B$1:$R$66,16,FALSE)&gt;V$3,0,IF(VLOOKUP($C87,'Regional Crises'!$B$1:$R$66,16,FALSE)&lt;V$4,5,(V$3-VLOOKUP($C87,'Regional Crises'!$B$1:$R$66,16,FALSE))/(V$3-V$4)*5)),1)))),(IF(VLOOKUP($E87,'Country Indicator Data'!$B$4:$N$300,12,FALSE)="x","x",ROUND(IF(VLOOKUP($E87,'Country Indicator Data'!$B$4:$N$300,12,FALSE)&gt;V$3,0,IF(VLOOKUP($E87,'Country Indicator Data'!$B$4:$N$300,12,FALSE)&lt;V$4,5,(V$3-VLOOKUP($E87,'Country Indicator Data'!$B$4:$N$300,12,FALSE))/(V$3-V$4)*5)),1))))</f>
        <v>2.8</v>
      </c>
      <c r="W87" s="163">
        <f t="shared" si="31"/>
        <v>3.3</v>
      </c>
      <c r="X87" s="163">
        <f t="shared" si="32"/>
        <v>3.2</v>
      </c>
      <c r="Y87" s="184">
        <f>IF('Core Indicators'!FC84="x","x",IF('Core Indicators'!FC84&gt;=5,5,IF('Core Indicators'!FC84&gt;=4,4,IF('Core Indicators'!FC84&gt;=3,3,IF('Core Indicators'!FC84&gt;=2,2,IF('Core Indicators'!FC84&gt;=1,1,0))))))</f>
        <v>3</v>
      </c>
      <c r="Z87" s="163">
        <f t="shared" si="33"/>
        <v>3</v>
      </c>
      <c r="AA87" s="184">
        <f>'Crisis Indicator Data'!Y84</f>
        <v>1</v>
      </c>
      <c r="AB87" s="184">
        <f>'Crisis Indicator Data'!Z84</f>
        <v>2</v>
      </c>
      <c r="AC87" s="184">
        <f>'Crisis Indicator Data'!AA84</f>
        <v>1</v>
      </c>
      <c r="AD87" s="184">
        <f>'Crisis Indicator Data'!AB84</f>
        <v>0</v>
      </c>
      <c r="AE87" s="184">
        <f t="shared" si="34"/>
        <v>2</v>
      </c>
      <c r="AF87" s="184">
        <f>'Crisis Indicator Data'!AC84</f>
        <v>0</v>
      </c>
      <c r="AG87" s="184">
        <f>'Crisis Indicator Data'!AD84</f>
        <v>2</v>
      </c>
      <c r="AH87" s="184">
        <f t="shared" si="35"/>
        <v>2</v>
      </c>
      <c r="AI87" s="184">
        <f>'Crisis Indicator Data'!AE84</f>
        <v>3</v>
      </c>
      <c r="AJ87" s="184">
        <f>'Crisis Indicator Data'!AF84</f>
        <v>1</v>
      </c>
      <c r="AK87" s="184">
        <f>'Crisis Indicator Data'!AG84</f>
        <v>3</v>
      </c>
      <c r="AL87" s="184">
        <f t="shared" si="36"/>
        <v>5</v>
      </c>
      <c r="AM87" s="163">
        <f t="shared" si="37"/>
        <v>3</v>
      </c>
      <c r="AN87" s="163">
        <f t="shared" si="38"/>
        <v>3</v>
      </c>
    </row>
    <row r="88" spans="1:40" ht="13.5" customHeight="1" x14ac:dyDescent="0.35">
      <c r="A88" s="172" t="str">
        <f>'Crisis Indicator Data'!A85</f>
        <v>Drought in Mozambique</v>
      </c>
      <c r="B88" s="173" t="str">
        <f>'Crisis Indicator Data'!B85</f>
        <v>Drought</v>
      </c>
      <c r="C88" s="173" t="str">
        <f>'Crisis Indicator Data'!C85</f>
        <v>MOZ012</v>
      </c>
      <c r="D88" s="173" t="str">
        <f>'Crisis Indicator Data'!D85</f>
        <v>Mozambique</v>
      </c>
      <c r="E88" s="174" t="str">
        <f>'Crisis Indicator Data'!E85</f>
        <v>MOZ</v>
      </c>
      <c r="F88" s="163">
        <f>IF(LEN(E88)&gt;3,(IF(VLOOKUP($C88,'Regional Crises'!$B$1:$R$66,7,FALSE)="x","x",ROUND(IF(VLOOKUP($C88,'Regional Crises'!$B$1:$R$66,7,FALSE)&gt;$F$3,5,IF(VLOOKUP($C88,'Regional Crises'!$B$1:$R$66,7,FALSE)&lt;F$4,0,($F$3-VLOOKUP($C88,'Regional Crises'!$B$1:$R$66,7,FALSE))/($F$3-$F$4)*5)),1))),IF(VLOOKUP($E88,'Country Indicator Data'!$B$4:$N$300,3,FALSE)="x","x",ROUND(IF(VLOOKUP($E88,'Country Indicator Data'!$B$4:$N$300,3,FALSE)&gt;$F$3,5,IF(VLOOKUP($E88,'Country Indicator Data'!$B$4:$N$300,3,FALSE)&lt;$F$4,0,($F$3-VLOOKUP($E88,'Country Indicator Data'!$B$4:$N$300,3,FALSE))/($F$3-$F$4)*5)),1)))</f>
        <v>2.5</v>
      </c>
      <c r="G88" s="163">
        <f>IF(LEN(E88)&gt;3,(IF(VLOOKUP($C88,'Regional Crises'!$B$1:$R$66,9,FALSE)="x","x",ROUND(IF(VLOOKUP($C88,'Regional Crises'!$B$1:$R$66,9,FALSE)&gt;G$3,5,IF(VLOOKUP($C88,'Regional Crises'!$B$1:$R$66,9,FALSE)&lt;G$4,0,(G$3-VLOOKUP($C88,'Regional Crises'!$B$1:$R$66,9,FALSE))/(G$3-G$4)*5)),1))),IF(VLOOKUP($E88,'Country Indicator Data'!$B$4:$N$300,5,FALSE)="x","x",ROUND(IF(VLOOKUP($E88,'Country Indicator Data'!$B$4:$N$300,5,FALSE)&gt;G$3,5,IF(VLOOKUP($E88,'Country Indicator Data'!$B$4:$N$300,5,FALSE)&lt;G$4,0,(G$3-VLOOKUP($E88,'Country Indicator Data'!$B$4:$N$300,5,FALSE))/(G$3-G$4)*5)),1)))</f>
        <v>2.9</v>
      </c>
      <c r="H88" s="163">
        <f t="shared" si="26"/>
        <v>2.7</v>
      </c>
      <c r="I88" s="163">
        <f>IF(LEN(E88)&gt;3,(IF(VLOOKUP($C88,'Regional Crises'!$B$1:$R$66,6,FALSE)="x","x",ROUND(IF(VLOOKUP($C88,'Regional Crises'!$B$1:$R$66,6,FALSE)&gt;I$3,5,IF(VLOOKUP($C88,'Regional Crises'!$B$1:$R$66,6,FALSE)&lt;I$4,0,5-(I$3-VLOOKUP($C88,'Regional Crises'!$B$1:$R$66,6,FALSE))/(I$3-I$4)*5)),1))),IF(VLOOKUP($E88,'Country Indicator Data'!$B$4:$N$300,2,FALSE)="x","x",ROUND(IF(VLOOKUP($E88,'Country Indicator Data'!$B$4:$N$300,2,FALSE)&gt;I$3,5,IF(VLOOKUP($E88,'Country Indicator Data'!$B$4:$N$300,2,FALSE)&lt;I$4,0,5-(I$3-VLOOKUP($E88,'Country Indicator Data'!$B$4:$N$300,2,FALSE))/(I$3-I$4)*5)),1)))</f>
        <v>4.5</v>
      </c>
      <c r="J88" s="163">
        <f>IF(LEN(E88)&gt;3,(IF(VLOOKUP($C88,'Regional Crises'!$B$1:$R$66,8,FALSE)="x","x",ROUND(IF(VLOOKUP($C88,'Regional Crises'!$B$1:$R$66,8,FALSE)&gt;J$3,5,IF(VLOOKUP($C88,'Regional Crises'!$B$1:$R$66,8,FALSE)&lt;J$4,0,5-(J$3-VLOOKUP($C88,'Regional Crises'!$B$1:$R$66,8,FALSE))/(J$3-J$4)*5)),1))),IF(VLOOKUP($E88,'Country Indicator Data'!$B$4:$N$300,4,FALSE)="x","x",ROUND(IF(VLOOKUP($E88,'Country Indicator Data'!$B$4:$N$300,4,FALSE)&gt;J$3,5,IF(VLOOKUP($E88,'Country Indicator Data'!$B$4:$N$300,4,FALSE)&lt;J$4,0,5-(J$3-VLOOKUP($E88,'Country Indicator Data'!$B$4:$N$300,4,FALSE))/(J$3-J$4)*5)),1)))</f>
        <v>1.7</v>
      </c>
      <c r="K88" s="163">
        <f t="shared" si="27"/>
        <v>3.1</v>
      </c>
      <c r="L88" s="163">
        <f>IF(LEN(E88)&gt;3,(IF(VLOOKUP($C88,'Regional Crises'!$B$1:$R$66,10,FALSE)="x","x",ROUND(IF(VLOOKUP($C88,'Regional Crises'!$B$1:$R$66,10,FALSE)&gt;L$3,5,IF(VLOOKUP($C88,'Regional Crises'!$B$1:$R$66,10,FALSE)&lt;L$4,0,5-(L$3-VLOOKUP($C88,'Regional Crises'!$B$1:$R$66,10,FALSE))/(L$3-L$4)*5)),1))),IF(VLOOKUP($E88,'Country Indicator Data'!$B$4:$N$300,6,FALSE)="x","x",ROUND(IF(VLOOKUP($E88,'Country Indicator Data'!$B$4:$N$300,6,FALSE)&gt;L$3,5,IF(VLOOKUP($E88,'Country Indicator Data'!$B$4:$N$300,6,FALSE)&lt;L$4,0,5-(L$3-VLOOKUP($E88,'Country Indicator Data'!$B$4:$N$300,6,FALSE))/(L$3-L$4)*5)),1)))</f>
        <v>3.8</v>
      </c>
      <c r="M88" s="163">
        <f>IF(LEN(E88)&gt;3,(IF(VLOOKUP($C88,'Regional Crises'!$B$1:$R$66,11,FALSE)="x","x",ROUND(IF(VLOOKUP($C88,'Regional Crises'!$B$1:$R$66,11,FALSE)&gt;M$3,5,IF(VLOOKUP($C88,'Regional Crises'!$B$1:$R$66,11,FALSE)&lt;M$4,0,5-(M$3-VLOOKUP($C88,'Regional Crises'!$B$1:$R$66,11,FALSE))/(M$3-M$4)*5)),1))),IF(VLOOKUP($E88,'Country Indicator Data'!$B$4:$N$300,7,FALSE)="x","x",ROUND(IF(VLOOKUP($E88,'Country Indicator Data'!$B$4:$N$300,7,FALSE)&gt;M$3,5,IF(VLOOKUP($E88,'Country Indicator Data'!$B$4:$N$300,7,FALSE)&lt;M$4,0,5-(M$3-VLOOKUP($E88,'Country Indicator Data'!$B$4:$N$300,7,FALSE))/(M$3-M$4)*5)),1)))</f>
        <v>3.6</v>
      </c>
      <c r="N88" s="163">
        <f t="shared" si="28"/>
        <v>3.7</v>
      </c>
      <c r="O88" s="163">
        <f t="shared" si="29"/>
        <v>3.1666666666666665</v>
      </c>
      <c r="P88" s="163">
        <f>IF(LEN(E88)&gt;3,VLOOKUP(C88,'Regional Crises'!$B$1:$R$69,12,FALSE),VLOOKUP(E88,'Country Indicator Data'!$B$4:$I$300,8,FALSE))</f>
        <v>3</v>
      </c>
      <c r="Q88" s="163">
        <f>IF(LEN(E88)&gt;3,((IF(VLOOKUP($C88,'Regional Crises'!$B$1:$R$66,13,FALSE)="x","x",ROUND(IF(VLOOKUP($C88,'Regional Crises'!$B$1:$R$66,13,FALSE)&gt;Q$3,5,IF(VLOOKUP($C88,'Regional Crises'!$B$1:$R$66,13,FALSE)&lt;Q$4,0,5-(LOG(Q$3)-LOG(VLOOKUP($C88,'Regional Crises'!$B$1:$R$66,13,FALSE)))/(LOG(Q$3)-LOG(Q$4))*5)),1)))),(IF(VLOOKUP($E88,'Country Indicator Data'!$B$4:$N$300,9,FALSE)="x","x",ROUND(IF(VLOOKUP($E88,'Country Indicator Data'!$B$4:$N$300,9,FALSE)&gt;Q$3,5,IF(VLOOKUP($E88,'Country Indicator Data'!$B$4:$N$300,9,FALSE)&lt;Q$4,0,5-(LOG(Q$3)-LOG(VLOOKUP($E88,'Country Indicator Data'!$B$4:$N$300,9,FALSE)))/(LOG(Q$3)-LOG(Q$4))*5)),1))))</f>
        <v>3.5</v>
      </c>
      <c r="R88" s="163">
        <f t="shared" si="30"/>
        <v>3.25</v>
      </c>
      <c r="S88" s="163">
        <f>IF(LEN(E88)&gt;3,((IF(VLOOKUP($C88,'Regional Crises'!$B$1:$R$66,17,FALSE)="x","x",ROUND(IF(VLOOKUP($C88,'Regional Crises'!$B$1:$R$66,17,FALSE)&gt;S$3,0,IF(VLOOKUP($C88,'Regional Crises'!$B$1:$R$66,17,FALSE)&lt;S$4,5,(S$3-VLOOKUP($C88,'Regional Crises'!$B$1:$R$66,17,FALSE))/(S$3-S$4)*5)),1)))),(IF(VLOOKUP($E88,'Country Indicator Data'!$B$4:$N$300,13,FALSE)="x","x",ROUND(IF(VLOOKUP($E88,'Country Indicator Data'!$B$4:$N$300,13,FALSE)&gt;S$3,0,IF(VLOOKUP($E88,'Country Indicator Data'!$B$4:$N$300,13,FALSE)&lt;S$4,5,(S$3-VLOOKUP($E88,'Country Indicator Data'!$B$4:$N$300,13,FALSE))/(S$3-S$4)*5)),1))))</f>
        <v>3.8</v>
      </c>
      <c r="T88" s="163">
        <f>IF(LEN(E88)&gt;3,((IF(VLOOKUP($C88,'Regional Crises'!$B$1:$R$66,14,FALSE)="x","x",ROUND(IF(VLOOKUP($C88,'Regional Crises'!$B$1:$R$66,14,FALSE)&gt;T$3,0,IF(VLOOKUP($C88,'Regional Crises'!$B$1:$R$66,14,FALSE)&lt;T$4,5,(T$3-VLOOKUP($C88,'Regional Crises'!$B$1:$R$66,14,FALSE))/(T$3-T$4)*5)),1)))),(IF(VLOOKUP($E88,'Country Indicator Data'!$B$4:$N$300,10,FALSE)="x","x",ROUND(IF(VLOOKUP($E88,'Country Indicator Data'!$B$4:$N$300,10,FALSE)&gt;T$3,0,IF(VLOOKUP($E88,'Country Indicator Data'!$B$4:$N$300,10,FALSE)&lt;T$4,5,(T$3-VLOOKUP($E88,'Country Indicator Data'!$B$4:$N$300,10,FALSE))/(T$3-T$4)*5)),1))))</f>
        <v>3.5</v>
      </c>
      <c r="U88" s="163">
        <f>IF(LEN(E88)&gt;3,((IF(VLOOKUP($C88,'Regional Crises'!$B$1:$R$66,15,FALSE)="x","x",ROUND(IF(VLOOKUP($C88,'Regional Crises'!$B$1:$R$66,15,FALSE)&gt;U$3,0,IF(VLOOKUP($C88,'Regional Crises'!$B$1:$R$66,15,FALSE)&lt;U$4,5,(U$3-VLOOKUP($C88,'Regional Crises'!$B$1:$R$66,15,FALSE))/(U$3-U$4)*5)),1)))),(IF(VLOOKUP($E88,'Country Indicator Data'!$B$4:$N$300,11,FALSE)="x","x",ROUND(IF(VLOOKUP($E88,'Country Indicator Data'!$B$4:$N$300,11,FALSE)&gt;U$3,0,IF(VLOOKUP($E88,'Country Indicator Data'!$B$4:$N$300,11,FALSE)&lt;U$4,5,(U$3-VLOOKUP($E88,'Country Indicator Data'!$B$4:$N$300,11,FALSE))/(U$3-U$4)*5)),1))))</f>
        <v>2.9</v>
      </c>
      <c r="V88" s="163">
        <f>IF(LEN(E88)&gt;3,((IF(VLOOKUP($C88,'Regional Crises'!$B$1:$R$66,16,FALSE)="x","x",ROUND(IF(VLOOKUP($C88,'Regional Crises'!$B$1:$R$66,16,FALSE)&gt;V$3,0,IF(VLOOKUP($C88,'Regional Crises'!$B$1:$R$66,16,FALSE)&lt;V$4,5,(V$3-VLOOKUP($C88,'Regional Crises'!$B$1:$R$66,16,FALSE))/(V$3-V$4)*5)),1)))),(IF(VLOOKUP($E88,'Country Indicator Data'!$B$4:$N$300,12,FALSE)="x","x",ROUND(IF(VLOOKUP($E88,'Country Indicator Data'!$B$4:$N$300,12,FALSE)&gt;V$3,0,IF(VLOOKUP($E88,'Country Indicator Data'!$B$4:$N$300,12,FALSE)&lt;V$4,5,(V$3-VLOOKUP($E88,'Country Indicator Data'!$B$4:$N$300,12,FALSE))/(V$3-V$4)*5)),1))))</f>
        <v>2.8</v>
      </c>
      <c r="W88" s="163">
        <f t="shared" si="31"/>
        <v>3.3</v>
      </c>
      <c r="X88" s="163">
        <f t="shared" si="32"/>
        <v>3.2</v>
      </c>
      <c r="Y88" s="184">
        <f>IF('Core Indicators'!FC85="x","x",IF('Core Indicators'!FC85&gt;=5,5,IF('Core Indicators'!FC85&gt;=4,4,IF('Core Indicators'!FC85&gt;=3,3,IF('Core Indicators'!FC85&gt;=2,2,IF('Core Indicators'!FC85&gt;=1,1,0))))))</f>
        <v>4</v>
      </c>
      <c r="Z88" s="163">
        <f t="shared" si="33"/>
        <v>4</v>
      </c>
      <c r="AA88" s="184">
        <f>'Crisis Indicator Data'!Y85</f>
        <v>1</v>
      </c>
      <c r="AB88" s="184">
        <f>'Crisis Indicator Data'!Z85</f>
        <v>0</v>
      </c>
      <c r="AC88" s="184">
        <f>'Crisis Indicator Data'!AA85</f>
        <v>0</v>
      </c>
      <c r="AD88" s="184">
        <f>'Crisis Indicator Data'!AB85</f>
        <v>0</v>
      </c>
      <c r="AE88" s="184">
        <f t="shared" si="34"/>
        <v>1</v>
      </c>
      <c r="AF88" s="184">
        <f>'Crisis Indicator Data'!AC85</f>
        <v>0</v>
      </c>
      <c r="AG88" s="184">
        <f>'Crisis Indicator Data'!AD85</f>
        <v>0</v>
      </c>
      <c r="AH88" s="184">
        <f t="shared" si="35"/>
        <v>0</v>
      </c>
      <c r="AI88" s="184">
        <f>'Crisis Indicator Data'!AE85</f>
        <v>0</v>
      </c>
      <c r="AJ88" s="184">
        <f>'Crisis Indicator Data'!AF85</f>
        <v>1</v>
      </c>
      <c r="AK88" s="184">
        <f>'Crisis Indicator Data'!AG85</f>
        <v>2</v>
      </c>
      <c r="AL88" s="184">
        <f t="shared" si="36"/>
        <v>3</v>
      </c>
      <c r="AM88" s="163">
        <f t="shared" si="37"/>
        <v>1</v>
      </c>
      <c r="AN88" s="163">
        <f t="shared" si="38"/>
        <v>2.5</v>
      </c>
    </row>
    <row r="89" spans="1:40" ht="13.5" customHeight="1" x14ac:dyDescent="0.35">
      <c r="A89" s="172" t="str">
        <f>'Crisis Indicator Data'!A86</f>
        <v xml:space="preserve">2025 Cyclone season </v>
      </c>
      <c r="B89" s="173" t="str">
        <f>'Crisis Indicator Data'!B86</f>
        <v>Cyclone</v>
      </c>
      <c r="C89" s="173" t="str">
        <f>'Crisis Indicator Data'!C86</f>
        <v>MOZ013</v>
      </c>
      <c r="D89" s="173" t="str">
        <f>'Crisis Indicator Data'!D86</f>
        <v>Mozambique</v>
      </c>
      <c r="E89" s="174" t="str">
        <f>'Crisis Indicator Data'!E86</f>
        <v>MOZ</v>
      </c>
      <c r="F89" s="163">
        <f>IF(LEN(E89)&gt;3,(IF(VLOOKUP($C89,'Regional Crises'!$B$1:$R$66,7,FALSE)="x","x",ROUND(IF(VLOOKUP($C89,'Regional Crises'!$B$1:$R$66,7,FALSE)&gt;$F$3,5,IF(VLOOKUP($C89,'Regional Crises'!$B$1:$R$66,7,FALSE)&lt;F$4,0,($F$3-VLOOKUP($C89,'Regional Crises'!$B$1:$R$66,7,FALSE))/($F$3-$F$4)*5)),1))),IF(VLOOKUP($E89,'Country Indicator Data'!$B$4:$N$300,3,FALSE)="x","x",ROUND(IF(VLOOKUP($E89,'Country Indicator Data'!$B$4:$N$300,3,FALSE)&gt;$F$3,5,IF(VLOOKUP($E89,'Country Indicator Data'!$B$4:$N$300,3,FALSE)&lt;$F$4,0,($F$3-VLOOKUP($E89,'Country Indicator Data'!$B$4:$N$300,3,FALSE))/($F$3-$F$4)*5)),1)))</f>
        <v>2.5</v>
      </c>
      <c r="G89" s="163">
        <f>IF(LEN(E89)&gt;3,(IF(VLOOKUP($C89,'Regional Crises'!$B$1:$R$66,9,FALSE)="x","x",ROUND(IF(VLOOKUP($C89,'Regional Crises'!$B$1:$R$66,9,FALSE)&gt;G$3,5,IF(VLOOKUP($C89,'Regional Crises'!$B$1:$R$66,9,FALSE)&lt;G$4,0,(G$3-VLOOKUP($C89,'Regional Crises'!$B$1:$R$66,9,FALSE))/(G$3-G$4)*5)),1))),IF(VLOOKUP($E89,'Country Indicator Data'!$B$4:$N$300,5,FALSE)="x","x",ROUND(IF(VLOOKUP($E89,'Country Indicator Data'!$B$4:$N$300,5,FALSE)&gt;G$3,5,IF(VLOOKUP($E89,'Country Indicator Data'!$B$4:$N$300,5,FALSE)&lt;G$4,0,(G$3-VLOOKUP($E89,'Country Indicator Data'!$B$4:$N$300,5,FALSE))/(G$3-G$4)*5)),1)))</f>
        <v>2.9</v>
      </c>
      <c r="H89" s="163">
        <f t="shared" si="26"/>
        <v>2.7</v>
      </c>
      <c r="I89" s="163">
        <f>IF(LEN(E89)&gt;3,(IF(VLOOKUP($C89,'Regional Crises'!$B$1:$R$66,6,FALSE)="x","x",ROUND(IF(VLOOKUP($C89,'Regional Crises'!$B$1:$R$66,6,FALSE)&gt;I$3,5,IF(VLOOKUP($C89,'Regional Crises'!$B$1:$R$66,6,FALSE)&lt;I$4,0,5-(I$3-VLOOKUP($C89,'Regional Crises'!$B$1:$R$66,6,FALSE))/(I$3-I$4)*5)),1))),IF(VLOOKUP($E89,'Country Indicator Data'!$B$4:$N$300,2,FALSE)="x","x",ROUND(IF(VLOOKUP($E89,'Country Indicator Data'!$B$4:$N$300,2,FALSE)&gt;I$3,5,IF(VLOOKUP($E89,'Country Indicator Data'!$B$4:$N$300,2,FALSE)&lt;I$4,0,5-(I$3-VLOOKUP($E89,'Country Indicator Data'!$B$4:$N$300,2,FALSE))/(I$3-I$4)*5)),1)))</f>
        <v>4.5</v>
      </c>
      <c r="J89" s="163">
        <f>IF(LEN(E89)&gt;3,(IF(VLOOKUP($C89,'Regional Crises'!$B$1:$R$66,8,FALSE)="x","x",ROUND(IF(VLOOKUP($C89,'Regional Crises'!$B$1:$R$66,8,FALSE)&gt;J$3,5,IF(VLOOKUP($C89,'Regional Crises'!$B$1:$R$66,8,FALSE)&lt;J$4,0,5-(J$3-VLOOKUP($C89,'Regional Crises'!$B$1:$R$66,8,FALSE))/(J$3-J$4)*5)),1))),IF(VLOOKUP($E89,'Country Indicator Data'!$B$4:$N$300,4,FALSE)="x","x",ROUND(IF(VLOOKUP($E89,'Country Indicator Data'!$B$4:$N$300,4,FALSE)&gt;J$3,5,IF(VLOOKUP($E89,'Country Indicator Data'!$B$4:$N$300,4,FALSE)&lt;J$4,0,5-(J$3-VLOOKUP($E89,'Country Indicator Data'!$B$4:$N$300,4,FALSE))/(J$3-J$4)*5)),1)))</f>
        <v>1.7</v>
      </c>
      <c r="K89" s="163">
        <f t="shared" si="27"/>
        <v>3.1</v>
      </c>
      <c r="L89" s="163">
        <f>IF(LEN(E89)&gt;3,(IF(VLOOKUP($C89,'Regional Crises'!$B$1:$R$66,10,FALSE)="x","x",ROUND(IF(VLOOKUP($C89,'Regional Crises'!$B$1:$R$66,10,FALSE)&gt;L$3,5,IF(VLOOKUP($C89,'Regional Crises'!$B$1:$R$66,10,FALSE)&lt;L$4,0,5-(L$3-VLOOKUP($C89,'Regional Crises'!$B$1:$R$66,10,FALSE))/(L$3-L$4)*5)),1))),IF(VLOOKUP($E89,'Country Indicator Data'!$B$4:$N$300,6,FALSE)="x","x",ROUND(IF(VLOOKUP($E89,'Country Indicator Data'!$B$4:$N$300,6,FALSE)&gt;L$3,5,IF(VLOOKUP($E89,'Country Indicator Data'!$B$4:$N$300,6,FALSE)&lt;L$4,0,5-(L$3-VLOOKUP($E89,'Country Indicator Data'!$B$4:$N$300,6,FALSE))/(L$3-L$4)*5)),1)))</f>
        <v>3.8</v>
      </c>
      <c r="M89" s="163">
        <f>IF(LEN(E89)&gt;3,(IF(VLOOKUP($C89,'Regional Crises'!$B$1:$R$66,11,FALSE)="x","x",ROUND(IF(VLOOKUP($C89,'Regional Crises'!$B$1:$R$66,11,FALSE)&gt;M$3,5,IF(VLOOKUP($C89,'Regional Crises'!$B$1:$R$66,11,FALSE)&lt;M$4,0,5-(M$3-VLOOKUP($C89,'Regional Crises'!$B$1:$R$66,11,FALSE))/(M$3-M$4)*5)),1))),IF(VLOOKUP($E89,'Country Indicator Data'!$B$4:$N$300,7,FALSE)="x","x",ROUND(IF(VLOOKUP($E89,'Country Indicator Data'!$B$4:$N$300,7,FALSE)&gt;M$3,5,IF(VLOOKUP($E89,'Country Indicator Data'!$B$4:$N$300,7,FALSE)&lt;M$4,0,5-(M$3-VLOOKUP($E89,'Country Indicator Data'!$B$4:$N$300,7,FALSE))/(M$3-M$4)*5)),1)))</f>
        <v>3.6</v>
      </c>
      <c r="N89" s="163">
        <f t="shared" si="28"/>
        <v>3.7</v>
      </c>
      <c r="O89" s="163">
        <f t="shared" si="29"/>
        <v>3.1666666666666665</v>
      </c>
      <c r="P89" s="163">
        <f>IF(LEN(E89)&gt;3,VLOOKUP(C89,'Regional Crises'!$B$1:$R$69,12,FALSE),VLOOKUP(E89,'Country Indicator Data'!$B$4:$I$300,8,FALSE))</f>
        <v>3</v>
      </c>
      <c r="Q89" s="163">
        <f>IF(LEN(E89)&gt;3,((IF(VLOOKUP($C89,'Regional Crises'!$B$1:$R$66,13,FALSE)="x","x",ROUND(IF(VLOOKUP($C89,'Regional Crises'!$B$1:$R$66,13,FALSE)&gt;Q$3,5,IF(VLOOKUP($C89,'Regional Crises'!$B$1:$R$66,13,FALSE)&lt;Q$4,0,5-(LOG(Q$3)-LOG(VLOOKUP($C89,'Regional Crises'!$B$1:$R$66,13,FALSE)))/(LOG(Q$3)-LOG(Q$4))*5)),1)))),(IF(VLOOKUP($E89,'Country Indicator Data'!$B$4:$N$300,9,FALSE)="x","x",ROUND(IF(VLOOKUP($E89,'Country Indicator Data'!$B$4:$N$300,9,FALSE)&gt;Q$3,5,IF(VLOOKUP($E89,'Country Indicator Data'!$B$4:$N$300,9,FALSE)&lt;Q$4,0,5-(LOG(Q$3)-LOG(VLOOKUP($E89,'Country Indicator Data'!$B$4:$N$300,9,FALSE)))/(LOG(Q$3)-LOG(Q$4))*5)),1))))</f>
        <v>3.5</v>
      </c>
      <c r="R89" s="163">
        <f t="shared" si="30"/>
        <v>3.25</v>
      </c>
      <c r="S89" s="163">
        <f>IF(LEN(E89)&gt;3,((IF(VLOOKUP($C89,'Regional Crises'!$B$1:$R$66,17,FALSE)="x","x",ROUND(IF(VLOOKUP($C89,'Regional Crises'!$B$1:$R$66,17,FALSE)&gt;S$3,0,IF(VLOOKUP($C89,'Regional Crises'!$B$1:$R$66,17,FALSE)&lt;S$4,5,(S$3-VLOOKUP($C89,'Regional Crises'!$B$1:$R$66,17,FALSE))/(S$3-S$4)*5)),1)))),(IF(VLOOKUP($E89,'Country Indicator Data'!$B$4:$N$300,13,FALSE)="x","x",ROUND(IF(VLOOKUP($E89,'Country Indicator Data'!$B$4:$N$300,13,FALSE)&gt;S$3,0,IF(VLOOKUP($E89,'Country Indicator Data'!$B$4:$N$300,13,FALSE)&lt;S$4,5,(S$3-VLOOKUP($E89,'Country Indicator Data'!$B$4:$N$300,13,FALSE))/(S$3-S$4)*5)),1))))</f>
        <v>3.8</v>
      </c>
      <c r="T89" s="163">
        <f>IF(LEN(E89)&gt;3,((IF(VLOOKUP($C89,'Regional Crises'!$B$1:$R$66,14,FALSE)="x","x",ROUND(IF(VLOOKUP($C89,'Regional Crises'!$B$1:$R$66,14,FALSE)&gt;T$3,0,IF(VLOOKUP($C89,'Regional Crises'!$B$1:$R$66,14,FALSE)&lt;T$4,5,(T$3-VLOOKUP($C89,'Regional Crises'!$B$1:$R$66,14,FALSE))/(T$3-T$4)*5)),1)))),(IF(VLOOKUP($E89,'Country Indicator Data'!$B$4:$N$300,10,FALSE)="x","x",ROUND(IF(VLOOKUP($E89,'Country Indicator Data'!$B$4:$N$300,10,FALSE)&gt;T$3,0,IF(VLOOKUP($E89,'Country Indicator Data'!$B$4:$N$300,10,FALSE)&lt;T$4,5,(T$3-VLOOKUP($E89,'Country Indicator Data'!$B$4:$N$300,10,FALSE))/(T$3-T$4)*5)),1))))</f>
        <v>3.5</v>
      </c>
      <c r="U89" s="163">
        <f>IF(LEN(E89)&gt;3,((IF(VLOOKUP($C89,'Regional Crises'!$B$1:$R$66,15,FALSE)="x","x",ROUND(IF(VLOOKUP($C89,'Regional Crises'!$B$1:$R$66,15,FALSE)&gt;U$3,0,IF(VLOOKUP($C89,'Regional Crises'!$B$1:$R$66,15,FALSE)&lt;U$4,5,(U$3-VLOOKUP($C89,'Regional Crises'!$B$1:$R$66,15,FALSE))/(U$3-U$4)*5)),1)))),(IF(VLOOKUP($E89,'Country Indicator Data'!$B$4:$N$300,11,FALSE)="x","x",ROUND(IF(VLOOKUP($E89,'Country Indicator Data'!$B$4:$N$300,11,FALSE)&gt;U$3,0,IF(VLOOKUP($E89,'Country Indicator Data'!$B$4:$N$300,11,FALSE)&lt;U$4,5,(U$3-VLOOKUP($E89,'Country Indicator Data'!$B$4:$N$300,11,FALSE))/(U$3-U$4)*5)),1))))</f>
        <v>2.9</v>
      </c>
      <c r="V89" s="163">
        <f>IF(LEN(E89)&gt;3,((IF(VLOOKUP($C89,'Regional Crises'!$B$1:$R$66,16,FALSE)="x","x",ROUND(IF(VLOOKUP($C89,'Regional Crises'!$B$1:$R$66,16,FALSE)&gt;V$3,0,IF(VLOOKUP($C89,'Regional Crises'!$B$1:$R$66,16,FALSE)&lt;V$4,5,(V$3-VLOOKUP($C89,'Regional Crises'!$B$1:$R$66,16,FALSE))/(V$3-V$4)*5)),1)))),(IF(VLOOKUP($E89,'Country Indicator Data'!$B$4:$N$300,12,FALSE)="x","x",ROUND(IF(VLOOKUP($E89,'Country Indicator Data'!$B$4:$N$300,12,FALSE)&gt;V$3,0,IF(VLOOKUP($E89,'Country Indicator Data'!$B$4:$N$300,12,FALSE)&lt;V$4,5,(V$3-VLOOKUP($E89,'Country Indicator Data'!$B$4:$N$300,12,FALSE))/(V$3-V$4)*5)),1))))</f>
        <v>2.8</v>
      </c>
      <c r="W89" s="163">
        <f t="shared" si="31"/>
        <v>3.3</v>
      </c>
      <c r="X89" s="163">
        <f t="shared" si="32"/>
        <v>3.2</v>
      </c>
      <c r="Y89" s="184">
        <f>IF('Core Indicators'!FC86="x","x",IF('Core Indicators'!FC86&gt;=5,5,IF('Core Indicators'!FC86&gt;=4,4,IF('Core Indicators'!FC86&gt;=3,3,IF('Core Indicators'!FC86&gt;=2,2,IF('Core Indicators'!FC86&gt;=1,1,0))))))</f>
        <v>4</v>
      </c>
      <c r="Z89" s="163">
        <f t="shared" si="33"/>
        <v>4</v>
      </c>
      <c r="AA89" s="184">
        <f>'Crisis Indicator Data'!Y86</f>
        <v>1</v>
      </c>
      <c r="AB89" s="184">
        <f>'Crisis Indicator Data'!Z86</f>
        <v>2</v>
      </c>
      <c r="AC89" s="184">
        <f>'Crisis Indicator Data'!AA86</f>
        <v>1</v>
      </c>
      <c r="AD89" s="184">
        <f>'Crisis Indicator Data'!AB86</f>
        <v>0</v>
      </c>
      <c r="AE89" s="184">
        <f t="shared" si="34"/>
        <v>2</v>
      </c>
      <c r="AF89" s="184">
        <f>'Crisis Indicator Data'!AC86</f>
        <v>0</v>
      </c>
      <c r="AG89" s="184">
        <f>'Crisis Indicator Data'!AD86</f>
        <v>2</v>
      </c>
      <c r="AH89" s="184">
        <f t="shared" si="35"/>
        <v>2</v>
      </c>
      <c r="AI89" s="184">
        <f>'Crisis Indicator Data'!AE86</f>
        <v>3</v>
      </c>
      <c r="AJ89" s="184">
        <f>'Crisis Indicator Data'!AF86</f>
        <v>1</v>
      </c>
      <c r="AK89" s="184">
        <f>'Crisis Indicator Data'!AG86</f>
        <v>3</v>
      </c>
      <c r="AL89" s="184">
        <f t="shared" si="36"/>
        <v>5</v>
      </c>
      <c r="AM89" s="163">
        <f t="shared" si="37"/>
        <v>3</v>
      </c>
      <c r="AN89" s="163">
        <f t="shared" si="38"/>
        <v>3.5</v>
      </c>
    </row>
    <row r="90" spans="1:40" ht="13.5" customHeight="1" x14ac:dyDescent="0.35">
      <c r="A90" s="172" t="str">
        <f>'Crisis Indicator Data'!A87</f>
        <v>Refugees from Mali in Mauritania</v>
      </c>
      <c r="B90" s="173" t="str">
        <f>'Crisis Indicator Data'!B87</f>
        <v>Displacement</v>
      </c>
      <c r="C90" s="173" t="str">
        <f>'Crisis Indicator Data'!C87</f>
        <v>MRT002</v>
      </c>
      <c r="D90" s="173" t="str">
        <f>'Crisis Indicator Data'!D87</f>
        <v>Mauritania</v>
      </c>
      <c r="E90" s="174" t="str">
        <f>'Crisis Indicator Data'!E87</f>
        <v>MRT</v>
      </c>
      <c r="F90" s="163">
        <f>IF(LEN(E90)&gt;3,(IF(VLOOKUP($C90,'Regional Crises'!$B$1:$R$66,7,FALSE)="x","x",ROUND(IF(VLOOKUP($C90,'Regional Crises'!$B$1:$R$66,7,FALSE)&gt;$F$3,5,IF(VLOOKUP($C90,'Regional Crises'!$B$1:$R$66,7,FALSE)&lt;F$4,0,($F$3-VLOOKUP($C90,'Regional Crises'!$B$1:$R$66,7,FALSE))/($F$3-$F$4)*5)),1))),IF(VLOOKUP($E90,'Country Indicator Data'!$B$4:$N$300,3,FALSE)="x","x",ROUND(IF(VLOOKUP($E90,'Country Indicator Data'!$B$4:$N$300,3,FALSE)&gt;$F$3,5,IF(VLOOKUP($E90,'Country Indicator Data'!$B$4:$N$300,3,FALSE)&lt;$F$4,0,($F$3-VLOOKUP($E90,'Country Indicator Data'!$B$4:$N$300,3,FALSE))/($F$3-$F$4)*5)),1)))</f>
        <v>3.2</v>
      </c>
      <c r="G90" s="163">
        <f>IF(LEN(E90)&gt;3,(IF(VLOOKUP($C90,'Regional Crises'!$B$1:$R$66,9,FALSE)="x","x",ROUND(IF(VLOOKUP($C90,'Regional Crises'!$B$1:$R$66,9,FALSE)&gt;G$3,5,IF(VLOOKUP($C90,'Regional Crises'!$B$1:$R$66,9,FALSE)&lt;G$4,0,(G$3-VLOOKUP($C90,'Regional Crises'!$B$1:$R$66,9,FALSE))/(G$3-G$4)*5)),1))),IF(VLOOKUP($E90,'Country Indicator Data'!$B$4:$N$300,5,FALSE)="x","x",ROUND(IF(VLOOKUP($E90,'Country Indicator Data'!$B$4:$N$300,5,FALSE)&gt;G$3,5,IF(VLOOKUP($E90,'Country Indicator Data'!$B$4:$N$300,5,FALSE)&lt;G$4,0,(G$3-VLOOKUP($E90,'Country Indicator Data'!$B$4:$N$300,5,FALSE))/(G$3-G$4)*5)),1)))</f>
        <v>2.8</v>
      </c>
      <c r="H90" s="163">
        <f t="shared" si="26"/>
        <v>3</v>
      </c>
      <c r="I90" s="163">
        <f>IF(LEN(E90)&gt;3,(IF(VLOOKUP($C90,'Regional Crises'!$B$1:$R$66,6,FALSE)="x","x",ROUND(IF(VLOOKUP($C90,'Regional Crises'!$B$1:$R$66,6,FALSE)&gt;I$3,5,IF(VLOOKUP($C90,'Regional Crises'!$B$1:$R$66,6,FALSE)&lt;I$4,0,5-(I$3-VLOOKUP($C90,'Regional Crises'!$B$1:$R$66,6,FALSE))/(I$3-I$4)*5)),1))),IF(VLOOKUP($E90,'Country Indicator Data'!$B$4:$N$300,2,FALSE)="x","x",ROUND(IF(VLOOKUP($E90,'Country Indicator Data'!$B$4:$N$300,2,FALSE)&gt;I$3,5,IF(VLOOKUP($E90,'Country Indicator Data'!$B$4:$N$300,2,FALSE)&lt;I$4,0,5-(I$3-VLOOKUP($E90,'Country Indicator Data'!$B$4:$N$300,2,FALSE))/(I$3-I$4)*5)),1)))</f>
        <v>3.3</v>
      </c>
      <c r="J90" s="163">
        <f>IF(LEN(E90)&gt;3,(IF(VLOOKUP($C90,'Regional Crises'!$B$1:$R$66,8,FALSE)="x","x",ROUND(IF(VLOOKUP($C90,'Regional Crises'!$B$1:$R$66,8,FALSE)&gt;J$3,5,IF(VLOOKUP($C90,'Regional Crises'!$B$1:$R$66,8,FALSE)&lt;J$4,0,5-(J$3-VLOOKUP($C90,'Regional Crises'!$B$1:$R$66,8,FALSE))/(J$3-J$4)*5)),1))),IF(VLOOKUP($E90,'Country Indicator Data'!$B$4:$N$300,4,FALSE)="x","x",ROUND(IF(VLOOKUP($E90,'Country Indicator Data'!$B$4:$N$300,4,FALSE)&gt;J$3,5,IF(VLOOKUP($E90,'Country Indicator Data'!$B$4:$N$300,4,FALSE)&lt;J$4,0,5-(J$3-VLOOKUP($E90,'Country Indicator Data'!$B$4:$N$300,4,FALSE))/(J$3-J$4)*5)),1)))</f>
        <v>0</v>
      </c>
      <c r="K90" s="163">
        <f t="shared" si="27"/>
        <v>1.65</v>
      </c>
      <c r="L90" s="163">
        <f>IF(LEN(E90)&gt;3,(IF(VLOOKUP($C90,'Regional Crises'!$B$1:$R$66,10,FALSE)="x","x",ROUND(IF(VLOOKUP($C90,'Regional Crises'!$B$1:$R$66,10,FALSE)&gt;L$3,5,IF(VLOOKUP($C90,'Regional Crises'!$B$1:$R$66,10,FALSE)&lt;L$4,0,5-(L$3-VLOOKUP($C90,'Regional Crises'!$B$1:$R$66,10,FALSE))/(L$3-L$4)*5)),1))),IF(VLOOKUP($E90,'Country Indicator Data'!$B$4:$N$300,6,FALSE)="x","x",ROUND(IF(VLOOKUP($E90,'Country Indicator Data'!$B$4:$N$300,6,FALSE)&gt;L$3,5,IF(VLOOKUP($E90,'Country Indicator Data'!$B$4:$N$300,6,FALSE)&lt;L$4,0,5-(L$3-VLOOKUP($E90,'Country Indicator Data'!$B$4:$N$300,6,FALSE))/(L$3-L$4)*5)),1)))</f>
        <v>4.0999999999999996</v>
      </c>
      <c r="M90" s="163">
        <f>IF(LEN(E90)&gt;3,(IF(VLOOKUP($C90,'Regional Crises'!$B$1:$R$66,11,FALSE)="x","x",ROUND(IF(VLOOKUP($C90,'Regional Crises'!$B$1:$R$66,11,FALSE)&gt;M$3,5,IF(VLOOKUP($C90,'Regional Crises'!$B$1:$R$66,11,FALSE)&lt;M$4,0,5-(M$3-VLOOKUP($C90,'Regional Crises'!$B$1:$R$66,11,FALSE))/(M$3-M$4)*5)),1))),IF(VLOOKUP($E90,'Country Indicator Data'!$B$4:$N$300,7,FALSE)="x","x",ROUND(IF(VLOOKUP($E90,'Country Indicator Data'!$B$4:$N$300,7,FALSE)&gt;M$3,5,IF(VLOOKUP($E90,'Country Indicator Data'!$B$4:$N$300,7,FALSE)&lt;M$4,0,5-(M$3-VLOOKUP($E90,'Country Indicator Data'!$B$4:$N$300,7,FALSE))/(M$3-M$4)*5)),1)))</f>
        <v>1</v>
      </c>
      <c r="N90" s="163">
        <f t="shared" si="28"/>
        <v>2.5499999999999998</v>
      </c>
      <c r="O90" s="163">
        <f t="shared" si="29"/>
        <v>2.4</v>
      </c>
      <c r="P90" s="163">
        <f>IF(LEN(E90)&gt;3,VLOOKUP(C90,'Regional Crises'!$B$1:$R$69,12,FALSE),VLOOKUP(E90,'Country Indicator Data'!$B$4:$I$300,8,FALSE))</f>
        <v>3</v>
      </c>
      <c r="Q90" s="163">
        <f>IF(LEN(E90)&gt;3,((IF(VLOOKUP($C90,'Regional Crises'!$B$1:$R$66,13,FALSE)="x","x",ROUND(IF(VLOOKUP($C90,'Regional Crises'!$B$1:$R$66,13,FALSE)&gt;Q$3,5,IF(VLOOKUP($C90,'Regional Crises'!$B$1:$R$66,13,FALSE)&lt;Q$4,0,5-(LOG(Q$3)-LOG(VLOOKUP($C90,'Regional Crises'!$B$1:$R$66,13,FALSE)))/(LOG(Q$3)-LOG(Q$4))*5)),1)))),(IF(VLOOKUP($E90,'Country Indicator Data'!$B$4:$N$300,9,FALSE)="x","x",ROUND(IF(VLOOKUP($E90,'Country Indicator Data'!$B$4:$N$300,9,FALSE)&gt;Q$3,5,IF(VLOOKUP($E90,'Country Indicator Data'!$B$4:$N$300,9,FALSE)&lt;Q$4,0,5-(LOG(Q$3)-LOG(VLOOKUP($E90,'Country Indicator Data'!$B$4:$N$300,9,FALSE)))/(LOG(Q$3)-LOG(Q$4))*5)),1))))</f>
        <v>0</v>
      </c>
      <c r="R90" s="163">
        <f t="shared" si="30"/>
        <v>1.5</v>
      </c>
      <c r="S90" s="163">
        <f>IF(LEN(E90)&gt;3,((IF(VLOOKUP($C90,'Regional Crises'!$B$1:$R$66,17,FALSE)="x","x",ROUND(IF(VLOOKUP($C90,'Regional Crises'!$B$1:$R$66,17,FALSE)&gt;S$3,0,IF(VLOOKUP($C90,'Regional Crises'!$B$1:$R$66,17,FALSE)&lt;S$4,5,(S$3-VLOOKUP($C90,'Regional Crises'!$B$1:$R$66,17,FALSE))/(S$3-S$4)*5)),1)))),(IF(VLOOKUP($E90,'Country Indicator Data'!$B$4:$N$300,13,FALSE)="x","x",ROUND(IF(VLOOKUP($E90,'Country Indicator Data'!$B$4:$N$300,13,FALSE)&gt;S$3,0,IF(VLOOKUP($E90,'Country Indicator Data'!$B$4:$N$300,13,FALSE)&lt;S$4,5,(S$3-VLOOKUP($E90,'Country Indicator Data'!$B$4:$N$300,13,FALSE))/(S$3-S$4)*5)),1))))</f>
        <v>3.5</v>
      </c>
      <c r="T90" s="163">
        <f>IF(LEN(E90)&gt;3,((IF(VLOOKUP($C90,'Regional Crises'!$B$1:$R$66,14,FALSE)="x","x",ROUND(IF(VLOOKUP($C90,'Regional Crises'!$B$1:$R$66,14,FALSE)&gt;T$3,0,IF(VLOOKUP($C90,'Regional Crises'!$B$1:$R$66,14,FALSE)&lt;T$4,5,(T$3-VLOOKUP($C90,'Regional Crises'!$B$1:$R$66,14,FALSE))/(T$3-T$4)*5)),1)))),(IF(VLOOKUP($E90,'Country Indicator Data'!$B$4:$N$300,10,FALSE)="x","x",ROUND(IF(VLOOKUP($E90,'Country Indicator Data'!$B$4:$N$300,10,FALSE)&gt;T$3,0,IF(VLOOKUP($E90,'Country Indicator Data'!$B$4:$N$300,10,FALSE)&lt;T$4,5,(T$3-VLOOKUP($E90,'Country Indicator Data'!$B$4:$N$300,10,FALSE))/(T$3-T$4)*5)),1))))</f>
        <v>3.2</v>
      </c>
      <c r="U90" s="163">
        <f>IF(LEN(E90)&gt;3,((IF(VLOOKUP($C90,'Regional Crises'!$B$1:$R$66,15,FALSE)="x","x",ROUND(IF(VLOOKUP($C90,'Regional Crises'!$B$1:$R$66,15,FALSE)&gt;U$3,0,IF(VLOOKUP($C90,'Regional Crises'!$B$1:$R$66,15,FALSE)&lt;U$4,5,(U$3-VLOOKUP($C90,'Regional Crises'!$B$1:$R$66,15,FALSE))/(U$3-U$4)*5)),1)))),(IF(VLOOKUP($E90,'Country Indicator Data'!$B$4:$N$300,11,FALSE)="x","x",ROUND(IF(VLOOKUP($E90,'Country Indicator Data'!$B$4:$N$300,11,FALSE)&gt;U$3,0,IF(VLOOKUP($E90,'Country Indicator Data'!$B$4:$N$300,11,FALSE)&lt;U$4,5,(U$3-VLOOKUP($E90,'Country Indicator Data'!$B$4:$N$300,11,FALSE))/(U$3-U$4)*5)),1))))</f>
        <v>2.8</v>
      </c>
      <c r="V90" s="163">
        <f>IF(LEN(E90)&gt;3,((IF(VLOOKUP($C90,'Regional Crises'!$B$1:$R$66,16,FALSE)="x","x",ROUND(IF(VLOOKUP($C90,'Regional Crises'!$B$1:$R$66,16,FALSE)&gt;V$3,0,IF(VLOOKUP($C90,'Regional Crises'!$B$1:$R$66,16,FALSE)&lt;V$4,5,(V$3-VLOOKUP($C90,'Regional Crises'!$B$1:$R$66,16,FALSE))/(V$3-V$4)*5)),1)))),(IF(VLOOKUP($E90,'Country Indicator Data'!$B$4:$N$300,12,FALSE)="x","x",ROUND(IF(VLOOKUP($E90,'Country Indicator Data'!$B$4:$N$300,12,FALSE)&gt;V$3,0,IF(VLOOKUP($E90,'Country Indicator Data'!$B$4:$N$300,12,FALSE)&lt;V$4,5,(V$3-VLOOKUP($E90,'Country Indicator Data'!$B$4:$N$300,12,FALSE))/(V$3-V$4)*5)),1))))</f>
        <v>3.1</v>
      </c>
      <c r="W90" s="163">
        <f t="shared" si="31"/>
        <v>3.2</v>
      </c>
      <c r="X90" s="163">
        <f t="shared" si="32"/>
        <v>2.4</v>
      </c>
      <c r="Y90" s="184">
        <f>IF('Core Indicators'!FC87="x","x",IF('Core Indicators'!FC87&gt;=5,5,IF('Core Indicators'!FC87&gt;=4,4,IF('Core Indicators'!FC87&gt;=3,3,IF('Core Indicators'!FC87&gt;=2,2,IF('Core Indicators'!FC87&gt;=1,1,0))))))</f>
        <v>2</v>
      </c>
      <c r="Z90" s="163">
        <f t="shared" si="33"/>
        <v>2</v>
      </c>
      <c r="AA90" s="184">
        <f>'Crisis Indicator Data'!Y87</f>
        <v>0</v>
      </c>
      <c r="AB90" s="184">
        <f>'Crisis Indicator Data'!Z87</f>
        <v>0</v>
      </c>
      <c r="AC90" s="184">
        <f>'Crisis Indicator Data'!AA87</f>
        <v>0</v>
      </c>
      <c r="AD90" s="184">
        <f>'Crisis Indicator Data'!AB87</f>
        <v>0</v>
      </c>
      <c r="AE90" s="184">
        <f t="shared" si="34"/>
        <v>0</v>
      </c>
      <c r="AF90" s="184">
        <f>'Crisis Indicator Data'!AC87</f>
        <v>0</v>
      </c>
      <c r="AG90" s="184">
        <f>'Crisis Indicator Data'!AD87</f>
        <v>0</v>
      </c>
      <c r="AH90" s="184">
        <f t="shared" si="35"/>
        <v>0</v>
      </c>
      <c r="AI90" s="184">
        <f>'Crisis Indicator Data'!AE87</f>
        <v>0</v>
      </c>
      <c r="AJ90" s="184">
        <f>'Crisis Indicator Data'!AF87</f>
        <v>2</v>
      </c>
      <c r="AK90" s="184">
        <f>'Crisis Indicator Data'!AG87</f>
        <v>0</v>
      </c>
      <c r="AL90" s="184">
        <f t="shared" si="36"/>
        <v>2</v>
      </c>
      <c r="AM90" s="163">
        <f t="shared" si="37"/>
        <v>1</v>
      </c>
      <c r="AN90" s="163">
        <f t="shared" si="38"/>
        <v>1.5</v>
      </c>
    </row>
    <row r="91" spans="1:40" ht="13.5" customHeight="1" x14ac:dyDescent="0.35">
      <c r="A91" s="172" t="str">
        <f>'Crisis Indicator Data'!A88</f>
        <v>Food Security in Mauritania</v>
      </c>
      <c r="B91" s="173" t="str">
        <f>'Crisis Indicator Data'!B88</f>
        <v>Drought,Floods</v>
      </c>
      <c r="C91" s="173" t="str">
        <f>'Crisis Indicator Data'!C88</f>
        <v>MRT003</v>
      </c>
      <c r="D91" s="173" t="str">
        <f>'Crisis Indicator Data'!D88</f>
        <v>Mauritania</v>
      </c>
      <c r="E91" s="174" t="str">
        <f>'Crisis Indicator Data'!E88</f>
        <v>MRT</v>
      </c>
      <c r="F91" s="163">
        <f>IF(LEN(E91)&gt;3,(IF(VLOOKUP($C91,'Regional Crises'!$B$1:$R$66,7,FALSE)="x","x",ROUND(IF(VLOOKUP($C91,'Regional Crises'!$B$1:$R$66,7,FALSE)&gt;$F$3,5,IF(VLOOKUP($C91,'Regional Crises'!$B$1:$R$66,7,FALSE)&lt;F$4,0,($F$3-VLOOKUP($C91,'Regional Crises'!$B$1:$R$66,7,FALSE))/($F$3-$F$4)*5)),1))),IF(VLOOKUP($E91,'Country Indicator Data'!$B$4:$N$300,3,FALSE)="x","x",ROUND(IF(VLOOKUP($E91,'Country Indicator Data'!$B$4:$N$300,3,FALSE)&gt;$F$3,5,IF(VLOOKUP($E91,'Country Indicator Data'!$B$4:$N$300,3,FALSE)&lt;$F$4,0,($F$3-VLOOKUP($E91,'Country Indicator Data'!$B$4:$N$300,3,FALSE))/($F$3-$F$4)*5)),1)))</f>
        <v>3.2</v>
      </c>
      <c r="G91" s="163">
        <f>IF(LEN(E91)&gt;3,(IF(VLOOKUP($C91,'Regional Crises'!$B$1:$R$66,9,FALSE)="x","x",ROUND(IF(VLOOKUP($C91,'Regional Crises'!$B$1:$R$66,9,FALSE)&gt;G$3,5,IF(VLOOKUP($C91,'Regional Crises'!$B$1:$R$66,9,FALSE)&lt;G$4,0,(G$3-VLOOKUP($C91,'Regional Crises'!$B$1:$R$66,9,FALSE))/(G$3-G$4)*5)),1))),IF(VLOOKUP($E91,'Country Indicator Data'!$B$4:$N$300,5,FALSE)="x","x",ROUND(IF(VLOOKUP($E91,'Country Indicator Data'!$B$4:$N$300,5,FALSE)&gt;G$3,5,IF(VLOOKUP($E91,'Country Indicator Data'!$B$4:$N$300,5,FALSE)&lt;G$4,0,(G$3-VLOOKUP($E91,'Country Indicator Data'!$B$4:$N$300,5,FALSE))/(G$3-G$4)*5)),1)))</f>
        <v>2.8</v>
      </c>
      <c r="H91" s="163">
        <f t="shared" si="26"/>
        <v>3</v>
      </c>
      <c r="I91" s="163">
        <f>IF(LEN(E91)&gt;3,(IF(VLOOKUP($C91,'Regional Crises'!$B$1:$R$66,6,FALSE)="x","x",ROUND(IF(VLOOKUP($C91,'Regional Crises'!$B$1:$R$66,6,FALSE)&gt;I$3,5,IF(VLOOKUP($C91,'Regional Crises'!$B$1:$R$66,6,FALSE)&lt;I$4,0,5-(I$3-VLOOKUP($C91,'Regional Crises'!$B$1:$R$66,6,FALSE))/(I$3-I$4)*5)),1))),IF(VLOOKUP($E91,'Country Indicator Data'!$B$4:$N$300,2,FALSE)="x","x",ROUND(IF(VLOOKUP($E91,'Country Indicator Data'!$B$4:$N$300,2,FALSE)&gt;I$3,5,IF(VLOOKUP($E91,'Country Indicator Data'!$B$4:$N$300,2,FALSE)&lt;I$4,0,5-(I$3-VLOOKUP($E91,'Country Indicator Data'!$B$4:$N$300,2,FALSE))/(I$3-I$4)*5)),1)))</f>
        <v>3.3</v>
      </c>
      <c r="J91" s="163">
        <f>IF(LEN(E91)&gt;3,(IF(VLOOKUP($C91,'Regional Crises'!$B$1:$R$66,8,FALSE)="x","x",ROUND(IF(VLOOKUP($C91,'Regional Crises'!$B$1:$R$66,8,FALSE)&gt;J$3,5,IF(VLOOKUP($C91,'Regional Crises'!$B$1:$R$66,8,FALSE)&lt;J$4,0,5-(J$3-VLOOKUP($C91,'Regional Crises'!$B$1:$R$66,8,FALSE))/(J$3-J$4)*5)),1))),IF(VLOOKUP($E91,'Country Indicator Data'!$B$4:$N$300,4,FALSE)="x","x",ROUND(IF(VLOOKUP($E91,'Country Indicator Data'!$B$4:$N$300,4,FALSE)&gt;J$3,5,IF(VLOOKUP($E91,'Country Indicator Data'!$B$4:$N$300,4,FALSE)&lt;J$4,0,5-(J$3-VLOOKUP($E91,'Country Indicator Data'!$B$4:$N$300,4,FALSE))/(J$3-J$4)*5)),1)))</f>
        <v>0</v>
      </c>
      <c r="K91" s="163">
        <f t="shared" si="27"/>
        <v>1.65</v>
      </c>
      <c r="L91" s="163">
        <f>IF(LEN(E91)&gt;3,(IF(VLOOKUP($C91,'Regional Crises'!$B$1:$R$66,10,FALSE)="x","x",ROUND(IF(VLOOKUP($C91,'Regional Crises'!$B$1:$R$66,10,FALSE)&gt;L$3,5,IF(VLOOKUP($C91,'Regional Crises'!$B$1:$R$66,10,FALSE)&lt;L$4,0,5-(L$3-VLOOKUP($C91,'Regional Crises'!$B$1:$R$66,10,FALSE))/(L$3-L$4)*5)),1))),IF(VLOOKUP($E91,'Country Indicator Data'!$B$4:$N$300,6,FALSE)="x","x",ROUND(IF(VLOOKUP($E91,'Country Indicator Data'!$B$4:$N$300,6,FALSE)&gt;L$3,5,IF(VLOOKUP($E91,'Country Indicator Data'!$B$4:$N$300,6,FALSE)&lt;L$4,0,5-(L$3-VLOOKUP($E91,'Country Indicator Data'!$B$4:$N$300,6,FALSE))/(L$3-L$4)*5)),1)))</f>
        <v>4.0999999999999996</v>
      </c>
      <c r="M91" s="163">
        <f>IF(LEN(E91)&gt;3,(IF(VLOOKUP($C91,'Regional Crises'!$B$1:$R$66,11,FALSE)="x","x",ROUND(IF(VLOOKUP($C91,'Regional Crises'!$B$1:$R$66,11,FALSE)&gt;M$3,5,IF(VLOOKUP($C91,'Regional Crises'!$B$1:$R$66,11,FALSE)&lt;M$4,0,5-(M$3-VLOOKUP($C91,'Regional Crises'!$B$1:$R$66,11,FALSE))/(M$3-M$4)*5)),1))),IF(VLOOKUP($E91,'Country Indicator Data'!$B$4:$N$300,7,FALSE)="x","x",ROUND(IF(VLOOKUP($E91,'Country Indicator Data'!$B$4:$N$300,7,FALSE)&gt;M$3,5,IF(VLOOKUP($E91,'Country Indicator Data'!$B$4:$N$300,7,FALSE)&lt;M$4,0,5-(M$3-VLOOKUP($E91,'Country Indicator Data'!$B$4:$N$300,7,FALSE))/(M$3-M$4)*5)),1)))</f>
        <v>1</v>
      </c>
      <c r="N91" s="163">
        <f t="shared" si="28"/>
        <v>2.5499999999999998</v>
      </c>
      <c r="O91" s="163">
        <f t="shared" si="29"/>
        <v>2.4</v>
      </c>
      <c r="P91" s="163">
        <f>IF(LEN(E91)&gt;3,VLOOKUP(C91,'Regional Crises'!$B$1:$R$69,12,FALSE),VLOOKUP(E91,'Country Indicator Data'!$B$4:$I$300,8,FALSE))</f>
        <v>3</v>
      </c>
      <c r="Q91" s="163">
        <f>IF(LEN(E91)&gt;3,((IF(VLOOKUP($C91,'Regional Crises'!$B$1:$R$66,13,FALSE)="x","x",ROUND(IF(VLOOKUP($C91,'Regional Crises'!$B$1:$R$66,13,FALSE)&gt;Q$3,5,IF(VLOOKUP($C91,'Regional Crises'!$B$1:$R$66,13,FALSE)&lt;Q$4,0,5-(LOG(Q$3)-LOG(VLOOKUP($C91,'Regional Crises'!$B$1:$R$66,13,FALSE)))/(LOG(Q$3)-LOG(Q$4))*5)),1)))),(IF(VLOOKUP($E91,'Country Indicator Data'!$B$4:$N$300,9,FALSE)="x","x",ROUND(IF(VLOOKUP($E91,'Country Indicator Data'!$B$4:$N$300,9,FALSE)&gt;Q$3,5,IF(VLOOKUP($E91,'Country Indicator Data'!$B$4:$N$300,9,FALSE)&lt;Q$4,0,5-(LOG(Q$3)-LOG(VLOOKUP($E91,'Country Indicator Data'!$B$4:$N$300,9,FALSE)))/(LOG(Q$3)-LOG(Q$4))*5)),1))))</f>
        <v>0</v>
      </c>
      <c r="R91" s="163">
        <f t="shared" si="30"/>
        <v>1.5</v>
      </c>
      <c r="S91" s="163">
        <f>IF(LEN(E91)&gt;3,((IF(VLOOKUP($C91,'Regional Crises'!$B$1:$R$66,17,FALSE)="x","x",ROUND(IF(VLOOKUP($C91,'Regional Crises'!$B$1:$R$66,17,FALSE)&gt;S$3,0,IF(VLOOKUP($C91,'Regional Crises'!$B$1:$R$66,17,FALSE)&lt;S$4,5,(S$3-VLOOKUP($C91,'Regional Crises'!$B$1:$R$66,17,FALSE))/(S$3-S$4)*5)),1)))),(IF(VLOOKUP($E91,'Country Indicator Data'!$B$4:$N$300,13,FALSE)="x","x",ROUND(IF(VLOOKUP($E91,'Country Indicator Data'!$B$4:$N$300,13,FALSE)&gt;S$3,0,IF(VLOOKUP($E91,'Country Indicator Data'!$B$4:$N$300,13,FALSE)&lt;S$4,5,(S$3-VLOOKUP($E91,'Country Indicator Data'!$B$4:$N$300,13,FALSE))/(S$3-S$4)*5)),1))))</f>
        <v>3.5</v>
      </c>
      <c r="T91" s="163">
        <f>IF(LEN(E91)&gt;3,((IF(VLOOKUP($C91,'Regional Crises'!$B$1:$R$66,14,FALSE)="x","x",ROUND(IF(VLOOKUP($C91,'Regional Crises'!$B$1:$R$66,14,FALSE)&gt;T$3,0,IF(VLOOKUP($C91,'Regional Crises'!$B$1:$R$66,14,FALSE)&lt;T$4,5,(T$3-VLOOKUP($C91,'Regional Crises'!$B$1:$R$66,14,FALSE))/(T$3-T$4)*5)),1)))),(IF(VLOOKUP($E91,'Country Indicator Data'!$B$4:$N$300,10,FALSE)="x","x",ROUND(IF(VLOOKUP($E91,'Country Indicator Data'!$B$4:$N$300,10,FALSE)&gt;T$3,0,IF(VLOOKUP($E91,'Country Indicator Data'!$B$4:$N$300,10,FALSE)&lt;T$4,5,(T$3-VLOOKUP($E91,'Country Indicator Data'!$B$4:$N$300,10,FALSE))/(T$3-T$4)*5)),1))))</f>
        <v>3.2</v>
      </c>
      <c r="U91" s="163">
        <f>IF(LEN(E91)&gt;3,((IF(VLOOKUP($C91,'Regional Crises'!$B$1:$R$66,15,FALSE)="x","x",ROUND(IF(VLOOKUP($C91,'Regional Crises'!$B$1:$R$66,15,FALSE)&gt;U$3,0,IF(VLOOKUP($C91,'Regional Crises'!$B$1:$R$66,15,FALSE)&lt;U$4,5,(U$3-VLOOKUP($C91,'Regional Crises'!$B$1:$R$66,15,FALSE))/(U$3-U$4)*5)),1)))),(IF(VLOOKUP($E91,'Country Indicator Data'!$B$4:$N$300,11,FALSE)="x","x",ROUND(IF(VLOOKUP($E91,'Country Indicator Data'!$B$4:$N$300,11,FALSE)&gt;U$3,0,IF(VLOOKUP($E91,'Country Indicator Data'!$B$4:$N$300,11,FALSE)&lt;U$4,5,(U$3-VLOOKUP($E91,'Country Indicator Data'!$B$4:$N$300,11,FALSE))/(U$3-U$4)*5)),1))))</f>
        <v>2.8</v>
      </c>
      <c r="V91" s="163">
        <f>IF(LEN(E91)&gt;3,((IF(VLOOKUP($C91,'Regional Crises'!$B$1:$R$66,16,FALSE)="x","x",ROUND(IF(VLOOKUP($C91,'Regional Crises'!$B$1:$R$66,16,FALSE)&gt;V$3,0,IF(VLOOKUP($C91,'Regional Crises'!$B$1:$R$66,16,FALSE)&lt;V$4,5,(V$3-VLOOKUP($C91,'Regional Crises'!$B$1:$R$66,16,FALSE))/(V$3-V$4)*5)),1)))),(IF(VLOOKUP($E91,'Country Indicator Data'!$B$4:$N$300,12,FALSE)="x","x",ROUND(IF(VLOOKUP($E91,'Country Indicator Data'!$B$4:$N$300,12,FALSE)&gt;V$3,0,IF(VLOOKUP($E91,'Country Indicator Data'!$B$4:$N$300,12,FALSE)&lt;V$4,5,(V$3-VLOOKUP($E91,'Country Indicator Data'!$B$4:$N$300,12,FALSE))/(V$3-V$4)*5)),1))))</f>
        <v>3.1</v>
      </c>
      <c r="W91" s="163">
        <f t="shared" si="31"/>
        <v>3.2</v>
      </c>
      <c r="X91" s="163">
        <f t="shared" si="32"/>
        <v>2.4</v>
      </c>
      <c r="Y91" s="184">
        <f>IF('Core Indicators'!FC88="x","x",IF('Core Indicators'!FC88&gt;=5,5,IF('Core Indicators'!FC88&gt;=4,4,IF('Core Indicators'!FC88&gt;=3,3,IF('Core Indicators'!FC88&gt;=2,2,IF('Core Indicators'!FC88&gt;=1,1,0))))))</f>
        <v>3</v>
      </c>
      <c r="Z91" s="163">
        <f t="shared" si="33"/>
        <v>3</v>
      </c>
      <c r="AA91" s="184">
        <f>'Crisis Indicator Data'!Y88</f>
        <v>0</v>
      </c>
      <c r="AB91" s="184">
        <f>'Crisis Indicator Data'!Z88</f>
        <v>0</v>
      </c>
      <c r="AC91" s="184">
        <f>'Crisis Indicator Data'!AA88</f>
        <v>0</v>
      </c>
      <c r="AD91" s="184">
        <f>'Crisis Indicator Data'!AB88</f>
        <v>0</v>
      </c>
      <c r="AE91" s="184">
        <f t="shared" si="34"/>
        <v>0</v>
      </c>
      <c r="AF91" s="184">
        <f>'Crisis Indicator Data'!AC88</f>
        <v>0</v>
      </c>
      <c r="AG91" s="184">
        <f>'Crisis Indicator Data'!AD88</f>
        <v>0</v>
      </c>
      <c r="AH91" s="184">
        <f t="shared" si="35"/>
        <v>0</v>
      </c>
      <c r="AI91" s="184">
        <f>'Crisis Indicator Data'!AE88</f>
        <v>0</v>
      </c>
      <c r="AJ91" s="184">
        <f>'Crisis Indicator Data'!AF88</f>
        <v>2</v>
      </c>
      <c r="AK91" s="184">
        <f>'Crisis Indicator Data'!AG88</f>
        <v>0</v>
      </c>
      <c r="AL91" s="184">
        <f t="shared" si="36"/>
        <v>2</v>
      </c>
      <c r="AM91" s="163">
        <f t="shared" si="37"/>
        <v>1</v>
      </c>
      <c r="AN91" s="163">
        <f t="shared" si="38"/>
        <v>2</v>
      </c>
    </row>
    <row r="92" spans="1:40" ht="13.5" customHeight="1" x14ac:dyDescent="0.35">
      <c r="A92" s="172" t="str">
        <f>'Crisis Indicator Data'!A89</f>
        <v>Complex crisis in Malawi</v>
      </c>
      <c r="B92" s="173" t="str">
        <f>'Crisis Indicator Data'!B89</f>
        <v>Drought,Socio-political,Cyclone</v>
      </c>
      <c r="C92" s="173" t="str">
        <f>'Crisis Indicator Data'!C89</f>
        <v>MWI002</v>
      </c>
      <c r="D92" s="173" t="str">
        <f>'Crisis Indicator Data'!D89</f>
        <v>Malawi</v>
      </c>
      <c r="E92" s="174" t="str">
        <f>'Crisis Indicator Data'!E89</f>
        <v>MWI</v>
      </c>
      <c r="F92" s="163">
        <f>IF(LEN(E92)&gt;3,(IF(VLOOKUP($C92,'Regional Crises'!$B$1:$R$66,7,FALSE)="x","x",ROUND(IF(VLOOKUP($C92,'Regional Crises'!$B$1:$R$66,7,FALSE)&gt;$F$3,5,IF(VLOOKUP($C92,'Regional Crises'!$B$1:$R$66,7,FALSE)&lt;F$4,0,($F$3-VLOOKUP($C92,'Regional Crises'!$B$1:$R$66,7,FALSE))/($F$3-$F$4)*5)),1))),IF(VLOOKUP($E92,'Country Indicator Data'!$B$4:$N$300,3,FALSE)="x","x",ROUND(IF(VLOOKUP($E92,'Country Indicator Data'!$B$4:$N$300,3,FALSE)&gt;$F$3,5,IF(VLOOKUP($E92,'Country Indicator Data'!$B$4:$N$300,3,FALSE)&lt;$F$4,0,($F$3-VLOOKUP($E92,'Country Indicator Data'!$B$4:$N$300,3,FALSE))/($F$3-$F$4)*5)),1)))</f>
        <v>1.4</v>
      </c>
      <c r="G92" s="163">
        <f>IF(LEN(E92)&gt;3,(IF(VLOOKUP($C92,'Regional Crises'!$B$1:$R$66,9,FALSE)="x","x",ROUND(IF(VLOOKUP($C92,'Regional Crises'!$B$1:$R$66,9,FALSE)&gt;G$3,5,IF(VLOOKUP($C92,'Regional Crises'!$B$1:$R$66,9,FALSE)&lt;G$4,0,(G$3-VLOOKUP($C92,'Regional Crises'!$B$1:$R$66,9,FALSE))/(G$3-G$4)*5)),1))),IF(VLOOKUP($E92,'Country Indicator Data'!$B$4:$N$300,5,FALSE)="x","x",ROUND(IF(VLOOKUP($E92,'Country Indicator Data'!$B$4:$N$300,5,FALSE)&gt;G$3,5,IF(VLOOKUP($E92,'Country Indicator Data'!$B$4:$N$300,5,FALSE)&lt;G$4,0,(G$3-VLOOKUP($E92,'Country Indicator Data'!$B$4:$N$300,5,FALSE))/(G$3-G$4)*5)),1)))</f>
        <v>1.7</v>
      </c>
      <c r="H92" s="163">
        <f t="shared" si="26"/>
        <v>1.5499999999999998</v>
      </c>
      <c r="I92" s="163">
        <f>IF(LEN(E92)&gt;3,(IF(VLOOKUP($C92,'Regional Crises'!$B$1:$R$66,6,FALSE)="x","x",ROUND(IF(VLOOKUP($C92,'Regional Crises'!$B$1:$R$66,6,FALSE)&gt;I$3,5,IF(VLOOKUP($C92,'Regional Crises'!$B$1:$R$66,6,FALSE)&lt;I$4,0,5-(I$3-VLOOKUP($C92,'Regional Crises'!$B$1:$R$66,6,FALSE))/(I$3-I$4)*5)),1))),IF(VLOOKUP($E92,'Country Indicator Data'!$B$4:$N$300,2,FALSE)="x","x",ROUND(IF(VLOOKUP($E92,'Country Indicator Data'!$B$4:$N$300,2,FALSE)&gt;I$3,5,IF(VLOOKUP($E92,'Country Indicator Data'!$B$4:$N$300,2,FALSE)&lt;I$4,0,5-(I$3-VLOOKUP($E92,'Country Indicator Data'!$B$4:$N$300,2,FALSE))/(I$3-I$4)*5)),1)))</f>
        <v>3</v>
      </c>
      <c r="J92" s="163">
        <f>IF(LEN(E92)&gt;3,(IF(VLOOKUP($C92,'Regional Crises'!$B$1:$R$66,8,FALSE)="x","x",ROUND(IF(VLOOKUP($C92,'Regional Crises'!$B$1:$R$66,8,FALSE)&gt;J$3,5,IF(VLOOKUP($C92,'Regional Crises'!$B$1:$R$66,8,FALSE)&lt;J$4,0,5-(J$3-VLOOKUP($C92,'Regional Crises'!$B$1:$R$66,8,FALSE))/(J$3-J$4)*5)),1))),IF(VLOOKUP($E92,'Country Indicator Data'!$B$4:$N$300,4,FALSE)="x","x",ROUND(IF(VLOOKUP($E92,'Country Indicator Data'!$B$4:$N$300,4,FALSE)&gt;J$3,5,IF(VLOOKUP($E92,'Country Indicator Data'!$B$4:$N$300,4,FALSE)&lt;J$4,0,5-(J$3-VLOOKUP($E92,'Country Indicator Data'!$B$4:$N$300,4,FALSE))/(J$3-J$4)*5)),1)))</f>
        <v>0</v>
      </c>
      <c r="K92" s="163">
        <f t="shared" si="27"/>
        <v>1.5</v>
      </c>
      <c r="L92" s="163">
        <f>IF(LEN(E92)&gt;3,(IF(VLOOKUP($C92,'Regional Crises'!$B$1:$R$66,10,FALSE)="x","x",ROUND(IF(VLOOKUP($C92,'Regional Crises'!$B$1:$R$66,10,FALSE)&gt;L$3,5,IF(VLOOKUP($C92,'Regional Crises'!$B$1:$R$66,10,FALSE)&lt;L$4,0,5-(L$3-VLOOKUP($C92,'Regional Crises'!$B$1:$R$66,10,FALSE))/(L$3-L$4)*5)),1))),IF(VLOOKUP($E92,'Country Indicator Data'!$B$4:$N$300,6,FALSE)="x","x",ROUND(IF(VLOOKUP($E92,'Country Indicator Data'!$B$4:$N$300,6,FALSE)&gt;L$3,5,IF(VLOOKUP($E92,'Country Indicator Data'!$B$4:$N$300,6,FALSE)&lt;L$4,0,5-(L$3-VLOOKUP($E92,'Country Indicator Data'!$B$4:$N$300,6,FALSE))/(L$3-L$4)*5)),1)))</f>
        <v>4.0999999999999996</v>
      </c>
      <c r="M92" s="163">
        <f>IF(LEN(E92)&gt;3,(IF(VLOOKUP($C92,'Regional Crises'!$B$1:$R$66,11,FALSE)="x","x",ROUND(IF(VLOOKUP($C92,'Regional Crises'!$B$1:$R$66,11,FALSE)&gt;M$3,5,IF(VLOOKUP($C92,'Regional Crises'!$B$1:$R$66,11,FALSE)&lt;M$4,0,5-(M$3-VLOOKUP($C92,'Regional Crises'!$B$1:$R$66,11,FALSE))/(M$3-M$4)*5)),1))),IF(VLOOKUP($E92,'Country Indicator Data'!$B$4:$N$300,7,FALSE)="x","x",ROUND(IF(VLOOKUP($E92,'Country Indicator Data'!$B$4:$N$300,7,FALSE)&gt;M$3,5,IF(VLOOKUP($E92,'Country Indicator Data'!$B$4:$N$300,7,FALSE)&lt;M$4,0,5-(M$3-VLOOKUP($E92,'Country Indicator Data'!$B$4:$N$300,7,FALSE))/(M$3-M$4)*5)),1)))</f>
        <v>2.5</v>
      </c>
      <c r="N92" s="163">
        <f t="shared" si="28"/>
        <v>3.3</v>
      </c>
      <c r="O92" s="163">
        <f t="shared" si="29"/>
        <v>2.1166666666666667</v>
      </c>
      <c r="P92" s="163">
        <f>IF(LEN(E92)&gt;3,VLOOKUP(C92,'Regional Crises'!$B$1:$R$69,12,FALSE),VLOOKUP(E92,'Country Indicator Data'!$B$4:$I$300,8,FALSE))</f>
        <v>0</v>
      </c>
      <c r="Q92" s="163">
        <f>IF(LEN(E92)&gt;3,((IF(VLOOKUP($C92,'Regional Crises'!$B$1:$R$66,13,FALSE)="x","x",ROUND(IF(VLOOKUP($C92,'Regional Crises'!$B$1:$R$66,13,FALSE)&gt;Q$3,5,IF(VLOOKUP($C92,'Regional Crises'!$B$1:$R$66,13,FALSE)&lt;Q$4,0,5-(LOG(Q$3)-LOG(VLOOKUP($C92,'Regional Crises'!$B$1:$R$66,13,FALSE)))/(LOG(Q$3)-LOG(Q$4))*5)),1)))),(IF(VLOOKUP($E92,'Country Indicator Data'!$B$4:$N$300,9,FALSE)="x","x",ROUND(IF(VLOOKUP($E92,'Country Indicator Data'!$B$4:$N$300,9,FALSE)&gt;Q$3,5,IF(VLOOKUP($E92,'Country Indicator Data'!$B$4:$N$300,9,FALSE)&lt;Q$4,0,5-(LOG(Q$3)-LOG(VLOOKUP($E92,'Country Indicator Data'!$B$4:$N$300,9,FALSE)))/(LOG(Q$3)-LOG(Q$4))*5)),1))))</f>
        <v>4.7</v>
      </c>
      <c r="R92" s="163">
        <f t="shared" si="30"/>
        <v>2.35</v>
      </c>
      <c r="S92" s="163">
        <f>IF(LEN(E92)&gt;3,((IF(VLOOKUP($C92,'Regional Crises'!$B$1:$R$66,17,FALSE)="x","x",ROUND(IF(VLOOKUP($C92,'Regional Crises'!$B$1:$R$66,17,FALSE)&gt;S$3,0,IF(VLOOKUP($C92,'Regional Crises'!$B$1:$R$66,17,FALSE)&lt;S$4,5,(S$3-VLOOKUP($C92,'Regional Crises'!$B$1:$R$66,17,FALSE))/(S$3-S$4)*5)),1)))),(IF(VLOOKUP($E92,'Country Indicator Data'!$B$4:$N$300,13,FALSE)="x","x",ROUND(IF(VLOOKUP($E92,'Country Indicator Data'!$B$4:$N$300,13,FALSE)&gt;S$3,0,IF(VLOOKUP($E92,'Country Indicator Data'!$B$4:$N$300,13,FALSE)&lt;S$4,5,(S$3-VLOOKUP($E92,'Country Indicator Data'!$B$4:$N$300,13,FALSE))/(S$3-S$4)*5)),1))))</f>
        <v>3.3</v>
      </c>
      <c r="T92" s="163">
        <f>IF(LEN(E92)&gt;3,((IF(VLOOKUP($C92,'Regional Crises'!$B$1:$R$66,14,FALSE)="x","x",ROUND(IF(VLOOKUP($C92,'Regional Crises'!$B$1:$R$66,14,FALSE)&gt;T$3,0,IF(VLOOKUP($C92,'Regional Crises'!$B$1:$R$66,14,FALSE)&lt;T$4,5,(T$3-VLOOKUP($C92,'Regional Crises'!$B$1:$R$66,14,FALSE))/(T$3-T$4)*5)),1)))),(IF(VLOOKUP($E92,'Country Indicator Data'!$B$4:$N$300,10,FALSE)="x","x",ROUND(IF(VLOOKUP($E92,'Country Indicator Data'!$B$4:$N$300,10,FALSE)&gt;T$3,0,IF(VLOOKUP($E92,'Country Indicator Data'!$B$4:$N$300,10,FALSE)&lt;T$4,5,(T$3-VLOOKUP($E92,'Country Indicator Data'!$B$4:$N$300,10,FALSE))/(T$3-T$4)*5)),1))))</f>
        <v>2.7</v>
      </c>
      <c r="U92" s="163">
        <f>IF(LEN(E92)&gt;3,((IF(VLOOKUP($C92,'Regional Crises'!$B$1:$R$66,15,FALSE)="x","x",ROUND(IF(VLOOKUP($C92,'Regional Crises'!$B$1:$R$66,15,FALSE)&gt;U$3,0,IF(VLOOKUP($C92,'Regional Crises'!$B$1:$R$66,15,FALSE)&lt;U$4,5,(U$3-VLOOKUP($C92,'Regional Crises'!$B$1:$R$66,15,FALSE))/(U$3-U$4)*5)),1)))),(IF(VLOOKUP($E92,'Country Indicator Data'!$B$4:$N$300,11,FALSE)="x","x",ROUND(IF(VLOOKUP($E92,'Country Indicator Data'!$B$4:$N$300,11,FALSE)&gt;U$3,0,IF(VLOOKUP($E92,'Country Indicator Data'!$B$4:$N$300,11,FALSE)&lt;U$4,5,(U$3-VLOOKUP($E92,'Country Indicator Data'!$B$4:$N$300,11,FALSE))/(U$3-U$4)*5)),1))))</f>
        <v>2.2000000000000002</v>
      </c>
      <c r="V92" s="163">
        <f>IF(LEN(E92)&gt;3,((IF(VLOOKUP($C92,'Regional Crises'!$B$1:$R$66,16,FALSE)="x","x",ROUND(IF(VLOOKUP($C92,'Regional Crises'!$B$1:$R$66,16,FALSE)&gt;V$3,0,IF(VLOOKUP($C92,'Regional Crises'!$B$1:$R$66,16,FALSE)&lt;V$4,5,(V$3-VLOOKUP($C92,'Regional Crises'!$B$1:$R$66,16,FALSE))/(V$3-V$4)*5)),1)))),(IF(VLOOKUP($E92,'Country Indicator Data'!$B$4:$N$300,12,FALSE)="x","x",ROUND(IF(VLOOKUP($E92,'Country Indicator Data'!$B$4:$N$300,12,FALSE)&gt;V$3,0,IF(VLOOKUP($E92,'Country Indicator Data'!$B$4:$N$300,12,FALSE)&lt;V$4,5,(V$3-VLOOKUP($E92,'Country Indicator Data'!$B$4:$N$300,12,FALSE))/(V$3-V$4)*5)),1))))</f>
        <v>1.7</v>
      </c>
      <c r="W92" s="163">
        <f t="shared" si="31"/>
        <v>2.5</v>
      </c>
      <c r="X92" s="163">
        <f t="shared" si="32"/>
        <v>2.2999999999999998</v>
      </c>
      <c r="Y92" s="184">
        <f>IF('Core Indicators'!FC89="x","x",IF('Core Indicators'!FC89&gt;=5,5,IF('Core Indicators'!FC89&gt;=4,4,IF('Core Indicators'!FC89&gt;=3,3,IF('Core Indicators'!FC89&gt;=2,2,IF('Core Indicators'!FC89&gt;=1,1,0))))))</f>
        <v>3</v>
      </c>
      <c r="Z92" s="163">
        <f t="shared" si="33"/>
        <v>3</v>
      </c>
      <c r="AA92" s="184">
        <f>'Crisis Indicator Data'!Y89</f>
        <v>1</v>
      </c>
      <c r="AB92" s="184">
        <f>'Crisis Indicator Data'!Z89</f>
        <v>0</v>
      </c>
      <c r="AC92" s="184">
        <f>'Crisis Indicator Data'!AA89</f>
        <v>0</v>
      </c>
      <c r="AD92" s="184">
        <f>'Crisis Indicator Data'!AB89</f>
        <v>0</v>
      </c>
      <c r="AE92" s="184">
        <f t="shared" si="34"/>
        <v>1</v>
      </c>
      <c r="AF92" s="184">
        <f>'Crisis Indicator Data'!AC89</f>
        <v>0</v>
      </c>
      <c r="AG92" s="184">
        <f>'Crisis Indicator Data'!AD89</f>
        <v>0</v>
      </c>
      <c r="AH92" s="184">
        <f t="shared" si="35"/>
        <v>0</v>
      </c>
      <c r="AI92" s="184">
        <f>'Crisis Indicator Data'!AE89</f>
        <v>0</v>
      </c>
      <c r="AJ92" s="184">
        <f>'Crisis Indicator Data'!AF89</f>
        <v>0</v>
      </c>
      <c r="AK92" s="184">
        <f>'Crisis Indicator Data'!AG89</f>
        <v>2</v>
      </c>
      <c r="AL92" s="184">
        <f t="shared" si="36"/>
        <v>2</v>
      </c>
      <c r="AM92" s="163">
        <f t="shared" si="37"/>
        <v>1</v>
      </c>
      <c r="AN92" s="163">
        <f t="shared" si="38"/>
        <v>2</v>
      </c>
    </row>
    <row r="93" spans="1:40" ht="13.5" customHeight="1" x14ac:dyDescent="0.35">
      <c r="A93" s="172" t="str">
        <f>'Crisis Indicator Data'!A90</f>
        <v>International Refugees in Malaysia</v>
      </c>
      <c r="B93" s="173" t="str">
        <f>'Crisis Indicator Data'!B90</f>
        <v>Displacement</v>
      </c>
      <c r="C93" s="173" t="str">
        <f>'Crisis Indicator Data'!C90</f>
        <v>MYS001</v>
      </c>
      <c r="D93" s="173" t="str">
        <f>'Crisis Indicator Data'!D90</f>
        <v>Malaysia</v>
      </c>
      <c r="E93" s="174" t="str">
        <f>'Crisis Indicator Data'!E90</f>
        <v>MYS</v>
      </c>
      <c r="F93" s="163">
        <f>IF(LEN(E93)&gt;3,(IF(VLOOKUP($C93,'Regional Crises'!$B$1:$R$66,7,FALSE)="x","x",ROUND(IF(VLOOKUP($C93,'Regional Crises'!$B$1:$R$66,7,FALSE)&gt;$F$3,5,IF(VLOOKUP($C93,'Regional Crises'!$B$1:$R$66,7,FALSE)&lt;F$4,0,($F$3-VLOOKUP($C93,'Regional Crises'!$B$1:$R$66,7,FALSE))/($F$3-$F$4)*5)),1))),IF(VLOOKUP($E93,'Country Indicator Data'!$B$4:$N$300,3,FALSE)="x","x",ROUND(IF(VLOOKUP($E93,'Country Indicator Data'!$B$4:$N$300,3,FALSE)&gt;$F$3,5,IF(VLOOKUP($E93,'Country Indicator Data'!$B$4:$N$300,3,FALSE)&lt;$F$4,0,($F$3-VLOOKUP($E93,'Country Indicator Data'!$B$4:$N$300,3,FALSE))/($F$3-$F$4)*5)),1)))</f>
        <v>3.9</v>
      </c>
      <c r="G93" s="163">
        <f>IF(LEN(E93)&gt;3,(IF(VLOOKUP($C93,'Regional Crises'!$B$1:$R$66,9,FALSE)="x","x",ROUND(IF(VLOOKUP($C93,'Regional Crises'!$B$1:$R$66,9,FALSE)&gt;G$3,5,IF(VLOOKUP($C93,'Regional Crises'!$B$1:$R$66,9,FALSE)&lt;G$4,0,(G$3-VLOOKUP($C93,'Regional Crises'!$B$1:$R$66,9,FALSE))/(G$3-G$4)*5)),1))),IF(VLOOKUP($E93,'Country Indicator Data'!$B$4:$N$300,5,FALSE)="x","x",ROUND(IF(VLOOKUP($E93,'Country Indicator Data'!$B$4:$N$300,5,FALSE)&gt;G$3,5,IF(VLOOKUP($E93,'Country Indicator Data'!$B$4:$N$300,5,FALSE)&lt;G$4,0,(G$3-VLOOKUP($E93,'Country Indicator Data'!$B$4:$N$300,5,FALSE))/(G$3-G$4)*5)),1)))</f>
        <v>2.2999999999999998</v>
      </c>
      <c r="H93" s="163">
        <f t="shared" si="26"/>
        <v>3.0999999999999996</v>
      </c>
      <c r="I93" s="163">
        <f>IF(LEN(E93)&gt;3,(IF(VLOOKUP($C93,'Regional Crises'!$B$1:$R$66,6,FALSE)="x","x",ROUND(IF(VLOOKUP($C93,'Regional Crises'!$B$1:$R$66,6,FALSE)&gt;I$3,5,IF(VLOOKUP($C93,'Regional Crises'!$B$1:$R$66,6,FALSE)&lt;I$4,0,5-(I$3-VLOOKUP($C93,'Regional Crises'!$B$1:$R$66,6,FALSE))/(I$3-I$4)*5)),1))),IF(VLOOKUP($E93,'Country Indicator Data'!$B$4:$N$300,2,FALSE)="x","x",ROUND(IF(VLOOKUP($E93,'Country Indicator Data'!$B$4:$N$300,2,FALSE)&gt;I$3,5,IF(VLOOKUP($E93,'Country Indicator Data'!$B$4:$N$300,2,FALSE)&lt;I$4,0,5-(I$3-VLOOKUP($E93,'Country Indicator Data'!$B$4:$N$300,2,FALSE))/(I$3-I$4)*5)),1)))</f>
        <v>3</v>
      </c>
      <c r="J93" s="163">
        <f>IF(LEN(E93)&gt;3,(IF(VLOOKUP($C93,'Regional Crises'!$B$1:$R$66,8,FALSE)="x","x",ROUND(IF(VLOOKUP($C93,'Regional Crises'!$B$1:$R$66,8,FALSE)&gt;J$3,5,IF(VLOOKUP($C93,'Regional Crises'!$B$1:$R$66,8,FALSE)&lt;J$4,0,5-(J$3-VLOOKUP($C93,'Regional Crises'!$B$1:$R$66,8,FALSE))/(J$3-J$4)*5)),1))),IF(VLOOKUP($E93,'Country Indicator Data'!$B$4:$N$300,4,FALSE)="x","x",ROUND(IF(VLOOKUP($E93,'Country Indicator Data'!$B$4:$N$300,4,FALSE)&gt;J$3,5,IF(VLOOKUP($E93,'Country Indicator Data'!$B$4:$N$300,4,FALSE)&lt;J$4,0,5-(J$3-VLOOKUP($E93,'Country Indicator Data'!$B$4:$N$300,4,FALSE))/(J$3-J$4)*5)),1)))</f>
        <v>0.6</v>
      </c>
      <c r="K93" s="163">
        <f t="shared" si="27"/>
        <v>1.8</v>
      </c>
      <c r="L93" s="163">
        <f>IF(LEN(E93)&gt;3,(IF(VLOOKUP($C93,'Regional Crises'!$B$1:$R$66,10,FALSE)="x","x",ROUND(IF(VLOOKUP($C93,'Regional Crises'!$B$1:$R$66,10,FALSE)&gt;L$3,5,IF(VLOOKUP($C93,'Regional Crises'!$B$1:$R$66,10,FALSE)&lt;L$4,0,5-(L$3-VLOOKUP($C93,'Regional Crises'!$B$1:$R$66,10,FALSE))/(L$3-L$4)*5)),1))),IF(VLOOKUP($E93,'Country Indicator Data'!$B$4:$N$300,6,FALSE)="x","x",ROUND(IF(VLOOKUP($E93,'Country Indicator Data'!$B$4:$N$300,6,FALSE)&gt;L$3,5,IF(VLOOKUP($E93,'Country Indicator Data'!$B$4:$N$300,6,FALSE)&lt;L$4,0,5-(L$3-VLOOKUP($E93,'Country Indicator Data'!$B$4:$N$300,6,FALSE))/(L$3-L$4)*5)),1)))</f>
        <v>1.8</v>
      </c>
      <c r="M93" s="163">
        <f>IF(LEN(E93)&gt;3,(IF(VLOOKUP($C93,'Regional Crises'!$B$1:$R$66,11,FALSE)="x","x",ROUND(IF(VLOOKUP($C93,'Regional Crises'!$B$1:$R$66,11,FALSE)&gt;M$3,5,IF(VLOOKUP($C93,'Regional Crises'!$B$1:$R$66,11,FALSE)&lt;M$4,0,5-(M$3-VLOOKUP($C93,'Regional Crises'!$B$1:$R$66,11,FALSE))/(M$3-M$4)*5)),1))),IF(VLOOKUP($E93,'Country Indicator Data'!$B$4:$N$300,7,FALSE)="x","x",ROUND(IF(VLOOKUP($E93,'Country Indicator Data'!$B$4:$N$300,7,FALSE)&gt;M$3,5,IF(VLOOKUP($E93,'Country Indicator Data'!$B$4:$N$300,7,FALSE)&lt;M$4,0,5-(M$3-VLOOKUP($E93,'Country Indicator Data'!$B$4:$N$300,7,FALSE))/(M$3-M$4)*5)),1)))</f>
        <v>2</v>
      </c>
      <c r="N93" s="163">
        <f t="shared" si="28"/>
        <v>1.9</v>
      </c>
      <c r="O93" s="163">
        <f t="shared" si="29"/>
        <v>2.2666666666666662</v>
      </c>
      <c r="P93" s="163">
        <f>IF(LEN(E93)&gt;3,VLOOKUP(C93,'Regional Crises'!$B$1:$R$69,12,FALSE),VLOOKUP(E93,'Country Indicator Data'!$B$4:$I$300,8,FALSE))</f>
        <v>1</v>
      </c>
      <c r="Q93" s="163">
        <f>IF(LEN(E93)&gt;3,((IF(VLOOKUP($C93,'Regional Crises'!$B$1:$R$66,13,FALSE)="x","x",ROUND(IF(VLOOKUP($C93,'Regional Crises'!$B$1:$R$66,13,FALSE)&gt;Q$3,5,IF(VLOOKUP($C93,'Regional Crises'!$B$1:$R$66,13,FALSE)&lt;Q$4,0,5-(LOG(Q$3)-LOG(VLOOKUP($C93,'Regional Crises'!$B$1:$R$66,13,FALSE)))/(LOG(Q$3)-LOG(Q$4))*5)),1)))),(IF(VLOOKUP($E93,'Country Indicator Data'!$B$4:$N$300,9,FALSE)="x","x",ROUND(IF(VLOOKUP($E93,'Country Indicator Data'!$B$4:$N$300,9,FALSE)&gt;Q$3,5,IF(VLOOKUP($E93,'Country Indicator Data'!$B$4:$N$300,9,FALSE)&lt;Q$4,0,5-(LOG(Q$3)-LOG(VLOOKUP($E93,'Country Indicator Data'!$B$4:$N$300,9,FALSE)))/(LOG(Q$3)-LOG(Q$4))*5)),1))))</f>
        <v>0</v>
      </c>
      <c r="R93" s="163">
        <f t="shared" si="30"/>
        <v>0.5</v>
      </c>
      <c r="S93" s="163">
        <f>IF(LEN(E93)&gt;3,((IF(VLOOKUP($C93,'Regional Crises'!$B$1:$R$66,17,FALSE)="x","x",ROUND(IF(VLOOKUP($C93,'Regional Crises'!$B$1:$R$66,17,FALSE)&gt;S$3,0,IF(VLOOKUP($C93,'Regional Crises'!$B$1:$R$66,17,FALSE)&lt;S$4,5,(S$3-VLOOKUP($C93,'Regional Crises'!$B$1:$R$66,17,FALSE))/(S$3-S$4)*5)),1)))),(IF(VLOOKUP($E93,'Country Indicator Data'!$B$4:$N$300,13,FALSE)="x","x",ROUND(IF(VLOOKUP($E93,'Country Indicator Data'!$B$4:$N$300,13,FALSE)&gt;S$3,0,IF(VLOOKUP($E93,'Country Indicator Data'!$B$4:$N$300,13,FALSE)&lt;S$4,5,(S$3-VLOOKUP($E93,'Country Indicator Data'!$B$4:$N$300,13,FALSE))/(S$3-S$4)*5)),1))))</f>
        <v>2.5</v>
      </c>
      <c r="T93" s="163">
        <f>IF(LEN(E93)&gt;3,((IF(VLOOKUP($C93,'Regional Crises'!$B$1:$R$66,14,FALSE)="x","x",ROUND(IF(VLOOKUP($C93,'Regional Crises'!$B$1:$R$66,14,FALSE)&gt;T$3,0,IF(VLOOKUP($C93,'Regional Crises'!$B$1:$R$66,14,FALSE)&lt;T$4,5,(T$3-VLOOKUP($C93,'Regional Crises'!$B$1:$R$66,14,FALSE))/(T$3-T$4)*5)),1)))),(IF(VLOOKUP($E93,'Country Indicator Data'!$B$4:$N$300,10,FALSE)="x","x",ROUND(IF(VLOOKUP($E93,'Country Indicator Data'!$B$4:$N$300,10,FALSE)&gt;T$3,0,IF(VLOOKUP($E93,'Country Indicator Data'!$B$4:$N$300,10,FALSE)&lt;T$4,5,(T$3-VLOOKUP($E93,'Country Indicator Data'!$B$4:$N$300,10,FALSE))/(T$3-T$4)*5)),1))))</f>
        <v>1.9</v>
      </c>
      <c r="U93" s="163">
        <f>IF(LEN(E93)&gt;3,((IF(VLOOKUP($C93,'Regional Crises'!$B$1:$R$66,15,FALSE)="x","x",ROUND(IF(VLOOKUP($C93,'Regional Crises'!$B$1:$R$66,15,FALSE)&gt;U$3,0,IF(VLOOKUP($C93,'Regional Crises'!$B$1:$R$66,15,FALSE)&lt;U$4,5,(U$3-VLOOKUP($C93,'Regional Crises'!$B$1:$R$66,15,FALSE))/(U$3-U$4)*5)),1)))),(IF(VLOOKUP($E93,'Country Indicator Data'!$B$4:$N$300,11,FALSE)="x","x",ROUND(IF(VLOOKUP($E93,'Country Indicator Data'!$B$4:$N$300,11,FALSE)&gt;U$3,0,IF(VLOOKUP($E93,'Country Indicator Data'!$B$4:$N$300,11,FALSE)&lt;U$4,5,(U$3-VLOOKUP($E93,'Country Indicator Data'!$B$4:$N$300,11,FALSE))/(U$3-U$4)*5)),1))))</f>
        <v>1.9</v>
      </c>
      <c r="V93" s="163">
        <f>IF(LEN(E93)&gt;3,((IF(VLOOKUP($C93,'Regional Crises'!$B$1:$R$66,16,FALSE)="x","x",ROUND(IF(VLOOKUP($C93,'Regional Crises'!$B$1:$R$66,16,FALSE)&gt;V$3,0,IF(VLOOKUP($C93,'Regional Crises'!$B$1:$R$66,16,FALSE)&lt;V$4,5,(V$3-VLOOKUP($C93,'Regional Crises'!$B$1:$R$66,16,FALSE))/(V$3-V$4)*5)),1)))),(IF(VLOOKUP($E93,'Country Indicator Data'!$B$4:$N$300,12,FALSE)="x","x",ROUND(IF(VLOOKUP($E93,'Country Indicator Data'!$B$4:$N$300,12,FALSE)&gt;V$3,0,IF(VLOOKUP($E93,'Country Indicator Data'!$B$4:$N$300,12,FALSE)&lt;V$4,5,(V$3-VLOOKUP($E93,'Country Indicator Data'!$B$4:$N$300,12,FALSE))/(V$3-V$4)*5)),1))))</f>
        <v>2.4</v>
      </c>
      <c r="W93" s="163">
        <f t="shared" si="31"/>
        <v>2.2000000000000002</v>
      </c>
      <c r="X93" s="163">
        <f t="shared" si="32"/>
        <v>1.7</v>
      </c>
      <c r="Y93" s="184">
        <f>IF('Core Indicators'!FC90="x","x",IF('Core Indicators'!FC90&gt;=5,5,IF('Core Indicators'!FC90&gt;=4,4,IF('Core Indicators'!FC90&gt;=3,3,IF('Core Indicators'!FC90&gt;=2,2,IF('Core Indicators'!FC90&gt;=1,1,0))))))</f>
        <v>2</v>
      </c>
      <c r="Z93" s="163">
        <f t="shared" si="33"/>
        <v>2</v>
      </c>
      <c r="AA93" s="184">
        <f>'Crisis Indicator Data'!Y90</f>
        <v>1</v>
      </c>
      <c r="AB93" s="184">
        <f>'Crisis Indicator Data'!Z90</f>
        <v>1</v>
      </c>
      <c r="AC93" s="184">
        <f>'Crisis Indicator Data'!AA90</f>
        <v>0</v>
      </c>
      <c r="AD93" s="184">
        <f>'Crisis Indicator Data'!AB90</f>
        <v>0</v>
      </c>
      <c r="AE93" s="184">
        <f t="shared" si="34"/>
        <v>2</v>
      </c>
      <c r="AF93" s="184">
        <f>'Crisis Indicator Data'!AC90</f>
        <v>2</v>
      </c>
      <c r="AG93" s="184">
        <f>'Crisis Indicator Data'!AD90</f>
        <v>2</v>
      </c>
      <c r="AH93" s="184">
        <f t="shared" si="35"/>
        <v>4</v>
      </c>
      <c r="AI93" s="184">
        <f>'Crisis Indicator Data'!AE90</f>
        <v>0</v>
      </c>
      <c r="AJ93" s="184">
        <f>'Crisis Indicator Data'!AF90</f>
        <v>0</v>
      </c>
      <c r="AK93" s="184">
        <f>'Crisis Indicator Data'!AG90</f>
        <v>0</v>
      </c>
      <c r="AL93" s="184">
        <f t="shared" si="36"/>
        <v>0</v>
      </c>
      <c r="AM93" s="163">
        <f t="shared" si="37"/>
        <v>2</v>
      </c>
      <c r="AN93" s="163">
        <f t="shared" si="38"/>
        <v>2</v>
      </c>
    </row>
    <row r="94" spans="1:40" ht="13.5" customHeight="1" x14ac:dyDescent="0.35">
      <c r="A94" s="172" t="str">
        <f>'Crisis Indicator Data'!A91</f>
        <v>Food Security Crisis in Namibia</v>
      </c>
      <c r="B94" s="173" t="str">
        <f>'Crisis Indicator Data'!B91</f>
        <v>Drought</v>
      </c>
      <c r="C94" s="173" t="str">
        <f>'Crisis Indicator Data'!C91</f>
        <v>NAM002</v>
      </c>
      <c r="D94" s="173" t="str">
        <f>'Crisis Indicator Data'!D91</f>
        <v>Namibia</v>
      </c>
      <c r="E94" s="174" t="str">
        <f>'Crisis Indicator Data'!E91</f>
        <v>NAM</v>
      </c>
      <c r="F94" s="163">
        <f>IF(LEN(E94)&gt;3,(IF(VLOOKUP($C94,'Regional Crises'!$B$1:$R$66,7,FALSE)="x","x",ROUND(IF(VLOOKUP($C94,'Regional Crises'!$B$1:$R$66,7,FALSE)&gt;$F$3,5,IF(VLOOKUP($C94,'Regional Crises'!$B$1:$R$66,7,FALSE)&lt;F$4,0,($F$3-VLOOKUP($C94,'Regional Crises'!$B$1:$R$66,7,FALSE))/($F$3-$F$4)*5)),1))),IF(VLOOKUP($E94,'Country Indicator Data'!$B$4:$N$300,3,FALSE)="x","x",ROUND(IF(VLOOKUP($E94,'Country Indicator Data'!$B$4:$N$300,3,FALSE)&gt;$F$3,5,IF(VLOOKUP($E94,'Country Indicator Data'!$B$4:$N$300,3,FALSE)&lt;$F$4,0,($F$3-VLOOKUP($E94,'Country Indicator Data'!$B$4:$N$300,3,FALSE))/($F$3-$F$4)*5)),1)))</f>
        <v>1.1000000000000001</v>
      </c>
      <c r="G94" s="163">
        <f>IF(LEN(E94)&gt;3,(IF(VLOOKUP($C94,'Regional Crises'!$B$1:$R$66,9,FALSE)="x","x",ROUND(IF(VLOOKUP($C94,'Regional Crises'!$B$1:$R$66,9,FALSE)&gt;G$3,5,IF(VLOOKUP($C94,'Regional Crises'!$B$1:$R$66,9,FALSE)&lt;G$4,0,(G$3-VLOOKUP($C94,'Regional Crises'!$B$1:$R$66,9,FALSE))/(G$3-G$4)*5)),1))),IF(VLOOKUP($E94,'Country Indicator Data'!$B$4:$N$300,5,FALSE)="x","x",ROUND(IF(VLOOKUP($E94,'Country Indicator Data'!$B$4:$N$300,5,FALSE)&gt;G$3,5,IF(VLOOKUP($E94,'Country Indicator Data'!$B$4:$N$300,5,FALSE)&lt;G$4,0,(G$3-VLOOKUP($E94,'Country Indicator Data'!$B$4:$N$300,5,FALSE))/(G$3-G$4)*5)),1)))</f>
        <v>1.3</v>
      </c>
      <c r="H94" s="163">
        <f t="shared" si="26"/>
        <v>1.2000000000000002</v>
      </c>
      <c r="I94" s="163">
        <f>IF(LEN(E94)&gt;3,(IF(VLOOKUP($C94,'Regional Crises'!$B$1:$R$66,6,FALSE)="x","x",ROUND(IF(VLOOKUP($C94,'Regional Crises'!$B$1:$R$66,6,FALSE)&gt;I$3,5,IF(VLOOKUP($C94,'Regional Crises'!$B$1:$R$66,6,FALSE)&lt;I$4,0,5-(I$3-VLOOKUP($C94,'Regional Crises'!$B$1:$R$66,6,FALSE))/(I$3-I$4)*5)),1))),IF(VLOOKUP($E94,'Country Indicator Data'!$B$4:$N$300,2,FALSE)="x","x",ROUND(IF(VLOOKUP($E94,'Country Indicator Data'!$B$4:$N$300,2,FALSE)&gt;I$3,5,IF(VLOOKUP($E94,'Country Indicator Data'!$B$4:$N$300,2,FALSE)&lt;I$4,0,5-(I$3-VLOOKUP($E94,'Country Indicator Data'!$B$4:$N$300,2,FALSE))/(I$3-I$4)*5)),1)))</f>
        <v>3.6</v>
      </c>
      <c r="J94" s="163">
        <f>IF(LEN(E94)&gt;3,(IF(VLOOKUP($C94,'Regional Crises'!$B$1:$R$66,8,FALSE)="x","x",ROUND(IF(VLOOKUP($C94,'Regional Crises'!$B$1:$R$66,8,FALSE)&gt;J$3,5,IF(VLOOKUP($C94,'Regional Crises'!$B$1:$R$66,8,FALSE)&lt;J$4,0,5-(J$3-VLOOKUP($C94,'Regional Crises'!$B$1:$R$66,8,FALSE))/(J$3-J$4)*5)),1))),IF(VLOOKUP($E94,'Country Indicator Data'!$B$4:$N$300,4,FALSE)="x","x",ROUND(IF(VLOOKUP($E94,'Country Indicator Data'!$B$4:$N$300,4,FALSE)&gt;J$3,5,IF(VLOOKUP($E94,'Country Indicator Data'!$B$4:$N$300,4,FALSE)&lt;J$4,0,5-(J$3-VLOOKUP($E94,'Country Indicator Data'!$B$4:$N$300,4,FALSE))/(J$3-J$4)*5)),1)))</f>
        <v>1.6</v>
      </c>
      <c r="K94" s="163">
        <f t="shared" si="27"/>
        <v>2.6</v>
      </c>
      <c r="L94" s="163">
        <f>IF(LEN(E94)&gt;3,(IF(VLOOKUP($C94,'Regional Crises'!$B$1:$R$66,10,FALSE)="x","x",ROUND(IF(VLOOKUP($C94,'Regional Crises'!$B$1:$R$66,10,FALSE)&gt;L$3,5,IF(VLOOKUP($C94,'Regional Crises'!$B$1:$R$66,10,FALSE)&lt;L$4,0,5-(L$3-VLOOKUP($C94,'Regional Crises'!$B$1:$R$66,10,FALSE))/(L$3-L$4)*5)),1))),IF(VLOOKUP($E94,'Country Indicator Data'!$B$4:$N$300,6,FALSE)="x","x",ROUND(IF(VLOOKUP($E94,'Country Indicator Data'!$B$4:$N$300,6,FALSE)&gt;L$3,5,IF(VLOOKUP($E94,'Country Indicator Data'!$B$4:$N$300,6,FALSE)&lt;L$4,0,5-(L$3-VLOOKUP($E94,'Country Indicator Data'!$B$4:$N$300,6,FALSE))/(L$3-L$4)*5)),1)))</f>
        <v>3.1</v>
      </c>
      <c r="M94" s="163">
        <f>IF(LEN(E94)&gt;3,(IF(VLOOKUP($C94,'Regional Crises'!$B$1:$R$66,11,FALSE)="x","x",ROUND(IF(VLOOKUP($C94,'Regional Crises'!$B$1:$R$66,11,FALSE)&gt;M$3,5,IF(VLOOKUP($C94,'Regional Crises'!$B$1:$R$66,11,FALSE)&lt;M$4,0,5-(M$3-VLOOKUP($C94,'Regional Crises'!$B$1:$R$66,11,FALSE))/(M$3-M$4)*5)),1))),IF(VLOOKUP($E94,'Country Indicator Data'!$B$4:$N$300,7,FALSE)="x","x",ROUND(IF(VLOOKUP($E94,'Country Indicator Data'!$B$4:$N$300,7,FALSE)&gt;M$3,5,IF(VLOOKUP($E94,'Country Indicator Data'!$B$4:$N$300,7,FALSE)&lt;M$4,0,5-(M$3-VLOOKUP($E94,'Country Indicator Data'!$B$4:$N$300,7,FALSE))/(M$3-M$4)*5)),1)))</f>
        <v>4.3</v>
      </c>
      <c r="N94" s="163">
        <f t="shared" si="28"/>
        <v>3.7</v>
      </c>
      <c r="O94" s="163">
        <f t="shared" si="29"/>
        <v>2.5</v>
      </c>
      <c r="P94" s="163">
        <f>IF(LEN(E94)&gt;3,VLOOKUP(C94,'Regional Crises'!$B$1:$R$69,12,FALSE),VLOOKUP(E94,'Country Indicator Data'!$B$4:$I$300,8,FALSE))</f>
        <v>0</v>
      </c>
      <c r="Q94" s="163">
        <f>IF(LEN(E94)&gt;3,((IF(VLOOKUP($C94,'Regional Crises'!$B$1:$R$66,13,FALSE)="x","x",ROUND(IF(VLOOKUP($C94,'Regional Crises'!$B$1:$R$66,13,FALSE)&gt;Q$3,5,IF(VLOOKUP($C94,'Regional Crises'!$B$1:$R$66,13,FALSE)&lt;Q$4,0,5-(LOG(Q$3)-LOG(VLOOKUP($C94,'Regional Crises'!$B$1:$R$66,13,FALSE)))/(LOG(Q$3)-LOG(Q$4))*5)),1)))),(IF(VLOOKUP($E94,'Country Indicator Data'!$B$4:$N$300,9,FALSE)="x","x",ROUND(IF(VLOOKUP($E94,'Country Indicator Data'!$B$4:$N$300,9,FALSE)&gt;Q$3,5,IF(VLOOKUP($E94,'Country Indicator Data'!$B$4:$N$300,9,FALSE)&lt;Q$4,0,5-(LOG(Q$3)-LOG(VLOOKUP($E94,'Country Indicator Data'!$B$4:$N$300,9,FALSE)))/(LOG(Q$3)-LOG(Q$4))*5)),1))))</f>
        <v>0</v>
      </c>
      <c r="R94" s="163">
        <f t="shared" si="30"/>
        <v>0</v>
      </c>
      <c r="S94" s="163">
        <f>IF(LEN(E94)&gt;3,((IF(VLOOKUP($C94,'Regional Crises'!$B$1:$R$66,17,FALSE)="x","x",ROUND(IF(VLOOKUP($C94,'Regional Crises'!$B$1:$R$66,17,FALSE)&gt;S$3,0,IF(VLOOKUP($C94,'Regional Crises'!$B$1:$R$66,17,FALSE)&lt;S$4,5,(S$3-VLOOKUP($C94,'Regional Crises'!$B$1:$R$66,17,FALSE))/(S$3-S$4)*5)),1)))),(IF(VLOOKUP($E94,'Country Indicator Data'!$B$4:$N$300,13,FALSE)="x","x",ROUND(IF(VLOOKUP($E94,'Country Indicator Data'!$B$4:$N$300,13,FALSE)&gt;S$3,0,IF(VLOOKUP($E94,'Country Indicator Data'!$B$4:$N$300,13,FALSE)&lt;S$4,5,(S$3-VLOOKUP($E94,'Country Indicator Data'!$B$4:$N$300,13,FALSE))/(S$3-S$4)*5)),1))))</f>
        <v>2.6</v>
      </c>
      <c r="T94" s="163">
        <f>IF(LEN(E94)&gt;3,((IF(VLOOKUP($C94,'Regional Crises'!$B$1:$R$66,14,FALSE)="x","x",ROUND(IF(VLOOKUP($C94,'Regional Crises'!$B$1:$R$66,14,FALSE)&gt;T$3,0,IF(VLOOKUP($C94,'Regional Crises'!$B$1:$R$66,14,FALSE)&lt;T$4,5,(T$3-VLOOKUP($C94,'Regional Crises'!$B$1:$R$66,14,FALSE))/(T$3-T$4)*5)),1)))),(IF(VLOOKUP($E94,'Country Indicator Data'!$B$4:$N$300,10,FALSE)="x","x",ROUND(IF(VLOOKUP($E94,'Country Indicator Data'!$B$4:$N$300,10,FALSE)&gt;T$3,0,IF(VLOOKUP($E94,'Country Indicator Data'!$B$4:$N$300,10,FALSE)&lt;T$4,5,(T$3-VLOOKUP($E94,'Country Indicator Data'!$B$4:$N$300,10,FALSE))/(T$3-T$4)*5)),1))))</f>
        <v>2.1</v>
      </c>
      <c r="U94" s="163">
        <f>IF(LEN(E94)&gt;3,((IF(VLOOKUP($C94,'Regional Crises'!$B$1:$R$66,15,FALSE)="x","x",ROUND(IF(VLOOKUP($C94,'Regional Crises'!$B$1:$R$66,15,FALSE)&gt;U$3,0,IF(VLOOKUP($C94,'Regional Crises'!$B$1:$R$66,15,FALSE)&lt;U$4,5,(U$3-VLOOKUP($C94,'Regional Crises'!$B$1:$R$66,15,FALSE))/(U$3-U$4)*5)),1)))),(IF(VLOOKUP($E94,'Country Indicator Data'!$B$4:$N$300,11,FALSE)="x","x",ROUND(IF(VLOOKUP($E94,'Country Indicator Data'!$B$4:$N$300,11,FALSE)&gt;U$3,0,IF(VLOOKUP($E94,'Country Indicator Data'!$B$4:$N$300,11,FALSE)&lt;U$4,5,(U$3-VLOOKUP($E94,'Country Indicator Data'!$B$4:$N$300,11,FALSE))/(U$3-U$4)*5)),1))))</f>
        <v>1.9</v>
      </c>
      <c r="V94" s="163">
        <f>IF(LEN(E94)&gt;3,((IF(VLOOKUP($C94,'Regional Crises'!$B$1:$R$66,16,FALSE)="x","x",ROUND(IF(VLOOKUP($C94,'Regional Crises'!$B$1:$R$66,16,FALSE)&gt;V$3,0,IF(VLOOKUP($C94,'Regional Crises'!$B$1:$R$66,16,FALSE)&lt;V$4,5,(V$3-VLOOKUP($C94,'Regional Crises'!$B$1:$R$66,16,FALSE))/(V$3-V$4)*5)),1)))),(IF(VLOOKUP($E94,'Country Indicator Data'!$B$4:$N$300,12,FALSE)="x","x",ROUND(IF(VLOOKUP($E94,'Country Indicator Data'!$B$4:$N$300,12,FALSE)&gt;V$3,0,IF(VLOOKUP($E94,'Country Indicator Data'!$B$4:$N$300,12,FALSE)&lt;V$4,5,(V$3-VLOOKUP($E94,'Country Indicator Data'!$B$4:$N$300,12,FALSE))/(V$3-V$4)*5)),1))))</f>
        <v>1.2</v>
      </c>
      <c r="W94" s="163">
        <f t="shared" si="31"/>
        <v>2</v>
      </c>
      <c r="X94" s="163">
        <f t="shared" si="32"/>
        <v>1.5</v>
      </c>
      <c r="Y94" s="184">
        <f>IF('Core Indicators'!FC91="x","x",IF('Core Indicators'!FC91&gt;=5,5,IF('Core Indicators'!FC91&gt;=4,4,IF('Core Indicators'!FC91&gt;=3,3,IF('Core Indicators'!FC91&gt;=2,2,IF('Core Indicators'!FC91&gt;=1,1,0))))))</f>
        <v>1</v>
      </c>
      <c r="Z94" s="163">
        <f t="shared" si="33"/>
        <v>1</v>
      </c>
      <c r="AA94" s="184">
        <f>'Crisis Indicator Data'!Y91</f>
        <v>1</v>
      </c>
      <c r="AB94" s="184">
        <f>'Crisis Indicator Data'!Z91</f>
        <v>0</v>
      </c>
      <c r="AC94" s="184">
        <f>'Crisis Indicator Data'!AA91</f>
        <v>0</v>
      </c>
      <c r="AD94" s="184">
        <f>'Crisis Indicator Data'!AB91</f>
        <v>0</v>
      </c>
      <c r="AE94" s="184">
        <f t="shared" si="34"/>
        <v>1</v>
      </c>
      <c r="AF94" s="184">
        <f>'Crisis Indicator Data'!AC91</f>
        <v>0</v>
      </c>
      <c r="AG94" s="184">
        <f>'Crisis Indicator Data'!AD91</f>
        <v>0</v>
      </c>
      <c r="AH94" s="184">
        <f t="shared" si="35"/>
        <v>0</v>
      </c>
      <c r="AI94" s="184">
        <f>'Crisis Indicator Data'!AE91</f>
        <v>0</v>
      </c>
      <c r="AJ94" s="184">
        <f>'Crisis Indicator Data'!AF91</f>
        <v>0</v>
      </c>
      <c r="AK94" s="184">
        <f>'Crisis Indicator Data'!AG91</f>
        <v>1</v>
      </c>
      <c r="AL94" s="184">
        <f t="shared" si="36"/>
        <v>1</v>
      </c>
      <c r="AM94" s="163">
        <f t="shared" si="37"/>
        <v>1</v>
      </c>
      <c r="AN94" s="163">
        <f t="shared" si="38"/>
        <v>1</v>
      </c>
    </row>
    <row r="95" spans="1:40" ht="13.5" customHeight="1" x14ac:dyDescent="0.35">
      <c r="A95" s="172" t="str">
        <f>'Crisis Indicator Data'!A92</f>
        <v>Lake Chad basin crisis in Niger</v>
      </c>
      <c r="B95" s="173" t="str">
        <f>'Crisis Indicator Data'!B92</f>
        <v>Conflict</v>
      </c>
      <c r="C95" s="173" t="str">
        <f>'Crisis Indicator Data'!C92</f>
        <v>NER002</v>
      </c>
      <c r="D95" s="173" t="str">
        <f>'Crisis Indicator Data'!D92</f>
        <v>Niger</v>
      </c>
      <c r="E95" s="174" t="str">
        <f>'Crisis Indicator Data'!E92</f>
        <v>NER</v>
      </c>
      <c r="F95" s="163">
        <f>IF(LEN(E95)&gt;3,(IF(VLOOKUP($C95,'Regional Crises'!$B$1:$R$66,7,FALSE)="x","x",ROUND(IF(VLOOKUP($C95,'Regional Crises'!$B$1:$R$66,7,FALSE)&gt;$F$3,5,IF(VLOOKUP($C95,'Regional Crises'!$B$1:$R$66,7,FALSE)&lt;F$4,0,($F$3-VLOOKUP($C95,'Regional Crises'!$B$1:$R$66,7,FALSE))/($F$3-$F$4)*5)),1))),IF(VLOOKUP($E95,'Country Indicator Data'!$B$4:$N$300,3,FALSE)="x","x",ROUND(IF(VLOOKUP($E95,'Country Indicator Data'!$B$4:$N$300,3,FALSE)&gt;$F$3,5,IF(VLOOKUP($E95,'Country Indicator Data'!$B$4:$N$300,3,FALSE)&lt;$F$4,0,($F$3-VLOOKUP($E95,'Country Indicator Data'!$B$4:$N$300,3,FALSE))/($F$3-$F$4)*5)),1)))</f>
        <v>2.1</v>
      </c>
      <c r="G95" s="163">
        <f>IF(LEN(E95)&gt;3,(IF(VLOOKUP($C95,'Regional Crises'!$B$1:$R$66,9,FALSE)="x","x",ROUND(IF(VLOOKUP($C95,'Regional Crises'!$B$1:$R$66,9,FALSE)&gt;G$3,5,IF(VLOOKUP($C95,'Regional Crises'!$B$1:$R$66,9,FALSE)&lt;G$4,0,(G$3-VLOOKUP($C95,'Regional Crises'!$B$1:$R$66,9,FALSE))/(G$3-G$4)*5)),1))),IF(VLOOKUP($E95,'Country Indicator Data'!$B$4:$N$300,5,FALSE)="x","x",ROUND(IF(VLOOKUP($E95,'Country Indicator Data'!$B$4:$N$300,5,FALSE)&gt;G$3,5,IF(VLOOKUP($E95,'Country Indicator Data'!$B$4:$N$300,5,FALSE)&lt;G$4,0,(G$3-VLOOKUP($E95,'Country Indicator Data'!$B$4:$N$300,5,FALSE))/(G$3-G$4)*5)),1)))</f>
        <v>2</v>
      </c>
      <c r="H95" s="163">
        <f t="shared" si="26"/>
        <v>2.0499999999999998</v>
      </c>
      <c r="I95" s="163">
        <f>IF(LEN(E95)&gt;3,(IF(VLOOKUP($C95,'Regional Crises'!$B$1:$R$66,6,FALSE)="x","x",ROUND(IF(VLOOKUP($C95,'Regional Crises'!$B$1:$R$66,6,FALSE)&gt;I$3,5,IF(VLOOKUP($C95,'Regional Crises'!$B$1:$R$66,6,FALSE)&lt;I$4,0,5-(I$3-VLOOKUP($C95,'Regional Crises'!$B$1:$R$66,6,FALSE))/(I$3-I$4)*5)),1))),IF(VLOOKUP($E95,'Country Indicator Data'!$B$4:$N$300,2,FALSE)="x","x",ROUND(IF(VLOOKUP($E95,'Country Indicator Data'!$B$4:$N$300,2,FALSE)&gt;I$3,5,IF(VLOOKUP($E95,'Country Indicator Data'!$B$4:$N$300,2,FALSE)&lt;I$4,0,5-(I$3-VLOOKUP($E95,'Country Indicator Data'!$B$4:$N$300,2,FALSE))/(I$3-I$4)*5)),1)))</f>
        <v>3.1</v>
      </c>
      <c r="J95" s="163">
        <f>IF(LEN(E95)&gt;3,(IF(VLOOKUP($C95,'Regional Crises'!$B$1:$R$66,8,FALSE)="x","x",ROUND(IF(VLOOKUP($C95,'Regional Crises'!$B$1:$R$66,8,FALSE)&gt;J$3,5,IF(VLOOKUP($C95,'Regional Crises'!$B$1:$R$66,8,FALSE)&lt;J$4,0,5-(J$3-VLOOKUP($C95,'Regional Crises'!$B$1:$R$66,8,FALSE))/(J$3-J$4)*5)),1))),IF(VLOOKUP($E95,'Country Indicator Data'!$B$4:$N$300,4,FALSE)="x","x",ROUND(IF(VLOOKUP($E95,'Country Indicator Data'!$B$4:$N$300,4,FALSE)&gt;J$3,5,IF(VLOOKUP($E95,'Country Indicator Data'!$B$4:$N$300,4,FALSE)&lt;J$4,0,5-(J$3-VLOOKUP($E95,'Country Indicator Data'!$B$4:$N$300,4,FALSE))/(J$3-J$4)*5)),1)))</f>
        <v>0.9</v>
      </c>
      <c r="K95" s="163">
        <f t="shared" si="27"/>
        <v>2</v>
      </c>
      <c r="L95" s="163">
        <f>IF(LEN(E95)&gt;3,(IF(VLOOKUP($C95,'Regional Crises'!$B$1:$R$66,10,FALSE)="x","x",ROUND(IF(VLOOKUP($C95,'Regional Crises'!$B$1:$R$66,10,FALSE)&gt;L$3,5,IF(VLOOKUP($C95,'Regional Crises'!$B$1:$R$66,10,FALSE)&lt;L$4,0,5-(L$3-VLOOKUP($C95,'Regional Crises'!$B$1:$R$66,10,FALSE))/(L$3-L$4)*5)),1))),IF(VLOOKUP($E95,'Country Indicator Data'!$B$4:$N$300,6,FALSE)="x","x",ROUND(IF(VLOOKUP($E95,'Country Indicator Data'!$B$4:$N$300,6,FALSE)&gt;L$3,5,IF(VLOOKUP($E95,'Country Indicator Data'!$B$4:$N$300,6,FALSE)&lt;L$4,0,5-(L$3-VLOOKUP($E95,'Country Indicator Data'!$B$4:$N$300,6,FALSE))/(L$3-L$4)*5)),1)))</f>
        <v>4.3</v>
      </c>
      <c r="M95" s="163">
        <f>IF(LEN(E95)&gt;3,(IF(VLOOKUP($C95,'Regional Crises'!$B$1:$R$66,11,FALSE)="x","x",ROUND(IF(VLOOKUP($C95,'Regional Crises'!$B$1:$R$66,11,FALSE)&gt;M$3,5,IF(VLOOKUP($C95,'Regional Crises'!$B$1:$R$66,11,FALSE)&lt;M$4,0,5-(M$3-VLOOKUP($C95,'Regional Crises'!$B$1:$R$66,11,FALSE))/(M$3-M$4)*5)),1))),IF(VLOOKUP($E95,'Country Indicator Data'!$B$4:$N$300,7,FALSE)="x","x",ROUND(IF(VLOOKUP($E95,'Country Indicator Data'!$B$4:$N$300,7,FALSE)&gt;M$3,5,IF(VLOOKUP($E95,'Country Indicator Data'!$B$4:$N$300,7,FALSE)&lt;M$4,0,5-(M$3-VLOOKUP($E95,'Country Indicator Data'!$B$4:$N$300,7,FALSE))/(M$3-M$4)*5)),1)))</f>
        <v>1.2</v>
      </c>
      <c r="N95" s="163">
        <f t="shared" si="28"/>
        <v>2.75</v>
      </c>
      <c r="O95" s="163">
        <f t="shared" si="29"/>
        <v>2.2666666666666666</v>
      </c>
      <c r="P95" s="163">
        <f>IF(LEN(E95)&gt;3,VLOOKUP(C95,'Regional Crises'!$B$1:$R$69,12,FALSE),VLOOKUP(E95,'Country Indicator Data'!$B$4:$I$300,8,FALSE))</f>
        <v>3</v>
      </c>
      <c r="Q95" s="163">
        <f>IF(LEN(E95)&gt;3,((IF(VLOOKUP($C95,'Regional Crises'!$B$1:$R$66,13,FALSE)="x","x",ROUND(IF(VLOOKUP($C95,'Regional Crises'!$B$1:$R$66,13,FALSE)&gt;Q$3,5,IF(VLOOKUP($C95,'Regional Crises'!$B$1:$R$66,13,FALSE)&lt;Q$4,0,5-(LOG(Q$3)-LOG(VLOOKUP($C95,'Regional Crises'!$B$1:$R$66,13,FALSE)))/(LOG(Q$3)-LOG(Q$4))*5)),1)))),(IF(VLOOKUP($E95,'Country Indicator Data'!$B$4:$N$300,9,FALSE)="x","x",ROUND(IF(VLOOKUP($E95,'Country Indicator Data'!$B$4:$N$300,9,FALSE)&gt;Q$3,5,IF(VLOOKUP($E95,'Country Indicator Data'!$B$4:$N$300,9,FALSE)&lt;Q$4,0,5-(LOG(Q$3)-LOG(VLOOKUP($E95,'Country Indicator Data'!$B$4:$N$300,9,FALSE)))/(LOG(Q$3)-LOG(Q$4))*5)),1))))</f>
        <v>3.9</v>
      </c>
      <c r="R95" s="163">
        <f t="shared" si="30"/>
        <v>3.45</v>
      </c>
      <c r="S95" s="163">
        <f>IF(LEN(E95)&gt;3,((IF(VLOOKUP($C95,'Regional Crises'!$B$1:$R$66,17,FALSE)="x","x",ROUND(IF(VLOOKUP($C95,'Regional Crises'!$B$1:$R$66,17,FALSE)&gt;S$3,0,IF(VLOOKUP($C95,'Regional Crises'!$B$1:$R$66,17,FALSE)&lt;S$4,5,(S$3-VLOOKUP($C95,'Regional Crises'!$B$1:$R$66,17,FALSE))/(S$3-S$4)*5)),1)))),(IF(VLOOKUP($E95,'Country Indicator Data'!$B$4:$N$300,13,FALSE)="x","x",ROUND(IF(VLOOKUP($E95,'Country Indicator Data'!$B$4:$N$300,13,FALSE)&gt;S$3,0,IF(VLOOKUP($E95,'Country Indicator Data'!$B$4:$N$300,13,FALSE)&lt;S$4,5,(S$3-VLOOKUP($E95,'Country Indicator Data'!$B$4:$N$300,13,FALSE))/(S$3-S$4)*5)),1))))</f>
        <v>3.4</v>
      </c>
      <c r="T95" s="163">
        <f>IF(LEN(E95)&gt;3,((IF(VLOOKUP($C95,'Regional Crises'!$B$1:$R$66,14,FALSE)="x","x",ROUND(IF(VLOOKUP($C95,'Regional Crises'!$B$1:$R$66,14,FALSE)&gt;T$3,0,IF(VLOOKUP($C95,'Regional Crises'!$B$1:$R$66,14,FALSE)&lt;T$4,5,(T$3-VLOOKUP($C95,'Regional Crises'!$B$1:$R$66,14,FALSE))/(T$3-T$4)*5)),1)))),(IF(VLOOKUP($E95,'Country Indicator Data'!$B$4:$N$300,10,FALSE)="x","x",ROUND(IF(VLOOKUP($E95,'Country Indicator Data'!$B$4:$N$300,10,FALSE)&gt;T$3,0,IF(VLOOKUP($E95,'Country Indicator Data'!$B$4:$N$300,10,FALSE)&lt;T$4,5,(T$3-VLOOKUP($E95,'Country Indicator Data'!$B$4:$N$300,10,FALSE))/(T$3-T$4)*5)),1))))</f>
        <v>3</v>
      </c>
      <c r="U95" s="163">
        <f>IF(LEN(E95)&gt;3,((IF(VLOOKUP($C95,'Regional Crises'!$B$1:$R$66,15,FALSE)="x","x",ROUND(IF(VLOOKUP($C95,'Regional Crises'!$B$1:$R$66,15,FALSE)&gt;U$3,0,IF(VLOOKUP($C95,'Regional Crises'!$B$1:$R$66,15,FALSE)&lt;U$4,5,(U$3-VLOOKUP($C95,'Regional Crises'!$B$1:$R$66,15,FALSE))/(U$3-U$4)*5)),1)))),(IF(VLOOKUP($E95,'Country Indicator Data'!$B$4:$N$300,11,FALSE)="x","x",ROUND(IF(VLOOKUP($E95,'Country Indicator Data'!$B$4:$N$300,11,FALSE)&gt;U$3,0,IF(VLOOKUP($E95,'Country Indicator Data'!$B$4:$N$300,11,FALSE)&lt;U$4,5,(U$3-VLOOKUP($E95,'Country Indicator Data'!$B$4:$N$300,11,FALSE))/(U$3-U$4)*5)),1))))</f>
        <v>2.5</v>
      </c>
      <c r="V95" s="163">
        <f>IF(LEN(E95)&gt;3,((IF(VLOOKUP($C95,'Regional Crises'!$B$1:$R$66,16,FALSE)="x","x",ROUND(IF(VLOOKUP($C95,'Regional Crises'!$B$1:$R$66,16,FALSE)&gt;V$3,0,IF(VLOOKUP($C95,'Regional Crises'!$B$1:$R$66,16,FALSE)&lt;V$4,5,(V$3-VLOOKUP($C95,'Regional Crises'!$B$1:$R$66,16,FALSE))/(V$3-V$4)*5)),1)))),(IF(VLOOKUP($E95,'Country Indicator Data'!$B$4:$N$300,12,FALSE)="x","x",ROUND(IF(VLOOKUP($E95,'Country Indicator Data'!$B$4:$N$300,12,FALSE)&gt;V$3,0,IF(VLOOKUP($E95,'Country Indicator Data'!$B$4:$N$300,12,FALSE)&lt;V$4,5,(V$3-VLOOKUP($E95,'Country Indicator Data'!$B$4:$N$300,12,FALSE))/(V$3-V$4)*5)),1))))</f>
        <v>3.4</v>
      </c>
      <c r="W95" s="163">
        <f t="shared" si="31"/>
        <v>3.1</v>
      </c>
      <c r="X95" s="163">
        <f t="shared" si="32"/>
        <v>2.9</v>
      </c>
      <c r="Y95" s="184">
        <f>IF('Core Indicators'!FC92="x","x",IF('Core Indicators'!FC92&gt;=5,5,IF('Core Indicators'!FC92&gt;=4,4,IF('Core Indicators'!FC92&gt;=3,3,IF('Core Indicators'!FC92&gt;=2,2,IF('Core Indicators'!FC92&gt;=1,1,0))))))</f>
        <v>3</v>
      </c>
      <c r="Z95" s="163">
        <f t="shared" si="33"/>
        <v>3</v>
      </c>
      <c r="AA95" s="184">
        <f>'Crisis Indicator Data'!Y92</f>
        <v>1</v>
      </c>
      <c r="AB95" s="184">
        <f>'Crisis Indicator Data'!Z92</f>
        <v>1</v>
      </c>
      <c r="AC95" s="184">
        <f>'Crisis Indicator Data'!AA92</f>
        <v>2</v>
      </c>
      <c r="AD95" s="184">
        <f>'Crisis Indicator Data'!AB92</f>
        <v>1</v>
      </c>
      <c r="AE95" s="184">
        <f t="shared" si="34"/>
        <v>2</v>
      </c>
      <c r="AF95" s="184">
        <f>'Crisis Indicator Data'!AC92</f>
        <v>0</v>
      </c>
      <c r="AG95" s="184">
        <f>'Crisis Indicator Data'!AD92</f>
        <v>3</v>
      </c>
      <c r="AH95" s="184">
        <f t="shared" si="35"/>
        <v>3</v>
      </c>
      <c r="AI95" s="184">
        <f>'Crisis Indicator Data'!AE92</f>
        <v>2</v>
      </c>
      <c r="AJ95" s="184">
        <f>'Crisis Indicator Data'!AF92</f>
        <v>1</v>
      </c>
      <c r="AK95" s="184">
        <f>'Crisis Indicator Data'!AG92</f>
        <v>2</v>
      </c>
      <c r="AL95" s="184">
        <f t="shared" si="36"/>
        <v>4</v>
      </c>
      <c r="AM95" s="163">
        <f t="shared" si="37"/>
        <v>3</v>
      </c>
      <c r="AN95" s="163">
        <f t="shared" si="38"/>
        <v>3</v>
      </c>
    </row>
    <row r="96" spans="1:40" ht="13.5" customHeight="1" x14ac:dyDescent="0.35">
      <c r="A96" s="172" t="str">
        <f>'Crisis Indicator Data'!A93</f>
        <v>Mali/Burkina Faso conflict</v>
      </c>
      <c r="B96" s="173" t="str">
        <f>'Crisis Indicator Data'!B93</f>
        <v>Conflict</v>
      </c>
      <c r="C96" s="173" t="str">
        <f>'Crisis Indicator Data'!C93</f>
        <v>NER003</v>
      </c>
      <c r="D96" s="173" t="str">
        <f>'Crisis Indicator Data'!D93</f>
        <v>Niger</v>
      </c>
      <c r="E96" s="174" t="str">
        <f>'Crisis Indicator Data'!E93</f>
        <v>NER</v>
      </c>
      <c r="F96" s="163">
        <f>IF(LEN(E96)&gt;3,(IF(VLOOKUP($C96,'Regional Crises'!$B$1:$R$66,7,FALSE)="x","x",ROUND(IF(VLOOKUP($C96,'Regional Crises'!$B$1:$R$66,7,FALSE)&gt;$F$3,5,IF(VLOOKUP($C96,'Regional Crises'!$B$1:$R$66,7,FALSE)&lt;F$4,0,($F$3-VLOOKUP($C96,'Regional Crises'!$B$1:$R$66,7,FALSE))/($F$3-$F$4)*5)),1))),IF(VLOOKUP($E96,'Country Indicator Data'!$B$4:$N$300,3,FALSE)="x","x",ROUND(IF(VLOOKUP($E96,'Country Indicator Data'!$B$4:$N$300,3,FALSE)&gt;$F$3,5,IF(VLOOKUP($E96,'Country Indicator Data'!$B$4:$N$300,3,FALSE)&lt;$F$4,0,($F$3-VLOOKUP($E96,'Country Indicator Data'!$B$4:$N$300,3,FALSE))/($F$3-$F$4)*5)),1)))</f>
        <v>2.1</v>
      </c>
      <c r="G96" s="163">
        <f>IF(LEN(E96)&gt;3,(IF(VLOOKUP($C96,'Regional Crises'!$B$1:$R$66,9,FALSE)="x","x",ROUND(IF(VLOOKUP($C96,'Regional Crises'!$B$1:$R$66,9,FALSE)&gt;G$3,5,IF(VLOOKUP($C96,'Regional Crises'!$B$1:$R$66,9,FALSE)&lt;G$4,0,(G$3-VLOOKUP($C96,'Regional Crises'!$B$1:$R$66,9,FALSE))/(G$3-G$4)*5)),1))),IF(VLOOKUP($E96,'Country Indicator Data'!$B$4:$N$300,5,FALSE)="x","x",ROUND(IF(VLOOKUP($E96,'Country Indicator Data'!$B$4:$N$300,5,FALSE)&gt;G$3,5,IF(VLOOKUP($E96,'Country Indicator Data'!$B$4:$N$300,5,FALSE)&lt;G$4,0,(G$3-VLOOKUP($E96,'Country Indicator Data'!$B$4:$N$300,5,FALSE))/(G$3-G$4)*5)),1)))</f>
        <v>2</v>
      </c>
      <c r="H96" s="163">
        <f t="shared" si="26"/>
        <v>2.0499999999999998</v>
      </c>
      <c r="I96" s="163">
        <f>IF(LEN(E96)&gt;3,(IF(VLOOKUP($C96,'Regional Crises'!$B$1:$R$66,6,FALSE)="x","x",ROUND(IF(VLOOKUP($C96,'Regional Crises'!$B$1:$R$66,6,FALSE)&gt;I$3,5,IF(VLOOKUP($C96,'Regional Crises'!$B$1:$R$66,6,FALSE)&lt;I$4,0,5-(I$3-VLOOKUP($C96,'Regional Crises'!$B$1:$R$66,6,FALSE))/(I$3-I$4)*5)),1))),IF(VLOOKUP($E96,'Country Indicator Data'!$B$4:$N$300,2,FALSE)="x","x",ROUND(IF(VLOOKUP($E96,'Country Indicator Data'!$B$4:$N$300,2,FALSE)&gt;I$3,5,IF(VLOOKUP($E96,'Country Indicator Data'!$B$4:$N$300,2,FALSE)&lt;I$4,0,5-(I$3-VLOOKUP($E96,'Country Indicator Data'!$B$4:$N$300,2,FALSE))/(I$3-I$4)*5)),1)))</f>
        <v>3.1</v>
      </c>
      <c r="J96" s="163">
        <f>IF(LEN(E96)&gt;3,(IF(VLOOKUP($C96,'Regional Crises'!$B$1:$R$66,8,FALSE)="x","x",ROUND(IF(VLOOKUP($C96,'Regional Crises'!$B$1:$R$66,8,FALSE)&gt;J$3,5,IF(VLOOKUP($C96,'Regional Crises'!$B$1:$R$66,8,FALSE)&lt;J$4,0,5-(J$3-VLOOKUP($C96,'Regional Crises'!$B$1:$R$66,8,FALSE))/(J$3-J$4)*5)),1))),IF(VLOOKUP($E96,'Country Indicator Data'!$B$4:$N$300,4,FALSE)="x","x",ROUND(IF(VLOOKUP($E96,'Country Indicator Data'!$B$4:$N$300,4,FALSE)&gt;J$3,5,IF(VLOOKUP($E96,'Country Indicator Data'!$B$4:$N$300,4,FALSE)&lt;J$4,0,5-(J$3-VLOOKUP($E96,'Country Indicator Data'!$B$4:$N$300,4,FALSE))/(J$3-J$4)*5)),1)))</f>
        <v>0.9</v>
      </c>
      <c r="K96" s="163">
        <f t="shared" si="27"/>
        <v>2</v>
      </c>
      <c r="L96" s="163">
        <f>IF(LEN(E96)&gt;3,(IF(VLOOKUP($C96,'Regional Crises'!$B$1:$R$66,10,FALSE)="x","x",ROUND(IF(VLOOKUP($C96,'Regional Crises'!$B$1:$R$66,10,FALSE)&gt;L$3,5,IF(VLOOKUP($C96,'Regional Crises'!$B$1:$R$66,10,FALSE)&lt;L$4,0,5-(L$3-VLOOKUP($C96,'Regional Crises'!$B$1:$R$66,10,FALSE))/(L$3-L$4)*5)),1))),IF(VLOOKUP($E96,'Country Indicator Data'!$B$4:$N$300,6,FALSE)="x","x",ROUND(IF(VLOOKUP($E96,'Country Indicator Data'!$B$4:$N$300,6,FALSE)&gt;L$3,5,IF(VLOOKUP($E96,'Country Indicator Data'!$B$4:$N$300,6,FALSE)&lt;L$4,0,5-(L$3-VLOOKUP($E96,'Country Indicator Data'!$B$4:$N$300,6,FALSE))/(L$3-L$4)*5)),1)))</f>
        <v>4.3</v>
      </c>
      <c r="M96" s="163">
        <f>IF(LEN(E96)&gt;3,(IF(VLOOKUP($C96,'Regional Crises'!$B$1:$R$66,11,FALSE)="x","x",ROUND(IF(VLOOKUP($C96,'Regional Crises'!$B$1:$R$66,11,FALSE)&gt;M$3,5,IF(VLOOKUP($C96,'Regional Crises'!$B$1:$R$66,11,FALSE)&lt;M$4,0,5-(M$3-VLOOKUP($C96,'Regional Crises'!$B$1:$R$66,11,FALSE))/(M$3-M$4)*5)),1))),IF(VLOOKUP($E96,'Country Indicator Data'!$B$4:$N$300,7,FALSE)="x","x",ROUND(IF(VLOOKUP($E96,'Country Indicator Data'!$B$4:$N$300,7,FALSE)&gt;M$3,5,IF(VLOOKUP($E96,'Country Indicator Data'!$B$4:$N$300,7,FALSE)&lt;M$4,0,5-(M$3-VLOOKUP($E96,'Country Indicator Data'!$B$4:$N$300,7,FALSE))/(M$3-M$4)*5)),1)))</f>
        <v>1.2</v>
      </c>
      <c r="N96" s="163">
        <f t="shared" si="28"/>
        <v>2.75</v>
      </c>
      <c r="O96" s="163">
        <f t="shared" si="29"/>
        <v>2.2666666666666666</v>
      </c>
      <c r="P96" s="163">
        <f>IF(LEN(E96)&gt;3,VLOOKUP(C96,'Regional Crises'!$B$1:$R$69,12,FALSE),VLOOKUP(E96,'Country Indicator Data'!$B$4:$I$300,8,FALSE))</f>
        <v>3</v>
      </c>
      <c r="Q96" s="163">
        <f>IF(LEN(E96)&gt;3,((IF(VLOOKUP($C96,'Regional Crises'!$B$1:$R$66,13,FALSE)="x","x",ROUND(IF(VLOOKUP($C96,'Regional Crises'!$B$1:$R$66,13,FALSE)&gt;Q$3,5,IF(VLOOKUP($C96,'Regional Crises'!$B$1:$R$66,13,FALSE)&lt;Q$4,0,5-(LOG(Q$3)-LOG(VLOOKUP($C96,'Regional Crises'!$B$1:$R$66,13,FALSE)))/(LOG(Q$3)-LOG(Q$4))*5)),1)))),(IF(VLOOKUP($E96,'Country Indicator Data'!$B$4:$N$300,9,FALSE)="x","x",ROUND(IF(VLOOKUP($E96,'Country Indicator Data'!$B$4:$N$300,9,FALSE)&gt;Q$3,5,IF(VLOOKUP($E96,'Country Indicator Data'!$B$4:$N$300,9,FALSE)&lt;Q$4,0,5-(LOG(Q$3)-LOG(VLOOKUP($E96,'Country Indicator Data'!$B$4:$N$300,9,FALSE)))/(LOG(Q$3)-LOG(Q$4))*5)),1))))</f>
        <v>3.9</v>
      </c>
      <c r="R96" s="163">
        <f t="shared" si="30"/>
        <v>3.45</v>
      </c>
      <c r="S96" s="163">
        <f>IF(LEN(E96)&gt;3,((IF(VLOOKUP($C96,'Regional Crises'!$B$1:$R$66,17,FALSE)="x","x",ROUND(IF(VLOOKUP($C96,'Regional Crises'!$B$1:$R$66,17,FALSE)&gt;S$3,0,IF(VLOOKUP($C96,'Regional Crises'!$B$1:$R$66,17,FALSE)&lt;S$4,5,(S$3-VLOOKUP($C96,'Regional Crises'!$B$1:$R$66,17,FALSE))/(S$3-S$4)*5)),1)))),(IF(VLOOKUP($E96,'Country Indicator Data'!$B$4:$N$300,13,FALSE)="x","x",ROUND(IF(VLOOKUP($E96,'Country Indicator Data'!$B$4:$N$300,13,FALSE)&gt;S$3,0,IF(VLOOKUP($E96,'Country Indicator Data'!$B$4:$N$300,13,FALSE)&lt;S$4,5,(S$3-VLOOKUP($E96,'Country Indicator Data'!$B$4:$N$300,13,FALSE))/(S$3-S$4)*5)),1))))</f>
        <v>3.4</v>
      </c>
      <c r="T96" s="163">
        <f>IF(LEN(E96)&gt;3,((IF(VLOOKUP($C96,'Regional Crises'!$B$1:$R$66,14,FALSE)="x","x",ROUND(IF(VLOOKUP($C96,'Regional Crises'!$B$1:$R$66,14,FALSE)&gt;T$3,0,IF(VLOOKUP($C96,'Regional Crises'!$B$1:$R$66,14,FALSE)&lt;T$4,5,(T$3-VLOOKUP($C96,'Regional Crises'!$B$1:$R$66,14,FALSE))/(T$3-T$4)*5)),1)))),(IF(VLOOKUP($E96,'Country Indicator Data'!$B$4:$N$300,10,FALSE)="x","x",ROUND(IF(VLOOKUP($E96,'Country Indicator Data'!$B$4:$N$300,10,FALSE)&gt;T$3,0,IF(VLOOKUP($E96,'Country Indicator Data'!$B$4:$N$300,10,FALSE)&lt;T$4,5,(T$3-VLOOKUP($E96,'Country Indicator Data'!$B$4:$N$300,10,FALSE))/(T$3-T$4)*5)),1))))</f>
        <v>3</v>
      </c>
      <c r="U96" s="163">
        <f>IF(LEN(E96)&gt;3,((IF(VLOOKUP($C96,'Regional Crises'!$B$1:$R$66,15,FALSE)="x","x",ROUND(IF(VLOOKUP($C96,'Regional Crises'!$B$1:$R$66,15,FALSE)&gt;U$3,0,IF(VLOOKUP($C96,'Regional Crises'!$B$1:$R$66,15,FALSE)&lt;U$4,5,(U$3-VLOOKUP($C96,'Regional Crises'!$B$1:$R$66,15,FALSE))/(U$3-U$4)*5)),1)))),(IF(VLOOKUP($E96,'Country Indicator Data'!$B$4:$N$300,11,FALSE)="x","x",ROUND(IF(VLOOKUP($E96,'Country Indicator Data'!$B$4:$N$300,11,FALSE)&gt;U$3,0,IF(VLOOKUP($E96,'Country Indicator Data'!$B$4:$N$300,11,FALSE)&lt;U$4,5,(U$3-VLOOKUP($E96,'Country Indicator Data'!$B$4:$N$300,11,FALSE))/(U$3-U$4)*5)),1))))</f>
        <v>2.5</v>
      </c>
      <c r="V96" s="163">
        <f>IF(LEN(E96)&gt;3,((IF(VLOOKUP($C96,'Regional Crises'!$B$1:$R$66,16,FALSE)="x","x",ROUND(IF(VLOOKUP($C96,'Regional Crises'!$B$1:$R$66,16,FALSE)&gt;V$3,0,IF(VLOOKUP($C96,'Regional Crises'!$B$1:$R$66,16,FALSE)&lt;V$4,5,(V$3-VLOOKUP($C96,'Regional Crises'!$B$1:$R$66,16,FALSE))/(V$3-V$4)*5)),1)))),(IF(VLOOKUP($E96,'Country Indicator Data'!$B$4:$N$300,12,FALSE)="x","x",ROUND(IF(VLOOKUP($E96,'Country Indicator Data'!$B$4:$N$300,12,FALSE)&gt;V$3,0,IF(VLOOKUP($E96,'Country Indicator Data'!$B$4:$N$300,12,FALSE)&lt;V$4,5,(V$3-VLOOKUP($E96,'Country Indicator Data'!$B$4:$N$300,12,FALSE))/(V$3-V$4)*5)),1))))</f>
        <v>3.4</v>
      </c>
      <c r="W96" s="163">
        <f t="shared" si="31"/>
        <v>3.1</v>
      </c>
      <c r="X96" s="163">
        <f t="shared" si="32"/>
        <v>2.9</v>
      </c>
      <c r="Y96" s="184">
        <f>IF('Core Indicators'!FC93="x","x",IF('Core Indicators'!FC93&gt;=5,5,IF('Core Indicators'!FC93&gt;=4,4,IF('Core Indicators'!FC93&gt;=3,3,IF('Core Indicators'!FC93&gt;=2,2,IF('Core Indicators'!FC93&gt;=1,1,0))))))</f>
        <v>3</v>
      </c>
      <c r="Z96" s="163">
        <f t="shared" si="33"/>
        <v>3</v>
      </c>
      <c r="AA96" s="184">
        <f>'Crisis Indicator Data'!Y93</f>
        <v>1</v>
      </c>
      <c r="AB96" s="184">
        <f>'Crisis Indicator Data'!Z93</f>
        <v>1</v>
      </c>
      <c r="AC96" s="184">
        <f>'Crisis Indicator Data'!AA93</f>
        <v>2</v>
      </c>
      <c r="AD96" s="184">
        <f>'Crisis Indicator Data'!AB93</f>
        <v>1</v>
      </c>
      <c r="AE96" s="184">
        <f t="shared" si="34"/>
        <v>2</v>
      </c>
      <c r="AF96" s="184">
        <f>'Crisis Indicator Data'!AC93</f>
        <v>0</v>
      </c>
      <c r="AG96" s="184">
        <f>'Crisis Indicator Data'!AD93</f>
        <v>3</v>
      </c>
      <c r="AH96" s="184">
        <f t="shared" si="35"/>
        <v>3</v>
      </c>
      <c r="AI96" s="184">
        <f>'Crisis Indicator Data'!AE93</f>
        <v>1</v>
      </c>
      <c r="AJ96" s="184">
        <f>'Crisis Indicator Data'!AF93</f>
        <v>1</v>
      </c>
      <c r="AK96" s="184">
        <f>'Crisis Indicator Data'!AG93</f>
        <v>2</v>
      </c>
      <c r="AL96" s="184">
        <f t="shared" si="36"/>
        <v>3</v>
      </c>
      <c r="AM96" s="163">
        <f t="shared" si="37"/>
        <v>3</v>
      </c>
      <c r="AN96" s="163">
        <f t="shared" si="38"/>
        <v>3</v>
      </c>
    </row>
    <row r="97" spans="1:40" ht="13.5" customHeight="1" x14ac:dyDescent="0.35">
      <c r="A97" s="172" t="str">
        <f>'Crisis Indicator Data'!A94</f>
        <v>Nigerian Refugees</v>
      </c>
      <c r="B97" s="173" t="str">
        <f>'Crisis Indicator Data'!B94</f>
        <v>Displacement</v>
      </c>
      <c r="C97" s="173" t="str">
        <f>'Crisis Indicator Data'!C94</f>
        <v>NER004</v>
      </c>
      <c r="D97" s="173" t="str">
        <f>'Crisis Indicator Data'!D94</f>
        <v>Niger</v>
      </c>
      <c r="E97" s="174" t="str">
        <f>'Crisis Indicator Data'!E94</f>
        <v>NER</v>
      </c>
      <c r="F97" s="163">
        <f>IF(LEN(E97)&gt;3,(IF(VLOOKUP($C97,'Regional Crises'!$B$1:$R$66,7,FALSE)="x","x",ROUND(IF(VLOOKUP($C97,'Regional Crises'!$B$1:$R$66,7,FALSE)&gt;$F$3,5,IF(VLOOKUP($C97,'Regional Crises'!$B$1:$R$66,7,FALSE)&lt;F$4,0,($F$3-VLOOKUP($C97,'Regional Crises'!$B$1:$R$66,7,FALSE))/($F$3-$F$4)*5)),1))),IF(VLOOKUP($E97,'Country Indicator Data'!$B$4:$N$300,3,FALSE)="x","x",ROUND(IF(VLOOKUP($E97,'Country Indicator Data'!$B$4:$N$300,3,FALSE)&gt;$F$3,5,IF(VLOOKUP($E97,'Country Indicator Data'!$B$4:$N$300,3,FALSE)&lt;$F$4,0,($F$3-VLOOKUP($E97,'Country Indicator Data'!$B$4:$N$300,3,FALSE))/($F$3-$F$4)*5)),1)))</f>
        <v>2.1</v>
      </c>
      <c r="G97" s="163">
        <f>IF(LEN(E97)&gt;3,(IF(VLOOKUP($C97,'Regional Crises'!$B$1:$R$66,9,FALSE)="x","x",ROUND(IF(VLOOKUP($C97,'Regional Crises'!$B$1:$R$66,9,FALSE)&gt;G$3,5,IF(VLOOKUP($C97,'Regional Crises'!$B$1:$R$66,9,FALSE)&lt;G$4,0,(G$3-VLOOKUP($C97,'Regional Crises'!$B$1:$R$66,9,FALSE))/(G$3-G$4)*5)),1))),IF(VLOOKUP($E97,'Country Indicator Data'!$B$4:$N$300,5,FALSE)="x","x",ROUND(IF(VLOOKUP($E97,'Country Indicator Data'!$B$4:$N$300,5,FALSE)&gt;G$3,5,IF(VLOOKUP($E97,'Country Indicator Data'!$B$4:$N$300,5,FALSE)&lt;G$4,0,(G$3-VLOOKUP($E97,'Country Indicator Data'!$B$4:$N$300,5,FALSE))/(G$3-G$4)*5)),1)))</f>
        <v>2</v>
      </c>
      <c r="H97" s="163">
        <f t="shared" si="26"/>
        <v>2.0499999999999998</v>
      </c>
      <c r="I97" s="163">
        <f>IF(LEN(E97)&gt;3,(IF(VLOOKUP($C97,'Regional Crises'!$B$1:$R$66,6,FALSE)="x","x",ROUND(IF(VLOOKUP($C97,'Regional Crises'!$B$1:$R$66,6,FALSE)&gt;I$3,5,IF(VLOOKUP($C97,'Regional Crises'!$B$1:$R$66,6,FALSE)&lt;I$4,0,5-(I$3-VLOOKUP($C97,'Regional Crises'!$B$1:$R$66,6,FALSE))/(I$3-I$4)*5)),1))),IF(VLOOKUP($E97,'Country Indicator Data'!$B$4:$N$300,2,FALSE)="x","x",ROUND(IF(VLOOKUP($E97,'Country Indicator Data'!$B$4:$N$300,2,FALSE)&gt;I$3,5,IF(VLOOKUP($E97,'Country Indicator Data'!$B$4:$N$300,2,FALSE)&lt;I$4,0,5-(I$3-VLOOKUP($E97,'Country Indicator Data'!$B$4:$N$300,2,FALSE))/(I$3-I$4)*5)),1)))</f>
        <v>3.1</v>
      </c>
      <c r="J97" s="163">
        <f>IF(LEN(E97)&gt;3,(IF(VLOOKUP($C97,'Regional Crises'!$B$1:$R$66,8,FALSE)="x","x",ROUND(IF(VLOOKUP($C97,'Regional Crises'!$B$1:$R$66,8,FALSE)&gt;J$3,5,IF(VLOOKUP($C97,'Regional Crises'!$B$1:$R$66,8,FALSE)&lt;J$4,0,5-(J$3-VLOOKUP($C97,'Regional Crises'!$B$1:$R$66,8,FALSE))/(J$3-J$4)*5)),1))),IF(VLOOKUP($E97,'Country Indicator Data'!$B$4:$N$300,4,FALSE)="x","x",ROUND(IF(VLOOKUP($E97,'Country Indicator Data'!$B$4:$N$300,4,FALSE)&gt;J$3,5,IF(VLOOKUP($E97,'Country Indicator Data'!$B$4:$N$300,4,FALSE)&lt;J$4,0,5-(J$3-VLOOKUP($E97,'Country Indicator Data'!$B$4:$N$300,4,FALSE))/(J$3-J$4)*5)),1)))</f>
        <v>0.9</v>
      </c>
      <c r="K97" s="163">
        <f t="shared" si="27"/>
        <v>2</v>
      </c>
      <c r="L97" s="163">
        <f>IF(LEN(E97)&gt;3,(IF(VLOOKUP($C97,'Regional Crises'!$B$1:$R$66,10,FALSE)="x","x",ROUND(IF(VLOOKUP($C97,'Regional Crises'!$B$1:$R$66,10,FALSE)&gt;L$3,5,IF(VLOOKUP($C97,'Regional Crises'!$B$1:$R$66,10,FALSE)&lt;L$4,0,5-(L$3-VLOOKUP($C97,'Regional Crises'!$B$1:$R$66,10,FALSE))/(L$3-L$4)*5)),1))),IF(VLOOKUP($E97,'Country Indicator Data'!$B$4:$N$300,6,FALSE)="x","x",ROUND(IF(VLOOKUP($E97,'Country Indicator Data'!$B$4:$N$300,6,FALSE)&gt;L$3,5,IF(VLOOKUP($E97,'Country Indicator Data'!$B$4:$N$300,6,FALSE)&lt;L$4,0,5-(L$3-VLOOKUP($E97,'Country Indicator Data'!$B$4:$N$300,6,FALSE))/(L$3-L$4)*5)),1)))</f>
        <v>4.3</v>
      </c>
      <c r="M97" s="163">
        <f>IF(LEN(E97)&gt;3,(IF(VLOOKUP($C97,'Regional Crises'!$B$1:$R$66,11,FALSE)="x","x",ROUND(IF(VLOOKUP($C97,'Regional Crises'!$B$1:$R$66,11,FALSE)&gt;M$3,5,IF(VLOOKUP($C97,'Regional Crises'!$B$1:$R$66,11,FALSE)&lt;M$4,0,5-(M$3-VLOOKUP($C97,'Regional Crises'!$B$1:$R$66,11,FALSE))/(M$3-M$4)*5)),1))),IF(VLOOKUP($E97,'Country Indicator Data'!$B$4:$N$300,7,FALSE)="x","x",ROUND(IF(VLOOKUP($E97,'Country Indicator Data'!$B$4:$N$300,7,FALSE)&gt;M$3,5,IF(VLOOKUP($E97,'Country Indicator Data'!$B$4:$N$300,7,FALSE)&lt;M$4,0,5-(M$3-VLOOKUP($E97,'Country Indicator Data'!$B$4:$N$300,7,FALSE))/(M$3-M$4)*5)),1)))</f>
        <v>1.2</v>
      </c>
      <c r="N97" s="163">
        <f t="shared" si="28"/>
        <v>2.75</v>
      </c>
      <c r="O97" s="163">
        <f t="shared" si="29"/>
        <v>2.2666666666666666</v>
      </c>
      <c r="P97" s="163">
        <f>IF(LEN(E97)&gt;3,VLOOKUP(C97,'Regional Crises'!$B$1:$R$69,12,FALSE),VLOOKUP(E97,'Country Indicator Data'!$B$4:$I$300,8,FALSE))</f>
        <v>3</v>
      </c>
      <c r="Q97" s="163">
        <f>IF(LEN(E97)&gt;3,((IF(VLOOKUP($C97,'Regional Crises'!$B$1:$R$66,13,FALSE)="x","x",ROUND(IF(VLOOKUP($C97,'Regional Crises'!$B$1:$R$66,13,FALSE)&gt;Q$3,5,IF(VLOOKUP($C97,'Regional Crises'!$B$1:$R$66,13,FALSE)&lt;Q$4,0,5-(LOG(Q$3)-LOG(VLOOKUP($C97,'Regional Crises'!$B$1:$R$66,13,FALSE)))/(LOG(Q$3)-LOG(Q$4))*5)),1)))),(IF(VLOOKUP($E97,'Country Indicator Data'!$B$4:$N$300,9,FALSE)="x","x",ROUND(IF(VLOOKUP($E97,'Country Indicator Data'!$B$4:$N$300,9,FALSE)&gt;Q$3,5,IF(VLOOKUP($E97,'Country Indicator Data'!$B$4:$N$300,9,FALSE)&lt;Q$4,0,5-(LOG(Q$3)-LOG(VLOOKUP($E97,'Country Indicator Data'!$B$4:$N$300,9,FALSE)))/(LOG(Q$3)-LOG(Q$4))*5)),1))))</f>
        <v>3.9</v>
      </c>
      <c r="R97" s="163">
        <f t="shared" si="30"/>
        <v>3.45</v>
      </c>
      <c r="S97" s="163">
        <f>IF(LEN(E97)&gt;3,((IF(VLOOKUP($C97,'Regional Crises'!$B$1:$R$66,17,FALSE)="x","x",ROUND(IF(VLOOKUP($C97,'Regional Crises'!$B$1:$R$66,17,FALSE)&gt;S$3,0,IF(VLOOKUP($C97,'Regional Crises'!$B$1:$R$66,17,FALSE)&lt;S$4,5,(S$3-VLOOKUP($C97,'Regional Crises'!$B$1:$R$66,17,FALSE))/(S$3-S$4)*5)),1)))),(IF(VLOOKUP($E97,'Country Indicator Data'!$B$4:$N$300,13,FALSE)="x","x",ROUND(IF(VLOOKUP($E97,'Country Indicator Data'!$B$4:$N$300,13,FALSE)&gt;S$3,0,IF(VLOOKUP($E97,'Country Indicator Data'!$B$4:$N$300,13,FALSE)&lt;S$4,5,(S$3-VLOOKUP($E97,'Country Indicator Data'!$B$4:$N$300,13,FALSE))/(S$3-S$4)*5)),1))))</f>
        <v>3.4</v>
      </c>
      <c r="T97" s="163">
        <f>IF(LEN(E97)&gt;3,((IF(VLOOKUP($C97,'Regional Crises'!$B$1:$R$66,14,FALSE)="x","x",ROUND(IF(VLOOKUP($C97,'Regional Crises'!$B$1:$R$66,14,FALSE)&gt;T$3,0,IF(VLOOKUP($C97,'Regional Crises'!$B$1:$R$66,14,FALSE)&lt;T$4,5,(T$3-VLOOKUP($C97,'Regional Crises'!$B$1:$R$66,14,FALSE))/(T$3-T$4)*5)),1)))),(IF(VLOOKUP($E97,'Country Indicator Data'!$B$4:$N$300,10,FALSE)="x","x",ROUND(IF(VLOOKUP($E97,'Country Indicator Data'!$B$4:$N$300,10,FALSE)&gt;T$3,0,IF(VLOOKUP($E97,'Country Indicator Data'!$B$4:$N$300,10,FALSE)&lt;T$4,5,(T$3-VLOOKUP($E97,'Country Indicator Data'!$B$4:$N$300,10,FALSE))/(T$3-T$4)*5)),1))))</f>
        <v>3</v>
      </c>
      <c r="U97" s="163">
        <f>IF(LEN(E97)&gt;3,((IF(VLOOKUP($C97,'Regional Crises'!$B$1:$R$66,15,FALSE)="x","x",ROUND(IF(VLOOKUP($C97,'Regional Crises'!$B$1:$R$66,15,FALSE)&gt;U$3,0,IF(VLOOKUP($C97,'Regional Crises'!$B$1:$R$66,15,FALSE)&lt;U$4,5,(U$3-VLOOKUP($C97,'Regional Crises'!$B$1:$R$66,15,FALSE))/(U$3-U$4)*5)),1)))),(IF(VLOOKUP($E97,'Country Indicator Data'!$B$4:$N$300,11,FALSE)="x","x",ROUND(IF(VLOOKUP($E97,'Country Indicator Data'!$B$4:$N$300,11,FALSE)&gt;U$3,0,IF(VLOOKUP($E97,'Country Indicator Data'!$B$4:$N$300,11,FALSE)&lt;U$4,5,(U$3-VLOOKUP($E97,'Country Indicator Data'!$B$4:$N$300,11,FALSE))/(U$3-U$4)*5)),1))))</f>
        <v>2.5</v>
      </c>
      <c r="V97" s="163">
        <f>IF(LEN(E97)&gt;3,((IF(VLOOKUP($C97,'Regional Crises'!$B$1:$R$66,16,FALSE)="x","x",ROUND(IF(VLOOKUP($C97,'Regional Crises'!$B$1:$R$66,16,FALSE)&gt;V$3,0,IF(VLOOKUP($C97,'Regional Crises'!$B$1:$R$66,16,FALSE)&lt;V$4,5,(V$3-VLOOKUP($C97,'Regional Crises'!$B$1:$R$66,16,FALSE))/(V$3-V$4)*5)),1)))),(IF(VLOOKUP($E97,'Country Indicator Data'!$B$4:$N$300,12,FALSE)="x","x",ROUND(IF(VLOOKUP($E97,'Country Indicator Data'!$B$4:$N$300,12,FALSE)&gt;V$3,0,IF(VLOOKUP($E97,'Country Indicator Data'!$B$4:$N$300,12,FALSE)&lt;V$4,5,(V$3-VLOOKUP($E97,'Country Indicator Data'!$B$4:$N$300,12,FALSE))/(V$3-V$4)*5)),1))))</f>
        <v>3.4</v>
      </c>
      <c r="W97" s="163">
        <f t="shared" si="31"/>
        <v>3.1</v>
      </c>
      <c r="X97" s="163">
        <f t="shared" si="32"/>
        <v>2.9</v>
      </c>
      <c r="Y97" s="184">
        <f>IF('Core Indicators'!FC94="x","x",IF('Core Indicators'!FC94&gt;=5,5,IF('Core Indicators'!FC94&gt;=4,4,IF('Core Indicators'!FC94&gt;=3,3,IF('Core Indicators'!FC94&gt;=2,2,IF('Core Indicators'!FC94&gt;=1,1,0))))))</f>
        <v>3</v>
      </c>
      <c r="Z97" s="163">
        <f t="shared" si="33"/>
        <v>3</v>
      </c>
      <c r="AA97" s="184">
        <f>'Crisis Indicator Data'!Y94</f>
        <v>1</v>
      </c>
      <c r="AB97" s="184">
        <f>'Crisis Indicator Data'!Z94</f>
        <v>1</v>
      </c>
      <c r="AC97" s="184">
        <f>'Crisis Indicator Data'!AA94</f>
        <v>2</v>
      </c>
      <c r="AD97" s="184">
        <f>'Crisis Indicator Data'!AB94</f>
        <v>1</v>
      </c>
      <c r="AE97" s="184">
        <f t="shared" si="34"/>
        <v>2</v>
      </c>
      <c r="AF97" s="184">
        <f>'Crisis Indicator Data'!AC94</f>
        <v>0</v>
      </c>
      <c r="AG97" s="184">
        <f>'Crisis Indicator Data'!AD94</f>
        <v>3</v>
      </c>
      <c r="AH97" s="184">
        <f t="shared" si="35"/>
        <v>3</v>
      </c>
      <c r="AI97" s="184">
        <f>'Crisis Indicator Data'!AE94</f>
        <v>1</v>
      </c>
      <c r="AJ97" s="184">
        <f>'Crisis Indicator Data'!AF94</f>
        <v>1</v>
      </c>
      <c r="AK97" s="184">
        <f>'Crisis Indicator Data'!AG94</f>
        <v>3</v>
      </c>
      <c r="AL97" s="184">
        <f t="shared" si="36"/>
        <v>4</v>
      </c>
      <c r="AM97" s="163">
        <f t="shared" si="37"/>
        <v>3</v>
      </c>
      <c r="AN97" s="163">
        <f t="shared" si="38"/>
        <v>3</v>
      </c>
    </row>
    <row r="98" spans="1:40" ht="13.5" customHeight="1" x14ac:dyDescent="0.35">
      <c r="A98" s="172" t="str">
        <f>'Crisis Indicator Data'!A95</f>
        <v>Complex crisis in Niger</v>
      </c>
      <c r="B98" s="173" t="str">
        <f>'Crisis Indicator Data'!B95</f>
        <v>Conflict,Displacement,Drought,Floods,Food Security,Violence</v>
      </c>
      <c r="C98" s="173" t="str">
        <f>'Crisis Indicator Data'!C95</f>
        <v>NER006</v>
      </c>
      <c r="D98" s="173" t="str">
        <f>'Crisis Indicator Data'!D95</f>
        <v>Niger</v>
      </c>
      <c r="E98" s="174" t="str">
        <f>'Crisis Indicator Data'!E95</f>
        <v>NER</v>
      </c>
      <c r="F98" s="163">
        <f>IF(LEN(E98)&gt;3,(IF(VLOOKUP($C98,'Regional Crises'!$B$1:$R$66,7,FALSE)="x","x",ROUND(IF(VLOOKUP($C98,'Regional Crises'!$B$1:$R$66,7,FALSE)&gt;$F$3,5,IF(VLOOKUP($C98,'Regional Crises'!$B$1:$R$66,7,FALSE)&lt;F$4,0,($F$3-VLOOKUP($C98,'Regional Crises'!$B$1:$R$66,7,FALSE))/($F$3-$F$4)*5)),1))),IF(VLOOKUP($E98,'Country Indicator Data'!$B$4:$N$300,3,FALSE)="x","x",ROUND(IF(VLOOKUP($E98,'Country Indicator Data'!$B$4:$N$300,3,FALSE)&gt;$F$3,5,IF(VLOOKUP($E98,'Country Indicator Data'!$B$4:$N$300,3,FALSE)&lt;$F$4,0,($F$3-VLOOKUP($E98,'Country Indicator Data'!$B$4:$N$300,3,FALSE))/($F$3-$F$4)*5)),1)))</f>
        <v>2.1</v>
      </c>
      <c r="G98" s="163">
        <f>IF(LEN(E98)&gt;3,(IF(VLOOKUP($C98,'Regional Crises'!$B$1:$R$66,9,FALSE)="x","x",ROUND(IF(VLOOKUP($C98,'Regional Crises'!$B$1:$R$66,9,FALSE)&gt;G$3,5,IF(VLOOKUP($C98,'Regional Crises'!$B$1:$R$66,9,FALSE)&lt;G$4,0,(G$3-VLOOKUP($C98,'Regional Crises'!$B$1:$R$66,9,FALSE))/(G$3-G$4)*5)),1))),IF(VLOOKUP($E98,'Country Indicator Data'!$B$4:$N$300,5,FALSE)="x","x",ROUND(IF(VLOOKUP($E98,'Country Indicator Data'!$B$4:$N$300,5,FALSE)&gt;G$3,5,IF(VLOOKUP($E98,'Country Indicator Data'!$B$4:$N$300,5,FALSE)&lt;G$4,0,(G$3-VLOOKUP($E98,'Country Indicator Data'!$B$4:$N$300,5,FALSE))/(G$3-G$4)*5)),1)))</f>
        <v>2</v>
      </c>
      <c r="H98" s="163">
        <f t="shared" si="26"/>
        <v>2.0499999999999998</v>
      </c>
      <c r="I98" s="163">
        <f>IF(LEN(E98)&gt;3,(IF(VLOOKUP($C98,'Regional Crises'!$B$1:$R$66,6,FALSE)="x","x",ROUND(IF(VLOOKUP($C98,'Regional Crises'!$B$1:$R$66,6,FALSE)&gt;I$3,5,IF(VLOOKUP($C98,'Regional Crises'!$B$1:$R$66,6,FALSE)&lt;I$4,0,5-(I$3-VLOOKUP($C98,'Regional Crises'!$B$1:$R$66,6,FALSE))/(I$3-I$4)*5)),1))),IF(VLOOKUP($E98,'Country Indicator Data'!$B$4:$N$300,2,FALSE)="x","x",ROUND(IF(VLOOKUP($E98,'Country Indicator Data'!$B$4:$N$300,2,FALSE)&gt;I$3,5,IF(VLOOKUP($E98,'Country Indicator Data'!$B$4:$N$300,2,FALSE)&lt;I$4,0,5-(I$3-VLOOKUP($E98,'Country Indicator Data'!$B$4:$N$300,2,FALSE))/(I$3-I$4)*5)),1)))</f>
        <v>3.1</v>
      </c>
      <c r="J98" s="163">
        <f>IF(LEN(E98)&gt;3,(IF(VLOOKUP($C98,'Regional Crises'!$B$1:$R$66,8,FALSE)="x","x",ROUND(IF(VLOOKUP($C98,'Regional Crises'!$B$1:$R$66,8,FALSE)&gt;J$3,5,IF(VLOOKUP($C98,'Regional Crises'!$B$1:$R$66,8,FALSE)&lt;J$4,0,5-(J$3-VLOOKUP($C98,'Regional Crises'!$B$1:$R$66,8,FALSE))/(J$3-J$4)*5)),1))),IF(VLOOKUP($E98,'Country Indicator Data'!$B$4:$N$300,4,FALSE)="x","x",ROUND(IF(VLOOKUP($E98,'Country Indicator Data'!$B$4:$N$300,4,FALSE)&gt;J$3,5,IF(VLOOKUP($E98,'Country Indicator Data'!$B$4:$N$300,4,FALSE)&lt;J$4,0,5-(J$3-VLOOKUP($E98,'Country Indicator Data'!$B$4:$N$300,4,FALSE))/(J$3-J$4)*5)),1)))</f>
        <v>0.9</v>
      </c>
      <c r="K98" s="163">
        <f t="shared" si="27"/>
        <v>2</v>
      </c>
      <c r="L98" s="163">
        <f>IF(LEN(E98)&gt;3,(IF(VLOOKUP($C98,'Regional Crises'!$B$1:$R$66,10,FALSE)="x","x",ROUND(IF(VLOOKUP($C98,'Regional Crises'!$B$1:$R$66,10,FALSE)&gt;L$3,5,IF(VLOOKUP($C98,'Regional Crises'!$B$1:$R$66,10,FALSE)&lt;L$4,0,5-(L$3-VLOOKUP($C98,'Regional Crises'!$B$1:$R$66,10,FALSE))/(L$3-L$4)*5)),1))),IF(VLOOKUP($E98,'Country Indicator Data'!$B$4:$N$300,6,FALSE)="x","x",ROUND(IF(VLOOKUP($E98,'Country Indicator Data'!$B$4:$N$300,6,FALSE)&gt;L$3,5,IF(VLOOKUP($E98,'Country Indicator Data'!$B$4:$N$300,6,FALSE)&lt;L$4,0,5-(L$3-VLOOKUP($E98,'Country Indicator Data'!$B$4:$N$300,6,FALSE))/(L$3-L$4)*5)),1)))</f>
        <v>4.3</v>
      </c>
      <c r="M98" s="163">
        <f>IF(LEN(E98)&gt;3,(IF(VLOOKUP($C98,'Regional Crises'!$B$1:$R$66,11,FALSE)="x","x",ROUND(IF(VLOOKUP($C98,'Regional Crises'!$B$1:$R$66,11,FALSE)&gt;M$3,5,IF(VLOOKUP($C98,'Regional Crises'!$B$1:$R$66,11,FALSE)&lt;M$4,0,5-(M$3-VLOOKUP($C98,'Regional Crises'!$B$1:$R$66,11,FALSE))/(M$3-M$4)*5)),1))),IF(VLOOKUP($E98,'Country Indicator Data'!$B$4:$N$300,7,FALSE)="x","x",ROUND(IF(VLOOKUP($E98,'Country Indicator Data'!$B$4:$N$300,7,FALSE)&gt;M$3,5,IF(VLOOKUP($E98,'Country Indicator Data'!$B$4:$N$300,7,FALSE)&lt;M$4,0,5-(M$3-VLOOKUP($E98,'Country Indicator Data'!$B$4:$N$300,7,FALSE))/(M$3-M$4)*5)),1)))</f>
        <v>1.2</v>
      </c>
      <c r="N98" s="163">
        <f t="shared" si="28"/>
        <v>2.75</v>
      </c>
      <c r="O98" s="163">
        <f t="shared" si="29"/>
        <v>2.2666666666666666</v>
      </c>
      <c r="P98" s="163">
        <f>IF(LEN(E98)&gt;3,VLOOKUP(C98,'Regional Crises'!$B$1:$R$69,12,FALSE),VLOOKUP(E98,'Country Indicator Data'!$B$4:$I$300,8,FALSE))</f>
        <v>3</v>
      </c>
      <c r="Q98" s="163">
        <f>IF(LEN(E98)&gt;3,((IF(VLOOKUP($C98,'Regional Crises'!$B$1:$R$66,13,FALSE)="x","x",ROUND(IF(VLOOKUP($C98,'Regional Crises'!$B$1:$R$66,13,FALSE)&gt;Q$3,5,IF(VLOOKUP($C98,'Regional Crises'!$B$1:$R$66,13,FALSE)&lt;Q$4,0,5-(LOG(Q$3)-LOG(VLOOKUP($C98,'Regional Crises'!$B$1:$R$66,13,FALSE)))/(LOG(Q$3)-LOG(Q$4))*5)),1)))),(IF(VLOOKUP($E98,'Country Indicator Data'!$B$4:$N$300,9,FALSE)="x","x",ROUND(IF(VLOOKUP($E98,'Country Indicator Data'!$B$4:$N$300,9,FALSE)&gt;Q$3,5,IF(VLOOKUP($E98,'Country Indicator Data'!$B$4:$N$300,9,FALSE)&lt;Q$4,0,5-(LOG(Q$3)-LOG(VLOOKUP($E98,'Country Indicator Data'!$B$4:$N$300,9,FALSE)))/(LOG(Q$3)-LOG(Q$4))*5)),1))))</f>
        <v>3.9</v>
      </c>
      <c r="R98" s="163">
        <f t="shared" si="30"/>
        <v>3.45</v>
      </c>
      <c r="S98" s="163">
        <f>IF(LEN(E98)&gt;3,((IF(VLOOKUP($C98,'Regional Crises'!$B$1:$R$66,17,FALSE)="x","x",ROUND(IF(VLOOKUP($C98,'Regional Crises'!$B$1:$R$66,17,FALSE)&gt;S$3,0,IF(VLOOKUP($C98,'Regional Crises'!$B$1:$R$66,17,FALSE)&lt;S$4,5,(S$3-VLOOKUP($C98,'Regional Crises'!$B$1:$R$66,17,FALSE))/(S$3-S$4)*5)),1)))),(IF(VLOOKUP($E98,'Country Indicator Data'!$B$4:$N$300,13,FALSE)="x","x",ROUND(IF(VLOOKUP($E98,'Country Indicator Data'!$B$4:$N$300,13,FALSE)&gt;S$3,0,IF(VLOOKUP($E98,'Country Indicator Data'!$B$4:$N$300,13,FALSE)&lt;S$4,5,(S$3-VLOOKUP($E98,'Country Indicator Data'!$B$4:$N$300,13,FALSE))/(S$3-S$4)*5)),1))))</f>
        <v>3.4</v>
      </c>
      <c r="T98" s="163">
        <f>IF(LEN(E98)&gt;3,((IF(VLOOKUP($C98,'Regional Crises'!$B$1:$R$66,14,FALSE)="x","x",ROUND(IF(VLOOKUP($C98,'Regional Crises'!$B$1:$R$66,14,FALSE)&gt;T$3,0,IF(VLOOKUP($C98,'Regional Crises'!$B$1:$R$66,14,FALSE)&lt;T$4,5,(T$3-VLOOKUP($C98,'Regional Crises'!$B$1:$R$66,14,FALSE))/(T$3-T$4)*5)),1)))),(IF(VLOOKUP($E98,'Country Indicator Data'!$B$4:$N$300,10,FALSE)="x","x",ROUND(IF(VLOOKUP($E98,'Country Indicator Data'!$B$4:$N$300,10,FALSE)&gt;T$3,0,IF(VLOOKUP($E98,'Country Indicator Data'!$B$4:$N$300,10,FALSE)&lt;T$4,5,(T$3-VLOOKUP($E98,'Country Indicator Data'!$B$4:$N$300,10,FALSE))/(T$3-T$4)*5)),1))))</f>
        <v>3</v>
      </c>
      <c r="U98" s="163">
        <f>IF(LEN(E98)&gt;3,((IF(VLOOKUP($C98,'Regional Crises'!$B$1:$R$66,15,FALSE)="x","x",ROUND(IF(VLOOKUP($C98,'Regional Crises'!$B$1:$R$66,15,FALSE)&gt;U$3,0,IF(VLOOKUP($C98,'Regional Crises'!$B$1:$R$66,15,FALSE)&lt;U$4,5,(U$3-VLOOKUP($C98,'Regional Crises'!$B$1:$R$66,15,FALSE))/(U$3-U$4)*5)),1)))),(IF(VLOOKUP($E98,'Country Indicator Data'!$B$4:$N$300,11,FALSE)="x","x",ROUND(IF(VLOOKUP($E98,'Country Indicator Data'!$B$4:$N$300,11,FALSE)&gt;U$3,0,IF(VLOOKUP($E98,'Country Indicator Data'!$B$4:$N$300,11,FALSE)&lt;U$4,5,(U$3-VLOOKUP($E98,'Country Indicator Data'!$B$4:$N$300,11,FALSE))/(U$3-U$4)*5)),1))))</f>
        <v>2.5</v>
      </c>
      <c r="V98" s="163">
        <f>IF(LEN(E98)&gt;3,((IF(VLOOKUP($C98,'Regional Crises'!$B$1:$R$66,16,FALSE)="x","x",ROUND(IF(VLOOKUP($C98,'Regional Crises'!$B$1:$R$66,16,FALSE)&gt;V$3,0,IF(VLOOKUP($C98,'Regional Crises'!$B$1:$R$66,16,FALSE)&lt;V$4,5,(V$3-VLOOKUP($C98,'Regional Crises'!$B$1:$R$66,16,FALSE))/(V$3-V$4)*5)),1)))),(IF(VLOOKUP($E98,'Country Indicator Data'!$B$4:$N$300,12,FALSE)="x","x",ROUND(IF(VLOOKUP($E98,'Country Indicator Data'!$B$4:$N$300,12,FALSE)&gt;V$3,0,IF(VLOOKUP($E98,'Country Indicator Data'!$B$4:$N$300,12,FALSE)&lt;V$4,5,(V$3-VLOOKUP($E98,'Country Indicator Data'!$B$4:$N$300,12,FALSE))/(V$3-V$4)*5)),1))))</f>
        <v>3.4</v>
      </c>
      <c r="W98" s="163">
        <f t="shared" si="31"/>
        <v>3.1</v>
      </c>
      <c r="X98" s="163">
        <f t="shared" si="32"/>
        <v>2.9</v>
      </c>
      <c r="Y98" s="184">
        <f>IF('Core Indicators'!FC95="x","x",IF('Core Indicators'!FC95&gt;=5,5,IF('Core Indicators'!FC95&gt;=4,4,IF('Core Indicators'!FC95&gt;=3,3,IF('Core Indicators'!FC95&gt;=2,2,IF('Core Indicators'!FC95&gt;=1,1,0))))))</f>
        <v>4</v>
      </c>
      <c r="Z98" s="163">
        <f t="shared" si="33"/>
        <v>4</v>
      </c>
      <c r="AA98" s="184">
        <f>'Crisis Indicator Data'!Y95</f>
        <v>1</v>
      </c>
      <c r="AB98" s="184">
        <f>'Crisis Indicator Data'!Z95</f>
        <v>1</v>
      </c>
      <c r="AC98" s="184">
        <f>'Crisis Indicator Data'!AA95</f>
        <v>2</v>
      </c>
      <c r="AD98" s="184">
        <f>'Crisis Indicator Data'!AB95</f>
        <v>1</v>
      </c>
      <c r="AE98" s="184">
        <f t="shared" si="34"/>
        <v>2</v>
      </c>
      <c r="AF98" s="184">
        <f>'Crisis Indicator Data'!AC95</f>
        <v>0</v>
      </c>
      <c r="AG98" s="184">
        <f>'Crisis Indicator Data'!AD95</f>
        <v>3</v>
      </c>
      <c r="AH98" s="184">
        <f t="shared" si="35"/>
        <v>3</v>
      </c>
      <c r="AI98" s="184">
        <f>'Crisis Indicator Data'!AE95</f>
        <v>2</v>
      </c>
      <c r="AJ98" s="184">
        <f>'Crisis Indicator Data'!AF95</f>
        <v>1</v>
      </c>
      <c r="AK98" s="184">
        <f>'Crisis Indicator Data'!AG95</f>
        <v>3</v>
      </c>
      <c r="AL98" s="184">
        <f t="shared" si="36"/>
        <v>4</v>
      </c>
      <c r="AM98" s="163">
        <f t="shared" si="37"/>
        <v>3</v>
      </c>
      <c r="AN98" s="163">
        <f t="shared" si="38"/>
        <v>3.5</v>
      </c>
    </row>
    <row r="99" spans="1:40" ht="13.5" customHeight="1" x14ac:dyDescent="0.35">
      <c r="A99" s="172" t="str">
        <f>'Crisis Indicator Data'!A96</f>
        <v>Complex crisis in Nigeria</v>
      </c>
      <c r="B99" s="173" t="str">
        <f>'Crisis Indicator Data'!B96</f>
        <v>Conflict,Displacement,Violence,Floods</v>
      </c>
      <c r="C99" s="173" t="str">
        <f>'Crisis Indicator Data'!C96</f>
        <v>NGA001</v>
      </c>
      <c r="D99" s="173" t="str">
        <f>'Crisis Indicator Data'!D96</f>
        <v>Nigeria</v>
      </c>
      <c r="E99" s="174" t="str">
        <f>'Crisis Indicator Data'!E96</f>
        <v>NGA</v>
      </c>
      <c r="F99" s="163">
        <f>IF(LEN(E99)&gt;3,(IF(VLOOKUP($C99,'Regional Crises'!$B$1:$R$66,7,FALSE)="x","x",ROUND(IF(VLOOKUP($C99,'Regional Crises'!$B$1:$R$66,7,FALSE)&gt;$F$3,5,IF(VLOOKUP($C99,'Regional Crises'!$B$1:$R$66,7,FALSE)&lt;F$4,0,($F$3-VLOOKUP($C99,'Regional Crises'!$B$1:$R$66,7,FALSE))/($F$3-$F$4)*5)),1))),IF(VLOOKUP($E99,'Country Indicator Data'!$B$4:$N$300,3,FALSE)="x","x",ROUND(IF(VLOOKUP($E99,'Country Indicator Data'!$B$4:$N$300,3,FALSE)&gt;$F$3,5,IF(VLOOKUP($E99,'Country Indicator Data'!$B$4:$N$300,3,FALSE)&lt;$F$4,0,($F$3-VLOOKUP($E99,'Country Indicator Data'!$B$4:$N$300,3,FALSE))/($F$3-$F$4)*5)),1)))</f>
        <v>3.9</v>
      </c>
      <c r="G99" s="163">
        <f>IF(LEN(E99)&gt;3,(IF(VLOOKUP($C99,'Regional Crises'!$B$1:$R$66,9,FALSE)="x","x",ROUND(IF(VLOOKUP($C99,'Regional Crises'!$B$1:$R$66,9,FALSE)&gt;G$3,5,IF(VLOOKUP($C99,'Regional Crises'!$B$1:$R$66,9,FALSE)&lt;G$4,0,(G$3-VLOOKUP($C99,'Regional Crises'!$B$1:$R$66,9,FALSE))/(G$3-G$4)*5)),1))),IF(VLOOKUP($E99,'Country Indicator Data'!$B$4:$N$300,5,FALSE)="x","x",ROUND(IF(VLOOKUP($E99,'Country Indicator Data'!$B$4:$N$300,5,FALSE)&gt;G$3,5,IF(VLOOKUP($E99,'Country Indicator Data'!$B$4:$N$300,5,FALSE)&lt;G$4,0,(G$3-VLOOKUP($E99,'Country Indicator Data'!$B$4:$N$300,5,FALSE))/(G$3-G$4)*5)),1)))</f>
        <v>2.9</v>
      </c>
      <c r="H99" s="163">
        <f t="shared" si="26"/>
        <v>3.4</v>
      </c>
      <c r="I99" s="163">
        <f>IF(LEN(E99)&gt;3,(IF(VLOOKUP($C99,'Regional Crises'!$B$1:$R$66,6,FALSE)="x","x",ROUND(IF(VLOOKUP($C99,'Regional Crises'!$B$1:$R$66,6,FALSE)&gt;I$3,5,IF(VLOOKUP($C99,'Regional Crises'!$B$1:$R$66,6,FALSE)&lt;I$4,0,5-(I$3-VLOOKUP($C99,'Regional Crises'!$B$1:$R$66,6,FALSE))/(I$3-I$4)*5)),1))),IF(VLOOKUP($E99,'Country Indicator Data'!$B$4:$N$300,2,FALSE)="x","x",ROUND(IF(VLOOKUP($E99,'Country Indicator Data'!$B$4:$N$300,2,FALSE)&gt;I$3,5,IF(VLOOKUP($E99,'Country Indicator Data'!$B$4:$N$300,2,FALSE)&lt;I$4,0,5-(I$3-VLOOKUP($E99,'Country Indicator Data'!$B$4:$N$300,2,FALSE))/(I$3-I$4)*5)),1)))</f>
        <v>4.0999999999999996</v>
      </c>
      <c r="J99" s="163">
        <f>IF(LEN(E99)&gt;3,(IF(VLOOKUP($C99,'Regional Crises'!$B$1:$R$66,8,FALSE)="x","x",ROUND(IF(VLOOKUP($C99,'Regional Crises'!$B$1:$R$66,8,FALSE)&gt;J$3,5,IF(VLOOKUP($C99,'Regional Crises'!$B$1:$R$66,8,FALSE)&lt;J$4,0,5-(J$3-VLOOKUP($C99,'Regional Crises'!$B$1:$R$66,8,FALSE))/(J$3-J$4)*5)),1))),IF(VLOOKUP($E99,'Country Indicator Data'!$B$4:$N$300,4,FALSE)="x","x",ROUND(IF(VLOOKUP($E99,'Country Indicator Data'!$B$4:$N$300,4,FALSE)&gt;J$3,5,IF(VLOOKUP($E99,'Country Indicator Data'!$B$4:$N$300,4,FALSE)&lt;J$4,0,5-(J$3-VLOOKUP($E99,'Country Indicator Data'!$B$4:$N$300,4,FALSE))/(J$3-J$4)*5)),1)))</f>
        <v>0.3</v>
      </c>
      <c r="K99" s="163">
        <f t="shared" si="27"/>
        <v>2.1999999999999997</v>
      </c>
      <c r="L99" s="163" t="str">
        <f>IF(LEN(E99)&gt;3,(IF(VLOOKUP($C99,'Regional Crises'!$B$1:$R$66,10,FALSE)="x","x",ROUND(IF(VLOOKUP($C99,'Regional Crises'!$B$1:$R$66,10,FALSE)&gt;L$3,5,IF(VLOOKUP($C99,'Regional Crises'!$B$1:$R$66,10,FALSE)&lt;L$4,0,5-(L$3-VLOOKUP($C99,'Regional Crises'!$B$1:$R$66,10,FALSE))/(L$3-L$4)*5)),1))),IF(VLOOKUP($E99,'Country Indicator Data'!$B$4:$N$300,6,FALSE)="x","x",ROUND(IF(VLOOKUP($E99,'Country Indicator Data'!$B$4:$N$300,6,FALSE)&gt;L$3,5,IF(VLOOKUP($E99,'Country Indicator Data'!$B$4:$N$300,6,FALSE)&lt;L$4,0,5-(L$3-VLOOKUP($E99,'Country Indicator Data'!$B$4:$N$300,6,FALSE))/(L$3-L$4)*5)),1)))</f>
        <v>x</v>
      </c>
      <c r="M99" s="163">
        <f>IF(LEN(E99)&gt;3,(IF(VLOOKUP($C99,'Regional Crises'!$B$1:$R$66,11,FALSE)="x","x",ROUND(IF(VLOOKUP($C99,'Regional Crises'!$B$1:$R$66,11,FALSE)&gt;M$3,5,IF(VLOOKUP($C99,'Regional Crises'!$B$1:$R$66,11,FALSE)&lt;M$4,0,5-(M$3-VLOOKUP($C99,'Regional Crises'!$B$1:$R$66,11,FALSE))/(M$3-M$4)*5)),1))),IF(VLOOKUP($E99,'Country Indicator Data'!$B$4:$N$300,7,FALSE)="x","x",ROUND(IF(VLOOKUP($E99,'Country Indicator Data'!$B$4:$N$300,7,FALSE)&gt;M$3,5,IF(VLOOKUP($E99,'Country Indicator Data'!$B$4:$N$300,7,FALSE)&lt;M$4,0,5-(M$3-VLOOKUP($E99,'Country Indicator Data'!$B$4:$N$300,7,FALSE))/(M$3-M$4)*5)),1)))</f>
        <v>1.3</v>
      </c>
      <c r="N99" s="163">
        <f t="shared" si="28"/>
        <v>1.3</v>
      </c>
      <c r="O99" s="163">
        <f t="shared" si="29"/>
        <v>2.2999999999999998</v>
      </c>
      <c r="P99" s="163">
        <f>IF(LEN(E99)&gt;3,VLOOKUP(C99,'Regional Crises'!$B$1:$R$69,12,FALSE),VLOOKUP(E99,'Country Indicator Data'!$B$4:$I$300,8,FALSE))</f>
        <v>5</v>
      </c>
      <c r="Q99" s="163">
        <f>IF(LEN(E99)&gt;3,((IF(VLOOKUP($C99,'Regional Crises'!$B$1:$R$66,13,FALSE)="x","x",ROUND(IF(VLOOKUP($C99,'Regional Crises'!$B$1:$R$66,13,FALSE)&gt;Q$3,5,IF(VLOOKUP($C99,'Regional Crises'!$B$1:$R$66,13,FALSE)&lt;Q$4,0,5-(LOG(Q$3)-LOG(VLOOKUP($C99,'Regional Crises'!$B$1:$R$66,13,FALSE)))/(LOG(Q$3)-LOG(Q$4))*5)),1)))),(IF(VLOOKUP($E99,'Country Indicator Data'!$B$4:$N$300,9,FALSE)="x","x",ROUND(IF(VLOOKUP($E99,'Country Indicator Data'!$B$4:$N$300,9,FALSE)&gt;Q$3,5,IF(VLOOKUP($E99,'Country Indicator Data'!$B$4:$N$300,9,FALSE)&lt;Q$4,0,5-(LOG(Q$3)-LOG(VLOOKUP($E99,'Country Indicator Data'!$B$4:$N$300,9,FALSE)))/(LOG(Q$3)-LOG(Q$4))*5)),1))))</f>
        <v>5</v>
      </c>
      <c r="R99" s="163">
        <f t="shared" si="30"/>
        <v>5</v>
      </c>
      <c r="S99" s="163">
        <f>IF(LEN(E99)&gt;3,((IF(VLOOKUP($C99,'Regional Crises'!$B$1:$R$66,17,FALSE)="x","x",ROUND(IF(VLOOKUP($C99,'Regional Crises'!$B$1:$R$66,17,FALSE)&gt;S$3,0,IF(VLOOKUP($C99,'Regional Crises'!$B$1:$R$66,17,FALSE)&lt;S$4,5,(S$3-VLOOKUP($C99,'Regional Crises'!$B$1:$R$66,17,FALSE))/(S$3-S$4)*5)),1)))),(IF(VLOOKUP($E99,'Country Indicator Data'!$B$4:$N$300,13,FALSE)="x","x",ROUND(IF(VLOOKUP($E99,'Country Indicator Data'!$B$4:$N$300,13,FALSE)&gt;S$3,0,IF(VLOOKUP($E99,'Country Indicator Data'!$B$4:$N$300,13,FALSE)&lt;S$4,5,(S$3-VLOOKUP($E99,'Country Indicator Data'!$B$4:$N$300,13,FALSE))/(S$3-S$4)*5)),1))))</f>
        <v>3.8</v>
      </c>
      <c r="T99" s="163">
        <f>IF(LEN(E99)&gt;3,((IF(VLOOKUP($C99,'Regional Crises'!$B$1:$R$66,14,FALSE)="x","x",ROUND(IF(VLOOKUP($C99,'Regional Crises'!$B$1:$R$66,14,FALSE)&gt;T$3,0,IF(VLOOKUP($C99,'Regional Crises'!$B$1:$R$66,14,FALSE)&lt;T$4,5,(T$3-VLOOKUP($C99,'Regional Crises'!$B$1:$R$66,14,FALSE))/(T$3-T$4)*5)),1)))),(IF(VLOOKUP($E99,'Country Indicator Data'!$B$4:$N$300,10,FALSE)="x","x",ROUND(IF(VLOOKUP($E99,'Country Indicator Data'!$B$4:$N$300,10,FALSE)&gt;T$3,0,IF(VLOOKUP($E99,'Country Indicator Data'!$B$4:$N$300,10,FALSE)&lt;T$4,5,(T$3-VLOOKUP($E99,'Country Indicator Data'!$B$4:$N$300,10,FALSE))/(T$3-T$4)*5)),1))))</f>
        <v>3.4</v>
      </c>
      <c r="U99" s="163">
        <f>IF(LEN(E99)&gt;3,((IF(VLOOKUP($C99,'Regional Crises'!$B$1:$R$66,15,FALSE)="x","x",ROUND(IF(VLOOKUP($C99,'Regional Crises'!$B$1:$R$66,15,FALSE)&gt;U$3,0,IF(VLOOKUP($C99,'Regional Crises'!$B$1:$R$66,15,FALSE)&lt;U$4,5,(U$3-VLOOKUP($C99,'Regional Crises'!$B$1:$R$66,15,FALSE))/(U$3-U$4)*5)),1)))),(IF(VLOOKUP($E99,'Country Indicator Data'!$B$4:$N$300,11,FALSE)="x","x",ROUND(IF(VLOOKUP($E99,'Country Indicator Data'!$B$4:$N$300,11,FALSE)&gt;U$3,0,IF(VLOOKUP($E99,'Country Indicator Data'!$B$4:$N$300,11,FALSE)&lt;U$4,5,(U$3-VLOOKUP($E99,'Country Indicator Data'!$B$4:$N$300,11,FALSE))/(U$3-U$4)*5)),1))))</f>
        <v>3.1</v>
      </c>
      <c r="V99" s="163">
        <f>IF(LEN(E99)&gt;3,((IF(VLOOKUP($C99,'Regional Crises'!$B$1:$R$66,16,FALSE)="x","x",ROUND(IF(VLOOKUP($C99,'Regional Crises'!$B$1:$R$66,16,FALSE)&gt;V$3,0,IF(VLOOKUP($C99,'Regional Crises'!$B$1:$R$66,16,FALSE)&lt;V$4,5,(V$3-VLOOKUP($C99,'Regional Crises'!$B$1:$R$66,16,FALSE))/(V$3-V$4)*5)),1)))),(IF(VLOOKUP($E99,'Country Indicator Data'!$B$4:$N$300,12,FALSE)="x","x",ROUND(IF(VLOOKUP($E99,'Country Indicator Data'!$B$4:$N$300,12,FALSE)&gt;V$3,0,IF(VLOOKUP($E99,'Country Indicator Data'!$B$4:$N$300,12,FALSE)&lt;V$4,5,(V$3-VLOOKUP($E99,'Country Indicator Data'!$B$4:$N$300,12,FALSE))/(V$3-V$4)*5)),1))))</f>
        <v>2.8</v>
      </c>
      <c r="W99" s="163">
        <f t="shared" si="31"/>
        <v>3.3</v>
      </c>
      <c r="X99" s="163">
        <f t="shared" si="32"/>
        <v>3.5</v>
      </c>
      <c r="Y99" s="184">
        <f>IF('Core Indicators'!FC96="x","x",IF('Core Indicators'!FC96&gt;=5,5,IF('Core Indicators'!FC96&gt;=4,4,IF('Core Indicators'!FC96&gt;=3,3,IF('Core Indicators'!FC96&gt;=2,2,IF('Core Indicators'!FC96&gt;=1,1,0))))))</f>
        <v>5</v>
      </c>
      <c r="Z99" s="163">
        <f t="shared" si="33"/>
        <v>5</v>
      </c>
      <c r="AA99" s="184">
        <f>'Crisis Indicator Data'!Y96</f>
        <v>1</v>
      </c>
      <c r="AB99" s="184">
        <f>'Crisis Indicator Data'!Z96</f>
        <v>2</v>
      </c>
      <c r="AC99" s="184">
        <f>'Crisis Indicator Data'!AA96</f>
        <v>2</v>
      </c>
      <c r="AD99" s="184">
        <f>'Crisis Indicator Data'!AB96</f>
        <v>3</v>
      </c>
      <c r="AE99" s="184">
        <f t="shared" si="34"/>
        <v>4</v>
      </c>
      <c r="AF99" s="184">
        <f>'Crisis Indicator Data'!AC96</f>
        <v>2</v>
      </c>
      <c r="AG99" s="184">
        <f>'Crisis Indicator Data'!AD96</f>
        <v>3</v>
      </c>
      <c r="AH99" s="184">
        <f t="shared" si="35"/>
        <v>5</v>
      </c>
      <c r="AI99" s="184">
        <f>'Crisis Indicator Data'!AE96</f>
        <v>2</v>
      </c>
      <c r="AJ99" s="184">
        <f>'Crisis Indicator Data'!AF96</f>
        <v>1</v>
      </c>
      <c r="AK99" s="184">
        <f>'Crisis Indicator Data'!AG96</f>
        <v>3</v>
      </c>
      <c r="AL99" s="184">
        <f t="shared" si="36"/>
        <v>4</v>
      </c>
      <c r="AM99" s="163">
        <f t="shared" si="37"/>
        <v>4</v>
      </c>
      <c r="AN99" s="163">
        <f t="shared" si="38"/>
        <v>4.5</v>
      </c>
    </row>
    <row r="100" spans="1:40" ht="13.5" customHeight="1" x14ac:dyDescent="0.35">
      <c r="A100" s="172" t="str">
        <f>'Crisis Indicator Data'!A97</f>
        <v>Middle belt conflict</v>
      </c>
      <c r="B100" s="173" t="str">
        <f>'Crisis Indicator Data'!B97</f>
        <v>Violence,Conflict</v>
      </c>
      <c r="C100" s="173" t="str">
        <f>'Crisis Indicator Data'!C97</f>
        <v>NGA003</v>
      </c>
      <c r="D100" s="173" t="str">
        <f>'Crisis Indicator Data'!D97</f>
        <v>Nigeria</v>
      </c>
      <c r="E100" s="174" t="str">
        <f>'Crisis Indicator Data'!E97</f>
        <v>NGA</v>
      </c>
      <c r="F100" s="163">
        <f>IF(LEN(E100)&gt;3,(IF(VLOOKUP($C100,'Regional Crises'!$B$1:$R$66,7,FALSE)="x","x",ROUND(IF(VLOOKUP($C100,'Regional Crises'!$B$1:$R$66,7,FALSE)&gt;$F$3,5,IF(VLOOKUP($C100,'Regional Crises'!$B$1:$R$66,7,FALSE)&lt;F$4,0,($F$3-VLOOKUP($C100,'Regional Crises'!$B$1:$R$66,7,FALSE))/($F$3-$F$4)*5)),1))),IF(VLOOKUP($E100,'Country Indicator Data'!$B$4:$N$300,3,FALSE)="x","x",ROUND(IF(VLOOKUP($E100,'Country Indicator Data'!$B$4:$N$300,3,FALSE)&gt;$F$3,5,IF(VLOOKUP($E100,'Country Indicator Data'!$B$4:$N$300,3,FALSE)&lt;$F$4,0,($F$3-VLOOKUP($E100,'Country Indicator Data'!$B$4:$N$300,3,FALSE))/($F$3-$F$4)*5)),1)))</f>
        <v>3.9</v>
      </c>
      <c r="G100" s="163">
        <f>IF(LEN(E100)&gt;3,(IF(VLOOKUP($C100,'Regional Crises'!$B$1:$R$66,9,FALSE)="x","x",ROUND(IF(VLOOKUP($C100,'Regional Crises'!$B$1:$R$66,9,FALSE)&gt;G$3,5,IF(VLOOKUP($C100,'Regional Crises'!$B$1:$R$66,9,FALSE)&lt;G$4,0,(G$3-VLOOKUP($C100,'Regional Crises'!$B$1:$R$66,9,FALSE))/(G$3-G$4)*5)),1))),IF(VLOOKUP($E100,'Country Indicator Data'!$B$4:$N$300,5,FALSE)="x","x",ROUND(IF(VLOOKUP($E100,'Country Indicator Data'!$B$4:$N$300,5,FALSE)&gt;G$3,5,IF(VLOOKUP($E100,'Country Indicator Data'!$B$4:$N$300,5,FALSE)&lt;G$4,0,(G$3-VLOOKUP($E100,'Country Indicator Data'!$B$4:$N$300,5,FALSE))/(G$3-G$4)*5)),1)))</f>
        <v>2.9</v>
      </c>
      <c r="H100" s="163">
        <f t="shared" si="26"/>
        <v>3.4</v>
      </c>
      <c r="I100" s="163">
        <f>IF(LEN(E100)&gt;3,(IF(VLOOKUP($C100,'Regional Crises'!$B$1:$R$66,6,FALSE)="x","x",ROUND(IF(VLOOKUP($C100,'Regional Crises'!$B$1:$R$66,6,FALSE)&gt;I$3,5,IF(VLOOKUP($C100,'Regional Crises'!$B$1:$R$66,6,FALSE)&lt;I$4,0,5-(I$3-VLOOKUP($C100,'Regional Crises'!$B$1:$R$66,6,FALSE))/(I$3-I$4)*5)),1))),IF(VLOOKUP($E100,'Country Indicator Data'!$B$4:$N$300,2,FALSE)="x","x",ROUND(IF(VLOOKUP($E100,'Country Indicator Data'!$B$4:$N$300,2,FALSE)&gt;I$3,5,IF(VLOOKUP($E100,'Country Indicator Data'!$B$4:$N$300,2,FALSE)&lt;I$4,0,5-(I$3-VLOOKUP($E100,'Country Indicator Data'!$B$4:$N$300,2,FALSE))/(I$3-I$4)*5)),1)))</f>
        <v>4.0999999999999996</v>
      </c>
      <c r="J100" s="163">
        <f>IF(LEN(E100)&gt;3,(IF(VLOOKUP($C100,'Regional Crises'!$B$1:$R$66,8,FALSE)="x","x",ROUND(IF(VLOOKUP($C100,'Regional Crises'!$B$1:$R$66,8,FALSE)&gt;J$3,5,IF(VLOOKUP($C100,'Regional Crises'!$B$1:$R$66,8,FALSE)&lt;J$4,0,5-(J$3-VLOOKUP($C100,'Regional Crises'!$B$1:$R$66,8,FALSE))/(J$3-J$4)*5)),1))),IF(VLOOKUP($E100,'Country Indicator Data'!$B$4:$N$300,4,FALSE)="x","x",ROUND(IF(VLOOKUP($E100,'Country Indicator Data'!$B$4:$N$300,4,FALSE)&gt;J$3,5,IF(VLOOKUP($E100,'Country Indicator Data'!$B$4:$N$300,4,FALSE)&lt;J$4,0,5-(J$3-VLOOKUP($E100,'Country Indicator Data'!$B$4:$N$300,4,FALSE))/(J$3-J$4)*5)),1)))</f>
        <v>0.3</v>
      </c>
      <c r="K100" s="163">
        <f t="shared" si="27"/>
        <v>2.1999999999999997</v>
      </c>
      <c r="L100" s="163" t="str">
        <f>IF(LEN(E100)&gt;3,(IF(VLOOKUP($C100,'Regional Crises'!$B$1:$R$66,10,FALSE)="x","x",ROUND(IF(VLOOKUP($C100,'Regional Crises'!$B$1:$R$66,10,FALSE)&gt;L$3,5,IF(VLOOKUP($C100,'Regional Crises'!$B$1:$R$66,10,FALSE)&lt;L$4,0,5-(L$3-VLOOKUP($C100,'Regional Crises'!$B$1:$R$66,10,FALSE))/(L$3-L$4)*5)),1))),IF(VLOOKUP($E100,'Country Indicator Data'!$B$4:$N$300,6,FALSE)="x","x",ROUND(IF(VLOOKUP($E100,'Country Indicator Data'!$B$4:$N$300,6,FALSE)&gt;L$3,5,IF(VLOOKUP($E100,'Country Indicator Data'!$B$4:$N$300,6,FALSE)&lt;L$4,0,5-(L$3-VLOOKUP($E100,'Country Indicator Data'!$B$4:$N$300,6,FALSE))/(L$3-L$4)*5)),1)))</f>
        <v>x</v>
      </c>
      <c r="M100" s="163">
        <f>IF(LEN(E100)&gt;3,(IF(VLOOKUP($C100,'Regional Crises'!$B$1:$R$66,11,FALSE)="x","x",ROUND(IF(VLOOKUP($C100,'Regional Crises'!$B$1:$R$66,11,FALSE)&gt;M$3,5,IF(VLOOKUP($C100,'Regional Crises'!$B$1:$R$66,11,FALSE)&lt;M$4,0,5-(M$3-VLOOKUP($C100,'Regional Crises'!$B$1:$R$66,11,FALSE))/(M$3-M$4)*5)),1))),IF(VLOOKUP($E100,'Country Indicator Data'!$B$4:$N$300,7,FALSE)="x","x",ROUND(IF(VLOOKUP($E100,'Country Indicator Data'!$B$4:$N$300,7,FALSE)&gt;M$3,5,IF(VLOOKUP($E100,'Country Indicator Data'!$B$4:$N$300,7,FALSE)&lt;M$4,0,5-(M$3-VLOOKUP($E100,'Country Indicator Data'!$B$4:$N$300,7,FALSE))/(M$3-M$4)*5)),1)))</f>
        <v>1.3</v>
      </c>
      <c r="N100" s="163">
        <f t="shared" si="28"/>
        <v>1.3</v>
      </c>
      <c r="O100" s="163">
        <f t="shared" si="29"/>
        <v>2.2999999999999998</v>
      </c>
      <c r="P100" s="163">
        <f>IF(LEN(E100)&gt;3,VLOOKUP(C100,'Regional Crises'!$B$1:$R$69,12,FALSE),VLOOKUP(E100,'Country Indicator Data'!$B$4:$I$300,8,FALSE))</f>
        <v>5</v>
      </c>
      <c r="Q100" s="163">
        <f>IF(LEN(E100)&gt;3,((IF(VLOOKUP($C100,'Regional Crises'!$B$1:$R$66,13,FALSE)="x","x",ROUND(IF(VLOOKUP($C100,'Regional Crises'!$B$1:$R$66,13,FALSE)&gt;Q$3,5,IF(VLOOKUP($C100,'Regional Crises'!$B$1:$R$66,13,FALSE)&lt;Q$4,0,5-(LOG(Q$3)-LOG(VLOOKUP($C100,'Regional Crises'!$B$1:$R$66,13,FALSE)))/(LOG(Q$3)-LOG(Q$4))*5)),1)))),(IF(VLOOKUP($E100,'Country Indicator Data'!$B$4:$N$300,9,FALSE)="x","x",ROUND(IF(VLOOKUP($E100,'Country Indicator Data'!$B$4:$N$300,9,FALSE)&gt;Q$3,5,IF(VLOOKUP($E100,'Country Indicator Data'!$B$4:$N$300,9,FALSE)&lt;Q$4,0,5-(LOG(Q$3)-LOG(VLOOKUP($E100,'Country Indicator Data'!$B$4:$N$300,9,FALSE)))/(LOG(Q$3)-LOG(Q$4))*5)),1))))</f>
        <v>5</v>
      </c>
      <c r="R100" s="163">
        <f t="shared" si="30"/>
        <v>5</v>
      </c>
      <c r="S100" s="163">
        <f>IF(LEN(E100)&gt;3,((IF(VLOOKUP($C100,'Regional Crises'!$B$1:$R$66,17,FALSE)="x","x",ROUND(IF(VLOOKUP($C100,'Regional Crises'!$B$1:$R$66,17,FALSE)&gt;S$3,0,IF(VLOOKUP($C100,'Regional Crises'!$B$1:$R$66,17,FALSE)&lt;S$4,5,(S$3-VLOOKUP($C100,'Regional Crises'!$B$1:$R$66,17,FALSE))/(S$3-S$4)*5)),1)))),(IF(VLOOKUP($E100,'Country Indicator Data'!$B$4:$N$300,13,FALSE)="x","x",ROUND(IF(VLOOKUP($E100,'Country Indicator Data'!$B$4:$N$300,13,FALSE)&gt;S$3,0,IF(VLOOKUP($E100,'Country Indicator Data'!$B$4:$N$300,13,FALSE)&lt;S$4,5,(S$3-VLOOKUP($E100,'Country Indicator Data'!$B$4:$N$300,13,FALSE))/(S$3-S$4)*5)),1))))</f>
        <v>3.8</v>
      </c>
      <c r="T100" s="163">
        <f>IF(LEN(E100)&gt;3,((IF(VLOOKUP($C100,'Regional Crises'!$B$1:$R$66,14,FALSE)="x","x",ROUND(IF(VLOOKUP($C100,'Regional Crises'!$B$1:$R$66,14,FALSE)&gt;T$3,0,IF(VLOOKUP($C100,'Regional Crises'!$B$1:$R$66,14,FALSE)&lt;T$4,5,(T$3-VLOOKUP($C100,'Regional Crises'!$B$1:$R$66,14,FALSE))/(T$3-T$4)*5)),1)))),(IF(VLOOKUP($E100,'Country Indicator Data'!$B$4:$N$300,10,FALSE)="x","x",ROUND(IF(VLOOKUP($E100,'Country Indicator Data'!$B$4:$N$300,10,FALSE)&gt;T$3,0,IF(VLOOKUP($E100,'Country Indicator Data'!$B$4:$N$300,10,FALSE)&lt;T$4,5,(T$3-VLOOKUP($E100,'Country Indicator Data'!$B$4:$N$300,10,FALSE))/(T$3-T$4)*5)),1))))</f>
        <v>3.4</v>
      </c>
      <c r="U100" s="163">
        <f>IF(LEN(E100)&gt;3,((IF(VLOOKUP($C100,'Regional Crises'!$B$1:$R$66,15,FALSE)="x","x",ROUND(IF(VLOOKUP($C100,'Regional Crises'!$B$1:$R$66,15,FALSE)&gt;U$3,0,IF(VLOOKUP($C100,'Regional Crises'!$B$1:$R$66,15,FALSE)&lt;U$4,5,(U$3-VLOOKUP($C100,'Regional Crises'!$B$1:$R$66,15,FALSE))/(U$3-U$4)*5)),1)))),(IF(VLOOKUP($E100,'Country Indicator Data'!$B$4:$N$300,11,FALSE)="x","x",ROUND(IF(VLOOKUP($E100,'Country Indicator Data'!$B$4:$N$300,11,FALSE)&gt;U$3,0,IF(VLOOKUP($E100,'Country Indicator Data'!$B$4:$N$300,11,FALSE)&lt;U$4,5,(U$3-VLOOKUP($E100,'Country Indicator Data'!$B$4:$N$300,11,FALSE))/(U$3-U$4)*5)),1))))</f>
        <v>3.1</v>
      </c>
      <c r="V100" s="163">
        <f>IF(LEN(E100)&gt;3,((IF(VLOOKUP($C100,'Regional Crises'!$B$1:$R$66,16,FALSE)="x","x",ROUND(IF(VLOOKUP($C100,'Regional Crises'!$B$1:$R$66,16,FALSE)&gt;V$3,0,IF(VLOOKUP($C100,'Regional Crises'!$B$1:$R$66,16,FALSE)&lt;V$4,5,(V$3-VLOOKUP($C100,'Regional Crises'!$B$1:$R$66,16,FALSE))/(V$3-V$4)*5)),1)))),(IF(VLOOKUP($E100,'Country Indicator Data'!$B$4:$N$300,12,FALSE)="x","x",ROUND(IF(VLOOKUP($E100,'Country Indicator Data'!$B$4:$N$300,12,FALSE)&gt;V$3,0,IF(VLOOKUP($E100,'Country Indicator Data'!$B$4:$N$300,12,FALSE)&lt;V$4,5,(V$3-VLOOKUP($E100,'Country Indicator Data'!$B$4:$N$300,12,FALSE))/(V$3-V$4)*5)),1))))</f>
        <v>2.8</v>
      </c>
      <c r="W100" s="163">
        <f t="shared" si="31"/>
        <v>3.3</v>
      </c>
      <c r="X100" s="163">
        <f t="shared" si="32"/>
        <v>3.5</v>
      </c>
      <c r="Y100" s="184">
        <f>IF('Core Indicators'!FC97="x","x",IF('Core Indicators'!FC97&gt;=5,5,IF('Core Indicators'!FC97&gt;=4,4,IF('Core Indicators'!FC97&gt;=3,3,IF('Core Indicators'!FC97&gt;=2,2,IF('Core Indicators'!FC97&gt;=1,1,0))))))</f>
        <v>2</v>
      </c>
      <c r="Z100" s="163">
        <f t="shared" si="33"/>
        <v>2</v>
      </c>
      <c r="AA100" s="184">
        <f>'Crisis Indicator Data'!Y97</f>
        <v>1</v>
      </c>
      <c r="AB100" s="184">
        <f>'Crisis Indicator Data'!Z97</f>
        <v>2</v>
      </c>
      <c r="AC100" s="184">
        <f>'Crisis Indicator Data'!AA97</f>
        <v>0</v>
      </c>
      <c r="AD100" s="184">
        <f>'Crisis Indicator Data'!AB97</f>
        <v>0</v>
      </c>
      <c r="AE100" s="184">
        <f t="shared" si="34"/>
        <v>2</v>
      </c>
      <c r="AF100" s="184">
        <f>'Crisis Indicator Data'!AC97</f>
        <v>0</v>
      </c>
      <c r="AG100" s="184">
        <f>'Crisis Indicator Data'!AD97</f>
        <v>0</v>
      </c>
      <c r="AH100" s="184">
        <f t="shared" si="35"/>
        <v>0</v>
      </c>
      <c r="AI100" s="184">
        <f>'Crisis Indicator Data'!AE97</f>
        <v>2</v>
      </c>
      <c r="AJ100" s="184">
        <f>'Crisis Indicator Data'!AF97</f>
        <v>1</v>
      </c>
      <c r="AK100" s="184">
        <f>'Crisis Indicator Data'!AG97</f>
        <v>3</v>
      </c>
      <c r="AL100" s="184">
        <f t="shared" si="36"/>
        <v>4</v>
      </c>
      <c r="AM100" s="163">
        <f t="shared" si="37"/>
        <v>2</v>
      </c>
      <c r="AN100" s="163">
        <f t="shared" si="38"/>
        <v>2</v>
      </c>
    </row>
    <row r="101" spans="1:40" ht="13.5" customHeight="1" x14ac:dyDescent="0.35">
      <c r="A101" s="172" t="str">
        <f>'Crisis Indicator Data'!A98</f>
        <v>Lake Chad basin crisis in Nigeria</v>
      </c>
      <c r="B101" s="173" t="str">
        <f>'Crisis Indicator Data'!B98</f>
        <v>Conflict,Displacement</v>
      </c>
      <c r="C101" s="173" t="str">
        <f>'Crisis Indicator Data'!C98</f>
        <v>NGA004</v>
      </c>
      <c r="D101" s="173" t="str">
        <f>'Crisis Indicator Data'!D98</f>
        <v>Nigeria</v>
      </c>
      <c r="E101" s="174" t="str">
        <f>'Crisis Indicator Data'!E98</f>
        <v>NGA</v>
      </c>
      <c r="F101" s="163">
        <f>IF(LEN(E101)&gt;3,(IF(VLOOKUP($C101,'Regional Crises'!$B$1:$R$66,7,FALSE)="x","x",ROUND(IF(VLOOKUP($C101,'Regional Crises'!$B$1:$R$66,7,FALSE)&gt;$F$3,5,IF(VLOOKUP($C101,'Regional Crises'!$B$1:$R$66,7,FALSE)&lt;F$4,0,($F$3-VLOOKUP($C101,'Regional Crises'!$B$1:$R$66,7,FALSE))/($F$3-$F$4)*5)),1))),IF(VLOOKUP($E101,'Country Indicator Data'!$B$4:$N$300,3,FALSE)="x","x",ROUND(IF(VLOOKUP($E101,'Country Indicator Data'!$B$4:$N$300,3,FALSE)&gt;$F$3,5,IF(VLOOKUP($E101,'Country Indicator Data'!$B$4:$N$300,3,FALSE)&lt;$F$4,0,($F$3-VLOOKUP($E101,'Country Indicator Data'!$B$4:$N$300,3,FALSE))/($F$3-$F$4)*5)),1)))</f>
        <v>3.9</v>
      </c>
      <c r="G101" s="163">
        <f>IF(LEN(E101)&gt;3,(IF(VLOOKUP($C101,'Regional Crises'!$B$1:$R$66,9,FALSE)="x","x",ROUND(IF(VLOOKUP($C101,'Regional Crises'!$B$1:$R$66,9,FALSE)&gt;G$3,5,IF(VLOOKUP($C101,'Regional Crises'!$B$1:$R$66,9,FALSE)&lt;G$4,0,(G$3-VLOOKUP($C101,'Regional Crises'!$B$1:$R$66,9,FALSE))/(G$3-G$4)*5)),1))),IF(VLOOKUP($E101,'Country Indicator Data'!$B$4:$N$300,5,FALSE)="x","x",ROUND(IF(VLOOKUP($E101,'Country Indicator Data'!$B$4:$N$300,5,FALSE)&gt;G$3,5,IF(VLOOKUP($E101,'Country Indicator Data'!$B$4:$N$300,5,FALSE)&lt;G$4,0,(G$3-VLOOKUP($E101,'Country Indicator Data'!$B$4:$N$300,5,FALSE))/(G$3-G$4)*5)),1)))</f>
        <v>2.9</v>
      </c>
      <c r="H101" s="163">
        <f t="shared" si="26"/>
        <v>3.4</v>
      </c>
      <c r="I101" s="163">
        <f>IF(LEN(E101)&gt;3,(IF(VLOOKUP($C101,'Regional Crises'!$B$1:$R$66,6,FALSE)="x","x",ROUND(IF(VLOOKUP($C101,'Regional Crises'!$B$1:$R$66,6,FALSE)&gt;I$3,5,IF(VLOOKUP($C101,'Regional Crises'!$B$1:$R$66,6,FALSE)&lt;I$4,0,5-(I$3-VLOOKUP($C101,'Regional Crises'!$B$1:$R$66,6,FALSE))/(I$3-I$4)*5)),1))),IF(VLOOKUP($E101,'Country Indicator Data'!$B$4:$N$300,2,FALSE)="x","x",ROUND(IF(VLOOKUP($E101,'Country Indicator Data'!$B$4:$N$300,2,FALSE)&gt;I$3,5,IF(VLOOKUP($E101,'Country Indicator Data'!$B$4:$N$300,2,FALSE)&lt;I$4,0,5-(I$3-VLOOKUP($E101,'Country Indicator Data'!$B$4:$N$300,2,FALSE))/(I$3-I$4)*5)),1)))</f>
        <v>4.0999999999999996</v>
      </c>
      <c r="J101" s="163">
        <f>IF(LEN(E101)&gt;3,(IF(VLOOKUP($C101,'Regional Crises'!$B$1:$R$66,8,FALSE)="x","x",ROUND(IF(VLOOKUP($C101,'Regional Crises'!$B$1:$R$66,8,FALSE)&gt;J$3,5,IF(VLOOKUP($C101,'Regional Crises'!$B$1:$R$66,8,FALSE)&lt;J$4,0,5-(J$3-VLOOKUP($C101,'Regional Crises'!$B$1:$R$66,8,FALSE))/(J$3-J$4)*5)),1))),IF(VLOOKUP($E101,'Country Indicator Data'!$B$4:$N$300,4,FALSE)="x","x",ROUND(IF(VLOOKUP($E101,'Country Indicator Data'!$B$4:$N$300,4,FALSE)&gt;J$3,5,IF(VLOOKUP($E101,'Country Indicator Data'!$B$4:$N$300,4,FALSE)&lt;J$4,0,5-(J$3-VLOOKUP($E101,'Country Indicator Data'!$B$4:$N$300,4,FALSE))/(J$3-J$4)*5)),1)))</f>
        <v>0.3</v>
      </c>
      <c r="K101" s="163">
        <f t="shared" si="27"/>
        <v>2.1999999999999997</v>
      </c>
      <c r="L101" s="163" t="str">
        <f>IF(LEN(E101)&gt;3,(IF(VLOOKUP($C101,'Regional Crises'!$B$1:$R$66,10,FALSE)="x","x",ROUND(IF(VLOOKUP($C101,'Regional Crises'!$B$1:$R$66,10,FALSE)&gt;L$3,5,IF(VLOOKUP($C101,'Regional Crises'!$B$1:$R$66,10,FALSE)&lt;L$4,0,5-(L$3-VLOOKUP($C101,'Regional Crises'!$B$1:$R$66,10,FALSE))/(L$3-L$4)*5)),1))),IF(VLOOKUP($E101,'Country Indicator Data'!$B$4:$N$300,6,FALSE)="x","x",ROUND(IF(VLOOKUP($E101,'Country Indicator Data'!$B$4:$N$300,6,FALSE)&gt;L$3,5,IF(VLOOKUP($E101,'Country Indicator Data'!$B$4:$N$300,6,FALSE)&lt;L$4,0,5-(L$3-VLOOKUP($E101,'Country Indicator Data'!$B$4:$N$300,6,FALSE))/(L$3-L$4)*5)),1)))</f>
        <v>x</v>
      </c>
      <c r="M101" s="163">
        <f>IF(LEN(E101)&gt;3,(IF(VLOOKUP($C101,'Regional Crises'!$B$1:$R$66,11,FALSE)="x","x",ROUND(IF(VLOOKUP($C101,'Regional Crises'!$B$1:$R$66,11,FALSE)&gt;M$3,5,IF(VLOOKUP($C101,'Regional Crises'!$B$1:$R$66,11,FALSE)&lt;M$4,0,5-(M$3-VLOOKUP($C101,'Regional Crises'!$B$1:$R$66,11,FALSE))/(M$3-M$4)*5)),1))),IF(VLOOKUP($E101,'Country Indicator Data'!$B$4:$N$300,7,FALSE)="x","x",ROUND(IF(VLOOKUP($E101,'Country Indicator Data'!$B$4:$N$300,7,FALSE)&gt;M$3,5,IF(VLOOKUP($E101,'Country Indicator Data'!$B$4:$N$300,7,FALSE)&lt;M$4,0,5-(M$3-VLOOKUP($E101,'Country Indicator Data'!$B$4:$N$300,7,FALSE))/(M$3-M$4)*5)),1)))</f>
        <v>1.3</v>
      </c>
      <c r="N101" s="163">
        <f t="shared" si="28"/>
        <v>1.3</v>
      </c>
      <c r="O101" s="163">
        <f t="shared" si="29"/>
        <v>2.2999999999999998</v>
      </c>
      <c r="P101" s="163">
        <f>IF(LEN(E101)&gt;3,VLOOKUP(C101,'Regional Crises'!$B$1:$R$69,12,FALSE),VLOOKUP(E101,'Country Indicator Data'!$B$4:$I$300,8,FALSE))</f>
        <v>5</v>
      </c>
      <c r="Q101" s="163">
        <f>IF(LEN(E101)&gt;3,((IF(VLOOKUP($C101,'Regional Crises'!$B$1:$R$66,13,FALSE)="x","x",ROUND(IF(VLOOKUP($C101,'Regional Crises'!$B$1:$R$66,13,FALSE)&gt;Q$3,5,IF(VLOOKUP($C101,'Regional Crises'!$B$1:$R$66,13,FALSE)&lt;Q$4,0,5-(LOG(Q$3)-LOG(VLOOKUP($C101,'Regional Crises'!$B$1:$R$66,13,FALSE)))/(LOG(Q$3)-LOG(Q$4))*5)),1)))),(IF(VLOOKUP($E101,'Country Indicator Data'!$B$4:$N$300,9,FALSE)="x","x",ROUND(IF(VLOOKUP($E101,'Country Indicator Data'!$B$4:$N$300,9,FALSE)&gt;Q$3,5,IF(VLOOKUP($E101,'Country Indicator Data'!$B$4:$N$300,9,FALSE)&lt;Q$4,0,5-(LOG(Q$3)-LOG(VLOOKUP($E101,'Country Indicator Data'!$B$4:$N$300,9,FALSE)))/(LOG(Q$3)-LOG(Q$4))*5)),1))))</f>
        <v>5</v>
      </c>
      <c r="R101" s="163">
        <f t="shared" si="30"/>
        <v>5</v>
      </c>
      <c r="S101" s="163">
        <f>IF(LEN(E101)&gt;3,((IF(VLOOKUP($C101,'Regional Crises'!$B$1:$R$66,17,FALSE)="x","x",ROUND(IF(VLOOKUP($C101,'Regional Crises'!$B$1:$R$66,17,FALSE)&gt;S$3,0,IF(VLOOKUP($C101,'Regional Crises'!$B$1:$R$66,17,FALSE)&lt;S$4,5,(S$3-VLOOKUP($C101,'Regional Crises'!$B$1:$R$66,17,FALSE))/(S$3-S$4)*5)),1)))),(IF(VLOOKUP($E101,'Country Indicator Data'!$B$4:$N$300,13,FALSE)="x","x",ROUND(IF(VLOOKUP($E101,'Country Indicator Data'!$B$4:$N$300,13,FALSE)&gt;S$3,0,IF(VLOOKUP($E101,'Country Indicator Data'!$B$4:$N$300,13,FALSE)&lt;S$4,5,(S$3-VLOOKUP($E101,'Country Indicator Data'!$B$4:$N$300,13,FALSE))/(S$3-S$4)*5)),1))))</f>
        <v>3.8</v>
      </c>
      <c r="T101" s="163">
        <f>IF(LEN(E101)&gt;3,((IF(VLOOKUP($C101,'Regional Crises'!$B$1:$R$66,14,FALSE)="x","x",ROUND(IF(VLOOKUP($C101,'Regional Crises'!$B$1:$R$66,14,FALSE)&gt;T$3,0,IF(VLOOKUP($C101,'Regional Crises'!$B$1:$R$66,14,FALSE)&lt;T$4,5,(T$3-VLOOKUP($C101,'Regional Crises'!$B$1:$R$66,14,FALSE))/(T$3-T$4)*5)),1)))),(IF(VLOOKUP($E101,'Country Indicator Data'!$B$4:$N$300,10,FALSE)="x","x",ROUND(IF(VLOOKUP($E101,'Country Indicator Data'!$B$4:$N$300,10,FALSE)&gt;T$3,0,IF(VLOOKUP($E101,'Country Indicator Data'!$B$4:$N$300,10,FALSE)&lt;T$4,5,(T$3-VLOOKUP($E101,'Country Indicator Data'!$B$4:$N$300,10,FALSE))/(T$3-T$4)*5)),1))))</f>
        <v>3.4</v>
      </c>
      <c r="U101" s="163">
        <f>IF(LEN(E101)&gt;3,((IF(VLOOKUP($C101,'Regional Crises'!$B$1:$R$66,15,FALSE)="x","x",ROUND(IF(VLOOKUP($C101,'Regional Crises'!$B$1:$R$66,15,FALSE)&gt;U$3,0,IF(VLOOKUP($C101,'Regional Crises'!$B$1:$R$66,15,FALSE)&lt;U$4,5,(U$3-VLOOKUP($C101,'Regional Crises'!$B$1:$R$66,15,FALSE))/(U$3-U$4)*5)),1)))),(IF(VLOOKUP($E101,'Country Indicator Data'!$B$4:$N$300,11,FALSE)="x","x",ROUND(IF(VLOOKUP($E101,'Country Indicator Data'!$B$4:$N$300,11,FALSE)&gt;U$3,0,IF(VLOOKUP($E101,'Country Indicator Data'!$B$4:$N$300,11,FALSE)&lt;U$4,5,(U$3-VLOOKUP($E101,'Country Indicator Data'!$B$4:$N$300,11,FALSE))/(U$3-U$4)*5)),1))))</f>
        <v>3.1</v>
      </c>
      <c r="V101" s="163">
        <f>IF(LEN(E101)&gt;3,((IF(VLOOKUP($C101,'Regional Crises'!$B$1:$R$66,16,FALSE)="x","x",ROUND(IF(VLOOKUP($C101,'Regional Crises'!$B$1:$R$66,16,FALSE)&gt;V$3,0,IF(VLOOKUP($C101,'Regional Crises'!$B$1:$R$66,16,FALSE)&lt;V$4,5,(V$3-VLOOKUP($C101,'Regional Crises'!$B$1:$R$66,16,FALSE))/(V$3-V$4)*5)),1)))),(IF(VLOOKUP($E101,'Country Indicator Data'!$B$4:$N$300,12,FALSE)="x","x",ROUND(IF(VLOOKUP($E101,'Country Indicator Data'!$B$4:$N$300,12,FALSE)&gt;V$3,0,IF(VLOOKUP($E101,'Country Indicator Data'!$B$4:$N$300,12,FALSE)&lt;V$4,5,(V$3-VLOOKUP($E101,'Country Indicator Data'!$B$4:$N$300,12,FALSE))/(V$3-V$4)*5)),1))))</f>
        <v>2.8</v>
      </c>
      <c r="W101" s="163">
        <f t="shared" si="31"/>
        <v>3.3</v>
      </c>
      <c r="X101" s="163">
        <f t="shared" si="32"/>
        <v>3.5</v>
      </c>
      <c r="Y101" s="184">
        <f>IF('Core Indicators'!FC98="x","x",IF('Core Indicators'!FC98&gt;=5,5,IF('Core Indicators'!FC98&gt;=4,4,IF('Core Indicators'!FC98&gt;=3,3,IF('Core Indicators'!FC98&gt;=2,2,IF('Core Indicators'!FC98&gt;=1,1,0))))))</f>
        <v>3</v>
      </c>
      <c r="Z101" s="163">
        <f t="shared" si="33"/>
        <v>3</v>
      </c>
      <c r="AA101" s="184">
        <f>'Crisis Indicator Data'!Y98</f>
        <v>1</v>
      </c>
      <c r="AB101" s="184">
        <f>'Crisis Indicator Data'!Z98</f>
        <v>3</v>
      </c>
      <c r="AC101" s="184">
        <f>'Crisis Indicator Data'!AA98</f>
        <v>2</v>
      </c>
      <c r="AD101" s="184">
        <f>'Crisis Indicator Data'!AB98</f>
        <v>3</v>
      </c>
      <c r="AE101" s="184">
        <f t="shared" si="34"/>
        <v>4</v>
      </c>
      <c r="AF101" s="184">
        <f>'Crisis Indicator Data'!AC98</f>
        <v>2</v>
      </c>
      <c r="AG101" s="184">
        <f>'Crisis Indicator Data'!AD98</f>
        <v>3</v>
      </c>
      <c r="AH101" s="184">
        <f t="shared" si="35"/>
        <v>5</v>
      </c>
      <c r="AI101" s="184">
        <f>'Crisis Indicator Data'!AE98</f>
        <v>3</v>
      </c>
      <c r="AJ101" s="184">
        <f>'Crisis Indicator Data'!AF98</f>
        <v>1</v>
      </c>
      <c r="AK101" s="184">
        <f>'Crisis Indicator Data'!AG98</f>
        <v>3</v>
      </c>
      <c r="AL101" s="184">
        <f t="shared" si="36"/>
        <v>5</v>
      </c>
      <c r="AM101" s="163">
        <f t="shared" si="37"/>
        <v>5</v>
      </c>
      <c r="AN101" s="163">
        <f t="shared" si="38"/>
        <v>4</v>
      </c>
    </row>
    <row r="102" spans="1:40" ht="13.5" customHeight="1" x14ac:dyDescent="0.35">
      <c r="A102" s="172" t="str">
        <f>'Crisis Indicator Data'!A99</f>
        <v>Northwest Banditry</v>
      </c>
      <c r="B102" s="173" t="str">
        <f>'Crisis Indicator Data'!B99</f>
        <v>Violence,Displacement</v>
      </c>
      <c r="C102" s="173" t="str">
        <f>'Crisis Indicator Data'!C99</f>
        <v>NGA007</v>
      </c>
      <c r="D102" s="173" t="str">
        <f>'Crisis Indicator Data'!D99</f>
        <v>Nigeria</v>
      </c>
      <c r="E102" s="174" t="str">
        <f>'Crisis Indicator Data'!E99</f>
        <v>NGA</v>
      </c>
      <c r="F102" s="163">
        <f>IF(LEN(E102)&gt;3,(IF(VLOOKUP($C102,'Regional Crises'!$B$1:$R$66,7,FALSE)="x","x",ROUND(IF(VLOOKUP($C102,'Regional Crises'!$B$1:$R$66,7,FALSE)&gt;$F$3,5,IF(VLOOKUP($C102,'Regional Crises'!$B$1:$R$66,7,FALSE)&lt;F$4,0,($F$3-VLOOKUP($C102,'Regional Crises'!$B$1:$R$66,7,FALSE))/($F$3-$F$4)*5)),1))),IF(VLOOKUP($E102,'Country Indicator Data'!$B$4:$N$300,3,FALSE)="x","x",ROUND(IF(VLOOKUP($E102,'Country Indicator Data'!$B$4:$N$300,3,FALSE)&gt;$F$3,5,IF(VLOOKUP($E102,'Country Indicator Data'!$B$4:$N$300,3,FALSE)&lt;$F$4,0,($F$3-VLOOKUP($E102,'Country Indicator Data'!$B$4:$N$300,3,FALSE))/($F$3-$F$4)*5)),1)))</f>
        <v>3.9</v>
      </c>
      <c r="G102" s="163">
        <f>IF(LEN(E102)&gt;3,(IF(VLOOKUP($C102,'Regional Crises'!$B$1:$R$66,9,FALSE)="x","x",ROUND(IF(VLOOKUP($C102,'Regional Crises'!$B$1:$R$66,9,FALSE)&gt;G$3,5,IF(VLOOKUP($C102,'Regional Crises'!$B$1:$R$66,9,FALSE)&lt;G$4,0,(G$3-VLOOKUP($C102,'Regional Crises'!$B$1:$R$66,9,FALSE))/(G$3-G$4)*5)),1))),IF(VLOOKUP($E102,'Country Indicator Data'!$B$4:$N$300,5,FALSE)="x","x",ROUND(IF(VLOOKUP($E102,'Country Indicator Data'!$B$4:$N$300,5,FALSE)&gt;G$3,5,IF(VLOOKUP($E102,'Country Indicator Data'!$B$4:$N$300,5,FALSE)&lt;G$4,0,(G$3-VLOOKUP($E102,'Country Indicator Data'!$B$4:$N$300,5,FALSE))/(G$3-G$4)*5)),1)))</f>
        <v>2.9</v>
      </c>
      <c r="H102" s="163">
        <f t="shared" ref="H102:H133" si="39">IF(AND(F102="x",G102="x"),"x",AVERAGE(F102,G102))</f>
        <v>3.4</v>
      </c>
      <c r="I102" s="163">
        <f>IF(LEN(E102)&gt;3,(IF(VLOOKUP($C102,'Regional Crises'!$B$1:$R$66,6,FALSE)="x","x",ROUND(IF(VLOOKUP($C102,'Regional Crises'!$B$1:$R$66,6,FALSE)&gt;I$3,5,IF(VLOOKUP($C102,'Regional Crises'!$B$1:$R$66,6,FALSE)&lt;I$4,0,5-(I$3-VLOOKUP($C102,'Regional Crises'!$B$1:$R$66,6,FALSE))/(I$3-I$4)*5)),1))),IF(VLOOKUP($E102,'Country Indicator Data'!$B$4:$N$300,2,FALSE)="x","x",ROUND(IF(VLOOKUP($E102,'Country Indicator Data'!$B$4:$N$300,2,FALSE)&gt;I$3,5,IF(VLOOKUP($E102,'Country Indicator Data'!$B$4:$N$300,2,FALSE)&lt;I$4,0,5-(I$3-VLOOKUP($E102,'Country Indicator Data'!$B$4:$N$300,2,FALSE))/(I$3-I$4)*5)),1)))</f>
        <v>4.0999999999999996</v>
      </c>
      <c r="J102" s="163">
        <f>IF(LEN(E102)&gt;3,(IF(VLOOKUP($C102,'Regional Crises'!$B$1:$R$66,8,FALSE)="x","x",ROUND(IF(VLOOKUP($C102,'Regional Crises'!$B$1:$R$66,8,FALSE)&gt;J$3,5,IF(VLOOKUP($C102,'Regional Crises'!$B$1:$R$66,8,FALSE)&lt;J$4,0,5-(J$3-VLOOKUP($C102,'Regional Crises'!$B$1:$R$66,8,FALSE))/(J$3-J$4)*5)),1))),IF(VLOOKUP($E102,'Country Indicator Data'!$B$4:$N$300,4,FALSE)="x","x",ROUND(IF(VLOOKUP($E102,'Country Indicator Data'!$B$4:$N$300,4,FALSE)&gt;J$3,5,IF(VLOOKUP($E102,'Country Indicator Data'!$B$4:$N$300,4,FALSE)&lt;J$4,0,5-(J$3-VLOOKUP($E102,'Country Indicator Data'!$B$4:$N$300,4,FALSE))/(J$3-J$4)*5)),1)))</f>
        <v>0.3</v>
      </c>
      <c r="K102" s="163">
        <f t="shared" ref="K102:K133" si="40">IF(AND(I102="x",J102="x"),"x",AVERAGE(I102,J102))</f>
        <v>2.1999999999999997</v>
      </c>
      <c r="L102" s="163" t="str">
        <f>IF(LEN(E102)&gt;3,(IF(VLOOKUP($C102,'Regional Crises'!$B$1:$R$66,10,FALSE)="x","x",ROUND(IF(VLOOKUP($C102,'Regional Crises'!$B$1:$R$66,10,FALSE)&gt;L$3,5,IF(VLOOKUP($C102,'Regional Crises'!$B$1:$R$66,10,FALSE)&lt;L$4,0,5-(L$3-VLOOKUP($C102,'Regional Crises'!$B$1:$R$66,10,FALSE))/(L$3-L$4)*5)),1))),IF(VLOOKUP($E102,'Country Indicator Data'!$B$4:$N$300,6,FALSE)="x","x",ROUND(IF(VLOOKUP($E102,'Country Indicator Data'!$B$4:$N$300,6,FALSE)&gt;L$3,5,IF(VLOOKUP($E102,'Country Indicator Data'!$B$4:$N$300,6,FALSE)&lt;L$4,0,5-(L$3-VLOOKUP($E102,'Country Indicator Data'!$B$4:$N$300,6,FALSE))/(L$3-L$4)*5)),1)))</f>
        <v>x</v>
      </c>
      <c r="M102" s="163">
        <f>IF(LEN(E102)&gt;3,(IF(VLOOKUP($C102,'Regional Crises'!$B$1:$R$66,11,FALSE)="x","x",ROUND(IF(VLOOKUP($C102,'Regional Crises'!$B$1:$R$66,11,FALSE)&gt;M$3,5,IF(VLOOKUP($C102,'Regional Crises'!$B$1:$R$66,11,FALSE)&lt;M$4,0,5-(M$3-VLOOKUP($C102,'Regional Crises'!$B$1:$R$66,11,FALSE))/(M$3-M$4)*5)),1))),IF(VLOOKUP($E102,'Country Indicator Data'!$B$4:$N$300,7,FALSE)="x","x",ROUND(IF(VLOOKUP($E102,'Country Indicator Data'!$B$4:$N$300,7,FALSE)&gt;M$3,5,IF(VLOOKUP($E102,'Country Indicator Data'!$B$4:$N$300,7,FALSE)&lt;M$4,0,5-(M$3-VLOOKUP($E102,'Country Indicator Data'!$B$4:$N$300,7,FALSE))/(M$3-M$4)*5)),1)))</f>
        <v>1.3</v>
      </c>
      <c r="N102" s="163">
        <f t="shared" ref="N102:N133" si="41">IF(AND(L102="x",M102="x"),"x",AVERAGE(L102,M102))</f>
        <v>1.3</v>
      </c>
      <c r="O102" s="163">
        <f t="shared" ref="O102:O133" si="42">AVERAGE(H102,K102,N102)</f>
        <v>2.2999999999999998</v>
      </c>
      <c r="P102" s="163">
        <f>IF(LEN(E102)&gt;3,VLOOKUP(C102,'Regional Crises'!$B$1:$R$69,12,FALSE),VLOOKUP(E102,'Country Indicator Data'!$B$4:$I$300,8,FALSE))</f>
        <v>5</v>
      </c>
      <c r="Q102" s="163">
        <f>IF(LEN(E102)&gt;3,((IF(VLOOKUP($C102,'Regional Crises'!$B$1:$R$66,13,FALSE)="x","x",ROUND(IF(VLOOKUP($C102,'Regional Crises'!$B$1:$R$66,13,FALSE)&gt;Q$3,5,IF(VLOOKUP($C102,'Regional Crises'!$B$1:$R$66,13,FALSE)&lt;Q$4,0,5-(LOG(Q$3)-LOG(VLOOKUP($C102,'Regional Crises'!$B$1:$R$66,13,FALSE)))/(LOG(Q$3)-LOG(Q$4))*5)),1)))),(IF(VLOOKUP($E102,'Country Indicator Data'!$B$4:$N$300,9,FALSE)="x","x",ROUND(IF(VLOOKUP($E102,'Country Indicator Data'!$B$4:$N$300,9,FALSE)&gt;Q$3,5,IF(VLOOKUP($E102,'Country Indicator Data'!$B$4:$N$300,9,FALSE)&lt;Q$4,0,5-(LOG(Q$3)-LOG(VLOOKUP($E102,'Country Indicator Data'!$B$4:$N$300,9,FALSE)))/(LOG(Q$3)-LOG(Q$4))*5)),1))))</f>
        <v>5</v>
      </c>
      <c r="R102" s="163">
        <f t="shared" ref="R102:R133" si="43">AVERAGE(P102:Q102)</f>
        <v>5</v>
      </c>
      <c r="S102" s="163">
        <f>IF(LEN(E102)&gt;3,((IF(VLOOKUP($C102,'Regional Crises'!$B$1:$R$66,17,FALSE)="x","x",ROUND(IF(VLOOKUP($C102,'Regional Crises'!$B$1:$R$66,17,FALSE)&gt;S$3,0,IF(VLOOKUP($C102,'Regional Crises'!$B$1:$R$66,17,FALSE)&lt;S$4,5,(S$3-VLOOKUP($C102,'Regional Crises'!$B$1:$R$66,17,FALSE))/(S$3-S$4)*5)),1)))),(IF(VLOOKUP($E102,'Country Indicator Data'!$B$4:$N$300,13,FALSE)="x","x",ROUND(IF(VLOOKUP($E102,'Country Indicator Data'!$B$4:$N$300,13,FALSE)&gt;S$3,0,IF(VLOOKUP($E102,'Country Indicator Data'!$B$4:$N$300,13,FALSE)&lt;S$4,5,(S$3-VLOOKUP($E102,'Country Indicator Data'!$B$4:$N$300,13,FALSE))/(S$3-S$4)*5)),1))))</f>
        <v>3.8</v>
      </c>
      <c r="T102" s="163">
        <f>IF(LEN(E102)&gt;3,((IF(VLOOKUP($C102,'Regional Crises'!$B$1:$R$66,14,FALSE)="x","x",ROUND(IF(VLOOKUP($C102,'Regional Crises'!$B$1:$R$66,14,FALSE)&gt;T$3,0,IF(VLOOKUP($C102,'Regional Crises'!$B$1:$R$66,14,FALSE)&lt;T$4,5,(T$3-VLOOKUP($C102,'Regional Crises'!$B$1:$R$66,14,FALSE))/(T$3-T$4)*5)),1)))),(IF(VLOOKUP($E102,'Country Indicator Data'!$B$4:$N$300,10,FALSE)="x","x",ROUND(IF(VLOOKUP($E102,'Country Indicator Data'!$B$4:$N$300,10,FALSE)&gt;T$3,0,IF(VLOOKUP($E102,'Country Indicator Data'!$B$4:$N$300,10,FALSE)&lt;T$4,5,(T$3-VLOOKUP($E102,'Country Indicator Data'!$B$4:$N$300,10,FALSE))/(T$3-T$4)*5)),1))))</f>
        <v>3.4</v>
      </c>
      <c r="U102" s="163">
        <f>IF(LEN(E102)&gt;3,((IF(VLOOKUP($C102,'Regional Crises'!$B$1:$R$66,15,FALSE)="x","x",ROUND(IF(VLOOKUP($C102,'Regional Crises'!$B$1:$R$66,15,FALSE)&gt;U$3,0,IF(VLOOKUP($C102,'Regional Crises'!$B$1:$R$66,15,FALSE)&lt;U$4,5,(U$3-VLOOKUP($C102,'Regional Crises'!$B$1:$R$66,15,FALSE))/(U$3-U$4)*5)),1)))),(IF(VLOOKUP($E102,'Country Indicator Data'!$B$4:$N$300,11,FALSE)="x","x",ROUND(IF(VLOOKUP($E102,'Country Indicator Data'!$B$4:$N$300,11,FALSE)&gt;U$3,0,IF(VLOOKUP($E102,'Country Indicator Data'!$B$4:$N$300,11,FALSE)&lt;U$4,5,(U$3-VLOOKUP($E102,'Country Indicator Data'!$B$4:$N$300,11,FALSE))/(U$3-U$4)*5)),1))))</f>
        <v>3.1</v>
      </c>
      <c r="V102" s="163">
        <f>IF(LEN(E102)&gt;3,((IF(VLOOKUP($C102,'Regional Crises'!$B$1:$R$66,16,FALSE)="x","x",ROUND(IF(VLOOKUP($C102,'Regional Crises'!$B$1:$R$66,16,FALSE)&gt;V$3,0,IF(VLOOKUP($C102,'Regional Crises'!$B$1:$R$66,16,FALSE)&lt;V$4,5,(V$3-VLOOKUP($C102,'Regional Crises'!$B$1:$R$66,16,FALSE))/(V$3-V$4)*5)),1)))),(IF(VLOOKUP($E102,'Country Indicator Data'!$B$4:$N$300,12,FALSE)="x","x",ROUND(IF(VLOOKUP($E102,'Country Indicator Data'!$B$4:$N$300,12,FALSE)&gt;V$3,0,IF(VLOOKUP($E102,'Country Indicator Data'!$B$4:$N$300,12,FALSE)&lt;V$4,5,(V$3-VLOOKUP($E102,'Country Indicator Data'!$B$4:$N$300,12,FALSE))/(V$3-V$4)*5)),1))))</f>
        <v>2.8</v>
      </c>
      <c r="W102" s="163">
        <f t="shared" ref="W102:W133" si="44">IF(AND(S102="x",V102="x"),"x",ROUND(AVERAGE(S102,V102,T102,U102),1))</f>
        <v>3.3</v>
      </c>
      <c r="X102" s="163">
        <f t="shared" ref="X102:X133" si="45">ROUND(AVERAGE(O102,W102,R102),1)</f>
        <v>3.5</v>
      </c>
      <c r="Y102" s="184">
        <f>IF('Core Indicators'!FC99="x","x",IF('Core Indicators'!FC99&gt;=5,5,IF('Core Indicators'!FC99&gt;=4,4,IF('Core Indicators'!FC99&gt;=3,3,IF('Core Indicators'!FC99&gt;=2,2,IF('Core Indicators'!FC99&gt;=1,1,0))))))</f>
        <v>2</v>
      </c>
      <c r="Z102" s="163">
        <f t="shared" ref="Z102:Z133" si="46">Y102</f>
        <v>2</v>
      </c>
      <c r="AA102" s="184">
        <f>'Crisis Indicator Data'!Y99</f>
        <v>1</v>
      </c>
      <c r="AB102" s="184">
        <f>'Crisis Indicator Data'!Z99</f>
        <v>2</v>
      </c>
      <c r="AC102" s="184">
        <f>'Crisis Indicator Data'!AA99</f>
        <v>0</v>
      </c>
      <c r="AD102" s="184">
        <f>'Crisis Indicator Data'!AB99</f>
        <v>0</v>
      </c>
      <c r="AE102" s="184">
        <f t="shared" ref="AE102:AE133" si="47">IF(SUM(AA102:AD102)=0,0,IF(SUM(AA102,AB102,AC102,AD102)&lt;2,1,IF(SUM(AA102:AD102)&lt;6,2,IF(SUM(AA102:AD102)&lt;8,3,IF(SUM(AA102:AD102)&lt;10,4,5)))))</f>
        <v>2</v>
      </c>
      <c r="AF102" s="184">
        <f>'Crisis Indicator Data'!AC99</f>
        <v>0</v>
      </c>
      <c r="AG102" s="184">
        <f>'Crisis Indicator Data'!AD99</f>
        <v>2</v>
      </c>
      <c r="AH102" s="184">
        <f t="shared" ref="AH102:AH133" si="48">IF(SUM(AF102:AG102)=0,0,IF(SUM(AF102,AG102)=1,1,IF(SUM(AF102:AG102)&lt;3,2,IF(SUM(AF102:AG102)&lt;4,3,IF(SUM(AF102:AG102)&lt;5,4,5)))))</f>
        <v>2</v>
      </c>
      <c r="AI102" s="184">
        <f>'Crisis Indicator Data'!AE99</f>
        <v>2</v>
      </c>
      <c r="AJ102" s="184">
        <f>'Crisis Indicator Data'!AF99</f>
        <v>1</v>
      </c>
      <c r="AK102" s="184">
        <f>'Crisis Indicator Data'!AG99</f>
        <v>3</v>
      </c>
      <c r="AL102" s="184">
        <f t="shared" ref="AL102:AL133" si="49">IF(SUM(AI102:AK102)=0,0,IF(SUM(AI102:AK102)=1,1,IF(SUM(AI102:AK102)&lt;3,2,IF(SUM(AI102:AK102)&lt;5,3,IF(SUM(AI102:AK102)&lt;7,4,5)))))</f>
        <v>4</v>
      </c>
      <c r="AM102" s="163">
        <f t="shared" ref="AM102:AM133" si="50">IF(AA102=3,5,ROUND(AVERAGE(AE102,AH102,AL102),0))</f>
        <v>3</v>
      </c>
      <c r="AN102" s="163">
        <f t="shared" ref="AN102:AN133" si="51">IF(AND(Z102="x",AM102="x"),"x",ROUND(AVERAGE(Z102,AM102),1))</f>
        <v>2.5</v>
      </c>
    </row>
    <row r="103" spans="1:40" ht="13.5" customHeight="1" x14ac:dyDescent="0.35">
      <c r="A103" s="172" t="str">
        <f>'Crisis Indicator Data'!A100</f>
        <v>Cameroonian Refugees in Nigeria</v>
      </c>
      <c r="B103" s="173" t="str">
        <f>'Crisis Indicator Data'!B100</f>
        <v>Displacement</v>
      </c>
      <c r="C103" s="173" t="str">
        <f>'Crisis Indicator Data'!C100</f>
        <v>NGA008</v>
      </c>
      <c r="D103" s="173" t="str">
        <f>'Crisis Indicator Data'!D100</f>
        <v>Nigeria</v>
      </c>
      <c r="E103" s="174" t="str">
        <f>'Crisis Indicator Data'!E100</f>
        <v>NGA</v>
      </c>
      <c r="F103" s="163">
        <f>IF(LEN(E103)&gt;3,(IF(VLOOKUP($C103,'Regional Crises'!$B$1:$R$66,7,FALSE)="x","x",ROUND(IF(VLOOKUP($C103,'Regional Crises'!$B$1:$R$66,7,FALSE)&gt;$F$3,5,IF(VLOOKUP($C103,'Regional Crises'!$B$1:$R$66,7,FALSE)&lt;F$4,0,($F$3-VLOOKUP($C103,'Regional Crises'!$B$1:$R$66,7,FALSE))/($F$3-$F$4)*5)),1))),IF(VLOOKUP($E103,'Country Indicator Data'!$B$4:$N$300,3,FALSE)="x","x",ROUND(IF(VLOOKUP($E103,'Country Indicator Data'!$B$4:$N$300,3,FALSE)&gt;$F$3,5,IF(VLOOKUP($E103,'Country Indicator Data'!$B$4:$N$300,3,FALSE)&lt;$F$4,0,($F$3-VLOOKUP($E103,'Country Indicator Data'!$B$4:$N$300,3,FALSE))/($F$3-$F$4)*5)),1)))</f>
        <v>3.9</v>
      </c>
      <c r="G103" s="163">
        <f>IF(LEN(E103)&gt;3,(IF(VLOOKUP($C103,'Regional Crises'!$B$1:$R$66,9,FALSE)="x","x",ROUND(IF(VLOOKUP($C103,'Regional Crises'!$B$1:$R$66,9,FALSE)&gt;G$3,5,IF(VLOOKUP($C103,'Regional Crises'!$B$1:$R$66,9,FALSE)&lt;G$4,0,(G$3-VLOOKUP($C103,'Regional Crises'!$B$1:$R$66,9,FALSE))/(G$3-G$4)*5)),1))),IF(VLOOKUP($E103,'Country Indicator Data'!$B$4:$N$300,5,FALSE)="x","x",ROUND(IF(VLOOKUP($E103,'Country Indicator Data'!$B$4:$N$300,5,FALSE)&gt;G$3,5,IF(VLOOKUP($E103,'Country Indicator Data'!$B$4:$N$300,5,FALSE)&lt;G$4,0,(G$3-VLOOKUP($E103,'Country Indicator Data'!$B$4:$N$300,5,FALSE))/(G$3-G$4)*5)),1)))</f>
        <v>2.9</v>
      </c>
      <c r="H103" s="163">
        <f t="shared" si="39"/>
        <v>3.4</v>
      </c>
      <c r="I103" s="163">
        <f>IF(LEN(E103)&gt;3,(IF(VLOOKUP($C103,'Regional Crises'!$B$1:$R$66,6,FALSE)="x","x",ROUND(IF(VLOOKUP($C103,'Regional Crises'!$B$1:$R$66,6,FALSE)&gt;I$3,5,IF(VLOOKUP($C103,'Regional Crises'!$B$1:$R$66,6,FALSE)&lt;I$4,0,5-(I$3-VLOOKUP($C103,'Regional Crises'!$B$1:$R$66,6,FALSE))/(I$3-I$4)*5)),1))),IF(VLOOKUP($E103,'Country Indicator Data'!$B$4:$N$300,2,FALSE)="x","x",ROUND(IF(VLOOKUP($E103,'Country Indicator Data'!$B$4:$N$300,2,FALSE)&gt;I$3,5,IF(VLOOKUP($E103,'Country Indicator Data'!$B$4:$N$300,2,FALSE)&lt;I$4,0,5-(I$3-VLOOKUP($E103,'Country Indicator Data'!$B$4:$N$300,2,FALSE))/(I$3-I$4)*5)),1)))</f>
        <v>4.0999999999999996</v>
      </c>
      <c r="J103" s="163">
        <f>IF(LEN(E103)&gt;3,(IF(VLOOKUP($C103,'Regional Crises'!$B$1:$R$66,8,FALSE)="x","x",ROUND(IF(VLOOKUP($C103,'Regional Crises'!$B$1:$R$66,8,FALSE)&gt;J$3,5,IF(VLOOKUP($C103,'Regional Crises'!$B$1:$R$66,8,FALSE)&lt;J$4,0,5-(J$3-VLOOKUP($C103,'Regional Crises'!$B$1:$R$66,8,FALSE))/(J$3-J$4)*5)),1))),IF(VLOOKUP($E103,'Country Indicator Data'!$B$4:$N$300,4,FALSE)="x","x",ROUND(IF(VLOOKUP($E103,'Country Indicator Data'!$B$4:$N$300,4,FALSE)&gt;J$3,5,IF(VLOOKUP($E103,'Country Indicator Data'!$B$4:$N$300,4,FALSE)&lt;J$4,0,5-(J$3-VLOOKUP($E103,'Country Indicator Data'!$B$4:$N$300,4,FALSE))/(J$3-J$4)*5)),1)))</f>
        <v>0.3</v>
      </c>
      <c r="K103" s="163">
        <f t="shared" si="40"/>
        <v>2.1999999999999997</v>
      </c>
      <c r="L103" s="163" t="str">
        <f>IF(LEN(E103)&gt;3,(IF(VLOOKUP($C103,'Regional Crises'!$B$1:$R$66,10,FALSE)="x","x",ROUND(IF(VLOOKUP($C103,'Regional Crises'!$B$1:$R$66,10,FALSE)&gt;L$3,5,IF(VLOOKUP($C103,'Regional Crises'!$B$1:$R$66,10,FALSE)&lt;L$4,0,5-(L$3-VLOOKUP($C103,'Regional Crises'!$B$1:$R$66,10,FALSE))/(L$3-L$4)*5)),1))),IF(VLOOKUP($E103,'Country Indicator Data'!$B$4:$N$300,6,FALSE)="x","x",ROUND(IF(VLOOKUP($E103,'Country Indicator Data'!$B$4:$N$300,6,FALSE)&gt;L$3,5,IF(VLOOKUP($E103,'Country Indicator Data'!$B$4:$N$300,6,FALSE)&lt;L$4,0,5-(L$3-VLOOKUP($E103,'Country Indicator Data'!$B$4:$N$300,6,FALSE))/(L$3-L$4)*5)),1)))</f>
        <v>x</v>
      </c>
      <c r="M103" s="163">
        <f>IF(LEN(E103)&gt;3,(IF(VLOOKUP($C103,'Regional Crises'!$B$1:$R$66,11,FALSE)="x","x",ROUND(IF(VLOOKUP($C103,'Regional Crises'!$B$1:$R$66,11,FALSE)&gt;M$3,5,IF(VLOOKUP($C103,'Regional Crises'!$B$1:$R$66,11,FALSE)&lt;M$4,0,5-(M$3-VLOOKUP($C103,'Regional Crises'!$B$1:$R$66,11,FALSE))/(M$3-M$4)*5)),1))),IF(VLOOKUP($E103,'Country Indicator Data'!$B$4:$N$300,7,FALSE)="x","x",ROUND(IF(VLOOKUP($E103,'Country Indicator Data'!$B$4:$N$300,7,FALSE)&gt;M$3,5,IF(VLOOKUP($E103,'Country Indicator Data'!$B$4:$N$300,7,FALSE)&lt;M$4,0,5-(M$3-VLOOKUP($E103,'Country Indicator Data'!$B$4:$N$300,7,FALSE))/(M$3-M$4)*5)),1)))</f>
        <v>1.3</v>
      </c>
      <c r="N103" s="163">
        <f t="shared" si="41"/>
        <v>1.3</v>
      </c>
      <c r="O103" s="163">
        <f t="shared" si="42"/>
        <v>2.2999999999999998</v>
      </c>
      <c r="P103" s="163">
        <f>IF(LEN(E103)&gt;3,VLOOKUP(C103,'Regional Crises'!$B$1:$R$69,12,FALSE),VLOOKUP(E103,'Country Indicator Data'!$B$4:$I$300,8,FALSE))</f>
        <v>5</v>
      </c>
      <c r="Q103" s="163">
        <f>IF(LEN(E103)&gt;3,((IF(VLOOKUP($C103,'Regional Crises'!$B$1:$R$66,13,FALSE)="x","x",ROUND(IF(VLOOKUP($C103,'Regional Crises'!$B$1:$R$66,13,FALSE)&gt;Q$3,5,IF(VLOOKUP($C103,'Regional Crises'!$B$1:$R$66,13,FALSE)&lt;Q$4,0,5-(LOG(Q$3)-LOG(VLOOKUP($C103,'Regional Crises'!$B$1:$R$66,13,FALSE)))/(LOG(Q$3)-LOG(Q$4))*5)),1)))),(IF(VLOOKUP($E103,'Country Indicator Data'!$B$4:$N$300,9,FALSE)="x","x",ROUND(IF(VLOOKUP($E103,'Country Indicator Data'!$B$4:$N$300,9,FALSE)&gt;Q$3,5,IF(VLOOKUP($E103,'Country Indicator Data'!$B$4:$N$300,9,FALSE)&lt;Q$4,0,5-(LOG(Q$3)-LOG(VLOOKUP($E103,'Country Indicator Data'!$B$4:$N$300,9,FALSE)))/(LOG(Q$3)-LOG(Q$4))*5)),1))))</f>
        <v>5</v>
      </c>
      <c r="R103" s="163">
        <f t="shared" si="43"/>
        <v>5</v>
      </c>
      <c r="S103" s="163">
        <f>IF(LEN(E103)&gt;3,((IF(VLOOKUP($C103,'Regional Crises'!$B$1:$R$66,17,FALSE)="x","x",ROUND(IF(VLOOKUP($C103,'Regional Crises'!$B$1:$R$66,17,FALSE)&gt;S$3,0,IF(VLOOKUP($C103,'Regional Crises'!$B$1:$R$66,17,FALSE)&lt;S$4,5,(S$3-VLOOKUP($C103,'Regional Crises'!$B$1:$R$66,17,FALSE))/(S$3-S$4)*5)),1)))),(IF(VLOOKUP($E103,'Country Indicator Data'!$B$4:$N$300,13,FALSE)="x","x",ROUND(IF(VLOOKUP($E103,'Country Indicator Data'!$B$4:$N$300,13,FALSE)&gt;S$3,0,IF(VLOOKUP($E103,'Country Indicator Data'!$B$4:$N$300,13,FALSE)&lt;S$4,5,(S$3-VLOOKUP($E103,'Country Indicator Data'!$B$4:$N$300,13,FALSE))/(S$3-S$4)*5)),1))))</f>
        <v>3.8</v>
      </c>
      <c r="T103" s="163">
        <f>IF(LEN(E103)&gt;3,((IF(VLOOKUP($C103,'Regional Crises'!$B$1:$R$66,14,FALSE)="x","x",ROUND(IF(VLOOKUP($C103,'Regional Crises'!$B$1:$R$66,14,FALSE)&gt;T$3,0,IF(VLOOKUP($C103,'Regional Crises'!$B$1:$R$66,14,FALSE)&lt;T$4,5,(T$3-VLOOKUP($C103,'Regional Crises'!$B$1:$R$66,14,FALSE))/(T$3-T$4)*5)),1)))),(IF(VLOOKUP($E103,'Country Indicator Data'!$B$4:$N$300,10,FALSE)="x","x",ROUND(IF(VLOOKUP($E103,'Country Indicator Data'!$B$4:$N$300,10,FALSE)&gt;T$3,0,IF(VLOOKUP($E103,'Country Indicator Data'!$B$4:$N$300,10,FALSE)&lt;T$4,5,(T$3-VLOOKUP($E103,'Country Indicator Data'!$B$4:$N$300,10,FALSE))/(T$3-T$4)*5)),1))))</f>
        <v>3.4</v>
      </c>
      <c r="U103" s="163">
        <f>IF(LEN(E103)&gt;3,((IF(VLOOKUP($C103,'Regional Crises'!$B$1:$R$66,15,FALSE)="x","x",ROUND(IF(VLOOKUP($C103,'Regional Crises'!$B$1:$R$66,15,FALSE)&gt;U$3,0,IF(VLOOKUP($C103,'Regional Crises'!$B$1:$R$66,15,FALSE)&lt;U$4,5,(U$3-VLOOKUP($C103,'Regional Crises'!$B$1:$R$66,15,FALSE))/(U$3-U$4)*5)),1)))),(IF(VLOOKUP($E103,'Country Indicator Data'!$B$4:$N$300,11,FALSE)="x","x",ROUND(IF(VLOOKUP($E103,'Country Indicator Data'!$B$4:$N$300,11,FALSE)&gt;U$3,0,IF(VLOOKUP($E103,'Country Indicator Data'!$B$4:$N$300,11,FALSE)&lt;U$4,5,(U$3-VLOOKUP($E103,'Country Indicator Data'!$B$4:$N$300,11,FALSE))/(U$3-U$4)*5)),1))))</f>
        <v>3.1</v>
      </c>
      <c r="V103" s="163">
        <f>IF(LEN(E103)&gt;3,((IF(VLOOKUP($C103,'Regional Crises'!$B$1:$R$66,16,FALSE)="x","x",ROUND(IF(VLOOKUP($C103,'Regional Crises'!$B$1:$R$66,16,FALSE)&gt;V$3,0,IF(VLOOKUP($C103,'Regional Crises'!$B$1:$R$66,16,FALSE)&lt;V$4,5,(V$3-VLOOKUP($C103,'Regional Crises'!$B$1:$R$66,16,FALSE))/(V$3-V$4)*5)),1)))),(IF(VLOOKUP($E103,'Country Indicator Data'!$B$4:$N$300,12,FALSE)="x","x",ROUND(IF(VLOOKUP($E103,'Country Indicator Data'!$B$4:$N$300,12,FALSE)&gt;V$3,0,IF(VLOOKUP($E103,'Country Indicator Data'!$B$4:$N$300,12,FALSE)&lt;V$4,5,(V$3-VLOOKUP($E103,'Country Indicator Data'!$B$4:$N$300,12,FALSE))/(V$3-V$4)*5)),1))))</f>
        <v>2.8</v>
      </c>
      <c r="W103" s="163">
        <f t="shared" si="44"/>
        <v>3.3</v>
      </c>
      <c r="X103" s="163">
        <f t="shared" si="45"/>
        <v>3.5</v>
      </c>
      <c r="Y103" s="184">
        <f>IF('Core Indicators'!FC100="x","x",IF('Core Indicators'!FC100&gt;=5,5,IF('Core Indicators'!FC100&gt;=4,4,IF('Core Indicators'!FC100&gt;=3,3,IF('Core Indicators'!FC100&gt;=2,2,IF('Core Indicators'!FC100&gt;=1,1,0))))))</f>
        <v>3</v>
      </c>
      <c r="Z103" s="163">
        <f t="shared" si="46"/>
        <v>3</v>
      </c>
      <c r="AA103" s="184">
        <f>'Crisis Indicator Data'!Y100</f>
        <v>1</v>
      </c>
      <c r="AB103" s="184">
        <f>'Crisis Indicator Data'!Z100</f>
        <v>3</v>
      </c>
      <c r="AC103" s="184">
        <f>'Crisis Indicator Data'!AA100</f>
        <v>0</v>
      </c>
      <c r="AD103" s="184">
        <f>'Crisis Indicator Data'!AB100</f>
        <v>0</v>
      </c>
      <c r="AE103" s="184">
        <f t="shared" si="47"/>
        <v>2</v>
      </c>
      <c r="AF103" s="184">
        <f>'Crisis Indicator Data'!AC100</f>
        <v>0</v>
      </c>
      <c r="AG103" s="184">
        <f>'Crisis Indicator Data'!AD100</f>
        <v>1</v>
      </c>
      <c r="AH103" s="184">
        <f t="shared" si="48"/>
        <v>1</v>
      </c>
      <c r="AI103" s="184">
        <f>'Crisis Indicator Data'!AE100</f>
        <v>0</v>
      </c>
      <c r="AJ103" s="184">
        <f>'Crisis Indicator Data'!AF100</f>
        <v>1</v>
      </c>
      <c r="AK103" s="184">
        <f>'Crisis Indicator Data'!AG100</f>
        <v>3</v>
      </c>
      <c r="AL103" s="184">
        <f t="shared" si="49"/>
        <v>3</v>
      </c>
      <c r="AM103" s="163">
        <f t="shared" si="50"/>
        <v>2</v>
      </c>
      <c r="AN103" s="163">
        <f t="shared" si="51"/>
        <v>2.5</v>
      </c>
    </row>
    <row r="104" spans="1:40" ht="13.5" customHeight="1" x14ac:dyDescent="0.35">
      <c r="A104" s="172" t="str">
        <f>'Crisis Indicator Data'!A101</f>
        <v>Socioeconomic crisis in Nicaragua</v>
      </c>
      <c r="B104" s="173" t="str">
        <f>'Crisis Indicator Data'!B101</f>
        <v>Socio-political</v>
      </c>
      <c r="C104" s="173" t="str">
        <f>'Crisis Indicator Data'!C101</f>
        <v>NIC001</v>
      </c>
      <c r="D104" s="173" t="str">
        <f>'Crisis Indicator Data'!D101</f>
        <v>Nicaragua</v>
      </c>
      <c r="E104" s="174" t="str">
        <f>'Crisis Indicator Data'!E101</f>
        <v>NIC</v>
      </c>
      <c r="F104" s="163">
        <f>IF(LEN(E104)&gt;3,(IF(VLOOKUP($C104,'Regional Crises'!$B$1:$R$66,7,FALSE)="x","x",ROUND(IF(VLOOKUP($C104,'Regional Crises'!$B$1:$R$66,7,FALSE)&gt;$F$3,5,IF(VLOOKUP($C104,'Regional Crises'!$B$1:$R$66,7,FALSE)&lt;F$4,0,($F$3-VLOOKUP($C104,'Regional Crises'!$B$1:$R$66,7,FALSE))/($F$3-$F$4)*5)),1))),IF(VLOOKUP($E104,'Country Indicator Data'!$B$4:$N$300,3,FALSE)="x","x",ROUND(IF(VLOOKUP($E104,'Country Indicator Data'!$B$4:$N$300,3,FALSE)&gt;$F$3,5,IF(VLOOKUP($E104,'Country Indicator Data'!$B$4:$N$300,3,FALSE)&lt;$F$4,0,($F$3-VLOOKUP($E104,'Country Indicator Data'!$B$4:$N$300,3,FALSE))/($F$3-$F$4)*5)),1)))</f>
        <v>2.9</v>
      </c>
      <c r="G104" s="163">
        <f>IF(LEN(E104)&gt;3,(IF(VLOOKUP($C104,'Regional Crises'!$B$1:$R$66,9,FALSE)="x","x",ROUND(IF(VLOOKUP($C104,'Regional Crises'!$B$1:$R$66,9,FALSE)&gt;G$3,5,IF(VLOOKUP($C104,'Regional Crises'!$B$1:$R$66,9,FALSE)&lt;G$4,0,(G$3-VLOOKUP($C104,'Regional Crises'!$B$1:$R$66,9,FALSE))/(G$3-G$4)*5)),1))),IF(VLOOKUP($E104,'Country Indicator Data'!$B$4:$N$300,5,FALSE)="x","x",ROUND(IF(VLOOKUP($E104,'Country Indicator Data'!$B$4:$N$300,5,FALSE)&gt;G$3,5,IF(VLOOKUP($E104,'Country Indicator Data'!$B$4:$N$300,5,FALSE)&lt;G$4,0,(G$3-VLOOKUP($E104,'Country Indicator Data'!$B$4:$N$300,5,FALSE))/(G$3-G$4)*5)),1)))</f>
        <v>3.4</v>
      </c>
      <c r="H104" s="163">
        <f t="shared" si="39"/>
        <v>3.15</v>
      </c>
      <c r="I104" s="163">
        <f>IF(LEN(E104)&gt;3,(IF(VLOOKUP($C104,'Regional Crises'!$B$1:$R$66,6,FALSE)="x","x",ROUND(IF(VLOOKUP($C104,'Regional Crises'!$B$1:$R$66,6,FALSE)&gt;I$3,5,IF(VLOOKUP($C104,'Regional Crises'!$B$1:$R$66,6,FALSE)&lt;I$4,0,5-(I$3-VLOOKUP($C104,'Regional Crises'!$B$1:$R$66,6,FALSE))/(I$3-I$4)*5)),1))),IF(VLOOKUP($E104,'Country Indicator Data'!$B$4:$N$300,2,FALSE)="x","x",ROUND(IF(VLOOKUP($E104,'Country Indicator Data'!$B$4:$N$300,2,FALSE)&gt;I$3,5,IF(VLOOKUP($E104,'Country Indicator Data'!$B$4:$N$300,2,FALSE)&lt;I$4,0,5-(I$3-VLOOKUP($E104,'Country Indicator Data'!$B$4:$N$300,2,FALSE))/(I$3-I$4)*5)),1)))</f>
        <v>1.3</v>
      </c>
      <c r="J104" s="163">
        <f>IF(LEN(E104)&gt;3,(IF(VLOOKUP($C104,'Regional Crises'!$B$1:$R$66,8,FALSE)="x","x",ROUND(IF(VLOOKUP($C104,'Regional Crises'!$B$1:$R$66,8,FALSE)&gt;J$3,5,IF(VLOOKUP($C104,'Regional Crises'!$B$1:$R$66,8,FALSE)&lt;J$4,0,5-(J$3-VLOOKUP($C104,'Regional Crises'!$B$1:$R$66,8,FALSE))/(J$3-J$4)*5)),1))),IF(VLOOKUP($E104,'Country Indicator Data'!$B$4:$N$300,4,FALSE)="x","x",ROUND(IF(VLOOKUP($E104,'Country Indicator Data'!$B$4:$N$300,4,FALSE)&gt;J$3,5,IF(VLOOKUP($E104,'Country Indicator Data'!$B$4:$N$300,4,FALSE)&lt;J$4,0,5-(J$3-VLOOKUP($E104,'Country Indicator Data'!$B$4:$N$300,4,FALSE))/(J$3-J$4)*5)),1)))</f>
        <v>1.4</v>
      </c>
      <c r="K104" s="163">
        <f t="shared" si="40"/>
        <v>1.35</v>
      </c>
      <c r="L104" s="163">
        <f>IF(LEN(E104)&gt;3,(IF(VLOOKUP($C104,'Regional Crises'!$B$1:$R$66,10,FALSE)="x","x",ROUND(IF(VLOOKUP($C104,'Regional Crises'!$B$1:$R$66,10,FALSE)&gt;L$3,5,IF(VLOOKUP($C104,'Regional Crises'!$B$1:$R$66,10,FALSE)&lt;L$4,0,5-(L$3-VLOOKUP($C104,'Regional Crises'!$B$1:$R$66,10,FALSE))/(L$3-L$4)*5)),1))),IF(VLOOKUP($E104,'Country Indicator Data'!$B$4:$N$300,6,FALSE)="x","x",ROUND(IF(VLOOKUP($E104,'Country Indicator Data'!$B$4:$N$300,6,FALSE)&gt;L$3,5,IF(VLOOKUP($E104,'Country Indicator Data'!$B$4:$N$300,6,FALSE)&lt;L$4,0,5-(L$3-VLOOKUP($E104,'Country Indicator Data'!$B$4:$N$300,6,FALSE))/(L$3-L$4)*5)),1)))</f>
        <v>3</v>
      </c>
      <c r="M104" s="163">
        <f>IF(LEN(E104)&gt;3,(IF(VLOOKUP($C104,'Regional Crises'!$B$1:$R$66,11,FALSE)="x","x",ROUND(IF(VLOOKUP($C104,'Regional Crises'!$B$1:$R$66,11,FALSE)&gt;M$3,5,IF(VLOOKUP($C104,'Regional Crises'!$B$1:$R$66,11,FALSE)&lt;M$4,0,5-(M$3-VLOOKUP($C104,'Regional Crises'!$B$1:$R$66,11,FALSE))/(M$3-M$4)*5)),1))),IF(VLOOKUP($E104,'Country Indicator Data'!$B$4:$N$300,7,FALSE)="x","x",ROUND(IF(VLOOKUP($E104,'Country Indicator Data'!$B$4:$N$300,7,FALSE)&gt;M$3,5,IF(VLOOKUP($E104,'Country Indicator Data'!$B$4:$N$300,7,FALSE)&lt;M$4,0,5-(M$3-VLOOKUP($E104,'Country Indicator Data'!$B$4:$N$300,7,FALSE))/(M$3-M$4)*5)),1)))</f>
        <v>2.7</v>
      </c>
      <c r="N104" s="163">
        <f t="shared" si="41"/>
        <v>2.85</v>
      </c>
      <c r="O104" s="163">
        <f t="shared" si="42"/>
        <v>2.4499999999999997</v>
      </c>
      <c r="P104" s="163">
        <f>IF(LEN(E104)&gt;3,VLOOKUP(C104,'Regional Crises'!$B$1:$R$69,12,FALSE),VLOOKUP(E104,'Country Indicator Data'!$B$4:$I$300,8,FALSE))</f>
        <v>3</v>
      </c>
      <c r="Q104" s="163">
        <f>IF(LEN(E104)&gt;3,((IF(VLOOKUP($C104,'Regional Crises'!$B$1:$R$66,13,FALSE)="x","x",ROUND(IF(VLOOKUP($C104,'Regional Crises'!$B$1:$R$66,13,FALSE)&gt;Q$3,5,IF(VLOOKUP($C104,'Regional Crises'!$B$1:$R$66,13,FALSE)&lt;Q$4,0,5-(LOG(Q$3)-LOG(VLOOKUP($C104,'Regional Crises'!$B$1:$R$66,13,FALSE)))/(LOG(Q$3)-LOG(Q$4))*5)),1)))),(IF(VLOOKUP($E104,'Country Indicator Data'!$B$4:$N$300,9,FALSE)="x","x",ROUND(IF(VLOOKUP($E104,'Country Indicator Data'!$B$4:$N$300,9,FALSE)&gt;Q$3,5,IF(VLOOKUP($E104,'Country Indicator Data'!$B$4:$N$300,9,FALSE)&lt;Q$4,0,5-(LOG(Q$3)-LOG(VLOOKUP($E104,'Country Indicator Data'!$B$4:$N$300,9,FALSE)))/(LOG(Q$3)-LOG(Q$4))*5)),1))))</f>
        <v>0.9</v>
      </c>
      <c r="R104" s="163">
        <f t="shared" si="43"/>
        <v>1.95</v>
      </c>
      <c r="S104" s="163">
        <f>IF(LEN(E104)&gt;3,((IF(VLOOKUP($C104,'Regional Crises'!$B$1:$R$66,17,FALSE)="x","x",ROUND(IF(VLOOKUP($C104,'Regional Crises'!$B$1:$R$66,17,FALSE)&gt;S$3,0,IF(VLOOKUP($C104,'Regional Crises'!$B$1:$R$66,17,FALSE)&lt;S$4,5,(S$3-VLOOKUP($C104,'Regional Crises'!$B$1:$R$66,17,FALSE))/(S$3-S$4)*5)),1)))),(IF(VLOOKUP($E104,'Country Indicator Data'!$B$4:$N$300,13,FALSE)="x","x",ROUND(IF(VLOOKUP($E104,'Country Indicator Data'!$B$4:$N$300,13,FALSE)&gt;S$3,0,IF(VLOOKUP($E104,'Country Indicator Data'!$B$4:$N$300,13,FALSE)&lt;S$4,5,(S$3-VLOOKUP($E104,'Country Indicator Data'!$B$4:$N$300,13,FALSE))/(S$3-S$4)*5)),1))))</f>
        <v>4.2</v>
      </c>
      <c r="T104" s="163">
        <f>IF(LEN(E104)&gt;3,((IF(VLOOKUP($C104,'Regional Crises'!$B$1:$R$66,14,FALSE)="x","x",ROUND(IF(VLOOKUP($C104,'Regional Crises'!$B$1:$R$66,14,FALSE)&gt;T$3,0,IF(VLOOKUP($C104,'Regional Crises'!$B$1:$R$66,14,FALSE)&lt;T$4,5,(T$3-VLOOKUP($C104,'Regional Crises'!$B$1:$R$66,14,FALSE))/(T$3-T$4)*5)),1)))),(IF(VLOOKUP($E104,'Country Indicator Data'!$B$4:$N$300,10,FALSE)="x","x",ROUND(IF(VLOOKUP($E104,'Country Indicator Data'!$B$4:$N$300,10,FALSE)&gt;T$3,0,IF(VLOOKUP($E104,'Country Indicator Data'!$B$4:$N$300,10,FALSE)&lt;T$4,5,(T$3-VLOOKUP($E104,'Country Indicator Data'!$B$4:$N$300,10,FALSE))/(T$3-T$4)*5)),1))))</f>
        <v>3.8</v>
      </c>
      <c r="U104" s="163">
        <f>IF(LEN(E104)&gt;3,((IF(VLOOKUP($C104,'Regional Crises'!$B$1:$R$66,15,FALSE)="x","x",ROUND(IF(VLOOKUP($C104,'Regional Crises'!$B$1:$R$66,15,FALSE)&gt;U$3,0,IF(VLOOKUP($C104,'Regional Crises'!$B$1:$R$66,15,FALSE)&lt;U$4,5,(U$3-VLOOKUP($C104,'Regional Crises'!$B$1:$R$66,15,FALSE))/(U$3-U$4)*5)),1)))),(IF(VLOOKUP($E104,'Country Indicator Data'!$B$4:$N$300,11,FALSE)="x","x",ROUND(IF(VLOOKUP($E104,'Country Indicator Data'!$B$4:$N$300,11,FALSE)&gt;U$3,0,IF(VLOOKUP($E104,'Country Indicator Data'!$B$4:$N$300,11,FALSE)&lt;U$4,5,(U$3-VLOOKUP($E104,'Country Indicator Data'!$B$4:$N$300,11,FALSE))/(U$3-U$4)*5)),1))))</f>
        <v>3.1</v>
      </c>
      <c r="V104" s="163">
        <f>IF(LEN(E104)&gt;3,((IF(VLOOKUP($C104,'Regional Crises'!$B$1:$R$66,16,FALSE)="x","x",ROUND(IF(VLOOKUP($C104,'Regional Crises'!$B$1:$R$66,16,FALSE)&gt;V$3,0,IF(VLOOKUP($C104,'Regional Crises'!$B$1:$R$66,16,FALSE)&lt;V$4,5,(V$3-VLOOKUP($C104,'Regional Crises'!$B$1:$R$66,16,FALSE))/(V$3-V$4)*5)),1)))),(IF(VLOOKUP($E104,'Country Indicator Data'!$B$4:$N$300,12,FALSE)="x","x",ROUND(IF(VLOOKUP($E104,'Country Indicator Data'!$B$4:$N$300,12,FALSE)&gt;V$3,0,IF(VLOOKUP($E104,'Country Indicator Data'!$B$4:$N$300,12,FALSE)&lt;V$4,5,(V$3-VLOOKUP($E104,'Country Indicator Data'!$B$4:$N$300,12,FALSE))/(V$3-V$4)*5)),1))))</f>
        <v>4.2</v>
      </c>
      <c r="W104" s="163">
        <f t="shared" si="44"/>
        <v>3.8</v>
      </c>
      <c r="X104" s="163">
        <f t="shared" si="45"/>
        <v>2.7</v>
      </c>
      <c r="Y104" s="184" t="str">
        <f>IF('Core Indicators'!FC101="x","x",IF('Core Indicators'!FC101&gt;=5,5,IF('Core Indicators'!FC101&gt;=4,4,IF('Core Indicators'!FC101&gt;=3,3,IF('Core Indicators'!FC101&gt;=2,2,IF('Core Indicators'!FC101&gt;=1,1,0))))))</f>
        <v>x</v>
      </c>
      <c r="Z104" s="163" t="str">
        <f t="shared" si="46"/>
        <v>x</v>
      </c>
      <c r="AA104" s="184">
        <f>'Crisis Indicator Data'!Y101</f>
        <v>2</v>
      </c>
      <c r="AB104" s="184">
        <f>'Crisis Indicator Data'!Z101</f>
        <v>0</v>
      </c>
      <c r="AC104" s="184">
        <f>'Crisis Indicator Data'!AA101</f>
        <v>2</v>
      </c>
      <c r="AD104" s="184">
        <f>'Crisis Indicator Data'!AB101</f>
        <v>0</v>
      </c>
      <c r="AE104" s="184">
        <f t="shared" si="47"/>
        <v>2</v>
      </c>
      <c r="AF104" s="184">
        <f>'Crisis Indicator Data'!AC101</f>
        <v>0</v>
      </c>
      <c r="AG104" s="184">
        <f>'Crisis Indicator Data'!AD101</f>
        <v>0</v>
      </c>
      <c r="AH104" s="184">
        <f t="shared" si="48"/>
        <v>0</v>
      </c>
      <c r="AI104" s="184">
        <f>'Crisis Indicator Data'!AE101</f>
        <v>0</v>
      </c>
      <c r="AJ104" s="184">
        <f>'Crisis Indicator Data'!AF101</f>
        <v>0</v>
      </c>
      <c r="AK104" s="184">
        <f>'Crisis Indicator Data'!AG101</f>
        <v>0</v>
      </c>
      <c r="AL104" s="184">
        <f t="shared" si="49"/>
        <v>0</v>
      </c>
      <c r="AM104" s="163">
        <f t="shared" si="50"/>
        <v>1</v>
      </c>
      <c r="AN104" s="163">
        <f t="shared" si="51"/>
        <v>1</v>
      </c>
    </row>
    <row r="105" spans="1:40" ht="13.5" customHeight="1" x14ac:dyDescent="0.35">
      <c r="A105" s="172" t="str">
        <f>'Crisis Indicator Data'!A102</f>
        <v>Complex crisis in Pakistan</v>
      </c>
      <c r="B105" s="173" t="str">
        <f>'Crisis Indicator Data'!B102</f>
        <v>Displacement,Conflict</v>
      </c>
      <c r="C105" s="173" t="str">
        <f>'Crisis Indicator Data'!C102</f>
        <v>PAK001</v>
      </c>
      <c r="D105" s="173" t="str">
        <f>'Crisis Indicator Data'!D102</f>
        <v>Pakistan</v>
      </c>
      <c r="E105" s="174" t="str">
        <f>'Crisis Indicator Data'!E102</f>
        <v>PAK</v>
      </c>
      <c r="F105" s="163">
        <f>IF(LEN(E105)&gt;3,(IF(VLOOKUP($C105,'Regional Crises'!$B$1:$R$66,7,FALSE)="x","x",ROUND(IF(VLOOKUP($C105,'Regional Crises'!$B$1:$R$66,7,FALSE)&gt;$F$3,5,IF(VLOOKUP($C105,'Regional Crises'!$B$1:$R$66,7,FALSE)&lt;F$4,0,($F$3-VLOOKUP($C105,'Regional Crises'!$B$1:$R$66,7,FALSE))/($F$3-$F$4)*5)),1))),IF(VLOOKUP($E105,'Country Indicator Data'!$B$4:$N$300,3,FALSE)="x","x",ROUND(IF(VLOOKUP($E105,'Country Indicator Data'!$B$4:$N$300,3,FALSE)&gt;$F$3,5,IF(VLOOKUP($E105,'Country Indicator Data'!$B$4:$N$300,3,FALSE)&lt;$F$4,0,($F$3-VLOOKUP($E105,'Country Indicator Data'!$B$4:$N$300,3,FALSE))/($F$3-$F$4)*5)),1)))</f>
        <v>3.9</v>
      </c>
      <c r="G105" s="163">
        <f>IF(LEN(E105)&gt;3,(IF(VLOOKUP($C105,'Regional Crises'!$B$1:$R$66,9,FALSE)="x","x",ROUND(IF(VLOOKUP($C105,'Regional Crises'!$B$1:$R$66,9,FALSE)&gt;G$3,5,IF(VLOOKUP($C105,'Regional Crises'!$B$1:$R$66,9,FALSE)&lt;G$4,0,(G$3-VLOOKUP($C105,'Regional Crises'!$B$1:$R$66,9,FALSE))/(G$3-G$4)*5)),1))),IF(VLOOKUP($E105,'Country Indicator Data'!$B$4:$N$300,5,FALSE)="x","x",ROUND(IF(VLOOKUP($E105,'Country Indicator Data'!$B$4:$N$300,5,FALSE)&gt;G$3,5,IF(VLOOKUP($E105,'Country Indicator Data'!$B$4:$N$300,5,FALSE)&lt;G$4,0,(G$3-VLOOKUP($E105,'Country Indicator Data'!$B$4:$N$300,5,FALSE))/(G$3-G$4)*5)),1)))</f>
        <v>3.2</v>
      </c>
      <c r="H105" s="163">
        <f t="shared" si="39"/>
        <v>3.55</v>
      </c>
      <c r="I105" s="163">
        <f>IF(LEN(E105)&gt;3,(IF(VLOOKUP($C105,'Regional Crises'!$B$1:$R$66,6,FALSE)="x","x",ROUND(IF(VLOOKUP($C105,'Regional Crises'!$B$1:$R$66,6,FALSE)&gt;I$3,5,IF(VLOOKUP($C105,'Regional Crises'!$B$1:$R$66,6,FALSE)&lt;I$4,0,5-(I$3-VLOOKUP($C105,'Regional Crises'!$B$1:$R$66,6,FALSE))/(I$3-I$4)*5)),1))),IF(VLOOKUP($E105,'Country Indicator Data'!$B$4:$N$300,2,FALSE)="x","x",ROUND(IF(VLOOKUP($E105,'Country Indicator Data'!$B$4:$N$300,2,FALSE)&gt;I$3,5,IF(VLOOKUP($E105,'Country Indicator Data'!$B$4:$N$300,2,FALSE)&lt;I$4,0,5-(I$3-VLOOKUP($E105,'Country Indicator Data'!$B$4:$N$300,2,FALSE))/(I$3-I$4)*5)),1)))</f>
        <v>3.2</v>
      </c>
      <c r="J105" s="163">
        <f>IF(LEN(E105)&gt;3,(IF(VLOOKUP($C105,'Regional Crises'!$B$1:$R$66,8,FALSE)="x","x",ROUND(IF(VLOOKUP($C105,'Regional Crises'!$B$1:$R$66,8,FALSE)&gt;J$3,5,IF(VLOOKUP($C105,'Regional Crises'!$B$1:$R$66,8,FALSE)&lt;J$4,0,5-(J$3-VLOOKUP($C105,'Regional Crises'!$B$1:$R$66,8,FALSE))/(J$3-J$4)*5)),1))),IF(VLOOKUP($E105,'Country Indicator Data'!$B$4:$N$300,4,FALSE)="x","x",ROUND(IF(VLOOKUP($E105,'Country Indicator Data'!$B$4:$N$300,4,FALSE)&gt;J$3,5,IF(VLOOKUP($E105,'Country Indicator Data'!$B$4:$N$300,4,FALSE)&lt;J$4,0,5-(J$3-VLOOKUP($E105,'Country Indicator Data'!$B$4:$N$300,4,FALSE))/(J$3-J$4)*5)),1)))</f>
        <v>1.6</v>
      </c>
      <c r="K105" s="163">
        <f t="shared" si="40"/>
        <v>2.4000000000000004</v>
      </c>
      <c r="L105" s="163">
        <f>IF(LEN(E105)&gt;3,(IF(VLOOKUP($C105,'Regional Crises'!$B$1:$R$66,10,FALSE)="x","x",ROUND(IF(VLOOKUP($C105,'Regional Crises'!$B$1:$R$66,10,FALSE)&gt;L$3,5,IF(VLOOKUP($C105,'Regional Crises'!$B$1:$R$66,10,FALSE)&lt;L$4,0,5-(L$3-VLOOKUP($C105,'Regional Crises'!$B$1:$R$66,10,FALSE))/(L$3-L$4)*5)),1))),IF(VLOOKUP($E105,'Country Indicator Data'!$B$4:$N$300,6,FALSE)="x","x",ROUND(IF(VLOOKUP($E105,'Country Indicator Data'!$B$4:$N$300,6,FALSE)&gt;L$3,5,IF(VLOOKUP($E105,'Country Indicator Data'!$B$4:$N$300,6,FALSE)&lt;L$4,0,5-(L$3-VLOOKUP($E105,'Country Indicator Data'!$B$4:$N$300,6,FALSE))/(L$3-L$4)*5)),1)))</f>
        <v>3.6</v>
      </c>
      <c r="M105" s="163">
        <f>IF(LEN(E105)&gt;3,(IF(VLOOKUP($C105,'Regional Crises'!$B$1:$R$66,11,FALSE)="x","x",ROUND(IF(VLOOKUP($C105,'Regional Crises'!$B$1:$R$66,11,FALSE)&gt;M$3,5,IF(VLOOKUP($C105,'Regional Crises'!$B$1:$R$66,11,FALSE)&lt;M$4,0,5-(M$3-VLOOKUP($C105,'Regional Crises'!$B$1:$R$66,11,FALSE))/(M$3-M$4)*5)),1))),IF(VLOOKUP($E105,'Country Indicator Data'!$B$4:$N$300,7,FALSE)="x","x",ROUND(IF(VLOOKUP($E105,'Country Indicator Data'!$B$4:$N$300,7,FALSE)&gt;M$3,5,IF(VLOOKUP($E105,'Country Indicator Data'!$B$4:$N$300,7,FALSE)&lt;M$4,0,5-(M$3-VLOOKUP($E105,'Country Indicator Data'!$B$4:$N$300,7,FALSE))/(M$3-M$4)*5)),1)))</f>
        <v>0.8</v>
      </c>
      <c r="N105" s="163">
        <f t="shared" si="41"/>
        <v>2.2000000000000002</v>
      </c>
      <c r="O105" s="163">
        <f t="shared" si="42"/>
        <v>2.7166666666666668</v>
      </c>
      <c r="P105" s="163">
        <f>IF(LEN(E105)&gt;3,VLOOKUP(C105,'Regional Crises'!$B$1:$R$69,12,FALSE),VLOOKUP(E105,'Country Indicator Data'!$B$4:$I$300,8,FALSE))</f>
        <v>4</v>
      </c>
      <c r="Q105" s="163">
        <f>IF(LEN(E105)&gt;3,((IF(VLOOKUP($C105,'Regional Crises'!$B$1:$R$66,13,FALSE)="x","x",ROUND(IF(VLOOKUP($C105,'Regional Crises'!$B$1:$R$66,13,FALSE)&gt;Q$3,5,IF(VLOOKUP($C105,'Regional Crises'!$B$1:$R$66,13,FALSE)&lt;Q$4,0,5-(LOG(Q$3)-LOG(VLOOKUP($C105,'Regional Crises'!$B$1:$R$66,13,FALSE)))/(LOG(Q$3)-LOG(Q$4))*5)),1)))),(IF(VLOOKUP($E105,'Country Indicator Data'!$B$4:$N$300,9,FALSE)="x","x",ROUND(IF(VLOOKUP($E105,'Country Indicator Data'!$B$4:$N$300,9,FALSE)&gt;Q$3,5,IF(VLOOKUP($E105,'Country Indicator Data'!$B$4:$N$300,9,FALSE)&lt;Q$4,0,5-(LOG(Q$3)-LOG(VLOOKUP($E105,'Country Indicator Data'!$B$4:$N$300,9,FALSE)))/(LOG(Q$3)-LOG(Q$4))*5)),1))))</f>
        <v>4.9000000000000004</v>
      </c>
      <c r="R105" s="163">
        <f t="shared" si="43"/>
        <v>4.45</v>
      </c>
      <c r="S105" s="163">
        <f>IF(LEN(E105)&gt;3,((IF(VLOOKUP($C105,'Regional Crises'!$B$1:$R$66,17,FALSE)="x","x",ROUND(IF(VLOOKUP($C105,'Regional Crises'!$B$1:$R$66,17,FALSE)&gt;S$3,0,IF(VLOOKUP($C105,'Regional Crises'!$B$1:$R$66,17,FALSE)&lt;S$4,5,(S$3-VLOOKUP($C105,'Regional Crises'!$B$1:$R$66,17,FALSE))/(S$3-S$4)*5)),1)))),(IF(VLOOKUP($E105,'Country Indicator Data'!$B$4:$N$300,13,FALSE)="x","x",ROUND(IF(VLOOKUP($E105,'Country Indicator Data'!$B$4:$N$300,13,FALSE)&gt;S$3,0,IF(VLOOKUP($E105,'Country Indicator Data'!$B$4:$N$300,13,FALSE)&lt;S$4,5,(S$3-VLOOKUP($E105,'Country Indicator Data'!$B$4:$N$300,13,FALSE))/(S$3-S$4)*5)),1))))</f>
        <v>3.6</v>
      </c>
      <c r="T105" s="163">
        <f>IF(LEN(E105)&gt;3,((IF(VLOOKUP($C105,'Regional Crises'!$B$1:$R$66,14,FALSE)="x","x",ROUND(IF(VLOOKUP($C105,'Regional Crises'!$B$1:$R$66,14,FALSE)&gt;T$3,0,IF(VLOOKUP($C105,'Regional Crises'!$B$1:$R$66,14,FALSE)&lt;T$4,5,(T$3-VLOOKUP($C105,'Regional Crises'!$B$1:$R$66,14,FALSE))/(T$3-T$4)*5)),1)))),(IF(VLOOKUP($E105,'Country Indicator Data'!$B$4:$N$300,10,FALSE)="x","x",ROUND(IF(VLOOKUP($E105,'Country Indicator Data'!$B$4:$N$300,10,FALSE)&gt;T$3,0,IF(VLOOKUP($E105,'Country Indicator Data'!$B$4:$N$300,10,FALSE)&lt;T$4,5,(T$3-VLOOKUP($E105,'Country Indicator Data'!$B$4:$N$300,10,FALSE))/(T$3-T$4)*5)),1))))</f>
        <v>3.2</v>
      </c>
      <c r="U105" s="163">
        <f>IF(LEN(E105)&gt;3,((IF(VLOOKUP($C105,'Regional Crises'!$B$1:$R$66,15,FALSE)="x","x",ROUND(IF(VLOOKUP($C105,'Regional Crises'!$B$1:$R$66,15,FALSE)&gt;U$3,0,IF(VLOOKUP($C105,'Regional Crises'!$B$1:$R$66,15,FALSE)&lt;U$4,5,(U$3-VLOOKUP($C105,'Regional Crises'!$B$1:$R$66,15,FALSE))/(U$3-U$4)*5)),1)))),(IF(VLOOKUP($E105,'Country Indicator Data'!$B$4:$N$300,11,FALSE)="x","x",ROUND(IF(VLOOKUP($E105,'Country Indicator Data'!$B$4:$N$300,11,FALSE)&gt;U$3,0,IF(VLOOKUP($E105,'Country Indicator Data'!$B$4:$N$300,11,FALSE)&lt;U$4,5,(U$3-VLOOKUP($E105,'Country Indicator Data'!$B$4:$N$300,11,FALSE))/(U$3-U$4)*5)),1))))</f>
        <v>3.2</v>
      </c>
      <c r="V105" s="163">
        <f>IF(LEN(E105)&gt;3,((IF(VLOOKUP($C105,'Regional Crises'!$B$1:$R$66,16,FALSE)="x","x",ROUND(IF(VLOOKUP($C105,'Regional Crises'!$B$1:$R$66,16,FALSE)&gt;V$3,0,IF(VLOOKUP($C105,'Regional Crises'!$B$1:$R$66,16,FALSE)&lt;V$4,5,(V$3-VLOOKUP($C105,'Regional Crises'!$B$1:$R$66,16,FALSE))/(V$3-V$4)*5)),1)))),(IF(VLOOKUP($E105,'Country Indicator Data'!$B$4:$N$300,12,FALSE)="x","x",ROUND(IF(VLOOKUP($E105,'Country Indicator Data'!$B$4:$N$300,12,FALSE)&gt;V$3,0,IF(VLOOKUP($E105,'Country Indicator Data'!$B$4:$N$300,12,FALSE)&lt;V$4,5,(V$3-VLOOKUP($E105,'Country Indicator Data'!$B$4:$N$300,12,FALSE))/(V$3-V$4)*5)),1))))</f>
        <v>3.3</v>
      </c>
      <c r="W105" s="163">
        <f t="shared" si="44"/>
        <v>3.3</v>
      </c>
      <c r="X105" s="163">
        <f t="shared" si="45"/>
        <v>3.5</v>
      </c>
      <c r="Y105" s="184">
        <f>IF('Core Indicators'!FC102="x","x",IF('Core Indicators'!FC102&gt;=5,5,IF('Core Indicators'!FC102&gt;=4,4,IF('Core Indicators'!FC102&gt;=3,3,IF('Core Indicators'!FC102&gt;=2,2,IF('Core Indicators'!FC102&gt;=1,1,0))))))</f>
        <v>5</v>
      </c>
      <c r="Z105" s="163">
        <f t="shared" si="46"/>
        <v>5</v>
      </c>
      <c r="AA105" s="184">
        <f>'Crisis Indicator Data'!Y102</f>
        <v>2</v>
      </c>
      <c r="AB105" s="184">
        <f>'Crisis Indicator Data'!Z102</f>
        <v>2</v>
      </c>
      <c r="AC105" s="184">
        <f>'Crisis Indicator Data'!AA102</f>
        <v>1</v>
      </c>
      <c r="AD105" s="184">
        <f>'Crisis Indicator Data'!AB102</f>
        <v>0</v>
      </c>
      <c r="AE105" s="184">
        <f t="shared" si="47"/>
        <v>2</v>
      </c>
      <c r="AF105" s="184">
        <f>'Crisis Indicator Data'!AC102</f>
        <v>2</v>
      </c>
      <c r="AG105" s="184">
        <f>'Crisis Indicator Data'!AD102</f>
        <v>3</v>
      </c>
      <c r="AH105" s="184">
        <f t="shared" si="48"/>
        <v>5</v>
      </c>
      <c r="AI105" s="184">
        <f>'Crisis Indicator Data'!AE102</f>
        <v>3</v>
      </c>
      <c r="AJ105" s="184">
        <f>'Crisis Indicator Data'!AF102</f>
        <v>1</v>
      </c>
      <c r="AK105" s="184">
        <f>'Crisis Indicator Data'!AG102</f>
        <v>3</v>
      </c>
      <c r="AL105" s="184">
        <f t="shared" si="49"/>
        <v>5</v>
      </c>
      <c r="AM105" s="163">
        <f t="shared" si="50"/>
        <v>4</v>
      </c>
      <c r="AN105" s="163">
        <f t="shared" si="51"/>
        <v>4.5</v>
      </c>
    </row>
    <row r="106" spans="1:40" ht="13.5" customHeight="1" x14ac:dyDescent="0.35">
      <c r="A106" s="172" t="str">
        <f>'Crisis Indicator Data'!A103</f>
        <v>Kashmir conflict in Pakistan</v>
      </c>
      <c r="B106" s="173" t="str">
        <f>'Crisis Indicator Data'!B103</f>
        <v>Conflict</v>
      </c>
      <c r="C106" s="173" t="str">
        <f>'Crisis Indicator Data'!C103</f>
        <v>PAK004</v>
      </c>
      <c r="D106" s="173" t="str">
        <f>'Crisis Indicator Data'!D103</f>
        <v>Pakistan</v>
      </c>
      <c r="E106" s="174" t="str">
        <f>'Crisis Indicator Data'!E103</f>
        <v>PAK</v>
      </c>
      <c r="F106" s="163">
        <f>IF(LEN(E106)&gt;3,(IF(VLOOKUP($C106,'Regional Crises'!$B$1:$R$66,7,FALSE)="x","x",ROUND(IF(VLOOKUP($C106,'Regional Crises'!$B$1:$R$66,7,FALSE)&gt;$F$3,5,IF(VLOOKUP($C106,'Regional Crises'!$B$1:$R$66,7,FALSE)&lt;F$4,0,($F$3-VLOOKUP($C106,'Regional Crises'!$B$1:$R$66,7,FALSE))/($F$3-$F$4)*5)),1))),IF(VLOOKUP($E106,'Country Indicator Data'!$B$4:$N$300,3,FALSE)="x","x",ROUND(IF(VLOOKUP($E106,'Country Indicator Data'!$B$4:$N$300,3,FALSE)&gt;$F$3,5,IF(VLOOKUP($E106,'Country Indicator Data'!$B$4:$N$300,3,FALSE)&lt;$F$4,0,($F$3-VLOOKUP($E106,'Country Indicator Data'!$B$4:$N$300,3,FALSE))/($F$3-$F$4)*5)),1)))</f>
        <v>3.9</v>
      </c>
      <c r="G106" s="163">
        <f>IF(LEN(E106)&gt;3,(IF(VLOOKUP($C106,'Regional Crises'!$B$1:$R$66,9,FALSE)="x","x",ROUND(IF(VLOOKUP($C106,'Regional Crises'!$B$1:$R$66,9,FALSE)&gt;G$3,5,IF(VLOOKUP($C106,'Regional Crises'!$B$1:$R$66,9,FALSE)&lt;G$4,0,(G$3-VLOOKUP($C106,'Regional Crises'!$B$1:$R$66,9,FALSE))/(G$3-G$4)*5)),1))),IF(VLOOKUP($E106,'Country Indicator Data'!$B$4:$N$300,5,FALSE)="x","x",ROUND(IF(VLOOKUP($E106,'Country Indicator Data'!$B$4:$N$300,5,FALSE)&gt;G$3,5,IF(VLOOKUP($E106,'Country Indicator Data'!$B$4:$N$300,5,FALSE)&lt;G$4,0,(G$3-VLOOKUP($E106,'Country Indicator Data'!$B$4:$N$300,5,FALSE))/(G$3-G$4)*5)),1)))</f>
        <v>3.2</v>
      </c>
      <c r="H106" s="163">
        <f t="shared" si="39"/>
        <v>3.55</v>
      </c>
      <c r="I106" s="163">
        <f>IF(LEN(E106)&gt;3,(IF(VLOOKUP($C106,'Regional Crises'!$B$1:$R$66,6,FALSE)="x","x",ROUND(IF(VLOOKUP($C106,'Regional Crises'!$B$1:$R$66,6,FALSE)&gt;I$3,5,IF(VLOOKUP($C106,'Regional Crises'!$B$1:$R$66,6,FALSE)&lt;I$4,0,5-(I$3-VLOOKUP($C106,'Regional Crises'!$B$1:$R$66,6,FALSE))/(I$3-I$4)*5)),1))),IF(VLOOKUP($E106,'Country Indicator Data'!$B$4:$N$300,2,FALSE)="x","x",ROUND(IF(VLOOKUP($E106,'Country Indicator Data'!$B$4:$N$300,2,FALSE)&gt;I$3,5,IF(VLOOKUP($E106,'Country Indicator Data'!$B$4:$N$300,2,FALSE)&lt;I$4,0,5-(I$3-VLOOKUP($E106,'Country Indicator Data'!$B$4:$N$300,2,FALSE))/(I$3-I$4)*5)),1)))</f>
        <v>3.2</v>
      </c>
      <c r="J106" s="163">
        <f>IF(LEN(E106)&gt;3,(IF(VLOOKUP($C106,'Regional Crises'!$B$1:$R$66,8,FALSE)="x","x",ROUND(IF(VLOOKUP($C106,'Regional Crises'!$B$1:$R$66,8,FALSE)&gt;J$3,5,IF(VLOOKUP($C106,'Regional Crises'!$B$1:$R$66,8,FALSE)&lt;J$4,0,5-(J$3-VLOOKUP($C106,'Regional Crises'!$B$1:$R$66,8,FALSE))/(J$3-J$4)*5)),1))),IF(VLOOKUP($E106,'Country Indicator Data'!$B$4:$N$300,4,FALSE)="x","x",ROUND(IF(VLOOKUP($E106,'Country Indicator Data'!$B$4:$N$300,4,FALSE)&gt;J$3,5,IF(VLOOKUP($E106,'Country Indicator Data'!$B$4:$N$300,4,FALSE)&lt;J$4,0,5-(J$3-VLOOKUP($E106,'Country Indicator Data'!$B$4:$N$300,4,FALSE))/(J$3-J$4)*5)),1)))</f>
        <v>1.6</v>
      </c>
      <c r="K106" s="163">
        <f t="shared" si="40"/>
        <v>2.4000000000000004</v>
      </c>
      <c r="L106" s="163">
        <f>IF(LEN(E106)&gt;3,(IF(VLOOKUP($C106,'Regional Crises'!$B$1:$R$66,10,FALSE)="x","x",ROUND(IF(VLOOKUP($C106,'Regional Crises'!$B$1:$R$66,10,FALSE)&gt;L$3,5,IF(VLOOKUP($C106,'Regional Crises'!$B$1:$R$66,10,FALSE)&lt;L$4,0,5-(L$3-VLOOKUP($C106,'Regional Crises'!$B$1:$R$66,10,FALSE))/(L$3-L$4)*5)),1))),IF(VLOOKUP($E106,'Country Indicator Data'!$B$4:$N$300,6,FALSE)="x","x",ROUND(IF(VLOOKUP($E106,'Country Indicator Data'!$B$4:$N$300,6,FALSE)&gt;L$3,5,IF(VLOOKUP($E106,'Country Indicator Data'!$B$4:$N$300,6,FALSE)&lt;L$4,0,5-(L$3-VLOOKUP($E106,'Country Indicator Data'!$B$4:$N$300,6,FALSE))/(L$3-L$4)*5)),1)))</f>
        <v>3.6</v>
      </c>
      <c r="M106" s="163">
        <f>IF(LEN(E106)&gt;3,(IF(VLOOKUP($C106,'Regional Crises'!$B$1:$R$66,11,FALSE)="x","x",ROUND(IF(VLOOKUP($C106,'Regional Crises'!$B$1:$R$66,11,FALSE)&gt;M$3,5,IF(VLOOKUP($C106,'Regional Crises'!$B$1:$R$66,11,FALSE)&lt;M$4,0,5-(M$3-VLOOKUP($C106,'Regional Crises'!$B$1:$R$66,11,FALSE))/(M$3-M$4)*5)),1))),IF(VLOOKUP($E106,'Country Indicator Data'!$B$4:$N$300,7,FALSE)="x","x",ROUND(IF(VLOOKUP($E106,'Country Indicator Data'!$B$4:$N$300,7,FALSE)&gt;M$3,5,IF(VLOOKUP($E106,'Country Indicator Data'!$B$4:$N$300,7,FALSE)&lt;M$4,0,5-(M$3-VLOOKUP($E106,'Country Indicator Data'!$B$4:$N$300,7,FALSE))/(M$3-M$4)*5)),1)))</f>
        <v>0.8</v>
      </c>
      <c r="N106" s="163">
        <f t="shared" si="41"/>
        <v>2.2000000000000002</v>
      </c>
      <c r="O106" s="163">
        <f t="shared" si="42"/>
        <v>2.7166666666666668</v>
      </c>
      <c r="P106" s="163">
        <f>IF(LEN(E106)&gt;3,VLOOKUP(C106,'Regional Crises'!$B$1:$R$69,12,FALSE),VLOOKUP(E106,'Country Indicator Data'!$B$4:$I$300,8,FALSE))</f>
        <v>4</v>
      </c>
      <c r="Q106" s="163">
        <f>IF(LEN(E106)&gt;3,((IF(VLOOKUP($C106,'Regional Crises'!$B$1:$R$66,13,FALSE)="x","x",ROUND(IF(VLOOKUP($C106,'Regional Crises'!$B$1:$R$66,13,FALSE)&gt;Q$3,5,IF(VLOOKUP($C106,'Regional Crises'!$B$1:$R$66,13,FALSE)&lt;Q$4,0,5-(LOG(Q$3)-LOG(VLOOKUP($C106,'Regional Crises'!$B$1:$R$66,13,FALSE)))/(LOG(Q$3)-LOG(Q$4))*5)),1)))),(IF(VLOOKUP($E106,'Country Indicator Data'!$B$4:$N$300,9,FALSE)="x","x",ROUND(IF(VLOOKUP($E106,'Country Indicator Data'!$B$4:$N$300,9,FALSE)&gt;Q$3,5,IF(VLOOKUP($E106,'Country Indicator Data'!$B$4:$N$300,9,FALSE)&lt;Q$4,0,5-(LOG(Q$3)-LOG(VLOOKUP($E106,'Country Indicator Data'!$B$4:$N$300,9,FALSE)))/(LOG(Q$3)-LOG(Q$4))*5)),1))))</f>
        <v>4.9000000000000004</v>
      </c>
      <c r="R106" s="163">
        <f t="shared" si="43"/>
        <v>4.45</v>
      </c>
      <c r="S106" s="163">
        <f>IF(LEN(E106)&gt;3,((IF(VLOOKUP($C106,'Regional Crises'!$B$1:$R$66,17,FALSE)="x","x",ROUND(IF(VLOOKUP($C106,'Regional Crises'!$B$1:$R$66,17,FALSE)&gt;S$3,0,IF(VLOOKUP($C106,'Regional Crises'!$B$1:$R$66,17,FALSE)&lt;S$4,5,(S$3-VLOOKUP($C106,'Regional Crises'!$B$1:$R$66,17,FALSE))/(S$3-S$4)*5)),1)))),(IF(VLOOKUP($E106,'Country Indicator Data'!$B$4:$N$300,13,FALSE)="x","x",ROUND(IF(VLOOKUP($E106,'Country Indicator Data'!$B$4:$N$300,13,FALSE)&gt;S$3,0,IF(VLOOKUP($E106,'Country Indicator Data'!$B$4:$N$300,13,FALSE)&lt;S$4,5,(S$3-VLOOKUP($E106,'Country Indicator Data'!$B$4:$N$300,13,FALSE))/(S$3-S$4)*5)),1))))</f>
        <v>3.6</v>
      </c>
      <c r="T106" s="163">
        <f>IF(LEN(E106)&gt;3,((IF(VLOOKUP($C106,'Regional Crises'!$B$1:$R$66,14,FALSE)="x","x",ROUND(IF(VLOOKUP($C106,'Regional Crises'!$B$1:$R$66,14,FALSE)&gt;T$3,0,IF(VLOOKUP($C106,'Regional Crises'!$B$1:$R$66,14,FALSE)&lt;T$4,5,(T$3-VLOOKUP($C106,'Regional Crises'!$B$1:$R$66,14,FALSE))/(T$3-T$4)*5)),1)))),(IF(VLOOKUP($E106,'Country Indicator Data'!$B$4:$N$300,10,FALSE)="x","x",ROUND(IF(VLOOKUP($E106,'Country Indicator Data'!$B$4:$N$300,10,FALSE)&gt;T$3,0,IF(VLOOKUP($E106,'Country Indicator Data'!$B$4:$N$300,10,FALSE)&lt;T$4,5,(T$3-VLOOKUP($E106,'Country Indicator Data'!$B$4:$N$300,10,FALSE))/(T$3-T$4)*5)),1))))</f>
        <v>3.2</v>
      </c>
      <c r="U106" s="163">
        <f>IF(LEN(E106)&gt;3,((IF(VLOOKUP($C106,'Regional Crises'!$B$1:$R$66,15,FALSE)="x","x",ROUND(IF(VLOOKUP($C106,'Regional Crises'!$B$1:$R$66,15,FALSE)&gt;U$3,0,IF(VLOOKUP($C106,'Regional Crises'!$B$1:$R$66,15,FALSE)&lt;U$4,5,(U$3-VLOOKUP($C106,'Regional Crises'!$B$1:$R$66,15,FALSE))/(U$3-U$4)*5)),1)))),(IF(VLOOKUP($E106,'Country Indicator Data'!$B$4:$N$300,11,FALSE)="x","x",ROUND(IF(VLOOKUP($E106,'Country Indicator Data'!$B$4:$N$300,11,FALSE)&gt;U$3,0,IF(VLOOKUP($E106,'Country Indicator Data'!$B$4:$N$300,11,FALSE)&lt;U$4,5,(U$3-VLOOKUP($E106,'Country Indicator Data'!$B$4:$N$300,11,FALSE))/(U$3-U$4)*5)),1))))</f>
        <v>3.2</v>
      </c>
      <c r="V106" s="163">
        <f>IF(LEN(E106)&gt;3,((IF(VLOOKUP($C106,'Regional Crises'!$B$1:$R$66,16,FALSE)="x","x",ROUND(IF(VLOOKUP($C106,'Regional Crises'!$B$1:$R$66,16,FALSE)&gt;V$3,0,IF(VLOOKUP($C106,'Regional Crises'!$B$1:$R$66,16,FALSE)&lt;V$4,5,(V$3-VLOOKUP($C106,'Regional Crises'!$B$1:$R$66,16,FALSE))/(V$3-V$4)*5)),1)))),(IF(VLOOKUP($E106,'Country Indicator Data'!$B$4:$N$300,12,FALSE)="x","x",ROUND(IF(VLOOKUP($E106,'Country Indicator Data'!$B$4:$N$300,12,FALSE)&gt;V$3,0,IF(VLOOKUP($E106,'Country Indicator Data'!$B$4:$N$300,12,FALSE)&lt;V$4,5,(V$3-VLOOKUP($E106,'Country Indicator Data'!$B$4:$N$300,12,FALSE))/(V$3-V$4)*5)),1))))</f>
        <v>3.3</v>
      </c>
      <c r="W106" s="163">
        <f t="shared" si="44"/>
        <v>3.3</v>
      </c>
      <c r="X106" s="163">
        <f t="shared" si="45"/>
        <v>3.5</v>
      </c>
      <c r="Y106" s="184">
        <f>IF('Core Indicators'!FC103="x","x",IF('Core Indicators'!FC103&gt;=5,5,IF('Core Indicators'!FC103&gt;=4,4,IF('Core Indicators'!FC103&gt;=3,3,IF('Core Indicators'!FC103&gt;=2,2,IF('Core Indicators'!FC103&gt;=1,1,0))))))</f>
        <v>3</v>
      </c>
      <c r="Z106" s="163">
        <f t="shared" si="46"/>
        <v>3</v>
      </c>
      <c r="AA106" s="184">
        <f>'Crisis Indicator Data'!Y103</f>
        <v>1</v>
      </c>
      <c r="AB106" s="184">
        <f>'Crisis Indicator Data'!Z103</f>
        <v>2</v>
      </c>
      <c r="AC106" s="184">
        <f>'Crisis Indicator Data'!AA103</f>
        <v>1</v>
      </c>
      <c r="AD106" s="184">
        <f>'Crisis Indicator Data'!AB103</f>
        <v>0</v>
      </c>
      <c r="AE106" s="184">
        <f t="shared" si="47"/>
        <v>2</v>
      </c>
      <c r="AF106" s="184">
        <f>'Crisis Indicator Data'!AC103</f>
        <v>0</v>
      </c>
      <c r="AG106" s="184">
        <f>'Crisis Indicator Data'!AD103</f>
        <v>2</v>
      </c>
      <c r="AH106" s="184">
        <f t="shared" si="48"/>
        <v>2</v>
      </c>
      <c r="AI106" s="184">
        <f>'Crisis Indicator Data'!AE103</f>
        <v>0</v>
      </c>
      <c r="AJ106" s="184">
        <f>'Crisis Indicator Data'!AF103</f>
        <v>1</v>
      </c>
      <c r="AK106" s="184">
        <f>'Crisis Indicator Data'!AG103</f>
        <v>3</v>
      </c>
      <c r="AL106" s="184">
        <f t="shared" si="49"/>
        <v>3</v>
      </c>
      <c r="AM106" s="163">
        <f t="shared" si="50"/>
        <v>2</v>
      </c>
      <c r="AN106" s="163">
        <f t="shared" si="51"/>
        <v>2.5</v>
      </c>
    </row>
    <row r="107" spans="1:40" ht="13.5" customHeight="1" x14ac:dyDescent="0.35">
      <c r="A107" s="172" t="str">
        <f>'Crisis Indicator Data'!A104</f>
        <v>Venezuela displacement in Panama</v>
      </c>
      <c r="B107" s="173" t="str">
        <f>'Crisis Indicator Data'!B104</f>
        <v>Displacement</v>
      </c>
      <c r="C107" s="173" t="str">
        <f>'Crisis Indicator Data'!C104</f>
        <v>PAN002</v>
      </c>
      <c r="D107" s="173" t="str">
        <f>'Crisis Indicator Data'!D104</f>
        <v>Panama</v>
      </c>
      <c r="E107" s="174" t="str">
        <f>'Crisis Indicator Data'!E104</f>
        <v>PAN</v>
      </c>
      <c r="F107" s="163">
        <f>IF(LEN(E107)&gt;3,(IF(VLOOKUP($C107,'Regional Crises'!$B$1:$R$66,7,FALSE)="x","x",ROUND(IF(VLOOKUP($C107,'Regional Crises'!$B$1:$R$66,7,FALSE)&gt;$F$3,5,IF(VLOOKUP($C107,'Regional Crises'!$B$1:$R$66,7,FALSE)&lt;F$4,0,($F$3-VLOOKUP($C107,'Regional Crises'!$B$1:$R$66,7,FALSE))/($F$3-$F$4)*5)),1))),IF(VLOOKUP($E107,'Country Indicator Data'!$B$4:$N$300,3,FALSE)="x","x",ROUND(IF(VLOOKUP($E107,'Country Indicator Data'!$B$4:$N$300,3,FALSE)&gt;$F$3,5,IF(VLOOKUP($E107,'Country Indicator Data'!$B$4:$N$300,3,FALSE)&lt;$F$4,0,($F$3-VLOOKUP($E107,'Country Indicator Data'!$B$4:$N$300,3,FALSE))/($F$3-$F$4)*5)),1)))</f>
        <v>0.7</v>
      </c>
      <c r="G107" s="163">
        <f>IF(LEN(E107)&gt;3,(IF(VLOOKUP($C107,'Regional Crises'!$B$1:$R$66,9,FALSE)="x","x",ROUND(IF(VLOOKUP($C107,'Regional Crises'!$B$1:$R$66,9,FALSE)&gt;G$3,5,IF(VLOOKUP($C107,'Regional Crises'!$B$1:$R$66,9,FALSE)&lt;G$4,0,(G$3-VLOOKUP($C107,'Regional Crises'!$B$1:$R$66,9,FALSE))/(G$3-G$4)*5)),1))),IF(VLOOKUP($E107,'Country Indicator Data'!$B$4:$N$300,5,FALSE)="x","x",ROUND(IF(VLOOKUP($E107,'Country Indicator Data'!$B$4:$N$300,5,FALSE)&gt;G$3,5,IF(VLOOKUP($E107,'Country Indicator Data'!$B$4:$N$300,5,FALSE)&lt;G$4,0,(G$3-VLOOKUP($E107,'Country Indicator Data'!$B$4:$N$300,5,FALSE))/(G$3-G$4)*5)),1)))</f>
        <v>1.6</v>
      </c>
      <c r="H107" s="163">
        <f t="shared" si="39"/>
        <v>1.1499999999999999</v>
      </c>
      <c r="I107" s="163">
        <f>IF(LEN(E107)&gt;3,(IF(VLOOKUP($C107,'Regional Crises'!$B$1:$R$66,6,FALSE)="x","x",ROUND(IF(VLOOKUP($C107,'Regional Crises'!$B$1:$R$66,6,FALSE)&gt;I$3,5,IF(VLOOKUP($C107,'Regional Crises'!$B$1:$R$66,6,FALSE)&lt;I$4,0,5-(I$3-VLOOKUP($C107,'Regional Crises'!$B$1:$R$66,6,FALSE))/(I$3-I$4)*5)),1))),IF(VLOOKUP($E107,'Country Indicator Data'!$B$4:$N$300,2,FALSE)="x","x",ROUND(IF(VLOOKUP($E107,'Country Indicator Data'!$B$4:$N$300,2,FALSE)&gt;I$3,5,IF(VLOOKUP($E107,'Country Indicator Data'!$B$4:$N$300,2,FALSE)&lt;I$4,0,5-(I$3-VLOOKUP($E107,'Country Indicator Data'!$B$4:$N$300,2,FALSE))/(I$3-I$4)*5)),1)))</f>
        <v>1.7</v>
      </c>
      <c r="J107" s="163">
        <f>IF(LEN(E107)&gt;3,(IF(VLOOKUP($C107,'Regional Crises'!$B$1:$R$66,8,FALSE)="x","x",ROUND(IF(VLOOKUP($C107,'Regional Crises'!$B$1:$R$66,8,FALSE)&gt;J$3,5,IF(VLOOKUP($C107,'Regional Crises'!$B$1:$R$66,8,FALSE)&lt;J$4,0,5-(J$3-VLOOKUP($C107,'Regional Crises'!$B$1:$R$66,8,FALSE))/(J$3-J$4)*5)),1))),IF(VLOOKUP($E107,'Country Indicator Data'!$B$4:$N$300,4,FALSE)="x","x",ROUND(IF(VLOOKUP($E107,'Country Indicator Data'!$B$4:$N$300,4,FALSE)&gt;J$3,5,IF(VLOOKUP($E107,'Country Indicator Data'!$B$4:$N$300,4,FALSE)&lt;J$4,0,5-(J$3-VLOOKUP($E107,'Country Indicator Data'!$B$4:$N$300,4,FALSE))/(J$3-J$4)*5)),1)))</f>
        <v>1.3</v>
      </c>
      <c r="K107" s="163">
        <f t="shared" si="40"/>
        <v>1.5</v>
      </c>
      <c r="L107" s="163">
        <f>IF(LEN(E107)&gt;3,(IF(VLOOKUP($C107,'Regional Crises'!$B$1:$R$66,10,FALSE)="x","x",ROUND(IF(VLOOKUP($C107,'Regional Crises'!$B$1:$R$66,10,FALSE)&gt;L$3,5,IF(VLOOKUP($C107,'Regional Crises'!$B$1:$R$66,10,FALSE)&lt;L$4,0,5-(L$3-VLOOKUP($C107,'Regional Crises'!$B$1:$R$66,10,FALSE))/(L$3-L$4)*5)),1))),IF(VLOOKUP($E107,'Country Indicator Data'!$B$4:$N$300,6,FALSE)="x","x",ROUND(IF(VLOOKUP($E107,'Country Indicator Data'!$B$4:$N$300,6,FALSE)&gt;L$3,5,IF(VLOOKUP($E107,'Country Indicator Data'!$B$4:$N$300,6,FALSE)&lt;L$4,0,5-(L$3-VLOOKUP($E107,'Country Indicator Data'!$B$4:$N$300,6,FALSE))/(L$3-L$4)*5)),1)))</f>
        <v>3.1</v>
      </c>
      <c r="M107" s="163">
        <f>IF(LEN(E107)&gt;3,(IF(VLOOKUP($C107,'Regional Crises'!$B$1:$R$66,11,FALSE)="x","x",ROUND(IF(VLOOKUP($C107,'Regional Crises'!$B$1:$R$66,11,FALSE)&gt;M$3,5,IF(VLOOKUP($C107,'Regional Crises'!$B$1:$R$66,11,FALSE)&lt;M$4,0,5-(M$3-VLOOKUP($C107,'Regional Crises'!$B$1:$R$66,11,FALSE))/(M$3-M$4)*5)),1))),IF(VLOOKUP($E107,'Country Indicator Data'!$B$4:$N$300,7,FALSE)="x","x",ROUND(IF(VLOOKUP($E107,'Country Indicator Data'!$B$4:$N$300,7,FALSE)&gt;M$3,5,IF(VLOOKUP($E107,'Country Indicator Data'!$B$4:$N$300,7,FALSE)&lt;M$4,0,5-(M$3-VLOOKUP($E107,'Country Indicator Data'!$B$4:$N$300,7,FALSE))/(M$3-M$4)*5)),1)))</f>
        <v>3.1</v>
      </c>
      <c r="N107" s="163">
        <f t="shared" si="41"/>
        <v>3.1</v>
      </c>
      <c r="O107" s="163">
        <f t="shared" si="42"/>
        <v>1.9166666666666667</v>
      </c>
      <c r="P107" s="163">
        <f>IF(LEN(E107)&gt;3,VLOOKUP(C107,'Regional Crises'!$B$1:$R$69,12,FALSE),VLOOKUP(E107,'Country Indicator Data'!$B$4:$I$300,8,FALSE))</f>
        <v>0</v>
      </c>
      <c r="Q107" s="163" t="str">
        <f>IF(LEN(E107)&gt;3,((IF(VLOOKUP($C107,'Regional Crises'!$B$1:$R$66,13,FALSE)="x","x",ROUND(IF(VLOOKUP($C107,'Regional Crises'!$B$1:$R$66,13,FALSE)&gt;Q$3,5,IF(VLOOKUP($C107,'Regional Crises'!$B$1:$R$66,13,FALSE)&lt;Q$4,0,5-(LOG(Q$3)-LOG(VLOOKUP($C107,'Regional Crises'!$B$1:$R$66,13,FALSE)))/(LOG(Q$3)-LOG(Q$4))*5)),1)))),(IF(VLOOKUP($E107,'Country Indicator Data'!$B$4:$N$300,9,FALSE)="x","x",ROUND(IF(VLOOKUP($E107,'Country Indicator Data'!$B$4:$N$300,9,FALSE)&gt;Q$3,5,IF(VLOOKUP($E107,'Country Indicator Data'!$B$4:$N$300,9,FALSE)&lt;Q$4,0,5-(LOG(Q$3)-LOG(VLOOKUP($E107,'Country Indicator Data'!$B$4:$N$300,9,FALSE)))/(LOG(Q$3)-LOG(Q$4))*5)),1))))</f>
        <v>x</v>
      </c>
      <c r="R107" s="163">
        <f t="shared" si="43"/>
        <v>0</v>
      </c>
      <c r="S107" s="163">
        <f>IF(LEN(E107)&gt;3,((IF(VLOOKUP($C107,'Regional Crises'!$B$1:$R$66,17,FALSE)="x","x",ROUND(IF(VLOOKUP($C107,'Regional Crises'!$B$1:$R$66,17,FALSE)&gt;S$3,0,IF(VLOOKUP($C107,'Regional Crises'!$B$1:$R$66,17,FALSE)&lt;S$4,5,(S$3-VLOOKUP($C107,'Regional Crises'!$B$1:$R$66,17,FALSE))/(S$3-S$4)*5)),1)))),(IF(VLOOKUP($E107,'Country Indicator Data'!$B$4:$N$300,13,FALSE)="x","x",ROUND(IF(VLOOKUP($E107,'Country Indicator Data'!$B$4:$N$300,13,FALSE)&gt;S$3,0,IF(VLOOKUP($E107,'Country Indicator Data'!$B$4:$N$300,13,FALSE)&lt;S$4,5,(S$3-VLOOKUP($E107,'Country Indicator Data'!$B$4:$N$300,13,FALSE))/(S$3-S$4)*5)),1))))</f>
        <v>3.3</v>
      </c>
      <c r="T107" s="163">
        <f>IF(LEN(E107)&gt;3,((IF(VLOOKUP($C107,'Regional Crises'!$B$1:$R$66,14,FALSE)="x","x",ROUND(IF(VLOOKUP($C107,'Regional Crises'!$B$1:$R$66,14,FALSE)&gt;T$3,0,IF(VLOOKUP($C107,'Regional Crises'!$B$1:$R$66,14,FALSE)&lt;T$4,5,(T$3-VLOOKUP($C107,'Regional Crises'!$B$1:$R$66,14,FALSE))/(T$3-T$4)*5)),1)))),(IF(VLOOKUP($E107,'Country Indicator Data'!$B$4:$N$300,10,FALSE)="x","x",ROUND(IF(VLOOKUP($E107,'Country Indicator Data'!$B$4:$N$300,10,FALSE)&gt;T$3,0,IF(VLOOKUP($E107,'Country Indicator Data'!$B$4:$N$300,10,FALSE)&lt;T$4,5,(T$3-VLOOKUP($E107,'Country Indicator Data'!$B$4:$N$300,10,FALSE))/(T$3-T$4)*5)),1))))</f>
        <v>2.9</v>
      </c>
      <c r="U107" s="163">
        <f>IF(LEN(E107)&gt;3,((IF(VLOOKUP($C107,'Regional Crises'!$B$1:$R$66,15,FALSE)="x","x",ROUND(IF(VLOOKUP($C107,'Regional Crises'!$B$1:$R$66,15,FALSE)&gt;U$3,0,IF(VLOOKUP($C107,'Regional Crises'!$B$1:$R$66,15,FALSE)&lt;U$4,5,(U$3-VLOOKUP($C107,'Regional Crises'!$B$1:$R$66,15,FALSE))/(U$3-U$4)*5)),1)))),(IF(VLOOKUP($E107,'Country Indicator Data'!$B$4:$N$300,11,FALSE)="x","x",ROUND(IF(VLOOKUP($E107,'Country Indicator Data'!$B$4:$N$300,11,FALSE)&gt;U$3,0,IF(VLOOKUP($E107,'Country Indicator Data'!$B$4:$N$300,11,FALSE)&lt;U$4,5,(U$3-VLOOKUP($E107,'Country Indicator Data'!$B$4:$N$300,11,FALSE))/(U$3-U$4)*5)),1))))</f>
        <v>1.7</v>
      </c>
      <c r="V107" s="163">
        <f>IF(LEN(E107)&gt;3,((IF(VLOOKUP($C107,'Regional Crises'!$B$1:$R$66,16,FALSE)="x","x",ROUND(IF(VLOOKUP($C107,'Regional Crises'!$B$1:$R$66,16,FALSE)&gt;V$3,0,IF(VLOOKUP($C107,'Regional Crises'!$B$1:$R$66,16,FALSE)&lt;V$4,5,(V$3-VLOOKUP($C107,'Regional Crises'!$B$1:$R$66,16,FALSE))/(V$3-V$4)*5)),1)))),(IF(VLOOKUP($E107,'Country Indicator Data'!$B$4:$N$300,12,FALSE)="x","x",ROUND(IF(VLOOKUP($E107,'Country Indicator Data'!$B$4:$N$300,12,FALSE)&gt;V$3,0,IF(VLOOKUP($E107,'Country Indicator Data'!$B$4:$N$300,12,FALSE)&lt;V$4,5,(V$3-VLOOKUP($E107,'Country Indicator Data'!$B$4:$N$300,12,FALSE))/(V$3-V$4)*5)),1))))</f>
        <v>0.9</v>
      </c>
      <c r="W107" s="163">
        <f t="shared" si="44"/>
        <v>2.2000000000000002</v>
      </c>
      <c r="X107" s="163">
        <f t="shared" si="45"/>
        <v>1.4</v>
      </c>
      <c r="Y107" s="184">
        <f>IF('Core Indicators'!FC104="x","x",IF('Core Indicators'!FC104&gt;=5,5,IF('Core Indicators'!FC104&gt;=4,4,IF('Core Indicators'!FC104&gt;=3,3,IF('Core Indicators'!FC104&gt;=2,2,IF('Core Indicators'!FC104&gt;=1,1,0))))))</f>
        <v>3</v>
      </c>
      <c r="Z107" s="163">
        <f t="shared" si="46"/>
        <v>3</v>
      </c>
      <c r="AA107" s="184">
        <f>'Crisis Indicator Data'!Y104</f>
        <v>1</v>
      </c>
      <c r="AB107" s="184">
        <f>'Crisis Indicator Data'!Z104</f>
        <v>1</v>
      </c>
      <c r="AC107" s="184">
        <f>'Crisis Indicator Data'!AA104</f>
        <v>0</v>
      </c>
      <c r="AD107" s="184">
        <f>'Crisis Indicator Data'!AB104</f>
        <v>0</v>
      </c>
      <c r="AE107" s="184">
        <f t="shared" si="47"/>
        <v>2</v>
      </c>
      <c r="AF107" s="184">
        <f>'Crisis Indicator Data'!AC104</f>
        <v>0</v>
      </c>
      <c r="AG107" s="184">
        <f>'Crisis Indicator Data'!AD104</f>
        <v>0</v>
      </c>
      <c r="AH107" s="184">
        <f t="shared" si="48"/>
        <v>0</v>
      </c>
      <c r="AI107" s="184">
        <f>'Crisis Indicator Data'!AE104</f>
        <v>1</v>
      </c>
      <c r="AJ107" s="184">
        <f>'Crisis Indicator Data'!AF104</f>
        <v>0</v>
      </c>
      <c r="AK107" s="184">
        <f>'Crisis Indicator Data'!AG104</f>
        <v>1</v>
      </c>
      <c r="AL107" s="184">
        <f t="shared" si="49"/>
        <v>2</v>
      </c>
      <c r="AM107" s="163">
        <f t="shared" si="50"/>
        <v>1</v>
      </c>
      <c r="AN107" s="163">
        <f t="shared" si="51"/>
        <v>2</v>
      </c>
    </row>
    <row r="108" spans="1:40" ht="13.5" customHeight="1" x14ac:dyDescent="0.35">
      <c r="A108" s="172" t="str">
        <f>'Crisis Indicator Data'!A105</f>
        <v>Venezuela displacement in Peru</v>
      </c>
      <c r="B108" s="173" t="str">
        <f>'Crisis Indicator Data'!B105</f>
        <v>Displacement</v>
      </c>
      <c r="C108" s="173" t="str">
        <f>'Crisis Indicator Data'!C105</f>
        <v>PER002</v>
      </c>
      <c r="D108" s="173" t="str">
        <f>'Crisis Indicator Data'!D105</f>
        <v>Peru</v>
      </c>
      <c r="E108" s="174" t="str">
        <f>'Crisis Indicator Data'!E105</f>
        <v>PER</v>
      </c>
      <c r="F108" s="163">
        <f>IF(LEN(E108)&gt;3,(IF(VLOOKUP($C108,'Regional Crises'!$B$1:$R$66,7,FALSE)="x","x",ROUND(IF(VLOOKUP($C108,'Regional Crises'!$B$1:$R$66,7,FALSE)&gt;$F$3,5,IF(VLOOKUP($C108,'Regional Crises'!$B$1:$R$66,7,FALSE)&lt;F$4,0,($F$3-VLOOKUP($C108,'Regional Crises'!$B$1:$R$66,7,FALSE))/($F$3-$F$4)*5)),1))),IF(VLOOKUP($E108,'Country Indicator Data'!$B$4:$N$300,3,FALSE)="x","x",ROUND(IF(VLOOKUP($E108,'Country Indicator Data'!$B$4:$N$300,3,FALSE)&gt;$F$3,5,IF(VLOOKUP($E108,'Country Indicator Data'!$B$4:$N$300,3,FALSE)&lt;$F$4,0,($F$3-VLOOKUP($E108,'Country Indicator Data'!$B$4:$N$300,3,FALSE))/($F$3-$F$4)*5)),1)))</f>
        <v>1.8</v>
      </c>
      <c r="G108" s="163">
        <f>IF(LEN(E108)&gt;3,(IF(VLOOKUP($C108,'Regional Crises'!$B$1:$R$66,9,FALSE)="x","x",ROUND(IF(VLOOKUP($C108,'Regional Crises'!$B$1:$R$66,9,FALSE)&gt;G$3,5,IF(VLOOKUP($C108,'Regional Crises'!$B$1:$R$66,9,FALSE)&lt;G$4,0,(G$3-VLOOKUP($C108,'Regional Crises'!$B$1:$R$66,9,FALSE))/(G$3-G$4)*5)),1))),IF(VLOOKUP($E108,'Country Indicator Data'!$B$4:$N$300,5,FALSE)="x","x",ROUND(IF(VLOOKUP($E108,'Country Indicator Data'!$B$4:$N$300,5,FALSE)&gt;G$3,5,IF(VLOOKUP($E108,'Country Indicator Data'!$B$4:$N$300,5,FALSE)&lt;G$4,0,(G$3-VLOOKUP($E108,'Country Indicator Data'!$B$4:$N$300,5,FALSE))/(G$3-G$4)*5)),1)))</f>
        <v>2</v>
      </c>
      <c r="H108" s="163">
        <f t="shared" si="39"/>
        <v>1.9</v>
      </c>
      <c r="I108" s="163">
        <f>IF(LEN(E108)&gt;3,(IF(VLOOKUP($C108,'Regional Crises'!$B$1:$R$66,6,FALSE)="x","x",ROUND(IF(VLOOKUP($C108,'Regional Crises'!$B$1:$R$66,6,FALSE)&gt;I$3,5,IF(VLOOKUP($C108,'Regional Crises'!$B$1:$R$66,6,FALSE)&lt;I$4,0,5-(I$3-VLOOKUP($C108,'Regional Crises'!$B$1:$R$66,6,FALSE))/(I$3-I$4)*5)),1))),IF(VLOOKUP($E108,'Country Indicator Data'!$B$4:$N$300,2,FALSE)="x","x",ROUND(IF(VLOOKUP($E108,'Country Indicator Data'!$B$4:$N$300,2,FALSE)&gt;I$3,5,IF(VLOOKUP($E108,'Country Indicator Data'!$B$4:$N$300,2,FALSE)&lt;I$4,0,5-(I$3-VLOOKUP($E108,'Country Indicator Data'!$B$4:$N$300,2,FALSE))/(I$3-I$4)*5)),1)))</f>
        <v>3</v>
      </c>
      <c r="J108" s="163">
        <f>IF(LEN(E108)&gt;3,(IF(VLOOKUP($C108,'Regional Crises'!$B$1:$R$66,8,FALSE)="x","x",ROUND(IF(VLOOKUP($C108,'Regional Crises'!$B$1:$R$66,8,FALSE)&gt;J$3,5,IF(VLOOKUP($C108,'Regional Crises'!$B$1:$R$66,8,FALSE)&lt;J$4,0,5-(J$3-VLOOKUP($C108,'Regional Crises'!$B$1:$R$66,8,FALSE))/(J$3-J$4)*5)),1))),IF(VLOOKUP($E108,'Country Indicator Data'!$B$4:$N$300,4,FALSE)="x","x",ROUND(IF(VLOOKUP($E108,'Country Indicator Data'!$B$4:$N$300,4,FALSE)&gt;J$3,5,IF(VLOOKUP($E108,'Country Indicator Data'!$B$4:$N$300,4,FALSE)&lt;J$4,0,5-(J$3-VLOOKUP($E108,'Country Indicator Data'!$B$4:$N$300,4,FALSE))/(J$3-J$4)*5)),1)))</f>
        <v>4.5</v>
      </c>
      <c r="K108" s="163">
        <f t="shared" si="40"/>
        <v>3.75</v>
      </c>
      <c r="L108" s="163">
        <f>IF(LEN(E108)&gt;3,(IF(VLOOKUP($C108,'Regional Crises'!$B$1:$R$66,10,FALSE)="x","x",ROUND(IF(VLOOKUP($C108,'Regional Crises'!$B$1:$R$66,10,FALSE)&gt;L$3,5,IF(VLOOKUP($C108,'Regional Crises'!$B$1:$R$66,10,FALSE)&lt;L$4,0,5-(L$3-VLOOKUP($C108,'Regional Crises'!$B$1:$R$66,10,FALSE))/(L$3-L$4)*5)),1))),IF(VLOOKUP($E108,'Country Indicator Data'!$B$4:$N$300,6,FALSE)="x","x",ROUND(IF(VLOOKUP($E108,'Country Indicator Data'!$B$4:$N$300,6,FALSE)&gt;L$3,5,IF(VLOOKUP($E108,'Country Indicator Data'!$B$4:$N$300,6,FALSE)&lt;L$4,0,5-(L$3-VLOOKUP($E108,'Country Indicator Data'!$B$4:$N$300,6,FALSE))/(L$3-L$4)*5)),1)))</f>
        <v>2.5</v>
      </c>
      <c r="M108" s="163">
        <f>IF(LEN(E108)&gt;3,(IF(VLOOKUP($C108,'Regional Crises'!$B$1:$R$66,11,FALSE)="x","x",ROUND(IF(VLOOKUP($C108,'Regional Crises'!$B$1:$R$66,11,FALSE)&gt;M$3,5,IF(VLOOKUP($C108,'Regional Crises'!$B$1:$R$66,11,FALSE)&lt;M$4,0,5-(M$3-VLOOKUP($C108,'Regional Crises'!$B$1:$R$66,11,FALSE))/(M$3-M$4)*5)),1))),IF(VLOOKUP($E108,'Country Indicator Data'!$B$4:$N$300,7,FALSE)="x","x",ROUND(IF(VLOOKUP($E108,'Country Indicator Data'!$B$4:$N$300,7,FALSE)&gt;M$3,5,IF(VLOOKUP($E108,'Country Indicator Data'!$B$4:$N$300,7,FALSE)&lt;M$4,0,5-(M$3-VLOOKUP($E108,'Country Indicator Data'!$B$4:$N$300,7,FALSE))/(M$3-M$4)*5)),1)))</f>
        <v>1.9</v>
      </c>
      <c r="N108" s="163">
        <f t="shared" si="41"/>
        <v>2.2000000000000002</v>
      </c>
      <c r="O108" s="163">
        <f t="shared" si="42"/>
        <v>2.6166666666666667</v>
      </c>
      <c r="P108" s="163">
        <f>IF(LEN(E108)&gt;3,VLOOKUP(C108,'Regional Crises'!$B$1:$R$69,12,FALSE),VLOOKUP(E108,'Country Indicator Data'!$B$4:$I$300,8,FALSE))</f>
        <v>3</v>
      </c>
      <c r="Q108" s="163" t="str">
        <f>IF(LEN(E108)&gt;3,((IF(VLOOKUP($C108,'Regional Crises'!$B$1:$R$66,13,FALSE)="x","x",ROUND(IF(VLOOKUP($C108,'Regional Crises'!$B$1:$R$66,13,FALSE)&gt;Q$3,5,IF(VLOOKUP($C108,'Regional Crises'!$B$1:$R$66,13,FALSE)&lt;Q$4,0,5-(LOG(Q$3)-LOG(VLOOKUP($C108,'Regional Crises'!$B$1:$R$66,13,FALSE)))/(LOG(Q$3)-LOG(Q$4))*5)),1)))),(IF(VLOOKUP($E108,'Country Indicator Data'!$B$4:$N$300,9,FALSE)="x","x",ROUND(IF(VLOOKUP($E108,'Country Indicator Data'!$B$4:$N$300,9,FALSE)&gt;Q$3,5,IF(VLOOKUP($E108,'Country Indicator Data'!$B$4:$N$300,9,FALSE)&lt;Q$4,0,5-(LOG(Q$3)-LOG(VLOOKUP($E108,'Country Indicator Data'!$B$4:$N$300,9,FALSE)))/(LOG(Q$3)-LOG(Q$4))*5)),1))))</f>
        <v>x</v>
      </c>
      <c r="R108" s="163">
        <f t="shared" si="43"/>
        <v>3</v>
      </c>
      <c r="S108" s="163">
        <f>IF(LEN(E108)&gt;3,((IF(VLOOKUP($C108,'Regional Crises'!$B$1:$R$66,17,FALSE)="x","x",ROUND(IF(VLOOKUP($C108,'Regional Crises'!$B$1:$R$66,17,FALSE)&gt;S$3,0,IF(VLOOKUP($C108,'Regional Crises'!$B$1:$R$66,17,FALSE)&lt;S$4,5,(S$3-VLOOKUP($C108,'Regional Crises'!$B$1:$R$66,17,FALSE))/(S$3-S$4)*5)),1)))),(IF(VLOOKUP($E108,'Country Indicator Data'!$B$4:$N$300,13,FALSE)="x","x",ROUND(IF(VLOOKUP($E108,'Country Indicator Data'!$B$4:$N$300,13,FALSE)&gt;S$3,0,IF(VLOOKUP($E108,'Country Indicator Data'!$B$4:$N$300,13,FALSE)&lt;S$4,5,(S$3-VLOOKUP($E108,'Country Indicator Data'!$B$4:$N$300,13,FALSE))/(S$3-S$4)*5)),1))))</f>
        <v>3.4</v>
      </c>
      <c r="T108" s="163">
        <f>IF(LEN(E108)&gt;3,((IF(VLOOKUP($C108,'Regional Crises'!$B$1:$R$66,14,FALSE)="x","x",ROUND(IF(VLOOKUP($C108,'Regional Crises'!$B$1:$R$66,14,FALSE)&gt;T$3,0,IF(VLOOKUP($C108,'Regional Crises'!$B$1:$R$66,14,FALSE)&lt;T$4,5,(T$3-VLOOKUP($C108,'Regional Crises'!$B$1:$R$66,14,FALSE))/(T$3-T$4)*5)),1)))),(IF(VLOOKUP($E108,'Country Indicator Data'!$B$4:$N$300,10,FALSE)="x","x",ROUND(IF(VLOOKUP($E108,'Country Indicator Data'!$B$4:$N$300,10,FALSE)&gt;T$3,0,IF(VLOOKUP($E108,'Country Indicator Data'!$B$4:$N$300,10,FALSE)&lt;T$4,5,(T$3-VLOOKUP($E108,'Country Indicator Data'!$B$4:$N$300,10,FALSE))/(T$3-T$4)*5)),1))))</f>
        <v>3.1</v>
      </c>
      <c r="U108" s="163">
        <f>IF(LEN(E108)&gt;3,((IF(VLOOKUP($C108,'Regional Crises'!$B$1:$R$66,15,FALSE)="x","x",ROUND(IF(VLOOKUP($C108,'Regional Crises'!$B$1:$R$66,15,FALSE)&gt;U$3,0,IF(VLOOKUP($C108,'Regional Crises'!$B$1:$R$66,15,FALSE)&lt;U$4,5,(U$3-VLOOKUP($C108,'Regional Crises'!$B$1:$R$66,15,FALSE))/(U$3-U$4)*5)),1)))),(IF(VLOOKUP($E108,'Country Indicator Data'!$B$4:$N$300,11,FALSE)="x","x",ROUND(IF(VLOOKUP($E108,'Country Indicator Data'!$B$4:$N$300,11,FALSE)&gt;U$3,0,IF(VLOOKUP($E108,'Country Indicator Data'!$B$4:$N$300,11,FALSE)&lt;U$4,5,(U$3-VLOOKUP($E108,'Country Indicator Data'!$B$4:$N$300,11,FALSE))/(U$3-U$4)*5)),1))))</f>
        <v>1.8</v>
      </c>
      <c r="V108" s="163">
        <f>IF(LEN(E108)&gt;3,((IF(VLOOKUP($C108,'Regional Crises'!$B$1:$R$66,16,FALSE)="x","x",ROUND(IF(VLOOKUP($C108,'Regional Crises'!$B$1:$R$66,16,FALSE)&gt;V$3,0,IF(VLOOKUP($C108,'Regional Crises'!$B$1:$R$66,16,FALSE)&lt;V$4,5,(V$3-VLOOKUP($C108,'Regional Crises'!$B$1:$R$66,16,FALSE))/(V$3-V$4)*5)),1)))),(IF(VLOOKUP($E108,'Country Indicator Data'!$B$4:$N$300,12,FALSE)="x","x",ROUND(IF(VLOOKUP($E108,'Country Indicator Data'!$B$4:$N$300,12,FALSE)&gt;V$3,0,IF(VLOOKUP($E108,'Country Indicator Data'!$B$4:$N$300,12,FALSE)&lt;V$4,5,(V$3-VLOOKUP($E108,'Country Indicator Data'!$B$4:$N$300,12,FALSE))/(V$3-V$4)*5)),1))))</f>
        <v>1.7</v>
      </c>
      <c r="W108" s="163">
        <f t="shared" si="44"/>
        <v>2.5</v>
      </c>
      <c r="X108" s="163">
        <f t="shared" si="45"/>
        <v>2.7</v>
      </c>
      <c r="Y108" s="184">
        <f>IF('Core Indicators'!FC105="x","x",IF('Core Indicators'!FC105&gt;=5,5,IF('Core Indicators'!FC105&gt;=4,4,IF('Core Indicators'!FC105&gt;=3,3,IF('Core Indicators'!FC105&gt;=2,2,IF('Core Indicators'!FC105&gt;=1,1,0))))))</f>
        <v>3</v>
      </c>
      <c r="Z108" s="163">
        <f t="shared" si="46"/>
        <v>3</v>
      </c>
      <c r="AA108" s="184">
        <f>'Crisis Indicator Data'!Y105</f>
        <v>0</v>
      </c>
      <c r="AB108" s="184">
        <f>'Crisis Indicator Data'!Z105</f>
        <v>0</v>
      </c>
      <c r="AC108" s="184">
        <f>'Crisis Indicator Data'!AA105</f>
        <v>0</v>
      </c>
      <c r="AD108" s="184">
        <f>'Crisis Indicator Data'!AB105</f>
        <v>0</v>
      </c>
      <c r="AE108" s="184">
        <f t="shared" si="47"/>
        <v>0</v>
      </c>
      <c r="AF108" s="184">
        <f>'Crisis Indicator Data'!AC105</f>
        <v>2</v>
      </c>
      <c r="AG108" s="184">
        <f>'Crisis Indicator Data'!AD105</f>
        <v>1</v>
      </c>
      <c r="AH108" s="184">
        <f t="shared" si="48"/>
        <v>3</v>
      </c>
      <c r="AI108" s="184">
        <f>'Crisis Indicator Data'!AE105</f>
        <v>0</v>
      </c>
      <c r="AJ108" s="184">
        <f>'Crisis Indicator Data'!AF105</f>
        <v>1</v>
      </c>
      <c r="AK108" s="184">
        <f>'Crisis Indicator Data'!AG105</f>
        <v>1</v>
      </c>
      <c r="AL108" s="184">
        <f t="shared" si="49"/>
        <v>2</v>
      </c>
      <c r="AM108" s="163">
        <f t="shared" si="50"/>
        <v>2</v>
      </c>
      <c r="AN108" s="163">
        <f t="shared" si="51"/>
        <v>2.5</v>
      </c>
    </row>
    <row r="109" spans="1:40" ht="13.5" customHeight="1" x14ac:dyDescent="0.35">
      <c r="A109" s="172" t="str">
        <f>'Crisis Indicator Data'!A106</f>
        <v>Multiple crises in the Philippines</v>
      </c>
      <c r="B109" s="173" t="str">
        <f>'Crisis Indicator Data'!B106</f>
        <v>Conflict,Cyclone,Violence,Floods,Other seasonal event</v>
      </c>
      <c r="C109" s="173" t="str">
        <f>'Crisis Indicator Data'!C106</f>
        <v>PHL001</v>
      </c>
      <c r="D109" s="173" t="str">
        <f>'Crisis Indicator Data'!D106</f>
        <v>Philippines</v>
      </c>
      <c r="E109" s="174" t="str">
        <f>'Crisis Indicator Data'!E106</f>
        <v>PHL</v>
      </c>
      <c r="F109" s="163">
        <f>IF(LEN(E109)&gt;3,(IF(VLOOKUP($C109,'Regional Crises'!$B$1:$R$66,7,FALSE)="x","x",ROUND(IF(VLOOKUP($C109,'Regional Crises'!$B$1:$R$66,7,FALSE)&gt;$F$3,5,IF(VLOOKUP($C109,'Regional Crises'!$B$1:$R$66,7,FALSE)&lt;F$4,0,($F$3-VLOOKUP($C109,'Regional Crises'!$B$1:$R$66,7,FALSE))/($F$3-$F$4)*5)),1))),IF(VLOOKUP($E109,'Country Indicator Data'!$B$4:$N$300,3,FALSE)="x","x",ROUND(IF(VLOOKUP($E109,'Country Indicator Data'!$B$4:$N$300,3,FALSE)&gt;$F$3,5,IF(VLOOKUP($E109,'Country Indicator Data'!$B$4:$N$300,3,FALSE)&lt;$F$4,0,($F$3-VLOOKUP($E109,'Country Indicator Data'!$B$4:$N$300,3,FALSE))/($F$3-$F$4)*5)),1)))</f>
        <v>1.8</v>
      </c>
      <c r="G109" s="163">
        <f>IF(LEN(E109)&gt;3,(IF(VLOOKUP($C109,'Regional Crises'!$B$1:$R$66,9,FALSE)="x","x",ROUND(IF(VLOOKUP($C109,'Regional Crises'!$B$1:$R$66,9,FALSE)&gt;G$3,5,IF(VLOOKUP($C109,'Regional Crises'!$B$1:$R$66,9,FALSE)&lt;G$4,0,(G$3-VLOOKUP($C109,'Regional Crises'!$B$1:$R$66,9,FALSE))/(G$3-G$4)*5)),1))),IF(VLOOKUP($E109,'Country Indicator Data'!$B$4:$N$300,5,FALSE)="x","x",ROUND(IF(VLOOKUP($E109,'Country Indicator Data'!$B$4:$N$300,5,FALSE)&gt;G$3,5,IF(VLOOKUP($E109,'Country Indicator Data'!$B$4:$N$300,5,FALSE)&lt;G$4,0,(G$3-VLOOKUP($E109,'Country Indicator Data'!$B$4:$N$300,5,FALSE))/(G$3-G$4)*5)),1)))</f>
        <v>2.4</v>
      </c>
      <c r="H109" s="163">
        <f t="shared" si="39"/>
        <v>2.1</v>
      </c>
      <c r="I109" s="163">
        <f>IF(LEN(E109)&gt;3,(IF(VLOOKUP($C109,'Regional Crises'!$B$1:$R$66,6,FALSE)="x","x",ROUND(IF(VLOOKUP($C109,'Regional Crises'!$B$1:$R$66,6,FALSE)&gt;I$3,5,IF(VLOOKUP($C109,'Regional Crises'!$B$1:$R$66,6,FALSE)&lt;I$4,0,5-(I$3-VLOOKUP($C109,'Regional Crises'!$B$1:$R$66,6,FALSE))/(I$3-I$4)*5)),1))),IF(VLOOKUP($E109,'Country Indicator Data'!$B$4:$N$300,2,FALSE)="x","x",ROUND(IF(VLOOKUP($E109,'Country Indicator Data'!$B$4:$N$300,2,FALSE)&gt;I$3,5,IF(VLOOKUP($E109,'Country Indicator Data'!$B$4:$N$300,2,FALSE)&lt;I$4,0,5-(I$3-VLOOKUP($E109,'Country Indicator Data'!$B$4:$N$300,2,FALSE))/(I$3-I$4)*5)),1)))</f>
        <v>1.3</v>
      </c>
      <c r="J109" s="163">
        <f>IF(LEN(E109)&gt;3,(IF(VLOOKUP($C109,'Regional Crises'!$B$1:$R$66,8,FALSE)="x","x",ROUND(IF(VLOOKUP($C109,'Regional Crises'!$B$1:$R$66,8,FALSE)&gt;J$3,5,IF(VLOOKUP($C109,'Regional Crises'!$B$1:$R$66,8,FALSE)&lt;J$4,0,5-(J$3-VLOOKUP($C109,'Regional Crises'!$B$1:$R$66,8,FALSE))/(J$3-J$4)*5)),1))),IF(VLOOKUP($E109,'Country Indicator Data'!$B$4:$N$300,4,FALSE)="x","x",ROUND(IF(VLOOKUP($E109,'Country Indicator Data'!$B$4:$N$300,4,FALSE)&gt;J$3,5,IF(VLOOKUP($E109,'Country Indicator Data'!$B$4:$N$300,4,FALSE)&lt;J$4,0,5-(J$3-VLOOKUP($E109,'Country Indicator Data'!$B$4:$N$300,4,FALSE))/(J$3-J$4)*5)),1)))</f>
        <v>1.4</v>
      </c>
      <c r="K109" s="163">
        <f t="shared" si="40"/>
        <v>1.35</v>
      </c>
      <c r="L109" s="163">
        <f>IF(LEN(E109)&gt;3,(IF(VLOOKUP($C109,'Regional Crises'!$B$1:$R$66,10,FALSE)="x","x",ROUND(IF(VLOOKUP($C109,'Regional Crises'!$B$1:$R$66,10,FALSE)&gt;L$3,5,IF(VLOOKUP($C109,'Regional Crises'!$B$1:$R$66,10,FALSE)&lt;L$4,0,5-(L$3-VLOOKUP($C109,'Regional Crises'!$B$1:$R$66,10,FALSE))/(L$3-L$4)*5)),1))),IF(VLOOKUP($E109,'Country Indicator Data'!$B$4:$N$300,6,FALSE)="x","x",ROUND(IF(VLOOKUP($E109,'Country Indicator Data'!$B$4:$N$300,6,FALSE)&gt;L$3,5,IF(VLOOKUP($E109,'Country Indicator Data'!$B$4:$N$300,6,FALSE)&lt;L$4,0,5-(L$3-VLOOKUP($E109,'Country Indicator Data'!$B$4:$N$300,6,FALSE))/(L$3-L$4)*5)),1)))</f>
        <v>2.8</v>
      </c>
      <c r="M109" s="163">
        <f>IF(LEN(E109)&gt;3,(IF(VLOOKUP($C109,'Regional Crises'!$B$1:$R$66,11,FALSE)="x","x",ROUND(IF(VLOOKUP($C109,'Regional Crises'!$B$1:$R$66,11,FALSE)&gt;M$3,5,IF(VLOOKUP($C109,'Regional Crises'!$B$1:$R$66,11,FALSE)&lt;M$4,0,5-(M$3-VLOOKUP($C109,'Regional Crises'!$B$1:$R$66,11,FALSE))/(M$3-M$4)*5)),1))),IF(VLOOKUP($E109,'Country Indicator Data'!$B$4:$N$300,7,FALSE)="x","x",ROUND(IF(VLOOKUP($E109,'Country Indicator Data'!$B$4:$N$300,7,FALSE)&gt;M$3,5,IF(VLOOKUP($E109,'Country Indicator Data'!$B$4:$N$300,7,FALSE)&lt;M$4,0,5-(M$3-VLOOKUP($E109,'Country Indicator Data'!$B$4:$N$300,7,FALSE))/(M$3-M$4)*5)),1)))</f>
        <v>2.2000000000000002</v>
      </c>
      <c r="N109" s="163">
        <f t="shared" si="41"/>
        <v>2.5</v>
      </c>
      <c r="O109" s="163">
        <f t="shared" si="42"/>
        <v>1.9833333333333334</v>
      </c>
      <c r="P109" s="163">
        <f>IF(LEN(E109)&gt;3,VLOOKUP(C109,'Regional Crises'!$B$1:$R$69,12,FALSE),VLOOKUP(E109,'Country Indicator Data'!$B$4:$I$300,8,FALSE))</f>
        <v>3</v>
      </c>
      <c r="Q109" s="163">
        <f>IF(LEN(E109)&gt;3,((IF(VLOOKUP($C109,'Regional Crises'!$B$1:$R$66,13,FALSE)="x","x",ROUND(IF(VLOOKUP($C109,'Regional Crises'!$B$1:$R$66,13,FALSE)&gt;Q$3,5,IF(VLOOKUP($C109,'Regional Crises'!$B$1:$R$66,13,FALSE)&lt;Q$4,0,5-(LOG(Q$3)-LOG(VLOOKUP($C109,'Regional Crises'!$B$1:$R$66,13,FALSE)))/(LOG(Q$3)-LOG(Q$4))*5)),1)))),(IF(VLOOKUP($E109,'Country Indicator Data'!$B$4:$N$300,9,FALSE)="x","x",ROUND(IF(VLOOKUP($E109,'Country Indicator Data'!$B$4:$N$300,9,FALSE)&gt;Q$3,5,IF(VLOOKUP($E109,'Country Indicator Data'!$B$4:$N$300,9,FALSE)&lt;Q$4,0,5-(LOG(Q$3)-LOG(VLOOKUP($E109,'Country Indicator Data'!$B$4:$N$300,9,FALSE)))/(LOG(Q$3)-LOG(Q$4))*5)),1))))</f>
        <v>3.6</v>
      </c>
      <c r="R109" s="163">
        <f t="shared" si="43"/>
        <v>3.3</v>
      </c>
      <c r="S109" s="163">
        <f>IF(LEN(E109)&gt;3,((IF(VLOOKUP($C109,'Regional Crises'!$B$1:$R$66,17,FALSE)="x","x",ROUND(IF(VLOOKUP($C109,'Regional Crises'!$B$1:$R$66,17,FALSE)&gt;S$3,0,IF(VLOOKUP($C109,'Regional Crises'!$B$1:$R$66,17,FALSE)&lt;S$4,5,(S$3-VLOOKUP($C109,'Regional Crises'!$B$1:$R$66,17,FALSE))/(S$3-S$4)*5)),1)))),(IF(VLOOKUP($E109,'Country Indicator Data'!$B$4:$N$300,13,FALSE)="x","x",ROUND(IF(VLOOKUP($E109,'Country Indicator Data'!$B$4:$N$300,13,FALSE)&gt;S$3,0,IF(VLOOKUP($E109,'Country Indicator Data'!$B$4:$N$300,13,FALSE)&lt;S$4,5,(S$3-VLOOKUP($E109,'Country Indicator Data'!$B$4:$N$300,13,FALSE))/(S$3-S$4)*5)),1))))</f>
        <v>3.3</v>
      </c>
      <c r="T109" s="163">
        <f>IF(LEN(E109)&gt;3,((IF(VLOOKUP($C109,'Regional Crises'!$B$1:$R$66,14,FALSE)="x","x",ROUND(IF(VLOOKUP($C109,'Regional Crises'!$B$1:$R$66,14,FALSE)&gt;T$3,0,IF(VLOOKUP($C109,'Regional Crises'!$B$1:$R$66,14,FALSE)&lt;T$4,5,(T$3-VLOOKUP($C109,'Regional Crises'!$B$1:$R$66,14,FALSE))/(T$3-T$4)*5)),1)))),(IF(VLOOKUP($E109,'Country Indicator Data'!$B$4:$N$300,10,FALSE)="x","x",ROUND(IF(VLOOKUP($E109,'Country Indicator Data'!$B$4:$N$300,10,FALSE)&gt;T$3,0,IF(VLOOKUP($E109,'Country Indicator Data'!$B$4:$N$300,10,FALSE)&lt;T$4,5,(T$3-VLOOKUP($E109,'Country Indicator Data'!$B$4:$N$300,10,FALSE))/(T$3-T$4)*5)),1))))</f>
        <v>3</v>
      </c>
      <c r="U109" s="163">
        <f>IF(LEN(E109)&gt;3,((IF(VLOOKUP($C109,'Regional Crises'!$B$1:$R$66,15,FALSE)="x","x",ROUND(IF(VLOOKUP($C109,'Regional Crises'!$B$1:$R$66,15,FALSE)&gt;U$3,0,IF(VLOOKUP($C109,'Regional Crises'!$B$1:$R$66,15,FALSE)&lt;U$4,5,(U$3-VLOOKUP($C109,'Regional Crises'!$B$1:$R$66,15,FALSE))/(U$3-U$4)*5)),1)))),(IF(VLOOKUP($E109,'Country Indicator Data'!$B$4:$N$300,11,FALSE)="x","x",ROUND(IF(VLOOKUP($E109,'Country Indicator Data'!$B$4:$N$300,11,FALSE)&gt;U$3,0,IF(VLOOKUP($E109,'Country Indicator Data'!$B$4:$N$300,11,FALSE)&lt;U$4,5,(U$3-VLOOKUP($E109,'Country Indicator Data'!$B$4:$N$300,11,FALSE))/(U$3-U$4)*5)),1))))</f>
        <v>2.2000000000000002</v>
      </c>
      <c r="V109" s="163">
        <f>IF(LEN(E109)&gt;3,((IF(VLOOKUP($C109,'Regional Crises'!$B$1:$R$66,16,FALSE)="x","x",ROUND(IF(VLOOKUP($C109,'Regional Crises'!$B$1:$R$66,16,FALSE)&gt;V$3,0,IF(VLOOKUP($C109,'Regional Crises'!$B$1:$R$66,16,FALSE)&lt;V$4,5,(V$3-VLOOKUP($C109,'Regional Crises'!$B$1:$R$66,16,FALSE))/(V$3-V$4)*5)),1)))),(IF(VLOOKUP($E109,'Country Indicator Data'!$B$4:$N$300,12,FALSE)="x","x",ROUND(IF(VLOOKUP($E109,'Country Indicator Data'!$B$4:$N$300,12,FALSE)&gt;V$3,0,IF(VLOOKUP($E109,'Country Indicator Data'!$B$4:$N$300,12,FALSE)&lt;V$4,5,(V$3-VLOOKUP($E109,'Country Indicator Data'!$B$4:$N$300,12,FALSE))/(V$3-V$4)*5)),1))))</f>
        <v>2.1</v>
      </c>
      <c r="W109" s="163">
        <f t="shared" si="44"/>
        <v>2.7</v>
      </c>
      <c r="X109" s="163">
        <f t="shared" si="45"/>
        <v>2.7</v>
      </c>
      <c r="Y109" s="184">
        <f>IF('Core Indicators'!FC106="x","x",IF('Core Indicators'!FC106&gt;=5,5,IF('Core Indicators'!FC106&gt;=4,4,IF('Core Indicators'!FC106&gt;=3,3,IF('Core Indicators'!FC106&gt;=2,2,IF('Core Indicators'!FC106&gt;=1,1,0))))))</f>
        <v>4</v>
      </c>
      <c r="Z109" s="163">
        <f t="shared" si="46"/>
        <v>4</v>
      </c>
      <c r="AA109" s="184">
        <f>'Crisis Indicator Data'!Y106</f>
        <v>1</v>
      </c>
      <c r="AB109" s="184">
        <f>'Crisis Indicator Data'!Z106</f>
        <v>0</v>
      </c>
      <c r="AC109" s="184">
        <f>'Crisis Indicator Data'!AA106</f>
        <v>0</v>
      </c>
      <c r="AD109" s="184">
        <f>'Crisis Indicator Data'!AB106</f>
        <v>0</v>
      </c>
      <c r="AE109" s="184">
        <f t="shared" si="47"/>
        <v>1</v>
      </c>
      <c r="AF109" s="184">
        <f>'Crisis Indicator Data'!AC106</f>
        <v>0</v>
      </c>
      <c r="AG109" s="184">
        <f>'Crisis Indicator Data'!AD106</f>
        <v>0</v>
      </c>
      <c r="AH109" s="184">
        <f t="shared" si="48"/>
        <v>0</v>
      </c>
      <c r="AI109" s="184">
        <f>'Crisis Indicator Data'!AE106</f>
        <v>0</v>
      </c>
      <c r="AJ109" s="184">
        <f>'Crisis Indicator Data'!AF106</f>
        <v>1</v>
      </c>
      <c r="AK109" s="184">
        <f>'Crisis Indicator Data'!AG106</f>
        <v>3</v>
      </c>
      <c r="AL109" s="184">
        <f t="shared" si="49"/>
        <v>3</v>
      </c>
      <c r="AM109" s="163">
        <f t="shared" si="50"/>
        <v>1</v>
      </c>
      <c r="AN109" s="163">
        <f t="shared" si="51"/>
        <v>2.5</v>
      </c>
    </row>
    <row r="110" spans="1:40" ht="13.5" customHeight="1" x14ac:dyDescent="0.35">
      <c r="A110" s="172" t="str">
        <f>'Crisis Indicator Data'!A107</f>
        <v>Mindanao conflict</v>
      </c>
      <c r="B110" s="173" t="str">
        <f>'Crisis Indicator Data'!B107</f>
        <v>Conflict,Violence</v>
      </c>
      <c r="C110" s="173" t="str">
        <f>'Crisis Indicator Data'!C107</f>
        <v>PHL003</v>
      </c>
      <c r="D110" s="173" t="str">
        <f>'Crisis Indicator Data'!D107</f>
        <v>Philippines</v>
      </c>
      <c r="E110" s="174" t="str">
        <f>'Crisis Indicator Data'!E107</f>
        <v>PHL</v>
      </c>
      <c r="F110" s="163">
        <f>IF(LEN(E110)&gt;3,(IF(VLOOKUP($C110,'Regional Crises'!$B$1:$R$66,7,FALSE)="x","x",ROUND(IF(VLOOKUP($C110,'Regional Crises'!$B$1:$R$66,7,FALSE)&gt;$F$3,5,IF(VLOOKUP($C110,'Regional Crises'!$B$1:$R$66,7,FALSE)&lt;F$4,0,($F$3-VLOOKUP($C110,'Regional Crises'!$B$1:$R$66,7,FALSE))/($F$3-$F$4)*5)),1))),IF(VLOOKUP($E110,'Country Indicator Data'!$B$4:$N$300,3,FALSE)="x","x",ROUND(IF(VLOOKUP($E110,'Country Indicator Data'!$B$4:$N$300,3,FALSE)&gt;$F$3,5,IF(VLOOKUP($E110,'Country Indicator Data'!$B$4:$N$300,3,FALSE)&lt;$F$4,0,($F$3-VLOOKUP($E110,'Country Indicator Data'!$B$4:$N$300,3,FALSE))/($F$3-$F$4)*5)),1)))</f>
        <v>1.8</v>
      </c>
      <c r="G110" s="163">
        <f>IF(LEN(E110)&gt;3,(IF(VLOOKUP($C110,'Regional Crises'!$B$1:$R$66,9,FALSE)="x","x",ROUND(IF(VLOOKUP($C110,'Regional Crises'!$B$1:$R$66,9,FALSE)&gt;G$3,5,IF(VLOOKUP($C110,'Regional Crises'!$B$1:$R$66,9,FALSE)&lt;G$4,0,(G$3-VLOOKUP($C110,'Regional Crises'!$B$1:$R$66,9,FALSE))/(G$3-G$4)*5)),1))),IF(VLOOKUP($E110,'Country Indicator Data'!$B$4:$N$300,5,FALSE)="x","x",ROUND(IF(VLOOKUP($E110,'Country Indicator Data'!$B$4:$N$300,5,FALSE)&gt;G$3,5,IF(VLOOKUP($E110,'Country Indicator Data'!$B$4:$N$300,5,FALSE)&lt;G$4,0,(G$3-VLOOKUP($E110,'Country Indicator Data'!$B$4:$N$300,5,FALSE))/(G$3-G$4)*5)),1)))</f>
        <v>2.4</v>
      </c>
      <c r="H110" s="163">
        <f t="shared" si="39"/>
        <v>2.1</v>
      </c>
      <c r="I110" s="163">
        <f>IF(LEN(E110)&gt;3,(IF(VLOOKUP($C110,'Regional Crises'!$B$1:$R$66,6,FALSE)="x","x",ROUND(IF(VLOOKUP($C110,'Regional Crises'!$B$1:$R$66,6,FALSE)&gt;I$3,5,IF(VLOOKUP($C110,'Regional Crises'!$B$1:$R$66,6,FALSE)&lt;I$4,0,5-(I$3-VLOOKUP($C110,'Regional Crises'!$B$1:$R$66,6,FALSE))/(I$3-I$4)*5)),1))),IF(VLOOKUP($E110,'Country Indicator Data'!$B$4:$N$300,2,FALSE)="x","x",ROUND(IF(VLOOKUP($E110,'Country Indicator Data'!$B$4:$N$300,2,FALSE)&gt;I$3,5,IF(VLOOKUP($E110,'Country Indicator Data'!$B$4:$N$300,2,FALSE)&lt;I$4,0,5-(I$3-VLOOKUP($E110,'Country Indicator Data'!$B$4:$N$300,2,FALSE))/(I$3-I$4)*5)),1)))</f>
        <v>1.3</v>
      </c>
      <c r="J110" s="163">
        <f>IF(LEN(E110)&gt;3,(IF(VLOOKUP($C110,'Regional Crises'!$B$1:$R$66,8,FALSE)="x","x",ROUND(IF(VLOOKUP($C110,'Regional Crises'!$B$1:$R$66,8,FALSE)&gt;J$3,5,IF(VLOOKUP($C110,'Regional Crises'!$B$1:$R$66,8,FALSE)&lt;J$4,0,5-(J$3-VLOOKUP($C110,'Regional Crises'!$B$1:$R$66,8,FALSE))/(J$3-J$4)*5)),1))),IF(VLOOKUP($E110,'Country Indicator Data'!$B$4:$N$300,4,FALSE)="x","x",ROUND(IF(VLOOKUP($E110,'Country Indicator Data'!$B$4:$N$300,4,FALSE)&gt;J$3,5,IF(VLOOKUP($E110,'Country Indicator Data'!$B$4:$N$300,4,FALSE)&lt;J$4,0,5-(J$3-VLOOKUP($E110,'Country Indicator Data'!$B$4:$N$300,4,FALSE))/(J$3-J$4)*5)),1)))</f>
        <v>1.4</v>
      </c>
      <c r="K110" s="163">
        <f t="shared" si="40"/>
        <v>1.35</v>
      </c>
      <c r="L110" s="163">
        <f>IF(LEN(E110)&gt;3,(IF(VLOOKUP($C110,'Regional Crises'!$B$1:$R$66,10,FALSE)="x","x",ROUND(IF(VLOOKUP($C110,'Regional Crises'!$B$1:$R$66,10,FALSE)&gt;L$3,5,IF(VLOOKUP($C110,'Regional Crises'!$B$1:$R$66,10,FALSE)&lt;L$4,0,5-(L$3-VLOOKUP($C110,'Regional Crises'!$B$1:$R$66,10,FALSE))/(L$3-L$4)*5)),1))),IF(VLOOKUP($E110,'Country Indicator Data'!$B$4:$N$300,6,FALSE)="x","x",ROUND(IF(VLOOKUP($E110,'Country Indicator Data'!$B$4:$N$300,6,FALSE)&gt;L$3,5,IF(VLOOKUP($E110,'Country Indicator Data'!$B$4:$N$300,6,FALSE)&lt;L$4,0,5-(L$3-VLOOKUP($E110,'Country Indicator Data'!$B$4:$N$300,6,FALSE))/(L$3-L$4)*5)),1)))</f>
        <v>2.8</v>
      </c>
      <c r="M110" s="163">
        <f>IF(LEN(E110)&gt;3,(IF(VLOOKUP($C110,'Regional Crises'!$B$1:$R$66,11,FALSE)="x","x",ROUND(IF(VLOOKUP($C110,'Regional Crises'!$B$1:$R$66,11,FALSE)&gt;M$3,5,IF(VLOOKUP($C110,'Regional Crises'!$B$1:$R$66,11,FALSE)&lt;M$4,0,5-(M$3-VLOOKUP($C110,'Regional Crises'!$B$1:$R$66,11,FALSE))/(M$3-M$4)*5)),1))),IF(VLOOKUP($E110,'Country Indicator Data'!$B$4:$N$300,7,FALSE)="x","x",ROUND(IF(VLOOKUP($E110,'Country Indicator Data'!$B$4:$N$300,7,FALSE)&gt;M$3,5,IF(VLOOKUP($E110,'Country Indicator Data'!$B$4:$N$300,7,FALSE)&lt;M$4,0,5-(M$3-VLOOKUP($E110,'Country Indicator Data'!$B$4:$N$300,7,FALSE))/(M$3-M$4)*5)),1)))</f>
        <v>2.2000000000000002</v>
      </c>
      <c r="N110" s="163">
        <f t="shared" si="41"/>
        <v>2.5</v>
      </c>
      <c r="O110" s="163">
        <f t="shared" si="42"/>
        <v>1.9833333333333334</v>
      </c>
      <c r="P110" s="163">
        <f>IF(LEN(E110)&gt;3,VLOOKUP(C110,'Regional Crises'!$B$1:$R$69,12,FALSE),VLOOKUP(E110,'Country Indicator Data'!$B$4:$I$300,8,FALSE))</f>
        <v>3</v>
      </c>
      <c r="Q110" s="163">
        <f>IF(LEN(E110)&gt;3,((IF(VLOOKUP($C110,'Regional Crises'!$B$1:$R$66,13,FALSE)="x","x",ROUND(IF(VLOOKUP($C110,'Regional Crises'!$B$1:$R$66,13,FALSE)&gt;Q$3,5,IF(VLOOKUP($C110,'Regional Crises'!$B$1:$R$66,13,FALSE)&lt;Q$4,0,5-(LOG(Q$3)-LOG(VLOOKUP($C110,'Regional Crises'!$B$1:$R$66,13,FALSE)))/(LOG(Q$3)-LOG(Q$4))*5)),1)))),(IF(VLOOKUP($E110,'Country Indicator Data'!$B$4:$N$300,9,FALSE)="x","x",ROUND(IF(VLOOKUP($E110,'Country Indicator Data'!$B$4:$N$300,9,FALSE)&gt;Q$3,5,IF(VLOOKUP($E110,'Country Indicator Data'!$B$4:$N$300,9,FALSE)&lt;Q$4,0,5-(LOG(Q$3)-LOG(VLOOKUP($E110,'Country Indicator Data'!$B$4:$N$300,9,FALSE)))/(LOG(Q$3)-LOG(Q$4))*5)),1))))</f>
        <v>3.6</v>
      </c>
      <c r="R110" s="163">
        <f t="shared" si="43"/>
        <v>3.3</v>
      </c>
      <c r="S110" s="163">
        <f>IF(LEN(E110)&gt;3,((IF(VLOOKUP($C110,'Regional Crises'!$B$1:$R$66,17,FALSE)="x","x",ROUND(IF(VLOOKUP($C110,'Regional Crises'!$B$1:$R$66,17,FALSE)&gt;S$3,0,IF(VLOOKUP($C110,'Regional Crises'!$B$1:$R$66,17,FALSE)&lt;S$4,5,(S$3-VLOOKUP($C110,'Regional Crises'!$B$1:$R$66,17,FALSE))/(S$3-S$4)*5)),1)))),(IF(VLOOKUP($E110,'Country Indicator Data'!$B$4:$N$300,13,FALSE)="x","x",ROUND(IF(VLOOKUP($E110,'Country Indicator Data'!$B$4:$N$300,13,FALSE)&gt;S$3,0,IF(VLOOKUP($E110,'Country Indicator Data'!$B$4:$N$300,13,FALSE)&lt;S$4,5,(S$3-VLOOKUP($E110,'Country Indicator Data'!$B$4:$N$300,13,FALSE))/(S$3-S$4)*5)),1))))</f>
        <v>3.3</v>
      </c>
      <c r="T110" s="163">
        <f>IF(LEN(E110)&gt;3,((IF(VLOOKUP($C110,'Regional Crises'!$B$1:$R$66,14,FALSE)="x","x",ROUND(IF(VLOOKUP($C110,'Regional Crises'!$B$1:$R$66,14,FALSE)&gt;T$3,0,IF(VLOOKUP($C110,'Regional Crises'!$B$1:$R$66,14,FALSE)&lt;T$4,5,(T$3-VLOOKUP($C110,'Regional Crises'!$B$1:$R$66,14,FALSE))/(T$3-T$4)*5)),1)))),(IF(VLOOKUP($E110,'Country Indicator Data'!$B$4:$N$300,10,FALSE)="x","x",ROUND(IF(VLOOKUP($E110,'Country Indicator Data'!$B$4:$N$300,10,FALSE)&gt;T$3,0,IF(VLOOKUP($E110,'Country Indicator Data'!$B$4:$N$300,10,FALSE)&lt;T$4,5,(T$3-VLOOKUP($E110,'Country Indicator Data'!$B$4:$N$300,10,FALSE))/(T$3-T$4)*5)),1))))</f>
        <v>3</v>
      </c>
      <c r="U110" s="163">
        <f>IF(LEN(E110)&gt;3,((IF(VLOOKUP($C110,'Regional Crises'!$B$1:$R$66,15,FALSE)="x","x",ROUND(IF(VLOOKUP($C110,'Regional Crises'!$B$1:$R$66,15,FALSE)&gt;U$3,0,IF(VLOOKUP($C110,'Regional Crises'!$B$1:$R$66,15,FALSE)&lt;U$4,5,(U$3-VLOOKUP($C110,'Regional Crises'!$B$1:$R$66,15,FALSE))/(U$3-U$4)*5)),1)))),(IF(VLOOKUP($E110,'Country Indicator Data'!$B$4:$N$300,11,FALSE)="x","x",ROUND(IF(VLOOKUP($E110,'Country Indicator Data'!$B$4:$N$300,11,FALSE)&gt;U$3,0,IF(VLOOKUP($E110,'Country Indicator Data'!$B$4:$N$300,11,FALSE)&lt;U$4,5,(U$3-VLOOKUP($E110,'Country Indicator Data'!$B$4:$N$300,11,FALSE))/(U$3-U$4)*5)),1))))</f>
        <v>2.2000000000000002</v>
      </c>
      <c r="V110" s="163">
        <f>IF(LEN(E110)&gt;3,((IF(VLOOKUP($C110,'Regional Crises'!$B$1:$R$66,16,FALSE)="x","x",ROUND(IF(VLOOKUP($C110,'Regional Crises'!$B$1:$R$66,16,FALSE)&gt;V$3,0,IF(VLOOKUP($C110,'Regional Crises'!$B$1:$R$66,16,FALSE)&lt;V$4,5,(V$3-VLOOKUP($C110,'Regional Crises'!$B$1:$R$66,16,FALSE))/(V$3-V$4)*5)),1)))),(IF(VLOOKUP($E110,'Country Indicator Data'!$B$4:$N$300,12,FALSE)="x","x",ROUND(IF(VLOOKUP($E110,'Country Indicator Data'!$B$4:$N$300,12,FALSE)&gt;V$3,0,IF(VLOOKUP($E110,'Country Indicator Data'!$B$4:$N$300,12,FALSE)&lt;V$4,5,(V$3-VLOOKUP($E110,'Country Indicator Data'!$B$4:$N$300,12,FALSE))/(V$3-V$4)*5)),1))))</f>
        <v>2.1</v>
      </c>
      <c r="W110" s="163">
        <f t="shared" si="44"/>
        <v>2.7</v>
      </c>
      <c r="X110" s="163">
        <f t="shared" si="45"/>
        <v>2.7</v>
      </c>
      <c r="Y110" s="184">
        <f>IF('Core Indicators'!FC107="x","x",IF('Core Indicators'!FC107&gt;=5,5,IF('Core Indicators'!FC107&gt;=4,4,IF('Core Indicators'!FC107&gt;=3,3,IF('Core Indicators'!FC107&gt;=2,2,IF('Core Indicators'!FC107&gt;=1,1,0))))))</f>
        <v>4</v>
      </c>
      <c r="Z110" s="163">
        <f t="shared" si="46"/>
        <v>4</v>
      </c>
      <c r="AA110" s="184">
        <f>'Crisis Indicator Data'!Y107</f>
        <v>1</v>
      </c>
      <c r="AB110" s="184">
        <f>'Crisis Indicator Data'!Z107</f>
        <v>0</v>
      </c>
      <c r="AC110" s="184">
        <f>'Crisis Indicator Data'!AA107</f>
        <v>0</v>
      </c>
      <c r="AD110" s="184">
        <f>'Crisis Indicator Data'!AB107</f>
        <v>0</v>
      </c>
      <c r="AE110" s="184">
        <f t="shared" si="47"/>
        <v>1</v>
      </c>
      <c r="AF110" s="184">
        <f>'Crisis Indicator Data'!AC107</f>
        <v>0</v>
      </c>
      <c r="AG110" s="184">
        <f>'Crisis Indicator Data'!AD107</f>
        <v>0</v>
      </c>
      <c r="AH110" s="184">
        <f t="shared" si="48"/>
        <v>0</v>
      </c>
      <c r="AI110" s="184">
        <f>'Crisis Indicator Data'!AE107</f>
        <v>0</v>
      </c>
      <c r="AJ110" s="184">
        <f>'Crisis Indicator Data'!AF107</f>
        <v>1</v>
      </c>
      <c r="AK110" s="184">
        <f>'Crisis Indicator Data'!AG107</f>
        <v>3</v>
      </c>
      <c r="AL110" s="184">
        <f t="shared" si="49"/>
        <v>3</v>
      </c>
      <c r="AM110" s="163">
        <f t="shared" si="50"/>
        <v>1</v>
      </c>
      <c r="AN110" s="163">
        <f t="shared" si="51"/>
        <v>2.5</v>
      </c>
    </row>
    <row r="111" spans="1:40" ht="13.5" customHeight="1" x14ac:dyDescent="0.35">
      <c r="A111" s="172" t="str">
        <f>'Crisis Indicator Data'!A108</f>
        <v>Typhoon Trami in Philippines</v>
      </c>
      <c r="B111" s="173" t="str">
        <f>'Crisis Indicator Data'!B108</f>
        <v>Cyclone</v>
      </c>
      <c r="C111" s="173" t="str">
        <f>'Crisis Indicator Data'!C108</f>
        <v>PHL016</v>
      </c>
      <c r="D111" s="173" t="str">
        <f>'Crisis Indicator Data'!D108</f>
        <v>Philippines</v>
      </c>
      <c r="E111" s="174" t="str">
        <f>'Crisis Indicator Data'!E108</f>
        <v>PHL</v>
      </c>
      <c r="F111" s="163">
        <f>IF(LEN(E111)&gt;3,(IF(VLOOKUP($C111,'Regional Crises'!$B$1:$R$66,7,FALSE)="x","x",ROUND(IF(VLOOKUP($C111,'Regional Crises'!$B$1:$R$66,7,FALSE)&gt;$F$3,5,IF(VLOOKUP($C111,'Regional Crises'!$B$1:$R$66,7,FALSE)&lt;F$4,0,($F$3-VLOOKUP($C111,'Regional Crises'!$B$1:$R$66,7,FALSE))/($F$3-$F$4)*5)),1))),IF(VLOOKUP($E111,'Country Indicator Data'!$B$4:$N$300,3,FALSE)="x","x",ROUND(IF(VLOOKUP($E111,'Country Indicator Data'!$B$4:$N$300,3,FALSE)&gt;$F$3,5,IF(VLOOKUP($E111,'Country Indicator Data'!$B$4:$N$300,3,FALSE)&lt;$F$4,0,($F$3-VLOOKUP($E111,'Country Indicator Data'!$B$4:$N$300,3,FALSE))/($F$3-$F$4)*5)),1)))</f>
        <v>1.8</v>
      </c>
      <c r="G111" s="163">
        <f>IF(LEN(E111)&gt;3,(IF(VLOOKUP($C111,'Regional Crises'!$B$1:$R$66,9,FALSE)="x","x",ROUND(IF(VLOOKUP($C111,'Regional Crises'!$B$1:$R$66,9,FALSE)&gt;G$3,5,IF(VLOOKUP($C111,'Regional Crises'!$B$1:$R$66,9,FALSE)&lt;G$4,0,(G$3-VLOOKUP($C111,'Regional Crises'!$B$1:$R$66,9,FALSE))/(G$3-G$4)*5)),1))),IF(VLOOKUP($E111,'Country Indicator Data'!$B$4:$N$300,5,FALSE)="x","x",ROUND(IF(VLOOKUP($E111,'Country Indicator Data'!$B$4:$N$300,5,FALSE)&gt;G$3,5,IF(VLOOKUP($E111,'Country Indicator Data'!$B$4:$N$300,5,FALSE)&lt;G$4,0,(G$3-VLOOKUP($E111,'Country Indicator Data'!$B$4:$N$300,5,FALSE))/(G$3-G$4)*5)),1)))</f>
        <v>2.4</v>
      </c>
      <c r="H111" s="163">
        <f t="shared" si="39"/>
        <v>2.1</v>
      </c>
      <c r="I111" s="163">
        <f>IF(LEN(E111)&gt;3,(IF(VLOOKUP($C111,'Regional Crises'!$B$1:$R$66,6,FALSE)="x","x",ROUND(IF(VLOOKUP($C111,'Regional Crises'!$B$1:$R$66,6,FALSE)&gt;I$3,5,IF(VLOOKUP($C111,'Regional Crises'!$B$1:$R$66,6,FALSE)&lt;I$4,0,5-(I$3-VLOOKUP($C111,'Regional Crises'!$B$1:$R$66,6,FALSE))/(I$3-I$4)*5)),1))),IF(VLOOKUP($E111,'Country Indicator Data'!$B$4:$N$300,2,FALSE)="x","x",ROUND(IF(VLOOKUP($E111,'Country Indicator Data'!$B$4:$N$300,2,FALSE)&gt;I$3,5,IF(VLOOKUP($E111,'Country Indicator Data'!$B$4:$N$300,2,FALSE)&lt;I$4,0,5-(I$3-VLOOKUP($E111,'Country Indicator Data'!$B$4:$N$300,2,FALSE))/(I$3-I$4)*5)),1)))</f>
        <v>1.3</v>
      </c>
      <c r="J111" s="163">
        <f>IF(LEN(E111)&gt;3,(IF(VLOOKUP($C111,'Regional Crises'!$B$1:$R$66,8,FALSE)="x","x",ROUND(IF(VLOOKUP($C111,'Regional Crises'!$B$1:$R$66,8,FALSE)&gt;J$3,5,IF(VLOOKUP($C111,'Regional Crises'!$B$1:$R$66,8,FALSE)&lt;J$4,0,5-(J$3-VLOOKUP($C111,'Regional Crises'!$B$1:$R$66,8,FALSE))/(J$3-J$4)*5)),1))),IF(VLOOKUP($E111,'Country Indicator Data'!$B$4:$N$300,4,FALSE)="x","x",ROUND(IF(VLOOKUP($E111,'Country Indicator Data'!$B$4:$N$300,4,FALSE)&gt;J$3,5,IF(VLOOKUP($E111,'Country Indicator Data'!$B$4:$N$300,4,FALSE)&lt;J$4,0,5-(J$3-VLOOKUP($E111,'Country Indicator Data'!$B$4:$N$300,4,FALSE))/(J$3-J$4)*5)),1)))</f>
        <v>1.4</v>
      </c>
      <c r="K111" s="163">
        <f t="shared" si="40"/>
        <v>1.35</v>
      </c>
      <c r="L111" s="163">
        <f>IF(LEN(E111)&gt;3,(IF(VLOOKUP($C111,'Regional Crises'!$B$1:$R$66,10,FALSE)="x","x",ROUND(IF(VLOOKUP($C111,'Regional Crises'!$B$1:$R$66,10,FALSE)&gt;L$3,5,IF(VLOOKUP($C111,'Regional Crises'!$B$1:$R$66,10,FALSE)&lt;L$4,0,5-(L$3-VLOOKUP($C111,'Regional Crises'!$B$1:$R$66,10,FALSE))/(L$3-L$4)*5)),1))),IF(VLOOKUP($E111,'Country Indicator Data'!$B$4:$N$300,6,FALSE)="x","x",ROUND(IF(VLOOKUP($E111,'Country Indicator Data'!$B$4:$N$300,6,FALSE)&gt;L$3,5,IF(VLOOKUP($E111,'Country Indicator Data'!$B$4:$N$300,6,FALSE)&lt;L$4,0,5-(L$3-VLOOKUP($E111,'Country Indicator Data'!$B$4:$N$300,6,FALSE))/(L$3-L$4)*5)),1)))</f>
        <v>2.8</v>
      </c>
      <c r="M111" s="163">
        <f>IF(LEN(E111)&gt;3,(IF(VLOOKUP($C111,'Regional Crises'!$B$1:$R$66,11,FALSE)="x","x",ROUND(IF(VLOOKUP($C111,'Regional Crises'!$B$1:$R$66,11,FALSE)&gt;M$3,5,IF(VLOOKUP($C111,'Regional Crises'!$B$1:$R$66,11,FALSE)&lt;M$4,0,5-(M$3-VLOOKUP($C111,'Regional Crises'!$B$1:$R$66,11,FALSE))/(M$3-M$4)*5)),1))),IF(VLOOKUP($E111,'Country Indicator Data'!$B$4:$N$300,7,FALSE)="x","x",ROUND(IF(VLOOKUP($E111,'Country Indicator Data'!$B$4:$N$300,7,FALSE)&gt;M$3,5,IF(VLOOKUP($E111,'Country Indicator Data'!$B$4:$N$300,7,FALSE)&lt;M$4,0,5-(M$3-VLOOKUP($E111,'Country Indicator Data'!$B$4:$N$300,7,FALSE))/(M$3-M$4)*5)),1)))</f>
        <v>2.2000000000000002</v>
      </c>
      <c r="N111" s="163">
        <f t="shared" si="41"/>
        <v>2.5</v>
      </c>
      <c r="O111" s="163">
        <f t="shared" si="42"/>
        <v>1.9833333333333334</v>
      </c>
      <c r="P111" s="163">
        <f>IF(LEN(E111)&gt;3,VLOOKUP(C111,'Regional Crises'!$B$1:$R$69,12,FALSE),VLOOKUP(E111,'Country Indicator Data'!$B$4:$I$300,8,FALSE))</f>
        <v>3</v>
      </c>
      <c r="Q111" s="163">
        <f>IF(LEN(E111)&gt;3,((IF(VLOOKUP($C111,'Regional Crises'!$B$1:$R$66,13,FALSE)="x","x",ROUND(IF(VLOOKUP($C111,'Regional Crises'!$B$1:$R$66,13,FALSE)&gt;Q$3,5,IF(VLOOKUP($C111,'Regional Crises'!$B$1:$R$66,13,FALSE)&lt;Q$4,0,5-(LOG(Q$3)-LOG(VLOOKUP($C111,'Regional Crises'!$B$1:$R$66,13,FALSE)))/(LOG(Q$3)-LOG(Q$4))*5)),1)))),(IF(VLOOKUP($E111,'Country Indicator Data'!$B$4:$N$300,9,FALSE)="x","x",ROUND(IF(VLOOKUP($E111,'Country Indicator Data'!$B$4:$N$300,9,FALSE)&gt;Q$3,5,IF(VLOOKUP($E111,'Country Indicator Data'!$B$4:$N$300,9,FALSE)&lt;Q$4,0,5-(LOG(Q$3)-LOG(VLOOKUP($E111,'Country Indicator Data'!$B$4:$N$300,9,FALSE)))/(LOG(Q$3)-LOG(Q$4))*5)),1))))</f>
        <v>3.6</v>
      </c>
      <c r="R111" s="163">
        <f t="shared" si="43"/>
        <v>3.3</v>
      </c>
      <c r="S111" s="163">
        <f>IF(LEN(E111)&gt;3,((IF(VLOOKUP($C111,'Regional Crises'!$B$1:$R$66,17,FALSE)="x","x",ROUND(IF(VLOOKUP($C111,'Regional Crises'!$B$1:$R$66,17,FALSE)&gt;S$3,0,IF(VLOOKUP($C111,'Regional Crises'!$B$1:$R$66,17,FALSE)&lt;S$4,5,(S$3-VLOOKUP($C111,'Regional Crises'!$B$1:$R$66,17,FALSE))/(S$3-S$4)*5)),1)))),(IF(VLOOKUP($E111,'Country Indicator Data'!$B$4:$N$300,13,FALSE)="x","x",ROUND(IF(VLOOKUP($E111,'Country Indicator Data'!$B$4:$N$300,13,FALSE)&gt;S$3,0,IF(VLOOKUP($E111,'Country Indicator Data'!$B$4:$N$300,13,FALSE)&lt;S$4,5,(S$3-VLOOKUP($E111,'Country Indicator Data'!$B$4:$N$300,13,FALSE))/(S$3-S$4)*5)),1))))</f>
        <v>3.3</v>
      </c>
      <c r="T111" s="163">
        <f>IF(LEN(E111)&gt;3,((IF(VLOOKUP($C111,'Regional Crises'!$B$1:$R$66,14,FALSE)="x","x",ROUND(IF(VLOOKUP($C111,'Regional Crises'!$B$1:$R$66,14,FALSE)&gt;T$3,0,IF(VLOOKUP($C111,'Regional Crises'!$B$1:$R$66,14,FALSE)&lt;T$4,5,(T$3-VLOOKUP($C111,'Regional Crises'!$B$1:$R$66,14,FALSE))/(T$3-T$4)*5)),1)))),(IF(VLOOKUP($E111,'Country Indicator Data'!$B$4:$N$300,10,FALSE)="x","x",ROUND(IF(VLOOKUP($E111,'Country Indicator Data'!$B$4:$N$300,10,FALSE)&gt;T$3,0,IF(VLOOKUP($E111,'Country Indicator Data'!$B$4:$N$300,10,FALSE)&lt;T$4,5,(T$3-VLOOKUP($E111,'Country Indicator Data'!$B$4:$N$300,10,FALSE))/(T$3-T$4)*5)),1))))</f>
        <v>3</v>
      </c>
      <c r="U111" s="163">
        <f>IF(LEN(E111)&gt;3,((IF(VLOOKUP($C111,'Regional Crises'!$B$1:$R$66,15,FALSE)="x","x",ROUND(IF(VLOOKUP($C111,'Regional Crises'!$B$1:$R$66,15,FALSE)&gt;U$3,0,IF(VLOOKUP($C111,'Regional Crises'!$B$1:$R$66,15,FALSE)&lt;U$4,5,(U$3-VLOOKUP($C111,'Regional Crises'!$B$1:$R$66,15,FALSE))/(U$3-U$4)*5)),1)))),(IF(VLOOKUP($E111,'Country Indicator Data'!$B$4:$N$300,11,FALSE)="x","x",ROUND(IF(VLOOKUP($E111,'Country Indicator Data'!$B$4:$N$300,11,FALSE)&gt;U$3,0,IF(VLOOKUP($E111,'Country Indicator Data'!$B$4:$N$300,11,FALSE)&lt;U$4,5,(U$3-VLOOKUP($E111,'Country Indicator Data'!$B$4:$N$300,11,FALSE))/(U$3-U$4)*5)),1))))</f>
        <v>2.2000000000000002</v>
      </c>
      <c r="V111" s="163">
        <f>IF(LEN(E111)&gt;3,((IF(VLOOKUP($C111,'Regional Crises'!$B$1:$R$66,16,FALSE)="x","x",ROUND(IF(VLOOKUP($C111,'Regional Crises'!$B$1:$R$66,16,FALSE)&gt;V$3,0,IF(VLOOKUP($C111,'Regional Crises'!$B$1:$R$66,16,FALSE)&lt;V$4,5,(V$3-VLOOKUP($C111,'Regional Crises'!$B$1:$R$66,16,FALSE))/(V$3-V$4)*5)),1)))),(IF(VLOOKUP($E111,'Country Indicator Data'!$B$4:$N$300,12,FALSE)="x","x",ROUND(IF(VLOOKUP($E111,'Country Indicator Data'!$B$4:$N$300,12,FALSE)&gt;V$3,0,IF(VLOOKUP($E111,'Country Indicator Data'!$B$4:$N$300,12,FALSE)&lt;V$4,5,(V$3-VLOOKUP($E111,'Country Indicator Data'!$B$4:$N$300,12,FALSE))/(V$3-V$4)*5)),1))))</f>
        <v>2.1</v>
      </c>
      <c r="W111" s="163">
        <f t="shared" si="44"/>
        <v>2.7</v>
      </c>
      <c r="X111" s="163">
        <f t="shared" si="45"/>
        <v>2.7</v>
      </c>
      <c r="Y111" s="184">
        <f>IF('Core Indicators'!FC108="x","x",IF('Core Indicators'!FC108&gt;=5,5,IF('Core Indicators'!FC108&gt;=4,4,IF('Core Indicators'!FC108&gt;=3,3,IF('Core Indicators'!FC108&gt;=2,2,IF('Core Indicators'!FC108&gt;=1,1,0))))))</f>
        <v>4</v>
      </c>
      <c r="Z111" s="163">
        <f t="shared" si="46"/>
        <v>4</v>
      </c>
      <c r="AA111" s="184">
        <f>'Crisis Indicator Data'!Y108</f>
        <v>1</v>
      </c>
      <c r="AB111" s="184">
        <f>'Crisis Indicator Data'!Z108</f>
        <v>0</v>
      </c>
      <c r="AC111" s="184">
        <f>'Crisis Indicator Data'!AA108</f>
        <v>0</v>
      </c>
      <c r="AD111" s="184">
        <f>'Crisis Indicator Data'!AB108</f>
        <v>0</v>
      </c>
      <c r="AE111" s="184">
        <f t="shared" si="47"/>
        <v>1</v>
      </c>
      <c r="AF111" s="184">
        <f>'Crisis Indicator Data'!AC108</f>
        <v>0</v>
      </c>
      <c r="AG111" s="184">
        <f>'Crisis Indicator Data'!AD108</f>
        <v>0</v>
      </c>
      <c r="AH111" s="184">
        <f t="shared" si="48"/>
        <v>0</v>
      </c>
      <c r="AI111" s="184">
        <f>'Crisis Indicator Data'!AE108</f>
        <v>0</v>
      </c>
      <c r="AJ111" s="184">
        <f>'Crisis Indicator Data'!AF108</f>
        <v>1</v>
      </c>
      <c r="AK111" s="184">
        <f>'Crisis Indicator Data'!AG108</f>
        <v>3</v>
      </c>
      <c r="AL111" s="184">
        <f t="shared" si="49"/>
        <v>3</v>
      </c>
      <c r="AM111" s="163">
        <f t="shared" si="50"/>
        <v>1</v>
      </c>
      <c r="AN111" s="163">
        <f t="shared" si="51"/>
        <v>2.5</v>
      </c>
    </row>
    <row r="112" spans="1:40" ht="13.5" customHeight="1" x14ac:dyDescent="0.35">
      <c r="A112" s="172" t="str">
        <f>'Crisis Indicator Data'!A109</f>
        <v>Typhoons Toraji, Usagi, Man-yi, and Yinxing in Philippines</v>
      </c>
      <c r="B112" s="173" t="str">
        <f>'Crisis Indicator Data'!B109</f>
        <v>Floods</v>
      </c>
      <c r="C112" s="173" t="str">
        <f>'Crisis Indicator Data'!C109</f>
        <v>PHL017</v>
      </c>
      <c r="D112" s="173" t="str">
        <f>'Crisis Indicator Data'!D109</f>
        <v>Philippines</v>
      </c>
      <c r="E112" s="174" t="str">
        <f>'Crisis Indicator Data'!E109</f>
        <v>PHL</v>
      </c>
      <c r="F112" s="163">
        <f>IF(LEN(E112)&gt;3,(IF(VLOOKUP($C112,'Regional Crises'!$B$1:$R$66,7,FALSE)="x","x",ROUND(IF(VLOOKUP($C112,'Regional Crises'!$B$1:$R$66,7,FALSE)&gt;$F$3,5,IF(VLOOKUP($C112,'Regional Crises'!$B$1:$R$66,7,FALSE)&lt;F$4,0,($F$3-VLOOKUP($C112,'Regional Crises'!$B$1:$R$66,7,FALSE))/($F$3-$F$4)*5)),1))),IF(VLOOKUP($E112,'Country Indicator Data'!$B$4:$N$300,3,FALSE)="x","x",ROUND(IF(VLOOKUP($E112,'Country Indicator Data'!$B$4:$N$300,3,FALSE)&gt;$F$3,5,IF(VLOOKUP($E112,'Country Indicator Data'!$B$4:$N$300,3,FALSE)&lt;$F$4,0,($F$3-VLOOKUP($E112,'Country Indicator Data'!$B$4:$N$300,3,FALSE))/($F$3-$F$4)*5)),1)))</f>
        <v>1.8</v>
      </c>
      <c r="G112" s="163">
        <f>IF(LEN(E112)&gt;3,(IF(VLOOKUP($C112,'Regional Crises'!$B$1:$R$66,9,FALSE)="x","x",ROUND(IF(VLOOKUP($C112,'Regional Crises'!$B$1:$R$66,9,FALSE)&gt;G$3,5,IF(VLOOKUP($C112,'Regional Crises'!$B$1:$R$66,9,FALSE)&lt;G$4,0,(G$3-VLOOKUP($C112,'Regional Crises'!$B$1:$R$66,9,FALSE))/(G$3-G$4)*5)),1))),IF(VLOOKUP($E112,'Country Indicator Data'!$B$4:$N$300,5,FALSE)="x","x",ROUND(IF(VLOOKUP($E112,'Country Indicator Data'!$B$4:$N$300,5,FALSE)&gt;G$3,5,IF(VLOOKUP($E112,'Country Indicator Data'!$B$4:$N$300,5,FALSE)&lt;G$4,0,(G$3-VLOOKUP($E112,'Country Indicator Data'!$B$4:$N$300,5,FALSE))/(G$3-G$4)*5)),1)))</f>
        <v>2.4</v>
      </c>
      <c r="H112" s="163">
        <f t="shared" si="39"/>
        <v>2.1</v>
      </c>
      <c r="I112" s="163">
        <f>IF(LEN(E112)&gt;3,(IF(VLOOKUP($C112,'Regional Crises'!$B$1:$R$66,6,FALSE)="x","x",ROUND(IF(VLOOKUP($C112,'Regional Crises'!$B$1:$R$66,6,FALSE)&gt;I$3,5,IF(VLOOKUP($C112,'Regional Crises'!$B$1:$R$66,6,FALSE)&lt;I$4,0,5-(I$3-VLOOKUP($C112,'Regional Crises'!$B$1:$R$66,6,FALSE))/(I$3-I$4)*5)),1))),IF(VLOOKUP($E112,'Country Indicator Data'!$B$4:$N$300,2,FALSE)="x","x",ROUND(IF(VLOOKUP($E112,'Country Indicator Data'!$B$4:$N$300,2,FALSE)&gt;I$3,5,IF(VLOOKUP($E112,'Country Indicator Data'!$B$4:$N$300,2,FALSE)&lt;I$4,0,5-(I$3-VLOOKUP($E112,'Country Indicator Data'!$B$4:$N$300,2,FALSE))/(I$3-I$4)*5)),1)))</f>
        <v>1.3</v>
      </c>
      <c r="J112" s="163">
        <f>IF(LEN(E112)&gt;3,(IF(VLOOKUP($C112,'Regional Crises'!$B$1:$R$66,8,FALSE)="x","x",ROUND(IF(VLOOKUP($C112,'Regional Crises'!$B$1:$R$66,8,FALSE)&gt;J$3,5,IF(VLOOKUP($C112,'Regional Crises'!$B$1:$R$66,8,FALSE)&lt;J$4,0,5-(J$3-VLOOKUP($C112,'Regional Crises'!$B$1:$R$66,8,FALSE))/(J$3-J$4)*5)),1))),IF(VLOOKUP($E112,'Country Indicator Data'!$B$4:$N$300,4,FALSE)="x","x",ROUND(IF(VLOOKUP($E112,'Country Indicator Data'!$B$4:$N$300,4,FALSE)&gt;J$3,5,IF(VLOOKUP($E112,'Country Indicator Data'!$B$4:$N$300,4,FALSE)&lt;J$4,0,5-(J$3-VLOOKUP($E112,'Country Indicator Data'!$B$4:$N$300,4,FALSE))/(J$3-J$4)*5)),1)))</f>
        <v>1.4</v>
      </c>
      <c r="K112" s="163">
        <f t="shared" si="40"/>
        <v>1.35</v>
      </c>
      <c r="L112" s="163">
        <f>IF(LEN(E112)&gt;3,(IF(VLOOKUP($C112,'Regional Crises'!$B$1:$R$66,10,FALSE)="x","x",ROUND(IF(VLOOKUP($C112,'Regional Crises'!$B$1:$R$66,10,FALSE)&gt;L$3,5,IF(VLOOKUP($C112,'Regional Crises'!$B$1:$R$66,10,FALSE)&lt;L$4,0,5-(L$3-VLOOKUP($C112,'Regional Crises'!$B$1:$R$66,10,FALSE))/(L$3-L$4)*5)),1))),IF(VLOOKUP($E112,'Country Indicator Data'!$B$4:$N$300,6,FALSE)="x","x",ROUND(IF(VLOOKUP($E112,'Country Indicator Data'!$B$4:$N$300,6,FALSE)&gt;L$3,5,IF(VLOOKUP($E112,'Country Indicator Data'!$B$4:$N$300,6,FALSE)&lt;L$4,0,5-(L$3-VLOOKUP($E112,'Country Indicator Data'!$B$4:$N$300,6,FALSE))/(L$3-L$4)*5)),1)))</f>
        <v>2.8</v>
      </c>
      <c r="M112" s="163">
        <f>IF(LEN(E112)&gt;3,(IF(VLOOKUP($C112,'Regional Crises'!$B$1:$R$66,11,FALSE)="x","x",ROUND(IF(VLOOKUP($C112,'Regional Crises'!$B$1:$R$66,11,FALSE)&gt;M$3,5,IF(VLOOKUP($C112,'Regional Crises'!$B$1:$R$66,11,FALSE)&lt;M$4,0,5-(M$3-VLOOKUP($C112,'Regional Crises'!$B$1:$R$66,11,FALSE))/(M$3-M$4)*5)),1))),IF(VLOOKUP($E112,'Country Indicator Data'!$B$4:$N$300,7,FALSE)="x","x",ROUND(IF(VLOOKUP($E112,'Country Indicator Data'!$B$4:$N$300,7,FALSE)&gt;M$3,5,IF(VLOOKUP($E112,'Country Indicator Data'!$B$4:$N$300,7,FALSE)&lt;M$4,0,5-(M$3-VLOOKUP($E112,'Country Indicator Data'!$B$4:$N$300,7,FALSE))/(M$3-M$4)*5)),1)))</f>
        <v>2.2000000000000002</v>
      </c>
      <c r="N112" s="163">
        <f t="shared" si="41"/>
        <v>2.5</v>
      </c>
      <c r="O112" s="163">
        <f t="shared" si="42"/>
        <v>1.9833333333333334</v>
      </c>
      <c r="P112" s="163">
        <f>IF(LEN(E112)&gt;3,VLOOKUP(C112,'Regional Crises'!$B$1:$R$69,12,FALSE),VLOOKUP(E112,'Country Indicator Data'!$B$4:$I$300,8,FALSE))</f>
        <v>3</v>
      </c>
      <c r="Q112" s="163">
        <f>IF(LEN(E112)&gt;3,((IF(VLOOKUP($C112,'Regional Crises'!$B$1:$R$66,13,FALSE)="x","x",ROUND(IF(VLOOKUP($C112,'Regional Crises'!$B$1:$R$66,13,FALSE)&gt;Q$3,5,IF(VLOOKUP($C112,'Regional Crises'!$B$1:$R$66,13,FALSE)&lt;Q$4,0,5-(LOG(Q$3)-LOG(VLOOKUP($C112,'Regional Crises'!$B$1:$R$66,13,FALSE)))/(LOG(Q$3)-LOG(Q$4))*5)),1)))),(IF(VLOOKUP($E112,'Country Indicator Data'!$B$4:$N$300,9,FALSE)="x","x",ROUND(IF(VLOOKUP($E112,'Country Indicator Data'!$B$4:$N$300,9,FALSE)&gt;Q$3,5,IF(VLOOKUP($E112,'Country Indicator Data'!$B$4:$N$300,9,FALSE)&lt;Q$4,0,5-(LOG(Q$3)-LOG(VLOOKUP($E112,'Country Indicator Data'!$B$4:$N$300,9,FALSE)))/(LOG(Q$3)-LOG(Q$4))*5)),1))))</f>
        <v>3.6</v>
      </c>
      <c r="R112" s="163">
        <f t="shared" si="43"/>
        <v>3.3</v>
      </c>
      <c r="S112" s="163">
        <f>IF(LEN(E112)&gt;3,((IF(VLOOKUP($C112,'Regional Crises'!$B$1:$R$66,17,FALSE)="x","x",ROUND(IF(VLOOKUP($C112,'Regional Crises'!$B$1:$R$66,17,FALSE)&gt;S$3,0,IF(VLOOKUP($C112,'Regional Crises'!$B$1:$R$66,17,FALSE)&lt;S$4,5,(S$3-VLOOKUP($C112,'Regional Crises'!$B$1:$R$66,17,FALSE))/(S$3-S$4)*5)),1)))),(IF(VLOOKUP($E112,'Country Indicator Data'!$B$4:$N$300,13,FALSE)="x","x",ROUND(IF(VLOOKUP($E112,'Country Indicator Data'!$B$4:$N$300,13,FALSE)&gt;S$3,0,IF(VLOOKUP($E112,'Country Indicator Data'!$B$4:$N$300,13,FALSE)&lt;S$4,5,(S$3-VLOOKUP($E112,'Country Indicator Data'!$B$4:$N$300,13,FALSE))/(S$3-S$4)*5)),1))))</f>
        <v>3.3</v>
      </c>
      <c r="T112" s="163">
        <f>IF(LEN(E112)&gt;3,((IF(VLOOKUP($C112,'Regional Crises'!$B$1:$R$66,14,FALSE)="x","x",ROUND(IF(VLOOKUP($C112,'Regional Crises'!$B$1:$R$66,14,FALSE)&gt;T$3,0,IF(VLOOKUP($C112,'Regional Crises'!$B$1:$R$66,14,FALSE)&lt;T$4,5,(T$3-VLOOKUP($C112,'Regional Crises'!$B$1:$R$66,14,FALSE))/(T$3-T$4)*5)),1)))),(IF(VLOOKUP($E112,'Country Indicator Data'!$B$4:$N$300,10,FALSE)="x","x",ROUND(IF(VLOOKUP($E112,'Country Indicator Data'!$B$4:$N$300,10,FALSE)&gt;T$3,0,IF(VLOOKUP($E112,'Country Indicator Data'!$B$4:$N$300,10,FALSE)&lt;T$4,5,(T$3-VLOOKUP($E112,'Country Indicator Data'!$B$4:$N$300,10,FALSE))/(T$3-T$4)*5)),1))))</f>
        <v>3</v>
      </c>
      <c r="U112" s="163">
        <f>IF(LEN(E112)&gt;3,((IF(VLOOKUP($C112,'Regional Crises'!$B$1:$R$66,15,FALSE)="x","x",ROUND(IF(VLOOKUP($C112,'Regional Crises'!$B$1:$R$66,15,FALSE)&gt;U$3,0,IF(VLOOKUP($C112,'Regional Crises'!$B$1:$R$66,15,FALSE)&lt;U$4,5,(U$3-VLOOKUP($C112,'Regional Crises'!$B$1:$R$66,15,FALSE))/(U$3-U$4)*5)),1)))),(IF(VLOOKUP($E112,'Country Indicator Data'!$B$4:$N$300,11,FALSE)="x","x",ROUND(IF(VLOOKUP($E112,'Country Indicator Data'!$B$4:$N$300,11,FALSE)&gt;U$3,0,IF(VLOOKUP($E112,'Country Indicator Data'!$B$4:$N$300,11,FALSE)&lt;U$4,5,(U$3-VLOOKUP($E112,'Country Indicator Data'!$B$4:$N$300,11,FALSE))/(U$3-U$4)*5)),1))))</f>
        <v>2.2000000000000002</v>
      </c>
      <c r="V112" s="163">
        <f>IF(LEN(E112)&gt;3,((IF(VLOOKUP($C112,'Regional Crises'!$B$1:$R$66,16,FALSE)="x","x",ROUND(IF(VLOOKUP($C112,'Regional Crises'!$B$1:$R$66,16,FALSE)&gt;V$3,0,IF(VLOOKUP($C112,'Regional Crises'!$B$1:$R$66,16,FALSE)&lt;V$4,5,(V$3-VLOOKUP($C112,'Regional Crises'!$B$1:$R$66,16,FALSE))/(V$3-V$4)*5)),1)))),(IF(VLOOKUP($E112,'Country Indicator Data'!$B$4:$N$300,12,FALSE)="x","x",ROUND(IF(VLOOKUP($E112,'Country Indicator Data'!$B$4:$N$300,12,FALSE)&gt;V$3,0,IF(VLOOKUP($E112,'Country Indicator Data'!$B$4:$N$300,12,FALSE)&lt;V$4,5,(V$3-VLOOKUP($E112,'Country Indicator Data'!$B$4:$N$300,12,FALSE))/(V$3-V$4)*5)),1))))</f>
        <v>2.1</v>
      </c>
      <c r="W112" s="163">
        <f t="shared" si="44"/>
        <v>2.7</v>
      </c>
      <c r="X112" s="163">
        <f t="shared" si="45"/>
        <v>2.7</v>
      </c>
      <c r="Y112" s="184">
        <f>IF('Core Indicators'!FC109="x","x",IF('Core Indicators'!FC109&gt;=5,5,IF('Core Indicators'!FC109&gt;=4,4,IF('Core Indicators'!FC109&gt;=3,3,IF('Core Indicators'!FC109&gt;=2,2,IF('Core Indicators'!FC109&gt;=1,1,0))))))</f>
        <v>4</v>
      </c>
      <c r="Z112" s="163">
        <f t="shared" si="46"/>
        <v>4</v>
      </c>
      <c r="AA112" s="184">
        <f>'Crisis Indicator Data'!Y109</f>
        <v>1</v>
      </c>
      <c r="AB112" s="184">
        <f>'Crisis Indicator Data'!Z109</f>
        <v>0</v>
      </c>
      <c r="AC112" s="184">
        <f>'Crisis Indicator Data'!AA109</f>
        <v>0</v>
      </c>
      <c r="AD112" s="184">
        <f>'Crisis Indicator Data'!AB109</f>
        <v>0</v>
      </c>
      <c r="AE112" s="184">
        <f t="shared" si="47"/>
        <v>1</v>
      </c>
      <c r="AF112" s="184">
        <f>'Crisis Indicator Data'!AC109</f>
        <v>0</v>
      </c>
      <c r="AG112" s="184">
        <f>'Crisis Indicator Data'!AD109</f>
        <v>0</v>
      </c>
      <c r="AH112" s="184">
        <f t="shared" si="48"/>
        <v>0</v>
      </c>
      <c r="AI112" s="184">
        <f>'Crisis Indicator Data'!AE109</f>
        <v>0</v>
      </c>
      <c r="AJ112" s="184">
        <f>'Crisis Indicator Data'!AF109</f>
        <v>1</v>
      </c>
      <c r="AK112" s="184">
        <f>'Crisis Indicator Data'!AG109</f>
        <v>3</v>
      </c>
      <c r="AL112" s="184">
        <f t="shared" si="49"/>
        <v>3</v>
      </c>
      <c r="AM112" s="163">
        <f t="shared" si="50"/>
        <v>1</v>
      </c>
      <c r="AN112" s="163">
        <f t="shared" si="51"/>
        <v>2.5</v>
      </c>
    </row>
    <row r="113" spans="1:40" ht="13.5" customHeight="1" x14ac:dyDescent="0.35">
      <c r="A113" s="172" t="str">
        <f>'Crisis Indicator Data'!A110</f>
        <v>Highlands Violence</v>
      </c>
      <c r="B113" s="173" t="str">
        <f>'Crisis Indicator Data'!B110</f>
        <v>Violence</v>
      </c>
      <c r="C113" s="173" t="str">
        <f>'Crisis Indicator Data'!C110</f>
        <v>PNG003</v>
      </c>
      <c r="D113" s="173" t="str">
        <f>'Crisis Indicator Data'!D110</f>
        <v>Papua New Guinea</v>
      </c>
      <c r="E113" s="174" t="str">
        <f>'Crisis Indicator Data'!E110</f>
        <v>PNG</v>
      </c>
      <c r="F113" s="163">
        <f>IF(LEN(E113)&gt;3,(IF(VLOOKUP($C113,'Regional Crises'!$B$1:$R$66,7,FALSE)="x","x",ROUND(IF(VLOOKUP($C113,'Regional Crises'!$B$1:$R$66,7,FALSE)&gt;$F$3,5,IF(VLOOKUP($C113,'Regional Crises'!$B$1:$R$66,7,FALSE)&lt;F$4,0,($F$3-VLOOKUP($C113,'Regional Crises'!$B$1:$R$66,7,FALSE))/($F$3-$F$4)*5)),1))),IF(VLOOKUP($E113,'Country Indicator Data'!$B$4:$N$300,3,FALSE)="x","x",ROUND(IF(VLOOKUP($E113,'Country Indicator Data'!$B$4:$N$300,3,FALSE)&gt;$F$3,5,IF(VLOOKUP($E113,'Country Indicator Data'!$B$4:$N$300,3,FALSE)&lt;$F$4,0,($F$3-VLOOKUP($E113,'Country Indicator Data'!$B$4:$N$300,3,FALSE))/($F$3-$F$4)*5)),1)))</f>
        <v>1.1000000000000001</v>
      </c>
      <c r="G113" s="163">
        <f>IF(LEN(E113)&gt;3,(IF(VLOOKUP($C113,'Regional Crises'!$B$1:$R$66,9,FALSE)="x","x",ROUND(IF(VLOOKUP($C113,'Regional Crises'!$B$1:$R$66,9,FALSE)&gt;G$3,5,IF(VLOOKUP($C113,'Regional Crises'!$B$1:$R$66,9,FALSE)&lt;G$4,0,(G$3-VLOOKUP($C113,'Regional Crises'!$B$1:$R$66,9,FALSE))/(G$3-G$4)*5)),1))),IF(VLOOKUP($E113,'Country Indicator Data'!$B$4:$N$300,5,FALSE)="x","x",ROUND(IF(VLOOKUP($E113,'Country Indicator Data'!$B$4:$N$300,5,FALSE)&gt;G$3,5,IF(VLOOKUP($E113,'Country Indicator Data'!$B$4:$N$300,5,FALSE)&lt;G$4,0,(G$3-VLOOKUP($E113,'Country Indicator Data'!$B$4:$N$300,5,FALSE))/(G$3-G$4)*5)),1)))</f>
        <v>2.4</v>
      </c>
      <c r="H113" s="163">
        <f t="shared" si="39"/>
        <v>1.75</v>
      </c>
      <c r="I113" s="163">
        <f>IF(LEN(E113)&gt;3,(IF(VLOOKUP($C113,'Regional Crises'!$B$1:$R$66,6,FALSE)="x","x",ROUND(IF(VLOOKUP($C113,'Regional Crises'!$B$1:$R$66,6,FALSE)&gt;I$3,5,IF(VLOOKUP($C113,'Regional Crises'!$B$1:$R$66,6,FALSE)&lt;I$4,0,5-(I$3-VLOOKUP($C113,'Regional Crises'!$B$1:$R$66,6,FALSE))/(I$3-I$4)*5)),1))),IF(VLOOKUP($E113,'Country Indicator Data'!$B$4:$N$300,2,FALSE)="x","x",ROUND(IF(VLOOKUP($E113,'Country Indicator Data'!$B$4:$N$300,2,FALSE)&gt;I$3,5,IF(VLOOKUP($E113,'Country Indicator Data'!$B$4:$N$300,2,FALSE)&lt;I$4,0,5-(I$3-VLOOKUP($E113,'Country Indicator Data'!$B$4:$N$300,2,FALSE))/(I$3-I$4)*5)),1)))</f>
        <v>0.3</v>
      </c>
      <c r="J113" s="163">
        <f>IF(LEN(E113)&gt;3,(IF(VLOOKUP($C113,'Regional Crises'!$B$1:$R$66,8,FALSE)="x","x",ROUND(IF(VLOOKUP($C113,'Regional Crises'!$B$1:$R$66,8,FALSE)&gt;J$3,5,IF(VLOOKUP($C113,'Regional Crises'!$B$1:$R$66,8,FALSE)&lt;J$4,0,5-(J$3-VLOOKUP($C113,'Regional Crises'!$B$1:$R$66,8,FALSE))/(J$3-J$4)*5)),1))),IF(VLOOKUP($E113,'Country Indicator Data'!$B$4:$N$300,4,FALSE)="x","x",ROUND(IF(VLOOKUP($E113,'Country Indicator Data'!$B$4:$N$300,4,FALSE)&gt;J$3,5,IF(VLOOKUP($E113,'Country Indicator Data'!$B$4:$N$300,4,FALSE)&lt;J$4,0,5-(J$3-VLOOKUP($E113,'Country Indicator Data'!$B$4:$N$300,4,FALSE))/(J$3-J$4)*5)),1)))</f>
        <v>0</v>
      </c>
      <c r="K113" s="163">
        <f t="shared" si="40"/>
        <v>0.15</v>
      </c>
      <c r="L113" s="163">
        <f>IF(LEN(E113)&gt;3,(IF(VLOOKUP($C113,'Regional Crises'!$B$1:$R$66,10,FALSE)="x","x",ROUND(IF(VLOOKUP($C113,'Regional Crises'!$B$1:$R$66,10,FALSE)&gt;L$3,5,IF(VLOOKUP($C113,'Regional Crises'!$B$1:$R$66,10,FALSE)&lt;L$4,0,5-(L$3-VLOOKUP($C113,'Regional Crises'!$B$1:$R$66,10,FALSE))/(L$3-L$4)*5)),1))),IF(VLOOKUP($E113,'Country Indicator Data'!$B$4:$N$300,6,FALSE)="x","x",ROUND(IF(VLOOKUP($E113,'Country Indicator Data'!$B$4:$N$300,6,FALSE)&gt;L$3,5,IF(VLOOKUP($E113,'Country Indicator Data'!$B$4:$N$300,6,FALSE)&lt;L$4,0,5-(L$3-VLOOKUP($E113,'Country Indicator Data'!$B$4:$N$300,6,FALSE))/(L$3-L$4)*5)),1)))</f>
        <v>4.9000000000000004</v>
      </c>
      <c r="M113" s="163">
        <f>IF(LEN(E113)&gt;3,(IF(VLOOKUP($C113,'Regional Crises'!$B$1:$R$66,11,FALSE)="x","x",ROUND(IF(VLOOKUP($C113,'Regional Crises'!$B$1:$R$66,11,FALSE)&gt;M$3,5,IF(VLOOKUP($C113,'Regional Crises'!$B$1:$R$66,11,FALSE)&lt;M$4,0,5-(M$3-VLOOKUP($C113,'Regional Crises'!$B$1:$R$66,11,FALSE))/(M$3-M$4)*5)),1))),IF(VLOOKUP($E113,'Country Indicator Data'!$B$4:$N$300,7,FALSE)="x","x",ROUND(IF(VLOOKUP($E113,'Country Indicator Data'!$B$4:$N$300,7,FALSE)&gt;M$3,5,IF(VLOOKUP($E113,'Country Indicator Data'!$B$4:$N$300,7,FALSE)&lt;M$4,0,5-(M$3-VLOOKUP($E113,'Country Indicator Data'!$B$4:$N$300,7,FALSE))/(M$3-M$4)*5)),1)))</f>
        <v>2.1</v>
      </c>
      <c r="N113" s="163">
        <f t="shared" si="41"/>
        <v>3.5</v>
      </c>
      <c r="O113" s="163">
        <f t="shared" si="42"/>
        <v>1.8</v>
      </c>
      <c r="P113" s="163">
        <f>IF(LEN(E113)&gt;3,VLOOKUP(C113,'Regional Crises'!$B$1:$R$69,12,FALSE),VLOOKUP(E113,'Country Indicator Data'!$B$4:$I$300,8,FALSE))</f>
        <v>3</v>
      </c>
      <c r="Q113" s="163">
        <f>IF(LEN(E113)&gt;3,((IF(VLOOKUP($C113,'Regional Crises'!$B$1:$R$66,13,FALSE)="x","x",ROUND(IF(VLOOKUP($C113,'Regional Crises'!$B$1:$R$66,13,FALSE)&gt;Q$3,5,IF(VLOOKUP($C113,'Regional Crises'!$B$1:$R$66,13,FALSE)&lt;Q$4,0,5-(LOG(Q$3)-LOG(VLOOKUP($C113,'Regional Crises'!$B$1:$R$66,13,FALSE)))/(LOG(Q$3)-LOG(Q$4))*5)),1)))),(IF(VLOOKUP($E113,'Country Indicator Data'!$B$4:$N$300,9,FALSE)="x","x",ROUND(IF(VLOOKUP($E113,'Country Indicator Data'!$B$4:$N$300,9,FALSE)&gt;Q$3,5,IF(VLOOKUP($E113,'Country Indicator Data'!$B$4:$N$300,9,FALSE)&lt;Q$4,0,5-(LOG(Q$3)-LOG(VLOOKUP($E113,'Country Indicator Data'!$B$4:$N$300,9,FALSE)))/(LOG(Q$3)-LOG(Q$4))*5)),1))))</f>
        <v>2.8</v>
      </c>
      <c r="R113" s="163">
        <f t="shared" si="43"/>
        <v>2.9</v>
      </c>
      <c r="S113" s="163">
        <f>IF(LEN(E113)&gt;3,((IF(VLOOKUP($C113,'Regional Crises'!$B$1:$R$66,17,FALSE)="x","x",ROUND(IF(VLOOKUP($C113,'Regional Crises'!$B$1:$R$66,17,FALSE)&gt;S$3,0,IF(VLOOKUP($C113,'Regional Crises'!$B$1:$R$66,17,FALSE)&lt;S$4,5,(S$3-VLOOKUP($C113,'Regional Crises'!$B$1:$R$66,17,FALSE))/(S$3-S$4)*5)),1)))),(IF(VLOOKUP($E113,'Country Indicator Data'!$B$4:$N$300,13,FALSE)="x","x",ROUND(IF(VLOOKUP($E113,'Country Indicator Data'!$B$4:$N$300,13,FALSE)&gt;S$3,0,IF(VLOOKUP($E113,'Country Indicator Data'!$B$4:$N$300,13,FALSE)&lt;S$4,5,(S$3-VLOOKUP($E113,'Country Indicator Data'!$B$4:$N$300,13,FALSE))/(S$3-S$4)*5)),1))))</f>
        <v>3.6</v>
      </c>
      <c r="T113" s="163">
        <f>IF(LEN(E113)&gt;3,((IF(VLOOKUP($C113,'Regional Crises'!$B$1:$R$66,14,FALSE)="x","x",ROUND(IF(VLOOKUP($C113,'Regional Crises'!$B$1:$R$66,14,FALSE)&gt;T$3,0,IF(VLOOKUP($C113,'Regional Crises'!$B$1:$R$66,14,FALSE)&lt;T$4,5,(T$3-VLOOKUP($C113,'Regional Crises'!$B$1:$R$66,14,FALSE))/(T$3-T$4)*5)),1)))),(IF(VLOOKUP($E113,'Country Indicator Data'!$B$4:$N$300,10,FALSE)="x","x",ROUND(IF(VLOOKUP($E113,'Country Indicator Data'!$B$4:$N$300,10,FALSE)&gt;T$3,0,IF(VLOOKUP($E113,'Country Indicator Data'!$B$4:$N$300,10,FALSE)&lt;T$4,5,(T$3-VLOOKUP($E113,'Country Indicator Data'!$B$4:$N$300,10,FALSE))/(T$3-T$4)*5)),1))))</f>
        <v>3.1</v>
      </c>
      <c r="U113" s="163">
        <f>IF(LEN(E113)&gt;3,((IF(VLOOKUP($C113,'Regional Crises'!$B$1:$R$66,15,FALSE)="x","x",ROUND(IF(VLOOKUP($C113,'Regional Crises'!$B$1:$R$66,15,FALSE)&gt;U$3,0,IF(VLOOKUP($C113,'Regional Crises'!$B$1:$R$66,15,FALSE)&lt;U$4,5,(U$3-VLOOKUP($C113,'Regional Crises'!$B$1:$R$66,15,FALSE))/(U$3-U$4)*5)),1)))),(IF(VLOOKUP($E113,'Country Indicator Data'!$B$4:$N$300,11,FALSE)="x","x",ROUND(IF(VLOOKUP($E113,'Country Indicator Data'!$B$4:$N$300,11,FALSE)&gt;U$3,0,IF(VLOOKUP($E113,'Country Indicator Data'!$B$4:$N$300,11,FALSE)&lt;U$4,5,(U$3-VLOOKUP($E113,'Country Indicator Data'!$B$4:$N$300,11,FALSE))/(U$3-U$4)*5)),1))))</f>
        <v>2.6</v>
      </c>
      <c r="V113" s="163">
        <f>IF(LEN(E113)&gt;3,((IF(VLOOKUP($C113,'Regional Crises'!$B$1:$R$66,16,FALSE)="x","x",ROUND(IF(VLOOKUP($C113,'Regional Crises'!$B$1:$R$66,16,FALSE)&gt;V$3,0,IF(VLOOKUP($C113,'Regional Crises'!$B$1:$R$66,16,FALSE)&lt;V$4,5,(V$3-VLOOKUP($C113,'Regional Crises'!$B$1:$R$66,16,FALSE))/(V$3-V$4)*5)),1)))),(IF(VLOOKUP($E113,'Country Indicator Data'!$B$4:$N$300,12,FALSE)="x","x",ROUND(IF(VLOOKUP($E113,'Country Indicator Data'!$B$4:$N$300,12,FALSE)&gt;V$3,0,IF(VLOOKUP($E113,'Country Indicator Data'!$B$4:$N$300,12,FALSE)&lt;V$4,5,(V$3-VLOOKUP($E113,'Country Indicator Data'!$B$4:$N$300,12,FALSE))/(V$3-V$4)*5)),1))))</f>
        <v>2</v>
      </c>
      <c r="W113" s="163">
        <f t="shared" si="44"/>
        <v>2.8</v>
      </c>
      <c r="X113" s="163">
        <f t="shared" si="45"/>
        <v>2.5</v>
      </c>
      <c r="Y113" s="184">
        <f>IF('Core Indicators'!FC110="x","x",IF('Core Indicators'!FC110&gt;=5,5,IF('Core Indicators'!FC110&gt;=4,4,IF('Core Indicators'!FC110&gt;=3,3,IF('Core Indicators'!FC110&gt;=2,2,IF('Core Indicators'!FC110&gt;=1,1,0))))))</f>
        <v>4</v>
      </c>
      <c r="Z113" s="163">
        <f t="shared" si="46"/>
        <v>4</v>
      </c>
      <c r="AA113" s="184">
        <f>'Crisis Indicator Data'!Y110</f>
        <v>0</v>
      </c>
      <c r="AB113" s="184">
        <f>'Crisis Indicator Data'!Z110</f>
        <v>2</v>
      </c>
      <c r="AC113" s="184">
        <f>'Crisis Indicator Data'!AA110</f>
        <v>1</v>
      </c>
      <c r="AD113" s="184">
        <f>'Crisis Indicator Data'!AB110</f>
        <v>0</v>
      </c>
      <c r="AE113" s="184">
        <f t="shared" si="47"/>
        <v>2</v>
      </c>
      <c r="AF113" s="184">
        <f>'Crisis Indicator Data'!AC110</f>
        <v>0</v>
      </c>
      <c r="AG113" s="184">
        <f>'Crisis Indicator Data'!AD110</f>
        <v>2</v>
      </c>
      <c r="AH113" s="184">
        <f t="shared" si="48"/>
        <v>2</v>
      </c>
      <c r="AI113" s="184">
        <f>'Crisis Indicator Data'!AE110</f>
        <v>3</v>
      </c>
      <c r="AJ113" s="184">
        <f>'Crisis Indicator Data'!AF110</f>
        <v>0</v>
      </c>
      <c r="AK113" s="184">
        <f>'Crisis Indicator Data'!AG110</f>
        <v>3</v>
      </c>
      <c r="AL113" s="184">
        <f t="shared" si="49"/>
        <v>4</v>
      </c>
      <c r="AM113" s="163">
        <f t="shared" si="50"/>
        <v>3</v>
      </c>
      <c r="AN113" s="163">
        <f t="shared" si="51"/>
        <v>3.5</v>
      </c>
    </row>
    <row r="114" spans="1:40" ht="13.5" customHeight="1" x14ac:dyDescent="0.35">
      <c r="A114" s="172" t="str">
        <f>'Crisis Indicator Data'!A111</f>
        <v>Displacement from Russia-Ukraine conflict in Poland</v>
      </c>
      <c r="B114" s="173" t="str">
        <f>'Crisis Indicator Data'!B111</f>
        <v>Displacement</v>
      </c>
      <c r="C114" s="173" t="str">
        <f>'Crisis Indicator Data'!C111</f>
        <v>POL002</v>
      </c>
      <c r="D114" s="173" t="str">
        <f>'Crisis Indicator Data'!D111</f>
        <v>Poland</v>
      </c>
      <c r="E114" s="174" t="str">
        <f>'Crisis Indicator Data'!E111</f>
        <v>POL</v>
      </c>
      <c r="F114" s="163">
        <f>IF(LEN(E114)&gt;3,(IF(VLOOKUP($C114,'Regional Crises'!$B$1:$R$66,7,FALSE)="x","x",ROUND(IF(VLOOKUP($C114,'Regional Crises'!$B$1:$R$66,7,FALSE)&gt;$F$3,5,IF(VLOOKUP($C114,'Regional Crises'!$B$1:$R$66,7,FALSE)&lt;F$4,0,($F$3-VLOOKUP($C114,'Regional Crises'!$B$1:$R$66,7,FALSE))/($F$3-$F$4)*5)),1))),IF(VLOOKUP($E114,'Country Indicator Data'!$B$4:$N$300,3,FALSE)="x","x",ROUND(IF(VLOOKUP($E114,'Country Indicator Data'!$B$4:$N$300,3,FALSE)&gt;$F$3,5,IF(VLOOKUP($E114,'Country Indicator Data'!$B$4:$N$300,3,FALSE)&lt;$F$4,0,($F$3-VLOOKUP($E114,'Country Indicator Data'!$B$4:$N$300,3,FALSE))/($F$3-$F$4)*5)),1)))</f>
        <v>0.7</v>
      </c>
      <c r="G114" s="163">
        <f>IF(LEN(E114)&gt;3,(IF(VLOOKUP($C114,'Regional Crises'!$B$1:$R$66,9,FALSE)="x","x",ROUND(IF(VLOOKUP($C114,'Regional Crises'!$B$1:$R$66,9,FALSE)&gt;G$3,5,IF(VLOOKUP($C114,'Regional Crises'!$B$1:$R$66,9,FALSE)&lt;G$4,0,(G$3-VLOOKUP($C114,'Regional Crises'!$B$1:$R$66,9,FALSE))/(G$3-G$4)*5)),1))),IF(VLOOKUP($E114,'Country Indicator Data'!$B$4:$N$300,5,FALSE)="x","x",ROUND(IF(VLOOKUP($E114,'Country Indicator Data'!$B$4:$N$300,5,FALSE)&gt;G$3,5,IF(VLOOKUP($E114,'Country Indicator Data'!$B$4:$N$300,5,FALSE)&lt;G$4,0,(G$3-VLOOKUP($E114,'Country Indicator Data'!$B$4:$N$300,5,FALSE))/(G$3-G$4)*5)),1)))</f>
        <v>1.3</v>
      </c>
      <c r="H114" s="163">
        <f t="shared" si="39"/>
        <v>1</v>
      </c>
      <c r="I114" s="163">
        <f>IF(LEN(E114)&gt;3,(IF(VLOOKUP($C114,'Regional Crises'!$B$1:$R$66,6,FALSE)="x","x",ROUND(IF(VLOOKUP($C114,'Regional Crises'!$B$1:$R$66,6,FALSE)&gt;I$3,5,IF(VLOOKUP($C114,'Regional Crises'!$B$1:$R$66,6,FALSE)&lt;I$4,0,5-(I$3-VLOOKUP($C114,'Regional Crises'!$B$1:$R$66,6,FALSE))/(I$3-I$4)*5)),1))),IF(VLOOKUP($E114,'Country Indicator Data'!$B$4:$N$300,2,FALSE)="x","x",ROUND(IF(VLOOKUP($E114,'Country Indicator Data'!$B$4:$N$300,2,FALSE)&gt;I$3,5,IF(VLOOKUP($E114,'Country Indicator Data'!$B$4:$N$300,2,FALSE)&lt;I$4,0,5-(I$3-VLOOKUP($E114,'Country Indicator Data'!$B$4:$N$300,2,FALSE))/(I$3-I$4)*5)),1)))</f>
        <v>0.4</v>
      </c>
      <c r="J114" s="163">
        <f>IF(LEN(E114)&gt;3,(IF(VLOOKUP($C114,'Regional Crises'!$B$1:$R$66,8,FALSE)="x","x",ROUND(IF(VLOOKUP($C114,'Regional Crises'!$B$1:$R$66,8,FALSE)&gt;J$3,5,IF(VLOOKUP($C114,'Regional Crises'!$B$1:$R$66,8,FALSE)&lt;J$4,0,5-(J$3-VLOOKUP($C114,'Regional Crises'!$B$1:$R$66,8,FALSE))/(J$3-J$4)*5)),1))),IF(VLOOKUP($E114,'Country Indicator Data'!$B$4:$N$300,4,FALSE)="x","x",ROUND(IF(VLOOKUP($E114,'Country Indicator Data'!$B$4:$N$300,4,FALSE)&gt;J$3,5,IF(VLOOKUP($E114,'Country Indicator Data'!$B$4:$N$300,4,FALSE)&lt;J$4,0,5-(J$3-VLOOKUP($E114,'Country Indicator Data'!$B$4:$N$300,4,FALSE))/(J$3-J$4)*5)),1)))</f>
        <v>0.1</v>
      </c>
      <c r="K114" s="163">
        <f t="shared" si="40"/>
        <v>0.25</v>
      </c>
      <c r="L114" s="163">
        <f>IF(LEN(E114)&gt;3,(IF(VLOOKUP($C114,'Regional Crises'!$B$1:$R$66,10,FALSE)="x","x",ROUND(IF(VLOOKUP($C114,'Regional Crises'!$B$1:$R$66,10,FALSE)&gt;L$3,5,IF(VLOOKUP($C114,'Regional Crises'!$B$1:$R$66,10,FALSE)&lt;L$4,0,5-(L$3-VLOOKUP($C114,'Regional Crises'!$B$1:$R$66,10,FALSE))/(L$3-L$4)*5)),1))),IF(VLOOKUP($E114,'Country Indicator Data'!$B$4:$N$300,6,FALSE)="x","x",ROUND(IF(VLOOKUP($E114,'Country Indicator Data'!$B$4:$N$300,6,FALSE)&gt;L$3,5,IF(VLOOKUP($E114,'Country Indicator Data'!$B$4:$N$300,6,FALSE)&lt;L$4,0,5-(L$3-VLOOKUP($E114,'Country Indicator Data'!$B$4:$N$300,6,FALSE))/(L$3-L$4)*5)),1)))</f>
        <v>0.8</v>
      </c>
      <c r="M114" s="163">
        <f>IF(LEN(E114)&gt;3,(IF(VLOOKUP($C114,'Regional Crises'!$B$1:$R$66,11,FALSE)="x","x",ROUND(IF(VLOOKUP($C114,'Regional Crises'!$B$1:$R$66,11,FALSE)&gt;M$3,5,IF(VLOOKUP($C114,'Regional Crises'!$B$1:$R$66,11,FALSE)&lt;M$4,0,5-(M$3-VLOOKUP($C114,'Regional Crises'!$B$1:$R$66,11,FALSE))/(M$3-M$4)*5)),1))),IF(VLOOKUP($E114,'Country Indicator Data'!$B$4:$N$300,7,FALSE)="x","x",ROUND(IF(VLOOKUP($E114,'Country Indicator Data'!$B$4:$N$300,7,FALSE)&gt;M$3,5,IF(VLOOKUP($E114,'Country Indicator Data'!$B$4:$N$300,7,FALSE)&lt;M$4,0,5-(M$3-VLOOKUP($E114,'Country Indicator Data'!$B$4:$N$300,7,FALSE))/(M$3-M$4)*5)),1)))</f>
        <v>0.7</v>
      </c>
      <c r="N114" s="163">
        <f t="shared" si="41"/>
        <v>0.75</v>
      </c>
      <c r="O114" s="163">
        <f t="shared" si="42"/>
        <v>0.66666666666666663</v>
      </c>
      <c r="P114" s="163">
        <f>IF(LEN(E114)&gt;3,VLOOKUP(C114,'Regional Crises'!$B$1:$R$69,12,FALSE),VLOOKUP(E114,'Country Indicator Data'!$B$4:$I$300,8,FALSE))</f>
        <v>0</v>
      </c>
      <c r="Q114" s="163">
        <f>IF(LEN(E114)&gt;3,((IF(VLOOKUP($C114,'Regional Crises'!$B$1:$R$66,13,FALSE)="x","x",ROUND(IF(VLOOKUP($C114,'Regional Crises'!$B$1:$R$66,13,FALSE)&gt;Q$3,5,IF(VLOOKUP($C114,'Regional Crises'!$B$1:$R$66,13,FALSE)&lt;Q$4,0,5-(LOG(Q$3)-LOG(VLOOKUP($C114,'Regional Crises'!$B$1:$R$66,13,FALSE)))/(LOG(Q$3)-LOG(Q$4))*5)),1)))),(IF(VLOOKUP($E114,'Country Indicator Data'!$B$4:$N$300,9,FALSE)="x","x",ROUND(IF(VLOOKUP($E114,'Country Indicator Data'!$B$4:$N$300,9,FALSE)&gt;Q$3,5,IF(VLOOKUP($E114,'Country Indicator Data'!$B$4:$N$300,9,FALSE)&lt;Q$4,0,5-(LOG(Q$3)-LOG(VLOOKUP($E114,'Country Indicator Data'!$B$4:$N$300,9,FALSE)))/(LOG(Q$3)-LOG(Q$4))*5)),1))))</f>
        <v>0</v>
      </c>
      <c r="R114" s="163">
        <f t="shared" si="43"/>
        <v>0</v>
      </c>
      <c r="S114" s="163">
        <f>IF(LEN(E114)&gt;3,((IF(VLOOKUP($C114,'Regional Crises'!$B$1:$R$66,17,FALSE)="x","x",ROUND(IF(VLOOKUP($C114,'Regional Crises'!$B$1:$R$66,17,FALSE)&gt;S$3,0,IF(VLOOKUP($C114,'Regional Crises'!$B$1:$R$66,17,FALSE)&lt;S$4,5,(S$3-VLOOKUP($C114,'Regional Crises'!$B$1:$R$66,17,FALSE))/(S$3-S$4)*5)),1)))),(IF(VLOOKUP($E114,'Country Indicator Data'!$B$4:$N$300,13,FALSE)="x","x",ROUND(IF(VLOOKUP($E114,'Country Indicator Data'!$B$4:$N$300,13,FALSE)&gt;S$3,0,IF(VLOOKUP($E114,'Country Indicator Data'!$B$4:$N$300,13,FALSE)&lt;S$4,5,(S$3-VLOOKUP($E114,'Country Indicator Data'!$B$4:$N$300,13,FALSE))/(S$3-S$4)*5)),1))))</f>
        <v>2.2999999999999998</v>
      </c>
      <c r="T114" s="163">
        <f>IF(LEN(E114)&gt;3,((IF(VLOOKUP($C114,'Regional Crises'!$B$1:$R$66,14,FALSE)="x","x",ROUND(IF(VLOOKUP($C114,'Regional Crises'!$B$1:$R$66,14,FALSE)&gt;T$3,0,IF(VLOOKUP($C114,'Regional Crises'!$B$1:$R$66,14,FALSE)&lt;T$4,5,(T$3-VLOOKUP($C114,'Regional Crises'!$B$1:$R$66,14,FALSE))/(T$3-T$4)*5)),1)))),(IF(VLOOKUP($E114,'Country Indicator Data'!$B$4:$N$300,10,FALSE)="x","x",ROUND(IF(VLOOKUP($E114,'Country Indicator Data'!$B$4:$N$300,10,FALSE)&gt;T$3,0,IF(VLOOKUP($E114,'Country Indicator Data'!$B$4:$N$300,10,FALSE)&lt;T$4,5,(T$3-VLOOKUP($E114,'Country Indicator Data'!$B$4:$N$300,10,FALSE))/(T$3-T$4)*5)),1))))</f>
        <v>2.1</v>
      </c>
      <c r="U114" s="163">
        <f>IF(LEN(E114)&gt;3,((IF(VLOOKUP($C114,'Regional Crises'!$B$1:$R$66,15,FALSE)="x","x",ROUND(IF(VLOOKUP($C114,'Regional Crises'!$B$1:$R$66,15,FALSE)&gt;U$3,0,IF(VLOOKUP($C114,'Regional Crises'!$B$1:$R$66,15,FALSE)&lt;U$4,5,(U$3-VLOOKUP($C114,'Regional Crises'!$B$1:$R$66,15,FALSE))/(U$3-U$4)*5)),1)))),(IF(VLOOKUP($E114,'Country Indicator Data'!$B$4:$N$300,11,FALSE)="x","x",ROUND(IF(VLOOKUP($E114,'Country Indicator Data'!$B$4:$N$300,11,FALSE)&gt;U$3,0,IF(VLOOKUP($E114,'Country Indicator Data'!$B$4:$N$300,11,FALSE)&lt;U$4,5,(U$3-VLOOKUP($E114,'Country Indicator Data'!$B$4:$N$300,11,FALSE))/(U$3-U$4)*5)),1))))</f>
        <v>1.1000000000000001</v>
      </c>
      <c r="V114" s="163">
        <f>IF(LEN(E114)&gt;3,((IF(VLOOKUP($C114,'Regional Crises'!$B$1:$R$66,16,FALSE)="x","x",ROUND(IF(VLOOKUP($C114,'Regional Crises'!$B$1:$R$66,16,FALSE)&gt;V$3,0,IF(VLOOKUP($C114,'Regional Crises'!$B$1:$R$66,16,FALSE)&lt;V$4,5,(V$3-VLOOKUP($C114,'Regional Crises'!$B$1:$R$66,16,FALSE))/(V$3-V$4)*5)),1)))),(IF(VLOOKUP($E114,'Country Indicator Data'!$B$4:$N$300,12,FALSE)="x","x",ROUND(IF(VLOOKUP($E114,'Country Indicator Data'!$B$4:$N$300,12,FALSE)&gt;V$3,0,IF(VLOOKUP($E114,'Country Indicator Data'!$B$4:$N$300,12,FALSE)&lt;V$4,5,(V$3-VLOOKUP($E114,'Country Indicator Data'!$B$4:$N$300,12,FALSE))/(V$3-V$4)*5)),1))))</f>
        <v>1</v>
      </c>
      <c r="W114" s="163">
        <f t="shared" si="44"/>
        <v>1.6</v>
      </c>
      <c r="X114" s="163">
        <f t="shared" si="45"/>
        <v>0.8</v>
      </c>
      <c r="Y114" s="184">
        <f>IF('Core Indicators'!FC111="x","x",IF('Core Indicators'!FC111&gt;=5,5,IF('Core Indicators'!FC111&gt;=4,4,IF('Core Indicators'!FC111&gt;=3,3,IF('Core Indicators'!FC111&gt;=2,2,IF('Core Indicators'!FC111&gt;=1,1,0))))))</f>
        <v>2</v>
      </c>
      <c r="Z114" s="163">
        <f t="shared" si="46"/>
        <v>2</v>
      </c>
      <c r="AA114" s="184">
        <f>'Crisis Indicator Data'!Y111</f>
        <v>0</v>
      </c>
      <c r="AB114" s="184">
        <f>'Crisis Indicator Data'!Z111</f>
        <v>0</v>
      </c>
      <c r="AC114" s="184">
        <f>'Crisis Indicator Data'!AA111</f>
        <v>0</v>
      </c>
      <c r="AD114" s="184">
        <f>'Crisis Indicator Data'!AB111</f>
        <v>0</v>
      </c>
      <c r="AE114" s="184">
        <f t="shared" si="47"/>
        <v>0</v>
      </c>
      <c r="AF114" s="184">
        <f>'Crisis Indicator Data'!AC111</f>
        <v>0</v>
      </c>
      <c r="AG114" s="184">
        <f>'Crisis Indicator Data'!AD111</f>
        <v>0</v>
      </c>
      <c r="AH114" s="184">
        <f t="shared" si="48"/>
        <v>0</v>
      </c>
      <c r="AI114" s="184">
        <f>'Crisis Indicator Data'!AE111</f>
        <v>0</v>
      </c>
      <c r="AJ114" s="184">
        <f>'Crisis Indicator Data'!AF111</f>
        <v>0</v>
      </c>
      <c r="AK114" s="184">
        <f>'Crisis Indicator Data'!AG111</f>
        <v>2</v>
      </c>
      <c r="AL114" s="184">
        <f t="shared" si="49"/>
        <v>2</v>
      </c>
      <c r="AM114" s="163">
        <f t="shared" si="50"/>
        <v>1</v>
      </c>
      <c r="AN114" s="163">
        <f t="shared" si="51"/>
        <v>1.5</v>
      </c>
    </row>
    <row r="115" spans="1:40" ht="13.5" customHeight="1" x14ac:dyDescent="0.35">
      <c r="A115" s="172" t="str">
        <f>'Crisis Indicator Data'!A112</f>
        <v>Complex crisis in DPRK</v>
      </c>
      <c r="B115" s="173" t="str">
        <f>'Crisis Indicator Data'!B112</f>
        <v>Socio-political,Floods,Other seasonal event,Food Security</v>
      </c>
      <c r="C115" s="173" t="str">
        <f>'Crisis Indicator Data'!C112</f>
        <v>PRK001</v>
      </c>
      <c r="D115" s="173" t="str">
        <f>'Crisis Indicator Data'!D112</f>
        <v>DPRK</v>
      </c>
      <c r="E115" s="174" t="str">
        <f>'Crisis Indicator Data'!E112</f>
        <v>PRK</v>
      </c>
      <c r="F115" s="163">
        <f>IF(LEN(E115)&gt;3,(IF(VLOOKUP($C115,'Regional Crises'!$B$1:$R$66,7,FALSE)="x","x",ROUND(IF(VLOOKUP($C115,'Regional Crises'!$B$1:$R$66,7,FALSE)&gt;$F$3,5,IF(VLOOKUP($C115,'Regional Crises'!$B$1:$R$66,7,FALSE)&lt;F$4,0,($F$3-VLOOKUP($C115,'Regional Crises'!$B$1:$R$66,7,FALSE))/($F$3-$F$4)*5)),1))),IF(VLOOKUP($E115,'Country Indicator Data'!$B$4:$N$300,3,FALSE)="x","x",ROUND(IF(VLOOKUP($E115,'Country Indicator Data'!$B$4:$N$300,3,FALSE)&gt;$F$3,5,IF(VLOOKUP($E115,'Country Indicator Data'!$B$4:$N$300,3,FALSE)&lt;$F$4,0,($F$3-VLOOKUP($E115,'Country Indicator Data'!$B$4:$N$300,3,FALSE))/($F$3-$F$4)*5)),1)))</f>
        <v>5</v>
      </c>
      <c r="G115" s="163">
        <f>IF(LEN(E115)&gt;3,(IF(VLOOKUP($C115,'Regional Crises'!$B$1:$R$66,9,FALSE)="x","x",ROUND(IF(VLOOKUP($C115,'Regional Crises'!$B$1:$R$66,9,FALSE)&gt;G$3,5,IF(VLOOKUP($C115,'Regional Crises'!$B$1:$R$66,9,FALSE)&lt;G$4,0,(G$3-VLOOKUP($C115,'Regional Crises'!$B$1:$R$66,9,FALSE))/(G$3-G$4)*5)),1))),IF(VLOOKUP($E115,'Country Indicator Data'!$B$4:$N$300,5,FALSE)="x","x",ROUND(IF(VLOOKUP($E115,'Country Indicator Data'!$B$4:$N$300,5,FALSE)&gt;G$3,5,IF(VLOOKUP($E115,'Country Indicator Data'!$B$4:$N$300,5,FALSE)&lt;G$4,0,(G$3-VLOOKUP($E115,'Country Indicator Data'!$B$4:$N$300,5,FALSE))/(G$3-G$4)*5)),1)))</f>
        <v>3.7</v>
      </c>
      <c r="H115" s="163">
        <f t="shared" si="39"/>
        <v>4.3499999999999996</v>
      </c>
      <c r="I115" s="163">
        <f>IF(LEN(E115)&gt;3,(IF(VLOOKUP($C115,'Regional Crises'!$B$1:$R$66,6,FALSE)="x","x",ROUND(IF(VLOOKUP($C115,'Regional Crises'!$B$1:$R$66,6,FALSE)&gt;I$3,5,IF(VLOOKUP($C115,'Regional Crises'!$B$1:$R$66,6,FALSE)&lt;I$4,0,5-(I$3-VLOOKUP($C115,'Regional Crises'!$B$1:$R$66,6,FALSE))/(I$3-I$4)*5)),1))),IF(VLOOKUP($E115,'Country Indicator Data'!$B$4:$N$300,2,FALSE)="x","x",ROUND(IF(VLOOKUP($E115,'Country Indicator Data'!$B$4:$N$300,2,FALSE)&gt;I$3,5,IF(VLOOKUP($E115,'Country Indicator Data'!$B$4:$N$300,2,FALSE)&lt;I$4,0,5-(I$3-VLOOKUP($E115,'Country Indicator Data'!$B$4:$N$300,2,FALSE))/(I$3-I$4)*5)),1)))</f>
        <v>0</v>
      </c>
      <c r="J115" s="163">
        <f>IF(LEN(E115)&gt;3,(IF(VLOOKUP($C115,'Regional Crises'!$B$1:$R$66,8,FALSE)="x","x",ROUND(IF(VLOOKUP($C115,'Regional Crises'!$B$1:$R$66,8,FALSE)&gt;J$3,5,IF(VLOOKUP($C115,'Regional Crises'!$B$1:$R$66,8,FALSE)&lt;J$4,0,5-(J$3-VLOOKUP($C115,'Regional Crises'!$B$1:$R$66,8,FALSE))/(J$3-J$4)*5)),1))),IF(VLOOKUP($E115,'Country Indicator Data'!$B$4:$N$300,4,FALSE)="x","x",ROUND(IF(VLOOKUP($E115,'Country Indicator Data'!$B$4:$N$300,4,FALSE)&gt;J$3,5,IF(VLOOKUP($E115,'Country Indicator Data'!$B$4:$N$300,4,FALSE)&lt;J$4,0,5-(J$3-VLOOKUP($E115,'Country Indicator Data'!$B$4:$N$300,4,FALSE))/(J$3-J$4)*5)),1)))</f>
        <v>0</v>
      </c>
      <c r="K115" s="163">
        <f t="shared" si="40"/>
        <v>0</v>
      </c>
      <c r="L115" s="163" t="str">
        <f>IF(LEN(E115)&gt;3,(IF(VLOOKUP($C115,'Regional Crises'!$B$1:$R$66,10,FALSE)="x","x",ROUND(IF(VLOOKUP($C115,'Regional Crises'!$B$1:$R$66,10,FALSE)&gt;L$3,5,IF(VLOOKUP($C115,'Regional Crises'!$B$1:$R$66,10,FALSE)&lt;L$4,0,5-(L$3-VLOOKUP($C115,'Regional Crises'!$B$1:$R$66,10,FALSE))/(L$3-L$4)*5)),1))),IF(VLOOKUP($E115,'Country Indicator Data'!$B$4:$N$300,6,FALSE)="x","x",ROUND(IF(VLOOKUP($E115,'Country Indicator Data'!$B$4:$N$300,6,FALSE)&gt;L$3,5,IF(VLOOKUP($E115,'Country Indicator Data'!$B$4:$N$300,6,FALSE)&lt;L$4,0,5-(L$3-VLOOKUP($E115,'Country Indicator Data'!$B$4:$N$300,6,FALSE))/(L$3-L$4)*5)),1)))</f>
        <v>x</v>
      </c>
      <c r="M115" s="163" t="str">
        <f>IF(LEN(E115)&gt;3,(IF(VLOOKUP($C115,'Regional Crises'!$B$1:$R$66,11,FALSE)="x","x",ROUND(IF(VLOOKUP($C115,'Regional Crises'!$B$1:$R$66,11,FALSE)&gt;M$3,5,IF(VLOOKUP($C115,'Regional Crises'!$B$1:$R$66,11,FALSE)&lt;M$4,0,5-(M$3-VLOOKUP($C115,'Regional Crises'!$B$1:$R$66,11,FALSE))/(M$3-M$4)*5)),1))),IF(VLOOKUP($E115,'Country Indicator Data'!$B$4:$N$300,7,FALSE)="x","x",ROUND(IF(VLOOKUP($E115,'Country Indicator Data'!$B$4:$N$300,7,FALSE)&gt;M$3,5,IF(VLOOKUP($E115,'Country Indicator Data'!$B$4:$N$300,7,FALSE)&lt;M$4,0,5-(M$3-VLOOKUP($E115,'Country Indicator Data'!$B$4:$N$300,7,FALSE))/(M$3-M$4)*5)),1)))</f>
        <v>x</v>
      </c>
      <c r="N115" s="163" t="str">
        <f t="shared" si="41"/>
        <v>x</v>
      </c>
      <c r="O115" s="163">
        <f t="shared" si="42"/>
        <v>2.1749999999999998</v>
      </c>
      <c r="P115" s="163">
        <f>IF(LEN(E115)&gt;3,VLOOKUP(C115,'Regional Crises'!$B$1:$R$69,12,FALSE),VLOOKUP(E115,'Country Indicator Data'!$B$4:$I$300,8,FALSE))</f>
        <v>3</v>
      </c>
      <c r="Q115" s="163">
        <f>IF(LEN(E115)&gt;3,((IF(VLOOKUP($C115,'Regional Crises'!$B$1:$R$66,13,FALSE)="x","x",ROUND(IF(VLOOKUP($C115,'Regional Crises'!$B$1:$R$66,13,FALSE)&gt;Q$3,5,IF(VLOOKUP($C115,'Regional Crises'!$B$1:$R$66,13,FALSE)&lt;Q$4,0,5-(LOG(Q$3)-LOG(VLOOKUP($C115,'Regional Crises'!$B$1:$R$66,13,FALSE)))/(LOG(Q$3)-LOG(Q$4))*5)),1)))),(IF(VLOOKUP($E115,'Country Indicator Data'!$B$4:$N$300,9,FALSE)="x","x",ROUND(IF(VLOOKUP($E115,'Country Indicator Data'!$B$4:$N$300,9,FALSE)&gt;Q$3,5,IF(VLOOKUP($E115,'Country Indicator Data'!$B$4:$N$300,9,FALSE)&lt;Q$4,0,5-(LOG(Q$3)-LOG(VLOOKUP($E115,'Country Indicator Data'!$B$4:$N$300,9,FALSE)))/(LOG(Q$3)-LOG(Q$4))*5)),1))))</f>
        <v>5</v>
      </c>
      <c r="R115" s="163">
        <f t="shared" si="43"/>
        <v>4</v>
      </c>
      <c r="S115" s="163">
        <f>IF(LEN(E115)&gt;3,((IF(VLOOKUP($C115,'Regional Crises'!$B$1:$R$66,17,FALSE)="x","x",ROUND(IF(VLOOKUP($C115,'Regional Crises'!$B$1:$R$66,17,FALSE)&gt;S$3,0,IF(VLOOKUP($C115,'Regional Crises'!$B$1:$R$66,17,FALSE)&lt;S$4,5,(S$3-VLOOKUP($C115,'Regional Crises'!$B$1:$R$66,17,FALSE))/(S$3-S$4)*5)),1)))),(IF(VLOOKUP($E115,'Country Indicator Data'!$B$4:$N$300,13,FALSE)="x","x",ROUND(IF(VLOOKUP($E115,'Country Indicator Data'!$B$4:$N$300,13,FALSE)&gt;S$3,0,IF(VLOOKUP($E115,'Country Indicator Data'!$B$4:$N$300,13,FALSE)&lt;S$4,5,(S$3-VLOOKUP($E115,'Country Indicator Data'!$B$4:$N$300,13,FALSE))/(S$3-S$4)*5)),1))))</f>
        <v>4.2</v>
      </c>
      <c r="T115" s="163">
        <f>IF(LEN(E115)&gt;3,((IF(VLOOKUP($C115,'Regional Crises'!$B$1:$R$66,14,FALSE)="x","x",ROUND(IF(VLOOKUP($C115,'Regional Crises'!$B$1:$R$66,14,FALSE)&gt;T$3,0,IF(VLOOKUP($C115,'Regional Crises'!$B$1:$R$66,14,FALSE)&lt;T$4,5,(T$3-VLOOKUP($C115,'Regional Crises'!$B$1:$R$66,14,FALSE))/(T$3-T$4)*5)),1)))),(IF(VLOOKUP($E115,'Country Indicator Data'!$B$4:$N$300,10,FALSE)="x","x",ROUND(IF(VLOOKUP($E115,'Country Indicator Data'!$B$4:$N$300,10,FALSE)&gt;T$3,0,IF(VLOOKUP($E115,'Country Indicator Data'!$B$4:$N$300,10,FALSE)&lt;T$4,5,(T$3-VLOOKUP($E115,'Country Indicator Data'!$B$4:$N$300,10,FALSE))/(T$3-T$4)*5)),1))))</f>
        <v>4.2</v>
      </c>
      <c r="U115" s="163">
        <f>IF(LEN(E115)&gt;3,((IF(VLOOKUP($C115,'Regional Crises'!$B$1:$R$66,15,FALSE)="x","x",ROUND(IF(VLOOKUP($C115,'Regional Crises'!$B$1:$R$66,15,FALSE)&gt;U$3,0,IF(VLOOKUP($C115,'Regional Crises'!$B$1:$R$66,15,FALSE)&lt;U$4,5,(U$3-VLOOKUP($C115,'Regional Crises'!$B$1:$R$66,15,FALSE))/(U$3-U$4)*5)),1)))),(IF(VLOOKUP($E115,'Country Indicator Data'!$B$4:$N$300,11,FALSE)="x","x",ROUND(IF(VLOOKUP($E115,'Country Indicator Data'!$B$4:$N$300,11,FALSE)&gt;U$3,0,IF(VLOOKUP($E115,'Country Indicator Data'!$B$4:$N$300,11,FALSE)&lt;U$4,5,(U$3-VLOOKUP($E115,'Country Indicator Data'!$B$4:$N$300,11,FALSE))/(U$3-U$4)*5)),1))))</f>
        <v>4</v>
      </c>
      <c r="V115" s="163">
        <f>IF(LEN(E115)&gt;3,((IF(VLOOKUP($C115,'Regional Crises'!$B$1:$R$66,16,FALSE)="x","x",ROUND(IF(VLOOKUP($C115,'Regional Crises'!$B$1:$R$66,16,FALSE)&gt;V$3,0,IF(VLOOKUP($C115,'Regional Crises'!$B$1:$R$66,16,FALSE)&lt;V$4,5,(V$3-VLOOKUP($C115,'Regional Crises'!$B$1:$R$66,16,FALSE))/(V$3-V$4)*5)),1)))),(IF(VLOOKUP($E115,'Country Indicator Data'!$B$4:$N$300,12,FALSE)="x","x",ROUND(IF(VLOOKUP($E115,'Country Indicator Data'!$B$4:$N$300,12,FALSE)&gt;V$3,0,IF(VLOOKUP($E115,'Country Indicator Data'!$B$4:$N$300,12,FALSE)&lt;V$4,5,(V$3-VLOOKUP($E115,'Country Indicator Data'!$B$4:$N$300,12,FALSE))/(V$3-V$4)*5)),1))))</f>
        <v>4.9000000000000004</v>
      </c>
      <c r="W115" s="163">
        <f t="shared" si="44"/>
        <v>4.3</v>
      </c>
      <c r="X115" s="163">
        <f t="shared" si="45"/>
        <v>3.5</v>
      </c>
      <c r="Y115" s="184">
        <f>IF('Core Indicators'!FC112="x","x",IF('Core Indicators'!FC112&gt;=5,5,IF('Core Indicators'!FC112&gt;=4,4,IF('Core Indicators'!FC112&gt;=3,3,IF('Core Indicators'!FC112&gt;=2,2,IF('Core Indicators'!FC112&gt;=1,1,0))))))</f>
        <v>3</v>
      </c>
      <c r="Z115" s="163">
        <f t="shared" si="46"/>
        <v>3</v>
      </c>
      <c r="AA115" s="184">
        <f>'Crisis Indicator Data'!Y112</f>
        <v>0</v>
      </c>
      <c r="AB115" s="184">
        <f>'Crisis Indicator Data'!Z112</f>
        <v>1</v>
      </c>
      <c r="AC115" s="184">
        <f>'Crisis Indicator Data'!AA112</f>
        <v>1</v>
      </c>
      <c r="AD115" s="184">
        <f>'Crisis Indicator Data'!AB112</f>
        <v>0</v>
      </c>
      <c r="AE115" s="184">
        <f t="shared" si="47"/>
        <v>2</v>
      </c>
      <c r="AF115" s="184">
        <f>'Crisis Indicator Data'!AC112</f>
        <v>2</v>
      </c>
      <c r="AG115" s="184">
        <f>'Crisis Indicator Data'!AD112</f>
        <v>2</v>
      </c>
      <c r="AH115" s="184">
        <f t="shared" si="48"/>
        <v>4</v>
      </c>
      <c r="AI115" s="184">
        <f>'Crisis Indicator Data'!AE112</f>
        <v>0</v>
      </c>
      <c r="AJ115" s="184">
        <f>'Crisis Indicator Data'!AF112</f>
        <v>0</v>
      </c>
      <c r="AK115" s="184">
        <f>'Crisis Indicator Data'!AG112</f>
        <v>2</v>
      </c>
      <c r="AL115" s="184">
        <f t="shared" si="49"/>
        <v>2</v>
      </c>
      <c r="AM115" s="163">
        <f t="shared" si="50"/>
        <v>3</v>
      </c>
      <c r="AN115" s="163">
        <f t="shared" si="51"/>
        <v>3</v>
      </c>
    </row>
    <row r="116" spans="1:40" ht="13.5" customHeight="1" x14ac:dyDescent="0.35">
      <c r="A116" s="172" t="str">
        <f>'Crisis Indicator Data'!A113</f>
        <v>Conflict in Palestine</v>
      </c>
      <c r="B116" s="173" t="str">
        <f>'Crisis Indicator Data'!B113</f>
        <v>Conflict,Socio-political,Violence,Displacement</v>
      </c>
      <c r="C116" s="173" t="str">
        <f>'Crisis Indicator Data'!C113</f>
        <v>PSE002</v>
      </c>
      <c r="D116" s="173" t="str">
        <f>'Crisis Indicator Data'!D113</f>
        <v>Palestine</v>
      </c>
      <c r="E116" s="174" t="str">
        <f>'Crisis Indicator Data'!E113</f>
        <v>PSE</v>
      </c>
      <c r="F116" s="163" t="str">
        <f>IF(LEN(E116)&gt;3,(IF(VLOOKUP($C116,'Regional Crises'!$B$1:$R$66,7,FALSE)="x","x",ROUND(IF(VLOOKUP($C116,'Regional Crises'!$B$1:$R$66,7,FALSE)&gt;$F$3,5,IF(VLOOKUP($C116,'Regional Crises'!$B$1:$R$66,7,FALSE)&lt;F$4,0,($F$3-VLOOKUP($C116,'Regional Crises'!$B$1:$R$66,7,FALSE))/($F$3-$F$4)*5)),1))),IF(VLOOKUP($E116,'Country Indicator Data'!$B$4:$N$300,3,FALSE)="x","x",ROUND(IF(VLOOKUP($E116,'Country Indicator Data'!$B$4:$N$300,3,FALSE)&gt;$F$3,5,IF(VLOOKUP($E116,'Country Indicator Data'!$B$4:$N$300,3,FALSE)&lt;$F$4,0,($F$3-VLOOKUP($E116,'Country Indicator Data'!$B$4:$N$300,3,FALSE))/($F$3-$F$4)*5)),1)))</f>
        <v>x</v>
      </c>
      <c r="G116" s="163" t="str">
        <f>IF(LEN(E116)&gt;3,(IF(VLOOKUP($C116,'Regional Crises'!$B$1:$R$66,9,FALSE)="x","x",ROUND(IF(VLOOKUP($C116,'Regional Crises'!$B$1:$R$66,9,FALSE)&gt;G$3,5,IF(VLOOKUP($C116,'Regional Crises'!$B$1:$R$66,9,FALSE)&lt;G$4,0,(G$3-VLOOKUP($C116,'Regional Crises'!$B$1:$R$66,9,FALSE))/(G$3-G$4)*5)),1))),IF(VLOOKUP($E116,'Country Indicator Data'!$B$4:$N$300,5,FALSE)="x","x",ROUND(IF(VLOOKUP($E116,'Country Indicator Data'!$B$4:$N$300,5,FALSE)&gt;G$3,5,IF(VLOOKUP($E116,'Country Indicator Data'!$B$4:$N$300,5,FALSE)&lt;G$4,0,(G$3-VLOOKUP($E116,'Country Indicator Data'!$B$4:$N$300,5,FALSE))/(G$3-G$4)*5)),1)))</f>
        <v>x</v>
      </c>
      <c r="H116" s="163" t="str">
        <f t="shared" si="39"/>
        <v>x</v>
      </c>
      <c r="I116" s="163">
        <f>IF(LEN(E116)&gt;3,(IF(VLOOKUP($C116,'Regional Crises'!$B$1:$R$66,6,FALSE)="x","x",ROUND(IF(VLOOKUP($C116,'Regional Crises'!$B$1:$R$66,6,FALSE)&gt;I$3,5,IF(VLOOKUP($C116,'Regional Crises'!$B$1:$R$66,6,FALSE)&lt;I$4,0,5-(I$3-VLOOKUP($C116,'Regional Crises'!$B$1:$R$66,6,FALSE))/(I$3-I$4)*5)),1))),IF(VLOOKUP($E116,'Country Indicator Data'!$B$4:$N$300,2,FALSE)="x","x",ROUND(IF(VLOOKUP($E116,'Country Indicator Data'!$B$4:$N$300,2,FALSE)&gt;I$3,5,IF(VLOOKUP($E116,'Country Indicator Data'!$B$4:$N$300,2,FALSE)&lt;I$4,0,5-(I$3-VLOOKUP($E116,'Country Indicator Data'!$B$4:$N$300,2,FALSE))/(I$3-I$4)*5)),1)))</f>
        <v>0</v>
      </c>
      <c r="J116" s="163">
        <f>IF(LEN(E116)&gt;3,(IF(VLOOKUP($C116,'Regional Crises'!$B$1:$R$66,8,FALSE)="x","x",ROUND(IF(VLOOKUP($C116,'Regional Crises'!$B$1:$R$66,8,FALSE)&gt;J$3,5,IF(VLOOKUP($C116,'Regional Crises'!$B$1:$R$66,8,FALSE)&lt;J$4,0,5-(J$3-VLOOKUP($C116,'Regional Crises'!$B$1:$R$66,8,FALSE))/(J$3-J$4)*5)),1))),IF(VLOOKUP($E116,'Country Indicator Data'!$B$4:$N$300,4,FALSE)="x","x",ROUND(IF(VLOOKUP($E116,'Country Indicator Data'!$B$4:$N$300,4,FALSE)&gt;J$3,5,IF(VLOOKUP($E116,'Country Indicator Data'!$B$4:$N$300,4,FALSE)&lt;J$4,0,5-(J$3-VLOOKUP($E116,'Country Indicator Data'!$B$4:$N$300,4,FALSE))/(J$3-J$4)*5)),1)))</f>
        <v>0</v>
      </c>
      <c r="K116" s="163">
        <f t="shared" si="40"/>
        <v>0</v>
      </c>
      <c r="L116" s="163" t="str">
        <f>IF(LEN(E116)&gt;3,(IF(VLOOKUP($C116,'Regional Crises'!$B$1:$R$66,10,FALSE)="x","x",ROUND(IF(VLOOKUP($C116,'Regional Crises'!$B$1:$R$66,10,FALSE)&gt;L$3,5,IF(VLOOKUP($C116,'Regional Crises'!$B$1:$R$66,10,FALSE)&lt;L$4,0,5-(L$3-VLOOKUP($C116,'Regional Crises'!$B$1:$R$66,10,FALSE))/(L$3-L$4)*5)),1))),IF(VLOOKUP($E116,'Country Indicator Data'!$B$4:$N$300,6,FALSE)="x","x",ROUND(IF(VLOOKUP($E116,'Country Indicator Data'!$B$4:$N$300,6,FALSE)&gt;L$3,5,IF(VLOOKUP($E116,'Country Indicator Data'!$B$4:$N$300,6,FALSE)&lt;L$4,0,5-(L$3-VLOOKUP($E116,'Country Indicator Data'!$B$4:$N$300,6,FALSE))/(L$3-L$4)*5)),1)))</f>
        <v>x</v>
      </c>
      <c r="M116" s="163">
        <f>IF(LEN(E116)&gt;3,(IF(VLOOKUP($C116,'Regional Crises'!$B$1:$R$66,11,FALSE)="x","x",ROUND(IF(VLOOKUP($C116,'Regional Crises'!$B$1:$R$66,11,FALSE)&gt;M$3,5,IF(VLOOKUP($C116,'Regional Crises'!$B$1:$R$66,11,FALSE)&lt;M$4,0,5-(M$3-VLOOKUP($C116,'Regional Crises'!$B$1:$R$66,11,FALSE))/(M$3-M$4)*5)),1))),IF(VLOOKUP($E116,'Country Indicator Data'!$B$4:$N$300,7,FALSE)="x","x",ROUND(IF(VLOOKUP($E116,'Country Indicator Data'!$B$4:$N$300,7,FALSE)&gt;M$3,5,IF(VLOOKUP($E116,'Country Indicator Data'!$B$4:$N$300,7,FALSE)&lt;M$4,0,5-(M$3-VLOOKUP($E116,'Country Indicator Data'!$B$4:$N$300,7,FALSE))/(M$3-M$4)*5)),1)))</f>
        <v>1.1000000000000001</v>
      </c>
      <c r="N116" s="163">
        <f t="shared" si="41"/>
        <v>1.1000000000000001</v>
      </c>
      <c r="O116" s="163">
        <f t="shared" si="42"/>
        <v>0.55000000000000004</v>
      </c>
      <c r="P116" s="163">
        <f>IF(LEN(E116)&gt;3,VLOOKUP(C116,'Regional Crises'!$B$1:$R$69,12,FALSE),VLOOKUP(E116,'Country Indicator Data'!$B$4:$I$300,8,FALSE))</f>
        <v>1</v>
      </c>
      <c r="Q116" s="163">
        <f>IF(LEN(E116)&gt;3,((IF(VLOOKUP($C116,'Regional Crises'!$B$1:$R$66,13,FALSE)="x","x",ROUND(IF(VLOOKUP($C116,'Regional Crises'!$B$1:$R$66,13,FALSE)&gt;Q$3,5,IF(VLOOKUP($C116,'Regional Crises'!$B$1:$R$66,13,FALSE)&lt;Q$4,0,5-(LOG(Q$3)-LOG(VLOOKUP($C116,'Regional Crises'!$B$1:$R$66,13,FALSE)))/(LOG(Q$3)-LOG(Q$4))*5)),1)))),(IF(VLOOKUP($E116,'Country Indicator Data'!$B$4:$N$300,9,FALSE)="x","x",ROUND(IF(VLOOKUP($E116,'Country Indicator Data'!$B$4:$N$300,9,FALSE)&gt;Q$3,5,IF(VLOOKUP($E116,'Country Indicator Data'!$B$4:$N$300,9,FALSE)&lt;Q$4,0,5-(LOG(Q$3)-LOG(VLOOKUP($E116,'Country Indicator Data'!$B$4:$N$300,9,FALSE)))/(LOG(Q$3)-LOG(Q$4))*5)),1))))</f>
        <v>5</v>
      </c>
      <c r="R116" s="163">
        <f t="shared" si="43"/>
        <v>3</v>
      </c>
      <c r="S116" s="163" t="str">
        <f>IF(LEN(E116)&gt;3,((IF(VLOOKUP($C116,'Regional Crises'!$B$1:$R$66,17,FALSE)="x","x",ROUND(IF(VLOOKUP($C116,'Regional Crises'!$B$1:$R$66,17,FALSE)&gt;S$3,0,IF(VLOOKUP($C116,'Regional Crises'!$B$1:$R$66,17,FALSE)&lt;S$4,5,(S$3-VLOOKUP($C116,'Regional Crises'!$B$1:$R$66,17,FALSE))/(S$3-S$4)*5)),1)))),(IF(VLOOKUP($E116,'Country Indicator Data'!$B$4:$N$300,13,FALSE)="x","x",ROUND(IF(VLOOKUP($E116,'Country Indicator Data'!$B$4:$N$300,13,FALSE)&gt;S$3,0,IF(VLOOKUP($E116,'Country Indicator Data'!$B$4:$N$300,13,FALSE)&lt;S$4,5,(S$3-VLOOKUP($E116,'Country Indicator Data'!$B$4:$N$300,13,FALSE))/(S$3-S$4)*5)),1))))</f>
        <v>x</v>
      </c>
      <c r="T116" s="163">
        <f>IF(LEN(E116)&gt;3,((IF(VLOOKUP($C116,'Regional Crises'!$B$1:$R$66,14,FALSE)="x","x",ROUND(IF(VLOOKUP($C116,'Regional Crises'!$B$1:$R$66,14,FALSE)&gt;T$3,0,IF(VLOOKUP($C116,'Regional Crises'!$B$1:$R$66,14,FALSE)&lt;T$4,5,(T$3-VLOOKUP($C116,'Regional Crises'!$B$1:$R$66,14,FALSE))/(T$3-T$4)*5)),1)))),(IF(VLOOKUP($E116,'Country Indicator Data'!$B$4:$N$300,10,FALSE)="x","x",ROUND(IF(VLOOKUP($E116,'Country Indicator Data'!$B$4:$N$300,10,FALSE)&gt;T$3,0,IF(VLOOKUP($E116,'Country Indicator Data'!$B$4:$N$300,10,FALSE)&lt;T$4,5,(T$3-VLOOKUP($E116,'Country Indicator Data'!$B$4:$N$300,10,FALSE))/(T$3-T$4)*5)),1))))</f>
        <v>3</v>
      </c>
      <c r="U116" s="163" t="str">
        <f>IF(LEN(E116)&gt;3,((IF(VLOOKUP($C116,'Regional Crises'!$B$1:$R$66,15,FALSE)="x","x",ROUND(IF(VLOOKUP($C116,'Regional Crises'!$B$1:$R$66,15,FALSE)&gt;U$3,0,IF(VLOOKUP($C116,'Regional Crises'!$B$1:$R$66,15,FALSE)&lt;U$4,5,(U$3-VLOOKUP($C116,'Regional Crises'!$B$1:$R$66,15,FALSE))/(U$3-U$4)*5)),1)))),(IF(VLOOKUP($E116,'Country Indicator Data'!$B$4:$N$300,11,FALSE)="x","x",ROUND(IF(VLOOKUP($E116,'Country Indicator Data'!$B$4:$N$300,11,FALSE)&gt;U$3,0,IF(VLOOKUP($E116,'Country Indicator Data'!$B$4:$N$300,11,FALSE)&lt;U$4,5,(U$3-VLOOKUP($E116,'Country Indicator Data'!$B$4:$N$300,11,FALSE))/(U$3-U$4)*5)),1))))</f>
        <v>x</v>
      </c>
      <c r="V116" s="163">
        <f>IF(LEN(E116)&gt;3,((IF(VLOOKUP($C116,'Regional Crises'!$B$1:$R$66,16,FALSE)="x","x",ROUND(IF(VLOOKUP($C116,'Regional Crises'!$B$1:$R$66,16,FALSE)&gt;V$3,0,IF(VLOOKUP($C116,'Regional Crises'!$B$1:$R$66,16,FALSE)&lt;V$4,5,(V$3-VLOOKUP($C116,'Regional Crises'!$B$1:$R$66,16,FALSE))/(V$3-V$4)*5)),1)))),(IF(VLOOKUP($E116,'Country Indicator Data'!$B$4:$N$300,12,FALSE)="x","x",ROUND(IF(VLOOKUP($E116,'Country Indicator Data'!$B$4:$N$300,12,FALSE)&gt;V$3,0,IF(VLOOKUP($E116,'Country Indicator Data'!$B$4:$N$300,12,FALSE)&lt;V$4,5,(V$3-VLOOKUP($E116,'Country Indicator Data'!$B$4:$N$300,12,FALSE))/(V$3-V$4)*5)),1))))</f>
        <v>4.5</v>
      </c>
      <c r="W116" s="163">
        <f t="shared" si="44"/>
        <v>3.8</v>
      </c>
      <c r="X116" s="163">
        <f t="shared" si="45"/>
        <v>2.5</v>
      </c>
      <c r="Y116" s="184">
        <f>IF('Core Indicators'!FC113="x","x",IF('Core Indicators'!FC113&gt;=5,5,IF('Core Indicators'!FC113&gt;=4,4,IF('Core Indicators'!FC113&gt;=3,3,IF('Core Indicators'!FC113&gt;=2,2,IF('Core Indicators'!FC113&gt;=1,1,0))))))</f>
        <v>5</v>
      </c>
      <c r="Z116" s="163">
        <f t="shared" si="46"/>
        <v>5</v>
      </c>
      <c r="AA116" s="184">
        <f>'Crisis Indicator Data'!Y113</f>
        <v>1</v>
      </c>
      <c r="AB116" s="184">
        <f>'Crisis Indicator Data'!Z113</f>
        <v>3</v>
      </c>
      <c r="AC116" s="184">
        <f>'Crisis Indicator Data'!AA113</f>
        <v>2</v>
      </c>
      <c r="AD116" s="184">
        <f>'Crisis Indicator Data'!AB113</f>
        <v>3</v>
      </c>
      <c r="AE116" s="184">
        <f t="shared" si="47"/>
        <v>4</v>
      </c>
      <c r="AF116" s="184">
        <f>'Crisis Indicator Data'!AC113</f>
        <v>3</v>
      </c>
      <c r="AG116" s="184">
        <f>'Crisis Indicator Data'!AD113</f>
        <v>3</v>
      </c>
      <c r="AH116" s="184">
        <f t="shared" si="48"/>
        <v>5</v>
      </c>
      <c r="AI116" s="184">
        <f>'Crisis Indicator Data'!AE113</f>
        <v>3</v>
      </c>
      <c r="AJ116" s="184">
        <f>'Crisis Indicator Data'!AF113</f>
        <v>2</v>
      </c>
      <c r="AK116" s="184">
        <f>'Crisis Indicator Data'!AG113</f>
        <v>3</v>
      </c>
      <c r="AL116" s="184">
        <f t="shared" si="49"/>
        <v>5</v>
      </c>
      <c r="AM116" s="163">
        <f t="shared" si="50"/>
        <v>5</v>
      </c>
      <c r="AN116" s="163">
        <f t="shared" si="51"/>
        <v>5</v>
      </c>
    </row>
    <row r="117" spans="1:40" ht="13.5" customHeight="1" x14ac:dyDescent="0.35">
      <c r="A117" s="172" t="str">
        <f>'Crisis Indicator Data'!A114</f>
        <v>Conflict in West Bank</v>
      </c>
      <c r="B117" s="173" t="str">
        <f>'Crisis Indicator Data'!B114</f>
        <v>Conflict,Displacement,Socio-political,Violence</v>
      </c>
      <c r="C117" s="173" t="str">
        <f>'Crisis Indicator Data'!C114</f>
        <v>PSE003</v>
      </c>
      <c r="D117" s="173" t="str">
        <f>'Crisis Indicator Data'!D114</f>
        <v>Palestine</v>
      </c>
      <c r="E117" s="174" t="str">
        <f>'Crisis Indicator Data'!E114</f>
        <v>PSE</v>
      </c>
      <c r="F117" s="163" t="str">
        <f>IF(LEN(E117)&gt;3,(IF(VLOOKUP($C117,'Regional Crises'!$B$1:$R$66,7,FALSE)="x","x",ROUND(IF(VLOOKUP($C117,'Regional Crises'!$B$1:$R$66,7,FALSE)&gt;$F$3,5,IF(VLOOKUP($C117,'Regional Crises'!$B$1:$R$66,7,FALSE)&lt;F$4,0,($F$3-VLOOKUP($C117,'Regional Crises'!$B$1:$R$66,7,FALSE))/($F$3-$F$4)*5)),1))),IF(VLOOKUP($E117,'Country Indicator Data'!$B$4:$N$300,3,FALSE)="x","x",ROUND(IF(VLOOKUP($E117,'Country Indicator Data'!$B$4:$N$300,3,FALSE)&gt;$F$3,5,IF(VLOOKUP($E117,'Country Indicator Data'!$B$4:$N$300,3,FALSE)&lt;$F$4,0,($F$3-VLOOKUP($E117,'Country Indicator Data'!$B$4:$N$300,3,FALSE))/($F$3-$F$4)*5)),1)))</f>
        <v>x</v>
      </c>
      <c r="G117" s="163" t="str">
        <f>IF(LEN(E117)&gt;3,(IF(VLOOKUP($C117,'Regional Crises'!$B$1:$R$66,9,FALSE)="x","x",ROUND(IF(VLOOKUP($C117,'Regional Crises'!$B$1:$R$66,9,FALSE)&gt;G$3,5,IF(VLOOKUP($C117,'Regional Crises'!$B$1:$R$66,9,FALSE)&lt;G$4,0,(G$3-VLOOKUP($C117,'Regional Crises'!$B$1:$R$66,9,FALSE))/(G$3-G$4)*5)),1))),IF(VLOOKUP($E117,'Country Indicator Data'!$B$4:$N$300,5,FALSE)="x","x",ROUND(IF(VLOOKUP($E117,'Country Indicator Data'!$B$4:$N$300,5,FALSE)&gt;G$3,5,IF(VLOOKUP($E117,'Country Indicator Data'!$B$4:$N$300,5,FALSE)&lt;G$4,0,(G$3-VLOOKUP($E117,'Country Indicator Data'!$B$4:$N$300,5,FALSE))/(G$3-G$4)*5)),1)))</f>
        <v>x</v>
      </c>
      <c r="H117" s="163" t="str">
        <f t="shared" si="39"/>
        <v>x</v>
      </c>
      <c r="I117" s="163">
        <f>IF(LEN(E117)&gt;3,(IF(VLOOKUP($C117,'Regional Crises'!$B$1:$R$66,6,FALSE)="x","x",ROUND(IF(VLOOKUP($C117,'Regional Crises'!$B$1:$R$66,6,FALSE)&gt;I$3,5,IF(VLOOKUP($C117,'Regional Crises'!$B$1:$R$66,6,FALSE)&lt;I$4,0,5-(I$3-VLOOKUP($C117,'Regional Crises'!$B$1:$R$66,6,FALSE))/(I$3-I$4)*5)),1))),IF(VLOOKUP($E117,'Country Indicator Data'!$B$4:$N$300,2,FALSE)="x","x",ROUND(IF(VLOOKUP($E117,'Country Indicator Data'!$B$4:$N$300,2,FALSE)&gt;I$3,5,IF(VLOOKUP($E117,'Country Indicator Data'!$B$4:$N$300,2,FALSE)&lt;I$4,0,5-(I$3-VLOOKUP($E117,'Country Indicator Data'!$B$4:$N$300,2,FALSE))/(I$3-I$4)*5)),1)))</f>
        <v>0</v>
      </c>
      <c r="J117" s="163">
        <f>IF(LEN(E117)&gt;3,(IF(VLOOKUP($C117,'Regional Crises'!$B$1:$R$66,8,FALSE)="x","x",ROUND(IF(VLOOKUP($C117,'Regional Crises'!$B$1:$R$66,8,FALSE)&gt;J$3,5,IF(VLOOKUP($C117,'Regional Crises'!$B$1:$R$66,8,FALSE)&lt;J$4,0,5-(J$3-VLOOKUP($C117,'Regional Crises'!$B$1:$R$66,8,FALSE))/(J$3-J$4)*5)),1))),IF(VLOOKUP($E117,'Country Indicator Data'!$B$4:$N$300,4,FALSE)="x","x",ROUND(IF(VLOOKUP($E117,'Country Indicator Data'!$B$4:$N$300,4,FALSE)&gt;J$3,5,IF(VLOOKUP($E117,'Country Indicator Data'!$B$4:$N$300,4,FALSE)&lt;J$4,0,5-(J$3-VLOOKUP($E117,'Country Indicator Data'!$B$4:$N$300,4,FALSE))/(J$3-J$4)*5)),1)))</f>
        <v>0</v>
      </c>
      <c r="K117" s="163">
        <f t="shared" si="40"/>
        <v>0</v>
      </c>
      <c r="L117" s="163" t="str">
        <f>IF(LEN(E117)&gt;3,(IF(VLOOKUP($C117,'Regional Crises'!$B$1:$R$66,10,FALSE)="x","x",ROUND(IF(VLOOKUP($C117,'Regional Crises'!$B$1:$R$66,10,FALSE)&gt;L$3,5,IF(VLOOKUP($C117,'Regional Crises'!$B$1:$R$66,10,FALSE)&lt;L$4,0,5-(L$3-VLOOKUP($C117,'Regional Crises'!$B$1:$R$66,10,FALSE))/(L$3-L$4)*5)),1))),IF(VLOOKUP($E117,'Country Indicator Data'!$B$4:$N$300,6,FALSE)="x","x",ROUND(IF(VLOOKUP($E117,'Country Indicator Data'!$B$4:$N$300,6,FALSE)&gt;L$3,5,IF(VLOOKUP($E117,'Country Indicator Data'!$B$4:$N$300,6,FALSE)&lt;L$4,0,5-(L$3-VLOOKUP($E117,'Country Indicator Data'!$B$4:$N$300,6,FALSE))/(L$3-L$4)*5)),1)))</f>
        <v>x</v>
      </c>
      <c r="M117" s="163">
        <f>IF(LEN(E117)&gt;3,(IF(VLOOKUP($C117,'Regional Crises'!$B$1:$R$66,11,FALSE)="x","x",ROUND(IF(VLOOKUP($C117,'Regional Crises'!$B$1:$R$66,11,FALSE)&gt;M$3,5,IF(VLOOKUP($C117,'Regional Crises'!$B$1:$R$66,11,FALSE)&lt;M$4,0,5-(M$3-VLOOKUP($C117,'Regional Crises'!$B$1:$R$66,11,FALSE))/(M$3-M$4)*5)),1))),IF(VLOOKUP($E117,'Country Indicator Data'!$B$4:$N$300,7,FALSE)="x","x",ROUND(IF(VLOOKUP($E117,'Country Indicator Data'!$B$4:$N$300,7,FALSE)&gt;M$3,5,IF(VLOOKUP($E117,'Country Indicator Data'!$B$4:$N$300,7,FALSE)&lt;M$4,0,5-(M$3-VLOOKUP($E117,'Country Indicator Data'!$B$4:$N$300,7,FALSE))/(M$3-M$4)*5)),1)))</f>
        <v>1.1000000000000001</v>
      </c>
      <c r="N117" s="163">
        <f t="shared" si="41"/>
        <v>1.1000000000000001</v>
      </c>
      <c r="O117" s="163">
        <f t="shared" si="42"/>
        <v>0.55000000000000004</v>
      </c>
      <c r="P117" s="163">
        <f>IF(LEN(E117)&gt;3,VLOOKUP(C117,'Regional Crises'!$B$1:$R$69,12,FALSE),VLOOKUP(E117,'Country Indicator Data'!$B$4:$I$300,8,FALSE))</f>
        <v>1</v>
      </c>
      <c r="Q117" s="163">
        <f>IF(LEN(E117)&gt;3,((IF(VLOOKUP($C117,'Regional Crises'!$B$1:$R$66,13,FALSE)="x","x",ROUND(IF(VLOOKUP($C117,'Regional Crises'!$B$1:$R$66,13,FALSE)&gt;Q$3,5,IF(VLOOKUP($C117,'Regional Crises'!$B$1:$R$66,13,FALSE)&lt;Q$4,0,5-(LOG(Q$3)-LOG(VLOOKUP($C117,'Regional Crises'!$B$1:$R$66,13,FALSE)))/(LOG(Q$3)-LOG(Q$4))*5)),1)))),(IF(VLOOKUP($E117,'Country Indicator Data'!$B$4:$N$300,9,FALSE)="x","x",ROUND(IF(VLOOKUP($E117,'Country Indicator Data'!$B$4:$N$300,9,FALSE)&gt;Q$3,5,IF(VLOOKUP($E117,'Country Indicator Data'!$B$4:$N$300,9,FALSE)&lt;Q$4,0,5-(LOG(Q$3)-LOG(VLOOKUP($E117,'Country Indicator Data'!$B$4:$N$300,9,FALSE)))/(LOG(Q$3)-LOG(Q$4))*5)),1))))</f>
        <v>5</v>
      </c>
      <c r="R117" s="163">
        <f t="shared" si="43"/>
        <v>3</v>
      </c>
      <c r="S117" s="163" t="str">
        <f>IF(LEN(E117)&gt;3,((IF(VLOOKUP($C117,'Regional Crises'!$B$1:$R$66,17,FALSE)="x","x",ROUND(IF(VLOOKUP($C117,'Regional Crises'!$B$1:$R$66,17,FALSE)&gt;S$3,0,IF(VLOOKUP($C117,'Regional Crises'!$B$1:$R$66,17,FALSE)&lt;S$4,5,(S$3-VLOOKUP($C117,'Regional Crises'!$B$1:$R$66,17,FALSE))/(S$3-S$4)*5)),1)))),(IF(VLOOKUP($E117,'Country Indicator Data'!$B$4:$N$300,13,FALSE)="x","x",ROUND(IF(VLOOKUP($E117,'Country Indicator Data'!$B$4:$N$300,13,FALSE)&gt;S$3,0,IF(VLOOKUP($E117,'Country Indicator Data'!$B$4:$N$300,13,FALSE)&lt;S$4,5,(S$3-VLOOKUP($E117,'Country Indicator Data'!$B$4:$N$300,13,FALSE))/(S$3-S$4)*5)),1))))</f>
        <v>x</v>
      </c>
      <c r="T117" s="163">
        <f>IF(LEN(E117)&gt;3,((IF(VLOOKUP($C117,'Regional Crises'!$B$1:$R$66,14,FALSE)="x","x",ROUND(IF(VLOOKUP($C117,'Regional Crises'!$B$1:$R$66,14,FALSE)&gt;T$3,0,IF(VLOOKUP($C117,'Regional Crises'!$B$1:$R$66,14,FALSE)&lt;T$4,5,(T$3-VLOOKUP($C117,'Regional Crises'!$B$1:$R$66,14,FALSE))/(T$3-T$4)*5)),1)))),(IF(VLOOKUP($E117,'Country Indicator Data'!$B$4:$N$300,10,FALSE)="x","x",ROUND(IF(VLOOKUP($E117,'Country Indicator Data'!$B$4:$N$300,10,FALSE)&gt;T$3,0,IF(VLOOKUP($E117,'Country Indicator Data'!$B$4:$N$300,10,FALSE)&lt;T$4,5,(T$3-VLOOKUP($E117,'Country Indicator Data'!$B$4:$N$300,10,FALSE))/(T$3-T$4)*5)),1))))</f>
        <v>3</v>
      </c>
      <c r="U117" s="163" t="str">
        <f>IF(LEN(E117)&gt;3,((IF(VLOOKUP($C117,'Regional Crises'!$B$1:$R$66,15,FALSE)="x","x",ROUND(IF(VLOOKUP($C117,'Regional Crises'!$B$1:$R$66,15,FALSE)&gt;U$3,0,IF(VLOOKUP($C117,'Regional Crises'!$B$1:$R$66,15,FALSE)&lt;U$4,5,(U$3-VLOOKUP($C117,'Regional Crises'!$B$1:$R$66,15,FALSE))/(U$3-U$4)*5)),1)))),(IF(VLOOKUP($E117,'Country Indicator Data'!$B$4:$N$300,11,FALSE)="x","x",ROUND(IF(VLOOKUP($E117,'Country Indicator Data'!$B$4:$N$300,11,FALSE)&gt;U$3,0,IF(VLOOKUP($E117,'Country Indicator Data'!$B$4:$N$300,11,FALSE)&lt;U$4,5,(U$3-VLOOKUP($E117,'Country Indicator Data'!$B$4:$N$300,11,FALSE))/(U$3-U$4)*5)),1))))</f>
        <v>x</v>
      </c>
      <c r="V117" s="163">
        <f>IF(LEN(E117)&gt;3,((IF(VLOOKUP($C117,'Regional Crises'!$B$1:$R$66,16,FALSE)="x","x",ROUND(IF(VLOOKUP($C117,'Regional Crises'!$B$1:$R$66,16,FALSE)&gt;V$3,0,IF(VLOOKUP($C117,'Regional Crises'!$B$1:$R$66,16,FALSE)&lt;V$4,5,(V$3-VLOOKUP($C117,'Regional Crises'!$B$1:$R$66,16,FALSE))/(V$3-V$4)*5)),1)))),(IF(VLOOKUP($E117,'Country Indicator Data'!$B$4:$N$300,12,FALSE)="x","x",ROUND(IF(VLOOKUP($E117,'Country Indicator Data'!$B$4:$N$300,12,FALSE)&gt;V$3,0,IF(VLOOKUP($E117,'Country Indicator Data'!$B$4:$N$300,12,FALSE)&lt;V$4,5,(V$3-VLOOKUP($E117,'Country Indicator Data'!$B$4:$N$300,12,FALSE))/(V$3-V$4)*5)),1))))</f>
        <v>4.5</v>
      </c>
      <c r="W117" s="163">
        <f t="shared" si="44"/>
        <v>3.8</v>
      </c>
      <c r="X117" s="163">
        <f t="shared" si="45"/>
        <v>2.5</v>
      </c>
      <c r="Y117" s="184">
        <f>IF('Core Indicators'!FC114="x","x",IF('Core Indicators'!FC114&gt;=5,5,IF('Core Indicators'!FC114&gt;=4,4,IF('Core Indicators'!FC114&gt;=3,3,IF('Core Indicators'!FC114&gt;=2,2,IF('Core Indicators'!FC114&gt;=1,1,0))))))</f>
        <v>5</v>
      </c>
      <c r="Z117" s="163">
        <f t="shared" si="46"/>
        <v>5</v>
      </c>
      <c r="AA117" s="184">
        <f>'Crisis Indicator Data'!Y114</f>
        <v>1</v>
      </c>
      <c r="AB117" s="184">
        <f>'Crisis Indicator Data'!Z114</f>
        <v>3</v>
      </c>
      <c r="AC117" s="184">
        <f>'Crisis Indicator Data'!AA114</f>
        <v>2</v>
      </c>
      <c r="AD117" s="184">
        <f>'Crisis Indicator Data'!AB114</f>
        <v>3</v>
      </c>
      <c r="AE117" s="184">
        <f t="shared" si="47"/>
        <v>4</v>
      </c>
      <c r="AF117" s="184">
        <f>'Crisis Indicator Data'!AC114</f>
        <v>2</v>
      </c>
      <c r="AG117" s="184">
        <f>'Crisis Indicator Data'!AD114</f>
        <v>3</v>
      </c>
      <c r="AH117" s="184">
        <f t="shared" si="48"/>
        <v>5</v>
      </c>
      <c r="AI117" s="184">
        <f>'Crisis Indicator Data'!AE114</f>
        <v>2</v>
      </c>
      <c r="AJ117" s="184">
        <f>'Crisis Indicator Data'!AF114</f>
        <v>2</v>
      </c>
      <c r="AK117" s="184">
        <f>'Crisis Indicator Data'!AG114</f>
        <v>0</v>
      </c>
      <c r="AL117" s="184">
        <f t="shared" si="49"/>
        <v>3</v>
      </c>
      <c r="AM117" s="163">
        <f t="shared" si="50"/>
        <v>4</v>
      </c>
      <c r="AN117" s="163">
        <f t="shared" si="51"/>
        <v>4.5</v>
      </c>
    </row>
    <row r="118" spans="1:40" ht="13.5" customHeight="1" x14ac:dyDescent="0.35">
      <c r="A118" s="172" t="str">
        <f>'Crisis Indicator Data'!A115</f>
        <v>Conflict in Gaza</v>
      </c>
      <c r="B118" s="173" t="str">
        <f>'Crisis Indicator Data'!B115</f>
        <v>Conflict,Displacement,Socio-political,Violence</v>
      </c>
      <c r="C118" s="173" t="str">
        <f>'Crisis Indicator Data'!C115</f>
        <v>PSE004</v>
      </c>
      <c r="D118" s="173" t="str">
        <f>'Crisis Indicator Data'!D115</f>
        <v>Palestine</v>
      </c>
      <c r="E118" s="174" t="str">
        <f>'Crisis Indicator Data'!E115</f>
        <v>PSE</v>
      </c>
      <c r="F118" s="163" t="str">
        <f>IF(LEN(E118)&gt;3,(IF(VLOOKUP($C118,'Regional Crises'!$B$1:$R$66,7,FALSE)="x","x",ROUND(IF(VLOOKUP($C118,'Regional Crises'!$B$1:$R$66,7,FALSE)&gt;$F$3,5,IF(VLOOKUP($C118,'Regional Crises'!$B$1:$R$66,7,FALSE)&lt;F$4,0,($F$3-VLOOKUP($C118,'Regional Crises'!$B$1:$R$66,7,FALSE))/($F$3-$F$4)*5)),1))),IF(VLOOKUP($E118,'Country Indicator Data'!$B$4:$N$300,3,FALSE)="x","x",ROUND(IF(VLOOKUP($E118,'Country Indicator Data'!$B$4:$N$300,3,FALSE)&gt;$F$3,5,IF(VLOOKUP($E118,'Country Indicator Data'!$B$4:$N$300,3,FALSE)&lt;$F$4,0,($F$3-VLOOKUP($E118,'Country Indicator Data'!$B$4:$N$300,3,FALSE))/($F$3-$F$4)*5)),1)))</f>
        <v>x</v>
      </c>
      <c r="G118" s="163" t="str">
        <f>IF(LEN(E118)&gt;3,(IF(VLOOKUP($C118,'Regional Crises'!$B$1:$R$66,9,FALSE)="x","x",ROUND(IF(VLOOKUP($C118,'Regional Crises'!$B$1:$R$66,9,FALSE)&gt;G$3,5,IF(VLOOKUP($C118,'Regional Crises'!$B$1:$R$66,9,FALSE)&lt;G$4,0,(G$3-VLOOKUP($C118,'Regional Crises'!$B$1:$R$66,9,FALSE))/(G$3-G$4)*5)),1))),IF(VLOOKUP($E118,'Country Indicator Data'!$B$4:$N$300,5,FALSE)="x","x",ROUND(IF(VLOOKUP($E118,'Country Indicator Data'!$B$4:$N$300,5,FALSE)&gt;G$3,5,IF(VLOOKUP($E118,'Country Indicator Data'!$B$4:$N$300,5,FALSE)&lt;G$4,0,(G$3-VLOOKUP($E118,'Country Indicator Data'!$B$4:$N$300,5,FALSE))/(G$3-G$4)*5)),1)))</f>
        <v>x</v>
      </c>
      <c r="H118" s="163" t="str">
        <f t="shared" si="39"/>
        <v>x</v>
      </c>
      <c r="I118" s="163">
        <f>IF(LEN(E118)&gt;3,(IF(VLOOKUP($C118,'Regional Crises'!$B$1:$R$66,6,FALSE)="x","x",ROUND(IF(VLOOKUP($C118,'Regional Crises'!$B$1:$R$66,6,FALSE)&gt;I$3,5,IF(VLOOKUP($C118,'Regional Crises'!$B$1:$R$66,6,FALSE)&lt;I$4,0,5-(I$3-VLOOKUP($C118,'Regional Crises'!$B$1:$R$66,6,FALSE))/(I$3-I$4)*5)),1))),IF(VLOOKUP($E118,'Country Indicator Data'!$B$4:$N$300,2,FALSE)="x","x",ROUND(IF(VLOOKUP($E118,'Country Indicator Data'!$B$4:$N$300,2,FALSE)&gt;I$3,5,IF(VLOOKUP($E118,'Country Indicator Data'!$B$4:$N$300,2,FALSE)&lt;I$4,0,5-(I$3-VLOOKUP($E118,'Country Indicator Data'!$B$4:$N$300,2,FALSE))/(I$3-I$4)*5)),1)))</f>
        <v>0</v>
      </c>
      <c r="J118" s="163">
        <f>IF(LEN(E118)&gt;3,(IF(VLOOKUP($C118,'Regional Crises'!$B$1:$R$66,8,FALSE)="x","x",ROUND(IF(VLOOKUP($C118,'Regional Crises'!$B$1:$R$66,8,FALSE)&gt;J$3,5,IF(VLOOKUP($C118,'Regional Crises'!$B$1:$R$66,8,FALSE)&lt;J$4,0,5-(J$3-VLOOKUP($C118,'Regional Crises'!$B$1:$R$66,8,FALSE))/(J$3-J$4)*5)),1))),IF(VLOOKUP($E118,'Country Indicator Data'!$B$4:$N$300,4,FALSE)="x","x",ROUND(IF(VLOOKUP($E118,'Country Indicator Data'!$B$4:$N$300,4,FALSE)&gt;J$3,5,IF(VLOOKUP($E118,'Country Indicator Data'!$B$4:$N$300,4,FALSE)&lt;J$4,0,5-(J$3-VLOOKUP($E118,'Country Indicator Data'!$B$4:$N$300,4,FALSE))/(J$3-J$4)*5)),1)))</f>
        <v>0</v>
      </c>
      <c r="K118" s="163">
        <f t="shared" si="40"/>
        <v>0</v>
      </c>
      <c r="L118" s="163" t="str">
        <f>IF(LEN(E118)&gt;3,(IF(VLOOKUP($C118,'Regional Crises'!$B$1:$R$66,10,FALSE)="x","x",ROUND(IF(VLOOKUP($C118,'Regional Crises'!$B$1:$R$66,10,FALSE)&gt;L$3,5,IF(VLOOKUP($C118,'Regional Crises'!$B$1:$R$66,10,FALSE)&lt;L$4,0,5-(L$3-VLOOKUP($C118,'Regional Crises'!$B$1:$R$66,10,FALSE))/(L$3-L$4)*5)),1))),IF(VLOOKUP($E118,'Country Indicator Data'!$B$4:$N$300,6,FALSE)="x","x",ROUND(IF(VLOOKUP($E118,'Country Indicator Data'!$B$4:$N$300,6,FALSE)&gt;L$3,5,IF(VLOOKUP($E118,'Country Indicator Data'!$B$4:$N$300,6,FALSE)&lt;L$4,0,5-(L$3-VLOOKUP($E118,'Country Indicator Data'!$B$4:$N$300,6,FALSE))/(L$3-L$4)*5)),1)))</f>
        <v>x</v>
      </c>
      <c r="M118" s="163">
        <f>IF(LEN(E118)&gt;3,(IF(VLOOKUP($C118,'Regional Crises'!$B$1:$R$66,11,FALSE)="x","x",ROUND(IF(VLOOKUP($C118,'Regional Crises'!$B$1:$R$66,11,FALSE)&gt;M$3,5,IF(VLOOKUP($C118,'Regional Crises'!$B$1:$R$66,11,FALSE)&lt;M$4,0,5-(M$3-VLOOKUP($C118,'Regional Crises'!$B$1:$R$66,11,FALSE))/(M$3-M$4)*5)),1))),IF(VLOOKUP($E118,'Country Indicator Data'!$B$4:$N$300,7,FALSE)="x","x",ROUND(IF(VLOOKUP($E118,'Country Indicator Data'!$B$4:$N$300,7,FALSE)&gt;M$3,5,IF(VLOOKUP($E118,'Country Indicator Data'!$B$4:$N$300,7,FALSE)&lt;M$4,0,5-(M$3-VLOOKUP($E118,'Country Indicator Data'!$B$4:$N$300,7,FALSE))/(M$3-M$4)*5)),1)))</f>
        <v>1.1000000000000001</v>
      </c>
      <c r="N118" s="163">
        <f t="shared" si="41"/>
        <v>1.1000000000000001</v>
      </c>
      <c r="O118" s="163">
        <f t="shared" si="42"/>
        <v>0.55000000000000004</v>
      </c>
      <c r="P118" s="163">
        <f>IF(LEN(E118)&gt;3,VLOOKUP(C118,'Regional Crises'!$B$1:$R$69,12,FALSE),VLOOKUP(E118,'Country Indicator Data'!$B$4:$I$300,8,FALSE))</f>
        <v>1</v>
      </c>
      <c r="Q118" s="163">
        <f>IF(LEN(E118)&gt;3,((IF(VLOOKUP($C118,'Regional Crises'!$B$1:$R$66,13,FALSE)="x","x",ROUND(IF(VLOOKUP($C118,'Regional Crises'!$B$1:$R$66,13,FALSE)&gt;Q$3,5,IF(VLOOKUP($C118,'Regional Crises'!$B$1:$R$66,13,FALSE)&lt;Q$4,0,5-(LOG(Q$3)-LOG(VLOOKUP($C118,'Regional Crises'!$B$1:$R$66,13,FALSE)))/(LOG(Q$3)-LOG(Q$4))*5)),1)))),(IF(VLOOKUP($E118,'Country Indicator Data'!$B$4:$N$300,9,FALSE)="x","x",ROUND(IF(VLOOKUP($E118,'Country Indicator Data'!$B$4:$N$300,9,FALSE)&gt;Q$3,5,IF(VLOOKUP($E118,'Country Indicator Data'!$B$4:$N$300,9,FALSE)&lt;Q$4,0,5-(LOG(Q$3)-LOG(VLOOKUP($E118,'Country Indicator Data'!$B$4:$N$300,9,FALSE)))/(LOG(Q$3)-LOG(Q$4))*5)),1))))</f>
        <v>5</v>
      </c>
      <c r="R118" s="163">
        <f t="shared" si="43"/>
        <v>3</v>
      </c>
      <c r="S118" s="163" t="str">
        <f>IF(LEN(E118)&gt;3,((IF(VLOOKUP($C118,'Regional Crises'!$B$1:$R$66,17,FALSE)="x","x",ROUND(IF(VLOOKUP($C118,'Regional Crises'!$B$1:$R$66,17,FALSE)&gt;S$3,0,IF(VLOOKUP($C118,'Regional Crises'!$B$1:$R$66,17,FALSE)&lt;S$4,5,(S$3-VLOOKUP($C118,'Regional Crises'!$B$1:$R$66,17,FALSE))/(S$3-S$4)*5)),1)))),(IF(VLOOKUP($E118,'Country Indicator Data'!$B$4:$N$300,13,FALSE)="x","x",ROUND(IF(VLOOKUP($E118,'Country Indicator Data'!$B$4:$N$300,13,FALSE)&gt;S$3,0,IF(VLOOKUP($E118,'Country Indicator Data'!$B$4:$N$300,13,FALSE)&lt;S$4,5,(S$3-VLOOKUP($E118,'Country Indicator Data'!$B$4:$N$300,13,FALSE))/(S$3-S$4)*5)),1))))</f>
        <v>x</v>
      </c>
      <c r="T118" s="163">
        <f>IF(LEN(E118)&gt;3,((IF(VLOOKUP($C118,'Regional Crises'!$B$1:$R$66,14,FALSE)="x","x",ROUND(IF(VLOOKUP($C118,'Regional Crises'!$B$1:$R$66,14,FALSE)&gt;T$3,0,IF(VLOOKUP($C118,'Regional Crises'!$B$1:$R$66,14,FALSE)&lt;T$4,5,(T$3-VLOOKUP($C118,'Regional Crises'!$B$1:$R$66,14,FALSE))/(T$3-T$4)*5)),1)))),(IF(VLOOKUP($E118,'Country Indicator Data'!$B$4:$N$300,10,FALSE)="x","x",ROUND(IF(VLOOKUP($E118,'Country Indicator Data'!$B$4:$N$300,10,FALSE)&gt;T$3,0,IF(VLOOKUP($E118,'Country Indicator Data'!$B$4:$N$300,10,FALSE)&lt;T$4,5,(T$3-VLOOKUP($E118,'Country Indicator Data'!$B$4:$N$300,10,FALSE))/(T$3-T$4)*5)),1))))</f>
        <v>3</v>
      </c>
      <c r="U118" s="163" t="str">
        <f>IF(LEN(E118)&gt;3,((IF(VLOOKUP($C118,'Regional Crises'!$B$1:$R$66,15,FALSE)="x","x",ROUND(IF(VLOOKUP($C118,'Regional Crises'!$B$1:$R$66,15,FALSE)&gt;U$3,0,IF(VLOOKUP($C118,'Regional Crises'!$B$1:$R$66,15,FALSE)&lt;U$4,5,(U$3-VLOOKUP($C118,'Regional Crises'!$B$1:$R$66,15,FALSE))/(U$3-U$4)*5)),1)))),(IF(VLOOKUP($E118,'Country Indicator Data'!$B$4:$N$300,11,FALSE)="x","x",ROUND(IF(VLOOKUP($E118,'Country Indicator Data'!$B$4:$N$300,11,FALSE)&gt;U$3,0,IF(VLOOKUP($E118,'Country Indicator Data'!$B$4:$N$300,11,FALSE)&lt;U$4,5,(U$3-VLOOKUP($E118,'Country Indicator Data'!$B$4:$N$300,11,FALSE))/(U$3-U$4)*5)),1))))</f>
        <v>x</v>
      </c>
      <c r="V118" s="163">
        <f>IF(LEN(E118)&gt;3,((IF(VLOOKUP($C118,'Regional Crises'!$B$1:$R$66,16,FALSE)="x","x",ROUND(IF(VLOOKUP($C118,'Regional Crises'!$B$1:$R$66,16,FALSE)&gt;V$3,0,IF(VLOOKUP($C118,'Regional Crises'!$B$1:$R$66,16,FALSE)&lt;V$4,5,(V$3-VLOOKUP($C118,'Regional Crises'!$B$1:$R$66,16,FALSE))/(V$3-V$4)*5)),1)))),(IF(VLOOKUP($E118,'Country Indicator Data'!$B$4:$N$300,12,FALSE)="x","x",ROUND(IF(VLOOKUP($E118,'Country Indicator Data'!$B$4:$N$300,12,FALSE)&gt;V$3,0,IF(VLOOKUP($E118,'Country Indicator Data'!$B$4:$N$300,12,FALSE)&lt;V$4,5,(V$3-VLOOKUP($E118,'Country Indicator Data'!$B$4:$N$300,12,FALSE))/(V$3-V$4)*5)),1))))</f>
        <v>4.5</v>
      </c>
      <c r="W118" s="163">
        <f t="shared" si="44"/>
        <v>3.8</v>
      </c>
      <c r="X118" s="163">
        <f t="shared" si="45"/>
        <v>2.5</v>
      </c>
      <c r="Y118" s="184">
        <f>IF('Core Indicators'!FC115="x","x",IF('Core Indicators'!FC115&gt;=5,5,IF('Core Indicators'!FC115&gt;=4,4,IF('Core Indicators'!FC115&gt;=3,3,IF('Core Indicators'!FC115&gt;=2,2,IF('Core Indicators'!FC115&gt;=1,1,0))))))</f>
        <v>5</v>
      </c>
      <c r="Z118" s="163">
        <f t="shared" si="46"/>
        <v>5</v>
      </c>
      <c r="AA118" s="184">
        <f>'Crisis Indicator Data'!Y115</f>
        <v>1</v>
      </c>
      <c r="AB118" s="184">
        <f>'Crisis Indicator Data'!Z115</f>
        <v>3</v>
      </c>
      <c r="AC118" s="184">
        <f>'Crisis Indicator Data'!AA115</f>
        <v>2</v>
      </c>
      <c r="AD118" s="184">
        <f>'Crisis Indicator Data'!AB115</f>
        <v>3</v>
      </c>
      <c r="AE118" s="184">
        <f t="shared" si="47"/>
        <v>4</v>
      </c>
      <c r="AF118" s="184">
        <f>'Crisis Indicator Data'!AC115</f>
        <v>3</v>
      </c>
      <c r="AG118" s="184">
        <f>'Crisis Indicator Data'!AD115</f>
        <v>3</v>
      </c>
      <c r="AH118" s="184">
        <f t="shared" si="48"/>
        <v>5</v>
      </c>
      <c r="AI118" s="184">
        <f>'Crisis Indicator Data'!AE115</f>
        <v>3</v>
      </c>
      <c r="AJ118" s="184">
        <f>'Crisis Indicator Data'!AF115</f>
        <v>2</v>
      </c>
      <c r="AK118" s="184">
        <f>'Crisis Indicator Data'!AG115</f>
        <v>2</v>
      </c>
      <c r="AL118" s="184">
        <f t="shared" si="49"/>
        <v>5</v>
      </c>
      <c r="AM118" s="163">
        <f t="shared" si="50"/>
        <v>5</v>
      </c>
      <c r="AN118" s="163">
        <f t="shared" si="51"/>
        <v>5</v>
      </c>
    </row>
    <row r="119" spans="1:40" ht="13.5" customHeight="1" x14ac:dyDescent="0.35">
      <c r="A119" s="172" t="str">
        <f>'Crisis Indicator Data'!A116</f>
        <v>Lake Chad basin regional crisis</v>
      </c>
      <c r="B119" s="173">
        <f>'Crisis Indicator Data'!B116</f>
        <v>0</v>
      </c>
      <c r="C119" s="173" t="str">
        <f>'Crisis Indicator Data'!C116</f>
        <v>REG001</v>
      </c>
      <c r="D119" s="173" t="str">
        <f>'Crisis Indicator Data'!D116</f>
        <v>Nigeria,Niger,Chad,Cameroon</v>
      </c>
      <c r="E119" s="174" t="str">
        <f>'Crisis Indicator Data'!E116</f>
        <v>NGA,NER,TCD,CMR</v>
      </c>
      <c r="F119" s="163">
        <f>IF(LEN(E119)&gt;3,(IF(VLOOKUP($C119,'Regional Crises'!$B$1:$R$66,7,FALSE)="x","x",ROUND(IF(VLOOKUP($C119,'Regional Crises'!$B$1:$R$66,7,FALSE)&gt;$F$3,5,IF(VLOOKUP($C119,'Regional Crises'!$B$1:$R$66,7,FALSE)&lt;F$4,0,($F$3-VLOOKUP($C119,'Regional Crises'!$B$1:$R$66,7,FALSE))/($F$3-$F$4)*5)),1))),IF(VLOOKUP($E119,'Country Indicator Data'!$B$4:$N$300,3,FALSE)="x","x",ROUND(IF(VLOOKUP($E119,'Country Indicator Data'!$B$4:$N$300,3,FALSE)&gt;$F$3,5,IF(VLOOKUP($E119,'Country Indicator Data'!$B$4:$N$300,3,FALSE)&lt;$F$4,0,($F$3-VLOOKUP($E119,'Country Indicator Data'!$B$4:$N$300,3,FALSE))/($F$3-$F$4)*5)),1)))</f>
        <v>2.8</v>
      </c>
      <c r="G119" s="163">
        <f>IF(LEN(E119)&gt;3,(IF(VLOOKUP($C119,'Regional Crises'!$B$1:$R$66,9,FALSE)="x","x",ROUND(IF(VLOOKUP($C119,'Regional Crises'!$B$1:$R$66,9,FALSE)&gt;G$3,5,IF(VLOOKUP($C119,'Regional Crises'!$B$1:$R$66,9,FALSE)&lt;G$4,0,(G$3-VLOOKUP($C119,'Regional Crises'!$B$1:$R$66,9,FALSE))/(G$3-G$4)*5)),1))),IF(VLOOKUP($E119,'Country Indicator Data'!$B$4:$N$300,5,FALSE)="x","x",ROUND(IF(VLOOKUP($E119,'Country Indicator Data'!$B$4:$N$300,5,FALSE)&gt;G$3,5,IF(VLOOKUP($E119,'Country Indicator Data'!$B$4:$N$300,5,FALSE)&lt;G$4,0,(G$3-VLOOKUP($E119,'Country Indicator Data'!$B$4:$N$300,5,FALSE))/(G$3-G$4)*5)),1)))</f>
        <v>3</v>
      </c>
      <c r="H119" s="163">
        <f t="shared" si="39"/>
        <v>2.9</v>
      </c>
      <c r="I119" s="163">
        <f>IF(LEN(E119)&gt;3,(IF(VLOOKUP($C119,'Regional Crises'!$B$1:$R$66,6,FALSE)="x","x",ROUND(IF(VLOOKUP($C119,'Regional Crises'!$B$1:$R$66,6,FALSE)&gt;I$3,5,IF(VLOOKUP($C119,'Regional Crises'!$B$1:$R$66,6,FALSE)&lt;I$4,0,5-(I$3-VLOOKUP($C119,'Regional Crises'!$B$1:$R$66,6,FALSE))/(I$3-I$4)*5)),1))),IF(VLOOKUP($E119,'Country Indicator Data'!$B$4:$N$300,2,FALSE)="x","x",ROUND(IF(VLOOKUP($E119,'Country Indicator Data'!$B$4:$N$300,2,FALSE)&gt;I$3,5,IF(VLOOKUP($E119,'Country Indicator Data'!$B$4:$N$300,2,FALSE)&lt;I$4,0,5-(I$3-VLOOKUP($E119,'Country Indicator Data'!$B$4:$N$300,2,FALSE))/(I$3-I$4)*5)),1)))</f>
        <v>4</v>
      </c>
      <c r="J119" s="163">
        <f>IF(LEN(E119)&gt;3,(IF(VLOOKUP($C119,'Regional Crises'!$B$1:$R$66,8,FALSE)="x","x",ROUND(IF(VLOOKUP($C119,'Regional Crises'!$B$1:$R$66,8,FALSE)&gt;J$3,5,IF(VLOOKUP($C119,'Regional Crises'!$B$1:$R$66,8,FALSE)&lt;J$4,0,5-(J$3-VLOOKUP($C119,'Regional Crises'!$B$1:$R$66,8,FALSE))/(J$3-J$4)*5)),1))),IF(VLOOKUP($E119,'Country Indicator Data'!$B$4:$N$300,4,FALSE)="x","x",ROUND(IF(VLOOKUP($E119,'Country Indicator Data'!$B$4:$N$300,4,FALSE)&gt;J$3,5,IF(VLOOKUP($E119,'Country Indicator Data'!$B$4:$N$300,4,FALSE)&lt;J$4,0,5-(J$3-VLOOKUP($E119,'Country Indicator Data'!$B$4:$N$300,4,FALSE))/(J$3-J$4)*5)),1)))</f>
        <v>0.8</v>
      </c>
      <c r="K119" s="163">
        <f t="shared" si="40"/>
        <v>2.4</v>
      </c>
      <c r="L119" s="163">
        <f>IF(LEN(E119)&gt;3,(IF(VLOOKUP($C119,'Regional Crises'!$B$1:$R$66,10,FALSE)="x","x",ROUND(IF(VLOOKUP($C119,'Regional Crises'!$B$1:$R$66,10,FALSE)&gt;L$3,5,IF(VLOOKUP($C119,'Regional Crises'!$B$1:$R$66,10,FALSE)&lt;L$4,0,5-(L$3-VLOOKUP($C119,'Regional Crises'!$B$1:$R$66,10,FALSE))/(L$3-L$4)*5)),1))),IF(VLOOKUP($E119,'Country Indicator Data'!$B$4:$N$300,6,FALSE)="x","x",ROUND(IF(VLOOKUP($E119,'Country Indicator Data'!$B$4:$N$300,6,FALSE)&gt;L$3,5,IF(VLOOKUP($E119,'Country Indicator Data'!$B$4:$N$300,6,FALSE)&lt;L$4,0,5-(L$3-VLOOKUP($E119,'Country Indicator Data'!$B$4:$N$300,6,FALSE))/(L$3-L$4)*5)),1)))</f>
        <v>4.3</v>
      </c>
      <c r="M119" s="163">
        <f>IF(LEN(E119)&gt;3,(IF(VLOOKUP($C119,'Regional Crises'!$B$1:$R$66,11,FALSE)="x","x",ROUND(IF(VLOOKUP($C119,'Regional Crises'!$B$1:$R$66,11,FALSE)&gt;M$3,5,IF(VLOOKUP($C119,'Regional Crises'!$B$1:$R$66,11,FALSE)&lt;M$4,0,5-(M$3-VLOOKUP($C119,'Regional Crises'!$B$1:$R$66,11,FALSE))/(M$3-M$4)*5)),1))),IF(VLOOKUP($E119,'Country Indicator Data'!$B$4:$N$300,7,FALSE)="x","x",ROUND(IF(VLOOKUP($E119,'Country Indicator Data'!$B$4:$N$300,7,FALSE)&gt;M$3,5,IF(VLOOKUP($E119,'Country Indicator Data'!$B$4:$N$300,7,FALSE)&lt;M$4,0,5-(M$3-VLOOKUP($E119,'Country Indicator Data'!$B$4:$N$300,7,FALSE))/(M$3-M$4)*5)),1)))</f>
        <v>1.7</v>
      </c>
      <c r="N119" s="163">
        <f t="shared" si="41"/>
        <v>3</v>
      </c>
      <c r="O119" s="163">
        <f t="shared" si="42"/>
        <v>2.7666666666666671</v>
      </c>
      <c r="P119" s="163">
        <f>IF(LEN(E119)&gt;3,VLOOKUP(C119,'Regional Crises'!$B$1:$R$69,12,FALSE),VLOOKUP(E119,'Country Indicator Data'!$B$4:$I$300,8,FALSE))</f>
        <v>4.5</v>
      </c>
      <c r="Q119" s="163">
        <f>IF(LEN(E119)&gt;3,((IF(VLOOKUP($C119,'Regional Crises'!$B$1:$R$66,13,FALSE)="x","x",ROUND(IF(VLOOKUP($C119,'Regional Crises'!$B$1:$R$66,13,FALSE)&gt;Q$3,5,IF(VLOOKUP($C119,'Regional Crises'!$B$1:$R$66,13,FALSE)&lt;Q$4,0,5-(LOG(Q$3)-LOG(VLOOKUP($C119,'Regional Crises'!$B$1:$R$66,13,FALSE)))/(LOG(Q$3)-LOG(Q$4))*5)),1)))),(IF(VLOOKUP($E119,'Country Indicator Data'!$B$4:$N$300,9,FALSE)="x","x",ROUND(IF(VLOOKUP($E119,'Country Indicator Data'!$B$4:$N$300,9,FALSE)&gt;Q$3,5,IF(VLOOKUP($E119,'Country Indicator Data'!$B$4:$N$300,9,FALSE)&lt;Q$4,0,5-(LOG(Q$3)-LOG(VLOOKUP($E119,'Country Indicator Data'!$B$4:$N$300,9,FALSE)))/(LOG(Q$3)-LOG(Q$4))*5)),1))))</f>
        <v>4.7</v>
      </c>
      <c r="R119" s="163">
        <f t="shared" si="43"/>
        <v>4.5999999999999996</v>
      </c>
      <c r="S119" s="163">
        <f>IF(LEN(E119)&gt;3,((IF(VLOOKUP($C119,'Regional Crises'!$B$1:$R$66,17,FALSE)="x","x",ROUND(IF(VLOOKUP($C119,'Regional Crises'!$B$1:$R$66,17,FALSE)&gt;S$3,0,IF(VLOOKUP($C119,'Regional Crises'!$B$1:$R$66,17,FALSE)&lt;S$4,5,(S$3-VLOOKUP($C119,'Regional Crises'!$B$1:$R$66,17,FALSE))/(S$3-S$4)*5)),1)))),(IF(VLOOKUP($E119,'Country Indicator Data'!$B$4:$N$300,13,FALSE)="x","x",ROUND(IF(VLOOKUP($E119,'Country Indicator Data'!$B$4:$N$300,13,FALSE)&gt;S$3,0,IF(VLOOKUP($E119,'Country Indicator Data'!$B$4:$N$300,13,FALSE)&lt;S$4,5,(S$3-VLOOKUP($E119,'Country Indicator Data'!$B$4:$N$300,13,FALSE))/(S$3-S$4)*5)),1))))</f>
        <v>3.7</v>
      </c>
      <c r="T119" s="163">
        <f>IF(LEN(E119)&gt;3,((IF(VLOOKUP($C119,'Regional Crises'!$B$1:$R$66,14,FALSE)="x","x",ROUND(IF(VLOOKUP($C119,'Regional Crises'!$B$1:$R$66,14,FALSE)&gt;T$3,0,IF(VLOOKUP($C119,'Regional Crises'!$B$1:$R$66,14,FALSE)&lt;T$4,5,(T$3-VLOOKUP($C119,'Regional Crises'!$B$1:$R$66,14,FALSE))/(T$3-T$4)*5)),1)))),(IF(VLOOKUP($E119,'Country Indicator Data'!$B$4:$N$300,10,FALSE)="x","x",ROUND(IF(VLOOKUP($E119,'Country Indicator Data'!$B$4:$N$300,10,FALSE)&gt;T$3,0,IF(VLOOKUP($E119,'Country Indicator Data'!$B$4:$N$300,10,FALSE)&lt;T$4,5,(T$3-VLOOKUP($E119,'Country Indicator Data'!$B$4:$N$300,10,FALSE))/(T$3-T$4)*5)),1))))</f>
        <v>3.5</v>
      </c>
      <c r="U119" s="163">
        <f>IF(LEN(E119)&gt;3,((IF(VLOOKUP($C119,'Regional Crises'!$B$1:$R$66,15,FALSE)="x","x",ROUND(IF(VLOOKUP($C119,'Regional Crises'!$B$1:$R$66,15,FALSE)&gt;U$3,0,IF(VLOOKUP($C119,'Regional Crises'!$B$1:$R$66,15,FALSE)&lt;U$4,5,(U$3-VLOOKUP($C119,'Regional Crises'!$B$1:$R$66,15,FALSE))/(U$3-U$4)*5)),1)))),(IF(VLOOKUP($E119,'Country Indicator Data'!$B$4:$N$300,11,FALSE)="x","x",ROUND(IF(VLOOKUP($E119,'Country Indicator Data'!$B$4:$N$300,11,FALSE)&gt;U$3,0,IF(VLOOKUP($E119,'Country Indicator Data'!$B$4:$N$300,11,FALSE)&lt;U$4,5,(U$3-VLOOKUP($E119,'Country Indicator Data'!$B$4:$N$300,11,FALSE))/(U$3-U$4)*5)),1))))</f>
        <v>3</v>
      </c>
      <c r="V119" s="163">
        <f>IF(LEN(E119)&gt;3,((IF(VLOOKUP($C119,'Regional Crises'!$B$1:$R$66,16,FALSE)="x","x",ROUND(IF(VLOOKUP($C119,'Regional Crises'!$B$1:$R$66,16,FALSE)&gt;V$3,0,IF(VLOOKUP($C119,'Regional Crises'!$B$1:$R$66,16,FALSE)&lt;V$4,5,(V$3-VLOOKUP($C119,'Regional Crises'!$B$1:$R$66,16,FALSE))/(V$3-V$4)*5)),1)))),(IF(VLOOKUP($E119,'Country Indicator Data'!$B$4:$N$300,12,FALSE)="x","x",ROUND(IF(VLOOKUP($E119,'Country Indicator Data'!$B$4:$N$300,12,FALSE)&gt;V$3,0,IF(VLOOKUP($E119,'Country Indicator Data'!$B$4:$N$300,12,FALSE)&lt;V$4,5,(V$3-VLOOKUP($E119,'Country Indicator Data'!$B$4:$N$300,12,FALSE))/(V$3-V$4)*5)),1))))</f>
        <v>3.7</v>
      </c>
      <c r="W119" s="163">
        <f t="shared" si="44"/>
        <v>3.5</v>
      </c>
      <c r="X119" s="163">
        <f t="shared" si="45"/>
        <v>3.6</v>
      </c>
      <c r="Y119" s="184">
        <f>IF('Core Indicators'!FC116="x","x",IF('Core Indicators'!FC116&gt;=5,5,IF('Core Indicators'!FC116&gt;=4,4,IF('Core Indicators'!FC116&gt;=3,3,IF('Core Indicators'!FC116&gt;=2,2,IF('Core Indicators'!FC116&gt;=1,1,0))))))</f>
        <v>4</v>
      </c>
      <c r="Z119" s="163">
        <f t="shared" si="46"/>
        <v>4</v>
      </c>
      <c r="AA119" s="184">
        <f>'Crisis Indicator Data'!Y116</f>
        <v>1</v>
      </c>
      <c r="AB119" s="184">
        <f>'Crisis Indicator Data'!Z116</f>
        <v>3</v>
      </c>
      <c r="AC119" s="184">
        <f>'Crisis Indicator Data'!AA116</f>
        <v>1</v>
      </c>
      <c r="AD119" s="184">
        <f>'Crisis Indicator Data'!AB116</f>
        <v>3</v>
      </c>
      <c r="AE119" s="184">
        <f t="shared" si="47"/>
        <v>4</v>
      </c>
      <c r="AF119" s="184">
        <f>'Crisis Indicator Data'!AC116</f>
        <v>0</v>
      </c>
      <c r="AG119" s="184">
        <f>'Crisis Indicator Data'!AD116</f>
        <v>3</v>
      </c>
      <c r="AH119" s="184">
        <f t="shared" si="48"/>
        <v>3</v>
      </c>
      <c r="AI119" s="184">
        <f>'Crisis Indicator Data'!AE116</f>
        <v>3</v>
      </c>
      <c r="AJ119" s="184">
        <f>'Crisis Indicator Data'!AF116</f>
        <v>3</v>
      </c>
      <c r="AK119" s="184">
        <f>'Crisis Indicator Data'!AG116</f>
        <v>3</v>
      </c>
      <c r="AL119" s="184">
        <f t="shared" si="49"/>
        <v>5</v>
      </c>
      <c r="AM119" s="163">
        <f t="shared" si="50"/>
        <v>4</v>
      </c>
      <c r="AN119" s="163">
        <f t="shared" si="51"/>
        <v>4</v>
      </c>
    </row>
    <row r="120" spans="1:40" ht="13.5" customHeight="1" x14ac:dyDescent="0.35">
      <c r="A120" s="172" t="str">
        <f>'Crisis Indicator Data'!A117</f>
        <v>Venezuela Regional Crisis</v>
      </c>
      <c r="B120" s="173">
        <f>'Crisis Indicator Data'!B117</f>
        <v>0</v>
      </c>
      <c r="C120" s="173" t="str">
        <f>'Crisis Indicator Data'!C117</f>
        <v>REG002</v>
      </c>
      <c r="D120" s="173" t="str">
        <f>'Crisis Indicator Data'!D117</f>
        <v>Venezuela,Brazil,Colombia,Ecuador,Peru,Trinidad and Tobago,Chile,Dominican Republic,Panama</v>
      </c>
      <c r="E120" s="174" t="str">
        <f>'Crisis Indicator Data'!E117</f>
        <v>VEN,BRA,COL,ECU,PER,TTO,CHL,DOM,PAN</v>
      </c>
      <c r="F120" s="163">
        <f>IF(LEN(E120)&gt;3,(IF(VLOOKUP($C120,'Regional Crises'!$B$1:$R$66,7,FALSE)="x","x",ROUND(IF(VLOOKUP($C120,'Regional Crises'!$B$1:$R$66,7,FALSE)&gt;$F$3,5,IF(VLOOKUP($C120,'Regional Crises'!$B$1:$R$66,7,FALSE)&lt;F$4,0,($F$3-VLOOKUP($C120,'Regional Crises'!$B$1:$R$66,7,FALSE))/($F$3-$F$4)*5)),1))),IF(VLOOKUP($E120,'Country Indicator Data'!$B$4:$N$300,3,FALSE)="x","x",ROUND(IF(VLOOKUP($E120,'Country Indicator Data'!$B$4:$N$300,3,FALSE)&gt;$F$3,5,IF(VLOOKUP($E120,'Country Indicator Data'!$B$4:$N$300,3,FALSE)&lt;$F$4,0,($F$3-VLOOKUP($E120,'Country Indicator Data'!$B$4:$N$300,3,FALSE))/($F$3-$F$4)*5)),1)))</f>
        <v>1.4</v>
      </c>
      <c r="G120" s="163">
        <f>IF(LEN(E120)&gt;3,(IF(VLOOKUP($C120,'Regional Crises'!$B$1:$R$66,9,FALSE)="x","x",ROUND(IF(VLOOKUP($C120,'Regional Crises'!$B$1:$R$66,9,FALSE)&gt;G$3,5,IF(VLOOKUP($C120,'Regional Crises'!$B$1:$R$66,9,FALSE)&lt;G$4,0,(G$3-VLOOKUP($C120,'Regional Crises'!$B$1:$R$66,9,FALSE))/(G$3-G$4)*5)),1))),IF(VLOOKUP($E120,'Country Indicator Data'!$B$4:$N$300,5,FALSE)="x","x",ROUND(IF(VLOOKUP($E120,'Country Indicator Data'!$B$4:$N$300,5,FALSE)&gt;G$3,5,IF(VLOOKUP($E120,'Country Indicator Data'!$B$4:$N$300,5,FALSE)&lt;G$4,0,(G$3-VLOOKUP($E120,'Country Indicator Data'!$B$4:$N$300,5,FALSE))/(G$3-G$4)*5)),1)))</f>
        <v>1.6</v>
      </c>
      <c r="H120" s="163">
        <f t="shared" si="39"/>
        <v>1.5</v>
      </c>
      <c r="I120" s="163">
        <f>IF(LEN(E120)&gt;3,(IF(VLOOKUP($C120,'Regional Crises'!$B$1:$R$66,6,FALSE)="x","x",ROUND(IF(VLOOKUP($C120,'Regional Crises'!$B$1:$R$66,6,FALSE)&gt;I$3,5,IF(VLOOKUP($C120,'Regional Crises'!$B$1:$R$66,6,FALSE)&lt;I$4,0,5-(I$3-VLOOKUP($C120,'Regional Crises'!$B$1:$R$66,6,FALSE))/(I$3-I$4)*5)),1))),IF(VLOOKUP($E120,'Country Indicator Data'!$B$4:$N$300,2,FALSE)="x","x",ROUND(IF(VLOOKUP($E120,'Country Indicator Data'!$B$4:$N$300,2,FALSE)&gt;I$3,5,IF(VLOOKUP($E120,'Country Indicator Data'!$B$4:$N$300,2,FALSE)&lt;I$4,0,5-(I$3-VLOOKUP($E120,'Country Indicator Data'!$B$4:$N$300,2,FALSE))/(I$3-I$4)*5)),1)))</f>
        <v>1.9</v>
      </c>
      <c r="J120" s="163">
        <f>IF(LEN(E120)&gt;3,(IF(VLOOKUP($C120,'Regional Crises'!$B$1:$R$66,8,FALSE)="x","x",ROUND(IF(VLOOKUP($C120,'Regional Crises'!$B$1:$R$66,8,FALSE)&gt;J$3,5,IF(VLOOKUP($C120,'Regional Crises'!$B$1:$R$66,8,FALSE)&lt;J$4,0,5-(J$3-VLOOKUP($C120,'Regional Crises'!$B$1:$R$66,8,FALSE))/(J$3-J$4)*5)),1))),IF(VLOOKUP($E120,'Country Indicator Data'!$B$4:$N$300,4,FALSE)="x","x",ROUND(IF(VLOOKUP($E120,'Country Indicator Data'!$B$4:$N$300,4,FALSE)&gt;J$3,5,IF(VLOOKUP($E120,'Country Indicator Data'!$B$4:$N$300,4,FALSE)&lt;J$4,0,5-(J$3-VLOOKUP($E120,'Country Indicator Data'!$B$4:$N$300,4,FALSE))/(J$3-J$4)*5)),1)))</f>
        <v>2</v>
      </c>
      <c r="K120" s="163">
        <f t="shared" si="40"/>
        <v>1.95</v>
      </c>
      <c r="L120" s="163">
        <f>IF(LEN(E120)&gt;3,(IF(VLOOKUP($C120,'Regional Crises'!$B$1:$R$66,10,FALSE)="x","x",ROUND(IF(VLOOKUP($C120,'Regional Crises'!$B$1:$R$66,10,FALSE)&gt;L$3,5,IF(VLOOKUP($C120,'Regional Crises'!$B$1:$R$66,10,FALSE)&lt;L$4,0,5-(L$3-VLOOKUP($C120,'Regional Crises'!$B$1:$R$66,10,FALSE))/(L$3-L$4)*5)),1))),IF(VLOOKUP($E120,'Country Indicator Data'!$B$4:$N$300,6,FALSE)="x","x",ROUND(IF(VLOOKUP($E120,'Country Indicator Data'!$B$4:$N$300,6,FALSE)&gt;L$3,5,IF(VLOOKUP($E120,'Country Indicator Data'!$B$4:$N$300,6,FALSE)&lt;L$4,0,5-(L$3-VLOOKUP($E120,'Country Indicator Data'!$B$4:$N$300,6,FALSE))/(L$3-L$4)*5)),1)))</f>
        <v>2.6</v>
      </c>
      <c r="M120" s="163">
        <f>IF(LEN(E120)&gt;3,(IF(VLOOKUP($C120,'Regional Crises'!$B$1:$R$66,11,FALSE)="x","x",ROUND(IF(VLOOKUP($C120,'Regional Crises'!$B$1:$R$66,11,FALSE)&gt;M$3,5,IF(VLOOKUP($C120,'Regional Crises'!$B$1:$R$66,11,FALSE)&lt;M$4,0,5-(M$3-VLOOKUP($C120,'Regional Crises'!$B$1:$R$66,11,FALSE))/(M$3-M$4)*5)),1))),IF(VLOOKUP($E120,'Country Indicator Data'!$B$4:$N$300,7,FALSE)="x","x",ROUND(IF(VLOOKUP($E120,'Country Indicator Data'!$B$4:$N$300,7,FALSE)&gt;M$3,5,IF(VLOOKUP($E120,'Country Indicator Data'!$B$4:$N$300,7,FALSE)&lt;M$4,0,5-(M$3-VLOOKUP($E120,'Country Indicator Data'!$B$4:$N$300,7,FALSE))/(M$3-M$4)*5)),1)))</f>
        <v>2.5</v>
      </c>
      <c r="N120" s="163">
        <f t="shared" si="41"/>
        <v>2.5499999999999998</v>
      </c>
      <c r="O120" s="163">
        <f t="shared" si="42"/>
        <v>2</v>
      </c>
      <c r="P120" s="163">
        <f>IF(LEN(E120)&gt;3,VLOOKUP(C120,'Regional Crises'!$B$1:$R$69,12,FALSE),VLOOKUP(E120,'Country Indicator Data'!$B$4:$I$300,8,FALSE))</f>
        <v>2.1111111111111112</v>
      </c>
      <c r="Q120" s="163">
        <f>IF(LEN(E120)&gt;3,((IF(VLOOKUP($C120,'Regional Crises'!$B$1:$R$66,13,FALSE)="x","x",ROUND(IF(VLOOKUP($C120,'Regional Crises'!$B$1:$R$66,13,FALSE)&gt;Q$3,5,IF(VLOOKUP($C120,'Regional Crises'!$B$1:$R$66,13,FALSE)&lt;Q$4,0,5-(LOG(Q$3)-LOG(VLOOKUP($C120,'Regional Crises'!$B$1:$R$66,13,FALSE)))/(LOG(Q$3)-LOG(Q$4))*5)),1)))),(IF(VLOOKUP($E120,'Country Indicator Data'!$B$4:$N$300,9,FALSE)="x","x",ROUND(IF(VLOOKUP($E120,'Country Indicator Data'!$B$4:$N$300,9,FALSE)&gt;Q$3,5,IF(VLOOKUP($E120,'Country Indicator Data'!$B$4:$N$300,9,FALSE)&lt;Q$4,0,5-(LOG(Q$3)-LOG(VLOOKUP($E120,'Country Indicator Data'!$B$4:$N$300,9,FALSE)))/(LOG(Q$3)-LOG(Q$4))*5)),1))))</f>
        <v>5</v>
      </c>
      <c r="R120" s="163">
        <f t="shared" si="43"/>
        <v>3.5555555555555554</v>
      </c>
      <c r="S120" s="163">
        <f>IF(LEN(E120)&gt;3,((IF(VLOOKUP($C120,'Regional Crises'!$B$1:$R$66,17,FALSE)="x","x",ROUND(IF(VLOOKUP($C120,'Regional Crises'!$B$1:$R$66,17,FALSE)&gt;S$3,0,IF(VLOOKUP($C120,'Regional Crises'!$B$1:$R$66,17,FALSE)&lt;S$4,5,(S$3-VLOOKUP($C120,'Regional Crises'!$B$1:$R$66,17,FALSE))/(S$3-S$4)*5)),1)))),(IF(VLOOKUP($E120,'Country Indicator Data'!$B$4:$N$300,13,FALSE)="x","x",ROUND(IF(VLOOKUP($E120,'Country Indicator Data'!$B$4:$N$300,13,FALSE)&gt;S$3,0,IF(VLOOKUP($E120,'Country Indicator Data'!$B$4:$N$300,13,FALSE)&lt;S$4,5,(S$3-VLOOKUP($E120,'Country Indicator Data'!$B$4:$N$300,13,FALSE))/(S$3-S$4)*5)),1))))</f>
        <v>3.1</v>
      </c>
      <c r="T120" s="163">
        <f>IF(LEN(E120)&gt;3,((IF(VLOOKUP($C120,'Regional Crises'!$B$1:$R$66,14,FALSE)="x","x",ROUND(IF(VLOOKUP($C120,'Regional Crises'!$B$1:$R$66,14,FALSE)&gt;T$3,0,IF(VLOOKUP($C120,'Regional Crises'!$B$1:$R$66,14,FALSE)&lt;T$4,5,(T$3-VLOOKUP($C120,'Regional Crises'!$B$1:$R$66,14,FALSE))/(T$3-T$4)*5)),1)))),(IF(VLOOKUP($E120,'Country Indicator Data'!$B$4:$N$300,10,FALSE)="x","x",ROUND(IF(VLOOKUP($E120,'Country Indicator Data'!$B$4:$N$300,10,FALSE)&gt;T$3,0,IF(VLOOKUP($E120,'Country Indicator Data'!$B$4:$N$300,10,FALSE)&lt;T$4,5,(T$3-VLOOKUP($E120,'Country Indicator Data'!$B$4:$N$300,10,FALSE))/(T$3-T$4)*5)),1))))</f>
        <v>2.9</v>
      </c>
      <c r="U120" s="163">
        <f>IF(LEN(E120)&gt;3,((IF(VLOOKUP($C120,'Regional Crises'!$B$1:$R$66,15,FALSE)="x","x",ROUND(IF(VLOOKUP($C120,'Regional Crises'!$B$1:$R$66,15,FALSE)&gt;U$3,0,IF(VLOOKUP($C120,'Regional Crises'!$B$1:$R$66,15,FALSE)&lt;U$4,5,(U$3-VLOOKUP($C120,'Regional Crises'!$B$1:$R$66,15,FALSE))/(U$3-U$4)*5)),1)))),(IF(VLOOKUP($E120,'Country Indicator Data'!$B$4:$N$300,11,FALSE)="x","x",ROUND(IF(VLOOKUP($E120,'Country Indicator Data'!$B$4:$N$300,11,FALSE)&gt;U$3,0,IF(VLOOKUP($E120,'Country Indicator Data'!$B$4:$N$300,11,FALSE)&lt;U$4,5,(U$3-VLOOKUP($E120,'Country Indicator Data'!$B$4:$N$300,11,FALSE))/(U$3-U$4)*5)),1))))</f>
        <v>1.8</v>
      </c>
      <c r="V120" s="163">
        <f>IF(LEN(E120)&gt;3,((IF(VLOOKUP($C120,'Regional Crises'!$B$1:$R$66,16,FALSE)="x","x",ROUND(IF(VLOOKUP($C120,'Regional Crises'!$B$1:$R$66,16,FALSE)&gt;V$3,0,IF(VLOOKUP($C120,'Regional Crises'!$B$1:$R$66,16,FALSE)&lt;V$4,5,(V$3-VLOOKUP($C120,'Regional Crises'!$B$1:$R$66,16,FALSE))/(V$3-V$4)*5)),1)))),(IF(VLOOKUP($E120,'Country Indicator Data'!$B$4:$N$300,12,FALSE)="x","x",ROUND(IF(VLOOKUP($E120,'Country Indicator Data'!$B$4:$N$300,12,FALSE)&gt;V$3,0,IF(VLOOKUP($E120,'Country Indicator Data'!$B$4:$N$300,12,FALSE)&lt;V$4,5,(V$3-VLOOKUP($E120,'Country Indicator Data'!$B$4:$N$300,12,FALSE))/(V$3-V$4)*5)),1))))</f>
        <v>1.6</v>
      </c>
      <c r="W120" s="163">
        <f t="shared" si="44"/>
        <v>2.4</v>
      </c>
      <c r="X120" s="163">
        <f t="shared" si="45"/>
        <v>2.7</v>
      </c>
      <c r="Y120" s="184">
        <f>IF('Core Indicators'!FC117="x","x",IF('Core Indicators'!FC117&gt;=5,5,IF('Core Indicators'!FC117&gt;=4,4,IF('Core Indicators'!FC117&gt;=3,3,IF('Core Indicators'!FC117&gt;=2,2,IF('Core Indicators'!FC117&gt;=1,1,0))))))</f>
        <v>5</v>
      </c>
      <c r="Z120" s="163">
        <f t="shared" si="46"/>
        <v>5</v>
      </c>
      <c r="AA120" s="184">
        <f>'Crisis Indicator Data'!Y117</f>
        <v>1</v>
      </c>
      <c r="AB120" s="184">
        <f>'Crisis Indicator Data'!Z117</f>
        <v>3</v>
      </c>
      <c r="AC120" s="184">
        <f>'Crisis Indicator Data'!AA117</f>
        <v>2</v>
      </c>
      <c r="AD120" s="184">
        <f>'Crisis Indicator Data'!AB117</f>
        <v>0</v>
      </c>
      <c r="AE120" s="184">
        <f t="shared" si="47"/>
        <v>3</v>
      </c>
      <c r="AF120" s="184">
        <f>'Crisis Indicator Data'!AC117</f>
        <v>0</v>
      </c>
      <c r="AG120" s="184">
        <f>'Crisis Indicator Data'!AD117</f>
        <v>2</v>
      </c>
      <c r="AH120" s="184">
        <f t="shared" si="48"/>
        <v>2</v>
      </c>
      <c r="AI120" s="184">
        <f>'Crisis Indicator Data'!AE117</f>
        <v>2</v>
      </c>
      <c r="AJ120" s="184">
        <f>'Crisis Indicator Data'!AF117</f>
        <v>2</v>
      </c>
      <c r="AK120" s="184">
        <f>'Crisis Indicator Data'!AG117</f>
        <v>3</v>
      </c>
      <c r="AL120" s="184">
        <f t="shared" si="49"/>
        <v>5</v>
      </c>
      <c r="AM120" s="163">
        <f t="shared" si="50"/>
        <v>3</v>
      </c>
      <c r="AN120" s="163">
        <f t="shared" si="51"/>
        <v>4</v>
      </c>
    </row>
    <row r="121" spans="1:40" ht="13.5" customHeight="1" x14ac:dyDescent="0.35">
      <c r="A121" s="172" t="str">
        <f>'Crisis Indicator Data'!A118</f>
        <v>Syrian Regional Crisis</v>
      </c>
      <c r="B121" s="173">
        <f>'Crisis Indicator Data'!B118</f>
        <v>0</v>
      </c>
      <c r="C121" s="173" t="str">
        <f>'Crisis Indicator Data'!C118</f>
        <v>REG004</v>
      </c>
      <c r="D121" s="173" t="str">
        <f>'Crisis Indicator Data'!D118</f>
        <v>Syria,Türkiye,Iraq,Egypt,Jordan,Lebanon</v>
      </c>
      <c r="E121" s="174" t="str">
        <f>'Crisis Indicator Data'!E118</f>
        <v>SYR,TUR,IRQ,EGY,JOR,LBN</v>
      </c>
      <c r="F121" s="163">
        <f>IF(LEN(E121)&gt;3,(IF(VLOOKUP($C121,'Regional Crises'!$B$1:$R$66,7,FALSE)="x","x",ROUND(IF(VLOOKUP($C121,'Regional Crises'!$B$1:$R$66,7,FALSE)&gt;$F$3,5,IF(VLOOKUP($C121,'Regional Crises'!$B$1:$R$66,7,FALSE)&lt;F$4,0,($F$3-VLOOKUP($C121,'Regional Crises'!$B$1:$R$66,7,FALSE))/($F$3-$F$4)*5)),1))),IF(VLOOKUP($E121,'Country Indicator Data'!$B$4:$N$300,3,FALSE)="x","x",ROUND(IF(VLOOKUP($E121,'Country Indicator Data'!$B$4:$N$300,3,FALSE)&gt;$F$3,5,IF(VLOOKUP($E121,'Country Indicator Data'!$B$4:$N$300,3,FALSE)&lt;$F$4,0,($F$3-VLOOKUP($E121,'Country Indicator Data'!$B$4:$N$300,3,FALSE))/($F$3-$F$4)*5)),1)))</f>
        <v>3.8</v>
      </c>
      <c r="G121" s="163">
        <f>IF(LEN(E121)&gt;3,(IF(VLOOKUP($C121,'Regional Crises'!$B$1:$R$66,9,FALSE)="x","x",ROUND(IF(VLOOKUP($C121,'Regional Crises'!$B$1:$R$66,9,FALSE)&gt;G$3,5,IF(VLOOKUP($C121,'Regional Crises'!$B$1:$R$66,9,FALSE)&lt;G$4,0,(G$3-VLOOKUP($C121,'Regional Crises'!$B$1:$R$66,9,FALSE))/(G$3-G$4)*5)),1))),IF(VLOOKUP($E121,'Country Indicator Data'!$B$4:$N$300,5,FALSE)="x","x",ROUND(IF(VLOOKUP($E121,'Country Indicator Data'!$B$4:$N$300,5,FALSE)&gt;G$3,5,IF(VLOOKUP($E121,'Country Indicator Data'!$B$4:$N$300,5,FALSE)&lt;G$4,0,(G$3-VLOOKUP($E121,'Country Indicator Data'!$B$4:$N$300,5,FALSE))/(G$3-G$4)*5)),1)))</f>
        <v>3.1</v>
      </c>
      <c r="H121" s="163">
        <f t="shared" si="39"/>
        <v>3.45</v>
      </c>
      <c r="I121" s="163">
        <f>IF(LEN(E121)&gt;3,(IF(VLOOKUP($C121,'Regional Crises'!$B$1:$R$66,6,FALSE)="x","x",ROUND(IF(VLOOKUP($C121,'Regional Crises'!$B$1:$R$66,6,FALSE)&gt;I$3,5,IF(VLOOKUP($C121,'Regional Crises'!$B$1:$R$66,6,FALSE)&lt;I$4,0,5-(I$3-VLOOKUP($C121,'Regional Crises'!$B$1:$R$66,6,FALSE))/(I$3-I$4)*5)),1))),IF(VLOOKUP($E121,'Country Indicator Data'!$B$4:$N$300,2,FALSE)="x","x",ROUND(IF(VLOOKUP($E121,'Country Indicator Data'!$B$4:$N$300,2,FALSE)&gt;I$3,5,IF(VLOOKUP($E121,'Country Indicator Data'!$B$4:$N$300,2,FALSE)&lt;I$4,0,5-(I$3-VLOOKUP($E121,'Country Indicator Data'!$B$4:$N$300,2,FALSE))/(I$3-I$4)*5)),1)))</f>
        <v>2.5</v>
      </c>
      <c r="J121" s="163">
        <f>IF(LEN(E121)&gt;3,(IF(VLOOKUP($C121,'Regional Crises'!$B$1:$R$66,8,FALSE)="x","x",ROUND(IF(VLOOKUP($C121,'Regional Crises'!$B$1:$R$66,8,FALSE)&gt;J$3,5,IF(VLOOKUP($C121,'Regional Crises'!$B$1:$R$66,8,FALSE)&lt;J$4,0,5-(J$3-VLOOKUP($C121,'Regional Crises'!$B$1:$R$66,8,FALSE))/(J$3-J$4)*5)),1))),IF(VLOOKUP($E121,'Country Indicator Data'!$B$4:$N$300,4,FALSE)="x","x",ROUND(IF(VLOOKUP($E121,'Country Indicator Data'!$B$4:$N$300,4,FALSE)&gt;J$3,5,IF(VLOOKUP($E121,'Country Indicator Data'!$B$4:$N$300,4,FALSE)&lt;J$4,0,5-(J$3-VLOOKUP($E121,'Country Indicator Data'!$B$4:$N$300,4,FALSE))/(J$3-J$4)*5)),1)))</f>
        <v>3.3</v>
      </c>
      <c r="K121" s="163">
        <f t="shared" si="40"/>
        <v>2.9</v>
      </c>
      <c r="L121" s="163">
        <f>IF(LEN(E121)&gt;3,(IF(VLOOKUP($C121,'Regional Crises'!$B$1:$R$66,10,FALSE)="x","x",ROUND(IF(VLOOKUP($C121,'Regional Crises'!$B$1:$R$66,10,FALSE)&gt;L$3,5,IF(VLOOKUP($C121,'Regional Crises'!$B$1:$R$66,10,FALSE)&lt;L$4,0,5-(L$3-VLOOKUP($C121,'Regional Crises'!$B$1:$R$66,10,FALSE))/(L$3-L$4)*5)),1))),IF(VLOOKUP($E121,'Country Indicator Data'!$B$4:$N$300,6,FALSE)="x","x",ROUND(IF(VLOOKUP($E121,'Country Indicator Data'!$B$4:$N$300,6,FALSE)&gt;L$3,5,IF(VLOOKUP($E121,'Country Indicator Data'!$B$4:$N$300,6,FALSE)&lt;L$4,0,5-(L$3-VLOOKUP($E121,'Country Indicator Data'!$B$4:$N$300,6,FALSE))/(L$3-L$4)*5)),1)))</f>
        <v>3</v>
      </c>
      <c r="M121" s="163">
        <f>IF(LEN(E121)&gt;3,(IF(VLOOKUP($C121,'Regional Crises'!$B$1:$R$66,11,FALSE)="x","x",ROUND(IF(VLOOKUP($C121,'Regional Crises'!$B$1:$R$66,11,FALSE)&gt;M$3,5,IF(VLOOKUP($C121,'Regional Crises'!$B$1:$R$66,11,FALSE)&lt;M$4,0,5-(M$3-VLOOKUP($C121,'Regional Crises'!$B$1:$R$66,11,FALSE))/(M$3-M$4)*5)),1))),IF(VLOOKUP($E121,'Country Indicator Data'!$B$4:$N$300,7,FALSE)="x","x",ROUND(IF(VLOOKUP($E121,'Country Indicator Data'!$B$4:$N$300,7,FALSE)&gt;M$3,5,IF(VLOOKUP($E121,'Country Indicator Data'!$B$4:$N$300,7,FALSE)&lt;M$4,0,5-(M$3-VLOOKUP($E121,'Country Indicator Data'!$B$4:$N$300,7,FALSE))/(M$3-M$4)*5)),1)))</f>
        <v>0.9</v>
      </c>
      <c r="N121" s="163">
        <f t="shared" si="41"/>
        <v>1.95</v>
      </c>
      <c r="O121" s="163">
        <f t="shared" si="42"/>
        <v>2.7666666666666662</v>
      </c>
      <c r="P121" s="163">
        <f>IF(LEN(E121)&gt;3,VLOOKUP(C121,'Regional Crises'!$B$1:$R$69,12,FALSE),VLOOKUP(E121,'Country Indicator Data'!$B$4:$I$300,8,FALSE))</f>
        <v>3.3333333333333335</v>
      </c>
      <c r="Q121" s="163">
        <f>IF(LEN(E121)&gt;3,((IF(VLOOKUP($C121,'Regional Crises'!$B$1:$R$66,13,FALSE)="x","x",ROUND(IF(VLOOKUP($C121,'Regional Crises'!$B$1:$R$66,13,FALSE)&gt;Q$3,5,IF(VLOOKUP($C121,'Regional Crises'!$B$1:$R$66,13,FALSE)&lt;Q$4,0,5-(LOG(Q$3)-LOG(VLOOKUP($C121,'Regional Crises'!$B$1:$R$66,13,FALSE)))/(LOG(Q$3)-LOG(Q$4))*5)),1)))),(IF(VLOOKUP($E121,'Country Indicator Data'!$B$4:$N$300,9,FALSE)="x","x",ROUND(IF(VLOOKUP($E121,'Country Indicator Data'!$B$4:$N$300,9,FALSE)&gt;Q$3,5,IF(VLOOKUP($E121,'Country Indicator Data'!$B$4:$N$300,9,FALSE)&lt;Q$4,0,5-(LOG(Q$3)-LOG(VLOOKUP($E121,'Country Indicator Data'!$B$4:$N$300,9,FALSE)))/(LOG(Q$3)-LOG(Q$4))*5)),1))))</f>
        <v>5</v>
      </c>
      <c r="R121" s="163">
        <f t="shared" si="43"/>
        <v>4.166666666666667</v>
      </c>
      <c r="S121" s="163">
        <f>IF(LEN(E121)&gt;3,((IF(VLOOKUP($C121,'Regional Crises'!$B$1:$R$66,17,FALSE)="x","x",ROUND(IF(VLOOKUP($C121,'Regional Crises'!$B$1:$R$66,17,FALSE)&gt;S$3,0,IF(VLOOKUP($C121,'Regional Crises'!$B$1:$R$66,17,FALSE)&lt;S$4,5,(S$3-VLOOKUP($C121,'Regional Crises'!$B$1:$R$66,17,FALSE))/(S$3-S$4)*5)),1)))),(IF(VLOOKUP($E121,'Country Indicator Data'!$B$4:$N$300,13,FALSE)="x","x",ROUND(IF(VLOOKUP($E121,'Country Indicator Data'!$B$4:$N$300,13,FALSE)&gt;S$3,0,IF(VLOOKUP($E121,'Country Indicator Data'!$B$4:$N$300,13,FALSE)&lt;S$4,5,(S$3-VLOOKUP($E121,'Country Indicator Data'!$B$4:$N$300,13,FALSE))/(S$3-S$4)*5)),1))))</f>
        <v>3.5</v>
      </c>
      <c r="T121" s="163">
        <f>IF(LEN(E121)&gt;3,((IF(VLOOKUP($C121,'Regional Crises'!$B$1:$R$66,14,FALSE)="x","x",ROUND(IF(VLOOKUP($C121,'Regional Crises'!$B$1:$R$66,14,FALSE)&gt;T$3,0,IF(VLOOKUP($C121,'Regional Crises'!$B$1:$R$66,14,FALSE)&lt;T$4,5,(T$3-VLOOKUP($C121,'Regional Crises'!$B$1:$R$66,14,FALSE))/(T$3-T$4)*5)),1)))),(IF(VLOOKUP($E121,'Country Indicator Data'!$B$4:$N$300,10,FALSE)="x","x",ROUND(IF(VLOOKUP($E121,'Country Indicator Data'!$B$4:$N$300,10,FALSE)&gt;T$3,0,IF(VLOOKUP($E121,'Country Indicator Data'!$B$4:$N$300,10,FALSE)&lt;T$4,5,(T$3-VLOOKUP($E121,'Country Indicator Data'!$B$4:$N$300,10,FALSE))/(T$3-T$4)*5)),1))))</f>
        <v>3.4</v>
      </c>
      <c r="U121" s="163">
        <f>IF(LEN(E121)&gt;3,((IF(VLOOKUP($C121,'Regional Crises'!$B$1:$R$66,15,FALSE)="x","x",ROUND(IF(VLOOKUP($C121,'Regional Crises'!$B$1:$R$66,15,FALSE)&gt;U$3,0,IF(VLOOKUP($C121,'Regional Crises'!$B$1:$R$66,15,FALSE)&lt;U$4,5,(U$3-VLOOKUP($C121,'Regional Crises'!$B$1:$R$66,15,FALSE))/(U$3-U$4)*5)),1)))),(IF(VLOOKUP($E121,'Country Indicator Data'!$B$4:$N$300,11,FALSE)="x","x",ROUND(IF(VLOOKUP($E121,'Country Indicator Data'!$B$4:$N$300,11,FALSE)&gt;U$3,0,IF(VLOOKUP($E121,'Country Indicator Data'!$B$4:$N$300,11,FALSE)&lt;U$4,5,(U$3-VLOOKUP($E121,'Country Indicator Data'!$B$4:$N$300,11,FALSE))/(U$3-U$4)*5)),1))))</f>
        <v>3</v>
      </c>
      <c r="V121" s="163">
        <f>IF(LEN(E121)&gt;3,((IF(VLOOKUP($C121,'Regional Crises'!$B$1:$R$66,16,FALSE)="x","x",ROUND(IF(VLOOKUP($C121,'Regional Crises'!$B$1:$R$66,16,FALSE)&gt;V$3,0,IF(VLOOKUP($C121,'Regional Crises'!$B$1:$R$66,16,FALSE)&lt;V$4,5,(V$3-VLOOKUP($C121,'Regional Crises'!$B$1:$R$66,16,FALSE))/(V$3-V$4)*5)),1)))),(IF(VLOOKUP($E121,'Country Indicator Data'!$B$4:$N$300,12,FALSE)="x","x",ROUND(IF(VLOOKUP($E121,'Country Indicator Data'!$B$4:$N$300,12,FALSE)&gt;V$3,0,IF(VLOOKUP($E121,'Country Indicator Data'!$B$4:$N$300,12,FALSE)&lt;V$4,5,(V$3-VLOOKUP($E121,'Country Indicator Data'!$B$4:$N$300,12,FALSE))/(V$3-V$4)*5)),1))))</f>
        <v>3.7</v>
      </c>
      <c r="W121" s="163">
        <f t="shared" si="44"/>
        <v>3.4</v>
      </c>
      <c r="X121" s="163">
        <f t="shared" si="45"/>
        <v>3.4</v>
      </c>
      <c r="Y121" s="184">
        <f>IF('Core Indicators'!FC118="x","x",IF('Core Indicators'!FC118&gt;=5,5,IF('Core Indicators'!FC118&gt;=4,4,IF('Core Indicators'!FC118&gt;=3,3,IF('Core Indicators'!FC118&gt;=2,2,IF('Core Indicators'!FC118&gt;=1,1,0))))))</f>
        <v>5</v>
      </c>
      <c r="Z121" s="163">
        <f t="shared" si="46"/>
        <v>5</v>
      </c>
      <c r="AA121" s="184">
        <f>'Crisis Indicator Data'!Y118</f>
        <v>1</v>
      </c>
      <c r="AB121" s="184">
        <f>'Crisis Indicator Data'!Z118</f>
        <v>3</v>
      </c>
      <c r="AC121" s="184">
        <f>'Crisis Indicator Data'!AA118</f>
        <v>3</v>
      </c>
      <c r="AD121" s="184">
        <f>'Crisis Indicator Data'!AB118</f>
        <v>2</v>
      </c>
      <c r="AE121" s="184">
        <f t="shared" si="47"/>
        <v>4</v>
      </c>
      <c r="AF121" s="184">
        <f>'Crisis Indicator Data'!AC118</f>
        <v>2</v>
      </c>
      <c r="AG121" s="184">
        <f>'Crisis Indicator Data'!AD118</f>
        <v>3</v>
      </c>
      <c r="AH121" s="184">
        <f t="shared" si="48"/>
        <v>5</v>
      </c>
      <c r="AI121" s="184">
        <f>'Crisis Indicator Data'!AE118</f>
        <v>3</v>
      </c>
      <c r="AJ121" s="184">
        <f>'Crisis Indicator Data'!AF118</f>
        <v>3</v>
      </c>
      <c r="AK121" s="184">
        <f>'Crisis Indicator Data'!AG118</f>
        <v>0</v>
      </c>
      <c r="AL121" s="184">
        <f t="shared" si="49"/>
        <v>4</v>
      </c>
      <c r="AM121" s="163">
        <f t="shared" si="50"/>
        <v>4</v>
      </c>
      <c r="AN121" s="163">
        <f t="shared" si="51"/>
        <v>4.5</v>
      </c>
    </row>
    <row r="122" spans="1:40" ht="13.5" customHeight="1" x14ac:dyDescent="0.35">
      <c r="A122" s="172" t="str">
        <f>'Crisis Indicator Data'!A119</f>
        <v xml:space="preserve">Eastern Mediterranean Route </v>
      </c>
      <c r="B122" s="173">
        <f>'Crisis Indicator Data'!B119</f>
        <v>0</v>
      </c>
      <c r="C122" s="173" t="str">
        <f>'Crisis Indicator Data'!C119</f>
        <v>REG006</v>
      </c>
      <c r="D122" s="173" t="str">
        <f>'Crisis Indicator Data'!D119</f>
        <v>Türkiye,Greece</v>
      </c>
      <c r="E122" s="174" t="str">
        <f>'Crisis Indicator Data'!E119</f>
        <v>TUR,GRC</v>
      </c>
      <c r="F122" s="163">
        <f>IF(LEN(E122)&gt;3,(IF(VLOOKUP($C122,'Regional Crises'!$B$1:$R$66,7,FALSE)="x","x",ROUND(IF(VLOOKUP($C122,'Regional Crises'!$B$1:$R$66,7,FALSE)&gt;$F$3,5,IF(VLOOKUP($C122,'Regional Crises'!$B$1:$R$66,7,FALSE)&lt;F$4,0,($F$3-VLOOKUP($C122,'Regional Crises'!$B$1:$R$66,7,FALSE))/($F$3-$F$4)*5)),1))),IF(VLOOKUP($E122,'Country Indicator Data'!$B$4:$N$300,3,FALSE)="x","x",ROUND(IF(VLOOKUP($E122,'Country Indicator Data'!$B$4:$N$300,3,FALSE)&gt;$F$3,5,IF(VLOOKUP($E122,'Country Indicator Data'!$B$4:$N$300,3,FALSE)&lt;$F$4,0,($F$3-VLOOKUP($E122,'Country Indicator Data'!$B$4:$N$300,3,FALSE))/($F$3-$F$4)*5)),1)))</f>
        <v>2.1</v>
      </c>
      <c r="G122" s="163">
        <f>IF(LEN(E122)&gt;3,(IF(VLOOKUP($C122,'Regional Crises'!$B$1:$R$66,9,FALSE)="x","x",ROUND(IF(VLOOKUP($C122,'Regional Crises'!$B$1:$R$66,9,FALSE)&gt;G$3,5,IF(VLOOKUP($C122,'Regional Crises'!$B$1:$R$66,9,FALSE)&lt;G$4,0,(G$3-VLOOKUP($C122,'Regional Crises'!$B$1:$R$66,9,FALSE))/(G$3-G$4)*5)),1))),IF(VLOOKUP($E122,'Country Indicator Data'!$B$4:$N$300,5,FALSE)="x","x",ROUND(IF(VLOOKUP($E122,'Country Indicator Data'!$B$4:$N$300,5,FALSE)&gt;G$3,5,IF(VLOOKUP($E122,'Country Indicator Data'!$B$4:$N$300,5,FALSE)&lt;G$4,0,(G$3-VLOOKUP($E122,'Country Indicator Data'!$B$4:$N$300,5,FALSE))/(G$3-G$4)*5)),1)))</f>
        <v>2.9</v>
      </c>
      <c r="H122" s="163">
        <f t="shared" si="39"/>
        <v>2.5</v>
      </c>
      <c r="I122" s="163">
        <f>IF(LEN(E122)&gt;3,(IF(VLOOKUP($C122,'Regional Crises'!$B$1:$R$66,6,FALSE)="x","x",ROUND(IF(VLOOKUP($C122,'Regional Crises'!$B$1:$R$66,6,FALSE)&gt;I$3,5,IF(VLOOKUP($C122,'Regional Crises'!$B$1:$R$66,6,FALSE)&lt;I$4,0,5-(I$3-VLOOKUP($C122,'Regional Crises'!$B$1:$R$66,6,FALSE))/(I$3-I$4)*5)),1))),IF(VLOOKUP($E122,'Country Indicator Data'!$B$4:$N$300,2,FALSE)="x","x",ROUND(IF(VLOOKUP($E122,'Country Indicator Data'!$B$4:$N$300,2,FALSE)&gt;I$3,5,IF(VLOOKUP($E122,'Country Indicator Data'!$B$4:$N$300,2,FALSE)&lt;I$4,0,5-(I$3-VLOOKUP($E122,'Country Indicator Data'!$B$4:$N$300,2,FALSE))/(I$3-I$4)*5)),1)))</f>
        <v>1.2</v>
      </c>
      <c r="J122" s="163">
        <f>IF(LEN(E122)&gt;3,(IF(VLOOKUP($C122,'Regional Crises'!$B$1:$R$66,8,FALSE)="x","x",ROUND(IF(VLOOKUP($C122,'Regional Crises'!$B$1:$R$66,8,FALSE)&gt;J$3,5,IF(VLOOKUP($C122,'Regional Crises'!$B$1:$R$66,8,FALSE)&lt;J$4,0,5-(J$3-VLOOKUP($C122,'Regional Crises'!$B$1:$R$66,8,FALSE))/(J$3-J$4)*5)),1))),IF(VLOOKUP($E122,'Country Indicator Data'!$B$4:$N$300,4,FALSE)="x","x",ROUND(IF(VLOOKUP($E122,'Country Indicator Data'!$B$4:$N$300,4,FALSE)&gt;J$3,5,IF(VLOOKUP($E122,'Country Indicator Data'!$B$4:$N$300,4,FALSE)&lt;J$4,0,5-(J$3-VLOOKUP($E122,'Country Indicator Data'!$B$4:$N$300,4,FALSE))/(J$3-J$4)*5)),1)))</f>
        <v>1.8</v>
      </c>
      <c r="K122" s="163">
        <f t="shared" si="40"/>
        <v>1.5</v>
      </c>
      <c r="L122" s="163">
        <f>IF(LEN(E122)&gt;3,(IF(VLOOKUP($C122,'Regional Crises'!$B$1:$R$66,10,FALSE)="x","x",ROUND(IF(VLOOKUP($C122,'Regional Crises'!$B$1:$R$66,10,FALSE)&gt;L$3,5,IF(VLOOKUP($C122,'Regional Crises'!$B$1:$R$66,10,FALSE)&lt;L$4,0,5-(L$3-VLOOKUP($C122,'Regional Crises'!$B$1:$R$66,10,FALSE))/(L$3-L$4)*5)),1))),IF(VLOOKUP($E122,'Country Indicator Data'!$B$4:$N$300,6,FALSE)="x","x",ROUND(IF(VLOOKUP($E122,'Country Indicator Data'!$B$4:$N$300,6,FALSE)&gt;L$3,5,IF(VLOOKUP($E122,'Country Indicator Data'!$B$4:$N$300,6,FALSE)&lt;L$4,0,5-(L$3-VLOOKUP($E122,'Country Indicator Data'!$B$4:$N$300,6,FALSE))/(L$3-L$4)*5)),1)))</f>
        <v>1.4</v>
      </c>
      <c r="M122" s="163">
        <f>IF(LEN(E122)&gt;3,(IF(VLOOKUP($C122,'Regional Crises'!$B$1:$R$66,11,FALSE)="x","x",ROUND(IF(VLOOKUP($C122,'Regional Crises'!$B$1:$R$66,11,FALSE)&gt;M$3,5,IF(VLOOKUP($C122,'Regional Crises'!$B$1:$R$66,11,FALSE)&lt;M$4,0,5-(M$3-VLOOKUP($C122,'Regional Crises'!$B$1:$R$66,11,FALSE))/(M$3-M$4)*5)),1))),IF(VLOOKUP($E122,'Country Indicator Data'!$B$4:$N$300,7,FALSE)="x","x",ROUND(IF(VLOOKUP($E122,'Country Indicator Data'!$B$4:$N$300,7,FALSE)&gt;M$3,5,IF(VLOOKUP($E122,'Country Indicator Data'!$B$4:$N$300,7,FALSE)&lt;M$4,0,5-(M$3-VLOOKUP($E122,'Country Indicator Data'!$B$4:$N$300,7,FALSE))/(M$3-M$4)*5)),1)))</f>
        <v>1.6</v>
      </c>
      <c r="N122" s="163">
        <f t="shared" si="41"/>
        <v>1.5</v>
      </c>
      <c r="O122" s="163">
        <f t="shared" si="42"/>
        <v>1.8333333333333333</v>
      </c>
      <c r="P122" s="163">
        <f>IF(LEN(E122)&gt;3,VLOOKUP(C122,'Regional Crises'!$B$1:$R$69,12,FALSE),VLOOKUP(E122,'Country Indicator Data'!$B$4:$I$300,8,FALSE))</f>
        <v>3.5</v>
      </c>
      <c r="Q122" s="163">
        <f>IF(LEN(E122)&gt;3,((IF(VLOOKUP($C122,'Regional Crises'!$B$1:$R$66,13,FALSE)="x","x",ROUND(IF(VLOOKUP($C122,'Regional Crises'!$B$1:$R$66,13,FALSE)&gt;Q$3,5,IF(VLOOKUP($C122,'Regional Crises'!$B$1:$R$66,13,FALSE)&lt;Q$4,0,5-(LOG(Q$3)-LOG(VLOOKUP($C122,'Regional Crises'!$B$1:$R$66,13,FALSE)))/(LOG(Q$3)-LOG(Q$4))*5)),1)))),(IF(VLOOKUP($E122,'Country Indicator Data'!$B$4:$N$300,9,FALSE)="x","x",ROUND(IF(VLOOKUP($E122,'Country Indicator Data'!$B$4:$N$300,9,FALSE)&gt;Q$3,5,IF(VLOOKUP($E122,'Country Indicator Data'!$B$4:$N$300,9,FALSE)&lt;Q$4,0,5-(LOG(Q$3)-LOG(VLOOKUP($E122,'Country Indicator Data'!$B$4:$N$300,9,FALSE)))/(LOG(Q$3)-LOG(Q$4))*5)),1))))</f>
        <v>1.1000000000000001</v>
      </c>
      <c r="R122" s="163">
        <f t="shared" si="43"/>
        <v>2.2999999999999998</v>
      </c>
      <c r="S122" s="163">
        <f>IF(LEN(E122)&gt;3,((IF(VLOOKUP($C122,'Regional Crises'!$B$1:$R$66,17,FALSE)="x","x",ROUND(IF(VLOOKUP($C122,'Regional Crises'!$B$1:$R$66,17,FALSE)&gt;S$3,0,IF(VLOOKUP($C122,'Regional Crises'!$B$1:$R$66,17,FALSE)&lt;S$4,5,(S$3-VLOOKUP($C122,'Regional Crises'!$B$1:$R$66,17,FALSE))/(S$3-S$4)*5)),1)))),(IF(VLOOKUP($E122,'Country Indicator Data'!$B$4:$N$300,13,FALSE)="x","x",ROUND(IF(VLOOKUP($E122,'Country Indicator Data'!$B$4:$N$300,13,FALSE)&gt;S$3,0,IF(VLOOKUP($E122,'Country Indicator Data'!$B$4:$N$300,13,FALSE)&lt;S$4,5,(S$3-VLOOKUP($E122,'Country Indicator Data'!$B$4:$N$300,13,FALSE))/(S$3-S$4)*5)),1))))</f>
        <v>2.9</v>
      </c>
      <c r="T122" s="163">
        <f>IF(LEN(E122)&gt;3,((IF(VLOOKUP($C122,'Regional Crises'!$B$1:$R$66,14,FALSE)="x","x",ROUND(IF(VLOOKUP($C122,'Regional Crises'!$B$1:$R$66,14,FALSE)&gt;T$3,0,IF(VLOOKUP($C122,'Regional Crises'!$B$1:$R$66,14,FALSE)&lt;T$4,5,(T$3-VLOOKUP($C122,'Regional Crises'!$B$1:$R$66,14,FALSE))/(T$3-T$4)*5)),1)))),(IF(VLOOKUP($E122,'Country Indicator Data'!$B$4:$N$300,10,FALSE)="x","x",ROUND(IF(VLOOKUP($E122,'Country Indicator Data'!$B$4:$N$300,10,FALSE)&gt;T$3,0,IF(VLOOKUP($E122,'Country Indicator Data'!$B$4:$N$300,10,FALSE)&lt;T$4,5,(T$3-VLOOKUP($E122,'Country Indicator Data'!$B$4:$N$300,10,FALSE))/(T$3-T$4)*5)),1))))</f>
        <v>2.6</v>
      </c>
      <c r="U122" s="163">
        <f>IF(LEN(E122)&gt;3,((IF(VLOOKUP($C122,'Regional Crises'!$B$1:$R$66,15,FALSE)="x","x",ROUND(IF(VLOOKUP($C122,'Regional Crises'!$B$1:$R$66,15,FALSE)&gt;U$3,0,IF(VLOOKUP($C122,'Regional Crises'!$B$1:$R$66,15,FALSE)&lt;U$4,5,(U$3-VLOOKUP($C122,'Regional Crises'!$B$1:$R$66,15,FALSE))/(U$3-U$4)*5)),1)))),(IF(VLOOKUP($E122,'Country Indicator Data'!$B$4:$N$300,11,FALSE)="x","x",ROUND(IF(VLOOKUP($E122,'Country Indicator Data'!$B$4:$N$300,11,FALSE)&gt;U$3,0,IF(VLOOKUP($E122,'Country Indicator Data'!$B$4:$N$300,11,FALSE)&lt;U$4,5,(U$3-VLOOKUP($E122,'Country Indicator Data'!$B$4:$N$300,11,FALSE))/(U$3-U$4)*5)),1))))</f>
        <v>2.5</v>
      </c>
      <c r="V122" s="163">
        <f>IF(LEN(E122)&gt;3,((IF(VLOOKUP($C122,'Regional Crises'!$B$1:$R$66,16,FALSE)="x","x",ROUND(IF(VLOOKUP($C122,'Regional Crises'!$B$1:$R$66,16,FALSE)&gt;V$3,0,IF(VLOOKUP($C122,'Regional Crises'!$B$1:$R$66,16,FALSE)&lt;V$4,5,(V$3-VLOOKUP($C122,'Regional Crises'!$B$1:$R$66,16,FALSE))/(V$3-V$4)*5)),1)))),(IF(VLOOKUP($E122,'Country Indicator Data'!$B$4:$N$300,12,FALSE)="x","x",ROUND(IF(VLOOKUP($E122,'Country Indicator Data'!$B$4:$N$300,12,FALSE)&gt;V$3,0,IF(VLOOKUP($E122,'Country Indicator Data'!$B$4:$N$300,12,FALSE)&lt;V$4,5,(V$3-VLOOKUP($E122,'Country Indicator Data'!$B$4:$N$300,12,FALSE))/(V$3-V$4)*5)),1))))</f>
        <v>2.1</v>
      </c>
      <c r="W122" s="163">
        <f t="shared" si="44"/>
        <v>2.5</v>
      </c>
      <c r="X122" s="163">
        <f t="shared" si="45"/>
        <v>2.2000000000000002</v>
      </c>
      <c r="Y122" s="184">
        <f>IF('Core Indicators'!FC119="x","x",IF('Core Indicators'!FC119&gt;=5,5,IF('Core Indicators'!FC119&gt;=4,4,IF('Core Indicators'!FC119&gt;=3,3,IF('Core Indicators'!FC119&gt;=2,2,IF('Core Indicators'!FC119&gt;=1,1,0))))))</f>
        <v>3</v>
      </c>
      <c r="Z122" s="163">
        <f t="shared" si="46"/>
        <v>3</v>
      </c>
      <c r="AA122" s="184">
        <f>'Crisis Indicator Data'!Y119</f>
        <v>1</v>
      </c>
      <c r="AB122" s="184">
        <f>'Crisis Indicator Data'!Z119</f>
        <v>1</v>
      </c>
      <c r="AC122" s="184">
        <f>'Crisis Indicator Data'!AA119</f>
        <v>1</v>
      </c>
      <c r="AD122" s="184">
        <f>'Crisis Indicator Data'!AB119</f>
        <v>0</v>
      </c>
      <c r="AE122" s="184">
        <f t="shared" si="47"/>
        <v>2</v>
      </c>
      <c r="AF122" s="184">
        <f>'Crisis Indicator Data'!AC119</f>
        <v>2</v>
      </c>
      <c r="AG122" s="184">
        <f>'Crisis Indicator Data'!AD119</f>
        <v>3</v>
      </c>
      <c r="AH122" s="184">
        <f t="shared" si="48"/>
        <v>5</v>
      </c>
      <c r="AI122" s="184">
        <f>'Crisis Indicator Data'!AE119</f>
        <v>0</v>
      </c>
      <c r="AJ122" s="184">
        <f>'Crisis Indicator Data'!AF119</f>
        <v>3</v>
      </c>
      <c r="AK122" s="184">
        <f>'Crisis Indicator Data'!AG119</f>
        <v>0</v>
      </c>
      <c r="AL122" s="184">
        <f t="shared" si="49"/>
        <v>3</v>
      </c>
      <c r="AM122" s="163">
        <f t="shared" si="50"/>
        <v>3</v>
      </c>
      <c r="AN122" s="163">
        <f t="shared" si="51"/>
        <v>3</v>
      </c>
    </row>
    <row r="123" spans="1:40" ht="13.5" customHeight="1" x14ac:dyDescent="0.35">
      <c r="A123" s="172" t="str">
        <f>'Crisis Indicator Data'!A120</f>
        <v>Central Mediterranean Route</v>
      </c>
      <c r="B123" s="173">
        <f>'Crisis Indicator Data'!B120</f>
        <v>0</v>
      </c>
      <c r="C123" s="173" t="str">
        <f>'Crisis Indicator Data'!C120</f>
        <v>REG007</v>
      </c>
      <c r="D123" s="173" t="str">
        <f>'Crisis Indicator Data'!D120</f>
        <v>Algeria,Tunisia,Libya,Italy</v>
      </c>
      <c r="E123" s="174" t="str">
        <f>'Crisis Indicator Data'!E120</f>
        <v>DZA,TUN,LBY,ITA</v>
      </c>
      <c r="F123" s="163">
        <f>IF(LEN(E123)&gt;3,(IF(VLOOKUP($C123,'Regional Crises'!$B$1:$R$66,7,FALSE)="x","x",ROUND(IF(VLOOKUP($C123,'Regional Crises'!$B$1:$R$66,7,FALSE)&gt;$F$3,5,IF(VLOOKUP($C123,'Regional Crises'!$B$1:$R$66,7,FALSE)&lt;F$4,0,($F$3-VLOOKUP($C123,'Regional Crises'!$B$1:$R$66,7,FALSE))/($F$3-$F$4)*5)),1))),IF(VLOOKUP($E123,'Country Indicator Data'!$B$4:$N$300,3,FALSE)="x","x",ROUND(IF(VLOOKUP($E123,'Country Indicator Data'!$B$4:$N$300,3,FALSE)&gt;$F$3,5,IF(VLOOKUP($E123,'Country Indicator Data'!$B$4:$N$300,3,FALSE)&lt;$F$4,0,($F$3-VLOOKUP($E123,'Country Indicator Data'!$B$4:$N$300,3,FALSE))/($F$3-$F$4)*5)),1)))</f>
        <v>2.9</v>
      </c>
      <c r="G123" s="163">
        <f>IF(LEN(E123)&gt;3,(IF(VLOOKUP($C123,'Regional Crises'!$B$1:$R$66,9,FALSE)="x","x",ROUND(IF(VLOOKUP($C123,'Regional Crises'!$B$1:$R$66,9,FALSE)&gt;G$3,5,IF(VLOOKUP($C123,'Regional Crises'!$B$1:$R$66,9,FALSE)&lt;G$4,0,(G$3-VLOOKUP($C123,'Regional Crises'!$B$1:$R$66,9,FALSE))/(G$3-G$4)*5)),1))),IF(VLOOKUP($E123,'Country Indicator Data'!$B$4:$N$300,5,FALSE)="x","x",ROUND(IF(VLOOKUP($E123,'Country Indicator Data'!$B$4:$N$300,5,FALSE)&gt;G$3,5,IF(VLOOKUP($E123,'Country Indicator Data'!$B$4:$N$300,5,FALSE)&lt;G$4,0,(G$3-VLOOKUP($E123,'Country Indicator Data'!$B$4:$N$300,5,FALSE))/(G$3-G$4)*5)),1)))</f>
        <v>3.1</v>
      </c>
      <c r="H123" s="163">
        <f t="shared" si="39"/>
        <v>3</v>
      </c>
      <c r="I123" s="163">
        <f>IF(LEN(E123)&gt;3,(IF(VLOOKUP($C123,'Regional Crises'!$B$1:$R$66,6,FALSE)="x","x",ROUND(IF(VLOOKUP($C123,'Regional Crises'!$B$1:$R$66,6,FALSE)&gt;I$3,5,IF(VLOOKUP($C123,'Regional Crises'!$B$1:$R$66,6,FALSE)&lt;I$4,0,5-(I$3-VLOOKUP($C123,'Regional Crises'!$B$1:$R$66,6,FALSE))/(I$3-I$4)*5)),1))),IF(VLOOKUP($E123,'Country Indicator Data'!$B$4:$N$300,2,FALSE)="x","x",ROUND(IF(VLOOKUP($E123,'Country Indicator Data'!$B$4:$N$300,2,FALSE)&gt;I$3,5,IF(VLOOKUP($E123,'Country Indicator Data'!$B$4:$N$300,2,FALSE)&lt;I$4,0,5-(I$3-VLOOKUP($E123,'Country Indicator Data'!$B$4:$N$300,2,FALSE))/(I$3-I$4)*5)),1)))</f>
        <v>1.1000000000000001</v>
      </c>
      <c r="J123" s="163">
        <f>IF(LEN(E123)&gt;3,(IF(VLOOKUP($C123,'Regional Crises'!$B$1:$R$66,8,FALSE)="x","x",ROUND(IF(VLOOKUP($C123,'Regional Crises'!$B$1:$R$66,8,FALSE)&gt;J$3,5,IF(VLOOKUP($C123,'Regional Crises'!$B$1:$R$66,8,FALSE)&lt;J$4,0,5-(J$3-VLOOKUP($C123,'Regional Crises'!$B$1:$R$66,8,FALSE))/(J$3-J$4)*5)),1))),IF(VLOOKUP($E123,'Country Indicator Data'!$B$4:$N$300,4,FALSE)="x","x",ROUND(IF(VLOOKUP($E123,'Country Indicator Data'!$B$4:$N$300,4,FALSE)&gt;J$3,5,IF(VLOOKUP($E123,'Country Indicator Data'!$B$4:$N$300,4,FALSE)&lt;J$4,0,5-(J$3-VLOOKUP($E123,'Country Indicator Data'!$B$4:$N$300,4,FALSE))/(J$3-J$4)*5)),1)))</f>
        <v>0.7</v>
      </c>
      <c r="K123" s="163">
        <f t="shared" si="40"/>
        <v>0.9</v>
      </c>
      <c r="L123" s="163">
        <f>IF(LEN(E123)&gt;3,(IF(VLOOKUP($C123,'Regional Crises'!$B$1:$R$66,10,FALSE)="x","x",ROUND(IF(VLOOKUP($C123,'Regional Crises'!$B$1:$R$66,10,FALSE)&gt;L$3,5,IF(VLOOKUP($C123,'Regional Crises'!$B$1:$R$66,10,FALSE)&lt;L$4,0,5-(L$3-VLOOKUP($C123,'Regional Crises'!$B$1:$R$66,10,FALSE))/(L$3-L$4)*5)),1))),IF(VLOOKUP($E123,'Country Indicator Data'!$B$4:$N$300,6,FALSE)="x","x",ROUND(IF(VLOOKUP($E123,'Country Indicator Data'!$B$4:$N$300,6,FALSE)&gt;L$3,5,IF(VLOOKUP($E123,'Country Indicator Data'!$B$4:$N$300,6,FALSE)&lt;L$4,0,5-(L$3-VLOOKUP($E123,'Country Indicator Data'!$B$4:$N$300,6,FALSE))/(L$3-L$4)*5)),1)))</f>
        <v>1.6</v>
      </c>
      <c r="M123" s="163">
        <f>IF(LEN(E123)&gt;3,(IF(VLOOKUP($C123,'Regional Crises'!$B$1:$R$66,11,FALSE)="x","x",ROUND(IF(VLOOKUP($C123,'Regional Crises'!$B$1:$R$66,11,FALSE)&gt;M$3,5,IF(VLOOKUP($C123,'Regional Crises'!$B$1:$R$66,11,FALSE)&lt;M$4,0,5-(M$3-VLOOKUP($C123,'Regional Crises'!$B$1:$R$66,11,FALSE))/(M$3-M$4)*5)),1))),IF(VLOOKUP($E123,'Country Indicator Data'!$B$4:$N$300,7,FALSE)="x","x",ROUND(IF(VLOOKUP($E123,'Country Indicator Data'!$B$4:$N$300,7,FALSE)&gt;M$3,5,IF(VLOOKUP($E123,'Country Indicator Data'!$B$4:$N$300,7,FALSE)&lt;M$4,0,5-(M$3-VLOOKUP($E123,'Country Indicator Data'!$B$4:$N$300,7,FALSE))/(M$3-M$4)*5)),1)))</f>
        <v>0.9</v>
      </c>
      <c r="N123" s="163">
        <f t="shared" si="41"/>
        <v>1.25</v>
      </c>
      <c r="O123" s="163">
        <f t="shared" si="42"/>
        <v>1.7166666666666668</v>
      </c>
      <c r="P123" s="163">
        <f>IF(LEN(E123)&gt;3,VLOOKUP(C123,'Regional Crises'!$B$1:$R$69,12,FALSE),VLOOKUP(E123,'Country Indicator Data'!$B$4:$I$300,8,FALSE))</f>
        <v>2</v>
      </c>
      <c r="Q123" s="163">
        <f>IF(LEN(E123)&gt;3,((IF(VLOOKUP($C123,'Regional Crises'!$B$1:$R$66,13,FALSE)="x","x",ROUND(IF(VLOOKUP($C123,'Regional Crises'!$B$1:$R$66,13,FALSE)&gt;Q$3,5,IF(VLOOKUP($C123,'Regional Crises'!$B$1:$R$66,13,FALSE)&lt;Q$4,0,5-(LOG(Q$3)-LOG(VLOOKUP($C123,'Regional Crises'!$B$1:$R$66,13,FALSE)))/(LOG(Q$3)-LOG(Q$4))*5)),1)))),(IF(VLOOKUP($E123,'Country Indicator Data'!$B$4:$N$300,9,FALSE)="x","x",ROUND(IF(VLOOKUP($E123,'Country Indicator Data'!$B$4:$N$300,9,FALSE)&gt;Q$3,5,IF(VLOOKUP($E123,'Country Indicator Data'!$B$4:$N$300,9,FALSE)&lt;Q$4,0,5-(LOG(Q$3)-LOG(VLOOKUP($E123,'Country Indicator Data'!$B$4:$N$300,9,FALSE)))/(LOG(Q$3)-LOG(Q$4))*5)),1))))</f>
        <v>4.2</v>
      </c>
      <c r="R123" s="163">
        <f t="shared" si="43"/>
        <v>3.1</v>
      </c>
      <c r="S123" s="163">
        <f>IF(LEN(E123)&gt;3,((IF(VLOOKUP($C123,'Regional Crises'!$B$1:$R$66,17,FALSE)="x","x",ROUND(IF(VLOOKUP($C123,'Regional Crises'!$B$1:$R$66,17,FALSE)&gt;S$3,0,IF(VLOOKUP($C123,'Regional Crises'!$B$1:$R$66,17,FALSE)&lt;S$4,5,(S$3-VLOOKUP($C123,'Regional Crises'!$B$1:$R$66,17,FALSE))/(S$3-S$4)*5)),1)))),(IF(VLOOKUP($E123,'Country Indicator Data'!$B$4:$N$300,13,FALSE)="x","x",ROUND(IF(VLOOKUP($E123,'Country Indicator Data'!$B$4:$N$300,13,FALSE)&gt;S$3,0,IF(VLOOKUP($E123,'Country Indicator Data'!$B$4:$N$300,13,FALSE)&lt;S$4,5,(S$3-VLOOKUP($E123,'Country Indicator Data'!$B$4:$N$300,13,FALSE))/(S$3-S$4)*5)),1))))</f>
        <v>3.1</v>
      </c>
      <c r="T123" s="163">
        <f>IF(LEN(E123)&gt;3,((IF(VLOOKUP($C123,'Regional Crises'!$B$1:$R$66,14,FALSE)="x","x",ROUND(IF(VLOOKUP($C123,'Regional Crises'!$B$1:$R$66,14,FALSE)&gt;T$3,0,IF(VLOOKUP($C123,'Regional Crises'!$B$1:$R$66,14,FALSE)&lt;T$4,5,(T$3-VLOOKUP($C123,'Regional Crises'!$B$1:$R$66,14,FALSE))/(T$3-T$4)*5)),1)))),(IF(VLOOKUP($E123,'Country Indicator Data'!$B$4:$N$300,10,FALSE)="x","x",ROUND(IF(VLOOKUP($E123,'Country Indicator Data'!$B$4:$N$300,10,FALSE)&gt;T$3,0,IF(VLOOKUP($E123,'Country Indicator Data'!$B$4:$N$300,10,FALSE)&lt;T$4,5,(T$3-VLOOKUP($E123,'Country Indicator Data'!$B$4:$N$300,10,FALSE))/(T$3-T$4)*5)),1))))</f>
        <v>3.1</v>
      </c>
      <c r="U123" s="163">
        <f>IF(LEN(E123)&gt;3,((IF(VLOOKUP($C123,'Regional Crises'!$B$1:$R$66,15,FALSE)="x","x",ROUND(IF(VLOOKUP($C123,'Regional Crises'!$B$1:$R$66,15,FALSE)&gt;U$3,0,IF(VLOOKUP($C123,'Regional Crises'!$B$1:$R$66,15,FALSE)&lt;U$4,5,(U$3-VLOOKUP($C123,'Regional Crises'!$B$1:$R$66,15,FALSE))/(U$3-U$4)*5)),1)))),(IF(VLOOKUP($E123,'Country Indicator Data'!$B$4:$N$300,11,FALSE)="x","x",ROUND(IF(VLOOKUP($E123,'Country Indicator Data'!$B$4:$N$300,11,FALSE)&gt;U$3,0,IF(VLOOKUP($E123,'Country Indicator Data'!$B$4:$N$300,11,FALSE)&lt;U$4,5,(U$3-VLOOKUP($E123,'Country Indicator Data'!$B$4:$N$300,11,FALSE))/(U$3-U$4)*5)),1))))</f>
        <v>2.9</v>
      </c>
      <c r="V123" s="163">
        <f>IF(LEN(E123)&gt;3,((IF(VLOOKUP($C123,'Regional Crises'!$B$1:$R$66,16,FALSE)="x","x",ROUND(IF(VLOOKUP($C123,'Regional Crises'!$B$1:$R$66,16,FALSE)&gt;V$3,0,IF(VLOOKUP($C123,'Regional Crises'!$B$1:$R$66,16,FALSE)&lt;V$4,5,(V$3-VLOOKUP($C123,'Regional Crises'!$B$1:$R$66,16,FALSE))/(V$3-V$4)*5)),1)))),(IF(VLOOKUP($E123,'Country Indicator Data'!$B$4:$N$300,12,FALSE)="x","x",ROUND(IF(VLOOKUP($E123,'Country Indicator Data'!$B$4:$N$300,12,FALSE)&gt;V$3,0,IF(VLOOKUP($E123,'Country Indicator Data'!$B$4:$N$300,12,FALSE)&lt;V$4,5,(V$3-VLOOKUP($E123,'Country Indicator Data'!$B$4:$N$300,12,FALSE))/(V$3-V$4)*5)),1))))</f>
        <v>2.7</v>
      </c>
      <c r="W123" s="163">
        <f t="shared" si="44"/>
        <v>3</v>
      </c>
      <c r="X123" s="163">
        <f t="shared" si="45"/>
        <v>2.6</v>
      </c>
      <c r="Y123" s="184">
        <f>IF('Core Indicators'!FC120="x","x",IF('Core Indicators'!FC120&gt;=5,5,IF('Core Indicators'!FC120&gt;=4,4,IF('Core Indicators'!FC120&gt;=3,3,IF('Core Indicators'!FC120&gt;=2,2,IF('Core Indicators'!FC120&gt;=1,1,0))))))</f>
        <v>4</v>
      </c>
      <c r="Z123" s="163">
        <f t="shared" si="46"/>
        <v>4</v>
      </c>
      <c r="AA123" s="184">
        <f>'Crisis Indicator Data'!Y120</f>
        <v>0</v>
      </c>
      <c r="AB123" s="184">
        <f>'Crisis Indicator Data'!Z120</f>
        <v>1</v>
      </c>
      <c r="AC123" s="184">
        <f>'Crisis Indicator Data'!AA120</f>
        <v>1</v>
      </c>
      <c r="AD123" s="184">
        <f>'Crisis Indicator Data'!AB120</f>
        <v>2</v>
      </c>
      <c r="AE123" s="184">
        <f t="shared" si="47"/>
        <v>2</v>
      </c>
      <c r="AF123" s="184">
        <f>'Crisis Indicator Data'!AC120</f>
        <v>2</v>
      </c>
      <c r="AG123" s="184">
        <f>'Crisis Indicator Data'!AD120</f>
        <v>2</v>
      </c>
      <c r="AH123" s="184">
        <f t="shared" si="48"/>
        <v>4</v>
      </c>
      <c r="AI123" s="184">
        <f>'Crisis Indicator Data'!AE120</f>
        <v>0</v>
      </c>
      <c r="AJ123" s="184">
        <f>'Crisis Indicator Data'!AF120</f>
        <v>1</v>
      </c>
      <c r="AK123" s="184">
        <f>'Crisis Indicator Data'!AG120</f>
        <v>1</v>
      </c>
      <c r="AL123" s="184">
        <f t="shared" si="49"/>
        <v>2</v>
      </c>
      <c r="AM123" s="163">
        <f t="shared" si="50"/>
        <v>3</v>
      </c>
      <c r="AN123" s="163">
        <f t="shared" si="51"/>
        <v>3.5</v>
      </c>
    </row>
    <row r="124" spans="1:40" ht="13.5" customHeight="1" x14ac:dyDescent="0.35">
      <c r="A124" s="172" t="str">
        <f>'Crisis Indicator Data'!A121</f>
        <v>Western Mediterranean Route</v>
      </c>
      <c r="B124" s="173">
        <f>'Crisis Indicator Data'!B121</f>
        <v>0</v>
      </c>
      <c r="C124" s="173" t="str">
        <f>'Crisis Indicator Data'!C121</f>
        <v>REG008</v>
      </c>
      <c r="D124" s="173" t="str">
        <f>'Crisis Indicator Data'!D121</f>
        <v>Algeria,Morocco,Spain</v>
      </c>
      <c r="E124" s="174" t="str">
        <f>'Crisis Indicator Data'!E121</f>
        <v>DZA,MAR,ESP</v>
      </c>
      <c r="F124" s="163">
        <f>IF(LEN(E124)&gt;3,(IF(VLOOKUP($C124,'Regional Crises'!$B$1:$R$66,7,FALSE)="x","x",ROUND(IF(VLOOKUP($C124,'Regional Crises'!$B$1:$R$66,7,FALSE)&gt;$F$3,5,IF(VLOOKUP($C124,'Regional Crises'!$B$1:$R$66,7,FALSE)&lt;F$4,0,($F$3-VLOOKUP($C124,'Regional Crises'!$B$1:$R$66,7,FALSE))/($F$3-$F$4)*5)),1))),IF(VLOOKUP($E124,'Country Indicator Data'!$B$4:$N$300,3,FALSE)="x","x",ROUND(IF(VLOOKUP($E124,'Country Indicator Data'!$B$4:$N$300,3,FALSE)&gt;$F$3,5,IF(VLOOKUP($E124,'Country Indicator Data'!$B$4:$N$300,3,FALSE)&lt;$F$4,0,($F$3-VLOOKUP($E124,'Country Indicator Data'!$B$4:$N$300,3,FALSE))/($F$3-$F$4)*5)),1)))</f>
        <v>2.7</v>
      </c>
      <c r="G124" s="163">
        <f>IF(LEN(E124)&gt;3,(IF(VLOOKUP($C124,'Regional Crises'!$B$1:$R$66,9,FALSE)="x","x",ROUND(IF(VLOOKUP($C124,'Regional Crises'!$B$1:$R$66,9,FALSE)&gt;G$3,5,IF(VLOOKUP($C124,'Regional Crises'!$B$1:$R$66,9,FALSE)&lt;G$4,0,(G$3-VLOOKUP($C124,'Regional Crises'!$B$1:$R$66,9,FALSE))/(G$3-G$4)*5)),1))),IF(VLOOKUP($E124,'Country Indicator Data'!$B$4:$N$300,5,FALSE)="x","x",ROUND(IF(VLOOKUP($E124,'Country Indicator Data'!$B$4:$N$300,5,FALSE)&gt;G$3,5,IF(VLOOKUP($E124,'Country Indicator Data'!$B$4:$N$300,5,FALSE)&lt;G$4,0,(G$3-VLOOKUP($E124,'Country Indicator Data'!$B$4:$N$300,5,FALSE))/(G$3-G$4)*5)),1)))</f>
        <v>3</v>
      </c>
      <c r="H124" s="163">
        <f t="shared" si="39"/>
        <v>2.85</v>
      </c>
      <c r="I124" s="163">
        <f>IF(LEN(E124)&gt;3,(IF(VLOOKUP($C124,'Regional Crises'!$B$1:$R$66,6,FALSE)="x","x",ROUND(IF(VLOOKUP($C124,'Regional Crises'!$B$1:$R$66,6,FALSE)&gt;I$3,5,IF(VLOOKUP($C124,'Regional Crises'!$B$1:$R$66,6,FALSE)&lt;I$4,0,5-(I$3-VLOOKUP($C124,'Regional Crises'!$B$1:$R$66,6,FALSE))/(I$3-I$4)*5)),1))),IF(VLOOKUP($E124,'Country Indicator Data'!$B$4:$N$300,2,FALSE)="x","x",ROUND(IF(VLOOKUP($E124,'Country Indicator Data'!$B$4:$N$300,2,FALSE)&gt;I$3,5,IF(VLOOKUP($E124,'Country Indicator Data'!$B$4:$N$300,2,FALSE)&lt;I$4,0,5-(I$3-VLOOKUP($E124,'Country Indicator Data'!$B$4:$N$300,2,FALSE))/(I$3-I$4)*5)),1)))</f>
        <v>2.2999999999999998</v>
      </c>
      <c r="J124" s="163">
        <f>IF(LEN(E124)&gt;3,(IF(VLOOKUP($C124,'Regional Crises'!$B$1:$R$66,8,FALSE)="x","x",ROUND(IF(VLOOKUP($C124,'Regional Crises'!$B$1:$R$66,8,FALSE)&gt;J$3,5,IF(VLOOKUP($C124,'Regional Crises'!$B$1:$R$66,8,FALSE)&lt;J$4,0,5-(J$3-VLOOKUP($C124,'Regional Crises'!$B$1:$R$66,8,FALSE))/(J$3-J$4)*5)),1))),IF(VLOOKUP($E124,'Country Indicator Data'!$B$4:$N$300,4,FALSE)="x","x",ROUND(IF(VLOOKUP($E124,'Country Indicator Data'!$B$4:$N$300,4,FALSE)&gt;J$3,5,IF(VLOOKUP($E124,'Country Indicator Data'!$B$4:$N$300,4,FALSE)&lt;J$4,0,5-(J$3-VLOOKUP($E124,'Country Indicator Data'!$B$4:$N$300,4,FALSE))/(J$3-J$4)*5)),1)))</f>
        <v>3.2</v>
      </c>
      <c r="K124" s="163">
        <f t="shared" si="40"/>
        <v>2.75</v>
      </c>
      <c r="L124" s="163">
        <f>IF(LEN(E124)&gt;3,(IF(VLOOKUP($C124,'Regional Crises'!$B$1:$R$66,10,FALSE)="x","x",ROUND(IF(VLOOKUP($C124,'Regional Crises'!$B$1:$R$66,10,FALSE)&gt;L$3,5,IF(VLOOKUP($C124,'Regional Crises'!$B$1:$R$66,10,FALSE)&lt;L$4,0,5-(L$3-VLOOKUP($C124,'Regional Crises'!$B$1:$R$66,10,FALSE))/(L$3-L$4)*5)),1))),IF(VLOOKUP($E124,'Country Indicator Data'!$B$4:$N$300,6,FALSE)="x","x",ROUND(IF(VLOOKUP($E124,'Country Indicator Data'!$B$4:$N$300,6,FALSE)&gt;L$3,5,IF(VLOOKUP($E124,'Country Indicator Data'!$B$4:$N$300,6,FALSE)&lt;L$4,0,5-(L$3-VLOOKUP($E124,'Country Indicator Data'!$B$4:$N$300,6,FALSE))/(L$3-L$4)*5)),1)))</f>
        <v>2.2000000000000002</v>
      </c>
      <c r="M124" s="163">
        <f>IF(LEN(E124)&gt;3,(IF(VLOOKUP($C124,'Regional Crises'!$B$1:$R$66,11,FALSE)="x","x",ROUND(IF(VLOOKUP($C124,'Regional Crises'!$B$1:$R$66,11,FALSE)&gt;M$3,5,IF(VLOOKUP($C124,'Regional Crises'!$B$1:$R$66,11,FALSE)&lt;M$4,0,5-(M$3-VLOOKUP($C124,'Regional Crises'!$B$1:$R$66,11,FALSE))/(M$3-M$4)*5)),1))),IF(VLOOKUP($E124,'Country Indicator Data'!$B$4:$N$300,7,FALSE)="x","x",ROUND(IF(VLOOKUP($E124,'Country Indicator Data'!$B$4:$N$300,7,FALSE)&gt;M$3,5,IF(VLOOKUP($E124,'Country Indicator Data'!$B$4:$N$300,7,FALSE)&lt;M$4,0,5-(M$3-VLOOKUP($E124,'Country Indicator Data'!$B$4:$N$300,7,FALSE))/(M$3-M$4)*5)),1)))</f>
        <v>1.1000000000000001</v>
      </c>
      <c r="N124" s="163">
        <f t="shared" si="41"/>
        <v>1.6500000000000001</v>
      </c>
      <c r="O124" s="163">
        <f t="shared" si="42"/>
        <v>2.4166666666666665</v>
      </c>
      <c r="P124" s="163">
        <f>IF(LEN(E124)&gt;3,VLOOKUP(C124,'Regional Crises'!$B$1:$R$69,12,FALSE),VLOOKUP(E124,'Country Indicator Data'!$B$4:$I$300,8,FALSE))</f>
        <v>2</v>
      </c>
      <c r="Q124" s="163">
        <f>IF(LEN(E124)&gt;3,((IF(VLOOKUP($C124,'Regional Crises'!$B$1:$R$66,13,FALSE)="x","x",ROUND(IF(VLOOKUP($C124,'Regional Crises'!$B$1:$R$66,13,FALSE)&gt;Q$3,5,IF(VLOOKUP($C124,'Regional Crises'!$B$1:$R$66,13,FALSE)&lt;Q$4,0,5-(LOG(Q$3)-LOG(VLOOKUP($C124,'Regional Crises'!$B$1:$R$66,13,FALSE)))/(LOG(Q$3)-LOG(Q$4))*5)),1)))),(IF(VLOOKUP($E124,'Country Indicator Data'!$B$4:$N$300,9,FALSE)="x","x",ROUND(IF(VLOOKUP($E124,'Country Indicator Data'!$B$4:$N$300,9,FALSE)&gt;Q$3,5,IF(VLOOKUP($E124,'Country Indicator Data'!$B$4:$N$300,9,FALSE)&lt;Q$4,0,5-(LOG(Q$3)-LOG(VLOOKUP($E124,'Country Indicator Data'!$B$4:$N$300,9,FALSE)))/(LOG(Q$3)-LOG(Q$4))*5)),1))))</f>
        <v>2.7</v>
      </c>
      <c r="R124" s="163">
        <f t="shared" si="43"/>
        <v>2.35</v>
      </c>
      <c r="S124" s="163">
        <f>IF(LEN(E124)&gt;3,((IF(VLOOKUP($C124,'Regional Crises'!$B$1:$R$66,17,FALSE)="x","x",ROUND(IF(VLOOKUP($C124,'Regional Crises'!$B$1:$R$66,17,FALSE)&gt;S$3,0,IF(VLOOKUP($C124,'Regional Crises'!$B$1:$R$66,17,FALSE)&lt;S$4,5,(S$3-VLOOKUP($C124,'Regional Crises'!$B$1:$R$66,17,FALSE))/(S$3-S$4)*5)),1)))),(IF(VLOOKUP($E124,'Country Indicator Data'!$B$4:$N$300,13,FALSE)="x","x",ROUND(IF(VLOOKUP($E124,'Country Indicator Data'!$B$4:$N$300,13,FALSE)&gt;S$3,0,IF(VLOOKUP($E124,'Country Indicator Data'!$B$4:$N$300,13,FALSE)&lt;S$4,5,(S$3-VLOOKUP($E124,'Country Indicator Data'!$B$4:$N$300,13,FALSE))/(S$3-S$4)*5)),1))))</f>
        <v>2.8</v>
      </c>
      <c r="T124" s="163">
        <f>IF(LEN(E124)&gt;3,((IF(VLOOKUP($C124,'Regional Crises'!$B$1:$R$66,14,FALSE)="x","x",ROUND(IF(VLOOKUP($C124,'Regional Crises'!$B$1:$R$66,14,FALSE)&gt;T$3,0,IF(VLOOKUP($C124,'Regional Crises'!$B$1:$R$66,14,FALSE)&lt;T$4,5,(T$3-VLOOKUP($C124,'Regional Crises'!$B$1:$R$66,14,FALSE))/(T$3-T$4)*5)),1)))),(IF(VLOOKUP($E124,'Country Indicator Data'!$B$4:$N$300,10,FALSE)="x","x",ROUND(IF(VLOOKUP($E124,'Country Indicator Data'!$B$4:$N$300,10,FALSE)&gt;T$3,0,IF(VLOOKUP($E124,'Country Indicator Data'!$B$4:$N$300,10,FALSE)&lt;T$4,5,(T$3-VLOOKUP($E124,'Country Indicator Data'!$B$4:$N$300,10,FALSE))/(T$3-T$4)*5)),1))))</f>
        <v>2.6</v>
      </c>
      <c r="U124" s="163">
        <f>IF(LEN(E124)&gt;3,((IF(VLOOKUP($C124,'Regional Crises'!$B$1:$R$66,15,FALSE)="x","x",ROUND(IF(VLOOKUP($C124,'Regional Crises'!$B$1:$R$66,15,FALSE)&gt;U$3,0,IF(VLOOKUP($C124,'Regional Crises'!$B$1:$R$66,15,FALSE)&lt;U$4,5,(U$3-VLOOKUP($C124,'Regional Crises'!$B$1:$R$66,15,FALSE))/(U$3-U$4)*5)),1)))),(IF(VLOOKUP($E124,'Country Indicator Data'!$B$4:$N$300,11,FALSE)="x","x",ROUND(IF(VLOOKUP($E124,'Country Indicator Data'!$B$4:$N$300,11,FALSE)&gt;U$3,0,IF(VLOOKUP($E124,'Country Indicator Data'!$B$4:$N$300,11,FALSE)&lt;U$4,5,(U$3-VLOOKUP($E124,'Country Indicator Data'!$B$4:$N$300,11,FALSE))/(U$3-U$4)*5)),1))))</f>
        <v>2.6</v>
      </c>
      <c r="V124" s="163">
        <f>IF(LEN(E124)&gt;3,((IF(VLOOKUP($C124,'Regional Crises'!$B$1:$R$66,16,FALSE)="x","x",ROUND(IF(VLOOKUP($C124,'Regional Crises'!$B$1:$R$66,16,FALSE)&gt;V$3,0,IF(VLOOKUP($C124,'Regional Crises'!$B$1:$R$66,16,FALSE)&lt;V$4,5,(V$3-VLOOKUP($C124,'Regional Crises'!$B$1:$R$66,16,FALSE))/(V$3-V$4)*5)),1)))),(IF(VLOOKUP($E124,'Country Indicator Data'!$B$4:$N$300,12,FALSE)="x","x",ROUND(IF(VLOOKUP($E124,'Country Indicator Data'!$B$4:$N$300,12,FALSE)&gt;V$3,0,IF(VLOOKUP($E124,'Country Indicator Data'!$B$4:$N$300,12,FALSE)&lt;V$4,5,(V$3-VLOOKUP($E124,'Country Indicator Data'!$B$4:$N$300,12,FALSE))/(V$3-V$4)*5)),1))))</f>
        <v>2.4</v>
      </c>
      <c r="W124" s="163">
        <f t="shared" si="44"/>
        <v>2.6</v>
      </c>
      <c r="X124" s="163">
        <f t="shared" si="45"/>
        <v>2.5</v>
      </c>
      <c r="Y124" s="184">
        <f>IF('Core Indicators'!FC121="x","x",IF('Core Indicators'!FC121&gt;=5,5,IF('Core Indicators'!FC121&gt;=4,4,IF('Core Indicators'!FC121&gt;=3,3,IF('Core Indicators'!FC121&gt;=2,2,IF('Core Indicators'!FC121&gt;=1,1,0))))))</f>
        <v>4</v>
      </c>
      <c r="Z124" s="163">
        <f t="shared" si="46"/>
        <v>4</v>
      </c>
      <c r="AA124" s="184">
        <f>'Crisis Indicator Data'!Y121</f>
        <v>0</v>
      </c>
      <c r="AB124" s="184">
        <f>'Crisis Indicator Data'!Z121</f>
        <v>0</v>
      </c>
      <c r="AC124" s="184">
        <f>'Crisis Indicator Data'!AA121</f>
        <v>0</v>
      </c>
      <c r="AD124" s="184">
        <f>'Crisis Indicator Data'!AB121</f>
        <v>0</v>
      </c>
      <c r="AE124" s="184">
        <f t="shared" si="47"/>
        <v>0</v>
      </c>
      <c r="AF124" s="184">
        <f>'Crisis Indicator Data'!AC121</f>
        <v>0</v>
      </c>
      <c r="AG124" s="184">
        <f>'Crisis Indicator Data'!AD121</f>
        <v>0</v>
      </c>
      <c r="AH124" s="184">
        <f t="shared" si="48"/>
        <v>0</v>
      </c>
      <c r="AI124" s="184">
        <f>'Crisis Indicator Data'!AE121</f>
        <v>0</v>
      </c>
      <c r="AJ124" s="184">
        <f>'Crisis Indicator Data'!AF121</f>
        <v>1</v>
      </c>
      <c r="AK124" s="184">
        <f>'Crisis Indicator Data'!AG121</f>
        <v>1</v>
      </c>
      <c r="AL124" s="184">
        <f t="shared" si="49"/>
        <v>2</v>
      </c>
      <c r="AM124" s="163">
        <f t="shared" si="50"/>
        <v>1</v>
      </c>
      <c r="AN124" s="163">
        <f t="shared" si="51"/>
        <v>2.5</v>
      </c>
    </row>
    <row r="125" spans="1:40" ht="13.5" customHeight="1" x14ac:dyDescent="0.35">
      <c r="A125" s="172" t="str">
        <f>'Crisis Indicator Data'!A122</f>
        <v>Rohingya Regional Crisis</v>
      </c>
      <c r="B125" s="173">
        <f>'Crisis Indicator Data'!B122</f>
        <v>0</v>
      </c>
      <c r="C125" s="173" t="str">
        <f>'Crisis Indicator Data'!C122</f>
        <v>REG011</v>
      </c>
      <c r="D125" s="173" t="str">
        <f>'Crisis Indicator Data'!D122</f>
        <v>Bangladesh,Myanmar</v>
      </c>
      <c r="E125" s="174" t="str">
        <f>'Crisis Indicator Data'!E122</f>
        <v>BGD,MMR</v>
      </c>
      <c r="F125" s="163">
        <f>IF(LEN(E125)&gt;3,(IF(VLOOKUP($C125,'Regional Crises'!$B$1:$R$66,7,FALSE)="x","x",ROUND(IF(VLOOKUP($C125,'Regional Crises'!$B$1:$R$66,7,FALSE)&gt;$F$3,5,IF(VLOOKUP($C125,'Regional Crises'!$B$1:$R$66,7,FALSE)&lt;F$4,0,($F$3-VLOOKUP($C125,'Regional Crises'!$B$1:$R$66,7,FALSE))/($F$3-$F$4)*5)),1))),IF(VLOOKUP($E125,'Country Indicator Data'!$B$4:$N$300,3,FALSE)="x","x",ROUND(IF(VLOOKUP($E125,'Country Indicator Data'!$B$4:$N$300,3,FALSE)&gt;$F$3,5,IF(VLOOKUP($E125,'Country Indicator Data'!$B$4:$N$300,3,FALSE)&lt;$F$4,0,($F$3-VLOOKUP($E125,'Country Indicator Data'!$B$4:$N$300,3,FALSE))/($F$3-$F$4)*5)),1)))</f>
        <v>3.8</v>
      </c>
      <c r="G125" s="163">
        <f>IF(LEN(E125)&gt;3,(IF(VLOOKUP($C125,'Regional Crises'!$B$1:$R$66,9,FALSE)="x","x",ROUND(IF(VLOOKUP($C125,'Regional Crises'!$B$1:$R$66,9,FALSE)&gt;G$3,5,IF(VLOOKUP($C125,'Regional Crises'!$B$1:$R$66,9,FALSE)&lt;G$4,0,(G$3-VLOOKUP($C125,'Regional Crises'!$B$1:$R$66,9,FALSE))/(G$3-G$4)*5)),1))),IF(VLOOKUP($E125,'Country Indicator Data'!$B$4:$N$300,5,FALSE)="x","x",ROUND(IF(VLOOKUP($E125,'Country Indicator Data'!$B$4:$N$300,5,FALSE)&gt;G$3,5,IF(VLOOKUP($E125,'Country Indicator Data'!$B$4:$N$300,5,FALSE)&lt;G$4,0,(G$3-VLOOKUP($E125,'Country Indicator Data'!$B$4:$N$300,5,FALSE))/(G$3-G$4)*5)),1)))</f>
        <v>3.6</v>
      </c>
      <c r="H125" s="163">
        <f t="shared" si="39"/>
        <v>3.7</v>
      </c>
      <c r="I125" s="163">
        <f>IF(LEN(E125)&gt;3,(IF(VLOOKUP($C125,'Regional Crises'!$B$1:$R$66,6,FALSE)="x","x",ROUND(IF(VLOOKUP($C125,'Regional Crises'!$B$1:$R$66,6,FALSE)&gt;I$3,5,IF(VLOOKUP($C125,'Regional Crises'!$B$1:$R$66,6,FALSE)&lt;I$4,0,5-(I$3-VLOOKUP($C125,'Regional Crises'!$B$1:$R$66,6,FALSE))/(I$3-I$4)*5)),1))),IF(VLOOKUP($E125,'Country Indicator Data'!$B$4:$N$300,2,FALSE)="x","x",ROUND(IF(VLOOKUP($E125,'Country Indicator Data'!$B$4:$N$300,2,FALSE)&gt;I$3,5,IF(VLOOKUP($E125,'Country Indicator Data'!$B$4:$N$300,2,FALSE)&lt;I$4,0,5-(I$3-VLOOKUP($E125,'Country Indicator Data'!$B$4:$N$300,2,FALSE))/(I$3-I$4)*5)),1)))</f>
        <v>1.8</v>
      </c>
      <c r="J125" s="163">
        <f>IF(LEN(E125)&gt;3,(IF(VLOOKUP($C125,'Regional Crises'!$B$1:$R$66,8,FALSE)="x","x",ROUND(IF(VLOOKUP($C125,'Regional Crises'!$B$1:$R$66,8,FALSE)&gt;J$3,5,IF(VLOOKUP($C125,'Regional Crises'!$B$1:$R$66,8,FALSE)&lt;J$4,0,5-(J$3-VLOOKUP($C125,'Regional Crises'!$B$1:$R$66,8,FALSE))/(J$3-J$4)*5)),1))),IF(VLOOKUP($E125,'Country Indicator Data'!$B$4:$N$300,4,FALSE)="x","x",ROUND(IF(VLOOKUP($E125,'Country Indicator Data'!$B$4:$N$300,4,FALSE)&gt;J$3,5,IF(VLOOKUP($E125,'Country Indicator Data'!$B$4:$N$300,4,FALSE)&lt;J$4,0,5-(J$3-VLOOKUP($E125,'Country Indicator Data'!$B$4:$N$300,4,FALSE))/(J$3-J$4)*5)),1)))</f>
        <v>2.1</v>
      </c>
      <c r="K125" s="163">
        <f t="shared" si="40"/>
        <v>1.9500000000000002</v>
      </c>
      <c r="L125" s="163">
        <f>IF(LEN(E125)&gt;3,(IF(VLOOKUP($C125,'Regional Crises'!$B$1:$R$66,10,FALSE)="x","x",ROUND(IF(VLOOKUP($C125,'Regional Crises'!$B$1:$R$66,10,FALSE)&gt;L$3,5,IF(VLOOKUP($C125,'Regional Crises'!$B$1:$R$66,10,FALSE)&lt;L$4,0,5-(L$3-VLOOKUP($C125,'Regional Crises'!$B$1:$R$66,10,FALSE))/(L$3-L$4)*5)),1))),IF(VLOOKUP($E125,'Country Indicator Data'!$B$4:$N$300,6,FALSE)="x","x",ROUND(IF(VLOOKUP($E125,'Country Indicator Data'!$B$4:$N$300,6,FALSE)&gt;L$3,5,IF(VLOOKUP($E125,'Country Indicator Data'!$B$4:$N$300,6,FALSE)&lt;L$4,0,5-(L$3-VLOOKUP($E125,'Country Indicator Data'!$B$4:$N$300,6,FALSE))/(L$3-L$4)*5)),1)))</f>
        <v>3.3</v>
      </c>
      <c r="M125" s="163">
        <f>IF(LEN(E125)&gt;3,(IF(VLOOKUP($C125,'Regional Crises'!$B$1:$R$66,11,FALSE)="x","x",ROUND(IF(VLOOKUP($C125,'Regional Crises'!$B$1:$R$66,11,FALSE)&gt;M$3,5,IF(VLOOKUP($C125,'Regional Crises'!$B$1:$R$66,11,FALSE)&lt;M$4,0,5-(M$3-VLOOKUP($C125,'Regional Crises'!$B$1:$R$66,11,FALSE))/(M$3-M$4)*5)),1))),IF(VLOOKUP($E125,'Country Indicator Data'!$B$4:$N$300,7,FALSE)="x","x",ROUND(IF(VLOOKUP($E125,'Country Indicator Data'!$B$4:$N$300,7,FALSE)&gt;M$3,5,IF(VLOOKUP($E125,'Country Indicator Data'!$B$4:$N$300,7,FALSE)&lt;M$4,0,5-(M$3-VLOOKUP($E125,'Country Indicator Data'!$B$4:$N$300,7,FALSE))/(M$3-M$4)*5)),1)))</f>
        <v>0.9</v>
      </c>
      <c r="N125" s="163">
        <f t="shared" si="41"/>
        <v>2.1</v>
      </c>
      <c r="O125" s="163">
        <f t="shared" si="42"/>
        <v>2.5833333333333335</v>
      </c>
      <c r="P125" s="163">
        <f>IF(LEN(E125)&gt;3,VLOOKUP(C125,'Regional Crises'!$B$1:$R$69,12,FALSE),VLOOKUP(E125,'Country Indicator Data'!$B$4:$I$300,8,FALSE))</f>
        <v>4</v>
      </c>
      <c r="Q125" s="163">
        <f>IF(LEN(E125)&gt;3,((IF(VLOOKUP($C125,'Regional Crises'!$B$1:$R$66,13,FALSE)="x","x",ROUND(IF(VLOOKUP($C125,'Regional Crises'!$B$1:$R$66,13,FALSE)&gt;Q$3,5,IF(VLOOKUP($C125,'Regional Crises'!$B$1:$R$66,13,FALSE)&lt;Q$4,0,5-(LOG(Q$3)-LOG(VLOOKUP($C125,'Regional Crises'!$B$1:$R$66,13,FALSE)))/(LOG(Q$3)-LOG(Q$4))*5)),1)))),(IF(VLOOKUP($E125,'Country Indicator Data'!$B$4:$N$300,9,FALSE)="x","x",ROUND(IF(VLOOKUP($E125,'Country Indicator Data'!$B$4:$N$300,9,FALSE)&gt;Q$3,5,IF(VLOOKUP($E125,'Country Indicator Data'!$B$4:$N$300,9,FALSE)&lt;Q$4,0,5-(LOG(Q$3)-LOG(VLOOKUP($E125,'Country Indicator Data'!$B$4:$N$300,9,FALSE)))/(LOG(Q$3)-LOG(Q$4))*5)),1))))</f>
        <v>5</v>
      </c>
      <c r="R125" s="163">
        <f t="shared" si="43"/>
        <v>4.5</v>
      </c>
      <c r="S125" s="163">
        <f>IF(LEN(E125)&gt;3,((IF(VLOOKUP($C125,'Regional Crises'!$B$1:$R$66,17,FALSE)="x","x",ROUND(IF(VLOOKUP($C125,'Regional Crises'!$B$1:$R$66,17,FALSE)&gt;S$3,0,IF(VLOOKUP($C125,'Regional Crises'!$B$1:$R$66,17,FALSE)&lt;S$4,5,(S$3-VLOOKUP($C125,'Regional Crises'!$B$1:$R$66,17,FALSE))/(S$3-S$4)*5)),1)))),(IF(VLOOKUP($E125,'Country Indicator Data'!$B$4:$N$300,13,FALSE)="x","x",ROUND(IF(VLOOKUP($E125,'Country Indicator Data'!$B$4:$N$300,13,FALSE)&gt;S$3,0,IF(VLOOKUP($E125,'Country Indicator Data'!$B$4:$N$300,13,FALSE)&lt;S$4,5,(S$3-VLOOKUP($E125,'Country Indicator Data'!$B$4:$N$300,13,FALSE))/(S$3-S$4)*5)),1))))</f>
        <v>3.9</v>
      </c>
      <c r="T125" s="163">
        <f>IF(LEN(E125)&gt;3,((IF(VLOOKUP($C125,'Regional Crises'!$B$1:$R$66,14,FALSE)="x","x",ROUND(IF(VLOOKUP($C125,'Regional Crises'!$B$1:$R$66,14,FALSE)&gt;T$3,0,IF(VLOOKUP($C125,'Regional Crises'!$B$1:$R$66,14,FALSE)&lt;T$4,5,(T$3-VLOOKUP($C125,'Regional Crises'!$B$1:$R$66,14,FALSE))/(T$3-T$4)*5)),1)))),(IF(VLOOKUP($E125,'Country Indicator Data'!$B$4:$N$300,10,FALSE)="x","x",ROUND(IF(VLOOKUP($E125,'Country Indicator Data'!$B$4:$N$300,10,FALSE)&gt;T$3,0,IF(VLOOKUP($E125,'Country Indicator Data'!$B$4:$N$300,10,FALSE)&lt;T$4,5,(T$3-VLOOKUP($E125,'Country Indicator Data'!$B$4:$N$300,10,FALSE))/(T$3-T$4)*5)),1))))</f>
        <v>3.6</v>
      </c>
      <c r="U125" s="163">
        <f>IF(LEN(E125)&gt;3,((IF(VLOOKUP($C125,'Regional Crises'!$B$1:$R$66,15,FALSE)="x","x",ROUND(IF(VLOOKUP($C125,'Regional Crises'!$B$1:$R$66,15,FALSE)&gt;U$3,0,IF(VLOOKUP($C125,'Regional Crises'!$B$1:$R$66,15,FALSE)&lt;U$4,5,(U$3-VLOOKUP($C125,'Regional Crises'!$B$1:$R$66,15,FALSE))/(U$3-U$4)*5)),1)))),(IF(VLOOKUP($E125,'Country Indicator Data'!$B$4:$N$300,11,FALSE)="x","x",ROUND(IF(VLOOKUP($E125,'Country Indicator Data'!$B$4:$N$300,11,FALSE)&gt;U$3,0,IF(VLOOKUP($E125,'Country Indicator Data'!$B$4:$N$300,11,FALSE)&lt;U$4,5,(U$3-VLOOKUP($E125,'Country Indicator Data'!$B$4:$N$300,11,FALSE))/(U$3-U$4)*5)),1))))</f>
        <v>3.4</v>
      </c>
      <c r="V125" s="163">
        <f>IF(LEN(E125)&gt;3,((IF(VLOOKUP($C125,'Regional Crises'!$B$1:$R$66,16,FALSE)="x","x",ROUND(IF(VLOOKUP($C125,'Regional Crises'!$B$1:$R$66,16,FALSE)&gt;V$3,0,IF(VLOOKUP($C125,'Regional Crises'!$B$1:$R$66,16,FALSE)&lt;V$4,5,(V$3-VLOOKUP($C125,'Regional Crises'!$B$1:$R$66,16,FALSE))/(V$3-V$4)*5)),1)))),(IF(VLOOKUP($E125,'Country Indicator Data'!$B$4:$N$300,12,FALSE)="x","x",ROUND(IF(VLOOKUP($E125,'Country Indicator Data'!$B$4:$N$300,12,FALSE)&gt;V$3,0,IF(VLOOKUP($E125,'Country Indicator Data'!$B$4:$N$300,12,FALSE)&lt;V$4,5,(V$3-VLOOKUP($E125,'Country Indicator Data'!$B$4:$N$300,12,FALSE))/(V$3-V$4)*5)),1))))</f>
        <v>3.8</v>
      </c>
      <c r="W125" s="163">
        <f t="shared" si="44"/>
        <v>3.7</v>
      </c>
      <c r="X125" s="163">
        <f t="shared" si="45"/>
        <v>3.6</v>
      </c>
      <c r="Y125" s="184">
        <f>IF('Core Indicators'!FC122="x","x",IF('Core Indicators'!FC122&gt;=5,5,IF('Core Indicators'!FC122&gt;=4,4,IF('Core Indicators'!FC122&gt;=3,3,IF('Core Indicators'!FC122&gt;=2,2,IF('Core Indicators'!FC122&gt;=1,1,0))))))</f>
        <v>5</v>
      </c>
      <c r="Z125" s="163">
        <f t="shared" si="46"/>
        <v>5</v>
      </c>
      <c r="AA125" s="184">
        <f>'Crisis Indicator Data'!Y122</f>
        <v>2</v>
      </c>
      <c r="AB125" s="184">
        <f>'Crisis Indicator Data'!Z122</f>
        <v>3</v>
      </c>
      <c r="AC125" s="184">
        <f>'Crisis Indicator Data'!AA122</f>
        <v>2</v>
      </c>
      <c r="AD125" s="184">
        <f>'Crisis Indicator Data'!AB122</f>
        <v>2</v>
      </c>
      <c r="AE125" s="184">
        <f t="shared" si="47"/>
        <v>4</v>
      </c>
      <c r="AF125" s="184">
        <f>'Crisis Indicator Data'!AC122</f>
        <v>3</v>
      </c>
      <c r="AG125" s="184">
        <f>'Crisis Indicator Data'!AD122</f>
        <v>3</v>
      </c>
      <c r="AH125" s="184">
        <f t="shared" si="48"/>
        <v>5</v>
      </c>
      <c r="AI125" s="184">
        <f>'Crisis Indicator Data'!AE122</f>
        <v>3</v>
      </c>
      <c r="AJ125" s="184">
        <f>'Crisis Indicator Data'!AF122</f>
        <v>2</v>
      </c>
      <c r="AK125" s="184">
        <f>'Crisis Indicator Data'!AG122</f>
        <v>2</v>
      </c>
      <c r="AL125" s="184">
        <f t="shared" si="49"/>
        <v>5</v>
      </c>
      <c r="AM125" s="163">
        <f t="shared" si="50"/>
        <v>5</v>
      </c>
      <c r="AN125" s="163">
        <f t="shared" si="51"/>
        <v>5</v>
      </c>
    </row>
    <row r="126" spans="1:40" ht="13.5" customHeight="1" x14ac:dyDescent="0.35">
      <c r="A126" s="172" t="str">
        <f>'Crisis Indicator Data'!A123</f>
        <v>Southern Africa Regional Food Security Crisis</v>
      </c>
      <c r="B126" s="173">
        <f>'Crisis Indicator Data'!B123</f>
        <v>0</v>
      </c>
      <c r="C126" s="173" t="str">
        <f>'Crisis Indicator Data'!C123</f>
        <v>REG012</v>
      </c>
      <c r="D126" s="173" t="str">
        <f>'Crisis Indicator Data'!D123</f>
        <v>Madagascar,Malawi,Namibia,Eswatini,Zambia,Zimbabwe,Tanzania</v>
      </c>
      <c r="E126" s="174" t="str">
        <f>'Crisis Indicator Data'!E123</f>
        <v>MDG,MWI,NAM,SWZ,ZMB,ZWE,TZA</v>
      </c>
      <c r="F126" s="163">
        <f>IF(LEN(E126)&gt;3,(IF(VLOOKUP($C126,'Regional Crises'!$B$1:$R$66,7,FALSE)="x","x",ROUND(IF(VLOOKUP($C126,'Regional Crises'!$B$1:$R$66,7,FALSE)&gt;$F$3,5,IF(VLOOKUP($C126,'Regional Crises'!$B$1:$R$66,7,FALSE)&lt;F$4,0,($F$3-VLOOKUP($C126,'Regional Crises'!$B$1:$R$66,7,FALSE))/($F$3-$F$4)*5)),1))),IF(VLOOKUP($E126,'Country Indicator Data'!$B$4:$N$300,3,FALSE)="x","x",ROUND(IF(VLOOKUP($E126,'Country Indicator Data'!$B$4:$N$300,3,FALSE)&gt;$F$3,5,IF(VLOOKUP($E126,'Country Indicator Data'!$B$4:$N$300,3,FALSE)&lt;$F$4,0,($F$3-VLOOKUP($E126,'Country Indicator Data'!$B$4:$N$300,3,FALSE))/($F$3-$F$4)*5)),1)))</f>
        <v>2.6</v>
      </c>
      <c r="G126" s="163">
        <f>IF(LEN(E126)&gt;3,(IF(VLOOKUP($C126,'Regional Crises'!$B$1:$R$66,9,FALSE)="x","x",ROUND(IF(VLOOKUP($C126,'Regional Crises'!$B$1:$R$66,9,FALSE)&gt;G$3,5,IF(VLOOKUP($C126,'Regional Crises'!$B$1:$R$66,9,FALSE)&lt;G$4,0,(G$3-VLOOKUP($C126,'Regional Crises'!$B$1:$R$66,9,FALSE))/(G$3-G$4)*5)),1))),IF(VLOOKUP($E126,'Country Indicator Data'!$B$4:$N$300,5,FALSE)="x","x",ROUND(IF(VLOOKUP($E126,'Country Indicator Data'!$B$4:$N$300,5,FALSE)&gt;G$3,5,IF(VLOOKUP($E126,'Country Indicator Data'!$B$4:$N$300,5,FALSE)&lt;G$4,0,(G$3-VLOOKUP($E126,'Country Indicator Data'!$B$4:$N$300,5,FALSE))/(G$3-G$4)*5)),1)))</f>
        <v>2.4</v>
      </c>
      <c r="H126" s="163">
        <f t="shared" si="39"/>
        <v>2.5</v>
      </c>
      <c r="I126" s="163">
        <f>IF(LEN(E126)&gt;3,(IF(VLOOKUP($C126,'Regional Crises'!$B$1:$R$66,6,FALSE)="x","x",ROUND(IF(VLOOKUP($C126,'Regional Crises'!$B$1:$R$66,6,FALSE)&gt;I$3,5,IF(VLOOKUP($C126,'Regional Crises'!$B$1:$R$66,6,FALSE)&lt;I$4,0,5-(I$3-VLOOKUP($C126,'Regional Crises'!$B$1:$R$66,6,FALSE))/(I$3-I$4)*5)),1))),IF(VLOOKUP($E126,'Country Indicator Data'!$B$4:$N$300,2,FALSE)="x","x",ROUND(IF(VLOOKUP($E126,'Country Indicator Data'!$B$4:$N$300,2,FALSE)&gt;I$3,5,IF(VLOOKUP($E126,'Country Indicator Data'!$B$4:$N$300,2,FALSE)&lt;I$4,0,5-(I$3-VLOOKUP($E126,'Country Indicator Data'!$B$4:$N$300,2,FALSE))/(I$3-I$4)*5)),1)))</f>
        <v>2.5</v>
      </c>
      <c r="J126" s="163">
        <f>IF(LEN(E126)&gt;3,(IF(VLOOKUP($C126,'Regional Crises'!$B$1:$R$66,8,FALSE)="x","x",ROUND(IF(VLOOKUP($C126,'Regional Crises'!$B$1:$R$66,8,FALSE)&gt;J$3,5,IF(VLOOKUP($C126,'Regional Crises'!$B$1:$R$66,8,FALSE)&lt;J$4,0,5-(J$3-VLOOKUP($C126,'Regional Crises'!$B$1:$R$66,8,FALSE))/(J$3-J$4)*5)),1))),IF(VLOOKUP($E126,'Country Indicator Data'!$B$4:$N$300,4,FALSE)="x","x",ROUND(IF(VLOOKUP($E126,'Country Indicator Data'!$B$4:$N$300,4,FALSE)&gt;J$3,5,IF(VLOOKUP($E126,'Country Indicator Data'!$B$4:$N$300,4,FALSE)&lt;J$4,0,5-(J$3-VLOOKUP($E126,'Country Indicator Data'!$B$4:$N$300,4,FALSE))/(J$3-J$4)*5)),1)))</f>
        <v>0.3</v>
      </c>
      <c r="K126" s="163">
        <f t="shared" si="40"/>
        <v>1.4</v>
      </c>
      <c r="L126" s="163">
        <f>IF(LEN(E126)&gt;3,(IF(VLOOKUP($C126,'Regional Crises'!$B$1:$R$66,10,FALSE)="x","x",ROUND(IF(VLOOKUP($C126,'Regional Crises'!$B$1:$R$66,10,FALSE)&gt;L$3,5,IF(VLOOKUP($C126,'Regional Crises'!$B$1:$R$66,10,FALSE)&lt;L$4,0,5-(L$3-VLOOKUP($C126,'Regional Crises'!$B$1:$R$66,10,FALSE))/(L$3-L$4)*5)),1))),IF(VLOOKUP($E126,'Country Indicator Data'!$B$4:$N$300,6,FALSE)="x","x",ROUND(IF(VLOOKUP($E126,'Country Indicator Data'!$B$4:$N$300,6,FALSE)&gt;L$3,5,IF(VLOOKUP($E126,'Country Indicator Data'!$B$4:$N$300,6,FALSE)&lt;L$4,0,5-(L$3-VLOOKUP($E126,'Country Indicator Data'!$B$4:$N$300,6,FALSE))/(L$3-L$4)*5)),1)))</f>
        <v>3.6</v>
      </c>
      <c r="M126" s="163">
        <f>IF(LEN(E126)&gt;3,(IF(VLOOKUP($C126,'Regional Crises'!$B$1:$R$66,11,FALSE)="x","x",ROUND(IF(VLOOKUP($C126,'Regional Crises'!$B$1:$R$66,11,FALSE)&gt;M$3,5,IF(VLOOKUP($C126,'Regional Crises'!$B$1:$R$66,11,FALSE)&lt;M$4,0,5-(M$3-VLOOKUP($C126,'Regional Crises'!$B$1:$R$66,11,FALSE))/(M$3-M$4)*5)),1))),IF(VLOOKUP($E126,'Country Indicator Data'!$B$4:$N$300,7,FALSE)="x","x",ROUND(IF(VLOOKUP($E126,'Country Indicator Data'!$B$4:$N$300,7,FALSE)&gt;M$3,5,IF(VLOOKUP($E126,'Country Indicator Data'!$B$4:$N$300,7,FALSE)&lt;M$4,0,5-(M$3-VLOOKUP($E126,'Country Indicator Data'!$B$4:$N$300,7,FALSE))/(M$3-M$4)*5)),1)))</f>
        <v>3</v>
      </c>
      <c r="N126" s="163">
        <f t="shared" si="41"/>
        <v>3.3</v>
      </c>
      <c r="O126" s="163">
        <f t="shared" si="42"/>
        <v>2.4</v>
      </c>
      <c r="P126" s="163">
        <f>IF(LEN(E126)&gt;3,VLOOKUP(C126,'Regional Crises'!$B$1:$R$69,12,FALSE),VLOOKUP(E126,'Country Indicator Data'!$B$4:$I$300,8,FALSE))</f>
        <v>0.8571428571428571</v>
      </c>
      <c r="Q126" s="163">
        <f>IF(LEN(E126)&gt;3,((IF(VLOOKUP($C126,'Regional Crises'!$B$1:$R$66,13,FALSE)="x","x",ROUND(IF(VLOOKUP($C126,'Regional Crises'!$B$1:$R$66,13,FALSE)&gt;Q$3,5,IF(VLOOKUP($C126,'Regional Crises'!$B$1:$R$66,13,FALSE)&lt;Q$4,0,5-(LOG(Q$3)-LOG(VLOOKUP($C126,'Regional Crises'!$B$1:$R$66,13,FALSE)))/(LOG(Q$3)-LOG(Q$4))*5)),1)))),(IF(VLOOKUP($E126,'Country Indicator Data'!$B$4:$N$300,9,FALSE)="x","x",ROUND(IF(VLOOKUP($E126,'Country Indicator Data'!$B$4:$N$300,9,FALSE)&gt;Q$3,5,IF(VLOOKUP($E126,'Country Indicator Data'!$B$4:$N$300,9,FALSE)&lt;Q$4,0,5-(LOG(Q$3)-LOG(VLOOKUP($E126,'Country Indicator Data'!$B$4:$N$300,9,FALSE)))/(LOG(Q$3)-LOG(Q$4))*5)),1))))</f>
        <v>5</v>
      </c>
      <c r="R126" s="163">
        <f t="shared" si="43"/>
        <v>2.9285714285714284</v>
      </c>
      <c r="S126" s="163">
        <f>IF(LEN(E126)&gt;3,((IF(VLOOKUP($C126,'Regional Crises'!$B$1:$R$66,17,FALSE)="x","x",ROUND(IF(VLOOKUP($C126,'Regional Crises'!$B$1:$R$66,17,FALSE)&gt;S$3,0,IF(VLOOKUP($C126,'Regional Crises'!$B$1:$R$66,17,FALSE)&lt;S$4,5,(S$3-VLOOKUP($C126,'Regional Crises'!$B$1:$R$66,17,FALSE))/(S$3-S$4)*5)),1)))),(IF(VLOOKUP($E126,'Country Indicator Data'!$B$4:$N$300,13,FALSE)="x","x",ROUND(IF(VLOOKUP($E126,'Country Indicator Data'!$B$4:$N$300,13,FALSE)&gt;S$3,0,IF(VLOOKUP($E126,'Country Indicator Data'!$B$4:$N$300,13,FALSE)&lt;S$4,5,(S$3-VLOOKUP($E126,'Country Indicator Data'!$B$4:$N$300,13,FALSE))/(S$3-S$4)*5)),1))))</f>
        <v>3.3</v>
      </c>
      <c r="T126" s="163">
        <f>IF(LEN(E126)&gt;3,((IF(VLOOKUP($C126,'Regional Crises'!$B$1:$R$66,14,FALSE)="x","x",ROUND(IF(VLOOKUP($C126,'Regional Crises'!$B$1:$R$66,14,FALSE)&gt;T$3,0,IF(VLOOKUP($C126,'Regional Crises'!$B$1:$R$66,14,FALSE)&lt;T$4,5,(T$3-VLOOKUP($C126,'Regional Crises'!$B$1:$R$66,14,FALSE))/(T$3-T$4)*5)),1)))),(IF(VLOOKUP($E126,'Country Indicator Data'!$B$4:$N$300,10,FALSE)="x","x",ROUND(IF(VLOOKUP($E126,'Country Indicator Data'!$B$4:$N$300,10,FALSE)&gt;T$3,0,IF(VLOOKUP($E126,'Country Indicator Data'!$B$4:$N$300,10,FALSE)&lt;T$4,5,(T$3-VLOOKUP($E126,'Country Indicator Data'!$B$4:$N$300,10,FALSE))/(T$3-T$4)*5)),1))))</f>
        <v>3</v>
      </c>
      <c r="U126" s="163">
        <f>IF(LEN(E126)&gt;3,((IF(VLOOKUP($C126,'Regional Crises'!$B$1:$R$66,15,FALSE)="x","x",ROUND(IF(VLOOKUP($C126,'Regional Crises'!$B$1:$R$66,15,FALSE)&gt;U$3,0,IF(VLOOKUP($C126,'Regional Crises'!$B$1:$R$66,15,FALSE)&lt;U$4,5,(U$3-VLOOKUP($C126,'Regional Crises'!$B$1:$R$66,15,FALSE))/(U$3-U$4)*5)),1)))),(IF(VLOOKUP($E126,'Country Indicator Data'!$B$4:$N$300,11,FALSE)="x","x",ROUND(IF(VLOOKUP($E126,'Country Indicator Data'!$B$4:$N$300,11,FALSE)&gt;U$3,0,IF(VLOOKUP($E126,'Country Indicator Data'!$B$4:$N$300,11,FALSE)&lt;U$4,5,(U$3-VLOOKUP($E126,'Country Indicator Data'!$B$4:$N$300,11,FALSE))/(U$3-U$4)*5)),1))))</f>
        <v>2.6</v>
      </c>
      <c r="V126" s="163">
        <f>IF(LEN(E126)&gt;3,((IF(VLOOKUP($C126,'Regional Crises'!$B$1:$R$66,16,FALSE)="x","x",ROUND(IF(VLOOKUP($C126,'Regional Crises'!$B$1:$R$66,16,FALSE)&gt;V$3,0,IF(VLOOKUP($C126,'Regional Crises'!$B$1:$R$66,16,FALSE)&lt;V$4,5,(V$3-VLOOKUP($C126,'Regional Crises'!$B$1:$R$66,16,FALSE))/(V$3-V$4)*5)),1)))),(IF(VLOOKUP($E126,'Country Indicator Data'!$B$4:$N$300,12,FALSE)="x","x",ROUND(IF(VLOOKUP($E126,'Country Indicator Data'!$B$4:$N$300,12,FALSE)&gt;V$3,0,IF(VLOOKUP($E126,'Country Indicator Data'!$B$4:$N$300,12,FALSE)&lt;V$4,5,(V$3-VLOOKUP($E126,'Country Indicator Data'!$B$4:$N$300,12,FALSE))/(V$3-V$4)*5)),1))))</f>
        <v>2.6</v>
      </c>
      <c r="W126" s="163">
        <f t="shared" si="44"/>
        <v>2.9</v>
      </c>
      <c r="X126" s="163">
        <f t="shared" si="45"/>
        <v>2.7</v>
      </c>
      <c r="Y126" s="184">
        <f>IF('Core Indicators'!FC123="x","x",IF('Core Indicators'!FC123&gt;=5,5,IF('Core Indicators'!FC123&gt;=4,4,IF('Core Indicators'!FC123&gt;=3,3,IF('Core Indicators'!FC123&gt;=2,2,IF('Core Indicators'!FC123&gt;=1,1,0))))))</f>
        <v>5</v>
      </c>
      <c r="Z126" s="163">
        <f t="shared" si="46"/>
        <v>5</v>
      </c>
      <c r="AA126" s="184">
        <f>'Crisis Indicator Data'!Y123</f>
        <v>2</v>
      </c>
      <c r="AB126" s="184">
        <f>'Crisis Indicator Data'!Z123</f>
        <v>1</v>
      </c>
      <c r="AC126" s="184">
        <f>'Crisis Indicator Data'!AA123</f>
        <v>2</v>
      </c>
      <c r="AD126" s="184">
        <f>'Crisis Indicator Data'!AB123</f>
        <v>0</v>
      </c>
      <c r="AE126" s="184">
        <f t="shared" si="47"/>
        <v>2</v>
      </c>
      <c r="AF126" s="184">
        <f>'Crisis Indicator Data'!AC123</f>
        <v>2</v>
      </c>
      <c r="AG126" s="184">
        <f>'Crisis Indicator Data'!AD123</f>
        <v>2</v>
      </c>
      <c r="AH126" s="184">
        <f t="shared" si="48"/>
        <v>4</v>
      </c>
      <c r="AI126" s="184">
        <f>'Crisis Indicator Data'!AE123</f>
        <v>0</v>
      </c>
      <c r="AJ126" s="184">
        <f>'Crisis Indicator Data'!AF123</f>
        <v>1</v>
      </c>
      <c r="AK126" s="184">
        <f>'Crisis Indicator Data'!AG123</f>
        <v>3</v>
      </c>
      <c r="AL126" s="184">
        <f t="shared" si="49"/>
        <v>3</v>
      </c>
      <c r="AM126" s="163">
        <f t="shared" si="50"/>
        <v>3</v>
      </c>
      <c r="AN126" s="163">
        <f t="shared" si="51"/>
        <v>4</v>
      </c>
    </row>
    <row r="127" spans="1:40" ht="13.5" customHeight="1" x14ac:dyDescent="0.35">
      <c r="A127" s="172" t="str">
        <f>'Crisis Indicator Data'!A124</f>
        <v>Nagorno-Karabakh Conflict</v>
      </c>
      <c r="B127" s="173">
        <f>'Crisis Indicator Data'!B124</f>
        <v>0</v>
      </c>
      <c r="C127" s="173" t="str">
        <f>'Crisis Indicator Data'!C124</f>
        <v>REG013</v>
      </c>
      <c r="D127" s="173" t="str">
        <f>'Crisis Indicator Data'!D124</f>
        <v>Armenia,Azerbaijan</v>
      </c>
      <c r="E127" s="174" t="str">
        <f>'Crisis Indicator Data'!E124</f>
        <v>ARM,AZE</v>
      </c>
      <c r="F127" s="163">
        <f>IF(LEN(E127)&gt;3,(IF(VLOOKUP($C127,'Regional Crises'!$B$1:$R$66,7,FALSE)="x","x",ROUND(IF(VLOOKUP($C127,'Regional Crises'!$B$1:$R$66,7,FALSE)&gt;$F$3,5,IF(VLOOKUP($C127,'Regional Crises'!$B$1:$R$66,7,FALSE)&lt;F$4,0,($F$3-VLOOKUP($C127,'Regional Crises'!$B$1:$R$66,7,FALSE))/($F$3-$F$4)*5)),1))),IF(VLOOKUP($E127,'Country Indicator Data'!$B$4:$N$300,3,FALSE)="x","x",ROUND(IF(VLOOKUP($E127,'Country Indicator Data'!$B$4:$N$300,3,FALSE)&gt;$F$3,5,IF(VLOOKUP($E127,'Country Indicator Data'!$B$4:$N$300,3,FALSE)&lt;$F$4,0,($F$3-VLOOKUP($E127,'Country Indicator Data'!$B$4:$N$300,3,FALSE))/($F$3-$F$4)*5)),1)))</f>
        <v>3.2</v>
      </c>
      <c r="G127" s="163">
        <f>IF(LEN(E127)&gt;3,(IF(VLOOKUP($C127,'Regional Crises'!$B$1:$R$66,9,FALSE)="x","x",ROUND(IF(VLOOKUP($C127,'Regional Crises'!$B$1:$R$66,9,FALSE)&gt;G$3,5,IF(VLOOKUP($C127,'Regional Crises'!$B$1:$R$66,9,FALSE)&lt;G$4,0,(G$3-VLOOKUP($C127,'Regional Crises'!$B$1:$R$66,9,FALSE))/(G$3-G$4)*5)),1))),IF(VLOOKUP($E127,'Country Indicator Data'!$B$4:$N$300,5,FALSE)="x","x",ROUND(IF(VLOOKUP($E127,'Country Indicator Data'!$B$4:$N$300,5,FALSE)&gt;G$3,5,IF(VLOOKUP($E127,'Country Indicator Data'!$B$4:$N$300,5,FALSE)&lt;G$4,0,(G$3-VLOOKUP($E127,'Country Indicator Data'!$B$4:$N$300,5,FALSE))/(G$3-G$4)*5)),1)))</f>
        <v>2.4</v>
      </c>
      <c r="H127" s="163">
        <f t="shared" si="39"/>
        <v>2.8</v>
      </c>
      <c r="I127" s="163">
        <f>IF(LEN(E127)&gt;3,(IF(VLOOKUP($C127,'Regional Crises'!$B$1:$R$66,6,FALSE)="x","x",ROUND(IF(VLOOKUP($C127,'Regional Crises'!$B$1:$R$66,6,FALSE)&gt;I$3,5,IF(VLOOKUP($C127,'Regional Crises'!$B$1:$R$66,6,FALSE)&lt;I$4,0,5-(I$3-VLOOKUP($C127,'Regional Crises'!$B$1:$R$66,6,FALSE))/(I$3-I$4)*5)),1))),IF(VLOOKUP($E127,'Country Indicator Data'!$B$4:$N$300,2,FALSE)="x","x",ROUND(IF(VLOOKUP($E127,'Country Indicator Data'!$B$4:$N$300,2,FALSE)&gt;I$3,5,IF(VLOOKUP($E127,'Country Indicator Data'!$B$4:$N$300,2,FALSE)&lt;I$4,0,5-(I$3-VLOOKUP($E127,'Country Indicator Data'!$B$4:$N$300,2,FALSE))/(I$3-I$4)*5)),1)))</f>
        <v>0.5</v>
      </c>
      <c r="J127" s="163">
        <f>IF(LEN(E127)&gt;3,(IF(VLOOKUP($C127,'Regional Crises'!$B$1:$R$66,8,FALSE)="x","x",ROUND(IF(VLOOKUP($C127,'Regional Crises'!$B$1:$R$66,8,FALSE)&gt;J$3,5,IF(VLOOKUP($C127,'Regional Crises'!$B$1:$R$66,8,FALSE)&lt;J$4,0,5-(J$3-VLOOKUP($C127,'Regional Crises'!$B$1:$R$66,8,FALSE))/(J$3-J$4)*5)),1))),IF(VLOOKUP($E127,'Country Indicator Data'!$B$4:$N$300,4,FALSE)="x","x",ROUND(IF(VLOOKUP($E127,'Country Indicator Data'!$B$4:$N$300,4,FALSE)&gt;J$3,5,IF(VLOOKUP($E127,'Country Indicator Data'!$B$4:$N$300,4,FALSE)&lt;J$4,0,5-(J$3-VLOOKUP($E127,'Country Indicator Data'!$B$4:$N$300,4,FALSE))/(J$3-J$4)*5)),1)))</f>
        <v>0.4</v>
      </c>
      <c r="K127" s="163">
        <f t="shared" si="40"/>
        <v>0.45</v>
      </c>
      <c r="L127" s="163">
        <f>IF(LEN(E127)&gt;3,(IF(VLOOKUP($C127,'Regional Crises'!$B$1:$R$66,10,FALSE)="x","x",ROUND(IF(VLOOKUP($C127,'Regional Crises'!$B$1:$R$66,10,FALSE)&gt;L$3,5,IF(VLOOKUP($C127,'Regional Crises'!$B$1:$R$66,10,FALSE)&lt;L$4,0,5-(L$3-VLOOKUP($C127,'Regional Crises'!$B$1:$R$66,10,FALSE))/(L$3-L$4)*5)),1))),IF(VLOOKUP($E127,'Country Indicator Data'!$B$4:$N$300,6,FALSE)="x","x",ROUND(IF(VLOOKUP($E127,'Country Indicator Data'!$B$4:$N$300,6,FALSE)&gt;L$3,5,IF(VLOOKUP($E127,'Country Indicator Data'!$B$4:$N$300,6,FALSE)&lt;L$4,0,5-(L$3-VLOOKUP($E127,'Country Indicator Data'!$B$4:$N$300,6,FALSE))/(L$3-L$4)*5)),1)))</f>
        <v>1.9</v>
      </c>
      <c r="M127" s="163">
        <f>IF(LEN(E127)&gt;3,(IF(VLOOKUP($C127,'Regional Crises'!$B$1:$R$66,11,FALSE)="x","x",ROUND(IF(VLOOKUP($C127,'Regional Crises'!$B$1:$R$66,11,FALSE)&gt;M$3,5,IF(VLOOKUP($C127,'Regional Crises'!$B$1:$R$66,11,FALSE)&lt;M$4,0,5-(M$3-VLOOKUP($C127,'Regional Crises'!$B$1:$R$66,11,FALSE))/(M$3-M$4)*5)),1))),IF(VLOOKUP($E127,'Country Indicator Data'!$B$4:$N$300,7,FALSE)="x","x",ROUND(IF(VLOOKUP($E127,'Country Indicator Data'!$B$4:$N$300,7,FALSE)&gt;M$3,5,IF(VLOOKUP($E127,'Country Indicator Data'!$B$4:$N$300,7,FALSE)&lt;M$4,0,5-(M$3-VLOOKUP($E127,'Country Indicator Data'!$B$4:$N$300,7,FALSE))/(M$3-M$4)*5)),1)))</f>
        <v>0.3</v>
      </c>
      <c r="N127" s="163">
        <f t="shared" si="41"/>
        <v>1.0999999999999999</v>
      </c>
      <c r="O127" s="163">
        <f t="shared" si="42"/>
        <v>1.45</v>
      </c>
      <c r="P127" s="163">
        <f>IF(LEN(E127)&gt;3,VLOOKUP(C127,'Regional Crises'!$B$1:$R$69,12,FALSE),VLOOKUP(E127,'Country Indicator Data'!$B$4:$I$300,8,FALSE))</f>
        <v>4</v>
      </c>
      <c r="Q127" s="163">
        <f>IF(LEN(E127)&gt;3,((IF(VLOOKUP($C127,'Regional Crises'!$B$1:$R$66,13,FALSE)="x","x",ROUND(IF(VLOOKUP($C127,'Regional Crises'!$B$1:$R$66,13,FALSE)&gt;Q$3,5,IF(VLOOKUP($C127,'Regional Crises'!$B$1:$R$66,13,FALSE)&lt;Q$4,0,5-(LOG(Q$3)-LOG(VLOOKUP($C127,'Regional Crises'!$B$1:$R$66,13,FALSE)))/(LOG(Q$3)-LOG(Q$4))*5)),1)))),(IF(VLOOKUP($E127,'Country Indicator Data'!$B$4:$N$300,9,FALSE)="x","x",ROUND(IF(VLOOKUP($E127,'Country Indicator Data'!$B$4:$N$300,9,FALSE)&gt;Q$3,5,IF(VLOOKUP($E127,'Country Indicator Data'!$B$4:$N$300,9,FALSE)&lt;Q$4,0,5-(LOG(Q$3)-LOG(VLOOKUP($E127,'Country Indicator Data'!$B$4:$N$300,9,FALSE)))/(LOG(Q$3)-LOG(Q$4))*5)),1))))</f>
        <v>1.1000000000000001</v>
      </c>
      <c r="R127" s="163">
        <f t="shared" si="43"/>
        <v>2.5499999999999998</v>
      </c>
      <c r="S127" s="163">
        <f>IF(LEN(E127)&gt;3,((IF(VLOOKUP($C127,'Regional Crises'!$B$1:$R$66,17,FALSE)="x","x",ROUND(IF(VLOOKUP($C127,'Regional Crises'!$B$1:$R$66,17,FALSE)&gt;S$3,0,IF(VLOOKUP($C127,'Regional Crises'!$B$1:$R$66,17,FALSE)&lt;S$4,5,(S$3-VLOOKUP($C127,'Regional Crises'!$B$1:$R$66,17,FALSE))/(S$3-S$4)*5)),1)))),(IF(VLOOKUP($E127,'Country Indicator Data'!$B$4:$N$300,13,FALSE)="x","x",ROUND(IF(VLOOKUP($E127,'Country Indicator Data'!$B$4:$N$300,13,FALSE)&gt;S$3,0,IF(VLOOKUP($E127,'Country Indicator Data'!$B$4:$N$300,13,FALSE)&lt;S$4,5,(S$3-VLOOKUP($E127,'Country Indicator Data'!$B$4:$N$300,13,FALSE))/(S$3-S$4)*5)),1))))</f>
        <v>3.3</v>
      </c>
      <c r="T127" s="163">
        <f>IF(LEN(E127)&gt;3,((IF(VLOOKUP($C127,'Regional Crises'!$B$1:$R$66,14,FALSE)="x","x",ROUND(IF(VLOOKUP($C127,'Regional Crises'!$B$1:$R$66,14,FALSE)&gt;T$3,0,IF(VLOOKUP($C127,'Regional Crises'!$B$1:$R$66,14,FALSE)&lt;T$4,5,(T$3-VLOOKUP($C127,'Regional Crises'!$B$1:$R$66,14,FALSE))/(T$3-T$4)*5)),1)))),(IF(VLOOKUP($E127,'Country Indicator Data'!$B$4:$N$300,10,FALSE)="x","x",ROUND(IF(VLOOKUP($E127,'Country Indicator Data'!$B$4:$N$300,10,FALSE)&gt;T$3,0,IF(VLOOKUP($E127,'Country Indicator Data'!$B$4:$N$300,10,FALSE)&lt;T$4,5,(T$3-VLOOKUP($E127,'Country Indicator Data'!$B$4:$N$300,10,FALSE))/(T$3-T$4)*5)),1))))</f>
        <v>2.9</v>
      </c>
      <c r="U127" s="163">
        <f>IF(LEN(E127)&gt;3,((IF(VLOOKUP($C127,'Regional Crises'!$B$1:$R$66,15,FALSE)="x","x",ROUND(IF(VLOOKUP($C127,'Regional Crises'!$B$1:$R$66,15,FALSE)&gt;U$3,0,IF(VLOOKUP($C127,'Regional Crises'!$B$1:$R$66,15,FALSE)&lt;U$4,5,(U$3-VLOOKUP($C127,'Regional Crises'!$B$1:$R$66,15,FALSE))/(U$3-U$4)*5)),1)))),(IF(VLOOKUP($E127,'Country Indicator Data'!$B$4:$N$300,11,FALSE)="x","x",ROUND(IF(VLOOKUP($E127,'Country Indicator Data'!$B$4:$N$300,11,FALSE)&gt;U$3,0,IF(VLOOKUP($E127,'Country Indicator Data'!$B$4:$N$300,11,FALSE)&lt;U$4,5,(U$3-VLOOKUP($E127,'Country Indicator Data'!$B$4:$N$300,11,FALSE))/(U$3-U$4)*5)),1))))</f>
        <v>2.2000000000000002</v>
      </c>
      <c r="V127" s="163">
        <f>IF(LEN(E127)&gt;3,((IF(VLOOKUP($C127,'Regional Crises'!$B$1:$R$66,16,FALSE)="x","x",ROUND(IF(VLOOKUP($C127,'Regional Crises'!$B$1:$R$66,16,FALSE)&gt;V$3,0,IF(VLOOKUP($C127,'Regional Crises'!$B$1:$R$66,16,FALSE)&lt;V$4,5,(V$3-VLOOKUP($C127,'Regional Crises'!$B$1:$R$66,16,FALSE))/(V$3-V$4)*5)),1)))),(IF(VLOOKUP($E127,'Country Indicator Data'!$B$4:$N$300,12,FALSE)="x","x",ROUND(IF(VLOOKUP($E127,'Country Indicator Data'!$B$4:$N$300,12,FALSE)&gt;V$3,0,IF(VLOOKUP($E127,'Country Indicator Data'!$B$4:$N$300,12,FALSE)&lt;V$4,5,(V$3-VLOOKUP($E127,'Country Indicator Data'!$B$4:$N$300,12,FALSE))/(V$3-V$4)*5)),1))))</f>
        <v>3.5</v>
      </c>
      <c r="W127" s="163">
        <f t="shared" si="44"/>
        <v>3</v>
      </c>
      <c r="X127" s="163">
        <f t="shared" si="45"/>
        <v>2.2999999999999998</v>
      </c>
      <c r="Y127" s="184">
        <f>IF('Core Indicators'!FC124="x","x",IF('Core Indicators'!FC124&gt;=5,5,IF('Core Indicators'!FC124&gt;=4,4,IF('Core Indicators'!FC124&gt;=3,3,IF('Core Indicators'!FC124&gt;=2,2,IF('Core Indicators'!FC124&gt;=1,1,0))))))</f>
        <v>2</v>
      </c>
      <c r="Z127" s="163">
        <f t="shared" si="46"/>
        <v>2</v>
      </c>
      <c r="AA127" s="184">
        <f>'Crisis Indicator Data'!Y124</f>
        <v>1</v>
      </c>
      <c r="AB127" s="184">
        <f>'Crisis Indicator Data'!Z124</f>
        <v>0</v>
      </c>
      <c r="AC127" s="184">
        <f>'Crisis Indicator Data'!AA124</f>
        <v>2</v>
      </c>
      <c r="AD127" s="184">
        <f>'Crisis Indicator Data'!AB124</f>
        <v>0</v>
      </c>
      <c r="AE127" s="184">
        <f t="shared" si="47"/>
        <v>2</v>
      </c>
      <c r="AF127" s="184">
        <f>'Crisis Indicator Data'!AC124</f>
        <v>2</v>
      </c>
      <c r="AG127" s="184">
        <f>'Crisis Indicator Data'!AD124</f>
        <v>1</v>
      </c>
      <c r="AH127" s="184">
        <f t="shared" si="48"/>
        <v>3</v>
      </c>
      <c r="AI127" s="184">
        <f>'Crisis Indicator Data'!AE124</f>
        <v>0</v>
      </c>
      <c r="AJ127" s="184">
        <f>'Crisis Indicator Data'!AF124</f>
        <v>2</v>
      </c>
      <c r="AK127" s="184">
        <f>'Crisis Indicator Data'!AG124</f>
        <v>0</v>
      </c>
      <c r="AL127" s="184">
        <f t="shared" si="49"/>
        <v>2</v>
      </c>
      <c r="AM127" s="163">
        <f t="shared" si="50"/>
        <v>2</v>
      </c>
      <c r="AN127" s="163">
        <f t="shared" si="51"/>
        <v>2</v>
      </c>
    </row>
    <row r="128" spans="1:40" ht="13.5" customHeight="1" x14ac:dyDescent="0.35">
      <c r="A128" s="172" t="str">
        <f>'Crisis Indicator Data'!A125</f>
        <v>Eastern Africa Regional Drought Crisis</v>
      </c>
      <c r="B128" s="173" t="str">
        <f>'Crisis Indicator Data'!B125</f>
        <v>Drought</v>
      </c>
      <c r="C128" s="173" t="str">
        <f>'Crisis Indicator Data'!C125</f>
        <v>REG014</v>
      </c>
      <c r="D128" s="173" t="str">
        <f>'Crisis Indicator Data'!D125</f>
        <v>Ethiopia,Somalia,Kenya</v>
      </c>
      <c r="E128" s="174" t="str">
        <f>'Crisis Indicator Data'!E125</f>
        <v>ETH,SOM,KEN</v>
      </c>
      <c r="F128" s="163">
        <f>IF(LEN(E128)&gt;3,(IF(VLOOKUP($C128,'Regional Crises'!$B$1:$R$66,7,FALSE)="x","x",ROUND(IF(VLOOKUP($C128,'Regional Crises'!$B$1:$R$66,7,FALSE)&gt;$F$3,5,IF(VLOOKUP($C128,'Regional Crises'!$B$1:$R$66,7,FALSE)&lt;F$4,0,($F$3-VLOOKUP($C128,'Regional Crises'!$B$1:$R$66,7,FALSE))/($F$3-$F$4)*5)),1))),IF(VLOOKUP($E128,'Country Indicator Data'!$B$4:$N$300,3,FALSE)="x","x",ROUND(IF(VLOOKUP($E128,'Country Indicator Data'!$B$4:$N$300,3,FALSE)&gt;$F$3,5,IF(VLOOKUP($E128,'Country Indicator Data'!$B$4:$N$300,3,FALSE)&lt;$F$4,0,($F$3-VLOOKUP($E128,'Country Indicator Data'!$B$4:$N$300,3,FALSE))/($F$3-$F$4)*5)),1)))</f>
        <v>3.8</v>
      </c>
      <c r="G128" s="163">
        <f>IF(LEN(E128)&gt;3,(IF(VLOOKUP($C128,'Regional Crises'!$B$1:$R$66,9,FALSE)="x","x",ROUND(IF(VLOOKUP($C128,'Regional Crises'!$B$1:$R$66,9,FALSE)&gt;G$3,5,IF(VLOOKUP($C128,'Regional Crises'!$B$1:$R$66,9,FALSE)&lt;G$4,0,(G$3-VLOOKUP($C128,'Regional Crises'!$B$1:$R$66,9,FALSE))/(G$3-G$4)*5)),1))),IF(VLOOKUP($E128,'Country Indicator Data'!$B$4:$N$300,5,FALSE)="x","x",ROUND(IF(VLOOKUP($E128,'Country Indicator Data'!$B$4:$N$300,5,FALSE)&gt;G$3,5,IF(VLOOKUP($E128,'Country Indicator Data'!$B$4:$N$300,5,FALSE)&lt;G$4,0,(G$3-VLOOKUP($E128,'Country Indicator Data'!$B$4:$N$300,5,FALSE))/(G$3-G$4)*5)),1)))</f>
        <v>3.1</v>
      </c>
      <c r="H128" s="163">
        <f t="shared" si="39"/>
        <v>3.45</v>
      </c>
      <c r="I128" s="163">
        <f>IF(LEN(E128)&gt;3,(IF(VLOOKUP($C128,'Regional Crises'!$B$1:$R$66,6,FALSE)="x","x",ROUND(IF(VLOOKUP($C128,'Regional Crises'!$B$1:$R$66,6,FALSE)&gt;I$3,5,IF(VLOOKUP($C128,'Regional Crises'!$B$1:$R$66,6,FALSE)&lt;I$4,0,5-(I$3-VLOOKUP($C128,'Regional Crises'!$B$1:$R$66,6,FALSE))/(I$3-I$4)*5)),1))),IF(VLOOKUP($E128,'Country Indicator Data'!$B$4:$N$300,2,FALSE)="x","x",ROUND(IF(VLOOKUP($E128,'Country Indicator Data'!$B$4:$N$300,2,FALSE)&gt;I$3,5,IF(VLOOKUP($E128,'Country Indicator Data'!$B$4:$N$300,2,FALSE)&lt;I$4,0,5-(I$3-VLOOKUP($E128,'Country Indicator Data'!$B$4:$N$300,2,FALSE))/(I$3-I$4)*5)),1)))</f>
        <v>2.7</v>
      </c>
      <c r="J128" s="163">
        <f>IF(LEN(E128)&gt;3,(IF(VLOOKUP($C128,'Regional Crises'!$B$1:$R$66,8,FALSE)="x","x",ROUND(IF(VLOOKUP($C128,'Regional Crises'!$B$1:$R$66,8,FALSE)&gt;J$3,5,IF(VLOOKUP($C128,'Regional Crises'!$B$1:$R$66,8,FALSE)&lt;J$4,0,5-(J$3-VLOOKUP($C128,'Regional Crises'!$B$1:$R$66,8,FALSE))/(J$3-J$4)*5)),1))),IF(VLOOKUP($E128,'Country Indicator Data'!$B$4:$N$300,4,FALSE)="x","x",ROUND(IF(VLOOKUP($E128,'Country Indicator Data'!$B$4:$N$300,4,FALSE)&gt;J$3,5,IF(VLOOKUP($E128,'Country Indicator Data'!$B$4:$N$300,4,FALSE)&lt;J$4,0,5-(J$3-VLOOKUP($E128,'Country Indicator Data'!$B$4:$N$300,4,FALSE))/(J$3-J$4)*5)),1)))</f>
        <v>1.2</v>
      </c>
      <c r="K128" s="163">
        <f t="shared" si="40"/>
        <v>1.9500000000000002</v>
      </c>
      <c r="L128" s="163">
        <f>IF(LEN(E128)&gt;3,(IF(VLOOKUP($C128,'Regional Crises'!$B$1:$R$66,10,FALSE)="x","x",ROUND(IF(VLOOKUP($C128,'Regional Crises'!$B$1:$R$66,10,FALSE)&gt;L$3,5,IF(VLOOKUP($C128,'Regional Crises'!$B$1:$R$66,10,FALSE)&lt;L$4,0,5-(L$3-VLOOKUP($C128,'Regional Crises'!$B$1:$R$66,10,FALSE))/(L$3-L$4)*5)),1))),IF(VLOOKUP($E128,'Country Indicator Data'!$B$4:$N$300,6,FALSE)="x","x",ROUND(IF(VLOOKUP($E128,'Country Indicator Data'!$B$4:$N$300,6,FALSE)&gt;L$3,5,IF(VLOOKUP($E128,'Country Indicator Data'!$B$4:$N$300,6,FALSE)&lt;L$4,0,5-(L$3-VLOOKUP($E128,'Country Indicator Data'!$B$4:$N$300,6,FALSE))/(L$3-L$4)*5)),1)))</f>
        <v>3.5</v>
      </c>
      <c r="M128" s="163">
        <f>IF(LEN(E128)&gt;3,(IF(VLOOKUP($C128,'Regional Crises'!$B$1:$R$66,11,FALSE)="x","x",ROUND(IF(VLOOKUP($C128,'Regional Crises'!$B$1:$R$66,11,FALSE)&gt;M$3,5,IF(VLOOKUP($C128,'Regional Crises'!$B$1:$R$66,11,FALSE)&lt;M$4,0,5-(M$3-VLOOKUP($C128,'Regional Crises'!$B$1:$R$66,11,FALSE))/(M$3-M$4)*5)),1))),IF(VLOOKUP($E128,'Country Indicator Data'!$B$4:$N$300,7,FALSE)="x","x",ROUND(IF(VLOOKUP($E128,'Country Indicator Data'!$B$4:$N$300,7,FALSE)&gt;M$3,5,IF(VLOOKUP($E128,'Country Indicator Data'!$B$4:$N$300,7,FALSE)&lt;M$4,0,5-(M$3-VLOOKUP($E128,'Country Indicator Data'!$B$4:$N$300,7,FALSE))/(M$3-M$4)*5)),1)))</f>
        <v>1.6</v>
      </c>
      <c r="N128" s="163">
        <f t="shared" si="41"/>
        <v>2.5499999999999998</v>
      </c>
      <c r="O128" s="163">
        <f t="shared" si="42"/>
        <v>2.65</v>
      </c>
      <c r="P128" s="163">
        <f>IF(LEN(E128)&gt;3,VLOOKUP(C128,'Regional Crises'!$B$1:$R$69,12,FALSE),VLOOKUP(E128,'Country Indicator Data'!$B$4:$I$300,8,FALSE))</f>
        <v>4.666666666666667</v>
      </c>
      <c r="Q128" s="163">
        <f>IF(LEN(E128)&gt;3,((IF(VLOOKUP($C128,'Regional Crises'!$B$1:$R$66,13,FALSE)="x","x",ROUND(IF(VLOOKUP($C128,'Regional Crises'!$B$1:$R$66,13,FALSE)&gt;Q$3,5,IF(VLOOKUP($C128,'Regional Crises'!$B$1:$R$66,13,FALSE)&lt;Q$4,0,5-(LOG(Q$3)-LOG(VLOOKUP($C128,'Regional Crises'!$B$1:$R$66,13,FALSE)))/(LOG(Q$3)-LOG(Q$4))*5)),1)))),(IF(VLOOKUP($E128,'Country Indicator Data'!$B$4:$N$300,9,FALSE)="x","x",ROUND(IF(VLOOKUP($E128,'Country Indicator Data'!$B$4:$N$300,9,FALSE)&gt;Q$3,5,IF(VLOOKUP($E128,'Country Indicator Data'!$B$4:$N$300,9,FALSE)&lt;Q$4,0,5-(LOG(Q$3)-LOG(VLOOKUP($E128,'Country Indicator Data'!$B$4:$N$300,9,FALSE)))/(LOG(Q$3)-LOG(Q$4))*5)),1))))</f>
        <v>5</v>
      </c>
      <c r="R128" s="163">
        <f t="shared" si="43"/>
        <v>4.8333333333333339</v>
      </c>
      <c r="S128" s="163">
        <f>IF(LEN(E128)&gt;3,((IF(VLOOKUP($C128,'Regional Crises'!$B$1:$R$66,17,FALSE)="x","x",ROUND(IF(VLOOKUP($C128,'Regional Crises'!$B$1:$R$66,17,FALSE)&gt;S$3,0,IF(VLOOKUP($C128,'Regional Crises'!$B$1:$R$66,17,FALSE)&lt;S$4,5,(S$3-VLOOKUP($C128,'Regional Crises'!$B$1:$R$66,17,FALSE))/(S$3-S$4)*5)),1)))),(IF(VLOOKUP($E128,'Country Indicator Data'!$B$4:$N$300,13,FALSE)="x","x",ROUND(IF(VLOOKUP($E128,'Country Indicator Data'!$B$4:$N$300,13,FALSE)&gt;S$3,0,IF(VLOOKUP($E128,'Country Indicator Data'!$B$4:$N$300,13,FALSE)&lt;S$4,5,(S$3-VLOOKUP($E128,'Country Indicator Data'!$B$4:$N$300,13,FALSE))/(S$3-S$4)*5)),1))))</f>
        <v>3.7</v>
      </c>
      <c r="T128" s="163">
        <f>IF(LEN(E128)&gt;3,((IF(VLOOKUP($C128,'Regional Crises'!$B$1:$R$66,14,FALSE)="x","x",ROUND(IF(VLOOKUP($C128,'Regional Crises'!$B$1:$R$66,14,FALSE)&gt;T$3,0,IF(VLOOKUP($C128,'Regional Crises'!$B$1:$R$66,14,FALSE)&lt;T$4,5,(T$3-VLOOKUP($C128,'Regional Crises'!$B$1:$R$66,14,FALSE))/(T$3-T$4)*5)),1)))),(IF(VLOOKUP($E128,'Country Indicator Data'!$B$4:$N$300,10,FALSE)="x","x",ROUND(IF(VLOOKUP($E128,'Country Indicator Data'!$B$4:$N$300,10,FALSE)&gt;T$3,0,IF(VLOOKUP($E128,'Country Indicator Data'!$B$4:$N$300,10,FALSE)&lt;T$4,5,(T$3-VLOOKUP($E128,'Country Indicator Data'!$B$4:$N$300,10,FALSE))/(T$3-T$4)*5)),1))))</f>
        <v>3.6</v>
      </c>
      <c r="U128" s="163">
        <f>IF(LEN(E128)&gt;3,((IF(VLOOKUP($C128,'Regional Crises'!$B$1:$R$66,15,FALSE)="x","x",ROUND(IF(VLOOKUP($C128,'Regional Crises'!$B$1:$R$66,15,FALSE)&gt;U$3,0,IF(VLOOKUP($C128,'Regional Crises'!$B$1:$R$66,15,FALSE)&lt;U$4,5,(U$3-VLOOKUP($C128,'Regional Crises'!$B$1:$R$66,15,FALSE))/(U$3-U$4)*5)),1)))),(IF(VLOOKUP($E128,'Country Indicator Data'!$B$4:$N$300,11,FALSE)="x","x",ROUND(IF(VLOOKUP($E128,'Country Indicator Data'!$B$4:$N$300,11,FALSE)&gt;U$3,0,IF(VLOOKUP($E128,'Country Indicator Data'!$B$4:$N$300,11,FALSE)&lt;U$4,5,(U$3-VLOOKUP($E128,'Country Indicator Data'!$B$4:$N$300,11,FALSE))/(U$3-U$4)*5)),1))))</f>
        <v>3.1</v>
      </c>
      <c r="V128" s="163">
        <f>IF(LEN(E128)&gt;3,((IF(VLOOKUP($C128,'Regional Crises'!$B$1:$R$66,16,FALSE)="x","x",ROUND(IF(VLOOKUP($C128,'Regional Crises'!$B$1:$R$66,16,FALSE)&gt;V$3,0,IF(VLOOKUP($C128,'Regional Crises'!$B$1:$R$66,16,FALSE)&lt;V$4,5,(V$3-VLOOKUP($C128,'Regional Crises'!$B$1:$R$66,16,FALSE))/(V$3-V$4)*5)),1)))),(IF(VLOOKUP($E128,'Country Indicator Data'!$B$4:$N$300,12,FALSE)="x","x",ROUND(IF(VLOOKUP($E128,'Country Indicator Data'!$B$4:$N$300,12,FALSE)&gt;V$3,0,IF(VLOOKUP($E128,'Country Indicator Data'!$B$4:$N$300,12,FALSE)&lt;V$4,5,(V$3-VLOOKUP($E128,'Country Indicator Data'!$B$4:$N$300,12,FALSE))/(V$3-V$4)*5)),1))))</f>
        <v>3.7</v>
      </c>
      <c r="W128" s="163">
        <f t="shared" si="44"/>
        <v>3.5</v>
      </c>
      <c r="X128" s="163">
        <f t="shared" si="45"/>
        <v>3.7</v>
      </c>
      <c r="Y128" s="184">
        <f>IF('Core Indicators'!FC125="x","x",IF('Core Indicators'!FC125&gt;=5,5,IF('Core Indicators'!FC125&gt;=4,4,IF('Core Indicators'!FC125&gt;=3,3,IF('Core Indicators'!FC125&gt;=2,2,IF('Core Indicators'!FC125&gt;=1,1,0))))))</f>
        <v>5</v>
      </c>
      <c r="Z128" s="163">
        <f t="shared" si="46"/>
        <v>5</v>
      </c>
      <c r="AA128" s="184">
        <f>'Crisis Indicator Data'!Y125</f>
        <v>2</v>
      </c>
      <c r="AB128" s="184">
        <f>'Crisis Indicator Data'!Z125</f>
        <v>3</v>
      </c>
      <c r="AC128" s="184">
        <f>'Crisis Indicator Data'!AA125</f>
        <v>3</v>
      </c>
      <c r="AD128" s="184">
        <f>'Crisis Indicator Data'!AB125</f>
        <v>3</v>
      </c>
      <c r="AE128" s="184">
        <f t="shared" si="47"/>
        <v>5</v>
      </c>
      <c r="AF128" s="184">
        <f>'Crisis Indicator Data'!AC125</f>
        <v>2</v>
      </c>
      <c r="AG128" s="184">
        <f>'Crisis Indicator Data'!AD125</f>
        <v>3</v>
      </c>
      <c r="AH128" s="184">
        <f t="shared" si="48"/>
        <v>5</v>
      </c>
      <c r="AI128" s="184">
        <f>'Crisis Indicator Data'!AE125</f>
        <v>3</v>
      </c>
      <c r="AJ128" s="184">
        <f>'Crisis Indicator Data'!AF125</f>
        <v>2</v>
      </c>
      <c r="AK128" s="184">
        <f>'Crisis Indicator Data'!AG125</f>
        <v>3</v>
      </c>
      <c r="AL128" s="184">
        <f t="shared" si="49"/>
        <v>5</v>
      </c>
      <c r="AM128" s="163">
        <f t="shared" si="50"/>
        <v>5</v>
      </c>
      <c r="AN128" s="163">
        <f t="shared" si="51"/>
        <v>5</v>
      </c>
    </row>
    <row r="129" spans="1:40" ht="13.5" customHeight="1" x14ac:dyDescent="0.35">
      <c r="A129" s="172" t="str">
        <f>'Crisis Indicator Data'!A126</f>
        <v>Turkiye / Syria earthquake</v>
      </c>
      <c r="B129" s="173" t="str">
        <f>'Crisis Indicator Data'!B126</f>
        <v>Earthquake</v>
      </c>
      <c r="C129" s="173" t="str">
        <f>'Crisis Indicator Data'!C126</f>
        <v>REG015</v>
      </c>
      <c r="D129" s="173" t="str">
        <f>'Crisis Indicator Data'!D126</f>
        <v>Türkiye,Syria</v>
      </c>
      <c r="E129" s="174" t="str">
        <f>'Crisis Indicator Data'!E126</f>
        <v>TUR,SYR</v>
      </c>
      <c r="F129" s="163">
        <f>IF(LEN(E129)&gt;3,(IF(VLOOKUP($C129,'Regional Crises'!$B$1:$R$66,7,FALSE)="x","x",ROUND(IF(VLOOKUP($C129,'Regional Crises'!$B$1:$R$66,7,FALSE)&gt;$F$3,5,IF(VLOOKUP($C129,'Regional Crises'!$B$1:$R$66,7,FALSE)&lt;F$4,0,($F$3-VLOOKUP($C129,'Regional Crises'!$B$1:$R$66,7,FALSE))/($F$3-$F$4)*5)),1))),IF(VLOOKUP($E129,'Country Indicator Data'!$B$4:$N$300,3,FALSE)="x","x",ROUND(IF(VLOOKUP($E129,'Country Indicator Data'!$B$4:$N$300,3,FALSE)&gt;$F$3,5,IF(VLOOKUP($E129,'Country Indicator Data'!$B$4:$N$300,3,FALSE)&lt;$F$4,0,($F$3-VLOOKUP($E129,'Country Indicator Data'!$B$4:$N$300,3,FALSE))/($F$3-$F$4)*5)),1)))</f>
        <v>3.6</v>
      </c>
      <c r="G129" s="163">
        <f>IF(LEN(E129)&gt;3,(IF(VLOOKUP($C129,'Regional Crises'!$B$1:$R$66,9,FALSE)="x","x",ROUND(IF(VLOOKUP($C129,'Regional Crises'!$B$1:$R$66,9,FALSE)&gt;G$3,5,IF(VLOOKUP($C129,'Regional Crises'!$B$1:$R$66,9,FALSE)&lt;G$4,0,(G$3-VLOOKUP($C129,'Regional Crises'!$B$1:$R$66,9,FALSE))/(G$3-G$4)*5)),1))),IF(VLOOKUP($E129,'Country Indicator Data'!$B$4:$N$300,5,FALSE)="x","x",ROUND(IF(VLOOKUP($E129,'Country Indicator Data'!$B$4:$N$300,5,FALSE)&gt;G$3,5,IF(VLOOKUP($E129,'Country Indicator Data'!$B$4:$N$300,5,FALSE)&lt;G$4,0,(G$3-VLOOKUP($E129,'Country Indicator Data'!$B$4:$N$300,5,FALSE))/(G$3-G$4)*5)),1)))</f>
        <v>3.5</v>
      </c>
      <c r="H129" s="163">
        <f t="shared" si="39"/>
        <v>3.55</v>
      </c>
      <c r="I129" s="163">
        <f>IF(LEN(E129)&gt;3,(IF(VLOOKUP($C129,'Regional Crises'!$B$1:$R$66,6,FALSE)="x","x",ROUND(IF(VLOOKUP($C129,'Regional Crises'!$B$1:$R$66,6,FALSE)&gt;I$3,5,IF(VLOOKUP($C129,'Regional Crises'!$B$1:$R$66,6,FALSE)&lt;I$4,0,5-(I$3-VLOOKUP($C129,'Regional Crises'!$B$1:$R$66,6,FALSE))/(I$3-I$4)*5)),1))),IF(VLOOKUP($E129,'Country Indicator Data'!$B$4:$N$300,2,FALSE)="x","x",ROUND(IF(VLOOKUP($E129,'Country Indicator Data'!$B$4:$N$300,2,FALSE)&gt;I$3,5,IF(VLOOKUP($E129,'Country Indicator Data'!$B$4:$N$300,2,FALSE)&lt;I$4,0,5-(I$3-VLOOKUP($E129,'Country Indicator Data'!$B$4:$N$300,2,FALSE))/(I$3-I$4)*5)),1)))</f>
        <v>2.4</v>
      </c>
      <c r="J129" s="163">
        <f>IF(LEN(E129)&gt;3,(IF(VLOOKUP($C129,'Regional Crises'!$B$1:$R$66,8,FALSE)="x","x",ROUND(IF(VLOOKUP($C129,'Regional Crises'!$B$1:$R$66,8,FALSE)&gt;J$3,5,IF(VLOOKUP($C129,'Regional Crises'!$B$1:$R$66,8,FALSE)&lt;J$4,0,5-(J$3-VLOOKUP($C129,'Regional Crises'!$B$1:$R$66,8,FALSE))/(J$3-J$4)*5)),1))),IF(VLOOKUP($E129,'Country Indicator Data'!$B$4:$N$300,4,FALSE)="x","x",ROUND(IF(VLOOKUP($E129,'Country Indicator Data'!$B$4:$N$300,4,FALSE)&gt;J$3,5,IF(VLOOKUP($E129,'Country Indicator Data'!$B$4:$N$300,4,FALSE)&lt;J$4,0,5-(J$3-VLOOKUP($E129,'Country Indicator Data'!$B$4:$N$300,4,FALSE))/(J$3-J$4)*5)),1)))</f>
        <v>5</v>
      </c>
      <c r="K129" s="163">
        <f t="shared" si="40"/>
        <v>3.7</v>
      </c>
      <c r="L129" s="163">
        <f>IF(LEN(E129)&gt;3,(IF(VLOOKUP($C129,'Regional Crises'!$B$1:$R$66,10,FALSE)="x","x",ROUND(IF(VLOOKUP($C129,'Regional Crises'!$B$1:$R$66,10,FALSE)&gt;L$3,5,IF(VLOOKUP($C129,'Regional Crises'!$B$1:$R$66,10,FALSE)&lt;L$4,0,5-(L$3-VLOOKUP($C129,'Regional Crises'!$B$1:$R$66,10,FALSE))/(L$3-L$4)*5)),1))),IF(VLOOKUP($E129,'Country Indicator Data'!$B$4:$N$300,6,FALSE)="x","x",ROUND(IF(VLOOKUP($E129,'Country Indicator Data'!$B$4:$N$300,6,FALSE)&gt;L$3,5,IF(VLOOKUP($E129,'Country Indicator Data'!$B$4:$N$300,6,FALSE)&lt;L$4,0,5-(L$3-VLOOKUP($E129,'Country Indicator Data'!$B$4:$N$300,6,FALSE))/(L$3-L$4)*5)),1)))</f>
        <v>2.8</v>
      </c>
      <c r="M129" s="163">
        <f>IF(LEN(E129)&gt;3,(IF(VLOOKUP($C129,'Regional Crises'!$B$1:$R$66,11,FALSE)="x","x",ROUND(IF(VLOOKUP($C129,'Regional Crises'!$B$1:$R$66,11,FALSE)&gt;M$3,5,IF(VLOOKUP($C129,'Regional Crises'!$B$1:$R$66,11,FALSE)&lt;M$4,0,5-(M$3-VLOOKUP($C129,'Regional Crises'!$B$1:$R$66,11,FALSE))/(M$3-M$4)*5)),1))),IF(VLOOKUP($E129,'Country Indicator Data'!$B$4:$N$300,7,FALSE)="x","x",ROUND(IF(VLOOKUP($E129,'Country Indicator Data'!$B$4:$N$300,7,FALSE)&gt;M$3,5,IF(VLOOKUP($E129,'Country Indicator Data'!$B$4:$N$300,7,FALSE)&lt;M$4,0,5-(M$3-VLOOKUP($E129,'Country Indicator Data'!$B$4:$N$300,7,FALSE))/(M$3-M$4)*5)),1)))</f>
        <v>1.2</v>
      </c>
      <c r="N129" s="163">
        <f t="shared" si="41"/>
        <v>2</v>
      </c>
      <c r="O129" s="163">
        <f t="shared" si="42"/>
        <v>3.0833333333333335</v>
      </c>
      <c r="P129" s="163">
        <f>IF(LEN(E129)&gt;3,VLOOKUP(C129,'Regional Crises'!$B$1:$R$69,12,FALSE),VLOOKUP(E129,'Country Indicator Data'!$B$4:$I$300,8,FALSE))</f>
        <v>4</v>
      </c>
      <c r="Q129" s="163">
        <f>IF(LEN(E129)&gt;3,((IF(VLOOKUP($C129,'Regional Crises'!$B$1:$R$66,13,FALSE)="x","x",ROUND(IF(VLOOKUP($C129,'Regional Crises'!$B$1:$R$66,13,FALSE)&gt;Q$3,5,IF(VLOOKUP($C129,'Regional Crises'!$B$1:$R$66,13,FALSE)&lt;Q$4,0,5-(LOG(Q$3)-LOG(VLOOKUP($C129,'Regional Crises'!$B$1:$R$66,13,FALSE)))/(LOG(Q$3)-LOG(Q$4))*5)),1)))),(IF(VLOOKUP($E129,'Country Indicator Data'!$B$4:$N$300,9,FALSE)="x","x",ROUND(IF(VLOOKUP($E129,'Country Indicator Data'!$B$4:$N$300,9,FALSE)&gt;Q$3,5,IF(VLOOKUP($E129,'Country Indicator Data'!$B$4:$N$300,9,FALSE)&lt;Q$4,0,5-(LOG(Q$3)-LOG(VLOOKUP($E129,'Country Indicator Data'!$B$4:$N$300,9,FALSE)))/(LOG(Q$3)-LOG(Q$4))*5)),1))))</f>
        <v>0</v>
      </c>
      <c r="R129" s="163">
        <f t="shared" si="43"/>
        <v>2</v>
      </c>
      <c r="S129" s="163">
        <f>IF(LEN(E129)&gt;3,((IF(VLOOKUP($C129,'Regional Crises'!$B$1:$R$66,17,FALSE)="x","x",ROUND(IF(VLOOKUP($C129,'Regional Crises'!$B$1:$R$66,17,FALSE)&gt;S$3,0,IF(VLOOKUP($C129,'Regional Crises'!$B$1:$R$66,17,FALSE)&lt;S$4,5,(S$3-VLOOKUP($C129,'Regional Crises'!$B$1:$R$66,17,FALSE))/(S$3-S$4)*5)),1)))),(IF(VLOOKUP($E129,'Country Indicator Data'!$B$4:$N$300,13,FALSE)="x","x",ROUND(IF(VLOOKUP($E129,'Country Indicator Data'!$B$4:$N$300,13,FALSE)&gt;S$3,0,IF(VLOOKUP($E129,'Country Indicator Data'!$B$4:$N$300,13,FALSE)&lt;S$4,5,(S$3-VLOOKUP($E129,'Country Indicator Data'!$B$4:$N$300,13,FALSE))/(S$3-S$4)*5)),1))))</f>
        <v>3.8</v>
      </c>
      <c r="T129" s="163">
        <f>IF(LEN(E129)&gt;3,((IF(VLOOKUP($C129,'Regional Crises'!$B$1:$R$66,14,FALSE)="x","x",ROUND(IF(VLOOKUP($C129,'Regional Crises'!$B$1:$R$66,14,FALSE)&gt;T$3,0,IF(VLOOKUP($C129,'Regional Crises'!$B$1:$R$66,14,FALSE)&lt;T$4,5,(T$3-VLOOKUP($C129,'Regional Crises'!$B$1:$R$66,14,FALSE))/(T$3-T$4)*5)),1)))),(IF(VLOOKUP($E129,'Country Indicator Data'!$B$4:$N$300,10,FALSE)="x","x",ROUND(IF(VLOOKUP($E129,'Country Indicator Data'!$B$4:$N$300,10,FALSE)&gt;T$3,0,IF(VLOOKUP($E129,'Country Indicator Data'!$B$4:$N$300,10,FALSE)&lt;T$4,5,(T$3-VLOOKUP($E129,'Country Indicator Data'!$B$4:$N$300,10,FALSE))/(T$3-T$4)*5)),1))))</f>
        <v>3.8</v>
      </c>
      <c r="U129" s="163">
        <f>IF(LEN(E129)&gt;3,((IF(VLOOKUP($C129,'Regional Crises'!$B$1:$R$66,15,FALSE)="x","x",ROUND(IF(VLOOKUP($C129,'Regional Crises'!$B$1:$R$66,15,FALSE)&gt;U$3,0,IF(VLOOKUP($C129,'Regional Crises'!$B$1:$R$66,15,FALSE)&lt;U$4,5,(U$3-VLOOKUP($C129,'Regional Crises'!$B$1:$R$66,15,FALSE))/(U$3-U$4)*5)),1)))),(IF(VLOOKUP($E129,'Country Indicator Data'!$B$4:$N$300,11,FALSE)="x","x",ROUND(IF(VLOOKUP($E129,'Country Indicator Data'!$B$4:$N$300,11,FALSE)&gt;U$3,0,IF(VLOOKUP($E129,'Country Indicator Data'!$B$4:$N$300,11,FALSE)&lt;U$4,5,(U$3-VLOOKUP($E129,'Country Indicator Data'!$B$4:$N$300,11,FALSE))/(U$3-U$4)*5)),1))))</f>
        <v>3.4</v>
      </c>
      <c r="V129" s="163">
        <f>IF(LEN(E129)&gt;3,((IF(VLOOKUP($C129,'Regional Crises'!$B$1:$R$66,16,FALSE)="x","x",ROUND(IF(VLOOKUP($C129,'Regional Crises'!$B$1:$R$66,16,FALSE)&gt;V$3,0,IF(VLOOKUP($C129,'Regional Crises'!$B$1:$R$66,16,FALSE)&lt;V$4,5,(V$3-VLOOKUP($C129,'Regional Crises'!$B$1:$R$66,16,FALSE))/(V$3-V$4)*5)),1)))),(IF(VLOOKUP($E129,'Country Indicator Data'!$B$4:$N$300,12,FALSE)="x","x",ROUND(IF(VLOOKUP($E129,'Country Indicator Data'!$B$4:$N$300,12,FALSE)&gt;V$3,0,IF(VLOOKUP($E129,'Country Indicator Data'!$B$4:$N$300,12,FALSE)&lt;V$4,5,(V$3-VLOOKUP($E129,'Country Indicator Data'!$B$4:$N$300,12,FALSE))/(V$3-V$4)*5)),1))))</f>
        <v>4.2</v>
      </c>
      <c r="W129" s="163">
        <f t="shared" si="44"/>
        <v>3.8</v>
      </c>
      <c r="X129" s="163">
        <f t="shared" si="45"/>
        <v>3</v>
      </c>
      <c r="Y129" s="184">
        <f>IF('Core Indicators'!FC126="x","x",IF('Core Indicators'!FC126&gt;=5,5,IF('Core Indicators'!FC126&gt;=4,4,IF('Core Indicators'!FC126&gt;=3,3,IF('Core Indicators'!FC126&gt;=2,2,IF('Core Indicators'!FC126&gt;=1,1,0))))))</f>
        <v>5</v>
      </c>
      <c r="Z129" s="163">
        <f t="shared" si="46"/>
        <v>5</v>
      </c>
      <c r="AA129" s="184">
        <f>'Crisis Indicator Data'!Y126</f>
        <v>1</v>
      </c>
      <c r="AB129" s="184">
        <f>'Crisis Indicator Data'!Z126</f>
        <v>3</v>
      </c>
      <c r="AC129" s="184">
        <f>'Crisis Indicator Data'!AA126</f>
        <v>3</v>
      </c>
      <c r="AD129" s="184">
        <f>'Crisis Indicator Data'!AB126</f>
        <v>2</v>
      </c>
      <c r="AE129" s="184">
        <f t="shared" si="47"/>
        <v>4</v>
      </c>
      <c r="AF129" s="184">
        <f>'Crisis Indicator Data'!AC126</f>
        <v>2</v>
      </c>
      <c r="AG129" s="184">
        <f>'Crisis Indicator Data'!AD126</f>
        <v>3</v>
      </c>
      <c r="AH129" s="184">
        <f t="shared" si="48"/>
        <v>5</v>
      </c>
      <c r="AI129" s="184">
        <f>'Crisis Indicator Data'!AE126</f>
        <v>3</v>
      </c>
      <c r="AJ129" s="184">
        <f>'Crisis Indicator Data'!AF126</f>
        <v>3</v>
      </c>
      <c r="AK129" s="184">
        <f>'Crisis Indicator Data'!AG126</f>
        <v>0</v>
      </c>
      <c r="AL129" s="184">
        <f t="shared" si="49"/>
        <v>4</v>
      </c>
      <c r="AM129" s="163">
        <f t="shared" si="50"/>
        <v>4</v>
      </c>
      <c r="AN129" s="163">
        <f t="shared" si="51"/>
        <v>4.5</v>
      </c>
    </row>
    <row r="130" spans="1:40" ht="13.5" customHeight="1" x14ac:dyDescent="0.35">
      <c r="A130" s="172" t="str">
        <f>'Crisis Indicator Data'!A127</f>
        <v>Displacement from Russia-Ukraine conflict in Romania</v>
      </c>
      <c r="B130" s="173" t="str">
        <f>'Crisis Indicator Data'!B127</f>
        <v>Displacement</v>
      </c>
      <c r="C130" s="173" t="str">
        <f>'Crisis Indicator Data'!C127</f>
        <v>ROU002</v>
      </c>
      <c r="D130" s="173" t="str">
        <f>'Crisis Indicator Data'!D127</f>
        <v>Romania</v>
      </c>
      <c r="E130" s="174" t="str">
        <f>'Crisis Indicator Data'!E127</f>
        <v>ROU</v>
      </c>
      <c r="F130" s="163">
        <f>IF(LEN(E130)&gt;3,(IF(VLOOKUP($C130,'Regional Crises'!$B$1:$R$66,7,FALSE)="x","x",ROUND(IF(VLOOKUP($C130,'Regional Crises'!$B$1:$R$66,7,FALSE)&gt;$F$3,5,IF(VLOOKUP($C130,'Regional Crises'!$B$1:$R$66,7,FALSE)&lt;F$4,0,($F$3-VLOOKUP($C130,'Regional Crises'!$B$1:$R$66,7,FALSE))/($F$3-$F$4)*5)),1))),IF(VLOOKUP($E130,'Country Indicator Data'!$B$4:$N$300,3,FALSE)="x","x",ROUND(IF(VLOOKUP($E130,'Country Indicator Data'!$B$4:$N$300,3,FALSE)&gt;$F$3,5,IF(VLOOKUP($E130,'Country Indicator Data'!$B$4:$N$300,3,FALSE)&lt;$F$4,0,($F$3-VLOOKUP($E130,'Country Indicator Data'!$B$4:$N$300,3,FALSE))/($F$3-$F$4)*5)),1)))</f>
        <v>2.1</v>
      </c>
      <c r="G130" s="163">
        <f>IF(LEN(E130)&gt;3,(IF(VLOOKUP($C130,'Regional Crises'!$B$1:$R$66,9,FALSE)="x","x",ROUND(IF(VLOOKUP($C130,'Regional Crises'!$B$1:$R$66,9,FALSE)&gt;G$3,5,IF(VLOOKUP($C130,'Regional Crises'!$B$1:$R$66,9,FALSE)&lt;G$4,0,(G$3-VLOOKUP($C130,'Regional Crises'!$B$1:$R$66,9,FALSE))/(G$3-G$4)*5)),1))),IF(VLOOKUP($E130,'Country Indicator Data'!$B$4:$N$300,5,FALSE)="x","x",ROUND(IF(VLOOKUP($E130,'Country Indicator Data'!$B$4:$N$300,5,FALSE)&gt;G$3,5,IF(VLOOKUP($E130,'Country Indicator Data'!$B$4:$N$300,5,FALSE)&lt;G$4,0,(G$3-VLOOKUP($E130,'Country Indicator Data'!$B$4:$N$300,5,FALSE))/(G$3-G$4)*5)),1)))</f>
        <v>1.2</v>
      </c>
      <c r="H130" s="163">
        <f t="shared" si="39"/>
        <v>1.65</v>
      </c>
      <c r="I130" s="163">
        <f>IF(LEN(E130)&gt;3,(IF(VLOOKUP($C130,'Regional Crises'!$B$1:$R$66,6,FALSE)="x","x",ROUND(IF(VLOOKUP($C130,'Regional Crises'!$B$1:$R$66,6,FALSE)&gt;I$3,5,IF(VLOOKUP($C130,'Regional Crises'!$B$1:$R$66,6,FALSE)&lt;I$4,0,5-(I$3-VLOOKUP($C130,'Regional Crises'!$B$1:$R$66,6,FALSE))/(I$3-I$4)*5)),1))),IF(VLOOKUP($E130,'Country Indicator Data'!$B$4:$N$300,2,FALSE)="x","x",ROUND(IF(VLOOKUP($E130,'Country Indicator Data'!$B$4:$N$300,2,FALSE)&gt;I$3,5,IF(VLOOKUP($E130,'Country Indicator Data'!$B$4:$N$300,2,FALSE)&lt;I$4,0,5-(I$3-VLOOKUP($E130,'Country Indicator Data'!$B$4:$N$300,2,FALSE))/(I$3-I$4)*5)),1)))</f>
        <v>1.5</v>
      </c>
      <c r="J130" s="163">
        <f>IF(LEN(E130)&gt;3,(IF(VLOOKUP($C130,'Regional Crises'!$B$1:$R$66,8,FALSE)="x","x",ROUND(IF(VLOOKUP($C130,'Regional Crises'!$B$1:$R$66,8,FALSE)&gt;J$3,5,IF(VLOOKUP($C130,'Regional Crises'!$B$1:$R$66,8,FALSE)&lt;J$4,0,5-(J$3-VLOOKUP($C130,'Regional Crises'!$B$1:$R$66,8,FALSE))/(J$3-J$4)*5)),1))),IF(VLOOKUP($E130,'Country Indicator Data'!$B$4:$N$300,4,FALSE)="x","x",ROUND(IF(VLOOKUP($E130,'Country Indicator Data'!$B$4:$N$300,4,FALSE)&gt;J$3,5,IF(VLOOKUP($E130,'Country Indicator Data'!$B$4:$N$300,4,FALSE)&lt;J$4,0,5-(J$3-VLOOKUP($E130,'Country Indicator Data'!$B$4:$N$300,4,FALSE))/(J$3-J$4)*5)),1)))</f>
        <v>0.3</v>
      </c>
      <c r="K130" s="163">
        <f t="shared" si="40"/>
        <v>0.9</v>
      </c>
      <c r="L130" s="163">
        <f>IF(LEN(E130)&gt;3,(IF(VLOOKUP($C130,'Regional Crises'!$B$1:$R$66,10,FALSE)="x","x",ROUND(IF(VLOOKUP($C130,'Regional Crises'!$B$1:$R$66,10,FALSE)&gt;L$3,5,IF(VLOOKUP($C130,'Regional Crises'!$B$1:$R$66,10,FALSE)&lt;L$4,0,5-(L$3-VLOOKUP($C130,'Regional Crises'!$B$1:$R$66,10,FALSE))/(L$3-L$4)*5)),1))),IF(VLOOKUP($E130,'Country Indicator Data'!$B$4:$N$300,6,FALSE)="x","x",ROUND(IF(VLOOKUP($E130,'Country Indicator Data'!$B$4:$N$300,6,FALSE)&gt;L$3,5,IF(VLOOKUP($E130,'Country Indicator Data'!$B$4:$N$300,6,FALSE)&lt;L$4,0,5-(L$3-VLOOKUP($E130,'Country Indicator Data'!$B$4:$N$300,6,FALSE))/(L$3-L$4)*5)),1)))</f>
        <v>2.1</v>
      </c>
      <c r="M130" s="163">
        <f>IF(LEN(E130)&gt;3,(IF(VLOOKUP($C130,'Regional Crises'!$B$1:$R$66,11,FALSE)="x","x",ROUND(IF(VLOOKUP($C130,'Regional Crises'!$B$1:$R$66,11,FALSE)&gt;M$3,5,IF(VLOOKUP($C130,'Regional Crises'!$B$1:$R$66,11,FALSE)&lt;M$4,0,5-(M$3-VLOOKUP($C130,'Regional Crises'!$B$1:$R$66,11,FALSE))/(M$3-M$4)*5)),1))),IF(VLOOKUP($E130,'Country Indicator Data'!$B$4:$N$300,7,FALSE)="x","x",ROUND(IF(VLOOKUP($E130,'Country Indicator Data'!$B$4:$N$300,7,FALSE)&gt;M$3,5,IF(VLOOKUP($E130,'Country Indicator Data'!$B$4:$N$300,7,FALSE)&lt;M$4,0,5-(M$3-VLOOKUP($E130,'Country Indicator Data'!$B$4:$N$300,7,FALSE))/(M$3-M$4)*5)),1)))</f>
        <v>1.4</v>
      </c>
      <c r="N130" s="163">
        <f t="shared" si="41"/>
        <v>1.75</v>
      </c>
      <c r="O130" s="163">
        <f t="shared" si="42"/>
        <v>1.4333333333333333</v>
      </c>
      <c r="P130" s="163">
        <f>IF(LEN(E130)&gt;3,VLOOKUP(C130,'Regional Crises'!$B$1:$R$69,12,FALSE),VLOOKUP(E130,'Country Indicator Data'!$B$4:$I$300,8,FALSE))</f>
        <v>0</v>
      </c>
      <c r="Q130" s="163">
        <f>IF(LEN(E130)&gt;3,((IF(VLOOKUP($C130,'Regional Crises'!$B$1:$R$66,13,FALSE)="x","x",ROUND(IF(VLOOKUP($C130,'Regional Crises'!$B$1:$R$66,13,FALSE)&gt;Q$3,5,IF(VLOOKUP($C130,'Regional Crises'!$B$1:$R$66,13,FALSE)&lt;Q$4,0,5-(LOG(Q$3)-LOG(VLOOKUP($C130,'Regional Crises'!$B$1:$R$66,13,FALSE)))/(LOG(Q$3)-LOG(Q$4))*5)),1)))),(IF(VLOOKUP($E130,'Country Indicator Data'!$B$4:$N$300,9,FALSE)="x","x",ROUND(IF(VLOOKUP($E130,'Country Indicator Data'!$B$4:$N$300,9,FALSE)&gt;Q$3,5,IF(VLOOKUP($E130,'Country Indicator Data'!$B$4:$N$300,9,FALSE)&lt;Q$4,0,5-(LOG(Q$3)-LOG(VLOOKUP($E130,'Country Indicator Data'!$B$4:$N$300,9,FALSE)))/(LOG(Q$3)-LOG(Q$4))*5)),1))))</f>
        <v>0</v>
      </c>
      <c r="R130" s="163">
        <f t="shared" si="43"/>
        <v>0</v>
      </c>
      <c r="S130" s="163">
        <f>IF(LEN(E130)&gt;3,((IF(VLOOKUP($C130,'Regional Crises'!$B$1:$R$66,17,FALSE)="x","x",ROUND(IF(VLOOKUP($C130,'Regional Crises'!$B$1:$R$66,17,FALSE)&gt;S$3,0,IF(VLOOKUP($C130,'Regional Crises'!$B$1:$R$66,17,FALSE)&lt;S$4,5,(S$3-VLOOKUP($C130,'Regional Crises'!$B$1:$R$66,17,FALSE))/(S$3-S$4)*5)),1)))),(IF(VLOOKUP($E130,'Country Indicator Data'!$B$4:$N$300,13,FALSE)="x","x",ROUND(IF(VLOOKUP($E130,'Country Indicator Data'!$B$4:$N$300,13,FALSE)&gt;S$3,0,IF(VLOOKUP($E130,'Country Indicator Data'!$B$4:$N$300,13,FALSE)&lt;S$4,5,(S$3-VLOOKUP($E130,'Country Indicator Data'!$B$4:$N$300,13,FALSE))/(S$3-S$4)*5)),1))))</f>
        <v>2.7</v>
      </c>
      <c r="T130" s="163">
        <f>IF(LEN(E130)&gt;3,((IF(VLOOKUP($C130,'Regional Crises'!$B$1:$R$66,14,FALSE)="x","x",ROUND(IF(VLOOKUP($C130,'Regional Crises'!$B$1:$R$66,14,FALSE)&gt;T$3,0,IF(VLOOKUP($C130,'Regional Crises'!$B$1:$R$66,14,FALSE)&lt;T$4,5,(T$3-VLOOKUP($C130,'Regional Crises'!$B$1:$R$66,14,FALSE))/(T$3-T$4)*5)),1)))),(IF(VLOOKUP($E130,'Country Indicator Data'!$B$4:$N$300,10,FALSE)="x","x",ROUND(IF(VLOOKUP($E130,'Country Indicator Data'!$B$4:$N$300,10,FALSE)&gt;T$3,0,IF(VLOOKUP($E130,'Country Indicator Data'!$B$4:$N$300,10,FALSE)&lt;T$4,5,(T$3-VLOOKUP($E130,'Country Indicator Data'!$B$4:$N$300,10,FALSE))/(T$3-T$4)*5)),1))))</f>
        <v>2.1</v>
      </c>
      <c r="U130" s="163">
        <f>IF(LEN(E130)&gt;3,((IF(VLOOKUP($C130,'Regional Crises'!$B$1:$R$66,15,FALSE)="x","x",ROUND(IF(VLOOKUP($C130,'Regional Crises'!$B$1:$R$66,15,FALSE)&gt;U$3,0,IF(VLOOKUP($C130,'Regional Crises'!$B$1:$R$66,15,FALSE)&lt;U$4,5,(U$3-VLOOKUP($C130,'Regional Crises'!$B$1:$R$66,15,FALSE))/(U$3-U$4)*5)),1)))),(IF(VLOOKUP($E130,'Country Indicator Data'!$B$4:$N$300,11,FALSE)="x","x",ROUND(IF(VLOOKUP($E130,'Country Indicator Data'!$B$4:$N$300,11,FALSE)&gt;U$3,0,IF(VLOOKUP($E130,'Country Indicator Data'!$B$4:$N$300,11,FALSE)&lt;U$4,5,(U$3-VLOOKUP($E130,'Country Indicator Data'!$B$4:$N$300,11,FALSE))/(U$3-U$4)*5)),1))))</f>
        <v>1.2</v>
      </c>
      <c r="V130" s="163">
        <f>IF(LEN(E130)&gt;3,((IF(VLOOKUP($C130,'Regional Crises'!$B$1:$R$66,16,FALSE)="x","x",ROUND(IF(VLOOKUP($C130,'Regional Crises'!$B$1:$R$66,16,FALSE)&gt;V$3,0,IF(VLOOKUP($C130,'Regional Crises'!$B$1:$R$66,16,FALSE)&lt;V$4,5,(V$3-VLOOKUP($C130,'Regional Crises'!$B$1:$R$66,16,FALSE))/(V$3-V$4)*5)),1)))),(IF(VLOOKUP($E130,'Country Indicator Data'!$B$4:$N$300,12,FALSE)="x","x",ROUND(IF(VLOOKUP($E130,'Country Indicator Data'!$B$4:$N$300,12,FALSE)&gt;V$3,0,IF(VLOOKUP($E130,'Country Indicator Data'!$B$4:$N$300,12,FALSE)&lt;V$4,5,(V$3-VLOOKUP($E130,'Country Indicator Data'!$B$4:$N$300,12,FALSE))/(V$3-V$4)*5)),1))))</f>
        <v>0.9</v>
      </c>
      <c r="W130" s="163">
        <f t="shared" si="44"/>
        <v>1.7</v>
      </c>
      <c r="X130" s="163">
        <f t="shared" si="45"/>
        <v>1</v>
      </c>
      <c r="Y130" s="184">
        <f>IF('Core Indicators'!FC127="x","x",IF('Core Indicators'!FC127&gt;=5,5,IF('Core Indicators'!FC127&gt;=4,4,IF('Core Indicators'!FC127&gt;=3,3,IF('Core Indicators'!FC127&gt;=2,2,IF('Core Indicators'!FC127&gt;=1,1,0))))))</f>
        <v>2</v>
      </c>
      <c r="Z130" s="163">
        <f t="shared" si="46"/>
        <v>2</v>
      </c>
      <c r="AA130" s="184">
        <f>'Crisis Indicator Data'!Y127</f>
        <v>0</v>
      </c>
      <c r="AB130" s="184">
        <f>'Crisis Indicator Data'!Z127</f>
        <v>0</v>
      </c>
      <c r="AC130" s="184">
        <f>'Crisis Indicator Data'!AA127</f>
        <v>0</v>
      </c>
      <c r="AD130" s="184">
        <f>'Crisis Indicator Data'!AB127</f>
        <v>0</v>
      </c>
      <c r="AE130" s="184">
        <f t="shared" si="47"/>
        <v>0</v>
      </c>
      <c r="AF130" s="184">
        <f>'Crisis Indicator Data'!AC127</f>
        <v>0</v>
      </c>
      <c r="AG130" s="184">
        <f>'Crisis Indicator Data'!AD127</f>
        <v>1</v>
      </c>
      <c r="AH130" s="184">
        <f t="shared" si="48"/>
        <v>1</v>
      </c>
      <c r="AI130" s="184">
        <f>'Crisis Indicator Data'!AE127</f>
        <v>0</v>
      </c>
      <c r="AJ130" s="184">
        <f>'Crisis Indicator Data'!AF127</f>
        <v>0</v>
      </c>
      <c r="AK130" s="184">
        <f>'Crisis Indicator Data'!AG127</f>
        <v>2</v>
      </c>
      <c r="AL130" s="184">
        <f t="shared" si="49"/>
        <v>2</v>
      </c>
      <c r="AM130" s="163">
        <f t="shared" si="50"/>
        <v>1</v>
      </c>
      <c r="AN130" s="163">
        <f t="shared" si="51"/>
        <v>1.5</v>
      </c>
    </row>
    <row r="131" spans="1:40" ht="13.5" customHeight="1" x14ac:dyDescent="0.35">
      <c r="A131" s="172" t="str">
        <f>'Crisis Indicator Data'!A128</f>
        <v>Displacement from Russia-Ukraine conflict in Russia</v>
      </c>
      <c r="B131" s="173" t="str">
        <f>'Crisis Indicator Data'!B128</f>
        <v>Conflict,Displacement</v>
      </c>
      <c r="C131" s="173" t="str">
        <f>'Crisis Indicator Data'!C128</f>
        <v>RUS002</v>
      </c>
      <c r="D131" s="173" t="str">
        <f>'Crisis Indicator Data'!D128</f>
        <v>Russia</v>
      </c>
      <c r="E131" s="174" t="str">
        <f>'Crisis Indicator Data'!E128</f>
        <v>RUS</v>
      </c>
      <c r="F131" s="163">
        <f>IF(LEN(E131)&gt;3,(IF(VLOOKUP($C131,'Regional Crises'!$B$1:$R$66,7,FALSE)="x","x",ROUND(IF(VLOOKUP($C131,'Regional Crises'!$B$1:$R$66,7,FALSE)&gt;$F$3,5,IF(VLOOKUP($C131,'Regional Crises'!$B$1:$R$66,7,FALSE)&lt;F$4,0,($F$3-VLOOKUP($C131,'Regional Crises'!$B$1:$R$66,7,FALSE))/($F$3-$F$4)*5)),1))),IF(VLOOKUP($E131,'Country Indicator Data'!$B$4:$N$300,3,FALSE)="x","x",ROUND(IF(VLOOKUP($E131,'Country Indicator Data'!$B$4:$N$300,3,FALSE)&gt;$F$3,5,IF(VLOOKUP($E131,'Country Indicator Data'!$B$4:$N$300,3,FALSE)&lt;$F$4,0,($F$3-VLOOKUP($E131,'Country Indicator Data'!$B$4:$N$300,3,FALSE))/($F$3-$F$4)*5)),1)))</f>
        <v>4.3</v>
      </c>
      <c r="G131" s="163">
        <f>IF(LEN(E131)&gt;3,(IF(VLOOKUP($C131,'Regional Crises'!$B$1:$R$66,9,FALSE)="x","x",ROUND(IF(VLOOKUP($C131,'Regional Crises'!$B$1:$R$66,9,FALSE)&gt;G$3,5,IF(VLOOKUP($C131,'Regional Crises'!$B$1:$R$66,9,FALSE)&lt;G$4,0,(G$3-VLOOKUP($C131,'Regional Crises'!$B$1:$R$66,9,FALSE))/(G$3-G$4)*5)),1))),IF(VLOOKUP($E131,'Country Indicator Data'!$B$4:$N$300,5,FALSE)="x","x",ROUND(IF(VLOOKUP($E131,'Country Indicator Data'!$B$4:$N$300,5,FALSE)&gt;G$3,5,IF(VLOOKUP($E131,'Country Indicator Data'!$B$4:$N$300,5,FALSE)&lt;G$4,0,(G$3-VLOOKUP($E131,'Country Indicator Data'!$B$4:$N$300,5,FALSE))/(G$3-G$4)*5)),1)))</f>
        <v>3.3</v>
      </c>
      <c r="H131" s="163">
        <f t="shared" si="39"/>
        <v>3.8</v>
      </c>
      <c r="I131" s="163">
        <f>IF(LEN(E131)&gt;3,(IF(VLOOKUP($C131,'Regional Crises'!$B$1:$R$66,6,FALSE)="x","x",ROUND(IF(VLOOKUP($C131,'Regional Crises'!$B$1:$R$66,6,FALSE)&gt;I$3,5,IF(VLOOKUP($C131,'Regional Crises'!$B$1:$R$66,6,FALSE)&lt;I$4,0,5-(I$3-VLOOKUP($C131,'Regional Crises'!$B$1:$R$66,6,FALSE))/(I$3-I$4)*5)),1))),IF(VLOOKUP($E131,'Country Indicator Data'!$B$4:$N$300,2,FALSE)="x","x",ROUND(IF(VLOOKUP($E131,'Country Indicator Data'!$B$4:$N$300,2,FALSE)&gt;I$3,5,IF(VLOOKUP($E131,'Country Indicator Data'!$B$4:$N$300,2,FALSE)&lt;I$4,0,5-(I$3-VLOOKUP($E131,'Country Indicator Data'!$B$4:$N$300,2,FALSE))/(I$3-I$4)*5)),1)))</f>
        <v>1.7</v>
      </c>
      <c r="J131" s="163">
        <f>IF(LEN(E131)&gt;3,(IF(VLOOKUP($C131,'Regional Crises'!$B$1:$R$66,8,FALSE)="x","x",ROUND(IF(VLOOKUP($C131,'Regional Crises'!$B$1:$R$66,8,FALSE)&gt;J$3,5,IF(VLOOKUP($C131,'Regional Crises'!$B$1:$R$66,8,FALSE)&lt;J$4,0,5-(J$3-VLOOKUP($C131,'Regional Crises'!$B$1:$R$66,8,FALSE))/(J$3-J$4)*5)),1))),IF(VLOOKUP($E131,'Country Indicator Data'!$B$4:$N$300,4,FALSE)="x","x",ROUND(IF(VLOOKUP($E131,'Country Indicator Data'!$B$4:$N$300,4,FALSE)&gt;J$3,5,IF(VLOOKUP($E131,'Country Indicator Data'!$B$4:$N$300,4,FALSE)&lt;J$4,0,5-(J$3-VLOOKUP($E131,'Country Indicator Data'!$B$4:$N$300,4,FALSE))/(J$3-J$4)*5)),1)))</f>
        <v>1.6</v>
      </c>
      <c r="K131" s="163">
        <f t="shared" si="40"/>
        <v>1.65</v>
      </c>
      <c r="L131" s="163">
        <f>IF(LEN(E131)&gt;3,(IF(VLOOKUP($C131,'Regional Crises'!$B$1:$R$66,10,FALSE)="x","x",ROUND(IF(VLOOKUP($C131,'Regional Crises'!$B$1:$R$66,10,FALSE)&gt;L$3,5,IF(VLOOKUP($C131,'Regional Crises'!$B$1:$R$66,10,FALSE)&lt;L$4,0,5-(L$3-VLOOKUP($C131,'Regional Crises'!$B$1:$R$66,10,FALSE))/(L$3-L$4)*5)),1))),IF(VLOOKUP($E131,'Country Indicator Data'!$B$4:$N$300,6,FALSE)="x","x",ROUND(IF(VLOOKUP($E131,'Country Indicator Data'!$B$4:$N$300,6,FALSE)&gt;L$3,5,IF(VLOOKUP($E131,'Country Indicator Data'!$B$4:$N$300,6,FALSE)&lt;L$4,0,5-(L$3-VLOOKUP($E131,'Country Indicator Data'!$B$4:$N$300,6,FALSE))/(L$3-L$4)*5)),1)))</f>
        <v>1.7</v>
      </c>
      <c r="M131" s="163">
        <f>IF(LEN(E131)&gt;3,(IF(VLOOKUP($C131,'Regional Crises'!$B$1:$R$66,11,FALSE)="x","x",ROUND(IF(VLOOKUP($C131,'Regional Crises'!$B$1:$R$66,11,FALSE)&gt;M$3,5,IF(VLOOKUP($C131,'Regional Crises'!$B$1:$R$66,11,FALSE)&lt;M$4,0,5-(M$3-VLOOKUP($C131,'Regional Crises'!$B$1:$R$66,11,FALSE))/(M$3-M$4)*5)),1))),IF(VLOOKUP($E131,'Country Indicator Data'!$B$4:$N$300,7,FALSE)="x","x",ROUND(IF(VLOOKUP($E131,'Country Indicator Data'!$B$4:$N$300,7,FALSE)&gt;M$3,5,IF(VLOOKUP($E131,'Country Indicator Data'!$B$4:$N$300,7,FALSE)&lt;M$4,0,5-(M$3-VLOOKUP($E131,'Country Indicator Data'!$B$4:$N$300,7,FALSE))/(M$3-M$4)*5)),1)))</f>
        <v>1.6</v>
      </c>
      <c r="N131" s="163">
        <f t="shared" si="41"/>
        <v>1.65</v>
      </c>
      <c r="O131" s="163">
        <f t="shared" si="42"/>
        <v>2.3666666666666667</v>
      </c>
      <c r="P131" s="163">
        <f>IF(LEN(E131)&gt;3,VLOOKUP(C131,'Regional Crises'!$B$1:$R$69,12,FALSE),VLOOKUP(E131,'Country Indicator Data'!$B$4:$I$300,8,FALSE))</f>
        <v>3</v>
      </c>
      <c r="Q131" s="163">
        <f>IF(LEN(E131)&gt;3,((IF(VLOOKUP($C131,'Regional Crises'!$B$1:$R$66,13,FALSE)="x","x",ROUND(IF(VLOOKUP($C131,'Regional Crises'!$B$1:$R$66,13,FALSE)&gt;Q$3,5,IF(VLOOKUP($C131,'Regional Crises'!$B$1:$R$66,13,FALSE)&lt;Q$4,0,5-(LOG(Q$3)-LOG(VLOOKUP($C131,'Regional Crises'!$B$1:$R$66,13,FALSE)))/(LOG(Q$3)-LOG(Q$4))*5)),1)))),(IF(VLOOKUP($E131,'Country Indicator Data'!$B$4:$N$300,9,FALSE)="x","x",ROUND(IF(VLOOKUP($E131,'Country Indicator Data'!$B$4:$N$300,9,FALSE)&gt;Q$3,5,IF(VLOOKUP($E131,'Country Indicator Data'!$B$4:$N$300,9,FALSE)&lt;Q$4,0,5-(LOG(Q$3)-LOG(VLOOKUP($E131,'Country Indicator Data'!$B$4:$N$300,9,FALSE)))/(LOG(Q$3)-LOG(Q$4))*5)),1))))</f>
        <v>5</v>
      </c>
      <c r="R131" s="163">
        <f t="shared" si="43"/>
        <v>4</v>
      </c>
      <c r="S131" s="163">
        <f>IF(LEN(E131)&gt;3,((IF(VLOOKUP($C131,'Regional Crises'!$B$1:$R$66,17,FALSE)="x","x",ROUND(IF(VLOOKUP($C131,'Regional Crises'!$B$1:$R$66,17,FALSE)&gt;S$3,0,IF(VLOOKUP($C131,'Regional Crises'!$B$1:$R$66,17,FALSE)&lt;S$4,5,(S$3-VLOOKUP($C131,'Regional Crises'!$B$1:$R$66,17,FALSE))/(S$3-S$4)*5)),1)))),(IF(VLOOKUP($E131,'Country Indicator Data'!$B$4:$N$300,13,FALSE)="x","x",ROUND(IF(VLOOKUP($E131,'Country Indicator Data'!$B$4:$N$300,13,FALSE)&gt;S$3,0,IF(VLOOKUP($E131,'Country Indicator Data'!$B$4:$N$300,13,FALSE)&lt;S$4,5,(S$3-VLOOKUP($E131,'Country Indicator Data'!$B$4:$N$300,13,FALSE))/(S$3-S$4)*5)),1))))</f>
        <v>3.7</v>
      </c>
      <c r="T131" s="163">
        <f>IF(LEN(E131)&gt;3,((IF(VLOOKUP($C131,'Regional Crises'!$B$1:$R$66,14,FALSE)="x","x",ROUND(IF(VLOOKUP($C131,'Regional Crises'!$B$1:$R$66,14,FALSE)&gt;T$3,0,IF(VLOOKUP($C131,'Regional Crises'!$B$1:$R$66,14,FALSE)&lt;T$4,5,(T$3-VLOOKUP($C131,'Regional Crises'!$B$1:$R$66,14,FALSE))/(T$3-T$4)*5)),1)))),(IF(VLOOKUP($E131,'Country Indicator Data'!$B$4:$N$300,10,FALSE)="x","x",ROUND(IF(VLOOKUP($E131,'Country Indicator Data'!$B$4:$N$300,10,FALSE)&gt;T$3,0,IF(VLOOKUP($E131,'Country Indicator Data'!$B$4:$N$300,10,FALSE)&lt;T$4,5,(T$3-VLOOKUP($E131,'Country Indicator Data'!$B$4:$N$300,10,FALSE))/(T$3-T$4)*5)),1))))</f>
        <v>3.7</v>
      </c>
      <c r="U131" s="163">
        <f>IF(LEN(E131)&gt;3,((IF(VLOOKUP($C131,'Regional Crises'!$B$1:$R$66,15,FALSE)="x","x",ROUND(IF(VLOOKUP($C131,'Regional Crises'!$B$1:$R$66,15,FALSE)&gt;U$3,0,IF(VLOOKUP($C131,'Regional Crises'!$B$1:$R$66,15,FALSE)&lt;U$4,5,(U$3-VLOOKUP($C131,'Regional Crises'!$B$1:$R$66,15,FALSE))/(U$3-U$4)*5)),1)))),(IF(VLOOKUP($E131,'Country Indicator Data'!$B$4:$N$300,11,FALSE)="x","x",ROUND(IF(VLOOKUP($E131,'Country Indicator Data'!$B$4:$N$300,11,FALSE)&gt;U$3,0,IF(VLOOKUP($E131,'Country Indicator Data'!$B$4:$N$300,11,FALSE)&lt;U$4,5,(U$3-VLOOKUP($E131,'Country Indicator Data'!$B$4:$N$300,11,FALSE))/(U$3-U$4)*5)),1))))</f>
        <v>2.9</v>
      </c>
      <c r="V131" s="163">
        <f>IF(LEN(E131)&gt;3,((IF(VLOOKUP($C131,'Regional Crises'!$B$1:$R$66,16,FALSE)="x","x",ROUND(IF(VLOOKUP($C131,'Regional Crises'!$B$1:$R$66,16,FALSE)&gt;V$3,0,IF(VLOOKUP($C131,'Regional Crises'!$B$1:$R$66,16,FALSE)&lt;V$4,5,(V$3-VLOOKUP($C131,'Regional Crises'!$B$1:$R$66,16,FALSE))/(V$3-V$4)*5)),1)))),(IF(VLOOKUP($E131,'Country Indicator Data'!$B$4:$N$300,12,FALSE)="x","x",ROUND(IF(VLOOKUP($E131,'Country Indicator Data'!$B$4:$N$300,12,FALSE)&gt;V$3,0,IF(VLOOKUP($E131,'Country Indicator Data'!$B$4:$N$300,12,FALSE)&lt;V$4,5,(V$3-VLOOKUP($E131,'Country Indicator Data'!$B$4:$N$300,12,FALSE))/(V$3-V$4)*5)),1))))</f>
        <v>4.4000000000000004</v>
      </c>
      <c r="W131" s="163">
        <f t="shared" si="44"/>
        <v>3.7</v>
      </c>
      <c r="X131" s="163">
        <f t="shared" si="45"/>
        <v>3.4</v>
      </c>
      <c r="Y131" s="184">
        <f>IF('Core Indicators'!FC128="x","x",IF('Core Indicators'!FC128&gt;=5,5,IF('Core Indicators'!FC128&gt;=4,4,IF('Core Indicators'!FC128&gt;=3,3,IF('Core Indicators'!FC128&gt;=2,2,IF('Core Indicators'!FC128&gt;=1,1,0))))))</f>
        <v>2</v>
      </c>
      <c r="Z131" s="163">
        <f t="shared" si="46"/>
        <v>2</v>
      </c>
      <c r="AA131" s="184">
        <f>'Crisis Indicator Data'!Y128</f>
        <v>2</v>
      </c>
      <c r="AB131" s="184">
        <f>'Crisis Indicator Data'!Z128</f>
        <v>2</v>
      </c>
      <c r="AC131" s="184">
        <f>'Crisis Indicator Data'!AA128</f>
        <v>2</v>
      </c>
      <c r="AD131" s="184">
        <f>'Crisis Indicator Data'!AB128</f>
        <v>0</v>
      </c>
      <c r="AE131" s="184">
        <f t="shared" si="47"/>
        <v>3</v>
      </c>
      <c r="AF131" s="184">
        <f>'Crisis Indicator Data'!AC128</f>
        <v>2</v>
      </c>
      <c r="AG131" s="184">
        <f>'Crisis Indicator Data'!AD128</f>
        <v>2</v>
      </c>
      <c r="AH131" s="184">
        <f t="shared" si="48"/>
        <v>4</v>
      </c>
      <c r="AI131" s="184">
        <f>'Crisis Indicator Data'!AE128</f>
        <v>2</v>
      </c>
      <c r="AJ131" s="184">
        <f>'Crisis Indicator Data'!AF128</f>
        <v>0</v>
      </c>
      <c r="AK131" s="184">
        <f>'Crisis Indicator Data'!AG128</f>
        <v>2</v>
      </c>
      <c r="AL131" s="184">
        <f t="shared" si="49"/>
        <v>3</v>
      </c>
      <c r="AM131" s="163">
        <f t="shared" si="50"/>
        <v>3</v>
      </c>
      <c r="AN131" s="163">
        <f t="shared" si="51"/>
        <v>2.5</v>
      </c>
    </row>
    <row r="132" spans="1:40" ht="13.5" customHeight="1" x14ac:dyDescent="0.35">
      <c r="A132" s="172" t="str">
        <f>'Crisis Indicator Data'!A129</f>
        <v>Burundi and DRC refugees in Rwanda</v>
      </c>
      <c r="B132" s="173" t="str">
        <f>'Crisis Indicator Data'!B129</f>
        <v>Displacement</v>
      </c>
      <c r="C132" s="173" t="str">
        <f>'Crisis Indicator Data'!C129</f>
        <v>RWA002</v>
      </c>
      <c r="D132" s="173" t="str">
        <f>'Crisis Indicator Data'!D129</f>
        <v>Rwanda</v>
      </c>
      <c r="E132" s="174" t="str">
        <f>'Crisis Indicator Data'!E129</f>
        <v>RWA</v>
      </c>
      <c r="F132" s="163">
        <f>IF(LEN(E132)&gt;3,(IF(VLOOKUP($C132,'Regional Crises'!$B$1:$R$66,7,FALSE)="x","x",ROUND(IF(VLOOKUP($C132,'Regional Crises'!$B$1:$R$66,7,FALSE)&gt;$F$3,5,IF(VLOOKUP($C132,'Regional Crises'!$B$1:$R$66,7,FALSE)&lt;F$4,0,($F$3-VLOOKUP($C132,'Regional Crises'!$B$1:$R$66,7,FALSE))/($F$3-$F$4)*5)),1))),IF(VLOOKUP($E132,'Country Indicator Data'!$B$4:$N$300,3,FALSE)="x","x",ROUND(IF(VLOOKUP($E132,'Country Indicator Data'!$B$4:$N$300,3,FALSE)&gt;$F$3,5,IF(VLOOKUP($E132,'Country Indicator Data'!$B$4:$N$300,3,FALSE)&lt;$F$4,0,($F$3-VLOOKUP($E132,'Country Indicator Data'!$B$4:$N$300,3,FALSE))/($F$3-$F$4)*5)),1)))</f>
        <v>3.2</v>
      </c>
      <c r="G132" s="163">
        <f>IF(LEN(E132)&gt;3,(IF(VLOOKUP($C132,'Regional Crises'!$B$1:$R$66,9,FALSE)="x","x",ROUND(IF(VLOOKUP($C132,'Regional Crises'!$B$1:$R$66,9,FALSE)&gt;G$3,5,IF(VLOOKUP($C132,'Regional Crises'!$B$1:$R$66,9,FALSE)&lt;G$4,0,(G$3-VLOOKUP($C132,'Regional Crises'!$B$1:$R$66,9,FALSE))/(G$3-G$4)*5)),1))),IF(VLOOKUP($E132,'Country Indicator Data'!$B$4:$N$300,5,FALSE)="x","x",ROUND(IF(VLOOKUP($E132,'Country Indicator Data'!$B$4:$N$300,5,FALSE)&gt;G$3,5,IF(VLOOKUP($E132,'Country Indicator Data'!$B$4:$N$300,5,FALSE)&lt;G$4,0,(G$3-VLOOKUP($E132,'Country Indicator Data'!$B$4:$N$300,5,FALSE))/(G$3-G$4)*5)),1)))</f>
        <v>3.1</v>
      </c>
      <c r="H132" s="163">
        <f t="shared" si="39"/>
        <v>3.1500000000000004</v>
      </c>
      <c r="I132" s="163">
        <f>IF(LEN(E132)&gt;3,(IF(VLOOKUP($C132,'Regional Crises'!$B$1:$R$66,6,FALSE)="x","x",ROUND(IF(VLOOKUP($C132,'Regional Crises'!$B$1:$R$66,6,FALSE)&gt;I$3,5,IF(VLOOKUP($C132,'Regional Crises'!$B$1:$R$66,6,FALSE)&lt;I$4,0,5-(I$3-VLOOKUP($C132,'Regional Crises'!$B$1:$R$66,6,FALSE))/(I$3-I$4)*5)),1))),IF(VLOOKUP($E132,'Country Indicator Data'!$B$4:$N$300,2,FALSE)="x","x",ROUND(IF(VLOOKUP($E132,'Country Indicator Data'!$B$4:$N$300,2,FALSE)&gt;I$3,5,IF(VLOOKUP($E132,'Country Indicator Data'!$B$4:$N$300,2,FALSE)&lt;I$4,0,5-(I$3-VLOOKUP($E132,'Country Indicator Data'!$B$4:$N$300,2,FALSE))/(I$3-I$4)*5)),1)))</f>
        <v>1.4</v>
      </c>
      <c r="J132" s="163">
        <f>IF(LEN(E132)&gt;3,(IF(VLOOKUP($C132,'Regional Crises'!$B$1:$R$66,8,FALSE)="x","x",ROUND(IF(VLOOKUP($C132,'Regional Crises'!$B$1:$R$66,8,FALSE)&gt;J$3,5,IF(VLOOKUP($C132,'Regional Crises'!$B$1:$R$66,8,FALSE)&lt;J$4,0,5-(J$3-VLOOKUP($C132,'Regional Crises'!$B$1:$R$66,8,FALSE))/(J$3-J$4)*5)),1))),IF(VLOOKUP($E132,'Country Indicator Data'!$B$4:$N$300,4,FALSE)="x","x",ROUND(IF(VLOOKUP($E132,'Country Indicator Data'!$B$4:$N$300,4,FALSE)&gt;J$3,5,IF(VLOOKUP($E132,'Country Indicator Data'!$B$4:$N$300,4,FALSE)&lt;J$4,0,5-(J$3-VLOOKUP($E132,'Country Indicator Data'!$B$4:$N$300,4,FALSE))/(J$3-J$4)*5)),1)))</f>
        <v>5</v>
      </c>
      <c r="K132" s="163">
        <f t="shared" si="40"/>
        <v>3.2</v>
      </c>
      <c r="L132" s="163">
        <f>IF(LEN(E132)&gt;3,(IF(VLOOKUP($C132,'Regional Crises'!$B$1:$R$66,10,FALSE)="x","x",ROUND(IF(VLOOKUP($C132,'Regional Crises'!$B$1:$R$66,10,FALSE)&gt;L$3,5,IF(VLOOKUP($C132,'Regional Crises'!$B$1:$R$66,10,FALSE)&lt;L$4,0,5-(L$3-VLOOKUP($C132,'Regional Crises'!$B$1:$R$66,10,FALSE))/(L$3-L$4)*5)),1))),IF(VLOOKUP($E132,'Country Indicator Data'!$B$4:$N$300,6,FALSE)="x","x",ROUND(IF(VLOOKUP($E132,'Country Indicator Data'!$B$4:$N$300,6,FALSE)&gt;L$3,5,IF(VLOOKUP($E132,'Country Indicator Data'!$B$4:$N$300,6,FALSE)&lt;L$4,0,5-(L$3-VLOOKUP($E132,'Country Indicator Data'!$B$4:$N$300,6,FALSE))/(L$3-L$4)*5)),1)))</f>
        <v>2.7</v>
      </c>
      <c r="M132" s="163">
        <f>IF(LEN(E132)&gt;3,(IF(VLOOKUP($C132,'Regional Crises'!$B$1:$R$66,11,FALSE)="x","x",ROUND(IF(VLOOKUP($C132,'Regional Crises'!$B$1:$R$66,11,FALSE)&gt;M$3,5,IF(VLOOKUP($C132,'Regional Crises'!$B$1:$R$66,11,FALSE)&lt;M$4,0,5-(M$3-VLOOKUP($C132,'Regional Crises'!$B$1:$R$66,11,FALSE))/(M$3-M$4)*5)),1))),IF(VLOOKUP($E132,'Country Indicator Data'!$B$4:$N$300,7,FALSE)="x","x",ROUND(IF(VLOOKUP($E132,'Country Indicator Data'!$B$4:$N$300,7,FALSE)&gt;M$3,5,IF(VLOOKUP($E132,'Country Indicator Data'!$B$4:$N$300,7,FALSE)&lt;M$4,0,5-(M$3-VLOOKUP($E132,'Country Indicator Data'!$B$4:$N$300,7,FALSE))/(M$3-M$4)*5)),1)))</f>
        <v>2.2999999999999998</v>
      </c>
      <c r="N132" s="163">
        <f t="shared" si="41"/>
        <v>2.5</v>
      </c>
      <c r="O132" s="163">
        <f t="shared" si="42"/>
        <v>2.9500000000000006</v>
      </c>
      <c r="P132" s="163">
        <f>IF(LEN(E132)&gt;3,VLOOKUP(C132,'Regional Crises'!$B$1:$R$69,12,FALSE),VLOOKUP(E132,'Country Indicator Data'!$B$4:$I$300,8,FALSE))</f>
        <v>3</v>
      </c>
      <c r="Q132" s="163" t="str">
        <f>IF(LEN(E132)&gt;3,((IF(VLOOKUP($C132,'Regional Crises'!$B$1:$R$66,13,FALSE)="x","x",ROUND(IF(VLOOKUP($C132,'Regional Crises'!$B$1:$R$66,13,FALSE)&gt;Q$3,5,IF(VLOOKUP($C132,'Regional Crises'!$B$1:$R$66,13,FALSE)&lt;Q$4,0,5-(LOG(Q$3)-LOG(VLOOKUP($C132,'Regional Crises'!$B$1:$R$66,13,FALSE)))/(LOG(Q$3)-LOG(Q$4))*5)),1)))),(IF(VLOOKUP($E132,'Country Indicator Data'!$B$4:$N$300,9,FALSE)="x","x",ROUND(IF(VLOOKUP($E132,'Country Indicator Data'!$B$4:$N$300,9,FALSE)&gt;Q$3,5,IF(VLOOKUP($E132,'Country Indicator Data'!$B$4:$N$300,9,FALSE)&lt;Q$4,0,5-(LOG(Q$3)-LOG(VLOOKUP($E132,'Country Indicator Data'!$B$4:$N$300,9,FALSE)))/(LOG(Q$3)-LOG(Q$4))*5)),1))))</f>
        <v>x</v>
      </c>
      <c r="R132" s="163">
        <f t="shared" si="43"/>
        <v>3</v>
      </c>
      <c r="S132" s="163">
        <f>IF(LEN(E132)&gt;3,((IF(VLOOKUP($C132,'Regional Crises'!$B$1:$R$66,17,FALSE)="x","x",ROUND(IF(VLOOKUP($C132,'Regional Crises'!$B$1:$R$66,17,FALSE)&gt;S$3,0,IF(VLOOKUP($C132,'Regional Crises'!$B$1:$R$66,17,FALSE)&lt;S$4,5,(S$3-VLOOKUP($C132,'Regional Crises'!$B$1:$R$66,17,FALSE))/(S$3-S$4)*5)),1)))),(IF(VLOOKUP($E132,'Country Indicator Data'!$B$4:$N$300,13,FALSE)="x","x",ROUND(IF(VLOOKUP($E132,'Country Indicator Data'!$B$4:$N$300,13,FALSE)&gt;S$3,0,IF(VLOOKUP($E132,'Country Indicator Data'!$B$4:$N$300,13,FALSE)&lt;S$4,5,(S$3-VLOOKUP($E132,'Country Indicator Data'!$B$4:$N$300,13,FALSE))/(S$3-S$4)*5)),1))))</f>
        <v>2.4</v>
      </c>
      <c r="T132" s="163">
        <f>IF(LEN(E132)&gt;3,((IF(VLOOKUP($C132,'Regional Crises'!$B$1:$R$66,14,FALSE)="x","x",ROUND(IF(VLOOKUP($C132,'Regional Crises'!$B$1:$R$66,14,FALSE)&gt;T$3,0,IF(VLOOKUP($C132,'Regional Crises'!$B$1:$R$66,14,FALSE)&lt;T$4,5,(T$3-VLOOKUP($C132,'Regional Crises'!$B$1:$R$66,14,FALSE))/(T$3-T$4)*5)),1)))),(IF(VLOOKUP($E132,'Country Indicator Data'!$B$4:$N$300,10,FALSE)="x","x",ROUND(IF(VLOOKUP($E132,'Country Indicator Data'!$B$4:$N$300,10,FALSE)&gt;T$3,0,IF(VLOOKUP($E132,'Country Indicator Data'!$B$4:$N$300,10,FALSE)&lt;T$4,5,(T$3-VLOOKUP($E132,'Country Indicator Data'!$B$4:$N$300,10,FALSE))/(T$3-T$4)*5)),1))))</f>
        <v>2.4</v>
      </c>
      <c r="U132" s="163">
        <f>IF(LEN(E132)&gt;3,((IF(VLOOKUP($C132,'Regional Crises'!$B$1:$R$66,15,FALSE)="x","x",ROUND(IF(VLOOKUP($C132,'Regional Crises'!$B$1:$R$66,15,FALSE)&gt;U$3,0,IF(VLOOKUP($C132,'Regional Crises'!$B$1:$R$66,15,FALSE)&lt;U$4,5,(U$3-VLOOKUP($C132,'Regional Crises'!$B$1:$R$66,15,FALSE))/(U$3-U$4)*5)),1)))),(IF(VLOOKUP($E132,'Country Indicator Data'!$B$4:$N$300,11,FALSE)="x","x",ROUND(IF(VLOOKUP($E132,'Country Indicator Data'!$B$4:$N$300,11,FALSE)&gt;U$3,0,IF(VLOOKUP($E132,'Country Indicator Data'!$B$4:$N$300,11,FALSE)&lt;U$4,5,(U$3-VLOOKUP($E132,'Country Indicator Data'!$B$4:$N$300,11,FALSE))/(U$3-U$4)*5)),1))))</f>
        <v>2.7</v>
      </c>
      <c r="V132" s="163">
        <f>IF(LEN(E132)&gt;3,((IF(VLOOKUP($C132,'Regional Crises'!$B$1:$R$66,16,FALSE)="x","x",ROUND(IF(VLOOKUP($C132,'Regional Crises'!$B$1:$R$66,16,FALSE)&gt;V$3,0,IF(VLOOKUP($C132,'Regional Crises'!$B$1:$R$66,16,FALSE)&lt;V$4,5,(V$3-VLOOKUP($C132,'Regional Crises'!$B$1:$R$66,16,FALSE))/(V$3-V$4)*5)),1)))),(IF(VLOOKUP($E132,'Country Indicator Data'!$B$4:$N$300,12,FALSE)="x","x",ROUND(IF(VLOOKUP($E132,'Country Indicator Data'!$B$4:$N$300,12,FALSE)&gt;V$3,0,IF(VLOOKUP($E132,'Country Indicator Data'!$B$4:$N$300,12,FALSE)&lt;V$4,5,(V$3-VLOOKUP($E132,'Country Indicator Data'!$B$4:$N$300,12,FALSE))/(V$3-V$4)*5)),1))))</f>
        <v>3.9</v>
      </c>
      <c r="W132" s="163">
        <f t="shared" si="44"/>
        <v>2.9</v>
      </c>
      <c r="X132" s="163">
        <f t="shared" si="45"/>
        <v>3</v>
      </c>
      <c r="Y132" s="184">
        <f>IF('Core Indicators'!FC129="x","x",IF('Core Indicators'!FC129&gt;=5,5,IF('Core Indicators'!FC129&gt;=4,4,IF('Core Indicators'!FC129&gt;=3,3,IF('Core Indicators'!FC129&gt;=2,2,IF('Core Indicators'!FC129&gt;=1,1,0))))))</f>
        <v>2</v>
      </c>
      <c r="Z132" s="163">
        <f t="shared" si="46"/>
        <v>2</v>
      </c>
      <c r="AA132" s="184">
        <f>'Crisis Indicator Data'!Y129</f>
        <v>1</v>
      </c>
      <c r="AB132" s="184">
        <f>'Crisis Indicator Data'!Z129</f>
        <v>0</v>
      </c>
      <c r="AC132" s="184">
        <f>'Crisis Indicator Data'!AA129</f>
        <v>0</v>
      </c>
      <c r="AD132" s="184">
        <f>'Crisis Indicator Data'!AB129</f>
        <v>0</v>
      </c>
      <c r="AE132" s="184">
        <f t="shared" si="47"/>
        <v>1</v>
      </c>
      <c r="AF132" s="184">
        <f>'Crisis Indicator Data'!AC129</f>
        <v>0</v>
      </c>
      <c r="AG132" s="184">
        <f>'Crisis Indicator Data'!AD129</f>
        <v>0</v>
      </c>
      <c r="AH132" s="184">
        <f t="shared" si="48"/>
        <v>0</v>
      </c>
      <c r="AI132" s="184">
        <f>'Crisis Indicator Data'!AE129</f>
        <v>0</v>
      </c>
      <c r="AJ132" s="184">
        <f>'Crisis Indicator Data'!AF129</f>
        <v>0</v>
      </c>
      <c r="AK132" s="184">
        <f>'Crisis Indicator Data'!AG129</f>
        <v>1</v>
      </c>
      <c r="AL132" s="184">
        <f t="shared" si="49"/>
        <v>1</v>
      </c>
      <c r="AM132" s="163">
        <f t="shared" si="50"/>
        <v>1</v>
      </c>
      <c r="AN132" s="163">
        <f t="shared" si="51"/>
        <v>1.5</v>
      </c>
    </row>
    <row r="133" spans="1:40" ht="13.5" customHeight="1" x14ac:dyDescent="0.35">
      <c r="A133" s="172" t="str">
        <f>'Crisis Indicator Data'!A130</f>
        <v>Complex crisis in Sudan</v>
      </c>
      <c r="B133" s="173" t="str">
        <f>'Crisis Indicator Data'!B130</f>
        <v>Displacement,Violence,Floods,Conflict</v>
      </c>
      <c r="C133" s="173" t="str">
        <f>'Crisis Indicator Data'!C130</f>
        <v>SDN001</v>
      </c>
      <c r="D133" s="173" t="str">
        <f>'Crisis Indicator Data'!D130</f>
        <v>Sudan</v>
      </c>
      <c r="E133" s="174" t="str">
        <f>'Crisis Indicator Data'!E130</f>
        <v>SDN</v>
      </c>
      <c r="F133" s="163">
        <f>IF(LEN(E133)&gt;3,(IF(VLOOKUP($C133,'Regional Crises'!$B$1:$R$66,7,FALSE)="x","x",ROUND(IF(VLOOKUP($C133,'Regional Crises'!$B$1:$R$66,7,FALSE)&gt;$F$3,5,IF(VLOOKUP($C133,'Regional Crises'!$B$1:$R$66,7,FALSE)&lt;F$4,0,($F$3-VLOOKUP($C133,'Regional Crises'!$B$1:$R$66,7,FALSE))/($F$3-$F$4)*5)),1))),IF(VLOOKUP($E133,'Country Indicator Data'!$B$4:$N$300,3,FALSE)="x","x",ROUND(IF(VLOOKUP($E133,'Country Indicator Data'!$B$4:$N$300,3,FALSE)&gt;$F$3,5,IF(VLOOKUP($E133,'Country Indicator Data'!$B$4:$N$300,3,FALSE)&lt;$F$4,0,($F$3-VLOOKUP($E133,'Country Indicator Data'!$B$4:$N$300,3,FALSE))/($F$3-$F$4)*5)),1)))</f>
        <v>3.6</v>
      </c>
      <c r="G133" s="163">
        <f>IF(LEN(E133)&gt;3,(IF(VLOOKUP($C133,'Regional Crises'!$B$1:$R$66,9,FALSE)="x","x",ROUND(IF(VLOOKUP($C133,'Regional Crises'!$B$1:$R$66,9,FALSE)&gt;G$3,5,IF(VLOOKUP($C133,'Regional Crises'!$B$1:$R$66,9,FALSE)&lt;G$4,0,(G$3-VLOOKUP($C133,'Regional Crises'!$B$1:$R$66,9,FALSE))/(G$3-G$4)*5)),1))),IF(VLOOKUP($E133,'Country Indicator Data'!$B$4:$N$300,5,FALSE)="x","x",ROUND(IF(VLOOKUP($E133,'Country Indicator Data'!$B$4:$N$300,5,FALSE)&gt;G$3,5,IF(VLOOKUP($E133,'Country Indicator Data'!$B$4:$N$300,5,FALSE)&lt;G$4,0,(G$3-VLOOKUP($E133,'Country Indicator Data'!$B$4:$N$300,5,FALSE))/(G$3-G$4)*5)),1)))</f>
        <v>4</v>
      </c>
      <c r="H133" s="163">
        <f t="shared" si="39"/>
        <v>3.8</v>
      </c>
      <c r="I133" s="163">
        <f>IF(LEN(E133)&gt;3,(IF(VLOOKUP($C133,'Regional Crises'!$B$1:$R$66,6,FALSE)="x","x",ROUND(IF(VLOOKUP($C133,'Regional Crises'!$B$1:$R$66,6,FALSE)&gt;I$3,5,IF(VLOOKUP($C133,'Regional Crises'!$B$1:$R$66,6,FALSE)&lt;I$4,0,5-(I$3-VLOOKUP($C133,'Regional Crises'!$B$1:$R$66,6,FALSE))/(I$3-I$4)*5)),1))),IF(VLOOKUP($E133,'Country Indicator Data'!$B$4:$N$300,2,FALSE)="x","x",ROUND(IF(VLOOKUP($E133,'Country Indicator Data'!$B$4:$N$300,2,FALSE)&gt;I$3,5,IF(VLOOKUP($E133,'Country Indicator Data'!$B$4:$N$300,2,FALSE)&lt;I$4,0,5-(I$3-VLOOKUP($E133,'Country Indicator Data'!$B$4:$N$300,2,FALSE))/(I$3-I$4)*5)),1)))</f>
        <v>4</v>
      </c>
      <c r="J133" s="163">
        <f>IF(LEN(E133)&gt;3,(IF(VLOOKUP($C133,'Regional Crises'!$B$1:$R$66,8,FALSE)="x","x",ROUND(IF(VLOOKUP($C133,'Regional Crises'!$B$1:$R$66,8,FALSE)&gt;J$3,5,IF(VLOOKUP($C133,'Regional Crises'!$B$1:$R$66,8,FALSE)&lt;J$4,0,5-(J$3-VLOOKUP($C133,'Regional Crises'!$B$1:$R$66,8,FALSE))/(J$3-J$4)*5)),1))),IF(VLOOKUP($E133,'Country Indicator Data'!$B$4:$N$300,4,FALSE)="x","x",ROUND(IF(VLOOKUP($E133,'Country Indicator Data'!$B$4:$N$300,4,FALSE)&gt;J$3,5,IF(VLOOKUP($E133,'Country Indicator Data'!$B$4:$N$300,4,FALSE)&lt;J$4,0,5-(J$3-VLOOKUP($E133,'Country Indicator Data'!$B$4:$N$300,4,FALSE))/(J$3-J$4)*5)),1)))</f>
        <v>5</v>
      </c>
      <c r="K133" s="163">
        <f t="shared" si="40"/>
        <v>4.5</v>
      </c>
      <c r="L133" s="163">
        <f>IF(LEN(E133)&gt;3,(IF(VLOOKUP($C133,'Regional Crises'!$B$1:$R$66,10,FALSE)="x","x",ROUND(IF(VLOOKUP($C133,'Regional Crises'!$B$1:$R$66,10,FALSE)&gt;L$3,5,IF(VLOOKUP($C133,'Regional Crises'!$B$1:$R$66,10,FALSE)&lt;L$4,0,5-(L$3-VLOOKUP($C133,'Regional Crises'!$B$1:$R$66,10,FALSE))/(L$3-L$4)*5)),1))),IF(VLOOKUP($E133,'Country Indicator Data'!$B$4:$N$300,6,FALSE)="x","x",ROUND(IF(VLOOKUP($E133,'Country Indicator Data'!$B$4:$N$300,6,FALSE)&gt;L$3,5,IF(VLOOKUP($E133,'Country Indicator Data'!$B$4:$N$300,6,FALSE)&lt;L$4,0,5-(L$3-VLOOKUP($E133,'Country Indicator Data'!$B$4:$N$300,6,FALSE))/(L$3-L$4)*5)),1)))</f>
        <v>3.7</v>
      </c>
      <c r="M133" s="163">
        <f>IF(LEN(E133)&gt;3,(IF(VLOOKUP($C133,'Regional Crises'!$B$1:$R$66,11,FALSE)="x","x",ROUND(IF(VLOOKUP($C133,'Regional Crises'!$B$1:$R$66,11,FALSE)&gt;M$3,5,IF(VLOOKUP($C133,'Regional Crises'!$B$1:$R$66,11,FALSE)&lt;M$4,0,5-(M$3-VLOOKUP($C133,'Regional Crises'!$B$1:$R$66,11,FALSE))/(M$3-M$4)*5)),1))),IF(VLOOKUP($E133,'Country Indicator Data'!$B$4:$N$300,7,FALSE)="x","x",ROUND(IF(VLOOKUP($E133,'Country Indicator Data'!$B$4:$N$300,7,FALSE)&gt;M$3,5,IF(VLOOKUP($E133,'Country Indicator Data'!$B$4:$N$300,7,FALSE)&lt;M$4,0,5-(M$3-VLOOKUP($E133,'Country Indicator Data'!$B$4:$N$300,7,FALSE))/(M$3-M$4)*5)),1)))</f>
        <v>1.2</v>
      </c>
      <c r="N133" s="163">
        <f t="shared" si="41"/>
        <v>2.4500000000000002</v>
      </c>
      <c r="O133" s="163">
        <f t="shared" si="42"/>
        <v>3.5833333333333335</v>
      </c>
      <c r="P133" s="163">
        <f>IF(LEN(E133)&gt;3,VLOOKUP(C133,'Regional Crises'!$B$1:$R$69,12,FALSE),VLOOKUP(E133,'Country Indicator Data'!$B$4:$I$300,8,FALSE))</f>
        <v>5</v>
      </c>
      <c r="Q133" s="163">
        <f>IF(LEN(E133)&gt;3,((IF(VLOOKUP($C133,'Regional Crises'!$B$1:$R$66,13,FALSE)="x","x",ROUND(IF(VLOOKUP($C133,'Regional Crises'!$B$1:$R$66,13,FALSE)&gt;Q$3,5,IF(VLOOKUP($C133,'Regional Crises'!$B$1:$R$66,13,FALSE)&lt;Q$4,0,5-(LOG(Q$3)-LOG(VLOOKUP($C133,'Regional Crises'!$B$1:$R$66,13,FALSE)))/(LOG(Q$3)-LOG(Q$4))*5)),1)))),(IF(VLOOKUP($E133,'Country Indicator Data'!$B$4:$N$300,9,FALSE)="x","x",ROUND(IF(VLOOKUP($E133,'Country Indicator Data'!$B$4:$N$300,9,FALSE)&gt;Q$3,5,IF(VLOOKUP($E133,'Country Indicator Data'!$B$4:$N$300,9,FALSE)&lt;Q$4,0,5-(LOG(Q$3)-LOG(VLOOKUP($E133,'Country Indicator Data'!$B$4:$N$300,9,FALSE)))/(LOG(Q$3)-LOG(Q$4))*5)),1))))</f>
        <v>5</v>
      </c>
      <c r="R133" s="163">
        <f t="shared" si="43"/>
        <v>5</v>
      </c>
      <c r="S133" s="163">
        <f>IF(LEN(E133)&gt;3,((IF(VLOOKUP($C133,'Regional Crises'!$B$1:$R$66,17,FALSE)="x","x",ROUND(IF(VLOOKUP($C133,'Regional Crises'!$B$1:$R$66,17,FALSE)&gt;S$3,0,IF(VLOOKUP($C133,'Regional Crises'!$B$1:$R$66,17,FALSE)&lt;S$4,5,(S$3-VLOOKUP($C133,'Regional Crises'!$B$1:$R$66,17,FALSE))/(S$3-S$4)*5)),1)))),(IF(VLOOKUP($E133,'Country Indicator Data'!$B$4:$N$300,13,FALSE)="x","x",ROUND(IF(VLOOKUP($E133,'Country Indicator Data'!$B$4:$N$300,13,FALSE)&gt;S$3,0,IF(VLOOKUP($E133,'Country Indicator Data'!$B$4:$N$300,13,FALSE)&lt;S$4,5,(S$3-VLOOKUP($E133,'Country Indicator Data'!$B$4:$N$300,13,FALSE))/(S$3-S$4)*5)),1))))</f>
        <v>4</v>
      </c>
      <c r="T133" s="163">
        <f>IF(LEN(E133)&gt;3,((IF(VLOOKUP($C133,'Regional Crises'!$B$1:$R$66,14,FALSE)="x","x",ROUND(IF(VLOOKUP($C133,'Regional Crises'!$B$1:$R$66,14,FALSE)&gt;T$3,0,IF(VLOOKUP($C133,'Regional Crises'!$B$1:$R$66,14,FALSE)&lt;T$4,5,(T$3-VLOOKUP($C133,'Regional Crises'!$B$1:$R$66,14,FALSE))/(T$3-T$4)*5)),1)))),(IF(VLOOKUP($E133,'Country Indicator Data'!$B$4:$N$300,10,FALSE)="x","x",ROUND(IF(VLOOKUP($E133,'Country Indicator Data'!$B$4:$N$300,10,FALSE)&gt;T$3,0,IF(VLOOKUP($E133,'Country Indicator Data'!$B$4:$N$300,10,FALSE)&lt;T$4,5,(T$3-VLOOKUP($E133,'Country Indicator Data'!$B$4:$N$300,10,FALSE))/(T$3-T$4)*5)),1))))</f>
        <v>3.8</v>
      </c>
      <c r="U133" s="163">
        <f>IF(LEN(E133)&gt;3,((IF(VLOOKUP($C133,'Regional Crises'!$B$1:$R$66,15,FALSE)="x","x",ROUND(IF(VLOOKUP($C133,'Regional Crises'!$B$1:$R$66,15,FALSE)&gt;U$3,0,IF(VLOOKUP($C133,'Regional Crises'!$B$1:$R$66,15,FALSE)&lt;U$4,5,(U$3-VLOOKUP($C133,'Regional Crises'!$B$1:$R$66,15,FALSE))/(U$3-U$4)*5)),1)))),(IF(VLOOKUP($E133,'Country Indicator Data'!$B$4:$N$300,11,FALSE)="x","x",ROUND(IF(VLOOKUP($E133,'Country Indicator Data'!$B$4:$N$300,11,FALSE)&gt;U$3,0,IF(VLOOKUP($E133,'Country Indicator Data'!$B$4:$N$300,11,FALSE)&lt;U$4,5,(U$3-VLOOKUP($E133,'Country Indicator Data'!$B$4:$N$300,11,FALSE))/(U$3-U$4)*5)),1))))</f>
        <v>4</v>
      </c>
      <c r="V133" s="163">
        <f>IF(LEN(E133)&gt;3,((IF(VLOOKUP($C133,'Regional Crises'!$B$1:$R$66,16,FALSE)="x","x",ROUND(IF(VLOOKUP($C133,'Regional Crises'!$B$1:$R$66,16,FALSE)&gt;V$3,0,IF(VLOOKUP($C133,'Regional Crises'!$B$1:$R$66,16,FALSE)&lt;V$4,5,(V$3-VLOOKUP($C133,'Regional Crises'!$B$1:$R$66,16,FALSE))/(V$3-V$4)*5)),1)))),(IF(VLOOKUP($E133,'Country Indicator Data'!$B$4:$N$300,12,FALSE)="x","x",ROUND(IF(VLOOKUP($E133,'Country Indicator Data'!$B$4:$N$300,12,FALSE)&gt;V$3,0,IF(VLOOKUP($E133,'Country Indicator Data'!$B$4:$N$300,12,FALSE)&lt;V$4,5,(V$3-VLOOKUP($E133,'Country Indicator Data'!$B$4:$N$300,12,FALSE))/(V$3-V$4)*5)),1))))</f>
        <v>4.7</v>
      </c>
      <c r="W133" s="163">
        <f t="shared" si="44"/>
        <v>4.0999999999999996</v>
      </c>
      <c r="X133" s="163">
        <f t="shared" si="45"/>
        <v>4.2</v>
      </c>
      <c r="Y133" s="184">
        <f>IF('Core Indicators'!FC130="x","x",IF('Core Indicators'!FC130&gt;=5,5,IF('Core Indicators'!FC130&gt;=4,4,IF('Core Indicators'!FC130&gt;=3,3,IF('Core Indicators'!FC130&gt;=2,2,IF('Core Indicators'!FC130&gt;=1,1,0))))))</f>
        <v>5</v>
      </c>
      <c r="Z133" s="163">
        <f t="shared" si="46"/>
        <v>5</v>
      </c>
      <c r="AA133" s="184">
        <f>'Crisis Indicator Data'!Y130</f>
        <v>2</v>
      </c>
      <c r="AB133" s="184">
        <f>'Crisis Indicator Data'!Z130</f>
        <v>3</v>
      </c>
      <c r="AC133" s="184">
        <f>'Crisis Indicator Data'!AA130</f>
        <v>3</v>
      </c>
      <c r="AD133" s="184">
        <f>'Crisis Indicator Data'!AB130</f>
        <v>3</v>
      </c>
      <c r="AE133" s="184">
        <f t="shared" si="47"/>
        <v>5</v>
      </c>
      <c r="AF133" s="184">
        <f>'Crisis Indicator Data'!AC130</f>
        <v>3</v>
      </c>
      <c r="AG133" s="184">
        <f>'Crisis Indicator Data'!AD130</f>
        <v>2</v>
      </c>
      <c r="AH133" s="184">
        <f t="shared" si="48"/>
        <v>5</v>
      </c>
      <c r="AI133" s="184">
        <f>'Crisis Indicator Data'!AE130</f>
        <v>3</v>
      </c>
      <c r="AJ133" s="184">
        <f>'Crisis Indicator Data'!AF130</f>
        <v>1</v>
      </c>
      <c r="AK133" s="184">
        <f>'Crisis Indicator Data'!AG130</f>
        <v>3</v>
      </c>
      <c r="AL133" s="184">
        <f t="shared" si="49"/>
        <v>5</v>
      </c>
      <c r="AM133" s="163">
        <f t="shared" si="50"/>
        <v>5</v>
      </c>
      <c r="AN133" s="163">
        <f t="shared" si="51"/>
        <v>5</v>
      </c>
    </row>
    <row r="134" spans="1:40" ht="13.5" customHeight="1" x14ac:dyDescent="0.35">
      <c r="A134" s="172" t="str">
        <f>'Crisis Indicator Data'!A131</f>
        <v>Refugees in Sudan</v>
      </c>
      <c r="B134" s="173" t="str">
        <f>'Crisis Indicator Data'!B131</f>
        <v>Displacement</v>
      </c>
      <c r="C134" s="173" t="str">
        <f>'Crisis Indicator Data'!C131</f>
        <v>SDN005</v>
      </c>
      <c r="D134" s="173" t="str">
        <f>'Crisis Indicator Data'!D131</f>
        <v>Sudan</v>
      </c>
      <c r="E134" s="174" t="str">
        <f>'Crisis Indicator Data'!E131</f>
        <v>SDN</v>
      </c>
      <c r="F134" s="163">
        <f>IF(LEN(E134)&gt;3,(IF(VLOOKUP($C134,'Regional Crises'!$B$1:$R$66,7,FALSE)="x","x",ROUND(IF(VLOOKUP($C134,'Regional Crises'!$B$1:$R$66,7,FALSE)&gt;$F$3,5,IF(VLOOKUP($C134,'Regional Crises'!$B$1:$R$66,7,FALSE)&lt;F$4,0,($F$3-VLOOKUP($C134,'Regional Crises'!$B$1:$R$66,7,FALSE))/($F$3-$F$4)*5)),1))),IF(VLOOKUP($E134,'Country Indicator Data'!$B$4:$N$300,3,FALSE)="x","x",ROUND(IF(VLOOKUP($E134,'Country Indicator Data'!$B$4:$N$300,3,FALSE)&gt;$F$3,5,IF(VLOOKUP($E134,'Country Indicator Data'!$B$4:$N$300,3,FALSE)&lt;$F$4,0,($F$3-VLOOKUP($E134,'Country Indicator Data'!$B$4:$N$300,3,FALSE))/($F$3-$F$4)*5)),1)))</f>
        <v>3.6</v>
      </c>
      <c r="G134" s="163">
        <f>IF(LEN(E134)&gt;3,(IF(VLOOKUP($C134,'Regional Crises'!$B$1:$R$66,9,FALSE)="x","x",ROUND(IF(VLOOKUP($C134,'Regional Crises'!$B$1:$R$66,9,FALSE)&gt;G$3,5,IF(VLOOKUP($C134,'Regional Crises'!$B$1:$R$66,9,FALSE)&lt;G$4,0,(G$3-VLOOKUP($C134,'Regional Crises'!$B$1:$R$66,9,FALSE))/(G$3-G$4)*5)),1))),IF(VLOOKUP($E134,'Country Indicator Data'!$B$4:$N$300,5,FALSE)="x","x",ROUND(IF(VLOOKUP($E134,'Country Indicator Data'!$B$4:$N$300,5,FALSE)&gt;G$3,5,IF(VLOOKUP($E134,'Country Indicator Data'!$B$4:$N$300,5,FALSE)&lt;G$4,0,(G$3-VLOOKUP($E134,'Country Indicator Data'!$B$4:$N$300,5,FALSE))/(G$3-G$4)*5)),1)))</f>
        <v>4</v>
      </c>
      <c r="H134" s="163">
        <f t="shared" ref="H134:H165" si="52">IF(AND(F134="x",G134="x"),"x",AVERAGE(F134,G134))</f>
        <v>3.8</v>
      </c>
      <c r="I134" s="163">
        <f>IF(LEN(E134)&gt;3,(IF(VLOOKUP($C134,'Regional Crises'!$B$1:$R$66,6,FALSE)="x","x",ROUND(IF(VLOOKUP($C134,'Regional Crises'!$B$1:$R$66,6,FALSE)&gt;I$3,5,IF(VLOOKUP($C134,'Regional Crises'!$B$1:$R$66,6,FALSE)&lt;I$4,0,5-(I$3-VLOOKUP($C134,'Regional Crises'!$B$1:$R$66,6,FALSE))/(I$3-I$4)*5)),1))),IF(VLOOKUP($E134,'Country Indicator Data'!$B$4:$N$300,2,FALSE)="x","x",ROUND(IF(VLOOKUP($E134,'Country Indicator Data'!$B$4:$N$300,2,FALSE)&gt;I$3,5,IF(VLOOKUP($E134,'Country Indicator Data'!$B$4:$N$300,2,FALSE)&lt;I$4,0,5-(I$3-VLOOKUP($E134,'Country Indicator Data'!$B$4:$N$300,2,FALSE))/(I$3-I$4)*5)),1)))</f>
        <v>4</v>
      </c>
      <c r="J134" s="163">
        <f>IF(LEN(E134)&gt;3,(IF(VLOOKUP($C134,'Regional Crises'!$B$1:$R$66,8,FALSE)="x","x",ROUND(IF(VLOOKUP($C134,'Regional Crises'!$B$1:$R$66,8,FALSE)&gt;J$3,5,IF(VLOOKUP($C134,'Regional Crises'!$B$1:$R$66,8,FALSE)&lt;J$4,0,5-(J$3-VLOOKUP($C134,'Regional Crises'!$B$1:$R$66,8,FALSE))/(J$3-J$4)*5)),1))),IF(VLOOKUP($E134,'Country Indicator Data'!$B$4:$N$300,4,FALSE)="x","x",ROUND(IF(VLOOKUP($E134,'Country Indicator Data'!$B$4:$N$300,4,FALSE)&gt;J$3,5,IF(VLOOKUP($E134,'Country Indicator Data'!$B$4:$N$300,4,FALSE)&lt;J$4,0,5-(J$3-VLOOKUP($E134,'Country Indicator Data'!$B$4:$N$300,4,FALSE))/(J$3-J$4)*5)),1)))</f>
        <v>5</v>
      </c>
      <c r="K134" s="163">
        <f t="shared" ref="K134:K165" si="53">IF(AND(I134="x",J134="x"),"x",AVERAGE(I134,J134))</f>
        <v>4.5</v>
      </c>
      <c r="L134" s="163">
        <f>IF(LEN(E134)&gt;3,(IF(VLOOKUP($C134,'Regional Crises'!$B$1:$R$66,10,FALSE)="x","x",ROUND(IF(VLOOKUP($C134,'Regional Crises'!$B$1:$R$66,10,FALSE)&gt;L$3,5,IF(VLOOKUP($C134,'Regional Crises'!$B$1:$R$66,10,FALSE)&lt;L$4,0,5-(L$3-VLOOKUP($C134,'Regional Crises'!$B$1:$R$66,10,FALSE))/(L$3-L$4)*5)),1))),IF(VLOOKUP($E134,'Country Indicator Data'!$B$4:$N$300,6,FALSE)="x","x",ROUND(IF(VLOOKUP($E134,'Country Indicator Data'!$B$4:$N$300,6,FALSE)&gt;L$3,5,IF(VLOOKUP($E134,'Country Indicator Data'!$B$4:$N$300,6,FALSE)&lt;L$4,0,5-(L$3-VLOOKUP($E134,'Country Indicator Data'!$B$4:$N$300,6,FALSE))/(L$3-L$4)*5)),1)))</f>
        <v>3.7</v>
      </c>
      <c r="M134" s="163">
        <f>IF(LEN(E134)&gt;3,(IF(VLOOKUP($C134,'Regional Crises'!$B$1:$R$66,11,FALSE)="x","x",ROUND(IF(VLOOKUP($C134,'Regional Crises'!$B$1:$R$66,11,FALSE)&gt;M$3,5,IF(VLOOKUP($C134,'Regional Crises'!$B$1:$R$66,11,FALSE)&lt;M$4,0,5-(M$3-VLOOKUP($C134,'Regional Crises'!$B$1:$R$66,11,FALSE))/(M$3-M$4)*5)),1))),IF(VLOOKUP($E134,'Country Indicator Data'!$B$4:$N$300,7,FALSE)="x","x",ROUND(IF(VLOOKUP($E134,'Country Indicator Data'!$B$4:$N$300,7,FALSE)&gt;M$3,5,IF(VLOOKUP($E134,'Country Indicator Data'!$B$4:$N$300,7,FALSE)&lt;M$4,0,5-(M$3-VLOOKUP($E134,'Country Indicator Data'!$B$4:$N$300,7,FALSE))/(M$3-M$4)*5)),1)))</f>
        <v>1.2</v>
      </c>
      <c r="N134" s="163">
        <f t="shared" ref="N134:N165" si="54">IF(AND(L134="x",M134="x"),"x",AVERAGE(L134,M134))</f>
        <v>2.4500000000000002</v>
      </c>
      <c r="O134" s="163">
        <f t="shared" ref="O134:O165" si="55">AVERAGE(H134,K134,N134)</f>
        <v>3.5833333333333335</v>
      </c>
      <c r="P134" s="163">
        <f>IF(LEN(E134)&gt;3,VLOOKUP(C134,'Regional Crises'!$B$1:$R$69,12,FALSE),VLOOKUP(E134,'Country Indicator Data'!$B$4:$I$300,8,FALSE))</f>
        <v>5</v>
      </c>
      <c r="Q134" s="163">
        <f>IF(LEN(E134)&gt;3,((IF(VLOOKUP($C134,'Regional Crises'!$B$1:$R$66,13,FALSE)="x","x",ROUND(IF(VLOOKUP($C134,'Regional Crises'!$B$1:$R$66,13,FALSE)&gt;Q$3,5,IF(VLOOKUP($C134,'Regional Crises'!$B$1:$R$66,13,FALSE)&lt;Q$4,0,5-(LOG(Q$3)-LOG(VLOOKUP($C134,'Regional Crises'!$B$1:$R$66,13,FALSE)))/(LOG(Q$3)-LOG(Q$4))*5)),1)))),(IF(VLOOKUP($E134,'Country Indicator Data'!$B$4:$N$300,9,FALSE)="x","x",ROUND(IF(VLOOKUP($E134,'Country Indicator Data'!$B$4:$N$300,9,FALSE)&gt;Q$3,5,IF(VLOOKUP($E134,'Country Indicator Data'!$B$4:$N$300,9,FALSE)&lt;Q$4,0,5-(LOG(Q$3)-LOG(VLOOKUP($E134,'Country Indicator Data'!$B$4:$N$300,9,FALSE)))/(LOG(Q$3)-LOG(Q$4))*5)),1))))</f>
        <v>5</v>
      </c>
      <c r="R134" s="163">
        <f t="shared" ref="R134:R165" si="56">AVERAGE(P134:Q134)</f>
        <v>5</v>
      </c>
      <c r="S134" s="163">
        <f>IF(LEN(E134)&gt;3,((IF(VLOOKUP($C134,'Regional Crises'!$B$1:$R$66,17,FALSE)="x","x",ROUND(IF(VLOOKUP($C134,'Regional Crises'!$B$1:$R$66,17,FALSE)&gt;S$3,0,IF(VLOOKUP($C134,'Regional Crises'!$B$1:$R$66,17,FALSE)&lt;S$4,5,(S$3-VLOOKUP($C134,'Regional Crises'!$B$1:$R$66,17,FALSE))/(S$3-S$4)*5)),1)))),(IF(VLOOKUP($E134,'Country Indicator Data'!$B$4:$N$300,13,FALSE)="x","x",ROUND(IF(VLOOKUP($E134,'Country Indicator Data'!$B$4:$N$300,13,FALSE)&gt;S$3,0,IF(VLOOKUP($E134,'Country Indicator Data'!$B$4:$N$300,13,FALSE)&lt;S$4,5,(S$3-VLOOKUP($E134,'Country Indicator Data'!$B$4:$N$300,13,FALSE))/(S$3-S$4)*5)),1))))</f>
        <v>4</v>
      </c>
      <c r="T134" s="163">
        <f>IF(LEN(E134)&gt;3,((IF(VLOOKUP($C134,'Regional Crises'!$B$1:$R$66,14,FALSE)="x","x",ROUND(IF(VLOOKUP($C134,'Regional Crises'!$B$1:$R$66,14,FALSE)&gt;T$3,0,IF(VLOOKUP($C134,'Regional Crises'!$B$1:$R$66,14,FALSE)&lt;T$4,5,(T$3-VLOOKUP($C134,'Regional Crises'!$B$1:$R$66,14,FALSE))/(T$3-T$4)*5)),1)))),(IF(VLOOKUP($E134,'Country Indicator Data'!$B$4:$N$300,10,FALSE)="x","x",ROUND(IF(VLOOKUP($E134,'Country Indicator Data'!$B$4:$N$300,10,FALSE)&gt;T$3,0,IF(VLOOKUP($E134,'Country Indicator Data'!$B$4:$N$300,10,FALSE)&lt;T$4,5,(T$3-VLOOKUP($E134,'Country Indicator Data'!$B$4:$N$300,10,FALSE))/(T$3-T$4)*5)),1))))</f>
        <v>3.8</v>
      </c>
      <c r="U134" s="163">
        <f>IF(LEN(E134)&gt;3,((IF(VLOOKUP($C134,'Regional Crises'!$B$1:$R$66,15,FALSE)="x","x",ROUND(IF(VLOOKUP($C134,'Regional Crises'!$B$1:$R$66,15,FALSE)&gt;U$3,0,IF(VLOOKUP($C134,'Regional Crises'!$B$1:$R$66,15,FALSE)&lt;U$4,5,(U$3-VLOOKUP($C134,'Regional Crises'!$B$1:$R$66,15,FALSE))/(U$3-U$4)*5)),1)))),(IF(VLOOKUP($E134,'Country Indicator Data'!$B$4:$N$300,11,FALSE)="x","x",ROUND(IF(VLOOKUP($E134,'Country Indicator Data'!$B$4:$N$300,11,FALSE)&gt;U$3,0,IF(VLOOKUP($E134,'Country Indicator Data'!$B$4:$N$300,11,FALSE)&lt;U$4,5,(U$3-VLOOKUP($E134,'Country Indicator Data'!$B$4:$N$300,11,FALSE))/(U$3-U$4)*5)),1))))</f>
        <v>4</v>
      </c>
      <c r="V134" s="163">
        <f>IF(LEN(E134)&gt;3,((IF(VLOOKUP($C134,'Regional Crises'!$B$1:$R$66,16,FALSE)="x","x",ROUND(IF(VLOOKUP($C134,'Regional Crises'!$B$1:$R$66,16,FALSE)&gt;V$3,0,IF(VLOOKUP($C134,'Regional Crises'!$B$1:$R$66,16,FALSE)&lt;V$4,5,(V$3-VLOOKUP($C134,'Regional Crises'!$B$1:$R$66,16,FALSE))/(V$3-V$4)*5)),1)))),(IF(VLOOKUP($E134,'Country Indicator Data'!$B$4:$N$300,12,FALSE)="x","x",ROUND(IF(VLOOKUP($E134,'Country Indicator Data'!$B$4:$N$300,12,FALSE)&gt;V$3,0,IF(VLOOKUP($E134,'Country Indicator Data'!$B$4:$N$300,12,FALSE)&lt;V$4,5,(V$3-VLOOKUP($E134,'Country Indicator Data'!$B$4:$N$300,12,FALSE))/(V$3-V$4)*5)),1))))</f>
        <v>4.7</v>
      </c>
      <c r="W134" s="163">
        <f t="shared" ref="W134:W165" si="57">IF(AND(S134="x",V134="x"),"x",ROUND(AVERAGE(S134,V134,T134,U134),1))</f>
        <v>4.0999999999999996</v>
      </c>
      <c r="X134" s="163">
        <f t="shared" ref="X134:X165" si="58">ROUND(AVERAGE(O134,W134,R134),1)</f>
        <v>4.2</v>
      </c>
      <c r="Y134" s="184">
        <f>IF('Core Indicators'!FC131="x","x",IF('Core Indicators'!FC131&gt;=5,5,IF('Core Indicators'!FC131&gt;=4,4,IF('Core Indicators'!FC131&gt;=3,3,IF('Core Indicators'!FC131&gt;=2,2,IF('Core Indicators'!FC131&gt;=1,1,0))))))</f>
        <v>2</v>
      </c>
      <c r="Z134" s="163">
        <f t="shared" ref="Z134:Z165" si="59">Y134</f>
        <v>2</v>
      </c>
      <c r="AA134" s="184">
        <f>'Crisis Indicator Data'!Y131</f>
        <v>2</v>
      </c>
      <c r="AB134" s="184">
        <f>'Crisis Indicator Data'!Z131</f>
        <v>3</v>
      </c>
      <c r="AC134" s="184">
        <f>'Crisis Indicator Data'!AA131</f>
        <v>2</v>
      </c>
      <c r="AD134" s="184">
        <f>'Crisis Indicator Data'!AB131</f>
        <v>3</v>
      </c>
      <c r="AE134" s="184">
        <f t="shared" ref="AE134:AE165" si="60">IF(SUM(AA134:AD134)=0,0,IF(SUM(AA134,AB134,AC134,AD134)&lt;2,1,IF(SUM(AA134:AD134)&lt;6,2,IF(SUM(AA134:AD134)&lt;8,3,IF(SUM(AA134:AD134)&lt;10,4,5)))))</f>
        <v>5</v>
      </c>
      <c r="AF134" s="184">
        <f>'Crisis Indicator Data'!AC131</f>
        <v>0</v>
      </c>
      <c r="AG134" s="184">
        <f>'Crisis Indicator Data'!AD131</f>
        <v>0</v>
      </c>
      <c r="AH134" s="184">
        <f t="shared" ref="AH134:AH165" si="61">IF(SUM(AF134:AG134)=0,0,IF(SUM(AF134,AG134)=1,1,IF(SUM(AF134:AG134)&lt;3,2,IF(SUM(AF134:AG134)&lt;4,3,IF(SUM(AF134:AG134)&lt;5,4,5)))))</f>
        <v>0</v>
      </c>
      <c r="AI134" s="184">
        <f>'Crisis Indicator Data'!AE131</f>
        <v>3</v>
      </c>
      <c r="AJ134" s="184">
        <f>'Crisis Indicator Data'!AF131</f>
        <v>1</v>
      </c>
      <c r="AK134" s="184">
        <f>'Crisis Indicator Data'!AG131</f>
        <v>3</v>
      </c>
      <c r="AL134" s="184">
        <f t="shared" ref="AL134:AL165" si="62">IF(SUM(AI134:AK134)=0,0,IF(SUM(AI134:AK134)=1,1,IF(SUM(AI134:AK134)&lt;3,2,IF(SUM(AI134:AK134)&lt;5,3,IF(SUM(AI134:AK134)&lt;7,4,5)))))</f>
        <v>5</v>
      </c>
      <c r="AM134" s="163">
        <f t="shared" ref="AM134:AM165" si="63">IF(AA134=3,5,ROUND(AVERAGE(AE134,AH134,AL134),0))</f>
        <v>3</v>
      </c>
      <c r="AN134" s="163">
        <f t="shared" ref="AN134:AN165" si="64">IF(AND(Z134="x",AM134="x"),"x",ROUND(AVERAGE(Z134,AM134),1))</f>
        <v>2.5</v>
      </c>
    </row>
    <row r="135" spans="1:40" ht="13.5" customHeight="1" x14ac:dyDescent="0.35">
      <c r="A135" s="172" t="str">
        <f>'Crisis Indicator Data'!A132</f>
        <v>Food security crisis in Senegal</v>
      </c>
      <c r="B135" s="173" t="str">
        <f>'Crisis Indicator Data'!B132</f>
        <v>Socio-political</v>
      </c>
      <c r="C135" s="173" t="str">
        <f>'Crisis Indicator Data'!C132</f>
        <v>SEN002</v>
      </c>
      <c r="D135" s="173" t="str">
        <f>'Crisis Indicator Data'!D132</f>
        <v>Senegal</v>
      </c>
      <c r="E135" s="174" t="str">
        <f>'Crisis Indicator Data'!E132</f>
        <v>SEN</v>
      </c>
      <c r="F135" s="163">
        <f>IF(LEN(E135)&gt;3,(IF(VLOOKUP($C135,'Regional Crises'!$B$1:$R$66,7,FALSE)="x","x",ROUND(IF(VLOOKUP($C135,'Regional Crises'!$B$1:$R$66,7,FALSE)&gt;$F$3,5,IF(VLOOKUP($C135,'Regional Crises'!$B$1:$R$66,7,FALSE)&lt;F$4,0,($F$3-VLOOKUP($C135,'Regional Crises'!$B$1:$R$66,7,FALSE))/($F$3-$F$4)*5)),1))),IF(VLOOKUP($E135,'Country Indicator Data'!$B$4:$N$300,3,FALSE)="x","x",ROUND(IF(VLOOKUP($E135,'Country Indicator Data'!$B$4:$N$300,3,FALSE)&gt;$F$3,5,IF(VLOOKUP($E135,'Country Indicator Data'!$B$4:$N$300,3,FALSE)&lt;$F$4,0,($F$3-VLOOKUP($E135,'Country Indicator Data'!$B$4:$N$300,3,FALSE))/($F$3-$F$4)*5)),1)))</f>
        <v>1.8</v>
      </c>
      <c r="G135" s="163">
        <f>IF(LEN(E135)&gt;3,(IF(VLOOKUP($C135,'Regional Crises'!$B$1:$R$66,9,FALSE)="x","x",ROUND(IF(VLOOKUP($C135,'Regional Crises'!$B$1:$R$66,9,FALSE)&gt;G$3,5,IF(VLOOKUP($C135,'Regional Crises'!$B$1:$R$66,9,FALSE)&lt;G$4,0,(G$3-VLOOKUP($C135,'Regional Crises'!$B$1:$R$66,9,FALSE))/(G$3-G$4)*5)),1))),IF(VLOOKUP($E135,'Country Indicator Data'!$B$4:$N$300,5,FALSE)="x","x",ROUND(IF(VLOOKUP($E135,'Country Indicator Data'!$B$4:$N$300,5,FALSE)&gt;G$3,5,IF(VLOOKUP($E135,'Country Indicator Data'!$B$4:$N$300,5,FALSE)&lt;G$4,0,(G$3-VLOOKUP($E135,'Country Indicator Data'!$B$4:$N$300,5,FALSE))/(G$3-G$4)*5)),1)))</f>
        <v>1.6</v>
      </c>
      <c r="H135" s="163">
        <f t="shared" si="52"/>
        <v>1.7000000000000002</v>
      </c>
      <c r="I135" s="163">
        <f>IF(LEN(E135)&gt;3,(IF(VLOOKUP($C135,'Regional Crises'!$B$1:$R$66,6,FALSE)="x","x",ROUND(IF(VLOOKUP($C135,'Regional Crises'!$B$1:$R$66,6,FALSE)&gt;I$3,5,IF(VLOOKUP($C135,'Regional Crises'!$B$1:$R$66,6,FALSE)&lt;I$4,0,5-(I$3-VLOOKUP($C135,'Regional Crises'!$B$1:$R$66,6,FALSE))/(I$3-I$4)*5)),1))),IF(VLOOKUP($E135,'Country Indicator Data'!$B$4:$N$300,2,FALSE)="x","x",ROUND(IF(VLOOKUP($E135,'Country Indicator Data'!$B$4:$N$300,2,FALSE)&gt;I$3,5,IF(VLOOKUP($E135,'Country Indicator Data'!$B$4:$N$300,2,FALSE)&lt;I$4,0,5-(I$3-VLOOKUP($E135,'Country Indicator Data'!$B$4:$N$300,2,FALSE))/(I$3-I$4)*5)),1)))</f>
        <v>3.6</v>
      </c>
      <c r="J135" s="163">
        <f>IF(LEN(E135)&gt;3,(IF(VLOOKUP($C135,'Regional Crises'!$B$1:$R$66,8,FALSE)="x","x",ROUND(IF(VLOOKUP($C135,'Regional Crises'!$B$1:$R$66,8,FALSE)&gt;J$3,5,IF(VLOOKUP($C135,'Regional Crises'!$B$1:$R$66,8,FALSE)&lt;J$4,0,5-(J$3-VLOOKUP($C135,'Regional Crises'!$B$1:$R$66,8,FALSE))/(J$3-J$4)*5)),1))),IF(VLOOKUP($E135,'Country Indicator Data'!$B$4:$N$300,4,FALSE)="x","x",ROUND(IF(VLOOKUP($E135,'Country Indicator Data'!$B$4:$N$300,4,FALSE)&gt;J$3,5,IF(VLOOKUP($E135,'Country Indicator Data'!$B$4:$N$300,4,FALSE)&lt;J$4,0,5-(J$3-VLOOKUP($E135,'Country Indicator Data'!$B$4:$N$300,4,FALSE))/(J$3-J$4)*5)),1)))</f>
        <v>0</v>
      </c>
      <c r="K135" s="163">
        <f t="shared" si="53"/>
        <v>1.8</v>
      </c>
      <c r="L135" s="163">
        <f>IF(LEN(E135)&gt;3,(IF(VLOOKUP($C135,'Regional Crises'!$B$1:$R$66,10,FALSE)="x","x",ROUND(IF(VLOOKUP($C135,'Regional Crises'!$B$1:$R$66,10,FALSE)&gt;L$3,5,IF(VLOOKUP($C135,'Regional Crises'!$B$1:$R$66,10,FALSE)&lt;L$4,0,5-(L$3-VLOOKUP($C135,'Regional Crises'!$B$1:$R$66,10,FALSE))/(L$3-L$4)*5)),1))),IF(VLOOKUP($E135,'Country Indicator Data'!$B$4:$N$300,6,FALSE)="x","x",ROUND(IF(VLOOKUP($E135,'Country Indicator Data'!$B$4:$N$300,6,FALSE)&gt;L$3,5,IF(VLOOKUP($E135,'Country Indicator Data'!$B$4:$N$300,6,FALSE)&lt;L$4,0,5-(L$3-VLOOKUP($E135,'Country Indicator Data'!$B$4:$N$300,6,FALSE))/(L$3-L$4)*5)),1)))</f>
        <v>3.5</v>
      </c>
      <c r="M135" s="163">
        <f>IF(LEN(E135)&gt;3,(IF(VLOOKUP($C135,'Regional Crises'!$B$1:$R$66,11,FALSE)="x","x",ROUND(IF(VLOOKUP($C135,'Regional Crises'!$B$1:$R$66,11,FALSE)&gt;M$3,5,IF(VLOOKUP($C135,'Regional Crises'!$B$1:$R$66,11,FALSE)&lt;M$4,0,5-(M$3-VLOOKUP($C135,'Regional Crises'!$B$1:$R$66,11,FALSE))/(M$3-M$4)*5)),1))),IF(VLOOKUP($E135,'Country Indicator Data'!$B$4:$N$300,7,FALSE)="x","x",ROUND(IF(VLOOKUP($E135,'Country Indicator Data'!$B$4:$N$300,7,FALSE)&gt;M$3,5,IF(VLOOKUP($E135,'Country Indicator Data'!$B$4:$N$300,7,FALSE)&lt;M$4,0,5-(M$3-VLOOKUP($E135,'Country Indicator Data'!$B$4:$N$300,7,FALSE))/(M$3-M$4)*5)),1)))</f>
        <v>1.9</v>
      </c>
      <c r="N135" s="163">
        <f t="shared" si="54"/>
        <v>2.7</v>
      </c>
      <c r="O135" s="163">
        <f t="shared" si="55"/>
        <v>2.0666666666666669</v>
      </c>
      <c r="P135" s="163">
        <f>IF(LEN(E135)&gt;3,VLOOKUP(C135,'Regional Crises'!$B$1:$R$69,12,FALSE),VLOOKUP(E135,'Country Indicator Data'!$B$4:$I$300,8,FALSE))</f>
        <v>3</v>
      </c>
      <c r="Q135" s="163">
        <f>IF(LEN(E135)&gt;3,((IF(VLOOKUP($C135,'Regional Crises'!$B$1:$R$66,13,FALSE)="x","x",ROUND(IF(VLOOKUP($C135,'Regional Crises'!$B$1:$R$66,13,FALSE)&gt;Q$3,5,IF(VLOOKUP($C135,'Regional Crises'!$B$1:$R$66,13,FALSE)&lt;Q$4,0,5-(LOG(Q$3)-LOG(VLOOKUP($C135,'Regional Crises'!$B$1:$R$66,13,FALSE)))/(LOG(Q$3)-LOG(Q$4))*5)),1)))),(IF(VLOOKUP($E135,'Country Indicator Data'!$B$4:$N$300,9,FALSE)="x","x",ROUND(IF(VLOOKUP($E135,'Country Indicator Data'!$B$4:$N$300,9,FALSE)&gt;Q$3,5,IF(VLOOKUP($E135,'Country Indicator Data'!$B$4:$N$300,9,FALSE)&lt;Q$4,0,5-(LOG(Q$3)-LOG(VLOOKUP($E135,'Country Indicator Data'!$B$4:$N$300,9,FALSE)))/(LOG(Q$3)-LOG(Q$4))*5)),1))))</f>
        <v>1.7</v>
      </c>
      <c r="R135" s="163">
        <f t="shared" si="56"/>
        <v>2.35</v>
      </c>
      <c r="S135" s="163">
        <f>IF(LEN(E135)&gt;3,((IF(VLOOKUP($C135,'Regional Crises'!$B$1:$R$66,17,FALSE)="x","x",ROUND(IF(VLOOKUP($C135,'Regional Crises'!$B$1:$R$66,17,FALSE)&gt;S$3,0,IF(VLOOKUP($C135,'Regional Crises'!$B$1:$R$66,17,FALSE)&lt;S$4,5,(S$3-VLOOKUP($C135,'Regional Crises'!$B$1:$R$66,17,FALSE))/(S$3-S$4)*5)),1)))),(IF(VLOOKUP($E135,'Country Indicator Data'!$B$4:$N$300,13,FALSE)="x","x",ROUND(IF(VLOOKUP($E135,'Country Indicator Data'!$B$4:$N$300,13,FALSE)&gt;S$3,0,IF(VLOOKUP($E135,'Country Indicator Data'!$B$4:$N$300,13,FALSE)&lt;S$4,5,(S$3-VLOOKUP($E135,'Country Indicator Data'!$B$4:$N$300,13,FALSE))/(S$3-S$4)*5)),1))))</f>
        <v>2.9</v>
      </c>
      <c r="T135" s="163">
        <f>IF(LEN(E135)&gt;3,((IF(VLOOKUP($C135,'Regional Crises'!$B$1:$R$66,14,FALSE)="x","x",ROUND(IF(VLOOKUP($C135,'Regional Crises'!$B$1:$R$66,14,FALSE)&gt;T$3,0,IF(VLOOKUP($C135,'Regional Crises'!$B$1:$R$66,14,FALSE)&lt;T$4,5,(T$3-VLOOKUP($C135,'Regional Crises'!$B$1:$R$66,14,FALSE))/(T$3-T$4)*5)),1)))),(IF(VLOOKUP($E135,'Country Indicator Data'!$B$4:$N$300,10,FALSE)="x","x",ROUND(IF(VLOOKUP($E135,'Country Indicator Data'!$B$4:$N$300,10,FALSE)&gt;T$3,0,IF(VLOOKUP($E135,'Country Indicator Data'!$B$4:$N$300,10,FALSE)&lt;T$4,5,(T$3-VLOOKUP($E135,'Country Indicator Data'!$B$4:$N$300,10,FALSE))/(T$3-T$4)*5)),1))))</f>
        <v>2.8</v>
      </c>
      <c r="U135" s="163">
        <f>IF(LEN(E135)&gt;3,((IF(VLOOKUP($C135,'Regional Crises'!$B$1:$R$66,15,FALSE)="x","x",ROUND(IF(VLOOKUP($C135,'Regional Crises'!$B$1:$R$66,15,FALSE)&gt;U$3,0,IF(VLOOKUP($C135,'Regional Crises'!$B$1:$R$66,15,FALSE)&lt;U$4,5,(U$3-VLOOKUP($C135,'Regional Crises'!$B$1:$R$66,15,FALSE))/(U$3-U$4)*5)),1)))),(IF(VLOOKUP($E135,'Country Indicator Data'!$B$4:$N$300,11,FALSE)="x","x",ROUND(IF(VLOOKUP($E135,'Country Indicator Data'!$B$4:$N$300,11,FALSE)&gt;U$3,0,IF(VLOOKUP($E135,'Country Indicator Data'!$B$4:$N$300,11,FALSE)&lt;U$4,5,(U$3-VLOOKUP($E135,'Country Indicator Data'!$B$4:$N$300,11,FALSE))/(U$3-U$4)*5)),1))))</f>
        <v>2</v>
      </c>
      <c r="V135" s="163">
        <f>IF(LEN(E135)&gt;3,((IF(VLOOKUP($C135,'Regional Crises'!$B$1:$R$66,16,FALSE)="x","x",ROUND(IF(VLOOKUP($C135,'Regional Crises'!$B$1:$R$66,16,FALSE)&gt;V$3,0,IF(VLOOKUP($C135,'Regional Crises'!$B$1:$R$66,16,FALSE)&lt;V$4,5,(V$3-VLOOKUP($C135,'Regional Crises'!$B$1:$R$66,16,FALSE))/(V$3-V$4)*5)),1)))),(IF(VLOOKUP($E135,'Country Indicator Data'!$B$4:$N$300,12,FALSE)="x","x",ROUND(IF(VLOOKUP($E135,'Country Indicator Data'!$B$4:$N$300,12,FALSE)&gt;V$3,0,IF(VLOOKUP($E135,'Country Indicator Data'!$B$4:$N$300,12,FALSE)&lt;V$4,5,(V$3-VLOOKUP($E135,'Country Indicator Data'!$B$4:$N$300,12,FALSE))/(V$3-V$4)*5)),1))))</f>
        <v>1.7</v>
      </c>
      <c r="W135" s="163">
        <f t="shared" si="57"/>
        <v>2.4</v>
      </c>
      <c r="X135" s="163">
        <f t="shared" si="58"/>
        <v>2.2999999999999998</v>
      </c>
      <c r="Y135" s="184">
        <f>IF('Core Indicators'!FC132="x","x",IF('Core Indicators'!FC132&gt;=5,5,IF('Core Indicators'!FC132&gt;=4,4,IF('Core Indicators'!FC132&gt;=3,3,IF('Core Indicators'!FC132&gt;=2,2,IF('Core Indicators'!FC132&gt;=1,1,0))))))</f>
        <v>1</v>
      </c>
      <c r="Z135" s="163">
        <f t="shared" si="59"/>
        <v>1</v>
      </c>
      <c r="AA135" s="184">
        <f>'Crisis Indicator Data'!Y132</f>
        <v>0</v>
      </c>
      <c r="AB135" s="184">
        <f>'Crisis Indicator Data'!Z132</f>
        <v>0</v>
      </c>
      <c r="AC135" s="184">
        <f>'Crisis Indicator Data'!AA132</f>
        <v>0</v>
      </c>
      <c r="AD135" s="184">
        <f>'Crisis Indicator Data'!AB132</f>
        <v>0</v>
      </c>
      <c r="AE135" s="184">
        <f t="shared" si="60"/>
        <v>0</v>
      </c>
      <c r="AF135" s="184">
        <f>'Crisis Indicator Data'!AC132</f>
        <v>0</v>
      </c>
      <c r="AG135" s="184">
        <f>'Crisis Indicator Data'!AD132</f>
        <v>0</v>
      </c>
      <c r="AH135" s="184">
        <f t="shared" si="61"/>
        <v>0</v>
      </c>
      <c r="AI135" s="184">
        <f>'Crisis Indicator Data'!AE132</f>
        <v>0</v>
      </c>
      <c r="AJ135" s="184">
        <f>'Crisis Indicator Data'!AF132</f>
        <v>1</v>
      </c>
      <c r="AK135" s="184">
        <f>'Crisis Indicator Data'!AG132</f>
        <v>2</v>
      </c>
      <c r="AL135" s="184">
        <f t="shared" si="62"/>
        <v>3</v>
      </c>
      <c r="AM135" s="163">
        <f t="shared" si="63"/>
        <v>1</v>
      </c>
      <c r="AN135" s="163">
        <f t="shared" si="64"/>
        <v>1</v>
      </c>
    </row>
    <row r="136" spans="1:40" ht="13.5" customHeight="1" x14ac:dyDescent="0.35">
      <c r="A136" s="172" t="str">
        <f>'Crisis Indicator Data'!A133</f>
        <v>Complex crisis in El Salvador</v>
      </c>
      <c r="B136" s="173" t="str">
        <f>'Crisis Indicator Data'!B133</f>
        <v>Displacement,Violence,Floods,Drought</v>
      </c>
      <c r="C136" s="173" t="str">
        <f>'Crisis Indicator Data'!C133</f>
        <v>SLV001</v>
      </c>
      <c r="D136" s="173" t="str">
        <f>'Crisis Indicator Data'!D133</f>
        <v>El Salvador</v>
      </c>
      <c r="E136" s="174" t="str">
        <f>'Crisis Indicator Data'!E133</f>
        <v>SLV</v>
      </c>
      <c r="F136" s="163">
        <f>IF(LEN(E136)&gt;3,(IF(VLOOKUP($C136,'Regional Crises'!$B$1:$R$66,7,FALSE)="x","x",ROUND(IF(VLOOKUP($C136,'Regional Crises'!$B$1:$R$66,7,FALSE)&gt;$F$3,5,IF(VLOOKUP($C136,'Regional Crises'!$B$1:$R$66,7,FALSE)&lt;F$4,0,($F$3-VLOOKUP($C136,'Regional Crises'!$B$1:$R$66,7,FALSE))/($F$3-$F$4)*5)),1))),IF(VLOOKUP($E136,'Country Indicator Data'!$B$4:$N$300,3,FALSE)="x","x",ROUND(IF(VLOOKUP($E136,'Country Indicator Data'!$B$4:$N$300,3,FALSE)&gt;$F$3,5,IF(VLOOKUP($E136,'Country Indicator Data'!$B$4:$N$300,3,FALSE)&lt;$F$4,0,($F$3-VLOOKUP($E136,'Country Indicator Data'!$B$4:$N$300,3,FALSE))/($F$3-$F$4)*5)),1)))</f>
        <v>0.7</v>
      </c>
      <c r="G136" s="163">
        <f>IF(LEN(E136)&gt;3,(IF(VLOOKUP($C136,'Regional Crises'!$B$1:$R$66,9,FALSE)="x","x",ROUND(IF(VLOOKUP($C136,'Regional Crises'!$B$1:$R$66,9,FALSE)&gt;G$3,5,IF(VLOOKUP($C136,'Regional Crises'!$B$1:$R$66,9,FALSE)&lt;G$4,0,(G$3-VLOOKUP($C136,'Regional Crises'!$B$1:$R$66,9,FALSE))/(G$3-G$4)*5)),1))),IF(VLOOKUP($E136,'Country Indicator Data'!$B$4:$N$300,5,FALSE)="x","x",ROUND(IF(VLOOKUP($E136,'Country Indicator Data'!$B$4:$N$300,5,FALSE)&gt;G$3,5,IF(VLOOKUP($E136,'Country Indicator Data'!$B$4:$N$300,5,FALSE)&lt;G$4,0,(G$3-VLOOKUP($E136,'Country Indicator Data'!$B$4:$N$300,5,FALSE))/(G$3-G$4)*5)),1)))</f>
        <v>2.4</v>
      </c>
      <c r="H136" s="163">
        <f t="shared" si="52"/>
        <v>1.5499999999999998</v>
      </c>
      <c r="I136" s="163">
        <f>IF(LEN(E136)&gt;3,(IF(VLOOKUP($C136,'Regional Crises'!$B$1:$R$66,6,FALSE)="x","x",ROUND(IF(VLOOKUP($C136,'Regional Crises'!$B$1:$R$66,6,FALSE)&gt;I$3,5,IF(VLOOKUP($C136,'Regional Crises'!$B$1:$R$66,6,FALSE)&lt;I$4,0,5-(I$3-VLOOKUP($C136,'Regional Crises'!$B$1:$R$66,6,FALSE))/(I$3-I$4)*5)),1))),IF(VLOOKUP($E136,'Country Indicator Data'!$B$4:$N$300,2,FALSE)="x","x",ROUND(IF(VLOOKUP($E136,'Country Indicator Data'!$B$4:$N$300,2,FALSE)&gt;I$3,5,IF(VLOOKUP($E136,'Country Indicator Data'!$B$4:$N$300,2,FALSE)&lt;I$4,0,5-(I$3-VLOOKUP($E136,'Country Indicator Data'!$B$4:$N$300,2,FALSE))/(I$3-I$4)*5)),1)))</f>
        <v>0.9</v>
      </c>
      <c r="J136" s="163">
        <f>IF(LEN(E136)&gt;3,(IF(VLOOKUP($C136,'Regional Crises'!$B$1:$R$66,8,FALSE)="x","x",ROUND(IF(VLOOKUP($C136,'Regional Crises'!$B$1:$R$66,8,FALSE)&gt;J$3,5,IF(VLOOKUP($C136,'Regional Crises'!$B$1:$R$66,8,FALSE)&lt;J$4,0,5-(J$3-VLOOKUP($C136,'Regional Crises'!$B$1:$R$66,8,FALSE))/(J$3-J$4)*5)),1))),IF(VLOOKUP($E136,'Country Indicator Data'!$B$4:$N$300,4,FALSE)="x","x",ROUND(IF(VLOOKUP($E136,'Country Indicator Data'!$B$4:$N$300,4,FALSE)&gt;J$3,5,IF(VLOOKUP($E136,'Country Indicator Data'!$B$4:$N$300,4,FALSE)&lt;J$4,0,5-(J$3-VLOOKUP($E136,'Country Indicator Data'!$B$4:$N$300,4,FALSE))/(J$3-J$4)*5)),1)))</f>
        <v>0</v>
      </c>
      <c r="K136" s="163">
        <f t="shared" si="53"/>
        <v>0.45</v>
      </c>
      <c r="L136" s="163">
        <f>IF(LEN(E136)&gt;3,(IF(VLOOKUP($C136,'Regional Crises'!$B$1:$R$66,10,FALSE)="x","x",ROUND(IF(VLOOKUP($C136,'Regional Crises'!$B$1:$R$66,10,FALSE)&gt;L$3,5,IF(VLOOKUP($C136,'Regional Crises'!$B$1:$R$66,10,FALSE)&lt;L$4,0,5-(L$3-VLOOKUP($C136,'Regional Crises'!$B$1:$R$66,10,FALSE))/(L$3-L$4)*5)),1))),IF(VLOOKUP($E136,'Country Indicator Data'!$B$4:$N$300,6,FALSE)="x","x",ROUND(IF(VLOOKUP($E136,'Country Indicator Data'!$B$4:$N$300,6,FALSE)&gt;L$3,5,IF(VLOOKUP($E136,'Country Indicator Data'!$B$4:$N$300,6,FALSE)&lt;L$4,0,5-(L$3-VLOOKUP($E136,'Country Indicator Data'!$B$4:$N$300,6,FALSE))/(L$3-L$4)*5)),1)))</f>
        <v>2.6</v>
      </c>
      <c r="M136" s="163">
        <f>IF(LEN(E136)&gt;3,(IF(VLOOKUP($C136,'Regional Crises'!$B$1:$R$66,11,FALSE)="x","x",ROUND(IF(VLOOKUP($C136,'Regional Crises'!$B$1:$R$66,11,FALSE)&gt;M$3,5,IF(VLOOKUP($C136,'Regional Crises'!$B$1:$R$66,11,FALSE)&lt;M$4,0,5-(M$3-VLOOKUP($C136,'Regional Crises'!$B$1:$R$66,11,FALSE))/(M$3-M$4)*5)),1))),IF(VLOOKUP($E136,'Country Indicator Data'!$B$4:$N$300,7,FALSE)="x","x",ROUND(IF(VLOOKUP($E136,'Country Indicator Data'!$B$4:$N$300,7,FALSE)&gt;M$3,5,IF(VLOOKUP($E136,'Country Indicator Data'!$B$4:$N$300,7,FALSE)&lt;M$4,0,5-(M$3-VLOOKUP($E136,'Country Indicator Data'!$B$4:$N$300,7,FALSE))/(M$3-M$4)*5)),1)))</f>
        <v>1.7</v>
      </c>
      <c r="N136" s="163">
        <f t="shared" si="54"/>
        <v>2.15</v>
      </c>
      <c r="O136" s="163">
        <f t="shared" si="55"/>
        <v>1.3833333333333331</v>
      </c>
      <c r="P136" s="163">
        <f>IF(LEN(E136)&gt;3,VLOOKUP(C136,'Regional Crises'!$B$1:$R$69,12,FALSE),VLOOKUP(E136,'Country Indicator Data'!$B$4:$I$300,8,FALSE))</f>
        <v>3</v>
      </c>
      <c r="Q136" s="163">
        <f>IF(LEN(E136)&gt;3,((IF(VLOOKUP($C136,'Regional Crises'!$B$1:$R$66,13,FALSE)="x","x",ROUND(IF(VLOOKUP($C136,'Regional Crises'!$B$1:$R$66,13,FALSE)&gt;Q$3,5,IF(VLOOKUP($C136,'Regional Crises'!$B$1:$R$66,13,FALSE)&lt;Q$4,0,5-(LOG(Q$3)-LOG(VLOOKUP($C136,'Regional Crises'!$B$1:$R$66,13,FALSE)))/(LOG(Q$3)-LOG(Q$4))*5)),1)))),(IF(VLOOKUP($E136,'Country Indicator Data'!$B$4:$N$300,9,FALSE)="x","x",ROUND(IF(VLOOKUP($E136,'Country Indicator Data'!$B$4:$N$300,9,FALSE)&gt;Q$3,5,IF(VLOOKUP($E136,'Country Indicator Data'!$B$4:$N$300,9,FALSE)&lt;Q$4,0,5-(LOG(Q$3)-LOG(VLOOKUP($E136,'Country Indicator Data'!$B$4:$N$300,9,FALSE)))/(LOG(Q$3)-LOG(Q$4))*5)),1))))</f>
        <v>1.6</v>
      </c>
      <c r="R136" s="163">
        <f t="shared" si="56"/>
        <v>2.2999999999999998</v>
      </c>
      <c r="S136" s="163">
        <f>IF(LEN(E136)&gt;3,((IF(VLOOKUP($C136,'Regional Crises'!$B$1:$R$66,17,FALSE)="x","x",ROUND(IF(VLOOKUP($C136,'Regional Crises'!$B$1:$R$66,17,FALSE)&gt;S$3,0,IF(VLOOKUP($C136,'Regional Crises'!$B$1:$R$66,17,FALSE)&lt;S$4,5,(S$3-VLOOKUP($C136,'Regional Crises'!$B$1:$R$66,17,FALSE))/(S$3-S$4)*5)),1)))),(IF(VLOOKUP($E136,'Country Indicator Data'!$B$4:$N$300,13,FALSE)="x","x",ROUND(IF(VLOOKUP($E136,'Country Indicator Data'!$B$4:$N$300,13,FALSE)&gt;S$3,0,IF(VLOOKUP($E136,'Country Indicator Data'!$B$4:$N$300,13,FALSE)&lt;S$4,5,(S$3-VLOOKUP($E136,'Country Indicator Data'!$B$4:$N$300,13,FALSE))/(S$3-S$4)*5)),1))))</f>
        <v>3.5</v>
      </c>
      <c r="T136" s="163">
        <f>IF(LEN(E136)&gt;3,((IF(VLOOKUP($C136,'Regional Crises'!$B$1:$R$66,14,FALSE)="x","x",ROUND(IF(VLOOKUP($C136,'Regional Crises'!$B$1:$R$66,14,FALSE)&gt;T$3,0,IF(VLOOKUP($C136,'Regional Crises'!$B$1:$R$66,14,FALSE)&lt;T$4,5,(T$3-VLOOKUP($C136,'Regional Crises'!$B$1:$R$66,14,FALSE))/(T$3-T$4)*5)),1)))),(IF(VLOOKUP($E136,'Country Indicator Data'!$B$4:$N$300,10,FALSE)="x","x",ROUND(IF(VLOOKUP($E136,'Country Indicator Data'!$B$4:$N$300,10,FALSE)&gt;T$3,0,IF(VLOOKUP($E136,'Country Indicator Data'!$B$4:$N$300,10,FALSE)&lt;T$4,5,(T$3-VLOOKUP($E136,'Country Indicator Data'!$B$4:$N$300,10,FALSE))/(T$3-T$4)*5)),1))))</f>
        <v>3.2</v>
      </c>
      <c r="U136" s="163">
        <f>IF(LEN(E136)&gt;3,((IF(VLOOKUP($C136,'Regional Crises'!$B$1:$R$66,15,FALSE)="x","x",ROUND(IF(VLOOKUP($C136,'Regional Crises'!$B$1:$R$66,15,FALSE)&gt;U$3,0,IF(VLOOKUP($C136,'Regional Crises'!$B$1:$R$66,15,FALSE)&lt;U$4,5,(U$3-VLOOKUP($C136,'Regional Crises'!$B$1:$R$66,15,FALSE))/(U$3-U$4)*5)),1)))),(IF(VLOOKUP($E136,'Country Indicator Data'!$B$4:$N$300,11,FALSE)="x","x",ROUND(IF(VLOOKUP($E136,'Country Indicator Data'!$B$4:$N$300,11,FALSE)&gt;U$3,0,IF(VLOOKUP($E136,'Country Indicator Data'!$B$4:$N$300,11,FALSE)&lt;U$4,5,(U$3-VLOOKUP($E136,'Country Indicator Data'!$B$4:$N$300,11,FALSE))/(U$3-U$4)*5)),1))))</f>
        <v>2.2000000000000002</v>
      </c>
      <c r="V136" s="163">
        <f>IF(LEN(E136)&gt;3,((IF(VLOOKUP($C136,'Regional Crises'!$B$1:$R$66,16,FALSE)="x","x",ROUND(IF(VLOOKUP($C136,'Regional Crises'!$B$1:$R$66,16,FALSE)&gt;V$3,0,IF(VLOOKUP($C136,'Regional Crises'!$B$1:$R$66,16,FALSE)&lt;V$4,5,(V$3-VLOOKUP($C136,'Regional Crises'!$B$1:$R$66,16,FALSE))/(V$3-V$4)*5)),1)))),(IF(VLOOKUP($E136,'Country Indicator Data'!$B$4:$N$300,12,FALSE)="x","x",ROUND(IF(VLOOKUP($E136,'Country Indicator Data'!$B$4:$N$300,12,FALSE)&gt;V$3,0,IF(VLOOKUP($E136,'Country Indicator Data'!$B$4:$N$300,12,FALSE)&lt;V$4,5,(V$3-VLOOKUP($E136,'Country Indicator Data'!$B$4:$N$300,12,FALSE))/(V$3-V$4)*5)),1))))</f>
        <v>2.4</v>
      </c>
      <c r="W136" s="163">
        <f t="shared" si="57"/>
        <v>2.8</v>
      </c>
      <c r="X136" s="163">
        <f t="shared" si="58"/>
        <v>2.2000000000000002</v>
      </c>
      <c r="Y136" s="184">
        <f>IF('Core Indicators'!FC133="x","x",IF('Core Indicators'!FC133&gt;=5,5,IF('Core Indicators'!FC133&gt;=4,4,IF('Core Indicators'!FC133&gt;=3,3,IF('Core Indicators'!FC133&gt;=2,2,IF('Core Indicators'!FC133&gt;=1,1,0))))))</f>
        <v>3</v>
      </c>
      <c r="Z136" s="163">
        <f t="shared" si="59"/>
        <v>3</v>
      </c>
      <c r="AA136" s="184">
        <f>'Crisis Indicator Data'!Y133</f>
        <v>2</v>
      </c>
      <c r="AB136" s="184">
        <f>'Crisis Indicator Data'!Z133</f>
        <v>1</v>
      </c>
      <c r="AC136" s="184">
        <f>'Crisis Indicator Data'!AA133</f>
        <v>1</v>
      </c>
      <c r="AD136" s="184">
        <f>'Crisis Indicator Data'!AB133</f>
        <v>0</v>
      </c>
      <c r="AE136" s="184">
        <f t="shared" si="60"/>
        <v>2</v>
      </c>
      <c r="AF136" s="184">
        <f>'Crisis Indicator Data'!AC133</f>
        <v>2</v>
      </c>
      <c r="AG136" s="184">
        <f>'Crisis Indicator Data'!AD133</f>
        <v>0</v>
      </c>
      <c r="AH136" s="184">
        <f t="shared" si="61"/>
        <v>2</v>
      </c>
      <c r="AI136" s="184">
        <f>'Crisis Indicator Data'!AE133</f>
        <v>0</v>
      </c>
      <c r="AJ136" s="184">
        <f>'Crisis Indicator Data'!AF133</f>
        <v>0</v>
      </c>
      <c r="AK136" s="184">
        <f>'Crisis Indicator Data'!AG133</f>
        <v>2</v>
      </c>
      <c r="AL136" s="184">
        <f t="shared" si="62"/>
        <v>2</v>
      </c>
      <c r="AM136" s="163">
        <f t="shared" si="63"/>
        <v>2</v>
      </c>
      <c r="AN136" s="163">
        <f t="shared" si="64"/>
        <v>2.5</v>
      </c>
    </row>
    <row r="137" spans="1:40" ht="13.5" customHeight="1" x14ac:dyDescent="0.35">
      <c r="A137" s="172" t="str">
        <f>'Crisis Indicator Data'!A134</f>
        <v>Complex crisis in Somalia</v>
      </c>
      <c r="B137" s="173" t="str">
        <f>'Crisis Indicator Data'!B134</f>
        <v>Conflict,Displacement,Floods,Drought</v>
      </c>
      <c r="C137" s="173" t="str">
        <f>'Crisis Indicator Data'!C134</f>
        <v>SOM001</v>
      </c>
      <c r="D137" s="173" t="str">
        <f>'Crisis Indicator Data'!D134</f>
        <v>Somalia</v>
      </c>
      <c r="E137" s="174" t="str">
        <f>'Crisis Indicator Data'!E134</f>
        <v>SOM</v>
      </c>
      <c r="F137" s="163" t="str">
        <f>IF(LEN(E137)&gt;3,(IF(VLOOKUP($C137,'Regional Crises'!$B$1:$R$66,7,FALSE)="x","x",ROUND(IF(VLOOKUP($C137,'Regional Crises'!$B$1:$R$66,7,FALSE)&gt;$F$3,5,IF(VLOOKUP($C137,'Regional Crises'!$B$1:$R$66,7,FALSE)&lt;F$4,0,($F$3-VLOOKUP($C137,'Regional Crises'!$B$1:$R$66,7,FALSE))/($F$3-$F$4)*5)),1))),IF(VLOOKUP($E137,'Country Indicator Data'!$B$4:$N$300,3,FALSE)="x","x",ROUND(IF(VLOOKUP($E137,'Country Indicator Data'!$B$4:$N$300,3,FALSE)&gt;$F$3,5,IF(VLOOKUP($E137,'Country Indicator Data'!$B$4:$N$300,3,FALSE)&lt;$F$4,0,($F$3-VLOOKUP($E137,'Country Indicator Data'!$B$4:$N$300,3,FALSE))/($F$3-$F$4)*5)),1)))</f>
        <v>x</v>
      </c>
      <c r="G137" s="163">
        <f>IF(LEN(E137)&gt;3,(IF(VLOOKUP($C137,'Regional Crises'!$B$1:$R$66,9,FALSE)="x","x",ROUND(IF(VLOOKUP($C137,'Regional Crises'!$B$1:$R$66,9,FALSE)&gt;G$3,5,IF(VLOOKUP($C137,'Regional Crises'!$B$1:$R$66,9,FALSE)&lt;G$4,0,(G$3-VLOOKUP($C137,'Regional Crises'!$B$1:$R$66,9,FALSE))/(G$3-G$4)*5)),1))),IF(VLOOKUP($E137,'Country Indicator Data'!$B$4:$N$300,5,FALSE)="x","x",ROUND(IF(VLOOKUP($E137,'Country Indicator Data'!$B$4:$N$300,5,FALSE)&gt;G$3,5,IF(VLOOKUP($E137,'Country Indicator Data'!$B$4:$N$300,5,FALSE)&lt;G$4,0,(G$3-VLOOKUP($E137,'Country Indicator Data'!$B$4:$N$300,5,FALSE))/(G$3-G$4)*5)),1)))</f>
        <v>4.2</v>
      </c>
      <c r="H137" s="163">
        <f t="shared" si="52"/>
        <v>4.2</v>
      </c>
      <c r="I137" s="163">
        <f>IF(LEN(E137)&gt;3,(IF(VLOOKUP($C137,'Regional Crises'!$B$1:$R$66,6,FALSE)="x","x",ROUND(IF(VLOOKUP($C137,'Regional Crises'!$B$1:$R$66,6,FALSE)&gt;I$3,5,IF(VLOOKUP($C137,'Regional Crises'!$B$1:$R$66,6,FALSE)&lt;I$4,0,5-(I$3-VLOOKUP($C137,'Regional Crises'!$B$1:$R$66,6,FALSE))/(I$3-I$4)*5)),1))),IF(VLOOKUP($E137,'Country Indicator Data'!$B$4:$N$300,2,FALSE)="x","x",ROUND(IF(VLOOKUP($E137,'Country Indicator Data'!$B$4:$N$300,2,FALSE)&gt;I$3,5,IF(VLOOKUP($E137,'Country Indicator Data'!$B$4:$N$300,2,FALSE)&lt;I$4,0,5-(I$3-VLOOKUP($E137,'Country Indicator Data'!$B$4:$N$300,2,FALSE))/(I$3-I$4)*5)),1)))</f>
        <v>0</v>
      </c>
      <c r="J137" s="163">
        <f>IF(LEN(E137)&gt;3,(IF(VLOOKUP($C137,'Regional Crises'!$B$1:$R$66,8,FALSE)="x","x",ROUND(IF(VLOOKUP($C137,'Regional Crises'!$B$1:$R$66,8,FALSE)&gt;J$3,5,IF(VLOOKUP($C137,'Regional Crises'!$B$1:$R$66,8,FALSE)&lt;J$4,0,5-(J$3-VLOOKUP($C137,'Regional Crises'!$B$1:$R$66,8,FALSE))/(J$3-J$4)*5)),1))),IF(VLOOKUP($E137,'Country Indicator Data'!$B$4:$N$300,4,FALSE)="x","x",ROUND(IF(VLOOKUP($E137,'Country Indicator Data'!$B$4:$N$300,4,FALSE)&gt;J$3,5,IF(VLOOKUP($E137,'Country Indicator Data'!$B$4:$N$300,4,FALSE)&lt;J$4,0,5-(J$3-VLOOKUP($E137,'Country Indicator Data'!$B$4:$N$300,4,FALSE))/(J$3-J$4)*5)),1)))</f>
        <v>0</v>
      </c>
      <c r="K137" s="163">
        <f t="shared" si="53"/>
        <v>0</v>
      </c>
      <c r="L137" s="163" t="str">
        <f>IF(LEN(E137)&gt;3,(IF(VLOOKUP($C137,'Regional Crises'!$B$1:$R$66,10,FALSE)="x","x",ROUND(IF(VLOOKUP($C137,'Regional Crises'!$B$1:$R$66,10,FALSE)&gt;L$3,5,IF(VLOOKUP($C137,'Regional Crises'!$B$1:$R$66,10,FALSE)&lt;L$4,0,5-(L$3-VLOOKUP($C137,'Regional Crises'!$B$1:$R$66,10,FALSE))/(L$3-L$4)*5)),1))),IF(VLOOKUP($E137,'Country Indicator Data'!$B$4:$N$300,6,FALSE)="x","x",ROUND(IF(VLOOKUP($E137,'Country Indicator Data'!$B$4:$N$300,6,FALSE)&gt;L$3,5,IF(VLOOKUP($E137,'Country Indicator Data'!$B$4:$N$300,6,FALSE)&lt;L$4,0,5-(L$3-VLOOKUP($E137,'Country Indicator Data'!$B$4:$N$300,6,FALSE))/(L$3-L$4)*5)),1)))</f>
        <v>x</v>
      </c>
      <c r="M137" s="163">
        <f>IF(LEN(E137)&gt;3,(IF(VLOOKUP($C137,'Regional Crises'!$B$1:$R$66,11,FALSE)="x","x",ROUND(IF(VLOOKUP($C137,'Regional Crises'!$B$1:$R$66,11,FALSE)&gt;M$3,5,IF(VLOOKUP($C137,'Regional Crises'!$B$1:$R$66,11,FALSE)&lt;M$4,0,5-(M$3-VLOOKUP($C137,'Regional Crises'!$B$1:$R$66,11,FALSE))/(M$3-M$4)*5)),1))),IF(VLOOKUP($E137,'Country Indicator Data'!$B$4:$N$300,7,FALSE)="x","x",ROUND(IF(VLOOKUP($E137,'Country Indicator Data'!$B$4:$N$300,7,FALSE)&gt;M$3,5,IF(VLOOKUP($E137,'Country Indicator Data'!$B$4:$N$300,7,FALSE)&lt;M$4,0,5-(M$3-VLOOKUP($E137,'Country Indicator Data'!$B$4:$N$300,7,FALSE))/(M$3-M$4)*5)),1)))</f>
        <v>1.5</v>
      </c>
      <c r="N137" s="163">
        <f t="shared" si="54"/>
        <v>1.5</v>
      </c>
      <c r="O137" s="163">
        <f t="shared" si="55"/>
        <v>1.9000000000000001</v>
      </c>
      <c r="P137" s="163">
        <f>IF(LEN(E137)&gt;3,VLOOKUP(C137,'Regional Crises'!$B$1:$R$69,12,FALSE),VLOOKUP(E137,'Country Indicator Data'!$B$4:$I$300,8,FALSE))</f>
        <v>5</v>
      </c>
      <c r="Q137" s="163">
        <f>IF(LEN(E137)&gt;3,((IF(VLOOKUP($C137,'Regional Crises'!$B$1:$R$66,13,FALSE)="x","x",ROUND(IF(VLOOKUP($C137,'Regional Crises'!$B$1:$R$66,13,FALSE)&gt;Q$3,5,IF(VLOOKUP($C137,'Regional Crises'!$B$1:$R$66,13,FALSE)&lt;Q$4,0,5-(LOG(Q$3)-LOG(VLOOKUP($C137,'Regional Crises'!$B$1:$R$66,13,FALSE)))/(LOG(Q$3)-LOG(Q$4))*5)),1)))),(IF(VLOOKUP($E137,'Country Indicator Data'!$B$4:$N$300,9,FALSE)="x","x",ROUND(IF(VLOOKUP($E137,'Country Indicator Data'!$B$4:$N$300,9,FALSE)&gt;Q$3,5,IF(VLOOKUP($E137,'Country Indicator Data'!$B$4:$N$300,9,FALSE)&lt;Q$4,0,5-(LOG(Q$3)-LOG(VLOOKUP($E137,'Country Indicator Data'!$B$4:$N$300,9,FALSE)))/(LOG(Q$3)-LOG(Q$4))*5)),1))))</f>
        <v>4.9000000000000004</v>
      </c>
      <c r="R137" s="163">
        <f t="shared" si="56"/>
        <v>4.95</v>
      </c>
      <c r="S137" s="163">
        <f>IF(LEN(E137)&gt;3,((IF(VLOOKUP($C137,'Regional Crises'!$B$1:$R$66,17,FALSE)="x","x",ROUND(IF(VLOOKUP($C137,'Regional Crises'!$B$1:$R$66,17,FALSE)&gt;S$3,0,IF(VLOOKUP($C137,'Regional Crises'!$B$1:$R$66,17,FALSE)&lt;S$4,5,(S$3-VLOOKUP($C137,'Regional Crises'!$B$1:$R$66,17,FALSE))/(S$3-S$4)*5)),1)))),(IF(VLOOKUP($E137,'Country Indicator Data'!$B$4:$N$300,13,FALSE)="x","x",ROUND(IF(VLOOKUP($E137,'Country Indicator Data'!$B$4:$N$300,13,FALSE)&gt;S$3,0,IF(VLOOKUP($E137,'Country Indicator Data'!$B$4:$N$300,13,FALSE)&lt;S$4,5,(S$3-VLOOKUP($E137,'Country Indicator Data'!$B$4:$N$300,13,FALSE))/(S$3-S$4)*5)),1))))</f>
        <v>4.5</v>
      </c>
      <c r="T137" s="163">
        <f>IF(LEN(E137)&gt;3,((IF(VLOOKUP($C137,'Regional Crises'!$B$1:$R$66,14,FALSE)="x","x",ROUND(IF(VLOOKUP($C137,'Regional Crises'!$B$1:$R$66,14,FALSE)&gt;T$3,0,IF(VLOOKUP($C137,'Regional Crises'!$B$1:$R$66,14,FALSE)&lt;T$4,5,(T$3-VLOOKUP($C137,'Regional Crises'!$B$1:$R$66,14,FALSE))/(T$3-T$4)*5)),1)))),(IF(VLOOKUP($E137,'Country Indicator Data'!$B$4:$N$300,10,FALSE)="x","x",ROUND(IF(VLOOKUP($E137,'Country Indicator Data'!$B$4:$N$300,10,FALSE)&gt;T$3,0,IF(VLOOKUP($E137,'Country Indicator Data'!$B$4:$N$300,10,FALSE)&lt;T$4,5,(T$3-VLOOKUP($E137,'Country Indicator Data'!$B$4:$N$300,10,FALSE))/(T$3-T$4)*5)),1))))</f>
        <v>4.8</v>
      </c>
      <c r="U137" s="163">
        <f>IF(LEN(E137)&gt;3,((IF(VLOOKUP($C137,'Regional Crises'!$B$1:$R$66,15,FALSE)="x","x",ROUND(IF(VLOOKUP($C137,'Regional Crises'!$B$1:$R$66,15,FALSE)&gt;U$3,0,IF(VLOOKUP($C137,'Regional Crises'!$B$1:$R$66,15,FALSE)&lt;U$4,5,(U$3-VLOOKUP($C137,'Regional Crises'!$B$1:$R$66,15,FALSE))/(U$3-U$4)*5)),1)))),(IF(VLOOKUP($E137,'Country Indicator Data'!$B$4:$N$300,11,FALSE)="x","x",ROUND(IF(VLOOKUP($E137,'Country Indicator Data'!$B$4:$N$300,11,FALSE)&gt;U$3,0,IF(VLOOKUP($E137,'Country Indicator Data'!$B$4:$N$300,11,FALSE)&lt;U$4,5,(U$3-VLOOKUP($E137,'Country Indicator Data'!$B$4:$N$300,11,FALSE))/(U$3-U$4)*5)),1))))</f>
        <v>4.0999999999999996</v>
      </c>
      <c r="V137" s="163">
        <f>IF(LEN(E137)&gt;3,((IF(VLOOKUP($C137,'Regional Crises'!$B$1:$R$66,16,FALSE)="x","x",ROUND(IF(VLOOKUP($C137,'Regional Crises'!$B$1:$R$66,16,FALSE)&gt;V$3,0,IF(VLOOKUP($C137,'Regional Crises'!$B$1:$R$66,16,FALSE)&lt;V$4,5,(V$3-VLOOKUP($C137,'Regional Crises'!$B$1:$R$66,16,FALSE))/(V$3-V$4)*5)),1)))),(IF(VLOOKUP($E137,'Country Indicator Data'!$B$4:$N$300,12,FALSE)="x","x",ROUND(IF(VLOOKUP($E137,'Country Indicator Data'!$B$4:$N$300,12,FALSE)&gt;V$3,0,IF(VLOOKUP($E137,'Country Indicator Data'!$B$4:$N$300,12,FALSE)&lt;V$4,5,(V$3-VLOOKUP($E137,'Country Indicator Data'!$B$4:$N$300,12,FALSE))/(V$3-V$4)*5)),1))))</f>
        <v>4.5999999999999996</v>
      </c>
      <c r="W137" s="163">
        <f t="shared" si="57"/>
        <v>4.5</v>
      </c>
      <c r="X137" s="163">
        <f t="shared" si="58"/>
        <v>3.8</v>
      </c>
      <c r="Y137" s="184">
        <f>IF('Core Indicators'!FC134="x","x",IF('Core Indicators'!FC134&gt;=5,5,IF('Core Indicators'!FC134&gt;=4,4,IF('Core Indicators'!FC134&gt;=3,3,IF('Core Indicators'!FC134&gt;=2,2,IF('Core Indicators'!FC134&gt;=1,1,0))))))</f>
        <v>5</v>
      </c>
      <c r="Z137" s="163">
        <f t="shared" si="59"/>
        <v>5</v>
      </c>
      <c r="AA137" s="184">
        <f>'Crisis Indicator Data'!Y134</f>
        <v>2</v>
      </c>
      <c r="AB137" s="184">
        <f>'Crisis Indicator Data'!Z134</f>
        <v>3</v>
      </c>
      <c r="AC137" s="184">
        <f>'Crisis Indicator Data'!AA134</f>
        <v>3</v>
      </c>
      <c r="AD137" s="184">
        <f>'Crisis Indicator Data'!AB134</f>
        <v>3</v>
      </c>
      <c r="AE137" s="184">
        <f t="shared" si="60"/>
        <v>5</v>
      </c>
      <c r="AF137" s="184">
        <f>'Crisis Indicator Data'!AC134</f>
        <v>2</v>
      </c>
      <c r="AG137" s="184">
        <f>'Crisis Indicator Data'!AD134</f>
        <v>3</v>
      </c>
      <c r="AH137" s="184">
        <f t="shared" si="61"/>
        <v>5</v>
      </c>
      <c r="AI137" s="184">
        <f>'Crisis Indicator Data'!AE134</f>
        <v>3</v>
      </c>
      <c r="AJ137" s="184">
        <f>'Crisis Indicator Data'!AF134</f>
        <v>3</v>
      </c>
      <c r="AK137" s="184">
        <f>'Crisis Indicator Data'!AG134</f>
        <v>3</v>
      </c>
      <c r="AL137" s="184">
        <f t="shared" si="62"/>
        <v>5</v>
      </c>
      <c r="AM137" s="163">
        <f t="shared" si="63"/>
        <v>5</v>
      </c>
      <c r="AN137" s="163">
        <f t="shared" si="64"/>
        <v>5</v>
      </c>
    </row>
    <row r="138" spans="1:40" ht="13.5" customHeight="1" x14ac:dyDescent="0.35">
      <c r="A138" s="172" t="str">
        <f>'Crisis Indicator Data'!A135</f>
        <v>Mixed Migration Flows in Somalia</v>
      </c>
      <c r="B138" s="173" t="str">
        <f>'Crisis Indicator Data'!B135</f>
        <v>Displacement</v>
      </c>
      <c r="C138" s="173" t="str">
        <f>'Crisis Indicator Data'!C135</f>
        <v>SOM002</v>
      </c>
      <c r="D138" s="173" t="str">
        <f>'Crisis Indicator Data'!D135</f>
        <v>Somalia</v>
      </c>
      <c r="E138" s="174" t="str">
        <f>'Crisis Indicator Data'!E135</f>
        <v>SOM</v>
      </c>
      <c r="F138" s="163" t="str">
        <f>IF(LEN(E138)&gt;3,(IF(VLOOKUP($C138,'Regional Crises'!$B$1:$R$66,7,FALSE)="x","x",ROUND(IF(VLOOKUP($C138,'Regional Crises'!$B$1:$R$66,7,FALSE)&gt;$F$3,5,IF(VLOOKUP($C138,'Regional Crises'!$B$1:$R$66,7,FALSE)&lt;F$4,0,($F$3-VLOOKUP($C138,'Regional Crises'!$B$1:$R$66,7,FALSE))/($F$3-$F$4)*5)),1))),IF(VLOOKUP($E138,'Country Indicator Data'!$B$4:$N$300,3,FALSE)="x","x",ROUND(IF(VLOOKUP($E138,'Country Indicator Data'!$B$4:$N$300,3,FALSE)&gt;$F$3,5,IF(VLOOKUP($E138,'Country Indicator Data'!$B$4:$N$300,3,FALSE)&lt;$F$4,0,($F$3-VLOOKUP($E138,'Country Indicator Data'!$B$4:$N$300,3,FALSE))/($F$3-$F$4)*5)),1)))</f>
        <v>x</v>
      </c>
      <c r="G138" s="163">
        <f>IF(LEN(E138)&gt;3,(IF(VLOOKUP($C138,'Regional Crises'!$B$1:$R$66,9,FALSE)="x","x",ROUND(IF(VLOOKUP($C138,'Regional Crises'!$B$1:$R$66,9,FALSE)&gt;G$3,5,IF(VLOOKUP($C138,'Regional Crises'!$B$1:$R$66,9,FALSE)&lt;G$4,0,(G$3-VLOOKUP($C138,'Regional Crises'!$B$1:$R$66,9,FALSE))/(G$3-G$4)*5)),1))),IF(VLOOKUP($E138,'Country Indicator Data'!$B$4:$N$300,5,FALSE)="x","x",ROUND(IF(VLOOKUP($E138,'Country Indicator Data'!$B$4:$N$300,5,FALSE)&gt;G$3,5,IF(VLOOKUP($E138,'Country Indicator Data'!$B$4:$N$300,5,FALSE)&lt;G$4,0,(G$3-VLOOKUP($E138,'Country Indicator Data'!$B$4:$N$300,5,FALSE))/(G$3-G$4)*5)),1)))</f>
        <v>4.2</v>
      </c>
      <c r="H138" s="163">
        <f t="shared" si="52"/>
        <v>4.2</v>
      </c>
      <c r="I138" s="163">
        <f>IF(LEN(E138)&gt;3,(IF(VLOOKUP($C138,'Regional Crises'!$B$1:$R$66,6,FALSE)="x","x",ROUND(IF(VLOOKUP($C138,'Regional Crises'!$B$1:$R$66,6,FALSE)&gt;I$3,5,IF(VLOOKUP($C138,'Regional Crises'!$B$1:$R$66,6,FALSE)&lt;I$4,0,5-(I$3-VLOOKUP($C138,'Regional Crises'!$B$1:$R$66,6,FALSE))/(I$3-I$4)*5)),1))),IF(VLOOKUP($E138,'Country Indicator Data'!$B$4:$N$300,2,FALSE)="x","x",ROUND(IF(VLOOKUP($E138,'Country Indicator Data'!$B$4:$N$300,2,FALSE)&gt;I$3,5,IF(VLOOKUP($E138,'Country Indicator Data'!$B$4:$N$300,2,FALSE)&lt;I$4,0,5-(I$3-VLOOKUP($E138,'Country Indicator Data'!$B$4:$N$300,2,FALSE))/(I$3-I$4)*5)),1)))</f>
        <v>0</v>
      </c>
      <c r="J138" s="163">
        <f>IF(LEN(E138)&gt;3,(IF(VLOOKUP($C138,'Regional Crises'!$B$1:$R$66,8,FALSE)="x","x",ROUND(IF(VLOOKUP($C138,'Regional Crises'!$B$1:$R$66,8,FALSE)&gt;J$3,5,IF(VLOOKUP($C138,'Regional Crises'!$B$1:$R$66,8,FALSE)&lt;J$4,0,5-(J$3-VLOOKUP($C138,'Regional Crises'!$B$1:$R$66,8,FALSE))/(J$3-J$4)*5)),1))),IF(VLOOKUP($E138,'Country Indicator Data'!$B$4:$N$300,4,FALSE)="x","x",ROUND(IF(VLOOKUP($E138,'Country Indicator Data'!$B$4:$N$300,4,FALSE)&gt;J$3,5,IF(VLOOKUP($E138,'Country Indicator Data'!$B$4:$N$300,4,FALSE)&lt;J$4,0,5-(J$3-VLOOKUP($E138,'Country Indicator Data'!$B$4:$N$300,4,FALSE))/(J$3-J$4)*5)),1)))</f>
        <v>0</v>
      </c>
      <c r="K138" s="163">
        <f t="shared" si="53"/>
        <v>0</v>
      </c>
      <c r="L138" s="163" t="str">
        <f>IF(LEN(E138)&gt;3,(IF(VLOOKUP($C138,'Regional Crises'!$B$1:$R$66,10,FALSE)="x","x",ROUND(IF(VLOOKUP($C138,'Regional Crises'!$B$1:$R$66,10,FALSE)&gt;L$3,5,IF(VLOOKUP($C138,'Regional Crises'!$B$1:$R$66,10,FALSE)&lt;L$4,0,5-(L$3-VLOOKUP($C138,'Regional Crises'!$B$1:$R$66,10,FALSE))/(L$3-L$4)*5)),1))),IF(VLOOKUP($E138,'Country Indicator Data'!$B$4:$N$300,6,FALSE)="x","x",ROUND(IF(VLOOKUP($E138,'Country Indicator Data'!$B$4:$N$300,6,FALSE)&gt;L$3,5,IF(VLOOKUP($E138,'Country Indicator Data'!$B$4:$N$300,6,FALSE)&lt;L$4,0,5-(L$3-VLOOKUP($E138,'Country Indicator Data'!$B$4:$N$300,6,FALSE))/(L$3-L$4)*5)),1)))</f>
        <v>x</v>
      </c>
      <c r="M138" s="163">
        <f>IF(LEN(E138)&gt;3,(IF(VLOOKUP($C138,'Regional Crises'!$B$1:$R$66,11,FALSE)="x","x",ROUND(IF(VLOOKUP($C138,'Regional Crises'!$B$1:$R$66,11,FALSE)&gt;M$3,5,IF(VLOOKUP($C138,'Regional Crises'!$B$1:$R$66,11,FALSE)&lt;M$4,0,5-(M$3-VLOOKUP($C138,'Regional Crises'!$B$1:$R$66,11,FALSE))/(M$3-M$4)*5)),1))),IF(VLOOKUP($E138,'Country Indicator Data'!$B$4:$N$300,7,FALSE)="x","x",ROUND(IF(VLOOKUP($E138,'Country Indicator Data'!$B$4:$N$300,7,FALSE)&gt;M$3,5,IF(VLOOKUP($E138,'Country Indicator Data'!$B$4:$N$300,7,FALSE)&lt;M$4,0,5-(M$3-VLOOKUP($E138,'Country Indicator Data'!$B$4:$N$300,7,FALSE))/(M$3-M$4)*5)),1)))</f>
        <v>1.5</v>
      </c>
      <c r="N138" s="163">
        <f t="shared" si="54"/>
        <v>1.5</v>
      </c>
      <c r="O138" s="163">
        <f t="shared" si="55"/>
        <v>1.9000000000000001</v>
      </c>
      <c r="P138" s="163">
        <f>IF(LEN(E138)&gt;3,VLOOKUP(C138,'Regional Crises'!$B$1:$R$69,12,FALSE),VLOOKUP(E138,'Country Indicator Data'!$B$4:$I$300,8,FALSE))</f>
        <v>5</v>
      </c>
      <c r="Q138" s="163">
        <f>IF(LEN(E138)&gt;3,((IF(VLOOKUP($C138,'Regional Crises'!$B$1:$R$66,13,FALSE)="x","x",ROUND(IF(VLOOKUP($C138,'Regional Crises'!$B$1:$R$66,13,FALSE)&gt;Q$3,5,IF(VLOOKUP($C138,'Regional Crises'!$B$1:$R$66,13,FALSE)&lt;Q$4,0,5-(LOG(Q$3)-LOG(VLOOKUP($C138,'Regional Crises'!$B$1:$R$66,13,FALSE)))/(LOG(Q$3)-LOG(Q$4))*5)),1)))),(IF(VLOOKUP($E138,'Country Indicator Data'!$B$4:$N$300,9,FALSE)="x","x",ROUND(IF(VLOOKUP($E138,'Country Indicator Data'!$B$4:$N$300,9,FALSE)&gt;Q$3,5,IF(VLOOKUP($E138,'Country Indicator Data'!$B$4:$N$300,9,FALSE)&lt;Q$4,0,5-(LOG(Q$3)-LOG(VLOOKUP($E138,'Country Indicator Data'!$B$4:$N$300,9,FALSE)))/(LOG(Q$3)-LOG(Q$4))*5)),1))))</f>
        <v>4.9000000000000004</v>
      </c>
      <c r="R138" s="163">
        <f t="shared" si="56"/>
        <v>4.95</v>
      </c>
      <c r="S138" s="163">
        <f>IF(LEN(E138)&gt;3,((IF(VLOOKUP($C138,'Regional Crises'!$B$1:$R$66,17,FALSE)="x","x",ROUND(IF(VLOOKUP($C138,'Regional Crises'!$B$1:$R$66,17,FALSE)&gt;S$3,0,IF(VLOOKUP($C138,'Regional Crises'!$B$1:$R$66,17,FALSE)&lt;S$4,5,(S$3-VLOOKUP($C138,'Regional Crises'!$B$1:$R$66,17,FALSE))/(S$3-S$4)*5)),1)))),(IF(VLOOKUP($E138,'Country Indicator Data'!$B$4:$N$300,13,FALSE)="x","x",ROUND(IF(VLOOKUP($E138,'Country Indicator Data'!$B$4:$N$300,13,FALSE)&gt;S$3,0,IF(VLOOKUP($E138,'Country Indicator Data'!$B$4:$N$300,13,FALSE)&lt;S$4,5,(S$3-VLOOKUP($E138,'Country Indicator Data'!$B$4:$N$300,13,FALSE))/(S$3-S$4)*5)),1))))</f>
        <v>4.5</v>
      </c>
      <c r="T138" s="163">
        <f>IF(LEN(E138)&gt;3,((IF(VLOOKUP($C138,'Regional Crises'!$B$1:$R$66,14,FALSE)="x","x",ROUND(IF(VLOOKUP($C138,'Regional Crises'!$B$1:$R$66,14,FALSE)&gt;T$3,0,IF(VLOOKUP($C138,'Regional Crises'!$B$1:$R$66,14,FALSE)&lt;T$4,5,(T$3-VLOOKUP($C138,'Regional Crises'!$B$1:$R$66,14,FALSE))/(T$3-T$4)*5)),1)))),(IF(VLOOKUP($E138,'Country Indicator Data'!$B$4:$N$300,10,FALSE)="x","x",ROUND(IF(VLOOKUP($E138,'Country Indicator Data'!$B$4:$N$300,10,FALSE)&gt;T$3,0,IF(VLOOKUP($E138,'Country Indicator Data'!$B$4:$N$300,10,FALSE)&lt;T$4,5,(T$3-VLOOKUP($E138,'Country Indicator Data'!$B$4:$N$300,10,FALSE))/(T$3-T$4)*5)),1))))</f>
        <v>4.8</v>
      </c>
      <c r="U138" s="163">
        <f>IF(LEN(E138)&gt;3,((IF(VLOOKUP($C138,'Regional Crises'!$B$1:$R$66,15,FALSE)="x","x",ROUND(IF(VLOOKUP($C138,'Regional Crises'!$B$1:$R$66,15,FALSE)&gt;U$3,0,IF(VLOOKUP($C138,'Regional Crises'!$B$1:$R$66,15,FALSE)&lt;U$4,5,(U$3-VLOOKUP($C138,'Regional Crises'!$B$1:$R$66,15,FALSE))/(U$3-U$4)*5)),1)))),(IF(VLOOKUP($E138,'Country Indicator Data'!$B$4:$N$300,11,FALSE)="x","x",ROUND(IF(VLOOKUP($E138,'Country Indicator Data'!$B$4:$N$300,11,FALSE)&gt;U$3,0,IF(VLOOKUP($E138,'Country Indicator Data'!$B$4:$N$300,11,FALSE)&lt;U$4,5,(U$3-VLOOKUP($E138,'Country Indicator Data'!$B$4:$N$300,11,FALSE))/(U$3-U$4)*5)),1))))</f>
        <v>4.0999999999999996</v>
      </c>
      <c r="V138" s="163">
        <f>IF(LEN(E138)&gt;3,((IF(VLOOKUP($C138,'Regional Crises'!$B$1:$R$66,16,FALSE)="x","x",ROUND(IF(VLOOKUP($C138,'Regional Crises'!$B$1:$R$66,16,FALSE)&gt;V$3,0,IF(VLOOKUP($C138,'Regional Crises'!$B$1:$R$66,16,FALSE)&lt;V$4,5,(V$3-VLOOKUP($C138,'Regional Crises'!$B$1:$R$66,16,FALSE))/(V$3-V$4)*5)),1)))),(IF(VLOOKUP($E138,'Country Indicator Data'!$B$4:$N$300,12,FALSE)="x","x",ROUND(IF(VLOOKUP($E138,'Country Indicator Data'!$B$4:$N$300,12,FALSE)&gt;V$3,0,IF(VLOOKUP($E138,'Country Indicator Data'!$B$4:$N$300,12,FALSE)&lt;V$4,5,(V$3-VLOOKUP($E138,'Country Indicator Data'!$B$4:$N$300,12,FALSE))/(V$3-V$4)*5)),1))))</f>
        <v>4.5999999999999996</v>
      </c>
      <c r="W138" s="163">
        <f t="shared" si="57"/>
        <v>4.5</v>
      </c>
      <c r="X138" s="163">
        <f t="shared" si="58"/>
        <v>3.8</v>
      </c>
      <c r="Y138" s="184">
        <f>IF('Core Indicators'!FC135="x","x",IF('Core Indicators'!FC135&gt;=5,5,IF('Core Indicators'!FC135&gt;=4,4,IF('Core Indicators'!FC135&gt;=3,3,IF('Core Indicators'!FC135&gt;=2,2,IF('Core Indicators'!FC135&gt;=1,1,0))))))</f>
        <v>2</v>
      </c>
      <c r="Z138" s="163">
        <f t="shared" si="59"/>
        <v>2</v>
      </c>
      <c r="AA138" s="184">
        <f>'Crisis Indicator Data'!Y135</f>
        <v>2</v>
      </c>
      <c r="AB138" s="184">
        <f>'Crisis Indicator Data'!Z135</f>
        <v>2</v>
      </c>
      <c r="AC138" s="184">
        <f>'Crisis Indicator Data'!AA135</f>
        <v>2</v>
      </c>
      <c r="AD138" s="184">
        <f>'Crisis Indicator Data'!AB135</f>
        <v>0</v>
      </c>
      <c r="AE138" s="184">
        <f t="shared" si="60"/>
        <v>3</v>
      </c>
      <c r="AF138" s="184">
        <f>'Crisis Indicator Data'!AC135</f>
        <v>2</v>
      </c>
      <c r="AG138" s="184">
        <f>'Crisis Indicator Data'!AD135</f>
        <v>3</v>
      </c>
      <c r="AH138" s="184">
        <f t="shared" si="61"/>
        <v>5</v>
      </c>
      <c r="AI138" s="184">
        <f>'Crisis Indicator Data'!AE135</f>
        <v>3</v>
      </c>
      <c r="AJ138" s="184">
        <f>'Crisis Indicator Data'!AF135</f>
        <v>3</v>
      </c>
      <c r="AK138" s="184">
        <f>'Crisis Indicator Data'!AG135</f>
        <v>3</v>
      </c>
      <c r="AL138" s="184">
        <f t="shared" si="62"/>
        <v>5</v>
      </c>
      <c r="AM138" s="163">
        <f t="shared" si="63"/>
        <v>4</v>
      </c>
      <c r="AN138" s="163">
        <f t="shared" si="64"/>
        <v>3</v>
      </c>
    </row>
    <row r="139" spans="1:40" ht="13.5" customHeight="1" x14ac:dyDescent="0.35">
      <c r="A139" s="172" t="str">
        <f>'Crisis Indicator Data'!A136</f>
        <v>Complex crisis in South Sudan</v>
      </c>
      <c r="B139" s="173" t="str">
        <f>'Crisis Indicator Data'!B136</f>
        <v>Conflict,Floods,Displacement</v>
      </c>
      <c r="C139" s="173" t="str">
        <f>'Crisis Indicator Data'!C136</f>
        <v>SSD001</v>
      </c>
      <c r="D139" s="173" t="str">
        <f>'Crisis Indicator Data'!D136</f>
        <v>South Sudan</v>
      </c>
      <c r="E139" s="174" t="str">
        <f>'Crisis Indicator Data'!E136</f>
        <v>SSD</v>
      </c>
      <c r="F139" s="163">
        <f>IF(LEN(E139)&gt;3,(IF(VLOOKUP($C139,'Regional Crises'!$B$1:$R$66,7,FALSE)="x","x",ROUND(IF(VLOOKUP($C139,'Regional Crises'!$B$1:$R$66,7,FALSE)&gt;$F$3,5,IF(VLOOKUP($C139,'Regional Crises'!$B$1:$R$66,7,FALSE)&lt;F$4,0,($F$3-VLOOKUP($C139,'Regional Crises'!$B$1:$R$66,7,FALSE))/($F$3-$F$4)*5)),1))),IF(VLOOKUP($E139,'Country Indicator Data'!$B$4:$N$300,3,FALSE)="x","x",ROUND(IF(VLOOKUP($E139,'Country Indicator Data'!$B$4:$N$300,3,FALSE)&gt;$F$3,5,IF(VLOOKUP($E139,'Country Indicator Data'!$B$4:$N$300,3,FALSE)&lt;$F$4,0,($F$3-VLOOKUP($E139,'Country Indicator Data'!$B$4:$N$300,3,FALSE))/($F$3-$F$4)*5)),1)))</f>
        <v>1.4</v>
      </c>
      <c r="G139" s="163">
        <f>IF(LEN(E139)&gt;3,(IF(VLOOKUP($C139,'Regional Crises'!$B$1:$R$66,9,FALSE)="x","x",ROUND(IF(VLOOKUP($C139,'Regional Crises'!$B$1:$R$66,9,FALSE)&gt;G$3,5,IF(VLOOKUP($C139,'Regional Crises'!$B$1:$R$66,9,FALSE)&lt;G$4,0,(G$3-VLOOKUP($C139,'Regional Crises'!$B$1:$R$66,9,FALSE))/(G$3-G$4)*5)),1))),IF(VLOOKUP($E139,'Country Indicator Data'!$B$4:$N$300,5,FALSE)="x","x",ROUND(IF(VLOOKUP($E139,'Country Indicator Data'!$B$4:$N$300,5,FALSE)&gt;G$3,5,IF(VLOOKUP($E139,'Country Indicator Data'!$B$4:$N$300,5,FALSE)&lt;G$4,0,(G$3-VLOOKUP($E139,'Country Indicator Data'!$B$4:$N$300,5,FALSE))/(G$3-G$4)*5)),1)))</f>
        <v>3.7</v>
      </c>
      <c r="H139" s="163">
        <f t="shared" si="52"/>
        <v>2.5499999999999998</v>
      </c>
      <c r="I139" s="163">
        <f>IF(LEN(E139)&gt;3,(IF(VLOOKUP($C139,'Regional Crises'!$B$1:$R$66,6,FALSE)="x","x",ROUND(IF(VLOOKUP($C139,'Regional Crises'!$B$1:$R$66,6,FALSE)&gt;I$3,5,IF(VLOOKUP($C139,'Regional Crises'!$B$1:$R$66,6,FALSE)&lt;I$4,0,5-(I$3-VLOOKUP($C139,'Regional Crises'!$B$1:$R$66,6,FALSE))/(I$3-I$4)*5)),1))),IF(VLOOKUP($E139,'Country Indicator Data'!$B$4:$N$300,2,FALSE)="x","x",ROUND(IF(VLOOKUP($E139,'Country Indicator Data'!$B$4:$N$300,2,FALSE)&gt;I$3,5,IF(VLOOKUP($E139,'Country Indicator Data'!$B$4:$N$300,2,FALSE)&lt;I$4,0,5-(I$3-VLOOKUP($E139,'Country Indicator Data'!$B$4:$N$300,2,FALSE))/(I$3-I$4)*5)),1)))</f>
        <v>3.9</v>
      </c>
      <c r="J139" s="163">
        <f>IF(LEN(E139)&gt;3,(IF(VLOOKUP($C139,'Regional Crises'!$B$1:$R$66,8,FALSE)="x","x",ROUND(IF(VLOOKUP($C139,'Regional Crises'!$B$1:$R$66,8,FALSE)&gt;J$3,5,IF(VLOOKUP($C139,'Regional Crises'!$B$1:$R$66,8,FALSE)&lt;J$4,0,5-(J$3-VLOOKUP($C139,'Regional Crises'!$B$1:$R$66,8,FALSE))/(J$3-J$4)*5)),1))),IF(VLOOKUP($E139,'Country Indicator Data'!$B$4:$N$300,4,FALSE)="x","x",ROUND(IF(VLOOKUP($E139,'Country Indicator Data'!$B$4:$N$300,4,FALSE)&gt;J$3,5,IF(VLOOKUP($E139,'Country Indicator Data'!$B$4:$N$300,4,FALSE)&lt;J$4,0,5-(J$3-VLOOKUP($E139,'Country Indicator Data'!$B$4:$N$300,4,FALSE))/(J$3-J$4)*5)),1)))</f>
        <v>0</v>
      </c>
      <c r="K139" s="163">
        <f t="shared" si="53"/>
        <v>1.95</v>
      </c>
      <c r="L139" s="163" t="str">
        <f>IF(LEN(E139)&gt;3,(IF(VLOOKUP($C139,'Regional Crises'!$B$1:$R$66,10,FALSE)="x","x",ROUND(IF(VLOOKUP($C139,'Regional Crises'!$B$1:$R$66,10,FALSE)&gt;L$3,5,IF(VLOOKUP($C139,'Regional Crises'!$B$1:$R$66,10,FALSE)&lt;L$4,0,5-(L$3-VLOOKUP($C139,'Regional Crises'!$B$1:$R$66,10,FALSE))/(L$3-L$4)*5)),1))),IF(VLOOKUP($E139,'Country Indicator Data'!$B$4:$N$300,6,FALSE)="x","x",ROUND(IF(VLOOKUP($E139,'Country Indicator Data'!$B$4:$N$300,6,FALSE)&gt;L$3,5,IF(VLOOKUP($E139,'Country Indicator Data'!$B$4:$N$300,6,FALSE)&lt;L$4,0,5-(L$3-VLOOKUP($E139,'Country Indicator Data'!$B$4:$N$300,6,FALSE))/(L$3-L$4)*5)),1)))</f>
        <v>x</v>
      </c>
      <c r="M139" s="163">
        <f>IF(LEN(E139)&gt;3,(IF(VLOOKUP($C139,'Regional Crises'!$B$1:$R$66,11,FALSE)="x","x",ROUND(IF(VLOOKUP($C139,'Regional Crises'!$B$1:$R$66,11,FALSE)&gt;M$3,5,IF(VLOOKUP($C139,'Regional Crises'!$B$1:$R$66,11,FALSE)&lt;M$4,0,5-(M$3-VLOOKUP($C139,'Regional Crises'!$B$1:$R$66,11,FALSE))/(M$3-M$4)*5)),1))),IF(VLOOKUP($E139,'Country Indicator Data'!$B$4:$N$300,7,FALSE)="x","x",ROUND(IF(VLOOKUP($E139,'Country Indicator Data'!$B$4:$N$300,7,FALSE)&gt;M$3,5,IF(VLOOKUP($E139,'Country Indicator Data'!$B$4:$N$300,7,FALSE)&lt;M$4,0,5-(M$3-VLOOKUP($E139,'Country Indicator Data'!$B$4:$N$300,7,FALSE))/(M$3-M$4)*5)),1)))</f>
        <v>2.4</v>
      </c>
      <c r="N139" s="163">
        <f t="shared" si="54"/>
        <v>2.4</v>
      </c>
      <c r="O139" s="163">
        <f t="shared" si="55"/>
        <v>2.3000000000000003</v>
      </c>
      <c r="P139" s="163">
        <f>IF(LEN(E139)&gt;3,VLOOKUP(C139,'Regional Crises'!$B$1:$R$69,12,FALSE),VLOOKUP(E139,'Country Indicator Data'!$B$4:$I$300,8,FALSE))</f>
        <v>5</v>
      </c>
      <c r="Q139" s="163">
        <f>IF(LEN(E139)&gt;3,((IF(VLOOKUP($C139,'Regional Crises'!$B$1:$R$66,13,FALSE)="x","x",ROUND(IF(VLOOKUP($C139,'Regional Crises'!$B$1:$R$66,13,FALSE)&gt;Q$3,5,IF(VLOOKUP($C139,'Regional Crises'!$B$1:$R$66,13,FALSE)&lt;Q$4,0,5-(LOG(Q$3)-LOG(VLOOKUP($C139,'Regional Crises'!$B$1:$R$66,13,FALSE)))/(LOG(Q$3)-LOG(Q$4))*5)),1)))),(IF(VLOOKUP($E139,'Country Indicator Data'!$B$4:$N$300,9,FALSE)="x","x",ROUND(IF(VLOOKUP($E139,'Country Indicator Data'!$B$4:$N$300,9,FALSE)&gt;Q$3,5,IF(VLOOKUP($E139,'Country Indicator Data'!$B$4:$N$300,9,FALSE)&lt;Q$4,0,5-(LOG(Q$3)-LOG(VLOOKUP($E139,'Country Indicator Data'!$B$4:$N$300,9,FALSE)))/(LOG(Q$3)-LOG(Q$4))*5)),1))))</f>
        <v>4.0999999999999996</v>
      </c>
      <c r="R139" s="163">
        <f t="shared" si="56"/>
        <v>4.55</v>
      </c>
      <c r="S139" s="163">
        <f>IF(LEN(E139)&gt;3,((IF(VLOOKUP($C139,'Regional Crises'!$B$1:$R$66,17,FALSE)="x","x",ROUND(IF(VLOOKUP($C139,'Regional Crises'!$B$1:$R$66,17,FALSE)&gt;S$3,0,IF(VLOOKUP($C139,'Regional Crises'!$B$1:$R$66,17,FALSE)&lt;S$4,5,(S$3-VLOOKUP($C139,'Regional Crises'!$B$1:$R$66,17,FALSE))/(S$3-S$4)*5)),1)))),(IF(VLOOKUP($E139,'Country Indicator Data'!$B$4:$N$300,13,FALSE)="x","x",ROUND(IF(VLOOKUP($E139,'Country Indicator Data'!$B$4:$N$300,13,FALSE)&gt;S$3,0,IF(VLOOKUP($E139,'Country Indicator Data'!$B$4:$N$300,13,FALSE)&lt;S$4,5,(S$3-VLOOKUP($E139,'Country Indicator Data'!$B$4:$N$300,13,FALSE))/(S$3-S$4)*5)),1))))</f>
        <v>4.4000000000000004</v>
      </c>
      <c r="T139" s="163">
        <f>IF(LEN(E139)&gt;3,((IF(VLOOKUP($C139,'Regional Crises'!$B$1:$R$66,14,FALSE)="x","x",ROUND(IF(VLOOKUP($C139,'Regional Crises'!$B$1:$R$66,14,FALSE)&gt;T$3,0,IF(VLOOKUP($C139,'Regional Crises'!$B$1:$R$66,14,FALSE)&lt;T$4,5,(T$3-VLOOKUP($C139,'Regional Crises'!$B$1:$R$66,14,FALSE))/(T$3-T$4)*5)),1)))),(IF(VLOOKUP($E139,'Country Indicator Data'!$B$4:$N$300,10,FALSE)="x","x",ROUND(IF(VLOOKUP($E139,'Country Indicator Data'!$B$4:$N$300,10,FALSE)&gt;T$3,0,IF(VLOOKUP($E139,'Country Indicator Data'!$B$4:$N$300,10,FALSE)&lt;T$4,5,(T$3-VLOOKUP($E139,'Country Indicator Data'!$B$4:$N$300,10,FALSE))/(T$3-T$4)*5)),1))))</f>
        <v>4.5999999999999996</v>
      </c>
      <c r="U139" s="163">
        <f>IF(LEN(E139)&gt;3,((IF(VLOOKUP($C139,'Regional Crises'!$B$1:$R$66,15,FALSE)="x","x",ROUND(IF(VLOOKUP($C139,'Regional Crises'!$B$1:$R$66,15,FALSE)&gt;U$3,0,IF(VLOOKUP($C139,'Regional Crises'!$B$1:$R$66,15,FALSE)&lt;U$4,5,(U$3-VLOOKUP($C139,'Regional Crises'!$B$1:$R$66,15,FALSE))/(U$3-U$4)*5)),1)))),(IF(VLOOKUP($E139,'Country Indicator Data'!$B$4:$N$300,11,FALSE)="x","x",ROUND(IF(VLOOKUP($E139,'Country Indicator Data'!$B$4:$N$300,11,FALSE)&gt;U$3,0,IF(VLOOKUP($E139,'Country Indicator Data'!$B$4:$N$300,11,FALSE)&lt;U$4,5,(U$3-VLOOKUP($E139,'Country Indicator Data'!$B$4:$N$300,11,FALSE))/(U$3-U$4)*5)),1))))</f>
        <v>3.9</v>
      </c>
      <c r="V139" s="163">
        <f>IF(LEN(E139)&gt;3,((IF(VLOOKUP($C139,'Regional Crises'!$B$1:$R$66,16,FALSE)="x","x",ROUND(IF(VLOOKUP($C139,'Regional Crises'!$B$1:$R$66,16,FALSE)&gt;V$3,0,IF(VLOOKUP($C139,'Regional Crises'!$B$1:$R$66,16,FALSE)&lt;V$4,5,(V$3-VLOOKUP($C139,'Regional Crises'!$B$1:$R$66,16,FALSE))/(V$3-V$4)*5)),1)))),(IF(VLOOKUP($E139,'Country Indicator Data'!$B$4:$N$300,12,FALSE)="x","x",ROUND(IF(VLOOKUP($E139,'Country Indicator Data'!$B$4:$N$300,12,FALSE)&gt;V$3,0,IF(VLOOKUP($E139,'Country Indicator Data'!$B$4:$N$300,12,FALSE)&lt;V$4,5,(V$3-VLOOKUP($E139,'Country Indicator Data'!$B$4:$N$300,12,FALSE))/(V$3-V$4)*5)),1))))</f>
        <v>5</v>
      </c>
      <c r="W139" s="163">
        <f t="shared" si="57"/>
        <v>4.5</v>
      </c>
      <c r="X139" s="163">
        <f t="shared" si="58"/>
        <v>3.8</v>
      </c>
      <c r="Y139" s="184">
        <f>IF('Core Indicators'!FC136="x","x",IF('Core Indicators'!FC136&gt;=5,5,IF('Core Indicators'!FC136&gt;=4,4,IF('Core Indicators'!FC136&gt;=3,3,IF('Core Indicators'!FC136&gt;=2,2,IF('Core Indicators'!FC136&gt;=1,1,0))))))</f>
        <v>5</v>
      </c>
      <c r="Z139" s="163">
        <f t="shared" si="59"/>
        <v>5</v>
      </c>
      <c r="AA139" s="184">
        <f>'Crisis Indicator Data'!Y136</f>
        <v>1</v>
      </c>
      <c r="AB139" s="184">
        <f>'Crisis Indicator Data'!Z136</f>
        <v>2</v>
      </c>
      <c r="AC139" s="184">
        <f>'Crisis Indicator Data'!AA136</f>
        <v>2</v>
      </c>
      <c r="AD139" s="184">
        <f>'Crisis Indicator Data'!AB136</f>
        <v>3</v>
      </c>
      <c r="AE139" s="184">
        <f t="shared" si="60"/>
        <v>4</v>
      </c>
      <c r="AF139" s="184">
        <f>'Crisis Indicator Data'!AC136</f>
        <v>2</v>
      </c>
      <c r="AG139" s="184">
        <f>'Crisis Indicator Data'!AD136</f>
        <v>3</v>
      </c>
      <c r="AH139" s="184">
        <f t="shared" si="61"/>
        <v>5</v>
      </c>
      <c r="AI139" s="184">
        <f>'Crisis Indicator Data'!AE136</f>
        <v>3</v>
      </c>
      <c r="AJ139" s="184">
        <f>'Crisis Indicator Data'!AF136</f>
        <v>3</v>
      </c>
      <c r="AK139" s="184">
        <f>'Crisis Indicator Data'!AG136</f>
        <v>3</v>
      </c>
      <c r="AL139" s="184">
        <f t="shared" si="62"/>
        <v>5</v>
      </c>
      <c r="AM139" s="163">
        <f t="shared" si="63"/>
        <v>5</v>
      </c>
      <c r="AN139" s="163">
        <f t="shared" si="64"/>
        <v>5</v>
      </c>
    </row>
    <row r="140" spans="1:40" ht="13.5" customHeight="1" x14ac:dyDescent="0.35">
      <c r="A140" s="172" t="str">
        <f>'Crisis Indicator Data'!A137</f>
        <v>Displacement from Russia-Ukraine conflict in Slovakia</v>
      </c>
      <c r="B140" s="173" t="str">
        <f>'Crisis Indicator Data'!B137</f>
        <v>Displacement</v>
      </c>
      <c r="C140" s="173" t="str">
        <f>'Crisis Indicator Data'!C137</f>
        <v>SVK002</v>
      </c>
      <c r="D140" s="173" t="str">
        <f>'Crisis Indicator Data'!D137</f>
        <v>Slovakia</v>
      </c>
      <c r="E140" s="174" t="str">
        <f>'Crisis Indicator Data'!E137</f>
        <v>SVK</v>
      </c>
      <c r="F140" s="163">
        <f>IF(LEN(E140)&gt;3,(IF(VLOOKUP($C140,'Regional Crises'!$B$1:$R$66,7,FALSE)="x","x",ROUND(IF(VLOOKUP($C140,'Regional Crises'!$B$1:$R$66,7,FALSE)&gt;$F$3,5,IF(VLOOKUP($C140,'Regional Crises'!$B$1:$R$66,7,FALSE)&lt;F$4,0,($F$3-VLOOKUP($C140,'Regional Crises'!$B$1:$R$66,7,FALSE))/($F$3-$F$4)*5)),1))),IF(VLOOKUP($E140,'Country Indicator Data'!$B$4:$N$300,3,FALSE)="x","x",ROUND(IF(VLOOKUP($E140,'Country Indicator Data'!$B$4:$N$300,3,FALSE)&gt;$F$3,5,IF(VLOOKUP($E140,'Country Indicator Data'!$B$4:$N$300,3,FALSE)&lt;$F$4,0,($F$3-VLOOKUP($E140,'Country Indicator Data'!$B$4:$N$300,3,FALSE))/($F$3-$F$4)*5)),1)))</f>
        <v>1.4</v>
      </c>
      <c r="G140" s="163">
        <f>IF(LEN(E140)&gt;3,(IF(VLOOKUP($C140,'Regional Crises'!$B$1:$R$66,9,FALSE)="x","x",ROUND(IF(VLOOKUP($C140,'Regional Crises'!$B$1:$R$66,9,FALSE)&gt;G$3,5,IF(VLOOKUP($C140,'Regional Crises'!$B$1:$R$66,9,FALSE)&lt;G$4,0,(G$3-VLOOKUP($C140,'Regional Crises'!$B$1:$R$66,9,FALSE))/(G$3-G$4)*5)),1))),IF(VLOOKUP($E140,'Country Indicator Data'!$B$4:$N$300,5,FALSE)="x","x",ROUND(IF(VLOOKUP($E140,'Country Indicator Data'!$B$4:$N$300,5,FALSE)&gt;G$3,5,IF(VLOOKUP($E140,'Country Indicator Data'!$B$4:$N$300,5,FALSE)&lt;G$4,0,(G$3-VLOOKUP($E140,'Country Indicator Data'!$B$4:$N$300,5,FALSE))/(G$3-G$4)*5)),1)))</f>
        <v>0.7</v>
      </c>
      <c r="H140" s="163">
        <f t="shared" si="52"/>
        <v>1.0499999999999998</v>
      </c>
      <c r="I140" s="163">
        <f>IF(LEN(E140)&gt;3,(IF(VLOOKUP($C140,'Regional Crises'!$B$1:$R$66,6,FALSE)="x","x",ROUND(IF(VLOOKUP($C140,'Regional Crises'!$B$1:$R$66,6,FALSE)&gt;I$3,5,IF(VLOOKUP($C140,'Regional Crises'!$B$1:$R$66,6,FALSE)&lt;I$4,0,5-(I$3-VLOOKUP($C140,'Regional Crises'!$B$1:$R$66,6,FALSE))/(I$3-I$4)*5)),1))),IF(VLOOKUP($E140,'Country Indicator Data'!$B$4:$N$300,2,FALSE)="x","x",ROUND(IF(VLOOKUP($E140,'Country Indicator Data'!$B$4:$N$300,2,FALSE)&gt;I$3,5,IF(VLOOKUP($E140,'Country Indicator Data'!$B$4:$N$300,2,FALSE)&lt;I$4,0,5-(I$3-VLOOKUP($E140,'Country Indicator Data'!$B$4:$N$300,2,FALSE))/(I$3-I$4)*5)),1)))</f>
        <v>1.7</v>
      </c>
      <c r="J140" s="163">
        <f>IF(LEN(E140)&gt;3,(IF(VLOOKUP($C140,'Regional Crises'!$B$1:$R$66,8,FALSE)="x","x",ROUND(IF(VLOOKUP($C140,'Regional Crises'!$B$1:$R$66,8,FALSE)&gt;J$3,5,IF(VLOOKUP($C140,'Regional Crises'!$B$1:$R$66,8,FALSE)&lt;J$4,0,5-(J$3-VLOOKUP($C140,'Regional Crises'!$B$1:$R$66,8,FALSE))/(J$3-J$4)*5)),1))),IF(VLOOKUP($E140,'Country Indicator Data'!$B$4:$N$300,4,FALSE)="x","x",ROUND(IF(VLOOKUP($E140,'Country Indicator Data'!$B$4:$N$300,4,FALSE)&gt;J$3,5,IF(VLOOKUP($E140,'Country Indicator Data'!$B$4:$N$300,4,FALSE)&lt;J$4,0,5-(J$3-VLOOKUP($E140,'Country Indicator Data'!$B$4:$N$300,4,FALSE))/(J$3-J$4)*5)),1)))</f>
        <v>1.9</v>
      </c>
      <c r="K140" s="163">
        <f t="shared" si="53"/>
        <v>1.7999999999999998</v>
      </c>
      <c r="L140" s="163">
        <f>IF(LEN(E140)&gt;3,(IF(VLOOKUP($C140,'Regional Crises'!$B$1:$R$66,10,FALSE)="x","x",ROUND(IF(VLOOKUP($C140,'Regional Crises'!$B$1:$R$66,10,FALSE)&gt;L$3,5,IF(VLOOKUP($C140,'Regional Crises'!$B$1:$R$66,10,FALSE)&lt;L$4,0,5-(L$3-VLOOKUP($C140,'Regional Crises'!$B$1:$R$66,10,FALSE))/(L$3-L$4)*5)),1))),IF(VLOOKUP($E140,'Country Indicator Data'!$B$4:$N$300,6,FALSE)="x","x",ROUND(IF(VLOOKUP($E140,'Country Indicator Data'!$B$4:$N$300,6,FALSE)&gt;L$3,5,IF(VLOOKUP($E140,'Country Indicator Data'!$B$4:$N$300,6,FALSE)&lt;L$4,0,5-(L$3-VLOOKUP($E140,'Country Indicator Data'!$B$4:$N$300,6,FALSE))/(L$3-L$4)*5)),1)))</f>
        <v>1.3</v>
      </c>
      <c r="M140" s="163">
        <f>IF(LEN(E140)&gt;3,(IF(VLOOKUP($C140,'Regional Crises'!$B$1:$R$66,11,FALSE)="x","x",ROUND(IF(VLOOKUP($C140,'Regional Crises'!$B$1:$R$66,11,FALSE)&gt;M$3,5,IF(VLOOKUP($C140,'Regional Crises'!$B$1:$R$66,11,FALSE)&lt;M$4,0,5-(M$3-VLOOKUP($C140,'Regional Crises'!$B$1:$R$66,11,FALSE))/(M$3-M$4)*5)),1))),IF(VLOOKUP($E140,'Country Indicator Data'!$B$4:$N$300,7,FALSE)="x","x",ROUND(IF(VLOOKUP($E140,'Country Indicator Data'!$B$4:$N$300,7,FALSE)&gt;M$3,5,IF(VLOOKUP($E140,'Country Indicator Data'!$B$4:$N$300,7,FALSE)&lt;M$4,0,5-(M$3-VLOOKUP($E140,'Country Indicator Data'!$B$4:$N$300,7,FALSE))/(M$3-M$4)*5)),1)))</f>
        <v>0</v>
      </c>
      <c r="N140" s="163">
        <f t="shared" si="54"/>
        <v>0.65</v>
      </c>
      <c r="O140" s="163">
        <f t="shared" si="55"/>
        <v>1.1666666666666665</v>
      </c>
      <c r="P140" s="163">
        <f>IF(LEN(E140)&gt;3,VLOOKUP(C140,'Regional Crises'!$B$1:$R$69,12,FALSE),VLOOKUP(E140,'Country Indicator Data'!$B$4:$I$300,8,FALSE))</f>
        <v>1</v>
      </c>
      <c r="Q140" s="163">
        <f>IF(LEN(E140)&gt;3,((IF(VLOOKUP($C140,'Regional Crises'!$B$1:$R$66,13,FALSE)="x","x",ROUND(IF(VLOOKUP($C140,'Regional Crises'!$B$1:$R$66,13,FALSE)&gt;Q$3,5,IF(VLOOKUP($C140,'Regional Crises'!$B$1:$R$66,13,FALSE)&lt;Q$4,0,5-(LOG(Q$3)-LOG(VLOOKUP($C140,'Regional Crises'!$B$1:$R$66,13,FALSE)))/(LOG(Q$3)-LOG(Q$4))*5)),1)))),(IF(VLOOKUP($E140,'Country Indicator Data'!$B$4:$N$300,9,FALSE)="x","x",ROUND(IF(VLOOKUP($E140,'Country Indicator Data'!$B$4:$N$300,9,FALSE)&gt;Q$3,5,IF(VLOOKUP($E140,'Country Indicator Data'!$B$4:$N$300,9,FALSE)&lt;Q$4,0,5-(LOG(Q$3)-LOG(VLOOKUP($E140,'Country Indicator Data'!$B$4:$N$300,9,FALSE)))/(LOG(Q$3)-LOG(Q$4))*5)),1))))</f>
        <v>0</v>
      </c>
      <c r="R140" s="163">
        <f t="shared" si="56"/>
        <v>0.5</v>
      </c>
      <c r="S140" s="163">
        <f>IF(LEN(E140)&gt;3,((IF(VLOOKUP($C140,'Regional Crises'!$B$1:$R$66,17,FALSE)="x","x",ROUND(IF(VLOOKUP($C140,'Regional Crises'!$B$1:$R$66,17,FALSE)&gt;S$3,0,IF(VLOOKUP($C140,'Regional Crises'!$B$1:$R$66,17,FALSE)&lt;S$4,5,(S$3-VLOOKUP($C140,'Regional Crises'!$B$1:$R$66,17,FALSE))/(S$3-S$4)*5)),1)))),(IF(VLOOKUP($E140,'Country Indicator Data'!$B$4:$N$300,13,FALSE)="x","x",ROUND(IF(VLOOKUP($E140,'Country Indicator Data'!$B$4:$N$300,13,FALSE)&gt;S$3,0,IF(VLOOKUP($E140,'Country Indicator Data'!$B$4:$N$300,13,FALSE)&lt;S$4,5,(S$3-VLOOKUP($E140,'Country Indicator Data'!$B$4:$N$300,13,FALSE))/(S$3-S$4)*5)),1))))</f>
        <v>2.2999999999999998</v>
      </c>
      <c r="T140" s="163">
        <f>IF(LEN(E140)&gt;3,((IF(VLOOKUP($C140,'Regional Crises'!$B$1:$R$66,14,FALSE)="x","x",ROUND(IF(VLOOKUP($C140,'Regional Crises'!$B$1:$R$66,14,FALSE)&gt;T$3,0,IF(VLOOKUP($C140,'Regional Crises'!$B$1:$R$66,14,FALSE)&lt;T$4,5,(T$3-VLOOKUP($C140,'Regional Crises'!$B$1:$R$66,14,FALSE))/(T$3-T$4)*5)),1)))),(IF(VLOOKUP($E140,'Country Indicator Data'!$B$4:$N$300,10,FALSE)="x","x",ROUND(IF(VLOOKUP($E140,'Country Indicator Data'!$B$4:$N$300,10,FALSE)&gt;T$3,0,IF(VLOOKUP($E140,'Country Indicator Data'!$B$4:$N$300,10,FALSE)&lt;T$4,5,(T$3-VLOOKUP($E140,'Country Indicator Data'!$B$4:$N$300,10,FALSE))/(T$3-T$4)*5)),1))))</f>
        <v>1.9</v>
      </c>
      <c r="U140" s="163">
        <f>IF(LEN(E140)&gt;3,((IF(VLOOKUP($C140,'Regional Crises'!$B$1:$R$66,15,FALSE)="x","x",ROUND(IF(VLOOKUP($C140,'Regional Crises'!$B$1:$R$66,15,FALSE)&gt;U$3,0,IF(VLOOKUP($C140,'Regional Crises'!$B$1:$R$66,15,FALSE)&lt;U$4,5,(U$3-VLOOKUP($C140,'Regional Crises'!$B$1:$R$66,15,FALSE))/(U$3-U$4)*5)),1)))),(IF(VLOOKUP($E140,'Country Indicator Data'!$B$4:$N$300,11,FALSE)="x","x",ROUND(IF(VLOOKUP($E140,'Country Indicator Data'!$B$4:$N$300,11,FALSE)&gt;U$3,0,IF(VLOOKUP($E140,'Country Indicator Data'!$B$4:$N$300,11,FALSE)&lt;U$4,5,(U$3-VLOOKUP($E140,'Country Indicator Data'!$B$4:$N$300,11,FALSE))/(U$3-U$4)*5)),1))))</f>
        <v>0.7</v>
      </c>
      <c r="V140" s="163">
        <f>IF(LEN(E140)&gt;3,((IF(VLOOKUP($C140,'Regional Crises'!$B$1:$R$66,16,FALSE)="x","x",ROUND(IF(VLOOKUP($C140,'Regional Crises'!$B$1:$R$66,16,FALSE)&gt;V$3,0,IF(VLOOKUP($C140,'Regional Crises'!$B$1:$R$66,16,FALSE)&lt;V$4,5,(V$3-VLOOKUP($C140,'Regional Crises'!$B$1:$R$66,16,FALSE))/(V$3-V$4)*5)),1)))),(IF(VLOOKUP($E140,'Country Indicator Data'!$B$4:$N$300,12,FALSE)="x","x",ROUND(IF(VLOOKUP($E140,'Country Indicator Data'!$B$4:$N$300,12,FALSE)&gt;V$3,0,IF(VLOOKUP($E140,'Country Indicator Data'!$B$4:$N$300,12,FALSE)&lt;V$4,5,(V$3-VLOOKUP($E140,'Country Indicator Data'!$B$4:$N$300,12,FALSE))/(V$3-V$4)*5)),1))))</f>
        <v>0.5</v>
      </c>
      <c r="W140" s="163">
        <f t="shared" si="57"/>
        <v>1.4</v>
      </c>
      <c r="X140" s="163">
        <f t="shared" si="58"/>
        <v>1</v>
      </c>
      <c r="Y140" s="184">
        <f>IF('Core Indicators'!FC137="x","x",IF('Core Indicators'!FC137&gt;=5,5,IF('Core Indicators'!FC137&gt;=4,4,IF('Core Indicators'!FC137&gt;=3,3,IF('Core Indicators'!FC137&gt;=2,2,IF('Core Indicators'!FC137&gt;=1,1,0))))))</f>
        <v>2</v>
      </c>
      <c r="Z140" s="163">
        <f t="shared" si="59"/>
        <v>2</v>
      </c>
      <c r="AA140" s="184">
        <f>'Crisis Indicator Data'!Y137</f>
        <v>0</v>
      </c>
      <c r="AB140" s="184">
        <f>'Crisis Indicator Data'!Z137</f>
        <v>0</v>
      </c>
      <c r="AC140" s="184">
        <f>'Crisis Indicator Data'!AA137</f>
        <v>0</v>
      </c>
      <c r="AD140" s="184">
        <f>'Crisis Indicator Data'!AB137</f>
        <v>0</v>
      </c>
      <c r="AE140" s="184">
        <f t="shared" si="60"/>
        <v>0</v>
      </c>
      <c r="AF140" s="184">
        <f>'Crisis Indicator Data'!AC137</f>
        <v>0</v>
      </c>
      <c r="AG140" s="184">
        <f>'Crisis Indicator Data'!AD137</f>
        <v>0</v>
      </c>
      <c r="AH140" s="184">
        <f t="shared" si="61"/>
        <v>0</v>
      </c>
      <c r="AI140" s="184">
        <f>'Crisis Indicator Data'!AE137</f>
        <v>0</v>
      </c>
      <c r="AJ140" s="184">
        <f>'Crisis Indicator Data'!AF137</f>
        <v>0</v>
      </c>
      <c r="AK140" s="184">
        <f>'Crisis Indicator Data'!AG137</f>
        <v>3</v>
      </c>
      <c r="AL140" s="184">
        <f t="shared" si="62"/>
        <v>3</v>
      </c>
      <c r="AM140" s="163">
        <f t="shared" si="63"/>
        <v>1</v>
      </c>
      <c r="AN140" s="163">
        <f t="shared" si="64"/>
        <v>1.5</v>
      </c>
    </row>
    <row r="141" spans="1:40" ht="13.5" customHeight="1" x14ac:dyDescent="0.35">
      <c r="A141" s="172" t="str">
        <f>'Crisis Indicator Data'!A138</f>
        <v>Food Security Crisis in Eswatini</v>
      </c>
      <c r="B141" s="173" t="str">
        <f>'Crisis Indicator Data'!B138</f>
        <v>Drought</v>
      </c>
      <c r="C141" s="173" t="str">
        <f>'Crisis Indicator Data'!C138</f>
        <v>SWZ001</v>
      </c>
      <c r="D141" s="173" t="str">
        <f>'Crisis Indicator Data'!D138</f>
        <v>Eswatini</v>
      </c>
      <c r="E141" s="174" t="str">
        <f>'Crisis Indicator Data'!E138</f>
        <v>SWZ</v>
      </c>
      <c r="F141" s="163">
        <f>IF(LEN(E141)&gt;3,(IF(VLOOKUP($C141,'Regional Crises'!$B$1:$R$66,7,FALSE)="x","x",ROUND(IF(VLOOKUP($C141,'Regional Crises'!$B$1:$R$66,7,FALSE)&gt;$F$3,5,IF(VLOOKUP($C141,'Regional Crises'!$B$1:$R$66,7,FALSE)&lt;F$4,0,($F$3-VLOOKUP($C141,'Regional Crises'!$B$1:$R$66,7,FALSE))/($F$3-$F$4)*5)),1))),IF(VLOOKUP($E141,'Country Indicator Data'!$B$4:$N$300,3,FALSE)="x","x",ROUND(IF(VLOOKUP($E141,'Country Indicator Data'!$B$4:$N$300,3,FALSE)&gt;$F$3,5,IF(VLOOKUP($E141,'Country Indicator Data'!$B$4:$N$300,3,FALSE)&lt;$F$4,0,($F$3-VLOOKUP($E141,'Country Indicator Data'!$B$4:$N$300,3,FALSE))/($F$3-$F$4)*5)),1)))</f>
        <v>3.2</v>
      </c>
      <c r="G141" s="163">
        <f>IF(LEN(E141)&gt;3,(IF(VLOOKUP($C141,'Regional Crises'!$B$1:$R$66,9,FALSE)="x","x",ROUND(IF(VLOOKUP($C141,'Regional Crises'!$B$1:$R$66,9,FALSE)&gt;G$3,5,IF(VLOOKUP($C141,'Regional Crises'!$B$1:$R$66,9,FALSE)&lt;G$4,0,(G$3-VLOOKUP($C141,'Regional Crises'!$B$1:$R$66,9,FALSE))/(G$3-G$4)*5)),1))),IF(VLOOKUP($E141,'Country Indicator Data'!$B$4:$N$300,5,FALSE)="x","x",ROUND(IF(VLOOKUP($E141,'Country Indicator Data'!$B$4:$N$300,5,FALSE)&gt;G$3,5,IF(VLOOKUP($E141,'Country Indicator Data'!$B$4:$N$300,5,FALSE)&lt;G$4,0,(G$3-VLOOKUP($E141,'Country Indicator Data'!$B$4:$N$300,5,FALSE))/(G$3-G$4)*5)),1)))</f>
        <v>3.3</v>
      </c>
      <c r="H141" s="163">
        <f t="shared" si="52"/>
        <v>3.25</v>
      </c>
      <c r="I141" s="163">
        <f>IF(LEN(E141)&gt;3,(IF(VLOOKUP($C141,'Regional Crises'!$B$1:$R$66,6,FALSE)="x","x",ROUND(IF(VLOOKUP($C141,'Regional Crises'!$B$1:$R$66,6,FALSE)&gt;I$3,5,IF(VLOOKUP($C141,'Regional Crises'!$B$1:$R$66,6,FALSE)&lt;I$4,0,5-(I$3-VLOOKUP($C141,'Regional Crises'!$B$1:$R$66,6,FALSE))/(I$3-I$4)*5)),1))),IF(VLOOKUP($E141,'Country Indicator Data'!$B$4:$N$300,2,FALSE)="x","x",ROUND(IF(VLOOKUP($E141,'Country Indicator Data'!$B$4:$N$300,2,FALSE)&gt;I$3,5,IF(VLOOKUP($E141,'Country Indicator Data'!$B$4:$N$300,2,FALSE)&lt;I$4,0,5-(I$3-VLOOKUP($E141,'Country Indicator Data'!$B$4:$N$300,2,FALSE))/(I$3-I$4)*5)),1)))</f>
        <v>0</v>
      </c>
      <c r="J141" s="163">
        <f>IF(LEN(E141)&gt;3,(IF(VLOOKUP($C141,'Regional Crises'!$B$1:$R$66,8,FALSE)="x","x",ROUND(IF(VLOOKUP($C141,'Regional Crises'!$B$1:$R$66,8,FALSE)&gt;J$3,5,IF(VLOOKUP($C141,'Regional Crises'!$B$1:$R$66,8,FALSE)&lt;J$4,0,5-(J$3-VLOOKUP($C141,'Regional Crises'!$B$1:$R$66,8,FALSE))/(J$3-J$4)*5)),1))),IF(VLOOKUP($E141,'Country Indicator Data'!$B$4:$N$300,4,FALSE)="x","x",ROUND(IF(VLOOKUP($E141,'Country Indicator Data'!$B$4:$N$300,4,FALSE)&gt;J$3,5,IF(VLOOKUP($E141,'Country Indicator Data'!$B$4:$N$300,4,FALSE)&lt;J$4,0,5-(J$3-VLOOKUP($E141,'Country Indicator Data'!$B$4:$N$300,4,FALSE))/(J$3-J$4)*5)),1)))</f>
        <v>0</v>
      </c>
      <c r="K141" s="163">
        <f t="shared" si="53"/>
        <v>0</v>
      </c>
      <c r="L141" s="163">
        <f>IF(LEN(E141)&gt;3,(IF(VLOOKUP($C141,'Regional Crises'!$B$1:$R$66,10,FALSE)="x","x",ROUND(IF(VLOOKUP($C141,'Regional Crises'!$B$1:$R$66,10,FALSE)&gt;L$3,5,IF(VLOOKUP($C141,'Regional Crises'!$B$1:$R$66,10,FALSE)&lt;L$4,0,5-(L$3-VLOOKUP($C141,'Regional Crises'!$B$1:$R$66,10,FALSE))/(L$3-L$4)*5)),1))),IF(VLOOKUP($E141,'Country Indicator Data'!$B$4:$N$300,6,FALSE)="x","x",ROUND(IF(VLOOKUP($E141,'Country Indicator Data'!$B$4:$N$300,6,FALSE)&gt;L$3,5,IF(VLOOKUP($E141,'Country Indicator Data'!$B$4:$N$300,6,FALSE)&lt;L$4,0,5-(L$3-VLOOKUP($E141,'Country Indicator Data'!$B$4:$N$300,6,FALSE))/(L$3-L$4)*5)),1)))</f>
        <v>3.9</v>
      </c>
      <c r="M141" s="163">
        <f>IF(LEN(E141)&gt;3,(IF(VLOOKUP($C141,'Regional Crises'!$B$1:$R$66,11,FALSE)="x","x",ROUND(IF(VLOOKUP($C141,'Regional Crises'!$B$1:$R$66,11,FALSE)&gt;M$3,5,IF(VLOOKUP($C141,'Regional Crises'!$B$1:$R$66,11,FALSE)&lt;M$4,0,5-(M$3-VLOOKUP($C141,'Regional Crises'!$B$1:$R$66,11,FALSE))/(M$3-M$4)*5)),1))),IF(VLOOKUP($E141,'Country Indicator Data'!$B$4:$N$300,7,FALSE)="x","x",ROUND(IF(VLOOKUP($E141,'Country Indicator Data'!$B$4:$N$300,7,FALSE)&gt;M$3,5,IF(VLOOKUP($E141,'Country Indicator Data'!$B$4:$N$300,7,FALSE)&lt;M$4,0,5-(M$3-VLOOKUP($E141,'Country Indicator Data'!$B$4:$N$300,7,FALSE))/(M$3-M$4)*5)),1)))</f>
        <v>3.7</v>
      </c>
      <c r="N141" s="163">
        <f t="shared" si="54"/>
        <v>3.8</v>
      </c>
      <c r="O141" s="163">
        <f t="shared" si="55"/>
        <v>2.35</v>
      </c>
      <c r="P141" s="163">
        <f>IF(LEN(E141)&gt;3,VLOOKUP(C141,'Regional Crises'!$B$1:$R$69,12,FALSE),VLOOKUP(E141,'Country Indicator Data'!$B$4:$I$300,8,FALSE))</f>
        <v>2</v>
      </c>
      <c r="Q141" s="163">
        <f>IF(LEN(E141)&gt;3,((IF(VLOOKUP($C141,'Regional Crises'!$B$1:$R$66,13,FALSE)="x","x",ROUND(IF(VLOOKUP($C141,'Regional Crises'!$B$1:$R$66,13,FALSE)&gt;Q$3,5,IF(VLOOKUP($C141,'Regional Crises'!$B$1:$R$66,13,FALSE)&lt;Q$4,0,5-(LOG(Q$3)-LOG(VLOOKUP($C141,'Regional Crises'!$B$1:$R$66,13,FALSE)))/(LOG(Q$3)-LOG(Q$4))*5)),1)))),(IF(VLOOKUP($E141,'Country Indicator Data'!$B$4:$N$300,9,FALSE)="x","x",ROUND(IF(VLOOKUP($E141,'Country Indicator Data'!$B$4:$N$300,9,FALSE)&gt;Q$3,5,IF(VLOOKUP($E141,'Country Indicator Data'!$B$4:$N$300,9,FALSE)&lt;Q$4,0,5-(LOG(Q$3)-LOG(VLOOKUP($E141,'Country Indicator Data'!$B$4:$N$300,9,FALSE)))/(LOG(Q$3)-LOG(Q$4))*5)),1))))</f>
        <v>0</v>
      </c>
      <c r="R141" s="163">
        <f t="shared" si="56"/>
        <v>1</v>
      </c>
      <c r="S141" s="163">
        <f>IF(LEN(E141)&gt;3,((IF(VLOOKUP($C141,'Regional Crises'!$B$1:$R$66,17,FALSE)="x","x",ROUND(IF(VLOOKUP($C141,'Regional Crises'!$B$1:$R$66,17,FALSE)&gt;S$3,0,IF(VLOOKUP($C141,'Regional Crises'!$B$1:$R$66,17,FALSE)&lt;S$4,5,(S$3-VLOOKUP($C141,'Regional Crises'!$B$1:$R$66,17,FALSE))/(S$3-S$4)*5)),1)))),(IF(VLOOKUP($E141,'Country Indicator Data'!$B$4:$N$300,13,FALSE)="x","x",ROUND(IF(VLOOKUP($E141,'Country Indicator Data'!$B$4:$N$300,13,FALSE)&gt;S$3,0,IF(VLOOKUP($E141,'Country Indicator Data'!$B$4:$N$300,13,FALSE)&lt;S$4,5,(S$3-VLOOKUP($E141,'Country Indicator Data'!$B$4:$N$300,13,FALSE))/(S$3-S$4)*5)),1))))</f>
        <v>3.5</v>
      </c>
      <c r="T141" s="163">
        <f>IF(LEN(E141)&gt;3,((IF(VLOOKUP($C141,'Regional Crises'!$B$1:$R$66,14,FALSE)="x","x",ROUND(IF(VLOOKUP($C141,'Regional Crises'!$B$1:$R$66,14,FALSE)&gt;T$3,0,IF(VLOOKUP($C141,'Regional Crises'!$B$1:$R$66,14,FALSE)&lt;T$4,5,(T$3-VLOOKUP($C141,'Regional Crises'!$B$1:$R$66,14,FALSE))/(T$3-T$4)*5)),1)))),(IF(VLOOKUP($E141,'Country Indicator Data'!$B$4:$N$300,10,FALSE)="x","x",ROUND(IF(VLOOKUP($E141,'Country Indicator Data'!$B$4:$N$300,10,FALSE)&gt;T$3,0,IF(VLOOKUP($E141,'Country Indicator Data'!$B$4:$N$300,10,FALSE)&lt;T$4,5,(T$3-VLOOKUP($E141,'Country Indicator Data'!$B$4:$N$300,10,FALSE))/(T$3-T$4)*5)),1))))</f>
        <v>3.1</v>
      </c>
      <c r="U141" s="163">
        <f>IF(LEN(E141)&gt;3,((IF(VLOOKUP($C141,'Regional Crises'!$B$1:$R$66,15,FALSE)="x","x",ROUND(IF(VLOOKUP($C141,'Regional Crises'!$B$1:$R$66,15,FALSE)&gt;U$3,0,IF(VLOOKUP($C141,'Regional Crises'!$B$1:$R$66,15,FALSE)&lt;U$4,5,(U$3-VLOOKUP($C141,'Regional Crises'!$B$1:$R$66,15,FALSE))/(U$3-U$4)*5)),1)))),(IF(VLOOKUP($E141,'Country Indicator Data'!$B$4:$N$300,11,FALSE)="x","x",ROUND(IF(VLOOKUP($E141,'Country Indicator Data'!$B$4:$N$300,11,FALSE)&gt;U$3,0,IF(VLOOKUP($E141,'Country Indicator Data'!$B$4:$N$300,11,FALSE)&lt;U$4,5,(U$3-VLOOKUP($E141,'Country Indicator Data'!$B$4:$N$300,11,FALSE))/(U$3-U$4)*5)),1))))</f>
        <v>3.2</v>
      </c>
      <c r="V141" s="163">
        <f>IF(LEN(E141)&gt;3,((IF(VLOOKUP($C141,'Regional Crises'!$B$1:$R$66,16,FALSE)="x","x",ROUND(IF(VLOOKUP($C141,'Regional Crises'!$B$1:$R$66,16,FALSE)&gt;V$3,0,IF(VLOOKUP($C141,'Regional Crises'!$B$1:$R$66,16,FALSE)&lt;V$4,5,(V$3-VLOOKUP($C141,'Regional Crises'!$B$1:$R$66,16,FALSE))/(V$3-V$4)*5)),1)))),(IF(VLOOKUP($E141,'Country Indicator Data'!$B$4:$N$300,12,FALSE)="x","x",ROUND(IF(VLOOKUP($E141,'Country Indicator Data'!$B$4:$N$300,12,FALSE)&gt;V$3,0,IF(VLOOKUP($E141,'Country Indicator Data'!$B$4:$N$300,12,FALSE)&lt;V$4,5,(V$3-VLOOKUP($E141,'Country Indicator Data'!$B$4:$N$300,12,FALSE))/(V$3-V$4)*5)),1))))</f>
        <v>4.2</v>
      </c>
      <c r="W141" s="163">
        <f t="shared" si="57"/>
        <v>3.5</v>
      </c>
      <c r="X141" s="163">
        <f t="shared" si="58"/>
        <v>2.2999999999999998</v>
      </c>
      <c r="Y141" s="184">
        <f>IF('Core Indicators'!FC138="x","x",IF('Core Indicators'!FC138&gt;=5,5,IF('Core Indicators'!FC138&gt;=4,4,IF('Core Indicators'!FC138&gt;=3,3,IF('Core Indicators'!FC138&gt;=2,2,IF('Core Indicators'!FC138&gt;=1,1,0))))))</f>
        <v>1</v>
      </c>
      <c r="Z141" s="163">
        <f t="shared" si="59"/>
        <v>1</v>
      </c>
      <c r="AA141" s="184">
        <f>'Crisis Indicator Data'!Y138</f>
        <v>0</v>
      </c>
      <c r="AB141" s="184">
        <f>'Crisis Indicator Data'!Z138</f>
        <v>0</v>
      </c>
      <c r="AC141" s="184">
        <f>'Crisis Indicator Data'!AA138</f>
        <v>0</v>
      </c>
      <c r="AD141" s="184">
        <f>'Crisis Indicator Data'!AB138</f>
        <v>0</v>
      </c>
      <c r="AE141" s="184">
        <f t="shared" si="60"/>
        <v>0</v>
      </c>
      <c r="AF141" s="184">
        <f>'Crisis Indicator Data'!AC138</f>
        <v>0</v>
      </c>
      <c r="AG141" s="184">
        <f>'Crisis Indicator Data'!AD138</f>
        <v>0</v>
      </c>
      <c r="AH141" s="184">
        <f t="shared" si="61"/>
        <v>0</v>
      </c>
      <c r="AI141" s="184">
        <f>'Crisis Indicator Data'!AE138</f>
        <v>0</v>
      </c>
      <c r="AJ141" s="184">
        <f>'Crisis Indicator Data'!AF138</f>
        <v>0</v>
      </c>
      <c r="AK141" s="184">
        <f>'Crisis Indicator Data'!AG138</f>
        <v>2</v>
      </c>
      <c r="AL141" s="184">
        <f t="shared" si="62"/>
        <v>2</v>
      </c>
      <c r="AM141" s="163">
        <f t="shared" si="63"/>
        <v>1</v>
      </c>
      <c r="AN141" s="163">
        <f t="shared" si="64"/>
        <v>1</v>
      </c>
    </row>
    <row r="142" spans="1:40" ht="13.5" customHeight="1" x14ac:dyDescent="0.35">
      <c r="A142" s="172" t="str">
        <f>'Crisis Indicator Data'!A139</f>
        <v>Socioeconomic and Conflict Crisis in Syria</v>
      </c>
      <c r="B142" s="173" t="str">
        <f>'Crisis Indicator Data'!B139</f>
        <v>Conflict,Displacement,Socio-political,Violence</v>
      </c>
      <c r="C142" s="173" t="str">
        <f>'Crisis Indicator Data'!C139</f>
        <v>SYR003</v>
      </c>
      <c r="D142" s="173" t="str">
        <f>'Crisis Indicator Data'!D139</f>
        <v>Syria</v>
      </c>
      <c r="E142" s="174" t="str">
        <f>'Crisis Indicator Data'!E139</f>
        <v>SYR</v>
      </c>
      <c r="F142" s="163">
        <f>IF(LEN(E142)&gt;3,(IF(VLOOKUP($C142,'Regional Crises'!$B$1:$R$66,7,FALSE)="x","x",ROUND(IF(VLOOKUP($C142,'Regional Crises'!$B$1:$R$66,7,FALSE)&gt;$F$3,5,IF(VLOOKUP($C142,'Regional Crises'!$B$1:$R$66,7,FALSE)&lt;F$4,0,($F$3-VLOOKUP($C142,'Regional Crises'!$B$1:$R$66,7,FALSE))/($F$3-$F$4)*5)),1))),IF(VLOOKUP($E142,'Country Indicator Data'!$B$4:$N$300,3,FALSE)="x","x",ROUND(IF(VLOOKUP($E142,'Country Indicator Data'!$B$4:$N$300,3,FALSE)&gt;$F$3,5,IF(VLOOKUP($E142,'Country Indicator Data'!$B$4:$N$300,3,FALSE)&lt;$F$4,0,($F$3-VLOOKUP($E142,'Country Indicator Data'!$B$4:$N$300,3,FALSE))/($F$3-$F$4)*5)),1)))</f>
        <v>4.5999999999999996</v>
      </c>
      <c r="G142" s="163">
        <f>IF(LEN(E142)&gt;3,(IF(VLOOKUP($C142,'Regional Crises'!$B$1:$R$66,9,FALSE)="x","x",ROUND(IF(VLOOKUP($C142,'Regional Crises'!$B$1:$R$66,9,FALSE)&gt;G$3,5,IF(VLOOKUP($C142,'Regional Crises'!$B$1:$R$66,9,FALSE)&lt;G$4,0,(G$3-VLOOKUP($C142,'Regional Crises'!$B$1:$R$66,9,FALSE))/(G$3-G$4)*5)),1))),IF(VLOOKUP($E142,'Country Indicator Data'!$B$4:$N$300,5,FALSE)="x","x",ROUND(IF(VLOOKUP($E142,'Country Indicator Data'!$B$4:$N$300,5,FALSE)&gt;G$3,5,IF(VLOOKUP($E142,'Country Indicator Data'!$B$4:$N$300,5,FALSE)&lt;G$4,0,(G$3-VLOOKUP($E142,'Country Indicator Data'!$B$4:$N$300,5,FALSE))/(G$3-G$4)*5)),1)))</f>
        <v>4.0999999999999996</v>
      </c>
      <c r="H142" s="163">
        <f t="shared" si="52"/>
        <v>4.3499999999999996</v>
      </c>
      <c r="I142" s="163">
        <f>IF(LEN(E142)&gt;3,(IF(VLOOKUP($C142,'Regional Crises'!$B$1:$R$66,6,FALSE)="x","x",ROUND(IF(VLOOKUP($C142,'Regional Crises'!$B$1:$R$66,6,FALSE)&gt;I$3,5,IF(VLOOKUP($C142,'Regional Crises'!$B$1:$R$66,6,FALSE)&lt;I$4,0,5-(I$3-VLOOKUP($C142,'Regional Crises'!$B$1:$R$66,6,FALSE))/(I$3-I$4)*5)),1))),IF(VLOOKUP($E142,'Country Indicator Data'!$B$4:$N$300,2,FALSE)="x","x",ROUND(IF(VLOOKUP($E142,'Country Indicator Data'!$B$4:$N$300,2,FALSE)&gt;I$3,5,IF(VLOOKUP($E142,'Country Indicator Data'!$B$4:$N$300,2,FALSE)&lt;I$4,0,5-(I$3-VLOOKUP($E142,'Country Indicator Data'!$B$4:$N$300,2,FALSE))/(I$3-I$4)*5)),1)))</f>
        <v>2.7</v>
      </c>
      <c r="J142" s="163">
        <f>IF(LEN(E142)&gt;3,(IF(VLOOKUP($C142,'Regional Crises'!$B$1:$R$66,8,FALSE)="x","x",ROUND(IF(VLOOKUP($C142,'Regional Crises'!$B$1:$R$66,8,FALSE)&gt;J$3,5,IF(VLOOKUP($C142,'Regional Crises'!$B$1:$R$66,8,FALSE)&lt;J$4,0,5-(J$3-VLOOKUP($C142,'Regional Crises'!$B$1:$R$66,8,FALSE))/(J$3-J$4)*5)),1))),IF(VLOOKUP($E142,'Country Indicator Data'!$B$4:$N$300,4,FALSE)="x","x",ROUND(IF(VLOOKUP($E142,'Country Indicator Data'!$B$4:$N$300,4,FALSE)&gt;J$3,5,IF(VLOOKUP($E142,'Country Indicator Data'!$B$4:$N$300,4,FALSE)&lt;J$4,0,5-(J$3-VLOOKUP($E142,'Country Indicator Data'!$B$4:$N$300,4,FALSE))/(J$3-J$4)*5)),1)))</f>
        <v>5</v>
      </c>
      <c r="K142" s="163">
        <f t="shared" si="53"/>
        <v>3.85</v>
      </c>
      <c r="L142" s="163">
        <f>IF(LEN(E142)&gt;3,(IF(VLOOKUP($C142,'Regional Crises'!$B$1:$R$66,10,FALSE)="x","x",ROUND(IF(VLOOKUP($C142,'Regional Crises'!$B$1:$R$66,10,FALSE)&gt;L$3,5,IF(VLOOKUP($C142,'Regional Crises'!$B$1:$R$66,10,FALSE)&lt;L$4,0,5-(L$3-VLOOKUP($C142,'Regional Crises'!$B$1:$R$66,10,FALSE))/(L$3-L$4)*5)),1))),IF(VLOOKUP($E142,'Country Indicator Data'!$B$4:$N$300,6,FALSE)="x","x",ROUND(IF(VLOOKUP($E142,'Country Indicator Data'!$B$4:$N$300,6,FALSE)&gt;L$3,5,IF(VLOOKUP($E142,'Country Indicator Data'!$B$4:$N$300,6,FALSE)&lt;L$4,0,5-(L$3-VLOOKUP($E142,'Country Indicator Data'!$B$4:$N$300,6,FALSE))/(L$3-L$4)*5)),1)))</f>
        <v>3.6</v>
      </c>
      <c r="M142" s="163">
        <f>IF(LEN(E142)&gt;3,(IF(VLOOKUP($C142,'Regional Crises'!$B$1:$R$66,11,FALSE)="x","x",ROUND(IF(VLOOKUP($C142,'Regional Crises'!$B$1:$R$66,11,FALSE)&gt;M$3,5,IF(VLOOKUP($C142,'Regional Crises'!$B$1:$R$66,11,FALSE)&lt;M$4,0,5-(M$3-VLOOKUP($C142,'Regional Crises'!$B$1:$R$66,11,FALSE))/(M$3-M$4)*5)),1))),IF(VLOOKUP($E142,'Country Indicator Data'!$B$4:$N$300,7,FALSE)="x","x",ROUND(IF(VLOOKUP($E142,'Country Indicator Data'!$B$4:$N$300,7,FALSE)&gt;M$3,5,IF(VLOOKUP($E142,'Country Indicator Data'!$B$4:$N$300,7,FALSE)&lt;M$4,0,5-(M$3-VLOOKUP($E142,'Country Indicator Data'!$B$4:$N$300,7,FALSE))/(M$3-M$4)*5)),1)))</f>
        <v>0.2</v>
      </c>
      <c r="N142" s="163">
        <f t="shared" si="54"/>
        <v>1.9000000000000001</v>
      </c>
      <c r="O142" s="163">
        <f t="shared" si="55"/>
        <v>3.3666666666666667</v>
      </c>
      <c r="P142" s="163">
        <f>IF(LEN(E142)&gt;3,VLOOKUP(C142,'Regional Crises'!$B$1:$R$69,12,FALSE),VLOOKUP(E142,'Country Indicator Data'!$B$4:$I$300,8,FALSE))</f>
        <v>4</v>
      </c>
      <c r="Q142" s="163">
        <f>IF(LEN(E142)&gt;3,((IF(VLOOKUP($C142,'Regional Crises'!$B$1:$R$66,13,FALSE)="x","x",ROUND(IF(VLOOKUP($C142,'Regional Crises'!$B$1:$R$66,13,FALSE)&gt;Q$3,5,IF(VLOOKUP($C142,'Regional Crises'!$B$1:$R$66,13,FALSE)&lt;Q$4,0,5-(LOG(Q$3)-LOG(VLOOKUP($C142,'Regional Crises'!$B$1:$R$66,13,FALSE)))/(LOG(Q$3)-LOG(Q$4))*5)),1)))),(IF(VLOOKUP($E142,'Country Indicator Data'!$B$4:$N$300,9,FALSE)="x","x",ROUND(IF(VLOOKUP($E142,'Country Indicator Data'!$B$4:$N$300,9,FALSE)&gt;Q$3,5,IF(VLOOKUP($E142,'Country Indicator Data'!$B$4:$N$300,9,FALSE)&lt;Q$4,0,5-(LOG(Q$3)-LOG(VLOOKUP($E142,'Country Indicator Data'!$B$4:$N$300,9,FALSE)))/(LOG(Q$3)-LOG(Q$4))*5)),1))))</f>
        <v>5</v>
      </c>
      <c r="R142" s="163">
        <f t="shared" si="56"/>
        <v>4.5</v>
      </c>
      <c r="S142" s="163">
        <f>IF(LEN(E142)&gt;3,((IF(VLOOKUP($C142,'Regional Crises'!$B$1:$R$66,17,FALSE)="x","x",ROUND(IF(VLOOKUP($C142,'Regional Crises'!$B$1:$R$66,17,FALSE)&gt;S$3,0,IF(VLOOKUP($C142,'Regional Crises'!$B$1:$R$66,17,FALSE)&lt;S$4,5,(S$3-VLOOKUP($C142,'Regional Crises'!$B$1:$R$66,17,FALSE))/(S$3-S$4)*5)),1)))),(IF(VLOOKUP($E142,'Country Indicator Data'!$B$4:$N$300,13,FALSE)="x","x",ROUND(IF(VLOOKUP($E142,'Country Indicator Data'!$B$4:$N$300,13,FALSE)&gt;S$3,0,IF(VLOOKUP($E142,'Country Indicator Data'!$B$4:$N$300,13,FALSE)&lt;S$4,5,(S$3-VLOOKUP($E142,'Country Indicator Data'!$B$4:$N$300,13,FALSE))/(S$3-S$4)*5)),1))))</f>
        <v>4.4000000000000004</v>
      </c>
      <c r="T142" s="163">
        <f>IF(LEN(E142)&gt;3,((IF(VLOOKUP($C142,'Regional Crises'!$B$1:$R$66,14,FALSE)="x","x",ROUND(IF(VLOOKUP($C142,'Regional Crises'!$B$1:$R$66,14,FALSE)&gt;T$3,0,IF(VLOOKUP($C142,'Regional Crises'!$B$1:$R$66,14,FALSE)&lt;T$4,5,(T$3-VLOOKUP($C142,'Regional Crises'!$B$1:$R$66,14,FALSE))/(T$3-T$4)*5)),1)))),(IF(VLOOKUP($E142,'Country Indicator Data'!$B$4:$N$300,10,FALSE)="x","x",ROUND(IF(VLOOKUP($E142,'Country Indicator Data'!$B$4:$N$300,10,FALSE)&gt;T$3,0,IF(VLOOKUP($E142,'Country Indicator Data'!$B$4:$N$300,10,FALSE)&lt;T$4,5,(T$3-VLOOKUP($E142,'Country Indicator Data'!$B$4:$N$300,10,FALSE))/(T$3-T$4)*5)),1))))</f>
        <v>4.5999999999999996</v>
      </c>
      <c r="U142" s="163">
        <f>IF(LEN(E142)&gt;3,((IF(VLOOKUP($C142,'Regional Crises'!$B$1:$R$66,15,FALSE)="x","x",ROUND(IF(VLOOKUP($C142,'Regional Crises'!$B$1:$R$66,15,FALSE)&gt;U$3,0,IF(VLOOKUP($C142,'Regional Crises'!$B$1:$R$66,15,FALSE)&lt;U$4,5,(U$3-VLOOKUP($C142,'Regional Crises'!$B$1:$R$66,15,FALSE))/(U$3-U$4)*5)),1)))),(IF(VLOOKUP($E142,'Country Indicator Data'!$B$4:$N$300,11,FALSE)="x","x",ROUND(IF(VLOOKUP($E142,'Country Indicator Data'!$B$4:$N$300,11,FALSE)&gt;U$3,0,IF(VLOOKUP($E142,'Country Indicator Data'!$B$4:$N$300,11,FALSE)&lt;U$4,5,(U$3-VLOOKUP($E142,'Country Indicator Data'!$B$4:$N$300,11,FALSE))/(U$3-U$4)*5)),1))))</f>
        <v>4.3</v>
      </c>
      <c r="V142" s="163">
        <f>IF(LEN(E142)&gt;3,((IF(VLOOKUP($C142,'Regional Crises'!$B$1:$R$66,16,FALSE)="x","x",ROUND(IF(VLOOKUP($C142,'Regional Crises'!$B$1:$R$66,16,FALSE)&gt;V$3,0,IF(VLOOKUP($C142,'Regional Crises'!$B$1:$R$66,16,FALSE)&lt;V$4,5,(V$3-VLOOKUP($C142,'Regional Crises'!$B$1:$R$66,16,FALSE))/(V$3-V$4)*5)),1)))),(IF(VLOOKUP($E142,'Country Indicator Data'!$B$4:$N$300,12,FALSE)="x","x",ROUND(IF(VLOOKUP($E142,'Country Indicator Data'!$B$4:$N$300,12,FALSE)&gt;V$3,0,IF(VLOOKUP($E142,'Country Indicator Data'!$B$4:$N$300,12,FALSE)&lt;V$4,5,(V$3-VLOOKUP($E142,'Country Indicator Data'!$B$4:$N$300,12,FALSE))/(V$3-V$4)*5)),1))))</f>
        <v>5</v>
      </c>
      <c r="W142" s="163">
        <f t="shared" si="57"/>
        <v>4.5999999999999996</v>
      </c>
      <c r="X142" s="163">
        <f t="shared" si="58"/>
        <v>4.2</v>
      </c>
      <c r="Y142" s="184">
        <f>IF('Core Indicators'!FC139="x","x",IF('Core Indicators'!FC139&gt;=5,5,IF('Core Indicators'!FC139&gt;=4,4,IF('Core Indicators'!FC139&gt;=3,3,IF('Core Indicators'!FC139&gt;=2,2,IF('Core Indicators'!FC139&gt;=1,1,0))))))</f>
        <v>5</v>
      </c>
      <c r="Z142" s="163">
        <f t="shared" si="59"/>
        <v>5</v>
      </c>
      <c r="AA142" s="184">
        <f>'Crisis Indicator Data'!Y139</f>
        <v>1</v>
      </c>
      <c r="AB142" s="184">
        <f>'Crisis Indicator Data'!Z139</f>
        <v>3</v>
      </c>
      <c r="AC142" s="184">
        <f>'Crisis Indicator Data'!AA139</f>
        <v>3</v>
      </c>
      <c r="AD142" s="184">
        <f>'Crisis Indicator Data'!AB139</f>
        <v>0</v>
      </c>
      <c r="AE142" s="184">
        <f t="shared" si="60"/>
        <v>3</v>
      </c>
      <c r="AF142" s="184">
        <f>'Crisis Indicator Data'!AC139</f>
        <v>2</v>
      </c>
      <c r="AG142" s="184">
        <f>'Crisis Indicator Data'!AD139</f>
        <v>3</v>
      </c>
      <c r="AH142" s="184">
        <f t="shared" si="61"/>
        <v>5</v>
      </c>
      <c r="AI142" s="184">
        <f>'Crisis Indicator Data'!AE139</f>
        <v>2</v>
      </c>
      <c r="AJ142" s="184">
        <f>'Crisis Indicator Data'!AF139</f>
        <v>2</v>
      </c>
      <c r="AK142" s="184">
        <f>'Crisis Indicator Data'!AG139</f>
        <v>0</v>
      </c>
      <c r="AL142" s="184">
        <f t="shared" si="62"/>
        <v>3</v>
      </c>
      <c r="AM142" s="163">
        <f t="shared" si="63"/>
        <v>4</v>
      </c>
      <c r="AN142" s="163">
        <f t="shared" si="64"/>
        <v>4.5</v>
      </c>
    </row>
    <row r="143" spans="1:40" x14ac:dyDescent="0.35">
      <c r="A143" s="172" t="str">
        <f>'Crisis Indicator Data'!A140</f>
        <v>Complex crisis in Chad</v>
      </c>
      <c r="B143" s="173" t="str">
        <f>'Crisis Indicator Data'!B140</f>
        <v>Conflict,Displacement,Floods</v>
      </c>
      <c r="C143" s="173" t="str">
        <f>'Crisis Indicator Data'!C140</f>
        <v>TCD001</v>
      </c>
      <c r="D143" s="173" t="str">
        <f>'Crisis Indicator Data'!D140</f>
        <v>Chad</v>
      </c>
      <c r="E143" s="174" t="str">
        <f>'Crisis Indicator Data'!E140</f>
        <v>TCD</v>
      </c>
      <c r="F143" s="163">
        <f>IF(LEN(E143)&gt;3,(IF(VLOOKUP($C143,'Regional Crises'!$B$1:$R$66,7,FALSE)="x","x",ROUND(IF(VLOOKUP($C143,'Regional Crises'!$B$1:$R$66,7,FALSE)&gt;$F$3,5,IF(VLOOKUP($C143,'Regional Crises'!$B$1:$R$66,7,FALSE)&lt;F$4,0,($F$3-VLOOKUP($C143,'Regional Crises'!$B$1:$R$66,7,FALSE))/($F$3-$F$4)*5)),1))),IF(VLOOKUP($E143,'Country Indicator Data'!$B$4:$N$300,3,FALSE)="x","x",ROUND(IF(VLOOKUP($E143,'Country Indicator Data'!$B$4:$N$300,3,FALSE)&gt;$F$3,5,IF(VLOOKUP($E143,'Country Indicator Data'!$B$4:$N$300,3,FALSE)&lt;$F$4,0,($F$3-VLOOKUP($E143,'Country Indicator Data'!$B$4:$N$300,3,FALSE))/($F$3-$F$4)*5)),1)))</f>
        <v>1.8</v>
      </c>
      <c r="G143" s="163">
        <f>IF(LEN(E143)&gt;3,(IF(VLOOKUP($C143,'Regional Crises'!$B$1:$R$66,9,FALSE)="x","x",ROUND(IF(VLOOKUP($C143,'Regional Crises'!$B$1:$R$66,9,FALSE)&gt;G$3,5,IF(VLOOKUP($C143,'Regional Crises'!$B$1:$R$66,9,FALSE)&lt;G$4,0,(G$3-VLOOKUP($C143,'Regional Crises'!$B$1:$R$66,9,FALSE))/(G$3-G$4)*5)),1))),IF(VLOOKUP($E143,'Country Indicator Data'!$B$4:$N$300,5,FALSE)="x","x",ROUND(IF(VLOOKUP($E143,'Country Indicator Data'!$B$4:$N$300,5,FALSE)&gt;G$3,5,IF(VLOOKUP($E143,'Country Indicator Data'!$B$4:$N$300,5,FALSE)&lt;G$4,0,(G$3-VLOOKUP($E143,'Country Indicator Data'!$B$4:$N$300,5,FALSE))/(G$3-G$4)*5)),1)))</f>
        <v>3.8</v>
      </c>
      <c r="H143" s="163">
        <f t="shared" si="52"/>
        <v>2.8</v>
      </c>
      <c r="I143" s="163">
        <f>IF(LEN(E143)&gt;3,(IF(VLOOKUP($C143,'Regional Crises'!$B$1:$R$66,6,FALSE)="x","x",ROUND(IF(VLOOKUP($C143,'Regional Crises'!$B$1:$R$66,6,FALSE)&gt;I$3,5,IF(VLOOKUP($C143,'Regional Crises'!$B$1:$R$66,6,FALSE)&lt;I$4,0,5-(I$3-VLOOKUP($C143,'Regional Crises'!$B$1:$R$66,6,FALSE))/(I$3-I$4)*5)),1))),IF(VLOOKUP($E143,'Country Indicator Data'!$B$4:$N$300,2,FALSE)="x","x",ROUND(IF(VLOOKUP($E143,'Country Indicator Data'!$B$4:$N$300,2,FALSE)&gt;I$3,5,IF(VLOOKUP($E143,'Country Indicator Data'!$B$4:$N$300,2,FALSE)&lt;I$4,0,5-(I$3-VLOOKUP($E143,'Country Indicator Data'!$B$4:$N$300,2,FALSE))/(I$3-I$4)*5)),1)))</f>
        <v>4.5999999999999996</v>
      </c>
      <c r="J143" s="163">
        <f>IF(LEN(E143)&gt;3,(IF(VLOOKUP($C143,'Regional Crises'!$B$1:$R$66,8,FALSE)="x","x",ROUND(IF(VLOOKUP($C143,'Regional Crises'!$B$1:$R$66,8,FALSE)&gt;J$3,5,IF(VLOOKUP($C143,'Regional Crises'!$B$1:$R$66,8,FALSE)&lt;J$4,0,5-(J$3-VLOOKUP($C143,'Regional Crises'!$B$1:$R$66,8,FALSE))/(J$3-J$4)*5)),1))),IF(VLOOKUP($E143,'Country Indicator Data'!$B$4:$N$300,4,FALSE)="x","x",ROUND(IF(VLOOKUP($E143,'Country Indicator Data'!$B$4:$N$300,4,FALSE)&gt;J$3,5,IF(VLOOKUP($E143,'Country Indicator Data'!$B$4:$N$300,4,FALSE)&lt;J$4,0,5-(J$3-VLOOKUP($E143,'Country Indicator Data'!$B$4:$N$300,4,FALSE))/(J$3-J$4)*5)),1)))</f>
        <v>1.9</v>
      </c>
      <c r="K143" s="163">
        <f t="shared" si="53"/>
        <v>3.25</v>
      </c>
      <c r="L143" s="163">
        <f>IF(LEN(E143)&gt;3,(IF(VLOOKUP($C143,'Regional Crises'!$B$1:$R$66,10,FALSE)="x","x",ROUND(IF(VLOOKUP($C143,'Regional Crises'!$B$1:$R$66,10,FALSE)&gt;L$3,5,IF(VLOOKUP($C143,'Regional Crises'!$B$1:$R$66,10,FALSE)&lt;L$4,0,5-(L$3-VLOOKUP($C143,'Regional Crises'!$B$1:$R$66,10,FALSE))/(L$3-L$4)*5)),1))),IF(VLOOKUP($E143,'Country Indicator Data'!$B$4:$N$300,6,FALSE)="x","x",ROUND(IF(VLOOKUP($E143,'Country Indicator Data'!$B$4:$N$300,6,FALSE)&gt;L$3,5,IF(VLOOKUP($E143,'Country Indicator Data'!$B$4:$N$300,6,FALSE)&lt;L$4,0,5-(L$3-VLOOKUP($E143,'Country Indicator Data'!$B$4:$N$300,6,FALSE))/(L$3-L$4)*5)),1)))</f>
        <v>4.7</v>
      </c>
      <c r="M143" s="163">
        <f>IF(LEN(E143)&gt;3,(IF(VLOOKUP($C143,'Regional Crises'!$B$1:$R$66,11,FALSE)="x","x",ROUND(IF(VLOOKUP($C143,'Regional Crises'!$B$1:$R$66,11,FALSE)&gt;M$3,5,IF(VLOOKUP($C143,'Regional Crises'!$B$1:$R$66,11,FALSE)&lt;M$4,0,5-(M$3-VLOOKUP($C143,'Regional Crises'!$B$1:$R$66,11,FALSE))/(M$3-M$4)*5)),1))),IF(VLOOKUP($E143,'Country Indicator Data'!$B$4:$N$300,7,FALSE)="x","x",ROUND(IF(VLOOKUP($E143,'Country Indicator Data'!$B$4:$N$300,7,FALSE)&gt;M$3,5,IF(VLOOKUP($E143,'Country Indicator Data'!$B$4:$N$300,7,FALSE)&lt;M$4,0,5-(M$3-VLOOKUP($E143,'Country Indicator Data'!$B$4:$N$300,7,FALSE))/(M$3-M$4)*5)),1)))</f>
        <v>1.6</v>
      </c>
      <c r="N143" s="163">
        <f t="shared" si="54"/>
        <v>3.1500000000000004</v>
      </c>
      <c r="O143" s="163">
        <f t="shared" si="55"/>
        <v>3.0666666666666664</v>
      </c>
      <c r="P143" s="163">
        <f>IF(LEN(E143)&gt;3,VLOOKUP(C143,'Regional Crises'!$B$1:$R$69,12,FALSE),VLOOKUP(E143,'Country Indicator Data'!$B$4:$I$300,8,FALSE))</f>
        <v>5</v>
      </c>
      <c r="Q143" s="163">
        <f>IF(LEN(E143)&gt;3,((IF(VLOOKUP($C143,'Regional Crises'!$B$1:$R$66,13,FALSE)="x","x",ROUND(IF(VLOOKUP($C143,'Regional Crises'!$B$1:$R$66,13,FALSE)&gt;Q$3,5,IF(VLOOKUP($C143,'Regional Crises'!$B$1:$R$66,13,FALSE)&lt;Q$4,0,5-(LOG(Q$3)-LOG(VLOOKUP($C143,'Regional Crises'!$B$1:$R$66,13,FALSE)))/(LOG(Q$3)-LOG(Q$4))*5)),1)))),(IF(VLOOKUP($E143,'Country Indicator Data'!$B$4:$N$300,9,FALSE)="x","x",ROUND(IF(VLOOKUP($E143,'Country Indicator Data'!$B$4:$N$300,9,FALSE)&gt;Q$3,5,IF(VLOOKUP($E143,'Country Indicator Data'!$B$4:$N$300,9,FALSE)&lt;Q$4,0,5-(LOG(Q$3)-LOG(VLOOKUP($E143,'Country Indicator Data'!$B$4:$N$300,9,FALSE)))/(LOG(Q$3)-LOG(Q$4))*5)),1))))</f>
        <v>3.3</v>
      </c>
      <c r="R143" s="163">
        <f t="shared" si="56"/>
        <v>4.1500000000000004</v>
      </c>
      <c r="S143" s="163">
        <f>IF(LEN(E143)&gt;3,((IF(VLOOKUP($C143,'Regional Crises'!$B$1:$R$66,17,FALSE)="x","x",ROUND(IF(VLOOKUP($C143,'Regional Crises'!$B$1:$R$66,17,FALSE)&gt;S$3,0,IF(VLOOKUP($C143,'Regional Crises'!$B$1:$R$66,17,FALSE)&lt;S$4,5,(S$3-VLOOKUP($C143,'Regional Crises'!$B$1:$R$66,17,FALSE))/(S$3-S$4)*5)),1)))),(IF(VLOOKUP($E143,'Country Indicator Data'!$B$4:$N$300,13,FALSE)="x","x",ROUND(IF(VLOOKUP($E143,'Country Indicator Data'!$B$4:$N$300,13,FALSE)&gt;S$3,0,IF(VLOOKUP($E143,'Country Indicator Data'!$B$4:$N$300,13,FALSE)&lt;S$4,5,(S$3-VLOOKUP($E143,'Country Indicator Data'!$B$4:$N$300,13,FALSE))/(S$3-S$4)*5)),1))))</f>
        <v>4</v>
      </c>
      <c r="T143" s="163">
        <f>IF(LEN(E143)&gt;3,((IF(VLOOKUP($C143,'Regional Crises'!$B$1:$R$66,14,FALSE)="x","x",ROUND(IF(VLOOKUP($C143,'Regional Crises'!$B$1:$R$66,14,FALSE)&gt;T$3,0,IF(VLOOKUP($C143,'Regional Crises'!$B$1:$R$66,14,FALSE)&lt;T$4,5,(T$3-VLOOKUP($C143,'Regional Crises'!$B$1:$R$66,14,FALSE))/(T$3-T$4)*5)),1)))),(IF(VLOOKUP($E143,'Country Indicator Data'!$B$4:$N$300,10,FALSE)="x","x",ROUND(IF(VLOOKUP($E143,'Country Indicator Data'!$B$4:$N$300,10,FALSE)&gt;T$3,0,IF(VLOOKUP($E143,'Country Indicator Data'!$B$4:$N$300,10,FALSE)&lt;T$4,5,(T$3-VLOOKUP($E143,'Country Indicator Data'!$B$4:$N$300,10,FALSE))/(T$3-T$4)*5)),1))))</f>
        <v>3.9</v>
      </c>
      <c r="U143" s="163">
        <f>IF(LEN(E143)&gt;3,((IF(VLOOKUP($C143,'Regional Crises'!$B$1:$R$66,15,FALSE)="x","x",ROUND(IF(VLOOKUP($C143,'Regional Crises'!$B$1:$R$66,15,FALSE)&gt;U$3,0,IF(VLOOKUP($C143,'Regional Crises'!$B$1:$R$66,15,FALSE)&lt;U$4,5,(U$3-VLOOKUP($C143,'Regional Crises'!$B$1:$R$66,15,FALSE))/(U$3-U$4)*5)),1)))),(IF(VLOOKUP($E143,'Country Indicator Data'!$B$4:$N$300,11,FALSE)="x","x",ROUND(IF(VLOOKUP($E143,'Country Indicator Data'!$B$4:$N$300,11,FALSE)&gt;U$3,0,IF(VLOOKUP($E143,'Country Indicator Data'!$B$4:$N$300,11,FALSE)&lt;U$4,5,(U$3-VLOOKUP($E143,'Country Indicator Data'!$B$4:$N$300,11,FALSE))/(U$3-U$4)*5)),1))))</f>
        <v>3.6</v>
      </c>
      <c r="V143" s="163">
        <f>IF(LEN(E143)&gt;3,((IF(VLOOKUP($C143,'Regional Crises'!$B$1:$R$66,16,FALSE)="x","x",ROUND(IF(VLOOKUP($C143,'Regional Crises'!$B$1:$R$66,16,FALSE)&gt;V$3,0,IF(VLOOKUP($C143,'Regional Crises'!$B$1:$R$66,16,FALSE)&lt;V$4,5,(V$3-VLOOKUP($C143,'Regional Crises'!$B$1:$R$66,16,FALSE))/(V$3-V$4)*5)),1)))),(IF(VLOOKUP($E143,'Country Indicator Data'!$B$4:$N$300,12,FALSE)="x","x",ROUND(IF(VLOOKUP($E143,'Country Indicator Data'!$B$4:$N$300,12,FALSE)&gt;V$3,0,IF(VLOOKUP($E143,'Country Indicator Data'!$B$4:$N$300,12,FALSE)&lt;V$4,5,(V$3-VLOOKUP($E143,'Country Indicator Data'!$B$4:$N$300,12,FALSE))/(V$3-V$4)*5)),1))))</f>
        <v>4.3</v>
      </c>
      <c r="W143" s="163">
        <f t="shared" si="57"/>
        <v>4</v>
      </c>
      <c r="X143" s="163">
        <f t="shared" si="58"/>
        <v>3.7</v>
      </c>
      <c r="Y143" s="184">
        <f>IF('Core Indicators'!FC140="x","x",IF('Core Indicators'!FC140&gt;=5,5,IF('Core Indicators'!FC140&gt;=4,4,IF('Core Indicators'!FC140&gt;=3,3,IF('Core Indicators'!FC140&gt;=2,2,IF('Core Indicators'!FC140&gt;=1,1,0))))))</f>
        <v>4</v>
      </c>
      <c r="Z143" s="163">
        <f t="shared" si="59"/>
        <v>4</v>
      </c>
      <c r="AA143" s="184">
        <f>'Crisis Indicator Data'!Y140</f>
        <v>1</v>
      </c>
      <c r="AB143" s="184">
        <f>'Crisis Indicator Data'!Z140</f>
        <v>2</v>
      </c>
      <c r="AC143" s="184">
        <f>'Crisis Indicator Data'!AA140</f>
        <v>1</v>
      </c>
      <c r="AD143" s="184">
        <f>'Crisis Indicator Data'!AB140</f>
        <v>1</v>
      </c>
      <c r="AE143" s="184">
        <f t="shared" si="60"/>
        <v>2</v>
      </c>
      <c r="AF143" s="184">
        <f>'Crisis Indicator Data'!AC140</f>
        <v>0</v>
      </c>
      <c r="AG143" s="184">
        <f>'Crisis Indicator Data'!AD140</f>
        <v>0</v>
      </c>
      <c r="AH143" s="184">
        <f t="shared" si="61"/>
        <v>0</v>
      </c>
      <c r="AI143" s="184">
        <f>'Crisis Indicator Data'!AE140</f>
        <v>3</v>
      </c>
      <c r="AJ143" s="184">
        <f>'Crisis Indicator Data'!AF140</f>
        <v>3</v>
      </c>
      <c r="AK143" s="184">
        <f>'Crisis Indicator Data'!AG140</f>
        <v>3</v>
      </c>
      <c r="AL143" s="184">
        <f t="shared" si="62"/>
        <v>5</v>
      </c>
      <c r="AM143" s="163">
        <f t="shared" si="63"/>
        <v>2</v>
      </c>
      <c r="AN143" s="163">
        <f t="shared" si="64"/>
        <v>3</v>
      </c>
    </row>
    <row r="144" spans="1:40" x14ac:dyDescent="0.35">
      <c r="A144" s="175" t="str">
        <f>'Crisis Indicator Data'!A141</f>
        <v>Lake Chad basin crisis</v>
      </c>
      <c r="B144" s="176" t="str">
        <f>'Crisis Indicator Data'!B141</f>
        <v>Conflict</v>
      </c>
      <c r="C144" s="176" t="str">
        <f>'Crisis Indicator Data'!C141</f>
        <v>TCD003</v>
      </c>
      <c r="D144" s="176" t="str">
        <f>'Crisis Indicator Data'!D141</f>
        <v>Chad</v>
      </c>
      <c r="E144" s="177" t="str">
        <f>'Crisis Indicator Data'!E141</f>
        <v>TCD</v>
      </c>
      <c r="F144" s="163">
        <f>IF(LEN(E144)&gt;3,(IF(VLOOKUP($C144,'Regional Crises'!$B$1:$R$66,7,FALSE)="x","x",ROUND(IF(VLOOKUP($C144,'Regional Crises'!$B$1:$R$66,7,FALSE)&gt;$F$3,5,IF(VLOOKUP($C144,'Regional Crises'!$B$1:$R$66,7,FALSE)&lt;F$4,0,($F$3-VLOOKUP($C144,'Regional Crises'!$B$1:$R$66,7,FALSE))/($F$3-$F$4)*5)),1))),IF(VLOOKUP($E144,'Country Indicator Data'!$B$4:$N$300,3,FALSE)="x","x",ROUND(IF(VLOOKUP($E144,'Country Indicator Data'!$B$4:$N$300,3,FALSE)&gt;$F$3,5,IF(VLOOKUP($E144,'Country Indicator Data'!$B$4:$N$300,3,FALSE)&lt;$F$4,0,($F$3-VLOOKUP($E144,'Country Indicator Data'!$B$4:$N$300,3,FALSE))/($F$3-$F$4)*5)),1)))</f>
        <v>1.8</v>
      </c>
      <c r="G144" s="163">
        <f>IF(LEN(E144)&gt;3,(IF(VLOOKUP($C144,'Regional Crises'!$B$1:$R$66,9,FALSE)="x","x",ROUND(IF(VLOOKUP($C144,'Regional Crises'!$B$1:$R$66,9,FALSE)&gt;G$3,5,IF(VLOOKUP($C144,'Regional Crises'!$B$1:$R$66,9,FALSE)&lt;G$4,0,(G$3-VLOOKUP($C144,'Regional Crises'!$B$1:$R$66,9,FALSE))/(G$3-G$4)*5)),1))),IF(VLOOKUP($E144,'Country Indicator Data'!$B$4:$N$300,5,FALSE)="x","x",ROUND(IF(VLOOKUP($E144,'Country Indicator Data'!$B$4:$N$300,5,FALSE)&gt;G$3,5,IF(VLOOKUP($E144,'Country Indicator Data'!$B$4:$N$300,5,FALSE)&lt;G$4,0,(G$3-VLOOKUP($E144,'Country Indicator Data'!$B$4:$N$300,5,FALSE))/(G$3-G$4)*5)),1)))</f>
        <v>3.8</v>
      </c>
      <c r="H144" s="163">
        <f t="shared" si="52"/>
        <v>2.8</v>
      </c>
      <c r="I144" s="163">
        <f>IF(LEN(E144)&gt;3,(IF(VLOOKUP($C144,'Regional Crises'!$B$1:$R$66,6,FALSE)="x","x",ROUND(IF(VLOOKUP($C144,'Regional Crises'!$B$1:$R$66,6,FALSE)&gt;I$3,5,IF(VLOOKUP($C144,'Regional Crises'!$B$1:$R$66,6,FALSE)&lt;I$4,0,5-(I$3-VLOOKUP($C144,'Regional Crises'!$B$1:$R$66,6,FALSE))/(I$3-I$4)*5)),1))),IF(VLOOKUP($E144,'Country Indicator Data'!$B$4:$N$300,2,FALSE)="x","x",ROUND(IF(VLOOKUP($E144,'Country Indicator Data'!$B$4:$N$300,2,FALSE)&gt;I$3,5,IF(VLOOKUP($E144,'Country Indicator Data'!$B$4:$N$300,2,FALSE)&lt;I$4,0,5-(I$3-VLOOKUP($E144,'Country Indicator Data'!$B$4:$N$300,2,FALSE))/(I$3-I$4)*5)),1)))</f>
        <v>4.5999999999999996</v>
      </c>
      <c r="J144" s="163">
        <f>IF(LEN(E144)&gt;3,(IF(VLOOKUP($C144,'Regional Crises'!$B$1:$R$66,8,FALSE)="x","x",ROUND(IF(VLOOKUP($C144,'Regional Crises'!$B$1:$R$66,8,FALSE)&gt;J$3,5,IF(VLOOKUP($C144,'Regional Crises'!$B$1:$R$66,8,FALSE)&lt;J$4,0,5-(J$3-VLOOKUP($C144,'Regional Crises'!$B$1:$R$66,8,FALSE))/(J$3-J$4)*5)),1))),IF(VLOOKUP($E144,'Country Indicator Data'!$B$4:$N$300,4,FALSE)="x","x",ROUND(IF(VLOOKUP($E144,'Country Indicator Data'!$B$4:$N$300,4,FALSE)&gt;J$3,5,IF(VLOOKUP($E144,'Country Indicator Data'!$B$4:$N$300,4,FALSE)&lt;J$4,0,5-(J$3-VLOOKUP($E144,'Country Indicator Data'!$B$4:$N$300,4,FALSE))/(J$3-J$4)*5)),1)))</f>
        <v>1.9</v>
      </c>
      <c r="K144" s="163">
        <f t="shared" si="53"/>
        <v>3.25</v>
      </c>
      <c r="L144" s="163">
        <f>IF(LEN(E144)&gt;3,(IF(VLOOKUP($C144,'Regional Crises'!$B$1:$R$66,10,FALSE)="x","x",ROUND(IF(VLOOKUP($C144,'Regional Crises'!$B$1:$R$66,10,FALSE)&gt;L$3,5,IF(VLOOKUP($C144,'Regional Crises'!$B$1:$R$66,10,FALSE)&lt;L$4,0,5-(L$3-VLOOKUP($C144,'Regional Crises'!$B$1:$R$66,10,FALSE))/(L$3-L$4)*5)),1))),IF(VLOOKUP($E144,'Country Indicator Data'!$B$4:$N$300,6,FALSE)="x","x",ROUND(IF(VLOOKUP($E144,'Country Indicator Data'!$B$4:$N$300,6,FALSE)&gt;L$3,5,IF(VLOOKUP($E144,'Country Indicator Data'!$B$4:$N$300,6,FALSE)&lt;L$4,0,5-(L$3-VLOOKUP($E144,'Country Indicator Data'!$B$4:$N$300,6,FALSE))/(L$3-L$4)*5)),1)))</f>
        <v>4.7</v>
      </c>
      <c r="M144" s="163">
        <f>IF(LEN(E144)&gt;3,(IF(VLOOKUP($C144,'Regional Crises'!$B$1:$R$66,11,FALSE)="x","x",ROUND(IF(VLOOKUP($C144,'Regional Crises'!$B$1:$R$66,11,FALSE)&gt;M$3,5,IF(VLOOKUP($C144,'Regional Crises'!$B$1:$R$66,11,FALSE)&lt;M$4,0,5-(M$3-VLOOKUP($C144,'Regional Crises'!$B$1:$R$66,11,FALSE))/(M$3-M$4)*5)),1))),IF(VLOOKUP($E144,'Country Indicator Data'!$B$4:$N$300,7,FALSE)="x","x",ROUND(IF(VLOOKUP($E144,'Country Indicator Data'!$B$4:$N$300,7,FALSE)&gt;M$3,5,IF(VLOOKUP($E144,'Country Indicator Data'!$B$4:$N$300,7,FALSE)&lt;M$4,0,5-(M$3-VLOOKUP($E144,'Country Indicator Data'!$B$4:$N$300,7,FALSE))/(M$3-M$4)*5)),1)))</f>
        <v>1.6</v>
      </c>
      <c r="N144" s="163">
        <f t="shared" si="54"/>
        <v>3.1500000000000004</v>
      </c>
      <c r="O144" s="163">
        <f t="shared" si="55"/>
        <v>3.0666666666666664</v>
      </c>
      <c r="P144" s="163">
        <f>IF(LEN(E144)&gt;3,VLOOKUP(C144,'Regional Crises'!$B$1:$R$69,12,FALSE),VLOOKUP(E144,'Country Indicator Data'!$B$4:$I$300,8,FALSE))</f>
        <v>5</v>
      </c>
      <c r="Q144" s="163">
        <f>IF(LEN(E144)&gt;3,((IF(VLOOKUP($C144,'Regional Crises'!$B$1:$R$66,13,FALSE)="x","x",ROUND(IF(VLOOKUP($C144,'Regional Crises'!$B$1:$R$66,13,FALSE)&gt;Q$3,5,IF(VLOOKUP($C144,'Regional Crises'!$B$1:$R$66,13,FALSE)&lt;Q$4,0,5-(LOG(Q$3)-LOG(VLOOKUP($C144,'Regional Crises'!$B$1:$R$66,13,FALSE)))/(LOG(Q$3)-LOG(Q$4))*5)),1)))),(IF(VLOOKUP($E144,'Country Indicator Data'!$B$4:$N$300,9,FALSE)="x","x",ROUND(IF(VLOOKUP($E144,'Country Indicator Data'!$B$4:$N$300,9,FALSE)&gt;Q$3,5,IF(VLOOKUP($E144,'Country Indicator Data'!$B$4:$N$300,9,FALSE)&lt;Q$4,0,5-(LOG(Q$3)-LOG(VLOOKUP($E144,'Country Indicator Data'!$B$4:$N$300,9,FALSE)))/(LOG(Q$3)-LOG(Q$4))*5)),1))))</f>
        <v>3.3</v>
      </c>
      <c r="R144" s="163">
        <f t="shared" si="56"/>
        <v>4.1500000000000004</v>
      </c>
      <c r="S144" s="163">
        <f>IF(LEN(E144)&gt;3,((IF(VLOOKUP($C144,'Regional Crises'!$B$1:$R$66,17,FALSE)="x","x",ROUND(IF(VLOOKUP($C144,'Regional Crises'!$B$1:$R$66,17,FALSE)&gt;S$3,0,IF(VLOOKUP($C144,'Regional Crises'!$B$1:$R$66,17,FALSE)&lt;S$4,5,(S$3-VLOOKUP($C144,'Regional Crises'!$B$1:$R$66,17,FALSE))/(S$3-S$4)*5)),1)))),(IF(VLOOKUP($E144,'Country Indicator Data'!$B$4:$N$300,13,FALSE)="x","x",ROUND(IF(VLOOKUP($E144,'Country Indicator Data'!$B$4:$N$300,13,FALSE)&gt;S$3,0,IF(VLOOKUP($E144,'Country Indicator Data'!$B$4:$N$300,13,FALSE)&lt;S$4,5,(S$3-VLOOKUP($E144,'Country Indicator Data'!$B$4:$N$300,13,FALSE))/(S$3-S$4)*5)),1))))</f>
        <v>4</v>
      </c>
      <c r="T144" s="163">
        <f>IF(LEN(E144)&gt;3,((IF(VLOOKUP($C144,'Regional Crises'!$B$1:$R$66,14,FALSE)="x","x",ROUND(IF(VLOOKUP($C144,'Regional Crises'!$B$1:$R$66,14,FALSE)&gt;T$3,0,IF(VLOOKUP($C144,'Regional Crises'!$B$1:$R$66,14,FALSE)&lt;T$4,5,(T$3-VLOOKUP($C144,'Regional Crises'!$B$1:$R$66,14,FALSE))/(T$3-T$4)*5)),1)))),(IF(VLOOKUP($E144,'Country Indicator Data'!$B$4:$N$300,10,FALSE)="x","x",ROUND(IF(VLOOKUP($E144,'Country Indicator Data'!$B$4:$N$300,10,FALSE)&gt;T$3,0,IF(VLOOKUP($E144,'Country Indicator Data'!$B$4:$N$300,10,FALSE)&lt;T$4,5,(T$3-VLOOKUP($E144,'Country Indicator Data'!$B$4:$N$300,10,FALSE))/(T$3-T$4)*5)),1))))</f>
        <v>3.9</v>
      </c>
      <c r="U144" s="163">
        <f>IF(LEN(E144)&gt;3,((IF(VLOOKUP($C144,'Regional Crises'!$B$1:$R$66,15,FALSE)="x","x",ROUND(IF(VLOOKUP($C144,'Regional Crises'!$B$1:$R$66,15,FALSE)&gt;U$3,0,IF(VLOOKUP($C144,'Regional Crises'!$B$1:$R$66,15,FALSE)&lt;U$4,5,(U$3-VLOOKUP($C144,'Regional Crises'!$B$1:$R$66,15,FALSE))/(U$3-U$4)*5)),1)))),(IF(VLOOKUP($E144,'Country Indicator Data'!$B$4:$N$300,11,FALSE)="x","x",ROUND(IF(VLOOKUP($E144,'Country Indicator Data'!$B$4:$N$300,11,FALSE)&gt;U$3,0,IF(VLOOKUP($E144,'Country Indicator Data'!$B$4:$N$300,11,FALSE)&lt;U$4,5,(U$3-VLOOKUP($E144,'Country Indicator Data'!$B$4:$N$300,11,FALSE))/(U$3-U$4)*5)),1))))</f>
        <v>3.6</v>
      </c>
      <c r="V144" s="163">
        <f>IF(LEN(E144)&gt;3,((IF(VLOOKUP($C144,'Regional Crises'!$B$1:$R$66,16,FALSE)="x","x",ROUND(IF(VLOOKUP($C144,'Regional Crises'!$B$1:$R$66,16,FALSE)&gt;V$3,0,IF(VLOOKUP($C144,'Regional Crises'!$B$1:$R$66,16,FALSE)&lt;V$4,5,(V$3-VLOOKUP($C144,'Regional Crises'!$B$1:$R$66,16,FALSE))/(V$3-V$4)*5)),1)))),(IF(VLOOKUP($E144,'Country Indicator Data'!$B$4:$N$300,12,FALSE)="x","x",ROUND(IF(VLOOKUP($E144,'Country Indicator Data'!$B$4:$N$300,12,FALSE)&gt;V$3,0,IF(VLOOKUP($E144,'Country Indicator Data'!$B$4:$N$300,12,FALSE)&lt;V$4,5,(V$3-VLOOKUP($E144,'Country Indicator Data'!$B$4:$N$300,12,FALSE))/(V$3-V$4)*5)),1))))</f>
        <v>4.3</v>
      </c>
      <c r="W144" s="163">
        <f t="shared" si="57"/>
        <v>4</v>
      </c>
      <c r="X144" s="163">
        <f t="shared" si="58"/>
        <v>3.7</v>
      </c>
      <c r="Y144" s="184">
        <f>IF('Core Indicators'!FC141="x","x",IF('Core Indicators'!FC141&gt;=5,5,IF('Core Indicators'!FC141&gt;=4,4,IF('Core Indicators'!FC141&gt;=3,3,IF('Core Indicators'!FC141&gt;=2,2,IF('Core Indicators'!FC141&gt;=1,1,0))))))</f>
        <v>4</v>
      </c>
      <c r="Z144" s="163">
        <f t="shared" si="59"/>
        <v>4</v>
      </c>
      <c r="AA144" s="184">
        <f>'Crisis Indicator Data'!Y141</f>
        <v>0</v>
      </c>
      <c r="AB144" s="184">
        <f>'Crisis Indicator Data'!Z141</f>
        <v>0</v>
      </c>
      <c r="AC144" s="184">
        <f>'Crisis Indicator Data'!AA141</f>
        <v>0</v>
      </c>
      <c r="AD144" s="184">
        <f>'Crisis Indicator Data'!AB141</f>
        <v>1</v>
      </c>
      <c r="AE144" s="184">
        <f t="shared" si="60"/>
        <v>1</v>
      </c>
      <c r="AF144" s="184">
        <f>'Crisis Indicator Data'!AC141</f>
        <v>0</v>
      </c>
      <c r="AG144" s="184">
        <f>'Crisis Indicator Data'!AD141</f>
        <v>0</v>
      </c>
      <c r="AH144" s="184">
        <f t="shared" si="61"/>
        <v>0</v>
      </c>
      <c r="AI144" s="184">
        <f>'Crisis Indicator Data'!AE141</f>
        <v>3</v>
      </c>
      <c r="AJ144" s="184">
        <f>'Crisis Indicator Data'!AF141</f>
        <v>3</v>
      </c>
      <c r="AK144" s="184">
        <f>'Crisis Indicator Data'!AG141</f>
        <v>3</v>
      </c>
      <c r="AL144" s="184">
        <f t="shared" si="62"/>
        <v>5</v>
      </c>
      <c r="AM144" s="163">
        <f t="shared" si="63"/>
        <v>2</v>
      </c>
      <c r="AN144" s="163">
        <f t="shared" si="64"/>
        <v>3</v>
      </c>
    </row>
    <row r="145" spans="1:40" x14ac:dyDescent="0.35">
      <c r="A145" s="175" t="str">
        <f>'Crisis Indicator Data'!A142</f>
        <v>CAR refugees in Chad</v>
      </c>
      <c r="B145" s="176" t="str">
        <f>'Crisis Indicator Data'!B142</f>
        <v>Displacement</v>
      </c>
      <c r="C145" s="176" t="str">
        <f>'Crisis Indicator Data'!C142</f>
        <v>TCD004</v>
      </c>
      <c r="D145" s="176" t="str">
        <f>'Crisis Indicator Data'!D142</f>
        <v>Chad</v>
      </c>
      <c r="E145" s="177" t="str">
        <f>'Crisis Indicator Data'!E142</f>
        <v>TCD</v>
      </c>
      <c r="F145" s="163">
        <f>IF(LEN(E145)&gt;3,(IF(VLOOKUP($C145,'Regional Crises'!$B$1:$R$66,7,FALSE)="x","x",ROUND(IF(VLOOKUP($C145,'Regional Crises'!$B$1:$R$66,7,FALSE)&gt;$F$3,5,IF(VLOOKUP($C145,'Regional Crises'!$B$1:$R$66,7,FALSE)&lt;F$4,0,($F$3-VLOOKUP($C145,'Regional Crises'!$B$1:$R$66,7,FALSE))/($F$3-$F$4)*5)),1))),IF(VLOOKUP($E145,'Country Indicator Data'!$B$4:$N$300,3,FALSE)="x","x",ROUND(IF(VLOOKUP($E145,'Country Indicator Data'!$B$4:$N$300,3,FALSE)&gt;$F$3,5,IF(VLOOKUP($E145,'Country Indicator Data'!$B$4:$N$300,3,FALSE)&lt;$F$4,0,($F$3-VLOOKUP($E145,'Country Indicator Data'!$B$4:$N$300,3,FALSE))/($F$3-$F$4)*5)),1)))</f>
        <v>1.8</v>
      </c>
      <c r="G145" s="163">
        <f>IF(LEN(E145)&gt;3,(IF(VLOOKUP($C145,'Regional Crises'!$B$1:$R$66,9,FALSE)="x","x",ROUND(IF(VLOOKUP($C145,'Regional Crises'!$B$1:$R$66,9,FALSE)&gt;G$3,5,IF(VLOOKUP($C145,'Regional Crises'!$B$1:$R$66,9,FALSE)&lt;G$4,0,(G$3-VLOOKUP($C145,'Regional Crises'!$B$1:$R$66,9,FALSE))/(G$3-G$4)*5)),1))),IF(VLOOKUP($E145,'Country Indicator Data'!$B$4:$N$300,5,FALSE)="x","x",ROUND(IF(VLOOKUP($E145,'Country Indicator Data'!$B$4:$N$300,5,FALSE)&gt;G$3,5,IF(VLOOKUP($E145,'Country Indicator Data'!$B$4:$N$300,5,FALSE)&lt;G$4,0,(G$3-VLOOKUP($E145,'Country Indicator Data'!$B$4:$N$300,5,FALSE))/(G$3-G$4)*5)),1)))</f>
        <v>3.8</v>
      </c>
      <c r="H145" s="163">
        <f t="shared" si="52"/>
        <v>2.8</v>
      </c>
      <c r="I145" s="163">
        <f>IF(LEN(E145)&gt;3,(IF(VLOOKUP($C145,'Regional Crises'!$B$1:$R$66,6,FALSE)="x","x",ROUND(IF(VLOOKUP($C145,'Regional Crises'!$B$1:$R$66,6,FALSE)&gt;I$3,5,IF(VLOOKUP($C145,'Regional Crises'!$B$1:$R$66,6,FALSE)&lt;I$4,0,5-(I$3-VLOOKUP($C145,'Regional Crises'!$B$1:$R$66,6,FALSE))/(I$3-I$4)*5)),1))),IF(VLOOKUP($E145,'Country Indicator Data'!$B$4:$N$300,2,FALSE)="x","x",ROUND(IF(VLOOKUP($E145,'Country Indicator Data'!$B$4:$N$300,2,FALSE)&gt;I$3,5,IF(VLOOKUP($E145,'Country Indicator Data'!$B$4:$N$300,2,FALSE)&lt;I$4,0,5-(I$3-VLOOKUP($E145,'Country Indicator Data'!$B$4:$N$300,2,FALSE))/(I$3-I$4)*5)),1)))</f>
        <v>4.5999999999999996</v>
      </c>
      <c r="J145" s="163">
        <f>IF(LEN(E145)&gt;3,(IF(VLOOKUP($C145,'Regional Crises'!$B$1:$R$66,8,FALSE)="x","x",ROUND(IF(VLOOKUP($C145,'Regional Crises'!$B$1:$R$66,8,FALSE)&gt;J$3,5,IF(VLOOKUP($C145,'Regional Crises'!$B$1:$R$66,8,FALSE)&lt;J$4,0,5-(J$3-VLOOKUP($C145,'Regional Crises'!$B$1:$R$66,8,FALSE))/(J$3-J$4)*5)),1))),IF(VLOOKUP($E145,'Country Indicator Data'!$B$4:$N$300,4,FALSE)="x","x",ROUND(IF(VLOOKUP($E145,'Country Indicator Data'!$B$4:$N$300,4,FALSE)&gt;J$3,5,IF(VLOOKUP($E145,'Country Indicator Data'!$B$4:$N$300,4,FALSE)&lt;J$4,0,5-(J$3-VLOOKUP($E145,'Country Indicator Data'!$B$4:$N$300,4,FALSE))/(J$3-J$4)*5)),1)))</f>
        <v>1.9</v>
      </c>
      <c r="K145" s="163">
        <f t="shared" si="53"/>
        <v>3.25</v>
      </c>
      <c r="L145" s="163">
        <f>IF(LEN(E145)&gt;3,(IF(VLOOKUP($C145,'Regional Crises'!$B$1:$R$66,10,FALSE)="x","x",ROUND(IF(VLOOKUP($C145,'Regional Crises'!$B$1:$R$66,10,FALSE)&gt;L$3,5,IF(VLOOKUP($C145,'Regional Crises'!$B$1:$R$66,10,FALSE)&lt;L$4,0,5-(L$3-VLOOKUP($C145,'Regional Crises'!$B$1:$R$66,10,FALSE))/(L$3-L$4)*5)),1))),IF(VLOOKUP($E145,'Country Indicator Data'!$B$4:$N$300,6,FALSE)="x","x",ROUND(IF(VLOOKUP($E145,'Country Indicator Data'!$B$4:$N$300,6,FALSE)&gt;L$3,5,IF(VLOOKUP($E145,'Country Indicator Data'!$B$4:$N$300,6,FALSE)&lt;L$4,0,5-(L$3-VLOOKUP($E145,'Country Indicator Data'!$B$4:$N$300,6,FALSE))/(L$3-L$4)*5)),1)))</f>
        <v>4.7</v>
      </c>
      <c r="M145" s="163">
        <f>IF(LEN(E145)&gt;3,(IF(VLOOKUP($C145,'Regional Crises'!$B$1:$R$66,11,FALSE)="x","x",ROUND(IF(VLOOKUP($C145,'Regional Crises'!$B$1:$R$66,11,FALSE)&gt;M$3,5,IF(VLOOKUP($C145,'Regional Crises'!$B$1:$R$66,11,FALSE)&lt;M$4,0,5-(M$3-VLOOKUP($C145,'Regional Crises'!$B$1:$R$66,11,FALSE))/(M$3-M$4)*5)),1))),IF(VLOOKUP($E145,'Country Indicator Data'!$B$4:$N$300,7,FALSE)="x","x",ROUND(IF(VLOOKUP($E145,'Country Indicator Data'!$B$4:$N$300,7,FALSE)&gt;M$3,5,IF(VLOOKUP($E145,'Country Indicator Data'!$B$4:$N$300,7,FALSE)&lt;M$4,0,5-(M$3-VLOOKUP($E145,'Country Indicator Data'!$B$4:$N$300,7,FALSE))/(M$3-M$4)*5)),1)))</f>
        <v>1.6</v>
      </c>
      <c r="N145" s="163">
        <f t="shared" si="54"/>
        <v>3.1500000000000004</v>
      </c>
      <c r="O145" s="163">
        <f t="shared" si="55"/>
        <v>3.0666666666666664</v>
      </c>
      <c r="P145" s="163">
        <f>IF(LEN(E145)&gt;3,VLOOKUP(C145,'Regional Crises'!$B$1:$R$69,12,FALSE),VLOOKUP(E145,'Country Indicator Data'!$B$4:$I$300,8,FALSE))</f>
        <v>5</v>
      </c>
      <c r="Q145" s="163">
        <f>IF(LEN(E145)&gt;3,((IF(VLOOKUP($C145,'Regional Crises'!$B$1:$R$66,13,FALSE)="x","x",ROUND(IF(VLOOKUP($C145,'Regional Crises'!$B$1:$R$66,13,FALSE)&gt;Q$3,5,IF(VLOOKUP($C145,'Regional Crises'!$B$1:$R$66,13,FALSE)&lt;Q$4,0,5-(LOG(Q$3)-LOG(VLOOKUP($C145,'Regional Crises'!$B$1:$R$66,13,FALSE)))/(LOG(Q$3)-LOG(Q$4))*5)),1)))),(IF(VLOOKUP($E145,'Country Indicator Data'!$B$4:$N$300,9,FALSE)="x","x",ROUND(IF(VLOOKUP($E145,'Country Indicator Data'!$B$4:$N$300,9,FALSE)&gt;Q$3,5,IF(VLOOKUP($E145,'Country Indicator Data'!$B$4:$N$300,9,FALSE)&lt;Q$4,0,5-(LOG(Q$3)-LOG(VLOOKUP($E145,'Country Indicator Data'!$B$4:$N$300,9,FALSE)))/(LOG(Q$3)-LOG(Q$4))*5)),1))))</f>
        <v>3.3</v>
      </c>
      <c r="R145" s="163">
        <f t="shared" si="56"/>
        <v>4.1500000000000004</v>
      </c>
      <c r="S145" s="163">
        <f>IF(LEN(E145)&gt;3,((IF(VLOOKUP($C145,'Regional Crises'!$B$1:$R$66,17,FALSE)="x","x",ROUND(IF(VLOOKUP($C145,'Regional Crises'!$B$1:$R$66,17,FALSE)&gt;S$3,0,IF(VLOOKUP($C145,'Regional Crises'!$B$1:$R$66,17,FALSE)&lt;S$4,5,(S$3-VLOOKUP($C145,'Regional Crises'!$B$1:$R$66,17,FALSE))/(S$3-S$4)*5)),1)))),(IF(VLOOKUP($E145,'Country Indicator Data'!$B$4:$N$300,13,FALSE)="x","x",ROUND(IF(VLOOKUP($E145,'Country Indicator Data'!$B$4:$N$300,13,FALSE)&gt;S$3,0,IF(VLOOKUP($E145,'Country Indicator Data'!$B$4:$N$300,13,FALSE)&lt;S$4,5,(S$3-VLOOKUP($E145,'Country Indicator Data'!$B$4:$N$300,13,FALSE))/(S$3-S$4)*5)),1))))</f>
        <v>4</v>
      </c>
      <c r="T145" s="163">
        <f>IF(LEN(E145)&gt;3,((IF(VLOOKUP($C145,'Regional Crises'!$B$1:$R$66,14,FALSE)="x","x",ROUND(IF(VLOOKUP($C145,'Regional Crises'!$B$1:$R$66,14,FALSE)&gt;T$3,0,IF(VLOOKUP($C145,'Regional Crises'!$B$1:$R$66,14,FALSE)&lt;T$4,5,(T$3-VLOOKUP($C145,'Regional Crises'!$B$1:$R$66,14,FALSE))/(T$3-T$4)*5)),1)))),(IF(VLOOKUP($E145,'Country Indicator Data'!$B$4:$N$300,10,FALSE)="x","x",ROUND(IF(VLOOKUP($E145,'Country Indicator Data'!$B$4:$N$300,10,FALSE)&gt;T$3,0,IF(VLOOKUP($E145,'Country Indicator Data'!$B$4:$N$300,10,FALSE)&lt;T$4,5,(T$3-VLOOKUP($E145,'Country Indicator Data'!$B$4:$N$300,10,FALSE))/(T$3-T$4)*5)),1))))</f>
        <v>3.9</v>
      </c>
      <c r="U145" s="163">
        <f>IF(LEN(E145)&gt;3,((IF(VLOOKUP($C145,'Regional Crises'!$B$1:$R$66,15,FALSE)="x","x",ROUND(IF(VLOOKUP($C145,'Regional Crises'!$B$1:$R$66,15,FALSE)&gt;U$3,0,IF(VLOOKUP($C145,'Regional Crises'!$B$1:$R$66,15,FALSE)&lt;U$4,5,(U$3-VLOOKUP($C145,'Regional Crises'!$B$1:$R$66,15,FALSE))/(U$3-U$4)*5)),1)))),(IF(VLOOKUP($E145,'Country Indicator Data'!$B$4:$N$300,11,FALSE)="x","x",ROUND(IF(VLOOKUP($E145,'Country Indicator Data'!$B$4:$N$300,11,FALSE)&gt;U$3,0,IF(VLOOKUP($E145,'Country Indicator Data'!$B$4:$N$300,11,FALSE)&lt;U$4,5,(U$3-VLOOKUP($E145,'Country Indicator Data'!$B$4:$N$300,11,FALSE))/(U$3-U$4)*5)),1))))</f>
        <v>3.6</v>
      </c>
      <c r="V145" s="163">
        <f>IF(LEN(E145)&gt;3,((IF(VLOOKUP($C145,'Regional Crises'!$B$1:$R$66,16,FALSE)="x","x",ROUND(IF(VLOOKUP($C145,'Regional Crises'!$B$1:$R$66,16,FALSE)&gt;V$3,0,IF(VLOOKUP($C145,'Regional Crises'!$B$1:$R$66,16,FALSE)&lt;V$4,5,(V$3-VLOOKUP($C145,'Regional Crises'!$B$1:$R$66,16,FALSE))/(V$3-V$4)*5)),1)))),(IF(VLOOKUP($E145,'Country Indicator Data'!$B$4:$N$300,12,FALSE)="x","x",ROUND(IF(VLOOKUP($E145,'Country Indicator Data'!$B$4:$N$300,12,FALSE)&gt;V$3,0,IF(VLOOKUP($E145,'Country Indicator Data'!$B$4:$N$300,12,FALSE)&lt;V$4,5,(V$3-VLOOKUP($E145,'Country Indicator Data'!$B$4:$N$300,12,FALSE))/(V$3-V$4)*5)),1))))</f>
        <v>4.3</v>
      </c>
      <c r="W145" s="163">
        <f t="shared" si="57"/>
        <v>4</v>
      </c>
      <c r="X145" s="163">
        <f t="shared" si="58"/>
        <v>3.7</v>
      </c>
      <c r="Y145" s="184">
        <f>IF('Core Indicators'!FC142="x","x",IF('Core Indicators'!FC142&gt;=5,5,IF('Core Indicators'!FC142&gt;=4,4,IF('Core Indicators'!FC142&gt;=3,3,IF('Core Indicators'!FC142&gt;=2,2,IF('Core Indicators'!FC142&gt;=1,1,0))))))</f>
        <v>3</v>
      </c>
      <c r="Z145" s="163">
        <f t="shared" si="59"/>
        <v>3</v>
      </c>
      <c r="AA145" s="184">
        <f>'Crisis Indicator Data'!Y142</f>
        <v>0</v>
      </c>
      <c r="AB145" s="184">
        <f>'Crisis Indicator Data'!Z142</f>
        <v>0</v>
      </c>
      <c r="AC145" s="184">
        <f>'Crisis Indicator Data'!AA142</f>
        <v>0</v>
      </c>
      <c r="AD145" s="184">
        <f>'Crisis Indicator Data'!AB142</f>
        <v>1</v>
      </c>
      <c r="AE145" s="184">
        <f t="shared" si="60"/>
        <v>1</v>
      </c>
      <c r="AF145" s="184">
        <f>'Crisis Indicator Data'!AC142</f>
        <v>0</v>
      </c>
      <c r="AG145" s="184">
        <f>'Crisis Indicator Data'!AD142</f>
        <v>0</v>
      </c>
      <c r="AH145" s="184">
        <f t="shared" si="61"/>
        <v>0</v>
      </c>
      <c r="AI145" s="184">
        <f>'Crisis Indicator Data'!AE142</f>
        <v>2</v>
      </c>
      <c r="AJ145" s="184">
        <f>'Crisis Indicator Data'!AF142</f>
        <v>3</v>
      </c>
      <c r="AK145" s="184">
        <f>'Crisis Indicator Data'!AG142</f>
        <v>3</v>
      </c>
      <c r="AL145" s="184">
        <f t="shared" si="62"/>
        <v>5</v>
      </c>
      <c r="AM145" s="163">
        <f t="shared" si="63"/>
        <v>2</v>
      </c>
      <c r="AN145" s="163">
        <f t="shared" si="64"/>
        <v>2.5</v>
      </c>
    </row>
    <row r="146" spans="1:40" x14ac:dyDescent="0.35">
      <c r="A146" s="175" t="str">
        <f>'Crisis Indicator Data'!A143</f>
        <v>Darfur refugees in Chad</v>
      </c>
      <c r="B146" s="176" t="str">
        <f>'Crisis Indicator Data'!B143</f>
        <v>Displacement</v>
      </c>
      <c r="C146" s="176" t="str">
        <f>'Crisis Indicator Data'!C143</f>
        <v>TCD005</v>
      </c>
      <c r="D146" s="176" t="str">
        <f>'Crisis Indicator Data'!D143</f>
        <v>Chad</v>
      </c>
      <c r="E146" s="177" t="str">
        <f>'Crisis Indicator Data'!E143</f>
        <v>TCD</v>
      </c>
      <c r="F146" s="163">
        <f>IF(LEN(E146)&gt;3,(IF(VLOOKUP($C146,'Regional Crises'!$B$1:$R$66,7,FALSE)="x","x",ROUND(IF(VLOOKUP($C146,'Regional Crises'!$B$1:$R$66,7,FALSE)&gt;$F$3,5,IF(VLOOKUP($C146,'Regional Crises'!$B$1:$R$66,7,FALSE)&lt;F$4,0,($F$3-VLOOKUP($C146,'Regional Crises'!$B$1:$R$66,7,FALSE))/($F$3-$F$4)*5)),1))),IF(VLOOKUP($E146,'Country Indicator Data'!$B$4:$N$300,3,FALSE)="x","x",ROUND(IF(VLOOKUP($E146,'Country Indicator Data'!$B$4:$N$300,3,FALSE)&gt;$F$3,5,IF(VLOOKUP($E146,'Country Indicator Data'!$B$4:$N$300,3,FALSE)&lt;$F$4,0,($F$3-VLOOKUP($E146,'Country Indicator Data'!$B$4:$N$300,3,FALSE))/($F$3-$F$4)*5)),1)))</f>
        <v>1.8</v>
      </c>
      <c r="G146" s="163">
        <f>IF(LEN(E146)&gt;3,(IF(VLOOKUP($C146,'Regional Crises'!$B$1:$R$66,9,FALSE)="x","x",ROUND(IF(VLOOKUP($C146,'Regional Crises'!$B$1:$R$66,9,FALSE)&gt;G$3,5,IF(VLOOKUP($C146,'Regional Crises'!$B$1:$R$66,9,FALSE)&lt;G$4,0,(G$3-VLOOKUP($C146,'Regional Crises'!$B$1:$R$66,9,FALSE))/(G$3-G$4)*5)),1))),IF(VLOOKUP($E146,'Country Indicator Data'!$B$4:$N$300,5,FALSE)="x","x",ROUND(IF(VLOOKUP($E146,'Country Indicator Data'!$B$4:$N$300,5,FALSE)&gt;G$3,5,IF(VLOOKUP($E146,'Country Indicator Data'!$B$4:$N$300,5,FALSE)&lt;G$4,0,(G$3-VLOOKUP($E146,'Country Indicator Data'!$B$4:$N$300,5,FALSE))/(G$3-G$4)*5)),1)))</f>
        <v>3.8</v>
      </c>
      <c r="H146" s="163">
        <f t="shared" si="52"/>
        <v>2.8</v>
      </c>
      <c r="I146" s="163">
        <f>IF(LEN(E146)&gt;3,(IF(VLOOKUP($C146,'Regional Crises'!$B$1:$R$66,6,FALSE)="x","x",ROUND(IF(VLOOKUP($C146,'Regional Crises'!$B$1:$R$66,6,FALSE)&gt;I$3,5,IF(VLOOKUP($C146,'Regional Crises'!$B$1:$R$66,6,FALSE)&lt;I$4,0,5-(I$3-VLOOKUP($C146,'Regional Crises'!$B$1:$R$66,6,FALSE))/(I$3-I$4)*5)),1))),IF(VLOOKUP($E146,'Country Indicator Data'!$B$4:$N$300,2,FALSE)="x","x",ROUND(IF(VLOOKUP($E146,'Country Indicator Data'!$B$4:$N$300,2,FALSE)&gt;I$3,5,IF(VLOOKUP($E146,'Country Indicator Data'!$B$4:$N$300,2,FALSE)&lt;I$4,0,5-(I$3-VLOOKUP($E146,'Country Indicator Data'!$B$4:$N$300,2,FALSE))/(I$3-I$4)*5)),1)))</f>
        <v>4.5999999999999996</v>
      </c>
      <c r="J146" s="163">
        <f>IF(LEN(E146)&gt;3,(IF(VLOOKUP($C146,'Regional Crises'!$B$1:$R$66,8,FALSE)="x","x",ROUND(IF(VLOOKUP($C146,'Regional Crises'!$B$1:$R$66,8,FALSE)&gt;J$3,5,IF(VLOOKUP($C146,'Regional Crises'!$B$1:$R$66,8,FALSE)&lt;J$4,0,5-(J$3-VLOOKUP($C146,'Regional Crises'!$B$1:$R$66,8,FALSE))/(J$3-J$4)*5)),1))),IF(VLOOKUP($E146,'Country Indicator Data'!$B$4:$N$300,4,FALSE)="x","x",ROUND(IF(VLOOKUP($E146,'Country Indicator Data'!$B$4:$N$300,4,FALSE)&gt;J$3,5,IF(VLOOKUP($E146,'Country Indicator Data'!$B$4:$N$300,4,FALSE)&lt;J$4,0,5-(J$3-VLOOKUP($E146,'Country Indicator Data'!$B$4:$N$300,4,FALSE))/(J$3-J$4)*5)),1)))</f>
        <v>1.9</v>
      </c>
      <c r="K146" s="163">
        <f t="shared" si="53"/>
        <v>3.25</v>
      </c>
      <c r="L146" s="163">
        <f>IF(LEN(E146)&gt;3,(IF(VLOOKUP($C146,'Regional Crises'!$B$1:$R$66,10,FALSE)="x","x",ROUND(IF(VLOOKUP($C146,'Regional Crises'!$B$1:$R$66,10,FALSE)&gt;L$3,5,IF(VLOOKUP($C146,'Regional Crises'!$B$1:$R$66,10,FALSE)&lt;L$4,0,5-(L$3-VLOOKUP($C146,'Regional Crises'!$B$1:$R$66,10,FALSE))/(L$3-L$4)*5)),1))),IF(VLOOKUP($E146,'Country Indicator Data'!$B$4:$N$300,6,FALSE)="x","x",ROUND(IF(VLOOKUP($E146,'Country Indicator Data'!$B$4:$N$300,6,FALSE)&gt;L$3,5,IF(VLOOKUP($E146,'Country Indicator Data'!$B$4:$N$300,6,FALSE)&lt;L$4,0,5-(L$3-VLOOKUP($E146,'Country Indicator Data'!$B$4:$N$300,6,FALSE))/(L$3-L$4)*5)),1)))</f>
        <v>4.7</v>
      </c>
      <c r="M146" s="163">
        <f>IF(LEN(E146)&gt;3,(IF(VLOOKUP($C146,'Regional Crises'!$B$1:$R$66,11,FALSE)="x","x",ROUND(IF(VLOOKUP($C146,'Regional Crises'!$B$1:$R$66,11,FALSE)&gt;M$3,5,IF(VLOOKUP($C146,'Regional Crises'!$B$1:$R$66,11,FALSE)&lt;M$4,0,5-(M$3-VLOOKUP($C146,'Regional Crises'!$B$1:$R$66,11,FALSE))/(M$3-M$4)*5)),1))),IF(VLOOKUP($E146,'Country Indicator Data'!$B$4:$N$300,7,FALSE)="x","x",ROUND(IF(VLOOKUP($E146,'Country Indicator Data'!$B$4:$N$300,7,FALSE)&gt;M$3,5,IF(VLOOKUP($E146,'Country Indicator Data'!$B$4:$N$300,7,FALSE)&lt;M$4,0,5-(M$3-VLOOKUP($E146,'Country Indicator Data'!$B$4:$N$300,7,FALSE))/(M$3-M$4)*5)),1)))</f>
        <v>1.6</v>
      </c>
      <c r="N146" s="163">
        <f t="shared" si="54"/>
        <v>3.1500000000000004</v>
      </c>
      <c r="O146" s="163">
        <f t="shared" si="55"/>
        <v>3.0666666666666664</v>
      </c>
      <c r="P146" s="163">
        <f>IF(LEN(E146)&gt;3,VLOOKUP(C146,'Regional Crises'!$B$1:$R$69,12,FALSE),VLOOKUP(E146,'Country Indicator Data'!$B$4:$I$300,8,FALSE))</f>
        <v>5</v>
      </c>
      <c r="Q146" s="163">
        <f>IF(LEN(E146)&gt;3,((IF(VLOOKUP($C146,'Regional Crises'!$B$1:$R$66,13,FALSE)="x","x",ROUND(IF(VLOOKUP($C146,'Regional Crises'!$B$1:$R$66,13,FALSE)&gt;Q$3,5,IF(VLOOKUP($C146,'Regional Crises'!$B$1:$R$66,13,FALSE)&lt;Q$4,0,5-(LOG(Q$3)-LOG(VLOOKUP($C146,'Regional Crises'!$B$1:$R$66,13,FALSE)))/(LOG(Q$3)-LOG(Q$4))*5)),1)))),(IF(VLOOKUP($E146,'Country Indicator Data'!$B$4:$N$300,9,FALSE)="x","x",ROUND(IF(VLOOKUP($E146,'Country Indicator Data'!$B$4:$N$300,9,FALSE)&gt;Q$3,5,IF(VLOOKUP($E146,'Country Indicator Data'!$B$4:$N$300,9,FALSE)&lt;Q$4,0,5-(LOG(Q$3)-LOG(VLOOKUP($E146,'Country Indicator Data'!$B$4:$N$300,9,FALSE)))/(LOG(Q$3)-LOG(Q$4))*5)),1))))</f>
        <v>3.3</v>
      </c>
      <c r="R146" s="163">
        <f t="shared" si="56"/>
        <v>4.1500000000000004</v>
      </c>
      <c r="S146" s="163">
        <f>IF(LEN(E146)&gt;3,((IF(VLOOKUP($C146,'Regional Crises'!$B$1:$R$66,17,FALSE)="x","x",ROUND(IF(VLOOKUP($C146,'Regional Crises'!$B$1:$R$66,17,FALSE)&gt;S$3,0,IF(VLOOKUP($C146,'Regional Crises'!$B$1:$R$66,17,FALSE)&lt;S$4,5,(S$3-VLOOKUP($C146,'Regional Crises'!$B$1:$R$66,17,FALSE))/(S$3-S$4)*5)),1)))),(IF(VLOOKUP($E146,'Country Indicator Data'!$B$4:$N$300,13,FALSE)="x","x",ROUND(IF(VLOOKUP($E146,'Country Indicator Data'!$B$4:$N$300,13,FALSE)&gt;S$3,0,IF(VLOOKUP($E146,'Country Indicator Data'!$B$4:$N$300,13,FALSE)&lt;S$4,5,(S$3-VLOOKUP($E146,'Country Indicator Data'!$B$4:$N$300,13,FALSE))/(S$3-S$4)*5)),1))))</f>
        <v>4</v>
      </c>
      <c r="T146" s="163">
        <f>IF(LEN(E146)&gt;3,((IF(VLOOKUP($C146,'Regional Crises'!$B$1:$R$66,14,FALSE)="x","x",ROUND(IF(VLOOKUP($C146,'Regional Crises'!$B$1:$R$66,14,FALSE)&gt;T$3,0,IF(VLOOKUP($C146,'Regional Crises'!$B$1:$R$66,14,FALSE)&lt;T$4,5,(T$3-VLOOKUP($C146,'Regional Crises'!$B$1:$R$66,14,FALSE))/(T$3-T$4)*5)),1)))),(IF(VLOOKUP($E146,'Country Indicator Data'!$B$4:$N$300,10,FALSE)="x","x",ROUND(IF(VLOOKUP($E146,'Country Indicator Data'!$B$4:$N$300,10,FALSE)&gt;T$3,0,IF(VLOOKUP($E146,'Country Indicator Data'!$B$4:$N$300,10,FALSE)&lt;T$4,5,(T$3-VLOOKUP($E146,'Country Indicator Data'!$B$4:$N$300,10,FALSE))/(T$3-T$4)*5)),1))))</f>
        <v>3.9</v>
      </c>
      <c r="U146" s="163">
        <f>IF(LEN(E146)&gt;3,((IF(VLOOKUP($C146,'Regional Crises'!$B$1:$R$66,15,FALSE)="x","x",ROUND(IF(VLOOKUP($C146,'Regional Crises'!$B$1:$R$66,15,FALSE)&gt;U$3,0,IF(VLOOKUP($C146,'Regional Crises'!$B$1:$R$66,15,FALSE)&lt;U$4,5,(U$3-VLOOKUP($C146,'Regional Crises'!$B$1:$R$66,15,FALSE))/(U$3-U$4)*5)),1)))),(IF(VLOOKUP($E146,'Country Indicator Data'!$B$4:$N$300,11,FALSE)="x","x",ROUND(IF(VLOOKUP($E146,'Country Indicator Data'!$B$4:$N$300,11,FALSE)&gt;U$3,0,IF(VLOOKUP($E146,'Country Indicator Data'!$B$4:$N$300,11,FALSE)&lt;U$4,5,(U$3-VLOOKUP($E146,'Country Indicator Data'!$B$4:$N$300,11,FALSE))/(U$3-U$4)*5)),1))))</f>
        <v>3.6</v>
      </c>
      <c r="V146" s="163">
        <f>IF(LEN(E146)&gt;3,((IF(VLOOKUP($C146,'Regional Crises'!$B$1:$R$66,16,FALSE)="x","x",ROUND(IF(VLOOKUP($C146,'Regional Crises'!$B$1:$R$66,16,FALSE)&gt;V$3,0,IF(VLOOKUP($C146,'Regional Crises'!$B$1:$R$66,16,FALSE)&lt;V$4,5,(V$3-VLOOKUP($C146,'Regional Crises'!$B$1:$R$66,16,FALSE))/(V$3-V$4)*5)),1)))),(IF(VLOOKUP($E146,'Country Indicator Data'!$B$4:$N$300,12,FALSE)="x","x",ROUND(IF(VLOOKUP($E146,'Country Indicator Data'!$B$4:$N$300,12,FALSE)&gt;V$3,0,IF(VLOOKUP($E146,'Country Indicator Data'!$B$4:$N$300,12,FALSE)&lt;V$4,5,(V$3-VLOOKUP($E146,'Country Indicator Data'!$B$4:$N$300,12,FALSE))/(V$3-V$4)*5)),1))))</f>
        <v>4.3</v>
      </c>
      <c r="W146" s="163">
        <f t="shared" si="57"/>
        <v>4</v>
      </c>
      <c r="X146" s="163">
        <f t="shared" si="58"/>
        <v>3.7</v>
      </c>
      <c r="Y146" s="184">
        <f>IF('Core Indicators'!FC143="x","x",IF('Core Indicators'!FC143&gt;=5,5,IF('Core Indicators'!FC143&gt;=4,4,IF('Core Indicators'!FC143&gt;=3,3,IF('Core Indicators'!FC143&gt;=2,2,IF('Core Indicators'!FC143&gt;=1,1,0))))))</f>
        <v>4</v>
      </c>
      <c r="Z146" s="163">
        <f t="shared" si="59"/>
        <v>4</v>
      </c>
      <c r="AA146" s="184">
        <f>'Crisis Indicator Data'!Y143</f>
        <v>0</v>
      </c>
      <c r="AB146" s="184">
        <f>'Crisis Indicator Data'!Z143</f>
        <v>0</v>
      </c>
      <c r="AC146" s="184">
        <f>'Crisis Indicator Data'!AA143</f>
        <v>0</v>
      </c>
      <c r="AD146" s="184">
        <f>'Crisis Indicator Data'!AB143</f>
        <v>1</v>
      </c>
      <c r="AE146" s="184">
        <f t="shared" si="60"/>
        <v>1</v>
      </c>
      <c r="AF146" s="184">
        <f>'Crisis Indicator Data'!AC143</f>
        <v>0</v>
      </c>
      <c r="AG146" s="184">
        <f>'Crisis Indicator Data'!AD143</f>
        <v>0</v>
      </c>
      <c r="AH146" s="184">
        <f t="shared" si="61"/>
        <v>0</v>
      </c>
      <c r="AI146" s="184">
        <f>'Crisis Indicator Data'!AE143</f>
        <v>0</v>
      </c>
      <c r="AJ146" s="184">
        <f>'Crisis Indicator Data'!AF143</f>
        <v>3</v>
      </c>
      <c r="AK146" s="184">
        <f>'Crisis Indicator Data'!AG143</f>
        <v>3</v>
      </c>
      <c r="AL146" s="184">
        <f t="shared" si="62"/>
        <v>4</v>
      </c>
      <c r="AM146" s="163">
        <f t="shared" si="63"/>
        <v>2</v>
      </c>
      <c r="AN146" s="163">
        <f t="shared" si="64"/>
        <v>3</v>
      </c>
    </row>
    <row r="147" spans="1:40" x14ac:dyDescent="0.35">
      <c r="A147" s="175" t="str">
        <f>'Crisis Indicator Data'!A144</f>
        <v>Conflict in northern region</v>
      </c>
      <c r="B147" s="176" t="str">
        <f>'Crisis Indicator Data'!B144</f>
        <v>Conflict,Displacement,Violence</v>
      </c>
      <c r="C147" s="176" t="str">
        <f>'Crisis Indicator Data'!C144</f>
        <v>TGO002</v>
      </c>
      <c r="D147" s="176" t="str">
        <f>'Crisis Indicator Data'!D144</f>
        <v>Togo</v>
      </c>
      <c r="E147" s="177" t="str">
        <f>'Crisis Indicator Data'!E144</f>
        <v>TGO</v>
      </c>
      <c r="F147" s="163">
        <f>IF(LEN(E147)&gt;3,(IF(VLOOKUP($C147,'Regional Crises'!$B$1:$R$66,7,FALSE)="x","x",ROUND(IF(VLOOKUP($C147,'Regional Crises'!$B$1:$R$66,7,FALSE)&gt;$F$3,5,IF(VLOOKUP($C147,'Regional Crises'!$B$1:$R$66,7,FALSE)&lt;F$4,0,($F$3-VLOOKUP($C147,'Regional Crises'!$B$1:$R$66,7,FALSE))/($F$3-$F$4)*5)),1))),IF(VLOOKUP($E147,'Country Indicator Data'!$B$4:$N$300,3,FALSE)="x","x",ROUND(IF(VLOOKUP($E147,'Country Indicator Data'!$B$4:$N$300,3,FALSE)&gt;$F$3,5,IF(VLOOKUP($E147,'Country Indicator Data'!$B$4:$N$300,3,FALSE)&lt;$F$4,0,($F$3-VLOOKUP($E147,'Country Indicator Data'!$B$4:$N$300,3,FALSE))/($F$3-$F$4)*5)),1)))</f>
        <v>3.2</v>
      </c>
      <c r="G147" s="163">
        <f>IF(LEN(E147)&gt;3,(IF(VLOOKUP($C147,'Regional Crises'!$B$1:$R$66,9,FALSE)="x","x",ROUND(IF(VLOOKUP($C147,'Regional Crises'!$B$1:$R$66,9,FALSE)&gt;G$3,5,IF(VLOOKUP($C147,'Regional Crises'!$B$1:$R$66,9,FALSE)&lt;G$4,0,(G$3-VLOOKUP($C147,'Regional Crises'!$B$1:$R$66,9,FALSE))/(G$3-G$4)*5)),1))),IF(VLOOKUP($E147,'Country Indicator Data'!$B$4:$N$300,5,FALSE)="x","x",ROUND(IF(VLOOKUP($E147,'Country Indicator Data'!$B$4:$N$300,5,FALSE)&gt;G$3,5,IF(VLOOKUP($E147,'Country Indicator Data'!$B$4:$N$300,5,FALSE)&lt;G$4,0,(G$3-VLOOKUP($E147,'Country Indicator Data'!$B$4:$N$300,5,FALSE))/(G$3-G$4)*5)),1)))</f>
        <v>2.6</v>
      </c>
      <c r="H147" s="163">
        <f t="shared" si="52"/>
        <v>2.9000000000000004</v>
      </c>
      <c r="I147" s="163">
        <f>IF(LEN(E147)&gt;3,(IF(VLOOKUP($C147,'Regional Crises'!$B$1:$R$66,6,FALSE)="x","x",ROUND(IF(VLOOKUP($C147,'Regional Crises'!$B$1:$R$66,6,FALSE)&gt;I$3,5,IF(VLOOKUP($C147,'Regional Crises'!$B$1:$R$66,6,FALSE)&lt;I$4,0,5-(I$3-VLOOKUP($C147,'Regional Crises'!$B$1:$R$66,6,FALSE))/(I$3-I$4)*5)),1))),IF(VLOOKUP($E147,'Country Indicator Data'!$B$4:$N$300,2,FALSE)="x","x",ROUND(IF(VLOOKUP($E147,'Country Indicator Data'!$B$4:$N$300,2,FALSE)&gt;I$3,5,IF(VLOOKUP($E147,'Country Indicator Data'!$B$4:$N$300,2,FALSE)&lt;I$4,0,5-(I$3-VLOOKUP($E147,'Country Indicator Data'!$B$4:$N$300,2,FALSE))/(I$3-I$4)*5)),1)))</f>
        <v>3.7</v>
      </c>
      <c r="J147" s="163">
        <f>IF(LEN(E147)&gt;3,(IF(VLOOKUP($C147,'Regional Crises'!$B$1:$R$66,8,FALSE)="x","x",ROUND(IF(VLOOKUP($C147,'Regional Crises'!$B$1:$R$66,8,FALSE)&gt;J$3,5,IF(VLOOKUP($C147,'Regional Crises'!$B$1:$R$66,8,FALSE)&lt;J$4,0,5-(J$3-VLOOKUP($C147,'Regional Crises'!$B$1:$R$66,8,FALSE))/(J$3-J$4)*5)),1))),IF(VLOOKUP($E147,'Country Indicator Data'!$B$4:$N$300,4,FALSE)="x","x",ROUND(IF(VLOOKUP($E147,'Country Indicator Data'!$B$4:$N$300,4,FALSE)&gt;J$3,5,IF(VLOOKUP($E147,'Country Indicator Data'!$B$4:$N$300,4,FALSE)&lt;J$4,0,5-(J$3-VLOOKUP($E147,'Country Indicator Data'!$B$4:$N$300,4,FALSE))/(J$3-J$4)*5)),1)))</f>
        <v>0</v>
      </c>
      <c r="K147" s="163">
        <f t="shared" si="53"/>
        <v>1.85</v>
      </c>
      <c r="L147" s="163">
        <f>IF(LEN(E147)&gt;3,(IF(VLOOKUP($C147,'Regional Crises'!$B$1:$R$66,10,FALSE)="x","x",ROUND(IF(VLOOKUP($C147,'Regional Crises'!$B$1:$R$66,10,FALSE)&gt;L$3,5,IF(VLOOKUP($C147,'Regional Crises'!$B$1:$R$66,10,FALSE)&lt;L$4,0,5-(L$3-VLOOKUP($C147,'Regional Crises'!$B$1:$R$66,10,FALSE))/(L$3-L$4)*5)),1))),IF(VLOOKUP($E147,'Country Indicator Data'!$B$4:$N$300,6,FALSE)="x","x",ROUND(IF(VLOOKUP($E147,'Country Indicator Data'!$B$4:$N$300,6,FALSE)&gt;L$3,5,IF(VLOOKUP($E147,'Country Indicator Data'!$B$4:$N$300,6,FALSE)&lt;L$4,0,5-(L$3-VLOOKUP($E147,'Country Indicator Data'!$B$4:$N$300,6,FALSE))/(L$3-L$4)*5)),1)))</f>
        <v>3.8</v>
      </c>
      <c r="M147" s="163">
        <f>IF(LEN(E147)&gt;3,(IF(VLOOKUP($C147,'Regional Crises'!$B$1:$R$66,11,FALSE)="x","x",ROUND(IF(VLOOKUP($C147,'Regional Crises'!$B$1:$R$66,11,FALSE)&gt;M$3,5,IF(VLOOKUP($C147,'Regional Crises'!$B$1:$R$66,11,FALSE)&lt;M$4,0,5-(M$3-VLOOKUP($C147,'Regional Crises'!$B$1:$R$66,11,FALSE))/(M$3-M$4)*5)),1))),IF(VLOOKUP($E147,'Country Indicator Data'!$B$4:$N$300,7,FALSE)="x","x",ROUND(IF(VLOOKUP($E147,'Country Indicator Data'!$B$4:$N$300,7,FALSE)&gt;M$3,5,IF(VLOOKUP($E147,'Country Indicator Data'!$B$4:$N$300,7,FALSE)&lt;M$4,0,5-(M$3-VLOOKUP($E147,'Country Indicator Data'!$B$4:$N$300,7,FALSE))/(M$3-M$4)*5)),1)))</f>
        <v>2.2999999999999998</v>
      </c>
      <c r="N147" s="163">
        <f t="shared" si="54"/>
        <v>3.05</v>
      </c>
      <c r="O147" s="163">
        <f t="shared" si="55"/>
        <v>2.6</v>
      </c>
      <c r="P147" s="163">
        <f>IF(LEN(E147)&gt;3,VLOOKUP(C147,'Regional Crises'!$B$1:$R$69,12,FALSE),VLOOKUP(E147,'Country Indicator Data'!$B$4:$I$300,8,FALSE))</f>
        <v>2</v>
      </c>
      <c r="Q147" s="163">
        <f>IF(LEN(E147)&gt;3,((IF(VLOOKUP($C147,'Regional Crises'!$B$1:$R$66,13,FALSE)="x","x",ROUND(IF(VLOOKUP($C147,'Regional Crises'!$B$1:$R$66,13,FALSE)&gt;Q$3,5,IF(VLOOKUP($C147,'Regional Crises'!$B$1:$R$66,13,FALSE)&lt;Q$4,0,5-(LOG(Q$3)-LOG(VLOOKUP($C147,'Regional Crises'!$B$1:$R$66,13,FALSE)))/(LOG(Q$3)-LOG(Q$4))*5)),1)))),(IF(VLOOKUP($E147,'Country Indicator Data'!$B$4:$N$300,9,FALSE)="x","x",ROUND(IF(VLOOKUP($E147,'Country Indicator Data'!$B$4:$N$300,9,FALSE)&gt;Q$3,5,IF(VLOOKUP($E147,'Country Indicator Data'!$B$4:$N$300,9,FALSE)&lt;Q$4,0,5-(LOG(Q$3)-LOG(VLOOKUP($E147,'Country Indicator Data'!$B$4:$N$300,9,FALSE)))/(LOG(Q$3)-LOG(Q$4))*5)),1))))</f>
        <v>2.4</v>
      </c>
      <c r="R147" s="163">
        <f t="shared" si="56"/>
        <v>2.2000000000000002</v>
      </c>
      <c r="S147" s="163">
        <f>IF(LEN(E147)&gt;3,((IF(VLOOKUP($C147,'Regional Crises'!$B$1:$R$66,17,FALSE)="x","x",ROUND(IF(VLOOKUP($C147,'Regional Crises'!$B$1:$R$66,17,FALSE)&gt;S$3,0,IF(VLOOKUP($C147,'Regional Crises'!$B$1:$R$66,17,FALSE)&lt;S$4,5,(S$3-VLOOKUP($C147,'Regional Crises'!$B$1:$R$66,17,FALSE))/(S$3-S$4)*5)),1)))),(IF(VLOOKUP($E147,'Country Indicator Data'!$B$4:$N$300,13,FALSE)="x","x",ROUND(IF(VLOOKUP($E147,'Country Indicator Data'!$B$4:$N$300,13,FALSE)&gt;S$3,0,IF(VLOOKUP($E147,'Country Indicator Data'!$B$4:$N$300,13,FALSE)&lt;S$4,5,(S$3-VLOOKUP($E147,'Country Indicator Data'!$B$4:$N$300,13,FALSE))/(S$3-S$4)*5)),1))))</f>
        <v>3.5</v>
      </c>
      <c r="T147" s="163">
        <f>IF(LEN(E147)&gt;3,((IF(VLOOKUP($C147,'Regional Crises'!$B$1:$R$66,14,FALSE)="x","x",ROUND(IF(VLOOKUP($C147,'Regional Crises'!$B$1:$R$66,14,FALSE)&gt;T$3,0,IF(VLOOKUP($C147,'Regional Crises'!$B$1:$R$66,14,FALSE)&lt;T$4,5,(T$3-VLOOKUP($C147,'Regional Crises'!$B$1:$R$66,14,FALSE))/(T$3-T$4)*5)),1)))),(IF(VLOOKUP($E147,'Country Indicator Data'!$B$4:$N$300,10,FALSE)="x","x",ROUND(IF(VLOOKUP($E147,'Country Indicator Data'!$B$4:$N$300,10,FALSE)&gt;T$3,0,IF(VLOOKUP($E147,'Country Indicator Data'!$B$4:$N$300,10,FALSE)&lt;T$4,5,(T$3-VLOOKUP($E147,'Country Indicator Data'!$B$4:$N$300,10,FALSE))/(T$3-T$4)*5)),1))))</f>
        <v>3.1</v>
      </c>
      <c r="U147" s="163">
        <f>IF(LEN(E147)&gt;3,((IF(VLOOKUP($C147,'Regional Crises'!$B$1:$R$66,15,FALSE)="x","x",ROUND(IF(VLOOKUP($C147,'Regional Crises'!$B$1:$R$66,15,FALSE)&gt;U$3,0,IF(VLOOKUP($C147,'Regional Crises'!$B$1:$R$66,15,FALSE)&lt;U$4,5,(U$3-VLOOKUP($C147,'Regional Crises'!$B$1:$R$66,15,FALSE))/(U$3-U$4)*5)),1)))),(IF(VLOOKUP($E147,'Country Indicator Data'!$B$4:$N$300,11,FALSE)="x","x",ROUND(IF(VLOOKUP($E147,'Country Indicator Data'!$B$4:$N$300,11,FALSE)&gt;U$3,0,IF(VLOOKUP($E147,'Country Indicator Data'!$B$4:$N$300,11,FALSE)&lt;U$4,5,(U$3-VLOOKUP($E147,'Country Indicator Data'!$B$4:$N$300,11,FALSE))/(U$3-U$4)*5)),1))))</f>
        <v>2.6</v>
      </c>
      <c r="V147" s="163">
        <f>IF(LEN(E147)&gt;3,((IF(VLOOKUP($C147,'Regional Crises'!$B$1:$R$66,16,FALSE)="x","x",ROUND(IF(VLOOKUP($C147,'Regional Crises'!$B$1:$R$66,16,FALSE)&gt;V$3,0,IF(VLOOKUP($C147,'Regional Crises'!$B$1:$R$66,16,FALSE)&lt;V$4,5,(V$3-VLOOKUP($C147,'Regional Crises'!$B$1:$R$66,16,FALSE))/(V$3-V$4)*5)),1)))),(IF(VLOOKUP($E147,'Country Indicator Data'!$B$4:$N$300,12,FALSE)="x","x",ROUND(IF(VLOOKUP($E147,'Country Indicator Data'!$B$4:$N$300,12,FALSE)&gt;V$3,0,IF(VLOOKUP($E147,'Country Indicator Data'!$B$4:$N$300,12,FALSE)&lt;V$4,5,(V$3-VLOOKUP($E147,'Country Indicator Data'!$B$4:$N$300,12,FALSE))/(V$3-V$4)*5)),1))))</f>
        <v>2.9</v>
      </c>
      <c r="W147" s="163">
        <f t="shared" si="57"/>
        <v>3</v>
      </c>
      <c r="X147" s="163">
        <f t="shared" si="58"/>
        <v>2.6</v>
      </c>
      <c r="Y147" s="184">
        <f>IF('Core Indicators'!FC144="x","x",IF('Core Indicators'!FC144&gt;=5,5,IF('Core Indicators'!FC144&gt;=4,4,IF('Core Indicators'!FC144&gt;=3,3,IF('Core Indicators'!FC144&gt;=2,2,IF('Core Indicators'!FC144&gt;=1,1,0))))))</f>
        <v>3</v>
      </c>
      <c r="Z147" s="163">
        <f t="shared" si="59"/>
        <v>3</v>
      </c>
      <c r="AA147" s="184">
        <f>'Crisis Indicator Data'!Y144</f>
        <v>1</v>
      </c>
      <c r="AB147" s="184">
        <f>'Crisis Indicator Data'!Z144</f>
        <v>0</v>
      </c>
      <c r="AC147" s="184">
        <f>'Crisis Indicator Data'!AA144</f>
        <v>0</v>
      </c>
      <c r="AD147" s="184">
        <f>'Crisis Indicator Data'!AB144</f>
        <v>0</v>
      </c>
      <c r="AE147" s="184">
        <f t="shared" si="60"/>
        <v>1</v>
      </c>
      <c r="AF147" s="184">
        <f>'Crisis Indicator Data'!AC144</f>
        <v>0</v>
      </c>
      <c r="AG147" s="184">
        <f>'Crisis Indicator Data'!AD144</f>
        <v>0</v>
      </c>
      <c r="AH147" s="184">
        <f t="shared" si="61"/>
        <v>0</v>
      </c>
      <c r="AI147" s="184">
        <f>'Crisis Indicator Data'!AE144</f>
        <v>0</v>
      </c>
      <c r="AJ147" s="184">
        <f>'Crisis Indicator Data'!AF144</f>
        <v>1</v>
      </c>
      <c r="AK147" s="184">
        <f>'Crisis Indicator Data'!AG144</f>
        <v>0</v>
      </c>
      <c r="AL147" s="184">
        <f t="shared" si="62"/>
        <v>1</v>
      </c>
      <c r="AM147" s="163">
        <f t="shared" si="63"/>
        <v>1</v>
      </c>
      <c r="AN147" s="163">
        <f t="shared" si="64"/>
        <v>2</v>
      </c>
    </row>
    <row r="148" spans="1:40" x14ac:dyDescent="0.35">
      <c r="A148" s="175" t="str">
        <f>'Crisis Indicator Data'!A145</f>
        <v>Myanmar refugees in Thailand</v>
      </c>
      <c r="B148" s="176" t="str">
        <f>'Crisis Indicator Data'!B145</f>
        <v>Conflict</v>
      </c>
      <c r="C148" s="176" t="str">
        <f>'Crisis Indicator Data'!C145</f>
        <v>THA003</v>
      </c>
      <c r="D148" s="176" t="str">
        <f>'Crisis Indicator Data'!D145</f>
        <v>Thailand</v>
      </c>
      <c r="E148" s="177" t="str">
        <f>'Crisis Indicator Data'!E145</f>
        <v>THA</v>
      </c>
      <c r="F148" s="163">
        <f>IF(LEN(E148)&gt;3,(IF(VLOOKUP($C148,'Regional Crises'!$B$1:$R$66,7,FALSE)="x","x",ROUND(IF(VLOOKUP($C148,'Regional Crises'!$B$1:$R$66,7,FALSE)&gt;$F$3,5,IF(VLOOKUP($C148,'Regional Crises'!$B$1:$R$66,7,FALSE)&lt;F$4,0,($F$3-VLOOKUP($C148,'Regional Crises'!$B$1:$R$66,7,FALSE))/($F$3-$F$4)*5)),1))),IF(VLOOKUP($E148,'Country Indicator Data'!$B$4:$N$300,3,FALSE)="x","x",ROUND(IF(VLOOKUP($E148,'Country Indicator Data'!$B$4:$N$300,3,FALSE)&gt;$F$3,5,IF(VLOOKUP($E148,'Country Indicator Data'!$B$4:$N$300,3,FALSE)&lt;$F$4,0,($F$3-VLOOKUP($E148,'Country Indicator Data'!$B$4:$N$300,3,FALSE))/($F$3-$F$4)*5)),1)))</f>
        <v>2.1</v>
      </c>
      <c r="G148" s="163">
        <f>IF(LEN(E148)&gt;3,(IF(VLOOKUP($C148,'Regional Crises'!$B$1:$R$66,9,FALSE)="x","x",ROUND(IF(VLOOKUP($C148,'Regional Crises'!$B$1:$R$66,9,FALSE)&gt;G$3,5,IF(VLOOKUP($C148,'Regional Crises'!$B$1:$R$66,9,FALSE)&lt;G$4,0,(G$3-VLOOKUP($C148,'Regional Crises'!$B$1:$R$66,9,FALSE))/(G$3-G$4)*5)),1))),IF(VLOOKUP($E148,'Country Indicator Data'!$B$4:$N$300,5,FALSE)="x","x",ROUND(IF(VLOOKUP($E148,'Country Indicator Data'!$B$4:$N$300,5,FALSE)&gt;G$3,5,IF(VLOOKUP($E148,'Country Indicator Data'!$B$4:$N$300,5,FALSE)&lt;G$4,0,(G$3-VLOOKUP($E148,'Country Indicator Data'!$B$4:$N$300,5,FALSE))/(G$3-G$4)*5)),1)))</f>
        <v>3.1</v>
      </c>
      <c r="H148" s="163">
        <f t="shared" si="52"/>
        <v>2.6</v>
      </c>
      <c r="I148" s="163">
        <f>IF(LEN(E148)&gt;3,(IF(VLOOKUP($C148,'Regional Crises'!$B$1:$R$66,6,FALSE)="x","x",ROUND(IF(VLOOKUP($C148,'Regional Crises'!$B$1:$R$66,6,FALSE)&gt;I$3,5,IF(VLOOKUP($C148,'Regional Crises'!$B$1:$R$66,6,FALSE)&lt;I$4,0,5-(I$3-VLOOKUP($C148,'Regional Crises'!$B$1:$R$66,6,FALSE))/(I$3-I$4)*5)),1))),IF(VLOOKUP($E148,'Country Indicator Data'!$B$4:$N$300,2,FALSE)="x","x",ROUND(IF(VLOOKUP($E148,'Country Indicator Data'!$B$4:$N$300,2,FALSE)&gt;I$3,5,IF(VLOOKUP($E148,'Country Indicator Data'!$B$4:$N$300,2,FALSE)&lt;I$4,0,5-(I$3-VLOOKUP($E148,'Country Indicator Data'!$B$4:$N$300,2,FALSE))/(I$3-I$4)*5)),1)))</f>
        <v>1.6</v>
      </c>
      <c r="J148" s="163">
        <f>IF(LEN(E148)&gt;3,(IF(VLOOKUP($C148,'Regional Crises'!$B$1:$R$66,8,FALSE)="x","x",ROUND(IF(VLOOKUP($C148,'Regional Crises'!$B$1:$R$66,8,FALSE)&gt;J$3,5,IF(VLOOKUP($C148,'Regional Crises'!$B$1:$R$66,8,FALSE)&lt;J$4,0,5-(J$3-VLOOKUP($C148,'Regional Crises'!$B$1:$R$66,8,FALSE))/(J$3-J$4)*5)),1))),IF(VLOOKUP($E148,'Country Indicator Data'!$B$4:$N$300,4,FALSE)="x","x",ROUND(IF(VLOOKUP($E148,'Country Indicator Data'!$B$4:$N$300,4,FALSE)&gt;J$3,5,IF(VLOOKUP($E148,'Country Indicator Data'!$B$4:$N$300,4,FALSE)&lt;J$4,0,5-(J$3-VLOOKUP($E148,'Country Indicator Data'!$B$4:$N$300,4,FALSE))/(J$3-J$4)*5)),1)))</f>
        <v>0.5</v>
      </c>
      <c r="K148" s="163">
        <f t="shared" si="53"/>
        <v>1.05</v>
      </c>
      <c r="L148" s="163">
        <f>IF(LEN(E148)&gt;3,(IF(VLOOKUP($C148,'Regional Crises'!$B$1:$R$66,10,FALSE)="x","x",ROUND(IF(VLOOKUP($C148,'Regional Crises'!$B$1:$R$66,10,FALSE)&gt;L$3,5,IF(VLOOKUP($C148,'Regional Crises'!$B$1:$R$66,10,FALSE)&lt;L$4,0,5-(L$3-VLOOKUP($C148,'Regional Crises'!$B$1:$R$66,10,FALSE))/(L$3-L$4)*5)),1))),IF(VLOOKUP($E148,'Country Indicator Data'!$B$4:$N$300,6,FALSE)="x","x",ROUND(IF(VLOOKUP($E148,'Country Indicator Data'!$B$4:$N$300,6,FALSE)&gt;L$3,5,IF(VLOOKUP($E148,'Country Indicator Data'!$B$4:$N$300,6,FALSE)&lt;L$4,0,5-(L$3-VLOOKUP($E148,'Country Indicator Data'!$B$4:$N$300,6,FALSE))/(L$3-L$4)*5)),1)))</f>
        <v>2.5</v>
      </c>
      <c r="M148" s="163">
        <f>IF(LEN(E148)&gt;3,(IF(VLOOKUP($C148,'Regional Crises'!$B$1:$R$66,11,FALSE)="x","x",ROUND(IF(VLOOKUP($C148,'Regional Crises'!$B$1:$R$66,11,FALSE)&gt;M$3,5,IF(VLOOKUP($C148,'Regional Crises'!$B$1:$R$66,11,FALSE)&lt;M$4,0,5-(M$3-VLOOKUP($C148,'Regional Crises'!$B$1:$R$66,11,FALSE))/(M$3-M$4)*5)),1))),IF(VLOOKUP($E148,'Country Indicator Data'!$B$4:$N$300,7,FALSE)="x","x",ROUND(IF(VLOOKUP($E148,'Country Indicator Data'!$B$4:$N$300,7,FALSE)&gt;M$3,5,IF(VLOOKUP($E148,'Country Indicator Data'!$B$4:$N$300,7,FALSE)&lt;M$4,0,5-(M$3-VLOOKUP($E148,'Country Indicator Data'!$B$4:$N$300,7,FALSE))/(M$3-M$4)*5)),1)))</f>
        <v>1.2</v>
      </c>
      <c r="N148" s="163">
        <f t="shared" si="54"/>
        <v>1.85</v>
      </c>
      <c r="O148" s="163">
        <f t="shared" si="55"/>
        <v>1.8333333333333333</v>
      </c>
      <c r="P148" s="163">
        <f>IF(LEN(E148)&gt;3,VLOOKUP(C148,'Regional Crises'!$B$1:$R$69,12,FALSE),VLOOKUP(E148,'Country Indicator Data'!$B$4:$I$300,8,FALSE))</f>
        <v>3</v>
      </c>
      <c r="Q148" s="163">
        <f>IF(LEN(E148)&gt;3,((IF(VLOOKUP($C148,'Regional Crises'!$B$1:$R$66,13,FALSE)="x","x",ROUND(IF(VLOOKUP($C148,'Regional Crises'!$B$1:$R$66,13,FALSE)&gt;Q$3,5,IF(VLOOKUP($C148,'Regional Crises'!$B$1:$R$66,13,FALSE)&lt;Q$4,0,5-(LOG(Q$3)-LOG(VLOOKUP($C148,'Regional Crises'!$B$1:$R$66,13,FALSE)))/(LOG(Q$3)-LOG(Q$4))*5)),1)))),(IF(VLOOKUP($E148,'Country Indicator Data'!$B$4:$N$300,9,FALSE)="x","x",ROUND(IF(VLOOKUP($E148,'Country Indicator Data'!$B$4:$N$300,9,FALSE)&gt;Q$3,5,IF(VLOOKUP($E148,'Country Indicator Data'!$B$4:$N$300,9,FALSE)&lt;Q$4,0,5-(LOG(Q$3)-LOG(VLOOKUP($E148,'Country Indicator Data'!$B$4:$N$300,9,FALSE)))/(LOG(Q$3)-LOG(Q$4))*5)),1))))</f>
        <v>0.7</v>
      </c>
      <c r="R148" s="163">
        <f t="shared" si="56"/>
        <v>1.85</v>
      </c>
      <c r="S148" s="163">
        <f>IF(LEN(E148)&gt;3,((IF(VLOOKUP($C148,'Regional Crises'!$B$1:$R$66,17,FALSE)="x","x",ROUND(IF(VLOOKUP($C148,'Regional Crises'!$B$1:$R$66,17,FALSE)&gt;S$3,0,IF(VLOOKUP($C148,'Regional Crises'!$B$1:$R$66,17,FALSE)&lt;S$4,5,(S$3-VLOOKUP($C148,'Regional Crises'!$B$1:$R$66,17,FALSE))/(S$3-S$4)*5)),1)))),(IF(VLOOKUP($E148,'Country Indicator Data'!$B$4:$N$300,13,FALSE)="x","x",ROUND(IF(VLOOKUP($E148,'Country Indicator Data'!$B$4:$N$300,13,FALSE)&gt;S$3,0,IF(VLOOKUP($E148,'Country Indicator Data'!$B$4:$N$300,13,FALSE)&lt;S$4,5,(S$3-VLOOKUP($E148,'Country Indicator Data'!$B$4:$N$300,13,FALSE))/(S$3-S$4)*5)),1))))</f>
        <v>3.3</v>
      </c>
      <c r="T148" s="163">
        <f>IF(LEN(E148)&gt;3,((IF(VLOOKUP($C148,'Regional Crises'!$B$1:$R$66,14,FALSE)="x","x",ROUND(IF(VLOOKUP($C148,'Regional Crises'!$B$1:$R$66,14,FALSE)&gt;T$3,0,IF(VLOOKUP($C148,'Regional Crises'!$B$1:$R$66,14,FALSE)&lt;T$4,5,(T$3-VLOOKUP($C148,'Regional Crises'!$B$1:$R$66,14,FALSE))/(T$3-T$4)*5)),1)))),(IF(VLOOKUP($E148,'Country Indicator Data'!$B$4:$N$300,10,FALSE)="x","x",ROUND(IF(VLOOKUP($E148,'Country Indicator Data'!$B$4:$N$300,10,FALSE)&gt;T$3,0,IF(VLOOKUP($E148,'Country Indicator Data'!$B$4:$N$300,10,FALSE)&lt;T$4,5,(T$3-VLOOKUP($E148,'Country Indicator Data'!$B$4:$N$300,10,FALSE))/(T$3-T$4)*5)),1))))</f>
        <v>2.4</v>
      </c>
      <c r="U148" s="163">
        <f>IF(LEN(E148)&gt;3,((IF(VLOOKUP($C148,'Regional Crises'!$B$1:$R$66,15,FALSE)="x","x",ROUND(IF(VLOOKUP($C148,'Regional Crises'!$B$1:$R$66,15,FALSE)&gt;U$3,0,IF(VLOOKUP($C148,'Regional Crises'!$B$1:$R$66,15,FALSE)&lt;U$4,5,(U$3-VLOOKUP($C148,'Regional Crises'!$B$1:$R$66,15,FALSE))/(U$3-U$4)*5)),1)))),(IF(VLOOKUP($E148,'Country Indicator Data'!$B$4:$N$300,11,FALSE)="x","x",ROUND(IF(VLOOKUP($E148,'Country Indicator Data'!$B$4:$N$300,11,FALSE)&gt;U$3,0,IF(VLOOKUP($E148,'Country Indicator Data'!$B$4:$N$300,11,FALSE)&lt;U$4,5,(U$3-VLOOKUP($E148,'Country Indicator Data'!$B$4:$N$300,11,FALSE))/(U$3-U$4)*5)),1))))</f>
        <v>2.5</v>
      </c>
      <c r="V148" s="163">
        <f>IF(LEN(E148)&gt;3,((IF(VLOOKUP($C148,'Regional Crises'!$B$1:$R$66,16,FALSE)="x","x",ROUND(IF(VLOOKUP($C148,'Regional Crises'!$B$1:$R$66,16,FALSE)&gt;V$3,0,IF(VLOOKUP($C148,'Regional Crises'!$B$1:$R$66,16,FALSE)&lt;V$4,5,(V$3-VLOOKUP($C148,'Regional Crises'!$B$1:$R$66,16,FALSE))/(V$3-V$4)*5)),1)))),(IF(VLOOKUP($E148,'Country Indicator Data'!$B$4:$N$300,12,FALSE)="x","x",ROUND(IF(VLOOKUP($E148,'Country Indicator Data'!$B$4:$N$300,12,FALSE)&gt;V$3,0,IF(VLOOKUP($E148,'Country Indicator Data'!$B$4:$N$300,12,FALSE)&lt;V$4,5,(V$3-VLOOKUP($E148,'Country Indicator Data'!$B$4:$N$300,12,FALSE))/(V$3-V$4)*5)),1))))</f>
        <v>3.2</v>
      </c>
      <c r="W148" s="163">
        <f t="shared" si="57"/>
        <v>2.9</v>
      </c>
      <c r="X148" s="163">
        <f t="shared" si="58"/>
        <v>2.2000000000000002</v>
      </c>
      <c r="Y148" s="184">
        <f>IF('Core Indicators'!FC145="x","x",IF('Core Indicators'!FC145&gt;=5,5,IF('Core Indicators'!FC145&gt;=4,4,IF('Core Indicators'!FC145&gt;=3,3,IF('Core Indicators'!FC145&gt;=2,2,IF('Core Indicators'!FC145&gt;=1,1,0))))))</f>
        <v>2</v>
      </c>
      <c r="Z148" s="163">
        <f t="shared" si="59"/>
        <v>2</v>
      </c>
      <c r="AA148" s="184">
        <f>'Crisis Indicator Data'!Y145</f>
        <v>1</v>
      </c>
      <c r="AB148" s="184">
        <f>'Crisis Indicator Data'!Z145</f>
        <v>0</v>
      </c>
      <c r="AC148" s="184">
        <f>'Crisis Indicator Data'!AA145</f>
        <v>1</v>
      </c>
      <c r="AD148" s="184">
        <f>'Crisis Indicator Data'!AB145</f>
        <v>0</v>
      </c>
      <c r="AE148" s="184">
        <f t="shared" si="60"/>
        <v>2</v>
      </c>
      <c r="AF148" s="184">
        <f>'Crisis Indicator Data'!AC145</f>
        <v>2</v>
      </c>
      <c r="AG148" s="184">
        <f>'Crisis Indicator Data'!AD145</f>
        <v>1</v>
      </c>
      <c r="AH148" s="184">
        <f t="shared" si="61"/>
        <v>3</v>
      </c>
      <c r="AI148" s="184">
        <f>'Crisis Indicator Data'!AE145</f>
        <v>0</v>
      </c>
      <c r="AJ148" s="184">
        <f>'Crisis Indicator Data'!AF145</f>
        <v>3</v>
      </c>
      <c r="AK148" s="184">
        <f>'Crisis Indicator Data'!AG145</f>
        <v>3</v>
      </c>
      <c r="AL148" s="184">
        <f t="shared" si="62"/>
        <v>4</v>
      </c>
      <c r="AM148" s="163">
        <f t="shared" si="63"/>
        <v>3</v>
      </c>
      <c r="AN148" s="163">
        <f t="shared" si="64"/>
        <v>2.5</v>
      </c>
    </row>
    <row r="149" spans="1:40" x14ac:dyDescent="0.35">
      <c r="A149" s="175" t="str">
        <f>'Crisis Indicator Data'!A146</f>
        <v>Food Security Crisis in Timor-Leste</v>
      </c>
      <c r="B149" s="176" t="str">
        <f>'Crisis Indicator Data'!B146</f>
        <v>Food Security</v>
      </c>
      <c r="C149" s="176" t="str">
        <f>'Crisis Indicator Data'!C146</f>
        <v>TLS003</v>
      </c>
      <c r="D149" s="176" t="str">
        <f>'Crisis Indicator Data'!D146</f>
        <v>Timor Leste</v>
      </c>
      <c r="E149" s="177" t="str">
        <f>'Crisis Indicator Data'!E146</f>
        <v>TLS</v>
      </c>
      <c r="F149" s="163">
        <f>IF(LEN(E149)&gt;3,(IF(VLOOKUP($C149,'Regional Crises'!$B$1:$R$66,7,FALSE)="x","x",ROUND(IF(VLOOKUP($C149,'Regional Crises'!$B$1:$R$66,7,FALSE)&gt;$F$3,5,IF(VLOOKUP($C149,'Regional Crises'!$B$1:$R$66,7,FALSE)&lt;F$4,0,($F$3-VLOOKUP($C149,'Regional Crises'!$B$1:$R$66,7,FALSE))/($F$3-$F$4)*5)),1))),IF(VLOOKUP($E149,'Country Indicator Data'!$B$4:$N$300,3,FALSE)="x","x",ROUND(IF(VLOOKUP($E149,'Country Indicator Data'!$B$4:$N$300,3,FALSE)&gt;$F$3,5,IF(VLOOKUP($E149,'Country Indicator Data'!$B$4:$N$300,3,FALSE)&lt;$F$4,0,($F$3-VLOOKUP($E149,'Country Indicator Data'!$B$4:$N$300,3,FALSE))/($F$3-$F$4)*5)),1)))</f>
        <v>0.4</v>
      </c>
      <c r="G149" s="163">
        <f>IF(LEN(E149)&gt;3,(IF(VLOOKUP($C149,'Regional Crises'!$B$1:$R$66,9,FALSE)="x","x",ROUND(IF(VLOOKUP($C149,'Regional Crises'!$B$1:$R$66,9,FALSE)&gt;G$3,5,IF(VLOOKUP($C149,'Regional Crises'!$B$1:$R$66,9,FALSE)&lt;G$4,0,(G$3-VLOOKUP($C149,'Regional Crises'!$B$1:$R$66,9,FALSE))/(G$3-G$4)*5)),1))),IF(VLOOKUP($E149,'Country Indicator Data'!$B$4:$N$300,5,FALSE)="x","x",ROUND(IF(VLOOKUP($E149,'Country Indicator Data'!$B$4:$N$300,5,FALSE)&gt;G$3,5,IF(VLOOKUP($E149,'Country Indicator Data'!$B$4:$N$300,5,FALSE)&lt;G$4,0,(G$3-VLOOKUP($E149,'Country Indicator Data'!$B$4:$N$300,5,FALSE))/(G$3-G$4)*5)),1)))</f>
        <v>1.1000000000000001</v>
      </c>
      <c r="H149" s="163">
        <f t="shared" si="52"/>
        <v>0.75</v>
      </c>
      <c r="I149" s="163">
        <f>IF(LEN(E149)&gt;3,(IF(VLOOKUP($C149,'Regional Crises'!$B$1:$R$66,6,FALSE)="x","x",ROUND(IF(VLOOKUP($C149,'Regional Crises'!$B$1:$R$66,6,FALSE)&gt;I$3,5,IF(VLOOKUP($C149,'Regional Crises'!$B$1:$R$66,6,FALSE)&lt;I$4,0,5-(I$3-VLOOKUP($C149,'Regional Crises'!$B$1:$R$66,6,FALSE))/(I$3-I$4)*5)),1))),IF(VLOOKUP($E149,'Country Indicator Data'!$B$4:$N$300,2,FALSE)="x","x",ROUND(IF(VLOOKUP($E149,'Country Indicator Data'!$B$4:$N$300,2,FALSE)&gt;I$3,5,IF(VLOOKUP($E149,'Country Indicator Data'!$B$4:$N$300,2,FALSE)&lt;I$4,0,5-(I$3-VLOOKUP($E149,'Country Indicator Data'!$B$4:$N$300,2,FALSE))/(I$3-I$4)*5)),1)))</f>
        <v>0</v>
      </c>
      <c r="J149" s="163">
        <f>IF(LEN(E149)&gt;3,(IF(VLOOKUP($C149,'Regional Crises'!$B$1:$R$66,8,FALSE)="x","x",ROUND(IF(VLOOKUP($C149,'Regional Crises'!$B$1:$R$66,8,FALSE)&gt;J$3,5,IF(VLOOKUP($C149,'Regional Crises'!$B$1:$R$66,8,FALSE)&lt;J$4,0,5-(J$3-VLOOKUP($C149,'Regional Crises'!$B$1:$R$66,8,FALSE))/(J$3-J$4)*5)),1))),IF(VLOOKUP($E149,'Country Indicator Data'!$B$4:$N$300,4,FALSE)="x","x",ROUND(IF(VLOOKUP($E149,'Country Indicator Data'!$B$4:$N$300,4,FALSE)&gt;J$3,5,IF(VLOOKUP($E149,'Country Indicator Data'!$B$4:$N$300,4,FALSE)&lt;J$4,0,5-(J$3-VLOOKUP($E149,'Country Indicator Data'!$B$4:$N$300,4,FALSE))/(J$3-J$4)*5)),1)))</f>
        <v>0</v>
      </c>
      <c r="K149" s="163">
        <f t="shared" si="53"/>
        <v>0</v>
      </c>
      <c r="L149" s="163" t="str">
        <f>IF(LEN(E149)&gt;3,(IF(VLOOKUP($C149,'Regional Crises'!$B$1:$R$66,10,FALSE)="x","x",ROUND(IF(VLOOKUP($C149,'Regional Crises'!$B$1:$R$66,10,FALSE)&gt;L$3,5,IF(VLOOKUP($C149,'Regional Crises'!$B$1:$R$66,10,FALSE)&lt;L$4,0,5-(L$3-VLOOKUP($C149,'Regional Crises'!$B$1:$R$66,10,FALSE))/(L$3-L$4)*5)),1))),IF(VLOOKUP($E149,'Country Indicator Data'!$B$4:$N$300,6,FALSE)="x","x",ROUND(IF(VLOOKUP($E149,'Country Indicator Data'!$B$4:$N$300,6,FALSE)&gt;L$3,5,IF(VLOOKUP($E149,'Country Indicator Data'!$B$4:$N$300,6,FALSE)&lt;L$4,0,5-(L$3-VLOOKUP($E149,'Country Indicator Data'!$B$4:$N$300,6,FALSE))/(L$3-L$4)*5)),1)))</f>
        <v>x</v>
      </c>
      <c r="M149" s="163">
        <f>IF(LEN(E149)&gt;3,(IF(VLOOKUP($C149,'Regional Crises'!$B$1:$R$66,11,FALSE)="x","x",ROUND(IF(VLOOKUP($C149,'Regional Crises'!$B$1:$R$66,11,FALSE)&gt;M$3,5,IF(VLOOKUP($C149,'Regional Crises'!$B$1:$R$66,11,FALSE)&lt;M$4,0,5-(M$3-VLOOKUP($C149,'Regional Crises'!$B$1:$R$66,11,FALSE))/(M$3-M$4)*5)),1))),IF(VLOOKUP($E149,'Country Indicator Data'!$B$4:$N$300,7,FALSE)="x","x",ROUND(IF(VLOOKUP($E149,'Country Indicator Data'!$B$4:$N$300,7,FALSE)&gt;M$3,5,IF(VLOOKUP($E149,'Country Indicator Data'!$B$4:$N$300,7,FALSE)&lt;M$4,0,5-(M$3-VLOOKUP($E149,'Country Indicator Data'!$B$4:$N$300,7,FALSE))/(M$3-M$4)*5)),1)))</f>
        <v>0.5</v>
      </c>
      <c r="N149" s="163">
        <f t="shared" si="54"/>
        <v>0.5</v>
      </c>
      <c r="O149" s="163">
        <f t="shared" si="55"/>
        <v>0.41666666666666669</v>
      </c>
      <c r="P149" s="163">
        <f>IF(LEN(E149)&gt;3,VLOOKUP(C149,'Regional Crises'!$B$1:$R$69,12,FALSE),VLOOKUP(E149,'Country Indicator Data'!$B$4:$I$300,8,FALSE))</f>
        <v>0</v>
      </c>
      <c r="Q149" s="163">
        <f>IF(LEN(E149)&gt;3,((IF(VLOOKUP($C149,'Regional Crises'!$B$1:$R$66,13,FALSE)="x","x",ROUND(IF(VLOOKUP($C149,'Regional Crises'!$B$1:$R$66,13,FALSE)&gt;Q$3,5,IF(VLOOKUP($C149,'Regional Crises'!$B$1:$R$66,13,FALSE)&lt;Q$4,0,5-(LOG(Q$3)-LOG(VLOOKUP($C149,'Regional Crises'!$B$1:$R$66,13,FALSE)))/(LOG(Q$3)-LOG(Q$4))*5)),1)))),(IF(VLOOKUP($E149,'Country Indicator Data'!$B$4:$N$300,9,FALSE)="x","x",ROUND(IF(VLOOKUP($E149,'Country Indicator Data'!$B$4:$N$300,9,FALSE)&gt;Q$3,5,IF(VLOOKUP($E149,'Country Indicator Data'!$B$4:$N$300,9,FALSE)&lt;Q$4,0,5-(LOG(Q$3)-LOG(VLOOKUP($E149,'Country Indicator Data'!$B$4:$N$300,9,FALSE)))/(LOG(Q$3)-LOG(Q$4))*5)),1))))</f>
        <v>0</v>
      </c>
      <c r="R149" s="163">
        <f t="shared" si="56"/>
        <v>0</v>
      </c>
      <c r="S149" s="163">
        <f>IF(LEN(E149)&gt;3,((IF(VLOOKUP($C149,'Regional Crises'!$B$1:$R$66,17,FALSE)="x","x",ROUND(IF(VLOOKUP($C149,'Regional Crises'!$B$1:$R$66,17,FALSE)&gt;S$3,0,IF(VLOOKUP($C149,'Regional Crises'!$B$1:$R$66,17,FALSE)&lt;S$4,5,(S$3-VLOOKUP($C149,'Regional Crises'!$B$1:$R$66,17,FALSE))/(S$3-S$4)*5)),1)))),(IF(VLOOKUP($E149,'Country Indicator Data'!$B$4:$N$300,13,FALSE)="x","x",ROUND(IF(VLOOKUP($E149,'Country Indicator Data'!$B$4:$N$300,13,FALSE)&gt;S$3,0,IF(VLOOKUP($E149,'Country Indicator Data'!$B$4:$N$300,13,FALSE)&lt;S$4,5,(S$3-VLOOKUP($E149,'Country Indicator Data'!$B$4:$N$300,13,FALSE))/(S$3-S$4)*5)),1))))</f>
        <v>2.9</v>
      </c>
      <c r="T149" s="163">
        <f>IF(LEN(E149)&gt;3,((IF(VLOOKUP($C149,'Regional Crises'!$B$1:$R$66,14,FALSE)="x","x",ROUND(IF(VLOOKUP($C149,'Regional Crises'!$B$1:$R$66,14,FALSE)&gt;T$3,0,IF(VLOOKUP($C149,'Regional Crises'!$B$1:$R$66,14,FALSE)&lt;T$4,5,(T$3-VLOOKUP($C149,'Regional Crises'!$B$1:$R$66,14,FALSE))/(T$3-T$4)*5)),1)))),(IF(VLOOKUP($E149,'Country Indicator Data'!$B$4:$N$300,10,FALSE)="x","x",ROUND(IF(VLOOKUP($E149,'Country Indicator Data'!$B$4:$N$300,10,FALSE)&gt;T$3,0,IF(VLOOKUP($E149,'Country Indicator Data'!$B$4:$N$300,10,FALSE)&lt;T$4,5,(T$3-VLOOKUP($E149,'Country Indicator Data'!$B$4:$N$300,10,FALSE))/(T$3-T$4)*5)),1))))</f>
        <v>3.4</v>
      </c>
      <c r="U149" s="163">
        <f>IF(LEN(E149)&gt;3,((IF(VLOOKUP($C149,'Regional Crises'!$B$1:$R$66,15,FALSE)="x","x",ROUND(IF(VLOOKUP($C149,'Regional Crises'!$B$1:$R$66,15,FALSE)&gt;U$3,0,IF(VLOOKUP($C149,'Regional Crises'!$B$1:$R$66,15,FALSE)&lt;U$4,5,(U$3-VLOOKUP($C149,'Regional Crises'!$B$1:$R$66,15,FALSE))/(U$3-U$4)*5)),1)))),(IF(VLOOKUP($E149,'Country Indicator Data'!$B$4:$N$300,11,FALSE)="x","x",ROUND(IF(VLOOKUP($E149,'Country Indicator Data'!$B$4:$N$300,11,FALSE)&gt;U$3,0,IF(VLOOKUP($E149,'Country Indicator Data'!$B$4:$N$300,11,FALSE)&lt;U$4,5,(U$3-VLOOKUP($E149,'Country Indicator Data'!$B$4:$N$300,11,FALSE))/(U$3-U$4)*5)),1))))</f>
        <v>1.9</v>
      </c>
      <c r="V149" s="163">
        <f>IF(LEN(E149)&gt;3,((IF(VLOOKUP($C149,'Regional Crises'!$B$1:$R$66,16,FALSE)="x","x",ROUND(IF(VLOOKUP($C149,'Regional Crises'!$B$1:$R$66,16,FALSE)&gt;V$3,0,IF(VLOOKUP($C149,'Regional Crises'!$B$1:$R$66,16,FALSE)&lt;V$4,5,(V$3-VLOOKUP($C149,'Regional Crises'!$B$1:$R$66,16,FALSE))/(V$3-V$4)*5)),1)))),(IF(VLOOKUP($E149,'Country Indicator Data'!$B$4:$N$300,12,FALSE)="x","x",ROUND(IF(VLOOKUP($E149,'Country Indicator Data'!$B$4:$N$300,12,FALSE)&gt;V$3,0,IF(VLOOKUP($E149,'Country Indicator Data'!$B$4:$N$300,12,FALSE)&lt;V$4,5,(V$3-VLOOKUP($E149,'Country Indicator Data'!$B$4:$N$300,12,FALSE))/(V$3-V$4)*5)),1))))</f>
        <v>1.4</v>
      </c>
      <c r="W149" s="163">
        <f t="shared" si="57"/>
        <v>2.4</v>
      </c>
      <c r="X149" s="163">
        <f t="shared" si="58"/>
        <v>0.9</v>
      </c>
      <c r="Y149" s="184">
        <f>IF('Core Indicators'!FC146="x","x",IF('Core Indicators'!FC146&gt;=5,5,IF('Core Indicators'!FC146&gt;=4,4,IF('Core Indicators'!FC146&gt;=3,3,IF('Core Indicators'!FC146&gt;=2,2,IF('Core Indicators'!FC146&gt;=1,1,0))))))</f>
        <v>1</v>
      </c>
      <c r="Z149" s="163">
        <f t="shared" si="59"/>
        <v>1</v>
      </c>
      <c r="AA149" s="184">
        <f>'Crisis Indicator Data'!Y146</f>
        <v>0</v>
      </c>
      <c r="AB149" s="184">
        <f>'Crisis Indicator Data'!Z146</f>
        <v>0</v>
      </c>
      <c r="AC149" s="184">
        <f>'Crisis Indicator Data'!AA146</f>
        <v>0</v>
      </c>
      <c r="AD149" s="184">
        <f>'Crisis Indicator Data'!AB146</f>
        <v>0</v>
      </c>
      <c r="AE149" s="184">
        <f t="shared" si="60"/>
        <v>0</v>
      </c>
      <c r="AF149" s="184">
        <f>'Crisis Indicator Data'!AC146</f>
        <v>0</v>
      </c>
      <c r="AG149" s="184">
        <f>'Crisis Indicator Data'!AD146</f>
        <v>0</v>
      </c>
      <c r="AH149" s="184">
        <f t="shared" si="61"/>
        <v>0</v>
      </c>
      <c r="AI149" s="184">
        <f>'Crisis Indicator Data'!AE146</f>
        <v>0</v>
      </c>
      <c r="AJ149" s="184">
        <f>'Crisis Indicator Data'!AF146</f>
        <v>0</v>
      </c>
      <c r="AK149" s="184">
        <f>'Crisis Indicator Data'!AG146</f>
        <v>1</v>
      </c>
      <c r="AL149" s="184">
        <f t="shared" si="62"/>
        <v>1</v>
      </c>
      <c r="AM149" s="163">
        <f t="shared" si="63"/>
        <v>0</v>
      </c>
      <c r="AN149" s="163">
        <f t="shared" si="64"/>
        <v>0.5</v>
      </c>
    </row>
    <row r="150" spans="1:40" x14ac:dyDescent="0.35">
      <c r="A150" s="175" t="str">
        <f>'Crisis Indicator Data'!A147</f>
        <v>Venezuelan refugees in Trinidad and Tobago</v>
      </c>
      <c r="B150" s="176" t="str">
        <f>'Crisis Indicator Data'!B147</f>
        <v>Displacement</v>
      </c>
      <c r="C150" s="176" t="str">
        <f>'Crisis Indicator Data'!C147</f>
        <v>TTO002</v>
      </c>
      <c r="D150" s="176" t="str">
        <f>'Crisis Indicator Data'!D147</f>
        <v>Trinidad and Tobago</v>
      </c>
      <c r="E150" s="177" t="str">
        <f>'Crisis Indicator Data'!E147</f>
        <v>TTO</v>
      </c>
      <c r="F150" s="163">
        <f>IF(LEN(E150)&gt;3,(IF(VLOOKUP($C150,'Regional Crises'!$B$1:$R$66,7,FALSE)="x","x",ROUND(IF(VLOOKUP($C150,'Regional Crises'!$B$1:$R$66,7,FALSE)&gt;$F$3,5,IF(VLOOKUP($C150,'Regional Crises'!$B$1:$R$66,7,FALSE)&lt;F$4,0,($F$3-VLOOKUP($C150,'Regional Crises'!$B$1:$R$66,7,FALSE))/($F$3-$F$4)*5)),1))),IF(VLOOKUP($E150,'Country Indicator Data'!$B$4:$N$300,3,FALSE)="x","x",ROUND(IF(VLOOKUP($E150,'Country Indicator Data'!$B$4:$N$300,3,FALSE)&gt;$F$3,5,IF(VLOOKUP($E150,'Country Indicator Data'!$B$4:$N$300,3,FALSE)&lt;$F$4,0,($F$3-VLOOKUP($E150,'Country Indicator Data'!$B$4:$N$300,3,FALSE))/($F$3-$F$4)*5)),1)))</f>
        <v>0.7</v>
      </c>
      <c r="G150" s="163">
        <f>IF(LEN(E150)&gt;3,(IF(VLOOKUP($C150,'Regional Crises'!$B$1:$R$66,9,FALSE)="x","x",ROUND(IF(VLOOKUP($C150,'Regional Crises'!$B$1:$R$66,9,FALSE)&gt;G$3,5,IF(VLOOKUP($C150,'Regional Crises'!$B$1:$R$66,9,FALSE)&lt;G$4,0,(G$3-VLOOKUP($C150,'Regional Crises'!$B$1:$R$66,9,FALSE))/(G$3-G$4)*5)),1))),IF(VLOOKUP($E150,'Country Indicator Data'!$B$4:$N$300,5,FALSE)="x","x",ROUND(IF(VLOOKUP($E150,'Country Indicator Data'!$B$4:$N$300,5,FALSE)&gt;G$3,5,IF(VLOOKUP($E150,'Country Indicator Data'!$B$4:$N$300,5,FALSE)&lt;G$4,0,(G$3-VLOOKUP($E150,'Country Indicator Data'!$B$4:$N$300,5,FALSE))/(G$3-G$4)*5)),1)))</f>
        <v>0.8</v>
      </c>
      <c r="H150" s="163">
        <f t="shared" si="52"/>
        <v>0.75</v>
      </c>
      <c r="I150" s="163">
        <f>IF(LEN(E150)&gt;3,(IF(VLOOKUP($C150,'Regional Crises'!$B$1:$R$66,6,FALSE)="x","x",ROUND(IF(VLOOKUP($C150,'Regional Crises'!$B$1:$R$66,6,FALSE)&gt;I$3,5,IF(VLOOKUP($C150,'Regional Crises'!$B$1:$R$66,6,FALSE)&lt;I$4,0,5-(I$3-VLOOKUP($C150,'Regional Crises'!$B$1:$R$66,6,FALSE))/(I$3-I$4)*5)),1))),IF(VLOOKUP($E150,'Country Indicator Data'!$B$4:$N$300,2,FALSE)="x","x",ROUND(IF(VLOOKUP($E150,'Country Indicator Data'!$B$4:$N$300,2,FALSE)&gt;I$3,5,IF(VLOOKUP($E150,'Country Indicator Data'!$B$4:$N$300,2,FALSE)&lt;I$4,0,5-(I$3-VLOOKUP($E150,'Country Indicator Data'!$B$4:$N$300,2,FALSE))/(I$3-I$4)*5)),1)))</f>
        <v>3.8</v>
      </c>
      <c r="J150" s="163">
        <f>IF(LEN(E150)&gt;3,(IF(VLOOKUP($C150,'Regional Crises'!$B$1:$R$66,8,FALSE)="x","x",ROUND(IF(VLOOKUP($C150,'Regional Crises'!$B$1:$R$66,8,FALSE)&gt;J$3,5,IF(VLOOKUP($C150,'Regional Crises'!$B$1:$R$66,8,FALSE)&lt;J$4,0,5-(J$3-VLOOKUP($C150,'Regional Crises'!$B$1:$R$66,8,FALSE))/(J$3-J$4)*5)),1))),IF(VLOOKUP($E150,'Country Indicator Data'!$B$4:$N$300,4,FALSE)="x","x",ROUND(IF(VLOOKUP($E150,'Country Indicator Data'!$B$4:$N$300,4,FALSE)&gt;J$3,5,IF(VLOOKUP($E150,'Country Indicator Data'!$B$4:$N$300,4,FALSE)&lt;J$4,0,5-(J$3-VLOOKUP($E150,'Country Indicator Data'!$B$4:$N$300,4,FALSE))/(J$3-J$4)*5)),1)))</f>
        <v>4</v>
      </c>
      <c r="K150" s="163">
        <f t="shared" si="53"/>
        <v>3.9</v>
      </c>
      <c r="L150" s="163">
        <f>IF(LEN(E150)&gt;3,(IF(VLOOKUP($C150,'Regional Crises'!$B$1:$R$66,10,FALSE)="x","x",ROUND(IF(VLOOKUP($C150,'Regional Crises'!$B$1:$R$66,10,FALSE)&gt;L$3,5,IF(VLOOKUP($C150,'Regional Crises'!$B$1:$R$66,10,FALSE)&lt;L$4,0,5-(L$3-VLOOKUP($C150,'Regional Crises'!$B$1:$R$66,10,FALSE))/(L$3-L$4)*5)),1))),IF(VLOOKUP($E150,'Country Indicator Data'!$B$4:$N$300,6,FALSE)="x","x",ROUND(IF(VLOOKUP($E150,'Country Indicator Data'!$B$4:$N$300,6,FALSE)&gt;L$3,5,IF(VLOOKUP($E150,'Country Indicator Data'!$B$4:$N$300,6,FALSE)&lt;L$4,0,5-(L$3-VLOOKUP($E150,'Country Indicator Data'!$B$4:$N$300,6,FALSE))/(L$3-L$4)*5)),1)))</f>
        <v>2.2000000000000002</v>
      </c>
      <c r="M150" s="163">
        <f>IF(LEN(E150)&gt;3,(IF(VLOOKUP($C150,'Regional Crises'!$B$1:$R$66,11,FALSE)="x","x",ROUND(IF(VLOOKUP($C150,'Regional Crises'!$B$1:$R$66,11,FALSE)&gt;M$3,5,IF(VLOOKUP($C150,'Regional Crises'!$B$1:$R$66,11,FALSE)&lt;M$4,0,5-(M$3-VLOOKUP($C150,'Regional Crises'!$B$1:$R$66,11,FALSE))/(M$3-M$4)*5)),1))),IF(VLOOKUP($E150,'Country Indicator Data'!$B$4:$N$300,7,FALSE)="x","x",ROUND(IF(VLOOKUP($E150,'Country Indicator Data'!$B$4:$N$300,7,FALSE)&gt;M$3,5,IF(VLOOKUP($E150,'Country Indicator Data'!$B$4:$N$300,7,FALSE)&lt;M$4,0,5-(M$3-VLOOKUP($E150,'Country Indicator Data'!$B$4:$N$300,7,FALSE))/(M$3-M$4)*5)),1)))</f>
        <v>1.9</v>
      </c>
      <c r="N150" s="163">
        <f t="shared" si="54"/>
        <v>2.0499999999999998</v>
      </c>
      <c r="O150" s="163">
        <f t="shared" si="55"/>
        <v>2.2333333333333334</v>
      </c>
      <c r="P150" s="163">
        <f>IF(LEN(E150)&gt;3,VLOOKUP(C150,'Regional Crises'!$B$1:$R$69,12,FALSE),VLOOKUP(E150,'Country Indicator Data'!$B$4:$I$300,8,FALSE))</f>
        <v>0</v>
      </c>
      <c r="Q150" s="163" t="str">
        <f>IF(LEN(E150)&gt;3,((IF(VLOOKUP($C150,'Regional Crises'!$B$1:$R$66,13,FALSE)="x","x",ROUND(IF(VLOOKUP($C150,'Regional Crises'!$B$1:$R$66,13,FALSE)&gt;Q$3,5,IF(VLOOKUP($C150,'Regional Crises'!$B$1:$R$66,13,FALSE)&lt;Q$4,0,5-(LOG(Q$3)-LOG(VLOOKUP($C150,'Regional Crises'!$B$1:$R$66,13,FALSE)))/(LOG(Q$3)-LOG(Q$4))*5)),1)))),(IF(VLOOKUP($E150,'Country Indicator Data'!$B$4:$N$300,9,FALSE)="x","x",ROUND(IF(VLOOKUP($E150,'Country Indicator Data'!$B$4:$N$300,9,FALSE)&gt;Q$3,5,IF(VLOOKUP($E150,'Country Indicator Data'!$B$4:$N$300,9,FALSE)&lt;Q$4,0,5-(LOG(Q$3)-LOG(VLOOKUP($E150,'Country Indicator Data'!$B$4:$N$300,9,FALSE)))/(LOG(Q$3)-LOG(Q$4))*5)),1))))</f>
        <v>x</v>
      </c>
      <c r="R150" s="163">
        <f t="shared" si="56"/>
        <v>0</v>
      </c>
      <c r="S150" s="163">
        <f>IF(LEN(E150)&gt;3,((IF(VLOOKUP($C150,'Regional Crises'!$B$1:$R$66,17,FALSE)="x","x",ROUND(IF(VLOOKUP($C150,'Regional Crises'!$B$1:$R$66,17,FALSE)&gt;S$3,0,IF(VLOOKUP($C150,'Regional Crises'!$B$1:$R$66,17,FALSE)&lt;S$4,5,(S$3-VLOOKUP($C150,'Regional Crises'!$B$1:$R$66,17,FALSE))/(S$3-S$4)*5)),1)))),(IF(VLOOKUP($E150,'Country Indicator Data'!$B$4:$N$300,13,FALSE)="x","x",ROUND(IF(VLOOKUP($E150,'Country Indicator Data'!$B$4:$N$300,13,FALSE)&gt;S$3,0,IF(VLOOKUP($E150,'Country Indicator Data'!$B$4:$N$300,13,FALSE)&lt;S$4,5,(S$3-VLOOKUP($E150,'Country Indicator Data'!$B$4:$N$300,13,FALSE))/(S$3-S$4)*5)),1))))</f>
        <v>2.9</v>
      </c>
      <c r="T150" s="163">
        <f>IF(LEN(E150)&gt;3,((IF(VLOOKUP($C150,'Regional Crises'!$B$1:$R$66,14,FALSE)="x","x",ROUND(IF(VLOOKUP($C150,'Regional Crises'!$B$1:$R$66,14,FALSE)&gt;T$3,0,IF(VLOOKUP($C150,'Regional Crises'!$B$1:$R$66,14,FALSE)&lt;T$4,5,(T$3-VLOOKUP($C150,'Regional Crises'!$B$1:$R$66,14,FALSE))/(T$3-T$4)*5)),1)))),(IF(VLOOKUP($E150,'Country Indicator Data'!$B$4:$N$300,10,FALSE)="x","x",ROUND(IF(VLOOKUP($E150,'Country Indicator Data'!$B$4:$N$300,10,FALSE)&gt;T$3,0,IF(VLOOKUP($E150,'Country Indicator Data'!$B$4:$N$300,10,FALSE)&lt;T$4,5,(T$3-VLOOKUP($E150,'Country Indicator Data'!$B$4:$N$300,10,FALSE))/(T$3-T$4)*5)),1))))</f>
        <v>2.7</v>
      </c>
      <c r="U150" s="163">
        <f>IF(LEN(E150)&gt;3,((IF(VLOOKUP($C150,'Regional Crises'!$B$1:$R$66,15,FALSE)="x","x",ROUND(IF(VLOOKUP($C150,'Regional Crises'!$B$1:$R$66,15,FALSE)&gt;U$3,0,IF(VLOOKUP($C150,'Regional Crises'!$B$1:$R$66,15,FALSE)&lt;U$4,5,(U$3-VLOOKUP($C150,'Regional Crises'!$B$1:$R$66,15,FALSE))/(U$3-U$4)*5)),1)))),(IF(VLOOKUP($E150,'Country Indicator Data'!$B$4:$N$300,11,FALSE)="x","x",ROUND(IF(VLOOKUP($E150,'Country Indicator Data'!$B$4:$N$300,11,FALSE)&gt;U$3,0,IF(VLOOKUP($E150,'Country Indicator Data'!$B$4:$N$300,11,FALSE)&lt;U$4,5,(U$3-VLOOKUP($E150,'Country Indicator Data'!$B$4:$N$300,11,FALSE))/(U$3-U$4)*5)),1))))</f>
        <v>1.3</v>
      </c>
      <c r="V150" s="163">
        <f>IF(LEN(E150)&gt;3,((IF(VLOOKUP($C150,'Regional Crises'!$B$1:$R$66,16,FALSE)="x","x",ROUND(IF(VLOOKUP($C150,'Regional Crises'!$B$1:$R$66,16,FALSE)&gt;V$3,0,IF(VLOOKUP($C150,'Regional Crises'!$B$1:$R$66,16,FALSE)&lt;V$4,5,(V$3-VLOOKUP($C150,'Regional Crises'!$B$1:$R$66,16,FALSE))/(V$3-V$4)*5)),1)))),(IF(VLOOKUP($E150,'Country Indicator Data'!$B$4:$N$300,12,FALSE)="x","x",ROUND(IF(VLOOKUP($E150,'Country Indicator Data'!$B$4:$N$300,12,FALSE)&gt;V$3,0,IF(VLOOKUP($E150,'Country Indicator Data'!$B$4:$N$300,12,FALSE)&lt;V$4,5,(V$3-VLOOKUP($E150,'Country Indicator Data'!$B$4:$N$300,12,FALSE))/(V$3-V$4)*5)),1))))</f>
        <v>0.9</v>
      </c>
      <c r="W150" s="163">
        <f t="shared" si="57"/>
        <v>2</v>
      </c>
      <c r="X150" s="163">
        <f t="shared" si="58"/>
        <v>1.4</v>
      </c>
      <c r="Y150" s="184">
        <f>IF('Core Indicators'!FC147="x","x",IF('Core Indicators'!FC147&gt;=5,5,IF('Core Indicators'!FC147&gt;=4,4,IF('Core Indicators'!FC147&gt;=3,3,IF('Core Indicators'!FC147&gt;=2,2,IF('Core Indicators'!FC147&gt;=1,1,0))))))</f>
        <v>3</v>
      </c>
      <c r="Z150" s="163">
        <f t="shared" si="59"/>
        <v>3</v>
      </c>
      <c r="AA150" s="184">
        <f>'Crisis Indicator Data'!Y147</f>
        <v>0</v>
      </c>
      <c r="AB150" s="184">
        <f>'Crisis Indicator Data'!Z147</f>
        <v>0</v>
      </c>
      <c r="AC150" s="184">
        <f>'Crisis Indicator Data'!AA147</f>
        <v>0</v>
      </c>
      <c r="AD150" s="184">
        <f>'Crisis Indicator Data'!AB147</f>
        <v>0</v>
      </c>
      <c r="AE150" s="184">
        <f t="shared" si="60"/>
        <v>0</v>
      </c>
      <c r="AF150" s="184">
        <f>'Crisis Indicator Data'!AC147</f>
        <v>0</v>
      </c>
      <c r="AG150" s="184">
        <f>'Crisis Indicator Data'!AD147</f>
        <v>1</v>
      </c>
      <c r="AH150" s="184">
        <f t="shared" si="61"/>
        <v>1</v>
      </c>
      <c r="AI150" s="184">
        <f>'Crisis Indicator Data'!AE147</f>
        <v>0</v>
      </c>
      <c r="AJ150" s="184">
        <f>'Crisis Indicator Data'!AF147</f>
        <v>0</v>
      </c>
      <c r="AK150" s="184">
        <f>'Crisis Indicator Data'!AG147</f>
        <v>0</v>
      </c>
      <c r="AL150" s="184">
        <f t="shared" si="62"/>
        <v>0</v>
      </c>
      <c r="AM150" s="163">
        <f t="shared" si="63"/>
        <v>0</v>
      </c>
      <c r="AN150" s="163">
        <f t="shared" si="64"/>
        <v>1.5</v>
      </c>
    </row>
    <row r="151" spans="1:40" x14ac:dyDescent="0.35">
      <c r="A151" s="175" t="str">
        <f>'Crisis Indicator Data'!A148</f>
        <v>Mixed migration flows in Tunisia</v>
      </c>
      <c r="B151" s="176" t="str">
        <f>'Crisis Indicator Data'!B148</f>
        <v>Displacement</v>
      </c>
      <c r="C151" s="176" t="str">
        <f>'Crisis Indicator Data'!C148</f>
        <v>TUN002</v>
      </c>
      <c r="D151" s="176" t="str">
        <f>'Crisis Indicator Data'!D148</f>
        <v>Tunisia</v>
      </c>
      <c r="E151" s="177" t="str">
        <f>'Crisis Indicator Data'!E148</f>
        <v>TUN</v>
      </c>
      <c r="F151" s="163">
        <f>IF(LEN(E151)&gt;3,(IF(VLOOKUP($C151,'Regional Crises'!$B$1:$R$66,7,FALSE)="x","x",ROUND(IF(VLOOKUP($C151,'Regional Crises'!$B$1:$R$66,7,FALSE)&gt;$F$3,5,IF(VLOOKUP($C151,'Regional Crises'!$B$1:$R$66,7,FALSE)&lt;F$4,0,($F$3-VLOOKUP($C151,'Regional Crises'!$B$1:$R$66,7,FALSE))/($F$3-$F$4)*5)),1))),IF(VLOOKUP($E151,'Country Indicator Data'!$B$4:$N$300,3,FALSE)="x","x",ROUND(IF(VLOOKUP($E151,'Country Indicator Data'!$B$4:$N$300,3,FALSE)&gt;$F$3,5,IF(VLOOKUP($E151,'Country Indicator Data'!$B$4:$N$300,3,FALSE)&lt;$F$4,0,($F$3-VLOOKUP($E151,'Country Indicator Data'!$B$4:$N$300,3,FALSE))/($F$3-$F$4)*5)),1)))</f>
        <v>2.5</v>
      </c>
      <c r="G151" s="163">
        <f>IF(LEN(E151)&gt;3,(IF(VLOOKUP($C151,'Regional Crises'!$B$1:$R$66,9,FALSE)="x","x",ROUND(IF(VLOOKUP($C151,'Regional Crises'!$B$1:$R$66,9,FALSE)&gt;G$3,5,IF(VLOOKUP($C151,'Regional Crises'!$B$1:$R$66,9,FALSE)&lt;G$4,0,(G$3-VLOOKUP($C151,'Regional Crises'!$B$1:$R$66,9,FALSE))/(G$3-G$4)*5)),1))),IF(VLOOKUP($E151,'Country Indicator Data'!$B$4:$N$300,5,FALSE)="x","x",ROUND(IF(VLOOKUP($E151,'Country Indicator Data'!$B$4:$N$300,5,FALSE)&gt;G$3,5,IF(VLOOKUP($E151,'Country Indicator Data'!$B$4:$N$300,5,FALSE)&lt;G$4,0,(G$3-VLOOKUP($E151,'Country Indicator Data'!$B$4:$N$300,5,FALSE))/(G$3-G$4)*5)),1)))</f>
        <v>2.5</v>
      </c>
      <c r="H151" s="163">
        <f t="shared" si="52"/>
        <v>2.5</v>
      </c>
      <c r="I151" s="163">
        <f>IF(LEN(E151)&gt;3,(IF(VLOOKUP($C151,'Regional Crises'!$B$1:$R$66,6,FALSE)="x","x",ROUND(IF(VLOOKUP($C151,'Regional Crises'!$B$1:$R$66,6,FALSE)&gt;I$3,5,IF(VLOOKUP($C151,'Regional Crises'!$B$1:$R$66,6,FALSE)&lt;I$4,0,5-(I$3-VLOOKUP($C151,'Regional Crises'!$B$1:$R$66,6,FALSE))/(I$3-I$4)*5)),1))),IF(VLOOKUP($E151,'Country Indicator Data'!$B$4:$N$300,2,FALSE)="x","x",ROUND(IF(VLOOKUP($E151,'Country Indicator Data'!$B$4:$N$300,2,FALSE)&gt;I$3,5,IF(VLOOKUP($E151,'Country Indicator Data'!$B$4:$N$300,2,FALSE)&lt;I$4,0,5-(I$3-VLOOKUP($E151,'Country Indicator Data'!$B$4:$N$300,2,FALSE))/(I$3-I$4)*5)),1)))</f>
        <v>0.2</v>
      </c>
      <c r="J151" s="163">
        <f>IF(LEN(E151)&gt;3,(IF(VLOOKUP($C151,'Regional Crises'!$B$1:$R$66,8,FALSE)="x","x",ROUND(IF(VLOOKUP($C151,'Regional Crises'!$B$1:$R$66,8,FALSE)&gt;J$3,5,IF(VLOOKUP($C151,'Regional Crises'!$B$1:$R$66,8,FALSE)&lt;J$4,0,5-(J$3-VLOOKUP($C151,'Regional Crises'!$B$1:$R$66,8,FALSE))/(J$3-J$4)*5)),1))),IF(VLOOKUP($E151,'Country Indicator Data'!$B$4:$N$300,4,FALSE)="x","x",ROUND(IF(VLOOKUP($E151,'Country Indicator Data'!$B$4:$N$300,4,FALSE)&gt;J$3,5,IF(VLOOKUP($E151,'Country Indicator Data'!$B$4:$N$300,4,FALSE)&lt;J$4,0,5-(J$3-VLOOKUP($E151,'Country Indicator Data'!$B$4:$N$300,4,FALSE))/(J$3-J$4)*5)),1)))</f>
        <v>0</v>
      </c>
      <c r="K151" s="163">
        <f t="shared" si="53"/>
        <v>0.1</v>
      </c>
      <c r="L151" s="163">
        <f>IF(LEN(E151)&gt;3,(IF(VLOOKUP($C151,'Regional Crises'!$B$1:$R$66,10,FALSE)="x","x",ROUND(IF(VLOOKUP($C151,'Regional Crises'!$B$1:$R$66,10,FALSE)&gt;L$3,5,IF(VLOOKUP($C151,'Regional Crises'!$B$1:$R$66,10,FALSE)&lt;L$4,0,5-(L$3-VLOOKUP($C151,'Regional Crises'!$B$1:$R$66,10,FALSE))/(L$3-L$4)*5)),1))),IF(VLOOKUP($E151,'Country Indicator Data'!$B$4:$N$300,6,FALSE)="x","x",ROUND(IF(VLOOKUP($E151,'Country Indicator Data'!$B$4:$N$300,6,FALSE)&gt;L$3,5,IF(VLOOKUP($E151,'Country Indicator Data'!$B$4:$N$300,6,FALSE)&lt;L$4,0,5-(L$3-VLOOKUP($E151,'Country Indicator Data'!$B$4:$N$300,6,FALSE))/(L$3-L$4)*5)),1)))</f>
        <v>2</v>
      </c>
      <c r="M151" s="163">
        <f>IF(LEN(E151)&gt;3,(IF(VLOOKUP($C151,'Regional Crises'!$B$1:$R$66,11,FALSE)="x","x",ROUND(IF(VLOOKUP($C151,'Regional Crises'!$B$1:$R$66,11,FALSE)&gt;M$3,5,IF(VLOOKUP($C151,'Regional Crises'!$B$1:$R$66,11,FALSE)&lt;M$4,0,5-(M$3-VLOOKUP($C151,'Regional Crises'!$B$1:$R$66,11,FALSE))/(M$3-M$4)*5)),1))),IF(VLOOKUP($E151,'Country Indicator Data'!$B$4:$N$300,7,FALSE)="x","x",ROUND(IF(VLOOKUP($E151,'Country Indicator Data'!$B$4:$N$300,7,FALSE)&gt;M$3,5,IF(VLOOKUP($E151,'Country Indicator Data'!$B$4:$N$300,7,FALSE)&lt;M$4,0,5-(M$3-VLOOKUP($E151,'Country Indicator Data'!$B$4:$N$300,7,FALSE))/(M$3-M$4)*5)),1)))</f>
        <v>1</v>
      </c>
      <c r="N151" s="163">
        <f t="shared" si="54"/>
        <v>1.5</v>
      </c>
      <c r="O151" s="163">
        <f t="shared" si="55"/>
        <v>1.3666666666666665</v>
      </c>
      <c r="P151" s="163">
        <f>IF(LEN(E151)&gt;3,VLOOKUP(C151,'Regional Crises'!$B$1:$R$69,12,FALSE),VLOOKUP(E151,'Country Indicator Data'!$B$4:$I$300,8,FALSE))</f>
        <v>3</v>
      </c>
      <c r="Q151" s="163">
        <f>IF(LEN(E151)&gt;3,((IF(VLOOKUP($C151,'Regional Crises'!$B$1:$R$66,13,FALSE)="x","x",ROUND(IF(VLOOKUP($C151,'Regional Crises'!$B$1:$R$66,13,FALSE)&gt;Q$3,5,IF(VLOOKUP($C151,'Regional Crises'!$B$1:$R$66,13,FALSE)&lt;Q$4,0,5-(LOG(Q$3)-LOG(VLOOKUP($C151,'Regional Crises'!$B$1:$R$66,13,FALSE)))/(LOG(Q$3)-LOG(Q$4))*5)),1)))),(IF(VLOOKUP($E151,'Country Indicator Data'!$B$4:$N$300,9,FALSE)="x","x",ROUND(IF(VLOOKUP($E151,'Country Indicator Data'!$B$4:$N$300,9,FALSE)&gt;Q$3,5,IF(VLOOKUP($E151,'Country Indicator Data'!$B$4:$N$300,9,FALSE)&lt;Q$4,0,5-(LOG(Q$3)-LOG(VLOOKUP($E151,'Country Indicator Data'!$B$4:$N$300,9,FALSE)))/(LOG(Q$3)-LOG(Q$4))*5)),1))))</f>
        <v>4.2</v>
      </c>
      <c r="R151" s="163">
        <f t="shared" si="56"/>
        <v>3.6</v>
      </c>
      <c r="S151" s="163">
        <f>IF(LEN(E151)&gt;3,((IF(VLOOKUP($C151,'Regional Crises'!$B$1:$R$66,17,FALSE)="x","x",ROUND(IF(VLOOKUP($C151,'Regional Crises'!$B$1:$R$66,17,FALSE)&gt;S$3,0,IF(VLOOKUP($C151,'Regional Crises'!$B$1:$R$66,17,FALSE)&lt;S$4,5,(S$3-VLOOKUP($C151,'Regional Crises'!$B$1:$R$66,17,FALSE))/(S$3-S$4)*5)),1)))),(IF(VLOOKUP($E151,'Country Indicator Data'!$B$4:$N$300,13,FALSE)="x","x",ROUND(IF(VLOOKUP($E151,'Country Indicator Data'!$B$4:$N$300,13,FALSE)&gt;S$3,0,IF(VLOOKUP($E151,'Country Indicator Data'!$B$4:$N$300,13,FALSE)&lt;S$4,5,(S$3-VLOOKUP($E151,'Country Indicator Data'!$B$4:$N$300,13,FALSE))/(S$3-S$4)*5)),1))))</f>
        <v>3</v>
      </c>
      <c r="T151" s="163">
        <f>IF(LEN(E151)&gt;3,((IF(VLOOKUP($C151,'Regional Crises'!$B$1:$R$66,14,FALSE)="x","x",ROUND(IF(VLOOKUP($C151,'Regional Crises'!$B$1:$R$66,14,FALSE)&gt;T$3,0,IF(VLOOKUP($C151,'Regional Crises'!$B$1:$R$66,14,FALSE)&lt;T$4,5,(T$3-VLOOKUP($C151,'Regional Crises'!$B$1:$R$66,14,FALSE))/(T$3-T$4)*5)),1)))),(IF(VLOOKUP($E151,'Country Indicator Data'!$B$4:$N$300,10,FALSE)="x","x",ROUND(IF(VLOOKUP($E151,'Country Indicator Data'!$B$4:$N$300,10,FALSE)&gt;T$3,0,IF(VLOOKUP($E151,'Country Indicator Data'!$B$4:$N$300,10,FALSE)&lt;T$4,5,(T$3-VLOOKUP($E151,'Country Indicator Data'!$B$4:$N$300,10,FALSE))/(T$3-T$4)*5)),1))))</f>
        <v>2.6</v>
      </c>
      <c r="U151" s="163">
        <f>IF(LEN(E151)&gt;3,((IF(VLOOKUP($C151,'Regional Crises'!$B$1:$R$66,15,FALSE)="x","x",ROUND(IF(VLOOKUP($C151,'Regional Crises'!$B$1:$R$66,15,FALSE)&gt;U$3,0,IF(VLOOKUP($C151,'Regional Crises'!$B$1:$R$66,15,FALSE)&lt;U$4,5,(U$3-VLOOKUP($C151,'Regional Crises'!$B$1:$R$66,15,FALSE))/(U$3-U$4)*5)),1)))),(IF(VLOOKUP($E151,'Country Indicator Data'!$B$4:$N$300,11,FALSE)="x","x",ROUND(IF(VLOOKUP($E151,'Country Indicator Data'!$B$4:$N$300,11,FALSE)&gt;U$3,0,IF(VLOOKUP($E151,'Country Indicator Data'!$B$4:$N$300,11,FALSE)&lt;U$4,5,(U$3-VLOOKUP($E151,'Country Indicator Data'!$B$4:$N$300,11,FALSE))/(U$3-U$4)*5)),1))))</f>
        <v>2.4</v>
      </c>
      <c r="V151" s="163">
        <f>IF(LEN(E151)&gt;3,((IF(VLOOKUP($C151,'Regional Crises'!$B$1:$R$66,16,FALSE)="x","x",ROUND(IF(VLOOKUP($C151,'Regional Crises'!$B$1:$R$66,16,FALSE)&gt;V$3,0,IF(VLOOKUP($C151,'Regional Crises'!$B$1:$R$66,16,FALSE)&lt;V$4,5,(V$3-VLOOKUP($C151,'Regional Crises'!$B$1:$R$66,16,FALSE))/(V$3-V$4)*5)),1)))),(IF(VLOOKUP($E151,'Country Indicator Data'!$B$4:$N$300,12,FALSE)="x","x",ROUND(IF(VLOOKUP($E151,'Country Indicator Data'!$B$4:$N$300,12,FALSE)&gt;V$3,0,IF(VLOOKUP($E151,'Country Indicator Data'!$B$4:$N$300,12,FALSE)&lt;V$4,5,(V$3-VLOOKUP($E151,'Country Indicator Data'!$B$4:$N$300,12,FALSE))/(V$3-V$4)*5)),1))))</f>
        <v>2.5</v>
      </c>
      <c r="W151" s="163">
        <f t="shared" si="57"/>
        <v>2.6</v>
      </c>
      <c r="X151" s="163">
        <f t="shared" si="58"/>
        <v>2.5</v>
      </c>
      <c r="Y151" s="184">
        <f>IF('Core Indicators'!FC148="x","x",IF('Core Indicators'!FC148&gt;=5,5,IF('Core Indicators'!FC148&gt;=4,4,IF('Core Indicators'!FC148&gt;=3,3,IF('Core Indicators'!FC148&gt;=2,2,IF('Core Indicators'!FC148&gt;=1,1,0))))))</f>
        <v>2</v>
      </c>
      <c r="Z151" s="163">
        <f t="shared" si="59"/>
        <v>2</v>
      </c>
      <c r="AA151" s="184">
        <f>'Crisis Indicator Data'!Y148</f>
        <v>0</v>
      </c>
      <c r="AB151" s="184">
        <f>'Crisis Indicator Data'!Z148</f>
        <v>1</v>
      </c>
      <c r="AC151" s="184">
        <f>'Crisis Indicator Data'!AA148</f>
        <v>2</v>
      </c>
      <c r="AD151" s="184">
        <f>'Crisis Indicator Data'!AB148</f>
        <v>0</v>
      </c>
      <c r="AE151" s="184">
        <f t="shared" si="60"/>
        <v>2</v>
      </c>
      <c r="AF151" s="184">
        <f>'Crisis Indicator Data'!AC148</f>
        <v>2</v>
      </c>
      <c r="AG151" s="184">
        <f>'Crisis Indicator Data'!AD148</f>
        <v>3</v>
      </c>
      <c r="AH151" s="184">
        <f t="shared" si="61"/>
        <v>5</v>
      </c>
      <c r="AI151" s="184">
        <f>'Crisis Indicator Data'!AE148</f>
        <v>0</v>
      </c>
      <c r="AJ151" s="184">
        <f>'Crisis Indicator Data'!AF148</f>
        <v>0</v>
      </c>
      <c r="AK151" s="184">
        <f>'Crisis Indicator Data'!AG148</f>
        <v>1</v>
      </c>
      <c r="AL151" s="184">
        <f t="shared" si="62"/>
        <v>1</v>
      </c>
      <c r="AM151" s="163">
        <f t="shared" si="63"/>
        <v>3</v>
      </c>
      <c r="AN151" s="163">
        <f t="shared" si="64"/>
        <v>2.5</v>
      </c>
    </row>
    <row r="152" spans="1:40" x14ac:dyDescent="0.35">
      <c r="A152" s="175" t="str">
        <f>'Crisis Indicator Data'!A149</f>
        <v>Complex situation in Türkiye</v>
      </c>
      <c r="B152" s="176" t="str">
        <f>'Crisis Indicator Data'!B149</f>
        <v>Displacement,Conflict</v>
      </c>
      <c r="C152" s="176" t="str">
        <f>'Crisis Indicator Data'!C149</f>
        <v>TUR001</v>
      </c>
      <c r="D152" s="176" t="str">
        <f>'Crisis Indicator Data'!D149</f>
        <v>Türkiye</v>
      </c>
      <c r="E152" s="177" t="str">
        <f>'Crisis Indicator Data'!E149</f>
        <v>TUR</v>
      </c>
      <c r="F152" s="163">
        <f>IF(LEN(E152)&gt;3,(IF(VLOOKUP($C152,'Regional Crises'!$B$1:$R$66,7,FALSE)="x","x",ROUND(IF(VLOOKUP($C152,'Regional Crises'!$B$1:$R$66,7,FALSE)&gt;$F$3,5,IF(VLOOKUP($C152,'Regional Crises'!$B$1:$R$66,7,FALSE)&lt;F$4,0,($F$3-VLOOKUP($C152,'Regional Crises'!$B$1:$R$66,7,FALSE))/($F$3-$F$4)*5)),1))),IF(VLOOKUP($E152,'Country Indicator Data'!$B$4:$N$300,3,FALSE)="x","x",ROUND(IF(VLOOKUP($E152,'Country Indicator Data'!$B$4:$N$300,3,FALSE)&gt;$F$3,5,IF(VLOOKUP($E152,'Country Indicator Data'!$B$4:$N$300,3,FALSE)&lt;$F$4,0,($F$3-VLOOKUP($E152,'Country Indicator Data'!$B$4:$N$300,3,FALSE))/($F$3-$F$4)*5)),1)))</f>
        <v>2.5</v>
      </c>
      <c r="G152" s="163">
        <f>IF(LEN(E152)&gt;3,(IF(VLOOKUP($C152,'Regional Crises'!$B$1:$R$66,9,FALSE)="x","x",ROUND(IF(VLOOKUP($C152,'Regional Crises'!$B$1:$R$66,9,FALSE)&gt;G$3,5,IF(VLOOKUP($C152,'Regional Crises'!$B$1:$R$66,9,FALSE)&lt;G$4,0,(G$3-VLOOKUP($C152,'Regional Crises'!$B$1:$R$66,9,FALSE))/(G$3-G$4)*5)),1))),IF(VLOOKUP($E152,'Country Indicator Data'!$B$4:$N$300,5,FALSE)="x","x",ROUND(IF(VLOOKUP($E152,'Country Indicator Data'!$B$4:$N$300,5,FALSE)&gt;G$3,5,IF(VLOOKUP($E152,'Country Indicator Data'!$B$4:$N$300,5,FALSE)&lt;G$4,0,(G$3-VLOOKUP($E152,'Country Indicator Data'!$B$4:$N$300,5,FALSE))/(G$3-G$4)*5)),1)))</f>
        <v>2.9</v>
      </c>
      <c r="H152" s="163">
        <f t="shared" si="52"/>
        <v>2.7</v>
      </c>
      <c r="I152" s="163">
        <f>IF(LEN(E152)&gt;3,(IF(VLOOKUP($C152,'Regional Crises'!$B$1:$R$66,6,FALSE)="x","x",ROUND(IF(VLOOKUP($C152,'Regional Crises'!$B$1:$R$66,6,FALSE)&gt;I$3,5,IF(VLOOKUP($C152,'Regional Crises'!$B$1:$R$66,6,FALSE)&lt;I$4,0,5-(I$3-VLOOKUP($C152,'Regional Crises'!$B$1:$R$66,6,FALSE))/(I$3-I$4)*5)),1))),IF(VLOOKUP($E152,'Country Indicator Data'!$B$4:$N$300,2,FALSE)="x","x",ROUND(IF(VLOOKUP($E152,'Country Indicator Data'!$B$4:$N$300,2,FALSE)&gt;I$3,5,IF(VLOOKUP($E152,'Country Indicator Data'!$B$4:$N$300,2,FALSE)&lt;I$4,0,5-(I$3-VLOOKUP($E152,'Country Indicator Data'!$B$4:$N$300,2,FALSE))/(I$3-I$4)*5)),1)))</f>
        <v>2</v>
      </c>
      <c r="J152" s="163">
        <f>IF(LEN(E152)&gt;3,(IF(VLOOKUP($C152,'Regional Crises'!$B$1:$R$66,8,FALSE)="x","x",ROUND(IF(VLOOKUP($C152,'Regional Crises'!$B$1:$R$66,8,FALSE)&gt;J$3,5,IF(VLOOKUP($C152,'Regional Crises'!$B$1:$R$66,8,FALSE)&lt;J$4,0,5-(J$3-VLOOKUP($C152,'Regional Crises'!$B$1:$R$66,8,FALSE))/(J$3-J$4)*5)),1))),IF(VLOOKUP($E152,'Country Indicator Data'!$B$4:$N$300,4,FALSE)="x","x",ROUND(IF(VLOOKUP($E152,'Country Indicator Data'!$B$4:$N$300,4,FALSE)&gt;J$3,5,IF(VLOOKUP($E152,'Country Indicator Data'!$B$4:$N$300,4,FALSE)&lt;J$4,0,5-(J$3-VLOOKUP($E152,'Country Indicator Data'!$B$4:$N$300,4,FALSE))/(J$3-J$4)*5)),1)))</f>
        <v>3.4</v>
      </c>
      <c r="K152" s="163">
        <f t="shared" si="53"/>
        <v>2.7</v>
      </c>
      <c r="L152" s="163">
        <f>IF(LEN(E152)&gt;3,(IF(VLOOKUP($C152,'Regional Crises'!$B$1:$R$66,10,FALSE)="x","x",ROUND(IF(VLOOKUP($C152,'Regional Crises'!$B$1:$R$66,10,FALSE)&gt;L$3,5,IF(VLOOKUP($C152,'Regional Crises'!$B$1:$R$66,10,FALSE)&lt;L$4,0,5-(L$3-VLOOKUP($C152,'Regional Crises'!$B$1:$R$66,10,FALSE))/(L$3-L$4)*5)),1))),IF(VLOOKUP($E152,'Country Indicator Data'!$B$4:$N$300,6,FALSE)="x","x",ROUND(IF(VLOOKUP($E152,'Country Indicator Data'!$B$4:$N$300,6,FALSE)&gt;L$3,5,IF(VLOOKUP($E152,'Country Indicator Data'!$B$4:$N$300,6,FALSE)&lt;L$4,0,5-(L$3-VLOOKUP($E152,'Country Indicator Data'!$B$4:$N$300,6,FALSE))/(L$3-L$4)*5)),1)))</f>
        <v>2</v>
      </c>
      <c r="M152" s="163">
        <f>IF(LEN(E152)&gt;3,(IF(VLOOKUP($C152,'Regional Crises'!$B$1:$R$66,11,FALSE)="x","x",ROUND(IF(VLOOKUP($C152,'Regional Crises'!$B$1:$R$66,11,FALSE)&gt;M$3,5,IF(VLOOKUP($C152,'Regional Crises'!$B$1:$R$66,11,FALSE)&lt;M$4,0,5-(M$3-VLOOKUP($C152,'Regional Crises'!$B$1:$R$66,11,FALSE))/(M$3-M$4)*5)),1))),IF(VLOOKUP($E152,'Country Indicator Data'!$B$4:$N$300,7,FALSE)="x","x",ROUND(IF(VLOOKUP($E152,'Country Indicator Data'!$B$4:$N$300,7,FALSE)&gt;M$3,5,IF(VLOOKUP($E152,'Country Indicator Data'!$B$4:$N$300,7,FALSE)&lt;M$4,0,5-(M$3-VLOOKUP($E152,'Country Indicator Data'!$B$4:$N$300,7,FALSE))/(M$3-M$4)*5)),1)))</f>
        <v>2.1</v>
      </c>
      <c r="N152" s="163">
        <f t="shared" si="54"/>
        <v>2.0499999999999998</v>
      </c>
      <c r="O152" s="163">
        <f t="shared" si="55"/>
        <v>2.4833333333333334</v>
      </c>
      <c r="P152" s="163">
        <f>IF(LEN(E152)&gt;3,VLOOKUP(C152,'Regional Crises'!$B$1:$R$69,12,FALSE),VLOOKUP(E152,'Country Indicator Data'!$B$4:$I$300,8,FALSE))</f>
        <v>4</v>
      </c>
      <c r="Q152" s="163">
        <f>IF(LEN(E152)&gt;3,((IF(VLOOKUP($C152,'Regional Crises'!$B$1:$R$66,13,FALSE)="x","x",ROUND(IF(VLOOKUP($C152,'Regional Crises'!$B$1:$R$66,13,FALSE)&gt;Q$3,5,IF(VLOOKUP($C152,'Regional Crises'!$B$1:$R$66,13,FALSE)&lt;Q$4,0,5-(LOG(Q$3)-LOG(VLOOKUP($C152,'Regional Crises'!$B$1:$R$66,13,FALSE)))/(LOG(Q$3)-LOG(Q$4))*5)),1)))),(IF(VLOOKUP($E152,'Country Indicator Data'!$B$4:$N$300,9,FALSE)="x","x",ROUND(IF(VLOOKUP($E152,'Country Indicator Data'!$B$4:$N$300,9,FALSE)&gt;Q$3,5,IF(VLOOKUP($E152,'Country Indicator Data'!$B$4:$N$300,9,FALSE)&lt;Q$4,0,5-(LOG(Q$3)-LOG(VLOOKUP($E152,'Country Indicator Data'!$B$4:$N$300,9,FALSE)))/(LOG(Q$3)-LOG(Q$4))*5)),1))))</f>
        <v>1.6</v>
      </c>
      <c r="R152" s="163">
        <f t="shared" si="56"/>
        <v>2.8</v>
      </c>
      <c r="S152" s="163">
        <f>IF(LEN(E152)&gt;3,((IF(VLOOKUP($C152,'Regional Crises'!$B$1:$R$66,17,FALSE)="x","x",ROUND(IF(VLOOKUP($C152,'Regional Crises'!$B$1:$R$66,17,FALSE)&gt;S$3,0,IF(VLOOKUP($C152,'Regional Crises'!$B$1:$R$66,17,FALSE)&lt;S$4,5,(S$3-VLOOKUP($C152,'Regional Crises'!$B$1:$R$66,17,FALSE))/(S$3-S$4)*5)),1)))),(IF(VLOOKUP($E152,'Country Indicator Data'!$B$4:$N$300,13,FALSE)="x","x",ROUND(IF(VLOOKUP($E152,'Country Indicator Data'!$B$4:$N$300,13,FALSE)&gt;S$3,0,IF(VLOOKUP($E152,'Country Indicator Data'!$B$4:$N$300,13,FALSE)&lt;S$4,5,(S$3-VLOOKUP($E152,'Country Indicator Data'!$B$4:$N$300,13,FALSE))/(S$3-S$4)*5)),1))))</f>
        <v>3.3</v>
      </c>
      <c r="T152" s="163">
        <f>IF(LEN(E152)&gt;3,((IF(VLOOKUP($C152,'Regional Crises'!$B$1:$R$66,14,FALSE)="x","x",ROUND(IF(VLOOKUP($C152,'Regional Crises'!$B$1:$R$66,14,FALSE)&gt;T$3,0,IF(VLOOKUP($C152,'Regional Crises'!$B$1:$R$66,14,FALSE)&lt;T$4,5,(T$3-VLOOKUP($C152,'Regional Crises'!$B$1:$R$66,14,FALSE))/(T$3-T$4)*5)),1)))),(IF(VLOOKUP($E152,'Country Indicator Data'!$B$4:$N$300,10,FALSE)="x","x",ROUND(IF(VLOOKUP($E152,'Country Indicator Data'!$B$4:$N$300,10,FALSE)&gt;T$3,0,IF(VLOOKUP($E152,'Country Indicator Data'!$B$4:$N$300,10,FALSE)&lt;T$4,5,(T$3-VLOOKUP($E152,'Country Indicator Data'!$B$4:$N$300,10,FALSE))/(T$3-T$4)*5)),1))))</f>
        <v>3</v>
      </c>
      <c r="U152" s="163">
        <f>IF(LEN(E152)&gt;3,((IF(VLOOKUP($C152,'Regional Crises'!$B$1:$R$66,15,FALSE)="x","x",ROUND(IF(VLOOKUP($C152,'Regional Crises'!$B$1:$R$66,15,FALSE)&gt;U$3,0,IF(VLOOKUP($C152,'Regional Crises'!$B$1:$R$66,15,FALSE)&lt;U$4,5,(U$3-VLOOKUP($C152,'Regional Crises'!$B$1:$R$66,15,FALSE))/(U$3-U$4)*5)),1)))),(IF(VLOOKUP($E152,'Country Indicator Data'!$B$4:$N$300,11,FALSE)="x","x",ROUND(IF(VLOOKUP($E152,'Country Indicator Data'!$B$4:$N$300,11,FALSE)&gt;U$3,0,IF(VLOOKUP($E152,'Country Indicator Data'!$B$4:$N$300,11,FALSE)&lt;U$4,5,(U$3-VLOOKUP($E152,'Country Indicator Data'!$B$4:$N$300,11,FALSE))/(U$3-U$4)*5)),1))))</f>
        <v>2.5</v>
      </c>
      <c r="V152" s="163">
        <f>IF(LEN(E152)&gt;3,((IF(VLOOKUP($C152,'Regional Crises'!$B$1:$R$66,16,FALSE)="x","x",ROUND(IF(VLOOKUP($C152,'Regional Crises'!$B$1:$R$66,16,FALSE)&gt;V$3,0,IF(VLOOKUP($C152,'Regional Crises'!$B$1:$R$66,16,FALSE)&lt;V$4,5,(V$3-VLOOKUP($C152,'Regional Crises'!$B$1:$R$66,16,FALSE))/(V$3-V$4)*5)),1)))),(IF(VLOOKUP($E152,'Country Indicator Data'!$B$4:$N$300,12,FALSE)="x","x",ROUND(IF(VLOOKUP($E152,'Country Indicator Data'!$B$4:$N$300,12,FALSE)&gt;V$3,0,IF(VLOOKUP($E152,'Country Indicator Data'!$B$4:$N$300,12,FALSE)&lt;V$4,5,(V$3-VLOOKUP($E152,'Country Indicator Data'!$B$4:$N$300,12,FALSE))/(V$3-V$4)*5)),1))))</f>
        <v>3.4</v>
      </c>
      <c r="W152" s="163">
        <f t="shared" si="57"/>
        <v>3.1</v>
      </c>
      <c r="X152" s="163">
        <f t="shared" si="58"/>
        <v>2.8</v>
      </c>
      <c r="Y152" s="184">
        <f>IF('Core Indicators'!FC149="x","x",IF('Core Indicators'!FC149&gt;=5,5,IF('Core Indicators'!FC149&gt;=4,4,IF('Core Indicators'!FC149&gt;=3,3,IF('Core Indicators'!FC149&gt;=2,2,IF('Core Indicators'!FC149&gt;=1,1,0))))))</f>
        <v>5</v>
      </c>
      <c r="Z152" s="163">
        <f t="shared" si="59"/>
        <v>5</v>
      </c>
      <c r="AA152" s="184">
        <f>'Crisis Indicator Data'!Y149</f>
        <v>1</v>
      </c>
      <c r="AB152" s="184">
        <f>'Crisis Indicator Data'!Z149</f>
        <v>0</v>
      </c>
      <c r="AC152" s="184">
        <f>'Crisis Indicator Data'!AA149</f>
        <v>1</v>
      </c>
      <c r="AD152" s="184">
        <f>'Crisis Indicator Data'!AB149</f>
        <v>0</v>
      </c>
      <c r="AE152" s="184">
        <f t="shared" si="60"/>
        <v>2</v>
      </c>
      <c r="AF152" s="184">
        <f>'Crisis Indicator Data'!AC149</f>
        <v>0</v>
      </c>
      <c r="AG152" s="184">
        <f>'Crisis Indicator Data'!AD149</f>
        <v>2</v>
      </c>
      <c r="AH152" s="184">
        <f t="shared" si="61"/>
        <v>2</v>
      </c>
      <c r="AI152" s="184">
        <f>'Crisis Indicator Data'!AE149</f>
        <v>0</v>
      </c>
      <c r="AJ152" s="184">
        <f>'Crisis Indicator Data'!AF149</f>
        <v>3</v>
      </c>
      <c r="AK152" s="184">
        <f>'Crisis Indicator Data'!AG149</f>
        <v>0</v>
      </c>
      <c r="AL152" s="184">
        <f t="shared" si="62"/>
        <v>3</v>
      </c>
      <c r="AM152" s="163">
        <f t="shared" si="63"/>
        <v>2</v>
      </c>
      <c r="AN152" s="163">
        <f t="shared" si="64"/>
        <v>3.5</v>
      </c>
    </row>
    <row r="153" spans="1:40" x14ac:dyDescent="0.35">
      <c r="A153" s="175" t="str">
        <f>'Crisis Indicator Data'!A150</f>
        <v>Syrian Refugees in Türkiye</v>
      </c>
      <c r="B153" s="176" t="str">
        <f>'Crisis Indicator Data'!B150</f>
        <v>Displacement</v>
      </c>
      <c r="C153" s="176" t="str">
        <f>'Crisis Indicator Data'!C150</f>
        <v>TUR002</v>
      </c>
      <c r="D153" s="176" t="str">
        <f>'Crisis Indicator Data'!D150</f>
        <v>Türkiye</v>
      </c>
      <c r="E153" s="177" t="str">
        <f>'Crisis Indicator Data'!E150</f>
        <v>TUR</v>
      </c>
      <c r="F153" s="163">
        <f>IF(LEN(E153)&gt;3,(IF(VLOOKUP($C153,'Regional Crises'!$B$1:$R$66,7,FALSE)="x","x",ROUND(IF(VLOOKUP($C153,'Regional Crises'!$B$1:$R$66,7,FALSE)&gt;$F$3,5,IF(VLOOKUP($C153,'Regional Crises'!$B$1:$R$66,7,FALSE)&lt;F$4,0,($F$3-VLOOKUP($C153,'Regional Crises'!$B$1:$R$66,7,FALSE))/($F$3-$F$4)*5)),1))),IF(VLOOKUP($E153,'Country Indicator Data'!$B$4:$N$300,3,FALSE)="x","x",ROUND(IF(VLOOKUP($E153,'Country Indicator Data'!$B$4:$N$300,3,FALSE)&gt;$F$3,5,IF(VLOOKUP($E153,'Country Indicator Data'!$B$4:$N$300,3,FALSE)&lt;$F$4,0,($F$3-VLOOKUP($E153,'Country Indicator Data'!$B$4:$N$300,3,FALSE))/($F$3-$F$4)*5)),1)))</f>
        <v>2.5</v>
      </c>
      <c r="G153" s="163">
        <f>IF(LEN(E153)&gt;3,(IF(VLOOKUP($C153,'Regional Crises'!$B$1:$R$66,9,FALSE)="x","x",ROUND(IF(VLOOKUP($C153,'Regional Crises'!$B$1:$R$66,9,FALSE)&gt;G$3,5,IF(VLOOKUP($C153,'Regional Crises'!$B$1:$R$66,9,FALSE)&lt;G$4,0,(G$3-VLOOKUP($C153,'Regional Crises'!$B$1:$R$66,9,FALSE))/(G$3-G$4)*5)),1))),IF(VLOOKUP($E153,'Country Indicator Data'!$B$4:$N$300,5,FALSE)="x","x",ROUND(IF(VLOOKUP($E153,'Country Indicator Data'!$B$4:$N$300,5,FALSE)&gt;G$3,5,IF(VLOOKUP($E153,'Country Indicator Data'!$B$4:$N$300,5,FALSE)&lt;G$4,0,(G$3-VLOOKUP($E153,'Country Indicator Data'!$B$4:$N$300,5,FALSE))/(G$3-G$4)*5)),1)))</f>
        <v>2.9</v>
      </c>
      <c r="H153" s="163">
        <f t="shared" si="52"/>
        <v>2.7</v>
      </c>
      <c r="I153" s="163">
        <f>IF(LEN(E153)&gt;3,(IF(VLOOKUP($C153,'Regional Crises'!$B$1:$R$66,6,FALSE)="x","x",ROUND(IF(VLOOKUP($C153,'Regional Crises'!$B$1:$R$66,6,FALSE)&gt;I$3,5,IF(VLOOKUP($C153,'Regional Crises'!$B$1:$R$66,6,FALSE)&lt;I$4,0,5-(I$3-VLOOKUP($C153,'Regional Crises'!$B$1:$R$66,6,FALSE))/(I$3-I$4)*5)),1))),IF(VLOOKUP($E153,'Country Indicator Data'!$B$4:$N$300,2,FALSE)="x","x",ROUND(IF(VLOOKUP($E153,'Country Indicator Data'!$B$4:$N$300,2,FALSE)&gt;I$3,5,IF(VLOOKUP($E153,'Country Indicator Data'!$B$4:$N$300,2,FALSE)&lt;I$4,0,5-(I$3-VLOOKUP($E153,'Country Indicator Data'!$B$4:$N$300,2,FALSE))/(I$3-I$4)*5)),1)))</f>
        <v>2</v>
      </c>
      <c r="J153" s="163">
        <f>IF(LEN(E153)&gt;3,(IF(VLOOKUP($C153,'Regional Crises'!$B$1:$R$66,8,FALSE)="x","x",ROUND(IF(VLOOKUP($C153,'Regional Crises'!$B$1:$R$66,8,FALSE)&gt;J$3,5,IF(VLOOKUP($C153,'Regional Crises'!$B$1:$R$66,8,FALSE)&lt;J$4,0,5-(J$3-VLOOKUP($C153,'Regional Crises'!$B$1:$R$66,8,FALSE))/(J$3-J$4)*5)),1))),IF(VLOOKUP($E153,'Country Indicator Data'!$B$4:$N$300,4,FALSE)="x","x",ROUND(IF(VLOOKUP($E153,'Country Indicator Data'!$B$4:$N$300,4,FALSE)&gt;J$3,5,IF(VLOOKUP($E153,'Country Indicator Data'!$B$4:$N$300,4,FALSE)&lt;J$4,0,5-(J$3-VLOOKUP($E153,'Country Indicator Data'!$B$4:$N$300,4,FALSE))/(J$3-J$4)*5)),1)))</f>
        <v>3.4</v>
      </c>
      <c r="K153" s="163">
        <f t="shared" si="53"/>
        <v>2.7</v>
      </c>
      <c r="L153" s="163">
        <f>IF(LEN(E153)&gt;3,(IF(VLOOKUP($C153,'Regional Crises'!$B$1:$R$66,10,FALSE)="x","x",ROUND(IF(VLOOKUP($C153,'Regional Crises'!$B$1:$R$66,10,FALSE)&gt;L$3,5,IF(VLOOKUP($C153,'Regional Crises'!$B$1:$R$66,10,FALSE)&lt;L$4,0,5-(L$3-VLOOKUP($C153,'Regional Crises'!$B$1:$R$66,10,FALSE))/(L$3-L$4)*5)),1))),IF(VLOOKUP($E153,'Country Indicator Data'!$B$4:$N$300,6,FALSE)="x","x",ROUND(IF(VLOOKUP($E153,'Country Indicator Data'!$B$4:$N$300,6,FALSE)&gt;L$3,5,IF(VLOOKUP($E153,'Country Indicator Data'!$B$4:$N$300,6,FALSE)&lt;L$4,0,5-(L$3-VLOOKUP($E153,'Country Indicator Data'!$B$4:$N$300,6,FALSE))/(L$3-L$4)*5)),1)))</f>
        <v>2</v>
      </c>
      <c r="M153" s="163">
        <f>IF(LEN(E153)&gt;3,(IF(VLOOKUP($C153,'Regional Crises'!$B$1:$R$66,11,FALSE)="x","x",ROUND(IF(VLOOKUP($C153,'Regional Crises'!$B$1:$R$66,11,FALSE)&gt;M$3,5,IF(VLOOKUP($C153,'Regional Crises'!$B$1:$R$66,11,FALSE)&lt;M$4,0,5-(M$3-VLOOKUP($C153,'Regional Crises'!$B$1:$R$66,11,FALSE))/(M$3-M$4)*5)),1))),IF(VLOOKUP($E153,'Country Indicator Data'!$B$4:$N$300,7,FALSE)="x","x",ROUND(IF(VLOOKUP($E153,'Country Indicator Data'!$B$4:$N$300,7,FALSE)&gt;M$3,5,IF(VLOOKUP($E153,'Country Indicator Data'!$B$4:$N$300,7,FALSE)&lt;M$4,0,5-(M$3-VLOOKUP($E153,'Country Indicator Data'!$B$4:$N$300,7,FALSE))/(M$3-M$4)*5)),1)))</f>
        <v>2.1</v>
      </c>
      <c r="N153" s="163">
        <f t="shared" si="54"/>
        <v>2.0499999999999998</v>
      </c>
      <c r="O153" s="163">
        <f t="shared" si="55"/>
        <v>2.4833333333333334</v>
      </c>
      <c r="P153" s="163">
        <f>IF(LEN(E153)&gt;3,VLOOKUP(C153,'Regional Crises'!$B$1:$R$69,12,FALSE),VLOOKUP(E153,'Country Indicator Data'!$B$4:$I$300,8,FALSE))</f>
        <v>4</v>
      </c>
      <c r="Q153" s="163">
        <f>IF(LEN(E153)&gt;3,((IF(VLOOKUP($C153,'Regional Crises'!$B$1:$R$66,13,FALSE)="x","x",ROUND(IF(VLOOKUP($C153,'Regional Crises'!$B$1:$R$66,13,FALSE)&gt;Q$3,5,IF(VLOOKUP($C153,'Regional Crises'!$B$1:$R$66,13,FALSE)&lt;Q$4,0,5-(LOG(Q$3)-LOG(VLOOKUP($C153,'Regional Crises'!$B$1:$R$66,13,FALSE)))/(LOG(Q$3)-LOG(Q$4))*5)),1)))),(IF(VLOOKUP($E153,'Country Indicator Data'!$B$4:$N$300,9,FALSE)="x","x",ROUND(IF(VLOOKUP($E153,'Country Indicator Data'!$B$4:$N$300,9,FALSE)&gt;Q$3,5,IF(VLOOKUP($E153,'Country Indicator Data'!$B$4:$N$300,9,FALSE)&lt;Q$4,0,5-(LOG(Q$3)-LOG(VLOOKUP($E153,'Country Indicator Data'!$B$4:$N$300,9,FALSE)))/(LOG(Q$3)-LOG(Q$4))*5)),1))))</f>
        <v>1.6</v>
      </c>
      <c r="R153" s="163">
        <f t="shared" si="56"/>
        <v>2.8</v>
      </c>
      <c r="S153" s="163">
        <f>IF(LEN(E153)&gt;3,((IF(VLOOKUP($C153,'Regional Crises'!$B$1:$R$66,17,FALSE)="x","x",ROUND(IF(VLOOKUP($C153,'Regional Crises'!$B$1:$R$66,17,FALSE)&gt;S$3,0,IF(VLOOKUP($C153,'Regional Crises'!$B$1:$R$66,17,FALSE)&lt;S$4,5,(S$3-VLOOKUP($C153,'Regional Crises'!$B$1:$R$66,17,FALSE))/(S$3-S$4)*5)),1)))),(IF(VLOOKUP($E153,'Country Indicator Data'!$B$4:$N$300,13,FALSE)="x","x",ROUND(IF(VLOOKUP($E153,'Country Indicator Data'!$B$4:$N$300,13,FALSE)&gt;S$3,0,IF(VLOOKUP($E153,'Country Indicator Data'!$B$4:$N$300,13,FALSE)&lt;S$4,5,(S$3-VLOOKUP($E153,'Country Indicator Data'!$B$4:$N$300,13,FALSE))/(S$3-S$4)*5)),1))))</f>
        <v>3.3</v>
      </c>
      <c r="T153" s="163">
        <f>IF(LEN(E153)&gt;3,((IF(VLOOKUP($C153,'Regional Crises'!$B$1:$R$66,14,FALSE)="x","x",ROUND(IF(VLOOKUP($C153,'Regional Crises'!$B$1:$R$66,14,FALSE)&gt;T$3,0,IF(VLOOKUP($C153,'Regional Crises'!$B$1:$R$66,14,FALSE)&lt;T$4,5,(T$3-VLOOKUP($C153,'Regional Crises'!$B$1:$R$66,14,FALSE))/(T$3-T$4)*5)),1)))),(IF(VLOOKUP($E153,'Country Indicator Data'!$B$4:$N$300,10,FALSE)="x","x",ROUND(IF(VLOOKUP($E153,'Country Indicator Data'!$B$4:$N$300,10,FALSE)&gt;T$3,0,IF(VLOOKUP($E153,'Country Indicator Data'!$B$4:$N$300,10,FALSE)&lt;T$4,5,(T$3-VLOOKUP($E153,'Country Indicator Data'!$B$4:$N$300,10,FALSE))/(T$3-T$4)*5)),1))))</f>
        <v>3</v>
      </c>
      <c r="U153" s="163">
        <f>IF(LEN(E153)&gt;3,((IF(VLOOKUP($C153,'Regional Crises'!$B$1:$R$66,15,FALSE)="x","x",ROUND(IF(VLOOKUP($C153,'Regional Crises'!$B$1:$R$66,15,FALSE)&gt;U$3,0,IF(VLOOKUP($C153,'Regional Crises'!$B$1:$R$66,15,FALSE)&lt;U$4,5,(U$3-VLOOKUP($C153,'Regional Crises'!$B$1:$R$66,15,FALSE))/(U$3-U$4)*5)),1)))),(IF(VLOOKUP($E153,'Country Indicator Data'!$B$4:$N$300,11,FALSE)="x","x",ROUND(IF(VLOOKUP($E153,'Country Indicator Data'!$B$4:$N$300,11,FALSE)&gt;U$3,0,IF(VLOOKUP($E153,'Country Indicator Data'!$B$4:$N$300,11,FALSE)&lt;U$4,5,(U$3-VLOOKUP($E153,'Country Indicator Data'!$B$4:$N$300,11,FALSE))/(U$3-U$4)*5)),1))))</f>
        <v>2.5</v>
      </c>
      <c r="V153" s="163">
        <f>IF(LEN(E153)&gt;3,((IF(VLOOKUP($C153,'Regional Crises'!$B$1:$R$66,16,FALSE)="x","x",ROUND(IF(VLOOKUP($C153,'Regional Crises'!$B$1:$R$66,16,FALSE)&gt;V$3,0,IF(VLOOKUP($C153,'Regional Crises'!$B$1:$R$66,16,FALSE)&lt;V$4,5,(V$3-VLOOKUP($C153,'Regional Crises'!$B$1:$R$66,16,FALSE))/(V$3-V$4)*5)),1)))),(IF(VLOOKUP($E153,'Country Indicator Data'!$B$4:$N$300,12,FALSE)="x","x",ROUND(IF(VLOOKUP($E153,'Country Indicator Data'!$B$4:$N$300,12,FALSE)&gt;V$3,0,IF(VLOOKUP($E153,'Country Indicator Data'!$B$4:$N$300,12,FALSE)&lt;V$4,5,(V$3-VLOOKUP($E153,'Country Indicator Data'!$B$4:$N$300,12,FALSE))/(V$3-V$4)*5)),1))))</f>
        <v>3.4</v>
      </c>
      <c r="W153" s="163">
        <f t="shared" si="57"/>
        <v>3.1</v>
      </c>
      <c r="X153" s="163">
        <f t="shared" si="58"/>
        <v>2.8</v>
      </c>
      <c r="Y153" s="184">
        <f>IF('Core Indicators'!FC150="x","x",IF('Core Indicators'!FC150&gt;=5,5,IF('Core Indicators'!FC150&gt;=4,4,IF('Core Indicators'!FC150&gt;=3,3,IF('Core Indicators'!FC150&gt;=2,2,IF('Core Indicators'!FC150&gt;=1,1,0))))))</f>
        <v>3</v>
      </c>
      <c r="Z153" s="163">
        <f t="shared" si="59"/>
        <v>3</v>
      </c>
      <c r="AA153" s="184">
        <f>'Crisis Indicator Data'!Y150</f>
        <v>1</v>
      </c>
      <c r="AB153" s="184">
        <f>'Crisis Indicator Data'!Z150</f>
        <v>0</v>
      </c>
      <c r="AC153" s="184">
        <f>'Crisis Indicator Data'!AA150</f>
        <v>0</v>
      </c>
      <c r="AD153" s="184">
        <f>'Crisis Indicator Data'!AB150</f>
        <v>0</v>
      </c>
      <c r="AE153" s="184">
        <f t="shared" si="60"/>
        <v>1</v>
      </c>
      <c r="AF153" s="184">
        <f>'Crisis Indicator Data'!AC150</f>
        <v>0</v>
      </c>
      <c r="AG153" s="184">
        <f>'Crisis Indicator Data'!AD150</f>
        <v>2</v>
      </c>
      <c r="AH153" s="184">
        <f t="shared" si="61"/>
        <v>2</v>
      </c>
      <c r="AI153" s="184">
        <f>'Crisis Indicator Data'!AE150</f>
        <v>0</v>
      </c>
      <c r="AJ153" s="184">
        <f>'Crisis Indicator Data'!AF150</f>
        <v>3</v>
      </c>
      <c r="AK153" s="184">
        <f>'Crisis Indicator Data'!AG150</f>
        <v>0</v>
      </c>
      <c r="AL153" s="184">
        <f t="shared" si="62"/>
        <v>3</v>
      </c>
      <c r="AM153" s="163">
        <f t="shared" si="63"/>
        <v>2</v>
      </c>
      <c r="AN153" s="163">
        <f t="shared" si="64"/>
        <v>2.5</v>
      </c>
    </row>
    <row r="154" spans="1:40" x14ac:dyDescent="0.35">
      <c r="A154" s="175" t="str">
        <f>'Crisis Indicator Data'!A151</f>
        <v>Mixed Migration Flows in Türkiye</v>
      </c>
      <c r="B154" s="176" t="str">
        <f>'Crisis Indicator Data'!B151</f>
        <v>Displacement</v>
      </c>
      <c r="C154" s="176" t="str">
        <f>'Crisis Indicator Data'!C151</f>
        <v>TUR003</v>
      </c>
      <c r="D154" s="176" t="str">
        <f>'Crisis Indicator Data'!D151</f>
        <v>Türkiye</v>
      </c>
      <c r="E154" s="177" t="str">
        <f>'Crisis Indicator Data'!E151</f>
        <v>TUR</v>
      </c>
      <c r="F154" s="163">
        <f>IF(LEN(E154)&gt;3,(IF(VLOOKUP($C154,'Regional Crises'!$B$1:$R$66,7,FALSE)="x","x",ROUND(IF(VLOOKUP($C154,'Regional Crises'!$B$1:$R$66,7,FALSE)&gt;$F$3,5,IF(VLOOKUP($C154,'Regional Crises'!$B$1:$R$66,7,FALSE)&lt;F$4,0,($F$3-VLOOKUP($C154,'Regional Crises'!$B$1:$R$66,7,FALSE))/($F$3-$F$4)*5)),1))),IF(VLOOKUP($E154,'Country Indicator Data'!$B$4:$N$300,3,FALSE)="x","x",ROUND(IF(VLOOKUP($E154,'Country Indicator Data'!$B$4:$N$300,3,FALSE)&gt;$F$3,5,IF(VLOOKUP($E154,'Country Indicator Data'!$B$4:$N$300,3,FALSE)&lt;$F$4,0,($F$3-VLOOKUP($E154,'Country Indicator Data'!$B$4:$N$300,3,FALSE))/($F$3-$F$4)*5)),1)))</f>
        <v>2.5</v>
      </c>
      <c r="G154" s="163">
        <f>IF(LEN(E154)&gt;3,(IF(VLOOKUP($C154,'Regional Crises'!$B$1:$R$66,9,FALSE)="x","x",ROUND(IF(VLOOKUP($C154,'Regional Crises'!$B$1:$R$66,9,FALSE)&gt;G$3,5,IF(VLOOKUP($C154,'Regional Crises'!$B$1:$R$66,9,FALSE)&lt;G$4,0,(G$3-VLOOKUP($C154,'Regional Crises'!$B$1:$R$66,9,FALSE))/(G$3-G$4)*5)),1))),IF(VLOOKUP($E154,'Country Indicator Data'!$B$4:$N$300,5,FALSE)="x","x",ROUND(IF(VLOOKUP($E154,'Country Indicator Data'!$B$4:$N$300,5,FALSE)&gt;G$3,5,IF(VLOOKUP($E154,'Country Indicator Data'!$B$4:$N$300,5,FALSE)&lt;G$4,0,(G$3-VLOOKUP($E154,'Country Indicator Data'!$B$4:$N$300,5,FALSE))/(G$3-G$4)*5)),1)))</f>
        <v>2.9</v>
      </c>
      <c r="H154" s="163">
        <f t="shared" si="52"/>
        <v>2.7</v>
      </c>
      <c r="I154" s="163">
        <f>IF(LEN(E154)&gt;3,(IF(VLOOKUP($C154,'Regional Crises'!$B$1:$R$66,6,FALSE)="x","x",ROUND(IF(VLOOKUP($C154,'Regional Crises'!$B$1:$R$66,6,FALSE)&gt;I$3,5,IF(VLOOKUP($C154,'Regional Crises'!$B$1:$R$66,6,FALSE)&lt;I$4,0,5-(I$3-VLOOKUP($C154,'Regional Crises'!$B$1:$R$66,6,FALSE))/(I$3-I$4)*5)),1))),IF(VLOOKUP($E154,'Country Indicator Data'!$B$4:$N$300,2,FALSE)="x","x",ROUND(IF(VLOOKUP($E154,'Country Indicator Data'!$B$4:$N$300,2,FALSE)&gt;I$3,5,IF(VLOOKUP($E154,'Country Indicator Data'!$B$4:$N$300,2,FALSE)&lt;I$4,0,5-(I$3-VLOOKUP($E154,'Country Indicator Data'!$B$4:$N$300,2,FALSE))/(I$3-I$4)*5)),1)))</f>
        <v>2</v>
      </c>
      <c r="J154" s="163">
        <f>IF(LEN(E154)&gt;3,(IF(VLOOKUP($C154,'Regional Crises'!$B$1:$R$66,8,FALSE)="x","x",ROUND(IF(VLOOKUP($C154,'Regional Crises'!$B$1:$R$66,8,FALSE)&gt;J$3,5,IF(VLOOKUP($C154,'Regional Crises'!$B$1:$R$66,8,FALSE)&lt;J$4,0,5-(J$3-VLOOKUP($C154,'Regional Crises'!$B$1:$R$66,8,FALSE))/(J$3-J$4)*5)),1))),IF(VLOOKUP($E154,'Country Indicator Data'!$B$4:$N$300,4,FALSE)="x","x",ROUND(IF(VLOOKUP($E154,'Country Indicator Data'!$B$4:$N$300,4,FALSE)&gt;J$3,5,IF(VLOOKUP($E154,'Country Indicator Data'!$B$4:$N$300,4,FALSE)&lt;J$4,0,5-(J$3-VLOOKUP($E154,'Country Indicator Data'!$B$4:$N$300,4,FALSE))/(J$3-J$4)*5)),1)))</f>
        <v>3.4</v>
      </c>
      <c r="K154" s="163">
        <f t="shared" si="53"/>
        <v>2.7</v>
      </c>
      <c r="L154" s="163">
        <f>IF(LEN(E154)&gt;3,(IF(VLOOKUP($C154,'Regional Crises'!$B$1:$R$66,10,FALSE)="x","x",ROUND(IF(VLOOKUP($C154,'Regional Crises'!$B$1:$R$66,10,FALSE)&gt;L$3,5,IF(VLOOKUP($C154,'Regional Crises'!$B$1:$R$66,10,FALSE)&lt;L$4,0,5-(L$3-VLOOKUP($C154,'Regional Crises'!$B$1:$R$66,10,FALSE))/(L$3-L$4)*5)),1))),IF(VLOOKUP($E154,'Country Indicator Data'!$B$4:$N$300,6,FALSE)="x","x",ROUND(IF(VLOOKUP($E154,'Country Indicator Data'!$B$4:$N$300,6,FALSE)&gt;L$3,5,IF(VLOOKUP($E154,'Country Indicator Data'!$B$4:$N$300,6,FALSE)&lt;L$4,0,5-(L$3-VLOOKUP($E154,'Country Indicator Data'!$B$4:$N$300,6,FALSE))/(L$3-L$4)*5)),1)))</f>
        <v>2</v>
      </c>
      <c r="M154" s="163">
        <f>IF(LEN(E154)&gt;3,(IF(VLOOKUP($C154,'Regional Crises'!$B$1:$R$66,11,FALSE)="x","x",ROUND(IF(VLOOKUP($C154,'Regional Crises'!$B$1:$R$66,11,FALSE)&gt;M$3,5,IF(VLOOKUP($C154,'Regional Crises'!$B$1:$R$66,11,FALSE)&lt;M$4,0,5-(M$3-VLOOKUP($C154,'Regional Crises'!$B$1:$R$66,11,FALSE))/(M$3-M$4)*5)),1))),IF(VLOOKUP($E154,'Country Indicator Data'!$B$4:$N$300,7,FALSE)="x","x",ROUND(IF(VLOOKUP($E154,'Country Indicator Data'!$B$4:$N$300,7,FALSE)&gt;M$3,5,IF(VLOOKUP($E154,'Country Indicator Data'!$B$4:$N$300,7,FALSE)&lt;M$4,0,5-(M$3-VLOOKUP($E154,'Country Indicator Data'!$B$4:$N$300,7,FALSE))/(M$3-M$4)*5)),1)))</f>
        <v>2.1</v>
      </c>
      <c r="N154" s="163">
        <f t="shared" si="54"/>
        <v>2.0499999999999998</v>
      </c>
      <c r="O154" s="163">
        <f t="shared" si="55"/>
        <v>2.4833333333333334</v>
      </c>
      <c r="P154" s="163">
        <f>IF(LEN(E154)&gt;3,VLOOKUP(C154,'Regional Crises'!$B$1:$R$69,12,FALSE),VLOOKUP(E154,'Country Indicator Data'!$B$4:$I$300,8,FALSE))</f>
        <v>4</v>
      </c>
      <c r="Q154" s="163">
        <f>IF(LEN(E154)&gt;3,((IF(VLOOKUP($C154,'Regional Crises'!$B$1:$R$66,13,FALSE)="x","x",ROUND(IF(VLOOKUP($C154,'Regional Crises'!$B$1:$R$66,13,FALSE)&gt;Q$3,5,IF(VLOOKUP($C154,'Regional Crises'!$B$1:$R$66,13,FALSE)&lt;Q$4,0,5-(LOG(Q$3)-LOG(VLOOKUP($C154,'Regional Crises'!$B$1:$R$66,13,FALSE)))/(LOG(Q$3)-LOG(Q$4))*5)),1)))),(IF(VLOOKUP($E154,'Country Indicator Data'!$B$4:$N$300,9,FALSE)="x","x",ROUND(IF(VLOOKUP($E154,'Country Indicator Data'!$B$4:$N$300,9,FALSE)&gt;Q$3,5,IF(VLOOKUP($E154,'Country Indicator Data'!$B$4:$N$300,9,FALSE)&lt;Q$4,0,5-(LOG(Q$3)-LOG(VLOOKUP($E154,'Country Indicator Data'!$B$4:$N$300,9,FALSE)))/(LOG(Q$3)-LOG(Q$4))*5)),1))))</f>
        <v>1.6</v>
      </c>
      <c r="R154" s="163">
        <f t="shared" si="56"/>
        <v>2.8</v>
      </c>
      <c r="S154" s="163">
        <f>IF(LEN(E154)&gt;3,((IF(VLOOKUP($C154,'Regional Crises'!$B$1:$R$66,17,FALSE)="x","x",ROUND(IF(VLOOKUP($C154,'Regional Crises'!$B$1:$R$66,17,FALSE)&gt;S$3,0,IF(VLOOKUP($C154,'Regional Crises'!$B$1:$R$66,17,FALSE)&lt;S$4,5,(S$3-VLOOKUP($C154,'Regional Crises'!$B$1:$R$66,17,FALSE))/(S$3-S$4)*5)),1)))),(IF(VLOOKUP($E154,'Country Indicator Data'!$B$4:$N$300,13,FALSE)="x","x",ROUND(IF(VLOOKUP($E154,'Country Indicator Data'!$B$4:$N$300,13,FALSE)&gt;S$3,0,IF(VLOOKUP($E154,'Country Indicator Data'!$B$4:$N$300,13,FALSE)&lt;S$4,5,(S$3-VLOOKUP($E154,'Country Indicator Data'!$B$4:$N$300,13,FALSE))/(S$3-S$4)*5)),1))))</f>
        <v>3.3</v>
      </c>
      <c r="T154" s="163">
        <f>IF(LEN(E154)&gt;3,((IF(VLOOKUP($C154,'Regional Crises'!$B$1:$R$66,14,FALSE)="x","x",ROUND(IF(VLOOKUP($C154,'Regional Crises'!$B$1:$R$66,14,FALSE)&gt;T$3,0,IF(VLOOKUP($C154,'Regional Crises'!$B$1:$R$66,14,FALSE)&lt;T$4,5,(T$3-VLOOKUP($C154,'Regional Crises'!$B$1:$R$66,14,FALSE))/(T$3-T$4)*5)),1)))),(IF(VLOOKUP($E154,'Country Indicator Data'!$B$4:$N$300,10,FALSE)="x","x",ROUND(IF(VLOOKUP($E154,'Country Indicator Data'!$B$4:$N$300,10,FALSE)&gt;T$3,0,IF(VLOOKUP($E154,'Country Indicator Data'!$B$4:$N$300,10,FALSE)&lt;T$4,5,(T$3-VLOOKUP($E154,'Country Indicator Data'!$B$4:$N$300,10,FALSE))/(T$3-T$4)*5)),1))))</f>
        <v>3</v>
      </c>
      <c r="U154" s="163">
        <f>IF(LEN(E154)&gt;3,((IF(VLOOKUP($C154,'Regional Crises'!$B$1:$R$66,15,FALSE)="x","x",ROUND(IF(VLOOKUP($C154,'Regional Crises'!$B$1:$R$66,15,FALSE)&gt;U$3,0,IF(VLOOKUP($C154,'Regional Crises'!$B$1:$R$66,15,FALSE)&lt;U$4,5,(U$3-VLOOKUP($C154,'Regional Crises'!$B$1:$R$66,15,FALSE))/(U$3-U$4)*5)),1)))),(IF(VLOOKUP($E154,'Country Indicator Data'!$B$4:$N$300,11,FALSE)="x","x",ROUND(IF(VLOOKUP($E154,'Country Indicator Data'!$B$4:$N$300,11,FALSE)&gt;U$3,0,IF(VLOOKUP($E154,'Country Indicator Data'!$B$4:$N$300,11,FALSE)&lt;U$4,5,(U$3-VLOOKUP($E154,'Country Indicator Data'!$B$4:$N$300,11,FALSE))/(U$3-U$4)*5)),1))))</f>
        <v>2.5</v>
      </c>
      <c r="V154" s="163">
        <f>IF(LEN(E154)&gt;3,((IF(VLOOKUP($C154,'Regional Crises'!$B$1:$R$66,16,FALSE)="x","x",ROUND(IF(VLOOKUP($C154,'Regional Crises'!$B$1:$R$66,16,FALSE)&gt;V$3,0,IF(VLOOKUP($C154,'Regional Crises'!$B$1:$R$66,16,FALSE)&lt;V$4,5,(V$3-VLOOKUP($C154,'Regional Crises'!$B$1:$R$66,16,FALSE))/(V$3-V$4)*5)),1)))),(IF(VLOOKUP($E154,'Country Indicator Data'!$B$4:$N$300,12,FALSE)="x","x",ROUND(IF(VLOOKUP($E154,'Country Indicator Data'!$B$4:$N$300,12,FALSE)&gt;V$3,0,IF(VLOOKUP($E154,'Country Indicator Data'!$B$4:$N$300,12,FALSE)&lt;V$4,5,(V$3-VLOOKUP($E154,'Country Indicator Data'!$B$4:$N$300,12,FALSE))/(V$3-V$4)*5)),1))))</f>
        <v>3.4</v>
      </c>
      <c r="W154" s="163">
        <f t="shared" si="57"/>
        <v>3.1</v>
      </c>
      <c r="X154" s="163">
        <f t="shared" si="58"/>
        <v>2.8</v>
      </c>
      <c r="Y154" s="184">
        <f>IF('Core Indicators'!FC151="x","x",IF('Core Indicators'!FC151&gt;=5,5,IF('Core Indicators'!FC151&gt;=4,4,IF('Core Indicators'!FC151&gt;=3,3,IF('Core Indicators'!FC151&gt;=2,2,IF('Core Indicators'!FC151&gt;=1,1,0))))))</f>
        <v>3</v>
      </c>
      <c r="Z154" s="163">
        <f t="shared" si="59"/>
        <v>3</v>
      </c>
      <c r="AA154" s="184">
        <f>'Crisis Indicator Data'!Y151</f>
        <v>1</v>
      </c>
      <c r="AB154" s="184">
        <f>'Crisis Indicator Data'!Z151</f>
        <v>0</v>
      </c>
      <c r="AC154" s="184">
        <f>'Crisis Indicator Data'!AA151</f>
        <v>0</v>
      </c>
      <c r="AD154" s="184">
        <f>'Crisis Indicator Data'!AB151</f>
        <v>0</v>
      </c>
      <c r="AE154" s="184">
        <f t="shared" si="60"/>
        <v>1</v>
      </c>
      <c r="AF154" s="184">
        <f>'Crisis Indicator Data'!AC151</f>
        <v>0</v>
      </c>
      <c r="AG154" s="184">
        <f>'Crisis Indicator Data'!AD151</f>
        <v>2</v>
      </c>
      <c r="AH154" s="184">
        <f t="shared" si="61"/>
        <v>2</v>
      </c>
      <c r="AI154" s="184">
        <f>'Crisis Indicator Data'!AE151</f>
        <v>0</v>
      </c>
      <c r="AJ154" s="184">
        <f>'Crisis Indicator Data'!AF151</f>
        <v>3</v>
      </c>
      <c r="AK154" s="184">
        <f>'Crisis Indicator Data'!AG151</f>
        <v>0</v>
      </c>
      <c r="AL154" s="184">
        <f t="shared" si="62"/>
        <v>3</v>
      </c>
      <c r="AM154" s="163">
        <f t="shared" si="63"/>
        <v>2</v>
      </c>
      <c r="AN154" s="163">
        <f t="shared" si="64"/>
        <v>2.5</v>
      </c>
    </row>
    <row r="155" spans="1:40" x14ac:dyDescent="0.35">
      <c r="A155" s="175" t="str">
        <f>'Crisis Indicator Data'!A152</f>
        <v>Kurdish Conflict</v>
      </c>
      <c r="B155" s="176" t="str">
        <f>'Crisis Indicator Data'!B152</f>
        <v>Conflict</v>
      </c>
      <c r="C155" s="176" t="str">
        <f>'Crisis Indicator Data'!C152</f>
        <v>TUR004</v>
      </c>
      <c r="D155" s="176" t="str">
        <f>'Crisis Indicator Data'!D152</f>
        <v>Türkiye</v>
      </c>
      <c r="E155" s="177" t="str">
        <f>'Crisis Indicator Data'!E152</f>
        <v>TUR</v>
      </c>
      <c r="F155" s="163">
        <f>IF(LEN(E155)&gt;3,(IF(VLOOKUP($C155,'Regional Crises'!$B$1:$R$66,7,FALSE)="x","x",ROUND(IF(VLOOKUP($C155,'Regional Crises'!$B$1:$R$66,7,FALSE)&gt;$F$3,5,IF(VLOOKUP($C155,'Regional Crises'!$B$1:$R$66,7,FALSE)&lt;F$4,0,($F$3-VLOOKUP($C155,'Regional Crises'!$B$1:$R$66,7,FALSE))/($F$3-$F$4)*5)),1))),IF(VLOOKUP($E155,'Country Indicator Data'!$B$4:$N$300,3,FALSE)="x","x",ROUND(IF(VLOOKUP($E155,'Country Indicator Data'!$B$4:$N$300,3,FALSE)&gt;$F$3,5,IF(VLOOKUP($E155,'Country Indicator Data'!$B$4:$N$300,3,FALSE)&lt;$F$4,0,($F$3-VLOOKUP($E155,'Country Indicator Data'!$B$4:$N$300,3,FALSE))/($F$3-$F$4)*5)),1)))</f>
        <v>2.5</v>
      </c>
      <c r="G155" s="163">
        <f>IF(LEN(E155)&gt;3,(IF(VLOOKUP($C155,'Regional Crises'!$B$1:$R$66,9,FALSE)="x","x",ROUND(IF(VLOOKUP($C155,'Regional Crises'!$B$1:$R$66,9,FALSE)&gt;G$3,5,IF(VLOOKUP($C155,'Regional Crises'!$B$1:$R$66,9,FALSE)&lt;G$4,0,(G$3-VLOOKUP($C155,'Regional Crises'!$B$1:$R$66,9,FALSE))/(G$3-G$4)*5)),1))),IF(VLOOKUP($E155,'Country Indicator Data'!$B$4:$N$300,5,FALSE)="x","x",ROUND(IF(VLOOKUP($E155,'Country Indicator Data'!$B$4:$N$300,5,FALSE)&gt;G$3,5,IF(VLOOKUP($E155,'Country Indicator Data'!$B$4:$N$300,5,FALSE)&lt;G$4,0,(G$3-VLOOKUP($E155,'Country Indicator Data'!$B$4:$N$300,5,FALSE))/(G$3-G$4)*5)),1)))</f>
        <v>2.9</v>
      </c>
      <c r="H155" s="163">
        <f t="shared" si="52"/>
        <v>2.7</v>
      </c>
      <c r="I155" s="163">
        <f>IF(LEN(E155)&gt;3,(IF(VLOOKUP($C155,'Regional Crises'!$B$1:$R$66,6,FALSE)="x","x",ROUND(IF(VLOOKUP($C155,'Regional Crises'!$B$1:$R$66,6,FALSE)&gt;I$3,5,IF(VLOOKUP($C155,'Regional Crises'!$B$1:$R$66,6,FALSE)&lt;I$4,0,5-(I$3-VLOOKUP($C155,'Regional Crises'!$B$1:$R$66,6,FALSE))/(I$3-I$4)*5)),1))),IF(VLOOKUP($E155,'Country Indicator Data'!$B$4:$N$300,2,FALSE)="x","x",ROUND(IF(VLOOKUP($E155,'Country Indicator Data'!$B$4:$N$300,2,FALSE)&gt;I$3,5,IF(VLOOKUP($E155,'Country Indicator Data'!$B$4:$N$300,2,FALSE)&lt;I$4,0,5-(I$3-VLOOKUP($E155,'Country Indicator Data'!$B$4:$N$300,2,FALSE))/(I$3-I$4)*5)),1)))</f>
        <v>2</v>
      </c>
      <c r="J155" s="163">
        <f>IF(LEN(E155)&gt;3,(IF(VLOOKUP($C155,'Regional Crises'!$B$1:$R$66,8,FALSE)="x","x",ROUND(IF(VLOOKUP($C155,'Regional Crises'!$B$1:$R$66,8,FALSE)&gt;J$3,5,IF(VLOOKUP($C155,'Regional Crises'!$B$1:$R$66,8,FALSE)&lt;J$4,0,5-(J$3-VLOOKUP($C155,'Regional Crises'!$B$1:$R$66,8,FALSE))/(J$3-J$4)*5)),1))),IF(VLOOKUP($E155,'Country Indicator Data'!$B$4:$N$300,4,FALSE)="x","x",ROUND(IF(VLOOKUP($E155,'Country Indicator Data'!$B$4:$N$300,4,FALSE)&gt;J$3,5,IF(VLOOKUP($E155,'Country Indicator Data'!$B$4:$N$300,4,FALSE)&lt;J$4,0,5-(J$3-VLOOKUP($E155,'Country Indicator Data'!$B$4:$N$300,4,FALSE))/(J$3-J$4)*5)),1)))</f>
        <v>3.4</v>
      </c>
      <c r="K155" s="163">
        <f t="shared" si="53"/>
        <v>2.7</v>
      </c>
      <c r="L155" s="163">
        <f>IF(LEN(E155)&gt;3,(IF(VLOOKUP($C155,'Regional Crises'!$B$1:$R$66,10,FALSE)="x","x",ROUND(IF(VLOOKUP($C155,'Regional Crises'!$B$1:$R$66,10,FALSE)&gt;L$3,5,IF(VLOOKUP($C155,'Regional Crises'!$B$1:$R$66,10,FALSE)&lt;L$4,0,5-(L$3-VLOOKUP($C155,'Regional Crises'!$B$1:$R$66,10,FALSE))/(L$3-L$4)*5)),1))),IF(VLOOKUP($E155,'Country Indicator Data'!$B$4:$N$300,6,FALSE)="x","x",ROUND(IF(VLOOKUP($E155,'Country Indicator Data'!$B$4:$N$300,6,FALSE)&gt;L$3,5,IF(VLOOKUP($E155,'Country Indicator Data'!$B$4:$N$300,6,FALSE)&lt;L$4,0,5-(L$3-VLOOKUP($E155,'Country Indicator Data'!$B$4:$N$300,6,FALSE))/(L$3-L$4)*5)),1)))</f>
        <v>2</v>
      </c>
      <c r="M155" s="163">
        <f>IF(LEN(E155)&gt;3,(IF(VLOOKUP($C155,'Regional Crises'!$B$1:$R$66,11,FALSE)="x","x",ROUND(IF(VLOOKUP($C155,'Regional Crises'!$B$1:$R$66,11,FALSE)&gt;M$3,5,IF(VLOOKUP($C155,'Regional Crises'!$B$1:$R$66,11,FALSE)&lt;M$4,0,5-(M$3-VLOOKUP($C155,'Regional Crises'!$B$1:$R$66,11,FALSE))/(M$3-M$4)*5)),1))),IF(VLOOKUP($E155,'Country Indicator Data'!$B$4:$N$300,7,FALSE)="x","x",ROUND(IF(VLOOKUP($E155,'Country Indicator Data'!$B$4:$N$300,7,FALSE)&gt;M$3,5,IF(VLOOKUP($E155,'Country Indicator Data'!$B$4:$N$300,7,FALSE)&lt;M$4,0,5-(M$3-VLOOKUP($E155,'Country Indicator Data'!$B$4:$N$300,7,FALSE))/(M$3-M$4)*5)),1)))</f>
        <v>2.1</v>
      </c>
      <c r="N155" s="163">
        <f t="shared" si="54"/>
        <v>2.0499999999999998</v>
      </c>
      <c r="O155" s="163">
        <f t="shared" si="55"/>
        <v>2.4833333333333334</v>
      </c>
      <c r="P155" s="163">
        <f>IF(LEN(E155)&gt;3,VLOOKUP(C155,'Regional Crises'!$B$1:$R$69,12,FALSE),VLOOKUP(E155,'Country Indicator Data'!$B$4:$I$300,8,FALSE))</f>
        <v>4</v>
      </c>
      <c r="Q155" s="163">
        <f>IF(LEN(E155)&gt;3,((IF(VLOOKUP($C155,'Regional Crises'!$B$1:$R$66,13,FALSE)="x","x",ROUND(IF(VLOOKUP($C155,'Regional Crises'!$B$1:$R$66,13,FALSE)&gt;Q$3,5,IF(VLOOKUP($C155,'Regional Crises'!$B$1:$R$66,13,FALSE)&lt;Q$4,0,5-(LOG(Q$3)-LOG(VLOOKUP($C155,'Regional Crises'!$B$1:$R$66,13,FALSE)))/(LOG(Q$3)-LOG(Q$4))*5)),1)))),(IF(VLOOKUP($E155,'Country Indicator Data'!$B$4:$N$300,9,FALSE)="x","x",ROUND(IF(VLOOKUP($E155,'Country Indicator Data'!$B$4:$N$300,9,FALSE)&gt;Q$3,5,IF(VLOOKUP($E155,'Country Indicator Data'!$B$4:$N$300,9,FALSE)&lt;Q$4,0,5-(LOG(Q$3)-LOG(VLOOKUP($E155,'Country Indicator Data'!$B$4:$N$300,9,FALSE)))/(LOG(Q$3)-LOG(Q$4))*5)),1))))</f>
        <v>1.6</v>
      </c>
      <c r="R155" s="163">
        <f t="shared" si="56"/>
        <v>2.8</v>
      </c>
      <c r="S155" s="163">
        <f>IF(LEN(E155)&gt;3,((IF(VLOOKUP($C155,'Regional Crises'!$B$1:$R$66,17,FALSE)="x","x",ROUND(IF(VLOOKUP($C155,'Regional Crises'!$B$1:$R$66,17,FALSE)&gt;S$3,0,IF(VLOOKUP($C155,'Regional Crises'!$B$1:$R$66,17,FALSE)&lt;S$4,5,(S$3-VLOOKUP($C155,'Regional Crises'!$B$1:$R$66,17,FALSE))/(S$3-S$4)*5)),1)))),(IF(VLOOKUP($E155,'Country Indicator Data'!$B$4:$N$300,13,FALSE)="x","x",ROUND(IF(VLOOKUP($E155,'Country Indicator Data'!$B$4:$N$300,13,FALSE)&gt;S$3,0,IF(VLOOKUP($E155,'Country Indicator Data'!$B$4:$N$300,13,FALSE)&lt;S$4,5,(S$3-VLOOKUP($E155,'Country Indicator Data'!$B$4:$N$300,13,FALSE))/(S$3-S$4)*5)),1))))</f>
        <v>3.3</v>
      </c>
      <c r="T155" s="163">
        <f>IF(LEN(E155)&gt;3,((IF(VLOOKUP($C155,'Regional Crises'!$B$1:$R$66,14,FALSE)="x","x",ROUND(IF(VLOOKUP($C155,'Regional Crises'!$B$1:$R$66,14,FALSE)&gt;T$3,0,IF(VLOOKUP($C155,'Regional Crises'!$B$1:$R$66,14,FALSE)&lt;T$4,5,(T$3-VLOOKUP($C155,'Regional Crises'!$B$1:$R$66,14,FALSE))/(T$3-T$4)*5)),1)))),(IF(VLOOKUP($E155,'Country Indicator Data'!$B$4:$N$300,10,FALSE)="x","x",ROUND(IF(VLOOKUP($E155,'Country Indicator Data'!$B$4:$N$300,10,FALSE)&gt;T$3,0,IF(VLOOKUP($E155,'Country Indicator Data'!$B$4:$N$300,10,FALSE)&lt;T$4,5,(T$3-VLOOKUP($E155,'Country Indicator Data'!$B$4:$N$300,10,FALSE))/(T$3-T$4)*5)),1))))</f>
        <v>3</v>
      </c>
      <c r="U155" s="163">
        <f>IF(LEN(E155)&gt;3,((IF(VLOOKUP($C155,'Regional Crises'!$B$1:$R$66,15,FALSE)="x","x",ROUND(IF(VLOOKUP($C155,'Regional Crises'!$B$1:$R$66,15,FALSE)&gt;U$3,0,IF(VLOOKUP($C155,'Regional Crises'!$B$1:$R$66,15,FALSE)&lt;U$4,5,(U$3-VLOOKUP($C155,'Regional Crises'!$B$1:$R$66,15,FALSE))/(U$3-U$4)*5)),1)))),(IF(VLOOKUP($E155,'Country Indicator Data'!$B$4:$N$300,11,FALSE)="x","x",ROUND(IF(VLOOKUP($E155,'Country Indicator Data'!$B$4:$N$300,11,FALSE)&gt;U$3,0,IF(VLOOKUP($E155,'Country Indicator Data'!$B$4:$N$300,11,FALSE)&lt;U$4,5,(U$3-VLOOKUP($E155,'Country Indicator Data'!$B$4:$N$300,11,FALSE))/(U$3-U$4)*5)),1))))</f>
        <v>2.5</v>
      </c>
      <c r="V155" s="163">
        <f>IF(LEN(E155)&gt;3,((IF(VLOOKUP($C155,'Regional Crises'!$B$1:$R$66,16,FALSE)="x","x",ROUND(IF(VLOOKUP($C155,'Regional Crises'!$B$1:$R$66,16,FALSE)&gt;V$3,0,IF(VLOOKUP($C155,'Regional Crises'!$B$1:$R$66,16,FALSE)&lt;V$4,5,(V$3-VLOOKUP($C155,'Regional Crises'!$B$1:$R$66,16,FALSE))/(V$3-V$4)*5)),1)))),(IF(VLOOKUP($E155,'Country Indicator Data'!$B$4:$N$300,12,FALSE)="x","x",ROUND(IF(VLOOKUP($E155,'Country Indicator Data'!$B$4:$N$300,12,FALSE)&gt;V$3,0,IF(VLOOKUP($E155,'Country Indicator Data'!$B$4:$N$300,12,FALSE)&lt;V$4,5,(V$3-VLOOKUP($E155,'Country Indicator Data'!$B$4:$N$300,12,FALSE))/(V$3-V$4)*5)),1))))</f>
        <v>3.4</v>
      </c>
      <c r="W155" s="163">
        <f t="shared" si="57"/>
        <v>3.1</v>
      </c>
      <c r="X155" s="163">
        <f t="shared" si="58"/>
        <v>2.8</v>
      </c>
      <c r="Y155" s="184">
        <f>IF('Core Indicators'!FC152="x","x",IF('Core Indicators'!FC152&gt;=5,5,IF('Core Indicators'!FC152&gt;=4,4,IF('Core Indicators'!FC152&gt;=3,3,IF('Core Indicators'!FC152&gt;=2,2,IF('Core Indicators'!FC152&gt;=1,1,0))))))</f>
        <v>2</v>
      </c>
      <c r="Z155" s="163">
        <f t="shared" si="59"/>
        <v>2</v>
      </c>
      <c r="AA155" s="184">
        <f>'Crisis Indicator Data'!Y152</f>
        <v>1</v>
      </c>
      <c r="AB155" s="184">
        <f>'Crisis Indicator Data'!Z152</f>
        <v>0</v>
      </c>
      <c r="AC155" s="184">
        <f>'Crisis Indicator Data'!AA152</f>
        <v>1</v>
      </c>
      <c r="AD155" s="184">
        <f>'Crisis Indicator Data'!AB152</f>
        <v>0</v>
      </c>
      <c r="AE155" s="184">
        <f t="shared" si="60"/>
        <v>2</v>
      </c>
      <c r="AF155" s="184">
        <f>'Crisis Indicator Data'!AC152</f>
        <v>0</v>
      </c>
      <c r="AG155" s="184">
        <f>'Crisis Indicator Data'!AD152</f>
        <v>0</v>
      </c>
      <c r="AH155" s="184">
        <f t="shared" si="61"/>
        <v>0</v>
      </c>
      <c r="AI155" s="184">
        <f>'Crisis Indicator Data'!AE152</f>
        <v>0</v>
      </c>
      <c r="AJ155" s="184">
        <f>'Crisis Indicator Data'!AF152</f>
        <v>3</v>
      </c>
      <c r="AK155" s="184">
        <f>'Crisis Indicator Data'!AG152</f>
        <v>0</v>
      </c>
      <c r="AL155" s="184">
        <f t="shared" si="62"/>
        <v>3</v>
      </c>
      <c r="AM155" s="163">
        <f t="shared" si="63"/>
        <v>2</v>
      </c>
      <c r="AN155" s="163">
        <f t="shared" si="64"/>
        <v>2</v>
      </c>
    </row>
    <row r="156" spans="1:40" x14ac:dyDescent="0.35">
      <c r="A156" s="175" t="str">
        <f>'Crisis Indicator Data'!A153</f>
        <v>Türkiye / Syria earthquake in Türkiye</v>
      </c>
      <c r="B156" s="176" t="str">
        <f>'Crisis Indicator Data'!B153</f>
        <v>Earthquake</v>
      </c>
      <c r="C156" s="176" t="str">
        <f>'Crisis Indicator Data'!C153</f>
        <v>TUR005</v>
      </c>
      <c r="D156" s="176" t="str">
        <f>'Crisis Indicator Data'!D153</f>
        <v>Türkiye</v>
      </c>
      <c r="E156" s="177" t="str">
        <f>'Crisis Indicator Data'!E153</f>
        <v>TUR</v>
      </c>
      <c r="F156" s="163">
        <f>IF(LEN(E156)&gt;3,(IF(VLOOKUP($C156,'Regional Crises'!$B$1:$R$66,7,FALSE)="x","x",ROUND(IF(VLOOKUP($C156,'Regional Crises'!$B$1:$R$66,7,FALSE)&gt;$F$3,5,IF(VLOOKUP($C156,'Regional Crises'!$B$1:$R$66,7,FALSE)&lt;F$4,0,($F$3-VLOOKUP($C156,'Regional Crises'!$B$1:$R$66,7,FALSE))/($F$3-$F$4)*5)),1))),IF(VLOOKUP($E156,'Country Indicator Data'!$B$4:$N$300,3,FALSE)="x","x",ROUND(IF(VLOOKUP($E156,'Country Indicator Data'!$B$4:$N$300,3,FALSE)&gt;$F$3,5,IF(VLOOKUP($E156,'Country Indicator Data'!$B$4:$N$300,3,FALSE)&lt;$F$4,0,($F$3-VLOOKUP($E156,'Country Indicator Data'!$B$4:$N$300,3,FALSE))/($F$3-$F$4)*5)),1)))</f>
        <v>2.5</v>
      </c>
      <c r="G156" s="163">
        <f>IF(LEN(E156)&gt;3,(IF(VLOOKUP($C156,'Regional Crises'!$B$1:$R$66,9,FALSE)="x","x",ROUND(IF(VLOOKUP($C156,'Regional Crises'!$B$1:$R$66,9,FALSE)&gt;G$3,5,IF(VLOOKUP($C156,'Regional Crises'!$B$1:$R$66,9,FALSE)&lt;G$4,0,(G$3-VLOOKUP($C156,'Regional Crises'!$B$1:$R$66,9,FALSE))/(G$3-G$4)*5)),1))),IF(VLOOKUP($E156,'Country Indicator Data'!$B$4:$N$300,5,FALSE)="x","x",ROUND(IF(VLOOKUP($E156,'Country Indicator Data'!$B$4:$N$300,5,FALSE)&gt;G$3,5,IF(VLOOKUP($E156,'Country Indicator Data'!$B$4:$N$300,5,FALSE)&lt;G$4,0,(G$3-VLOOKUP($E156,'Country Indicator Data'!$B$4:$N$300,5,FALSE))/(G$3-G$4)*5)),1)))</f>
        <v>2.9</v>
      </c>
      <c r="H156" s="163">
        <f t="shared" si="52"/>
        <v>2.7</v>
      </c>
      <c r="I156" s="163">
        <f>IF(LEN(E156)&gt;3,(IF(VLOOKUP($C156,'Regional Crises'!$B$1:$R$66,6,FALSE)="x","x",ROUND(IF(VLOOKUP($C156,'Regional Crises'!$B$1:$R$66,6,FALSE)&gt;I$3,5,IF(VLOOKUP($C156,'Regional Crises'!$B$1:$R$66,6,FALSE)&lt;I$4,0,5-(I$3-VLOOKUP($C156,'Regional Crises'!$B$1:$R$66,6,FALSE))/(I$3-I$4)*5)),1))),IF(VLOOKUP($E156,'Country Indicator Data'!$B$4:$N$300,2,FALSE)="x","x",ROUND(IF(VLOOKUP($E156,'Country Indicator Data'!$B$4:$N$300,2,FALSE)&gt;I$3,5,IF(VLOOKUP($E156,'Country Indicator Data'!$B$4:$N$300,2,FALSE)&lt;I$4,0,5-(I$3-VLOOKUP($E156,'Country Indicator Data'!$B$4:$N$300,2,FALSE))/(I$3-I$4)*5)),1)))</f>
        <v>2</v>
      </c>
      <c r="J156" s="163">
        <f>IF(LEN(E156)&gt;3,(IF(VLOOKUP($C156,'Regional Crises'!$B$1:$R$66,8,FALSE)="x","x",ROUND(IF(VLOOKUP($C156,'Regional Crises'!$B$1:$R$66,8,FALSE)&gt;J$3,5,IF(VLOOKUP($C156,'Regional Crises'!$B$1:$R$66,8,FALSE)&lt;J$4,0,5-(J$3-VLOOKUP($C156,'Regional Crises'!$B$1:$R$66,8,FALSE))/(J$3-J$4)*5)),1))),IF(VLOOKUP($E156,'Country Indicator Data'!$B$4:$N$300,4,FALSE)="x","x",ROUND(IF(VLOOKUP($E156,'Country Indicator Data'!$B$4:$N$300,4,FALSE)&gt;J$3,5,IF(VLOOKUP($E156,'Country Indicator Data'!$B$4:$N$300,4,FALSE)&lt;J$4,0,5-(J$3-VLOOKUP($E156,'Country Indicator Data'!$B$4:$N$300,4,FALSE))/(J$3-J$4)*5)),1)))</f>
        <v>3.4</v>
      </c>
      <c r="K156" s="163">
        <f t="shared" si="53"/>
        <v>2.7</v>
      </c>
      <c r="L156" s="163">
        <f>IF(LEN(E156)&gt;3,(IF(VLOOKUP($C156,'Regional Crises'!$B$1:$R$66,10,FALSE)="x","x",ROUND(IF(VLOOKUP($C156,'Regional Crises'!$B$1:$R$66,10,FALSE)&gt;L$3,5,IF(VLOOKUP($C156,'Regional Crises'!$B$1:$R$66,10,FALSE)&lt;L$4,0,5-(L$3-VLOOKUP($C156,'Regional Crises'!$B$1:$R$66,10,FALSE))/(L$3-L$4)*5)),1))),IF(VLOOKUP($E156,'Country Indicator Data'!$B$4:$N$300,6,FALSE)="x","x",ROUND(IF(VLOOKUP($E156,'Country Indicator Data'!$B$4:$N$300,6,FALSE)&gt;L$3,5,IF(VLOOKUP($E156,'Country Indicator Data'!$B$4:$N$300,6,FALSE)&lt;L$4,0,5-(L$3-VLOOKUP($E156,'Country Indicator Data'!$B$4:$N$300,6,FALSE))/(L$3-L$4)*5)),1)))</f>
        <v>2</v>
      </c>
      <c r="M156" s="163">
        <f>IF(LEN(E156)&gt;3,(IF(VLOOKUP($C156,'Regional Crises'!$B$1:$R$66,11,FALSE)="x","x",ROUND(IF(VLOOKUP($C156,'Regional Crises'!$B$1:$R$66,11,FALSE)&gt;M$3,5,IF(VLOOKUP($C156,'Regional Crises'!$B$1:$R$66,11,FALSE)&lt;M$4,0,5-(M$3-VLOOKUP($C156,'Regional Crises'!$B$1:$R$66,11,FALSE))/(M$3-M$4)*5)),1))),IF(VLOOKUP($E156,'Country Indicator Data'!$B$4:$N$300,7,FALSE)="x","x",ROUND(IF(VLOOKUP($E156,'Country Indicator Data'!$B$4:$N$300,7,FALSE)&gt;M$3,5,IF(VLOOKUP($E156,'Country Indicator Data'!$B$4:$N$300,7,FALSE)&lt;M$4,0,5-(M$3-VLOOKUP($E156,'Country Indicator Data'!$B$4:$N$300,7,FALSE))/(M$3-M$4)*5)),1)))</f>
        <v>2.1</v>
      </c>
      <c r="N156" s="163">
        <f t="shared" si="54"/>
        <v>2.0499999999999998</v>
      </c>
      <c r="O156" s="163">
        <f t="shared" si="55"/>
        <v>2.4833333333333334</v>
      </c>
      <c r="P156" s="163">
        <f>IF(LEN(E156)&gt;3,VLOOKUP(C156,'Regional Crises'!$B$1:$R$69,12,FALSE),VLOOKUP(E156,'Country Indicator Data'!$B$4:$I$300,8,FALSE))</f>
        <v>4</v>
      </c>
      <c r="Q156" s="163">
        <f>IF(LEN(E156)&gt;3,((IF(VLOOKUP($C156,'Regional Crises'!$B$1:$R$66,13,FALSE)="x","x",ROUND(IF(VLOOKUP($C156,'Regional Crises'!$B$1:$R$66,13,FALSE)&gt;Q$3,5,IF(VLOOKUP($C156,'Regional Crises'!$B$1:$R$66,13,FALSE)&lt;Q$4,0,5-(LOG(Q$3)-LOG(VLOOKUP($C156,'Regional Crises'!$B$1:$R$66,13,FALSE)))/(LOG(Q$3)-LOG(Q$4))*5)),1)))),(IF(VLOOKUP($E156,'Country Indicator Data'!$B$4:$N$300,9,FALSE)="x","x",ROUND(IF(VLOOKUP($E156,'Country Indicator Data'!$B$4:$N$300,9,FALSE)&gt;Q$3,5,IF(VLOOKUP($E156,'Country Indicator Data'!$B$4:$N$300,9,FALSE)&lt;Q$4,0,5-(LOG(Q$3)-LOG(VLOOKUP($E156,'Country Indicator Data'!$B$4:$N$300,9,FALSE)))/(LOG(Q$3)-LOG(Q$4))*5)),1))))</f>
        <v>1.6</v>
      </c>
      <c r="R156" s="163">
        <f t="shared" si="56"/>
        <v>2.8</v>
      </c>
      <c r="S156" s="163">
        <f>IF(LEN(E156)&gt;3,((IF(VLOOKUP($C156,'Regional Crises'!$B$1:$R$66,17,FALSE)="x","x",ROUND(IF(VLOOKUP($C156,'Regional Crises'!$B$1:$R$66,17,FALSE)&gt;S$3,0,IF(VLOOKUP($C156,'Regional Crises'!$B$1:$R$66,17,FALSE)&lt;S$4,5,(S$3-VLOOKUP($C156,'Regional Crises'!$B$1:$R$66,17,FALSE))/(S$3-S$4)*5)),1)))),(IF(VLOOKUP($E156,'Country Indicator Data'!$B$4:$N$300,13,FALSE)="x","x",ROUND(IF(VLOOKUP($E156,'Country Indicator Data'!$B$4:$N$300,13,FALSE)&gt;S$3,0,IF(VLOOKUP($E156,'Country Indicator Data'!$B$4:$N$300,13,FALSE)&lt;S$4,5,(S$3-VLOOKUP($E156,'Country Indicator Data'!$B$4:$N$300,13,FALSE))/(S$3-S$4)*5)),1))))</f>
        <v>3.3</v>
      </c>
      <c r="T156" s="163">
        <f>IF(LEN(E156)&gt;3,((IF(VLOOKUP($C156,'Regional Crises'!$B$1:$R$66,14,FALSE)="x","x",ROUND(IF(VLOOKUP($C156,'Regional Crises'!$B$1:$R$66,14,FALSE)&gt;T$3,0,IF(VLOOKUP($C156,'Regional Crises'!$B$1:$R$66,14,FALSE)&lt;T$4,5,(T$3-VLOOKUP($C156,'Regional Crises'!$B$1:$R$66,14,FALSE))/(T$3-T$4)*5)),1)))),(IF(VLOOKUP($E156,'Country Indicator Data'!$B$4:$N$300,10,FALSE)="x","x",ROUND(IF(VLOOKUP($E156,'Country Indicator Data'!$B$4:$N$300,10,FALSE)&gt;T$3,0,IF(VLOOKUP($E156,'Country Indicator Data'!$B$4:$N$300,10,FALSE)&lt;T$4,5,(T$3-VLOOKUP($E156,'Country Indicator Data'!$B$4:$N$300,10,FALSE))/(T$3-T$4)*5)),1))))</f>
        <v>3</v>
      </c>
      <c r="U156" s="163">
        <f>IF(LEN(E156)&gt;3,((IF(VLOOKUP($C156,'Regional Crises'!$B$1:$R$66,15,FALSE)="x","x",ROUND(IF(VLOOKUP($C156,'Regional Crises'!$B$1:$R$66,15,FALSE)&gt;U$3,0,IF(VLOOKUP($C156,'Regional Crises'!$B$1:$R$66,15,FALSE)&lt;U$4,5,(U$3-VLOOKUP($C156,'Regional Crises'!$B$1:$R$66,15,FALSE))/(U$3-U$4)*5)),1)))),(IF(VLOOKUP($E156,'Country Indicator Data'!$B$4:$N$300,11,FALSE)="x","x",ROUND(IF(VLOOKUP($E156,'Country Indicator Data'!$B$4:$N$300,11,FALSE)&gt;U$3,0,IF(VLOOKUP($E156,'Country Indicator Data'!$B$4:$N$300,11,FALSE)&lt;U$4,5,(U$3-VLOOKUP($E156,'Country Indicator Data'!$B$4:$N$300,11,FALSE))/(U$3-U$4)*5)),1))))</f>
        <v>2.5</v>
      </c>
      <c r="V156" s="163">
        <f>IF(LEN(E156)&gt;3,((IF(VLOOKUP($C156,'Regional Crises'!$B$1:$R$66,16,FALSE)="x","x",ROUND(IF(VLOOKUP($C156,'Regional Crises'!$B$1:$R$66,16,FALSE)&gt;V$3,0,IF(VLOOKUP($C156,'Regional Crises'!$B$1:$R$66,16,FALSE)&lt;V$4,5,(V$3-VLOOKUP($C156,'Regional Crises'!$B$1:$R$66,16,FALSE))/(V$3-V$4)*5)),1)))),(IF(VLOOKUP($E156,'Country Indicator Data'!$B$4:$N$300,12,FALSE)="x","x",ROUND(IF(VLOOKUP($E156,'Country Indicator Data'!$B$4:$N$300,12,FALSE)&gt;V$3,0,IF(VLOOKUP($E156,'Country Indicator Data'!$B$4:$N$300,12,FALSE)&lt;V$4,5,(V$3-VLOOKUP($E156,'Country Indicator Data'!$B$4:$N$300,12,FALSE))/(V$3-V$4)*5)),1))))</f>
        <v>3.4</v>
      </c>
      <c r="W156" s="163">
        <f t="shared" si="57"/>
        <v>3.1</v>
      </c>
      <c r="X156" s="163">
        <f t="shared" si="58"/>
        <v>2.8</v>
      </c>
      <c r="Y156" s="184">
        <f>IF('Core Indicators'!FC153="x","x",IF('Core Indicators'!FC153&gt;=5,5,IF('Core Indicators'!FC153&gt;=4,4,IF('Core Indicators'!FC153&gt;=3,3,IF('Core Indicators'!FC153&gt;=2,2,IF('Core Indicators'!FC153&gt;=1,1,0))))))</f>
        <v>3</v>
      </c>
      <c r="Z156" s="163">
        <f t="shared" si="59"/>
        <v>3</v>
      </c>
      <c r="AA156" s="184">
        <f>'Crisis Indicator Data'!Y153</f>
        <v>1</v>
      </c>
      <c r="AB156" s="184">
        <f>'Crisis Indicator Data'!Z153</f>
        <v>0</v>
      </c>
      <c r="AC156" s="184">
        <f>'Crisis Indicator Data'!AA153</f>
        <v>0</v>
      </c>
      <c r="AD156" s="184">
        <f>'Crisis Indicator Data'!AB153</f>
        <v>0</v>
      </c>
      <c r="AE156" s="184">
        <f t="shared" si="60"/>
        <v>1</v>
      </c>
      <c r="AF156" s="184">
        <f>'Crisis Indicator Data'!AC153</f>
        <v>0</v>
      </c>
      <c r="AG156" s="184">
        <f>'Crisis Indicator Data'!AD153</f>
        <v>0</v>
      </c>
      <c r="AH156" s="184">
        <f t="shared" si="61"/>
        <v>0</v>
      </c>
      <c r="AI156" s="184">
        <f>'Crisis Indicator Data'!AE153</f>
        <v>0</v>
      </c>
      <c r="AJ156" s="184">
        <f>'Crisis Indicator Data'!AF153</f>
        <v>3</v>
      </c>
      <c r="AK156" s="184">
        <f>'Crisis Indicator Data'!AG153</f>
        <v>0</v>
      </c>
      <c r="AL156" s="184">
        <f t="shared" si="62"/>
        <v>3</v>
      </c>
      <c r="AM156" s="163">
        <f t="shared" si="63"/>
        <v>1</v>
      </c>
      <c r="AN156" s="163">
        <f t="shared" si="64"/>
        <v>2</v>
      </c>
    </row>
    <row r="157" spans="1:40" x14ac:dyDescent="0.35">
      <c r="A157" s="175" t="str">
        <f>'Crisis Indicator Data'!A154</f>
        <v>Multiple Crises in Tanzania</v>
      </c>
      <c r="B157" s="176" t="str">
        <f>'Crisis Indicator Data'!B154</f>
        <v>Displacement,Drought</v>
      </c>
      <c r="C157" s="176" t="str">
        <f>'Crisis Indicator Data'!C154</f>
        <v>TZA001</v>
      </c>
      <c r="D157" s="176" t="str">
        <f>'Crisis Indicator Data'!D154</f>
        <v>Tanzania</v>
      </c>
      <c r="E157" s="177" t="str">
        <f>'Crisis Indicator Data'!E154</f>
        <v>TZA</v>
      </c>
      <c r="F157" s="163">
        <f>IF(LEN(E157)&gt;3,(IF(VLOOKUP($C157,'Regional Crises'!$B$1:$R$66,7,FALSE)="x","x",ROUND(IF(VLOOKUP($C157,'Regional Crises'!$B$1:$R$66,7,FALSE)&gt;$F$3,5,IF(VLOOKUP($C157,'Regional Crises'!$B$1:$R$66,7,FALSE)&lt;F$4,0,($F$3-VLOOKUP($C157,'Regional Crises'!$B$1:$R$66,7,FALSE))/($F$3-$F$4)*5)),1))),IF(VLOOKUP($E157,'Country Indicator Data'!$B$4:$N$300,3,FALSE)="x","x",ROUND(IF(VLOOKUP($E157,'Country Indicator Data'!$B$4:$N$300,3,FALSE)&gt;$F$3,5,IF(VLOOKUP($E157,'Country Indicator Data'!$B$4:$N$300,3,FALSE)&lt;$F$4,0,($F$3-VLOOKUP($E157,'Country Indicator Data'!$B$4:$N$300,3,FALSE))/($F$3-$F$4)*5)),1)))</f>
        <v>2.5</v>
      </c>
      <c r="G157" s="163">
        <f>IF(LEN(E157)&gt;3,(IF(VLOOKUP($C157,'Regional Crises'!$B$1:$R$66,9,FALSE)="x","x",ROUND(IF(VLOOKUP($C157,'Regional Crises'!$B$1:$R$66,9,FALSE)&gt;G$3,5,IF(VLOOKUP($C157,'Regional Crises'!$B$1:$R$66,9,FALSE)&lt;G$4,0,(G$3-VLOOKUP($C157,'Regional Crises'!$B$1:$R$66,9,FALSE))/(G$3-G$4)*5)),1))),IF(VLOOKUP($E157,'Country Indicator Data'!$B$4:$N$300,5,FALSE)="x","x",ROUND(IF(VLOOKUP($E157,'Country Indicator Data'!$B$4:$N$300,5,FALSE)&gt;G$3,5,IF(VLOOKUP($E157,'Country Indicator Data'!$B$4:$N$300,5,FALSE)&lt;G$4,0,(G$3-VLOOKUP($E157,'Country Indicator Data'!$B$4:$N$300,5,FALSE))/(G$3-G$4)*5)),1)))</f>
        <v>2.6</v>
      </c>
      <c r="H157" s="163">
        <f t="shared" si="52"/>
        <v>2.5499999999999998</v>
      </c>
      <c r="I157" s="163">
        <f>IF(LEN(E157)&gt;3,(IF(VLOOKUP($C157,'Regional Crises'!$B$1:$R$66,6,FALSE)="x","x",ROUND(IF(VLOOKUP($C157,'Regional Crises'!$B$1:$R$66,6,FALSE)&gt;I$3,5,IF(VLOOKUP($C157,'Regional Crises'!$B$1:$R$66,6,FALSE)&lt;I$4,0,5-(I$3-VLOOKUP($C157,'Regional Crises'!$B$1:$R$66,6,FALSE))/(I$3-I$4)*5)),1))),IF(VLOOKUP($E157,'Country Indicator Data'!$B$4:$N$300,2,FALSE)="x","x",ROUND(IF(VLOOKUP($E157,'Country Indicator Data'!$B$4:$N$300,2,FALSE)&gt;I$3,5,IF(VLOOKUP($E157,'Country Indicator Data'!$B$4:$N$300,2,FALSE)&lt;I$4,0,5-(I$3-VLOOKUP($E157,'Country Indicator Data'!$B$4:$N$300,2,FALSE))/(I$3-I$4)*5)),1)))</f>
        <v>2.5</v>
      </c>
      <c r="J157" s="163">
        <f>IF(LEN(E157)&gt;3,(IF(VLOOKUP($C157,'Regional Crises'!$B$1:$R$66,8,FALSE)="x","x",ROUND(IF(VLOOKUP($C157,'Regional Crises'!$B$1:$R$66,8,FALSE)&gt;J$3,5,IF(VLOOKUP($C157,'Regional Crises'!$B$1:$R$66,8,FALSE)&lt;J$4,0,5-(J$3-VLOOKUP($C157,'Regional Crises'!$B$1:$R$66,8,FALSE))/(J$3-J$4)*5)),1))),IF(VLOOKUP($E157,'Country Indicator Data'!$B$4:$N$300,4,FALSE)="x","x",ROUND(IF(VLOOKUP($E157,'Country Indicator Data'!$B$4:$N$300,4,FALSE)&gt;J$3,5,IF(VLOOKUP($E157,'Country Indicator Data'!$B$4:$N$300,4,FALSE)&lt;J$4,0,5-(J$3-VLOOKUP($E157,'Country Indicator Data'!$B$4:$N$300,4,FALSE))/(J$3-J$4)*5)),1)))</f>
        <v>0</v>
      </c>
      <c r="K157" s="163">
        <f t="shared" si="53"/>
        <v>1.25</v>
      </c>
      <c r="L157" s="163">
        <f>IF(LEN(E157)&gt;3,(IF(VLOOKUP($C157,'Regional Crises'!$B$1:$R$66,10,FALSE)="x","x",ROUND(IF(VLOOKUP($C157,'Regional Crises'!$B$1:$R$66,10,FALSE)&gt;L$3,5,IF(VLOOKUP($C157,'Regional Crises'!$B$1:$R$66,10,FALSE)&lt;L$4,0,5-(L$3-VLOOKUP($C157,'Regional Crises'!$B$1:$R$66,10,FALSE))/(L$3-L$4)*5)),1))),IF(VLOOKUP($E157,'Country Indicator Data'!$B$4:$N$300,6,FALSE)="x","x",ROUND(IF(VLOOKUP($E157,'Country Indicator Data'!$B$4:$N$300,6,FALSE)&gt;L$3,5,IF(VLOOKUP($E157,'Country Indicator Data'!$B$4:$N$300,6,FALSE)&lt;L$4,0,5-(L$3-VLOOKUP($E157,'Country Indicator Data'!$B$4:$N$300,6,FALSE))/(L$3-L$4)*5)),1)))</f>
        <v>3.6</v>
      </c>
      <c r="M157" s="163">
        <f>IF(LEN(E157)&gt;3,(IF(VLOOKUP($C157,'Regional Crises'!$B$1:$R$66,11,FALSE)="x","x",ROUND(IF(VLOOKUP($C157,'Regional Crises'!$B$1:$R$66,11,FALSE)&gt;M$3,5,IF(VLOOKUP($C157,'Regional Crises'!$B$1:$R$66,11,FALSE)&lt;M$4,0,5-(M$3-VLOOKUP($C157,'Regional Crises'!$B$1:$R$66,11,FALSE))/(M$3-M$4)*5)),1))),IF(VLOOKUP($E157,'Country Indicator Data'!$B$4:$N$300,7,FALSE)="x","x",ROUND(IF(VLOOKUP($E157,'Country Indicator Data'!$B$4:$N$300,7,FALSE)&gt;M$3,5,IF(VLOOKUP($E157,'Country Indicator Data'!$B$4:$N$300,7,FALSE)&lt;M$4,0,5-(M$3-VLOOKUP($E157,'Country Indicator Data'!$B$4:$N$300,7,FALSE))/(M$3-M$4)*5)),1)))</f>
        <v>1.9</v>
      </c>
      <c r="N157" s="163">
        <f t="shared" si="54"/>
        <v>2.75</v>
      </c>
      <c r="O157" s="163">
        <f t="shared" si="55"/>
        <v>2.1833333333333331</v>
      </c>
      <c r="P157" s="163">
        <f>IF(LEN(E157)&gt;3,VLOOKUP(C157,'Regional Crises'!$B$1:$R$69,12,FALSE),VLOOKUP(E157,'Country Indicator Data'!$B$4:$I$300,8,FALSE))</f>
        <v>1</v>
      </c>
      <c r="Q157" s="163">
        <f>IF(LEN(E157)&gt;3,((IF(VLOOKUP($C157,'Regional Crises'!$B$1:$R$66,13,FALSE)="x","x",ROUND(IF(VLOOKUP($C157,'Regional Crises'!$B$1:$R$66,13,FALSE)&gt;Q$3,5,IF(VLOOKUP($C157,'Regional Crises'!$B$1:$R$66,13,FALSE)&lt;Q$4,0,5-(LOG(Q$3)-LOG(VLOOKUP($C157,'Regional Crises'!$B$1:$R$66,13,FALSE)))/(LOG(Q$3)-LOG(Q$4))*5)),1)))),(IF(VLOOKUP($E157,'Country Indicator Data'!$B$4:$N$300,9,FALSE)="x","x",ROUND(IF(VLOOKUP($E157,'Country Indicator Data'!$B$4:$N$300,9,FALSE)&gt;Q$3,5,IF(VLOOKUP($E157,'Country Indicator Data'!$B$4:$N$300,9,FALSE)&lt;Q$4,0,5-(LOG(Q$3)-LOG(VLOOKUP($E157,'Country Indicator Data'!$B$4:$N$300,9,FALSE)))/(LOG(Q$3)-LOG(Q$4))*5)),1))))</f>
        <v>0</v>
      </c>
      <c r="R157" s="163">
        <f t="shared" si="56"/>
        <v>0.5</v>
      </c>
      <c r="S157" s="163">
        <f>IF(LEN(E157)&gt;3,((IF(VLOOKUP($C157,'Regional Crises'!$B$1:$R$66,17,FALSE)="x","x",ROUND(IF(VLOOKUP($C157,'Regional Crises'!$B$1:$R$66,17,FALSE)&gt;S$3,0,IF(VLOOKUP($C157,'Regional Crises'!$B$1:$R$66,17,FALSE)&lt;S$4,5,(S$3-VLOOKUP($C157,'Regional Crises'!$B$1:$R$66,17,FALSE))/(S$3-S$4)*5)),1)))),(IF(VLOOKUP($E157,'Country Indicator Data'!$B$4:$N$300,13,FALSE)="x","x",ROUND(IF(VLOOKUP($E157,'Country Indicator Data'!$B$4:$N$300,13,FALSE)&gt;S$3,0,IF(VLOOKUP($E157,'Country Indicator Data'!$B$4:$N$300,13,FALSE)&lt;S$4,5,(S$3-VLOOKUP($E157,'Country Indicator Data'!$B$4:$N$300,13,FALSE))/(S$3-S$4)*5)),1))))</f>
        <v>3</v>
      </c>
      <c r="T157" s="163">
        <f>IF(LEN(E157)&gt;3,((IF(VLOOKUP($C157,'Regional Crises'!$B$1:$R$66,14,FALSE)="x","x",ROUND(IF(VLOOKUP($C157,'Regional Crises'!$B$1:$R$66,14,FALSE)&gt;T$3,0,IF(VLOOKUP($C157,'Regional Crises'!$B$1:$R$66,14,FALSE)&lt;T$4,5,(T$3-VLOOKUP($C157,'Regional Crises'!$B$1:$R$66,14,FALSE))/(T$3-T$4)*5)),1)))),(IF(VLOOKUP($E157,'Country Indicator Data'!$B$4:$N$300,10,FALSE)="x","x",ROUND(IF(VLOOKUP($E157,'Country Indicator Data'!$B$4:$N$300,10,FALSE)&gt;T$3,0,IF(VLOOKUP($E157,'Country Indicator Data'!$B$4:$N$300,10,FALSE)&lt;T$4,5,(T$3-VLOOKUP($E157,'Country Indicator Data'!$B$4:$N$300,10,FALSE))/(T$3-T$4)*5)),1))))</f>
        <v>2.9</v>
      </c>
      <c r="U157" s="163">
        <f>IF(LEN(E157)&gt;3,((IF(VLOOKUP($C157,'Regional Crises'!$B$1:$R$66,15,FALSE)="x","x",ROUND(IF(VLOOKUP($C157,'Regional Crises'!$B$1:$R$66,15,FALSE)&gt;U$3,0,IF(VLOOKUP($C157,'Regional Crises'!$B$1:$R$66,15,FALSE)&lt;U$4,5,(U$3-VLOOKUP($C157,'Regional Crises'!$B$1:$R$66,15,FALSE))/(U$3-U$4)*5)),1)))),(IF(VLOOKUP($E157,'Country Indicator Data'!$B$4:$N$300,11,FALSE)="x","x",ROUND(IF(VLOOKUP($E157,'Country Indicator Data'!$B$4:$N$300,11,FALSE)&gt;U$3,0,IF(VLOOKUP($E157,'Country Indicator Data'!$B$4:$N$300,11,FALSE)&lt;U$4,5,(U$3-VLOOKUP($E157,'Country Indicator Data'!$B$4:$N$300,11,FALSE))/(U$3-U$4)*5)),1))))</f>
        <v>2.4</v>
      </c>
      <c r="V157" s="163">
        <f>IF(LEN(E157)&gt;3,((IF(VLOOKUP($C157,'Regional Crises'!$B$1:$R$66,16,FALSE)="x","x",ROUND(IF(VLOOKUP($C157,'Regional Crises'!$B$1:$R$66,16,FALSE)&gt;V$3,0,IF(VLOOKUP($C157,'Regional Crises'!$B$1:$R$66,16,FALSE)&lt;V$4,5,(V$3-VLOOKUP($C157,'Regional Crises'!$B$1:$R$66,16,FALSE))/(V$3-V$4)*5)),1)))),(IF(VLOOKUP($E157,'Country Indicator Data'!$B$4:$N$300,12,FALSE)="x","x",ROUND(IF(VLOOKUP($E157,'Country Indicator Data'!$B$4:$N$300,12,FALSE)&gt;V$3,0,IF(VLOOKUP($E157,'Country Indicator Data'!$B$4:$N$300,12,FALSE)&lt;V$4,5,(V$3-VLOOKUP($E157,'Country Indicator Data'!$B$4:$N$300,12,FALSE))/(V$3-V$4)*5)),1))))</f>
        <v>3.2</v>
      </c>
      <c r="W157" s="163">
        <f t="shared" si="57"/>
        <v>2.9</v>
      </c>
      <c r="X157" s="163">
        <f t="shared" si="58"/>
        <v>1.9</v>
      </c>
      <c r="Y157" s="184">
        <f>IF('Core Indicators'!FC154="x","x",IF('Core Indicators'!FC154&gt;=5,5,IF('Core Indicators'!FC154&gt;=4,4,IF('Core Indicators'!FC154&gt;=3,3,IF('Core Indicators'!FC154&gt;=2,2,IF('Core Indicators'!FC154&gt;=1,1,0))))))</f>
        <v>2</v>
      </c>
      <c r="Z157" s="163">
        <f t="shared" si="59"/>
        <v>2</v>
      </c>
      <c r="AA157" s="184">
        <f>'Crisis Indicator Data'!Y154</f>
        <v>2</v>
      </c>
      <c r="AB157" s="184">
        <f>'Crisis Indicator Data'!Z154</f>
        <v>0</v>
      </c>
      <c r="AC157" s="184">
        <f>'Crisis Indicator Data'!AA154</f>
        <v>0</v>
      </c>
      <c r="AD157" s="184">
        <f>'Crisis Indicator Data'!AB154</f>
        <v>0</v>
      </c>
      <c r="AE157" s="184">
        <f t="shared" si="60"/>
        <v>2</v>
      </c>
      <c r="AF157" s="184">
        <f>'Crisis Indicator Data'!AC154</f>
        <v>0</v>
      </c>
      <c r="AG157" s="184">
        <f>'Crisis Indicator Data'!AD154</f>
        <v>2</v>
      </c>
      <c r="AH157" s="184">
        <f t="shared" si="61"/>
        <v>2</v>
      </c>
      <c r="AI157" s="184">
        <f>'Crisis Indicator Data'!AE154</f>
        <v>0</v>
      </c>
      <c r="AJ157" s="184">
        <f>'Crisis Indicator Data'!AF154</f>
        <v>0</v>
      </c>
      <c r="AK157" s="184">
        <f>'Crisis Indicator Data'!AG154</f>
        <v>2</v>
      </c>
      <c r="AL157" s="184">
        <f t="shared" si="62"/>
        <v>2</v>
      </c>
      <c r="AM157" s="163">
        <f t="shared" si="63"/>
        <v>2</v>
      </c>
      <c r="AN157" s="163">
        <f t="shared" si="64"/>
        <v>2</v>
      </c>
    </row>
    <row r="158" spans="1:40" x14ac:dyDescent="0.35">
      <c r="A158" s="175" t="str">
        <f>'Crisis Indicator Data'!A155</f>
        <v>International Displacement in Tanzania</v>
      </c>
      <c r="B158" s="176" t="str">
        <f>'Crisis Indicator Data'!B155</f>
        <v>Displacement</v>
      </c>
      <c r="C158" s="176" t="str">
        <f>'Crisis Indicator Data'!C155</f>
        <v>TZA002</v>
      </c>
      <c r="D158" s="176" t="str">
        <f>'Crisis Indicator Data'!D155</f>
        <v>Tanzania</v>
      </c>
      <c r="E158" s="177" t="str">
        <f>'Crisis Indicator Data'!E155</f>
        <v>TZA</v>
      </c>
      <c r="F158" s="163">
        <f>IF(LEN(E158)&gt;3,(IF(VLOOKUP($C158,'Regional Crises'!$B$1:$R$66,7,FALSE)="x","x",ROUND(IF(VLOOKUP($C158,'Regional Crises'!$B$1:$R$66,7,FALSE)&gt;$F$3,5,IF(VLOOKUP($C158,'Regional Crises'!$B$1:$R$66,7,FALSE)&lt;F$4,0,($F$3-VLOOKUP($C158,'Regional Crises'!$B$1:$R$66,7,FALSE))/($F$3-$F$4)*5)),1))),IF(VLOOKUP($E158,'Country Indicator Data'!$B$4:$N$300,3,FALSE)="x","x",ROUND(IF(VLOOKUP($E158,'Country Indicator Data'!$B$4:$N$300,3,FALSE)&gt;$F$3,5,IF(VLOOKUP($E158,'Country Indicator Data'!$B$4:$N$300,3,FALSE)&lt;$F$4,0,($F$3-VLOOKUP($E158,'Country Indicator Data'!$B$4:$N$300,3,FALSE))/($F$3-$F$4)*5)),1)))</f>
        <v>2.5</v>
      </c>
      <c r="G158" s="163">
        <f>IF(LEN(E158)&gt;3,(IF(VLOOKUP($C158,'Regional Crises'!$B$1:$R$66,9,FALSE)="x","x",ROUND(IF(VLOOKUP($C158,'Regional Crises'!$B$1:$R$66,9,FALSE)&gt;G$3,5,IF(VLOOKUP($C158,'Regional Crises'!$B$1:$R$66,9,FALSE)&lt;G$4,0,(G$3-VLOOKUP($C158,'Regional Crises'!$B$1:$R$66,9,FALSE))/(G$3-G$4)*5)),1))),IF(VLOOKUP($E158,'Country Indicator Data'!$B$4:$N$300,5,FALSE)="x","x",ROUND(IF(VLOOKUP($E158,'Country Indicator Data'!$B$4:$N$300,5,FALSE)&gt;G$3,5,IF(VLOOKUP($E158,'Country Indicator Data'!$B$4:$N$300,5,FALSE)&lt;G$4,0,(G$3-VLOOKUP($E158,'Country Indicator Data'!$B$4:$N$300,5,FALSE))/(G$3-G$4)*5)),1)))</f>
        <v>2.6</v>
      </c>
      <c r="H158" s="163">
        <f t="shared" si="52"/>
        <v>2.5499999999999998</v>
      </c>
      <c r="I158" s="163">
        <f>IF(LEN(E158)&gt;3,(IF(VLOOKUP($C158,'Regional Crises'!$B$1:$R$66,6,FALSE)="x","x",ROUND(IF(VLOOKUP($C158,'Regional Crises'!$B$1:$R$66,6,FALSE)&gt;I$3,5,IF(VLOOKUP($C158,'Regional Crises'!$B$1:$R$66,6,FALSE)&lt;I$4,0,5-(I$3-VLOOKUP($C158,'Regional Crises'!$B$1:$R$66,6,FALSE))/(I$3-I$4)*5)),1))),IF(VLOOKUP($E158,'Country Indicator Data'!$B$4:$N$300,2,FALSE)="x","x",ROUND(IF(VLOOKUP($E158,'Country Indicator Data'!$B$4:$N$300,2,FALSE)&gt;I$3,5,IF(VLOOKUP($E158,'Country Indicator Data'!$B$4:$N$300,2,FALSE)&lt;I$4,0,5-(I$3-VLOOKUP($E158,'Country Indicator Data'!$B$4:$N$300,2,FALSE))/(I$3-I$4)*5)),1)))</f>
        <v>2.5</v>
      </c>
      <c r="J158" s="163">
        <f>IF(LEN(E158)&gt;3,(IF(VLOOKUP($C158,'Regional Crises'!$B$1:$R$66,8,FALSE)="x","x",ROUND(IF(VLOOKUP($C158,'Regional Crises'!$B$1:$R$66,8,FALSE)&gt;J$3,5,IF(VLOOKUP($C158,'Regional Crises'!$B$1:$R$66,8,FALSE)&lt;J$4,0,5-(J$3-VLOOKUP($C158,'Regional Crises'!$B$1:$R$66,8,FALSE))/(J$3-J$4)*5)),1))),IF(VLOOKUP($E158,'Country Indicator Data'!$B$4:$N$300,4,FALSE)="x","x",ROUND(IF(VLOOKUP($E158,'Country Indicator Data'!$B$4:$N$300,4,FALSE)&gt;J$3,5,IF(VLOOKUP($E158,'Country Indicator Data'!$B$4:$N$300,4,FALSE)&lt;J$4,0,5-(J$3-VLOOKUP($E158,'Country Indicator Data'!$B$4:$N$300,4,FALSE))/(J$3-J$4)*5)),1)))</f>
        <v>0</v>
      </c>
      <c r="K158" s="163">
        <f t="shared" si="53"/>
        <v>1.25</v>
      </c>
      <c r="L158" s="163">
        <f>IF(LEN(E158)&gt;3,(IF(VLOOKUP($C158,'Regional Crises'!$B$1:$R$66,10,FALSE)="x","x",ROUND(IF(VLOOKUP($C158,'Regional Crises'!$B$1:$R$66,10,FALSE)&gt;L$3,5,IF(VLOOKUP($C158,'Regional Crises'!$B$1:$R$66,10,FALSE)&lt;L$4,0,5-(L$3-VLOOKUP($C158,'Regional Crises'!$B$1:$R$66,10,FALSE))/(L$3-L$4)*5)),1))),IF(VLOOKUP($E158,'Country Indicator Data'!$B$4:$N$300,6,FALSE)="x","x",ROUND(IF(VLOOKUP($E158,'Country Indicator Data'!$B$4:$N$300,6,FALSE)&gt;L$3,5,IF(VLOOKUP($E158,'Country Indicator Data'!$B$4:$N$300,6,FALSE)&lt;L$4,0,5-(L$3-VLOOKUP($E158,'Country Indicator Data'!$B$4:$N$300,6,FALSE))/(L$3-L$4)*5)),1)))</f>
        <v>3.6</v>
      </c>
      <c r="M158" s="163">
        <f>IF(LEN(E158)&gt;3,(IF(VLOOKUP($C158,'Regional Crises'!$B$1:$R$66,11,FALSE)="x","x",ROUND(IF(VLOOKUP($C158,'Regional Crises'!$B$1:$R$66,11,FALSE)&gt;M$3,5,IF(VLOOKUP($C158,'Regional Crises'!$B$1:$R$66,11,FALSE)&lt;M$4,0,5-(M$3-VLOOKUP($C158,'Regional Crises'!$B$1:$R$66,11,FALSE))/(M$3-M$4)*5)),1))),IF(VLOOKUP($E158,'Country Indicator Data'!$B$4:$N$300,7,FALSE)="x","x",ROUND(IF(VLOOKUP($E158,'Country Indicator Data'!$B$4:$N$300,7,FALSE)&gt;M$3,5,IF(VLOOKUP($E158,'Country Indicator Data'!$B$4:$N$300,7,FALSE)&lt;M$4,0,5-(M$3-VLOOKUP($E158,'Country Indicator Data'!$B$4:$N$300,7,FALSE))/(M$3-M$4)*5)),1)))</f>
        <v>1.9</v>
      </c>
      <c r="N158" s="163">
        <f t="shared" si="54"/>
        <v>2.75</v>
      </c>
      <c r="O158" s="163">
        <f t="shared" si="55"/>
        <v>2.1833333333333331</v>
      </c>
      <c r="P158" s="163">
        <f>IF(LEN(E158)&gt;3,VLOOKUP(C158,'Regional Crises'!$B$1:$R$69,12,FALSE),VLOOKUP(E158,'Country Indicator Data'!$B$4:$I$300,8,FALSE))</f>
        <v>1</v>
      </c>
      <c r="Q158" s="163">
        <f>IF(LEN(E158)&gt;3,((IF(VLOOKUP($C158,'Regional Crises'!$B$1:$R$66,13,FALSE)="x","x",ROUND(IF(VLOOKUP($C158,'Regional Crises'!$B$1:$R$66,13,FALSE)&gt;Q$3,5,IF(VLOOKUP($C158,'Regional Crises'!$B$1:$R$66,13,FALSE)&lt;Q$4,0,5-(LOG(Q$3)-LOG(VLOOKUP($C158,'Regional Crises'!$B$1:$R$66,13,FALSE)))/(LOG(Q$3)-LOG(Q$4))*5)),1)))),(IF(VLOOKUP($E158,'Country Indicator Data'!$B$4:$N$300,9,FALSE)="x","x",ROUND(IF(VLOOKUP($E158,'Country Indicator Data'!$B$4:$N$300,9,FALSE)&gt;Q$3,5,IF(VLOOKUP($E158,'Country Indicator Data'!$B$4:$N$300,9,FALSE)&lt;Q$4,0,5-(LOG(Q$3)-LOG(VLOOKUP($E158,'Country Indicator Data'!$B$4:$N$300,9,FALSE)))/(LOG(Q$3)-LOG(Q$4))*5)),1))))</f>
        <v>0</v>
      </c>
      <c r="R158" s="163">
        <f t="shared" si="56"/>
        <v>0.5</v>
      </c>
      <c r="S158" s="163">
        <f>IF(LEN(E158)&gt;3,((IF(VLOOKUP($C158,'Regional Crises'!$B$1:$R$66,17,FALSE)="x","x",ROUND(IF(VLOOKUP($C158,'Regional Crises'!$B$1:$R$66,17,FALSE)&gt;S$3,0,IF(VLOOKUP($C158,'Regional Crises'!$B$1:$R$66,17,FALSE)&lt;S$4,5,(S$3-VLOOKUP($C158,'Regional Crises'!$B$1:$R$66,17,FALSE))/(S$3-S$4)*5)),1)))),(IF(VLOOKUP($E158,'Country Indicator Data'!$B$4:$N$300,13,FALSE)="x","x",ROUND(IF(VLOOKUP($E158,'Country Indicator Data'!$B$4:$N$300,13,FALSE)&gt;S$3,0,IF(VLOOKUP($E158,'Country Indicator Data'!$B$4:$N$300,13,FALSE)&lt;S$4,5,(S$3-VLOOKUP($E158,'Country Indicator Data'!$B$4:$N$300,13,FALSE))/(S$3-S$4)*5)),1))))</f>
        <v>3</v>
      </c>
      <c r="T158" s="163">
        <f>IF(LEN(E158)&gt;3,((IF(VLOOKUP($C158,'Regional Crises'!$B$1:$R$66,14,FALSE)="x","x",ROUND(IF(VLOOKUP($C158,'Regional Crises'!$B$1:$R$66,14,FALSE)&gt;T$3,0,IF(VLOOKUP($C158,'Regional Crises'!$B$1:$R$66,14,FALSE)&lt;T$4,5,(T$3-VLOOKUP($C158,'Regional Crises'!$B$1:$R$66,14,FALSE))/(T$3-T$4)*5)),1)))),(IF(VLOOKUP($E158,'Country Indicator Data'!$B$4:$N$300,10,FALSE)="x","x",ROUND(IF(VLOOKUP($E158,'Country Indicator Data'!$B$4:$N$300,10,FALSE)&gt;T$3,0,IF(VLOOKUP($E158,'Country Indicator Data'!$B$4:$N$300,10,FALSE)&lt;T$4,5,(T$3-VLOOKUP($E158,'Country Indicator Data'!$B$4:$N$300,10,FALSE))/(T$3-T$4)*5)),1))))</f>
        <v>2.9</v>
      </c>
      <c r="U158" s="163">
        <f>IF(LEN(E158)&gt;3,((IF(VLOOKUP($C158,'Regional Crises'!$B$1:$R$66,15,FALSE)="x","x",ROUND(IF(VLOOKUP($C158,'Regional Crises'!$B$1:$R$66,15,FALSE)&gt;U$3,0,IF(VLOOKUP($C158,'Regional Crises'!$B$1:$R$66,15,FALSE)&lt;U$4,5,(U$3-VLOOKUP($C158,'Regional Crises'!$B$1:$R$66,15,FALSE))/(U$3-U$4)*5)),1)))),(IF(VLOOKUP($E158,'Country Indicator Data'!$B$4:$N$300,11,FALSE)="x","x",ROUND(IF(VLOOKUP($E158,'Country Indicator Data'!$B$4:$N$300,11,FALSE)&gt;U$3,0,IF(VLOOKUP($E158,'Country Indicator Data'!$B$4:$N$300,11,FALSE)&lt;U$4,5,(U$3-VLOOKUP($E158,'Country Indicator Data'!$B$4:$N$300,11,FALSE))/(U$3-U$4)*5)),1))))</f>
        <v>2.4</v>
      </c>
      <c r="V158" s="163">
        <f>IF(LEN(E158)&gt;3,((IF(VLOOKUP($C158,'Regional Crises'!$B$1:$R$66,16,FALSE)="x","x",ROUND(IF(VLOOKUP($C158,'Regional Crises'!$B$1:$R$66,16,FALSE)&gt;V$3,0,IF(VLOOKUP($C158,'Regional Crises'!$B$1:$R$66,16,FALSE)&lt;V$4,5,(V$3-VLOOKUP($C158,'Regional Crises'!$B$1:$R$66,16,FALSE))/(V$3-V$4)*5)),1)))),(IF(VLOOKUP($E158,'Country Indicator Data'!$B$4:$N$300,12,FALSE)="x","x",ROUND(IF(VLOOKUP($E158,'Country Indicator Data'!$B$4:$N$300,12,FALSE)&gt;V$3,0,IF(VLOOKUP($E158,'Country Indicator Data'!$B$4:$N$300,12,FALSE)&lt;V$4,5,(V$3-VLOOKUP($E158,'Country Indicator Data'!$B$4:$N$300,12,FALSE))/(V$3-V$4)*5)),1))))</f>
        <v>3.2</v>
      </c>
      <c r="W158" s="163">
        <f t="shared" si="57"/>
        <v>2.9</v>
      </c>
      <c r="X158" s="163">
        <f t="shared" si="58"/>
        <v>1.9</v>
      </c>
      <c r="Y158" s="184">
        <f>IF('Core Indicators'!FC155="x","x",IF('Core Indicators'!FC155&gt;=5,5,IF('Core Indicators'!FC155&gt;=4,4,IF('Core Indicators'!FC155&gt;=3,3,IF('Core Indicators'!FC155&gt;=2,2,IF('Core Indicators'!FC155&gt;=1,1,0))))))</f>
        <v>2</v>
      </c>
      <c r="Z158" s="163">
        <f t="shared" si="59"/>
        <v>2</v>
      </c>
      <c r="AA158" s="184">
        <f>'Crisis Indicator Data'!Y155</f>
        <v>2</v>
      </c>
      <c r="AB158" s="184">
        <f>'Crisis Indicator Data'!Z155</f>
        <v>0</v>
      </c>
      <c r="AC158" s="184">
        <f>'Crisis Indicator Data'!AA155</f>
        <v>0</v>
      </c>
      <c r="AD158" s="184">
        <f>'Crisis Indicator Data'!AB155</f>
        <v>0</v>
      </c>
      <c r="AE158" s="184">
        <f t="shared" si="60"/>
        <v>2</v>
      </c>
      <c r="AF158" s="184">
        <f>'Crisis Indicator Data'!AC155</f>
        <v>0</v>
      </c>
      <c r="AG158" s="184">
        <f>'Crisis Indicator Data'!AD155</f>
        <v>2</v>
      </c>
      <c r="AH158" s="184">
        <f t="shared" si="61"/>
        <v>2</v>
      </c>
      <c r="AI158" s="184">
        <f>'Crisis Indicator Data'!AE155</f>
        <v>0</v>
      </c>
      <c r="AJ158" s="184">
        <f>'Crisis Indicator Data'!AF155</f>
        <v>0</v>
      </c>
      <c r="AK158" s="184">
        <f>'Crisis Indicator Data'!AG155</f>
        <v>2</v>
      </c>
      <c r="AL158" s="184">
        <f t="shared" si="62"/>
        <v>2</v>
      </c>
      <c r="AM158" s="163">
        <f t="shared" si="63"/>
        <v>2</v>
      </c>
      <c r="AN158" s="163">
        <f t="shared" si="64"/>
        <v>2</v>
      </c>
    </row>
    <row r="159" spans="1:40" x14ac:dyDescent="0.35">
      <c r="A159" s="175" t="str">
        <f>'Crisis Indicator Data'!A156</f>
        <v>Food Security Crisis in North-East Tanzania</v>
      </c>
      <c r="B159" s="176" t="str">
        <f>'Crisis Indicator Data'!B156</f>
        <v>Drought</v>
      </c>
      <c r="C159" s="176" t="str">
        <f>'Crisis Indicator Data'!C156</f>
        <v>TZA003</v>
      </c>
      <c r="D159" s="176" t="str">
        <f>'Crisis Indicator Data'!D156</f>
        <v>Tanzania</v>
      </c>
      <c r="E159" s="177" t="str">
        <f>'Crisis Indicator Data'!E156</f>
        <v>TZA</v>
      </c>
      <c r="F159" s="163">
        <f>IF(LEN(E159)&gt;3,(IF(VLOOKUP($C159,'Regional Crises'!$B$1:$R$66,7,FALSE)="x","x",ROUND(IF(VLOOKUP($C159,'Regional Crises'!$B$1:$R$66,7,FALSE)&gt;$F$3,5,IF(VLOOKUP($C159,'Regional Crises'!$B$1:$R$66,7,FALSE)&lt;F$4,0,($F$3-VLOOKUP($C159,'Regional Crises'!$B$1:$R$66,7,FALSE))/($F$3-$F$4)*5)),1))),IF(VLOOKUP($E159,'Country Indicator Data'!$B$4:$N$300,3,FALSE)="x","x",ROUND(IF(VLOOKUP($E159,'Country Indicator Data'!$B$4:$N$300,3,FALSE)&gt;$F$3,5,IF(VLOOKUP($E159,'Country Indicator Data'!$B$4:$N$300,3,FALSE)&lt;$F$4,0,($F$3-VLOOKUP($E159,'Country Indicator Data'!$B$4:$N$300,3,FALSE))/($F$3-$F$4)*5)),1)))</f>
        <v>2.5</v>
      </c>
      <c r="G159" s="163">
        <f>IF(LEN(E159)&gt;3,(IF(VLOOKUP($C159,'Regional Crises'!$B$1:$R$66,9,FALSE)="x","x",ROUND(IF(VLOOKUP($C159,'Regional Crises'!$B$1:$R$66,9,FALSE)&gt;G$3,5,IF(VLOOKUP($C159,'Regional Crises'!$B$1:$R$66,9,FALSE)&lt;G$4,0,(G$3-VLOOKUP($C159,'Regional Crises'!$B$1:$R$66,9,FALSE))/(G$3-G$4)*5)),1))),IF(VLOOKUP($E159,'Country Indicator Data'!$B$4:$N$300,5,FALSE)="x","x",ROUND(IF(VLOOKUP($E159,'Country Indicator Data'!$B$4:$N$300,5,FALSE)&gt;G$3,5,IF(VLOOKUP($E159,'Country Indicator Data'!$B$4:$N$300,5,FALSE)&lt;G$4,0,(G$3-VLOOKUP($E159,'Country Indicator Data'!$B$4:$N$300,5,FALSE))/(G$3-G$4)*5)),1)))</f>
        <v>2.6</v>
      </c>
      <c r="H159" s="163">
        <f t="shared" si="52"/>
        <v>2.5499999999999998</v>
      </c>
      <c r="I159" s="163">
        <f>IF(LEN(E159)&gt;3,(IF(VLOOKUP($C159,'Regional Crises'!$B$1:$R$66,6,FALSE)="x","x",ROUND(IF(VLOOKUP($C159,'Regional Crises'!$B$1:$R$66,6,FALSE)&gt;I$3,5,IF(VLOOKUP($C159,'Regional Crises'!$B$1:$R$66,6,FALSE)&lt;I$4,0,5-(I$3-VLOOKUP($C159,'Regional Crises'!$B$1:$R$66,6,FALSE))/(I$3-I$4)*5)),1))),IF(VLOOKUP($E159,'Country Indicator Data'!$B$4:$N$300,2,FALSE)="x","x",ROUND(IF(VLOOKUP($E159,'Country Indicator Data'!$B$4:$N$300,2,FALSE)&gt;I$3,5,IF(VLOOKUP($E159,'Country Indicator Data'!$B$4:$N$300,2,FALSE)&lt;I$4,0,5-(I$3-VLOOKUP($E159,'Country Indicator Data'!$B$4:$N$300,2,FALSE))/(I$3-I$4)*5)),1)))</f>
        <v>2.5</v>
      </c>
      <c r="J159" s="163">
        <f>IF(LEN(E159)&gt;3,(IF(VLOOKUP($C159,'Regional Crises'!$B$1:$R$66,8,FALSE)="x","x",ROUND(IF(VLOOKUP($C159,'Regional Crises'!$B$1:$R$66,8,FALSE)&gt;J$3,5,IF(VLOOKUP($C159,'Regional Crises'!$B$1:$R$66,8,FALSE)&lt;J$4,0,5-(J$3-VLOOKUP($C159,'Regional Crises'!$B$1:$R$66,8,FALSE))/(J$3-J$4)*5)),1))),IF(VLOOKUP($E159,'Country Indicator Data'!$B$4:$N$300,4,FALSE)="x","x",ROUND(IF(VLOOKUP($E159,'Country Indicator Data'!$B$4:$N$300,4,FALSE)&gt;J$3,5,IF(VLOOKUP($E159,'Country Indicator Data'!$B$4:$N$300,4,FALSE)&lt;J$4,0,5-(J$3-VLOOKUP($E159,'Country Indicator Data'!$B$4:$N$300,4,FALSE))/(J$3-J$4)*5)),1)))</f>
        <v>0</v>
      </c>
      <c r="K159" s="163">
        <f t="shared" si="53"/>
        <v>1.25</v>
      </c>
      <c r="L159" s="163">
        <f>IF(LEN(E159)&gt;3,(IF(VLOOKUP($C159,'Regional Crises'!$B$1:$R$66,10,FALSE)="x","x",ROUND(IF(VLOOKUP($C159,'Regional Crises'!$B$1:$R$66,10,FALSE)&gt;L$3,5,IF(VLOOKUP($C159,'Regional Crises'!$B$1:$R$66,10,FALSE)&lt;L$4,0,5-(L$3-VLOOKUP($C159,'Regional Crises'!$B$1:$R$66,10,FALSE))/(L$3-L$4)*5)),1))),IF(VLOOKUP($E159,'Country Indicator Data'!$B$4:$N$300,6,FALSE)="x","x",ROUND(IF(VLOOKUP($E159,'Country Indicator Data'!$B$4:$N$300,6,FALSE)&gt;L$3,5,IF(VLOOKUP($E159,'Country Indicator Data'!$B$4:$N$300,6,FALSE)&lt;L$4,0,5-(L$3-VLOOKUP($E159,'Country Indicator Data'!$B$4:$N$300,6,FALSE))/(L$3-L$4)*5)),1)))</f>
        <v>3.6</v>
      </c>
      <c r="M159" s="163">
        <f>IF(LEN(E159)&gt;3,(IF(VLOOKUP($C159,'Regional Crises'!$B$1:$R$66,11,FALSE)="x","x",ROUND(IF(VLOOKUP($C159,'Regional Crises'!$B$1:$R$66,11,FALSE)&gt;M$3,5,IF(VLOOKUP($C159,'Regional Crises'!$B$1:$R$66,11,FALSE)&lt;M$4,0,5-(M$3-VLOOKUP($C159,'Regional Crises'!$B$1:$R$66,11,FALSE))/(M$3-M$4)*5)),1))),IF(VLOOKUP($E159,'Country Indicator Data'!$B$4:$N$300,7,FALSE)="x","x",ROUND(IF(VLOOKUP($E159,'Country Indicator Data'!$B$4:$N$300,7,FALSE)&gt;M$3,5,IF(VLOOKUP($E159,'Country Indicator Data'!$B$4:$N$300,7,FALSE)&lt;M$4,0,5-(M$3-VLOOKUP($E159,'Country Indicator Data'!$B$4:$N$300,7,FALSE))/(M$3-M$4)*5)),1)))</f>
        <v>1.9</v>
      </c>
      <c r="N159" s="163">
        <f t="shared" si="54"/>
        <v>2.75</v>
      </c>
      <c r="O159" s="163">
        <f t="shared" si="55"/>
        <v>2.1833333333333331</v>
      </c>
      <c r="P159" s="163">
        <f>IF(LEN(E159)&gt;3,VLOOKUP(C159,'Regional Crises'!$B$1:$R$69,12,FALSE),VLOOKUP(E159,'Country Indicator Data'!$B$4:$I$300,8,FALSE))</f>
        <v>1</v>
      </c>
      <c r="Q159" s="163">
        <f>IF(LEN(E159)&gt;3,((IF(VLOOKUP($C159,'Regional Crises'!$B$1:$R$66,13,FALSE)="x","x",ROUND(IF(VLOOKUP($C159,'Regional Crises'!$B$1:$R$66,13,FALSE)&gt;Q$3,5,IF(VLOOKUP($C159,'Regional Crises'!$B$1:$R$66,13,FALSE)&lt;Q$4,0,5-(LOG(Q$3)-LOG(VLOOKUP($C159,'Regional Crises'!$B$1:$R$66,13,FALSE)))/(LOG(Q$3)-LOG(Q$4))*5)),1)))),(IF(VLOOKUP($E159,'Country Indicator Data'!$B$4:$N$300,9,FALSE)="x","x",ROUND(IF(VLOOKUP($E159,'Country Indicator Data'!$B$4:$N$300,9,FALSE)&gt;Q$3,5,IF(VLOOKUP($E159,'Country Indicator Data'!$B$4:$N$300,9,FALSE)&lt;Q$4,0,5-(LOG(Q$3)-LOG(VLOOKUP($E159,'Country Indicator Data'!$B$4:$N$300,9,FALSE)))/(LOG(Q$3)-LOG(Q$4))*5)),1))))</f>
        <v>0</v>
      </c>
      <c r="R159" s="163">
        <f t="shared" si="56"/>
        <v>0.5</v>
      </c>
      <c r="S159" s="163">
        <f>IF(LEN(E159)&gt;3,((IF(VLOOKUP($C159,'Regional Crises'!$B$1:$R$66,17,FALSE)="x","x",ROUND(IF(VLOOKUP($C159,'Regional Crises'!$B$1:$R$66,17,FALSE)&gt;S$3,0,IF(VLOOKUP($C159,'Regional Crises'!$B$1:$R$66,17,FALSE)&lt;S$4,5,(S$3-VLOOKUP($C159,'Regional Crises'!$B$1:$R$66,17,FALSE))/(S$3-S$4)*5)),1)))),(IF(VLOOKUP($E159,'Country Indicator Data'!$B$4:$N$300,13,FALSE)="x","x",ROUND(IF(VLOOKUP($E159,'Country Indicator Data'!$B$4:$N$300,13,FALSE)&gt;S$3,0,IF(VLOOKUP($E159,'Country Indicator Data'!$B$4:$N$300,13,FALSE)&lt;S$4,5,(S$3-VLOOKUP($E159,'Country Indicator Data'!$B$4:$N$300,13,FALSE))/(S$3-S$4)*5)),1))))</f>
        <v>3</v>
      </c>
      <c r="T159" s="163">
        <f>IF(LEN(E159)&gt;3,((IF(VLOOKUP($C159,'Regional Crises'!$B$1:$R$66,14,FALSE)="x","x",ROUND(IF(VLOOKUP($C159,'Regional Crises'!$B$1:$R$66,14,FALSE)&gt;T$3,0,IF(VLOOKUP($C159,'Regional Crises'!$B$1:$R$66,14,FALSE)&lt;T$4,5,(T$3-VLOOKUP($C159,'Regional Crises'!$B$1:$R$66,14,FALSE))/(T$3-T$4)*5)),1)))),(IF(VLOOKUP($E159,'Country Indicator Data'!$B$4:$N$300,10,FALSE)="x","x",ROUND(IF(VLOOKUP($E159,'Country Indicator Data'!$B$4:$N$300,10,FALSE)&gt;T$3,0,IF(VLOOKUP($E159,'Country Indicator Data'!$B$4:$N$300,10,FALSE)&lt;T$4,5,(T$3-VLOOKUP($E159,'Country Indicator Data'!$B$4:$N$300,10,FALSE))/(T$3-T$4)*5)),1))))</f>
        <v>2.9</v>
      </c>
      <c r="U159" s="163">
        <f>IF(LEN(E159)&gt;3,((IF(VLOOKUP($C159,'Regional Crises'!$B$1:$R$66,15,FALSE)="x","x",ROUND(IF(VLOOKUP($C159,'Regional Crises'!$B$1:$R$66,15,FALSE)&gt;U$3,0,IF(VLOOKUP($C159,'Regional Crises'!$B$1:$R$66,15,FALSE)&lt;U$4,5,(U$3-VLOOKUP($C159,'Regional Crises'!$B$1:$R$66,15,FALSE))/(U$3-U$4)*5)),1)))),(IF(VLOOKUP($E159,'Country Indicator Data'!$B$4:$N$300,11,FALSE)="x","x",ROUND(IF(VLOOKUP($E159,'Country Indicator Data'!$B$4:$N$300,11,FALSE)&gt;U$3,0,IF(VLOOKUP($E159,'Country Indicator Data'!$B$4:$N$300,11,FALSE)&lt;U$4,5,(U$3-VLOOKUP($E159,'Country Indicator Data'!$B$4:$N$300,11,FALSE))/(U$3-U$4)*5)),1))))</f>
        <v>2.4</v>
      </c>
      <c r="V159" s="163">
        <f>IF(LEN(E159)&gt;3,((IF(VLOOKUP($C159,'Regional Crises'!$B$1:$R$66,16,FALSE)="x","x",ROUND(IF(VLOOKUP($C159,'Regional Crises'!$B$1:$R$66,16,FALSE)&gt;V$3,0,IF(VLOOKUP($C159,'Regional Crises'!$B$1:$R$66,16,FALSE)&lt;V$4,5,(V$3-VLOOKUP($C159,'Regional Crises'!$B$1:$R$66,16,FALSE))/(V$3-V$4)*5)),1)))),(IF(VLOOKUP($E159,'Country Indicator Data'!$B$4:$N$300,12,FALSE)="x","x",ROUND(IF(VLOOKUP($E159,'Country Indicator Data'!$B$4:$N$300,12,FALSE)&gt;V$3,0,IF(VLOOKUP($E159,'Country Indicator Data'!$B$4:$N$300,12,FALSE)&lt;V$4,5,(V$3-VLOOKUP($E159,'Country Indicator Data'!$B$4:$N$300,12,FALSE))/(V$3-V$4)*5)),1))))</f>
        <v>3.2</v>
      </c>
      <c r="W159" s="163">
        <f t="shared" si="57"/>
        <v>2.9</v>
      </c>
      <c r="X159" s="163">
        <f t="shared" si="58"/>
        <v>1.9</v>
      </c>
      <c r="Y159" s="184">
        <f>IF('Core Indicators'!FC156="x","x",IF('Core Indicators'!FC156&gt;=5,5,IF('Core Indicators'!FC156&gt;=4,4,IF('Core Indicators'!FC156&gt;=3,3,IF('Core Indicators'!FC156&gt;=2,2,IF('Core Indicators'!FC156&gt;=1,1,0))))))</f>
        <v>2</v>
      </c>
      <c r="Z159" s="163">
        <f t="shared" si="59"/>
        <v>2</v>
      </c>
      <c r="AA159" s="184">
        <f>'Crisis Indicator Data'!Y156</f>
        <v>2</v>
      </c>
      <c r="AB159" s="184">
        <f>'Crisis Indicator Data'!Z156</f>
        <v>0</v>
      </c>
      <c r="AC159" s="184">
        <f>'Crisis Indicator Data'!AA156</f>
        <v>0</v>
      </c>
      <c r="AD159" s="184">
        <f>'Crisis Indicator Data'!AB156</f>
        <v>0</v>
      </c>
      <c r="AE159" s="184">
        <f t="shared" si="60"/>
        <v>2</v>
      </c>
      <c r="AF159" s="184">
        <f>'Crisis Indicator Data'!AC156</f>
        <v>0</v>
      </c>
      <c r="AG159" s="184">
        <f>'Crisis Indicator Data'!AD156</f>
        <v>2</v>
      </c>
      <c r="AH159" s="184">
        <f t="shared" si="61"/>
        <v>2</v>
      </c>
      <c r="AI159" s="184">
        <f>'Crisis Indicator Data'!AE156</f>
        <v>0</v>
      </c>
      <c r="AJ159" s="184">
        <f>'Crisis Indicator Data'!AF156</f>
        <v>0</v>
      </c>
      <c r="AK159" s="184">
        <f>'Crisis Indicator Data'!AG156</f>
        <v>2</v>
      </c>
      <c r="AL159" s="184">
        <f t="shared" si="62"/>
        <v>2</v>
      </c>
      <c r="AM159" s="163">
        <f t="shared" si="63"/>
        <v>2</v>
      </c>
      <c r="AN159" s="163">
        <f t="shared" si="64"/>
        <v>2</v>
      </c>
    </row>
    <row r="160" spans="1:40" x14ac:dyDescent="0.35">
      <c r="A160" s="175" t="str">
        <f>'Crisis Indicator Data'!A157</f>
        <v>International Displacement in Uganda</v>
      </c>
      <c r="B160" s="176" t="str">
        <f>'Crisis Indicator Data'!B157</f>
        <v>Displacement</v>
      </c>
      <c r="C160" s="176" t="str">
        <f>'Crisis Indicator Data'!C157</f>
        <v>UGA005</v>
      </c>
      <c r="D160" s="176" t="str">
        <f>'Crisis Indicator Data'!D157</f>
        <v>Uganda</v>
      </c>
      <c r="E160" s="177" t="str">
        <f>'Crisis Indicator Data'!E157</f>
        <v>UGA</v>
      </c>
      <c r="F160" s="163">
        <f>IF(LEN(E160)&gt;3,(IF(VLOOKUP($C160,'Regional Crises'!$B$1:$R$66,7,FALSE)="x","x",ROUND(IF(VLOOKUP($C160,'Regional Crises'!$B$1:$R$66,7,FALSE)&gt;$F$3,5,IF(VLOOKUP($C160,'Regional Crises'!$B$1:$R$66,7,FALSE)&lt;F$4,0,($F$3-VLOOKUP($C160,'Regional Crises'!$B$1:$R$66,7,FALSE))/($F$3-$F$4)*5)),1))),IF(VLOOKUP($E160,'Country Indicator Data'!$B$4:$N$300,3,FALSE)="x","x",ROUND(IF(VLOOKUP($E160,'Country Indicator Data'!$B$4:$N$300,3,FALSE)&gt;$F$3,5,IF(VLOOKUP($E160,'Country Indicator Data'!$B$4:$N$300,3,FALSE)&lt;$F$4,0,($F$3-VLOOKUP($E160,'Country Indicator Data'!$B$4:$N$300,3,FALSE))/($F$3-$F$4)*5)),1)))</f>
        <v>2.5</v>
      </c>
      <c r="G160" s="163">
        <f>IF(LEN(E160)&gt;3,(IF(VLOOKUP($C160,'Regional Crises'!$B$1:$R$66,9,FALSE)="x","x",ROUND(IF(VLOOKUP($C160,'Regional Crises'!$B$1:$R$66,9,FALSE)&gt;G$3,5,IF(VLOOKUP($C160,'Regional Crises'!$B$1:$R$66,9,FALSE)&lt;G$4,0,(G$3-VLOOKUP($C160,'Regional Crises'!$B$1:$R$66,9,FALSE))/(G$3-G$4)*5)),1))),IF(VLOOKUP($E160,'Country Indicator Data'!$B$4:$N$300,5,FALSE)="x","x",ROUND(IF(VLOOKUP($E160,'Country Indicator Data'!$B$4:$N$300,5,FALSE)&gt;G$3,5,IF(VLOOKUP($E160,'Country Indicator Data'!$B$4:$N$300,5,FALSE)&lt;G$4,0,(G$3-VLOOKUP($E160,'Country Indicator Data'!$B$4:$N$300,5,FALSE))/(G$3-G$4)*5)),1)))</f>
        <v>2.7</v>
      </c>
      <c r="H160" s="163">
        <f t="shared" si="52"/>
        <v>2.6</v>
      </c>
      <c r="I160" s="163">
        <f>IF(LEN(E160)&gt;3,(IF(VLOOKUP($C160,'Regional Crises'!$B$1:$R$66,6,FALSE)="x","x",ROUND(IF(VLOOKUP($C160,'Regional Crises'!$B$1:$R$66,6,FALSE)&gt;I$3,5,IF(VLOOKUP($C160,'Regional Crises'!$B$1:$R$66,6,FALSE)&lt;I$4,0,5-(I$3-VLOOKUP($C160,'Regional Crises'!$B$1:$R$66,6,FALSE))/(I$3-I$4)*5)),1))),IF(VLOOKUP($E160,'Country Indicator Data'!$B$4:$N$300,2,FALSE)="x","x",ROUND(IF(VLOOKUP($E160,'Country Indicator Data'!$B$4:$N$300,2,FALSE)&gt;I$3,5,IF(VLOOKUP($E160,'Country Indicator Data'!$B$4:$N$300,2,FALSE)&lt;I$4,0,5-(I$3-VLOOKUP($E160,'Country Indicator Data'!$B$4:$N$300,2,FALSE))/(I$3-I$4)*5)),1)))</f>
        <v>4.5999999999999996</v>
      </c>
      <c r="J160" s="163">
        <f>IF(LEN(E160)&gt;3,(IF(VLOOKUP($C160,'Regional Crises'!$B$1:$R$66,8,FALSE)="x","x",ROUND(IF(VLOOKUP($C160,'Regional Crises'!$B$1:$R$66,8,FALSE)&gt;J$3,5,IF(VLOOKUP($C160,'Regional Crises'!$B$1:$R$66,8,FALSE)&lt;J$4,0,5-(J$3-VLOOKUP($C160,'Regional Crises'!$B$1:$R$66,8,FALSE))/(J$3-J$4)*5)),1))),IF(VLOOKUP($E160,'Country Indicator Data'!$B$4:$N$300,4,FALSE)="x","x",ROUND(IF(VLOOKUP($E160,'Country Indicator Data'!$B$4:$N$300,4,FALSE)&gt;J$3,5,IF(VLOOKUP($E160,'Country Indicator Data'!$B$4:$N$300,4,FALSE)&lt;J$4,0,5-(J$3-VLOOKUP($E160,'Country Indicator Data'!$B$4:$N$300,4,FALSE))/(J$3-J$4)*5)),1)))</f>
        <v>2.4</v>
      </c>
      <c r="K160" s="163">
        <f t="shared" si="53"/>
        <v>3.5</v>
      </c>
      <c r="L160" s="163">
        <f>IF(LEN(E160)&gt;3,(IF(VLOOKUP($C160,'Regional Crises'!$B$1:$R$66,10,FALSE)="x","x",ROUND(IF(VLOOKUP($C160,'Regional Crises'!$B$1:$R$66,10,FALSE)&gt;L$3,5,IF(VLOOKUP($C160,'Regional Crises'!$B$1:$R$66,10,FALSE)&lt;L$4,0,5-(L$3-VLOOKUP($C160,'Regional Crises'!$B$1:$R$66,10,FALSE))/(L$3-L$4)*5)),1))),IF(VLOOKUP($E160,'Country Indicator Data'!$B$4:$N$300,6,FALSE)="x","x",ROUND(IF(VLOOKUP($E160,'Country Indicator Data'!$B$4:$N$300,6,FALSE)&gt;L$3,5,IF(VLOOKUP($E160,'Country Indicator Data'!$B$4:$N$300,6,FALSE)&lt;L$4,0,5-(L$3-VLOOKUP($E160,'Country Indicator Data'!$B$4:$N$300,6,FALSE))/(L$3-L$4)*5)),1)))</f>
        <v>3.5</v>
      </c>
      <c r="M160" s="163">
        <f>IF(LEN(E160)&gt;3,(IF(VLOOKUP($C160,'Regional Crises'!$B$1:$R$66,11,FALSE)="x","x",ROUND(IF(VLOOKUP($C160,'Regional Crises'!$B$1:$R$66,11,FALSE)&gt;M$3,5,IF(VLOOKUP($C160,'Regional Crises'!$B$1:$R$66,11,FALSE)&lt;M$4,0,5-(M$3-VLOOKUP($C160,'Regional Crises'!$B$1:$R$66,11,FALSE))/(M$3-M$4)*5)),1))),IF(VLOOKUP($E160,'Country Indicator Data'!$B$4:$N$300,7,FALSE)="x","x",ROUND(IF(VLOOKUP($E160,'Country Indicator Data'!$B$4:$N$300,7,FALSE)&gt;M$3,5,IF(VLOOKUP($E160,'Country Indicator Data'!$B$4:$N$300,7,FALSE)&lt;M$4,0,5-(M$3-VLOOKUP($E160,'Country Indicator Data'!$B$4:$N$300,7,FALSE))/(M$3-M$4)*5)),1)))</f>
        <v>2.2000000000000002</v>
      </c>
      <c r="N160" s="163">
        <f t="shared" si="54"/>
        <v>2.85</v>
      </c>
      <c r="O160" s="163">
        <f t="shared" si="55"/>
        <v>2.9833333333333329</v>
      </c>
      <c r="P160" s="163">
        <f>IF(LEN(E160)&gt;3,VLOOKUP(C160,'Regional Crises'!$B$1:$R$69,12,FALSE),VLOOKUP(E160,'Country Indicator Data'!$B$4:$I$300,8,FALSE))</f>
        <v>5</v>
      </c>
      <c r="Q160" s="163" t="str">
        <f>IF(LEN(E160)&gt;3,((IF(VLOOKUP($C160,'Regional Crises'!$B$1:$R$66,13,FALSE)="x","x",ROUND(IF(VLOOKUP($C160,'Regional Crises'!$B$1:$R$66,13,FALSE)&gt;Q$3,5,IF(VLOOKUP($C160,'Regional Crises'!$B$1:$R$66,13,FALSE)&lt;Q$4,0,5-(LOG(Q$3)-LOG(VLOOKUP($C160,'Regional Crises'!$B$1:$R$66,13,FALSE)))/(LOG(Q$3)-LOG(Q$4))*5)),1)))),(IF(VLOOKUP($E160,'Country Indicator Data'!$B$4:$N$300,9,FALSE)="x","x",ROUND(IF(VLOOKUP($E160,'Country Indicator Data'!$B$4:$N$300,9,FALSE)&gt;Q$3,5,IF(VLOOKUP($E160,'Country Indicator Data'!$B$4:$N$300,9,FALSE)&lt;Q$4,0,5-(LOG(Q$3)-LOG(VLOOKUP($E160,'Country Indicator Data'!$B$4:$N$300,9,FALSE)))/(LOG(Q$3)-LOG(Q$4))*5)),1))))</f>
        <v>x</v>
      </c>
      <c r="R160" s="163">
        <f t="shared" si="56"/>
        <v>5</v>
      </c>
      <c r="S160" s="163">
        <f>IF(LEN(E160)&gt;3,((IF(VLOOKUP($C160,'Regional Crises'!$B$1:$R$66,17,FALSE)="x","x",ROUND(IF(VLOOKUP($C160,'Regional Crises'!$B$1:$R$66,17,FALSE)&gt;S$3,0,IF(VLOOKUP($C160,'Regional Crises'!$B$1:$R$66,17,FALSE)&lt;S$4,5,(S$3-VLOOKUP($C160,'Regional Crises'!$B$1:$R$66,17,FALSE))/(S$3-S$4)*5)),1)))),(IF(VLOOKUP($E160,'Country Indicator Data'!$B$4:$N$300,13,FALSE)="x","x",ROUND(IF(VLOOKUP($E160,'Country Indicator Data'!$B$4:$N$300,13,FALSE)&gt;S$3,0,IF(VLOOKUP($E160,'Country Indicator Data'!$B$4:$N$300,13,FALSE)&lt;S$4,5,(S$3-VLOOKUP($E160,'Country Indicator Data'!$B$4:$N$300,13,FALSE))/(S$3-S$4)*5)),1))))</f>
        <v>3.7</v>
      </c>
      <c r="T160" s="163">
        <f>IF(LEN(E160)&gt;3,((IF(VLOOKUP($C160,'Regional Crises'!$B$1:$R$66,14,FALSE)="x","x",ROUND(IF(VLOOKUP($C160,'Regional Crises'!$B$1:$R$66,14,FALSE)&gt;T$3,0,IF(VLOOKUP($C160,'Regional Crises'!$B$1:$R$66,14,FALSE)&lt;T$4,5,(T$3-VLOOKUP($C160,'Regional Crises'!$B$1:$R$66,14,FALSE))/(T$3-T$4)*5)),1)))),(IF(VLOOKUP($E160,'Country Indicator Data'!$B$4:$N$300,10,FALSE)="x","x",ROUND(IF(VLOOKUP($E160,'Country Indicator Data'!$B$4:$N$300,10,FALSE)&gt;T$3,0,IF(VLOOKUP($E160,'Country Indicator Data'!$B$4:$N$300,10,FALSE)&lt;T$4,5,(T$3-VLOOKUP($E160,'Country Indicator Data'!$B$4:$N$300,10,FALSE))/(T$3-T$4)*5)),1))))</f>
        <v>2.9</v>
      </c>
      <c r="U160" s="163">
        <f>IF(LEN(E160)&gt;3,((IF(VLOOKUP($C160,'Regional Crises'!$B$1:$R$66,15,FALSE)="x","x",ROUND(IF(VLOOKUP($C160,'Regional Crises'!$B$1:$R$66,15,FALSE)&gt;U$3,0,IF(VLOOKUP($C160,'Regional Crises'!$B$1:$R$66,15,FALSE)&lt;U$4,5,(U$3-VLOOKUP($C160,'Regional Crises'!$B$1:$R$66,15,FALSE))/(U$3-U$4)*5)),1)))),(IF(VLOOKUP($E160,'Country Indicator Data'!$B$4:$N$300,11,FALSE)="x","x",ROUND(IF(VLOOKUP($E160,'Country Indicator Data'!$B$4:$N$300,11,FALSE)&gt;U$3,0,IF(VLOOKUP($E160,'Country Indicator Data'!$B$4:$N$300,11,FALSE)&lt;U$4,5,(U$3-VLOOKUP($E160,'Country Indicator Data'!$B$4:$N$300,11,FALSE))/(U$3-U$4)*5)),1))))</f>
        <v>2.6</v>
      </c>
      <c r="V160" s="163">
        <f>IF(LEN(E160)&gt;3,((IF(VLOOKUP($C160,'Regional Crises'!$B$1:$R$66,16,FALSE)="x","x",ROUND(IF(VLOOKUP($C160,'Regional Crises'!$B$1:$R$66,16,FALSE)&gt;V$3,0,IF(VLOOKUP($C160,'Regional Crises'!$B$1:$R$66,16,FALSE)&lt;V$4,5,(V$3-VLOOKUP($C160,'Regional Crises'!$B$1:$R$66,16,FALSE))/(V$3-V$4)*5)),1)))),(IF(VLOOKUP($E160,'Country Indicator Data'!$B$4:$N$300,12,FALSE)="x","x",ROUND(IF(VLOOKUP($E160,'Country Indicator Data'!$B$4:$N$300,12,FALSE)&gt;V$3,0,IF(VLOOKUP($E160,'Country Indicator Data'!$B$4:$N$300,12,FALSE)&lt;V$4,5,(V$3-VLOOKUP($E160,'Country Indicator Data'!$B$4:$N$300,12,FALSE))/(V$3-V$4)*5)),1))))</f>
        <v>3.3</v>
      </c>
      <c r="W160" s="163">
        <f t="shared" si="57"/>
        <v>3.1</v>
      </c>
      <c r="X160" s="163">
        <f t="shared" si="58"/>
        <v>3.7</v>
      </c>
      <c r="Y160" s="184">
        <f>IF('Core Indicators'!FC157="x","x",IF('Core Indicators'!FC157&gt;=5,5,IF('Core Indicators'!FC157&gt;=4,4,IF('Core Indicators'!FC157&gt;=3,3,IF('Core Indicators'!FC157&gt;=2,2,IF('Core Indicators'!FC157&gt;=1,1,0))))))</f>
        <v>2</v>
      </c>
      <c r="Z160" s="163">
        <f t="shared" si="59"/>
        <v>2</v>
      </c>
      <c r="AA160" s="184">
        <f>'Crisis Indicator Data'!Y157</f>
        <v>1</v>
      </c>
      <c r="AB160" s="184">
        <f>'Crisis Indicator Data'!Z157</f>
        <v>0</v>
      </c>
      <c r="AC160" s="184">
        <f>'Crisis Indicator Data'!AA157</f>
        <v>0</v>
      </c>
      <c r="AD160" s="184">
        <f>'Crisis Indicator Data'!AB157</f>
        <v>0</v>
      </c>
      <c r="AE160" s="184">
        <f t="shared" si="60"/>
        <v>1</v>
      </c>
      <c r="AF160" s="184">
        <f>'Crisis Indicator Data'!AC157</f>
        <v>2</v>
      </c>
      <c r="AG160" s="184">
        <f>'Crisis Indicator Data'!AD157</f>
        <v>2</v>
      </c>
      <c r="AH160" s="184">
        <f t="shared" si="61"/>
        <v>4</v>
      </c>
      <c r="AI160" s="184">
        <f>'Crisis Indicator Data'!AE157</f>
        <v>0</v>
      </c>
      <c r="AJ160" s="184">
        <f>'Crisis Indicator Data'!AF157</f>
        <v>1</v>
      </c>
      <c r="AK160" s="184">
        <f>'Crisis Indicator Data'!AG157</f>
        <v>3</v>
      </c>
      <c r="AL160" s="184">
        <f t="shared" si="62"/>
        <v>3</v>
      </c>
      <c r="AM160" s="163">
        <f t="shared" si="63"/>
        <v>3</v>
      </c>
      <c r="AN160" s="163">
        <f t="shared" si="64"/>
        <v>2.5</v>
      </c>
    </row>
    <row r="161" spans="1:40" x14ac:dyDescent="0.35">
      <c r="A161" s="175" t="str">
        <f>'Crisis Indicator Data'!A158</f>
        <v>Russia-Ukraine conflict</v>
      </c>
      <c r="B161" s="176" t="str">
        <f>'Crisis Indicator Data'!B158</f>
        <v>Conflict,Displacement</v>
      </c>
      <c r="C161" s="176" t="str">
        <f>'Crisis Indicator Data'!C158</f>
        <v>UKR002</v>
      </c>
      <c r="D161" s="176" t="str">
        <f>'Crisis Indicator Data'!D158</f>
        <v>Ukraine</v>
      </c>
      <c r="E161" s="177" t="str">
        <f>'Crisis Indicator Data'!E158</f>
        <v>UKR</v>
      </c>
      <c r="F161" s="163">
        <f>IF(LEN(E161)&gt;3,(IF(VLOOKUP($C161,'Regional Crises'!$B$1:$R$66,7,FALSE)="x","x",ROUND(IF(VLOOKUP($C161,'Regional Crises'!$B$1:$R$66,7,FALSE)&gt;$F$3,5,IF(VLOOKUP($C161,'Regional Crises'!$B$1:$R$66,7,FALSE)&lt;F$4,0,($F$3-VLOOKUP($C161,'Regional Crises'!$B$1:$R$66,7,FALSE))/($F$3-$F$4)*5)),1))),IF(VLOOKUP($E161,'Country Indicator Data'!$B$4:$N$300,3,FALSE)="x","x",ROUND(IF(VLOOKUP($E161,'Country Indicator Data'!$B$4:$N$300,3,FALSE)&gt;$F$3,5,IF(VLOOKUP($E161,'Country Indicator Data'!$B$4:$N$300,3,FALSE)&lt;$F$4,0,($F$3-VLOOKUP($E161,'Country Indicator Data'!$B$4:$N$300,3,FALSE))/($F$3-$F$4)*5)),1)))</f>
        <v>1.4</v>
      </c>
      <c r="G161" s="163">
        <f>IF(LEN(E161)&gt;3,(IF(VLOOKUP($C161,'Regional Crises'!$B$1:$R$66,9,FALSE)="x","x",ROUND(IF(VLOOKUP($C161,'Regional Crises'!$B$1:$R$66,9,FALSE)&gt;G$3,5,IF(VLOOKUP($C161,'Regional Crises'!$B$1:$R$66,9,FALSE)&lt;G$4,0,(G$3-VLOOKUP($C161,'Regional Crises'!$B$1:$R$66,9,FALSE))/(G$3-G$4)*5)),1))),IF(VLOOKUP($E161,'Country Indicator Data'!$B$4:$N$300,5,FALSE)="x","x",ROUND(IF(VLOOKUP($E161,'Country Indicator Data'!$B$4:$N$300,5,FALSE)&gt;G$3,5,IF(VLOOKUP($E161,'Country Indicator Data'!$B$4:$N$300,5,FALSE)&lt;G$4,0,(G$3-VLOOKUP($E161,'Country Indicator Data'!$B$4:$N$300,5,FALSE))/(G$3-G$4)*5)),1)))</f>
        <v>1.5</v>
      </c>
      <c r="H161" s="163">
        <f t="shared" si="52"/>
        <v>1.45</v>
      </c>
      <c r="I161" s="163">
        <f>IF(LEN(E161)&gt;3,(IF(VLOOKUP($C161,'Regional Crises'!$B$1:$R$66,6,FALSE)="x","x",ROUND(IF(VLOOKUP($C161,'Regional Crises'!$B$1:$R$66,6,FALSE)&gt;I$3,5,IF(VLOOKUP($C161,'Regional Crises'!$B$1:$R$66,6,FALSE)&lt;I$4,0,5-(I$3-VLOOKUP($C161,'Regional Crises'!$B$1:$R$66,6,FALSE))/(I$3-I$4)*5)),1))),IF(VLOOKUP($E161,'Country Indicator Data'!$B$4:$N$300,2,FALSE)="x","x",ROUND(IF(VLOOKUP($E161,'Country Indicator Data'!$B$4:$N$300,2,FALSE)&gt;I$3,5,IF(VLOOKUP($E161,'Country Indicator Data'!$B$4:$N$300,2,FALSE)&lt;I$4,0,5-(I$3-VLOOKUP($E161,'Country Indicator Data'!$B$4:$N$300,2,FALSE))/(I$3-I$4)*5)),1)))</f>
        <v>1.6</v>
      </c>
      <c r="J161" s="163">
        <f>IF(LEN(E161)&gt;3,(IF(VLOOKUP($C161,'Regional Crises'!$B$1:$R$66,8,FALSE)="x","x",ROUND(IF(VLOOKUP($C161,'Regional Crises'!$B$1:$R$66,8,FALSE)&gt;J$3,5,IF(VLOOKUP($C161,'Regional Crises'!$B$1:$R$66,8,FALSE)&lt;J$4,0,5-(J$3-VLOOKUP($C161,'Regional Crises'!$B$1:$R$66,8,FALSE))/(J$3-J$4)*5)),1))),IF(VLOOKUP($E161,'Country Indicator Data'!$B$4:$N$300,4,FALSE)="x","x",ROUND(IF(VLOOKUP($E161,'Country Indicator Data'!$B$4:$N$300,4,FALSE)&gt;J$3,5,IF(VLOOKUP($E161,'Country Indicator Data'!$B$4:$N$300,4,FALSE)&lt;J$4,0,5-(J$3-VLOOKUP($E161,'Country Indicator Data'!$B$4:$N$300,4,FALSE))/(J$3-J$4)*5)),1)))</f>
        <v>0.2</v>
      </c>
      <c r="K161" s="163">
        <f t="shared" si="53"/>
        <v>0.9</v>
      </c>
      <c r="L161" s="163">
        <f>IF(LEN(E161)&gt;3,(IF(VLOOKUP($C161,'Regional Crises'!$B$1:$R$66,10,FALSE)="x","x",ROUND(IF(VLOOKUP($C161,'Regional Crises'!$B$1:$R$66,10,FALSE)&gt;L$3,5,IF(VLOOKUP($C161,'Regional Crises'!$B$1:$R$66,10,FALSE)&lt;L$4,0,5-(L$3-VLOOKUP($C161,'Regional Crises'!$B$1:$R$66,10,FALSE))/(L$3-L$4)*5)),1))),IF(VLOOKUP($E161,'Country Indicator Data'!$B$4:$N$300,6,FALSE)="x","x",ROUND(IF(VLOOKUP($E161,'Country Indicator Data'!$B$4:$N$300,6,FALSE)&gt;L$3,5,IF(VLOOKUP($E161,'Country Indicator Data'!$B$4:$N$300,6,FALSE)&lt;L$4,0,5-(L$3-VLOOKUP($E161,'Country Indicator Data'!$B$4:$N$300,6,FALSE))/(L$3-L$4)*5)),1)))</f>
        <v>1.9</v>
      </c>
      <c r="M161" s="163">
        <f>IF(LEN(E161)&gt;3,(IF(VLOOKUP($C161,'Regional Crises'!$B$1:$R$66,11,FALSE)="x","x",ROUND(IF(VLOOKUP($C161,'Regional Crises'!$B$1:$R$66,11,FALSE)&gt;M$3,5,IF(VLOOKUP($C161,'Regional Crises'!$B$1:$R$66,11,FALSE)&lt;M$4,0,5-(M$3-VLOOKUP($C161,'Regional Crises'!$B$1:$R$66,11,FALSE))/(M$3-M$4)*5)),1))),IF(VLOOKUP($E161,'Country Indicator Data'!$B$4:$N$300,7,FALSE)="x","x",ROUND(IF(VLOOKUP($E161,'Country Indicator Data'!$B$4:$N$300,7,FALSE)&gt;M$3,5,IF(VLOOKUP($E161,'Country Indicator Data'!$B$4:$N$300,7,FALSE)&lt;M$4,0,5-(M$3-VLOOKUP($E161,'Country Indicator Data'!$B$4:$N$300,7,FALSE))/(M$3-M$4)*5)),1)))</f>
        <v>0.2</v>
      </c>
      <c r="N161" s="163">
        <f t="shared" si="54"/>
        <v>1.05</v>
      </c>
      <c r="O161" s="163">
        <f t="shared" si="55"/>
        <v>1.1333333333333335</v>
      </c>
      <c r="P161" s="163">
        <f>IF(LEN(E161)&gt;3,VLOOKUP(C161,'Regional Crises'!$B$1:$R$69,12,FALSE),VLOOKUP(E161,'Country Indicator Data'!$B$4:$I$300,8,FALSE))</f>
        <v>2</v>
      </c>
      <c r="Q161" s="163">
        <f>IF(LEN(E161)&gt;3,((IF(VLOOKUP($C161,'Regional Crises'!$B$1:$R$66,13,FALSE)="x","x",ROUND(IF(VLOOKUP($C161,'Regional Crises'!$B$1:$R$66,13,FALSE)&gt;Q$3,5,IF(VLOOKUP($C161,'Regional Crises'!$B$1:$R$66,13,FALSE)&lt;Q$4,0,5-(LOG(Q$3)-LOG(VLOOKUP($C161,'Regional Crises'!$B$1:$R$66,13,FALSE)))/(LOG(Q$3)-LOG(Q$4))*5)),1)))),(IF(VLOOKUP($E161,'Country Indicator Data'!$B$4:$N$300,9,FALSE)="x","x",ROUND(IF(VLOOKUP($E161,'Country Indicator Data'!$B$4:$N$300,9,FALSE)&gt;Q$3,5,IF(VLOOKUP($E161,'Country Indicator Data'!$B$4:$N$300,9,FALSE)&lt;Q$4,0,5-(LOG(Q$3)-LOG(VLOOKUP($E161,'Country Indicator Data'!$B$4:$N$300,9,FALSE)))/(LOG(Q$3)-LOG(Q$4))*5)),1))))</f>
        <v>5</v>
      </c>
      <c r="R161" s="163">
        <f t="shared" si="56"/>
        <v>3.5</v>
      </c>
      <c r="S161" s="163">
        <f>IF(LEN(E161)&gt;3,((IF(VLOOKUP($C161,'Regional Crises'!$B$1:$R$66,17,FALSE)="x","x",ROUND(IF(VLOOKUP($C161,'Regional Crises'!$B$1:$R$66,17,FALSE)&gt;S$3,0,IF(VLOOKUP($C161,'Regional Crises'!$B$1:$R$66,17,FALSE)&lt;S$4,5,(S$3-VLOOKUP($C161,'Regional Crises'!$B$1:$R$66,17,FALSE))/(S$3-S$4)*5)),1)))),(IF(VLOOKUP($E161,'Country Indicator Data'!$B$4:$N$300,13,FALSE)="x","x",ROUND(IF(VLOOKUP($E161,'Country Indicator Data'!$B$4:$N$300,13,FALSE)&gt;S$3,0,IF(VLOOKUP($E161,'Country Indicator Data'!$B$4:$N$300,13,FALSE)&lt;S$4,5,(S$3-VLOOKUP($E161,'Country Indicator Data'!$B$4:$N$300,13,FALSE))/(S$3-S$4)*5)),1))))</f>
        <v>3.2</v>
      </c>
      <c r="T161" s="163">
        <f>IF(LEN(E161)&gt;3,((IF(VLOOKUP($C161,'Regional Crises'!$B$1:$R$66,14,FALSE)="x","x",ROUND(IF(VLOOKUP($C161,'Regional Crises'!$B$1:$R$66,14,FALSE)&gt;T$3,0,IF(VLOOKUP($C161,'Regional Crises'!$B$1:$R$66,14,FALSE)&lt;T$4,5,(T$3-VLOOKUP($C161,'Regional Crises'!$B$1:$R$66,14,FALSE))/(T$3-T$4)*5)),1)))),(IF(VLOOKUP($E161,'Country Indicator Data'!$B$4:$N$300,10,FALSE)="x","x",ROUND(IF(VLOOKUP($E161,'Country Indicator Data'!$B$4:$N$300,10,FALSE)&gt;T$3,0,IF(VLOOKUP($E161,'Country Indicator Data'!$B$4:$N$300,10,FALSE)&lt;T$4,5,(T$3-VLOOKUP($E161,'Country Indicator Data'!$B$4:$N$300,10,FALSE))/(T$3-T$4)*5)),1))))</f>
        <v>3.4</v>
      </c>
      <c r="U161" s="163">
        <f>IF(LEN(E161)&gt;3,((IF(VLOOKUP($C161,'Regional Crises'!$B$1:$R$66,15,FALSE)="x","x",ROUND(IF(VLOOKUP($C161,'Regional Crises'!$B$1:$R$66,15,FALSE)&gt;U$3,0,IF(VLOOKUP($C161,'Regional Crises'!$B$1:$R$66,15,FALSE)&lt;U$4,5,(U$3-VLOOKUP($C161,'Regional Crises'!$B$1:$R$66,15,FALSE))/(U$3-U$4)*5)),1)))),(IF(VLOOKUP($E161,'Country Indicator Data'!$B$4:$N$300,11,FALSE)="x","x",ROUND(IF(VLOOKUP($E161,'Country Indicator Data'!$B$4:$N$300,11,FALSE)&gt;U$3,0,IF(VLOOKUP($E161,'Country Indicator Data'!$B$4:$N$300,11,FALSE)&lt;U$4,5,(U$3-VLOOKUP($E161,'Country Indicator Data'!$B$4:$N$300,11,FALSE))/(U$3-U$4)*5)),1))))</f>
        <v>1.7</v>
      </c>
      <c r="V161" s="163">
        <f>IF(LEN(E161)&gt;3,((IF(VLOOKUP($C161,'Regional Crises'!$B$1:$R$66,16,FALSE)="x","x",ROUND(IF(VLOOKUP($C161,'Regional Crises'!$B$1:$R$66,16,FALSE)&gt;V$3,0,IF(VLOOKUP($C161,'Regional Crises'!$B$1:$R$66,16,FALSE)&lt;V$4,5,(V$3-VLOOKUP($C161,'Regional Crises'!$B$1:$R$66,16,FALSE))/(V$3-V$4)*5)),1)))),(IF(VLOOKUP($E161,'Country Indicator Data'!$B$4:$N$300,12,FALSE)="x","x",ROUND(IF(VLOOKUP($E161,'Country Indicator Data'!$B$4:$N$300,12,FALSE)&gt;V$3,0,IF(VLOOKUP($E161,'Country Indicator Data'!$B$4:$N$300,12,FALSE)&lt;V$4,5,(V$3-VLOOKUP($E161,'Country Indicator Data'!$B$4:$N$300,12,FALSE))/(V$3-V$4)*5)),1))))</f>
        <v>2.6</v>
      </c>
      <c r="W161" s="163">
        <f t="shared" si="57"/>
        <v>2.7</v>
      </c>
      <c r="X161" s="163">
        <f t="shared" si="58"/>
        <v>2.4</v>
      </c>
      <c r="Y161" s="184">
        <f>IF('Core Indicators'!FC158="x","x",IF('Core Indicators'!FC158&gt;=5,5,IF('Core Indicators'!FC158&gt;=4,4,IF('Core Indicators'!FC158&gt;=3,3,IF('Core Indicators'!FC158&gt;=2,2,IF('Core Indicators'!FC158&gt;=1,1,0))))))</f>
        <v>5</v>
      </c>
      <c r="Z161" s="163">
        <f t="shared" si="59"/>
        <v>5</v>
      </c>
      <c r="AA161" s="184">
        <f>'Crisis Indicator Data'!Y158</f>
        <v>0</v>
      </c>
      <c r="AB161" s="184">
        <f>'Crisis Indicator Data'!Z158</f>
        <v>3</v>
      </c>
      <c r="AC161" s="184">
        <f>'Crisis Indicator Data'!AA158</f>
        <v>2</v>
      </c>
      <c r="AD161" s="184">
        <f>'Crisis Indicator Data'!AB158</f>
        <v>3</v>
      </c>
      <c r="AE161" s="184">
        <f t="shared" si="60"/>
        <v>4</v>
      </c>
      <c r="AF161" s="184">
        <f>'Crisis Indicator Data'!AC158</f>
        <v>2</v>
      </c>
      <c r="AG161" s="184">
        <f>'Crisis Indicator Data'!AD158</f>
        <v>3</v>
      </c>
      <c r="AH161" s="184">
        <f t="shared" si="61"/>
        <v>5</v>
      </c>
      <c r="AI161" s="184">
        <f>'Crisis Indicator Data'!AE158</f>
        <v>3</v>
      </c>
      <c r="AJ161" s="184">
        <f>'Crisis Indicator Data'!AF158</f>
        <v>3</v>
      </c>
      <c r="AK161" s="184">
        <f>'Crisis Indicator Data'!AG158</f>
        <v>3</v>
      </c>
      <c r="AL161" s="184">
        <f t="shared" si="62"/>
        <v>5</v>
      </c>
      <c r="AM161" s="163">
        <f t="shared" si="63"/>
        <v>5</v>
      </c>
      <c r="AN161" s="163">
        <f t="shared" si="64"/>
        <v>5</v>
      </c>
    </row>
    <row r="162" spans="1:40" x14ac:dyDescent="0.35">
      <c r="A162" s="175" t="str">
        <f>'Crisis Indicator Data'!A159</f>
        <v>Complex crisis in Venezuela</v>
      </c>
      <c r="B162" s="176" t="str">
        <f>'Crisis Indicator Data'!B159</f>
        <v>Socio-political,Violence,Floods</v>
      </c>
      <c r="C162" s="176" t="str">
        <f>'Crisis Indicator Data'!C159</f>
        <v>VEN001</v>
      </c>
      <c r="D162" s="176" t="str">
        <f>'Crisis Indicator Data'!D159</f>
        <v>Venezuela</v>
      </c>
      <c r="E162" s="177" t="str">
        <f>'Crisis Indicator Data'!E159</f>
        <v>VEN</v>
      </c>
      <c r="F162" s="163">
        <f>IF(LEN(E162)&gt;3,(IF(VLOOKUP($C162,'Regional Crises'!$B$1:$R$66,7,FALSE)="x","x",ROUND(IF(VLOOKUP($C162,'Regional Crises'!$B$1:$R$66,7,FALSE)&gt;$F$3,5,IF(VLOOKUP($C162,'Regional Crises'!$B$1:$R$66,7,FALSE)&lt;F$4,0,($F$3-VLOOKUP($C162,'Regional Crises'!$B$1:$R$66,7,FALSE))/($F$3-$F$4)*5)),1))),IF(VLOOKUP($E162,'Country Indicator Data'!$B$4:$N$300,3,FALSE)="x","x",ROUND(IF(VLOOKUP($E162,'Country Indicator Data'!$B$4:$N$300,3,FALSE)&gt;$F$3,5,IF(VLOOKUP($E162,'Country Indicator Data'!$B$4:$N$300,3,FALSE)&lt;$F$4,0,($F$3-VLOOKUP($E162,'Country Indicator Data'!$B$4:$N$300,3,FALSE))/($F$3-$F$4)*5)),1)))</f>
        <v>2.5</v>
      </c>
      <c r="G162" s="163">
        <f>IF(LEN(E162)&gt;3,(IF(VLOOKUP($C162,'Regional Crises'!$B$1:$R$66,9,FALSE)="x","x",ROUND(IF(VLOOKUP($C162,'Regional Crises'!$B$1:$R$66,9,FALSE)&gt;G$3,5,IF(VLOOKUP($C162,'Regional Crises'!$B$1:$R$66,9,FALSE)&lt;G$4,0,(G$3-VLOOKUP($C162,'Regional Crises'!$B$1:$R$66,9,FALSE))/(G$3-G$4)*5)),1))),IF(VLOOKUP($E162,'Country Indicator Data'!$B$4:$N$300,5,FALSE)="x","x",ROUND(IF(VLOOKUP($E162,'Country Indicator Data'!$B$4:$N$300,5,FALSE)&gt;G$3,5,IF(VLOOKUP($E162,'Country Indicator Data'!$B$4:$N$300,5,FALSE)&lt;G$4,0,(G$3-VLOOKUP($E162,'Country Indicator Data'!$B$4:$N$300,5,FALSE))/(G$3-G$4)*5)),1)))</f>
        <v>3.5</v>
      </c>
      <c r="H162" s="163">
        <f t="shared" si="52"/>
        <v>3</v>
      </c>
      <c r="I162" s="163">
        <f>IF(LEN(E162)&gt;3,(IF(VLOOKUP($C162,'Regional Crises'!$B$1:$R$66,6,FALSE)="x","x",ROUND(IF(VLOOKUP($C162,'Regional Crises'!$B$1:$R$66,6,FALSE)&gt;I$3,5,IF(VLOOKUP($C162,'Regional Crises'!$B$1:$R$66,6,FALSE)&lt;I$4,0,5-(I$3-VLOOKUP($C162,'Regional Crises'!$B$1:$R$66,6,FALSE))/(I$3-I$4)*5)),1))),IF(VLOOKUP($E162,'Country Indicator Data'!$B$4:$N$300,2,FALSE)="x","x",ROUND(IF(VLOOKUP($E162,'Country Indicator Data'!$B$4:$N$300,2,FALSE)&gt;I$3,5,IF(VLOOKUP($E162,'Country Indicator Data'!$B$4:$N$300,2,FALSE)&lt;I$4,0,5-(I$3-VLOOKUP($E162,'Country Indicator Data'!$B$4:$N$300,2,FALSE))/(I$3-I$4)*5)),1)))</f>
        <v>1.3</v>
      </c>
      <c r="J162" s="163">
        <f>IF(LEN(E162)&gt;3,(IF(VLOOKUP($C162,'Regional Crises'!$B$1:$R$66,8,FALSE)="x","x",ROUND(IF(VLOOKUP($C162,'Regional Crises'!$B$1:$R$66,8,FALSE)&gt;J$3,5,IF(VLOOKUP($C162,'Regional Crises'!$B$1:$R$66,8,FALSE)&lt;J$4,0,5-(J$3-VLOOKUP($C162,'Regional Crises'!$B$1:$R$66,8,FALSE))/(J$3-J$4)*5)),1))),IF(VLOOKUP($E162,'Country Indicator Data'!$B$4:$N$300,4,FALSE)="x","x",ROUND(IF(VLOOKUP($E162,'Country Indicator Data'!$B$4:$N$300,4,FALSE)&gt;J$3,5,IF(VLOOKUP($E162,'Country Indicator Data'!$B$4:$N$300,4,FALSE)&lt;J$4,0,5-(J$3-VLOOKUP($E162,'Country Indicator Data'!$B$4:$N$300,4,FALSE))/(J$3-J$4)*5)),1)))</f>
        <v>1.2</v>
      </c>
      <c r="K162" s="163">
        <f t="shared" si="53"/>
        <v>1.25</v>
      </c>
      <c r="L162" s="163">
        <f>IF(LEN(E162)&gt;3,(IF(VLOOKUP($C162,'Regional Crises'!$B$1:$R$66,10,FALSE)="x","x",ROUND(IF(VLOOKUP($C162,'Regional Crises'!$B$1:$R$66,10,FALSE)&gt;L$3,5,IF(VLOOKUP($C162,'Regional Crises'!$B$1:$R$66,10,FALSE)&lt;L$4,0,5-(L$3-VLOOKUP($C162,'Regional Crises'!$B$1:$R$66,10,FALSE))/(L$3-L$4)*5)),1))),IF(VLOOKUP($E162,'Country Indicator Data'!$B$4:$N$300,6,FALSE)="x","x",ROUND(IF(VLOOKUP($E162,'Country Indicator Data'!$B$4:$N$300,6,FALSE)&gt;L$3,5,IF(VLOOKUP($E162,'Country Indicator Data'!$B$4:$N$300,6,FALSE)&lt;L$4,0,5-(L$3-VLOOKUP($E162,'Country Indicator Data'!$B$4:$N$300,6,FALSE))/(L$3-L$4)*5)),1)))</f>
        <v>3.1</v>
      </c>
      <c r="M162" s="163">
        <f>IF(LEN(E162)&gt;3,(IF(VLOOKUP($C162,'Regional Crises'!$B$1:$R$66,11,FALSE)="x","x",ROUND(IF(VLOOKUP($C162,'Regional Crises'!$B$1:$R$66,11,FALSE)&gt;M$3,5,IF(VLOOKUP($C162,'Regional Crises'!$B$1:$R$66,11,FALSE)&lt;M$4,0,5-(M$3-VLOOKUP($C162,'Regional Crises'!$B$1:$R$66,11,FALSE))/(M$3-M$4)*5)),1))),IF(VLOOKUP($E162,'Country Indicator Data'!$B$4:$N$300,7,FALSE)="x","x",ROUND(IF(VLOOKUP($E162,'Country Indicator Data'!$B$4:$N$300,7,FALSE)&gt;M$3,5,IF(VLOOKUP($E162,'Country Indicator Data'!$B$4:$N$300,7,FALSE)&lt;M$4,0,5-(M$3-VLOOKUP($E162,'Country Indicator Data'!$B$4:$N$300,7,FALSE))/(M$3-M$4)*5)),1)))</f>
        <v>2.5</v>
      </c>
      <c r="N162" s="163">
        <f t="shared" si="54"/>
        <v>2.8</v>
      </c>
      <c r="O162" s="163">
        <f t="shared" si="55"/>
        <v>2.35</v>
      </c>
      <c r="P162" s="163">
        <f>IF(LEN(E162)&gt;3,VLOOKUP(C162,'Regional Crises'!$B$1:$R$69,12,FALSE),VLOOKUP(E162,'Country Indicator Data'!$B$4:$I$300,8,FALSE))</f>
        <v>3</v>
      </c>
      <c r="Q162" s="163">
        <f>IF(LEN(E162)&gt;3,((IF(VLOOKUP($C162,'Regional Crises'!$B$1:$R$66,13,FALSE)="x","x",ROUND(IF(VLOOKUP($C162,'Regional Crises'!$B$1:$R$66,13,FALSE)&gt;Q$3,5,IF(VLOOKUP($C162,'Regional Crises'!$B$1:$R$66,13,FALSE)&lt;Q$4,0,5-(LOG(Q$3)-LOG(VLOOKUP($C162,'Regional Crises'!$B$1:$R$66,13,FALSE)))/(LOG(Q$3)-LOG(Q$4))*5)),1)))),(IF(VLOOKUP($E162,'Country Indicator Data'!$B$4:$N$300,9,FALSE)="x","x",ROUND(IF(VLOOKUP($E162,'Country Indicator Data'!$B$4:$N$300,9,FALSE)&gt;Q$3,5,IF(VLOOKUP($E162,'Country Indicator Data'!$B$4:$N$300,9,FALSE)&lt;Q$4,0,5-(LOG(Q$3)-LOG(VLOOKUP($E162,'Country Indicator Data'!$B$4:$N$300,9,FALSE)))/(LOG(Q$3)-LOG(Q$4))*5)),1))))</f>
        <v>3.4</v>
      </c>
      <c r="R162" s="163">
        <f t="shared" si="56"/>
        <v>3.2</v>
      </c>
      <c r="S162" s="163">
        <f>IF(LEN(E162)&gt;3,((IF(VLOOKUP($C162,'Regional Crises'!$B$1:$R$66,17,FALSE)="x","x",ROUND(IF(VLOOKUP($C162,'Regional Crises'!$B$1:$R$66,17,FALSE)&gt;S$3,0,IF(VLOOKUP($C162,'Regional Crises'!$B$1:$R$66,17,FALSE)&lt;S$4,5,(S$3-VLOOKUP($C162,'Regional Crises'!$B$1:$R$66,17,FALSE))/(S$3-S$4)*5)),1)))),(IF(VLOOKUP($E162,'Country Indicator Data'!$B$4:$N$300,13,FALSE)="x","x",ROUND(IF(VLOOKUP($E162,'Country Indicator Data'!$B$4:$N$300,13,FALSE)&gt;S$3,0,IF(VLOOKUP($E162,'Country Indicator Data'!$B$4:$N$300,13,FALSE)&lt;S$4,5,(S$3-VLOOKUP($E162,'Country Indicator Data'!$B$4:$N$300,13,FALSE))/(S$3-S$4)*5)),1))))</f>
        <v>4.4000000000000004</v>
      </c>
      <c r="T162" s="163">
        <f>IF(LEN(E162)&gt;3,((IF(VLOOKUP($C162,'Regional Crises'!$B$1:$R$66,14,FALSE)="x","x",ROUND(IF(VLOOKUP($C162,'Regional Crises'!$B$1:$R$66,14,FALSE)&gt;T$3,0,IF(VLOOKUP($C162,'Regional Crises'!$B$1:$R$66,14,FALSE)&lt;T$4,5,(T$3-VLOOKUP($C162,'Regional Crises'!$B$1:$R$66,14,FALSE))/(T$3-T$4)*5)),1)))),(IF(VLOOKUP($E162,'Country Indicator Data'!$B$4:$N$300,10,FALSE)="x","x",ROUND(IF(VLOOKUP($E162,'Country Indicator Data'!$B$4:$N$300,10,FALSE)&gt;T$3,0,IF(VLOOKUP($E162,'Country Indicator Data'!$B$4:$N$300,10,FALSE)&lt;T$4,5,(T$3-VLOOKUP($E162,'Country Indicator Data'!$B$4:$N$300,10,FALSE))/(T$3-T$4)*5)),1))))</f>
        <v>4.7</v>
      </c>
      <c r="U162" s="163">
        <f>IF(LEN(E162)&gt;3,((IF(VLOOKUP($C162,'Regional Crises'!$B$1:$R$66,15,FALSE)="x","x",ROUND(IF(VLOOKUP($C162,'Regional Crises'!$B$1:$R$66,15,FALSE)&gt;U$3,0,IF(VLOOKUP($C162,'Regional Crises'!$B$1:$R$66,15,FALSE)&lt;U$4,5,(U$3-VLOOKUP($C162,'Regional Crises'!$B$1:$R$66,15,FALSE))/(U$3-U$4)*5)),1)))),(IF(VLOOKUP($E162,'Country Indicator Data'!$B$4:$N$300,11,FALSE)="x","x",ROUND(IF(VLOOKUP($E162,'Country Indicator Data'!$B$4:$N$300,11,FALSE)&gt;U$3,0,IF(VLOOKUP($E162,'Country Indicator Data'!$B$4:$N$300,11,FALSE)&lt;U$4,5,(U$3-VLOOKUP($E162,'Country Indicator Data'!$B$4:$N$300,11,FALSE))/(U$3-U$4)*5)),1))))</f>
        <v>3.6</v>
      </c>
      <c r="V162" s="163">
        <f>IF(LEN(E162)&gt;3,((IF(VLOOKUP($C162,'Regional Crises'!$B$1:$R$66,16,FALSE)="x","x",ROUND(IF(VLOOKUP($C162,'Regional Crises'!$B$1:$R$66,16,FALSE)&gt;V$3,0,IF(VLOOKUP($C162,'Regional Crises'!$B$1:$R$66,16,FALSE)&lt;V$4,5,(V$3-VLOOKUP($C162,'Regional Crises'!$B$1:$R$66,16,FALSE))/(V$3-V$4)*5)),1)))),(IF(VLOOKUP($E162,'Country Indicator Data'!$B$4:$N$300,12,FALSE)="x","x",ROUND(IF(VLOOKUP($E162,'Country Indicator Data'!$B$4:$N$300,12,FALSE)&gt;V$3,0,IF(VLOOKUP($E162,'Country Indicator Data'!$B$4:$N$300,12,FALSE)&lt;V$4,5,(V$3-VLOOKUP($E162,'Country Indicator Data'!$B$4:$N$300,12,FALSE))/(V$3-V$4)*5)),1))))</f>
        <v>4.3</v>
      </c>
      <c r="W162" s="163">
        <f t="shared" si="57"/>
        <v>4.3</v>
      </c>
      <c r="X162" s="163">
        <f t="shared" si="58"/>
        <v>3.3</v>
      </c>
      <c r="Y162" s="184">
        <f>IF('Core Indicators'!FC159="x","x",IF('Core Indicators'!FC159&gt;=5,5,IF('Core Indicators'!FC159&gt;=4,4,IF('Core Indicators'!FC159&gt;=3,3,IF('Core Indicators'!FC159&gt;=2,2,IF('Core Indicators'!FC159&gt;=1,1,0))))))</f>
        <v>5</v>
      </c>
      <c r="Z162" s="163">
        <f t="shared" si="59"/>
        <v>5</v>
      </c>
      <c r="AA162" s="184">
        <f>'Crisis Indicator Data'!Y159</f>
        <v>2</v>
      </c>
      <c r="AB162" s="184">
        <f>'Crisis Indicator Data'!Z159</f>
        <v>2</v>
      </c>
      <c r="AC162" s="184">
        <f>'Crisis Indicator Data'!AA159</f>
        <v>2</v>
      </c>
      <c r="AD162" s="184">
        <f>'Crisis Indicator Data'!AB159</f>
        <v>0</v>
      </c>
      <c r="AE162" s="184">
        <f t="shared" si="60"/>
        <v>3</v>
      </c>
      <c r="AF162" s="184">
        <f>'Crisis Indicator Data'!AC159</f>
        <v>2</v>
      </c>
      <c r="AG162" s="184">
        <f>'Crisis Indicator Data'!AD159</f>
        <v>2</v>
      </c>
      <c r="AH162" s="184">
        <f t="shared" si="61"/>
        <v>4</v>
      </c>
      <c r="AI162" s="184">
        <f>'Crisis Indicator Data'!AE159</f>
        <v>1</v>
      </c>
      <c r="AJ162" s="184">
        <f>'Crisis Indicator Data'!AF159</f>
        <v>1</v>
      </c>
      <c r="AK162" s="184">
        <f>'Crisis Indicator Data'!AG159</f>
        <v>2</v>
      </c>
      <c r="AL162" s="184">
        <f t="shared" si="62"/>
        <v>3</v>
      </c>
      <c r="AM162" s="163">
        <f t="shared" si="63"/>
        <v>3</v>
      </c>
      <c r="AN162" s="163">
        <f t="shared" si="64"/>
        <v>4</v>
      </c>
    </row>
    <row r="163" spans="1:40" x14ac:dyDescent="0.35">
      <c r="A163" s="175" t="str">
        <f>'Crisis Indicator Data'!A160</f>
        <v>Conflict in Yemen</v>
      </c>
      <c r="B163" s="176" t="str">
        <f>'Crisis Indicator Data'!B160</f>
        <v>Conflict,Displacement</v>
      </c>
      <c r="C163" s="176" t="str">
        <f>'Crisis Indicator Data'!C160</f>
        <v>YEM001</v>
      </c>
      <c r="D163" s="176" t="str">
        <f>'Crisis Indicator Data'!D160</f>
        <v>Yemen</v>
      </c>
      <c r="E163" s="177" t="str">
        <f>'Crisis Indicator Data'!E160</f>
        <v>YEM</v>
      </c>
      <c r="F163" s="163">
        <f>IF(LEN(E163)&gt;3,(IF(VLOOKUP($C163,'Regional Crises'!$B$1:$R$66,7,FALSE)="x","x",ROUND(IF(VLOOKUP($C163,'Regional Crises'!$B$1:$R$66,7,FALSE)&gt;$F$3,5,IF(VLOOKUP($C163,'Regional Crises'!$B$1:$R$66,7,FALSE)&lt;F$4,0,($F$3-VLOOKUP($C163,'Regional Crises'!$B$1:$R$66,7,FALSE))/($F$3-$F$4)*5)),1))),IF(VLOOKUP($E163,'Country Indicator Data'!$B$4:$N$300,3,FALSE)="x","x",ROUND(IF(VLOOKUP($E163,'Country Indicator Data'!$B$4:$N$300,3,FALSE)&gt;$F$3,5,IF(VLOOKUP($E163,'Country Indicator Data'!$B$4:$N$300,3,FALSE)&lt;$F$4,0,($F$3-VLOOKUP($E163,'Country Indicator Data'!$B$4:$N$300,3,FALSE))/($F$3-$F$4)*5)),1)))</f>
        <v>4.3</v>
      </c>
      <c r="G163" s="163">
        <f>IF(LEN(E163)&gt;3,(IF(VLOOKUP($C163,'Regional Crises'!$B$1:$R$66,9,FALSE)="x","x",ROUND(IF(VLOOKUP($C163,'Regional Crises'!$B$1:$R$66,9,FALSE)&gt;G$3,5,IF(VLOOKUP($C163,'Regional Crises'!$B$1:$R$66,9,FALSE)&lt;G$4,0,(G$3-VLOOKUP($C163,'Regional Crises'!$B$1:$R$66,9,FALSE))/(G$3-G$4)*5)),1))),IF(VLOOKUP($E163,'Country Indicator Data'!$B$4:$N$300,5,FALSE)="x","x",ROUND(IF(VLOOKUP($E163,'Country Indicator Data'!$B$4:$N$300,5,FALSE)&gt;G$3,5,IF(VLOOKUP($E163,'Country Indicator Data'!$B$4:$N$300,5,FALSE)&lt;G$4,0,(G$3-VLOOKUP($E163,'Country Indicator Data'!$B$4:$N$300,5,FALSE))/(G$3-G$4)*5)),1)))</f>
        <v>4.2</v>
      </c>
      <c r="H163" s="163">
        <f t="shared" si="52"/>
        <v>4.25</v>
      </c>
      <c r="I163" s="163">
        <f>IF(LEN(E163)&gt;3,(IF(VLOOKUP($C163,'Regional Crises'!$B$1:$R$66,6,FALSE)="x","x",ROUND(IF(VLOOKUP($C163,'Regional Crises'!$B$1:$R$66,6,FALSE)&gt;I$3,5,IF(VLOOKUP($C163,'Regional Crises'!$B$1:$R$66,6,FALSE)&lt;I$4,0,5-(I$3-VLOOKUP($C163,'Regional Crises'!$B$1:$R$66,6,FALSE))/(I$3-I$4)*5)),1))),IF(VLOOKUP($E163,'Country Indicator Data'!$B$4:$N$300,2,FALSE)="x","x",ROUND(IF(VLOOKUP($E163,'Country Indicator Data'!$B$4:$N$300,2,FALSE)&gt;I$3,5,IF(VLOOKUP($E163,'Country Indicator Data'!$B$4:$N$300,2,FALSE)&lt;I$4,0,5-(I$3-VLOOKUP($E163,'Country Indicator Data'!$B$4:$N$300,2,FALSE))/(I$3-I$4)*5)),1)))</f>
        <v>3.1</v>
      </c>
      <c r="J163" s="163">
        <f>IF(LEN(E163)&gt;3,(IF(VLOOKUP($C163,'Regional Crises'!$B$1:$R$66,8,FALSE)="x","x",ROUND(IF(VLOOKUP($C163,'Regional Crises'!$B$1:$R$66,8,FALSE)&gt;J$3,5,IF(VLOOKUP($C163,'Regional Crises'!$B$1:$R$66,8,FALSE)&lt;J$4,0,5-(J$3-VLOOKUP($C163,'Regional Crises'!$B$1:$R$66,8,FALSE))/(J$3-J$4)*5)),1))),IF(VLOOKUP($E163,'Country Indicator Data'!$B$4:$N$300,4,FALSE)="x","x",ROUND(IF(VLOOKUP($E163,'Country Indicator Data'!$B$4:$N$300,4,FALSE)&gt;J$3,5,IF(VLOOKUP($E163,'Country Indicator Data'!$B$4:$N$300,4,FALSE)&lt;J$4,0,5-(J$3-VLOOKUP($E163,'Country Indicator Data'!$B$4:$N$300,4,FALSE))/(J$3-J$4)*5)),1)))</f>
        <v>0</v>
      </c>
      <c r="K163" s="163">
        <f t="shared" si="53"/>
        <v>1.55</v>
      </c>
      <c r="L163" s="163">
        <f>IF(LEN(E163)&gt;3,(IF(VLOOKUP($C163,'Regional Crises'!$B$1:$R$66,10,FALSE)="x","x",ROUND(IF(VLOOKUP($C163,'Regional Crises'!$B$1:$R$66,10,FALSE)&gt;L$3,5,IF(VLOOKUP($C163,'Regional Crises'!$B$1:$R$66,10,FALSE)&lt;L$4,0,5-(L$3-VLOOKUP($C163,'Regional Crises'!$B$1:$R$66,10,FALSE))/(L$3-L$4)*5)),1))),IF(VLOOKUP($E163,'Country Indicator Data'!$B$4:$N$300,6,FALSE)="x","x",ROUND(IF(VLOOKUP($E163,'Country Indicator Data'!$B$4:$N$300,6,FALSE)&gt;L$3,5,IF(VLOOKUP($E163,'Country Indicator Data'!$B$4:$N$300,6,FALSE)&lt;L$4,0,5-(L$3-VLOOKUP($E163,'Country Indicator Data'!$B$4:$N$300,6,FALSE))/(L$3-L$4)*5)),1)))</f>
        <v>5</v>
      </c>
      <c r="M163" s="163">
        <f>IF(LEN(E163)&gt;3,(IF(VLOOKUP($C163,'Regional Crises'!$B$1:$R$66,11,FALSE)="x","x",ROUND(IF(VLOOKUP($C163,'Regional Crises'!$B$1:$R$66,11,FALSE)&gt;M$3,5,IF(VLOOKUP($C163,'Regional Crises'!$B$1:$R$66,11,FALSE)&lt;M$4,0,5-(M$3-VLOOKUP($C163,'Regional Crises'!$B$1:$R$66,11,FALSE))/(M$3-M$4)*5)),1))),IF(VLOOKUP($E163,'Country Indicator Data'!$B$4:$N$300,7,FALSE)="x","x",ROUND(IF(VLOOKUP($E163,'Country Indicator Data'!$B$4:$N$300,7,FALSE)&gt;M$3,5,IF(VLOOKUP($E163,'Country Indicator Data'!$B$4:$N$300,7,FALSE)&lt;M$4,0,5-(M$3-VLOOKUP($E163,'Country Indicator Data'!$B$4:$N$300,7,FALSE))/(M$3-M$4)*5)),1)))</f>
        <v>1.5</v>
      </c>
      <c r="N163" s="163">
        <f t="shared" si="54"/>
        <v>3.25</v>
      </c>
      <c r="O163" s="163">
        <f t="shared" si="55"/>
        <v>3.0166666666666671</v>
      </c>
      <c r="P163" s="163">
        <f>IF(LEN(E163)&gt;3,VLOOKUP(C163,'Regional Crises'!$B$1:$R$69,12,FALSE),VLOOKUP(E163,'Country Indicator Data'!$B$4:$I$300,8,FALSE))</f>
        <v>4</v>
      </c>
      <c r="Q163" s="163">
        <f>IF(LEN(E163)&gt;3,((IF(VLOOKUP($C163,'Regional Crises'!$B$1:$R$66,13,FALSE)="x","x",ROUND(IF(VLOOKUP($C163,'Regional Crises'!$B$1:$R$66,13,FALSE)&gt;Q$3,5,IF(VLOOKUP($C163,'Regional Crises'!$B$1:$R$66,13,FALSE)&lt;Q$4,0,5-(LOG(Q$3)-LOG(VLOOKUP($C163,'Regional Crises'!$B$1:$R$66,13,FALSE)))/(LOG(Q$3)-LOG(Q$4))*5)),1)))),(IF(VLOOKUP($E163,'Country Indicator Data'!$B$4:$N$300,9,FALSE)="x","x",ROUND(IF(VLOOKUP($E163,'Country Indicator Data'!$B$4:$N$300,9,FALSE)&gt;Q$3,5,IF(VLOOKUP($E163,'Country Indicator Data'!$B$4:$N$300,9,FALSE)&lt;Q$4,0,5-(LOG(Q$3)-LOG(VLOOKUP($E163,'Country Indicator Data'!$B$4:$N$300,9,FALSE)))/(LOG(Q$3)-LOG(Q$4))*5)),1))))</f>
        <v>4.4000000000000004</v>
      </c>
      <c r="R163" s="163">
        <f t="shared" si="56"/>
        <v>4.2</v>
      </c>
      <c r="S163" s="163">
        <f>IF(LEN(E163)&gt;3,((IF(VLOOKUP($C163,'Regional Crises'!$B$1:$R$66,17,FALSE)="x","x",ROUND(IF(VLOOKUP($C163,'Regional Crises'!$B$1:$R$66,17,FALSE)&gt;S$3,0,IF(VLOOKUP($C163,'Regional Crises'!$B$1:$R$66,17,FALSE)&lt;S$4,5,(S$3-VLOOKUP($C163,'Regional Crises'!$B$1:$R$66,17,FALSE))/(S$3-S$4)*5)),1)))),(IF(VLOOKUP($E163,'Country Indicator Data'!$B$4:$N$300,13,FALSE)="x","x",ROUND(IF(VLOOKUP($E163,'Country Indicator Data'!$B$4:$N$300,13,FALSE)&gt;S$3,0,IF(VLOOKUP($E163,'Country Indicator Data'!$B$4:$N$300,13,FALSE)&lt;S$4,5,(S$3-VLOOKUP($E163,'Country Indicator Data'!$B$4:$N$300,13,FALSE))/(S$3-S$4)*5)),1))))</f>
        <v>4.2</v>
      </c>
      <c r="T163" s="163">
        <f>IF(LEN(E163)&gt;3,((IF(VLOOKUP($C163,'Regional Crises'!$B$1:$R$66,14,FALSE)="x","x",ROUND(IF(VLOOKUP($C163,'Regional Crises'!$B$1:$R$66,14,FALSE)&gt;T$3,0,IF(VLOOKUP($C163,'Regional Crises'!$B$1:$R$66,14,FALSE)&lt;T$4,5,(T$3-VLOOKUP($C163,'Regional Crises'!$B$1:$R$66,14,FALSE))/(T$3-T$4)*5)),1)))),(IF(VLOOKUP($E163,'Country Indicator Data'!$B$4:$N$300,10,FALSE)="x","x",ROUND(IF(VLOOKUP($E163,'Country Indicator Data'!$B$4:$N$300,10,FALSE)&gt;T$3,0,IF(VLOOKUP($E163,'Country Indicator Data'!$B$4:$N$300,10,FALSE)&lt;T$4,5,(T$3-VLOOKUP($E163,'Country Indicator Data'!$B$4:$N$300,10,FALSE))/(T$3-T$4)*5)),1))))</f>
        <v>4.3</v>
      </c>
      <c r="U163" s="163">
        <f>IF(LEN(E163)&gt;3,((IF(VLOOKUP($C163,'Regional Crises'!$B$1:$R$66,15,FALSE)="x","x",ROUND(IF(VLOOKUP($C163,'Regional Crises'!$B$1:$R$66,15,FALSE)&gt;U$3,0,IF(VLOOKUP($C163,'Regional Crises'!$B$1:$R$66,15,FALSE)&lt;U$4,5,(U$3-VLOOKUP($C163,'Regional Crises'!$B$1:$R$66,15,FALSE))/(U$3-U$4)*5)),1)))),(IF(VLOOKUP($E163,'Country Indicator Data'!$B$4:$N$300,11,FALSE)="x","x",ROUND(IF(VLOOKUP($E163,'Country Indicator Data'!$B$4:$N$300,11,FALSE)&gt;U$3,0,IF(VLOOKUP($E163,'Country Indicator Data'!$B$4:$N$300,11,FALSE)&lt;U$4,5,(U$3-VLOOKUP($E163,'Country Indicator Data'!$B$4:$N$300,11,FALSE))/(U$3-U$4)*5)),1))))</f>
        <v>4.3</v>
      </c>
      <c r="V163" s="163">
        <f>IF(LEN(E163)&gt;3,((IF(VLOOKUP($C163,'Regional Crises'!$B$1:$R$66,16,FALSE)="x","x",ROUND(IF(VLOOKUP($C163,'Regional Crises'!$B$1:$R$66,16,FALSE)&gt;V$3,0,IF(VLOOKUP($C163,'Regional Crises'!$B$1:$R$66,16,FALSE)&lt;V$4,5,(V$3-VLOOKUP($C163,'Regional Crises'!$B$1:$R$66,16,FALSE))/(V$3-V$4)*5)),1)))),(IF(VLOOKUP($E163,'Country Indicator Data'!$B$4:$N$300,12,FALSE)="x","x",ROUND(IF(VLOOKUP($E163,'Country Indicator Data'!$B$4:$N$300,12,FALSE)&gt;V$3,0,IF(VLOOKUP($E163,'Country Indicator Data'!$B$4:$N$300,12,FALSE)&lt;V$4,5,(V$3-VLOOKUP($E163,'Country Indicator Data'!$B$4:$N$300,12,FALSE))/(V$3-V$4)*5)),1))))</f>
        <v>4.5</v>
      </c>
      <c r="W163" s="163">
        <f t="shared" si="57"/>
        <v>4.3</v>
      </c>
      <c r="X163" s="163">
        <f t="shared" si="58"/>
        <v>3.8</v>
      </c>
      <c r="Y163" s="184">
        <f>IF('Core Indicators'!FC160="x","x",IF('Core Indicators'!FC160&gt;=5,5,IF('Core Indicators'!FC160&gt;=4,4,IF('Core Indicators'!FC160&gt;=3,3,IF('Core Indicators'!FC160&gt;=2,2,IF('Core Indicators'!FC160&gt;=1,1,0))))))</f>
        <v>5</v>
      </c>
      <c r="Z163" s="163">
        <f t="shared" si="59"/>
        <v>5</v>
      </c>
      <c r="AA163" s="184">
        <f>'Crisis Indicator Data'!Y160</f>
        <v>1</v>
      </c>
      <c r="AB163" s="184">
        <f>'Crisis Indicator Data'!Z160</f>
        <v>3</v>
      </c>
      <c r="AC163" s="184">
        <f>'Crisis Indicator Data'!AA160</f>
        <v>3</v>
      </c>
      <c r="AD163" s="184">
        <f>'Crisis Indicator Data'!AB160</f>
        <v>3</v>
      </c>
      <c r="AE163" s="184">
        <f t="shared" si="60"/>
        <v>5</v>
      </c>
      <c r="AF163" s="184">
        <f>'Crisis Indicator Data'!AC160</f>
        <v>2</v>
      </c>
      <c r="AG163" s="184">
        <f>'Crisis Indicator Data'!AD160</f>
        <v>3</v>
      </c>
      <c r="AH163" s="184">
        <f t="shared" si="61"/>
        <v>5</v>
      </c>
      <c r="AI163" s="184">
        <f>'Crisis Indicator Data'!AE160</f>
        <v>3</v>
      </c>
      <c r="AJ163" s="184">
        <f>'Crisis Indicator Data'!AF160</f>
        <v>2</v>
      </c>
      <c r="AK163" s="184">
        <f>'Crisis Indicator Data'!AG160</f>
        <v>3</v>
      </c>
      <c r="AL163" s="184">
        <f t="shared" si="62"/>
        <v>5</v>
      </c>
      <c r="AM163" s="163">
        <f t="shared" si="63"/>
        <v>5</v>
      </c>
      <c r="AN163" s="163">
        <f t="shared" si="64"/>
        <v>5</v>
      </c>
    </row>
    <row r="164" spans="1:40" x14ac:dyDescent="0.35">
      <c r="A164" s="175" t="str">
        <f>'Crisis Indicator Data'!A161</f>
        <v>Mixed migration flows in Yemen</v>
      </c>
      <c r="B164" s="176" t="str">
        <f>'Crisis Indicator Data'!B161</f>
        <v>Displacement</v>
      </c>
      <c r="C164" s="176" t="str">
        <f>'Crisis Indicator Data'!C161</f>
        <v>YEM002</v>
      </c>
      <c r="D164" s="176" t="str">
        <f>'Crisis Indicator Data'!D161</f>
        <v>Yemen</v>
      </c>
      <c r="E164" s="177" t="str">
        <f>'Crisis Indicator Data'!E161</f>
        <v>YEM</v>
      </c>
      <c r="F164" s="163">
        <f>IF(LEN(E164)&gt;3,(IF(VLOOKUP($C164,'Regional Crises'!$B$1:$R$66,7,FALSE)="x","x",ROUND(IF(VLOOKUP($C164,'Regional Crises'!$B$1:$R$66,7,FALSE)&gt;$F$3,5,IF(VLOOKUP($C164,'Regional Crises'!$B$1:$R$66,7,FALSE)&lt;F$4,0,($F$3-VLOOKUP($C164,'Regional Crises'!$B$1:$R$66,7,FALSE))/($F$3-$F$4)*5)),1))),IF(VLOOKUP($E164,'Country Indicator Data'!$B$4:$N$300,3,FALSE)="x","x",ROUND(IF(VLOOKUP($E164,'Country Indicator Data'!$B$4:$N$300,3,FALSE)&gt;$F$3,5,IF(VLOOKUP($E164,'Country Indicator Data'!$B$4:$N$300,3,FALSE)&lt;$F$4,0,($F$3-VLOOKUP($E164,'Country Indicator Data'!$B$4:$N$300,3,FALSE))/($F$3-$F$4)*5)),1)))</f>
        <v>4.3</v>
      </c>
      <c r="G164" s="163">
        <f>IF(LEN(E164)&gt;3,(IF(VLOOKUP($C164,'Regional Crises'!$B$1:$R$66,9,FALSE)="x","x",ROUND(IF(VLOOKUP($C164,'Regional Crises'!$B$1:$R$66,9,FALSE)&gt;G$3,5,IF(VLOOKUP($C164,'Regional Crises'!$B$1:$R$66,9,FALSE)&lt;G$4,0,(G$3-VLOOKUP($C164,'Regional Crises'!$B$1:$R$66,9,FALSE))/(G$3-G$4)*5)),1))),IF(VLOOKUP($E164,'Country Indicator Data'!$B$4:$N$300,5,FALSE)="x","x",ROUND(IF(VLOOKUP($E164,'Country Indicator Data'!$B$4:$N$300,5,FALSE)&gt;G$3,5,IF(VLOOKUP($E164,'Country Indicator Data'!$B$4:$N$300,5,FALSE)&lt;G$4,0,(G$3-VLOOKUP($E164,'Country Indicator Data'!$B$4:$N$300,5,FALSE))/(G$3-G$4)*5)),1)))</f>
        <v>4.2</v>
      </c>
      <c r="H164" s="163">
        <f t="shared" si="52"/>
        <v>4.25</v>
      </c>
      <c r="I164" s="163">
        <f>IF(LEN(E164)&gt;3,(IF(VLOOKUP($C164,'Regional Crises'!$B$1:$R$66,6,FALSE)="x","x",ROUND(IF(VLOOKUP($C164,'Regional Crises'!$B$1:$R$66,6,FALSE)&gt;I$3,5,IF(VLOOKUP($C164,'Regional Crises'!$B$1:$R$66,6,FALSE)&lt;I$4,0,5-(I$3-VLOOKUP($C164,'Regional Crises'!$B$1:$R$66,6,FALSE))/(I$3-I$4)*5)),1))),IF(VLOOKUP($E164,'Country Indicator Data'!$B$4:$N$300,2,FALSE)="x","x",ROUND(IF(VLOOKUP($E164,'Country Indicator Data'!$B$4:$N$300,2,FALSE)&gt;I$3,5,IF(VLOOKUP($E164,'Country Indicator Data'!$B$4:$N$300,2,FALSE)&lt;I$4,0,5-(I$3-VLOOKUP($E164,'Country Indicator Data'!$B$4:$N$300,2,FALSE))/(I$3-I$4)*5)),1)))</f>
        <v>3.1</v>
      </c>
      <c r="J164" s="163">
        <f>IF(LEN(E164)&gt;3,(IF(VLOOKUP($C164,'Regional Crises'!$B$1:$R$66,8,FALSE)="x","x",ROUND(IF(VLOOKUP($C164,'Regional Crises'!$B$1:$R$66,8,FALSE)&gt;J$3,5,IF(VLOOKUP($C164,'Regional Crises'!$B$1:$R$66,8,FALSE)&lt;J$4,0,5-(J$3-VLOOKUP($C164,'Regional Crises'!$B$1:$R$66,8,FALSE))/(J$3-J$4)*5)),1))),IF(VLOOKUP($E164,'Country Indicator Data'!$B$4:$N$300,4,FALSE)="x","x",ROUND(IF(VLOOKUP($E164,'Country Indicator Data'!$B$4:$N$300,4,FALSE)&gt;J$3,5,IF(VLOOKUP($E164,'Country Indicator Data'!$B$4:$N$300,4,FALSE)&lt;J$4,0,5-(J$3-VLOOKUP($E164,'Country Indicator Data'!$B$4:$N$300,4,FALSE))/(J$3-J$4)*5)),1)))</f>
        <v>0</v>
      </c>
      <c r="K164" s="163">
        <f t="shared" si="53"/>
        <v>1.55</v>
      </c>
      <c r="L164" s="163">
        <f>IF(LEN(E164)&gt;3,(IF(VLOOKUP($C164,'Regional Crises'!$B$1:$R$66,10,FALSE)="x","x",ROUND(IF(VLOOKUP($C164,'Regional Crises'!$B$1:$R$66,10,FALSE)&gt;L$3,5,IF(VLOOKUP($C164,'Regional Crises'!$B$1:$R$66,10,FALSE)&lt;L$4,0,5-(L$3-VLOOKUP($C164,'Regional Crises'!$B$1:$R$66,10,FALSE))/(L$3-L$4)*5)),1))),IF(VLOOKUP($E164,'Country Indicator Data'!$B$4:$N$300,6,FALSE)="x","x",ROUND(IF(VLOOKUP($E164,'Country Indicator Data'!$B$4:$N$300,6,FALSE)&gt;L$3,5,IF(VLOOKUP($E164,'Country Indicator Data'!$B$4:$N$300,6,FALSE)&lt;L$4,0,5-(L$3-VLOOKUP($E164,'Country Indicator Data'!$B$4:$N$300,6,FALSE))/(L$3-L$4)*5)),1)))</f>
        <v>5</v>
      </c>
      <c r="M164" s="163">
        <f>IF(LEN(E164)&gt;3,(IF(VLOOKUP($C164,'Regional Crises'!$B$1:$R$66,11,FALSE)="x","x",ROUND(IF(VLOOKUP($C164,'Regional Crises'!$B$1:$R$66,11,FALSE)&gt;M$3,5,IF(VLOOKUP($C164,'Regional Crises'!$B$1:$R$66,11,FALSE)&lt;M$4,0,5-(M$3-VLOOKUP($C164,'Regional Crises'!$B$1:$R$66,11,FALSE))/(M$3-M$4)*5)),1))),IF(VLOOKUP($E164,'Country Indicator Data'!$B$4:$N$300,7,FALSE)="x","x",ROUND(IF(VLOOKUP($E164,'Country Indicator Data'!$B$4:$N$300,7,FALSE)&gt;M$3,5,IF(VLOOKUP($E164,'Country Indicator Data'!$B$4:$N$300,7,FALSE)&lt;M$4,0,5-(M$3-VLOOKUP($E164,'Country Indicator Data'!$B$4:$N$300,7,FALSE))/(M$3-M$4)*5)),1)))</f>
        <v>1.5</v>
      </c>
      <c r="N164" s="163">
        <f t="shared" si="54"/>
        <v>3.25</v>
      </c>
      <c r="O164" s="163">
        <f t="shared" si="55"/>
        <v>3.0166666666666671</v>
      </c>
      <c r="P164" s="163">
        <f>IF(LEN(E164)&gt;3,VLOOKUP(C164,'Regional Crises'!$B$1:$R$69,12,FALSE),VLOOKUP(E164,'Country Indicator Data'!$B$4:$I$300,8,FALSE))</f>
        <v>4</v>
      </c>
      <c r="Q164" s="163">
        <f>IF(LEN(E164)&gt;3,((IF(VLOOKUP($C164,'Regional Crises'!$B$1:$R$66,13,FALSE)="x","x",ROUND(IF(VLOOKUP($C164,'Regional Crises'!$B$1:$R$66,13,FALSE)&gt;Q$3,5,IF(VLOOKUP($C164,'Regional Crises'!$B$1:$R$66,13,FALSE)&lt;Q$4,0,5-(LOG(Q$3)-LOG(VLOOKUP($C164,'Regional Crises'!$B$1:$R$66,13,FALSE)))/(LOG(Q$3)-LOG(Q$4))*5)),1)))),(IF(VLOOKUP($E164,'Country Indicator Data'!$B$4:$N$300,9,FALSE)="x","x",ROUND(IF(VLOOKUP($E164,'Country Indicator Data'!$B$4:$N$300,9,FALSE)&gt;Q$3,5,IF(VLOOKUP($E164,'Country Indicator Data'!$B$4:$N$300,9,FALSE)&lt;Q$4,0,5-(LOG(Q$3)-LOG(VLOOKUP($E164,'Country Indicator Data'!$B$4:$N$300,9,FALSE)))/(LOG(Q$3)-LOG(Q$4))*5)),1))))</f>
        <v>4.4000000000000004</v>
      </c>
      <c r="R164" s="163">
        <f t="shared" si="56"/>
        <v>4.2</v>
      </c>
      <c r="S164" s="163">
        <f>IF(LEN(E164)&gt;3,((IF(VLOOKUP($C164,'Regional Crises'!$B$1:$R$66,17,FALSE)="x","x",ROUND(IF(VLOOKUP($C164,'Regional Crises'!$B$1:$R$66,17,FALSE)&gt;S$3,0,IF(VLOOKUP($C164,'Regional Crises'!$B$1:$R$66,17,FALSE)&lt;S$4,5,(S$3-VLOOKUP($C164,'Regional Crises'!$B$1:$R$66,17,FALSE))/(S$3-S$4)*5)),1)))),(IF(VLOOKUP($E164,'Country Indicator Data'!$B$4:$N$300,13,FALSE)="x","x",ROUND(IF(VLOOKUP($E164,'Country Indicator Data'!$B$4:$N$300,13,FALSE)&gt;S$3,0,IF(VLOOKUP($E164,'Country Indicator Data'!$B$4:$N$300,13,FALSE)&lt;S$4,5,(S$3-VLOOKUP($E164,'Country Indicator Data'!$B$4:$N$300,13,FALSE))/(S$3-S$4)*5)),1))))</f>
        <v>4.2</v>
      </c>
      <c r="T164" s="163">
        <f>IF(LEN(E164)&gt;3,((IF(VLOOKUP($C164,'Regional Crises'!$B$1:$R$66,14,FALSE)="x","x",ROUND(IF(VLOOKUP($C164,'Regional Crises'!$B$1:$R$66,14,FALSE)&gt;T$3,0,IF(VLOOKUP($C164,'Regional Crises'!$B$1:$R$66,14,FALSE)&lt;T$4,5,(T$3-VLOOKUP($C164,'Regional Crises'!$B$1:$R$66,14,FALSE))/(T$3-T$4)*5)),1)))),(IF(VLOOKUP($E164,'Country Indicator Data'!$B$4:$N$300,10,FALSE)="x","x",ROUND(IF(VLOOKUP($E164,'Country Indicator Data'!$B$4:$N$300,10,FALSE)&gt;T$3,0,IF(VLOOKUP($E164,'Country Indicator Data'!$B$4:$N$300,10,FALSE)&lt;T$4,5,(T$3-VLOOKUP($E164,'Country Indicator Data'!$B$4:$N$300,10,FALSE))/(T$3-T$4)*5)),1))))</f>
        <v>4.3</v>
      </c>
      <c r="U164" s="163">
        <f>IF(LEN(E164)&gt;3,((IF(VLOOKUP($C164,'Regional Crises'!$B$1:$R$66,15,FALSE)="x","x",ROUND(IF(VLOOKUP($C164,'Regional Crises'!$B$1:$R$66,15,FALSE)&gt;U$3,0,IF(VLOOKUP($C164,'Regional Crises'!$B$1:$R$66,15,FALSE)&lt;U$4,5,(U$3-VLOOKUP($C164,'Regional Crises'!$B$1:$R$66,15,FALSE))/(U$3-U$4)*5)),1)))),(IF(VLOOKUP($E164,'Country Indicator Data'!$B$4:$N$300,11,FALSE)="x","x",ROUND(IF(VLOOKUP($E164,'Country Indicator Data'!$B$4:$N$300,11,FALSE)&gt;U$3,0,IF(VLOOKUP($E164,'Country Indicator Data'!$B$4:$N$300,11,FALSE)&lt;U$4,5,(U$3-VLOOKUP($E164,'Country Indicator Data'!$B$4:$N$300,11,FALSE))/(U$3-U$4)*5)),1))))</f>
        <v>4.3</v>
      </c>
      <c r="V164" s="163">
        <f>IF(LEN(E164)&gt;3,((IF(VLOOKUP($C164,'Regional Crises'!$B$1:$R$66,16,FALSE)="x","x",ROUND(IF(VLOOKUP($C164,'Regional Crises'!$B$1:$R$66,16,FALSE)&gt;V$3,0,IF(VLOOKUP($C164,'Regional Crises'!$B$1:$R$66,16,FALSE)&lt;V$4,5,(V$3-VLOOKUP($C164,'Regional Crises'!$B$1:$R$66,16,FALSE))/(V$3-V$4)*5)),1)))),(IF(VLOOKUP($E164,'Country Indicator Data'!$B$4:$N$300,12,FALSE)="x","x",ROUND(IF(VLOOKUP($E164,'Country Indicator Data'!$B$4:$N$300,12,FALSE)&gt;V$3,0,IF(VLOOKUP($E164,'Country Indicator Data'!$B$4:$N$300,12,FALSE)&lt;V$4,5,(V$3-VLOOKUP($E164,'Country Indicator Data'!$B$4:$N$300,12,FALSE))/(V$3-V$4)*5)),1))))</f>
        <v>4.5</v>
      </c>
      <c r="W164" s="163">
        <f t="shared" si="57"/>
        <v>4.3</v>
      </c>
      <c r="X164" s="163">
        <f t="shared" si="58"/>
        <v>3.8</v>
      </c>
      <c r="Y164" s="184">
        <f>IF('Core Indicators'!FC161="x","x",IF('Core Indicators'!FC161&gt;=5,5,IF('Core Indicators'!FC161&gt;=4,4,IF('Core Indicators'!FC161&gt;=3,3,IF('Core Indicators'!FC161&gt;=2,2,IF('Core Indicators'!FC161&gt;=1,1,0))))))</f>
        <v>3</v>
      </c>
      <c r="Z164" s="163">
        <f t="shared" si="59"/>
        <v>3</v>
      </c>
      <c r="AA164" s="184">
        <f>'Crisis Indicator Data'!Y161</f>
        <v>1</v>
      </c>
      <c r="AB164" s="184">
        <f>'Crisis Indicator Data'!Z161</f>
        <v>3</v>
      </c>
      <c r="AC164" s="184">
        <f>'Crisis Indicator Data'!AA161</f>
        <v>1</v>
      </c>
      <c r="AD164" s="184">
        <f>'Crisis Indicator Data'!AB161</f>
        <v>3</v>
      </c>
      <c r="AE164" s="184">
        <f t="shared" si="60"/>
        <v>4</v>
      </c>
      <c r="AF164" s="184">
        <f>'Crisis Indicator Data'!AC161</f>
        <v>0</v>
      </c>
      <c r="AG164" s="184">
        <f>'Crisis Indicator Data'!AD161</f>
        <v>2</v>
      </c>
      <c r="AH164" s="184">
        <f t="shared" si="61"/>
        <v>2</v>
      </c>
      <c r="AI164" s="184">
        <f>'Crisis Indicator Data'!AE161</f>
        <v>3</v>
      </c>
      <c r="AJ164" s="184">
        <f>'Crisis Indicator Data'!AF161</f>
        <v>2</v>
      </c>
      <c r="AK164" s="184">
        <f>'Crisis Indicator Data'!AG161</f>
        <v>1</v>
      </c>
      <c r="AL164" s="184">
        <f t="shared" si="62"/>
        <v>4</v>
      </c>
      <c r="AM164" s="163">
        <f t="shared" si="63"/>
        <v>3</v>
      </c>
      <c r="AN164" s="163">
        <f t="shared" si="64"/>
        <v>3</v>
      </c>
    </row>
    <row r="165" spans="1:40" x14ac:dyDescent="0.35">
      <c r="A165" s="175" t="str">
        <f>'Crisis Indicator Data'!A162</f>
        <v>Drought in Zambia</v>
      </c>
      <c r="B165" s="176" t="str">
        <f>'Crisis Indicator Data'!B162</f>
        <v>Drought,Food Security</v>
      </c>
      <c r="C165" s="176" t="str">
        <f>'Crisis Indicator Data'!C162</f>
        <v>ZMB002</v>
      </c>
      <c r="D165" s="176" t="str">
        <f>'Crisis Indicator Data'!D162</f>
        <v>Zambia</v>
      </c>
      <c r="E165" s="177" t="str">
        <f>'Crisis Indicator Data'!E162</f>
        <v>ZMB</v>
      </c>
      <c r="F165" s="163">
        <f>IF(LEN(E165)&gt;3,(IF(VLOOKUP($C165,'Regional Crises'!$B$1:$R$66,7,FALSE)="x","x",ROUND(IF(VLOOKUP($C165,'Regional Crises'!$B$1:$R$66,7,FALSE)&gt;$F$3,5,IF(VLOOKUP($C165,'Regional Crises'!$B$1:$R$66,7,FALSE)&lt;F$4,0,($F$3-VLOOKUP($C165,'Regional Crises'!$B$1:$R$66,7,FALSE))/($F$3-$F$4)*5)),1))),IF(VLOOKUP($E165,'Country Indicator Data'!$B$4:$N$300,3,FALSE)="x","x",ROUND(IF(VLOOKUP($E165,'Country Indicator Data'!$B$4:$N$300,3,FALSE)&gt;$F$3,5,IF(VLOOKUP($E165,'Country Indicator Data'!$B$4:$N$300,3,FALSE)&lt;$F$4,0,($F$3-VLOOKUP($E165,'Country Indicator Data'!$B$4:$N$300,3,FALSE))/($F$3-$F$4)*5)),1)))</f>
        <v>2.1</v>
      </c>
      <c r="G165" s="163">
        <f>IF(LEN(E165)&gt;3,(IF(VLOOKUP($C165,'Regional Crises'!$B$1:$R$66,9,FALSE)="x","x",ROUND(IF(VLOOKUP($C165,'Regional Crises'!$B$1:$R$66,9,FALSE)&gt;G$3,5,IF(VLOOKUP($C165,'Regional Crises'!$B$1:$R$66,9,FALSE)&lt;G$4,0,(G$3-VLOOKUP($C165,'Regional Crises'!$B$1:$R$66,9,FALSE))/(G$3-G$4)*5)),1))),IF(VLOOKUP($E165,'Country Indicator Data'!$B$4:$N$300,5,FALSE)="x","x",ROUND(IF(VLOOKUP($E165,'Country Indicator Data'!$B$4:$N$300,5,FALSE)&gt;G$3,5,IF(VLOOKUP($E165,'Country Indicator Data'!$B$4:$N$300,5,FALSE)&lt;G$4,0,(G$3-VLOOKUP($E165,'Country Indicator Data'!$B$4:$N$300,5,FALSE))/(G$3-G$4)*5)),1)))</f>
        <v>1.9</v>
      </c>
      <c r="H165" s="163">
        <f t="shared" si="52"/>
        <v>2</v>
      </c>
      <c r="I165" s="163">
        <f>IF(LEN(E165)&gt;3,(IF(VLOOKUP($C165,'Regional Crises'!$B$1:$R$66,6,FALSE)="x","x",ROUND(IF(VLOOKUP($C165,'Regional Crises'!$B$1:$R$66,6,FALSE)&gt;I$3,5,IF(VLOOKUP($C165,'Regional Crises'!$B$1:$R$66,6,FALSE)&lt;I$4,0,5-(I$3-VLOOKUP($C165,'Regional Crises'!$B$1:$R$66,6,FALSE))/(I$3-I$4)*5)),1))),IF(VLOOKUP($E165,'Country Indicator Data'!$B$4:$N$300,2,FALSE)="x","x",ROUND(IF(VLOOKUP($E165,'Country Indicator Data'!$B$4:$N$300,2,FALSE)&gt;I$3,5,IF(VLOOKUP($E165,'Country Indicator Data'!$B$4:$N$300,2,FALSE)&lt;I$4,0,5-(I$3-VLOOKUP($E165,'Country Indicator Data'!$B$4:$N$300,2,FALSE))/(I$3-I$4)*5)),1)))</f>
        <v>3.5</v>
      </c>
      <c r="J165" s="163">
        <f>IF(LEN(E165)&gt;3,(IF(VLOOKUP($C165,'Regional Crises'!$B$1:$R$66,8,FALSE)="x","x",ROUND(IF(VLOOKUP($C165,'Regional Crises'!$B$1:$R$66,8,FALSE)&gt;J$3,5,IF(VLOOKUP($C165,'Regional Crises'!$B$1:$R$66,8,FALSE)&lt;J$4,0,5-(J$3-VLOOKUP($C165,'Regional Crises'!$B$1:$R$66,8,FALSE))/(J$3-J$4)*5)),1))),IF(VLOOKUP($E165,'Country Indicator Data'!$B$4:$N$300,4,FALSE)="x","x",ROUND(IF(VLOOKUP($E165,'Country Indicator Data'!$B$4:$N$300,4,FALSE)&gt;J$3,5,IF(VLOOKUP($E165,'Country Indicator Data'!$B$4:$N$300,4,FALSE)&lt;J$4,0,5-(J$3-VLOOKUP($E165,'Country Indicator Data'!$B$4:$N$300,4,FALSE))/(J$3-J$4)*5)),1)))</f>
        <v>0</v>
      </c>
      <c r="K165" s="163">
        <f t="shared" si="53"/>
        <v>1.75</v>
      </c>
      <c r="L165" s="163">
        <f>IF(LEN(E165)&gt;3,(IF(VLOOKUP($C165,'Regional Crises'!$B$1:$R$66,10,FALSE)="x","x",ROUND(IF(VLOOKUP($C165,'Regional Crises'!$B$1:$R$66,10,FALSE)&gt;L$3,5,IF(VLOOKUP($C165,'Regional Crises'!$B$1:$R$66,10,FALSE)&lt;L$4,0,5-(L$3-VLOOKUP($C165,'Regional Crises'!$B$1:$R$66,10,FALSE))/(L$3-L$4)*5)),1))),IF(VLOOKUP($E165,'Country Indicator Data'!$B$4:$N$300,6,FALSE)="x","x",ROUND(IF(VLOOKUP($E165,'Country Indicator Data'!$B$4:$N$300,6,FALSE)&gt;L$3,5,IF(VLOOKUP($E165,'Country Indicator Data'!$B$4:$N$300,6,FALSE)&lt;L$4,0,5-(L$3-VLOOKUP($E165,'Country Indicator Data'!$B$4:$N$300,6,FALSE))/(L$3-L$4)*5)),1)))</f>
        <v>3.6</v>
      </c>
      <c r="M165" s="163">
        <f>IF(LEN(E165)&gt;3,(IF(VLOOKUP($C165,'Regional Crises'!$B$1:$R$66,11,FALSE)="x","x",ROUND(IF(VLOOKUP($C165,'Regional Crises'!$B$1:$R$66,11,FALSE)&gt;M$3,5,IF(VLOOKUP($C165,'Regional Crises'!$B$1:$R$66,11,FALSE)&lt;M$4,0,5-(M$3-VLOOKUP($C165,'Regional Crises'!$B$1:$R$66,11,FALSE))/(M$3-M$4)*5)),1))),IF(VLOOKUP($E165,'Country Indicator Data'!$B$4:$N$300,7,FALSE)="x","x",ROUND(IF(VLOOKUP($E165,'Country Indicator Data'!$B$4:$N$300,7,FALSE)&gt;M$3,5,IF(VLOOKUP($E165,'Country Indicator Data'!$B$4:$N$300,7,FALSE)&lt;M$4,0,5-(M$3-VLOOKUP($E165,'Country Indicator Data'!$B$4:$N$300,7,FALSE))/(M$3-M$4)*5)),1)))</f>
        <v>3.3</v>
      </c>
      <c r="N165" s="163">
        <f t="shared" si="54"/>
        <v>3.45</v>
      </c>
      <c r="O165" s="163">
        <f t="shared" si="55"/>
        <v>2.4</v>
      </c>
      <c r="P165" s="163">
        <f>IF(LEN(E165)&gt;3,VLOOKUP(C165,'Regional Crises'!$B$1:$R$69,12,FALSE),VLOOKUP(E165,'Country Indicator Data'!$B$4:$I$300,8,FALSE))</f>
        <v>0</v>
      </c>
      <c r="Q165" s="163">
        <f>IF(LEN(E165)&gt;3,((IF(VLOOKUP($C165,'Regional Crises'!$B$1:$R$66,13,FALSE)="x","x",ROUND(IF(VLOOKUP($C165,'Regional Crises'!$B$1:$R$66,13,FALSE)&gt;Q$3,5,IF(VLOOKUP($C165,'Regional Crises'!$B$1:$R$66,13,FALSE)&lt;Q$4,0,5-(LOG(Q$3)-LOG(VLOOKUP($C165,'Regional Crises'!$B$1:$R$66,13,FALSE)))/(LOG(Q$3)-LOG(Q$4))*5)),1)))),(IF(VLOOKUP($E165,'Country Indicator Data'!$B$4:$N$300,9,FALSE)="x","x",ROUND(IF(VLOOKUP($E165,'Country Indicator Data'!$B$4:$N$300,9,FALSE)&gt;Q$3,5,IF(VLOOKUP($E165,'Country Indicator Data'!$B$4:$N$300,9,FALSE)&lt;Q$4,0,5-(LOG(Q$3)-LOG(VLOOKUP($E165,'Country Indicator Data'!$B$4:$N$300,9,FALSE)))/(LOG(Q$3)-LOG(Q$4))*5)),1))))</f>
        <v>4.0999999999999996</v>
      </c>
      <c r="R165" s="163">
        <f t="shared" si="56"/>
        <v>2.0499999999999998</v>
      </c>
      <c r="S165" s="163">
        <f>IF(LEN(E165)&gt;3,((IF(VLOOKUP($C165,'Regional Crises'!$B$1:$R$66,17,FALSE)="x","x",ROUND(IF(VLOOKUP($C165,'Regional Crises'!$B$1:$R$66,17,FALSE)&gt;S$3,0,IF(VLOOKUP($C165,'Regional Crises'!$B$1:$R$66,17,FALSE)&lt;S$4,5,(S$3-VLOOKUP($C165,'Regional Crises'!$B$1:$R$66,17,FALSE))/(S$3-S$4)*5)),1)))),(IF(VLOOKUP($E165,'Country Indicator Data'!$B$4:$N$300,13,FALSE)="x","x",ROUND(IF(VLOOKUP($E165,'Country Indicator Data'!$B$4:$N$300,13,FALSE)&gt;S$3,0,IF(VLOOKUP($E165,'Country Indicator Data'!$B$4:$N$300,13,FALSE)&lt;S$4,5,(S$3-VLOOKUP($E165,'Country Indicator Data'!$B$4:$N$300,13,FALSE))/(S$3-S$4)*5)),1))))</f>
        <v>3.2</v>
      </c>
      <c r="T165" s="163">
        <f>IF(LEN(E165)&gt;3,((IF(VLOOKUP($C165,'Regional Crises'!$B$1:$R$66,14,FALSE)="x","x",ROUND(IF(VLOOKUP($C165,'Regional Crises'!$B$1:$R$66,14,FALSE)&gt;T$3,0,IF(VLOOKUP($C165,'Regional Crises'!$B$1:$R$66,14,FALSE)&lt;T$4,5,(T$3-VLOOKUP($C165,'Regional Crises'!$B$1:$R$66,14,FALSE))/(T$3-T$4)*5)),1)))),(IF(VLOOKUP($E165,'Country Indicator Data'!$B$4:$N$300,10,FALSE)="x","x",ROUND(IF(VLOOKUP($E165,'Country Indicator Data'!$B$4:$N$300,10,FALSE)&gt;T$3,0,IF(VLOOKUP($E165,'Country Indicator Data'!$B$4:$N$300,10,FALSE)&lt;T$4,5,(T$3-VLOOKUP($E165,'Country Indicator Data'!$B$4:$N$300,10,FALSE))/(T$3-T$4)*5)),1))))</f>
        <v>3</v>
      </c>
      <c r="U165" s="163">
        <f>IF(LEN(E165)&gt;3,((IF(VLOOKUP($C165,'Regional Crises'!$B$1:$R$66,15,FALSE)="x","x",ROUND(IF(VLOOKUP($C165,'Regional Crises'!$B$1:$R$66,15,FALSE)&gt;U$3,0,IF(VLOOKUP($C165,'Regional Crises'!$B$1:$R$66,15,FALSE)&lt;U$4,5,(U$3-VLOOKUP($C165,'Regional Crises'!$B$1:$R$66,15,FALSE))/(U$3-U$4)*5)),1)))),(IF(VLOOKUP($E165,'Country Indicator Data'!$B$4:$N$300,11,FALSE)="x","x",ROUND(IF(VLOOKUP($E165,'Country Indicator Data'!$B$4:$N$300,11,FALSE)&gt;U$3,0,IF(VLOOKUP($E165,'Country Indicator Data'!$B$4:$N$300,11,FALSE)&lt;U$4,5,(U$3-VLOOKUP($E165,'Country Indicator Data'!$B$4:$N$300,11,FALSE))/(U$3-U$4)*5)),1))))</f>
        <v>2.2999999999999998</v>
      </c>
      <c r="V165" s="163">
        <f>IF(LEN(E165)&gt;3,((IF(VLOOKUP($C165,'Regional Crises'!$B$1:$R$66,16,FALSE)="x","x",ROUND(IF(VLOOKUP($C165,'Regional Crises'!$B$1:$R$66,16,FALSE)&gt;V$3,0,IF(VLOOKUP($C165,'Regional Crises'!$B$1:$R$66,16,FALSE)&lt;V$4,5,(V$3-VLOOKUP($C165,'Regional Crises'!$B$1:$R$66,16,FALSE))/(V$3-V$4)*5)),1)))),(IF(VLOOKUP($E165,'Country Indicator Data'!$B$4:$N$300,12,FALSE)="x","x",ROUND(IF(VLOOKUP($E165,'Country Indicator Data'!$B$4:$N$300,12,FALSE)&gt;V$3,0,IF(VLOOKUP($E165,'Country Indicator Data'!$B$4:$N$300,12,FALSE)&lt;V$4,5,(V$3-VLOOKUP($E165,'Country Indicator Data'!$B$4:$N$300,12,FALSE))/(V$3-V$4)*5)),1))))</f>
        <v>2.2999999999999998</v>
      </c>
      <c r="W165" s="163">
        <f t="shared" si="57"/>
        <v>2.7</v>
      </c>
      <c r="X165" s="163">
        <f t="shared" si="58"/>
        <v>2.4</v>
      </c>
      <c r="Y165" s="184">
        <f>IF('Core Indicators'!FC162="x","x",IF('Core Indicators'!FC162&gt;=5,5,IF('Core Indicators'!FC162&gt;=4,4,IF('Core Indicators'!FC162&gt;=3,3,IF('Core Indicators'!FC162&gt;=2,2,IF('Core Indicators'!FC162&gt;=1,1,0))))))</f>
        <v>3</v>
      </c>
      <c r="Z165" s="163">
        <f t="shared" si="59"/>
        <v>3</v>
      </c>
      <c r="AA165" s="184">
        <f>'Crisis Indicator Data'!Y162</f>
        <v>1</v>
      </c>
      <c r="AB165" s="184">
        <f>'Crisis Indicator Data'!Z162</f>
        <v>0</v>
      </c>
      <c r="AC165" s="184">
        <f>'Crisis Indicator Data'!AA162</f>
        <v>1</v>
      </c>
      <c r="AD165" s="184">
        <f>'Crisis Indicator Data'!AB162</f>
        <v>0</v>
      </c>
      <c r="AE165" s="184">
        <f t="shared" si="60"/>
        <v>2</v>
      </c>
      <c r="AF165" s="184">
        <f>'Crisis Indicator Data'!AC162</f>
        <v>0</v>
      </c>
      <c r="AG165" s="184">
        <f>'Crisis Indicator Data'!AD162</f>
        <v>0</v>
      </c>
      <c r="AH165" s="184">
        <f t="shared" si="61"/>
        <v>0</v>
      </c>
      <c r="AI165" s="184">
        <f>'Crisis Indicator Data'!AE162</f>
        <v>0</v>
      </c>
      <c r="AJ165" s="184">
        <f>'Crisis Indicator Data'!AF162</f>
        <v>0</v>
      </c>
      <c r="AK165" s="184">
        <f>'Crisis Indicator Data'!AG162</f>
        <v>2</v>
      </c>
      <c r="AL165" s="184">
        <f t="shared" si="62"/>
        <v>2</v>
      </c>
      <c r="AM165" s="163">
        <f t="shared" si="63"/>
        <v>1</v>
      </c>
      <c r="AN165" s="163">
        <f t="shared" si="64"/>
        <v>2</v>
      </c>
    </row>
    <row r="166" spans="1:40" x14ac:dyDescent="0.35">
      <c r="A166" s="175" t="str">
        <f>'Crisis Indicator Data'!A163</f>
        <v>Complex crisis in Zimbabwe</v>
      </c>
      <c r="B166" s="176" t="str">
        <f>'Crisis Indicator Data'!B163</f>
        <v>Socio-political,Drought,Food Security</v>
      </c>
      <c r="C166" s="176" t="str">
        <f>'Crisis Indicator Data'!C163</f>
        <v>ZWE001</v>
      </c>
      <c r="D166" s="176" t="str">
        <f>'Crisis Indicator Data'!D163</f>
        <v>Zimbabwe</v>
      </c>
      <c r="E166" s="177" t="str">
        <f>'Crisis Indicator Data'!E163</f>
        <v>ZWE</v>
      </c>
      <c r="F166" s="163">
        <f>IF(LEN(E166)&gt;3,(IF(VLOOKUP($C166,'Regional Crises'!$B$1:$R$66,7,FALSE)="x","x",ROUND(IF(VLOOKUP($C166,'Regional Crises'!$B$1:$R$66,7,FALSE)&gt;$F$3,5,IF(VLOOKUP($C166,'Regional Crises'!$B$1:$R$66,7,FALSE)&lt;F$4,0,($F$3-VLOOKUP($C166,'Regional Crises'!$B$1:$R$66,7,FALSE))/($F$3-$F$4)*5)),1))),IF(VLOOKUP($E166,'Country Indicator Data'!$B$4:$N$300,3,FALSE)="x","x",ROUND(IF(VLOOKUP($E166,'Country Indicator Data'!$B$4:$N$300,3,FALSE)&gt;$F$3,5,IF(VLOOKUP($E166,'Country Indicator Data'!$B$4:$N$300,3,FALSE)&lt;$F$4,0,($F$3-VLOOKUP($E166,'Country Indicator Data'!$B$4:$N$300,3,FALSE))/($F$3-$F$4)*5)),1)))</f>
        <v>5</v>
      </c>
      <c r="G166" s="163">
        <f>IF(LEN(E166)&gt;3,(IF(VLOOKUP($C166,'Regional Crises'!$B$1:$R$66,9,FALSE)="x","x",ROUND(IF(VLOOKUP($C166,'Regional Crises'!$B$1:$R$66,9,FALSE)&gt;G$3,5,IF(VLOOKUP($C166,'Regional Crises'!$B$1:$R$66,9,FALSE)&lt;G$4,0,(G$3-VLOOKUP($C166,'Regional Crises'!$B$1:$R$66,9,FALSE))/(G$3-G$4)*5)),1))),IF(VLOOKUP($E166,'Country Indicator Data'!$B$4:$N$300,5,FALSE)="x","x",ROUND(IF(VLOOKUP($E166,'Country Indicator Data'!$B$4:$N$300,5,FALSE)&gt;G$3,5,IF(VLOOKUP($E166,'Country Indicator Data'!$B$4:$N$300,5,FALSE)&lt;G$4,0,(G$3-VLOOKUP($E166,'Country Indicator Data'!$B$4:$N$300,5,FALSE))/(G$3-G$4)*5)),1)))</f>
        <v>3</v>
      </c>
      <c r="H166" s="163">
        <f t="shared" ref="H166" si="65">IF(AND(F166="x",G166="x"),"x",AVERAGE(F166,G166))</f>
        <v>4</v>
      </c>
      <c r="I166" s="163">
        <f>IF(LEN(E166)&gt;3,(IF(VLOOKUP($C166,'Regional Crises'!$B$1:$R$66,6,FALSE)="x","x",ROUND(IF(VLOOKUP($C166,'Regional Crises'!$B$1:$R$66,6,FALSE)&gt;I$3,5,IF(VLOOKUP($C166,'Regional Crises'!$B$1:$R$66,6,FALSE)&lt;I$4,0,5-(I$3-VLOOKUP($C166,'Regional Crises'!$B$1:$R$66,6,FALSE))/(I$3-I$4)*5)),1))),IF(VLOOKUP($E166,'Country Indicator Data'!$B$4:$N$300,2,FALSE)="x","x",ROUND(IF(VLOOKUP($E166,'Country Indicator Data'!$B$4:$N$300,2,FALSE)&gt;I$3,5,IF(VLOOKUP($E166,'Country Indicator Data'!$B$4:$N$300,2,FALSE)&lt;I$4,0,5-(I$3-VLOOKUP($E166,'Country Indicator Data'!$B$4:$N$300,2,FALSE))/(I$3-I$4)*5)),1)))</f>
        <v>1.5</v>
      </c>
      <c r="J166" s="163">
        <f>IF(LEN(E166)&gt;3,(IF(VLOOKUP($C166,'Regional Crises'!$B$1:$R$66,8,FALSE)="x","x",ROUND(IF(VLOOKUP($C166,'Regional Crises'!$B$1:$R$66,8,FALSE)&gt;J$3,5,IF(VLOOKUP($C166,'Regional Crises'!$B$1:$R$66,8,FALSE)&lt;J$4,0,5-(J$3-VLOOKUP($C166,'Regional Crises'!$B$1:$R$66,8,FALSE))/(J$3-J$4)*5)),1))),IF(VLOOKUP($E166,'Country Indicator Data'!$B$4:$N$300,4,FALSE)="x","x",ROUND(IF(VLOOKUP($E166,'Country Indicator Data'!$B$4:$N$300,4,FALSE)&gt;J$3,5,IF(VLOOKUP($E166,'Country Indicator Data'!$B$4:$N$300,4,FALSE)&lt;J$4,0,5-(J$3-VLOOKUP($E166,'Country Indicator Data'!$B$4:$N$300,4,FALSE))/(J$3-J$4)*5)),1)))</f>
        <v>0.3</v>
      </c>
      <c r="K166" s="163">
        <f t="shared" ref="K166" si="66">IF(AND(I166="x",J166="x"),"x",AVERAGE(I166,J166))</f>
        <v>0.9</v>
      </c>
      <c r="L166" s="163">
        <f>IF(LEN(E166)&gt;3,(IF(VLOOKUP($C166,'Regional Crises'!$B$1:$R$66,10,FALSE)="x","x",ROUND(IF(VLOOKUP($C166,'Regional Crises'!$B$1:$R$66,10,FALSE)&gt;L$3,5,IF(VLOOKUP($C166,'Regional Crises'!$B$1:$R$66,10,FALSE)&lt;L$4,0,5-(L$3-VLOOKUP($C166,'Regional Crises'!$B$1:$R$66,10,FALSE))/(L$3-L$4)*5)),1))),IF(VLOOKUP($E166,'Country Indicator Data'!$B$4:$N$300,6,FALSE)="x","x",ROUND(IF(VLOOKUP($E166,'Country Indicator Data'!$B$4:$N$300,6,FALSE)&gt;L$3,5,IF(VLOOKUP($E166,'Country Indicator Data'!$B$4:$N$300,6,FALSE)&lt;L$4,0,5-(L$3-VLOOKUP($E166,'Country Indicator Data'!$B$4:$N$300,6,FALSE))/(L$3-L$4)*5)),1)))</f>
        <v>3.5</v>
      </c>
      <c r="M166" s="163">
        <f>IF(LEN(E166)&gt;3,(IF(VLOOKUP($C166,'Regional Crises'!$B$1:$R$66,11,FALSE)="x","x",ROUND(IF(VLOOKUP($C166,'Regional Crises'!$B$1:$R$66,11,FALSE)&gt;M$3,5,IF(VLOOKUP($C166,'Regional Crises'!$B$1:$R$66,11,FALSE)&lt;M$4,0,5-(M$3-VLOOKUP($C166,'Regional Crises'!$B$1:$R$66,11,FALSE))/(M$3-M$4)*5)),1))),IF(VLOOKUP($E166,'Country Indicator Data'!$B$4:$N$300,7,FALSE)="x","x",ROUND(IF(VLOOKUP($E166,'Country Indicator Data'!$B$4:$N$300,7,FALSE)&gt;M$3,5,IF(VLOOKUP($E166,'Country Indicator Data'!$B$4:$N$300,7,FALSE)&lt;M$4,0,5-(M$3-VLOOKUP($E166,'Country Indicator Data'!$B$4:$N$300,7,FALSE))/(M$3-M$4)*5)),1)))</f>
        <v>3.2</v>
      </c>
      <c r="N166" s="163">
        <f t="shared" ref="N166" si="67">IF(AND(L166="x",M166="x"),"x",AVERAGE(L166,M166))</f>
        <v>3.35</v>
      </c>
      <c r="O166" s="163">
        <f t="shared" ref="O166" si="68">AVERAGE(H166,K166,N166)</f>
        <v>2.75</v>
      </c>
      <c r="P166" s="163">
        <f>IF(LEN(E166)&gt;3,VLOOKUP(C166,'Regional Crises'!$B$1:$R$69,12,FALSE),VLOOKUP(E166,'Country Indicator Data'!$B$4:$I$300,8,FALSE))</f>
        <v>3</v>
      </c>
      <c r="Q166" s="163">
        <f>IF(LEN(E166)&gt;3,((IF(VLOOKUP($C166,'Regional Crises'!$B$1:$R$66,13,FALSE)="x","x",ROUND(IF(VLOOKUP($C166,'Regional Crises'!$B$1:$R$66,13,FALSE)&gt;Q$3,5,IF(VLOOKUP($C166,'Regional Crises'!$B$1:$R$66,13,FALSE)&lt;Q$4,0,5-(LOG(Q$3)-LOG(VLOOKUP($C166,'Regional Crises'!$B$1:$R$66,13,FALSE)))/(LOG(Q$3)-LOG(Q$4))*5)),1)))),(IF(VLOOKUP($E166,'Country Indicator Data'!$B$4:$N$300,9,FALSE)="x","x",ROUND(IF(VLOOKUP($E166,'Country Indicator Data'!$B$4:$N$300,9,FALSE)&gt;Q$3,5,IF(VLOOKUP($E166,'Country Indicator Data'!$B$4:$N$300,9,FALSE)&lt;Q$4,0,5-(LOG(Q$3)-LOG(VLOOKUP($E166,'Country Indicator Data'!$B$4:$N$300,9,FALSE)))/(LOG(Q$3)-LOG(Q$4))*5)),1))))</f>
        <v>4.0999999999999996</v>
      </c>
      <c r="R166" s="163">
        <f t="shared" ref="R166" si="69">AVERAGE(P166:Q166)</f>
        <v>3.55</v>
      </c>
      <c r="S166" s="163">
        <f>IF(LEN(E166)&gt;3,((IF(VLOOKUP($C166,'Regional Crises'!$B$1:$R$66,17,FALSE)="x","x",ROUND(IF(VLOOKUP($C166,'Regional Crises'!$B$1:$R$66,17,FALSE)&gt;S$3,0,IF(VLOOKUP($C166,'Regional Crises'!$B$1:$R$66,17,FALSE)&lt;S$4,5,(S$3-VLOOKUP($C166,'Regional Crises'!$B$1:$R$66,17,FALSE))/(S$3-S$4)*5)),1)))),(IF(VLOOKUP($E166,'Country Indicator Data'!$B$4:$N$300,13,FALSE)="x","x",ROUND(IF(VLOOKUP($E166,'Country Indicator Data'!$B$4:$N$300,13,FALSE)&gt;S$3,0,IF(VLOOKUP($E166,'Country Indicator Data'!$B$4:$N$300,13,FALSE)&lt;S$4,5,(S$3-VLOOKUP($E166,'Country Indicator Data'!$B$4:$N$300,13,FALSE))/(S$3-S$4)*5)),1))))</f>
        <v>3.8</v>
      </c>
      <c r="T166" s="163">
        <f>IF(LEN(E166)&gt;3,((IF(VLOOKUP($C166,'Regional Crises'!$B$1:$R$66,14,FALSE)="x","x",ROUND(IF(VLOOKUP($C166,'Regional Crises'!$B$1:$R$66,14,FALSE)&gt;T$3,0,IF(VLOOKUP($C166,'Regional Crises'!$B$1:$R$66,14,FALSE)&lt;T$4,5,(T$3-VLOOKUP($C166,'Regional Crises'!$B$1:$R$66,14,FALSE))/(T$3-T$4)*5)),1)))),(IF(VLOOKUP($E166,'Country Indicator Data'!$B$4:$N$300,10,FALSE)="x","x",ROUND(IF(VLOOKUP($E166,'Country Indicator Data'!$B$4:$N$300,10,FALSE)&gt;T$3,0,IF(VLOOKUP($E166,'Country Indicator Data'!$B$4:$N$300,10,FALSE)&lt;T$4,5,(T$3-VLOOKUP($E166,'Country Indicator Data'!$B$4:$N$300,10,FALSE))/(T$3-T$4)*5)),1))))</f>
        <v>3.7</v>
      </c>
      <c r="U166" s="163">
        <f>IF(LEN(E166)&gt;3,((IF(VLOOKUP($C166,'Regional Crises'!$B$1:$R$66,15,FALSE)="x","x",ROUND(IF(VLOOKUP($C166,'Regional Crises'!$B$1:$R$66,15,FALSE)&gt;U$3,0,IF(VLOOKUP($C166,'Regional Crises'!$B$1:$R$66,15,FALSE)&lt;U$4,5,(U$3-VLOOKUP($C166,'Regional Crises'!$B$1:$R$66,15,FALSE))/(U$3-U$4)*5)),1)))),(IF(VLOOKUP($E166,'Country Indicator Data'!$B$4:$N$300,11,FALSE)="x","x",ROUND(IF(VLOOKUP($E166,'Country Indicator Data'!$B$4:$N$300,11,FALSE)&gt;U$3,0,IF(VLOOKUP($E166,'Country Indicator Data'!$B$4:$N$300,11,FALSE)&lt;U$4,5,(U$3-VLOOKUP($E166,'Country Indicator Data'!$B$4:$N$300,11,FALSE))/(U$3-U$4)*5)),1))))</f>
        <v>3.4</v>
      </c>
      <c r="V166" s="163">
        <f>IF(LEN(E166)&gt;3,((IF(VLOOKUP($C166,'Regional Crises'!$B$1:$R$66,16,FALSE)="x","x",ROUND(IF(VLOOKUP($C166,'Regional Crises'!$B$1:$R$66,16,FALSE)&gt;V$3,0,IF(VLOOKUP($C166,'Regional Crises'!$B$1:$R$66,16,FALSE)&lt;V$4,5,(V$3-VLOOKUP($C166,'Regional Crises'!$B$1:$R$66,16,FALSE))/(V$3-V$4)*5)),1)))),(IF(VLOOKUP($E166,'Country Indicator Data'!$B$4:$N$300,12,FALSE)="x","x",ROUND(IF(VLOOKUP($E166,'Country Indicator Data'!$B$4:$N$300,12,FALSE)&gt;V$3,0,IF(VLOOKUP($E166,'Country Indicator Data'!$B$4:$N$300,12,FALSE)&lt;V$4,5,(V$3-VLOOKUP($E166,'Country Indicator Data'!$B$4:$N$300,12,FALSE))/(V$3-V$4)*5)),1))))</f>
        <v>3.7</v>
      </c>
      <c r="W166" s="163">
        <f t="shared" ref="W166" si="70">IF(AND(S166="x",V166="x"),"x",ROUND(AVERAGE(S166,V166,T166,U166),1))</f>
        <v>3.7</v>
      </c>
      <c r="X166" s="163">
        <f t="shared" ref="X166" si="71">ROUND(AVERAGE(O166,W166,R166),1)</f>
        <v>3.3</v>
      </c>
      <c r="Y166" s="184">
        <f>IF('Core Indicators'!FC163="x","x",IF('Core Indicators'!FC163&gt;=5,5,IF('Core Indicators'!FC163&gt;=4,4,IF('Core Indicators'!FC163&gt;=3,3,IF('Core Indicators'!FC163&gt;=2,2,IF('Core Indicators'!FC163&gt;=1,1,0))))))</f>
        <v>4</v>
      </c>
      <c r="Z166" s="163">
        <f t="shared" ref="Z166" si="72">Y166</f>
        <v>4</v>
      </c>
      <c r="AA166" s="184">
        <f>'Crisis Indicator Data'!Y163</f>
        <v>2</v>
      </c>
      <c r="AB166" s="184">
        <f>'Crisis Indicator Data'!Z163</f>
        <v>0</v>
      </c>
      <c r="AC166" s="184">
        <f>'Crisis Indicator Data'!AA163</f>
        <v>2</v>
      </c>
      <c r="AD166" s="184">
        <f>'Crisis Indicator Data'!AB163</f>
        <v>0</v>
      </c>
      <c r="AE166" s="184">
        <f t="shared" ref="AE166" si="73">IF(SUM(AA166:AD166)=0,0,IF(SUM(AA166,AB166,AC166,AD166)&lt;2,1,IF(SUM(AA166:AD166)&lt;6,2,IF(SUM(AA166:AD166)&lt;8,3,IF(SUM(AA166:AD166)&lt;10,4,5)))))</f>
        <v>2</v>
      </c>
      <c r="AF166" s="184">
        <f>'Crisis Indicator Data'!AC163</f>
        <v>2</v>
      </c>
      <c r="AG166" s="184">
        <f>'Crisis Indicator Data'!AD163</f>
        <v>0</v>
      </c>
      <c r="AH166" s="184">
        <f t="shared" ref="AH166" si="74">IF(SUM(AF166:AG166)=0,0,IF(SUM(AF166,AG166)=1,1,IF(SUM(AF166:AG166)&lt;3,2,IF(SUM(AF166:AG166)&lt;4,3,IF(SUM(AF166:AG166)&lt;5,4,5)))))</f>
        <v>2</v>
      </c>
      <c r="AI166" s="184">
        <f>'Crisis Indicator Data'!AE163</f>
        <v>0</v>
      </c>
      <c r="AJ166" s="184">
        <f>'Crisis Indicator Data'!AF163</f>
        <v>2</v>
      </c>
      <c r="AK166" s="184">
        <f>'Crisis Indicator Data'!AG163</f>
        <v>2</v>
      </c>
      <c r="AL166" s="184">
        <f t="shared" ref="AL166" si="75">IF(SUM(AI166:AK166)=0,0,IF(SUM(AI166:AK166)=1,1,IF(SUM(AI166:AK166)&lt;3,2,IF(SUM(AI166:AK166)&lt;5,3,IF(SUM(AI166:AK166)&lt;7,4,5)))))</f>
        <v>3</v>
      </c>
      <c r="AM166" s="163">
        <f t="shared" ref="AM166" si="76">IF(AA166=3,5,ROUND(AVERAGE(AE166,AH166,AL166),0))</f>
        <v>2</v>
      </c>
      <c r="AN166" s="163">
        <f t="shared" ref="AN166" si="77">IF(AND(Z166="x",AM166="x"),"x",ROUND(AVERAGE(Z166,AM166),1))</f>
        <v>3</v>
      </c>
    </row>
  </sheetData>
  <mergeCells count="1">
    <mergeCell ref="A1:AN1"/>
  </mergeCells>
  <conditionalFormatting sqref="A2:AN300">
    <cfRule type="containsBlanks" priority="1" stopIfTrue="1">
      <formula>LEN(TRIM(A2))=0</formula>
    </cfRule>
  </conditionalFormatting>
  <conditionalFormatting sqref="F6:X300">
    <cfRule type="cellIs" dxfId="23" priority="2" stopIfTrue="1" operator="between">
      <formula>4</formula>
      <formula>5</formula>
    </cfRule>
    <cfRule type="cellIs" dxfId="22" priority="3" stopIfTrue="1" operator="between">
      <formula>3</formula>
      <formula>4</formula>
    </cfRule>
    <cfRule type="cellIs" dxfId="21" priority="4" stopIfTrue="1" operator="between">
      <formula>2</formula>
      <formula>3</formula>
    </cfRule>
    <cfRule type="cellIs" dxfId="20" priority="5" stopIfTrue="1" operator="between">
      <formula>1</formula>
      <formula>2</formula>
    </cfRule>
    <cfRule type="cellIs" dxfId="19" priority="6" stopIfTrue="1" operator="between">
      <formula>0</formula>
      <formula>1</formula>
    </cfRule>
  </conditionalFormatting>
  <conditionalFormatting sqref="Z6:Z300">
    <cfRule type="cellIs" dxfId="18" priority="97" stopIfTrue="1" operator="between">
      <formula>4</formula>
      <formula>5</formula>
    </cfRule>
    <cfRule type="cellIs" dxfId="17" priority="98" stopIfTrue="1" operator="between">
      <formula>3</formula>
      <formula>4</formula>
    </cfRule>
    <cfRule type="cellIs" dxfId="16" priority="99" stopIfTrue="1" operator="between">
      <formula>2</formula>
      <formula>3</formula>
    </cfRule>
    <cfRule type="cellIs" dxfId="15" priority="100" stopIfTrue="1" operator="between">
      <formula>1</formula>
      <formula>2</formula>
    </cfRule>
    <cfRule type="cellIs" dxfId="14" priority="101" stopIfTrue="1" operator="between">
      <formula>0</formula>
      <formula>1</formula>
    </cfRule>
  </conditionalFormatting>
  <conditionalFormatting sqref="AM6:AN300">
    <cfRule type="cellIs" dxfId="13" priority="102" stopIfTrue="1" operator="between">
      <formula>4</formula>
      <formula>5</formula>
    </cfRule>
    <cfRule type="cellIs" dxfId="12" priority="103" stopIfTrue="1" operator="between">
      <formula>3</formula>
      <formula>4</formula>
    </cfRule>
    <cfRule type="cellIs" dxfId="11" priority="104" stopIfTrue="1" operator="between">
      <formula>2</formula>
      <formula>3</formula>
    </cfRule>
    <cfRule type="cellIs" dxfId="10" priority="105" stopIfTrue="1" operator="between">
      <formula>1</formula>
      <formula>2</formula>
    </cfRule>
    <cfRule type="cellIs" dxfId="9" priority="106" stopIfTrue="1" operator="between">
      <formula>0</formula>
      <formula>1</formula>
    </cfRule>
  </conditionalFormatting>
  <pageMargins left="0.7" right="0.7" top="0.75" bottom="0.75" header="0.3" footer="0.3"/>
  <pageSetup paperSize="9" orientation="portrait"/>
  <drawing r:id="rId1"/>
  <pictur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sheetPr>
  <dimension ref="A1:IT163"/>
  <sheetViews>
    <sheetView workbookViewId="0">
      <selection activeCell="D10" sqref="D10"/>
    </sheetView>
  </sheetViews>
  <sheetFormatPr defaultColWidth="9.453125" defaultRowHeight="14.5" x14ac:dyDescent="0.35"/>
  <cols>
    <col min="1" max="1" width="36.453125" customWidth="1"/>
    <col min="2" max="2" width="28.453125" customWidth="1"/>
    <col min="3" max="3" width="9.54296875" bestFit="1" customWidth="1"/>
    <col min="5" max="5" width="9.54296875" bestFit="1" customWidth="1"/>
    <col min="6" max="6" width="22.54296875" hidden="1" customWidth="1"/>
    <col min="7" max="7" width="12.54296875" bestFit="1" customWidth="1"/>
    <col min="10" max="10" width="17.81640625" hidden="1" customWidth="1"/>
    <col min="11" max="11" width="11.54296875" bestFit="1" customWidth="1"/>
    <col min="13" max="13" width="11.453125" style="61" bestFit="1" customWidth="1"/>
    <col min="14" max="14" width="16.81640625" customWidth="1"/>
    <col min="15" max="15" width="10.54296875" bestFit="1" customWidth="1"/>
    <col min="16" max="16" width="9.54296875" bestFit="1" customWidth="1"/>
    <col min="18" max="18" width="19.453125" hidden="1" customWidth="1"/>
    <col min="19" max="19" width="11.54296875" bestFit="1" customWidth="1"/>
    <col min="20" max="20" width="9.54296875" bestFit="1" customWidth="1"/>
    <col min="21" max="21" width="11.453125" style="61" bestFit="1" customWidth="1"/>
    <col min="22" max="22" width="18.453125" hidden="1" customWidth="1"/>
    <col min="23" max="23" width="12.453125" bestFit="1" customWidth="1"/>
    <col min="25" max="25" width="10" bestFit="1" customWidth="1"/>
    <col min="26" max="26" width="19.453125" hidden="1" customWidth="1"/>
    <col min="27" max="27" width="11.54296875" bestFit="1" customWidth="1"/>
    <col min="29" max="29" width="11.453125" style="61" bestFit="1" customWidth="1"/>
    <col min="30" max="30" width="31.453125" hidden="1" customWidth="1"/>
    <col min="31" max="31" width="11.54296875" bestFit="1" customWidth="1"/>
    <col min="32" max="33" width="9.54296875" bestFit="1" customWidth="1"/>
    <col min="34" max="34" width="19.453125" hidden="1" customWidth="1"/>
    <col min="35" max="35" width="11.54296875" bestFit="1" customWidth="1"/>
    <col min="36" max="36" width="11.453125" customWidth="1"/>
    <col min="37" max="37" width="10.453125" style="61" customWidth="1"/>
    <col min="38" max="38" width="0.453125" customWidth="1"/>
    <col min="39" max="40" width="9.54296875" bestFit="1" customWidth="1"/>
    <col min="41" max="41" width="10" bestFit="1" customWidth="1"/>
    <col min="42" max="42" width="19.453125" hidden="1" customWidth="1"/>
    <col min="43" max="43" width="11.54296875" bestFit="1" customWidth="1"/>
    <col min="44" max="44" width="9.54296875" bestFit="1" customWidth="1"/>
    <col min="45" max="45" width="11.54296875" bestFit="1" customWidth="1"/>
    <col min="46" max="46" width="0.54296875" hidden="1" customWidth="1"/>
    <col min="47" max="49" width="0" hidden="1"/>
    <col min="50" max="50" width="19.453125" hidden="1" customWidth="1"/>
    <col min="51" max="51" width="11.453125" hidden="1" customWidth="1"/>
    <col min="52" max="52" width="0" hidden="1"/>
    <col min="53" max="53" width="11.54296875" style="60" hidden="1" customWidth="1"/>
    <col min="54" max="54" width="37.453125" hidden="1" customWidth="1"/>
    <col min="55" max="56" width="0" hidden="1"/>
    <col min="57" max="57" width="10" hidden="1" customWidth="1"/>
    <col min="58" max="58" width="19.453125" hidden="1" customWidth="1"/>
    <col min="59" max="60" width="11.453125" hidden="1" customWidth="1"/>
    <col min="61" max="61" width="11.54296875" style="44" hidden="1" customWidth="1"/>
    <col min="62" max="62" width="27.453125" bestFit="1" customWidth="1"/>
    <col min="63" max="64" width="9.54296875" bestFit="1" customWidth="1"/>
    <col min="65" max="65" width="10.453125" bestFit="1" customWidth="1"/>
    <col min="66" max="66" width="15.453125" hidden="1" customWidth="1"/>
    <col min="67" max="68" width="9.54296875" bestFit="1" customWidth="1"/>
    <col min="69" max="69" width="11.54296875" style="60" bestFit="1" customWidth="1"/>
    <col min="70" max="70" width="33.453125" hidden="1" customWidth="1"/>
    <col min="71" max="72" width="0" hidden="1"/>
    <col min="73" max="73" width="10" hidden="1" customWidth="1"/>
    <col min="74" max="74" width="15.453125" hidden="1" customWidth="1"/>
    <col min="75" max="76" width="0" hidden="1"/>
    <col min="77" max="77" width="11.54296875" hidden="1" customWidth="1"/>
    <col min="78" max="78" width="31.453125" hidden="1" customWidth="1"/>
    <col min="79" max="81" width="0" hidden="1"/>
    <col min="82" max="82" width="15.453125" hidden="1" customWidth="1"/>
    <col min="83" max="84" width="0" hidden="1"/>
    <col min="85" max="85" width="11.54296875" style="60" hidden="1" customWidth="1"/>
    <col min="86" max="92" width="0" hidden="1"/>
    <col min="93" max="93" width="9.453125" style="44" hidden="1" customWidth="1"/>
    <col min="94" max="100" width="0" hidden="1"/>
    <col min="101" max="101" width="11" style="44" hidden="1" customWidth="1"/>
    <col min="102" max="102" width="0" hidden="1"/>
    <col min="103" max="103" width="10.54296875" bestFit="1" customWidth="1"/>
    <col min="104" max="104" width="19.453125" customWidth="1"/>
    <col min="106" max="106" width="15" hidden="1" customWidth="1"/>
    <col min="107" max="107" width="23.453125" customWidth="1"/>
    <col min="108" max="108" width="9.54296875" bestFit="1" customWidth="1"/>
    <col min="109" max="109" width="11.453125" style="60" bestFit="1" customWidth="1"/>
    <col min="110" max="110" width="14.54296875" hidden="1" customWidth="1"/>
    <col min="111" max="111" width="11.453125" bestFit="1" customWidth="1"/>
    <col min="112" max="112" width="9.54296875" bestFit="1" customWidth="1"/>
    <col min="114" max="114" width="0" hidden="1"/>
    <col min="115" max="116" width="9.54296875" bestFit="1" customWidth="1"/>
    <col min="117" max="117" width="11.54296875" style="44" bestFit="1" customWidth="1"/>
    <col min="118" max="118" width="0.54296875" customWidth="1"/>
    <col min="119" max="119" width="13.54296875" bestFit="1" customWidth="1"/>
    <col min="120" max="120" width="9.54296875" bestFit="1" customWidth="1"/>
    <col min="122" max="122" width="0" hidden="1"/>
    <col min="123" max="123" width="11.54296875" bestFit="1" customWidth="1"/>
    <col min="124" max="124" width="9.54296875" bestFit="1" customWidth="1"/>
    <col min="125" max="125" width="11.54296875" style="60" bestFit="1" customWidth="1"/>
    <col min="126" max="126" width="0" hidden="1"/>
    <col min="127" max="128" width="9.54296875" bestFit="1" customWidth="1"/>
    <col min="130" max="130" width="0" hidden="1"/>
    <col min="131" max="132" width="9.54296875" bestFit="1" customWidth="1"/>
    <col min="133" max="133" width="11.54296875" style="44" bestFit="1" customWidth="1"/>
    <col min="134" max="134" width="43.453125" hidden="1" customWidth="1"/>
    <col min="135" max="135" width="11" customWidth="1"/>
    <col min="136" max="136" width="9.54296875" bestFit="1" customWidth="1"/>
    <col min="138" max="138" width="0" hidden="1"/>
    <col min="139" max="140" width="9.453125" customWidth="1"/>
    <col min="141" max="141" width="11.54296875" style="60" bestFit="1" customWidth="1"/>
    <col min="142" max="142" width="0" hidden="1"/>
    <col min="143" max="144" width="23.54296875" customWidth="1"/>
    <col min="146" max="146" width="0" hidden="1"/>
    <col min="147" max="148" width="9.54296875" bestFit="1" customWidth="1"/>
    <col min="149" max="149" width="11.54296875" style="44" customWidth="1"/>
    <col min="150" max="150" width="43.54296875" hidden="1" customWidth="1"/>
    <col min="151" max="153" width="9.54296875" bestFit="1" customWidth="1"/>
    <col min="154" max="154" width="0" hidden="1"/>
    <col min="155" max="156" width="9.54296875" bestFit="1" customWidth="1"/>
    <col min="157" max="157" width="11.54296875" style="60" bestFit="1" customWidth="1"/>
    <col min="158" max="158" width="0" hidden="1"/>
    <col min="159" max="161" width="9.54296875" bestFit="1" customWidth="1"/>
    <col min="162" max="162" width="0" hidden="1"/>
    <col min="163" max="164" width="9.54296875" bestFit="1" customWidth="1"/>
    <col min="165" max="165" width="11.54296875" style="60" bestFit="1" customWidth="1"/>
    <col min="166" max="166" width="0" hidden="1"/>
    <col min="167" max="167" width="9.54296875" hidden="1" bestFit="1" customWidth="1"/>
    <col min="168" max="168" width="0" hidden="1"/>
    <col min="169" max="172" width="13" hidden="1" customWidth="1"/>
    <col min="173" max="173" width="11.54296875" style="60" hidden="1" customWidth="1"/>
    <col min="174" max="174" width="0" hidden="1"/>
    <col min="175" max="180" width="13" hidden="1" customWidth="1"/>
    <col min="181" max="181" width="11.54296875" style="44" hidden="1" customWidth="1"/>
    <col min="182" max="182" width="0" hidden="1"/>
    <col min="183" max="183" width="9.54296875" hidden="1" bestFit="1" customWidth="1"/>
    <col min="184" max="185" width="13" hidden="1" customWidth="1"/>
    <col min="186" max="186" width="0" hidden="1"/>
    <col min="187" max="187" width="9.54296875" hidden="1" bestFit="1" customWidth="1"/>
    <col min="188" max="188" width="13" hidden="1" customWidth="1"/>
    <col min="189" max="189" width="11.54296875" style="60" hidden="1" bestFit="1" customWidth="1"/>
    <col min="190" max="190" width="0" hidden="1"/>
    <col min="191" max="191" width="9.54296875" hidden="1" bestFit="1" customWidth="1"/>
    <col min="192" max="193" width="13" hidden="1" customWidth="1"/>
    <col min="194" max="194" width="0" hidden="1"/>
    <col min="195" max="195" width="9.54296875" hidden="1" bestFit="1" customWidth="1"/>
    <col min="196" max="196" width="13" hidden="1" customWidth="1"/>
    <col min="197" max="197" width="11.54296875" style="44" hidden="1" bestFit="1" customWidth="1"/>
    <col min="198" max="198" width="0" hidden="1"/>
    <col min="199" max="199" width="9.54296875" hidden="1" bestFit="1" customWidth="1"/>
    <col min="200" max="200" width="13" hidden="1" customWidth="1"/>
    <col min="201" max="201" width="9.54296875" hidden="1" bestFit="1" customWidth="1"/>
    <col min="202" max="202" width="0" hidden="1"/>
    <col min="203" max="203" width="9.54296875" hidden="1" bestFit="1" customWidth="1"/>
    <col min="204" max="204" width="13" hidden="1" customWidth="1"/>
    <col min="205" max="205" width="11.54296875" style="60" hidden="1" bestFit="1" customWidth="1"/>
    <col min="206" max="206" width="0" hidden="1"/>
    <col min="207" max="207" width="9.54296875" hidden="1" bestFit="1" customWidth="1"/>
    <col min="208" max="209" width="13" hidden="1" customWidth="1"/>
    <col min="210" max="210" width="0" hidden="1"/>
    <col min="211" max="211" width="9.54296875" hidden="1" bestFit="1" customWidth="1"/>
    <col min="212" max="212" width="13" hidden="1" customWidth="1"/>
    <col min="213" max="213" width="11.54296875" style="44" hidden="1" bestFit="1" customWidth="1"/>
    <col min="214" max="214" width="0" hidden="1"/>
    <col min="215" max="215" width="9.54296875" hidden="1" bestFit="1" customWidth="1"/>
    <col min="216" max="217" width="13" hidden="1" customWidth="1"/>
    <col min="218" max="218" width="0" hidden="1"/>
    <col min="219" max="219" width="9.54296875" hidden="1" bestFit="1" customWidth="1"/>
    <col min="220" max="220" width="13" hidden="1" customWidth="1"/>
    <col min="221" max="221" width="11.54296875" style="60" hidden="1" bestFit="1" customWidth="1"/>
    <col min="222" max="222" width="0" hidden="1"/>
    <col min="223" max="223" width="9.54296875" hidden="1" bestFit="1" customWidth="1"/>
    <col min="224" max="225" width="13" hidden="1" customWidth="1"/>
    <col min="226" max="226" width="0" hidden="1"/>
    <col min="227" max="227" width="9.54296875" hidden="1" bestFit="1" customWidth="1"/>
    <col min="228" max="228" width="13" hidden="1" customWidth="1"/>
    <col min="229" max="229" width="11.54296875" style="44" hidden="1" bestFit="1" customWidth="1"/>
    <col min="230" max="230" width="0" hidden="1"/>
    <col min="231" max="231" width="9.54296875" hidden="1" bestFit="1" customWidth="1"/>
    <col min="232" max="233" width="13" hidden="1" customWidth="1"/>
    <col min="234" max="234" width="0" hidden="1"/>
    <col min="235" max="235" width="9.54296875" hidden="1" bestFit="1" customWidth="1"/>
    <col min="236" max="236" width="13" hidden="1" customWidth="1"/>
    <col min="237" max="237" width="11.54296875" style="60" hidden="1" bestFit="1" customWidth="1"/>
    <col min="238" max="238" width="33" hidden="1" customWidth="1"/>
    <col min="239" max="239" width="9.54296875" hidden="1" bestFit="1" customWidth="1"/>
    <col min="240" max="241" width="13" hidden="1" customWidth="1"/>
    <col min="242" max="242" width="0" hidden="1"/>
    <col min="243" max="243" width="9.54296875" hidden="1" bestFit="1" customWidth="1"/>
    <col min="244" max="244" width="13" hidden="1" customWidth="1"/>
    <col min="245" max="245" width="11.54296875" style="44" hidden="1" bestFit="1" customWidth="1"/>
    <col min="246" max="246" width="0" hidden="1"/>
    <col min="247" max="247" width="9.54296875" hidden="1" bestFit="1" customWidth="1"/>
    <col min="248" max="249" width="13" hidden="1" customWidth="1"/>
    <col min="250" max="250" width="0" hidden="1"/>
    <col min="251" max="251" width="9.54296875" hidden="1" bestFit="1" customWidth="1"/>
    <col min="252" max="252" width="13" hidden="1" customWidth="1"/>
    <col min="253" max="253" width="11.54296875" style="60" hidden="1" bestFit="1" customWidth="1"/>
    <col min="254" max="254" width="13" hidden="1" customWidth="1"/>
  </cols>
  <sheetData>
    <row r="1" spans="1:253" s="11" customFormat="1" ht="13.25" customHeight="1" x14ac:dyDescent="0.35">
      <c r="A1" s="192" t="s">
        <v>0</v>
      </c>
      <c r="B1" s="192" t="s">
        <v>9355</v>
      </c>
      <c r="C1" s="192" t="s">
        <v>1</v>
      </c>
      <c r="D1" s="192" t="s">
        <v>2</v>
      </c>
      <c r="E1" s="192" t="s">
        <v>10100</v>
      </c>
      <c r="F1" s="305" t="s">
        <v>648</v>
      </c>
      <c r="G1" s="304"/>
      <c r="H1" s="304"/>
      <c r="I1" s="304"/>
      <c r="J1" s="304"/>
      <c r="K1" s="304"/>
      <c r="L1" s="304"/>
      <c r="M1" s="304"/>
      <c r="N1" s="306" t="s">
        <v>653</v>
      </c>
      <c r="O1" s="304"/>
      <c r="P1" s="304"/>
      <c r="Q1" s="304"/>
      <c r="R1" s="304"/>
      <c r="S1" s="304"/>
      <c r="T1" s="304"/>
      <c r="U1" s="304"/>
      <c r="V1" s="305" t="s">
        <v>658</v>
      </c>
      <c r="W1" s="304"/>
      <c r="X1" s="304"/>
      <c r="Y1" s="304"/>
      <c r="Z1" s="304"/>
      <c r="AA1" s="304"/>
      <c r="AB1" s="304"/>
      <c r="AC1" s="304"/>
      <c r="AD1" s="306" t="s">
        <v>663</v>
      </c>
      <c r="AE1" s="304"/>
      <c r="AF1" s="304"/>
      <c r="AG1" s="304"/>
      <c r="AH1" s="304"/>
      <c r="AI1" s="304"/>
      <c r="AJ1" s="304"/>
      <c r="AK1" s="304"/>
      <c r="AL1" s="305" t="s">
        <v>413</v>
      </c>
      <c r="AM1" s="304"/>
      <c r="AN1" s="304"/>
      <c r="AO1" s="304"/>
      <c r="AP1" s="304"/>
      <c r="AQ1" s="304"/>
      <c r="AR1" s="304"/>
      <c r="AS1" s="304"/>
      <c r="AT1" s="312" t="s">
        <v>40</v>
      </c>
      <c r="AU1" s="304"/>
      <c r="AV1" s="304"/>
      <c r="AW1" s="304"/>
      <c r="AX1" s="304"/>
      <c r="AY1" s="304"/>
      <c r="AZ1" s="304"/>
      <c r="BA1" s="304"/>
      <c r="BB1" s="305" t="s">
        <v>38</v>
      </c>
      <c r="BC1" s="304"/>
      <c r="BD1" s="304"/>
      <c r="BE1" s="304"/>
      <c r="BF1" s="304"/>
      <c r="BG1" s="304"/>
      <c r="BH1" s="304"/>
      <c r="BI1" s="304"/>
      <c r="BJ1" s="306" t="s">
        <v>545</v>
      </c>
      <c r="BK1" s="304"/>
      <c r="BL1" s="304"/>
      <c r="BM1" s="304"/>
      <c r="BN1" s="304"/>
      <c r="BO1" s="304"/>
      <c r="BP1" s="304"/>
      <c r="BQ1" s="304"/>
      <c r="BR1" s="305" t="s">
        <v>16</v>
      </c>
      <c r="BS1" s="304"/>
      <c r="BT1" s="304"/>
      <c r="BU1" s="304"/>
      <c r="BV1" s="304"/>
      <c r="BW1" s="304"/>
      <c r="BX1" s="304"/>
      <c r="BY1" s="304"/>
      <c r="BZ1" s="312" t="s">
        <v>21</v>
      </c>
      <c r="CA1" s="304"/>
      <c r="CB1" s="304"/>
      <c r="CC1" s="304"/>
      <c r="CD1" s="304"/>
      <c r="CE1" s="304"/>
      <c r="CF1" s="304"/>
      <c r="CG1" s="304"/>
      <c r="CH1" s="313" t="s">
        <v>9356</v>
      </c>
      <c r="CI1" s="304"/>
      <c r="CJ1" s="304"/>
      <c r="CK1" s="304"/>
      <c r="CL1" s="304"/>
      <c r="CM1" s="304"/>
      <c r="CN1" s="304"/>
      <c r="CO1" s="304"/>
      <c r="CP1" s="305" t="s">
        <v>24</v>
      </c>
      <c r="CQ1" s="304"/>
      <c r="CR1" s="304"/>
      <c r="CS1" s="304"/>
      <c r="CT1" s="304"/>
      <c r="CU1" s="304"/>
      <c r="CV1" s="304"/>
      <c r="CW1" s="304"/>
      <c r="CX1" s="311" t="s">
        <v>686</v>
      </c>
      <c r="CY1" s="304"/>
      <c r="CZ1" s="304"/>
      <c r="DA1" s="304"/>
      <c r="DB1" s="304"/>
      <c r="DC1" s="304"/>
      <c r="DD1" s="304"/>
      <c r="DE1" s="304"/>
      <c r="DF1" s="307" t="s">
        <v>691</v>
      </c>
      <c r="DG1" s="304"/>
      <c r="DH1" s="304"/>
      <c r="DI1" s="304"/>
      <c r="DJ1" s="304"/>
      <c r="DK1" s="304"/>
      <c r="DL1" s="304"/>
      <c r="DM1" s="304"/>
      <c r="DN1" s="311" t="s">
        <v>696</v>
      </c>
      <c r="DO1" s="304"/>
      <c r="DP1" s="304"/>
      <c r="DQ1" s="304"/>
      <c r="DR1" s="304"/>
      <c r="DS1" s="304"/>
      <c r="DT1" s="304"/>
      <c r="DU1" s="304"/>
      <c r="DV1" s="307" t="s">
        <v>699</v>
      </c>
      <c r="DW1" s="304"/>
      <c r="DX1" s="304"/>
      <c r="DY1" s="304"/>
      <c r="DZ1" s="304"/>
      <c r="EA1" s="304"/>
      <c r="EB1" s="304"/>
      <c r="EC1" s="304"/>
      <c r="ED1" s="193"/>
      <c r="EE1" s="308" t="s">
        <v>702</v>
      </c>
      <c r="EF1" s="304"/>
      <c r="EG1" s="304"/>
      <c r="EH1" s="304"/>
      <c r="EI1" s="304"/>
      <c r="EJ1" s="304"/>
      <c r="EK1" s="309"/>
      <c r="EL1" s="194"/>
      <c r="EM1" s="307" t="s">
        <v>572</v>
      </c>
      <c r="EN1" s="304"/>
      <c r="EO1" s="304"/>
      <c r="EP1" s="304"/>
      <c r="EQ1" s="304"/>
      <c r="ER1" s="304"/>
      <c r="ES1" s="304"/>
      <c r="ET1" s="303" t="s">
        <v>550</v>
      </c>
      <c r="EU1" s="304"/>
      <c r="EV1" s="304"/>
      <c r="EW1" s="304"/>
      <c r="EX1" s="304"/>
      <c r="EY1" s="304"/>
      <c r="EZ1" s="304"/>
      <c r="FA1" s="304"/>
      <c r="FB1" s="310" t="s">
        <v>282</v>
      </c>
      <c r="FC1" s="304"/>
      <c r="FD1" s="304"/>
      <c r="FE1" s="304"/>
      <c r="FF1" s="304"/>
      <c r="FG1" s="304"/>
      <c r="FH1" s="304"/>
      <c r="FI1" s="304"/>
      <c r="FJ1" s="303" t="s">
        <v>26</v>
      </c>
      <c r="FK1" s="304"/>
      <c r="FL1" s="304"/>
      <c r="FM1" s="304"/>
      <c r="FN1" s="304"/>
      <c r="FO1" s="304"/>
      <c r="FP1" s="304"/>
      <c r="FQ1" s="304"/>
      <c r="FR1" s="310" t="s">
        <v>28</v>
      </c>
      <c r="FS1" s="304"/>
      <c r="FT1" s="304"/>
      <c r="FU1" s="304"/>
      <c r="FV1" s="304"/>
      <c r="FW1" s="304"/>
      <c r="FX1" s="304"/>
      <c r="FY1" s="304"/>
      <c r="FZ1" s="303" t="s">
        <v>1190</v>
      </c>
      <c r="GA1" s="304"/>
      <c r="GB1" s="304"/>
      <c r="GC1" s="304"/>
      <c r="GD1" s="304"/>
      <c r="GE1" s="304"/>
      <c r="GF1" s="304"/>
      <c r="GG1" s="304"/>
      <c r="GH1" s="310" t="s">
        <v>1202</v>
      </c>
      <c r="GI1" s="304"/>
      <c r="GJ1" s="304"/>
      <c r="GK1" s="304"/>
      <c r="GL1" s="304"/>
      <c r="GM1" s="304"/>
      <c r="GN1" s="304"/>
      <c r="GO1" s="304"/>
      <c r="GP1" s="303" t="s">
        <v>1192</v>
      </c>
      <c r="GQ1" s="304"/>
      <c r="GR1" s="304"/>
      <c r="GS1" s="304"/>
      <c r="GT1" s="304"/>
      <c r="GU1" s="304"/>
      <c r="GV1" s="304"/>
      <c r="GW1" s="304"/>
      <c r="GX1" s="310" t="s">
        <v>1204</v>
      </c>
      <c r="GY1" s="304"/>
      <c r="GZ1" s="304"/>
      <c r="HA1" s="304"/>
      <c r="HB1" s="304"/>
      <c r="HC1" s="304"/>
      <c r="HD1" s="304"/>
      <c r="HE1" s="304"/>
      <c r="HF1" s="303" t="s">
        <v>1187</v>
      </c>
      <c r="HG1" s="304"/>
      <c r="HH1" s="304"/>
      <c r="HI1" s="304"/>
      <c r="HJ1" s="304"/>
      <c r="HK1" s="304"/>
      <c r="HL1" s="304"/>
      <c r="HM1" s="304"/>
      <c r="HN1" s="310" t="s">
        <v>1200</v>
      </c>
      <c r="HO1" s="304"/>
      <c r="HP1" s="304"/>
      <c r="HQ1" s="304"/>
      <c r="HR1" s="304"/>
      <c r="HS1" s="304"/>
      <c r="HT1" s="304"/>
      <c r="HU1" s="304"/>
      <c r="HV1" s="303" t="s">
        <v>1194</v>
      </c>
      <c r="HW1" s="304"/>
      <c r="HX1" s="304"/>
      <c r="HY1" s="304"/>
      <c r="HZ1" s="304"/>
      <c r="IA1" s="304"/>
      <c r="IB1" s="304"/>
      <c r="IC1" s="304"/>
      <c r="ID1" s="310" t="s">
        <v>1198</v>
      </c>
      <c r="IE1" s="304"/>
      <c r="IF1" s="304"/>
      <c r="IG1" s="304"/>
      <c r="IH1" s="304"/>
      <c r="II1" s="304"/>
      <c r="IJ1" s="304"/>
      <c r="IK1" s="304"/>
      <c r="IL1" s="303" t="s">
        <v>1196</v>
      </c>
      <c r="IM1" s="304"/>
      <c r="IN1" s="304"/>
      <c r="IO1" s="304"/>
      <c r="IP1" s="304"/>
      <c r="IQ1" s="304"/>
      <c r="IR1" s="304"/>
      <c r="IS1" s="304"/>
    </row>
    <row r="2" spans="1:253" s="11" customFormat="1" ht="13.25" customHeight="1" x14ac:dyDescent="0.3">
      <c r="A2" s="195">
        <v>0</v>
      </c>
      <c r="B2" s="195"/>
      <c r="C2" s="195">
        <v>0</v>
      </c>
      <c r="D2" s="195"/>
      <c r="E2" s="195">
        <v>0</v>
      </c>
      <c r="F2" s="196" t="s">
        <v>9357</v>
      </c>
      <c r="G2" s="196" t="s">
        <v>4</v>
      </c>
      <c r="H2" s="196" t="s">
        <v>9358</v>
      </c>
      <c r="I2" s="196" t="s">
        <v>6</v>
      </c>
      <c r="J2" s="196" t="s">
        <v>7</v>
      </c>
      <c r="K2" s="196" t="s">
        <v>9</v>
      </c>
      <c r="L2" s="196" t="s">
        <v>8</v>
      </c>
      <c r="M2" s="197" t="s">
        <v>9359</v>
      </c>
      <c r="N2" s="198" t="s">
        <v>9360</v>
      </c>
      <c r="O2" s="198" t="s">
        <v>4</v>
      </c>
      <c r="P2" s="198" t="s">
        <v>9358</v>
      </c>
      <c r="Q2" s="198" t="s">
        <v>6</v>
      </c>
      <c r="R2" s="198" t="s">
        <v>7</v>
      </c>
      <c r="S2" s="198" t="s">
        <v>9</v>
      </c>
      <c r="T2" s="198" t="s">
        <v>8</v>
      </c>
      <c r="U2" s="199" t="s">
        <v>9359</v>
      </c>
      <c r="V2" s="196" t="s">
        <v>9361</v>
      </c>
      <c r="W2" s="196" t="s">
        <v>4</v>
      </c>
      <c r="X2" s="196" t="s">
        <v>9358</v>
      </c>
      <c r="Y2" s="196" t="s">
        <v>6</v>
      </c>
      <c r="Z2" s="196" t="s">
        <v>7</v>
      </c>
      <c r="AA2" s="196" t="s">
        <v>9</v>
      </c>
      <c r="AB2" s="196" t="s">
        <v>8</v>
      </c>
      <c r="AC2" s="197" t="s">
        <v>9359</v>
      </c>
      <c r="AD2" s="198" t="s">
        <v>9362</v>
      </c>
      <c r="AE2" s="198" t="s">
        <v>4</v>
      </c>
      <c r="AF2" s="198" t="s">
        <v>9358</v>
      </c>
      <c r="AG2" s="198" t="s">
        <v>6</v>
      </c>
      <c r="AH2" s="198" t="s">
        <v>7</v>
      </c>
      <c r="AI2" s="198" t="s">
        <v>9</v>
      </c>
      <c r="AJ2" s="198" t="s">
        <v>8</v>
      </c>
      <c r="AK2" s="199" t="s">
        <v>9359</v>
      </c>
      <c r="AL2" s="196" t="s">
        <v>9363</v>
      </c>
      <c r="AM2" s="196" t="s">
        <v>4</v>
      </c>
      <c r="AN2" s="196" t="s">
        <v>9358</v>
      </c>
      <c r="AO2" s="196" t="s">
        <v>6</v>
      </c>
      <c r="AP2" s="196" t="s">
        <v>7</v>
      </c>
      <c r="AQ2" s="196" t="s">
        <v>9</v>
      </c>
      <c r="AR2" s="196" t="s">
        <v>8</v>
      </c>
      <c r="AS2" s="196" t="s">
        <v>9359</v>
      </c>
      <c r="AT2" s="200" t="s">
        <v>9364</v>
      </c>
      <c r="AU2" s="200" t="s">
        <v>4</v>
      </c>
      <c r="AV2" s="200" t="s">
        <v>9358</v>
      </c>
      <c r="AW2" s="200" t="s">
        <v>6</v>
      </c>
      <c r="AX2" s="200" t="s">
        <v>7</v>
      </c>
      <c r="AY2" s="200" t="s">
        <v>9</v>
      </c>
      <c r="AZ2" s="200" t="s">
        <v>8</v>
      </c>
      <c r="BA2" s="201" t="s">
        <v>9359</v>
      </c>
      <c r="BB2" s="196" t="s">
        <v>9365</v>
      </c>
      <c r="BC2" s="196" t="s">
        <v>4</v>
      </c>
      <c r="BD2" s="196" t="s">
        <v>9358</v>
      </c>
      <c r="BE2" s="196" t="s">
        <v>6</v>
      </c>
      <c r="BF2" s="196" t="s">
        <v>7</v>
      </c>
      <c r="BG2" s="196" t="s">
        <v>9</v>
      </c>
      <c r="BH2" s="196" t="s">
        <v>8</v>
      </c>
      <c r="BI2" s="196" t="s">
        <v>9359</v>
      </c>
      <c r="BJ2" s="198" t="s">
        <v>9366</v>
      </c>
      <c r="BK2" s="198" t="s">
        <v>4</v>
      </c>
      <c r="BL2" s="198" t="s">
        <v>9358</v>
      </c>
      <c r="BM2" s="198" t="s">
        <v>6</v>
      </c>
      <c r="BN2" s="198" t="s">
        <v>7</v>
      </c>
      <c r="BO2" s="198" t="s">
        <v>9</v>
      </c>
      <c r="BP2" s="198" t="s">
        <v>8</v>
      </c>
      <c r="BQ2" s="199" t="s">
        <v>9359</v>
      </c>
      <c r="BR2" s="196" t="s">
        <v>9367</v>
      </c>
      <c r="BS2" s="196" t="s">
        <v>4</v>
      </c>
      <c r="BT2" s="196" t="s">
        <v>9358</v>
      </c>
      <c r="BU2" s="196" t="s">
        <v>6</v>
      </c>
      <c r="BV2" s="196" t="s">
        <v>7</v>
      </c>
      <c r="BW2" s="196" t="s">
        <v>9</v>
      </c>
      <c r="BX2" s="196" t="s">
        <v>8</v>
      </c>
      <c r="BY2" s="196" t="s">
        <v>9359</v>
      </c>
      <c r="BZ2" s="200" t="s">
        <v>9368</v>
      </c>
      <c r="CA2" s="200" t="s">
        <v>4</v>
      </c>
      <c r="CB2" s="200" t="s">
        <v>9358</v>
      </c>
      <c r="CC2" s="200" t="s">
        <v>6</v>
      </c>
      <c r="CD2" s="200" t="s">
        <v>7</v>
      </c>
      <c r="CE2" s="200" t="s">
        <v>9</v>
      </c>
      <c r="CF2" s="200" t="s">
        <v>8</v>
      </c>
      <c r="CG2" s="201" t="s">
        <v>9359</v>
      </c>
      <c r="CH2" s="202" t="s">
        <v>9369</v>
      </c>
      <c r="CI2" s="202" t="s">
        <v>4</v>
      </c>
      <c r="CJ2" s="202" t="s">
        <v>9358</v>
      </c>
      <c r="CK2" s="202" t="s">
        <v>6</v>
      </c>
      <c r="CL2" s="202" t="s">
        <v>7</v>
      </c>
      <c r="CM2" s="202" t="s">
        <v>9</v>
      </c>
      <c r="CN2" s="202" t="s">
        <v>8</v>
      </c>
      <c r="CO2" s="202" t="s">
        <v>9359</v>
      </c>
      <c r="CP2" s="196" t="s">
        <v>9370</v>
      </c>
      <c r="CQ2" s="196" t="s">
        <v>4</v>
      </c>
      <c r="CR2" s="196" t="s">
        <v>9358</v>
      </c>
      <c r="CS2" s="196" t="s">
        <v>6</v>
      </c>
      <c r="CT2" s="196" t="s">
        <v>7</v>
      </c>
      <c r="CU2" s="196" t="s">
        <v>9</v>
      </c>
      <c r="CV2" s="196" t="s">
        <v>8</v>
      </c>
      <c r="CW2" s="196" t="s">
        <v>9359</v>
      </c>
      <c r="CX2" s="203" t="s">
        <v>9371</v>
      </c>
      <c r="CY2" s="203" t="s">
        <v>4</v>
      </c>
      <c r="CZ2" s="203" t="s">
        <v>9358</v>
      </c>
      <c r="DA2" s="203" t="s">
        <v>6</v>
      </c>
      <c r="DB2" s="203" t="s">
        <v>7</v>
      </c>
      <c r="DC2" s="203" t="s">
        <v>9</v>
      </c>
      <c r="DD2" s="203" t="s">
        <v>8</v>
      </c>
      <c r="DE2" s="204" t="s">
        <v>9359</v>
      </c>
      <c r="DF2" s="205" t="s">
        <v>9372</v>
      </c>
      <c r="DG2" s="205" t="s">
        <v>4</v>
      </c>
      <c r="DH2" s="205" t="s">
        <v>9358</v>
      </c>
      <c r="DI2" s="205" t="s">
        <v>6</v>
      </c>
      <c r="DJ2" s="205" t="s">
        <v>7</v>
      </c>
      <c r="DK2" s="205" t="s">
        <v>9</v>
      </c>
      <c r="DL2" s="205" t="s">
        <v>8</v>
      </c>
      <c r="DM2" s="205" t="s">
        <v>9359</v>
      </c>
      <c r="DN2" s="203" t="s">
        <v>9373</v>
      </c>
      <c r="DO2" s="203" t="s">
        <v>4</v>
      </c>
      <c r="DP2" s="203" t="s">
        <v>9358</v>
      </c>
      <c r="DQ2" s="203" t="s">
        <v>6</v>
      </c>
      <c r="DR2" s="203" t="s">
        <v>7</v>
      </c>
      <c r="DS2" s="203" t="s">
        <v>9</v>
      </c>
      <c r="DT2" s="203" t="s">
        <v>8</v>
      </c>
      <c r="DU2" s="204" t="s">
        <v>9359</v>
      </c>
      <c r="DV2" s="205" t="s">
        <v>9374</v>
      </c>
      <c r="DW2" s="205" t="s">
        <v>4</v>
      </c>
      <c r="DX2" s="205" t="s">
        <v>9358</v>
      </c>
      <c r="DY2" s="205" t="s">
        <v>6</v>
      </c>
      <c r="DZ2" s="205" t="s">
        <v>7</v>
      </c>
      <c r="EA2" s="205" t="s">
        <v>9</v>
      </c>
      <c r="EB2" s="205" t="s">
        <v>8</v>
      </c>
      <c r="EC2" s="205" t="s">
        <v>9359</v>
      </c>
      <c r="ED2" s="206" t="s">
        <v>9375</v>
      </c>
      <c r="EE2" s="203" t="s">
        <v>4</v>
      </c>
      <c r="EF2" s="203" t="s">
        <v>9358</v>
      </c>
      <c r="EG2" s="203" t="s">
        <v>6</v>
      </c>
      <c r="EH2" s="203" t="s">
        <v>7</v>
      </c>
      <c r="EI2" s="203" t="s">
        <v>9</v>
      </c>
      <c r="EJ2" s="203" t="s">
        <v>8</v>
      </c>
      <c r="EK2" s="204" t="s">
        <v>9359</v>
      </c>
      <c r="EL2" s="194" t="s">
        <v>9376</v>
      </c>
      <c r="EM2" s="205" t="s">
        <v>4</v>
      </c>
      <c r="EN2" s="205" t="s">
        <v>9358</v>
      </c>
      <c r="EO2" s="205" t="s">
        <v>6</v>
      </c>
      <c r="EP2" s="205" t="s">
        <v>7</v>
      </c>
      <c r="EQ2" s="205" t="s">
        <v>9</v>
      </c>
      <c r="ER2" s="205" t="s">
        <v>8</v>
      </c>
      <c r="ES2" s="205" t="s">
        <v>9359</v>
      </c>
      <c r="ET2" s="207" t="s">
        <v>9377</v>
      </c>
      <c r="EU2" s="207" t="s">
        <v>4</v>
      </c>
      <c r="EV2" s="207" t="s">
        <v>9358</v>
      </c>
      <c r="EW2" s="207" t="s">
        <v>6</v>
      </c>
      <c r="EX2" s="207" t="s">
        <v>7</v>
      </c>
      <c r="EY2" s="207" t="s">
        <v>9</v>
      </c>
      <c r="EZ2" s="207" t="s">
        <v>8</v>
      </c>
      <c r="FA2" s="208" t="s">
        <v>9359</v>
      </c>
      <c r="FB2" s="209" t="s">
        <v>9378</v>
      </c>
      <c r="FC2" s="209" t="s">
        <v>4</v>
      </c>
      <c r="FD2" s="209" t="s">
        <v>9358</v>
      </c>
      <c r="FE2" s="209" t="s">
        <v>6</v>
      </c>
      <c r="FF2" s="209" t="s">
        <v>7</v>
      </c>
      <c r="FG2" s="209" t="s">
        <v>9</v>
      </c>
      <c r="FH2" s="209" t="s">
        <v>8</v>
      </c>
      <c r="FI2" s="210" t="s">
        <v>9359</v>
      </c>
      <c r="FJ2" s="207" t="s">
        <v>9379</v>
      </c>
      <c r="FK2" s="207" t="s">
        <v>4</v>
      </c>
      <c r="FL2" s="207" t="s">
        <v>9358</v>
      </c>
      <c r="FM2" s="207" t="s">
        <v>6</v>
      </c>
      <c r="FN2" s="207" t="s">
        <v>7</v>
      </c>
      <c r="FO2" s="207" t="s">
        <v>9</v>
      </c>
      <c r="FP2" s="207" t="s">
        <v>8</v>
      </c>
      <c r="FQ2" s="211" t="s">
        <v>9359</v>
      </c>
      <c r="FR2" s="209" t="s">
        <v>9380</v>
      </c>
      <c r="FS2" s="209" t="s">
        <v>4</v>
      </c>
      <c r="FT2" s="209" t="s">
        <v>9358</v>
      </c>
      <c r="FU2" s="209" t="s">
        <v>6</v>
      </c>
      <c r="FV2" s="209" t="s">
        <v>7</v>
      </c>
      <c r="FW2" s="209" t="s">
        <v>9</v>
      </c>
      <c r="FX2" s="209" t="s">
        <v>8</v>
      </c>
      <c r="FY2" s="209" t="s">
        <v>9359</v>
      </c>
      <c r="FZ2" s="207" t="s">
        <v>9381</v>
      </c>
      <c r="GA2" s="207" t="s">
        <v>4</v>
      </c>
      <c r="GB2" s="207" t="s">
        <v>9358</v>
      </c>
      <c r="GC2" s="207" t="s">
        <v>6</v>
      </c>
      <c r="GD2" s="207" t="s">
        <v>7</v>
      </c>
      <c r="GE2" s="207" t="s">
        <v>9</v>
      </c>
      <c r="GF2" s="207" t="s">
        <v>8</v>
      </c>
      <c r="GG2" s="208" t="s">
        <v>9359</v>
      </c>
      <c r="GH2" s="209" t="s">
        <v>9382</v>
      </c>
      <c r="GI2" s="209" t="s">
        <v>4</v>
      </c>
      <c r="GJ2" s="209" t="s">
        <v>9358</v>
      </c>
      <c r="GK2" s="209" t="s">
        <v>6</v>
      </c>
      <c r="GL2" s="209" t="s">
        <v>7</v>
      </c>
      <c r="GM2" s="209" t="s">
        <v>9</v>
      </c>
      <c r="GN2" s="209" t="s">
        <v>8</v>
      </c>
      <c r="GO2" s="209" t="s">
        <v>9359</v>
      </c>
      <c r="GP2" s="207" t="s">
        <v>9383</v>
      </c>
      <c r="GQ2" s="207" t="s">
        <v>4</v>
      </c>
      <c r="GR2" s="207" t="s">
        <v>9358</v>
      </c>
      <c r="GS2" s="207" t="s">
        <v>6</v>
      </c>
      <c r="GT2" s="207" t="s">
        <v>7</v>
      </c>
      <c r="GU2" s="207" t="s">
        <v>9</v>
      </c>
      <c r="GV2" s="207" t="s">
        <v>8</v>
      </c>
      <c r="GW2" s="208" t="s">
        <v>9359</v>
      </c>
      <c r="GX2" s="209" t="s">
        <v>9384</v>
      </c>
      <c r="GY2" s="209" t="s">
        <v>4</v>
      </c>
      <c r="GZ2" s="209" t="s">
        <v>9358</v>
      </c>
      <c r="HA2" s="209" t="s">
        <v>6</v>
      </c>
      <c r="HB2" s="209" t="s">
        <v>7</v>
      </c>
      <c r="HC2" s="209" t="s">
        <v>9</v>
      </c>
      <c r="HD2" s="209" t="s">
        <v>8</v>
      </c>
      <c r="HE2" s="209" t="s">
        <v>9359</v>
      </c>
      <c r="HF2" s="207" t="s">
        <v>9385</v>
      </c>
      <c r="HG2" s="207" t="s">
        <v>4</v>
      </c>
      <c r="HH2" s="207" t="s">
        <v>9358</v>
      </c>
      <c r="HI2" s="207" t="s">
        <v>6</v>
      </c>
      <c r="HJ2" s="207" t="s">
        <v>7</v>
      </c>
      <c r="HK2" s="207" t="s">
        <v>9</v>
      </c>
      <c r="HL2" s="207" t="s">
        <v>8</v>
      </c>
      <c r="HM2" s="208" t="s">
        <v>9359</v>
      </c>
      <c r="HN2" s="209" t="s">
        <v>9386</v>
      </c>
      <c r="HO2" s="209" t="s">
        <v>4</v>
      </c>
      <c r="HP2" s="209" t="s">
        <v>9358</v>
      </c>
      <c r="HQ2" s="209" t="s">
        <v>6</v>
      </c>
      <c r="HR2" s="209" t="s">
        <v>7</v>
      </c>
      <c r="HS2" s="209" t="s">
        <v>9</v>
      </c>
      <c r="HT2" s="209" t="s">
        <v>8</v>
      </c>
      <c r="HU2" s="209" t="s">
        <v>9359</v>
      </c>
      <c r="HV2" s="207" t="s">
        <v>9387</v>
      </c>
      <c r="HW2" s="207" t="s">
        <v>4</v>
      </c>
      <c r="HX2" s="207" t="s">
        <v>9358</v>
      </c>
      <c r="HY2" s="207" t="s">
        <v>6</v>
      </c>
      <c r="HZ2" s="207" t="s">
        <v>7</v>
      </c>
      <c r="IA2" s="207" t="s">
        <v>9</v>
      </c>
      <c r="IB2" s="207" t="s">
        <v>8</v>
      </c>
      <c r="IC2" s="208" t="s">
        <v>9359</v>
      </c>
      <c r="ID2" s="209" t="s">
        <v>9388</v>
      </c>
      <c r="IE2" s="209" t="s">
        <v>4</v>
      </c>
      <c r="IF2" s="209" t="s">
        <v>9358</v>
      </c>
      <c r="IG2" s="209" t="s">
        <v>6</v>
      </c>
      <c r="IH2" s="209" t="s">
        <v>7</v>
      </c>
      <c r="II2" s="209" t="s">
        <v>9</v>
      </c>
      <c r="IJ2" s="209" t="s">
        <v>8</v>
      </c>
      <c r="IK2" s="209" t="s">
        <v>9359</v>
      </c>
      <c r="IL2" s="207" t="s">
        <v>9389</v>
      </c>
      <c r="IM2" s="207" t="s">
        <v>4</v>
      </c>
      <c r="IN2" s="207" t="s">
        <v>9358</v>
      </c>
      <c r="IO2" s="207" t="s">
        <v>6</v>
      </c>
      <c r="IP2" s="207" t="s">
        <v>7</v>
      </c>
      <c r="IQ2" s="207" t="s">
        <v>9390</v>
      </c>
      <c r="IR2" s="207" t="s">
        <v>8</v>
      </c>
      <c r="IS2" s="208" t="s">
        <v>9359</v>
      </c>
    </row>
    <row r="3" spans="1:253" s="11" customFormat="1" ht="13.25" customHeight="1" x14ac:dyDescent="0.25">
      <c r="A3" s="11" t="s">
        <v>3035</v>
      </c>
      <c r="B3" s="11" t="s">
        <v>10111</v>
      </c>
      <c r="C3" s="11" t="s">
        <v>3036</v>
      </c>
      <c r="D3" s="11" t="s">
        <v>3037</v>
      </c>
      <c r="E3" s="11" t="s">
        <v>9442</v>
      </c>
      <c r="F3" s="11" t="s">
        <v>6101</v>
      </c>
      <c r="G3" s="212">
        <v>46000000</v>
      </c>
      <c r="H3" s="213" t="s">
        <v>6098</v>
      </c>
      <c r="I3" s="213" t="s">
        <v>742</v>
      </c>
      <c r="J3" s="213">
        <v>2</v>
      </c>
      <c r="K3" s="213" t="s">
        <v>6100</v>
      </c>
      <c r="L3" s="213" t="s">
        <v>6099</v>
      </c>
      <c r="M3" s="214">
        <v>45713</v>
      </c>
      <c r="N3" s="215" t="s">
        <v>6105</v>
      </c>
      <c r="O3" s="216">
        <v>652230</v>
      </c>
      <c r="P3" s="216" t="s">
        <v>6102</v>
      </c>
      <c r="Q3" s="216" t="s">
        <v>358</v>
      </c>
      <c r="R3" s="216">
        <v>1</v>
      </c>
      <c r="S3" s="216" t="s">
        <v>6104</v>
      </c>
      <c r="T3" s="216" t="s">
        <v>6103</v>
      </c>
      <c r="U3" s="217">
        <v>45713</v>
      </c>
      <c r="V3" s="215" t="s">
        <v>6107</v>
      </c>
      <c r="W3" s="213">
        <v>46000000</v>
      </c>
      <c r="X3" s="213" t="s">
        <v>6098</v>
      </c>
      <c r="Y3" s="213" t="s">
        <v>358</v>
      </c>
      <c r="Z3" s="213">
        <v>1</v>
      </c>
      <c r="AA3" s="213" t="s">
        <v>6106</v>
      </c>
      <c r="AB3" s="213" t="s">
        <v>6099</v>
      </c>
      <c r="AC3" s="214">
        <v>45713</v>
      </c>
      <c r="AD3" s="215" t="s">
        <v>6109</v>
      </c>
      <c r="AE3" s="218">
        <v>46000000</v>
      </c>
      <c r="AF3" s="218" t="s">
        <v>6098</v>
      </c>
      <c r="AG3" s="218" t="s">
        <v>742</v>
      </c>
      <c r="AH3" s="218">
        <v>2</v>
      </c>
      <c r="AI3" s="218" t="s">
        <v>6108</v>
      </c>
      <c r="AJ3" s="218" t="s">
        <v>6099</v>
      </c>
      <c r="AK3" s="219">
        <v>45713</v>
      </c>
      <c r="AL3" s="215" t="s">
        <v>6113</v>
      </c>
      <c r="AM3" s="213">
        <v>14024000</v>
      </c>
      <c r="AN3" s="213" t="s">
        <v>6110</v>
      </c>
      <c r="AO3" s="213" t="s">
        <v>742</v>
      </c>
      <c r="AP3" s="213">
        <v>2</v>
      </c>
      <c r="AQ3" s="213" t="s">
        <v>6112</v>
      </c>
      <c r="AR3" s="213" t="s">
        <v>6111</v>
      </c>
      <c r="AS3" s="214">
        <v>45713</v>
      </c>
      <c r="AT3" s="218" t="s">
        <v>6117</v>
      </c>
      <c r="AU3" s="218">
        <v>47</v>
      </c>
      <c r="AV3" s="218" t="s">
        <v>6114</v>
      </c>
      <c r="AW3" s="218" t="s">
        <v>742</v>
      </c>
      <c r="AX3" s="218">
        <v>2</v>
      </c>
      <c r="AY3" s="218" t="s">
        <v>6116</v>
      </c>
      <c r="AZ3" s="218" t="s">
        <v>6115</v>
      </c>
      <c r="BA3" s="219">
        <v>45713</v>
      </c>
      <c r="BB3" s="215" t="s">
        <v>4115</v>
      </c>
      <c r="BC3" s="213" t="s">
        <v>17</v>
      </c>
      <c r="BD3" s="213" t="s">
        <v>17</v>
      </c>
      <c r="BE3" s="213" t="s">
        <v>17</v>
      </c>
      <c r="BF3" s="213" t="s">
        <v>17</v>
      </c>
      <c r="BG3" s="213" t="s">
        <v>4113</v>
      </c>
      <c r="BH3" s="213" t="s">
        <v>17</v>
      </c>
      <c r="BI3" s="214">
        <v>45679</v>
      </c>
      <c r="BJ3" s="218" t="s">
        <v>6121</v>
      </c>
      <c r="BK3" s="218">
        <v>707</v>
      </c>
      <c r="BL3" s="218" t="s">
        <v>6118</v>
      </c>
      <c r="BM3" s="218" t="s">
        <v>742</v>
      </c>
      <c r="BN3" s="218">
        <v>2</v>
      </c>
      <c r="BO3" s="218" t="s">
        <v>6120</v>
      </c>
      <c r="BP3" s="218" t="s">
        <v>6119</v>
      </c>
      <c r="BQ3" s="219">
        <v>45713</v>
      </c>
      <c r="BR3" s="215" t="s">
        <v>6138</v>
      </c>
      <c r="BS3" s="213" t="s">
        <v>17</v>
      </c>
      <c r="BT3" s="213" t="s">
        <v>17</v>
      </c>
      <c r="BU3" s="213" t="s">
        <v>17</v>
      </c>
      <c r="BV3" s="213" t="s">
        <v>17</v>
      </c>
      <c r="BW3" s="213" t="s">
        <v>4113</v>
      </c>
      <c r="BX3" s="213" t="s">
        <v>17</v>
      </c>
      <c r="BY3" s="214">
        <v>45713</v>
      </c>
      <c r="BZ3" s="218" t="s">
        <v>6139</v>
      </c>
      <c r="CA3" s="218" t="s">
        <v>17</v>
      </c>
      <c r="CB3" s="218" t="s">
        <v>17</v>
      </c>
      <c r="CC3" s="218" t="s">
        <v>17</v>
      </c>
      <c r="CD3" s="218" t="s">
        <v>17</v>
      </c>
      <c r="CE3" s="218" t="s">
        <v>4113</v>
      </c>
      <c r="CF3" s="218" t="s">
        <v>17</v>
      </c>
      <c r="CG3" s="219">
        <v>45713</v>
      </c>
      <c r="CH3" s="215" t="s">
        <v>10733</v>
      </c>
      <c r="CI3" s="218" t="e">
        <v>#N/A</v>
      </c>
      <c r="CJ3" s="218" t="e">
        <v>#N/A</v>
      </c>
      <c r="CK3" s="218" t="e">
        <v>#N/A</v>
      </c>
      <c r="CL3" s="218" t="e">
        <v>#N/A</v>
      </c>
      <c r="CM3" s="218" t="e">
        <v>#N/A</v>
      </c>
      <c r="CN3" s="218" t="e">
        <v>#N/A</v>
      </c>
      <c r="CO3" s="220" t="e">
        <v>#N/A</v>
      </c>
      <c r="CP3" s="218" t="s">
        <v>4117</v>
      </c>
      <c r="CQ3" s="213" t="s">
        <v>17</v>
      </c>
      <c r="CR3" s="213" t="s">
        <v>17</v>
      </c>
      <c r="CS3" s="213" t="s">
        <v>17</v>
      </c>
      <c r="CT3" s="213" t="s">
        <v>17</v>
      </c>
      <c r="CU3" s="213" t="s">
        <v>4113</v>
      </c>
      <c r="CV3" s="213" t="s">
        <v>17</v>
      </c>
      <c r="CW3" s="214">
        <v>45679</v>
      </c>
      <c r="CX3" s="218" t="s">
        <v>6124</v>
      </c>
      <c r="CY3" s="218">
        <v>22900000</v>
      </c>
      <c r="CZ3" s="218" t="s">
        <v>6098</v>
      </c>
      <c r="DA3" s="218" t="s">
        <v>22</v>
      </c>
      <c r="DB3" s="218">
        <v>3</v>
      </c>
      <c r="DC3" s="218" t="s">
        <v>6129</v>
      </c>
      <c r="DD3" s="218" t="s">
        <v>6099</v>
      </c>
      <c r="DE3" s="220">
        <v>45713</v>
      </c>
      <c r="DF3" s="221" t="s">
        <v>6126</v>
      </c>
      <c r="DG3" s="213">
        <v>0</v>
      </c>
      <c r="DH3" s="213" t="s">
        <v>6098</v>
      </c>
      <c r="DI3" s="213" t="s">
        <v>22</v>
      </c>
      <c r="DJ3" s="213">
        <v>3</v>
      </c>
      <c r="DK3" s="213" t="s">
        <v>6125</v>
      </c>
      <c r="DL3" s="213" t="s">
        <v>6099</v>
      </c>
      <c r="DM3" s="214">
        <v>45713</v>
      </c>
      <c r="DN3" s="218" t="s">
        <v>6128</v>
      </c>
      <c r="DO3" s="218">
        <v>23100000</v>
      </c>
      <c r="DP3" s="218" t="s">
        <v>6098</v>
      </c>
      <c r="DQ3" s="218" t="s">
        <v>22</v>
      </c>
      <c r="DR3" s="218">
        <v>3</v>
      </c>
      <c r="DS3" s="218" t="s">
        <v>6127</v>
      </c>
      <c r="DT3" s="218" t="s">
        <v>6099</v>
      </c>
      <c r="DU3" s="219">
        <v>45713</v>
      </c>
      <c r="DV3" s="215" t="s">
        <v>6130</v>
      </c>
      <c r="DW3" s="213">
        <v>16565000</v>
      </c>
      <c r="DX3" s="213" t="s">
        <v>6098</v>
      </c>
      <c r="DY3" s="213" t="s">
        <v>22</v>
      </c>
      <c r="DZ3" s="213">
        <v>3</v>
      </c>
      <c r="EA3" s="213" t="s">
        <v>6129</v>
      </c>
      <c r="EB3" s="213" t="s">
        <v>6099</v>
      </c>
      <c r="EC3" s="214">
        <v>45713</v>
      </c>
      <c r="ED3" s="218" t="s">
        <v>6131</v>
      </c>
      <c r="EE3" s="218">
        <v>6335000</v>
      </c>
      <c r="EF3" s="218" t="s">
        <v>6098</v>
      </c>
      <c r="EG3" s="218" t="s">
        <v>22</v>
      </c>
      <c r="EH3" s="218">
        <v>3</v>
      </c>
      <c r="EI3" s="218" t="s">
        <v>6129</v>
      </c>
      <c r="EJ3" s="218" t="s">
        <v>6099</v>
      </c>
      <c r="EK3" s="219">
        <v>45713</v>
      </c>
      <c r="EL3" s="215" t="s">
        <v>6132</v>
      </c>
      <c r="EM3" s="213">
        <v>0</v>
      </c>
      <c r="EN3" s="213" t="s">
        <v>6098</v>
      </c>
      <c r="EO3" s="213" t="s">
        <v>22</v>
      </c>
      <c r="EP3" s="213">
        <v>3</v>
      </c>
      <c r="EQ3" s="213" t="s">
        <v>6129</v>
      </c>
      <c r="ER3" s="213" t="s">
        <v>6099</v>
      </c>
      <c r="ES3" s="214">
        <v>45713</v>
      </c>
      <c r="ET3" s="218" t="s">
        <v>6122</v>
      </c>
      <c r="EU3" s="218">
        <v>707</v>
      </c>
      <c r="EV3" s="218" t="s">
        <v>6118</v>
      </c>
      <c r="EW3" s="218" t="s">
        <v>742</v>
      </c>
      <c r="EX3" s="218">
        <v>2</v>
      </c>
      <c r="EY3" s="218" t="s">
        <v>6120</v>
      </c>
      <c r="EZ3" s="218" t="s">
        <v>6119</v>
      </c>
      <c r="FA3" s="219">
        <v>45713</v>
      </c>
      <c r="FB3" s="215" t="s">
        <v>6133</v>
      </c>
      <c r="FC3" s="213">
        <v>5</v>
      </c>
      <c r="FD3" s="213" t="s">
        <v>6098</v>
      </c>
      <c r="FE3" s="213" t="s">
        <v>358</v>
      </c>
      <c r="FF3" s="213">
        <v>1</v>
      </c>
      <c r="FG3" s="213" t="s">
        <v>4439</v>
      </c>
      <c r="FH3" s="213" t="s">
        <v>6099</v>
      </c>
      <c r="FI3" s="214">
        <v>45713</v>
      </c>
      <c r="FJ3" s="215" t="s">
        <v>4114</v>
      </c>
      <c r="FK3" s="218" t="s">
        <v>17</v>
      </c>
      <c r="FL3" s="218" t="s">
        <v>17</v>
      </c>
      <c r="FM3" s="218" t="s">
        <v>17</v>
      </c>
      <c r="FN3" s="218" t="s">
        <v>17</v>
      </c>
      <c r="FO3" s="218" t="s">
        <v>4113</v>
      </c>
      <c r="FP3" s="218" t="s">
        <v>17</v>
      </c>
      <c r="FQ3" s="219">
        <v>45679</v>
      </c>
      <c r="FR3" s="215" t="s">
        <v>6137</v>
      </c>
      <c r="FS3" s="213">
        <v>7800000</v>
      </c>
      <c r="FT3" s="213" t="s">
        <v>6134</v>
      </c>
      <c r="FU3" s="213" t="s">
        <v>742</v>
      </c>
      <c r="FV3" s="213">
        <v>2</v>
      </c>
      <c r="FW3" s="213" t="s">
        <v>6136</v>
      </c>
      <c r="FX3" s="213" t="s">
        <v>6135</v>
      </c>
      <c r="FY3" s="214">
        <v>45713</v>
      </c>
      <c r="FZ3" s="218" t="s">
        <v>3039</v>
      </c>
      <c r="GA3" s="218">
        <v>1</v>
      </c>
      <c r="GB3" s="218" t="s">
        <v>1188</v>
      </c>
      <c r="GC3" s="218" t="s">
        <v>33</v>
      </c>
      <c r="GD3" s="218">
        <v>2</v>
      </c>
      <c r="GE3" s="218" t="s">
        <v>17</v>
      </c>
      <c r="GF3" s="218" t="s">
        <v>17</v>
      </c>
      <c r="GG3" s="219">
        <v>45614</v>
      </c>
      <c r="GH3" s="215" t="s">
        <v>3045</v>
      </c>
      <c r="GI3" s="213">
        <v>1</v>
      </c>
      <c r="GJ3" s="213" t="s">
        <v>1188</v>
      </c>
      <c r="GK3" s="213" t="s">
        <v>33</v>
      </c>
      <c r="GL3" s="213">
        <v>2</v>
      </c>
      <c r="GM3" s="213" t="s">
        <v>17</v>
      </c>
      <c r="GN3" s="213" t="s">
        <v>17</v>
      </c>
      <c r="GO3" s="214">
        <v>45614</v>
      </c>
      <c r="GP3" s="218" t="s">
        <v>3040</v>
      </c>
      <c r="GQ3" s="218">
        <v>3</v>
      </c>
      <c r="GR3" s="218" t="s">
        <v>1188</v>
      </c>
      <c r="GS3" s="218" t="s">
        <v>33</v>
      </c>
      <c r="GT3" s="218">
        <v>2</v>
      </c>
      <c r="GU3" s="218" t="s">
        <v>17</v>
      </c>
      <c r="GV3" s="218" t="s">
        <v>17</v>
      </c>
      <c r="GW3" s="219">
        <v>45614</v>
      </c>
      <c r="GX3" s="215" t="s">
        <v>3046</v>
      </c>
      <c r="GY3" s="213">
        <v>0</v>
      </c>
      <c r="GZ3" s="213" t="s">
        <v>1188</v>
      </c>
      <c r="HA3" s="213" t="s">
        <v>33</v>
      </c>
      <c r="HB3" s="213">
        <v>2</v>
      </c>
      <c r="HC3" s="213" t="s">
        <v>17</v>
      </c>
      <c r="HD3" s="213" t="s">
        <v>17</v>
      </c>
      <c r="HE3" s="214">
        <v>45614</v>
      </c>
      <c r="HF3" s="218" t="s">
        <v>3038</v>
      </c>
      <c r="HG3" s="218">
        <v>2</v>
      </c>
      <c r="HH3" s="218" t="s">
        <v>1188</v>
      </c>
      <c r="HI3" s="218" t="s">
        <v>33</v>
      </c>
      <c r="HJ3" s="218">
        <v>2</v>
      </c>
      <c r="HK3" s="218" t="s">
        <v>17</v>
      </c>
      <c r="HL3" s="218" t="s">
        <v>17</v>
      </c>
      <c r="HM3" s="219">
        <v>45614</v>
      </c>
      <c r="HN3" s="215" t="s">
        <v>3044</v>
      </c>
      <c r="HO3" s="213">
        <v>2</v>
      </c>
      <c r="HP3" s="213" t="s">
        <v>1188</v>
      </c>
      <c r="HQ3" s="213" t="s">
        <v>33</v>
      </c>
      <c r="HR3" s="213">
        <v>2</v>
      </c>
      <c r="HS3" s="213" t="s">
        <v>17</v>
      </c>
      <c r="HT3" s="213" t="s">
        <v>17</v>
      </c>
      <c r="HU3" s="214">
        <v>45614</v>
      </c>
      <c r="HV3" s="218" t="s">
        <v>3041</v>
      </c>
      <c r="HW3" s="218">
        <v>2</v>
      </c>
      <c r="HX3" s="218" t="s">
        <v>1188</v>
      </c>
      <c r="HY3" s="218" t="s">
        <v>33</v>
      </c>
      <c r="HZ3" s="218">
        <v>2</v>
      </c>
      <c r="IA3" s="218" t="s">
        <v>17</v>
      </c>
      <c r="IB3" s="218" t="s">
        <v>17</v>
      </c>
      <c r="IC3" s="219">
        <v>45614</v>
      </c>
      <c r="ID3" s="215" t="s">
        <v>3043</v>
      </c>
      <c r="IE3" s="213">
        <v>3</v>
      </c>
      <c r="IF3" s="213" t="s">
        <v>1188</v>
      </c>
      <c r="IG3" s="213" t="s">
        <v>33</v>
      </c>
      <c r="IH3" s="213">
        <v>2</v>
      </c>
      <c r="II3" s="213" t="s">
        <v>17</v>
      </c>
      <c r="IJ3" s="213" t="s">
        <v>17</v>
      </c>
      <c r="IK3" s="214">
        <v>45614</v>
      </c>
      <c r="IL3" s="218" t="s">
        <v>3042</v>
      </c>
      <c r="IM3" s="218">
        <v>3</v>
      </c>
      <c r="IN3" s="218" t="s">
        <v>1188</v>
      </c>
      <c r="IO3" s="218" t="s">
        <v>33</v>
      </c>
      <c r="IP3" s="218">
        <v>2</v>
      </c>
      <c r="IQ3" s="218" t="s">
        <v>17</v>
      </c>
      <c r="IR3" s="218" t="s">
        <v>17</v>
      </c>
      <c r="IS3" s="219">
        <v>45614</v>
      </c>
    </row>
    <row r="4" spans="1:253" s="11" customFormat="1" ht="13.25" customHeight="1" x14ac:dyDescent="0.25">
      <c r="A4" s="11" t="s">
        <v>542</v>
      </c>
      <c r="B4" s="11" t="s">
        <v>10118</v>
      </c>
      <c r="C4" s="11" t="s">
        <v>543</v>
      </c>
      <c r="D4" s="11" t="s">
        <v>544</v>
      </c>
      <c r="E4" s="11" t="s">
        <v>9443</v>
      </c>
      <c r="F4" s="11" t="s">
        <v>4342</v>
      </c>
      <c r="G4" s="212">
        <v>36750000</v>
      </c>
      <c r="H4" s="213" t="s">
        <v>4332</v>
      </c>
      <c r="I4" s="213" t="s">
        <v>358</v>
      </c>
      <c r="J4" s="213">
        <v>1</v>
      </c>
      <c r="K4" s="213" t="s">
        <v>4341</v>
      </c>
      <c r="L4" s="213" t="s">
        <v>4340</v>
      </c>
      <c r="M4" s="214">
        <v>45687</v>
      </c>
      <c r="N4" s="221" t="s">
        <v>4345</v>
      </c>
      <c r="O4" s="216">
        <v>1246700</v>
      </c>
      <c r="P4" s="216" t="s">
        <v>4336</v>
      </c>
      <c r="Q4" s="216" t="s">
        <v>358</v>
      </c>
      <c r="R4" s="216">
        <v>1</v>
      </c>
      <c r="S4" s="216" t="s">
        <v>4344</v>
      </c>
      <c r="T4" s="216" t="s">
        <v>4343</v>
      </c>
      <c r="U4" s="217">
        <v>45687</v>
      </c>
      <c r="V4" s="221" t="s">
        <v>1404</v>
      </c>
      <c r="W4" s="213">
        <v>7361000</v>
      </c>
      <c r="X4" s="213" t="s">
        <v>1401</v>
      </c>
      <c r="Y4" s="213" t="s">
        <v>742</v>
      </c>
      <c r="Z4" s="213">
        <v>2</v>
      </c>
      <c r="AA4" s="213" t="s">
        <v>1403</v>
      </c>
      <c r="AB4" s="213" t="s">
        <v>1402</v>
      </c>
      <c r="AC4" s="214">
        <v>45504</v>
      </c>
      <c r="AD4" s="221" t="s">
        <v>1408</v>
      </c>
      <c r="AE4" s="218">
        <v>2800000</v>
      </c>
      <c r="AF4" s="218" t="s">
        <v>1405</v>
      </c>
      <c r="AG4" s="218" t="s">
        <v>358</v>
      </c>
      <c r="AH4" s="218">
        <v>1</v>
      </c>
      <c r="AI4" s="218" t="s">
        <v>1407</v>
      </c>
      <c r="AJ4" s="218" t="s">
        <v>1406</v>
      </c>
      <c r="AK4" s="219">
        <v>45504</v>
      </c>
      <c r="AL4" s="221" t="s">
        <v>8247</v>
      </c>
      <c r="AM4" s="213">
        <v>0</v>
      </c>
      <c r="AN4" s="213" t="s">
        <v>8244</v>
      </c>
      <c r="AO4" s="213" t="s">
        <v>742</v>
      </c>
      <c r="AP4" s="213">
        <v>2</v>
      </c>
      <c r="AQ4" s="213" t="s">
        <v>8246</v>
      </c>
      <c r="AR4" s="213" t="s">
        <v>8245</v>
      </c>
      <c r="AS4" s="214">
        <v>45716</v>
      </c>
      <c r="AT4" s="222" t="s">
        <v>10734</v>
      </c>
      <c r="AU4" s="218" t="e">
        <v>#N/A</v>
      </c>
      <c r="AV4" s="218" t="e">
        <v>#N/A</v>
      </c>
      <c r="AW4" s="218" t="e">
        <v>#N/A</v>
      </c>
      <c r="AX4" s="218" t="e">
        <v>#N/A</v>
      </c>
      <c r="AY4" s="218" t="e">
        <v>#N/A</v>
      </c>
      <c r="AZ4" s="218" t="e">
        <v>#N/A</v>
      </c>
      <c r="BA4" s="219" t="e">
        <v>#N/A</v>
      </c>
      <c r="BB4" s="221" t="s">
        <v>10735</v>
      </c>
      <c r="BC4" s="213" t="e">
        <v>#N/A</v>
      </c>
      <c r="BD4" s="213" t="e">
        <v>#N/A</v>
      </c>
      <c r="BE4" s="213" t="e">
        <v>#N/A</v>
      </c>
      <c r="BF4" s="213" t="e">
        <v>#N/A</v>
      </c>
      <c r="BG4" s="213" t="e">
        <v>#N/A</v>
      </c>
      <c r="BH4" s="213" t="e">
        <v>#N/A</v>
      </c>
      <c r="BI4" s="214" t="e">
        <v>#N/A</v>
      </c>
      <c r="BJ4" s="222" t="s">
        <v>549</v>
      </c>
      <c r="BK4" s="222">
        <v>0</v>
      </c>
      <c r="BL4" s="222" t="s">
        <v>546</v>
      </c>
      <c r="BM4" s="222" t="s">
        <v>358</v>
      </c>
      <c r="BN4" s="222">
        <v>1</v>
      </c>
      <c r="BO4" s="222" t="s">
        <v>548</v>
      </c>
      <c r="BP4" s="218" t="s">
        <v>547</v>
      </c>
      <c r="BQ4" s="223">
        <v>44546</v>
      </c>
      <c r="BR4" s="221" t="s">
        <v>10736</v>
      </c>
      <c r="BS4" s="224" t="e">
        <v>#N/A</v>
      </c>
      <c r="BT4" s="224" t="e">
        <v>#N/A</v>
      </c>
      <c r="BU4" s="224" t="e">
        <v>#N/A</v>
      </c>
      <c r="BV4" s="224" t="e">
        <v>#N/A</v>
      </c>
      <c r="BW4" s="224" t="e">
        <v>#N/A</v>
      </c>
      <c r="BX4" s="224" t="e">
        <v>#N/A</v>
      </c>
      <c r="BY4" s="214" t="e">
        <v>#N/A</v>
      </c>
      <c r="BZ4" s="222" t="s">
        <v>10737</v>
      </c>
      <c r="CA4" s="222" t="e">
        <v>#N/A</v>
      </c>
      <c r="CB4" s="222" t="e">
        <v>#N/A</v>
      </c>
      <c r="CC4" s="222" t="e">
        <v>#N/A</v>
      </c>
      <c r="CD4" s="222" t="e">
        <v>#N/A</v>
      </c>
      <c r="CE4" s="222" t="e">
        <v>#N/A</v>
      </c>
      <c r="CF4" s="222" t="e">
        <v>#N/A</v>
      </c>
      <c r="CG4" s="223" t="e">
        <v>#N/A</v>
      </c>
      <c r="CH4" s="221" t="s">
        <v>10738</v>
      </c>
      <c r="CI4" s="222" t="e">
        <v>#N/A</v>
      </c>
      <c r="CJ4" s="222" t="e">
        <v>#N/A</v>
      </c>
      <c r="CK4" s="222" t="e">
        <v>#N/A</v>
      </c>
      <c r="CL4" s="222" t="e">
        <v>#N/A</v>
      </c>
      <c r="CM4" s="222" t="e">
        <v>#N/A</v>
      </c>
      <c r="CN4" s="222" t="e">
        <v>#N/A</v>
      </c>
      <c r="CO4" s="225" t="e">
        <v>#N/A</v>
      </c>
      <c r="CP4" s="222" t="s">
        <v>10739</v>
      </c>
      <c r="CQ4" s="224" t="e">
        <v>#N/A</v>
      </c>
      <c r="CR4" s="224" t="e">
        <v>#N/A</v>
      </c>
      <c r="CS4" s="224" t="e">
        <v>#N/A</v>
      </c>
      <c r="CT4" s="224" t="e">
        <v>#N/A</v>
      </c>
      <c r="CU4" s="224" t="e">
        <v>#N/A</v>
      </c>
      <c r="CV4" s="224" t="e">
        <v>#N/A</v>
      </c>
      <c r="CW4" s="214" t="e">
        <v>#N/A</v>
      </c>
      <c r="CX4" s="222" t="s">
        <v>1410</v>
      </c>
      <c r="CY4" s="218">
        <v>2800000</v>
      </c>
      <c r="CZ4" s="218" t="s">
        <v>1405</v>
      </c>
      <c r="DA4" s="218" t="s">
        <v>358</v>
      </c>
      <c r="DB4" s="218">
        <v>1</v>
      </c>
      <c r="DC4" s="218" t="s">
        <v>1416</v>
      </c>
      <c r="DD4" s="218" t="s">
        <v>1406</v>
      </c>
      <c r="DE4" s="220">
        <v>45504</v>
      </c>
      <c r="DF4" s="221" t="s">
        <v>1413</v>
      </c>
      <c r="DG4" s="213">
        <v>4561000</v>
      </c>
      <c r="DH4" s="224" t="s">
        <v>1401</v>
      </c>
      <c r="DI4" s="224" t="s">
        <v>742</v>
      </c>
      <c r="DJ4" s="224">
        <v>2</v>
      </c>
      <c r="DK4" s="224" t="s">
        <v>1412</v>
      </c>
      <c r="DL4" s="224" t="s">
        <v>1411</v>
      </c>
      <c r="DM4" s="214">
        <v>45504</v>
      </c>
      <c r="DN4" s="222" t="s">
        <v>1415</v>
      </c>
      <c r="DO4" s="218">
        <v>0</v>
      </c>
      <c r="DP4" s="222" t="s">
        <v>1405</v>
      </c>
      <c r="DQ4" s="222" t="s">
        <v>358</v>
      </c>
      <c r="DR4" s="222">
        <v>1</v>
      </c>
      <c r="DS4" s="222" t="s">
        <v>1414</v>
      </c>
      <c r="DT4" s="222" t="s">
        <v>1406</v>
      </c>
      <c r="DU4" s="223">
        <v>45504</v>
      </c>
      <c r="DV4" s="221" t="s">
        <v>1417</v>
      </c>
      <c r="DW4" s="213">
        <v>2800000</v>
      </c>
      <c r="DX4" s="224" t="s">
        <v>1405</v>
      </c>
      <c r="DY4" s="224" t="s">
        <v>358</v>
      </c>
      <c r="DZ4" s="224">
        <v>1</v>
      </c>
      <c r="EA4" s="224" t="s">
        <v>1416</v>
      </c>
      <c r="EB4" s="224" t="s">
        <v>1406</v>
      </c>
      <c r="EC4" s="214">
        <v>45504</v>
      </c>
      <c r="ED4" s="222" t="s">
        <v>1419</v>
      </c>
      <c r="EE4" s="218">
        <v>0</v>
      </c>
      <c r="EF4" s="222" t="s">
        <v>1405</v>
      </c>
      <c r="EG4" s="222" t="s">
        <v>358</v>
      </c>
      <c r="EH4" s="222">
        <v>1</v>
      </c>
      <c r="EI4" s="222" t="s">
        <v>1418</v>
      </c>
      <c r="EJ4" s="222" t="s">
        <v>1406</v>
      </c>
      <c r="EK4" s="223">
        <v>45504</v>
      </c>
      <c r="EL4" s="221" t="s">
        <v>1421</v>
      </c>
      <c r="EM4" s="213">
        <v>0</v>
      </c>
      <c r="EN4" s="224" t="s">
        <v>1405</v>
      </c>
      <c r="EO4" s="224" t="s">
        <v>358</v>
      </c>
      <c r="EP4" s="224">
        <v>1</v>
      </c>
      <c r="EQ4" s="224" t="s">
        <v>1420</v>
      </c>
      <c r="ER4" s="224" t="s">
        <v>1406</v>
      </c>
      <c r="ES4" s="214">
        <v>45504</v>
      </c>
      <c r="ET4" s="222" t="s">
        <v>553</v>
      </c>
      <c r="EU4" s="222">
        <v>4</v>
      </c>
      <c r="EV4" s="222" t="s">
        <v>551</v>
      </c>
      <c r="EW4" s="222" t="s">
        <v>358</v>
      </c>
      <c r="EX4" s="222">
        <v>1</v>
      </c>
      <c r="EY4" s="222" t="s">
        <v>552</v>
      </c>
      <c r="EZ4" s="222" t="s">
        <v>547</v>
      </c>
      <c r="FA4" s="223">
        <v>44550</v>
      </c>
      <c r="FB4" s="221" t="s">
        <v>8249</v>
      </c>
      <c r="FC4" s="224">
        <v>1</v>
      </c>
      <c r="FD4" s="224" t="s">
        <v>8244</v>
      </c>
      <c r="FE4" s="224" t="s">
        <v>742</v>
      </c>
      <c r="FF4" s="224">
        <v>2</v>
      </c>
      <c r="FG4" s="224" t="s">
        <v>8248</v>
      </c>
      <c r="FH4" s="224" t="s">
        <v>8245</v>
      </c>
      <c r="FI4" s="214">
        <v>45716</v>
      </c>
      <c r="FJ4" s="221" t="s">
        <v>10740</v>
      </c>
      <c r="FK4" s="222" t="e">
        <v>#N/A</v>
      </c>
      <c r="FL4" s="222" t="e">
        <v>#N/A</v>
      </c>
      <c r="FM4" s="222" t="e">
        <v>#N/A</v>
      </c>
      <c r="FN4" s="222" t="e">
        <v>#N/A</v>
      </c>
      <c r="FO4" s="222" t="e">
        <v>#N/A</v>
      </c>
      <c r="FP4" s="218" t="e">
        <v>#N/A</v>
      </c>
      <c r="FQ4" s="219" t="e">
        <v>#N/A</v>
      </c>
      <c r="FR4" s="221" t="s">
        <v>10741</v>
      </c>
      <c r="FS4" s="224" t="e">
        <v>#N/A</v>
      </c>
      <c r="FT4" s="224" t="e">
        <v>#N/A</v>
      </c>
      <c r="FU4" s="224" t="e">
        <v>#N/A</v>
      </c>
      <c r="FV4" s="224" t="e">
        <v>#N/A</v>
      </c>
      <c r="FW4" s="224" t="e">
        <v>#N/A</v>
      </c>
      <c r="FX4" s="224" t="e">
        <v>#N/A</v>
      </c>
      <c r="FY4" s="214" t="e">
        <v>#N/A</v>
      </c>
      <c r="FZ4" s="222" t="s">
        <v>3224</v>
      </c>
      <c r="GA4" s="222">
        <v>0</v>
      </c>
      <c r="GB4" s="222" t="s">
        <v>1188</v>
      </c>
      <c r="GC4" s="222" t="s">
        <v>33</v>
      </c>
      <c r="GD4" s="222">
        <v>2</v>
      </c>
      <c r="GE4" s="222" t="s">
        <v>17</v>
      </c>
      <c r="GF4" s="222" t="s">
        <v>17</v>
      </c>
      <c r="GG4" s="223">
        <v>45615</v>
      </c>
      <c r="GH4" s="221" t="s">
        <v>3230</v>
      </c>
      <c r="GI4" s="224">
        <v>0</v>
      </c>
      <c r="GJ4" s="224" t="s">
        <v>1188</v>
      </c>
      <c r="GK4" s="224" t="s">
        <v>33</v>
      </c>
      <c r="GL4" s="224">
        <v>2</v>
      </c>
      <c r="GM4" s="224" t="s">
        <v>17</v>
      </c>
      <c r="GN4" s="224" t="s">
        <v>17</v>
      </c>
      <c r="GO4" s="214">
        <v>45615</v>
      </c>
      <c r="GP4" s="222" t="s">
        <v>3225</v>
      </c>
      <c r="GQ4" s="222">
        <v>0</v>
      </c>
      <c r="GR4" s="222" t="s">
        <v>1188</v>
      </c>
      <c r="GS4" s="222" t="s">
        <v>33</v>
      </c>
      <c r="GT4" s="222">
        <v>2</v>
      </c>
      <c r="GU4" s="222" t="s">
        <v>17</v>
      </c>
      <c r="GV4" s="222" t="s">
        <v>17</v>
      </c>
      <c r="GW4" s="223">
        <v>45615</v>
      </c>
      <c r="GX4" s="221" t="s">
        <v>3231</v>
      </c>
      <c r="GY4" s="224">
        <v>0</v>
      </c>
      <c r="GZ4" s="224" t="s">
        <v>1188</v>
      </c>
      <c r="HA4" s="224" t="s">
        <v>33</v>
      </c>
      <c r="HB4" s="224">
        <v>2</v>
      </c>
      <c r="HC4" s="224" t="s">
        <v>17</v>
      </c>
      <c r="HD4" s="224" t="s">
        <v>17</v>
      </c>
      <c r="HE4" s="214">
        <v>45615</v>
      </c>
      <c r="HF4" s="222" t="s">
        <v>3223</v>
      </c>
      <c r="HG4" s="222">
        <v>0</v>
      </c>
      <c r="HH4" s="222" t="s">
        <v>1188</v>
      </c>
      <c r="HI4" s="222" t="s">
        <v>33</v>
      </c>
      <c r="HJ4" s="222">
        <v>2</v>
      </c>
      <c r="HK4" s="222" t="s">
        <v>17</v>
      </c>
      <c r="HL4" s="222" t="s">
        <v>17</v>
      </c>
      <c r="HM4" s="223">
        <v>45615</v>
      </c>
      <c r="HN4" s="221" t="s">
        <v>3229</v>
      </c>
      <c r="HO4" s="224">
        <v>0</v>
      </c>
      <c r="HP4" s="224" t="s">
        <v>1188</v>
      </c>
      <c r="HQ4" s="224" t="s">
        <v>33</v>
      </c>
      <c r="HR4" s="224">
        <v>2</v>
      </c>
      <c r="HS4" s="224" t="s">
        <v>17</v>
      </c>
      <c r="HT4" s="224" t="s">
        <v>17</v>
      </c>
      <c r="HU4" s="214">
        <v>45615</v>
      </c>
      <c r="HV4" s="222" t="s">
        <v>3226</v>
      </c>
      <c r="HW4" s="222">
        <v>0</v>
      </c>
      <c r="HX4" s="222" t="s">
        <v>1188</v>
      </c>
      <c r="HY4" s="222" t="s">
        <v>33</v>
      </c>
      <c r="HZ4" s="222">
        <v>2</v>
      </c>
      <c r="IA4" s="222" t="s">
        <v>17</v>
      </c>
      <c r="IB4" s="222" t="s">
        <v>17</v>
      </c>
      <c r="IC4" s="223">
        <v>45615</v>
      </c>
      <c r="ID4" s="221" t="s">
        <v>3228</v>
      </c>
      <c r="IE4" s="224">
        <v>2</v>
      </c>
      <c r="IF4" s="224" t="s">
        <v>1188</v>
      </c>
      <c r="IG4" s="224" t="s">
        <v>33</v>
      </c>
      <c r="IH4" s="224">
        <v>2</v>
      </c>
      <c r="II4" s="224" t="s">
        <v>17</v>
      </c>
      <c r="IJ4" s="224" t="s">
        <v>17</v>
      </c>
      <c r="IK4" s="214">
        <v>45615</v>
      </c>
      <c r="IL4" s="222" t="s">
        <v>3227</v>
      </c>
      <c r="IM4" s="222">
        <v>1</v>
      </c>
      <c r="IN4" s="222" t="s">
        <v>1188</v>
      </c>
      <c r="IO4" s="222" t="s">
        <v>33</v>
      </c>
      <c r="IP4" s="222">
        <v>2</v>
      </c>
      <c r="IQ4" s="222" t="s">
        <v>17</v>
      </c>
      <c r="IR4" s="222" t="s">
        <v>17</v>
      </c>
      <c r="IS4" s="223">
        <v>45615</v>
      </c>
    </row>
    <row r="5" spans="1:253" s="11" customFormat="1" ht="13.25" customHeight="1" x14ac:dyDescent="0.25">
      <c r="A5" s="11" t="s">
        <v>2463</v>
      </c>
      <c r="B5" s="11" t="s">
        <v>10126</v>
      </c>
      <c r="C5" s="11" t="s">
        <v>2464</v>
      </c>
      <c r="D5" s="11" t="s">
        <v>2465</v>
      </c>
      <c r="E5" s="11" t="s">
        <v>9454</v>
      </c>
      <c r="F5" s="11" t="s">
        <v>6783</v>
      </c>
      <c r="G5" s="212">
        <v>3107000</v>
      </c>
      <c r="H5" s="213" t="s">
        <v>6780</v>
      </c>
      <c r="I5" s="213" t="s">
        <v>358</v>
      </c>
      <c r="J5" s="213">
        <v>1</v>
      </c>
      <c r="K5" s="213" t="s">
        <v>6782</v>
      </c>
      <c r="L5" s="213" t="s">
        <v>6781</v>
      </c>
      <c r="M5" s="214">
        <v>45713</v>
      </c>
      <c r="N5" s="221" t="s">
        <v>6785</v>
      </c>
      <c r="O5" s="216">
        <v>29743</v>
      </c>
      <c r="P5" s="216" t="s">
        <v>6780</v>
      </c>
      <c r="Q5" s="216" t="s">
        <v>358</v>
      </c>
      <c r="R5" s="216">
        <v>1</v>
      </c>
      <c r="S5" s="216" t="s">
        <v>6784</v>
      </c>
      <c r="T5" s="216" t="s">
        <v>6781</v>
      </c>
      <c r="U5" s="217">
        <v>45713</v>
      </c>
      <c r="V5" s="221" t="s">
        <v>6787</v>
      </c>
      <c r="W5" s="213">
        <v>2180000</v>
      </c>
      <c r="X5" s="213" t="s">
        <v>6780</v>
      </c>
      <c r="Y5" s="213" t="s">
        <v>358</v>
      </c>
      <c r="Z5" s="213">
        <v>1</v>
      </c>
      <c r="AA5" s="213" t="s">
        <v>6786</v>
      </c>
      <c r="AB5" s="213" t="s">
        <v>6781</v>
      </c>
      <c r="AC5" s="214">
        <v>45713</v>
      </c>
      <c r="AD5" s="221" t="s">
        <v>6791</v>
      </c>
      <c r="AE5" s="218">
        <v>210000</v>
      </c>
      <c r="AF5" s="218" t="s">
        <v>6788</v>
      </c>
      <c r="AG5" s="218" t="s">
        <v>358</v>
      </c>
      <c r="AH5" s="218">
        <v>1</v>
      </c>
      <c r="AI5" s="218" t="s">
        <v>6790</v>
      </c>
      <c r="AJ5" s="218" t="s">
        <v>6789</v>
      </c>
      <c r="AK5" s="219">
        <v>45713</v>
      </c>
      <c r="AL5" s="221" t="s">
        <v>6795</v>
      </c>
      <c r="AM5" s="213">
        <v>115000</v>
      </c>
      <c r="AN5" s="213" t="s">
        <v>6792</v>
      </c>
      <c r="AO5" s="213" t="s">
        <v>358</v>
      </c>
      <c r="AP5" s="213">
        <v>1</v>
      </c>
      <c r="AQ5" s="213" t="s">
        <v>6794</v>
      </c>
      <c r="AR5" s="213" t="s">
        <v>6793</v>
      </c>
      <c r="AS5" s="214">
        <v>45713</v>
      </c>
      <c r="AT5" s="222" t="s">
        <v>2469</v>
      </c>
      <c r="AU5" s="218">
        <v>2</v>
      </c>
      <c r="AV5" s="218" t="s">
        <v>2466</v>
      </c>
      <c r="AW5" s="218" t="s">
        <v>742</v>
      </c>
      <c r="AX5" s="218">
        <v>2</v>
      </c>
      <c r="AY5" s="218" t="s">
        <v>2468</v>
      </c>
      <c r="AZ5" s="218" t="s">
        <v>2467</v>
      </c>
      <c r="BA5" s="219">
        <v>45609</v>
      </c>
      <c r="BB5" s="221" t="s">
        <v>2472</v>
      </c>
      <c r="BC5" s="213" t="s">
        <v>17</v>
      </c>
      <c r="BD5" s="213" t="s">
        <v>378</v>
      </c>
      <c r="BE5" s="213" t="s">
        <v>17</v>
      </c>
      <c r="BF5" s="213" t="s">
        <v>17</v>
      </c>
      <c r="BG5" s="213" t="s">
        <v>1548</v>
      </c>
      <c r="BH5" s="213" t="s">
        <v>378</v>
      </c>
      <c r="BI5" s="214">
        <v>45609</v>
      </c>
      <c r="BJ5" s="222" t="s">
        <v>6798</v>
      </c>
      <c r="BK5" s="222">
        <v>0</v>
      </c>
      <c r="BL5" s="222" t="s">
        <v>6796</v>
      </c>
      <c r="BM5" s="222" t="s">
        <v>742</v>
      </c>
      <c r="BN5" s="222">
        <v>2</v>
      </c>
      <c r="BO5" s="222" t="s">
        <v>6797</v>
      </c>
      <c r="BP5" s="218" t="s">
        <v>4234</v>
      </c>
      <c r="BQ5" s="223">
        <v>45713</v>
      </c>
      <c r="BR5" s="221" t="s">
        <v>2473</v>
      </c>
      <c r="BS5" s="224" t="s">
        <v>17</v>
      </c>
      <c r="BT5" s="224" t="s">
        <v>378</v>
      </c>
      <c r="BU5" s="224" t="s">
        <v>17</v>
      </c>
      <c r="BV5" s="224" t="s">
        <v>17</v>
      </c>
      <c r="BW5" s="224" t="s">
        <v>1548</v>
      </c>
      <c r="BX5" s="224" t="s">
        <v>378</v>
      </c>
      <c r="BY5" s="214">
        <v>45609</v>
      </c>
      <c r="BZ5" s="222" t="s">
        <v>2474</v>
      </c>
      <c r="CA5" s="222" t="s">
        <v>17</v>
      </c>
      <c r="CB5" s="222" t="s">
        <v>378</v>
      </c>
      <c r="CC5" s="222" t="s">
        <v>17</v>
      </c>
      <c r="CD5" s="222" t="s">
        <v>17</v>
      </c>
      <c r="CE5" s="222" t="s">
        <v>1548</v>
      </c>
      <c r="CF5" s="222" t="s">
        <v>378</v>
      </c>
      <c r="CG5" s="223">
        <v>45609</v>
      </c>
      <c r="CH5" s="221" t="s">
        <v>10742</v>
      </c>
      <c r="CI5" s="222" t="e">
        <v>#N/A</v>
      </c>
      <c r="CJ5" s="222" t="e">
        <v>#N/A</v>
      </c>
      <c r="CK5" s="222" t="e">
        <v>#N/A</v>
      </c>
      <c r="CL5" s="222" t="e">
        <v>#N/A</v>
      </c>
      <c r="CM5" s="222" t="e">
        <v>#N/A</v>
      </c>
      <c r="CN5" s="222" t="e">
        <v>#N/A</v>
      </c>
      <c r="CO5" s="225" t="e">
        <v>#N/A</v>
      </c>
      <c r="CP5" s="222" t="s">
        <v>2476</v>
      </c>
      <c r="CQ5" s="224" t="s">
        <v>17</v>
      </c>
      <c r="CR5" s="224" t="s">
        <v>378</v>
      </c>
      <c r="CS5" s="224" t="s">
        <v>17</v>
      </c>
      <c r="CT5" s="224" t="s">
        <v>17</v>
      </c>
      <c r="CU5" s="224" t="s">
        <v>1548</v>
      </c>
      <c r="CV5" s="224" t="s">
        <v>378</v>
      </c>
      <c r="CW5" s="214">
        <v>45609</v>
      </c>
      <c r="CX5" s="222" t="s">
        <v>6801</v>
      </c>
      <c r="CY5" s="218">
        <v>210000</v>
      </c>
      <c r="CZ5" s="218" t="s">
        <v>6788</v>
      </c>
      <c r="DA5" s="218" t="s">
        <v>22</v>
      </c>
      <c r="DB5" s="218">
        <v>3</v>
      </c>
      <c r="DC5" s="218" t="s">
        <v>6806</v>
      </c>
      <c r="DD5" s="218" t="s">
        <v>6789</v>
      </c>
      <c r="DE5" s="220">
        <v>45713</v>
      </c>
      <c r="DF5" s="221" t="s">
        <v>6804</v>
      </c>
      <c r="DG5" s="213">
        <v>1970000</v>
      </c>
      <c r="DH5" s="224" t="s">
        <v>6802</v>
      </c>
      <c r="DI5" s="224" t="s">
        <v>742</v>
      </c>
      <c r="DJ5" s="224">
        <v>2</v>
      </c>
      <c r="DK5" s="224" t="s">
        <v>3762</v>
      </c>
      <c r="DL5" s="224" t="s">
        <v>6803</v>
      </c>
      <c r="DM5" s="214">
        <v>45713</v>
      </c>
      <c r="DN5" s="222" t="s">
        <v>6805</v>
      </c>
      <c r="DO5" s="218">
        <v>0</v>
      </c>
      <c r="DP5" s="222" t="s">
        <v>6788</v>
      </c>
      <c r="DQ5" s="222" t="s">
        <v>742</v>
      </c>
      <c r="DR5" s="222">
        <v>2</v>
      </c>
      <c r="DS5" s="222" t="s">
        <v>4562</v>
      </c>
      <c r="DT5" s="222" t="s">
        <v>6789</v>
      </c>
      <c r="DU5" s="223">
        <v>45713</v>
      </c>
      <c r="DV5" s="221" t="s">
        <v>6807</v>
      </c>
      <c r="DW5" s="213">
        <v>210000</v>
      </c>
      <c r="DX5" s="224" t="s">
        <v>6788</v>
      </c>
      <c r="DY5" s="224" t="s">
        <v>22</v>
      </c>
      <c r="DZ5" s="224">
        <v>3</v>
      </c>
      <c r="EA5" s="224" t="s">
        <v>6806</v>
      </c>
      <c r="EB5" s="224" t="s">
        <v>6789</v>
      </c>
      <c r="EC5" s="214">
        <v>45713</v>
      </c>
      <c r="ED5" s="222" t="s">
        <v>6809</v>
      </c>
      <c r="EE5" s="218">
        <v>0</v>
      </c>
      <c r="EF5" s="222" t="s">
        <v>6788</v>
      </c>
      <c r="EG5" s="222" t="s">
        <v>22</v>
      </c>
      <c r="EH5" s="222">
        <v>3</v>
      </c>
      <c r="EI5" s="222" t="s">
        <v>6808</v>
      </c>
      <c r="EJ5" s="222" t="s">
        <v>6789</v>
      </c>
      <c r="EK5" s="223">
        <v>45713</v>
      </c>
      <c r="EL5" s="221" t="s">
        <v>6810</v>
      </c>
      <c r="EM5" s="213">
        <v>0</v>
      </c>
      <c r="EN5" s="224" t="s">
        <v>6788</v>
      </c>
      <c r="EO5" s="224" t="s">
        <v>22</v>
      </c>
      <c r="EP5" s="224">
        <v>3</v>
      </c>
      <c r="EQ5" s="224" t="s">
        <v>6808</v>
      </c>
      <c r="ER5" s="224" t="s">
        <v>6789</v>
      </c>
      <c r="ES5" s="214">
        <v>45713</v>
      </c>
      <c r="ET5" s="222" t="s">
        <v>6799</v>
      </c>
      <c r="EU5" s="222">
        <v>0</v>
      </c>
      <c r="EV5" s="222" t="s">
        <v>6796</v>
      </c>
      <c r="EW5" s="222" t="s">
        <v>742</v>
      </c>
      <c r="EX5" s="222">
        <v>2</v>
      </c>
      <c r="EY5" s="222" t="s">
        <v>6797</v>
      </c>
      <c r="EZ5" s="222" t="s">
        <v>4234</v>
      </c>
      <c r="FA5" s="223">
        <v>45713</v>
      </c>
      <c r="FB5" s="221" t="s">
        <v>6812</v>
      </c>
      <c r="FC5" s="224">
        <v>2</v>
      </c>
      <c r="FD5" s="224" t="s">
        <v>6788</v>
      </c>
      <c r="FE5" s="224" t="s">
        <v>22</v>
      </c>
      <c r="FF5" s="224">
        <v>3</v>
      </c>
      <c r="FG5" s="224" t="s">
        <v>6811</v>
      </c>
      <c r="FH5" s="224" t="s">
        <v>6789</v>
      </c>
      <c r="FI5" s="214">
        <v>45713</v>
      </c>
      <c r="FJ5" s="221" t="s">
        <v>2470</v>
      </c>
      <c r="FK5" s="222" t="s">
        <v>17</v>
      </c>
      <c r="FL5" s="222" t="s">
        <v>378</v>
      </c>
      <c r="FM5" s="222" t="s">
        <v>17</v>
      </c>
      <c r="FN5" s="222" t="s">
        <v>17</v>
      </c>
      <c r="FO5" s="222" t="s">
        <v>1548</v>
      </c>
      <c r="FP5" s="218" t="s">
        <v>378</v>
      </c>
      <c r="FQ5" s="219">
        <v>45609</v>
      </c>
      <c r="FR5" s="221" t="s">
        <v>2471</v>
      </c>
      <c r="FS5" s="224" t="s">
        <v>17</v>
      </c>
      <c r="FT5" s="224" t="s">
        <v>378</v>
      </c>
      <c r="FU5" s="224" t="s">
        <v>17</v>
      </c>
      <c r="FV5" s="224" t="s">
        <v>17</v>
      </c>
      <c r="FW5" s="224" t="s">
        <v>1548</v>
      </c>
      <c r="FX5" s="224" t="s">
        <v>378</v>
      </c>
      <c r="FY5" s="214">
        <v>45609</v>
      </c>
      <c r="FZ5" s="222" t="s">
        <v>2478</v>
      </c>
      <c r="GA5" s="222">
        <v>0</v>
      </c>
      <c r="GB5" s="222" t="s">
        <v>1188</v>
      </c>
      <c r="GC5" s="222" t="s">
        <v>33</v>
      </c>
      <c r="GD5" s="222">
        <v>2</v>
      </c>
      <c r="GE5" s="222" t="s">
        <v>17</v>
      </c>
      <c r="GF5" s="222" t="s">
        <v>17</v>
      </c>
      <c r="GG5" s="223">
        <v>45609</v>
      </c>
      <c r="GH5" s="221" t="s">
        <v>2484</v>
      </c>
      <c r="GI5" s="224">
        <v>0</v>
      </c>
      <c r="GJ5" s="224" t="s">
        <v>1188</v>
      </c>
      <c r="GK5" s="224" t="s">
        <v>33</v>
      </c>
      <c r="GL5" s="224">
        <v>2</v>
      </c>
      <c r="GM5" s="224" t="s">
        <v>17</v>
      </c>
      <c r="GN5" s="224" t="s">
        <v>17</v>
      </c>
      <c r="GO5" s="214">
        <v>45609</v>
      </c>
      <c r="GP5" s="222" t="s">
        <v>2479</v>
      </c>
      <c r="GQ5" s="222">
        <v>0</v>
      </c>
      <c r="GR5" s="222" t="s">
        <v>1188</v>
      </c>
      <c r="GS5" s="222" t="s">
        <v>33</v>
      </c>
      <c r="GT5" s="222">
        <v>2</v>
      </c>
      <c r="GU5" s="222" t="s">
        <v>17</v>
      </c>
      <c r="GV5" s="222" t="s">
        <v>17</v>
      </c>
      <c r="GW5" s="223">
        <v>45609</v>
      </c>
      <c r="GX5" s="221" t="s">
        <v>2485</v>
      </c>
      <c r="GY5" s="224">
        <v>0</v>
      </c>
      <c r="GZ5" s="224" t="s">
        <v>1188</v>
      </c>
      <c r="HA5" s="224" t="s">
        <v>33</v>
      </c>
      <c r="HB5" s="224">
        <v>2</v>
      </c>
      <c r="HC5" s="224" t="s">
        <v>17</v>
      </c>
      <c r="HD5" s="224" t="s">
        <v>17</v>
      </c>
      <c r="HE5" s="214">
        <v>45609</v>
      </c>
      <c r="HF5" s="222" t="s">
        <v>2477</v>
      </c>
      <c r="HG5" s="222">
        <v>0</v>
      </c>
      <c r="HH5" s="222" t="s">
        <v>1188</v>
      </c>
      <c r="HI5" s="222" t="s">
        <v>33</v>
      </c>
      <c r="HJ5" s="222">
        <v>2</v>
      </c>
      <c r="HK5" s="222" t="s">
        <v>17</v>
      </c>
      <c r="HL5" s="222" t="s">
        <v>17</v>
      </c>
      <c r="HM5" s="223">
        <v>45609</v>
      </c>
      <c r="HN5" s="221" t="s">
        <v>2483</v>
      </c>
      <c r="HO5" s="224">
        <v>0</v>
      </c>
      <c r="HP5" s="224" t="s">
        <v>1188</v>
      </c>
      <c r="HQ5" s="224" t="s">
        <v>33</v>
      </c>
      <c r="HR5" s="224">
        <v>2</v>
      </c>
      <c r="HS5" s="224" t="s">
        <v>17</v>
      </c>
      <c r="HT5" s="224" t="s">
        <v>17</v>
      </c>
      <c r="HU5" s="214">
        <v>45609</v>
      </c>
      <c r="HV5" s="222" t="s">
        <v>2480</v>
      </c>
      <c r="HW5" s="222">
        <v>0</v>
      </c>
      <c r="HX5" s="222" t="s">
        <v>1188</v>
      </c>
      <c r="HY5" s="222" t="s">
        <v>33</v>
      </c>
      <c r="HZ5" s="222">
        <v>2</v>
      </c>
      <c r="IA5" s="222" t="s">
        <v>17</v>
      </c>
      <c r="IB5" s="222" t="s">
        <v>17</v>
      </c>
      <c r="IC5" s="223">
        <v>45609</v>
      </c>
      <c r="ID5" s="221" t="s">
        <v>2482</v>
      </c>
      <c r="IE5" s="224">
        <v>1</v>
      </c>
      <c r="IF5" s="224" t="s">
        <v>1188</v>
      </c>
      <c r="IG5" s="224" t="s">
        <v>33</v>
      </c>
      <c r="IH5" s="224">
        <v>2</v>
      </c>
      <c r="II5" s="224" t="s">
        <v>17</v>
      </c>
      <c r="IJ5" s="224" t="s">
        <v>17</v>
      </c>
      <c r="IK5" s="214">
        <v>45609</v>
      </c>
      <c r="IL5" s="222" t="s">
        <v>2481</v>
      </c>
      <c r="IM5" s="222">
        <v>0</v>
      </c>
      <c r="IN5" s="222" t="s">
        <v>1188</v>
      </c>
      <c r="IO5" s="222" t="s">
        <v>33</v>
      </c>
      <c r="IP5" s="222">
        <v>2</v>
      </c>
      <c r="IQ5" s="222" t="s">
        <v>17</v>
      </c>
      <c r="IR5" s="222" t="s">
        <v>17</v>
      </c>
      <c r="IS5" s="223">
        <v>45609</v>
      </c>
    </row>
    <row r="6" spans="1:253" s="11" customFormat="1" ht="13.25" customHeight="1" x14ac:dyDescent="0.25">
      <c r="A6" s="11" t="s">
        <v>2300</v>
      </c>
      <c r="B6" s="11" t="s">
        <v>10130</v>
      </c>
      <c r="C6" s="11" t="s">
        <v>2301</v>
      </c>
      <c r="D6" s="11" t="s">
        <v>2302</v>
      </c>
      <c r="E6" s="11" t="s">
        <v>9465</v>
      </c>
      <c r="F6" s="11" t="s">
        <v>6035</v>
      </c>
      <c r="G6" s="212">
        <v>12289000</v>
      </c>
      <c r="H6" s="213" t="s">
        <v>6032</v>
      </c>
      <c r="I6" s="213" t="s">
        <v>742</v>
      </c>
      <c r="J6" s="213">
        <v>2</v>
      </c>
      <c r="K6" s="213" t="s">
        <v>6034</v>
      </c>
      <c r="L6" s="213" t="s">
        <v>6033</v>
      </c>
      <c r="M6" s="214">
        <v>45713</v>
      </c>
      <c r="N6" s="221" t="s">
        <v>6039</v>
      </c>
      <c r="O6" s="216">
        <v>25680</v>
      </c>
      <c r="P6" s="216" t="s">
        <v>6036</v>
      </c>
      <c r="Q6" s="216" t="s">
        <v>742</v>
      </c>
      <c r="R6" s="216">
        <v>2</v>
      </c>
      <c r="S6" s="216" t="s">
        <v>6038</v>
      </c>
      <c r="T6" s="216" t="s">
        <v>6037</v>
      </c>
      <c r="U6" s="217">
        <v>45713</v>
      </c>
      <c r="V6" s="221" t="s">
        <v>6041</v>
      </c>
      <c r="W6" s="213">
        <v>12289000</v>
      </c>
      <c r="X6" s="213" t="s">
        <v>6032</v>
      </c>
      <c r="Y6" s="213" t="s">
        <v>742</v>
      </c>
      <c r="Z6" s="213">
        <v>2</v>
      </c>
      <c r="AA6" s="213" t="s">
        <v>6040</v>
      </c>
      <c r="AB6" s="213" t="s">
        <v>6033</v>
      </c>
      <c r="AC6" s="214">
        <v>45713</v>
      </c>
      <c r="AD6" s="221" t="s">
        <v>6043</v>
      </c>
      <c r="AE6" s="218">
        <v>7138000</v>
      </c>
      <c r="AF6" s="218" t="s">
        <v>6032</v>
      </c>
      <c r="AG6" s="218" t="s">
        <v>742</v>
      </c>
      <c r="AH6" s="218">
        <v>2</v>
      </c>
      <c r="AI6" s="218" t="s">
        <v>6042</v>
      </c>
      <c r="AJ6" s="218" t="s">
        <v>6033</v>
      </c>
      <c r="AK6" s="219">
        <v>45713</v>
      </c>
      <c r="AL6" s="221" t="s">
        <v>6047</v>
      </c>
      <c r="AM6" s="213">
        <v>609000</v>
      </c>
      <c r="AN6" s="213" t="s">
        <v>6044</v>
      </c>
      <c r="AO6" s="213" t="s">
        <v>742</v>
      </c>
      <c r="AP6" s="213">
        <v>2</v>
      </c>
      <c r="AQ6" s="213" t="s">
        <v>6046</v>
      </c>
      <c r="AR6" s="213" t="s">
        <v>6045</v>
      </c>
      <c r="AS6" s="214">
        <v>45713</v>
      </c>
      <c r="AT6" s="222" t="s">
        <v>6049</v>
      </c>
      <c r="AU6" s="218" t="s">
        <v>17</v>
      </c>
      <c r="AV6" s="218" t="s">
        <v>17</v>
      </c>
      <c r="AW6" s="218" t="s">
        <v>17</v>
      </c>
      <c r="AX6" s="218" t="s">
        <v>17</v>
      </c>
      <c r="AY6" s="218" t="s">
        <v>6048</v>
      </c>
      <c r="AZ6" s="218" t="s">
        <v>17</v>
      </c>
      <c r="BA6" s="219">
        <v>45713</v>
      </c>
      <c r="BB6" s="221" t="s">
        <v>6077</v>
      </c>
      <c r="BC6" s="213">
        <v>560829</v>
      </c>
      <c r="BD6" s="213" t="s">
        <v>6074</v>
      </c>
      <c r="BE6" s="213" t="s">
        <v>742</v>
      </c>
      <c r="BF6" s="213">
        <v>2</v>
      </c>
      <c r="BG6" s="213" t="s">
        <v>6076</v>
      </c>
      <c r="BH6" s="213" t="s">
        <v>6075</v>
      </c>
      <c r="BI6" s="214">
        <v>45713</v>
      </c>
      <c r="BJ6" s="222" t="s">
        <v>6052</v>
      </c>
      <c r="BK6" s="222">
        <v>62</v>
      </c>
      <c r="BL6" s="222" t="s">
        <v>5441</v>
      </c>
      <c r="BM6" s="222" t="s">
        <v>742</v>
      </c>
      <c r="BN6" s="222">
        <v>2</v>
      </c>
      <c r="BO6" s="222" t="s">
        <v>6051</v>
      </c>
      <c r="BP6" s="218" t="s">
        <v>6050</v>
      </c>
      <c r="BQ6" s="223">
        <v>45713</v>
      </c>
      <c r="BR6" s="221" t="s">
        <v>6078</v>
      </c>
      <c r="BS6" s="224" t="s">
        <v>17</v>
      </c>
      <c r="BT6" s="224" t="s">
        <v>17</v>
      </c>
      <c r="BU6" s="224" t="s">
        <v>17</v>
      </c>
      <c r="BV6" s="224" t="s">
        <v>17</v>
      </c>
      <c r="BW6" s="224" t="s">
        <v>6071</v>
      </c>
      <c r="BX6" s="224" t="s">
        <v>17</v>
      </c>
      <c r="BY6" s="214">
        <v>45713</v>
      </c>
      <c r="BZ6" s="222" t="s">
        <v>6079</v>
      </c>
      <c r="CA6" s="222" t="s">
        <v>17</v>
      </c>
      <c r="CB6" s="222" t="s">
        <v>17</v>
      </c>
      <c r="CC6" s="222" t="s">
        <v>17</v>
      </c>
      <c r="CD6" s="222" t="s">
        <v>17</v>
      </c>
      <c r="CE6" s="222" t="s">
        <v>6071</v>
      </c>
      <c r="CF6" s="222" t="s">
        <v>17</v>
      </c>
      <c r="CG6" s="223">
        <v>45713</v>
      </c>
      <c r="CH6" s="221" t="s">
        <v>10743</v>
      </c>
      <c r="CI6" s="222" t="e">
        <v>#N/A</v>
      </c>
      <c r="CJ6" s="222" t="e">
        <v>#N/A</v>
      </c>
      <c r="CK6" s="222" t="e">
        <v>#N/A</v>
      </c>
      <c r="CL6" s="222" t="e">
        <v>#N/A</v>
      </c>
      <c r="CM6" s="222" t="e">
        <v>#N/A</v>
      </c>
      <c r="CN6" s="222" t="e">
        <v>#N/A</v>
      </c>
      <c r="CO6" s="225" t="e">
        <v>#N/A</v>
      </c>
      <c r="CP6" s="222" t="s">
        <v>6081</v>
      </c>
      <c r="CQ6" s="224" t="s">
        <v>17</v>
      </c>
      <c r="CR6" s="224" t="s">
        <v>17</v>
      </c>
      <c r="CS6" s="224" t="s">
        <v>17</v>
      </c>
      <c r="CT6" s="224" t="s">
        <v>17</v>
      </c>
      <c r="CU6" s="224" t="s">
        <v>6071</v>
      </c>
      <c r="CV6" s="224" t="s">
        <v>17</v>
      </c>
      <c r="CW6" s="214">
        <v>45713</v>
      </c>
      <c r="CX6" s="222" t="s">
        <v>6056</v>
      </c>
      <c r="CY6" s="218">
        <v>1212000</v>
      </c>
      <c r="CZ6" s="218" t="s">
        <v>6032</v>
      </c>
      <c r="DA6" s="218" t="s">
        <v>742</v>
      </c>
      <c r="DB6" s="218">
        <v>2</v>
      </c>
      <c r="DC6" s="218" t="s">
        <v>6061</v>
      </c>
      <c r="DD6" s="218" t="s">
        <v>6033</v>
      </c>
      <c r="DE6" s="220">
        <v>45713</v>
      </c>
      <c r="DF6" s="221" t="s">
        <v>6058</v>
      </c>
      <c r="DG6" s="213">
        <v>5151000</v>
      </c>
      <c r="DH6" s="224" t="s">
        <v>6032</v>
      </c>
      <c r="DI6" s="224" t="s">
        <v>742</v>
      </c>
      <c r="DJ6" s="224">
        <v>2</v>
      </c>
      <c r="DK6" s="224" t="s">
        <v>6057</v>
      </c>
      <c r="DL6" s="224" t="s">
        <v>6033</v>
      </c>
      <c r="DM6" s="214">
        <v>45713</v>
      </c>
      <c r="DN6" s="222" t="s">
        <v>6060</v>
      </c>
      <c r="DO6" s="218">
        <v>5925000</v>
      </c>
      <c r="DP6" s="222" t="s">
        <v>6032</v>
      </c>
      <c r="DQ6" s="222" t="s">
        <v>742</v>
      </c>
      <c r="DR6" s="222">
        <v>2</v>
      </c>
      <c r="DS6" s="222" t="s">
        <v>6059</v>
      </c>
      <c r="DT6" s="222" t="s">
        <v>6033</v>
      </c>
      <c r="DU6" s="223">
        <v>45713</v>
      </c>
      <c r="DV6" s="221" t="s">
        <v>6062</v>
      </c>
      <c r="DW6" s="213">
        <v>1212000</v>
      </c>
      <c r="DX6" s="224" t="s">
        <v>6032</v>
      </c>
      <c r="DY6" s="224" t="s">
        <v>742</v>
      </c>
      <c r="DZ6" s="224">
        <v>2</v>
      </c>
      <c r="EA6" s="224" t="s">
        <v>6061</v>
      </c>
      <c r="EB6" s="224" t="s">
        <v>6033</v>
      </c>
      <c r="EC6" s="214">
        <v>45713</v>
      </c>
      <c r="ED6" s="222" t="s">
        <v>6064</v>
      </c>
      <c r="EE6" s="218">
        <v>0</v>
      </c>
      <c r="EF6" s="222" t="s">
        <v>6032</v>
      </c>
      <c r="EG6" s="222" t="s">
        <v>742</v>
      </c>
      <c r="EH6" s="222">
        <v>2</v>
      </c>
      <c r="EI6" s="222" t="s">
        <v>6063</v>
      </c>
      <c r="EJ6" s="222" t="s">
        <v>6033</v>
      </c>
      <c r="EK6" s="223">
        <v>45713</v>
      </c>
      <c r="EL6" s="221" t="s">
        <v>6066</v>
      </c>
      <c r="EM6" s="213">
        <v>0</v>
      </c>
      <c r="EN6" s="224" t="s">
        <v>6032</v>
      </c>
      <c r="EO6" s="224" t="s">
        <v>742</v>
      </c>
      <c r="EP6" s="224">
        <v>2</v>
      </c>
      <c r="EQ6" s="224" t="s">
        <v>6065</v>
      </c>
      <c r="ER6" s="224" t="s">
        <v>6033</v>
      </c>
      <c r="ES6" s="214">
        <v>45713</v>
      </c>
      <c r="ET6" s="222" t="s">
        <v>6054</v>
      </c>
      <c r="EU6" s="222">
        <v>62</v>
      </c>
      <c r="EV6" s="222" t="s">
        <v>5441</v>
      </c>
      <c r="EW6" s="222" t="s">
        <v>742</v>
      </c>
      <c r="EX6" s="222">
        <v>2</v>
      </c>
      <c r="EY6" s="222" t="s">
        <v>6053</v>
      </c>
      <c r="EZ6" s="222" t="s">
        <v>6050</v>
      </c>
      <c r="FA6" s="223">
        <v>45713</v>
      </c>
      <c r="FB6" s="221" t="s">
        <v>6070</v>
      </c>
      <c r="FC6" s="224">
        <v>5</v>
      </c>
      <c r="FD6" s="224" t="s">
        <v>6067</v>
      </c>
      <c r="FE6" s="224" t="s">
        <v>358</v>
      </c>
      <c r="FF6" s="224">
        <v>1</v>
      </c>
      <c r="FG6" s="224" t="s">
        <v>6069</v>
      </c>
      <c r="FH6" s="224" t="s">
        <v>6068</v>
      </c>
      <c r="FI6" s="214">
        <v>45713</v>
      </c>
      <c r="FJ6" s="221" t="s">
        <v>6072</v>
      </c>
      <c r="FK6" s="222" t="s">
        <v>17</v>
      </c>
      <c r="FL6" s="222" t="s">
        <v>17</v>
      </c>
      <c r="FM6" s="222" t="s">
        <v>17</v>
      </c>
      <c r="FN6" s="222" t="s">
        <v>17</v>
      </c>
      <c r="FO6" s="222" t="s">
        <v>6071</v>
      </c>
      <c r="FP6" s="218" t="s">
        <v>17</v>
      </c>
      <c r="FQ6" s="219">
        <v>45713</v>
      </c>
      <c r="FR6" s="221" t="s">
        <v>6073</v>
      </c>
      <c r="FS6" s="224" t="s">
        <v>17</v>
      </c>
      <c r="FT6" s="224" t="s">
        <v>17</v>
      </c>
      <c r="FU6" s="224" t="s">
        <v>17</v>
      </c>
      <c r="FV6" s="224" t="s">
        <v>17</v>
      </c>
      <c r="FW6" s="224" t="s">
        <v>6071</v>
      </c>
      <c r="FX6" s="224" t="s">
        <v>17</v>
      </c>
      <c r="FY6" s="214">
        <v>45713</v>
      </c>
      <c r="FZ6" s="222" t="s">
        <v>2304</v>
      </c>
      <c r="GA6" s="222">
        <v>1</v>
      </c>
      <c r="GB6" s="222" t="s">
        <v>1188</v>
      </c>
      <c r="GC6" s="222" t="s">
        <v>33</v>
      </c>
      <c r="GD6" s="222">
        <v>2</v>
      </c>
      <c r="GE6" s="222" t="s">
        <v>17</v>
      </c>
      <c r="GF6" s="222" t="s">
        <v>17</v>
      </c>
      <c r="GG6" s="223">
        <v>45608</v>
      </c>
      <c r="GH6" s="221" t="s">
        <v>2310</v>
      </c>
      <c r="GI6" s="224">
        <v>0</v>
      </c>
      <c r="GJ6" s="224" t="s">
        <v>1188</v>
      </c>
      <c r="GK6" s="224" t="s">
        <v>33</v>
      </c>
      <c r="GL6" s="224">
        <v>2</v>
      </c>
      <c r="GM6" s="224" t="s">
        <v>17</v>
      </c>
      <c r="GN6" s="224" t="s">
        <v>17</v>
      </c>
      <c r="GO6" s="214">
        <v>45608</v>
      </c>
      <c r="GP6" s="222" t="s">
        <v>2305</v>
      </c>
      <c r="GQ6" s="222">
        <v>1</v>
      </c>
      <c r="GR6" s="222" t="s">
        <v>1188</v>
      </c>
      <c r="GS6" s="222" t="s">
        <v>33</v>
      </c>
      <c r="GT6" s="222">
        <v>2</v>
      </c>
      <c r="GU6" s="222" t="s">
        <v>17</v>
      </c>
      <c r="GV6" s="222" t="s">
        <v>17</v>
      </c>
      <c r="GW6" s="223">
        <v>45608</v>
      </c>
      <c r="GX6" s="221" t="s">
        <v>2311</v>
      </c>
      <c r="GY6" s="224">
        <v>0</v>
      </c>
      <c r="GZ6" s="224" t="s">
        <v>1188</v>
      </c>
      <c r="HA6" s="224" t="s">
        <v>33</v>
      </c>
      <c r="HB6" s="224">
        <v>2</v>
      </c>
      <c r="HC6" s="224" t="s">
        <v>17</v>
      </c>
      <c r="HD6" s="224" t="s">
        <v>17</v>
      </c>
      <c r="HE6" s="214">
        <v>45608</v>
      </c>
      <c r="HF6" s="222" t="s">
        <v>2303</v>
      </c>
      <c r="HG6" s="222">
        <v>0</v>
      </c>
      <c r="HH6" s="222" t="s">
        <v>1188</v>
      </c>
      <c r="HI6" s="222" t="s">
        <v>33</v>
      </c>
      <c r="HJ6" s="222">
        <v>2</v>
      </c>
      <c r="HK6" s="222" t="s">
        <v>17</v>
      </c>
      <c r="HL6" s="222" t="s">
        <v>17</v>
      </c>
      <c r="HM6" s="223">
        <v>45608</v>
      </c>
      <c r="HN6" s="221" t="s">
        <v>2309</v>
      </c>
      <c r="HO6" s="224">
        <v>0</v>
      </c>
      <c r="HP6" s="224" t="s">
        <v>1188</v>
      </c>
      <c r="HQ6" s="224" t="s">
        <v>33</v>
      </c>
      <c r="HR6" s="224">
        <v>2</v>
      </c>
      <c r="HS6" s="224" t="s">
        <v>17</v>
      </c>
      <c r="HT6" s="224" t="s">
        <v>17</v>
      </c>
      <c r="HU6" s="214">
        <v>45608</v>
      </c>
      <c r="HV6" s="222" t="s">
        <v>2306</v>
      </c>
      <c r="HW6" s="222">
        <v>0</v>
      </c>
      <c r="HX6" s="222" t="s">
        <v>1188</v>
      </c>
      <c r="HY6" s="222" t="s">
        <v>33</v>
      </c>
      <c r="HZ6" s="222">
        <v>2</v>
      </c>
      <c r="IA6" s="222" t="s">
        <v>17</v>
      </c>
      <c r="IB6" s="222" t="s">
        <v>17</v>
      </c>
      <c r="IC6" s="223">
        <v>45608</v>
      </c>
      <c r="ID6" s="221" t="s">
        <v>2308</v>
      </c>
      <c r="IE6" s="224">
        <v>0</v>
      </c>
      <c r="IF6" s="224" t="s">
        <v>1188</v>
      </c>
      <c r="IG6" s="224" t="s">
        <v>33</v>
      </c>
      <c r="IH6" s="224">
        <v>2</v>
      </c>
      <c r="II6" s="224" t="s">
        <v>17</v>
      </c>
      <c r="IJ6" s="224" t="s">
        <v>17</v>
      </c>
      <c r="IK6" s="214">
        <v>45608</v>
      </c>
      <c r="IL6" s="222" t="s">
        <v>2307</v>
      </c>
      <c r="IM6" s="222">
        <v>3</v>
      </c>
      <c r="IN6" s="222" t="s">
        <v>1188</v>
      </c>
      <c r="IO6" s="222" t="s">
        <v>33</v>
      </c>
      <c r="IP6" s="222">
        <v>2</v>
      </c>
      <c r="IQ6" s="222" t="s">
        <v>17</v>
      </c>
      <c r="IR6" s="222" t="s">
        <v>17</v>
      </c>
      <c r="IS6" s="223">
        <v>45608</v>
      </c>
    </row>
    <row r="7" spans="1:253" s="11" customFormat="1" ht="13.25" customHeight="1" x14ac:dyDescent="0.25">
      <c r="A7" s="11" t="s">
        <v>1019</v>
      </c>
      <c r="B7" s="11" t="s">
        <v>10134</v>
      </c>
      <c r="C7" s="11" t="s">
        <v>1057</v>
      </c>
      <c r="D7" s="11" t="s">
        <v>1058</v>
      </c>
      <c r="E7" s="11" t="s">
        <v>9468</v>
      </c>
      <c r="F7" s="11" t="s">
        <v>4348</v>
      </c>
      <c r="G7" s="212">
        <v>14111000</v>
      </c>
      <c r="H7" s="213" t="s">
        <v>4332</v>
      </c>
      <c r="I7" s="213" t="s">
        <v>358</v>
      </c>
      <c r="J7" s="213">
        <v>1</v>
      </c>
      <c r="K7" s="213" t="s">
        <v>4347</v>
      </c>
      <c r="L7" s="213" t="s">
        <v>4346</v>
      </c>
      <c r="M7" s="214">
        <v>45687</v>
      </c>
      <c r="N7" s="221" t="s">
        <v>4352</v>
      </c>
      <c r="O7" s="216">
        <v>47633</v>
      </c>
      <c r="P7" s="216" t="s">
        <v>4349</v>
      </c>
      <c r="Q7" s="216" t="s">
        <v>742</v>
      </c>
      <c r="R7" s="216">
        <v>2</v>
      </c>
      <c r="S7" s="216" t="s">
        <v>4351</v>
      </c>
      <c r="T7" s="216" t="s">
        <v>4350</v>
      </c>
      <c r="U7" s="217">
        <v>45687</v>
      </c>
      <c r="V7" s="221" t="s">
        <v>1060</v>
      </c>
      <c r="W7" s="213">
        <v>2115000</v>
      </c>
      <c r="X7" s="213" t="s">
        <v>1040</v>
      </c>
      <c r="Y7" s="213" t="s">
        <v>358</v>
      </c>
      <c r="Z7" s="213">
        <v>1</v>
      </c>
      <c r="AA7" s="213" t="s">
        <v>1059</v>
      </c>
      <c r="AB7" s="213" t="s">
        <v>1023</v>
      </c>
      <c r="AC7" s="214">
        <v>45394</v>
      </c>
      <c r="AD7" s="221" t="s">
        <v>1062</v>
      </c>
      <c r="AE7" s="218">
        <v>308000</v>
      </c>
      <c r="AF7" s="218" t="s">
        <v>1040</v>
      </c>
      <c r="AG7" s="218" t="s">
        <v>358</v>
      </c>
      <c r="AH7" s="218">
        <v>1</v>
      </c>
      <c r="AI7" s="218" t="s">
        <v>1061</v>
      </c>
      <c r="AJ7" s="218" t="s">
        <v>1023</v>
      </c>
      <c r="AK7" s="219">
        <v>45394</v>
      </c>
      <c r="AL7" s="221" t="s">
        <v>8253</v>
      </c>
      <c r="AM7" s="213">
        <v>32000</v>
      </c>
      <c r="AN7" s="213" t="s">
        <v>8250</v>
      </c>
      <c r="AO7" s="213" t="s">
        <v>358</v>
      </c>
      <c r="AP7" s="213">
        <v>1</v>
      </c>
      <c r="AQ7" s="213" t="s">
        <v>8252</v>
      </c>
      <c r="AR7" s="213" t="s">
        <v>8251</v>
      </c>
      <c r="AS7" s="214">
        <v>45716</v>
      </c>
      <c r="AT7" s="222" t="s">
        <v>1064</v>
      </c>
      <c r="AU7" s="218" t="s">
        <v>17</v>
      </c>
      <c r="AV7" s="218" t="s">
        <v>17</v>
      </c>
      <c r="AW7" s="218" t="s">
        <v>17</v>
      </c>
      <c r="AX7" s="218" t="s">
        <v>17</v>
      </c>
      <c r="AY7" s="218" t="s">
        <v>1063</v>
      </c>
      <c r="AZ7" s="218" t="s">
        <v>17</v>
      </c>
      <c r="BA7" s="219">
        <v>45394</v>
      </c>
      <c r="BB7" s="221" t="s">
        <v>1066</v>
      </c>
      <c r="BC7" s="213" t="s">
        <v>17</v>
      </c>
      <c r="BD7" s="213" t="s">
        <v>17</v>
      </c>
      <c r="BE7" s="213" t="s">
        <v>17</v>
      </c>
      <c r="BF7" s="213" t="s">
        <v>17</v>
      </c>
      <c r="BG7" s="213" t="s">
        <v>1065</v>
      </c>
      <c r="BH7" s="213" t="s">
        <v>17</v>
      </c>
      <c r="BI7" s="214">
        <v>45394</v>
      </c>
      <c r="BJ7" s="222" t="s">
        <v>8255</v>
      </c>
      <c r="BK7" s="222">
        <v>179</v>
      </c>
      <c r="BL7" s="222" t="s">
        <v>5730</v>
      </c>
      <c r="BM7" s="222" t="s">
        <v>358</v>
      </c>
      <c r="BN7" s="222">
        <v>1</v>
      </c>
      <c r="BO7" s="222" t="s">
        <v>8254</v>
      </c>
      <c r="BP7" s="218" t="s">
        <v>547</v>
      </c>
      <c r="BQ7" s="223">
        <v>45716</v>
      </c>
      <c r="BR7" s="221" t="s">
        <v>1068</v>
      </c>
      <c r="BS7" s="224" t="s">
        <v>17</v>
      </c>
      <c r="BT7" s="224" t="s">
        <v>17</v>
      </c>
      <c r="BU7" s="224" t="s">
        <v>17</v>
      </c>
      <c r="BV7" s="224" t="s">
        <v>17</v>
      </c>
      <c r="BW7" s="224" t="s">
        <v>1067</v>
      </c>
      <c r="BX7" s="224" t="s">
        <v>17</v>
      </c>
      <c r="BY7" s="214">
        <v>45394</v>
      </c>
      <c r="BZ7" s="222" t="s">
        <v>1070</v>
      </c>
      <c r="CA7" s="222" t="s">
        <v>17</v>
      </c>
      <c r="CB7" s="222" t="s">
        <v>17</v>
      </c>
      <c r="CC7" s="222" t="s">
        <v>17</v>
      </c>
      <c r="CD7" s="222" t="s">
        <v>17</v>
      </c>
      <c r="CE7" s="222" t="s">
        <v>1069</v>
      </c>
      <c r="CF7" s="222" t="s">
        <v>17</v>
      </c>
      <c r="CG7" s="223">
        <v>45394</v>
      </c>
      <c r="CH7" s="221" t="s">
        <v>10744</v>
      </c>
      <c r="CI7" s="222" t="e">
        <v>#N/A</v>
      </c>
      <c r="CJ7" s="222" t="e">
        <v>#N/A</v>
      </c>
      <c r="CK7" s="222" t="e">
        <v>#N/A</v>
      </c>
      <c r="CL7" s="222" t="e">
        <v>#N/A</v>
      </c>
      <c r="CM7" s="222" t="e">
        <v>#N/A</v>
      </c>
      <c r="CN7" s="222" t="e">
        <v>#N/A</v>
      </c>
      <c r="CO7" s="225" t="e">
        <v>#N/A</v>
      </c>
      <c r="CP7" s="222" t="s">
        <v>1074</v>
      </c>
      <c r="CQ7" s="224" t="s">
        <v>17</v>
      </c>
      <c r="CR7" s="224" t="s">
        <v>17</v>
      </c>
      <c r="CS7" s="224" t="s">
        <v>17</v>
      </c>
      <c r="CT7" s="224" t="s">
        <v>17</v>
      </c>
      <c r="CU7" s="224" t="s">
        <v>1073</v>
      </c>
      <c r="CV7" s="224" t="s">
        <v>17</v>
      </c>
      <c r="CW7" s="214">
        <v>45394</v>
      </c>
      <c r="CX7" s="222" t="s">
        <v>1076</v>
      </c>
      <c r="CY7" s="218">
        <v>59000</v>
      </c>
      <c r="CZ7" s="218" t="s">
        <v>1040</v>
      </c>
      <c r="DA7" s="218" t="s">
        <v>358</v>
      </c>
      <c r="DB7" s="218">
        <v>1</v>
      </c>
      <c r="DC7" s="218" t="s">
        <v>1081</v>
      </c>
      <c r="DD7" s="218" t="s">
        <v>1023</v>
      </c>
      <c r="DE7" s="220">
        <v>45394</v>
      </c>
      <c r="DF7" s="221" t="s">
        <v>1078</v>
      </c>
      <c r="DG7" s="213">
        <v>1807000</v>
      </c>
      <c r="DH7" s="224" t="s">
        <v>1040</v>
      </c>
      <c r="DI7" s="224" t="s">
        <v>358</v>
      </c>
      <c r="DJ7" s="224">
        <v>1</v>
      </c>
      <c r="DK7" s="224" t="s">
        <v>1077</v>
      </c>
      <c r="DL7" s="224" t="s">
        <v>1023</v>
      </c>
      <c r="DM7" s="214">
        <v>45394</v>
      </c>
      <c r="DN7" s="222" t="s">
        <v>1080</v>
      </c>
      <c r="DO7" s="218">
        <v>249000</v>
      </c>
      <c r="DP7" s="222" t="s">
        <v>1040</v>
      </c>
      <c r="DQ7" s="222" t="s">
        <v>358</v>
      </c>
      <c r="DR7" s="222">
        <v>1</v>
      </c>
      <c r="DS7" s="222" t="s">
        <v>1079</v>
      </c>
      <c r="DT7" s="222" t="s">
        <v>1023</v>
      </c>
      <c r="DU7" s="223">
        <v>45394</v>
      </c>
      <c r="DV7" s="221" t="s">
        <v>1082</v>
      </c>
      <c r="DW7" s="213">
        <v>59000</v>
      </c>
      <c r="DX7" s="224" t="s">
        <v>1040</v>
      </c>
      <c r="DY7" s="224" t="s">
        <v>358</v>
      </c>
      <c r="DZ7" s="224">
        <v>1</v>
      </c>
      <c r="EA7" s="224" t="s">
        <v>1081</v>
      </c>
      <c r="EB7" s="224" t="s">
        <v>1023</v>
      </c>
      <c r="EC7" s="214">
        <v>45394</v>
      </c>
      <c r="ED7" s="222" t="s">
        <v>1084</v>
      </c>
      <c r="EE7" s="218">
        <v>0</v>
      </c>
      <c r="EF7" s="222" t="s">
        <v>1040</v>
      </c>
      <c r="EG7" s="222" t="s">
        <v>358</v>
      </c>
      <c r="EH7" s="222">
        <v>1</v>
      </c>
      <c r="EI7" s="222" t="s">
        <v>1083</v>
      </c>
      <c r="EJ7" s="222" t="s">
        <v>1023</v>
      </c>
      <c r="EK7" s="223">
        <v>45394</v>
      </c>
      <c r="EL7" s="221" t="s">
        <v>1086</v>
      </c>
      <c r="EM7" s="213">
        <v>0</v>
      </c>
      <c r="EN7" s="224" t="s">
        <v>1040</v>
      </c>
      <c r="EO7" s="224" t="s">
        <v>358</v>
      </c>
      <c r="EP7" s="224">
        <v>1</v>
      </c>
      <c r="EQ7" s="224" t="s">
        <v>1085</v>
      </c>
      <c r="ER7" s="224" t="s">
        <v>1023</v>
      </c>
      <c r="ES7" s="214">
        <v>45394</v>
      </c>
      <c r="ET7" s="222" t="s">
        <v>8256</v>
      </c>
      <c r="EU7" s="222">
        <v>179</v>
      </c>
      <c r="EV7" s="222" t="s">
        <v>5730</v>
      </c>
      <c r="EW7" s="222" t="s">
        <v>358</v>
      </c>
      <c r="EX7" s="222">
        <v>1</v>
      </c>
      <c r="EY7" s="222" t="s">
        <v>8254</v>
      </c>
      <c r="EZ7" s="222" t="s">
        <v>547</v>
      </c>
      <c r="FA7" s="223">
        <v>45716</v>
      </c>
      <c r="FB7" s="221" t="s">
        <v>8258</v>
      </c>
      <c r="FC7" s="224">
        <v>3</v>
      </c>
      <c r="FD7" s="224" t="s">
        <v>8250</v>
      </c>
      <c r="FE7" s="224" t="s">
        <v>358</v>
      </c>
      <c r="FF7" s="224">
        <v>1</v>
      </c>
      <c r="FG7" s="224" t="s">
        <v>8257</v>
      </c>
      <c r="FH7" s="224" t="s">
        <v>8251</v>
      </c>
      <c r="FI7" s="214">
        <v>45716</v>
      </c>
      <c r="FJ7" s="221" t="s">
        <v>1088</v>
      </c>
      <c r="FK7" s="222" t="s">
        <v>17</v>
      </c>
      <c r="FL7" s="222" t="s">
        <v>17</v>
      </c>
      <c r="FM7" s="222" t="s">
        <v>17</v>
      </c>
      <c r="FN7" s="222" t="s">
        <v>17</v>
      </c>
      <c r="FO7" s="222" t="s">
        <v>1087</v>
      </c>
      <c r="FP7" s="218" t="s">
        <v>17</v>
      </c>
      <c r="FQ7" s="219">
        <v>45394</v>
      </c>
      <c r="FR7" s="221" t="s">
        <v>1090</v>
      </c>
      <c r="FS7" s="224" t="s">
        <v>17</v>
      </c>
      <c r="FT7" s="224" t="s">
        <v>17</v>
      </c>
      <c r="FU7" s="224" t="s">
        <v>17</v>
      </c>
      <c r="FV7" s="224" t="s">
        <v>17</v>
      </c>
      <c r="FW7" s="224" t="s">
        <v>1089</v>
      </c>
      <c r="FX7" s="224" t="s">
        <v>17</v>
      </c>
      <c r="FY7" s="214">
        <v>45394</v>
      </c>
      <c r="FZ7" s="222" t="s">
        <v>3233</v>
      </c>
      <c r="GA7" s="222">
        <v>0</v>
      </c>
      <c r="GB7" s="222" t="s">
        <v>1188</v>
      </c>
      <c r="GC7" s="222" t="s">
        <v>33</v>
      </c>
      <c r="GD7" s="222">
        <v>2</v>
      </c>
      <c r="GE7" s="222" t="s">
        <v>17</v>
      </c>
      <c r="GF7" s="222" t="s">
        <v>17</v>
      </c>
      <c r="GG7" s="223">
        <v>45615</v>
      </c>
      <c r="GH7" s="221" t="s">
        <v>3239</v>
      </c>
      <c r="GI7" s="224">
        <v>0</v>
      </c>
      <c r="GJ7" s="224" t="s">
        <v>1188</v>
      </c>
      <c r="GK7" s="224" t="s">
        <v>33</v>
      </c>
      <c r="GL7" s="224">
        <v>2</v>
      </c>
      <c r="GM7" s="224" t="s">
        <v>17</v>
      </c>
      <c r="GN7" s="224" t="s">
        <v>17</v>
      </c>
      <c r="GO7" s="214">
        <v>45615</v>
      </c>
      <c r="GP7" s="222" t="s">
        <v>3234</v>
      </c>
      <c r="GQ7" s="222">
        <v>0</v>
      </c>
      <c r="GR7" s="222" t="s">
        <v>1188</v>
      </c>
      <c r="GS7" s="222" t="s">
        <v>33</v>
      </c>
      <c r="GT7" s="222">
        <v>2</v>
      </c>
      <c r="GU7" s="222" t="s">
        <v>17</v>
      </c>
      <c r="GV7" s="222" t="s">
        <v>17</v>
      </c>
      <c r="GW7" s="223">
        <v>45615</v>
      </c>
      <c r="GX7" s="221" t="s">
        <v>3240</v>
      </c>
      <c r="GY7" s="224">
        <v>0</v>
      </c>
      <c r="GZ7" s="224" t="s">
        <v>1188</v>
      </c>
      <c r="HA7" s="224" t="s">
        <v>33</v>
      </c>
      <c r="HB7" s="224">
        <v>2</v>
      </c>
      <c r="HC7" s="224" t="s">
        <v>17</v>
      </c>
      <c r="HD7" s="224" t="s">
        <v>17</v>
      </c>
      <c r="HE7" s="214">
        <v>45615</v>
      </c>
      <c r="HF7" s="222" t="s">
        <v>3232</v>
      </c>
      <c r="HG7" s="222">
        <v>0</v>
      </c>
      <c r="HH7" s="222" t="s">
        <v>1188</v>
      </c>
      <c r="HI7" s="222" t="s">
        <v>33</v>
      </c>
      <c r="HJ7" s="222">
        <v>2</v>
      </c>
      <c r="HK7" s="222" t="s">
        <v>17</v>
      </c>
      <c r="HL7" s="222" t="s">
        <v>17</v>
      </c>
      <c r="HM7" s="223">
        <v>45615</v>
      </c>
      <c r="HN7" s="221" t="s">
        <v>3238</v>
      </c>
      <c r="HO7" s="224">
        <v>0</v>
      </c>
      <c r="HP7" s="224" t="s">
        <v>1188</v>
      </c>
      <c r="HQ7" s="224" t="s">
        <v>33</v>
      </c>
      <c r="HR7" s="224">
        <v>2</v>
      </c>
      <c r="HS7" s="224" t="s">
        <v>17</v>
      </c>
      <c r="HT7" s="224" t="s">
        <v>17</v>
      </c>
      <c r="HU7" s="214">
        <v>45615</v>
      </c>
      <c r="HV7" s="222" t="s">
        <v>3235</v>
      </c>
      <c r="HW7" s="222">
        <v>2</v>
      </c>
      <c r="HX7" s="222" t="s">
        <v>1188</v>
      </c>
      <c r="HY7" s="222" t="s">
        <v>33</v>
      </c>
      <c r="HZ7" s="222">
        <v>2</v>
      </c>
      <c r="IA7" s="222" t="s">
        <v>17</v>
      </c>
      <c r="IB7" s="222" t="s">
        <v>17</v>
      </c>
      <c r="IC7" s="223">
        <v>45615</v>
      </c>
      <c r="ID7" s="221" t="s">
        <v>3237</v>
      </c>
      <c r="IE7" s="224">
        <v>0</v>
      </c>
      <c r="IF7" s="224" t="s">
        <v>1188</v>
      </c>
      <c r="IG7" s="224" t="s">
        <v>33</v>
      </c>
      <c r="IH7" s="224">
        <v>2</v>
      </c>
      <c r="II7" s="224" t="s">
        <v>17</v>
      </c>
      <c r="IJ7" s="224" t="s">
        <v>17</v>
      </c>
      <c r="IK7" s="214">
        <v>45615</v>
      </c>
      <c r="IL7" s="222" t="s">
        <v>3236</v>
      </c>
      <c r="IM7" s="222">
        <v>1</v>
      </c>
      <c r="IN7" s="222" t="s">
        <v>1188</v>
      </c>
      <c r="IO7" s="222" t="s">
        <v>33</v>
      </c>
      <c r="IP7" s="222">
        <v>2</v>
      </c>
      <c r="IQ7" s="222" t="s">
        <v>17</v>
      </c>
      <c r="IR7" s="222" t="s">
        <v>17</v>
      </c>
      <c r="IS7" s="223">
        <v>45615</v>
      </c>
    </row>
    <row r="8" spans="1:253" s="11" customFormat="1" ht="13.25" customHeight="1" x14ac:dyDescent="0.25">
      <c r="A8" s="11" t="s">
        <v>153</v>
      </c>
      <c r="B8" s="11" t="s">
        <v>10134</v>
      </c>
      <c r="C8" s="11" t="s">
        <v>154</v>
      </c>
      <c r="D8" s="11" t="s">
        <v>155</v>
      </c>
      <c r="E8" s="11" t="s">
        <v>9469</v>
      </c>
      <c r="F8" s="11" t="s">
        <v>8305</v>
      </c>
      <c r="G8" s="212">
        <v>23753000</v>
      </c>
      <c r="H8" s="213" t="s">
        <v>8302</v>
      </c>
      <c r="I8" s="213" t="s">
        <v>358</v>
      </c>
      <c r="J8" s="213">
        <v>1</v>
      </c>
      <c r="K8" s="213" t="s">
        <v>8304</v>
      </c>
      <c r="L8" s="213" t="s">
        <v>8303</v>
      </c>
      <c r="M8" s="214">
        <v>45716</v>
      </c>
      <c r="N8" s="221" t="s">
        <v>8308</v>
      </c>
      <c r="O8" s="216">
        <v>273600</v>
      </c>
      <c r="P8" s="216" t="s">
        <v>4336</v>
      </c>
      <c r="Q8" s="216" t="s">
        <v>358</v>
      </c>
      <c r="R8" s="216">
        <v>1</v>
      </c>
      <c r="S8" s="216" t="s">
        <v>8307</v>
      </c>
      <c r="T8" s="216" t="s">
        <v>8306</v>
      </c>
      <c r="U8" s="217">
        <v>45716</v>
      </c>
      <c r="V8" s="221" t="s">
        <v>8312</v>
      </c>
      <c r="W8" s="213">
        <v>23400000</v>
      </c>
      <c r="X8" s="213" t="s">
        <v>8309</v>
      </c>
      <c r="Y8" s="213" t="s">
        <v>742</v>
      </c>
      <c r="Z8" s="213">
        <v>2</v>
      </c>
      <c r="AA8" s="213" t="s">
        <v>8311</v>
      </c>
      <c r="AB8" s="213" t="s">
        <v>8310</v>
      </c>
      <c r="AC8" s="214">
        <v>45716</v>
      </c>
      <c r="AD8" s="221" t="s">
        <v>8316</v>
      </c>
      <c r="AE8" s="218">
        <v>9693000</v>
      </c>
      <c r="AF8" s="218" t="s">
        <v>8313</v>
      </c>
      <c r="AG8" s="218" t="s">
        <v>742</v>
      </c>
      <c r="AH8" s="218">
        <v>2</v>
      </c>
      <c r="AI8" s="218" t="s">
        <v>8315</v>
      </c>
      <c r="AJ8" s="218" t="s">
        <v>8314</v>
      </c>
      <c r="AK8" s="219">
        <v>45716</v>
      </c>
      <c r="AL8" s="221" t="s">
        <v>8318</v>
      </c>
      <c r="AM8" s="213">
        <v>2104000</v>
      </c>
      <c r="AN8" s="213" t="s">
        <v>8250</v>
      </c>
      <c r="AO8" s="213" t="s">
        <v>358</v>
      </c>
      <c r="AP8" s="213">
        <v>1</v>
      </c>
      <c r="AQ8" s="213" t="s">
        <v>8317</v>
      </c>
      <c r="AR8" s="213" t="s">
        <v>8251</v>
      </c>
      <c r="AS8" s="214">
        <v>45716</v>
      </c>
      <c r="AT8" s="222" t="s">
        <v>8319</v>
      </c>
      <c r="AU8" s="218">
        <v>0</v>
      </c>
      <c r="AV8" s="218" t="s">
        <v>17</v>
      </c>
      <c r="AW8" s="218" t="s">
        <v>17</v>
      </c>
      <c r="AX8" s="218" t="s">
        <v>17</v>
      </c>
      <c r="AY8" s="218" t="s">
        <v>17</v>
      </c>
      <c r="AZ8" s="218" t="s">
        <v>17</v>
      </c>
      <c r="BA8" s="219">
        <v>45716</v>
      </c>
      <c r="BB8" s="221" t="s">
        <v>159</v>
      </c>
      <c r="BC8" s="213" t="s">
        <v>17</v>
      </c>
      <c r="BD8" s="213">
        <v>0</v>
      </c>
      <c r="BE8" s="213" t="s">
        <v>17</v>
      </c>
      <c r="BF8" s="213" t="s">
        <v>17</v>
      </c>
      <c r="BG8" s="213">
        <v>0</v>
      </c>
      <c r="BH8" s="213">
        <v>0</v>
      </c>
      <c r="BI8" s="214">
        <v>43511</v>
      </c>
      <c r="BJ8" s="222" t="s">
        <v>8321</v>
      </c>
      <c r="BK8" s="222">
        <v>3023</v>
      </c>
      <c r="BL8" s="222" t="s">
        <v>5486</v>
      </c>
      <c r="BM8" s="222" t="s">
        <v>358</v>
      </c>
      <c r="BN8" s="222">
        <v>1</v>
      </c>
      <c r="BO8" s="222" t="s">
        <v>8320</v>
      </c>
      <c r="BP8" s="218" t="s">
        <v>496</v>
      </c>
      <c r="BQ8" s="223">
        <v>45716</v>
      </c>
      <c r="BR8" s="221" t="s">
        <v>156</v>
      </c>
      <c r="BS8" s="224" t="s">
        <v>17</v>
      </c>
      <c r="BT8" s="224">
        <v>0</v>
      </c>
      <c r="BU8" s="224" t="s">
        <v>17</v>
      </c>
      <c r="BV8" s="224" t="s">
        <v>17</v>
      </c>
      <c r="BW8" s="224">
        <v>0</v>
      </c>
      <c r="BX8" s="224">
        <v>0</v>
      </c>
      <c r="BY8" s="214">
        <v>43511</v>
      </c>
      <c r="BZ8" s="222" t="s">
        <v>157</v>
      </c>
      <c r="CA8" s="222" t="s">
        <v>17</v>
      </c>
      <c r="CB8" s="222">
        <v>0</v>
      </c>
      <c r="CC8" s="222" t="s">
        <v>17</v>
      </c>
      <c r="CD8" s="222" t="s">
        <v>17</v>
      </c>
      <c r="CE8" s="222">
        <v>0</v>
      </c>
      <c r="CF8" s="222">
        <v>0</v>
      </c>
      <c r="CG8" s="223">
        <v>43511</v>
      </c>
      <c r="CH8" s="221" t="s">
        <v>10745</v>
      </c>
      <c r="CI8" s="222" t="e">
        <v>#N/A</v>
      </c>
      <c r="CJ8" s="222" t="e">
        <v>#N/A</v>
      </c>
      <c r="CK8" s="222" t="e">
        <v>#N/A</v>
      </c>
      <c r="CL8" s="222" t="e">
        <v>#N/A</v>
      </c>
      <c r="CM8" s="222" t="e">
        <v>#N/A</v>
      </c>
      <c r="CN8" s="222" t="e">
        <v>#N/A</v>
      </c>
      <c r="CO8" s="225" t="e">
        <v>#N/A</v>
      </c>
      <c r="CP8" s="222" t="s">
        <v>158</v>
      </c>
      <c r="CQ8" s="224" t="s">
        <v>17</v>
      </c>
      <c r="CR8" s="224">
        <v>0</v>
      </c>
      <c r="CS8" s="224" t="s">
        <v>33</v>
      </c>
      <c r="CT8" s="224">
        <v>2</v>
      </c>
      <c r="CU8" s="224">
        <v>0</v>
      </c>
      <c r="CV8" s="224">
        <v>0</v>
      </c>
      <c r="CW8" s="214">
        <v>43511</v>
      </c>
      <c r="CX8" s="222" t="s">
        <v>8325</v>
      </c>
      <c r="CY8" s="218">
        <v>5900000</v>
      </c>
      <c r="CZ8" s="218" t="s">
        <v>8309</v>
      </c>
      <c r="DA8" s="218" t="s">
        <v>742</v>
      </c>
      <c r="DB8" s="218">
        <v>2</v>
      </c>
      <c r="DC8" s="218" t="s">
        <v>8332</v>
      </c>
      <c r="DD8" s="218" t="s">
        <v>8323</v>
      </c>
      <c r="DE8" s="220">
        <v>45716</v>
      </c>
      <c r="DF8" s="221" t="s">
        <v>8329</v>
      </c>
      <c r="DG8" s="213">
        <v>13707000</v>
      </c>
      <c r="DH8" s="224" t="s">
        <v>8326</v>
      </c>
      <c r="DI8" s="224" t="s">
        <v>742</v>
      </c>
      <c r="DJ8" s="224">
        <v>2</v>
      </c>
      <c r="DK8" s="224" t="s">
        <v>8328</v>
      </c>
      <c r="DL8" s="224" t="s">
        <v>8327</v>
      </c>
      <c r="DM8" s="214">
        <v>45716</v>
      </c>
      <c r="DN8" s="222" t="s">
        <v>8331</v>
      </c>
      <c r="DO8" s="218">
        <v>3793000</v>
      </c>
      <c r="DP8" s="222" t="s">
        <v>8309</v>
      </c>
      <c r="DQ8" s="222" t="s">
        <v>742</v>
      </c>
      <c r="DR8" s="222">
        <v>2</v>
      </c>
      <c r="DS8" s="222" t="s">
        <v>8330</v>
      </c>
      <c r="DT8" s="222" t="s">
        <v>8323</v>
      </c>
      <c r="DU8" s="223">
        <v>45716</v>
      </c>
      <c r="DV8" s="221" t="s">
        <v>8333</v>
      </c>
      <c r="DW8" s="213">
        <v>4300000</v>
      </c>
      <c r="DX8" s="224" t="s">
        <v>8309</v>
      </c>
      <c r="DY8" s="224" t="s">
        <v>742</v>
      </c>
      <c r="DZ8" s="224">
        <v>2</v>
      </c>
      <c r="EA8" s="224" t="s">
        <v>8332</v>
      </c>
      <c r="EB8" s="224" t="s">
        <v>8323</v>
      </c>
      <c r="EC8" s="214">
        <v>45716</v>
      </c>
      <c r="ED8" s="222" t="s">
        <v>8335</v>
      </c>
      <c r="EE8" s="218">
        <v>1600000</v>
      </c>
      <c r="EF8" s="222" t="s">
        <v>8309</v>
      </c>
      <c r="EG8" s="222" t="s">
        <v>742</v>
      </c>
      <c r="EH8" s="222">
        <v>2</v>
      </c>
      <c r="EI8" s="222" t="s">
        <v>8334</v>
      </c>
      <c r="EJ8" s="222" t="s">
        <v>8323</v>
      </c>
      <c r="EK8" s="223">
        <v>45716</v>
      </c>
      <c r="EL8" s="221" t="s">
        <v>8338</v>
      </c>
      <c r="EM8" s="213">
        <v>0</v>
      </c>
      <c r="EN8" s="224" t="s">
        <v>8309</v>
      </c>
      <c r="EO8" s="224" t="s">
        <v>742</v>
      </c>
      <c r="EP8" s="224">
        <v>2</v>
      </c>
      <c r="EQ8" s="224" t="s">
        <v>8337</v>
      </c>
      <c r="ER8" s="224" t="s">
        <v>8336</v>
      </c>
      <c r="ES8" s="214">
        <v>45716</v>
      </c>
      <c r="ET8" s="222" t="s">
        <v>8322</v>
      </c>
      <c r="EU8" s="222">
        <v>3023</v>
      </c>
      <c r="EV8" s="222" t="s">
        <v>5486</v>
      </c>
      <c r="EW8" s="222" t="s">
        <v>358</v>
      </c>
      <c r="EX8" s="222">
        <v>1</v>
      </c>
      <c r="EY8" s="222" t="s">
        <v>8320</v>
      </c>
      <c r="EZ8" s="222" t="s">
        <v>496</v>
      </c>
      <c r="FA8" s="223">
        <v>45716</v>
      </c>
      <c r="FB8" s="221" t="s">
        <v>8340</v>
      </c>
      <c r="FC8" s="224">
        <v>4</v>
      </c>
      <c r="FD8" s="224" t="s">
        <v>8250</v>
      </c>
      <c r="FE8" s="224" t="s">
        <v>742</v>
      </c>
      <c r="FF8" s="224">
        <v>2</v>
      </c>
      <c r="FG8" s="224" t="s">
        <v>8339</v>
      </c>
      <c r="FH8" s="224" t="s">
        <v>8251</v>
      </c>
      <c r="FI8" s="214">
        <v>45716</v>
      </c>
      <c r="FJ8" s="221" t="s">
        <v>453</v>
      </c>
      <c r="FK8" s="222" t="s">
        <v>17</v>
      </c>
      <c r="FL8" s="222" t="s">
        <v>17</v>
      </c>
      <c r="FM8" s="222" t="s">
        <v>17</v>
      </c>
      <c r="FN8" s="222" t="s">
        <v>17</v>
      </c>
      <c r="FO8" s="222" t="s">
        <v>452</v>
      </c>
      <c r="FP8" s="218" t="s">
        <v>17</v>
      </c>
      <c r="FQ8" s="219">
        <v>44001</v>
      </c>
      <c r="FR8" s="221" t="s">
        <v>454</v>
      </c>
      <c r="FS8" s="224" t="s">
        <v>17</v>
      </c>
      <c r="FT8" s="224" t="s">
        <v>17</v>
      </c>
      <c r="FU8" s="224" t="s">
        <v>17</v>
      </c>
      <c r="FV8" s="224" t="s">
        <v>17</v>
      </c>
      <c r="FW8" s="224" t="s">
        <v>452</v>
      </c>
      <c r="FX8" s="224" t="s">
        <v>17</v>
      </c>
      <c r="FY8" s="214">
        <v>44001</v>
      </c>
      <c r="FZ8" s="222" t="s">
        <v>3048</v>
      </c>
      <c r="GA8" s="222">
        <v>1</v>
      </c>
      <c r="GB8" s="222" t="s">
        <v>1188</v>
      </c>
      <c r="GC8" s="222" t="s">
        <v>33</v>
      </c>
      <c r="GD8" s="222">
        <v>2</v>
      </c>
      <c r="GE8" s="222" t="s">
        <v>17</v>
      </c>
      <c r="GF8" s="222" t="s">
        <v>17</v>
      </c>
      <c r="GG8" s="223">
        <v>45614</v>
      </c>
      <c r="GH8" s="221" t="s">
        <v>3054</v>
      </c>
      <c r="GI8" s="224">
        <v>3</v>
      </c>
      <c r="GJ8" s="224" t="s">
        <v>1188</v>
      </c>
      <c r="GK8" s="224" t="s">
        <v>33</v>
      </c>
      <c r="GL8" s="224">
        <v>2</v>
      </c>
      <c r="GM8" s="224" t="s">
        <v>17</v>
      </c>
      <c r="GN8" s="224" t="s">
        <v>17</v>
      </c>
      <c r="GO8" s="214">
        <v>45614</v>
      </c>
      <c r="GP8" s="222" t="s">
        <v>3049</v>
      </c>
      <c r="GQ8" s="222">
        <v>3</v>
      </c>
      <c r="GR8" s="222" t="s">
        <v>1188</v>
      </c>
      <c r="GS8" s="222" t="s">
        <v>33</v>
      </c>
      <c r="GT8" s="222">
        <v>2</v>
      </c>
      <c r="GU8" s="222" t="s">
        <v>17</v>
      </c>
      <c r="GV8" s="222" t="s">
        <v>17</v>
      </c>
      <c r="GW8" s="223">
        <v>45614</v>
      </c>
      <c r="GX8" s="221" t="s">
        <v>3055</v>
      </c>
      <c r="GY8" s="224">
        <v>3</v>
      </c>
      <c r="GZ8" s="224" t="s">
        <v>1188</v>
      </c>
      <c r="HA8" s="224" t="s">
        <v>33</v>
      </c>
      <c r="HB8" s="224">
        <v>2</v>
      </c>
      <c r="HC8" s="224" t="s">
        <v>17</v>
      </c>
      <c r="HD8" s="224" t="s">
        <v>17</v>
      </c>
      <c r="HE8" s="214">
        <v>45614</v>
      </c>
      <c r="HF8" s="222" t="s">
        <v>3047</v>
      </c>
      <c r="HG8" s="222">
        <v>2</v>
      </c>
      <c r="HH8" s="222" t="s">
        <v>1188</v>
      </c>
      <c r="HI8" s="222" t="s">
        <v>33</v>
      </c>
      <c r="HJ8" s="222">
        <v>2</v>
      </c>
      <c r="HK8" s="222" t="s">
        <v>17</v>
      </c>
      <c r="HL8" s="222" t="s">
        <v>17</v>
      </c>
      <c r="HM8" s="223">
        <v>45614</v>
      </c>
      <c r="HN8" s="221" t="s">
        <v>3053</v>
      </c>
      <c r="HO8" s="224">
        <v>2</v>
      </c>
      <c r="HP8" s="224" t="s">
        <v>1188</v>
      </c>
      <c r="HQ8" s="224" t="s">
        <v>33</v>
      </c>
      <c r="HR8" s="224">
        <v>2</v>
      </c>
      <c r="HS8" s="224" t="s">
        <v>17</v>
      </c>
      <c r="HT8" s="224" t="s">
        <v>17</v>
      </c>
      <c r="HU8" s="214">
        <v>45614</v>
      </c>
      <c r="HV8" s="222" t="s">
        <v>3050</v>
      </c>
      <c r="HW8" s="222">
        <v>3</v>
      </c>
      <c r="HX8" s="222" t="s">
        <v>1188</v>
      </c>
      <c r="HY8" s="222" t="s">
        <v>33</v>
      </c>
      <c r="HZ8" s="222">
        <v>2</v>
      </c>
      <c r="IA8" s="222" t="s">
        <v>17</v>
      </c>
      <c r="IB8" s="222" t="s">
        <v>17</v>
      </c>
      <c r="IC8" s="223">
        <v>45614</v>
      </c>
      <c r="ID8" s="221" t="s">
        <v>3052</v>
      </c>
      <c r="IE8" s="224">
        <v>1</v>
      </c>
      <c r="IF8" s="224" t="s">
        <v>1188</v>
      </c>
      <c r="IG8" s="224" t="s">
        <v>33</v>
      </c>
      <c r="IH8" s="224">
        <v>2</v>
      </c>
      <c r="II8" s="224" t="s">
        <v>17</v>
      </c>
      <c r="IJ8" s="224" t="s">
        <v>17</v>
      </c>
      <c r="IK8" s="214">
        <v>45614</v>
      </c>
      <c r="IL8" s="222" t="s">
        <v>3051</v>
      </c>
      <c r="IM8" s="222">
        <v>3</v>
      </c>
      <c r="IN8" s="222" t="s">
        <v>1188</v>
      </c>
      <c r="IO8" s="222" t="s">
        <v>33</v>
      </c>
      <c r="IP8" s="222">
        <v>2</v>
      </c>
      <c r="IQ8" s="222" t="s">
        <v>17</v>
      </c>
      <c r="IR8" s="222" t="s">
        <v>17</v>
      </c>
      <c r="IS8" s="223">
        <v>45614</v>
      </c>
    </row>
    <row r="9" spans="1:253" s="11" customFormat="1" ht="13.25" customHeight="1" x14ac:dyDescent="0.25">
      <c r="A9" s="11" t="s">
        <v>2486</v>
      </c>
      <c r="B9" s="11" t="s">
        <v>10142</v>
      </c>
      <c r="C9" s="11" t="s">
        <v>2487</v>
      </c>
      <c r="D9" s="11" t="s">
        <v>1586</v>
      </c>
      <c r="E9" s="11" t="s">
        <v>9470</v>
      </c>
      <c r="F9" s="11" t="s">
        <v>5475</v>
      </c>
      <c r="G9" s="212">
        <v>170899000</v>
      </c>
      <c r="H9" s="213" t="s">
        <v>5472</v>
      </c>
      <c r="I9" s="213" t="s">
        <v>358</v>
      </c>
      <c r="J9" s="213">
        <v>1</v>
      </c>
      <c r="K9" s="213" t="s">
        <v>5474</v>
      </c>
      <c r="L9" s="213" t="s">
        <v>5473</v>
      </c>
      <c r="M9" s="214">
        <v>45713</v>
      </c>
      <c r="N9" s="221" t="s">
        <v>4289</v>
      </c>
      <c r="O9" s="216">
        <v>89471</v>
      </c>
      <c r="P9" s="216" t="s">
        <v>4286</v>
      </c>
      <c r="Q9" s="216" t="s">
        <v>358</v>
      </c>
      <c r="R9" s="216">
        <v>1</v>
      </c>
      <c r="S9" s="216" t="s">
        <v>4288</v>
      </c>
      <c r="T9" s="216" t="s">
        <v>4287</v>
      </c>
      <c r="U9" s="217">
        <v>45684</v>
      </c>
      <c r="V9" s="221" t="s">
        <v>5479</v>
      </c>
      <c r="W9" s="213">
        <v>90917000</v>
      </c>
      <c r="X9" s="213" t="s">
        <v>5476</v>
      </c>
      <c r="Y9" s="213" t="s">
        <v>358</v>
      </c>
      <c r="Z9" s="213">
        <v>1</v>
      </c>
      <c r="AA9" s="213" t="s">
        <v>5478</v>
      </c>
      <c r="AB9" s="213" t="s">
        <v>5477</v>
      </c>
      <c r="AC9" s="214">
        <v>45713</v>
      </c>
      <c r="AD9" s="221" t="s">
        <v>5481</v>
      </c>
      <c r="AE9" s="218">
        <v>57540000</v>
      </c>
      <c r="AF9" s="218" t="s">
        <v>5476</v>
      </c>
      <c r="AG9" s="218" t="s">
        <v>358</v>
      </c>
      <c r="AH9" s="218">
        <v>1</v>
      </c>
      <c r="AI9" s="218" t="s">
        <v>5480</v>
      </c>
      <c r="AJ9" s="218" t="s">
        <v>5477</v>
      </c>
      <c r="AK9" s="219">
        <v>45713</v>
      </c>
      <c r="AL9" s="221" t="s">
        <v>5485</v>
      </c>
      <c r="AM9" s="213">
        <v>1070000</v>
      </c>
      <c r="AN9" s="213" t="s">
        <v>5482</v>
      </c>
      <c r="AO9" s="213" t="s">
        <v>742</v>
      </c>
      <c r="AP9" s="213">
        <v>2</v>
      </c>
      <c r="AQ9" s="213" t="s">
        <v>5484</v>
      </c>
      <c r="AR9" s="213" t="s">
        <v>5483</v>
      </c>
      <c r="AS9" s="214">
        <v>45713</v>
      </c>
      <c r="AT9" s="222" t="s">
        <v>4290</v>
      </c>
      <c r="AU9" s="218" t="s">
        <v>17</v>
      </c>
      <c r="AV9" s="218" t="s">
        <v>17</v>
      </c>
      <c r="AW9" s="218" t="s">
        <v>17</v>
      </c>
      <c r="AX9" s="218" t="s">
        <v>17</v>
      </c>
      <c r="AY9" s="218" t="s">
        <v>381</v>
      </c>
      <c r="AZ9" s="218" t="s">
        <v>17</v>
      </c>
      <c r="BA9" s="219">
        <v>45684</v>
      </c>
      <c r="BB9" s="221" t="s">
        <v>4301</v>
      </c>
      <c r="BC9" s="213" t="s">
        <v>17</v>
      </c>
      <c r="BD9" s="213" t="s">
        <v>17</v>
      </c>
      <c r="BE9" s="213" t="s">
        <v>17</v>
      </c>
      <c r="BF9" s="213" t="s">
        <v>17</v>
      </c>
      <c r="BG9" s="213" t="s">
        <v>1587</v>
      </c>
      <c r="BH9" s="213" t="s">
        <v>17</v>
      </c>
      <c r="BI9" s="214">
        <v>45684</v>
      </c>
      <c r="BJ9" s="222" t="s">
        <v>5488</v>
      </c>
      <c r="BK9" s="222">
        <v>12</v>
      </c>
      <c r="BL9" s="222" t="s">
        <v>5486</v>
      </c>
      <c r="BM9" s="222" t="s">
        <v>358</v>
      </c>
      <c r="BN9" s="222">
        <v>1</v>
      </c>
      <c r="BO9" s="222" t="s">
        <v>5487</v>
      </c>
      <c r="BP9" s="218" t="s">
        <v>496</v>
      </c>
      <c r="BQ9" s="223">
        <v>45713</v>
      </c>
      <c r="BR9" s="221" t="s">
        <v>4302</v>
      </c>
      <c r="BS9" s="224" t="s">
        <v>17</v>
      </c>
      <c r="BT9" s="224" t="s">
        <v>17</v>
      </c>
      <c r="BU9" s="224" t="s">
        <v>17</v>
      </c>
      <c r="BV9" s="224" t="s">
        <v>17</v>
      </c>
      <c r="BW9" s="224" t="s">
        <v>1587</v>
      </c>
      <c r="BX9" s="224" t="s">
        <v>17</v>
      </c>
      <c r="BY9" s="214">
        <v>45684</v>
      </c>
      <c r="BZ9" s="222" t="s">
        <v>4303</v>
      </c>
      <c r="CA9" s="222" t="s">
        <v>17</v>
      </c>
      <c r="CB9" s="222" t="s">
        <v>17</v>
      </c>
      <c r="CC9" s="222" t="s">
        <v>17</v>
      </c>
      <c r="CD9" s="222" t="s">
        <v>17</v>
      </c>
      <c r="CE9" s="222" t="s">
        <v>1587</v>
      </c>
      <c r="CF9" s="222" t="s">
        <v>17</v>
      </c>
      <c r="CG9" s="223">
        <v>45684</v>
      </c>
      <c r="CH9" s="221" t="s">
        <v>10746</v>
      </c>
      <c r="CI9" s="222" t="e">
        <v>#N/A</v>
      </c>
      <c r="CJ9" s="222" t="e">
        <v>#N/A</v>
      </c>
      <c r="CK9" s="222" t="e">
        <v>#N/A</v>
      </c>
      <c r="CL9" s="222" t="e">
        <v>#N/A</v>
      </c>
      <c r="CM9" s="222" t="e">
        <v>#N/A</v>
      </c>
      <c r="CN9" s="222" t="e">
        <v>#N/A</v>
      </c>
      <c r="CO9" s="225" t="e">
        <v>#N/A</v>
      </c>
      <c r="CP9" s="222" t="s">
        <v>4305</v>
      </c>
      <c r="CQ9" s="224" t="s">
        <v>17</v>
      </c>
      <c r="CR9" s="224" t="s">
        <v>17</v>
      </c>
      <c r="CS9" s="224" t="s">
        <v>17</v>
      </c>
      <c r="CT9" s="224" t="s">
        <v>17</v>
      </c>
      <c r="CU9" s="224" t="s">
        <v>1587</v>
      </c>
      <c r="CV9" s="224" t="s">
        <v>17</v>
      </c>
      <c r="CW9" s="214">
        <v>45684</v>
      </c>
      <c r="CX9" s="222" t="s">
        <v>5491</v>
      </c>
      <c r="CY9" s="218">
        <v>24654000</v>
      </c>
      <c r="CZ9" s="218" t="s">
        <v>5476</v>
      </c>
      <c r="DA9" s="218" t="s">
        <v>358</v>
      </c>
      <c r="DB9" s="218">
        <v>1</v>
      </c>
      <c r="DC9" s="218" t="s">
        <v>5493</v>
      </c>
      <c r="DD9" s="218" t="s">
        <v>5492</v>
      </c>
      <c r="DE9" s="220">
        <v>45713</v>
      </c>
      <c r="DF9" s="221" t="s">
        <v>4294</v>
      </c>
      <c r="DG9" s="213">
        <v>33377000</v>
      </c>
      <c r="DH9" s="224" t="s">
        <v>4291</v>
      </c>
      <c r="DI9" s="224" t="s">
        <v>358</v>
      </c>
      <c r="DJ9" s="224">
        <v>1</v>
      </c>
      <c r="DK9" s="224" t="s">
        <v>4293</v>
      </c>
      <c r="DL9" s="224" t="s">
        <v>4292</v>
      </c>
      <c r="DM9" s="214">
        <v>45684</v>
      </c>
      <c r="DN9" s="222" t="s">
        <v>4296</v>
      </c>
      <c r="DO9" s="218">
        <v>32886000</v>
      </c>
      <c r="DP9" s="222" t="s">
        <v>4291</v>
      </c>
      <c r="DQ9" s="222" t="s">
        <v>358</v>
      </c>
      <c r="DR9" s="222">
        <v>1</v>
      </c>
      <c r="DS9" s="222" t="s">
        <v>4295</v>
      </c>
      <c r="DT9" s="222" t="s">
        <v>4292</v>
      </c>
      <c r="DU9" s="223">
        <v>45684</v>
      </c>
      <c r="DV9" s="221" t="s">
        <v>5494</v>
      </c>
      <c r="DW9" s="213">
        <v>23007000</v>
      </c>
      <c r="DX9" s="224" t="s">
        <v>5476</v>
      </c>
      <c r="DY9" s="224" t="s">
        <v>358</v>
      </c>
      <c r="DZ9" s="224">
        <v>1</v>
      </c>
      <c r="EA9" s="224" t="s">
        <v>5493</v>
      </c>
      <c r="EB9" s="224" t="s">
        <v>5492</v>
      </c>
      <c r="EC9" s="214">
        <v>45713</v>
      </c>
      <c r="ED9" s="222" t="s">
        <v>5496</v>
      </c>
      <c r="EE9" s="218">
        <v>1647000</v>
      </c>
      <c r="EF9" s="222" t="s">
        <v>5476</v>
      </c>
      <c r="EG9" s="222" t="s">
        <v>358</v>
      </c>
      <c r="EH9" s="222">
        <v>1</v>
      </c>
      <c r="EI9" s="222" t="s">
        <v>5495</v>
      </c>
      <c r="EJ9" s="222" t="s">
        <v>5492</v>
      </c>
      <c r="EK9" s="223">
        <v>45713</v>
      </c>
      <c r="EL9" s="221" t="s">
        <v>5498</v>
      </c>
      <c r="EM9" s="213" t="s">
        <v>17</v>
      </c>
      <c r="EN9" s="224" t="s">
        <v>5476</v>
      </c>
      <c r="EO9" s="224" t="s">
        <v>358</v>
      </c>
      <c r="EP9" s="224">
        <v>1</v>
      </c>
      <c r="EQ9" s="224" t="s">
        <v>5497</v>
      </c>
      <c r="ER9" s="224" t="s">
        <v>5492</v>
      </c>
      <c r="ES9" s="214">
        <v>45713</v>
      </c>
      <c r="ET9" s="222" t="s">
        <v>5489</v>
      </c>
      <c r="EU9" s="222">
        <v>12</v>
      </c>
      <c r="EV9" s="222" t="s">
        <v>5486</v>
      </c>
      <c r="EW9" s="222" t="s">
        <v>358</v>
      </c>
      <c r="EX9" s="222">
        <v>1</v>
      </c>
      <c r="EY9" s="222" t="s">
        <v>5487</v>
      </c>
      <c r="EZ9" s="222" t="s">
        <v>496</v>
      </c>
      <c r="FA9" s="223">
        <v>45713</v>
      </c>
      <c r="FB9" s="221" t="s">
        <v>4298</v>
      </c>
      <c r="FC9" s="224">
        <v>3</v>
      </c>
      <c r="FD9" s="224" t="s">
        <v>4291</v>
      </c>
      <c r="FE9" s="224" t="s">
        <v>358</v>
      </c>
      <c r="FF9" s="224">
        <v>1</v>
      </c>
      <c r="FG9" s="224" t="s">
        <v>4297</v>
      </c>
      <c r="FH9" s="224" t="s">
        <v>4292</v>
      </c>
      <c r="FI9" s="214">
        <v>45684</v>
      </c>
      <c r="FJ9" s="221" t="s">
        <v>4299</v>
      </c>
      <c r="FK9" s="222" t="s">
        <v>17</v>
      </c>
      <c r="FL9" s="222" t="s">
        <v>17</v>
      </c>
      <c r="FM9" s="222" t="s">
        <v>17</v>
      </c>
      <c r="FN9" s="222" t="s">
        <v>17</v>
      </c>
      <c r="FO9" s="222" t="s">
        <v>1587</v>
      </c>
      <c r="FP9" s="218" t="s">
        <v>17</v>
      </c>
      <c r="FQ9" s="219">
        <v>45684</v>
      </c>
      <c r="FR9" s="221" t="s">
        <v>4300</v>
      </c>
      <c r="FS9" s="224" t="s">
        <v>17</v>
      </c>
      <c r="FT9" s="224" t="s">
        <v>17</v>
      </c>
      <c r="FU9" s="224" t="s">
        <v>17</v>
      </c>
      <c r="FV9" s="224" t="s">
        <v>17</v>
      </c>
      <c r="FW9" s="224" t="s">
        <v>1587</v>
      </c>
      <c r="FX9" s="224" t="s">
        <v>17</v>
      </c>
      <c r="FY9" s="214">
        <v>45684</v>
      </c>
      <c r="FZ9" s="222" t="s">
        <v>2489</v>
      </c>
      <c r="GA9" s="222">
        <v>1</v>
      </c>
      <c r="GB9" s="222" t="s">
        <v>1188</v>
      </c>
      <c r="GC9" s="222" t="s">
        <v>33</v>
      </c>
      <c r="GD9" s="222">
        <v>2</v>
      </c>
      <c r="GE9" s="222" t="s">
        <v>17</v>
      </c>
      <c r="GF9" s="222" t="s">
        <v>17</v>
      </c>
      <c r="GG9" s="223">
        <v>45609</v>
      </c>
      <c r="GH9" s="221" t="s">
        <v>2495</v>
      </c>
      <c r="GI9" s="224">
        <v>3</v>
      </c>
      <c r="GJ9" s="224" t="s">
        <v>1188</v>
      </c>
      <c r="GK9" s="224" t="s">
        <v>33</v>
      </c>
      <c r="GL9" s="224">
        <v>2</v>
      </c>
      <c r="GM9" s="224" t="s">
        <v>17</v>
      </c>
      <c r="GN9" s="224" t="s">
        <v>17</v>
      </c>
      <c r="GO9" s="214">
        <v>45609</v>
      </c>
      <c r="GP9" s="222" t="s">
        <v>2490</v>
      </c>
      <c r="GQ9" s="222">
        <v>2</v>
      </c>
      <c r="GR9" s="222" t="s">
        <v>1188</v>
      </c>
      <c r="GS9" s="222" t="s">
        <v>33</v>
      </c>
      <c r="GT9" s="222">
        <v>2</v>
      </c>
      <c r="GU9" s="222" t="s">
        <v>17</v>
      </c>
      <c r="GV9" s="222" t="s">
        <v>17</v>
      </c>
      <c r="GW9" s="223">
        <v>45609</v>
      </c>
      <c r="GX9" s="221" t="s">
        <v>2496</v>
      </c>
      <c r="GY9" s="224">
        <v>1</v>
      </c>
      <c r="GZ9" s="224" t="s">
        <v>1188</v>
      </c>
      <c r="HA9" s="224" t="s">
        <v>33</v>
      </c>
      <c r="HB9" s="224">
        <v>2</v>
      </c>
      <c r="HC9" s="224" t="s">
        <v>17</v>
      </c>
      <c r="HD9" s="224" t="s">
        <v>17</v>
      </c>
      <c r="HE9" s="214">
        <v>45609</v>
      </c>
      <c r="HF9" s="222" t="s">
        <v>2488</v>
      </c>
      <c r="HG9" s="222">
        <v>0</v>
      </c>
      <c r="HH9" s="222" t="s">
        <v>1188</v>
      </c>
      <c r="HI9" s="222" t="s">
        <v>33</v>
      </c>
      <c r="HJ9" s="222">
        <v>2</v>
      </c>
      <c r="HK9" s="222" t="s">
        <v>17</v>
      </c>
      <c r="HL9" s="222" t="s">
        <v>17</v>
      </c>
      <c r="HM9" s="223">
        <v>45609</v>
      </c>
      <c r="HN9" s="221" t="s">
        <v>2494</v>
      </c>
      <c r="HO9" s="224">
        <v>2</v>
      </c>
      <c r="HP9" s="224" t="s">
        <v>1188</v>
      </c>
      <c r="HQ9" s="224" t="s">
        <v>33</v>
      </c>
      <c r="HR9" s="224">
        <v>2</v>
      </c>
      <c r="HS9" s="224" t="s">
        <v>17</v>
      </c>
      <c r="HT9" s="224" t="s">
        <v>17</v>
      </c>
      <c r="HU9" s="214">
        <v>45609</v>
      </c>
      <c r="HV9" s="222" t="s">
        <v>2491</v>
      </c>
      <c r="HW9" s="222">
        <v>3</v>
      </c>
      <c r="HX9" s="222" t="s">
        <v>1188</v>
      </c>
      <c r="HY9" s="222" t="s">
        <v>33</v>
      </c>
      <c r="HZ9" s="222">
        <v>2</v>
      </c>
      <c r="IA9" s="222" t="s">
        <v>17</v>
      </c>
      <c r="IB9" s="222" t="s">
        <v>17</v>
      </c>
      <c r="IC9" s="223">
        <v>45609</v>
      </c>
      <c r="ID9" s="221" t="s">
        <v>2493</v>
      </c>
      <c r="IE9" s="224">
        <v>1</v>
      </c>
      <c r="IF9" s="224" t="s">
        <v>1188</v>
      </c>
      <c r="IG9" s="224" t="s">
        <v>33</v>
      </c>
      <c r="IH9" s="224">
        <v>2</v>
      </c>
      <c r="II9" s="224" t="s">
        <v>17</v>
      </c>
      <c r="IJ9" s="224" t="s">
        <v>17</v>
      </c>
      <c r="IK9" s="214">
        <v>45609</v>
      </c>
      <c r="IL9" s="222" t="s">
        <v>2492</v>
      </c>
      <c r="IM9" s="222">
        <v>3</v>
      </c>
      <c r="IN9" s="222" t="s">
        <v>1188</v>
      </c>
      <c r="IO9" s="222" t="s">
        <v>33</v>
      </c>
      <c r="IP9" s="222">
        <v>2</v>
      </c>
      <c r="IQ9" s="222" t="s">
        <v>17</v>
      </c>
      <c r="IR9" s="222" t="s">
        <v>17</v>
      </c>
      <c r="IS9" s="223">
        <v>45609</v>
      </c>
    </row>
    <row r="10" spans="1:253" s="11" customFormat="1" ht="13.25" customHeight="1" x14ac:dyDescent="0.25">
      <c r="A10" s="11" t="s">
        <v>1584</v>
      </c>
      <c r="B10" s="11" t="s">
        <v>10149</v>
      </c>
      <c r="C10" s="11" t="s">
        <v>1585</v>
      </c>
      <c r="D10" s="11" t="s">
        <v>1586</v>
      </c>
      <c r="E10" s="11" t="s">
        <v>9470</v>
      </c>
      <c r="F10" s="11" t="s">
        <v>5500</v>
      </c>
      <c r="G10" s="212">
        <v>170899000</v>
      </c>
      <c r="H10" s="213" t="s">
        <v>5472</v>
      </c>
      <c r="I10" s="213" t="s">
        <v>358</v>
      </c>
      <c r="J10" s="213">
        <v>1</v>
      </c>
      <c r="K10" s="213" t="s">
        <v>5499</v>
      </c>
      <c r="L10" s="213" t="s">
        <v>5473</v>
      </c>
      <c r="M10" s="214">
        <v>45713</v>
      </c>
      <c r="N10" s="221" t="s">
        <v>4283</v>
      </c>
      <c r="O10" s="216">
        <v>710.46</v>
      </c>
      <c r="P10" s="216" t="s">
        <v>4280</v>
      </c>
      <c r="Q10" s="216" t="s">
        <v>358</v>
      </c>
      <c r="R10" s="216">
        <v>1</v>
      </c>
      <c r="S10" s="216" t="s">
        <v>4282</v>
      </c>
      <c r="T10" s="216" t="s">
        <v>4281</v>
      </c>
      <c r="U10" s="217">
        <v>45684</v>
      </c>
      <c r="V10" s="221" t="s">
        <v>5504</v>
      </c>
      <c r="W10" s="213">
        <v>1614000</v>
      </c>
      <c r="X10" s="213" t="s">
        <v>5501</v>
      </c>
      <c r="Y10" s="213" t="s">
        <v>358</v>
      </c>
      <c r="Z10" s="213">
        <v>1</v>
      </c>
      <c r="AA10" s="213" t="s">
        <v>5503</v>
      </c>
      <c r="AB10" s="213" t="s">
        <v>5502</v>
      </c>
      <c r="AC10" s="214">
        <v>45713</v>
      </c>
      <c r="AD10" s="221" t="s">
        <v>5506</v>
      </c>
      <c r="AE10" s="218">
        <v>1614000</v>
      </c>
      <c r="AF10" s="218" t="s">
        <v>5501</v>
      </c>
      <c r="AG10" s="218" t="s">
        <v>358</v>
      </c>
      <c r="AH10" s="218">
        <v>1</v>
      </c>
      <c r="AI10" s="218" t="s">
        <v>5505</v>
      </c>
      <c r="AJ10" s="218" t="s">
        <v>5502</v>
      </c>
      <c r="AK10" s="219">
        <v>45713</v>
      </c>
      <c r="AL10" s="221" t="s">
        <v>5508</v>
      </c>
      <c r="AM10" s="213">
        <v>1070000</v>
      </c>
      <c r="AN10" s="213" t="s">
        <v>5482</v>
      </c>
      <c r="AO10" s="213" t="s">
        <v>358</v>
      </c>
      <c r="AP10" s="213">
        <v>1</v>
      </c>
      <c r="AQ10" s="213" t="s">
        <v>5507</v>
      </c>
      <c r="AR10" s="213" t="s">
        <v>5483</v>
      </c>
      <c r="AS10" s="214">
        <v>45713</v>
      </c>
      <c r="AT10" s="222" t="s">
        <v>1984</v>
      </c>
      <c r="AU10" s="218" t="s">
        <v>17</v>
      </c>
      <c r="AV10" s="218" t="s">
        <v>17</v>
      </c>
      <c r="AW10" s="218" t="s">
        <v>17</v>
      </c>
      <c r="AX10" s="218" t="s">
        <v>17</v>
      </c>
      <c r="AY10" s="218" t="s">
        <v>18</v>
      </c>
      <c r="AZ10" s="218" t="s">
        <v>17</v>
      </c>
      <c r="BA10" s="219">
        <v>45587</v>
      </c>
      <c r="BB10" s="221" t="s">
        <v>1590</v>
      </c>
      <c r="BC10" s="213" t="s">
        <v>17</v>
      </c>
      <c r="BD10" s="213" t="s">
        <v>17</v>
      </c>
      <c r="BE10" s="213" t="s">
        <v>17</v>
      </c>
      <c r="BF10" s="213" t="s">
        <v>17</v>
      </c>
      <c r="BG10" s="213" t="s">
        <v>1587</v>
      </c>
      <c r="BH10" s="213" t="s">
        <v>17</v>
      </c>
      <c r="BI10" s="214">
        <v>45529</v>
      </c>
      <c r="BJ10" s="222" t="s">
        <v>5510</v>
      </c>
      <c r="BK10" s="222">
        <v>12</v>
      </c>
      <c r="BL10" s="222" t="s">
        <v>5486</v>
      </c>
      <c r="BM10" s="222" t="s">
        <v>358</v>
      </c>
      <c r="BN10" s="222">
        <v>1</v>
      </c>
      <c r="BO10" s="222" t="s">
        <v>5509</v>
      </c>
      <c r="BP10" s="218" t="s">
        <v>496</v>
      </c>
      <c r="BQ10" s="223">
        <v>45713</v>
      </c>
      <c r="BR10" s="221" t="s">
        <v>1591</v>
      </c>
      <c r="BS10" s="224" t="s">
        <v>17</v>
      </c>
      <c r="BT10" s="224" t="s">
        <v>17</v>
      </c>
      <c r="BU10" s="224" t="s">
        <v>17</v>
      </c>
      <c r="BV10" s="224" t="s">
        <v>17</v>
      </c>
      <c r="BW10" s="224" t="s">
        <v>1587</v>
      </c>
      <c r="BX10" s="224" t="s">
        <v>17</v>
      </c>
      <c r="BY10" s="214">
        <v>45529</v>
      </c>
      <c r="BZ10" s="222" t="s">
        <v>1592</v>
      </c>
      <c r="CA10" s="222" t="s">
        <v>17</v>
      </c>
      <c r="CB10" s="222" t="s">
        <v>17</v>
      </c>
      <c r="CC10" s="222" t="s">
        <v>17</v>
      </c>
      <c r="CD10" s="222" t="s">
        <v>17</v>
      </c>
      <c r="CE10" s="222" t="s">
        <v>1587</v>
      </c>
      <c r="CF10" s="222" t="s">
        <v>17</v>
      </c>
      <c r="CG10" s="223">
        <v>45529</v>
      </c>
      <c r="CH10" s="221" t="s">
        <v>10747</v>
      </c>
      <c r="CI10" s="222" t="e">
        <v>#N/A</v>
      </c>
      <c r="CJ10" s="222" t="e">
        <v>#N/A</v>
      </c>
      <c r="CK10" s="222" t="e">
        <v>#N/A</v>
      </c>
      <c r="CL10" s="222" t="e">
        <v>#N/A</v>
      </c>
      <c r="CM10" s="222" t="e">
        <v>#N/A</v>
      </c>
      <c r="CN10" s="222" t="e">
        <v>#N/A</v>
      </c>
      <c r="CO10" s="225" t="e">
        <v>#N/A</v>
      </c>
      <c r="CP10" s="222" t="s">
        <v>1594</v>
      </c>
      <c r="CQ10" s="224" t="s">
        <v>17</v>
      </c>
      <c r="CR10" s="224" t="s">
        <v>17</v>
      </c>
      <c r="CS10" s="224" t="s">
        <v>17</v>
      </c>
      <c r="CT10" s="224" t="s">
        <v>17</v>
      </c>
      <c r="CU10" s="224" t="s">
        <v>1587</v>
      </c>
      <c r="CV10" s="224" t="s">
        <v>17</v>
      </c>
      <c r="CW10" s="214">
        <v>45529</v>
      </c>
      <c r="CX10" s="222" t="s">
        <v>5513</v>
      </c>
      <c r="CY10" s="218">
        <v>1614000</v>
      </c>
      <c r="CZ10" s="218" t="s">
        <v>5476</v>
      </c>
      <c r="DA10" s="218" t="s">
        <v>358</v>
      </c>
      <c r="DB10" s="218">
        <v>1</v>
      </c>
      <c r="DC10" s="218" t="s">
        <v>5514</v>
      </c>
      <c r="DD10" s="218" t="s">
        <v>5492</v>
      </c>
      <c r="DE10" s="220">
        <v>45713</v>
      </c>
      <c r="DF10" s="221" t="s">
        <v>1988</v>
      </c>
      <c r="DG10" s="213">
        <v>0</v>
      </c>
      <c r="DH10" s="224" t="s">
        <v>1985</v>
      </c>
      <c r="DI10" s="224" t="s">
        <v>358</v>
      </c>
      <c r="DJ10" s="224">
        <v>1</v>
      </c>
      <c r="DK10" s="224" t="s">
        <v>1987</v>
      </c>
      <c r="DL10" s="224" t="s">
        <v>1986</v>
      </c>
      <c r="DM10" s="214">
        <v>45587</v>
      </c>
      <c r="DN10" s="222" t="s">
        <v>1989</v>
      </c>
      <c r="DO10" s="218">
        <v>0</v>
      </c>
      <c r="DP10" s="222" t="s">
        <v>1985</v>
      </c>
      <c r="DQ10" s="222" t="s">
        <v>358</v>
      </c>
      <c r="DR10" s="222">
        <v>1</v>
      </c>
      <c r="DS10" s="222" t="s">
        <v>1987</v>
      </c>
      <c r="DT10" s="222" t="s">
        <v>1986</v>
      </c>
      <c r="DU10" s="223">
        <v>45587</v>
      </c>
      <c r="DV10" s="221" t="s">
        <v>5515</v>
      </c>
      <c r="DW10" s="213">
        <v>1583000</v>
      </c>
      <c r="DX10" s="224" t="s">
        <v>5476</v>
      </c>
      <c r="DY10" s="224" t="s">
        <v>358</v>
      </c>
      <c r="DZ10" s="224">
        <v>1</v>
      </c>
      <c r="EA10" s="224" t="s">
        <v>5514</v>
      </c>
      <c r="EB10" s="224" t="s">
        <v>5492</v>
      </c>
      <c r="EC10" s="214">
        <v>45713</v>
      </c>
      <c r="ED10" s="222" t="s">
        <v>5517</v>
      </c>
      <c r="EE10" s="218">
        <v>31000</v>
      </c>
      <c r="EF10" s="222" t="s">
        <v>5476</v>
      </c>
      <c r="EG10" s="222" t="s">
        <v>358</v>
      </c>
      <c r="EH10" s="222">
        <v>1</v>
      </c>
      <c r="EI10" s="222" t="s">
        <v>5516</v>
      </c>
      <c r="EJ10" s="222" t="s">
        <v>5492</v>
      </c>
      <c r="EK10" s="223">
        <v>45713</v>
      </c>
      <c r="EL10" s="221" t="s">
        <v>5519</v>
      </c>
      <c r="EM10" s="213" t="s">
        <v>17</v>
      </c>
      <c r="EN10" s="224" t="s">
        <v>5476</v>
      </c>
      <c r="EO10" s="224" t="s">
        <v>742</v>
      </c>
      <c r="EP10" s="224">
        <v>2</v>
      </c>
      <c r="EQ10" s="224" t="s">
        <v>5518</v>
      </c>
      <c r="ER10" s="224" t="s">
        <v>5492</v>
      </c>
      <c r="ES10" s="214">
        <v>45713</v>
      </c>
      <c r="ET10" s="222" t="s">
        <v>5511</v>
      </c>
      <c r="EU10" s="222">
        <v>12</v>
      </c>
      <c r="EV10" s="222" t="s">
        <v>5486</v>
      </c>
      <c r="EW10" s="222" t="s">
        <v>358</v>
      </c>
      <c r="EX10" s="222">
        <v>1</v>
      </c>
      <c r="EY10" s="222" t="s">
        <v>5487</v>
      </c>
      <c r="EZ10" s="222" t="s">
        <v>496</v>
      </c>
      <c r="FA10" s="223">
        <v>45713</v>
      </c>
      <c r="FB10" s="221" t="s">
        <v>4285</v>
      </c>
      <c r="FC10" s="224">
        <v>2</v>
      </c>
      <c r="FD10" s="224" t="s">
        <v>1985</v>
      </c>
      <c r="FE10" s="224" t="s">
        <v>358</v>
      </c>
      <c r="FF10" s="224">
        <v>1</v>
      </c>
      <c r="FG10" s="224" t="s">
        <v>4284</v>
      </c>
      <c r="FH10" s="224" t="s">
        <v>1986</v>
      </c>
      <c r="FI10" s="214">
        <v>45684</v>
      </c>
      <c r="FJ10" s="221" t="s">
        <v>1588</v>
      </c>
      <c r="FK10" s="222" t="s">
        <v>17</v>
      </c>
      <c r="FL10" s="222" t="s">
        <v>17</v>
      </c>
      <c r="FM10" s="222" t="s">
        <v>17</v>
      </c>
      <c r="FN10" s="222" t="s">
        <v>17</v>
      </c>
      <c r="FO10" s="222" t="s">
        <v>1587</v>
      </c>
      <c r="FP10" s="218" t="s">
        <v>17</v>
      </c>
      <c r="FQ10" s="219">
        <v>45529</v>
      </c>
      <c r="FR10" s="221" t="s">
        <v>1589</v>
      </c>
      <c r="FS10" s="224" t="s">
        <v>17</v>
      </c>
      <c r="FT10" s="224" t="s">
        <v>17</v>
      </c>
      <c r="FU10" s="224" t="s">
        <v>17</v>
      </c>
      <c r="FV10" s="224" t="s">
        <v>17</v>
      </c>
      <c r="FW10" s="224" t="s">
        <v>1587</v>
      </c>
      <c r="FX10" s="224" t="s">
        <v>17</v>
      </c>
      <c r="FY10" s="214">
        <v>45529</v>
      </c>
      <c r="FZ10" s="222" t="s">
        <v>2498</v>
      </c>
      <c r="GA10" s="222">
        <v>1</v>
      </c>
      <c r="GB10" s="222" t="s">
        <v>1188</v>
      </c>
      <c r="GC10" s="222" t="s">
        <v>33</v>
      </c>
      <c r="GD10" s="222">
        <v>2</v>
      </c>
      <c r="GE10" s="222" t="s">
        <v>17</v>
      </c>
      <c r="GF10" s="222" t="s">
        <v>17</v>
      </c>
      <c r="GG10" s="223">
        <v>45609</v>
      </c>
      <c r="GH10" s="221" t="s">
        <v>2504</v>
      </c>
      <c r="GI10" s="224">
        <v>3</v>
      </c>
      <c r="GJ10" s="224" t="s">
        <v>1188</v>
      </c>
      <c r="GK10" s="224" t="s">
        <v>33</v>
      </c>
      <c r="GL10" s="224">
        <v>2</v>
      </c>
      <c r="GM10" s="224" t="s">
        <v>17</v>
      </c>
      <c r="GN10" s="224" t="s">
        <v>17</v>
      </c>
      <c r="GO10" s="214">
        <v>45609</v>
      </c>
      <c r="GP10" s="222" t="s">
        <v>2499</v>
      </c>
      <c r="GQ10" s="222">
        <v>2</v>
      </c>
      <c r="GR10" s="222" t="s">
        <v>1188</v>
      </c>
      <c r="GS10" s="222" t="s">
        <v>33</v>
      </c>
      <c r="GT10" s="222">
        <v>2</v>
      </c>
      <c r="GU10" s="222" t="s">
        <v>17</v>
      </c>
      <c r="GV10" s="222" t="s">
        <v>17</v>
      </c>
      <c r="GW10" s="223">
        <v>45609</v>
      </c>
      <c r="GX10" s="221" t="s">
        <v>2505</v>
      </c>
      <c r="GY10" s="224">
        <v>1</v>
      </c>
      <c r="GZ10" s="224" t="s">
        <v>1188</v>
      </c>
      <c r="HA10" s="224" t="s">
        <v>33</v>
      </c>
      <c r="HB10" s="224">
        <v>2</v>
      </c>
      <c r="HC10" s="224" t="s">
        <v>17</v>
      </c>
      <c r="HD10" s="224" t="s">
        <v>17</v>
      </c>
      <c r="HE10" s="214">
        <v>45609</v>
      </c>
      <c r="HF10" s="222" t="s">
        <v>2497</v>
      </c>
      <c r="HG10" s="222">
        <v>0</v>
      </c>
      <c r="HH10" s="222" t="s">
        <v>1188</v>
      </c>
      <c r="HI10" s="222" t="s">
        <v>33</v>
      </c>
      <c r="HJ10" s="222">
        <v>2</v>
      </c>
      <c r="HK10" s="222" t="s">
        <v>17</v>
      </c>
      <c r="HL10" s="222" t="s">
        <v>17</v>
      </c>
      <c r="HM10" s="223">
        <v>45609</v>
      </c>
      <c r="HN10" s="221" t="s">
        <v>2503</v>
      </c>
      <c r="HO10" s="224">
        <v>2</v>
      </c>
      <c r="HP10" s="224" t="s">
        <v>1188</v>
      </c>
      <c r="HQ10" s="224" t="s">
        <v>33</v>
      </c>
      <c r="HR10" s="224">
        <v>2</v>
      </c>
      <c r="HS10" s="224" t="s">
        <v>17</v>
      </c>
      <c r="HT10" s="224" t="s">
        <v>17</v>
      </c>
      <c r="HU10" s="214">
        <v>45609</v>
      </c>
      <c r="HV10" s="222" t="s">
        <v>2500</v>
      </c>
      <c r="HW10" s="222">
        <v>3</v>
      </c>
      <c r="HX10" s="222" t="s">
        <v>1188</v>
      </c>
      <c r="HY10" s="222" t="s">
        <v>33</v>
      </c>
      <c r="HZ10" s="222">
        <v>2</v>
      </c>
      <c r="IA10" s="222" t="s">
        <v>17</v>
      </c>
      <c r="IB10" s="222" t="s">
        <v>17</v>
      </c>
      <c r="IC10" s="223">
        <v>45609</v>
      </c>
      <c r="ID10" s="221" t="s">
        <v>2502</v>
      </c>
      <c r="IE10" s="224">
        <v>1</v>
      </c>
      <c r="IF10" s="224" t="s">
        <v>1188</v>
      </c>
      <c r="IG10" s="224" t="s">
        <v>33</v>
      </c>
      <c r="IH10" s="224">
        <v>2</v>
      </c>
      <c r="II10" s="224" t="s">
        <v>17</v>
      </c>
      <c r="IJ10" s="224" t="s">
        <v>17</v>
      </c>
      <c r="IK10" s="214">
        <v>45609</v>
      </c>
      <c r="IL10" s="222" t="s">
        <v>2501</v>
      </c>
      <c r="IM10" s="222">
        <v>3</v>
      </c>
      <c r="IN10" s="222" t="s">
        <v>1188</v>
      </c>
      <c r="IO10" s="222" t="s">
        <v>33</v>
      </c>
      <c r="IP10" s="222">
        <v>2</v>
      </c>
      <c r="IQ10" s="222" t="s">
        <v>17</v>
      </c>
      <c r="IR10" s="222" t="s">
        <v>17</v>
      </c>
      <c r="IS10" s="223">
        <v>45609</v>
      </c>
    </row>
    <row r="11" spans="1:253" s="11" customFormat="1" ht="13.25" customHeight="1" x14ac:dyDescent="0.25">
      <c r="A11" s="11" t="s">
        <v>2506</v>
      </c>
      <c r="B11" s="11" t="s">
        <v>10155</v>
      </c>
      <c r="C11" s="11" t="s">
        <v>2507</v>
      </c>
      <c r="D11" s="11" t="s">
        <v>1586</v>
      </c>
      <c r="E11" s="11" t="s">
        <v>9470</v>
      </c>
      <c r="F11" s="11" t="s">
        <v>5521</v>
      </c>
      <c r="G11" s="212">
        <v>170899000</v>
      </c>
      <c r="H11" s="213" t="s">
        <v>5472</v>
      </c>
      <c r="I11" s="213" t="s">
        <v>358</v>
      </c>
      <c r="J11" s="213">
        <v>1</v>
      </c>
      <c r="K11" s="213" t="s">
        <v>5474</v>
      </c>
      <c r="L11" s="213" t="s">
        <v>5520</v>
      </c>
      <c r="M11" s="214">
        <v>45713</v>
      </c>
      <c r="N11" s="221" t="s">
        <v>4246</v>
      </c>
      <c r="O11" s="216">
        <v>89471</v>
      </c>
      <c r="P11" s="216" t="s">
        <v>4243</v>
      </c>
      <c r="Q11" s="216" t="s">
        <v>358</v>
      </c>
      <c r="R11" s="216">
        <v>1</v>
      </c>
      <c r="S11" s="216" t="s">
        <v>4245</v>
      </c>
      <c r="T11" s="216" t="s">
        <v>4244</v>
      </c>
      <c r="U11" s="217">
        <v>45684</v>
      </c>
      <c r="V11" s="221" t="s">
        <v>4250</v>
      </c>
      <c r="W11" s="213">
        <v>89304000</v>
      </c>
      <c r="X11" s="213" t="s">
        <v>4247</v>
      </c>
      <c r="Y11" s="213" t="s">
        <v>358</v>
      </c>
      <c r="Z11" s="213">
        <v>1</v>
      </c>
      <c r="AA11" s="213" t="s">
        <v>4249</v>
      </c>
      <c r="AB11" s="213" t="s">
        <v>4248</v>
      </c>
      <c r="AC11" s="214">
        <v>45684</v>
      </c>
      <c r="AD11" s="221" t="s">
        <v>4252</v>
      </c>
      <c r="AE11" s="218">
        <v>55926000</v>
      </c>
      <c r="AF11" s="218" t="s">
        <v>4247</v>
      </c>
      <c r="AG11" s="218" t="s">
        <v>358</v>
      </c>
      <c r="AH11" s="218">
        <v>1</v>
      </c>
      <c r="AI11" s="218" t="s">
        <v>4251</v>
      </c>
      <c r="AJ11" s="218" t="s">
        <v>4248</v>
      </c>
      <c r="AK11" s="219">
        <v>45684</v>
      </c>
      <c r="AL11" s="221" t="s">
        <v>4254</v>
      </c>
      <c r="AM11" s="213">
        <v>0</v>
      </c>
      <c r="AN11" s="213" t="s">
        <v>17</v>
      </c>
      <c r="AO11" s="213" t="s">
        <v>358</v>
      </c>
      <c r="AP11" s="213">
        <v>1</v>
      </c>
      <c r="AQ11" s="213" t="s">
        <v>4253</v>
      </c>
      <c r="AR11" s="213" t="s">
        <v>17</v>
      </c>
      <c r="AS11" s="214">
        <v>45684</v>
      </c>
      <c r="AT11" s="222" t="s">
        <v>4255</v>
      </c>
      <c r="AU11" s="218" t="s">
        <v>17</v>
      </c>
      <c r="AV11" s="218" t="s">
        <v>17</v>
      </c>
      <c r="AW11" s="218" t="s">
        <v>358</v>
      </c>
      <c r="AX11" s="218">
        <v>1</v>
      </c>
      <c r="AY11" s="218" t="s">
        <v>4253</v>
      </c>
      <c r="AZ11" s="218" t="s">
        <v>17</v>
      </c>
      <c r="BA11" s="219">
        <v>45684</v>
      </c>
      <c r="BB11" s="221" t="s">
        <v>4274</v>
      </c>
      <c r="BC11" s="213" t="s">
        <v>17</v>
      </c>
      <c r="BD11" s="213" t="s">
        <v>17</v>
      </c>
      <c r="BE11" s="213" t="s">
        <v>17</v>
      </c>
      <c r="BF11" s="213" t="s">
        <v>17</v>
      </c>
      <c r="BG11" s="213" t="s">
        <v>1587</v>
      </c>
      <c r="BH11" s="213" t="s">
        <v>17</v>
      </c>
      <c r="BI11" s="214">
        <v>45684</v>
      </c>
      <c r="BJ11" s="222" t="s">
        <v>4257</v>
      </c>
      <c r="BK11" s="222">
        <v>0</v>
      </c>
      <c r="BL11" s="222" t="s">
        <v>17</v>
      </c>
      <c r="BM11" s="222" t="s">
        <v>358</v>
      </c>
      <c r="BN11" s="222">
        <v>1</v>
      </c>
      <c r="BO11" s="222" t="s">
        <v>4256</v>
      </c>
      <c r="BP11" s="218" t="s">
        <v>17</v>
      </c>
      <c r="BQ11" s="223">
        <v>45684</v>
      </c>
      <c r="BR11" s="221" t="s">
        <v>4276</v>
      </c>
      <c r="BS11" s="224" t="s">
        <v>17</v>
      </c>
      <c r="BT11" s="224" t="s">
        <v>17</v>
      </c>
      <c r="BU11" s="224" t="s">
        <v>17</v>
      </c>
      <c r="BV11" s="224" t="s">
        <v>17</v>
      </c>
      <c r="BW11" s="224" t="s">
        <v>4275</v>
      </c>
      <c r="BX11" s="224" t="s">
        <v>17</v>
      </c>
      <c r="BY11" s="214">
        <v>45684</v>
      </c>
      <c r="BZ11" s="222" t="s">
        <v>4277</v>
      </c>
      <c r="CA11" s="222" t="s">
        <v>17</v>
      </c>
      <c r="CB11" s="222" t="s">
        <v>17</v>
      </c>
      <c r="CC11" s="222" t="s">
        <v>17</v>
      </c>
      <c r="CD11" s="222" t="s">
        <v>17</v>
      </c>
      <c r="CE11" s="222" t="s">
        <v>4275</v>
      </c>
      <c r="CF11" s="222" t="s">
        <v>17</v>
      </c>
      <c r="CG11" s="223">
        <v>45684</v>
      </c>
      <c r="CH11" s="221" t="s">
        <v>10748</v>
      </c>
      <c r="CI11" s="222" t="e">
        <v>#N/A</v>
      </c>
      <c r="CJ11" s="222" t="e">
        <v>#N/A</v>
      </c>
      <c r="CK11" s="222" t="e">
        <v>#N/A</v>
      </c>
      <c r="CL11" s="222" t="e">
        <v>#N/A</v>
      </c>
      <c r="CM11" s="222" t="e">
        <v>#N/A</v>
      </c>
      <c r="CN11" s="222" t="e">
        <v>#N/A</v>
      </c>
      <c r="CO11" s="225" t="e">
        <v>#N/A</v>
      </c>
      <c r="CP11" s="222" t="s">
        <v>4279</v>
      </c>
      <c r="CQ11" s="224" t="s">
        <v>17</v>
      </c>
      <c r="CR11" s="224" t="s">
        <v>17</v>
      </c>
      <c r="CS11" s="224" t="s">
        <v>17</v>
      </c>
      <c r="CT11" s="224" t="s">
        <v>17</v>
      </c>
      <c r="CU11" s="224" t="s">
        <v>4275</v>
      </c>
      <c r="CV11" s="224" t="s">
        <v>17</v>
      </c>
      <c r="CW11" s="214">
        <v>45684</v>
      </c>
      <c r="CX11" s="222" t="s">
        <v>4259</v>
      </c>
      <c r="CY11" s="218">
        <v>23040000</v>
      </c>
      <c r="CZ11" s="218" t="s">
        <v>4247</v>
      </c>
      <c r="DA11" s="218" t="s">
        <v>358</v>
      </c>
      <c r="DB11" s="218">
        <v>1</v>
      </c>
      <c r="DC11" s="218" t="s">
        <v>4264</v>
      </c>
      <c r="DD11" s="218" t="s">
        <v>4248</v>
      </c>
      <c r="DE11" s="220">
        <v>45684</v>
      </c>
      <c r="DF11" s="221" t="s">
        <v>4261</v>
      </c>
      <c r="DG11" s="213">
        <v>33377000</v>
      </c>
      <c r="DH11" s="224" t="s">
        <v>4247</v>
      </c>
      <c r="DI11" s="224" t="s">
        <v>358</v>
      </c>
      <c r="DJ11" s="224">
        <v>1</v>
      </c>
      <c r="DK11" s="224" t="s">
        <v>4260</v>
      </c>
      <c r="DL11" s="224" t="s">
        <v>4248</v>
      </c>
      <c r="DM11" s="214">
        <v>45684</v>
      </c>
      <c r="DN11" s="222" t="s">
        <v>4263</v>
      </c>
      <c r="DO11" s="218">
        <v>32886000</v>
      </c>
      <c r="DP11" s="222" t="s">
        <v>4247</v>
      </c>
      <c r="DQ11" s="222" t="s">
        <v>358</v>
      </c>
      <c r="DR11" s="222">
        <v>1</v>
      </c>
      <c r="DS11" s="222" t="s">
        <v>4262</v>
      </c>
      <c r="DT11" s="222" t="s">
        <v>4248</v>
      </c>
      <c r="DU11" s="223">
        <v>45684</v>
      </c>
      <c r="DV11" s="221" t="s">
        <v>4265</v>
      </c>
      <c r="DW11" s="213">
        <v>21424000</v>
      </c>
      <c r="DX11" s="224" t="s">
        <v>4247</v>
      </c>
      <c r="DY11" s="224" t="s">
        <v>358</v>
      </c>
      <c r="DZ11" s="224">
        <v>1</v>
      </c>
      <c r="EA11" s="224" t="s">
        <v>4264</v>
      </c>
      <c r="EB11" s="224" t="s">
        <v>4248</v>
      </c>
      <c r="EC11" s="214">
        <v>45684</v>
      </c>
      <c r="ED11" s="222" t="s">
        <v>4267</v>
      </c>
      <c r="EE11" s="218">
        <v>1616000</v>
      </c>
      <c r="EF11" s="222" t="s">
        <v>4247</v>
      </c>
      <c r="EG11" s="222" t="s">
        <v>358</v>
      </c>
      <c r="EH11" s="222">
        <v>1</v>
      </c>
      <c r="EI11" s="222" t="s">
        <v>4266</v>
      </c>
      <c r="EJ11" s="222" t="s">
        <v>4248</v>
      </c>
      <c r="EK11" s="223">
        <v>45684</v>
      </c>
      <c r="EL11" s="221" t="s">
        <v>4269</v>
      </c>
      <c r="EM11" s="213">
        <v>0</v>
      </c>
      <c r="EN11" s="224" t="s">
        <v>4247</v>
      </c>
      <c r="EO11" s="224" t="s">
        <v>358</v>
      </c>
      <c r="EP11" s="224">
        <v>1</v>
      </c>
      <c r="EQ11" s="224" t="s">
        <v>4268</v>
      </c>
      <c r="ER11" s="224" t="s">
        <v>4248</v>
      </c>
      <c r="ES11" s="214">
        <v>45684</v>
      </c>
      <c r="ET11" s="222" t="s">
        <v>5522</v>
      </c>
      <c r="EU11" s="222">
        <v>12</v>
      </c>
      <c r="EV11" s="222" t="s">
        <v>5486</v>
      </c>
      <c r="EW11" s="222" t="s">
        <v>358</v>
      </c>
      <c r="EX11" s="222">
        <v>1</v>
      </c>
      <c r="EY11" s="222" t="s">
        <v>5487</v>
      </c>
      <c r="EZ11" s="222" t="s">
        <v>496</v>
      </c>
      <c r="FA11" s="223">
        <v>45713</v>
      </c>
      <c r="FB11" s="221" t="s">
        <v>4271</v>
      </c>
      <c r="FC11" s="224">
        <v>1</v>
      </c>
      <c r="FD11" s="224" t="s">
        <v>4247</v>
      </c>
      <c r="FE11" s="224" t="s">
        <v>358</v>
      </c>
      <c r="FF11" s="224">
        <v>1</v>
      </c>
      <c r="FG11" s="224" t="s">
        <v>4270</v>
      </c>
      <c r="FH11" s="224" t="s">
        <v>4248</v>
      </c>
      <c r="FI11" s="214">
        <v>45684</v>
      </c>
      <c r="FJ11" s="221" t="s">
        <v>4272</v>
      </c>
      <c r="FK11" s="222" t="s">
        <v>17</v>
      </c>
      <c r="FL11" s="222" t="s">
        <v>17</v>
      </c>
      <c r="FM11" s="222" t="s">
        <v>17</v>
      </c>
      <c r="FN11" s="222" t="s">
        <v>17</v>
      </c>
      <c r="FO11" s="222" t="s">
        <v>1587</v>
      </c>
      <c r="FP11" s="218" t="s">
        <v>17</v>
      </c>
      <c r="FQ11" s="219">
        <v>45684</v>
      </c>
      <c r="FR11" s="221" t="s">
        <v>4273</v>
      </c>
      <c r="FS11" s="224" t="s">
        <v>17</v>
      </c>
      <c r="FT11" s="224" t="s">
        <v>17</v>
      </c>
      <c r="FU11" s="224" t="s">
        <v>17</v>
      </c>
      <c r="FV11" s="224" t="s">
        <v>17</v>
      </c>
      <c r="FW11" s="224" t="s">
        <v>1587</v>
      </c>
      <c r="FX11" s="224" t="s">
        <v>17</v>
      </c>
      <c r="FY11" s="214">
        <v>45684</v>
      </c>
      <c r="FZ11" s="222" t="s">
        <v>2509</v>
      </c>
      <c r="GA11" s="222">
        <v>1</v>
      </c>
      <c r="GB11" s="222" t="s">
        <v>1188</v>
      </c>
      <c r="GC11" s="222" t="s">
        <v>33</v>
      </c>
      <c r="GD11" s="222">
        <v>2</v>
      </c>
      <c r="GE11" s="222" t="s">
        <v>17</v>
      </c>
      <c r="GF11" s="222" t="s">
        <v>17</v>
      </c>
      <c r="GG11" s="223">
        <v>45609</v>
      </c>
      <c r="GH11" s="221" t="s">
        <v>2515</v>
      </c>
      <c r="GI11" s="224">
        <v>2</v>
      </c>
      <c r="GJ11" s="224" t="s">
        <v>1188</v>
      </c>
      <c r="GK11" s="224" t="s">
        <v>33</v>
      </c>
      <c r="GL11" s="224">
        <v>2</v>
      </c>
      <c r="GM11" s="224" t="s">
        <v>17</v>
      </c>
      <c r="GN11" s="224" t="s">
        <v>17</v>
      </c>
      <c r="GO11" s="214">
        <v>45609</v>
      </c>
      <c r="GP11" s="222" t="s">
        <v>2510</v>
      </c>
      <c r="GQ11" s="222">
        <v>0</v>
      </c>
      <c r="GR11" s="222" t="s">
        <v>1188</v>
      </c>
      <c r="GS11" s="222" t="s">
        <v>33</v>
      </c>
      <c r="GT11" s="222">
        <v>2</v>
      </c>
      <c r="GU11" s="222" t="s">
        <v>17</v>
      </c>
      <c r="GV11" s="222" t="s">
        <v>17</v>
      </c>
      <c r="GW11" s="223">
        <v>45609</v>
      </c>
      <c r="GX11" s="221" t="s">
        <v>2516</v>
      </c>
      <c r="GY11" s="224">
        <v>0</v>
      </c>
      <c r="GZ11" s="224" t="s">
        <v>1188</v>
      </c>
      <c r="HA11" s="224" t="s">
        <v>33</v>
      </c>
      <c r="HB11" s="224">
        <v>2</v>
      </c>
      <c r="HC11" s="224" t="s">
        <v>17</v>
      </c>
      <c r="HD11" s="224" t="s">
        <v>17</v>
      </c>
      <c r="HE11" s="214">
        <v>45609</v>
      </c>
      <c r="HF11" s="222" t="s">
        <v>2508</v>
      </c>
      <c r="HG11" s="222">
        <v>0</v>
      </c>
      <c r="HH11" s="222" t="s">
        <v>1188</v>
      </c>
      <c r="HI11" s="222" t="s">
        <v>33</v>
      </c>
      <c r="HJ11" s="222">
        <v>2</v>
      </c>
      <c r="HK11" s="222" t="s">
        <v>17</v>
      </c>
      <c r="HL11" s="222" t="s">
        <v>17</v>
      </c>
      <c r="HM11" s="223">
        <v>45609</v>
      </c>
      <c r="HN11" s="221" t="s">
        <v>2514</v>
      </c>
      <c r="HO11" s="224">
        <v>0</v>
      </c>
      <c r="HP11" s="224" t="s">
        <v>1188</v>
      </c>
      <c r="HQ11" s="224" t="s">
        <v>33</v>
      </c>
      <c r="HR11" s="224">
        <v>2</v>
      </c>
      <c r="HS11" s="224" t="s">
        <v>17</v>
      </c>
      <c r="HT11" s="224" t="s">
        <v>17</v>
      </c>
      <c r="HU11" s="214">
        <v>45609</v>
      </c>
      <c r="HV11" s="222" t="s">
        <v>2511</v>
      </c>
      <c r="HW11" s="222">
        <v>3</v>
      </c>
      <c r="HX11" s="222" t="s">
        <v>1188</v>
      </c>
      <c r="HY11" s="222" t="s">
        <v>33</v>
      </c>
      <c r="HZ11" s="222">
        <v>2</v>
      </c>
      <c r="IA11" s="222" t="s">
        <v>17</v>
      </c>
      <c r="IB11" s="222" t="s">
        <v>17</v>
      </c>
      <c r="IC11" s="223">
        <v>45609</v>
      </c>
      <c r="ID11" s="221" t="s">
        <v>2513</v>
      </c>
      <c r="IE11" s="224">
        <v>1</v>
      </c>
      <c r="IF11" s="224" t="s">
        <v>1188</v>
      </c>
      <c r="IG11" s="224" t="s">
        <v>33</v>
      </c>
      <c r="IH11" s="224">
        <v>2</v>
      </c>
      <c r="II11" s="224" t="s">
        <v>17</v>
      </c>
      <c r="IJ11" s="224" t="s">
        <v>17</v>
      </c>
      <c r="IK11" s="214">
        <v>45609</v>
      </c>
      <c r="IL11" s="222" t="s">
        <v>2512</v>
      </c>
      <c r="IM11" s="222">
        <v>3</v>
      </c>
      <c r="IN11" s="222" t="s">
        <v>1188</v>
      </c>
      <c r="IO11" s="222" t="s">
        <v>33</v>
      </c>
      <c r="IP11" s="222">
        <v>2</v>
      </c>
      <c r="IQ11" s="222" t="s">
        <v>17</v>
      </c>
      <c r="IR11" s="222" t="s">
        <v>17</v>
      </c>
      <c r="IS11" s="223">
        <v>45609</v>
      </c>
    </row>
    <row r="12" spans="1:253" s="11" customFormat="1" ht="13.25" customHeight="1" x14ac:dyDescent="0.25">
      <c r="A12" s="11" t="s">
        <v>2728</v>
      </c>
      <c r="B12" s="11" t="s">
        <v>10162</v>
      </c>
      <c r="C12" s="11" t="s">
        <v>2729</v>
      </c>
      <c r="D12" s="11" t="s">
        <v>2730</v>
      </c>
      <c r="E12" s="11" t="s">
        <v>9471</v>
      </c>
      <c r="F12" s="11" t="s">
        <v>8756</v>
      </c>
      <c r="G12" s="212">
        <v>6503000</v>
      </c>
      <c r="H12" s="213" t="s">
        <v>8730</v>
      </c>
      <c r="I12" s="213" t="s">
        <v>358</v>
      </c>
      <c r="J12" s="213">
        <v>1</v>
      </c>
      <c r="K12" s="213" t="s">
        <v>8755</v>
      </c>
      <c r="L12" s="213" t="s">
        <v>8754</v>
      </c>
      <c r="M12" s="214">
        <v>45716</v>
      </c>
      <c r="N12" s="221" t="s">
        <v>8760</v>
      </c>
      <c r="O12" s="216">
        <v>108560</v>
      </c>
      <c r="P12" s="216" t="s">
        <v>8757</v>
      </c>
      <c r="Q12" s="216" t="s">
        <v>358</v>
      </c>
      <c r="R12" s="216">
        <v>1</v>
      </c>
      <c r="S12" s="216" t="s">
        <v>8759</v>
      </c>
      <c r="T12" s="216" t="s">
        <v>8758</v>
      </c>
      <c r="U12" s="217">
        <v>45716</v>
      </c>
      <c r="V12" s="221" t="s">
        <v>8762</v>
      </c>
      <c r="W12" s="213">
        <v>6503000</v>
      </c>
      <c r="X12" s="213" t="s">
        <v>8730</v>
      </c>
      <c r="Y12" s="213" t="s">
        <v>742</v>
      </c>
      <c r="Z12" s="213">
        <v>2</v>
      </c>
      <c r="AA12" s="213" t="s">
        <v>8761</v>
      </c>
      <c r="AB12" s="213" t="s">
        <v>8754</v>
      </c>
      <c r="AC12" s="214">
        <v>45716</v>
      </c>
      <c r="AD12" s="221" t="s">
        <v>8765</v>
      </c>
      <c r="AE12" s="218">
        <v>75000</v>
      </c>
      <c r="AF12" s="218" t="s">
        <v>8763</v>
      </c>
      <c r="AG12" s="218" t="s">
        <v>742</v>
      </c>
      <c r="AH12" s="218">
        <v>2</v>
      </c>
      <c r="AI12" s="218" t="s">
        <v>8764</v>
      </c>
      <c r="AJ12" s="218" t="s">
        <v>4399</v>
      </c>
      <c r="AK12" s="219">
        <v>45716</v>
      </c>
      <c r="AL12" s="221" t="s">
        <v>8767</v>
      </c>
      <c r="AM12" s="213">
        <v>75000</v>
      </c>
      <c r="AN12" s="213" t="s">
        <v>8763</v>
      </c>
      <c r="AO12" s="213" t="s">
        <v>358</v>
      </c>
      <c r="AP12" s="213">
        <v>1</v>
      </c>
      <c r="AQ12" s="213" t="s">
        <v>8766</v>
      </c>
      <c r="AR12" s="213" t="s">
        <v>3864</v>
      </c>
      <c r="AS12" s="214">
        <v>45716</v>
      </c>
      <c r="AT12" s="222" t="s">
        <v>3587</v>
      </c>
      <c r="AU12" s="218" t="s">
        <v>17</v>
      </c>
      <c r="AV12" s="218" t="s">
        <v>17</v>
      </c>
      <c r="AW12" s="218" t="s">
        <v>17</v>
      </c>
      <c r="AX12" s="218" t="s">
        <v>17</v>
      </c>
      <c r="AY12" s="218" t="s">
        <v>1764</v>
      </c>
      <c r="AZ12" s="218" t="s">
        <v>17</v>
      </c>
      <c r="BA12" s="219">
        <v>45626</v>
      </c>
      <c r="BB12" s="221" t="s">
        <v>3586</v>
      </c>
      <c r="BC12" s="213" t="s">
        <v>17</v>
      </c>
      <c r="BD12" s="213" t="s">
        <v>17</v>
      </c>
      <c r="BE12" s="213" t="s">
        <v>17</v>
      </c>
      <c r="BF12" s="213" t="s">
        <v>17</v>
      </c>
      <c r="BG12" s="213" t="s">
        <v>1764</v>
      </c>
      <c r="BH12" s="213" t="s">
        <v>17</v>
      </c>
      <c r="BI12" s="214">
        <v>45626</v>
      </c>
      <c r="BJ12" s="222" t="s">
        <v>8769</v>
      </c>
      <c r="BK12" s="222">
        <v>0</v>
      </c>
      <c r="BL12" s="222" t="s">
        <v>5486</v>
      </c>
      <c r="BM12" s="222" t="s">
        <v>358</v>
      </c>
      <c r="BN12" s="222">
        <v>1</v>
      </c>
      <c r="BO12" s="222" t="s">
        <v>8768</v>
      </c>
      <c r="BP12" s="218" t="s">
        <v>4234</v>
      </c>
      <c r="BQ12" s="223">
        <v>45716</v>
      </c>
      <c r="BR12" s="221" t="s">
        <v>3588</v>
      </c>
      <c r="BS12" s="224">
        <v>0</v>
      </c>
      <c r="BT12" s="224" t="s">
        <v>17</v>
      </c>
      <c r="BU12" s="224" t="s">
        <v>17</v>
      </c>
      <c r="BV12" s="224" t="s">
        <v>17</v>
      </c>
      <c r="BW12" s="224" t="s">
        <v>1778</v>
      </c>
      <c r="BX12" s="224" t="s">
        <v>17</v>
      </c>
      <c r="BY12" s="214">
        <v>45626</v>
      </c>
      <c r="BZ12" s="222" t="s">
        <v>3589</v>
      </c>
      <c r="CA12" s="222">
        <v>0</v>
      </c>
      <c r="CB12" s="222" t="s">
        <v>17</v>
      </c>
      <c r="CC12" s="222" t="s">
        <v>17</v>
      </c>
      <c r="CD12" s="222" t="s">
        <v>17</v>
      </c>
      <c r="CE12" s="222" t="s">
        <v>1778</v>
      </c>
      <c r="CF12" s="222" t="s">
        <v>17</v>
      </c>
      <c r="CG12" s="223">
        <v>45626</v>
      </c>
      <c r="CH12" s="221" t="s">
        <v>10749</v>
      </c>
      <c r="CI12" s="222" t="e">
        <v>#N/A</v>
      </c>
      <c r="CJ12" s="222" t="e">
        <v>#N/A</v>
      </c>
      <c r="CK12" s="222" t="e">
        <v>#N/A</v>
      </c>
      <c r="CL12" s="222" t="e">
        <v>#N/A</v>
      </c>
      <c r="CM12" s="222" t="e">
        <v>#N/A</v>
      </c>
      <c r="CN12" s="222" t="e">
        <v>#N/A</v>
      </c>
      <c r="CO12" s="225" t="e">
        <v>#N/A</v>
      </c>
      <c r="CP12" s="222" t="s">
        <v>3591</v>
      </c>
      <c r="CQ12" s="224" t="s">
        <v>17</v>
      </c>
      <c r="CR12" s="224" t="s">
        <v>17</v>
      </c>
      <c r="CS12" s="224" t="s">
        <v>17</v>
      </c>
      <c r="CT12" s="224" t="s">
        <v>17</v>
      </c>
      <c r="CU12" s="224" t="s">
        <v>1764</v>
      </c>
      <c r="CV12" s="224" t="s">
        <v>17</v>
      </c>
      <c r="CW12" s="214">
        <v>45626</v>
      </c>
      <c r="CX12" s="222" t="s">
        <v>8773</v>
      </c>
      <c r="CY12" s="218">
        <v>75000</v>
      </c>
      <c r="CZ12" s="218" t="s">
        <v>8763</v>
      </c>
      <c r="DA12" s="218" t="s">
        <v>358</v>
      </c>
      <c r="DB12" s="218">
        <v>1</v>
      </c>
      <c r="DC12" s="218" t="s">
        <v>8777</v>
      </c>
      <c r="DD12" s="218" t="s">
        <v>4399</v>
      </c>
      <c r="DE12" s="220">
        <v>45716</v>
      </c>
      <c r="DF12" s="221" t="s">
        <v>8775</v>
      </c>
      <c r="DG12" s="213">
        <v>6430000</v>
      </c>
      <c r="DH12" s="224" t="s">
        <v>8730</v>
      </c>
      <c r="DI12" s="224" t="s">
        <v>358</v>
      </c>
      <c r="DJ12" s="224">
        <v>1</v>
      </c>
      <c r="DK12" s="224" t="s">
        <v>4371</v>
      </c>
      <c r="DL12" s="224" t="s">
        <v>8774</v>
      </c>
      <c r="DM12" s="214">
        <v>45716</v>
      </c>
      <c r="DN12" s="222" t="s">
        <v>8776</v>
      </c>
      <c r="DO12" s="218">
        <v>0</v>
      </c>
      <c r="DP12" s="222" t="s">
        <v>8763</v>
      </c>
      <c r="DQ12" s="222" t="s">
        <v>358</v>
      </c>
      <c r="DR12" s="222">
        <v>1</v>
      </c>
      <c r="DS12" s="222" t="s">
        <v>4375</v>
      </c>
      <c r="DT12" s="222" t="s">
        <v>4399</v>
      </c>
      <c r="DU12" s="223">
        <v>45716</v>
      </c>
      <c r="DV12" s="221" t="s">
        <v>8778</v>
      </c>
      <c r="DW12" s="213">
        <v>75000</v>
      </c>
      <c r="DX12" s="224" t="s">
        <v>8763</v>
      </c>
      <c r="DY12" s="224" t="s">
        <v>358</v>
      </c>
      <c r="DZ12" s="224">
        <v>1</v>
      </c>
      <c r="EA12" s="224" t="s">
        <v>8777</v>
      </c>
      <c r="EB12" s="224" t="s">
        <v>4399</v>
      </c>
      <c r="EC12" s="214">
        <v>45716</v>
      </c>
      <c r="ED12" s="222" t="s">
        <v>8779</v>
      </c>
      <c r="EE12" s="218">
        <v>0</v>
      </c>
      <c r="EF12" s="222" t="s">
        <v>8763</v>
      </c>
      <c r="EG12" s="222" t="s">
        <v>358</v>
      </c>
      <c r="EH12" s="222">
        <v>1</v>
      </c>
      <c r="EI12" s="222" t="s">
        <v>4377</v>
      </c>
      <c r="EJ12" s="222" t="s">
        <v>4399</v>
      </c>
      <c r="EK12" s="223">
        <v>45716</v>
      </c>
      <c r="EL12" s="221" t="s">
        <v>8780</v>
      </c>
      <c r="EM12" s="213">
        <v>0</v>
      </c>
      <c r="EN12" s="224" t="s">
        <v>8763</v>
      </c>
      <c r="EO12" s="224" t="s">
        <v>358</v>
      </c>
      <c r="EP12" s="224">
        <v>1</v>
      </c>
      <c r="EQ12" s="224" t="s">
        <v>4377</v>
      </c>
      <c r="ER12" s="224" t="s">
        <v>4399</v>
      </c>
      <c r="ES12" s="214">
        <v>45716</v>
      </c>
      <c r="ET12" s="222" t="s">
        <v>8771</v>
      </c>
      <c r="EU12" s="222">
        <v>0</v>
      </c>
      <c r="EV12" s="222" t="s">
        <v>5486</v>
      </c>
      <c r="EW12" s="222" t="s">
        <v>358</v>
      </c>
      <c r="EX12" s="222">
        <v>1</v>
      </c>
      <c r="EY12" s="222" t="s">
        <v>8770</v>
      </c>
      <c r="EZ12" s="222" t="s">
        <v>4234</v>
      </c>
      <c r="FA12" s="223">
        <v>45716</v>
      </c>
      <c r="FB12" s="221" t="s">
        <v>8781</v>
      </c>
      <c r="FC12" s="224">
        <v>2</v>
      </c>
      <c r="FD12" s="224" t="s">
        <v>4380</v>
      </c>
      <c r="FE12" s="224" t="s">
        <v>358</v>
      </c>
      <c r="FF12" s="224">
        <v>1</v>
      </c>
      <c r="FG12" s="224" t="s">
        <v>3630</v>
      </c>
      <c r="FH12" s="224" t="s">
        <v>4381</v>
      </c>
      <c r="FI12" s="214">
        <v>45716</v>
      </c>
      <c r="FJ12" s="221" t="s">
        <v>3592</v>
      </c>
      <c r="FK12" s="222" t="s">
        <v>17</v>
      </c>
      <c r="FL12" s="222" t="s">
        <v>17</v>
      </c>
      <c r="FM12" s="222" t="s">
        <v>17</v>
      </c>
      <c r="FN12" s="222" t="s">
        <v>17</v>
      </c>
      <c r="FO12" s="222" t="s">
        <v>1764</v>
      </c>
      <c r="FP12" s="218" t="s">
        <v>17</v>
      </c>
      <c r="FQ12" s="219">
        <v>45626</v>
      </c>
      <c r="FR12" s="221" t="s">
        <v>3593</v>
      </c>
      <c r="FS12" s="224" t="s">
        <v>17</v>
      </c>
      <c r="FT12" s="224" t="s">
        <v>17</v>
      </c>
      <c r="FU12" s="224" t="s">
        <v>17</v>
      </c>
      <c r="FV12" s="224" t="s">
        <v>17</v>
      </c>
      <c r="FW12" s="224" t="s">
        <v>1764</v>
      </c>
      <c r="FX12" s="224" t="s">
        <v>17</v>
      </c>
      <c r="FY12" s="214">
        <v>45626</v>
      </c>
      <c r="FZ12" s="222" t="s">
        <v>2732</v>
      </c>
      <c r="GA12" s="222">
        <v>0</v>
      </c>
      <c r="GB12" s="222" t="s">
        <v>1188</v>
      </c>
      <c r="GC12" s="222" t="s">
        <v>33</v>
      </c>
      <c r="GD12" s="222">
        <v>2</v>
      </c>
      <c r="GE12" s="222" t="s">
        <v>17</v>
      </c>
      <c r="GF12" s="222" t="s">
        <v>17</v>
      </c>
      <c r="GG12" s="223">
        <v>45610</v>
      </c>
      <c r="GH12" s="221" t="s">
        <v>2738</v>
      </c>
      <c r="GI12" s="224">
        <v>0</v>
      </c>
      <c r="GJ12" s="224" t="s">
        <v>1188</v>
      </c>
      <c r="GK12" s="224" t="s">
        <v>33</v>
      </c>
      <c r="GL12" s="224">
        <v>2</v>
      </c>
      <c r="GM12" s="224" t="s">
        <v>17</v>
      </c>
      <c r="GN12" s="224" t="s">
        <v>17</v>
      </c>
      <c r="GO12" s="214">
        <v>45610</v>
      </c>
      <c r="GP12" s="222" t="s">
        <v>2733</v>
      </c>
      <c r="GQ12" s="222">
        <v>0</v>
      </c>
      <c r="GR12" s="222" t="s">
        <v>1188</v>
      </c>
      <c r="GS12" s="222" t="s">
        <v>33</v>
      </c>
      <c r="GT12" s="222">
        <v>2</v>
      </c>
      <c r="GU12" s="222" t="s">
        <v>17</v>
      </c>
      <c r="GV12" s="222" t="s">
        <v>17</v>
      </c>
      <c r="GW12" s="223">
        <v>45610</v>
      </c>
      <c r="GX12" s="221" t="s">
        <v>2739</v>
      </c>
      <c r="GY12" s="224">
        <v>0</v>
      </c>
      <c r="GZ12" s="224" t="s">
        <v>1188</v>
      </c>
      <c r="HA12" s="224" t="s">
        <v>33</v>
      </c>
      <c r="HB12" s="224">
        <v>2</v>
      </c>
      <c r="HC12" s="224" t="s">
        <v>17</v>
      </c>
      <c r="HD12" s="224" t="s">
        <v>17</v>
      </c>
      <c r="HE12" s="214">
        <v>45610</v>
      </c>
      <c r="HF12" s="222" t="s">
        <v>2731</v>
      </c>
      <c r="HG12" s="222">
        <v>0</v>
      </c>
      <c r="HH12" s="222" t="s">
        <v>1188</v>
      </c>
      <c r="HI12" s="222" t="s">
        <v>33</v>
      </c>
      <c r="HJ12" s="222">
        <v>2</v>
      </c>
      <c r="HK12" s="222" t="s">
        <v>17</v>
      </c>
      <c r="HL12" s="222" t="s">
        <v>17</v>
      </c>
      <c r="HM12" s="223">
        <v>45610</v>
      </c>
      <c r="HN12" s="221" t="s">
        <v>2737</v>
      </c>
      <c r="HO12" s="224">
        <v>0</v>
      </c>
      <c r="HP12" s="224" t="s">
        <v>1188</v>
      </c>
      <c r="HQ12" s="224" t="s">
        <v>33</v>
      </c>
      <c r="HR12" s="224">
        <v>2</v>
      </c>
      <c r="HS12" s="224" t="s">
        <v>17</v>
      </c>
      <c r="HT12" s="224" t="s">
        <v>17</v>
      </c>
      <c r="HU12" s="214">
        <v>45610</v>
      </c>
      <c r="HV12" s="222" t="s">
        <v>2734</v>
      </c>
      <c r="HW12" s="222">
        <v>0</v>
      </c>
      <c r="HX12" s="222" t="s">
        <v>1188</v>
      </c>
      <c r="HY12" s="222" t="s">
        <v>33</v>
      </c>
      <c r="HZ12" s="222">
        <v>2</v>
      </c>
      <c r="IA12" s="222" t="s">
        <v>17</v>
      </c>
      <c r="IB12" s="222" t="s">
        <v>17</v>
      </c>
      <c r="IC12" s="223">
        <v>45610</v>
      </c>
      <c r="ID12" s="221" t="s">
        <v>2736</v>
      </c>
      <c r="IE12" s="224">
        <v>0</v>
      </c>
      <c r="IF12" s="224" t="s">
        <v>1188</v>
      </c>
      <c r="IG12" s="224" t="s">
        <v>33</v>
      </c>
      <c r="IH12" s="224">
        <v>2</v>
      </c>
      <c r="II12" s="224" t="s">
        <v>17</v>
      </c>
      <c r="IJ12" s="224" t="s">
        <v>17</v>
      </c>
      <c r="IK12" s="214">
        <v>45610</v>
      </c>
      <c r="IL12" s="222" t="s">
        <v>2735</v>
      </c>
      <c r="IM12" s="222">
        <v>0</v>
      </c>
      <c r="IN12" s="222" t="s">
        <v>1188</v>
      </c>
      <c r="IO12" s="222" t="s">
        <v>33</v>
      </c>
      <c r="IP12" s="222">
        <v>2</v>
      </c>
      <c r="IQ12" s="222" t="s">
        <v>17</v>
      </c>
      <c r="IR12" s="222" t="s">
        <v>17</v>
      </c>
      <c r="IS12" s="223">
        <v>45610</v>
      </c>
    </row>
    <row r="13" spans="1:253" s="11" customFormat="1" ht="13.25" customHeight="1" x14ac:dyDescent="0.25">
      <c r="A13" s="11" t="s">
        <v>2112</v>
      </c>
      <c r="B13" s="11" t="s">
        <v>10162</v>
      </c>
      <c r="C13" s="11" t="s">
        <v>2113</v>
      </c>
      <c r="D13" s="11" t="s">
        <v>2114</v>
      </c>
      <c r="E13" s="11" t="s">
        <v>9478</v>
      </c>
      <c r="F13" s="11" t="s">
        <v>8733</v>
      </c>
      <c r="G13" s="212">
        <v>9223000</v>
      </c>
      <c r="H13" s="213" t="s">
        <v>8730</v>
      </c>
      <c r="I13" s="213" t="s">
        <v>742</v>
      </c>
      <c r="J13" s="213">
        <v>2</v>
      </c>
      <c r="K13" s="213" t="s">
        <v>8732</v>
      </c>
      <c r="L13" s="213" t="s">
        <v>8731</v>
      </c>
      <c r="M13" s="214">
        <v>45716</v>
      </c>
      <c r="N13" s="221" t="s">
        <v>3577</v>
      </c>
      <c r="O13" s="216">
        <v>207582</v>
      </c>
      <c r="P13" s="216" t="s">
        <v>3574</v>
      </c>
      <c r="Q13" s="216" t="s">
        <v>742</v>
      </c>
      <c r="R13" s="216">
        <v>2</v>
      </c>
      <c r="S13" s="216" t="s">
        <v>3576</v>
      </c>
      <c r="T13" s="216" t="s">
        <v>3575</v>
      </c>
      <c r="U13" s="217">
        <v>45626</v>
      </c>
      <c r="V13" s="221" t="s">
        <v>8735</v>
      </c>
      <c r="W13" s="213">
        <v>9223000</v>
      </c>
      <c r="X13" s="213" t="s">
        <v>8730</v>
      </c>
      <c r="Y13" s="213" t="s">
        <v>22</v>
      </c>
      <c r="Z13" s="213">
        <v>3</v>
      </c>
      <c r="AA13" s="213" t="s">
        <v>8734</v>
      </c>
      <c r="AB13" s="213" t="s">
        <v>8731</v>
      </c>
      <c r="AC13" s="214">
        <v>45716</v>
      </c>
      <c r="AD13" s="221" t="s">
        <v>8738</v>
      </c>
      <c r="AE13" s="218">
        <v>45000</v>
      </c>
      <c r="AF13" s="218" t="s">
        <v>8736</v>
      </c>
      <c r="AG13" s="218" t="s">
        <v>22</v>
      </c>
      <c r="AH13" s="218">
        <v>3</v>
      </c>
      <c r="AI13" s="218" t="s">
        <v>8737</v>
      </c>
      <c r="AJ13" s="218" t="s">
        <v>3864</v>
      </c>
      <c r="AK13" s="219">
        <v>45716</v>
      </c>
      <c r="AL13" s="221" t="s">
        <v>8740</v>
      </c>
      <c r="AM13" s="213">
        <v>45000</v>
      </c>
      <c r="AN13" s="213" t="s">
        <v>8736</v>
      </c>
      <c r="AO13" s="213" t="s">
        <v>742</v>
      </c>
      <c r="AP13" s="213">
        <v>2</v>
      </c>
      <c r="AQ13" s="213" t="s">
        <v>8739</v>
      </c>
      <c r="AR13" s="213" t="s">
        <v>3864</v>
      </c>
      <c r="AS13" s="214">
        <v>45716</v>
      </c>
      <c r="AT13" s="222" t="s">
        <v>3579</v>
      </c>
      <c r="AU13" s="218" t="s">
        <v>17</v>
      </c>
      <c r="AV13" s="218" t="s">
        <v>17</v>
      </c>
      <c r="AW13" s="218" t="s">
        <v>17</v>
      </c>
      <c r="AX13" s="218" t="s">
        <v>17</v>
      </c>
      <c r="AY13" s="218" t="s">
        <v>1764</v>
      </c>
      <c r="AZ13" s="218" t="s">
        <v>17</v>
      </c>
      <c r="BA13" s="219">
        <v>45626</v>
      </c>
      <c r="BB13" s="221" t="s">
        <v>3578</v>
      </c>
      <c r="BC13" s="213" t="s">
        <v>17</v>
      </c>
      <c r="BD13" s="213" t="s">
        <v>17</v>
      </c>
      <c r="BE13" s="213" t="s">
        <v>17</v>
      </c>
      <c r="BF13" s="213" t="s">
        <v>17</v>
      </c>
      <c r="BG13" s="213" t="s">
        <v>1764</v>
      </c>
      <c r="BH13" s="213" t="s">
        <v>17</v>
      </c>
      <c r="BI13" s="214">
        <v>45626</v>
      </c>
      <c r="BJ13" s="222" t="s">
        <v>8742</v>
      </c>
      <c r="BK13" s="222">
        <v>0</v>
      </c>
      <c r="BL13" s="222" t="s">
        <v>5486</v>
      </c>
      <c r="BM13" s="222" t="s">
        <v>742</v>
      </c>
      <c r="BN13" s="222">
        <v>2</v>
      </c>
      <c r="BO13" s="222" t="s">
        <v>8741</v>
      </c>
      <c r="BP13" s="218" t="s">
        <v>4234</v>
      </c>
      <c r="BQ13" s="223">
        <v>45716</v>
      </c>
      <c r="BR13" s="221" t="s">
        <v>3580</v>
      </c>
      <c r="BS13" s="224">
        <v>0</v>
      </c>
      <c r="BT13" s="224" t="s">
        <v>17</v>
      </c>
      <c r="BU13" s="224" t="s">
        <v>17</v>
      </c>
      <c r="BV13" s="224" t="s">
        <v>17</v>
      </c>
      <c r="BW13" s="224" t="s">
        <v>1778</v>
      </c>
      <c r="BX13" s="224" t="s">
        <v>17</v>
      </c>
      <c r="BY13" s="214">
        <v>45626</v>
      </c>
      <c r="BZ13" s="222" t="s">
        <v>3581</v>
      </c>
      <c r="CA13" s="222">
        <v>0</v>
      </c>
      <c r="CB13" s="222" t="s">
        <v>17</v>
      </c>
      <c r="CC13" s="222" t="s">
        <v>17</v>
      </c>
      <c r="CD13" s="222" t="s">
        <v>17</v>
      </c>
      <c r="CE13" s="222" t="s">
        <v>1778</v>
      </c>
      <c r="CF13" s="222" t="s">
        <v>17</v>
      </c>
      <c r="CG13" s="223">
        <v>45626</v>
      </c>
      <c r="CH13" s="221" t="s">
        <v>10750</v>
      </c>
      <c r="CI13" s="222" t="e">
        <v>#N/A</v>
      </c>
      <c r="CJ13" s="222" t="e">
        <v>#N/A</v>
      </c>
      <c r="CK13" s="222" t="e">
        <v>#N/A</v>
      </c>
      <c r="CL13" s="222" t="e">
        <v>#N/A</v>
      </c>
      <c r="CM13" s="222" t="e">
        <v>#N/A</v>
      </c>
      <c r="CN13" s="222" t="e">
        <v>#N/A</v>
      </c>
      <c r="CO13" s="225" t="e">
        <v>#N/A</v>
      </c>
      <c r="CP13" s="222" t="s">
        <v>3583</v>
      </c>
      <c r="CQ13" s="224" t="s">
        <v>17</v>
      </c>
      <c r="CR13" s="224" t="s">
        <v>17</v>
      </c>
      <c r="CS13" s="224" t="s">
        <v>17</v>
      </c>
      <c r="CT13" s="224" t="s">
        <v>17</v>
      </c>
      <c r="CU13" s="224" t="s">
        <v>1764</v>
      </c>
      <c r="CV13" s="224" t="s">
        <v>17</v>
      </c>
      <c r="CW13" s="214">
        <v>45626</v>
      </c>
      <c r="CX13" s="222" t="s">
        <v>8746</v>
      </c>
      <c r="CY13" s="218">
        <v>45000</v>
      </c>
      <c r="CZ13" s="218" t="s">
        <v>8736</v>
      </c>
      <c r="DA13" s="218" t="s">
        <v>22</v>
      </c>
      <c r="DB13" s="218">
        <v>3</v>
      </c>
      <c r="DC13" s="218" t="s">
        <v>8749</v>
      </c>
      <c r="DD13" s="218" t="s">
        <v>8744</v>
      </c>
      <c r="DE13" s="220">
        <v>45716</v>
      </c>
      <c r="DF13" s="221" t="s">
        <v>8747</v>
      </c>
      <c r="DG13" s="213">
        <v>9178000</v>
      </c>
      <c r="DH13" s="224" t="s">
        <v>8730</v>
      </c>
      <c r="DI13" s="224" t="s">
        <v>742</v>
      </c>
      <c r="DJ13" s="224">
        <v>2</v>
      </c>
      <c r="DK13" s="224" t="s">
        <v>4371</v>
      </c>
      <c r="DL13" s="224" t="s">
        <v>8731</v>
      </c>
      <c r="DM13" s="214">
        <v>45716</v>
      </c>
      <c r="DN13" s="222" t="s">
        <v>8748</v>
      </c>
      <c r="DO13" s="218">
        <v>0</v>
      </c>
      <c r="DP13" s="222" t="s">
        <v>8736</v>
      </c>
      <c r="DQ13" s="222" t="s">
        <v>742</v>
      </c>
      <c r="DR13" s="222">
        <v>2</v>
      </c>
      <c r="DS13" s="222" t="s">
        <v>4375</v>
      </c>
      <c r="DT13" s="222" t="s">
        <v>8744</v>
      </c>
      <c r="DU13" s="223">
        <v>45716</v>
      </c>
      <c r="DV13" s="221" t="s">
        <v>8750</v>
      </c>
      <c r="DW13" s="213">
        <v>45000</v>
      </c>
      <c r="DX13" s="224" t="s">
        <v>8736</v>
      </c>
      <c r="DY13" s="224" t="s">
        <v>22</v>
      </c>
      <c r="DZ13" s="224">
        <v>3</v>
      </c>
      <c r="EA13" s="224" t="s">
        <v>8749</v>
      </c>
      <c r="EB13" s="224" t="s">
        <v>8744</v>
      </c>
      <c r="EC13" s="214">
        <v>45716</v>
      </c>
      <c r="ED13" s="222" t="s">
        <v>8751</v>
      </c>
      <c r="EE13" s="218">
        <v>0</v>
      </c>
      <c r="EF13" s="222" t="s">
        <v>8736</v>
      </c>
      <c r="EG13" s="222" t="s">
        <v>742</v>
      </c>
      <c r="EH13" s="222">
        <v>2</v>
      </c>
      <c r="EI13" s="222" t="s">
        <v>4377</v>
      </c>
      <c r="EJ13" s="222" t="s">
        <v>8744</v>
      </c>
      <c r="EK13" s="223">
        <v>45716</v>
      </c>
      <c r="EL13" s="221" t="s">
        <v>8752</v>
      </c>
      <c r="EM13" s="213">
        <v>0</v>
      </c>
      <c r="EN13" s="224" t="s">
        <v>8736</v>
      </c>
      <c r="EO13" s="224" t="s">
        <v>742</v>
      </c>
      <c r="EP13" s="224">
        <v>2</v>
      </c>
      <c r="EQ13" s="224" t="s">
        <v>4377</v>
      </c>
      <c r="ER13" s="224" t="s">
        <v>8744</v>
      </c>
      <c r="ES13" s="214">
        <v>45716</v>
      </c>
      <c r="ET13" s="222" t="s">
        <v>8743</v>
      </c>
      <c r="EU13" s="222">
        <v>2</v>
      </c>
      <c r="EV13" s="222" t="s">
        <v>5486</v>
      </c>
      <c r="EW13" s="222" t="s">
        <v>742</v>
      </c>
      <c r="EX13" s="222">
        <v>2</v>
      </c>
      <c r="EY13" s="222" t="s">
        <v>8741</v>
      </c>
      <c r="EZ13" s="222" t="s">
        <v>4234</v>
      </c>
      <c r="FA13" s="223">
        <v>45716</v>
      </c>
      <c r="FB13" s="221" t="s">
        <v>8753</v>
      </c>
      <c r="FC13" s="224">
        <v>2</v>
      </c>
      <c r="FD13" s="224" t="s">
        <v>8736</v>
      </c>
      <c r="FE13" s="224" t="s">
        <v>742</v>
      </c>
      <c r="FF13" s="224">
        <v>2</v>
      </c>
      <c r="FG13" s="224" t="s">
        <v>3630</v>
      </c>
      <c r="FH13" s="224" t="s">
        <v>3864</v>
      </c>
      <c r="FI13" s="214">
        <v>45716</v>
      </c>
      <c r="FJ13" s="221" t="s">
        <v>3584</v>
      </c>
      <c r="FK13" s="222" t="s">
        <v>17</v>
      </c>
      <c r="FL13" s="222" t="s">
        <v>17</v>
      </c>
      <c r="FM13" s="222" t="s">
        <v>17</v>
      </c>
      <c r="FN13" s="222" t="s">
        <v>17</v>
      </c>
      <c r="FO13" s="222" t="s">
        <v>1764</v>
      </c>
      <c r="FP13" s="218" t="s">
        <v>17</v>
      </c>
      <c r="FQ13" s="219">
        <v>45626</v>
      </c>
      <c r="FR13" s="221" t="s">
        <v>3585</v>
      </c>
      <c r="FS13" s="224" t="s">
        <v>17</v>
      </c>
      <c r="FT13" s="224" t="s">
        <v>17</v>
      </c>
      <c r="FU13" s="224" t="s">
        <v>17</v>
      </c>
      <c r="FV13" s="224" t="s">
        <v>17</v>
      </c>
      <c r="FW13" s="224" t="s">
        <v>1764</v>
      </c>
      <c r="FX13" s="224" t="s">
        <v>17</v>
      </c>
      <c r="FY13" s="214">
        <v>45626</v>
      </c>
      <c r="FZ13" s="222" t="s">
        <v>2116</v>
      </c>
      <c r="GA13" s="222">
        <v>2</v>
      </c>
      <c r="GB13" s="222" t="s">
        <v>1188</v>
      </c>
      <c r="GC13" s="222" t="s">
        <v>33</v>
      </c>
      <c r="GD13" s="222">
        <v>2</v>
      </c>
      <c r="GE13" s="222" t="s">
        <v>17</v>
      </c>
      <c r="GF13" s="222" t="s">
        <v>17</v>
      </c>
      <c r="GG13" s="223">
        <v>45603</v>
      </c>
      <c r="GH13" s="221" t="s">
        <v>2122</v>
      </c>
      <c r="GI13" s="224">
        <v>0</v>
      </c>
      <c r="GJ13" s="224" t="s">
        <v>1188</v>
      </c>
      <c r="GK13" s="224" t="s">
        <v>33</v>
      </c>
      <c r="GL13" s="224">
        <v>2</v>
      </c>
      <c r="GM13" s="224" t="s">
        <v>17</v>
      </c>
      <c r="GN13" s="224" t="s">
        <v>17</v>
      </c>
      <c r="GO13" s="214">
        <v>45603</v>
      </c>
      <c r="GP13" s="222" t="s">
        <v>2117</v>
      </c>
      <c r="GQ13" s="222">
        <v>1</v>
      </c>
      <c r="GR13" s="222" t="s">
        <v>1188</v>
      </c>
      <c r="GS13" s="222" t="s">
        <v>33</v>
      </c>
      <c r="GT13" s="222">
        <v>2</v>
      </c>
      <c r="GU13" s="222" t="s">
        <v>17</v>
      </c>
      <c r="GV13" s="222" t="s">
        <v>17</v>
      </c>
      <c r="GW13" s="223">
        <v>45603</v>
      </c>
      <c r="GX13" s="221" t="s">
        <v>2123</v>
      </c>
      <c r="GY13" s="224">
        <v>0</v>
      </c>
      <c r="GZ13" s="224" t="s">
        <v>1188</v>
      </c>
      <c r="HA13" s="224" t="s">
        <v>33</v>
      </c>
      <c r="HB13" s="224">
        <v>2</v>
      </c>
      <c r="HC13" s="224" t="s">
        <v>17</v>
      </c>
      <c r="HD13" s="224" t="s">
        <v>17</v>
      </c>
      <c r="HE13" s="214">
        <v>45603</v>
      </c>
      <c r="HF13" s="222" t="s">
        <v>2115</v>
      </c>
      <c r="HG13" s="222">
        <v>3</v>
      </c>
      <c r="HH13" s="222" t="s">
        <v>1188</v>
      </c>
      <c r="HI13" s="222" t="s">
        <v>33</v>
      </c>
      <c r="HJ13" s="222">
        <v>2</v>
      </c>
      <c r="HK13" s="222" t="s">
        <v>17</v>
      </c>
      <c r="HL13" s="222" t="s">
        <v>17</v>
      </c>
      <c r="HM13" s="223">
        <v>45603</v>
      </c>
      <c r="HN13" s="221" t="s">
        <v>2121</v>
      </c>
      <c r="HO13" s="224">
        <v>0</v>
      </c>
      <c r="HP13" s="224" t="s">
        <v>1188</v>
      </c>
      <c r="HQ13" s="224" t="s">
        <v>33</v>
      </c>
      <c r="HR13" s="224">
        <v>2</v>
      </c>
      <c r="HS13" s="224" t="s">
        <v>17</v>
      </c>
      <c r="HT13" s="224" t="s">
        <v>17</v>
      </c>
      <c r="HU13" s="214">
        <v>45603</v>
      </c>
      <c r="HV13" s="222" t="s">
        <v>2118</v>
      </c>
      <c r="HW13" s="222">
        <v>0</v>
      </c>
      <c r="HX13" s="222" t="s">
        <v>1188</v>
      </c>
      <c r="HY13" s="222" t="s">
        <v>33</v>
      </c>
      <c r="HZ13" s="222">
        <v>2</v>
      </c>
      <c r="IA13" s="222" t="s">
        <v>17</v>
      </c>
      <c r="IB13" s="222" t="s">
        <v>17</v>
      </c>
      <c r="IC13" s="223">
        <v>45603</v>
      </c>
      <c r="ID13" s="221" t="s">
        <v>2120</v>
      </c>
      <c r="IE13" s="224">
        <v>3</v>
      </c>
      <c r="IF13" s="224" t="s">
        <v>1188</v>
      </c>
      <c r="IG13" s="224" t="s">
        <v>33</v>
      </c>
      <c r="IH13" s="224">
        <v>2</v>
      </c>
      <c r="II13" s="224" t="s">
        <v>17</v>
      </c>
      <c r="IJ13" s="224" t="s">
        <v>17</v>
      </c>
      <c r="IK13" s="214">
        <v>45603</v>
      </c>
      <c r="IL13" s="222" t="s">
        <v>2119</v>
      </c>
      <c r="IM13" s="222">
        <v>0</v>
      </c>
      <c r="IN13" s="222" t="s">
        <v>1188</v>
      </c>
      <c r="IO13" s="222" t="s">
        <v>33</v>
      </c>
      <c r="IP13" s="222">
        <v>2</v>
      </c>
      <c r="IQ13" s="222" t="s">
        <v>17</v>
      </c>
      <c r="IR13" s="222" t="s">
        <v>17</v>
      </c>
      <c r="IS13" s="223">
        <v>45603</v>
      </c>
    </row>
    <row r="14" spans="1:253" s="11" customFormat="1" ht="13.25" customHeight="1" x14ac:dyDescent="0.25">
      <c r="A14" s="11" t="s">
        <v>1642</v>
      </c>
      <c r="B14" s="11" t="s">
        <v>10172</v>
      </c>
      <c r="C14" s="11" t="s">
        <v>1643</v>
      </c>
      <c r="D14" s="11" t="s">
        <v>1644</v>
      </c>
      <c r="E14" s="11" t="s">
        <v>9485</v>
      </c>
      <c r="F14" s="11" t="s">
        <v>7467</v>
      </c>
      <c r="G14" s="212">
        <v>211141000</v>
      </c>
      <c r="H14" s="213" t="s">
        <v>6817</v>
      </c>
      <c r="I14" s="213" t="s">
        <v>742</v>
      </c>
      <c r="J14" s="213">
        <v>2</v>
      </c>
      <c r="K14" s="213" t="s">
        <v>7466</v>
      </c>
      <c r="L14" s="213" t="s">
        <v>7387</v>
      </c>
      <c r="M14" s="214">
        <v>45715</v>
      </c>
      <c r="N14" s="221" t="s">
        <v>7470</v>
      </c>
      <c r="O14" s="216">
        <v>8358140</v>
      </c>
      <c r="P14" s="216" t="s">
        <v>6817</v>
      </c>
      <c r="Q14" s="216" t="s">
        <v>358</v>
      </c>
      <c r="R14" s="216">
        <v>1</v>
      </c>
      <c r="S14" s="216" t="s">
        <v>7469</v>
      </c>
      <c r="T14" s="216" t="s">
        <v>7468</v>
      </c>
      <c r="U14" s="217">
        <v>45715</v>
      </c>
      <c r="V14" s="221" t="s">
        <v>7472</v>
      </c>
      <c r="W14" s="213">
        <v>211141000</v>
      </c>
      <c r="X14" s="213" t="s">
        <v>6817</v>
      </c>
      <c r="Y14" s="213" t="s">
        <v>33</v>
      </c>
      <c r="Z14" s="213">
        <v>2</v>
      </c>
      <c r="AA14" s="213" t="s">
        <v>7471</v>
      </c>
      <c r="AB14" s="213" t="s">
        <v>7387</v>
      </c>
      <c r="AC14" s="214">
        <v>45715</v>
      </c>
      <c r="AD14" s="221" t="s">
        <v>7476</v>
      </c>
      <c r="AE14" s="218">
        <v>3927000</v>
      </c>
      <c r="AF14" s="218" t="s">
        <v>7473</v>
      </c>
      <c r="AG14" s="218" t="s">
        <v>742</v>
      </c>
      <c r="AH14" s="218">
        <v>2</v>
      </c>
      <c r="AI14" s="218" t="s">
        <v>7475</v>
      </c>
      <c r="AJ14" s="218" t="s">
        <v>7474</v>
      </c>
      <c r="AK14" s="219">
        <v>45715</v>
      </c>
      <c r="AL14" s="221" t="s">
        <v>7480</v>
      </c>
      <c r="AM14" s="213">
        <v>800000</v>
      </c>
      <c r="AN14" s="213" t="s">
        <v>7477</v>
      </c>
      <c r="AO14" s="213" t="s">
        <v>742</v>
      </c>
      <c r="AP14" s="213">
        <v>2</v>
      </c>
      <c r="AQ14" s="213" t="s">
        <v>7479</v>
      </c>
      <c r="AR14" s="213" t="s">
        <v>7478</v>
      </c>
      <c r="AS14" s="214">
        <v>45715</v>
      </c>
      <c r="AT14" s="222" t="s">
        <v>7482</v>
      </c>
      <c r="AU14" s="218" t="s">
        <v>17</v>
      </c>
      <c r="AV14" s="218" t="s">
        <v>17</v>
      </c>
      <c r="AW14" s="218" t="s">
        <v>17</v>
      </c>
      <c r="AX14" s="218" t="s">
        <v>17</v>
      </c>
      <c r="AY14" s="218" t="s">
        <v>7481</v>
      </c>
      <c r="AZ14" s="218" t="s">
        <v>17</v>
      </c>
      <c r="BA14" s="219">
        <v>45715</v>
      </c>
      <c r="BB14" s="221" t="s">
        <v>7509</v>
      </c>
      <c r="BC14" s="213" t="s">
        <v>17</v>
      </c>
      <c r="BD14" s="213" t="s">
        <v>17</v>
      </c>
      <c r="BE14" s="213" t="s">
        <v>17</v>
      </c>
      <c r="BF14" s="213" t="s">
        <v>17</v>
      </c>
      <c r="BG14" s="213" t="s">
        <v>7508</v>
      </c>
      <c r="BH14" s="213" t="s">
        <v>17</v>
      </c>
      <c r="BI14" s="214">
        <v>45715</v>
      </c>
      <c r="BJ14" s="222" t="s">
        <v>7484</v>
      </c>
      <c r="BK14" s="222">
        <v>26</v>
      </c>
      <c r="BL14" s="222" t="s">
        <v>7483</v>
      </c>
      <c r="BM14" s="222" t="s">
        <v>742</v>
      </c>
      <c r="BN14" s="222">
        <v>2</v>
      </c>
      <c r="BO14" s="222" t="s">
        <v>7448</v>
      </c>
      <c r="BP14" s="218" t="s">
        <v>7407</v>
      </c>
      <c r="BQ14" s="223">
        <v>45715</v>
      </c>
      <c r="BR14" s="221" t="s">
        <v>7510</v>
      </c>
      <c r="BS14" s="224" t="s">
        <v>17</v>
      </c>
      <c r="BT14" s="224" t="s">
        <v>17</v>
      </c>
      <c r="BU14" s="224" t="s">
        <v>17</v>
      </c>
      <c r="BV14" s="224" t="s">
        <v>17</v>
      </c>
      <c r="BW14" s="224" t="s">
        <v>7508</v>
      </c>
      <c r="BX14" s="224" t="s">
        <v>17</v>
      </c>
      <c r="BY14" s="214">
        <v>45715</v>
      </c>
      <c r="BZ14" s="222" t="s">
        <v>7511</v>
      </c>
      <c r="CA14" s="222" t="s">
        <v>17</v>
      </c>
      <c r="CB14" s="222" t="s">
        <v>17</v>
      </c>
      <c r="CC14" s="222" t="s">
        <v>17</v>
      </c>
      <c r="CD14" s="222" t="s">
        <v>17</v>
      </c>
      <c r="CE14" s="222" t="s">
        <v>7508</v>
      </c>
      <c r="CF14" s="222" t="s">
        <v>17</v>
      </c>
      <c r="CG14" s="223">
        <v>45715</v>
      </c>
      <c r="CH14" s="221" t="s">
        <v>10751</v>
      </c>
      <c r="CI14" s="222" t="e">
        <v>#N/A</v>
      </c>
      <c r="CJ14" s="222" t="e">
        <v>#N/A</v>
      </c>
      <c r="CK14" s="222" t="e">
        <v>#N/A</v>
      </c>
      <c r="CL14" s="222" t="e">
        <v>#N/A</v>
      </c>
      <c r="CM14" s="222" t="e">
        <v>#N/A</v>
      </c>
      <c r="CN14" s="222" t="e">
        <v>#N/A</v>
      </c>
      <c r="CO14" s="225" t="e">
        <v>#N/A</v>
      </c>
      <c r="CP14" s="222" t="s">
        <v>7513</v>
      </c>
      <c r="CQ14" s="224" t="s">
        <v>17</v>
      </c>
      <c r="CR14" s="224" t="s">
        <v>17</v>
      </c>
      <c r="CS14" s="224" t="s">
        <v>17</v>
      </c>
      <c r="CT14" s="224" t="s">
        <v>17</v>
      </c>
      <c r="CU14" s="224" t="s">
        <v>7508</v>
      </c>
      <c r="CV14" s="224" t="s">
        <v>17</v>
      </c>
      <c r="CW14" s="214">
        <v>45715</v>
      </c>
      <c r="CX14" s="222" t="s">
        <v>7489</v>
      </c>
      <c r="CY14" s="218">
        <v>1093000</v>
      </c>
      <c r="CZ14" s="218" t="s">
        <v>7486</v>
      </c>
      <c r="DA14" s="218" t="s">
        <v>742</v>
      </c>
      <c r="DB14" s="218">
        <v>2</v>
      </c>
      <c r="DC14" s="218" t="s">
        <v>7498</v>
      </c>
      <c r="DD14" s="218" t="s">
        <v>7487</v>
      </c>
      <c r="DE14" s="220">
        <v>45715</v>
      </c>
      <c r="DF14" s="221" t="s">
        <v>7493</v>
      </c>
      <c r="DG14" s="213">
        <v>207214000</v>
      </c>
      <c r="DH14" s="224" t="s">
        <v>7490</v>
      </c>
      <c r="DI14" s="224" t="s">
        <v>742</v>
      </c>
      <c r="DJ14" s="224">
        <v>2</v>
      </c>
      <c r="DK14" s="224" t="s">
        <v>7492</v>
      </c>
      <c r="DL14" s="224" t="s">
        <v>7491</v>
      </c>
      <c r="DM14" s="214">
        <v>45715</v>
      </c>
      <c r="DN14" s="222" t="s">
        <v>7497</v>
      </c>
      <c r="DO14" s="218">
        <v>2834000</v>
      </c>
      <c r="DP14" s="222" t="s">
        <v>7494</v>
      </c>
      <c r="DQ14" s="222" t="s">
        <v>742</v>
      </c>
      <c r="DR14" s="222">
        <v>2</v>
      </c>
      <c r="DS14" s="222" t="s">
        <v>7496</v>
      </c>
      <c r="DT14" s="222" t="s">
        <v>7495</v>
      </c>
      <c r="DU14" s="223">
        <v>45715</v>
      </c>
      <c r="DV14" s="221" t="s">
        <v>7499</v>
      </c>
      <c r="DW14" s="213">
        <v>1093000</v>
      </c>
      <c r="DX14" s="224" t="s">
        <v>7486</v>
      </c>
      <c r="DY14" s="224" t="s">
        <v>742</v>
      </c>
      <c r="DZ14" s="224">
        <v>2</v>
      </c>
      <c r="EA14" s="224" t="s">
        <v>7498</v>
      </c>
      <c r="EB14" s="224" t="s">
        <v>7487</v>
      </c>
      <c r="EC14" s="214">
        <v>45715</v>
      </c>
      <c r="ED14" s="222" t="s">
        <v>7501</v>
      </c>
      <c r="EE14" s="218" t="s">
        <v>17</v>
      </c>
      <c r="EF14" s="222" t="s">
        <v>17</v>
      </c>
      <c r="EG14" s="222" t="s">
        <v>17</v>
      </c>
      <c r="EH14" s="222" t="s">
        <v>17</v>
      </c>
      <c r="EI14" s="222" t="s">
        <v>7500</v>
      </c>
      <c r="EJ14" s="222" t="s">
        <v>17</v>
      </c>
      <c r="EK14" s="223">
        <v>45715</v>
      </c>
      <c r="EL14" s="221" t="s">
        <v>7503</v>
      </c>
      <c r="EM14" s="213" t="s">
        <v>17</v>
      </c>
      <c r="EN14" s="224" t="s">
        <v>17</v>
      </c>
      <c r="EO14" s="224" t="s">
        <v>17</v>
      </c>
      <c r="EP14" s="224" t="s">
        <v>17</v>
      </c>
      <c r="EQ14" s="224" t="s">
        <v>7502</v>
      </c>
      <c r="ER14" s="224" t="s">
        <v>17</v>
      </c>
      <c r="ES14" s="214">
        <v>45715</v>
      </c>
      <c r="ET14" s="222" t="s">
        <v>7485</v>
      </c>
      <c r="EU14" s="222">
        <v>26</v>
      </c>
      <c r="EV14" s="222" t="s">
        <v>7483</v>
      </c>
      <c r="EW14" s="222" t="s">
        <v>742</v>
      </c>
      <c r="EX14" s="222">
        <v>2</v>
      </c>
      <c r="EY14" s="222" t="s">
        <v>7448</v>
      </c>
      <c r="EZ14" s="222" t="s">
        <v>7407</v>
      </c>
      <c r="FA14" s="223">
        <v>45715</v>
      </c>
      <c r="FB14" s="221" t="s">
        <v>7507</v>
      </c>
      <c r="FC14" s="224">
        <v>5</v>
      </c>
      <c r="FD14" s="224" t="s">
        <v>7504</v>
      </c>
      <c r="FE14" s="224" t="s">
        <v>358</v>
      </c>
      <c r="FF14" s="224">
        <v>1</v>
      </c>
      <c r="FG14" s="224" t="s">
        <v>7506</v>
      </c>
      <c r="FH14" s="224" t="s">
        <v>7505</v>
      </c>
      <c r="FI14" s="214">
        <v>45715</v>
      </c>
      <c r="FJ14" s="221" t="s">
        <v>1648</v>
      </c>
      <c r="FK14" s="222" t="s">
        <v>17</v>
      </c>
      <c r="FL14" s="222" t="s">
        <v>1645</v>
      </c>
      <c r="FM14" s="222" t="s">
        <v>17</v>
      </c>
      <c r="FN14" s="222" t="s">
        <v>17</v>
      </c>
      <c r="FO14" s="222" t="s">
        <v>1647</v>
      </c>
      <c r="FP14" s="218" t="s">
        <v>1646</v>
      </c>
      <c r="FQ14" s="219">
        <v>45549</v>
      </c>
      <c r="FR14" s="221" t="s">
        <v>1649</v>
      </c>
      <c r="FS14" s="224" t="s">
        <v>17</v>
      </c>
      <c r="FT14" s="224" t="s">
        <v>1645</v>
      </c>
      <c r="FU14" s="224" t="s">
        <v>17</v>
      </c>
      <c r="FV14" s="224" t="s">
        <v>17</v>
      </c>
      <c r="FW14" s="224" t="s">
        <v>1647</v>
      </c>
      <c r="FX14" s="224" t="s">
        <v>1646</v>
      </c>
      <c r="FY14" s="214">
        <v>45549</v>
      </c>
      <c r="FZ14" s="222" t="s">
        <v>2741</v>
      </c>
      <c r="GA14" s="222">
        <v>0</v>
      </c>
      <c r="GB14" s="222" t="s">
        <v>1188</v>
      </c>
      <c r="GC14" s="222" t="s">
        <v>33</v>
      </c>
      <c r="GD14" s="222">
        <v>2</v>
      </c>
      <c r="GE14" s="222" t="s">
        <v>17</v>
      </c>
      <c r="GF14" s="222" t="s">
        <v>17</v>
      </c>
      <c r="GG14" s="223">
        <v>45610</v>
      </c>
      <c r="GH14" s="221" t="s">
        <v>2747</v>
      </c>
      <c r="GI14" s="224">
        <v>0</v>
      </c>
      <c r="GJ14" s="224" t="s">
        <v>1188</v>
      </c>
      <c r="GK14" s="224" t="s">
        <v>33</v>
      </c>
      <c r="GL14" s="224">
        <v>2</v>
      </c>
      <c r="GM14" s="224" t="s">
        <v>17</v>
      </c>
      <c r="GN14" s="224" t="s">
        <v>17</v>
      </c>
      <c r="GO14" s="214">
        <v>45610</v>
      </c>
      <c r="GP14" s="222" t="s">
        <v>2742</v>
      </c>
      <c r="GQ14" s="222">
        <v>0</v>
      </c>
      <c r="GR14" s="222" t="s">
        <v>1188</v>
      </c>
      <c r="GS14" s="222" t="s">
        <v>33</v>
      </c>
      <c r="GT14" s="222">
        <v>2</v>
      </c>
      <c r="GU14" s="222" t="s">
        <v>17</v>
      </c>
      <c r="GV14" s="222" t="s">
        <v>17</v>
      </c>
      <c r="GW14" s="223">
        <v>45610</v>
      </c>
      <c r="GX14" s="221" t="s">
        <v>2748</v>
      </c>
      <c r="GY14" s="224">
        <v>0</v>
      </c>
      <c r="GZ14" s="224" t="s">
        <v>1188</v>
      </c>
      <c r="HA14" s="224" t="s">
        <v>33</v>
      </c>
      <c r="HB14" s="224">
        <v>2</v>
      </c>
      <c r="HC14" s="224" t="s">
        <v>17</v>
      </c>
      <c r="HD14" s="224" t="s">
        <v>17</v>
      </c>
      <c r="HE14" s="214">
        <v>45610</v>
      </c>
      <c r="HF14" s="222" t="s">
        <v>2740</v>
      </c>
      <c r="HG14" s="222">
        <v>0</v>
      </c>
      <c r="HH14" s="222" t="s">
        <v>1188</v>
      </c>
      <c r="HI14" s="222" t="s">
        <v>33</v>
      </c>
      <c r="HJ14" s="222">
        <v>2</v>
      </c>
      <c r="HK14" s="222" t="s">
        <v>17</v>
      </c>
      <c r="HL14" s="222" t="s">
        <v>17</v>
      </c>
      <c r="HM14" s="223">
        <v>45610</v>
      </c>
      <c r="HN14" s="221" t="s">
        <v>2746</v>
      </c>
      <c r="HO14" s="224">
        <v>0</v>
      </c>
      <c r="HP14" s="224" t="s">
        <v>1188</v>
      </c>
      <c r="HQ14" s="224" t="s">
        <v>33</v>
      </c>
      <c r="HR14" s="224">
        <v>2</v>
      </c>
      <c r="HS14" s="224" t="s">
        <v>17</v>
      </c>
      <c r="HT14" s="224" t="s">
        <v>17</v>
      </c>
      <c r="HU14" s="214">
        <v>45610</v>
      </c>
      <c r="HV14" s="222" t="s">
        <v>2743</v>
      </c>
      <c r="HW14" s="222">
        <v>0</v>
      </c>
      <c r="HX14" s="222" t="s">
        <v>1188</v>
      </c>
      <c r="HY14" s="222" t="s">
        <v>33</v>
      </c>
      <c r="HZ14" s="222">
        <v>2</v>
      </c>
      <c r="IA14" s="222" t="s">
        <v>17</v>
      </c>
      <c r="IB14" s="222" t="s">
        <v>17</v>
      </c>
      <c r="IC14" s="223">
        <v>45610</v>
      </c>
      <c r="ID14" s="221" t="s">
        <v>2745</v>
      </c>
      <c r="IE14" s="224">
        <v>0</v>
      </c>
      <c r="IF14" s="224" t="s">
        <v>1188</v>
      </c>
      <c r="IG14" s="224" t="s">
        <v>33</v>
      </c>
      <c r="IH14" s="224">
        <v>2</v>
      </c>
      <c r="II14" s="224" t="s">
        <v>17</v>
      </c>
      <c r="IJ14" s="224" t="s">
        <v>17</v>
      </c>
      <c r="IK14" s="214">
        <v>45610</v>
      </c>
      <c r="IL14" s="222" t="s">
        <v>2744</v>
      </c>
      <c r="IM14" s="222">
        <v>3</v>
      </c>
      <c r="IN14" s="222" t="s">
        <v>1188</v>
      </c>
      <c r="IO14" s="222" t="s">
        <v>33</v>
      </c>
      <c r="IP14" s="222">
        <v>2</v>
      </c>
      <c r="IQ14" s="222" t="s">
        <v>17</v>
      </c>
      <c r="IR14" s="222" t="s">
        <v>17</v>
      </c>
      <c r="IS14" s="223">
        <v>45610</v>
      </c>
    </row>
    <row r="15" spans="1:253" s="11" customFormat="1" ht="13.25" customHeight="1" x14ac:dyDescent="0.25">
      <c r="A15" s="11" t="s">
        <v>1650</v>
      </c>
      <c r="B15" s="11" t="s">
        <v>10162</v>
      </c>
      <c r="C15" s="11" t="s">
        <v>1651</v>
      </c>
      <c r="D15" s="11" t="s">
        <v>1644</v>
      </c>
      <c r="E15" s="11" t="s">
        <v>9485</v>
      </c>
      <c r="F15" s="11" t="s">
        <v>1655</v>
      </c>
      <c r="G15" s="212">
        <v>216422000</v>
      </c>
      <c r="H15" s="213" t="s">
        <v>1652</v>
      </c>
      <c r="I15" s="213" t="s">
        <v>742</v>
      </c>
      <c r="J15" s="213">
        <v>2</v>
      </c>
      <c r="K15" s="213" t="s">
        <v>1654</v>
      </c>
      <c r="L15" s="213" t="s">
        <v>1653</v>
      </c>
      <c r="M15" s="214">
        <v>45549</v>
      </c>
      <c r="N15" s="221" t="s">
        <v>1659</v>
      </c>
      <c r="O15" s="216">
        <v>4494716</v>
      </c>
      <c r="P15" s="216" t="s">
        <v>1656</v>
      </c>
      <c r="Q15" s="216" t="s">
        <v>742</v>
      </c>
      <c r="R15" s="216">
        <v>2</v>
      </c>
      <c r="S15" s="216" t="s">
        <v>1658</v>
      </c>
      <c r="T15" s="216" t="s">
        <v>1657</v>
      </c>
      <c r="U15" s="217">
        <v>45549</v>
      </c>
      <c r="V15" s="221" t="s">
        <v>1660</v>
      </c>
      <c r="W15" s="213">
        <v>105883000</v>
      </c>
      <c r="X15" s="213" t="s">
        <v>1656</v>
      </c>
      <c r="Y15" s="213" t="s">
        <v>742</v>
      </c>
      <c r="Z15" s="213">
        <v>2</v>
      </c>
      <c r="AA15" s="213" t="s">
        <v>1658</v>
      </c>
      <c r="AB15" s="213" t="s">
        <v>1657</v>
      </c>
      <c r="AC15" s="214">
        <v>45549</v>
      </c>
      <c r="AD15" s="221" t="s">
        <v>1664</v>
      </c>
      <c r="AE15" s="218">
        <v>583000</v>
      </c>
      <c r="AF15" s="218" t="s">
        <v>1661</v>
      </c>
      <c r="AG15" s="218" t="s">
        <v>742</v>
      </c>
      <c r="AH15" s="218">
        <v>2</v>
      </c>
      <c r="AI15" s="218" t="s">
        <v>1663</v>
      </c>
      <c r="AJ15" s="218" t="s">
        <v>1662</v>
      </c>
      <c r="AK15" s="219">
        <v>45549</v>
      </c>
      <c r="AL15" s="221" t="s">
        <v>1668</v>
      </c>
      <c r="AM15" s="213">
        <v>568000</v>
      </c>
      <c r="AN15" s="213" t="s">
        <v>1665</v>
      </c>
      <c r="AO15" s="213" t="s">
        <v>742</v>
      </c>
      <c r="AP15" s="213">
        <v>2</v>
      </c>
      <c r="AQ15" s="213" t="s">
        <v>1667</v>
      </c>
      <c r="AR15" s="213" t="s">
        <v>1666</v>
      </c>
      <c r="AS15" s="214">
        <v>45549</v>
      </c>
      <c r="AT15" s="222" t="s">
        <v>1671</v>
      </c>
      <c r="AU15" s="218">
        <v>30</v>
      </c>
      <c r="AV15" s="218" t="s">
        <v>1669</v>
      </c>
      <c r="AW15" s="218" t="s">
        <v>17</v>
      </c>
      <c r="AX15" s="218" t="s">
        <v>17</v>
      </c>
      <c r="AY15" s="218" t="s">
        <v>1670</v>
      </c>
      <c r="AZ15" s="218" t="s">
        <v>17</v>
      </c>
      <c r="BA15" s="219">
        <v>45549</v>
      </c>
      <c r="BB15" s="221" t="s">
        <v>1697</v>
      </c>
      <c r="BC15" s="213" t="s">
        <v>17</v>
      </c>
      <c r="BD15" s="213" t="s">
        <v>17</v>
      </c>
      <c r="BE15" s="213" t="s">
        <v>17</v>
      </c>
      <c r="BF15" s="213" t="s">
        <v>17</v>
      </c>
      <c r="BG15" s="213" t="s">
        <v>1694</v>
      </c>
      <c r="BH15" s="213" t="s">
        <v>17</v>
      </c>
      <c r="BI15" s="214">
        <v>45549</v>
      </c>
      <c r="BJ15" s="222" t="s">
        <v>1674</v>
      </c>
      <c r="BK15" s="222">
        <v>3</v>
      </c>
      <c r="BL15" s="222" t="s">
        <v>1669</v>
      </c>
      <c r="BM15" s="222" t="s">
        <v>22</v>
      </c>
      <c r="BN15" s="222">
        <v>3</v>
      </c>
      <c r="BO15" s="222" t="s">
        <v>1673</v>
      </c>
      <c r="BP15" s="218" t="s">
        <v>1672</v>
      </c>
      <c r="BQ15" s="223">
        <v>45549</v>
      </c>
      <c r="BR15" s="221" t="s">
        <v>1698</v>
      </c>
      <c r="BS15" s="224" t="s">
        <v>17</v>
      </c>
      <c r="BT15" s="224" t="s">
        <v>17</v>
      </c>
      <c r="BU15" s="224" t="s">
        <v>17</v>
      </c>
      <c r="BV15" s="224" t="s">
        <v>17</v>
      </c>
      <c r="BW15" s="224" t="s">
        <v>1694</v>
      </c>
      <c r="BX15" s="224" t="s">
        <v>17</v>
      </c>
      <c r="BY15" s="214">
        <v>45549</v>
      </c>
      <c r="BZ15" s="222" t="s">
        <v>1699</v>
      </c>
      <c r="CA15" s="222" t="s">
        <v>17</v>
      </c>
      <c r="CB15" s="222" t="s">
        <v>17</v>
      </c>
      <c r="CC15" s="222" t="s">
        <v>17</v>
      </c>
      <c r="CD15" s="222" t="s">
        <v>17</v>
      </c>
      <c r="CE15" s="222" t="s">
        <v>1694</v>
      </c>
      <c r="CF15" s="222" t="s">
        <v>17</v>
      </c>
      <c r="CG15" s="223">
        <v>45549</v>
      </c>
      <c r="CH15" s="221" t="s">
        <v>10752</v>
      </c>
      <c r="CI15" s="222" t="e">
        <v>#N/A</v>
      </c>
      <c r="CJ15" s="222" t="e">
        <v>#N/A</v>
      </c>
      <c r="CK15" s="222" t="e">
        <v>#N/A</v>
      </c>
      <c r="CL15" s="222" t="e">
        <v>#N/A</v>
      </c>
      <c r="CM15" s="222" t="e">
        <v>#N/A</v>
      </c>
      <c r="CN15" s="222" t="e">
        <v>#N/A</v>
      </c>
      <c r="CO15" s="225" t="e">
        <v>#N/A</v>
      </c>
      <c r="CP15" s="222" t="s">
        <v>1701</v>
      </c>
      <c r="CQ15" s="224" t="s">
        <v>17</v>
      </c>
      <c r="CR15" s="224" t="s">
        <v>17</v>
      </c>
      <c r="CS15" s="224" t="s">
        <v>17</v>
      </c>
      <c r="CT15" s="224" t="s">
        <v>17</v>
      </c>
      <c r="CU15" s="224" t="s">
        <v>1694</v>
      </c>
      <c r="CV15" s="224" t="s">
        <v>17</v>
      </c>
      <c r="CW15" s="214">
        <v>45549</v>
      </c>
      <c r="CX15" s="222" t="s">
        <v>1681</v>
      </c>
      <c r="CY15" s="218">
        <v>572000</v>
      </c>
      <c r="CZ15" s="218" t="s">
        <v>1679</v>
      </c>
      <c r="DA15" s="218" t="s">
        <v>742</v>
      </c>
      <c r="DB15" s="218">
        <v>2</v>
      </c>
      <c r="DC15" s="218" t="s">
        <v>1687</v>
      </c>
      <c r="DD15" s="218" t="s">
        <v>1662</v>
      </c>
      <c r="DE15" s="220">
        <v>45549</v>
      </c>
      <c r="DF15" s="221" t="s">
        <v>1684</v>
      </c>
      <c r="DG15" s="213">
        <v>105300000</v>
      </c>
      <c r="DH15" s="224" t="s">
        <v>1682</v>
      </c>
      <c r="DI15" s="224" t="s">
        <v>742</v>
      </c>
      <c r="DJ15" s="224">
        <v>2</v>
      </c>
      <c r="DK15" s="224" t="s">
        <v>1683</v>
      </c>
      <c r="DL15" s="224" t="s">
        <v>1657</v>
      </c>
      <c r="DM15" s="214">
        <v>45549</v>
      </c>
      <c r="DN15" s="222" t="s">
        <v>1686</v>
      </c>
      <c r="DO15" s="218">
        <v>11000</v>
      </c>
      <c r="DP15" s="222" t="s">
        <v>1682</v>
      </c>
      <c r="DQ15" s="222" t="s">
        <v>742</v>
      </c>
      <c r="DR15" s="222">
        <v>2</v>
      </c>
      <c r="DS15" s="222" t="s">
        <v>1685</v>
      </c>
      <c r="DT15" s="222" t="s">
        <v>1657</v>
      </c>
      <c r="DU15" s="223">
        <v>45549</v>
      </c>
      <c r="DV15" s="221" t="s">
        <v>1688</v>
      </c>
      <c r="DW15" s="213">
        <v>572000</v>
      </c>
      <c r="DX15" s="224" t="s">
        <v>1679</v>
      </c>
      <c r="DY15" s="224" t="s">
        <v>742</v>
      </c>
      <c r="DZ15" s="224">
        <v>2</v>
      </c>
      <c r="EA15" s="224" t="s">
        <v>1687</v>
      </c>
      <c r="EB15" s="224" t="s">
        <v>1662</v>
      </c>
      <c r="EC15" s="214">
        <v>45549</v>
      </c>
      <c r="ED15" s="222" t="s">
        <v>1690</v>
      </c>
      <c r="EE15" s="218">
        <v>0</v>
      </c>
      <c r="EF15" s="222" t="s">
        <v>17</v>
      </c>
      <c r="EG15" s="222" t="s">
        <v>17</v>
      </c>
      <c r="EH15" s="222" t="s">
        <v>17</v>
      </c>
      <c r="EI15" s="222" t="s">
        <v>1689</v>
      </c>
      <c r="EJ15" s="222" t="s">
        <v>17</v>
      </c>
      <c r="EK15" s="223">
        <v>45549</v>
      </c>
      <c r="EL15" s="221" t="s">
        <v>1691</v>
      </c>
      <c r="EM15" s="213">
        <v>0</v>
      </c>
      <c r="EN15" s="224" t="s">
        <v>573</v>
      </c>
      <c r="EO15" s="224" t="s">
        <v>17</v>
      </c>
      <c r="EP15" s="224" t="s">
        <v>17</v>
      </c>
      <c r="EQ15" s="224" t="s">
        <v>1689</v>
      </c>
      <c r="ER15" s="224" t="s">
        <v>17</v>
      </c>
      <c r="ES15" s="214">
        <v>45549</v>
      </c>
      <c r="ET15" s="222" t="s">
        <v>1678</v>
      </c>
      <c r="EU15" s="222">
        <v>186</v>
      </c>
      <c r="EV15" s="222" t="s">
        <v>1675</v>
      </c>
      <c r="EW15" s="222" t="s">
        <v>22</v>
      </c>
      <c r="EX15" s="222">
        <v>3</v>
      </c>
      <c r="EY15" s="222" t="s">
        <v>1677</v>
      </c>
      <c r="EZ15" s="222" t="s">
        <v>1676</v>
      </c>
      <c r="FA15" s="223">
        <v>45549</v>
      </c>
      <c r="FB15" s="221" t="s">
        <v>1693</v>
      </c>
      <c r="FC15" s="224">
        <v>3</v>
      </c>
      <c r="FD15" s="224" t="s">
        <v>1656</v>
      </c>
      <c r="FE15" s="224" t="s">
        <v>742</v>
      </c>
      <c r="FF15" s="224">
        <v>2</v>
      </c>
      <c r="FG15" s="224" t="s">
        <v>1692</v>
      </c>
      <c r="FH15" s="224" t="s">
        <v>1657</v>
      </c>
      <c r="FI15" s="214">
        <v>45549</v>
      </c>
      <c r="FJ15" s="221" t="s">
        <v>1695</v>
      </c>
      <c r="FK15" s="222" t="s">
        <v>17</v>
      </c>
      <c r="FL15" s="222" t="s">
        <v>17</v>
      </c>
      <c r="FM15" s="222" t="s">
        <v>17</v>
      </c>
      <c r="FN15" s="222" t="s">
        <v>17</v>
      </c>
      <c r="FO15" s="222" t="s">
        <v>1694</v>
      </c>
      <c r="FP15" s="218" t="s">
        <v>17</v>
      </c>
      <c r="FQ15" s="219">
        <v>45549</v>
      </c>
      <c r="FR15" s="221" t="s">
        <v>1696</v>
      </c>
      <c r="FS15" s="224" t="s">
        <v>17</v>
      </c>
      <c r="FT15" s="224" t="s">
        <v>17</v>
      </c>
      <c r="FU15" s="224" t="s">
        <v>17</v>
      </c>
      <c r="FV15" s="224" t="s">
        <v>17</v>
      </c>
      <c r="FW15" s="224" t="s">
        <v>1694</v>
      </c>
      <c r="FX15" s="224" t="s">
        <v>17</v>
      </c>
      <c r="FY15" s="214">
        <v>45549</v>
      </c>
      <c r="FZ15" s="222" t="s">
        <v>2750</v>
      </c>
      <c r="GA15" s="222">
        <v>0</v>
      </c>
      <c r="GB15" s="222" t="s">
        <v>1188</v>
      </c>
      <c r="GC15" s="222" t="s">
        <v>33</v>
      </c>
      <c r="GD15" s="222">
        <v>2</v>
      </c>
      <c r="GE15" s="222" t="s">
        <v>17</v>
      </c>
      <c r="GF15" s="222" t="s">
        <v>17</v>
      </c>
      <c r="GG15" s="223">
        <v>45610</v>
      </c>
      <c r="GH15" s="221" t="s">
        <v>2756</v>
      </c>
      <c r="GI15" s="224">
        <v>0</v>
      </c>
      <c r="GJ15" s="224" t="s">
        <v>1188</v>
      </c>
      <c r="GK15" s="224" t="s">
        <v>33</v>
      </c>
      <c r="GL15" s="224">
        <v>2</v>
      </c>
      <c r="GM15" s="224" t="s">
        <v>17</v>
      </c>
      <c r="GN15" s="224" t="s">
        <v>17</v>
      </c>
      <c r="GO15" s="214">
        <v>45610</v>
      </c>
      <c r="GP15" s="222" t="s">
        <v>2751</v>
      </c>
      <c r="GQ15" s="222">
        <v>0</v>
      </c>
      <c r="GR15" s="222" t="s">
        <v>1188</v>
      </c>
      <c r="GS15" s="222" t="s">
        <v>33</v>
      </c>
      <c r="GT15" s="222">
        <v>2</v>
      </c>
      <c r="GU15" s="222" t="s">
        <v>17</v>
      </c>
      <c r="GV15" s="222" t="s">
        <v>17</v>
      </c>
      <c r="GW15" s="223">
        <v>45610</v>
      </c>
      <c r="GX15" s="221" t="s">
        <v>2757</v>
      </c>
      <c r="GY15" s="224">
        <v>0</v>
      </c>
      <c r="GZ15" s="224" t="s">
        <v>1188</v>
      </c>
      <c r="HA15" s="224" t="s">
        <v>33</v>
      </c>
      <c r="HB15" s="224">
        <v>2</v>
      </c>
      <c r="HC15" s="224" t="s">
        <v>17</v>
      </c>
      <c r="HD15" s="224" t="s">
        <v>17</v>
      </c>
      <c r="HE15" s="214">
        <v>45610</v>
      </c>
      <c r="HF15" s="222" t="s">
        <v>2749</v>
      </c>
      <c r="HG15" s="222">
        <v>0</v>
      </c>
      <c r="HH15" s="222" t="s">
        <v>1188</v>
      </c>
      <c r="HI15" s="222" t="s">
        <v>33</v>
      </c>
      <c r="HJ15" s="222">
        <v>2</v>
      </c>
      <c r="HK15" s="222" t="s">
        <v>17</v>
      </c>
      <c r="HL15" s="222" t="s">
        <v>17</v>
      </c>
      <c r="HM15" s="223">
        <v>45610</v>
      </c>
      <c r="HN15" s="221" t="s">
        <v>2755</v>
      </c>
      <c r="HO15" s="224">
        <v>0</v>
      </c>
      <c r="HP15" s="224" t="s">
        <v>1188</v>
      </c>
      <c r="HQ15" s="224" t="s">
        <v>33</v>
      </c>
      <c r="HR15" s="224">
        <v>2</v>
      </c>
      <c r="HS15" s="224" t="s">
        <v>17</v>
      </c>
      <c r="HT15" s="224" t="s">
        <v>17</v>
      </c>
      <c r="HU15" s="214">
        <v>45610</v>
      </c>
      <c r="HV15" s="222" t="s">
        <v>2752</v>
      </c>
      <c r="HW15" s="222">
        <v>0</v>
      </c>
      <c r="HX15" s="222" t="s">
        <v>1188</v>
      </c>
      <c r="HY15" s="222" t="s">
        <v>33</v>
      </c>
      <c r="HZ15" s="222">
        <v>2</v>
      </c>
      <c r="IA15" s="222" t="s">
        <v>17</v>
      </c>
      <c r="IB15" s="222" t="s">
        <v>17</v>
      </c>
      <c r="IC15" s="223">
        <v>45610</v>
      </c>
      <c r="ID15" s="221" t="s">
        <v>2754</v>
      </c>
      <c r="IE15" s="224">
        <v>0</v>
      </c>
      <c r="IF15" s="224" t="s">
        <v>1188</v>
      </c>
      <c r="IG15" s="224" t="s">
        <v>33</v>
      </c>
      <c r="IH15" s="224">
        <v>2</v>
      </c>
      <c r="II15" s="224" t="s">
        <v>17</v>
      </c>
      <c r="IJ15" s="224" t="s">
        <v>17</v>
      </c>
      <c r="IK15" s="214">
        <v>45610</v>
      </c>
      <c r="IL15" s="222" t="s">
        <v>2753</v>
      </c>
      <c r="IM15" s="222">
        <v>2</v>
      </c>
      <c r="IN15" s="222" t="s">
        <v>1188</v>
      </c>
      <c r="IO15" s="222" t="s">
        <v>33</v>
      </c>
      <c r="IP15" s="222">
        <v>2</v>
      </c>
      <c r="IQ15" s="222" t="s">
        <v>17</v>
      </c>
      <c r="IR15" s="222" t="s">
        <v>17</v>
      </c>
      <c r="IS15" s="223">
        <v>45610</v>
      </c>
    </row>
    <row r="16" spans="1:253" s="11" customFormat="1" ht="13.25" customHeight="1" x14ac:dyDescent="0.25">
      <c r="A16" s="11" t="s">
        <v>1702</v>
      </c>
      <c r="B16" s="11" t="s">
        <v>10118</v>
      </c>
      <c r="C16" s="11" t="s">
        <v>1703</v>
      </c>
      <c r="D16" s="11" t="s">
        <v>1644</v>
      </c>
      <c r="E16" s="11" t="s">
        <v>9485</v>
      </c>
      <c r="F16" s="11" t="s">
        <v>7389</v>
      </c>
      <c r="G16" s="212">
        <v>211141000</v>
      </c>
      <c r="H16" s="213" t="s">
        <v>6817</v>
      </c>
      <c r="I16" s="213" t="s">
        <v>742</v>
      </c>
      <c r="J16" s="213">
        <v>2</v>
      </c>
      <c r="K16" s="213" t="s">
        <v>7388</v>
      </c>
      <c r="L16" s="213" t="s">
        <v>7387</v>
      </c>
      <c r="M16" s="214">
        <v>45715</v>
      </c>
      <c r="N16" s="221" t="s">
        <v>7393</v>
      </c>
      <c r="O16" s="216">
        <v>1559256</v>
      </c>
      <c r="P16" s="216" t="s">
        <v>7390</v>
      </c>
      <c r="Q16" s="216" t="s">
        <v>742</v>
      </c>
      <c r="R16" s="216">
        <v>2</v>
      </c>
      <c r="S16" s="216" t="s">
        <v>7392</v>
      </c>
      <c r="T16" s="216" t="s">
        <v>7391</v>
      </c>
      <c r="U16" s="217">
        <v>45715</v>
      </c>
      <c r="V16" s="221" t="s">
        <v>7395</v>
      </c>
      <c r="W16" s="213">
        <v>3941000</v>
      </c>
      <c r="X16" s="213" t="s">
        <v>7390</v>
      </c>
      <c r="Y16" s="213" t="s">
        <v>742</v>
      </c>
      <c r="Z16" s="213">
        <v>2</v>
      </c>
      <c r="AA16" s="213" t="s">
        <v>7394</v>
      </c>
      <c r="AB16" s="213" t="s">
        <v>7391</v>
      </c>
      <c r="AC16" s="214">
        <v>45715</v>
      </c>
      <c r="AD16" s="221" t="s">
        <v>7399</v>
      </c>
      <c r="AE16" s="218">
        <v>745000</v>
      </c>
      <c r="AF16" s="218" t="s">
        <v>7396</v>
      </c>
      <c r="AG16" s="218" t="s">
        <v>358</v>
      </c>
      <c r="AH16" s="218">
        <v>1</v>
      </c>
      <c r="AI16" s="218" t="s">
        <v>7398</v>
      </c>
      <c r="AJ16" s="218" t="s">
        <v>7397</v>
      </c>
      <c r="AK16" s="219">
        <v>45715</v>
      </c>
      <c r="AL16" s="221" t="s">
        <v>7403</v>
      </c>
      <c r="AM16" s="213">
        <v>12000</v>
      </c>
      <c r="AN16" s="213" t="s">
        <v>7400</v>
      </c>
      <c r="AO16" s="213" t="s">
        <v>22</v>
      </c>
      <c r="AP16" s="213">
        <v>3</v>
      </c>
      <c r="AQ16" s="213" t="s">
        <v>7402</v>
      </c>
      <c r="AR16" s="213" t="s">
        <v>7401</v>
      </c>
      <c r="AS16" s="214">
        <v>45715</v>
      </c>
      <c r="AT16" s="222" t="s">
        <v>7404</v>
      </c>
      <c r="AU16" s="218" t="s">
        <v>17</v>
      </c>
      <c r="AV16" s="218" t="s">
        <v>573</v>
      </c>
      <c r="AW16" s="218" t="s">
        <v>17</v>
      </c>
      <c r="AX16" s="218" t="s">
        <v>17</v>
      </c>
      <c r="AY16" s="218" t="s">
        <v>3459</v>
      </c>
      <c r="AZ16" s="218" t="s">
        <v>17</v>
      </c>
      <c r="BA16" s="219">
        <v>45715</v>
      </c>
      <c r="BB16" s="221" t="s">
        <v>7425</v>
      </c>
      <c r="BC16" s="213" t="s">
        <v>17</v>
      </c>
      <c r="BD16" s="213" t="s">
        <v>17</v>
      </c>
      <c r="BE16" s="213" t="s">
        <v>17</v>
      </c>
      <c r="BF16" s="213" t="s">
        <v>17</v>
      </c>
      <c r="BG16" s="213" t="s">
        <v>3459</v>
      </c>
      <c r="BH16" s="213" t="s">
        <v>17</v>
      </c>
      <c r="BI16" s="214">
        <v>45715</v>
      </c>
      <c r="BJ16" s="222" t="s">
        <v>7405</v>
      </c>
      <c r="BK16" s="222" t="s">
        <v>17</v>
      </c>
      <c r="BL16" s="222" t="s">
        <v>17</v>
      </c>
      <c r="BM16" s="222" t="s">
        <v>17</v>
      </c>
      <c r="BN16" s="222" t="s">
        <v>17</v>
      </c>
      <c r="BO16" s="222" t="s">
        <v>3459</v>
      </c>
      <c r="BP16" s="218" t="s">
        <v>17</v>
      </c>
      <c r="BQ16" s="223">
        <v>45715</v>
      </c>
      <c r="BR16" s="221" t="s">
        <v>7426</v>
      </c>
      <c r="BS16" s="224" t="s">
        <v>17</v>
      </c>
      <c r="BT16" s="224" t="s">
        <v>17</v>
      </c>
      <c r="BU16" s="224" t="s">
        <v>17</v>
      </c>
      <c r="BV16" s="224" t="s">
        <v>17</v>
      </c>
      <c r="BW16" s="224" t="s">
        <v>3459</v>
      </c>
      <c r="BX16" s="224" t="s">
        <v>17</v>
      </c>
      <c r="BY16" s="214">
        <v>45715</v>
      </c>
      <c r="BZ16" s="222" t="s">
        <v>7427</v>
      </c>
      <c r="CA16" s="222" t="s">
        <v>17</v>
      </c>
      <c r="CB16" s="222" t="s">
        <v>17</v>
      </c>
      <c r="CC16" s="222" t="s">
        <v>17</v>
      </c>
      <c r="CD16" s="222" t="s">
        <v>17</v>
      </c>
      <c r="CE16" s="222" t="s">
        <v>3459</v>
      </c>
      <c r="CF16" s="222" t="s">
        <v>17</v>
      </c>
      <c r="CG16" s="223">
        <v>45715</v>
      </c>
      <c r="CH16" s="221" t="s">
        <v>10753</v>
      </c>
      <c r="CI16" s="222" t="e">
        <v>#N/A</v>
      </c>
      <c r="CJ16" s="222" t="e">
        <v>#N/A</v>
      </c>
      <c r="CK16" s="222" t="e">
        <v>#N/A</v>
      </c>
      <c r="CL16" s="222" t="e">
        <v>#N/A</v>
      </c>
      <c r="CM16" s="222" t="e">
        <v>#N/A</v>
      </c>
      <c r="CN16" s="222" t="e">
        <v>#N/A</v>
      </c>
      <c r="CO16" s="225" t="e">
        <v>#N/A</v>
      </c>
      <c r="CP16" s="222" t="s">
        <v>7429</v>
      </c>
      <c r="CQ16" s="224" t="s">
        <v>17</v>
      </c>
      <c r="CR16" s="224" t="s">
        <v>17</v>
      </c>
      <c r="CS16" s="224" t="s">
        <v>17</v>
      </c>
      <c r="CT16" s="224" t="s">
        <v>17</v>
      </c>
      <c r="CU16" s="224" t="s">
        <v>3459</v>
      </c>
      <c r="CV16" s="224" t="s">
        <v>17</v>
      </c>
      <c r="CW16" s="214">
        <v>45715</v>
      </c>
      <c r="CX16" s="222" t="s">
        <v>7411</v>
      </c>
      <c r="CY16" s="218">
        <v>745000</v>
      </c>
      <c r="CZ16" s="218" t="s">
        <v>7396</v>
      </c>
      <c r="DA16" s="218" t="s">
        <v>742</v>
      </c>
      <c r="DB16" s="218">
        <v>2</v>
      </c>
      <c r="DC16" s="218" t="s">
        <v>4229</v>
      </c>
      <c r="DD16" s="218" t="s">
        <v>7397</v>
      </c>
      <c r="DE16" s="220">
        <v>45715</v>
      </c>
      <c r="DF16" s="221" t="s">
        <v>7415</v>
      </c>
      <c r="DG16" s="213">
        <v>3196000</v>
      </c>
      <c r="DH16" s="224" t="s">
        <v>7412</v>
      </c>
      <c r="DI16" s="224" t="s">
        <v>742</v>
      </c>
      <c r="DJ16" s="224">
        <v>2</v>
      </c>
      <c r="DK16" s="224" t="s">
        <v>7414</v>
      </c>
      <c r="DL16" s="224" t="s">
        <v>7413</v>
      </c>
      <c r="DM16" s="214">
        <v>45715</v>
      </c>
      <c r="DN16" s="222" t="s">
        <v>7417</v>
      </c>
      <c r="DO16" s="218">
        <v>0</v>
      </c>
      <c r="DP16" s="222" t="s">
        <v>7396</v>
      </c>
      <c r="DQ16" s="222" t="s">
        <v>742</v>
      </c>
      <c r="DR16" s="222">
        <v>2</v>
      </c>
      <c r="DS16" s="222" t="s">
        <v>7416</v>
      </c>
      <c r="DT16" s="222" t="s">
        <v>7397</v>
      </c>
      <c r="DU16" s="223">
        <v>45715</v>
      </c>
      <c r="DV16" s="221" t="s">
        <v>7418</v>
      </c>
      <c r="DW16" s="213">
        <v>745000</v>
      </c>
      <c r="DX16" s="224" t="s">
        <v>7396</v>
      </c>
      <c r="DY16" s="224" t="s">
        <v>742</v>
      </c>
      <c r="DZ16" s="224">
        <v>2</v>
      </c>
      <c r="EA16" s="224" t="s">
        <v>4229</v>
      </c>
      <c r="EB16" s="224" t="s">
        <v>7397</v>
      </c>
      <c r="EC16" s="214">
        <v>45715</v>
      </c>
      <c r="ED16" s="222" t="s">
        <v>7419</v>
      </c>
      <c r="EE16" s="218" t="s">
        <v>17</v>
      </c>
      <c r="EF16" s="222" t="s">
        <v>573</v>
      </c>
      <c r="EG16" s="222" t="s">
        <v>17</v>
      </c>
      <c r="EH16" s="222" t="s">
        <v>17</v>
      </c>
      <c r="EI16" s="222" t="s">
        <v>4229</v>
      </c>
      <c r="EJ16" s="222" t="s">
        <v>17</v>
      </c>
      <c r="EK16" s="223">
        <v>45715</v>
      </c>
      <c r="EL16" s="221" t="s">
        <v>7420</v>
      </c>
      <c r="EM16" s="213" t="s">
        <v>17</v>
      </c>
      <c r="EN16" s="224" t="s">
        <v>573</v>
      </c>
      <c r="EO16" s="224" t="s">
        <v>17</v>
      </c>
      <c r="EP16" s="224" t="s">
        <v>17</v>
      </c>
      <c r="EQ16" s="224" t="s">
        <v>4229</v>
      </c>
      <c r="ER16" s="224" t="s">
        <v>17</v>
      </c>
      <c r="ES16" s="214">
        <v>45715</v>
      </c>
      <c r="ET16" s="222" t="s">
        <v>7409</v>
      </c>
      <c r="EU16" s="222">
        <v>26</v>
      </c>
      <c r="EV16" s="222" t="s">
        <v>7406</v>
      </c>
      <c r="EW16" s="222" t="s">
        <v>742</v>
      </c>
      <c r="EX16" s="222">
        <v>2</v>
      </c>
      <c r="EY16" s="222" t="s">
        <v>7408</v>
      </c>
      <c r="EZ16" s="222" t="s">
        <v>7407</v>
      </c>
      <c r="FA16" s="223">
        <v>45715</v>
      </c>
      <c r="FB16" s="221" t="s">
        <v>7424</v>
      </c>
      <c r="FC16" s="224">
        <v>1</v>
      </c>
      <c r="FD16" s="224" t="s">
        <v>7421</v>
      </c>
      <c r="FE16" s="224" t="s">
        <v>358</v>
      </c>
      <c r="FF16" s="224">
        <v>1</v>
      </c>
      <c r="FG16" s="224" t="s">
        <v>7423</v>
      </c>
      <c r="FH16" s="224" t="s">
        <v>7422</v>
      </c>
      <c r="FI16" s="214">
        <v>45715</v>
      </c>
      <c r="FJ16" s="221" t="s">
        <v>1705</v>
      </c>
      <c r="FK16" s="222" t="s">
        <v>17</v>
      </c>
      <c r="FL16" s="222" t="s">
        <v>17</v>
      </c>
      <c r="FM16" s="222" t="s">
        <v>17</v>
      </c>
      <c r="FN16" s="222" t="s">
        <v>17</v>
      </c>
      <c r="FO16" s="222" t="s">
        <v>1704</v>
      </c>
      <c r="FP16" s="218" t="s">
        <v>17</v>
      </c>
      <c r="FQ16" s="219">
        <v>45549</v>
      </c>
      <c r="FR16" s="221" t="s">
        <v>1706</v>
      </c>
      <c r="FS16" s="224" t="s">
        <v>17</v>
      </c>
      <c r="FT16" s="224" t="s">
        <v>17</v>
      </c>
      <c r="FU16" s="224" t="s">
        <v>17</v>
      </c>
      <c r="FV16" s="224" t="s">
        <v>17</v>
      </c>
      <c r="FW16" s="224" t="s">
        <v>1704</v>
      </c>
      <c r="FX16" s="224" t="s">
        <v>17</v>
      </c>
      <c r="FY16" s="214">
        <v>45549</v>
      </c>
      <c r="FZ16" s="222" t="s">
        <v>2759</v>
      </c>
      <c r="GA16" s="222">
        <v>0</v>
      </c>
      <c r="GB16" s="222" t="s">
        <v>1188</v>
      </c>
      <c r="GC16" s="222" t="s">
        <v>33</v>
      </c>
      <c r="GD16" s="222">
        <v>2</v>
      </c>
      <c r="GE16" s="222" t="s">
        <v>17</v>
      </c>
      <c r="GF16" s="222" t="s">
        <v>17</v>
      </c>
      <c r="GG16" s="223">
        <v>45610</v>
      </c>
      <c r="GH16" s="221" t="s">
        <v>2765</v>
      </c>
      <c r="GI16" s="224">
        <v>0</v>
      </c>
      <c r="GJ16" s="224" t="s">
        <v>1188</v>
      </c>
      <c r="GK16" s="224" t="s">
        <v>33</v>
      </c>
      <c r="GL16" s="224">
        <v>2</v>
      </c>
      <c r="GM16" s="224" t="s">
        <v>17</v>
      </c>
      <c r="GN16" s="224" t="s">
        <v>17</v>
      </c>
      <c r="GO16" s="214">
        <v>45610</v>
      </c>
      <c r="GP16" s="222" t="s">
        <v>2760</v>
      </c>
      <c r="GQ16" s="222">
        <v>0</v>
      </c>
      <c r="GR16" s="222" t="s">
        <v>1188</v>
      </c>
      <c r="GS16" s="222" t="s">
        <v>33</v>
      </c>
      <c r="GT16" s="222">
        <v>2</v>
      </c>
      <c r="GU16" s="222" t="s">
        <v>17</v>
      </c>
      <c r="GV16" s="222" t="s">
        <v>17</v>
      </c>
      <c r="GW16" s="223">
        <v>45610</v>
      </c>
      <c r="GX16" s="221" t="s">
        <v>2766</v>
      </c>
      <c r="GY16" s="224">
        <v>0</v>
      </c>
      <c r="GZ16" s="224" t="s">
        <v>1188</v>
      </c>
      <c r="HA16" s="224" t="s">
        <v>33</v>
      </c>
      <c r="HB16" s="224">
        <v>2</v>
      </c>
      <c r="HC16" s="224" t="s">
        <v>17</v>
      </c>
      <c r="HD16" s="224" t="s">
        <v>17</v>
      </c>
      <c r="HE16" s="214">
        <v>45610</v>
      </c>
      <c r="HF16" s="222" t="s">
        <v>2758</v>
      </c>
      <c r="HG16" s="222">
        <v>0</v>
      </c>
      <c r="HH16" s="222" t="s">
        <v>1188</v>
      </c>
      <c r="HI16" s="222" t="s">
        <v>33</v>
      </c>
      <c r="HJ16" s="222">
        <v>2</v>
      </c>
      <c r="HK16" s="222" t="s">
        <v>17</v>
      </c>
      <c r="HL16" s="222" t="s">
        <v>17</v>
      </c>
      <c r="HM16" s="223">
        <v>45610</v>
      </c>
      <c r="HN16" s="221" t="s">
        <v>2764</v>
      </c>
      <c r="HO16" s="224">
        <v>0</v>
      </c>
      <c r="HP16" s="224" t="s">
        <v>1188</v>
      </c>
      <c r="HQ16" s="224" t="s">
        <v>33</v>
      </c>
      <c r="HR16" s="224">
        <v>2</v>
      </c>
      <c r="HS16" s="224" t="s">
        <v>17</v>
      </c>
      <c r="HT16" s="224" t="s">
        <v>17</v>
      </c>
      <c r="HU16" s="214">
        <v>45610</v>
      </c>
      <c r="HV16" s="222" t="s">
        <v>2761</v>
      </c>
      <c r="HW16" s="222">
        <v>0</v>
      </c>
      <c r="HX16" s="222" t="s">
        <v>1188</v>
      </c>
      <c r="HY16" s="222" t="s">
        <v>33</v>
      </c>
      <c r="HZ16" s="222">
        <v>2</v>
      </c>
      <c r="IA16" s="222" t="s">
        <v>17</v>
      </c>
      <c r="IB16" s="222" t="s">
        <v>17</v>
      </c>
      <c r="IC16" s="223">
        <v>45610</v>
      </c>
      <c r="ID16" s="221" t="s">
        <v>2763</v>
      </c>
      <c r="IE16" s="224">
        <v>0</v>
      </c>
      <c r="IF16" s="224" t="s">
        <v>1188</v>
      </c>
      <c r="IG16" s="224" t="s">
        <v>33</v>
      </c>
      <c r="IH16" s="224">
        <v>2</v>
      </c>
      <c r="II16" s="224" t="s">
        <v>17</v>
      </c>
      <c r="IJ16" s="224" t="s">
        <v>17</v>
      </c>
      <c r="IK16" s="214">
        <v>45610</v>
      </c>
      <c r="IL16" s="222" t="s">
        <v>2762</v>
      </c>
      <c r="IM16" s="222">
        <v>1</v>
      </c>
      <c r="IN16" s="222" t="s">
        <v>1188</v>
      </c>
      <c r="IO16" s="222" t="s">
        <v>33</v>
      </c>
      <c r="IP16" s="222">
        <v>2</v>
      </c>
      <c r="IQ16" s="222" t="s">
        <v>17</v>
      </c>
      <c r="IR16" s="222" t="s">
        <v>17</v>
      </c>
      <c r="IS16" s="223">
        <v>45610</v>
      </c>
    </row>
    <row r="17" spans="1:253" s="11" customFormat="1" ht="13.25" customHeight="1" x14ac:dyDescent="0.25">
      <c r="A17" s="11" t="s">
        <v>1707</v>
      </c>
      <c r="B17" s="11" t="s">
        <v>10185</v>
      </c>
      <c r="C17" s="11" t="s">
        <v>1708</v>
      </c>
      <c r="D17" s="11" t="s">
        <v>1644</v>
      </c>
      <c r="E17" s="11" t="s">
        <v>9485</v>
      </c>
      <c r="F17" s="11" t="s">
        <v>7430</v>
      </c>
      <c r="G17" s="212">
        <v>211141000</v>
      </c>
      <c r="H17" s="213" t="s">
        <v>6817</v>
      </c>
      <c r="I17" s="213" t="s">
        <v>742</v>
      </c>
      <c r="J17" s="213">
        <v>2</v>
      </c>
      <c r="K17" s="213" t="s">
        <v>7388</v>
      </c>
      <c r="L17" s="213" t="s">
        <v>7387</v>
      </c>
      <c r="M17" s="214">
        <v>45715</v>
      </c>
      <c r="N17" s="221" t="s">
        <v>7434</v>
      </c>
      <c r="O17" s="216">
        <v>281707</v>
      </c>
      <c r="P17" s="216" t="s">
        <v>7431</v>
      </c>
      <c r="Q17" s="216" t="s">
        <v>742</v>
      </c>
      <c r="R17" s="216">
        <v>2</v>
      </c>
      <c r="S17" s="216" t="s">
        <v>7433</v>
      </c>
      <c r="T17" s="216" t="s">
        <v>7432</v>
      </c>
      <c r="U17" s="217">
        <v>45715</v>
      </c>
      <c r="V17" s="221" t="s">
        <v>7438</v>
      </c>
      <c r="W17" s="213">
        <v>10883000</v>
      </c>
      <c r="X17" s="213" t="s">
        <v>7435</v>
      </c>
      <c r="Y17" s="213" t="s">
        <v>22</v>
      </c>
      <c r="Z17" s="213">
        <v>3</v>
      </c>
      <c r="AA17" s="213" t="s">
        <v>7437</v>
      </c>
      <c r="AB17" s="213" t="s">
        <v>7436</v>
      </c>
      <c r="AC17" s="214">
        <v>45715</v>
      </c>
      <c r="AD17" s="221" t="s">
        <v>7442</v>
      </c>
      <c r="AE17" s="218">
        <v>2398000</v>
      </c>
      <c r="AF17" s="218" t="s">
        <v>7439</v>
      </c>
      <c r="AG17" s="218" t="s">
        <v>22</v>
      </c>
      <c r="AH17" s="218">
        <v>3</v>
      </c>
      <c r="AI17" s="218" t="s">
        <v>7441</v>
      </c>
      <c r="AJ17" s="218" t="s">
        <v>7440</v>
      </c>
      <c r="AK17" s="219">
        <v>45715</v>
      </c>
      <c r="AL17" s="221" t="s">
        <v>7446</v>
      </c>
      <c r="AM17" s="213">
        <v>4000</v>
      </c>
      <c r="AN17" s="213" t="s">
        <v>7443</v>
      </c>
      <c r="AO17" s="213" t="s">
        <v>742</v>
      </c>
      <c r="AP17" s="213">
        <v>2</v>
      </c>
      <c r="AQ17" s="213" t="s">
        <v>7445</v>
      </c>
      <c r="AR17" s="213" t="s">
        <v>7444</v>
      </c>
      <c r="AS17" s="214">
        <v>45715</v>
      </c>
      <c r="AT17" s="222" t="s">
        <v>7447</v>
      </c>
      <c r="AU17" s="218" t="s">
        <v>17</v>
      </c>
      <c r="AV17" s="218" t="s">
        <v>573</v>
      </c>
      <c r="AW17" s="218" t="s">
        <v>17</v>
      </c>
      <c r="AX17" s="218" t="s">
        <v>17</v>
      </c>
      <c r="AY17" s="218" t="s">
        <v>3459</v>
      </c>
      <c r="AZ17" s="218" t="s">
        <v>17</v>
      </c>
      <c r="BA17" s="219">
        <v>45715</v>
      </c>
      <c r="BB17" s="221" t="s">
        <v>1712</v>
      </c>
      <c r="BC17" s="213" t="s">
        <v>17</v>
      </c>
      <c r="BD17" s="213" t="s">
        <v>17</v>
      </c>
      <c r="BE17" s="213" t="s">
        <v>17</v>
      </c>
      <c r="BF17" s="213" t="s">
        <v>17</v>
      </c>
      <c r="BG17" s="213" t="s">
        <v>18</v>
      </c>
      <c r="BH17" s="213" t="s">
        <v>17</v>
      </c>
      <c r="BI17" s="214">
        <v>45549</v>
      </c>
      <c r="BJ17" s="222" t="s">
        <v>7449</v>
      </c>
      <c r="BK17" s="222">
        <v>26</v>
      </c>
      <c r="BL17" s="222" t="s">
        <v>7406</v>
      </c>
      <c r="BM17" s="222" t="s">
        <v>742</v>
      </c>
      <c r="BN17" s="222">
        <v>2</v>
      </c>
      <c r="BO17" s="222" t="s">
        <v>7448</v>
      </c>
      <c r="BP17" s="218" t="s">
        <v>7407</v>
      </c>
      <c r="BQ17" s="223">
        <v>45715</v>
      </c>
      <c r="BR17" s="221" t="s">
        <v>1716</v>
      </c>
      <c r="BS17" s="224">
        <v>301738</v>
      </c>
      <c r="BT17" s="224" t="s">
        <v>1713</v>
      </c>
      <c r="BU17" s="224" t="s">
        <v>742</v>
      </c>
      <c r="BV17" s="224">
        <v>2</v>
      </c>
      <c r="BW17" s="224" t="s">
        <v>1715</v>
      </c>
      <c r="BX17" s="224" t="s">
        <v>1714</v>
      </c>
      <c r="BY17" s="214">
        <v>45549</v>
      </c>
      <c r="BZ17" s="222" t="s">
        <v>1720</v>
      </c>
      <c r="CA17" s="222">
        <v>7542</v>
      </c>
      <c r="CB17" s="222" t="s">
        <v>1717</v>
      </c>
      <c r="CC17" s="222" t="s">
        <v>742</v>
      </c>
      <c r="CD17" s="222">
        <v>2</v>
      </c>
      <c r="CE17" s="222" t="s">
        <v>1719</v>
      </c>
      <c r="CF17" s="222" t="s">
        <v>1718</v>
      </c>
      <c r="CG17" s="223">
        <v>45549</v>
      </c>
      <c r="CH17" s="221" t="s">
        <v>10754</v>
      </c>
      <c r="CI17" s="222" t="e">
        <v>#N/A</v>
      </c>
      <c r="CJ17" s="222" t="e">
        <v>#N/A</v>
      </c>
      <c r="CK17" s="222" t="e">
        <v>#N/A</v>
      </c>
      <c r="CL17" s="222" t="e">
        <v>#N/A</v>
      </c>
      <c r="CM17" s="222" t="e">
        <v>#N/A</v>
      </c>
      <c r="CN17" s="222" t="e">
        <v>#N/A</v>
      </c>
      <c r="CO17" s="225" t="e">
        <v>#N/A</v>
      </c>
      <c r="CP17" s="222" t="s">
        <v>1725</v>
      </c>
      <c r="CQ17" s="224">
        <v>1900000000</v>
      </c>
      <c r="CR17" s="224" t="s">
        <v>1722</v>
      </c>
      <c r="CS17" s="224" t="s">
        <v>22</v>
      </c>
      <c r="CT17" s="224">
        <v>3</v>
      </c>
      <c r="CU17" s="224" t="s">
        <v>1724</v>
      </c>
      <c r="CV17" s="224" t="s">
        <v>1723</v>
      </c>
      <c r="CW17" s="214">
        <v>45549</v>
      </c>
      <c r="CX17" s="222" t="s">
        <v>7452</v>
      </c>
      <c r="CY17" s="218">
        <v>4000</v>
      </c>
      <c r="CZ17" s="218" t="s">
        <v>7443</v>
      </c>
      <c r="DA17" s="218" t="s">
        <v>742</v>
      </c>
      <c r="DB17" s="218">
        <v>2</v>
      </c>
      <c r="DC17" s="218" t="s">
        <v>4229</v>
      </c>
      <c r="DD17" s="218" t="s">
        <v>7444</v>
      </c>
      <c r="DE17" s="220">
        <v>45715</v>
      </c>
      <c r="DF17" s="221" t="s">
        <v>7455</v>
      </c>
      <c r="DG17" s="213">
        <v>8485000</v>
      </c>
      <c r="DH17" s="224" t="s">
        <v>7453</v>
      </c>
      <c r="DI17" s="224" t="s">
        <v>22</v>
      </c>
      <c r="DJ17" s="224">
        <v>3</v>
      </c>
      <c r="DK17" s="224" t="s">
        <v>3762</v>
      </c>
      <c r="DL17" s="224" t="s">
        <v>7454</v>
      </c>
      <c r="DM17" s="214">
        <v>45715</v>
      </c>
      <c r="DN17" s="222" t="s">
        <v>7458</v>
      </c>
      <c r="DO17" s="218">
        <v>2394000</v>
      </c>
      <c r="DP17" s="222" t="s">
        <v>7456</v>
      </c>
      <c r="DQ17" s="222" t="s">
        <v>22</v>
      </c>
      <c r="DR17" s="222">
        <v>3</v>
      </c>
      <c r="DS17" s="222" t="s">
        <v>6913</v>
      </c>
      <c r="DT17" s="222" t="s">
        <v>7457</v>
      </c>
      <c r="DU17" s="223">
        <v>45715</v>
      </c>
      <c r="DV17" s="221" t="s">
        <v>7459</v>
      </c>
      <c r="DW17" s="213">
        <v>4000</v>
      </c>
      <c r="DX17" s="224" t="s">
        <v>7443</v>
      </c>
      <c r="DY17" s="224" t="s">
        <v>742</v>
      </c>
      <c r="DZ17" s="224">
        <v>2</v>
      </c>
      <c r="EA17" s="224" t="s">
        <v>4229</v>
      </c>
      <c r="EB17" s="224" t="s">
        <v>7444</v>
      </c>
      <c r="EC17" s="214">
        <v>45715</v>
      </c>
      <c r="ED17" s="222" t="s">
        <v>7460</v>
      </c>
      <c r="EE17" s="218" t="s">
        <v>17</v>
      </c>
      <c r="EF17" s="222" t="s">
        <v>573</v>
      </c>
      <c r="EG17" s="222" t="s">
        <v>17</v>
      </c>
      <c r="EH17" s="222" t="s">
        <v>17</v>
      </c>
      <c r="EI17" s="222" t="s">
        <v>4229</v>
      </c>
      <c r="EJ17" s="222" t="s">
        <v>17</v>
      </c>
      <c r="EK17" s="223">
        <v>45715</v>
      </c>
      <c r="EL17" s="221" t="s">
        <v>7461</v>
      </c>
      <c r="EM17" s="213" t="s">
        <v>17</v>
      </c>
      <c r="EN17" s="224" t="s">
        <v>573</v>
      </c>
      <c r="EO17" s="224" t="s">
        <v>17</v>
      </c>
      <c r="EP17" s="224" t="s">
        <v>17</v>
      </c>
      <c r="EQ17" s="224" t="s">
        <v>4229</v>
      </c>
      <c r="ER17" s="224" t="s">
        <v>17</v>
      </c>
      <c r="ES17" s="214">
        <v>45715</v>
      </c>
      <c r="ET17" s="222" t="s">
        <v>7450</v>
      </c>
      <c r="EU17" s="222">
        <v>26</v>
      </c>
      <c r="EV17" s="222" t="s">
        <v>7406</v>
      </c>
      <c r="EW17" s="222" t="s">
        <v>742</v>
      </c>
      <c r="EX17" s="222">
        <v>2</v>
      </c>
      <c r="EY17" s="222" t="s">
        <v>7448</v>
      </c>
      <c r="EZ17" s="222" t="s">
        <v>7407</v>
      </c>
      <c r="FA17" s="223">
        <v>45715</v>
      </c>
      <c r="FB17" s="221" t="s">
        <v>7465</v>
      </c>
      <c r="FC17" s="224">
        <v>1</v>
      </c>
      <c r="FD17" s="224" t="s">
        <v>7462</v>
      </c>
      <c r="FE17" s="224" t="s">
        <v>22</v>
      </c>
      <c r="FF17" s="224">
        <v>3</v>
      </c>
      <c r="FG17" s="224" t="s">
        <v>7464</v>
      </c>
      <c r="FH17" s="224" t="s">
        <v>7463</v>
      </c>
      <c r="FI17" s="214">
        <v>45715</v>
      </c>
      <c r="FJ17" s="221" t="s">
        <v>1710</v>
      </c>
      <c r="FK17" s="222" t="s">
        <v>17</v>
      </c>
      <c r="FL17" s="222" t="s">
        <v>1645</v>
      </c>
      <c r="FM17" s="222" t="s">
        <v>358</v>
      </c>
      <c r="FN17" s="222">
        <v>1</v>
      </c>
      <c r="FO17" s="222" t="s">
        <v>1709</v>
      </c>
      <c r="FP17" s="218" t="s">
        <v>1646</v>
      </c>
      <c r="FQ17" s="219">
        <v>45549</v>
      </c>
      <c r="FR17" s="221" t="s">
        <v>1711</v>
      </c>
      <c r="FS17" s="224" t="s">
        <v>17</v>
      </c>
      <c r="FT17" s="224" t="s">
        <v>1645</v>
      </c>
      <c r="FU17" s="224" t="s">
        <v>358</v>
      </c>
      <c r="FV17" s="224">
        <v>1</v>
      </c>
      <c r="FW17" s="224" t="s">
        <v>1709</v>
      </c>
      <c r="FX17" s="224" t="s">
        <v>1646</v>
      </c>
      <c r="FY17" s="214">
        <v>45549</v>
      </c>
      <c r="FZ17" s="222" t="s">
        <v>2768</v>
      </c>
      <c r="GA17" s="222">
        <v>0</v>
      </c>
      <c r="GB17" s="222" t="s">
        <v>1188</v>
      </c>
      <c r="GC17" s="222" t="s">
        <v>33</v>
      </c>
      <c r="GD17" s="222">
        <v>2</v>
      </c>
      <c r="GE17" s="222" t="s">
        <v>17</v>
      </c>
      <c r="GF17" s="222" t="s">
        <v>17</v>
      </c>
      <c r="GG17" s="223">
        <v>45610</v>
      </c>
      <c r="GH17" s="221" t="s">
        <v>2774</v>
      </c>
      <c r="GI17" s="224">
        <v>0</v>
      </c>
      <c r="GJ17" s="224" t="s">
        <v>1188</v>
      </c>
      <c r="GK17" s="224" t="s">
        <v>33</v>
      </c>
      <c r="GL17" s="224">
        <v>2</v>
      </c>
      <c r="GM17" s="224" t="s">
        <v>17</v>
      </c>
      <c r="GN17" s="224" t="s">
        <v>17</v>
      </c>
      <c r="GO17" s="214">
        <v>45610</v>
      </c>
      <c r="GP17" s="222" t="s">
        <v>2769</v>
      </c>
      <c r="GQ17" s="222">
        <v>0</v>
      </c>
      <c r="GR17" s="222" t="s">
        <v>1188</v>
      </c>
      <c r="GS17" s="222" t="s">
        <v>33</v>
      </c>
      <c r="GT17" s="222">
        <v>2</v>
      </c>
      <c r="GU17" s="222" t="s">
        <v>17</v>
      </c>
      <c r="GV17" s="222" t="s">
        <v>17</v>
      </c>
      <c r="GW17" s="223">
        <v>45610</v>
      </c>
      <c r="GX17" s="221" t="s">
        <v>2775</v>
      </c>
      <c r="GY17" s="224">
        <v>0</v>
      </c>
      <c r="GZ17" s="224" t="s">
        <v>1188</v>
      </c>
      <c r="HA17" s="224" t="s">
        <v>33</v>
      </c>
      <c r="HB17" s="224">
        <v>2</v>
      </c>
      <c r="HC17" s="224" t="s">
        <v>17</v>
      </c>
      <c r="HD17" s="224" t="s">
        <v>17</v>
      </c>
      <c r="HE17" s="214">
        <v>45610</v>
      </c>
      <c r="HF17" s="222" t="s">
        <v>2767</v>
      </c>
      <c r="HG17" s="222">
        <v>0</v>
      </c>
      <c r="HH17" s="222" t="s">
        <v>1188</v>
      </c>
      <c r="HI17" s="222" t="s">
        <v>33</v>
      </c>
      <c r="HJ17" s="222">
        <v>2</v>
      </c>
      <c r="HK17" s="222" t="s">
        <v>17</v>
      </c>
      <c r="HL17" s="222" t="s">
        <v>17</v>
      </c>
      <c r="HM17" s="223">
        <v>45610</v>
      </c>
      <c r="HN17" s="221" t="s">
        <v>2773</v>
      </c>
      <c r="HO17" s="224">
        <v>0</v>
      </c>
      <c r="HP17" s="224" t="s">
        <v>1188</v>
      </c>
      <c r="HQ17" s="224" t="s">
        <v>33</v>
      </c>
      <c r="HR17" s="224">
        <v>2</v>
      </c>
      <c r="HS17" s="224" t="s">
        <v>17</v>
      </c>
      <c r="HT17" s="224" t="s">
        <v>17</v>
      </c>
      <c r="HU17" s="214">
        <v>45610</v>
      </c>
      <c r="HV17" s="222" t="s">
        <v>2770</v>
      </c>
      <c r="HW17" s="222">
        <v>0</v>
      </c>
      <c r="HX17" s="222" t="s">
        <v>1188</v>
      </c>
      <c r="HY17" s="222" t="s">
        <v>33</v>
      </c>
      <c r="HZ17" s="222">
        <v>2</v>
      </c>
      <c r="IA17" s="222" t="s">
        <v>17</v>
      </c>
      <c r="IB17" s="222" t="s">
        <v>17</v>
      </c>
      <c r="IC17" s="223">
        <v>45610</v>
      </c>
      <c r="ID17" s="221" t="s">
        <v>2772</v>
      </c>
      <c r="IE17" s="224">
        <v>0</v>
      </c>
      <c r="IF17" s="224" t="s">
        <v>1188</v>
      </c>
      <c r="IG17" s="224" t="s">
        <v>33</v>
      </c>
      <c r="IH17" s="224">
        <v>2</v>
      </c>
      <c r="II17" s="224" t="s">
        <v>17</v>
      </c>
      <c r="IJ17" s="224" t="s">
        <v>17</v>
      </c>
      <c r="IK17" s="214">
        <v>45610</v>
      </c>
      <c r="IL17" s="222" t="s">
        <v>2771</v>
      </c>
      <c r="IM17" s="222">
        <v>2</v>
      </c>
      <c r="IN17" s="222" t="s">
        <v>1188</v>
      </c>
      <c r="IO17" s="222" t="s">
        <v>33</v>
      </c>
      <c r="IP17" s="222">
        <v>2</v>
      </c>
      <c r="IQ17" s="222" t="s">
        <v>17</v>
      </c>
      <c r="IR17" s="222" t="s">
        <v>17</v>
      </c>
      <c r="IS17" s="223">
        <v>45610</v>
      </c>
    </row>
    <row r="18" spans="1:253" s="11" customFormat="1" ht="13.25" customHeight="1" x14ac:dyDescent="0.25">
      <c r="A18" s="11" t="s">
        <v>80</v>
      </c>
      <c r="B18" s="11" t="s">
        <v>10190</v>
      </c>
      <c r="C18" s="11" t="s">
        <v>81</v>
      </c>
      <c r="D18" s="11" t="s">
        <v>82</v>
      </c>
      <c r="E18" s="11" t="s">
        <v>9494</v>
      </c>
      <c r="F18" s="11" t="s">
        <v>8343</v>
      </c>
      <c r="G18" s="212">
        <v>5300000</v>
      </c>
      <c r="H18" s="213" t="s">
        <v>7228</v>
      </c>
      <c r="I18" s="213" t="s">
        <v>742</v>
      </c>
      <c r="J18" s="213">
        <v>2</v>
      </c>
      <c r="K18" s="213" t="s">
        <v>8342</v>
      </c>
      <c r="L18" s="213" t="s">
        <v>8341</v>
      </c>
      <c r="M18" s="214">
        <v>45716</v>
      </c>
      <c r="N18" s="221" t="s">
        <v>8347</v>
      </c>
      <c r="O18" s="216">
        <v>622980</v>
      </c>
      <c r="P18" s="216" t="s">
        <v>8344</v>
      </c>
      <c r="Q18" s="216" t="s">
        <v>358</v>
      </c>
      <c r="R18" s="216">
        <v>1</v>
      </c>
      <c r="S18" s="216" t="s">
        <v>8346</v>
      </c>
      <c r="T18" s="216" t="s">
        <v>8345</v>
      </c>
      <c r="U18" s="217">
        <v>45716</v>
      </c>
      <c r="V18" s="221" t="s">
        <v>8349</v>
      </c>
      <c r="W18" s="213">
        <v>5300000</v>
      </c>
      <c r="X18" s="213" t="s">
        <v>7228</v>
      </c>
      <c r="Y18" s="213" t="s">
        <v>742</v>
      </c>
      <c r="Z18" s="213">
        <v>2</v>
      </c>
      <c r="AA18" s="213" t="s">
        <v>8348</v>
      </c>
      <c r="AB18" s="213" t="s">
        <v>8341</v>
      </c>
      <c r="AC18" s="214">
        <v>45716</v>
      </c>
      <c r="AD18" s="221" t="s">
        <v>8353</v>
      </c>
      <c r="AE18" s="218">
        <v>5296000</v>
      </c>
      <c r="AF18" s="218" t="s">
        <v>8350</v>
      </c>
      <c r="AG18" s="218" t="s">
        <v>742</v>
      </c>
      <c r="AH18" s="218">
        <v>2</v>
      </c>
      <c r="AI18" s="218" t="s">
        <v>8352</v>
      </c>
      <c r="AJ18" s="218" t="s">
        <v>8351</v>
      </c>
      <c r="AK18" s="219">
        <v>45716</v>
      </c>
      <c r="AL18" s="221" t="s">
        <v>8355</v>
      </c>
      <c r="AM18" s="213">
        <v>1378000</v>
      </c>
      <c r="AN18" s="213" t="s">
        <v>8250</v>
      </c>
      <c r="AO18" s="213" t="s">
        <v>358</v>
      </c>
      <c r="AP18" s="213">
        <v>1</v>
      </c>
      <c r="AQ18" s="213" t="s">
        <v>8354</v>
      </c>
      <c r="AR18" s="213" t="s">
        <v>8251</v>
      </c>
      <c r="AS18" s="214">
        <v>45716</v>
      </c>
      <c r="AT18" s="222" t="s">
        <v>8356</v>
      </c>
      <c r="AU18" s="218">
        <v>0</v>
      </c>
      <c r="AV18" s="218" t="s">
        <v>17</v>
      </c>
      <c r="AW18" s="218" t="s">
        <v>17</v>
      </c>
      <c r="AX18" s="218" t="s">
        <v>17</v>
      </c>
      <c r="AY18" s="218" t="s">
        <v>17</v>
      </c>
      <c r="AZ18" s="218" t="s">
        <v>17</v>
      </c>
      <c r="BA18" s="219">
        <v>45716</v>
      </c>
      <c r="BB18" s="221" t="s">
        <v>274</v>
      </c>
      <c r="BC18" s="213" t="s">
        <v>17</v>
      </c>
      <c r="BD18" s="213">
        <v>0</v>
      </c>
      <c r="BE18" s="213" t="s">
        <v>33</v>
      </c>
      <c r="BF18" s="213">
        <v>2</v>
      </c>
      <c r="BG18" s="213" t="s">
        <v>273</v>
      </c>
      <c r="BH18" s="213">
        <v>0</v>
      </c>
      <c r="BI18" s="214">
        <v>43522</v>
      </c>
      <c r="BJ18" s="222" t="s">
        <v>8358</v>
      </c>
      <c r="BK18" s="222">
        <v>262</v>
      </c>
      <c r="BL18" s="222" t="s">
        <v>5486</v>
      </c>
      <c r="BM18" s="222" t="s">
        <v>358</v>
      </c>
      <c r="BN18" s="222">
        <v>1</v>
      </c>
      <c r="BO18" s="222" t="s">
        <v>8357</v>
      </c>
      <c r="BP18" s="218" t="s">
        <v>496</v>
      </c>
      <c r="BQ18" s="223">
        <v>45716</v>
      </c>
      <c r="BR18" s="221" t="s">
        <v>84</v>
      </c>
      <c r="BS18" s="224" t="s">
        <v>17</v>
      </c>
      <c r="BT18" s="224">
        <v>0</v>
      </c>
      <c r="BU18" s="224" t="s">
        <v>17</v>
      </c>
      <c r="BV18" s="224" t="s">
        <v>17</v>
      </c>
      <c r="BW18" s="224" t="s">
        <v>83</v>
      </c>
      <c r="BX18" s="224">
        <v>0</v>
      </c>
      <c r="BY18" s="214">
        <v>43508</v>
      </c>
      <c r="BZ18" s="222" t="s">
        <v>85</v>
      </c>
      <c r="CA18" s="222" t="s">
        <v>17</v>
      </c>
      <c r="CB18" s="222">
        <v>0</v>
      </c>
      <c r="CC18" s="222" t="s">
        <v>17</v>
      </c>
      <c r="CD18" s="222" t="s">
        <v>17</v>
      </c>
      <c r="CE18" s="222" t="s">
        <v>83</v>
      </c>
      <c r="CF18" s="222">
        <v>0</v>
      </c>
      <c r="CG18" s="223">
        <v>43508</v>
      </c>
      <c r="CH18" s="221" t="s">
        <v>10755</v>
      </c>
      <c r="CI18" s="222" t="e">
        <v>#N/A</v>
      </c>
      <c r="CJ18" s="222" t="e">
        <v>#N/A</v>
      </c>
      <c r="CK18" s="222" t="e">
        <v>#N/A</v>
      </c>
      <c r="CL18" s="222" t="e">
        <v>#N/A</v>
      </c>
      <c r="CM18" s="222" t="e">
        <v>#N/A</v>
      </c>
      <c r="CN18" s="222" t="e">
        <v>#N/A</v>
      </c>
      <c r="CO18" s="225" t="e">
        <v>#N/A</v>
      </c>
      <c r="CP18" s="222" t="s">
        <v>86</v>
      </c>
      <c r="CQ18" s="224" t="s">
        <v>17</v>
      </c>
      <c r="CR18" s="224">
        <v>0</v>
      </c>
      <c r="CS18" s="224" t="s">
        <v>17</v>
      </c>
      <c r="CT18" s="224" t="s">
        <v>17</v>
      </c>
      <c r="CU18" s="224" t="s">
        <v>83</v>
      </c>
      <c r="CV18" s="224">
        <v>0</v>
      </c>
      <c r="CW18" s="214">
        <v>43508</v>
      </c>
      <c r="CX18" s="222" t="s">
        <v>8363</v>
      </c>
      <c r="CY18" s="218">
        <v>2440000</v>
      </c>
      <c r="CZ18" s="218" t="s">
        <v>8350</v>
      </c>
      <c r="DA18" s="218" t="s">
        <v>22</v>
      </c>
      <c r="DB18" s="218">
        <v>3</v>
      </c>
      <c r="DC18" s="218" t="s">
        <v>8370</v>
      </c>
      <c r="DD18" s="218" t="s">
        <v>6367</v>
      </c>
      <c r="DE18" s="220">
        <v>45716</v>
      </c>
      <c r="DF18" s="221" t="s">
        <v>8367</v>
      </c>
      <c r="DG18" s="213">
        <v>4000</v>
      </c>
      <c r="DH18" s="224" t="s">
        <v>8364</v>
      </c>
      <c r="DI18" s="224" t="s">
        <v>742</v>
      </c>
      <c r="DJ18" s="224">
        <v>2</v>
      </c>
      <c r="DK18" s="224" t="s">
        <v>8366</v>
      </c>
      <c r="DL18" s="224" t="s">
        <v>8365</v>
      </c>
      <c r="DM18" s="214">
        <v>45716</v>
      </c>
      <c r="DN18" s="222" t="s">
        <v>8369</v>
      </c>
      <c r="DO18" s="218">
        <v>2856000</v>
      </c>
      <c r="DP18" s="222" t="s">
        <v>8360</v>
      </c>
      <c r="DQ18" s="222" t="s">
        <v>22</v>
      </c>
      <c r="DR18" s="222">
        <v>3</v>
      </c>
      <c r="DS18" s="222" t="s">
        <v>8368</v>
      </c>
      <c r="DT18" s="222" t="s">
        <v>8361</v>
      </c>
      <c r="DU18" s="223">
        <v>45716</v>
      </c>
      <c r="DV18" s="221" t="s">
        <v>8371</v>
      </c>
      <c r="DW18" s="213">
        <v>2039000</v>
      </c>
      <c r="DX18" s="224" t="s">
        <v>8350</v>
      </c>
      <c r="DY18" s="224" t="s">
        <v>22</v>
      </c>
      <c r="DZ18" s="224">
        <v>3</v>
      </c>
      <c r="EA18" s="224" t="s">
        <v>8370</v>
      </c>
      <c r="EB18" s="224" t="s">
        <v>6367</v>
      </c>
      <c r="EC18" s="214">
        <v>45716</v>
      </c>
      <c r="ED18" s="222" t="s">
        <v>8373</v>
      </c>
      <c r="EE18" s="218">
        <v>401000</v>
      </c>
      <c r="EF18" s="222" t="s">
        <v>8350</v>
      </c>
      <c r="EG18" s="222" t="s">
        <v>22</v>
      </c>
      <c r="EH18" s="222">
        <v>3</v>
      </c>
      <c r="EI18" s="222" t="s">
        <v>8372</v>
      </c>
      <c r="EJ18" s="222" t="s">
        <v>6367</v>
      </c>
      <c r="EK18" s="223">
        <v>45716</v>
      </c>
      <c r="EL18" s="221" t="s">
        <v>8375</v>
      </c>
      <c r="EM18" s="213">
        <v>0</v>
      </c>
      <c r="EN18" s="224" t="s">
        <v>8350</v>
      </c>
      <c r="EO18" s="224" t="s">
        <v>22</v>
      </c>
      <c r="EP18" s="224">
        <v>3</v>
      </c>
      <c r="EQ18" s="224" t="s">
        <v>8374</v>
      </c>
      <c r="ER18" s="224" t="s">
        <v>6367</v>
      </c>
      <c r="ES18" s="214">
        <v>45716</v>
      </c>
      <c r="ET18" s="222" t="s">
        <v>8359</v>
      </c>
      <c r="EU18" s="222">
        <v>262</v>
      </c>
      <c r="EV18" s="222" t="s">
        <v>5486</v>
      </c>
      <c r="EW18" s="222" t="s">
        <v>358</v>
      </c>
      <c r="EX18" s="222">
        <v>1</v>
      </c>
      <c r="EY18" s="222" t="s">
        <v>8357</v>
      </c>
      <c r="EZ18" s="222" t="s">
        <v>496</v>
      </c>
      <c r="FA18" s="223">
        <v>45716</v>
      </c>
      <c r="FB18" s="221" t="s">
        <v>8377</v>
      </c>
      <c r="FC18" s="224">
        <v>4</v>
      </c>
      <c r="FD18" s="224" t="s">
        <v>8250</v>
      </c>
      <c r="FE18" s="224" t="s">
        <v>358</v>
      </c>
      <c r="FF18" s="224">
        <v>1</v>
      </c>
      <c r="FG18" s="224" t="s">
        <v>8376</v>
      </c>
      <c r="FH18" s="224" t="s">
        <v>8251</v>
      </c>
      <c r="FI18" s="214">
        <v>45716</v>
      </c>
      <c r="FJ18" s="221" t="s">
        <v>87</v>
      </c>
      <c r="FK18" s="222" t="s">
        <v>17</v>
      </c>
      <c r="FL18" s="222">
        <v>0</v>
      </c>
      <c r="FM18" s="222" t="s">
        <v>17</v>
      </c>
      <c r="FN18" s="222" t="s">
        <v>17</v>
      </c>
      <c r="FO18" s="222" t="s">
        <v>83</v>
      </c>
      <c r="FP18" s="218">
        <v>0</v>
      </c>
      <c r="FQ18" s="219">
        <v>43508</v>
      </c>
      <c r="FR18" s="221" t="s">
        <v>88</v>
      </c>
      <c r="FS18" s="224" t="s">
        <v>17</v>
      </c>
      <c r="FT18" s="224">
        <v>0</v>
      </c>
      <c r="FU18" s="224" t="s">
        <v>17</v>
      </c>
      <c r="FV18" s="224" t="s">
        <v>17</v>
      </c>
      <c r="FW18" s="224" t="s">
        <v>83</v>
      </c>
      <c r="FX18" s="224">
        <v>0</v>
      </c>
      <c r="FY18" s="214">
        <v>43508</v>
      </c>
      <c r="FZ18" s="222" t="s">
        <v>3490</v>
      </c>
      <c r="GA18" s="222">
        <v>2</v>
      </c>
      <c r="GB18" s="222" t="s">
        <v>1188</v>
      </c>
      <c r="GC18" s="222" t="s">
        <v>33</v>
      </c>
      <c r="GD18" s="222">
        <v>2</v>
      </c>
      <c r="GE18" s="222" t="s">
        <v>17</v>
      </c>
      <c r="GF18" s="222" t="s">
        <v>17</v>
      </c>
      <c r="GG18" s="223">
        <v>45618</v>
      </c>
      <c r="GH18" s="221" t="s">
        <v>3496</v>
      </c>
      <c r="GI18" s="224">
        <v>3</v>
      </c>
      <c r="GJ18" s="224" t="s">
        <v>1188</v>
      </c>
      <c r="GK18" s="224" t="s">
        <v>33</v>
      </c>
      <c r="GL18" s="224">
        <v>2</v>
      </c>
      <c r="GM18" s="224" t="s">
        <v>17</v>
      </c>
      <c r="GN18" s="224" t="s">
        <v>17</v>
      </c>
      <c r="GO18" s="214">
        <v>45618</v>
      </c>
      <c r="GP18" s="222" t="s">
        <v>3491</v>
      </c>
      <c r="GQ18" s="222">
        <v>1</v>
      </c>
      <c r="GR18" s="222" t="s">
        <v>1188</v>
      </c>
      <c r="GS18" s="222" t="s">
        <v>33</v>
      </c>
      <c r="GT18" s="222">
        <v>2</v>
      </c>
      <c r="GU18" s="222" t="s">
        <v>17</v>
      </c>
      <c r="GV18" s="222" t="s">
        <v>17</v>
      </c>
      <c r="GW18" s="223">
        <v>45618</v>
      </c>
      <c r="GX18" s="221" t="s">
        <v>3497</v>
      </c>
      <c r="GY18" s="224">
        <v>3</v>
      </c>
      <c r="GZ18" s="224" t="s">
        <v>1188</v>
      </c>
      <c r="HA18" s="224" t="s">
        <v>33</v>
      </c>
      <c r="HB18" s="224">
        <v>2</v>
      </c>
      <c r="HC18" s="224" t="s">
        <v>17</v>
      </c>
      <c r="HD18" s="224" t="s">
        <v>17</v>
      </c>
      <c r="HE18" s="214">
        <v>45618</v>
      </c>
      <c r="HF18" s="222" t="s">
        <v>3489</v>
      </c>
      <c r="HG18" s="222">
        <v>0</v>
      </c>
      <c r="HH18" s="222" t="s">
        <v>1188</v>
      </c>
      <c r="HI18" s="222" t="s">
        <v>33</v>
      </c>
      <c r="HJ18" s="222">
        <v>2</v>
      </c>
      <c r="HK18" s="222" t="s">
        <v>17</v>
      </c>
      <c r="HL18" s="222" t="s">
        <v>17</v>
      </c>
      <c r="HM18" s="223">
        <v>45618</v>
      </c>
      <c r="HN18" s="221" t="s">
        <v>3495</v>
      </c>
      <c r="HO18" s="224">
        <v>2</v>
      </c>
      <c r="HP18" s="224" t="s">
        <v>1188</v>
      </c>
      <c r="HQ18" s="224" t="s">
        <v>33</v>
      </c>
      <c r="HR18" s="224">
        <v>2</v>
      </c>
      <c r="HS18" s="224" t="s">
        <v>17</v>
      </c>
      <c r="HT18" s="224" t="s">
        <v>17</v>
      </c>
      <c r="HU18" s="214">
        <v>45618</v>
      </c>
      <c r="HV18" s="222" t="s">
        <v>3492</v>
      </c>
      <c r="HW18" s="222">
        <v>3</v>
      </c>
      <c r="HX18" s="222" t="s">
        <v>1188</v>
      </c>
      <c r="HY18" s="222" t="s">
        <v>33</v>
      </c>
      <c r="HZ18" s="222">
        <v>2</v>
      </c>
      <c r="IA18" s="222" t="s">
        <v>17</v>
      </c>
      <c r="IB18" s="222" t="s">
        <v>17</v>
      </c>
      <c r="IC18" s="223">
        <v>45618</v>
      </c>
      <c r="ID18" s="221" t="s">
        <v>3494</v>
      </c>
      <c r="IE18" s="224">
        <v>1</v>
      </c>
      <c r="IF18" s="224" t="s">
        <v>1188</v>
      </c>
      <c r="IG18" s="224" t="s">
        <v>33</v>
      </c>
      <c r="IH18" s="224">
        <v>2</v>
      </c>
      <c r="II18" s="224" t="s">
        <v>17</v>
      </c>
      <c r="IJ18" s="224" t="s">
        <v>17</v>
      </c>
      <c r="IK18" s="214">
        <v>45618</v>
      </c>
      <c r="IL18" s="222" t="s">
        <v>3493</v>
      </c>
      <c r="IM18" s="222">
        <v>3</v>
      </c>
      <c r="IN18" s="222" t="s">
        <v>1188</v>
      </c>
      <c r="IO18" s="222" t="s">
        <v>33</v>
      </c>
      <c r="IP18" s="222">
        <v>2</v>
      </c>
      <c r="IQ18" s="222" t="s">
        <v>17</v>
      </c>
      <c r="IR18" s="222" t="s">
        <v>17</v>
      </c>
      <c r="IS18" s="223">
        <v>45618</v>
      </c>
    </row>
    <row r="19" spans="1:253" s="11" customFormat="1" ht="13.25" customHeight="1" x14ac:dyDescent="0.25">
      <c r="A19" s="11" t="s">
        <v>3341</v>
      </c>
      <c r="B19" s="11" t="s">
        <v>10162</v>
      </c>
      <c r="C19" s="11" t="s">
        <v>3342</v>
      </c>
      <c r="D19" s="11" t="s">
        <v>3343</v>
      </c>
      <c r="E19" s="11" t="s">
        <v>9499</v>
      </c>
      <c r="F19" s="11" t="s">
        <v>7353</v>
      </c>
      <c r="G19" s="212">
        <v>19659000</v>
      </c>
      <c r="H19" s="213" t="s">
        <v>7350</v>
      </c>
      <c r="I19" s="213" t="s">
        <v>742</v>
      </c>
      <c r="J19" s="213">
        <v>2</v>
      </c>
      <c r="K19" s="213" t="s">
        <v>7352</v>
      </c>
      <c r="L19" s="213" t="s">
        <v>7351</v>
      </c>
      <c r="M19" s="214">
        <v>45715</v>
      </c>
      <c r="N19" s="221" t="s">
        <v>7357</v>
      </c>
      <c r="O19" s="216">
        <v>743532</v>
      </c>
      <c r="P19" s="216" t="s">
        <v>7354</v>
      </c>
      <c r="Q19" s="216" t="s">
        <v>358</v>
      </c>
      <c r="R19" s="216">
        <v>1</v>
      </c>
      <c r="S19" s="216" t="s">
        <v>7356</v>
      </c>
      <c r="T19" s="216" t="s">
        <v>7355</v>
      </c>
      <c r="U19" s="217">
        <v>45715</v>
      </c>
      <c r="V19" s="221" t="s">
        <v>7361</v>
      </c>
      <c r="W19" s="213">
        <v>19659000</v>
      </c>
      <c r="X19" s="213" t="s">
        <v>7358</v>
      </c>
      <c r="Y19" s="213" t="s">
        <v>742</v>
      </c>
      <c r="Z19" s="213">
        <v>2</v>
      </c>
      <c r="AA19" s="213" t="s">
        <v>7360</v>
      </c>
      <c r="AB19" s="213" t="s">
        <v>7359</v>
      </c>
      <c r="AC19" s="214">
        <v>45715</v>
      </c>
      <c r="AD19" s="221" t="s">
        <v>7363</v>
      </c>
      <c r="AE19" s="218">
        <v>535000</v>
      </c>
      <c r="AF19" s="218" t="s">
        <v>4034</v>
      </c>
      <c r="AG19" s="218" t="s">
        <v>742</v>
      </c>
      <c r="AH19" s="218">
        <v>2</v>
      </c>
      <c r="AI19" s="218" t="s">
        <v>7362</v>
      </c>
      <c r="AJ19" s="218" t="s">
        <v>4035</v>
      </c>
      <c r="AK19" s="219">
        <v>45715</v>
      </c>
      <c r="AL19" s="221" t="s">
        <v>7365</v>
      </c>
      <c r="AM19" s="213">
        <v>535000</v>
      </c>
      <c r="AN19" s="213" t="s">
        <v>4034</v>
      </c>
      <c r="AO19" s="213" t="s">
        <v>742</v>
      </c>
      <c r="AP19" s="213">
        <v>2</v>
      </c>
      <c r="AQ19" s="213" t="s">
        <v>7364</v>
      </c>
      <c r="AR19" s="213" t="s">
        <v>4035</v>
      </c>
      <c r="AS19" s="214">
        <v>45715</v>
      </c>
      <c r="AT19" s="222" t="s">
        <v>7367</v>
      </c>
      <c r="AU19" s="218" t="s">
        <v>17</v>
      </c>
      <c r="AV19" s="218" t="s">
        <v>17</v>
      </c>
      <c r="AW19" s="218" t="s">
        <v>17</v>
      </c>
      <c r="AX19" s="218" t="s">
        <v>17</v>
      </c>
      <c r="AY19" s="218" t="s">
        <v>7366</v>
      </c>
      <c r="AZ19" s="218" t="s">
        <v>17</v>
      </c>
      <c r="BA19" s="219">
        <v>45715</v>
      </c>
      <c r="BB19" s="221" t="s">
        <v>7382</v>
      </c>
      <c r="BC19" s="213" t="s">
        <v>17</v>
      </c>
      <c r="BD19" s="213" t="s">
        <v>17</v>
      </c>
      <c r="BE19" s="213" t="s">
        <v>17</v>
      </c>
      <c r="BF19" s="213" t="s">
        <v>17</v>
      </c>
      <c r="BG19" s="213" t="s">
        <v>7366</v>
      </c>
      <c r="BH19" s="213" t="s">
        <v>17</v>
      </c>
      <c r="BI19" s="214">
        <v>45715</v>
      </c>
      <c r="BJ19" s="222" t="s">
        <v>7368</v>
      </c>
      <c r="BK19" s="222" t="s">
        <v>17</v>
      </c>
      <c r="BL19" s="222" t="s">
        <v>17</v>
      </c>
      <c r="BM19" s="222" t="s">
        <v>17</v>
      </c>
      <c r="BN19" s="222" t="s">
        <v>17</v>
      </c>
      <c r="BO19" s="222" t="s">
        <v>7366</v>
      </c>
      <c r="BP19" s="218" t="s">
        <v>17</v>
      </c>
      <c r="BQ19" s="223">
        <v>45715</v>
      </c>
      <c r="BR19" s="221" t="s">
        <v>7383</v>
      </c>
      <c r="BS19" s="224" t="s">
        <v>17</v>
      </c>
      <c r="BT19" s="224" t="s">
        <v>17</v>
      </c>
      <c r="BU19" s="224" t="s">
        <v>17</v>
      </c>
      <c r="BV19" s="224" t="s">
        <v>17</v>
      </c>
      <c r="BW19" s="224" t="s">
        <v>7366</v>
      </c>
      <c r="BX19" s="224" t="s">
        <v>17</v>
      </c>
      <c r="BY19" s="214">
        <v>45715</v>
      </c>
      <c r="BZ19" s="222" t="s">
        <v>7384</v>
      </c>
      <c r="CA19" s="222" t="s">
        <v>17</v>
      </c>
      <c r="CB19" s="222" t="s">
        <v>17</v>
      </c>
      <c r="CC19" s="222" t="s">
        <v>17</v>
      </c>
      <c r="CD19" s="222" t="s">
        <v>17</v>
      </c>
      <c r="CE19" s="222" t="s">
        <v>7366</v>
      </c>
      <c r="CF19" s="222" t="s">
        <v>17</v>
      </c>
      <c r="CG19" s="223">
        <v>45715</v>
      </c>
      <c r="CH19" s="221" t="s">
        <v>10756</v>
      </c>
      <c r="CI19" s="222" t="e">
        <v>#N/A</v>
      </c>
      <c r="CJ19" s="222" t="e">
        <v>#N/A</v>
      </c>
      <c r="CK19" s="222" t="e">
        <v>#N/A</v>
      </c>
      <c r="CL19" s="222" t="e">
        <v>#N/A</v>
      </c>
      <c r="CM19" s="222" t="e">
        <v>#N/A</v>
      </c>
      <c r="CN19" s="222" t="e">
        <v>#N/A</v>
      </c>
      <c r="CO19" s="225" t="e">
        <v>#N/A</v>
      </c>
      <c r="CP19" s="222" t="s">
        <v>7386</v>
      </c>
      <c r="CQ19" s="224" t="s">
        <v>17</v>
      </c>
      <c r="CR19" s="224" t="s">
        <v>17</v>
      </c>
      <c r="CS19" s="224" t="s">
        <v>17</v>
      </c>
      <c r="CT19" s="224" t="s">
        <v>17</v>
      </c>
      <c r="CU19" s="224" t="s">
        <v>7366</v>
      </c>
      <c r="CV19" s="224" t="s">
        <v>17</v>
      </c>
      <c r="CW19" s="214">
        <v>45715</v>
      </c>
      <c r="CX19" s="222" t="s">
        <v>7371</v>
      </c>
      <c r="CY19" s="218">
        <v>535000</v>
      </c>
      <c r="CZ19" s="218" t="s">
        <v>4034</v>
      </c>
      <c r="DA19" s="218" t="s">
        <v>742</v>
      </c>
      <c r="DB19" s="218">
        <v>2</v>
      </c>
      <c r="DC19" s="218" t="s">
        <v>4229</v>
      </c>
      <c r="DD19" s="218" t="s">
        <v>4035</v>
      </c>
      <c r="DE19" s="220">
        <v>45715</v>
      </c>
      <c r="DF19" s="221" t="s">
        <v>7373</v>
      </c>
      <c r="DG19" s="213">
        <v>6472000</v>
      </c>
      <c r="DH19" s="224" t="s">
        <v>7372</v>
      </c>
      <c r="DI19" s="224" t="s">
        <v>742</v>
      </c>
      <c r="DJ19" s="224">
        <v>2</v>
      </c>
      <c r="DK19" s="224" t="s">
        <v>3762</v>
      </c>
      <c r="DL19" s="224" t="s">
        <v>7359</v>
      </c>
      <c r="DM19" s="214">
        <v>45715</v>
      </c>
      <c r="DN19" s="222" t="s">
        <v>7374</v>
      </c>
      <c r="DO19" s="218">
        <v>12758000</v>
      </c>
      <c r="DP19" s="222" t="s">
        <v>4034</v>
      </c>
      <c r="DQ19" s="222" t="s">
        <v>742</v>
      </c>
      <c r="DR19" s="222">
        <v>2</v>
      </c>
      <c r="DS19" s="222" t="s">
        <v>6913</v>
      </c>
      <c r="DT19" s="222" t="s">
        <v>4035</v>
      </c>
      <c r="DU19" s="223">
        <v>45715</v>
      </c>
      <c r="DV19" s="221" t="s">
        <v>7375</v>
      </c>
      <c r="DW19" s="213">
        <v>535000</v>
      </c>
      <c r="DX19" s="224" t="s">
        <v>4034</v>
      </c>
      <c r="DY19" s="224" t="s">
        <v>742</v>
      </c>
      <c r="DZ19" s="224">
        <v>2</v>
      </c>
      <c r="EA19" s="224" t="s">
        <v>4229</v>
      </c>
      <c r="EB19" s="224" t="s">
        <v>4035</v>
      </c>
      <c r="EC19" s="214">
        <v>45715</v>
      </c>
      <c r="ED19" s="222" t="s">
        <v>7376</v>
      </c>
      <c r="EE19" s="218" t="s">
        <v>17</v>
      </c>
      <c r="EF19" s="222" t="s">
        <v>17</v>
      </c>
      <c r="EG19" s="222" t="s">
        <v>17</v>
      </c>
      <c r="EH19" s="222" t="s">
        <v>17</v>
      </c>
      <c r="EI19" s="222" t="s">
        <v>4229</v>
      </c>
      <c r="EJ19" s="222" t="s">
        <v>17</v>
      </c>
      <c r="EK19" s="223">
        <v>45715</v>
      </c>
      <c r="EL19" s="221" t="s">
        <v>7377</v>
      </c>
      <c r="EM19" s="213" t="s">
        <v>17</v>
      </c>
      <c r="EN19" s="224" t="s">
        <v>17</v>
      </c>
      <c r="EO19" s="224" t="s">
        <v>17</v>
      </c>
      <c r="EP19" s="224" t="s">
        <v>17</v>
      </c>
      <c r="EQ19" s="224" t="s">
        <v>4229</v>
      </c>
      <c r="ER19" s="224" t="s">
        <v>17</v>
      </c>
      <c r="ES19" s="214">
        <v>45715</v>
      </c>
      <c r="ET19" s="222" t="s">
        <v>7369</v>
      </c>
      <c r="EU19" s="222" t="s">
        <v>17</v>
      </c>
      <c r="EV19" s="222" t="s">
        <v>17</v>
      </c>
      <c r="EW19" s="222" t="s">
        <v>17</v>
      </c>
      <c r="EX19" s="222" t="s">
        <v>17</v>
      </c>
      <c r="EY19" s="222" t="s">
        <v>7366</v>
      </c>
      <c r="EZ19" s="222" t="s">
        <v>17</v>
      </c>
      <c r="FA19" s="223">
        <v>45715</v>
      </c>
      <c r="FB19" s="221" t="s">
        <v>7379</v>
      </c>
      <c r="FC19" s="224">
        <v>3</v>
      </c>
      <c r="FD19" s="224" t="s">
        <v>4034</v>
      </c>
      <c r="FE19" s="224" t="s">
        <v>358</v>
      </c>
      <c r="FF19" s="224">
        <v>1</v>
      </c>
      <c r="FG19" s="224" t="s">
        <v>7378</v>
      </c>
      <c r="FH19" s="224" t="s">
        <v>4035</v>
      </c>
      <c r="FI19" s="214">
        <v>45715</v>
      </c>
      <c r="FJ19" s="221" t="s">
        <v>7380</v>
      </c>
      <c r="FK19" s="222" t="s">
        <v>17</v>
      </c>
      <c r="FL19" s="222" t="s">
        <v>17</v>
      </c>
      <c r="FM19" s="222" t="s">
        <v>17</v>
      </c>
      <c r="FN19" s="222" t="s">
        <v>17</v>
      </c>
      <c r="FO19" s="222" t="s">
        <v>7366</v>
      </c>
      <c r="FP19" s="218" t="s">
        <v>17</v>
      </c>
      <c r="FQ19" s="219">
        <v>45715</v>
      </c>
      <c r="FR19" s="221" t="s">
        <v>7381</v>
      </c>
      <c r="FS19" s="224" t="s">
        <v>17</v>
      </c>
      <c r="FT19" s="224" t="s">
        <v>17</v>
      </c>
      <c r="FU19" s="224" t="s">
        <v>17</v>
      </c>
      <c r="FV19" s="224" t="s">
        <v>17</v>
      </c>
      <c r="FW19" s="224" t="s">
        <v>7366</v>
      </c>
      <c r="FX19" s="224" t="s">
        <v>17</v>
      </c>
      <c r="FY19" s="214">
        <v>45715</v>
      </c>
      <c r="FZ19" s="222" t="s">
        <v>3345</v>
      </c>
      <c r="GA19" s="222">
        <v>0</v>
      </c>
      <c r="GB19" s="222" t="s">
        <v>1188</v>
      </c>
      <c r="GC19" s="222" t="s">
        <v>33</v>
      </c>
      <c r="GD19" s="222">
        <v>2</v>
      </c>
      <c r="GE19" s="222" t="s">
        <v>17</v>
      </c>
      <c r="GF19" s="222" t="s">
        <v>17</v>
      </c>
      <c r="GG19" s="223">
        <v>45616</v>
      </c>
      <c r="GH19" s="221" t="s">
        <v>3351</v>
      </c>
      <c r="GI19" s="224">
        <v>0</v>
      </c>
      <c r="GJ19" s="224" t="s">
        <v>1188</v>
      </c>
      <c r="GK19" s="224" t="s">
        <v>33</v>
      </c>
      <c r="GL19" s="224">
        <v>2</v>
      </c>
      <c r="GM19" s="224" t="s">
        <v>17</v>
      </c>
      <c r="GN19" s="224" t="s">
        <v>17</v>
      </c>
      <c r="GO19" s="214">
        <v>45616</v>
      </c>
      <c r="GP19" s="222" t="s">
        <v>3346</v>
      </c>
      <c r="GQ19" s="222">
        <v>0</v>
      </c>
      <c r="GR19" s="222" t="s">
        <v>1188</v>
      </c>
      <c r="GS19" s="222" t="s">
        <v>33</v>
      </c>
      <c r="GT19" s="222">
        <v>2</v>
      </c>
      <c r="GU19" s="222" t="s">
        <v>17</v>
      </c>
      <c r="GV19" s="222" t="s">
        <v>17</v>
      </c>
      <c r="GW19" s="223">
        <v>45616</v>
      </c>
      <c r="GX19" s="221" t="s">
        <v>3352</v>
      </c>
      <c r="GY19" s="224">
        <v>0</v>
      </c>
      <c r="GZ19" s="224" t="s">
        <v>1188</v>
      </c>
      <c r="HA19" s="224" t="s">
        <v>33</v>
      </c>
      <c r="HB19" s="224">
        <v>2</v>
      </c>
      <c r="HC19" s="224" t="s">
        <v>17</v>
      </c>
      <c r="HD19" s="224" t="s">
        <v>17</v>
      </c>
      <c r="HE19" s="214">
        <v>45616</v>
      </c>
      <c r="HF19" s="222" t="s">
        <v>3344</v>
      </c>
      <c r="HG19" s="222">
        <v>0</v>
      </c>
      <c r="HH19" s="222" t="s">
        <v>1188</v>
      </c>
      <c r="HI19" s="222" t="s">
        <v>33</v>
      </c>
      <c r="HJ19" s="222">
        <v>2</v>
      </c>
      <c r="HK19" s="222" t="s">
        <v>17</v>
      </c>
      <c r="HL19" s="222" t="s">
        <v>17</v>
      </c>
      <c r="HM19" s="223">
        <v>45616</v>
      </c>
      <c r="HN19" s="221" t="s">
        <v>3350</v>
      </c>
      <c r="HO19" s="224">
        <v>1</v>
      </c>
      <c r="HP19" s="224" t="s">
        <v>1188</v>
      </c>
      <c r="HQ19" s="224" t="s">
        <v>33</v>
      </c>
      <c r="HR19" s="224">
        <v>2</v>
      </c>
      <c r="HS19" s="224" t="s">
        <v>17</v>
      </c>
      <c r="HT19" s="224" t="s">
        <v>17</v>
      </c>
      <c r="HU19" s="214">
        <v>45616</v>
      </c>
      <c r="HV19" s="222" t="s">
        <v>3347</v>
      </c>
      <c r="HW19" s="222">
        <v>0</v>
      </c>
      <c r="HX19" s="222" t="s">
        <v>1188</v>
      </c>
      <c r="HY19" s="222" t="s">
        <v>33</v>
      </c>
      <c r="HZ19" s="222">
        <v>2</v>
      </c>
      <c r="IA19" s="222" t="s">
        <v>17</v>
      </c>
      <c r="IB19" s="222" t="s">
        <v>17</v>
      </c>
      <c r="IC19" s="223">
        <v>45616</v>
      </c>
      <c r="ID19" s="221" t="s">
        <v>3349</v>
      </c>
      <c r="IE19" s="224">
        <v>2</v>
      </c>
      <c r="IF19" s="224" t="s">
        <v>1188</v>
      </c>
      <c r="IG19" s="224" t="s">
        <v>33</v>
      </c>
      <c r="IH19" s="224">
        <v>2</v>
      </c>
      <c r="II19" s="224" t="s">
        <v>17</v>
      </c>
      <c r="IJ19" s="224" t="s">
        <v>17</v>
      </c>
      <c r="IK19" s="214">
        <v>45616</v>
      </c>
      <c r="IL19" s="222" t="s">
        <v>3348</v>
      </c>
      <c r="IM19" s="222">
        <v>1</v>
      </c>
      <c r="IN19" s="222" t="s">
        <v>1188</v>
      </c>
      <c r="IO19" s="222" t="s">
        <v>33</v>
      </c>
      <c r="IP19" s="222">
        <v>2</v>
      </c>
      <c r="IQ19" s="222" t="s">
        <v>17</v>
      </c>
      <c r="IR19" s="222" t="s">
        <v>17</v>
      </c>
      <c r="IS19" s="223">
        <v>45616</v>
      </c>
    </row>
    <row r="20" spans="1:253" s="11" customFormat="1" ht="13.25" customHeight="1" x14ac:dyDescent="0.25">
      <c r="A20" s="11" t="s">
        <v>104</v>
      </c>
      <c r="B20" s="11" t="s">
        <v>10190</v>
      </c>
      <c r="C20" s="11" t="s">
        <v>105</v>
      </c>
      <c r="D20" s="11" t="s">
        <v>106</v>
      </c>
      <c r="E20" s="11" t="s">
        <v>9504</v>
      </c>
      <c r="F20" s="11" t="s">
        <v>8564</v>
      </c>
      <c r="G20" s="212">
        <v>29416000</v>
      </c>
      <c r="H20" s="213" t="s">
        <v>8561</v>
      </c>
      <c r="I20" s="213" t="s">
        <v>358</v>
      </c>
      <c r="J20" s="213">
        <v>1</v>
      </c>
      <c r="K20" s="213" t="s">
        <v>8563</v>
      </c>
      <c r="L20" s="213" t="s">
        <v>8562</v>
      </c>
      <c r="M20" s="214">
        <v>45716</v>
      </c>
      <c r="N20" s="221" t="s">
        <v>8567</v>
      </c>
      <c r="O20" s="216">
        <v>472710</v>
      </c>
      <c r="P20" s="216" t="s">
        <v>4336</v>
      </c>
      <c r="Q20" s="216" t="s">
        <v>358</v>
      </c>
      <c r="R20" s="216">
        <v>1</v>
      </c>
      <c r="S20" s="216" t="s">
        <v>8566</v>
      </c>
      <c r="T20" s="216" t="s">
        <v>8565</v>
      </c>
      <c r="U20" s="217">
        <v>45716</v>
      </c>
      <c r="V20" s="221" t="s">
        <v>8569</v>
      </c>
      <c r="W20" s="213">
        <v>29416000</v>
      </c>
      <c r="X20" s="213" t="s">
        <v>8561</v>
      </c>
      <c r="Y20" s="213" t="s">
        <v>742</v>
      </c>
      <c r="Z20" s="213">
        <v>2</v>
      </c>
      <c r="AA20" s="213" t="s">
        <v>8568</v>
      </c>
      <c r="AB20" s="213" t="s">
        <v>8562</v>
      </c>
      <c r="AC20" s="214">
        <v>45716</v>
      </c>
      <c r="AD20" s="221" t="s">
        <v>8573</v>
      </c>
      <c r="AE20" s="218">
        <v>8948000</v>
      </c>
      <c r="AF20" s="218" t="s">
        <v>8570</v>
      </c>
      <c r="AG20" s="218" t="s">
        <v>22</v>
      </c>
      <c r="AH20" s="218">
        <v>3</v>
      </c>
      <c r="AI20" s="218" t="s">
        <v>8572</v>
      </c>
      <c r="AJ20" s="218" t="s">
        <v>8571</v>
      </c>
      <c r="AK20" s="219">
        <v>45716</v>
      </c>
      <c r="AL20" s="221" t="s">
        <v>8576</v>
      </c>
      <c r="AM20" s="213">
        <v>2426000</v>
      </c>
      <c r="AN20" s="213" t="s">
        <v>5810</v>
      </c>
      <c r="AO20" s="213" t="s">
        <v>358</v>
      </c>
      <c r="AP20" s="213">
        <v>1</v>
      </c>
      <c r="AQ20" s="213" t="s">
        <v>8575</v>
      </c>
      <c r="AR20" s="213" t="s">
        <v>8574</v>
      </c>
      <c r="AS20" s="214">
        <v>45716</v>
      </c>
      <c r="AT20" s="222" t="s">
        <v>8577</v>
      </c>
      <c r="AU20" s="218">
        <v>0</v>
      </c>
      <c r="AV20" s="218" t="s">
        <v>17</v>
      </c>
      <c r="AW20" s="218" t="s">
        <v>17</v>
      </c>
      <c r="AX20" s="218" t="s">
        <v>17</v>
      </c>
      <c r="AY20" s="218" t="s">
        <v>6606</v>
      </c>
      <c r="AZ20" s="218" t="s">
        <v>17</v>
      </c>
      <c r="BA20" s="219">
        <v>45716</v>
      </c>
      <c r="BB20" s="221" t="s">
        <v>352</v>
      </c>
      <c r="BC20" s="213" t="s">
        <v>17</v>
      </c>
      <c r="BD20" s="213" t="s">
        <v>349</v>
      </c>
      <c r="BE20" s="213" t="s">
        <v>17</v>
      </c>
      <c r="BF20" s="213" t="s">
        <v>17</v>
      </c>
      <c r="BG20" s="213" t="s">
        <v>351</v>
      </c>
      <c r="BH20" s="213" t="s">
        <v>350</v>
      </c>
      <c r="BI20" s="214">
        <v>43642</v>
      </c>
      <c r="BJ20" s="222" t="s">
        <v>8579</v>
      </c>
      <c r="BK20" s="222">
        <v>859</v>
      </c>
      <c r="BL20" s="222" t="s">
        <v>5486</v>
      </c>
      <c r="BM20" s="222" t="s">
        <v>358</v>
      </c>
      <c r="BN20" s="222">
        <v>1</v>
      </c>
      <c r="BO20" s="222" t="s">
        <v>8578</v>
      </c>
      <c r="BP20" s="218" t="s">
        <v>496</v>
      </c>
      <c r="BQ20" s="223">
        <v>45716</v>
      </c>
      <c r="BR20" s="221" t="s">
        <v>374</v>
      </c>
      <c r="BS20" s="224" t="s">
        <v>17</v>
      </c>
      <c r="BT20" s="224" t="s">
        <v>17</v>
      </c>
      <c r="BU20" s="224" t="s">
        <v>17</v>
      </c>
      <c r="BV20" s="224" t="s">
        <v>17</v>
      </c>
      <c r="BW20" s="224" t="s">
        <v>373</v>
      </c>
      <c r="BX20" s="224" t="s">
        <v>17</v>
      </c>
      <c r="BY20" s="214">
        <v>43697</v>
      </c>
      <c r="BZ20" s="222" t="s">
        <v>375</v>
      </c>
      <c r="CA20" s="222" t="s">
        <v>17</v>
      </c>
      <c r="CB20" s="222" t="s">
        <v>17</v>
      </c>
      <c r="CC20" s="222" t="s">
        <v>17</v>
      </c>
      <c r="CD20" s="222" t="s">
        <v>17</v>
      </c>
      <c r="CE20" s="222" t="s">
        <v>373</v>
      </c>
      <c r="CF20" s="222" t="s">
        <v>17</v>
      </c>
      <c r="CG20" s="223">
        <v>43697</v>
      </c>
      <c r="CH20" s="221" t="s">
        <v>10757</v>
      </c>
      <c r="CI20" s="222" t="e">
        <v>#N/A</v>
      </c>
      <c r="CJ20" s="222" t="e">
        <v>#N/A</v>
      </c>
      <c r="CK20" s="222" t="e">
        <v>#N/A</v>
      </c>
      <c r="CL20" s="222" t="e">
        <v>#N/A</v>
      </c>
      <c r="CM20" s="222" t="e">
        <v>#N/A</v>
      </c>
      <c r="CN20" s="222" t="e">
        <v>#N/A</v>
      </c>
      <c r="CO20" s="225" t="e">
        <v>#N/A</v>
      </c>
      <c r="CP20" s="222" t="s">
        <v>376</v>
      </c>
      <c r="CQ20" s="224" t="s">
        <v>17</v>
      </c>
      <c r="CR20" s="224" t="s">
        <v>17</v>
      </c>
      <c r="CS20" s="224" t="s">
        <v>17</v>
      </c>
      <c r="CT20" s="224" t="s">
        <v>17</v>
      </c>
      <c r="CU20" s="224" t="s">
        <v>373</v>
      </c>
      <c r="CV20" s="224" t="s">
        <v>17</v>
      </c>
      <c r="CW20" s="214">
        <v>43697</v>
      </c>
      <c r="CX20" s="222" t="s">
        <v>8584</v>
      </c>
      <c r="CY20" s="218">
        <v>3374000</v>
      </c>
      <c r="CZ20" s="218" t="s">
        <v>8593</v>
      </c>
      <c r="DA20" s="218" t="s">
        <v>22</v>
      </c>
      <c r="DB20" s="218">
        <v>3</v>
      </c>
      <c r="DC20" s="218" t="s">
        <v>8595</v>
      </c>
      <c r="DD20" s="218" t="s">
        <v>8594</v>
      </c>
      <c r="DE20" s="220">
        <v>45716</v>
      </c>
      <c r="DF20" s="221" t="s">
        <v>8588</v>
      </c>
      <c r="DG20" s="213">
        <v>20468000</v>
      </c>
      <c r="DH20" s="224" t="s">
        <v>8585</v>
      </c>
      <c r="DI20" s="224" t="s">
        <v>22</v>
      </c>
      <c r="DJ20" s="224">
        <v>3</v>
      </c>
      <c r="DK20" s="224" t="s">
        <v>8587</v>
      </c>
      <c r="DL20" s="224" t="s">
        <v>8586</v>
      </c>
      <c r="DM20" s="214">
        <v>45716</v>
      </c>
      <c r="DN20" s="222" t="s">
        <v>8592</v>
      </c>
      <c r="DO20" s="218">
        <v>5574000</v>
      </c>
      <c r="DP20" s="222" t="s">
        <v>8589</v>
      </c>
      <c r="DQ20" s="222" t="s">
        <v>22</v>
      </c>
      <c r="DR20" s="222">
        <v>3</v>
      </c>
      <c r="DS20" s="222" t="s">
        <v>8591</v>
      </c>
      <c r="DT20" s="222" t="s">
        <v>8590</v>
      </c>
      <c r="DU20" s="223">
        <v>45716</v>
      </c>
      <c r="DV20" s="221" t="s">
        <v>8596</v>
      </c>
      <c r="DW20" s="213">
        <v>3374000</v>
      </c>
      <c r="DX20" s="224" t="s">
        <v>8593</v>
      </c>
      <c r="DY20" s="224" t="s">
        <v>22</v>
      </c>
      <c r="DZ20" s="224">
        <v>3</v>
      </c>
      <c r="EA20" s="224" t="s">
        <v>8595</v>
      </c>
      <c r="EB20" s="224" t="s">
        <v>8594</v>
      </c>
      <c r="EC20" s="214">
        <v>45716</v>
      </c>
      <c r="ED20" s="222" t="s">
        <v>8599</v>
      </c>
      <c r="EE20" s="218">
        <v>0</v>
      </c>
      <c r="EF20" s="222" t="s">
        <v>8593</v>
      </c>
      <c r="EG20" s="222" t="s">
        <v>22</v>
      </c>
      <c r="EH20" s="222">
        <v>3</v>
      </c>
      <c r="EI20" s="222" t="s">
        <v>8598</v>
      </c>
      <c r="EJ20" s="222" t="s">
        <v>8597</v>
      </c>
      <c r="EK20" s="223">
        <v>45716</v>
      </c>
      <c r="EL20" s="221" t="s">
        <v>8603</v>
      </c>
      <c r="EM20" s="213">
        <v>0</v>
      </c>
      <c r="EN20" s="224" t="s">
        <v>8600</v>
      </c>
      <c r="EO20" s="224" t="s">
        <v>22</v>
      </c>
      <c r="EP20" s="224">
        <v>3</v>
      </c>
      <c r="EQ20" s="224" t="s">
        <v>8602</v>
      </c>
      <c r="ER20" s="224" t="s">
        <v>8601</v>
      </c>
      <c r="ES20" s="214">
        <v>45716</v>
      </c>
      <c r="ET20" s="222" t="s">
        <v>8580</v>
      </c>
      <c r="EU20" s="222">
        <v>859</v>
      </c>
      <c r="EV20" s="222" t="s">
        <v>5486</v>
      </c>
      <c r="EW20" s="222" t="s">
        <v>358</v>
      </c>
      <c r="EX20" s="222">
        <v>1</v>
      </c>
      <c r="EY20" s="222" t="s">
        <v>8578</v>
      </c>
      <c r="EZ20" s="222" t="s">
        <v>496</v>
      </c>
      <c r="FA20" s="223">
        <v>45716</v>
      </c>
      <c r="FB20" s="221" t="s">
        <v>8606</v>
      </c>
      <c r="FC20" s="224">
        <v>5</v>
      </c>
      <c r="FD20" s="224" t="s">
        <v>5810</v>
      </c>
      <c r="FE20" s="224" t="s">
        <v>358</v>
      </c>
      <c r="FF20" s="224">
        <v>1</v>
      </c>
      <c r="FG20" s="224" t="s">
        <v>8605</v>
      </c>
      <c r="FH20" s="224" t="s">
        <v>8604</v>
      </c>
      <c r="FI20" s="214">
        <v>45716</v>
      </c>
      <c r="FJ20" s="221" t="s">
        <v>107</v>
      </c>
      <c r="FK20" s="222" t="s">
        <v>17</v>
      </c>
      <c r="FL20" s="222">
        <v>0</v>
      </c>
      <c r="FM20" s="222" t="s">
        <v>33</v>
      </c>
      <c r="FN20" s="222">
        <v>2</v>
      </c>
      <c r="FO20" s="222">
        <v>0</v>
      </c>
      <c r="FP20" s="218">
        <v>0</v>
      </c>
      <c r="FQ20" s="219">
        <v>43509</v>
      </c>
      <c r="FR20" s="221" t="s">
        <v>377</v>
      </c>
      <c r="FS20" s="224" t="s">
        <v>17</v>
      </c>
      <c r="FT20" s="224" t="s">
        <v>17</v>
      </c>
      <c r="FU20" s="224" t="s">
        <v>17</v>
      </c>
      <c r="FV20" s="224" t="s">
        <v>17</v>
      </c>
      <c r="FW20" s="224" t="s">
        <v>373</v>
      </c>
      <c r="FX20" s="224" t="s">
        <v>17</v>
      </c>
      <c r="FY20" s="214">
        <v>43697</v>
      </c>
      <c r="FZ20" s="222" t="s">
        <v>3354</v>
      </c>
      <c r="GA20" s="222">
        <v>1</v>
      </c>
      <c r="GB20" s="222" t="s">
        <v>1188</v>
      </c>
      <c r="GC20" s="222" t="s">
        <v>33</v>
      </c>
      <c r="GD20" s="222">
        <v>2</v>
      </c>
      <c r="GE20" s="222" t="s">
        <v>17</v>
      </c>
      <c r="GF20" s="222" t="s">
        <v>17</v>
      </c>
      <c r="GG20" s="223">
        <v>45616</v>
      </c>
      <c r="GH20" s="221" t="s">
        <v>3360</v>
      </c>
      <c r="GI20" s="224">
        <v>3</v>
      </c>
      <c r="GJ20" s="224" t="s">
        <v>1188</v>
      </c>
      <c r="GK20" s="224" t="s">
        <v>33</v>
      </c>
      <c r="GL20" s="224">
        <v>2</v>
      </c>
      <c r="GM20" s="224" t="s">
        <v>17</v>
      </c>
      <c r="GN20" s="224" t="s">
        <v>17</v>
      </c>
      <c r="GO20" s="214">
        <v>45616</v>
      </c>
      <c r="GP20" s="222" t="s">
        <v>3355</v>
      </c>
      <c r="GQ20" s="222">
        <v>2</v>
      </c>
      <c r="GR20" s="222" t="s">
        <v>1188</v>
      </c>
      <c r="GS20" s="222" t="s">
        <v>33</v>
      </c>
      <c r="GT20" s="222">
        <v>2</v>
      </c>
      <c r="GU20" s="222" t="s">
        <v>17</v>
      </c>
      <c r="GV20" s="222" t="s">
        <v>17</v>
      </c>
      <c r="GW20" s="223">
        <v>45616</v>
      </c>
      <c r="GX20" s="221" t="s">
        <v>3361</v>
      </c>
      <c r="GY20" s="224">
        <v>3</v>
      </c>
      <c r="GZ20" s="224" t="s">
        <v>1188</v>
      </c>
      <c r="HA20" s="224" t="s">
        <v>33</v>
      </c>
      <c r="HB20" s="224">
        <v>2</v>
      </c>
      <c r="HC20" s="224" t="s">
        <v>17</v>
      </c>
      <c r="HD20" s="224" t="s">
        <v>17</v>
      </c>
      <c r="HE20" s="214">
        <v>45616</v>
      </c>
      <c r="HF20" s="222" t="s">
        <v>3353</v>
      </c>
      <c r="HG20" s="222">
        <v>0</v>
      </c>
      <c r="HH20" s="222" t="s">
        <v>1188</v>
      </c>
      <c r="HI20" s="222" t="s">
        <v>33</v>
      </c>
      <c r="HJ20" s="222">
        <v>2</v>
      </c>
      <c r="HK20" s="222" t="s">
        <v>17</v>
      </c>
      <c r="HL20" s="222" t="s">
        <v>17</v>
      </c>
      <c r="HM20" s="223">
        <v>45616</v>
      </c>
      <c r="HN20" s="221" t="s">
        <v>3359</v>
      </c>
      <c r="HO20" s="224">
        <v>2</v>
      </c>
      <c r="HP20" s="224" t="s">
        <v>1188</v>
      </c>
      <c r="HQ20" s="224" t="s">
        <v>33</v>
      </c>
      <c r="HR20" s="224">
        <v>2</v>
      </c>
      <c r="HS20" s="224" t="s">
        <v>17</v>
      </c>
      <c r="HT20" s="224" t="s">
        <v>17</v>
      </c>
      <c r="HU20" s="214">
        <v>45616</v>
      </c>
      <c r="HV20" s="222" t="s">
        <v>3356</v>
      </c>
      <c r="HW20" s="222">
        <v>3</v>
      </c>
      <c r="HX20" s="222" t="s">
        <v>1188</v>
      </c>
      <c r="HY20" s="222" t="s">
        <v>33</v>
      </c>
      <c r="HZ20" s="222">
        <v>2</v>
      </c>
      <c r="IA20" s="222" t="s">
        <v>17</v>
      </c>
      <c r="IB20" s="222" t="s">
        <v>17</v>
      </c>
      <c r="IC20" s="223">
        <v>45616</v>
      </c>
      <c r="ID20" s="221" t="s">
        <v>3358</v>
      </c>
      <c r="IE20" s="224">
        <v>1</v>
      </c>
      <c r="IF20" s="224" t="s">
        <v>1188</v>
      </c>
      <c r="IG20" s="224" t="s">
        <v>33</v>
      </c>
      <c r="IH20" s="224">
        <v>2</v>
      </c>
      <c r="II20" s="224" t="s">
        <v>17</v>
      </c>
      <c r="IJ20" s="224" t="s">
        <v>17</v>
      </c>
      <c r="IK20" s="214">
        <v>45616</v>
      </c>
      <c r="IL20" s="222" t="s">
        <v>3357</v>
      </c>
      <c r="IM20" s="222">
        <v>3</v>
      </c>
      <c r="IN20" s="222" t="s">
        <v>1188</v>
      </c>
      <c r="IO20" s="222" t="s">
        <v>33</v>
      </c>
      <c r="IP20" s="222">
        <v>2</v>
      </c>
      <c r="IQ20" s="222" t="s">
        <v>17</v>
      </c>
      <c r="IR20" s="222" t="s">
        <v>17</v>
      </c>
      <c r="IS20" s="223">
        <v>45616</v>
      </c>
    </row>
    <row r="21" spans="1:253" s="11" customFormat="1" ht="13.25" customHeight="1" x14ac:dyDescent="0.25">
      <c r="A21" s="11" t="s">
        <v>108</v>
      </c>
      <c r="B21" s="11" t="s">
        <v>10140</v>
      </c>
      <c r="C21" s="11" t="s">
        <v>109</v>
      </c>
      <c r="D21" s="11" t="s">
        <v>106</v>
      </c>
      <c r="E21" s="11" t="s">
        <v>9504</v>
      </c>
      <c r="F21" s="11" t="s">
        <v>8607</v>
      </c>
      <c r="G21" s="212">
        <v>29416000</v>
      </c>
      <c r="H21" s="213" t="s">
        <v>8561</v>
      </c>
      <c r="I21" s="213" t="s">
        <v>358</v>
      </c>
      <c r="J21" s="213">
        <v>1</v>
      </c>
      <c r="K21" s="213" t="s">
        <v>8563</v>
      </c>
      <c r="L21" s="213" t="s">
        <v>8562</v>
      </c>
      <c r="M21" s="214">
        <v>45716</v>
      </c>
      <c r="N21" s="221" t="s">
        <v>8611</v>
      </c>
      <c r="O21" s="216">
        <v>34263</v>
      </c>
      <c r="P21" s="216" t="s">
        <v>8608</v>
      </c>
      <c r="Q21" s="216" t="s">
        <v>742</v>
      </c>
      <c r="R21" s="216">
        <v>2</v>
      </c>
      <c r="S21" s="216" t="s">
        <v>8610</v>
      </c>
      <c r="T21" s="216" t="s">
        <v>8609</v>
      </c>
      <c r="U21" s="217">
        <v>45716</v>
      </c>
      <c r="V21" s="221" t="s">
        <v>8615</v>
      </c>
      <c r="W21" s="213">
        <v>5337000</v>
      </c>
      <c r="X21" s="213" t="s">
        <v>8612</v>
      </c>
      <c r="Y21" s="213" t="s">
        <v>358</v>
      </c>
      <c r="Z21" s="213">
        <v>1</v>
      </c>
      <c r="AA21" s="213" t="s">
        <v>8614</v>
      </c>
      <c r="AB21" s="213" t="s">
        <v>8613</v>
      </c>
      <c r="AC21" s="214">
        <v>45716</v>
      </c>
      <c r="AD21" s="221" t="s">
        <v>8617</v>
      </c>
      <c r="AE21" s="218">
        <v>5337000</v>
      </c>
      <c r="AF21" s="218" t="s">
        <v>8612</v>
      </c>
      <c r="AG21" s="218" t="s">
        <v>358</v>
      </c>
      <c r="AH21" s="218">
        <v>1</v>
      </c>
      <c r="AI21" s="218" t="s">
        <v>8616</v>
      </c>
      <c r="AJ21" s="218" t="s">
        <v>8613</v>
      </c>
      <c r="AK21" s="219">
        <v>45716</v>
      </c>
      <c r="AL21" s="221" t="s">
        <v>8619</v>
      </c>
      <c r="AM21" s="213">
        <v>793000</v>
      </c>
      <c r="AN21" s="213" t="s">
        <v>5810</v>
      </c>
      <c r="AO21" s="213" t="s">
        <v>358</v>
      </c>
      <c r="AP21" s="213">
        <v>1</v>
      </c>
      <c r="AQ21" s="213" t="s">
        <v>8618</v>
      </c>
      <c r="AR21" s="213" t="s">
        <v>8604</v>
      </c>
      <c r="AS21" s="214">
        <v>45716</v>
      </c>
      <c r="AT21" s="222" t="s">
        <v>8620</v>
      </c>
      <c r="AU21" s="218">
        <v>0</v>
      </c>
      <c r="AV21" s="218" t="s">
        <v>17</v>
      </c>
      <c r="AW21" s="218" t="s">
        <v>17</v>
      </c>
      <c r="AX21" s="218" t="s">
        <v>17</v>
      </c>
      <c r="AY21" s="218" t="s">
        <v>6606</v>
      </c>
      <c r="AZ21" s="218" t="s">
        <v>17</v>
      </c>
      <c r="BA21" s="219">
        <v>45716</v>
      </c>
      <c r="BB21" s="221" t="s">
        <v>380</v>
      </c>
      <c r="BC21" s="213" t="s">
        <v>17</v>
      </c>
      <c r="BD21" s="213" t="s">
        <v>378</v>
      </c>
      <c r="BE21" s="213" t="s">
        <v>17</v>
      </c>
      <c r="BF21" s="213" t="s">
        <v>17</v>
      </c>
      <c r="BG21" s="213" t="s">
        <v>379</v>
      </c>
      <c r="BH21" s="213" t="s">
        <v>378</v>
      </c>
      <c r="BI21" s="214">
        <v>43697</v>
      </c>
      <c r="BJ21" s="222" t="s">
        <v>8622</v>
      </c>
      <c r="BK21" s="222">
        <v>248</v>
      </c>
      <c r="BL21" s="222" t="s">
        <v>5486</v>
      </c>
      <c r="BM21" s="222" t="s">
        <v>358</v>
      </c>
      <c r="BN21" s="222">
        <v>1</v>
      </c>
      <c r="BO21" s="222" t="s">
        <v>8621</v>
      </c>
      <c r="BP21" s="218" t="s">
        <v>496</v>
      </c>
      <c r="BQ21" s="223">
        <v>45716</v>
      </c>
      <c r="BR21" s="221" t="s">
        <v>110</v>
      </c>
      <c r="BS21" s="224" t="s">
        <v>17</v>
      </c>
      <c r="BT21" s="224">
        <v>0</v>
      </c>
      <c r="BU21" s="224" t="s">
        <v>33</v>
      </c>
      <c r="BV21" s="224">
        <v>2</v>
      </c>
      <c r="BW21" s="224">
        <v>0</v>
      </c>
      <c r="BX21" s="224">
        <v>0</v>
      </c>
      <c r="BY21" s="214">
        <v>43509</v>
      </c>
      <c r="BZ21" s="222" t="s">
        <v>111</v>
      </c>
      <c r="CA21" s="222" t="s">
        <v>17</v>
      </c>
      <c r="CB21" s="222">
        <v>0</v>
      </c>
      <c r="CC21" s="222" t="s">
        <v>17</v>
      </c>
      <c r="CD21" s="222" t="s">
        <v>17</v>
      </c>
      <c r="CE21" s="222">
        <v>0</v>
      </c>
      <c r="CF21" s="222">
        <v>0</v>
      </c>
      <c r="CG21" s="223">
        <v>43509</v>
      </c>
      <c r="CH21" s="221" t="s">
        <v>10758</v>
      </c>
      <c r="CI21" s="222" t="e">
        <v>#N/A</v>
      </c>
      <c r="CJ21" s="222" t="e">
        <v>#N/A</v>
      </c>
      <c r="CK21" s="222" t="e">
        <v>#N/A</v>
      </c>
      <c r="CL21" s="222" t="e">
        <v>#N/A</v>
      </c>
      <c r="CM21" s="222" t="e">
        <v>#N/A</v>
      </c>
      <c r="CN21" s="222" t="e">
        <v>#N/A</v>
      </c>
      <c r="CO21" s="225" t="e">
        <v>#N/A</v>
      </c>
      <c r="CP21" s="222" t="s">
        <v>115</v>
      </c>
      <c r="CQ21" s="224">
        <v>5.2</v>
      </c>
      <c r="CR21" s="224" t="s">
        <v>112</v>
      </c>
      <c r="CS21" s="224" t="s">
        <v>33</v>
      </c>
      <c r="CT21" s="224">
        <v>2</v>
      </c>
      <c r="CU21" s="224" t="s">
        <v>114</v>
      </c>
      <c r="CV21" s="224" t="s">
        <v>113</v>
      </c>
      <c r="CW21" s="214">
        <v>43509</v>
      </c>
      <c r="CX21" s="222" t="s">
        <v>8626</v>
      </c>
      <c r="CY21" s="218">
        <v>1185000</v>
      </c>
      <c r="CZ21" s="218" t="s">
        <v>8624</v>
      </c>
      <c r="DA21" s="218" t="s">
        <v>22</v>
      </c>
      <c r="DB21" s="218">
        <v>3</v>
      </c>
      <c r="DC21" s="218" t="s">
        <v>8631</v>
      </c>
      <c r="DD21" s="218" t="s">
        <v>8597</v>
      </c>
      <c r="DE21" s="220">
        <v>45716</v>
      </c>
      <c r="DF21" s="221" t="s">
        <v>8627</v>
      </c>
      <c r="DG21" s="213">
        <v>0</v>
      </c>
      <c r="DH21" s="224" t="s">
        <v>8612</v>
      </c>
      <c r="DI21" s="224" t="s">
        <v>742</v>
      </c>
      <c r="DJ21" s="224">
        <v>2</v>
      </c>
      <c r="DK21" s="224" t="s">
        <v>3762</v>
      </c>
      <c r="DL21" s="224" t="s">
        <v>8613</v>
      </c>
      <c r="DM21" s="214">
        <v>45716</v>
      </c>
      <c r="DN21" s="222" t="s">
        <v>8630</v>
      </c>
      <c r="DO21" s="218">
        <v>4152000</v>
      </c>
      <c r="DP21" s="222" t="s">
        <v>8628</v>
      </c>
      <c r="DQ21" s="222" t="s">
        <v>742</v>
      </c>
      <c r="DR21" s="222">
        <v>2</v>
      </c>
      <c r="DS21" s="222" t="s">
        <v>3766</v>
      </c>
      <c r="DT21" s="222" t="s">
        <v>8629</v>
      </c>
      <c r="DU21" s="223">
        <v>45716</v>
      </c>
      <c r="DV21" s="221" t="s">
        <v>8632</v>
      </c>
      <c r="DW21" s="213">
        <v>1185000</v>
      </c>
      <c r="DX21" s="224" t="s">
        <v>8624</v>
      </c>
      <c r="DY21" s="224" t="s">
        <v>22</v>
      </c>
      <c r="DZ21" s="224">
        <v>3</v>
      </c>
      <c r="EA21" s="224" t="s">
        <v>8631</v>
      </c>
      <c r="EB21" s="224" t="s">
        <v>8597</v>
      </c>
      <c r="EC21" s="214">
        <v>45716</v>
      </c>
      <c r="ED21" s="222" t="s">
        <v>8636</v>
      </c>
      <c r="EE21" s="218">
        <v>0</v>
      </c>
      <c r="EF21" s="222" t="s">
        <v>8633</v>
      </c>
      <c r="EG21" s="222" t="s">
        <v>22</v>
      </c>
      <c r="EH21" s="222">
        <v>3</v>
      </c>
      <c r="EI21" s="222" t="s">
        <v>8635</v>
      </c>
      <c r="EJ21" s="222" t="s">
        <v>8634</v>
      </c>
      <c r="EK21" s="223">
        <v>45716</v>
      </c>
      <c r="EL21" s="221" t="s">
        <v>8637</v>
      </c>
      <c r="EM21" s="213">
        <v>0</v>
      </c>
      <c r="EN21" s="224" t="s">
        <v>8600</v>
      </c>
      <c r="EO21" s="224" t="s">
        <v>22</v>
      </c>
      <c r="EP21" s="224">
        <v>3</v>
      </c>
      <c r="EQ21" s="224" t="s">
        <v>8635</v>
      </c>
      <c r="ER21" s="224" t="s">
        <v>8601</v>
      </c>
      <c r="ES21" s="214">
        <v>45716</v>
      </c>
      <c r="ET21" s="222" t="s">
        <v>8623</v>
      </c>
      <c r="EU21" s="222">
        <v>859</v>
      </c>
      <c r="EV21" s="222" t="s">
        <v>5486</v>
      </c>
      <c r="EW21" s="222" t="s">
        <v>358</v>
      </c>
      <c r="EX21" s="222">
        <v>1</v>
      </c>
      <c r="EY21" s="222" t="s">
        <v>8578</v>
      </c>
      <c r="EZ21" s="222" t="s">
        <v>496</v>
      </c>
      <c r="FA21" s="223">
        <v>45716</v>
      </c>
      <c r="FB21" s="221" t="s">
        <v>8639</v>
      </c>
      <c r="FC21" s="224">
        <v>5</v>
      </c>
      <c r="FD21" s="224" t="s">
        <v>5810</v>
      </c>
      <c r="FE21" s="224" t="s">
        <v>358</v>
      </c>
      <c r="FF21" s="224">
        <v>1</v>
      </c>
      <c r="FG21" s="224" t="s">
        <v>8638</v>
      </c>
      <c r="FH21" s="224" t="s">
        <v>8604</v>
      </c>
      <c r="FI21" s="214">
        <v>45716</v>
      </c>
      <c r="FJ21" s="221" t="s">
        <v>116</v>
      </c>
      <c r="FK21" s="222" t="s">
        <v>17</v>
      </c>
      <c r="FL21" s="222">
        <v>0</v>
      </c>
      <c r="FM21" s="222" t="s">
        <v>33</v>
      </c>
      <c r="FN21" s="222">
        <v>2</v>
      </c>
      <c r="FO21" s="222">
        <v>0</v>
      </c>
      <c r="FP21" s="218">
        <v>0</v>
      </c>
      <c r="FQ21" s="219">
        <v>43509</v>
      </c>
      <c r="FR21" s="221" t="s">
        <v>117</v>
      </c>
      <c r="FS21" s="224" t="s">
        <v>17</v>
      </c>
      <c r="FT21" s="224">
        <v>0</v>
      </c>
      <c r="FU21" s="224" t="s">
        <v>33</v>
      </c>
      <c r="FV21" s="224">
        <v>2</v>
      </c>
      <c r="FW21" s="224">
        <v>0</v>
      </c>
      <c r="FX21" s="224">
        <v>0</v>
      </c>
      <c r="FY21" s="214">
        <v>43509</v>
      </c>
      <c r="FZ21" s="222" t="s">
        <v>3363</v>
      </c>
      <c r="GA21" s="222">
        <v>1</v>
      </c>
      <c r="GB21" s="222" t="s">
        <v>1188</v>
      </c>
      <c r="GC21" s="222" t="s">
        <v>33</v>
      </c>
      <c r="GD21" s="222">
        <v>2</v>
      </c>
      <c r="GE21" s="222" t="s">
        <v>17</v>
      </c>
      <c r="GF21" s="222" t="s">
        <v>17</v>
      </c>
      <c r="GG21" s="223">
        <v>45616</v>
      </c>
      <c r="GH21" s="221" t="s">
        <v>3369</v>
      </c>
      <c r="GI21" s="224">
        <v>2</v>
      </c>
      <c r="GJ21" s="224" t="s">
        <v>1188</v>
      </c>
      <c r="GK21" s="224" t="s">
        <v>33</v>
      </c>
      <c r="GL21" s="224">
        <v>2</v>
      </c>
      <c r="GM21" s="224" t="s">
        <v>17</v>
      </c>
      <c r="GN21" s="224" t="s">
        <v>17</v>
      </c>
      <c r="GO21" s="214">
        <v>45616</v>
      </c>
      <c r="GP21" s="222" t="s">
        <v>3364</v>
      </c>
      <c r="GQ21" s="222">
        <v>0</v>
      </c>
      <c r="GR21" s="222" t="s">
        <v>1188</v>
      </c>
      <c r="GS21" s="222" t="s">
        <v>33</v>
      </c>
      <c r="GT21" s="222">
        <v>2</v>
      </c>
      <c r="GU21" s="222" t="s">
        <v>17</v>
      </c>
      <c r="GV21" s="222" t="s">
        <v>17</v>
      </c>
      <c r="GW21" s="223">
        <v>45616</v>
      </c>
      <c r="GX21" s="221" t="s">
        <v>3370</v>
      </c>
      <c r="GY21" s="224">
        <v>0</v>
      </c>
      <c r="GZ21" s="224" t="s">
        <v>1188</v>
      </c>
      <c r="HA21" s="224" t="s">
        <v>33</v>
      </c>
      <c r="HB21" s="224">
        <v>2</v>
      </c>
      <c r="HC21" s="224" t="s">
        <v>17</v>
      </c>
      <c r="HD21" s="224" t="s">
        <v>17</v>
      </c>
      <c r="HE21" s="214">
        <v>45616</v>
      </c>
      <c r="HF21" s="222" t="s">
        <v>3362</v>
      </c>
      <c r="HG21" s="222">
        <v>0</v>
      </c>
      <c r="HH21" s="222" t="s">
        <v>1188</v>
      </c>
      <c r="HI21" s="222" t="s">
        <v>33</v>
      </c>
      <c r="HJ21" s="222">
        <v>2</v>
      </c>
      <c r="HK21" s="222" t="s">
        <v>17</v>
      </c>
      <c r="HL21" s="222" t="s">
        <v>17</v>
      </c>
      <c r="HM21" s="223">
        <v>45616</v>
      </c>
      <c r="HN21" s="221" t="s">
        <v>3368</v>
      </c>
      <c r="HO21" s="224">
        <v>0</v>
      </c>
      <c r="HP21" s="224" t="s">
        <v>1188</v>
      </c>
      <c r="HQ21" s="224" t="s">
        <v>33</v>
      </c>
      <c r="HR21" s="224">
        <v>2</v>
      </c>
      <c r="HS21" s="224" t="s">
        <v>17</v>
      </c>
      <c r="HT21" s="224" t="s">
        <v>17</v>
      </c>
      <c r="HU21" s="214">
        <v>45616</v>
      </c>
      <c r="HV21" s="222" t="s">
        <v>3365</v>
      </c>
      <c r="HW21" s="222">
        <v>3</v>
      </c>
      <c r="HX21" s="222" t="s">
        <v>1188</v>
      </c>
      <c r="HY21" s="222" t="s">
        <v>33</v>
      </c>
      <c r="HZ21" s="222">
        <v>2</v>
      </c>
      <c r="IA21" s="222" t="s">
        <v>17</v>
      </c>
      <c r="IB21" s="222" t="s">
        <v>17</v>
      </c>
      <c r="IC21" s="223">
        <v>45616</v>
      </c>
      <c r="ID21" s="221" t="s">
        <v>3367</v>
      </c>
      <c r="IE21" s="224">
        <v>1</v>
      </c>
      <c r="IF21" s="224" t="s">
        <v>1188</v>
      </c>
      <c r="IG21" s="224" t="s">
        <v>33</v>
      </c>
      <c r="IH21" s="224">
        <v>2</v>
      </c>
      <c r="II21" s="224" t="s">
        <v>17</v>
      </c>
      <c r="IJ21" s="224" t="s">
        <v>17</v>
      </c>
      <c r="IK21" s="214">
        <v>45616</v>
      </c>
      <c r="IL21" s="222" t="s">
        <v>3366</v>
      </c>
      <c r="IM21" s="222">
        <v>3</v>
      </c>
      <c r="IN21" s="222" t="s">
        <v>1188</v>
      </c>
      <c r="IO21" s="222" t="s">
        <v>33</v>
      </c>
      <c r="IP21" s="222">
        <v>2</v>
      </c>
      <c r="IQ21" s="222" t="s">
        <v>17</v>
      </c>
      <c r="IR21" s="222" t="s">
        <v>17</v>
      </c>
      <c r="IS21" s="223">
        <v>45616</v>
      </c>
    </row>
    <row r="22" spans="1:253" s="11" customFormat="1" ht="13.25" customHeight="1" x14ac:dyDescent="0.25">
      <c r="A22" s="11" t="s">
        <v>118</v>
      </c>
      <c r="B22" s="11" t="s">
        <v>10140</v>
      </c>
      <c r="C22" s="11" t="s">
        <v>119</v>
      </c>
      <c r="D22" s="11" t="s">
        <v>106</v>
      </c>
      <c r="E22" s="11" t="s">
        <v>9504</v>
      </c>
      <c r="F22" s="11" t="s">
        <v>8640</v>
      </c>
      <c r="G22" s="212">
        <v>29416000</v>
      </c>
      <c r="H22" s="213" t="s">
        <v>8561</v>
      </c>
      <c r="I22" s="213" t="s">
        <v>358</v>
      </c>
      <c r="J22" s="213">
        <v>1</v>
      </c>
      <c r="K22" s="213" t="s">
        <v>8563</v>
      </c>
      <c r="L22" s="213" t="s">
        <v>8562</v>
      </c>
      <c r="M22" s="214">
        <v>45716</v>
      </c>
      <c r="N22" s="221" t="s">
        <v>8644</v>
      </c>
      <c r="O22" s="216">
        <v>88019</v>
      </c>
      <c r="P22" s="216" t="s">
        <v>8641</v>
      </c>
      <c r="Q22" s="216" t="s">
        <v>742</v>
      </c>
      <c r="R22" s="216">
        <v>2</v>
      </c>
      <c r="S22" s="216" t="s">
        <v>8643</v>
      </c>
      <c r="T22" s="216" t="s">
        <v>8642</v>
      </c>
      <c r="U22" s="217">
        <v>45716</v>
      </c>
      <c r="V22" s="221" t="s">
        <v>8646</v>
      </c>
      <c r="W22" s="213">
        <v>17914000</v>
      </c>
      <c r="X22" s="213" t="s">
        <v>8612</v>
      </c>
      <c r="Y22" s="213" t="s">
        <v>742</v>
      </c>
      <c r="Z22" s="213">
        <v>2</v>
      </c>
      <c r="AA22" s="213" t="s">
        <v>8645</v>
      </c>
      <c r="AB22" s="213" t="s">
        <v>8613</v>
      </c>
      <c r="AC22" s="214">
        <v>45716</v>
      </c>
      <c r="AD22" s="221" t="s">
        <v>8648</v>
      </c>
      <c r="AE22" s="218">
        <v>17914000</v>
      </c>
      <c r="AF22" s="218" t="s">
        <v>8612</v>
      </c>
      <c r="AG22" s="218" t="s">
        <v>742</v>
      </c>
      <c r="AH22" s="218">
        <v>2</v>
      </c>
      <c r="AI22" s="218" t="s">
        <v>8647</v>
      </c>
      <c r="AJ22" s="218" t="s">
        <v>8613</v>
      </c>
      <c r="AK22" s="219">
        <v>45716</v>
      </c>
      <c r="AL22" s="221" t="s">
        <v>8650</v>
      </c>
      <c r="AM22" s="213">
        <v>1346000</v>
      </c>
      <c r="AN22" s="213" t="s">
        <v>5810</v>
      </c>
      <c r="AO22" s="213" t="s">
        <v>358</v>
      </c>
      <c r="AP22" s="213">
        <v>1</v>
      </c>
      <c r="AQ22" s="213" t="s">
        <v>8649</v>
      </c>
      <c r="AR22" s="213" t="s">
        <v>8604</v>
      </c>
      <c r="AS22" s="214">
        <v>45716</v>
      </c>
      <c r="AT22" s="222" t="s">
        <v>8651</v>
      </c>
      <c r="AU22" s="218">
        <v>0</v>
      </c>
      <c r="AV22" s="218" t="s">
        <v>17</v>
      </c>
      <c r="AW22" s="218" t="s">
        <v>17</v>
      </c>
      <c r="AX22" s="218" t="s">
        <v>17</v>
      </c>
      <c r="AY22" s="218" t="s">
        <v>6606</v>
      </c>
      <c r="AZ22" s="218" t="s">
        <v>17</v>
      </c>
      <c r="BA22" s="219">
        <v>45716</v>
      </c>
      <c r="BB22" s="221" t="s">
        <v>353</v>
      </c>
      <c r="BC22" s="213" t="s">
        <v>17</v>
      </c>
      <c r="BD22" s="213" t="s">
        <v>349</v>
      </c>
      <c r="BE22" s="213" t="s">
        <v>17</v>
      </c>
      <c r="BF22" s="213" t="s">
        <v>17</v>
      </c>
      <c r="BG22" s="213" t="s">
        <v>351</v>
      </c>
      <c r="BH22" s="213" t="s">
        <v>350</v>
      </c>
      <c r="BI22" s="214">
        <v>43642</v>
      </c>
      <c r="BJ22" s="222" t="s">
        <v>8653</v>
      </c>
      <c r="BK22" s="222">
        <v>611</v>
      </c>
      <c r="BL22" s="222" t="s">
        <v>5486</v>
      </c>
      <c r="BM22" s="222" t="s">
        <v>358</v>
      </c>
      <c r="BN22" s="222">
        <v>1</v>
      </c>
      <c r="BO22" s="222" t="s">
        <v>8652</v>
      </c>
      <c r="BP22" s="218" t="s">
        <v>496</v>
      </c>
      <c r="BQ22" s="223">
        <v>45716</v>
      </c>
      <c r="BR22" s="221" t="s">
        <v>382</v>
      </c>
      <c r="BS22" s="224" t="s">
        <v>17</v>
      </c>
      <c r="BT22" s="224" t="s">
        <v>378</v>
      </c>
      <c r="BU22" s="224" t="s">
        <v>17</v>
      </c>
      <c r="BV22" s="224" t="s">
        <v>17</v>
      </c>
      <c r="BW22" s="224" t="s">
        <v>381</v>
      </c>
      <c r="BX22" s="224" t="s">
        <v>378</v>
      </c>
      <c r="BY22" s="214">
        <v>43697</v>
      </c>
      <c r="BZ22" s="222" t="s">
        <v>383</v>
      </c>
      <c r="CA22" s="222" t="s">
        <v>17</v>
      </c>
      <c r="CB22" s="222" t="s">
        <v>378</v>
      </c>
      <c r="CC22" s="222" t="s">
        <v>17</v>
      </c>
      <c r="CD22" s="222" t="s">
        <v>17</v>
      </c>
      <c r="CE22" s="222" t="s">
        <v>381</v>
      </c>
      <c r="CF22" s="222" t="s">
        <v>378</v>
      </c>
      <c r="CG22" s="223">
        <v>43697</v>
      </c>
      <c r="CH22" s="221" t="s">
        <v>10759</v>
      </c>
      <c r="CI22" s="222" t="e">
        <v>#N/A</v>
      </c>
      <c r="CJ22" s="222" t="e">
        <v>#N/A</v>
      </c>
      <c r="CK22" s="222" t="e">
        <v>#N/A</v>
      </c>
      <c r="CL22" s="222" t="e">
        <v>#N/A</v>
      </c>
      <c r="CM22" s="222" t="e">
        <v>#N/A</v>
      </c>
      <c r="CN22" s="222" t="e">
        <v>#N/A</v>
      </c>
      <c r="CO22" s="225" t="e">
        <v>#N/A</v>
      </c>
      <c r="CP22" s="222" t="s">
        <v>384</v>
      </c>
      <c r="CQ22" s="224" t="s">
        <v>17</v>
      </c>
      <c r="CR22" s="224" t="s">
        <v>378</v>
      </c>
      <c r="CS22" s="224" t="s">
        <v>17</v>
      </c>
      <c r="CT22" s="224" t="s">
        <v>17</v>
      </c>
      <c r="CU22" s="224" t="s">
        <v>381</v>
      </c>
      <c r="CV22" s="224" t="s">
        <v>378</v>
      </c>
      <c r="CW22" s="214">
        <v>43697</v>
      </c>
      <c r="CX22" s="222" t="s">
        <v>8656</v>
      </c>
      <c r="CY22" s="218">
        <v>1903000</v>
      </c>
      <c r="CZ22" s="218" t="s">
        <v>8624</v>
      </c>
      <c r="DA22" s="218" t="s">
        <v>22</v>
      </c>
      <c r="DB22" s="218">
        <v>3</v>
      </c>
      <c r="DC22" s="218" t="s">
        <v>8635</v>
      </c>
      <c r="DD22" s="218" t="s">
        <v>8597</v>
      </c>
      <c r="DE22" s="220">
        <v>45716</v>
      </c>
      <c r="DF22" s="221" t="s">
        <v>8657</v>
      </c>
      <c r="DG22" s="213">
        <v>0</v>
      </c>
      <c r="DH22" s="224" t="s">
        <v>8612</v>
      </c>
      <c r="DI22" s="224" t="s">
        <v>742</v>
      </c>
      <c r="DJ22" s="224">
        <v>2</v>
      </c>
      <c r="DK22" s="224" t="s">
        <v>3762</v>
      </c>
      <c r="DL22" s="224" t="s">
        <v>8613</v>
      </c>
      <c r="DM22" s="214">
        <v>45716</v>
      </c>
      <c r="DN22" s="222" t="s">
        <v>8659</v>
      </c>
      <c r="DO22" s="218">
        <v>16011000</v>
      </c>
      <c r="DP22" s="222" t="s">
        <v>8628</v>
      </c>
      <c r="DQ22" s="222" t="s">
        <v>742</v>
      </c>
      <c r="DR22" s="222">
        <v>2</v>
      </c>
      <c r="DS22" s="222" t="s">
        <v>3766</v>
      </c>
      <c r="DT22" s="222" t="s">
        <v>8658</v>
      </c>
      <c r="DU22" s="223">
        <v>45716</v>
      </c>
      <c r="DV22" s="221" t="s">
        <v>8660</v>
      </c>
      <c r="DW22" s="213">
        <v>1903000</v>
      </c>
      <c r="DX22" s="224" t="s">
        <v>8624</v>
      </c>
      <c r="DY22" s="224" t="s">
        <v>22</v>
      </c>
      <c r="DZ22" s="224">
        <v>3</v>
      </c>
      <c r="EA22" s="224" t="s">
        <v>8635</v>
      </c>
      <c r="EB22" s="224" t="s">
        <v>8597</v>
      </c>
      <c r="EC22" s="214">
        <v>45716</v>
      </c>
      <c r="ED22" s="222" t="s">
        <v>8661</v>
      </c>
      <c r="EE22" s="218">
        <v>0</v>
      </c>
      <c r="EF22" s="222" t="s">
        <v>8624</v>
      </c>
      <c r="EG22" s="222" t="s">
        <v>22</v>
      </c>
      <c r="EH22" s="222">
        <v>3</v>
      </c>
      <c r="EI22" s="222" t="s">
        <v>8635</v>
      </c>
      <c r="EJ22" s="222" t="s">
        <v>8597</v>
      </c>
      <c r="EK22" s="223">
        <v>45716</v>
      </c>
      <c r="EL22" s="221" t="s">
        <v>8662</v>
      </c>
      <c r="EM22" s="213">
        <v>0</v>
      </c>
      <c r="EN22" s="224" t="s">
        <v>8624</v>
      </c>
      <c r="EO22" s="224" t="s">
        <v>22</v>
      </c>
      <c r="EP22" s="224">
        <v>3</v>
      </c>
      <c r="EQ22" s="224" t="s">
        <v>8635</v>
      </c>
      <c r="ER22" s="224" t="s">
        <v>8597</v>
      </c>
      <c r="ES22" s="214">
        <v>45716</v>
      </c>
      <c r="ET22" s="222" t="s">
        <v>8654</v>
      </c>
      <c r="EU22" s="222">
        <v>859</v>
      </c>
      <c r="EV22" s="222" t="s">
        <v>5486</v>
      </c>
      <c r="EW22" s="222" t="s">
        <v>358</v>
      </c>
      <c r="EX22" s="222">
        <v>1</v>
      </c>
      <c r="EY22" s="222" t="s">
        <v>8578</v>
      </c>
      <c r="EZ22" s="222" t="s">
        <v>496</v>
      </c>
      <c r="FA22" s="223">
        <v>45716</v>
      </c>
      <c r="FB22" s="221" t="s">
        <v>8664</v>
      </c>
      <c r="FC22" s="224">
        <v>5</v>
      </c>
      <c r="FD22" s="224" t="s">
        <v>5810</v>
      </c>
      <c r="FE22" s="224" t="s">
        <v>358</v>
      </c>
      <c r="FF22" s="224">
        <v>1</v>
      </c>
      <c r="FG22" s="224" t="s">
        <v>8663</v>
      </c>
      <c r="FH22" s="224" t="s">
        <v>8604</v>
      </c>
      <c r="FI22" s="214">
        <v>45716</v>
      </c>
      <c r="FJ22" s="221" t="s">
        <v>120</v>
      </c>
      <c r="FK22" s="222" t="s">
        <v>17</v>
      </c>
      <c r="FL22" s="222">
        <v>0</v>
      </c>
      <c r="FM22" s="222" t="s">
        <v>33</v>
      </c>
      <c r="FN22" s="222">
        <v>2</v>
      </c>
      <c r="FO22" s="222">
        <v>0</v>
      </c>
      <c r="FP22" s="218">
        <v>0</v>
      </c>
      <c r="FQ22" s="219">
        <v>43509</v>
      </c>
      <c r="FR22" s="221" t="s">
        <v>124</v>
      </c>
      <c r="FS22" s="224">
        <v>377500</v>
      </c>
      <c r="FT22" s="224" t="s">
        <v>121</v>
      </c>
      <c r="FU22" s="224" t="s">
        <v>33</v>
      </c>
      <c r="FV22" s="224">
        <v>2</v>
      </c>
      <c r="FW22" s="224" t="s">
        <v>123</v>
      </c>
      <c r="FX22" s="224" t="s">
        <v>122</v>
      </c>
      <c r="FY22" s="214">
        <v>43509</v>
      </c>
      <c r="FZ22" s="222" t="s">
        <v>3372</v>
      </c>
      <c r="GA22" s="222">
        <v>1</v>
      </c>
      <c r="GB22" s="222" t="s">
        <v>1188</v>
      </c>
      <c r="GC22" s="222" t="s">
        <v>33</v>
      </c>
      <c r="GD22" s="222">
        <v>2</v>
      </c>
      <c r="GE22" s="222" t="s">
        <v>17</v>
      </c>
      <c r="GF22" s="222" t="s">
        <v>17</v>
      </c>
      <c r="GG22" s="223">
        <v>45616</v>
      </c>
      <c r="GH22" s="221" t="s">
        <v>3378</v>
      </c>
      <c r="GI22" s="224">
        <v>3</v>
      </c>
      <c r="GJ22" s="224" t="s">
        <v>1188</v>
      </c>
      <c r="GK22" s="224" t="s">
        <v>33</v>
      </c>
      <c r="GL22" s="224">
        <v>2</v>
      </c>
      <c r="GM22" s="224" t="s">
        <v>17</v>
      </c>
      <c r="GN22" s="224" t="s">
        <v>17</v>
      </c>
      <c r="GO22" s="214">
        <v>45616</v>
      </c>
      <c r="GP22" s="222" t="s">
        <v>3373</v>
      </c>
      <c r="GQ22" s="222">
        <v>2</v>
      </c>
      <c r="GR22" s="222" t="s">
        <v>1188</v>
      </c>
      <c r="GS22" s="222" t="s">
        <v>33</v>
      </c>
      <c r="GT22" s="222">
        <v>2</v>
      </c>
      <c r="GU22" s="222" t="s">
        <v>17</v>
      </c>
      <c r="GV22" s="222" t="s">
        <v>17</v>
      </c>
      <c r="GW22" s="223">
        <v>45616</v>
      </c>
      <c r="GX22" s="221" t="s">
        <v>3379</v>
      </c>
      <c r="GY22" s="224">
        <v>3</v>
      </c>
      <c r="GZ22" s="224" t="s">
        <v>1188</v>
      </c>
      <c r="HA22" s="224" t="s">
        <v>33</v>
      </c>
      <c r="HB22" s="224">
        <v>2</v>
      </c>
      <c r="HC22" s="224" t="s">
        <v>17</v>
      </c>
      <c r="HD22" s="224" t="s">
        <v>17</v>
      </c>
      <c r="HE22" s="214">
        <v>45616</v>
      </c>
      <c r="HF22" s="222" t="s">
        <v>3371</v>
      </c>
      <c r="HG22" s="222">
        <v>0</v>
      </c>
      <c r="HH22" s="222" t="s">
        <v>1188</v>
      </c>
      <c r="HI22" s="222" t="s">
        <v>33</v>
      </c>
      <c r="HJ22" s="222">
        <v>2</v>
      </c>
      <c r="HK22" s="222" t="s">
        <v>17</v>
      </c>
      <c r="HL22" s="222" t="s">
        <v>17</v>
      </c>
      <c r="HM22" s="223">
        <v>45616</v>
      </c>
      <c r="HN22" s="221" t="s">
        <v>3377</v>
      </c>
      <c r="HO22" s="224">
        <v>2</v>
      </c>
      <c r="HP22" s="224" t="s">
        <v>1188</v>
      </c>
      <c r="HQ22" s="224" t="s">
        <v>33</v>
      </c>
      <c r="HR22" s="224">
        <v>2</v>
      </c>
      <c r="HS22" s="224" t="s">
        <v>17</v>
      </c>
      <c r="HT22" s="224" t="s">
        <v>17</v>
      </c>
      <c r="HU22" s="214">
        <v>45616</v>
      </c>
      <c r="HV22" s="222" t="s">
        <v>3374</v>
      </c>
      <c r="HW22" s="222">
        <v>2</v>
      </c>
      <c r="HX22" s="222" t="s">
        <v>1188</v>
      </c>
      <c r="HY22" s="222" t="s">
        <v>33</v>
      </c>
      <c r="HZ22" s="222">
        <v>2</v>
      </c>
      <c r="IA22" s="222" t="s">
        <v>17</v>
      </c>
      <c r="IB22" s="222" t="s">
        <v>17</v>
      </c>
      <c r="IC22" s="223">
        <v>45616</v>
      </c>
      <c r="ID22" s="221" t="s">
        <v>3376</v>
      </c>
      <c r="IE22" s="224">
        <v>1</v>
      </c>
      <c r="IF22" s="224" t="s">
        <v>1188</v>
      </c>
      <c r="IG22" s="224" t="s">
        <v>33</v>
      </c>
      <c r="IH22" s="224">
        <v>2</v>
      </c>
      <c r="II22" s="224" t="s">
        <v>17</v>
      </c>
      <c r="IJ22" s="224" t="s">
        <v>17</v>
      </c>
      <c r="IK22" s="214">
        <v>45616</v>
      </c>
      <c r="IL22" s="222" t="s">
        <v>3375</v>
      </c>
      <c r="IM22" s="222">
        <v>3</v>
      </c>
      <c r="IN22" s="222" t="s">
        <v>1188</v>
      </c>
      <c r="IO22" s="222" t="s">
        <v>33</v>
      </c>
      <c r="IP22" s="222">
        <v>2</v>
      </c>
      <c r="IQ22" s="222" t="s">
        <v>17</v>
      </c>
      <c r="IR22" s="222" t="s">
        <v>17</v>
      </c>
      <c r="IS22" s="223">
        <v>45616</v>
      </c>
    </row>
    <row r="23" spans="1:253" s="11" customFormat="1" ht="13.25" customHeight="1" x14ac:dyDescent="0.25">
      <c r="A23" s="11" t="s">
        <v>125</v>
      </c>
      <c r="B23" s="11" t="s">
        <v>10190</v>
      </c>
      <c r="C23" s="11" t="s">
        <v>126</v>
      </c>
      <c r="D23" s="11" t="s">
        <v>106</v>
      </c>
      <c r="E23" s="11" t="s">
        <v>9504</v>
      </c>
      <c r="F23" s="11" t="s">
        <v>8665</v>
      </c>
      <c r="G23" s="212">
        <v>29416000</v>
      </c>
      <c r="H23" s="213" t="s">
        <v>8561</v>
      </c>
      <c r="I23" s="213" t="s">
        <v>358</v>
      </c>
      <c r="J23" s="213">
        <v>1</v>
      </c>
      <c r="K23" s="213" t="s">
        <v>8563</v>
      </c>
      <c r="L23" s="213" t="s">
        <v>8562</v>
      </c>
      <c r="M23" s="214">
        <v>45716</v>
      </c>
      <c r="N23" s="221" t="s">
        <v>8669</v>
      </c>
      <c r="O23" s="216">
        <v>164768</v>
      </c>
      <c r="P23" s="216" t="s">
        <v>8666</v>
      </c>
      <c r="Q23" s="216" t="s">
        <v>358</v>
      </c>
      <c r="R23" s="216">
        <v>1</v>
      </c>
      <c r="S23" s="216" t="s">
        <v>8668</v>
      </c>
      <c r="T23" s="216" t="s">
        <v>8667</v>
      </c>
      <c r="U23" s="217">
        <v>45716</v>
      </c>
      <c r="V23" s="221" t="s">
        <v>8671</v>
      </c>
      <c r="W23" s="213">
        <v>2756000</v>
      </c>
      <c r="X23" s="213" t="s">
        <v>8612</v>
      </c>
      <c r="Y23" s="213" t="s">
        <v>742</v>
      </c>
      <c r="Z23" s="213">
        <v>2</v>
      </c>
      <c r="AA23" s="213" t="s">
        <v>8670</v>
      </c>
      <c r="AB23" s="213" t="s">
        <v>8613</v>
      </c>
      <c r="AC23" s="214">
        <v>45716</v>
      </c>
      <c r="AD23" s="221" t="s">
        <v>8673</v>
      </c>
      <c r="AE23" s="218">
        <v>287000</v>
      </c>
      <c r="AF23" s="218" t="s">
        <v>5810</v>
      </c>
      <c r="AG23" s="218" t="s">
        <v>742</v>
      </c>
      <c r="AH23" s="218">
        <v>2</v>
      </c>
      <c r="AI23" s="218" t="s">
        <v>8672</v>
      </c>
      <c r="AJ23" s="218" t="s">
        <v>8574</v>
      </c>
      <c r="AK23" s="219">
        <v>45716</v>
      </c>
      <c r="AL23" s="221" t="s">
        <v>8675</v>
      </c>
      <c r="AM23" s="213">
        <v>287000</v>
      </c>
      <c r="AN23" s="213" t="s">
        <v>5810</v>
      </c>
      <c r="AO23" s="213" t="s">
        <v>742</v>
      </c>
      <c r="AP23" s="213">
        <v>2</v>
      </c>
      <c r="AQ23" s="213" t="s">
        <v>8674</v>
      </c>
      <c r="AR23" s="213" t="s">
        <v>8574</v>
      </c>
      <c r="AS23" s="214">
        <v>45716</v>
      </c>
      <c r="AT23" s="222" t="s">
        <v>8676</v>
      </c>
      <c r="AU23" s="218">
        <v>0</v>
      </c>
      <c r="AV23" s="218" t="s">
        <v>17</v>
      </c>
      <c r="AW23" s="218" t="s">
        <v>17</v>
      </c>
      <c r="AX23" s="218" t="s">
        <v>17</v>
      </c>
      <c r="AY23" s="218" t="s">
        <v>6606</v>
      </c>
      <c r="AZ23" s="218" t="s">
        <v>17</v>
      </c>
      <c r="BA23" s="219">
        <v>45716</v>
      </c>
      <c r="BB23" s="221" t="s">
        <v>354</v>
      </c>
      <c r="BC23" s="213" t="s">
        <v>17</v>
      </c>
      <c r="BD23" s="213" t="s">
        <v>349</v>
      </c>
      <c r="BE23" s="213" t="s">
        <v>17</v>
      </c>
      <c r="BF23" s="213" t="s">
        <v>17</v>
      </c>
      <c r="BG23" s="213" t="s">
        <v>351</v>
      </c>
      <c r="BH23" s="213" t="s">
        <v>350</v>
      </c>
      <c r="BI23" s="214">
        <v>43642</v>
      </c>
      <c r="BJ23" s="222" t="s">
        <v>8678</v>
      </c>
      <c r="BK23" s="222">
        <v>0</v>
      </c>
      <c r="BL23" s="222" t="s">
        <v>5486</v>
      </c>
      <c r="BM23" s="222" t="s">
        <v>358</v>
      </c>
      <c r="BN23" s="222">
        <v>1</v>
      </c>
      <c r="BO23" s="222" t="s">
        <v>8677</v>
      </c>
      <c r="BP23" s="218" t="s">
        <v>496</v>
      </c>
      <c r="BQ23" s="223">
        <v>45716</v>
      </c>
      <c r="BR23" s="221" t="s">
        <v>127</v>
      </c>
      <c r="BS23" s="224">
        <v>0</v>
      </c>
      <c r="BT23" s="224">
        <v>0</v>
      </c>
      <c r="BU23" s="224" t="s">
        <v>33</v>
      </c>
      <c r="BV23" s="224">
        <v>2</v>
      </c>
      <c r="BW23" s="224">
        <v>0</v>
      </c>
      <c r="BX23" s="224">
        <v>0</v>
      </c>
      <c r="BY23" s="214">
        <v>43509</v>
      </c>
      <c r="BZ23" s="222" t="s">
        <v>128</v>
      </c>
      <c r="CA23" s="222">
        <v>0</v>
      </c>
      <c r="CB23" s="222">
        <v>0</v>
      </c>
      <c r="CC23" s="222" t="s">
        <v>33</v>
      </c>
      <c r="CD23" s="222">
        <v>2</v>
      </c>
      <c r="CE23" s="222">
        <v>0</v>
      </c>
      <c r="CF23" s="222">
        <v>0</v>
      </c>
      <c r="CG23" s="223">
        <v>43509</v>
      </c>
      <c r="CH23" s="221" t="s">
        <v>10760</v>
      </c>
      <c r="CI23" s="222" t="e">
        <v>#N/A</v>
      </c>
      <c r="CJ23" s="222" t="e">
        <v>#N/A</v>
      </c>
      <c r="CK23" s="222" t="e">
        <v>#N/A</v>
      </c>
      <c r="CL23" s="222" t="e">
        <v>#N/A</v>
      </c>
      <c r="CM23" s="222" t="e">
        <v>#N/A</v>
      </c>
      <c r="CN23" s="222" t="e">
        <v>#N/A</v>
      </c>
      <c r="CO23" s="225" t="e">
        <v>#N/A</v>
      </c>
      <c r="CP23" s="222" t="s">
        <v>129</v>
      </c>
      <c r="CQ23" s="224" t="s">
        <v>17</v>
      </c>
      <c r="CR23" s="224">
        <v>0</v>
      </c>
      <c r="CS23" s="224" t="s">
        <v>33</v>
      </c>
      <c r="CT23" s="224">
        <v>2</v>
      </c>
      <c r="CU23" s="224">
        <v>0</v>
      </c>
      <c r="CV23" s="224">
        <v>0</v>
      </c>
      <c r="CW23" s="214">
        <v>43509</v>
      </c>
      <c r="CX23" s="222" t="s">
        <v>8681</v>
      </c>
      <c r="CY23" s="218">
        <v>287000</v>
      </c>
      <c r="CZ23" s="218" t="s">
        <v>5810</v>
      </c>
      <c r="DA23" s="218" t="s">
        <v>742</v>
      </c>
      <c r="DB23" s="218">
        <v>2</v>
      </c>
      <c r="DC23" s="218" t="s">
        <v>8686</v>
      </c>
      <c r="DD23" s="218" t="s">
        <v>8683</v>
      </c>
      <c r="DE23" s="220">
        <v>45716</v>
      </c>
      <c r="DF23" s="221" t="s">
        <v>8684</v>
      </c>
      <c r="DG23" s="213">
        <v>2469000</v>
      </c>
      <c r="DH23" s="224" t="s">
        <v>8682</v>
      </c>
      <c r="DI23" s="224" t="s">
        <v>742</v>
      </c>
      <c r="DJ23" s="224">
        <v>2</v>
      </c>
      <c r="DK23" s="224" t="s">
        <v>3762</v>
      </c>
      <c r="DL23" s="224" t="s">
        <v>8683</v>
      </c>
      <c r="DM23" s="214">
        <v>45716</v>
      </c>
      <c r="DN23" s="222" t="s">
        <v>8685</v>
      </c>
      <c r="DO23" s="218">
        <v>0</v>
      </c>
      <c r="DP23" s="222" t="s">
        <v>8682</v>
      </c>
      <c r="DQ23" s="222" t="s">
        <v>742</v>
      </c>
      <c r="DR23" s="222">
        <v>2</v>
      </c>
      <c r="DS23" s="222" t="s">
        <v>3766</v>
      </c>
      <c r="DT23" s="222" t="s">
        <v>8683</v>
      </c>
      <c r="DU23" s="223">
        <v>45716</v>
      </c>
      <c r="DV23" s="221" t="s">
        <v>8687</v>
      </c>
      <c r="DW23" s="213">
        <v>287000</v>
      </c>
      <c r="DX23" s="224" t="s">
        <v>5810</v>
      </c>
      <c r="DY23" s="224" t="s">
        <v>742</v>
      </c>
      <c r="DZ23" s="224">
        <v>2</v>
      </c>
      <c r="EA23" s="224" t="s">
        <v>8686</v>
      </c>
      <c r="EB23" s="224" t="s">
        <v>8683</v>
      </c>
      <c r="EC23" s="214">
        <v>45716</v>
      </c>
      <c r="ED23" s="222" t="s">
        <v>8688</v>
      </c>
      <c r="EE23" s="218">
        <v>0</v>
      </c>
      <c r="EF23" s="222" t="s">
        <v>8682</v>
      </c>
      <c r="EG23" s="222" t="s">
        <v>742</v>
      </c>
      <c r="EH23" s="222">
        <v>2</v>
      </c>
      <c r="EI23" s="222" t="s">
        <v>8686</v>
      </c>
      <c r="EJ23" s="222" t="s">
        <v>8683</v>
      </c>
      <c r="EK23" s="223">
        <v>45716</v>
      </c>
      <c r="EL23" s="221" t="s">
        <v>8689</v>
      </c>
      <c r="EM23" s="213">
        <v>0</v>
      </c>
      <c r="EN23" s="224" t="s">
        <v>8600</v>
      </c>
      <c r="EO23" s="224" t="s">
        <v>742</v>
      </c>
      <c r="EP23" s="224">
        <v>2</v>
      </c>
      <c r="EQ23" s="224" t="s">
        <v>8686</v>
      </c>
      <c r="ER23" s="224" t="s">
        <v>8601</v>
      </c>
      <c r="ES23" s="214">
        <v>45716</v>
      </c>
      <c r="ET23" s="222" t="s">
        <v>8679</v>
      </c>
      <c r="EU23" s="222">
        <v>859</v>
      </c>
      <c r="EV23" s="222" t="s">
        <v>5486</v>
      </c>
      <c r="EW23" s="222" t="s">
        <v>358</v>
      </c>
      <c r="EX23" s="222">
        <v>1</v>
      </c>
      <c r="EY23" s="222" t="s">
        <v>8578</v>
      </c>
      <c r="EZ23" s="222" t="s">
        <v>496</v>
      </c>
      <c r="FA23" s="223">
        <v>45716</v>
      </c>
      <c r="FB23" s="221" t="s">
        <v>8691</v>
      </c>
      <c r="FC23" s="224">
        <v>4</v>
      </c>
      <c r="FD23" s="224" t="s">
        <v>5810</v>
      </c>
      <c r="FE23" s="224" t="s">
        <v>358</v>
      </c>
      <c r="FF23" s="224">
        <v>1</v>
      </c>
      <c r="FG23" s="224" t="s">
        <v>8690</v>
      </c>
      <c r="FH23" s="224" t="s">
        <v>8604</v>
      </c>
      <c r="FI23" s="214">
        <v>45716</v>
      </c>
      <c r="FJ23" s="221" t="s">
        <v>130</v>
      </c>
      <c r="FK23" s="222" t="s">
        <v>17</v>
      </c>
      <c r="FL23" s="222">
        <v>0</v>
      </c>
      <c r="FM23" s="222" t="s">
        <v>33</v>
      </c>
      <c r="FN23" s="222">
        <v>2</v>
      </c>
      <c r="FO23" s="222">
        <v>0</v>
      </c>
      <c r="FP23" s="218">
        <v>0</v>
      </c>
      <c r="FQ23" s="219">
        <v>43509</v>
      </c>
      <c r="FR23" s="221" t="s">
        <v>131</v>
      </c>
      <c r="FS23" s="224" t="s">
        <v>17</v>
      </c>
      <c r="FT23" s="224">
        <v>0</v>
      </c>
      <c r="FU23" s="224" t="s">
        <v>33</v>
      </c>
      <c r="FV23" s="224">
        <v>2</v>
      </c>
      <c r="FW23" s="224">
        <v>0</v>
      </c>
      <c r="FX23" s="224">
        <v>0</v>
      </c>
      <c r="FY23" s="214">
        <v>43509</v>
      </c>
      <c r="FZ23" s="222" t="s">
        <v>3381</v>
      </c>
      <c r="GA23" s="222">
        <v>1</v>
      </c>
      <c r="GB23" s="222" t="s">
        <v>1188</v>
      </c>
      <c r="GC23" s="222" t="s">
        <v>33</v>
      </c>
      <c r="GD23" s="222">
        <v>2</v>
      </c>
      <c r="GE23" s="222" t="s">
        <v>17</v>
      </c>
      <c r="GF23" s="222" t="s">
        <v>17</v>
      </c>
      <c r="GG23" s="223">
        <v>45616</v>
      </c>
      <c r="GH23" s="221" t="s">
        <v>3387</v>
      </c>
      <c r="GI23" s="224">
        <v>0</v>
      </c>
      <c r="GJ23" s="224" t="s">
        <v>1188</v>
      </c>
      <c r="GK23" s="224" t="s">
        <v>33</v>
      </c>
      <c r="GL23" s="224">
        <v>2</v>
      </c>
      <c r="GM23" s="224" t="s">
        <v>17</v>
      </c>
      <c r="GN23" s="224" t="s">
        <v>17</v>
      </c>
      <c r="GO23" s="214">
        <v>45616</v>
      </c>
      <c r="GP23" s="222" t="s">
        <v>3382</v>
      </c>
      <c r="GQ23" s="222">
        <v>0</v>
      </c>
      <c r="GR23" s="222" t="s">
        <v>1188</v>
      </c>
      <c r="GS23" s="222" t="s">
        <v>33</v>
      </c>
      <c r="GT23" s="222">
        <v>2</v>
      </c>
      <c r="GU23" s="222" t="s">
        <v>17</v>
      </c>
      <c r="GV23" s="222" t="s">
        <v>17</v>
      </c>
      <c r="GW23" s="223">
        <v>45616</v>
      </c>
      <c r="GX23" s="221" t="s">
        <v>3388</v>
      </c>
      <c r="GY23" s="224">
        <v>0</v>
      </c>
      <c r="GZ23" s="224" t="s">
        <v>1188</v>
      </c>
      <c r="HA23" s="224" t="s">
        <v>33</v>
      </c>
      <c r="HB23" s="224">
        <v>2</v>
      </c>
      <c r="HC23" s="224" t="s">
        <v>17</v>
      </c>
      <c r="HD23" s="224" t="s">
        <v>17</v>
      </c>
      <c r="HE23" s="214">
        <v>45616</v>
      </c>
      <c r="HF23" s="222" t="s">
        <v>3380</v>
      </c>
      <c r="HG23" s="222">
        <v>0</v>
      </c>
      <c r="HH23" s="222" t="s">
        <v>1188</v>
      </c>
      <c r="HI23" s="222" t="s">
        <v>33</v>
      </c>
      <c r="HJ23" s="222">
        <v>2</v>
      </c>
      <c r="HK23" s="222" t="s">
        <v>17</v>
      </c>
      <c r="HL23" s="222" t="s">
        <v>17</v>
      </c>
      <c r="HM23" s="223">
        <v>45616</v>
      </c>
      <c r="HN23" s="221" t="s">
        <v>3386</v>
      </c>
      <c r="HO23" s="224">
        <v>0</v>
      </c>
      <c r="HP23" s="224" t="s">
        <v>1188</v>
      </c>
      <c r="HQ23" s="224" t="s">
        <v>33</v>
      </c>
      <c r="HR23" s="224">
        <v>2</v>
      </c>
      <c r="HS23" s="224" t="s">
        <v>17</v>
      </c>
      <c r="HT23" s="224" t="s">
        <v>17</v>
      </c>
      <c r="HU23" s="214">
        <v>45616</v>
      </c>
      <c r="HV23" s="222" t="s">
        <v>3383</v>
      </c>
      <c r="HW23" s="222">
        <v>0</v>
      </c>
      <c r="HX23" s="222" t="s">
        <v>1188</v>
      </c>
      <c r="HY23" s="222" t="s">
        <v>33</v>
      </c>
      <c r="HZ23" s="222">
        <v>2</v>
      </c>
      <c r="IA23" s="222" t="s">
        <v>17</v>
      </c>
      <c r="IB23" s="222" t="s">
        <v>17</v>
      </c>
      <c r="IC23" s="223">
        <v>45616</v>
      </c>
      <c r="ID23" s="221" t="s">
        <v>3385</v>
      </c>
      <c r="IE23" s="224">
        <v>1</v>
      </c>
      <c r="IF23" s="224" t="s">
        <v>1188</v>
      </c>
      <c r="IG23" s="224" t="s">
        <v>33</v>
      </c>
      <c r="IH23" s="224">
        <v>2</v>
      </c>
      <c r="II23" s="224" t="s">
        <v>17</v>
      </c>
      <c r="IJ23" s="224" t="s">
        <v>17</v>
      </c>
      <c r="IK23" s="214">
        <v>45616</v>
      </c>
      <c r="IL23" s="222" t="s">
        <v>3384</v>
      </c>
      <c r="IM23" s="222">
        <v>2</v>
      </c>
      <c r="IN23" s="222" t="s">
        <v>1188</v>
      </c>
      <c r="IO23" s="222" t="s">
        <v>33</v>
      </c>
      <c r="IP23" s="222">
        <v>2</v>
      </c>
      <c r="IQ23" s="222" t="s">
        <v>17</v>
      </c>
      <c r="IR23" s="222" t="s">
        <v>17</v>
      </c>
      <c r="IS23" s="223">
        <v>45616</v>
      </c>
    </row>
    <row r="24" spans="1:253" s="11" customFormat="1" ht="13.25" customHeight="1" x14ac:dyDescent="0.25">
      <c r="A24" s="11" t="s">
        <v>132</v>
      </c>
      <c r="B24" s="11" t="s">
        <v>10206</v>
      </c>
      <c r="C24" s="11" t="s">
        <v>133</v>
      </c>
      <c r="D24" s="11" t="s">
        <v>134</v>
      </c>
      <c r="E24" s="11" t="s">
        <v>9505</v>
      </c>
      <c r="F24" s="11" t="s">
        <v>8381</v>
      </c>
      <c r="G24" s="212">
        <v>117800000</v>
      </c>
      <c r="H24" s="213" t="s">
        <v>8378</v>
      </c>
      <c r="I24" s="213" t="s">
        <v>742</v>
      </c>
      <c r="J24" s="213">
        <v>2</v>
      </c>
      <c r="K24" s="213" t="s">
        <v>8380</v>
      </c>
      <c r="L24" s="213" t="s">
        <v>8379</v>
      </c>
      <c r="M24" s="214">
        <v>45716</v>
      </c>
      <c r="N24" s="221" t="s">
        <v>8384</v>
      </c>
      <c r="O24" s="216">
        <v>2267050</v>
      </c>
      <c r="P24" s="216" t="s">
        <v>4336</v>
      </c>
      <c r="Q24" s="216" t="s">
        <v>358</v>
      </c>
      <c r="R24" s="216">
        <v>1</v>
      </c>
      <c r="S24" s="216" t="s">
        <v>8383</v>
      </c>
      <c r="T24" s="216" t="s">
        <v>8382</v>
      </c>
      <c r="U24" s="217">
        <v>45716</v>
      </c>
      <c r="V24" s="221" t="s">
        <v>8386</v>
      </c>
      <c r="W24" s="213">
        <v>117800000</v>
      </c>
      <c r="X24" s="213" t="s">
        <v>8378</v>
      </c>
      <c r="Y24" s="213" t="s">
        <v>742</v>
      </c>
      <c r="Z24" s="213">
        <v>2</v>
      </c>
      <c r="AA24" s="213" t="s">
        <v>8385</v>
      </c>
      <c r="AB24" s="213" t="s">
        <v>8379</v>
      </c>
      <c r="AC24" s="214">
        <v>45716</v>
      </c>
      <c r="AD24" s="221" t="s">
        <v>8389</v>
      </c>
      <c r="AE24" s="218">
        <v>84787000</v>
      </c>
      <c r="AF24" s="218" t="s">
        <v>8350</v>
      </c>
      <c r="AG24" s="218" t="s">
        <v>742</v>
      </c>
      <c r="AH24" s="218">
        <v>2</v>
      </c>
      <c r="AI24" s="218" t="s">
        <v>8388</v>
      </c>
      <c r="AJ24" s="218" t="s">
        <v>8387</v>
      </c>
      <c r="AK24" s="219">
        <v>45716</v>
      </c>
      <c r="AL24" s="221" t="s">
        <v>8392</v>
      </c>
      <c r="AM24" s="213">
        <v>9066000</v>
      </c>
      <c r="AN24" s="213" t="s">
        <v>5810</v>
      </c>
      <c r="AO24" s="213" t="s">
        <v>742</v>
      </c>
      <c r="AP24" s="213">
        <v>2</v>
      </c>
      <c r="AQ24" s="213" t="s">
        <v>8391</v>
      </c>
      <c r="AR24" s="213" t="s">
        <v>8390</v>
      </c>
      <c r="AS24" s="214">
        <v>45716</v>
      </c>
      <c r="AT24" s="222" t="s">
        <v>8393</v>
      </c>
      <c r="AU24" s="218">
        <v>0</v>
      </c>
      <c r="AV24" s="218" t="s">
        <v>17</v>
      </c>
      <c r="AW24" s="218" t="s">
        <v>17</v>
      </c>
      <c r="AX24" s="218" t="s">
        <v>17</v>
      </c>
      <c r="AY24" s="218" t="s">
        <v>17</v>
      </c>
      <c r="AZ24" s="218" t="s">
        <v>17</v>
      </c>
      <c r="BA24" s="219">
        <v>45716</v>
      </c>
      <c r="BB24" s="221" t="s">
        <v>409</v>
      </c>
      <c r="BC24" s="213" t="s">
        <v>17</v>
      </c>
      <c r="BD24" s="213" t="s">
        <v>17</v>
      </c>
      <c r="BE24" s="213" t="s">
        <v>17</v>
      </c>
      <c r="BF24" s="213" t="s">
        <v>17</v>
      </c>
      <c r="BG24" s="213" t="s">
        <v>408</v>
      </c>
      <c r="BH24" s="213" t="s">
        <v>17</v>
      </c>
      <c r="BI24" s="214">
        <v>43819</v>
      </c>
      <c r="BJ24" s="222" t="s">
        <v>8395</v>
      </c>
      <c r="BK24" s="222">
        <v>2658</v>
      </c>
      <c r="BL24" s="222" t="s">
        <v>5730</v>
      </c>
      <c r="BM24" s="222" t="s">
        <v>358</v>
      </c>
      <c r="BN24" s="222">
        <v>1</v>
      </c>
      <c r="BO24" s="222" t="s">
        <v>8394</v>
      </c>
      <c r="BP24" s="218" t="s">
        <v>496</v>
      </c>
      <c r="BQ24" s="223">
        <v>45716</v>
      </c>
      <c r="BR24" s="221" t="s">
        <v>135</v>
      </c>
      <c r="BS24" s="224" t="s">
        <v>17</v>
      </c>
      <c r="BT24" s="224">
        <v>0</v>
      </c>
      <c r="BU24" s="224" t="s">
        <v>33</v>
      </c>
      <c r="BV24" s="224">
        <v>2</v>
      </c>
      <c r="BW24" s="224">
        <v>0</v>
      </c>
      <c r="BX24" s="224">
        <v>0</v>
      </c>
      <c r="BY24" s="214">
        <v>43509</v>
      </c>
      <c r="BZ24" s="222" t="s">
        <v>136</v>
      </c>
      <c r="CA24" s="222" t="s">
        <v>17</v>
      </c>
      <c r="CB24" s="222">
        <v>0</v>
      </c>
      <c r="CC24" s="222" t="s">
        <v>17</v>
      </c>
      <c r="CD24" s="222" t="s">
        <v>17</v>
      </c>
      <c r="CE24" s="222">
        <v>0</v>
      </c>
      <c r="CF24" s="222">
        <v>0</v>
      </c>
      <c r="CG24" s="223">
        <v>43509</v>
      </c>
      <c r="CH24" s="221" t="s">
        <v>10761</v>
      </c>
      <c r="CI24" s="222" t="e">
        <v>#N/A</v>
      </c>
      <c r="CJ24" s="222" t="e">
        <v>#N/A</v>
      </c>
      <c r="CK24" s="222" t="e">
        <v>#N/A</v>
      </c>
      <c r="CL24" s="222" t="e">
        <v>#N/A</v>
      </c>
      <c r="CM24" s="222" t="e">
        <v>#N/A</v>
      </c>
      <c r="CN24" s="222" t="e">
        <v>#N/A</v>
      </c>
      <c r="CO24" s="225" t="e">
        <v>#N/A</v>
      </c>
      <c r="CP24" s="222" t="s">
        <v>140</v>
      </c>
      <c r="CQ24" s="224">
        <v>1700</v>
      </c>
      <c r="CR24" s="224" t="s">
        <v>137</v>
      </c>
      <c r="CS24" s="224" t="s">
        <v>33</v>
      </c>
      <c r="CT24" s="224">
        <v>2</v>
      </c>
      <c r="CU24" s="224" t="s">
        <v>139</v>
      </c>
      <c r="CV24" s="224" t="s">
        <v>138</v>
      </c>
      <c r="CW24" s="214">
        <v>43509</v>
      </c>
      <c r="CX24" s="222" t="s">
        <v>8400</v>
      </c>
      <c r="CY24" s="218">
        <v>21241000</v>
      </c>
      <c r="CZ24" s="218" t="s">
        <v>8397</v>
      </c>
      <c r="DA24" s="218" t="s">
        <v>742</v>
      </c>
      <c r="DB24" s="218">
        <v>2</v>
      </c>
      <c r="DC24" s="218" t="s">
        <v>8403</v>
      </c>
      <c r="DD24" s="218" t="s">
        <v>8398</v>
      </c>
      <c r="DE24" s="220">
        <v>45716</v>
      </c>
      <c r="DF24" s="221" t="s">
        <v>8401</v>
      </c>
      <c r="DG24" s="213">
        <v>33013000</v>
      </c>
      <c r="DH24" s="224" t="s">
        <v>8397</v>
      </c>
      <c r="DI24" s="224" t="s">
        <v>742</v>
      </c>
      <c r="DJ24" s="224">
        <v>2</v>
      </c>
      <c r="DK24" s="224" t="s">
        <v>3762</v>
      </c>
      <c r="DL24" s="224" t="s">
        <v>8398</v>
      </c>
      <c r="DM24" s="214">
        <v>45716</v>
      </c>
      <c r="DN24" s="222" t="s">
        <v>8402</v>
      </c>
      <c r="DO24" s="218">
        <v>63546000</v>
      </c>
      <c r="DP24" s="222" t="s">
        <v>8397</v>
      </c>
      <c r="DQ24" s="222" t="s">
        <v>742</v>
      </c>
      <c r="DR24" s="222">
        <v>2</v>
      </c>
      <c r="DS24" s="222" t="s">
        <v>3766</v>
      </c>
      <c r="DT24" s="222" t="s">
        <v>8398</v>
      </c>
      <c r="DU24" s="223">
        <v>45716</v>
      </c>
      <c r="DV24" s="221" t="s">
        <v>8404</v>
      </c>
      <c r="DW24" s="213">
        <v>13779000</v>
      </c>
      <c r="DX24" s="224" t="s">
        <v>8397</v>
      </c>
      <c r="DY24" s="224" t="s">
        <v>742</v>
      </c>
      <c r="DZ24" s="224">
        <v>2</v>
      </c>
      <c r="EA24" s="224" t="s">
        <v>8403</v>
      </c>
      <c r="EB24" s="224" t="s">
        <v>8398</v>
      </c>
      <c r="EC24" s="214">
        <v>45716</v>
      </c>
      <c r="ED24" s="222" t="s">
        <v>8406</v>
      </c>
      <c r="EE24" s="218">
        <v>7462000</v>
      </c>
      <c r="EF24" s="222" t="s">
        <v>8397</v>
      </c>
      <c r="EG24" s="222" t="s">
        <v>22</v>
      </c>
      <c r="EH24" s="222">
        <v>3</v>
      </c>
      <c r="EI24" s="222" t="s">
        <v>8405</v>
      </c>
      <c r="EJ24" s="222" t="s">
        <v>8398</v>
      </c>
      <c r="EK24" s="223">
        <v>45716</v>
      </c>
      <c r="EL24" s="221" t="s">
        <v>8408</v>
      </c>
      <c r="EM24" s="213">
        <v>0</v>
      </c>
      <c r="EN24" s="224" t="s">
        <v>8397</v>
      </c>
      <c r="EO24" s="224" t="s">
        <v>22</v>
      </c>
      <c r="EP24" s="224">
        <v>3</v>
      </c>
      <c r="EQ24" s="224" t="s">
        <v>8407</v>
      </c>
      <c r="ER24" s="224" t="s">
        <v>8398</v>
      </c>
      <c r="ES24" s="214">
        <v>45716</v>
      </c>
      <c r="ET24" s="222" t="s">
        <v>8396</v>
      </c>
      <c r="EU24" s="222">
        <v>2658</v>
      </c>
      <c r="EV24" s="222" t="s">
        <v>5730</v>
      </c>
      <c r="EW24" s="222" t="s">
        <v>358</v>
      </c>
      <c r="EX24" s="222">
        <v>1</v>
      </c>
      <c r="EY24" s="222" t="s">
        <v>8394</v>
      </c>
      <c r="EZ24" s="222" t="s">
        <v>496</v>
      </c>
      <c r="FA24" s="223">
        <v>45716</v>
      </c>
      <c r="FB24" s="221" t="s">
        <v>8411</v>
      </c>
      <c r="FC24" s="224">
        <v>4</v>
      </c>
      <c r="FD24" s="224" t="s">
        <v>8409</v>
      </c>
      <c r="FE24" s="224" t="s">
        <v>358</v>
      </c>
      <c r="FF24" s="224">
        <v>1</v>
      </c>
      <c r="FG24" s="224" t="s">
        <v>8410</v>
      </c>
      <c r="FH24" s="224" t="s">
        <v>8390</v>
      </c>
      <c r="FI24" s="214">
        <v>45716</v>
      </c>
      <c r="FJ24" s="221" t="s">
        <v>386</v>
      </c>
      <c r="FK24" s="222" t="s">
        <v>17</v>
      </c>
      <c r="FL24" s="222" t="s">
        <v>17</v>
      </c>
      <c r="FM24" s="222" t="s">
        <v>17</v>
      </c>
      <c r="FN24" s="222" t="s">
        <v>17</v>
      </c>
      <c r="FO24" s="222" t="s">
        <v>385</v>
      </c>
      <c r="FP24" s="218" t="s">
        <v>17</v>
      </c>
      <c r="FQ24" s="219">
        <v>43698</v>
      </c>
      <c r="FR24" s="221" t="s">
        <v>387</v>
      </c>
      <c r="FS24" s="224" t="s">
        <v>17</v>
      </c>
      <c r="FT24" s="224" t="s">
        <v>17</v>
      </c>
      <c r="FU24" s="224" t="s">
        <v>17</v>
      </c>
      <c r="FV24" s="224" t="s">
        <v>17</v>
      </c>
      <c r="FW24" s="224" t="s">
        <v>385</v>
      </c>
      <c r="FX24" s="224" t="s">
        <v>17</v>
      </c>
      <c r="FY24" s="214">
        <v>43698</v>
      </c>
      <c r="FZ24" s="222" t="s">
        <v>3499</v>
      </c>
      <c r="GA24" s="222">
        <v>1</v>
      </c>
      <c r="GB24" s="222" t="s">
        <v>1188</v>
      </c>
      <c r="GC24" s="222" t="s">
        <v>33</v>
      </c>
      <c r="GD24" s="222">
        <v>2</v>
      </c>
      <c r="GE24" s="222" t="s">
        <v>17</v>
      </c>
      <c r="GF24" s="222" t="s">
        <v>17</v>
      </c>
      <c r="GG24" s="223">
        <v>45618</v>
      </c>
      <c r="GH24" s="221" t="s">
        <v>3505</v>
      </c>
      <c r="GI24" s="224">
        <v>3</v>
      </c>
      <c r="GJ24" s="224" t="s">
        <v>1188</v>
      </c>
      <c r="GK24" s="224" t="s">
        <v>33</v>
      </c>
      <c r="GL24" s="224">
        <v>2</v>
      </c>
      <c r="GM24" s="224" t="s">
        <v>17</v>
      </c>
      <c r="GN24" s="224" t="s">
        <v>17</v>
      </c>
      <c r="GO24" s="214">
        <v>45618</v>
      </c>
      <c r="GP24" s="222" t="s">
        <v>3500</v>
      </c>
      <c r="GQ24" s="222">
        <v>2</v>
      </c>
      <c r="GR24" s="222" t="s">
        <v>1188</v>
      </c>
      <c r="GS24" s="222" t="s">
        <v>33</v>
      </c>
      <c r="GT24" s="222">
        <v>2</v>
      </c>
      <c r="GU24" s="222" t="s">
        <v>17</v>
      </c>
      <c r="GV24" s="222" t="s">
        <v>17</v>
      </c>
      <c r="GW24" s="223">
        <v>45618</v>
      </c>
      <c r="GX24" s="221" t="s">
        <v>3506</v>
      </c>
      <c r="GY24" s="224">
        <v>3</v>
      </c>
      <c r="GZ24" s="224" t="s">
        <v>1188</v>
      </c>
      <c r="HA24" s="224" t="s">
        <v>33</v>
      </c>
      <c r="HB24" s="224">
        <v>2</v>
      </c>
      <c r="HC24" s="224" t="s">
        <v>17</v>
      </c>
      <c r="HD24" s="224" t="s">
        <v>17</v>
      </c>
      <c r="HE24" s="214">
        <v>45618</v>
      </c>
      <c r="HF24" s="222" t="s">
        <v>3498</v>
      </c>
      <c r="HG24" s="222">
        <v>0</v>
      </c>
      <c r="HH24" s="222" t="s">
        <v>1188</v>
      </c>
      <c r="HI24" s="222" t="s">
        <v>33</v>
      </c>
      <c r="HJ24" s="222">
        <v>2</v>
      </c>
      <c r="HK24" s="222" t="s">
        <v>17</v>
      </c>
      <c r="HL24" s="222" t="s">
        <v>17</v>
      </c>
      <c r="HM24" s="223">
        <v>45618</v>
      </c>
      <c r="HN24" s="221" t="s">
        <v>3504</v>
      </c>
      <c r="HO24" s="224">
        <v>2</v>
      </c>
      <c r="HP24" s="224" t="s">
        <v>1188</v>
      </c>
      <c r="HQ24" s="224" t="s">
        <v>33</v>
      </c>
      <c r="HR24" s="224">
        <v>2</v>
      </c>
      <c r="HS24" s="224" t="s">
        <v>17</v>
      </c>
      <c r="HT24" s="224" t="s">
        <v>17</v>
      </c>
      <c r="HU24" s="214">
        <v>45618</v>
      </c>
      <c r="HV24" s="222" t="s">
        <v>3501</v>
      </c>
      <c r="HW24" s="222">
        <v>3</v>
      </c>
      <c r="HX24" s="222" t="s">
        <v>1188</v>
      </c>
      <c r="HY24" s="222" t="s">
        <v>33</v>
      </c>
      <c r="HZ24" s="222">
        <v>2</v>
      </c>
      <c r="IA24" s="222" t="s">
        <v>17</v>
      </c>
      <c r="IB24" s="222" t="s">
        <v>17</v>
      </c>
      <c r="IC24" s="223">
        <v>45618</v>
      </c>
      <c r="ID24" s="221" t="s">
        <v>3503</v>
      </c>
      <c r="IE24" s="224">
        <v>2</v>
      </c>
      <c r="IF24" s="224" t="s">
        <v>1188</v>
      </c>
      <c r="IG24" s="224" t="s">
        <v>33</v>
      </c>
      <c r="IH24" s="224">
        <v>2</v>
      </c>
      <c r="II24" s="224" t="s">
        <v>17</v>
      </c>
      <c r="IJ24" s="224" t="s">
        <v>17</v>
      </c>
      <c r="IK24" s="214">
        <v>45618</v>
      </c>
      <c r="IL24" s="222" t="s">
        <v>3502</v>
      </c>
      <c r="IM24" s="222">
        <v>3</v>
      </c>
      <c r="IN24" s="222" t="s">
        <v>1188</v>
      </c>
      <c r="IO24" s="222" t="s">
        <v>33</v>
      </c>
      <c r="IP24" s="222">
        <v>2</v>
      </c>
      <c r="IQ24" s="222" t="s">
        <v>17</v>
      </c>
      <c r="IR24" s="222" t="s">
        <v>17</v>
      </c>
      <c r="IS24" s="223">
        <v>45618</v>
      </c>
    </row>
    <row r="25" spans="1:253" s="11" customFormat="1" ht="13.25" customHeight="1" x14ac:dyDescent="0.25">
      <c r="A25" s="11" t="s">
        <v>516</v>
      </c>
      <c r="B25" s="11" t="s">
        <v>10208</v>
      </c>
      <c r="C25" s="11" t="s">
        <v>517</v>
      </c>
      <c r="D25" s="11" t="s">
        <v>518</v>
      </c>
      <c r="E25" s="11" t="s">
        <v>9506</v>
      </c>
      <c r="F25" s="11" t="s">
        <v>4335</v>
      </c>
      <c r="G25" s="212">
        <v>6183000</v>
      </c>
      <c r="H25" s="213" t="s">
        <v>4332</v>
      </c>
      <c r="I25" s="213" t="s">
        <v>358</v>
      </c>
      <c r="J25" s="213">
        <v>1</v>
      </c>
      <c r="K25" s="213" t="s">
        <v>4334</v>
      </c>
      <c r="L25" s="213" t="s">
        <v>4333</v>
      </c>
      <c r="M25" s="214">
        <v>45687</v>
      </c>
      <c r="N25" s="221" t="s">
        <v>4339</v>
      </c>
      <c r="O25" s="216">
        <v>342000</v>
      </c>
      <c r="P25" s="216" t="s">
        <v>4336</v>
      </c>
      <c r="Q25" s="216" t="s">
        <v>358</v>
      </c>
      <c r="R25" s="216">
        <v>1</v>
      </c>
      <c r="S25" s="216" t="s">
        <v>4338</v>
      </c>
      <c r="T25" s="216" t="s">
        <v>4337</v>
      </c>
      <c r="U25" s="217">
        <v>45687</v>
      </c>
      <c r="V25" s="221" t="s">
        <v>1152</v>
      </c>
      <c r="W25" s="213">
        <v>5970000</v>
      </c>
      <c r="X25" s="213" t="s">
        <v>1149</v>
      </c>
      <c r="Y25" s="213" t="s">
        <v>742</v>
      </c>
      <c r="Z25" s="213">
        <v>2</v>
      </c>
      <c r="AA25" s="213" t="s">
        <v>1151</v>
      </c>
      <c r="AB25" s="213" t="s">
        <v>1150</v>
      </c>
      <c r="AC25" s="214">
        <v>45412</v>
      </c>
      <c r="AD25" s="221" t="s">
        <v>1154</v>
      </c>
      <c r="AE25" s="218">
        <v>525000</v>
      </c>
      <c r="AF25" s="218" t="s">
        <v>1149</v>
      </c>
      <c r="AG25" s="218" t="s">
        <v>742</v>
      </c>
      <c r="AH25" s="218">
        <v>2</v>
      </c>
      <c r="AI25" s="218" t="s">
        <v>1153</v>
      </c>
      <c r="AJ25" s="218" t="s">
        <v>1150</v>
      </c>
      <c r="AK25" s="219">
        <v>45412</v>
      </c>
      <c r="AL25" s="221" t="s">
        <v>8237</v>
      </c>
      <c r="AM25" s="213">
        <v>231000</v>
      </c>
      <c r="AN25" s="213" t="s">
        <v>8234</v>
      </c>
      <c r="AO25" s="213" t="s">
        <v>22</v>
      </c>
      <c r="AP25" s="213">
        <v>3</v>
      </c>
      <c r="AQ25" s="213" t="s">
        <v>8236</v>
      </c>
      <c r="AR25" s="213" t="s">
        <v>8235</v>
      </c>
      <c r="AS25" s="214">
        <v>45716</v>
      </c>
      <c r="AT25" s="222" t="s">
        <v>519</v>
      </c>
      <c r="AU25" s="218" t="s">
        <v>17</v>
      </c>
      <c r="AV25" s="218" t="s">
        <v>17</v>
      </c>
      <c r="AW25" s="218" t="s">
        <v>17</v>
      </c>
      <c r="AX25" s="218" t="s">
        <v>17</v>
      </c>
      <c r="AY25" s="218" t="s">
        <v>17</v>
      </c>
      <c r="AZ25" s="218" t="s">
        <v>17</v>
      </c>
      <c r="BA25" s="219">
        <v>44203</v>
      </c>
      <c r="BB25" s="221" t="s">
        <v>520</v>
      </c>
      <c r="BC25" s="213" t="s">
        <v>17</v>
      </c>
      <c r="BD25" s="213" t="s">
        <v>17</v>
      </c>
      <c r="BE25" s="213" t="s">
        <v>17</v>
      </c>
      <c r="BF25" s="213" t="s">
        <v>17</v>
      </c>
      <c r="BG25" s="213" t="s">
        <v>17</v>
      </c>
      <c r="BH25" s="213" t="s">
        <v>17</v>
      </c>
      <c r="BI25" s="214">
        <v>44203</v>
      </c>
      <c r="BJ25" s="222" t="s">
        <v>8240</v>
      </c>
      <c r="BK25" s="222">
        <v>0</v>
      </c>
      <c r="BL25" s="222" t="s">
        <v>8238</v>
      </c>
      <c r="BM25" s="222" t="s">
        <v>358</v>
      </c>
      <c r="BN25" s="222">
        <v>1</v>
      </c>
      <c r="BO25" s="222" t="s">
        <v>8239</v>
      </c>
      <c r="BP25" s="218" t="s">
        <v>496</v>
      </c>
      <c r="BQ25" s="223">
        <v>45716</v>
      </c>
      <c r="BR25" s="221" t="s">
        <v>521</v>
      </c>
      <c r="BS25" s="224" t="s">
        <v>17</v>
      </c>
      <c r="BT25" s="224" t="s">
        <v>17</v>
      </c>
      <c r="BU25" s="224" t="s">
        <v>17</v>
      </c>
      <c r="BV25" s="224" t="s">
        <v>17</v>
      </c>
      <c r="BW25" s="224" t="s">
        <v>17</v>
      </c>
      <c r="BX25" s="224" t="s">
        <v>17</v>
      </c>
      <c r="BY25" s="214">
        <v>44203</v>
      </c>
      <c r="BZ25" s="222" t="s">
        <v>522</v>
      </c>
      <c r="CA25" s="222" t="s">
        <v>17</v>
      </c>
      <c r="CB25" s="222" t="s">
        <v>17</v>
      </c>
      <c r="CC25" s="222" t="s">
        <v>17</v>
      </c>
      <c r="CD25" s="222" t="s">
        <v>17</v>
      </c>
      <c r="CE25" s="222" t="s">
        <v>17</v>
      </c>
      <c r="CF25" s="222" t="s">
        <v>17</v>
      </c>
      <c r="CG25" s="223">
        <v>44203</v>
      </c>
      <c r="CH25" s="221" t="s">
        <v>10762</v>
      </c>
      <c r="CI25" s="222" t="e">
        <v>#N/A</v>
      </c>
      <c r="CJ25" s="222" t="e">
        <v>#N/A</v>
      </c>
      <c r="CK25" s="222" t="e">
        <v>#N/A</v>
      </c>
      <c r="CL25" s="222" t="e">
        <v>#N/A</v>
      </c>
      <c r="CM25" s="222" t="e">
        <v>#N/A</v>
      </c>
      <c r="CN25" s="222" t="e">
        <v>#N/A</v>
      </c>
      <c r="CO25" s="225" t="e">
        <v>#N/A</v>
      </c>
      <c r="CP25" s="222" t="s">
        <v>523</v>
      </c>
      <c r="CQ25" s="224" t="s">
        <v>17</v>
      </c>
      <c r="CR25" s="224" t="s">
        <v>17</v>
      </c>
      <c r="CS25" s="224" t="s">
        <v>17</v>
      </c>
      <c r="CT25" s="224" t="s">
        <v>17</v>
      </c>
      <c r="CU25" s="224" t="s">
        <v>17</v>
      </c>
      <c r="CV25" s="224" t="s">
        <v>17</v>
      </c>
      <c r="CW25" s="214">
        <v>44203</v>
      </c>
      <c r="CX25" s="222" t="s">
        <v>1156</v>
      </c>
      <c r="CY25" s="218">
        <v>525000</v>
      </c>
      <c r="CZ25" s="218" t="s">
        <v>1149</v>
      </c>
      <c r="DA25" s="218" t="s">
        <v>742</v>
      </c>
      <c r="DB25" s="218">
        <v>2</v>
      </c>
      <c r="DC25" s="218" t="s">
        <v>1155</v>
      </c>
      <c r="DD25" s="218" t="s">
        <v>1150</v>
      </c>
      <c r="DE25" s="220">
        <v>45412</v>
      </c>
      <c r="DF25" s="221" t="s">
        <v>1158</v>
      </c>
      <c r="DG25" s="213">
        <v>5445000</v>
      </c>
      <c r="DH25" s="224" t="s">
        <v>1149</v>
      </c>
      <c r="DI25" s="224" t="s">
        <v>742</v>
      </c>
      <c r="DJ25" s="224">
        <v>2</v>
      </c>
      <c r="DK25" s="224" t="s">
        <v>1157</v>
      </c>
      <c r="DL25" s="224" t="s">
        <v>1150</v>
      </c>
      <c r="DM25" s="214">
        <v>45412</v>
      </c>
      <c r="DN25" s="222" t="s">
        <v>1160</v>
      </c>
      <c r="DO25" s="218">
        <v>0</v>
      </c>
      <c r="DP25" s="222" t="s">
        <v>1149</v>
      </c>
      <c r="DQ25" s="222" t="s">
        <v>742</v>
      </c>
      <c r="DR25" s="222">
        <v>2</v>
      </c>
      <c r="DS25" s="222" t="s">
        <v>1159</v>
      </c>
      <c r="DT25" s="222" t="s">
        <v>1150</v>
      </c>
      <c r="DU25" s="223">
        <v>45412</v>
      </c>
      <c r="DV25" s="221" t="s">
        <v>1161</v>
      </c>
      <c r="DW25" s="213">
        <v>525000</v>
      </c>
      <c r="DX25" s="224" t="s">
        <v>1149</v>
      </c>
      <c r="DY25" s="224" t="s">
        <v>742</v>
      </c>
      <c r="DZ25" s="224">
        <v>2</v>
      </c>
      <c r="EA25" s="224" t="s">
        <v>1155</v>
      </c>
      <c r="EB25" s="224" t="s">
        <v>1150</v>
      </c>
      <c r="EC25" s="214">
        <v>45412</v>
      </c>
      <c r="ED25" s="222" t="s">
        <v>1163</v>
      </c>
      <c r="EE25" s="218">
        <v>0</v>
      </c>
      <c r="EF25" s="222" t="s">
        <v>1149</v>
      </c>
      <c r="EG25" s="222" t="s">
        <v>742</v>
      </c>
      <c r="EH25" s="222">
        <v>2</v>
      </c>
      <c r="EI25" s="222" t="s">
        <v>1162</v>
      </c>
      <c r="EJ25" s="222" t="s">
        <v>1150</v>
      </c>
      <c r="EK25" s="223">
        <v>45412</v>
      </c>
      <c r="EL25" s="221" t="s">
        <v>1164</v>
      </c>
      <c r="EM25" s="213">
        <v>0</v>
      </c>
      <c r="EN25" s="224" t="s">
        <v>1149</v>
      </c>
      <c r="EO25" s="224" t="s">
        <v>742</v>
      </c>
      <c r="EP25" s="224">
        <v>2</v>
      </c>
      <c r="EQ25" s="224" t="s">
        <v>1162</v>
      </c>
      <c r="ER25" s="224" t="s">
        <v>1150</v>
      </c>
      <c r="ES25" s="214">
        <v>45412</v>
      </c>
      <c r="ET25" s="222" t="s">
        <v>8241</v>
      </c>
      <c r="EU25" s="222">
        <v>0</v>
      </c>
      <c r="EV25" s="222" t="s">
        <v>8238</v>
      </c>
      <c r="EW25" s="222" t="s">
        <v>358</v>
      </c>
      <c r="EX25" s="222">
        <v>1</v>
      </c>
      <c r="EY25" s="222" t="s">
        <v>8239</v>
      </c>
      <c r="EZ25" s="222" t="s">
        <v>496</v>
      </c>
      <c r="FA25" s="223">
        <v>45716</v>
      </c>
      <c r="FB25" s="221" t="s">
        <v>8243</v>
      </c>
      <c r="FC25" s="224">
        <v>2</v>
      </c>
      <c r="FD25" s="224" t="s">
        <v>8234</v>
      </c>
      <c r="FE25" s="224" t="s">
        <v>358</v>
      </c>
      <c r="FF25" s="224">
        <v>1</v>
      </c>
      <c r="FG25" s="224" t="s">
        <v>8242</v>
      </c>
      <c r="FH25" s="224" t="s">
        <v>8235</v>
      </c>
      <c r="FI25" s="214">
        <v>45716</v>
      </c>
      <c r="FJ25" s="221" t="s">
        <v>524</v>
      </c>
      <c r="FK25" s="222" t="s">
        <v>17</v>
      </c>
      <c r="FL25" s="222" t="s">
        <v>17</v>
      </c>
      <c r="FM25" s="222" t="s">
        <v>17</v>
      </c>
      <c r="FN25" s="222" t="s">
        <v>17</v>
      </c>
      <c r="FO25" s="222" t="s">
        <v>17</v>
      </c>
      <c r="FP25" s="218" t="s">
        <v>17</v>
      </c>
      <c r="FQ25" s="219">
        <v>44203</v>
      </c>
      <c r="FR25" s="221" t="s">
        <v>525</v>
      </c>
      <c r="FS25" s="224" t="s">
        <v>17</v>
      </c>
      <c r="FT25" s="224" t="s">
        <v>17</v>
      </c>
      <c r="FU25" s="224" t="s">
        <v>17</v>
      </c>
      <c r="FV25" s="224" t="s">
        <v>17</v>
      </c>
      <c r="FW25" s="224" t="s">
        <v>17</v>
      </c>
      <c r="FX25" s="224" t="s">
        <v>17</v>
      </c>
      <c r="FY25" s="214">
        <v>44203</v>
      </c>
      <c r="FZ25" s="222" t="s">
        <v>3508</v>
      </c>
      <c r="GA25" s="222">
        <v>0</v>
      </c>
      <c r="GB25" s="222" t="s">
        <v>1188</v>
      </c>
      <c r="GC25" s="222" t="s">
        <v>33</v>
      </c>
      <c r="GD25" s="222">
        <v>2</v>
      </c>
      <c r="GE25" s="222" t="s">
        <v>17</v>
      </c>
      <c r="GF25" s="222" t="s">
        <v>17</v>
      </c>
      <c r="GG25" s="223">
        <v>45618</v>
      </c>
      <c r="GH25" s="221" t="s">
        <v>3514</v>
      </c>
      <c r="GI25" s="224">
        <v>0</v>
      </c>
      <c r="GJ25" s="224" t="s">
        <v>1188</v>
      </c>
      <c r="GK25" s="224" t="s">
        <v>33</v>
      </c>
      <c r="GL25" s="224">
        <v>2</v>
      </c>
      <c r="GM25" s="224" t="s">
        <v>17</v>
      </c>
      <c r="GN25" s="224" t="s">
        <v>17</v>
      </c>
      <c r="GO25" s="214">
        <v>45618</v>
      </c>
      <c r="GP25" s="222" t="s">
        <v>3509</v>
      </c>
      <c r="GQ25" s="222">
        <v>0</v>
      </c>
      <c r="GR25" s="222" t="s">
        <v>1188</v>
      </c>
      <c r="GS25" s="222" t="s">
        <v>33</v>
      </c>
      <c r="GT25" s="222">
        <v>2</v>
      </c>
      <c r="GU25" s="222" t="s">
        <v>17</v>
      </c>
      <c r="GV25" s="222" t="s">
        <v>17</v>
      </c>
      <c r="GW25" s="223">
        <v>45618</v>
      </c>
      <c r="GX25" s="221" t="s">
        <v>3515</v>
      </c>
      <c r="GY25" s="224">
        <v>0</v>
      </c>
      <c r="GZ25" s="224" t="s">
        <v>1188</v>
      </c>
      <c r="HA25" s="224" t="s">
        <v>33</v>
      </c>
      <c r="HB25" s="224">
        <v>2</v>
      </c>
      <c r="HC25" s="224" t="s">
        <v>17</v>
      </c>
      <c r="HD25" s="224" t="s">
        <v>17</v>
      </c>
      <c r="HE25" s="214">
        <v>45618</v>
      </c>
      <c r="HF25" s="222" t="s">
        <v>3507</v>
      </c>
      <c r="HG25" s="222">
        <v>0</v>
      </c>
      <c r="HH25" s="222" t="s">
        <v>1188</v>
      </c>
      <c r="HI25" s="222" t="s">
        <v>33</v>
      </c>
      <c r="HJ25" s="222">
        <v>2</v>
      </c>
      <c r="HK25" s="222" t="s">
        <v>17</v>
      </c>
      <c r="HL25" s="222" t="s">
        <v>17</v>
      </c>
      <c r="HM25" s="223">
        <v>45618</v>
      </c>
      <c r="HN25" s="221" t="s">
        <v>3513</v>
      </c>
      <c r="HO25" s="224">
        <v>0</v>
      </c>
      <c r="HP25" s="224" t="s">
        <v>1188</v>
      </c>
      <c r="HQ25" s="224" t="s">
        <v>33</v>
      </c>
      <c r="HR25" s="224">
        <v>2</v>
      </c>
      <c r="HS25" s="224" t="s">
        <v>17</v>
      </c>
      <c r="HT25" s="224" t="s">
        <v>17</v>
      </c>
      <c r="HU25" s="214">
        <v>45618</v>
      </c>
      <c r="HV25" s="222" t="s">
        <v>3510</v>
      </c>
      <c r="HW25" s="222">
        <v>0</v>
      </c>
      <c r="HX25" s="222" t="s">
        <v>1188</v>
      </c>
      <c r="HY25" s="222" t="s">
        <v>33</v>
      </c>
      <c r="HZ25" s="222">
        <v>2</v>
      </c>
      <c r="IA25" s="222" t="s">
        <v>17</v>
      </c>
      <c r="IB25" s="222" t="s">
        <v>17</v>
      </c>
      <c r="IC25" s="223">
        <v>45618</v>
      </c>
      <c r="ID25" s="221" t="s">
        <v>3512</v>
      </c>
      <c r="IE25" s="224">
        <v>0</v>
      </c>
      <c r="IF25" s="224" t="s">
        <v>1188</v>
      </c>
      <c r="IG25" s="224" t="s">
        <v>33</v>
      </c>
      <c r="IH25" s="224">
        <v>2</v>
      </c>
      <c r="II25" s="224" t="s">
        <v>17</v>
      </c>
      <c r="IJ25" s="224" t="s">
        <v>17</v>
      </c>
      <c r="IK25" s="214">
        <v>45618</v>
      </c>
      <c r="IL25" s="222" t="s">
        <v>3511</v>
      </c>
      <c r="IM25" s="222">
        <v>2</v>
      </c>
      <c r="IN25" s="222" t="s">
        <v>1188</v>
      </c>
      <c r="IO25" s="222" t="s">
        <v>33</v>
      </c>
      <c r="IP25" s="222">
        <v>2</v>
      </c>
      <c r="IQ25" s="222" t="s">
        <v>17</v>
      </c>
      <c r="IR25" s="222" t="s">
        <v>17</v>
      </c>
      <c r="IS25" s="223">
        <v>45618</v>
      </c>
    </row>
    <row r="26" spans="1:253" s="11" customFormat="1" ht="13.25" customHeight="1" x14ac:dyDescent="0.25">
      <c r="A26" s="11" t="s">
        <v>2776</v>
      </c>
      <c r="B26" s="11" t="s">
        <v>10211</v>
      </c>
      <c r="C26" s="11" t="s">
        <v>2777</v>
      </c>
      <c r="D26" s="11" t="s">
        <v>775</v>
      </c>
      <c r="E26" s="11" t="s">
        <v>9509</v>
      </c>
      <c r="F26" s="11" t="s">
        <v>7306</v>
      </c>
      <c r="G26" s="212">
        <v>53100000</v>
      </c>
      <c r="H26" s="213" t="s">
        <v>7303</v>
      </c>
      <c r="I26" s="213" t="s">
        <v>358</v>
      </c>
      <c r="J26" s="213">
        <v>1</v>
      </c>
      <c r="K26" s="213" t="s">
        <v>7305</v>
      </c>
      <c r="L26" s="213" t="s">
        <v>7304</v>
      </c>
      <c r="M26" s="214">
        <v>45715</v>
      </c>
      <c r="N26" s="221" t="s">
        <v>7310</v>
      </c>
      <c r="O26" s="216">
        <v>1141748</v>
      </c>
      <c r="P26" s="216" t="s">
        <v>7307</v>
      </c>
      <c r="Q26" s="216" t="s">
        <v>742</v>
      </c>
      <c r="R26" s="216">
        <v>2</v>
      </c>
      <c r="S26" s="216" t="s">
        <v>7309</v>
      </c>
      <c r="T26" s="216" t="s">
        <v>7308</v>
      </c>
      <c r="U26" s="217">
        <v>45715</v>
      </c>
      <c r="V26" s="221" t="s">
        <v>7312</v>
      </c>
      <c r="W26" s="213">
        <v>53100000</v>
      </c>
      <c r="X26" s="213" t="s">
        <v>7303</v>
      </c>
      <c r="Y26" s="213" t="s">
        <v>358</v>
      </c>
      <c r="Z26" s="213">
        <v>1</v>
      </c>
      <c r="AA26" s="213" t="s">
        <v>7311</v>
      </c>
      <c r="AB26" s="213" t="s">
        <v>7304</v>
      </c>
      <c r="AC26" s="214">
        <v>45715</v>
      </c>
      <c r="AD26" s="221" t="s">
        <v>7314</v>
      </c>
      <c r="AE26" s="218">
        <v>53100000</v>
      </c>
      <c r="AF26" s="218" t="s">
        <v>7303</v>
      </c>
      <c r="AG26" s="218" t="s">
        <v>358</v>
      </c>
      <c r="AH26" s="218">
        <v>1</v>
      </c>
      <c r="AI26" s="218" t="s">
        <v>7313</v>
      </c>
      <c r="AJ26" s="218" t="s">
        <v>7304</v>
      </c>
      <c r="AK26" s="219">
        <v>45715</v>
      </c>
      <c r="AL26" s="221" t="s">
        <v>7318</v>
      </c>
      <c r="AM26" s="213">
        <v>180000</v>
      </c>
      <c r="AN26" s="213" t="s">
        <v>7315</v>
      </c>
      <c r="AO26" s="213" t="s">
        <v>358</v>
      </c>
      <c r="AP26" s="213">
        <v>1</v>
      </c>
      <c r="AQ26" s="213" t="s">
        <v>7317</v>
      </c>
      <c r="AR26" s="213" t="s">
        <v>7316</v>
      </c>
      <c r="AS26" s="214">
        <v>45715</v>
      </c>
      <c r="AT26" s="222" t="s">
        <v>7320</v>
      </c>
      <c r="AU26" s="218" t="s">
        <v>17</v>
      </c>
      <c r="AV26" s="218" t="s">
        <v>378</v>
      </c>
      <c r="AW26" s="218" t="s">
        <v>17</v>
      </c>
      <c r="AX26" s="218" t="s">
        <v>17</v>
      </c>
      <c r="AY26" s="218" t="s">
        <v>7319</v>
      </c>
      <c r="AZ26" s="218" t="s">
        <v>378</v>
      </c>
      <c r="BA26" s="219">
        <v>45715</v>
      </c>
      <c r="BB26" s="221" t="s">
        <v>7345</v>
      </c>
      <c r="BC26" s="213" t="s">
        <v>17</v>
      </c>
      <c r="BD26" s="213" t="s">
        <v>378</v>
      </c>
      <c r="BE26" s="213" t="s">
        <v>17</v>
      </c>
      <c r="BF26" s="213" t="s">
        <v>17</v>
      </c>
      <c r="BG26" s="213" t="s">
        <v>7319</v>
      </c>
      <c r="BH26" s="213" t="s">
        <v>378</v>
      </c>
      <c r="BI26" s="214">
        <v>45715</v>
      </c>
      <c r="BJ26" s="222" t="s">
        <v>7324</v>
      </c>
      <c r="BK26" s="222">
        <v>1268</v>
      </c>
      <c r="BL26" s="222" t="s">
        <v>7321</v>
      </c>
      <c r="BM26" s="222" t="s">
        <v>742</v>
      </c>
      <c r="BN26" s="222">
        <v>2</v>
      </c>
      <c r="BO26" s="222" t="s">
        <v>7323</v>
      </c>
      <c r="BP26" s="218" t="s">
        <v>7322</v>
      </c>
      <c r="BQ26" s="223">
        <v>45715</v>
      </c>
      <c r="BR26" s="221" t="s">
        <v>7346</v>
      </c>
      <c r="BS26" s="224" t="s">
        <v>17</v>
      </c>
      <c r="BT26" s="224" t="s">
        <v>378</v>
      </c>
      <c r="BU26" s="224" t="s">
        <v>17</v>
      </c>
      <c r="BV26" s="224" t="s">
        <v>17</v>
      </c>
      <c r="BW26" s="224" t="s">
        <v>7319</v>
      </c>
      <c r="BX26" s="224" t="s">
        <v>378</v>
      </c>
      <c r="BY26" s="214">
        <v>45715</v>
      </c>
      <c r="BZ26" s="222" t="s">
        <v>7347</v>
      </c>
      <c r="CA26" s="222" t="s">
        <v>17</v>
      </c>
      <c r="CB26" s="222" t="s">
        <v>17</v>
      </c>
      <c r="CC26" s="222" t="s">
        <v>17</v>
      </c>
      <c r="CD26" s="222" t="s">
        <v>17</v>
      </c>
      <c r="CE26" s="222" t="s">
        <v>7319</v>
      </c>
      <c r="CF26" s="222" t="s">
        <v>378</v>
      </c>
      <c r="CG26" s="223">
        <v>45715</v>
      </c>
      <c r="CH26" s="221" t="s">
        <v>10763</v>
      </c>
      <c r="CI26" s="222" t="e">
        <v>#N/A</v>
      </c>
      <c r="CJ26" s="222" t="e">
        <v>#N/A</v>
      </c>
      <c r="CK26" s="222" t="e">
        <v>#N/A</v>
      </c>
      <c r="CL26" s="222" t="e">
        <v>#N/A</v>
      </c>
      <c r="CM26" s="222" t="e">
        <v>#N/A</v>
      </c>
      <c r="CN26" s="222" t="e">
        <v>#N/A</v>
      </c>
      <c r="CO26" s="225" t="e">
        <v>#N/A</v>
      </c>
      <c r="CP26" s="222" t="s">
        <v>7349</v>
      </c>
      <c r="CQ26" s="224" t="s">
        <v>17</v>
      </c>
      <c r="CR26" s="224" t="s">
        <v>17</v>
      </c>
      <c r="CS26" s="224" t="s">
        <v>17</v>
      </c>
      <c r="CT26" s="224" t="s">
        <v>17</v>
      </c>
      <c r="CU26" s="224" t="s">
        <v>7319</v>
      </c>
      <c r="CV26" s="224" t="s">
        <v>378</v>
      </c>
      <c r="CW26" s="214">
        <v>45715</v>
      </c>
      <c r="CX26" s="222" t="s">
        <v>7328</v>
      </c>
      <c r="CY26" s="218">
        <v>8717000</v>
      </c>
      <c r="CZ26" s="218" t="s">
        <v>7303</v>
      </c>
      <c r="DA26" s="218" t="s">
        <v>358</v>
      </c>
      <c r="DB26" s="218">
        <v>1</v>
      </c>
      <c r="DC26" s="218" t="s">
        <v>7334</v>
      </c>
      <c r="DD26" s="218" t="s">
        <v>7333</v>
      </c>
      <c r="DE26" s="220">
        <v>45715</v>
      </c>
      <c r="DF26" s="221" t="s">
        <v>7330</v>
      </c>
      <c r="DG26" s="213">
        <v>0</v>
      </c>
      <c r="DH26" s="224" t="s">
        <v>7303</v>
      </c>
      <c r="DI26" s="224" t="s">
        <v>358</v>
      </c>
      <c r="DJ26" s="224">
        <v>1</v>
      </c>
      <c r="DK26" s="224" t="s">
        <v>7329</v>
      </c>
      <c r="DL26" s="224" t="s">
        <v>7304</v>
      </c>
      <c r="DM26" s="214">
        <v>45715</v>
      </c>
      <c r="DN26" s="222" t="s">
        <v>7332</v>
      </c>
      <c r="DO26" s="218">
        <v>44000000</v>
      </c>
      <c r="DP26" s="222" t="s">
        <v>7303</v>
      </c>
      <c r="DQ26" s="222" t="s">
        <v>358</v>
      </c>
      <c r="DR26" s="222">
        <v>1</v>
      </c>
      <c r="DS26" s="222" t="s">
        <v>7331</v>
      </c>
      <c r="DT26" s="222" t="s">
        <v>7304</v>
      </c>
      <c r="DU26" s="223">
        <v>45715</v>
      </c>
      <c r="DV26" s="221" t="s">
        <v>7335</v>
      </c>
      <c r="DW26" s="213">
        <v>7141000</v>
      </c>
      <c r="DX26" s="224" t="s">
        <v>7303</v>
      </c>
      <c r="DY26" s="224" t="s">
        <v>358</v>
      </c>
      <c r="DZ26" s="224">
        <v>1</v>
      </c>
      <c r="EA26" s="224" t="s">
        <v>7334</v>
      </c>
      <c r="EB26" s="224" t="s">
        <v>7333</v>
      </c>
      <c r="EC26" s="214">
        <v>45715</v>
      </c>
      <c r="ED26" s="222" t="s">
        <v>7339</v>
      </c>
      <c r="EE26" s="218">
        <v>1576000</v>
      </c>
      <c r="EF26" s="222" t="s">
        <v>7336</v>
      </c>
      <c r="EG26" s="222" t="s">
        <v>742</v>
      </c>
      <c r="EH26" s="222">
        <v>2</v>
      </c>
      <c r="EI26" s="222" t="s">
        <v>7338</v>
      </c>
      <c r="EJ26" s="222" t="s">
        <v>7337</v>
      </c>
      <c r="EK26" s="223">
        <v>45715</v>
      </c>
      <c r="EL26" s="221" t="s">
        <v>7341</v>
      </c>
      <c r="EM26" s="213">
        <v>0</v>
      </c>
      <c r="EN26" s="224" t="s">
        <v>7336</v>
      </c>
      <c r="EO26" s="224" t="s">
        <v>742</v>
      </c>
      <c r="EP26" s="224">
        <v>2</v>
      </c>
      <c r="EQ26" s="224" t="s">
        <v>7340</v>
      </c>
      <c r="ER26" s="224" t="s">
        <v>7337</v>
      </c>
      <c r="ES26" s="214">
        <v>45715</v>
      </c>
      <c r="ET26" s="222" t="s">
        <v>7325</v>
      </c>
      <c r="EU26" s="222">
        <v>1268</v>
      </c>
      <c r="EV26" s="222" t="s">
        <v>7321</v>
      </c>
      <c r="EW26" s="222" t="s">
        <v>742</v>
      </c>
      <c r="EX26" s="222">
        <v>2</v>
      </c>
      <c r="EY26" s="222" t="s">
        <v>7323</v>
      </c>
      <c r="EZ26" s="222" t="s">
        <v>7322</v>
      </c>
      <c r="FA26" s="223">
        <v>45715</v>
      </c>
      <c r="FB26" s="221" t="s">
        <v>7342</v>
      </c>
      <c r="FC26" s="224">
        <v>5</v>
      </c>
      <c r="FD26" s="224" t="s">
        <v>7303</v>
      </c>
      <c r="FE26" s="224" t="s">
        <v>358</v>
      </c>
      <c r="FF26" s="224">
        <v>1</v>
      </c>
      <c r="FG26" s="224" t="s">
        <v>6245</v>
      </c>
      <c r="FH26" s="224" t="s">
        <v>7304</v>
      </c>
      <c r="FI26" s="214">
        <v>45715</v>
      </c>
      <c r="FJ26" s="221" t="s">
        <v>7343</v>
      </c>
      <c r="FK26" s="222" t="s">
        <v>17</v>
      </c>
      <c r="FL26" s="222" t="s">
        <v>378</v>
      </c>
      <c r="FM26" s="222" t="s">
        <v>17</v>
      </c>
      <c r="FN26" s="222" t="s">
        <v>17</v>
      </c>
      <c r="FO26" s="222" t="s">
        <v>7319</v>
      </c>
      <c r="FP26" s="218" t="s">
        <v>378</v>
      </c>
      <c r="FQ26" s="219">
        <v>45715</v>
      </c>
      <c r="FR26" s="221" t="s">
        <v>7344</v>
      </c>
      <c r="FS26" s="224" t="s">
        <v>17</v>
      </c>
      <c r="FT26" s="224" t="s">
        <v>378</v>
      </c>
      <c r="FU26" s="224" t="s">
        <v>17</v>
      </c>
      <c r="FV26" s="224" t="s">
        <v>17</v>
      </c>
      <c r="FW26" s="224" t="s">
        <v>7319</v>
      </c>
      <c r="FX26" s="224" t="s">
        <v>378</v>
      </c>
      <c r="FY26" s="214">
        <v>45715</v>
      </c>
      <c r="FZ26" s="222" t="s">
        <v>2779</v>
      </c>
      <c r="GA26" s="222">
        <v>0</v>
      </c>
      <c r="GB26" s="222" t="s">
        <v>1188</v>
      </c>
      <c r="GC26" s="222" t="s">
        <v>33</v>
      </c>
      <c r="GD26" s="222">
        <v>2</v>
      </c>
      <c r="GE26" s="222" t="s">
        <v>17</v>
      </c>
      <c r="GF26" s="222" t="s">
        <v>17</v>
      </c>
      <c r="GG26" s="223">
        <v>45610</v>
      </c>
      <c r="GH26" s="221" t="s">
        <v>2785</v>
      </c>
      <c r="GI26" s="224">
        <v>3</v>
      </c>
      <c r="GJ26" s="224" t="s">
        <v>1188</v>
      </c>
      <c r="GK26" s="224" t="s">
        <v>33</v>
      </c>
      <c r="GL26" s="224">
        <v>2</v>
      </c>
      <c r="GM26" s="224" t="s">
        <v>17</v>
      </c>
      <c r="GN26" s="224" t="s">
        <v>17</v>
      </c>
      <c r="GO26" s="214">
        <v>45610</v>
      </c>
      <c r="GP26" s="222" t="s">
        <v>2780</v>
      </c>
      <c r="GQ26" s="222">
        <v>1</v>
      </c>
      <c r="GR26" s="222" t="s">
        <v>1188</v>
      </c>
      <c r="GS26" s="222" t="s">
        <v>33</v>
      </c>
      <c r="GT26" s="222">
        <v>2</v>
      </c>
      <c r="GU26" s="222" t="s">
        <v>17</v>
      </c>
      <c r="GV26" s="222" t="s">
        <v>17</v>
      </c>
      <c r="GW26" s="223">
        <v>45610</v>
      </c>
      <c r="GX26" s="221" t="s">
        <v>2786</v>
      </c>
      <c r="GY26" s="224">
        <v>0</v>
      </c>
      <c r="GZ26" s="224" t="s">
        <v>1188</v>
      </c>
      <c r="HA26" s="224" t="s">
        <v>33</v>
      </c>
      <c r="HB26" s="224">
        <v>2</v>
      </c>
      <c r="HC26" s="224" t="s">
        <v>17</v>
      </c>
      <c r="HD26" s="224" t="s">
        <v>17</v>
      </c>
      <c r="HE26" s="214">
        <v>45610</v>
      </c>
      <c r="HF26" s="222" t="s">
        <v>2778</v>
      </c>
      <c r="HG26" s="222">
        <v>0</v>
      </c>
      <c r="HH26" s="222" t="s">
        <v>1188</v>
      </c>
      <c r="HI26" s="222" t="s">
        <v>33</v>
      </c>
      <c r="HJ26" s="222">
        <v>2</v>
      </c>
      <c r="HK26" s="222" t="s">
        <v>17</v>
      </c>
      <c r="HL26" s="222" t="s">
        <v>17</v>
      </c>
      <c r="HM26" s="223">
        <v>45610</v>
      </c>
      <c r="HN26" s="221" t="s">
        <v>2784</v>
      </c>
      <c r="HO26" s="224">
        <v>2</v>
      </c>
      <c r="HP26" s="224" t="s">
        <v>1188</v>
      </c>
      <c r="HQ26" s="224" t="s">
        <v>33</v>
      </c>
      <c r="HR26" s="224">
        <v>2</v>
      </c>
      <c r="HS26" s="224" t="s">
        <v>17</v>
      </c>
      <c r="HT26" s="224" t="s">
        <v>17</v>
      </c>
      <c r="HU26" s="214">
        <v>45610</v>
      </c>
      <c r="HV26" s="222" t="s">
        <v>2781</v>
      </c>
      <c r="HW26" s="222">
        <v>1</v>
      </c>
      <c r="HX26" s="222" t="s">
        <v>1188</v>
      </c>
      <c r="HY26" s="222" t="s">
        <v>33</v>
      </c>
      <c r="HZ26" s="222">
        <v>2</v>
      </c>
      <c r="IA26" s="222" t="s">
        <v>17</v>
      </c>
      <c r="IB26" s="222" t="s">
        <v>17</v>
      </c>
      <c r="IC26" s="223">
        <v>45610</v>
      </c>
      <c r="ID26" s="221" t="s">
        <v>2783</v>
      </c>
      <c r="IE26" s="224">
        <v>2</v>
      </c>
      <c r="IF26" s="224" t="s">
        <v>1188</v>
      </c>
      <c r="IG26" s="224" t="s">
        <v>33</v>
      </c>
      <c r="IH26" s="224">
        <v>2</v>
      </c>
      <c r="II26" s="224" t="s">
        <v>17</v>
      </c>
      <c r="IJ26" s="224" t="s">
        <v>17</v>
      </c>
      <c r="IK26" s="214">
        <v>45610</v>
      </c>
      <c r="IL26" s="222" t="s">
        <v>2782</v>
      </c>
      <c r="IM26" s="222">
        <v>3</v>
      </c>
      <c r="IN26" s="222" t="s">
        <v>1188</v>
      </c>
      <c r="IO26" s="222" t="s">
        <v>33</v>
      </c>
      <c r="IP26" s="222">
        <v>2</v>
      </c>
      <c r="IQ26" s="222" t="s">
        <v>17</v>
      </c>
      <c r="IR26" s="222" t="s">
        <v>17</v>
      </c>
      <c r="IS26" s="223">
        <v>45610</v>
      </c>
    </row>
    <row r="27" spans="1:253" s="11" customFormat="1" ht="13.25" customHeight="1" x14ac:dyDescent="0.25">
      <c r="A27" s="11" t="s">
        <v>773</v>
      </c>
      <c r="B27" s="11" t="s">
        <v>10162</v>
      </c>
      <c r="C27" s="11" t="s">
        <v>774</v>
      </c>
      <c r="D27" s="11" t="s">
        <v>775</v>
      </c>
      <c r="E27" s="11" t="s">
        <v>9509</v>
      </c>
      <c r="F27" s="11" t="s">
        <v>1920</v>
      </c>
      <c r="G27" s="212">
        <v>52700000</v>
      </c>
      <c r="H27" s="213" t="s">
        <v>1917</v>
      </c>
      <c r="I27" s="213" t="s">
        <v>742</v>
      </c>
      <c r="J27" s="213">
        <v>2</v>
      </c>
      <c r="K27" s="213" t="s">
        <v>1919</v>
      </c>
      <c r="L27" s="213" t="s">
        <v>1918</v>
      </c>
      <c r="M27" s="214">
        <v>45572</v>
      </c>
      <c r="N27" s="221" t="s">
        <v>1924</v>
      </c>
      <c r="O27" s="216">
        <v>34507</v>
      </c>
      <c r="P27" s="216" t="s">
        <v>1921</v>
      </c>
      <c r="Q27" s="216" t="s">
        <v>742</v>
      </c>
      <c r="R27" s="216">
        <v>2</v>
      </c>
      <c r="S27" s="216" t="s">
        <v>1923</v>
      </c>
      <c r="T27" s="216" t="s">
        <v>1922</v>
      </c>
      <c r="U27" s="217">
        <v>45572</v>
      </c>
      <c r="V27" s="221" t="s">
        <v>1928</v>
      </c>
      <c r="W27" s="213">
        <v>31005000</v>
      </c>
      <c r="X27" s="213" t="s">
        <v>1925</v>
      </c>
      <c r="Y27" s="213" t="s">
        <v>742</v>
      </c>
      <c r="Z27" s="213">
        <v>2</v>
      </c>
      <c r="AA27" s="213" t="s">
        <v>1927</v>
      </c>
      <c r="AB27" s="213" t="s">
        <v>1926</v>
      </c>
      <c r="AC27" s="214">
        <v>45572</v>
      </c>
      <c r="AD27" s="221" t="s">
        <v>1932</v>
      </c>
      <c r="AE27" s="218">
        <v>14976000</v>
      </c>
      <c r="AF27" s="218" t="s">
        <v>1929</v>
      </c>
      <c r="AG27" s="218" t="s">
        <v>742</v>
      </c>
      <c r="AH27" s="218">
        <v>2</v>
      </c>
      <c r="AI27" s="218" t="s">
        <v>1931</v>
      </c>
      <c r="AJ27" s="218" t="s">
        <v>1930</v>
      </c>
      <c r="AK27" s="219">
        <v>45572</v>
      </c>
      <c r="AL27" s="221" t="s">
        <v>1936</v>
      </c>
      <c r="AM27" s="213">
        <v>3850000</v>
      </c>
      <c r="AN27" s="213" t="s">
        <v>1933</v>
      </c>
      <c r="AO27" s="213" t="s">
        <v>742</v>
      </c>
      <c r="AP27" s="213">
        <v>2</v>
      </c>
      <c r="AQ27" s="213" t="s">
        <v>1935</v>
      </c>
      <c r="AR27" s="213" t="s">
        <v>1934</v>
      </c>
      <c r="AS27" s="214">
        <v>45572</v>
      </c>
      <c r="AT27" s="222" t="s">
        <v>1938</v>
      </c>
      <c r="AU27" s="218" t="s">
        <v>17</v>
      </c>
      <c r="AV27" s="218" t="s">
        <v>17</v>
      </c>
      <c r="AW27" s="218" t="s">
        <v>17</v>
      </c>
      <c r="AX27" s="218" t="s">
        <v>17</v>
      </c>
      <c r="AY27" s="218" t="s">
        <v>1937</v>
      </c>
      <c r="AZ27" s="218" t="s">
        <v>17</v>
      </c>
      <c r="BA27" s="219">
        <v>45572</v>
      </c>
      <c r="BB27" s="221" t="s">
        <v>1970</v>
      </c>
      <c r="BC27" s="213" t="s">
        <v>17</v>
      </c>
      <c r="BD27" s="213" t="s">
        <v>17</v>
      </c>
      <c r="BE27" s="213" t="s">
        <v>17</v>
      </c>
      <c r="BF27" s="213" t="s">
        <v>17</v>
      </c>
      <c r="BG27" s="213" t="s">
        <v>1937</v>
      </c>
      <c r="BH27" s="213" t="s">
        <v>17</v>
      </c>
      <c r="BI27" s="214">
        <v>45572</v>
      </c>
      <c r="BJ27" s="222" t="s">
        <v>1942</v>
      </c>
      <c r="BK27" s="222">
        <v>3</v>
      </c>
      <c r="BL27" s="222" t="s">
        <v>1939</v>
      </c>
      <c r="BM27" s="222" t="s">
        <v>22</v>
      </c>
      <c r="BN27" s="222">
        <v>3</v>
      </c>
      <c r="BO27" s="222" t="s">
        <v>1941</v>
      </c>
      <c r="BP27" s="218" t="s">
        <v>1940</v>
      </c>
      <c r="BQ27" s="223">
        <v>45572</v>
      </c>
      <c r="BR27" s="221" t="s">
        <v>1971</v>
      </c>
      <c r="BS27" s="224" t="s">
        <v>17</v>
      </c>
      <c r="BT27" s="224" t="s">
        <v>17</v>
      </c>
      <c r="BU27" s="224" t="s">
        <v>17</v>
      </c>
      <c r="BV27" s="224" t="s">
        <v>17</v>
      </c>
      <c r="BW27" s="224" t="s">
        <v>1937</v>
      </c>
      <c r="BX27" s="224" t="s">
        <v>17</v>
      </c>
      <c r="BY27" s="214">
        <v>45572</v>
      </c>
      <c r="BZ27" s="222" t="s">
        <v>1972</v>
      </c>
      <c r="CA27" s="222" t="s">
        <v>17</v>
      </c>
      <c r="CB27" s="222" t="s">
        <v>17</v>
      </c>
      <c r="CC27" s="222" t="s">
        <v>17</v>
      </c>
      <c r="CD27" s="222" t="s">
        <v>17</v>
      </c>
      <c r="CE27" s="222" t="s">
        <v>1937</v>
      </c>
      <c r="CF27" s="222" t="s">
        <v>17</v>
      </c>
      <c r="CG27" s="223">
        <v>45572</v>
      </c>
      <c r="CH27" s="221" t="s">
        <v>10764</v>
      </c>
      <c r="CI27" s="222" t="e">
        <v>#N/A</v>
      </c>
      <c r="CJ27" s="222" t="e">
        <v>#N/A</v>
      </c>
      <c r="CK27" s="222" t="e">
        <v>#N/A</v>
      </c>
      <c r="CL27" s="222" t="e">
        <v>#N/A</v>
      </c>
      <c r="CM27" s="222" t="e">
        <v>#N/A</v>
      </c>
      <c r="CN27" s="222" t="e">
        <v>#N/A</v>
      </c>
      <c r="CO27" s="225" t="e">
        <v>#N/A</v>
      </c>
      <c r="CP27" s="222" t="s">
        <v>1139</v>
      </c>
      <c r="CQ27" s="224" t="s">
        <v>17</v>
      </c>
      <c r="CR27" s="224" t="s">
        <v>17</v>
      </c>
      <c r="CS27" s="224" t="s">
        <v>17</v>
      </c>
      <c r="CT27" s="224" t="s">
        <v>17</v>
      </c>
      <c r="CU27" s="224" t="s">
        <v>1138</v>
      </c>
      <c r="CV27" s="224" t="s">
        <v>17</v>
      </c>
      <c r="CW27" s="214">
        <v>45401</v>
      </c>
      <c r="CX27" s="222" t="s">
        <v>1950</v>
      </c>
      <c r="CY27" s="218">
        <v>2100000</v>
      </c>
      <c r="CZ27" s="218" t="s">
        <v>1947</v>
      </c>
      <c r="DA27" s="218" t="s">
        <v>742</v>
      </c>
      <c r="DB27" s="218">
        <v>2</v>
      </c>
      <c r="DC27" s="218" t="s">
        <v>1960</v>
      </c>
      <c r="DD27" s="218" t="s">
        <v>1959</v>
      </c>
      <c r="DE27" s="220">
        <v>45572</v>
      </c>
      <c r="DF27" s="221" t="s">
        <v>1954</v>
      </c>
      <c r="DG27" s="213">
        <v>16028000</v>
      </c>
      <c r="DH27" s="224" t="s">
        <v>1951</v>
      </c>
      <c r="DI27" s="224" t="s">
        <v>742</v>
      </c>
      <c r="DJ27" s="224">
        <v>2</v>
      </c>
      <c r="DK27" s="224" t="s">
        <v>1953</v>
      </c>
      <c r="DL27" s="224" t="s">
        <v>1952</v>
      </c>
      <c r="DM27" s="214">
        <v>45572</v>
      </c>
      <c r="DN27" s="222" t="s">
        <v>1958</v>
      </c>
      <c r="DO27" s="218">
        <v>12876000</v>
      </c>
      <c r="DP27" s="222" t="s">
        <v>1955</v>
      </c>
      <c r="DQ27" s="222" t="s">
        <v>742</v>
      </c>
      <c r="DR27" s="222">
        <v>2</v>
      </c>
      <c r="DS27" s="222" t="s">
        <v>1957</v>
      </c>
      <c r="DT27" s="222" t="s">
        <v>1956</v>
      </c>
      <c r="DU27" s="223">
        <v>45572</v>
      </c>
      <c r="DV27" s="221" t="s">
        <v>1961</v>
      </c>
      <c r="DW27" s="213">
        <v>1155000</v>
      </c>
      <c r="DX27" s="224" t="s">
        <v>1947</v>
      </c>
      <c r="DY27" s="224" t="s">
        <v>742</v>
      </c>
      <c r="DZ27" s="224">
        <v>2</v>
      </c>
      <c r="EA27" s="224" t="s">
        <v>1960</v>
      </c>
      <c r="EB27" s="224" t="s">
        <v>1959</v>
      </c>
      <c r="EC27" s="214">
        <v>45572</v>
      </c>
      <c r="ED27" s="222" t="s">
        <v>1963</v>
      </c>
      <c r="EE27" s="218">
        <v>840000</v>
      </c>
      <c r="EF27" s="222" t="s">
        <v>1947</v>
      </c>
      <c r="EG27" s="222" t="s">
        <v>742</v>
      </c>
      <c r="EH27" s="222">
        <v>2</v>
      </c>
      <c r="EI27" s="222" t="s">
        <v>1962</v>
      </c>
      <c r="EJ27" s="222" t="s">
        <v>1959</v>
      </c>
      <c r="EK27" s="223">
        <v>45572</v>
      </c>
      <c r="EL27" s="221" t="s">
        <v>1965</v>
      </c>
      <c r="EM27" s="213">
        <v>105000</v>
      </c>
      <c r="EN27" s="224" t="s">
        <v>1947</v>
      </c>
      <c r="EO27" s="224" t="s">
        <v>742</v>
      </c>
      <c r="EP27" s="224">
        <v>2</v>
      </c>
      <c r="EQ27" s="224" t="s">
        <v>1964</v>
      </c>
      <c r="ER27" s="224" t="s">
        <v>1959</v>
      </c>
      <c r="ES27" s="214">
        <v>45572</v>
      </c>
      <c r="ET27" s="222" t="s">
        <v>1946</v>
      </c>
      <c r="EU27" s="222">
        <v>746</v>
      </c>
      <c r="EV27" s="222" t="s">
        <v>1943</v>
      </c>
      <c r="EW27" s="222" t="s">
        <v>22</v>
      </c>
      <c r="EX27" s="222">
        <v>3</v>
      </c>
      <c r="EY27" s="222" t="s">
        <v>1945</v>
      </c>
      <c r="EZ27" s="222" t="s">
        <v>1944</v>
      </c>
      <c r="FA27" s="223">
        <v>45572</v>
      </c>
      <c r="FB27" s="221" t="s">
        <v>1969</v>
      </c>
      <c r="FC27" s="224">
        <v>3</v>
      </c>
      <c r="FD27" s="224" t="s">
        <v>1966</v>
      </c>
      <c r="FE27" s="224" t="s">
        <v>742</v>
      </c>
      <c r="FF27" s="224">
        <v>2</v>
      </c>
      <c r="FG27" s="224" t="s">
        <v>1968</v>
      </c>
      <c r="FH27" s="224" t="s">
        <v>1967</v>
      </c>
      <c r="FI27" s="214">
        <v>45572</v>
      </c>
      <c r="FJ27" s="221" t="s">
        <v>776</v>
      </c>
      <c r="FK27" s="222" t="s">
        <v>17</v>
      </c>
      <c r="FL27" s="222" t="s">
        <v>573</v>
      </c>
      <c r="FM27" s="222" t="s">
        <v>17</v>
      </c>
      <c r="FN27" s="222" t="s">
        <v>17</v>
      </c>
      <c r="FO27" s="222" t="s">
        <v>179</v>
      </c>
      <c r="FP27" s="218" t="s">
        <v>17</v>
      </c>
      <c r="FQ27" s="219">
        <v>44915</v>
      </c>
      <c r="FR27" s="221" t="s">
        <v>777</v>
      </c>
      <c r="FS27" s="224" t="s">
        <v>17</v>
      </c>
      <c r="FT27" s="224" t="s">
        <v>573</v>
      </c>
      <c r="FU27" s="224" t="s">
        <v>17</v>
      </c>
      <c r="FV27" s="224" t="s">
        <v>17</v>
      </c>
      <c r="FW27" s="224" t="s">
        <v>179</v>
      </c>
      <c r="FX27" s="224" t="s">
        <v>17</v>
      </c>
      <c r="FY27" s="214">
        <v>44915</v>
      </c>
      <c r="FZ27" s="222" t="s">
        <v>2788</v>
      </c>
      <c r="GA27" s="222">
        <v>0</v>
      </c>
      <c r="GB27" s="222" t="s">
        <v>1188</v>
      </c>
      <c r="GC27" s="222" t="s">
        <v>33</v>
      </c>
      <c r="GD27" s="222">
        <v>2</v>
      </c>
      <c r="GE27" s="222" t="s">
        <v>17</v>
      </c>
      <c r="GF27" s="222" t="s">
        <v>17</v>
      </c>
      <c r="GG27" s="223">
        <v>45610</v>
      </c>
      <c r="GH27" s="221" t="s">
        <v>2794</v>
      </c>
      <c r="GI27" s="224">
        <v>3</v>
      </c>
      <c r="GJ27" s="224" t="s">
        <v>1188</v>
      </c>
      <c r="GK27" s="224" t="s">
        <v>33</v>
      </c>
      <c r="GL27" s="224">
        <v>2</v>
      </c>
      <c r="GM27" s="224" t="s">
        <v>17</v>
      </c>
      <c r="GN27" s="224" t="s">
        <v>17</v>
      </c>
      <c r="GO27" s="214">
        <v>45610</v>
      </c>
      <c r="GP27" s="222" t="s">
        <v>2789</v>
      </c>
      <c r="GQ27" s="222">
        <v>1</v>
      </c>
      <c r="GR27" s="222" t="s">
        <v>1188</v>
      </c>
      <c r="GS27" s="222" t="s">
        <v>33</v>
      </c>
      <c r="GT27" s="222">
        <v>2</v>
      </c>
      <c r="GU27" s="222" t="s">
        <v>17</v>
      </c>
      <c r="GV27" s="222" t="s">
        <v>17</v>
      </c>
      <c r="GW27" s="223">
        <v>45610</v>
      </c>
      <c r="GX27" s="221" t="s">
        <v>2795</v>
      </c>
      <c r="GY27" s="224">
        <v>0</v>
      </c>
      <c r="GZ27" s="224" t="s">
        <v>1188</v>
      </c>
      <c r="HA27" s="224" t="s">
        <v>33</v>
      </c>
      <c r="HB27" s="224">
        <v>2</v>
      </c>
      <c r="HC27" s="224" t="s">
        <v>17</v>
      </c>
      <c r="HD27" s="224" t="s">
        <v>17</v>
      </c>
      <c r="HE27" s="214">
        <v>45610</v>
      </c>
      <c r="HF27" s="222" t="s">
        <v>2787</v>
      </c>
      <c r="HG27" s="222">
        <v>0</v>
      </c>
      <c r="HH27" s="222" t="s">
        <v>1188</v>
      </c>
      <c r="HI27" s="222" t="s">
        <v>33</v>
      </c>
      <c r="HJ27" s="222">
        <v>2</v>
      </c>
      <c r="HK27" s="222" t="s">
        <v>17</v>
      </c>
      <c r="HL27" s="222" t="s">
        <v>17</v>
      </c>
      <c r="HM27" s="223">
        <v>45610</v>
      </c>
      <c r="HN27" s="221" t="s">
        <v>2793</v>
      </c>
      <c r="HO27" s="224">
        <v>0</v>
      </c>
      <c r="HP27" s="224" t="s">
        <v>1188</v>
      </c>
      <c r="HQ27" s="224" t="s">
        <v>33</v>
      </c>
      <c r="HR27" s="224">
        <v>2</v>
      </c>
      <c r="HS27" s="224" t="s">
        <v>17</v>
      </c>
      <c r="HT27" s="224" t="s">
        <v>17</v>
      </c>
      <c r="HU27" s="214">
        <v>45610</v>
      </c>
      <c r="HV27" s="222" t="s">
        <v>2790</v>
      </c>
      <c r="HW27" s="222">
        <v>1</v>
      </c>
      <c r="HX27" s="222" t="s">
        <v>1188</v>
      </c>
      <c r="HY27" s="222" t="s">
        <v>33</v>
      </c>
      <c r="HZ27" s="222">
        <v>2</v>
      </c>
      <c r="IA27" s="222" t="s">
        <v>17</v>
      </c>
      <c r="IB27" s="222" t="s">
        <v>17</v>
      </c>
      <c r="IC27" s="223">
        <v>45610</v>
      </c>
      <c r="ID27" s="221" t="s">
        <v>2792</v>
      </c>
      <c r="IE27" s="224">
        <v>2</v>
      </c>
      <c r="IF27" s="224" t="s">
        <v>1188</v>
      </c>
      <c r="IG27" s="224" t="s">
        <v>33</v>
      </c>
      <c r="IH27" s="224">
        <v>2</v>
      </c>
      <c r="II27" s="224" t="s">
        <v>17</v>
      </c>
      <c r="IJ27" s="224" t="s">
        <v>17</v>
      </c>
      <c r="IK27" s="214">
        <v>45610</v>
      </c>
      <c r="IL27" s="222" t="s">
        <v>2791</v>
      </c>
      <c r="IM27" s="222">
        <v>3</v>
      </c>
      <c r="IN27" s="222" t="s">
        <v>1188</v>
      </c>
      <c r="IO27" s="222" t="s">
        <v>33</v>
      </c>
      <c r="IP27" s="222">
        <v>2</v>
      </c>
      <c r="IQ27" s="222" t="s">
        <v>17</v>
      </c>
      <c r="IR27" s="222" t="s">
        <v>17</v>
      </c>
      <c r="IS27" s="223">
        <v>45610</v>
      </c>
    </row>
    <row r="28" spans="1:253" s="11" customFormat="1" ht="13.25" customHeight="1" x14ac:dyDescent="0.25">
      <c r="A28" s="11" t="s">
        <v>791</v>
      </c>
      <c r="B28" s="11" t="s">
        <v>10162</v>
      </c>
      <c r="C28" s="11" t="s">
        <v>792</v>
      </c>
      <c r="D28" s="11" t="s">
        <v>793</v>
      </c>
      <c r="E28" s="11" t="s">
        <v>9514</v>
      </c>
      <c r="F28" s="11" t="s">
        <v>9219</v>
      </c>
      <c r="G28" s="212">
        <v>5106000</v>
      </c>
      <c r="H28" s="213" t="s">
        <v>9216</v>
      </c>
      <c r="I28" s="213" t="s">
        <v>742</v>
      </c>
      <c r="J28" s="213">
        <v>2</v>
      </c>
      <c r="K28" s="213" t="s">
        <v>9218</v>
      </c>
      <c r="L28" s="213" t="s">
        <v>9217</v>
      </c>
      <c r="M28" s="214">
        <v>45716</v>
      </c>
      <c r="N28" s="221" t="s">
        <v>9223</v>
      </c>
      <c r="O28" s="216">
        <v>1003</v>
      </c>
      <c r="P28" s="216" t="s">
        <v>9220</v>
      </c>
      <c r="Q28" s="216" t="s">
        <v>742</v>
      </c>
      <c r="R28" s="216">
        <v>2</v>
      </c>
      <c r="S28" s="216" t="s">
        <v>9222</v>
      </c>
      <c r="T28" s="216" t="s">
        <v>9221</v>
      </c>
      <c r="U28" s="217">
        <v>45716</v>
      </c>
      <c r="V28" s="221" t="s">
        <v>9226</v>
      </c>
      <c r="W28" s="213">
        <v>2447000</v>
      </c>
      <c r="X28" s="213" t="s">
        <v>9220</v>
      </c>
      <c r="Y28" s="213" t="s">
        <v>742</v>
      </c>
      <c r="Z28" s="213">
        <v>2</v>
      </c>
      <c r="AA28" s="213" t="s">
        <v>9225</v>
      </c>
      <c r="AB28" s="213" t="s">
        <v>9224</v>
      </c>
      <c r="AC28" s="214">
        <v>45716</v>
      </c>
      <c r="AD28" s="221" t="s">
        <v>9230</v>
      </c>
      <c r="AE28" s="218">
        <v>196000</v>
      </c>
      <c r="AF28" s="218" t="s">
        <v>9227</v>
      </c>
      <c r="AG28" s="218" t="s">
        <v>742</v>
      </c>
      <c r="AH28" s="218">
        <v>2</v>
      </c>
      <c r="AI28" s="218" t="s">
        <v>9229</v>
      </c>
      <c r="AJ28" s="218" t="s">
        <v>9228</v>
      </c>
      <c r="AK28" s="219">
        <v>45716</v>
      </c>
      <c r="AL28" s="221" t="s">
        <v>9233</v>
      </c>
      <c r="AM28" s="213">
        <v>196000</v>
      </c>
      <c r="AN28" s="213" t="s">
        <v>9227</v>
      </c>
      <c r="AO28" s="213" t="s">
        <v>742</v>
      </c>
      <c r="AP28" s="213">
        <v>2</v>
      </c>
      <c r="AQ28" s="213" t="s">
        <v>9232</v>
      </c>
      <c r="AR28" s="213" t="s">
        <v>9231</v>
      </c>
      <c r="AS28" s="214">
        <v>45716</v>
      </c>
      <c r="AT28" s="222" t="s">
        <v>9234</v>
      </c>
      <c r="AU28" s="218" t="s">
        <v>17</v>
      </c>
      <c r="AV28" s="218" t="s">
        <v>17</v>
      </c>
      <c r="AW28" s="218" t="s">
        <v>17</v>
      </c>
      <c r="AX28" s="218" t="s">
        <v>17</v>
      </c>
      <c r="AY28" s="218" t="s">
        <v>3459</v>
      </c>
      <c r="AZ28" s="218" t="s">
        <v>17</v>
      </c>
      <c r="BA28" s="219">
        <v>45716</v>
      </c>
      <c r="BB28" s="221" t="s">
        <v>9250</v>
      </c>
      <c r="BC28" s="213" t="s">
        <v>17</v>
      </c>
      <c r="BD28" s="213" t="s">
        <v>17</v>
      </c>
      <c r="BE28" s="213" t="s">
        <v>17</v>
      </c>
      <c r="BF28" s="213" t="s">
        <v>17</v>
      </c>
      <c r="BG28" s="213" t="s">
        <v>3459</v>
      </c>
      <c r="BH28" s="213" t="s">
        <v>17</v>
      </c>
      <c r="BI28" s="214">
        <v>45716</v>
      </c>
      <c r="BJ28" s="222" t="s">
        <v>9235</v>
      </c>
      <c r="BK28" s="222" t="s">
        <v>17</v>
      </c>
      <c r="BL28" s="222" t="s">
        <v>17</v>
      </c>
      <c r="BM28" s="222" t="s">
        <v>17</v>
      </c>
      <c r="BN28" s="222" t="s">
        <v>17</v>
      </c>
      <c r="BO28" s="222" t="s">
        <v>3459</v>
      </c>
      <c r="BP28" s="218" t="s">
        <v>17</v>
      </c>
      <c r="BQ28" s="223">
        <v>45716</v>
      </c>
      <c r="BR28" s="221" t="s">
        <v>9251</v>
      </c>
      <c r="BS28" s="224" t="s">
        <v>17</v>
      </c>
      <c r="BT28" s="224" t="s">
        <v>17</v>
      </c>
      <c r="BU28" s="224" t="s">
        <v>17</v>
      </c>
      <c r="BV28" s="224" t="s">
        <v>17</v>
      </c>
      <c r="BW28" s="224" t="s">
        <v>3459</v>
      </c>
      <c r="BX28" s="224" t="s">
        <v>17</v>
      </c>
      <c r="BY28" s="214">
        <v>45716</v>
      </c>
      <c r="BZ28" s="222" t="s">
        <v>9252</v>
      </c>
      <c r="CA28" s="222" t="s">
        <v>17</v>
      </c>
      <c r="CB28" s="222" t="s">
        <v>17</v>
      </c>
      <c r="CC28" s="222" t="s">
        <v>17</v>
      </c>
      <c r="CD28" s="222" t="s">
        <v>17</v>
      </c>
      <c r="CE28" s="222" t="s">
        <v>3459</v>
      </c>
      <c r="CF28" s="222" t="s">
        <v>17</v>
      </c>
      <c r="CG28" s="223">
        <v>45716</v>
      </c>
      <c r="CH28" s="221" t="s">
        <v>10765</v>
      </c>
      <c r="CI28" s="222" t="e">
        <v>#N/A</v>
      </c>
      <c r="CJ28" s="222" t="e">
        <v>#N/A</v>
      </c>
      <c r="CK28" s="222" t="e">
        <v>#N/A</v>
      </c>
      <c r="CL28" s="222" t="e">
        <v>#N/A</v>
      </c>
      <c r="CM28" s="222" t="e">
        <v>#N/A</v>
      </c>
      <c r="CN28" s="222" t="e">
        <v>#N/A</v>
      </c>
      <c r="CO28" s="225" t="e">
        <v>#N/A</v>
      </c>
      <c r="CP28" s="222" t="s">
        <v>9254</v>
      </c>
      <c r="CQ28" s="224" t="s">
        <v>17</v>
      </c>
      <c r="CR28" s="224" t="s">
        <v>17</v>
      </c>
      <c r="CS28" s="224" t="s">
        <v>17</v>
      </c>
      <c r="CT28" s="224" t="s">
        <v>17</v>
      </c>
      <c r="CU28" s="224" t="s">
        <v>3459</v>
      </c>
      <c r="CV28" s="224" t="s">
        <v>17</v>
      </c>
      <c r="CW28" s="214">
        <v>45716</v>
      </c>
      <c r="CX28" s="222" t="s">
        <v>9238</v>
      </c>
      <c r="CY28" s="218">
        <v>196000</v>
      </c>
      <c r="CZ28" s="218" t="s">
        <v>9227</v>
      </c>
      <c r="DA28" s="218" t="s">
        <v>22</v>
      </c>
      <c r="DB28" s="218">
        <v>3</v>
      </c>
      <c r="DC28" s="218" t="s">
        <v>4229</v>
      </c>
      <c r="DD28" s="218" t="s">
        <v>9228</v>
      </c>
      <c r="DE28" s="220">
        <v>45716</v>
      </c>
      <c r="DF28" s="221" t="s">
        <v>9241</v>
      </c>
      <c r="DG28" s="213">
        <v>2251000</v>
      </c>
      <c r="DH28" s="224" t="s">
        <v>9239</v>
      </c>
      <c r="DI28" s="224" t="s">
        <v>22</v>
      </c>
      <c r="DJ28" s="224">
        <v>3</v>
      </c>
      <c r="DK28" s="224" t="s">
        <v>6194</v>
      </c>
      <c r="DL28" s="224" t="s">
        <v>9240</v>
      </c>
      <c r="DM28" s="214">
        <v>45716</v>
      </c>
      <c r="DN28" s="222" t="s">
        <v>9242</v>
      </c>
      <c r="DO28" s="218">
        <v>0</v>
      </c>
      <c r="DP28" s="222" t="s">
        <v>9227</v>
      </c>
      <c r="DQ28" s="222" t="s">
        <v>22</v>
      </c>
      <c r="DR28" s="222">
        <v>3</v>
      </c>
      <c r="DS28" s="222" t="s">
        <v>6196</v>
      </c>
      <c r="DT28" s="222" t="s">
        <v>9228</v>
      </c>
      <c r="DU28" s="223">
        <v>45716</v>
      </c>
      <c r="DV28" s="221" t="s">
        <v>9243</v>
      </c>
      <c r="DW28" s="213">
        <v>196000</v>
      </c>
      <c r="DX28" s="224" t="s">
        <v>9227</v>
      </c>
      <c r="DY28" s="224" t="s">
        <v>22</v>
      </c>
      <c r="DZ28" s="224">
        <v>3</v>
      </c>
      <c r="EA28" s="224" t="s">
        <v>4229</v>
      </c>
      <c r="EB28" s="224" t="s">
        <v>9228</v>
      </c>
      <c r="EC28" s="214">
        <v>45716</v>
      </c>
      <c r="ED28" s="222" t="s">
        <v>9244</v>
      </c>
      <c r="EE28" s="218" t="s">
        <v>17</v>
      </c>
      <c r="EF28" s="222" t="s">
        <v>17</v>
      </c>
      <c r="EG28" s="222" t="s">
        <v>17</v>
      </c>
      <c r="EH28" s="222" t="s">
        <v>17</v>
      </c>
      <c r="EI28" s="222" t="s">
        <v>4229</v>
      </c>
      <c r="EJ28" s="222" t="s">
        <v>17</v>
      </c>
      <c r="EK28" s="223">
        <v>45716</v>
      </c>
      <c r="EL28" s="221" t="s">
        <v>9245</v>
      </c>
      <c r="EM28" s="213" t="s">
        <v>17</v>
      </c>
      <c r="EN28" s="224" t="s">
        <v>17</v>
      </c>
      <c r="EO28" s="224" t="s">
        <v>17</v>
      </c>
      <c r="EP28" s="224" t="s">
        <v>17</v>
      </c>
      <c r="EQ28" s="224" t="s">
        <v>4229</v>
      </c>
      <c r="ER28" s="224" t="s">
        <v>17</v>
      </c>
      <c r="ES28" s="214">
        <v>45716</v>
      </c>
      <c r="ET28" s="222" t="s">
        <v>9236</v>
      </c>
      <c r="EU28" s="222" t="s">
        <v>17</v>
      </c>
      <c r="EV28" s="222" t="s">
        <v>17</v>
      </c>
      <c r="EW28" s="222" t="s">
        <v>17</v>
      </c>
      <c r="EX28" s="222" t="s">
        <v>17</v>
      </c>
      <c r="EY28" s="222" t="s">
        <v>3459</v>
      </c>
      <c r="EZ28" s="222" t="s">
        <v>17</v>
      </c>
      <c r="FA28" s="223">
        <v>45716</v>
      </c>
      <c r="FB28" s="221" t="s">
        <v>9249</v>
      </c>
      <c r="FC28" s="224">
        <v>3</v>
      </c>
      <c r="FD28" s="224" t="s">
        <v>9246</v>
      </c>
      <c r="FE28" s="224" t="s">
        <v>22</v>
      </c>
      <c r="FF28" s="224">
        <v>3</v>
      </c>
      <c r="FG28" s="224" t="s">
        <v>9248</v>
      </c>
      <c r="FH28" s="224" t="s">
        <v>9247</v>
      </c>
      <c r="FI28" s="214">
        <v>45716</v>
      </c>
      <c r="FJ28" s="221" t="s">
        <v>795</v>
      </c>
      <c r="FK28" s="222" t="s">
        <v>17</v>
      </c>
      <c r="FL28" s="222" t="s">
        <v>17</v>
      </c>
      <c r="FM28" s="222" t="s">
        <v>17</v>
      </c>
      <c r="FN28" s="222" t="s">
        <v>17</v>
      </c>
      <c r="FO28" s="222" t="s">
        <v>794</v>
      </c>
      <c r="FP28" s="218" t="s">
        <v>17</v>
      </c>
      <c r="FQ28" s="219">
        <v>44921</v>
      </c>
      <c r="FR28" s="221" t="s">
        <v>797</v>
      </c>
      <c r="FS28" s="224" t="s">
        <v>17</v>
      </c>
      <c r="FT28" s="224" t="s">
        <v>17</v>
      </c>
      <c r="FU28" s="224" t="s">
        <v>17</v>
      </c>
      <c r="FV28" s="224" t="s">
        <v>17</v>
      </c>
      <c r="FW28" s="224" t="s">
        <v>796</v>
      </c>
      <c r="FX28" s="224" t="s">
        <v>17</v>
      </c>
      <c r="FY28" s="214">
        <v>44921</v>
      </c>
      <c r="FZ28" s="222" t="s">
        <v>2797</v>
      </c>
      <c r="GA28" s="222">
        <v>0</v>
      </c>
      <c r="GB28" s="222" t="s">
        <v>1188</v>
      </c>
      <c r="GC28" s="222" t="s">
        <v>33</v>
      </c>
      <c r="GD28" s="222">
        <v>2</v>
      </c>
      <c r="GE28" s="222" t="s">
        <v>17</v>
      </c>
      <c r="GF28" s="222" t="s">
        <v>17</v>
      </c>
      <c r="GG28" s="223">
        <v>45610</v>
      </c>
      <c r="GH28" s="221" t="s">
        <v>2803</v>
      </c>
      <c r="GI28" s="224">
        <v>0</v>
      </c>
      <c r="GJ28" s="224" t="s">
        <v>1188</v>
      </c>
      <c r="GK28" s="224" t="s">
        <v>33</v>
      </c>
      <c r="GL28" s="224">
        <v>2</v>
      </c>
      <c r="GM28" s="224" t="s">
        <v>17</v>
      </c>
      <c r="GN28" s="224" t="s">
        <v>17</v>
      </c>
      <c r="GO28" s="214">
        <v>45610</v>
      </c>
      <c r="GP28" s="222" t="s">
        <v>2798</v>
      </c>
      <c r="GQ28" s="222">
        <v>0</v>
      </c>
      <c r="GR28" s="222" t="s">
        <v>1188</v>
      </c>
      <c r="GS28" s="222" t="s">
        <v>33</v>
      </c>
      <c r="GT28" s="222">
        <v>2</v>
      </c>
      <c r="GU28" s="222" t="s">
        <v>17</v>
      </c>
      <c r="GV28" s="222" t="s">
        <v>17</v>
      </c>
      <c r="GW28" s="223">
        <v>45610</v>
      </c>
      <c r="GX28" s="221" t="s">
        <v>2804</v>
      </c>
      <c r="GY28" s="224">
        <v>0</v>
      </c>
      <c r="GZ28" s="224" t="s">
        <v>1188</v>
      </c>
      <c r="HA28" s="224" t="s">
        <v>33</v>
      </c>
      <c r="HB28" s="224">
        <v>2</v>
      </c>
      <c r="HC28" s="224" t="s">
        <v>17</v>
      </c>
      <c r="HD28" s="224" t="s">
        <v>17</v>
      </c>
      <c r="HE28" s="214">
        <v>45610</v>
      </c>
      <c r="HF28" s="222" t="s">
        <v>2796</v>
      </c>
      <c r="HG28" s="222">
        <v>0</v>
      </c>
      <c r="HH28" s="222" t="s">
        <v>1188</v>
      </c>
      <c r="HI28" s="222" t="s">
        <v>33</v>
      </c>
      <c r="HJ28" s="222">
        <v>2</v>
      </c>
      <c r="HK28" s="222" t="s">
        <v>17</v>
      </c>
      <c r="HL28" s="222" t="s">
        <v>17</v>
      </c>
      <c r="HM28" s="223">
        <v>45610</v>
      </c>
      <c r="HN28" s="221" t="s">
        <v>2802</v>
      </c>
      <c r="HO28" s="224">
        <v>0</v>
      </c>
      <c r="HP28" s="224" t="s">
        <v>1188</v>
      </c>
      <c r="HQ28" s="224" t="s">
        <v>33</v>
      </c>
      <c r="HR28" s="224">
        <v>2</v>
      </c>
      <c r="HS28" s="224" t="s">
        <v>17</v>
      </c>
      <c r="HT28" s="224" t="s">
        <v>17</v>
      </c>
      <c r="HU28" s="214">
        <v>45610</v>
      </c>
      <c r="HV28" s="222" t="s">
        <v>2799</v>
      </c>
      <c r="HW28" s="222">
        <v>0</v>
      </c>
      <c r="HX28" s="222" t="s">
        <v>1188</v>
      </c>
      <c r="HY28" s="222" t="s">
        <v>33</v>
      </c>
      <c r="HZ28" s="222">
        <v>2</v>
      </c>
      <c r="IA28" s="222" t="s">
        <v>17</v>
      </c>
      <c r="IB28" s="222" t="s">
        <v>17</v>
      </c>
      <c r="IC28" s="223">
        <v>45610</v>
      </c>
      <c r="ID28" s="221" t="s">
        <v>2801</v>
      </c>
      <c r="IE28" s="224">
        <v>0</v>
      </c>
      <c r="IF28" s="224" t="s">
        <v>1188</v>
      </c>
      <c r="IG28" s="224" t="s">
        <v>33</v>
      </c>
      <c r="IH28" s="224">
        <v>2</v>
      </c>
      <c r="II28" s="224" t="s">
        <v>17</v>
      </c>
      <c r="IJ28" s="224" t="s">
        <v>17</v>
      </c>
      <c r="IK28" s="214">
        <v>45610</v>
      </c>
      <c r="IL28" s="222" t="s">
        <v>2800</v>
      </c>
      <c r="IM28" s="222">
        <v>1</v>
      </c>
      <c r="IN28" s="222" t="s">
        <v>1188</v>
      </c>
      <c r="IO28" s="222" t="s">
        <v>33</v>
      </c>
      <c r="IP28" s="222">
        <v>2</v>
      </c>
      <c r="IQ28" s="222" t="s">
        <v>17</v>
      </c>
      <c r="IR28" s="222" t="s">
        <v>17</v>
      </c>
      <c r="IS28" s="223">
        <v>45610</v>
      </c>
    </row>
    <row r="29" spans="1:253" s="11" customFormat="1" ht="13.25" customHeight="1" x14ac:dyDescent="0.25">
      <c r="A29" s="11" t="s">
        <v>2805</v>
      </c>
      <c r="B29" s="11" t="s">
        <v>10162</v>
      </c>
      <c r="C29" s="11" t="s">
        <v>2806</v>
      </c>
      <c r="D29" s="11" t="s">
        <v>2807</v>
      </c>
      <c r="E29" s="11" t="s">
        <v>9521</v>
      </c>
      <c r="F29" s="11" t="s">
        <v>8784</v>
      </c>
      <c r="G29" s="212">
        <v>11264000</v>
      </c>
      <c r="H29" s="213" t="s">
        <v>8782</v>
      </c>
      <c r="I29" s="213" t="s">
        <v>358</v>
      </c>
      <c r="J29" s="213">
        <v>1</v>
      </c>
      <c r="K29" s="213" t="s">
        <v>8783</v>
      </c>
      <c r="L29" s="213" t="s">
        <v>4370</v>
      </c>
      <c r="M29" s="214">
        <v>45716</v>
      </c>
      <c r="N29" s="221" t="s">
        <v>3597</v>
      </c>
      <c r="O29" s="216">
        <v>77187</v>
      </c>
      <c r="P29" s="216" t="s">
        <v>3594</v>
      </c>
      <c r="Q29" s="216" t="s">
        <v>358</v>
      </c>
      <c r="R29" s="216">
        <v>1</v>
      </c>
      <c r="S29" s="216" t="s">
        <v>3596</v>
      </c>
      <c r="T29" s="216" t="s">
        <v>3595</v>
      </c>
      <c r="U29" s="217">
        <v>45626</v>
      </c>
      <c r="V29" s="221" t="s">
        <v>8785</v>
      </c>
      <c r="W29" s="213">
        <v>11264000</v>
      </c>
      <c r="X29" s="213" t="s">
        <v>8782</v>
      </c>
      <c r="Y29" s="213" t="s">
        <v>742</v>
      </c>
      <c r="Z29" s="213">
        <v>2</v>
      </c>
      <c r="AA29" s="213" t="s">
        <v>3861</v>
      </c>
      <c r="AB29" s="213" t="s">
        <v>4370</v>
      </c>
      <c r="AC29" s="214">
        <v>45716</v>
      </c>
      <c r="AD29" s="221" t="s">
        <v>8788</v>
      </c>
      <c r="AE29" s="218">
        <v>390000</v>
      </c>
      <c r="AF29" s="218" t="s">
        <v>8786</v>
      </c>
      <c r="AG29" s="218" t="s">
        <v>742</v>
      </c>
      <c r="AH29" s="218">
        <v>2</v>
      </c>
      <c r="AI29" s="218" t="s">
        <v>8787</v>
      </c>
      <c r="AJ29" s="218" t="s">
        <v>4374</v>
      </c>
      <c r="AK29" s="219">
        <v>45716</v>
      </c>
      <c r="AL29" s="221" t="s">
        <v>8791</v>
      </c>
      <c r="AM29" s="213">
        <v>390000</v>
      </c>
      <c r="AN29" s="213" t="s">
        <v>8789</v>
      </c>
      <c r="AO29" s="213" t="s">
        <v>358</v>
      </c>
      <c r="AP29" s="213">
        <v>1</v>
      </c>
      <c r="AQ29" s="213" t="s">
        <v>8790</v>
      </c>
      <c r="AR29" s="213" t="s">
        <v>3864</v>
      </c>
      <c r="AS29" s="214">
        <v>45716</v>
      </c>
      <c r="AT29" s="222" t="s">
        <v>3599</v>
      </c>
      <c r="AU29" s="218" t="s">
        <v>17</v>
      </c>
      <c r="AV29" s="218" t="s">
        <v>17</v>
      </c>
      <c r="AW29" s="218" t="s">
        <v>17</v>
      </c>
      <c r="AX29" s="218" t="s">
        <v>17</v>
      </c>
      <c r="AY29" s="218" t="s">
        <v>1764</v>
      </c>
      <c r="AZ29" s="218" t="s">
        <v>17</v>
      </c>
      <c r="BA29" s="219">
        <v>45626</v>
      </c>
      <c r="BB29" s="221" t="s">
        <v>3598</v>
      </c>
      <c r="BC29" s="213" t="s">
        <v>17</v>
      </c>
      <c r="BD29" s="213" t="s">
        <v>17</v>
      </c>
      <c r="BE29" s="213" t="s">
        <v>17</v>
      </c>
      <c r="BF29" s="213" t="s">
        <v>17</v>
      </c>
      <c r="BG29" s="213" t="s">
        <v>1764</v>
      </c>
      <c r="BH29" s="213" t="s">
        <v>17</v>
      </c>
      <c r="BI29" s="214">
        <v>45626</v>
      </c>
      <c r="BJ29" s="222" t="s">
        <v>8793</v>
      </c>
      <c r="BK29" s="222">
        <v>0</v>
      </c>
      <c r="BL29" s="222" t="s">
        <v>5486</v>
      </c>
      <c r="BM29" s="222" t="s">
        <v>358</v>
      </c>
      <c r="BN29" s="222">
        <v>1</v>
      </c>
      <c r="BO29" s="222" t="s">
        <v>8792</v>
      </c>
      <c r="BP29" s="218" t="s">
        <v>4234</v>
      </c>
      <c r="BQ29" s="223">
        <v>45716</v>
      </c>
      <c r="BR29" s="221" t="s">
        <v>3600</v>
      </c>
      <c r="BS29" s="224">
        <v>0</v>
      </c>
      <c r="BT29" s="224" t="s">
        <v>17</v>
      </c>
      <c r="BU29" s="224" t="s">
        <v>17</v>
      </c>
      <c r="BV29" s="224" t="s">
        <v>17</v>
      </c>
      <c r="BW29" s="224" t="s">
        <v>1764</v>
      </c>
      <c r="BX29" s="224" t="s">
        <v>1778</v>
      </c>
      <c r="BY29" s="214">
        <v>45626</v>
      </c>
      <c r="BZ29" s="222" t="s">
        <v>3601</v>
      </c>
      <c r="CA29" s="222">
        <v>0</v>
      </c>
      <c r="CB29" s="222" t="s">
        <v>17</v>
      </c>
      <c r="CC29" s="222" t="s">
        <v>17</v>
      </c>
      <c r="CD29" s="222" t="s">
        <v>17</v>
      </c>
      <c r="CE29" s="222" t="s">
        <v>1764</v>
      </c>
      <c r="CF29" s="222" t="s">
        <v>1778</v>
      </c>
      <c r="CG29" s="223">
        <v>45626</v>
      </c>
      <c r="CH29" s="221" t="s">
        <v>10766</v>
      </c>
      <c r="CI29" s="222" t="e">
        <v>#N/A</v>
      </c>
      <c r="CJ29" s="222" t="e">
        <v>#N/A</v>
      </c>
      <c r="CK29" s="222" t="e">
        <v>#N/A</v>
      </c>
      <c r="CL29" s="222" t="e">
        <v>#N/A</v>
      </c>
      <c r="CM29" s="222" t="e">
        <v>#N/A</v>
      </c>
      <c r="CN29" s="222" t="e">
        <v>#N/A</v>
      </c>
      <c r="CO29" s="225" t="e">
        <v>#N/A</v>
      </c>
      <c r="CP29" s="222" t="s">
        <v>3603</v>
      </c>
      <c r="CQ29" s="224" t="s">
        <v>17</v>
      </c>
      <c r="CR29" s="224" t="s">
        <v>17</v>
      </c>
      <c r="CS29" s="224" t="s">
        <v>17</v>
      </c>
      <c r="CT29" s="224" t="s">
        <v>17</v>
      </c>
      <c r="CU29" s="224" t="s">
        <v>1764</v>
      </c>
      <c r="CV29" s="224" t="s">
        <v>17</v>
      </c>
      <c r="CW29" s="214">
        <v>45626</v>
      </c>
      <c r="CX29" s="222" t="s">
        <v>8797</v>
      </c>
      <c r="CY29" s="218">
        <v>390000</v>
      </c>
      <c r="CZ29" s="218" t="s">
        <v>8786</v>
      </c>
      <c r="DA29" s="218" t="s">
        <v>358</v>
      </c>
      <c r="DB29" s="218">
        <v>1</v>
      </c>
      <c r="DC29" s="218" t="s">
        <v>8777</v>
      </c>
      <c r="DD29" s="218" t="s">
        <v>4374</v>
      </c>
      <c r="DE29" s="220">
        <v>45716</v>
      </c>
      <c r="DF29" s="221" t="s">
        <v>4372</v>
      </c>
      <c r="DG29" s="213">
        <v>10672000</v>
      </c>
      <c r="DH29" s="224" t="s">
        <v>4369</v>
      </c>
      <c r="DI29" s="224" t="s">
        <v>358</v>
      </c>
      <c r="DJ29" s="224">
        <v>1</v>
      </c>
      <c r="DK29" s="224" t="s">
        <v>4371</v>
      </c>
      <c r="DL29" s="224" t="s">
        <v>4370</v>
      </c>
      <c r="DM29" s="214">
        <v>45688</v>
      </c>
      <c r="DN29" s="222" t="s">
        <v>4376</v>
      </c>
      <c r="DO29" s="218">
        <v>0</v>
      </c>
      <c r="DP29" s="222" t="s">
        <v>4373</v>
      </c>
      <c r="DQ29" s="222" t="s">
        <v>358</v>
      </c>
      <c r="DR29" s="222">
        <v>1</v>
      </c>
      <c r="DS29" s="222" t="s">
        <v>4375</v>
      </c>
      <c r="DT29" s="222" t="s">
        <v>4374</v>
      </c>
      <c r="DU29" s="223">
        <v>45688</v>
      </c>
      <c r="DV29" s="221" t="s">
        <v>8798</v>
      </c>
      <c r="DW29" s="213">
        <v>390000</v>
      </c>
      <c r="DX29" s="224" t="s">
        <v>8786</v>
      </c>
      <c r="DY29" s="224" t="s">
        <v>358</v>
      </c>
      <c r="DZ29" s="224">
        <v>1</v>
      </c>
      <c r="EA29" s="224" t="s">
        <v>8777</v>
      </c>
      <c r="EB29" s="224" t="s">
        <v>4374</v>
      </c>
      <c r="EC29" s="214">
        <v>45716</v>
      </c>
      <c r="ED29" s="222" t="s">
        <v>4378</v>
      </c>
      <c r="EE29" s="218">
        <v>0</v>
      </c>
      <c r="EF29" s="222" t="s">
        <v>4373</v>
      </c>
      <c r="EG29" s="222" t="s">
        <v>358</v>
      </c>
      <c r="EH29" s="222">
        <v>1</v>
      </c>
      <c r="EI29" s="222" t="s">
        <v>4377</v>
      </c>
      <c r="EJ29" s="222" t="s">
        <v>4374</v>
      </c>
      <c r="EK29" s="223">
        <v>45688</v>
      </c>
      <c r="EL29" s="221" t="s">
        <v>4379</v>
      </c>
      <c r="EM29" s="213">
        <v>0</v>
      </c>
      <c r="EN29" s="224" t="s">
        <v>4373</v>
      </c>
      <c r="EO29" s="224" t="s">
        <v>358</v>
      </c>
      <c r="EP29" s="224">
        <v>1</v>
      </c>
      <c r="EQ29" s="224" t="s">
        <v>4377</v>
      </c>
      <c r="ER29" s="224" t="s">
        <v>4374</v>
      </c>
      <c r="ES29" s="214">
        <v>45688</v>
      </c>
      <c r="ET29" s="222" t="s">
        <v>8795</v>
      </c>
      <c r="EU29" s="222">
        <v>0</v>
      </c>
      <c r="EV29" s="222" t="s">
        <v>5486</v>
      </c>
      <c r="EW29" s="222" t="s">
        <v>358</v>
      </c>
      <c r="EX29" s="222">
        <v>1</v>
      </c>
      <c r="EY29" s="222" t="s">
        <v>8794</v>
      </c>
      <c r="EZ29" s="222" t="s">
        <v>4234</v>
      </c>
      <c r="FA29" s="223">
        <v>45716</v>
      </c>
      <c r="FB29" s="221" t="s">
        <v>4382</v>
      </c>
      <c r="FC29" s="224">
        <v>2</v>
      </c>
      <c r="FD29" s="224" t="s">
        <v>4380</v>
      </c>
      <c r="FE29" s="224" t="s">
        <v>358</v>
      </c>
      <c r="FF29" s="224">
        <v>1</v>
      </c>
      <c r="FG29" s="224" t="s">
        <v>3630</v>
      </c>
      <c r="FH29" s="224" t="s">
        <v>4381</v>
      </c>
      <c r="FI29" s="214">
        <v>45688</v>
      </c>
      <c r="FJ29" s="221" t="s">
        <v>3604</v>
      </c>
      <c r="FK29" s="222" t="s">
        <v>17</v>
      </c>
      <c r="FL29" s="222" t="s">
        <v>17</v>
      </c>
      <c r="FM29" s="222" t="s">
        <v>17</v>
      </c>
      <c r="FN29" s="222" t="s">
        <v>17</v>
      </c>
      <c r="FO29" s="222" t="s">
        <v>1764</v>
      </c>
      <c r="FP29" s="218" t="s">
        <v>17</v>
      </c>
      <c r="FQ29" s="219">
        <v>45626</v>
      </c>
      <c r="FR29" s="221" t="s">
        <v>3605</v>
      </c>
      <c r="FS29" s="224" t="s">
        <v>17</v>
      </c>
      <c r="FT29" s="224" t="s">
        <v>17</v>
      </c>
      <c r="FU29" s="224" t="s">
        <v>17</v>
      </c>
      <c r="FV29" s="224" t="s">
        <v>17</v>
      </c>
      <c r="FW29" s="224" t="s">
        <v>1764</v>
      </c>
      <c r="FX29" s="224" t="s">
        <v>17</v>
      </c>
      <c r="FY29" s="214">
        <v>45626</v>
      </c>
      <c r="FZ29" s="222" t="s">
        <v>2809</v>
      </c>
      <c r="GA29" s="222">
        <v>0</v>
      </c>
      <c r="GB29" s="222" t="s">
        <v>1188</v>
      </c>
      <c r="GC29" s="222" t="s">
        <v>33</v>
      </c>
      <c r="GD29" s="222">
        <v>2</v>
      </c>
      <c r="GE29" s="222" t="s">
        <v>17</v>
      </c>
      <c r="GF29" s="222" t="s">
        <v>17</v>
      </c>
      <c r="GG29" s="223">
        <v>45610</v>
      </c>
      <c r="GH29" s="221" t="s">
        <v>2815</v>
      </c>
      <c r="GI29" s="224">
        <v>0</v>
      </c>
      <c r="GJ29" s="224" t="s">
        <v>1188</v>
      </c>
      <c r="GK29" s="224" t="s">
        <v>33</v>
      </c>
      <c r="GL29" s="224">
        <v>2</v>
      </c>
      <c r="GM29" s="224" t="s">
        <v>17</v>
      </c>
      <c r="GN29" s="224" t="s">
        <v>17</v>
      </c>
      <c r="GO29" s="214">
        <v>45610</v>
      </c>
      <c r="GP29" s="222" t="s">
        <v>2810</v>
      </c>
      <c r="GQ29" s="222">
        <v>0</v>
      </c>
      <c r="GR29" s="222" t="s">
        <v>1188</v>
      </c>
      <c r="GS29" s="222" t="s">
        <v>33</v>
      </c>
      <c r="GT29" s="222">
        <v>2</v>
      </c>
      <c r="GU29" s="222" t="s">
        <v>17</v>
      </c>
      <c r="GV29" s="222" t="s">
        <v>17</v>
      </c>
      <c r="GW29" s="223">
        <v>45610</v>
      </c>
      <c r="GX29" s="221" t="s">
        <v>2816</v>
      </c>
      <c r="GY29" s="224">
        <v>0</v>
      </c>
      <c r="GZ29" s="224" t="s">
        <v>1188</v>
      </c>
      <c r="HA29" s="224" t="s">
        <v>33</v>
      </c>
      <c r="HB29" s="224">
        <v>2</v>
      </c>
      <c r="HC29" s="224" t="s">
        <v>17</v>
      </c>
      <c r="HD29" s="224" t="s">
        <v>17</v>
      </c>
      <c r="HE29" s="214">
        <v>45610</v>
      </c>
      <c r="HF29" s="222" t="s">
        <v>2808</v>
      </c>
      <c r="HG29" s="222">
        <v>0</v>
      </c>
      <c r="HH29" s="222" t="s">
        <v>1188</v>
      </c>
      <c r="HI29" s="222" t="s">
        <v>33</v>
      </c>
      <c r="HJ29" s="222">
        <v>2</v>
      </c>
      <c r="HK29" s="222" t="s">
        <v>17</v>
      </c>
      <c r="HL29" s="222" t="s">
        <v>17</v>
      </c>
      <c r="HM29" s="223">
        <v>45610</v>
      </c>
      <c r="HN29" s="221" t="s">
        <v>2814</v>
      </c>
      <c r="HO29" s="224">
        <v>1</v>
      </c>
      <c r="HP29" s="224" t="s">
        <v>1188</v>
      </c>
      <c r="HQ29" s="224" t="s">
        <v>33</v>
      </c>
      <c r="HR29" s="224">
        <v>2</v>
      </c>
      <c r="HS29" s="224" t="s">
        <v>17</v>
      </c>
      <c r="HT29" s="224" t="s">
        <v>17</v>
      </c>
      <c r="HU29" s="214">
        <v>45610</v>
      </c>
      <c r="HV29" s="222" t="s">
        <v>2811</v>
      </c>
      <c r="HW29" s="222">
        <v>0</v>
      </c>
      <c r="HX29" s="222" t="s">
        <v>1188</v>
      </c>
      <c r="HY29" s="222" t="s">
        <v>33</v>
      </c>
      <c r="HZ29" s="222">
        <v>2</v>
      </c>
      <c r="IA29" s="222" t="s">
        <v>17</v>
      </c>
      <c r="IB29" s="222" t="s">
        <v>17</v>
      </c>
      <c r="IC29" s="223">
        <v>45610</v>
      </c>
      <c r="ID29" s="221" t="s">
        <v>2813</v>
      </c>
      <c r="IE29" s="224">
        <v>0</v>
      </c>
      <c r="IF29" s="224" t="s">
        <v>1188</v>
      </c>
      <c r="IG29" s="224" t="s">
        <v>33</v>
      </c>
      <c r="IH29" s="224">
        <v>2</v>
      </c>
      <c r="II29" s="224" t="s">
        <v>17</v>
      </c>
      <c r="IJ29" s="224" t="s">
        <v>17</v>
      </c>
      <c r="IK29" s="214">
        <v>45610</v>
      </c>
      <c r="IL29" s="222" t="s">
        <v>2812</v>
      </c>
      <c r="IM29" s="222">
        <v>2</v>
      </c>
      <c r="IN29" s="222" t="s">
        <v>1188</v>
      </c>
      <c r="IO29" s="222" t="s">
        <v>33</v>
      </c>
      <c r="IP29" s="222">
        <v>2</v>
      </c>
      <c r="IQ29" s="222" t="s">
        <v>17</v>
      </c>
      <c r="IR29" s="222" t="s">
        <v>17</v>
      </c>
      <c r="IS29" s="223">
        <v>45610</v>
      </c>
    </row>
    <row r="30" spans="1:253" s="11" customFormat="1" ht="13.25" customHeight="1" x14ac:dyDescent="0.25">
      <c r="A30" s="11" t="s">
        <v>762</v>
      </c>
      <c r="B30" s="11" t="s">
        <v>10220</v>
      </c>
      <c r="C30" s="11" t="s">
        <v>763</v>
      </c>
      <c r="D30" s="11" t="s">
        <v>734</v>
      </c>
      <c r="E30" s="11" t="s">
        <v>9524</v>
      </c>
      <c r="F30" s="11" t="s">
        <v>7633</v>
      </c>
      <c r="G30" s="212">
        <v>1182000</v>
      </c>
      <c r="H30" s="213" t="s">
        <v>7630</v>
      </c>
      <c r="I30" s="213" t="s">
        <v>742</v>
      </c>
      <c r="J30" s="213">
        <v>2</v>
      </c>
      <c r="K30" s="213" t="s">
        <v>7632</v>
      </c>
      <c r="L30" s="213" t="s">
        <v>7631</v>
      </c>
      <c r="M30" s="214">
        <v>45715</v>
      </c>
      <c r="N30" s="221" t="s">
        <v>7637</v>
      </c>
      <c r="O30" s="216">
        <v>23180</v>
      </c>
      <c r="P30" s="216" t="s">
        <v>7634</v>
      </c>
      <c r="Q30" s="216" t="s">
        <v>742</v>
      </c>
      <c r="R30" s="216">
        <v>2</v>
      </c>
      <c r="S30" s="216" t="s">
        <v>7636</v>
      </c>
      <c r="T30" s="216" t="s">
        <v>7635</v>
      </c>
      <c r="U30" s="217">
        <v>45715</v>
      </c>
      <c r="V30" s="221" t="s">
        <v>7641</v>
      </c>
      <c r="W30" s="213">
        <v>1182000</v>
      </c>
      <c r="X30" s="213" t="s">
        <v>7638</v>
      </c>
      <c r="Y30" s="213" t="s">
        <v>742</v>
      </c>
      <c r="Z30" s="213">
        <v>2</v>
      </c>
      <c r="AA30" s="213" t="s">
        <v>7640</v>
      </c>
      <c r="AB30" s="213" t="s">
        <v>7639</v>
      </c>
      <c r="AC30" s="214">
        <v>45715</v>
      </c>
      <c r="AD30" s="221" t="s">
        <v>7645</v>
      </c>
      <c r="AE30" s="218">
        <v>793000</v>
      </c>
      <c r="AF30" s="218" t="s">
        <v>7642</v>
      </c>
      <c r="AG30" s="218" t="s">
        <v>742</v>
      </c>
      <c r="AH30" s="218">
        <v>2</v>
      </c>
      <c r="AI30" s="218" t="s">
        <v>7644</v>
      </c>
      <c r="AJ30" s="218" t="s">
        <v>7643</v>
      </c>
      <c r="AK30" s="219">
        <v>45715</v>
      </c>
      <c r="AL30" s="221" t="s">
        <v>7649</v>
      </c>
      <c r="AM30" s="213">
        <v>33000</v>
      </c>
      <c r="AN30" s="213" t="s">
        <v>7646</v>
      </c>
      <c r="AO30" s="213" t="s">
        <v>742</v>
      </c>
      <c r="AP30" s="213">
        <v>2</v>
      </c>
      <c r="AQ30" s="213" t="s">
        <v>7648</v>
      </c>
      <c r="AR30" s="213" t="s">
        <v>7647</v>
      </c>
      <c r="AS30" s="214">
        <v>45715</v>
      </c>
      <c r="AT30" s="222" t="s">
        <v>765</v>
      </c>
      <c r="AU30" s="218" t="s">
        <v>17</v>
      </c>
      <c r="AV30" s="218" t="s">
        <v>17</v>
      </c>
      <c r="AW30" s="218" t="s">
        <v>17</v>
      </c>
      <c r="AX30" s="218" t="s">
        <v>17</v>
      </c>
      <c r="AY30" s="218" t="s">
        <v>735</v>
      </c>
      <c r="AZ30" s="218" t="s">
        <v>17</v>
      </c>
      <c r="BA30" s="219">
        <v>44893</v>
      </c>
      <c r="BB30" s="221" t="s">
        <v>764</v>
      </c>
      <c r="BC30" s="213" t="s">
        <v>17</v>
      </c>
      <c r="BD30" s="213" t="s">
        <v>17</v>
      </c>
      <c r="BE30" s="213" t="s">
        <v>17</v>
      </c>
      <c r="BF30" s="213" t="s">
        <v>17</v>
      </c>
      <c r="BG30" s="213" t="s">
        <v>735</v>
      </c>
      <c r="BH30" s="213" t="s">
        <v>17</v>
      </c>
      <c r="BI30" s="214">
        <v>44893</v>
      </c>
      <c r="BJ30" s="222" t="s">
        <v>7653</v>
      </c>
      <c r="BK30" s="222">
        <v>48</v>
      </c>
      <c r="BL30" s="222" t="s">
        <v>7650</v>
      </c>
      <c r="BM30" s="222" t="s">
        <v>742</v>
      </c>
      <c r="BN30" s="222">
        <v>2</v>
      </c>
      <c r="BO30" s="222" t="s">
        <v>7652</v>
      </c>
      <c r="BP30" s="218" t="s">
        <v>7651</v>
      </c>
      <c r="BQ30" s="223">
        <v>45715</v>
      </c>
      <c r="BR30" s="221" t="s">
        <v>766</v>
      </c>
      <c r="BS30" s="224" t="s">
        <v>17</v>
      </c>
      <c r="BT30" s="224" t="s">
        <v>17</v>
      </c>
      <c r="BU30" s="224" t="s">
        <v>17</v>
      </c>
      <c r="BV30" s="224" t="s">
        <v>17</v>
      </c>
      <c r="BW30" s="224" t="s">
        <v>735</v>
      </c>
      <c r="BX30" s="224" t="s">
        <v>17</v>
      </c>
      <c r="BY30" s="214">
        <v>44893</v>
      </c>
      <c r="BZ30" s="222" t="s">
        <v>767</v>
      </c>
      <c r="CA30" s="222" t="s">
        <v>17</v>
      </c>
      <c r="CB30" s="222" t="s">
        <v>17</v>
      </c>
      <c r="CC30" s="222" t="s">
        <v>17</v>
      </c>
      <c r="CD30" s="222" t="s">
        <v>17</v>
      </c>
      <c r="CE30" s="222" t="s">
        <v>735</v>
      </c>
      <c r="CF30" s="222" t="s">
        <v>17</v>
      </c>
      <c r="CG30" s="223">
        <v>44893</v>
      </c>
      <c r="CH30" s="221" t="s">
        <v>10767</v>
      </c>
      <c r="CI30" s="222" t="e">
        <v>#N/A</v>
      </c>
      <c r="CJ30" s="222" t="e">
        <v>#N/A</v>
      </c>
      <c r="CK30" s="222" t="e">
        <v>#N/A</v>
      </c>
      <c r="CL30" s="222" t="e">
        <v>#N/A</v>
      </c>
      <c r="CM30" s="222" t="e">
        <v>#N/A</v>
      </c>
      <c r="CN30" s="222" t="e">
        <v>#N/A</v>
      </c>
      <c r="CO30" s="225" t="e">
        <v>#N/A</v>
      </c>
      <c r="CP30" s="222" t="s">
        <v>769</v>
      </c>
      <c r="CQ30" s="224" t="s">
        <v>17</v>
      </c>
      <c r="CR30" s="224" t="s">
        <v>17</v>
      </c>
      <c r="CS30" s="224" t="s">
        <v>17</v>
      </c>
      <c r="CT30" s="224" t="s">
        <v>17</v>
      </c>
      <c r="CU30" s="224" t="s">
        <v>735</v>
      </c>
      <c r="CV30" s="224" t="s">
        <v>17</v>
      </c>
      <c r="CW30" s="214">
        <v>44893</v>
      </c>
      <c r="CX30" s="222" t="s">
        <v>7659</v>
      </c>
      <c r="CY30" s="218">
        <v>318000</v>
      </c>
      <c r="CZ30" s="218" t="s">
        <v>7642</v>
      </c>
      <c r="DA30" s="218" t="s">
        <v>742</v>
      </c>
      <c r="DB30" s="218">
        <v>2</v>
      </c>
      <c r="DC30" s="218" t="s">
        <v>7667</v>
      </c>
      <c r="DD30" s="218" t="s">
        <v>7666</v>
      </c>
      <c r="DE30" s="220">
        <v>45715</v>
      </c>
      <c r="DF30" s="221" t="s">
        <v>7663</v>
      </c>
      <c r="DG30" s="213">
        <v>389000</v>
      </c>
      <c r="DH30" s="224" t="s">
        <v>7660</v>
      </c>
      <c r="DI30" s="224" t="s">
        <v>742</v>
      </c>
      <c r="DJ30" s="224">
        <v>2</v>
      </c>
      <c r="DK30" s="224" t="s">
        <v>7662</v>
      </c>
      <c r="DL30" s="224" t="s">
        <v>7661</v>
      </c>
      <c r="DM30" s="214">
        <v>45715</v>
      </c>
      <c r="DN30" s="222" t="s">
        <v>7665</v>
      </c>
      <c r="DO30" s="218">
        <v>475000</v>
      </c>
      <c r="DP30" s="222" t="s">
        <v>7642</v>
      </c>
      <c r="DQ30" s="222" t="s">
        <v>742</v>
      </c>
      <c r="DR30" s="222">
        <v>2</v>
      </c>
      <c r="DS30" s="222" t="s">
        <v>7664</v>
      </c>
      <c r="DT30" s="222" t="s">
        <v>7661</v>
      </c>
      <c r="DU30" s="223">
        <v>45715</v>
      </c>
      <c r="DV30" s="221" t="s">
        <v>7668</v>
      </c>
      <c r="DW30" s="213">
        <v>265000</v>
      </c>
      <c r="DX30" s="224" t="s">
        <v>7642</v>
      </c>
      <c r="DY30" s="224" t="s">
        <v>742</v>
      </c>
      <c r="DZ30" s="224">
        <v>2</v>
      </c>
      <c r="EA30" s="224" t="s">
        <v>7667</v>
      </c>
      <c r="EB30" s="224" t="s">
        <v>7666</v>
      </c>
      <c r="EC30" s="214">
        <v>45715</v>
      </c>
      <c r="ED30" s="222" t="s">
        <v>7670</v>
      </c>
      <c r="EE30" s="218">
        <v>53000</v>
      </c>
      <c r="EF30" s="222" t="s">
        <v>7630</v>
      </c>
      <c r="EG30" s="222" t="s">
        <v>742</v>
      </c>
      <c r="EH30" s="222">
        <v>2</v>
      </c>
      <c r="EI30" s="222" t="s">
        <v>7669</v>
      </c>
      <c r="EJ30" s="222" t="s">
        <v>7631</v>
      </c>
      <c r="EK30" s="223">
        <v>45715</v>
      </c>
      <c r="EL30" s="221" t="s">
        <v>7672</v>
      </c>
      <c r="EM30" s="213">
        <v>0</v>
      </c>
      <c r="EN30" s="224" t="s">
        <v>7630</v>
      </c>
      <c r="EO30" s="224" t="s">
        <v>742</v>
      </c>
      <c r="EP30" s="224">
        <v>2</v>
      </c>
      <c r="EQ30" s="224" t="s">
        <v>7671</v>
      </c>
      <c r="ER30" s="224" t="s">
        <v>7631</v>
      </c>
      <c r="ES30" s="214">
        <v>45715</v>
      </c>
      <c r="ET30" s="222" t="s">
        <v>7655</v>
      </c>
      <c r="EU30" s="222">
        <v>48</v>
      </c>
      <c r="EV30" s="222" t="s">
        <v>7650</v>
      </c>
      <c r="EW30" s="222" t="s">
        <v>742</v>
      </c>
      <c r="EX30" s="222">
        <v>2</v>
      </c>
      <c r="EY30" s="222" t="s">
        <v>7652</v>
      </c>
      <c r="EZ30" s="222" t="s">
        <v>7654</v>
      </c>
      <c r="FA30" s="223">
        <v>45715</v>
      </c>
      <c r="FB30" s="221" t="s">
        <v>770</v>
      </c>
      <c r="FC30" s="224">
        <v>5</v>
      </c>
      <c r="FD30" s="224" t="s">
        <v>17</v>
      </c>
      <c r="FE30" s="224" t="s">
        <v>742</v>
      </c>
      <c r="FF30" s="224">
        <v>2</v>
      </c>
      <c r="FG30" s="224" t="s">
        <v>743</v>
      </c>
      <c r="FH30" s="224" t="s">
        <v>17</v>
      </c>
      <c r="FI30" s="214">
        <v>44893</v>
      </c>
      <c r="FJ30" s="221" t="s">
        <v>771</v>
      </c>
      <c r="FK30" s="222" t="s">
        <v>17</v>
      </c>
      <c r="FL30" s="222" t="s">
        <v>17</v>
      </c>
      <c r="FM30" s="222" t="s">
        <v>17</v>
      </c>
      <c r="FN30" s="222" t="s">
        <v>17</v>
      </c>
      <c r="FO30" s="222" t="s">
        <v>735</v>
      </c>
      <c r="FP30" s="218" t="s">
        <v>17</v>
      </c>
      <c r="FQ30" s="219">
        <v>44893</v>
      </c>
      <c r="FR30" s="221" t="s">
        <v>772</v>
      </c>
      <c r="FS30" s="224" t="s">
        <v>17</v>
      </c>
      <c r="FT30" s="224" t="s">
        <v>17</v>
      </c>
      <c r="FU30" s="224" t="s">
        <v>17</v>
      </c>
      <c r="FV30" s="224" t="s">
        <v>17</v>
      </c>
      <c r="FW30" s="224">
        <v>0</v>
      </c>
      <c r="FX30" s="224" t="s">
        <v>17</v>
      </c>
      <c r="FY30" s="214">
        <v>44893</v>
      </c>
      <c r="FZ30" s="222" t="s">
        <v>2818</v>
      </c>
      <c r="GA30" s="222">
        <v>0</v>
      </c>
      <c r="GB30" s="222" t="s">
        <v>1188</v>
      </c>
      <c r="GC30" s="222" t="s">
        <v>33</v>
      </c>
      <c r="GD30" s="222">
        <v>2</v>
      </c>
      <c r="GE30" s="222" t="s">
        <v>17</v>
      </c>
      <c r="GF30" s="222" t="s">
        <v>17</v>
      </c>
      <c r="GG30" s="223">
        <v>45610</v>
      </c>
      <c r="GH30" s="221" t="s">
        <v>2824</v>
      </c>
      <c r="GI30" s="224">
        <v>0</v>
      </c>
      <c r="GJ30" s="224" t="s">
        <v>1188</v>
      </c>
      <c r="GK30" s="224" t="s">
        <v>33</v>
      </c>
      <c r="GL30" s="224">
        <v>2</v>
      </c>
      <c r="GM30" s="224" t="s">
        <v>17</v>
      </c>
      <c r="GN30" s="224" t="s">
        <v>17</v>
      </c>
      <c r="GO30" s="214">
        <v>45610</v>
      </c>
      <c r="GP30" s="222" t="s">
        <v>2819</v>
      </c>
      <c r="GQ30" s="222">
        <v>0</v>
      </c>
      <c r="GR30" s="222" t="s">
        <v>1188</v>
      </c>
      <c r="GS30" s="222" t="s">
        <v>33</v>
      </c>
      <c r="GT30" s="222">
        <v>2</v>
      </c>
      <c r="GU30" s="222" t="s">
        <v>17</v>
      </c>
      <c r="GV30" s="222" t="s">
        <v>17</v>
      </c>
      <c r="GW30" s="223">
        <v>45610</v>
      </c>
      <c r="GX30" s="221" t="s">
        <v>2825</v>
      </c>
      <c r="GY30" s="224">
        <v>0</v>
      </c>
      <c r="GZ30" s="224" t="s">
        <v>1188</v>
      </c>
      <c r="HA30" s="224" t="s">
        <v>33</v>
      </c>
      <c r="HB30" s="224">
        <v>2</v>
      </c>
      <c r="HC30" s="224" t="s">
        <v>17</v>
      </c>
      <c r="HD30" s="224" t="s">
        <v>17</v>
      </c>
      <c r="HE30" s="214">
        <v>45610</v>
      </c>
      <c r="HF30" s="222" t="s">
        <v>2817</v>
      </c>
      <c r="HG30" s="222">
        <v>0</v>
      </c>
      <c r="HH30" s="222" t="s">
        <v>1188</v>
      </c>
      <c r="HI30" s="222" t="s">
        <v>33</v>
      </c>
      <c r="HJ30" s="222">
        <v>2</v>
      </c>
      <c r="HK30" s="222" t="s">
        <v>17</v>
      </c>
      <c r="HL30" s="222" t="s">
        <v>17</v>
      </c>
      <c r="HM30" s="223">
        <v>45610</v>
      </c>
      <c r="HN30" s="221" t="s">
        <v>2823</v>
      </c>
      <c r="HO30" s="224">
        <v>2</v>
      </c>
      <c r="HP30" s="224" t="s">
        <v>1188</v>
      </c>
      <c r="HQ30" s="224" t="s">
        <v>33</v>
      </c>
      <c r="HR30" s="224">
        <v>2</v>
      </c>
      <c r="HS30" s="224" t="s">
        <v>17</v>
      </c>
      <c r="HT30" s="224" t="s">
        <v>17</v>
      </c>
      <c r="HU30" s="214">
        <v>45610</v>
      </c>
      <c r="HV30" s="222" t="s">
        <v>2820</v>
      </c>
      <c r="HW30" s="222">
        <v>0</v>
      </c>
      <c r="HX30" s="222" t="s">
        <v>1188</v>
      </c>
      <c r="HY30" s="222" t="s">
        <v>33</v>
      </c>
      <c r="HZ30" s="222">
        <v>2</v>
      </c>
      <c r="IA30" s="222" t="s">
        <v>17</v>
      </c>
      <c r="IB30" s="222" t="s">
        <v>17</v>
      </c>
      <c r="IC30" s="223">
        <v>45610</v>
      </c>
      <c r="ID30" s="221" t="s">
        <v>2822</v>
      </c>
      <c r="IE30" s="224">
        <v>0</v>
      </c>
      <c r="IF30" s="224" t="s">
        <v>1188</v>
      </c>
      <c r="IG30" s="224" t="s">
        <v>33</v>
      </c>
      <c r="IH30" s="224">
        <v>2</v>
      </c>
      <c r="II30" s="224" t="s">
        <v>17</v>
      </c>
      <c r="IJ30" s="224" t="s">
        <v>17</v>
      </c>
      <c r="IK30" s="214">
        <v>45610</v>
      </c>
      <c r="IL30" s="222" t="s">
        <v>2821</v>
      </c>
      <c r="IM30" s="222">
        <v>1</v>
      </c>
      <c r="IN30" s="222" t="s">
        <v>1188</v>
      </c>
      <c r="IO30" s="222" t="s">
        <v>33</v>
      </c>
      <c r="IP30" s="222">
        <v>2</v>
      </c>
      <c r="IQ30" s="222" t="s">
        <v>17</v>
      </c>
      <c r="IR30" s="222" t="s">
        <v>17</v>
      </c>
      <c r="IS30" s="223">
        <v>45610</v>
      </c>
    </row>
    <row r="31" spans="1:253" s="11" customFormat="1" ht="13.25" customHeight="1" x14ac:dyDescent="0.25">
      <c r="A31" s="11" t="s">
        <v>747</v>
      </c>
      <c r="B31" s="11" t="s">
        <v>10162</v>
      </c>
      <c r="C31" s="11" t="s">
        <v>748</v>
      </c>
      <c r="D31" s="11" t="s">
        <v>734</v>
      </c>
      <c r="E31" s="11" t="s">
        <v>9524</v>
      </c>
      <c r="F31" s="11" t="s">
        <v>7674</v>
      </c>
      <c r="G31" s="212">
        <v>1182000</v>
      </c>
      <c r="H31" s="213" t="s">
        <v>7630</v>
      </c>
      <c r="I31" s="213" t="s">
        <v>742</v>
      </c>
      <c r="J31" s="213">
        <v>2</v>
      </c>
      <c r="K31" s="213" t="s">
        <v>7673</v>
      </c>
      <c r="L31" s="213" t="s">
        <v>7631</v>
      </c>
      <c r="M31" s="214">
        <v>45715</v>
      </c>
      <c r="N31" s="221" t="s">
        <v>7676</v>
      </c>
      <c r="O31" s="216">
        <v>7300</v>
      </c>
      <c r="P31" s="216" t="s">
        <v>7634</v>
      </c>
      <c r="Q31" s="216" t="s">
        <v>358</v>
      </c>
      <c r="R31" s="216">
        <v>1</v>
      </c>
      <c r="S31" s="216" t="s">
        <v>7675</v>
      </c>
      <c r="T31" s="216" t="s">
        <v>7635</v>
      </c>
      <c r="U31" s="217">
        <v>45715</v>
      </c>
      <c r="V31" s="221" t="s">
        <v>7680</v>
      </c>
      <c r="W31" s="213">
        <v>891000</v>
      </c>
      <c r="X31" s="213" t="s">
        <v>7677</v>
      </c>
      <c r="Y31" s="213" t="s">
        <v>742</v>
      </c>
      <c r="Z31" s="213">
        <v>2</v>
      </c>
      <c r="AA31" s="213" t="s">
        <v>7679</v>
      </c>
      <c r="AB31" s="213" t="s">
        <v>7678</v>
      </c>
      <c r="AC31" s="214">
        <v>45715</v>
      </c>
      <c r="AD31" s="221" t="s">
        <v>7682</v>
      </c>
      <c r="AE31" s="218">
        <v>33000</v>
      </c>
      <c r="AF31" s="218" t="s">
        <v>7646</v>
      </c>
      <c r="AG31" s="218" t="s">
        <v>742</v>
      </c>
      <c r="AH31" s="218">
        <v>2</v>
      </c>
      <c r="AI31" s="218" t="s">
        <v>7681</v>
      </c>
      <c r="AJ31" s="218" t="s">
        <v>7657</v>
      </c>
      <c r="AK31" s="219">
        <v>45715</v>
      </c>
      <c r="AL31" s="221" t="s">
        <v>7684</v>
      </c>
      <c r="AM31" s="213">
        <v>33000</v>
      </c>
      <c r="AN31" s="213" t="s">
        <v>7646</v>
      </c>
      <c r="AO31" s="213" t="s">
        <v>742</v>
      </c>
      <c r="AP31" s="213">
        <v>2</v>
      </c>
      <c r="AQ31" s="213" t="s">
        <v>7683</v>
      </c>
      <c r="AR31" s="213" t="s">
        <v>7657</v>
      </c>
      <c r="AS31" s="214">
        <v>45715</v>
      </c>
      <c r="AT31" s="222" t="s">
        <v>751</v>
      </c>
      <c r="AU31" s="218" t="s">
        <v>17</v>
      </c>
      <c r="AV31" s="218" t="s">
        <v>378</v>
      </c>
      <c r="AW31" s="218" t="s">
        <v>17</v>
      </c>
      <c r="AX31" s="218" t="s">
        <v>17</v>
      </c>
      <c r="AY31" s="218" t="s">
        <v>749</v>
      </c>
      <c r="AZ31" s="218" t="s">
        <v>378</v>
      </c>
      <c r="BA31" s="219">
        <v>44893</v>
      </c>
      <c r="BB31" s="221" t="s">
        <v>750</v>
      </c>
      <c r="BC31" s="213" t="s">
        <v>17</v>
      </c>
      <c r="BD31" s="213" t="s">
        <v>378</v>
      </c>
      <c r="BE31" s="213" t="s">
        <v>17</v>
      </c>
      <c r="BF31" s="213" t="s">
        <v>17</v>
      </c>
      <c r="BG31" s="213" t="s">
        <v>749</v>
      </c>
      <c r="BH31" s="213" t="s">
        <v>378</v>
      </c>
      <c r="BI31" s="214">
        <v>44893</v>
      </c>
      <c r="BJ31" s="222" t="s">
        <v>7685</v>
      </c>
      <c r="BK31" s="222">
        <v>48</v>
      </c>
      <c r="BL31" s="222" t="s">
        <v>7650</v>
      </c>
      <c r="BM31" s="222" t="s">
        <v>742</v>
      </c>
      <c r="BN31" s="222">
        <v>2</v>
      </c>
      <c r="BO31" s="222" t="s">
        <v>7652</v>
      </c>
      <c r="BP31" s="218" t="s">
        <v>7651</v>
      </c>
      <c r="BQ31" s="223">
        <v>45715</v>
      </c>
      <c r="BR31" s="221" t="s">
        <v>752</v>
      </c>
      <c r="BS31" s="224" t="s">
        <v>17</v>
      </c>
      <c r="BT31" s="224" t="s">
        <v>378</v>
      </c>
      <c r="BU31" s="224" t="s">
        <v>17</v>
      </c>
      <c r="BV31" s="224" t="s">
        <v>17</v>
      </c>
      <c r="BW31" s="224" t="s">
        <v>749</v>
      </c>
      <c r="BX31" s="224" t="s">
        <v>378</v>
      </c>
      <c r="BY31" s="214">
        <v>44893</v>
      </c>
      <c r="BZ31" s="222" t="s">
        <v>753</v>
      </c>
      <c r="CA31" s="222" t="s">
        <v>17</v>
      </c>
      <c r="CB31" s="222" t="s">
        <v>378</v>
      </c>
      <c r="CC31" s="222" t="s">
        <v>17</v>
      </c>
      <c r="CD31" s="222" t="s">
        <v>17</v>
      </c>
      <c r="CE31" s="222" t="s">
        <v>749</v>
      </c>
      <c r="CF31" s="222" t="s">
        <v>378</v>
      </c>
      <c r="CG31" s="223">
        <v>44893</v>
      </c>
      <c r="CH31" s="221" t="s">
        <v>10768</v>
      </c>
      <c r="CI31" s="222" t="e">
        <v>#N/A</v>
      </c>
      <c r="CJ31" s="222" t="e">
        <v>#N/A</v>
      </c>
      <c r="CK31" s="222" t="e">
        <v>#N/A</v>
      </c>
      <c r="CL31" s="222" t="e">
        <v>#N/A</v>
      </c>
      <c r="CM31" s="222" t="e">
        <v>#N/A</v>
      </c>
      <c r="CN31" s="222" t="e">
        <v>#N/A</v>
      </c>
      <c r="CO31" s="225" t="e">
        <v>#N/A</v>
      </c>
      <c r="CP31" s="222" t="s">
        <v>755</v>
      </c>
      <c r="CQ31" s="224" t="s">
        <v>17</v>
      </c>
      <c r="CR31" s="224" t="s">
        <v>378</v>
      </c>
      <c r="CS31" s="224" t="s">
        <v>17</v>
      </c>
      <c r="CT31" s="224" t="s">
        <v>17</v>
      </c>
      <c r="CU31" s="224" t="s">
        <v>749</v>
      </c>
      <c r="CV31" s="224" t="s">
        <v>378</v>
      </c>
      <c r="CW31" s="214">
        <v>44893</v>
      </c>
      <c r="CX31" s="222" t="s">
        <v>7690</v>
      </c>
      <c r="CY31" s="218">
        <v>33000</v>
      </c>
      <c r="CZ31" s="218" t="s">
        <v>7646</v>
      </c>
      <c r="DA31" s="218" t="s">
        <v>742</v>
      </c>
      <c r="DB31" s="218">
        <v>2</v>
      </c>
      <c r="DC31" s="218" t="s">
        <v>7698</v>
      </c>
      <c r="DD31" s="218" t="s">
        <v>7688</v>
      </c>
      <c r="DE31" s="220">
        <v>45715</v>
      </c>
      <c r="DF31" s="221" t="s">
        <v>7694</v>
      </c>
      <c r="DG31" s="213">
        <v>858000</v>
      </c>
      <c r="DH31" s="224" t="s">
        <v>7691</v>
      </c>
      <c r="DI31" s="224" t="s">
        <v>742</v>
      </c>
      <c r="DJ31" s="224">
        <v>2</v>
      </c>
      <c r="DK31" s="224" t="s">
        <v>7693</v>
      </c>
      <c r="DL31" s="224" t="s">
        <v>7692</v>
      </c>
      <c r="DM31" s="214">
        <v>45715</v>
      </c>
      <c r="DN31" s="222" t="s">
        <v>7697</v>
      </c>
      <c r="DO31" s="218">
        <v>0</v>
      </c>
      <c r="DP31" s="222" t="s">
        <v>7646</v>
      </c>
      <c r="DQ31" s="222" t="s">
        <v>742</v>
      </c>
      <c r="DR31" s="222">
        <v>2</v>
      </c>
      <c r="DS31" s="222" t="s">
        <v>7696</v>
      </c>
      <c r="DT31" s="222" t="s">
        <v>7695</v>
      </c>
      <c r="DU31" s="223">
        <v>45715</v>
      </c>
      <c r="DV31" s="221" t="s">
        <v>7699</v>
      </c>
      <c r="DW31" s="213">
        <v>33000</v>
      </c>
      <c r="DX31" s="224" t="s">
        <v>7646</v>
      </c>
      <c r="DY31" s="224" t="s">
        <v>742</v>
      </c>
      <c r="DZ31" s="224">
        <v>2</v>
      </c>
      <c r="EA31" s="224" t="s">
        <v>7698</v>
      </c>
      <c r="EB31" s="224" t="s">
        <v>7688</v>
      </c>
      <c r="EC31" s="214">
        <v>45715</v>
      </c>
      <c r="ED31" s="222" t="s">
        <v>7700</v>
      </c>
      <c r="EE31" s="218" t="s">
        <v>17</v>
      </c>
      <c r="EF31" s="222" t="s">
        <v>378</v>
      </c>
      <c r="EG31" s="222" t="s">
        <v>17</v>
      </c>
      <c r="EH31" s="222" t="s">
        <v>17</v>
      </c>
      <c r="EI31" s="222" t="s">
        <v>7698</v>
      </c>
      <c r="EJ31" s="222" t="s">
        <v>17</v>
      </c>
      <c r="EK31" s="223">
        <v>45715</v>
      </c>
      <c r="EL31" s="221" t="s">
        <v>7701</v>
      </c>
      <c r="EM31" s="213" t="s">
        <v>17</v>
      </c>
      <c r="EN31" s="224" t="s">
        <v>378</v>
      </c>
      <c r="EO31" s="224" t="s">
        <v>17</v>
      </c>
      <c r="EP31" s="224" t="s">
        <v>17</v>
      </c>
      <c r="EQ31" s="224" t="s">
        <v>7698</v>
      </c>
      <c r="ER31" s="224" t="s">
        <v>17</v>
      </c>
      <c r="ES31" s="214">
        <v>45715</v>
      </c>
      <c r="ET31" s="222" t="s">
        <v>7686</v>
      </c>
      <c r="EU31" s="222">
        <v>48</v>
      </c>
      <c r="EV31" s="222" t="s">
        <v>7650</v>
      </c>
      <c r="EW31" s="222" t="s">
        <v>742</v>
      </c>
      <c r="EX31" s="222">
        <v>2</v>
      </c>
      <c r="EY31" s="222" t="s">
        <v>7652</v>
      </c>
      <c r="EZ31" s="222" t="s">
        <v>7654</v>
      </c>
      <c r="FA31" s="223">
        <v>45715</v>
      </c>
      <c r="FB31" s="221" t="s">
        <v>759</v>
      </c>
      <c r="FC31" s="224">
        <v>1</v>
      </c>
      <c r="FD31" s="224" t="s">
        <v>756</v>
      </c>
      <c r="FE31" s="224" t="s">
        <v>742</v>
      </c>
      <c r="FF31" s="224">
        <v>2</v>
      </c>
      <c r="FG31" s="224" t="s">
        <v>758</v>
      </c>
      <c r="FH31" s="224" t="s">
        <v>757</v>
      </c>
      <c r="FI31" s="214">
        <v>44893</v>
      </c>
      <c r="FJ31" s="221" t="s">
        <v>760</v>
      </c>
      <c r="FK31" s="222" t="s">
        <v>17</v>
      </c>
      <c r="FL31" s="222" t="s">
        <v>378</v>
      </c>
      <c r="FM31" s="222" t="s">
        <v>17</v>
      </c>
      <c r="FN31" s="222" t="s">
        <v>17</v>
      </c>
      <c r="FO31" s="222" t="s">
        <v>749</v>
      </c>
      <c r="FP31" s="218" t="s">
        <v>378</v>
      </c>
      <c r="FQ31" s="219">
        <v>44893</v>
      </c>
      <c r="FR31" s="221" t="s">
        <v>761</v>
      </c>
      <c r="FS31" s="224" t="s">
        <v>17</v>
      </c>
      <c r="FT31" s="224" t="s">
        <v>378</v>
      </c>
      <c r="FU31" s="224" t="s">
        <v>17</v>
      </c>
      <c r="FV31" s="224" t="s">
        <v>17</v>
      </c>
      <c r="FW31" s="224" t="s">
        <v>749</v>
      </c>
      <c r="FX31" s="224" t="s">
        <v>378</v>
      </c>
      <c r="FY31" s="214">
        <v>44893</v>
      </c>
      <c r="FZ31" s="222" t="s">
        <v>2827</v>
      </c>
      <c r="GA31" s="222">
        <v>0</v>
      </c>
      <c r="GB31" s="222" t="s">
        <v>1188</v>
      </c>
      <c r="GC31" s="222" t="s">
        <v>33</v>
      </c>
      <c r="GD31" s="222">
        <v>2</v>
      </c>
      <c r="GE31" s="222" t="s">
        <v>17</v>
      </c>
      <c r="GF31" s="222" t="s">
        <v>17</v>
      </c>
      <c r="GG31" s="223">
        <v>45610</v>
      </c>
      <c r="GH31" s="221" t="s">
        <v>2833</v>
      </c>
      <c r="GI31" s="224">
        <v>0</v>
      </c>
      <c r="GJ31" s="224" t="s">
        <v>1188</v>
      </c>
      <c r="GK31" s="224" t="s">
        <v>33</v>
      </c>
      <c r="GL31" s="224">
        <v>2</v>
      </c>
      <c r="GM31" s="224" t="s">
        <v>17</v>
      </c>
      <c r="GN31" s="224" t="s">
        <v>17</v>
      </c>
      <c r="GO31" s="214">
        <v>45610</v>
      </c>
      <c r="GP31" s="222" t="s">
        <v>2828</v>
      </c>
      <c r="GQ31" s="222">
        <v>0</v>
      </c>
      <c r="GR31" s="222" t="s">
        <v>1188</v>
      </c>
      <c r="GS31" s="222" t="s">
        <v>33</v>
      </c>
      <c r="GT31" s="222">
        <v>2</v>
      </c>
      <c r="GU31" s="222" t="s">
        <v>17</v>
      </c>
      <c r="GV31" s="222" t="s">
        <v>17</v>
      </c>
      <c r="GW31" s="223">
        <v>45610</v>
      </c>
      <c r="GX31" s="221" t="s">
        <v>2834</v>
      </c>
      <c r="GY31" s="224">
        <v>0</v>
      </c>
      <c r="GZ31" s="224" t="s">
        <v>1188</v>
      </c>
      <c r="HA31" s="224" t="s">
        <v>33</v>
      </c>
      <c r="HB31" s="224">
        <v>2</v>
      </c>
      <c r="HC31" s="224" t="s">
        <v>17</v>
      </c>
      <c r="HD31" s="224" t="s">
        <v>17</v>
      </c>
      <c r="HE31" s="214">
        <v>45610</v>
      </c>
      <c r="HF31" s="222" t="s">
        <v>2826</v>
      </c>
      <c r="HG31" s="222">
        <v>0</v>
      </c>
      <c r="HH31" s="222" t="s">
        <v>1188</v>
      </c>
      <c r="HI31" s="222" t="s">
        <v>33</v>
      </c>
      <c r="HJ31" s="222">
        <v>2</v>
      </c>
      <c r="HK31" s="222" t="s">
        <v>17</v>
      </c>
      <c r="HL31" s="222" t="s">
        <v>17</v>
      </c>
      <c r="HM31" s="223">
        <v>45610</v>
      </c>
      <c r="HN31" s="221" t="s">
        <v>2832</v>
      </c>
      <c r="HO31" s="224">
        <v>2</v>
      </c>
      <c r="HP31" s="224" t="s">
        <v>1188</v>
      </c>
      <c r="HQ31" s="224" t="s">
        <v>33</v>
      </c>
      <c r="HR31" s="224">
        <v>2</v>
      </c>
      <c r="HS31" s="224" t="s">
        <v>17</v>
      </c>
      <c r="HT31" s="224" t="s">
        <v>17</v>
      </c>
      <c r="HU31" s="214">
        <v>45610</v>
      </c>
      <c r="HV31" s="222" t="s">
        <v>2829</v>
      </c>
      <c r="HW31" s="222">
        <v>0</v>
      </c>
      <c r="HX31" s="222" t="s">
        <v>1188</v>
      </c>
      <c r="HY31" s="222" t="s">
        <v>33</v>
      </c>
      <c r="HZ31" s="222">
        <v>2</v>
      </c>
      <c r="IA31" s="222" t="s">
        <v>17</v>
      </c>
      <c r="IB31" s="222" t="s">
        <v>17</v>
      </c>
      <c r="IC31" s="223">
        <v>45610</v>
      </c>
      <c r="ID31" s="221" t="s">
        <v>2831</v>
      </c>
      <c r="IE31" s="224">
        <v>0</v>
      </c>
      <c r="IF31" s="224" t="s">
        <v>1188</v>
      </c>
      <c r="IG31" s="224" t="s">
        <v>33</v>
      </c>
      <c r="IH31" s="224">
        <v>2</v>
      </c>
      <c r="II31" s="224" t="s">
        <v>17</v>
      </c>
      <c r="IJ31" s="224" t="s">
        <v>17</v>
      </c>
      <c r="IK31" s="214">
        <v>45610</v>
      </c>
      <c r="IL31" s="222" t="s">
        <v>2830</v>
      </c>
      <c r="IM31" s="222">
        <v>1</v>
      </c>
      <c r="IN31" s="222" t="s">
        <v>1188</v>
      </c>
      <c r="IO31" s="222" t="s">
        <v>33</v>
      </c>
      <c r="IP31" s="222">
        <v>2</v>
      </c>
      <c r="IQ31" s="222" t="s">
        <v>17</v>
      </c>
      <c r="IR31" s="222" t="s">
        <v>17</v>
      </c>
      <c r="IS31" s="223">
        <v>45610</v>
      </c>
    </row>
    <row r="32" spans="1:253" s="11" customFormat="1" ht="13.25" customHeight="1" x14ac:dyDescent="0.25">
      <c r="A32" s="11" t="s">
        <v>732</v>
      </c>
      <c r="B32" s="11" t="s">
        <v>10118</v>
      </c>
      <c r="C32" s="11" t="s">
        <v>733</v>
      </c>
      <c r="D32" s="11" t="s">
        <v>734</v>
      </c>
      <c r="E32" s="11" t="s">
        <v>9524</v>
      </c>
      <c r="F32" s="11" t="s">
        <v>7702</v>
      </c>
      <c r="G32" s="212">
        <v>1182000</v>
      </c>
      <c r="H32" s="213" t="s">
        <v>7630</v>
      </c>
      <c r="I32" s="213" t="s">
        <v>742</v>
      </c>
      <c r="J32" s="213">
        <v>2</v>
      </c>
      <c r="K32" s="213" t="s">
        <v>7673</v>
      </c>
      <c r="L32" s="213" t="s">
        <v>7631</v>
      </c>
      <c r="M32" s="214">
        <v>45715</v>
      </c>
      <c r="N32" s="221" t="s">
        <v>7704</v>
      </c>
      <c r="O32" s="216">
        <v>23180</v>
      </c>
      <c r="P32" s="216" t="s">
        <v>7634</v>
      </c>
      <c r="Q32" s="216" t="s">
        <v>742</v>
      </c>
      <c r="R32" s="216">
        <v>2</v>
      </c>
      <c r="S32" s="216" t="s">
        <v>7703</v>
      </c>
      <c r="T32" s="216" t="s">
        <v>7635</v>
      </c>
      <c r="U32" s="217">
        <v>45715</v>
      </c>
      <c r="V32" s="221" t="s">
        <v>7706</v>
      </c>
      <c r="W32" s="213">
        <v>1182000</v>
      </c>
      <c r="X32" s="213" t="s">
        <v>7630</v>
      </c>
      <c r="Y32" s="213" t="s">
        <v>742</v>
      </c>
      <c r="Z32" s="213">
        <v>2</v>
      </c>
      <c r="AA32" s="213" t="s">
        <v>7705</v>
      </c>
      <c r="AB32" s="213" t="s">
        <v>7631</v>
      </c>
      <c r="AC32" s="214">
        <v>45715</v>
      </c>
      <c r="AD32" s="221" t="s">
        <v>7708</v>
      </c>
      <c r="AE32" s="218">
        <v>760000</v>
      </c>
      <c r="AF32" s="218" t="s">
        <v>7630</v>
      </c>
      <c r="AG32" s="218" t="s">
        <v>742</v>
      </c>
      <c r="AH32" s="218">
        <v>2</v>
      </c>
      <c r="AI32" s="218" t="s">
        <v>7707</v>
      </c>
      <c r="AJ32" s="218" t="s">
        <v>7631</v>
      </c>
      <c r="AK32" s="219">
        <v>45715</v>
      </c>
      <c r="AL32" s="221" t="s">
        <v>7710</v>
      </c>
      <c r="AM32" s="213">
        <v>0</v>
      </c>
      <c r="AN32" s="213" t="s">
        <v>17</v>
      </c>
      <c r="AO32" s="213" t="s">
        <v>742</v>
      </c>
      <c r="AP32" s="213">
        <v>2</v>
      </c>
      <c r="AQ32" s="213" t="s">
        <v>7709</v>
      </c>
      <c r="AR32" s="213" t="s">
        <v>17</v>
      </c>
      <c r="AS32" s="214">
        <v>45715</v>
      </c>
      <c r="AT32" s="222" t="s">
        <v>737</v>
      </c>
      <c r="AU32" s="218" t="s">
        <v>17</v>
      </c>
      <c r="AV32" s="218" t="s">
        <v>17</v>
      </c>
      <c r="AW32" s="218" t="s">
        <v>17</v>
      </c>
      <c r="AX32" s="218" t="s">
        <v>17</v>
      </c>
      <c r="AY32" s="218" t="s">
        <v>735</v>
      </c>
      <c r="AZ32" s="218" t="s">
        <v>17</v>
      </c>
      <c r="BA32" s="219">
        <v>44893</v>
      </c>
      <c r="BB32" s="221" t="s">
        <v>736</v>
      </c>
      <c r="BC32" s="213" t="s">
        <v>17</v>
      </c>
      <c r="BD32" s="213" t="s">
        <v>17</v>
      </c>
      <c r="BE32" s="213" t="s">
        <v>17</v>
      </c>
      <c r="BF32" s="213" t="s">
        <v>17</v>
      </c>
      <c r="BG32" s="213" t="s">
        <v>735</v>
      </c>
      <c r="BH32" s="213" t="s">
        <v>17</v>
      </c>
      <c r="BI32" s="214">
        <v>44893</v>
      </c>
      <c r="BJ32" s="222" t="s">
        <v>7713</v>
      </c>
      <c r="BK32" s="222">
        <v>0</v>
      </c>
      <c r="BL32" s="222" t="s">
        <v>7711</v>
      </c>
      <c r="BM32" s="222" t="s">
        <v>742</v>
      </c>
      <c r="BN32" s="222">
        <v>2</v>
      </c>
      <c r="BO32" s="222" t="s">
        <v>7712</v>
      </c>
      <c r="BP32" s="218" t="s">
        <v>496</v>
      </c>
      <c r="BQ32" s="223">
        <v>45715</v>
      </c>
      <c r="BR32" s="221" t="s">
        <v>738</v>
      </c>
      <c r="BS32" s="224" t="s">
        <v>17</v>
      </c>
      <c r="BT32" s="224" t="s">
        <v>17</v>
      </c>
      <c r="BU32" s="224" t="s">
        <v>17</v>
      </c>
      <c r="BV32" s="224" t="s">
        <v>17</v>
      </c>
      <c r="BW32" s="224" t="s">
        <v>735</v>
      </c>
      <c r="BX32" s="224" t="s">
        <v>17</v>
      </c>
      <c r="BY32" s="214">
        <v>44893</v>
      </c>
      <c r="BZ32" s="222" t="s">
        <v>739</v>
      </c>
      <c r="CA32" s="222" t="s">
        <v>17</v>
      </c>
      <c r="CB32" s="222" t="s">
        <v>17</v>
      </c>
      <c r="CC32" s="222" t="s">
        <v>17</v>
      </c>
      <c r="CD32" s="222" t="s">
        <v>17</v>
      </c>
      <c r="CE32" s="222" t="s">
        <v>735</v>
      </c>
      <c r="CF32" s="222" t="s">
        <v>17</v>
      </c>
      <c r="CG32" s="223">
        <v>44893</v>
      </c>
      <c r="CH32" s="221" t="s">
        <v>10769</v>
      </c>
      <c r="CI32" s="222" t="e">
        <v>#N/A</v>
      </c>
      <c r="CJ32" s="222" t="e">
        <v>#N/A</v>
      </c>
      <c r="CK32" s="222" t="e">
        <v>#N/A</v>
      </c>
      <c r="CL32" s="222" t="e">
        <v>#N/A</v>
      </c>
      <c r="CM32" s="222" t="e">
        <v>#N/A</v>
      </c>
      <c r="CN32" s="222" t="e">
        <v>#N/A</v>
      </c>
      <c r="CO32" s="225" t="e">
        <v>#N/A</v>
      </c>
      <c r="CP32" s="222" t="s">
        <v>741</v>
      </c>
      <c r="CQ32" s="224" t="s">
        <v>17</v>
      </c>
      <c r="CR32" s="224" t="s">
        <v>17</v>
      </c>
      <c r="CS32" s="224" t="s">
        <v>17</v>
      </c>
      <c r="CT32" s="224" t="s">
        <v>17</v>
      </c>
      <c r="CU32" s="224" t="s">
        <v>735</v>
      </c>
      <c r="CV32" s="224" t="s">
        <v>17</v>
      </c>
      <c r="CW32" s="214">
        <v>44893</v>
      </c>
      <c r="CX32" s="222" t="s">
        <v>7719</v>
      </c>
      <c r="CY32" s="218">
        <v>285000</v>
      </c>
      <c r="CZ32" s="218" t="s">
        <v>7630</v>
      </c>
      <c r="DA32" s="218" t="s">
        <v>742</v>
      </c>
      <c r="DB32" s="218">
        <v>2</v>
      </c>
      <c r="DC32" s="218" t="s">
        <v>7724</v>
      </c>
      <c r="DD32" s="218" t="s">
        <v>7631</v>
      </c>
      <c r="DE32" s="220">
        <v>45715</v>
      </c>
      <c r="DF32" s="221" t="s">
        <v>7721</v>
      </c>
      <c r="DG32" s="213">
        <v>422000</v>
      </c>
      <c r="DH32" s="224" t="s">
        <v>7630</v>
      </c>
      <c r="DI32" s="224" t="s">
        <v>742</v>
      </c>
      <c r="DJ32" s="224">
        <v>2</v>
      </c>
      <c r="DK32" s="224" t="s">
        <v>7720</v>
      </c>
      <c r="DL32" s="224" t="s">
        <v>7631</v>
      </c>
      <c r="DM32" s="214">
        <v>45715</v>
      </c>
      <c r="DN32" s="222" t="s">
        <v>7723</v>
      </c>
      <c r="DO32" s="218">
        <v>475000</v>
      </c>
      <c r="DP32" s="222" t="s">
        <v>7630</v>
      </c>
      <c r="DQ32" s="222" t="s">
        <v>742</v>
      </c>
      <c r="DR32" s="222">
        <v>2</v>
      </c>
      <c r="DS32" s="222" t="s">
        <v>7722</v>
      </c>
      <c r="DT32" s="222" t="s">
        <v>7631</v>
      </c>
      <c r="DU32" s="223">
        <v>45715</v>
      </c>
      <c r="DV32" s="221" t="s">
        <v>7725</v>
      </c>
      <c r="DW32" s="213">
        <v>232000</v>
      </c>
      <c r="DX32" s="224" t="s">
        <v>7630</v>
      </c>
      <c r="DY32" s="224" t="s">
        <v>742</v>
      </c>
      <c r="DZ32" s="224">
        <v>2</v>
      </c>
      <c r="EA32" s="224" t="s">
        <v>7724</v>
      </c>
      <c r="EB32" s="224" t="s">
        <v>7631</v>
      </c>
      <c r="EC32" s="214">
        <v>45715</v>
      </c>
      <c r="ED32" s="222" t="s">
        <v>7727</v>
      </c>
      <c r="EE32" s="218">
        <v>53000</v>
      </c>
      <c r="EF32" s="222" t="s">
        <v>7630</v>
      </c>
      <c r="EG32" s="222" t="s">
        <v>742</v>
      </c>
      <c r="EH32" s="222">
        <v>2</v>
      </c>
      <c r="EI32" s="222" t="s">
        <v>7726</v>
      </c>
      <c r="EJ32" s="222" t="s">
        <v>7631</v>
      </c>
      <c r="EK32" s="223">
        <v>45715</v>
      </c>
      <c r="EL32" s="221" t="s">
        <v>7729</v>
      </c>
      <c r="EM32" s="213">
        <v>0</v>
      </c>
      <c r="EN32" s="224" t="s">
        <v>7630</v>
      </c>
      <c r="EO32" s="224" t="s">
        <v>742</v>
      </c>
      <c r="EP32" s="224">
        <v>2</v>
      </c>
      <c r="EQ32" s="224" t="s">
        <v>7728</v>
      </c>
      <c r="ER32" s="224" t="s">
        <v>7631</v>
      </c>
      <c r="ES32" s="214">
        <v>45715</v>
      </c>
      <c r="ET32" s="222" t="s">
        <v>7717</v>
      </c>
      <c r="EU32" s="222">
        <v>48</v>
      </c>
      <c r="EV32" s="222" t="s">
        <v>7714</v>
      </c>
      <c r="EW32" s="222" t="s">
        <v>742</v>
      </c>
      <c r="EX32" s="222">
        <v>2</v>
      </c>
      <c r="EY32" s="222" t="s">
        <v>7716</v>
      </c>
      <c r="EZ32" s="222" t="s">
        <v>7715</v>
      </c>
      <c r="FA32" s="223">
        <v>45715</v>
      </c>
      <c r="FB32" s="221" t="s">
        <v>744</v>
      </c>
      <c r="FC32" s="224">
        <v>5</v>
      </c>
      <c r="FD32" s="224" t="s">
        <v>17</v>
      </c>
      <c r="FE32" s="224" t="s">
        <v>742</v>
      </c>
      <c r="FF32" s="224">
        <v>2</v>
      </c>
      <c r="FG32" s="224" t="s">
        <v>743</v>
      </c>
      <c r="FH32" s="224" t="s">
        <v>17</v>
      </c>
      <c r="FI32" s="214">
        <v>44893</v>
      </c>
      <c r="FJ32" s="221" t="s">
        <v>745</v>
      </c>
      <c r="FK32" s="222" t="s">
        <v>17</v>
      </c>
      <c r="FL32" s="222" t="s">
        <v>17</v>
      </c>
      <c r="FM32" s="222" t="s">
        <v>17</v>
      </c>
      <c r="FN32" s="222" t="s">
        <v>17</v>
      </c>
      <c r="FO32" s="222" t="s">
        <v>735</v>
      </c>
      <c r="FP32" s="218" t="s">
        <v>17</v>
      </c>
      <c r="FQ32" s="219">
        <v>44893</v>
      </c>
      <c r="FR32" s="221" t="s">
        <v>746</v>
      </c>
      <c r="FS32" s="224" t="s">
        <v>17</v>
      </c>
      <c r="FT32" s="224" t="s">
        <v>17</v>
      </c>
      <c r="FU32" s="224" t="s">
        <v>17</v>
      </c>
      <c r="FV32" s="224" t="s">
        <v>17</v>
      </c>
      <c r="FW32" s="224" t="s">
        <v>735</v>
      </c>
      <c r="FX32" s="224" t="s">
        <v>17</v>
      </c>
      <c r="FY32" s="214">
        <v>44893</v>
      </c>
      <c r="FZ32" s="222" t="s">
        <v>2836</v>
      </c>
      <c r="GA32" s="222">
        <v>0</v>
      </c>
      <c r="GB32" s="222" t="s">
        <v>1188</v>
      </c>
      <c r="GC32" s="222" t="s">
        <v>33</v>
      </c>
      <c r="GD32" s="222">
        <v>2</v>
      </c>
      <c r="GE32" s="222" t="s">
        <v>17</v>
      </c>
      <c r="GF32" s="222" t="s">
        <v>17</v>
      </c>
      <c r="GG32" s="223">
        <v>45610</v>
      </c>
      <c r="GH32" s="221" t="s">
        <v>2842</v>
      </c>
      <c r="GI32" s="224">
        <v>0</v>
      </c>
      <c r="GJ32" s="224" t="s">
        <v>1188</v>
      </c>
      <c r="GK32" s="224" t="s">
        <v>33</v>
      </c>
      <c r="GL32" s="224">
        <v>2</v>
      </c>
      <c r="GM32" s="224" t="s">
        <v>17</v>
      </c>
      <c r="GN32" s="224" t="s">
        <v>17</v>
      </c>
      <c r="GO32" s="214">
        <v>45610</v>
      </c>
      <c r="GP32" s="222" t="s">
        <v>2837</v>
      </c>
      <c r="GQ32" s="222">
        <v>0</v>
      </c>
      <c r="GR32" s="222" t="s">
        <v>1188</v>
      </c>
      <c r="GS32" s="222" t="s">
        <v>33</v>
      </c>
      <c r="GT32" s="222">
        <v>2</v>
      </c>
      <c r="GU32" s="222" t="s">
        <v>17</v>
      </c>
      <c r="GV32" s="222" t="s">
        <v>17</v>
      </c>
      <c r="GW32" s="223">
        <v>45610</v>
      </c>
      <c r="GX32" s="221" t="s">
        <v>2843</v>
      </c>
      <c r="GY32" s="224">
        <v>0</v>
      </c>
      <c r="GZ32" s="224" t="s">
        <v>1188</v>
      </c>
      <c r="HA32" s="224" t="s">
        <v>33</v>
      </c>
      <c r="HB32" s="224">
        <v>2</v>
      </c>
      <c r="HC32" s="224" t="s">
        <v>17</v>
      </c>
      <c r="HD32" s="224" t="s">
        <v>17</v>
      </c>
      <c r="HE32" s="214">
        <v>45610</v>
      </c>
      <c r="HF32" s="222" t="s">
        <v>2835</v>
      </c>
      <c r="HG32" s="222">
        <v>0</v>
      </c>
      <c r="HH32" s="222" t="s">
        <v>1188</v>
      </c>
      <c r="HI32" s="222" t="s">
        <v>33</v>
      </c>
      <c r="HJ32" s="222">
        <v>2</v>
      </c>
      <c r="HK32" s="222" t="s">
        <v>17</v>
      </c>
      <c r="HL32" s="222" t="s">
        <v>17</v>
      </c>
      <c r="HM32" s="223">
        <v>45610</v>
      </c>
      <c r="HN32" s="221" t="s">
        <v>2841</v>
      </c>
      <c r="HO32" s="224">
        <v>2</v>
      </c>
      <c r="HP32" s="224" t="s">
        <v>1188</v>
      </c>
      <c r="HQ32" s="224" t="s">
        <v>33</v>
      </c>
      <c r="HR32" s="224">
        <v>2</v>
      </c>
      <c r="HS32" s="224" t="s">
        <v>17</v>
      </c>
      <c r="HT32" s="224" t="s">
        <v>17</v>
      </c>
      <c r="HU32" s="214">
        <v>45610</v>
      </c>
      <c r="HV32" s="222" t="s">
        <v>2838</v>
      </c>
      <c r="HW32" s="222">
        <v>0</v>
      </c>
      <c r="HX32" s="222" t="s">
        <v>1188</v>
      </c>
      <c r="HY32" s="222" t="s">
        <v>33</v>
      </c>
      <c r="HZ32" s="222">
        <v>2</v>
      </c>
      <c r="IA32" s="222" t="s">
        <v>17</v>
      </c>
      <c r="IB32" s="222" t="s">
        <v>17</v>
      </c>
      <c r="IC32" s="223">
        <v>45610</v>
      </c>
      <c r="ID32" s="221" t="s">
        <v>2840</v>
      </c>
      <c r="IE32" s="224">
        <v>0</v>
      </c>
      <c r="IF32" s="224" t="s">
        <v>1188</v>
      </c>
      <c r="IG32" s="224" t="s">
        <v>33</v>
      </c>
      <c r="IH32" s="224">
        <v>2</v>
      </c>
      <c r="II32" s="224" t="s">
        <v>17</v>
      </c>
      <c r="IJ32" s="224" t="s">
        <v>17</v>
      </c>
      <c r="IK32" s="214">
        <v>45610</v>
      </c>
      <c r="IL32" s="222" t="s">
        <v>2839</v>
      </c>
      <c r="IM32" s="222">
        <v>1</v>
      </c>
      <c r="IN32" s="222" t="s">
        <v>1188</v>
      </c>
      <c r="IO32" s="222" t="s">
        <v>33</v>
      </c>
      <c r="IP32" s="222">
        <v>2</v>
      </c>
      <c r="IQ32" s="222" t="s">
        <v>17</v>
      </c>
      <c r="IR32" s="222" t="s">
        <v>17</v>
      </c>
      <c r="IS32" s="223">
        <v>45610</v>
      </c>
    </row>
    <row r="33" spans="1:253" s="11" customFormat="1" ht="13.25" customHeight="1" x14ac:dyDescent="0.25">
      <c r="A33" s="11" t="s">
        <v>805</v>
      </c>
      <c r="B33" s="11" t="s">
        <v>10162</v>
      </c>
      <c r="C33" s="11" t="s">
        <v>806</v>
      </c>
      <c r="D33" s="11" t="s">
        <v>807</v>
      </c>
      <c r="E33" s="11" t="s">
        <v>9529</v>
      </c>
      <c r="F33" s="11" t="s">
        <v>4028</v>
      </c>
      <c r="G33" s="212">
        <v>11331000</v>
      </c>
      <c r="H33" s="213" t="s">
        <v>4025</v>
      </c>
      <c r="I33" s="213" t="s">
        <v>33</v>
      </c>
      <c r="J33" s="213">
        <v>2</v>
      </c>
      <c r="K33" s="213" t="s">
        <v>4027</v>
      </c>
      <c r="L33" s="213" t="s">
        <v>4026</v>
      </c>
      <c r="M33" s="214">
        <v>45659</v>
      </c>
      <c r="N33" s="221" t="s">
        <v>4031</v>
      </c>
      <c r="O33" s="216">
        <v>48310</v>
      </c>
      <c r="P33" s="216" t="s">
        <v>4025</v>
      </c>
      <c r="Q33" s="216" t="s">
        <v>742</v>
      </c>
      <c r="R33" s="216">
        <v>2</v>
      </c>
      <c r="S33" s="216" t="s">
        <v>4030</v>
      </c>
      <c r="T33" s="216" t="s">
        <v>4029</v>
      </c>
      <c r="U33" s="217">
        <v>45659</v>
      </c>
      <c r="V33" s="221" t="s">
        <v>4033</v>
      </c>
      <c r="W33" s="213">
        <v>11331000</v>
      </c>
      <c r="X33" s="213" t="s">
        <v>4025</v>
      </c>
      <c r="Y33" s="213" t="s">
        <v>742</v>
      </c>
      <c r="Z33" s="213">
        <v>2</v>
      </c>
      <c r="AA33" s="213" t="s">
        <v>4032</v>
      </c>
      <c r="AB33" s="213" t="s">
        <v>4026</v>
      </c>
      <c r="AC33" s="214">
        <v>45659</v>
      </c>
      <c r="AD33" s="221" t="s">
        <v>4037</v>
      </c>
      <c r="AE33" s="218">
        <v>142000</v>
      </c>
      <c r="AF33" s="218" t="s">
        <v>4034</v>
      </c>
      <c r="AG33" s="218" t="s">
        <v>33</v>
      </c>
      <c r="AH33" s="218">
        <v>2</v>
      </c>
      <c r="AI33" s="218" t="s">
        <v>4036</v>
      </c>
      <c r="AJ33" s="218" t="s">
        <v>4035</v>
      </c>
      <c r="AK33" s="219">
        <v>45659</v>
      </c>
      <c r="AL33" s="221" t="s">
        <v>4039</v>
      </c>
      <c r="AM33" s="213">
        <v>85000</v>
      </c>
      <c r="AN33" s="213" t="s">
        <v>4034</v>
      </c>
      <c r="AO33" s="213" t="s">
        <v>33</v>
      </c>
      <c r="AP33" s="213">
        <v>2</v>
      </c>
      <c r="AQ33" s="213" t="s">
        <v>4038</v>
      </c>
      <c r="AR33" s="213" t="s">
        <v>4035</v>
      </c>
      <c r="AS33" s="214">
        <v>45659</v>
      </c>
      <c r="AT33" s="222" t="s">
        <v>4040</v>
      </c>
      <c r="AU33" s="218" t="s">
        <v>17</v>
      </c>
      <c r="AV33" s="218" t="s">
        <v>17</v>
      </c>
      <c r="AW33" s="218" t="s">
        <v>17</v>
      </c>
      <c r="AX33" s="218" t="s">
        <v>17</v>
      </c>
      <c r="AY33" s="218" t="s">
        <v>3887</v>
      </c>
      <c r="AZ33" s="218" t="s">
        <v>17</v>
      </c>
      <c r="BA33" s="219">
        <v>45659</v>
      </c>
      <c r="BB33" s="221" t="s">
        <v>4059</v>
      </c>
      <c r="BC33" s="213" t="s">
        <v>17</v>
      </c>
      <c r="BD33" s="213" t="s">
        <v>17</v>
      </c>
      <c r="BE33" s="213" t="s">
        <v>17</v>
      </c>
      <c r="BF33" s="213" t="s">
        <v>17</v>
      </c>
      <c r="BG33" s="213" t="s">
        <v>4058</v>
      </c>
      <c r="BH33" s="213" t="s">
        <v>17</v>
      </c>
      <c r="BI33" s="214">
        <v>45659</v>
      </c>
      <c r="BJ33" s="222" t="s">
        <v>4042</v>
      </c>
      <c r="BK33" s="222" t="s">
        <v>17</v>
      </c>
      <c r="BL33" s="222" t="s">
        <v>378</v>
      </c>
      <c r="BM33" s="222" t="s">
        <v>17</v>
      </c>
      <c r="BN33" s="222" t="s">
        <v>17</v>
      </c>
      <c r="BO33" s="222" t="s">
        <v>4041</v>
      </c>
      <c r="BP33" s="218" t="s">
        <v>378</v>
      </c>
      <c r="BQ33" s="223">
        <v>45659</v>
      </c>
      <c r="BR33" s="221" t="s">
        <v>4061</v>
      </c>
      <c r="BS33" s="224" t="s">
        <v>17</v>
      </c>
      <c r="BT33" s="224" t="s">
        <v>17</v>
      </c>
      <c r="BU33" s="224" t="s">
        <v>17</v>
      </c>
      <c r="BV33" s="224" t="s">
        <v>17</v>
      </c>
      <c r="BW33" s="224" t="s">
        <v>4060</v>
      </c>
      <c r="BX33" s="224" t="s">
        <v>17</v>
      </c>
      <c r="BY33" s="214">
        <v>45659</v>
      </c>
      <c r="BZ33" s="222" t="s">
        <v>4063</v>
      </c>
      <c r="CA33" s="222" t="s">
        <v>17</v>
      </c>
      <c r="CB33" s="222" t="s">
        <v>17</v>
      </c>
      <c r="CC33" s="222" t="s">
        <v>17</v>
      </c>
      <c r="CD33" s="222" t="s">
        <v>17</v>
      </c>
      <c r="CE33" s="222" t="s">
        <v>4062</v>
      </c>
      <c r="CF33" s="222" t="s">
        <v>17</v>
      </c>
      <c r="CG33" s="223">
        <v>45659</v>
      </c>
      <c r="CH33" s="221" t="s">
        <v>10770</v>
      </c>
      <c r="CI33" s="222" t="e">
        <v>#N/A</v>
      </c>
      <c r="CJ33" s="222" t="e">
        <v>#N/A</v>
      </c>
      <c r="CK33" s="222" t="e">
        <v>#N/A</v>
      </c>
      <c r="CL33" s="222" t="e">
        <v>#N/A</v>
      </c>
      <c r="CM33" s="222" t="e">
        <v>#N/A</v>
      </c>
      <c r="CN33" s="222" t="e">
        <v>#N/A</v>
      </c>
      <c r="CO33" s="225" t="e">
        <v>#N/A</v>
      </c>
      <c r="CP33" s="222" t="s">
        <v>1400</v>
      </c>
      <c r="CQ33" s="224" t="s">
        <v>17</v>
      </c>
      <c r="CR33" s="224" t="s">
        <v>17</v>
      </c>
      <c r="CS33" s="224" t="s">
        <v>17</v>
      </c>
      <c r="CT33" s="224" t="s">
        <v>17</v>
      </c>
      <c r="CU33" s="224" t="s">
        <v>1399</v>
      </c>
      <c r="CV33" s="224" t="s">
        <v>17</v>
      </c>
      <c r="CW33" s="214">
        <v>45504</v>
      </c>
      <c r="CX33" s="222" t="s">
        <v>4045</v>
      </c>
      <c r="CY33" s="218">
        <v>85000</v>
      </c>
      <c r="CZ33" s="218" t="s">
        <v>4034</v>
      </c>
      <c r="DA33" s="218" t="s">
        <v>33</v>
      </c>
      <c r="DB33" s="218">
        <v>2</v>
      </c>
      <c r="DC33" s="218" t="s">
        <v>4052</v>
      </c>
      <c r="DD33" s="218" t="s">
        <v>4035</v>
      </c>
      <c r="DE33" s="220">
        <v>45659</v>
      </c>
      <c r="DF33" s="221" t="s">
        <v>4049</v>
      </c>
      <c r="DG33" s="213">
        <v>11190000</v>
      </c>
      <c r="DH33" s="224" t="s">
        <v>4046</v>
      </c>
      <c r="DI33" s="224" t="s">
        <v>33</v>
      </c>
      <c r="DJ33" s="224">
        <v>2</v>
      </c>
      <c r="DK33" s="224" t="s">
        <v>4048</v>
      </c>
      <c r="DL33" s="224" t="s">
        <v>4047</v>
      </c>
      <c r="DM33" s="214">
        <v>45659</v>
      </c>
      <c r="DN33" s="222" t="s">
        <v>4051</v>
      </c>
      <c r="DO33" s="218">
        <v>57000</v>
      </c>
      <c r="DP33" s="222" t="s">
        <v>4034</v>
      </c>
      <c r="DQ33" s="222" t="s">
        <v>33</v>
      </c>
      <c r="DR33" s="222">
        <v>2</v>
      </c>
      <c r="DS33" s="222" t="s">
        <v>4050</v>
      </c>
      <c r="DT33" s="222" t="s">
        <v>4035</v>
      </c>
      <c r="DU33" s="223">
        <v>45659</v>
      </c>
      <c r="DV33" s="221" t="s">
        <v>4053</v>
      </c>
      <c r="DW33" s="213">
        <v>85000</v>
      </c>
      <c r="DX33" s="224" t="s">
        <v>4034</v>
      </c>
      <c r="DY33" s="224" t="s">
        <v>33</v>
      </c>
      <c r="DZ33" s="224">
        <v>2</v>
      </c>
      <c r="EA33" s="224" t="s">
        <v>4052</v>
      </c>
      <c r="EB33" s="224" t="s">
        <v>4035</v>
      </c>
      <c r="EC33" s="214">
        <v>45659</v>
      </c>
      <c r="ED33" s="222" t="s">
        <v>4054</v>
      </c>
      <c r="EE33" s="218">
        <v>0</v>
      </c>
      <c r="EF33" s="222" t="s">
        <v>573</v>
      </c>
      <c r="EG33" s="222" t="s">
        <v>17</v>
      </c>
      <c r="EH33" s="222" t="s">
        <v>17</v>
      </c>
      <c r="EI33" s="222" t="s">
        <v>3910</v>
      </c>
      <c r="EJ33" s="222" t="s">
        <v>17</v>
      </c>
      <c r="EK33" s="223">
        <v>45659</v>
      </c>
      <c r="EL33" s="221" t="s">
        <v>4055</v>
      </c>
      <c r="EM33" s="213">
        <v>0</v>
      </c>
      <c r="EN33" s="224" t="s">
        <v>17</v>
      </c>
      <c r="EO33" s="224" t="s">
        <v>17</v>
      </c>
      <c r="EP33" s="224" t="s">
        <v>17</v>
      </c>
      <c r="EQ33" s="224" t="s">
        <v>3910</v>
      </c>
      <c r="ER33" s="224" t="s">
        <v>17</v>
      </c>
      <c r="ES33" s="214">
        <v>45659</v>
      </c>
      <c r="ET33" s="222" t="s">
        <v>4043</v>
      </c>
      <c r="EU33" s="222" t="s">
        <v>17</v>
      </c>
      <c r="EV33" s="222" t="s">
        <v>378</v>
      </c>
      <c r="EW33" s="222" t="s">
        <v>17</v>
      </c>
      <c r="EX33" s="222" t="s">
        <v>17</v>
      </c>
      <c r="EY33" s="222" t="s">
        <v>4041</v>
      </c>
      <c r="EZ33" s="222" t="s">
        <v>378</v>
      </c>
      <c r="FA33" s="223">
        <v>45659</v>
      </c>
      <c r="FB33" s="221" t="s">
        <v>4057</v>
      </c>
      <c r="FC33" s="224">
        <v>2</v>
      </c>
      <c r="FD33" s="224" t="s">
        <v>4034</v>
      </c>
      <c r="FE33" s="224" t="s">
        <v>742</v>
      </c>
      <c r="FF33" s="224">
        <v>2</v>
      </c>
      <c r="FG33" s="224" t="s">
        <v>4056</v>
      </c>
      <c r="FH33" s="224" t="s">
        <v>4035</v>
      </c>
      <c r="FI33" s="214">
        <v>45659</v>
      </c>
      <c r="FJ33" s="221" t="s">
        <v>808</v>
      </c>
      <c r="FK33" s="222" t="s">
        <v>17</v>
      </c>
      <c r="FL33" s="222" t="s">
        <v>17</v>
      </c>
      <c r="FM33" s="222" t="s">
        <v>17</v>
      </c>
      <c r="FN33" s="222" t="s">
        <v>17</v>
      </c>
      <c r="FO33" s="222" t="s">
        <v>801</v>
      </c>
      <c r="FP33" s="218" t="s">
        <v>17</v>
      </c>
      <c r="FQ33" s="219">
        <v>44921</v>
      </c>
      <c r="FR33" s="221" t="s">
        <v>809</v>
      </c>
      <c r="FS33" s="224" t="s">
        <v>17</v>
      </c>
      <c r="FT33" s="224" t="s">
        <v>17</v>
      </c>
      <c r="FU33" s="224" t="s">
        <v>17</v>
      </c>
      <c r="FV33" s="224" t="s">
        <v>17</v>
      </c>
      <c r="FW33" s="224" t="s">
        <v>803</v>
      </c>
      <c r="FX33" s="224" t="s">
        <v>17</v>
      </c>
      <c r="FY33" s="214">
        <v>44921</v>
      </c>
      <c r="FZ33" s="222" t="s">
        <v>2845</v>
      </c>
      <c r="GA33" s="222">
        <v>0</v>
      </c>
      <c r="GB33" s="222" t="s">
        <v>1188</v>
      </c>
      <c r="GC33" s="222" t="s">
        <v>33</v>
      </c>
      <c r="GD33" s="222">
        <v>2</v>
      </c>
      <c r="GE33" s="222" t="s">
        <v>17</v>
      </c>
      <c r="GF33" s="222" t="s">
        <v>17</v>
      </c>
      <c r="GG33" s="223">
        <v>45610</v>
      </c>
      <c r="GH33" s="221" t="s">
        <v>2851</v>
      </c>
      <c r="GI33" s="224">
        <v>0</v>
      </c>
      <c r="GJ33" s="224" t="s">
        <v>1188</v>
      </c>
      <c r="GK33" s="224" t="s">
        <v>33</v>
      </c>
      <c r="GL33" s="224">
        <v>2</v>
      </c>
      <c r="GM33" s="224" t="s">
        <v>17</v>
      </c>
      <c r="GN33" s="224" t="s">
        <v>17</v>
      </c>
      <c r="GO33" s="214">
        <v>45610</v>
      </c>
      <c r="GP33" s="222" t="s">
        <v>2846</v>
      </c>
      <c r="GQ33" s="222">
        <v>0</v>
      </c>
      <c r="GR33" s="222" t="s">
        <v>1188</v>
      </c>
      <c r="GS33" s="222" t="s">
        <v>33</v>
      </c>
      <c r="GT33" s="222">
        <v>2</v>
      </c>
      <c r="GU33" s="222" t="s">
        <v>17</v>
      </c>
      <c r="GV33" s="222" t="s">
        <v>17</v>
      </c>
      <c r="GW33" s="223">
        <v>45610</v>
      </c>
      <c r="GX33" s="221" t="s">
        <v>2852</v>
      </c>
      <c r="GY33" s="224">
        <v>0</v>
      </c>
      <c r="GZ33" s="224" t="s">
        <v>1188</v>
      </c>
      <c r="HA33" s="224" t="s">
        <v>33</v>
      </c>
      <c r="HB33" s="224">
        <v>2</v>
      </c>
      <c r="HC33" s="224" t="s">
        <v>17</v>
      </c>
      <c r="HD33" s="224" t="s">
        <v>17</v>
      </c>
      <c r="HE33" s="214">
        <v>45610</v>
      </c>
      <c r="HF33" s="222" t="s">
        <v>2844</v>
      </c>
      <c r="HG33" s="222">
        <v>0</v>
      </c>
      <c r="HH33" s="222" t="s">
        <v>1188</v>
      </c>
      <c r="HI33" s="222" t="s">
        <v>33</v>
      </c>
      <c r="HJ33" s="222">
        <v>2</v>
      </c>
      <c r="HK33" s="222" t="s">
        <v>17</v>
      </c>
      <c r="HL33" s="222" t="s">
        <v>17</v>
      </c>
      <c r="HM33" s="223">
        <v>45610</v>
      </c>
      <c r="HN33" s="221" t="s">
        <v>2850</v>
      </c>
      <c r="HO33" s="224">
        <v>0</v>
      </c>
      <c r="HP33" s="224" t="s">
        <v>1188</v>
      </c>
      <c r="HQ33" s="224" t="s">
        <v>33</v>
      </c>
      <c r="HR33" s="224">
        <v>2</v>
      </c>
      <c r="HS33" s="224" t="s">
        <v>17</v>
      </c>
      <c r="HT33" s="224" t="s">
        <v>17</v>
      </c>
      <c r="HU33" s="214">
        <v>45610</v>
      </c>
      <c r="HV33" s="222" t="s">
        <v>2847</v>
      </c>
      <c r="HW33" s="222">
        <v>0</v>
      </c>
      <c r="HX33" s="222" t="s">
        <v>1188</v>
      </c>
      <c r="HY33" s="222" t="s">
        <v>33</v>
      </c>
      <c r="HZ33" s="222">
        <v>2</v>
      </c>
      <c r="IA33" s="222" t="s">
        <v>17</v>
      </c>
      <c r="IB33" s="222" t="s">
        <v>17</v>
      </c>
      <c r="IC33" s="223">
        <v>45610</v>
      </c>
      <c r="ID33" s="221" t="s">
        <v>2849</v>
      </c>
      <c r="IE33" s="224">
        <v>0</v>
      </c>
      <c r="IF33" s="224" t="s">
        <v>1188</v>
      </c>
      <c r="IG33" s="224" t="s">
        <v>33</v>
      </c>
      <c r="IH33" s="224">
        <v>2</v>
      </c>
      <c r="II33" s="224" t="s">
        <v>17</v>
      </c>
      <c r="IJ33" s="224" t="s">
        <v>17</v>
      </c>
      <c r="IK33" s="214">
        <v>45610</v>
      </c>
      <c r="IL33" s="222" t="s">
        <v>2848</v>
      </c>
      <c r="IM33" s="222">
        <v>0</v>
      </c>
      <c r="IN33" s="222" t="s">
        <v>1188</v>
      </c>
      <c r="IO33" s="222" t="s">
        <v>33</v>
      </c>
      <c r="IP33" s="222">
        <v>2</v>
      </c>
      <c r="IQ33" s="222" t="s">
        <v>17</v>
      </c>
      <c r="IR33" s="222" t="s">
        <v>17</v>
      </c>
      <c r="IS33" s="223">
        <v>45610</v>
      </c>
    </row>
    <row r="34" spans="1:253" s="11" customFormat="1" ht="13.25" customHeight="1" x14ac:dyDescent="0.25">
      <c r="A34" s="11" t="s">
        <v>160</v>
      </c>
      <c r="B34" s="11" t="s">
        <v>10162</v>
      </c>
      <c r="C34" s="11" t="s">
        <v>161</v>
      </c>
      <c r="D34" s="11" t="s">
        <v>162</v>
      </c>
      <c r="E34" s="11" t="s">
        <v>9530</v>
      </c>
      <c r="F34" s="11" t="s">
        <v>4882</v>
      </c>
      <c r="G34" s="212">
        <v>47061000</v>
      </c>
      <c r="H34" s="213" t="s">
        <v>4879</v>
      </c>
      <c r="I34" s="213" t="s">
        <v>742</v>
      </c>
      <c r="J34" s="213">
        <v>2</v>
      </c>
      <c r="K34" s="213" t="s">
        <v>4881</v>
      </c>
      <c r="L34" s="213" t="s">
        <v>4880</v>
      </c>
      <c r="M34" s="214">
        <v>45704</v>
      </c>
      <c r="N34" s="221" t="s">
        <v>4884</v>
      </c>
      <c r="O34" s="216">
        <v>2381741</v>
      </c>
      <c r="P34" s="216" t="s">
        <v>4879</v>
      </c>
      <c r="Q34" s="216" t="s">
        <v>742</v>
      </c>
      <c r="R34" s="216">
        <v>2</v>
      </c>
      <c r="S34" s="216" t="s">
        <v>4883</v>
      </c>
      <c r="T34" s="216" t="s">
        <v>4880</v>
      </c>
      <c r="U34" s="217">
        <v>45704</v>
      </c>
      <c r="V34" s="221" t="s">
        <v>4886</v>
      </c>
      <c r="W34" s="213">
        <v>47061000</v>
      </c>
      <c r="X34" s="213" t="s">
        <v>4879</v>
      </c>
      <c r="Y34" s="213" t="s">
        <v>742</v>
      </c>
      <c r="Z34" s="213">
        <v>2</v>
      </c>
      <c r="AA34" s="213" t="s">
        <v>4885</v>
      </c>
      <c r="AB34" s="213" t="s">
        <v>4880</v>
      </c>
      <c r="AC34" s="214">
        <v>45704</v>
      </c>
      <c r="AD34" s="221" t="s">
        <v>4890</v>
      </c>
      <c r="AE34" s="218">
        <v>261000</v>
      </c>
      <c r="AF34" s="218" t="s">
        <v>4887</v>
      </c>
      <c r="AG34" s="218" t="s">
        <v>22</v>
      </c>
      <c r="AH34" s="218">
        <v>3</v>
      </c>
      <c r="AI34" s="218" t="s">
        <v>4889</v>
      </c>
      <c r="AJ34" s="218" t="s">
        <v>4888</v>
      </c>
      <c r="AK34" s="219">
        <v>45704</v>
      </c>
      <c r="AL34" s="221" t="s">
        <v>4891</v>
      </c>
      <c r="AM34" s="213">
        <v>261000</v>
      </c>
      <c r="AN34" s="213" t="s">
        <v>4887</v>
      </c>
      <c r="AO34" s="213" t="s">
        <v>22</v>
      </c>
      <c r="AP34" s="213">
        <v>3</v>
      </c>
      <c r="AQ34" s="213" t="s">
        <v>4889</v>
      </c>
      <c r="AR34" s="213" t="s">
        <v>4888</v>
      </c>
      <c r="AS34" s="214">
        <v>45704</v>
      </c>
      <c r="AT34" s="222" t="s">
        <v>709</v>
      </c>
      <c r="AU34" s="218" t="s">
        <v>17</v>
      </c>
      <c r="AV34" s="218" t="s">
        <v>17</v>
      </c>
      <c r="AW34" s="218" t="s">
        <v>17</v>
      </c>
      <c r="AX34" s="218" t="s">
        <v>17</v>
      </c>
      <c r="AY34" s="218" t="s">
        <v>17</v>
      </c>
      <c r="AZ34" s="218" t="s">
        <v>17</v>
      </c>
      <c r="BA34" s="219">
        <v>44803</v>
      </c>
      <c r="BB34" s="221" t="s">
        <v>713</v>
      </c>
      <c r="BC34" s="213" t="s">
        <v>17</v>
      </c>
      <c r="BD34" s="213" t="s">
        <v>17</v>
      </c>
      <c r="BE34" s="213" t="s">
        <v>17</v>
      </c>
      <c r="BF34" s="213" t="s">
        <v>17</v>
      </c>
      <c r="BG34" s="213" t="s">
        <v>17</v>
      </c>
      <c r="BH34" s="213" t="s">
        <v>17</v>
      </c>
      <c r="BI34" s="214">
        <v>44803</v>
      </c>
      <c r="BJ34" s="222" t="s">
        <v>4895</v>
      </c>
      <c r="BK34" s="222">
        <v>963</v>
      </c>
      <c r="BL34" s="222" t="s">
        <v>4892</v>
      </c>
      <c r="BM34" s="222" t="s">
        <v>22</v>
      </c>
      <c r="BN34" s="222">
        <v>3</v>
      </c>
      <c r="BO34" s="222" t="s">
        <v>4894</v>
      </c>
      <c r="BP34" s="218" t="s">
        <v>4893</v>
      </c>
      <c r="BQ34" s="223">
        <v>45704</v>
      </c>
      <c r="BR34" s="221" t="s">
        <v>710</v>
      </c>
      <c r="BS34" s="224" t="s">
        <v>17</v>
      </c>
      <c r="BT34" s="224" t="s">
        <v>17</v>
      </c>
      <c r="BU34" s="224" t="s">
        <v>17</v>
      </c>
      <c r="BV34" s="224" t="s">
        <v>17</v>
      </c>
      <c r="BW34" s="224" t="s">
        <v>17</v>
      </c>
      <c r="BX34" s="224" t="s">
        <v>17</v>
      </c>
      <c r="BY34" s="214">
        <v>44803</v>
      </c>
      <c r="BZ34" s="222" t="s">
        <v>712</v>
      </c>
      <c r="CA34" s="222" t="s">
        <v>17</v>
      </c>
      <c r="CB34" s="222" t="s">
        <v>17</v>
      </c>
      <c r="CC34" s="222" t="s">
        <v>17</v>
      </c>
      <c r="CD34" s="222" t="s">
        <v>17</v>
      </c>
      <c r="CE34" s="222" t="s">
        <v>17</v>
      </c>
      <c r="CF34" s="222" t="s">
        <v>17</v>
      </c>
      <c r="CG34" s="223">
        <v>44803</v>
      </c>
      <c r="CH34" s="221" t="s">
        <v>10771</v>
      </c>
      <c r="CI34" s="222" t="e">
        <v>#N/A</v>
      </c>
      <c r="CJ34" s="222" t="e">
        <v>#N/A</v>
      </c>
      <c r="CK34" s="222" t="e">
        <v>#N/A</v>
      </c>
      <c r="CL34" s="222" t="e">
        <v>#N/A</v>
      </c>
      <c r="CM34" s="222" t="e">
        <v>#N/A</v>
      </c>
      <c r="CN34" s="222" t="e">
        <v>#N/A</v>
      </c>
      <c r="CO34" s="225" t="e">
        <v>#N/A</v>
      </c>
      <c r="CP34" s="222" t="s">
        <v>711</v>
      </c>
      <c r="CQ34" s="224" t="s">
        <v>17</v>
      </c>
      <c r="CR34" s="224" t="s">
        <v>17</v>
      </c>
      <c r="CS34" s="224" t="s">
        <v>17</v>
      </c>
      <c r="CT34" s="224" t="s">
        <v>17</v>
      </c>
      <c r="CU34" s="224" t="s">
        <v>17</v>
      </c>
      <c r="CV34" s="224" t="s">
        <v>17</v>
      </c>
      <c r="CW34" s="214">
        <v>44803</v>
      </c>
      <c r="CX34" s="222" t="s">
        <v>4900</v>
      </c>
      <c r="CY34" s="218">
        <v>261000</v>
      </c>
      <c r="CZ34" s="218" t="s">
        <v>4887</v>
      </c>
      <c r="DA34" s="218" t="s">
        <v>22</v>
      </c>
      <c r="DB34" s="218">
        <v>3</v>
      </c>
      <c r="DC34" s="218" t="s">
        <v>4907</v>
      </c>
      <c r="DD34" s="218" t="s">
        <v>4888</v>
      </c>
      <c r="DE34" s="220">
        <v>45704</v>
      </c>
      <c r="DF34" s="221" t="s">
        <v>4904</v>
      </c>
      <c r="DG34" s="213">
        <v>46800000</v>
      </c>
      <c r="DH34" s="224" t="s">
        <v>4901</v>
      </c>
      <c r="DI34" s="224" t="s">
        <v>742</v>
      </c>
      <c r="DJ34" s="224">
        <v>2</v>
      </c>
      <c r="DK34" s="224" t="s">
        <v>4903</v>
      </c>
      <c r="DL34" s="224" t="s">
        <v>4902</v>
      </c>
      <c r="DM34" s="214">
        <v>45704</v>
      </c>
      <c r="DN34" s="222" t="s">
        <v>4906</v>
      </c>
      <c r="DO34" s="218">
        <v>0</v>
      </c>
      <c r="DP34" s="222" t="s">
        <v>4887</v>
      </c>
      <c r="DQ34" s="222" t="s">
        <v>742</v>
      </c>
      <c r="DR34" s="222">
        <v>2</v>
      </c>
      <c r="DS34" s="222" t="s">
        <v>4905</v>
      </c>
      <c r="DT34" s="222" t="s">
        <v>4888</v>
      </c>
      <c r="DU34" s="223">
        <v>45704</v>
      </c>
      <c r="DV34" s="221" t="s">
        <v>4908</v>
      </c>
      <c r="DW34" s="213">
        <v>261000</v>
      </c>
      <c r="DX34" s="224" t="s">
        <v>4887</v>
      </c>
      <c r="DY34" s="224" t="s">
        <v>22</v>
      </c>
      <c r="DZ34" s="224">
        <v>3</v>
      </c>
      <c r="EA34" s="224" t="s">
        <v>4907</v>
      </c>
      <c r="EB34" s="224" t="s">
        <v>4888</v>
      </c>
      <c r="EC34" s="214">
        <v>45704</v>
      </c>
      <c r="ED34" s="222" t="s">
        <v>4910</v>
      </c>
      <c r="EE34" s="218" t="s">
        <v>17</v>
      </c>
      <c r="EF34" s="222" t="s">
        <v>4887</v>
      </c>
      <c r="EG34" s="222" t="s">
        <v>22</v>
      </c>
      <c r="EH34" s="222">
        <v>3</v>
      </c>
      <c r="EI34" s="222" t="s">
        <v>4909</v>
      </c>
      <c r="EJ34" s="222" t="s">
        <v>4888</v>
      </c>
      <c r="EK34" s="223">
        <v>45704</v>
      </c>
      <c r="EL34" s="221" t="s">
        <v>4911</v>
      </c>
      <c r="EM34" s="213" t="s">
        <v>17</v>
      </c>
      <c r="EN34" s="224" t="s">
        <v>4887</v>
      </c>
      <c r="EO34" s="224" t="s">
        <v>22</v>
      </c>
      <c r="EP34" s="224">
        <v>3</v>
      </c>
      <c r="EQ34" s="224" t="s">
        <v>4909</v>
      </c>
      <c r="ER34" s="224" t="s">
        <v>4888</v>
      </c>
      <c r="ES34" s="214">
        <v>45704</v>
      </c>
      <c r="ET34" s="222" t="s">
        <v>4899</v>
      </c>
      <c r="EU34" s="222">
        <v>967</v>
      </c>
      <c r="EV34" s="222" t="s">
        <v>4896</v>
      </c>
      <c r="EW34" s="222" t="s">
        <v>22</v>
      </c>
      <c r="EX34" s="222">
        <v>3</v>
      </c>
      <c r="EY34" s="222" t="s">
        <v>4898</v>
      </c>
      <c r="EZ34" s="222" t="s">
        <v>4897</v>
      </c>
      <c r="FA34" s="223">
        <v>45704</v>
      </c>
      <c r="FB34" s="221" t="s">
        <v>4912</v>
      </c>
      <c r="FC34" s="224">
        <v>4</v>
      </c>
      <c r="FD34" s="224" t="s">
        <v>17</v>
      </c>
      <c r="FE34" s="224" t="s">
        <v>742</v>
      </c>
      <c r="FF34" s="224">
        <v>2</v>
      </c>
      <c r="FG34" s="224" t="s">
        <v>4909</v>
      </c>
      <c r="FH34" s="224" t="s">
        <v>17</v>
      </c>
      <c r="FI34" s="214">
        <v>45704</v>
      </c>
      <c r="FJ34" s="221" t="s">
        <v>164</v>
      </c>
      <c r="FK34" s="222" t="s">
        <v>17</v>
      </c>
      <c r="FL34" s="222">
        <v>0</v>
      </c>
      <c r="FM34" s="222" t="s">
        <v>33</v>
      </c>
      <c r="FN34" s="222">
        <v>2</v>
      </c>
      <c r="FO34" s="222" t="s">
        <v>163</v>
      </c>
      <c r="FP34" s="218">
        <v>0</v>
      </c>
      <c r="FQ34" s="219">
        <v>43511</v>
      </c>
      <c r="FR34" s="221" t="s">
        <v>165</v>
      </c>
      <c r="FS34" s="224" t="s">
        <v>17</v>
      </c>
      <c r="FT34" s="224">
        <v>0</v>
      </c>
      <c r="FU34" s="224" t="s">
        <v>33</v>
      </c>
      <c r="FV34" s="224">
        <v>2</v>
      </c>
      <c r="FW34" s="224" t="s">
        <v>163</v>
      </c>
      <c r="FX34" s="224">
        <v>0</v>
      </c>
      <c r="FY34" s="214">
        <v>43511</v>
      </c>
      <c r="FZ34" s="222" t="s">
        <v>2854</v>
      </c>
      <c r="GA34" s="222">
        <v>2</v>
      </c>
      <c r="GB34" s="222" t="s">
        <v>1188</v>
      </c>
      <c r="GC34" s="222" t="s">
        <v>33</v>
      </c>
      <c r="GD34" s="222">
        <v>2</v>
      </c>
      <c r="GE34" s="222" t="s">
        <v>17</v>
      </c>
      <c r="GF34" s="222" t="s">
        <v>17</v>
      </c>
      <c r="GG34" s="223">
        <v>45610</v>
      </c>
      <c r="GH34" s="221" t="s">
        <v>2860</v>
      </c>
      <c r="GI34" s="224">
        <v>0</v>
      </c>
      <c r="GJ34" s="224" t="s">
        <v>1188</v>
      </c>
      <c r="GK34" s="224" t="s">
        <v>33</v>
      </c>
      <c r="GL34" s="224">
        <v>2</v>
      </c>
      <c r="GM34" s="224" t="s">
        <v>17</v>
      </c>
      <c r="GN34" s="224" t="s">
        <v>17</v>
      </c>
      <c r="GO34" s="214">
        <v>45610</v>
      </c>
      <c r="GP34" s="222" t="s">
        <v>2855</v>
      </c>
      <c r="GQ34" s="222">
        <v>0</v>
      </c>
      <c r="GR34" s="222" t="s">
        <v>1188</v>
      </c>
      <c r="GS34" s="222" t="s">
        <v>33</v>
      </c>
      <c r="GT34" s="222">
        <v>2</v>
      </c>
      <c r="GU34" s="222" t="s">
        <v>17</v>
      </c>
      <c r="GV34" s="222" t="s">
        <v>17</v>
      </c>
      <c r="GW34" s="223">
        <v>45610</v>
      </c>
      <c r="GX34" s="221" t="s">
        <v>2861</v>
      </c>
      <c r="GY34" s="224">
        <v>0</v>
      </c>
      <c r="GZ34" s="224" t="s">
        <v>1188</v>
      </c>
      <c r="HA34" s="224" t="s">
        <v>33</v>
      </c>
      <c r="HB34" s="224">
        <v>2</v>
      </c>
      <c r="HC34" s="224" t="s">
        <v>17</v>
      </c>
      <c r="HD34" s="224" t="s">
        <v>17</v>
      </c>
      <c r="HE34" s="214">
        <v>45610</v>
      </c>
      <c r="HF34" s="222" t="s">
        <v>2853</v>
      </c>
      <c r="HG34" s="222">
        <v>0</v>
      </c>
      <c r="HH34" s="222" t="s">
        <v>1188</v>
      </c>
      <c r="HI34" s="222" t="s">
        <v>33</v>
      </c>
      <c r="HJ34" s="222">
        <v>2</v>
      </c>
      <c r="HK34" s="222" t="s">
        <v>17</v>
      </c>
      <c r="HL34" s="222" t="s">
        <v>17</v>
      </c>
      <c r="HM34" s="223">
        <v>45610</v>
      </c>
      <c r="HN34" s="221" t="s">
        <v>2859</v>
      </c>
      <c r="HO34" s="224">
        <v>1</v>
      </c>
      <c r="HP34" s="224" t="s">
        <v>1188</v>
      </c>
      <c r="HQ34" s="224" t="s">
        <v>33</v>
      </c>
      <c r="HR34" s="224">
        <v>2</v>
      </c>
      <c r="HS34" s="224" t="s">
        <v>17</v>
      </c>
      <c r="HT34" s="224" t="s">
        <v>17</v>
      </c>
      <c r="HU34" s="214">
        <v>45610</v>
      </c>
      <c r="HV34" s="222" t="s">
        <v>2856</v>
      </c>
      <c r="HW34" s="222">
        <v>0</v>
      </c>
      <c r="HX34" s="222" t="s">
        <v>1188</v>
      </c>
      <c r="HY34" s="222" t="s">
        <v>33</v>
      </c>
      <c r="HZ34" s="222">
        <v>2</v>
      </c>
      <c r="IA34" s="222" t="s">
        <v>17</v>
      </c>
      <c r="IB34" s="222" t="s">
        <v>17</v>
      </c>
      <c r="IC34" s="223">
        <v>45610</v>
      </c>
      <c r="ID34" s="221" t="s">
        <v>2858</v>
      </c>
      <c r="IE34" s="224">
        <v>1</v>
      </c>
      <c r="IF34" s="224" t="s">
        <v>1188</v>
      </c>
      <c r="IG34" s="224" t="s">
        <v>33</v>
      </c>
      <c r="IH34" s="224">
        <v>2</v>
      </c>
      <c r="II34" s="224" t="s">
        <v>17</v>
      </c>
      <c r="IJ34" s="224" t="s">
        <v>17</v>
      </c>
      <c r="IK34" s="214">
        <v>45610</v>
      </c>
      <c r="IL34" s="222" t="s">
        <v>2857</v>
      </c>
      <c r="IM34" s="222">
        <v>0</v>
      </c>
      <c r="IN34" s="222" t="s">
        <v>1188</v>
      </c>
      <c r="IO34" s="222" t="s">
        <v>33</v>
      </c>
      <c r="IP34" s="222">
        <v>2</v>
      </c>
      <c r="IQ34" s="222" t="s">
        <v>17</v>
      </c>
      <c r="IR34" s="222" t="s">
        <v>17</v>
      </c>
      <c r="IS34" s="223">
        <v>45610</v>
      </c>
    </row>
    <row r="35" spans="1:253" s="11" customFormat="1" ht="13.25" customHeight="1" x14ac:dyDescent="0.25">
      <c r="A35" s="11" t="s">
        <v>166</v>
      </c>
      <c r="B35" s="11" t="s">
        <v>10162</v>
      </c>
      <c r="C35" s="11" t="s">
        <v>167</v>
      </c>
      <c r="D35" s="11" t="s">
        <v>162</v>
      </c>
      <c r="E35" s="11" t="s">
        <v>9530</v>
      </c>
      <c r="F35" s="11" t="s">
        <v>4913</v>
      </c>
      <c r="G35" s="212">
        <v>47061000</v>
      </c>
      <c r="H35" s="213" t="s">
        <v>4879</v>
      </c>
      <c r="I35" s="213" t="s">
        <v>742</v>
      </c>
      <c r="J35" s="213">
        <v>2</v>
      </c>
      <c r="K35" s="213" t="s">
        <v>4881</v>
      </c>
      <c r="L35" s="213" t="s">
        <v>4880</v>
      </c>
      <c r="M35" s="214">
        <v>45704</v>
      </c>
      <c r="N35" s="221" t="s">
        <v>4917</v>
      </c>
      <c r="O35" s="216">
        <v>159000</v>
      </c>
      <c r="P35" s="216" t="s">
        <v>4914</v>
      </c>
      <c r="Q35" s="216" t="s">
        <v>22</v>
      </c>
      <c r="R35" s="216">
        <v>3</v>
      </c>
      <c r="S35" s="216" t="s">
        <v>4916</v>
      </c>
      <c r="T35" s="216" t="s">
        <v>4915</v>
      </c>
      <c r="U35" s="217">
        <v>45704</v>
      </c>
      <c r="V35" s="221" t="s">
        <v>4921</v>
      </c>
      <c r="W35" s="213">
        <v>223000</v>
      </c>
      <c r="X35" s="213" t="s">
        <v>4918</v>
      </c>
      <c r="Y35" s="213" t="s">
        <v>22</v>
      </c>
      <c r="Z35" s="213">
        <v>3</v>
      </c>
      <c r="AA35" s="213" t="s">
        <v>4920</v>
      </c>
      <c r="AB35" s="213" t="s">
        <v>4919</v>
      </c>
      <c r="AC35" s="214">
        <v>45704</v>
      </c>
      <c r="AD35" s="221" t="s">
        <v>4925</v>
      </c>
      <c r="AE35" s="218">
        <v>174000</v>
      </c>
      <c r="AF35" s="218" t="s">
        <v>4922</v>
      </c>
      <c r="AG35" s="218" t="s">
        <v>22</v>
      </c>
      <c r="AH35" s="218">
        <v>3</v>
      </c>
      <c r="AI35" s="218" t="s">
        <v>4924</v>
      </c>
      <c r="AJ35" s="218" t="s">
        <v>4923</v>
      </c>
      <c r="AK35" s="219">
        <v>45704</v>
      </c>
      <c r="AL35" s="221" t="s">
        <v>4929</v>
      </c>
      <c r="AM35" s="213">
        <v>174000</v>
      </c>
      <c r="AN35" s="213" t="s">
        <v>4926</v>
      </c>
      <c r="AO35" s="213" t="s">
        <v>22</v>
      </c>
      <c r="AP35" s="213">
        <v>3</v>
      </c>
      <c r="AQ35" s="213" t="s">
        <v>4928</v>
      </c>
      <c r="AR35" s="213" t="s">
        <v>4927</v>
      </c>
      <c r="AS35" s="214">
        <v>45704</v>
      </c>
      <c r="AT35" s="222" t="s">
        <v>714</v>
      </c>
      <c r="AU35" s="218" t="s">
        <v>17</v>
      </c>
      <c r="AV35" s="218" t="s">
        <v>17</v>
      </c>
      <c r="AW35" s="218" t="s">
        <v>17</v>
      </c>
      <c r="AX35" s="218" t="s">
        <v>17</v>
      </c>
      <c r="AY35" s="218" t="s">
        <v>17</v>
      </c>
      <c r="AZ35" s="218" t="s">
        <v>17</v>
      </c>
      <c r="BA35" s="219">
        <v>44803</v>
      </c>
      <c r="BB35" s="221" t="s">
        <v>718</v>
      </c>
      <c r="BC35" s="213" t="s">
        <v>17</v>
      </c>
      <c r="BD35" s="213" t="s">
        <v>17</v>
      </c>
      <c r="BE35" s="213" t="s">
        <v>17</v>
      </c>
      <c r="BF35" s="213" t="s">
        <v>17</v>
      </c>
      <c r="BG35" s="213" t="s">
        <v>17</v>
      </c>
      <c r="BH35" s="213" t="s">
        <v>17</v>
      </c>
      <c r="BI35" s="214">
        <v>44803</v>
      </c>
      <c r="BJ35" s="222" t="s">
        <v>4932</v>
      </c>
      <c r="BK35" s="222">
        <v>4</v>
      </c>
      <c r="BL35" s="222" t="s">
        <v>4930</v>
      </c>
      <c r="BM35" s="222" t="s">
        <v>22</v>
      </c>
      <c r="BN35" s="222">
        <v>3</v>
      </c>
      <c r="BO35" s="222" t="s">
        <v>4931</v>
      </c>
      <c r="BP35" s="218" t="s">
        <v>4234</v>
      </c>
      <c r="BQ35" s="223">
        <v>45704</v>
      </c>
      <c r="BR35" s="221" t="s">
        <v>716</v>
      </c>
      <c r="BS35" s="224" t="s">
        <v>17</v>
      </c>
      <c r="BT35" s="224" t="s">
        <v>17</v>
      </c>
      <c r="BU35" s="224" t="s">
        <v>17</v>
      </c>
      <c r="BV35" s="224" t="s">
        <v>17</v>
      </c>
      <c r="BW35" s="224" t="s">
        <v>17</v>
      </c>
      <c r="BX35" s="224" t="s">
        <v>17</v>
      </c>
      <c r="BY35" s="214">
        <v>44803</v>
      </c>
      <c r="BZ35" s="222" t="s">
        <v>715</v>
      </c>
      <c r="CA35" s="222" t="s">
        <v>17</v>
      </c>
      <c r="CB35" s="222" t="s">
        <v>17</v>
      </c>
      <c r="CC35" s="222" t="s">
        <v>17</v>
      </c>
      <c r="CD35" s="222" t="s">
        <v>17</v>
      </c>
      <c r="CE35" s="222" t="s">
        <v>17</v>
      </c>
      <c r="CF35" s="222" t="s">
        <v>17</v>
      </c>
      <c r="CG35" s="223">
        <v>44803</v>
      </c>
      <c r="CH35" s="221" t="s">
        <v>10772</v>
      </c>
      <c r="CI35" s="222" t="e">
        <v>#N/A</v>
      </c>
      <c r="CJ35" s="222" t="e">
        <v>#N/A</v>
      </c>
      <c r="CK35" s="222" t="e">
        <v>#N/A</v>
      </c>
      <c r="CL35" s="222" t="e">
        <v>#N/A</v>
      </c>
      <c r="CM35" s="222" t="e">
        <v>#N/A</v>
      </c>
      <c r="CN35" s="222" t="e">
        <v>#N/A</v>
      </c>
      <c r="CO35" s="225" t="e">
        <v>#N/A</v>
      </c>
      <c r="CP35" s="222" t="s">
        <v>717</v>
      </c>
      <c r="CQ35" s="224" t="s">
        <v>17</v>
      </c>
      <c r="CR35" s="224" t="s">
        <v>17</v>
      </c>
      <c r="CS35" s="224" t="s">
        <v>17</v>
      </c>
      <c r="CT35" s="224" t="s">
        <v>17</v>
      </c>
      <c r="CU35" s="224" t="s">
        <v>17</v>
      </c>
      <c r="CV35" s="224" t="s">
        <v>17</v>
      </c>
      <c r="CW35" s="214">
        <v>44803</v>
      </c>
      <c r="CX35" s="222" t="s">
        <v>4937</v>
      </c>
      <c r="CY35" s="218">
        <v>174000</v>
      </c>
      <c r="CZ35" s="218" t="s">
        <v>4934</v>
      </c>
      <c r="DA35" s="218" t="s">
        <v>22</v>
      </c>
      <c r="DB35" s="218">
        <v>3</v>
      </c>
      <c r="DC35" s="218" t="s">
        <v>4909</v>
      </c>
      <c r="DD35" s="218" t="s">
        <v>4935</v>
      </c>
      <c r="DE35" s="220">
        <v>45704</v>
      </c>
      <c r="DF35" s="221" t="s">
        <v>4939</v>
      </c>
      <c r="DG35" s="213">
        <v>49000</v>
      </c>
      <c r="DH35" s="224" t="s">
        <v>4918</v>
      </c>
      <c r="DI35" s="224" t="s">
        <v>22</v>
      </c>
      <c r="DJ35" s="224">
        <v>3</v>
      </c>
      <c r="DK35" s="224" t="s">
        <v>4938</v>
      </c>
      <c r="DL35" s="224" t="s">
        <v>4919</v>
      </c>
      <c r="DM35" s="214">
        <v>45704</v>
      </c>
      <c r="DN35" s="222" t="s">
        <v>4943</v>
      </c>
      <c r="DO35" s="218">
        <v>0</v>
      </c>
      <c r="DP35" s="222" t="s">
        <v>4940</v>
      </c>
      <c r="DQ35" s="222" t="s">
        <v>22</v>
      </c>
      <c r="DR35" s="222">
        <v>3</v>
      </c>
      <c r="DS35" s="222" t="s">
        <v>4942</v>
      </c>
      <c r="DT35" s="222" t="s">
        <v>4941</v>
      </c>
      <c r="DU35" s="223">
        <v>45704</v>
      </c>
      <c r="DV35" s="221" t="s">
        <v>4944</v>
      </c>
      <c r="DW35" s="213">
        <v>174000</v>
      </c>
      <c r="DX35" s="224" t="s">
        <v>4934</v>
      </c>
      <c r="DY35" s="224" t="s">
        <v>22</v>
      </c>
      <c r="DZ35" s="224">
        <v>3</v>
      </c>
      <c r="EA35" s="224" t="s">
        <v>4909</v>
      </c>
      <c r="EB35" s="224" t="s">
        <v>4935</v>
      </c>
      <c r="EC35" s="214">
        <v>45704</v>
      </c>
      <c r="ED35" s="222" t="s">
        <v>4945</v>
      </c>
      <c r="EE35" s="218" t="s">
        <v>17</v>
      </c>
      <c r="EF35" s="222" t="s">
        <v>4934</v>
      </c>
      <c r="EG35" s="222" t="s">
        <v>22</v>
      </c>
      <c r="EH35" s="222">
        <v>3</v>
      </c>
      <c r="EI35" s="222" t="s">
        <v>4909</v>
      </c>
      <c r="EJ35" s="222" t="s">
        <v>4935</v>
      </c>
      <c r="EK35" s="223">
        <v>45704</v>
      </c>
      <c r="EL35" s="221" t="s">
        <v>4946</v>
      </c>
      <c r="EM35" s="213" t="s">
        <v>17</v>
      </c>
      <c r="EN35" s="224" t="s">
        <v>4934</v>
      </c>
      <c r="EO35" s="224" t="s">
        <v>22</v>
      </c>
      <c r="EP35" s="224">
        <v>3</v>
      </c>
      <c r="EQ35" s="224" t="s">
        <v>4909</v>
      </c>
      <c r="ER35" s="224" t="s">
        <v>4935</v>
      </c>
      <c r="ES35" s="214">
        <v>45704</v>
      </c>
      <c r="ET35" s="222" t="s">
        <v>4933</v>
      </c>
      <c r="EU35" s="222">
        <v>967</v>
      </c>
      <c r="EV35" s="222" t="s">
        <v>4896</v>
      </c>
      <c r="EW35" s="222" t="s">
        <v>22</v>
      </c>
      <c r="EX35" s="222">
        <v>3</v>
      </c>
      <c r="EY35" s="222" t="s">
        <v>4898</v>
      </c>
      <c r="EZ35" s="222" t="s">
        <v>4897</v>
      </c>
      <c r="FA35" s="223">
        <v>45704</v>
      </c>
      <c r="FB35" s="221" t="s">
        <v>4948</v>
      </c>
      <c r="FC35" s="224">
        <v>2</v>
      </c>
      <c r="FD35" s="224" t="s">
        <v>17</v>
      </c>
      <c r="FE35" s="224" t="s">
        <v>22</v>
      </c>
      <c r="FF35" s="224">
        <v>3</v>
      </c>
      <c r="FG35" s="224" t="s">
        <v>4947</v>
      </c>
      <c r="FH35" s="224" t="s">
        <v>17</v>
      </c>
      <c r="FI35" s="214">
        <v>45704</v>
      </c>
      <c r="FJ35" s="221" t="s">
        <v>169</v>
      </c>
      <c r="FK35" s="222">
        <v>0</v>
      </c>
      <c r="FL35" s="222">
        <v>0</v>
      </c>
      <c r="FM35" s="222" t="s">
        <v>33</v>
      </c>
      <c r="FN35" s="222">
        <v>2</v>
      </c>
      <c r="FO35" s="222" t="s">
        <v>168</v>
      </c>
      <c r="FP35" s="218">
        <v>0</v>
      </c>
      <c r="FQ35" s="219">
        <v>43511</v>
      </c>
      <c r="FR35" s="221" t="s">
        <v>170</v>
      </c>
      <c r="FS35" s="224">
        <v>0</v>
      </c>
      <c r="FT35" s="224">
        <v>0</v>
      </c>
      <c r="FU35" s="224" t="s">
        <v>33</v>
      </c>
      <c r="FV35" s="224">
        <v>2</v>
      </c>
      <c r="FW35" s="224" t="s">
        <v>168</v>
      </c>
      <c r="FX35" s="224">
        <v>0</v>
      </c>
      <c r="FY35" s="214">
        <v>43511</v>
      </c>
      <c r="FZ35" s="222" t="s">
        <v>2863</v>
      </c>
      <c r="GA35" s="222">
        <v>2</v>
      </c>
      <c r="GB35" s="222" t="s">
        <v>1188</v>
      </c>
      <c r="GC35" s="222" t="s">
        <v>33</v>
      </c>
      <c r="GD35" s="222">
        <v>2</v>
      </c>
      <c r="GE35" s="222" t="s">
        <v>17</v>
      </c>
      <c r="GF35" s="222" t="s">
        <v>17</v>
      </c>
      <c r="GG35" s="223">
        <v>45610</v>
      </c>
      <c r="GH35" s="221" t="s">
        <v>2869</v>
      </c>
      <c r="GI35" s="224">
        <v>1</v>
      </c>
      <c r="GJ35" s="224" t="s">
        <v>1188</v>
      </c>
      <c r="GK35" s="224" t="s">
        <v>33</v>
      </c>
      <c r="GL35" s="224">
        <v>2</v>
      </c>
      <c r="GM35" s="224" t="s">
        <v>17</v>
      </c>
      <c r="GN35" s="224" t="s">
        <v>17</v>
      </c>
      <c r="GO35" s="214">
        <v>45610</v>
      </c>
      <c r="GP35" s="222" t="s">
        <v>2864</v>
      </c>
      <c r="GQ35" s="222">
        <v>1</v>
      </c>
      <c r="GR35" s="222" t="s">
        <v>1188</v>
      </c>
      <c r="GS35" s="222" t="s">
        <v>33</v>
      </c>
      <c r="GT35" s="222">
        <v>2</v>
      </c>
      <c r="GU35" s="222" t="s">
        <v>17</v>
      </c>
      <c r="GV35" s="222" t="s">
        <v>17</v>
      </c>
      <c r="GW35" s="223">
        <v>45610</v>
      </c>
      <c r="GX35" s="221" t="s">
        <v>2870</v>
      </c>
      <c r="GY35" s="224">
        <v>0</v>
      </c>
      <c r="GZ35" s="224" t="s">
        <v>1188</v>
      </c>
      <c r="HA35" s="224" t="s">
        <v>33</v>
      </c>
      <c r="HB35" s="224">
        <v>2</v>
      </c>
      <c r="HC35" s="224" t="s">
        <v>17</v>
      </c>
      <c r="HD35" s="224" t="s">
        <v>17</v>
      </c>
      <c r="HE35" s="214">
        <v>45610</v>
      </c>
      <c r="HF35" s="222" t="s">
        <v>2862</v>
      </c>
      <c r="HG35" s="222">
        <v>0</v>
      </c>
      <c r="HH35" s="222" t="s">
        <v>1188</v>
      </c>
      <c r="HI35" s="222" t="s">
        <v>33</v>
      </c>
      <c r="HJ35" s="222">
        <v>2</v>
      </c>
      <c r="HK35" s="222" t="s">
        <v>17</v>
      </c>
      <c r="HL35" s="222" t="s">
        <v>17</v>
      </c>
      <c r="HM35" s="223">
        <v>45610</v>
      </c>
      <c r="HN35" s="221" t="s">
        <v>2868</v>
      </c>
      <c r="HO35" s="224">
        <v>0</v>
      </c>
      <c r="HP35" s="224" t="s">
        <v>1188</v>
      </c>
      <c r="HQ35" s="224" t="s">
        <v>33</v>
      </c>
      <c r="HR35" s="224">
        <v>2</v>
      </c>
      <c r="HS35" s="224" t="s">
        <v>17</v>
      </c>
      <c r="HT35" s="224" t="s">
        <v>17</v>
      </c>
      <c r="HU35" s="214">
        <v>45610</v>
      </c>
      <c r="HV35" s="222" t="s">
        <v>2865</v>
      </c>
      <c r="HW35" s="222">
        <v>0</v>
      </c>
      <c r="HX35" s="222" t="s">
        <v>1188</v>
      </c>
      <c r="HY35" s="222" t="s">
        <v>33</v>
      </c>
      <c r="HZ35" s="222">
        <v>2</v>
      </c>
      <c r="IA35" s="222" t="s">
        <v>17</v>
      </c>
      <c r="IB35" s="222" t="s">
        <v>17</v>
      </c>
      <c r="IC35" s="223">
        <v>45610</v>
      </c>
      <c r="ID35" s="221" t="s">
        <v>2867</v>
      </c>
      <c r="IE35" s="224">
        <v>1</v>
      </c>
      <c r="IF35" s="224" t="s">
        <v>1188</v>
      </c>
      <c r="IG35" s="224" t="s">
        <v>33</v>
      </c>
      <c r="IH35" s="224">
        <v>2</v>
      </c>
      <c r="II35" s="224" t="s">
        <v>17</v>
      </c>
      <c r="IJ35" s="224" t="s">
        <v>17</v>
      </c>
      <c r="IK35" s="214">
        <v>45610</v>
      </c>
      <c r="IL35" s="222" t="s">
        <v>2866</v>
      </c>
      <c r="IM35" s="222">
        <v>2</v>
      </c>
      <c r="IN35" s="222" t="s">
        <v>1188</v>
      </c>
      <c r="IO35" s="222" t="s">
        <v>33</v>
      </c>
      <c r="IP35" s="222">
        <v>2</v>
      </c>
      <c r="IQ35" s="222" t="s">
        <v>17</v>
      </c>
      <c r="IR35" s="222" t="s">
        <v>17</v>
      </c>
      <c r="IS35" s="223">
        <v>45610</v>
      </c>
    </row>
    <row r="36" spans="1:253" s="11" customFormat="1" ht="13.25" customHeight="1" x14ac:dyDescent="0.25">
      <c r="A36" s="11" t="s">
        <v>455</v>
      </c>
      <c r="B36" s="11" t="s">
        <v>10162</v>
      </c>
      <c r="C36" s="11" t="s">
        <v>456</v>
      </c>
      <c r="D36" s="11" t="s">
        <v>162</v>
      </c>
      <c r="E36" s="11" t="s">
        <v>9530</v>
      </c>
      <c r="F36" s="11" t="s">
        <v>4949</v>
      </c>
      <c r="G36" s="212">
        <v>47061000</v>
      </c>
      <c r="H36" s="213" t="s">
        <v>4879</v>
      </c>
      <c r="I36" s="213" t="s">
        <v>742</v>
      </c>
      <c r="J36" s="213">
        <v>2</v>
      </c>
      <c r="K36" s="213" t="s">
        <v>4881</v>
      </c>
      <c r="L36" s="213" t="s">
        <v>4880</v>
      </c>
      <c r="M36" s="214">
        <v>45704</v>
      </c>
      <c r="N36" s="221" t="s">
        <v>4951</v>
      </c>
      <c r="O36" s="216">
        <v>2381741</v>
      </c>
      <c r="P36" s="216" t="s">
        <v>4879</v>
      </c>
      <c r="Q36" s="216" t="s">
        <v>742</v>
      </c>
      <c r="R36" s="216">
        <v>2</v>
      </c>
      <c r="S36" s="216" t="s">
        <v>4950</v>
      </c>
      <c r="T36" s="216" t="s">
        <v>4880</v>
      </c>
      <c r="U36" s="217">
        <v>45704</v>
      </c>
      <c r="V36" s="221" t="s">
        <v>4953</v>
      </c>
      <c r="W36" s="213">
        <v>47061000</v>
      </c>
      <c r="X36" s="213" t="s">
        <v>4879</v>
      </c>
      <c r="Y36" s="213" t="s">
        <v>742</v>
      </c>
      <c r="Z36" s="213">
        <v>2</v>
      </c>
      <c r="AA36" s="213" t="s">
        <v>4952</v>
      </c>
      <c r="AB36" s="213" t="s">
        <v>4880</v>
      </c>
      <c r="AC36" s="214">
        <v>45704</v>
      </c>
      <c r="AD36" s="221" t="s">
        <v>4957</v>
      </c>
      <c r="AE36" s="218">
        <v>435000</v>
      </c>
      <c r="AF36" s="218" t="s">
        <v>4954</v>
      </c>
      <c r="AG36" s="218" t="s">
        <v>22</v>
      </c>
      <c r="AH36" s="218">
        <v>3</v>
      </c>
      <c r="AI36" s="218" t="s">
        <v>4956</v>
      </c>
      <c r="AJ36" s="218" t="s">
        <v>4955</v>
      </c>
      <c r="AK36" s="219">
        <v>45704</v>
      </c>
      <c r="AL36" s="221" t="s">
        <v>4961</v>
      </c>
      <c r="AM36" s="213">
        <v>435000</v>
      </c>
      <c r="AN36" s="213" t="s">
        <v>4958</v>
      </c>
      <c r="AO36" s="213" t="s">
        <v>22</v>
      </c>
      <c r="AP36" s="213">
        <v>3</v>
      </c>
      <c r="AQ36" s="213" t="s">
        <v>4960</v>
      </c>
      <c r="AR36" s="213" t="s">
        <v>4959</v>
      </c>
      <c r="AS36" s="214">
        <v>45704</v>
      </c>
      <c r="AT36" s="222" t="s">
        <v>463</v>
      </c>
      <c r="AU36" s="218" t="s">
        <v>17</v>
      </c>
      <c r="AV36" s="218" t="s">
        <v>17</v>
      </c>
      <c r="AW36" s="218" t="s">
        <v>17</v>
      </c>
      <c r="AX36" s="218" t="s">
        <v>17</v>
      </c>
      <c r="AY36" s="218" t="s">
        <v>462</v>
      </c>
      <c r="AZ36" s="218" t="s">
        <v>17</v>
      </c>
      <c r="BA36" s="219">
        <v>44005</v>
      </c>
      <c r="BB36" s="221" t="s">
        <v>461</v>
      </c>
      <c r="BC36" s="213" t="s">
        <v>17</v>
      </c>
      <c r="BD36" s="213" t="s">
        <v>17</v>
      </c>
      <c r="BE36" s="213" t="s">
        <v>17</v>
      </c>
      <c r="BF36" s="213" t="s">
        <v>17</v>
      </c>
      <c r="BG36" s="213" t="s">
        <v>18</v>
      </c>
      <c r="BH36" s="213" t="s">
        <v>17</v>
      </c>
      <c r="BI36" s="214">
        <v>44005</v>
      </c>
      <c r="BJ36" s="222" t="s">
        <v>4962</v>
      </c>
      <c r="BK36" s="222">
        <v>967</v>
      </c>
      <c r="BL36" s="222" t="s">
        <v>4896</v>
      </c>
      <c r="BM36" s="222" t="s">
        <v>22</v>
      </c>
      <c r="BN36" s="222">
        <v>3</v>
      </c>
      <c r="BO36" s="222" t="s">
        <v>4898</v>
      </c>
      <c r="BP36" s="218" t="s">
        <v>4897</v>
      </c>
      <c r="BQ36" s="223">
        <v>45704</v>
      </c>
      <c r="BR36" s="221" t="s">
        <v>458</v>
      </c>
      <c r="BS36" s="224" t="s">
        <v>17</v>
      </c>
      <c r="BT36" s="224" t="s">
        <v>17</v>
      </c>
      <c r="BU36" s="224" t="s">
        <v>17</v>
      </c>
      <c r="BV36" s="224" t="s">
        <v>17</v>
      </c>
      <c r="BW36" s="224" t="s">
        <v>457</v>
      </c>
      <c r="BX36" s="224" t="s">
        <v>17</v>
      </c>
      <c r="BY36" s="214">
        <v>44005</v>
      </c>
      <c r="BZ36" s="222" t="s">
        <v>459</v>
      </c>
      <c r="CA36" s="222" t="s">
        <v>17</v>
      </c>
      <c r="CB36" s="222" t="s">
        <v>17</v>
      </c>
      <c r="CC36" s="222" t="s">
        <v>17</v>
      </c>
      <c r="CD36" s="222" t="s">
        <v>17</v>
      </c>
      <c r="CE36" s="222" t="s">
        <v>457</v>
      </c>
      <c r="CF36" s="222" t="s">
        <v>17</v>
      </c>
      <c r="CG36" s="223">
        <v>44005</v>
      </c>
      <c r="CH36" s="221" t="s">
        <v>10773</v>
      </c>
      <c r="CI36" s="222" t="e">
        <v>#N/A</v>
      </c>
      <c r="CJ36" s="222" t="e">
        <v>#N/A</v>
      </c>
      <c r="CK36" s="222" t="e">
        <v>#N/A</v>
      </c>
      <c r="CL36" s="222" t="e">
        <v>#N/A</v>
      </c>
      <c r="CM36" s="222" t="e">
        <v>#N/A</v>
      </c>
      <c r="CN36" s="222" t="e">
        <v>#N/A</v>
      </c>
      <c r="CO36" s="225" t="e">
        <v>#N/A</v>
      </c>
      <c r="CP36" s="222" t="s">
        <v>460</v>
      </c>
      <c r="CQ36" s="224" t="s">
        <v>17</v>
      </c>
      <c r="CR36" s="224" t="s">
        <v>17</v>
      </c>
      <c r="CS36" s="224" t="s">
        <v>17</v>
      </c>
      <c r="CT36" s="224" t="s">
        <v>17</v>
      </c>
      <c r="CU36" s="224" t="s">
        <v>18</v>
      </c>
      <c r="CV36" s="224" t="s">
        <v>17</v>
      </c>
      <c r="CW36" s="214">
        <v>44005</v>
      </c>
      <c r="CX36" s="222" t="s">
        <v>4967</v>
      </c>
      <c r="CY36" s="218">
        <v>435000</v>
      </c>
      <c r="CZ36" s="218" t="s">
        <v>4964</v>
      </c>
      <c r="DA36" s="218" t="s">
        <v>22</v>
      </c>
      <c r="DB36" s="218">
        <v>3</v>
      </c>
      <c r="DC36" s="218" t="s">
        <v>4974</v>
      </c>
      <c r="DD36" s="218" t="s">
        <v>4965</v>
      </c>
      <c r="DE36" s="220">
        <v>45704</v>
      </c>
      <c r="DF36" s="221" t="s">
        <v>4971</v>
      </c>
      <c r="DG36" s="213">
        <v>46626000</v>
      </c>
      <c r="DH36" s="224" t="s">
        <v>4968</v>
      </c>
      <c r="DI36" s="224" t="s">
        <v>22</v>
      </c>
      <c r="DJ36" s="224">
        <v>3</v>
      </c>
      <c r="DK36" s="224" t="s">
        <v>4970</v>
      </c>
      <c r="DL36" s="224" t="s">
        <v>4969</v>
      </c>
      <c r="DM36" s="214">
        <v>45704</v>
      </c>
      <c r="DN36" s="222" t="s">
        <v>4973</v>
      </c>
      <c r="DO36" s="218">
        <v>0</v>
      </c>
      <c r="DP36" s="222" t="s">
        <v>4954</v>
      </c>
      <c r="DQ36" s="222" t="s">
        <v>22</v>
      </c>
      <c r="DR36" s="222">
        <v>3</v>
      </c>
      <c r="DS36" s="222" t="s">
        <v>4972</v>
      </c>
      <c r="DT36" s="222" t="s">
        <v>4955</v>
      </c>
      <c r="DU36" s="223">
        <v>45704</v>
      </c>
      <c r="DV36" s="221" t="s">
        <v>4975</v>
      </c>
      <c r="DW36" s="213">
        <v>435000</v>
      </c>
      <c r="DX36" s="224" t="s">
        <v>4964</v>
      </c>
      <c r="DY36" s="224" t="s">
        <v>22</v>
      </c>
      <c r="DZ36" s="224">
        <v>3</v>
      </c>
      <c r="EA36" s="224" t="s">
        <v>4974</v>
      </c>
      <c r="EB36" s="224" t="s">
        <v>4965</v>
      </c>
      <c r="EC36" s="214">
        <v>45704</v>
      </c>
      <c r="ED36" s="222" t="s">
        <v>4977</v>
      </c>
      <c r="EE36" s="218" t="s">
        <v>17</v>
      </c>
      <c r="EF36" s="222" t="s">
        <v>4964</v>
      </c>
      <c r="EG36" s="222" t="s">
        <v>22</v>
      </c>
      <c r="EH36" s="222">
        <v>3</v>
      </c>
      <c r="EI36" s="222" t="s">
        <v>4976</v>
      </c>
      <c r="EJ36" s="222" t="s">
        <v>4965</v>
      </c>
      <c r="EK36" s="223">
        <v>45704</v>
      </c>
      <c r="EL36" s="221" t="s">
        <v>4979</v>
      </c>
      <c r="EM36" s="213" t="s">
        <v>17</v>
      </c>
      <c r="EN36" s="224" t="s">
        <v>4964</v>
      </c>
      <c r="EO36" s="224" t="s">
        <v>22</v>
      </c>
      <c r="EP36" s="224">
        <v>3</v>
      </c>
      <c r="EQ36" s="224" t="s">
        <v>4978</v>
      </c>
      <c r="ER36" s="224" t="s">
        <v>4965</v>
      </c>
      <c r="ES36" s="214">
        <v>45704</v>
      </c>
      <c r="ET36" s="222" t="s">
        <v>4963</v>
      </c>
      <c r="EU36" s="222">
        <v>967</v>
      </c>
      <c r="EV36" s="222" t="s">
        <v>4896</v>
      </c>
      <c r="EW36" s="222" t="s">
        <v>22</v>
      </c>
      <c r="EX36" s="222">
        <v>3</v>
      </c>
      <c r="EY36" s="222" t="s">
        <v>4898</v>
      </c>
      <c r="EZ36" s="222" t="s">
        <v>4897</v>
      </c>
      <c r="FA36" s="223">
        <v>45704</v>
      </c>
      <c r="FB36" s="221" t="s">
        <v>4981</v>
      </c>
      <c r="FC36" s="224">
        <v>4</v>
      </c>
      <c r="FD36" s="224" t="s">
        <v>17</v>
      </c>
      <c r="FE36" s="224" t="s">
        <v>742</v>
      </c>
      <c r="FF36" s="224">
        <v>2</v>
      </c>
      <c r="FG36" s="224" t="s">
        <v>4980</v>
      </c>
      <c r="FH36" s="224" t="s">
        <v>17</v>
      </c>
      <c r="FI36" s="214">
        <v>45704</v>
      </c>
      <c r="FJ36" s="221" t="s">
        <v>464</v>
      </c>
      <c r="FK36" s="222" t="s">
        <v>17</v>
      </c>
      <c r="FL36" s="222" t="s">
        <v>17</v>
      </c>
      <c r="FM36" s="222" t="s">
        <v>17</v>
      </c>
      <c r="FN36" s="222" t="s">
        <v>17</v>
      </c>
      <c r="FO36" s="222" t="s">
        <v>18</v>
      </c>
      <c r="FP36" s="218" t="s">
        <v>17</v>
      </c>
      <c r="FQ36" s="219">
        <v>44005</v>
      </c>
      <c r="FR36" s="221" t="s">
        <v>465</v>
      </c>
      <c r="FS36" s="224" t="s">
        <v>17</v>
      </c>
      <c r="FT36" s="224" t="s">
        <v>17</v>
      </c>
      <c r="FU36" s="224" t="s">
        <v>17</v>
      </c>
      <c r="FV36" s="224" t="s">
        <v>17</v>
      </c>
      <c r="FW36" s="224" t="s">
        <v>18</v>
      </c>
      <c r="FX36" s="224" t="s">
        <v>17</v>
      </c>
      <c r="FY36" s="214">
        <v>44005</v>
      </c>
      <c r="FZ36" s="222" t="s">
        <v>2872</v>
      </c>
      <c r="GA36" s="222">
        <v>2</v>
      </c>
      <c r="GB36" s="222" t="s">
        <v>1188</v>
      </c>
      <c r="GC36" s="222" t="s">
        <v>33</v>
      </c>
      <c r="GD36" s="222">
        <v>2</v>
      </c>
      <c r="GE36" s="222" t="s">
        <v>17</v>
      </c>
      <c r="GF36" s="222" t="s">
        <v>17</v>
      </c>
      <c r="GG36" s="223">
        <v>45610</v>
      </c>
      <c r="GH36" s="221" t="s">
        <v>2878</v>
      </c>
      <c r="GI36" s="224">
        <v>1</v>
      </c>
      <c r="GJ36" s="224" t="s">
        <v>1188</v>
      </c>
      <c r="GK36" s="224" t="s">
        <v>33</v>
      </c>
      <c r="GL36" s="224">
        <v>2</v>
      </c>
      <c r="GM36" s="224" t="s">
        <v>17</v>
      </c>
      <c r="GN36" s="224" t="s">
        <v>17</v>
      </c>
      <c r="GO36" s="214">
        <v>45610</v>
      </c>
      <c r="GP36" s="222" t="s">
        <v>2873</v>
      </c>
      <c r="GQ36" s="222">
        <v>1</v>
      </c>
      <c r="GR36" s="222" t="s">
        <v>1188</v>
      </c>
      <c r="GS36" s="222" t="s">
        <v>33</v>
      </c>
      <c r="GT36" s="222">
        <v>2</v>
      </c>
      <c r="GU36" s="222" t="s">
        <v>17</v>
      </c>
      <c r="GV36" s="222" t="s">
        <v>17</v>
      </c>
      <c r="GW36" s="223">
        <v>45610</v>
      </c>
      <c r="GX36" s="221" t="s">
        <v>2879</v>
      </c>
      <c r="GY36" s="224">
        <v>0</v>
      </c>
      <c r="GZ36" s="224" t="s">
        <v>1188</v>
      </c>
      <c r="HA36" s="224" t="s">
        <v>33</v>
      </c>
      <c r="HB36" s="224">
        <v>2</v>
      </c>
      <c r="HC36" s="224" t="s">
        <v>17</v>
      </c>
      <c r="HD36" s="224" t="s">
        <v>17</v>
      </c>
      <c r="HE36" s="214">
        <v>45610</v>
      </c>
      <c r="HF36" s="222" t="s">
        <v>2871</v>
      </c>
      <c r="HG36" s="222">
        <v>0</v>
      </c>
      <c r="HH36" s="222" t="s">
        <v>1188</v>
      </c>
      <c r="HI36" s="222" t="s">
        <v>33</v>
      </c>
      <c r="HJ36" s="222">
        <v>2</v>
      </c>
      <c r="HK36" s="222" t="s">
        <v>17</v>
      </c>
      <c r="HL36" s="222" t="s">
        <v>17</v>
      </c>
      <c r="HM36" s="223">
        <v>45610</v>
      </c>
      <c r="HN36" s="221" t="s">
        <v>2877</v>
      </c>
      <c r="HO36" s="224">
        <v>1</v>
      </c>
      <c r="HP36" s="224" t="s">
        <v>1188</v>
      </c>
      <c r="HQ36" s="224" t="s">
        <v>33</v>
      </c>
      <c r="HR36" s="224">
        <v>2</v>
      </c>
      <c r="HS36" s="224" t="s">
        <v>17</v>
      </c>
      <c r="HT36" s="224" t="s">
        <v>17</v>
      </c>
      <c r="HU36" s="214">
        <v>45610</v>
      </c>
      <c r="HV36" s="222" t="s">
        <v>2874</v>
      </c>
      <c r="HW36" s="222">
        <v>0</v>
      </c>
      <c r="HX36" s="222" t="s">
        <v>1188</v>
      </c>
      <c r="HY36" s="222" t="s">
        <v>33</v>
      </c>
      <c r="HZ36" s="222">
        <v>2</v>
      </c>
      <c r="IA36" s="222" t="s">
        <v>17</v>
      </c>
      <c r="IB36" s="222" t="s">
        <v>17</v>
      </c>
      <c r="IC36" s="223">
        <v>45610</v>
      </c>
      <c r="ID36" s="221" t="s">
        <v>2876</v>
      </c>
      <c r="IE36" s="224">
        <v>1</v>
      </c>
      <c r="IF36" s="224" t="s">
        <v>1188</v>
      </c>
      <c r="IG36" s="224" t="s">
        <v>33</v>
      </c>
      <c r="IH36" s="224">
        <v>2</v>
      </c>
      <c r="II36" s="224" t="s">
        <v>17</v>
      </c>
      <c r="IJ36" s="224" t="s">
        <v>17</v>
      </c>
      <c r="IK36" s="214">
        <v>45610</v>
      </c>
      <c r="IL36" s="222" t="s">
        <v>2875</v>
      </c>
      <c r="IM36" s="222">
        <v>2</v>
      </c>
      <c r="IN36" s="222" t="s">
        <v>1188</v>
      </c>
      <c r="IO36" s="222" t="s">
        <v>33</v>
      </c>
      <c r="IP36" s="222">
        <v>2</v>
      </c>
      <c r="IQ36" s="222" t="s">
        <v>17</v>
      </c>
      <c r="IR36" s="222" t="s">
        <v>17</v>
      </c>
      <c r="IS36" s="223">
        <v>45610</v>
      </c>
    </row>
    <row r="37" spans="1:253" s="11" customFormat="1" ht="13.25" customHeight="1" x14ac:dyDescent="0.25">
      <c r="A37" s="11" t="s">
        <v>4449</v>
      </c>
      <c r="B37" s="11" t="s">
        <v>10234</v>
      </c>
      <c r="C37" s="11" t="s">
        <v>4450</v>
      </c>
      <c r="D37" s="11" t="s">
        <v>945</v>
      </c>
      <c r="E37" s="11" t="s">
        <v>9531</v>
      </c>
      <c r="F37" s="11" t="s">
        <v>4657</v>
      </c>
      <c r="G37" s="212">
        <v>18100000</v>
      </c>
      <c r="H37" s="213" t="s">
        <v>4655</v>
      </c>
      <c r="I37" s="213" t="s">
        <v>742</v>
      </c>
      <c r="J37" s="213">
        <v>2</v>
      </c>
      <c r="K37" s="213" t="s">
        <v>4576</v>
      </c>
      <c r="L37" s="213" t="s">
        <v>4656</v>
      </c>
      <c r="M37" s="214">
        <v>45699</v>
      </c>
      <c r="N37" s="221" t="s">
        <v>4659</v>
      </c>
      <c r="O37" s="216">
        <v>248360</v>
      </c>
      <c r="P37" s="216" t="s">
        <v>4655</v>
      </c>
      <c r="Q37" s="216" t="s">
        <v>742</v>
      </c>
      <c r="R37" s="216">
        <v>2</v>
      </c>
      <c r="S37" s="216" t="s">
        <v>4658</v>
      </c>
      <c r="T37" s="216" t="s">
        <v>4656</v>
      </c>
      <c r="U37" s="217">
        <v>45699</v>
      </c>
      <c r="V37" s="221" t="s">
        <v>4663</v>
      </c>
      <c r="W37" s="213">
        <v>18100000</v>
      </c>
      <c r="X37" s="213" t="s">
        <v>4660</v>
      </c>
      <c r="Y37" s="213" t="s">
        <v>22</v>
      </c>
      <c r="Z37" s="213">
        <v>3</v>
      </c>
      <c r="AA37" s="213" t="s">
        <v>4662</v>
      </c>
      <c r="AB37" s="213" t="s">
        <v>4661</v>
      </c>
      <c r="AC37" s="214">
        <v>45699</v>
      </c>
      <c r="AD37" s="221" t="s">
        <v>4667</v>
      </c>
      <c r="AE37" s="218">
        <v>18100000</v>
      </c>
      <c r="AF37" s="218" t="s">
        <v>4664</v>
      </c>
      <c r="AG37" s="218" t="s">
        <v>22</v>
      </c>
      <c r="AH37" s="218">
        <v>3</v>
      </c>
      <c r="AI37" s="218" t="s">
        <v>4666</v>
      </c>
      <c r="AJ37" s="218" t="s">
        <v>4665</v>
      </c>
      <c r="AK37" s="219">
        <v>45699</v>
      </c>
      <c r="AL37" s="221" t="s">
        <v>4671</v>
      </c>
      <c r="AM37" s="213">
        <v>844000</v>
      </c>
      <c r="AN37" s="213" t="s">
        <v>4668</v>
      </c>
      <c r="AO37" s="213" t="s">
        <v>742</v>
      </c>
      <c r="AP37" s="213">
        <v>2</v>
      </c>
      <c r="AQ37" s="213" t="s">
        <v>4670</v>
      </c>
      <c r="AR37" s="213" t="s">
        <v>4669</v>
      </c>
      <c r="AS37" s="214">
        <v>45699</v>
      </c>
      <c r="AT37" s="222" t="s">
        <v>4672</v>
      </c>
      <c r="AU37" s="218" t="s">
        <v>17</v>
      </c>
      <c r="AV37" s="218" t="s">
        <v>378</v>
      </c>
      <c r="AW37" s="218" t="s">
        <v>17</v>
      </c>
      <c r="AX37" s="218" t="s">
        <v>17</v>
      </c>
      <c r="AY37" s="218" t="s">
        <v>3459</v>
      </c>
      <c r="AZ37" s="218" t="s">
        <v>378</v>
      </c>
      <c r="BA37" s="219">
        <v>45699</v>
      </c>
      <c r="BB37" s="221" t="s">
        <v>4702</v>
      </c>
      <c r="BC37" s="213" t="s">
        <v>17</v>
      </c>
      <c r="BD37" s="213" t="s">
        <v>378</v>
      </c>
      <c r="BE37" s="213" t="s">
        <v>17</v>
      </c>
      <c r="BF37" s="213" t="s">
        <v>17</v>
      </c>
      <c r="BG37" s="213" t="s">
        <v>3459</v>
      </c>
      <c r="BH37" s="213" t="s">
        <v>378</v>
      </c>
      <c r="BI37" s="214">
        <v>45699</v>
      </c>
      <c r="BJ37" s="222" t="s">
        <v>4676</v>
      </c>
      <c r="BK37" s="222">
        <v>34</v>
      </c>
      <c r="BL37" s="222" t="s">
        <v>4673</v>
      </c>
      <c r="BM37" s="222" t="s">
        <v>22</v>
      </c>
      <c r="BN37" s="222">
        <v>3</v>
      </c>
      <c r="BO37" s="222" t="s">
        <v>4675</v>
      </c>
      <c r="BP37" s="218" t="s">
        <v>4674</v>
      </c>
      <c r="BQ37" s="223">
        <v>45699</v>
      </c>
      <c r="BR37" s="221" t="s">
        <v>4703</v>
      </c>
      <c r="BS37" s="224" t="s">
        <v>17</v>
      </c>
      <c r="BT37" s="224" t="s">
        <v>378</v>
      </c>
      <c r="BU37" s="224" t="s">
        <v>17</v>
      </c>
      <c r="BV37" s="224" t="s">
        <v>17</v>
      </c>
      <c r="BW37" s="224" t="s">
        <v>3459</v>
      </c>
      <c r="BX37" s="224" t="s">
        <v>378</v>
      </c>
      <c r="BY37" s="214">
        <v>45699</v>
      </c>
      <c r="BZ37" s="222" t="s">
        <v>4704</v>
      </c>
      <c r="CA37" s="222" t="s">
        <v>17</v>
      </c>
      <c r="CB37" s="222" t="s">
        <v>378</v>
      </c>
      <c r="CC37" s="222" t="s">
        <v>17</v>
      </c>
      <c r="CD37" s="222" t="s">
        <v>17</v>
      </c>
      <c r="CE37" s="222" t="s">
        <v>3459</v>
      </c>
      <c r="CF37" s="222" t="s">
        <v>378</v>
      </c>
      <c r="CG37" s="223">
        <v>45699</v>
      </c>
      <c r="CH37" s="221" t="s">
        <v>10774</v>
      </c>
      <c r="CI37" s="222" t="e">
        <v>#N/A</v>
      </c>
      <c r="CJ37" s="222" t="e">
        <v>#N/A</v>
      </c>
      <c r="CK37" s="222" t="e">
        <v>#N/A</v>
      </c>
      <c r="CL37" s="222" t="e">
        <v>#N/A</v>
      </c>
      <c r="CM37" s="222" t="e">
        <v>#N/A</v>
      </c>
      <c r="CN37" s="222" t="e">
        <v>#N/A</v>
      </c>
      <c r="CO37" s="225" t="e">
        <v>#N/A</v>
      </c>
      <c r="CP37" s="222" t="s">
        <v>4706</v>
      </c>
      <c r="CQ37" s="224" t="s">
        <v>17</v>
      </c>
      <c r="CR37" s="224" t="s">
        <v>378</v>
      </c>
      <c r="CS37" s="224" t="s">
        <v>17</v>
      </c>
      <c r="CT37" s="224" t="s">
        <v>17</v>
      </c>
      <c r="CU37" s="224" t="s">
        <v>3459</v>
      </c>
      <c r="CV37" s="224" t="s">
        <v>378</v>
      </c>
      <c r="CW37" s="214">
        <v>45699</v>
      </c>
      <c r="CX37" s="222" t="s">
        <v>4681</v>
      </c>
      <c r="CY37" s="218">
        <v>3476000</v>
      </c>
      <c r="CZ37" s="218" t="s">
        <v>4668</v>
      </c>
      <c r="DA37" s="218" t="s">
        <v>742</v>
      </c>
      <c r="DB37" s="218">
        <v>2</v>
      </c>
      <c r="DC37" s="218" t="s">
        <v>4690</v>
      </c>
      <c r="DD37" s="218" t="s">
        <v>4679</v>
      </c>
      <c r="DE37" s="220">
        <v>45699</v>
      </c>
      <c r="DF37" s="221" t="s">
        <v>4685</v>
      </c>
      <c r="DG37" s="213">
        <v>0</v>
      </c>
      <c r="DH37" s="224" t="s">
        <v>4682</v>
      </c>
      <c r="DI37" s="224" t="s">
        <v>22</v>
      </c>
      <c r="DJ37" s="224">
        <v>3</v>
      </c>
      <c r="DK37" s="224" t="s">
        <v>4684</v>
      </c>
      <c r="DL37" s="224" t="s">
        <v>4683</v>
      </c>
      <c r="DM37" s="214">
        <v>45699</v>
      </c>
      <c r="DN37" s="222" t="s">
        <v>4689</v>
      </c>
      <c r="DO37" s="218">
        <v>14624000</v>
      </c>
      <c r="DP37" s="222" t="s">
        <v>4686</v>
      </c>
      <c r="DQ37" s="222" t="s">
        <v>22</v>
      </c>
      <c r="DR37" s="222">
        <v>3</v>
      </c>
      <c r="DS37" s="222" t="s">
        <v>4688</v>
      </c>
      <c r="DT37" s="222" t="s">
        <v>4687</v>
      </c>
      <c r="DU37" s="223">
        <v>45699</v>
      </c>
      <c r="DV37" s="221" t="s">
        <v>4691</v>
      </c>
      <c r="DW37" s="213">
        <v>3326000</v>
      </c>
      <c r="DX37" s="224" t="s">
        <v>4668</v>
      </c>
      <c r="DY37" s="224" t="s">
        <v>742</v>
      </c>
      <c r="DZ37" s="224">
        <v>2</v>
      </c>
      <c r="EA37" s="224" t="s">
        <v>4690</v>
      </c>
      <c r="EB37" s="224" t="s">
        <v>4679</v>
      </c>
      <c r="EC37" s="214">
        <v>45699</v>
      </c>
      <c r="ED37" s="222" t="s">
        <v>4695</v>
      </c>
      <c r="EE37" s="218">
        <v>150000</v>
      </c>
      <c r="EF37" s="222" t="s">
        <v>4692</v>
      </c>
      <c r="EG37" s="222" t="s">
        <v>742</v>
      </c>
      <c r="EH37" s="222">
        <v>2</v>
      </c>
      <c r="EI37" s="222" t="s">
        <v>4694</v>
      </c>
      <c r="EJ37" s="222" t="s">
        <v>4693</v>
      </c>
      <c r="EK37" s="223">
        <v>45699</v>
      </c>
      <c r="EL37" s="221" t="s">
        <v>4697</v>
      </c>
      <c r="EM37" s="213">
        <v>0</v>
      </c>
      <c r="EN37" s="224" t="s">
        <v>4692</v>
      </c>
      <c r="EO37" s="224" t="s">
        <v>742</v>
      </c>
      <c r="EP37" s="224">
        <v>2</v>
      </c>
      <c r="EQ37" s="224" t="s">
        <v>4696</v>
      </c>
      <c r="ER37" s="224" t="s">
        <v>4693</v>
      </c>
      <c r="ES37" s="214">
        <v>45699</v>
      </c>
      <c r="ET37" s="222" t="s">
        <v>4678</v>
      </c>
      <c r="EU37" s="222">
        <v>34</v>
      </c>
      <c r="EV37" s="222" t="s">
        <v>4673</v>
      </c>
      <c r="EW37" s="222" t="s">
        <v>22</v>
      </c>
      <c r="EX37" s="222">
        <v>3</v>
      </c>
      <c r="EY37" s="222" t="s">
        <v>4677</v>
      </c>
      <c r="EZ37" s="222" t="s">
        <v>4674</v>
      </c>
      <c r="FA37" s="223">
        <v>45699</v>
      </c>
      <c r="FB37" s="221" t="s">
        <v>4701</v>
      </c>
      <c r="FC37" s="224">
        <v>5</v>
      </c>
      <c r="FD37" s="224" t="s">
        <v>4698</v>
      </c>
      <c r="FE37" s="224" t="s">
        <v>742</v>
      </c>
      <c r="FF37" s="224">
        <v>2</v>
      </c>
      <c r="FG37" s="224" t="s">
        <v>4700</v>
      </c>
      <c r="FH37" s="224" t="s">
        <v>4699</v>
      </c>
      <c r="FI37" s="214">
        <v>45699</v>
      </c>
      <c r="FJ37" s="221" t="s">
        <v>10775</v>
      </c>
      <c r="FK37" s="222" t="e">
        <v>#N/A</v>
      </c>
      <c r="FL37" s="222" t="e">
        <v>#N/A</v>
      </c>
      <c r="FM37" s="222" t="e">
        <v>#N/A</v>
      </c>
      <c r="FN37" s="222" t="e">
        <v>#N/A</v>
      </c>
      <c r="FO37" s="222" t="e">
        <v>#N/A</v>
      </c>
      <c r="FP37" s="218" t="e">
        <v>#N/A</v>
      </c>
      <c r="FQ37" s="219" t="e">
        <v>#N/A</v>
      </c>
      <c r="FR37" s="221" t="s">
        <v>10776</v>
      </c>
      <c r="FS37" s="224" t="e">
        <v>#N/A</v>
      </c>
      <c r="FT37" s="224" t="e">
        <v>#N/A</v>
      </c>
      <c r="FU37" s="224" t="e">
        <v>#N/A</v>
      </c>
      <c r="FV37" s="224" t="e">
        <v>#N/A</v>
      </c>
      <c r="FW37" s="224" t="e">
        <v>#N/A</v>
      </c>
      <c r="FX37" s="224" t="e">
        <v>#N/A</v>
      </c>
      <c r="FY37" s="214" t="e">
        <v>#N/A</v>
      </c>
      <c r="FZ37" s="222" t="s">
        <v>4452</v>
      </c>
      <c r="GA37" s="222">
        <v>0</v>
      </c>
      <c r="GB37" s="222" t="s">
        <v>1188</v>
      </c>
      <c r="GC37" s="222" t="s">
        <v>33</v>
      </c>
      <c r="GD37" s="222">
        <v>2</v>
      </c>
      <c r="GE37" s="222" t="s">
        <v>17</v>
      </c>
      <c r="GF37" s="222" t="s">
        <v>17</v>
      </c>
      <c r="GG37" s="223">
        <v>45692</v>
      </c>
      <c r="GH37" s="221" t="s">
        <v>4458</v>
      </c>
      <c r="GI37" s="224">
        <v>0</v>
      </c>
      <c r="GJ37" s="224" t="s">
        <v>1188</v>
      </c>
      <c r="GK37" s="224" t="s">
        <v>33</v>
      </c>
      <c r="GL37" s="224">
        <v>2</v>
      </c>
      <c r="GM37" s="224" t="s">
        <v>17</v>
      </c>
      <c r="GN37" s="224" t="s">
        <v>17</v>
      </c>
      <c r="GO37" s="214">
        <v>45692</v>
      </c>
      <c r="GP37" s="222" t="s">
        <v>4453</v>
      </c>
      <c r="GQ37" s="222">
        <v>0</v>
      </c>
      <c r="GR37" s="222" t="s">
        <v>1188</v>
      </c>
      <c r="GS37" s="222" t="s">
        <v>33</v>
      </c>
      <c r="GT37" s="222">
        <v>2</v>
      </c>
      <c r="GU37" s="222" t="s">
        <v>17</v>
      </c>
      <c r="GV37" s="222" t="s">
        <v>17</v>
      </c>
      <c r="GW37" s="223">
        <v>45692</v>
      </c>
      <c r="GX37" s="221" t="s">
        <v>4459</v>
      </c>
      <c r="GY37" s="224">
        <v>0</v>
      </c>
      <c r="GZ37" s="224" t="s">
        <v>1188</v>
      </c>
      <c r="HA37" s="224" t="s">
        <v>33</v>
      </c>
      <c r="HB37" s="224">
        <v>2</v>
      </c>
      <c r="HC37" s="224" t="s">
        <v>17</v>
      </c>
      <c r="HD37" s="224" t="s">
        <v>17</v>
      </c>
      <c r="HE37" s="214">
        <v>45692</v>
      </c>
      <c r="HF37" s="222" t="s">
        <v>4451</v>
      </c>
      <c r="HG37" s="222">
        <v>0</v>
      </c>
      <c r="HH37" s="222" t="s">
        <v>1188</v>
      </c>
      <c r="HI37" s="222" t="s">
        <v>33</v>
      </c>
      <c r="HJ37" s="222">
        <v>2</v>
      </c>
      <c r="HK37" s="222" t="s">
        <v>17</v>
      </c>
      <c r="HL37" s="222" t="s">
        <v>17</v>
      </c>
      <c r="HM37" s="223">
        <v>45692</v>
      </c>
      <c r="HN37" s="221" t="s">
        <v>4457</v>
      </c>
      <c r="HO37" s="224">
        <v>3</v>
      </c>
      <c r="HP37" s="224" t="s">
        <v>1188</v>
      </c>
      <c r="HQ37" s="224" t="s">
        <v>33</v>
      </c>
      <c r="HR37" s="224">
        <v>2</v>
      </c>
      <c r="HS37" s="224" t="s">
        <v>17</v>
      </c>
      <c r="HT37" s="224" t="s">
        <v>17</v>
      </c>
      <c r="HU37" s="214">
        <v>45692</v>
      </c>
      <c r="HV37" s="222" t="s">
        <v>4454</v>
      </c>
      <c r="HW37" s="222">
        <v>2</v>
      </c>
      <c r="HX37" s="222" t="s">
        <v>1188</v>
      </c>
      <c r="HY37" s="222" t="s">
        <v>33</v>
      </c>
      <c r="HZ37" s="222">
        <v>2</v>
      </c>
      <c r="IA37" s="222" t="s">
        <v>17</v>
      </c>
      <c r="IB37" s="222" t="s">
        <v>17</v>
      </c>
      <c r="IC37" s="223">
        <v>45692</v>
      </c>
      <c r="ID37" s="221" t="s">
        <v>4456</v>
      </c>
      <c r="IE37" s="224">
        <v>1</v>
      </c>
      <c r="IF37" s="224" t="s">
        <v>1188</v>
      </c>
      <c r="IG37" s="224" t="s">
        <v>33</v>
      </c>
      <c r="IH37" s="224">
        <v>2</v>
      </c>
      <c r="II37" s="224" t="s">
        <v>17</v>
      </c>
      <c r="IJ37" s="224" t="s">
        <v>17</v>
      </c>
      <c r="IK37" s="214">
        <v>45692</v>
      </c>
      <c r="IL37" s="222" t="s">
        <v>4455</v>
      </c>
      <c r="IM37" s="222">
        <v>3</v>
      </c>
      <c r="IN37" s="222" t="s">
        <v>1188</v>
      </c>
      <c r="IO37" s="222" t="s">
        <v>33</v>
      </c>
      <c r="IP37" s="222">
        <v>2</v>
      </c>
      <c r="IQ37" s="222" t="s">
        <v>17</v>
      </c>
      <c r="IR37" s="222" t="s">
        <v>17</v>
      </c>
      <c r="IS37" s="223">
        <v>45692</v>
      </c>
    </row>
    <row r="38" spans="1:253" s="11" customFormat="1" ht="13.25" customHeight="1" x14ac:dyDescent="0.25">
      <c r="A38" s="11" t="s">
        <v>943</v>
      </c>
      <c r="B38" s="11" t="s">
        <v>10162</v>
      </c>
      <c r="C38" s="11" t="s">
        <v>944</v>
      </c>
      <c r="D38" s="11" t="s">
        <v>945</v>
      </c>
      <c r="E38" s="11" t="s">
        <v>9531</v>
      </c>
      <c r="F38" s="11" t="s">
        <v>4618</v>
      </c>
      <c r="G38" s="212">
        <v>18100000</v>
      </c>
      <c r="H38" s="213" t="s">
        <v>4574</v>
      </c>
      <c r="I38" s="213" t="s">
        <v>742</v>
      </c>
      <c r="J38" s="213">
        <v>2</v>
      </c>
      <c r="K38" s="213" t="s">
        <v>4576</v>
      </c>
      <c r="L38" s="213" t="s">
        <v>4575</v>
      </c>
      <c r="M38" s="214">
        <v>45699</v>
      </c>
      <c r="N38" s="221" t="s">
        <v>4620</v>
      </c>
      <c r="O38" s="216">
        <v>248360</v>
      </c>
      <c r="P38" s="216" t="s">
        <v>4574</v>
      </c>
      <c r="Q38" s="216" t="s">
        <v>742</v>
      </c>
      <c r="R38" s="216">
        <v>2</v>
      </c>
      <c r="S38" s="216" t="s">
        <v>4619</v>
      </c>
      <c r="T38" s="216" t="s">
        <v>4575</v>
      </c>
      <c r="U38" s="217">
        <v>45699</v>
      </c>
      <c r="V38" s="221" t="s">
        <v>4623</v>
      </c>
      <c r="W38" s="213">
        <v>18100000</v>
      </c>
      <c r="X38" s="213" t="s">
        <v>4621</v>
      </c>
      <c r="Y38" s="213" t="s">
        <v>742</v>
      </c>
      <c r="Z38" s="213">
        <v>2</v>
      </c>
      <c r="AA38" s="213" t="s">
        <v>4622</v>
      </c>
      <c r="AB38" s="213" t="s">
        <v>4580</v>
      </c>
      <c r="AC38" s="214">
        <v>45699</v>
      </c>
      <c r="AD38" s="221" t="s">
        <v>4626</v>
      </c>
      <c r="AE38" s="218">
        <v>927000</v>
      </c>
      <c r="AF38" s="218" t="s">
        <v>4034</v>
      </c>
      <c r="AG38" s="218" t="s">
        <v>742</v>
      </c>
      <c r="AH38" s="218">
        <v>2</v>
      </c>
      <c r="AI38" s="218" t="s">
        <v>4625</v>
      </c>
      <c r="AJ38" s="218" t="s">
        <v>4624</v>
      </c>
      <c r="AK38" s="219">
        <v>45699</v>
      </c>
      <c r="AL38" s="221" t="s">
        <v>4628</v>
      </c>
      <c r="AM38" s="213">
        <v>764000</v>
      </c>
      <c r="AN38" s="213" t="s">
        <v>4034</v>
      </c>
      <c r="AO38" s="213" t="s">
        <v>742</v>
      </c>
      <c r="AP38" s="213">
        <v>2</v>
      </c>
      <c r="AQ38" s="213" t="s">
        <v>4627</v>
      </c>
      <c r="AR38" s="213" t="s">
        <v>4035</v>
      </c>
      <c r="AS38" s="214">
        <v>45699</v>
      </c>
      <c r="AT38" s="222" t="s">
        <v>4629</v>
      </c>
      <c r="AU38" s="218" t="s">
        <v>17</v>
      </c>
      <c r="AV38" s="218" t="s">
        <v>378</v>
      </c>
      <c r="AW38" s="218" t="s">
        <v>17</v>
      </c>
      <c r="AX38" s="218" t="s">
        <v>17</v>
      </c>
      <c r="AY38" s="218" t="s">
        <v>3459</v>
      </c>
      <c r="AZ38" s="218" t="s">
        <v>378</v>
      </c>
      <c r="BA38" s="219">
        <v>45699</v>
      </c>
      <c r="BB38" s="221" t="s">
        <v>4650</v>
      </c>
      <c r="BC38" s="213" t="s">
        <v>17</v>
      </c>
      <c r="BD38" s="213" t="s">
        <v>378</v>
      </c>
      <c r="BE38" s="213" t="s">
        <v>17</v>
      </c>
      <c r="BF38" s="213" t="s">
        <v>17</v>
      </c>
      <c r="BG38" s="213" t="s">
        <v>3459</v>
      </c>
      <c r="BH38" s="213" t="s">
        <v>378</v>
      </c>
      <c r="BI38" s="214">
        <v>45699</v>
      </c>
      <c r="BJ38" s="222" t="s">
        <v>4631</v>
      </c>
      <c r="BK38" s="222">
        <v>0</v>
      </c>
      <c r="BL38" s="222" t="s">
        <v>4590</v>
      </c>
      <c r="BM38" s="222" t="s">
        <v>742</v>
      </c>
      <c r="BN38" s="222">
        <v>2</v>
      </c>
      <c r="BO38" s="222" t="s">
        <v>4630</v>
      </c>
      <c r="BP38" s="218" t="s">
        <v>4234</v>
      </c>
      <c r="BQ38" s="223">
        <v>45699</v>
      </c>
      <c r="BR38" s="221" t="s">
        <v>4651</v>
      </c>
      <c r="BS38" s="224" t="s">
        <v>17</v>
      </c>
      <c r="BT38" s="224" t="s">
        <v>378</v>
      </c>
      <c r="BU38" s="224" t="s">
        <v>17</v>
      </c>
      <c r="BV38" s="224" t="s">
        <v>17</v>
      </c>
      <c r="BW38" s="224" t="s">
        <v>3459</v>
      </c>
      <c r="BX38" s="224" t="s">
        <v>378</v>
      </c>
      <c r="BY38" s="214">
        <v>45699</v>
      </c>
      <c r="BZ38" s="222" t="s">
        <v>4652</v>
      </c>
      <c r="CA38" s="222" t="s">
        <v>17</v>
      </c>
      <c r="CB38" s="222" t="s">
        <v>378</v>
      </c>
      <c r="CC38" s="222" t="s">
        <v>17</v>
      </c>
      <c r="CD38" s="222" t="s">
        <v>17</v>
      </c>
      <c r="CE38" s="222" t="s">
        <v>3459</v>
      </c>
      <c r="CF38" s="222" t="s">
        <v>378</v>
      </c>
      <c r="CG38" s="223">
        <v>45699</v>
      </c>
      <c r="CH38" s="221" t="s">
        <v>10777</v>
      </c>
      <c r="CI38" s="222" t="e">
        <v>#N/A</v>
      </c>
      <c r="CJ38" s="222" t="e">
        <v>#N/A</v>
      </c>
      <c r="CK38" s="222" t="e">
        <v>#N/A</v>
      </c>
      <c r="CL38" s="222" t="e">
        <v>#N/A</v>
      </c>
      <c r="CM38" s="222" t="e">
        <v>#N/A</v>
      </c>
      <c r="CN38" s="222" t="e">
        <v>#N/A</v>
      </c>
      <c r="CO38" s="225" t="e">
        <v>#N/A</v>
      </c>
      <c r="CP38" s="222" t="s">
        <v>4654</v>
      </c>
      <c r="CQ38" s="224" t="s">
        <v>17</v>
      </c>
      <c r="CR38" s="224" t="s">
        <v>378</v>
      </c>
      <c r="CS38" s="224" t="s">
        <v>17</v>
      </c>
      <c r="CT38" s="224" t="s">
        <v>17</v>
      </c>
      <c r="CU38" s="224" t="s">
        <v>3459</v>
      </c>
      <c r="CV38" s="224" t="s">
        <v>378</v>
      </c>
      <c r="CW38" s="214">
        <v>45699</v>
      </c>
      <c r="CX38" s="222" t="s">
        <v>4634</v>
      </c>
      <c r="CY38" s="218">
        <v>696000</v>
      </c>
      <c r="CZ38" s="218" t="s">
        <v>4034</v>
      </c>
      <c r="DA38" s="218" t="s">
        <v>742</v>
      </c>
      <c r="DB38" s="218">
        <v>2</v>
      </c>
      <c r="DC38" s="218" t="s">
        <v>4643</v>
      </c>
      <c r="DD38" s="218" t="s">
        <v>4035</v>
      </c>
      <c r="DE38" s="220">
        <v>45699</v>
      </c>
      <c r="DF38" s="221" t="s">
        <v>4638</v>
      </c>
      <c r="DG38" s="213">
        <v>17174000</v>
      </c>
      <c r="DH38" s="224" t="s">
        <v>4635</v>
      </c>
      <c r="DI38" s="224" t="s">
        <v>742</v>
      </c>
      <c r="DJ38" s="224">
        <v>2</v>
      </c>
      <c r="DK38" s="224" t="s">
        <v>4637</v>
      </c>
      <c r="DL38" s="224" t="s">
        <v>4636</v>
      </c>
      <c r="DM38" s="214">
        <v>45699</v>
      </c>
      <c r="DN38" s="222" t="s">
        <v>4642</v>
      </c>
      <c r="DO38" s="218">
        <v>230000</v>
      </c>
      <c r="DP38" s="222" t="s">
        <v>4639</v>
      </c>
      <c r="DQ38" s="222" t="s">
        <v>742</v>
      </c>
      <c r="DR38" s="222">
        <v>2</v>
      </c>
      <c r="DS38" s="222" t="s">
        <v>4641</v>
      </c>
      <c r="DT38" s="222" t="s">
        <v>4640</v>
      </c>
      <c r="DU38" s="223">
        <v>45699</v>
      </c>
      <c r="DV38" s="221" t="s">
        <v>4644</v>
      </c>
      <c r="DW38" s="213">
        <v>696000</v>
      </c>
      <c r="DX38" s="224" t="s">
        <v>4034</v>
      </c>
      <c r="DY38" s="224" t="s">
        <v>742</v>
      </c>
      <c r="DZ38" s="224">
        <v>2</v>
      </c>
      <c r="EA38" s="224" t="s">
        <v>4643</v>
      </c>
      <c r="EB38" s="224" t="s">
        <v>4035</v>
      </c>
      <c r="EC38" s="214">
        <v>45699</v>
      </c>
      <c r="ED38" s="222" t="s">
        <v>4646</v>
      </c>
      <c r="EE38" s="218" t="s">
        <v>17</v>
      </c>
      <c r="EF38" s="222" t="s">
        <v>378</v>
      </c>
      <c r="EG38" s="222" t="s">
        <v>17</v>
      </c>
      <c r="EH38" s="222" t="s">
        <v>17</v>
      </c>
      <c r="EI38" s="222" t="s">
        <v>4645</v>
      </c>
      <c r="EJ38" s="222" t="s">
        <v>378</v>
      </c>
      <c r="EK38" s="223">
        <v>45699</v>
      </c>
      <c r="EL38" s="221" t="s">
        <v>4647</v>
      </c>
      <c r="EM38" s="213" t="s">
        <v>17</v>
      </c>
      <c r="EN38" s="224" t="s">
        <v>378</v>
      </c>
      <c r="EO38" s="224" t="s">
        <v>17</v>
      </c>
      <c r="EP38" s="224" t="s">
        <v>17</v>
      </c>
      <c r="EQ38" s="224" t="s">
        <v>4645</v>
      </c>
      <c r="ER38" s="224" t="s">
        <v>378</v>
      </c>
      <c r="ES38" s="214">
        <v>45699</v>
      </c>
      <c r="ET38" s="222" t="s">
        <v>4632</v>
      </c>
      <c r="EU38" s="222">
        <v>34</v>
      </c>
      <c r="EV38" s="222" t="s">
        <v>4590</v>
      </c>
      <c r="EW38" s="222" t="s">
        <v>742</v>
      </c>
      <c r="EX38" s="222">
        <v>2</v>
      </c>
      <c r="EY38" s="222" t="s">
        <v>4593</v>
      </c>
      <c r="EZ38" s="222" t="s">
        <v>4234</v>
      </c>
      <c r="FA38" s="223">
        <v>45699</v>
      </c>
      <c r="FB38" s="221" t="s">
        <v>4649</v>
      </c>
      <c r="FC38" s="224">
        <v>3</v>
      </c>
      <c r="FD38" s="224" t="s">
        <v>4034</v>
      </c>
      <c r="FE38" s="224" t="s">
        <v>742</v>
      </c>
      <c r="FF38" s="224">
        <v>2</v>
      </c>
      <c r="FG38" s="224" t="s">
        <v>4648</v>
      </c>
      <c r="FH38" s="224" t="s">
        <v>4035</v>
      </c>
      <c r="FI38" s="214">
        <v>45699</v>
      </c>
      <c r="FJ38" s="221" t="s">
        <v>947</v>
      </c>
      <c r="FK38" s="222" t="s">
        <v>17</v>
      </c>
      <c r="FL38" s="222" t="s">
        <v>17</v>
      </c>
      <c r="FM38" s="222" t="s">
        <v>17</v>
      </c>
      <c r="FN38" s="222" t="s">
        <v>17</v>
      </c>
      <c r="FO38" s="222" t="s">
        <v>946</v>
      </c>
      <c r="FP38" s="218" t="s">
        <v>17</v>
      </c>
      <c r="FQ38" s="219">
        <v>45199</v>
      </c>
      <c r="FR38" s="221" t="s">
        <v>948</v>
      </c>
      <c r="FS38" s="224" t="s">
        <v>17</v>
      </c>
      <c r="FT38" s="224" t="s">
        <v>17</v>
      </c>
      <c r="FU38" s="224" t="s">
        <v>17</v>
      </c>
      <c r="FV38" s="224" t="s">
        <v>17</v>
      </c>
      <c r="FW38" s="224" t="s">
        <v>946</v>
      </c>
      <c r="FX38" s="224" t="s">
        <v>17</v>
      </c>
      <c r="FY38" s="214">
        <v>45199</v>
      </c>
      <c r="FZ38" s="222" t="s">
        <v>4461</v>
      </c>
      <c r="GA38" s="222">
        <v>0</v>
      </c>
      <c r="GB38" s="222" t="s">
        <v>1188</v>
      </c>
      <c r="GC38" s="222" t="s">
        <v>33</v>
      </c>
      <c r="GD38" s="222">
        <v>2</v>
      </c>
      <c r="GE38" s="222" t="s">
        <v>17</v>
      </c>
      <c r="GF38" s="222" t="s">
        <v>17</v>
      </c>
      <c r="GG38" s="223">
        <v>45692</v>
      </c>
      <c r="GH38" s="221" t="s">
        <v>4467</v>
      </c>
      <c r="GI38" s="224">
        <v>0</v>
      </c>
      <c r="GJ38" s="224" t="s">
        <v>1188</v>
      </c>
      <c r="GK38" s="224" t="s">
        <v>33</v>
      </c>
      <c r="GL38" s="224">
        <v>2</v>
      </c>
      <c r="GM38" s="224" t="s">
        <v>17</v>
      </c>
      <c r="GN38" s="224" t="s">
        <v>17</v>
      </c>
      <c r="GO38" s="214">
        <v>45692</v>
      </c>
      <c r="GP38" s="222" t="s">
        <v>4462</v>
      </c>
      <c r="GQ38" s="222">
        <v>0</v>
      </c>
      <c r="GR38" s="222" t="s">
        <v>1188</v>
      </c>
      <c r="GS38" s="222" t="s">
        <v>33</v>
      </c>
      <c r="GT38" s="222">
        <v>2</v>
      </c>
      <c r="GU38" s="222" t="s">
        <v>17</v>
      </c>
      <c r="GV38" s="222" t="s">
        <v>17</v>
      </c>
      <c r="GW38" s="223">
        <v>45692</v>
      </c>
      <c r="GX38" s="221" t="s">
        <v>4468</v>
      </c>
      <c r="GY38" s="224">
        <v>0</v>
      </c>
      <c r="GZ38" s="224" t="s">
        <v>1188</v>
      </c>
      <c r="HA38" s="224" t="s">
        <v>33</v>
      </c>
      <c r="HB38" s="224">
        <v>2</v>
      </c>
      <c r="HC38" s="224" t="s">
        <v>17</v>
      </c>
      <c r="HD38" s="224" t="s">
        <v>17</v>
      </c>
      <c r="HE38" s="214">
        <v>45692</v>
      </c>
      <c r="HF38" s="222" t="s">
        <v>4460</v>
      </c>
      <c r="HG38" s="222">
        <v>0</v>
      </c>
      <c r="HH38" s="222" t="s">
        <v>1188</v>
      </c>
      <c r="HI38" s="222" t="s">
        <v>33</v>
      </c>
      <c r="HJ38" s="222">
        <v>2</v>
      </c>
      <c r="HK38" s="222" t="s">
        <v>17</v>
      </c>
      <c r="HL38" s="222" t="s">
        <v>17</v>
      </c>
      <c r="HM38" s="223">
        <v>45692</v>
      </c>
      <c r="HN38" s="221" t="s">
        <v>4466</v>
      </c>
      <c r="HO38" s="224">
        <v>3</v>
      </c>
      <c r="HP38" s="224" t="s">
        <v>1188</v>
      </c>
      <c r="HQ38" s="224" t="s">
        <v>33</v>
      </c>
      <c r="HR38" s="224">
        <v>2</v>
      </c>
      <c r="HS38" s="224" t="s">
        <v>17</v>
      </c>
      <c r="HT38" s="224" t="s">
        <v>17</v>
      </c>
      <c r="HU38" s="214">
        <v>45692</v>
      </c>
      <c r="HV38" s="222" t="s">
        <v>4463</v>
      </c>
      <c r="HW38" s="222">
        <v>0</v>
      </c>
      <c r="HX38" s="222" t="s">
        <v>1188</v>
      </c>
      <c r="HY38" s="222" t="s">
        <v>33</v>
      </c>
      <c r="HZ38" s="222">
        <v>2</v>
      </c>
      <c r="IA38" s="222" t="s">
        <v>17</v>
      </c>
      <c r="IB38" s="222" t="s">
        <v>17</v>
      </c>
      <c r="IC38" s="223">
        <v>45692</v>
      </c>
      <c r="ID38" s="221" t="s">
        <v>4465</v>
      </c>
      <c r="IE38" s="224">
        <v>1</v>
      </c>
      <c r="IF38" s="224" t="s">
        <v>1188</v>
      </c>
      <c r="IG38" s="224" t="s">
        <v>33</v>
      </c>
      <c r="IH38" s="224">
        <v>2</v>
      </c>
      <c r="II38" s="224" t="s">
        <v>17</v>
      </c>
      <c r="IJ38" s="224" t="s">
        <v>17</v>
      </c>
      <c r="IK38" s="214">
        <v>45692</v>
      </c>
      <c r="IL38" s="222" t="s">
        <v>4464</v>
      </c>
      <c r="IM38" s="222">
        <v>3</v>
      </c>
      <c r="IN38" s="222" t="s">
        <v>1188</v>
      </c>
      <c r="IO38" s="222" t="s">
        <v>33</v>
      </c>
      <c r="IP38" s="222">
        <v>2</v>
      </c>
      <c r="IQ38" s="222" t="s">
        <v>17</v>
      </c>
      <c r="IR38" s="222" t="s">
        <v>17</v>
      </c>
      <c r="IS38" s="223">
        <v>45692</v>
      </c>
    </row>
    <row r="39" spans="1:253" s="11" customFormat="1" ht="13.25" customHeight="1" x14ac:dyDescent="0.25">
      <c r="A39" s="11" t="s">
        <v>4469</v>
      </c>
      <c r="B39" s="11" t="s">
        <v>10234</v>
      </c>
      <c r="C39" s="11" t="s">
        <v>4470</v>
      </c>
      <c r="D39" s="11" t="s">
        <v>945</v>
      </c>
      <c r="E39" s="11" t="s">
        <v>9531</v>
      </c>
      <c r="F39" s="11" t="s">
        <v>4577</v>
      </c>
      <c r="G39" s="212">
        <v>18100000</v>
      </c>
      <c r="H39" s="213" t="s">
        <v>4574</v>
      </c>
      <c r="I39" s="213" t="s">
        <v>742</v>
      </c>
      <c r="J39" s="213">
        <v>2</v>
      </c>
      <c r="K39" s="213" t="s">
        <v>4576</v>
      </c>
      <c r="L39" s="213" t="s">
        <v>4575</v>
      </c>
      <c r="M39" s="214">
        <v>45699</v>
      </c>
      <c r="N39" s="221" t="s">
        <v>4579</v>
      </c>
      <c r="O39" s="216">
        <v>248360</v>
      </c>
      <c r="P39" s="216" t="s">
        <v>4574</v>
      </c>
      <c r="Q39" s="216" t="s">
        <v>742</v>
      </c>
      <c r="R39" s="216">
        <v>2</v>
      </c>
      <c r="S39" s="216" t="s">
        <v>4578</v>
      </c>
      <c r="T39" s="216" t="s">
        <v>4575</v>
      </c>
      <c r="U39" s="217">
        <v>45699</v>
      </c>
      <c r="V39" s="221" t="s">
        <v>4582</v>
      </c>
      <c r="W39" s="213">
        <v>18100000</v>
      </c>
      <c r="X39" s="213" t="s">
        <v>4574</v>
      </c>
      <c r="Y39" s="213" t="s">
        <v>22</v>
      </c>
      <c r="Z39" s="213">
        <v>3</v>
      </c>
      <c r="AA39" s="213" t="s">
        <v>4581</v>
      </c>
      <c r="AB39" s="213" t="s">
        <v>4580</v>
      </c>
      <c r="AC39" s="214">
        <v>45699</v>
      </c>
      <c r="AD39" s="221" t="s">
        <v>4584</v>
      </c>
      <c r="AE39" s="218">
        <v>18100000</v>
      </c>
      <c r="AF39" s="218" t="s">
        <v>4574</v>
      </c>
      <c r="AG39" s="218" t="s">
        <v>22</v>
      </c>
      <c r="AH39" s="218">
        <v>3</v>
      </c>
      <c r="AI39" s="218" t="s">
        <v>4583</v>
      </c>
      <c r="AJ39" s="218" t="s">
        <v>4575</v>
      </c>
      <c r="AK39" s="219">
        <v>45699</v>
      </c>
      <c r="AL39" s="221" t="s">
        <v>4588</v>
      </c>
      <c r="AM39" s="213">
        <v>81000</v>
      </c>
      <c r="AN39" s="213" t="s">
        <v>4585</v>
      </c>
      <c r="AO39" s="213" t="s">
        <v>22</v>
      </c>
      <c r="AP39" s="213">
        <v>3</v>
      </c>
      <c r="AQ39" s="213" t="s">
        <v>4587</v>
      </c>
      <c r="AR39" s="213" t="s">
        <v>4586</v>
      </c>
      <c r="AS39" s="214">
        <v>45699</v>
      </c>
      <c r="AT39" s="222" t="s">
        <v>4589</v>
      </c>
      <c r="AU39" s="218" t="s">
        <v>17</v>
      </c>
      <c r="AV39" s="218" t="s">
        <v>378</v>
      </c>
      <c r="AW39" s="218" t="s">
        <v>17</v>
      </c>
      <c r="AX39" s="218" t="s">
        <v>17</v>
      </c>
      <c r="AY39" s="218" t="s">
        <v>3459</v>
      </c>
      <c r="AZ39" s="218" t="s">
        <v>378</v>
      </c>
      <c r="BA39" s="219">
        <v>45699</v>
      </c>
      <c r="BB39" s="221" t="s">
        <v>4613</v>
      </c>
      <c r="BC39" s="213" t="s">
        <v>17</v>
      </c>
      <c r="BD39" s="213" t="s">
        <v>378</v>
      </c>
      <c r="BE39" s="213" t="s">
        <v>17</v>
      </c>
      <c r="BF39" s="213" t="s">
        <v>17</v>
      </c>
      <c r="BG39" s="213" t="s">
        <v>3459</v>
      </c>
      <c r="BH39" s="213" t="s">
        <v>378</v>
      </c>
      <c r="BI39" s="214">
        <v>45699</v>
      </c>
      <c r="BJ39" s="222" t="s">
        <v>4592</v>
      </c>
      <c r="BK39" s="222">
        <v>34</v>
      </c>
      <c r="BL39" s="222" t="s">
        <v>4590</v>
      </c>
      <c r="BM39" s="222" t="s">
        <v>22</v>
      </c>
      <c r="BN39" s="222">
        <v>3</v>
      </c>
      <c r="BO39" s="222" t="s">
        <v>4591</v>
      </c>
      <c r="BP39" s="218" t="s">
        <v>4234</v>
      </c>
      <c r="BQ39" s="223">
        <v>45699</v>
      </c>
      <c r="BR39" s="221" t="s">
        <v>4614</v>
      </c>
      <c r="BS39" s="224" t="s">
        <v>17</v>
      </c>
      <c r="BT39" s="224" t="s">
        <v>378</v>
      </c>
      <c r="BU39" s="224" t="s">
        <v>17</v>
      </c>
      <c r="BV39" s="224" t="s">
        <v>17</v>
      </c>
      <c r="BW39" s="224" t="s">
        <v>3459</v>
      </c>
      <c r="BX39" s="224" t="s">
        <v>378</v>
      </c>
      <c r="BY39" s="214">
        <v>45699</v>
      </c>
      <c r="BZ39" s="222" t="s">
        <v>4615</v>
      </c>
      <c r="CA39" s="222" t="s">
        <v>17</v>
      </c>
      <c r="CB39" s="222" t="s">
        <v>378</v>
      </c>
      <c r="CC39" s="222" t="s">
        <v>17</v>
      </c>
      <c r="CD39" s="222" t="s">
        <v>17</v>
      </c>
      <c r="CE39" s="222" t="s">
        <v>3459</v>
      </c>
      <c r="CF39" s="222" t="s">
        <v>378</v>
      </c>
      <c r="CG39" s="223">
        <v>45699</v>
      </c>
      <c r="CH39" s="221" t="s">
        <v>10778</v>
      </c>
      <c r="CI39" s="222" t="e">
        <v>#N/A</v>
      </c>
      <c r="CJ39" s="222" t="e">
        <v>#N/A</v>
      </c>
      <c r="CK39" s="222" t="e">
        <v>#N/A</v>
      </c>
      <c r="CL39" s="222" t="e">
        <v>#N/A</v>
      </c>
      <c r="CM39" s="222" t="e">
        <v>#N/A</v>
      </c>
      <c r="CN39" s="222" t="e">
        <v>#N/A</v>
      </c>
      <c r="CO39" s="225" t="e">
        <v>#N/A</v>
      </c>
      <c r="CP39" s="222" t="s">
        <v>4617</v>
      </c>
      <c r="CQ39" s="224" t="s">
        <v>17</v>
      </c>
      <c r="CR39" s="224" t="s">
        <v>378</v>
      </c>
      <c r="CS39" s="224" t="s">
        <v>17</v>
      </c>
      <c r="CT39" s="224" t="s">
        <v>17</v>
      </c>
      <c r="CU39" s="224" t="s">
        <v>3459</v>
      </c>
      <c r="CV39" s="224" t="s">
        <v>378</v>
      </c>
      <c r="CW39" s="214">
        <v>45699</v>
      </c>
      <c r="CX39" s="222" t="s">
        <v>4597</v>
      </c>
      <c r="CY39" s="218">
        <v>2780000</v>
      </c>
      <c r="CZ39" s="218" t="s">
        <v>4585</v>
      </c>
      <c r="DA39" s="218" t="s">
        <v>358</v>
      </c>
      <c r="DB39" s="218">
        <v>1</v>
      </c>
      <c r="DC39" s="218" t="s">
        <v>4602</v>
      </c>
      <c r="DD39" s="218" t="s">
        <v>4595</v>
      </c>
      <c r="DE39" s="220">
        <v>45699</v>
      </c>
      <c r="DF39" s="221" t="s">
        <v>4599</v>
      </c>
      <c r="DG39" s="213">
        <v>0</v>
      </c>
      <c r="DH39" s="224" t="s">
        <v>4574</v>
      </c>
      <c r="DI39" s="224" t="s">
        <v>22</v>
      </c>
      <c r="DJ39" s="224">
        <v>3</v>
      </c>
      <c r="DK39" s="224" t="s">
        <v>4598</v>
      </c>
      <c r="DL39" s="224" t="s">
        <v>4575</v>
      </c>
      <c r="DM39" s="214">
        <v>45699</v>
      </c>
      <c r="DN39" s="222" t="s">
        <v>4601</v>
      </c>
      <c r="DO39" s="218">
        <v>15320000</v>
      </c>
      <c r="DP39" s="222" t="s">
        <v>4574</v>
      </c>
      <c r="DQ39" s="222" t="s">
        <v>22</v>
      </c>
      <c r="DR39" s="222">
        <v>3</v>
      </c>
      <c r="DS39" s="222" t="s">
        <v>4600</v>
      </c>
      <c r="DT39" s="222" t="s">
        <v>4575</v>
      </c>
      <c r="DU39" s="223">
        <v>45699</v>
      </c>
      <c r="DV39" s="221" t="s">
        <v>4603</v>
      </c>
      <c r="DW39" s="213">
        <v>2630000</v>
      </c>
      <c r="DX39" s="224" t="s">
        <v>4585</v>
      </c>
      <c r="DY39" s="224" t="s">
        <v>358</v>
      </c>
      <c r="DZ39" s="224">
        <v>1</v>
      </c>
      <c r="EA39" s="224" t="s">
        <v>4602</v>
      </c>
      <c r="EB39" s="224" t="s">
        <v>4595</v>
      </c>
      <c r="EC39" s="214">
        <v>45699</v>
      </c>
      <c r="ED39" s="222" t="s">
        <v>4605</v>
      </c>
      <c r="EE39" s="218">
        <v>150000</v>
      </c>
      <c r="EF39" s="222" t="s">
        <v>4585</v>
      </c>
      <c r="EG39" s="222" t="s">
        <v>358</v>
      </c>
      <c r="EH39" s="222">
        <v>1</v>
      </c>
      <c r="EI39" s="222" t="s">
        <v>4604</v>
      </c>
      <c r="EJ39" s="222" t="s">
        <v>4595</v>
      </c>
      <c r="EK39" s="223">
        <v>45699</v>
      </c>
      <c r="EL39" s="221" t="s">
        <v>4607</v>
      </c>
      <c r="EM39" s="213">
        <v>0</v>
      </c>
      <c r="EN39" s="224" t="s">
        <v>4585</v>
      </c>
      <c r="EO39" s="224" t="s">
        <v>358</v>
      </c>
      <c r="EP39" s="224">
        <v>1</v>
      </c>
      <c r="EQ39" s="224" t="s">
        <v>4606</v>
      </c>
      <c r="ER39" s="224" t="s">
        <v>4595</v>
      </c>
      <c r="ES39" s="214">
        <v>45699</v>
      </c>
      <c r="ET39" s="222" t="s">
        <v>4594</v>
      </c>
      <c r="EU39" s="222">
        <v>34</v>
      </c>
      <c r="EV39" s="222" t="s">
        <v>4590</v>
      </c>
      <c r="EW39" s="222" t="s">
        <v>22</v>
      </c>
      <c r="EX39" s="222">
        <v>3</v>
      </c>
      <c r="EY39" s="222" t="s">
        <v>4593</v>
      </c>
      <c r="EZ39" s="222" t="s">
        <v>4234</v>
      </c>
      <c r="FA39" s="223">
        <v>45699</v>
      </c>
      <c r="FB39" s="221" t="s">
        <v>4610</v>
      </c>
      <c r="FC39" s="224">
        <v>5</v>
      </c>
      <c r="FD39" s="224" t="s">
        <v>4608</v>
      </c>
      <c r="FE39" s="224" t="s">
        <v>358</v>
      </c>
      <c r="FF39" s="224">
        <v>1</v>
      </c>
      <c r="FG39" s="224" t="s">
        <v>4439</v>
      </c>
      <c r="FH39" s="224" t="s">
        <v>4609</v>
      </c>
      <c r="FI39" s="214">
        <v>45699</v>
      </c>
      <c r="FJ39" s="221" t="s">
        <v>4611</v>
      </c>
      <c r="FK39" s="222" t="s">
        <v>17</v>
      </c>
      <c r="FL39" s="222" t="s">
        <v>378</v>
      </c>
      <c r="FM39" s="222" t="s">
        <v>17</v>
      </c>
      <c r="FN39" s="222" t="s">
        <v>17</v>
      </c>
      <c r="FO39" s="222" t="s">
        <v>3459</v>
      </c>
      <c r="FP39" s="218" t="s">
        <v>378</v>
      </c>
      <c r="FQ39" s="219">
        <v>45699</v>
      </c>
      <c r="FR39" s="221" t="s">
        <v>4612</v>
      </c>
      <c r="FS39" s="224" t="s">
        <v>17</v>
      </c>
      <c r="FT39" s="224" t="s">
        <v>378</v>
      </c>
      <c r="FU39" s="224" t="s">
        <v>17</v>
      </c>
      <c r="FV39" s="224" t="s">
        <v>17</v>
      </c>
      <c r="FW39" s="224" t="s">
        <v>3459</v>
      </c>
      <c r="FX39" s="224" t="s">
        <v>378</v>
      </c>
      <c r="FY39" s="214">
        <v>45699</v>
      </c>
      <c r="FZ39" s="222" t="s">
        <v>4472</v>
      </c>
      <c r="GA39" s="222">
        <v>0</v>
      </c>
      <c r="GB39" s="222" t="s">
        <v>1188</v>
      </c>
      <c r="GC39" s="222" t="s">
        <v>33</v>
      </c>
      <c r="GD39" s="222">
        <v>2</v>
      </c>
      <c r="GE39" s="222" t="s">
        <v>17</v>
      </c>
      <c r="GF39" s="222" t="s">
        <v>17</v>
      </c>
      <c r="GG39" s="223">
        <v>45692</v>
      </c>
      <c r="GH39" s="221" t="s">
        <v>4478</v>
      </c>
      <c r="GI39" s="224">
        <v>0</v>
      </c>
      <c r="GJ39" s="224" t="s">
        <v>1188</v>
      </c>
      <c r="GK39" s="224" t="s">
        <v>33</v>
      </c>
      <c r="GL39" s="224">
        <v>2</v>
      </c>
      <c r="GM39" s="224" t="s">
        <v>17</v>
      </c>
      <c r="GN39" s="224" t="s">
        <v>17</v>
      </c>
      <c r="GO39" s="214">
        <v>45692</v>
      </c>
      <c r="GP39" s="222" t="s">
        <v>4473</v>
      </c>
      <c r="GQ39" s="222">
        <v>0</v>
      </c>
      <c r="GR39" s="222" t="s">
        <v>1188</v>
      </c>
      <c r="GS39" s="222" t="s">
        <v>33</v>
      </c>
      <c r="GT39" s="222">
        <v>2</v>
      </c>
      <c r="GU39" s="222" t="s">
        <v>17</v>
      </c>
      <c r="GV39" s="222" t="s">
        <v>17</v>
      </c>
      <c r="GW39" s="223">
        <v>45692</v>
      </c>
      <c r="GX39" s="221" t="s">
        <v>4479</v>
      </c>
      <c r="GY39" s="224">
        <v>0</v>
      </c>
      <c r="GZ39" s="224" t="s">
        <v>1188</v>
      </c>
      <c r="HA39" s="224" t="s">
        <v>33</v>
      </c>
      <c r="HB39" s="224">
        <v>2</v>
      </c>
      <c r="HC39" s="224" t="s">
        <v>17</v>
      </c>
      <c r="HD39" s="224" t="s">
        <v>17</v>
      </c>
      <c r="HE39" s="214">
        <v>45692</v>
      </c>
      <c r="HF39" s="222" t="s">
        <v>4471</v>
      </c>
      <c r="HG39" s="222">
        <v>0</v>
      </c>
      <c r="HH39" s="222" t="s">
        <v>1188</v>
      </c>
      <c r="HI39" s="222" t="s">
        <v>33</v>
      </c>
      <c r="HJ39" s="222">
        <v>2</v>
      </c>
      <c r="HK39" s="222" t="s">
        <v>17</v>
      </c>
      <c r="HL39" s="222" t="s">
        <v>17</v>
      </c>
      <c r="HM39" s="223">
        <v>45692</v>
      </c>
      <c r="HN39" s="221" t="s">
        <v>4477</v>
      </c>
      <c r="HO39" s="224">
        <v>3</v>
      </c>
      <c r="HP39" s="224" t="s">
        <v>1188</v>
      </c>
      <c r="HQ39" s="224" t="s">
        <v>33</v>
      </c>
      <c r="HR39" s="224">
        <v>2</v>
      </c>
      <c r="HS39" s="224" t="s">
        <v>17</v>
      </c>
      <c r="HT39" s="224" t="s">
        <v>17</v>
      </c>
      <c r="HU39" s="214">
        <v>45692</v>
      </c>
      <c r="HV39" s="222" t="s">
        <v>4474</v>
      </c>
      <c r="HW39" s="222">
        <v>2</v>
      </c>
      <c r="HX39" s="222" t="s">
        <v>1188</v>
      </c>
      <c r="HY39" s="222" t="s">
        <v>33</v>
      </c>
      <c r="HZ39" s="222">
        <v>2</v>
      </c>
      <c r="IA39" s="222" t="s">
        <v>17</v>
      </c>
      <c r="IB39" s="222" t="s">
        <v>17</v>
      </c>
      <c r="IC39" s="223">
        <v>45692</v>
      </c>
      <c r="ID39" s="221" t="s">
        <v>4476</v>
      </c>
      <c r="IE39" s="224">
        <v>1</v>
      </c>
      <c r="IF39" s="224" t="s">
        <v>1188</v>
      </c>
      <c r="IG39" s="224" t="s">
        <v>33</v>
      </c>
      <c r="IH39" s="224">
        <v>2</v>
      </c>
      <c r="II39" s="224" t="s">
        <v>17</v>
      </c>
      <c r="IJ39" s="224" t="s">
        <v>17</v>
      </c>
      <c r="IK39" s="214">
        <v>45692</v>
      </c>
      <c r="IL39" s="222" t="s">
        <v>4475</v>
      </c>
      <c r="IM39" s="222">
        <v>3</v>
      </c>
      <c r="IN39" s="222" t="s">
        <v>1188</v>
      </c>
      <c r="IO39" s="222" t="s">
        <v>33</v>
      </c>
      <c r="IP39" s="222">
        <v>2</v>
      </c>
      <c r="IQ39" s="222" t="s">
        <v>17</v>
      </c>
      <c r="IR39" s="222" t="s">
        <v>17</v>
      </c>
      <c r="IS39" s="223">
        <v>45692</v>
      </c>
    </row>
    <row r="40" spans="1:253" s="11" customFormat="1" ht="13.25" customHeight="1" x14ac:dyDescent="0.25">
      <c r="A40" s="11" t="s">
        <v>2070</v>
      </c>
      <c r="B40" s="11" t="s">
        <v>10243</v>
      </c>
      <c r="C40" s="11" t="s">
        <v>2071</v>
      </c>
      <c r="D40" s="11" t="s">
        <v>2072</v>
      </c>
      <c r="E40" s="11" t="s">
        <v>9532</v>
      </c>
      <c r="F40" s="11" t="s">
        <v>4985</v>
      </c>
      <c r="G40" s="212">
        <v>117284000</v>
      </c>
      <c r="H40" s="213" t="s">
        <v>4982</v>
      </c>
      <c r="I40" s="213" t="s">
        <v>358</v>
      </c>
      <c r="J40" s="213">
        <v>1</v>
      </c>
      <c r="K40" s="213" t="s">
        <v>4984</v>
      </c>
      <c r="L40" s="213" t="s">
        <v>4983</v>
      </c>
      <c r="M40" s="214">
        <v>45704</v>
      </c>
      <c r="N40" s="221" t="s">
        <v>4989</v>
      </c>
      <c r="O40" s="216">
        <v>18569</v>
      </c>
      <c r="P40" s="216" t="s">
        <v>4986</v>
      </c>
      <c r="Q40" s="216" t="s">
        <v>358</v>
      </c>
      <c r="R40" s="216">
        <v>1</v>
      </c>
      <c r="S40" s="216" t="s">
        <v>4988</v>
      </c>
      <c r="T40" s="216" t="s">
        <v>4987</v>
      </c>
      <c r="U40" s="217">
        <v>45704</v>
      </c>
      <c r="V40" s="221" t="s">
        <v>4991</v>
      </c>
      <c r="W40" s="213">
        <v>25310000</v>
      </c>
      <c r="X40" s="213" t="s">
        <v>4986</v>
      </c>
      <c r="Y40" s="213" t="s">
        <v>742</v>
      </c>
      <c r="Z40" s="213">
        <v>2</v>
      </c>
      <c r="AA40" s="213" t="s">
        <v>4990</v>
      </c>
      <c r="AB40" s="213" t="s">
        <v>4987</v>
      </c>
      <c r="AC40" s="214">
        <v>45704</v>
      </c>
      <c r="AD40" s="221" t="s">
        <v>4995</v>
      </c>
      <c r="AE40" s="218">
        <v>903000</v>
      </c>
      <c r="AF40" s="218" t="s">
        <v>4992</v>
      </c>
      <c r="AG40" s="218" t="s">
        <v>22</v>
      </c>
      <c r="AH40" s="218">
        <v>3</v>
      </c>
      <c r="AI40" s="218" t="s">
        <v>4994</v>
      </c>
      <c r="AJ40" s="218" t="s">
        <v>4993</v>
      </c>
      <c r="AK40" s="219">
        <v>45704</v>
      </c>
      <c r="AL40" s="221" t="s">
        <v>4997</v>
      </c>
      <c r="AM40" s="213">
        <v>903000</v>
      </c>
      <c r="AN40" s="213" t="s">
        <v>4992</v>
      </c>
      <c r="AO40" s="213" t="s">
        <v>358</v>
      </c>
      <c r="AP40" s="213">
        <v>1</v>
      </c>
      <c r="AQ40" s="213" t="s">
        <v>4996</v>
      </c>
      <c r="AR40" s="213" t="s">
        <v>4993</v>
      </c>
      <c r="AS40" s="214">
        <v>45704</v>
      </c>
      <c r="AT40" s="222" t="s">
        <v>3706</v>
      </c>
      <c r="AU40" s="218" t="s">
        <v>17</v>
      </c>
      <c r="AV40" s="218" t="s">
        <v>17</v>
      </c>
      <c r="AW40" s="218" t="s">
        <v>17</v>
      </c>
      <c r="AX40" s="218" t="s">
        <v>17</v>
      </c>
      <c r="AY40" s="218" t="s">
        <v>3459</v>
      </c>
      <c r="AZ40" s="218" t="s">
        <v>17</v>
      </c>
      <c r="BA40" s="219">
        <v>45631</v>
      </c>
      <c r="BB40" s="221" t="s">
        <v>3705</v>
      </c>
      <c r="BC40" s="213" t="s">
        <v>17</v>
      </c>
      <c r="BD40" s="213" t="s">
        <v>17</v>
      </c>
      <c r="BE40" s="213" t="s">
        <v>17</v>
      </c>
      <c r="BF40" s="213" t="s">
        <v>17</v>
      </c>
      <c r="BG40" s="213" t="s">
        <v>3459</v>
      </c>
      <c r="BH40" s="213" t="s">
        <v>17</v>
      </c>
      <c r="BI40" s="214">
        <v>45631</v>
      </c>
      <c r="BJ40" s="222" t="s">
        <v>5000</v>
      </c>
      <c r="BK40" s="222">
        <v>1</v>
      </c>
      <c r="BL40" s="222" t="s">
        <v>4998</v>
      </c>
      <c r="BM40" s="222" t="s">
        <v>22</v>
      </c>
      <c r="BN40" s="222">
        <v>3</v>
      </c>
      <c r="BO40" s="222" t="s">
        <v>4999</v>
      </c>
      <c r="BP40" s="218" t="s">
        <v>496</v>
      </c>
      <c r="BQ40" s="223">
        <v>45704</v>
      </c>
      <c r="BR40" s="221" t="s">
        <v>3707</v>
      </c>
      <c r="BS40" s="224" t="s">
        <v>17</v>
      </c>
      <c r="BT40" s="224" t="s">
        <v>17</v>
      </c>
      <c r="BU40" s="224" t="s">
        <v>17</v>
      </c>
      <c r="BV40" s="224" t="s">
        <v>17</v>
      </c>
      <c r="BW40" s="224" t="s">
        <v>3459</v>
      </c>
      <c r="BX40" s="224" t="s">
        <v>17</v>
      </c>
      <c r="BY40" s="214">
        <v>45631</v>
      </c>
      <c r="BZ40" s="222" t="s">
        <v>3708</v>
      </c>
      <c r="CA40" s="222" t="s">
        <v>17</v>
      </c>
      <c r="CB40" s="222" t="s">
        <v>17</v>
      </c>
      <c r="CC40" s="222" t="s">
        <v>17</v>
      </c>
      <c r="CD40" s="222" t="s">
        <v>17</v>
      </c>
      <c r="CE40" s="222" t="s">
        <v>3459</v>
      </c>
      <c r="CF40" s="222" t="s">
        <v>17</v>
      </c>
      <c r="CG40" s="223">
        <v>45631</v>
      </c>
      <c r="CH40" s="221" t="s">
        <v>10779</v>
      </c>
      <c r="CI40" s="222" t="e">
        <v>#N/A</v>
      </c>
      <c r="CJ40" s="222" t="e">
        <v>#N/A</v>
      </c>
      <c r="CK40" s="222" t="e">
        <v>#N/A</v>
      </c>
      <c r="CL40" s="222" t="e">
        <v>#N/A</v>
      </c>
      <c r="CM40" s="222" t="e">
        <v>#N/A</v>
      </c>
      <c r="CN40" s="222" t="e">
        <v>#N/A</v>
      </c>
      <c r="CO40" s="225" t="e">
        <v>#N/A</v>
      </c>
      <c r="CP40" s="222" t="s">
        <v>3710</v>
      </c>
      <c r="CQ40" s="224" t="s">
        <v>17</v>
      </c>
      <c r="CR40" s="224" t="s">
        <v>17</v>
      </c>
      <c r="CS40" s="224" t="s">
        <v>17</v>
      </c>
      <c r="CT40" s="224" t="s">
        <v>17</v>
      </c>
      <c r="CU40" s="224" t="s">
        <v>3459</v>
      </c>
      <c r="CV40" s="224" t="s">
        <v>17</v>
      </c>
      <c r="CW40" s="214">
        <v>45631</v>
      </c>
      <c r="CX40" s="222" t="s">
        <v>5003</v>
      </c>
      <c r="CY40" s="218">
        <v>903000</v>
      </c>
      <c r="CZ40" s="218" t="s">
        <v>4992</v>
      </c>
      <c r="DA40" s="218" t="s">
        <v>358</v>
      </c>
      <c r="DB40" s="218">
        <v>1</v>
      </c>
      <c r="DC40" s="218" t="s">
        <v>5008</v>
      </c>
      <c r="DD40" s="218" t="s">
        <v>4993</v>
      </c>
      <c r="DE40" s="220">
        <v>45704</v>
      </c>
      <c r="DF40" s="221" t="s">
        <v>5006</v>
      </c>
      <c r="DG40" s="213">
        <v>24407000</v>
      </c>
      <c r="DH40" s="224" t="s">
        <v>5004</v>
      </c>
      <c r="DI40" s="224" t="s">
        <v>358</v>
      </c>
      <c r="DJ40" s="224">
        <v>1</v>
      </c>
      <c r="DK40" s="224" t="s">
        <v>3762</v>
      </c>
      <c r="DL40" s="224" t="s">
        <v>5005</v>
      </c>
      <c r="DM40" s="214">
        <v>45704</v>
      </c>
      <c r="DN40" s="222" t="s">
        <v>5007</v>
      </c>
      <c r="DO40" s="218">
        <v>0</v>
      </c>
      <c r="DP40" s="222" t="s">
        <v>4992</v>
      </c>
      <c r="DQ40" s="222" t="s">
        <v>358</v>
      </c>
      <c r="DR40" s="222">
        <v>1</v>
      </c>
      <c r="DS40" s="222" t="s">
        <v>4562</v>
      </c>
      <c r="DT40" s="222" t="s">
        <v>4993</v>
      </c>
      <c r="DU40" s="223">
        <v>45704</v>
      </c>
      <c r="DV40" s="221" t="s">
        <v>5009</v>
      </c>
      <c r="DW40" s="213">
        <v>903000</v>
      </c>
      <c r="DX40" s="224" t="s">
        <v>4992</v>
      </c>
      <c r="DY40" s="224" t="s">
        <v>358</v>
      </c>
      <c r="DZ40" s="224">
        <v>1</v>
      </c>
      <c r="EA40" s="224" t="s">
        <v>5008</v>
      </c>
      <c r="EB40" s="224" t="s">
        <v>4993</v>
      </c>
      <c r="EC40" s="214">
        <v>45704</v>
      </c>
      <c r="ED40" s="222" t="s">
        <v>5011</v>
      </c>
      <c r="EE40" s="218" t="s">
        <v>17</v>
      </c>
      <c r="EF40" s="222" t="s">
        <v>4992</v>
      </c>
      <c r="EG40" s="222" t="s">
        <v>22</v>
      </c>
      <c r="EH40" s="222">
        <v>3</v>
      </c>
      <c r="EI40" s="222" t="s">
        <v>5010</v>
      </c>
      <c r="EJ40" s="222" t="s">
        <v>4993</v>
      </c>
      <c r="EK40" s="223">
        <v>45704</v>
      </c>
      <c r="EL40" s="221" t="s">
        <v>5012</v>
      </c>
      <c r="EM40" s="213" t="s">
        <v>17</v>
      </c>
      <c r="EN40" s="224" t="s">
        <v>4992</v>
      </c>
      <c r="EO40" s="224" t="s">
        <v>22</v>
      </c>
      <c r="EP40" s="224">
        <v>3</v>
      </c>
      <c r="EQ40" s="224" t="s">
        <v>5010</v>
      </c>
      <c r="ER40" s="224" t="s">
        <v>4993</v>
      </c>
      <c r="ES40" s="214">
        <v>45704</v>
      </c>
      <c r="ET40" s="222" t="s">
        <v>5001</v>
      </c>
      <c r="EU40" s="222">
        <v>1</v>
      </c>
      <c r="EV40" s="222" t="s">
        <v>4998</v>
      </c>
      <c r="EW40" s="222" t="s">
        <v>22</v>
      </c>
      <c r="EX40" s="222">
        <v>3</v>
      </c>
      <c r="EY40" s="222" t="s">
        <v>4999</v>
      </c>
      <c r="EZ40" s="222" t="s">
        <v>496</v>
      </c>
      <c r="FA40" s="223">
        <v>45704</v>
      </c>
      <c r="FB40" s="221" t="s">
        <v>5014</v>
      </c>
      <c r="FC40" s="224">
        <v>2</v>
      </c>
      <c r="FD40" s="224" t="s">
        <v>4992</v>
      </c>
      <c r="FE40" s="224" t="s">
        <v>358</v>
      </c>
      <c r="FF40" s="224">
        <v>1</v>
      </c>
      <c r="FG40" s="224" t="s">
        <v>5013</v>
      </c>
      <c r="FH40" s="224" t="s">
        <v>4993</v>
      </c>
      <c r="FI40" s="214">
        <v>45704</v>
      </c>
      <c r="FJ40" s="221" t="s">
        <v>3711</v>
      </c>
      <c r="FK40" s="222" t="s">
        <v>17</v>
      </c>
      <c r="FL40" s="222" t="s">
        <v>17</v>
      </c>
      <c r="FM40" s="222" t="s">
        <v>17</v>
      </c>
      <c r="FN40" s="222" t="s">
        <v>17</v>
      </c>
      <c r="FO40" s="222" t="s">
        <v>3459</v>
      </c>
      <c r="FP40" s="218" t="s">
        <v>17</v>
      </c>
      <c r="FQ40" s="219">
        <v>45631</v>
      </c>
      <c r="FR40" s="221" t="s">
        <v>3712</v>
      </c>
      <c r="FS40" s="224" t="s">
        <v>17</v>
      </c>
      <c r="FT40" s="224" t="s">
        <v>17</v>
      </c>
      <c r="FU40" s="224" t="s">
        <v>17</v>
      </c>
      <c r="FV40" s="224" t="s">
        <v>17</v>
      </c>
      <c r="FW40" s="224" t="s">
        <v>3459</v>
      </c>
      <c r="FX40" s="224" t="s">
        <v>17</v>
      </c>
      <c r="FY40" s="214">
        <v>45631</v>
      </c>
      <c r="FZ40" s="222" t="s">
        <v>2074</v>
      </c>
      <c r="GA40" s="222">
        <v>1</v>
      </c>
      <c r="GB40" s="222" t="s">
        <v>1188</v>
      </c>
      <c r="GC40" s="222" t="s">
        <v>33</v>
      </c>
      <c r="GD40" s="222">
        <v>2</v>
      </c>
      <c r="GE40" s="222" t="s">
        <v>17</v>
      </c>
      <c r="GF40" s="222" t="s">
        <v>17</v>
      </c>
      <c r="GG40" s="223">
        <v>45602</v>
      </c>
      <c r="GH40" s="221" t="s">
        <v>2080</v>
      </c>
      <c r="GI40" s="224">
        <v>0</v>
      </c>
      <c r="GJ40" s="224" t="s">
        <v>1188</v>
      </c>
      <c r="GK40" s="224" t="s">
        <v>33</v>
      </c>
      <c r="GL40" s="224">
        <v>2</v>
      </c>
      <c r="GM40" s="224" t="s">
        <v>17</v>
      </c>
      <c r="GN40" s="224" t="s">
        <v>17</v>
      </c>
      <c r="GO40" s="214">
        <v>45602</v>
      </c>
      <c r="GP40" s="222" t="s">
        <v>2075</v>
      </c>
      <c r="GQ40" s="222">
        <v>0</v>
      </c>
      <c r="GR40" s="222" t="s">
        <v>1188</v>
      </c>
      <c r="GS40" s="222" t="s">
        <v>33</v>
      </c>
      <c r="GT40" s="222">
        <v>2</v>
      </c>
      <c r="GU40" s="222" t="s">
        <v>17</v>
      </c>
      <c r="GV40" s="222" t="s">
        <v>17</v>
      </c>
      <c r="GW40" s="223">
        <v>45602</v>
      </c>
      <c r="GX40" s="221" t="s">
        <v>2081</v>
      </c>
      <c r="GY40" s="224">
        <v>0</v>
      </c>
      <c r="GZ40" s="224" t="s">
        <v>1188</v>
      </c>
      <c r="HA40" s="224" t="s">
        <v>33</v>
      </c>
      <c r="HB40" s="224">
        <v>2</v>
      </c>
      <c r="HC40" s="224" t="s">
        <v>17</v>
      </c>
      <c r="HD40" s="224" t="s">
        <v>17</v>
      </c>
      <c r="HE40" s="214">
        <v>45602</v>
      </c>
      <c r="HF40" s="222" t="s">
        <v>2073</v>
      </c>
      <c r="HG40" s="222">
        <v>0</v>
      </c>
      <c r="HH40" s="222" t="s">
        <v>1188</v>
      </c>
      <c r="HI40" s="222" t="s">
        <v>33</v>
      </c>
      <c r="HJ40" s="222">
        <v>2</v>
      </c>
      <c r="HK40" s="222" t="s">
        <v>17</v>
      </c>
      <c r="HL40" s="222" t="s">
        <v>17</v>
      </c>
      <c r="HM40" s="223">
        <v>45602</v>
      </c>
      <c r="HN40" s="221" t="s">
        <v>2079</v>
      </c>
      <c r="HO40" s="224">
        <v>3</v>
      </c>
      <c r="HP40" s="224" t="s">
        <v>1188</v>
      </c>
      <c r="HQ40" s="224" t="s">
        <v>33</v>
      </c>
      <c r="HR40" s="224">
        <v>2</v>
      </c>
      <c r="HS40" s="224" t="s">
        <v>17</v>
      </c>
      <c r="HT40" s="224" t="s">
        <v>17</v>
      </c>
      <c r="HU40" s="214">
        <v>45602</v>
      </c>
      <c r="HV40" s="222" t="s">
        <v>2076</v>
      </c>
      <c r="HW40" s="222">
        <v>0</v>
      </c>
      <c r="HX40" s="222" t="s">
        <v>1188</v>
      </c>
      <c r="HY40" s="222" t="s">
        <v>33</v>
      </c>
      <c r="HZ40" s="222">
        <v>2</v>
      </c>
      <c r="IA40" s="222" t="s">
        <v>17</v>
      </c>
      <c r="IB40" s="222" t="s">
        <v>17</v>
      </c>
      <c r="IC40" s="223">
        <v>45602</v>
      </c>
      <c r="ID40" s="221" t="s">
        <v>2078</v>
      </c>
      <c r="IE40" s="224">
        <v>3</v>
      </c>
      <c r="IF40" s="224" t="s">
        <v>1188</v>
      </c>
      <c r="IG40" s="224" t="s">
        <v>33</v>
      </c>
      <c r="IH40" s="224">
        <v>2</v>
      </c>
      <c r="II40" s="224" t="s">
        <v>17</v>
      </c>
      <c r="IJ40" s="224" t="s">
        <v>17</v>
      </c>
      <c r="IK40" s="214">
        <v>45602</v>
      </c>
      <c r="IL40" s="222" t="s">
        <v>2077</v>
      </c>
      <c r="IM40" s="222">
        <v>0</v>
      </c>
      <c r="IN40" s="222" t="s">
        <v>1188</v>
      </c>
      <c r="IO40" s="222" t="s">
        <v>33</v>
      </c>
      <c r="IP40" s="222">
        <v>2</v>
      </c>
      <c r="IQ40" s="222" t="s">
        <v>17</v>
      </c>
      <c r="IR40" s="222" t="s">
        <v>17</v>
      </c>
      <c r="IS40" s="223">
        <v>45602</v>
      </c>
    </row>
    <row r="41" spans="1:253" s="11" customFormat="1" ht="13.25" customHeight="1" x14ac:dyDescent="0.25">
      <c r="A41" s="11" t="s">
        <v>2987</v>
      </c>
      <c r="B41" s="11" t="s">
        <v>10248</v>
      </c>
      <c r="C41" s="11" t="s">
        <v>2988</v>
      </c>
      <c r="D41" s="11" t="s">
        <v>2989</v>
      </c>
      <c r="E41" s="11" t="s">
        <v>9533</v>
      </c>
      <c r="F41" s="11" t="s">
        <v>5986</v>
      </c>
      <c r="G41" s="212">
        <v>3470000</v>
      </c>
      <c r="H41" s="213" t="s">
        <v>5983</v>
      </c>
      <c r="I41" s="213" t="s">
        <v>22</v>
      </c>
      <c r="J41" s="213">
        <v>3</v>
      </c>
      <c r="K41" s="213" t="s">
        <v>5985</v>
      </c>
      <c r="L41" s="213" t="s">
        <v>5984</v>
      </c>
      <c r="M41" s="214">
        <v>45713</v>
      </c>
      <c r="N41" s="221" t="s">
        <v>5990</v>
      </c>
      <c r="O41" s="216">
        <v>121041</v>
      </c>
      <c r="P41" s="216" t="s">
        <v>5987</v>
      </c>
      <c r="Q41" s="216" t="s">
        <v>742</v>
      </c>
      <c r="R41" s="216">
        <v>2</v>
      </c>
      <c r="S41" s="216" t="s">
        <v>5989</v>
      </c>
      <c r="T41" s="216" t="s">
        <v>5988</v>
      </c>
      <c r="U41" s="217">
        <v>45713</v>
      </c>
      <c r="V41" s="221" t="s">
        <v>5992</v>
      </c>
      <c r="W41" s="213">
        <v>3470000</v>
      </c>
      <c r="X41" s="213" t="s">
        <v>5983</v>
      </c>
      <c r="Y41" s="213" t="s">
        <v>22</v>
      </c>
      <c r="Z41" s="213">
        <v>3</v>
      </c>
      <c r="AA41" s="213" t="s">
        <v>5991</v>
      </c>
      <c r="AB41" s="213" t="s">
        <v>5984</v>
      </c>
      <c r="AC41" s="214">
        <v>45713</v>
      </c>
      <c r="AD41" s="221" t="s">
        <v>5996</v>
      </c>
      <c r="AE41" s="218">
        <v>1100000</v>
      </c>
      <c r="AF41" s="218" t="s">
        <v>5993</v>
      </c>
      <c r="AG41" s="218" t="s">
        <v>22</v>
      </c>
      <c r="AH41" s="218">
        <v>3</v>
      </c>
      <c r="AI41" s="218" t="s">
        <v>5995</v>
      </c>
      <c r="AJ41" s="218" t="s">
        <v>5994</v>
      </c>
      <c r="AK41" s="219">
        <v>45713</v>
      </c>
      <c r="AL41" s="221" t="s">
        <v>6000</v>
      </c>
      <c r="AM41" s="213">
        <v>692000</v>
      </c>
      <c r="AN41" s="213" t="s">
        <v>5997</v>
      </c>
      <c r="AO41" s="213" t="s">
        <v>22</v>
      </c>
      <c r="AP41" s="213">
        <v>3</v>
      </c>
      <c r="AQ41" s="213" t="s">
        <v>5999</v>
      </c>
      <c r="AR41" s="213" t="s">
        <v>5998</v>
      </c>
      <c r="AS41" s="214">
        <v>45713</v>
      </c>
      <c r="AT41" s="222" t="s">
        <v>6002</v>
      </c>
      <c r="AU41" s="218">
        <v>0</v>
      </c>
      <c r="AV41" s="218" t="s">
        <v>378</v>
      </c>
      <c r="AW41" s="218" t="s">
        <v>17</v>
      </c>
      <c r="AX41" s="218" t="s">
        <v>17</v>
      </c>
      <c r="AY41" s="218" t="s">
        <v>6001</v>
      </c>
      <c r="AZ41" s="218" t="s">
        <v>378</v>
      </c>
      <c r="BA41" s="219">
        <v>45713</v>
      </c>
      <c r="BB41" s="221" t="s">
        <v>6027</v>
      </c>
      <c r="BC41" s="213" t="s">
        <v>17</v>
      </c>
      <c r="BD41" s="213" t="s">
        <v>17</v>
      </c>
      <c r="BE41" s="213" t="s">
        <v>17</v>
      </c>
      <c r="BF41" s="213" t="s">
        <v>17</v>
      </c>
      <c r="BG41" s="213" t="s">
        <v>6026</v>
      </c>
      <c r="BH41" s="213" t="s">
        <v>17</v>
      </c>
      <c r="BI41" s="214">
        <v>45713</v>
      </c>
      <c r="BJ41" s="222" t="s">
        <v>6005</v>
      </c>
      <c r="BK41" s="222">
        <v>0</v>
      </c>
      <c r="BL41" s="222" t="s">
        <v>6003</v>
      </c>
      <c r="BM41" s="222" t="s">
        <v>22</v>
      </c>
      <c r="BN41" s="222">
        <v>3</v>
      </c>
      <c r="BO41" s="222" t="s">
        <v>6004</v>
      </c>
      <c r="BP41" s="218" t="s">
        <v>4234</v>
      </c>
      <c r="BQ41" s="223">
        <v>45713</v>
      </c>
      <c r="BR41" s="221" t="s">
        <v>6028</v>
      </c>
      <c r="BS41" s="224" t="s">
        <v>17</v>
      </c>
      <c r="BT41" s="224" t="s">
        <v>17</v>
      </c>
      <c r="BU41" s="224" t="s">
        <v>17</v>
      </c>
      <c r="BV41" s="224" t="s">
        <v>17</v>
      </c>
      <c r="BW41" s="224" t="s">
        <v>6023</v>
      </c>
      <c r="BX41" s="224" t="s">
        <v>17</v>
      </c>
      <c r="BY41" s="214">
        <v>45713</v>
      </c>
      <c r="BZ41" s="222" t="s">
        <v>6029</v>
      </c>
      <c r="CA41" s="222" t="s">
        <v>17</v>
      </c>
      <c r="CB41" s="222" t="s">
        <v>17</v>
      </c>
      <c r="CC41" s="222" t="s">
        <v>17</v>
      </c>
      <c r="CD41" s="222" t="s">
        <v>17</v>
      </c>
      <c r="CE41" s="222" t="s">
        <v>6023</v>
      </c>
      <c r="CF41" s="222" t="s">
        <v>17</v>
      </c>
      <c r="CG41" s="223">
        <v>45713</v>
      </c>
      <c r="CH41" s="221" t="s">
        <v>10780</v>
      </c>
      <c r="CI41" s="222" t="e">
        <v>#N/A</v>
      </c>
      <c r="CJ41" s="222" t="e">
        <v>#N/A</v>
      </c>
      <c r="CK41" s="222" t="e">
        <v>#N/A</v>
      </c>
      <c r="CL41" s="222" t="e">
        <v>#N/A</v>
      </c>
      <c r="CM41" s="222" t="e">
        <v>#N/A</v>
      </c>
      <c r="CN41" s="222" t="e">
        <v>#N/A</v>
      </c>
      <c r="CO41" s="225" t="e">
        <v>#N/A</v>
      </c>
      <c r="CP41" s="222" t="s">
        <v>6031</v>
      </c>
      <c r="CQ41" s="224" t="s">
        <v>17</v>
      </c>
      <c r="CR41" s="224" t="s">
        <v>17</v>
      </c>
      <c r="CS41" s="224" t="s">
        <v>17</v>
      </c>
      <c r="CT41" s="224" t="s">
        <v>17</v>
      </c>
      <c r="CU41" s="224" t="s">
        <v>6023</v>
      </c>
      <c r="CV41" s="224" t="s">
        <v>17</v>
      </c>
      <c r="CW41" s="214">
        <v>45713</v>
      </c>
      <c r="CX41" s="222" t="s">
        <v>6009</v>
      </c>
      <c r="CY41" s="218">
        <v>1100000</v>
      </c>
      <c r="CZ41" s="218" t="s">
        <v>5993</v>
      </c>
      <c r="DA41" s="218" t="s">
        <v>22</v>
      </c>
      <c r="DB41" s="218">
        <v>3</v>
      </c>
      <c r="DC41" s="218" t="s">
        <v>6016</v>
      </c>
      <c r="DD41" s="218" t="s">
        <v>5994</v>
      </c>
      <c r="DE41" s="220">
        <v>45713</v>
      </c>
      <c r="DF41" s="221" t="s">
        <v>6013</v>
      </c>
      <c r="DG41" s="213">
        <v>2370000</v>
      </c>
      <c r="DH41" s="224" t="s">
        <v>6010</v>
      </c>
      <c r="DI41" s="224" t="s">
        <v>742</v>
      </c>
      <c r="DJ41" s="224">
        <v>2</v>
      </c>
      <c r="DK41" s="224" t="s">
        <v>6012</v>
      </c>
      <c r="DL41" s="224" t="s">
        <v>6011</v>
      </c>
      <c r="DM41" s="214">
        <v>45713</v>
      </c>
      <c r="DN41" s="222" t="s">
        <v>6015</v>
      </c>
      <c r="DO41" s="218">
        <v>0</v>
      </c>
      <c r="DP41" s="222" t="s">
        <v>5993</v>
      </c>
      <c r="DQ41" s="222" t="s">
        <v>742</v>
      </c>
      <c r="DR41" s="222">
        <v>2</v>
      </c>
      <c r="DS41" s="222" t="s">
        <v>6014</v>
      </c>
      <c r="DT41" s="222" t="s">
        <v>5994</v>
      </c>
      <c r="DU41" s="223">
        <v>45713</v>
      </c>
      <c r="DV41" s="221" t="s">
        <v>6017</v>
      </c>
      <c r="DW41" s="213">
        <v>1100000</v>
      </c>
      <c r="DX41" s="224" t="s">
        <v>5993</v>
      </c>
      <c r="DY41" s="224" t="s">
        <v>22</v>
      </c>
      <c r="DZ41" s="224">
        <v>3</v>
      </c>
      <c r="EA41" s="224" t="s">
        <v>6016</v>
      </c>
      <c r="EB41" s="224" t="s">
        <v>5994</v>
      </c>
      <c r="EC41" s="214">
        <v>45713</v>
      </c>
      <c r="ED41" s="222" t="s">
        <v>6019</v>
      </c>
      <c r="EE41" s="218" t="s">
        <v>17</v>
      </c>
      <c r="EF41" s="222" t="s">
        <v>378</v>
      </c>
      <c r="EG41" s="222" t="s">
        <v>17</v>
      </c>
      <c r="EH41" s="222" t="s">
        <v>17</v>
      </c>
      <c r="EI41" s="222" t="s">
        <v>6018</v>
      </c>
      <c r="EJ41" s="222" t="s">
        <v>378</v>
      </c>
      <c r="EK41" s="223">
        <v>45713</v>
      </c>
      <c r="EL41" s="221" t="s">
        <v>6021</v>
      </c>
      <c r="EM41" s="213" t="s">
        <v>17</v>
      </c>
      <c r="EN41" s="224" t="s">
        <v>378</v>
      </c>
      <c r="EO41" s="224" t="s">
        <v>17</v>
      </c>
      <c r="EP41" s="224" t="s">
        <v>17</v>
      </c>
      <c r="EQ41" s="224" t="s">
        <v>6020</v>
      </c>
      <c r="ER41" s="224" t="s">
        <v>378</v>
      </c>
      <c r="ES41" s="214">
        <v>45713</v>
      </c>
      <c r="ET41" s="222" t="s">
        <v>6007</v>
      </c>
      <c r="EU41" s="222">
        <v>0</v>
      </c>
      <c r="EV41" s="222" t="s">
        <v>6003</v>
      </c>
      <c r="EW41" s="222" t="s">
        <v>22</v>
      </c>
      <c r="EX41" s="222">
        <v>3</v>
      </c>
      <c r="EY41" s="222" t="s">
        <v>6006</v>
      </c>
      <c r="EZ41" s="222" t="s">
        <v>4234</v>
      </c>
      <c r="FA41" s="223">
        <v>45713</v>
      </c>
      <c r="FB41" s="221" t="s">
        <v>6022</v>
      </c>
      <c r="FC41" s="224">
        <v>2</v>
      </c>
      <c r="FD41" s="224" t="s">
        <v>5997</v>
      </c>
      <c r="FE41" s="224" t="s">
        <v>742</v>
      </c>
      <c r="FF41" s="224">
        <v>2</v>
      </c>
      <c r="FG41" s="224" t="s">
        <v>5786</v>
      </c>
      <c r="FH41" s="224" t="s">
        <v>5998</v>
      </c>
      <c r="FI41" s="214">
        <v>45713</v>
      </c>
      <c r="FJ41" s="221" t="s">
        <v>6024</v>
      </c>
      <c r="FK41" s="222" t="s">
        <v>17</v>
      </c>
      <c r="FL41" s="222" t="s">
        <v>17</v>
      </c>
      <c r="FM41" s="222" t="s">
        <v>17</v>
      </c>
      <c r="FN41" s="222" t="s">
        <v>17</v>
      </c>
      <c r="FO41" s="222" t="s">
        <v>6023</v>
      </c>
      <c r="FP41" s="218" t="s">
        <v>17</v>
      </c>
      <c r="FQ41" s="219">
        <v>45713</v>
      </c>
      <c r="FR41" s="221" t="s">
        <v>6025</v>
      </c>
      <c r="FS41" s="224" t="s">
        <v>17</v>
      </c>
      <c r="FT41" s="224" t="s">
        <v>17</v>
      </c>
      <c r="FU41" s="224" t="s">
        <v>17</v>
      </c>
      <c r="FV41" s="224" t="s">
        <v>17</v>
      </c>
      <c r="FW41" s="224" t="s">
        <v>6023</v>
      </c>
      <c r="FX41" s="224" t="s">
        <v>17</v>
      </c>
      <c r="FY41" s="214">
        <v>45713</v>
      </c>
      <c r="FZ41" s="222" t="s">
        <v>2991</v>
      </c>
      <c r="GA41" s="222">
        <v>1</v>
      </c>
      <c r="GB41" s="222" t="s">
        <v>1188</v>
      </c>
      <c r="GC41" s="222" t="s">
        <v>33</v>
      </c>
      <c r="GD41" s="222">
        <v>2</v>
      </c>
      <c r="GE41" s="222" t="s">
        <v>17</v>
      </c>
      <c r="GF41" s="222" t="s">
        <v>17</v>
      </c>
      <c r="GG41" s="223">
        <v>45611</v>
      </c>
      <c r="GH41" s="221" t="s">
        <v>2997</v>
      </c>
      <c r="GI41" s="224">
        <v>1</v>
      </c>
      <c r="GJ41" s="224" t="s">
        <v>1188</v>
      </c>
      <c r="GK41" s="224" t="s">
        <v>33</v>
      </c>
      <c r="GL41" s="224">
        <v>2</v>
      </c>
      <c r="GM41" s="224" t="s">
        <v>17</v>
      </c>
      <c r="GN41" s="224" t="s">
        <v>17</v>
      </c>
      <c r="GO41" s="214">
        <v>45611</v>
      </c>
      <c r="GP41" s="222" t="s">
        <v>2992</v>
      </c>
      <c r="GQ41" s="222">
        <v>2</v>
      </c>
      <c r="GR41" s="222" t="s">
        <v>1188</v>
      </c>
      <c r="GS41" s="222" t="s">
        <v>33</v>
      </c>
      <c r="GT41" s="222">
        <v>2</v>
      </c>
      <c r="GU41" s="222" t="s">
        <v>17</v>
      </c>
      <c r="GV41" s="222" t="s">
        <v>17</v>
      </c>
      <c r="GW41" s="223">
        <v>45611</v>
      </c>
      <c r="GX41" s="221" t="s">
        <v>2998</v>
      </c>
      <c r="GY41" s="224">
        <v>0</v>
      </c>
      <c r="GZ41" s="224" t="s">
        <v>1188</v>
      </c>
      <c r="HA41" s="224" t="s">
        <v>33</v>
      </c>
      <c r="HB41" s="224">
        <v>2</v>
      </c>
      <c r="HC41" s="224" t="s">
        <v>17</v>
      </c>
      <c r="HD41" s="224" t="s">
        <v>17</v>
      </c>
      <c r="HE41" s="214">
        <v>45611</v>
      </c>
      <c r="HF41" s="222" t="s">
        <v>2990</v>
      </c>
      <c r="HG41" s="222">
        <v>0</v>
      </c>
      <c r="HH41" s="222" t="s">
        <v>1188</v>
      </c>
      <c r="HI41" s="222" t="s">
        <v>33</v>
      </c>
      <c r="HJ41" s="222">
        <v>2</v>
      </c>
      <c r="HK41" s="222" t="s">
        <v>17</v>
      </c>
      <c r="HL41" s="222" t="s">
        <v>17</v>
      </c>
      <c r="HM41" s="223">
        <v>45611</v>
      </c>
      <c r="HN41" s="221" t="s">
        <v>2996</v>
      </c>
      <c r="HO41" s="224">
        <v>2</v>
      </c>
      <c r="HP41" s="224" t="s">
        <v>1188</v>
      </c>
      <c r="HQ41" s="224" t="s">
        <v>33</v>
      </c>
      <c r="HR41" s="224">
        <v>2</v>
      </c>
      <c r="HS41" s="224" t="s">
        <v>17</v>
      </c>
      <c r="HT41" s="224" t="s">
        <v>17</v>
      </c>
      <c r="HU41" s="214">
        <v>45611</v>
      </c>
      <c r="HV41" s="222" t="s">
        <v>2993</v>
      </c>
      <c r="HW41" s="222">
        <v>0</v>
      </c>
      <c r="HX41" s="222" t="s">
        <v>1188</v>
      </c>
      <c r="HY41" s="222" t="s">
        <v>33</v>
      </c>
      <c r="HZ41" s="222">
        <v>2</v>
      </c>
      <c r="IA41" s="222" t="s">
        <v>17</v>
      </c>
      <c r="IB41" s="222" t="s">
        <v>17</v>
      </c>
      <c r="IC41" s="223">
        <v>45611</v>
      </c>
      <c r="ID41" s="221" t="s">
        <v>2995</v>
      </c>
      <c r="IE41" s="224">
        <v>2</v>
      </c>
      <c r="IF41" s="224" t="s">
        <v>1188</v>
      </c>
      <c r="IG41" s="224" t="s">
        <v>33</v>
      </c>
      <c r="IH41" s="224">
        <v>2</v>
      </c>
      <c r="II41" s="224" t="s">
        <v>17</v>
      </c>
      <c r="IJ41" s="224" t="s">
        <v>17</v>
      </c>
      <c r="IK41" s="214">
        <v>45611</v>
      </c>
      <c r="IL41" s="222" t="s">
        <v>2994</v>
      </c>
      <c r="IM41" s="222">
        <v>2</v>
      </c>
      <c r="IN41" s="222" t="s">
        <v>1188</v>
      </c>
      <c r="IO41" s="222" t="s">
        <v>33</v>
      </c>
      <c r="IP41" s="222">
        <v>2</v>
      </c>
      <c r="IQ41" s="222" t="s">
        <v>17</v>
      </c>
      <c r="IR41" s="222" t="s">
        <v>17</v>
      </c>
      <c r="IS41" s="223">
        <v>45611</v>
      </c>
    </row>
    <row r="42" spans="1:253" s="11" customFormat="1" ht="13.25" customHeight="1" x14ac:dyDescent="0.25">
      <c r="A42" s="11" t="s">
        <v>2187</v>
      </c>
      <c r="B42" s="11" t="s">
        <v>10162</v>
      </c>
      <c r="C42" s="11" t="s">
        <v>2188</v>
      </c>
      <c r="D42" s="11" t="s">
        <v>2189</v>
      </c>
      <c r="E42" s="11" t="s">
        <v>9536</v>
      </c>
      <c r="F42" s="11" t="s">
        <v>5267</v>
      </c>
      <c r="G42" s="212">
        <v>47900000</v>
      </c>
      <c r="H42" s="213" t="s">
        <v>5264</v>
      </c>
      <c r="I42" s="213" t="s">
        <v>358</v>
      </c>
      <c r="J42" s="213">
        <v>1</v>
      </c>
      <c r="K42" s="213" t="s">
        <v>5266</v>
      </c>
      <c r="L42" s="213" t="s">
        <v>5265</v>
      </c>
      <c r="M42" s="214">
        <v>45705</v>
      </c>
      <c r="N42" s="221" t="s">
        <v>5270</v>
      </c>
      <c r="O42" s="216">
        <v>100037</v>
      </c>
      <c r="P42" s="216" t="s">
        <v>5235</v>
      </c>
      <c r="Q42" s="216" t="s">
        <v>358</v>
      </c>
      <c r="R42" s="216">
        <v>1</v>
      </c>
      <c r="S42" s="216" t="s">
        <v>5269</v>
      </c>
      <c r="T42" s="216" t="s">
        <v>5268</v>
      </c>
      <c r="U42" s="217">
        <v>45705</v>
      </c>
      <c r="V42" s="221" t="s">
        <v>5272</v>
      </c>
      <c r="W42" s="213">
        <v>12102000</v>
      </c>
      <c r="X42" s="213" t="s">
        <v>5235</v>
      </c>
      <c r="Y42" s="213" t="s">
        <v>742</v>
      </c>
      <c r="Z42" s="213">
        <v>2</v>
      </c>
      <c r="AA42" s="213" t="s">
        <v>5271</v>
      </c>
      <c r="AB42" s="213" t="s">
        <v>5268</v>
      </c>
      <c r="AC42" s="214">
        <v>45705</v>
      </c>
      <c r="AD42" s="221" t="s">
        <v>5275</v>
      </c>
      <c r="AE42" s="218">
        <v>70000</v>
      </c>
      <c r="AF42" s="218" t="s">
        <v>5241</v>
      </c>
      <c r="AG42" s="218" t="s">
        <v>22</v>
      </c>
      <c r="AH42" s="218">
        <v>3</v>
      </c>
      <c r="AI42" s="218" t="s">
        <v>5274</v>
      </c>
      <c r="AJ42" s="218" t="s">
        <v>5273</v>
      </c>
      <c r="AK42" s="219">
        <v>45705</v>
      </c>
      <c r="AL42" s="221" t="s">
        <v>5277</v>
      </c>
      <c r="AM42" s="213">
        <v>70000</v>
      </c>
      <c r="AN42" s="213" t="s">
        <v>5241</v>
      </c>
      <c r="AO42" s="213" t="s">
        <v>358</v>
      </c>
      <c r="AP42" s="213">
        <v>1</v>
      </c>
      <c r="AQ42" s="213" t="s">
        <v>5276</v>
      </c>
      <c r="AR42" s="213" t="s">
        <v>5273</v>
      </c>
      <c r="AS42" s="214">
        <v>45705</v>
      </c>
      <c r="AT42" s="222" t="s">
        <v>3722</v>
      </c>
      <c r="AU42" s="218" t="s">
        <v>17</v>
      </c>
      <c r="AV42" s="218" t="s">
        <v>17</v>
      </c>
      <c r="AW42" s="218" t="s">
        <v>17</v>
      </c>
      <c r="AX42" s="218" t="s">
        <v>17</v>
      </c>
      <c r="AY42" s="218" t="s">
        <v>3459</v>
      </c>
      <c r="AZ42" s="218" t="s">
        <v>17</v>
      </c>
      <c r="BA42" s="219">
        <v>45631</v>
      </c>
      <c r="BB42" s="221" t="s">
        <v>3721</v>
      </c>
      <c r="BC42" s="213" t="s">
        <v>17</v>
      </c>
      <c r="BD42" s="213" t="s">
        <v>17</v>
      </c>
      <c r="BE42" s="213" t="s">
        <v>17</v>
      </c>
      <c r="BF42" s="213" t="s">
        <v>17</v>
      </c>
      <c r="BG42" s="213" t="s">
        <v>3459</v>
      </c>
      <c r="BH42" s="213" t="s">
        <v>17</v>
      </c>
      <c r="BI42" s="214">
        <v>45631</v>
      </c>
      <c r="BJ42" s="222" t="s">
        <v>5281</v>
      </c>
      <c r="BK42" s="222">
        <v>157</v>
      </c>
      <c r="BL42" s="222" t="s">
        <v>5278</v>
      </c>
      <c r="BM42" s="222" t="s">
        <v>22</v>
      </c>
      <c r="BN42" s="222">
        <v>3</v>
      </c>
      <c r="BO42" s="222" t="s">
        <v>5280</v>
      </c>
      <c r="BP42" s="218" t="s">
        <v>5279</v>
      </c>
      <c r="BQ42" s="223">
        <v>45705</v>
      </c>
      <c r="BR42" s="221" t="s">
        <v>3723</v>
      </c>
      <c r="BS42" s="224" t="s">
        <v>17</v>
      </c>
      <c r="BT42" s="224" t="s">
        <v>17</v>
      </c>
      <c r="BU42" s="224" t="s">
        <v>17</v>
      </c>
      <c r="BV42" s="224" t="s">
        <v>17</v>
      </c>
      <c r="BW42" s="224" t="s">
        <v>3459</v>
      </c>
      <c r="BX42" s="224" t="s">
        <v>17</v>
      </c>
      <c r="BY42" s="214">
        <v>45631</v>
      </c>
      <c r="BZ42" s="222" t="s">
        <v>3724</v>
      </c>
      <c r="CA42" s="222" t="s">
        <v>17</v>
      </c>
      <c r="CB42" s="222" t="s">
        <v>17</v>
      </c>
      <c r="CC42" s="222" t="s">
        <v>17</v>
      </c>
      <c r="CD42" s="222" t="s">
        <v>17</v>
      </c>
      <c r="CE42" s="222" t="s">
        <v>3459</v>
      </c>
      <c r="CF42" s="222" t="s">
        <v>17</v>
      </c>
      <c r="CG42" s="223">
        <v>45631</v>
      </c>
      <c r="CH42" s="221" t="s">
        <v>10781</v>
      </c>
      <c r="CI42" s="222" t="e">
        <v>#N/A</v>
      </c>
      <c r="CJ42" s="222" t="e">
        <v>#N/A</v>
      </c>
      <c r="CK42" s="222" t="e">
        <v>#N/A</v>
      </c>
      <c r="CL42" s="222" t="e">
        <v>#N/A</v>
      </c>
      <c r="CM42" s="222" t="e">
        <v>#N/A</v>
      </c>
      <c r="CN42" s="222" t="e">
        <v>#N/A</v>
      </c>
      <c r="CO42" s="225" t="e">
        <v>#N/A</v>
      </c>
      <c r="CP42" s="222" t="s">
        <v>3726</v>
      </c>
      <c r="CQ42" s="224" t="s">
        <v>17</v>
      </c>
      <c r="CR42" s="224" t="s">
        <v>17</v>
      </c>
      <c r="CS42" s="224" t="s">
        <v>17</v>
      </c>
      <c r="CT42" s="224" t="s">
        <v>17</v>
      </c>
      <c r="CU42" s="224" t="s">
        <v>3459</v>
      </c>
      <c r="CV42" s="224" t="s">
        <v>17</v>
      </c>
      <c r="CW42" s="214">
        <v>45631</v>
      </c>
      <c r="CX42" s="222" t="s">
        <v>5284</v>
      </c>
      <c r="CY42" s="218">
        <v>70000</v>
      </c>
      <c r="CZ42" s="218" t="s">
        <v>5241</v>
      </c>
      <c r="DA42" s="218" t="s">
        <v>358</v>
      </c>
      <c r="DB42" s="218">
        <v>1</v>
      </c>
      <c r="DC42" s="218" t="s">
        <v>5287</v>
      </c>
      <c r="DD42" s="218" t="s">
        <v>5273</v>
      </c>
      <c r="DE42" s="220">
        <v>45705</v>
      </c>
      <c r="DF42" s="221" t="s">
        <v>5285</v>
      </c>
      <c r="DG42" s="213">
        <v>12032000</v>
      </c>
      <c r="DH42" s="224" t="s">
        <v>5235</v>
      </c>
      <c r="DI42" s="224" t="s">
        <v>358</v>
      </c>
      <c r="DJ42" s="224">
        <v>1</v>
      </c>
      <c r="DK42" s="224" t="s">
        <v>3762</v>
      </c>
      <c r="DL42" s="224" t="s">
        <v>5268</v>
      </c>
      <c r="DM42" s="214">
        <v>45705</v>
      </c>
      <c r="DN42" s="222" t="s">
        <v>5286</v>
      </c>
      <c r="DO42" s="218">
        <v>0</v>
      </c>
      <c r="DP42" s="222" t="s">
        <v>5241</v>
      </c>
      <c r="DQ42" s="222" t="s">
        <v>358</v>
      </c>
      <c r="DR42" s="222">
        <v>1</v>
      </c>
      <c r="DS42" s="222" t="s">
        <v>4562</v>
      </c>
      <c r="DT42" s="222" t="s">
        <v>5273</v>
      </c>
      <c r="DU42" s="223">
        <v>45705</v>
      </c>
      <c r="DV42" s="221" t="s">
        <v>5288</v>
      </c>
      <c r="DW42" s="213">
        <v>70000</v>
      </c>
      <c r="DX42" s="224" t="s">
        <v>5241</v>
      </c>
      <c r="DY42" s="224" t="s">
        <v>358</v>
      </c>
      <c r="DZ42" s="224">
        <v>1</v>
      </c>
      <c r="EA42" s="224" t="s">
        <v>5287</v>
      </c>
      <c r="EB42" s="224" t="s">
        <v>5273</v>
      </c>
      <c r="EC42" s="214">
        <v>45705</v>
      </c>
      <c r="ED42" s="222" t="s">
        <v>5289</v>
      </c>
      <c r="EE42" s="218" t="s">
        <v>17</v>
      </c>
      <c r="EF42" s="222" t="s">
        <v>5241</v>
      </c>
      <c r="EG42" s="222" t="s">
        <v>22</v>
      </c>
      <c r="EH42" s="222">
        <v>3</v>
      </c>
      <c r="EI42" s="222" t="s">
        <v>5010</v>
      </c>
      <c r="EJ42" s="222" t="s">
        <v>5273</v>
      </c>
      <c r="EK42" s="223">
        <v>45705</v>
      </c>
      <c r="EL42" s="221" t="s">
        <v>5290</v>
      </c>
      <c r="EM42" s="213" t="s">
        <v>17</v>
      </c>
      <c r="EN42" s="224" t="s">
        <v>5241</v>
      </c>
      <c r="EO42" s="224" t="s">
        <v>22</v>
      </c>
      <c r="EP42" s="224">
        <v>3</v>
      </c>
      <c r="EQ42" s="224" t="s">
        <v>5010</v>
      </c>
      <c r="ER42" s="224" t="s">
        <v>5273</v>
      </c>
      <c r="ES42" s="214">
        <v>45705</v>
      </c>
      <c r="ET42" s="222" t="s">
        <v>5282</v>
      </c>
      <c r="EU42" s="222">
        <v>157</v>
      </c>
      <c r="EV42" s="222" t="s">
        <v>5278</v>
      </c>
      <c r="EW42" s="222" t="s">
        <v>22</v>
      </c>
      <c r="EX42" s="222">
        <v>3</v>
      </c>
      <c r="EY42" s="222" t="s">
        <v>5280</v>
      </c>
      <c r="EZ42" s="222" t="s">
        <v>5279</v>
      </c>
      <c r="FA42" s="223">
        <v>45705</v>
      </c>
      <c r="FB42" s="221" t="s">
        <v>5291</v>
      </c>
      <c r="FC42" s="224">
        <v>2</v>
      </c>
      <c r="FD42" s="224" t="s">
        <v>5241</v>
      </c>
      <c r="FE42" s="224" t="s">
        <v>358</v>
      </c>
      <c r="FF42" s="224">
        <v>1</v>
      </c>
      <c r="FG42" s="224" t="s">
        <v>5262</v>
      </c>
      <c r="FH42" s="224" t="s">
        <v>5273</v>
      </c>
      <c r="FI42" s="214">
        <v>45705</v>
      </c>
      <c r="FJ42" s="221" t="s">
        <v>3727</v>
      </c>
      <c r="FK42" s="222" t="s">
        <v>17</v>
      </c>
      <c r="FL42" s="222" t="s">
        <v>17</v>
      </c>
      <c r="FM42" s="222" t="s">
        <v>17</v>
      </c>
      <c r="FN42" s="222" t="s">
        <v>17</v>
      </c>
      <c r="FO42" s="222" t="s">
        <v>3459</v>
      </c>
      <c r="FP42" s="218" t="s">
        <v>17</v>
      </c>
      <c r="FQ42" s="219">
        <v>45631</v>
      </c>
      <c r="FR42" s="221" t="s">
        <v>3728</v>
      </c>
      <c r="FS42" s="224" t="s">
        <v>17</v>
      </c>
      <c r="FT42" s="224" t="s">
        <v>17</v>
      </c>
      <c r="FU42" s="224" t="s">
        <v>17</v>
      </c>
      <c r="FV42" s="224" t="s">
        <v>17</v>
      </c>
      <c r="FW42" s="224" t="s">
        <v>3459</v>
      </c>
      <c r="FX42" s="224" t="s">
        <v>17</v>
      </c>
      <c r="FY42" s="214">
        <v>45631</v>
      </c>
      <c r="FZ42" s="222" t="s">
        <v>2191</v>
      </c>
      <c r="GA42" s="222">
        <v>0</v>
      </c>
      <c r="GB42" s="222" t="s">
        <v>1188</v>
      </c>
      <c r="GC42" s="222" t="s">
        <v>33</v>
      </c>
      <c r="GD42" s="222">
        <v>2</v>
      </c>
      <c r="GE42" s="222" t="s">
        <v>17</v>
      </c>
      <c r="GF42" s="222" t="s">
        <v>17</v>
      </c>
      <c r="GG42" s="223">
        <v>45604</v>
      </c>
      <c r="GH42" s="221" t="s">
        <v>2197</v>
      </c>
      <c r="GI42" s="224">
        <v>0</v>
      </c>
      <c r="GJ42" s="224" t="s">
        <v>1188</v>
      </c>
      <c r="GK42" s="224" t="s">
        <v>33</v>
      </c>
      <c r="GL42" s="224">
        <v>2</v>
      </c>
      <c r="GM42" s="224" t="s">
        <v>17</v>
      </c>
      <c r="GN42" s="224" t="s">
        <v>17</v>
      </c>
      <c r="GO42" s="214">
        <v>45604</v>
      </c>
      <c r="GP42" s="222" t="s">
        <v>2192</v>
      </c>
      <c r="GQ42" s="222">
        <v>0</v>
      </c>
      <c r="GR42" s="222" t="s">
        <v>1188</v>
      </c>
      <c r="GS42" s="222" t="s">
        <v>33</v>
      </c>
      <c r="GT42" s="222">
        <v>2</v>
      </c>
      <c r="GU42" s="222" t="s">
        <v>17</v>
      </c>
      <c r="GV42" s="222" t="s">
        <v>17</v>
      </c>
      <c r="GW42" s="223">
        <v>45604</v>
      </c>
      <c r="GX42" s="221" t="s">
        <v>2198</v>
      </c>
      <c r="GY42" s="224">
        <v>0</v>
      </c>
      <c r="GZ42" s="224" t="s">
        <v>1188</v>
      </c>
      <c r="HA42" s="224" t="s">
        <v>33</v>
      </c>
      <c r="HB42" s="224">
        <v>2</v>
      </c>
      <c r="HC42" s="224" t="s">
        <v>17</v>
      </c>
      <c r="HD42" s="224" t="s">
        <v>17</v>
      </c>
      <c r="HE42" s="214">
        <v>45604</v>
      </c>
      <c r="HF42" s="222" t="s">
        <v>2190</v>
      </c>
      <c r="HG42" s="222">
        <v>0</v>
      </c>
      <c r="HH42" s="222" t="s">
        <v>1188</v>
      </c>
      <c r="HI42" s="222" t="s">
        <v>33</v>
      </c>
      <c r="HJ42" s="222">
        <v>2</v>
      </c>
      <c r="HK42" s="222" t="s">
        <v>17</v>
      </c>
      <c r="HL42" s="222" t="s">
        <v>17</v>
      </c>
      <c r="HM42" s="223">
        <v>45604</v>
      </c>
      <c r="HN42" s="221" t="s">
        <v>2196</v>
      </c>
      <c r="HO42" s="224">
        <v>0</v>
      </c>
      <c r="HP42" s="224" t="s">
        <v>1188</v>
      </c>
      <c r="HQ42" s="224" t="s">
        <v>33</v>
      </c>
      <c r="HR42" s="224">
        <v>2</v>
      </c>
      <c r="HS42" s="224" t="s">
        <v>17</v>
      </c>
      <c r="HT42" s="224" t="s">
        <v>17</v>
      </c>
      <c r="HU42" s="214">
        <v>45604</v>
      </c>
      <c r="HV42" s="222" t="s">
        <v>2193</v>
      </c>
      <c r="HW42" s="222">
        <v>0</v>
      </c>
      <c r="HX42" s="222" t="s">
        <v>1188</v>
      </c>
      <c r="HY42" s="222" t="s">
        <v>33</v>
      </c>
      <c r="HZ42" s="222">
        <v>2</v>
      </c>
      <c r="IA42" s="222" t="s">
        <v>17</v>
      </c>
      <c r="IB42" s="222" t="s">
        <v>17</v>
      </c>
      <c r="IC42" s="223">
        <v>45604</v>
      </c>
      <c r="ID42" s="221" t="s">
        <v>2195</v>
      </c>
      <c r="IE42" s="224">
        <v>0</v>
      </c>
      <c r="IF42" s="224" t="s">
        <v>1188</v>
      </c>
      <c r="IG42" s="224" t="s">
        <v>33</v>
      </c>
      <c r="IH42" s="224">
        <v>2</v>
      </c>
      <c r="II42" s="224" t="s">
        <v>17</v>
      </c>
      <c r="IJ42" s="224" t="s">
        <v>17</v>
      </c>
      <c r="IK42" s="214">
        <v>45604</v>
      </c>
      <c r="IL42" s="222" t="s">
        <v>2194</v>
      </c>
      <c r="IM42" s="222">
        <v>1</v>
      </c>
      <c r="IN42" s="222" t="s">
        <v>1188</v>
      </c>
      <c r="IO42" s="222" t="s">
        <v>33</v>
      </c>
      <c r="IP42" s="222">
        <v>2</v>
      </c>
      <c r="IQ42" s="222" t="s">
        <v>17</v>
      </c>
      <c r="IR42" s="222" t="s">
        <v>17</v>
      </c>
      <c r="IS42" s="223">
        <v>45604</v>
      </c>
    </row>
    <row r="43" spans="1:253" s="11" customFormat="1" ht="13.25" customHeight="1" x14ac:dyDescent="0.25">
      <c r="A43" s="11" t="s">
        <v>2124</v>
      </c>
      <c r="B43" s="11" t="s">
        <v>10162</v>
      </c>
      <c r="C43" s="11" t="s">
        <v>2125</v>
      </c>
      <c r="D43" s="11" t="s">
        <v>2126</v>
      </c>
      <c r="E43" s="11" t="s">
        <v>9537</v>
      </c>
      <c r="F43" s="11" t="s">
        <v>8800</v>
      </c>
      <c r="G43" s="212">
        <v>1408000</v>
      </c>
      <c r="H43" s="213" t="s">
        <v>8782</v>
      </c>
      <c r="I43" s="213" t="s">
        <v>358</v>
      </c>
      <c r="J43" s="213">
        <v>1</v>
      </c>
      <c r="K43" s="213" t="s">
        <v>8799</v>
      </c>
      <c r="L43" s="213" t="s">
        <v>4383</v>
      </c>
      <c r="M43" s="214">
        <v>45716</v>
      </c>
      <c r="N43" s="221" t="s">
        <v>3609</v>
      </c>
      <c r="O43" s="216">
        <v>42750</v>
      </c>
      <c r="P43" s="216" t="s">
        <v>3606</v>
      </c>
      <c r="Q43" s="216" t="s">
        <v>358</v>
      </c>
      <c r="R43" s="216">
        <v>1</v>
      </c>
      <c r="S43" s="216" t="s">
        <v>3608</v>
      </c>
      <c r="T43" s="216" t="s">
        <v>3607</v>
      </c>
      <c r="U43" s="217">
        <v>45626</v>
      </c>
      <c r="V43" s="221" t="s">
        <v>8801</v>
      </c>
      <c r="W43" s="213">
        <v>1408000</v>
      </c>
      <c r="X43" s="213" t="s">
        <v>8782</v>
      </c>
      <c r="Y43" s="213" t="s">
        <v>742</v>
      </c>
      <c r="Z43" s="213">
        <v>2</v>
      </c>
      <c r="AA43" s="213" t="s">
        <v>3861</v>
      </c>
      <c r="AB43" s="213" t="s">
        <v>4383</v>
      </c>
      <c r="AC43" s="214">
        <v>45716</v>
      </c>
      <c r="AD43" s="221" t="s">
        <v>8803</v>
      </c>
      <c r="AE43" s="218">
        <v>42000</v>
      </c>
      <c r="AF43" s="218" t="s">
        <v>8763</v>
      </c>
      <c r="AG43" s="218" t="s">
        <v>742</v>
      </c>
      <c r="AH43" s="218">
        <v>2</v>
      </c>
      <c r="AI43" s="218" t="s">
        <v>8802</v>
      </c>
      <c r="AJ43" s="218" t="s">
        <v>4374</v>
      </c>
      <c r="AK43" s="219">
        <v>45716</v>
      </c>
      <c r="AL43" s="221" t="s">
        <v>8805</v>
      </c>
      <c r="AM43" s="213">
        <v>42000</v>
      </c>
      <c r="AN43" s="213" t="s">
        <v>8789</v>
      </c>
      <c r="AO43" s="213" t="s">
        <v>358</v>
      </c>
      <c r="AP43" s="213">
        <v>1</v>
      </c>
      <c r="AQ43" s="213" t="s">
        <v>8804</v>
      </c>
      <c r="AR43" s="213" t="s">
        <v>4374</v>
      </c>
      <c r="AS43" s="214">
        <v>45716</v>
      </c>
      <c r="AT43" s="222" t="s">
        <v>3611</v>
      </c>
      <c r="AU43" s="218" t="s">
        <v>17</v>
      </c>
      <c r="AV43" s="218" t="s">
        <v>17</v>
      </c>
      <c r="AW43" s="218">
        <v>0</v>
      </c>
      <c r="AX43" s="218">
        <v>0</v>
      </c>
      <c r="AY43" s="218" t="s">
        <v>1764</v>
      </c>
      <c r="AZ43" s="218" t="s">
        <v>17</v>
      </c>
      <c r="BA43" s="219">
        <v>45626</v>
      </c>
      <c r="BB43" s="221" t="s">
        <v>3610</v>
      </c>
      <c r="BC43" s="213" t="s">
        <v>17</v>
      </c>
      <c r="BD43" s="213" t="s">
        <v>17</v>
      </c>
      <c r="BE43" s="213">
        <v>0</v>
      </c>
      <c r="BF43" s="213">
        <v>0</v>
      </c>
      <c r="BG43" s="213" t="s">
        <v>1764</v>
      </c>
      <c r="BH43" s="213" t="s">
        <v>17</v>
      </c>
      <c r="BI43" s="214">
        <v>45626</v>
      </c>
      <c r="BJ43" s="222" t="s">
        <v>8806</v>
      </c>
      <c r="BK43" s="222">
        <v>0</v>
      </c>
      <c r="BL43" s="222" t="s">
        <v>5486</v>
      </c>
      <c r="BM43" s="222" t="s">
        <v>358</v>
      </c>
      <c r="BN43" s="222">
        <v>1</v>
      </c>
      <c r="BO43" s="222" t="s">
        <v>8792</v>
      </c>
      <c r="BP43" s="218" t="s">
        <v>4234</v>
      </c>
      <c r="BQ43" s="223">
        <v>45716</v>
      </c>
      <c r="BR43" s="221" t="s">
        <v>3612</v>
      </c>
      <c r="BS43" s="224">
        <v>0</v>
      </c>
      <c r="BT43" s="224" t="s">
        <v>17</v>
      </c>
      <c r="BU43" s="224">
        <v>0</v>
      </c>
      <c r="BV43" s="224">
        <v>0</v>
      </c>
      <c r="BW43" s="224" t="s">
        <v>1778</v>
      </c>
      <c r="BX43" s="224" t="s">
        <v>17</v>
      </c>
      <c r="BY43" s="214">
        <v>45626</v>
      </c>
      <c r="BZ43" s="222" t="s">
        <v>3613</v>
      </c>
      <c r="CA43" s="222">
        <v>0</v>
      </c>
      <c r="CB43" s="222" t="s">
        <v>17</v>
      </c>
      <c r="CC43" s="222">
        <v>0</v>
      </c>
      <c r="CD43" s="222">
        <v>0</v>
      </c>
      <c r="CE43" s="222" t="s">
        <v>1778</v>
      </c>
      <c r="CF43" s="222" t="s">
        <v>17</v>
      </c>
      <c r="CG43" s="223">
        <v>45626</v>
      </c>
      <c r="CH43" s="221" t="s">
        <v>10782</v>
      </c>
      <c r="CI43" s="222" t="e">
        <v>#N/A</v>
      </c>
      <c r="CJ43" s="222" t="e">
        <v>#N/A</v>
      </c>
      <c r="CK43" s="222" t="e">
        <v>#N/A</v>
      </c>
      <c r="CL43" s="222" t="e">
        <v>#N/A</v>
      </c>
      <c r="CM43" s="222" t="e">
        <v>#N/A</v>
      </c>
      <c r="CN43" s="222" t="e">
        <v>#N/A</v>
      </c>
      <c r="CO43" s="225" t="e">
        <v>#N/A</v>
      </c>
      <c r="CP43" s="222" t="s">
        <v>3615</v>
      </c>
      <c r="CQ43" s="224" t="s">
        <v>17</v>
      </c>
      <c r="CR43" s="224" t="s">
        <v>17</v>
      </c>
      <c r="CS43" s="224">
        <v>0</v>
      </c>
      <c r="CT43" s="224">
        <v>0</v>
      </c>
      <c r="CU43" s="224" t="s">
        <v>1764</v>
      </c>
      <c r="CV43" s="224" t="s">
        <v>17</v>
      </c>
      <c r="CW43" s="214">
        <v>45626</v>
      </c>
      <c r="CX43" s="222" t="s">
        <v>8810</v>
      </c>
      <c r="CY43" s="218">
        <v>42000</v>
      </c>
      <c r="CZ43" s="218" t="s">
        <v>8786</v>
      </c>
      <c r="DA43" s="218" t="s">
        <v>358</v>
      </c>
      <c r="DB43" s="218">
        <v>1</v>
      </c>
      <c r="DC43" s="218" t="s">
        <v>8777</v>
      </c>
      <c r="DD43" s="218" t="s">
        <v>4374</v>
      </c>
      <c r="DE43" s="220">
        <v>45716</v>
      </c>
      <c r="DF43" s="221" t="s">
        <v>4384</v>
      </c>
      <c r="DG43" s="213">
        <v>1366000</v>
      </c>
      <c r="DH43" s="224" t="s">
        <v>4369</v>
      </c>
      <c r="DI43" s="224" t="s">
        <v>358</v>
      </c>
      <c r="DJ43" s="224">
        <v>1</v>
      </c>
      <c r="DK43" s="224" t="s">
        <v>4371</v>
      </c>
      <c r="DL43" s="224" t="s">
        <v>4383</v>
      </c>
      <c r="DM43" s="214">
        <v>45688</v>
      </c>
      <c r="DN43" s="222" t="s">
        <v>4385</v>
      </c>
      <c r="DO43" s="218">
        <v>0</v>
      </c>
      <c r="DP43" s="222" t="s">
        <v>4373</v>
      </c>
      <c r="DQ43" s="222" t="s">
        <v>358</v>
      </c>
      <c r="DR43" s="222">
        <v>1</v>
      </c>
      <c r="DS43" s="222" t="s">
        <v>4375</v>
      </c>
      <c r="DT43" s="222" t="s">
        <v>4374</v>
      </c>
      <c r="DU43" s="223">
        <v>45688</v>
      </c>
      <c r="DV43" s="221" t="s">
        <v>8811</v>
      </c>
      <c r="DW43" s="213">
        <v>42000</v>
      </c>
      <c r="DX43" s="224" t="s">
        <v>8786</v>
      </c>
      <c r="DY43" s="224" t="s">
        <v>358</v>
      </c>
      <c r="DZ43" s="224">
        <v>1</v>
      </c>
      <c r="EA43" s="224" t="s">
        <v>8777</v>
      </c>
      <c r="EB43" s="224" t="s">
        <v>4374</v>
      </c>
      <c r="EC43" s="214">
        <v>45716</v>
      </c>
      <c r="ED43" s="222" t="s">
        <v>4386</v>
      </c>
      <c r="EE43" s="218">
        <v>0</v>
      </c>
      <c r="EF43" s="222" t="s">
        <v>4373</v>
      </c>
      <c r="EG43" s="222" t="s">
        <v>358</v>
      </c>
      <c r="EH43" s="222">
        <v>1</v>
      </c>
      <c r="EI43" s="222" t="s">
        <v>4377</v>
      </c>
      <c r="EJ43" s="222" t="s">
        <v>4374</v>
      </c>
      <c r="EK43" s="223">
        <v>45688</v>
      </c>
      <c r="EL43" s="221" t="s">
        <v>4387</v>
      </c>
      <c r="EM43" s="213">
        <v>0</v>
      </c>
      <c r="EN43" s="224" t="s">
        <v>4373</v>
      </c>
      <c r="EO43" s="224" t="s">
        <v>358</v>
      </c>
      <c r="EP43" s="224">
        <v>1</v>
      </c>
      <c r="EQ43" s="224" t="s">
        <v>4377</v>
      </c>
      <c r="ER43" s="224" t="s">
        <v>4374</v>
      </c>
      <c r="ES43" s="214">
        <v>45688</v>
      </c>
      <c r="ET43" s="222" t="s">
        <v>8808</v>
      </c>
      <c r="EU43" s="222">
        <v>0</v>
      </c>
      <c r="EV43" s="222" t="s">
        <v>5486</v>
      </c>
      <c r="EW43" s="222" t="s">
        <v>358</v>
      </c>
      <c r="EX43" s="222">
        <v>1</v>
      </c>
      <c r="EY43" s="222" t="s">
        <v>8807</v>
      </c>
      <c r="EZ43" s="222" t="s">
        <v>4234</v>
      </c>
      <c r="FA43" s="223">
        <v>45716</v>
      </c>
      <c r="FB43" s="221" t="s">
        <v>4389</v>
      </c>
      <c r="FC43" s="224">
        <v>2</v>
      </c>
      <c r="FD43" s="224" t="s">
        <v>4388</v>
      </c>
      <c r="FE43" s="224" t="s">
        <v>358</v>
      </c>
      <c r="FF43" s="224">
        <v>1</v>
      </c>
      <c r="FG43" s="224" t="s">
        <v>3630</v>
      </c>
      <c r="FH43" s="224" t="s">
        <v>4381</v>
      </c>
      <c r="FI43" s="214">
        <v>45688</v>
      </c>
      <c r="FJ43" s="221" t="s">
        <v>3616</v>
      </c>
      <c r="FK43" s="222" t="s">
        <v>17</v>
      </c>
      <c r="FL43" s="222" t="s">
        <v>17</v>
      </c>
      <c r="FM43" s="222">
        <v>0</v>
      </c>
      <c r="FN43" s="222">
        <v>0</v>
      </c>
      <c r="FO43" s="222" t="s">
        <v>1764</v>
      </c>
      <c r="FP43" s="218" t="s">
        <v>17</v>
      </c>
      <c r="FQ43" s="219">
        <v>45626</v>
      </c>
      <c r="FR43" s="221" t="s">
        <v>3617</v>
      </c>
      <c r="FS43" s="224" t="s">
        <v>17</v>
      </c>
      <c r="FT43" s="224" t="s">
        <v>17</v>
      </c>
      <c r="FU43" s="224">
        <v>0</v>
      </c>
      <c r="FV43" s="224">
        <v>0</v>
      </c>
      <c r="FW43" s="224" t="s">
        <v>1764</v>
      </c>
      <c r="FX43" s="224" t="s">
        <v>17</v>
      </c>
      <c r="FY43" s="214">
        <v>45626</v>
      </c>
      <c r="FZ43" s="222" t="s">
        <v>2128</v>
      </c>
      <c r="GA43" s="222">
        <v>0</v>
      </c>
      <c r="GB43" s="222" t="s">
        <v>1188</v>
      </c>
      <c r="GC43" s="222" t="s">
        <v>33</v>
      </c>
      <c r="GD43" s="222">
        <v>2</v>
      </c>
      <c r="GE43" s="222" t="s">
        <v>17</v>
      </c>
      <c r="GF43" s="222" t="s">
        <v>17</v>
      </c>
      <c r="GG43" s="223">
        <v>45603</v>
      </c>
      <c r="GH43" s="221" t="s">
        <v>2134</v>
      </c>
      <c r="GI43" s="224">
        <v>0</v>
      </c>
      <c r="GJ43" s="224" t="s">
        <v>1188</v>
      </c>
      <c r="GK43" s="224" t="s">
        <v>33</v>
      </c>
      <c r="GL43" s="224">
        <v>2</v>
      </c>
      <c r="GM43" s="224" t="s">
        <v>17</v>
      </c>
      <c r="GN43" s="224" t="s">
        <v>17</v>
      </c>
      <c r="GO43" s="214">
        <v>45603</v>
      </c>
      <c r="GP43" s="222" t="s">
        <v>2129</v>
      </c>
      <c r="GQ43" s="222">
        <v>0</v>
      </c>
      <c r="GR43" s="222" t="s">
        <v>1188</v>
      </c>
      <c r="GS43" s="222" t="s">
        <v>33</v>
      </c>
      <c r="GT43" s="222">
        <v>2</v>
      </c>
      <c r="GU43" s="222" t="s">
        <v>17</v>
      </c>
      <c r="GV43" s="222" t="s">
        <v>17</v>
      </c>
      <c r="GW43" s="223">
        <v>45603</v>
      </c>
      <c r="GX43" s="221" t="s">
        <v>2135</v>
      </c>
      <c r="GY43" s="224">
        <v>0</v>
      </c>
      <c r="GZ43" s="224" t="s">
        <v>1188</v>
      </c>
      <c r="HA43" s="224" t="s">
        <v>33</v>
      </c>
      <c r="HB43" s="224">
        <v>2</v>
      </c>
      <c r="HC43" s="224" t="s">
        <v>17</v>
      </c>
      <c r="HD43" s="224" t="s">
        <v>17</v>
      </c>
      <c r="HE43" s="214">
        <v>45603</v>
      </c>
      <c r="HF43" s="222" t="s">
        <v>2127</v>
      </c>
      <c r="HG43" s="222">
        <v>0</v>
      </c>
      <c r="HH43" s="222" t="s">
        <v>1188</v>
      </c>
      <c r="HI43" s="222" t="s">
        <v>33</v>
      </c>
      <c r="HJ43" s="222">
        <v>2</v>
      </c>
      <c r="HK43" s="222" t="s">
        <v>17</v>
      </c>
      <c r="HL43" s="222" t="s">
        <v>17</v>
      </c>
      <c r="HM43" s="223">
        <v>45603</v>
      </c>
      <c r="HN43" s="221" t="s">
        <v>2133</v>
      </c>
      <c r="HO43" s="224">
        <v>1</v>
      </c>
      <c r="HP43" s="224" t="s">
        <v>1188</v>
      </c>
      <c r="HQ43" s="224" t="s">
        <v>33</v>
      </c>
      <c r="HR43" s="224">
        <v>2</v>
      </c>
      <c r="HS43" s="224" t="s">
        <v>17</v>
      </c>
      <c r="HT43" s="224" t="s">
        <v>17</v>
      </c>
      <c r="HU43" s="214">
        <v>45603</v>
      </c>
      <c r="HV43" s="222" t="s">
        <v>2130</v>
      </c>
      <c r="HW43" s="222">
        <v>0</v>
      </c>
      <c r="HX43" s="222" t="s">
        <v>1188</v>
      </c>
      <c r="HY43" s="222" t="s">
        <v>33</v>
      </c>
      <c r="HZ43" s="222">
        <v>2</v>
      </c>
      <c r="IA43" s="222" t="s">
        <v>17</v>
      </c>
      <c r="IB43" s="222" t="s">
        <v>17</v>
      </c>
      <c r="IC43" s="223">
        <v>45603</v>
      </c>
      <c r="ID43" s="221" t="s">
        <v>2132</v>
      </c>
      <c r="IE43" s="224">
        <v>0</v>
      </c>
      <c r="IF43" s="224" t="s">
        <v>1188</v>
      </c>
      <c r="IG43" s="224" t="s">
        <v>33</v>
      </c>
      <c r="IH43" s="224">
        <v>2</v>
      </c>
      <c r="II43" s="224" t="s">
        <v>17</v>
      </c>
      <c r="IJ43" s="224" t="s">
        <v>17</v>
      </c>
      <c r="IK43" s="214">
        <v>45603</v>
      </c>
      <c r="IL43" s="222" t="s">
        <v>2131</v>
      </c>
      <c r="IM43" s="222">
        <v>0</v>
      </c>
      <c r="IN43" s="222" t="s">
        <v>1188</v>
      </c>
      <c r="IO43" s="222" t="s">
        <v>33</v>
      </c>
      <c r="IP43" s="222">
        <v>2</v>
      </c>
      <c r="IQ43" s="222" t="s">
        <v>17</v>
      </c>
      <c r="IR43" s="222" t="s">
        <v>17</v>
      </c>
      <c r="IS43" s="223">
        <v>45603</v>
      </c>
    </row>
    <row r="44" spans="1:253" s="11" customFormat="1" ht="13.25" customHeight="1" x14ac:dyDescent="0.25">
      <c r="A44" s="11" t="s">
        <v>605</v>
      </c>
      <c r="B44" s="11" t="s">
        <v>10257</v>
      </c>
      <c r="C44" s="11" t="s">
        <v>606</v>
      </c>
      <c r="D44" s="11" t="s">
        <v>528</v>
      </c>
      <c r="E44" s="11" t="s">
        <v>9538</v>
      </c>
      <c r="F44" s="11" t="s">
        <v>8170</v>
      </c>
      <c r="G44" s="212">
        <v>133386000</v>
      </c>
      <c r="H44" s="213" t="s">
        <v>8064</v>
      </c>
      <c r="I44" s="213" t="s">
        <v>742</v>
      </c>
      <c r="J44" s="213">
        <v>2</v>
      </c>
      <c r="K44" s="213" t="s">
        <v>8169</v>
      </c>
      <c r="L44" s="213" t="s">
        <v>8065</v>
      </c>
      <c r="M44" s="214">
        <v>45715</v>
      </c>
      <c r="N44" s="221" t="s">
        <v>8172</v>
      </c>
      <c r="O44" s="216">
        <v>1129935</v>
      </c>
      <c r="P44" s="216" t="s">
        <v>8068</v>
      </c>
      <c r="Q44" s="216" t="s">
        <v>22</v>
      </c>
      <c r="R44" s="216">
        <v>3</v>
      </c>
      <c r="S44" s="216" t="s">
        <v>8171</v>
      </c>
      <c r="T44" s="216" t="s">
        <v>8069</v>
      </c>
      <c r="U44" s="217">
        <v>45715</v>
      </c>
      <c r="V44" s="221" t="s">
        <v>8174</v>
      </c>
      <c r="W44" s="213">
        <v>133386000</v>
      </c>
      <c r="X44" s="213" t="s">
        <v>8064</v>
      </c>
      <c r="Y44" s="213" t="s">
        <v>742</v>
      </c>
      <c r="Z44" s="213">
        <v>2</v>
      </c>
      <c r="AA44" s="213" t="s">
        <v>8173</v>
      </c>
      <c r="AB44" s="213" t="s">
        <v>8065</v>
      </c>
      <c r="AC44" s="214">
        <v>45715</v>
      </c>
      <c r="AD44" s="221" t="s">
        <v>8176</v>
      </c>
      <c r="AE44" s="218">
        <v>133386000</v>
      </c>
      <c r="AF44" s="218" t="s">
        <v>8064</v>
      </c>
      <c r="AG44" s="218" t="s">
        <v>742</v>
      </c>
      <c r="AH44" s="218">
        <v>2</v>
      </c>
      <c r="AI44" s="218" t="s">
        <v>8175</v>
      </c>
      <c r="AJ44" s="218" t="s">
        <v>8065</v>
      </c>
      <c r="AK44" s="219">
        <v>45715</v>
      </c>
      <c r="AL44" s="221" t="s">
        <v>8180</v>
      </c>
      <c r="AM44" s="213">
        <v>5891000</v>
      </c>
      <c r="AN44" s="213" t="s">
        <v>8177</v>
      </c>
      <c r="AO44" s="213" t="s">
        <v>22</v>
      </c>
      <c r="AP44" s="213">
        <v>3</v>
      </c>
      <c r="AQ44" s="213" t="s">
        <v>8179</v>
      </c>
      <c r="AR44" s="213" t="s">
        <v>8178</v>
      </c>
      <c r="AS44" s="214">
        <v>45715</v>
      </c>
      <c r="AT44" s="222" t="s">
        <v>811</v>
      </c>
      <c r="AU44" s="218" t="s">
        <v>17</v>
      </c>
      <c r="AV44" s="218" t="s">
        <v>378</v>
      </c>
      <c r="AW44" s="218" t="s">
        <v>17</v>
      </c>
      <c r="AX44" s="218" t="s">
        <v>17</v>
      </c>
      <c r="AY44" s="218" t="s">
        <v>810</v>
      </c>
      <c r="AZ44" s="218" t="s">
        <v>378</v>
      </c>
      <c r="BA44" s="219">
        <v>44922</v>
      </c>
      <c r="BB44" s="221" t="s">
        <v>8184</v>
      </c>
      <c r="BC44" s="213">
        <v>5918253</v>
      </c>
      <c r="BD44" s="213" t="s">
        <v>8181</v>
      </c>
      <c r="BE44" s="213" t="s">
        <v>22</v>
      </c>
      <c r="BF44" s="213">
        <v>3</v>
      </c>
      <c r="BG44" s="213" t="s">
        <v>8183</v>
      </c>
      <c r="BH44" s="213" t="s">
        <v>8182</v>
      </c>
      <c r="BI44" s="214">
        <v>45715</v>
      </c>
      <c r="BJ44" s="222" t="s">
        <v>8186</v>
      </c>
      <c r="BK44" s="222">
        <v>5473</v>
      </c>
      <c r="BL44" s="222" t="s">
        <v>8185</v>
      </c>
      <c r="BM44" s="222" t="s">
        <v>742</v>
      </c>
      <c r="BN44" s="222">
        <v>2</v>
      </c>
      <c r="BO44" s="222" t="s">
        <v>8088</v>
      </c>
      <c r="BP44" s="218" t="s">
        <v>8087</v>
      </c>
      <c r="BQ44" s="223">
        <v>45715</v>
      </c>
      <c r="BR44" s="221" t="s">
        <v>812</v>
      </c>
      <c r="BS44" s="224" t="s">
        <v>17</v>
      </c>
      <c r="BT44" s="224" t="s">
        <v>378</v>
      </c>
      <c r="BU44" s="224" t="s">
        <v>17</v>
      </c>
      <c r="BV44" s="224" t="s">
        <v>17</v>
      </c>
      <c r="BW44" s="224" t="s">
        <v>810</v>
      </c>
      <c r="BX44" s="224" t="s">
        <v>378</v>
      </c>
      <c r="BY44" s="214">
        <v>44922</v>
      </c>
      <c r="BZ44" s="222" t="s">
        <v>813</v>
      </c>
      <c r="CA44" s="222" t="s">
        <v>17</v>
      </c>
      <c r="CB44" s="222" t="s">
        <v>378</v>
      </c>
      <c r="CC44" s="222" t="s">
        <v>17</v>
      </c>
      <c r="CD44" s="222" t="s">
        <v>17</v>
      </c>
      <c r="CE44" s="222" t="s">
        <v>810</v>
      </c>
      <c r="CF44" s="222" t="s">
        <v>378</v>
      </c>
      <c r="CG44" s="223">
        <v>44922</v>
      </c>
      <c r="CH44" s="221" t="s">
        <v>10783</v>
      </c>
      <c r="CI44" s="222" t="e">
        <v>#N/A</v>
      </c>
      <c r="CJ44" s="222" t="e">
        <v>#N/A</v>
      </c>
      <c r="CK44" s="222" t="e">
        <v>#N/A</v>
      </c>
      <c r="CL44" s="222" t="e">
        <v>#N/A</v>
      </c>
      <c r="CM44" s="222" t="e">
        <v>#N/A</v>
      </c>
      <c r="CN44" s="222" t="e">
        <v>#N/A</v>
      </c>
      <c r="CO44" s="225" t="e">
        <v>#N/A</v>
      </c>
      <c r="CP44" s="222" t="s">
        <v>818</v>
      </c>
      <c r="CQ44" s="224">
        <v>4500000</v>
      </c>
      <c r="CR44" s="224" t="s">
        <v>815</v>
      </c>
      <c r="CS44" s="224" t="s">
        <v>742</v>
      </c>
      <c r="CT44" s="224">
        <v>2</v>
      </c>
      <c r="CU44" s="224" t="s">
        <v>817</v>
      </c>
      <c r="CV44" s="224" t="s">
        <v>816</v>
      </c>
      <c r="CW44" s="214">
        <v>44953</v>
      </c>
      <c r="CX44" s="222" t="s">
        <v>8191</v>
      </c>
      <c r="CY44" s="218">
        <v>21360000</v>
      </c>
      <c r="CZ44" s="218" t="s">
        <v>8200</v>
      </c>
      <c r="DA44" s="218" t="s">
        <v>742</v>
      </c>
      <c r="DB44" s="218">
        <v>2</v>
      </c>
      <c r="DC44" s="218" t="s">
        <v>8202</v>
      </c>
      <c r="DD44" s="218" t="s">
        <v>8201</v>
      </c>
      <c r="DE44" s="220">
        <v>45715</v>
      </c>
      <c r="DF44" s="221" t="s">
        <v>8195</v>
      </c>
      <c r="DG44" s="213">
        <v>0</v>
      </c>
      <c r="DH44" s="224" t="s">
        <v>8192</v>
      </c>
      <c r="DI44" s="224" t="s">
        <v>358</v>
      </c>
      <c r="DJ44" s="224">
        <v>1</v>
      </c>
      <c r="DK44" s="224" t="s">
        <v>8194</v>
      </c>
      <c r="DL44" s="224" t="s">
        <v>8193</v>
      </c>
      <c r="DM44" s="214">
        <v>45715</v>
      </c>
      <c r="DN44" s="222" t="s">
        <v>8199</v>
      </c>
      <c r="DO44" s="218">
        <v>112026000</v>
      </c>
      <c r="DP44" s="222" t="s">
        <v>8196</v>
      </c>
      <c r="DQ44" s="222" t="s">
        <v>358</v>
      </c>
      <c r="DR44" s="222">
        <v>1</v>
      </c>
      <c r="DS44" s="222" t="s">
        <v>8198</v>
      </c>
      <c r="DT44" s="222" t="s">
        <v>8197</v>
      </c>
      <c r="DU44" s="223">
        <v>45715</v>
      </c>
      <c r="DV44" s="221" t="s">
        <v>8203</v>
      </c>
      <c r="DW44" s="213">
        <v>9874000</v>
      </c>
      <c r="DX44" s="224" t="s">
        <v>8200</v>
      </c>
      <c r="DY44" s="224" t="s">
        <v>742</v>
      </c>
      <c r="DZ44" s="224">
        <v>2</v>
      </c>
      <c r="EA44" s="224" t="s">
        <v>8202</v>
      </c>
      <c r="EB44" s="224" t="s">
        <v>8201</v>
      </c>
      <c r="EC44" s="214">
        <v>45715</v>
      </c>
      <c r="ED44" s="222" t="s">
        <v>8205</v>
      </c>
      <c r="EE44" s="218">
        <v>11486000</v>
      </c>
      <c r="EF44" s="222" t="s">
        <v>1124</v>
      </c>
      <c r="EG44" s="222" t="s">
        <v>22</v>
      </c>
      <c r="EH44" s="222">
        <v>3</v>
      </c>
      <c r="EI44" s="222" t="s">
        <v>8204</v>
      </c>
      <c r="EJ44" s="222" t="s">
        <v>1125</v>
      </c>
      <c r="EK44" s="223">
        <v>45715</v>
      </c>
      <c r="EL44" s="221" t="s">
        <v>8207</v>
      </c>
      <c r="EM44" s="213">
        <v>0</v>
      </c>
      <c r="EN44" s="224" t="s">
        <v>1124</v>
      </c>
      <c r="EO44" s="224" t="s">
        <v>22</v>
      </c>
      <c r="EP44" s="224">
        <v>3</v>
      </c>
      <c r="EQ44" s="224" t="s">
        <v>8206</v>
      </c>
      <c r="ER44" s="224" t="s">
        <v>1125</v>
      </c>
      <c r="ES44" s="214">
        <v>45715</v>
      </c>
      <c r="ET44" s="222" t="s">
        <v>8187</v>
      </c>
      <c r="EU44" s="222">
        <v>5473</v>
      </c>
      <c r="EV44" s="222" t="s">
        <v>8086</v>
      </c>
      <c r="EW44" s="222" t="s">
        <v>742</v>
      </c>
      <c r="EX44" s="222">
        <v>2</v>
      </c>
      <c r="EY44" s="222" t="s">
        <v>8088</v>
      </c>
      <c r="EZ44" s="222" t="s">
        <v>8087</v>
      </c>
      <c r="FA44" s="223">
        <v>45715</v>
      </c>
      <c r="FB44" s="221" t="s">
        <v>1137</v>
      </c>
      <c r="FC44" s="224">
        <v>4</v>
      </c>
      <c r="FD44" s="224" t="s">
        <v>1134</v>
      </c>
      <c r="FE44" s="224" t="s">
        <v>742</v>
      </c>
      <c r="FF44" s="224">
        <v>2</v>
      </c>
      <c r="FG44" s="224" t="s">
        <v>1136</v>
      </c>
      <c r="FH44" s="224" t="s">
        <v>1135</v>
      </c>
      <c r="FI44" s="214">
        <v>45401</v>
      </c>
      <c r="FJ44" s="221" t="s">
        <v>607</v>
      </c>
      <c r="FK44" s="222" t="s">
        <v>17</v>
      </c>
      <c r="FL44" s="222" t="s">
        <v>17</v>
      </c>
      <c r="FM44" s="222" t="s">
        <v>17</v>
      </c>
      <c r="FN44" s="222" t="s">
        <v>17</v>
      </c>
      <c r="FO44" s="222" t="s">
        <v>17</v>
      </c>
      <c r="FP44" s="218" t="s">
        <v>17</v>
      </c>
      <c r="FQ44" s="219">
        <v>44736</v>
      </c>
      <c r="FR44" s="221" t="s">
        <v>611</v>
      </c>
      <c r="FS44" s="224">
        <v>10000</v>
      </c>
      <c r="FT44" s="224" t="s">
        <v>608</v>
      </c>
      <c r="FU44" s="224" t="s">
        <v>22</v>
      </c>
      <c r="FV44" s="224">
        <v>3</v>
      </c>
      <c r="FW44" s="224" t="s">
        <v>610</v>
      </c>
      <c r="FX44" s="224" t="s">
        <v>609</v>
      </c>
      <c r="FY44" s="214">
        <v>44736</v>
      </c>
      <c r="FZ44" s="222" t="s">
        <v>3242</v>
      </c>
      <c r="GA44" s="222">
        <v>2</v>
      </c>
      <c r="GB44" s="222" t="s">
        <v>1188</v>
      </c>
      <c r="GC44" s="222" t="s">
        <v>33</v>
      </c>
      <c r="GD44" s="222">
        <v>2</v>
      </c>
      <c r="GE44" s="222" t="s">
        <v>17</v>
      </c>
      <c r="GF44" s="222" t="s">
        <v>17</v>
      </c>
      <c r="GG44" s="223">
        <v>45615</v>
      </c>
      <c r="GH44" s="221" t="s">
        <v>3248</v>
      </c>
      <c r="GI44" s="224">
        <v>3</v>
      </c>
      <c r="GJ44" s="224" t="s">
        <v>1188</v>
      </c>
      <c r="GK44" s="224" t="s">
        <v>33</v>
      </c>
      <c r="GL44" s="224">
        <v>2</v>
      </c>
      <c r="GM44" s="224" t="s">
        <v>17</v>
      </c>
      <c r="GN44" s="224" t="s">
        <v>17</v>
      </c>
      <c r="GO44" s="214">
        <v>45615</v>
      </c>
      <c r="GP44" s="222" t="s">
        <v>3243</v>
      </c>
      <c r="GQ44" s="222">
        <v>2</v>
      </c>
      <c r="GR44" s="222" t="s">
        <v>1188</v>
      </c>
      <c r="GS44" s="222" t="s">
        <v>33</v>
      </c>
      <c r="GT44" s="222">
        <v>2</v>
      </c>
      <c r="GU44" s="222" t="s">
        <v>17</v>
      </c>
      <c r="GV44" s="222" t="s">
        <v>17</v>
      </c>
      <c r="GW44" s="223">
        <v>45615</v>
      </c>
      <c r="GX44" s="221" t="s">
        <v>3249</v>
      </c>
      <c r="GY44" s="224">
        <v>1</v>
      </c>
      <c r="GZ44" s="224" t="s">
        <v>1188</v>
      </c>
      <c r="HA44" s="224" t="s">
        <v>33</v>
      </c>
      <c r="HB44" s="224">
        <v>2</v>
      </c>
      <c r="HC44" s="224" t="s">
        <v>17</v>
      </c>
      <c r="HD44" s="224" t="s">
        <v>17</v>
      </c>
      <c r="HE44" s="214">
        <v>45615</v>
      </c>
      <c r="HF44" s="222" t="s">
        <v>3241</v>
      </c>
      <c r="HG44" s="222">
        <v>2</v>
      </c>
      <c r="HH44" s="222" t="s">
        <v>1188</v>
      </c>
      <c r="HI44" s="222" t="s">
        <v>33</v>
      </c>
      <c r="HJ44" s="222">
        <v>2</v>
      </c>
      <c r="HK44" s="222" t="s">
        <v>17</v>
      </c>
      <c r="HL44" s="222" t="s">
        <v>17</v>
      </c>
      <c r="HM44" s="223">
        <v>45615</v>
      </c>
      <c r="HN44" s="221" t="s">
        <v>3247</v>
      </c>
      <c r="HO44" s="224">
        <v>2</v>
      </c>
      <c r="HP44" s="224" t="s">
        <v>1188</v>
      </c>
      <c r="HQ44" s="224" t="s">
        <v>33</v>
      </c>
      <c r="HR44" s="224">
        <v>2</v>
      </c>
      <c r="HS44" s="224" t="s">
        <v>17</v>
      </c>
      <c r="HT44" s="224" t="s">
        <v>17</v>
      </c>
      <c r="HU44" s="214">
        <v>45615</v>
      </c>
      <c r="HV44" s="222" t="s">
        <v>3244</v>
      </c>
      <c r="HW44" s="222">
        <v>3</v>
      </c>
      <c r="HX44" s="222" t="s">
        <v>1188</v>
      </c>
      <c r="HY44" s="222" t="s">
        <v>33</v>
      </c>
      <c r="HZ44" s="222">
        <v>2</v>
      </c>
      <c r="IA44" s="222" t="s">
        <v>17</v>
      </c>
      <c r="IB44" s="222" t="s">
        <v>17</v>
      </c>
      <c r="IC44" s="223">
        <v>45615</v>
      </c>
      <c r="ID44" s="221" t="s">
        <v>3246</v>
      </c>
      <c r="IE44" s="224">
        <v>2</v>
      </c>
      <c r="IF44" s="224" t="s">
        <v>1188</v>
      </c>
      <c r="IG44" s="224" t="s">
        <v>33</v>
      </c>
      <c r="IH44" s="224">
        <v>2</v>
      </c>
      <c r="II44" s="224" t="s">
        <v>17</v>
      </c>
      <c r="IJ44" s="224" t="s">
        <v>17</v>
      </c>
      <c r="IK44" s="214">
        <v>45615</v>
      </c>
      <c r="IL44" s="222" t="s">
        <v>3245</v>
      </c>
      <c r="IM44" s="222">
        <v>3</v>
      </c>
      <c r="IN44" s="222" t="s">
        <v>1188</v>
      </c>
      <c r="IO44" s="222" t="s">
        <v>33</v>
      </c>
      <c r="IP44" s="222">
        <v>2</v>
      </c>
      <c r="IQ44" s="222" t="s">
        <v>17</v>
      </c>
      <c r="IR44" s="222" t="s">
        <v>17</v>
      </c>
      <c r="IS44" s="223">
        <v>45615</v>
      </c>
    </row>
    <row r="45" spans="1:253" s="11" customFormat="1" ht="13.25" customHeight="1" x14ac:dyDescent="0.25">
      <c r="A45" s="11" t="s">
        <v>526</v>
      </c>
      <c r="B45" s="11" t="s">
        <v>10162</v>
      </c>
      <c r="C45" s="11" t="s">
        <v>527</v>
      </c>
      <c r="D45" s="11" t="s">
        <v>528</v>
      </c>
      <c r="E45" s="11" t="s">
        <v>9538</v>
      </c>
      <c r="F45" s="11" t="s">
        <v>8136</v>
      </c>
      <c r="G45" s="212">
        <v>133386000</v>
      </c>
      <c r="H45" s="213" t="s">
        <v>8064</v>
      </c>
      <c r="I45" s="213" t="s">
        <v>742</v>
      </c>
      <c r="J45" s="213">
        <v>2</v>
      </c>
      <c r="K45" s="213" t="s">
        <v>8066</v>
      </c>
      <c r="L45" s="213" t="s">
        <v>8065</v>
      </c>
      <c r="M45" s="214">
        <v>45715</v>
      </c>
      <c r="N45" s="221" t="s">
        <v>8140</v>
      </c>
      <c r="O45" s="216">
        <v>1128571</v>
      </c>
      <c r="P45" s="216" t="s">
        <v>8137</v>
      </c>
      <c r="Q45" s="216" t="s">
        <v>22</v>
      </c>
      <c r="R45" s="216">
        <v>3</v>
      </c>
      <c r="S45" s="216" t="s">
        <v>8139</v>
      </c>
      <c r="T45" s="216" t="s">
        <v>8138</v>
      </c>
      <c r="U45" s="217">
        <v>45715</v>
      </c>
      <c r="V45" s="221" t="s">
        <v>8144</v>
      </c>
      <c r="W45" s="213">
        <v>96624000</v>
      </c>
      <c r="X45" s="213" t="s">
        <v>8141</v>
      </c>
      <c r="Y45" s="213" t="s">
        <v>742</v>
      </c>
      <c r="Z45" s="213">
        <v>2</v>
      </c>
      <c r="AA45" s="213" t="s">
        <v>8143</v>
      </c>
      <c r="AB45" s="213" t="s">
        <v>8142</v>
      </c>
      <c r="AC45" s="214">
        <v>45715</v>
      </c>
      <c r="AD45" s="221" t="s">
        <v>8148</v>
      </c>
      <c r="AE45" s="218">
        <v>1075000</v>
      </c>
      <c r="AF45" s="218" t="s">
        <v>8145</v>
      </c>
      <c r="AG45" s="218" t="s">
        <v>742</v>
      </c>
      <c r="AH45" s="218">
        <v>2</v>
      </c>
      <c r="AI45" s="218" t="s">
        <v>8147</v>
      </c>
      <c r="AJ45" s="218" t="s">
        <v>8146</v>
      </c>
      <c r="AK45" s="219">
        <v>45715</v>
      </c>
      <c r="AL45" s="221" t="s">
        <v>8151</v>
      </c>
      <c r="AM45" s="213">
        <v>1075000</v>
      </c>
      <c r="AN45" s="213" t="s">
        <v>8145</v>
      </c>
      <c r="AO45" s="213" t="s">
        <v>22</v>
      </c>
      <c r="AP45" s="213">
        <v>3</v>
      </c>
      <c r="AQ45" s="213" t="s">
        <v>8150</v>
      </c>
      <c r="AR45" s="213" t="s">
        <v>8149</v>
      </c>
      <c r="AS45" s="214">
        <v>45715</v>
      </c>
      <c r="AT45" s="222" t="s">
        <v>784</v>
      </c>
      <c r="AU45" s="218" t="s">
        <v>17</v>
      </c>
      <c r="AV45" s="218" t="s">
        <v>17</v>
      </c>
      <c r="AW45" s="218" t="s">
        <v>17</v>
      </c>
      <c r="AX45" s="218" t="s">
        <v>17</v>
      </c>
      <c r="AY45" s="218" t="s">
        <v>783</v>
      </c>
      <c r="AZ45" s="218" t="s">
        <v>17</v>
      </c>
      <c r="BA45" s="219">
        <v>44915</v>
      </c>
      <c r="BB45" s="221" t="s">
        <v>782</v>
      </c>
      <c r="BC45" s="213" t="s">
        <v>17</v>
      </c>
      <c r="BD45" s="213" t="s">
        <v>17</v>
      </c>
      <c r="BE45" s="213" t="s">
        <v>17</v>
      </c>
      <c r="BF45" s="213" t="s">
        <v>17</v>
      </c>
      <c r="BG45" s="213">
        <v>0</v>
      </c>
      <c r="BH45" s="213" t="s">
        <v>17</v>
      </c>
      <c r="BI45" s="214">
        <v>44915</v>
      </c>
      <c r="BJ45" s="222" t="s">
        <v>786</v>
      </c>
      <c r="BK45" s="222" t="s">
        <v>17</v>
      </c>
      <c r="BL45" s="222" t="s">
        <v>17</v>
      </c>
      <c r="BM45" s="222" t="s">
        <v>17</v>
      </c>
      <c r="BN45" s="222" t="s">
        <v>17</v>
      </c>
      <c r="BO45" s="222" t="s">
        <v>785</v>
      </c>
      <c r="BP45" s="218" t="s">
        <v>17</v>
      </c>
      <c r="BQ45" s="223">
        <v>44915</v>
      </c>
      <c r="BR45" s="221" t="s">
        <v>787</v>
      </c>
      <c r="BS45" s="224" t="s">
        <v>17</v>
      </c>
      <c r="BT45" s="224" t="s">
        <v>17</v>
      </c>
      <c r="BU45" s="224" t="s">
        <v>17</v>
      </c>
      <c r="BV45" s="224" t="s">
        <v>17</v>
      </c>
      <c r="BW45" s="224" t="s">
        <v>783</v>
      </c>
      <c r="BX45" s="224" t="s">
        <v>17</v>
      </c>
      <c r="BY45" s="214">
        <v>44915</v>
      </c>
      <c r="BZ45" s="222" t="s">
        <v>788</v>
      </c>
      <c r="CA45" s="222" t="s">
        <v>17</v>
      </c>
      <c r="CB45" s="222" t="s">
        <v>17</v>
      </c>
      <c r="CC45" s="222" t="s">
        <v>17</v>
      </c>
      <c r="CD45" s="222" t="s">
        <v>17</v>
      </c>
      <c r="CE45" s="222" t="s">
        <v>783</v>
      </c>
      <c r="CF45" s="222" t="s">
        <v>17</v>
      </c>
      <c r="CG45" s="223">
        <v>44915</v>
      </c>
      <c r="CH45" s="221" t="s">
        <v>10784</v>
      </c>
      <c r="CI45" s="222" t="e">
        <v>#N/A</v>
      </c>
      <c r="CJ45" s="222" t="e">
        <v>#N/A</v>
      </c>
      <c r="CK45" s="222" t="e">
        <v>#N/A</v>
      </c>
      <c r="CL45" s="222" t="e">
        <v>#N/A</v>
      </c>
      <c r="CM45" s="222" t="e">
        <v>#N/A</v>
      </c>
      <c r="CN45" s="222" t="e">
        <v>#N/A</v>
      </c>
      <c r="CO45" s="225" t="e">
        <v>#N/A</v>
      </c>
      <c r="CP45" s="222" t="s">
        <v>790</v>
      </c>
      <c r="CQ45" s="224" t="s">
        <v>17</v>
      </c>
      <c r="CR45" s="224" t="s">
        <v>17</v>
      </c>
      <c r="CS45" s="224" t="s">
        <v>17</v>
      </c>
      <c r="CT45" s="224" t="s">
        <v>17</v>
      </c>
      <c r="CU45" s="224" t="s">
        <v>783</v>
      </c>
      <c r="CV45" s="224" t="s">
        <v>17</v>
      </c>
      <c r="CW45" s="214">
        <v>44915</v>
      </c>
      <c r="CX45" s="222" t="s">
        <v>8155</v>
      </c>
      <c r="CY45" s="218">
        <v>1075000</v>
      </c>
      <c r="CZ45" s="218" t="s">
        <v>8145</v>
      </c>
      <c r="DA45" s="218" t="s">
        <v>742</v>
      </c>
      <c r="DB45" s="218">
        <v>2</v>
      </c>
      <c r="DC45" s="218" t="s">
        <v>8164</v>
      </c>
      <c r="DD45" s="218" t="s">
        <v>8149</v>
      </c>
      <c r="DE45" s="220">
        <v>45715</v>
      </c>
      <c r="DF45" s="221" t="s">
        <v>8159</v>
      </c>
      <c r="DG45" s="213">
        <v>95548000</v>
      </c>
      <c r="DH45" s="224" t="s">
        <v>8156</v>
      </c>
      <c r="DI45" s="224" t="s">
        <v>742</v>
      </c>
      <c r="DJ45" s="224">
        <v>2</v>
      </c>
      <c r="DK45" s="224" t="s">
        <v>8158</v>
      </c>
      <c r="DL45" s="224" t="s">
        <v>8157</v>
      </c>
      <c r="DM45" s="214">
        <v>45715</v>
      </c>
      <c r="DN45" s="222" t="s">
        <v>8163</v>
      </c>
      <c r="DO45" s="218">
        <v>0</v>
      </c>
      <c r="DP45" s="222" t="s">
        <v>8160</v>
      </c>
      <c r="DQ45" s="222" t="s">
        <v>742</v>
      </c>
      <c r="DR45" s="222">
        <v>2</v>
      </c>
      <c r="DS45" s="222" t="s">
        <v>8162</v>
      </c>
      <c r="DT45" s="222" t="s">
        <v>8161</v>
      </c>
      <c r="DU45" s="223">
        <v>45715</v>
      </c>
      <c r="DV45" s="221" t="s">
        <v>8165</v>
      </c>
      <c r="DW45" s="213">
        <v>1075000</v>
      </c>
      <c r="DX45" s="224" t="s">
        <v>8145</v>
      </c>
      <c r="DY45" s="224" t="s">
        <v>742</v>
      </c>
      <c r="DZ45" s="224">
        <v>2</v>
      </c>
      <c r="EA45" s="224" t="s">
        <v>8164</v>
      </c>
      <c r="EB45" s="224" t="s">
        <v>8149</v>
      </c>
      <c r="EC45" s="214">
        <v>45715</v>
      </c>
      <c r="ED45" s="222" t="s">
        <v>8167</v>
      </c>
      <c r="EE45" s="218" t="s">
        <v>17</v>
      </c>
      <c r="EF45" s="222" t="s">
        <v>8145</v>
      </c>
      <c r="EG45" s="222" t="s">
        <v>22</v>
      </c>
      <c r="EH45" s="222">
        <v>3</v>
      </c>
      <c r="EI45" s="222" t="s">
        <v>8164</v>
      </c>
      <c r="EJ45" s="222" t="s">
        <v>8166</v>
      </c>
      <c r="EK45" s="223">
        <v>45715</v>
      </c>
      <c r="EL45" s="221" t="s">
        <v>8168</v>
      </c>
      <c r="EM45" s="213" t="s">
        <v>17</v>
      </c>
      <c r="EN45" s="224" t="s">
        <v>8145</v>
      </c>
      <c r="EO45" s="224" t="s">
        <v>22</v>
      </c>
      <c r="EP45" s="224">
        <v>3</v>
      </c>
      <c r="EQ45" s="224" t="s">
        <v>8164</v>
      </c>
      <c r="ER45" s="224" t="s">
        <v>8166</v>
      </c>
      <c r="ES45" s="214">
        <v>45715</v>
      </c>
      <c r="ET45" s="222" t="s">
        <v>8153</v>
      </c>
      <c r="EU45" s="222">
        <v>5473</v>
      </c>
      <c r="EV45" s="222" t="s">
        <v>8152</v>
      </c>
      <c r="EW45" s="222" t="s">
        <v>742</v>
      </c>
      <c r="EX45" s="222">
        <v>2</v>
      </c>
      <c r="EY45" s="222" t="s">
        <v>8088</v>
      </c>
      <c r="EZ45" s="222" t="s">
        <v>8087</v>
      </c>
      <c r="FA45" s="223">
        <v>45715</v>
      </c>
      <c r="FB45" s="221" t="s">
        <v>1133</v>
      </c>
      <c r="FC45" s="224">
        <v>2</v>
      </c>
      <c r="FD45" s="224" t="s">
        <v>1130</v>
      </c>
      <c r="FE45" s="224" t="s">
        <v>742</v>
      </c>
      <c r="FF45" s="224">
        <v>2</v>
      </c>
      <c r="FG45" s="224" t="s">
        <v>1132</v>
      </c>
      <c r="FH45" s="224" t="s">
        <v>1131</v>
      </c>
      <c r="FI45" s="214">
        <v>45401</v>
      </c>
      <c r="FJ45" s="221" t="s">
        <v>530</v>
      </c>
      <c r="FK45" s="222">
        <v>0</v>
      </c>
      <c r="FL45" s="222" t="s">
        <v>17</v>
      </c>
      <c r="FM45" s="222" t="s">
        <v>17</v>
      </c>
      <c r="FN45" s="222" t="s">
        <v>17</v>
      </c>
      <c r="FO45" s="222" t="s">
        <v>529</v>
      </c>
      <c r="FP45" s="218" t="s">
        <v>17</v>
      </c>
      <c r="FQ45" s="219">
        <v>44363</v>
      </c>
      <c r="FR45" s="221" t="s">
        <v>531</v>
      </c>
      <c r="FS45" s="224">
        <v>0</v>
      </c>
      <c r="FT45" s="224" t="s">
        <v>17</v>
      </c>
      <c r="FU45" s="224" t="s">
        <v>17</v>
      </c>
      <c r="FV45" s="224" t="s">
        <v>17</v>
      </c>
      <c r="FW45" s="224" t="s">
        <v>529</v>
      </c>
      <c r="FX45" s="224" t="s">
        <v>17</v>
      </c>
      <c r="FY45" s="214">
        <v>44363</v>
      </c>
      <c r="FZ45" s="222" t="s">
        <v>3251</v>
      </c>
      <c r="GA45" s="222">
        <v>1</v>
      </c>
      <c r="GB45" s="222" t="s">
        <v>1188</v>
      </c>
      <c r="GC45" s="222" t="s">
        <v>33</v>
      </c>
      <c r="GD45" s="222">
        <v>2</v>
      </c>
      <c r="GE45" s="222" t="s">
        <v>17</v>
      </c>
      <c r="GF45" s="222" t="s">
        <v>17</v>
      </c>
      <c r="GG45" s="223">
        <v>45615</v>
      </c>
      <c r="GH45" s="221" t="s">
        <v>3257</v>
      </c>
      <c r="GI45" s="224">
        <v>2</v>
      </c>
      <c r="GJ45" s="224" t="s">
        <v>1188</v>
      </c>
      <c r="GK45" s="224" t="s">
        <v>33</v>
      </c>
      <c r="GL45" s="224">
        <v>2</v>
      </c>
      <c r="GM45" s="224" t="s">
        <v>17</v>
      </c>
      <c r="GN45" s="224" t="s">
        <v>17</v>
      </c>
      <c r="GO45" s="214">
        <v>45615</v>
      </c>
      <c r="GP45" s="222" t="s">
        <v>3252</v>
      </c>
      <c r="GQ45" s="222">
        <v>1</v>
      </c>
      <c r="GR45" s="222" t="s">
        <v>1188</v>
      </c>
      <c r="GS45" s="222" t="s">
        <v>33</v>
      </c>
      <c r="GT45" s="222">
        <v>2</v>
      </c>
      <c r="GU45" s="222" t="s">
        <v>17</v>
      </c>
      <c r="GV45" s="222" t="s">
        <v>17</v>
      </c>
      <c r="GW45" s="223">
        <v>45615</v>
      </c>
      <c r="GX45" s="221" t="s">
        <v>1224</v>
      </c>
      <c r="GY45" s="224">
        <v>2</v>
      </c>
      <c r="GZ45" s="224" t="s">
        <v>1188</v>
      </c>
      <c r="HA45" s="224" t="s">
        <v>33</v>
      </c>
      <c r="HB45" s="224">
        <v>2</v>
      </c>
      <c r="HC45" s="224" t="s">
        <v>17</v>
      </c>
      <c r="HD45" s="224" t="s">
        <v>17</v>
      </c>
      <c r="HE45" s="214">
        <v>45461</v>
      </c>
      <c r="HF45" s="222" t="s">
        <v>3250</v>
      </c>
      <c r="HG45" s="222">
        <v>1</v>
      </c>
      <c r="HH45" s="222" t="s">
        <v>1188</v>
      </c>
      <c r="HI45" s="222" t="s">
        <v>33</v>
      </c>
      <c r="HJ45" s="222">
        <v>2</v>
      </c>
      <c r="HK45" s="222" t="s">
        <v>17</v>
      </c>
      <c r="HL45" s="222" t="s">
        <v>17</v>
      </c>
      <c r="HM45" s="223">
        <v>45615</v>
      </c>
      <c r="HN45" s="221" t="s">
        <v>3256</v>
      </c>
      <c r="HO45" s="224">
        <v>3</v>
      </c>
      <c r="HP45" s="224" t="s">
        <v>1188</v>
      </c>
      <c r="HQ45" s="224" t="s">
        <v>33</v>
      </c>
      <c r="HR45" s="224">
        <v>2</v>
      </c>
      <c r="HS45" s="224" t="s">
        <v>17</v>
      </c>
      <c r="HT45" s="224" t="s">
        <v>17</v>
      </c>
      <c r="HU45" s="214">
        <v>45615</v>
      </c>
      <c r="HV45" s="222" t="s">
        <v>3253</v>
      </c>
      <c r="HW45" s="222">
        <v>3</v>
      </c>
      <c r="HX45" s="222" t="s">
        <v>1188</v>
      </c>
      <c r="HY45" s="222" t="s">
        <v>33</v>
      </c>
      <c r="HZ45" s="222">
        <v>2</v>
      </c>
      <c r="IA45" s="222" t="s">
        <v>17</v>
      </c>
      <c r="IB45" s="222" t="s">
        <v>17</v>
      </c>
      <c r="IC45" s="223">
        <v>45615</v>
      </c>
      <c r="ID45" s="221" t="s">
        <v>3255</v>
      </c>
      <c r="IE45" s="224">
        <v>2</v>
      </c>
      <c r="IF45" s="224" t="s">
        <v>1188</v>
      </c>
      <c r="IG45" s="224" t="s">
        <v>33</v>
      </c>
      <c r="IH45" s="224">
        <v>2</v>
      </c>
      <c r="II45" s="224" t="s">
        <v>17</v>
      </c>
      <c r="IJ45" s="224" t="s">
        <v>17</v>
      </c>
      <c r="IK45" s="214">
        <v>45615</v>
      </c>
      <c r="IL45" s="222" t="s">
        <v>3254</v>
      </c>
      <c r="IM45" s="222">
        <v>1</v>
      </c>
      <c r="IN45" s="222" t="s">
        <v>1188</v>
      </c>
      <c r="IO45" s="222" t="s">
        <v>33</v>
      </c>
      <c r="IP45" s="222">
        <v>2</v>
      </c>
      <c r="IQ45" s="222" t="s">
        <v>17</v>
      </c>
      <c r="IR45" s="222" t="s">
        <v>17</v>
      </c>
      <c r="IS45" s="223">
        <v>45615</v>
      </c>
    </row>
    <row r="46" spans="1:253" s="11" customFormat="1" ht="13.25" customHeight="1" x14ac:dyDescent="0.25">
      <c r="A46" s="11" t="s">
        <v>532</v>
      </c>
      <c r="B46" s="11" t="s">
        <v>10190</v>
      </c>
      <c r="C46" s="11" t="s">
        <v>533</v>
      </c>
      <c r="D46" s="11" t="s">
        <v>528</v>
      </c>
      <c r="E46" s="11" t="s">
        <v>9538</v>
      </c>
      <c r="F46" s="11" t="s">
        <v>8104</v>
      </c>
      <c r="G46" s="212">
        <v>133386000</v>
      </c>
      <c r="H46" s="213" t="s">
        <v>8064</v>
      </c>
      <c r="I46" s="213" t="s">
        <v>742</v>
      </c>
      <c r="J46" s="213">
        <v>2</v>
      </c>
      <c r="K46" s="213" t="s">
        <v>8066</v>
      </c>
      <c r="L46" s="213" t="s">
        <v>8065</v>
      </c>
      <c r="M46" s="214">
        <v>45715</v>
      </c>
      <c r="N46" s="221" t="s">
        <v>8107</v>
      </c>
      <c r="O46" s="216">
        <v>303528</v>
      </c>
      <c r="P46" s="216" t="s">
        <v>8068</v>
      </c>
      <c r="Q46" s="216" t="s">
        <v>22</v>
      </c>
      <c r="R46" s="216">
        <v>3</v>
      </c>
      <c r="S46" s="216" t="s">
        <v>8106</v>
      </c>
      <c r="T46" s="216" t="s">
        <v>8105</v>
      </c>
      <c r="U46" s="217">
        <v>45715</v>
      </c>
      <c r="V46" s="221" t="s">
        <v>8109</v>
      </c>
      <c r="W46" s="213">
        <v>30649000</v>
      </c>
      <c r="X46" s="213" t="s">
        <v>8092</v>
      </c>
      <c r="Y46" s="213" t="s">
        <v>742</v>
      </c>
      <c r="Z46" s="213">
        <v>2</v>
      </c>
      <c r="AA46" s="213" t="s">
        <v>8108</v>
      </c>
      <c r="AB46" s="213" t="s">
        <v>8093</v>
      </c>
      <c r="AC46" s="214">
        <v>45715</v>
      </c>
      <c r="AD46" s="221" t="s">
        <v>8111</v>
      </c>
      <c r="AE46" s="218">
        <v>30649000</v>
      </c>
      <c r="AF46" s="218" t="s">
        <v>8092</v>
      </c>
      <c r="AG46" s="218" t="s">
        <v>742</v>
      </c>
      <c r="AH46" s="218">
        <v>2</v>
      </c>
      <c r="AI46" s="218" t="s">
        <v>8110</v>
      </c>
      <c r="AJ46" s="218" t="s">
        <v>8093</v>
      </c>
      <c r="AK46" s="219">
        <v>45715</v>
      </c>
      <c r="AL46" s="221" t="s">
        <v>8115</v>
      </c>
      <c r="AM46" s="213">
        <v>2851000</v>
      </c>
      <c r="AN46" s="213" t="s">
        <v>8112</v>
      </c>
      <c r="AO46" s="213" t="s">
        <v>22</v>
      </c>
      <c r="AP46" s="213">
        <v>3</v>
      </c>
      <c r="AQ46" s="213" t="s">
        <v>8114</v>
      </c>
      <c r="AR46" s="213" t="s">
        <v>8113</v>
      </c>
      <c r="AS46" s="214">
        <v>45715</v>
      </c>
      <c r="AT46" s="222" t="s">
        <v>858</v>
      </c>
      <c r="AU46" s="218" t="s">
        <v>17</v>
      </c>
      <c r="AV46" s="218" t="s">
        <v>17</v>
      </c>
      <c r="AW46" s="218">
        <v>0</v>
      </c>
      <c r="AX46" s="218">
        <v>0</v>
      </c>
      <c r="AY46" s="218" t="s">
        <v>857</v>
      </c>
      <c r="AZ46" s="218" t="s">
        <v>17</v>
      </c>
      <c r="BA46" s="219">
        <v>45015</v>
      </c>
      <c r="BB46" s="221" t="s">
        <v>8119</v>
      </c>
      <c r="BC46" s="213">
        <v>506558</v>
      </c>
      <c r="BD46" s="213" t="s">
        <v>8116</v>
      </c>
      <c r="BE46" s="213" t="s">
        <v>22</v>
      </c>
      <c r="BF46" s="213">
        <v>3</v>
      </c>
      <c r="BG46" s="213" t="s">
        <v>8118</v>
      </c>
      <c r="BH46" s="213" t="s">
        <v>8117</v>
      </c>
      <c r="BI46" s="214">
        <v>45715</v>
      </c>
      <c r="BJ46" s="222" t="s">
        <v>8122</v>
      </c>
      <c r="BK46" s="222">
        <v>2846</v>
      </c>
      <c r="BL46" s="222" t="s">
        <v>8120</v>
      </c>
      <c r="BM46" s="222" t="s">
        <v>742</v>
      </c>
      <c r="BN46" s="222">
        <v>2</v>
      </c>
      <c r="BO46" s="222" t="s">
        <v>8121</v>
      </c>
      <c r="BP46" s="218" t="s">
        <v>2064</v>
      </c>
      <c r="BQ46" s="223">
        <v>45715</v>
      </c>
      <c r="BR46" s="221" t="s">
        <v>10785</v>
      </c>
      <c r="BS46" s="224" t="e">
        <v>#N/A</v>
      </c>
      <c r="BT46" s="224" t="e">
        <v>#N/A</v>
      </c>
      <c r="BU46" s="224" t="e">
        <v>#N/A</v>
      </c>
      <c r="BV46" s="224" t="e">
        <v>#N/A</v>
      </c>
      <c r="BW46" s="224" t="e">
        <v>#N/A</v>
      </c>
      <c r="BX46" s="224" t="e">
        <v>#N/A</v>
      </c>
      <c r="BY46" s="214" t="e">
        <v>#N/A</v>
      </c>
      <c r="BZ46" s="222" t="s">
        <v>10786</v>
      </c>
      <c r="CA46" s="222" t="e">
        <v>#N/A</v>
      </c>
      <c r="CB46" s="222" t="e">
        <v>#N/A</v>
      </c>
      <c r="CC46" s="222" t="e">
        <v>#N/A</v>
      </c>
      <c r="CD46" s="222" t="e">
        <v>#N/A</v>
      </c>
      <c r="CE46" s="222" t="e">
        <v>#N/A</v>
      </c>
      <c r="CF46" s="222" t="e">
        <v>#N/A</v>
      </c>
      <c r="CG46" s="223" t="e">
        <v>#N/A</v>
      </c>
      <c r="CH46" s="221" t="s">
        <v>10787</v>
      </c>
      <c r="CI46" s="222" t="e">
        <v>#N/A</v>
      </c>
      <c r="CJ46" s="222" t="e">
        <v>#N/A</v>
      </c>
      <c r="CK46" s="222" t="e">
        <v>#N/A</v>
      </c>
      <c r="CL46" s="222" t="e">
        <v>#N/A</v>
      </c>
      <c r="CM46" s="222" t="e">
        <v>#N/A</v>
      </c>
      <c r="CN46" s="222" t="e">
        <v>#N/A</v>
      </c>
      <c r="CO46" s="225" t="e">
        <v>#N/A</v>
      </c>
      <c r="CP46" s="222" t="s">
        <v>10788</v>
      </c>
      <c r="CQ46" s="224" t="e">
        <v>#N/A</v>
      </c>
      <c r="CR46" s="224" t="e">
        <v>#N/A</v>
      </c>
      <c r="CS46" s="224" t="e">
        <v>#N/A</v>
      </c>
      <c r="CT46" s="224" t="e">
        <v>#N/A</v>
      </c>
      <c r="CU46" s="224" t="e">
        <v>#N/A</v>
      </c>
      <c r="CV46" s="224" t="e">
        <v>#N/A</v>
      </c>
      <c r="CW46" s="214" t="e">
        <v>#N/A</v>
      </c>
      <c r="CX46" s="222" t="s">
        <v>8127</v>
      </c>
      <c r="CY46" s="218">
        <v>9103000</v>
      </c>
      <c r="CZ46" s="218" t="s">
        <v>1124</v>
      </c>
      <c r="DA46" s="218" t="s">
        <v>742</v>
      </c>
      <c r="DB46" s="218">
        <v>2</v>
      </c>
      <c r="DC46" s="218" t="s">
        <v>8131</v>
      </c>
      <c r="DD46" s="218" t="s">
        <v>1125</v>
      </c>
      <c r="DE46" s="220">
        <v>45715</v>
      </c>
      <c r="DF46" s="221" t="s">
        <v>8128</v>
      </c>
      <c r="DG46" s="213">
        <v>0</v>
      </c>
      <c r="DH46" s="224" t="s">
        <v>8092</v>
      </c>
      <c r="DI46" s="224" t="s">
        <v>742</v>
      </c>
      <c r="DJ46" s="224">
        <v>2</v>
      </c>
      <c r="DK46" s="224" t="s">
        <v>8094</v>
      </c>
      <c r="DL46" s="224" t="s">
        <v>8093</v>
      </c>
      <c r="DM46" s="214">
        <v>45715</v>
      </c>
      <c r="DN46" s="222" t="s">
        <v>8130</v>
      </c>
      <c r="DO46" s="226">
        <v>21546000</v>
      </c>
      <c r="DP46" s="222" t="s">
        <v>8072</v>
      </c>
      <c r="DQ46" s="222" t="s">
        <v>742</v>
      </c>
      <c r="DR46" s="222">
        <v>2</v>
      </c>
      <c r="DS46" s="222" t="s">
        <v>8129</v>
      </c>
      <c r="DT46" s="222" t="s">
        <v>8073</v>
      </c>
      <c r="DU46" s="223">
        <v>45715</v>
      </c>
      <c r="DV46" s="221" t="s">
        <v>8132</v>
      </c>
      <c r="DW46" s="213">
        <v>3482000</v>
      </c>
      <c r="DX46" s="224" t="s">
        <v>1124</v>
      </c>
      <c r="DY46" s="224" t="s">
        <v>742</v>
      </c>
      <c r="DZ46" s="224">
        <v>2</v>
      </c>
      <c r="EA46" s="224" t="s">
        <v>8131</v>
      </c>
      <c r="EB46" s="224" t="s">
        <v>1125</v>
      </c>
      <c r="EC46" s="214">
        <v>45715</v>
      </c>
      <c r="ED46" s="222" t="s">
        <v>8134</v>
      </c>
      <c r="EE46" s="218">
        <v>5621000</v>
      </c>
      <c r="EF46" s="222" t="s">
        <v>1124</v>
      </c>
      <c r="EG46" s="222" t="s">
        <v>22</v>
      </c>
      <c r="EH46" s="222">
        <v>3</v>
      </c>
      <c r="EI46" s="222" t="s">
        <v>8133</v>
      </c>
      <c r="EJ46" s="222" t="s">
        <v>1125</v>
      </c>
      <c r="EK46" s="223">
        <v>45715</v>
      </c>
      <c r="EL46" s="221" t="s">
        <v>8135</v>
      </c>
      <c r="EM46" s="213" t="s">
        <v>17</v>
      </c>
      <c r="EN46" s="224" t="s">
        <v>17</v>
      </c>
      <c r="EO46" s="224" t="s">
        <v>17</v>
      </c>
      <c r="EP46" s="224" t="s">
        <v>17</v>
      </c>
      <c r="EQ46" s="224" t="s">
        <v>8102</v>
      </c>
      <c r="ER46" s="224" t="s">
        <v>17</v>
      </c>
      <c r="ES46" s="214">
        <v>45715</v>
      </c>
      <c r="ET46" s="222" t="s">
        <v>8125</v>
      </c>
      <c r="EU46" s="222">
        <v>5473</v>
      </c>
      <c r="EV46" s="222" t="s">
        <v>8123</v>
      </c>
      <c r="EW46" s="222" t="s">
        <v>742</v>
      </c>
      <c r="EX46" s="222">
        <v>2</v>
      </c>
      <c r="EY46" s="222" t="s">
        <v>8088</v>
      </c>
      <c r="EZ46" s="222" t="s">
        <v>8124</v>
      </c>
      <c r="FA46" s="223">
        <v>45715</v>
      </c>
      <c r="FB46" s="221" t="s">
        <v>1129</v>
      </c>
      <c r="FC46" s="224">
        <v>4</v>
      </c>
      <c r="FD46" s="224" t="s">
        <v>1124</v>
      </c>
      <c r="FE46" s="224" t="s">
        <v>742</v>
      </c>
      <c r="FF46" s="224">
        <v>2</v>
      </c>
      <c r="FG46" s="224" t="s">
        <v>1128</v>
      </c>
      <c r="FH46" s="224" t="s">
        <v>1125</v>
      </c>
      <c r="FI46" s="214">
        <v>45401</v>
      </c>
      <c r="FJ46" s="221" t="s">
        <v>535</v>
      </c>
      <c r="FK46" s="222">
        <v>0</v>
      </c>
      <c r="FL46" s="222" t="s">
        <v>17</v>
      </c>
      <c r="FM46" s="222" t="s">
        <v>17</v>
      </c>
      <c r="FN46" s="222" t="s">
        <v>17</v>
      </c>
      <c r="FO46" s="222" t="s">
        <v>534</v>
      </c>
      <c r="FP46" s="218" t="s">
        <v>17</v>
      </c>
      <c r="FQ46" s="219">
        <v>44363</v>
      </c>
      <c r="FR46" s="221" t="s">
        <v>602</v>
      </c>
      <c r="FS46" s="224">
        <v>210000</v>
      </c>
      <c r="FT46" s="224" t="s">
        <v>599</v>
      </c>
      <c r="FU46" s="224" t="s">
        <v>22</v>
      </c>
      <c r="FV46" s="224">
        <v>3</v>
      </c>
      <c r="FW46" s="224" t="s">
        <v>601</v>
      </c>
      <c r="FX46" s="224" t="s">
        <v>600</v>
      </c>
      <c r="FY46" s="214">
        <v>44648</v>
      </c>
      <c r="FZ46" s="222" t="s">
        <v>3259</v>
      </c>
      <c r="GA46" s="222">
        <v>2</v>
      </c>
      <c r="GB46" s="222" t="s">
        <v>1188</v>
      </c>
      <c r="GC46" s="222" t="s">
        <v>33</v>
      </c>
      <c r="GD46" s="222">
        <v>2</v>
      </c>
      <c r="GE46" s="222" t="s">
        <v>17</v>
      </c>
      <c r="GF46" s="222" t="s">
        <v>17</v>
      </c>
      <c r="GG46" s="223">
        <v>45615</v>
      </c>
      <c r="GH46" s="221" t="s">
        <v>3265</v>
      </c>
      <c r="GI46" s="224">
        <v>2</v>
      </c>
      <c r="GJ46" s="224" t="s">
        <v>1188</v>
      </c>
      <c r="GK46" s="224" t="s">
        <v>33</v>
      </c>
      <c r="GL46" s="224">
        <v>2</v>
      </c>
      <c r="GM46" s="224" t="s">
        <v>17</v>
      </c>
      <c r="GN46" s="224" t="s">
        <v>17</v>
      </c>
      <c r="GO46" s="214">
        <v>45615</v>
      </c>
      <c r="GP46" s="222" t="s">
        <v>3260</v>
      </c>
      <c r="GQ46" s="222">
        <v>1</v>
      </c>
      <c r="GR46" s="222" t="s">
        <v>1188</v>
      </c>
      <c r="GS46" s="222" t="s">
        <v>33</v>
      </c>
      <c r="GT46" s="222">
        <v>2</v>
      </c>
      <c r="GU46" s="222" t="s">
        <v>17</v>
      </c>
      <c r="GV46" s="222" t="s">
        <v>17</v>
      </c>
      <c r="GW46" s="223">
        <v>45615</v>
      </c>
      <c r="GX46" s="221" t="s">
        <v>3266</v>
      </c>
      <c r="GY46" s="224">
        <v>1</v>
      </c>
      <c r="GZ46" s="224" t="s">
        <v>1188</v>
      </c>
      <c r="HA46" s="224" t="s">
        <v>33</v>
      </c>
      <c r="HB46" s="224">
        <v>2</v>
      </c>
      <c r="HC46" s="224" t="s">
        <v>17</v>
      </c>
      <c r="HD46" s="224" t="s">
        <v>17</v>
      </c>
      <c r="HE46" s="214">
        <v>45615</v>
      </c>
      <c r="HF46" s="222" t="s">
        <v>3258</v>
      </c>
      <c r="HG46" s="222">
        <v>2</v>
      </c>
      <c r="HH46" s="222" t="s">
        <v>1188</v>
      </c>
      <c r="HI46" s="222" t="s">
        <v>33</v>
      </c>
      <c r="HJ46" s="222">
        <v>2</v>
      </c>
      <c r="HK46" s="222" t="s">
        <v>17</v>
      </c>
      <c r="HL46" s="222" t="s">
        <v>17</v>
      </c>
      <c r="HM46" s="223">
        <v>45615</v>
      </c>
      <c r="HN46" s="221" t="s">
        <v>3264</v>
      </c>
      <c r="HO46" s="224">
        <v>2</v>
      </c>
      <c r="HP46" s="224" t="s">
        <v>1188</v>
      </c>
      <c r="HQ46" s="224" t="s">
        <v>33</v>
      </c>
      <c r="HR46" s="224">
        <v>2</v>
      </c>
      <c r="HS46" s="224" t="s">
        <v>17</v>
      </c>
      <c r="HT46" s="224" t="s">
        <v>17</v>
      </c>
      <c r="HU46" s="214">
        <v>45615</v>
      </c>
      <c r="HV46" s="222" t="s">
        <v>3261</v>
      </c>
      <c r="HW46" s="222">
        <v>2</v>
      </c>
      <c r="HX46" s="222" t="s">
        <v>1188</v>
      </c>
      <c r="HY46" s="222" t="s">
        <v>33</v>
      </c>
      <c r="HZ46" s="222">
        <v>2</v>
      </c>
      <c r="IA46" s="222" t="s">
        <v>17</v>
      </c>
      <c r="IB46" s="222" t="s">
        <v>17</v>
      </c>
      <c r="IC46" s="223">
        <v>45615</v>
      </c>
      <c r="ID46" s="221" t="s">
        <v>3263</v>
      </c>
      <c r="IE46" s="224">
        <v>2</v>
      </c>
      <c r="IF46" s="224" t="s">
        <v>1188</v>
      </c>
      <c r="IG46" s="224" t="s">
        <v>33</v>
      </c>
      <c r="IH46" s="224">
        <v>2</v>
      </c>
      <c r="II46" s="224" t="s">
        <v>17</v>
      </c>
      <c r="IJ46" s="224" t="s">
        <v>17</v>
      </c>
      <c r="IK46" s="214">
        <v>45615</v>
      </c>
      <c r="IL46" s="222" t="s">
        <v>3262</v>
      </c>
      <c r="IM46" s="222">
        <v>3</v>
      </c>
      <c r="IN46" s="222" t="s">
        <v>1188</v>
      </c>
      <c r="IO46" s="222" t="s">
        <v>33</v>
      </c>
      <c r="IP46" s="222">
        <v>2</v>
      </c>
      <c r="IQ46" s="222" t="s">
        <v>17</v>
      </c>
      <c r="IR46" s="222" t="s">
        <v>17</v>
      </c>
      <c r="IS46" s="223">
        <v>45615</v>
      </c>
    </row>
    <row r="47" spans="1:253" s="11" customFormat="1" ht="13.25" customHeight="1" x14ac:dyDescent="0.25">
      <c r="A47" s="11" t="s">
        <v>554</v>
      </c>
      <c r="B47" s="11" t="s">
        <v>10118</v>
      </c>
      <c r="C47" s="11" t="s">
        <v>555</v>
      </c>
      <c r="D47" s="11" t="s">
        <v>528</v>
      </c>
      <c r="E47" s="11" t="s">
        <v>9538</v>
      </c>
      <c r="F47" s="11" t="s">
        <v>8067</v>
      </c>
      <c r="G47" s="212">
        <v>133386000</v>
      </c>
      <c r="H47" s="213" t="s">
        <v>8064</v>
      </c>
      <c r="I47" s="213" t="s">
        <v>742</v>
      </c>
      <c r="J47" s="213">
        <v>2</v>
      </c>
      <c r="K47" s="213" t="s">
        <v>8066</v>
      </c>
      <c r="L47" s="213" t="s">
        <v>8065</v>
      </c>
      <c r="M47" s="214">
        <v>45715</v>
      </c>
      <c r="N47" s="221" t="s">
        <v>8071</v>
      </c>
      <c r="O47" s="216">
        <v>1000676</v>
      </c>
      <c r="P47" s="216" t="s">
        <v>8068</v>
      </c>
      <c r="Q47" s="216" t="s">
        <v>22</v>
      </c>
      <c r="R47" s="216">
        <v>3</v>
      </c>
      <c r="S47" s="216" t="s">
        <v>8070</v>
      </c>
      <c r="T47" s="216" t="s">
        <v>8069</v>
      </c>
      <c r="U47" s="217">
        <v>45715</v>
      </c>
      <c r="V47" s="221" t="s">
        <v>8075</v>
      </c>
      <c r="W47" s="213">
        <v>94624000</v>
      </c>
      <c r="X47" s="213" t="s">
        <v>8072</v>
      </c>
      <c r="Y47" s="213" t="s">
        <v>742</v>
      </c>
      <c r="Z47" s="213">
        <v>2</v>
      </c>
      <c r="AA47" s="213" t="s">
        <v>8074</v>
      </c>
      <c r="AB47" s="213" t="s">
        <v>8073</v>
      </c>
      <c r="AC47" s="214">
        <v>45715</v>
      </c>
      <c r="AD47" s="221" t="s">
        <v>8077</v>
      </c>
      <c r="AE47" s="218">
        <v>94624000</v>
      </c>
      <c r="AF47" s="218" t="s">
        <v>8072</v>
      </c>
      <c r="AG47" s="218" t="s">
        <v>742</v>
      </c>
      <c r="AH47" s="218">
        <v>2</v>
      </c>
      <c r="AI47" s="218" t="s">
        <v>8076</v>
      </c>
      <c r="AJ47" s="218" t="s">
        <v>8073</v>
      </c>
      <c r="AK47" s="219">
        <v>45715</v>
      </c>
      <c r="AL47" s="221" t="s">
        <v>8081</v>
      </c>
      <c r="AM47" s="213">
        <v>544000</v>
      </c>
      <c r="AN47" s="213" t="s">
        <v>8078</v>
      </c>
      <c r="AO47" s="213" t="s">
        <v>22</v>
      </c>
      <c r="AP47" s="213">
        <v>3</v>
      </c>
      <c r="AQ47" s="213" t="s">
        <v>8080</v>
      </c>
      <c r="AR47" s="213" t="s">
        <v>8079</v>
      </c>
      <c r="AS47" s="214">
        <v>45715</v>
      </c>
      <c r="AT47" s="222" t="s">
        <v>725</v>
      </c>
      <c r="AU47" s="218" t="s">
        <v>17</v>
      </c>
      <c r="AV47" s="218" t="s">
        <v>17</v>
      </c>
      <c r="AW47" s="218" t="s">
        <v>17</v>
      </c>
      <c r="AX47" s="218" t="s">
        <v>17</v>
      </c>
      <c r="AY47" s="218" t="s">
        <v>724</v>
      </c>
      <c r="AZ47" s="218" t="s">
        <v>17</v>
      </c>
      <c r="BA47" s="219">
        <v>44805</v>
      </c>
      <c r="BB47" s="221" t="s">
        <v>8085</v>
      </c>
      <c r="BC47" s="213">
        <v>5918253</v>
      </c>
      <c r="BD47" s="213" t="s">
        <v>8082</v>
      </c>
      <c r="BE47" s="213" t="s">
        <v>742</v>
      </c>
      <c r="BF47" s="213">
        <v>2</v>
      </c>
      <c r="BG47" s="213" t="s">
        <v>8084</v>
      </c>
      <c r="BH47" s="213" t="s">
        <v>8083</v>
      </c>
      <c r="BI47" s="214">
        <v>45715</v>
      </c>
      <c r="BJ47" s="222" t="s">
        <v>781</v>
      </c>
      <c r="BK47" s="222">
        <v>24</v>
      </c>
      <c r="BL47" s="222" t="s">
        <v>778</v>
      </c>
      <c r="BM47" s="222" t="s">
        <v>742</v>
      </c>
      <c r="BN47" s="222">
        <v>2</v>
      </c>
      <c r="BO47" s="222" t="s">
        <v>780</v>
      </c>
      <c r="BP47" s="218" t="s">
        <v>779</v>
      </c>
      <c r="BQ47" s="223">
        <v>44915</v>
      </c>
      <c r="BR47" s="221" t="s">
        <v>556</v>
      </c>
      <c r="BS47" s="224" t="s">
        <v>17</v>
      </c>
      <c r="BT47" s="224" t="s">
        <v>17</v>
      </c>
      <c r="BU47" s="224">
        <v>0</v>
      </c>
      <c r="BV47" s="224">
        <v>0</v>
      </c>
      <c r="BW47" s="224" t="s">
        <v>17</v>
      </c>
      <c r="BX47" s="224" t="s">
        <v>17</v>
      </c>
      <c r="BY47" s="214">
        <v>44600</v>
      </c>
      <c r="BZ47" s="222" t="s">
        <v>557</v>
      </c>
      <c r="CA47" s="222" t="s">
        <v>17</v>
      </c>
      <c r="CB47" s="222" t="s">
        <v>17</v>
      </c>
      <c r="CC47" s="222">
        <v>0</v>
      </c>
      <c r="CD47" s="222">
        <v>0</v>
      </c>
      <c r="CE47" s="222" t="s">
        <v>17</v>
      </c>
      <c r="CF47" s="222" t="s">
        <v>17</v>
      </c>
      <c r="CG47" s="223">
        <v>44600</v>
      </c>
      <c r="CH47" s="221" t="s">
        <v>10789</v>
      </c>
      <c r="CI47" s="222" t="e">
        <v>#N/A</v>
      </c>
      <c r="CJ47" s="222" t="e">
        <v>#N/A</v>
      </c>
      <c r="CK47" s="222" t="e">
        <v>#N/A</v>
      </c>
      <c r="CL47" s="222" t="e">
        <v>#N/A</v>
      </c>
      <c r="CM47" s="222" t="e">
        <v>#N/A</v>
      </c>
      <c r="CN47" s="222" t="e">
        <v>#N/A</v>
      </c>
      <c r="CO47" s="225" t="e">
        <v>#N/A</v>
      </c>
      <c r="CP47" s="222" t="s">
        <v>856</v>
      </c>
      <c r="CQ47" s="224">
        <v>6850000</v>
      </c>
      <c r="CR47" s="224" t="s">
        <v>853</v>
      </c>
      <c r="CS47" s="224" t="s">
        <v>358</v>
      </c>
      <c r="CT47" s="224">
        <v>1</v>
      </c>
      <c r="CU47" s="224" t="s">
        <v>855</v>
      </c>
      <c r="CV47" s="224" t="s">
        <v>854</v>
      </c>
      <c r="CW47" s="214">
        <v>45015</v>
      </c>
      <c r="CX47" s="222" t="s">
        <v>8091</v>
      </c>
      <c r="CY47" s="218">
        <v>19506000</v>
      </c>
      <c r="CZ47" s="218" t="s">
        <v>1124</v>
      </c>
      <c r="DA47" s="218" t="s">
        <v>742</v>
      </c>
      <c r="DB47" s="218">
        <v>2</v>
      </c>
      <c r="DC47" s="218" t="s">
        <v>8098</v>
      </c>
      <c r="DD47" s="218" t="s">
        <v>1125</v>
      </c>
      <c r="DE47" s="220">
        <v>45715</v>
      </c>
      <c r="DF47" s="221" t="s">
        <v>8095</v>
      </c>
      <c r="DG47" s="213">
        <v>0</v>
      </c>
      <c r="DH47" s="224" t="s">
        <v>8092</v>
      </c>
      <c r="DI47" s="224" t="s">
        <v>742</v>
      </c>
      <c r="DJ47" s="224">
        <v>2</v>
      </c>
      <c r="DK47" s="224" t="s">
        <v>8094</v>
      </c>
      <c r="DL47" s="224" t="s">
        <v>8093</v>
      </c>
      <c r="DM47" s="214">
        <v>45715</v>
      </c>
      <c r="DN47" s="222" t="s">
        <v>8097</v>
      </c>
      <c r="DO47" s="218">
        <v>75118000</v>
      </c>
      <c r="DP47" s="222" t="s">
        <v>8072</v>
      </c>
      <c r="DQ47" s="222" t="s">
        <v>742</v>
      </c>
      <c r="DR47" s="222">
        <v>2</v>
      </c>
      <c r="DS47" s="222" t="s">
        <v>8096</v>
      </c>
      <c r="DT47" s="222" t="s">
        <v>8073</v>
      </c>
      <c r="DU47" s="223">
        <v>45715</v>
      </c>
      <c r="DV47" s="221" t="s">
        <v>8099</v>
      </c>
      <c r="DW47" s="213">
        <v>8083000</v>
      </c>
      <c r="DX47" s="224" t="s">
        <v>1124</v>
      </c>
      <c r="DY47" s="224" t="s">
        <v>742</v>
      </c>
      <c r="DZ47" s="224">
        <v>2</v>
      </c>
      <c r="EA47" s="224" t="s">
        <v>8098</v>
      </c>
      <c r="EB47" s="224" t="s">
        <v>1125</v>
      </c>
      <c r="EC47" s="214">
        <v>45715</v>
      </c>
      <c r="ED47" s="222" t="s">
        <v>8101</v>
      </c>
      <c r="EE47" s="218">
        <v>11423000</v>
      </c>
      <c r="EF47" s="222" t="s">
        <v>1124</v>
      </c>
      <c r="EG47" s="222" t="s">
        <v>742</v>
      </c>
      <c r="EH47" s="222">
        <v>2</v>
      </c>
      <c r="EI47" s="222" t="s">
        <v>8100</v>
      </c>
      <c r="EJ47" s="222" t="s">
        <v>1125</v>
      </c>
      <c r="EK47" s="223">
        <v>45715</v>
      </c>
      <c r="EL47" s="221" t="s">
        <v>8103</v>
      </c>
      <c r="EM47" s="213">
        <v>0</v>
      </c>
      <c r="EN47" s="224" t="s">
        <v>1124</v>
      </c>
      <c r="EO47" s="224" t="s">
        <v>742</v>
      </c>
      <c r="EP47" s="224">
        <v>2</v>
      </c>
      <c r="EQ47" s="224" t="s">
        <v>8102</v>
      </c>
      <c r="ER47" s="224" t="s">
        <v>1125</v>
      </c>
      <c r="ES47" s="214">
        <v>45715</v>
      </c>
      <c r="ET47" s="222" t="s">
        <v>8089</v>
      </c>
      <c r="EU47" s="222">
        <v>5473</v>
      </c>
      <c r="EV47" s="222" t="s">
        <v>8086</v>
      </c>
      <c r="EW47" s="222" t="s">
        <v>742</v>
      </c>
      <c r="EX47" s="222">
        <v>2</v>
      </c>
      <c r="EY47" s="222" t="s">
        <v>8088</v>
      </c>
      <c r="EZ47" s="222" t="s">
        <v>8087</v>
      </c>
      <c r="FA47" s="223">
        <v>45715</v>
      </c>
      <c r="FB47" s="221" t="s">
        <v>1127</v>
      </c>
      <c r="FC47" s="224">
        <v>4</v>
      </c>
      <c r="FD47" s="224" t="s">
        <v>1124</v>
      </c>
      <c r="FE47" s="224" t="s">
        <v>742</v>
      </c>
      <c r="FF47" s="224">
        <v>2</v>
      </c>
      <c r="FG47" s="224" t="s">
        <v>1126</v>
      </c>
      <c r="FH47" s="224" t="s">
        <v>1125</v>
      </c>
      <c r="FI47" s="214">
        <v>45401</v>
      </c>
      <c r="FJ47" s="221" t="s">
        <v>560</v>
      </c>
      <c r="FK47" s="222" t="s">
        <v>17</v>
      </c>
      <c r="FL47" s="222" t="s">
        <v>17</v>
      </c>
      <c r="FM47" s="222">
        <v>0</v>
      </c>
      <c r="FN47" s="222">
        <v>0</v>
      </c>
      <c r="FO47" s="222" t="s">
        <v>17</v>
      </c>
      <c r="FP47" s="218" t="s">
        <v>17</v>
      </c>
      <c r="FQ47" s="219">
        <v>44600</v>
      </c>
      <c r="FR47" s="221" t="s">
        <v>561</v>
      </c>
      <c r="FS47" s="224" t="s">
        <v>17</v>
      </c>
      <c r="FT47" s="224" t="s">
        <v>17</v>
      </c>
      <c r="FU47" s="224">
        <v>0</v>
      </c>
      <c r="FV47" s="224">
        <v>0</v>
      </c>
      <c r="FW47" s="224" t="s">
        <v>17</v>
      </c>
      <c r="FX47" s="224" t="s">
        <v>17</v>
      </c>
      <c r="FY47" s="214">
        <v>44600</v>
      </c>
      <c r="FZ47" s="222" t="s">
        <v>3268</v>
      </c>
      <c r="GA47" s="222">
        <v>2</v>
      </c>
      <c r="GB47" s="222" t="s">
        <v>1188</v>
      </c>
      <c r="GC47" s="222" t="s">
        <v>33</v>
      </c>
      <c r="GD47" s="222">
        <v>2</v>
      </c>
      <c r="GE47" s="222" t="s">
        <v>17</v>
      </c>
      <c r="GF47" s="222" t="s">
        <v>17</v>
      </c>
      <c r="GG47" s="223">
        <v>45615</v>
      </c>
      <c r="GH47" s="221" t="s">
        <v>3274</v>
      </c>
      <c r="GI47" s="224">
        <v>0</v>
      </c>
      <c r="GJ47" s="224" t="s">
        <v>1188</v>
      </c>
      <c r="GK47" s="224" t="s">
        <v>33</v>
      </c>
      <c r="GL47" s="224">
        <v>2</v>
      </c>
      <c r="GM47" s="224" t="s">
        <v>17</v>
      </c>
      <c r="GN47" s="224" t="s">
        <v>17</v>
      </c>
      <c r="GO47" s="214">
        <v>45615</v>
      </c>
      <c r="GP47" s="222" t="s">
        <v>3269</v>
      </c>
      <c r="GQ47" s="222">
        <v>0</v>
      </c>
      <c r="GR47" s="222" t="s">
        <v>1188</v>
      </c>
      <c r="GS47" s="222" t="s">
        <v>33</v>
      </c>
      <c r="GT47" s="222">
        <v>2</v>
      </c>
      <c r="GU47" s="222" t="s">
        <v>17</v>
      </c>
      <c r="GV47" s="222" t="s">
        <v>17</v>
      </c>
      <c r="GW47" s="223">
        <v>45615</v>
      </c>
      <c r="GX47" s="221" t="s">
        <v>3275</v>
      </c>
      <c r="GY47" s="224">
        <v>0</v>
      </c>
      <c r="GZ47" s="224" t="s">
        <v>1188</v>
      </c>
      <c r="HA47" s="224" t="s">
        <v>33</v>
      </c>
      <c r="HB47" s="224">
        <v>2</v>
      </c>
      <c r="HC47" s="224" t="s">
        <v>17</v>
      </c>
      <c r="HD47" s="224" t="s">
        <v>17</v>
      </c>
      <c r="HE47" s="214">
        <v>45615</v>
      </c>
      <c r="HF47" s="222" t="s">
        <v>3267</v>
      </c>
      <c r="HG47" s="222">
        <v>0</v>
      </c>
      <c r="HH47" s="222" t="s">
        <v>1188</v>
      </c>
      <c r="HI47" s="222" t="s">
        <v>33</v>
      </c>
      <c r="HJ47" s="222">
        <v>2</v>
      </c>
      <c r="HK47" s="222" t="s">
        <v>17</v>
      </c>
      <c r="HL47" s="222" t="s">
        <v>17</v>
      </c>
      <c r="HM47" s="223">
        <v>45615</v>
      </c>
      <c r="HN47" s="221" t="s">
        <v>3273</v>
      </c>
      <c r="HO47" s="224">
        <v>0</v>
      </c>
      <c r="HP47" s="224" t="s">
        <v>1188</v>
      </c>
      <c r="HQ47" s="224" t="s">
        <v>33</v>
      </c>
      <c r="HR47" s="224">
        <v>2</v>
      </c>
      <c r="HS47" s="224" t="s">
        <v>17</v>
      </c>
      <c r="HT47" s="224" t="s">
        <v>17</v>
      </c>
      <c r="HU47" s="214">
        <v>45615</v>
      </c>
      <c r="HV47" s="222" t="s">
        <v>3270</v>
      </c>
      <c r="HW47" s="222">
        <v>0</v>
      </c>
      <c r="HX47" s="222" t="s">
        <v>1188</v>
      </c>
      <c r="HY47" s="222" t="s">
        <v>33</v>
      </c>
      <c r="HZ47" s="222">
        <v>2</v>
      </c>
      <c r="IA47" s="222" t="s">
        <v>17</v>
      </c>
      <c r="IB47" s="222" t="s">
        <v>17</v>
      </c>
      <c r="IC47" s="223">
        <v>45615</v>
      </c>
      <c r="ID47" s="221" t="s">
        <v>3272</v>
      </c>
      <c r="IE47" s="224">
        <v>2</v>
      </c>
      <c r="IF47" s="224" t="s">
        <v>1188</v>
      </c>
      <c r="IG47" s="224" t="s">
        <v>33</v>
      </c>
      <c r="IH47" s="224">
        <v>2</v>
      </c>
      <c r="II47" s="224" t="s">
        <v>17</v>
      </c>
      <c r="IJ47" s="224" t="s">
        <v>17</v>
      </c>
      <c r="IK47" s="214">
        <v>45615</v>
      </c>
      <c r="IL47" s="222" t="s">
        <v>3271</v>
      </c>
      <c r="IM47" s="222">
        <v>1</v>
      </c>
      <c r="IN47" s="222" t="s">
        <v>1188</v>
      </c>
      <c r="IO47" s="222" t="s">
        <v>33</v>
      </c>
      <c r="IP47" s="222">
        <v>2</v>
      </c>
      <c r="IQ47" s="222" t="s">
        <v>17</v>
      </c>
      <c r="IR47" s="222" t="s">
        <v>17</v>
      </c>
      <c r="IS47" s="223">
        <v>45615</v>
      </c>
    </row>
    <row r="48" spans="1:253" s="11" customFormat="1" ht="13.25" customHeight="1" x14ac:dyDescent="0.25">
      <c r="A48" s="11" t="s">
        <v>59</v>
      </c>
      <c r="B48" s="11" t="s">
        <v>10162</v>
      </c>
      <c r="C48" s="11" t="s">
        <v>60</v>
      </c>
      <c r="D48" s="11" t="s">
        <v>61</v>
      </c>
      <c r="E48" s="11" t="s">
        <v>9563</v>
      </c>
      <c r="F48" s="11" t="s">
        <v>4845</v>
      </c>
      <c r="G48" s="212">
        <v>10406000</v>
      </c>
      <c r="H48" s="213" t="s">
        <v>4842</v>
      </c>
      <c r="I48" s="213" t="s">
        <v>742</v>
      </c>
      <c r="J48" s="213">
        <v>2</v>
      </c>
      <c r="K48" s="213" t="s">
        <v>4844</v>
      </c>
      <c r="L48" s="213" t="s">
        <v>4843</v>
      </c>
      <c r="M48" s="214">
        <v>45704</v>
      </c>
      <c r="N48" s="221" t="s">
        <v>4849</v>
      </c>
      <c r="O48" s="216">
        <v>10794</v>
      </c>
      <c r="P48" s="216" t="s">
        <v>4846</v>
      </c>
      <c r="Q48" s="216" t="s">
        <v>742</v>
      </c>
      <c r="R48" s="216">
        <v>2</v>
      </c>
      <c r="S48" s="216" t="s">
        <v>4848</v>
      </c>
      <c r="T48" s="216" t="s">
        <v>4847</v>
      </c>
      <c r="U48" s="217">
        <v>45704</v>
      </c>
      <c r="V48" s="221" t="s">
        <v>4853</v>
      </c>
      <c r="W48" s="213">
        <v>775000</v>
      </c>
      <c r="X48" s="213" t="s">
        <v>4850</v>
      </c>
      <c r="Y48" s="213" t="s">
        <v>358</v>
      </c>
      <c r="Z48" s="213">
        <v>1</v>
      </c>
      <c r="AA48" s="213" t="s">
        <v>4852</v>
      </c>
      <c r="AB48" s="213" t="s">
        <v>4851</v>
      </c>
      <c r="AC48" s="214">
        <v>45704</v>
      </c>
      <c r="AD48" s="221" t="s">
        <v>4857</v>
      </c>
      <c r="AE48" s="218">
        <v>238000</v>
      </c>
      <c r="AF48" s="218" t="s">
        <v>4854</v>
      </c>
      <c r="AG48" s="218" t="s">
        <v>358</v>
      </c>
      <c r="AH48" s="218">
        <v>1</v>
      </c>
      <c r="AI48" s="218" t="s">
        <v>4856</v>
      </c>
      <c r="AJ48" s="218" t="s">
        <v>4855</v>
      </c>
      <c r="AK48" s="219">
        <v>45704</v>
      </c>
      <c r="AL48" s="221" t="s">
        <v>4859</v>
      </c>
      <c r="AM48" s="213">
        <v>238000</v>
      </c>
      <c r="AN48" s="213" t="s">
        <v>4854</v>
      </c>
      <c r="AO48" s="213" t="s">
        <v>358</v>
      </c>
      <c r="AP48" s="213">
        <v>1</v>
      </c>
      <c r="AQ48" s="213" t="s">
        <v>4858</v>
      </c>
      <c r="AR48" s="213" t="s">
        <v>4855</v>
      </c>
      <c r="AS48" s="214">
        <v>45704</v>
      </c>
      <c r="AT48" s="222" t="s">
        <v>317</v>
      </c>
      <c r="AU48" s="218">
        <v>0</v>
      </c>
      <c r="AV48" s="218" t="s">
        <v>17</v>
      </c>
      <c r="AW48" s="218" t="s">
        <v>17</v>
      </c>
      <c r="AX48" s="218" t="s">
        <v>17</v>
      </c>
      <c r="AY48" s="218" t="s">
        <v>17</v>
      </c>
      <c r="AZ48" s="218" t="s">
        <v>17</v>
      </c>
      <c r="BA48" s="219">
        <v>43585</v>
      </c>
      <c r="BB48" s="221" t="s">
        <v>65</v>
      </c>
      <c r="BC48" s="213" t="s">
        <v>17</v>
      </c>
      <c r="BD48" s="213">
        <v>0</v>
      </c>
      <c r="BE48" s="213" t="s">
        <v>17</v>
      </c>
      <c r="BF48" s="213" t="s">
        <v>17</v>
      </c>
      <c r="BG48" s="213">
        <v>0</v>
      </c>
      <c r="BH48" s="213">
        <v>0</v>
      </c>
      <c r="BI48" s="214">
        <v>43501</v>
      </c>
      <c r="BJ48" s="222" t="s">
        <v>4863</v>
      </c>
      <c r="BK48" s="222">
        <v>53</v>
      </c>
      <c r="BL48" s="222" t="s">
        <v>4860</v>
      </c>
      <c r="BM48" s="222" t="s">
        <v>22</v>
      </c>
      <c r="BN48" s="222">
        <v>3</v>
      </c>
      <c r="BO48" s="222" t="s">
        <v>4862</v>
      </c>
      <c r="BP48" s="218" t="s">
        <v>4861</v>
      </c>
      <c r="BQ48" s="223">
        <v>45704</v>
      </c>
      <c r="BR48" s="221" t="s">
        <v>62</v>
      </c>
      <c r="BS48" s="224" t="s">
        <v>17</v>
      </c>
      <c r="BT48" s="224">
        <v>0</v>
      </c>
      <c r="BU48" s="224" t="s">
        <v>17</v>
      </c>
      <c r="BV48" s="224" t="s">
        <v>17</v>
      </c>
      <c r="BW48" s="224">
        <v>0</v>
      </c>
      <c r="BX48" s="224">
        <v>0</v>
      </c>
      <c r="BY48" s="214">
        <v>43501</v>
      </c>
      <c r="BZ48" s="222" t="s">
        <v>63</v>
      </c>
      <c r="CA48" s="222" t="s">
        <v>17</v>
      </c>
      <c r="CB48" s="222">
        <v>0</v>
      </c>
      <c r="CC48" s="222" t="s">
        <v>17</v>
      </c>
      <c r="CD48" s="222" t="s">
        <v>17</v>
      </c>
      <c r="CE48" s="222">
        <v>0</v>
      </c>
      <c r="CF48" s="222">
        <v>0</v>
      </c>
      <c r="CG48" s="223">
        <v>43501</v>
      </c>
      <c r="CH48" s="221" t="s">
        <v>10790</v>
      </c>
      <c r="CI48" s="222" t="e">
        <v>#N/A</v>
      </c>
      <c r="CJ48" s="222" t="e">
        <v>#N/A</v>
      </c>
      <c r="CK48" s="222" t="e">
        <v>#N/A</v>
      </c>
      <c r="CL48" s="222" t="e">
        <v>#N/A</v>
      </c>
      <c r="CM48" s="222" t="e">
        <v>#N/A</v>
      </c>
      <c r="CN48" s="222" t="e">
        <v>#N/A</v>
      </c>
      <c r="CO48" s="225" t="e">
        <v>#N/A</v>
      </c>
      <c r="CP48" s="222" t="s">
        <v>64</v>
      </c>
      <c r="CQ48" s="224" t="s">
        <v>17</v>
      </c>
      <c r="CR48" s="224">
        <v>0</v>
      </c>
      <c r="CS48" s="224" t="s">
        <v>17</v>
      </c>
      <c r="CT48" s="224" t="s">
        <v>17</v>
      </c>
      <c r="CU48" s="224">
        <v>0</v>
      </c>
      <c r="CV48" s="224">
        <v>0</v>
      </c>
      <c r="CW48" s="214">
        <v>43501</v>
      </c>
      <c r="CX48" s="222" t="s">
        <v>4867</v>
      </c>
      <c r="CY48" s="218">
        <v>238000</v>
      </c>
      <c r="CZ48" s="218" t="s">
        <v>4854</v>
      </c>
      <c r="DA48" s="218" t="s">
        <v>22</v>
      </c>
      <c r="DB48" s="218">
        <v>3</v>
      </c>
      <c r="DC48" s="218" t="s">
        <v>4871</v>
      </c>
      <c r="DD48" s="218" t="s">
        <v>4855</v>
      </c>
      <c r="DE48" s="220">
        <v>45704</v>
      </c>
      <c r="DF48" s="221" t="s">
        <v>4869</v>
      </c>
      <c r="DG48" s="213">
        <v>537000</v>
      </c>
      <c r="DH48" s="224" t="s">
        <v>4850</v>
      </c>
      <c r="DI48" s="224" t="s">
        <v>22</v>
      </c>
      <c r="DJ48" s="224">
        <v>3</v>
      </c>
      <c r="DK48" s="224" t="s">
        <v>4868</v>
      </c>
      <c r="DL48" s="224" t="s">
        <v>4851</v>
      </c>
      <c r="DM48" s="214">
        <v>45704</v>
      </c>
      <c r="DN48" s="222" t="s">
        <v>4870</v>
      </c>
      <c r="DO48" s="218">
        <v>0</v>
      </c>
      <c r="DP48" s="222" t="s">
        <v>4854</v>
      </c>
      <c r="DQ48" s="222" t="s">
        <v>22</v>
      </c>
      <c r="DR48" s="222">
        <v>3</v>
      </c>
      <c r="DS48" s="222" t="s">
        <v>4562</v>
      </c>
      <c r="DT48" s="222" t="s">
        <v>4855</v>
      </c>
      <c r="DU48" s="223">
        <v>45704</v>
      </c>
      <c r="DV48" s="221" t="s">
        <v>4872</v>
      </c>
      <c r="DW48" s="213">
        <v>238000</v>
      </c>
      <c r="DX48" s="224" t="s">
        <v>4854</v>
      </c>
      <c r="DY48" s="224" t="s">
        <v>22</v>
      </c>
      <c r="DZ48" s="224">
        <v>3</v>
      </c>
      <c r="EA48" s="224" t="s">
        <v>4871</v>
      </c>
      <c r="EB48" s="224" t="s">
        <v>4855</v>
      </c>
      <c r="EC48" s="214">
        <v>45704</v>
      </c>
      <c r="ED48" s="222" t="s">
        <v>4874</v>
      </c>
      <c r="EE48" s="218" t="s">
        <v>17</v>
      </c>
      <c r="EF48" s="222" t="s">
        <v>4854</v>
      </c>
      <c r="EG48" s="222" t="s">
        <v>22</v>
      </c>
      <c r="EH48" s="222">
        <v>3</v>
      </c>
      <c r="EI48" s="222" t="s">
        <v>4873</v>
      </c>
      <c r="EJ48" s="222" t="s">
        <v>4855</v>
      </c>
      <c r="EK48" s="223">
        <v>45704</v>
      </c>
      <c r="EL48" s="221" t="s">
        <v>4876</v>
      </c>
      <c r="EM48" s="213" t="s">
        <v>17</v>
      </c>
      <c r="EN48" s="224" t="s">
        <v>4854</v>
      </c>
      <c r="EO48" s="224" t="s">
        <v>22</v>
      </c>
      <c r="EP48" s="224">
        <v>3</v>
      </c>
      <c r="EQ48" s="224" t="s">
        <v>4875</v>
      </c>
      <c r="ER48" s="224" t="s">
        <v>4855</v>
      </c>
      <c r="ES48" s="214">
        <v>45704</v>
      </c>
      <c r="ET48" s="222" t="s">
        <v>4865</v>
      </c>
      <c r="EU48" s="222">
        <v>53</v>
      </c>
      <c r="EV48" s="222" t="s">
        <v>4860</v>
      </c>
      <c r="EW48" s="222" t="s">
        <v>22</v>
      </c>
      <c r="EX48" s="222">
        <v>3</v>
      </c>
      <c r="EY48" s="222" t="s">
        <v>4864</v>
      </c>
      <c r="EZ48" s="222" t="s">
        <v>4861</v>
      </c>
      <c r="FA48" s="223">
        <v>45704</v>
      </c>
      <c r="FB48" s="221" t="s">
        <v>4878</v>
      </c>
      <c r="FC48" s="224">
        <v>1</v>
      </c>
      <c r="FD48" s="224" t="s">
        <v>4854</v>
      </c>
      <c r="FE48" s="224" t="s">
        <v>358</v>
      </c>
      <c r="FF48" s="224">
        <v>1</v>
      </c>
      <c r="FG48" s="224" t="s">
        <v>4877</v>
      </c>
      <c r="FH48" s="224" t="s">
        <v>4855</v>
      </c>
      <c r="FI48" s="214">
        <v>45704</v>
      </c>
      <c r="FJ48" s="221" t="s">
        <v>66</v>
      </c>
      <c r="FK48" s="222" t="s">
        <v>17</v>
      </c>
      <c r="FL48" s="222">
        <v>0</v>
      </c>
      <c r="FM48" s="222" t="s">
        <v>17</v>
      </c>
      <c r="FN48" s="222" t="s">
        <v>17</v>
      </c>
      <c r="FO48" s="222">
        <v>0</v>
      </c>
      <c r="FP48" s="218">
        <v>0</v>
      </c>
      <c r="FQ48" s="219">
        <v>43501</v>
      </c>
      <c r="FR48" s="221" t="s">
        <v>67</v>
      </c>
      <c r="FS48" s="224" t="s">
        <v>17</v>
      </c>
      <c r="FT48" s="224">
        <v>0</v>
      </c>
      <c r="FU48" s="224" t="s">
        <v>17</v>
      </c>
      <c r="FV48" s="224" t="s">
        <v>17</v>
      </c>
      <c r="FW48" s="224">
        <v>0</v>
      </c>
      <c r="FX48" s="224">
        <v>0</v>
      </c>
      <c r="FY48" s="214">
        <v>43501</v>
      </c>
      <c r="FZ48" s="222" t="s">
        <v>2313</v>
      </c>
      <c r="GA48" s="222">
        <v>1</v>
      </c>
      <c r="GB48" s="222" t="s">
        <v>1188</v>
      </c>
      <c r="GC48" s="222" t="s">
        <v>33</v>
      </c>
      <c r="GD48" s="222">
        <v>2</v>
      </c>
      <c r="GE48" s="222" t="s">
        <v>17</v>
      </c>
      <c r="GF48" s="222" t="s">
        <v>17</v>
      </c>
      <c r="GG48" s="223">
        <v>45608</v>
      </c>
      <c r="GH48" s="221" t="s">
        <v>2319</v>
      </c>
      <c r="GI48" s="224">
        <v>1</v>
      </c>
      <c r="GJ48" s="224" t="s">
        <v>1188</v>
      </c>
      <c r="GK48" s="224" t="s">
        <v>33</v>
      </c>
      <c r="GL48" s="224">
        <v>2</v>
      </c>
      <c r="GM48" s="224" t="s">
        <v>17</v>
      </c>
      <c r="GN48" s="224" t="s">
        <v>17</v>
      </c>
      <c r="GO48" s="214">
        <v>45608</v>
      </c>
      <c r="GP48" s="222" t="s">
        <v>2314</v>
      </c>
      <c r="GQ48" s="222">
        <v>1</v>
      </c>
      <c r="GR48" s="222" t="s">
        <v>1188</v>
      </c>
      <c r="GS48" s="222" t="s">
        <v>33</v>
      </c>
      <c r="GT48" s="222">
        <v>2</v>
      </c>
      <c r="GU48" s="222" t="s">
        <v>17</v>
      </c>
      <c r="GV48" s="222" t="s">
        <v>17</v>
      </c>
      <c r="GW48" s="223">
        <v>45608</v>
      </c>
      <c r="GX48" s="221" t="s">
        <v>2320</v>
      </c>
      <c r="GY48" s="224">
        <v>0</v>
      </c>
      <c r="GZ48" s="224" t="s">
        <v>1188</v>
      </c>
      <c r="HA48" s="224" t="s">
        <v>33</v>
      </c>
      <c r="HB48" s="224">
        <v>2</v>
      </c>
      <c r="HC48" s="224" t="s">
        <v>17</v>
      </c>
      <c r="HD48" s="224" t="s">
        <v>17</v>
      </c>
      <c r="HE48" s="214">
        <v>45608</v>
      </c>
      <c r="HF48" s="222" t="s">
        <v>2312</v>
      </c>
      <c r="HG48" s="222">
        <v>2</v>
      </c>
      <c r="HH48" s="222" t="s">
        <v>1188</v>
      </c>
      <c r="HI48" s="222" t="s">
        <v>33</v>
      </c>
      <c r="HJ48" s="222">
        <v>2</v>
      </c>
      <c r="HK48" s="222" t="s">
        <v>17</v>
      </c>
      <c r="HL48" s="222" t="s">
        <v>17</v>
      </c>
      <c r="HM48" s="223">
        <v>45608</v>
      </c>
      <c r="HN48" s="221" t="s">
        <v>2318</v>
      </c>
      <c r="HO48" s="224">
        <v>2</v>
      </c>
      <c r="HP48" s="224" t="s">
        <v>1188</v>
      </c>
      <c r="HQ48" s="224" t="s">
        <v>33</v>
      </c>
      <c r="HR48" s="224">
        <v>2</v>
      </c>
      <c r="HS48" s="224" t="s">
        <v>17</v>
      </c>
      <c r="HT48" s="224" t="s">
        <v>17</v>
      </c>
      <c r="HU48" s="214">
        <v>45608</v>
      </c>
      <c r="HV48" s="222" t="s">
        <v>2315</v>
      </c>
      <c r="HW48" s="222">
        <v>0</v>
      </c>
      <c r="HX48" s="222" t="s">
        <v>1188</v>
      </c>
      <c r="HY48" s="222" t="s">
        <v>33</v>
      </c>
      <c r="HZ48" s="222">
        <v>2</v>
      </c>
      <c r="IA48" s="222" t="s">
        <v>17</v>
      </c>
      <c r="IB48" s="222" t="s">
        <v>17</v>
      </c>
      <c r="IC48" s="223">
        <v>45608</v>
      </c>
      <c r="ID48" s="221" t="s">
        <v>2317</v>
      </c>
      <c r="IE48" s="224">
        <v>0</v>
      </c>
      <c r="IF48" s="224" t="s">
        <v>1188</v>
      </c>
      <c r="IG48" s="224" t="s">
        <v>33</v>
      </c>
      <c r="IH48" s="224">
        <v>2</v>
      </c>
      <c r="II48" s="224" t="s">
        <v>17</v>
      </c>
      <c r="IJ48" s="224" t="s">
        <v>17</v>
      </c>
      <c r="IK48" s="214">
        <v>45608</v>
      </c>
      <c r="IL48" s="222" t="s">
        <v>2316</v>
      </c>
      <c r="IM48" s="222">
        <v>0</v>
      </c>
      <c r="IN48" s="222" t="s">
        <v>1188</v>
      </c>
      <c r="IO48" s="222" t="s">
        <v>33</v>
      </c>
      <c r="IP48" s="222">
        <v>2</v>
      </c>
      <c r="IQ48" s="222" t="s">
        <v>17</v>
      </c>
      <c r="IR48" s="222" t="s">
        <v>17</v>
      </c>
      <c r="IS48" s="223">
        <v>45608</v>
      </c>
    </row>
    <row r="49" spans="1:253" s="11" customFormat="1" ht="13.25" customHeight="1" x14ac:dyDescent="0.25">
      <c r="A49" s="11" t="s">
        <v>3468</v>
      </c>
      <c r="B49" s="11" t="s">
        <v>10272</v>
      </c>
      <c r="C49" s="11" t="s">
        <v>3469</v>
      </c>
      <c r="D49" s="11" t="s">
        <v>3470</v>
      </c>
      <c r="E49" s="11" t="s">
        <v>9568</v>
      </c>
      <c r="F49" s="11" t="s">
        <v>6885</v>
      </c>
      <c r="G49" s="212">
        <v>18400000</v>
      </c>
      <c r="H49" s="213" t="s">
        <v>6882</v>
      </c>
      <c r="I49" s="213" t="s">
        <v>358</v>
      </c>
      <c r="J49" s="213">
        <v>1</v>
      </c>
      <c r="K49" s="213" t="s">
        <v>6884</v>
      </c>
      <c r="L49" s="213" t="s">
        <v>6883</v>
      </c>
      <c r="M49" s="214">
        <v>45713</v>
      </c>
      <c r="N49" s="221" t="s">
        <v>6888</v>
      </c>
      <c r="O49" s="216">
        <v>107160</v>
      </c>
      <c r="P49" s="216" t="s">
        <v>6817</v>
      </c>
      <c r="Q49" s="216" t="s">
        <v>742</v>
      </c>
      <c r="R49" s="216">
        <v>2</v>
      </c>
      <c r="S49" s="216" t="s">
        <v>6887</v>
      </c>
      <c r="T49" s="216" t="s">
        <v>6886</v>
      </c>
      <c r="U49" s="217">
        <v>45713</v>
      </c>
      <c r="V49" s="221" t="s">
        <v>6891</v>
      </c>
      <c r="W49" s="213">
        <v>18400000</v>
      </c>
      <c r="X49" s="213" t="s">
        <v>6889</v>
      </c>
      <c r="Y49" s="213" t="s">
        <v>358</v>
      </c>
      <c r="Z49" s="213">
        <v>1</v>
      </c>
      <c r="AA49" s="213" t="s">
        <v>6890</v>
      </c>
      <c r="AB49" s="213" t="s">
        <v>6883</v>
      </c>
      <c r="AC49" s="214">
        <v>45713</v>
      </c>
      <c r="AD49" s="221" t="s">
        <v>6895</v>
      </c>
      <c r="AE49" s="218">
        <v>9162000</v>
      </c>
      <c r="AF49" s="218" t="s">
        <v>6892</v>
      </c>
      <c r="AG49" s="218" t="s">
        <v>22</v>
      </c>
      <c r="AH49" s="218">
        <v>3</v>
      </c>
      <c r="AI49" s="218" t="s">
        <v>6894</v>
      </c>
      <c r="AJ49" s="218" t="s">
        <v>6893</v>
      </c>
      <c r="AK49" s="219">
        <v>45713</v>
      </c>
      <c r="AL49" s="221" t="s">
        <v>6899</v>
      </c>
      <c r="AM49" s="213">
        <v>223000</v>
      </c>
      <c r="AN49" s="213" t="s">
        <v>6896</v>
      </c>
      <c r="AO49" s="213" t="s">
        <v>358</v>
      </c>
      <c r="AP49" s="213">
        <v>1</v>
      </c>
      <c r="AQ49" s="213" t="s">
        <v>6898</v>
      </c>
      <c r="AR49" s="213" t="s">
        <v>6897</v>
      </c>
      <c r="AS49" s="214">
        <v>45713</v>
      </c>
      <c r="AT49" s="222" t="s">
        <v>6901</v>
      </c>
      <c r="AU49" s="218" t="s">
        <v>17</v>
      </c>
      <c r="AV49" s="218" t="s">
        <v>17</v>
      </c>
      <c r="AW49" s="218" t="s">
        <v>17</v>
      </c>
      <c r="AX49" s="218" t="s">
        <v>17</v>
      </c>
      <c r="AY49" s="218" t="s">
        <v>6900</v>
      </c>
      <c r="AZ49" s="218" t="s">
        <v>17</v>
      </c>
      <c r="BA49" s="219">
        <v>45713</v>
      </c>
      <c r="BB49" s="221" t="s">
        <v>6924</v>
      </c>
      <c r="BC49" s="213" t="s">
        <v>17</v>
      </c>
      <c r="BD49" s="213" t="s">
        <v>17</v>
      </c>
      <c r="BE49" s="213" t="s">
        <v>17</v>
      </c>
      <c r="BF49" s="213" t="s">
        <v>17</v>
      </c>
      <c r="BG49" s="213" t="s">
        <v>6923</v>
      </c>
      <c r="BH49" s="213" t="s">
        <v>17</v>
      </c>
      <c r="BI49" s="214">
        <v>45713</v>
      </c>
      <c r="BJ49" s="222" t="s">
        <v>6903</v>
      </c>
      <c r="BK49" s="222">
        <v>151</v>
      </c>
      <c r="BL49" s="222" t="s">
        <v>5441</v>
      </c>
      <c r="BM49" s="222" t="s">
        <v>22</v>
      </c>
      <c r="BN49" s="222">
        <v>3</v>
      </c>
      <c r="BO49" s="222" t="s">
        <v>6902</v>
      </c>
      <c r="BP49" s="218" t="s">
        <v>4234</v>
      </c>
      <c r="BQ49" s="223">
        <v>45713</v>
      </c>
      <c r="BR49" s="221" t="s">
        <v>6925</v>
      </c>
      <c r="BS49" s="224" t="s">
        <v>17</v>
      </c>
      <c r="BT49" s="224" t="s">
        <v>17</v>
      </c>
      <c r="BU49" s="224" t="s">
        <v>17</v>
      </c>
      <c r="BV49" s="224" t="s">
        <v>17</v>
      </c>
      <c r="BW49" s="224" t="s">
        <v>6920</v>
      </c>
      <c r="BX49" s="224" t="s">
        <v>17</v>
      </c>
      <c r="BY49" s="214">
        <v>45713</v>
      </c>
      <c r="BZ49" s="222" t="s">
        <v>6926</v>
      </c>
      <c r="CA49" s="222" t="s">
        <v>17</v>
      </c>
      <c r="CB49" s="222" t="s">
        <v>17</v>
      </c>
      <c r="CC49" s="222" t="s">
        <v>17</v>
      </c>
      <c r="CD49" s="222" t="s">
        <v>17</v>
      </c>
      <c r="CE49" s="222" t="s">
        <v>6920</v>
      </c>
      <c r="CF49" s="222" t="s">
        <v>17</v>
      </c>
      <c r="CG49" s="223">
        <v>45713</v>
      </c>
      <c r="CH49" s="221" t="s">
        <v>10791</v>
      </c>
      <c r="CI49" s="222" t="e">
        <v>#N/A</v>
      </c>
      <c r="CJ49" s="222" t="e">
        <v>#N/A</v>
      </c>
      <c r="CK49" s="222" t="e">
        <v>#N/A</v>
      </c>
      <c r="CL49" s="222" t="e">
        <v>#N/A</v>
      </c>
      <c r="CM49" s="222" t="e">
        <v>#N/A</v>
      </c>
      <c r="CN49" s="222" t="e">
        <v>#N/A</v>
      </c>
      <c r="CO49" s="225" t="e">
        <v>#N/A</v>
      </c>
      <c r="CP49" s="222" t="s">
        <v>6928</v>
      </c>
      <c r="CQ49" s="224" t="s">
        <v>17</v>
      </c>
      <c r="CR49" s="224" t="s">
        <v>17</v>
      </c>
      <c r="CS49" s="224" t="s">
        <v>17</v>
      </c>
      <c r="CT49" s="224" t="s">
        <v>17</v>
      </c>
      <c r="CU49" s="224" t="s">
        <v>6920</v>
      </c>
      <c r="CV49" s="224" t="s">
        <v>17</v>
      </c>
      <c r="CW49" s="214">
        <v>45713</v>
      </c>
      <c r="CX49" s="222" t="s">
        <v>6908</v>
      </c>
      <c r="CY49" s="218">
        <v>2200000</v>
      </c>
      <c r="CZ49" s="218" t="s">
        <v>6905</v>
      </c>
      <c r="DA49" s="218" t="s">
        <v>742</v>
      </c>
      <c r="DB49" s="218">
        <v>2</v>
      </c>
      <c r="DC49" s="218" t="s">
        <v>6915</v>
      </c>
      <c r="DD49" s="218" t="s">
        <v>6906</v>
      </c>
      <c r="DE49" s="220">
        <v>45713</v>
      </c>
      <c r="DF49" s="221" t="s">
        <v>6911</v>
      </c>
      <c r="DG49" s="213">
        <v>9238000</v>
      </c>
      <c r="DH49" s="224" t="s">
        <v>6909</v>
      </c>
      <c r="DI49" s="224" t="s">
        <v>742</v>
      </c>
      <c r="DJ49" s="224">
        <v>2</v>
      </c>
      <c r="DK49" s="224" t="s">
        <v>3762</v>
      </c>
      <c r="DL49" s="224" t="s">
        <v>6910</v>
      </c>
      <c r="DM49" s="214">
        <v>45713</v>
      </c>
      <c r="DN49" s="222" t="s">
        <v>6914</v>
      </c>
      <c r="DO49" s="218">
        <v>6962000</v>
      </c>
      <c r="DP49" s="222" t="s">
        <v>6912</v>
      </c>
      <c r="DQ49" s="222" t="s">
        <v>742</v>
      </c>
      <c r="DR49" s="222">
        <v>2</v>
      </c>
      <c r="DS49" s="222" t="s">
        <v>6913</v>
      </c>
      <c r="DT49" s="222" t="s">
        <v>6910</v>
      </c>
      <c r="DU49" s="223">
        <v>45713</v>
      </c>
      <c r="DV49" s="221" t="s">
        <v>6916</v>
      </c>
      <c r="DW49" s="213">
        <v>2200000</v>
      </c>
      <c r="DX49" s="224" t="s">
        <v>6905</v>
      </c>
      <c r="DY49" s="224" t="s">
        <v>742</v>
      </c>
      <c r="DZ49" s="224">
        <v>2</v>
      </c>
      <c r="EA49" s="224" t="s">
        <v>6915</v>
      </c>
      <c r="EB49" s="224" t="s">
        <v>6906</v>
      </c>
      <c r="EC49" s="214">
        <v>45713</v>
      </c>
      <c r="ED49" s="222" t="s">
        <v>6917</v>
      </c>
      <c r="EE49" s="218" t="s">
        <v>17</v>
      </c>
      <c r="EF49" s="222" t="s">
        <v>378</v>
      </c>
      <c r="EG49" s="222" t="s">
        <v>17</v>
      </c>
      <c r="EH49" s="222" t="s">
        <v>17</v>
      </c>
      <c r="EI49" s="222" t="s">
        <v>6915</v>
      </c>
      <c r="EJ49" s="222" t="s">
        <v>378</v>
      </c>
      <c r="EK49" s="223">
        <v>45713</v>
      </c>
      <c r="EL49" s="221" t="s">
        <v>6918</v>
      </c>
      <c r="EM49" s="213" t="s">
        <v>17</v>
      </c>
      <c r="EN49" s="224" t="s">
        <v>378</v>
      </c>
      <c r="EO49" s="224" t="s">
        <v>17</v>
      </c>
      <c r="EP49" s="224" t="s">
        <v>17</v>
      </c>
      <c r="EQ49" s="224" t="s">
        <v>6915</v>
      </c>
      <c r="ER49" s="224" t="s">
        <v>378</v>
      </c>
      <c r="ES49" s="214">
        <v>45713</v>
      </c>
      <c r="ET49" s="222" t="s">
        <v>6904</v>
      </c>
      <c r="EU49" s="222">
        <v>151</v>
      </c>
      <c r="EV49" s="222" t="s">
        <v>5441</v>
      </c>
      <c r="EW49" s="222" t="s">
        <v>22</v>
      </c>
      <c r="EX49" s="222">
        <v>3</v>
      </c>
      <c r="EY49" s="222" t="s">
        <v>6902</v>
      </c>
      <c r="EZ49" s="222" t="s">
        <v>4234</v>
      </c>
      <c r="FA49" s="223">
        <v>45713</v>
      </c>
      <c r="FB49" s="221" t="s">
        <v>6919</v>
      </c>
      <c r="FC49" s="224">
        <v>5</v>
      </c>
      <c r="FD49" s="224" t="s">
        <v>6905</v>
      </c>
      <c r="FE49" s="224" t="s">
        <v>742</v>
      </c>
      <c r="FF49" s="224">
        <v>2</v>
      </c>
      <c r="FG49" s="224" t="s">
        <v>6245</v>
      </c>
      <c r="FH49" s="224" t="s">
        <v>6906</v>
      </c>
      <c r="FI49" s="214">
        <v>45713</v>
      </c>
      <c r="FJ49" s="221" t="s">
        <v>6921</v>
      </c>
      <c r="FK49" s="222" t="s">
        <v>17</v>
      </c>
      <c r="FL49" s="222" t="s">
        <v>17</v>
      </c>
      <c r="FM49" s="222" t="s">
        <v>17</v>
      </c>
      <c r="FN49" s="222" t="s">
        <v>17</v>
      </c>
      <c r="FO49" s="222" t="s">
        <v>6920</v>
      </c>
      <c r="FP49" s="218" t="s">
        <v>17</v>
      </c>
      <c r="FQ49" s="219">
        <v>45713</v>
      </c>
      <c r="FR49" s="221" t="s">
        <v>6922</v>
      </c>
      <c r="FS49" s="224" t="s">
        <v>17</v>
      </c>
      <c r="FT49" s="224" t="s">
        <v>17</v>
      </c>
      <c r="FU49" s="224" t="s">
        <v>17</v>
      </c>
      <c r="FV49" s="224" t="s">
        <v>17</v>
      </c>
      <c r="FW49" s="224" t="s">
        <v>6920</v>
      </c>
      <c r="FX49" s="224" t="s">
        <v>17</v>
      </c>
      <c r="FY49" s="214">
        <v>45713</v>
      </c>
      <c r="FZ49" s="222" t="s">
        <v>3472</v>
      </c>
      <c r="GA49" s="222">
        <v>2</v>
      </c>
      <c r="GB49" s="222" t="s">
        <v>1188</v>
      </c>
      <c r="GC49" s="222" t="s">
        <v>33</v>
      </c>
      <c r="GD49" s="222">
        <v>2</v>
      </c>
      <c r="GE49" s="222" t="s">
        <v>17</v>
      </c>
      <c r="GF49" s="222" t="s">
        <v>17</v>
      </c>
      <c r="GG49" s="223">
        <v>45617</v>
      </c>
      <c r="GH49" s="221" t="s">
        <v>3478</v>
      </c>
      <c r="GI49" s="224">
        <v>1</v>
      </c>
      <c r="GJ49" s="224" t="s">
        <v>1188</v>
      </c>
      <c r="GK49" s="224" t="s">
        <v>33</v>
      </c>
      <c r="GL49" s="224">
        <v>2</v>
      </c>
      <c r="GM49" s="224" t="s">
        <v>17</v>
      </c>
      <c r="GN49" s="224" t="s">
        <v>17</v>
      </c>
      <c r="GO49" s="214">
        <v>45617</v>
      </c>
      <c r="GP49" s="222" t="s">
        <v>3473</v>
      </c>
      <c r="GQ49" s="222">
        <v>0</v>
      </c>
      <c r="GR49" s="222" t="s">
        <v>1188</v>
      </c>
      <c r="GS49" s="222" t="s">
        <v>33</v>
      </c>
      <c r="GT49" s="222">
        <v>2</v>
      </c>
      <c r="GU49" s="222" t="s">
        <v>17</v>
      </c>
      <c r="GV49" s="222" t="s">
        <v>17</v>
      </c>
      <c r="GW49" s="223">
        <v>45617</v>
      </c>
      <c r="GX49" s="221" t="s">
        <v>3479</v>
      </c>
      <c r="GY49" s="224">
        <v>0</v>
      </c>
      <c r="GZ49" s="224" t="s">
        <v>1188</v>
      </c>
      <c r="HA49" s="224" t="s">
        <v>33</v>
      </c>
      <c r="HB49" s="224">
        <v>2</v>
      </c>
      <c r="HC49" s="224" t="s">
        <v>17</v>
      </c>
      <c r="HD49" s="224" t="s">
        <v>17</v>
      </c>
      <c r="HE49" s="214">
        <v>45617</v>
      </c>
      <c r="HF49" s="222" t="s">
        <v>3471</v>
      </c>
      <c r="HG49" s="222">
        <v>0</v>
      </c>
      <c r="HH49" s="222" t="s">
        <v>1188</v>
      </c>
      <c r="HI49" s="222" t="s">
        <v>33</v>
      </c>
      <c r="HJ49" s="222">
        <v>2</v>
      </c>
      <c r="HK49" s="222" t="s">
        <v>17</v>
      </c>
      <c r="HL49" s="222" t="s">
        <v>17</v>
      </c>
      <c r="HM49" s="223">
        <v>45617</v>
      </c>
      <c r="HN49" s="221" t="s">
        <v>3477</v>
      </c>
      <c r="HO49" s="224">
        <v>0</v>
      </c>
      <c r="HP49" s="224" t="s">
        <v>1188</v>
      </c>
      <c r="HQ49" s="224" t="s">
        <v>33</v>
      </c>
      <c r="HR49" s="224">
        <v>2</v>
      </c>
      <c r="HS49" s="224" t="s">
        <v>17</v>
      </c>
      <c r="HT49" s="224" t="s">
        <v>17</v>
      </c>
      <c r="HU49" s="214">
        <v>45617</v>
      </c>
      <c r="HV49" s="222" t="s">
        <v>3474</v>
      </c>
      <c r="HW49" s="222">
        <v>0</v>
      </c>
      <c r="HX49" s="222" t="s">
        <v>1188</v>
      </c>
      <c r="HY49" s="222" t="s">
        <v>33</v>
      </c>
      <c r="HZ49" s="222">
        <v>2</v>
      </c>
      <c r="IA49" s="222" t="s">
        <v>17</v>
      </c>
      <c r="IB49" s="222" t="s">
        <v>17</v>
      </c>
      <c r="IC49" s="223">
        <v>45617</v>
      </c>
      <c r="ID49" s="221" t="s">
        <v>3476</v>
      </c>
      <c r="IE49" s="224">
        <v>0</v>
      </c>
      <c r="IF49" s="224" t="s">
        <v>1188</v>
      </c>
      <c r="IG49" s="224" t="s">
        <v>33</v>
      </c>
      <c r="IH49" s="224">
        <v>2</v>
      </c>
      <c r="II49" s="224" t="s">
        <v>17</v>
      </c>
      <c r="IJ49" s="224" t="s">
        <v>17</v>
      </c>
      <c r="IK49" s="214">
        <v>45617</v>
      </c>
      <c r="IL49" s="222" t="s">
        <v>3475</v>
      </c>
      <c r="IM49" s="222">
        <v>3</v>
      </c>
      <c r="IN49" s="222" t="s">
        <v>1188</v>
      </c>
      <c r="IO49" s="222" t="s">
        <v>33</v>
      </c>
      <c r="IP49" s="222">
        <v>2</v>
      </c>
      <c r="IQ49" s="222" t="s">
        <v>17</v>
      </c>
      <c r="IR49" s="222" t="s">
        <v>17</v>
      </c>
      <c r="IS49" s="223">
        <v>45617</v>
      </c>
    </row>
    <row r="50" spans="1:253" s="11" customFormat="1" ht="13.25" customHeight="1" x14ac:dyDescent="0.25">
      <c r="A50" s="11" t="s">
        <v>3056</v>
      </c>
      <c r="B50" s="11" t="s">
        <v>10272</v>
      </c>
      <c r="C50" s="11" t="s">
        <v>3057</v>
      </c>
      <c r="D50" s="11" t="s">
        <v>3058</v>
      </c>
      <c r="E50" s="11" t="s">
        <v>9577</v>
      </c>
      <c r="F50" s="11" t="s">
        <v>7161</v>
      </c>
      <c r="G50" s="212">
        <v>10800000</v>
      </c>
      <c r="H50" s="213" t="s">
        <v>7158</v>
      </c>
      <c r="I50" s="213" t="s">
        <v>358</v>
      </c>
      <c r="J50" s="213">
        <v>1</v>
      </c>
      <c r="K50" s="213" t="s">
        <v>7160</v>
      </c>
      <c r="L50" s="213" t="s">
        <v>7159</v>
      </c>
      <c r="M50" s="214">
        <v>45713</v>
      </c>
      <c r="N50" s="221" t="s">
        <v>7165</v>
      </c>
      <c r="O50" s="216">
        <v>111890</v>
      </c>
      <c r="P50" s="216" t="s">
        <v>7162</v>
      </c>
      <c r="Q50" s="216" t="s">
        <v>358</v>
      </c>
      <c r="R50" s="216">
        <v>1</v>
      </c>
      <c r="S50" s="216" t="s">
        <v>7164</v>
      </c>
      <c r="T50" s="216" t="s">
        <v>7163</v>
      </c>
      <c r="U50" s="217">
        <v>45713</v>
      </c>
      <c r="V50" s="221" t="s">
        <v>7168</v>
      </c>
      <c r="W50" s="213">
        <v>10800000</v>
      </c>
      <c r="X50" s="213" t="s">
        <v>7166</v>
      </c>
      <c r="Y50" s="213" t="s">
        <v>22</v>
      </c>
      <c r="Z50" s="213">
        <v>3</v>
      </c>
      <c r="AA50" s="213" t="s">
        <v>7167</v>
      </c>
      <c r="AB50" s="213" t="s">
        <v>7159</v>
      </c>
      <c r="AC50" s="214">
        <v>45713</v>
      </c>
      <c r="AD50" s="221" t="s">
        <v>7172</v>
      </c>
      <c r="AE50" s="218">
        <v>10800000</v>
      </c>
      <c r="AF50" s="218" t="s">
        <v>7169</v>
      </c>
      <c r="AG50" s="218" t="s">
        <v>22</v>
      </c>
      <c r="AH50" s="218">
        <v>3</v>
      </c>
      <c r="AI50" s="218" t="s">
        <v>7171</v>
      </c>
      <c r="AJ50" s="218" t="s">
        <v>7170</v>
      </c>
      <c r="AK50" s="219">
        <v>45713</v>
      </c>
      <c r="AL50" s="221" t="s">
        <v>7174</v>
      </c>
      <c r="AM50" s="213">
        <v>606000</v>
      </c>
      <c r="AN50" s="213" t="s">
        <v>7169</v>
      </c>
      <c r="AO50" s="213" t="s">
        <v>742</v>
      </c>
      <c r="AP50" s="213">
        <v>2</v>
      </c>
      <c r="AQ50" s="213" t="s">
        <v>7173</v>
      </c>
      <c r="AR50" s="213" t="s">
        <v>7170</v>
      </c>
      <c r="AS50" s="214">
        <v>45713</v>
      </c>
      <c r="AT50" s="222" t="s">
        <v>7175</v>
      </c>
      <c r="AU50" s="218" t="s">
        <v>17</v>
      </c>
      <c r="AV50" s="218" t="s">
        <v>17</v>
      </c>
      <c r="AW50" s="218" t="s">
        <v>17</v>
      </c>
      <c r="AX50" s="218" t="s">
        <v>17</v>
      </c>
      <c r="AY50" s="218" t="s">
        <v>3459</v>
      </c>
      <c r="AZ50" s="218" t="s">
        <v>17</v>
      </c>
      <c r="BA50" s="219">
        <v>45713</v>
      </c>
      <c r="BB50" s="221" t="s">
        <v>7193</v>
      </c>
      <c r="BC50" s="213" t="s">
        <v>17</v>
      </c>
      <c r="BD50" s="213" t="s">
        <v>573</v>
      </c>
      <c r="BE50" s="213" t="s">
        <v>17</v>
      </c>
      <c r="BF50" s="213" t="s">
        <v>17</v>
      </c>
      <c r="BG50" s="213" t="s">
        <v>7190</v>
      </c>
      <c r="BH50" s="213" t="s">
        <v>378</v>
      </c>
      <c r="BI50" s="214">
        <v>45713</v>
      </c>
      <c r="BJ50" s="222" t="s">
        <v>7177</v>
      </c>
      <c r="BK50" s="222">
        <v>216</v>
      </c>
      <c r="BL50" s="222" t="s">
        <v>5441</v>
      </c>
      <c r="BM50" s="222" t="s">
        <v>22</v>
      </c>
      <c r="BN50" s="222">
        <v>3</v>
      </c>
      <c r="BO50" s="222" t="s">
        <v>7176</v>
      </c>
      <c r="BP50" s="218" t="s">
        <v>4234</v>
      </c>
      <c r="BQ50" s="223">
        <v>45713</v>
      </c>
      <c r="BR50" s="221" t="s">
        <v>7194</v>
      </c>
      <c r="BS50" s="224" t="s">
        <v>17</v>
      </c>
      <c r="BT50" s="224" t="s">
        <v>573</v>
      </c>
      <c r="BU50" s="224" t="s">
        <v>17</v>
      </c>
      <c r="BV50" s="224" t="s">
        <v>17</v>
      </c>
      <c r="BW50" s="224" t="s">
        <v>7190</v>
      </c>
      <c r="BX50" s="224" t="s">
        <v>378</v>
      </c>
      <c r="BY50" s="214">
        <v>45713</v>
      </c>
      <c r="BZ50" s="222" t="s">
        <v>7195</v>
      </c>
      <c r="CA50" s="222" t="s">
        <v>17</v>
      </c>
      <c r="CB50" s="222" t="s">
        <v>573</v>
      </c>
      <c r="CC50" s="222" t="s">
        <v>17</v>
      </c>
      <c r="CD50" s="222" t="s">
        <v>17</v>
      </c>
      <c r="CE50" s="222" t="s">
        <v>7190</v>
      </c>
      <c r="CF50" s="222" t="s">
        <v>378</v>
      </c>
      <c r="CG50" s="223">
        <v>45713</v>
      </c>
      <c r="CH50" s="221" t="s">
        <v>10792</v>
      </c>
      <c r="CI50" s="222" t="e">
        <v>#N/A</v>
      </c>
      <c r="CJ50" s="222" t="e">
        <v>#N/A</v>
      </c>
      <c r="CK50" s="222" t="e">
        <v>#N/A</v>
      </c>
      <c r="CL50" s="222" t="e">
        <v>#N/A</v>
      </c>
      <c r="CM50" s="222" t="e">
        <v>#N/A</v>
      </c>
      <c r="CN50" s="222" t="e">
        <v>#N/A</v>
      </c>
      <c r="CO50" s="225" t="e">
        <v>#N/A</v>
      </c>
      <c r="CP50" s="222" t="s">
        <v>7197</v>
      </c>
      <c r="CQ50" s="224" t="s">
        <v>17</v>
      </c>
      <c r="CR50" s="224" t="s">
        <v>17</v>
      </c>
      <c r="CS50" s="224" t="s">
        <v>17</v>
      </c>
      <c r="CT50" s="224" t="s">
        <v>17</v>
      </c>
      <c r="CU50" s="224" t="s">
        <v>7190</v>
      </c>
      <c r="CV50" s="224" t="s">
        <v>378</v>
      </c>
      <c r="CW50" s="214">
        <v>45713</v>
      </c>
      <c r="CX50" s="222" t="s">
        <v>7183</v>
      </c>
      <c r="CY50" s="218">
        <v>1600000</v>
      </c>
      <c r="CZ50" s="218" t="s">
        <v>7180</v>
      </c>
      <c r="DA50" s="218" t="s">
        <v>358</v>
      </c>
      <c r="DB50" s="218">
        <v>1</v>
      </c>
      <c r="DC50" s="218" t="s">
        <v>4645</v>
      </c>
      <c r="DD50" s="218" t="s">
        <v>7181</v>
      </c>
      <c r="DE50" s="220">
        <v>45713</v>
      </c>
      <c r="DF50" s="221" t="s">
        <v>7184</v>
      </c>
      <c r="DG50" s="213">
        <v>0</v>
      </c>
      <c r="DH50" s="224" t="s">
        <v>7169</v>
      </c>
      <c r="DI50" s="224" t="s">
        <v>742</v>
      </c>
      <c r="DJ50" s="224">
        <v>2</v>
      </c>
      <c r="DK50" s="224" t="s">
        <v>3762</v>
      </c>
      <c r="DL50" s="224" t="s">
        <v>7170</v>
      </c>
      <c r="DM50" s="214">
        <v>45713</v>
      </c>
      <c r="DN50" s="222" t="s">
        <v>7185</v>
      </c>
      <c r="DO50" s="218">
        <v>9200000</v>
      </c>
      <c r="DP50" s="222" t="s">
        <v>7169</v>
      </c>
      <c r="DQ50" s="222" t="s">
        <v>33</v>
      </c>
      <c r="DR50" s="222">
        <v>2</v>
      </c>
      <c r="DS50" s="222" t="s">
        <v>6913</v>
      </c>
      <c r="DT50" s="222" t="s">
        <v>7170</v>
      </c>
      <c r="DU50" s="223">
        <v>45713</v>
      </c>
      <c r="DV50" s="221" t="s">
        <v>7186</v>
      </c>
      <c r="DW50" s="213">
        <v>1600000</v>
      </c>
      <c r="DX50" s="224" t="s">
        <v>7180</v>
      </c>
      <c r="DY50" s="224" t="s">
        <v>358</v>
      </c>
      <c r="DZ50" s="224">
        <v>1</v>
      </c>
      <c r="EA50" s="224" t="s">
        <v>4645</v>
      </c>
      <c r="EB50" s="224" t="s">
        <v>7181</v>
      </c>
      <c r="EC50" s="214">
        <v>45713</v>
      </c>
      <c r="ED50" s="222" t="s">
        <v>7187</v>
      </c>
      <c r="EE50" s="218" t="s">
        <v>17</v>
      </c>
      <c r="EF50" s="222" t="s">
        <v>17</v>
      </c>
      <c r="EG50" s="222" t="s">
        <v>17</v>
      </c>
      <c r="EH50" s="222" t="s">
        <v>17</v>
      </c>
      <c r="EI50" s="222" t="s">
        <v>4645</v>
      </c>
      <c r="EJ50" s="222" t="s">
        <v>17</v>
      </c>
      <c r="EK50" s="223">
        <v>45713</v>
      </c>
      <c r="EL50" s="221" t="s">
        <v>7188</v>
      </c>
      <c r="EM50" s="213" t="s">
        <v>17</v>
      </c>
      <c r="EN50" s="224" t="s">
        <v>17</v>
      </c>
      <c r="EO50" s="224" t="s">
        <v>17</v>
      </c>
      <c r="EP50" s="224" t="s">
        <v>17</v>
      </c>
      <c r="EQ50" s="224" t="s">
        <v>4645</v>
      </c>
      <c r="ER50" s="224" t="s">
        <v>17</v>
      </c>
      <c r="ES50" s="214">
        <v>45713</v>
      </c>
      <c r="ET50" s="222" t="s">
        <v>7179</v>
      </c>
      <c r="EU50" s="222">
        <v>216</v>
      </c>
      <c r="EV50" s="222" t="s">
        <v>5441</v>
      </c>
      <c r="EW50" s="222" t="s">
        <v>22</v>
      </c>
      <c r="EX50" s="222">
        <v>3</v>
      </c>
      <c r="EY50" s="222" t="s">
        <v>7178</v>
      </c>
      <c r="EZ50" s="222" t="s">
        <v>4234</v>
      </c>
      <c r="FA50" s="223">
        <v>45713</v>
      </c>
      <c r="FB50" s="221" t="s">
        <v>7189</v>
      </c>
      <c r="FC50" s="224">
        <v>4</v>
      </c>
      <c r="FD50" s="224" t="s">
        <v>7169</v>
      </c>
      <c r="FE50" s="224" t="s">
        <v>33</v>
      </c>
      <c r="FF50" s="224">
        <v>2</v>
      </c>
      <c r="FG50" s="224" t="s">
        <v>4439</v>
      </c>
      <c r="FH50" s="224" t="s">
        <v>7170</v>
      </c>
      <c r="FI50" s="214">
        <v>45713</v>
      </c>
      <c r="FJ50" s="221" t="s">
        <v>7191</v>
      </c>
      <c r="FK50" s="222" t="s">
        <v>17</v>
      </c>
      <c r="FL50" s="222" t="s">
        <v>573</v>
      </c>
      <c r="FM50" s="222" t="s">
        <v>17</v>
      </c>
      <c r="FN50" s="222" t="s">
        <v>17</v>
      </c>
      <c r="FO50" s="222" t="s">
        <v>7190</v>
      </c>
      <c r="FP50" s="218" t="s">
        <v>378</v>
      </c>
      <c r="FQ50" s="219">
        <v>45713</v>
      </c>
      <c r="FR50" s="221" t="s">
        <v>7192</v>
      </c>
      <c r="FS50" s="224" t="s">
        <v>17</v>
      </c>
      <c r="FT50" s="224" t="s">
        <v>573</v>
      </c>
      <c r="FU50" s="224" t="s">
        <v>17</v>
      </c>
      <c r="FV50" s="224" t="s">
        <v>17</v>
      </c>
      <c r="FW50" s="224" t="s">
        <v>7190</v>
      </c>
      <c r="FX50" s="224" t="s">
        <v>378</v>
      </c>
      <c r="FY50" s="214">
        <v>45713</v>
      </c>
      <c r="FZ50" s="222" t="s">
        <v>3060</v>
      </c>
      <c r="GA50" s="222">
        <v>0</v>
      </c>
      <c r="GB50" s="222" t="s">
        <v>1188</v>
      </c>
      <c r="GC50" s="222" t="s">
        <v>33</v>
      </c>
      <c r="GD50" s="222">
        <v>2</v>
      </c>
      <c r="GE50" s="222" t="s">
        <v>17</v>
      </c>
      <c r="GF50" s="222" t="s">
        <v>17</v>
      </c>
      <c r="GG50" s="223">
        <v>45614</v>
      </c>
      <c r="GH50" s="221" t="s">
        <v>3066</v>
      </c>
      <c r="GI50" s="224">
        <v>1</v>
      </c>
      <c r="GJ50" s="224" t="s">
        <v>1188</v>
      </c>
      <c r="GK50" s="224" t="s">
        <v>33</v>
      </c>
      <c r="GL50" s="224">
        <v>2</v>
      </c>
      <c r="GM50" s="224" t="s">
        <v>17</v>
      </c>
      <c r="GN50" s="224" t="s">
        <v>17</v>
      </c>
      <c r="GO50" s="214">
        <v>45614</v>
      </c>
      <c r="GP50" s="222" t="s">
        <v>3061</v>
      </c>
      <c r="GQ50" s="222">
        <v>0</v>
      </c>
      <c r="GR50" s="222" t="s">
        <v>1188</v>
      </c>
      <c r="GS50" s="222" t="s">
        <v>33</v>
      </c>
      <c r="GT50" s="222">
        <v>2</v>
      </c>
      <c r="GU50" s="222" t="s">
        <v>17</v>
      </c>
      <c r="GV50" s="222" t="s">
        <v>17</v>
      </c>
      <c r="GW50" s="223">
        <v>45614</v>
      </c>
      <c r="GX50" s="221" t="s">
        <v>3067</v>
      </c>
      <c r="GY50" s="224">
        <v>0</v>
      </c>
      <c r="GZ50" s="224" t="s">
        <v>1188</v>
      </c>
      <c r="HA50" s="224" t="s">
        <v>33</v>
      </c>
      <c r="HB50" s="224">
        <v>2</v>
      </c>
      <c r="HC50" s="224" t="s">
        <v>17</v>
      </c>
      <c r="HD50" s="224" t="s">
        <v>17</v>
      </c>
      <c r="HE50" s="214">
        <v>45614</v>
      </c>
      <c r="HF50" s="222" t="s">
        <v>3059</v>
      </c>
      <c r="HG50" s="222">
        <v>0</v>
      </c>
      <c r="HH50" s="222" t="s">
        <v>1188</v>
      </c>
      <c r="HI50" s="222" t="s">
        <v>33</v>
      </c>
      <c r="HJ50" s="222">
        <v>2</v>
      </c>
      <c r="HK50" s="222" t="s">
        <v>17</v>
      </c>
      <c r="HL50" s="222" t="s">
        <v>17</v>
      </c>
      <c r="HM50" s="223">
        <v>45614</v>
      </c>
      <c r="HN50" s="221" t="s">
        <v>3065</v>
      </c>
      <c r="HO50" s="224">
        <v>2</v>
      </c>
      <c r="HP50" s="224" t="s">
        <v>1188</v>
      </c>
      <c r="HQ50" s="224" t="s">
        <v>33</v>
      </c>
      <c r="HR50" s="224">
        <v>2</v>
      </c>
      <c r="HS50" s="224" t="s">
        <v>17</v>
      </c>
      <c r="HT50" s="224" t="s">
        <v>17</v>
      </c>
      <c r="HU50" s="214">
        <v>45614</v>
      </c>
      <c r="HV50" s="222" t="s">
        <v>3062</v>
      </c>
      <c r="HW50" s="222">
        <v>3</v>
      </c>
      <c r="HX50" s="222" t="s">
        <v>1188</v>
      </c>
      <c r="HY50" s="222" t="s">
        <v>33</v>
      </c>
      <c r="HZ50" s="222">
        <v>2</v>
      </c>
      <c r="IA50" s="222" t="s">
        <v>17</v>
      </c>
      <c r="IB50" s="222" t="s">
        <v>17</v>
      </c>
      <c r="IC50" s="223">
        <v>45614</v>
      </c>
      <c r="ID50" s="221" t="s">
        <v>3064</v>
      </c>
      <c r="IE50" s="224">
        <v>0</v>
      </c>
      <c r="IF50" s="224" t="s">
        <v>1188</v>
      </c>
      <c r="IG50" s="224" t="s">
        <v>33</v>
      </c>
      <c r="IH50" s="224">
        <v>2</v>
      </c>
      <c r="II50" s="224" t="s">
        <v>17</v>
      </c>
      <c r="IJ50" s="224" t="s">
        <v>17</v>
      </c>
      <c r="IK50" s="214">
        <v>45614</v>
      </c>
      <c r="IL50" s="222" t="s">
        <v>3063</v>
      </c>
      <c r="IM50" s="222">
        <v>3</v>
      </c>
      <c r="IN50" s="222" t="s">
        <v>1188</v>
      </c>
      <c r="IO50" s="222" t="s">
        <v>33</v>
      </c>
      <c r="IP50" s="222">
        <v>2</v>
      </c>
      <c r="IQ50" s="222" t="s">
        <v>17</v>
      </c>
      <c r="IR50" s="222" t="s">
        <v>17</v>
      </c>
      <c r="IS50" s="223">
        <v>45614</v>
      </c>
    </row>
    <row r="51" spans="1:253" s="11" customFormat="1" ht="13.25" customHeight="1" x14ac:dyDescent="0.25">
      <c r="A51" s="11" t="s">
        <v>3068</v>
      </c>
      <c r="B51" s="11" t="s">
        <v>10272</v>
      </c>
      <c r="C51" s="11" t="s">
        <v>3069</v>
      </c>
      <c r="D51" s="11" t="s">
        <v>3070</v>
      </c>
      <c r="E51" s="11" t="s">
        <v>9580</v>
      </c>
      <c r="F51" s="11" t="s">
        <v>5428</v>
      </c>
      <c r="G51" s="212">
        <v>11900000</v>
      </c>
      <c r="H51" s="213" t="s">
        <v>5425</v>
      </c>
      <c r="I51" s="213" t="s">
        <v>358</v>
      </c>
      <c r="J51" s="213">
        <v>1</v>
      </c>
      <c r="K51" s="213" t="s">
        <v>5427</v>
      </c>
      <c r="L51" s="213" t="s">
        <v>5426</v>
      </c>
      <c r="M51" s="214">
        <v>45707</v>
      </c>
      <c r="N51" s="221" t="s">
        <v>5432</v>
      </c>
      <c r="O51" s="216">
        <v>27560</v>
      </c>
      <c r="P51" s="216" t="s">
        <v>5429</v>
      </c>
      <c r="Q51" s="216" t="s">
        <v>742</v>
      </c>
      <c r="R51" s="216">
        <v>2</v>
      </c>
      <c r="S51" s="216" t="s">
        <v>5431</v>
      </c>
      <c r="T51" s="216" t="s">
        <v>5430</v>
      </c>
      <c r="U51" s="217">
        <v>45707</v>
      </c>
      <c r="V51" s="221" t="s">
        <v>5434</v>
      </c>
      <c r="W51" s="213">
        <v>11900000</v>
      </c>
      <c r="X51" s="213" t="s">
        <v>5425</v>
      </c>
      <c r="Y51" s="213" t="s">
        <v>358</v>
      </c>
      <c r="Z51" s="213">
        <v>1</v>
      </c>
      <c r="AA51" s="213" t="s">
        <v>5433</v>
      </c>
      <c r="AB51" s="213" t="s">
        <v>5426</v>
      </c>
      <c r="AC51" s="214">
        <v>45707</v>
      </c>
      <c r="AD51" s="221" t="s">
        <v>5436</v>
      </c>
      <c r="AE51" s="218">
        <v>11900000</v>
      </c>
      <c r="AF51" s="218" t="s">
        <v>5425</v>
      </c>
      <c r="AG51" s="218" t="s">
        <v>358</v>
      </c>
      <c r="AH51" s="218">
        <v>1</v>
      </c>
      <c r="AI51" s="218" t="s">
        <v>5435</v>
      </c>
      <c r="AJ51" s="218" t="s">
        <v>5426</v>
      </c>
      <c r="AK51" s="219">
        <v>45707</v>
      </c>
      <c r="AL51" s="221" t="s">
        <v>5439</v>
      </c>
      <c r="AM51" s="213">
        <v>1041000</v>
      </c>
      <c r="AN51" s="213" t="s">
        <v>4549</v>
      </c>
      <c r="AO51" s="213" t="s">
        <v>358</v>
      </c>
      <c r="AP51" s="213">
        <v>1</v>
      </c>
      <c r="AQ51" s="213" t="s">
        <v>5438</v>
      </c>
      <c r="AR51" s="213" t="s">
        <v>5437</v>
      </c>
      <c r="AS51" s="214">
        <v>45707</v>
      </c>
      <c r="AT51" s="222" t="s">
        <v>5440</v>
      </c>
      <c r="AU51" s="218" t="s">
        <v>17</v>
      </c>
      <c r="AV51" s="218" t="s">
        <v>17</v>
      </c>
      <c r="AW51" s="218" t="s">
        <v>17</v>
      </c>
      <c r="AX51" s="218" t="s">
        <v>17</v>
      </c>
      <c r="AY51" s="218" t="s">
        <v>3459</v>
      </c>
      <c r="AZ51" s="218" t="s">
        <v>17</v>
      </c>
      <c r="BA51" s="219">
        <v>45707</v>
      </c>
      <c r="BB51" s="221" t="s">
        <v>5463</v>
      </c>
      <c r="BC51" s="213" t="s">
        <v>17</v>
      </c>
      <c r="BD51" s="213" t="s">
        <v>17</v>
      </c>
      <c r="BE51" s="213" t="s">
        <v>17</v>
      </c>
      <c r="BF51" s="213" t="s">
        <v>17</v>
      </c>
      <c r="BG51" s="213" t="s">
        <v>3459</v>
      </c>
      <c r="BH51" s="213" t="s">
        <v>17</v>
      </c>
      <c r="BI51" s="214">
        <v>45707</v>
      </c>
      <c r="BJ51" s="222" t="s">
        <v>5443</v>
      </c>
      <c r="BK51" s="222">
        <v>602</v>
      </c>
      <c r="BL51" s="222" t="s">
        <v>5441</v>
      </c>
      <c r="BM51" s="222" t="s">
        <v>22</v>
      </c>
      <c r="BN51" s="222">
        <v>3</v>
      </c>
      <c r="BO51" s="222" t="s">
        <v>5442</v>
      </c>
      <c r="BP51" s="218" t="s">
        <v>4234</v>
      </c>
      <c r="BQ51" s="223">
        <v>45707</v>
      </c>
      <c r="BR51" s="221" t="s">
        <v>5464</v>
      </c>
      <c r="BS51" s="224" t="s">
        <v>17</v>
      </c>
      <c r="BT51" s="224" t="s">
        <v>17</v>
      </c>
      <c r="BU51" s="224" t="s">
        <v>17</v>
      </c>
      <c r="BV51" s="224" t="s">
        <v>17</v>
      </c>
      <c r="BW51" s="224" t="s">
        <v>3459</v>
      </c>
      <c r="BX51" s="224" t="s">
        <v>17</v>
      </c>
      <c r="BY51" s="214">
        <v>45707</v>
      </c>
      <c r="BZ51" s="222" t="s">
        <v>5465</v>
      </c>
      <c r="CA51" s="222" t="s">
        <v>17</v>
      </c>
      <c r="CB51" s="222" t="s">
        <v>17</v>
      </c>
      <c r="CC51" s="222" t="s">
        <v>17</v>
      </c>
      <c r="CD51" s="222" t="s">
        <v>17</v>
      </c>
      <c r="CE51" s="222" t="s">
        <v>3459</v>
      </c>
      <c r="CF51" s="222" t="s">
        <v>17</v>
      </c>
      <c r="CG51" s="223">
        <v>45707</v>
      </c>
      <c r="CH51" s="221" t="s">
        <v>10793</v>
      </c>
      <c r="CI51" s="222" t="e">
        <v>#N/A</v>
      </c>
      <c r="CJ51" s="222" t="e">
        <v>#N/A</v>
      </c>
      <c r="CK51" s="222" t="e">
        <v>#N/A</v>
      </c>
      <c r="CL51" s="222" t="e">
        <v>#N/A</v>
      </c>
      <c r="CM51" s="222" t="e">
        <v>#N/A</v>
      </c>
      <c r="CN51" s="222" t="e">
        <v>#N/A</v>
      </c>
      <c r="CO51" s="225" t="e">
        <v>#N/A</v>
      </c>
      <c r="CP51" s="222" t="s">
        <v>5467</v>
      </c>
      <c r="CQ51" s="224" t="s">
        <v>17</v>
      </c>
      <c r="CR51" s="224" t="s">
        <v>17</v>
      </c>
      <c r="CS51" s="224" t="s">
        <v>17</v>
      </c>
      <c r="CT51" s="224" t="s">
        <v>17</v>
      </c>
      <c r="CU51" s="224" t="s">
        <v>3459</v>
      </c>
      <c r="CV51" s="224" t="s">
        <v>17</v>
      </c>
      <c r="CW51" s="214">
        <v>45707</v>
      </c>
      <c r="CX51" s="222" t="s">
        <v>5446</v>
      </c>
      <c r="CY51" s="218">
        <v>5954000</v>
      </c>
      <c r="CZ51" s="218" t="s">
        <v>5425</v>
      </c>
      <c r="DA51" s="218" t="s">
        <v>22</v>
      </c>
      <c r="DB51" s="218">
        <v>3</v>
      </c>
      <c r="DC51" s="218" t="s">
        <v>5451</v>
      </c>
      <c r="DD51" s="218" t="s">
        <v>5426</v>
      </c>
      <c r="DE51" s="220">
        <v>45707</v>
      </c>
      <c r="DF51" s="221" t="s">
        <v>5448</v>
      </c>
      <c r="DG51" s="213">
        <v>0</v>
      </c>
      <c r="DH51" s="224" t="s">
        <v>5425</v>
      </c>
      <c r="DI51" s="224" t="s">
        <v>22</v>
      </c>
      <c r="DJ51" s="224">
        <v>3</v>
      </c>
      <c r="DK51" s="224" t="s">
        <v>5447</v>
      </c>
      <c r="DL51" s="224" t="s">
        <v>5426</v>
      </c>
      <c r="DM51" s="214">
        <v>45707</v>
      </c>
      <c r="DN51" s="222" t="s">
        <v>5450</v>
      </c>
      <c r="DO51" s="218">
        <v>5946000</v>
      </c>
      <c r="DP51" s="222" t="s">
        <v>5425</v>
      </c>
      <c r="DQ51" s="222" t="s">
        <v>22</v>
      </c>
      <c r="DR51" s="222">
        <v>3</v>
      </c>
      <c r="DS51" s="222" t="s">
        <v>5449</v>
      </c>
      <c r="DT51" s="222" t="s">
        <v>5426</v>
      </c>
      <c r="DU51" s="223">
        <v>45707</v>
      </c>
      <c r="DV51" s="221" t="s">
        <v>5452</v>
      </c>
      <c r="DW51" s="213">
        <v>4453000</v>
      </c>
      <c r="DX51" s="224" t="s">
        <v>5425</v>
      </c>
      <c r="DY51" s="224" t="s">
        <v>22</v>
      </c>
      <c r="DZ51" s="224">
        <v>3</v>
      </c>
      <c r="EA51" s="224" t="s">
        <v>5451</v>
      </c>
      <c r="EB51" s="224" t="s">
        <v>5426</v>
      </c>
      <c r="EC51" s="214">
        <v>45707</v>
      </c>
      <c r="ED51" s="222" t="s">
        <v>5454</v>
      </c>
      <c r="EE51" s="218">
        <v>885000</v>
      </c>
      <c r="EF51" s="222" t="s">
        <v>5425</v>
      </c>
      <c r="EG51" s="222" t="s">
        <v>22</v>
      </c>
      <c r="EH51" s="222">
        <v>3</v>
      </c>
      <c r="EI51" s="222" t="s">
        <v>5453</v>
      </c>
      <c r="EJ51" s="222" t="s">
        <v>5426</v>
      </c>
      <c r="EK51" s="223">
        <v>45707</v>
      </c>
      <c r="EL51" s="221" t="s">
        <v>5456</v>
      </c>
      <c r="EM51" s="213">
        <v>616000</v>
      </c>
      <c r="EN51" s="224" t="s">
        <v>5425</v>
      </c>
      <c r="EO51" s="224" t="s">
        <v>22</v>
      </c>
      <c r="EP51" s="224">
        <v>3</v>
      </c>
      <c r="EQ51" s="224" t="s">
        <v>5455</v>
      </c>
      <c r="ER51" s="224" t="s">
        <v>5426</v>
      </c>
      <c r="ES51" s="214">
        <v>45707</v>
      </c>
      <c r="ET51" s="222" t="s">
        <v>5444</v>
      </c>
      <c r="EU51" s="222">
        <v>602</v>
      </c>
      <c r="EV51" s="222" t="s">
        <v>5441</v>
      </c>
      <c r="EW51" s="222" t="s">
        <v>22</v>
      </c>
      <c r="EX51" s="222">
        <v>3</v>
      </c>
      <c r="EY51" s="222" t="s">
        <v>5442</v>
      </c>
      <c r="EZ51" s="222" t="s">
        <v>4234</v>
      </c>
      <c r="FA51" s="223">
        <v>45707</v>
      </c>
      <c r="FB51" s="221" t="s">
        <v>5460</v>
      </c>
      <c r="FC51" s="224">
        <v>5</v>
      </c>
      <c r="FD51" s="224" t="s">
        <v>5457</v>
      </c>
      <c r="FE51" s="224" t="s">
        <v>358</v>
      </c>
      <c r="FF51" s="224">
        <v>1</v>
      </c>
      <c r="FG51" s="224" t="s">
        <v>5459</v>
      </c>
      <c r="FH51" s="224" t="s">
        <v>5458</v>
      </c>
      <c r="FI51" s="214">
        <v>45707</v>
      </c>
      <c r="FJ51" s="221" t="s">
        <v>5461</v>
      </c>
      <c r="FK51" s="222" t="s">
        <v>17</v>
      </c>
      <c r="FL51" s="222" t="s">
        <v>17</v>
      </c>
      <c r="FM51" s="222" t="s">
        <v>17</v>
      </c>
      <c r="FN51" s="222" t="s">
        <v>17</v>
      </c>
      <c r="FO51" s="222" t="s">
        <v>3459</v>
      </c>
      <c r="FP51" s="218" t="s">
        <v>17</v>
      </c>
      <c r="FQ51" s="219">
        <v>45707</v>
      </c>
      <c r="FR51" s="221" t="s">
        <v>5462</v>
      </c>
      <c r="FS51" s="224" t="s">
        <v>17</v>
      </c>
      <c r="FT51" s="224" t="s">
        <v>17</v>
      </c>
      <c r="FU51" s="224" t="s">
        <v>17</v>
      </c>
      <c r="FV51" s="224" t="s">
        <v>17</v>
      </c>
      <c r="FW51" s="224" t="s">
        <v>3459</v>
      </c>
      <c r="FX51" s="224" t="s">
        <v>17</v>
      </c>
      <c r="FY51" s="214">
        <v>45707</v>
      </c>
      <c r="FZ51" s="222" t="s">
        <v>3072</v>
      </c>
      <c r="GA51" s="222">
        <v>1</v>
      </c>
      <c r="GB51" s="222" t="s">
        <v>1188</v>
      </c>
      <c r="GC51" s="222" t="s">
        <v>33</v>
      </c>
      <c r="GD51" s="222">
        <v>2</v>
      </c>
      <c r="GE51" s="222" t="s">
        <v>17</v>
      </c>
      <c r="GF51" s="222" t="s">
        <v>17</v>
      </c>
      <c r="GG51" s="223">
        <v>45614</v>
      </c>
      <c r="GH51" s="221" t="s">
        <v>3078</v>
      </c>
      <c r="GI51" s="224">
        <v>3</v>
      </c>
      <c r="GJ51" s="224" t="s">
        <v>1188</v>
      </c>
      <c r="GK51" s="224" t="s">
        <v>33</v>
      </c>
      <c r="GL51" s="224">
        <v>2</v>
      </c>
      <c r="GM51" s="224" t="s">
        <v>17</v>
      </c>
      <c r="GN51" s="224" t="s">
        <v>17</v>
      </c>
      <c r="GO51" s="214">
        <v>45614</v>
      </c>
      <c r="GP51" s="222" t="s">
        <v>3073</v>
      </c>
      <c r="GQ51" s="222">
        <v>3</v>
      </c>
      <c r="GR51" s="222" t="s">
        <v>1188</v>
      </c>
      <c r="GS51" s="222" t="s">
        <v>33</v>
      </c>
      <c r="GT51" s="222">
        <v>2</v>
      </c>
      <c r="GU51" s="222" t="s">
        <v>17</v>
      </c>
      <c r="GV51" s="222" t="s">
        <v>17</v>
      </c>
      <c r="GW51" s="223">
        <v>45614</v>
      </c>
      <c r="GX51" s="221" t="s">
        <v>3079</v>
      </c>
      <c r="GY51" s="224">
        <v>0</v>
      </c>
      <c r="GZ51" s="224" t="s">
        <v>1188</v>
      </c>
      <c r="HA51" s="224" t="s">
        <v>33</v>
      </c>
      <c r="HB51" s="224">
        <v>2</v>
      </c>
      <c r="HC51" s="224" t="s">
        <v>17</v>
      </c>
      <c r="HD51" s="224" t="s">
        <v>17</v>
      </c>
      <c r="HE51" s="214">
        <v>45614</v>
      </c>
      <c r="HF51" s="222" t="s">
        <v>3071</v>
      </c>
      <c r="HG51" s="222">
        <v>0</v>
      </c>
      <c r="HH51" s="222" t="s">
        <v>1188</v>
      </c>
      <c r="HI51" s="222" t="s">
        <v>33</v>
      </c>
      <c r="HJ51" s="222">
        <v>2</v>
      </c>
      <c r="HK51" s="222" t="s">
        <v>17</v>
      </c>
      <c r="HL51" s="222" t="s">
        <v>17</v>
      </c>
      <c r="HM51" s="223">
        <v>45614</v>
      </c>
      <c r="HN51" s="221" t="s">
        <v>3077</v>
      </c>
      <c r="HO51" s="224">
        <v>2</v>
      </c>
      <c r="HP51" s="224" t="s">
        <v>1188</v>
      </c>
      <c r="HQ51" s="224" t="s">
        <v>33</v>
      </c>
      <c r="HR51" s="224">
        <v>2</v>
      </c>
      <c r="HS51" s="224" t="s">
        <v>17</v>
      </c>
      <c r="HT51" s="224" t="s">
        <v>17</v>
      </c>
      <c r="HU51" s="214">
        <v>45614</v>
      </c>
      <c r="HV51" s="222" t="s">
        <v>3074</v>
      </c>
      <c r="HW51" s="222">
        <v>3</v>
      </c>
      <c r="HX51" s="222" t="s">
        <v>1188</v>
      </c>
      <c r="HY51" s="222" t="s">
        <v>33</v>
      </c>
      <c r="HZ51" s="222">
        <v>2</v>
      </c>
      <c r="IA51" s="222" t="s">
        <v>17</v>
      </c>
      <c r="IB51" s="222" t="s">
        <v>17</v>
      </c>
      <c r="IC51" s="223">
        <v>45614</v>
      </c>
      <c r="ID51" s="221" t="s">
        <v>3076</v>
      </c>
      <c r="IE51" s="224">
        <v>0</v>
      </c>
      <c r="IF51" s="224" t="s">
        <v>1188</v>
      </c>
      <c r="IG51" s="224" t="s">
        <v>33</v>
      </c>
      <c r="IH51" s="224">
        <v>2</v>
      </c>
      <c r="II51" s="224" t="s">
        <v>17</v>
      </c>
      <c r="IJ51" s="224" t="s">
        <v>17</v>
      </c>
      <c r="IK51" s="214">
        <v>45614</v>
      </c>
      <c r="IL51" s="222" t="s">
        <v>3075</v>
      </c>
      <c r="IM51" s="222">
        <v>3</v>
      </c>
      <c r="IN51" s="222" t="s">
        <v>1188</v>
      </c>
      <c r="IO51" s="222" t="s">
        <v>33</v>
      </c>
      <c r="IP51" s="222">
        <v>2</v>
      </c>
      <c r="IQ51" s="222" t="s">
        <v>17</v>
      </c>
      <c r="IR51" s="222" t="s">
        <v>17</v>
      </c>
      <c r="IS51" s="223">
        <v>45614</v>
      </c>
    </row>
    <row r="52" spans="1:253" s="11" customFormat="1" ht="13.25" customHeight="1" x14ac:dyDescent="0.25">
      <c r="A52" s="11" t="s">
        <v>2517</v>
      </c>
      <c r="B52" s="11" t="s">
        <v>10162</v>
      </c>
      <c r="C52" s="11" t="s">
        <v>2518</v>
      </c>
      <c r="D52" s="11" t="s">
        <v>2519</v>
      </c>
      <c r="E52" s="11" t="s">
        <v>9581</v>
      </c>
      <c r="F52" s="11" t="s">
        <v>8814</v>
      </c>
      <c r="G52" s="212">
        <v>9652000</v>
      </c>
      <c r="H52" s="213" t="s">
        <v>8812</v>
      </c>
      <c r="I52" s="213" t="s">
        <v>358</v>
      </c>
      <c r="J52" s="213">
        <v>1</v>
      </c>
      <c r="K52" s="213" t="s">
        <v>8813</v>
      </c>
      <c r="L52" s="213" t="s">
        <v>3860</v>
      </c>
      <c r="M52" s="214">
        <v>45716</v>
      </c>
      <c r="N52" s="221" t="s">
        <v>3621</v>
      </c>
      <c r="O52" s="216">
        <v>93013</v>
      </c>
      <c r="P52" s="216" t="s">
        <v>3618</v>
      </c>
      <c r="Q52" s="216" t="s">
        <v>358</v>
      </c>
      <c r="R52" s="216">
        <v>1</v>
      </c>
      <c r="S52" s="216" t="s">
        <v>3620</v>
      </c>
      <c r="T52" s="216" t="s">
        <v>3619</v>
      </c>
      <c r="U52" s="217">
        <v>45626</v>
      </c>
      <c r="V52" s="221" t="s">
        <v>3862</v>
      </c>
      <c r="W52" s="213">
        <v>9651000</v>
      </c>
      <c r="X52" s="213" t="s">
        <v>3859</v>
      </c>
      <c r="Y52" s="213" t="s">
        <v>742</v>
      </c>
      <c r="Z52" s="213">
        <v>2</v>
      </c>
      <c r="AA52" s="213" t="s">
        <v>3861</v>
      </c>
      <c r="AB52" s="213" t="s">
        <v>3860</v>
      </c>
      <c r="AC52" s="214">
        <v>45652</v>
      </c>
      <c r="AD52" s="221" t="s">
        <v>8817</v>
      </c>
      <c r="AE52" s="218">
        <v>62000</v>
      </c>
      <c r="AF52" s="218" t="s">
        <v>8815</v>
      </c>
      <c r="AG52" s="218" t="s">
        <v>742</v>
      </c>
      <c r="AH52" s="218">
        <v>2</v>
      </c>
      <c r="AI52" s="218" t="s">
        <v>8816</v>
      </c>
      <c r="AJ52" s="218" t="s">
        <v>4399</v>
      </c>
      <c r="AK52" s="219">
        <v>45716</v>
      </c>
      <c r="AL52" s="221" t="s">
        <v>3866</v>
      </c>
      <c r="AM52" s="213">
        <v>62000</v>
      </c>
      <c r="AN52" s="213" t="s">
        <v>3863</v>
      </c>
      <c r="AO52" s="213" t="s">
        <v>358</v>
      </c>
      <c r="AP52" s="213">
        <v>1</v>
      </c>
      <c r="AQ52" s="213" t="s">
        <v>3865</v>
      </c>
      <c r="AR52" s="213" t="s">
        <v>3864</v>
      </c>
      <c r="AS52" s="214">
        <v>45652</v>
      </c>
      <c r="AT52" s="222" t="s">
        <v>3623</v>
      </c>
      <c r="AU52" s="218" t="s">
        <v>17</v>
      </c>
      <c r="AV52" s="218" t="s">
        <v>17</v>
      </c>
      <c r="AW52" s="218">
        <v>0</v>
      </c>
      <c r="AX52" s="218">
        <v>0</v>
      </c>
      <c r="AY52" s="218" t="s">
        <v>17</v>
      </c>
      <c r="AZ52" s="218" t="s">
        <v>17</v>
      </c>
      <c r="BA52" s="219">
        <v>45626</v>
      </c>
      <c r="BB52" s="221" t="s">
        <v>3622</v>
      </c>
      <c r="BC52" s="213" t="s">
        <v>17</v>
      </c>
      <c r="BD52" s="213" t="s">
        <v>17</v>
      </c>
      <c r="BE52" s="213">
        <v>0</v>
      </c>
      <c r="BF52" s="213">
        <v>0</v>
      </c>
      <c r="BG52" s="213" t="s">
        <v>17</v>
      </c>
      <c r="BH52" s="213" t="s">
        <v>17</v>
      </c>
      <c r="BI52" s="214">
        <v>45626</v>
      </c>
      <c r="BJ52" s="222" t="s">
        <v>8819</v>
      </c>
      <c r="BK52" s="222">
        <v>0</v>
      </c>
      <c r="BL52" s="222" t="s">
        <v>5730</v>
      </c>
      <c r="BM52" s="222" t="s">
        <v>358</v>
      </c>
      <c r="BN52" s="222">
        <v>1</v>
      </c>
      <c r="BO52" s="222" t="s">
        <v>8818</v>
      </c>
      <c r="BP52" s="218" t="s">
        <v>547</v>
      </c>
      <c r="BQ52" s="223">
        <v>45716</v>
      </c>
      <c r="BR52" s="221" t="s">
        <v>3624</v>
      </c>
      <c r="BS52" s="224">
        <v>0</v>
      </c>
      <c r="BT52" s="224" t="s">
        <v>17</v>
      </c>
      <c r="BU52" s="224">
        <v>0</v>
      </c>
      <c r="BV52" s="224">
        <v>0</v>
      </c>
      <c r="BW52" s="224" t="s">
        <v>1778</v>
      </c>
      <c r="BX52" s="224" t="s">
        <v>17</v>
      </c>
      <c r="BY52" s="214">
        <v>45626</v>
      </c>
      <c r="BZ52" s="222" t="s">
        <v>3625</v>
      </c>
      <c r="CA52" s="222">
        <v>0</v>
      </c>
      <c r="CB52" s="222" t="s">
        <v>17</v>
      </c>
      <c r="CC52" s="222">
        <v>0</v>
      </c>
      <c r="CD52" s="222">
        <v>0</v>
      </c>
      <c r="CE52" s="222" t="s">
        <v>1778</v>
      </c>
      <c r="CF52" s="222" t="s">
        <v>17</v>
      </c>
      <c r="CG52" s="223">
        <v>45626</v>
      </c>
      <c r="CH52" s="221" t="s">
        <v>10794</v>
      </c>
      <c r="CI52" s="222" t="e">
        <v>#N/A</v>
      </c>
      <c r="CJ52" s="222" t="e">
        <v>#N/A</v>
      </c>
      <c r="CK52" s="222" t="e">
        <v>#N/A</v>
      </c>
      <c r="CL52" s="222" t="e">
        <v>#N/A</v>
      </c>
      <c r="CM52" s="222" t="e">
        <v>#N/A</v>
      </c>
      <c r="CN52" s="222" t="e">
        <v>#N/A</v>
      </c>
      <c r="CO52" s="225" t="e">
        <v>#N/A</v>
      </c>
      <c r="CP52" s="222" t="s">
        <v>3627</v>
      </c>
      <c r="CQ52" s="224" t="s">
        <v>17</v>
      </c>
      <c r="CR52" s="224" t="s">
        <v>17</v>
      </c>
      <c r="CS52" s="224">
        <v>0</v>
      </c>
      <c r="CT52" s="224">
        <v>0</v>
      </c>
      <c r="CU52" s="224" t="s">
        <v>17</v>
      </c>
      <c r="CV52" s="224" t="s">
        <v>17</v>
      </c>
      <c r="CW52" s="214">
        <v>45626</v>
      </c>
      <c r="CX52" s="222" t="s">
        <v>8822</v>
      </c>
      <c r="CY52" s="218">
        <v>62000</v>
      </c>
      <c r="CZ52" s="218" t="s">
        <v>8820</v>
      </c>
      <c r="DA52" s="218" t="s">
        <v>358</v>
      </c>
      <c r="DB52" s="218">
        <v>1</v>
      </c>
      <c r="DC52" s="218" t="s">
        <v>8777</v>
      </c>
      <c r="DD52" s="218" t="s">
        <v>4374</v>
      </c>
      <c r="DE52" s="220">
        <v>45716</v>
      </c>
      <c r="DF52" s="221" t="s">
        <v>8823</v>
      </c>
      <c r="DG52" s="213">
        <v>9590000</v>
      </c>
      <c r="DH52" s="224" t="s">
        <v>8812</v>
      </c>
      <c r="DI52" s="224" t="s">
        <v>358</v>
      </c>
      <c r="DJ52" s="224">
        <v>1</v>
      </c>
      <c r="DK52" s="224" t="s">
        <v>4371</v>
      </c>
      <c r="DL52" s="224" t="s">
        <v>3860</v>
      </c>
      <c r="DM52" s="214">
        <v>45716</v>
      </c>
      <c r="DN52" s="222" t="s">
        <v>8824</v>
      </c>
      <c r="DO52" s="218">
        <v>0</v>
      </c>
      <c r="DP52" s="222" t="s">
        <v>8820</v>
      </c>
      <c r="DQ52" s="222" t="s">
        <v>358</v>
      </c>
      <c r="DR52" s="222">
        <v>1</v>
      </c>
      <c r="DS52" s="222" t="s">
        <v>4375</v>
      </c>
      <c r="DT52" s="222" t="s">
        <v>4374</v>
      </c>
      <c r="DU52" s="223">
        <v>45716</v>
      </c>
      <c r="DV52" s="221" t="s">
        <v>8825</v>
      </c>
      <c r="DW52" s="213">
        <v>62000</v>
      </c>
      <c r="DX52" s="224" t="s">
        <v>8820</v>
      </c>
      <c r="DY52" s="224" t="s">
        <v>358</v>
      </c>
      <c r="DZ52" s="224">
        <v>1</v>
      </c>
      <c r="EA52" s="224" t="s">
        <v>8777</v>
      </c>
      <c r="EB52" s="224" t="s">
        <v>4374</v>
      </c>
      <c r="EC52" s="214">
        <v>45716</v>
      </c>
      <c r="ED52" s="222" t="s">
        <v>8826</v>
      </c>
      <c r="EE52" s="218">
        <v>0</v>
      </c>
      <c r="EF52" s="222" t="s">
        <v>8820</v>
      </c>
      <c r="EG52" s="222" t="s">
        <v>358</v>
      </c>
      <c r="EH52" s="222">
        <v>1</v>
      </c>
      <c r="EI52" s="222" t="s">
        <v>4377</v>
      </c>
      <c r="EJ52" s="222" t="s">
        <v>4374</v>
      </c>
      <c r="EK52" s="223">
        <v>45716</v>
      </c>
      <c r="EL52" s="221" t="s">
        <v>8827</v>
      </c>
      <c r="EM52" s="213">
        <v>0</v>
      </c>
      <c r="EN52" s="224" t="s">
        <v>4380</v>
      </c>
      <c r="EO52" s="224" t="s">
        <v>358</v>
      </c>
      <c r="EP52" s="224">
        <v>1</v>
      </c>
      <c r="EQ52" s="224" t="s">
        <v>4377</v>
      </c>
      <c r="ER52" s="224" t="s">
        <v>4381</v>
      </c>
      <c r="ES52" s="214">
        <v>45716</v>
      </c>
      <c r="ET52" s="222" t="s">
        <v>3869</v>
      </c>
      <c r="EU52" s="222">
        <v>0</v>
      </c>
      <c r="EV52" s="222" t="s">
        <v>3867</v>
      </c>
      <c r="EW52" s="222" t="s">
        <v>358</v>
      </c>
      <c r="EX52" s="222">
        <v>1</v>
      </c>
      <c r="EY52" s="222" t="s">
        <v>3868</v>
      </c>
      <c r="EZ52" s="222" t="s">
        <v>547</v>
      </c>
      <c r="FA52" s="223">
        <v>45652</v>
      </c>
      <c r="FB52" s="221" t="s">
        <v>3631</v>
      </c>
      <c r="FC52" s="224">
        <v>2</v>
      </c>
      <c r="FD52" s="224" t="s">
        <v>3628</v>
      </c>
      <c r="FE52" s="224" t="s">
        <v>358</v>
      </c>
      <c r="FF52" s="224">
        <v>1</v>
      </c>
      <c r="FG52" s="224" t="s">
        <v>3630</v>
      </c>
      <c r="FH52" s="224" t="s">
        <v>3629</v>
      </c>
      <c r="FI52" s="214">
        <v>45626</v>
      </c>
      <c r="FJ52" s="221" t="s">
        <v>3632</v>
      </c>
      <c r="FK52" s="222" t="s">
        <v>17</v>
      </c>
      <c r="FL52" s="222" t="s">
        <v>17</v>
      </c>
      <c r="FM52" s="222">
        <v>0</v>
      </c>
      <c r="FN52" s="222">
        <v>0</v>
      </c>
      <c r="FO52" s="222" t="s">
        <v>17</v>
      </c>
      <c r="FP52" s="218" t="s">
        <v>17</v>
      </c>
      <c r="FQ52" s="219">
        <v>45626</v>
      </c>
      <c r="FR52" s="221" t="s">
        <v>3633</v>
      </c>
      <c r="FS52" s="224" t="s">
        <v>17</v>
      </c>
      <c r="FT52" s="224" t="s">
        <v>17</v>
      </c>
      <c r="FU52" s="224">
        <v>0</v>
      </c>
      <c r="FV52" s="224">
        <v>0</v>
      </c>
      <c r="FW52" s="224" t="s">
        <v>17</v>
      </c>
      <c r="FX52" s="224" t="s">
        <v>17</v>
      </c>
      <c r="FY52" s="214">
        <v>45626</v>
      </c>
      <c r="FZ52" s="222" t="s">
        <v>2521</v>
      </c>
      <c r="GA52" s="222">
        <v>0</v>
      </c>
      <c r="GB52" s="222" t="s">
        <v>1188</v>
      </c>
      <c r="GC52" s="222" t="s">
        <v>33</v>
      </c>
      <c r="GD52" s="222">
        <v>2</v>
      </c>
      <c r="GE52" s="222" t="s">
        <v>17</v>
      </c>
      <c r="GF52" s="222" t="s">
        <v>17</v>
      </c>
      <c r="GG52" s="223">
        <v>45609</v>
      </c>
      <c r="GH52" s="221" t="s">
        <v>2527</v>
      </c>
      <c r="GI52" s="224">
        <v>0</v>
      </c>
      <c r="GJ52" s="224" t="s">
        <v>1188</v>
      </c>
      <c r="GK52" s="224" t="s">
        <v>33</v>
      </c>
      <c r="GL52" s="224">
        <v>2</v>
      </c>
      <c r="GM52" s="224" t="s">
        <v>17</v>
      </c>
      <c r="GN52" s="224" t="s">
        <v>17</v>
      </c>
      <c r="GO52" s="214">
        <v>45609</v>
      </c>
      <c r="GP52" s="222" t="s">
        <v>2522</v>
      </c>
      <c r="GQ52" s="222">
        <v>0</v>
      </c>
      <c r="GR52" s="222" t="s">
        <v>1188</v>
      </c>
      <c r="GS52" s="222" t="s">
        <v>33</v>
      </c>
      <c r="GT52" s="222">
        <v>2</v>
      </c>
      <c r="GU52" s="222" t="s">
        <v>17</v>
      </c>
      <c r="GV52" s="222" t="s">
        <v>17</v>
      </c>
      <c r="GW52" s="223">
        <v>45609</v>
      </c>
      <c r="GX52" s="221" t="s">
        <v>2528</v>
      </c>
      <c r="GY52" s="224">
        <v>0</v>
      </c>
      <c r="GZ52" s="224" t="s">
        <v>1188</v>
      </c>
      <c r="HA52" s="224" t="s">
        <v>33</v>
      </c>
      <c r="HB52" s="224">
        <v>2</v>
      </c>
      <c r="HC52" s="224" t="s">
        <v>17</v>
      </c>
      <c r="HD52" s="224" t="s">
        <v>17</v>
      </c>
      <c r="HE52" s="214">
        <v>45609</v>
      </c>
      <c r="HF52" s="222" t="s">
        <v>2520</v>
      </c>
      <c r="HG52" s="222">
        <v>0</v>
      </c>
      <c r="HH52" s="222" t="s">
        <v>1188</v>
      </c>
      <c r="HI52" s="222" t="s">
        <v>33</v>
      </c>
      <c r="HJ52" s="222">
        <v>2</v>
      </c>
      <c r="HK52" s="222" t="s">
        <v>17</v>
      </c>
      <c r="HL52" s="222" t="s">
        <v>17</v>
      </c>
      <c r="HM52" s="223">
        <v>45609</v>
      </c>
      <c r="HN52" s="221" t="s">
        <v>2526</v>
      </c>
      <c r="HO52" s="224">
        <v>1</v>
      </c>
      <c r="HP52" s="224" t="s">
        <v>1188</v>
      </c>
      <c r="HQ52" s="224" t="s">
        <v>33</v>
      </c>
      <c r="HR52" s="224">
        <v>2</v>
      </c>
      <c r="HS52" s="224" t="s">
        <v>17</v>
      </c>
      <c r="HT52" s="224" t="s">
        <v>17</v>
      </c>
      <c r="HU52" s="214">
        <v>45609</v>
      </c>
      <c r="HV52" s="222" t="s">
        <v>2523</v>
      </c>
      <c r="HW52" s="222">
        <v>0</v>
      </c>
      <c r="HX52" s="222" t="s">
        <v>1188</v>
      </c>
      <c r="HY52" s="222" t="s">
        <v>33</v>
      </c>
      <c r="HZ52" s="222">
        <v>2</v>
      </c>
      <c r="IA52" s="222" t="s">
        <v>17</v>
      </c>
      <c r="IB52" s="222" t="s">
        <v>17</v>
      </c>
      <c r="IC52" s="223">
        <v>45609</v>
      </c>
      <c r="ID52" s="221" t="s">
        <v>2525</v>
      </c>
      <c r="IE52" s="224">
        <v>0</v>
      </c>
      <c r="IF52" s="224" t="s">
        <v>1188</v>
      </c>
      <c r="IG52" s="224" t="s">
        <v>33</v>
      </c>
      <c r="IH52" s="224">
        <v>2</v>
      </c>
      <c r="II52" s="224" t="s">
        <v>17</v>
      </c>
      <c r="IJ52" s="224" t="s">
        <v>17</v>
      </c>
      <c r="IK52" s="214">
        <v>45609</v>
      </c>
      <c r="IL52" s="222" t="s">
        <v>2524</v>
      </c>
      <c r="IM52" s="222">
        <v>0</v>
      </c>
      <c r="IN52" s="222" t="s">
        <v>1188</v>
      </c>
      <c r="IO52" s="222" t="s">
        <v>33</v>
      </c>
      <c r="IP52" s="222">
        <v>2</v>
      </c>
      <c r="IQ52" s="222" t="s">
        <v>17</v>
      </c>
      <c r="IR52" s="222" t="s">
        <v>17</v>
      </c>
      <c r="IS52" s="223">
        <v>45609</v>
      </c>
    </row>
    <row r="53" spans="1:253" s="11" customFormat="1" ht="13.25" customHeight="1" x14ac:dyDescent="0.25">
      <c r="A53" s="11" t="s">
        <v>363</v>
      </c>
      <c r="B53" s="11" t="s">
        <v>10281</v>
      </c>
      <c r="C53" s="11" t="s">
        <v>364</v>
      </c>
      <c r="D53" s="11" t="s">
        <v>365</v>
      </c>
      <c r="E53" s="11" t="s">
        <v>9582</v>
      </c>
      <c r="F53" s="11" t="s">
        <v>5526</v>
      </c>
      <c r="G53" s="212">
        <v>281616000</v>
      </c>
      <c r="H53" s="213" t="s">
        <v>5523</v>
      </c>
      <c r="I53" s="213" t="s">
        <v>742</v>
      </c>
      <c r="J53" s="213">
        <v>2</v>
      </c>
      <c r="K53" s="213" t="s">
        <v>5525</v>
      </c>
      <c r="L53" s="213" t="s">
        <v>5524</v>
      </c>
      <c r="M53" s="214">
        <v>45713</v>
      </c>
      <c r="N53" s="221" t="s">
        <v>5530</v>
      </c>
      <c r="O53" s="216">
        <v>412214</v>
      </c>
      <c r="P53" s="216" t="s">
        <v>5527</v>
      </c>
      <c r="Q53" s="216" t="s">
        <v>358</v>
      </c>
      <c r="R53" s="216">
        <v>1</v>
      </c>
      <c r="S53" s="216" t="s">
        <v>5529</v>
      </c>
      <c r="T53" s="216" t="s">
        <v>5528</v>
      </c>
      <c r="U53" s="217">
        <v>45713</v>
      </c>
      <c r="V53" s="221" t="s">
        <v>5532</v>
      </c>
      <c r="W53" s="213">
        <v>5748000</v>
      </c>
      <c r="X53" s="213" t="s">
        <v>5527</v>
      </c>
      <c r="Y53" s="213" t="s">
        <v>742</v>
      </c>
      <c r="Z53" s="213">
        <v>2</v>
      </c>
      <c r="AA53" s="213" t="s">
        <v>5531</v>
      </c>
      <c r="AB53" s="213" t="s">
        <v>5528</v>
      </c>
      <c r="AC53" s="214">
        <v>45713</v>
      </c>
      <c r="AD53" s="221" t="s">
        <v>5534</v>
      </c>
      <c r="AE53" s="218">
        <v>5748000</v>
      </c>
      <c r="AF53" s="218" t="s">
        <v>5527</v>
      </c>
      <c r="AG53" s="218" t="s">
        <v>742</v>
      </c>
      <c r="AH53" s="218">
        <v>2</v>
      </c>
      <c r="AI53" s="218" t="s">
        <v>5533</v>
      </c>
      <c r="AJ53" s="218" t="s">
        <v>5528</v>
      </c>
      <c r="AK53" s="219">
        <v>45713</v>
      </c>
      <c r="AL53" s="221" t="s">
        <v>5538</v>
      </c>
      <c r="AM53" s="213">
        <v>100000</v>
      </c>
      <c r="AN53" s="213" t="s">
        <v>5535</v>
      </c>
      <c r="AO53" s="213" t="s">
        <v>22</v>
      </c>
      <c r="AP53" s="213">
        <v>3</v>
      </c>
      <c r="AQ53" s="213" t="s">
        <v>5537</v>
      </c>
      <c r="AR53" s="213" t="s">
        <v>5536</v>
      </c>
      <c r="AS53" s="214">
        <v>45713</v>
      </c>
      <c r="AT53" s="222" t="s">
        <v>5539</v>
      </c>
      <c r="AU53" s="218" t="s">
        <v>17</v>
      </c>
      <c r="AV53" s="218" t="s">
        <v>17</v>
      </c>
      <c r="AW53" s="218" t="s">
        <v>17</v>
      </c>
      <c r="AX53" s="218" t="s">
        <v>17</v>
      </c>
      <c r="AY53" s="218" t="s">
        <v>1534</v>
      </c>
      <c r="AZ53" s="218" t="s">
        <v>17</v>
      </c>
      <c r="BA53" s="219">
        <v>45713</v>
      </c>
      <c r="BB53" s="221" t="s">
        <v>370</v>
      </c>
      <c r="BC53" s="213" t="s">
        <v>17</v>
      </c>
      <c r="BD53" s="213" t="s">
        <v>17</v>
      </c>
      <c r="BE53" s="213" t="s">
        <v>17</v>
      </c>
      <c r="BF53" s="213" t="s">
        <v>17</v>
      </c>
      <c r="BG53" s="213" t="s">
        <v>366</v>
      </c>
      <c r="BH53" s="213" t="s">
        <v>17</v>
      </c>
      <c r="BI53" s="214">
        <v>43676</v>
      </c>
      <c r="BJ53" s="222" t="s">
        <v>5542</v>
      </c>
      <c r="BK53" s="222">
        <v>55</v>
      </c>
      <c r="BL53" s="222" t="s">
        <v>5540</v>
      </c>
      <c r="BM53" s="222" t="s">
        <v>742</v>
      </c>
      <c r="BN53" s="222">
        <v>2</v>
      </c>
      <c r="BO53" s="222" t="s">
        <v>5541</v>
      </c>
      <c r="BP53" s="218" t="s">
        <v>496</v>
      </c>
      <c r="BQ53" s="223">
        <v>45713</v>
      </c>
      <c r="BR53" s="221" t="s">
        <v>367</v>
      </c>
      <c r="BS53" s="224" t="s">
        <v>17</v>
      </c>
      <c r="BT53" s="224" t="s">
        <v>17</v>
      </c>
      <c r="BU53" s="224" t="s">
        <v>17</v>
      </c>
      <c r="BV53" s="224" t="s">
        <v>17</v>
      </c>
      <c r="BW53" s="224" t="s">
        <v>366</v>
      </c>
      <c r="BX53" s="224" t="s">
        <v>17</v>
      </c>
      <c r="BY53" s="214">
        <v>43676</v>
      </c>
      <c r="BZ53" s="222" t="s">
        <v>368</v>
      </c>
      <c r="CA53" s="222" t="s">
        <v>17</v>
      </c>
      <c r="CB53" s="222" t="s">
        <v>17</v>
      </c>
      <c r="CC53" s="222" t="s">
        <v>17</v>
      </c>
      <c r="CD53" s="222" t="s">
        <v>17</v>
      </c>
      <c r="CE53" s="222" t="s">
        <v>366</v>
      </c>
      <c r="CF53" s="222" t="s">
        <v>17</v>
      </c>
      <c r="CG53" s="223">
        <v>43676</v>
      </c>
      <c r="CH53" s="221" t="s">
        <v>10795</v>
      </c>
      <c r="CI53" s="222" t="e">
        <v>#N/A</v>
      </c>
      <c r="CJ53" s="222" t="e">
        <v>#N/A</v>
      </c>
      <c r="CK53" s="222" t="e">
        <v>#N/A</v>
      </c>
      <c r="CL53" s="222" t="e">
        <v>#N/A</v>
      </c>
      <c r="CM53" s="222" t="e">
        <v>#N/A</v>
      </c>
      <c r="CN53" s="222" t="e">
        <v>#N/A</v>
      </c>
      <c r="CO53" s="225" t="e">
        <v>#N/A</v>
      </c>
      <c r="CP53" s="222" t="s">
        <v>369</v>
      </c>
      <c r="CQ53" s="224" t="s">
        <v>17</v>
      </c>
      <c r="CR53" s="224" t="s">
        <v>17</v>
      </c>
      <c r="CS53" s="224" t="s">
        <v>17</v>
      </c>
      <c r="CT53" s="224" t="s">
        <v>17</v>
      </c>
      <c r="CU53" s="224" t="s">
        <v>366</v>
      </c>
      <c r="CV53" s="224" t="s">
        <v>17</v>
      </c>
      <c r="CW53" s="214">
        <v>43676</v>
      </c>
      <c r="CX53" s="222" t="s">
        <v>5546</v>
      </c>
      <c r="CY53" s="218">
        <v>100000</v>
      </c>
      <c r="CZ53" s="218" t="s">
        <v>5535</v>
      </c>
      <c r="DA53" s="218" t="s">
        <v>22</v>
      </c>
      <c r="DB53" s="218">
        <v>3</v>
      </c>
      <c r="DC53" s="218" t="s">
        <v>5551</v>
      </c>
      <c r="DD53" s="218" t="s">
        <v>5544</v>
      </c>
      <c r="DE53" s="220">
        <v>45713</v>
      </c>
      <c r="DF53" s="221" t="s">
        <v>5547</v>
      </c>
      <c r="DG53" s="213">
        <v>0</v>
      </c>
      <c r="DH53" s="224" t="s">
        <v>17</v>
      </c>
      <c r="DI53" s="224" t="s">
        <v>22</v>
      </c>
      <c r="DJ53" s="224">
        <v>3</v>
      </c>
      <c r="DK53" s="224" t="s">
        <v>1493</v>
      </c>
      <c r="DL53" s="224" t="s">
        <v>17</v>
      </c>
      <c r="DM53" s="214">
        <v>45713</v>
      </c>
      <c r="DN53" s="222" t="s">
        <v>5550</v>
      </c>
      <c r="DO53" s="218">
        <v>5648000</v>
      </c>
      <c r="DP53" s="222" t="s">
        <v>5548</v>
      </c>
      <c r="DQ53" s="222" t="s">
        <v>742</v>
      </c>
      <c r="DR53" s="222">
        <v>2</v>
      </c>
      <c r="DS53" s="222" t="s">
        <v>3766</v>
      </c>
      <c r="DT53" s="222" t="s">
        <v>5549</v>
      </c>
      <c r="DU53" s="223">
        <v>45713</v>
      </c>
      <c r="DV53" s="221" t="s">
        <v>5552</v>
      </c>
      <c r="DW53" s="213">
        <v>100000</v>
      </c>
      <c r="DX53" s="224" t="s">
        <v>5535</v>
      </c>
      <c r="DY53" s="224" t="s">
        <v>22</v>
      </c>
      <c r="DZ53" s="224">
        <v>3</v>
      </c>
      <c r="EA53" s="224" t="s">
        <v>5551</v>
      </c>
      <c r="EB53" s="224" t="s">
        <v>5544</v>
      </c>
      <c r="EC53" s="214">
        <v>45713</v>
      </c>
      <c r="ED53" s="222" t="s">
        <v>5554</v>
      </c>
      <c r="EE53" s="218" t="s">
        <v>17</v>
      </c>
      <c r="EF53" s="222" t="s">
        <v>17</v>
      </c>
      <c r="EG53" s="222" t="s">
        <v>17</v>
      </c>
      <c r="EH53" s="222" t="s">
        <v>17</v>
      </c>
      <c r="EI53" s="222" t="s">
        <v>5553</v>
      </c>
      <c r="EJ53" s="222" t="s">
        <v>17</v>
      </c>
      <c r="EK53" s="223">
        <v>45713</v>
      </c>
      <c r="EL53" s="221" t="s">
        <v>5555</v>
      </c>
      <c r="EM53" s="213" t="s">
        <v>17</v>
      </c>
      <c r="EN53" s="224" t="s">
        <v>17</v>
      </c>
      <c r="EO53" s="224" t="s">
        <v>17</v>
      </c>
      <c r="EP53" s="224" t="s">
        <v>17</v>
      </c>
      <c r="EQ53" s="224" t="s">
        <v>5553</v>
      </c>
      <c r="ER53" s="224" t="s">
        <v>17</v>
      </c>
      <c r="ES53" s="214">
        <v>45713</v>
      </c>
      <c r="ET53" s="222" t="s">
        <v>5543</v>
      </c>
      <c r="EU53" s="222">
        <v>55</v>
      </c>
      <c r="EV53" s="222" t="s">
        <v>5540</v>
      </c>
      <c r="EW53" s="222" t="s">
        <v>742</v>
      </c>
      <c r="EX53" s="222">
        <v>2</v>
      </c>
      <c r="EY53" s="222" t="s">
        <v>5541</v>
      </c>
      <c r="EZ53" s="222" t="s">
        <v>496</v>
      </c>
      <c r="FA53" s="223">
        <v>45713</v>
      </c>
      <c r="FB53" s="221" t="s">
        <v>5557</v>
      </c>
      <c r="FC53" s="224">
        <v>4</v>
      </c>
      <c r="FD53" s="224" t="s">
        <v>5535</v>
      </c>
      <c r="FE53" s="224" t="s">
        <v>358</v>
      </c>
      <c r="FF53" s="224">
        <v>1</v>
      </c>
      <c r="FG53" s="224" t="s">
        <v>5556</v>
      </c>
      <c r="FH53" s="224" t="s">
        <v>5544</v>
      </c>
      <c r="FI53" s="214">
        <v>45713</v>
      </c>
      <c r="FJ53" s="221" t="s">
        <v>371</v>
      </c>
      <c r="FK53" s="222" t="s">
        <v>17</v>
      </c>
      <c r="FL53" s="222" t="s">
        <v>17</v>
      </c>
      <c r="FM53" s="222" t="s">
        <v>17</v>
      </c>
      <c r="FN53" s="222" t="s">
        <v>17</v>
      </c>
      <c r="FO53" s="222" t="s">
        <v>366</v>
      </c>
      <c r="FP53" s="218" t="s">
        <v>17</v>
      </c>
      <c r="FQ53" s="219">
        <v>43676</v>
      </c>
      <c r="FR53" s="221" t="s">
        <v>372</v>
      </c>
      <c r="FS53" s="224" t="s">
        <v>17</v>
      </c>
      <c r="FT53" s="224" t="s">
        <v>17</v>
      </c>
      <c r="FU53" s="224" t="s">
        <v>17</v>
      </c>
      <c r="FV53" s="224" t="s">
        <v>17</v>
      </c>
      <c r="FW53" s="224" t="s">
        <v>366</v>
      </c>
      <c r="FX53" s="224" t="s">
        <v>17</v>
      </c>
      <c r="FY53" s="214">
        <v>43676</v>
      </c>
      <c r="FZ53" s="222" t="s">
        <v>2530</v>
      </c>
      <c r="GA53" s="222">
        <v>1</v>
      </c>
      <c r="GB53" s="222" t="s">
        <v>1188</v>
      </c>
      <c r="GC53" s="222" t="s">
        <v>33</v>
      </c>
      <c r="GD53" s="222">
        <v>2</v>
      </c>
      <c r="GE53" s="222" t="s">
        <v>17</v>
      </c>
      <c r="GF53" s="222" t="s">
        <v>17</v>
      </c>
      <c r="GG53" s="223">
        <v>45609</v>
      </c>
      <c r="GH53" s="221" t="s">
        <v>2536</v>
      </c>
      <c r="GI53" s="224">
        <v>2</v>
      </c>
      <c r="GJ53" s="224" t="s">
        <v>1188</v>
      </c>
      <c r="GK53" s="224" t="s">
        <v>33</v>
      </c>
      <c r="GL53" s="224">
        <v>2</v>
      </c>
      <c r="GM53" s="224" t="s">
        <v>17</v>
      </c>
      <c r="GN53" s="224" t="s">
        <v>17</v>
      </c>
      <c r="GO53" s="214">
        <v>45609</v>
      </c>
      <c r="GP53" s="222" t="s">
        <v>2531</v>
      </c>
      <c r="GQ53" s="222">
        <v>1</v>
      </c>
      <c r="GR53" s="222" t="s">
        <v>1188</v>
      </c>
      <c r="GS53" s="222" t="s">
        <v>33</v>
      </c>
      <c r="GT53" s="222">
        <v>2</v>
      </c>
      <c r="GU53" s="222" t="s">
        <v>17</v>
      </c>
      <c r="GV53" s="222" t="s">
        <v>17</v>
      </c>
      <c r="GW53" s="223">
        <v>45609</v>
      </c>
      <c r="GX53" s="221" t="s">
        <v>2537</v>
      </c>
      <c r="GY53" s="224">
        <v>0</v>
      </c>
      <c r="GZ53" s="224" t="s">
        <v>1188</v>
      </c>
      <c r="HA53" s="224" t="s">
        <v>33</v>
      </c>
      <c r="HB53" s="224">
        <v>2</v>
      </c>
      <c r="HC53" s="224" t="s">
        <v>17</v>
      </c>
      <c r="HD53" s="224" t="s">
        <v>17</v>
      </c>
      <c r="HE53" s="214">
        <v>45609</v>
      </c>
      <c r="HF53" s="222" t="s">
        <v>2529</v>
      </c>
      <c r="HG53" s="222">
        <v>2</v>
      </c>
      <c r="HH53" s="222" t="s">
        <v>1188</v>
      </c>
      <c r="HI53" s="222" t="s">
        <v>33</v>
      </c>
      <c r="HJ53" s="222">
        <v>2</v>
      </c>
      <c r="HK53" s="222" t="s">
        <v>17</v>
      </c>
      <c r="HL53" s="222" t="s">
        <v>17</v>
      </c>
      <c r="HM53" s="223">
        <v>45609</v>
      </c>
      <c r="HN53" s="221" t="s">
        <v>2535</v>
      </c>
      <c r="HO53" s="224">
        <v>3</v>
      </c>
      <c r="HP53" s="224" t="s">
        <v>1188</v>
      </c>
      <c r="HQ53" s="224" t="s">
        <v>33</v>
      </c>
      <c r="HR53" s="224">
        <v>2</v>
      </c>
      <c r="HS53" s="224" t="s">
        <v>17</v>
      </c>
      <c r="HT53" s="224" t="s">
        <v>17</v>
      </c>
      <c r="HU53" s="214">
        <v>45609</v>
      </c>
      <c r="HV53" s="222" t="s">
        <v>2532</v>
      </c>
      <c r="HW53" s="222">
        <v>2</v>
      </c>
      <c r="HX53" s="222" t="s">
        <v>1188</v>
      </c>
      <c r="HY53" s="222" t="s">
        <v>33</v>
      </c>
      <c r="HZ53" s="222">
        <v>2</v>
      </c>
      <c r="IA53" s="222" t="s">
        <v>17</v>
      </c>
      <c r="IB53" s="222" t="s">
        <v>17</v>
      </c>
      <c r="IC53" s="223">
        <v>45609</v>
      </c>
      <c r="ID53" s="221" t="s">
        <v>2534</v>
      </c>
      <c r="IE53" s="224">
        <v>0</v>
      </c>
      <c r="IF53" s="224" t="s">
        <v>1188</v>
      </c>
      <c r="IG53" s="224" t="s">
        <v>33</v>
      </c>
      <c r="IH53" s="224">
        <v>2</v>
      </c>
      <c r="II53" s="224" t="s">
        <v>17</v>
      </c>
      <c r="IJ53" s="224" t="s">
        <v>17</v>
      </c>
      <c r="IK53" s="214">
        <v>45609</v>
      </c>
      <c r="IL53" s="222" t="s">
        <v>2533</v>
      </c>
      <c r="IM53" s="222">
        <v>2</v>
      </c>
      <c r="IN53" s="222" t="s">
        <v>1188</v>
      </c>
      <c r="IO53" s="222" t="s">
        <v>33</v>
      </c>
      <c r="IP53" s="222">
        <v>2</v>
      </c>
      <c r="IQ53" s="222" t="s">
        <v>17</v>
      </c>
      <c r="IR53" s="222" t="s">
        <v>17</v>
      </c>
      <c r="IS53" s="223">
        <v>45609</v>
      </c>
    </row>
    <row r="54" spans="1:253" s="11" customFormat="1" ht="13.25" customHeight="1" x14ac:dyDescent="0.25">
      <c r="A54" s="11" t="s">
        <v>3547</v>
      </c>
      <c r="B54" s="11" t="s">
        <v>10185</v>
      </c>
      <c r="C54" s="11" t="s">
        <v>3548</v>
      </c>
      <c r="D54" s="11" t="s">
        <v>3549</v>
      </c>
      <c r="E54" s="11" t="s">
        <v>9583</v>
      </c>
      <c r="F54" s="11" t="s">
        <v>5471</v>
      </c>
      <c r="G54" s="212">
        <v>1450936000</v>
      </c>
      <c r="H54" s="213" t="s">
        <v>5468</v>
      </c>
      <c r="I54" s="213" t="s">
        <v>742</v>
      </c>
      <c r="J54" s="213">
        <v>2</v>
      </c>
      <c r="K54" s="213" t="s">
        <v>5470</v>
      </c>
      <c r="L54" s="213" t="s">
        <v>5469</v>
      </c>
      <c r="M54" s="214">
        <v>45707</v>
      </c>
      <c r="N54" s="221" t="s">
        <v>4201</v>
      </c>
      <c r="O54" s="216">
        <v>47040</v>
      </c>
      <c r="P54" s="216" t="s">
        <v>4198</v>
      </c>
      <c r="Q54" s="216" t="s">
        <v>742</v>
      </c>
      <c r="R54" s="216">
        <v>2</v>
      </c>
      <c r="S54" s="216" t="s">
        <v>4200</v>
      </c>
      <c r="T54" s="216" t="s">
        <v>4199</v>
      </c>
      <c r="U54" s="217">
        <v>45683</v>
      </c>
      <c r="V54" s="221" t="s">
        <v>4204</v>
      </c>
      <c r="W54" s="213">
        <v>17293000</v>
      </c>
      <c r="X54" s="213" t="s">
        <v>4198</v>
      </c>
      <c r="Y54" s="213" t="s">
        <v>742</v>
      </c>
      <c r="Z54" s="213">
        <v>2</v>
      </c>
      <c r="AA54" s="213" t="s">
        <v>4203</v>
      </c>
      <c r="AB54" s="213" t="s">
        <v>4202</v>
      </c>
      <c r="AC54" s="214">
        <v>45683</v>
      </c>
      <c r="AD54" s="221" t="s">
        <v>4208</v>
      </c>
      <c r="AE54" s="218">
        <v>1040000</v>
      </c>
      <c r="AF54" s="218" t="s">
        <v>4205</v>
      </c>
      <c r="AG54" s="218" t="s">
        <v>742</v>
      </c>
      <c r="AH54" s="218">
        <v>2</v>
      </c>
      <c r="AI54" s="218" t="s">
        <v>4207</v>
      </c>
      <c r="AJ54" s="218" t="s">
        <v>4206</v>
      </c>
      <c r="AK54" s="219">
        <v>45683</v>
      </c>
      <c r="AL54" s="221" t="s">
        <v>4212</v>
      </c>
      <c r="AM54" s="213">
        <v>79000</v>
      </c>
      <c r="AN54" s="213" t="s">
        <v>4209</v>
      </c>
      <c r="AO54" s="213" t="s">
        <v>742</v>
      </c>
      <c r="AP54" s="213">
        <v>2</v>
      </c>
      <c r="AQ54" s="213" t="s">
        <v>4211</v>
      </c>
      <c r="AR54" s="213" t="s">
        <v>4210</v>
      </c>
      <c r="AS54" s="214">
        <v>45683</v>
      </c>
      <c r="AT54" s="222" t="s">
        <v>4216</v>
      </c>
      <c r="AU54" s="218">
        <v>9</v>
      </c>
      <c r="AV54" s="218" t="s">
        <v>4213</v>
      </c>
      <c r="AW54" s="218" t="s">
        <v>22</v>
      </c>
      <c r="AX54" s="218">
        <v>3</v>
      </c>
      <c r="AY54" s="218" t="s">
        <v>4215</v>
      </c>
      <c r="AZ54" s="218" t="s">
        <v>4214</v>
      </c>
      <c r="BA54" s="219">
        <v>45683</v>
      </c>
      <c r="BB54" s="221" t="s">
        <v>5415</v>
      </c>
      <c r="BC54" s="213" t="s">
        <v>17</v>
      </c>
      <c r="BD54" s="213" t="s">
        <v>17</v>
      </c>
      <c r="BE54" s="213" t="s">
        <v>17</v>
      </c>
      <c r="BF54" s="213" t="s">
        <v>17</v>
      </c>
      <c r="BG54" s="213" t="s">
        <v>957</v>
      </c>
      <c r="BH54" s="213" t="s">
        <v>17</v>
      </c>
      <c r="BI54" s="214">
        <v>45707</v>
      </c>
      <c r="BJ54" s="222" t="s">
        <v>4218</v>
      </c>
      <c r="BK54" s="222">
        <v>105</v>
      </c>
      <c r="BL54" s="222" t="s">
        <v>4213</v>
      </c>
      <c r="BM54" s="222" t="s">
        <v>358</v>
      </c>
      <c r="BN54" s="222">
        <v>1</v>
      </c>
      <c r="BO54" s="222" t="s">
        <v>4217</v>
      </c>
      <c r="BP54" s="218" t="s">
        <v>4214</v>
      </c>
      <c r="BQ54" s="223">
        <v>45683</v>
      </c>
      <c r="BR54" s="221" t="s">
        <v>5419</v>
      </c>
      <c r="BS54" s="224">
        <v>53195</v>
      </c>
      <c r="BT54" s="224" t="s">
        <v>5416</v>
      </c>
      <c r="BU54" s="224" t="s">
        <v>742</v>
      </c>
      <c r="BV54" s="224">
        <v>2</v>
      </c>
      <c r="BW54" s="224" t="s">
        <v>5418</v>
      </c>
      <c r="BX54" s="224" t="s">
        <v>5417</v>
      </c>
      <c r="BY54" s="214">
        <v>45707</v>
      </c>
      <c r="BZ54" s="222" t="s">
        <v>5421</v>
      </c>
      <c r="CA54" s="222">
        <v>9608</v>
      </c>
      <c r="CB54" s="222" t="s">
        <v>5416</v>
      </c>
      <c r="CC54" s="222" t="s">
        <v>742</v>
      </c>
      <c r="CD54" s="222">
        <v>2</v>
      </c>
      <c r="CE54" s="222" t="s">
        <v>5420</v>
      </c>
      <c r="CF54" s="222" t="s">
        <v>5417</v>
      </c>
      <c r="CG54" s="223">
        <v>45707</v>
      </c>
      <c r="CH54" s="221" t="s">
        <v>10796</v>
      </c>
      <c r="CI54" s="222" t="e">
        <v>#N/A</v>
      </c>
      <c r="CJ54" s="222" t="e">
        <v>#N/A</v>
      </c>
      <c r="CK54" s="222" t="e">
        <v>#N/A</v>
      </c>
      <c r="CL54" s="222" t="e">
        <v>#N/A</v>
      </c>
      <c r="CM54" s="222" t="e">
        <v>#N/A</v>
      </c>
      <c r="CN54" s="222" t="e">
        <v>#N/A</v>
      </c>
      <c r="CO54" s="225" t="e">
        <v>#N/A</v>
      </c>
      <c r="CP54" s="222" t="s">
        <v>5424</v>
      </c>
      <c r="CQ54" s="224" t="s">
        <v>17</v>
      </c>
      <c r="CR54" s="224" t="s">
        <v>17</v>
      </c>
      <c r="CS54" s="224" t="s">
        <v>17</v>
      </c>
      <c r="CT54" s="224" t="s">
        <v>17</v>
      </c>
      <c r="CU54" s="224" t="s">
        <v>5423</v>
      </c>
      <c r="CV54" s="224" t="s">
        <v>17</v>
      </c>
      <c r="CW54" s="214">
        <v>45707</v>
      </c>
      <c r="CX54" s="222" t="s">
        <v>4222</v>
      </c>
      <c r="CY54" s="218">
        <v>79000</v>
      </c>
      <c r="CZ54" s="218" t="s">
        <v>4209</v>
      </c>
      <c r="DA54" s="218" t="s">
        <v>742</v>
      </c>
      <c r="DB54" s="218">
        <v>2</v>
      </c>
      <c r="DC54" s="218" t="s">
        <v>4229</v>
      </c>
      <c r="DD54" s="218" t="s">
        <v>4210</v>
      </c>
      <c r="DE54" s="220">
        <v>45683</v>
      </c>
      <c r="DF54" s="221" t="s">
        <v>4225</v>
      </c>
      <c r="DG54" s="213">
        <v>16253000</v>
      </c>
      <c r="DH54" s="224" t="s">
        <v>4223</v>
      </c>
      <c r="DI54" s="224" t="s">
        <v>742</v>
      </c>
      <c r="DJ54" s="224">
        <v>2</v>
      </c>
      <c r="DK54" s="224" t="s">
        <v>3762</v>
      </c>
      <c r="DL54" s="224" t="s">
        <v>4224</v>
      </c>
      <c r="DM54" s="214">
        <v>45683</v>
      </c>
      <c r="DN54" s="222" t="s">
        <v>4228</v>
      </c>
      <c r="DO54" s="218">
        <v>961000</v>
      </c>
      <c r="DP54" s="222" t="s">
        <v>4226</v>
      </c>
      <c r="DQ54" s="222" t="s">
        <v>742</v>
      </c>
      <c r="DR54" s="222">
        <v>2</v>
      </c>
      <c r="DS54" s="222" t="s">
        <v>3766</v>
      </c>
      <c r="DT54" s="222" t="s">
        <v>4227</v>
      </c>
      <c r="DU54" s="223">
        <v>45683</v>
      </c>
      <c r="DV54" s="221" t="s">
        <v>4230</v>
      </c>
      <c r="DW54" s="213">
        <v>79000</v>
      </c>
      <c r="DX54" s="224" t="s">
        <v>4209</v>
      </c>
      <c r="DY54" s="224" t="s">
        <v>742</v>
      </c>
      <c r="DZ54" s="224">
        <v>2</v>
      </c>
      <c r="EA54" s="224" t="s">
        <v>4229</v>
      </c>
      <c r="EB54" s="224" t="s">
        <v>4210</v>
      </c>
      <c r="EC54" s="214">
        <v>45683</v>
      </c>
      <c r="ED54" s="222" t="s">
        <v>4231</v>
      </c>
      <c r="EE54" s="218" t="s">
        <v>17</v>
      </c>
      <c r="EF54" s="222" t="s">
        <v>4209</v>
      </c>
      <c r="EG54" s="222" t="s">
        <v>742</v>
      </c>
      <c r="EH54" s="222">
        <v>2</v>
      </c>
      <c r="EI54" s="222" t="s">
        <v>4229</v>
      </c>
      <c r="EJ54" s="222" t="s">
        <v>4210</v>
      </c>
      <c r="EK54" s="223">
        <v>45683</v>
      </c>
      <c r="EL54" s="221" t="s">
        <v>4232</v>
      </c>
      <c r="EM54" s="213" t="s">
        <v>17</v>
      </c>
      <c r="EN54" s="224" t="s">
        <v>4209</v>
      </c>
      <c r="EO54" s="224" t="s">
        <v>742</v>
      </c>
      <c r="EP54" s="224">
        <v>2</v>
      </c>
      <c r="EQ54" s="224" t="s">
        <v>4229</v>
      </c>
      <c r="ER54" s="224" t="s">
        <v>4210</v>
      </c>
      <c r="ES54" s="214">
        <v>45683</v>
      </c>
      <c r="ET54" s="222" t="s">
        <v>4220</v>
      </c>
      <c r="EU54" s="222">
        <v>105</v>
      </c>
      <c r="EV54" s="222" t="s">
        <v>4213</v>
      </c>
      <c r="EW54" s="222" t="s">
        <v>358</v>
      </c>
      <c r="EX54" s="222">
        <v>1</v>
      </c>
      <c r="EY54" s="222" t="s">
        <v>4219</v>
      </c>
      <c r="EZ54" s="222" t="s">
        <v>4214</v>
      </c>
      <c r="FA54" s="223">
        <v>45683</v>
      </c>
      <c r="FB54" s="221" t="s">
        <v>5412</v>
      </c>
      <c r="FC54" s="224">
        <v>4</v>
      </c>
      <c r="FD54" s="224" t="s">
        <v>4209</v>
      </c>
      <c r="FE54" s="224" t="s">
        <v>742</v>
      </c>
      <c r="FF54" s="224">
        <v>2</v>
      </c>
      <c r="FG54" s="224" t="s">
        <v>5411</v>
      </c>
      <c r="FH54" s="224" t="s">
        <v>4210</v>
      </c>
      <c r="FI54" s="214">
        <v>45707</v>
      </c>
      <c r="FJ54" s="221" t="s">
        <v>5413</v>
      </c>
      <c r="FK54" s="222" t="s">
        <v>17</v>
      </c>
      <c r="FL54" s="222" t="s">
        <v>17</v>
      </c>
      <c r="FM54" s="222" t="s">
        <v>17</v>
      </c>
      <c r="FN54" s="222" t="s">
        <v>17</v>
      </c>
      <c r="FO54" s="222" t="s">
        <v>957</v>
      </c>
      <c r="FP54" s="218" t="s">
        <v>17</v>
      </c>
      <c r="FQ54" s="219">
        <v>45707</v>
      </c>
      <c r="FR54" s="221" t="s">
        <v>5414</v>
      </c>
      <c r="FS54" s="224" t="s">
        <v>17</v>
      </c>
      <c r="FT54" s="224" t="s">
        <v>17</v>
      </c>
      <c r="FU54" s="224" t="s">
        <v>17</v>
      </c>
      <c r="FV54" s="224" t="s">
        <v>17</v>
      </c>
      <c r="FW54" s="224" t="s">
        <v>957</v>
      </c>
      <c r="FX54" s="224" t="s">
        <v>17</v>
      </c>
      <c r="FY54" s="214">
        <v>45707</v>
      </c>
      <c r="FZ54" s="222" t="s">
        <v>3551</v>
      </c>
      <c r="GA54" s="222">
        <v>1</v>
      </c>
      <c r="GB54" s="222" t="s">
        <v>1188</v>
      </c>
      <c r="GC54" s="222" t="s">
        <v>33</v>
      </c>
      <c r="GD54" s="222">
        <v>2</v>
      </c>
      <c r="GE54" s="222" t="s">
        <v>17</v>
      </c>
      <c r="GF54" s="222" t="s">
        <v>17</v>
      </c>
      <c r="GG54" s="223">
        <v>45622</v>
      </c>
      <c r="GH54" s="221" t="s">
        <v>3557</v>
      </c>
      <c r="GI54" s="224">
        <v>1</v>
      </c>
      <c r="GJ54" s="224" t="s">
        <v>1188</v>
      </c>
      <c r="GK54" s="224" t="s">
        <v>33</v>
      </c>
      <c r="GL54" s="224">
        <v>2</v>
      </c>
      <c r="GM54" s="224" t="s">
        <v>17</v>
      </c>
      <c r="GN54" s="224" t="s">
        <v>17</v>
      </c>
      <c r="GO54" s="214">
        <v>45622</v>
      </c>
      <c r="GP54" s="222" t="s">
        <v>3552</v>
      </c>
      <c r="GQ54" s="222">
        <v>1</v>
      </c>
      <c r="GR54" s="222" t="s">
        <v>1188</v>
      </c>
      <c r="GS54" s="222" t="s">
        <v>33</v>
      </c>
      <c r="GT54" s="222">
        <v>2</v>
      </c>
      <c r="GU54" s="222" t="s">
        <v>17</v>
      </c>
      <c r="GV54" s="222" t="s">
        <v>17</v>
      </c>
      <c r="GW54" s="223">
        <v>45622</v>
      </c>
      <c r="GX54" s="221" t="s">
        <v>3558</v>
      </c>
      <c r="GY54" s="224">
        <v>0</v>
      </c>
      <c r="GZ54" s="224" t="s">
        <v>1188</v>
      </c>
      <c r="HA54" s="224" t="s">
        <v>33</v>
      </c>
      <c r="HB54" s="224">
        <v>2</v>
      </c>
      <c r="HC54" s="224" t="s">
        <v>17</v>
      </c>
      <c r="HD54" s="224" t="s">
        <v>17</v>
      </c>
      <c r="HE54" s="214">
        <v>45622</v>
      </c>
      <c r="HF54" s="222" t="s">
        <v>3550</v>
      </c>
      <c r="HG54" s="222">
        <v>0</v>
      </c>
      <c r="HH54" s="222" t="s">
        <v>1188</v>
      </c>
      <c r="HI54" s="222" t="s">
        <v>33</v>
      </c>
      <c r="HJ54" s="222">
        <v>2</v>
      </c>
      <c r="HK54" s="222" t="s">
        <v>17</v>
      </c>
      <c r="HL54" s="222" t="s">
        <v>17</v>
      </c>
      <c r="HM54" s="223">
        <v>45622</v>
      </c>
      <c r="HN54" s="221" t="s">
        <v>3556</v>
      </c>
      <c r="HO54" s="224">
        <v>0</v>
      </c>
      <c r="HP54" s="224" t="s">
        <v>1188</v>
      </c>
      <c r="HQ54" s="224" t="s">
        <v>33</v>
      </c>
      <c r="HR54" s="224">
        <v>2</v>
      </c>
      <c r="HS54" s="224" t="s">
        <v>17</v>
      </c>
      <c r="HT54" s="224" t="s">
        <v>17</v>
      </c>
      <c r="HU54" s="214">
        <v>45622</v>
      </c>
      <c r="HV54" s="222" t="s">
        <v>3553</v>
      </c>
      <c r="HW54" s="222">
        <v>0</v>
      </c>
      <c r="HX54" s="222" t="s">
        <v>1188</v>
      </c>
      <c r="HY54" s="222" t="s">
        <v>33</v>
      </c>
      <c r="HZ54" s="222">
        <v>2</v>
      </c>
      <c r="IA54" s="222" t="s">
        <v>17</v>
      </c>
      <c r="IB54" s="222" t="s">
        <v>17</v>
      </c>
      <c r="IC54" s="223">
        <v>45622</v>
      </c>
      <c r="ID54" s="221" t="s">
        <v>3555</v>
      </c>
      <c r="IE54" s="224">
        <v>1</v>
      </c>
      <c r="IF54" s="224" t="s">
        <v>1188</v>
      </c>
      <c r="IG54" s="224" t="s">
        <v>33</v>
      </c>
      <c r="IH54" s="224">
        <v>2</v>
      </c>
      <c r="II54" s="224" t="s">
        <v>17</v>
      </c>
      <c r="IJ54" s="224" t="s">
        <v>17</v>
      </c>
      <c r="IK54" s="214">
        <v>45622</v>
      </c>
      <c r="IL54" s="222" t="s">
        <v>3554</v>
      </c>
      <c r="IM54" s="222">
        <v>3</v>
      </c>
      <c r="IN54" s="222" t="s">
        <v>1188</v>
      </c>
      <c r="IO54" s="222" t="s">
        <v>33</v>
      </c>
      <c r="IP54" s="222">
        <v>2</v>
      </c>
      <c r="IQ54" s="222" t="s">
        <v>17</v>
      </c>
      <c r="IR54" s="222" t="s">
        <v>17</v>
      </c>
      <c r="IS54" s="223">
        <v>45622</v>
      </c>
    </row>
    <row r="55" spans="1:253" s="11" customFormat="1" ht="13.25" customHeight="1" x14ac:dyDescent="0.25">
      <c r="A55" s="11" t="s">
        <v>422</v>
      </c>
      <c r="B55" s="11" t="s">
        <v>10162</v>
      </c>
      <c r="C55" s="11" t="s">
        <v>423</v>
      </c>
      <c r="D55" s="11" t="s">
        <v>424</v>
      </c>
      <c r="E55" s="11" t="s">
        <v>9586</v>
      </c>
      <c r="F55" s="11" t="s">
        <v>6273</v>
      </c>
      <c r="G55" s="212">
        <v>92418000</v>
      </c>
      <c r="H55" s="213" t="s">
        <v>6270</v>
      </c>
      <c r="I55" s="213" t="s">
        <v>358</v>
      </c>
      <c r="J55" s="213">
        <v>1</v>
      </c>
      <c r="K55" s="213" t="s">
        <v>6272</v>
      </c>
      <c r="L55" s="213" t="s">
        <v>6271</v>
      </c>
      <c r="M55" s="214">
        <v>45713</v>
      </c>
      <c r="N55" s="221" t="s">
        <v>6277</v>
      </c>
      <c r="O55" s="216">
        <v>239561</v>
      </c>
      <c r="P55" s="216" t="s">
        <v>6274</v>
      </c>
      <c r="Q55" s="216" t="s">
        <v>22</v>
      </c>
      <c r="R55" s="216">
        <v>3</v>
      </c>
      <c r="S55" s="216" t="s">
        <v>6276</v>
      </c>
      <c r="T55" s="216" t="s">
        <v>6275</v>
      </c>
      <c r="U55" s="217">
        <v>45713</v>
      </c>
      <c r="V55" s="221" t="s">
        <v>6281</v>
      </c>
      <c r="W55" s="213">
        <v>25884000</v>
      </c>
      <c r="X55" s="213" t="s">
        <v>6278</v>
      </c>
      <c r="Y55" s="213" t="s">
        <v>22</v>
      </c>
      <c r="Z55" s="213">
        <v>3</v>
      </c>
      <c r="AA55" s="213" t="s">
        <v>6280</v>
      </c>
      <c r="AB55" s="213" t="s">
        <v>6279</v>
      </c>
      <c r="AC55" s="214">
        <v>45713</v>
      </c>
      <c r="AD55" s="221" t="s">
        <v>6285</v>
      </c>
      <c r="AE55" s="218">
        <v>5500000</v>
      </c>
      <c r="AF55" s="218" t="s">
        <v>6282</v>
      </c>
      <c r="AG55" s="218" t="s">
        <v>358</v>
      </c>
      <c r="AH55" s="218">
        <v>1</v>
      </c>
      <c r="AI55" s="218" t="s">
        <v>6284</v>
      </c>
      <c r="AJ55" s="218" t="s">
        <v>6283</v>
      </c>
      <c r="AK55" s="219">
        <v>45713</v>
      </c>
      <c r="AL55" s="221" t="s">
        <v>6287</v>
      </c>
      <c r="AM55" s="213">
        <v>4500000</v>
      </c>
      <c r="AN55" s="213" t="s">
        <v>6282</v>
      </c>
      <c r="AO55" s="213" t="s">
        <v>358</v>
      </c>
      <c r="AP55" s="213">
        <v>1</v>
      </c>
      <c r="AQ55" s="213" t="s">
        <v>6286</v>
      </c>
      <c r="AR55" s="213" t="s">
        <v>6283</v>
      </c>
      <c r="AS55" s="214">
        <v>45713</v>
      </c>
      <c r="AT55" s="222" t="s">
        <v>429</v>
      </c>
      <c r="AU55" s="218" t="s">
        <v>17</v>
      </c>
      <c r="AV55" s="218" t="s">
        <v>17</v>
      </c>
      <c r="AW55" s="218" t="s">
        <v>17</v>
      </c>
      <c r="AX55" s="218" t="s">
        <v>17</v>
      </c>
      <c r="AY55" s="218" t="s">
        <v>17</v>
      </c>
      <c r="AZ55" s="218" t="s">
        <v>17</v>
      </c>
      <c r="BA55" s="219">
        <v>43920</v>
      </c>
      <c r="BB55" s="221" t="s">
        <v>428</v>
      </c>
      <c r="BC55" s="213" t="s">
        <v>17</v>
      </c>
      <c r="BD55" s="213" t="s">
        <v>17</v>
      </c>
      <c r="BE55" s="213" t="s">
        <v>17</v>
      </c>
      <c r="BF55" s="213" t="s">
        <v>17</v>
      </c>
      <c r="BG55" s="213" t="s">
        <v>17</v>
      </c>
      <c r="BH55" s="213" t="s">
        <v>17</v>
      </c>
      <c r="BI55" s="214">
        <v>43920</v>
      </c>
      <c r="BJ55" s="222" t="s">
        <v>6289</v>
      </c>
      <c r="BK55" s="222" t="s">
        <v>17</v>
      </c>
      <c r="BL55" s="222" t="s">
        <v>378</v>
      </c>
      <c r="BM55" s="222" t="s">
        <v>17</v>
      </c>
      <c r="BN55" s="222" t="s">
        <v>17</v>
      </c>
      <c r="BO55" s="222" t="s">
        <v>6288</v>
      </c>
      <c r="BP55" s="218" t="s">
        <v>378</v>
      </c>
      <c r="BQ55" s="223">
        <v>45713</v>
      </c>
      <c r="BR55" s="221" t="s">
        <v>425</v>
      </c>
      <c r="BS55" s="224" t="s">
        <v>17</v>
      </c>
      <c r="BT55" s="224" t="s">
        <v>17</v>
      </c>
      <c r="BU55" s="224" t="s">
        <v>17</v>
      </c>
      <c r="BV55" s="224" t="s">
        <v>17</v>
      </c>
      <c r="BW55" s="224" t="s">
        <v>17</v>
      </c>
      <c r="BX55" s="224" t="s">
        <v>17</v>
      </c>
      <c r="BY55" s="214">
        <v>43920</v>
      </c>
      <c r="BZ55" s="222" t="s">
        <v>426</v>
      </c>
      <c r="CA55" s="222" t="s">
        <v>17</v>
      </c>
      <c r="CB55" s="222" t="s">
        <v>17</v>
      </c>
      <c r="CC55" s="222" t="s">
        <v>17</v>
      </c>
      <c r="CD55" s="222" t="s">
        <v>17</v>
      </c>
      <c r="CE55" s="222" t="s">
        <v>17</v>
      </c>
      <c r="CF55" s="222" t="s">
        <v>17</v>
      </c>
      <c r="CG55" s="223">
        <v>43920</v>
      </c>
      <c r="CH55" s="221" t="s">
        <v>10797</v>
      </c>
      <c r="CI55" s="222" t="e">
        <v>#N/A</v>
      </c>
      <c r="CJ55" s="222" t="e">
        <v>#N/A</v>
      </c>
      <c r="CK55" s="222" t="e">
        <v>#N/A</v>
      </c>
      <c r="CL55" s="222" t="e">
        <v>#N/A</v>
      </c>
      <c r="CM55" s="222" t="e">
        <v>#N/A</v>
      </c>
      <c r="CN55" s="222" t="e">
        <v>#N/A</v>
      </c>
      <c r="CO55" s="225" t="e">
        <v>#N/A</v>
      </c>
      <c r="CP55" s="222" t="s">
        <v>427</v>
      </c>
      <c r="CQ55" s="224" t="s">
        <v>17</v>
      </c>
      <c r="CR55" s="224" t="s">
        <v>17</v>
      </c>
      <c r="CS55" s="224" t="s">
        <v>17</v>
      </c>
      <c r="CT55" s="224" t="s">
        <v>17</v>
      </c>
      <c r="CU55" s="224" t="s">
        <v>17</v>
      </c>
      <c r="CV55" s="224" t="s">
        <v>17</v>
      </c>
      <c r="CW55" s="214">
        <v>43920</v>
      </c>
      <c r="CX55" s="222" t="s">
        <v>6295</v>
      </c>
      <c r="CY55" s="218">
        <v>5500000</v>
      </c>
      <c r="CZ55" s="218" t="s">
        <v>6282</v>
      </c>
      <c r="DA55" s="218" t="s">
        <v>742</v>
      </c>
      <c r="DB55" s="218">
        <v>2</v>
      </c>
      <c r="DC55" s="218" t="s">
        <v>6300</v>
      </c>
      <c r="DD55" s="218" t="s">
        <v>6283</v>
      </c>
      <c r="DE55" s="220">
        <v>45713</v>
      </c>
      <c r="DF55" s="221" t="s">
        <v>6297</v>
      </c>
      <c r="DG55" s="213">
        <v>20384000</v>
      </c>
      <c r="DH55" s="224" t="s">
        <v>6292</v>
      </c>
      <c r="DI55" s="224" t="s">
        <v>22</v>
      </c>
      <c r="DJ55" s="224">
        <v>3</v>
      </c>
      <c r="DK55" s="224" t="s">
        <v>6296</v>
      </c>
      <c r="DL55" s="224" t="s">
        <v>6293</v>
      </c>
      <c r="DM55" s="214">
        <v>45713</v>
      </c>
      <c r="DN55" s="222" t="s">
        <v>6299</v>
      </c>
      <c r="DO55" s="218">
        <v>0</v>
      </c>
      <c r="DP55" s="222" t="s">
        <v>6292</v>
      </c>
      <c r="DQ55" s="222" t="s">
        <v>22</v>
      </c>
      <c r="DR55" s="222">
        <v>3</v>
      </c>
      <c r="DS55" s="222" t="s">
        <v>6298</v>
      </c>
      <c r="DT55" s="222" t="s">
        <v>6293</v>
      </c>
      <c r="DU55" s="223">
        <v>45713</v>
      </c>
      <c r="DV55" s="221" t="s">
        <v>6301</v>
      </c>
      <c r="DW55" s="213">
        <v>2700000</v>
      </c>
      <c r="DX55" s="224" t="s">
        <v>6282</v>
      </c>
      <c r="DY55" s="224" t="s">
        <v>742</v>
      </c>
      <c r="DZ55" s="224">
        <v>2</v>
      </c>
      <c r="EA55" s="224" t="s">
        <v>6300</v>
      </c>
      <c r="EB55" s="224" t="s">
        <v>6283</v>
      </c>
      <c r="EC55" s="214">
        <v>45713</v>
      </c>
      <c r="ED55" s="222" t="s">
        <v>6303</v>
      </c>
      <c r="EE55" s="218">
        <v>2800000</v>
      </c>
      <c r="EF55" s="222" t="s">
        <v>6292</v>
      </c>
      <c r="EG55" s="222" t="s">
        <v>742</v>
      </c>
      <c r="EH55" s="222">
        <v>2</v>
      </c>
      <c r="EI55" s="222" t="s">
        <v>6302</v>
      </c>
      <c r="EJ55" s="222" t="s">
        <v>6293</v>
      </c>
      <c r="EK55" s="223">
        <v>45713</v>
      </c>
      <c r="EL55" s="221" t="s">
        <v>6305</v>
      </c>
      <c r="EM55" s="213">
        <v>0</v>
      </c>
      <c r="EN55" s="224" t="s">
        <v>6282</v>
      </c>
      <c r="EO55" s="224" t="s">
        <v>742</v>
      </c>
      <c r="EP55" s="224">
        <v>2</v>
      </c>
      <c r="EQ55" s="224" t="s">
        <v>6304</v>
      </c>
      <c r="ER55" s="224" t="s">
        <v>6283</v>
      </c>
      <c r="ES55" s="214">
        <v>45713</v>
      </c>
      <c r="ET55" s="222" t="s">
        <v>6291</v>
      </c>
      <c r="EU55" s="222" t="s">
        <v>17</v>
      </c>
      <c r="EV55" s="222" t="s">
        <v>378</v>
      </c>
      <c r="EW55" s="222" t="s">
        <v>17</v>
      </c>
      <c r="EX55" s="222" t="s">
        <v>17</v>
      </c>
      <c r="EY55" s="222" t="s">
        <v>6290</v>
      </c>
      <c r="EZ55" s="222" t="s">
        <v>17</v>
      </c>
      <c r="FA55" s="223">
        <v>45713</v>
      </c>
      <c r="FB55" s="221" t="s">
        <v>6307</v>
      </c>
      <c r="FC55" s="224">
        <v>3</v>
      </c>
      <c r="FD55" s="224" t="s">
        <v>6282</v>
      </c>
      <c r="FE55" s="224" t="s">
        <v>742</v>
      </c>
      <c r="FF55" s="224">
        <v>2</v>
      </c>
      <c r="FG55" s="224" t="s">
        <v>6306</v>
      </c>
      <c r="FH55" s="224" t="s">
        <v>6283</v>
      </c>
      <c r="FI55" s="214">
        <v>45713</v>
      </c>
      <c r="FJ55" s="221" t="s">
        <v>430</v>
      </c>
      <c r="FK55" s="222" t="s">
        <v>17</v>
      </c>
      <c r="FL55" s="222" t="s">
        <v>17</v>
      </c>
      <c r="FM55" s="222" t="s">
        <v>17</v>
      </c>
      <c r="FN55" s="222" t="s">
        <v>17</v>
      </c>
      <c r="FO55" s="222" t="s">
        <v>17</v>
      </c>
      <c r="FP55" s="218" t="s">
        <v>17</v>
      </c>
      <c r="FQ55" s="219">
        <v>43920</v>
      </c>
      <c r="FR55" s="221" t="s">
        <v>431</v>
      </c>
      <c r="FS55" s="224" t="s">
        <v>17</v>
      </c>
      <c r="FT55" s="224" t="s">
        <v>17</v>
      </c>
      <c r="FU55" s="224" t="s">
        <v>17</v>
      </c>
      <c r="FV55" s="224" t="s">
        <v>17</v>
      </c>
      <c r="FW55" s="224" t="s">
        <v>17</v>
      </c>
      <c r="FX55" s="224" t="s">
        <v>17</v>
      </c>
      <c r="FY55" s="214">
        <v>43920</v>
      </c>
      <c r="FZ55" s="222" t="s">
        <v>2539</v>
      </c>
      <c r="GA55" s="222">
        <v>1</v>
      </c>
      <c r="GB55" s="222" t="s">
        <v>1188</v>
      </c>
      <c r="GC55" s="222" t="s">
        <v>33</v>
      </c>
      <c r="GD55" s="222">
        <v>2</v>
      </c>
      <c r="GE55" s="222" t="s">
        <v>17</v>
      </c>
      <c r="GF55" s="222" t="s">
        <v>17</v>
      </c>
      <c r="GG55" s="223">
        <v>45609</v>
      </c>
      <c r="GH55" s="221" t="s">
        <v>2545</v>
      </c>
      <c r="GI55" s="224">
        <v>0</v>
      </c>
      <c r="GJ55" s="224" t="s">
        <v>1188</v>
      </c>
      <c r="GK55" s="224" t="s">
        <v>33</v>
      </c>
      <c r="GL55" s="224">
        <v>2</v>
      </c>
      <c r="GM55" s="224" t="s">
        <v>17</v>
      </c>
      <c r="GN55" s="224" t="s">
        <v>17</v>
      </c>
      <c r="GO55" s="214">
        <v>45609</v>
      </c>
      <c r="GP55" s="222" t="s">
        <v>2540</v>
      </c>
      <c r="GQ55" s="222">
        <v>1</v>
      </c>
      <c r="GR55" s="222" t="s">
        <v>1188</v>
      </c>
      <c r="GS55" s="222" t="s">
        <v>33</v>
      </c>
      <c r="GT55" s="222">
        <v>2</v>
      </c>
      <c r="GU55" s="222" t="s">
        <v>17</v>
      </c>
      <c r="GV55" s="222" t="s">
        <v>17</v>
      </c>
      <c r="GW55" s="223">
        <v>45609</v>
      </c>
      <c r="GX55" s="221" t="s">
        <v>1321</v>
      </c>
      <c r="GY55" s="224">
        <v>0</v>
      </c>
      <c r="GZ55" s="224" t="s">
        <v>1188</v>
      </c>
      <c r="HA55" s="224" t="s">
        <v>33</v>
      </c>
      <c r="HB55" s="224">
        <v>2</v>
      </c>
      <c r="HC55" s="224" t="s">
        <v>17</v>
      </c>
      <c r="HD55" s="224" t="s">
        <v>17</v>
      </c>
      <c r="HE55" s="214">
        <v>45470</v>
      </c>
      <c r="HF55" s="222" t="s">
        <v>2538</v>
      </c>
      <c r="HG55" s="222">
        <v>2</v>
      </c>
      <c r="HH55" s="222" t="s">
        <v>1188</v>
      </c>
      <c r="HI55" s="222" t="s">
        <v>33</v>
      </c>
      <c r="HJ55" s="222">
        <v>2</v>
      </c>
      <c r="HK55" s="222" t="s">
        <v>17</v>
      </c>
      <c r="HL55" s="222" t="s">
        <v>17</v>
      </c>
      <c r="HM55" s="223">
        <v>45609</v>
      </c>
      <c r="HN55" s="221" t="s">
        <v>2544</v>
      </c>
      <c r="HO55" s="224">
        <v>1</v>
      </c>
      <c r="HP55" s="224" t="s">
        <v>1188</v>
      </c>
      <c r="HQ55" s="224" t="s">
        <v>33</v>
      </c>
      <c r="HR55" s="224">
        <v>2</v>
      </c>
      <c r="HS55" s="224" t="s">
        <v>17</v>
      </c>
      <c r="HT55" s="224" t="s">
        <v>17</v>
      </c>
      <c r="HU55" s="214">
        <v>45609</v>
      </c>
      <c r="HV55" s="222" t="s">
        <v>2541</v>
      </c>
      <c r="HW55" s="222">
        <v>1</v>
      </c>
      <c r="HX55" s="222" t="s">
        <v>1188</v>
      </c>
      <c r="HY55" s="222" t="s">
        <v>33</v>
      </c>
      <c r="HZ55" s="222">
        <v>2</v>
      </c>
      <c r="IA55" s="222" t="s">
        <v>17</v>
      </c>
      <c r="IB55" s="222" t="s">
        <v>17</v>
      </c>
      <c r="IC55" s="223">
        <v>45609</v>
      </c>
      <c r="ID55" s="221" t="s">
        <v>2543</v>
      </c>
      <c r="IE55" s="224">
        <v>1</v>
      </c>
      <c r="IF55" s="224" t="s">
        <v>1188</v>
      </c>
      <c r="IG55" s="224" t="s">
        <v>33</v>
      </c>
      <c r="IH55" s="224">
        <v>2</v>
      </c>
      <c r="II55" s="224" t="s">
        <v>17</v>
      </c>
      <c r="IJ55" s="224" t="s">
        <v>17</v>
      </c>
      <c r="IK55" s="214">
        <v>45609</v>
      </c>
      <c r="IL55" s="222" t="s">
        <v>2542</v>
      </c>
      <c r="IM55" s="222">
        <v>2</v>
      </c>
      <c r="IN55" s="222" t="s">
        <v>1188</v>
      </c>
      <c r="IO55" s="222" t="s">
        <v>33</v>
      </c>
      <c r="IP55" s="222">
        <v>2</v>
      </c>
      <c r="IQ55" s="222" t="s">
        <v>17</v>
      </c>
      <c r="IR55" s="222" t="s">
        <v>17</v>
      </c>
      <c r="IS55" s="223">
        <v>45609</v>
      </c>
    </row>
    <row r="56" spans="1:253" s="11" customFormat="1" ht="13.25" customHeight="1" x14ac:dyDescent="0.25">
      <c r="A56" s="11" t="s">
        <v>432</v>
      </c>
      <c r="B56" s="11" t="s">
        <v>10296</v>
      </c>
      <c r="C56" s="11" t="s">
        <v>433</v>
      </c>
      <c r="D56" s="11" t="s">
        <v>173</v>
      </c>
      <c r="E56" s="11" t="s">
        <v>9587</v>
      </c>
      <c r="F56" s="11" t="s">
        <v>6639</v>
      </c>
      <c r="G56" s="212">
        <v>45074000</v>
      </c>
      <c r="H56" s="213" t="s">
        <v>6636</v>
      </c>
      <c r="I56" s="213" t="s">
        <v>742</v>
      </c>
      <c r="J56" s="213">
        <v>2</v>
      </c>
      <c r="K56" s="213" t="s">
        <v>6638</v>
      </c>
      <c r="L56" s="213" t="s">
        <v>6637</v>
      </c>
      <c r="M56" s="214">
        <v>45713</v>
      </c>
      <c r="N56" s="221" t="s">
        <v>6643</v>
      </c>
      <c r="O56" s="216">
        <v>382388</v>
      </c>
      <c r="P56" s="216" t="s">
        <v>6640</v>
      </c>
      <c r="Q56" s="216" t="s">
        <v>742</v>
      </c>
      <c r="R56" s="216">
        <v>2</v>
      </c>
      <c r="S56" s="216" t="s">
        <v>6642</v>
      </c>
      <c r="T56" s="216" t="s">
        <v>6641</v>
      </c>
      <c r="U56" s="217">
        <v>45713</v>
      </c>
      <c r="V56" s="221" t="s">
        <v>6647</v>
      </c>
      <c r="W56" s="213">
        <v>44570000</v>
      </c>
      <c r="X56" s="213" t="s">
        <v>6644</v>
      </c>
      <c r="Y56" s="213" t="s">
        <v>742</v>
      </c>
      <c r="Z56" s="213">
        <v>2</v>
      </c>
      <c r="AA56" s="213" t="s">
        <v>6646</v>
      </c>
      <c r="AB56" s="213" t="s">
        <v>6645</v>
      </c>
      <c r="AC56" s="214">
        <v>45713</v>
      </c>
      <c r="AD56" s="221" t="s">
        <v>6650</v>
      </c>
      <c r="AE56" s="218">
        <v>7481000</v>
      </c>
      <c r="AF56" s="218" t="s">
        <v>6648</v>
      </c>
      <c r="AG56" s="218" t="s">
        <v>742</v>
      </c>
      <c r="AH56" s="218">
        <v>2</v>
      </c>
      <c r="AI56" s="218" t="s">
        <v>6648</v>
      </c>
      <c r="AJ56" s="218" t="s">
        <v>6649</v>
      </c>
      <c r="AK56" s="219">
        <v>45713</v>
      </c>
      <c r="AL56" s="221" t="s">
        <v>6654</v>
      </c>
      <c r="AM56" s="213">
        <v>6270000</v>
      </c>
      <c r="AN56" s="213" t="s">
        <v>6651</v>
      </c>
      <c r="AO56" s="213" t="s">
        <v>742</v>
      </c>
      <c r="AP56" s="213">
        <v>2</v>
      </c>
      <c r="AQ56" s="213" t="s">
        <v>6653</v>
      </c>
      <c r="AR56" s="213" t="s">
        <v>6652</v>
      </c>
      <c r="AS56" s="214">
        <v>45713</v>
      </c>
      <c r="AT56" s="222" t="s">
        <v>443</v>
      </c>
      <c r="AU56" s="218" t="s">
        <v>17</v>
      </c>
      <c r="AV56" s="218" t="s">
        <v>17</v>
      </c>
      <c r="AW56" s="218" t="s">
        <v>17</v>
      </c>
      <c r="AX56" s="218" t="s">
        <v>17</v>
      </c>
      <c r="AY56" s="218" t="s">
        <v>442</v>
      </c>
      <c r="AZ56" s="218" t="s">
        <v>17</v>
      </c>
      <c r="BA56" s="219">
        <v>43950</v>
      </c>
      <c r="BB56" s="221" t="s">
        <v>441</v>
      </c>
      <c r="BC56" s="213" t="s">
        <v>17</v>
      </c>
      <c r="BD56" s="213" t="s">
        <v>17</v>
      </c>
      <c r="BE56" s="213" t="s">
        <v>17</v>
      </c>
      <c r="BF56" s="213" t="s">
        <v>17</v>
      </c>
      <c r="BG56" s="213" t="s">
        <v>17</v>
      </c>
      <c r="BH56" s="213" t="s">
        <v>17</v>
      </c>
      <c r="BI56" s="214">
        <v>43950</v>
      </c>
      <c r="BJ56" s="222" t="s">
        <v>6657</v>
      </c>
      <c r="BK56" s="222">
        <v>470</v>
      </c>
      <c r="BL56" s="222" t="s">
        <v>6655</v>
      </c>
      <c r="BM56" s="222" t="s">
        <v>742</v>
      </c>
      <c r="BN56" s="222">
        <v>2</v>
      </c>
      <c r="BO56" s="222" t="s">
        <v>6656</v>
      </c>
      <c r="BP56" s="218" t="s">
        <v>4234</v>
      </c>
      <c r="BQ56" s="223">
        <v>45713</v>
      </c>
      <c r="BR56" s="221" t="s">
        <v>435</v>
      </c>
      <c r="BS56" s="224" t="s">
        <v>17</v>
      </c>
      <c r="BT56" s="224" t="s">
        <v>17</v>
      </c>
      <c r="BU56" s="224" t="s">
        <v>17</v>
      </c>
      <c r="BV56" s="224" t="s">
        <v>17</v>
      </c>
      <c r="BW56" s="224" t="s">
        <v>434</v>
      </c>
      <c r="BX56" s="224" t="s">
        <v>17</v>
      </c>
      <c r="BY56" s="214">
        <v>43950</v>
      </c>
      <c r="BZ56" s="222" t="s">
        <v>436</v>
      </c>
      <c r="CA56" s="222" t="s">
        <v>17</v>
      </c>
      <c r="CB56" s="222" t="s">
        <v>17</v>
      </c>
      <c r="CC56" s="222" t="s">
        <v>17</v>
      </c>
      <c r="CD56" s="222" t="s">
        <v>17</v>
      </c>
      <c r="CE56" s="222" t="s">
        <v>434</v>
      </c>
      <c r="CF56" s="222" t="s">
        <v>17</v>
      </c>
      <c r="CG56" s="223">
        <v>43950</v>
      </c>
      <c r="CH56" s="221" t="s">
        <v>10798</v>
      </c>
      <c r="CI56" s="222" t="e">
        <v>#N/A</v>
      </c>
      <c r="CJ56" s="222" t="e">
        <v>#N/A</v>
      </c>
      <c r="CK56" s="222" t="e">
        <v>#N/A</v>
      </c>
      <c r="CL56" s="222" t="e">
        <v>#N/A</v>
      </c>
      <c r="CM56" s="222" t="e">
        <v>#N/A</v>
      </c>
      <c r="CN56" s="222" t="e">
        <v>#N/A</v>
      </c>
      <c r="CO56" s="225" t="e">
        <v>#N/A</v>
      </c>
      <c r="CP56" s="222" t="s">
        <v>440</v>
      </c>
      <c r="CQ56" s="224">
        <v>133900</v>
      </c>
      <c r="CR56" s="224" t="s">
        <v>437</v>
      </c>
      <c r="CS56" s="224" t="s">
        <v>22</v>
      </c>
      <c r="CT56" s="224">
        <v>3</v>
      </c>
      <c r="CU56" s="224" t="s">
        <v>439</v>
      </c>
      <c r="CV56" s="224" t="s">
        <v>438</v>
      </c>
      <c r="CW56" s="214">
        <v>43950</v>
      </c>
      <c r="CX56" s="222" t="s">
        <v>6662</v>
      </c>
      <c r="CY56" s="218">
        <v>126000</v>
      </c>
      <c r="CZ56" s="218" t="s">
        <v>6659</v>
      </c>
      <c r="DA56" s="218" t="s">
        <v>742</v>
      </c>
      <c r="DB56" s="218">
        <v>2</v>
      </c>
      <c r="DC56" s="218" t="s">
        <v>6670</v>
      </c>
      <c r="DD56" s="218" t="s">
        <v>6660</v>
      </c>
      <c r="DE56" s="220">
        <v>45713</v>
      </c>
      <c r="DF56" s="221" t="s">
        <v>6665</v>
      </c>
      <c r="DG56" s="213">
        <v>37089000</v>
      </c>
      <c r="DH56" s="224" t="s">
        <v>6663</v>
      </c>
      <c r="DI56" s="224" t="s">
        <v>742</v>
      </c>
      <c r="DJ56" s="224">
        <v>2</v>
      </c>
      <c r="DK56" s="224" t="s">
        <v>3762</v>
      </c>
      <c r="DL56" s="224" t="s">
        <v>6664</v>
      </c>
      <c r="DM56" s="214">
        <v>45713</v>
      </c>
      <c r="DN56" s="222" t="s">
        <v>6669</v>
      </c>
      <c r="DO56" s="218">
        <v>7355000</v>
      </c>
      <c r="DP56" s="222" t="s">
        <v>6666</v>
      </c>
      <c r="DQ56" s="222" t="s">
        <v>742</v>
      </c>
      <c r="DR56" s="222">
        <v>2</v>
      </c>
      <c r="DS56" s="222" t="s">
        <v>6668</v>
      </c>
      <c r="DT56" s="222" t="s">
        <v>6667</v>
      </c>
      <c r="DU56" s="223">
        <v>45713</v>
      </c>
      <c r="DV56" s="221" t="s">
        <v>6671</v>
      </c>
      <c r="DW56" s="213">
        <v>93000</v>
      </c>
      <c r="DX56" s="224" t="s">
        <v>6659</v>
      </c>
      <c r="DY56" s="224" t="s">
        <v>742</v>
      </c>
      <c r="DZ56" s="224">
        <v>2</v>
      </c>
      <c r="EA56" s="224" t="s">
        <v>6670</v>
      </c>
      <c r="EB56" s="224" t="s">
        <v>6660</v>
      </c>
      <c r="EC56" s="214">
        <v>45713</v>
      </c>
      <c r="ED56" s="222" t="s">
        <v>6672</v>
      </c>
      <c r="EE56" s="218">
        <v>33000</v>
      </c>
      <c r="EF56" s="222" t="s">
        <v>6659</v>
      </c>
      <c r="EG56" s="222" t="s">
        <v>742</v>
      </c>
      <c r="EH56" s="222">
        <v>2</v>
      </c>
      <c r="EI56" s="222" t="s">
        <v>6670</v>
      </c>
      <c r="EJ56" s="222" t="s">
        <v>6660</v>
      </c>
      <c r="EK56" s="223">
        <v>45713</v>
      </c>
      <c r="EL56" s="221" t="s">
        <v>6674</v>
      </c>
      <c r="EM56" s="213">
        <v>0</v>
      </c>
      <c r="EN56" s="224" t="s">
        <v>6659</v>
      </c>
      <c r="EO56" s="224" t="s">
        <v>742</v>
      </c>
      <c r="EP56" s="224">
        <v>2</v>
      </c>
      <c r="EQ56" s="224" t="s">
        <v>6673</v>
      </c>
      <c r="ER56" s="224" t="s">
        <v>6660</v>
      </c>
      <c r="ES56" s="214">
        <v>45713</v>
      </c>
      <c r="ET56" s="222" t="s">
        <v>6658</v>
      </c>
      <c r="EU56" s="222">
        <v>470</v>
      </c>
      <c r="EV56" s="222" t="s">
        <v>6655</v>
      </c>
      <c r="EW56" s="222" t="s">
        <v>742</v>
      </c>
      <c r="EX56" s="222">
        <v>2</v>
      </c>
      <c r="EY56" s="222" t="s">
        <v>6656</v>
      </c>
      <c r="EZ56" s="222" t="s">
        <v>4234</v>
      </c>
      <c r="FA56" s="223">
        <v>45713</v>
      </c>
      <c r="FB56" s="221" t="s">
        <v>6678</v>
      </c>
      <c r="FC56" s="224">
        <v>4</v>
      </c>
      <c r="FD56" s="224" t="s">
        <v>6675</v>
      </c>
      <c r="FE56" s="224" t="s">
        <v>742</v>
      </c>
      <c r="FF56" s="224">
        <v>2</v>
      </c>
      <c r="FG56" s="224" t="s">
        <v>6677</v>
      </c>
      <c r="FH56" s="224" t="s">
        <v>6676</v>
      </c>
      <c r="FI56" s="214">
        <v>45713</v>
      </c>
      <c r="FJ56" s="221" t="s">
        <v>469</v>
      </c>
      <c r="FK56" s="222">
        <v>1500000</v>
      </c>
      <c r="FL56" s="222" t="s">
        <v>466</v>
      </c>
      <c r="FM56" s="222" t="s">
        <v>22</v>
      </c>
      <c r="FN56" s="222">
        <v>3</v>
      </c>
      <c r="FO56" s="222" t="s">
        <v>468</v>
      </c>
      <c r="FP56" s="218" t="s">
        <v>467</v>
      </c>
      <c r="FQ56" s="219">
        <v>44015</v>
      </c>
      <c r="FR56" s="221" t="s">
        <v>471</v>
      </c>
      <c r="FS56" s="224">
        <v>300000</v>
      </c>
      <c r="FT56" s="224" t="s">
        <v>466</v>
      </c>
      <c r="FU56" s="224" t="s">
        <v>22</v>
      </c>
      <c r="FV56" s="224">
        <v>3</v>
      </c>
      <c r="FW56" s="224" t="s">
        <v>470</v>
      </c>
      <c r="FX56" s="224" t="s">
        <v>467</v>
      </c>
      <c r="FY56" s="214">
        <v>44015</v>
      </c>
      <c r="FZ56" s="222" t="s">
        <v>2547</v>
      </c>
      <c r="GA56" s="222">
        <v>1</v>
      </c>
      <c r="GB56" s="222" t="s">
        <v>1188</v>
      </c>
      <c r="GC56" s="222" t="s">
        <v>33</v>
      </c>
      <c r="GD56" s="222">
        <v>2</v>
      </c>
      <c r="GE56" s="222" t="s">
        <v>17</v>
      </c>
      <c r="GF56" s="222" t="s">
        <v>17</v>
      </c>
      <c r="GG56" s="223">
        <v>45609</v>
      </c>
      <c r="GH56" s="221" t="s">
        <v>2553</v>
      </c>
      <c r="GI56" s="224">
        <v>2</v>
      </c>
      <c r="GJ56" s="224" t="s">
        <v>1188</v>
      </c>
      <c r="GK56" s="224" t="s">
        <v>33</v>
      </c>
      <c r="GL56" s="224">
        <v>2</v>
      </c>
      <c r="GM56" s="224" t="s">
        <v>17</v>
      </c>
      <c r="GN56" s="224" t="s">
        <v>17</v>
      </c>
      <c r="GO56" s="214">
        <v>45609</v>
      </c>
      <c r="GP56" s="222" t="s">
        <v>2548</v>
      </c>
      <c r="GQ56" s="222">
        <v>2</v>
      </c>
      <c r="GR56" s="222" t="s">
        <v>1188</v>
      </c>
      <c r="GS56" s="222" t="s">
        <v>33</v>
      </c>
      <c r="GT56" s="222">
        <v>2</v>
      </c>
      <c r="GU56" s="222" t="s">
        <v>17</v>
      </c>
      <c r="GV56" s="222" t="s">
        <v>17</v>
      </c>
      <c r="GW56" s="223">
        <v>45609</v>
      </c>
      <c r="GX56" s="221" t="s">
        <v>2554</v>
      </c>
      <c r="GY56" s="224">
        <v>0</v>
      </c>
      <c r="GZ56" s="224" t="s">
        <v>1188</v>
      </c>
      <c r="HA56" s="224" t="s">
        <v>33</v>
      </c>
      <c r="HB56" s="224">
        <v>2</v>
      </c>
      <c r="HC56" s="224" t="s">
        <v>17</v>
      </c>
      <c r="HD56" s="224" t="s">
        <v>17</v>
      </c>
      <c r="HE56" s="214">
        <v>45609</v>
      </c>
      <c r="HF56" s="222" t="s">
        <v>2546</v>
      </c>
      <c r="HG56" s="222">
        <v>2</v>
      </c>
      <c r="HH56" s="222" t="s">
        <v>1188</v>
      </c>
      <c r="HI56" s="222" t="s">
        <v>33</v>
      </c>
      <c r="HJ56" s="222">
        <v>2</v>
      </c>
      <c r="HK56" s="222" t="s">
        <v>17</v>
      </c>
      <c r="HL56" s="222" t="s">
        <v>17</v>
      </c>
      <c r="HM56" s="223">
        <v>45609</v>
      </c>
      <c r="HN56" s="221" t="s">
        <v>2552</v>
      </c>
      <c r="HO56" s="224">
        <v>2</v>
      </c>
      <c r="HP56" s="224" t="s">
        <v>1188</v>
      </c>
      <c r="HQ56" s="224" t="s">
        <v>33</v>
      </c>
      <c r="HR56" s="224">
        <v>2</v>
      </c>
      <c r="HS56" s="224" t="s">
        <v>17</v>
      </c>
      <c r="HT56" s="224" t="s">
        <v>17</v>
      </c>
      <c r="HU56" s="214">
        <v>45609</v>
      </c>
      <c r="HV56" s="222" t="s">
        <v>2549</v>
      </c>
      <c r="HW56" s="222">
        <v>1</v>
      </c>
      <c r="HX56" s="222" t="s">
        <v>1188</v>
      </c>
      <c r="HY56" s="222" t="s">
        <v>33</v>
      </c>
      <c r="HZ56" s="222">
        <v>2</v>
      </c>
      <c r="IA56" s="222" t="s">
        <v>17</v>
      </c>
      <c r="IB56" s="222" t="s">
        <v>17</v>
      </c>
      <c r="IC56" s="223">
        <v>45609</v>
      </c>
      <c r="ID56" s="221" t="s">
        <v>2551</v>
      </c>
      <c r="IE56" s="224">
        <v>3</v>
      </c>
      <c r="IF56" s="224" t="s">
        <v>1188</v>
      </c>
      <c r="IG56" s="224" t="s">
        <v>33</v>
      </c>
      <c r="IH56" s="224">
        <v>2</v>
      </c>
      <c r="II56" s="224" t="s">
        <v>17</v>
      </c>
      <c r="IJ56" s="224" t="s">
        <v>17</v>
      </c>
      <c r="IK56" s="214">
        <v>45609</v>
      </c>
      <c r="IL56" s="222" t="s">
        <v>2550</v>
      </c>
      <c r="IM56" s="222">
        <v>0</v>
      </c>
      <c r="IN56" s="222" t="s">
        <v>1188</v>
      </c>
      <c r="IO56" s="222" t="s">
        <v>33</v>
      </c>
      <c r="IP56" s="222">
        <v>2</v>
      </c>
      <c r="IQ56" s="222" t="s">
        <v>17</v>
      </c>
      <c r="IR56" s="222" t="s">
        <v>17</v>
      </c>
      <c r="IS56" s="223">
        <v>45609</v>
      </c>
    </row>
    <row r="57" spans="1:253" s="11" customFormat="1" ht="13.25" customHeight="1" x14ac:dyDescent="0.25">
      <c r="A57" s="11" t="s">
        <v>171</v>
      </c>
      <c r="B57" s="11" t="s">
        <v>10300</v>
      </c>
      <c r="C57" s="11" t="s">
        <v>172</v>
      </c>
      <c r="D57" s="11" t="s">
        <v>173</v>
      </c>
      <c r="E57" s="11" t="s">
        <v>9587</v>
      </c>
      <c r="F57" s="11" t="s">
        <v>6680</v>
      </c>
      <c r="G57" s="212">
        <v>45074000</v>
      </c>
      <c r="H57" s="213" t="s">
        <v>6636</v>
      </c>
      <c r="I57" s="213" t="s">
        <v>742</v>
      </c>
      <c r="J57" s="213">
        <v>2</v>
      </c>
      <c r="K57" s="213" t="s">
        <v>6679</v>
      </c>
      <c r="L57" s="213" t="s">
        <v>6637</v>
      </c>
      <c r="M57" s="214">
        <v>45713</v>
      </c>
      <c r="N57" s="221" t="s">
        <v>6681</v>
      </c>
      <c r="O57" s="216">
        <v>382388</v>
      </c>
      <c r="P57" s="216" t="s">
        <v>6640</v>
      </c>
      <c r="Q57" s="216" t="s">
        <v>742</v>
      </c>
      <c r="R57" s="216">
        <v>2</v>
      </c>
      <c r="S57" s="216" t="s">
        <v>6642</v>
      </c>
      <c r="T57" s="216" t="s">
        <v>6641</v>
      </c>
      <c r="U57" s="217">
        <v>45713</v>
      </c>
      <c r="V57" s="221" t="s">
        <v>6685</v>
      </c>
      <c r="W57" s="213">
        <v>44260000</v>
      </c>
      <c r="X57" s="213" t="s">
        <v>6682</v>
      </c>
      <c r="Y57" s="213" t="s">
        <v>742</v>
      </c>
      <c r="Z57" s="213">
        <v>2</v>
      </c>
      <c r="AA57" s="213" t="s">
        <v>6684</v>
      </c>
      <c r="AB57" s="213" t="s">
        <v>6683</v>
      </c>
      <c r="AC57" s="214">
        <v>45713</v>
      </c>
      <c r="AD57" s="221" t="s">
        <v>6689</v>
      </c>
      <c r="AE57" s="218">
        <v>5959000</v>
      </c>
      <c r="AF57" s="218" t="s">
        <v>6686</v>
      </c>
      <c r="AG57" s="218" t="s">
        <v>742</v>
      </c>
      <c r="AH57" s="218">
        <v>2</v>
      </c>
      <c r="AI57" s="218" t="s">
        <v>6688</v>
      </c>
      <c r="AJ57" s="218" t="s">
        <v>6687</v>
      </c>
      <c r="AK57" s="219">
        <v>45713</v>
      </c>
      <c r="AL57" s="221" t="s">
        <v>6691</v>
      </c>
      <c r="AM57" s="213">
        <v>5959000</v>
      </c>
      <c r="AN57" s="213" t="s">
        <v>6686</v>
      </c>
      <c r="AO57" s="213" t="s">
        <v>742</v>
      </c>
      <c r="AP57" s="213">
        <v>2</v>
      </c>
      <c r="AQ57" s="213" t="s">
        <v>6690</v>
      </c>
      <c r="AR57" s="213" t="s">
        <v>6687</v>
      </c>
      <c r="AS57" s="214">
        <v>45713</v>
      </c>
      <c r="AT57" s="222" t="s">
        <v>292</v>
      </c>
      <c r="AU57" s="218" t="s">
        <v>17</v>
      </c>
      <c r="AV57" s="218" t="s">
        <v>17</v>
      </c>
      <c r="AW57" s="218" t="s">
        <v>33</v>
      </c>
      <c r="AX57" s="218">
        <v>2</v>
      </c>
      <c r="AY57" s="218" t="s">
        <v>291</v>
      </c>
      <c r="AZ57" s="218" t="s">
        <v>17</v>
      </c>
      <c r="BA57" s="219">
        <v>43524</v>
      </c>
      <c r="BB57" s="221" t="s">
        <v>176</v>
      </c>
      <c r="BC57" s="213" t="s">
        <v>17</v>
      </c>
      <c r="BD57" s="213">
        <v>0</v>
      </c>
      <c r="BE57" s="213" t="s">
        <v>33</v>
      </c>
      <c r="BF57" s="213">
        <v>2</v>
      </c>
      <c r="BG57" s="213">
        <v>0</v>
      </c>
      <c r="BH57" s="213">
        <v>0</v>
      </c>
      <c r="BI57" s="214">
        <v>43511</v>
      </c>
      <c r="BJ57" s="222" t="s">
        <v>6693</v>
      </c>
      <c r="BK57" s="222">
        <v>470</v>
      </c>
      <c r="BL57" s="222" t="s">
        <v>6655</v>
      </c>
      <c r="BM57" s="222" t="s">
        <v>742</v>
      </c>
      <c r="BN57" s="222">
        <v>2</v>
      </c>
      <c r="BO57" s="222" t="s">
        <v>6692</v>
      </c>
      <c r="BP57" s="218" t="s">
        <v>4234</v>
      </c>
      <c r="BQ57" s="223">
        <v>45713</v>
      </c>
      <c r="BR57" s="221" t="s">
        <v>174</v>
      </c>
      <c r="BS57" s="224" t="s">
        <v>17</v>
      </c>
      <c r="BT57" s="224">
        <v>0</v>
      </c>
      <c r="BU57" s="224" t="s">
        <v>33</v>
      </c>
      <c r="BV57" s="224">
        <v>2</v>
      </c>
      <c r="BW57" s="224">
        <v>0</v>
      </c>
      <c r="BX57" s="224">
        <v>0</v>
      </c>
      <c r="BY57" s="214">
        <v>43511</v>
      </c>
      <c r="BZ57" s="222" t="s">
        <v>175</v>
      </c>
      <c r="CA57" s="222" t="s">
        <v>17</v>
      </c>
      <c r="CB57" s="222" t="s">
        <v>17</v>
      </c>
      <c r="CC57" s="222" t="s">
        <v>17</v>
      </c>
      <c r="CD57" s="222" t="s">
        <v>17</v>
      </c>
      <c r="CE57" s="222" t="s">
        <v>17</v>
      </c>
      <c r="CF57" s="222" t="s">
        <v>17</v>
      </c>
      <c r="CG57" s="223">
        <v>43511</v>
      </c>
      <c r="CH57" s="221" t="s">
        <v>10799</v>
      </c>
      <c r="CI57" s="222" t="e">
        <v>#N/A</v>
      </c>
      <c r="CJ57" s="222" t="e">
        <v>#N/A</v>
      </c>
      <c r="CK57" s="222" t="e">
        <v>#N/A</v>
      </c>
      <c r="CL57" s="222" t="e">
        <v>#N/A</v>
      </c>
      <c r="CM57" s="222" t="e">
        <v>#N/A</v>
      </c>
      <c r="CN57" s="222" t="e">
        <v>#N/A</v>
      </c>
      <c r="CO57" s="225" t="e">
        <v>#N/A</v>
      </c>
      <c r="CP57" s="222" t="s">
        <v>446</v>
      </c>
      <c r="CQ57" s="224">
        <v>133900</v>
      </c>
      <c r="CR57" s="224" t="s">
        <v>444</v>
      </c>
      <c r="CS57" s="224" t="s">
        <v>22</v>
      </c>
      <c r="CT57" s="224">
        <v>3</v>
      </c>
      <c r="CU57" s="224" t="s">
        <v>439</v>
      </c>
      <c r="CV57" s="224" t="s">
        <v>445</v>
      </c>
      <c r="CW57" s="214">
        <v>43950</v>
      </c>
      <c r="CX57" s="222" t="s">
        <v>6699</v>
      </c>
      <c r="CY57" s="218">
        <v>90000</v>
      </c>
      <c r="CZ57" s="218" t="s">
        <v>6696</v>
      </c>
      <c r="DA57" s="218" t="s">
        <v>742</v>
      </c>
      <c r="DB57" s="218">
        <v>2</v>
      </c>
      <c r="DC57" s="218" t="s">
        <v>6706</v>
      </c>
      <c r="DD57" s="218" t="s">
        <v>6697</v>
      </c>
      <c r="DE57" s="220">
        <v>45713</v>
      </c>
      <c r="DF57" s="221" t="s">
        <v>6703</v>
      </c>
      <c r="DG57" s="213">
        <v>38300000</v>
      </c>
      <c r="DH57" s="224" t="s">
        <v>6700</v>
      </c>
      <c r="DI57" s="224" t="s">
        <v>22</v>
      </c>
      <c r="DJ57" s="224">
        <v>3</v>
      </c>
      <c r="DK57" s="224" t="s">
        <v>6702</v>
      </c>
      <c r="DL57" s="224" t="s">
        <v>6701</v>
      </c>
      <c r="DM57" s="214">
        <v>45713</v>
      </c>
      <c r="DN57" s="222" t="s">
        <v>6705</v>
      </c>
      <c r="DO57" s="218">
        <v>5870000</v>
      </c>
      <c r="DP57" s="222" t="s">
        <v>6696</v>
      </c>
      <c r="DQ57" s="222" t="s">
        <v>742</v>
      </c>
      <c r="DR57" s="222">
        <v>2</v>
      </c>
      <c r="DS57" s="222" t="s">
        <v>6704</v>
      </c>
      <c r="DT57" s="222" t="s">
        <v>6697</v>
      </c>
      <c r="DU57" s="223">
        <v>45713</v>
      </c>
      <c r="DV57" s="221" t="s">
        <v>6707</v>
      </c>
      <c r="DW57" s="213">
        <v>60000</v>
      </c>
      <c r="DX57" s="224" t="s">
        <v>6696</v>
      </c>
      <c r="DY57" s="224" t="s">
        <v>742</v>
      </c>
      <c r="DZ57" s="224">
        <v>2</v>
      </c>
      <c r="EA57" s="224" t="s">
        <v>6706</v>
      </c>
      <c r="EB57" s="224" t="s">
        <v>6697</v>
      </c>
      <c r="EC57" s="214">
        <v>45713</v>
      </c>
      <c r="ED57" s="222" t="s">
        <v>6708</v>
      </c>
      <c r="EE57" s="218">
        <v>30000</v>
      </c>
      <c r="EF57" s="222" t="s">
        <v>6696</v>
      </c>
      <c r="EG57" s="222" t="s">
        <v>742</v>
      </c>
      <c r="EH57" s="222">
        <v>2</v>
      </c>
      <c r="EI57" s="222" t="s">
        <v>6706</v>
      </c>
      <c r="EJ57" s="222" t="s">
        <v>6697</v>
      </c>
      <c r="EK57" s="223">
        <v>45713</v>
      </c>
      <c r="EL57" s="221" t="s">
        <v>6709</v>
      </c>
      <c r="EM57" s="213">
        <v>0</v>
      </c>
      <c r="EN57" s="224" t="s">
        <v>6696</v>
      </c>
      <c r="EO57" s="224" t="s">
        <v>742</v>
      </c>
      <c r="EP57" s="224">
        <v>2</v>
      </c>
      <c r="EQ57" s="224" t="s">
        <v>6706</v>
      </c>
      <c r="ER57" s="224" t="s">
        <v>6697</v>
      </c>
      <c r="ES57" s="214">
        <v>45713</v>
      </c>
      <c r="ET57" s="222" t="s">
        <v>6695</v>
      </c>
      <c r="EU57" s="222">
        <v>470</v>
      </c>
      <c r="EV57" s="222" t="s">
        <v>6655</v>
      </c>
      <c r="EW57" s="222" t="s">
        <v>742</v>
      </c>
      <c r="EX57" s="222">
        <v>2</v>
      </c>
      <c r="EY57" s="222" t="s">
        <v>6694</v>
      </c>
      <c r="EZ57" s="222" t="s">
        <v>4234</v>
      </c>
      <c r="FA57" s="223">
        <v>45713</v>
      </c>
      <c r="FB57" s="221" t="s">
        <v>6711</v>
      </c>
      <c r="FC57" s="224">
        <v>2</v>
      </c>
      <c r="FD57" s="224" t="s">
        <v>6686</v>
      </c>
      <c r="FE57" s="224" t="s">
        <v>742</v>
      </c>
      <c r="FF57" s="224">
        <v>2</v>
      </c>
      <c r="FG57" s="224" t="s">
        <v>6710</v>
      </c>
      <c r="FH57" s="224" t="s">
        <v>6687</v>
      </c>
      <c r="FI57" s="214">
        <v>45713</v>
      </c>
      <c r="FJ57" s="221" t="s">
        <v>473</v>
      </c>
      <c r="FK57" s="222">
        <v>1500000</v>
      </c>
      <c r="FL57" s="222" t="s">
        <v>466</v>
      </c>
      <c r="FM57" s="222" t="s">
        <v>22</v>
      </c>
      <c r="FN57" s="222">
        <v>3</v>
      </c>
      <c r="FO57" s="222" t="s">
        <v>472</v>
      </c>
      <c r="FP57" s="218" t="s">
        <v>467</v>
      </c>
      <c r="FQ57" s="219">
        <v>44015</v>
      </c>
      <c r="FR57" s="221" t="s">
        <v>475</v>
      </c>
      <c r="FS57" s="224">
        <v>300000</v>
      </c>
      <c r="FT57" s="224" t="s">
        <v>466</v>
      </c>
      <c r="FU57" s="224" t="s">
        <v>22</v>
      </c>
      <c r="FV57" s="224">
        <v>3</v>
      </c>
      <c r="FW57" s="224" t="s">
        <v>474</v>
      </c>
      <c r="FX57" s="224" t="s">
        <v>467</v>
      </c>
      <c r="FY57" s="214">
        <v>44015</v>
      </c>
      <c r="FZ57" s="222" t="s">
        <v>2556</v>
      </c>
      <c r="GA57" s="222">
        <v>1</v>
      </c>
      <c r="GB57" s="222" t="s">
        <v>1188</v>
      </c>
      <c r="GC57" s="222" t="s">
        <v>33</v>
      </c>
      <c r="GD57" s="222">
        <v>2</v>
      </c>
      <c r="GE57" s="222" t="s">
        <v>17</v>
      </c>
      <c r="GF57" s="222" t="s">
        <v>17</v>
      </c>
      <c r="GG57" s="223">
        <v>45609</v>
      </c>
      <c r="GH57" s="221" t="s">
        <v>2562</v>
      </c>
      <c r="GI57" s="224">
        <v>1</v>
      </c>
      <c r="GJ57" s="224" t="s">
        <v>1188</v>
      </c>
      <c r="GK57" s="224" t="s">
        <v>33</v>
      </c>
      <c r="GL57" s="224">
        <v>2</v>
      </c>
      <c r="GM57" s="224" t="s">
        <v>17</v>
      </c>
      <c r="GN57" s="224" t="s">
        <v>17</v>
      </c>
      <c r="GO57" s="214">
        <v>45609</v>
      </c>
      <c r="GP57" s="222" t="s">
        <v>2557</v>
      </c>
      <c r="GQ57" s="222">
        <v>2</v>
      </c>
      <c r="GR57" s="222" t="s">
        <v>1188</v>
      </c>
      <c r="GS57" s="222" t="s">
        <v>33</v>
      </c>
      <c r="GT57" s="222">
        <v>2</v>
      </c>
      <c r="GU57" s="222" t="s">
        <v>17</v>
      </c>
      <c r="GV57" s="222" t="s">
        <v>17</v>
      </c>
      <c r="GW57" s="223">
        <v>45609</v>
      </c>
      <c r="GX57" s="221" t="s">
        <v>2563</v>
      </c>
      <c r="GY57" s="224">
        <v>0</v>
      </c>
      <c r="GZ57" s="224" t="s">
        <v>1188</v>
      </c>
      <c r="HA57" s="224" t="s">
        <v>33</v>
      </c>
      <c r="HB57" s="224">
        <v>2</v>
      </c>
      <c r="HC57" s="224" t="s">
        <v>17</v>
      </c>
      <c r="HD57" s="224" t="s">
        <v>17</v>
      </c>
      <c r="HE57" s="214">
        <v>45609</v>
      </c>
      <c r="HF57" s="222" t="s">
        <v>2555</v>
      </c>
      <c r="HG57" s="222">
        <v>2</v>
      </c>
      <c r="HH57" s="222" t="s">
        <v>1188</v>
      </c>
      <c r="HI57" s="222" t="s">
        <v>33</v>
      </c>
      <c r="HJ57" s="222">
        <v>2</v>
      </c>
      <c r="HK57" s="222" t="s">
        <v>17</v>
      </c>
      <c r="HL57" s="222" t="s">
        <v>17</v>
      </c>
      <c r="HM57" s="223">
        <v>45609</v>
      </c>
      <c r="HN57" s="221" t="s">
        <v>2561</v>
      </c>
      <c r="HO57" s="224">
        <v>2</v>
      </c>
      <c r="HP57" s="224" t="s">
        <v>1188</v>
      </c>
      <c r="HQ57" s="224" t="s">
        <v>33</v>
      </c>
      <c r="HR57" s="224">
        <v>2</v>
      </c>
      <c r="HS57" s="224" t="s">
        <v>17</v>
      </c>
      <c r="HT57" s="224" t="s">
        <v>17</v>
      </c>
      <c r="HU57" s="214">
        <v>45609</v>
      </c>
      <c r="HV57" s="222" t="s">
        <v>2558</v>
      </c>
      <c r="HW57" s="222">
        <v>1</v>
      </c>
      <c r="HX57" s="222" t="s">
        <v>1188</v>
      </c>
      <c r="HY57" s="222" t="s">
        <v>33</v>
      </c>
      <c r="HZ57" s="222">
        <v>2</v>
      </c>
      <c r="IA57" s="222" t="s">
        <v>17</v>
      </c>
      <c r="IB57" s="222" t="s">
        <v>17</v>
      </c>
      <c r="IC57" s="223">
        <v>45609</v>
      </c>
      <c r="ID57" s="221" t="s">
        <v>2560</v>
      </c>
      <c r="IE57" s="224">
        <v>3</v>
      </c>
      <c r="IF57" s="224" t="s">
        <v>1188</v>
      </c>
      <c r="IG57" s="224" t="s">
        <v>33</v>
      </c>
      <c r="IH57" s="224">
        <v>2</v>
      </c>
      <c r="II57" s="224" t="s">
        <v>17</v>
      </c>
      <c r="IJ57" s="224" t="s">
        <v>17</v>
      </c>
      <c r="IK57" s="214">
        <v>45609</v>
      </c>
      <c r="IL57" s="222" t="s">
        <v>2559</v>
      </c>
      <c r="IM57" s="222">
        <v>0</v>
      </c>
      <c r="IN57" s="222" t="s">
        <v>1188</v>
      </c>
      <c r="IO57" s="222" t="s">
        <v>33</v>
      </c>
      <c r="IP57" s="222">
        <v>2</v>
      </c>
      <c r="IQ57" s="222" t="s">
        <v>17</v>
      </c>
      <c r="IR57" s="222" t="s">
        <v>17</v>
      </c>
      <c r="IS57" s="223">
        <v>45609</v>
      </c>
    </row>
    <row r="58" spans="1:253" s="11" customFormat="1" ht="13.25" customHeight="1" x14ac:dyDescent="0.25">
      <c r="A58" s="11" t="s">
        <v>177</v>
      </c>
      <c r="B58" s="11" t="s">
        <v>10162</v>
      </c>
      <c r="C58" s="11" t="s">
        <v>178</v>
      </c>
      <c r="D58" s="11" t="s">
        <v>173</v>
      </c>
      <c r="E58" s="11" t="s">
        <v>9587</v>
      </c>
      <c r="F58" s="11" t="s">
        <v>6712</v>
      </c>
      <c r="G58" s="212">
        <v>45074000</v>
      </c>
      <c r="H58" s="213" t="s">
        <v>6636</v>
      </c>
      <c r="I58" s="213" t="s">
        <v>742</v>
      </c>
      <c r="J58" s="213">
        <v>2</v>
      </c>
      <c r="K58" s="213" t="s">
        <v>6679</v>
      </c>
      <c r="L58" s="213" t="s">
        <v>6637</v>
      </c>
      <c r="M58" s="214">
        <v>45713</v>
      </c>
      <c r="N58" s="221" t="s">
        <v>6716</v>
      </c>
      <c r="O58" s="216">
        <v>36000</v>
      </c>
      <c r="P58" s="216" t="s">
        <v>6713</v>
      </c>
      <c r="Q58" s="216" t="s">
        <v>358</v>
      </c>
      <c r="R58" s="216">
        <v>1</v>
      </c>
      <c r="S58" s="216" t="s">
        <v>6715</v>
      </c>
      <c r="T58" s="216" t="s">
        <v>6714</v>
      </c>
      <c r="U58" s="217">
        <v>45713</v>
      </c>
      <c r="V58" s="221" t="s">
        <v>6720</v>
      </c>
      <c r="W58" s="213">
        <v>7133000</v>
      </c>
      <c r="X58" s="213" t="s">
        <v>6717</v>
      </c>
      <c r="Y58" s="213" t="s">
        <v>742</v>
      </c>
      <c r="Z58" s="213">
        <v>2</v>
      </c>
      <c r="AA58" s="213" t="s">
        <v>6719</v>
      </c>
      <c r="AB58" s="213" t="s">
        <v>6718</v>
      </c>
      <c r="AC58" s="214">
        <v>45713</v>
      </c>
      <c r="AD58" s="221" t="s">
        <v>6724</v>
      </c>
      <c r="AE58" s="218">
        <v>1522000</v>
      </c>
      <c r="AF58" s="218" t="s">
        <v>6721</v>
      </c>
      <c r="AG58" s="218" t="s">
        <v>742</v>
      </c>
      <c r="AH58" s="218">
        <v>2</v>
      </c>
      <c r="AI58" s="218" t="s">
        <v>6723</v>
      </c>
      <c r="AJ58" s="218" t="s">
        <v>6722</v>
      </c>
      <c r="AK58" s="219">
        <v>45713</v>
      </c>
      <c r="AL58" s="221" t="s">
        <v>6728</v>
      </c>
      <c r="AM58" s="213">
        <v>311000</v>
      </c>
      <c r="AN58" s="213" t="s">
        <v>6725</v>
      </c>
      <c r="AO58" s="213" t="s">
        <v>742</v>
      </c>
      <c r="AP58" s="213">
        <v>2</v>
      </c>
      <c r="AQ58" s="213" t="s">
        <v>6727</v>
      </c>
      <c r="AR58" s="213" t="s">
        <v>6726</v>
      </c>
      <c r="AS58" s="214">
        <v>45713</v>
      </c>
      <c r="AT58" s="222" t="s">
        <v>184</v>
      </c>
      <c r="AU58" s="218" t="s">
        <v>17</v>
      </c>
      <c r="AV58" s="218">
        <v>0</v>
      </c>
      <c r="AW58" s="218" t="s">
        <v>33</v>
      </c>
      <c r="AX58" s="218">
        <v>2</v>
      </c>
      <c r="AY58" s="218">
        <v>0</v>
      </c>
      <c r="AZ58" s="218">
        <v>0</v>
      </c>
      <c r="BA58" s="219">
        <v>43511</v>
      </c>
      <c r="BB58" s="221" t="s">
        <v>183</v>
      </c>
      <c r="BC58" s="213" t="s">
        <v>17</v>
      </c>
      <c r="BD58" s="213">
        <v>0</v>
      </c>
      <c r="BE58" s="213" t="s">
        <v>33</v>
      </c>
      <c r="BF58" s="213">
        <v>2</v>
      </c>
      <c r="BG58" s="213">
        <v>0</v>
      </c>
      <c r="BH58" s="213">
        <v>0</v>
      </c>
      <c r="BI58" s="214">
        <v>43511</v>
      </c>
      <c r="BJ58" s="222" t="s">
        <v>6729</v>
      </c>
      <c r="BK58" s="222" t="s">
        <v>17</v>
      </c>
      <c r="BL58" s="222" t="s">
        <v>17</v>
      </c>
      <c r="BM58" s="222" t="s">
        <v>17</v>
      </c>
      <c r="BN58" s="222" t="s">
        <v>17</v>
      </c>
      <c r="BO58" s="222" t="s">
        <v>17</v>
      </c>
      <c r="BP58" s="218" t="s">
        <v>17</v>
      </c>
      <c r="BQ58" s="223">
        <v>45713</v>
      </c>
      <c r="BR58" s="221" t="s">
        <v>180</v>
      </c>
      <c r="BS58" s="224" t="s">
        <v>17</v>
      </c>
      <c r="BT58" s="224">
        <v>0</v>
      </c>
      <c r="BU58" s="224" t="s">
        <v>33</v>
      </c>
      <c r="BV58" s="224">
        <v>2</v>
      </c>
      <c r="BW58" s="224" t="s">
        <v>179</v>
      </c>
      <c r="BX58" s="224">
        <v>0</v>
      </c>
      <c r="BY58" s="214">
        <v>43511</v>
      </c>
      <c r="BZ58" s="222" t="s">
        <v>181</v>
      </c>
      <c r="CA58" s="222">
        <v>0</v>
      </c>
      <c r="CB58" s="222" t="s">
        <v>17</v>
      </c>
      <c r="CC58" s="222" t="s">
        <v>33</v>
      </c>
      <c r="CD58" s="222">
        <v>2</v>
      </c>
      <c r="CE58" s="222" t="s">
        <v>17</v>
      </c>
      <c r="CF58" s="222" t="s">
        <v>17</v>
      </c>
      <c r="CG58" s="223">
        <v>43511</v>
      </c>
      <c r="CH58" s="221" t="s">
        <v>10800</v>
      </c>
      <c r="CI58" s="222" t="e">
        <v>#N/A</v>
      </c>
      <c r="CJ58" s="222" t="e">
        <v>#N/A</v>
      </c>
      <c r="CK58" s="222" t="e">
        <v>#N/A</v>
      </c>
      <c r="CL58" s="222" t="e">
        <v>#N/A</v>
      </c>
      <c r="CM58" s="222" t="e">
        <v>#N/A</v>
      </c>
      <c r="CN58" s="222" t="e">
        <v>#N/A</v>
      </c>
      <c r="CO58" s="225" t="e">
        <v>#N/A</v>
      </c>
      <c r="CP58" s="222" t="s">
        <v>182</v>
      </c>
      <c r="CQ58" s="224" t="s">
        <v>17</v>
      </c>
      <c r="CR58" s="224">
        <v>0</v>
      </c>
      <c r="CS58" s="224" t="s">
        <v>33</v>
      </c>
      <c r="CT58" s="224">
        <v>2</v>
      </c>
      <c r="CU58" s="224" t="s">
        <v>179</v>
      </c>
      <c r="CV58" s="224">
        <v>0</v>
      </c>
      <c r="CW58" s="214">
        <v>43511</v>
      </c>
      <c r="CX58" s="222" t="s">
        <v>6734</v>
      </c>
      <c r="CY58" s="218">
        <v>37000</v>
      </c>
      <c r="CZ58" s="218" t="s">
        <v>6731</v>
      </c>
      <c r="DA58" s="218" t="s">
        <v>742</v>
      </c>
      <c r="DB58" s="218">
        <v>2</v>
      </c>
      <c r="DC58" s="218" t="s">
        <v>6739</v>
      </c>
      <c r="DD58" s="218" t="s">
        <v>6732</v>
      </c>
      <c r="DE58" s="220">
        <v>45713</v>
      </c>
      <c r="DF58" s="221" t="s">
        <v>6737</v>
      </c>
      <c r="DG58" s="213">
        <v>5612000</v>
      </c>
      <c r="DH58" s="224" t="s">
        <v>6735</v>
      </c>
      <c r="DI58" s="224" t="s">
        <v>742</v>
      </c>
      <c r="DJ58" s="224">
        <v>2</v>
      </c>
      <c r="DK58" s="224" t="s">
        <v>3762</v>
      </c>
      <c r="DL58" s="224" t="s">
        <v>6736</v>
      </c>
      <c r="DM58" s="214">
        <v>45713</v>
      </c>
      <c r="DN58" s="222" t="s">
        <v>6738</v>
      </c>
      <c r="DO58" s="218">
        <v>1485000</v>
      </c>
      <c r="DP58" s="222" t="s">
        <v>6721</v>
      </c>
      <c r="DQ58" s="222" t="s">
        <v>742</v>
      </c>
      <c r="DR58" s="222">
        <v>2</v>
      </c>
      <c r="DS58" s="222" t="s">
        <v>6668</v>
      </c>
      <c r="DT58" s="222" t="s">
        <v>6722</v>
      </c>
      <c r="DU58" s="223">
        <v>45713</v>
      </c>
      <c r="DV58" s="221" t="s">
        <v>6740</v>
      </c>
      <c r="DW58" s="213">
        <v>34000</v>
      </c>
      <c r="DX58" s="224" t="s">
        <v>6731</v>
      </c>
      <c r="DY58" s="224" t="s">
        <v>742</v>
      </c>
      <c r="DZ58" s="224">
        <v>2</v>
      </c>
      <c r="EA58" s="224" t="s">
        <v>6739</v>
      </c>
      <c r="EB58" s="224" t="s">
        <v>6732</v>
      </c>
      <c r="EC58" s="214">
        <v>45713</v>
      </c>
      <c r="ED58" s="222" t="s">
        <v>6741</v>
      </c>
      <c r="EE58" s="218">
        <v>3000</v>
      </c>
      <c r="EF58" s="222" t="s">
        <v>6731</v>
      </c>
      <c r="EG58" s="222" t="s">
        <v>742</v>
      </c>
      <c r="EH58" s="222">
        <v>2</v>
      </c>
      <c r="EI58" s="222" t="s">
        <v>6739</v>
      </c>
      <c r="EJ58" s="222" t="s">
        <v>6732</v>
      </c>
      <c r="EK58" s="223">
        <v>45713</v>
      </c>
      <c r="EL58" s="221" t="s">
        <v>6743</v>
      </c>
      <c r="EM58" s="213">
        <v>0</v>
      </c>
      <c r="EN58" s="224" t="s">
        <v>6731</v>
      </c>
      <c r="EO58" s="224" t="s">
        <v>742</v>
      </c>
      <c r="EP58" s="224">
        <v>2</v>
      </c>
      <c r="EQ58" s="224" t="s">
        <v>6742</v>
      </c>
      <c r="ER58" s="224" t="s">
        <v>6732</v>
      </c>
      <c r="ES58" s="214">
        <v>45713</v>
      </c>
      <c r="ET58" s="222" t="s">
        <v>6730</v>
      </c>
      <c r="EU58" s="222">
        <v>470</v>
      </c>
      <c r="EV58" s="222" t="s">
        <v>6655</v>
      </c>
      <c r="EW58" s="222" t="s">
        <v>742</v>
      </c>
      <c r="EX58" s="222">
        <v>2</v>
      </c>
      <c r="EY58" s="222" t="s">
        <v>6656</v>
      </c>
      <c r="EZ58" s="222" t="s">
        <v>4234</v>
      </c>
      <c r="FA58" s="223">
        <v>45713</v>
      </c>
      <c r="FB58" s="221" t="s">
        <v>6745</v>
      </c>
      <c r="FC58" s="224">
        <v>2</v>
      </c>
      <c r="FD58" s="224" t="s">
        <v>6721</v>
      </c>
      <c r="FE58" s="224" t="s">
        <v>742</v>
      </c>
      <c r="FF58" s="224">
        <v>2</v>
      </c>
      <c r="FG58" s="224" t="s">
        <v>6744</v>
      </c>
      <c r="FH58" s="224" t="s">
        <v>6722</v>
      </c>
      <c r="FI58" s="214">
        <v>45713</v>
      </c>
      <c r="FJ58" s="221" t="s">
        <v>479</v>
      </c>
      <c r="FK58" s="222" t="s">
        <v>17</v>
      </c>
      <c r="FL58" s="222" t="s">
        <v>476</v>
      </c>
      <c r="FM58" s="222" t="s">
        <v>17</v>
      </c>
      <c r="FN58" s="222" t="s">
        <v>17</v>
      </c>
      <c r="FO58" s="222" t="s">
        <v>478</v>
      </c>
      <c r="FP58" s="218" t="s">
        <v>477</v>
      </c>
      <c r="FQ58" s="219">
        <v>44015</v>
      </c>
      <c r="FR58" s="221" t="s">
        <v>481</v>
      </c>
      <c r="FS58" s="224">
        <v>0</v>
      </c>
      <c r="FT58" s="224" t="s">
        <v>476</v>
      </c>
      <c r="FU58" s="224" t="s">
        <v>33</v>
      </c>
      <c r="FV58" s="224">
        <v>2</v>
      </c>
      <c r="FW58" s="224" t="s">
        <v>480</v>
      </c>
      <c r="FX58" s="224" t="s">
        <v>477</v>
      </c>
      <c r="FY58" s="214">
        <v>44015</v>
      </c>
      <c r="FZ58" s="222" t="s">
        <v>2565</v>
      </c>
      <c r="GA58" s="222">
        <v>1</v>
      </c>
      <c r="GB58" s="222" t="s">
        <v>1188</v>
      </c>
      <c r="GC58" s="222" t="s">
        <v>33</v>
      </c>
      <c r="GD58" s="222">
        <v>2</v>
      </c>
      <c r="GE58" s="222" t="s">
        <v>17</v>
      </c>
      <c r="GF58" s="222" t="s">
        <v>17</v>
      </c>
      <c r="GG58" s="223">
        <v>45609</v>
      </c>
      <c r="GH58" s="221" t="s">
        <v>2571</v>
      </c>
      <c r="GI58" s="224">
        <v>2</v>
      </c>
      <c r="GJ58" s="224" t="s">
        <v>1188</v>
      </c>
      <c r="GK58" s="224" t="s">
        <v>33</v>
      </c>
      <c r="GL58" s="224">
        <v>2</v>
      </c>
      <c r="GM58" s="224" t="s">
        <v>17</v>
      </c>
      <c r="GN58" s="224" t="s">
        <v>17</v>
      </c>
      <c r="GO58" s="214">
        <v>45609</v>
      </c>
      <c r="GP58" s="222" t="s">
        <v>2566</v>
      </c>
      <c r="GQ58" s="222">
        <v>2</v>
      </c>
      <c r="GR58" s="222" t="s">
        <v>1188</v>
      </c>
      <c r="GS58" s="222" t="s">
        <v>33</v>
      </c>
      <c r="GT58" s="222">
        <v>2</v>
      </c>
      <c r="GU58" s="222" t="s">
        <v>17</v>
      </c>
      <c r="GV58" s="222" t="s">
        <v>17</v>
      </c>
      <c r="GW58" s="223">
        <v>45609</v>
      </c>
      <c r="GX58" s="221" t="s">
        <v>2572</v>
      </c>
      <c r="GY58" s="224">
        <v>0</v>
      </c>
      <c r="GZ58" s="224" t="s">
        <v>1188</v>
      </c>
      <c r="HA58" s="224" t="s">
        <v>33</v>
      </c>
      <c r="HB58" s="224">
        <v>2</v>
      </c>
      <c r="HC58" s="224" t="s">
        <v>17</v>
      </c>
      <c r="HD58" s="224" t="s">
        <v>17</v>
      </c>
      <c r="HE58" s="214">
        <v>45609</v>
      </c>
      <c r="HF58" s="222" t="s">
        <v>2564</v>
      </c>
      <c r="HG58" s="222">
        <v>0</v>
      </c>
      <c r="HH58" s="222" t="s">
        <v>1188</v>
      </c>
      <c r="HI58" s="222" t="s">
        <v>33</v>
      </c>
      <c r="HJ58" s="222">
        <v>2</v>
      </c>
      <c r="HK58" s="222" t="s">
        <v>17</v>
      </c>
      <c r="HL58" s="222" t="s">
        <v>17</v>
      </c>
      <c r="HM58" s="223">
        <v>45609</v>
      </c>
      <c r="HN58" s="221" t="s">
        <v>2570</v>
      </c>
      <c r="HO58" s="224">
        <v>1</v>
      </c>
      <c r="HP58" s="224" t="s">
        <v>1188</v>
      </c>
      <c r="HQ58" s="224" t="s">
        <v>33</v>
      </c>
      <c r="HR58" s="224">
        <v>2</v>
      </c>
      <c r="HS58" s="224" t="s">
        <v>17</v>
      </c>
      <c r="HT58" s="224" t="s">
        <v>17</v>
      </c>
      <c r="HU58" s="214">
        <v>45609</v>
      </c>
      <c r="HV58" s="222" t="s">
        <v>2567</v>
      </c>
      <c r="HW58" s="222">
        <v>0</v>
      </c>
      <c r="HX58" s="222" t="s">
        <v>1188</v>
      </c>
      <c r="HY58" s="222" t="s">
        <v>33</v>
      </c>
      <c r="HZ58" s="222">
        <v>2</v>
      </c>
      <c r="IA58" s="222" t="s">
        <v>17</v>
      </c>
      <c r="IB58" s="222" t="s">
        <v>17</v>
      </c>
      <c r="IC58" s="223">
        <v>45609</v>
      </c>
      <c r="ID58" s="221" t="s">
        <v>2569</v>
      </c>
      <c r="IE58" s="224">
        <v>3</v>
      </c>
      <c r="IF58" s="224" t="s">
        <v>1188</v>
      </c>
      <c r="IG58" s="224" t="s">
        <v>33</v>
      </c>
      <c r="IH58" s="224">
        <v>2</v>
      </c>
      <c r="II58" s="224" t="s">
        <v>17</v>
      </c>
      <c r="IJ58" s="224" t="s">
        <v>17</v>
      </c>
      <c r="IK58" s="214">
        <v>45609</v>
      </c>
      <c r="IL58" s="222" t="s">
        <v>2568</v>
      </c>
      <c r="IM58" s="222">
        <v>0</v>
      </c>
      <c r="IN58" s="222" t="s">
        <v>1188</v>
      </c>
      <c r="IO58" s="222" t="s">
        <v>33</v>
      </c>
      <c r="IP58" s="222">
        <v>2</v>
      </c>
      <c r="IQ58" s="222" t="s">
        <v>17</v>
      </c>
      <c r="IR58" s="222" t="s">
        <v>17</v>
      </c>
      <c r="IS58" s="223">
        <v>45609</v>
      </c>
    </row>
    <row r="59" spans="1:253" s="11" customFormat="1" ht="13.25" customHeight="1" x14ac:dyDescent="0.25">
      <c r="A59" s="11" t="s">
        <v>2264</v>
      </c>
      <c r="B59" s="11" t="s">
        <v>10162</v>
      </c>
      <c r="C59" s="11" t="s">
        <v>2265</v>
      </c>
      <c r="D59" s="11" t="s">
        <v>2266</v>
      </c>
      <c r="E59" s="11" t="s">
        <v>9592</v>
      </c>
      <c r="F59" s="11" t="s">
        <v>5234</v>
      </c>
      <c r="G59" s="212">
        <v>59219000</v>
      </c>
      <c r="H59" s="213" t="s">
        <v>5231</v>
      </c>
      <c r="I59" s="213" t="s">
        <v>358</v>
      </c>
      <c r="J59" s="213">
        <v>1</v>
      </c>
      <c r="K59" s="213" t="s">
        <v>5233</v>
      </c>
      <c r="L59" s="213" t="s">
        <v>5232</v>
      </c>
      <c r="M59" s="214">
        <v>45705</v>
      </c>
      <c r="N59" s="221" t="s">
        <v>5238</v>
      </c>
      <c r="O59" s="216">
        <v>93557</v>
      </c>
      <c r="P59" s="216" t="s">
        <v>5235</v>
      </c>
      <c r="Q59" s="216" t="s">
        <v>358</v>
      </c>
      <c r="R59" s="216">
        <v>1</v>
      </c>
      <c r="S59" s="216" t="s">
        <v>5237</v>
      </c>
      <c r="T59" s="216" t="s">
        <v>5236</v>
      </c>
      <c r="U59" s="217">
        <v>45705</v>
      </c>
      <c r="V59" s="221" t="s">
        <v>5240</v>
      </c>
      <c r="W59" s="213">
        <v>13380000</v>
      </c>
      <c r="X59" s="213" t="s">
        <v>5235</v>
      </c>
      <c r="Y59" s="213" t="s">
        <v>358</v>
      </c>
      <c r="Z59" s="213">
        <v>1</v>
      </c>
      <c r="AA59" s="213" t="s">
        <v>5239</v>
      </c>
      <c r="AB59" s="213" t="s">
        <v>5236</v>
      </c>
      <c r="AC59" s="214">
        <v>45705</v>
      </c>
      <c r="AD59" s="221" t="s">
        <v>5244</v>
      </c>
      <c r="AE59" s="218">
        <v>71000</v>
      </c>
      <c r="AF59" s="218" t="s">
        <v>5241</v>
      </c>
      <c r="AG59" s="218" t="s">
        <v>22</v>
      </c>
      <c r="AH59" s="218">
        <v>3</v>
      </c>
      <c r="AI59" s="218" t="s">
        <v>5243</v>
      </c>
      <c r="AJ59" s="218" t="s">
        <v>5242</v>
      </c>
      <c r="AK59" s="219">
        <v>45705</v>
      </c>
      <c r="AL59" s="221" t="s">
        <v>5246</v>
      </c>
      <c r="AM59" s="213">
        <v>71000</v>
      </c>
      <c r="AN59" s="213" t="s">
        <v>5241</v>
      </c>
      <c r="AO59" s="213" t="s">
        <v>358</v>
      </c>
      <c r="AP59" s="213">
        <v>1</v>
      </c>
      <c r="AQ59" s="213" t="s">
        <v>5245</v>
      </c>
      <c r="AR59" s="213" t="s">
        <v>5242</v>
      </c>
      <c r="AS59" s="214">
        <v>45705</v>
      </c>
      <c r="AT59" s="222" t="s">
        <v>3714</v>
      </c>
      <c r="AU59" s="218" t="s">
        <v>17</v>
      </c>
      <c r="AV59" s="218" t="s">
        <v>17</v>
      </c>
      <c r="AW59" s="218" t="s">
        <v>17</v>
      </c>
      <c r="AX59" s="218" t="s">
        <v>17</v>
      </c>
      <c r="AY59" s="218" t="s">
        <v>3459</v>
      </c>
      <c r="AZ59" s="218" t="s">
        <v>17</v>
      </c>
      <c r="BA59" s="219">
        <v>45631</v>
      </c>
      <c r="BB59" s="221" t="s">
        <v>3713</v>
      </c>
      <c r="BC59" s="213" t="s">
        <v>17</v>
      </c>
      <c r="BD59" s="213" t="s">
        <v>17</v>
      </c>
      <c r="BE59" s="213" t="s">
        <v>17</v>
      </c>
      <c r="BF59" s="213" t="s">
        <v>17</v>
      </c>
      <c r="BG59" s="213" t="s">
        <v>3459</v>
      </c>
      <c r="BH59" s="213" t="s">
        <v>17</v>
      </c>
      <c r="BI59" s="214">
        <v>45631</v>
      </c>
      <c r="BJ59" s="222" t="s">
        <v>5250</v>
      </c>
      <c r="BK59" s="222">
        <v>806</v>
      </c>
      <c r="BL59" s="222" t="s">
        <v>5247</v>
      </c>
      <c r="BM59" s="222" t="s">
        <v>742</v>
      </c>
      <c r="BN59" s="222">
        <v>2</v>
      </c>
      <c r="BO59" s="222" t="s">
        <v>5249</v>
      </c>
      <c r="BP59" s="218" t="s">
        <v>5248</v>
      </c>
      <c r="BQ59" s="223">
        <v>45705</v>
      </c>
      <c r="BR59" s="221" t="s">
        <v>3715</v>
      </c>
      <c r="BS59" s="224" t="s">
        <v>17</v>
      </c>
      <c r="BT59" s="224" t="s">
        <v>17</v>
      </c>
      <c r="BU59" s="224" t="s">
        <v>17</v>
      </c>
      <c r="BV59" s="224" t="s">
        <v>17</v>
      </c>
      <c r="BW59" s="224" t="s">
        <v>3459</v>
      </c>
      <c r="BX59" s="224" t="s">
        <v>17</v>
      </c>
      <c r="BY59" s="214">
        <v>45631</v>
      </c>
      <c r="BZ59" s="222" t="s">
        <v>3716</v>
      </c>
      <c r="CA59" s="222" t="s">
        <v>17</v>
      </c>
      <c r="CB59" s="222" t="s">
        <v>17</v>
      </c>
      <c r="CC59" s="222" t="s">
        <v>17</v>
      </c>
      <c r="CD59" s="222" t="s">
        <v>17</v>
      </c>
      <c r="CE59" s="222" t="s">
        <v>3459</v>
      </c>
      <c r="CF59" s="222" t="s">
        <v>17</v>
      </c>
      <c r="CG59" s="223">
        <v>45631</v>
      </c>
      <c r="CH59" s="221" t="s">
        <v>10801</v>
      </c>
      <c r="CI59" s="222" t="e">
        <v>#N/A</v>
      </c>
      <c r="CJ59" s="222" t="e">
        <v>#N/A</v>
      </c>
      <c r="CK59" s="222" t="e">
        <v>#N/A</v>
      </c>
      <c r="CL59" s="222" t="e">
        <v>#N/A</v>
      </c>
      <c r="CM59" s="222" t="e">
        <v>#N/A</v>
      </c>
      <c r="CN59" s="222" t="e">
        <v>#N/A</v>
      </c>
      <c r="CO59" s="225" t="e">
        <v>#N/A</v>
      </c>
      <c r="CP59" s="222" t="s">
        <v>3718</v>
      </c>
      <c r="CQ59" s="224" t="s">
        <v>17</v>
      </c>
      <c r="CR59" s="224" t="s">
        <v>17</v>
      </c>
      <c r="CS59" s="224" t="s">
        <v>17</v>
      </c>
      <c r="CT59" s="224" t="s">
        <v>17</v>
      </c>
      <c r="CU59" s="224" t="s">
        <v>3459</v>
      </c>
      <c r="CV59" s="224" t="s">
        <v>17</v>
      </c>
      <c r="CW59" s="214">
        <v>45631</v>
      </c>
      <c r="CX59" s="222" t="s">
        <v>5253</v>
      </c>
      <c r="CY59" s="218">
        <v>71000</v>
      </c>
      <c r="CZ59" s="218" t="s">
        <v>5241</v>
      </c>
      <c r="DA59" s="218" t="s">
        <v>358</v>
      </c>
      <c r="DB59" s="218">
        <v>1</v>
      </c>
      <c r="DC59" s="218" t="s">
        <v>5258</v>
      </c>
      <c r="DD59" s="218" t="s">
        <v>5242</v>
      </c>
      <c r="DE59" s="220">
        <v>45705</v>
      </c>
      <c r="DF59" s="221" t="s">
        <v>5256</v>
      </c>
      <c r="DG59" s="213">
        <v>13309000</v>
      </c>
      <c r="DH59" s="224" t="s">
        <v>5254</v>
      </c>
      <c r="DI59" s="224" t="s">
        <v>358</v>
      </c>
      <c r="DJ59" s="224">
        <v>1</v>
      </c>
      <c r="DK59" s="224" t="s">
        <v>3762</v>
      </c>
      <c r="DL59" s="224" t="s">
        <v>5255</v>
      </c>
      <c r="DM59" s="214">
        <v>45705</v>
      </c>
      <c r="DN59" s="222" t="s">
        <v>5257</v>
      </c>
      <c r="DO59" s="218">
        <v>0</v>
      </c>
      <c r="DP59" s="222" t="s">
        <v>5241</v>
      </c>
      <c r="DQ59" s="222" t="s">
        <v>358</v>
      </c>
      <c r="DR59" s="222">
        <v>1</v>
      </c>
      <c r="DS59" s="222" t="s">
        <v>4562</v>
      </c>
      <c r="DT59" s="222" t="s">
        <v>5242</v>
      </c>
      <c r="DU59" s="223">
        <v>45705</v>
      </c>
      <c r="DV59" s="221" t="s">
        <v>5259</v>
      </c>
      <c r="DW59" s="213">
        <v>71000</v>
      </c>
      <c r="DX59" s="224" t="s">
        <v>5241</v>
      </c>
      <c r="DY59" s="224" t="s">
        <v>358</v>
      </c>
      <c r="DZ59" s="224">
        <v>1</v>
      </c>
      <c r="EA59" s="224" t="s">
        <v>5258</v>
      </c>
      <c r="EB59" s="224" t="s">
        <v>5242</v>
      </c>
      <c r="EC59" s="214">
        <v>45705</v>
      </c>
      <c r="ED59" s="222" t="s">
        <v>5260</v>
      </c>
      <c r="EE59" s="218" t="s">
        <v>17</v>
      </c>
      <c r="EF59" s="222" t="s">
        <v>5241</v>
      </c>
      <c r="EG59" s="222" t="s">
        <v>22</v>
      </c>
      <c r="EH59" s="222">
        <v>3</v>
      </c>
      <c r="EI59" s="222" t="s">
        <v>5010</v>
      </c>
      <c r="EJ59" s="222" t="s">
        <v>5242</v>
      </c>
      <c r="EK59" s="223">
        <v>45705</v>
      </c>
      <c r="EL59" s="221" t="s">
        <v>5261</v>
      </c>
      <c r="EM59" s="213" t="s">
        <v>17</v>
      </c>
      <c r="EN59" s="224" t="s">
        <v>5241</v>
      </c>
      <c r="EO59" s="224" t="s">
        <v>22</v>
      </c>
      <c r="EP59" s="224">
        <v>3</v>
      </c>
      <c r="EQ59" s="224" t="s">
        <v>5010</v>
      </c>
      <c r="ER59" s="224" t="s">
        <v>5242</v>
      </c>
      <c r="ES59" s="214">
        <v>45705</v>
      </c>
      <c r="ET59" s="222" t="s">
        <v>5251</v>
      </c>
      <c r="EU59" s="222">
        <v>806</v>
      </c>
      <c r="EV59" s="222" t="s">
        <v>5247</v>
      </c>
      <c r="EW59" s="222" t="s">
        <v>742</v>
      </c>
      <c r="EX59" s="222">
        <v>2</v>
      </c>
      <c r="EY59" s="222" t="s">
        <v>5249</v>
      </c>
      <c r="EZ59" s="222" t="s">
        <v>5248</v>
      </c>
      <c r="FA59" s="223">
        <v>45705</v>
      </c>
      <c r="FB59" s="221" t="s">
        <v>5263</v>
      </c>
      <c r="FC59" s="224">
        <v>2</v>
      </c>
      <c r="FD59" s="224" t="s">
        <v>5241</v>
      </c>
      <c r="FE59" s="224" t="s">
        <v>358</v>
      </c>
      <c r="FF59" s="224">
        <v>1</v>
      </c>
      <c r="FG59" s="224" t="s">
        <v>5262</v>
      </c>
      <c r="FH59" s="224" t="s">
        <v>5242</v>
      </c>
      <c r="FI59" s="214">
        <v>45705</v>
      </c>
      <c r="FJ59" s="221" t="s">
        <v>3719</v>
      </c>
      <c r="FK59" s="222" t="s">
        <v>17</v>
      </c>
      <c r="FL59" s="222" t="s">
        <v>17</v>
      </c>
      <c r="FM59" s="222" t="s">
        <v>17</v>
      </c>
      <c r="FN59" s="222" t="s">
        <v>17</v>
      </c>
      <c r="FO59" s="222" t="s">
        <v>3459</v>
      </c>
      <c r="FP59" s="218" t="s">
        <v>17</v>
      </c>
      <c r="FQ59" s="219">
        <v>45631</v>
      </c>
      <c r="FR59" s="221" t="s">
        <v>3720</v>
      </c>
      <c r="FS59" s="224" t="s">
        <v>17</v>
      </c>
      <c r="FT59" s="224" t="s">
        <v>17</v>
      </c>
      <c r="FU59" s="224" t="s">
        <v>17</v>
      </c>
      <c r="FV59" s="224" t="s">
        <v>17</v>
      </c>
      <c r="FW59" s="224" t="s">
        <v>3459</v>
      </c>
      <c r="FX59" s="224" t="s">
        <v>17</v>
      </c>
      <c r="FY59" s="214">
        <v>45631</v>
      </c>
      <c r="FZ59" s="222" t="s">
        <v>2268</v>
      </c>
      <c r="GA59" s="222">
        <v>0</v>
      </c>
      <c r="GB59" s="222" t="s">
        <v>1188</v>
      </c>
      <c r="GC59" s="222" t="s">
        <v>33</v>
      </c>
      <c r="GD59" s="222">
        <v>2</v>
      </c>
      <c r="GE59" s="222" t="s">
        <v>17</v>
      </c>
      <c r="GF59" s="222" t="s">
        <v>17</v>
      </c>
      <c r="GG59" s="223">
        <v>45607</v>
      </c>
      <c r="GH59" s="221" t="s">
        <v>2274</v>
      </c>
      <c r="GI59" s="224">
        <v>1</v>
      </c>
      <c r="GJ59" s="224" t="s">
        <v>1188</v>
      </c>
      <c r="GK59" s="224" t="s">
        <v>33</v>
      </c>
      <c r="GL59" s="224">
        <v>2</v>
      </c>
      <c r="GM59" s="224" t="s">
        <v>17</v>
      </c>
      <c r="GN59" s="224" t="s">
        <v>17</v>
      </c>
      <c r="GO59" s="214">
        <v>45607</v>
      </c>
      <c r="GP59" s="222" t="s">
        <v>2269</v>
      </c>
      <c r="GQ59" s="222">
        <v>1</v>
      </c>
      <c r="GR59" s="222" t="s">
        <v>1188</v>
      </c>
      <c r="GS59" s="222" t="s">
        <v>33</v>
      </c>
      <c r="GT59" s="222">
        <v>2</v>
      </c>
      <c r="GU59" s="222" t="s">
        <v>17</v>
      </c>
      <c r="GV59" s="222" t="s">
        <v>17</v>
      </c>
      <c r="GW59" s="223">
        <v>45607</v>
      </c>
      <c r="GX59" s="221" t="s">
        <v>2275</v>
      </c>
      <c r="GY59" s="224">
        <v>0</v>
      </c>
      <c r="GZ59" s="224" t="s">
        <v>1188</v>
      </c>
      <c r="HA59" s="224" t="s">
        <v>33</v>
      </c>
      <c r="HB59" s="224">
        <v>2</v>
      </c>
      <c r="HC59" s="224" t="s">
        <v>17</v>
      </c>
      <c r="HD59" s="224" t="s">
        <v>17</v>
      </c>
      <c r="HE59" s="214">
        <v>45607</v>
      </c>
      <c r="HF59" s="222" t="s">
        <v>2267</v>
      </c>
      <c r="HG59" s="222">
        <v>0</v>
      </c>
      <c r="HH59" s="222" t="s">
        <v>1188</v>
      </c>
      <c r="HI59" s="222" t="s">
        <v>33</v>
      </c>
      <c r="HJ59" s="222">
        <v>2</v>
      </c>
      <c r="HK59" s="222" t="s">
        <v>17</v>
      </c>
      <c r="HL59" s="222" t="s">
        <v>17</v>
      </c>
      <c r="HM59" s="223">
        <v>45607</v>
      </c>
      <c r="HN59" s="221" t="s">
        <v>2273</v>
      </c>
      <c r="HO59" s="224">
        <v>1</v>
      </c>
      <c r="HP59" s="224" t="s">
        <v>1188</v>
      </c>
      <c r="HQ59" s="224" t="s">
        <v>33</v>
      </c>
      <c r="HR59" s="224">
        <v>2</v>
      </c>
      <c r="HS59" s="224" t="s">
        <v>17</v>
      </c>
      <c r="HT59" s="224" t="s">
        <v>17</v>
      </c>
      <c r="HU59" s="214">
        <v>45607</v>
      </c>
      <c r="HV59" s="222" t="s">
        <v>2270</v>
      </c>
      <c r="HW59" s="222">
        <v>0</v>
      </c>
      <c r="HX59" s="222" t="s">
        <v>1188</v>
      </c>
      <c r="HY59" s="222" t="s">
        <v>33</v>
      </c>
      <c r="HZ59" s="222">
        <v>2</v>
      </c>
      <c r="IA59" s="222" t="s">
        <v>17</v>
      </c>
      <c r="IB59" s="222" t="s">
        <v>17</v>
      </c>
      <c r="IC59" s="223">
        <v>45607</v>
      </c>
      <c r="ID59" s="221" t="s">
        <v>2272</v>
      </c>
      <c r="IE59" s="224">
        <v>0</v>
      </c>
      <c r="IF59" s="224" t="s">
        <v>1188</v>
      </c>
      <c r="IG59" s="224" t="s">
        <v>33</v>
      </c>
      <c r="IH59" s="224">
        <v>2</v>
      </c>
      <c r="II59" s="224" t="s">
        <v>17</v>
      </c>
      <c r="IJ59" s="224" t="s">
        <v>17</v>
      </c>
      <c r="IK59" s="214">
        <v>45607</v>
      </c>
      <c r="IL59" s="222" t="s">
        <v>2271</v>
      </c>
      <c r="IM59" s="222">
        <v>1</v>
      </c>
      <c r="IN59" s="222" t="s">
        <v>1188</v>
      </c>
      <c r="IO59" s="222" t="s">
        <v>33</v>
      </c>
      <c r="IP59" s="222">
        <v>2</v>
      </c>
      <c r="IQ59" s="222" t="s">
        <v>17</v>
      </c>
      <c r="IR59" s="222" t="s">
        <v>17</v>
      </c>
      <c r="IS59" s="223">
        <v>45607</v>
      </c>
    </row>
    <row r="60" spans="1:253" s="11" customFormat="1" ht="13.25" customHeight="1" x14ac:dyDescent="0.25">
      <c r="A60" s="11" t="s">
        <v>74</v>
      </c>
      <c r="B60" s="11" t="s">
        <v>10162</v>
      </c>
      <c r="C60" s="11" t="s">
        <v>75</v>
      </c>
      <c r="D60" s="11" t="s">
        <v>76</v>
      </c>
      <c r="E60" s="11" t="s">
        <v>9597</v>
      </c>
      <c r="F60" s="11" t="s">
        <v>6750</v>
      </c>
      <c r="G60" s="212">
        <v>11760000</v>
      </c>
      <c r="H60" s="213" t="s">
        <v>6747</v>
      </c>
      <c r="I60" s="213" t="s">
        <v>358</v>
      </c>
      <c r="J60" s="213">
        <v>1</v>
      </c>
      <c r="K60" s="213" t="s">
        <v>6749</v>
      </c>
      <c r="L60" s="213" t="s">
        <v>6748</v>
      </c>
      <c r="M60" s="214">
        <v>45713</v>
      </c>
      <c r="N60" s="221" t="s">
        <v>6754</v>
      </c>
      <c r="O60" s="216">
        <v>40463</v>
      </c>
      <c r="P60" s="216" t="s">
        <v>6751</v>
      </c>
      <c r="Q60" s="216" t="s">
        <v>742</v>
      </c>
      <c r="R60" s="216">
        <v>2</v>
      </c>
      <c r="S60" s="216" t="s">
        <v>6753</v>
      </c>
      <c r="T60" s="216" t="s">
        <v>6752</v>
      </c>
      <c r="U60" s="217">
        <v>45713</v>
      </c>
      <c r="V60" s="221" t="s">
        <v>6756</v>
      </c>
      <c r="W60" s="213">
        <v>9280000</v>
      </c>
      <c r="X60" s="213" t="s">
        <v>6751</v>
      </c>
      <c r="Y60" s="213" t="s">
        <v>742</v>
      </c>
      <c r="Z60" s="213">
        <v>2</v>
      </c>
      <c r="AA60" s="213" t="s">
        <v>6755</v>
      </c>
      <c r="AB60" s="213" t="s">
        <v>6752</v>
      </c>
      <c r="AC60" s="214">
        <v>45713</v>
      </c>
      <c r="AD60" s="221" t="s">
        <v>6760</v>
      </c>
      <c r="AE60" s="218">
        <v>1800000</v>
      </c>
      <c r="AF60" s="218" t="s">
        <v>6757</v>
      </c>
      <c r="AG60" s="218" t="s">
        <v>22</v>
      </c>
      <c r="AH60" s="218">
        <v>3</v>
      </c>
      <c r="AI60" s="218" t="s">
        <v>6759</v>
      </c>
      <c r="AJ60" s="218" t="s">
        <v>6758</v>
      </c>
      <c r="AK60" s="219">
        <v>45713</v>
      </c>
      <c r="AL60" s="221" t="s">
        <v>6762</v>
      </c>
      <c r="AM60" s="213">
        <v>1320000</v>
      </c>
      <c r="AN60" s="213" t="s">
        <v>6757</v>
      </c>
      <c r="AO60" s="213" t="s">
        <v>22</v>
      </c>
      <c r="AP60" s="213">
        <v>3</v>
      </c>
      <c r="AQ60" s="213" t="s">
        <v>6761</v>
      </c>
      <c r="AR60" s="213" t="s">
        <v>6758</v>
      </c>
      <c r="AS60" s="214">
        <v>45713</v>
      </c>
      <c r="AT60" s="222" t="s">
        <v>498</v>
      </c>
      <c r="AU60" s="218" t="s">
        <v>17</v>
      </c>
      <c r="AV60" s="218" t="s">
        <v>495</v>
      </c>
      <c r="AW60" s="218" t="s">
        <v>17</v>
      </c>
      <c r="AX60" s="218" t="s">
        <v>17</v>
      </c>
      <c r="AY60" s="218" t="s">
        <v>497</v>
      </c>
      <c r="AZ60" s="218" t="s">
        <v>496</v>
      </c>
      <c r="BA60" s="219">
        <v>44102</v>
      </c>
      <c r="BB60" s="221" t="s">
        <v>451</v>
      </c>
      <c r="BC60" s="213" t="s">
        <v>17</v>
      </c>
      <c r="BD60" s="213" t="s">
        <v>17</v>
      </c>
      <c r="BE60" s="213" t="s">
        <v>17</v>
      </c>
      <c r="BF60" s="213" t="s">
        <v>17</v>
      </c>
      <c r="BG60" s="213" t="s">
        <v>77</v>
      </c>
      <c r="BH60" s="213" t="s">
        <v>17</v>
      </c>
      <c r="BI60" s="214">
        <v>43950</v>
      </c>
      <c r="BJ60" s="222" t="s">
        <v>6776</v>
      </c>
      <c r="BK60" s="222">
        <v>0</v>
      </c>
      <c r="BL60" s="222" t="s">
        <v>5098</v>
      </c>
      <c r="BM60" s="222" t="s">
        <v>742</v>
      </c>
      <c r="BN60" s="222">
        <v>2</v>
      </c>
      <c r="BO60" s="222" t="s">
        <v>6775</v>
      </c>
      <c r="BP60" s="218" t="s">
        <v>496</v>
      </c>
      <c r="BQ60" s="223">
        <v>45713</v>
      </c>
      <c r="BR60" s="221" t="s">
        <v>448</v>
      </c>
      <c r="BS60" s="224" t="s">
        <v>17</v>
      </c>
      <c r="BT60" s="224" t="s">
        <v>17</v>
      </c>
      <c r="BU60" s="224" t="s">
        <v>17</v>
      </c>
      <c r="BV60" s="224" t="s">
        <v>17</v>
      </c>
      <c r="BW60" s="224" t="s">
        <v>447</v>
      </c>
      <c r="BX60" s="224" t="s">
        <v>17</v>
      </c>
      <c r="BY60" s="214">
        <v>43950</v>
      </c>
      <c r="BZ60" s="222" t="s">
        <v>450</v>
      </c>
      <c r="CA60" s="222" t="s">
        <v>17</v>
      </c>
      <c r="CB60" s="222" t="s">
        <v>17</v>
      </c>
      <c r="CC60" s="222" t="s">
        <v>17</v>
      </c>
      <c r="CD60" s="222" t="s">
        <v>17</v>
      </c>
      <c r="CE60" s="222" t="s">
        <v>449</v>
      </c>
      <c r="CF60" s="222" t="s">
        <v>17</v>
      </c>
      <c r="CG60" s="223">
        <v>43950</v>
      </c>
      <c r="CH60" s="221" t="s">
        <v>10802</v>
      </c>
      <c r="CI60" s="222" t="e">
        <v>#N/A</v>
      </c>
      <c r="CJ60" s="222" t="e">
        <v>#N/A</v>
      </c>
      <c r="CK60" s="222" t="e">
        <v>#N/A</v>
      </c>
      <c r="CL60" s="222" t="e">
        <v>#N/A</v>
      </c>
      <c r="CM60" s="222" t="e">
        <v>#N/A</v>
      </c>
      <c r="CN60" s="222" t="e">
        <v>#N/A</v>
      </c>
      <c r="CO60" s="225" t="e">
        <v>#N/A</v>
      </c>
      <c r="CP60" s="222" t="s">
        <v>485</v>
      </c>
      <c r="CQ60" s="224" t="s">
        <v>17</v>
      </c>
      <c r="CR60" s="224" t="s">
        <v>482</v>
      </c>
      <c r="CS60" s="224" t="s">
        <v>17</v>
      </c>
      <c r="CT60" s="224" t="s">
        <v>17</v>
      </c>
      <c r="CU60" s="224" t="s">
        <v>484</v>
      </c>
      <c r="CV60" s="224" t="s">
        <v>483</v>
      </c>
      <c r="CW60" s="214">
        <v>44015</v>
      </c>
      <c r="CX60" s="222" t="s">
        <v>6766</v>
      </c>
      <c r="CY60" s="218">
        <v>1312000</v>
      </c>
      <c r="CZ60" s="218" t="s">
        <v>6763</v>
      </c>
      <c r="DA60" s="218" t="s">
        <v>22</v>
      </c>
      <c r="DB60" s="218">
        <v>3</v>
      </c>
      <c r="DC60" s="218" t="s">
        <v>6771</v>
      </c>
      <c r="DD60" s="218" t="s">
        <v>6764</v>
      </c>
      <c r="DE60" s="220">
        <v>45713</v>
      </c>
      <c r="DF60" s="221" t="s">
        <v>6769</v>
      </c>
      <c r="DG60" s="213">
        <v>7479000</v>
      </c>
      <c r="DH60" s="224" t="s">
        <v>6767</v>
      </c>
      <c r="DI60" s="224" t="s">
        <v>22</v>
      </c>
      <c r="DJ60" s="224">
        <v>3</v>
      </c>
      <c r="DK60" s="224" t="s">
        <v>3762</v>
      </c>
      <c r="DL60" s="224" t="s">
        <v>6768</v>
      </c>
      <c r="DM60" s="214">
        <v>45713</v>
      </c>
      <c r="DN60" s="222" t="s">
        <v>6770</v>
      </c>
      <c r="DO60" s="218">
        <v>488000</v>
      </c>
      <c r="DP60" s="222" t="s">
        <v>6763</v>
      </c>
      <c r="DQ60" s="222" t="s">
        <v>22</v>
      </c>
      <c r="DR60" s="222">
        <v>3</v>
      </c>
      <c r="DS60" s="222" t="s">
        <v>6668</v>
      </c>
      <c r="DT60" s="222" t="s">
        <v>6764</v>
      </c>
      <c r="DU60" s="223">
        <v>45713</v>
      </c>
      <c r="DV60" s="221" t="s">
        <v>6772</v>
      </c>
      <c r="DW60" s="213">
        <v>1286000</v>
      </c>
      <c r="DX60" s="224" t="s">
        <v>6763</v>
      </c>
      <c r="DY60" s="224" t="s">
        <v>22</v>
      </c>
      <c r="DZ60" s="224">
        <v>3</v>
      </c>
      <c r="EA60" s="224" t="s">
        <v>6771</v>
      </c>
      <c r="EB60" s="224" t="s">
        <v>6764</v>
      </c>
      <c r="EC60" s="214">
        <v>45713</v>
      </c>
      <c r="ED60" s="222" t="s">
        <v>6773</v>
      </c>
      <c r="EE60" s="218">
        <v>26000</v>
      </c>
      <c r="EF60" s="222" t="s">
        <v>6763</v>
      </c>
      <c r="EG60" s="222" t="s">
        <v>22</v>
      </c>
      <c r="EH60" s="222">
        <v>3</v>
      </c>
      <c r="EI60" s="222" t="s">
        <v>6771</v>
      </c>
      <c r="EJ60" s="222" t="s">
        <v>6764</v>
      </c>
      <c r="EK60" s="223">
        <v>45713</v>
      </c>
      <c r="EL60" s="221" t="s">
        <v>6774</v>
      </c>
      <c r="EM60" s="213">
        <v>0</v>
      </c>
      <c r="EN60" s="224" t="s">
        <v>6763</v>
      </c>
      <c r="EO60" s="224" t="s">
        <v>22</v>
      </c>
      <c r="EP60" s="224">
        <v>3</v>
      </c>
      <c r="EQ60" s="224" t="s">
        <v>6771</v>
      </c>
      <c r="ER60" s="224" t="s">
        <v>6764</v>
      </c>
      <c r="ES60" s="214">
        <v>45713</v>
      </c>
      <c r="ET60" s="222" t="s">
        <v>6778</v>
      </c>
      <c r="EU60" s="222">
        <v>0</v>
      </c>
      <c r="EV60" s="222" t="s">
        <v>5098</v>
      </c>
      <c r="EW60" s="222" t="s">
        <v>742</v>
      </c>
      <c r="EX60" s="222">
        <v>2</v>
      </c>
      <c r="EY60" s="222" t="s">
        <v>6777</v>
      </c>
      <c r="EZ60" s="222" t="s">
        <v>496</v>
      </c>
      <c r="FA60" s="223">
        <v>45713</v>
      </c>
      <c r="FB60" s="221" t="s">
        <v>6779</v>
      </c>
      <c r="FC60" s="224">
        <v>2</v>
      </c>
      <c r="FD60" s="224" t="s">
        <v>6757</v>
      </c>
      <c r="FE60" s="224" t="s">
        <v>742</v>
      </c>
      <c r="FF60" s="224">
        <v>2</v>
      </c>
      <c r="FG60" s="224" t="s">
        <v>6744</v>
      </c>
      <c r="FH60" s="224" t="s">
        <v>6758</v>
      </c>
      <c r="FI60" s="214">
        <v>45713</v>
      </c>
      <c r="FJ60" s="221" t="s">
        <v>78</v>
      </c>
      <c r="FK60" s="222" t="s">
        <v>17</v>
      </c>
      <c r="FL60" s="222">
        <v>0</v>
      </c>
      <c r="FM60" s="222" t="s">
        <v>17</v>
      </c>
      <c r="FN60" s="222" t="s">
        <v>17</v>
      </c>
      <c r="FO60" s="222" t="s">
        <v>77</v>
      </c>
      <c r="FP60" s="218">
        <v>0</v>
      </c>
      <c r="FQ60" s="219">
        <v>43503</v>
      </c>
      <c r="FR60" s="221" t="s">
        <v>79</v>
      </c>
      <c r="FS60" s="224" t="s">
        <v>17</v>
      </c>
      <c r="FT60" s="224">
        <v>0</v>
      </c>
      <c r="FU60" s="224" t="s">
        <v>17</v>
      </c>
      <c r="FV60" s="224" t="s">
        <v>17</v>
      </c>
      <c r="FW60" s="224" t="s">
        <v>77</v>
      </c>
      <c r="FX60" s="224">
        <v>0</v>
      </c>
      <c r="FY60" s="214">
        <v>43503</v>
      </c>
      <c r="FZ60" s="222" t="s">
        <v>2322</v>
      </c>
      <c r="GA60" s="222">
        <v>0</v>
      </c>
      <c r="GB60" s="222" t="s">
        <v>1188</v>
      </c>
      <c r="GC60" s="222" t="s">
        <v>33</v>
      </c>
      <c r="GD60" s="222">
        <v>2</v>
      </c>
      <c r="GE60" s="222" t="s">
        <v>17</v>
      </c>
      <c r="GF60" s="222" t="s">
        <v>17</v>
      </c>
      <c r="GG60" s="223">
        <v>45608</v>
      </c>
      <c r="GH60" s="221" t="s">
        <v>2328</v>
      </c>
      <c r="GI60" s="224">
        <v>0</v>
      </c>
      <c r="GJ60" s="224" t="s">
        <v>1188</v>
      </c>
      <c r="GK60" s="224" t="s">
        <v>33</v>
      </c>
      <c r="GL60" s="224">
        <v>2</v>
      </c>
      <c r="GM60" s="224" t="s">
        <v>17</v>
      </c>
      <c r="GN60" s="224" t="s">
        <v>17</v>
      </c>
      <c r="GO60" s="214">
        <v>45608</v>
      </c>
      <c r="GP60" s="222" t="s">
        <v>2323</v>
      </c>
      <c r="GQ60" s="222">
        <v>0</v>
      </c>
      <c r="GR60" s="222" t="s">
        <v>1188</v>
      </c>
      <c r="GS60" s="222" t="s">
        <v>33</v>
      </c>
      <c r="GT60" s="222">
        <v>2</v>
      </c>
      <c r="GU60" s="222" t="s">
        <v>17</v>
      </c>
      <c r="GV60" s="222" t="s">
        <v>17</v>
      </c>
      <c r="GW60" s="223">
        <v>45608</v>
      </c>
      <c r="GX60" s="221" t="s">
        <v>2329</v>
      </c>
      <c r="GY60" s="224">
        <v>0</v>
      </c>
      <c r="GZ60" s="224" t="s">
        <v>1188</v>
      </c>
      <c r="HA60" s="224" t="s">
        <v>33</v>
      </c>
      <c r="HB60" s="224">
        <v>2</v>
      </c>
      <c r="HC60" s="224" t="s">
        <v>17</v>
      </c>
      <c r="HD60" s="224" t="s">
        <v>17</v>
      </c>
      <c r="HE60" s="214">
        <v>45608</v>
      </c>
      <c r="HF60" s="222" t="s">
        <v>2321</v>
      </c>
      <c r="HG60" s="222">
        <v>0</v>
      </c>
      <c r="HH60" s="222" t="s">
        <v>1188</v>
      </c>
      <c r="HI60" s="222" t="s">
        <v>33</v>
      </c>
      <c r="HJ60" s="222">
        <v>2</v>
      </c>
      <c r="HK60" s="222" t="s">
        <v>17</v>
      </c>
      <c r="HL60" s="222" t="s">
        <v>17</v>
      </c>
      <c r="HM60" s="223">
        <v>45608</v>
      </c>
      <c r="HN60" s="221" t="s">
        <v>2327</v>
      </c>
      <c r="HO60" s="224">
        <v>2</v>
      </c>
      <c r="HP60" s="224" t="s">
        <v>1188</v>
      </c>
      <c r="HQ60" s="224" t="s">
        <v>33</v>
      </c>
      <c r="HR60" s="224">
        <v>2</v>
      </c>
      <c r="HS60" s="224" t="s">
        <v>17</v>
      </c>
      <c r="HT60" s="224" t="s">
        <v>17</v>
      </c>
      <c r="HU60" s="214">
        <v>45608</v>
      </c>
      <c r="HV60" s="222" t="s">
        <v>2324</v>
      </c>
      <c r="HW60" s="222">
        <v>0</v>
      </c>
      <c r="HX60" s="222" t="s">
        <v>1188</v>
      </c>
      <c r="HY60" s="222" t="s">
        <v>33</v>
      </c>
      <c r="HZ60" s="222">
        <v>2</v>
      </c>
      <c r="IA60" s="222" t="s">
        <v>17</v>
      </c>
      <c r="IB60" s="222" t="s">
        <v>17</v>
      </c>
      <c r="IC60" s="223">
        <v>45608</v>
      </c>
      <c r="ID60" s="221" t="s">
        <v>2326</v>
      </c>
      <c r="IE60" s="224">
        <v>2</v>
      </c>
      <c r="IF60" s="224" t="s">
        <v>1188</v>
      </c>
      <c r="IG60" s="224" t="s">
        <v>33</v>
      </c>
      <c r="IH60" s="224">
        <v>2</v>
      </c>
      <c r="II60" s="224" t="s">
        <v>17</v>
      </c>
      <c r="IJ60" s="224" t="s">
        <v>17</v>
      </c>
      <c r="IK60" s="214">
        <v>45608</v>
      </c>
      <c r="IL60" s="222" t="s">
        <v>2325</v>
      </c>
      <c r="IM60" s="222">
        <v>0</v>
      </c>
      <c r="IN60" s="222" t="s">
        <v>1188</v>
      </c>
      <c r="IO60" s="222" t="s">
        <v>33</v>
      </c>
      <c r="IP60" s="222">
        <v>2</v>
      </c>
      <c r="IQ60" s="222" t="s">
        <v>17</v>
      </c>
      <c r="IR60" s="222" t="s">
        <v>17</v>
      </c>
      <c r="IS60" s="223">
        <v>45608</v>
      </c>
    </row>
    <row r="61" spans="1:253" s="11" customFormat="1" ht="13.25" customHeight="1" x14ac:dyDescent="0.25">
      <c r="A61" s="11" t="s">
        <v>996</v>
      </c>
      <c r="B61" s="11" t="s">
        <v>10314</v>
      </c>
      <c r="C61" s="11" t="s">
        <v>997</v>
      </c>
      <c r="D61" s="11" t="s">
        <v>998</v>
      </c>
      <c r="E61" s="11" t="s">
        <v>9602</v>
      </c>
      <c r="F61" s="11" t="s">
        <v>5937</v>
      </c>
      <c r="G61" s="212">
        <v>57752000</v>
      </c>
      <c r="H61" s="213" t="s">
        <v>5885</v>
      </c>
      <c r="I61" s="213" t="s">
        <v>742</v>
      </c>
      <c r="J61" s="213">
        <v>2</v>
      </c>
      <c r="K61" s="213" t="s">
        <v>5936</v>
      </c>
      <c r="L61" s="213" t="s">
        <v>5845</v>
      </c>
      <c r="M61" s="214">
        <v>45713</v>
      </c>
      <c r="N61" s="221" t="s">
        <v>5941</v>
      </c>
      <c r="O61" s="216">
        <v>543630</v>
      </c>
      <c r="P61" s="216" t="s">
        <v>5938</v>
      </c>
      <c r="Q61" s="216" t="s">
        <v>358</v>
      </c>
      <c r="R61" s="216">
        <v>1</v>
      </c>
      <c r="S61" s="216" t="s">
        <v>5940</v>
      </c>
      <c r="T61" s="216" t="s">
        <v>5939</v>
      </c>
      <c r="U61" s="217">
        <v>45713</v>
      </c>
      <c r="V61" s="221" t="s">
        <v>5943</v>
      </c>
      <c r="W61" s="213">
        <v>30326000</v>
      </c>
      <c r="X61" s="213" t="s">
        <v>5891</v>
      </c>
      <c r="Y61" s="213" t="s">
        <v>22</v>
      </c>
      <c r="Z61" s="213">
        <v>3</v>
      </c>
      <c r="AA61" s="213" t="s">
        <v>5942</v>
      </c>
      <c r="AB61" s="213" t="s">
        <v>5892</v>
      </c>
      <c r="AC61" s="214">
        <v>45713</v>
      </c>
      <c r="AD61" s="221" t="s">
        <v>5946</v>
      </c>
      <c r="AE61" s="218">
        <v>29767000</v>
      </c>
      <c r="AF61" s="218" t="s">
        <v>5944</v>
      </c>
      <c r="AG61" s="218" t="s">
        <v>22</v>
      </c>
      <c r="AH61" s="218">
        <v>3</v>
      </c>
      <c r="AI61" s="218" t="s">
        <v>5945</v>
      </c>
      <c r="AJ61" s="218" t="s">
        <v>5892</v>
      </c>
      <c r="AK61" s="219">
        <v>45713</v>
      </c>
      <c r="AL61" s="221" t="s">
        <v>5950</v>
      </c>
      <c r="AM61" s="213">
        <v>892000</v>
      </c>
      <c r="AN61" s="213" t="s">
        <v>5947</v>
      </c>
      <c r="AO61" s="213" t="s">
        <v>22</v>
      </c>
      <c r="AP61" s="213">
        <v>3</v>
      </c>
      <c r="AQ61" s="213" t="s">
        <v>5949</v>
      </c>
      <c r="AR61" s="213" t="s">
        <v>5948</v>
      </c>
      <c r="AS61" s="214">
        <v>45713</v>
      </c>
      <c r="AT61" s="222" t="s">
        <v>5952</v>
      </c>
      <c r="AU61" s="218" t="s">
        <v>17</v>
      </c>
      <c r="AV61" s="218" t="s">
        <v>17</v>
      </c>
      <c r="AW61" s="218" t="s">
        <v>17</v>
      </c>
      <c r="AX61" s="218" t="s">
        <v>17</v>
      </c>
      <c r="AY61" s="218" t="s">
        <v>5951</v>
      </c>
      <c r="AZ61" s="218" t="s">
        <v>17</v>
      </c>
      <c r="BA61" s="219">
        <v>45713</v>
      </c>
      <c r="BB61" s="221" t="s">
        <v>5978</v>
      </c>
      <c r="BC61" s="213">
        <v>873117</v>
      </c>
      <c r="BD61" s="213" t="s">
        <v>5928</v>
      </c>
      <c r="BE61" s="213" t="s">
        <v>742</v>
      </c>
      <c r="BF61" s="213">
        <v>2</v>
      </c>
      <c r="BG61" s="213" t="s">
        <v>5977</v>
      </c>
      <c r="BH61" s="213" t="s">
        <v>5929</v>
      </c>
      <c r="BI61" s="214">
        <v>45713</v>
      </c>
      <c r="BJ61" s="222" t="s">
        <v>1002</v>
      </c>
      <c r="BK61" s="222">
        <v>664</v>
      </c>
      <c r="BL61" s="222" t="s">
        <v>999</v>
      </c>
      <c r="BM61" s="222" t="s">
        <v>22</v>
      </c>
      <c r="BN61" s="222">
        <v>3</v>
      </c>
      <c r="BO61" s="222" t="s">
        <v>1001</v>
      </c>
      <c r="BP61" s="218" t="s">
        <v>1000</v>
      </c>
      <c r="BQ61" s="223">
        <v>45321</v>
      </c>
      <c r="BR61" s="221" t="s">
        <v>5979</v>
      </c>
      <c r="BS61" s="224" t="s">
        <v>17</v>
      </c>
      <c r="BT61" s="224" t="s">
        <v>378</v>
      </c>
      <c r="BU61" s="224" t="s">
        <v>17</v>
      </c>
      <c r="BV61" s="224" t="s">
        <v>17</v>
      </c>
      <c r="BW61" s="224" t="s">
        <v>5951</v>
      </c>
      <c r="BX61" s="224" t="s">
        <v>378</v>
      </c>
      <c r="BY61" s="214">
        <v>45713</v>
      </c>
      <c r="BZ61" s="222" t="s">
        <v>5980</v>
      </c>
      <c r="CA61" s="222" t="s">
        <v>17</v>
      </c>
      <c r="CB61" s="222" t="s">
        <v>378</v>
      </c>
      <c r="CC61" s="222" t="s">
        <v>17</v>
      </c>
      <c r="CD61" s="222" t="s">
        <v>17</v>
      </c>
      <c r="CE61" s="222" t="s">
        <v>5951</v>
      </c>
      <c r="CF61" s="222" t="s">
        <v>378</v>
      </c>
      <c r="CG61" s="223">
        <v>45713</v>
      </c>
      <c r="CH61" s="221" t="s">
        <v>10803</v>
      </c>
      <c r="CI61" s="222" t="e">
        <v>#N/A</v>
      </c>
      <c r="CJ61" s="222" t="e">
        <v>#N/A</v>
      </c>
      <c r="CK61" s="222" t="e">
        <v>#N/A</v>
      </c>
      <c r="CL61" s="222" t="e">
        <v>#N/A</v>
      </c>
      <c r="CM61" s="222" t="e">
        <v>#N/A</v>
      </c>
      <c r="CN61" s="222" t="e">
        <v>#N/A</v>
      </c>
      <c r="CO61" s="225" t="e">
        <v>#N/A</v>
      </c>
      <c r="CP61" s="222" t="s">
        <v>5982</v>
      </c>
      <c r="CQ61" s="224" t="s">
        <v>17</v>
      </c>
      <c r="CR61" s="224" t="s">
        <v>378</v>
      </c>
      <c r="CS61" s="224" t="s">
        <v>17</v>
      </c>
      <c r="CT61" s="224" t="s">
        <v>17</v>
      </c>
      <c r="CU61" s="224" t="s">
        <v>5951</v>
      </c>
      <c r="CV61" s="224" t="s">
        <v>378</v>
      </c>
      <c r="CW61" s="214">
        <v>45713</v>
      </c>
      <c r="CX61" s="222" t="s">
        <v>5960</v>
      </c>
      <c r="CY61" s="218">
        <v>2625000</v>
      </c>
      <c r="CZ61" s="218" t="s">
        <v>5965</v>
      </c>
      <c r="DA61" s="218" t="s">
        <v>22</v>
      </c>
      <c r="DB61" s="218">
        <v>3</v>
      </c>
      <c r="DC61" s="218" t="s">
        <v>5966</v>
      </c>
      <c r="DD61" s="218" t="s">
        <v>5958</v>
      </c>
      <c r="DE61" s="220">
        <v>45713</v>
      </c>
      <c r="DF61" s="221" t="s">
        <v>5962</v>
      </c>
      <c r="DG61" s="213">
        <v>559000</v>
      </c>
      <c r="DH61" s="224" t="s">
        <v>5891</v>
      </c>
      <c r="DI61" s="224" t="s">
        <v>22</v>
      </c>
      <c r="DJ61" s="224">
        <v>3</v>
      </c>
      <c r="DK61" s="224" t="s">
        <v>5961</v>
      </c>
      <c r="DL61" s="224" t="s">
        <v>5892</v>
      </c>
      <c r="DM61" s="214">
        <v>45713</v>
      </c>
      <c r="DN61" s="222" t="s">
        <v>5964</v>
      </c>
      <c r="DO61" s="218">
        <v>27142000</v>
      </c>
      <c r="DP61" s="222" t="s">
        <v>5891</v>
      </c>
      <c r="DQ61" s="222" t="s">
        <v>22</v>
      </c>
      <c r="DR61" s="222">
        <v>3</v>
      </c>
      <c r="DS61" s="222" t="s">
        <v>5963</v>
      </c>
      <c r="DT61" s="222" t="s">
        <v>5892</v>
      </c>
      <c r="DU61" s="223">
        <v>45713</v>
      </c>
      <c r="DV61" s="221" t="s">
        <v>5967</v>
      </c>
      <c r="DW61" s="213">
        <v>2527000</v>
      </c>
      <c r="DX61" s="224" t="s">
        <v>5965</v>
      </c>
      <c r="DY61" s="224" t="s">
        <v>22</v>
      </c>
      <c r="DZ61" s="224">
        <v>3</v>
      </c>
      <c r="EA61" s="224" t="s">
        <v>5966</v>
      </c>
      <c r="EB61" s="224" t="s">
        <v>5958</v>
      </c>
      <c r="EC61" s="214">
        <v>45713</v>
      </c>
      <c r="ED61" s="222" t="s">
        <v>5969</v>
      </c>
      <c r="EE61" s="218">
        <v>98000</v>
      </c>
      <c r="EF61" s="222" t="s">
        <v>5908</v>
      </c>
      <c r="EG61" s="222" t="s">
        <v>742</v>
      </c>
      <c r="EH61" s="222">
        <v>2</v>
      </c>
      <c r="EI61" s="222" t="s">
        <v>5968</v>
      </c>
      <c r="EJ61" s="222" t="s">
        <v>5909</v>
      </c>
      <c r="EK61" s="223">
        <v>45713</v>
      </c>
      <c r="EL61" s="221" t="s">
        <v>5971</v>
      </c>
      <c r="EM61" s="213">
        <v>0</v>
      </c>
      <c r="EN61" s="224" t="s">
        <v>5908</v>
      </c>
      <c r="EO61" s="224" t="s">
        <v>742</v>
      </c>
      <c r="EP61" s="224">
        <v>2</v>
      </c>
      <c r="EQ61" s="224" t="s">
        <v>5970</v>
      </c>
      <c r="ER61" s="224" t="s">
        <v>5909</v>
      </c>
      <c r="ES61" s="214">
        <v>45713</v>
      </c>
      <c r="ET61" s="222" t="s">
        <v>5956</v>
      </c>
      <c r="EU61" s="222">
        <v>350</v>
      </c>
      <c r="EV61" s="222" t="s">
        <v>5953</v>
      </c>
      <c r="EW61" s="222" t="s">
        <v>22</v>
      </c>
      <c r="EX61" s="222">
        <v>3</v>
      </c>
      <c r="EY61" s="222" t="s">
        <v>5955</v>
      </c>
      <c r="EZ61" s="222" t="s">
        <v>5954</v>
      </c>
      <c r="FA61" s="223">
        <v>45713</v>
      </c>
      <c r="FB61" s="221" t="s">
        <v>5973</v>
      </c>
      <c r="FC61" s="224">
        <v>3</v>
      </c>
      <c r="FD61" s="224" t="s">
        <v>5922</v>
      </c>
      <c r="FE61" s="224" t="s">
        <v>742</v>
      </c>
      <c r="FF61" s="224">
        <v>2</v>
      </c>
      <c r="FG61" s="224" t="s">
        <v>5972</v>
      </c>
      <c r="FH61" s="224" t="s">
        <v>5923</v>
      </c>
      <c r="FI61" s="214">
        <v>45713</v>
      </c>
      <c r="FJ61" s="221" t="s">
        <v>5974</v>
      </c>
      <c r="FK61" s="222" t="s">
        <v>17</v>
      </c>
      <c r="FL61" s="222" t="s">
        <v>17</v>
      </c>
      <c r="FM61" s="222" t="s">
        <v>17</v>
      </c>
      <c r="FN61" s="222" t="s">
        <v>17</v>
      </c>
      <c r="FO61" s="222" t="s">
        <v>5951</v>
      </c>
      <c r="FP61" s="218" t="s">
        <v>17</v>
      </c>
      <c r="FQ61" s="219">
        <v>45713</v>
      </c>
      <c r="FR61" s="221" t="s">
        <v>5976</v>
      </c>
      <c r="FS61" s="224" t="s">
        <v>17</v>
      </c>
      <c r="FT61" s="224" t="s">
        <v>17</v>
      </c>
      <c r="FU61" s="224" t="s">
        <v>17</v>
      </c>
      <c r="FV61" s="224" t="s">
        <v>17</v>
      </c>
      <c r="FW61" s="224" t="s">
        <v>5975</v>
      </c>
      <c r="FX61" s="224" t="s">
        <v>17</v>
      </c>
      <c r="FY61" s="214">
        <v>45713</v>
      </c>
      <c r="FZ61" s="222" t="s">
        <v>2881</v>
      </c>
      <c r="GA61" s="222">
        <v>0</v>
      </c>
      <c r="GB61" s="222" t="s">
        <v>1188</v>
      </c>
      <c r="GC61" s="222" t="s">
        <v>33</v>
      </c>
      <c r="GD61" s="222">
        <v>2</v>
      </c>
      <c r="GE61" s="222" t="s">
        <v>17</v>
      </c>
      <c r="GF61" s="222" t="s">
        <v>17</v>
      </c>
      <c r="GG61" s="223">
        <v>45610</v>
      </c>
      <c r="GH61" s="221" t="s">
        <v>2887</v>
      </c>
      <c r="GI61" s="224">
        <v>0</v>
      </c>
      <c r="GJ61" s="224" t="s">
        <v>1188</v>
      </c>
      <c r="GK61" s="224" t="s">
        <v>33</v>
      </c>
      <c r="GL61" s="224">
        <v>2</v>
      </c>
      <c r="GM61" s="224" t="s">
        <v>17</v>
      </c>
      <c r="GN61" s="224" t="s">
        <v>17</v>
      </c>
      <c r="GO61" s="214">
        <v>45610</v>
      </c>
      <c r="GP61" s="222" t="s">
        <v>2882</v>
      </c>
      <c r="GQ61" s="222">
        <v>0</v>
      </c>
      <c r="GR61" s="222" t="s">
        <v>1188</v>
      </c>
      <c r="GS61" s="222" t="s">
        <v>33</v>
      </c>
      <c r="GT61" s="222">
        <v>2</v>
      </c>
      <c r="GU61" s="222" t="s">
        <v>17</v>
      </c>
      <c r="GV61" s="222" t="s">
        <v>17</v>
      </c>
      <c r="GW61" s="223">
        <v>45610</v>
      </c>
      <c r="GX61" s="221" t="s">
        <v>2888</v>
      </c>
      <c r="GY61" s="224">
        <v>0</v>
      </c>
      <c r="GZ61" s="224" t="s">
        <v>1188</v>
      </c>
      <c r="HA61" s="224" t="s">
        <v>33</v>
      </c>
      <c r="HB61" s="224">
        <v>2</v>
      </c>
      <c r="HC61" s="224" t="s">
        <v>17</v>
      </c>
      <c r="HD61" s="224" t="s">
        <v>17</v>
      </c>
      <c r="HE61" s="214">
        <v>45610</v>
      </c>
      <c r="HF61" s="222" t="s">
        <v>2880</v>
      </c>
      <c r="HG61" s="222">
        <v>0</v>
      </c>
      <c r="HH61" s="222" t="s">
        <v>1188</v>
      </c>
      <c r="HI61" s="222" t="s">
        <v>33</v>
      </c>
      <c r="HJ61" s="222">
        <v>2</v>
      </c>
      <c r="HK61" s="222" t="s">
        <v>17</v>
      </c>
      <c r="HL61" s="222" t="s">
        <v>17</v>
      </c>
      <c r="HM61" s="223">
        <v>45610</v>
      </c>
      <c r="HN61" s="221" t="s">
        <v>2886</v>
      </c>
      <c r="HO61" s="224">
        <v>2</v>
      </c>
      <c r="HP61" s="224" t="s">
        <v>1188</v>
      </c>
      <c r="HQ61" s="224" t="s">
        <v>33</v>
      </c>
      <c r="HR61" s="224">
        <v>2</v>
      </c>
      <c r="HS61" s="224" t="s">
        <v>17</v>
      </c>
      <c r="HT61" s="224" t="s">
        <v>17</v>
      </c>
      <c r="HU61" s="214">
        <v>45610</v>
      </c>
      <c r="HV61" s="222" t="s">
        <v>2883</v>
      </c>
      <c r="HW61" s="222">
        <v>2</v>
      </c>
      <c r="HX61" s="222" t="s">
        <v>1188</v>
      </c>
      <c r="HY61" s="222" t="s">
        <v>33</v>
      </c>
      <c r="HZ61" s="222">
        <v>2</v>
      </c>
      <c r="IA61" s="222" t="s">
        <v>17</v>
      </c>
      <c r="IB61" s="222" t="s">
        <v>17</v>
      </c>
      <c r="IC61" s="223">
        <v>45610</v>
      </c>
      <c r="ID61" s="221" t="s">
        <v>2885</v>
      </c>
      <c r="IE61" s="224">
        <v>0</v>
      </c>
      <c r="IF61" s="224" t="s">
        <v>1188</v>
      </c>
      <c r="IG61" s="224" t="s">
        <v>33</v>
      </c>
      <c r="IH61" s="224">
        <v>2</v>
      </c>
      <c r="II61" s="224" t="s">
        <v>17</v>
      </c>
      <c r="IJ61" s="224" t="s">
        <v>17</v>
      </c>
      <c r="IK61" s="214">
        <v>45610</v>
      </c>
      <c r="IL61" s="222" t="s">
        <v>2884</v>
      </c>
      <c r="IM61" s="222">
        <v>3</v>
      </c>
      <c r="IN61" s="222" t="s">
        <v>1188</v>
      </c>
      <c r="IO61" s="222" t="s">
        <v>33</v>
      </c>
      <c r="IP61" s="222">
        <v>2</v>
      </c>
      <c r="IQ61" s="222" t="s">
        <v>17</v>
      </c>
      <c r="IR61" s="222" t="s">
        <v>17</v>
      </c>
      <c r="IS61" s="223">
        <v>45610</v>
      </c>
    </row>
    <row r="62" spans="1:253" s="11" customFormat="1" ht="13.25" customHeight="1" x14ac:dyDescent="0.25">
      <c r="A62" s="11" t="s">
        <v>2889</v>
      </c>
      <c r="B62" s="11" t="s">
        <v>10162</v>
      </c>
      <c r="C62" s="11" t="s">
        <v>2890</v>
      </c>
      <c r="D62" s="11" t="s">
        <v>998</v>
      </c>
      <c r="E62" s="11" t="s">
        <v>9602</v>
      </c>
      <c r="F62" s="11" t="s">
        <v>5847</v>
      </c>
      <c r="G62" s="212">
        <v>57752000</v>
      </c>
      <c r="H62" s="213" t="s">
        <v>5844</v>
      </c>
      <c r="I62" s="213" t="s">
        <v>742</v>
      </c>
      <c r="J62" s="213">
        <v>2</v>
      </c>
      <c r="K62" s="213" t="s">
        <v>5846</v>
      </c>
      <c r="L62" s="213" t="s">
        <v>5845</v>
      </c>
      <c r="M62" s="214">
        <v>45713</v>
      </c>
      <c r="N62" s="221" t="s">
        <v>5851</v>
      </c>
      <c r="O62" s="216">
        <v>38244</v>
      </c>
      <c r="P62" s="216" t="s">
        <v>5848</v>
      </c>
      <c r="Q62" s="216" t="s">
        <v>742</v>
      </c>
      <c r="R62" s="216">
        <v>2</v>
      </c>
      <c r="S62" s="216" t="s">
        <v>5850</v>
      </c>
      <c r="T62" s="216" t="s">
        <v>5849</v>
      </c>
      <c r="U62" s="217">
        <v>45713</v>
      </c>
      <c r="V62" s="221" t="s">
        <v>5855</v>
      </c>
      <c r="W62" s="213">
        <v>1451000</v>
      </c>
      <c r="X62" s="213" t="s">
        <v>5852</v>
      </c>
      <c r="Y62" s="213" t="s">
        <v>742</v>
      </c>
      <c r="Z62" s="213">
        <v>2</v>
      </c>
      <c r="AA62" s="213" t="s">
        <v>5854</v>
      </c>
      <c r="AB62" s="213" t="s">
        <v>5853</v>
      </c>
      <c r="AC62" s="214">
        <v>45713</v>
      </c>
      <c r="AD62" s="221" t="s">
        <v>5858</v>
      </c>
      <c r="AE62" s="218">
        <v>892000</v>
      </c>
      <c r="AF62" s="218" t="s">
        <v>5810</v>
      </c>
      <c r="AG62" s="218" t="s">
        <v>742</v>
      </c>
      <c r="AH62" s="218">
        <v>2</v>
      </c>
      <c r="AI62" s="218" t="s">
        <v>5857</v>
      </c>
      <c r="AJ62" s="218" t="s">
        <v>5856</v>
      </c>
      <c r="AK62" s="219">
        <v>45713</v>
      </c>
      <c r="AL62" s="221" t="s">
        <v>5860</v>
      </c>
      <c r="AM62" s="213">
        <v>892000</v>
      </c>
      <c r="AN62" s="213" t="s">
        <v>5810</v>
      </c>
      <c r="AO62" s="213" t="s">
        <v>742</v>
      </c>
      <c r="AP62" s="213">
        <v>2</v>
      </c>
      <c r="AQ62" s="213" t="s">
        <v>5859</v>
      </c>
      <c r="AR62" s="213" t="s">
        <v>5856</v>
      </c>
      <c r="AS62" s="214">
        <v>45713</v>
      </c>
      <c r="AT62" s="222" t="s">
        <v>5862</v>
      </c>
      <c r="AU62" s="218">
        <v>0</v>
      </c>
      <c r="AV62" s="218" t="s">
        <v>378</v>
      </c>
      <c r="AW62" s="218" t="s">
        <v>17</v>
      </c>
      <c r="AX62" s="218" t="s">
        <v>17</v>
      </c>
      <c r="AY62" s="218" t="s">
        <v>5861</v>
      </c>
      <c r="AZ62" s="218" t="s">
        <v>378</v>
      </c>
      <c r="BA62" s="219">
        <v>45713</v>
      </c>
      <c r="BB62" s="221" t="s">
        <v>5880</v>
      </c>
      <c r="BC62" s="213" t="s">
        <v>17</v>
      </c>
      <c r="BD62" s="213" t="s">
        <v>378</v>
      </c>
      <c r="BE62" s="213" t="s">
        <v>17</v>
      </c>
      <c r="BF62" s="213" t="s">
        <v>17</v>
      </c>
      <c r="BG62" s="213" t="s">
        <v>5861</v>
      </c>
      <c r="BH62" s="213" t="s">
        <v>378</v>
      </c>
      <c r="BI62" s="214">
        <v>45713</v>
      </c>
      <c r="BJ62" s="222" t="s">
        <v>5863</v>
      </c>
      <c r="BK62" s="222">
        <v>0</v>
      </c>
      <c r="BL62" s="222" t="s">
        <v>378</v>
      </c>
      <c r="BM62" s="222" t="s">
        <v>17</v>
      </c>
      <c r="BN62" s="222" t="s">
        <v>17</v>
      </c>
      <c r="BO62" s="222" t="s">
        <v>5861</v>
      </c>
      <c r="BP62" s="218" t="s">
        <v>378</v>
      </c>
      <c r="BQ62" s="223">
        <v>45713</v>
      </c>
      <c r="BR62" s="221" t="s">
        <v>5881</v>
      </c>
      <c r="BS62" s="224" t="s">
        <v>17</v>
      </c>
      <c r="BT62" s="224" t="s">
        <v>378</v>
      </c>
      <c r="BU62" s="224" t="s">
        <v>17</v>
      </c>
      <c r="BV62" s="224" t="s">
        <v>17</v>
      </c>
      <c r="BW62" s="224" t="s">
        <v>5861</v>
      </c>
      <c r="BX62" s="224" t="s">
        <v>378</v>
      </c>
      <c r="BY62" s="214">
        <v>45713</v>
      </c>
      <c r="BZ62" s="222" t="s">
        <v>5882</v>
      </c>
      <c r="CA62" s="222" t="s">
        <v>17</v>
      </c>
      <c r="CB62" s="222" t="s">
        <v>378</v>
      </c>
      <c r="CC62" s="222" t="s">
        <v>17</v>
      </c>
      <c r="CD62" s="222" t="s">
        <v>17</v>
      </c>
      <c r="CE62" s="222" t="s">
        <v>5861</v>
      </c>
      <c r="CF62" s="222" t="s">
        <v>378</v>
      </c>
      <c r="CG62" s="223">
        <v>45713</v>
      </c>
      <c r="CH62" s="221" t="s">
        <v>10804</v>
      </c>
      <c r="CI62" s="222" t="e">
        <v>#N/A</v>
      </c>
      <c r="CJ62" s="222" t="e">
        <v>#N/A</v>
      </c>
      <c r="CK62" s="222" t="e">
        <v>#N/A</v>
      </c>
      <c r="CL62" s="222" t="e">
        <v>#N/A</v>
      </c>
      <c r="CM62" s="222" t="e">
        <v>#N/A</v>
      </c>
      <c r="CN62" s="222" t="e">
        <v>#N/A</v>
      </c>
      <c r="CO62" s="225" t="e">
        <v>#N/A</v>
      </c>
      <c r="CP62" s="222" t="s">
        <v>5884</v>
      </c>
      <c r="CQ62" s="224" t="s">
        <v>17</v>
      </c>
      <c r="CR62" s="224" t="s">
        <v>378</v>
      </c>
      <c r="CS62" s="224" t="s">
        <v>17</v>
      </c>
      <c r="CT62" s="224" t="s">
        <v>17</v>
      </c>
      <c r="CU62" s="224" t="s">
        <v>5861</v>
      </c>
      <c r="CV62" s="224" t="s">
        <v>378</v>
      </c>
      <c r="CW62" s="214">
        <v>45713</v>
      </c>
      <c r="CX62" s="222" t="s">
        <v>5865</v>
      </c>
      <c r="CY62" s="218">
        <v>892000</v>
      </c>
      <c r="CZ62" s="218" t="s">
        <v>5810</v>
      </c>
      <c r="DA62" s="218" t="s">
        <v>742</v>
      </c>
      <c r="DB62" s="218">
        <v>2</v>
      </c>
      <c r="DC62" s="218" t="s">
        <v>5870</v>
      </c>
      <c r="DD62" s="218" t="s">
        <v>5856</v>
      </c>
      <c r="DE62" s="220">
        <v>45713</v>
      </c>
      <c r="DF62" s="221" t="s">
        <v>5867</v>
      </c>
      <c r="DG62" s="213">
        <v>559000</v>
      </c>
      <c r="DH62" s="224" t="s">
        <v>5852</v>
      </c>
      <c r="DI62" s="224" t="s">
        <v>742</v>
      </c>
      <c r="DJ62" s="224">
        <v>2</v>
      </c>
      <c r="DK62" s="224" t="s">
        <v>5866</v>
      </c>
      <c r="DL62" s="224" t="s">
        <v>5853</v>
      </c>
      <c r="DM62" s="214">
        <v>45713</v>
      </c>
      <c r="DN62" s="222" t="s">
        <v>5869</v>
      </c>
      <c r="DO62" s="218">
        <v>0</v>
      </c>
      <c r="DP62" s="222" t="s">
        <v>5810</v>
      </c>
      <c r="DQ62" s="222" t="s">
        <v>742</v>
      </c>
      <c r="DR62" s="222">
        <v>2</v>
      </c>
      <c r="DS62" s="222" t="s">
        <v>5868</v>
      </c>
      <c r="DT62" s="222" t="s">
        <v>5856</v>
      </c>
      <c r="DU62" s="223">
        <v>45713</v>
      </c>
      <c r="DV62" s="221" t="s">
        <v>5871</v>
      </c>
      <c r="DW62" s="213">
        <v>892000</v>
      </c>
      <c r="DX62" s="224" t="s">
        <v>5810</v>
      </c>
      <c r="DY62" s="224" t="s">
        <v>742</v>
      </c>
      <c r="DZ62" s="224">
        <v>2</v>
      </c>
      <c r="EA62" s="224" t="s">
        <v>5870</v>
      </c>
      <c r="EB62" s="224" t="s">
        <v>5856</v>
      </c>
      <c r="EC62" s="214">
        <v>45713</v>
      </c>
      <c r="ED62" s="222" t="s">
        <v>5873</v>
      </c>
      <c r="EE62" s="218" t="s">
        <v>17</v>
      </c>
      <c r="EF62" s="222" t="s">
        <v>378</v>
      </c>
      <c r="EG62" s="222" t="s">
        <v>17</v>
      </c>
      <c r="EH62" s="222" t="s">
        <v>17</v>
      </c>
      <c r="EI62" s="222" t="s">
        <v>5872</v>
      </c>
      <c r="EJ62" s="222" t="s">
        <v>378</v>
      </c>
      <c r="EK62" s="223">
        <v>45713</v>
      </c>
      <c r="EL62" s="221" t="s">
        <v>5875</v>
      </c>
      <c r="EM62" s="213" t="s">
        <v>17</v>
      </c>
      <c r="EN62" s="224" t="s">
        <v>378</v>
      </c>
      <c r="EO62" s="224" t="s">
        <v>17</v>
      </c>
      <c r="EP62" s="224" t="s">
        <v>17</v>
      </c>
      <c r="EQ62" s="224" t="s">
        <v>5874</v>
      </c>
      <c r="ER62" s="224" t="s">
        <v>378</v>
      </c>
      <c r="ES62" s="214">
        <v>45713</v>
      </c>
      <c r="ET62" s="222" t="s">
        <v>5907</v>
      </c>
      <c r="EU62" s="222">
        <v>350</v>
      </c>
      <c r="EV62" s="222" t="s">
        <v>5904</v>
      </c>
      <c r="EW62" s="222" t="s">
        <v>22</v>
      </c>
      <c r="EX62" s="222">
        <v>3</v>
      </c>
      <c r="EY62" s="222" t="s">
        <v>5906</v>
      </c>
      <c r="EZ62" s="222" t="s">
        <v>5905</v>
      </c>
      <c r="FA62" s="223">
        <v>45713</v>
      </c>
      <c r="FB62" s="221" t="s">
        <v>5877</v>
      </c>
      <c r="FC62" s="224">
        <v>2</v>
      </c>
      <c r="FD62" s="224" t="s">
        <v>5852</v>
      </c>
      <c r="FE62" s="224" t="s">
        <v>358</v>
      </c>
      <c r="FF62" s="224">
        <v>1</v>
      </c>
      <c r="FG62" s="224" t="s">
        <v>5876</v>
      </c>
      <c r="FH62" s="224" t="s">
        <v>5853</v>
      </c>
      <c r="FI62" s="214">
        <v>45713</v>
      </c>
      <c r="FJ62" s="221" t="s">
        <v>5878</v>
      </c>
      <c r="FK62" s="222" t="s">
        <v>17</v>
      </c>
      <c r="FL62" s="222" t="s">
        <v>378</v>
      </c>
      <c r="FM62" s="222" t="s">
        <v>17</v>
      </c>
      <c r="FN62" s="222" t="s">
        <v>17</v>
      </c>
      <c r="FO62" s="222" t="s">
        <v>5861</v>
      </c>
      <c r="FP62" s="218" t="s">
        <v>378</v>
      </c>
      <c r="FQ62" s="219">
        <v>45713</v>
      </c>
      <c r="FR62" s="221" t="s">
        <v>5879</v>
      </c>
      <c r="FS62" s="224" t="s">
        <v>17</v>
      </c>
      <c r="FT62" s="224" t="s">
        <v>378</v>
      </c>
      <c r="FU62" s="224" t="s">
        <v>17</v>
      </c>
      <c r="FV62" s="224" t="s">
        <v>17</v>
      </c>
      <c r="FW62" s="224" t="s">
        <v>5861</v>
      </c>
      <c r="FX62" s="224" t="s">
        <v>378</v>
      </c>
      <c r="FY62" s="214">
        <v>45713</v>
      </c>
      <c r="FZ62" s="222" t="s">
        <v>2892</v>
      </c>
      <c r="GA62" s="222">
        <v>0</v>
      </c>
      <c r="GB62" s="222" t="s">
        <v>1188</v>
      </c>
      <c r="GC62" s="222" t="s">
        <v>33</v>
      </c>
      <c r="GD62" s="222">
        <v>2</v>
      </c>
      <c r="GE62" s="222" t="s">
        <v>17</v>
      </c>
      <c r="GF62" s="222" t="s">
        <v>17</v>
      </c>
      <c r="GG62" s="223">
        <v>45610</v>
      </c>
      <c r="GH62" s="221" t="s">
        <v>2898</v>
      </c>
      <c r="GI62" s="224">
        <v>0</v>
      </c>
      <c r="GJ62" s="224" t="s">
        <v>1188</v>
      </c>
      <c r="GK62" s="224" t="s">
        <v>33</v>
      </c>
      <c r="GL62" s="224">
        <v>2</v>
      </c>
      <c r="GM62" s="224" t="s">
        <v>17</v>
      </c>
      <c r="GN62" s="224" t="s">
        <v>17</v>
      </c>
      <c r="GO62" s="214">
        <v>45610</v>
      </c>
      <c r="GP62" s="222" t="s">
        <v>2893</v>
      </c>
      <c r="GQ62" s="222">
        <v>0</v>
      </c>
      <c r="GR62" s="222" t="s">
        <v>1188</v>
      </c>
      <c r="GS62" s="222" t="s">
        <v>33</v>
      </c>
      <c r="GT62" s="222">
        <v>2</v>
      </c>
      <c r="GU62" s="222" t="s">
        <v>17</v>
      </c>
      <c r="GV62" s="222" t="s">
        <v>17</v>
      </c>
      <c r="GW62" s="223">
        <v>45610</v>
      </c>
      <c r="GX62" s="221" t="s">
        <v>2899</v>
      </c>
      <c r="GY62" s="224">
        <v>0</v>
      </c>
      <c r="GZ62" s="224" t="s">
        <v>1188</v>
      </c>
      <c r="HA62" s="224" t="s">
        <v>33</v>
      </c>
      <c r="HB62" s="224">
        <v>2</v>
      </c>
      <c r="HC62" s="224" t="s">
        <v>17</v>
      </c>
      <c r="HD62" s="224" t="s">
        <v>17</v>
      </c>
      <c r="HE62" s="214">
        <v>45610</v>
      </c>
      <c r="HF62" s="222" t="s">
        <v>2891</v>
      </c>
      <c r="HG62" s="222">
        <v>0</v>
      </c>
      <c r="HH62" s="222" t="s">
        <v>1188</v>
      </c>
      <c r="HI62" s="222" t="s">
        <v>33</v>
      </c>
      <c r="HJ62" s="222">
        <v>2</v>
      </c>
      <c r="HK62" s="222" t="s">
        <v>17</v>
      </c>
      <c r="HL62" s="222" t="s">
        <v>17</v>
      </c>
      <c r="HM62" s="223">
        <v>45610</v>
      </c>
      <c r="HN62" s="221" t="s">
        <v>2897</v>
      </c>
      <c r="HO62" s="224">
        <v>2</v>
      </c>
      <c r="HP62" s="224" t="s">
        <v>1188</v>
      </c>
      <c r="HQ62" s="224" t="s">
        <v>33</v>
      </c>
      <c r="HR62" s="224">
        <v>2</v>
      </c>
      <c r="HS62" s="224" t="s">
        <v>17</v>
      </c>
      <c r="HT62" s="224" t="s">
        <v>17</v>
      </c>
      <c r="HU62" s="214">
        <v>45610</v>
      </c>
      <c r="HV62" s="222" t="s">
        <v>2894</v>
      </c>
      <c r="HW62" s="222">
        <v>2</v>
      </c>
      <c r="HX62" s="222" t="s">
        <v>1188</v>
      </c>
      <c r="HY62" s="222" t="s">
        <v>33</v>
      </c>
      <c r="HZ62" s="222">
        <v>2</v>
      </c>
      <c r="IA62" s="222" t="s">
        <v>17</v>
      </c>
      <c r="IB62" s="222" t="s">
        <v>17</v>
      </c>
      <c r="IC62" s="223">
        <v>45610</v>
      </c>
      <c r="ID62" s="221" t="s">
        <v>2896</v>
      </c>
      <c r="IE62" s="224">
        <v>0</v>
      </c>
      <c r="IF62" s="224" t="s">
        <v>1188</v>
      </c>
      <c r="IG62" s="224" t="s">
        <v>33</v>
      </c>
      <c r="IH62" s="224">
        <v>2</v>
      </c>
      <c r="II62" s="224" t="s">
        <v>17</v>
      </c>
      <c r="IJ62" s="224" t="s">
        <v>17</v>
      </c>
      <c r="IK62" s="214">
        <v>45610</v>
      </c>
      <c r="IL62" s="222" t="s">
        <v>2895</v>
      </c>
      <c r="IM62" s="222">
        <v>3</v>
      </c>
      <c r="IN62" s="222" t="s">
        <v>1188</v>
      </c>
      <c r="IO62" s="222" t="s">
        <v>33</v>
      </c>
      <c r="IP62" s="222">
        <v>2</v>
      </c>
      <c r="IQ62" s="222" t="s">
        <v>17</v>
      </c>
      <c r="IR62" s="222" t="s">
        <v>17</v>
      </c>
      <c r="IS62" s="223">
        <v>45610</v>
      </c>
    </row>
    <row r="63" spans="1:253" s="11" customFormat="1" ht="13.25" customHeight="1" x14ac:dyDescent="0.25">
      <c r="A63" s="11" t="s">
        <v>1003</v>
      </c>
      <c r="B63" s="11" t="s">
        <v>10118</v>
      </c>
      <c r="C63" s="11" t="s">
        <v>1004</v>
      </c>
      <c r="D63" s="11" t="s">
        <v>998</v>
      </c>
      <c r="E63" s="11" t="s">
        <v>9602</v>
      </c>
      <c r="F63" s="11" t="s">
        <v>5886</v>
      </c>
      <c r="G63" s="212">
        <v>57752000</v>
      </c>
      <c r="H63" s="213" t="s">
        <v>5885</v>
      </c>
      <c r="I63" s="213" t="s">
        <v>742</v>
      </c>
      <c r="J63" s="213">
        <v>2</v>
      </c>
      <c r="K63" s="213" t="s">
        <v>5846</v>
      </c>
      <c r="L63" s="213" t="s">
        <v>5845</v>
      </c>
      <c r="M63" s="214">
        <v>45713</v>
      </c>
      <c r="N63" s="221" t="s">
        <v>5890</v>
      </c>
      <c r="O63" s="216">
        <v>543630</v>
      </c>
      <c r="P63" s="216" t="s">
        <v>5887</v>
      </c>
      <c r="Q63" s="216" t="s">
        <v>742</v>
      </c>
      <c r="R63" s="216">
        <v>2</v>
      </c>
      <c r="S63" s="216" t="s">
        <v>5889</v>
      </c>
      <c r="T63" s="216" t="s">
        <v>5888</v>
      </c>
      <c r="U63" s="217">
        <v>45713</v>
      </c>
      <c r="V63" s="221" t="s">
        <v>5894</v>
      </c>
      <c r="W63" s="213">
        <v>28874000</v>
      </c>
      <c r="X63" s="213" t="s">
        <v>5891</v>
      </c>
      <c r="Y63" s="213" t="s">
        <v>742</v>
      </c>
      <c r="Z63" s="213">
        <v>2</v>
      </c>
      <c r="AA63" s="213" t="s">
        <v>5893</v>
      </c>
      <c r="AB63" s="213" t="s">
        <v>5892</v>
      </c>
      <c r="AC63" s="214">
        <v>45713</v>
      </c>
      <c r="AD63" s="221" t="s">
        <v>5896</v>
      </c>
      <c r="AE63" s="218">
        <v>28874000</v>
      </c>
      <c r="AF63" s="218" t="s">
        <v>5891</v>
      </c>
      <c r="AG63" s="218" t="s">
        <v>742</v>
      </c>
      <c r="AH63" s="218">
        <v>2</v>
      </c>
      <c r="AI63" s="218" t="s">
        <v>5895</v>
      </c>
      <c r="AJ63" s="218" t="s">
        <v>5892</v>
      </c>
      <c r="AK63" s="219">
        <v>45713</v>
      </c>
      <c r="AL63" s="221" t="s">
        <v>5897</v>
      </c>
      <c r="AM63" s="213" t="s">
        <v>17</v>
      </c>
      <c r="AN63" s="213" t="s">
        <v>378</v>
      </c>
      <c r="AO63" s="213" t="s">
        <v>17</v>
      </c>
      <c r="AP63" s="213" t="s">
        <v>17</v>
      </c>
      <c r="AQ63" s="213" t="s">
        <v>378</v>
      </c>
      <c r="AR63" s="213" t="s">
        <v>378</v>
      </c>
      <c r="AS63" s="214">
        <v>45713</v>
      </c>
      <c r="AT63" s="222" t="s">
        <v>5899</v>
      </c>
      <c r="AU63" s="218" t="s">
        <v>17</v>
      </c>
      <c r="AV63" s="218" t="s">
        <v>17</v>
      </c>
      <c r="AW63" s="218" t="s">
        <v>17</v>
      </c>
      <c r="AX63" s="218" t="s">
        <v>17</v>
      </c>
      <c r="AY63" s="218" t="s">
        <v>5898</v>
      </c>
      <c r="AZ63" s="218" t="s">
        <v>17</v>
      </c>
      <c r="BA63" s="219">
        <v>45713</v>
      </c>
      <c r="BB63" s="221" t="s">
        <v>5931</v>
      </c>
      <c r="BC63" s="213">
        <v>873117</v>
      </c>
      <c r="BD63" s="213" t="s">
        <v>5928</v>
      </c>
      <c r="BE63" s="213" t="s">
        <v>742</v>
      </c>
      <c r="BF63" s="213">
        <v>2</v>
      </c>
      <c r="BG63" s="213" t="s">
        <v>5930</v>
      </c>
      <c r="BH63" s="213" t="s">
        <v>5929</v>
      </c>
      <c r="BI63" s="214">
        <v>45713</v>
      </c>
      <c r="BJ63" s="222" t="s">
        <v>5903</v>
      </c>
      <c r="BK63" s="222">
        <v>12</v>
      </c>
      <c r="BL63" s="222" t="s">
        <v>5900</v>
      </c>
      <c r="BM63" s="222" t="s">
        <v>742</v>
      </c>
      <c r="BN63" s="222">
        <v>2</v>
      </c>
      <c r="BO63" s="222" t="s">
        <v>5902</v>
      </c>
      <c r="BP63" s="218" t="s">
        <v>5901</v>
      </c>
      <c r="BQ63" s="223">
        <v>45713</v>
      </c>
      <c r="BR63" s="221" t="s">
        <v>5932</v>
      </c>
      <c r="BS63" s="224" t="s">
        <v>17</v>
      </c>
      <c r="BT63" s="224" t="s">
        <v>17</v>
      </c>
      <c r="BU63" s="224" t="s">
        <v>17</v>
      </c>
      <c r="BV63" s="224" t="s">
        <v>17</v>
      </c>
      <c r="BW63" s="224" t="s">
        <v>5898</v>
      </c>
      <c r="BX63" s="224" t="s">
        <v>17</v>
      </c>
      <c r="BY63" s="214">
        <v>45713</v>
      </c>
      <c r="BZ63" s="222" t="s">
        <v>5933</v>
      </c>
      <c r="CA63" s="222" t="s">
        <v>17</v>
      </c>
      <c r="CB63" s="222" t="s">
        <v>17</v>
      </c>
      <c r="CC63" s="222" t="s">
        <v>17</v>
      </c>
      <c r="CD63" s="222" t="s">
        <v>17</v>
      </c>
      <c r="CE63" s="222" t="s">
        <v>5898</v>
      </c>
      <c r="CF63" s="222" t="s">
        <v>17</v>
      </c>
      <c r="CG63" s="223">
        <v>45713</v>
      </c>
      <c r="CH63" s="221" t="s">
        <v>10805</v>
      </c>
      <c r="CI63" s="222" t="e">
        <v>#N/A</v>
      </c>
      <c r="CJ63" s="222" t="e">
        <v>#N/A</v>
      </c>
      <c r="CK63" s="222" t="e">
        <v>#N/A</v>
      </c>
      <c r="CL63" s="222" t="e">
        <v>#N/A</v>
      </c>
      <c r="CM63" s="222" t="e">
        <v>#N/A</v>
      </c>
      <c r="CN63" s="222" t="e">
        <v>#N/A</v>
      </c>
      <c r="CO63" s="225" t="e">
        <v>#N/A</v>
      </c>
      <c r="CP63" s="222" t="s">
        <v>5935</v>
      </c>
      <c r="CQ63" s="224" t="s">
        <v>17</v>
      </c>
      <c r="CR63" s="224" t="s">
        <v>17</v>
      </c>
      <c r="CS63" s="224" t="s">
        <v>17</v>
      </c>
      <c r="CT63" s="224" t="s">
        <v>17</v>
      </c>
      <c r="CU63" s="224" t="s">
        <v>5898</v>
      </c>
      <c r="CV63" s="224" t="s">
        <v>17</v>
      </c>
      <c r="CW63" s="214">
        <v>45713</v>
      </c>
      <c r="CX63" s="222" t="s">
        <v>5911</v>
      </c>
      <c r="CY63" s="218">
        <v>1733000</v>
      </c>
      <c r="CZ63" s="218" t="s">
        <v>5908</v>
      </c>
      <c r="DA63" s="218" t="s">
        <v>742</v>
      </c>
      <c r="DB63" s="218">
        <v>2</v>
      </c>
      <c r="DC63" s="218" t="s">
        <v>5916</v>
      </c>
      <c r="DD63" s="218" t="s">
        <v>5909</v>
      </c>
      <c r="DE63" s="220">
        <v>45713</v>
      </c>
      <c r="DF63" s="221" t="s">
        <v>5913</v>
      </c>
      <c r="DG63" s="213">
        <v>0</v>
      </c>
      <c r="DH63" s="224" t="s">
        <v>5891</v>
      </c>
      <c r="DI63" s="224" t="s">
        <v>742</v>
      </c>
      <c r="DJ63" s="224">
        <v>2</v>
      </c>
      <c r="DK63" s="224" t="s">
        <v>5912</v>
      </c>
      <c r="DL63" s="224" t="s">
        <v>5892</v>
      </c>
      <c r="DM63" s="214">
        <v>45713</v>
      </c>
      <c r="DN63" s="222" t="s">
        <v>5915</v>
      </c>
      <c r="DO63" s="218">
        <v>27142000</v>
      </c>
      <c r="DP63" s="222" t="s">
        <v>5891</v>
      </c>
      <c r="DQ63" s="222" t="s">
        <v>742</v>
      </c>
      <c r="DR63" s="222">
        <v>2</v>
      </c>
      <c r="DS63" s="222" t="s">
        <v>5914</v>
      </c>
      <c r="DT63" s="222" t="s">
        <v>5892</v>
      </c>
      <c r="DU63" s="223">
        <v>45713</v>
      </c>
      <c r="DV63" s="221" t="s">
        <v>5917</v>
      </c>
      <c r="DW63" s="213">
        <v>1635000</v>
      </c>
      <c r="DX63" s="224" t="s">
        <v>5908</v>
      </c>
      <c r="DY63" s="224" t="s">
        <v>742</v>
      </c>
      <c r="DZ63" s="224">
        <v>2</v>
      </c>
      <c r="EA63" s="224" t="s">
        <v>5916</v>
      </c>
      <c r="EB63" s="224" t="s">
        <v>5909</v>
      </c>
      <c r="EC63" s="214">
        <v>45713</v>
      </c>
      <c r="ED63" s="222" t="s">
        <v>5919</v>
      </c>
      <c r="EE63" s="218">
        <v>98000</v>
      </c>
      <c r="EF63" s="222" t="s">
        <v>5908</v>
      </c>
      <c r="EG63" s="222" t="s">
        <v>742</v>
      </c>
      <c r="EH63" s="222">
        <v>2</v>
      </c>
      <c r="EI63" s="222" t="s">
        <v>5918</v>
      </c>
      <c r="EJ63" s="222" t="s">
        <v>5909</v>
      </c>
      <c r="EK63" s="223">
        <v>45713</v>
      </c>
      <c r="EL63" s="221" t="s">
        <v>5921</v>
      </c>
      <c r="EM63" s="213">
        <v>0</v>
      </c>
      <c r="EN63" s="224" t="s">
        <v>5908</v>
      </c>
      <c r="EO63" s="224" t="s">
        <v>742</v>
      </c>
      <c r="EP63" s="224">
        <v>2</v>
      </c>
      <c r="EQ63" s="224" t="s">
        <v>5920</v>
      </c>
      <c r="ER63" s="224" t="s">
        <v>5909</v>
      </c>
      <c r="ES63" s="214">
        <v>45713</v>
      </c>
      <c r="ET63" s="222" t="s">
        <v>1007</v>
      </c>
      <c r="EU63" s="222">
        <v>552</v>
      </c>
      <c r="EV63" s="222" t="s">
        <v>1005</v>
      </c>
      <c r="EW63" s="222" t="s">
        <v>22</v>
      </c>
      <c r="EX63" s="222">
        <v>3</v>
      </c>
      <c r="EY63" s="222" t="s">
        <v>1006</v>
      </c>
      <c r="EZ63" s="222" t="s">
        <v>1000</v>
      </c>
      <c r="FA63" s="223">
        <v>45379</v>
      </c>
      <c r="FB63" s="221" t="s">
        <v>5925</v>
      </c>
      <c r="FC63" s="224">
        <v>3</v>
      </c>
      <c r="FD63" s="224" t="s">
        <v>5922</v>
      </c>
      <c r="FE63" s="224" t="s">
        <v>742</v>
      </c>
      <c r="FF63" s="224">
        <v>2</v>
      </c>
      <c r="FG63" s="224" t="s">
        <v>5924</v>
      </c>
      <c r="FH63" s="224" t="s">
        <v>5923</v>
      </c>
      <c r="FI63" s="214">
        <v>45713</v>
      </c>
      <c r="FJ63" s="221" t="s">
        <v>5926</v>
      </c>
      <c r="FK63" s="222" t="s">
        <v>17</v>
      </c>
      <c r="FL63" s="222" t="s">
        <v>17</v>
      </c>
      <c r="FM63" s="222" t="s">
        <v>17</v>
      </c>
      <c r="FN63" s="222" t="s">
        <v>17</v>
      </c>
      <c r="FO63" s="222" t="s">
        <v>5898</v>
      </c>
      <c r="FP63" s="218" t="s">
        <v>17</v>
      </c>
      <c r="FQ63" s="219">
        <v>45713</v>
      </c>
      <c r="FR63" s="221" t="s">
        <v>5927</v>
      </c>
      <c r="FS63" s="224" t="s">
        <v>17</v>
      </c>
      <c r="FT63" s="224" t="s">
        <v>17</v>
      </c>
      <c r="FU63" s="224" t="s">
        <v>17</v>
      </c>
      <c r="FV63" s="224" t="s">
        <v>17</v>
      </c>
      <c r="FW63" s="224" t="s">
        <v>5898</v>
      </c>
      <c r="FX63" s="224" t="s">
        <v>17</v>
      </c>
      <c r="FY63" s="214">
        <v>45713</v>
      </c>
      <c r="FZ63" s="222" t="s">
        <v>2901</v>
      </c>
      <c r="GA63" s="222">
        <v>0</v>
      </c>
      <c r="GB63" s="222" t="s">
        <v>1188</v>
      </c>
      <c r="GC63" s="222" t="s">
        <v>33</v>
      </c>
      <c r="GD63" s="222">
        <v>2</v>
      </c>
      <c r="GE63" s="222" t="s">
        <v>17</v>
      </c>
      <c r="GF63" s="222" t="s">
        <v>17</v>
      </c>
      <c r="GG63" s="223">
        <v>45610</v>
      </c>
      <c r="GH63" s="221" t="s">
        <v>2907</v>
      </c>
      <c r="GI63" s="224">
        <v>0</v>
      </c>
      <c r="GJ63" s="224" t="s">
        <v>1188</v>
      </c>
      <c r="GK63" s="224" t="s">
        <v>33</v>
      </c>
      <c r="GL63" s="224">
        <v>2</v>
      </c>
      <c r="GM63" s="224" t="s">
        <v>17</v>
      </c>
      <c r="GN63" s="224" t="s">
        <v>17</v>
      </c>
      <c r="GO63" s="214">
        <v>45610</v>
      </c>
      <c r="GP63" s="222" t="s">
        <v>2902</v>
      </c>
      <c r="GQ63" s="222">
        <v>0</v>
      </c>
      <c r="GR63" s="222" t="s">
        <v>1188</v>
      </c>
      <c r="GS63" s="222" t="s">
        <v>33</v>
      </c>
      <c r="GT63" s="222">
        <v>2</v>
      </c>
      <c r="GU63" s="222" t="s">
        <v>17</v>
      </c>
      <c r="GV63" s="222" t="s">
        <v>17</v>
      </c>
      <c r="GW63" s="223">
        <v>45610</v>
      </c>
      <c r="GX63" s="221" t="s">
        <v>2908</v>
      </c>
      <c r="GY63" s="224">
        <v>0</v>
      </c>
      <c r="GZ63" s="224" t="s">
        <v>1188</v>
      </c>
      <c r="HA63" s="224" t="s">
        <v>33</v>
      </c>
      <c r="HB63" s="224">
        <v>2</v>
      </c>
      <c r="HC63" s="224" t="s">
        <v>17</v>
      </c>
      <c r="HD63" s="224" t="s">
        <v>17</v>
      </c>
      <c r="HE63" s="214">
        <v>45610</v>
      </c>
      <c r="HF63" s="222" t="s">
        <v>2900</v>
      </c>
      <c r="HG63" s="222">
        <v>0</v>
      </c>
      <c r="HH63" s="222" t="s">
        <v>1188</v>
      </c>
      <c r="HI63" s="222" t="s">
        <v>33</v>
      </c>
      <c r="HJ63" s="222">
        <v>2</v>
      </c>
      <c r="HK63" s="222" t="s">
        <v>17</v>
      </c>
      <c r="HL63" s="222" t="s">
        <v>17</v>
      </c>
      <c r="HM63" s="223">
        <v>45610</v>
      </c>
      <c r="HN63" s="221" t="s">
        <v>2906</v>
      </c>
      <c r="HO63" s="224">
        <v>2</v>
      </c>
      <c r="HP63" s="224" t="s">
        <v>1188</v>
      </c>
      <c r="HQ63" s="224" t="s">
        <v>33</v>
      </c>
      <c r="HR63" s="224">
        <v>2</v>
      </c>
      <c r="HS63" s="224" t="s">
        <v>17</v>
      </c>
      <c r="HT63" s="224" t="s">
        <v>17</v>
      </c>
      <c r="HU63" s="214">
        <v>45610</v>
      </c>
      <c r="HV63" s="222" t="s">
        <v>2903</v>
      </c>
      <c r="HW63" s="222">
        <v>2</v>
      </c>
      <c r="HX63" s="222" t="s">
        <v>1188</v>
      </c>
      <c r="HY63" s="222" t="s">
        <v>33</v>
      </c>
      <c r="HZ63" s="222">
        <v>2</v>
      </c>
      <c r="IA63" s="222" t="s">
        <v>17</v>
      </c>
      <c r="IB63" s="222" t="s">
        <v>17</v>
      </c>
      <c r="IC63" s="223">
        <v>45610</v>
      </c>
      <c r="ID63" s="221" t="s">
        <v>2905</v>
      </c>
      <c r="IE63" s="224">
        <v>0</v>
      </c>
      <c r="IF63" s="224" t="s">
        <v>1188</v>
      </c>
      <c r="IG63" s="224" t="s">
        <v>33</v>
      </c>
      <c r="IH63" s="224">
        <v>2</v>
      </c>
      <c r="II63" s="224" t="s">
        <v>17</v>
      </c>
      <c r="IJ63" s="224" t="s">
        <v>17</v>
      </c>
      <c r="IK63" s="214">
        <v>45610</v>
      </c>
      <c r="IL63" s="222" t="s">
        <v>2904</v>
      </c>
      <c r="IM63" s="222">
        <v>3</v>
      </c>
      <c r="IN63" s="222" t="s">
        <v>1188</v>
      </c>
      <c r="IO63" s="222" t="s">
        <v>33</v>
      </c>
      <c r="IP63" s="222">
        <v>2</v>
      </c>
      <c r="IQ63" s="222" t="s">
        <v>17</v>
      </c>
      <c r="IR63" s="222" t="s">
        <v>17</v>
      </c>
      <c r="IS63" s="223">
        <v>45610</v>
      </c>
    </row>
    <row r="64" spans="1:253" s="11" customFormat="1" ht="13.25" customHeight="1" x14ac:dyDescent="0.25">
      <c r="A64" s="11" t="s">
        <v>2909</v>
      </c>
      <c r="B64" s="11" t="s">
        <v>10162</v>
      </c>
      <c r="C64" s="11" t="s">
        <v>2910</v>
      </c>
      <c r="D64" s="11" t="s">
        <v>2911</v>
      </c>
      <c r="E64" s="11" t="s">
        <v>9617</v>
      </c>
      <c r="F64" s="11" t="s">
        <v>6849</v>
      </c>
      <c r="G64" s="215">
        <v>5700000</v>
      </c>
      <c r="H64" s="218" t="s">
        <v>6813</v>
      </c>
      <c r="I64" s="218" t="s">
        <v>358</v>
      </c>
      <c r="J64" s="218">
        <v>1</v>
      </c>
      <c r="K64" s="218" t="s">
        <v>6815</v>
      </c>
      <c r="L64" s="218" t="s">
        <v>6814</v>
      </c>
      <c r="M64" s="219">
        <v>45713</v>
      </c>
      <c r="N64" s="221" t="s">
        <v>6851</v>
      </c>
      <c r="O64" s="218">
        <v>10230</v>
      </c>
      <c r="P64" s="218" t="s">
        <v>6817</v>
      </c>
      <c r="Q64" s="218" t="s">
        <v>358</v>
      </c>
      <c r="R64" s="218">
        <v>1</v>
      </c>
      <c r="S64" s="218" t="s">
        <v>6850</v>
      </c>
      <c r="T64" s="218" t="s">
        <v>6818</v>
      </c>
      <c r="U64" s="219">
        <v>45713</v>
      </c>
      <c r="V64" s="221" t="s">
        <v>6853</v>
      </c>
      <c r="W64" s="218">
        <v>5700000</v>
      </c>
      <c r="X64" s="218" t="s">
        <v>6813</v>
      </c>
      <c r="Y64" s="218" t="s">
        <v>358</v>
      </c>
      <c r="Z64" s="218">
        <v>1</v>
      </c>
      <c r="AA64" s="218" t="s">
        <v>6852</v>
      </c>
      <c r="AB64" s="218" t="s">
        <v>6814</v>
      </c>
      <c r="AC64" s="219">
        <v>45713</v>
      </c>
      <c r="AD64" s="221" t="s">
        <v>6857</v>
      </c>
      <c r="AE64" s="218">
        <v>2349000</v>
      </c>
      <c r="AF64" s="218" t="s">
        <v>6854</v>
      </c>
      <c r="AG64" s="218" t="s">
        <v>22</v>
      </c>
      <c r="AH64" s="218">
        <v>3</v>
      </c>
      <c r="AI64" s="218" t="s">
        <v>6856</v>
      </c>
      <c r="AJ64" s="218" t="s">
        <v>6855</v>
      </c>
      <c r="AK64" s="219">
        <v>45713</v>
      </c>
      <c r="AL64" s="221" t="s">
        <v>6861</v>
      </c>
      <c r="AM64" s="218">
        <v>1323000</v>
      </c>
      <c r="AN64" s="218" t="s">
        <v>6858</v>
      </c>
      <c r="AO64" s="218" t="s">
        <v>358</v>
      </c>
      <c r="AP64" s="218">
        <v>1</v>
      </c>
      <c r="AQ64" s="218" t="s">
        <v>6860</v>
      </c>
      <c r="AR64" s="218" t="s">
        <v>6859</v>
      </c>
      <c r="AS64" s="219">
        <v>45713</v>
      </c>
      <c r="AT64" s="222" t="s">
        <v>4150</v>
      </c>
      <c r="AU64" s="218" t="s">
        <v>17</v>
      </c>
      <c r="AV64" s="218" t="s">
        <v>17</v>
      </c>
      <c r="AW64" s="218" t="s">
        <v>17</v>
      </c>
      <c r="AX64" s="218" t="s">
        <v>17</v>
      </c>
      <c r="AY64" s="218" t="s">
        <v>3459</v>
      </c>
      <c r="AZ64" s="218" t="s">
        <v>17</v>
      </c>
      <c r="BA64" s="219">
        <v>45680</v>
      </c>
      <c r="BB64" s="221" t="s">
        <v>4149</v>
      </c>
      <c r="BC64" s="218" t="s">
        <v>17</v>
      </c>
      <c r="BD64" s="218" t="s">
        <v>17</v>
      </c>
      <c r="BE64" s="218" t="s">
        <v>17</v>
      </c>
      <c r="BF64" s="218" t="s">
        <v>17</v>
      </c>
      <c r="BG64" s="218" t="s">
        <v>3459</v>
      </c>
      <c r="BH64" s="218" t="s">
        <v>17</v>
      </c>
      <c r="BI64" s="219">
        <v>45680</v>
      </c>
      <c r="BJ64" s="222" t="s">
        <v>6863</v>
      </c>
      <c r="BK64" s="222">
        <v>174</v>
      </c>
      <c r="BL64" s="222" t="s">
        <v>5441</v>
      </c>
      <c r="BM64" s="222" t="s">
        <v>358</v>
      </c>
      <c r="BN64" s="222">
        <v>1</v>
      </c>
      <c r="BO64" s="222" t="s">
        <v>6862</v>
      </c>
      <c r="BP64" s="218" t="s">
        <v>496</v>
      </c>
      <c r="BQ64" s="223">
        <v>45713</v>
      </c>
      <c r="BR64" s="221" t="s">
        <v>4151</v>
      </c>
      <c r="BS64" s="222" t="s">
        <v>17</v>
      </c>
      <c r="BT64" s="222" t="s">
        <v>17</v>
      </c>
      <c r="BU64" s="222" t="s">
        <v>17</v>
      </c>
      <c r="BV64" s="222" t="s">
        <v>17</v>
      </c>
      <c r="BW64" s="222" t="s">
        <v>3459</v>
      </c>
      <c r="BX64" s="222" t="s">
        <v>17</v>
      </c>
      <c r="BY64" s="219">
        <v>45680</v>
      </c>
      <c r="BZ64" s="222" t="s">
        <v>4152</v>
      </c>
      <c r="CA64" s="222" t="s">
        <v>17</v>
      </c>
      <c r="CB64" s="222" t="s">
        <v>17</v>
      </c>
      <c r="CC64" s="222" t="s">
        <v>17</v>
      </c>
      <c r="CD64" s="222" t="s">
        <v>17</v>
      </c>
      <c r="CE64" s="222" t="s">
        <v>3459</v>
      </c>
      <c r="CF64" s="222" t="s">
        <v>17</v>
      </c>
      <c r="CG64" s="223">
        <v>45680</v>
      </c>
      <c r="CH64" s="221" t="s">
        <v>10806</v>
      </c>
      <c r="CI64" s="222" t="e">
        <v>#N/A</v>
      </c>
      <c r="CJ64" s="222" t="e">
        <v>#N/A</v>
      </c>
      <c r="CK64" s="222" t="e">
        <v>#N/A</v>
      </c>
      <c r="CL64" s="222" t="e">
        <v>#N/A</v>
      </c>
      <c r="CM64" s="222" t="e">
        <v>#N/A</v>
      </c>
      <c r="CN64" s="222" t="e">
        <v>#N/A</v>
      </c>
      <c r="CO64" s="225" t="e">
        <v>#N/A</v>
      </c>
      <c r="CP64" s="222" t="s">
        <v>4154</v>
      </c>
      <c r="CQ64" s="222" t="s">
        <v>17</v>
      </c>
      <c r="CR64" s="222" t="s">
        <v>17</v>
      </c>
      <c r="CS64" s="222" t="s">
        <v>17</v>
      </c>
      <c r="CT64" s="222" t="s">
        <v>17</v>
      </c>
      <c r="CU64" s="222" t="s">
        <v>3459</v>
      </c>
      <c r="CV64" s="222" t="s">
        <v>17</v>
      </c>
      <c r="CW64" s="219">
        <v>45680</v>
      </c>
      <c r="CX64" s="222" t="s">
        <v>6866</v>
      </c>
      <c r="CY64" s="218">
        <v>1323000</v>
      </c>
      <c r="CZ64" s="218" t="s">
        <v>6873</v>
      </c>
      <c r="DA64" s="218" t="s">
        <v>742</v>
      </c>
      <c r="DB64" s="218">
        <v>2</v>
      </c>
      <c r="DC64" s="218" t="s">
        <v>6875</v>
      </c>
      <c r="DD64" s="218" t="s">
        <v>6874</v>
      </c>
      <c r="DE64" s="220">
        <v>45713</v>
      </c>
      <c r="DF64" s="221" t="s">
        <v>6869</v>
      </c>
      <c r="DG64" s="218">
        <v>3351000</v>
      </c>
      <c r="DH64" s="222" t="s">
        <v>6867</v>
      </c>
      <c r="DI64" s="222" t="s">
        <v>742</v>
      </c>
      <c r="DJ64" s="222">
        <v>2</v>
      </c>
      <c r="DK64" s="222" t="s">
        <v>3762</v>
      </c>
      <c r="DL64" s="222" t="s">
        <v>6868</v>
      </c>
      <c r="DM64" s="219">
        <v>45713</v>
      </c>
      <c r="DN64" s="222" t="s">
        <v>6872</v>
      </c>
      <c r="DO64" s="218">
        <v>1026000</v>
      </c>
      <c r="DP64" s="222" t="s">
        <v>6870</v>
      </c>
      <c r="DQ64" s="222" t="s">
        <v>742</v>
      </c>
      <c r="DR64" s="222">
        <v>2</v>
      </c>
      <c r="DS64" s="222" t="s">
        <v>3766</v>
      </c>
      <c r="DT64" s="222" t="s">
        <v>6871</v>
      </c>
      <c r="DU64" s="223">
        <v>45713</v>
      </c>
      <c r="DV64" s="221" t="s">
        <v>6876</v>
      </c>
      <c r="DW64" s="218">
        <v>1242000</v>
      </c>
      <c r="DX64" s="222" t="s">
        <v>6873</v>
      </c>
      <c r="DY64" s="222" t="s">
        <v>742</v>
      </c>
      <c r="DZ64" s="222">
        <v>2</v>
      </c>
      <c r="EA64" s="222" t="s">
        <v>6875</v>
      </c>
      <c r="EB64" s="222" t="s">
        <v>6874</v>
      </c>
      <c r="EC64" s="219">
        <v>45713</v>
      </c>
      <c r="ED64" s="222" t="s">
        <v>6878</v>
      </c>
      <c r="EE64" s="218">
        <v>81000</v>
      </c>
      <c r="EF64" s="222" t="s">
        <v>6844</v>
      </c>
      <c r="EG64" s="222" t="s">
        <v>742</v>
      </c>
      <c r="EH64" s="222">
        <v>2</v>
      </c>
      <c r="EI64" s="222" t="s">
        <v>6877</v>
      </c>
      <c r="EJ64" s="222" t="s">
        <v>6845</v>
      </c>
      <c r="EK64" s="223">
        <v>45713</v>
      </c>
      <c r="EL64" s="221" t="s">
        <v>6880</v>
      </c>
      <c r="EM64" s="218">
        <v>0</v>
      </c>
      <c r="EN64" s="222" t="s">
        <v>6844</v>
      </c>
      <c r="EO64" s="222" t="s">
        <v>742</v>
      </c>
      <c r="EP64" s="222">
        <v>2</v>
      </c>
      <c r="EQ64" s="222" t="s">
        <v>6879</v>
      </c>
      <c r="ER64" s="222" t="s">
        <v>6845</v>
      </c>
      <c r="ES64" s="219">
        <v>45713</v>
      </c>
      <c r="ET64" s="222" t="s">
        <v>6864</v>
      </c>
      <c r="EU64" s="222">
        <v>3400</v>
      </c>
      <c r="EV64" s="222" t="s">
        <v>5441</v>
      </c>
      <c r="EW64" s="222" t="s">
        <v>358</v>
      </c>
      <c r="EX64" s="222">
        <v>1</v>
      </c>
      <c r="EY64" s="222" t="s">
        <v>6829</v>
      </c>
      <c r="EZ64" s="222" t="s">
        <v>4234</v>
      </c>
      <c r="FA64" s="223">
        <v>45713</v>
      </c>
      <c r="FB64" s="221" t="s">
        <v>6881</v>
      </c>
      <c r="FC64" s="222">
        <v>2</v>
      </c>
      <c r="FD64" s="222" t="s">
        <v>6858</v>
      </c>
      <c r="FE64" s="222" t="s">
        <v>358</v>
      </c>
      <c r="FF64" s="222">
        <v>1</v>
      </c>
      <c r="FG64" s="222" t="s">
        <v>5262</v>
      </c>
      <c r="FH64" s="222" t="s">
        <v>6859</v>
      </c>
      <c r="FI64" s="219">
        <v>45713</v>
      </c>
      <c r="FJ64" s="221" t="s">
        <v>4155</v>
      </c>
      <c r="FK64" s="222" t="s">
        <v>17</v>
      </c>
      <c r="FL64" s="222" t="s">
        <v>17</v>
      </c>
      <c r="FM64" s="222" t="s">
        <v>17</v>
      </c>
      <c r="FN64" s="222" t="s">
        <v>17</v>
      </c>
      <c r="FO64" s="222" t="s">
        <v>3459</v>
      </c>
      <c r="FP64" s="218" t="s">
        <v>17</v>
      </c>
      <c r="FQ64" s="219">
        <v>45680</v>
      </c>
      <c r="FR64" s="221" t="s">
        <v>4156</v>
      </c>
      <c r="FS64" s="222" t="s">
        <v>17</v>
      </c>
      <c r="FT64" s="222" t="s">
        <v>17</v>
      </c>
      <c r="FU64" s="222" t="s">
        <v>17</v>
      </c>
      <c r="FV64" s="222" t="s">
        <v>17</v>
      </c>
      <c r="FW64" s="222" t="s">
        <v>3459</v>
      </c>
      <c r="FX64" s="222" t="s">
        <v>17</v>
      </c>
      <c r="FY64" s="219">
        <v>45680</v>
      </c>
      <c r="FZ64" s="222" t="s">
        <v>2913</v>
      </c>
      <c r="GA64" s="222">
        <v>2</v>
      </c>
      <c r="GB64" s="222" t="s">
        <v>1188</v>
      </c>
      <c r="GC64" s="222" t="s">
        <v>33</v>
      </c>
      <c r="GD64" s="222">
        <v>2</v>
      </c>
      <c r="GE64" s="222" t="s">
        <v>17</v>
      </c>
      <c r="GF64" s="222" t="s">
        <v>17</v>
      </c>
      <c r="GG64" s="223">
        <v>45610</v>
      </c>
      <c r="GH64" s="221" t="s">
        <v>2919</v>
      </c>
      <c r="GI64" s="222">
        <v>1</v>
      </c>
      <c r="GJ64" s="222" t="s">
        <v>1188</v>
      </c>
      <c r="GK64" s="222" t="s">
        <v>33</v>
      </c>
      <c r="GL64" s="222">
        <v>2</v>
      </c>
      <c r="GM64" s="222" t="s">
        <v>17</v>
      </c>
      <c r="GN64" s="222" t="s">
        <v>17</v>
      </c>
      <c r="GO64" s="219">
        <v>45610</v>
      </c>
      <c r="GP64" s="222" t="s">
        <v>2914</v>
      </c>
      <c r="GQ64" s="222">
        <v>1</v>
      </c>
      <c r="GR64" s="222" t="s">
        <v>1188</v>
      </c>
      <c r="GS64" s="222" t="s">
        <v>33</v>
      </c>
      <c r="GT64" s="222">
        <v>2</v>
      </c>
      <c r="GU64" s="222" t="s">
        <v>17</v>
      </c>
      <c r="GV64" s="222" t="s">
        <v>17</v>
      </c>
      <c r="GW64" s="223">
        <v>45610</v>
      </c>
      <c r="GX64" s="221" t="s">
        <v>2920</v>
      </c>
      <c r="GY64" s="222">
        <v>2</v>
      </c>
      <c r="GZ64" s="222" t="s">
        <v>1188</v>
      </c>
      <c r="HA64" s="222" t="s">
        <v>33</v>
      </c>
      <c r="HB64" s="222">
        <v>2</v>
      </c>
      <c r="HC64" s="222" t="s">
        <v>17</v>
      </c>
      <c r="HD64" s="222" t="s">
        <v>17</v>
      </c>
      <c r="HE64" s="219">
        <v>45610</v>
      </c>
      <c r="HF64" s="222" t="s">
        <v>2912</v>
      </c>
      <c r="HG64" s="222">
        <v>2</v>
      </c>
      <c r="HH64" s="222" t="s">
        <v>1188</v>
      </c>
      <c r="HI64" s="222" t="s">
        <v>33</v>
      </c>
      <c r="HJ64" s="222">
        <v>2</v>
      </c>
      <c r="HK64" s="222" t="s">
        <v>17</v>
      </c>
      <c r="HL64" s="222" t="s">
        <v>17</v>
      </c>
      <c r="HM64" s="223">
        <v>45610</v>
      </c>
      <c r="HN64" s="221" t="s">
        <v>2918</v>
      </c>
      <c r="HO64" s="222">
        <v>3</v>
      </c>
      <c r="HP64" s="222" t="s">
        <v>1188</v>
      </c>
      <c r="HQ64" s="222" t="s">
        <v>33</v>
      </c>
      <c r="HR64" s="222">
        <v>2</v>
      </c>
      <c r="HS64" s="222" t="s">
        <v>17</v>
      </c>
      <c r="HT64" s="222" t="s">
        <v>17</v>
      </c>
      <c r="HU64" s="219">
        <v>45610</v>
      </c>
      <c r="HV64" s="222" t="s">
        <v>2915</v>
      </c>
      <c r="HW64" s="222">
        <v>3</v>
      </c>
      <c r="HX64" s="222" t="s">
        <v>1188</v>
      </c>
      <c r="HY64" s="222" t="s">
        <v>33</v>
      </c>
      <c r="HZ64" s="222">
        <v>2</v>
      </c>
      <c r="IA64" s="222" t="s">
        <v>17</v>
      </c>
      <c r="IB64" s="222" t="s">
        <v>17</v>
      </c>
      <c r="IC64" s="223">
        <v>45610</v>
      </c>
      <c r="ID64" s="221" t="s">
        <v>2917</v>
      </c>
      <c r="IE64" s="222">
        <v>3</v>
      </c>
      <c r="IF64" s="222" t="s">
        <v>1188</v>
      </c>
      <c r="IG64" s="222" t="s">
        <v>33</v>
      </c>
      <c r="IH64" s="222">
        <v>2</v>
      </c>
      <c r="II64" s="222" t="s">
        <v>17</v>
      </c>
      <c r="IJ64" s="222" t="s">
        <v>17</v>
      </c>
      <c r="IK64" s="219">
        <v>45610</v>
      </c>
      <c r="IL64" s="222" t="s">
        <v>2916</v>
      </c>
      <c r="IM64" s="222">
        <v>0</v>
      </c>
      <c r="IN64" s="222" t="s">
        <v>1188</v>
      </c>
      <c r="IO64" s="222" t="s">
        <v>33</v>
      </c>
      <c r="IP64" s="222">
        <v>2</v>
      </c>
      <c r="IQ64" s="222" t="s">
        <v>17</v>
      </c>
      <c r="IR64" s="222" t="s">
        <v>17</v>
      </c>
      <c r="IS64" s="223">
        <v>45610</v>
      </c>
    </row>
    <row r="65" spans="1:253" s="11" customFormat="1" ht="13.25" customHeight="1" x14ac:dyDescent="0.25">
      <c r="A65" s="11" t="s">
        <v>2921</v>
      </c>
      <c r="B65" s="11" t="s">
        <v>10327</v>
      </c>
      <c r="C65" s="11" t="s">
        <v>2922</v>
      </c>
      <c r="D65" s="11" t="s">
        <v>2911</v>
      </c>
      <c r="E65" s="11" t="s">
        <v>9617</v>
      </c>
      <c r="F65" s="11" t="s">
        <v>6816</v>
      </c>
      <c r="G65" s="212">
        <v>5700000</v>
      </c>
      <c r="H65" s="213" t="s">
        <v>6813</v>
      </c>
      <c r="I65" s="213" t="s">
        <v>358</v>
      </c>
      <c r="J65" s="213">
        <v>1</v>
      </c>
      <c r="K65" s="213" t="s">
        <v>6815</v>
      </c>
      <c r="L65" s="213" t="s">
        <v>6814</v>
      </c>
      <c r="M65" s="214">
        <v>45713</v>
      </c>
      <c r="N65" s="221" t="s">
        <v>6820</v>
      </c>
      <c r="O65" s="216">
        <v>10230</v>
      </c>
      <c r="P65" s="216" t="s">
        <v>6817</v>
      </c>
      <c r="Q65" s="216" t="s">
        <v>358</v>
      </c>
      <c r="R65" s="216">
        <v>1</v>
      </c>
      <c r="S65" s="216" t="s">
        <v>6819</v>
      </c>
      <c r="T65" s="216" t="s">
        <v>6818</v>
      </c>
      <c r="U65" s="217">
        <v>45713</v>
      </c>
      <c r="V65" s="221" t="s">
        <v>6822</v>
      </c>
      <c r="W65" s="213">
        <v>5700000</v>
      </c>
      <c r="X65" s="213" t="s">
        <v>6813</v>
      </c>
      <c r="Y65" s="213" t="s">
        <v>358</v>
      </c>
      <c r="Z65" s="213">
        <v>1</v>
      </c>
      <c r="AA65" s="213" t="s">
        <v>6821</v>
      </c>
      <c r="AB65" s="213" t="s">
        <v>6814</v>
      </c>
      <c r="AC65" s="214">
        <v>45713</v>
      </c>
      <c r="AD65" s="221" t="s">
        <v>6824</v>
      </c>
      <c r="AE65" s="218">
        <v>5700000</v>
      </c>
      <c r="AF65" s="218" t="s">
        <v>6813</v>
      </c>
      <c r="AG65" s="218" t="s">
        <v>358</v>
      </c>
      <c r="AH65" s="218">
        <v>1</v>
      </c>
      <c r="AI65" s="218" t="s">
        <v>6823</v>
      </c>
      <c r="AJ65" s="218" t="s">
        <v>6814</v>
      </c>
      <c r="AK65" s="219">
        <v>45713</v>
      </c>
      <c r="AL65" s="221" t="s">
        <v>6828</v>
      </c>
      <c r="AM65" s="213">
        <v>1637000</v>
      </c>
      <c r="AN65" s="213" t="s">
        <v>6825</v>
      </c>
      <c r="AO65" s="213" t="s">
        <v>358</v>
      </c>
      <c r="AP65" s="213">
        <v>1</v>
      </c>
      <c r="AQ65" s="213" t="s">
        <v>6827</v>
      </c>
      <c r="AR65" s="213" t="s">
        <v>6826</v>
      </c>
      <c r="AS65" s="214">
        <v>45713</v>
      </c>
      <c r="AT65" s="222" t="s">
        <v>4158</v>
      </c>
      <c r="AU65" s="218" t="s">
        <v>17</v>
      </c>
      <c r="AV65" s="218" t="s">
        <v>17</v>
      </c>
      <c r="AW65" s="218" t="s">
        <v>17</v>
      </c>
      <c r="AX65" s="218" t="s">
        <v>17</v>
      </c>
      <c r="AY65" s="218" t="s">
        <v>3459</v>
      </c>
      <c r="AZ65" s="218" t="s">
        <v>17</v>
      </c>
      <c r="BA65" s="219">
        <v>45680</v>
      </c>
      <c r="BB65" s="221" t="s">
        <v>4157</v>
      </c>
      <c r="BC65" s="213" t="s">
        <v>17</v>
      </c>
      <c r="BD65" s="213" t="s">
        <v>17</v>
      </c>
      <c r="BE65" s="213" t="s">
        <v>17</v>
      </c>
      <c r="BF65" s="213" t="s">
        <v>17</v>
      </c>
      <c r="BG65" s="213" t="s">
        <v>3459</v>
      </c>
      <c r="BH65" s="213" t="s">
        <v>17</v>
      </c>
      <c r="BI65" s="214">
        <v>45680</v>
      </c>
      <c r="BJ65" s="222" t="s">
        <v>6830</v>
      </c>
      <c r="BK65" s="222">
        <v>3400</v>
      </c>
      <c r="BL65" s="222" t="s">
        <v>5441</v>
      </c>
      <c r="BM65" s="222" t="s">
        <v>358</v>
      </c>
      <c r="BN65" s="222">
        <v>1</v>
      </c>
      <c r="BO65" s="222" t="s">
        <v>6829</v>
      </c>
      <c r="BP65" s="218" t="s">
        <v>4234</v>
      </c>
      <c r="BQ65" s="223">
        <v>45713</v>
      </c>
      <c r="BR65" s="221" t="s">
        <v>4159</v>
      </c>
      <c r="BS65" s="224" t="s">
        <v>17</v>
      </c>
      <c r="BT65" s="224" t="s">
        <v>17</v>
      </c>
      <c r="BU65" s="224" t="s">
        <v>17</v>
      </c>
      <c r="BV65" s="224" t="s">
        <v>17</v>
      </c>
      <c r="BW65" s="224" t="s">
        <v>3459</v>
      </c>
      <c r="BX65" s="224" t="s">
        <v>17</v>
      </c>
      <c r="BY65" s="214">
        <v>45680</v>
      </c>
      <c r="BZ65" s="222" t="s">
        <v>4160</v>
      </c>
      <c r="CA65" s="222" t="s">
        <v>17</v>
      </c>
      <c r="CB65" s="222" t="s">
        <v>17</v>
      </c>
      <c r="CC65" s="222" t="s">
        <v>17</v>
      </c>
      <c r="CD65" s="222" t="s">
        <v>17</v>
      </c>
      <c r="CE65" s="222" t="s">
        <v>3459</v>
      </c>
      <c r="CF65" s="222" t="s">
        <v>17</v>
      </c>
      <c r="CG65" s="223">
        <v>45680</v>
      </c>
      <c r="CH65" s="221" t="s">
        <v>10807</v>
      </c>
      <c r="CI65" s="222" t="e">
        <v>#N/A</v>
      </c>
      <c r="CJ65" s="222" t="e">
        <v>#N/A</v>
      </c>
      <c r="CK65" s="222" t="e">
        <v>#N/A</v>
      </c>
      <c r="CL65" s="222" t="e">
        <v>#N/A</v>
      </c>
      <c r="CM65" s="222" t="e">
        <v>#N/A</v>
      </c>
      <c r="CN65" s="222" t="e">
        <v>#N/A</v>
      </c>
      <c r="CO65" s="225" t="e">
        <v>#N/A</v>
      </c>
      <c r="CP65" s="222" t="s">
        <v>4162</v>
      </c>
      <c r="CQ65" s="224" t="s">
        <v>17</v>
      </c>
      <c r="CR65" s="224" t="s">
        <v>17</v>
      </c>
      <c r="CS65" s="224" t="s">
        <v>17</v>
      </c>
      <c r="CT65" s="224" t="s">
        <v>17</v>
      </c>
      <c r="CU65" s="224" t="s">
        <v>3459</v>
      </c>
      <c r="CV65" s="224" t="s">
        <v>17</v>
      </c>
      <c r="CW65" s="214">
        <v>45680</v>
      </c>
      <c r="CX65" s="222" t="s">
        <v>6833</v>
      </c>
      <c r="CY65" s="218">
        <v>4100000</v>
      </c>
      <c r="CZ65" s="218" t="s">
        <v>6836</v>
      </c>
      <c r="DA65" s="218" t="s">
        <v>742</v>
      </c>
      <c r="DB65" s="218">
        <v>2</v>
      </c>
      <c r="DC65" s="218" t="s">
        <v>6838</v>
      </c>
      <c r="DD65" s="218" t="s">
        <v>6837</v>
      </c>
      <c r="DE65" s="220">
        <v>45713</v>
      </c>
      <c r="DF65" s="221" t="s">
        <v>6834</v>
      </c>
      <c r="DG65" s="213">
        <v>0</v>
      </c>
      <c r="DH65" s="224" t="s">
        <v>6813</v>
      </c>
      <c r="DI65" s="224" t="s">
        <v>742</v>
      </c>
      <c r="DJ65" s="224">
        <v>2</v>
      </c>
      <c r="DK65" s="224" t="s">
        <v>4514</v>
      </c>
      <c r="DL65" s="224" t="s">
        <v>6814</v>
      </c>
      <c r="DM65" s="214">
        <v>45713</v>
      </c>
      <c r="DN65" s="222" t="s">
        <v>6835</v>
      </c>
      <c r="DO65" s="218">
        <v>1600000</v>
      </c>
      <c r="DP65" s="222" t="s">
        <v>6813</v>
      </c>
      <c r="DQ65" s="222" t="s">
        <v>742</v>
      </c>
      <c r="DR65" s="222">
        <v>2</v>
      </c>
      <c r="DS65" s="222" t="s">
        <v>3766</v>
      </c>
      <c r="DT65" s="222" t="s">
        <v>6814</v>
      </c>
      <c r="DU65" s="223">
        <v>45713</v>
      </c>
      <c r="DV65" s="221" t="s">
        <v>6839</v>
      </c>
      <c r="DW65" s="213">
        <v>3784000</v>
      </c>
      <c r="DX65" s="224" t="s">
        <v>6836</v>
      </c>
      <c r="DY65" s="224" t="s">
        <v>742</v>
      </c>
      <c r="DZ65" s="224">
        <v>2</v>
      </c>
      <c r="EA65" s="224" t="s">
        <v>6838</v>
      </c>
      <c r="EB65" s="224" t="s">
        <v>6837</v>
      </c>
      <c r="EC65" s="214">
        <v>45713</v>
      </c>
      <c r="ED65" s="222" t="s">
        <v>6843</v>
      </c>
      <c r="EE65" s="218">
        <v>316000</v>
      </c>
      <c r="EF65" s="222" t="s">
        <v>6840</v>
      </c>
      <c r="EG65" s="222" t="s">
        <v>742</v>
      </c>
      <c r="EH65" s="222">
        <v>2</v>
      </c>
      <c r="EI65" s="222" t="s">
        <v>6842</v>
      </c>
      <c r="EJ65" s="222" t="s">
        <v>6841</v>
      </c>
      <c r="EK65" s="223">
        <v>45713</v>
      </c>
      <c r="EL65" s="221" t="s">
        <v>6847</v>
      </c>
      <c r="EM65" s="213">
        <v>0</v>
      </c>
      <c r="EN65" s="224" t="s">
        <v>6844</v>
      </c>
      <c r="EO65" s="224" t="s">
        <v>742</v>
      </c>
      <c r="EP65" s="224">
        <v>2</v>
      </c>
      <c r="EQ65" s="224" t="s">
        <v>6846</v>
      </c>
      <c r="ER65" s="224" t="s">
        <v>6845</v>
      </c>
      <c r="ES65" s="214">
        <v>45713</v>
      </c>
      <c r="ET65" s="222" t="s">
        <v>6831</v>
      </c>
      <c r="EU65" s="222">
        <v>3400</v>
      </c>
      <c r="EV65" s="222" t="s">
        <v>5441</v>
      </c>
      <c r="EW65" s="222" t="s">
        <v>358</v>
      </c>
      <c r="EX65" s="222">
        <v>1</v>
      </c>
      <c r="EY65" s="222" t="s">
        <v>6829</v>
      </c>
      <c r="EZ65" s="222" t="s">
        <v>4234</v>
      </c>
      <c r="FA65" s="223">
        <v>45713</v>
      </c>
      <c r="FB65" s="221" t="s">
        <v>6848</v>
      </c>
      <c r="FC65" s="224">
        <v>5</v>
      </c>
      <c r="FD65" s="224" t="s">
        <v>6813</v>
      </c>
      <c r="FE65" s="224" t="s">
        <v>358</v>
      </c>
      <c r="FF65" s="224">
        <v>1</v>
      </c>
      <c r="FG65" s="224" t="s">
        <v>4439</v>
      </c>
      <c r="FH65" s="224" t="s">
        <v>6814</v>
      </c>
      <c r="FI65" s="214">
        <v>45713</v>
      </c>
      <c r="FJ65" s="221" t="s">
        <v>4163</v>
      </c>
      <c r="FK65" s="222" t="s">
        <v>17</v>
      </c>
      <c r="FL65" s="222" t="s">
        <v>17</v>
      </c>
      <c r="FM65" s="222" t="s">
        <v>17</v>
      </c>
      <c r="FN65" s="222" t="s">
        <v>17</v>
      </c>
      <c r="FO65" s="222" t="s">
        <v>3459</v>
      </c>
      <c r="FP65" s="218" t="s">
        <v>17</v>
      </c>
      <c r="FQ65" s="219">
        <v>45680</v>
      </c>
      <c r="FR65" s="221" t="s">
        <v>4164</v>
      </c>
      <c r="FS65" s="224" t="s">
        <v>17</v>
      </c>
      <c r="FT65" s="224" t="s">
        <v>17</v>
      </c>
      <c r="FU65" s="224" t="s">
        <v>17</v>
      </c>
      <c r="FV65" s="224" t="s">
        <v>17</v>
      </c>
      <c r="FW65" s="224" t="s">
        <v>3459</v>
      </c>
      <c r="FX65" s="224" t="s">
        <v>17</v>
      </c>
      <c r="FY65" s="214">
        <v>45680</v>
      </c>
      <c r="FZ65" s="222" t="s">
        <v>2924</v>
      </c>
      <c r="GA65" s="222">
        <v>2</v>
      </c>
      <c r="GB65" s="222" t="s">
        <v>1188</v>
      </c>
      <c r="GC65" s="222" t="s">
        <v>33</v>
      </c>
      <c r="GD65" s="222">
        <v>2</v>
      </c>
      <c r="GE65" s="222" t="s">
        <v>17</v>
      </c>
      <c r="GF65" s="222" t="s">
        <v>17</v>
      </c>
      <c r="GG65" s="223">
        <v>45610</v>
      </c>
      <c r="GH65" s="221" t="s">
        <v>2930</v>
      </c>
      <c r="GI65" s="224">
        <v>1</v>
      </c>
      <c r="GJ65" s="224" t="s">
        <v>1188</v>
      </c>
      <c r="GK65" s="224" t="s">
        <v>33</v>
      </c>
      <c r="GL65" s="224">
        <v>2</v>
      </c>
      <c r="GM65" s="224" t="s">
        <v>17</v>
      </c>
      <c r="GN65" s="224" t="s">
        <v>17</v>
      </c>
      <c r="GO65" s="214">
        <v>45610</v>
      </c>
      <c r="GP65" s="222" t="s">
        <v>2925</v>
      </c>
      <c r="GQ65" s="222">
        <v>1</v>
      </c>
      <c r="GR65" s="222" t="s">
        <v>1188</v>
      </c>
      <c r="GS65" s="222" t="s">
        <v>33</v>
      </c>
      <c r="GT65" s="222">
        <v>2</v>
      </c>
      <c r="GU65" s="222" t="s">
        <v>17</v>
      </c>
      <c r="GV65" s="222" t="s">
        <v>17</v>
      </c>
      <c r="GW65" s="223">
        <v>45610</v>
      </c>
      <c r="GX65" s="221" t="s">
        <v>2931</v>
      </c>
      <c r="GY65" s="224">
        <v>2</v>
      </c>
      <c r="GZ65" s="224" t="s">
        <v>1188</v>
      </c>
      <c r="HA65" s="224" t="s">
        <v>33</v>
      </c>
      <c r="HB65" s="224">
        <v>2</v>
      </c>
      <c r="HC65" s="224" t="s">
        <v>17</v>
      </c>
      <c r="HD65" s="224" t="s">
        <v>17</v>
      </c>
      <c r="HE65" s="214">
        <v>45610</v>
      </c>
      <c r="HF65" s="222" t="s">
        <v>2923</v>
      </c>
      <c r="HG65" s="222">
        <v>2</v>
      </c>
      <c r="HH65" s="222" t="s">
        <v>1188</v>
      </c>
      <c r="HI65" s="222" t="s">
        <v>33</v>
      </c>
      <c r="HJ65" s="222">
        <v>2</v>
      </c>
      <c r="HK65" s="222" t="s">
        <v>17</v>
      </c>
      <c r="HL65" s="222" t="s">
        <v>17</v>
      </c>
      <c r="HM65" s="223">
        <v>45610</v>
      </c>
      <c r="HN65" s="221" t="s">
        <v>2929</v>
      </c>
      <c r="HO65" s="224">
        <v>3</v>
      </c>
      <c r="HP65" s="224" t="s">
        <v>1188</v>
      </c>
      <c r="HQ65" s="224" t="s">
        <v>33</v>
      </c>
      <c r="HR65" s="224">
        <v>2</v>
      </c>
      <c r="HS65" s="224" t="s">
        <v>17</v>
      </c>
      <c r="HT65" s="224" t="s">
        <v>17</v>
      </c>
      <c r="HU65" s="214">
        <v>45610</v>
      </c>
      <c r="HV65" s="222" t="s">
        <v>2926</v>
      </c>
      <c r="HW65" s="222">
        <v>3</v>
      </c>
      <c r="HX65" s="222" t="s">
        <v>1188</v>
      </c>
      <c r="HY65" s="222" t="s">
        <v>33</v>
      </c>
      <c r="HZ65" s="222">
        <v>2</v>
      </c>
      <c r="IA65" s="222" t="s">
        <v>17</v>
      </c>
      <c r="IB65" s="222" t="s">
        <v>17</v>
      </c>
      <c r="IC65" s="223">
        <v>45610</v>
      </c>
      <c r="ID65" s="221" t="s">
        <v>2928</v>
      </c>
      <c r="IE65" s="224">
        <v>3</v>
      </c>
      <c r="IF65" s="224" t="s">
        <v>1188</v>
      </c>
      <c r="IG65" s="224" t="s">
        <v>33</v>
      </c>
      <c r="IH65" s="224">
        <v>2</v>
      </c>
      <c r="II65" s="224" t="s">
        <v>17</v>
      </c>
      <c r="IJ65" s="224" t="s">
        <v>17</v>
      </c>
      <c r="IK65" s="214">
        <v>45610</v>
      </c>
      <c r="IL65" s="222" t="s">
        <v>2927</v>
      </c>
      <c r="IM65" s="222">
        <v>0</v>
      </c>
      <c r="IN65" s="222" t="s">
        <v>1188</v>
      </c>
      <c r="IO65" s="222" t="s">
        <v>33</v>
      </c>
      <c r="IP65" s="222">
        <v>2</v>
      </c>
      <c r="IQ65" s="222" t="s">
        <v>17</v>
      </c>
      <c r="IR65" s="222" t="s">
        <v>17</v>
      </c>
      <c r="IS65" s="223">
        <v>45610</v>
      </c>
    </row>
    <row r="66" spans="1:253" s="11" customFormat="1" ht="13.25" customHeight="1" x14ac:dyDescent="0.25">
      <c r="A66" s="11" t="s">
        <v>2932</v>
      </c>
      <c r="B66" s="11" t="s">
        <v>10162</v>
      </c>
      <c r="C66" s="11" t="s">
        <v>2933</v>
      </c>
      <c r="D66" s="11" t="s">
        <v>2934</v>
      </c>
      <c r="E66" s="11" t="s">
        <v>9620</v>
      </c>
      <c r="F66" s="11" t="s">
        <v>5054</v>
      </c>
      <c r="G66" s="212">
        <v>7429000</v>
      </c>
      <c r="H66" s="213" t="s">
        <v>5015</v>
      </c>
      <c r="I66" s="213" t="s">
        <v>358</v>
      </c>
      <c r="J66" s="213">
        <v>1</v>
      </c>
      <c r="K66" s="213" t="s">
        <v>5017</v>
      </c>
      <c r="L66" s="213" t="s">
        <v>5016</v>
      </c>
      <c r="M66" s="214">
        <v>45704</v>
      </c>
      <c r="N66" s="221" t="s">
        <v>5057</v>
      </c>
      <c r="O66" s="216">
        <v>1759540</v>
      </c>
      <c r="P66" s="216" t="s">
        <v>5055</v>
      </c>
      <c r="Q66" s="216" t="s">
        <v>358</v>
      </c>
      <c r="R66" s="216">
        <v>1</v>
      </c>
      <c r="S66" s="216" t="s">
        <v>5056</v>
      </c>
      <c r="T66" s="216" t="s">
        <v>5016</v>
      </c>
      <c r="U66" s="217">
        <v>45704</v>
      </c>
      <c r="V66" s="221" t="s">
        <v>5059</v>
      </c>
      <c r="W66" s="213">
        <v>7429000</v>
      </c>
      <c r="X66" s="213" t="s">
        <v>5015</v>
      </c>
      <c r="Y66" s="213" t="s">
        <v>358</v>
      </c>
      <c r="Z66" s="213">
        <v>1</v>
      </c>
      <c r="AA66" s="213" t="s">
        <v>5058</v>
      </c>
      <c r="AB66" s="213" t="s">
        <v>5016</v>
      </c>
      <c r="AC66" s="214">
        <v>45704</v>
      </c>
      <c r="AD66" s="221" t="s">
        <v>5063</v>
      </c>
      <c r="AE66" s="218">
        <v>602000</v>
      </c>
      <c r="AF66" s="218" t="s">
        <v>5060</v>
      </c>
      <c r="AG66" s="218" t="s">
        <v>358</v>
      </c>
      <c r="AH66" s="218">
        <v>1</v>
      </c>
      <c r="AI66" s="218" t="s">
        <v>5062</v>
      </c>
      <c r="AJ66" s="218" t="s">
        <v>5061</v>
      </c>
      <c r="AK66" s="219">
        <v>45704</v>
      </c>
      <c r="AL66" s="221" t="s">
        <v>5065</v>
      </c>
      <c r="AM66" s="213">
        <v>602000</v>
      </c>
      <c r="AN66" s="213" t="s">
        <v>5060</v>
      </c>
      <c r="AO66" s="213" t="s">
        <v>358</v>
      </c>
      <c r="AP66" s="213">
        <v>1</v>
      </c>
      <c r="AQ66" s="213" t="s">
        <v>5064</v>
      </c>
      <c r="AR66" s="213" t="s">
        <v>5061</v>
      </c>
      <c r="AS66" s="214">
        <v>45704</v>
      </c>
      <c r="AT66" s="222" t="s">
        <v>4317</v>
      </c>
      <c r="AU66" s="218" t="s">
        <v>17</v>
      </c>
      <c r="AV66" s="218" t="s">
        <v>17</v>
      </c>
      <c r="AW66" s="218">
        <v>0</v>
      </c>
      <c r="AX66" s="218">
        <v>0</v>
      </c>
      <c r="AY66" s="218" t="s">
        <v>3459</v>
      </c>
      <c r="AZ66" s="218" t="s">
        <v>17</v>
      </c>
      <c r="BA66" s="219">
        <v>45687</v>
      </c>
      <c r="BB66" s="221" t="s">
        <v>4316</v>
      </c>
      <c r="BC66" s="213" t="s">
        <v>17</v>
      </c>
      <c r="BD66" s="213" t="s">
        <v>17</v>
      </c>
      <c r="BE66" s="213">
        <v>0</v>
      </c>
      <c r="BF66" s="213">
        <v>0</v>
      </c>
      <c r="BG66" s="213" t="s">
        <v>3459</v>
      </c>
      <c r="BH66" s="213" t="s">
        <v>17</v>
      </c>
      <c r="BI66" s="214">
        <v>45687</v>
      </c>
      <c r="BJ66" s="222" t="s">
        <v>5069</v>
      </c>
      <c r="BK66" s="222">
        <v>806</v>
      </c>
      <c r="BL66" s="222" t="s">
        <v>5066</v>
      </c>
      <c r="BM66" s="222" t="s">
        <v>17</v>
      </c>
      <c r="BN66" s="222" t="s">
        <v>17</v>
      </c>
      <c r="BO66" s="222" t="s">
        <v>5068</v>
      </c>
      <c r="BP66" s="218" t="s">
        <v>5067</v>
      </c>
      <c r="BQ66" s="223">
        <v>45704</v>
      </c>
      <c r="BR66" s="221" t="s">
        <v>4318</v>
      </c>
      <c r="BS66" s="224" t="s">
        <v>17</v>
      </c>
      <c r="BT66" s="224" t="s">
        <v>17</v>
      </c>
      <c r="BU66" s="224">
        <v>0</v>
      </c>
      <c r="BV66" s="224">
        <v>0</v>
      </c>
      <c r="BW66" s="224" t="s">
        <v>3459</v>
      </c>
      <c r="BX66" s="224" t="s">
        <v>17</v>
      </c>
      <c r="BY66" s="214">
        <v>45687</v>
      </c>
      <c r="BZ66" s="222" t="s">
        <v>4319</v>
      </c>
      <c r="CA66" s="222" t="s">
        <v>17</v>
      </c>
      <c r="CB66" s="222" t="s">
        <v>17</v>
      </c>
      <c r="CC66" s="222">
        <v>0</v>
      </c>
      <c r="CD66" s="222">
        <v>0</v>
      </c>
      <c r="CE66" s="222" t="s">
        <v>3459</v>
      </c>
      <c r="CF66" s="222" t="s">
        <v>17</v>
      </c>
      <c r="CG66" s="223">
        <v>45687</v>
      </c>
      <c r="CH66" s="221" t="s">
        <v>10808</v>
      </c>
      <c r="CI66" s="222" t="e">
        <v>#N/A</v>
      </c>
      <c r="CJ66" s="222" t="e">
        <v>#N/A</v>
      </c>
      <c r="CK66" s="222" t="e">
        <v>#N/A</v>
      </c>
      <c r="CL66" s="222" t="e">
        <v>#N/A</v>
      </c>
      <c r="CM66" s="222" t="e">
        <v>#N/A</v>
      </c>
      <c r="CN66" s="222" t="e">
        <v>#N/A</v>
      </c>
      <c r="CO66" s="225" t="e">
        <v>#N/A</v>
      </c>
      <c r="CP66" s="222" t="s">
        <v>4321</v>
      </c>
      <c r="CQ66" s="224" t="s">
        <v>17</v>
      </c>
      <c r="CR66" s="224" t="s">
        <v>17</v>
      </c>
      <c r="CS66" s="224">
        <v>0</v>
      </c>
      <c r="CT66" s="224">
        <v>0</v>
      </c>
      <c r="CU66" s="224" t="s">
        <v>3459</v>
      </c>
      <c r="CV66" s="224" t="s">
        <v>17</v>
      </c>
      <c r="CW66" s="214">
        <v>45687</v>
      </c>
      <c r="CX66" s="222" t="s">
        <v>5072</v>
      </c>
      <c r="CY66" s="218">
        <v>602000</v>
      </c>
      <c r="CZ66" s="218" t="s">
        <v>5060</v>
      </c>
      <c r="DA66" s="218" t="s">
        <v>358</v>
      </c>
      <c r="DB66" s="218">
        <v>1</v>
      </c>
      <c r="DC66" s="218" t="s">
        <v>5077</v>
      </c>
      <c r="DD66" s="218" t="s">
        <v>5061</v>
      </c>
      <c r="DE66" s="220">
        <v>45704</v>
      </c>
      <c r="DF66" s="221" t="s">
        <v>5075</v>
      </c>
      <c r="DG66" s="213">
        <v>6827000</v>
      </c>
      <c r="DH66" s="224" t="s">
        <v>5073</v>
      </c>
      <c r="DI66" s="224" t="s">
        <v>358</v>
      </c>
      <c r="DJ66" s="224">
        <v>1</v>
      </c>
      <c r="DK66" s="224" t="s">
        <v>3762</v>
      </c>
      <c r="DL66" s="224" t="s">
        <v>5074</v>
      </c>
      <c r="DM66" s="214">
        <v>45704</v>
      </c>
      <c r="DN66" s="222" t="s">
        <v>5076</v>
      </c>
      <c r="DO66" s="218">
        <v>0</v>
      </c>
      <c r="DP66" s="222" t="s">
        <v>5060</v>
      </c>
      <c r="DQ66" s="222" t="s">
        <v>358</v>
      </c>
      <c r="DR66" s="222">
        <v>1</v>
      </c>
      <c r="DS66" s="222" t="s">
        <v>4562</v>
      </c>
      <c r="DT66" s="222" t="s">
        <v>5061</v>
      </c>
      <c r="DU66" s="223">
        <v>45704</v>
      </c>
      <c r="DV66" s="221" t="s">
        <v>5078</v>
      </c>
      <c r="DW66" s="213">
        <v>602000</v>
      </c>
      <c r="DX66" s="224" t="s">
        <v>5060</v>
      </c>
      <c r="DY66" s="224" t="s">
        <v>358</v>
      </c>
      <c r="DZ66" s="224">
        <v>1</v>
      </c>
      <c r="EA66" s="224" t="s">
        <v>5077</v>
      </c>
      <c r="EB66" s="224" t="s">
        <v>5061</v>
      </c>
      <c r="EC66" s="214">
        <v>45704</v>
      </c>
      <c r="ED66" s="222" t="s">
        <v>5079</v>
      </c>
      <c r="EE66" s="218" t="s">
        <v>17</v>
      </c>
      <c r="EF66" s="222" t="s">
        <v>5060</v>
      </c>
      <c r="EG66" s="222" t="s">
        <v>358</v>
      </c>
      <c r="EH66" s="222">
        <v>1</v>
      </c>
      <c r="EI66" s="222" t="s">
        <v>4229</v>
      </c>
      <c r="EJ66" s="222" t="s">
        <v>5061</v>
      </c>
      <c r="EK66" s="223">
        <v>45704</v>
      </c>
      <c r="EL66" s="221" t="s">
        <v>5080</v>
      </c>
      <c r="EM66" s="213" t="s">
        <v>17</v>
      </c>
      <c r="EN66" s="224" t="s">
        <v>5060</v>
      </c>
      <c r="EO66" s="224" t="s">
        <v>358</v>
      </c>
      <c r="EP66" s="224">
        <v>1</v>
      </c>
      <c r="EQ66" s="224" t="s">
        <v>4229</v>
      </c>
      <c r="ER66" s="224" t="s">
        <v>5061</v>
      </c>
      <c r="ES66" s="214">
        <v>45704</v>
      </c>
      <c r="ET66" s="222" t="s">
        <v>5070</v>
      </c>
      <c r="EU66" s="222">
        <v>806</v>
      </c>
      <c r="EV66" s="222" t="s">
        <v>5029</v>
      </c>
      <c r="EW66" s="222" t="s">
        <v>742</v>
      </c>
      <c r="EX66" s="222">
        <v>2</v>
      </c>
      <c r="EY66" s="222" t="s">
        <v>5031</v>
      </c>
      <c r="EZ66" s="222" t="s">
        <v>5030</v>
      </c>
      <c r="FA66" s="223">
        <v>45704</v>
      </c>
      <c r="FB66" s="221" t="s">
        <v>5082</v>
      </c>
      <c r="FC66" s="224">
        <v>3</v>
      </c>
      <c r="FD66" s="224" t="s">
        <v>5073</v>
      </c>
      <c r="FE66" s="224" t="s">
        <v>358</v>
      </c>
      <c r="FF66" s="224">
        <v>1</v>
      </c>
      <c r="FG66" s="224" t="s">
        <v>5081</v>
      </c>
      <c r="FH66" s="224" t="s">
        <v>5074</v>
      </c>
      <c r="FI66" s="214">
        <v>45704</v>
      </c>
      <c r="FJ66" s="221" t="s">
        <v>4322</v>
      </c>
      <c r="FK66" s="222" t="s">
        <v>17</v>
      </c>
      <c r="FL66" s="222" t="s">
        <v>17</v>
      </c>
      <c r="FM66" s="222">
        <v>0</v>
      </c>
      <c r="FN66" s="222">
        <v>0</v>
      </c>
      <c r="FO66" s="222" t="s">
        <v>3459</v>
      </c>
      <c r="FP66" s="218" t="s">
        <v>17</v>
      </c>
      <c r="FQ66" s="219">
        <v>45687</v>
      </c>
      <c r="FR66" s="221" t="s">
        <v>4323</v>
      </c>
      <c r="FS66" s="224" t="s">
        <v>17</v>
      </c>
      <c r="FT66" s="224" t="s">
        <v>17</v>
      </c>
      <c r="FU66" s="224">
        <v>0</v>
      </c>
      <c r="FV66" s="224">
        <v>0</v>
      </c>
      <c r="FW66" s="224" t="s">
        <v>3459</v>
      </c>
      <c r="FX66" s="224" t="s">
        <v>17</v>
      </c>
      <c r="FY66" s="214">
        <v>45687</v>
      </c>
      <c r="FZ66" s="222" t="s">
        <v>2936</v>
      </c>
      <c r="GA66" s="222">
        <v>2</v>
      </c>
      <c r="GB66" s="222" t="s">
        <v>1188</v>
      </c>
      <c r="GC66" s="222" t="s">
        <v>33</v>
      </c>
      <c r="GD66" s="222">
        <v>2</v>
      </c>
      <c r="GE66" s="222" t="s">
        <v>17</v>
      </c>
      <c r="GF66" s="222" t="s">
        <v>17</v>
      </c>
      <c r="GG66" s="223">
        <v>45610</v>
      </c>
      <c r="GH66" s="221" t="s">
        <v>2942</v>
      </c>
      <c r="GI66" s="224">
        <v>3</v>
      </c>
      <c r="GJ66" s="224" t="s">
        <v>1188</v>
      </c>
      <c r="GK66" s="224" t="s">
        <v>33</v>
      </c>
      <c r="GL66" s="224">
        <v>2</v>
      </c>
      <c r="GM66" s="224" t="s">
        <v>17</v>
      </c>
      <c r="GN66" s="224" t="s">
        <v>17</v>
      </c>
      <c r="GO66" s="214">
        <v>45610</v>
      </c>
      <c r="GP66" s="222" t="s">
        <v>2937</v>
      </c>
      <c r="GQ66" s="222">
        <v>1</v>
      </c>
      <c r="GR66" s="222" t="s">
        <v>1188</v>
      </c>
      <c r="GS66" s="222" t="s">
        <v>33</v>
      </c>
      <c r="GT66" s="222">
        <v>2</v>
      </c>
      <c r="GU66" s="222" t="s">
        <v>17</v>
      </c>
      <c r="GV66" s="222" t="s">
        <v>17</v>
      </c>
      <c r="GW66" s="223">
        <v>45610</v>
      </c>
      <c r="GX66" s="221" t="s">
        <v>2943</v>
      </c>
      <c r="GY66" s="224">
        <v>0</v>
      </c>
      <c r="GZ66" s="224" t="s">
        <v>1188</v>
      </c>
      <c r="HA66" s="224" t="s">
        <v>33</v>
      </c>
      <c r="HB66" s="224">
        <v>2</v>
      </c>
      <c r="HC66" s="224" t="s">
        <v>17</v>
      </c>
      <c r="HD66" s="224" t="s">
        <v>17</v>
      </c>
      <c r="HE66" s="214">
        <v>45610</v>
      </c>
      <c r="HF66" s="222" t="s">
        <v>2935</v>
      </c>
      <c r="HG66" s="222">
        <v>2</v>
      </c>
      <c r="HH66" s="222" t="s">
        <v>1188</v>
      </c>
      <c r="HI66" s="222" t="s">
        <v>33</v>
      </c>
      <c r="HJ66" s="222">
        <v>2</v>
      </c>
      <c r="HK66" s="222" t="s">
        <v>17</v>
      </c>
      <c r="HL66" s="222" t="s">
        <v>17</v>
      </c>
      <c r="HM66" s="223">
        <v>45610</v>
      </c>
      <c r="HN66" s="221" t="s">
        <v>2941</v>
      </c>
      <c r="HO66" s="224">
        <v>3</v>
      </c>
      <c r="HP66" s="224" t="s">
        <v>1188</v>
      </c>
      <c r="HQ66" s="224" t="s">
        <v>33</v>
      </c>
      <c r="HR66" s="224">
        <v>2</v>
      </c>
      <c r="HS66" s="224" t="s">
        <v>17</v>
      </c>
      <c r="HT66" s="224" t="s">
        <v>17</v>
      </c>
      <c r="HU66" s="214">
        <v>45610</v>
      </c>
      <c r="HV66" s="222" t="s">
        <v>2938</v>
      </c>
      <c r="HW66" s="222">
        <v>0</v>
      </c>
      <c r="HX66" s="222" t="s">
        <v>1188</v>
      </c>
      <c r="HY66" s="222" t="s">
        <v>33</v>
      </c>
      <c r="HZ66" s="222">
        <v>2</v>
      </c>
      <c r="IA66" s="222" t="s">
        <v>17</v>
      </c>
      <c r="IB66" s="222" t="s">
        <v>17</v>
      </c>
      <c r="IC66" s="223">
        <v>45610</v>
      </c>
      <c r="ID66" s="221" t="s">
        <v>2940</v>
      </c>
      <c r="IE66" s="224">
        <v>1</v>
      </c>
      <c r="IF66" s="224" t="s">
        <v>1188</v>
      </c>
      <c r="IG66" s="224" t="s">
        <v>33</v>
      </c>
      <c r="IH66" s="224">
        <v>2</v>
      </c>
      <c r="II66" s="224" t="s">
        <v>17</v>
      </c>
      <c r="IJ66" s="224" t="s">
        <v>17</v>
      </c>
      <c r="IK66" s="214">
        <v>45610</v>
      </c>
      <c r="IL66" s="222" t="s">
        <v>2939</v>
      </c>
      <c r="IM66" s="222">
        <v>1</v>
      </c>
      <c r="IN66" s="222" t="s">
        <v>1188</v>
      </c>
      <c r="IO66" s="222" t="s">
        <v>33</v>
      </c>
      <c r="IP66" s="222">
        <v>2</v>
      </c>
      <c r="IQ66" s="222" t="s">
        <v>17</v>
      </c>
      <c r="IR66" s="222" t="s">
        <v>17</v>
      </c>
      <c r="IS66" s="223">
        <v>45610</v>
      </c>
    </row>
    <row r="67" spans="1:253" s="11" customFormat="1" ht="13.25" customHeight="1" x14ac:dyDescent="0.25">
      <c r="A67" s="11" t="s">
        <v>2944</v>
      </c>
      <c r="B67" s="11" t="s">
        <v>10140</v>
      </c>
      <c r="C67" s="11" t="s">
        <v>2945</v>
      </c>
      <c r="D67" s="11" t="s">
        <v>2934</v>
      </c>
      <c r="E67" s="11" t="s">
        <v>9620</v>
      </c>
      <c r="F67" s="11" t="s">
        <v>5083</v>
      </c>
      <c r="G67" s="212">
        <v>7429000</v>
      </c>
      <c r="H67" s="213" t="s">
        <v>5015</v>
      </c>
      <c r="I67" s="213" t="s">
        <v>358</v>
      </c>
      <c r="J67" s="213">
        <v>1</v>
      </c>
      <c r="K67" s="213" t="s">
        <v>5017</v>
      </c>
      <c r="L67" s="213" t="s">
        <v>5016</v>
      </c>
      <c r="M67" s="214">
        <v>45704</v>
      </c>
      <c r="N67" s="221" t="s">
        <v>5087</v>
      </c>
      <c r="O67" s="216">
        <v>868682</v>
      </c>
      <c r="P67" s="216" t="s">
        <v>5084</v>
      </c>
      <c r="Q67" s="216" t="s">
        <v>358</v>
      </c>
      <c r="R67" s="216">
        <v>1</v>
      </c>
      <c r="S67" s="216" t="s">
        <v>5086</v>
      </c>
      <c r="T67" s="216" t="s">
        <v>5085</v>
      </c>
      <c r="U67" s="217">
        <v>45704</v>
      </c>
      <c r="V67" s="221" t="s">
        <v>5091</v>
      </c>
      <c r="W67" s="213">
        <v>2955000</v>
      </c>
      <c r="X67" s="213" t="s">
        <v>5088</v>
      </c>
      <c r="Y67" s="213" t="s">
        <v>358</v>
      </c>
      <c r="Z67" s="213">
        <v>1</v>
      </c>
      <c r="AA67" s="213" t="s">
        <v>5090</v>
      </c>
      <c r="AB67" s="213" t="s">
        <v>5089</v>
      </c>
      <c r="AC67" s="214">
        <v>45704</v>
      </c>
      <c r="AD67" s="221" t="s">
        <v>5095</v>
      </c>
      <c r="AE67" s="218">
        <v>446000</v>
      </c>
      <c r="AF67" s="218" t="s">
        <v>5092</v>
      </c>
      <c r="AG67" s="218" t="s">
        <v>358</v>
      </c>
      <c r="AH67" s="218">
        <v>1</v>
      </c>
      <c r="AI67" s="218" t="s">
        <v>5094</v>
      </c>
      <c r="AJ67" s="218" t="s">
        <v>5093</v>
      </c>
      <c r="AK67" s="219">
        <v>45704</v>
      </c>
      <c r="AL67" s="221" t="s">
        <v>5097</v>
      </c>
      <c r="AM67" s="213">
        <v>70000</v>
      </c>
      <c r="AN67" s="213" t="s">
        <v>5092</v>
      </c>
      <c r="AO67" s="213" t="s">
        <v>358</v>
      </c>
      <c r="AP67" s="213">
        <v>1</v>
      </c>
      <c r="AQ67" s="213" t="s">
        <v>5096</v>
      </c>
      <c r="AR67" s="213" t="s">
        <v>5093</v>
      </c>
      <c r="AS67" s="214">
        <v>45704</v>
      </c>
      <c r="AT67" s="222" t="s">
        <v>4325</v>
      </c>
      <c r="AU67" s="218" t="s">
        <v>17</v>
      </c>
      <c r="AV67" s="218" t="s">
        <v>17</v>
      </c>
      <c r="AW67" s="218">
        <v>0</v>
      </c>
      <c r="AX67" s="218">
        <v>0</v>
      </c>
      <c r="AY67" s="218" t="s">
        <v>3459</v>
      </c>
      <c r="AZ67" s="218" t="s">
        <v>17</v>
      </c>
      <c r="BA67" s="219">
        <v>45687</v>
      </c>
      <c r="BB67" s="221" t="s">
        <v>4324</v>
      </c>
      <c r="BC67" s="213" t="s">
        <v>17</v>
      </c>
      <c r="BD67" s="213" t="s">
        <v>17</v>
      </c>
      <c r="BE67" s="213">
        <v>0</v>
      </c>
      <c r="BF67" s="213">
        <v>0</v>
      </c>
      <c r="BG67" s="213" t="s">
        <v>3459</v>
      </c>
      <c r="BH67" s="213" t="s">
        <v>17</v>
      </c>
      <c r="BI67" s="214">
        <v>45687</v>
      </c>
      <c r="BJ67" s="222" t="s">
        <v>5100</v>
      </c>
      <c r="BK67" s="222">
        <v>0</v>
      </c>
      <c r="BL67" s="222" t="s">
        <v>5098</v>
      </c>
      <c r="BM67" s="222" t="s">
        <v>742</v>
      </c>
      <c r="BN67" s="222">
        <v>2</v>
      </c>
      <c r="BO67" s="222" t="s">
        <v>5099</v>
      </c>
      <c r="BP67" s="218" t="s">
        <v>496</v>
      </c>
      <c r="BQ67" s="223">
        <v>45704</v>
      </c>
      <c r="BR67" s="221" t="s">
        <v>4326</v>
      </c>
      <c r="BS67" s="224" t="s">
        <v>17</v>
      </c>
      <c r="BT67" s="224" t="s">
        <v>17</v>
      </c>
      <c r="BU67" s="224">
        <v>0</v>
      </c>
      <c r="BV67" s="224">
        <v>0</v>
      </c>
      <c r="BW67" s="224" t="s">
        <v>3459</v>
      </c>
      <c r="BX67" s="224" t="s">
        <v>17</v>
      </c>
      <c r="BY67" s="214">
        <v>45687</v>
      </c>
      <c r="BZ67" s="222" t="s">
        <v>4327</v>
      </c>
      <c r="CA67" s="222" t="s">
        <v>17</v>
      </c>
      <c r="CB67" s="222" t="s">
        <v>17</v>
      </c>
      <c r="CC67" s="222">
        <v>0</v>
      </c>
      <c r="CD67" s="222">
        <v>0</v>
      </c>
      <c r="CE67" s="222" t="s">
        <v>3459</v>
      </c>
      <c r="CF67" s="222" t="s">
        <v>17</v>
      </c>
      <c r="CG67" s="223">
        <v>45687</v>
      </c>
      <c r="CH67" s="221" t="s">
        <v>10809</v>
      </c>
      <c r="CI67" s="222" t="e">
        <v>#N/A</v>
      </c>
      <c r="CJ67" s="222" t="e">
        <v>#N/A</v>
      </c>
      <c r="CK67" s="222" t="e">
        <v>#N/A</v>
      </c>
      <c r="CL67" s="222" t="e">
        <v>#N/A</v>
      </c>
      <c r="CM67" s="222" t="e">
        <v>#N/A</v>
      </c>
      <c r="CN67" s="222" t="e">
        <v>#N/A</v>
      </c>
      <c r="CO67" s="225" t="e">
        <v>#N/A</v>
      </c>
      <c r="CP67" s="222" t="s">
        <v>4329</v>
      </c>
      <c r="CQ67" s="224" t="s">
        <v>17</v>
      </c>
      <c r="CR67" s="224" t="s">
        <v>17</v>
      </c>
      <c r="CS67" s="224">
        <v>0</v>
      </c>
      <c r="CT67" s="224">
        <v>0</v>
      </c>
      <c r="CU67" s="224" t="s">
        <v>3459</v>
      </c>
      <c r="CV67" s="224" t="s">
        <v>17</v>
      </c>
      <c r="CW67" s="214">
        <v>45687</v>
      </c>
      <c r="CX67" s="222" t="s">
        <v>5103</v>
      </c>
      <c r="CY67" s="218">
        <v>446000</v>
      </c>
      <c r="CZ67" s="218" t="s">
        <v>5108</v>
      </c>
      <c r="DA67" s="218" t="s">
        <v>358</v>
      </c>
      <c r="DB67" s="218">
        <v>1</v>
      </c>
      <c r="DC67" s="218" t="s">
        <v>5110</v>
      </c>
      <c r="DD67" s="218" t="s">
        <v>5109</v>
      </c>
      <c r="DE67" s="220">
        <v>45704</v>
      </c>
      <c r="DF67" s="221" t="s">
        <v>5106</v>
      </c>
      <c r="DG67" s="213">
        <v>2509000</v>
      </c>
      <c r="DH67" s="224" t="s">
        <v>5104</v>
      </c>
      <c r="DI67" s="224" t="s">
        <v>358</v>
      </c>
      <c r="DJ67" s="224">
        <v>1</v>
      </c>
      <c r="DK67" s="224" t="s">
        <v>3762</v>
      </c>
      <c r="DL67" s="224" t="s">
        <v>5105</v>
      </c>
      <c r="DM67" s="214">
        <v>45704</v>
      </c>
      <c r="DN67" s="222" t="s">
        <v>5107</v>
      </c>
      <c r="DO67" s="218">
        <v>0</v>
      </c>
      <c r="DP67" s="222" t="s">
        <v>5092</v>
      </c>
      <c r="DQ67" s="222" t="s">
        <v>358</v>
      </c>
      <c r="DR67" s="222">
        <v>1</v>
      </c>
      <c r="DS67" s="222" t="s">
        <v>4562</v>
      </c>
      <c r="DT67" s="222" t="s">
        <v>5093</v>
      </c>
      <c r="DU67" s="223">
        <v>45704</v>
      </c>
      <c r="DV67" s="221" t="s">
        <v>5111</v>
      </c>
      <c r="DW67" s="213">
        <v>131000</v>
      </c>
      <c r="DX67" s="224" t="s">
        <v>5108</v>
      </c>
      <c r="DY67" s="224" t="s">
        <v>358</v>
      </c>
      <c r="DZ67" s="224">
        <v>1</v>
      </c>
      <c r="EA67" s="224" t="s">
        <v>5110</v>
      </c>
      <c r="EB67" s="224" t="s">
        <v>5109</v>
      </c>
      <c r="EC67" s="214">
        <v>45704</v>
      </c>
      <c r="ED67" s="222" t="s">
        <v>5113</v>
      </c>
      <c r="EE67" s="218">
        <v>315000</v>
      </c>
      <c r="EF67" s="222" t="s">
        <v>5108</v>
      </c>
      <c r="EG67" s="222" t="s">
        <v>358</v>
      </c>
      <c r="EH67" s="222">
        <v>1</v>
      </c>
      <c r="EI67" s="222" t="s">
        <v>5112</v>
      </c>
      <c r="EJ67" s="222" t="s">
        <v>5109</v>
      </c>
      <c r="EK67" s="223">
        <v>45704</v>
      </c>
      <c r="EL67" s="221" t="s">
        <v>5115</v>
      </c>
      <c r="EM67" s="213" t="s">
        <v>17</v>
      </c>
      <c r="EN67" s="224" t="s">
        <v>5092</v>
      </c>
      <c r="EO67" s="224" t="s">
        <v>22</v>
      </c>
      <c r="EP67" s="224">
        <v>3</v>
      </c>
      <c r="EQ67" s="224" t="s">
        <v>5114</v>
      </c>
      <c r="ER67" s="224" t="s">
        <v>5093</v>
      </c>
      <c r="ES67" s="214">
        <v>45704</v>
      </c>
      <c r="ET67" s="222" t="s">
        <v>5101</v>
      </c>
      <c r="EU67" s="222">
        <v>806</v>
      </c>
      <c r="EV67" s="222" t="s">
        <v>5029</v>
      </c>
      <c r="EW67" s="222" t="s">
        <v>742</v>
      </c>
      <c r="EX67" s="222">
        <v>2</v>
      </c>
      <c r="EY67" s="222" t="s">
        <v>5031</v>
      </c>
      <c r="EZ67" s="222" t="s">
        <v>5030</v>
      </c>
      <c r="FA67" s="223">
        <v>45704</v>
      </c>
      <c r="FB67" s="221" t="s">
        <v>5117</v>
      </c>
      <c r="FC67" s="224">
        <v>3</v>
      </c>
      <c r="FD67" s="224" t="s">
        <v>5092</v>
      </c>
      <c r="FE67" s="224" t="s">
        <v>358</v>
      </c>
      <c r="FF67" s="224">
        <v>1</v>
      </c>
      <c r="FG67" s="224" t="s">
        <v>5116</v>
      </c>
      <c r="FH67" s="224" t="s">
        <v>5093</v>
      </c>
      <c r="FI67" s="214">
        <v>45704</v>
      </c>
      <c r="FJ67" s="221" t="s">
        <v>4330</v>
      </c>
      <c r="FK67" s="222" t="s">
        <v>17</v>
      </c>
      <c r="FL67" s="222" t="s">
        <v>17</v>
      </c>
      <c r="FM67" s="222">
        <v>0</v>
      </c>
      <c r="FN67" s="222">
        <v>0</v>
      </c>
      <c r="FO67" s="222" t="s">
        <v>3459</v>
      </c>
      <c r="FP67" s="218" t="s">
        <v>17</v>
      </c>
      <c r="FQ67" s="219">
        <v>45687</v>
      </c>
      <c r="FR67" s="221" t="s">
        <v>4331</v>
      </c>
      <c r="FS67" s="224" t="s">
        <v>17</v>
      </c>
      <c r="FT67" s="224" t="s">
        <v>17</v>
      </c>
      <c r="FU67" s="224">
        <v>0</v>
      </c>
      <c r="FV67" s="224">
        <v>0</v>
      </c>
      <c r="FW67" s="224" t="s">
        <v>3459</v>
      </c>
      <c r="FX67" s="224" t="s">
        <v>17</v>
      </c>
      <c r="FY67" s="214">
        <v>45687</v>
      </c>
      <c r="FZ67" s="222" t="s">
        <v>2947</v>
      </c>
      <c r="GA67" s="222">
        <v>2</v>
      </c>
      <c r="GB67" s="222" t="s">
        <v>1188</v>
      </c>
      <c r="GC67" s="222" t="s">
        <v>33</v>
      </c>
      <c r="GD67" s="222">
        <v>2</v>
      </c>
      <c r="GE67" s="222" t="s">
        <v>17</v>
      </c>
      <c r="GF67" s="222" t="s">
        <v>17</v>
      </c>
      <c r="GG67" s="223">
        <v>45610</v>
      </c>
      <c r="GH67" s="221" t="s">
        <v>2953</v>
      </c>
      <c r="GI67" s="224">
        <v>3</v>
      </c>
      <c r="GJ67" s="224" t="s">
        <v>1188</v>
      </c>
      <c r="GK67" s="224" t="s">
        <v>33</v>
      </c>
      <c r="GL67" s="224">
        <v>2</v>
      </c>
      <c r="GM67" s="224" t="s">
        <v>17</v>
      </c>
      <c r="GN67" s="224" t="s">
        <v>17</v>
      </c>
      <c r="GO67" s="214">
        <v>45610</v>
      </c>
      <c r="GP67" s="222" t="s">
        <v>2948</v>
      </c>
      <c r="GQ67" s="222">
        <v>1</v>
      </c>
      <c r="GR67" s="222" t="s">
        <v>1188</v>
      </c>
      <c r="GS67" s="222" t="s">
        <v>33</v>
      </c>
      <c r="GT67" s="222">
        <v>2</v>
      </c>
      <c r="GU67" s="222" t="s">
        <v>17</v>
      </c>
      <c r="GV67" s="222" t="s">
        <v>17</v>
      </c>
      <c r="GW67" s="223">
        <v>45610</v>
      </c>
      <c r="GX67" s="221" t="s">
        <v>2954</v>
      </c>
      <c r="GY67" s="224">
        <v>0</v>
      </c>
      <c r="GZ67" s="224" t="s">
        <v>1188</v>
      </c>
      <c r="HA67" s="224" t="s">
        <v>33</v>
      </c>
      <c r="HB67" s="224">
        <v>2</v>
      </c>
      <c r="HC67" s="224" t="s">
        <v>17</v>
      </c>
      <c r="HD67" s="224" t="s">
        <v>17</v>
      </c>
      <c r="HE67" s="214">
        <v>45610</v>
      </c>
      <c r="HF67" s="222" t="s">
        <v>2946</v>
      </c>
      <c r="HG67" s="222">
        <v>2</v>
      </c>
      <c r="HH67" s="222" t="s">
        <v>1188</v>
      </c>
      <c r="HI67" s="222" t="s">
        <v>33</v>
      </c>
      <c r="HJ67" s="222">
        <v>2</v>
      </c>
      <c r="HK67" s="222" t="s">
        <v>17</v>
      </c>
      <c r="HL67" s="222" t="s">
        <v>17</v>
      </c>
      <c r="HM67" s="223">
        <v>45610</v>
      </c>
      <c r="HN67" s="221" t="s">
        <v>2952</v>
      </c>
      <c r="HO67" s="224">
        <v>3</v>
      </c>
      <c r="HP67" s="224" t="s">
        <v>1188</v>
      </c>
      <c r="HQ67" s="224" t="s">
        <v>33</v>
      </c>
      <c r="HR67" s="224">
        <v>2</v>
      </c>
      <c r="HS67" s="224" t="s">
        <v>17</v>
      </c>
      <c r="HT67" s="224" t="s">
        <v>17</v>
      </c>
      <c r="HU67" s="214">
        <v>45610</v>
      </c>
      <c r="HV67" s="222" t="s">
        <v>2949</v>
      </c>
      <c r="HW67" s="222">
        <v>0</v>
      </c>
      <c r="HX67" s="222" t="s">
        <v>1188</v>
      </c>
      <c r="HY67" s="222" t="s">
        <v>33</v>
      </c>
      <c r="HZ67" s="222">
        <v>2</v>
      </c>
      <c r="IA67" s="222" t="s">
        <v>17</v>
      </c>
      <c r="IB67" s="222" t="s">
        <v>17</v>
      </c>
      <c r="IC67" s="223">
        <v>45610</v>
      </c>
      <c r="ID67" s="221" t="s">
        <v>2951</v>
      </c>
      <c r="IE67" s="224">
        <v>1</v>
      </c>
      <c r="IF67" s="224" t="s">
        <v>1188</v>
      </c>
      <c r="IG67" s="224" t="s">
        <v>33</v>
      </c>
      <c r="IH67" s="224">
        <v>2</v>
      </c>
      <c r="II67" s="224" t="s">
        <v>17</v>
      </c>
      <c r="IJ67" s="224" t="s">
        <v>17</v>
      </c>
      <c r="IK67" s="214">
        <v>45610</v>
      </c>
      <c r="IL67" s="222" t="s">
        <v>2950</v>
      </c>
      <c r="IM67" s="222">
        <v>1</v>
      </c>
      <c r="IN67" s="222" t="s">
        <v>1188</v>
      </c>
      <c r="IO67" s="222" t="s">
        <v>33</v>
      </c>
      <c r="IP67" s="222">
        <v>2</v>
      </c>
      <c r="IQ67" s="222" t="s">
        <v>17</v>
      </c>
      <c r="IR67" s="222" t="s">
        <v>17</v>
      </c>
      <c r="IS67" s="223">
        <v>45610</v>
      </c>
    </row>
    <row r="68" spans="1:253" s="11" customFormat="1" ht="13.25" customHeight="1" x14ac:dyDescent="0.25">
      <c r="A68" s="11" t="s">
        <v>4306</v>
      </c>
      <c r="B68" s="11" t="s">
        <v>10190</v>
      </c>
      <c r="C68" s="11" t="s">
        <v>4307</v>
      </c>
      <c r="D68" s="11" t="s">
        <v>2934</v>
      </c>
      <c r="E68" s="11" t="s">
        <v>9620</v>
      </c>
      <c r="F68" s="11" t="s">
        <v>5018</v>
      </c>
      <c r="G68" s="212">
        <v>7429000</v>
      </c>
      <c r="H68" s="213" t="s">
        <v>5015</v>
      </c>
      <c r="I68" s="213" t="s">
        <v>358</v>
      </c>
      <c r="J68" s="213">
        <v>1</v>
      </c>
      <c r="K68" s="213" t="s">
        <v>5017</v>
      </c>
      <c r="L68" s="213" t="s">
        <v>5016</v>
      </c>
      <c r="M68" s="214">
        <v>45704</v>
      </c>
      <c r="N68" s="221" t="s">
        <v>5020</v>
      </c>
      <c r="O68" s="216">
        <v>1759540</v>
      </c>
      <c r="P68" s="216" t="s">
        <v>5015</v>
      </c>
      <c r="Q68" s="216" t="s">
        <v>358</v>
      </c>
      <c r="R68" s="216">
        <v>1</v>
      </c>
      <c r="S68" s="216" t="s">
        <v>5019</v>
      </c>
      <c r="T68" s="216" t="s">
        <v>5016</v>
      </c>
      <c r="U68" s="217">
        <v>45704</v>
      </c>
      <c r="V68" s="221" t="s">
        <v>5022</v>
      </c>
      <c r="W68" s="213">
        <v>7429000</v>
      </c>
      <c r="X68" s="213" t="s">
        <v>5015</v>
      </c>
      <c r="Y68" s="213" t="s">
        <v>358</v>
      </c>
      <c r="Z68" s="213">
        <v>1</v>
      </c>
      <c r="AA68" s="213" t="s">
        <v>5021</v>
      </c>
      <c r="AB68" s="213" t="s">
        <v>5016</v>
      </c>
      <c r="AC68" s="214">
        <v>45704</v>
      </c>
      <c r="AD68" s="221" t="s">
        <v>5026</v>
      </c>
      <c r="AE68" s="218">
        <v>1048000</v>
      </c>
      <c r="AF68" s="218" t="s">
        <v>5023</v>
      </c>
      <c r="AG68" s="218" t="s">
        <v>358</v>
      </c>
      <c r="AH68" s="218">
        <v>1</v>
      </c>
      <c r="AI68" s="218" t="s">
        <v>5025</v>
      </c>
      <c r="AJ68" s="218" t="s">
        <v>5024</v>
      </c>
      <c r="AK68" s="219">
        <v>45704</v>
      </c>
      <c r="AL68" s="221" t="s">
        <v>5028</v>
      </c>
      <c r="AM68" s="213">
        <v>672000</v>
      </c>
      <c r="AN68" s="213" t="s">
        <v>5023</v>
      </c>
      <c r="AO68" s="213" t="s">
        <v>358</v>
      </c>
      <c r="AP68" s="213">
        <v>1</v>
      </c>
      <c r="AQ68" s="213" t="s">
        <v>5027</v>
      </c>
      <c r="AR68" s="213" t="s">
        <v>5024</v>
      </c>
      <c r="AS68" s="214">
        <v>45704</v>
      </c>
      <c r="AT68" s="222" t="s">
        <v>4309</v>
      </c>
      <c r="AU68" s="218" t="s">
        <v>17</v>
      </c>
      <c r="AV68" s="218" t="s">
        <v>17</v>
      </c>
      <c r="AW68" s="218">
        <v>0</v>
      </c>
      <c r="AX68" s="218">
        <v>0</v>
      </c>
      <c r="AY68" s="218" t="s">
        <v>3459</v>
      </c>
      <c r="AZ68" s="218" t="s">
        <v>17</v>
      </c>
      <c r="BA68" s="219">
        <v>45687</v>
      </c>
      <c r="BB68" s="221" t="s">
        <v>4308</v>
      </c>
      <c r="BC68" s="213" t="s">
        <v>17</v>
      </c>
      <c r="BD68" s="213" t="s">
        <v>17</v>
      </c>
      <c r="BE68" s="213">
        <v>0</v>
      </c>
      <c r="BF68" s="213">
        <v>0</v>
      </c>
      <c r="BG68" s="213" t="s">
        <v>3459</v>
      </c>
      <c r="BH68" s="213" t="s">
        <v>17</v>
      </c>
      <c r="BI68" s="214">
        <v>45687</v>
      </c>
      <c r="BJ68" s="222" t="s">
        <v>5032</v>
      </c>
      <c r="BK68" s="222">
        <v>806</v>
      </c>
      <c r="BL68" s="222" t="s">
        <v>5029</v>
      </c>
      <c r="BM68" s="222" t="s">
        <v>742</v>
      </c>
      <c r="BN68" s="222">
        <v>2</v>
      </c>
      <c r="BO68" s="222" t="s">
        <v>5031</v>
      </c>
      <c r="BP68" s="218" t="s">
        <v>5030</v>
      </c>
      <c r="BQ68" s="223">
        <v>45704</v>
      </c>
      <c r="BR68" s="221" t="s">
        <v>4310</v>
      </c>
      <c r="BS68" s="224" t="s">
        <v>17</v>
      </c>
      <c r="BT68" s="224" t="s">
        <v>17</v>
      </c>
      <c r="BU68" s="224">
        <v>0</v>
      </c>
      <c r="BV68" s="224">
        <v>0</v>
      </c>
      <c r="BW68" s="224" t="s">
        <v>3459</v>
      </c>
      <c r="BX68" s="224" t="s">
        <v>17</v>
      </c>
      <c r="BY68" s="214">
        <v>45687</v>
      </c>
      <c r="BZ68" s="222" t="s">
        <v>4311</v>
      </c>
      <c r="CA68" s="222" t="s">
        <v>17</v>
      </c>
      <c r="CB68" s="222" t="s">
        <v>17</v>
      </c>
      <c r="CC68" s="222">
        <v>0</v>
      </c>
      <c r="CD68" s="222">
        <v>0</v>
      </c>
      <c r="CE68" s="222" t="s">
        <v>3459</v>
      </c>
      <c r="CF68" s="222" t="s">
        <v>17</v>
      </c>
      <c r="CG68" s="223">
        <v>45687</v>
      </c>
      <c r="CH68" s="221" t="s">
        <v>10810</v>
      </c>
      <c r="CI68" s="222" t="e">
        <v>#N/A</v>
      </c>
      <c r="CJ68" s="222" t="e">
        <v>#N/A</v>
      </c>
      <c r="CK68" s="222" t="e">
        <v>#N/A</v>
      </c>
      <c r="CL68" s="222" t="e">
        <v>#N/A</v>
      </c>
      <c r="CM68" s="222" t="e">
        <v>#N/A</v>
      </c>
      <c r="CN68" s="222" t="e">
        <v>#N/A</v>
      </c>
      <c r="CO68" s="225" t="e">
        <v>#N/A</v>
      </c>
      <c r="CP68" s="222" t="s">
        <v>4313</v>
      </c>
      <c r="CQ68" s="224" t="s">
        <v>17</v>
      </c>
      <c r="CR68" s="224" t="s">
        <v>17</v>
      </c>
      <c r="CS68" s="224">
        <v>0</v>
      </c>
      <c r="CT68" s="224">
        <v>0</v>
      </c>
      <c r="CU68" s="224" t="s">
        <v>3459</v>
      </c>
      <c r="CV68" s="224" t="s">
        <v>17</v>
      </c>
      <c r="CW68" s="214">
        <v>45687</v>
      </c>
      <c r="CX68" s="222" t="s">
        <v>5035</v>
      </c>
      <c r="CY68" s="218">
        <v>1048000</v>
      </c>
      <c r="CZ68" s="218" t="s">
        <v>5042</v>
      </c>
      <c r="DA68" s="218" t="s">
        <v>358</v>
      </c>
      <c r="DB68" s="218">
        <v>1</v>
      </c>
      <c r="DC68" s="218" t="s">
        <v>5044</v>
      </c>
      <c r="DD68" s="218" t="s">
        <v>5043</v>
      </c>
      <c r="DE68" s="220">
        <v>45704</v>
      </c>
      <c r="DF68" s="221" t="s">
        <v>5039</v>
      </c>
      <c r="DG68" s="213">
        <v>6381000</v>
      </c>
      <c r="DH68" s="224" t="s">
        <v>5036</v>
      </c>
      <c r="DI68" s="224" t="s">
        <v>358</v>
      </c>
      <c r="DJ68" s="224">
        <v>1</v>
      </c>
      <c r="DK68" s="224" t="s">
        <v>5038</v>
      </c>
      <c r="DL68" s="224" t="s">
        <v>5037</v>
      </c>
      <c r="DM68" s="214">
        <v>45704</v>
      </c>
      <c r="DN68" s="222" t="s">
        <v>5041</v>
      </c>
      <c r="DO68" s="218">
        <v>0</v>
      </c>
      <c r="DP68" s="222" t="s">
        <v>5023</v>
      </c>
      <c r="DQ68" s="222" t="s">
        <v>358</v>
      </c>
      <c r="DR68" s="222">
        <v>1</v>
      </c>
      <c r="DS68" s="222" t="s">
        <v>5040</v>
      </c>
      <c r="DT68" s="222" t="s">
        <v>5024</v>
      </c>
      <c r="DU68" s="223">
        <v>45704</v>
      </c>
      <c r="DV68" s="221" t="s">
        <v>5045</v>
      </c>
      <c r="DW68" s="213">
        <v>733000</v>
      </c>
      <c r="DX68" s="224" t="s">
        <v>5042</v>
      </c>
      <c r="DY68" s="224" t="s">
        <v>358</v>
      </c>
      <c r="DZ68" s="224">
        <v>1</v>
      </c>
      <c r="EA68" s="224" t="s">
        <v>5044</v>
      </c>
      <c r="EB68" s="224" t="s">
        <v>5043</v>
      </c>
      <c r="EC68" s="214">
        <v>45704</v>
      </c>
      <c r="ED68" s="222" t="s">
        <v>5047</v>
      </c>
      <c r="EE68" s="218">
        <v>315000</v>
      </c>
      <c r="EF68" s="222" t="s">
        <v>5042</v>
      </c>
      <c r="EG68" s="222" t="s">
        <v>358</v>
      </c>
      <c r="EH68" s="222">
        <v>1</v>
      </c>
      <c r="EI68" s="222" t="s">
        <v>5046</v>
      </c>
      <c r="EJ68" s="222" t="s">
        <v>5043</v>
      </c>
      <c r="EK68" s="223">
        <v>45704</v>
      </c>
      <c r="EL68" s="221" t="s">
        <v>5049</v>
      </c>
      <c r="EM68" s="213" t="s">
        <v>17</v>
      </c>
      <c r="EN68" s="224" t="s">
        <v>5023</v>
      </c>
      <c r="EO68" s="224" t="s">
        <v>358</v>
      </c>
      <c r="EP68" s="224">
        <v>1</v>
      </c>
      <c r="EQ68" s="224" t="s">
        <v>5048</v>
      </c>
      <c r="ER68" s="224" t="s">
        <v>5024</v>
      </c>
      <c r="ES68" s="214">
        <v>45704</v>
      </c>
      <c r="ET68" s="222" t="s">
        <v>5033</v>
      </c>
      <c r="EU68" s="222">
        <v>806</v>
      </c>
      <c r="EV68" s="222" t="s">
        <v>5029</v>
      </c>
      <c r="EW68" s="222" t="s">
        <v>742</v>
      </c>
      <c r="EX68" s="222">
        <v>2</v>
      </c>
      <c r="EY68" s="222" t="s">
        <v>5031</v>
      </c>
      <c r="EZ68" s="222" t="s">
        <v>5030</v>
      </c>
      <c r="FA68" s="223">
        <v>45704</v>
      </c>
      <c r="FB68" s="221" t="s">
        <v>5053</v>
      </c>
      <c r="FC68" s="224">
        <v>3</v>
      </c>
      <c r="FD68" s="224" t="s">
        <v>5050</v>
      </c>
      <c r="FE68" s="224" t="s">
        <v>358</v>
      </c>
      <c r="FF68" s="224">
        <v>1</v>
      </c>
      <c r="FG68" s="224" t="s">
        <v>5052</v>
      </c>
      <c r="FH68" s="224" t="s">
        <v>5051</v>
      </c>
      <c r="FI68" s="214">
        <v>45704</v>
      </c>
      <c r="FJ68" s="221" t="s">
        <v>4314</v>
      </c>
      <c r="FK68" s="222" t="s">
        <v>17</v>
      </c>
      <c r="FL68" s="222" t="s">
        <v>17</v>
      </c>
      <c r="FM68" s="222">
        <v>0</v>
      </c>
      <c r="FN68" s="222">
        <v>0</v>
      </c>
      <c r="FO68" s="222" t="s">
        <v>3459</v>
      </c>
      <c r="FP68" s="218" t="s">
        <v>17</v>
      </c>
      <c r="FQ68" s="219">
        <v>45687</v>
      </c>
      <c r="FR68" s="221" t="s">
        <v>4315</v>
      </c>
      <c r="FS68" s="224" t="s">
        <v>17</v>
      </c>
      <c r="FT68" s="224" t="s">
        <v>17</v>
      </c>
      <c r="FU68" s="224">
        <v>0</v>
      </c>
      <c r="FV68" s="224">
        <v>0</v>
      </c>
      <c r="FW68" s="224" t="s">
        <v>3459</v>
      </c>
      <c r="FX68" s="224" t="s">
        <v>17</v>
      </c>
      <c r="FY68" s="214">
        <v>45687</v>
      </c>
      <c r="FZ68" s="222" t="s">
        <v>4361</v>
      </c>
      <c r="GA68" s="222">
        <v>2</v>
      </c>
      <c r="GB68" s="222" t="s">
        <v>1188</v>
      </c>
      <c r="GC68" s="222" t="s">
        <v>33</v>
      </c>
      <c r="GD68" s="222">
        <v>2</v>
      </c>
      <c r="GE68" s="222" t="s">
        <v>17</v>
      </c>
      <c r="GF68" s="222" t="s">
        <v>17</v>
      </c>
      <c r="GG68" s="223">
        <v>45687</v>
      </c>
      <c r="GH68" s="221" t="s">
        <v>4367</v>
      </c>
      <c r="GI68" s="224">
        <v>3</v>
      </c>
      <c r="GJ68" s="224" t="s">
        <v>1188</v>
      </c>
      <c r="GK68" s="224" t="s">
        <v>33</v>
      </c>
      <c r="GL68" s="224">
        <v>2</v>
      </c>
      <c r="GM68" s="224" t="s">
        <v>17</v>
      </c>
      <c r="GN68" s="224" t="s">
        <v>17</v>
      </c>
      <c r="GO68" s="214">
        <v>45687</v>
      </c>
      <c r="GP68" s="222" t="s">
        <v>4362</v>
      </c>
      <c r="GQ68" s="222">
        <v>1</v>
      </c>
      <c r="GR68" s="222" t="s">
        <v>1188</v>
      </c>
      <c r="GS68" s="222" t="s">
        <v>33</v>
      </c>
      <c r="GT68" s="222">
        <v>2</v>
      </c>
      <c r="GU68" s="222" t="s">
        <v>17</v>
      </c>
      <c r="GV68" s="222" t="s">
        <v>17</v>
      </c>
      <c r="GW68" s="223">
        <v>45687</v>
      </c>
      <c r="GX68" s="221" t="s">
        <v>4368</v>
      </c>
      <c r="GY68" s="224">
        <v>0</v>
      </c>
      <c r="GZ68" s="224" t="s">
        <v>1188</v>
      </c>
      <c r="HA68" s="224" t="s">
        <v>33</v>
      </c>
      <c r="HB68" s="224">
        <v>2</v>
      </c>
      <c r="HC68" s="224" t="s">
        <v>17</v>
      </c>
      <c r="HD68" s="224" t="s">
        <v>17</v>
      </c>
      <c r="HE68" s="214">
        <v>45687</v>
      </c>
      <c r="HF68" s="222" t="s">
        <v>4360</v>
      </c>
      <c r="HG68" s="222">
        <v>2</v>
      </c>
      <c r="HH68" s="222" t="s">
        <v>1188</v>
      </c>
      <c r="HI68" s="222" t="s">
        <v>33</v>
      </c>
      <c r="HJ68" s="222">
        <v>2</v>
      </c>
      <c r="HK68" s="222" t="s">
        <v>17</v>
      </c>
      <c r="HL68" s="222" t="s">
        <v>17</v>
      </c>
      <c r="HM68" s="223">
        <v>45687</v>
      </c>
      <c r="HN68" s="221" t="s">
        <v>4366</v>
      </c>
      <c r="HO68" s="224">
        <v>3</v>
      </c>
      <c r="HP68" s="224" t="s">
        <v>1188</v>
      </c>
      <c r="HQ68" s="224" t="s">
        <v>33</v>
      </c>
      <c r="HR68" s="224">
        <v>2</v>
      </c>
      <c r="HS68" s="224" t="s">
        <v>17</v>
      </c>
      <c r="HT68" s="224" t="s">
        <v>17</v>
      </c>
      <c r="HU68" s="214">
        <v>45687</v>
      </c>
      <c r="HV68" s="222" t="s">
        <v>4363</v>
      </c>
      <c r="HW68" s="222">
        <v>0</v>
      </c>
      <c r="HX68" s="222" t="s">
        <v>1188</v>
      </c>
      <c r="HY68" s="222" t="s">
        <v>33</v>
      </c>
      <c r="HZ68" s="222">
        <v>2</v>
      </c>
      <c r="IA68" s="222" t="s">
        <v>17</v>
      </c>
      <c r="IB68" s="222" t="s">
        <v>17</v>
      </c>
      <c r="IC68" s="223">
        <v>45687</v>
      </c>
      <c r="ID68" s="221" t="s">
        <v>4365</v>
      </c>
      <c r="IE68" s="224">
        <v>1</v>
      </c>
      <c r="IF68" s="224" t="s">
        <v>1188</v>
      </c>
      <c r="IG68" s="224" t="s">
        <v>33</v>
      </c>
      <c r="IH68" s="224">
        <v>2</v>
      </c>
      <c r="II68" s="224" t="s">
        <v>17</v>
      </c>
      <c r="IJ68" s="224" t="s">
        <v>17</v>
      </c>
      <c r="IK68" s="214">
        <v>45687</v>
      </c>
      <c r="IL68" s="222" t="s">
        <v>4364</v>
      </c>
      <c r="IM68" s="222">
        <v>1</v>
      </c>
      <c r="IN68" s="222" t="s">
        <v>1188</v>
      </c>
      <c r="IO68" s="222" t="s">
        <v>33</v>
      </c>
      <c r="IP68" s="222">
        <v>2</v>
      </c>
      <c r="IQ68" s="222" t="s">
        <v>17</v>
      </c>
      <c r="IR68" s="222" t="s">
        <v>17</v>
      </c>
      <c r="IS68" s="223">
        <v>45687</v>
      </c>
    </row>
    <row r="69" spans="1:253" s="11" customFormat="1" ht="13.25" customHeight="1" x14ac:dyDescent="0.25">
      <c r="A69" s="11" t="s">
        <v>2330</v>
      </c>
      <c r="B69" s="11" t="s">
        <v>10118</v>
      </c>
      <c r="C69" s="11" t="s">
        <v>2331</v>
      </c>
      <c r="D69" s="11" t="s">
        <v>2332</v>
      </c>
      <c r="E69" s="11" t="s">
        <v>9627</v>
      </c>
      <c r="F69" s="11" t="s">
        <v>6085</v>
      </c>
      <c r="G69" s="212">
        <v>2348000</v>
      </c>
      <c r="H69" s="213" t="s">
        <v>6082</v>
      </c>
      <c r="I69" s="213" t="s">
        <v>742</v>
      </c>
      <c r="J69" s="213">
        <v>2</v>
      </c>
      <c r="K69" s="213" t="s">
        <v>6084</v>
      </c>
      <c r="L69" s="213" t="s">
        <v>6083</v>
      </c>
      <c r="M69" s="214">
        <v>45713</v>
      </c>
      <c r="N69" s="221" t="s">
        <v>6089</v>
      </c>
      <c r="O69" s="216">
        <v>30355</v>
      </c>
      <c r="P69" s="216" t="s">
        <v>6086</v>
      </c>
      <c r="Q69" s="216" t="s">
        <v>742</v>
      </c>
      <c r="R69" s="216">
        <v>2</v>
      </c>
      <c r="S69" s="216" t="s">
        <v>6088</v>
      </c>
      <c r="T69" s="216" t="s">
        <v>6087</v>
      </c>
      <c r="U69" s="217">
        <v>45713</v>
      </c>
      <c r="V69" s="221" t="s">
        <v>6093</v>
      </c>
      <c r="W69" s="213">
        <v>1505000</v>
      </c>
      <c r="X69" s="213" t="s">
        <v>6090</v>
      </c>
      <c r="Y69" s="213" t="s">
        <v>742</v>
      </c>
      <c r="Z69" s="213">
        <v>2</v>
      </c>
      <c r="AA69" s="213" t="s">
        <v>6092</v>
      </c>
      <c r="AB69" s="213" t="s">
        <v>6091</v>
      </c>
      <c r="AC69" s="214">
        <v>45713</v>
      </c>
      <c r="AD69" s="221" t="s">
        <v>6095</v>
      </c>
      <c r="AE69" s="218">
        <v>930000</v>
      </c>
      <c r="AF69" s="218" t="s">
        <v>6090</v>
      </c>
      <c r="AG69" s="218" t="s">
        <v>742</v>
      </c>
      <c r="AH69" s="218">
        <v>2</v>
      </c>
      <c r="AI69" s="218" t="s">
        <v>6094</v>
      </c>
      <c r="AJ69" s="218" t="s">
        <v>6091</v>
      </c>
      <c r="AK69" s="219">
        <v>45713</v>
      </c>
      <c r="AL69" s="221" t="s">
        <v>6097</v>
      </c>
      <c r="AM69" s="213" t="s">
        <v>17</v>
      </c>
      <c r="AN69" s="213" t="s">
        <v>378</v>
      </c>
      <c r="AO69" s="213" t="s">
        <v>17</v>
      </c>
      <c r="AP69" s="213" t="s">
        <v>17</v>
      </c>
      <c r="AQ69" s="213" t="s">
        <v>6096</v>
      </c>
      <c r="AR69" s="213" t="s">
        <v>378</v>
      </c>
      <c r="AS69" s="214">
        <v>45713</v>
      </c>
      <c r="AT69" s="222" t="s">
        <v>6140</v>
      </c>
      <c r="AU69" s="218" t="s">
        <v>17</v>
      </c>
      <c r="AV69" s="218" t="s">
        <v>378</v>
      </c>
      <c r="AW69" s="218" t="s">
        <v>17</v>
      </c>
      <c r="AX69" s="218" t="s">
        <v>17</v>
      </c>
      <c r="AY69" s="218" t="s">
        <v>6096</v>
      </c>
      <c r="AZ69" s="218" t="s">
        <v>378</v>
      </c>
      <c r="BA69" s="219">
        <v>45713</v>
      </c>
      <c r="BB69" s="221" t="s">
        <v>6163</v>
      </c>
      <c r="BC69" s="213" t="s">
        <v>17</v>
      </c>
      <c r="BD69" s="213" t="s">
        <v>6160</v>
      </c>
      <c r="BE69" s="213" t="s">
        <v>22</v>
      </c>
      <c r="BF69" s="213">
        <v>3</v>
      </c>
      <c r="BG69" s="213" t="s">
        <v>6162</v>
      </c>
      <c r="BH69" s="213" t="s">
        <v>6161</v>
      </c>
      <c r="BI69" s="214">
        <v>45713</v>
      </c>
      <c r="BJ69" s="222" t="s">
        <v>6143</v>
      </c>
      <c r="BK69" s="222">
        <v>2</v>
      </c>
      <c r="BL69" s="222" t="s">
        <v>6141</v>
      </c>
      <c r="BM69" s="222" t="s">
        <v>22</v>
      </c>
      <c r="BN69" s="222">
        <v>3</v>
      </c>
      <c r="BO69" s="222" t="s">
        <v>6142</v>
      </c>
      <c r="BP69" s="218" t="s">
        <v>6050</v>
      </c>
      <c r="BQ69" s="223">
        <v>45713</v>
      </c>
      <c r="BR69" s="221" t="s">
        <v>6164</v>
      </c>
      <c r="BS69" s="224" t="s">
        <v>17</v>
      </c>
      <c r="BT69" s="224" t="s">
        <v>378</v>
      </c>
      <c r="BU69" s="224" t="s">
        <v>17</v>
      </c>
      <c r="BV69" s="224" t="s">
        <v>17</v>
      </c>
      <c r="BW69" s="224" t="s">
        <v>6096</v>
      </c>
      <c r="BX69" s="224" t="s">
        <v>378</v>
      </c>
      <c r="BY69" s="214">
        <v>45713</v>
      </c>
      <c r="BZ69" s="222" t="s">
        <v>6165</v>
      </c>
      <c r="CA69" s="222" t="s">
        <v>17</v>
      </c>
      <c r="CB69" s="222" t="s">
        <v>378</v>
      </c>
      <c r="CC69" s="222" t="s">
        <v>17</v>
      </c>
      <c r="CD69" s="222" t="s">
        <v>17</v>
      </c>
      <c r="CE69" s="222" t="s">
        <v>6096</v>
      </c>
      <c r="CF69" s="222" t="s">
        <v>378</v>
      </c>
      <c r="CG69" s="223">
        <v>45713</v>
      </c>
      <c r="CH69" s="221" t="s">
        <v>10811</v>
      </c>
      <c r="CI69" s="222" t="e">
        <v>#N/A</v>
      </c>
      <c r="CJ69" s="222" t="e">
        <v>#N/A</v>
      </c>
      <c r="CK69" s="222" t="e">
        <v>#N/A</v>
      </c>
      <c r="CL69" s="222" t="e">
        <v>#N/A</v>
      </c>
      <c r="CM69" s="222" t="e">
        <v>#N/A</v>
      </c>
      <c r="CN69" s="222" t="e">
        <v>#N/A</v>
      </c>
      <c r="CO69" s="225" t="e">
        <v>#N/A</v>
      </c>
      <c r="CP69" s="222" t="s">
        <v>6167</v>
      </c>
      <c r="CQ69" s="224" t="s">
        <v>17</v>
      </c>
      <c r="CR69" s="224" t="s">
        <v>378</v>
      </c>
      <c r="CS69" s="224" t="s">
        <v>17</v>
      </c>
      <c r="CT69" s="224" t="s">
        <v>17</v>
      </c>
      <c r="CU69" s="224" t="s">
        <v>6096</v>
      </c>
      <c r="CV69" s="224" t="s">
        <v>378</v>
      </c>
      <c r="CW69" s="214">
        <v>45713</v>
      </c>
      <c r="CX69" s="222" t="s">
        <v>6146</v>
      </c>
      <c r="CY69" s="218">
        <v>335000</v>
      </c>
      <c r="CZ69" s="218" t="s">
        <v>6090</v>
      </c>
      <c r="DA69" s="218" t="s">
        <v>742</v>
      </c>
      <c r="DB69" s="218">
        <v>2</v>
      </c>
      <c r="DC69" s="218" t="s">
        <v>6151</v>
      </c>
      <c r="DD69" s="218" t="s">
        <v>6091</v>
      </c>
      <c r="DE69" s="220">
        <v>45713</v>
      </c>
      <c r="DF69" s="221" t="s">
        <v>6148</v>
      </c>
      <c r="DG69" s="213">
        <v>575000</v>
      </c>
      <c r="DH69" s="224" t="s">
        <v>6090</v>
      </c>
      <c r="DI69" s="224" t="s">
        <v>742</v>
      </c>
      <c r="DJ69" s="224">
        <v>2</v>
      </c>
      <c r="DK69" s="224" t="s">
        <v>6147</v>
      </c>
      <c r="DL69" s="224" t="s">
        <v>6091</v>
      </c>
      <c r="DM69" s="214">
        <v>45713</v>
      </c>
      <c r="DN69" s="222" t="s">
        <v>6150</v>
      </c>
      <c r="DO69" s="218">
        <v>595000</v>
      </c>
      <c r="DP69" s="222" t="s">
        <v>6090</v>
      </c>
      <c r="DQ69" s="222" t="s">
        <v>742</v>
      </c>
      <c r="DR69" s="222">
        <v>2</v>
      </c>
      <c r="DS69" s="222" t="s">
        <v>6149</v>
      </c>
      <c r="DT69" s="222" t="s">
        <v>6091</v>
      </c>
      <c r="DU69" s="223">
        <v>45713</v>
      </c>
      <c r="DV69" s="221" t="s">
        <v>6152</v>
      </c>
      <c r="DW69" s="213">
        <v>335000</v>
      </c>
      <c r="DX69" s="224" t="s">
        <v>6090</v>
      </c>
      <c r="DY69" s="224" t="s">
        <v>742</v>
      </c>
      <c r="DZ69" s="224">
        <v>2</v>
      </c>
      <c r="EA69" s="224" t="s">
        <v>6151</v>
      </c>
      <c r="EB69" s="224" t="s">
        <v>6091</v>
      </c>
      <c r="EC69" s="214">
        <v>45713</v>
      </c>
      <c r="ED69" s="222" t="s">
        <v>6154</v>
      </c>
      <c r="EE69" s="218">
        <v>0</v>
      </c>
      <c r="EF69" s="222" t="s">
        <v>6090</v>
      </c>
      <c r="EG69" s="222" t="s">
        <v>742</v>
      </c>
      <c r="EH69" s="222">
        <v>2</v>
      </c>
      <c r="EI69" s="222" t="s">
        <v>6153</v>
      </c>
      <c r="EJ69" s="222" t="s">
        <v>6091</v>
      </c>
      <c r="EK69" s="223">
        <v>45713</v>
      </c>
      <c r="EL69" s="221" t="s">
        <v>6156</v>
      </c>
      <c r="EM69" s="213">
        <v>0</v>
      </c>
      <c r="EN69" s="224" t="s">
        <v>6090</v>
      </c>
      <c r="EO69" s="224" t="s">
        <v>742</v>
      </c>
      <c r="EP69" s="224">
        <v>2</v>
      </c>
      <c r="EQ69" s="224" t="s">
        <v>6155</v>
      </c>
      <c r="ER69" s="224" t="s">
        <v>6091</v>
      </c>
      <c r="ES69" s="214">
        <v>45713</v>
      </c>
      <c r="ET69" s="222" t="s">
        <v>6144</v>
      </c>
      <c r="EU69" s="222">
        <v>2</v>
      </c>
      <c r="EV69" s="222" t="s">
        <v>6141</v>
      </c>
      <c r="EW69" s="222" t="s">
        <v>22</v>
      </c>
      <c r="EX69" s="222">
        <v>3</v>
      </c>
      <c r="EY69" s="222" t="s">
        <v>6142</v>
      </c>
      <c r="EZ69" s="222" t="s">
        <v>6050</v>
      </c>
      <c r="FA69" s="223">
        <v>45713</v>
      </c>
      <c r="FB69" s="221" t="s">
        <v>6157</v>
      </c>
      <c r="FC69" s="224">
        <v>1</v>
      </c>
      <c r="FD69" s="224" t="s">
        <v>6090</v>
      </c>
      <c r="FE69" s="224" t="s">
        <v>742</v>
      </c>
      <c r="FF69" s="224">
        <v>2</v>
      </c>
      <c r="FG69" s="224" t="s">
        <v>4270</v>
      </c>
      <c r="FH69" s="224" t="s">
        <v>6091</v>
      </c>
      <c r="FI69" s="214">
        <v>45713</v>
      </c>
      <c r="FJ69" s="221" t="s">
        <v>6158</v>
      </c>
      <c r="FK69" s="222" t="s">
        <v>17</v>
      </c>
      <c r="FL69" s="222" t="s">
        <v>378</v>
      </c>
      <c r="FM69" s="222" t="s">
        <v>17</v>
      </c>
      <c r="FN69" s="222" t="s">
        <v>17</v>
      </c>
      <c r="FO69" s="222" t="s">
        <v>6096</v>
      </c>
      <c r="FP69" s="218" t="s">
        <v>378</v>
      </c>
      <c r="FQ69" s="219">
        <v>45713</v>
      </c>
      <c r="FR69" s="221" t="s">
        <v>6159</v>
      </c>
      <c r="FS69" s="224" t="s">
        <v>17</v>
      </c>
      <c r="FT69" s="224" t="s">
        <v>378</v>
      </c>
      <c r="FU69" s="224" t="s">
        <v>17</v>
      </c>
      <c r="FV69" s="224" t="s">
        <v>17</v>
      </c>
      <c r="FW69" s="224" t="s">
        <v>6096</v>
      </c>
      <c r="FX69" s="224" t="s">
        <v>378</v>
      </c>
      <c r="FY69" s="214">
        <v>45713</v>
      </c>
      <c r="FZ69" s="222" t="s">
        <v>2334</v>
      </c>
      <c r="GA69" s="222">
        <v>0</v>
      </c>
      <c r="GB69" s="222" t="s">
        <v>1188</v>
      </c>
      <c r="GC69" s="222" t="s">
        <v>33</v>
      </c>
      <c r="GD69" s="222">
        <v>2</v>
      </c>
      <c r="GE69" s="222" t="s">
        <v>17</v>
      </c>
      <c r="GF69" s="222" t="s">
        <v>17</v>
      </c>
      <c r="GG69" s="223">
        <v>45608</v>
      </c>
      <c r="GH69" s="221" t="s">
        <v>2340</v>
      </c>
      <c r="GI69" s="224">
        <v>0</v>
      </c>
      <c r="GJ69" s="224" t="s">
        <v>1188</v>
      </c>
      <c r="GK69" s="224" t="s">
        <v>33</v>
      </c>
      <c r="GL69" s="224">
        <v>2</v>
      </c>
      <c r="GM69" s="224" t="s">
        <v>17</v>
      </c>
      <c r="GN69" s="224" t="s">
        <v>17</v>
      </c>
      <c r="GO69" s="214">
        <v>45608</v>
      </c>
      <c r="GP69" s="222" t="s">
        <v>2335</v>
      </c>
      <c r="GQ69" s="222">
        <v>0</v>
      </c>
      <c r="GR69" s="222" t="s">
        <v>1188</v>
      </c>
      <c r="GS69" s="222" t="s">
        <v>33</v>
      </c>
      <c r="GT69" s="222">
        <v>2</v>
      </c>
      <c r="GU69" s="222" t="s">
        <v>17</v>
      </c>
      <c r="GV69" s="222" t="s">
        <v>17</v>
      </c>
      <c r="GW69" s="223">
        <v>45608</v>
      </c>
      <c r="GX69" s="221" t="s">
        <v>2341</v>
      </c>
      <c r="GY69" s="224">
        <v>0</v>
      </c>
      <c r="GZ69" s="224" t="s">
        <v>1188</v>
      </c>
      <c r="HA69" s="224" t="s">
        <v>33</v>
      </c>
      <c r="HB69" s="224">
        <v>2</v>
      </c>
      <c r="HC69" s="224" t="s">
        <v>17</v>
      </c>
      <c r="HD69" s="224" t="s">
        <v>17</v>
      </c>
      <c r="HE69" s="214">
        <v>45608</v>
      </c>
      <c r="HF69" s="222" t="s">
        <v>2333</v>
      </c>
      <c r="HG69" s="222">
        <v>0</v>
      </c>
      <c r="HH69" s="222" t="s">
        <v>1188</v>
      </c>
      <c r="HI69" s="222" t="s">
        <v>33</v>
      </c>
      <c r="HJ69" s="222">
        <v>2</v>
      </c>
      <c r="HK69" s="222" t="s">
        <v>17</v>
      </c>
      <c r="HL69" s="222" t="s">
        <v>17</v>
      </c>
      <c r="HM69" s="223">
        <v>45608</v>
      </c>
      <c r="HN69" s="221" t="s">
        <v>2339</v>
      </c>
      <c r="HO69" s="224">
        <v>0</v>
      </c>
      <c r="HP69" s="224" t="s">
        <v>1188</v>
      </c>
      <c r="HQ69" s="224" t="s">
        <v>33</v>
      </c>
      <c r="HR69" s="224">
        <v>2</v>
      </c>
      <c r="HS69" s="224" t="s">
        <v>17</v>
      </c>
      <c r="HT69" s="224" t="s">
        <v>17</v>
      </c>
      <c r="HU69" s="214">
        <v>45608</v>
      </c>
      <c r="HV69" s="222" t="s">
        <v>2336</v>
      </c>
      <c r="HW69" s="222">
        <v>0</v>
      </c>
      <c r="HX69" s="222" t="s">
        <v>1188</v>
      </c>
      <c r="HY69" s="222" t="s">
        <v>33</v>
      </c>
      <c r="HZ69" s="222">
        <v>2</v>
      </c>
      <c r="IA69" s="222" t="s">
        <v>17</v>
      </c>
      <c r="IB69" s="222" t="s">
        <v>17</v>
      </c>
      <c r="IC69" s="223">
        <v>45608</v>
      </c>
      <c r="ID69" s="221" t="s">
        <v>2338</v>
      </c>
      <c r="IE69" s="224">
        <v>0</v>
      </c>
      <c r="IF69" s="224" t="s">
        <v>1188</v>
      </c>
      <c r="IG69" s="224" t="s">
        <v>33</v>
      </c>
      <c r="IH69" s="224">
        <v>2</v>
      </c>
      <c r="II69" s="224" t="s">
        <v>17</v>
      </c>
      <c r="IJ69" s="224" t="s">
        <v>17</v>
      </c>
      <c r="IK69" s="214">
        <v>45608</v>
      </c>
      <c r="IL69" s="222" t="s">
        <v>2337</v>
      </c>
      <c r="IM69" s="222">
        <v>0</v>
      </c>
      <c r="IN69" s="222" t="s">
        <v>1188</v>
      </c>
      <c r="IO69" s="222" t="s">
        <v>33</v>
      </c>
      <c r="IP69" s="222">
        <v>2</v>
      </c>
      <c r="IQ69" s="222" t="s">
        <v>17</v>
      </c>
      <c r="IR69" s="222" t="s">
        <v>17</v>
      </c>
      <c r="IS69" s="223">
        <v>45608</v>
      </c>
    </row>
    <row r="70" spans="1:253" s="11" customFormat="1" ht="13.25" customHeight="1" x14ac:dyDescent="0.25">
      <c r="A70" s="11" t="s">
        <v>2136</v>
      </c>
      <c r="B70" s="11" t="s">
        <v>10162</v>
      </c>
      <c r="C70" s="11" t="s">
        <v>2137</v>
      </c>
      <c r="D70" s="11" t="s">
        <v>2138</v>
      </c>
      <c r="E70" s="11" t="s">
        <v>9628</v>
      </c>
      <c r="F70" s="11" t="s">
        <v>8850</v>
      </c>
      <c r="G70" s="212">
        <v>2919000</v>
      </c>
      <c r="H70" s="213" t="s">
        <v>8847</v>
      </c>
      <c r="I70" s="213" t="s">
        <v>358</v>
      </c>
      <c r="J70" s="213">
        <v>1</v>
      </c>
      <c r="K70" s="213" t="s">
        <v>8849</v>
      </c>
      <c r="L70" s="213" t="s">
        <v>8848</v>
      </c>
      <c r="M70" s="214">
        <v>45716</v>
      </c>
      <c r="N70" s="221" t="s">
        <v>3648</v>
      </c>
      <c r="O70" s="216">
        <v>62610</v>
      </c>
      <c r="P70" s="216" t="s">
        <v>3645</v>
      </c>
      <c r="Q70" s="216" t="s">
        <v>358</v>
      </c>
      <c r="R70" s="216">
        <v>1</v>
      </c>
      <c r="S70" s="216" t="s">
        <v>3647</v>
      </c>
      <c r="T70" s="216" t="s">
        <v>3646</v>
      </c>
      <c r="U70" s="217">
        <v>45626</v>
      </c>
      <c r="V70" s="221" t="s">
        <v>8851</v>
      </c>
      <c r="W70" s="213">
        <v>2919000</v>
      </c>
      <c r="X70" s="213" t="s">
        <v>8847</v>
      </c>
      <c r="Y70" s="213" t="s">
        <v>742</v>
      </c>
      <c r="Z70" s="213">
        <v>2</v>
      </c>
      <c r="AA70" s="213" t="s">
        <v>3861</v>
      </c>
      <c r="AB70" s="213" t="s">
        <v>8848</v>
      </c>
      <c r="AC70" s="214">
        <v>45716</v>
      </c>
      <c r="AD70" s="221" t="s">
        <v>8854</v>
      </c>
      <c r="AE70" s="218">
        <v>47000</v>
      </c>
      <c r="AF70" s="218" t="s">
        <v>8852</v>
      </c>
      <c r="AG70" s="218" t="s">
        <v>742</v>
      </c>
      <c r="AH70" s="218">
        <v>2</v>
      </c>
      <c r="AI70" s="218" t="s">
        <v>8853</v>
      </c>
      <c r="AJ70" s="218" t="s">
        <v>4399</v>
      </c>
      <c r="AK70" s="219">
        <v>45716</v>
      </c>
      <c r="AL70" s="221" t="s">
        <v>8857</v>
      </c>
      <c r="AM70" s="213">
        <v>47000</v>
      </c>
      <c r="AN70" s="213" t="s">
        <v>8855</v>
      </c>
      <c r="AO70" s="213" t="s">
        <v>358</v>
      </c>
      <c r="AP70" s="213">
        <v>1</v>
      </c>
      <c r="AQ70" s="213" t="s">
        <v>8856</v>
      </c>
      <c r="AR70" s="213" t="s">
        <v>4399</v>
      </c>
      <c r="AS70" s="214">
        <v>45716</v>
      </c>
      <c r="AT70" s="222" t="s">
        <v>3650</v>
      </c>
      <c r="AU70" s="218" t="s">
        <v>17</v>
      </c>
      <c r="AV70" s="218" t="s">
        <v>17</v>
      </c>
      <c r="AW70" s="218">
        <v>0</v>
      </c>
      <c r="AX70" s="218">
        <v>0</v>
      </c>
      <c r="AY70" s="218" t="s">
        <v>1764</v>
      </c>
      <c r="AZ70" s="218" t="s">
        <v>17</v>
      </c>
      <c r="BA70" s="219">
        <v>45626</v>
      </c>
      <c r="BB70" s="221" t="s">
        <v>3649</v>
      </c>
      <c r="BC70" s="213" t="s">
        <v>17</v>
      </c>
      <c r="BD70" s="213" t="s">
        <v>17</v>
      </c>
      <c r="BE70" s="213">
        <v>0</v>
      </c>
      <c r="BF70" s="213">
        <v>0</v>
      </c>
      <c r="BG70" s="213" t="s">
        <v>1764</v>
      </c>
      <c r="BH70" s="213" t="s">
        <v>17</v>
      </c>
      <c r="BI70" s="214">
        <v>45626</v>
      </c>
      <c r="BJ70" s="222" t="s">
        <v>8860</v>
      </c>
      <c r="BK70" s="222">
        <v>0</v>
      </c>
      <c r="BL70" s="222" t="s">
        <v>8858</v>
      </c>
      <c r="BM70" s="222" t="s">
        <v>358</v>
      </c>
      <c r="BN70" s="222">
        <v>1</v>
      </c>
      <c r="BO70" s="222" t="s">
        <v>8859</v>
      </c>
      <c r="BP70" s="218" t="s">
        <v>4234</v>
      </c>
      <c r="BQ70" s="223">
        <v>45716</v>
      </c>
      <c r="BR70" s="221" t="s">
        <v>3651</v>
      </c>
      <c r="BS70" s="224">
        <v>0</v>
      </c>
      <c r="BT70" s="224" t="s">
        <v>17</v>
      </c>
      <c r="BU70" s="224">
        <v>0</v>
      </c>
      <c r="BV70" s="224">
        <v>0</v>
      </c>
      <c r="BW70" s="224" t="s">
        <v>1778</v>
      </c>
      <c r="BX70" s="224" t="s">
        <v>17</v>
      </c>
      <c r="BY70" s="214">
        <v>45626</v>
      </c>
      <c r="BZ70" s="222" t="s">
        <v>3652</v>
      </c>
      <c r="CA70" s="222">
        <v>0</v>
      </c>
      <c r="CB70" s="222" t="s">
        <v>17</v>
      </c>
      <c r="CC70" s="222">
        <v>0</v>
      </c>
      <c r="CD70" s="222">
        <v>0</v>
      </c>
      <c r="CE70" s="222" t="s">
        <v>1778</v>
      </c>
      <c r="CF70" s="222" t="s">
        <v>17</v>
      </c>
      <c r="CG70" s="223">
        <v>45626</v>
      </c>
      <c r="CH70" s="221" t="s">
        <v>10812</v>
      </c>
      <c r="CI70" s="222" t="e">
        <v>#N/A</v>
      </c>
      <c r="CJ70" s="222" t="e">
        <v>#N/A</v>
      </c>
      <c r="CK70" s="222" t="e">
        <v>#N/A</v>
      </c>
      <c r="CL70" s="222" t="e">
        <v>#N/A</v>
      </c>
      <c r="CM70" s="222" t="e">
        <v>#N/A</v>
      </c>
      <c r="CN70" s="222" t="e">
        <v>#N/A</v>
      </c>
      <c r="CO70" s="225" t="e">
        <v>#N/A</v>
      </c>
      <c r="CP70" s="222" t="s">
        <v>3654</v>
      </c>
      <c r="CQ70" s="224" t="s">
        <v>17</v>
      </c>
      <c r="CR70" s="224" t="s">
        <v>17</v>
      </c>
      <c r="CS70" s="224">
        <v>0</v>
      </c>
      <c r="CT70" s="224">
        <v>0</v>
      </c>
      <c r="CU70" s="224" t="s">
        <v>1764</v>
      </c>
      <c r="CV70" s="224" t="s">
        <v>17</v>
      </c>
      <c r="CW70" s="214">
        <v>45626</v>
      </c>
      <c r="CX70" s="222" t="s">
        <v>8865</v>
      </c>
      <c r="CY70" s="218">
        <v>47000</v>
      </c>
      <c r="CZ70" s="218" t="s">
        <v>8863</v>
      </c>
      <c r="DA70" s="218" t="s">
        <v>358</v>
      </c>
      <c r="DB70" s="218">
        <v>1</v>
      </c>
      <c r="DC70" s="218" t="s">
        <v>8777</v>
      </c>
      <c r="DD70" s="218" t="s">
        <v>4399</v>
      </c>
      <c r="DE70" s="220">
        <v>45716</v>
      </c>
      <c r="DF70" s="221" t="s">
        <v>8866</v>
      </c>
      <c r="DG70" s="213">
        <v>2872000</v>
      </c>
      <c r="DH70" s="224" t="s">
        <v>8847</v>
      </c>
      <c r="DI70" s="224" t="s">
        <v>358</v>
      </c>
      <c r="DJ70" s="224">
        <v>1</v>
      </c>
      <c r="DK70" s="224" t="s">
        <v>4371</v>
      </c>
      <c r="DL70" s="224" t="s">
        <v>8848</v>
      </c>
      <c r="DM70" s="214">
        <v>45716</v>
      </c>
      <c r="DN70" s="222" t="s">
        <v>4400</v>
      </c>
      <c r="DO70" s="218">
        <v>0</v>
      </c>
      <c r="DP70" s="222" t="s">
        <v>4398</v>
      </c>
      <c r="DQ70" s="222" t="s">
        <v>358</v>
      </c>
      <c r="DR70" s="222">
        <v>1</v>
      </c>
      <c r="DS70" s="222" t="s">
        <v>4375</v>
      </c>
      <c r="DT70" s="222" t="s">
        <v>4399</v>
      </c>
      <c r="DU70" s="223">
        <v>45688</v>
      </c>
      <c r="DV70" s="221" t="s">
        <v>8867</v>
      </c>
      <c r="DW70" s="213">
        <v>47000</v>
      </c>
      <c r="DX70" s="224" t="s">
        <v>8863</v>
      </c>
      <c r="DY70" s="224" t="s">
        <v>358</v>
      </c>
      <c r="DZ70" s="224">
        <v>1</v>
      </c>
      <c r="EA70" s="224" t="s">
        <v>8777</v>
      </c>
      <c r="EB70" s="224" t="s">
        <v>4399</v>
      </c>
      <c r="EC70" s="214">
        <v>45716</v>
      </c>
      <c r="ED70" s="222" t="s">
        <v>4401</v>
      </c>
      <c r="EE70" s="218">
        <v>0</v>
      </c>
      <c r="EF70" s="222" t="s">
        <v>4398</v>
      </c>
      <c r="EG70" s="222" t="s">
        <v>358</v>
      </c>
      <c r="EH70" s="222">
        <v>1</v>
      </c>
      <c r="EI70" s="222" t="s">
        <v>4377</v>
      </c>
      <c r="EJ70" s="222" t="s">
        <v>4399</v>
      </c>
      <c r="EK70" s="223">
        <v>45688</v>
      </c>
      <c r="EL70" s="221" t="s">
        <v>4402</v>
      </c>
      <c r="EM70" s="213">
        <v>0</v>
      </c>
      <c r="EN70" s="224" t="s">
        <v>4398</v>
      </c>
      <c r="EO70" s="224" t="s">
        <v>358</v>
      </c>
      <c r="EP70" s="224">
        <v>1</v>
      </c>
      <c r="EQ70" s="224" t="s">
        <v>4377</v>
      </c>
      <c r="ER70" s="224" t="s">
        <v>4399</v>
      </c>
      <c r="ES70" s="214">
        <v>45688</v>
      </c>
      <c r="ET70" s="222" t="s">
        <v>8862</v>
      </c>
      <c r="EU70" s="222">
        <v>0</v>
      </c>
      <c r="EV70" s="222" t="s">
        <v>8858</v>
      </c>
      <c r="EW70" s="222" t="s">
        <v>358</v>
      </c>
      <c r="EX70" s="222">
        <v>1</v>
      </c>
      <c r="EY70" s="222" t="s">
        <v>8861</v>
      </c>
      <c r="EZ70" s="222" t="s">
        <v>4234</v>
      </c>
      <c r="FA70" s="223">
        <v>45716</v>
      </c>
      <c r="FB70" s="221" t="s">
        <v>4403</v>
      </c>
      <c r="FC70" s="224">
        <v>2</v>
      </c>
      <c r="FD70" s="224" t="s">
        <v>4380</v>
      </c>
      <c r="FE70" s="224" t="s">
        <v>358</v>
      </c>
      <c r="FF70" s="224">
        <v>1</v>
      </c>
      <c r="FG70" s="224" t="s">
        <v>3630</v>
      </c>
      <c r="FH70" s="224" t="s">
        <v>4381</v>
      </c>
      <c r="FI70" s="214">
        <v>45688</v>
      </c>
      <c r="FJ70" s="221" t="s">
        <v>3655</v>
      </c>
      <c r="FK70" s="222" t="s">
        <v>17</v>
      </c>
      <c r="FL70" s="222" t="s">
        <v>17</v>
      </c>
      <c r="FM70" s="222">
        <v>0</v>
      </c>
      <c r="FN70" s="222">
        <v>0</v>
      </c>
      <c r="FO70" s="222" t="s">
        <v>1764</v>
      </c>
      <c r="FP70" s="218" t="s">
        <v>17</v>
      </c>
      <c r="FQ70" s="219">
        <v>45626</v>
      </c>
      <c r="FR70" s="221" t="s">
        <v>3656</v>
      </c>
      <c r="FS70" s="224" t="s">
        <v>17</v>
      </c>
      <c r="FT70" s="224" t="s">
        <v>17</v>
      </c>
      <c r="FU70" s="224">
        <v>0</v>
      </c>
      <c r="FV70" s="224">
        <v>0</v>
      </c>
      <c r="FW70" s="224" t="s">
        <v>1764</v>
      </c>
      <c r="FX70" s="224" t="s">
        <v>17</v>
      </c>
      <c r="FY70" s="214">
        <v>45626</v>
      </c>
      <c r="FZ70" s="222" t="s">
        <v>2140</v>
      </c>
      <c r="GA70" s="222">
        <v>0</v>
      </c>
      <c r="GB70" s="222" t="s">
        <v>1188</v>
      </c>
      <c r="GC70" s="222" t="s">
        <v>33</v>
      </c>
      <c r="GD70" s="222">
        <v>2</v>
      </c>
      <c r="GE70" s="222" t="s">
        <v>17</v>
      </c>
      <c r="GF70" s="222" t="s">
        <v>17</v>
      </c>
      <c r="GG70" s="223">
        <v>45603</v>
      </c>
      <c r="GH70" s="221" t="s">
        <v>2146</v>
      </c>
      <c r="GI70" s="224">
        <v>0</v>
      </c>
      <c r="GJ70" s="224" t="s">
        <v>1188</v>
      </c>
      <c r="GK70" s="224" t="s">
        <v>33</v>
      </c>
      <c r="GL70" s="224">
        <v>2</v>
      </c>
      <c r="GM70" s="224" t="s">
        <v>17</v>
      </c>
      <c r="GN70" s="224" t="s">
        <v>17</v>
      </c>
      <c r="GO70" s="214">
        <v>45603</v>
      </c>
      <c r="GP70" s="222" t="s">
        <v>2141</v>
      </c>
      <c r="GQ70" s="222">
        <v>0</v>
      </c>
      <c r="GR70" s="222" t="s">
        <v>1188</v>
      </c>
      <c r="GS70" s="222" t="s">
        <v>33</v>
      </c>
      <c r="GT70" s="222">
        <v>2</v>
      </c>
      <c r="GU70" s="222" t="s">
        <v>17</v>
      </c>
      <c r="GV70" s="222" t="s">
        <v>17</v>
      </c>
      <c r="GW70" s="223">
        <v>45603</v>
      </c>
      <c r="GX70" s="221" t="s">
        <v>2147</v>
      </c>
      <c r="GY70" s="224">
        <v>0</v>
      </c>
      <c r="GZ70" s="224" t="s">
        <v>1188</v>
      </c>
      <c r="HA70" s="224" t="s">
        <v>33</v>
      </c>
      <c r="HB70" s="224">
        <v>2</v>
      </c>
      <c r="HC70" s="224" t="s">
        <v>17</v>
      </c>
      <c r="HD70" s="224" t="s">
        <v>17</v>
      </c>
      <c r="HE70" s="214">
        <v>45603</v>
      </c>
      <c r="HF70" s="222" t="s">
        <v>2139</v>
      </c>
      <c r="HG70" s="222">
        <v>0</v>
      </c>
      <c r="HH70" s="222" t="s">
        <v>1188</v>
      </c>
      <c r="HI70" s="222" t="s">
        <v>33</v>
      </c>
      <c r="HJ70" s="222">
        <v>2</v>
      </c>
      <c r="HK70" s="222" t="s">
        <v>17</v>
      </c>
      <c r="HL70" s="222" t="s">
        <v>17</v>
      </c>
      <c r="HM70" s="223">
        <v>45603</v>
      </c>
      <c r="HN70" s="221" t="s">
        <v>2145</v>
      </c>
      <c r="HO70" s="224">
        <v>0</v>
      </c>
      <c r="HP70" s="224" t="s">
        <v>1188</v>
      </c>
      <c r="HQ70" s="224" t="s">
        <v>33</v>
      </c>
      <c r="HR70" s="224">
        <v>2</v>
      </c>
      <c r="HS70" s="224" t="s">
        <v>17</v>
      </c>
      <c r="HT70" s="224" t="s">
        <v>17</v>
      </c>
      <c r="HU70" s="214">
        <v>45603</v>
      </c>
      <c r="HV70" s="222" t="s">
        <v>2142</v>
      </c>
      <c r="HW70" s="222">
        <v>0</v>
      </c>
      <c r="HX70" s="222" t="s">
        <v>1188</v>
      </c>
      <c r="HY70" s="222" t="s">
        <v>33</v>
      </c>
      <c r="HZ70" s="222">
        <v>2</v>
      </c>
      <c r="IA70" s="222" t="s">
        <v>17</v>
      </c>
      <c r="IB70" s="222" t="s">
        <v>17</v>
      </c>
      <c r="IC70" s="223">
        <v>45603</v>
      </c>
      <c r="ID70" s="221" t="s">
        <v>2144</v>
      </c>
      <c r="IE70" s="224">
        <v>0</v>
      </c>
      <c r="IF70" s="224" t="s">
        <v>1188</v>
      </c>
      <c r="IG70" s="224" t="s">
        <v>33</v>
      </c>
      <c r="IH70" s="224">
        <v>2</v>
      </c>
      <c r="II70" s="224" t="s">
        <v>17</v>
      </c>
      <c r="IJ70" s="224" t="s">
        <v>17</v>
      </c>
      <c r="IK70" s="214">
        <v>45603</v>
      </c>
      <c r="IL70" s="222" t="s">
        <v>2143</v>
      </c>
      <c r="IM70" s="222">
        <v>0</v>
      </c>
      <c r="IN70" s="222" t="s">
        <v>1188</v>
      </c>
      <c r="IO70" s="222" t="s">
        <v>33</v>
      </c>
      <c r="IP70" s="222">
        <v>2</v>
      </c>
      <c r="IQ70" s="222" t="s">
        <v>17</v>
      </c>
      <c r="IR70" s="222" t="s">
        <v>17</v>
      </c>
      <c r="IS70" s="223">
        <v>45603</v>
      </c>
    </row>
    <row r="71" spans="1:253" s="11" customFormat="1" ht="13.25" customHeight="1" x14ac:dyDescent="0.25">
      <c r="A71" s="11" t="s">
        <v>2148</v>
      </c>
      <c r="B71" s="11" t="s">
        <v>10162</v>
      </c>
      <c r="C71" s="11" t="s">
        <v>2149</v>
      </c>
      <c r="D71" s="11" t="s">
        <v>2150</v>
      </c>
      <c r="E71" s="11" t="s">
        <v>9631</v>
      </c>
      <c r="F71" s="11" t="s">
        <v>8830</v>
      </c>
      <c r="G71" s="212">
        <v>1929000</v>
      </c>
      <c r="H71" s="213" t="s">
        <v>8828</v>
      </c>
      <c r="I71" s="213" t="s">
        <v>358</v>
      </c>
      <c r="J71" s="213">
        <v>1</v>
      </c>
      <c r="K71" s="213" t="s">
        <v>8829</v>
      </c>
      <c r="L71" s="213" t="s">
        <v>4391</v>
      </c>
      <c r="M71" s="214">
        <v>45716</v>
      </c>
      <c r="N71" s="221" t="s">
        <v>3636</v>
      </c>
      <c r="O71" s="216">
        <v>62230</v>
      </c>
      <c r="P71" s="216" t="s">
        <v>3594</v>
      </c>
      <c r="Q71" s="216" t="s">
        <v>358</v>
      </c>
      <c r="R71" s="216">
        <v>1</v>
      </c>
      <c r="S71" s="216" t="s">
        <v>3635</v>
      </c>
      <c r="T71" s="216" t="s">
        <v>3634</v>
      </c>
      <c r="U71" s="217">
        <v>45626</v>
      </c>
      <c r="V71" s="221" t="s">
        <v>8831</v>
      </c>
      <c r="W71" s="213">
        <v>1929000</v>
      </c>
      <c r="X71" s="213" t="s">
        <v>8828</v>
      </c>
      <c r="Y71" s="213" t="s">
        <v>742</v>
      </c>
      <c r="Z71" s="213">
        <v>2</v>
      </c>
      <c r="AA71" s="213" t="s">
        <v>3861</v>
      </c>
      <c r="AB71" s="213" t="s">
        <v>4391</v>
      </c>
      <c r="AC71" s="214">
        <v>45716</v>
      </c>
      <c r="AD71" s="221" t="s">
        <v>8834</v>
      </c>
      <c r="AE71" s="218">
        <v>48000</v>
      </c>
      <c r="AF71" s="218" t="s">
        <v>8832</v>
      </c>
      <c r="AG71" s="218" t="s">
        <v>742</v>
      </c>
      <c r="AH71" s="218">
        <v>2</v>
      </c>
      <c r="AI71" s="218" t="s">
        <v>8833</v>
      </c>
      <c r="AJ71" s="218" t="s">
        <v>4399</v>
      </c>
      <c r="AK71" s="219">
        <v>45716</v>
      </c>
      <c r="AL71" s="221" t="s">
        <v>8837</v>
      </c>
      <c r="AM71" s="213">
        <v>48000</v>
      </c>
      <c r="AN71" s="213" t="s">
        <v>8835</v>
      </c>
      <c r="AO71" s="213" t="s">
        <v>358</v>
      </c>
      <c r="AP71" s="213">
        <v>1</v>
      </c>
      <c r="AQ71" s="213" t="s">
        <v>8836</v>
      </c>
      <c r="AR71" s="213" t="s">
        <v>4399</v>
      </c>
      <c r="AS71" s="214">
        <v>45716</v>
      </c>
      <c r="AT71" s="222" t="s">
        <v>3638</v>
      </c>
      <c r="AU71" s="218" t="s">
        <v>17</v>
      </c>
      <c r="AV71" s="218" t="s">
        <v>17</v>
      </c>
      <c r="AW71" s="218">
        <v>0</v>
      </c>
      <c r="AX71" s="218">
        <v>0</v>
      </c>
      <c r="AY71" s="218" t="s">
        <v>1764</v>
      </c>
      <c r="AZ71" s="218" t="s">
        <v>17</v>
      </c>
      <c r="BA71" s="219">
        <v>45626</v>
      </c>
      <c r="BB71" s="221" t="s">
        <v>3637</v>
      </c>
      <c r="BC71" s="213" t="s">
        <v>17</v>
      </c>
      <c r="BD71" s="213" t="s">
        <v>17</v>
      </c>
      <c r="BE71" s="213">
        <v>0</v>
      </c>
      <c r="BF71" s="213">
        <v>0</v>
      </c>
      <c r="BG71" s="213" t="s">
        <v>1764</v>
      </c>
      <c r="BH71" s="213" t="s">
        <v>17</v>
      </c>
      <c r="BI71" s="214">
        <v>45626</v>
      </c>
      <c r="BJ71" s="222" t="s">
        <v>8840</v>
      </c>
      <c r="BK71" s="222">
        <v>0</v>
      </c>
      <c r="BL71" s="222" t="s">
        <v>8838</v>
      </c>
      <c r="BM71" s="222" t="s">
        <v>358</v>
      </c>
      <c r="BN71" s="222">
        <v>1</v>
      </c>
      <c r="BO71" s="222" t="s">
        <v>8839</v>
      </c>
      <c r="BP71" s="218" t="s">
        <v>4234</v>
      </c>
      <c r="BQ71" s="223">
        <v>45716</v>
      </c>
      <c r="BR71" s="221" t="s">
        <v>3639</v>
      </c>
      <c r="BS71" s="224">
        <v>0</v>
      </c>
      <c r="BT71" s="224" t="s">
        <v>17</v>
      </c>
      <c r="BU71" s="224">
        <v>0</v>
      </c>
      <c r="BV71" s="224">
        <v>0</v>
      </c>
      <c r="BW71" s="224" t="s">
        <v>1778</v>
      </c>
      <c r="BX71" s="224" t="s">
        <v>17</v>
      </c>
      <c r="BY71" s="214">
        <v>45626</v>
      </c>
      <c r="BZ71" s="222" t="s">
        <v>3640</v>
      </c>
      <c r="CA71" s="222">
        <v>0</v>
      </c>
      <c r="CB71" s="222" t="s">
        <v>17</v>
      </c>
      <c r="CC71" s="222">
        <v>0</v>
      </c>
      <c r="CD71" s="222">
        <v>0</v>
      </c>
      <c r="CE71" s="222" t="s">
        <v>1778</v>
      </c>
      <c r="CF71" s="222" t="s">
        <v>17</v>
      </c>
      <c r="CG71" s="223">
        <v>45626</v>
      </c>
      <c r="CH71" s="221" t="s">
        <v>10813</v>
      </c>
      <c r="CI71" s="222" t="e">
        <v>#N/A</v>
      </c>
      <c r="CJ71" s="222" t="e">
        <v>#N/A</v>
      </c>
      <c r="CK71" s="222" t="e">
        <v>#N/A</v>
      </c>
      <c r="CL71" s="222" t="e">
        <v>#N/A</v>
      </c>
      <c r="CM71" s="222" t="e">
        <v>#N/A</v>
      </c>
      <c r="CN71" s="222" t="e">
        <v>#N/A</v>
      </c>
      <c r="CO71" s="225" t="e">
        <v>#N/A</v>
      </c>
      <c r="CP71" s="222" t="s">
        <v>3642</v>
      </c>
      <c r="CQ71" s="224" t="s">
        <v>17</v>
      </c>
      <c r="CR71" s="224" t="s">
        <v>17</v>
      </c>
      <c r="CS71" s="224">
        <v>0</v>
      </c>
      <c r="CT71" s="224">
        <v>0</v>
      </c>
      <c r="CU71" s="224" t="s">
        <v>1764</v>
      </c>
      <c r="CV71" s="224" t="s">
        <v>17</v>
      </c>
      <c r="CW71" s="214">
        <v>45626</v>
      </c>
      <c r="CX71" s="222" t="s">
        <v>8845</v>
      </c>
      <c r="CY71" s="218">
        <v>48000</v>
      </c>
      <c r="CZ71" s="218" t="s">
        <v>8843</v>
      </c>
      <c r="DA71" s="218" t="s">
        <v>358</v>
      </c>
      <c r="DB71" s="218">
        <v>1</v>
      </c>
      <c r="DC71" s="218" t="s">
        <v>8777</v>
      </c>
      <c r="DD71" s="218" t="s">
        <v>4374</v>
      </c>
      <c r="DE71" s="220">
        <v>45716</v>
      </c>
      <c r="DF71" s="221" t="s">
        <v>4392</v>
      </c>
      <c r="DG71" s="213">
        <v>1882000</v>
      </c>
      <c r="DH71" s="224" t="s">
        <v>4390</v>
      </c>
      <c r="DI71" s="224" t="s">
        <v>358</v>
      </c>
      <c r="DJ71" s="224">
        <v>1</v>
      </c>
      <c r="DK71" s="224" t="s">
        <v>4371</v>
      </c>
      <c r="DL71" s="224" t="s">
        <v>4391</v>
      </c>
      <c r="DM71" s="214">
        <v>45688</v>
      </c>
      <c r="DN71" s="222" t="s">
        <v>4394</v>
      </c>
      <c r="DO71" s="218">
        <v>0</v>
      </c>
      <c r="DP71" s="222" t="s">
        <v>4393</v>
      </c>
      <c r="DQ71" s="222" t="s">
        <v>358</v>
      </c>
      <c r="DR71" s="222">
        <v>1</v>
      </c>
      <c r="DS71" s="222" t="s">
        <v>4375</v>
      </c>
      <c r="DT71" s="222" t="s">
        <v>4374</v>
      </c>
      <c r="DU71" s="223">
        <v>45688</v>
      </c>
      <c r="DV71" s="221" t="s">
        <v>8846</v>
      </c>
      <c r="DW71" s="213">
        <v>48000</v>
      </c>
      <c r="DX71" s="224" t="s">
        <v>8843</v>
      </c>
      <c r="DY71" s="224" t="s">
        <v>358</v>
      </c>
      <c r="DZ71" s="224">
        <v>1</v>
      </c>
      <c r="EA71" s="224" t="s">
        <v>8777</v>
      </c>
      <c r="EB71" s="224" t="s">
        <v>4374</v>
      </c>
      <c r="EC71" s="214">
        <v>45716</v>
      </c>
      <c r="ED71" s="222" t="s">
        <v>4395</v>
      </c>
      <c r="EE71" s="218">
        <v>0</v>
      </c>
      <c r="EF71" s="222" t="s">
        <v>4393</v>
      </c>
      <c r="EG71" s="222" t="s">
        <v>358</v>
      </c>
      <c r="EH71" s="222">
        <v>1</v>
      </c>
      <c r="EI71" s="222" t="s">
        <v>4377</v>
      </c>
      <c r="EJ71" s="222" t="s">
        <v>4374</v>
      </c>
      <c r="EK71" s="223">
        <v>45688</v>
      </c>
      <c r="EL71" s="221" t="s">
        <v>4396</v>
      </c>
      <c r="EM71" s="213">
        <v>0</v>
      </c>
      <c r="EN71" s="224" t="s">
        <v>4393</v>
      </c>
      <c r="EO71" s="224" t="s">
        <v>358</v>
      </c>
      <c r="EP71" s="224">
        <v>1</v>
      </c>
      <c r="EQ71" s="224" t="s">
        <v>4377</v>
      </c>
      <c r="ER71" s="224" t="s">
        <v>4374</v>
      </c>
      <c r="ES71" s="214">
        <v>45688</v>
      </c>
      <c r="ET71" s="222" t="s">
        <v>8842</v>
      </c>
      <c r="EU71" s="222">
        <v>0</v>
      </c>
      <c r="EV71" s="222" t="s">
        <v>8838</v>
      </c>
      <c r="EW71" s="222" t="s">
        <v>358</v>
      </c>
      <c r="EX71" s="222">
        <v>1</v>
      </c>
      <c r="EY71" s="222" t="s">
        <v>8841</v>
      </c>
      <c r="EZ71" s="222" t="s">
        <v>4234</v>
      </c>
      <c r="FA71" s="223">
        <v>45716</v>
      </c>
      <c r="FB71" s="221" t="s">
        <v>4397</v>
      </c>
      <c r="FC71" s="224">
        <v>2</v>
      </c>
      <c r="FD71" s="224" t="s">
        <v>4380</v>
      </c>
      <c r="FE71" s="224" t="s">
        <v>358</v>
      </c>
      <c r="FF71" s="224">
        <v>1</v>
      </c>
      <c r="FG71" s="224" t="s">
        <v>3630</v>
      </c>
      <c r="FH71" s="224" t="s">
        <v>4381</v>
      </c>
      <c r="FI71" s="214">
        <v>45688</v>
      </c>
      <c r="FJ71" s="221" t="s">
        <v>3643</v>
      </c>
      <c r="FK71" s="222" t="s">
        <v>17</v>
      </c>
      <c r="FL71" s="222" t="s">
        <v>17</v>
      </c>
      <c r="FM71" s="222">
        <v>0</v>
      </c>
      <c r="FN71" s="222">
        <v>0</v>
      </c>
      <c r="FO71" s="222" t="s">
        <v>1764</v>
      </c>
      <c r="FP71" s="218" t="s">
        <v>17</v>
      </c>
      <c r="FQ71" s="219">
        <v>45626</v>
      </c>
      <c r="FR71" s="221" t="s">
        <v>3644</v>
      </c>
      <c r="FS71" s="224" t="s">
        <v>17</v>
      </c>
      <c r="FT71" s="224" t="s">
        <v>17</v>
      </c>
      <c r="FU71" s="224">
        <v>0</v>
      </c>
      <c r="FV71" s="224">
        <v>0</v>
      </c>
      <c r="FW71" s="224" t="s">
        <v>1764</v>
      </c>
      <c r="FX71" s="224" t="s">
        <v>17</v>
      </c>
      <c r="FY71" s="214">
        <v>45626</v>
      </c>
      <c r="FZ71" s="222" t="s">
        <v>2152</v>
      </c>
      <c r="GA71" s="222">
        <v>0</v>
      </c>
      <c r="GB71" s="222" t="s">
        <v>1188</v>
      </c>
      <c r="GC71" s="222" t="s">
        <v>33</v>
      </c>
      <c r="GD71" s="222">
        <v>2</v>
      </c>
      <c r="GE71" s="222" t="s">
        <v>17</v>
      </c>
      <c r="GF71" s="222" t="s">
        <v>17</v>
      </c>
      <c r="GG71" s="223">
        <v>45603</v>
      </c>
      <c r="GH71" s="221" t="s">
        <v>2158</v>
      </c>
      <c r="GI71" s="224">
        <v>0</v>
      </c>
      <c r="GJ71" s="224" t="s">
        <v>1188</v>
      </c>
      <c r="GK71" s="224" t="s">
        <v>33</v>
      </c>
      <c r="GL71" s="224">
        <v>2</v>
      </c>
      <c r="GM71" s="224" t="s">
        <v>17</v>
      </c>
      <c r="GN71" s="224" t="s">
        <v>17</v>
      </c>
      <c r="GO71" s="214">
        <v>45603</v>
      </c>
      <c r="GP71" s="222" t="s">
        <v>2153</v>
      </c>
      <c r="GQ71" s="222">
        <v>0</v>
      </c>
      <c r="GR71" s="222" t="s">
        <v>1188</v>
      </c>
      <c r="GS71" s="222" t="s">
        <v>33</v>
      </c>
      <c r="GT71" s="222">
        <v>2</v>
      </c>
      <c r="GU71" s="222" t="s">
        <v>17</v>
      </c>
      <c r="GV71" s="222" t="s">
        <v>17</v>
      </c>
      <c r="GW71" s="223">
        <v>45603</v>
      </c>
      <c r="GX71" s="221" t="s">
        <v>2159</v>
      </c>
      <c r="GY71" s="224">
        <v>0</v>
      </c>
      <c r="GZ71" s="224" t="s">
        <v>1188</v>
      </c>
      <c r="HA71" s="224" t="s">
        <v>33</v>
      </c>
      <c r="HB71" s="224">
        <v>2</v>
      </c>
      <c r="HC71" s="224" t="s">
        <v>17</v>
      </c>
      <c r="HD71" s="224" t="s">
        <v>17</v>
      </c>
      <c r="HE71" s="214">
        <v>45603</v>
      </c>
      <c r="HF71" s="222" t="s">
        <v>2151</v>
      </c>
      <c r="HG71" s="222">
        <v>0</v>
      </c>
      <c r="HH71" s="222" t="s">
        <v>1188</v>
      </c>
      <c r="HI71" s="222" t="s">
        <v>33</v>
      </c>
      <c r="HJ71" s="222">
        <v>2</v>
      </c>
      <c r="HK71" s="222" t="s">
        <v>17</v>
      </c>
      <c r="HL71" s="222" t="s">
        <v>17</v>
      </c>
      <c r="HM71" s="223">
        <v>45603</v>
      </c>
      <c r="HN71" s="221" t="s">
        <v>2157</v>
      </c>
      <c r="HO71" s="224">
        <v>1</v>
      </c>
      <c r="HP71" s="224" t="s">
        <v>1188</v>
      </c>
      <c r="HQ71" s="224" t="s">
        <v>33</v>
      </c>
      <c r="HR71" s="224">
        <v>2</v>
      </c>
      <c r="HS71" s="224" t="s">
        <v>17</v>
      </c>
      <c r="HT71" s="224" t="s">
        <v>17</v>
      </c>
      <c r="HU71" s="214">
        <v>45603</v>
      </c>
      <c r="HV71" s="222" t="s">
        <v>2154</v>
      </c>
      <c r="HW71" s="222">
        <v>0</v>
      </c>
      <c r="HX71" s="222" t="s">
        <v>1188</v>
      </c>
      <c r="HY71" s="222" t="s">
        <v>33</v>
      </c>
      <c r="HZ71" s="222">
        <v>2</v>
      </c>
      <c r="IA71" s="222" t="s">
        <v>17</v>
      </c>
      <c r="IB71" s="222" t="s">
        <v>17</v>
      </c>
      <c r="IC71" s="223">
        <v>45603</v>
      </c>
      <c r="ID71" s="221" t="s">
        <v>2156</v>
      </c>
      <c r="IE71" s="224">
        <v>0</v>
      </c>
      <c r="IF71" s="224" t="s">
        <v>1188</v>
      </c>
      <c r="IG71" s="224" t="s">
        <v>33</v>
      </c>
      <c r="IH71" s="224">
        <v>2</v>
      </c>
      <c r="II71" s="224" t="s">
        <v>17</v>
      </c>
      <c r="IJ71" s="224" t="s">
        <v>17</v>
      </c>
      <c r="IK71" s="214">
        <v>45603</v>
      </c>
      <c r="IL71" s="222" t="s">
        <v>2155</v>
      </c>
      <c r="IM71" s="222">
        <v>0</v>
      </c>
      <c r="IN71" s="222" t="s">
        <v>1188</v>
      </c>
      <c r="IO71" s="222" t="s">
        <v>33</v>
      </c>
      <c r="IP71" s="222">
        <v>2</v>
      </c>
      <c r="IQ71" s="222" t="s">
        <v>17</v>
      </c>
      <c r="IR71" s="222" t="s">
        <v>17</v>
      </c>
      <c r="IS71" s="223">
        <v>45603</v>
      </c>
    </row>
    <row r="72" spans="1:253" s="11" customFormat="1" ht="13.25" customHeight="1" x14ac:dyDescent="0.25">
      <c r="A72" s="11" t="s">
        <v>2276</v>
      </c>
      <c r="B72" s="11" t="s">
        <v>10162</v>
      </c>
      <c r="C72" s="11" t="s">
        <v>2277</v>
      </c>
      <c r="D72" s="11" t="s">
        <v>2278</v>
      </c>
      <c r="E72" s="11" t="s">
        <v>9634</v>
      </c>
      <c r="F72" s="11" t="s">
        <v>5167</v>
      </c>
      <c r="G72" s="212">
        <v>38221000</v>
      </c>
      <c r="H72" s="213" t="s">
        <v>5164</v>
      </c>
      <c r="I72" s="213" t="s">
        <v>742</v>
      </c>
      <c r="J72" s="213">
        <v>2</v>
      </c>
      <c r="K72" s="213" t="s">
        <v>5166</v>
      </c>
      <c r="L72" s="213" t="s">
        <v>5165</v>
      </c>
      <c r="M72" s="214">
        <v>45705</v>
      </c>
      <c r="N72" s="221" t="s">
        <v>5171</v>
      </c>
      <c r="O72" s="216">
        <v>2156</v>
      </c>
      <c r="P72" s="216" t="s">
        <v>5168</v>
      </c>
      <c r="Q72" s="216" t="s">
        <v>358</v>
      </c>
      <c r="R72" s="216">
        <v>1</v>
      </c>
      <c r="S72" s="216" t="s">
        <v>5170</v>
      </c>
      <c r="T72" s="216" t="s">
        <v>5169</v>
      </c>
      <c r="U72" s="217">
        <v>45705</v>
      </c>
      <c r="V72" s="221" t="s">
        <v>5175</v>
      </c>
      <c r="W72" s="213">
        <v>5206000</v>
      </c>
      <c r="X72" s="213" t="s">
        <v>5172</v>
      </c>
      <c r="Y72" s="213" t="s">
        <v>742</v>
      </c>
      <c r="Z72" s="213">
        <v>2</v>
      </c>
      <c r="AA72" s="213" t="s">
        <v>5174</v>
      </c>
      <c r="AB72" s="213" t="s">
        <v>5173</v>
      </c>
      <c r="AC72" s="214">
        <v>45705</v>
      </c>
      <c r="AD72" s="221" t="s">
        <v>5179</v>
      </c>
      <c r="AE72" s="218">
        <v>27000</v>
      </c>
      <c r="AF72" s="218" t="s">
        <v>5176</v>
      </c>
      <c r="AG72" s="218" t="s">
        <v>22</v>
      </c>
      <c r="AH72" s="218">
        <v>3</v>
      </c>
      <c r="AI72" s="218" t="s">
        <v>5178</v>
      </c>
      <c r="AJ72" s="218" t="s">
        <v>5177</v>
      </c>
      <c r="AK72" s="219">
        <v>45705</v>
      </c>
      <c r="AL72" s="221" t="s">
        <v>5181</v>
      </c>
      <c r="AM72" s="213">
        <v>27000</v>
      </c>
      <c r="AN72" s="213" t="s">
        <v>5176</v>
      </c>
      <c r="AO72" s="213" t="s">
        <v>358</v>
      </c>
      <c r="AP72" s="213">
        <v>1</v>
      </c>
      <c r="AQ72" s="213" t="s">
        <v>5180</v>
      </c>
      <c r="AR72" s="213" t="s">
        <v>5177</v>
      </c>
      <c r="AS72" s="214">
        <v>45705</v>
      </c>
      <c r="AT72" s="222" t="s">
        <v>3461</v>
      </c>
      <c r="AU72" s="218" t="s">
        <v>17</v>
      </c>
      <c r="AV72" s="218" t="s">
        <v>17</v>
      </c>
      <c r="AW72" s="218" t="s">
        <v>17</v>
      </c>
      <c r="AX72" s="218" t="s">
        <v>17</v>
      </c>
      <c r="AY72" s="218" t="s">
        <v>3459</v>
      </c>
      <c r="AZ72" s="218" t="s">
        <v>17</v>
      </c>
      <c r="BA72" s="219">
        <v>45617</v>
      </c>
      <c r="BB72" s="221" t="s">
        <v>3460</v>
      </c>
      <c r="BC72" s="213" t="s">
        <v>17</v>
      </c>
      <c r="BD72" s="213" t="s">
        <v>17</v>
      </c>
      <c r="BE72" s="213" t="s">
        <v>17</v>
      </c>
      <c r="BF72" s="213" t="s">
        <v>17</v>
      </c>
      <c r="BG72" s="213" t="s">
        <v>3459</v>
      </c>
      <c r="BH72" s="213" t="s">
        <v>17</v>
      </c>
      <c r="BI72" s="214">
        <v>45617</v>
      </c>
      <c r="BJ72" s="222" t="s">
        <v>5185</v>
      </c>
      <c r="BK72" s="222">
        <v>157</v>
      </c>
      <c r="BL72" s="222" t="s">
        <v>5182</v>
      </c>
      <c r="BM72" s="222" t="s">
        <v>22</v>
      </c>
      <c r="BN72" s="222">
        <v>3</v>
      </c>
      <c r="BO72" s="222" t="s">
        <v>5184</v>
      </c>
      <c r="BP72" s="218" t="s">
        <v>5183</v>
      </c>
      <c r="BQ72" s="223">
        <v>45705</v>
      </c>
      <c r="BR72" s="221" t="s">
        <v>3462</v>
      </c>
      <c r="BS72" s="224" t="s">
        <v>17</v>
      </c>
      <c r="BT72" s="224" t="s">
        <v>17</v>
      </c>
      <c r="BU72" s="224" t="s">
        <v>17</v>
      </c>
      <c r="BV72" s="224" t="s">
        <v>17</v>
      </c>
      <c r="BW72" s="224" t="s">
        <v>3459</v>
      </c>
      <c r="BX72" s="224" t="s">
        <v>17</v>
      </c>
      <c r="BY72" s="214">
        <v>45617</v>
      </c>
      <c r="BZ72" s="222" t="s">
        <v>3463</v>
      </c>
      <c r="CA72" s="222" t="s">
        <v>17</v>
      </c>
      <c r="CB72" s="222" t="s">
        <v>17</v>
      </c>
      <c r="CC72" s="222" t="s">
        <v>17</v>
      </c>
      <c r="CD72" s="222" t="s">
        <v>17</v>
      </c>
      <c r="CE72" s="222" t="s">
        <v>3459</v>
      </c>
      <c r="CF72" s="222" t="s">
        <v>17</v>
      </c>
      <c r="CG72" s="223">
        <v>45617</v>
      </c>
      <c r="CH72" s="221" t="s">
        <v>10814</v>
      </c>
      <c r="CI72" s="222" t="e">
        <v>#N/A</v>
      </c>
      <c r="CJ72" s="222" t="e">
        <v>#N/A</v>
      </c>
      <c r="CK72" s="222" t="e">
        <v>#N/A</v>
      </c>
      <c r="CL72" s="222" t="e">
        <v>#N/A</v>
      </c>
      <c r="CM72" s="222" t="e">
        <v>#N/A</v>
      </c>
      <c r="CN72" s="222" t="e">
        <v>#N/A</v>
      </c>
      <c r="CO72" s="225" t="e">
        <v>#N/A</v>
      </c>
      <c r="CP72" s="222" t="s">
        <v>3465</v>
      </c>
      <c r="CQ72" s="224" t="s">
        <v>17</v>
      </c>
      <c r="CR72" s="224" t="s">
        <v>17</v>
      </c>
      <c r="CS72" s="224" t="s">
        <v>17</v>
      </c>
      <c r="CT72" s="224" t="s">
        <v>17</v>
      </c>
      <c r="CU72" s="224" t="s">
        <v>3459</v>
      </c>
      <c r="CV72" s="224" t="s">
        <v>17</v>
      </c>
      <c r="CW72" s="214">
        <v>45617</v>
      </c>
      <c r="CX72" s="222" t="s">
        <v>5188</v>
      </c>
      <c r="CY72" s="218">
        <v>18000</v>
      </c>
      <c r="CZ72" s="218" t="s">
        <v>5176</v>
      </c>
      <c r="DA72" s="218" t="s">
        <v>358</v>
      </c>
      <c r="DB72" s="218">
        <v>1</v>
      </c>
      <c r="DC72" s="218" t="s">
        <v>5193</v>
      </c>
      <c r="DD72" s="218" t="s">
        <v>5177</v>
      </c>
      <c r="DE72" s="220">
        <v>45705</v>
      </c>
      <c r="DF72" s="221" t="s">
        <v>5191</v>
      </c>
      <c r="DG72" s="213">
        <v>5179000</v>
      </c>
      <c r="DH72" s="224" t="s">
        <v>5189</v>
      </c>
      <c r="DI72" s="224" t="s">
        <v>358</v>
      </c>
      <c r="DJ72" s="224">
        <v>1</v>
      </c>
      <c r="DK72" s="224" t="s">
        <v>3762</v>
      </c>
      <c r="DL72" s="224" t="s">
        <v>5190</v>
      </c>
      <c r="DM72" s="214">
        <v>45705</v>
      </c>
      <c r="DN72" s="222" t="s">
        <v>5192</v>
      </c>
      <c r="DO72" s="218">
        <v>0</v>
      </c>
      <c r="DP72" s="222" t="s">
        <v>5176</v>
      </c>
      <c r="DQ72" s="222" t="s">
        <v>358</v>
      </c>
      <c r="DR72" s="222">
        <v>1</v>
      </c>
      <c r="DS72" s="222" t="s">
        <v>4562</v>
      </c>
      <c r="DT72" s="222" t="s">
        <v>5177</v>
      </c>
      <c r="DU72" s="223">
        <v>45705</v>
      </c>
      <c r="DV72" s="221" t="s">
        <v>5194</v>
      </c>
      <c r="DW72" s="213">
        <v>18000</v>
      </c>
      <c r="DX72" s="224" t="s">
        <v>5176</v>
      </c>
      <c r="DY72" s="224" t="s">
        <v>358</v>
      </c>
      <c r="DZ72" s="224">
        <v>1</v>
      </c>
      <c r="EA72" s="224" t="s">
        <v>5193</v>
      </c>
      <c r="EB72" s="224" t="s">
        <v>5177</v>
      </c>
      <c r="EC72" s="214">
        <v>45705</v>
      </c>
      <c r="ED72" s="222" t="s">
        <v>5195</v>
      </c>
      <c r="EE72" s="218" t="s">
        <v>17</v>
      </c>
      <c r="EF72" s="222" t="s">
        <v>5176</v>
      </c>
      <c r="EG72" s="222" t="s">
        <v>22</v>
      </c>
      <c r="EH72" s="222">
        <v>3</v>
      </c>
      <c r="EI72" s="222" t="s">
        <v>5010</v>
      </c>
      <c r="EJ72" s="222" t="s">
        <v>5177</v>
      </c>
      <c r="EK72" s="223">
        <v>45705</v>
      </c>
      <c r="EL72" s="221" t="s">
        <v>5196</v>
      </c>
      <c r="EM72" s="213" t="s">
        <v>17</v>
      </c>
      <c r="EN72" s="224" t="s">
        <v>5176</v>
      </c>
      <c r="EO72" s="224" t="s">
        <v>22</v>
      </c>
      <c r="EP72" s="224">
        <v>3</v>
      </c>
      <c r="EQ72" s="224" t="s">
        <v>5010</v>
      </c>
      <c r="ER72" s="224" t="s">
        <v>5177</v>
      </c>
      <c r="ES72" s="214">
        <v>45705</v>
      </c>
      <c r="ET72" s="222" t="s">
        <v>5186</v>
      </c>
      <c r="EU72" s="222">
        <v>157</v>
      </c>
      <c r="EV72" s="222" t="s">
        <v>5182</v>
      </c>
      <c r="EW72" s="222" t="s">
        <v>22</v>
      </c>
      <c r="EX72" s="222">
        <v>3</v>
      </c>
      <c r="EY72" s="222" t="s">
        <v>5184</v>
      </c>
      <c r="EZ72" s="222" t="s">
        <v>5183</v>
      </c>
      <c r="FA72" s="223">
        <v>45705</v>
      </c>
      <c r="FB72" s="221" t="s">
        <v>5200</v>
      </c>
      <c r="FC72" s="224">
        <v>3</v>
      </c>
      <c r="FD72" s="224" t="s">
        <v>5197</v>
      </c>
      <c r="FE72" s="224" t="s">
        <v>358</v>
      </c>
      <c r="FF72" s="224">
        <v>1</v>
      </c>
      <c r="FG72" s="224" t="s">
        <v>5199</v>
      </c>
      <c r="FH72" s="224" t="s">
        <v>5198</v>
      </c>
      <c r="FI72" s="214">
        <v>45705</v>
      </c>
      <c r="FJ72" s="221" t="s">
        <v>3466</v>
      </c>
      <c r="FK72" s="222" t="s">
        <v>17</v>
      </c>
      <c r="FL72" s="222" t="s">
        <v>17</v>
      </c>
      <c r="FM72" s="222" t="s">
        <v>17</v>
      </c>
      <c r="FN72" s="222" t="s">
        <v>17</v>
      </c>
      <c r="FO72" s="222" t="s">
        <v>3459</v>
      </c>
      <c r="FP72" s="218" t="s">
        <v>17</v>
      </c>
      <c r="FQ72" s="219">
        <v>45617</v>
      </c>
      <c r="FR72" s="221" t="s">
        <v>3467</v>
      </c>
      <c r="FS72" s="224" t="s">
        <v>17</v>
      </c>
      <c r="FT72" s="224" t="s">
        <v>17</v>
      </c>
      <c r="FU72" s="224" t="s">
        <v>17</v>
      </c>
      <c r="FV72" s="224" t="s">
        <v>17</v>
      </c>
      <c r="FW72" s="224" t="s">
        <v>3459</v>
      </c>
      <c r="FX72" s="224" t="s">
        <v>17</v>
      </c>
      <c r="FY72" s="214">
        <v>45617</v>
      </c>
      <c r="FZ72" s="222" t="s">
        <v>2280</v>
      </c>
      <c r="GA72" s="222">
        <v>2</v>
      </c>
      <c r="GB72" s="222" t="s">
        <v>1188</v>
      </c>
      <c r="GC72" s="222" t="s">
        <v>33</v>
      </c>
      <c r="GD72" s="222">
        <v>2</v>
      </c>
      <c r="GE72" s="222" t="s">
        <v>17</v>
      </c>
      <c r="GF72" s="222" t="s">
        <v>17</v>
      </c>
      <c r="GG72" s="223">
        <v>45607</v>
      </c>
      <c r="GH72" s="221" t="s">
        <v>2286</v>
      </c>
      <c r="GI72" s="224">
        <v>0</v>
      </c>
      <c r="GJ72" s="224" t="s">
        <v>1188</v>
      </c>
      <c r="GK72" s="224" t="s">
        <v>33</v>
      </c>
      <c r="GL72" s="224">
        <v>2</v>
      </c>
      <c r="GM72" s="224" t="s">
        <v>17</v>
      </c>
      <c r="GN72" s="224" t="s">
        <v>17</v>
      </c>
      <c r="GO72" s="214">
        <v>45607</v>
      </c>
      <c r="GP72" s="222" t="s">
        <v>2281</v>
      </c>
      <c r="GQ72" s="222">
        <v>0</v>
      </c>
      <c r="GR72" s="222" t="s">
        <v>1188</v>
      </c>
      <c r="GS72" s="222" t="s">
        <v>33</v>
      </c>
      <c r="GT72" s="222">
        <v>2</v>
      </c>
      <c r="GU72" s="222" t="s">
        <v>17</v>
      </c>
      <c r="GV72" s="222" t="s">
        <v>17</v>
      </c>
      <c r="GW72" s="223">
        <v>45607</v>
      </c>
      <c r="GX72" s="221" t="s">
        <v>2287</v>
      </c>
      <c r="GY72" s="224">
        <v>0</v>
      </c>
      <c r="GZ72" s="224" t="s">
        <v>1188</v>
      </c>
      <c r="HA72" s="224" t="s">
        <v>33</v>
      </c>
      <c r="HB72" s="224">
        <v>2</v>
      </c>
      <c r="HC72" s="224" t="s">
        <v>17</v>
      </c>
      <c r="HD72" s="224" t="s">
        <v>17</v>
      </c>
      <c r="HE72" s="214">
        <v>45607</v>
      </c>
      <c r="HF72" s="222" t="s">
        <v>2279</v>
      </c>
      <c r="HG72" s="222">
        <v>0</v>
      </c>
      <c r="HH72" s="222" t="s">
        <v>1188</v>
      </c>
      <c r="HI72" s="222" t="s">
        <v>33</v>
      </c>
      <c r="HJ72" s="222">
        <v>2</v>
      </c>
      <c r="HK72" s="222" t="s">
        <v>17</v>
      </c>
      <c r="HL72" s="222" t="s">
        <v>17</v>
      </c>
      <c r="HM72" s="223">
        <v>45607</v>
      </c>
      <c r="HN72" s="221" t="s">
        <v>2285</v>
      </c>
      <c r="HO72" s="224">
        <v>1</v>
      </c>
      <c r="HP72" s="224" t="s">
        <v>1188</v>
      </c>
      <c r="HQ72" s="224" t="s">
        <v>33</v>
      </c>
      <c r="HR72" s="224">
        <v>2</v>
      </c>
      <c r="HS72" s="224" t="s">
        <v>17</v>
      </c>
      <c r="HT72" s="224" t="s">
        <v>17</v>
      </c>
      <c r="HU72" s="214">
        <v>45607</v>
      </c>
      <c r="HV72" s="222" t="s">
        <v>2282</v>
      </c>
      <c r="HW72" s="222">
        <v>0</v>
      </c>
      <c r="HX72" s="222" t="s">
        <v>1188</v>
      </c>
      <c r="HY72" s="222" t="s">
        <v>33</v>
      </c>
      <c r="HZ72" s="222">
        <v>2</v>
      </c>
      <c r="IA72" s="222" t="s">
        <v>17</v>
      </c>
      <c r="IB72" s="222" t="s">
        <v>17</v>
      </c>
      <c r="IC72" s="223">
        <v>45607</v>
      </c>
      <c r="ID72" s="221" t="s">
        <v>2284</v>
      </c>
      <c r="IE72" s="224">
        <v>0</v>
      </c>
      <c r="IF72" s="224" t="s">
        <v>1188</v>
      </c>
      <c r="IG72" s="224" t="s">
        <v>33</v>
      </c>
      <c r="IH72" s="224">
        <v>2</v>
      </c>
      <c r="II72" s="224" t="s">
        <v>17</v>
      </c>
      <c r="IJ72" s="224" t="s">
        <v>17</v>
      </c>
      <c r="IK72" s="214">
        <v>45607</v>
      </c>
      <c r="IL72" s="222" t="s">
        <v>2283</v>
      </c>
      <c r="IM72" s="222">
        <v>2</v>
      </c>
      <c r="IN72" s="222" t="s">
        <v>1188</v>
      </c>
      <c r="IO72" s="222" t="s">
        <v>33</v>
      </c>
      <c r="IP72" s="222">
        <v>2</v>
      </c>
      <c r="IQ72" s="222" t="s">
        <v>17</v>
      </c>
      <c r="IR72" s="222" t="s">
        <v>17</v>
      </c>
      <c r="IS72" s="223">
        <v>45607</v>
      </c>
    </row>
    <row r="73" spans="1:253" s="11" customFormat="1" ht="13.25" customHeight="1" x14ac:dyDescent="0.25">
      <c r="A73" s="11" t="s">
        <v>2573</v>
      </c>
      <c r="B73" s="11" t="s">
        <v>10162</v>
      </c>
      <c r="C73" s="11" t="s">
        <v>2574</v>
      </c>
      <c r="D73" s="11" t="s">
        <v>2575</v>
      </c>
      <c r="E73" s="11" t="s">
        <v>9637</v>
      </c>
      <c r="F73" s="11" t="s">
        <v>8870</v>
      </c>
      <c r="G73" s="212">
        <v>2615000</v>
      </c>
      <c r="H73" s="213" t="s">
        <v>8847</v>
      </c>
      <c r="I73" s="213" t="s">
        <v>358</v>
      </c>
      <c r="J73" s="213">
        <v>1</v>
      </c>
      <c r="K73" s="213" t="s">
        <v>8869</v>
      </c>
      <c r="L73" s="213" t="s">
        <v>8868</v>
      </c>
      <c r="M73" s="214">
        <v>45716</v>
      </c>
      <c r="N73" s="221" t="s">
        <v>3659</v>
      </c>
      <c r="O73" s="216">
        <v>32970</v>
      </c>
      <c r="P73" s="216" t="s">
        <v>3645</v>
      </c>
      <c r="Q73" s="216" t="s">
        <v>742</v>
      </c>
      <c r="R73" s="216">
        <v>2</v>
      </c>
      <c r="S73" s="216" t="s">
        <v>3658</v>
      </c>
      <c r="T73" s="216" t="s">
        <v>3657</v>
      </c>
      <c r="U73" s="217">
        <v>45626</v>
      </c>
      <c r="V73" s="221" t="s">
        <v>8871</v>
      </c>
      <c r="W73" s="213">
        <v>2615000</v>
      </c>
      <c r="X73" s="213" t="s">
        <v>8847</v>
      </c>
      <c r="Y73" s="213" t="s">
        <v>742</v>
      </c>
      <c r="Z73" s="213">
        <v>2</v>
      </c>
      <c r="AA73" s="213" t="s">
        <v>3861</v>
      </c>
      <c r="AB73" s="213" t="s">
        <v>8868</v>
      </c>
      <c r="AC73" s="214">
        <v>45716</v>
      </c>
      <c r="AD73" s="221" t="s">
        <v>8873</v>
      </c>
      <c r="AE73" s="218">
        <v>128000</v>
      </c>
      <c r="AF73" s="218" t="s">
        <v>8863</v>
      </c>
      <c r="AG73" s="218" t="s">
        <v>742</v>
      </c>
      <c r="AH73" s="218">
        <v>2</v>
      </c>
      <c r="AI73" s="218" t="s">
        <v>8872</v>
      </c>
      <c r="AJ73" s="218" t="s">
        <v>4399</v>
      </c>
      <c r="AK73" s="219">
        <v>45716</v>
      </c>
      <c r="AL73" s="221" t="s">
        <v>8875</v>
      </c>
      <c r="AM73" s="213">
        <v>128000</v>
      </c>
      <c r="AN73" s="213" t="s">
        <v>8855</v>
      </c>
      <c r="AO73" s="213" t="s">
        <v>742</v>
      </c>
      <c r="AP73" s="213">
        <v>2</v>
      </c>
      <c r="AQ73" s="213" t="s">
        <v>8874</v>
      </c>
      <c r="AR73" s="213" t="s">
        <v>3864</v>
      </c>
      <c r="AS73" s="214">
        <v>45716</v>
      </c>
      <c r="AT73" s="222" t="s">
        <v>3661</v>
      </c>
      <c r="AU73" s="218" t="s">
        <v>17</v>
      </c>
      <c r="AV73" s="218" t="s">
        <v>17</v>
      </c>
      <c r="AW73" s="218" t="s">
        <v>17</v>
      </c>
      <c r="AX73" s="218" t="s">
        <v>17</v>
      </c>
      <c r="AY73" s="218" t="s">
        <v>1764</v>
      </c>
      <c r="AZ73" s="218" t="s">
        <v>17</v>
      </c>
      <c r="BA73" s="219">
        <v>45626</v>
      </c>
      <c r="BB73" s="221" t="s">
        <v>3660</v>
      </c>
      <c r="BC73" s="213" t="s">
        <v>17</v>
      </c>
      <c r="BD73" s="213" t="s">
        <v>17</v>
      </c>
      <c r="BE73" s="213" t="s">
        <v>17</v>
      </c>
      <c r="BF73" s="213" t="s">
        <v>17</v>
      </c>
      <c r="BG73" s="213" t="s">
        <v>1764</v>
      </c>
      <c r="BH73" s="213" t="s">
        <v>17</v>
      </c>
      <c r="BI73" s="214">
        <v>45626</v>
      </c>
      <c r="BJ73" s="222" t="s">
        <v>8877</v>
      </c>
      <c r="BK73" s="222">
        <v>0</v>
      </c>
      <c r="BL73" s="222" t="s">
        <v>8858</v>
      </c>
      <c r="BM73" s="222" t="s">
        <v>742</v>
      </c>
      <c r="BN73" s="222">
        <v>2</v>
      </c>
      <c r="BO73" s="222" t="s">
        <v>8876</v>
      </c>
      <c r="BP73" s="218" t="s">
        <v>4234</v>
      </c>
      <c r="BQ73" s="223">
        <v>45716</v>
      </c>
      <c r="BR73" s="221" t="s">
        <v>3662</v>
      </c>
      <c r="BS73" s="224">
        <v>0</v>
      </c>
      <c r="BT73" s="224" t="s">
        <v>17</v>
      </c>
      <c r="BU73" s="224" t="s">
        <v>17</v>
      </c>
      <c r="BV73" s="224" t="s">
        <v>17</v>
      </c>
      <c r="BW73" s="224" t="s">
        <v>1778</v>
      </c>
      <c r="BX73" s="224" t="s">
        <v>17</v>
      </c>
      <c r="BY73" s="214">
        <v>45626</v>
      </c>
      <c r="BZ73" s="222" t="s">
        <v>3663</v>
      </c>
      <c r="CA73" s="222">
        <v>0</v>
      </c>
      <c r="CB73" s="222" t="s">
        <v>17</v>
      </c>
      <c r="CC73" s="222" t="s">
        <v>17</v>
      </c>
      <c r="CD73" s="222" t="s">
        <v>17</v>
      </c>
      <c r="CE73" s="222" t="s">
        <v>1778</v>
      </c>
      <c r="CF73" s="222" t="s">
        <v>17</v>
      </c>
      <c r="CG73" s="223">
        <v>45626</v>
      </c>
      <c r="CH73" s="221" t="s">
        <v>10815</v>
      </c>
      <c r="CI73" s="222" t="e">
        <v>#N/A</v>
      </c>
      <c r="CJ73" s="222" t="e">
        <v>#N/A</v>
      </c>
      <c r="CK73" s="222" t="e">
        <v>#N/A</v>
      </c>
      <c r="CL73" s="222" t="e">
        <v>#N/A</v>
      </c>
      <c r="CM73" s="222" t="e">
        <v>#N/A</v>
      </c>
      <c r="CN73" s="222" t="e">
        <v>#N/A</v>
      </c>
      <c r="CO73" s="225" t="e">
        <v>#N/A</v>
      </c>
      <c r="CP73" s="222" t="s">
        <v>3665</v>
      </c>
      <c r="CQ73" s="224" t="s">
        <v>17</v>
      </c>
      <c r="CR73" s="224" t="s">
        <v>17</v>
      </c>
      <c r="CS73" s="224" t="s">
        <v>17</v>
      </c>
      <c r="CT73" s="224" t="s">
        <v>17</v>
      </c>
      <c r="CU73" s="224" t="s">
        <v>1764</v>
      </c>
      <c r="CV73" s="224" t="s">
        <v>17</v>
      </c>
      <c r="CW73" s="214">
        <v>45626</v>
      </c>
      <c r="CX73" s="222" t="s">
        <v>8881</v>
      </c>
      <c r="CY73" s="218">
        <v>128000</v>
      </c>
      <c r="CZ73" s="218" t="s">
        <v>8863</v>
      </c>
      <c r="DA73" s="218" t="s">
        <v>742</v>
      </c>
      <c r="DB73" s="218">
        <v>2</v>
      </c>
      <c r="DC73" s="218" t="s">
        <v>8777</v>
      </c>
      <c r="DD73" s="218" t="s">
        <v>4399</v>
      </c>
      <c r="DE73" s="220">
        <v>45716</v>
      </c>
      <c r="DF73" s="221" t="s">
        <v>8882</v>
      </c>
      <c r="DG73" s="213">
        <v>2487000</v>
      </c>
      <c r="DH73" s="224" t="s">
        <v>8847</v>
      </c>
      <c r="DI73" s="224" t="s">
        <v>742</v>
      </c>
      <c r="DJ73" s="224">
        <v>2</v>
      </c>
      <c r="DK73" s="224" t="s">
        <v>4371</v>
      </c>
      <c r="DL73" s="224" t="s">
        <v>4399</v>
      </c>
      <c r="DM73" s="214">
        <v>45716</v>
      </c>
      <c r="DN73" s="222" t="s">
        <v>4404</v>
      </c>
      <c r="DO73" s="218">
        <v>0</v>
      </c>
      <c r="DP73" s="222" t="s">
        <v>4398</v>
      </c>
      <c r="DQ73" s="222" t="s">
        <v>742</v>
      </c>
      <c r="DR73" s="222">
        <v>2</v>
      </c>
      <c r="DS73" s="222" t="s">
        <v>4375</v>
      </c>
      <c r="DT73" s="222" t="s">
        <v>4399</v>
      </c>
      <c r="DU73" s="223">
        <v>45688</v>
      </c>
      <c r="DV73" s="221" t="s">
        <v>8883</v>
      </c>
      <c r="DW73" s="213">
        <v>128000</v>
      </c>
      <c r="DX73" s="224" t="s">
        <v>8863</v>
      </c>
      <c r="DY73" s="224" t="s">
        <v>742</v>
      </c>
      <c r="DZ73" s="224">
        <v>2</v>
      </c>
      <c r="EA73" s="224" t="s">
        <v>8777</v>
      </c>
      <c r="EB73" s="224" t="s">
        <v>4399</v>
      </c>
      <c r="EC73" s="214">
        <v>45716</v>
      </c>
      <c r="ED73" s="222" t="s">
        <v>4405</v>
      </c>
      <c r="EE73" s="218">
        <v>0</v>
      </c>
      <c r="EF73" s="222" t="s">
        <v>4398</v>
      </c>
      <c r="EG73" s="222" t="s">
        <v>742</v>
      </c>
      <c r="EH73" s="222">
        <v>2</v>
      </c>
      <c r="EI73" s="222" t="s">
        <v>4377</v>
      </c>
      <c r="EJ73" s="222" t="s">
        <v>4399</v>
      </c>
      <c r="EK73" s="223">
        <v>45688</v>
      </c>
      <c r="EL73" s="221" t="s">
        <v>4406</v>
      </c>
      <c r="EM73" s="213">
        <v>0</v>
      </c>
      <c r="EN73" s="224" t="s">
        <v>4398</v>
      </c>
      <c r="EO73" s="224" t="s">
        <v>742</v>
      </c>
      <c r="EP73" s="224">
        <v>2</v>
      </c>
      <c r="EQ73" s="224" t="s">
        <v>4377</v>
      </c>
      <c r="ER73" s="224" t="s">
        <v>4399</v>
      </c>
      <c r="ES73" s="214">
        <v>45688</v>
      </c>
      <c r="ET73" s="222" t="s">
        <v>8879</v>
      </c>
      <c r="EU73" s="222">
        <v>0</v>
      </c>
      <c r="EV73" s="222" t="s">
        <v>8858</v>
      </c>
      <c r="EW73" s="222" t="s">
        <v>742</v>
      </c>
      <c r="EX73" s="222">
        <v>2</v>
      </c>
      <c r="EY73" s="222" t="s">
        <v>8878</v>
      </c>
      <c r="EZ73" s="222" t="s">
        <v>4234</v>
      </c>
      <c r="FA73" s="223">
        <v>45716</v>
      </c>
      <c r="FB73" s="221" t="s">
        <v>3666</v>
      </c>
      <c r="FC73" s="224">
        <v>2</v>
      </c>
      <c r="FD73" s="224" t="s">
        <v>3628</v>
      </c>
      <c r="FE73" s="224" t="s">
        <v>358</v>
      </c>
      <c r="FF73" s="224">
        <v>1</v>
      </c>
      <c r="FG73" s="224" t="s">
        <v>3630</v>
      </c>
      <c r="FH73" s="224" t="s">
        <v>3629</v>
      </c>
      <c r="FI73" s="214">
        <v>45626</v>
      </c>
      <c r="FJ73" s="221" t="s">
        <v>3667</v>
      </c>
      <c r="FK73" s="222" t="s">
        <v>17</v>
      </c>
      <c r="FL73" s="222" t="s">
        <v>17</v>
      </c>
      <c r="FM73" s="222" t="s">
        <v>17</v>
      </c>
      <c r="FN73" s="222" t="s">
        <v>17</v>
      </c>
      <c r="FO73" s="222" t="s">
        <v>1764</v>
      </c>
      <c r="FP73" s="218" t="s">
        <v>17</v>
      </c>
      <c r="FQ73" s="219">
        <v>45626</v>
      </c>
      <c r="FR73" s="221" t="s">
        <v>3668</v>
      </c>
      <c r="FS73" s="224" t="s">
        <v>17</v>
      </c>
      <c r="FT73" s="224" t="s">
        <v>17</v>
      </c>
      <c r="FU73" s="224" t="s">
        <v>17</v>
      </c>
      <c r="FV73" s="224" t="s">
        <v>17</v>
      </c>
      <c r="FW73" s="224" t="s">
        <v>1764</v>
      </c>
      <c r="FX73" s="224" t="s">
        <v>17</v>
      </c>
      <c r="FY73" s="214">
        <v>45626</v>
      </c>
      <c r="FZ73" s="222" t="s">
        <v>2577</v>
      </c>
      <c r="GA73" s="222">
        <v>0</v>
      </c>
      <c r="GB73" s="222" t="s">
        <v>1188</v>
      </c>
      <c r="GC73" s="222" t="s">
        <v>33</v>
      </c>
      <c r="GD73" s="222">
        <v>2</v>
      </c>
      <c r="GE73" s="222" t="s">
        <v>17</v>
      </c>
      <c r="GF73" s="222" t="s">
        <v>17</v>
      </c>
      <c r="GG73" s="223">
        <v>45609</v>
      </c>
      <c r="GH73" s="221" t="s">
        <v>2583</v>
      </c>
      <c r="GI73" s="224">
        <v>0</v>
      </c>
      <c r="GJ73" s="224" t="s">
        <v>1188</v>
      </c>
      <c r="GK73" s="224" t="s">
        <v>33</v>
      </c>
      <c r="GL73" s="224">
        <v>2</v>
      </c>
      <c r="GM73" s="224" t="s">
        <v>17</v>
      </c>
      <c r="GN73" s="224" t="s">
        <v>17</v>
      </c>
      <c r="GO73" s="214">
        <v>45609</v>
      </c>
      <c r="GP73" s="222" t="s">
        <v>2578</v>
      </c>
      <c r="GQ73" s="222">
        <v>0</v>
      </c>
      <c r="GR73" s="222" t="s">
        <v>1188</v>
      </c>
      <c r="GS73" s="222" t="s">
        <v>33</v>
      </c>
      <c r="GT73" s="222">
        <v>2</v>
      </c>
      <c r="GU73" s="222" t="s">
        <v>17</v>
      </c>
      <c r="GV73" s="222" t="s">
        <v>17</v>
      </c>
      <c r="GW73" s="223">
        <v>45609</v>
      </c>
      <c r="GX73" s="221" t="s">
        <v>2584</v>
      </c>
      <c r="GY73" s="224">
        <v>0</v>
      </c>
      <c r="GZ73" s="224" t="s">
        <v>1188</v>
      </c>
      <c r="HA73" s="224" t="s">
        <v>33</v>
      </c>
      <c r="HB73" s="224">
        <v>2</v>
      </c>
      <c r="HC73" s="224" t="s">
        <v>17</v>
      </c>
      <c r="HD73" s="224" t="s">
        <v>17</v>
      </c>
      <c r="HE73" s="214">
        <v>45609</v>
      </c>
      <c r="HF73" s="222" t="s">
        <v>2576</v>
      </c>
      <c r="HG73" s="222">
        <v>0</v>
      </c>
      <c r="HH73" s="222" t="s">
        <v>1188</v>
      </c>
      <c r="HI73" s="222" t="s">
        <v>33</v>
      </c>
      <c r="HJ73" s="222">
        <v>2</v>
      </c>
      <c r="HK73" s="222" t="s">
        <v>17</v>
      </c>
      <c r="HL73" s="222" t="s">
        <v>17</v>
      </c>
      <c r="HM73" s="223">
        <v>45609</v>
      </c>
      <c r="HN73" s="221" t="s">
        <v>2582</v>
      </c>
      <c r="HO73" s="224">
        <v>0</v>
      </c>
      <c r="HP73" s="224" t="s">
        <v>1188</v>
      </c>
      <c r="HQ73" s="224" t="s">
        <v>33</v>
      </c>
      <c r="HR73" s="224">
        <v>2</v>
      </c>
      <c r="HS73" s="224" t="s">
        <v>17</v>
      </c>
      <c r="HT73" s="224" t="s">
        <v>17</v>
      </c>
      <c r="HU73" s="214">
        <v>45609</v>
      </c>
      <c r="HV73" s="222" t="s">
        <v>2579</v>
      </c>
      <c r="HW73" s="222">
        <v>0</v>
      </c>
      <c r="HX73" s="222" t="s">
        <v>1188</v>
      </c>
      <c r="HY73" s="222" t="s">
        <v>33</v>
      </c>
      <c r="HZ73" s="222">
        <v>2</v>
      </c>
      <c r="IA73" s="222" t="s">
        <v>17</v>
      </c>
      <c r="IB73" s="222" t="s">
        <v>17</v>
      </c>
      <c r="IC73" s="223">
        <v>45609</v>
      </c>
      <c r="ID73" s="221" t="s">
        <v>2581</v>
      </c>
      <c r="IE73" s="224">
        <v>0</v>
      </c>
      <c r="IF73" s="224" t="s">
        <v>1188</v>
      </c>
      <c r="IG73" s="224" t="s">
        <v>33</v>
      </c>
      <c r="IH73" s="224">
        <v>2</v>
      </c>
      <c r="II73" s="224" t="s">
        <v>17</v>
      </c>
      <c r="IJ73" s="224" t="s">
        <v>17</v>
      </c>
      <c r="IK73" s="214">
        <v>45609</v>
      </c>
      <c r="IL73" s="222" t="s">
        <v>2580</v>
      </c>
      <c r="IM73" s="222">
        <v>1</v>
      </c>
      <c r="IN73" s="222" t="s">
        <v>1188</v>
      </c>
      <c r="IO73" s="222" t="s">
        <v>33</v>
      </c>
      <c r="IP73" s="222">
        <v>2</v>
      </c>
      <c r="IQ73" s="222" t="s">
        <v>17</v>
      </c>
      <c r="IR73" s="222" t="s">
        <v>17</v>
      </c>
      <c r="IS73" s="223">
        <v>45609</v>
      </c>
    </row>
    <row r="74" spans="1:253" s="11" customFormat="1" ht="13.25" customHeight="1" x14ac:dyDescent="0.25">
      <c r="A74" s="11" t="s">
        <v>1165</v>
      </c>
      <c r="B74" s="11" t="s">
        <v>10118</v>
      </c>
      <c r="C74" s="11" t="s">
        <v>1166</v>
      </c>
      <c r="D74" s="11" t="s">
        <v>1167</v>
      </c>
      <c r="E74" s="11" t="s">
        <v>9638</v>
      </c>
      <c r="F74" s="11" t="s">
        <v>8029</v>
      </c>
      <c r="G74" s="212">
        <v>32266000</v>
      </c>
      <c r="H74" s="213" t="s">
        <v>8026</v>
      </c>
      <c r="I74" s="213" t="s">
        <v>742</v>
      </c>
      <c r="J74" s="213">
        <v>2</v>
      </c>
      <c r="K74" s="213" t="s">
        <v>8028</v>
      </c>
      <c r="L74" s="213" t="s">
        <v>8027</v>
      </c>
      <c r="M74" s="214">
        <v>45715</v>
      </c>
      <c r="N74" s="221" t="s">
        <v>8033</v>
      </c>
      <c r="O74" s="216">
        <v>149752</v>
      </c>
      <c r="P74" s="216" t="s">
        <v>8030</v>
      </c>
      <c r="Q74" s="216" t="s">
        <v>742</v>
      </c>
      <c r="R74" s="216">
        <v>2</v>
      </c>
      <c r="S74" s="216" t="s">
        <v>8032</v>
      </c>
      <c r="T74" s="216" t="s">
        <v>8031</v>
      </c>
      <c r="U74" s="217">
        <v>45715</v>
      </c>
      <c r="V74" s="221" t="s">
        <v>8037</v>
      </c>
      <c r="W74" s="213">
        <v>10607000</v>
      </c>
      <c r="X74" s="213" t="s">
        <v>8034</v>
      </c>
      <c r="Y74" s="213" t="s">
        <v>742</v>
      </c>
      <c r="Z74" s="213">
        <v>2</v>
      </c>
      <c r="AA74" s="213" t="s">
        <v>8036</v>
      </c>
      <c r="AB74" s="213" t="s">
        <v>8035</v>
      </c>
      <c r="AC74" s="214">
        <v>45715</v>
      </c>
      <c r="AD74" s="221" t="s">
        <v>8039</v>
      </c>
      <c r="AE74" s="218">
        <v>6935000</v>
      </c>
      <c r="AF74" s="218" t="s">
        <v>8034</v>
      </c>
      <c r="AG74" s="218" t="s">
        <v>742</v>
      </c>
      <c r="AH74" s="218">
        <v>2</v>
      </c>
      <c r="AI74" s="218" t="s">
        <v>8038</v>
      </c>
      <c r="AJ74" s="218" t="s">
        <v>8035</v>
      </c>
      <c r="AK74" s="219">
        <v>45715</v>
      </c>
      <c r="AL74" s="221" t="s">
        <v>8043</v>
      </c>
      <c r="AM74" s="213">
        <v>8000</v>
      </c>
      <c r="AN74" s="213" t="s">
        <v>8040</v>
      </c>
      <c r="AO74" s="213" t="s">
        <v>742</v>
      </c>
      <c r="AP74" s="213">
        <v>2</v>
      </c>
      <c r="AQ74" s="213" t="s">
        <v>8042</v>
      </c>
      <c r="AR74" s="213" t="s">
        <v>8041</v>
      </c>
      <c r="AS74" s="214">
        <v>45715</v>
      </c>
      <c r="AT74" s="222" t="s">
        <v>1182</v>
      </c>
      <c r="AU74" s="218" t="s">
        <v>17</v>
      </c>
      <c r="AV74" s="218" t="s">
        <v>17</v>
      </c>
      <c r="AW74" s="218" t="s">
        <v>22</v>
      </c>
      <c r="AX74" s="218">
        <v>3</v>
      </c>
      <c r="AY74" s="218" t="s">
        <v>1179</v>
      </c>
      <c r="AZ74" s="218" t="s">
        <v>17</v>
      </c>
      <c r="BA74" s="219">
        <v>45443</v>
      </c>
      <c r="BB74" s="221" t="s">
        <v>8047</v>
      </c>
      <c r="BC74" s="213">
        <v>196451</v>
      </c>
      <c r="BD74" s="213" t="s">
        <v>8044</v>
      </c>
      <c r="BE74" s="213" t="s">
        <v>742</v>
      </c>
      <c r="BF74" s="213">
        <v>2</v>
      </c>
      <c r="BG74" s="213" t="s">
        <v>8046</v>
      </c>
      <c r="BH74" s="213" t="s">
        <v>8045</v>
      </c>
      <c r="BI74" s="214">
        <v>45715</v>
      </c>
      <c r="BJ74" s="222" t="s">
        <v>1169</v>
      </c>
      <c r="BK74" s="222" t="s">
        <v>17</v>
      </c>
      <c r="BL74" s="222" t="s">
        <v>17</v>
      </c>
      <c r="BM74" s="222" t="s">
        <v>742</v>
      </c>
      <c r="BN74" s="222">
        <v>2</v>
      </c>
      <c r="BO74" s="222" t="s">
        <v>1168</v>
      </c>
      <c r="BP74" s="218" t="s">
        <v>17</v>
      </c>
      <c r="BQ74" s="223">
        <v>45443</v>
      </c>
      <c r="BR74" s="221" t="s">
        <v>1183</v>
      </c>
      <c r="BS74" s="224" t="s">
        <v>17</v>
      </c>
      <c r="BT74" s="224" t="s">
        <v>17</v>
      </c>
      <c r="BU74" s="224" t="s">
        <v>22</v>
      </c>
      <c r="BV74" s="224">
        <v>3</v>
      </c>
      <c r="BW74" s="224" t="s">
        <v>1179</v>
      </c>
      <c r="BX74" s="224" t="s">
        <v>17</v>
      </c>
      <c r="BY74" s="214">
        <v>45443</v>
      </c>
      <c r="BZ74" s="222" t="s">
        <v>1185</v>
      </c>
      <c r="CA74" s="222" t="s">
        <v>17</v>
      </c>
      <c r="CB74" s="222" t="s">
        <v>17</v>
      </c>
      <c r="CC74" s="222" t="s">
        <v>22</v>
      </c>
      <c r="CD74" s="222">
        <v>3</v>
      </c>
      <c r="CE74" s="222" t="s">
        <v>1179</v>
      </c>
      <c r="CF74" s="222" t="s">
        <v>17</v>
      </c>
      <c r="CG74" s="223">
        <v>45443</v>
      </c>
      <c r="CH74" s="221" t="s">
        <v>10816</v>
      </c>
      <c r="CI74" s="222" t="e">
        <v>#N/A</v>
      </c>
      <c r="CJ74" s="222" t="e">
        <v>#N/A</v>
      </c>
      <c r="CK74" s="222" t="e">
        <v>#N/A</v>
      </c>
      <c r="CL74" s="222" t="e">
        <v>#N/A</v>
      </c>
      <c r="CM74" s="222" t="e">
        <v>#N/A</v>
      </c>
      <c r="CN74" s="222" t="e">
        <v>#N/A</v>
      </c>
      <c r="CO74" s="225" t="e">
        <v>#N/A</v>
      </c>
      <c r="CP74" s="222" t="s">
        <v>1186</v>
      </c>
      <c r="CQ74" s="224" t="s">
        <v>17</v>
      </c>
      <c r="CR74" s="224" t="s">
        <v>17</v>
      </c>
      <c r="CS74" s="224" t="s">
        <v>22</v>
      </c>
      <c r="CT74" s="224">
        <v>3</v>
      </c>
      <c r="CU74" s="224" t="s">
        <v>1179</v>
      </c>
      <c r="CV74" s="224" t="s">
        <v>17</v>
      </c>
      <c r="CW74" s="214">
        <v>45443</v>
      </c>
      <c r="CX74" s="222" t="s">
        <v>8053</v>
      </c>
      <c r="CY74" s="218">
        <v>1945000</v>
      </c>
      <c r="CZ74" s="218" t="s">
        <v>8034</v>
      </c>
      <c r="DA74" s="218" t="s">
        <v>742</v>
      </c>
      <c r="DB74" s="218">
        <v>2</v>
      </c>
      <c r="DC74" s="218" t="s">
        <v>8058</v>
      </c>
      <c r="DD74" s="218" t="s">
        <v>8035</v>
      </c>
      <c r="DE74" s="220">
        <v>45715</v>
      </c>
      <c r="DF74" s="221" t="s">
        <v>8055</v>
      </c>
      <c r="DG74" s="213">
        <v>3672000</v>
      </c>
      <c r="DH74" s="224" t="s">
        <v>8034</v>
      </c>
      <c r="DI74" s="224" t="s">
        <v>358</v>
      </c>
      <c r="DJ74" s="224">
        <v>1</v>
      </c>
      <c r="DK74" s="224" t="s">
        <v>8054</v>
      </c>
      <c r="DL74" s="224" t="s">
        <v>8035</v>
      </c>
      <c r="DM74" s="214">
        <v>45715</v>
      </c>
      <c r="DN74" s="222" t="s">
        <v>8057</v>
      </c>
      <c r="DO74" s="218">
        <v>4990000</v>
      </c>
      <c r="DP74" s="222" t="s">
        <v>8034</v>
      </c>
      <c r="DQ74" s="222" t="s">
        <v>358</v>
      </c>
      <c r="DR74" s="222">
        <v>1</v>
      </c>
      <c r="DS74" s="222" t="s">
        <v>8056</v>
      </c>
      <c r="DT74" s="222" t="s">
        <v>8035</v>
      </c>
      <c r="DU74" s="223">
        <v>45715</v>
      </c>
      <c r="DV74" s="221" t="s">
        <v>8059</v>
      </c>
      <c r="DW74" s="213">
        <v>1945000</v>
      </c>
      <c r="DX74" s="224" t="s">
        <v>8034</v>
      </c>
      <c r="DY74" s="224" t="s">
        <v>742</v>
      </c>
      <c r="DZ74" s="224">
        <v>2</v>
      </c>
      <c r="EA74" s="224" t="s">
        <v>8058</v>
      </c>
      <c r="EB74" s="224" t="s">
        <v>8035</v>
      </c>
      <c r="EC74" s="214">
        <v>45715</v>
      </c>
      <c r="ED74" s="222" t="s">
        <v>8061</v>
      </c>
      <c r="EE74" s="218">
        <v>0</v>
      </c>
      <c r="EF74" s="222" t="s">
        <v>8034</v>
      </c>
      <c r="EG74" s="222" t="s">
        <v>22</v>
      </c>
      <c r="EH74" s="222">
        <v>3</v>
      </c>
      <c r="EI74" s="222" t="s">
        <v>8060</v>
      </c>
      <c r="EJ74" s="222" t="s">
        <v>8035</v>
      </c>
      <c r="EK74" s="223">
        <v>45715</v>
      </c>
      <c r="EL74" s="221" t="s">
        <v>8063</v>
      </c>
      <c r="EM74" s="213">
        <v>0</v>
      </c>
      <c r="EN74" s="224" t="s">
        <v>8034</v>
      </c>
      <c r="EO74" s="224" t="s">
        <v>22</v>
      </c>
      <c r="EP74" s="224">
        <v>3</v>
      </c>
      <c r="EQ74" s="224" t="s">
        <v>8062</v>
      </c>
      <c r="ER74" s="224" t="s">
        <v>8035</v>
      </c>
      <c r="ES74" s="214">
        <v>45715</v>
      </c>
      <c r="ET74" s="222" t="s">
        <v>8051</v>
      </c>
      <c r="EU74" s="222">
        <v>19</v>
      </c>
      <c r="EV74" s="222" t="s">
        <v>8048</v>
      </c>
      <c r="EW74" s="222" t="s">
        <v>742</v>
      </c>
      <c r="EX74" s="222">
        <v>2</v>
      </c>
      <c r="EY74" s="222" t="s">
        <v>8050</v>
      </c>
      <c r="EZ74" s="222" t="s">
        <v>8049</v>
      </c>
      <c r="FA74" s="223">
        <v>45715</v>
      </c>
      <c r="FB74" s="221" t="s">
        <v>1178</v>
      </c>
      <c r="FC74" s="224">
        <v>1</v>
      </c>
      <c r="FD74" s="224" t="s">
        <v>1175</v>
      </c>
      <c r="FE74" s="224" t="s">
        <v>33</v>
      </c>
      <c r="FF74" s="224">
        <v>2</v>
      </c>
      <c r="FG74" s="224" t="s">
        <v>1177</v>
      </c>
      <c r="FH74" s="224" t="s">
        <v>1176</v>
      </c>
      <c r="FI74" s="214">
        <v>45443</v>
      </c>
      <c r="FJ74" s="221" t="s">
        <v>1180</v>
      </c>
      <c r="FK74" s="222" t="s">
        <v>17</v>
      </c>
      <c r="FL74" s="222" t="s">
        <v>17</v>
      </c>
      <c r="FM74" s="222" t="s">
        <v>22</v>
      </c>
      <c r="FN74" s="222">
        <v>3</v>
      </c>
      <c r="FO74" s="222" t="s">
        <v>1179</v>
      </c>
      <c r="FP74" s="218" t="s">
        <v>17</v>
      </c>
      <c r="FQ74" s="219">
        <v>45443</v>
      </c>
      <c r="FR74" s="221" t="s">
        <v>1181</v>
      </c>
      <c r="FS74" s="224" t="s">
        <v>17</v>
      </c>
      <c r="FT74" s="224" t="s">
        <v>17</v>
      </c>
      <c r="FU74" s="224" t="s">
        <v>22</v>
      </c>
      <c r="FV74" s="224">
        <v>3</v>
      </c>
      <c r="FW74" s="224" t="s">
        <v>1179</v>
      </c>
      <c r="FX74" s="224" t="s">
        <v>17</v>
      </c>
      <c r="FY74" s="214">
        <v>45443</v>
      </c>
      <c r="FZ74" s="222" t="s">
        <v>3081</v>
      </c>
      <c r="GA74" s="222">
        <v>1</v>
      </c>
      <c r="GB74" s="222" t="s">
        <v>1188</v>
      </c>
      <c r="GC74" s="222" t="s">
        <v>33</v>
      </c>
      <c r="GD74" s="222">
        <v>2</v>
      </c>
      <c r="GE74" s="222" t="s">
        <v>17</v>
      </c>
      <c r="GF74" s="222" t="s">
        <v>17</v>
      </c>
      <c r="GG74" s="223">
        <v>45614</v>
      </c>
      <c r="GH74" s="221" t="s">
        <v>3087</v>
      </c>
      <c r="GI74" s="224">
        <v>0</v>
      </c>
      <c r="GJ74" s="224" t="s">
        <v>1188</v>
      </c>
      <c r="GK74" s="224" t="s">
        <v>33</v>
      </c>
      <c r="GL74" s="224">
        <v>2</v>
      </c>
      <c r="GM74" s="224" t="s">
        <v>17</v>
      </c>
      <c r="GN74" s="224" t="s">
        <v>17</v>
      </c>
      <c r="GO74" s="214">
        <v>45614</v>
      </c>
      <c r="GP74" s="222" t="s">
        <v>3082</v>
      </c>
      <c r="GQ74" s="222">
        <v>0</v>
      </c>
      <c r="GR74" s="222" t="s">
        <v>1188</v>
      </c>
      <c r="GS74" s="222" t="s">
        <v>33</v>
      </c>
      <c r="GT74" s="222">
        <v>2</v>
      </c>
      <c r="GU74" s="222" t="s">
        <v>17</v>
      </c>
      <c r="GV74" s="222" t="s">
        <v>17</v>
      </c>
      <c r="GW74" s="223">
        <v>45614</v>
      </c>
      <c r="GX74" s="221" t="s">
        <v>3088</v>
      </c>
      <c r="GY74" s="224">
        <v>0</v>
      </c>
      <c r="GZ74" s="224" t="s">
        <v>1188</v>
      </c>
      <c r="HA74" s="224" t="s">
        <v>33</v>
      </c>
      <c r="HB74" s="224">
        <v>2</v>
      </c>
      <c r="HC74" s="224" t="s">
        <v>17</v>
      </c>
      <c r="HD74" s="224" t="s">
        <v>17</v>
      </c>
      <c r="HE74" s="214">
        <v>45614</v>
      </c>
      <c r="HF74" s="222" t="s">
        <v>3080</v>
      </c>
      <c r="HG74" s="222">
        <v>0</v>
      </c>
      <c r="HH74" s="222" t="s">
        <v>1188</v>
      </c>
      <c r="HI74" s="222" t="s">
        <v>33</v>
      </c>
      <c r="HJ74" s="222">
        <v>2</v>
      </c>
      <c r="HK74" s="222" t="s">
        <v>17</v>
      </c>
      <c r="HL74" s="222" t="s">
        <v>17</v>
      </c>
      <c r="HM74" s="223">
        <v>45614</v>
      </c>
      <c r="HN74" s="221" t="s">
        <v>3086</v>
      </c>
      <c r="HO74" s="224">
        <v>0</v>
      </c>
      <c r="HP74" s="224" t="s">
        <v>1188</v>
      </c>
      <c r="HQ74" s="224" t="s">
        <v>33</v>
      </c>
      <c r="HR74" s="224">
        <v>2</v>
      </c>
      <c r="HS74" s="224" t="s">
        <v>17</v>
      </c>
      <c r="HT74" s="224" t="s">
        <v>17</v>
      </c>
      <c r="HU74" s="214">
        <v>45614</v>
      </c>
      <c r="HV74" s="222" t="s">
        <v>3083</v>
      </c>
      <c r="HW74" s="222">
        <v>0</v>
      </c>
      <c r="HX74" s="222" t="s">
        <v>1188</v>
      </c>
      <c r="HY74" s="222" t="s">
        <v>33</v>
      </c>
      <c r="HZ74" s="222">
        <v>2</v>
      </c>
      <c r="IA74" s="222" t="s">
        <v>17</v>
      </c>
      <c r="IB74" s="222" t="s">
        <v>17</v>
      </c>
      <c r="IC74" s="223">
        <v>45614</v>
      </c>
      <c r="ID74" s="221" t="s">
        <v>3085</v>
      </c>
      <c r="IE74" s="224">
        <v>0</v>
      </c>
      <c r="IF74" s="224" t="s">
        <v>1188</v>
      </c>
      <c r="IG74" s="224" t="s">
        <v>33</v>
      </c>
      <c r="IH74" s="224">
        <v>2</v>
      </c>
      <c r="II74" s="224" t="s">
        <v>17</v>
      </c>
      <c r="IJ74" s="224" t="s">
        <v>17</v>
      </c>
      <c r="IK74" s="214">
        <v>45614</v>
      </c>
      <c r="IL74" s="222" t="s">
        <v>3084</v>
      </c>
      <c r="IM74" s="222">
        <v>2</v>
      </c>
      <c r="IN74" s="222" t="s">
        <v>1188</v>
      </c>
      <c r="IO74" s="222" t="s">
        <v>33</v>
      </c>
      <c r="IP74" s="222">
        <v>2</v>
      </c>
      <c r="IQ74" s="222" t="s">
        <v>17</v>
      </c>
      <c r="IR74" s="222" t="s">
        <v>17</v>
      </c>
      <c r="IS74" s="223">
        <v>45614</v>
      </c>
    </row>
    <row r="75" spans="1:253" s="11" customFormat="1" ht="13.25" customHeight="1" x14ac:dyDescent="0.25">
      <c r="A75" s="11" t="s">
        <v>833</v>
      </c>
      <c r="B75" s="11" t="s">
        <v>10234</v>
      </c>
      <c r="C75" s="11" t="s">
        <v>834</v>
      </c>
      <c r="D75" s="11" t="s">
        <v>835</v>
      </c>
      <c r="E75" s="11" t="s">
        <v>9641</v>
      </c>
      <c r="F75" s="11" t="s">
        <v>3954</v>
      </c>
      <c r="G75" s="212">
        <v>129740000</v>
      </c>
      <c r="H75" s="213" t="s">
        <v>3870</v>
      </c>
      <c r="I75" s="213" t="s">
        <v>742</v>
      </c>
      <c r="J75" s="213">
        <v>2</v>
      </c>
      <c r="K75" s="213" t="s">
        <v>3872</v>
      </c>
      <c r="L75" s="213" t="s">
        <v>3871</v>
      </c>
      <c r="M75" s="214">
        <v>45659</v>
      </c>
      <c r="N75" s="221" t="s">
        <v>3956</v>
      </c>
      <c r="O75" s="216">
        <v>1943950</v>
      </c>
      <c r="P75" s="216" t="s">
        <v>3870</v>
      </c>
      <c r="Q75" s="216" t="s">
        <v>742</v>
      </c>
      <c r="R75" s="216">
        <v>2</v>
      </c>
      <c r="S75" s="216" t="s">
        <v>3920</v>
      </c>
      <c r="T75" s="216" t="s">
        <v>3955</v>
      </c>
      <c r="U75" s="217">
        <v>45659</v>
      </c>
      <c r="V75" s="221" t="s">
        <v>3958</v>
      </c>
      <c r="W75" s="213">
        <v>129740000</v>
      </c>
      <c r="X75" s="213" t="s">
        <v>3870</v>
      </c>
      <c r="Y75" s="213" t="s">
        <v>22</v>
      </c>
      <c r="Z75" s="213">
        <v>3</v>
      </c>
      <c r="AA75" s="213" t="s">
        <v>3957</v>
      </c>
      <c r="AB75" s="213" t="s">
        <v>3871</v>
      </c>
      <c r="AC75" s="214">
        <v>45659</v>
      </c>
      <c r="AD75" s="221" t="s">
        <v>3962</v>
      </c>
      <c r="AE75" s="218">
        <v>936000</v>
      </c>
      <c r="AF75" s="218" t="s">
        <v>3959</v>
      </c>
      <c r="AG75" s="218" t="s">
        <v>22</v>
      </c>
      <c r="AH75" s="218">
        <v>3</v>
      </c>
      <c r="AI75" s="218" t="s">
        <v>3961</v>
      </c>
      <c r="AJ75" s="218" t="s">
        <v>3960</v>
      </c>
      <c r="AK75" s="219">
        <v>45659</v>
      </c>
      <c r="AL75" s="221" t="s">
        <v>3963</v>
      </c>
      <c r="AM75" s="213">
        <v>936000</v>
      </c>
      <c r="AN75" s="213" t="s">
        <v>3959</v>
      </c>
      <c r="AO75" s="213" t="s">
        <v>22</v>
      </c>
      <c r="AP75" s="213">
        <v>3</v>
      </c>
      <c r="AQ75" s="213" t="s">
        <v>3961</v>
      </c>
      <c r="AR75" s="213" t="s">
        <v>3960</v>
      </c>
      <c r="AS75" s="214">
        <v>45659</v>
      </c>
      <c r="AT75" s="222" t="s">
        <v>3964</v>
      </c>
      <c r="AU75" s="218" t="s">
        <v>17</v>
      </c>
      <c r="AV75" s="218" t="s">
        <v>573</v>
      </c>
      <c r="AW75" s="218" t="s">
        <v>17</v>
      </c>
      <c r="AX75" s="218" t="s">
        <v>17</v>
      </c>
      <c r="AY75" s="218" t="s">
        <v>3887</v>
      </c>
      <c r="AZ75" s="218" t="s">
        <v>17</v>
      </c>
      <c r="BA75" s="219">
        <v>45659</v>
      </c>
      <c r="BB75" s="221" t="s">
        <v>3979</v>
      </c>
      <c r="BC75" s="213" t="s">
        <v>17</v>
      </c>
      <c r="BD75" s="213" t="s">
        <v>17</v>
      </c>
      <c r="BE75" s="213" t="s">
        <v>17</v>
      </c>
      <c r="BF75" s="213" t="s">
        <v>17</v>
      </c>
      <c r="BG75" s="213" t="s">
        <v>801</v>
      </c>
      <c r="BH75" s="213" t="s">
        <v>17</v>
      </c>
      <c r="BI75" s="214">
        <v>45659</v>
      </c>
      <c r="BJ75" s="222" t="s">
        <v>3965</v>
      </c>
      <c r="BK75" s="222">
        <v>2908</v>
      </c>
      <c r="BL75" s="222" t="s">
        <v>3893</v>
      </c>
      <c r="BM75" s="222" t="s">
        <v>742</v>
      </c>
      <c r="BN75" s="222">
        <v>2</v>
      </c>
      <c r="BO75" s="222" t="s">
        <v>3934</v>
      </c>
      <c r="BP75" s="218" t="s">
        <v>3894</v>
      </c>
      <c r="BQ75" s="223">
        <v>45659</v>
      </c>
      <c r="BR75" s="221" t="s">
        <v>3980</v>
      </c>
      <c r="BS75" s="224" t="s">
        <v>17</v>
      </c>
      <c r="BT75" s="224" t="s">
        <v>573</v>
      </c>
      <c r="BU75" s="224" t="s">
        <v>17</v>
      </c>
      <c r="BV75" s="224" t="s">
        <v>17</v>
      </c>
      <c r="BW75" s="224" t="s">
        <v>801</v>
      </c>
      <c r="BX75" s="224" t="s">
        <v>17</v>
      </c>
      <c r="BY75" s="214">
        <v>45659</v>
      </c>
      <c r="BZ75" s="222" t="s">
        <v>3981</v>
      </c>
      <c r="CA75" s="222" t="s">
        <v>17</v>
      </c>
      <c r="CB75" s="222" t="s">
        <v>573</v>
      </c>
      <c r="CC75" s="222" t="s">
        <v>17</v>
      </c>
      <c r="CD75" s="222" t="s">
        <v>17</v>
      </c>
      <c r="CE75" s="222" t="s">
        <v>801</v>
      </c>
      <c r="CF75" s="222" t="s">
        <v>17</v>
      </c>
      <c r="CG75" s="223">
        <v>45659</v>
      </c>
      <c r="CH75" s="221" t="s">
        <v>10817</v>
      </c>
      <c r="CI75" s="222" t="e">
        <v>#N/A</v>
      </c>
      <c r="CJ75" s="222" t="e">
        <v>#N/A</v>
      </c>
      <c r="CK75" s="222" t="e">
        <v>#N/A</v>
      </c>
      <c r="CL75" s="222" t="e">
        <v>#N/A</v>
      </c>
      <c r="CM75" s="222" t="e">
        <v>#N/A</v>
      </c>
      <c r="CN75" s="222" t="e">
        <v>#N/A</v>
      </c>
      <c r="CO75" s="225" t="e">
        <v>#N/A</v>
      </c>
      <c r="CP75" s="222" t="s">
        <v>3983</v>
      </c>
      <c r="CQ75" s="224" t="s">
        <v>17</v>
      </c>
      <c r="CR75" s="224" t="s">
        <v>573</v>
      </c>
      <c r="CS75" s="224" t="s">
        <v>17</v>
      </c>
      <c r="CT75" s="224" t="s">
        <v>17</v>
      </c>
      <c r="CU75" s="224" t="s">
        <v>801</v>
      </c>
      <c r="CV75" s="224" t="s">
        <v>17</v>
      </c>
      <c r="CW75" s="214">
        <v>45659</v>
      </c>
      <c r="CX75" s="222" t="s">
        <v>3967</v>
      </c>
      <c r="CY75" s="218">
        <v>925000</v>
      </c>
      <c r="CZ75" s="218" t="s">
        <v>3882</v>
      </c>
      <c r="DA75" s="218" t="s">
        <v>22</v>
      </c>
      <c r="DB75" s="218">
        <v>3</v>
      </c>
      <c r="DC75" s="218" t="s">
        <v>3973</v>
      </c>
      <c r="DD75" s="218" t="s">
        <v>3883</v>
      </c>
      <c r="DE75" s="220">
        <v>45659</v>
      </c>
      <c r="DF75" s="221" t="s">
        <v>3970</v>
      </c>
      <c r="DG75" s="213">
        <v>128804000</v>
      </c>
      <c r="DH75" s="224" t="s">
        <v>3968</v>
      </c>
      <c r="DI75" s="224" t="s">
        <v>22</v>
      </c>
      <c r="DJ75" s="224">
        <v>3</v>
      </c>
      <c r="DK75" s="224" t="s">
        <v>3940</v>
      </c>
      <c r="DL75" s="224" t="s">
        <v>3969</v>
      </c>
      <c r="DM75" s="214">
        <v>45659</v>
      </c>
      <c r="DN75" s="222" t="s">
        <v>3972</v>
      </c>
      <c r="DO75" s="218">
        <v>11000</v>
      </c>
      <c r="DP75" s="222" t="s">
        <v>3959</v>
      </c>
      <c r="DQ75" s="222" t="s">
        <v>22</v>
      </c>
      <c r="DR75" s="222">
        <v>3</v>
      </c>
      <c r="DS75" s="222" t="s">
        <v>3971</v>
      </c>
      <c r="DT75" s="222" t="s">
        <v>3960</v>
      </c>
      <c r="DU75" s="223">
        <v>45659</v>
      </c>
      <c r="DV75" s="221" t="s">
        <v>3974</v>
      </c>
      <c r="DW75" s="213">
        <v>925000</v>
      </c>
      <c r="DX75" s="224" t="s">
        <v>3882</v>
      </c>
      <c r="DY75" s="224" t="s">
        <v>22</v>
      </c>
      <c r="DZ75" s="224">
        <v>3</v>
      </c>
      <c r="EA75" s="224" t="s">
        <v>3973</v>
      </c>
      <c r="EB75" s="224" t="s">
        <v>3883</v>
      </c>
      <c r="EC75" s="214">
        <v>45659</v>
      </c>
      <c r="ED75" s="222" t="s">
        <v>3975</v>
      </c>
      <c r="EE75" s="218" t="s">
        <v>17</v>
      </c>
      <c r="EF75" s="222" t="s">
        <v>17</v>
      </c>
      <c r="EG75" s="222" t="s">
        <v>17</v>
      </c>
      <c r="EH75" s="222" t="s">
        <v>17</v>
      </c>
      <c r="EI75" s="222" t="s">
        <v>3908</v>
      </c>
      <c r="EJ75" s="222" t="s">
        <v>17</v>
      </c>
      <c r="EK75" s="223">
        <v>45659</v>
      </c>
      <c r="EL75" s="221" t="s">
        <v>3976</v>
      </c>
      <c r="EM75" s="213" t="s">
        <v>17</v>
      </c>
      <c r="EN75" s="224" t="s">
        <v>17</v>
      </c>
      <c r="EO75" s="224" t="s">
        <v>17</v>
      </c>
      <c r="EP75" s="224" t="s">
        <v>17</v>
      </c>
      <c r="EQ75" s="224" t="s">
        <v>3910</v>
      </c>
      <c r="ER75" s="224" t="s">
        <v>17</v>
      </c>
      <c r="ES75" s="214">
        <v>45659</v>
      </c>
      <c r="ET75" s="222" t="s">
        <v>3966</v>
      </c>
      <c r="EU75" s="222">
        <v>2908</v>
      </c>
      <c r="EV75" s="222" t="s">
        <v>3893</v>
      </c>
      <c r="EW75" s="222" t="s">
        <v>742</v>
      </c>
      <c r="EX75" s="222">
        <v>2</v>
      </c>
      <c r="EY75" s="222" t="s">
        <v>3934</v>
      </c>
      <c r="EZ75" s="222" t="s">
        <v>3894</v>
      </c>
      <c r="FA75" s="223">
        <v>45659</v>
      </c>
      <c r="FB75" s="221" t="s">
        <v>3978</v>
      </c>
      <c r="FC75" s="224">
        <v>5</v>
      </c>
      <c r="FD75" s="224" t="s">
        <v>17</v>
      </c>
      <c r="FE75" s="224" t="s">
        <v>22</v>
      </c>
      <c r="FF75" s="224">
        <v>3</v>
      </c>
      <c r="FG75" s="224" t="s">
        <v>707</v>
      </c>
      <c r="FH75" s="224" t="s">
        <v>3977</v>
      </c>
      <c r="FI75" s="214">
        <v>45659</v>
      </c>
      <c r="FJ75" s="221" t="s">
        <v>836</v>
      </c>
      <c r="FK75" s="222" t="s">
        <v>17</v>
      </c>
      <c r="FL75" s="222" t="s">
        <v>17</v>
      </c>
      <c r="FM75" s="222" t="s">
        <v>17</v>
      </c>
      <c r="FN75" s="222" t="s">
        <v>17</v>
      </c>
      <c r="FO75" s="222" t="s">
        <v>794</v>
      </c>
      <c r="FP75" s="218" t="s">
        <v>17</v>
      </c>
      <c r="FQ75" s="219">
        <v>45013</v>
      </c>
      <c r="FR75" s="221" t="s">
        <v>837</v>
      </c>
      <c r="FS75" s="224" t="s">
        <v>17</v>
      </c>
      <c r="FT75" s="224" t="s">
        <v>17</v>
      </c>
      <c r="FU75" s="224" t="s">
        <v>17</v>
      </c>
      <c r="FV75" s="224" t="s">
        <v>17</v>
      </c>
      <c r="FW75" s="224" t="s">
        <v>796</v>
      </c>
      <c r="FX75" s="224" t="s">
        <v>17</v>
      </c>
      <c r="FY75" s="214">
        <v>45013</v>
      </c>
      <c r="FZ75" s="222" t="s">
        <v>3390</v>
      </c>
      <c r="GA75" s="222">
        <v>0</v>
      </c>
      <c r="GB75" s="222" t="s">
        <v>1188</v>
      </c>
      <c r="GC75" s="222" t="s">
        <v>33</v>
      </c>
      <c r="GD75" s="222">
        <v>2</v>
      </c>
      <c r="GE75" s="222" t="s">
        <v>17</v>
      </c>
      <c r="GF75" s="222" t="s">
        <v>17</v>
      </c>
      <c r="GG75" s="223">
        <v>45616</v>
      </c>
      <c r="GH75" s="221" t="s">
        <v>3396</v>
      </c>
      <c r="GI75" s="224">
        <v>2</v>
      </c>
      <c r="GJ75" s="224" t="s">
        <v>1188</v>
      </c>
      <c r="GK75" s="224" t="s">
        <v>33</v>
      </c>
      <c r="GL75" s="224">
        <v>2</v>
      </c>
      <c r="GM75" s="224" t="s">
        <v>17</v>
      </c>
      <c r="GN75" s="224" t="s">
        <v>17</v>
      </c>
      <c r="GO75" s="214">
        <v>45616</v>
      </c>
      <c r="GP75" s="222" t="s">
        <v>3391</v>
      </c>
      <c r="GQ75" s="222">
        <v>0</v>
      </c>
      <c r="GR75" s="222" t="s">
        <v>1188</v>
      </c>
      <c r="GS75" s="222" t="s">
        <v>33</v>
      </c>
      <c r="GT75" s="222">
        <v>2</v>
      </c>
      <c r="GU75" s="222" t="s">
        <v>17</v>
      </c>
      <c r="GV75" s="222" t="s">
        <v>17</v>
      </c>
      <c r="GW75" s="223">
        <v>45616</v>
      </c>
      <c r="GX75" s="221" t="s">
        <v>3397</v>
      </c>
      <c r="GY75" s="224">
        <v>0</v>
      </c>
      <c r="GZ75" s="224" t="s">
        <v>1188</v>
      </c>
      <c r="HA75" s="224" t="s">
        <v>33</v>
      </c>
      <c r="HB75" s="224">
        <v>2</v>
      </c>
      <c r="HC75" s="224" t="s">
        <v>17</v>
      </c>
      <c r="HD75" s="224" t="s">
        <v>17</v>
      </c>
      <c r="HE75" s="214">
        <v>45616</v>
      </c>
      <c r="HF75" s="222" t="s">
        <v>3389</v>
      </c>
      <c r="HG75" s="222">
        <v>0</v>
      </c>
      <c r="HH75" s="222" t="s">
        <v>1188</v>
      </c>
      <c r="HI75" s="222" t="s">
        <v>33</v>
      </c>
      <c r="HJ75" s="222">
        <v>2</v>
      </c>
      <c r="HK75" s="222" t="s">
        <v>17</v>
      </c>
      <c r="HL75" s="222" t="s">
        <v>17</v>
      </c>
      <c r="HM75" s="223">
        <v>45616</v>
      </c>
      <c r="HN75" s="221" t="s">
        <v>3395</v>
      </c>
      <c r="HO75" s="224">
        <v>0</v>
      </c>
      <c r="HP75" s="224" t="s">
        <v>1188</v>
      </c>
      <c r="HQ75" s="224" t="s">
        <v>33</v>
      </c>
      <c r="HR75" s="224">
        <v>2</v>
      </c>
      <c r="HS75" s="224" t="s">
        <v>17</v>
      </c>
      <c r="HT75" s="224" t="s">
        <v>17</v>
      </c>
      <c r="HU75" s="214">
        <v>45616</v>
      </c>
      <c r="HV75" s="222" t="s">
        <v>3392</v>
      </c>
      <c r="HW75" s="222">
        <v>2</v>
      </c>
      <c r="HX75" s="222" t="s">
        <v>1188</v>
      </c>
      <c r="HY75" s="222" t="s">
        <v>33</v>
      </c>
      <c r="HZ75" s="222">
        <v>2</v>
      </c>
      <c r="IA75" s="222" t="s">
        <v>17</v>
      </c>
      <c r="IB75" s="222" t="s">
        <v>17</v>
      </c>
      <c r="IC75" s="223">
        <v>45616</v>
      </c>
      <c r="ID75" s="221" t="s">
        <v>3394</v>
      </c>
      <c r="IE75" s="224">
        <v>1</v>
      </c>
      <c r="IF75" s="224" t="s">
        <v>1188</v>
      </c>
      <c r="IG75" s="224" t="s">
        <v>33</v>
      </c>
      <c r="IH75" s="224">
        <v>2</v>
      </c>
      <c r="II75" s="224" t="s">
        <v>17</v>
      </c>
      <c r="IJ75" s="224" t="s">
        <v>17</v>
      </c>
      <c r="IK75" s="214">
        <v>45616</v>
      </c>
      <c r="IL75" s="222" t="s">
        <v>3393</v>
      </c>
      <c r="IM75" s="222">
        <v>2</v>
      </c>
      <c r="IN75" s="222" t="s">
        <v>1188</v>
      </c>
      <c r="IO75" s="222" t="s">
        <v>33</v>
      </c>
      <c r="IP75" s="222">
        <v>2</v>
      </c>
      <c r="IQ75" s="222" t="s">
        <v>17</v>
      </c>
      <c r="IR75" s="222" t="s">
        <v>17</v>
      </c>
      <c r="IS75" s="223">
        <v>45616</v>
      </c>
    </row>
    <row r="76" spans="1:253" s="11" customFormat="1" ht="13.25" customHeight="1" x14ac:dyDescent="0.25">
      <c r="A76" s="11" t="s">
        <v>838</v>
      </c>
      <c r="B76" s="11" t="s">
        <v>10234</v>
      </c>
      <c r="C76" s="11" t="s">
        <v>839</v>
      </c>
      <c r="D76" s="11" t="s">
        <v>835</v>
      </c>
      <c r="E76" s="11" t="s">
        <v>9641</v>
      </c>
      <c r="F76" s="11" t="s">
        <v>3918</v>
      </c>
      <c r="G76" s="212">
        <v>129740000</v>
      </c>
      <c r="H76" s="213" t="s">
        <v>3870</v>
      </c>
      <c r="I76" s="213" t="s">
        <v>742</v>
      </c>
      <c r="J76" s="213">
        <v>2</v>
      </c>
      <c r="K76" s="213" t="s">
        <v>3917</v>
      </c>
      <c r="L76" s="213" t="s">
        <v>3871</v>
      </c>
      <c r="M76" s="214">
        <v>45659</v>
      </c>
      <c r="N76" s="221" t="s">
        <v>3921</v>
      </c>
      <c r="O76" s="216">
        <v>1943950</v>
      </c>
      <c r="P76" s="216" t="s">
        <v>3870</v>
      </c>
      <c r="Q76" s="216" t="s">
        <v>33</v>
      </c>
      <c r="R76" s="216">
        <v>2</v>
      </c>
      <c r="S76" s="216" t="s">
        <v>3920</v>
      </c>
      <c r="T76" s="216" t="s">
        <v>3919</v>
      </c>
      <c r="U76" s="217">
        <v>45659</v>
      </c>
      <c r="V76" s="221" t="s">
        <v>3923</v>
      </c>
      <c r="W76" s="213">
        <v>129740000</v>
      </c>
      <c r="X76" s="213" t="s">
        <v>3870</v>
      </c>
      <c r="Y76" s="213" t="s">
        <v>33</v>
      </c>
      <c r="Z76" s="213">
        <v>2</v>
      </c>
      <c r="AA76" s="213" t="s">
        <v>3922</v>
      </c>
      <c r="AB76" s="213" t="s">
        <v>3871</v>
      </c>
      <c r="AC76" s="214">
        <v>45659</v>
      </c>
      <c r="AD76" s="221" t="s">
        <v>3927</v>
      </c>
      <c r="AE76" s="218">
        <v>11000</v>
      </c>
      <c r="AF76" s="218" t="s">
        <v>3924</v>
      </c>
      <c r="AG76" s="218" t="s">
        <v>22</v>
      </c>
      <c r="AH76" s="218">
        <v>3</v>
      </c>
      <c r="AI76" s="218" t="s">
        <v>3926</v>
      </c>
      <c r="AJ76" s="218" t="s">
        <v>3925</v>
      </c>
      <c r="AK76" s="219">
        <v>45659</v>
      </c>
      <c r="AL76" s="221" t="s">
        <v>3929</v>
      </c>
      <c r="AM76" s="213">
        <v>11000</v>
      </c>
      <c r="AN76" s="213" t="s">
        <v>3924</v>
      </c>
      <c r="AO76" s="213" t="s">
        <v>742</v>
      </c>
      <c r="AP76" s="213">
        <v>2</v>
      </c>
      <c r="AQ76" s="213" t="s">
        <v>3928</v>
      </c>
      <c r="AR76" s="213" t="s">
        <v>3925</v>
      </c>
      <c r="AS76" s="214">
        <v>45659</v>
      </c>
      <c r="AT76" s="222" t="s">
        <v>3930</v>
      </c>
      <c r="AU76" s="218" t="s">
        <v>17</v>
      </c>
      <c r="AV76" s="218" t="s">
        <v>573</v>
      </c>
      <c r="AW76" s="218" t="s">
        <v>17</v>
      </c>
      <c r="AX76" s="218" t="s">
        <v>17</v>
      </c>
      <c r="AY76" s="218" t="s">
        <v>3887</v>
      </c>
      <c r="AZ76" s="218" t="s">
        <v>17</v>
      </c>
      <c r="BA76" s="219">
        <v>45659</v>
      </c>
      <c r="BB76" s="221" t="s">
        <v>3949</v>
      </c>
      <c r="BC76" s="213" t="s">
        <v>17</v>
      </c>
      <c r="BD76" s="213" t="s">
        <v>573</v>
      </c>
      <c r="BE76" s="213" t="s">
        <v>17</v>
      </c>
      <c r="BF76" s="213" t="s">
        <v>17</v>
      </c>
      <c r="BG76" s="213" t="s">
        <v>1689</v>
      </c>
      <c r="BH76" s="213" t="s">
        <v>17</v>
      </c>
      <c r="BI76" s="214">
        <v>45659</v>
      </c>
      <c r="BJ76" s="222" t="s">
        <v>3933</v>
      </c>
      <c r="BK76" s="222">
        <v>2876</v>
      </c>
      <c r="BL76" s="222" t="s">
        <v>3931</v>
      </c>
      <c r="BM76" s="222" t="s">
        <v>742</v>
      </c>
      <c r="BN76" s="222">
        <v>2</v>
      </c>
      <c r="BO76" s="222" t="s">
        <v>3932</v>
      </c>
      <c r="BP76" s="218" t="s">
        <v>3894</v>
      </c>
      <c r="BQ76" s="223">
        <v>45659</v>
      </c>
      <c r="BR76" s="221" t="s">
        <v>3950</v>
      </c>
      <c r="BS76" s="224" t="s">
        <v>17</v>
      </c>
      <c r="BT76" s="224" t="s">
        <v>573</v>
      </c>
      <c r="BU76" s="224" t="s">
        <v>17</v>
      </c>
      <c r="BV76" s="224" t="s">
        <v>17</v>
      </c>
      <c r="BW76" s="224" t="s">
        <v>1689</v>
      </c>
      <c r="BX76" s="224" t="s">
        <v>17</v>
      </c>
      <c r="BY76" s="214">
        <v>45659</v>
      </c>
      <c r="BZ76" s="222" t="s">
        <v>3951</v>
      </c>
      <c r="CA76" s="222" t="s">
        <v>17</v>
      </c>
      <c r="CB76" s="222" t="s">
        <v>573</v>
      </c>
      <c r="CC76" s="222" t="s">
        <v>17</v>
      </c>
      <c r="CD76" s="222" t="s">
        <v>17</v>
      </c>
      <c r="CE76" s="222" t="s">
        <v>1689</v>
      </c>
      <c r="CF76" s="222" t="s">
        <v>17</v>
      </c>
      <c r="CG76" s="223">
        <v>45659</v>
      </c>
      <c r="CH76" s="221" t="s">
        <v>10818</v>
      </c>
      <c r="CI76" s="222" t="e">
        <v>#N/A</v>
      </c>
      <c r="CJ76" s="222" t="e">
        <v>#N/A</v>
      </c>
      <c r="CK76" s="222" t="e">
        <v>#N/A</v>
      </c>
      <c r="CL76" s="222" t="e">
        <v>#N/A</v>
      </c>
      <c r="CM76" s="222" t="e">
        <v>#N/A</v>
      </c>
      <c r="CN76" s="222" t="e">
        <v>#N/A</v>
      </c>
      <c r="CO76" s="225" t="e">
        <v>#N/A</v>
      </c>
      <c r="CP76" s="222" t="s">
        <v>3953</v>
      </c>
      <c r="CQ76" s="224" t="s">
        <v>17</v>
      </c>
      <c r="CR76" s="224" t="s">
        <v>573</v>
      </c>
      <c r="CS76" s="224" t="s">
        <v>17</v>
      </c>
      <c r="CT76" s="224" t="s">
        <v>17</v>
      </c>
      <c r="CU76" s="224" t="s">
        <v>1689</v>
      </c>
      <c r="CV76" s="224" t="s">
        <v>17</v>
      </c>
      <c r="CW76" s="214">
        <v>45659</v>
      </c>
      <c r="CX76" s="222" t="s">
        <v>3937</v>
      </c>
      <c r="CY76" s="218" t="s">
        <v>17</v>
      </c>
      <c r="CZ76" s="218" t="s">
        <v>17</v>
      </c>
      <c r="DA76" s="218" t="s">
        <v>17</v>
      </c>
      <c r="DB76" s="218" t="s">
        <v>17</v>
      </c>
      <c r="DC76" s="218" t="s">
        <v>3944</v>
      </c>
      <c r="DD76" s="218" t="s">
        <v>17</v>
      </c>
      <c r="DE76" s="220">
        <v>45659</v>
      </c>
      <c r="DF76" s="221" t="s">
        <v>3941</v>
      </c>
      <c r="DG76" s="213">
        <v>129729000</v>
      </c>
      <c r="DH76" s="224" t="s">
        <v>3938</v>
      </c>
      <c r="DI76" s="224" t="s">
        <v>22</v>
      </c>
      <c r="DJ76" s="224">
        <v>3</v>
      </c>
      <c r="DK76" s="224" t="s">
        <v>3940</v>
      </c>
      <c r="DL76" s="224" t="s">
        <v>3939</v>
      </c>
      <c r="DM76" s="214">
        <v>45659</v>
      </c>
      <c r="DN76" s="222" t="s">
        <v>3943</v>
      </c>
      <c r="DO76" s="218">
        <v>11000</v>
      </c>
      <c r="DP76" s="222" t="s">
        <v>3924</v>
      </c>
      <c r="DQ76" s="222" t="s">
        <v>22</v>
      </c>
      <c r="DR76" s="222">
        <v>3</v>
      </c>
      <c r="DS76" s="222" t="s">
        <v>3942</v>
      </c>
      <c r="DT76" s="222" t="s">
        <v>3925</v>
      </c>
      <c r="DU76" s="223">
        <v>45659</v>
      </c>
      <c r="DV76" s="221" t="s">
        <v>3945</v>
      </c>
      <c r="DW76" s="213" t="s">
        <v>17</v>
      </c>
      <c r="DX76" s="224" t="s">
        <v>17</v>
      </c>
      <c r="DY76" s="224" t="s">
        <v>17</v>
      </c>
      <c r="DZ76" s="224" t="s">
        <v>17</v>
      </c>
      <c r="EA76" s="224" t="s">
        <v>3944</v>
      </c>
      <c r="EB76" s="224" t="s">
        <v>17</v>
      </c>
      <c r="EC76" s="214">
        <v>45659</v>
      </c>
      <c r="ED76" s="222" t="s">
        <v>3946</v>
      </c>
      <c r="EE76" s="218" t="s">
        <v>17</v>
      </c>
      <c r="EF76" s="222" t="s">
        <v>17</v>
      </c>
      <c r="EG76" s="222" t="s">
        <v>17</v>
      </c>
      <c r="EH76" s="222" t="s">
        <v>17</v>
      </c>
      <c r="EI76" s="222" t="s">
        <v>3908</v>
      </c>
      <c r="EJ76" s="222" t="s">
        <v>17</v>
      </c>
      <c r="EK76" s="223">
        <v>45659</v>
      </c>
      <c r="EL76" s="221" t="s">
        <v>3947</v>
      </c>
      <c r="EM76" s="213" t="s">
        <v>17</v>
      </c>
      <c r="EN76" s="224" t="s">
        <v>17</v>
      </c>
      <c r="EO76" s="224" t="s">
        <v>17</v>
      </c>
      <c r="EP76" s="224" t="s">
        <v>17</v>
      </c>
      <c r="EQ76" s="224" t="s">
        <v>3910</v>
      </c>
      <c r="ER76" s="224" t="s">
        <v>17</v>
      </c>
      <c r="ES76" s="214">
        <v>45659</v>
      </c>
      <c r="ET76" s="222" t="s">
        <v>3935</v>
      </c>
      <c r="EU76" s="222">
        <v>2908</v>
      </c>
      <c r="EV76" s="222" t="s">
        <v>3893</v>
      </c>
      <c r="EW76" s="222" t="s">
        <v>742</v>
      </c>
      <c r="EX76" s="222">
        <v>2</v>
      </c>
      <c r="EY76" s="222" t="s">
        <v>3934</v>
      </c>
      <c r="EZ76" s="222" t="s">
        <v>3894</v>
      </c>
      <c r="FA76" s="223">
        <v>45659</v>
      </c>
      <c r="FB76" s="221" t="s">
        <v>3948</v>
      </c>
      <c r="FC76" s="224">
        <v>5</v>
      </c>
      <c r="FD76" s="224" t="s">
        <v>3924</v>
      </c>
      <c r="FE76" s="224" t="s">
        <v>742</v>
      </c>
      <c r="FF76" s="224">
        <v>2</v>
      </c>
      <c r="FG76" s="224" t="s">
        <v>707</v>
      </c>
      <c r="FH76" s="224" t="s">
        <v>3925</v>
      </c>
      <c r="FI76" s="214">
        <v>45659</v>
      </c>
      <c r="FJ76" s="221" t="s">
        <v>840</v>
      </c>
      <c r="FK76" s="222" t="s">
        <v>17</v>
      </c>
      <c r="FL76" s="222" t="s">
        <v>17</v>
      </c>
      <c r="FM76" s="222" t="s">
        <v>17</v>
      </c>
      <c r="FN76" s="222" t="s">
        <v>17</v>
      </c>
      <c r="FO76" s="222" t="s">
        <v>801</v>
      </c>
      <c r="FP76" s="218" t="s">
        <v>17</v>
      </c>
      <c r="FQ76" s="219">
        <v>45013</v>
      </c>
      <c r="FR76" s="221" t="s">
        <v>841</v>
      </c>
      <c r="FS76" s="224" t="s">
        <v>17</v>
      </c>
      <c r="FT76" s="224" t="s">
        <v>17</v>
      </c>
      <c r="FU76" s="224" t="s">
        <v>17</v>
      </c>
      <c r="FV76" s="224" t="s">
        <v>17</v>
      </c>
      <c r="FW76" s="224" t="s">
        <v>803</v>
      </c>
      <c r="FX76" s="224" t="s">
        <v>17</v>
      </c>
      <c r="FY76" s="214">
        <v>45013</v>
      </c>
      <c r="FZ76" s="222" t="s">
        <v>3399</v>
      </c>
      <c r="GA76" s="222">
        <v>0</v>
      </c>
      <c r="GB76" s="222" t="s">
        <v>1188</v>
      </c>
      <c r="GC76" s="222" t="s">
        <v>33</v>
      </c>
      <c r="GD76" s="222">
        <v>2</v>
      </c>
      <c r="GE76" s="222" t="s">
        <v>17</v>
      </c>
      <c r="GF76" s="222" t="s">
        <v>17</v>
      </c>
      <c r="GG76" s="223">
        <v>45616</v>
      </c>
      <c r="GH76" s="221" t="s">
        <v>3405</v>
      </c>
      <c r="GI76" s="224">
        <v>2</v>
      </c>
      <c r="GJ76" s="224" t="s">
        <v>1188</v>
      </c>
      <c r="GK76" s="224" t="s">
        <v>33</v>
      </c>
      <c r="GL76" s="224">
        <v>2</v>
      </c>
      <c r="GM76" s="224" t="s">
        <v>17</v>
      </c>
      <c r="GN76" s="224" t="s">
        <v>17</v>
      </c>
      <c r="GO76" s="214">
        <v>45616</v>
      </c>
      <c r="GP76" s="222" t="s">
        <v>3400</v>
      </c>
      <c r="GQ76" s="222">
        <v>0</v>
      </c>
      <c r="GR76" s="222" t="s">
        <v>1188</v>
      </c>
      <c r="GS76" s="222" t="s">
        <v>33</v>
      </c>
      <c r="GT76" s="222">
        <v>2</v>
      </c>
      <c r="GU76" s="222" t="s">
        <v>17</v>
      </c>
      <c r="GV76" s="222" t="s">
        <v>17</v>
      </c>
      <c r="GW76" s="223">
        <v>45616</v>
      </c>
      <c r="GX76" s="221" t="s">
        <v>3406</v>
      </c>
      <c r="GY76" s="224">
        <v>0</v>
      </c>
      <c r="GZ76" s="224" t="s">
        <v>1188</v>
      </c>
      <c r="HA76" s="224" t="s">
        <v>33</v>
      </c>
      <c r="HB76" s="224">
        <v>2</v>
      </c>
      <c r="HC76" s="224" t="s">
        <v>17</v>
      </c>
      <c r="HD76" s="224" t="s">
        <v>17</v>
      </c>
      <c r="HE76" s="214">
        <v>45616</v>
      </c>
      <c r="HF76" s="222" t="s">
        <v>3398</v>
      </c>
      <c r="HG76" s="222">
        <v>0</v>
      </c>
      <c r="HH76" s="222" t="s">
        <v>1188</v>
      </c>
      <c r="HI76" s="222" t="s">
        <v>33</v>
      </c>
      <c r="HJ76" s="222">
        <v>2</v>
      </c>
      <c r="HK76" s="222" t="s">
        <v>17</v>
      </c>
      <c r="HL76" s="222" t="s">
        <v>17</v>
      </c>
      <c r="HM76" s="223">
        <v>45616</v>
      </c>
      <c r="HN76" s="221" t="s">
        <v>3404</v>
      </c>
      <c r="HO76" s="224">
        <v>0</v>
      </c>
      <c r="HP76" s="224" t="s">
        <v>1188</v>
      </c>
      <c r="HQ76" s="224" t="s">
        <v>33</v>
      </c>
      <c r="HR76" s="224">
        <v>2</v>
      </c>
      <c r="HS76" s="224" t="s">
        <v>17</v>
      </c>
      <c r="HT76" s="224" t="s">
        <v>17</v>
      </c>
      <c r="HU76" s="214">
        <v>45616</v>
      </c>
      <c r="HV76" s="222" t="s">
        <v>3401</v>
      </c>
      <c r="HW76" s="222">
        <v>2</v>
      </c>
      <c r="HX76" s="222" t="s">
        <v>1188</v>
      </c>
      <c r="HY76" s="222" t="s">
        <v>33</v>
      </c>
      <c r="HZ76" s="222">
        <v>2</v>
      </c>
      <c r="IA76" s="222" t="s">
        <v>17</v>
      </c>
      <c r="IB76" s="222" t="s">
        <v>17</v>
      </c>
      <c r="IC76" s="223">
        <v>45616</v>
      </c>
      <c r="ID76" s="221" t="s">
        <v>3403</v>
      </c>
      <c r="IE76" s="224">
        <v>1</v>
      </c>
      <c r="IF76" s="224" t="s">
        <v>1188</v>
      </c>
      <c r="IG76" s="224" t="s">
        <v>33</v>
      </c>
      <c r="IH76" s="224">
        <v>2</v>
      </c>
      <c r="II76" s="224" t="s">
        <v>17</v>
      </c>
      <c r="IJ76" s="224" t="s">
        <v>17</v>
      </c>
      <c r="IK76" s="214">
        <v>45616</v>
      </c>
      <c r="IL76" s="222" t="s">
        <v>3402</v>
      </c>
      <c r="IM76" s="222">
        <v>2</v>
      </c>
      <c r="IN76" s="222" t="s">
        <v>1188</v>
      </c>
      <c r="IO76" s="222" t="s">
        <v>33</v>
      </c>
      <c r="IP76" s="222">
        <v>2</v>
      </c>
      <c r="IQ76" s="222" t="s">
        <v>17</v>
      </c>
      <c r="IR76" s="222" t="s">
        <v>17</v>
      </c>
      <c r="IS76" s="223">
        <v>45616</v>
      </c>
    </row>
    <row r="77" spans="1:253" s="11" customFormat="1" ht="13.25" customHeight="1" x14ac:dyDescent="0.25">
      <c r="A77" s="11" t="s">
        <v>842</v>
      </c>
      <c r="B77" s="11" t="s">
        <v>10162</v>
      </c>
      <c r="C77" s="11" t="s">
        <v>843</v>
      </c>
      <c r="D77" s="11" t="s">
        <v>835</v>
      </c>
      <c r="E77" s="11" t="s">
        <v>9641</v>
      </c>
      <c r="F77" s="11" t="s">
        <v>3873</v>
      </c>
      <c r="G77" s="212">
        <v>129740000</v>
      </c>
      <c r="H77" s="213" t="s">
        <v>3870</v>
      </c>
      <c r="I77" s="213" t="s">
        <v>742</v>
      </c>
      <c r="J77" s="213">
        <v>2</v>
      </c>
      <c r="K77" s="213" t="s">
        <v>3872</v>
      </c>
      <c r="L77" s="213" t="s">
        <v>3871</v>
      </c>
      <c r="M77" s="214">
        <v>45659</v>
      </c>
      <c r="N77" s="221" t="s">
        <v>3877</v>
      </c>
      <c r="O77" s="216">
        <v>1159951</v>
      </c>
      <c r="P77" s="216" t="s">
        <v>3874</v>
      </c>
      <c r="Q77" s="216" t="s">
        <v>33</v>
      </c>
      <c r="R77" s="216">
        <v>2</v>
      </c>
      <c r="S77" s="216" t="s">
        <v>3876</v>
      </c>
      <c r="T77" s="216" t="s">
        <v>3875</v>
      </c>
      <c r="U77" s="217">
        <v>45659</v>
      </c>
      <c r="V77" s="221" t="s">
        <v>3881</v>
      </c>
      <c r="W77" s="213">
        <v>57925000</v>
      </c>
      <c r="X77" s="213" t="s">
        <v>3878</v>
      </c>
      <c r="Y77" s="213" t="s">
        <v>742</v>
      </c>
      <c r="Z77" s="213">
        <v>2</v>
      </c>
      <c r="AA77" s="213" t="s">
        <v>3880</v>
      </c>
      <c r="AB77" s="213" t="s">
        <v>3879</v>
      </c>
      <c r="AC77" s="214">
        <v>45659</v>
      </c>
      <c r="AD77" s="221" t="s">
        <v>3885</v>
      </c>
      <c r="AE77" s="218">
        <v>925000</v>
      </c>
      <c r="AF77" s="218" t="s">
        <v>3882</v>
      </c>
      <c r="AG77" s="218" t="s">
        <v>22</v>
      </c>
      <c r="AH77" s="218">
        <v>3</v>
      </c>
      <c r="AI77" s="218" t="s">
        <v>3884</v>
      </c>
      <c r="AJ77" s="218" t="s">
        <v>3883</v>
      </c>
      <c r="AK77" s="219">
        <v>45659</v>
      </c>
      <c r="AL77" s="221" t="s">
        <v>3886</v>
      </c>
      <c r="AM77" s="213">
        <v>925000</v>
      </c>
      <c r="AN77" s="213" t="s">
        <v>3882</v>
      </c>
      <c r="AO77" s="213" t="s">
        <v>22</v>
      </c>
      <c r="AP77" s="213">
        <v>3</v>
      </c>
      <c r="AQ77" s="213" t="s">
        <v>3884</v>
      </c>
      <c r="AR77" s="213" t="s">
        <v>3883</v>
      </c>
      <c r="AS77" s="214">
        <v>45659</v>
      </c>
      <c r="AT77" s="222" t="s">
        <v>3888</v>
      </c>
      <c r="AU77" s="218" t="s">
        <v>17</v>
      </c>
      <c r="AV77" s="218" t="s">
        <v>17</v>
      </c>
      <c r="AW77" s="218" t="s">
        <v>17</v>
      </c>
      <c r="AX77" s="218" t="s">
        <v>17</v>
      </c>
      <c r="AY77" s="218" t="s">
        <v>3887</v>
      </c>
      <c r="AZ77" s="218" t="s">
        <v>17</v>
      </c>
      <c r="BA77" s="219">
        <v>45659</v>
      </c>
      <c r="BB77" s="221" t="s">
        <v>3915</v>
      </c>
      <c r="BC77" s="213" t="s">
        <v>17</v>
      </c>
      <c r="BD77" s="213" t="s">
        <v>17</v>
      </c>
      <c r="BE77" s="213" t="s">
        <v>17</v>
      </c>
      <c r="BF77" s="213" t="s">
        <v>17</v>
      </c>
      <c r="BG77" s="213" t="s">
        <v>1689</v>
      </c>
      <c r="BH77" s="213" t="s">
        <v>17</v>
      </c>
      <c r="BI77" s="214">
        <v>45659</v>
      </c>
      <c r="BJ77" s="222" t="s">
        <v>3892</v>
      </c>
      <c r="BK77" s="222">
        <v>32</v>
      </c>
      <c r="BL77" s="222" t="s">
        <v>3889</v>
      </c>
      <c r="BM77" s="222" t="s">
        <v>742</v>
      </c>
      <c r="BN77" s="222">
        <v>2</v>
      </c>
      <c r="BO77" s="222" t="s">
        <v>3891</v>
      </c>
      <c r="BP77" s="218" t="s">
        <v>3890</v>
      </c>
      <c r="BQ77" s="223">
        <v>45659</v>
      </c>
      <c r="BR77" s="221" t="s">
        <v>3916</v>
      </c>
      <c r="BS77" s="224" t="s">
        <v>17</v>
      </c>
      <c r="BT77" s="224" t="s">
        <v>17</v>
      </c>
      <c r="BU77" s="224" t="s">
        <v>17</v>
      </c>
      <c r="BV77" s="224" t="s">
        <v>17</v>
      </c>
      <c r="BW77" s="224" t="s">
        <v>1689</v>
      </c>
      <c r="BX77" s="224" t="s">
        <v>17</v>
      </c>
      <c r="BY77" s="214">
        <v>45659</v>
      </c>
      <c r="BZ77" s="222" t="s">
        <v>1758</v>
      </c>
      <c r="CA77" s="222" t="s">
        <v>17</v>
      </c>
      <c r="CB77" s="222" t="s">
        <v>17</v>
      </c>
      <c r="CC77" s="222" t="s">
        <v>17</v>
      </c>
      <c r="CD77" s="222" t="s">
        <v>17</v>
      </c>
      <c r="CE77" s="222" t="s">
        <v>1689</v>
      </c>
      <c r="CF77" s="222" t="s">
        <v>17</v>
      </c>
      <c r="CG77" s="223">
        <v>45562</v>
      </c>
      <c r="CH77" s="221" t="s">
        <v>10819</v>
      </c>
      <c r="CI77" s="222" t="e">
        <v>#N/A</v>
      </c>
      <c r="CJ77" s="222" t="e">
        <v>#N/A</v>
      </c>
      <c r="CK77" s="222" t="e">
        <v>#N/A</v>
      </c>
      <c r="CL77" s="222" t="e">
        <v>#N/A</v>
      </c>
      <c r="CM77" s="222" t="e">
        <v>#N/A</v>
      </c>
      <c r="CN77" s="222" t="e">
        <v>#N/A</v>
      </c>
      <c r="CO77" s="225" t="e">
        <v>#N/A</v>
      </c>
      <c r="CP77" s="222" t="s">
        <v>1760</v>
      </c>
      <c r="CQ77" s="224" t="s">
        <v>17</v>
      </c>
      <c r="CR77" s="224" t="s">
        <v>17</v>
      </c>
      <c r="CS77" s="224" t="s">
        <v>17</v>
      </c>
      <c r="CT77" s="224" t="s">
        <v>17</v>
      </c>
      <c r="CU77" s="224" t="s">
        <v>1689</v>
      </c>
      <c r="CV77" s="224" t="s">
        <v>17</v>
      </c>
      <c r="CW77" s="214">
        <v>45562</v>
      </c>
      <c r="CX77" s="222" t="s">
        <v>3898</v>
      </c>
      <c r="CY77" s="218">
        <v>925000</v>
      </c>
      <c r="CZ77" s="218" t="s">
        <v>3882</v>
      </c>
      <c r="DA77" s="218" t="s">
        <v>22</v>
      </c>
      <c r="DB77" s="218">
        <v>3</v>
      </c>
      <c r="DC77" s="218" t="s">
        <v>3897</v>
      </c>
      <c r="DD77" s="218" t="s">
        <v>3906</v>
      </c>
      <c r="DE77" s="220">
        <v>45659</v>
      </c>
      <c r="DF77" s="221" t="s">
        <v>3902</v>
      </c>
      <c r="DG77" s="213">
        <v>56999000</v>
      </c>
      <c r="DH77" s="224" t="s">
        <v>3899</v>
      </c>
      <c r="DI77" s="224" t="s">
        <v>22</v>
      </c>
      <c r="DJ77" s="224">
        <v>3</v>
      </c>
      <c r="DK77" s="224" t="s">
        <v>3901</v>
      </c>
      <c r="DL77" s="224" t="s">
        <v>3900</v>
      </c>
      <c r="DM77" s="214">
        <v>45659</v>
      </c>
      <c r="DN77" s="222" t="s">
        <v>3905</v>
      </c>
      <c r="DO77" s="218">
        <v>0</v>
      </c>
      <c r="DP77" s="222" t="s">
        <v>3882</v>
      </c>
      <c r="DQ77" s="222" t="s">
        <v>22</v>
      </c>
      <c r="DR77" s="222">
        <v>3</v>
      </c>
      <c r="DS77" s="222" t="s">
        <v>3904</v>
      </c>
      <c r="DT77" s="222" t="s">
        <v>3903</v>
      </c>
      <c r="DU77" s="223">
        <v>45659</v>
      </c>
      <c r="DV77" s="221" t="s">
        <v>3907</v>
      </c>
      <c r="DW77" s="213">
        <v>925000</v>
      </c>
      <c r="DX77" s="224" t="s">
        <v>3882</v>
      </c>
      <c r="DY77" s="224" t="s">
        <v>22</v>
      </c>
      <c r="DZ77" s="224">
        <v>3</v>
      </c>
      <c r="EA77" s="224" t="s">
        <v>3897</v>
      </c>
      <c r="EB77" s="224" t="s">
        <v>3906</v>
      </c>
      <c r="EC77" s="214">
        <v>45659</v>
      </c>
      <c r="ED77" s="222" t="s">
        <v>3909</v>
      </c>
      <c r="EE77" s="218" t="s">
        <v>17</v>
      </c>
      <c r="EF77" s="222" t="s">
        <v>573</v>
      </c>
      <c r="EG77" s="222" t="s">
        <v>17</v>
      </c>
      <c r="EH77" s="222" t="s">
        <v>17</v>
      </c>
      <c r="EI77" s="222" t="s">
        <v>3908</v>
      </c>
      <c r="EJ77" s="222" t="s">
        <v>17</v>
      </c>
      <c r="EK77" s="223">
        <v>45659</v>
      </c>
      <c r="EL77" s="221" t="s">
        <v>3911</v>
      </c>
      <c r="EM77" s="213" t="s">
        <v>17</v>
      </c>
      <c r="EN77" s="224" t="s">
        <v>17</v>
      </c>
      <c r="EO77" s="224" t="s">
        <v>17</v>
      </c>
      <c r="EP77" s="224" t="s">
        <v>17</v>
      </c>
      <c r="EQ77" s="224" t="s">
        <v>3910</v>
      </c>
      <c r="ER77" s="224" t="s">
        <v>17</v>
      </c>
      <c r="ES77" s="214">
        <v>45659</v>
      </c>
      <c r="ET77" s="222" t="s">
        <v>3896</v>
      </c>
      <c r="EU77" s="222">
        <v>2908</v>
      </c>
      <c r="EV77" s="222" t="s">
        <v>3893</v>
      </c>
      <c r="EW77" s="222" t="s">
        <v>742</v>
      </c>
      <c r="EX77" s="222">
        <v>2</v>
      </c>
      <c r="EY77" s="222" t="s">
        <v>3895</v>
      </c>
      <c r="EZ77" s="222" t="s">
        <v>3894</v>
      </c>
      <c r="FA77" s="223">
        <v>45659</v>
      </c>
      <c r="FB77" s="221" t="s">
        <v>3914</v>
      </c>
      <c r="FC77" s="224">
        <v>3</v>
      </c>
      <c r="FD77" s="224" t="s">
        <v>3912</v>
      </c>
      <c r="FE77" s="224" t="s">
        <v>742</v>
      </c>
      <c r="FF77" s="224">
        <v>2</v>
      </c>
      <c r="FG77" s="224" t="s">
        <v>3913</v>
      </c>
      <c r="FH77" s="224" t="s">
        <v>3903</v>
      </c>
      <c r="FI77" s="214">
        <v>45659</v>
      </c>
      <c r="FJ77" s="221" t="s">
        <v>844</v>
      </c>
      <c r="FK77" s="222" t="s">
        <v>17</v>
      </c>
      <c r="FL77" s="222" t="s">
        <v>573</v>
      </c>
      <c r="FM77" s="222" t="s">
        <v>17</v>
      </c>
      <c r="FN77" s="222" t="s">
        <v>17</v>
      </c>
      <c r="FO77" s="222" t="s">
        <v>794</v>
      </c>
      <c r="FP77" s="218" t="s">
        <v>17</v>
      </c>
      <c r="FQ77" s="219">
        <v>45013</v>
      </c>
      <c r="FR77" s="221" t="s">
        <v>845</v>
      </c>
      <c r="FS77" s="224" t="s">
        <v>17</v>
      </c>
      <c r="FT77" s="224" t="s">
        <v>573</v>
      </c>
      <c r="FU77" s="224" t="s">
        <v>17</v>
      </c>
      <c r="FV77" s="224" t="s">
        <v>17</v>
      </c>
      <c r="FW77" s="224" t="s">
        <v>796</v>
      </c>
      <c r="FX77" s="224" t="s">
        <v>17</v>
      </c>
      <c r="FY77" s="214">
        <v>45013</v>
      </c>
      <c r="FZ77" s="222" t="s">
        <v>3408</v>
      </c>
      <c r="GA77" s="222">
        <v>0</v>
      </c>
      <c r="GB77" s="222" t="s">
        <v>1188</v>
      </c>
      <c r="GC77" s="222" t="s">
        <v>33</v>
      </c>
      <c r="GD77" s="222">
        <v>2</v>
      </c>
      <c r="GE77" s="222" t="s">
        <v>17</v>
      </c>
      <c r="GF77" s="222" t="s">
        <v>17</v>
      </c>
      <c r="GG77" s="223">
        <v>45616</v>
      </c>
      <c r="GH77" s="221" t="s">
        <v>3414</v>
      </c>
      <c r="GI77" s="224">
        <v>2</v>
      </c>
      <c r="GJ77" s="224" t="s">
        <v>1188</v>
      </c>
      <c r="GK77" s="224" t="s">
        <v>33</v>
      </c>
      <c r="GL77" s="224">
        <v>2</v>
      </c>
      <c r="GM77" s="224" t="s">
        <v>17</v>
      </c>
      <c r="GN77" s="224" t="s">
        <v>17</v>
      </c>
      <c r="GO77" s="214">
        <v>45616</v>
      </c>
      <c r="GP77" s="222" t="s">
        <v>3409</v>
      </c>
      <c r="GQ77" s="222">
        <v>0</v>
      </c>
      <c r="GR77" s="222" t="s">
        <v>1188</v>
      </c>
      <c r="GS77" s="222" t="s">
        <v>33</v>
      </c>
      <c r="GT77" s="222">
        <v>2</v>
      </c>
      <c r="GU77" s="222" t="s">
        <v>17</v>
      </c>
      <c r="GV77" s="222" t="s">
        <v>17</v>
      </c>
      <c r="GW77" s="223">
        <v>45616</v>
      </c>
      <c r="GX77" s="221" t="s">
        <v>3415</v>
      </c>
      <c r="GY77" s="224">
        <v>0</v>
      </c>
      <c r="GZ77" s="224" t="s">
        <v>1188</v>
      </c>
      <c r="HA77" s="224" t="s">
        <v>33</v>
      </c>
      <c r="HB77" s="224">
        <v>2</v>
      </c>
      <c r="HC77" s="224" t="s">
        <v>17</v>
      </c>
      <c r="HD77" s="224" t="s">
        <v>17</v>
      </c>
      <c r="HE77" s="214">
        <v>45616</v>
      </c>
      <c r="HF77" s="222" t="s">
        <v>3407</v>
      </c>
      <c r="HG77" s="222">
        <v>0</v>
      </c>
      <c r="HH77" s="222" t="s">
        <v>1188</v>
      </c>
      <c r="HI77" s="222" t="s">
        <v>33</v>
      </c>
      <c r="HJ77" s="222">
        <v>2</v>
      </c>
      <c r="HK77" s="222" t="s">
        <v>17</v>
      </c>
      <c r="HL77" s="222" t="s">
        <v>17</v>
      </c>
      <c r="HM77" s="223">
        <v>45616</v>
      </c>
      <c r="HN77" s="221" t="s">
        <v>3413</v>
      </c>
      <c r="HO77" s="224">
        <v>0</v>
      </c>
      <c r="HP77" s="224" t="s">
        <v>1188</v>
      </c>
      <c r="HQ77" s="224" t="s">
        <v>33</v>
      </c>
      <c r="HR77" s="224">
        <v>2</v>
      </c>
      <c r="HS77" s="224" t="s">
        <v>17</v>
      </c>
      <c r="HT77" s="224" t="s">
        <v>17</v>
      </c>
      <c r="HU77" s="214">
        <v>45616</v>
      </c>
      <c r="HV77" s="222" t="s">
        <v>3410</v>
      </c>
      <c r="HW77" s="222">
        <v>2</v>
      </c>
      <c r="HX77" s="222" t="s">
        <v>1188</v>
      </c>
      <c r="HY77" s="222" t="s">
        <v>33</v>
      </c>
      <c r="HZ77" s="222">
        <v>2</v>
      </c>
      <c r="IA77" s="222" t="s">
        <v>17</v>
      </c>
      <c r="IB77" s="222" t="s">
        <v>17</v>
      </c>
      <c r="IC77" s="223">
        <v>45616</v>
      </c>
      <c r="ID77" s="221" t="s">
        <v>3412</v>
      </c>
      <c r="IE77" s="224">
        <v>1</v>
      </c>
      <c r="IF77" s="224" t="s">
        <v>1188</v>
      </c>
      <c r="IG77" s="224" t="s">
        <v>33</v>
      </c>
      <c r="IH77" s="224">
        <v>2</v>
      </c>
      <c r="II77" s="224" t="s">
        <v>17</v>
      </c>
      <c r="IJ77" s="224" t="s">
        <v>17</v>
      </c>
      <c r="IK77" s="214">
        <v>45616</v>
      </c>
      <c r="IL77" s="222" t="s">
        <v>3411</v>
      </c>
      <c r="IM77" s="222">
        <v>3</v>
      </c>
      <c r="IN77" s="222" t="s">
        <v>1188</v>
      </c>
      <c r="IO77" s="222" t="s">
        <v>33</v>
      </c>
      <c r="IP77" s="222">
        <v>2</v>
      </c>
      <c r="IQ77" s="222" t="s">
        <v>17</v>
      </c>
      <c r="IR77" s="222" t="s">
        <v>17</v>
      </c>
      <c r="IS77" s="223">
        <v>45616</v>
      </c>
    </row>
    <row r="78" spans="1:253" s="11" customFormat="1" ht="13.25" customHeight="1" x14ac:dyDescent="0.25">
      <c r="A78" s="11" t="s">
        <v>13</v>
      </c>
      <c r="B78" s="11" t="s">
        <v>10190</v>
      </c>
      <c r="C78" s="11" t="s">
        <v>14</v>
      </c>
      <c r="D78" s="11" t="s">
        <v>15</v>
      </c>
      <c r="E78" s="11" t="s">
        <v>9646</v>
      </c>
      <c r="F78" s="11" t="s">
        <v>8269</v>
      </c>
      <c r="G78" s="212">
        <v>24947000</v>
      </c>
      <c r="H78" s="213" t="s">
        <v>8266</v>
      </c>
      <c r="I78" s="213" t="s">
        <v>358</v>
      </c>
      <c r="J78" s="213">
        <v>1</v>
      </c>
      <c r="K78" s="213" t="s">
        <v>8268</v>
      </c>
      <c r="L78" s="213" t="s">
        <v>8267</v>
      </c>
      <c r="M78" s="214">
        <v>45716</v>
      </c>
      <c r="N78" s="221" t="s">
        <v>8273</v>
      </c>
      <c r="O78" s="216">
        <v>1220190</v>
      </c>
      <c r="P78" s="216" t="s">
        <v>8270</v>
      </c>
      <c r="Q78" s="216" t="s">
        <v>358</v>
      </c>
      <c r="R78" s="216">
        <v>1</v>
      </c>
      <c r="S78" s="216" t="s">
        <v>8272</v>
      </c>
      <c r="T78" s="216" t="s">
        <v>8271</v>
      </c>
      <c r="U78" s="217">
        <v>45716</v>
      </c>
      <c r="V78" s="221" t="s">
        <v>8275</v>
      </c>
      <c r="W78" s="213">
        <v>24947000</v>
      </c>
      <c r="X78" s="213" t="s">
        <v>8266</v>
      </c>
      <c r="Y78" s="213" t="s">
        <v>358</v>
      </c>
      <c r="Z78" s="213">
        <v>1</v>
      </c>
      <c r="AA78" s="213" t="s">
        <v>8274</v>
      </c>
      <c r="AB78" s="213" t="s">
        <v>8267</v>
      </c>
      <c r="AC78" s="214">
        <v>45716</v>
      </c>
      <c r="AD78" s="221" t="s">
        <v>8277</v>
      </c>
      <c r="AE78" s="218">
        <v>24947000</v>
      </c>
      <c r="AF78" s="218" t="s">
        <v>8266</v>
      </c>
      <c r="AG78" s="218" t="s">
        <v>358</v>
      </c>
      <c r="AH78" s="218">
        <v>1</v>
      </c>
      <c r="AI78" s="218" t="s">
        <v>8276</v>
      </c>
      <c r="AJ78" s="218" t="s">
        <v>8267</v>
      </c>
      <c r="AK78" s="219">
        <v>45716</v>
      </c>
      <c r="AL78" s="221" t="s">
        <v>8281</v>
      </c>
      <c r="AM78" s="213">
        <v>1773000</v>
      </c>
      <c r="AN78" s="213" t="s">
        <v>8278</v>
      </c>
      <c r="AO78" s="213" t="s">
        <v>358</v>
      </c>
      <c r="AP78" s="213">
        <v>1</v>
      </c>
      <c r="AQ78" s="213" t="s">
        <v>8280</v>
      </c>
      <c r="AR78" s="213" t="s">
        <v>8279</v>
      </c>
      <c r="AS78" s="214">
        <v>45716</v>
      </c>
      <c r="AT78" s="222" t="s">
        <v>8282</v>
      </c>
      <c r="AU78" s="218">
        <v>0</v>
      </c>
      <c r="AV78" s="218" t="s">
        <v>17</v>
      </c>
      <c r="AW78" s="218" t="s">
        <v>17</v>
      </c>
      <c r="AX78" s="218" t="s">
        <v>17</v>
      </c>
      <c r="AY78" s="218" t="s">
        <v>3459</v>
      </c>
      <c r="AZ78" s="218" t="s">
        <v>17</v>
      </c>
      <c r="BA78" s="219">
        <v>45716</v>
      </c>
      <c r="BB78" s="221" t="s">
        <v>357</v>
      </c>
      <c r="BC78" s="213">
        <v>44056</v>
      </c>
      <c r="BD78" s="213" t="s">
        <v>355</v>
      </c>
      <c r="BE78" s="213" t="s">
        <v>22</v>
      </c>
      <c r="BF78" s="213">
        <v>3</v>
      </c>
      <c r="BG78" s="213">
        <v>0</v>
      </c>
      <c r="BH78" s="213" t="s">
        <v>356</v>
      </c>
      <c r="BI78" s="214">
        <v>43642</v>
      </c>
      <c r="BJ78" s="222" t="s">
        <v>8284</v>
      </c>
      <c r="BK78" s="222">
        <v>1705</v>
      </c>
      <c r="BL78" s="222" t="s">
        <v>8238</v>
      </c>
      <c r="BM78" s="222" t="s">
        <v>358</v>
      </c>
      <c r="BN78" s="222">
        <v>1</v>
      </c>
      <c r="BO78" s="222" t="s">
        <v>8283</v>
      </c>
      <c r="BP78" s="218" t="s">
        <v>496</v>
      </c>
      <c r="BQ78" s="223">
        <v>45716</v>
      </c>
      <c r="BR78" s="221" t="s">
        <v>19</v>
      </c>
      <c r="BS78" s="224" t="s">
        <v>17</v>
      </c>
      <c r="BT78" s="224">
        <v>0</v>
      </c>
      <c r="BU78" s="224" t="s">
        <v>17</v>
      </c>
      <c r="BV78" s="224" t="s">
        <v>17</v>
      </c>
      <c r="BW78" s="224" t="s">
        <v>18</v>
      </c>
      <c r="BX78" s="224">
        <v>0</v>
      </c>
      <c r="BY78" s="214">
        <v>43489</v>
      </c>
      <c r="BZ78" s="222" t="s">
        <v>23</v>
      </c>
      <c r="CA78" s="222">
        <v>1</v>
      </c>
      <c r="CB78" s="222" t="s">
        <v>13</v>
      </c>
      <c r="CC78" s="222" t="s">
        <v>22</v>
      </c>
      <c r="CD78" s="222">
        <v>3</v>
      </c>
      <c r="CE78" s="222" t="s">
        <v>13</v>
      </c>
      <c r="CF78" s="222" t="s">
        <v>14</v>
      </c>
      <c r="CG78" s="223">
        <v>43489</v>
      </c>
      <c r="CH78" s="221" t="s">
        <v>10820</v>
      </c>
      <c r="CI78" s="222" t="e">
        <v>#N/A</v>
      </c>
      <c r="CJ78" s="222" t="e">
        <v>#N/A</v>
      </c>
      <c r="CK78" s="222" t="e">
        <v>#N/A</v>
      </c>
      <c r="CL78" s="222" t="e">
        <v>#N/A</v>
      </c>
      <c r="CM78" s="222" t="e">
        <v>#N/A</v>
      </c>
      <c r="CN78" s="222" t="e">
        <v>#N/A</v>
      </c>
      <c r="CO78" s="225" t="e">
        <v>#N/A</v>
      </c>
      <c r="CP78" s="222" t="s">
        <v>25</v>
      </c>
      <c r="CQ78" s="224" t="s">
        <v>17</v>
      </c>
      <c r="CR78" s="224">
        <v>0</v>
      </c>
      <c r="CS78" s="224" t="s">
        <v>17</v>
      </c>
      <c r="CT78" s="224" t="s">
        <v>17</v>
      </c>
      <c r="CU78" s="224" t="s">
        <v>18</v>
      </c>
      <c r="CV78" s="224">
        <v>0</v>
      </c>
      <c r="CW78" s="214">
        <v>43489</v>
      </c>
      <c r="CX78" s="222" t="s">
        <v>8289</v>
      </c>
      <c r="CY78" s="218">
        <v>6152000</v>
      </c>
      <c r="CZ78" s="218" t="s">
        <v>8286</v>
      </c>
      <c r="DA78" s="218" t="s">
        <v>742</v>
      </c>
      <c r="DB78" s="218">
        <v>2</v>
      </c>
      <c r="DC78" s="218" t="s">
        <v>8294</v>
      </c>
      <c r="DD78" s="218" t="s">
        <v>8287</v>
      </c>
      <c r="DE78" s="220">
        <v>45716</v>
      </c>
      <c r="DF78" s="221" t="s">
        <v>8291</v>
      </c>
      <c r="DG78" s="213">
        <v>0</v>
      </c>
      <c r="DH78" s="224" t="s">
        <v>8266</v>
      </c>
      <c r="DI78" s="224" t="s">
        <v>742</v>
      </c>
      <c r="DJ78" s="224">
        <v>2</v>
      </c>
      <c r="DK78" s="224" t="s">
        <v>8290</v>
      </c>
      <c r="DL78" s="224" t="s">
        <v>8267</v>
      </c>
      <c r="DM78" s="214">
        <v>45716</v>
      </c>
      <c r="DN78" s="222" t="s">
        <v>8293</v>
      </c>
      <c r="DO78" s="218">
        <v>18795000</v>
      </c>
      <c r="DP78" s="222" t="s">
        <v>8286</v>
      </c>
      <c r="DQ78" s="222" t="s">
        <v>742</v>
      </c>
      <c r="DR78" s="222">
        <v>2</v>
      </c>
      <c r="DS78" s="222" t="s">
        <v>8292</v>
      </c>
      <c r="DT78" s="222" t="s">
        <v>8287</v>
      </c>
      <c r="DU78" s="223">
        <v>45716</v>
      </c>
      <c r="DV78" s="221" t="s">
        <v>8295</v>
      </c>
      <c r="DW78" s="213">
        <v>3877000</v>
      </c>
      <c r="DX78" s="224" t="s">
        <v>8286</v>
      </c>
      <c r="DY78" s="224" t="s">
        <v>742</v>
      </c>
      <c r="DZ78" s="224">
        <v>2</v>
      </c>
      <c r="EA78" s="224" t="s">
        <v>8294</v>
      </c>
      <c r="EB78" s="224" t="s">
        <v>8287</v>
      </c>
      <c r="EC78" s="214">
        <v>45716</v>
      </c>
      <c r="ED78" s="222" t="s">
        <v>8297</v>
      </c>
      <c r="EE78" s="218">
        <v>2178000</v>
      </c>
      <c r="EF78" s="222" t="s">
        <v>8286</v>
      </c>
      <c r="EG78" s="222" t="s">
        <v>742</v>
      </c>
      <c r="EH78" s="222">
        <v>2</v>
      </c>
      <c r="EI78" s="222" t="s">
        <v>8296</v>
      </c>
      <c r="EJ78" s="222" t="s">
        <v>8287</v>
      </c>
      <c r="EK78" s="223">
        <v>45716</v>
      </c>
      <c r="EL78" s="221" t="s">
        <v>8299</v>
      </c>
      <c r="EM78" s="213">
        <v>97000</v>
      </c>
      <c r="EN78" s="224" t="s">
        <v>8286</v>
      </c>
      <c r="EO78" s="224" t="s">
        <v>742</v>
      </c>
      <c r="EP78" s="224">
        <v>2</v>
      </c>
      <c r="EQ78" s="224" t="s">
        <v>8298</v>
      </c>
      <c r="ER78" s="224" t="s">
        <v>8287</v>
      </c>
      <c r="ES78" s="214">
        <v>45716</v>
      </c>
      <c r="ET78" s="222" t="s">
        <v>8285</v>
      </c>
      <c r="EU78" s="222">
        <v>1705</v>
      </c>
      <c r="EV78" s="222" t="s">
        <v>8238</v>
      </c>
      <c r="EW78" s="222" t="s">
        <v>358</v>
      </c>
      <c r="EX78" s="222">
        <v>1</v>
      </c>
      <c r="EY78" s="222" t="s">
        <v>8283</v>
      </c>
      <c r="EZ78" s="222" t="s">
        <v>496</v>
      </c>
      <c r="FA78" s="223">
        <v>45716</v>
      </c>
      <c r="FB78" s="221" t="s">
        <v>8301</v>
      </c>
      <c r="FC78" s="224">
        <v>5</v>
      </c>
      <c r="FD78" s="224" t="s">
        <v>8300</v>
      </c>
      <c r="FE78" s="224" t="s">
        <v>358</v>
      </c>
      <c r="FF78" s="224">
        <v>1</v>
      </c>
      <c r="FG78" s="224" t="s">
        <v>4439</v>
      </c>
      <c r="FH78" s="224" t="s">
        <v>8279</v>
      </c>
      <c r="FI78" s="214">
        <v>45716</v>
      </c>
      <c r="FJ78" s="221" t="s">
        <v>27</v>
      </c>
      <c r="FK78" s="222" t="s">
        <v>17</v>
      </c>
      <c r="FL78" s="222">
        <v>0</v>
      </c>
      <c r="FM78" s="222" t="s">
        <v>17</v>
      </c>
      <c r="FN78" s="222" t="s">
        <v>17</v>
      </c>
      <c r="FO78" s="222" t="s">
        <v>18</v>
      </c>
      <c r="FP78" s="218">
        <v>0</v>
      </c>
      <c r="FQ78" s="219">
        <v>43489</v>
      </c>
      <c r="FR78" s="221" t="s">
        <v>29</v>
      </c>
      <c r="FS78" s="224" t="s">
        <v>17</v>
      </c>
      <c r="FT78" s="224">
        <v>0</v>
      </c>
      <c r="FU78" s="224" t="s">
        <v>17</v>
      </c>
      <c r="FV78" s="224" t="s">
        <v>17</v>
      </c>
      <c r="FW78" s="224" t="s">
        <v>18</v>
      </c>
      <c r="FX78" s="224">
        <v>0</v>
      </c>
      <c r="FY78" s="214">
        <v>43489</v>
      </c>
      <c r="FZ78" s="222" t="s">
        <v>2956</v>
      </c>
      <c r="GA78" s="222">
        <v>2</v>
      </c>
      <c r="GB78" s="222" t="s">
        <v>1188</v>
      </c>
      <c r="GC78" s="222" t="s">
        <v>33</v>
      </c>
      <c r="GD78" s="222">
        <v>2</v>
      </c>
      <c r="GE78" s="222" t="s">
        <v>17</v>
      </c>
      <c r="GF78" s="222" t="s">
        <v>17</v>
      </c>
      <c r="GG78" s="223">
        <v>45610</v>
      </c>
      <c r="GH78" s="221" t="s">
        <v>2962</v>
      </c>
      <c r="GI78" s="224">
        <v>3</v>
      </c>
      <c r="GJ78" s="224" t="s">
        <v>1188</v>
      </c>
      <c r="GK78" s="224" t="s">
        <v>33</v>
      </c>
      <c r="GL78" s="224">
        <v>2</v>
      </c>
      <c r="GM78" s="224" t="s">
        <v>17</v>
      </c>
      <c r="GN78" s="224" t="s">
        <v>17</v>
      </c>
      <c r="GO78" s="214">
        <v>45610</v>
      </c>
      <c r="GP78" s="222" t="s">
        <v>2957</v>
      </c>
      <c r="GQ78" s="222">
        <v>2</v>
      </c>
      <c r="GR78" s="222" t="s">
        <v>1188</v>
      </c>
      <c r="GS78" s="222" t="s">
        <v>33</v>
      </c>
      <c r="GT78" s="222">
        <v>2</v>
      </c>
      <c r="GU78" s="222" t="s">
        <v>17</v>
      </c>
      <c r="GV78" s="222" t="s">
        <v>17</v>
      </c>
      <c r="GW78" s="223">
        <v>45610</v>
      </c>
      <c r="GX78" s="221" t="s">
        <v>2963</v>
      </c>
      <c r="GY78" s="224">
        <v>1</v>
      </c>
      <c r="GZ78" s="224" t="s">
        <v>1188</v>
      </c>
      <c r="HA78" s="224" t="s">
        <v>33</v>
      </c>
      <c r="HB78" s="224">
        <v>2</v>
      </c>
      <c r="HC78" s="224" t="s">
        <v>17</v>
      </c>
      <c r="HD78" s="224" t="s">
        <v>17</v>
      </c>
      <c r="HE78" s="214">
        <v>45610</v>
      </c>
      <c r="HF78" s="222" t="s">
        <v>2955</v>
      </c>
      <c r="HG78" s="222">
        <v>0</v>
      </c>
      <c r="HH78" s="222" t="s">
        <v>1188</v>
      </c>
      <c r="HI78" s="222" t="s">
        <v>33</v>
      </c>
      <c r="HJ78" s="222">
        <v>2</v>
      </c>
      <c r="HK78" s="222" t="s">
        <v>17</v>
      </c>
      <c r="HL78" s="222" t="s">
        <v>17</v>
      </c>
      <c r="HM78" s="223">
        <v>45610</v>
      </c>
      <c r="HN78" s="221" t="s">
        <v>2961</v>
      </c>
      <c r="HO78" s="224">
        <v>2</v>
      </c>
      <c r="HP78" s="224" t="s">
        <v>1188</v>
      </c>
      <c r="HQ78" s="224" t="s">
        <v>33</v>
      </c>
      <c r="HR78" s="224">
        <v>2</v>
      </c>
      <c r="HS78" s="224" t="s">
        <v>17</v>
      </c>
      <c r="HT78" s="224" t="s">
        <v>17</v>
      </c>
      <c r="HU78" s="214">
        <v>45610</v>
      </c>
      <c r="HV78" s="222" t="s">
        <v>2958</v>
      </c>
      <c r="HW78" s="222">
        <v>3</v>
      </c>
      <c r="HX78" s="222" t="s">
        <v>1188</v>
      </c>
      <c r="HY78" s="222" t="s">
        <v>33</v>
      </c>
      <c r="HZ78" s="222">
        <v>2</v>
      </c>
      <c r="IA78" s="222" t="s">
        <v>17</v>
      </c>
      <c r="IB78" s="222" t="s">
        <v>17</v>
      </c>
      <c r="IC78" s="223">
        <v>45610</v>
      </c>
      <c r="ID78" s="221" t="s">
        <v>2960</v>
      </c>
      <c r="IE78" s="224">
        <v>1</v>
      </c>
      <c r="IF78" s="224" t="s">
        <v>1188</v>
      </c>
      <c r="IG78" s="224" t="s">
        <v>33</v>
      </c>
      <c r="IH78" s="224">
        <v>2</v>
      </c>
      <c r="II78" s="224" t="s">
        <v>17</v>
      </c>
      <c r="IJ78" s="224" t="s">
        <v>17</v>
      </c>
      <c r="IK78" s="214">
        <v>45610</v>
      </c>
      <c r="IL78" s="222" t="s">
        <v>2959</v>
      </c>
      <c r="IM78" s="222">
        <v>3</v>
      </c>
      <c r="IN78" s="222" t="s">
        <v>1188</v>
      </c>
      <c r="IO78" s="222" t="s">
        <v>33</v>
      </c>
      <c r="IP78" s="222">
        <v>2</v>
      </c>
      <c r="IQ78" s="222" t="s">
        <v>17</v>
      </c>
      <c r="IR78" s="222" t="s">
        <v>17</v>
      </c>
      <c r="IS78" s="223">
        <v>45610</v>
      </c>
    </row>
    <row r="79" spans="1:253" s="11" customFormat="1" ht="13.25" customHeight="1" x14ac:dyDescent="0.25">
      <c r="A79" s="11" t="s">
        <v>1526</v>
      </c>
      <c r="B79" s="11" t="s">
        <v>10363</v>
      </c>
      <c r="C79" s="11" t="s">
        <v>1527</v>
      </c>
      <c r="D79" s="11" t="s">
        <v>1528</v>
      </c>
      <c r="E79" s="11" t="s">
        <v>9649</v>
      </c>
      <c r="F79" s="11" t="s">
        <v>7201</v>
      </c>
      <c r="G79" s="212">
        <v>57008000</v>
      </c>
      <c r="H79" s="213" t="s">
        <v>7198</v>
      </c>
      <c r="I79" s="213" t="s">
        <v>358</v>
      </c>
      <c r="J79" s="213">
        <v>1</v>
      </c>
      <c r="K79" s="213" t="s">
        <v>7200</v>
      </c>
      <c r="L79" s="213" t="s">
        <v>7199</v>
      </c>
      <c r="M79" s="214">
        <v>45714</v>
      </c>
      <c r="N79" s="221" t="s">
        <v>7205</v>
      </c>
      <c r="O79" s="216">
        <v>676577</v>
      </c>
      <c r="P79" s="216" t="s">
        <v>7202</v>
      </c>
      <c r="Q79" s="216" t="s">
        <v>358</v>
      </c>
      <c r="R79" s="216">
        <v>1</v>
      </c>
      <c r="S79" s="216" t="s">
        <v>7204</v>
      </c>
      <c r="T79" s="216" t="s">
        <v>7203</v>
      </c>
      <c r="U79" s="217">
        <v>45714</v>
      </c>
      <c r="V79" s="221" t="s">
        <v>7207</v>
      </c>
      <c r="W79" s="213">
        <v>57008000</v>
      </c>
      <c r="X79" s="213" t="s">
        <v>7198</v>
      </c>
      <c r="Y79" s="213" t="s">
        <v>358</v>
      </c>
      <c r="Z79" s="213">
        <v>1</v>
      </c>
      <c r="AA79" s="213" t="s">
        <v>7206</v>
      </c>
      <c r="AB79" s="213" t="s">
        <v>7199</v>
      </c>
      <c r="AC79" s="214">
        <v>45714</v>
      </c>
      <c r="AD79" s="221" t="s">
        <v>7209</v>
      </c>
      <c r="AE79" s="218">
        <v>57008000</v>
      </c>
      <c r="AF79" s="218" t="s">
        <v>7198</v>
      </c>
      <c r="AG79" s="218" t="s">
        <v>358</v>
      </c>
      <c r="AH79" s="218">
        <v>1</v>
      </c>
      <c r="AI79" s="218" t="s">
        <v>7208</v>
      </c>
      <c r="AJ79" s="218" t="s">
        <v>7199</v>
      </c>
      <c r="AK79" s="219">
        <v>45714</v>
      </c>
      <c r="AL79" s="221" t="s">
        <v>7213</v>
      </c>
      <c r="AM79" s="213">
        <v>5031000</v>
      </c>
      <c r="AN79" s="213" t="s">
        <v>7210</v>
      </c>
      <c r="AO79" s="213" t="s">
        <v>742</v>
      </c>
      <c r="AP79" s="213">
        <v>2</v>
      </c>
      <c r="AQ79" s="213" t="s">
        <v>7212</v>
      </c>
      <c r="AR79" s="213" t="s">
        <v>7211</v>
      </c>
      <c r="AS79" s="214">
        <v>45714</v>
      </c>
      <c r="AT79" s="222" t="s">
        <v>7214</v>
      </c>
      <c r="AU79" s="218" t="s">
        <v>17</v>
      </c>
      <c r="AV79" s="218" t="s">
        <v>17</v>
      </c>
      <c r="AW79" s="218" t="s">
        <v>17</v>
      </c>
      <c r="AX79" s="218" t="s">
        <v>17</v>
      </c>
      <c r="AY79" s="218" t="s">
        <v>1534</v>
      </c>
      <c r="AZ79" s="218" t="s">
        <v>17</v>
      </c>
      <c r="BA79" s="219">
        <v>45714</v>
      </c>
      <c r="BB79" s="221" t="s">
        <v>1532</v>
      </c>
      <c r="BC79" s="213" t="s">
        <v>17</v>
      </c>
      <c r="BD79" s="213" t="s">
        <v>17</v>
      </c>
      <c r="BE79" s="213" t="s">
        <v>17</v>
      </c>
      <c r="BF79" s="213" t="s">
        <v>17</v>
      </c>
      <c r="BG79" s="213" t="s">
        <v>1529</v>
      </c>
      <c r="BH79" s="213" t="s">
        <v>17</v>
      </c>
      <c r="BI79" s="214">
        <v>45525</v>
      </c>
      <c r="BJ79" s="222" t="s">
        <v>7217</v>
      </c>
      <c r="BK79" s="222">
        <v>8736</v>
      </c>
      <c r="BL79" s="222" t="s">
        <v>7215</v>
      </c>
      <c r="BM79" s="222" t="s">
        <v>742</v>
      </c>
      <c r="BN79" s="222">
        <v>2</v>
      </c>
      <c r="BO79" s="222" t="s">
        <v>7216</v>
      </c>
      <c r="BP79" s="218" t="s">
        <v>496</v>
      </c>
      <c r="BQ79" s="223">
        <v>45714</v>
      </c>
      <c r="BR79" s="221" t="s">
        <v>4241</v>
      </c>
      <c r="BS79" s="224" t="s">
        <v>17</v>
      </c>
      <c r="BT79" s="224" t="s">
        <v>17</v>
      </c>
      <c r="BU79" s="224" t="s">
        <v>17</v>
      </c>
      <c r="BV79" s="224" t="s">
        <v>17</v>
      </c>
      <c r="BW79" s="224" t="s">
        <v>1534</v>
      </c>
      <c r="BX79" s="224" t="s">
        <v>17</v>
      </c>
      <c r="BY79" s="214">
        <v>45683</v>
      </c>
      <c r="BZ79" s="222" t="s">
        <v>4242</v>
      </c>
      <c r="CA79" s="222" t="s">
        <v>17</v>
      </c>
      <c r="CB79" s="222" t="s">
        <v>17</v>
      </c>
      <c r="CC79" s="222" t="s">
        <v>17</v>
      </c>
      <c r="CD79" s="222" t="s">
        <v>17</v>
      </c>
      <c r="CE79" s="222" t="s">
        <v>1534</v>
      </c>
      <c r="CF79" s="222" t="s">
        <v>17</v>
      </c>
      <c r="CG79" s="223">
        <v>45683</v>
      </c>
      <c r="CH79" s="221" t="s">
        <v>10821</v>
      </c>
      <c r="CI79" s="222" t="e">
        <v>#N/A</v>
      </c>
      <c r="CJ79" s="222" t="e">
        <v>#N/A</v>
      </c>
      <c r="CK79" s="222" t="e">
        <v>#N/A</v>
      </c>
      <c r="CL79" s="222" t="e">
        <v>#N/A</v>
      </c>
      <c r="CM79" s="222" t="e">
        <v>#N/A</v>
      </c>
      <c r="CN79" s="222" t="e">
        <v>#N/A</v>
      </c>
      <c r="CO79" s="225" t="e">
        <v>#N/A</v>
      </c>
      <c r="CP79" s="222" t="s">
        <v>1535</v>
      </c>
      <c r="CQ79" s="224" t="s">
        <v>17</v>
      </c>
      <c r="CR79" s="224" t="s">
        <v>17</v>
      </c>
      <c r="CS79" s="224" t="s">
        <v>17</v>
      </c>
      <c r="CT79" s="224" t="s">
        <v>17</v>
      </c>
      <c r="CU79" s="224" t="s">
        <v>1534</v>
      </c>
      <c r="CV79" s="224" t="s">
        <v>17</v>
      </c>
      <c r="CW79" s="214">
        <v>45525</v>
      </c>
      <c r="CX79" s="222" t="s">
        <v>7221</v>
      </c>
      <c r="CY79" s="218">
        <v>19902000</v>
      </c>
      <c r="CZ79" s="218" t="s">
        <v>7198</v>
      </c>
      <c r="DA79" s="218" t="s">
        <v>22</v>
      </c>
      <c r="DB79" s="218">
        <v>3</v>
      </c>
      <c r="DC79" s="218" t="s">
        <v>7224</v>
      </c>
      <c r="DD79" s="218" t="s">
        <v>7199</v>
      </c>
      <c r="DE79" s="220">
        <v>45714</v>
      </c>
      <c r="DF79" s="221" t="s">
        <v>7222</v>
      </c>
      <c r="DG79" s="213">
        <v>0</v>
      </c>
      <c r="DH79" s="224" t="s">
        <v>7198</v>
      </c>
      <c r="DI79" s="224" t="s">
        <v>742</v>
      </c>
      <c r="DJ79" s="224">
        <v>2</v>
      </c>
      <c r="DK79" s="224" t="s">
        <v>4514</v>
      </c>
      <c r="DL79" s="224" t="s">
        <v>7199</v>
      </c>
      <c r="DM79" s="214">
        <v>45714</v>
      </c>
      <c r="DN79" s="222" t="s">
        <v>7223</v>
      </c>
      <c r="DO79" s="218">
        <v>37106000</v>
      </c>
      <c r="DP79" s="222" t="s">
        <v>7198</v>
      </c>
      <c r="DQ79" s="222" t="s">
        <v>742</v>
      </c>
      <c r="DR79" s="222">
        <v>2</v>
      </c>
      <c r="DS79" s="222" t="s">
        <v>3766</v>
      </c>
      <c r="DT79" s="222" t="s">
        <v>7199</v>
      </c>
      <c r="DU79" s="223">
        <v>45714</v>
      </c>
      <c r="DV79" s="221" t="s">
        <v>7225</v>
      </c>
      <c r="DW79" s="213">
        <v>11701000</v>
      </c>
      <c r="DX79" s="224" t="s">
        <v>7198</v>
      </c>
      <c r="DY79" s="224" t="s">
        <v>22</v>
      </c>
      <c r="DZ79" s="224">
        <v>3</v>
      </c>
      <c r="EA79" s="224" t="s">
        <v>7224</v>
      </c>
      <c r="EB79" s="224" t="s">
        <v>7199</v>
      </c>
      <c r="EC79" s="214">
        <v>45714</v>
      </c>
      <c r="ED79" s="222" t="s">
        <v>7226</v>
      </c>
      <c r="EE79" s="218">
        <v>8165000</v>
      </c>
      <c r="EF79" s="222" t="s">
        <v>7198</v>
      </c>
      <c r="EG79" s="222" t="s">
        <v>22</v>
      </c>
      <c r="EH79" s="222">
        <v>3</v>
      </c>
      <c r="EI79" s="222" t="s">
        <v>7224</v>
      </c>
      <c r="EJ79" s="222" t="s">
        <v>7199</v>
      </c>
      <c r="EK79" s="223">
        <v>45714</v>
      </c>
      <c r="EL79" s="221" t="s">
        <v>7227</v>
      </c>
      <c r="EM79" s="213">
        <v>36000</v>
      </c>
      <c r="EN79" s="224" t="s">
        <v>7198</v>
      </c>
      <c r="EO79" s="224" t="s">
        <v>22</v>
      </c>
      <c r="EP79" s="224">
        <v>3</v>
      </c>
      <c r="EQ79" s="224" t="s">
        <v>7224</v>
      </c>
      <c r="ER79" s="224" t="s">
        <v>7199</v>
      </c>
      <c r="ES79" s="214">
        <v>45714</v>
      </c>
      <c r="ET79" s="222" t="s">
        <v>7219</v>
      </c>
      <c r="EU79" s="222">
        <v>8736</v>
      </c>
      <c r="EV79" s="222" t="s">
        <v>7215</v>
      </c>
      <c r="EW79" s="222" t="s">
        <v>742</v>
      </c>
      <c r="EX79" s="222">
        <v>2</v>
      </c>
      <c r="EY79" s="222" t="s">
        <v>7218</v>
      </c>
      <c r="EZ79" s="222" t="s">
        <v>496</v>
      </c>
      <c r="FA79" s="223">
        <v>45714</v>
      </c>
      <c r="FB79" s="221" t="s">
        <v>7230</v>
      </c>
      <c r="FC79" s="224">
        <v>5</v>
      </c>
      <c r="FD79" s="224" t="s">
        <v>7228</v>
      </c>
      <c r="FE79" s="224" t="s">
        <v>358</v>
      </c>
      <c r="FF79" s="224">
        <v>1</v>
      </c>
      <c r="FG79" s="224" t="s">
        <v>4439</v>
      </c>
      <c r="FH79" s="224" t="s">
        <v>7229</v>
      </c>
      <c r="FI79" s="214">
        <v>45714</v>
      </c>
      <c r="FJ79" s="221" t="s">
        <v>1530</v>
      </c>
      <c r="FK79" s="222" t="s">
        <v>17</v>
      </c>
      <c r="FL79" s="222" t="s">
        <v>17</v>
      </c>
      <c r="FM79" s="222" t="s">
        <v>17</v>
      </c>
      <c r="FN79" s="222" t="s">
        <v>17</v>
      </c>
      <c r="FO79" s="222" t="s">
        <v>1529</v>
      </c>
      <c r="FP79" s="218" t="s">
        <v>17</v>
      </c>
      <c r="FQ79" s="219">
        <v>45525</v>
      </c>
      <c r="FR79" s="221" t="s">
        <v>1531</v>
      </c>
      <c r="FS79" s="224" t="s">
        <v>17</v>
      </c>
      <c r="FT79" s="224" t="s">
        <v>17</v>
      </c>
      <c r="FU79" s="224" t="s">
        <v>17</v>
      </c>
      <c r="FV79" s="224" t="s">
        <v>17</v>
      </c>
      <c r="FW79" s="224" t="s">
        <v>1529</v>
      </c>
      <c r="FX79" s="224" t="s">
        <v>17</v>
      </c>
      <c r="FY79" s="214">
        <v>45525</v>
      </c>
      <c r="FZ79" s="222" t="s">
        <v>2586</v>
      </c>
      <c r="GA79" s="222">
        <v>1</v>
      </c>
      <c r="GB79" s="222" t="s">
        <v>1188</v>
      </c>
      <c r="GC79" s="222" t="s">
        <v>33</v>
      </c>
      <c r="GD79" s="222">
        <v>2</v>
      </c>
      <c r="GE79" s="222" t="s">
        <v>17</v>
      </c>
      <c r="GF79" s="222" t="s">
        <v>17</v>
      </c>
      <c r="GG79" s="223">
        <v>45609</v>
      </c>
      <c r="GH79" s="221" t="s">
        <v>2592</v>
      </c>
      <c r="GI79" s="224">
        <v>3</v>
      </c>
      <c r="GJ79" s="224" t="s">
        <v>1188</v>
      </c>
      <c r="GK79" s="224" t="s">
        <v>33</v>
      </c>
      <c r="GL79" s="224">
        <v>2</v>
      </c>
      <c r="GM79" s="224" t="s">
        <v>17</v>
      </c>
      <c r="GN79" s="224" t="s">
        <v>17</v>
      </c>
      <c r="GO79" s="214">
        <v>45609</v>
      </c>
      <c r="GP79" s="222" t="s">
        <v>2587</v>
      </c>
      <c r="GQ79" s="222">
        <v>3</v>
      </c>
      <c r="GR79" s="222" t="s">
        <v>1188</v>
      </c>
      <c r="GS79" s="222" t="s">
        <v>33</v>
      </c>
      <c r="GT79" s="222">
        <v>2</v>
      </c>
      <c r="GU79" s="222" t="s">
        <v>17</v>
      </c>
      <c r="GV79" s="222" t="s">
        <v>17</v>
      </c>
      <c r="GW79" s="223">
        <v>45609</v>
      </c>
      <c r="GX79" s="221" t="s">
        <v>2593</v>
      </c>
      <c r="GY79" s="224">
        <v>3</v>
      </c>
      <c r="GZ79" s="224" t="s">
        <v>1188</v>
      </c>
      <c r="HA79" s="224" t="s">
        <v>33</v>
      </c>
      <c r="HB79" s="224">
        <v>2</v>
      </c>
      <c r="HC79" s="224" t="s">
        <v>17</v>
      </c>
      <c r="HD79" s="224" t="s">
        <v>17</v>
      </c>
      <c r="HE79" s="214">
        <v>45609</v>
      </c>
      <c r="HF79" s="222" t="s">
        <v>2585</v>
      </c>
      <c r="HG79" s="222">
        <v>3</v>
      </c>
      <c r="HH79" s="222" t="s">
        <v>1188</v>
      </c>
      <c r="HI79" s="222" t="s">
        <v>33</v>
      </c>
      <c r="HJ79" s="222">
        <v>2</v>
      </c>
      <c r="HK79" s="222" t="s">
        <v>17</v>
      </c>
      <c r="HL79" s="222" t="s">
        <v>17</v>
      </c>
      <c r="HM79" s="223">
        <v>45609</v>
      </c>
      <c r="HN79" s="221" t="s">
        <v>2591</v>
      </c>
      <c r="HO79" s="224">
        <v>3</v>
      </c>
      <c r="HP79" s="224" t="s">
        <v>1188</v>
      </c>
      <c r="HQ79" s="224" t="s">
        <v>33</v>
      </c>
      <c r="HR79" s="224">
        <v>2</v>
      </c>
      <c r="HS79" s="224" t="s">
        <v>17</v>
      </c>
      <c r="HT79" s="224" t="s">
        <v>17</v>
      </c>
      <c r="HU79" s="214">
        <v>45609</v>
      </c>
      <c r="HV79" s="222" t="s">
        <v>2588</v>
      </c>
      <c r="HW79" s="222">
        <v>3</v>
      </c>
      <c r="HX79" s="222" t="s">
        <v>1188</v>
      </c>
      <c r="HY79" s="222" t="s">
        <v>33</v>
      </c>
      <c r="HZ79" s="222">
        <v>2</v>
      </c>
      <c r="IA79" s="222" t="s">
        <v>17</v>
      </c>
      <c r="IB79" s="222" t="s">
        <v>17</v>
      </c>
      <c r="IC79" s="223">
        <v>45609</v>
      </c>
      <c r="ID79" s="221" t="s">
        <v>2590</v>
      </c>
      <c r="IE79" s="224">
        <v>2</v>
      </c>
      <c r="IF79" s="224" t="s">
        <v>1188</v>
      </c>
      <c r="IG79" s="224" t="s">
        <v>33</v>
      </c>
      <c r="IH79" s="224">
        <v>2</v>
      </c>
      <c r="II79" s="224" t="s">
        <v>17</v>
      </c>
      <c r="IJ79" s="224" t="s">
        <v>17</v>
      </c>
      <c r="IK79" s="214">
        <v>45609</v>
      </c>
      <c r="IL79" s="222" t="s">
        <v>2589</v>
      </c>
      <c r="IM79" s="222">
        <v>3</v>
      </c>
      <c r="IN79" s="222" t="s">
        <v>1188</v>
      </c>
      <c r="IO79" s="222" t="s">
        <v>33</v>
      </c>
      <c r="IP79" s="222">
        <v>2</v>
      </c>
      <c r="IQ79" s="222" t="s">
        <v>17</v>
      </c>
      <c r="IR79" s="222" t="s">
        <v>17</v>
      </c>
      <c r="IS79" s="223">
        <v>45609</v>
      </c>
    </row>
    <row r="80" spans="1:253" s="11" customFormat="1" ht="13.25" customHeight="1" x14ac:dyDescent="0.25">
      <c r="A80" s="11" t="s">
        <v>1536</v>
      </c>
      <c r="B80" s="11" t="s">
        <v>10140</v>
      </c>
      <c r="C80" s="11" t="s">
        <v>1537</v>
      </c>
      <c r="D80" s="11" t="s">
        <v>1528</v>
      </c>
      <c r="E80" s="11" t="s">
        <v>9649</v>
      </c>
      <c r="F80" s="11" t="s">
        <v>7231</v>
      </c>
      <c r="G80" s="212">
        <v>57008000</v>
      </c>
      <c r="H80" s="213" t="s">
        <v>7198</v>
      </c>
      <c r="I80" s="213" t="s">
        <v>358</v>
      </c>
      <c r="J80" s="213">
        <v>1</v>
      </c>
      <c r="K80" s="213" t="s">
        <v>7200</v>
      </c>
      <c r="L80" s="213" t="s">
        <v>7199</v>
      </c>
      <c r="M80" s="214">
        <v>45714</v>
      </c>
      <c r="N80" s="221" t="s">
        <v>7233</v>
      </c>
      <c r="O80" s="216">
        <v>36778</v>
      </c>
      <c r="P80" s="216" t="s">
        <v>7202</v>
      </c>
      <c r="Q80" s="216" t="s">
        <v>358</v>
      </c>
      <c r="R80" s="216">
        <v>1</v>
      </c>
      <c r="S80" s="216" t="s">
        <v>7232</v>
      </c>
      <c r="T80" s="216" t="s">
        <v>7203</v>
      </c>
      <c r="U80" s="217">
        <v>45714</v>
      </c>
      <c r="V80" s="221" t="s">
        <v>7235</v>
      </c>
      <c r="W80" s="213">
        <v>3653000</v>
      </c>
      <c r="X80" s="213" t="s">
        <v>7198</v>
      </c>
      <c r="Y80" s="213" t="s">
        <v>358</v>
      </c>
      <c r="Z80" s="213">
        <v>1</v>
      </c>
      <c r="AA80" s="213" t="s">
        <v>7234</v>
      </c>
      <c r="AB80" s="213" t="s">
        <v>7199</v>
      </c>
      <c r="AC80" s="214">
        <v>45714</v>
      </c>
      <c r="AD80" s="221" t="s">
        <v>7237</v>
      </c>
      <c r="AE80" s="218">
        <v>3653000</v>
      </c>
      <c r="AF80" s="218" t="s">
        <v>7198</v>
      </c>
      <c r="AG80" s="218" t="s">
        <v>358</v>
      </c>
      <c r="AH80" s="218">
        <v>1</v>
      </c>
      <c r="AI80" s="218" t="s">
        <v>7236</v>
      </c>
      <c r="AJ80" s="218" t="s">
        <v>7199</v>
      </c>
      <c r="AK80" s="219">
        <v>45714</v>
      </c>
      <c r="AL80" s="221" t="s">
        <v>7239</v>
      </c>
      <c r="AM80" s="213">
        <v>1385000</v>
      </c>
      <c r="AN80" s="213" t="s">
        <v>7210</v>
      </c>
      <c r="AO80" s="213" t="s">
        <v>742</v>
      </c>
      <c r="AP80" s="213">
        <v>2</v>
      </c>
      <c r="AQ80" s="213" t="s">
        <v>7238</v>
      </c>
      <c r="AR80" s="213" t="s">
        <v>7211</v>
      </c>
      <c r="AS80" s="214">
        <v>45714</v>
      </c>
      <c r="AT80" s="222" t="s">
        <v>7240</v>
      </c>
      <c r="AU80" s="218" t="s">
        <v>17</v>
      </c>
      <c r="AV80" s="218" t="s">
        <v>17</v>
      </c>
      <c r="AW80" s="218" t="s">
        <v>17</v>
      </c>
      <c r="AX80" s="218" t="s">
        <v>17</v>
      </c>
      <c r="AY80" s="218" t="s">
        <v>1538</v>
      </c>
      <c r="AZ80" s="218" t="s">
        <v>17</v>
      </c>
      <c r="BA80" s="219">
        <v>45714</v>
      </c>
      <c r="BB80" s="221" t="s">
        <v>1541</v>
      </c>
      <c r="BC80" s="213" t="s">
        <v>17</v>
      </c>
      <c r="BD80" s="213" t="s">
        <v>17</v>
      </c>
      <c r="BE80" s="213" t="s">
        <v>17</v>
      </c>
      <c r="BF80" s="213" t="s">
        <v>17</v>
      </c>
      <c r="BG80" s="213" t="s">
        <v>1538</v>
      </c>
      <c r="BH80" s="213" t="s">
        <v>17</v>
      </c>
      <c r="BI80" s="214">
        <v>45525</v>
      </c>
      <c r="BJ80" s="222" t="s">
        <v>7242</v>
      </c>
      <c r="BK80" s="222">
        <v>1674</v>
      </c>
      <c r="BL80" s="222" t="s">
        <v>7215</v>
      </c>
      <c r="BM80" s="222" t="s">
        <v>742</v>
      </c>
      <c r="BN80" s="222">
        <v>2</v>
      </c>
      <c r="BO80" s="222" t="s">
        <v>7241</v>
      </c>
      <c r="BP80" s="218" t="s">
        <v>496</v>
      </c>
      <c r="BQ80" s="223">
        <v>45714</v>
      </c>
      <c r="BR80" s="221" t="s">
        <v>1542</v>
      </c>
      <c r="BS80" s="224" t="s">
        <v>17</v>
      </c>
      <c r="BT80" s="224" t="s">
        <v>17</v>
      </c>
      <c r="BU80" s="224" t="s">
        <v>17</v>
      </c>
      <c r="BV80" s="224" t="s">
        <v>17</v>
      </c>
      <c r="BW80" s="224" t="s">
        <v>1538</v>
      </c>
      <c r="BX80" s="224" t="s">
        <v>17</v>
      </c>
      <c r="BY80" s="214">
        <v>45525</v>
      </c>
      <c r="BZ80" s="222" t="s">
        <v>1543</v>
      </c>
      <c r="CA80" s="222" t="s">
        <v>17</v>
      </c>
      <c r="CB80" s="222" t="s">
        <v>17</v>
      </c>
      <c r="CC80" s="222" t="s">
        <v>17</v>
      </c>
      <c r="CD80" s="222" t="s">
        <v>17</v>
      </c>
      <c r="CE80" s="222" t="s">
        <v>1538</v>
      </c>
      <c r="CF80" s="222" t="s">
        <v>17</v>
      </c>
      <c r="CG80" s="223">
        <v>45525</v>
      </c>
      <c r="CH80" s="221" t="s">
        <v>10822</v>
      </c>
      <c r="CI80" s="222" t="e">
        <v>#N/A</v>
      </c>
      <c r="CJ80" s="222" t="e">
        <v>#N/A</v>
      </c>
      <c r="CK80" s="222" t="e">
        <v>#N/A</v>
      </c>
      <c r="CL80" s="222" t="e">
        <v>#N/A</v>
      </c>
      <c r="CM80" s="222" t="e">
        <v>#N/A</v>
      </c>
      <c r="CN80" s="222" t="e">
        <v>#N/A</v>
      </c>
      <c r="CO80" s="225" t="e">
        <v>#N/A</v>
      </c>
      <c r="CP80" s="222" t="s">
        <v>1545</v>
      </c>
      <c r="CQ80" s="224" t="s">
        <v>17</v>
      </c>
      <c r="CR80" s="224" t="s">
        <v>17</v>
      </c>
      <c r="CS80" s="224" t="s">
        <v>17</v>
      </c>
      <c r="CT80" s="224" t="s">
        <v>17</v>
      </c>
      <c r="CU80" s="224" t="s">
        <v>1538</v>
      </c>
      <c r="CV80" s="224" t="s">
        <v>17</v>
      </c>
      <c r="CW80" s="214">
        <v>45525</v>
      </c>
      <c r="CX80" s="222" t="s">
        <v>7245</v>
      </c>
      <c r="CY80" s="218">
        <v>1980000</v>
      </c>
      <c r="CZ80" s="218" t="s">
        <v>7198</v>
      </c>
      <c r="DA80" s="218" t="s">
        <v>22</v>
      </c>
      <c r="DB80" s="218">
        <v>3</v>
      </c>
      <c r="DC80" s="218" t="s">
        <v>7248</v>
      </c>
      <c r="DD80" s="218" t="s">
        <v>7199</v>
      </c>
      <c r="DE80" s="220">
        <v>45714</v>
      </c>
      <c r="DF80" s="221" t="s">
        <v>7246</v>
      </c>
      <c r="DG80" s="213">
        <v>0</v>
      </c>
      <c r="DH80" s="224" t="s">
        <v>7198</v>
      </c>
      <c r="DI80" s="224" t="s">
        <v>742</v>
      </c>
      <c r="DJ80" s="224">
        <v>2</v>
      </c>
      <c r="DK80" s="224" t="s">
        <v>4514</v>
      </c>
      <c r="DL80" s="224" t="s">
        <v>7199</v>
      </c>
      <c r="DM80" s="214">
        <v>45714</v>
      </c>
      <c r="DN80" s="222" t="s">
        <v>7247</v>
      </c>
      <c r="DO80" s="218">
        <v>1673000</v>
      </c>
      <c r="DP80" s="222" t="s">
        <v>7198</v>
      </c>
      <c r="DQ80" s="222" t="s">
        <v>742</v>
      </c>
      <c r="DR80" s="222">
        <v>2</v>
      </c>
      <c r="DS80" s="222" t="s">
        <v>3766</v>
      </c>
      <c r="DT80" s="222" t="s">
        <v>7199</v>
      </c>
      <c r="DU80" s="223">
        <v>45714</v>
      </c>
      <c r="DV80" s="221" t="s">
        <v>7249</v>
      </c>
      <c r="DW80" s="213">
        <v>51000</v>
      </c>
      <c r="DX80" s="224" t="s">
        <v>7198</v>
      </c>
      <c r="DY80" s="224" t="s">
        <v>22</v>
      </c>
      <c r="DZ80" s="224">
        <v>3</v>
      </c>
      <c r="EA80" s="224" t="s">
        <v>7248</v>
      </c>
      <c r="EB80" s="224" t="s">
        <v>7199</v>
      </c>
      <c r="EC80" s="214">
        <v>45714</v>
      </c>
      <c r="ED80" s="222" t="s">
        <v>7250</v>
      </c>
      <c r="EE80" s="218">
        <v>1893000</v>
      </c>
      <c r="EF80" s="222" t="s">
        <v>7198</v>
      </c>
      <c r="EG80" s="222" t="s">
        <v>22</v>
      </c>
      <c r="EH80" s="222">
        <v>3</v>
      </c>
      <c r="EI80" s="222" t="s">
        <v>7248</v>
      </c>
      <c r="EJ80" s="222" t="s">
        <v>7199</v>
      </c>
      <c r="EK80" s="223">
        <v>45714</v>
      </c>
      <c r="EL80" s="221" t="s">
        <v>7251</v>
      </c>
      <c r="EM80" s="213">
        <v>36000</v>
      </c>
      <c r="EN80" s="224" t="s">
        <v>7198</v>
      </c>
      <c r="EO80" s="224" t="s">
        <v>22</v>
      </c>
      <c r="EP80" s="224">
        <v>3</v>
      </c>
      <c r="EQ80" s="224" t="s">
        <v>7248</v>
      </c>
      <c r="ER80" s="224" t="s">
        <v>7199</v>
      </c>
      <c r="ES80" s="214">
        <v>45714</v>
      </c>
      <c r="ET80" s="222" t="s">
        <v>7243</v>
      </c>
      <c r="EU80" s="222">
        <v>8736</v>
      </c>
      <c r="EV80" s="222" t="s">
        <v>7215</v>
      </c>
      <c r="EW80" s="222" t="s">
        <v>742</v>
      </c>
      <c r="EX80" s="222">
        <v>2</v>
      </c>
      <c r="EY80" s="222" t="s">
        <v>7216</v>
      </c>
      <c r="EZ80" s="222" t="s">
        <v>496</v>
      </c>
      <c r="FA80" s="223">
        <v>45714</v>
      </c>
      <c r="FB80" s="221" t="s">
        <v>7252</v>
      </c>
      <c r="FC80" s="224">
        <v>5</v>
      </c>
      <c r="FD80" s="224" t="s">
        <v>7228</v>
      </c>
      <c r="FE80" s="224" t="s">
        <v>358</v>
      </c>
      <c r="FF80" s="224">
        <v>1</v>
      </c>
      <c r="FG80" s="224" t="s">
        <v>4439</v>
      </c>
      <c r="FH80" s="224" t="s">
        <v>7229</v>
      </c>
      <c r="FI80" s="214">
        <v>45714</v>
      </c>
      <c r="FJ80" s="221" t="s">
        <v>1539</v>
      </c>
      <c r="FK80" s="222" t="s">
        <v>17</v>
      </c>
      <c r="FL80" s="222" t="s">
        <v>17</v>
      </c>
      <c r="FM80" s="222" t="s">
        <v>17</v>
      </c>
      <c r="FN80" s="222" t="s">
        <v>17</v>
      </c>
      <c r="FO80" s="222" t="s">
        <v>1538</v>
      </c>
      <c r="FP80" s="218" t="s">
        <v>17</v>
      </c>
      <c r="FQ80" s="219">
        <v>45525</v>
      </c>
      <c r="FR80" s="221" t="s">
        <v>1540</v>
      </c>
      <c r="FS80" s="224" t="s">
        <v>17</v>
      </c>
      <c r="FT80" s="224" t="s">
        <v>17</v>
      </c>
      <c r="FU80" s="224" t="s">
        <v>17</v>
      </c>
      <c r="FV80" s="224" t="s">
        <v>17</v>
      </c>
      <c r="FW80" s="224" t="s">
        <v>1538</v>
      </c>
      <c r="FX80" s="224" t="s">
        <v>17</v>
      </c>
      <c r="FY80" s="214">
        <v>45525</v>
      </c>
      <c r="FZ80" s="222" t="s">
        <v>2595</v>
      </c>
      <c r="GA80" s="222">
        <v>1</v>
      </c>
      <c r="GB80" s="222" t="s">
        <v>1188</v>
      </c>
      <c r="GC80" s="222" t="s">
        <v>33</v>
      </c>
      <c r="GD80" s="222">
        <v>2</v>
      </c>
      <c r="GE80" s="222" t="s">
        <v>17</v>
      </c>
      <c r="GF80" s="222" t="s">
        <v>17</v>
      </c>
      <c r="GG80" s="223">
        <v>45609</v>
      </c>
      <c r="GH80" s="221" t="s">
        <v>2601</v>
      </c>
      <c r="GI80" s="224">
        <v>3</v>
      </c>
      <c r="GJ80" s="224" t="s">
        <v>1188</v>
      </c>
      <c r="GK80" s="224" t="s">
        <v>33</v>
      </c>
      <c r="GL80" s="224">
        <v>2</v>
      </c>
      <c r="GM80" s="224" t="s">
        <v>17</v>
      </c>
      <c r="GN80" s="224" t="s">
        <v>17</v>
      </c>
      <c r="GO80" s="214">
        <v>45609</v>
      </c>
      <c r="GP80" s="222" t="s">
        <v>2596</v>
      </c>
      <c r="GQ80" s="222">
        <v>3</v>
      </c>
      <c r="GR80" s="222" t="s">
        <v>1188</v>
      </c>
      <c r="GS80" s="222" t="s">
        <v>33</v>
      </c>
      <c r="GT80" s="222">
        <v>2</v>
      </c>
      <c r="GU80" s="222" t="s">
        <v>17</v>
      </c>
      <c r="GV80" s="222" t="s">
        <v>17</v>
      </c>
      <c r="GW80" s="223">
        <v>45609</v>
      </c>
      <c r="GX80" s="221" t="s">
        <v>2602</v>
      </c>
      <c r="GY80" s="224">
        <v>1</v>
      </c>
      <c r="GZ80" s="224" t="s">
        <v>1188</v>
      </c>
      <c r="HA80" s="224" t="s">
        <v>33</v>
      </c>
      <c r="HB80" s="224">
        <v>2</v>
      </c>
      <c r="HC80" s="224" t="s">
        <v>17</v>
      </c>
      <c r="HD80" s="224" t="s">
        <v>17</v>
      </c>
      <c r="HE80" s="214">
        <v>45609</v>
      </c>
      <c r="HF80" s="222" t="s">
        <v>2594</v>
      </c>
      <c r="HG80" s="222">
        <v>3</v>
      </c>
      <c r="HH80" s="222" t="s">
        <v>1188</v>
      </c>
      <c r="HI80" s="222" t="s">
        <v>33</v>
      </c>
      <c r="HJ80" s="222">
        <v>2</v>
      </c>
      <c r="HK80" s="222" t="s">
        <v>17</v>
      </c>
      <c r="HL80" s="222" t="s">
        <v>17</v>
      </c>
      <c r="HM80" s="223">
        <v>45609</v>
      </c>
      <c r="HN80" s="221" t="s">
        <v>2600</v>
      </c>
      <c r="HO80" s="224">
        <v>3</v>
      </c>
      <c r="HP80" s="224" t="s">
        <v>1188</v>
      </c>
      <c r="HQ80" s="224" t="s">
        <v>33</v>
      </c>
      <c r="HR80" s="224">
        <v>2</v>
      </c>
      <c r="HS80" s="224" t="s">
        <v>17</v>
      </c>
      <c r="HT80" s="224" t="s">
        <v>17</v>
      </c>
      <c r="HU80" s="214">
        <v>45609</v>
      </c>
      <c r="HV80" s="222" t="s">
        <v>2597</v>
      </c>
      <c r="HW80" s="222">
        <v>3</v>
      </c>
      <c r="HX80" s="222" t="s">
        <v>1188</v>
      </c>
      <c r="HY80" s="222" t="s">
        <v>33</v>
      </c>
      <c r="HZ80" s="222">
        <v>2</v>
      </c>
      <c r="IA80" s="222" t="s">
        <v>17</v>
      </c>
      <c r="IB80" s="222" t="s">
        <v>17</v>
      </c>
      <c r="IC80" s="223">
        <v>45609</v>
      </c>
      <c r="ID80" s="221" t="s">
        <v>2599</v>
      </c>
      <c r="IE80" s="224">
        <v>2</v>
      </c>
      <c r="IF80" s="224" t="s">
        <v>1188</v>
      </c>
      <c r="IG80" s="224" t="s">
        <v>33</v>
      </c>
      <c r="IH80" s="224">
        <v>2</v>
      </c>
      <c r="II80" s="224" t="s">
        <v>17</v>
      </c>
      <c r="IJ80" s="224" t="s">
        <v>17</v>
      </c>
      <c r="IK80" s="214">
        <v>45609</v>
      </c>
      <c r="IL80" s="222" t="s">
        <v>2598</v>
      </c>
      <c r="IM80" s="222">
        <v>3</v>
      </c>
      <c r="IN80" s="222" t="s">
        <v>1188</v>
      </c>
      <c r="IO80" s="222" t="s">
        <v>33</v>
      </c>
      <c r="IP80" s="222">
        <v>2</v>
      </c>
      <c r="IQ80" s="222" t="s">
        <v>17</v>
      </c>
      <c r="IR80" s="222" t="s">
        <v>17</v>
      </c>
      <c r="IS80" s="223">
        <v>45609</v>
      </c>
    </row>
    <row r="81" spans="1:253" s="11" customFormat="1" ht="13.25" customHeight="1" x14ac:dyDescent="0.25">
      <c r="A81" s="11" t="s">
        <v>1546</v>
      </c>
      <c r="B81" s="11" t="s">
        <v>10140</v>
      </c>
      <c r="C81" s="11" t="s">
        <v>1547</v>
      </c>
      <c r="D81" s="11" t="s">
        <v>1528</v>
      </c>
      <c r="E81" s="11" t="s">
        <v>9649</v>
      </c>
      <c r="F81" s="11" t="s">
        <v>7253</v>
      </c>
      <c r="G81" s="212">
        <v>57008000</v>
      </c>
      <c r="H81" s="213" t="s">
        <v>7198</v>
      </c>
      <c r="I81" s="213" t="s">
        <v>358</v>
      </c>
      <c r="J81" s="213">
        <v>1</v>
      </c>
      <c r="K81" s="213" t="s">
        <v>7200</v>
      </c>
      <c r="L81" s="213" t="s">
        <v>7199</v>
      </c>
      <c r="M81" s="214">
        <v>45714</v>
      </c>
      <c r="N81" s="221" t="s">
        <v>7257</v>
      </c>
      <c r="O81" s="216">
        <v>149601</v>
      </c>
      <c r="P81" s="216" t="s">
        <v>7254</v>
      </c>
      <c r="Q81" s="216" t="s">
        <v>358</v>
      </c>
      <c r="R81" s="216">
        <v>1</v>
      </c>
      <c r="S81" s="216" t="s">
        <v>7256</v>
      </c>
      <c r="T81" s="216" t="s">
        <v>7255</v>
      </c>
      <c r="U81" s="217">
        <v>45714</v>
      </c>
      <c r="V81" s="221" t="s">
        <v>7259</v>
      </c>
      <c r="W81" s="213">
        <v>5047000</v>
      </c>
      <c r="X81" s="213" t="s">
        <v>7198</v>
      </c>
      <c r="Y81" s="213" t="s">
        <v>358</v>
      </c>
      <c r="Z81" s="213">
        <v>1</v>
      </c>
      <c r="AA81" s="213" t="s">
        <v>7258</v>
      </c>
      <c r="AB81" s="213" t="s">
        <v>7199</v>
      </c>
      <c r="AC81" s="214">
        <v>45714</v>
      </c>
      <c r="AD81" s="221" t="s">
        <v>7261</v>
      </c>
      <c r="AE81" s="218">
        <v>5047000</v>
      </c>
      <c r="AF81" s="218" t="s">
        <v>7198</v>
      </c>
      <c r="AG81" s="218" t="s">
        <v>358</v>
      </c>
      <c r="AH81" s="218">
        <v>1</v>
      </c>
      <c r="AI81" s="218" t="s">
        <v>7260</v>
      </c>
      <c r="AJ81" s="218" t="s">
        <v>7199</v>
      </c>
      <c r="AK81" s="219">
        <v>45714</v>
      </c>
      <c r="AL81" s="221" t="s">
        <v>7265</v>
      </c>
      <c r="AM81" s="213">
        <v>234000</v>
      </c>
      <c r="AN81" s="213" t="s">
        <v>7262</v>
      </c>
      <c r="AO81" s="213" t="s">
        <v>742</v>
      </c>
      <c r="AP81" s="213">
        <v>2</v>
      </c>
      <c r="AQ81" s="213" t="s">
        <v>7264</v>
      </c>
      <c r="AR81" s="213" t="s">
        <v>7263</v>
      </c>
      <c r="AS81" s="214">
        <v>45714</v>
      </c>
      <c r="AT81" s="222" t="s">
        <v>7266</v>
      </c>
      <c r="AU81" s="218" t="s">
        <v>17</v>
      </c>
      <c r="AV81" s="218" t="s">
        <v>17</v>
      </c>
      <c r="AW81" s="218" t="s">
        <v>17</v>
      </c>
      <c r="AX81" s="218" t="s">
        <v>17</v>
      </c>
      <c r="AY81" s="218" t="s">
        <v>1538</v>
      </c>
      <c r="AZ81" s="218" t="s">
        <v>17</v>
      </c>
      <c r="BA81" s="219">
        <v>45714</v>
      </c>
      <c r="BB81" s="221" t="s">
        <v>1551</v>
      </c>
      <c r="BC81" s="213" t="s">
        <v>17</v>
      </c>
      <c r="BD81" s="213" t="s">
        <v>17</v>
      </c>
      <c r="BE81" s="213" t="s">
        <v>17</v>
      </c>
      <c r="BF81" s="213" t="s">
        <v>17</v>
      </c>
      <c r="BG81" s="213" t="s">
        <v>1548</v>
      </c>
      <c r="BH81" s="213" t="s">
        <v>17</v>
      </c>
      <c r="BI81" s="214">
        <v>45525</v>
      </c>
      <c r="BJ81" s="222" t="s">
        <v>7268</v>
      </c>
      <c r="BK81" s="222">
        <v>755</v>
      </c>
      <c r="BL81" s="222" t="s">
        <v>7215</v>
      </c>
      <c r="BM81" s="222" t="s">
        <v>742</v>
      </c>
      <c r="BN81" s="222">
        <v>2</v>
      </c>
      <c r="BO81" s="222" t="s">
        <v>7267</v>
      </c>
      <c r="BP81" s="218" t="s">
        <v>496</v>
      </c>
      <c r="BQ81" s="223">
        <v>45714</v>
      </c>
      <c r="BR81" s="221" t="s">
        <v>1552</v>
      </c>
      <c r="BS81" s="224" t="s">
        <v>17</v>
      </c>
      <c r="BT81" s="224" t="s">
        <v>17</v>
      </c>
      <c r="BU81" s="224" t="s">
        <v>17</v>
      </c>
      <c r="BV81" s="224" t="s">
        <v>17</v>
      </c>
      <c r="BW81" s="224" t="s">
        <v>1548</v>
      </c>
      <c r="BX81" s="224" t="s">
        <v>17</v>
      </c>
      <c r="BY81" s="214">
        <v>45525</v>
      </c>
      <c r="BZ81" s="222" t="s">
        <v>1553</v>
      </c>
      <c r="CA81" s="222" t="s">
        <v>17</v>
      </c>
      <c r="CB81" s="222" t="s">
        <v>17</v>
      </c>
      <c r="CC81" s="222" t="s">
        <v>17</v>
      </c>
      <c r="CD81" s="222" t="s">
        <v>17</v>
      </c>
      <c r="CE81" s="222" t="s">
        <v>1548</v>
      </c>
      <c r="CF81" s="222" t="s">
        <v>17</v>
      </c>
      <c r="CG81" s="223">
        <v>45525</v>
      </c>
      <c r="CH81" s="221" t="s">
        <v>10823</v>
      </c>
      <c r="CI81" s="222" t="e">
        <v>#N/A</v>
      </c>
      <c r="CJ81" s="222" t="e">
        <v>#N/A</v>
      </c>
      <c r="CK81" s="222" t="e">
        <v>#N/A</v>
      </c>
      <c r="CL81" s="222" t="e">
        <v>#N/A</v>
      </c>
      <c r="CM81" s="222" t="e">
        <v>#N/A</v>
      </c>
      <c r="CN81" s="222" t="e">
        <v>#N/A</v>
      </c>
      <c r="CO81" s="225" t="e">
        <v>#N/A</v>
      </c>
      <c r="CP81" s="222" t="s">
        <v>1555</v>
      </c>
      <c r="CQ81" s="224" t="s">
        <v>17</v>
      </c>
      <c r="CR81" s="224" t="s">
        <v>17</v>
      </c>
      <c r="CS81" s="224" t="s">
        <v>17</v>
      </c>
      <c r="CT81" s="224" t="s">
        <v>17</v>
      </c>
      <c r="CU81" s="224" t="s">
        <v>1548</v>
      </c>
      <c r="CV81" s="224" t="s">
        <v>17</v>
      </c>
      <c r="CW81" s="214">
        <v>45525</v>
      </c>
      <c r="CX81" s="222" t="s">
        <v>7272</v>
      </c>
      <c r="CY81" s="218">
        <v>1945000</v>
      </c>
      <c r="CZ81" s="218" t="s">
        <v>7198</v>
      </c>
      <c r="DA81" s="218" t="s">
        <v>22</v>
      </c>
      <c r="DB81" s="218">
        <v>3</v>
      </c>
      <c r="DC81" s="218" t="s">
        <v>7275</v>
      </c>
      <c r="DD81" s="218" t="s">
        <v>7199</v>
      </c>
      <c r="DE81" s="220">
        <v>45714</v>
      </c>
      <c r="DF81" s="221" t="s">
        <v>7273</v>
      </c>
      <c r="DG81" s="213">
        <v>0</v>
      </c>
      <c r="DH81" s="224" t="s">
        <v>7198</v>
      </c>
      <c r="DI81" s="224" t="s">
        <v>742</v>
      </c>
      <c r="DJ81" s="224">
        <v>2</v>
      </c>
      <c r="DK81" s="224" t="s">
        <v>4514</v>
      </c>
      <c r="DL81" s="224" t="s">
        <v>7199</v>
      </c>
      <c r="DM81" s="214">
        <v>45714</v>
      </c>
      <c r="DN81" s="222" t="s">
        <v>7274</v>
      </c>
      <c r="DO81" s="218">
        <v>3102000</v>
      </c>
      <c r="DP81" s="222" t="s">
        <v>7198</v>
      </c>
      <c r="DQ81" s="222" t="s">
        <v>742</v>
      </c>
      <c r="DR81" s="222">
        <v>2</v>
      </c>
      <c r="DS81" s="222" t="s">
        <v>3766</v>
      </c>
      <c r="DT81" s="222" t="s">
        <v>7199</v>
      </c>
      <c r="DU81" s="223">
        <v>45714</v>
      </c>
      <c r="DV81" s="221" t="s">
        <v>7276</v>
      </c>
      <c r="DW81" s="213">
        <v>537000</v>
      </c>
      <c r="DX81" s="224" t="s">
        <v>7198</v>
      </c>
      <c r="DY81" s="224" t="s">
        <v>22</v>
      </c>
      <c r="DZ81" s="224">
        <v>3</v>
      </c>
      <c r="EA81" s="224" t="s">
        <v>7275</v>
      </c>
      <c r="EB81" s="224" t="s">
        <v>7199</v>
      </c>
      <c r="EC81" s="214">
        <v>45714</v>
      </c>
      <c r="ED81" s="222" t="s">
        <v>7277</v>
      </c>
      <c r="EE81" s="218">
        <v>1408000</v>
      </c>
      <c r="EF81" s="222" t="s">
        <v>7198</v>
      </c>
      <c r="EG81" s="222" t="s">
        <v>22</v>
      </c>
      <c r="EH81" s="222">
        <v>3</v>
      </c>
      <c r="EI81" s="222" t="s">
        <v>7275</v>
      </c>
      <c r="EJ81" s="222" t="s">
        <v>7199</v>
      </c>
      <c r="EK81" s="223">
        <v>45714</v>
      </c>
      <c r="EL81" s="221" t="s">
        <v>7278</v>
      </c>
      <c r="EM81" s="213">
        <v>0</v>
      </c>
      <c r="EN81" s="224" t="s">
        <v>7198</v>
      </c>
      <c r="EO81" s="224" t="s">
        <v>22</v>
      </c>
      <c r="EP81" s="224">
        <v>3</v>
      </c>
      <c r="EQ81" s="224" t="s">
        <v>7275</v>
      </c>
      <c r="ER81" s="224" t="s">
        <v>7199</v>
      </c>
      <c r="ES81" s="214">
        <v>45714</v>
      </c>
      <c r="ET81" s="222" t="s">
        <v>7270</v>
      </c>
      <c r="EU81" s="222">
        <v>8736</v>
      </c>
      <c r="EV81" s="222" t="s">
        <v>7215</v>
      </c>
      <c r="EW81" s="222" t="s">
        <v>742</v>
      </c>
      <c r="EX81" s="222">
        <v>2</v>
      </c>
      <c r="EY81" s="222" t="s">
        <v>7269</v>
      </c>
      <c r="EZ81" s="222" t="s">
        <v>496</v>
      </c>
      <c r="FA81" s="223">
        <v>45714</v>
      </c>
      <c r="FB81" s="221" t="s">
        <v>7279</v>
      </c>
      <c r="FC81" s="224">
        <v>5</v>
      </c>
      <c r="FD81" s="224" t="s">
        <v>7228</v>
      </c>
      <c r="FE81" s="224" t="s">
        <v>358</v>
      </c>
      <c r="FF81" s="224">
        <v>1</v>
      </c>
      <c r="FG81" s="224" t="s">
        <v>3773</v>
      </c>
      <c r="FH81" s="224" t="s">
        <v>7229</v>
      </c>
      <c r="FI81" s="214">
        <v>45714</v>
      </c>
      <c r="FJ81" s="221" t="s">
        <v>1549</v>
      </c>
      <c r="FK81" s="222" t="s">
        <v>17</v>
      </c>
      <c r="FL81" s="222" t="s">
        <v>17</v>
      </c>
      <c r="FM81" s="222" t="s">
        <v>17</v>
      </c>
      <c r="FN81" s="222" t="s">
        <v>17</v>
      </c>
      <c r="FO81" s="222" t="s">
        <v>1548</v>
      </c>
      <c r="FP81" s="218" t="s">
        <v>17</v>
      </c>
      <c r="FQ81" s="219">
        <v>45525</v>
      </c>
      <c r="FR81" s="221" t="s">
        <v>1550</v>
      </c>
      <c r="FS81" s="224" t="s">
        <v>17</v>
      </c>
      <c r="FT81" s="224" t="s">
        <v>17</v>
      </c>
      <c r="FU81" s="224" t="s">
        <v>17</v>
      </c>
      <c r="FV81" s="224" t="s">
        <v>17</v>
      </c>
      <c r="FW81" s="224" t="s">
        <v>1548</v>
      </c>
      <c r="FX81" s="224" t="s">
        <v>17</v>
      </c>
      <c r="FY81" s="214">
        <v>45525</v>
      </c>
      <c r="FZ81" s="222" t="s">
        <v>2604</v>
      </c>
      <c r="GA81" s="222">
        <v>1</v>
      </c>
      <c r="GB81" s="222" t="s">
        <v>1188</v>
      </c>
      <c r="GC81" s="222" t="s">
        <v>33</v>
      </c>
      <c r="GD81" s="222">
        <v>2</v>
      </c>
      <c r="GE81" s="222" t="s">
        <v>17</v>
      </c>
      <c r="GF81" s="222" t="s">
        <v>17</v>
      </c>
      <c r="GG81" s="223">
        <v>45609</v>
      </c>
      <c r="GH81" s="221" t="s">
        <v>2610</v>
      </c>
      <c r="GI81" s="224">
        <v>3</v>
      </c>
      <c r="GJ81" s="224" t="s">
        <v>1188</v>
      </c>
      <c r="GK81" s="224" t="s">
        <v>33</v>
      </c>
      <c r="GL81" s="224">
        <v>2</v>
      </c>
      <c r="GM81" s="224" t="s">
        <v>17</v>
      </c>
      <c r="GN81" s="224" t="s">
        <v>17</v>
      </c>
      <c r="GO81" s="214">
        <v>45609</v>
      </c>
      <c r="GP81" s="222" t="s">
        <v>2605</v>
      </c>
      <c r="GQ81" s="222">
        <v>2</v>
      </c>
      <c r="GR81" s="222" t="s">
        <v>1188</v>
      </c>
      <c r="GS81" s="222" t="s">
        <v>33</v>
      </c>
      <c r="GT81" s="222">
        <v>2</v>
      </c>
      <c r="GU81" s="222" t="s">
        <v>17</v>
      </c>
      <c r="GV81" s="222" t="s">
        <v>17</v>
      </c>
      <c r="GW81" s="223">
        <v>45609</v>
      </c>
      <c r="GX81" s="221" t="s">
        <v>2611</v>
      </c>
      <c r="GY81" s="224">
        <v>2</v>
      </c>
      <c r="GZ81" s="224" t="s">
        <v>1188</v>
      </c>
      <c r="HA81" s="224" t="s">
        <v>33</v>
      </c>
      <c r="HB81" s="224">
        <v>2</v>
      </c>
      <c r="HC81" s="224" t="s">
        <v>17</v>
      </c>
      <c r="HD81" s="224" t="s">
        <v>17</v>
      </c>
      <c r="HE81" s="214">
        <v>45609</v>
      </c>
      <c r="HF81" s="222" t="s">
        <v>2603</v>
      </c>
      <c r="HG81" s="222">
        <v>2</v>
      </c>
      <c r="HH81" s="222" t="s">
        <v>1188</v>
      </c>
      <c r="HI81" s="222" t="s">
        <v>33</v>
      </c>
      <c r="HJ81" s="222">
        <v>2</v>
      </c>
      <c r="HK81" s="222" t="s">
        <v>17</v>
      </c>
      <c r="HL81" s="222" t="s">
        <v>17</v>
      </c>
      <c r="HM81" s="223">
        <v>45609</v>
      </c>
      <c r="HN81" s="221" t="s">
        <v>2609</v>
      </c>
      <c r="HO81" s="224">
        <v>3</v>
      </c>
      <c r="HP81" s="224" t="s">
        <v>1188</v>
      </c>
      <c r="HQ81" s="224" t="s">
        <v>33</v>
      </c>
      <c r="HR81" s="224">
        <v>2</v>
      </c>
      <c r="HS81" s="224" t="s">
        <v>17</v>
      </c>
      <c r="HT81" s="224" t="s">
        <v>17</v>
      </c>
      <c r="HU81" s="214">
        <v>45609</v>
      </c>
      <c r="HV81" s="222" t="s">
        <v>2606</v>
      </c>
      <c r="HW81" s="222">
        <v>3</v>
      </c>
      <c r="HX81" s="222" t="s">
        <v>1188</v>
      </c>
      <c r="HY81" s="222" t="s">
        <v>33</v>
      </c>
      <c r="HZ81" s="222">
        <v>2</v>
      </c>
      <c r="IA81" s="222" t="s">
        <v>17</v>
      </c>
      <c r="IB81" s="222" t="s">
        <v>17</v>
      </c>
      <c r="IC81" s="223">
        <v>45609</v>
      </c>
      <c r="ID81" s="221" t="s">
        <v>2608</v>
      </c>
      <c r="IE81" s="224">
        <v>2</v>
      </c>
      <c r="IF81" s="224" t="s">
        <v>1188</v>
      </c>
      <c r="IG81" s="224" t="s">
        <v>33</v>
      </c>
      <c r="IH81" s="224">
        <v>2</v>
      </c>
      <c r="II81" s="224" t="s">
        <v>17</v>
      </c>
      <c r="IJ81" s="224" t="s">
        <v>17</v>
      </c>
      <c r="IK81" s="214">
        <v>45609</v>
      </c>
      <c r="IL81" s="222" t="s">
        <v>2607</v>
      </c>
      <c r="IM81" s="222">
        <v>3</v>
      </c>
      <c r="IN81" s="222" t="s">
        <v>1188</v>
      </c>
      <c r="IO81" s="222" t="s">
        <v>33</v>
      </c>
      <c r="IP81" s="222">
        <v>2</v>
      </c>
      <c r="IQ81" s="222" t="s">
        <v>17</v>
      </c>
      <c r="IR81" s="222" t="s">
        <v>17</v>
      </c>
      <c r="IS81" s="223">
        <v>45609</v>
      </c>
    </row>
    <row r="82" spans="1:253" s="11" customFormat="1" ht="13.25" customHeight="1" x14ac:dyDescent="0.25">
      <c r="A82" s="11" t="s">
        <v>1556</v>
      </c>
      <c r="B82" s="11" t="s">
        <v>10373</v>
      </c>
      <c r="C82" s="11" t="s">
        <v>1557</v>
      </c>
      <c r="D82" s="11" t="s">
        <v>1528</v>
      </c>
      <c r="E82" s="11" t="s">
        <v>9649</v>
      </c>
      <c r="F82" s="11" t="s">
        <v>7280</v>
      </c>
      <c r="G82" s="212">
        <v>57008000</v>
      </c>
      <c r="H82" s="213" t="s">
        <v>7198</v>
      </c>
      <c r="I82" s="213" t="s">
        <v>358</v>
      </c>
      <c r="J82" s="213">
        <v>1</v>
      </c>
      <c r="K82" s="213" t="s">
        <v>7200</v>
      </c>
      <c r="L82" s="213" t="s">
        <v>7199</v>
      </c>
      <c r="M82" s="214">
        <v>45714</v>
      </c>
      <c r="N82" s="221" t="s">
        <v>7284</v>
      </c>
      <c r="O82" s="216">
        <v>676577</v>
      </c>
      <c r="P82" s="216" t="s">
        <v>7281</v>
      </c>
      <c r="Q82" s="216" t="s">
        <v>358</v>
      </c>
      <c r="R82" s="216">
        <v>1</v>
      </c>
      <c r="S82" s="216" t="s">
        <v>7283</v>
      </c>
      <c r="T82" s="216" t="s">
        <v>7282</v>
      </c>
      <c r="U82" s="217">
        <v>45714</v>
      </c>
      <c r="V82" s="221" t="s">
        <v>7285</v>
      </c>
      <c r="W82" s="213">
        <v>57008000</v>
      </c>
      <c r="X82" s="213" t="s">
        <v>7198</v>
      </c>
      <c r="Y82" s="213" t="s">
        <v>358</v>
      </c>
      <c r="Z82" s="213">
        <v>1</v>
      </c>
      <c r="AA82" s="213" t="s">
        <v>7206</v>
      </c>
      <c r="AB82" s="213" t="s">
        <v>7199</v>
      </c>
      <c r="AC82" s="214">
        <v>45714</v>
      </c>
      <c r="AD82" s="221" t="s">
        <v>7286</v>
      </c>
      <c r="AE82" s="218">
        <v>57008000</v>
      </c>
      <c r="AF82" s="218" t="s">
        <v>7198</v>
      </c>
      <c r="AG82" s="218" t="s">
        <v>358</v>
      </c>
      <c r="AH82" s="218">
        <v>1</v>
      </c>
      <c r="AI82" s="218" t="s">
        <v>7208</v>
      </c>
      <c r="AJ82" s="218" t="s">
        <v>7199</v>
      </c>
      <c r="AK82" s="219">
        <v>45714</v>
      </c>
      <c r="AL82" s="221" t="s">
        <v>7288</v>
      </c>
      <c r="AM82" s="213">
        <v>3412000</v>
      </c>
      <c r="AN82" s="213" t="s">
        <v>7262</v>
      </c>
      <c r="AO82" s="213" t="s">
        <v>742</v>
      </c>
      <c r="AP82" s="213">
        <v>2</v>
      </c>
      <c r="AQ82" s="213" t="s">
        <v>7287</v>
      </c>
      <c r="AR82" s="213" t="s">
        <v>7263</v>
      </c>
      <c r="AS82" s="214">
        <v>45714</v>
      </c>
      <c r="AT82" s="222" t="s">
        <v>7289</v>
      </c>
      <c r="AU82" s="218" t="s">
        <v>17</v>
      </c>
      <c r="AV82" s="218" t="s">
        <v>17</v>
      </c>
      <c r="AW82" s="218" t="s">
        <v>17</v>
      </c>
      <c r="AX82" s="218" t="s">
        <v>17</v>
      </c>
      <c r="AY82" s="218" t="s">
        <v>381</v>
      </c>
      <c r="AZ82" s="218" t="s">
        <v>17</v>
      </c>
      <c r="BA82" s="219">
        <v>45714</v>
      </c>
      <c r="BB82" s="221" t="s">
        <v>1560</v>
      </c>
      <c r="BC82" s="213" t="s">
        <v>17</v>
      </c>
      <c r="BD82" s="213" t="s">
        <v>17</v>
      </c>
      <c r="BE82" s="213" t="s">
        <v>17</v>
      </c>
      <c r="BF82" s="213" t="s">
        <v>17</v>
      </c>
      <c r="BG82" s="213" t="s">
        <v>1548</v>
      </c>
      <c r="BH82" s="213" t="s">
        <v>17</v>
      </c>
      <c r="BI82" s="214">
        <v>45525</v>
      </c>
      <c r="BJ82" s="222" t="s">
        <v>7291</v>
      </c>
      <c r="BK82" s="222">
        <v>6307</v>
      </c>
      <c r="BL82" s="222" t="s">
        <v>7215</v>
      </c>
      <c r="BM82" s="222" t="s">
        <v>742</v>
      </c>
      <c r="BN82" s="222">
        <v>2</v>
      </c>
      <c r="BO82" s="222" t="s">
        <v>7290</v>
      </c>
      <c r="BP82" s="218" t="s">
        <v>496</v>
      </c>
      <c r="BQ82" s="223">
        <v>45714</v>
      </c>
      <c r="BR82" s="221" t="s">
        <v>1561</v>
      </c>
      <c r="BS82" s="224" t="s">
        <v>17</v>
      </c>
      <c r="BT82" s="224" t="s">
        <v>17</v>
      </c>
      <c r="BU82" s="224" t="s">
        <v>17</v>
      </c>
      <c r="BV82" s="224" t="s">
        <v>17</v>
      </c>
      <c r="BW82" s="224" t="s">
        <v>1548</v>
      </c>
      <c r="BX82" s="224" t="s">
        <v>17</v>
      </c>
      <c r="BY82" s="214">
        <v>45525</v>
      </c>
      <c r="BZ82" s="222" t="s">
        <v>1562</v>
      </c>
      <c r="CA82" s="222" t="s">
        <v>17</v>
      </c>
      <c r="CB82" s="222" t="s">
        <v>17</v>
      </c>
      <c r="CC82" s="222" t="s">
        <v>17</v>
      </c>
      <c r="CD82" s="222" t="s">
        <v>17</v>
      </c>
      <c r="CE82" s="222" t="s">
        <v>1548</v>
      </c>
      <c r="CF82" s="222" t="s">
        <v>17</v>
      </c>
      <c r="CG82" s="223">
        <v>45525</v>
      </c>
      <c r="CH82" s="221" t="s">
        <v>10824</v>
      </c>
      <c r="CI82" s="222" t="e">
        <v>#N/A</v>
      </c>
      <c r="CJ82" s="222" t="e">
        <v>#N/A</v>
      </c>
      <c r="CK82" s="222" t="e">
        <v>#N/A</v>
      </c>
      <c r="CL82" s="222" t="e">
        <v>#N/A</v>
      </c>
      <c r="CM82" s="222" t="e">
        <v>#N/A</v>
      </c>
      <c r="CN82" s="222" t="e">
        <v>#N/A</v>
      </c>
      <c r="CO82" s="225" t="e">
        <v>#N/A</v>
      </c>
      <c r="CP82" s="222" t="s">
        <v>1564</v>
      </c>
      <c r="CQ82" s="224" t="s">
        <v>17</v>
      </c>
      <c r="CR82" s="224" t="s">
        <v>17</v>
      </c>
      <c r="CS82" s="224" t="s">
        <v>17</v>
      </c>
      <c r="CT82" s="224" t="s">
        <v>17</v>
      </c>
      <c r="CU82" s="224" t="s">
        <v>1548</v>
      </c>
      <c r="CV82" s="224" t="s">
        <v>17</v>
      </c>
      <c r="CW82" s="214">
        <v>45525</v>
      </c>
      <c r="CX82" s="222" t="s">
        <v>7294</v>
      </c>
      <c r="CY82" s="218">
        <v>15977000</v>
      </c>
      <c r="CZ82" s="218" t="s">
        <v>7198</v>
      </c>
      <c r="DA82" s="218" t="s">
        <v>22</v>
      </c>
      <c r="DB82" s="218">
        <v>3</v>
      </c>
      <c r="DC82" s="218" t="s">
        <v>7298</v>
      </c>
      <c r="DD82" s="218" t="s">
        <v>7199</v>
      </c>
      <c r="DE82" s="220">
        <v>45714</v>
      </c>
      <c r="DF82" s="221" t="s">
        <v>7296</v>
      </c>
      <c r="DG82" s="213">
        <v>0</v>
      </c>
      <c r="DH82" s="224" t="s">
        <v>7198</v>
      </c>
      <c r="DI82" s="224" t="s">
        <v>742</v>
      </c>
      <c r="DJ82" s="224">
        <v>2</v>
      </c>
      <c r="DK82" s="224" t="s">
        <v>4514</v>
      </c>
      <c r="DL82" s="224" t="s">
        <v>7295</v>
      </c>
      <c r="DM82" s="214">
        <v>45714</v>
      </c>
      <c r="DN82" s="222" t="s">
        <v>7297</v>
      </c>
      <c r="DO82" s="218">
        <v>41031000</v>
      </c>
      <c r="DP82" s="222" t="s">
        <v>7198</v>
      </c>
      <c r="DQ82" s="222" t="s">
        <v>742</v>
      </c>
      <c r="DR82" s="222">
        <v>2</v>
      </c>
      <c r="DS82" s="222" t="s">
        <v>3766</v>
      </c>
      <c r="DT82" s="222" t="s">
        <v>7199</v>
      </c>
      <c r="DU82" s="223">
        <v>45714</v>
      </c>
      <c r="DV82" s="221" t="s">
        <v>7299</v>
      </c>
      <c r="DW82" s="213">
        <v>11113000</v>
      </c>
      <c r="DX82" s="224" t="s">
        <v>7198</v>
      </c>
      <c r="DY82" s="224" t="s">
        <v>22</v>
      </c>
      <c r="DZ82" s="224">
        <v>3</v>
      </c>
      <c r="EA82" s="224" t="s">
        <v>7298</v>
      </c>
      <c r="EB82" s="224" t="s">
        <v>7199</v>
      </c>
      <c r="EC82" s="214">
        <v>45714</v>
      </c>
      <c r="ED82" s="222" t="s">
        <v>7300</v>
      </c>
      <c r="EE82" s="218">
        <v>4864000</v>
      </c>
      <c r="EF82" s="222" t="s">
        <v>7198</v>
      </c>
      <c r="EG82" s="222" t="s">
        <v>22</v>
      </c>
      <c r="EH82" s="222">
        <v>3</v>
      </c>
      <c r="EI82" s="222" t="s">
        <v>7298</v>
      </c>
      <c r="EJ82" s="222" t="s">
        <v>7199</v>
      </c>
      <c r="EK82" s="223">
        <v>45714</v>
      </c>
      <c r="EL82" s="221" t="s">
        <v>7301</v>
      </c>
      <c r="EM82" s="213">
        <v>0</v>
      </c>
      <c r="EN82" s="224" t="s">
        <v>7198</v>
      </c>
      <c r="EO82" s="224" t="s">
        <v>22</v>
      </c>
      <c r="EP82" s="224">
        <v>3</v>
      </c>
      <c r="EQ82" s="224" t="s">
        <v>7298</v>
      </c>
      <c r="ER82" s="224" t="s">
        <v>7199</v>
      </c>
      <c r="ES82" s="214">
        <v>45714</v>
      </c>
      <c r="ET82" s="222" t="s">
        <v>7292</v>
      </c>
      <c r="EU82" s="222">
        <v>8736</v>
      </c>
      <c r="EV82" s="222" t="s">
        <v>7215</v>
      </c>
      <c r="EW82" s="222" t="s">
        <v>742</v>
      </c>
      <c r="EX82" s="222">
        <v>2</v>
      </c>
      <c r="EY82" s="222" t="s">
        <v>7269</v>
      </c>
      <c r="EZ82" s="222" t="s">
        <v>496</v>
      </c>
      <c r="FA82" s="223">
        <v>45714</v>
      </c>
      <c r="FB82" s="221" t="s">
        <v>7302</v>
      </c>
      <c r="FC82" s="224">
        <v>5</v>
      </c>
      <c r="FD82" s="224" t="s">
        <v>7228</v>
      </c>
      <c r="FE82" s="224" t="s">
        <v>358</v>
      </c>
      <c r="FF82" s="224">
        <v>1</v>
      </c>
      <c r="FG82" s="224" t="s">
        <v>4439</v>
      </c>
      <c r="FH82" s="224" t="s">
        <v>7229</v>
      </c>
      <c r="FI82" s="214">
        <v>45714</v>
      </c>
      <c r="FJ82" s="221" t="s">
        <v>1558</v>
      </c>
      <c r="FK82" s="222" t="s">
        <v>17</v>
      </c>
      <c r="FL82" s="222" t="s">
        <v>17</v>
      </c>
      <c r="FM82" s="222" t="s">
        <v>17</v>
      </c>
      <c r="FN82" s="222" t="s">
        <v>17</v>
      </c>
      <c r="FO82" s="222" t="s">
        <v>1548</v>
      </c>
      <c r="FP82" s="218" t="s">
        <v>17</v>
      </c>
      <c r="FQ82" s="219">
        <v>45525</v>
      </c>
      <c r="FR82" s="221" t="s">
        <v>1559</v>
      </c>
      <c r="FS82" s="224" t="s">
        <v>17</v>
      </c>
      <c r="FT82" s="224" t="s">
        <v>17</v>
      </c>
      <c r="FU82" s="224" t="s">
        <v>17</v>
      </c>
      <c r="FV82" s="224" t="s">
        <v>17</v>
      </c>
      <c r="FW82" s="224" t="s">
        <v>1548</v>
      </c>
      <c r="FX82" s="224" t="s">
        <v>17</v>
      </c>
      <c r="FY82" s="214">
        <v>45525</v>
      </c>
      <c r="FZ82" s="222" t="s">
        <v>2613</v>
      </c>
      <c r="GA82" s="222">
        <v>1</v>
      </c>
      <c r="GB82" s="222" t="s">
        <v>1188</v>
      </c>
      <c r="GC82" s="222" t="s">
        <v>33</v>
      </c>
      <c r="GD82" s="222">
        <v>2</v>
      </c>
      <c r="GE82" s="222" t="s">
        <v>17</v>
      </c>
      <c r="GF82" s="222" t="s">
        <v>17</v>
      </c>
      <c r="GG82" s="223">
        <v>45609</v>
      </c>
      <c r="GH82" s="221" t="s">
        <v>2619</v>
      </c>
      <c r="GI82" s="224">
        <v>3</v>
      </c>
      <c r="GJ82" s="224" t="s">
        <v>1188</v>
      </c>
      <c r="GK82" s="224" t="s">
        <v>33</v>
      </c>
      <c r="GL82" s="224">
        <v>2</v>
      </c>
      <c r="GM82" s="224" t="s">
        <v>17</v>
      </c>
      <c r="GN82" s="224" t="s">
        <v>17</v>
      </c>
      <c r="GO82" s="214">
        <v>45609</v>
      </c>
      <c r="GP82" s="222" t="s">
        <v>2614</v>
      </c>
      <c r="GQ82" s="222">
        <v>3</v>
      </c>
      <c r="GR82" s="222" t="s">
        <v>1188</v>
      </c>
      <c r="GS82" s="222" t="s">
        <v>33</v>
      </c>
      <c r="GT82" s="222">
        <v>2</v>
      </c>
      <c r="GU82" s="222" t="s">
        <v>17</v>
      </c>
      <c r="GV82" s="222" t="s">
        <v>17</v>
      </c>
      <c r="GW82" s="223">
        <v>45609</v>
      </c>
      <c r="GX82" s="221" t="s">
        <v>2620</v>
      </c>
      <c r="GY82" s="224">
        <v>3</v>
      </c>
      <c r="GZ82" s="224" t="s">
        <v>1188</v>
      </c>
      <c r="HA82" s="224" t="s">
        <v>33</v>
      </c>
      <c r="HB82" s="224">
        <v>2</v>
      </c>
      <c r="HC82" s="224" t="s">
        <v>17</v>
      </c>
      <c r="HD82" s="224" t="s">
        <v>17</v>
      </c>
      <c r="HE82" s="214">
        <v>45609</v>
      </c>
      <c r="HF82" s="222" t="s">
        <v>2612</v>
      </c>
      <c r="HG82" s="222">
        <v>3</v>
      </c>
      <c r="HH82" s="222" t="s">
        <v>1188</v>
      </c>
      <c r="HI82" s="222" t="s">
        <v>33</v>
      </c>
      <c r="HJ82" s="222">
        <v>2</v>
      </c>
      <c r="HK82" s="222" t="s">
        <v>17</v>
      </c>
      <c r="HL82" s="222" t="s">
        <v>17</v>
      </c>
      <c r="HM82" s="223">
        <v>45609</v>
      </c>
      <c r="HN82" s="221" t="s">
        <v>2618</v>
      </c>
      <c r="HO82" s="224">
        <v>3</v>
      </c>
      <c r="HP82" s="224" t="s">
        <v>1188</v>
      </c>
      <c r="HQ82" s="224" t="s">
        <v>33</v>
      </c>
      <c r="HR82" s="224">
        <v>2</v>
      </c>
      <c r="HS82" s="224" t="s">
        <v>17</v>
      </c>
      <c r="HT82" s="224" t="s">
        <v>17</v>
      </c>
      <c r="HU82" s="214">
        <v>45609</v>
      </c>
      <c r="HV82" s="222" t="s">
        <v>2615</v>
      </c>
      <c r="HW82" s="222">
        <v>3</v>
      </c>
      <c r="HX82" s="222" t="s">
        <v>1188</v>
      </c>
      <c r="HY82" s="222" t="s">
        <v>33</v>
      </c>
      <c r="HZ82" s="222">
        <v>2</v>
      </c>
      <c r="IA82" s="222" t="s">
        <v>17</v>
      </c>
      <c r="IB82" s="222" t="s">
        <v>17</v>
      </c>
      <c r="IC82" s="223">
        <v>45609</v>
      </c>
      <c r="ID82" s="221" t="s">
        <v>2617</v>
      </c>
      <c r="IE82" s="224">
        <v>2</v>
      </c>
      <c r="IF82" s="224" t="s">
        <v>1188</v>
      </c>
      <c r="IG82" s="224" t="s">
        <v>33</v>
      </c>
      <c r="IH82" s="224">
        <v>2</v>
      </c>
      <c r="II82" s="224" t="s">
        <v>17</v>
      </c>
      <c r="IJ82" s="224" t="s">
        <v>17</v>
      </c>
      <c r="IK82" s="214">
        <v>45609</v>
      </c>
      <c r="IL82" s="222" t="s">
        <v>2616</v>
      </c>
      <c r="IM82" s="222">
        <v>3</v>
      </c>
      <c r="IN82" s="222" t="s">
        <v>1188</v>
      </c>
      <c r="IO82" s="222" t="s">
        <v>33</v>
      </c>
      <c r="IP82" s="222">
        <v>2</v>
      </c>
      <c r="IQ82" s="222" t="s">
        <v>17</v>
      </c>
      <c r="IR82" s="222" t="s">
        <v>17</v>
      </c>
      <c r="IS82" s="223">
        <v>45609</v>
      </c>
    </row>
    <row r="83" spans="1:253" s="11" customFormat="1" ht="13.25" customHeight="1" x14ac:dyDescent="0.25">
      <c r="A83" s="11" t="s">
        <v>4118</v>
      </c>
      <c r="B83" s="11" t="s">
        <v>10377</v>
      </c>
      <c r="C83" s="11" t="s">
        <v>4119</v>
      </c>
      <c r="D83" s="11" t="s">
        <v>1093</v>
      </c>
      <c r="E83" s="11" t="s">
        <v>9654</v>
      </c>
      <c r="F83" s="11" t="s">
        <v>9129</v>
      </c>
      <c r="G83" s="212">
        <v>35022000</v>
      </c>
      <c r="H83" s="213" t="s">
        <v>9028</v>
      </c>
      <c r="I83" s="213" t="s">
        <v>742</v>
      </c>
      <c r="J83" s="213">
        <v>2</v>
      </c>
      <c r="K83" s="213" t="s">
        <v>9029</v>
      </c>
      <c r="L83" s="213" t="s">
        <v>1467</v>
      </c>
      <c r="M83" s="214">
        <v>45716</v>
      </c>
      <c r="N83" s="221" t="s">
        <v>9133</v>
      </c>
      <c r="O83" s="216">
        <v>786380</v>
      </c>
      <c r="P83" s="216" t="s">
        <v>9130</v>
      </c>
      <c r="Q83" s="216" t="s">
        <v>742</v>
      </c>
      <c r="R83" s="216">
        <v>2</v>
      </c>
      <c r="S83" s="216" t="s">
        <v>9132</v>
      </c>
      <c r="T83" s="216" t="s">
        <v>9131</v>
      </c>
      <c r="U83" s="217">
        <v>45716</v>
      </c>
      <c r="V83" s="221" t="s">
        <v>9135</v>
      </c>
      <c r="W83" s="213">
        <v>35022000</v>
      </c>
      <c r="X83" s="213" t="s">
        <v>9028</v>
      </c>
      <c r="Y83" s="213" t="s">
        <v>742</v>
      </c>
      <c r="Z83" s="213">
        <v>2</v>
      </c>
      <c r="AA83" s="213" t="s">
        <v>9134</v>
      </c>
      <c r="AB83" s="213" t="s">
        <v>1467</v>
      </c>
      <c r="AC83" s="214">
        <v>45716</v>
      </c>
      <c r="AD83" s="221" t="s">
        <v>9138</v>
      </c>
      <c r="AE83" s="218">
        <v>35022000</v>
      </c>
      <c r="AF83" s="218" t="s">
        <v>9028</v>
      </c>
      <c r="AG83" s="218" t="s">
        <v>742</v>
      </c>
      <c r="AH83" s="218">
        <v>2</v>
      </c>
      <c r="AI83" s="218" t="s">
        <v>9137</v>
      </c>
      <c r="AJ83" s="218" t="s">
        <v>9136</v>
      </c>
      <c r="AK83" s="219">
        <v>45716</v>
      </c>
      <c r="AL83" s="221" t="s">
        <v>9142</v>
      </c>
      <c r="AM83" s="213">
        <v>1618000</v>
      </c>
      <c r="AN83" s="213" t="s">
        <v>9139</v>
      </c>
      <c r="AO83" s="213" t="s">
        <v>742</v>
      </c>
      <c r="AP83" s="213">
        <v>2</v>
      </c>
      <c r="AQ83" s="213" t="s">
        <v>9141</v>
      </c>
      <c r="AR83" s="213" t="s">
        <v>9140</v>
      </c>
      <c r="AS83" s="214">
        <v>45716</v>
      </c>
      <c r="AT83" s="222" t="s">
        <v>9145</v>
      </c>
      <c r="AU83" s="218">
        <v>202</v>
      </c>
      <c r="AV83" s="218" t="s">
        <v>4356</v>
      </c>
      <c r="AW83" s="218" t="s">
        <v>742</v>
      </c>
      <c r="AX83" s="218">
        <v>2</v>
      </c>
      <c r="AY83" s="218" t="s">
        <v>9144</v>
      </c>
      <c r="AZ83" s="218" t="s">
        <v>9143</v>
      </c>
      <c r="BA83" s="219">
        <v>45716</v>
      </c>
      <c r="BB83" s="221" t="s">
        <v>9173</v>
      </c>
      <c r="BC83" s="213" t="s">
        <v>17</v>
      </c>
      <c r="BD83" s="213" t="s">
        <v>17</v>
      </c>
      <c r="BE83" s="213" t="s">
        <v>17</v>
      </c>
      <c r="BF83" s="213" t="s">
        <v>17</v>
      </c>
      <c r="BG83" s="213" t="s">
        <v>9081</v>
      </c>
      <c r="BH83" s="213" t="s">
        <v>17</v>
      </c>
      <c r="BI83" s="214">
        <v>45716</v>
      </c>
      <c r="BJ83" s="222" t="s">
        <v>9147</v>
      </c>
      <c r="BK83" s="222">
        <v>284</v>
      </c>
      <c r="BL83" s="222" t="s">
        <v>9052</v>
      </c>
      <c r="BM83" s="222" t="s">
        <v>742</v>
      </c>
      <c r="BN83" s="222">
        <v>2</v>
      </c>
      <c r="BO83" s="222" t="s">
        <v>9054</v>
      </c>
      <c r="BP83" s="218" t="s">
        <v>9146</v>
      </c>
      <c r="BQ83" s="223">
        <v>45716</v>
      </c>
      <c r="BR83" s="221" t="s">
        <v>9174</v>
      </c>
      <c r="BS83" s="224">
        <v>64105</v>
      </c>
      <c r="BT83" s="224" t="s">
        <v>9046</v>
      </c>
      <c r="BU83" s="224" t="s">
        <v>742</v>
      </c>
      <c r="BV83" s="224">
        <v>2</v>
      </c>
      <c r="BW83" s="224" t="s">
        <v>9083</v>
      </c>
      <c r="BX83" s="224" t="s">
        <v>9047</v>
      </c>
      <c r="BY83" s="214">
        <v>45716</v>
      </c>
      <c r="BZ83" s="222" t="s">
        <v>9175</v>
      </c>
      <c r="CA83" s="222">
        <v>94509</v>
      </c>
      <c r="CB83" s="222" t="s">
        <v>9046</v>
      </c>
      <c r="CC83" s="222" t="s">
        <v>742</v>
      </c>
      <c r="CD83" s="222">
        <v>2</v>
      </c>
      <c r="CE83" s="222" t="s">
        <v>9085</v>
      </c>
      <c r="CF83" s="222" t="s">
        <v>9047</v>
      </c>
      <c r="CG83" s="223">
        <v>45716</v>
      </c>
      <c r="CH83" s="221" t="s">
        <v>10825</v>
      </c>
      <c r="CI83" s="222" t="e">
        <v>#N/A</v>
      </c>
      <c r="CJ83" s="222" t="e">
        <v>#N/A</v>
      </c>
      <c r="CK83" s="222" t="e">
        <v>#N/A</v>
      </c>
      <c r="CL83" s="222" t="e">
        <v>#N/A</v>
      </c>
      <c r="CM83" s="222" t="e">
        <v>#N/A</v>
      </c>
      <c r="CN83" s="222" t="e">
        <v>#N/A</v>
      </c>
      <c r="CO83" s="225" t="e">
        <v>#N/A</v>
      </c>
      <c r="CP83" s="222" t="s">
        <v>9178</v>
      </c>
      <c r="CQ83" s="224" t="s">
        <v>17</v>
      </c>
      <c r="CR83" s="224" t="s">
        <v>378</v>
      </c>
      <c r="CS83" s="224" t="s">
        <v>17</v>
      </c>
      <c r="CT83" s="224" t="s">
        <v>17</v>
      </c>
      <c r="CU83" s="224" t="s">
        <v>378</v>
      </c>
      <c r="CV83" s="224" t="s">
        <v>378</v>
      </c>
      <c r="CW83" s="214">
        <v>45716</v>
      </c>
      <c r="CX83" s="222" t="s">
        <v>9152</v>
      </c>
      <c r="CY83" s="218">
        <v>7185000</v>
      </c>
      <c r="CZ83" s="218" t="s">
        <v>9158</v>
      </c>
      <c r="DA83" s="218" t="s">
        <v>742</v>
      </c>
      <c r="DB83" s="218">
        <v>2</v>
      </c>
      <c r="DC83" s="218" t="s">
        <v>9160</v>
      </c>
      <c r="DD83" s="218" t="s">
        <v>9159</v>
      </c>
      <c r="DE83" s="220">
        <v>45716</v>
      </c>
      <c r="DF83" s="221" t="s">
        <v>9155</v>
      </c>
      <c r="DG83" s="213">
        <v>0</v>
      </c>
      <c r="DH83" s="224" t="s">
        <v>9153</v>
      </c>
      <c r="DI83" s="224" t="s">
        <v>742</v>
      </c>
      <c r="DJ83" s="224">
        <v>2</v>
      </c>
      <c r="DK83" s="224" t="s">
        <v>9154</v>
      </c>
      <c r="DL83" s="224" t="s">
        <v>1467</v>
      </c>
      <c r="DM83" s="214">
        <v>45716</v>
      </c>
      <c r="DN83" s="222" t="s">
        <v>9157</v>
      </c>
      <c r="DO83" s="218">
        <v>27837000</v>
      </c>
      <c r="DP83" s="222" t="s">
        <v>9153</v>
      </c>
      <c r="DQ83" s="222" t="s">
        <v>742</v>
      </c>
      <c r="DR83" s="222">
        <v>2</v>
      </c>
      <c r="DS83" s="222" t="s">
        <v>9156</v>
      </c>
      <c r="DT83" s="222" t="s">
        <v>1467</v>
      </c>
      <c r="DU83" s="223">
        <v>45716</v>
      </c>
      <c r="DV83" s="221" t="s">
        <v>9161</v>
      </c>
      <c r="DW83" s="213">
        <v>6025000</v>
      </c>
      <c r="DX83" s="224" t="s">
        <v>9158</v>
      </c>
      <c r="DY83" s="224" t="s">
        <v>742</v>
      </c>
      <c r="DZ83" s="224">
        <v>2</v>
      </c>
      <c r="EA83" s="224" t="s">
        <v>9160</v>
      </c>
      <c r="EB83" s="224" t="s">
        <v>9159</v>
      </c>
      <c r="EC83" s="214">
        <v>45716</v>
      </c>
      <c r="ED83" s="222" t="s">
        <v>9165</v>
      </c>
      <c r="EE83" s="218">
        <v>1160000</v>
      </c>
      <c r="EF83" s="222" t="s">
        <v>9162</v>
      </c>
      <c r="EG83" s="222" t="s">
        <v>742</v>
      </c>
      <c r="EH83" s="222">
        <v>2</v>
      </c>
      <c r="EI83" s="222" t="s">
        <v>9164</v>
      </c>
      <c r="EJ83" s="222" t="s">
        <v>9163</v>
      </c>
      <c r="EK83" s="223">
        <v>45716</v>
      </c>
      <c r="EL83" s="221" t="s">
        <v>9167</v>
      </c>
      <c r="EM83" s="213">
        <v>0</v>
      </c>
      <c r="EN83" s="224" t="s">
        <v>9112</v>
      </c>
      <c r="EO83" s="224" t="s">
        <v>22</v>
      </c>
      <c r="EP83" s="224">
        <v>3</v>
      </c>
      <c r="EQ83" s="224" t="s">
        <v>9166</v>
      </c>
      <c r="ER83" s="224" t="s">
        <v>9113</v>
      </c>
      <c r="ES83" s="214">
        <v>45716</v>
      </c>
      <c r="ET83" s="222" t="s">
        <v>9148</v>
      </c>
      <c r="EU83" s="222">
        <v>284</v>
      </c>
      <c r="EV83" s="222" t="s">
        <v>9052</v>
      </c>
      <c r="EW83" s="222" t="s">
        <v>742</v>
      </c>
      <c r="EX83" s="222">
        <v>2</v>
      </c>
      <c r="EY83" s="222" t="s">
        <v>9054</v>
      </c>
      <c r="EZ83" s="222" t="s">
        <v>9053</v>
      </c>
      <c r="FA83" s="223">
        <v>45716</v>
      </c>
      <c r="FB83" s="221" t="s">
        <v>9170</v>
      </c>
      <c r="FC83" s="224">
        <v>4</v>
      </c>
      <c r="FD83" s="224" t="s">
        <v>9168</v>
      </c>
      <c r="FE83" s="224" t="s">
        <v>742</v>
      </c>
      <c r="FF83" s="224">
        <v>2</v>
      </c>
      <c r="FG83" s="224" t="s">
        <v>1507</v>
      </c>
      <c r="FH83" s="224" t="s">
        <v>9169</v>
      </c>
      <c r="FI83" s="214">
        <v>45716</v>
      </c>
      <c r="FJ83" s="221" t="s">
        <v>9171</v>
      </c>
      <c r="FK83" s="222" t="s">
        <v>17</v>
      </c>
      <c r="FL83" s="222" t="s">
        <v>17</v>
      </c>
      <c r="FM83" s="222" t="s">
        <v>17</v>
      </c>
      <c r="FN83" s="222" t="s">
        <v>17</v>
      </c>
      <c r="FO83" s="222" t="s">
        <v>9077</v>
      </c>
      <c r="FP83" s="218" t="s">
        <v>17</v>
      </c>
      <c r="FQ83" s="219">
        <v>45716</v>
      </c>
      <c r="FR83" s="221" t="s">
        <v>9172</v>
      </c>
      <c r="FS83" s="224" t="s">
        <v>17</v>
      </c>
      <c r="FT83" s="224" t="s">
        <v>17</v>
      </c>
      <c r="FU83" s="224" t="s">
        <v>17</v>
      </c>
      <c r="FV83" s="224" t="s">
        <v>17</v>
      </c>
      <c r="FW83" s="224" t="s">
        <v>9079</v>
      </c>
      <c r="FX83" s="224" t="s">
        <v>17</v>
      </c>
      <c r="FY83" s="214">
        <v>45716</v>
      </c>
      <c r="FZ83" s="222" t="s">
        <v>4121</v>
      </c>
      <c r="GA83" s="222">
        <v>1</v>
      </c>
      <c r="GB83" s="222" t="s">
        <v>1188</v>
      </c>
      <c r="GC83" s="222" t="s">
        <v>33</v>
      </c>
      <c r="GD83" s="222">
        <v>2</v>
      </c>
      <c r="GE83" s="222" t="s">
        <v>17</v>
      </c>
      <c r="GF83" s="222" t="s">
        <v>17</v>
      </c>
      <c r="GG83" s="223">
        <v>45679</v>
      </c>
      <c r="GH83" s="221" t="s">
        <v>4127</v>
      </c>
      <c r="GI83" s="224">
        <v>2</v>
      </c>
      <c r="GJ83" s="224" t="s">
        <v>1188</v>
      </c>
      <c r="GK83" s="224" t="s">
        <v>33</v>
      </c>
      <c r="GL83" s="224">
        <v>2</v>
      </c>
      <c r="GM83" s="224" t="s">
        <v>17</v>
      </c>
      <c r="GN83" s="224" t="s">
        <v>17</v>
      </c>
      <c r="GO83" s="214">
        <v>45679</v>
      </c>
      <c r="GP83" s="222" t="s">
        <v>4122</v>
      </c>
      <c r="GQ83" s="222">
        <v>1</v>
      </c>
      <c r="GR83" s="222" t="s">
        <v>1188</v>
      </c>
      <c r="GS83" s="222" t="s">
        <v>33</v>
      </c>
      <c r="GT83" s="222">
        <v>2</v>
      </c>
      <c r="GU83" s="222" t="s">
        <v>17</v>
      </c>
      <c r="GV83" s="222" t="s">
        <v>17</v>
      </c>
      <c r="GW83" s="223">
        <v>45679</v>
      </c>
      <c r="GX83" s="221" t="s">
        <v>4128</v>
      </c>
      <c r="GY83" s="224">
        <v>0</v>
      </c>
      <c r="GZ83" s="224" t="s">
        <v>1188</v>
      </c>
      <c r="HA83" s="224" t="s">
        <v>33</v>
      </c>
      <c r="HB83" s="224">
        <v>2</v>
      </c>
      <c r="HC83" s="224" t="s">
        <v>17</v>
      </c>
      <c r="HD83" s="224" t="s">
        <v>17</v>
      </c>
      <c r="HE83" s="214">
        <v>45679</v>
      </c>
      <c r="HF83" s="222" t="s">
        <v>4120</v>
      </c>
      <c r="HG83" s="222">
        <v>0</v>
      </c>
      <c r="HH83" s="222" t="s">
        <v>1188</v>
      </c>
      <c r="HI83" s="222" t="s">
        <v>33</v>
      </c>
      <c r="HJ83" s="222">
        <v>2</v>
      </c>
      <c r="HK83" s="222" t="s">
        <v>17</v>
      </c>
      <c r="HL83" s="222" t="s">
        <v>17</v>
      </c>
      <c r="HM83" s="223">
        <v>45679</v>
      </c>
      <c r="HN83" s="221" t="s">
        <v>4126</v>
      </c>
      <c r="HO83" s="224">
        <v>2</v>
      </c>
      <c r="HP83" s="224" t="s">
        <v>1188</v>
      </c>
      <c r="HQ83" s="224" t="s">
        <v>33</v>
      </c>
      <c r="HR83" s="224">
        <v>2</v>
      </c>
      <c r="HS83" s="224" t="s">
        <v>17</v>
      </c>
      <c r="HT83" s="224" t="s">
        <v>17</v>
      </c>
      <c r="HU83" s="214">
        <v>45679</v>
      </c>
      <c r="HV83" s="222" t="s">
        <v>4123</v>
      </c>
      <c r="HW83" s="222">
        <v>3</v>
      </c>
      <c r="HX83" s="222" t="s">
        <v>1188</v>
      </c>
      <c r="HY83" s="222" t="s">
        <v>33</v>
      </c>
      <c r="HZ83" s="222">
        <v>2</v>
      </c>
      <c r="IA83" s="222" t="s">
        <v>17</v>
      </c>
      <c r="IB83" s="222" t="s">
        <v>17</v>
      </c>
      <c r="IC83" s="223">
        <v>45679</v>
      </c>
      <c r="ID83" s="221" t="s">
        <v>4125</v>
      </c>
      <c r="IE83" s="224">
        <v>1</v>
      </c>
      <c r="IF83" s="224" t="s">
        <v>1188</v>
      </c>
      <c r="IG83" s="224" t="s">
        <v>33</v>
      </c>
      <c r="IH83" s="224">
        <v>2</v>
      </c>
      <c r="II83" s="224" t="s">
        <v>17</v>
      </c>
      <c r="IJ83" s="224" t="s">
        <v>17</v>
      </c>
      <c r="IK83" s="214">
        <v>45679</v>
      </c>
      <c r="IL83" s="222" t="s">
        <v>4124</v>
      </c>
      <c r="IM83" s="222">
        <v>3</v>
      </c>
      <c r="IN83" s="222" t="s">
        <v>1188</v>
      </c>
      <c r="IO83" s="222" t="s">
        <v>33</v>
      </c>
      <c r="IP83" s="222">
        <v>2</v>
      </c>
      <c r="IQ83" s="222" t="s">
        <v>17</v>
      </c>
      <c r="IR83" s="222" t="s">
        <v>17</v>
      </c>
      <c r="IS83" s="223">
        <v>45679</v>
      </c>
    </row>
    <row r="84" spans="1:253" s="11" customFormat="1" ht="13.25" customHeight="1" x14ac:dyDescent="0.25">
      <c r="A84" s="11" t="s">
        <v>1091</v>
      </c>
      <c r="B84" s="11" t="s">
        <v>10190</v>
      </c>
      <c r="C84" s="11" t="s">
        <v>1092</v>
      </c>
      <c r="D84" s="11" t="s">
        <v>1093</v>
      </c>
      <c r="E84" s="11" t="s">
        <v>9654</v>
      </c>
      <c r="F84" s="11" t="s">
        <v>9091</v>
      </c>
      <c r="G84" s="212">
        <v>35022000</v>
      </c>
      <c r="H84" s="213" t="s">
        <v>9028</v>
      </c>
      <c r="I84" s="213" t="s">
        <v>742</v>
      </c>
      <c r="J84" s="213">
        <v>2</v>
      </c>
      <c r="K84" s="213" t="s">
        <v>9029</v>
      </c>
      <c r="L84" s="213" t="s">
        <v>1467</v>
      </c>
      <c r="M84" s="214">
        <v>45716</v>
      </c>
      <c r="N84" s="221" t="s">
        <v>9095</v>
      </c>
      <c r="O84" s="216">
        <v>280615</v>
      </c>
      <c r="P84" s="216" t="s">
        <v>9092</v>
      </c>
      <c r="Q84" s="216" t="s">
        <v>742</v>
      </c>
      <c r="R84" s="216">
        <v>2</v>
      </c>
      <c r="S84" s="216" t="s">
        <v>9094</v>
      </c>
      <c r="T84" s="216" t="s">
        <v>9093</v>
      </c>
      <c r="U84" s="217">
        <v>45716</v>
      </c>
      <c r="V84" s="221" t="s">
        <v>9099</v>
      </c>
      <c r="W84" s="213">
        <v>12231000</v>
      </c>
      <c r="X84" s="213" t="s">
        <v>9096</v>
      </c>
      <c r="Y84" s="213" t="s">
        <v>742</v>
      </c>
      <c r="Z84" s="213">
        <v>2</v>
      </c>
      <c r="AA84" s="213" t="s">
        <v>9098</v>
      </c>
      <c r="AB84" s="213" t="s">
        <v>9097</v>
      </c>
      <c r="AC84" s="214">
        <v>45716</v>
      </c>
      <c r="AD84" s="221" t="s">
        <v>9101</v>
      </c>
      <c r="AE84" s="218">
        <v>12231000</v>
      </c>
      <c r="AF84" s="218" t="s">
        <v>9096</v>
      </c>
      <c r="AG84" s="218" t="s">
        <v>742</v>
      </c>
      <c r="AH84" s="218">
        <v>2</v>
      </c>
      <c r="AI84" s="218" t="s">
        <v>9100</v>
      </c>
      <c r="AJ84" s="218" t="s">
        <v>9097</v>
      </c>
      <c r="AK84" s="219">
        <v>45716</v>
      </c>
      <c r="AL84" s="221" t="s">
        <v>9105</v>
      </c>
      <c r="AM84" s="213">
        <v>1169000</v>
      </c>
      <c r="AN84" s="213" t="s">
        <v>9102</v>
      </c>
      <c r="AO84" s="213" t="s">
        <v>22</v>
      </c>
      <c r="AP84" s="213">
        <v>3</v>
      </c>
      <c r="AQ84" s="213" t="s">
        <v>9104</v>
      </c>
      <c r="AR84" s="213" t="s">
        <v>9103</v>
      </c>
      <c r="AS84" s="214">
        <v>45716</v>
      </c>
      <c r="AT84" s="222" t="s">
        <v>9107</v>
      </c>
      <c r="AU84" s="218" t="s">
        <v>17</v>
      </c>
      <c r="AV84" s="218" t="s">
        <v>378</v>
      </c>
      <c r="AW84" s="218" t="s">
        <v>17</v>
      </c>
      <c r="AX84" s="218" t="s">
        <v>17</v>
      </c>
      <c r="AY84" s="218" t="s">
        <v>9106</v>
      </c>
      <c r="AZ84" s="218" t="s">
        <v>378</v>
      </c>
      <c r="BA84" s="219">
        <v>45716</v>
      </c>
      <c r="BB84" s="221" t="s">
        <v>1096</v>
      </c>
      <c r="BC84" s="213" t="s">
        <v>17</v>
      </c>
      <c r="BD84" s="213" t="s">
        <v>378</v>
      </c>
      <c r="BE84" s="213">
        <v>0</v>
      </c>
      <c r="BF84" s="213">
        <v>0</v>
      </c>
      <c r="BG84" s="213" t="s">
        <v>378</v>
      </c>
      <c r="BH84" s="213" t="s">
        <v>378</v>
      </c>
      <c r="BI84" s="214">
        <v>45399</v>
      </c>
      <c r="BJ84" s="222" t="s">
        <v>9110</v>
      </c>
      <c r="BK84" s="222">
        <v>153</v>
      </c>
      <c r="BL84" s="222" t="s">
        <v>9108</v>
      </c>
      <c r="BM84" s="222" t="s">
        <v>742</v>
      </c>
      <c r="BN84" s="222">
        <v>2</v>
      </c>
      <c r="BO84" s="222" t="s">
        <v>9109</v>
      </c>
      <c r="BP84" s="218" t="s">
        <v>4234</v>
      </c>
      <c r="BQ84" s="223">
        <v>45716</v>
      </c>
      <c r="BR84" s="221" t="s">
        <v>1097</v>
      </c>
      <c r="BS84" s="224" t="s">
        <v>17</v>
      </c>
      <c r="BT84" s="224" t="s">
        <v>378</v>
      </c>
      <c r="BU84" s="224">
        <v>0</v>
      </c>
      <c r="BV84" s="224">
        <v>0</v>
      </c>
      <c r="BW84" s="224" t="s">
        <v>378</v>
      </c>
      <c r="BX84" s="224" t="s">
        <v>378</v>
      </c>
      <c r="BY84" s="214">
        <v>45399</v>
      </c>
      <c r="BZ84" s="222" t="s">
        <v>1098</v>
      </c>
      <c r="CA84" s="222" t="s">
        <v>17</v>
      </c>
      <c r="CB84" s="222" t="s">
        <v>378</v>
      </c>
      <c r="CC84" s="222">
        <v>0</v>
      </c>
      <c r="CD84" s="222">
        <v>0</v>
      </c>
      <c r="CE84" s="222" t="s">
        <v>378</v>
      </c>
      <c r="CF84" s="222" t="s">
        <v>378</v>
      </c>
      <c r="CG84" s="223">
        <v>45399</v>
      </c>
      <c r="CH84" s="221" t="s">
        <v>10826</v>
      </c>
      <c r="CI84" s="222" t="e">
        <v>#N/A</v>
      </c>
      <c r="CJ84" s="222" t="e">
        <v>#N/A</v>
      </c>
      <c r="CK84" s="222" t="e">
        <v>#N/A</v>
      </c>
      <c r="CL84" s="222" t="e">
        <v>#N/A</v>
      </c>
      <c r="CM84" s="222" t="e">
        <v>#N/A</v>
      </c>
      <c r="CN84" s="222" t="e">
        <v>#N/A</v>
      </c>
      <c r="CO84" s="225" t="e">
        <v>#N/A</v>
      </c>
      <c r="CP84" s="222" t="s">
        <v>1100</v>
      </c>
      <c r="CQ84" s="224" t="s">
        <v>17</v>
      </c>
      <c r="CR84" s="224" t="s">
        <v>378</v>
      </c>
      <c r="CS84" s="224">
        <v>0</v>
      </c>
      <c r="CT84" s="224">
        <v>0</v>
      </c>
      <c r="CU84" s="224" t="s">
        <v>378</v>
      </c>
      <c r="CV84" s="224" t="s">
        <v>378</v>
      </c>
      <c r="CW84" s="214">
        <v>45399</v>
      </c>
      <c r="CX84" s="222" t="s">
        <v>9115</v>
      </c>
      <c r="CY84" s="218">
        <v>1700000</v>
      </c>
      <c r="CZ84" s="218" t="s">
        <v>9112</v>
      </c>
      <c r="DA84" s="218" t="s">
        <v>742</v>
      </c>
      <c r="DB84" s="218">
        <v>2</v>
      </c>
      <c r="DC84" s="218" t="s">
        <v>9120</v>
      </c>
      <c r="DD84" s="218" t="s">
        <v>9113</v>
      </c>
      <c r="DE84" s="220">
        <v>45716</v>
      </c>
      <c r="DF84" s="221" t="s">
        <v>9117</v>
      </c>
      <c r="DG84" s="213">
        <v>0</v>
      </c>
      <c r="DH84" s="224" t="s">
        <v>9096</v>
      </c>
      <c r="DI84" s="224" t="s">
        <v>742</v>
      </c>
      <c r="DJ84" s="224">
        <v>2</v>
      </c>
      <c r="DK84" s="224" t="s">
        <v>9116</v>
      </c>
      <c r="DL84" s="224" t="s">
        <v>9097</v>
      </c>
      <c r="DM84" s="214">
        <v>45716</v>
      </c>
      <c r="DN84" s="222" t="s">
        <v>9119</v>
      </c>
      <c r="DO84" s="218">
        <v>10531000</v>
      </c>
      <c r="DP84" s="222" t="s">
        <v>9096</v>
      </c>
      <c r="DQ84" s="222" t="s">
        <v>742</v>
      </c>
      <c r="DR84" s="222">
        <v>2</v>
      </c>
      <c r="DS84" s="222" t="s">
        <v>9118</v>
      </c>
      <c r="DT84" s="222" t="s">
        <v>9097</v>
      </c>
      <c r="DU84" s="223">
        <v>45716</v>
      </c>
      <c r="DV84" s="221" t="s">
        <v>9121</v>
      </c>
      <c r="DW84" s="213">
        <v>1352000</v>
      </c>
      <c r="DX84" s="224" t="s">
        <v>9112</v>
      </c>
      <c r="DY84" s="224" t="s">
        <v>742</v>
      </c>
      <c r="DZ84" s="224">
        <v>2</v>
      </c>
      <c r="EA84" s="224" t="s">
        <v>9120</v>
      </c>
      <c r="EB84" s="224" t="s">
        <v>9113</v>
      </c>
      <c r="EC84" s="214">
        <v>45716</v>
      </c>
      <c r="ED84" s="222" t="s">
        <v>9123</v>
      </c>
      <c r="EE84" s="218">
        <v>348000</v>
      </c>
      <c r="EF84" s="222" t="s">
        <v>9112</v>
      </c>
      <c r="EG84" s="222" t="s">
        <v>742</v>
      </c>
      <c r="EH84" s="222">
        <v>2</v>
      </c>
      <c r="EI84" s="222" t="s">
        <v>9122</v>
      </c>
      <c r="EJ84" s="222" t="s">
        <v>9113</v>
      </c>
      <c r="EK84" s="223">
        <v>45716</v>
      </c>
      <c r="EL84" s="221" t="s">
        <v>9124</v>
      </c>
      <c r="EM84" s="213" t="s">
        <v>17</v>
      </c>
      <c r="EN84" s="224" t="s">
        <v>9112</v>
      </c>
      <c r="EO84" s="224" t="s">
        <v>22</v>
      </c>
      <c r="EP84" s="224">
        <v>3</v>
      </c>
      <c r="EQ84" s="224" t="s">
        <v>8374</v>
      </c>
      <c r="ER84" s="224" t="s">
        <v>9113</v>
      </c>
      <c r="ES84" s="214">
        <v>45716</v>
      </c>
      <c r="ET84" s="222" t="s">
        <v>9111</v>
      </c>
      <c r="EU84" s="222">
        <v>284</v>
      </c>
      <c r="EV84" s="222" t="s">
        <v>9052</v>
      </c>
      <c r="EW84" s="222" t="s">
        <v>742</v>
      </c>
      <c r="EX84" s="222">
        <v>2</v>
      </c>
      <c r="EY84" s="222" t="s">
        <v>9054</v>
      </c>
      <c r="EZ84" s="222" t="s">
        <v>9053</v>
      </c>
      <c r="FA84" s="223">
        <v>45716</v>
      </c>
      <c r="FB84" s="221" t="s">
        <v>9128</v>
      </c>
      <c r="FC84" s="224">
        <v>3</v>
      </c>
      <c r="FD84" s="224" t="s">
        <v>9125</v>
      </c>
      <c r="FE84" s="224" t="s">
        <v>742</v>
      </c>
      <c r="FF84" s="224">
        <v>2</v>
      </c>
      <c r="FG84" s="224" t="s">
        <v>9127</v>
      </c>
      <c r="FH84" s="224" t="s">
        <v>9126</v>
      </c>
      <c r="FI84" s="214">
        <v>45716</v>
      </c>
      <c r="FJ84" s="221" t="s">
        <v>1094</v>
      </c>
      <c r="FK84" s="222" t="s">
        <v>17</v>
      </c>
      <c r="FL84" s="222" t="s">
        <v>378</v>
      </c>
      <c r="FM84" s="222">
        <v>0</v>
      </c>
      <c r="FN84" s="222">
        <v>0</v>
      </c>
      <c r="FO84" s="222" t="s">
        <v>378</v>
      </c>
      <c r="FP84" s="218" t="s">
        <v>378</v>
      </c>
      <c r="FQ84" s="219">
        <v>45399</v>
      </c>
      <c r="FR84" s="221" t="s">
        <v>1095</v>
      </c>
      <c r="FS84" s="224" t="s">
        <v>17</v>
      </c>
      <c r="FT84" s="224" t="s">
        <v>378</v>
      </c>
      <c r="FU84" s="224">
        <v>0</v>
      </c>
      <c r="FV84" s="224">
        <v>0</v>
      </c>
      <c r="FW84" s="224" t="s">
        <v>378</v>
      </c>
      <c r="FX84" s="224" t="s">
        <v>378</v>
      </c>
      <c r="FY84" s="214">
        <v>45399</v>
      </c>
      <c r="FZ84" s="222" t="s">
        <v>4130</v>
      </c>
      <c r="GA84" s="222">
        <v>1</v>
      </c>
      <c r="GB84" s="222" t="s">
        <v>1188</v>
      </c>
      <c r="GC84" s="222" t="s">
        <v>33</v>
      </c>
      <c r="GD84" s="222">
        <v>2</v>
      </c>
      <c r="GE84" s="222" t="s">
        <v>17</v>
      </c>
      <c r="GF84" s="222" t="s">
        <v>17</v>
      </c>
      <c r="GG84" s="223">
        <v>45679</v>
      </c>
      <c r="GH84" s="221" t="s">
        <v>4136</v>
      </c>
      <c r="GI84" s="224">
        <v>2</v>
      </c>
      <c r="GJ84" s="224" t="s">
        <v>1188</v>
      </c>
      <c r="GK84" s="224" t="s">
        <v>33</v>
      </c>
      <c r="GL84" s="224">
        <v>2</v>
      </c>
      <c r="GM84" s="224" t="s">
        <v>17</v>
      </c>
      <c r="GN84" s="224" t="s">
        <v>17</v>
      </c>
      <c r="GO84" s="214">
        <v>45679</v>
      </c>
      <c r="GP84" s="222" t="s">
        <v>4131</v>
      </c>
      <c r="GQ84" s="222">
        <v>1</v>
      </c>
      <c r="GR84" s="222" t="s">
        <v>1188</v>
      </c>
      <c r="GS84" s="222" t="s">
        <v>33</v>
      </c>
      <c r="GT84" s="222">
        <v>2</v>
      </c>
      <c r="GU84" s="222" t="s">
        <v>17</v>
      </c>
      <c r="GV84" s="222" t="s">
        <v>17</v>
      </c>
      <c r="GW84" s="223">
        <v>45679</v>
      </c>
      <c r="GX84" s="221" t="s">
        <v>4137</v>
      </c>
      <c r="GY84" s="224">
        <v>0</v>
      </c>
      <c r="GZ84" s="224" t="s">
        <v>1188</v>
      </c>
      <c r="HA84" s="224" t="s">
        <v>33</v>
      </c>
      <c r="HB84" s="224">
        <v>2</v>
      </c>
      <c r="HC84" s="224" t="s">
        <v>17</v>
      </c>
      <c r="HD84" s="224" t="s">
        <v>17</v>
      </c>
      <c r="HE84" s="214">
        <v>45679</v>
      </c>
      <c r="HF84" s="222" t="s">
        <v>4129</v>
      </c>
      <c r="HG84" s="222">
        <v>0</v>
      </c>
      <c r="HH84" s="222" t="s">
        <v>1188</v>
      </c>
      <c r="HI84" s="222" t="s">
        <v>33</v>
      </c>
      <c r="HJ84" s="222">
        <v>2</v>
      </c>
      <c r="HK84" s="222" t="s">
        <v>17</v>
      </c>
      <c r="HL84" s="222" t="s">
        <v>17</v>
      </c>
      <c r="HM84" s="223">
        <v>45679</v>
      </c>
      <c r="HN84" s="221" t="s">
        <v>4135</v>
      </c>
      <c r="HO84" s="224">
        <v>2</v>
      </c>
      <c r="HP84" s="224" t="s">
        <v>1188</v>
      </c>
      <c r="HQ84" s="224" t="s">
        <v>33</v>
      </c>
      <c r="HR84" s="224">
        <v>2</v>
      </c>
      <c r="HS84" s="224" t="s">
        <v>17</v>
      </c>
      <c r="HT84" s="224" t="s">
        <v>17</v>
      </c>
      <c r="HU84" s="214">
        <v>45679</v>
      </c>
      <c r="HV84" s="222" t="s">
        <v>4132</v>
      </c>
      <c r="HW84" s="222">
        <v>3</v>
      </c>
      <c r="HX84" s="222" t="s">
        <v>1188</v>
      </c>
      <c r="HY84" s="222" t="s">
        <v>33</v>
      </c>
      <c r="HZ84" s="222">
        <v>2</v>
      </c>
      <c r="IA84" s="222" t="s">
        <v>17</v>
      </c>
      <c r="IB84" s="222" t="s">
        <v>17</v>
      </c>
      <c r="IC84" s="223">
        <v>45679</v>
      </c>
      <c r="ID84" s="221" t="s">
        <v>4134</v>
      </c>
      <c r="IE84" s="224">
        <v>1</v>
      </c>
      <c r="IF84" s="224" t="s">
        <v>1188</v>
      </c>
      <c r="IG84" s="224" t="s">
        <v>33</v>
      </c>
      <c r="IH84" s="224">
        <v>2</v>
      </c>
      <c r="II84" s="224" t="s">
        <v>17</v>
      </c>
      <c r="IJ84" s="224" t="s">
        <v>17</v>
      </c>
      <c r="IK84" s="214">
        <v>45679</v>
      </c>
      <c r="IL84" s="222" t="s">
        <v>4133</v>
      </c>
      <c r="IM84" s="222">
        <v>3</v>
      </c>
      <c r="IN84" s="222" t="s">
        <v>1188</v>
      </c>
      <c r="IO84" s="222" t="s">
        <v>33</v>
      </c>
      <c r="IP84" s="222">
        <v>2</v>
      </c>
      <c r="IQ84" s="222" t="s">
        <v>17</v>
      </c>
      <c r="IR84" s="222" t="s">
        <v>17</v>
      </c>
      <c r="IS84" s="223">
        <v>45679</v>
      </c>
    </row>
    <row r="85" spans="1:253" s="11" customFormat="1" ht="13.25" customHeight="1" x14ac:dyDescent="0.25">
      <c r="A85" s="11" t="s">
        <v>1464</v>
      </c>
      <c r="B85" s="11" t="s">
        <v>10118</v>
      </c>
      <c r="C85" s="11" t="s">
        <v>1465</v>
      </c>
      <c r="D85" s="11" t="s">
        <v>1093</v>
      </c>
      <c r="E85" s="11" t="s">
        <v>9654</v>
      </c>
      <c r="F85" s="11" t="s">
        <v>1469</v>
      </c>
      <c r="G85" s="212">
        <v>34943000</v>
      </c>
      <c r="H85" s="213" t="s">
        <v>1466</v>
      </c>
      <c r="I85" s="213" t="s">
        <v>742</v>
      </c>
      <c r="J85" s="213">
        <v>2</v>
      </c>
      <c r="K85" s="213" t="s">
        <v>1468</v>
      </c>
      <c r="L85" s="213" t="s">
        <v>1467</v>
      </c>
      <c r="M85" s="214">
        <v>45504</v>
      </c>
      <c r="N85" s="221" t="s">
        <v>1473</v>
      </c>
      <c r="O85" s="216">
        <v>477989.66</v>
      </c>
      <c r="P85" s="216" t="s">
        <v>1470</v>
      </c>
      <c r="Q85" s="216" t="s">
        <v>742</v>
      </c>
      <c r="R85" s="216">
        <v>2</v>
      </c>
      <c r="S85" s="216" t="s">
        <v>1472</v>
      </c>
      <c r="T85" s="216" t="s">
        <v>1471</v>
      </c>
      <c r="U85" s="217">
        <v>45504</v>
      </c>
      <c r="V85" s="221" t="s">
        <v>1477</v>
      </c>
      <c r="W85" s="213">
        <v>17954000</v>
      </c>
      <c r="X85" s="213" t="s">
        <v>1474</v>
      </c>
      <c r="Y85" s="213" t="s">
        <v>742</v>
      </c>
      <c r="Z85" s="213">
        <v>2</v>
      </c>
      <c r="AA85" s="213" t="s">
        <v>1476</v>
      </c>
      <c r="AB85" s="213" t="s">
        <v>1475</v>
      </c>
      <c r="AC85" s="214">
        <v>45504</v>
      </c>
      <c r="AD85" s="221" t="s">
        <v>1479</v>
      </c>
      <c r="AE85" s="218">
        <v>17954000</v>
      </c>
      <c r="AF85" s="218" t="s">
        <v>1474</v>
      </c>
      <c r="AG85" s="218" t="s">
        <v>742</v>
      </c>
      <c r="AH85" s="218">
        <v>2</v>
      </c>
      <c r="AI85" s="218" t="s">
        <v>1478</v>
      </c>
      <c r="AJ85" s="218" t="s">
        <v>1475</v>
      </c>
      <c r="AK85" s="219">
        <v>45504</v>
      </c>
      <c r="AL85" s="221" t="s">
        <v>1483</v>
      </c>
      <c r="AM85" s="213">
        <v>0</v>
      </c>
      <c r="AN85" s="213" t="s">
        <v>1480</v>
      </c>
      <c r="AO85" s="213" t="s">
        <v>742</v>
      </c>
      <c r="AP85" s="213">
        <v>2</v>
      </c>
      <c r="AQ85" s="213" t="s">
        <v>1482</v>
      </c>
      <c r="AR85" s="213" t="s">
        <v>1481</v>
      </c>
      <c r="AS85" s="214">
        <v>45504</v>
      </c>
      <c r="AT85" s="222" t="s">
        <v>1485</v>
      </c>
      <c r="AU85" s="218" t="s">
        <v>17</v>
      </c>
      <c r="AV85" s="218" t="s">
        <v>17</v>
      </c>
      <c r="AW85" s="218" t="s">
        <v>22</v>
      </c>
      <c r="AX85" s="218">
        <v>3</v>
      </c>
      <c r="AY85" s="218" t="s">
        <v>1484</v>
      </c>
      <c r="AZ85" s="218" t="s">
        <v>17</v>
      </c>
      <c r="BA85" s="219">
        <v>45504</v>
      </c>
      <c r="BB85" s="221" t="s">
        <v>1516</v>
      </c>
      <c r="BC85" s="213">
        <v>3342</v>
      </c>
      <c r="BD85" s="213" t="s">
        <v>1513</v>
      </c>
      <c r="BE85" s="213" t="s">
        <v>742</v>
      </c>
      <c r="BF85" s="213">
        <v>2</v>
      </c>
      <c r="BG85" s="213" t="s">
        <v>1515</v>
      </c>
      <c r="BH85" s="213" t="s">
        <v>1514</v>
      </c>
      <c r="BI85" s="214">
        <v>45504</v>
      </c>
      <c r="BJ85" s="222" t="s">
        <v>1487</v>
      </c>
      <c r="BK85" s="222" t="s">
        <v>17</v>
      </c>
      <c r="BL85" s="222" t="s">
        <v>17</v>
      </c>
      <c r="BM85" s="222" t="s">
        <v>22</v>
      </c>
      <c r="BN85" s="222">
        <v>3</v>
      </c>
      <c r="BO85" s="222" t="s">
        <v>1486</v>
      </c>
      <c r="BP85" s="218" t="s">
        <v>17</v>
      </c>
      <c r="BQ85" s="223">
        <v>45504</v>
      </c>
      <c r="BR85" s="221" t="s">
        <v>1518</v>
      </c>
      <c r="BS85" s="224" t="s">
        <v>17</v>
      </c>
      <c r="BT85" s="224" t="s">
        <v>17</v>
      </c>
      <c r="BU85" s="224" t="s">
        <v>22</v>
      </c>
      <c r="BV85" s="224">
        <v>3</v>
      </c>
      <c r="BW85" s="224" t="s">
        <v>1517</v>
      </c>
      <c r="BX85" s="224" t="s">
        <v>17</v>
      </c>
      <c r="BY85" s="214">
        <v>45504</v>
      </c>
      <c r="BZ85" s="222" t="s">
        <v>1520</v>
      </c>
      <c r="CA85" s="222" t="s">
        <v>17</v>
      </c>
      <c r="CB85" s="222" t="s">
        <v>17</v>
      </c>
      <c r="CC85" s="222" t="s">
        <v>22</v>
      </c>
      <c r="CD85" s="222">
        <v>3</v>
      </c>
      <c r="CE85" s="222" t="s">
        <v>1519</v>
      </c>
      <c r="CF85" s="222" t="s">
        <v>17</v>
      </c>
      <c r="CG85" s="223">
        <v>45504</v>
      </c>
      <c r="CH85" s="221" t="s">
        <v>10827</v>
      </c>
      <c r="CI85" s="222" t="e">
        <v>#N/A</v>
      </c>
      <c r="CJ85" s="222" t="e">
        <v>#N/A</v>
      </c>
      <c r="CK85" s="222" t="e">
        <v>#N/A</v>
      </c>
      <c r="CL85" s="222" t="e">
        <v>#N/A</v>
      </c>
      <c r="CM85" s="222" t="e">
        <v>#N/A</v>
      </c>
      <c r="CN85" s="222" t="e">
        <v>#N/A</v>
      </c>
      <c r="CO85" s="225" t="e">
        <v>#N/A</v>
      </c>
      <c r="CP85" s="222" t="s">
        <v>1525</v>
      </c>
      <c r="CQ85" s="224" t="s">
        <v>17</v>
      </c>
      <c r="CR85" s="224" t="s">
        <v>17</v>
      </c>
      <c r="CS85" s="224" t="s">
        <v>22</v>
      </c>
      <c r="CT85" s="224">
        <v>3</v>
      </c>
      <c r="CU85" s="224" t="s">
        <v>1524</v>
      </c>
      <c r="CV85" s="224" t="s">
        <v>17</v>
      </c>
      <c r="CW85" s="214">
        <v>45504</v>
      </c>
      <c r="CX85" s="222" t="s">
        <v>1492</v>
      </c>
      <c r="CY85" s="218">
        <v>3300000</v>
      </c>
      <c r="CZ85" s="218" t="s">
        <v>1489</v>
      </c>
      <c r="DA85" s="218" t="s">
        <v>742</v>
      </c>
      <c r="DB85" s="218">
        <v>2</v>
      </c>
      <c r="DC85" s="218" t="s">
        <v>1499</v>
      </c>
      <c r="DD85" s="218" t="s">
        <v>1490</v>
      </c>
      <c r="DE85" s="220">
        <v>45504</v>
      </c>
      <c r="DF85" s="221" t="s">
        <v>1494</v>
      </c>
      <c r="DG85" s="213">
        <v>0</v>
      </c>
      <c r="DH85" s="224" t="s">
        <v>1474</v>
      </c>
      <c r="DI85" s="224" t="s">
        <v>742</v>
      </c>
      <c r="DJ85" s="224">
        <v>2</v>
      </c>
      <c r="DK85" s="224" t="s">
        <v>1493</v>
      </c>
      <c r="DL85" s="224" t="s">
        <v>1475</v>
      </c>
      <c r="DM85" s="214">
        <v>45504</v>
      </c>
      <c r="DN85" s="222" t="s">
        <v>1498</v>
      </c>
      <c r="DO85" s="218">
        <v>14654000</v>
      </c>
      <c r="DP85" s="222" t="s">
        <v>1495</v>
      </c>
      <c r="DQ85" s="222" t="s">
        <v>742</v>
      </c>
      <c r="DR85" s="222">
        <v>2</v>
      </c>
      <c r="DS85" s="222" t="s">
        <v>1497</v>
      </c>
      <c r="DT85" s="222" t="s">
        <v>1496</v>
      </c>
      <c r="DU85" s="223">
        <v>45504</v>
      </c>
      <c r="DV85" s="221" t="s">
        <v>1500</v>
      </c>
      <c r="DW85" s="213">
        <v>2790000</v>
      </c>
      <c r="DX85" s="224" t="s">
        <v>1489</v>
      </c>
      <c r="DY85" s="224" t="s">
        <v>742</v>
      </c>
      <c r="DZ85" s="224">
        <v>2</v>
      </c>
      <c r="EA85" s="224" t="s">
        <v>1499</v>
      </c>
      <c r="EB85" s="224" t="s">
        <v>1490</v>
      </c>
      <c r="EC85" s="214">
        <v>45504</v>
      </c>
      <c r="ED85" s="222" t="s">
        <v>1504</v>
      </c>
      <c r="EE85" s="218">
        <v>510000</v>
      </c>
      <c r="EF85" s="222" t="s">
        <v>1501</v>
      </c>
      <c r="EG85" s="222" t="s">
        <v>742</v>
      </c>
      <c r="EH85" s="222">
        <v>2</v>
      </c>
      <c r="EI85" s="222" t="s">
        <v>1503</v>
      </c>
      <c r="EJ85" s="222" t="s">
        <v>1502</v>
      </c>
      <c r="EK85" s="223">
        <v>45504</v>
      </c>
      <c r="EL85" s="221" t="s">
        <v>1506</v>
      </c>
      <c r="EM85" s="213">
        <v>0</v>
      </c>
      <c r="EN85" s="224" t="s">
        <v>1501</v>
      </c>
      <c r="EO85" s="224" t="s">
        <v>22</v>
      </c>
      <c r="EP85" s="224">
        <v>3</v>
      </c>
      <c r="EQ85" s="224" t="s">
        <v>1505</v>
      </c>
      <c r="ER85" s="224" t="s">
        <v>1502</v>
      </c>
      <c r="ES85" s="214">
        <v>45504</v>
      </c>
      <c r="ET85" s="222" t="s">
        <v>1488</v>
      </c>
      <c r="EU85" s="222" t="s">
        <v>17</v>
      </c>
      <c r="EV85" s="222" t="s">
        <v>17</v>
      </c>
      <c r="EW85" s="222" t="s">
        <v>22</v>
      </c>
      <c r="EX85" s="222">
        <v>3</v>
      </c>
      <c r="EY85" s="222" t="s">
        <v>1486</v>
      </c>
      <c r="EZ85" s="222" t="s">
        <v>17</v>
      </c>
      <c r="FA85" s="223">
        <v>45504</v>
      </c>
      <c r="FB85" s="221" t="s">
        <v>1508</v>
      </c>
      <c r="FC85" s="224">
        <v>4</v>
      </c>
      <c r="FD85" s="224" t="s">
        <v>1501</v>
      </c>
      <c r="FE85" s="224" t="s">
        <v>742</v>
      </c>
      <c r="FF85" s="224">
        <v>2</v>
      </c>
      <c r="FG85" s="224" t="s">
        <v>1507</v>
      </c>
      <c r="FH85" s="224" t="s">
        <v>1502</v>
      </c>
      <c r="FI85" s="214">
        <v>45504</v>
      </c>
      <c r="FJ85" s="221" t="s">
        <v>1510</v>
      </c>
      <c r="FK85" s="222" t="s">
        <v>17</v>
      </c>
      <c r="FL85" s="222" t="s">
        <v>17</v>
      </c>
      <c r="FM85" s="222" t="s">
        <v>22</v>
      </c>
      <c r="FN85" s="222">
        <v>3</v>
      </c>
      <c r="FO85" s="222" t="s">
        <v>1509</v>
      </c>
      <c r="FP85" s="218" t="s">
        <v>17</v>
      </c>
      <c r="FQ85" s="219">
        <v>45504</v>
      </c>
      <c r="FR85" s="221" t="s">
        <v>1512</v>
      </c>
      <c r="FS85" s="224" t="s">
        <v>17</v>
      </c>
      <c r="FT85" s="224" t="s">
        <v>17</v>
      </c>
      <c r="FU85" s="224" t="s">
        <v>22</v>
      </c>
      <c r="FV85" s="224">
        <v>3</v>
      </c>
      <c r="FW85" s="224" t="s">
        <v>1511</v>
      </c>
      <c r="FX85" s="224" t="s">
        <v>17</v>
      </c>
      <c r="FY85" s="214">
        <v>45504</v>
      </c>
      <c r="FZ85" s="222" t="s">
        <v>3090</v>
      </c>
      <c r="GA85" s="222">
        <v>1</v>
      </c>
      <c r="GB85" s="222" t="s">
        <v>1188</v>
      </c>
      <c r="GC85" s="222" t="s">
        <v>33</v>
      </c>
      <c r="GD85" s="222">
        <v>2</v>
      </c>
      <c r="GE85" s="222" t="s">
        <v>17</v>
      </c>
      <c r="GF85" s="222" t="s">
        <v>17</v>
      </c>
      <c r="GG85" s="223">
        <v>45614</v>
      </c>
      <c r="GH85" s="221" t="s">
        <v>3096</v>
      </c>
      <c r="GI85" s="224">
        <v>0</v>
      </c>
      <c r="GJ85" s="224" t="s">
        <v>1188</v>
      </c>
      <c r="GK85" s="224" t="s">
        <v>33</v>
      </c>
      <c r="GL85" s="224">
        <v>2</v>
      </c>
      <c r="GM85" s="224" t="s">
        <v>17</v>
      </c>
      <c r="GN85" s="224" t="s">
        <v>17</v>
      </c>
      <c r="GO85" s="214">
        <v>45614</v>
      </c>
      <c r="GP85" s="222" t="s">
        <v>3091</v>
      </c>
      <c r="GQ85" s="222">
        <v>0</v>
      </c>
      <c r="GR85" s="222" t="s">
        <v>1188</v>
      </c>
      <c r="GS85" s="222" t="s">
        <v>33</v>
      </c>
      <c r="GT85" s="222">
        <v>2</v>
      </c>
      <c r="GU85" s="222" t="s">
        <v>17</v>
      </c>
      <c r="GV85" s="222" t="s">
        <v>17</v>
      </c>
      <c r="GW85" s="223">
        <v>45614</v>
      </c>
      <c r="GX85" s="221" t="s">
        <v>3097</v>
      </c>
      <c r="GY85" s="224">
        <v>0</v>
      </c>
      <c r="GZ85" s="224" t="s">
        <v>1188</v>
      </c>
      <c r="HA85" s="224" t="s">
        <v>33</v>
      </c>
      <c r="HB85" s="224">
        <v>2</v>
      </c>
      <c r="HC85" s="224" t="s">
        <v>17</v>
      </c>
      <c r="HD85" s="224" t="s">
        <v>17</v>
      </c>
      <c r="HE85" s="214">
        <v>45614</v>
      </c>
      <c r="HF85" s="222" t="s">
        <v>3089</v>
      </c>
      <c r="HG85" s="222">
        <v>0</v>
      </c>
      <c r="HH85" s="222" t="s">
        <v>1188</v>
      </c>
      <c r="HI85" s="222" t="s">
        <v>33</v>
      </c>
      <c r="HJ85" s="222">
        <v>2</v>
      </c>
      <c r="HK85" s="222" t="s">
        <v>17</v>
      </c>
      <c r="HL85" s="222" t="s">
        <v>17</v>
      </c>
      <c r="HM85" s="223">
        <v>45614</v>
      </c>
      <c r="HN85" s="221" t="s">
        <v>3095</v>
      </c>
      <c r="HO85" s="224">
        <v>0</v>
      </c>
      <c r="HP85" s="224" t="s">
        <v>1188</v>
      </c>
      <c r="HQ85" s="224" t="s">
        <v>33</v>
      </c>
      <c r="HR85" s="224">
        <v>2</v>
      </c>
      <c r="HS85" s="224" t="s">
        <v>17</v>
      </c>
      <c r="HT85" s="224" t="s">
        <v>17</v>
      </c>
      <c r="HU85" s="214">
        <v>45614</v>
      </c>
      <c r="HV85" s="222" t="s">
        <v>3092</v>
      </c>
      <c r="HW85" s="222">
        <v>0</v>
      </c>
      <c r="HX85" s="222" t="s">
        <v>1188</v>
      </c>
      <c r="HY85" s="222" t="s">
        <v>33</v>
      </c>
      <c r="HZ85" s="222">
        <v>2</v>
      </c>
      <c r="IA85" s="222" t="s">
        <v>17</v>
      </c>
      <c r="IB85" s="222" t="s">
        <v>17</v>
      </c>
      <c r="IC85" s="223">
        <v>45614</v>
      </c>
      <c r="ID85" s="221" t="s">
        <v>3094</v>
      </c>
      <c r="IE85" s="224">
        <v>1</v>
      </c>
      <c r="IF85" s="224" t="s">
        <v>1188</v>
      </c>
      <c r="IG85" s="224" t="s">
        <v>33</v>
      </c>
      <c r="IH85" s="224">
        <v>2</v>
      </c>
      <c r="II85" s="224" t="s">
        <v>17</v>
      </c>
      <c r="IJ85" s="224" t="s">
        <v>17</v>
      </c>
      <c r="IK85" s="214">
        <v>45614</v>
      </c>
      <c r="IL85" s="222" t="s">
        <v>3093</v>
      </c>
      <c r="IM85" s="222">
        <v>2</v>
      </c>
      <c r="IN85" s="222" t="s">
        <v>1188</v>
      </c>
      <c r="IO85" s="222" t="s">
        <v>33</v>
      </c>
      <c r="IP85" s="222">
        <v>2</v>
      </c>
      <c r="IQ85" s="222" t="s">
        <v>17</v>
      </c>
      <c r="IR85" s="222" t="s">
        <v>17</v>
      </c>
      <c r="IS85" s="223">
        <v>45614</v>
      </c>
    </row>
    <row r="86" spans="1:253" s="11" customFormat="1" ht="13.25" customHeight="1" x14ac:dyDescent="0.25">
      <c r="A86" s="11" t="s">
        <v>4138</v>
      </c>
      <c r="B86" s="11" t="s">
        <v>10391</v>
      </c>
      <c r="C86" s="11" t="s">
        <v>4139</v>
      </c>
      <c r="D86" s="11" t="s">
        <v>1093</v>
      </c>
      <c r="E86" s="11" t="s">
        <v>9654</v>
      </c>
      <c r="F86" s="11" t="s">
        <v>9030</v>
      </c>
      <c r="G86" s="212">
        <v>35022000</v>
      </c>
      <c r="H86" s="213" t="s">
        <v>9028</v>
      </c>
      <c r="I86" s="213" t="s">
        <v>742</v>
      </c>
      <c r="J86" s="213">
        <v>2</v>
      </c>
      <c r="K86" s="213" t="s">
        <v>9029</v>
      </c>
      <c r="L86" s="213" t="s">
        <v>1467</v>
      </c>
      <c r="M86" s="214">
        <v>45716</v>
      </c>
      <c r="N86" s="221" t="s">
        <v>9034</v>
      </c>
      <c r="O86" s="216">
        <v>446785</v>
      </c>
      <c r="P86" s="216" t="s">
        <v>9031</v>
      </c>
      <c r="Q86" s="216" t="s">
        <v>742</v>
      </c>
      <c r="R86" s="216">
        <v>2</v>
      </c>
      <c r="S86" s="216" t="s">
        <v>9033</v>
      </c>
      <c r="T86" s="216" t="s">
        <v>9032</v>
      </c>
      <c r="U86" s="217">
        <v>45716</v>
      </c>
      <c r="V86" s="221" t="s">
        <v>9038</v>
      </c>
      <c r="W86" s="213">
        <v>18435000</v>
      </c>
      <c r="X86" s="213" t="s">
        <v>9035</v>
      </c>
      <c r="Y86" s="213" t="s">
        <v>742</v>
      </c>
      <c r="Z86" s="213">
        <v>2</v>
      </c>
      <c r="AA86" s="213" t="s">
        <v>9037</v>
      </c>
      <c r="AB86" s="213" t="s">
        <v>9036</v>
      </c>
      <c r="AC86" s="214">
        <v>45716</v>
      </c>
      <c r="AD86" s="221" t="s">
        <v>9042</v>
      </c>
      <c r="AE86" s="218">
        <v>737000</v>
      </c>
      <c r="AF86" s="218" t="s">
        <v>9039</v>
      </c>
      <c r="AG86" s="218" t="s">
        <v>742</v>
      </c>
      <c r="AH86" s="218">
        <v>2</v>
      </c>
      <c r="AI86" s="218" t="s">
        <v>9041</v>
      </c>
      <c r="AJ86" s="218" t="s">
        <v>9040</v>
      </c>
      <c r="AK86" s="219">
        <v>45716</v>
      </c>
      <c r="AL86" s="221" t="s">
        <v>9045</v>
      </c>
      <c r="AM86" s="213">
        <v>448000</v>
      </c>
      <c r="AN86" s="213" t="s">
        <v>5810</v>
      </c>
      <c r="AO86" s="213" t="s">
        <v>742</v>
      </c>
      <c r="AP86" s="213">
        <v>2</v>
      </c>
      <c r="AQ86" s="213" t="s">
        <v>9044</v>
      </c>
      <c r="AR86" s="213" t="s">
        <v>9043</v>
      </c>
      <c r="AS86" s="214">
        <v>45716</v>
      </c>
      <c r="AT86" s="222" t="s">
        <v>9049</v>
      </c>
      <c r="AU86" s="218">
        <v>902</v>
      </c>
      <c r="AV86" s="218" t="s">
        <v>9046</v>
      </c>
      <c r="AW86" s="218" t="s">
        <v>742</v>
      </c>
      <c r="AX86" s="218">
        <v>2</v>
      </c>
      <c r="AY86" s="218" t="s">
        <v>9048</v>
      </c>
      <c r="AZ86" s="218" t="s">
        <v>9047</v>
      </c>
      <c r="BA86" s="219">
        <v>45716</v>
      </c>
      <c r="BB86" s="221" t="s">
        <v>9082</v>
      </c>
      <c r="BC86" s="213" t="s">
        <v>17</v>
      </c>
      <c r="BD86" s="213" t="s">
        <v>17</v>
      </c>
      <c r="BE86" s="213" t="s">
        <v>17</v>
      </c>
      <c r="BF86" s="213" t="s">
        <v>17</v>
      </c>
      <c r="BG86" s="213" t="s">
        <v>9081</v>
      </c>
      <c r="BH86" s="213" t="s">
        <v>17</v>
      </c>
      <c r="BI86" s="214">
        <v>45716</v>
      </c>
      <c r="BJ86" s="222" t="s">
        <v>9051</v>
      </c>
      <c r="BK86" s="222">
        <v>131</v>
      </c>
      <c r="BL86" s="222" t="s">
        <v>9046</v>
      </c>
      <c r="BM86" s="222" t="s">
        <v>742</v>
      </c>
      <c r="BN86" s="222">
        <v>2</v>
      </c>
      <c r="BO86" s="222" t="s">
        <v>9050</v>
      </c>
      <c r="BP86" s="218" t="s">
        <v>9047</v>
      </c>
      <c r="BQ86" s="223">
        <v>45716</v>
      </c>
      <c r="BR86" s="221" t="s">
        <v>9084</v>
      </c>
      <c r="BS86" s="224">
        <v>64105</v>
      </c>
      <c r="BT86" s="224" t="s">
        <v>9046</v>
      </c>
      <c r="BU86" s="224" t="s">
        <v>742</v>
      </c>
      <c r="BV86" s="224">
        <v>2</v>
      </c>
      <c r="BW86" s="224" t="s">
        <v>9083</v>
      </c>
      <c r="BX86" s="224" t="s">
        <v>9047</v>
      </c>
      <c r="BY86" s="214">
        <v>45716</v>
      </c>
      <c r="BZ86" s="222" t="s">
        <v>9086</v>
      </c>
      <c r="CA86" s="222">
        <v>94509</v>
      </c>
      <c r="CB86" s="222" t="s">
        <v>9046</v>
      </c>
      <c r="CC86" s="222" t="s">
        <v>742</v>
      </c>
      <c r="CD86" s="222">
        <v>2</v>
      </c>
      <c r="CE86" s="222" t="s">
        <v>9085</v>
      </c>
      <c r="CF86" s="222" t="s">
        <v>9047</v>
      </c>
      <c r="CG86" s="223">
        <v>45716</v>
      </c>
      <c r="CH86" s="221" t="s">
        <v>10828</v>
      </c>
      <c r="CI86" s="222" t="e">
        <v>#N/A</v>
      </c>
      <c r="CJ86" s="222" t="e">
        <v>#N/A</v>
      </c>
      <c r="CK86" s="222" t="e">
        <v>#N/A</v>
      </c>
      <c r="CL86" s="222" t="e">
        <v>#N/A</v>
      </c>
      <c r="CM86" s="222" t="e">
        <v>#N/A</v>
      </c>
      <c r="CN86" s="222" t="e">
        <v>#N/A</v>
      </c>
      <c r="CO86" s="225" t="e">
        <v>#N/A</v>
      </c>
      <c r="CP86" s="222" t="s">
        <v>9090</v>
      </c>
      <c r="CQ86" s="224" t="s">
        <v>17</v>
      </c>
      <c r="CR86" s="224" t="s">
        <v>378</v>
      </c>
      <c r="CS86" s="224" t="s">
        <v>17</v>
      </c>
      <c r="CT86" s="224" t="s">
        <v>17</v>
      </c>
      <c r="CU86" s="224" t="s">
        <v>9089</v>
      </c>
      <c r="CV86" s="224" t="s">
        <v>17</v>
      </c>
      <c r="CW86" s="214">
        <v>45716</v>
      </c>
      <c r="CX86" s="222" t="s">
        <v>9059</v>
      </c>
      <c r="CY86" s="218">
        <v>613000</v>
      </c>
      <c r="CZ86" s="218" t="s">
        <v>9056</v>
      </c>
      <c r="DA86" s="218" t="s">
        <v>742</v>
      </c>
      <c r="DB86" s="218">
        <v>2</v>
      </c>
      <c r="DC86" s="218" t="s">
        <v>9068</v>
      </c>
      <c r="DD86" s="218" t="s">
        <v>9057</v>
      </c>
      <c r="DE86" s="220">
        <v>45716</v>
      </c>
      <c r="DF86" s="221" t="s">
        <v>9063</v>
      </c>
      <c r="DG86" s="213">
        <v>17698000</v>
      </c>
      <c r="DH86" s="224" t="s">
        <v>9060</v>
      </c>
      <c r="DI86" s="224" t="s">
        <v>742</v>
      </c>
      <c r="DJ86" s="224">
        <v>2</v>
      </c>
      <c r="DK86" s="224" t="s">
        <v>9062</v>
      </c>
      <c r="DL86" s="224" t="s">
        <v>9061</v>
      </c>
      <c r="DM86" s="214">
        <v>45716</v>
      </c>
      <c r="DN86" s="222" t="s">
        <v>9067</v>
      </c>
      <c r="DO86" s="218">
        <v>124000</v>
      </c>
      <c r="DP86" s="222" t="s">
        <v>9064</v>
      </c>
      <c r="DQ86" s="222" t="s">
        <v>742</v>
      </c>
      <c r="DR86" s="222">
        <v>2</v>
      </c>
      <c r="DS86" s="222" t="s">
        <v>9066</v>
      </c>
      <c r="DT86" s="222" t="s">
        <v>9065</v>
      </c>
      <c r="DU86" s="223">
        <v>45716</v>
      </c>
      <c r="DV86" s="221" t="s">
        <v>9069</v>
      </c>
      <c r="DW86" s="213">
        <v>613000</v>
      </c>
      <c r="DX86" s="224" t="s">
        <v>9056</v>
      </c>
      <c r="DY86" s="224" t="s">
        <v>742</v>
      </c>
      <c r="DZ86" s="224">
        <v>2</v>
      </c>
      <c r="EA86" s="224" t="s">
        <v>9068</v>
      </c>
      <c r="EB86" s="224" t="s">
        <v>9057</v>
      </c>
      <c r="EC86" s="214">
        <v>45716</v>
      </c>
      <c r="ED86" s="222" t="s">
        <v>9071</v>
      </c>
      <c r="EE86" s="218" t="s">
        <v>17</v>
      </c>
      <c r="EF86" s="222" t="s">
        <v>17</v>
      </c>
      <c r="EG86" s="222" t="s">
        <v>22</v>
      </c>
      <c r="EH86" s="222">
        <v>3</v>
      </c>
      <c r="EI86" s="222" t="s">
        <v>9070</v>
      </c>
      <c r="EJ86" s="222" t="s">
        <v>17</v>
      </c>
      <c r="EK86" s="223">
        <v>45716</v>
      </c>
      <c r="EL86" s="221" t="s">
        <v>9072</v>
      </c>
      <c r="EM86" s="213" t="s">
        <v>17</v>
      </c>
      <c r="EN86" s="224" t="s">
        <v>17</v>
      </c>
      <c r="EO86" s="224" t="s">
        <v>17</v>
      </c>
      <c r="EP86" s="224" t="s">
        <v>17</v>
      </c>
      <c r="EQ86" s="224" t="s">
        <v>9070</v>
      </c>
      <c r="ER86" s="224" t="s">
        <v>17</v>
      </c>
      <c r="ES86" s="214">
        <v>45716</v>
      </c>
      <c r="ET86" s="222" t="s">
        <v>9055</v>
      </c>
      <c r="EU86" s="222">
        <v>284</v>
      </c>
      <c r="EV86" s="222" t="s">
        <v>9052</v>
      </c>
      <c r="EW86" s="222" t="s">
        <v>742</v>
      </c>
      <c r="EX86" s="222">
        <v>2</v>
      </c>
      <c r="EY86" s="222" t="s">
        <v>9054</v>
      </c>
      <c r="EZ86" s="222" t="s">
        <v>9053</v>
      </c>
      <c r="FA86" s="223">
        <v>45716</v>
      </c>
      <c r="FB86" s="221" t="s">
        <v>9076</v>
      </c>
      <c r="FC86" s="224">
        <v>4</v>
      </c>
      <c r="FD86" s="224" t="s">
        <v>9073</v>
      </c>
      <c r="FE86" s="224" t="s">
        <v>742</v>
      </c>
      <c r="FF86" s="224">
        <v>2</v>
      </c>
      <c r="FG86" s="224" t="s">
        <v>9075</v>
      </c>
      <c r="FH86" s="224" t="s">
        <v>9074</v>
      </c>
      <c r="FI86" s="214">
        <v>45716</v>
      </c>
      <c r="FJ86" s="221" t="s">
        <v>9078</v>
      </c>
      <c r="FK86" s="222" t="s">
        <v>17</v>
      </c>
      <c r="FL86" s="222" t="s">
        <v>378</v>
      </c>
      <c r="FM86" s="222" t="s">
        <v>17</v>
      </c>
      <c r="FN86" s="222" t="s">
        <v>17</v>
      </c>
      <c r="FO86" s="222" t="s">
        <v>9077</v>
      </c>
      <c r="FP86" s="218" t="s">
        <v>17</v>
      </c>
      <c r="FQ86" s="219">
        <v>45716</v>
      </c>
      <c r="FR86" s="221" t="s">
        <v>9080</v>
      </c>
      <c r="FS86" s="224" t="s">
        <v>17</v>
      </c>
      <c r="FT86" s="224" t="s">
        <v>378</v>
      </c>
      <c r="FU86" s="224" t="s">
        <v>17</v>
      </c>
      <c r="FV86" s="224" t="s">
        <v>17</v>
      </c>
      <c r="FW86" s="224" t="s">
        <v>9079</v>
      </c>
      <c r="FX86" s="224" t="s">
        <v>17</v>
      </c>
      <c r="FY86" s="214">
        <v>45716</v>
      </c>
      <c r="FZ86" s="222" t="s">
        <v>4141</v>
      </c>
      <c r="GA86" s="222">
        <v>1</v>
      </c>
      <c r="GB86" s="222" t="s">
        <v>1188</v>
      </c>
      <c r="GC86" s="222" t="s">
        <v>33</v>
      </c>
      <c r="GD86" s="222">
        <v>2</v>
      </c>
      <c r="GE86" s="222" t="s">
        <v>17</v>
      </c>
      <c r="GF86" s="222" t="s">
        <v>17</v>
      </c>
      <c r="GG86" s="223">
        <v>45679</v>
      </c>
      <c r="GH86" s="221" t="s">
        <v>4147</v>
      </c>
      <c r="GI86" s="224">
        <v>2</v>
      </c>
      <c r="GJ86" s="224" t="s">
        <v>1188</v>
      </c>
      <c r="GK86" s="224" t="s">
        <v>33</v>
      </c>
      <c r="GL86" s="224">
        <v>2</v>
      </c>
      <c r="GM86" s="224" t="s">
        <v>17</v>
      </c>
      <c r="GN86" s="224" t="s">
        <v>17</v>
      </c>
      <c r="GO86" s="214">
        <v>45679</v>
      </c>
      <c r="GP86" s="222" t="s">
        <v>4142</v>
      </c>
      <c r="GQ86" s="222">
        <v>1</v>
      </c>
      <c r="GR86" s="222" t="s">
        <v>1188</v>
      </c>
      <c r="GS86" s="222" t="s">
        <v>33</v>
      </c>
      <c r="GT86" s="222">
        <v>2</v>
      </c>
      <c r="GU86" s="222" t="s">
        <v>17</v>
      </c>
      <c r="GV86" s="222" t="s">
        <v>17</v>
      </c>
      <c r="GW86" s="223">
        <v>45679</v>
      </c>
      <c r="GX86" s="221" t="s">
        <v>4148</v>
      </c>
      <c r="GY86" s="224">
        <v>0</v>
      </c>
      <c r="GZ86" s="224" t="s">
        <v>1188</v>
      </c>
      <c r="HA86" s="224" t="s">
        <v>33</v>
      </c>
      <c r="HB86" s="224">
        <v>2</v>
      </c>
      <c r="HC86" s="224" t="s">
        <v>17</v>
      </c>
      <c r="HD86" s="224" t="s">
        <v>17</v>
      </c>
      <c r="HE86" s="214">
        <v>45679</v>
      </c>
      <c r="HF86" s="222" t="s">
        <v>4140</v>
      </c>
      <c r="HG86" s="222">
        <v>0</v>
      </c>
      <c r="HH86" s="222" t="s">
        <v>1188</v>
      </c>
      <c r="HI86" s="222" t="s">
        <v>33</v>
      </c>
      <c r="HJ86" s="222">
        <v>2</v>
      </c>
      <c r="HK86" s="222" t="s">
        <v>17</v>
      </c>
      <c r="HL86" s="222" t="s">
        <v>17</v>
      </c>
      <c r="HM86" s="223">
        <v>45679</v>
      </c>
      <c r="HN86" s="221" t="s">
        <v>4146</v>
      </c>
      <c r="HO86" s="224">
        <v>2</v>
      </c>
      <c r="HP86" s="224" t="s">
        <v>1188</v>
      </c>
      <c r="HQ86" s="224" t="s">
        <v>33</v>
      </c>
      <c r="HR86" s="224">
        <v>2</v>
      </c>
      <c r="HS86" s="224" t="s">
        <v>17</v>
      </c>
      <c r="HT86" s="224" t="s">
        <v>17</v>
      </c>
      <c r="HU86" s="214">
        <v>45679</v>
      </c>
      <c r="HV86" s="222" t="s">
        <v>4143</v>
      </c>
      <c r="HW86" s="222">
        <v>3</v>
      </c>
      <c r="HX86" s="222" t="s">
        <v>1188</v>
      </c>
      <c r="HY86" s="222" t="s">
        <v>33</v>
      </c>
      <c r="HZ86" s="222">
        <v>2</v>
      </c>
      <c r="IA86" s="222" t="s">
        <v>17</v>
      </c>
      <c r="IB86" s="222" t="s">
        <v>17</v>
      </c>
      <c r="IC86" s="223">
        <v>45679</v>
      </c>
      <c r="ID86" s="221" t="s">
        <v>4145</v>
      </c>
      <c r="IE86" s="224">
        <v>1</v>
      </c>
      <c r="IF86" s="224" t="s">
        <v>1188</v>
      </c>
      <c r="IG86" s="224" t="s">
        <v>33</v>
      </c>
      <c r="IH86" s="224">
        <v>2</v>
      </c>
      <c r="II86" s="224" t="s">
        <v>17</v>
      </c>
      <c r="IJ86" s="224" t="s">
        <v>17</v>
      </c>
      <c r="IK86" s="214">
        <v>45679</v>
      </c>
      <c r="IL86" s="222" t="s">
        <v>4144</v>
      </c>
      <c r="IM86" s="222">
        <v>3</v>
      </c>
      <c r="IN86" s="222" t="s">
        <v>1188</v>
      </c>
      <c r="IO86" s="222" t="s">
        <v>33</v>
      </c>
      <c r="IP86" s="222">
        <v>2</v>
      </c>
      <c r="IQ86" s="222" t="s">
        <v>17</v>
      </c>
      <c r="IR86" s="222" t="s">
        <v>17</v>
      </c>
      <c r="IS86" s="223">
        <v>45679</v>
      </c>
    </row>
    <row r="87" spans="1:253" s="11" customFormat="1" ht="13.25" customHeight="1" x14ac:dyDescent="0.25">
      <c r="A87" s="11" t="s">
        <v>147</v>
      </c>
      <c r="B87" s="11" t="s">
        <v>10162</v>
      </c>
      <c r="C87" s="11" t="s">
        <v>148</v>
      </c>
      <c r="D87" s="11" t="s">
        <v>149</v>
      </c>
      <c r="E87" s="11" t="s">
        <v>9655</v>
      </c>
      <c r="F87" s="11" t="s">
        <v>5327</v>
      </c>
      <c r="G87" s="212">
        <v>5259000</v>
      </c>
      <c r="H87" s="213" t="s">
        <v>5292</v>
      </c>
      <c r="I87" s="213" t="s">
        <v>742</v>
      </c>
      <c r="J87" s="213">
        <v>2</v>
      </c>
      <c r="K87" s="213" t="s">
        <v>5294</v>
      </c>
      <c r="L87" s="213" t="s">
        <v>5293</v>
      </c>
      <c r="M87" s="214">
        <v>45705</v>
      </c>
      <c r="N87" s="221" t="s">
        <v>5331</v>
      </c>
      <c r="O87" s="216">
        <v>206000</v>
      </c>
      <c r="P87" s="216" t="s">
        <v>5328</v>
      </c>
      <c r="Q87" s="216" t="s">
        <v>742</v>
      </c>
      <c r="R87" s="216">
        <v>2</v>
      </c>
      <c r="S87" s="216" t="s">
        <v>5330</v>
      </c>
      <c r="T87" s="216" t="s">
        <v>5329</v>
      </c>
      <c r="U87" s="217">
        <v>45705</v>
      </c>
      <c r="V87" s="221" t="s">
        <v>5335</v>
      </c>
      <c r="W87" s="213">
        <v>2246000</v>
      </c>
      <c r="X87" s="213" t="s">
        <v>5332</v>
      </c>
      <c r="Y87" s="213" t="s">
        <v>742</v>
      </c>
      <c r="Z87" s="213">
        <v>2</v>
      </c>
      <c r="AA87" s="213" t="s">
        <v>5334</v>
      </c>
      <c r="AB87" s="213" t="s">
        <v>5333</v>
      </c>
      <c r="AC87" s="214">
        <v>45705</v>
      </c>
      <c r="AD87" s="221" t="s">
        <v>5338</v>
      </c>
      <c r="AE87" s="218">
        <v>154000</v>
      </c>
      <c r="AF87" s="218" t="s">
        <v>4926</v>
      </c>
      <c r="AG87" s="218" t="s">
        <v>742</v>
      </c>
      <c r="AH87" s="218">
        <v>2</v>
      </c>
      <c r="AI87" s="218" t="s">
        <v>5337</v>
      </c>
      <c r="AJ87" s="218" t="s">
        <v>5336</v>
      </c>
      <c r="AK87" s="219">
        <v>45705</v>
      </c>
      <c r="AL87" s="221" t="s">
        <v>5340</v>
      </c>
      <c r="AM87" s="213">
        <v>154000</v>
      </c>
      <c r="AN87" s="213" t="s">
        <v>4926</v>
      </c>
      <c r="AO87" s="213" t="s">
        <v>742</v>
      </c>
      <c r="AP87" s="213">
        <v>2</v>
      </c>
      <c r="AQ87" s="213" t="s">
        <v>5339</v>
      </c>
      <c r="AR87" s="213" t="s">
        <v>5336</v>
      </c>
      <c r="AS87" s="214">
        <v>45705</v>
      </c>
      <c r="AT87" s="222" t="s">
        <v>361</v>
      </c>
      <c r="AU87" s="218">
        <v>0</v>
      </c>
      <c r="AV87" s="218">
        <v>0</v>
      </c>
      <c r="AW87" s="218" t="s">
        <v>358</v>
      </c>
      <c r="AX87" s="218">
        <v>1</v>
      </c>
      <c r="AY87" s="218">
        <v>0</v>
      </c>
      <c r="AZ87" s="218" t="s">
        <v>17</v>
      </c>
      <c r="BA87" s="219">
        <v>43644</v>
      </c>
      <c r="BB87" s="221" t="s">
        <v>616</v>
      </c>
      <c r="BC87" s="213" t="s">
        <v>17</v>
      </c>
      <c r="BD87" s="213" t="s">
        <v>17</v>
      </c>
      <c r="BE87" s="213" t="s">
        <v>17</v>
      </c>
      <c r="BF87" s="213" t="s">
        <v>17</v>
      </c>
      <c r="BG87" s="213" t="s">
        <v>378</v>
      </c>
      <c r="BH87" s="213" t="s">
        <v>17</v>
      </c>
      <c r="BI87" s="214">
        <v>44801</v>
      </c>
      <c r="BJ87" s="222" t="s">
        <v>5341</v>
      </c>
      <c r="BK87" s="222">
        <v>0</v>
      </c>
      <c r="BL87" s="222" t="s">
        <v>4930</v>
      </c>
      <c r="BM87" s="222" t="s">
        <v>742</v>
      </c>
      <c r="BN87" s="222">
        <v>2</v>
      </c>
      <c r="BO87" s="222" t="s">
        <v>5308</v>
      </c>
      <c r="BP87" s="218" t="s">
        <v>496</v>
      </c>
      <c r="BQ87" s="223">
        <v>45705</v>
      </c>
      <c r="BR87" s="221" t="s">
        <v>359</v>
      </c>
      <c r="BS87" s="224">
        <v>0</v>
      </c>
      <c r="BT87" s="224" t="s">
        <v>17</v>
      </c>
      <c r="BU87" s="224" t="s">
        <v>358</v>
      </c>
      <c r="BV87" s="224">
        <v>1</v>
      </c>
      <c r="BW87" s="224">
        <v>0</v>
      </c>
      <c r="BX87" s="224" t="s">
        <v>17</v>
      </c>
      <c r="BY87" s="214">
        <v>43644</v>
      </c>
      <c r="BZ87" s="222" t="s">
        <v>360</v>
      </c>
      <c r="CA87" s="222">
        <v>0</v>
      </c>
      <c r="CB87" s="222" t="s">
        <v>17</v>
      </c>
      <c r="CC87" s="222" t="s">
        <v>358</v>
      </c>
      <c r="CD87" s="222">
        <v>1</v>
      </c>
      <c r="CE87" s="222">
        <v>0</v>
      </c>
      <c r="CF87" s="222" t="s">
        <v>17</v>
      </c>
      <c r="CG87" s="223">
        <v>43644</v>
      </c>
      <c r="CH87" s="221" t="s">
        <v>10829</v>
      </c>
      <c r="CI87" s="222" t="e">
        <v>#N/A</v>
      </c>
      <c r="CJ87" s="222" t="e">
        <v>#N/A</v>
      </c>
      <c r="CK87" s="222" t="e">
        <v>#N/A</v>
      </c>
      <c r="CL87" s="222" t="e">
        <v>#N/A</v>
      </c>
      <c r="CM87" s="222" t="e">
        <v>#N/A</v>
      </c>
      <c r="CN87" s="222" t="e">
        <v>#N/A</v>
      </c>
      <c r="CO87" s="225" t="e">
        <v>#N/A</v>
      </c>
      <c r="CP87" s="222" t="s">
        <v>150</v>
      </c>
      <c r="CQ87" s="224" t="s">
        <v>17</v>
      </c>
      <c r="CR87" s="224">
        <v>0</v>
      </c>
      <c r="CS87" s="224" t="s">
        <v>33</v>
      </c>
      <c r="CT87" s="224">
        <v>2</v>
      </c>
      <c r="CU87" s="224">
        <v>0</v>
      </c>
      <c r="CV87" s="224">
        <v>0</v>
      </c>
      <c r="CW87" s="214">
        <v>43510</v>
      </c>
      <c r="CX87" s="222" t="s">
        <v>5344</v>
      </c>
      <c r="CY87" s="218">
        <v>154000</v>
      </c>
      <c r="CZ87" s="218" t="s">
        <v>4926</v>
      </c>
      <c r="DA87" s="218" t="s">
        <v>358</v>
      </c>
      <c r="DB87" s="218">
        <v>1</v>
      </c>
      <c r="DC87" s="218" t="s">
        <v>4909</v>
      </c>
      <c r="DD87" s="218" t="s">
        <v>5336</v>
      </c>
      <c r="DE87" s="220">
        <v>45705</v>
      </c>
      <c r="DF87" s="221" t="s">
        <v>5348</v>
      </c>
      <c r="DG87" s="213">
        <v>2092000</v>
      </c>
      <c r="DH87" s="224" t="s">
        <v>5345</v>
      </c>
      <c r="DI87" s="224" t="s">
        <v>742</v>
      </c>
      <c r="DJ87" s="224">
        <v>2</v>
      </c>
      <c r="DK87" s="224" t="s">
        <v>5347</v>
      </c>
      <c r="DL87" s="224" t="s">
        <v>5346</v>
      </c>
      <c r="DM87" s="214">
        <v>45705</v>
      </c>
      <c r="DN87" s="222" t="s">
        <v>5351</v>
      </c>
      <c r="DO87" s="218">
        <v>0</v>
      </c>
      <c r="DP87" s="222" t="s">
        <v>4926</v>
      </c>
      <c r="DQ87" s="222" t="s">
        <v>742</v>
      </c>
      <c r="DR87" s="222">
        <v>2</v>
      </c>
      <c r="DS87" s="222" t="s">
        <v>5350</v>
      </c>
      <c r="DT87" s="222" t="s">
        <v>5349</v>
      </c>
      <c r="DU87" s="223">
        <v>45705</v>
      </c>
      <c r="DV87" s="221" t="s">
        <v>5352</v>
      </c>
      <c r="DW87" s="213">
        <v>154000</v>
      </c>
      <c r="DX87" s="224" t="s">
        <v>4926</v>
      </c>
      <c r="DY87" s="224" t="s">
        <v>358</v>
      </c>
      <c r="DZ87" s="224">
        <v>1</v>
      </c>
      <c r="EA87" s="224" t="s">
        <v>4909</v>
      </c>
      <c r="EB87" s="224" t="s">
        <v>5336</v>
      </c>
      <c r="EC87" s="214">
        <v>45705</v>
      </c>
      <c r="ED87" s="222" t="s">
        <v>5353</v>
      </c>
      <c r="EE87" s="218" t="s">
        <v>17</v>
      </c>
      <c r="EF87" s="222" t="s">
        <v>4926</v>
      </c>
      <c r="EG87" s="222" t="s">
        <v>358</v>
      </c>
      <c r="EH87" s="222">
        <v>1</v>
      </c>
      <c r="EI87" s="222" t="s">
        <v>4909</v>
      </c>
      <c r="EJ87" s="222" t="s">
        <v>5336</v>
      </c>
      <c r="EK87" s="223">
        <v>45705</v>
      </c>
      <c r="EL87" s="221" t="s">
        <v>5354</v>
      </c>
      <c r="EM87" s="213" t="s">
        <v>17</v>
      </c>
      <c r="EN87" s="224" t="s">
        <v>4926</v>
      </c>
      <c r="EO87" s="224" t="s">
        <v>358</v>
      </c>
      <c r="EP87" s="224">
        <v>1</v>
      </c>
      <c r="EQ87" s="224" t="s">
        <v>4909</v>
      </c>
      <c r="ER87" s="224" t="s">
        <v>5336</v>
      </c>
      <c r="ES87" s="214">
        <v>45705</v>
      </c>
      <c r="ET87" s="222" t="s">
        <v>5342</v>
      </c>
      <c r="EU87" s="222">
        <v>0</v>
      </c>
      <c r="EV87" s="222" t="s">
        <v>4930</v>
      </c>
      <c r="EW87" s="222" t="s">
        <v>742</v>
      </c>
      <c r="EX87" s="222">
        <v>2</v>
      </c>
      <c r="EY87" s="222" t="s">
        <v>5308</v>
      </c>
      <c r="EZ87" s="222" t="s">
        <v>496</v>
      </c>
      <c r="FA87" s="223">
        <v>45705</v>
      </c>
      <c r="FB87" s="221" t="s">
        <v>5357</v>
      </c>
      <c r="FC87" s="224">
        <v>2</v>
      </c>
      <c r="FD87" s="224" t="s">
        <v>5355</v>
      </c>
      <c r="FE87" s="224" t="s">
        <v>742</v>
      </c>
      <c r="FF87" s="224">
        <v>2</v>
      </c>
      <c r="FG87" s="224" t="s">
        <v>595</v>
      </c>
      <c r="FH87" s="224" t="s">
        <v>5356</v>
      </c>
      <c r="FI87" s="214">
        <v>45705</v>
      </c>
      <c r="FJ87" s="221" t="s">
        <v>151</v>
      </c>
      <c r="FK87" s="222" t="s">
        <v>17</v>
      </c>
      <c r="FL87" s="222">
        <v>0</v>
      </c>
      <c r="FM87" s="222" t="s">
        <v>33</v>
      </c>
      <c r="FN87" s="222">
        <v>2</v>
      </c>
      <c r="FO87" s="222">
        <v>0</v>
      </c>
      <c r="FP87" s="218">
        <v>0</v>
      </c>
      <c r="FQ87" s="219">
        <v>43510</v>
      </c>
      <c r="FR87" s="221" t="s">
        <v>152</v>
      </c>
      <c r="FS87" s="224" t="s">
        <v>17</v>
      </c>
      <c r="FT87" s="224">
        <v>0</v>
      </c>
      <c r="FU87" s="224" t="s">
        <v>33</v>
      </c>
      <c r="FV87" s="224">
        <v>2</v>
      </c>
      <c r="FW87" s="224">
        <v>0</v>
      </c>
      <c r="FX87" s="224">
        <v>0</v>
      </c>
      <c r="FY87" s="214">
        <v>43510</v>
      </c>
      <c r="FZ87" s="222" t="s">
        <v>2083</v>
      </c>
      <c r="GA87" s="222">
        <v>0</v>
      </c>
      <c r="GB87" s="222" t="s">
        <v>1188</v>
      </c>
      <c r="GC87" s="222" t="s">
        <v>33</v>
      </c>
      <c r="GD87" s="222">
        <v>2</v>
      </c>
      <c r="GE87" s="222" t="s">
        <v>17</v>
      </c>
      <c r="GF87" s="222" t="s">
        <v>17</v>
      </c>
      <c r="GG87" s="223">
        <v>45602</v>
      </c>
      <c r="GH87" s="221" t="s">
        <v>2089</v>
      </c>
      <c r="GI87" s="224">
        <v>0</v>
      </c>
      <c r="GJ87" s="224" t="s">
        <v>1188</v>
      </c>
      <c r="GK87" s="224" t="s">
        <v>33</v>
      </c>
      <c r="GL87" s="224">
        <v>2</v>
      </c>
      <c r="GM87" s="224" t="s">
        <v>17</v>
      </c>
      <c r="GN87" s="224" t="s">
        <v>17</v>
      </c>
      <c r="GO87" s="214">
        <v>45602</v>
      </c>
      <c r="GP87" s="222" t="s">
        <v>2084</v>
      </c>
      <c r="GQ87" s="222">
        <v>0</v>
      </c>
      <c r="GR87" s="222" t="s">
        <v>1188</v>
      </c>
      <c r="GS87" s="222" t="s">
        <v>33</v>
      </c>
      <c r="GT87" s="222">
        <v>2</v>
      </c>
      <c r="GU87" s="222" t="s">
        <v>17</v>
      </c>
      <c r="GV87" s="222" t="s">
        <v>17</v>
      </c>
      <c r="GW87" s="223">
        <v>45602</v>
      </c>
      <c r="GX87" s="221" t="s">
        <v>2090</v>
      </c>
      <c r="GY87" s="224">
        <v>0</v>
      </c>
      <c r="GZ87" s="224" t="s">
        <v>1188</v>
      </c>
      <c r="HA87" s="224" t="s">
        <v>33</v>
      </c>
      <c r="HB87" s="224">
        <v>2</v>
      </c>
      <c r="HC87" s="224" t="s">
        <v>17</v>
      </c>
      <c r="HD87" s="224" t="s">
        <v>17</v>
      </c>
      <c r="HE87" s="214">
        <v>45602</v>
      </c>
      <c r="HF87" s="222" t="s">
        <v>2082</v>
      </c>
      <c r="HG87" s="222">
        <v>0</v>
      </c>
      <c r="HH87" s="222" t="s">
        <v>1188</v>
      </c>
      <c r="HI87" s="222" t="s">
        <v>33</v>
      </c>
      <c r="HJ87" s="222">
        <v>2</v>
      </c>
      <c r="HK87" s="222" t="s">
        <v>17</v>
      </c>
      <c r="HL87" s="222" t="s">
        <v>17</v>
      </c>
      <c r="HM87" s="223">
        <v>45602</v>
      </c>
      <c r="HN87" s="221" t="s">
        <v>2088</v>
      </c>
      <c r="HO87" s="224">
        <v>0</v>
      </c>
      <c r="HP87" s="224" t="s">
        <v>1188</v>
      </c>
      <c r="HQ87" s="224" t="s">
        <v>33</v>
      </c>
      <c r="HR87" s="224">
        <v>2</v>
      </c>
      <c r="HS87" s="224" t="s">
        <v>17</v>
      </c>
      <c r="HT87" s="224" t="s">
        <v>17</v>
      </c>
      <c r="HU87" s="214">
        <v>45602</v>
      </c>
      <c r="HV87" s="222" t="s">
        <v>2085</v>
      </c>
      <c r="HW87" s="222">
        <v>0</v>
      </c>
      <c r="HX87" s="222" t="s">
        <v>1188</v>
      </c>
      <c r="HY87" s="222" t="s">
        <v>33</v>
      </c>
      <c r="HZ87" s="222">
        <v>2</v>
      </c>
      <c r="IA87" s="222" t="s">
        <v>17</v>
      </c>
      <c r="IB87" s="222" t="s">
        <v>17</v>
      </c>
      <c r="IC87" s="223">
        <v>45602</v>
      </c>
      <c r="ID87" s="221" t="s">
        <v>2087</v>
      </c>
      <c r="IE87" s="224">
        <v>2</v>
      </c>
      <c r="IF87" s="224" t="s">
        <v>1188</v>
      </c>
      <c r="IG87" s="224" t="s">
        <v>33</v>
      </c>
      <c r="IH87" s="224">
        <v>2</v>
      </c>
      <c r="II87" s="224" t="s">
        <v>17</v>
      </c>
      <c r="IJ87" s="224" t="s">
        <v>17</v>
      </c>
      <c r="IK87" s="214">
        <v>45602</v>
      </c>
      <c r="IL87" s="222" t="s">
        <v>2086</v>
      </c>
      <c r="IM87" s="222">
        <v>0</v>
      </c>
      <c r="IN87" s="222" t="s">
        <v>1188</v>
      </c>
      <c r="IO87" s="222" t="s">
        <v>33</v>
      </c>
      <c r="IP87" s="222">
        <v>2</v>
      </c>
      <c r="IQ87" s="222" t="s">
        <v>17</v>
      </c>
      <c r="IR87" s="222" t="s">
        <v>17</v>
      </c>
      <c r="IS87" s="223">
        <v>45602</v>
      </c>
    </row>
    <row r="88" spans="1:253" s="11" customFormat="1" ht="13.25" customHeight="1" x14ac:dyDescent="0.25">
      <c r="A88" s="11" t="s">
        <v>487</v>
      </c>
      <c r="B88" s="11" t="s">
        <v>10398</v>
      </c>
      <c r="C88" s="11" t="s">
        <v>488</v>
      </c>
      <c r="D88" s="11" t="s">
        <v>149</v>
      </c>
      <c r="E88" s="11" t="s">
        <v>9655</v>
      </c>
      <c r="F88" s="11" t="s">
        <v>5295</v>
      </c>
      <c r="G88" s="215">
        <v>5259000</v>
      </c>
      <c r="H88" s="218" t="s">
        <v>5292</v>
      </c>
      <c r="I88" s="218" t="s">
        <v>742</v>
      </c>
      <c r="J88" s="218">
        <v>2</v>
      </c>
      <c r="K88" s="218" t="s">
        <v>5294</v>
      </c>
      <c r="L88" s="218" t="s">
        <v>5293</v>
      </c>
      <c r="M88" s="219">
        <v>45705</v>
      </c>
      <c r="N88" s="221" t="s">
        <v>5299</v>
      </c>
      <c r="O88" s="218">
        <v>1030700</v>
      </c>
      <c r="P88" s="218" t="s">
        <v>5296</v>
      </c>
      <c r="Q88" s="218" t="s">
        <v>358</v>
      </c>
      <c r="R88" s="218">
        <v>1</v>
      </c>
      <c r="S88" s="218" t="s">
        <v>5298</v>
      </c>
      <c r="T88" s="218" t="s">
        <v>5297</v>
      </c>
      <c r="U88" s="219">
        <v>45705</v>
      </c>
      <c r="V88" s="221" t="s">
        <v>5303</v>
      </c>
      <c r="W88" s="218">
        <v>4582000</v>
      </c>
      <c r="X88" s="218" t="s">
        <v>5300</v>
      </c>
      <c r="Y88" s="218" t="s">
        <v>358</v>
      </c>
      <c r="Z88" s="218">
        <v>1</v>
      </c>
      <c r="AA88" s="218" t="s">
        <v>5302</v>
      </c>
      <c r="AB88" s="218" t="s">
        <v>5301</v>
      </c>
      <c r="AC88" s="219">
        <v>45705</v>
      </c>
      <c r="AD88" s="221" t="s">
        <v>5305</v>
      </c>
      <c r="AE88" s="218">
        <v>1388000</v>
      </c>
      <c r="AF88" s="218" t="s">
        <v>5300</v>
      </c>
      <c r="AG88" s="218" t="s">
        <v>358</v>
      </c>
      <c r="AH88" s="218">
        <v>1</v>
      </c>
      <c r="AI88" s="218" t="s">
        <v>5304</v>
      </c>
      <c r="AJ88" s="218" t="s">
        <v>5301</v>
      </c>
      <c r="AK88" s="219">
        <v>45705</v>
      </c>
      <c r="AL88" s="221" t="s">
        <v>5307</v>
      </c>
      <c r="AM88" s="218" t="s">
        <v>17</v>
      </c>
      <c r="AN88" s="218" t="s">
        <v>17</v>
      </c>
      <c r="AO88" s="218" t="s">
        <v>17</v>
      </c>
      <c r="AP88" s="218" t="s">
        <v>17</v>
      </c>
      <c r="AQ88" s="218" t="s">
        <v>5306</v>
      </c>
      <c r="AR88" s="218" t="s">
        <v>17</v>
      </c>
      <c r="AS88" s="219">
        <v>45705</v>
      </c>
      <c r="AT88" s="222" t="s">
        <v>492</v>
      </c>
      <c r="AU88" s="218" t="s">
        <v>17</v>
      </c>
      <c r="AV88" s="218" t="s">
        <v>17</v>
      </c>
      <c r="AW88" s="218" t="s">
        <v>17</v>
      </c>
      <c r="AX88" s="218" t="s">
        <v>17</v>
      </c>
      <c r="AY88" s="218" t="s">
        <v>17</v>
      </c>
      <c r="AZ88" s="218" t="s">
        <v>17</v>
      </c>
      <c r="BA88" s="219">
        <v>44069</v>
      </c>
      <c r="BB88" s="221" t="s">
        <v>615</v>
      </c>
      <c r="BC88" s="218">
        <v>136000</v>
      </c>
      <c r="BD88" s="218" t="s">
        <v>612</v>
      </c>
      <c r="BE88" s="218" t="s">
        <v>33</v>
      </c>
      <c r="BF88" s="218">
        <v>2</v>
      </c>
      <c r="BG88" s="218" t="s">
        <v>614</v>
      </c>
      <c r="BH88" s="218" t="s">
        <v>613</v>
      </c>
      <c r="BI88" s="219">
        <v>44768</v>
      </c>
      <c r="BJ88" s="222" t="s">
        <v>5309</v>
      </c>
      <c r="BK88" s="222">
        <v>0</v>
      </c>
      <c r="BL88" s="222" t="s">
        <v>4930</v>
      </c>
      <c r="BM88" s="222" t="s">
        <v>742</v>
      </c>
      <c r="BN88" s="222">
        <v>2</v>
      </c>
      <c r="BO88" s="222" t="s">
        <v>5308</v>
      </c>
      <c r="BP88" s="218" t="s">
        <v>496</v>
      </c>
      <c r="BQ88" s="223">
        <v>45705</v>
      </c>
      <c r="BR88" s="221" t="s">
        <v>489</v>
      </c>
      <c r="BS88" s="222" t="s">
        <v>17</v>
      </c>
      <c r="BT88" s="222" t="s">
        <v>17</v>
      </c>
      <c r="BU88" s="222" t="s">
        <v>17</v>
      </c>
      <c r="BV88" s="222" t="s">
        <v>17</v>
      </c>
      <c r="BW88" s="222" t="s">
        <v>17</v>
      </c>
      <c r="BX88" s="222" t="s">
        <v>17</v>
      </c>
      <c r="BY88" s="219">
        <v>44069</v>
      </c>
      <c r="BZ88" s="222" t="s">
        <v>490</v>
      </c>
      <c r="CA88" s="222" t="s">
        <v>17</v>
      </c>
      <c r="CB88" s="222" t="s">
        <v>17</v>
      </c>
      <c r="CC88" s="222" t="s">
        <v>17</v>
      </c>
      <c r="CD88" s="222" t="s">
        <v>17</v>
      </c>
      <c r="CE88" s="222" t="s">
        <v>17</v>
      </c>
      <c r="CF88" s="222" t="s">
        <v>17</v>
      </c>
      <c r="CG88" s="223">
        <v>44069</v>
      </c>
      <c r="CH88" s="221" t="s">
        <v>10830</v>
      </c>
      <c r="CI88" s="222" t="e">
        <v>#N/A</v>
      </c>
      <c r="CJ88" s="222" t="e">
        <v>#N/A</v>
      </c>
      <c r="CK88" s="222" t="e">
        <v>#N/A</v>
      </c>
      <c r="CL88" s="222" t="e">
        <v>#N/A</v>
      </c>
      <c r="CM88" s="222" t="e">
        <v>#N/A</v>
      </c>
      <c r="CN88" s="222" t="e">
        <v>#N/A</v>
      </c>
      <c r="CO88" s="225" t="e">
        <v>#N/A</v>
      </c>
      <c r="CP88" s="222" t="s">
        <v>491</v>
      </c>
      <c r="CQ88" s="222" t="s">
        <v>17</v>
      </c>
      <c r="CR88" s="222" t="s">
        <v>17</v>
      </c>
      <c r="CS88" s="222" t="s">
        <v>17</v>
      </c>
      <c r="CT88" s="222" t="s">
        <v>17</v>
      </c>
      <c r="CU88" s="222" t="s">
        <v>17</v>
      </c>
      <c r="CV88" s="222" t="s">
        <v>17</v>
      </c>
      <c r="CW88" s="219">
        <v>44069</v>
      </c>
      <c r="CX88" s="222" t="s">
        <v>5312</v>
      </c>
      <c r="CY88" s="218">
        <v>365000</v>
      </c>
      <c r="CZ88" s="218" t="s">
        <v>5300</v>
      </c>
      <c r="DA88" s="218" t="s">
        <v>358</v>
      </c>
      <c r="DB88" s="218">
        <v>1</v>
      </c>
      <c r="DC88" s="218" t="s">
        <v>5317</v>
      </c>
      <c r="DD88" s="218" t="s">
        <v>5301</v>
      </c>
      <c r="DE88" s="220">
        <v>45705</v>
      </c>
      <c r="DF88" s="221" t="s">
        <v>5314</v>
      </c>
      <c r="DG88" s="218">
        <v>3194000</v>
      </c>
      <c r="DH88" s="222" t="s">
        <v>5300</v>
      </c>
      <c r="DI88" s="222" t="s">
        <v>358</v>
      </c>
      <c r="DJ88" s="222">
        <v>1</v>
      </c>
      <c r="DK88" s="222" t="s">
        <v>5313</v>
      </c>
      <c r="DL88" s="222" t="s">
        <v>5301</v>
      </c>
      <c r="DM88" s="219">
        <v>45705</v>
      </c>
      <c r="DN88" s="222" t="s">
        <v>5316</v>
      </c>
      <c r="DO88" s="218">
        <v>1023000</v>
      </c>
      <c r="DP88" s="222" t="s">
        <v>5300</v>
      </c>
      <c r="DQ88" s="222" t="s">
        <v>358</v>
      </c>
      <c r="DR88" s="222">
        <v>1</v>
      </c>
      <c r="DS88" s="222" t="s">
        <v>5315</v>
      </c>
      <c r="DT88" s="222" t="s">
        <v>5301</v>
      </c>
      <c r="DU88" s="223">
        <v>45705</v>
      </c>
      <c r="DV88" s="221" t="s">
        <v>5318</v>
      </c>
      <c r="DW88" s="218">
        <v>358000</v>
      </c>
      <c r="DX88" s="222" t="s">
        <v>5300</v>
      </c>
      <c r="DY88" s="222" t="s">
        <v>358</v>
      </c>
      <c r="DZ88" s="222">
        <v>1</v>
      </c>
      <c r="EA88" s="222" t="s">
        <v>5317</v>
      </c>
      <c r="EB88" s="222" t="s">
        <v>5301</v>
      </c>
      <c r="EC88" s="219">
        <v>45705</v>
      </c>
      <c r="ED88" s="222" t="s">
        <v>5320</v>
      </c>
      <c r="EE88" s="218">
        <v>7000</v>
      </c>
      <c r="EF88" s="222" t="s">
        <v>5300</v>
      </c>
      <c r="EG88" s="222" t="s">
        <v>358</v>
      </c>
      <c r="EH88" s="222">
        <v>1</v>
      </c>
      <c r="EI88" s="222" t="s">
        <v>5319</v>
      </c>
      <c r="EJ88" s="222" t="s">
        <v>5301</v>
      </c>
      <c r="EK88" s="223">
        <v>45705</v>
      </c>
      <c r="EL88" s="221" t="s">
        <v>5322</v>
      </c>
      <c r="EM88" s="218">
        <v>0</v>
      </c>
      <c r="EN88" s="222" t="s">
        <v>5300</v>
      </c>
      <c r="EO88" s="222" t="s">
        <v>358</v>
      </c>
      <c r="EP88" s="222">
        <v>1</v>
      </c>
      <c r="EQ88" s="222" t="s">
        <v>5321</v>
      </c>
      <c r="ER88" s="222" t="s">
        <v>5301</v>
      </c>
      <c r="ES88" s="219">
        <v>45705</v>
      </c>
      <c r="ET88" s="222" t="s">
        <v>5310</v>
      </c>
      <c r="EU88" s="222">
        <v>0</v>
      </c>
      <c r="EV88" s="222" t="s">
        <v>4930</v>
      </c>
      <c r="EW88" s="222" t="s">
        <v>742</v>
      </c>
      <c r="EX88" s="222">
        <v>2</v>
      </c>
      <c r="EY88" s="222" t="s">
        <v>5308</v>
      </c>
      <c r="EZ88" s="222" t="s">
        <v>496</v>
      </c>
      <c r="FA88" s="223">
        <v>45705</v>
      </c>
      <c r="FB88" s="221" t="s">
        <v>5326</v>
      </c>
      <c r="FC88" s="222">
        <v>3</v>
      </c>
      <c r="FD88" s="222" t="s">
        <v>5323</v>
      </c>
      <c r="FE88" s="222" t="s">
        <v>742</v>
      </c>
      <c r="FF88" s="222">
        <v>2</v>
      </c>
      <c r="FG88" s="222" t="s">
        <v>5325</v>
      </c>
      <c r="FH88" s="222" t="s">
        <v>5324</v>
      </c>
      <c r="FI88" s="219">
        <v>45705</v>
      </c>
      <c r="FJ88" s="221" t="s">
        <v>493</v>
      </c>
      <c r="FK88" s="222" t="s">
        <v>17</v>
      </c>
      <c r="FL88" s="222" t="s">
        <v>17</v>
      </c>
      <c r="FM88" s="222" t="s">
        <v>17</v>
      </c>
      <c r="FN88" s="222" t="s">
        <v>17</v>
      </c>
      <c r="FO88" s="222" t="s">
        <v>17</v>
      </c>
      <c r="FP88" s="218" t="s">
        <v>17</v>
      </c>
      <c r="FQ88" s="219">
        <v>44069</v>
      </c>
      <c r="FR88" s="221" t="s">
        <v>494</v>
      </c>
      <c r="FS88" s="222" t="s">
        <v>17</v>
      </c>
      <c r="FT88" s="222" t="s">
        <v>17</v>
      </c>
      <c r="FU88" s="222" t="s">
        <v>17</v>
      </c>
      <c r="FV88" s="222" t="s">
        <v>17</v>
      </c>
      <c r="FW88" s="222" t="s">
        <v>17</v>
      </c>
      <c r="FX88" s="222" t="s">
        <v>17</v>
      </c>
      <c r="FY88" s="219">
        <v>44069</v>
      </c>
      <c r="FZ88" s="222" t="s">
        <v>2092</v>
      </c>
      <c r="GA88" s="222">
        <v>0</v>
      </c>
      <c r="GB88" s="222" t="s">
        <v>1188</v>
      </c>
      <c r="GC88" s="222" t="s">
        <v>33</v>
      </c>
      <c r="GD88" s="222">
        <v>2</v>
      </c>
      <c r="GE88" s="222" t="s">
        <v>17</v>
      </c>
      <c r="GF88" s="222" t="s">
        <v>17</v>
      </c>
      <c r="GG88" s="223">
        <v>45602</v>
      </c>
      <c r="GH88" s="221" t="s">
        <v>2098</v>
      </c>
      <c r="GI88" s="222">
        <v>0</v>
      </c>
      <c r="GJ88" s="222" t="s">
        <v>1188</v>
      </c>
      <c r="GK88" s="222" t="s">
        <v>33</v>
      </c>
      <c r="GL88" s="222">
        <v>2</v>
      </c>
      <c r="GM88" s="222" t="s">
        <v>17</v>
      </c>
      <c r="GN88" s="222" t="s">
        <v>17</v>
      </c>
      <c r="GO88" s="219">
        <v>45602</v>
      </c>
      <c r="GP88" s="222" t="s">
        <v>2093</v>
      </c>
      <c r="GQ88" s="222">
        <v>0</v>
      </c>
      <c r="GR88" s="222" t="s">
        <v>1188</v>
      </c>
      <c r="GS88" s="222" t="s">
        <v>33</v>
      </c>
      <c r="GT88" s="222">
        <v>2</v>
      </c>
      <c r="GU88" s="222" t="s">
        <v>17</v>
      </c>
      <c r="GV88" s="222" t="s">
        <v>17</v>
      </c>
      <c r="GW88" s="223">
        <v>45602</v>
      </c>
      <c r="GX88" s="221" t="s">
        <v>2099</v>
      </c>
      <c r="GY88" s="222">
        <v>0</v>
      </c>
      <c r="GZ88" s="222" t="s">
        <v>1188</v>
      </c>
      <c r="HA88" s="222" t="s">
        <v>33</v>
      </c>
      <c r="HB88" s="222">
        <v>2</v>
      </c>
      <c r="HC88" s="222" t="s">
        <v>17</v>
      </c>
      <c r="HD88" s="222" t="s">
        <v>17</v>
      </c>
      <c r="HE88" s="219">
        <v>45602</v>
      </c>
      <c r="HF88" s="222" t="s">
        <v>2091</v>
      </c>
      <c r="HG88" s="222">
        <v>0</v>
      </c>
      <c r="HH88" s="222" t="s">
        <v>1188</v>
      </c>
      <c r="HI88" s="222" t="s">
        <v>33</v>
      </c>
      <c r="HJ88" s="222">
        <v>2</v>
      </c>
      <c r="HK88" s="222" t="s">
        <v>17</v>
      </c>
      <c r="HL88" s="222" t="s">
        <v>17</v>
      </c>
      <c r="HM88" s="223">
        <v>45602</v>
      </c>
      <c r="HN88" s="221" t="s">
        <v>2097</v>
      </c>
      <c r="HO88" s="222">
        <v>0</v>
      </c>
      <c r="HP88" s="222" t="s">
        <v>1188</v>
      </c>
      <c r="HQ88" s="222" t="s">
        <v>33</v>
      </c>
      <c r="HR88" s="222">
        <v>2</v>
      </c>
      <c r="HS88" s="222" t="s">
        <v>17</v>
      </c>
      <c r="HT88" s="222" t="s">
        <v>17</v>
      </c>
      <c r="HU88" s="219">
        <v>45602</v>
      </c>
      <c r="HV88" s="222" t="s">
        <v>2094</v>
      </c>
      <c r="HW88" s="222">
        <v>0</v>
      </c>
      <c r="HX88" s="222" t="s">
        <v>1188</v>
      </c>
      <c r="HY88" s="222" t="s">
        <v>33</v>
      </c>
      <c r="HZ88" s="222">
        <v>2</v>
      </c>
      <c r="IA88" s="222" t="s">
        <v>17</v>
      </c>
      <c r="IB88" s="222" t="s">
        <v>17</v>
      </c>
      <c r="IC88" s="223">
        <v>45602</v>
      </c>
      <c r="ID88" s="221" t="s">
        <v>2096</v>
      </c>
      <c r="IE88" s="222">
        <v>2</v>
      </c>
      <c r="IF88" s="222" t="s">
        <v>1188</v>
      </c>
      <c r="IG88" s="222" t="s">
        <v>33</v>
      </c>
      <c r="IH88" s="222">
        <v>2</v>
      </c>
      <c r="II88" s="222" t="s">
        <v>17</v>
      </c>
      <c r="IJ88" s="222" t="s">
        <v>17</v>
      </c>
      <c r="IK88" s="219">
        <v>45602</v>
      </c>
      <c r="IL88" s="222" t="s">
        <v>2095</v>
      </c>
      <c r="IM88" s="222">
        <v>0</v>
      </c>
      <c r="IN88" s="222" t="s">
        <v>1188</v>
      </c>
      <c r="IO88" s="222" t="s">
        <v>33</v>
      </c>
      <c r="IP88" s="222">
        <v>2</v>
      </c>
      <c r="IQ88" s="222" t="s">
        <v>17</v>
      </c>
      <c r="IR88" s="222" t="s">
        <v>17</v>
      </c>
      <c r="IS88" s="223">
        <v>45602</v>
      </c>
    </row>
    <row r="89" spans="1:253" s="11" customFormat="1" ht="13.25" customHeight="1" x14ac:dyDescent="0.25">
      <c r="A89" s="11" t="s">
        <v>859</v>
      </c>
      <c r="B89" s="11" t="s">
        <v>10401</v>
      </c>
      <c r="C89" s="11" t="s">
        <v>860</v>
      </c>
      <c r="D89" s="11" t="s">
        <v>861</v>
      </c>
      <c r="E89" s="11" t="s">
        <v>9660</v>
      </c>
      <c r="F89" s="11" t="s">
        <v>7929</v>
      </c>
      <c r="G89" s="212">
        <v>21872000</v>
      </c>
      <c r="H89" s="213" t="s">
        <v>7926</v>
      </c>
      <c r="I89" s="213" t="s">
        <v>742</v>
      </c>
      <c r="J89" s="213">
        <v>2</v>
      </c>
      <c r="K89" s="213" t="s">
        <v>7928</v>
      </c>
      <c r="L89" s="213" t="s">
        <v>7927</v>
      </c>
      <c r="M89" s="214">
        <v>45715</v>
      </c>
      <c r="N89" s="221" t="s">
        <v>7933</v>
      </c>
      <c r="O89" s="216">
        <v>94080</v>
      </c>
      <c r="P89" s="216" t="s">
        <v>7930</v>
      </c>
      <c r="Q89" s="216" t="s">
        <v>742</v>
      </c>
      <c r="R89" s="216">
        <v>2</v>
      </c>
      <c r="S89" s="216" t="s">
        <v>7932</v>
      </c>
      <c r="T89" s="216" t="s">
        <v>7931</v>
      </c>
      <c r="U89" s="217">
        <v>45715</v>
      </c>
      <c r="V89" s="221" t="s">
        <v>7937</v>
      </c>
      <c r="W89" s="213">
        <v>21872000</v>
      </c>
      <c r="X89" s="213" t="s">
        <v>7934</v>
      </c>
      <c r="Y89" s="213" t="s">
        <v>742</v>
      </c>
      <c r="Z89" s="213">
        <v>2</v>
      </c>
      <c r="AA89" s="213" t="s">
        <v>7936</v>
      </c>
      <c r="AB89" s="213" t="s">
        <v>7935</v>
      </c>
      <c r="AC89" s="214">
        <v>45715</v>
      </c>
      <c r="AD89" s="221" t="s">
        <v>7941</v>
      </c>
      <c r="AE89" s="218">
        <v>9000000</v>
      </c>
      <c r="AF89" s="218" t="s">
        <v>7938</v>
      </c>
      <c r="AG89" s="218" t="s">
        <v>742</v>
      </c>
      <c r="AH89" s="218">
        <v>2</v>
      </c>
      <c r="AI89" s="218" t="s">
        <v>7940</v>
      </c>
      <c r="AJ89" s="218" t="s">
        <v>7939</v>
      </c>
      <c r="AK89" s="219">
        <v>45715</v>
      </c>
      <c r="AL89" s="221" t="s">
        <v>7945</v>
      </c>
      <c r="AM89" s="213">
        <v>411000</v>
      </c>
      <c r="AN89" s="213" t="s">
        <v>7942</v>
      </c>
      <c r="AO89" s="213" t="s">
        <v>742</v>
      </c>
      <c r="AP89" s="213">
        <v>2</v>
      </c>
      <c r="AQ89" s="213" t="s">
        <v>7944</v>
      </c>
      <c r="AR89" s="213" t="s">
        <v>7943</v>
      </c>
      <c r="AS89" s="214">
        <v>45715</v>
      </c>
      <c r="AT89" s="222" t="s">
        <v>1174</v>
      </c>
      <c r="AU89" s="218" t="s">
        <v>17</v>
      </c>
      <c r="AV89" s="218" t="s">
        <v>17</v>
      </c>
      <c r="AW89" s="218" t="s">
        <v>742</v>
      </c>
      <c r="AX89" s="218">
        <v>2</v>
      </c>
      <c r="AY89" s="218" t="s">
        <v>17</v>
      </c>
      <c r="AZ89" s="218" t="s">
        <v>17</v>
      </c>
      <c r="BA89" s="219">
        <v>45443</v>
      </c>
      <c r="BB89" s="221" t="s">
        <v>7947</v>
      </c>
      <c r="BC89" s="213">
        <v>426</v>
      </c>
      <c r="BD89" s="213" t="s">
        <v>7868</v>
      </c>
      <c r="BE89" s="213" t="s">
        <v>742</v>
      </c>
      <c r="BF89" s="213">
        <v>2</v>
      </c>
      <c r="BG89" s="213" t="s">
        <v>7946</v>
      </c>
      <c r="BH89" s="213" t="s">
        <v>7869</v>
      </c>
      <c r="BI89" s="214">
        <v>45715</v>
      </c>
      <c r="BJ89" s="222" t="s">
        <v>7951</v>
      </c>
      <c r="BK89" s="222">
        <v>1776</v>
      </c>
      <c r="BL89" s="222" t="s">
        <v>7948</v>
      </c>
      <c r="BM89" s="222" t="s">
        <v>742</v>
      </c>
      <c r="BN89" s="222">
        <v>2</v>
      </c>
      <c r="BO89" s="222" t="s">
        <v>7950</v>
      </c>
      <c r="BP89" s="218" t="s">
        <v>7949</v>
      </c>
      <c r="BQ89" s="223">
        <v>45715</v>
      </c>
      <c r="BR89" s="221" t="s">
        <v>1143</v>
      </c>
      <c r="BS89" s="224">
        <v>260681</v>
      </c>
      <c r="BT89" s="224" t="s">
        <v>1140</v>
      </c>
      <c r="BU89" s="224" t="s">
        <v>742</v>
      </c>
      <c r="BV89" s="224">
        <v>2</v>
      </c>
      <c r="BW89" s="224" t="s">
        <v>1142</v>
      </c>
      <c r="BX89" s="224" t="s">
        <v>1141</v>
      </c>
      <c r="BY89" s="214">
        <v>45412</v>
      </c>
      <c r="BZ89" s="222" t="s">
        <v>1144</v>
      </c>
      <c r="CA89" s="222">
        <v>120394</v>
      </c>
      <c r="CB89" s="222" t="s">
        <v>1140</v>
      </c>
      <c r="CC89" s="222" t="s">
        <v>742</v>
      </c>
      <c r="CD89" s="222">
        <v>2</v>
      </c>
      <c r="CE89" s="222" t="s">
        <v>1142</v>
      </c>
      <c r="CF89" s="222" t="s">
        <v>1141</v>
      </c>
      <c r="CG89" s="223">
        <v>45412</v>
      </c>
      <c r="CH89" s="221" t="s">
        <v>10831</v>
      </c>
      <c r="CI89" s="222" t="e">
        <v>#N/A</v>
      </c>
      <c r="CJ89" s="222" t="e">
        <v>#N/A</v>
      </c>
      <c r="CK89" s="222" t="e">
        <v>#N/A</v>
      </c>
      <c r="CL89" s="222" t="e">
        <v>#N/A</v>
      </c>
      <c r="CM89" s="222" t="e">
        <v>#N/A</v>
      </c>
      <c r="CN89" s="222" t="e">
        <v>#N/A</v>
      </c>
      <c r="CO89" s="225" t="e">
        <v>#N/A</v>
      </c>
      <c r="CP89" s="222" t="s">
        <v>1148</v>
      </c>
      <c r="CQ89" s="224">
        <v>507</v>
      </c>
      <c r="CR89" s="224" t="s">
        <v>1145</v>
      </c>
      <c r="CS89" s="224" t="s">
        <v>742</v>
      </c>
      <c r="CT89" s="224">
        <v>2</v>
      </c>
      <c r="CU89" s="224" t="s">
        <v>1147</v>
      </c>
      <c r="CV89" s="224" t="s">
        <v>1146</v>
      </c>
      <c r="CW89" s="214">
        <v>45412</v>
      </c>
      <c r="CX89" s="222" t="s">
        <v>7958</v>
      </c>
      <c r="CY89" s="218">
        <v>9000000</v>
      </c>
      <c r="CZ89" s="218" t="s">
        <v>7966</v>
      </c>
      <c r="DA89" s="218" t="s">
        <v>742</v>
      </c>
      <c r="DB89" s="218">
        <v>2</v>
      </c>
      <c r="DC89" s="218" t="s">
        <v>7968</v>
      </c>
      <c r="DD89" s="218" t="s">
        <v>7967</v>
      </c>
      <c r="DE89" s="220">
        <v>45715</v>
      </c>
      <c r="DF89" s="221" t="s">
        <v>7962</v>
      </c>
      <c r="DG89" s="213">
        <v>12872000</v>
      </c>
      <c r="DH89" s="224" t="s">
        <v>7959</v>
      </c>
      <c r="DI89" s="224" t="s">
        <v>742</v>
      </c>
      <c r="DJ89" s="224">
        <v>2</v>
      </c>
      <c r="DK89" s="224" t="s">
        <v>7961</v>
      </c>
      <c r="DL89" s="224" t="s">
        <v>7960</v>
      </c>
      <c r="DM89" s="214">
        <v>45715</v>
      </c>
      <c r="DN89" s="222" t="s">
        <v>7965</v>
      </c>
      <c r="DO89" s="218">
        <v>0</v>
      </c>
      <c r="DP89" s="222" t="s">
        <v>7963</v>
      </c>
      <c r="DQ89" s="222" t="s">
        <v>742</v>
      </c>
      <c r="DR89" s="222">
        <v>2</v>
      </c>
      <c r="DS89" s="222" t="s">
        <v>7964</v>
      </c>
      <c r="DT89" s="222" t="s">
        <v>7939</v>
      </c>
      <c r="DU89" s="223">
        <v>45715</v>
      </c>
      <c r="DV89" s="221" t="s">
        <v>7969</v>
      </c>
      <c r="DW89" s="213">
        <v>8584000</v>
      </c>
      <c r="DX89" s="224" t="s">
        <v>7966</v>
      </c>
      <c r="DY89" s="224" t="s">
        <v>742</v>
      </c>
      <c r="DZ89" s="224">
        <v>2</v>
      </c>
      <c r="EA89" s="224" t="s">
        <v>7968</v>
      </c>
      <c r="EB89" s="224" t="s">
        <v>7967</v>
      </c>
      <c r="EC89" s="214">
        <v>45715</v>
      </c>
      <c r="ED89" s="222" t="s">
        <v>7973</v>
      </c>
      <c r="EE89" s="218">
        <v>416000</v>
      </c>
      <c r="EF89" s="222" t="s">
        <v>7970</v>
      </c>
      <c r="EG89" s="222" t="s">
        <v>358</v>
      </c>
      <c r="EH89" s="222">
        <v>1</v>
      </c>
      <c r="EI89" s="222" t="s">
        <v>7972</v>
      </c>
      <c r="EJ89" s="222" t="s">
        <v>7971</v>
      </c>
      <c r="EK89" s="223">
        <v>45715</v>
      </c>
      <c r="EL89" s="221" t="s">
        <v>7975</v>
      </c>
      <c r="EM89" s="213">
        <v>0</v>
      </c>
      <c r="EN89" s="224" t="s">
        <v>7970</v>
      </c>
      <c r="EO89" s="224" t="s">
        <v>358</v>
      </c>
      <c r="EP89" s="224">
        <v>1</v>
      </c>
      <c r="EQ89" s="224" t="s">
        <v>7974</v>
      </c>
      <c r="ER89" s="224" t="s">
        <v>7971</v>
      </c>
      <c r="ES89" s="214">
        <v>45715</v>
      </c>
      <c r="ET89" s="222" t="s">
        <v>7954</v>
      </c>
      <c r="EU89" s="222">
        <v>1776</v>
      </c>
      <c r="EV89" s="222" t="s">
        <v>7948</v>
      </c>
      <c r="EW89" s="222" t="s">
        <v>742</v>
      </c>
      <c r="EX89" s="222">
        <v>2</v>
      </c>
      <c r="EY89" s="222" t="s">
        <v>7953</v>
      </c>
      <c r="EZ89" s="222" t="s">
        <v>7952</v>
      </c>
      <c r="FA89" s="223">
        <v>45715</v>
      </c>
      <c r="FB89" s="221" t="s">
        <v>869</v>
      </c>
      <c r="FC89" s="224">
        <v>3</v>
      </c>
      <c r="FD89" s="224" t="s">
        <v>866</v>
      </c>
      <c r="FE89" s="224" t="s">
        <v>742</v>
      </c>
      <c r="FF89" s="224">
        <v>2</v>
      </c>
      <c r="FG89" s="224" t="s">
        <v>868</v>
      </c>
      <c r="FH89" s="224" t="s">
        <v>867</v>
      </c>
      <c r="FI89" s="214">
        <v>45044</v>
      </c>
      <c r="FJ89" s="221" t="s">
        <v>864</v>
      </c>
      <c r="FK89" s="222">
        <v>0</v>
      </c>
      <c r="FL89" s="222" t="s">
        <v>17</v>
      </c>
      <c r="FM89" s="222" t="s">
        <v>22</v>
      </c>
      <c r="FN89" s="222">
        <v>3</v>
      </c>
      <c r="FO89" s="222" t="s">
        <v>862</v>
      </c>
      <c r="FP89" s="218" t="s">
        <v>17</v>
      </c>
      <c r="FQ89" s="219">
        <v>45016</v>
      </c>
      <c r="FR89" s="221" t="s">
        <v>865</v>
      </c>
      <c r="FS89" s="224">
        <v>0</v>
      </c>
      <c r="FT89" s="224" t="s">
        <v>17</v>
      </c>
      <c r="FU89" s="224" t="s">
        <v>22</v>
      </c>
      <c r="FV89" s="224">
        <v>3</v>
      </c>
      <c r="FW89" s="224" t="s">
        <v>862</v>
      </c>
      <c r="FX89" s="224" t="s">
        <v>17</v>
      </c>
      <c r="FY89" s="214">
        <v>45016</v>
      </c>
      <c r="FZ89" s="222" t="s">
        <v>2343</v>
      </c>
      <c r="GA89" s="222">
        <v>1</v>
      </c>
      <c r="GB89" s="222" t="s">
        <v>1188</v>
      </c>
      <c r="GC89" s="222" t="s">
        <v>33</v>
      </c>
      <c r="GD89" s="222">
        <v>2</v>
      </c>
      <c r="GE89" s="222" t="s">
        <v>17</v>
      </c>
      <c r="GF89" s="222" t="s">
        <v>17</v>
      </c>
      <c r="GG89" s="223">
        <v>45608</v>
      </c>
      <c r="GH89" s="221" t="s">
        <v>2349</v>
      </c>
      <c r="GI89" s="224">
        <v>0</v>
      </c>
      <c r="GJ89" s="224" t="s">
        <v>1188</v>
      </c>
      <c r="GK89" s="224" t="s">
        <v>33</v>
      </c>
      <c r="GL89" s="224">
        <v>2</v>
      </c>
      <c r="GM89" s="224" t="s">
        <v>17</v>
      </c>
      <c r="GN89" s="224" t="s">
        <v>17</v>
      </c>
      <c r="GO89" s="214">
        <v>45608</v>
      </c>
      <c r="GP89" s="222" t="s">
        <v>2344</v>
      </c>
      <c r="GQ89" s="222">
        <v>0</v>
      </c>
      <c r="GR89" s="222" t="s">
        <v>1188</v>
      </c>
      <c r="GS89" s="222" t="s">
        <v>33</v>
      </c>
      <c r="GT89" s="222">
        <v>2</v>
      </c>
      <c r="GU89" s="222" t="s">
        <v>17</v>
      </c>
      <c r="GV89" s="222" t="s">
        <v>17</v>
      </c>
      <c r="GW89" s="223">
        <v>45608</v>
      </c>
      <c r="GX89" s="221" t="s">
        <v>2350</v>
      </c>
      <c r="GY89" s="224">
        <v>0</v>
      </c>
      <c r="GZ89" s="224" t="s">
        <v>1188</v>
      </c>
      <c r="HA89" s="224" t="s">
        <v>33</v>
      </c>
      <c r="HB89" s="224">
        <v>2</v>
      </c>
      <c r="HC89" s="224" t="s">
        <v>17</v>
      </c>
      <c r="HD89" s="224" t="s">
        <v>17</v>
      </c>
      <c r="HE89" s="214">
        <v>45608</v>
      </c>
      <c r="HF89" s="222" t="s">
        <v>2342</v>
      </c>
      <c r="HG89" s="222">
        <v>0</v>
      </c>
      <c r="HH89" s="222" t="s">
        <v>1188</v>
      </c>
      <c r="HI89" s="222" t="s">
        <v>33</v>
      </c>
      <c r="HJ89" s="222">
        <v>2</v>
      </c>
      <c r="HK89" s="222" t="s">
        <v>17</v>
      </c>
      <c r="HL89" s="222" t="s">
        <v>17</v>
      </c>
      <c r="HM89" s="223">
        <v>45608</v>
      </c>
      <c r="HN89" s="221" t="s">
        <v>2348</v>
      </c>
      <c r="HO89" s="224">
        <v>0</v>
      </c>
      <c r="HP89" s="224" t="s">
        <v>1188</v>
      </c>
      <c r="HQ89" s="224" t="s">
        <v>33</v>
      </c>
      <c r="HR89" s="224">
        <v>2</v>
      </c>
      <c r="HS89" s="224" t="s">
        <v>17</v>
      </c>
      <c r="HT89" s="224" t="s">
        <v>17</v>
      </c>
      <c r="HU89" s="214">
        <v>45608</v>
      </c>
      <c r="HV89" s="222" t="s">
        <v>2345</v>
      </c>
      <c r="HW89" s="222">
        <v>0</v>
      </c>
      <c r="HX89" s="222" t="s">
        <v>1188</v>
      </c>
      <c r="HY89" s="222" t="s">
        <v>33</v>
      </c>
      <c r="HZ89" s="222">
        <v>2</v>
      </c>
      <c r="IA89" s="222" t="s">
        <v>17</v>
      </c>
      <c r="IB89" s="222" t="s">
        <v>17</v>
      </c>
      <c r="IC89" s="223">
        <v>45608</v>
      </c>
      <c r="ID89" s="221" t="s">
        <v>2347</v>
      </c>
      <c r="IE89" s="224">
        <v>0</v>
      </c>
      <c r="IF89" s="224" t="s">
        <v>1188</v>
      </c>
      <c r="IG89" s="224" t="s">
        <v>33</v>
      </c>
      <c r="IH89" s="224">
        <v>2</v>
      </c>
      <c r="II89" s="224" t="s">
        <v>17</v>
      </c>
      <c r="IJ89" s="224" t="s">
        <v>17</v>
      </c>
      <c r="IK89" s="214">
        <v>45608</v>
      </c>
      <c r="IL89" s="222" t="s">
        <v>2346</v>
      </c>
      <c r="IM89" s="222">
        <v>2</v>
      </c>
      <c r="IN89" s="222" t="s">
        <v>1188</v>
      </c>
      <c r="IO89" s="222" t="s">
        <v>33</v>
      </c>
      <c r="IP89" s="222">
        <v>2</v>
      </c>
      <c r="IQ89" s="222" t="s">
        <v>17</v>
      </c>
      <c r="IR89" s="222" t="s">
        <v>17</v>
      </c>
      <c r="IS89" s="223">
        <v>45608</v>
      </c>
    </row>
    <row r="90" spans="1:253" s="11" customFormat="1" ht="13.25" customHeight="1" x14ac:dyDescent="0.25">
      <c r="A90" s="11" t="s">
        <v>2621</v>
      </c>
      <c r="B90" s="11" t="s">
        <v>10162</v>
      </c>
      <c r="C90" s="11" t="s">
        <v>2622</v>
      </c>
      <c r="D90" s="11" t="s">
        <v>2623</v>
      </c>
      <c r="E90" s="11" t="s">
        <v>9661</v>
      </c>
      <c r="F90" s="11" t="s">
        <v>4185</v>
      </c>
      <c r="G90" s="212">
        <v>34059000</v>
      </c>
      <c r="H90" s="213" t="s">
        <v>4182</v>
      </c>
      <c r="I90" s="213" t="s">
        <v>742</v>
      </c>
      <c r="J90" s="213">
        <v>2</v>
      </c>
      <c r="K90" s="213" t="s">
        <v>4184</v>
      </c>
      <c r="L90" s="213" t="s">
        <v>4183</v>
      </c>
      <c r="M90" s="214">
        <v>45683</v>
      </c>
      <c r="N90" s="221" t="s">
        <v>4189</v>
      </c>
      <c r="O90" s="216">
        <v>9206</v>
      </c>
      <c r="P90" s="216" t="s">
        <v>4186</v>
      </c>
      <c r="Q90" s="216" t="s">
        <v>22</v>
      </c>
      <c r="R90" s="216">
        <v>3</v>
      </c>
      <c r="S90" s="216" t="s">
        <v>4188</v>
      </c>
      <c r="T90" s="216" t="s">
        <v>4187</v>
      </c>
      <c r="U90" s="217">
        <v>45683</v>
      </c>
      <c r="V90" s="221" t="s">
        <v>5561</v>
      </c>
      <c r="W90" s="213">
        <v>11300000</v>
      </c>
      <c r="X90" s="213" t="s">
        <v>5558</v>
      </c>
      <c r="Y90" s="213" t="s">
        <v>742</v>
      </c>
      <c r="Z90" s="213">
        <v>2</v>
      </c>
      <c r="AA90" s="213" t="s">
        <v>5560</v>
      </c>
      <c r="AB90" s="213" t="s">
        <v>5559</v>
      </c>
      <c r="AC90" s="214">
        <v>45713</v>
      </c>
      <c r="AD90" s="221" t="s">
        <v>5565</v>
      </c>
      <c r="AE90" s="218">
        <v>192000</v>
      </c>
      <c r="AF90" s="218" t="s">
        <v>5562</v>
      </c>
      <c r="AG90" s="218" t="s">
        <v>742</v>
      </c>
      <c r="AH90" s="218">
        <v>2</v>
      </c>
      <c r="AI90" s="218" t="s">
        <v>5564</v>
      </c>
      <c r="AJ90" s="218" t="s">
        <v>5563</v>
      </c>
      <c r="AK90" s="219">
        <v>45713</v>
      </c>
      <c r="AL90" s="221" t="s">
        <v>5567</v>
      </c>
      <c r="AM90" s="213">
        <v>192000</v>
      </c>
      <c r="AN90" s="213" t="s">
        <v>5562</v>
      </c>
      <c r="AO90" s="213" t="s">
        <v>742</v>
      </c>
      <c r="AP90" s="213">
        <v>2</v>
      </c>
      <c r="AQ90" s="213" t="s">
        <v>5566</v>
      </c>
      <c r="AR90" s="213" t="s">
        <v>5563</v>
      </c>
      <c r="AS90" s="214">
        <v>45713</v>
      </c>
      <c r="AT90" s="222" t="s">
        <v>5568</v>
      </c>
      <c r="AU90" s="218" t="s">
        <v>17</v>
      </c>
      <c r="AV90" s="218" t="s">
        <v>17</v>
      </c>
      <c r="AW90" s="218" t="s">
        <v>17</v>
      </c>
      <c r="AX90" s="218" t="s">
        <v>17</v>
      </c>
      <c r="AY90" s="218" t="s">
        <v>17</v>
      </c>
      <c r="AZ90" s="218" t="s">
        <v>17</v>
      </c>
      <c r="BA90" s="219">
        <v>45713</v>
      </c>
      <c r="BB90" s="221" t="s">
        <v>4192</v>
      </c>
      <c r="BC90" s="213" t="s">
        <v>17</v>
      </c>
      <c r="BD90" s="213" t="s">
        <v>17</v>
      </c>
      <c r="BE90" s="213" t="s">
        <v>17</v>
      </c>
      <c r="BF90" s="213" t="s">
        <v>17</v>
      </c>
      <c r="BG90" s="213" t="s">
        <v>957</v>
      </c>
      <c r="BH90" s="213" t="s">
        <v>17</v>
      </c>
      <c r="BI90" s="214">
        <v>45683</v>
      </c>
      <c r="BJ90" s="222" t="s">
        <v>5570</v>
      </c>
      <c r="BK90" s="222">
        <v>0</v>
      </c>
      <c r="BL90" s="222" t="s">
        <v>5540</v>
      </c>
      <c r="BM90" s="222" t="s">
        <v>358</v>
      </c>
      <c r="BN90" s="222">
        <v>1</v>
      </c>
      <c r="BO90" s="222" t="s">
        <v>5569</v>
      </c>
      <c r="BP90" s="218" t="s">
        <v>496</v>
      </c>
      <c r="BQ90" s="223">
        <v>45713</v>
      </c>
      <c r="BR90" s="221" t="s">
        <v>4194</v>
      </c>
      <c r="BS90" s="224" t="s">
        <v>17</v>
      </c>
      <c r="BT90" s="224" t="s">
        <v>17</v>
      </c>
      <c r="BU90" s="224" t="s">
        <v>17</v>
      </c>
      <c r="BV90" s="224" t="s">
        <v>17</v>
      </c>
      <c r="BW90" s="224" t="s">
        <v>4193</v>
      </c>
      <c r="BX90" s="224" t="s">
        <v>17</v>
      </c>
      <c r="BY90" s="214">
        <v>45683</v>
      </c>
      <c r="BZ90" s="222" t="s">
        <v>4195</v>
      </c>
      <c r="CA90" s="222" t="s">
        <v>17</v>
      </c>
      <c r="CB90" s="222" t="s">
        <v>17</v>
      </c>
      <c r="CC90" s="222" t="s">
        <v>17</v>
      </c>
      <c r="CD90" s="222" t="s">
        <v>17</v>
      </c>
      <c r="CE90" s="222" t="s">
        <v>4193</v>
      </c>
      <c r="CF90" s="222" t="s">
        <v>17</v>
      </c>
      <c r="CG90" s="223">
        <v>45683</v>
      </c>
      <c r="CH90" s="221" t="s">
        <v>10832</v>
      </c>
      <c r="CI90" s="222" t="e">
        <v>#N/A</v>
      </c>
      <c r="CJ90" s="222" t="e">
        <v>#N/A</v>
      </c>
      <c r="CK90" s="222" t="e">
        <v>#N/A</v>
      </c>
      <c r="CL90" s="222" t="e">
        <v>#N/A</v>
      </c>
      <c r="CM90" s="222" t="e">
        <v>#N/A</v>
      </c>
      <c r="CN90" s="222" t="e">
        <v>#N/A</v>
      </c>
      <c r="CO90" s="225" t="e">
        <v>#N/A</v>
      </c>
      <c r="CP90" s="222" t="s">
        <v>4197</v>
      </c>
      <c r="CQ90" s="224" t="s">
        <v>17</v>
      </c>
      <c r="CR90" s="224" t="s">
        <v>17</v>
      </c>
      <c r="CS90" s="224" t="s">
        <v>17</v>
      </c>
      <c r="CT90" s="224" t="s">
        <v>17</v>
      </c>
      <c r="CU90" s="224" t="s">
        <v>957</v>
      </c>
      <c r="CV90" s="224" t="s">
        <v>17</v>
      </c>
      <c r="CW90" s="214">
        <v>45683</v>
      </c>
      <c r="CX90" s="222" t="s">
        <v>5574</v>
      </c>
      <c r="CY90" s="218">
        <v>192000</v>
      </c>
      <c r="CZ90" s="218" t="s">
        <v>5562</v>
      </c>
      <c r="DA90" s="218" t="s">
        <v>742</v>
      </c>
      <c r="DB90" s="218">
        <v>2</v>
      </c>
      <c r="DC90" s="218" t="s">
        <v>5580</v>
      </c>
      <c r="DD90" s="218" t="s">
        <v>5563</v>
      </c>
      <c r="DE90" s="220">
        <v>45713</v>
      </c>
      <c r="DF90" s="221" t="s">
        <v>5578</v>
      </c>
      <c r="DG90" s="213">
        <v>11108000</v>
      </c>
      <c r="DH90" s="224" t="s">
        <v>5575</v>
      </c>
      <c r="DI90" s="224" t="s">
        <v>742</v>
      </c>
      <c r="DJ90" s="224">
        <v>2</v>
      </c>
      <c r="DK90" s="224" t="s">
        <v>5577</v>
      </c>
      <c r="DL90" s="224" t="s">
        <v>5576</v>
      </c>
      <c r="DM90" s="214">
        <v>45713</v>
      </c>
      <c r="DN90" s="222" t="s">
        <v>5579</v>
      </c>
      <c r="DO90" s="218">
        <v>0</v>
      </c>
      <c r="DP90" s="222" t="s">
        <v>5562</v>
      </c>
      <c r="DQ90" s="222" t="s">
        <v>742</v>
      </c>
      <c r="DR90" s="222">
        <v>2</v>
      </c>
      <c r="DS90" s="222" t="s">
        <v>4562</v>
      </c>
      <c r="DT90" s="222" t="s">
        <v>5563</v>
      </c>
      <c r="DU90" s="223">
        <v>45713</v>
      </c>
      <c r="DV90" s="221" t="s">
        <v>5581</v>
      </c>
      <c r="DW90" s="213">
        <v>192000</v>
      </c>
      <c r="DX90" s="224" t="s">
        <v>5562</v>
      </c>
      <c r="DY90" s="224" t="s">
        <v>742</v>
      </c>
      <c r="DZ90" s="224">
        <v>2</v>
      </c>
      <c r="EA90" s="224" t="s">
        <v>5580</v>
      </c>
      <c r="EB90" s="224" t="s">
        <v>5563</v>
      </c>
      <c r="EC90" s="214">
        <v>45713</v>
      </c>
      <c r="ED90" s="222" t="s">
        <v>5582</v>
      </c>
      <c r="EE90" s="218" t="s">
        <v>17</v>
      </c>
      <c r="EF90" s="222" t="s">
        <v>17</v>
      </c>
      <c r="EG90" s="222" t="s">
        <v>17</v>
      </c>
      <c r="EH90" s="222" t="s">
        <v>17</v>
      </c>
      <c r="EI90" s="222" t="s">
        <v>5553</v>
      </c>
      <c r="EJ90" s="222" t="s">
        <v>17</v>
      </c>
      <c r="EK90" s="223">
        <v>45713</v>
      </c>
      <c r="EL90" s="221" t="s">
        <v>5583</v>
      </c>
      <c r="EM90" s="213" t="s">
        <v>17</v>
      </c>
      <c r="EN90" s="224" t="s">
        <v>17</v>
      </c>
      <c r="EO90" s="224" t="s">
        <v>17</v>
      </c>
      <c r="EP90" s="224" t="s">
        <v>17</v>
      </c>
      <c r="EQ90" s="224" t="s">
        <v>5553</v>
      </c>
      <c r="ER90" s="224" t="s">
        <v>17</v>
      </c>
      <c r="ES90" s="214">
        <v>45713</v>
      </c>
      <c r="ET90" s="222" t="s">
        <v>5572</v>
      </c>
      <c r="EU90" s="222">
        <v>0</v>
      </c>
      <c r="EV90" s="222" t="s">
        <v>5540</v>
      </c>
      <c r="EW90" s="222" t="s">
        <v>358</v>
      </c>
      <c r="EX90" s="222">
        <v>1</v>
      </c>
      <c r="EY90" s="222" t="s">
        <v>5571</v>
      </c>
      <c r="EZ90" s="222" t="s">
        <v>496</v>
      </c>
      <c r="FA90" s="223">
        <v>45713</v>
      </c>
      <c r="FB90" s="221" t="s">
        <v>5587</v>
      </c>
      <c r="FC90" s="224">
        <v>2</v>
      </c>
      <c r="FD90" s="224" t="s">
        <v>5584</v>
      </c>
      <c r="FE90" s="224" t="s">
        <v>358</v>
      </c>
      <c r="FF90" s="224">
        <v>1</v>
      </c>
      <c r="FG90" s="224" t="s">
        <v>5586</v>
      </c>
      <c r="FH90" s="224" t="s">
        <v>5585</v>
      </c>
      <c r="FI90" s="214">
        <v>45713</v>
      </c>
      <c r="FJ90" s="221" t="s">
        <v>4190</v>
      </c>
      <c r="FK90" s="222" t="s">
        <v>17</v>
      </c>
      <c r="FL90" s="222" t="s">
        <v>17</v>
      </c>
      <c r="FM90" s="222" t="s">
        <v>17</v>
      </c>
      <c r="FN90" s="222" t="s">
        <v>17</v>
      </c>
      <c r="FO90" s="222" t="s">
        <v>957</v>
      </c>
      <c r="FP90" s="218" t="s">
        <v>17</v>
      </c>
      <c r="FQ90" s="219">
        <v>45683</v>
      </c>
      <c r="FR90" s="221" t="s">
        <v>4191</v>
      </c>
      <c r="FS90" s="224" t="s">
        <v>17</v>
      </c>
      <c r="FT90" s="224" t="s">
        <v>17</v>
      </c>
      <c r="FU90" s="224" t="s">
        <v>17</v>
      </c>
      <c r="FV90" s="224" t="s">
        <v>17</v>
      </c>
      <c r="FW90" s="224" t="s">
        <v>957</v>
      </c>
      <c r="FX90" s="224" t="s">
        <v>17</v>
      </c>
      <c r="FY90" s="214">
        <v>45683</v>
      </c>
      <c r="FZ90" s="222" t="s">
        <v>2625</v>
      </c>
      <c r="GA90" s="222">
        <v>1</v>
      </c>
      <c r="GB90" s="222" t="s">
        <v>1188</v>
      </c>
      <c r="GC90" s="222" t="s">
        <v>33</v>
      </c>
      <c r="GD90" s="222">
        <v>2</v>
      </c>
      <c r="GE90" s="222" t="s">
        <v>17</v>
      </c>
      <c r="GF90" s="222" t="s">
        <v>17</v>
      </c>
      <c r="GG90" s="223">
        <v>45609</v>
      </c>
      <c r="GH90" s="221" t="s">
        <v>2631</v>
      </c>
      <c r="GI90" s="224">
        <v>1</v>
      </c>
      <c r="GJ90" s="224" t="s">
        <v>1188</v>
      </c>
      <c r="GK90" s="224" t="s">
        <v>33</v>
      </c>
      <c r="GL90" s="224">
        <v>2</v>
      </c>
      <c r="GM90" s="224" t="s">
        <v>17</v>
      </c>
      <c r="GN90" s="224" t="s">
        <v>17</v>
      </c>
      <c r="GO90" s="214">
        <v>45609</v>
      </c>
      <c r="GP90" s="222" t="s">
        <v>2626</v>
      </c>
      <c r="GQ90" s="222">
        <v>0</v>
      </c>
      <c r="GR90" s="222" t="s">
        <v>1188</v>
      </c>
      <c r="GS90" s="222" t="s">
        <v>33</v>
      </c>
      <c r="GT90" s="222">
        <v>2</v>
      </c>
      <c r="GU90" s="222" t="s">
        <v>17</v>
      </c>
      <c r="GV90" s="222" t="s">
        <v>17</v>
      </c>
      <c r="GW90" s="223">
        <v>45609</v>
      </c>
      <c r="GX90" s="221" t="s">
        <v>2632</v>
      </c>
      <c r="GY90" s="224">
        <v>0</v>
      </c>
      <c r="GZ90" s="224" t="s">
        <v>1188</v>
      </c>
      <c r="HA90" s="224" t="s">
        <v>33</v>
      </c>
      <c r="HB90" s="224">
        <v>2</v>
      </c>
      <c r="HC90" s="224" t="s">
        <v>17</v>
      </c>
      <c r="HD90" s="224" t="s">
        <v>17</v>
      </c>
      <c r="HE90" s="214">
        <v>45609</v>
      </c>
      <c r="HF90" s="222" t="s">
        <v>2624</v>
      </c>
      <c r="HG90" s="222">
        <v>2</v>
      </c>
      <c r="HH90" s="222" t="s">
        <v>1188</v>
      </c>
      <c r="HI90" s="222" t="s">
        <v>33</v>
      </c>
      <c r="HJ90" s="222">
        <v>2</v>
      </c>
      <c r="HK90" s="222" t="s">
        <v>17</v>
      </c>
      <c r="HL90" s="222" t="s">
        <v>17</v>
      </c>
      <c r="HM90" s="223">
        <v>45609</v>
      </c>
      <c r="HN90" s="221" t="s">
        <v>2630</v>
      </c>
      <c r="HO90" s="224">
        <v>2</v>
      </c>
      <c r="HP90" s="224" t="s">
        <v>1188</v>
      </c>
      <c r="HQ90" s="224" t="s">
        <v>33</v>
      </c>
      <c r="HR90" s="224">
        <v>2</v>
      </c>
      <c r="HS90" s="224" t="s">
        <v>17</v>
      </c>
      <c r="HT90" s="224" t="s">
        <v>17</v>
      </c>
      <c r="HU90" s="214">
        <v>45609</v>
      </c>
      <c r="HV90" s="222" t="s">
        <v>2627</v>
      </c>
      <c r="HW90" s="222">
        <v>0</v>
      </c>
      <c r="HX90" s="222" t="s">
        <v>1188</v>
      </c>
      <c r="HY90" s="222" t="s">
        <v>33</v>
      </c>
      <c r="HZ90" s="222">
        <v>2</v>
      </c>
      <c r="IA90" s="222" t="s">
        <v>17</v>
      </c>
      <c r="IB90" s="222" t="s">
        <v>17</v>
      </c>
      <c r="IC90" s="223">
        <v>45609</v>
      </c>
      <c r="ID90" s="221" t="s">
        <v>2629</v>
      </c>
      <c r="IE90" s="224">
        <v>0</v>
      </c>
      <c r="IF90" s="224" t="s">
        <v>1188</v>
      </c>
      <c r="IG90" s="224" t="s">
        <v>33</v>
      </c>
      <c r="IH90" s="224">
        <v>2</v>
      </c>
      <c r="II90" s="224" t="s">
        <v>17</v>
      </c>
      <c r="IJ90" s="224" t="s">
        <v>17</v>
      </c>
      <c r="IK90" s="214">
        <v>45609</v>
      </c>
      <c r="IL90" s="222" t="s">
        <v>2628</v>
      </c>
      <c r="IM90" s="222">
        <v>0</v>
      </c>
      <c r="IN90" s="222" t="s">
        <v>1188</v>
      </c>
      <c r="IO90" s="222" t="s">
        <v>33</v>
      </c>
      <c r="IP90" s="222">
        <v>2</v>
      </c>
      <c r="IQ90" s="222" t="s">
        <v>17</v>
      </c>
      <c r="IR90" s="222" t="s">
        <v>17</v>
      </c>
      <c r="IS90" s="223">
        <v>45609</v>
      </c>
    </row>
    <row r="91" spans="1:253" s="11" customFormat="1" ht="13.25" customHeight="1" x14ac:dyDescent="0.25">
      <c r="A91" s="11" t="s">
        <v>410</v>
      </c>
      <c r="B91" s="11" t="s">
        <v>10118</v>
      </c>
      <c r="C91" s="11" t="s">
        <v>411</v>
      </c>
      <c r="D91" s="11" t="s">
        <v>412</v>
      </c>
      <c r="E91" s="11" t="s">
        <v>9662</v>
      </c>
      <c r="F91" s="11" t="s">
        <v>7900</v>
      </c>
      <c r="G91" s="212">
        <v>3022000</v>
      </c>
      <c r="H91" s="213" t="s">
        <v>7897</v>
      </c>
      <c r="I91" s="213" t="s">
        <v>742</v>
      </c>
      <c r="J91" s="213">
        <v>2</v>
      </c>
      <c r="K91" s="213" t="s">
        <v>7899</v>
      </c>
      <c r="L91" s="213" t="s">
        <v>7898</v>
      </c>
      <c r="M91" s="214">
        <v>45715</v>
      </c>
      <c r="N91" s="221" t="s">
        <v>7904</v>
      </c>
      <c r="O91" s="216">
        <v>823290</v>
      </c>
      <c r="P91" s="216" t="s">
        <v>7901</v>
      </c>
      <c r="Q91" s="216" t="s">
        <v>742</v>
      </c>
      <c r="R91" s="216">
        <v>2</v>
      </c>
      <c r="S91" s="216" t="s">
        <v>7903</v>
      </c>
      <c r="T91" s="216" t="s">
        <v>7902</v>
      </c>
      <c r="U91" s="217">
        <v>45715</v>
      </c>
      <c r="V91" s="221" t="s">
        <v>7908</v>
      </c>
      <c r="W91" s="213">
        <v>3022000</v>
      </c>
      <c r="X91" s="213" t="s">
        <v>7905</v>
      </c>
      <c r="Y91" s="213" t="s">
        <v>742</v>
      </c>
      <c r="Z91" s="213">
        <v>2</v>
      </c>
      <c r="AA91" s="213" t="s">
        <v>7907</v>
      </c>
      <c r="AB91" s="213" t="s">
        <v>7906</v>
      </c>
      <c r="AC91" s="214">
        <v>45715</v>
      </c>
      <c r="AD91" s="221" t="s">
        <v>7909</v>
      </c>
      <c r="AE91" s="218">
        <v>2046000</v>
      </c>
      <c r="AF91" s="218" t="s">
        <v>7905</v>
      </c>
      <c r="AG91" s="218" t="s">
        <v>742</v>
      </c>
      <c r="AH91" s="218">
        <v>2</v>
      </c>
      <c r="AI91" s="218" t="s">
        <v>7833</v>
      </c>
      <c r="AJ91" s="218" t="s">
        <v>7906</v>
      </c>
      <c r="AK91" s="219">
        <v>45715</v>
      </c>
      <c r="AL91" s="221" t="s">
        <v>414</v>
      </c>
      <c r="AM91" s="213">
        <v>0</v>
      </c>
      <c r="AN91" s="213" t="s">
        <v>17</v>
      </c>
      <c r="AO91" s="213" t="s">
        <v>17</v>
      </c>
      <c r="AP91" s="213" t="s">
        <v>17</v>
      </c>
      <c r="AQ91" s="213" t="s">
        <v>17</v>
      </c>
      <c r="AR91" s="213" t="s">
        <v>17</v>
      </c>
      <c r="AS91" s="214">
        <v>43868</v>
      </c>
      <c r="AT91" s="222" t="s">
        <v>416</v>
      </c>
      <c r="AU91" s="218">
        <v>0</v>
      </c>
      <c r="AV91" s="218" t="s">
        <v>17</v>
      </c>
      <c r="AW91" s="218" t="s">
        <v>17</v>
      </c>
      <c r="AX91" s="218" t="s">
        <v>17</v>
      </c>
      <c r="AY91" s="218" t="s">
        <v>17</v>
      </c>
      <c r="AZ91" s="218" t="s">
        <v>17</v>
      </c>
      <c r="BA91" s="219">
        <v>43874</v>
      </c>
      <c r="BB91" s="221" t="s">
        <v>415</v>
      </c>
      <c r="BC91" s="213">
        <v>0</v>
      </c>
      <c r="BD91" s="213" t="s">
        <v>17</v>
      </c>
      <c r="BE91" s="213" t="s">
        <v>17</v>
      </c>
      <c r="BF91" s="213" t="s">
        <v>17</v>
      </c>
      <c r="BG91" s="213" t="s">
        <v>17</v>
      </c>
      <c r="BH91" s="213" t="s">
        <v>17</v>
      </c>
      <c r="BI91" s="214">
        <v>43874</v>
      </c>
      <c r="BJ91" s="222" t="s">
        <v>7912</v>
      </c>
      <c r="BK91" s="222">
        <v>0</v>
      </c>
      <c r="BL91" s="222" t="s">
        <v>7910</v>
      </c>
      <c r="BM91" s="222" t="s">
        <v>742</v>
      </c>
      <c r="BN91" s="222">
        <v>2</v>
      </c>
      <c r="BO91" s="222" t="s">
        <v>7911</v>
      </c>
      <c r="BP91" s="218" t="s">
        <v>4234</v>
      </c>
      <c r="BQ91" s="223">
        <v>45715</v>
      </c>
      <c r="BR91" s="221" t="s">
        <v>10833</v>
      </c>
      <c r="BS91" s="224" t="e">
        <v>#N/A</v>
      </c>
      <c r="BT91" s="224" t="e">
        <v>#N/A</v>
      </c>
      <c r="BU91" s="224" t="e">
        <v>#N/A</v>
      </c>
      <c r="BV91" s="224" t="e">
        <v>#N/A</v>
      </c>
      <c r="BW91" s="224" t="e">
        <v>#N/A</v>
      </c>
      <c r="BX91" s="224" t="e">
        <v>#N/A</v>
      </c>
      <c r="BY91" s="214" t="e">
        <v>#N/A</v>
      </c>
      <c r="BZ91" s="222" t="s">
        <v>10834</v>
      </c>
      <c r="CA91" s="222" t="e">
        <v>#N/A</v>
      </c>
      <c r="CB91" s="222" t="e">
        <v>#N/A</v>
      </c>
      <c r="CC91" s="222" t="e">
        <v>#N/A</v>
      </c>
      <c r="CD91" s="222" t="e">
        <v>#N/A</v>
      </c>
      <c r="CE91" s="222" t="e">
        <v>#N/A</v>
      </c>
      <c r="CF91" s="222" t="e">
        <v>#N/A</v>
      </c>
      <c r="CG91" s="223" t="e">
        <v>#N/A</v>
      </c>
      <c r="CH91" s="221" t="s">
        <v>10835</v>
      </c>
      <c r="CI91" s="222" t="e">
        <v>#N/A</v>
      </c>
      <c r="CJ91" s="222" t="e">
        <v>#N/A</v>
      </c>
      <c r="CK91" s="222" t="e">
        <v>#N/A</v>
      </c>
      <c r="CL91" s="222" t="e">
        <v>#N/A</v>
      </c>
      <c r="CM91" s="222" t="e">
        <v>#N/A</v>
      </c>
      <c r="CN91" s="222" t="e">
        <v>#N/A</v>
      </c>
      <c r="CO91" s="225" t="e">
        <v>#N/A</v>
      </c>
      <c r="CP91" s="222" t="s">
        <v>10836</v>
      </c>
      <c r="CQ91" s="224" t="e">
        <v>#N/A</v>
      </c>
      <c r="CR91" s="224" t="e">
        <v>#N/A</v>
      </c>
      <c r="CS91" s="224" t="e">
        <v>#N/A</v>
      </c>
      <c r="CT91" s="224" t="e">
        <v>#N/A</v>
      </c>
      <c r="CU91" s="224" t="e">
        <v>#N/A</v>
      </c>
      <c r="CV91" s="224" t="e">
        <v>#N/A</v>
      </c>
      <c r="CW91" s="214" t="e">
        <v>#N/A</v>
      </c>
      <c r="CX91" s="222" t="s">
        <v>7918</v>
      </c>
      <c r="CY91" s="218">
        <v>1256000</v>
      </c>
      <c r="CZ91" s="218" t="s">
        <v>7905</v>
      </c>
      <c r="DA91" s="218" t="s">
        <v>742</v>
      </c>
      <c r="DB91" s="218">
        <v>2</v>
      </c>
      <c r="DC91" s="218" t="s">
        <v>7922</v>
      </c>
      <c r="DD91" s="218" t="s">
        <v>7906</v>
      </c>
      <c r="DE91" s="220">
        <v>45715</v>
      </c>
      <c r="DF91" s="221" t="s">
        <v>7920</v>
      </c>
      <c r="DG91" s="213">
        <v>977000</v>
      </c>
      <c r="DH91" s="224" t="s">
        <v>7905</v>
      </c>
      <c r="DI91" s="224" t="s">
        <v>742</v>
      </c>
      <c r="DJ91" s="224">
        <v>2</v>
      </c>
      <c r="DK91" s="224" t="s">
        <v>7919</v>
      </c>
      <c r="DL91" s="224" t="s">
        <v>7906</v>
      </c>
      <c r="DM91" s="214">
        <v>45715</v>
      </c>
      <c r="DN91" s="222" t="s">
        <v>7921</v>
      </c>
      <c r="DO91" s="218">
        <v>790000</v>
      </c>
      <c r="DP91" s="222" t="s">
        <v>7905</v>
      </c>
      <c r="DQ91" s="222" t="s">
        <v>742</v>
      </c>
      <c r="DR91" s="222">
        <v>2</v>
      </c>
      <c r="DS91" s="222" t="s">
        <v>7845</v>
      </c>
      <c r="DT91" s="222" t="s">
        <v>7906</v>
      </c>
      <c r="DU91" s="223">
        <v>45715</v>
      </c>
      <c r="DV91" s="221" t="s">
        <v>7923</v>
      </c>
      <c r="DW91" s="213">
        <v>1156000</v>
      </c>
      <c r="DX91" s="224" t="s">
        <v>7905</v>
      </c>
      <c r="DY91" s="224" t="s">
        <v>742</v>
      </c>
      <c r="DZ91" s="224">
        <v>2</v>
      </c>
      <c r="EA91" s="224" t="s">
        <v>7922</v>
      </c>
      <c r="EB91" s="224" t="s">
        <v>7906</v>
      </c>
      <c r="EC91" s="214">
        <v>45715</v>
      </c>
      <c r="ED91" s="222" t="s">
        <v>7924</v>
      </c>
      <c r="EE91" s="218">
        <v>100000</v>
      </c>
      <c r="EF91" s="222" t="s">
        <v>7905</v>
      </c>
      <c r="EG91" s="222" t="s">
        <v>358</v>
      </c>
      <c r="EH91" s="222">
        <v>1</v>
      </c>
      <c r="EI91" s="222" t="s">
        <v>7847</v>
      </c>
      <c r="EJ91" s="222" t="s">
        <v>7906</v>
      </c>
      <c r="EK91" s="223">
        <v>45715</v>
      </c>
      <c r="EL91" s="221" t="s">
        <v>7925</v>
      </c>
      <c r="EM91" s="213">
        <v>0</v>
      </c>
      <c r="EN91" s="224" t="s">
        <v>7905</v>
      </c>
      <c r="EO91" s="224" t="s">
        <v>358</v>
      </c>
      <c r="EP91" s="224">
        <v>1</v>
      </c>
      <c r="EQ91" s="224" t="s">
        <v>7847</v>
      </c>
      <c r="ER91" s="224" t="s">
        <v>7906</v>
      </c>
      <c r="ES91" s="214">
        <v>45715</v>
      </c>
      <c r="ET91" s="222" t="s">
        <v>7914</v>
      </c>
      <c r="EU91" s="222">
        <v>0</v>
      </c>
      <c r="EV91" s="222" t="s">
        <v>7913</v>
      </c>
      <c r="EW91" s="222" t="s">
        <v>742</v>
      </c>
      <c r="EX91" s="222">
        <v>2</v>
      </c>
      <c r="EY91" s="222" t="s">
        <v>7911</v>
      </c>
      <c r="EZ91" s="222" t="s">
        <v>4234</v>
      </c>
      <c r="FA91" s="223">
        <v>45715</v>
      </c>
      <c r="FB91" s="221" t="s">
        <v>537</v>
      </c>
      <c r="FC91" s="224">
        <v>1</v>
      </c>
      <c r="FD91" s="224" t="s">
        <v>17</v>
      </c>
      <c r="FE91" s="224" t="s">
        <v>358</v>
      </c>
      <c r="FF91" s="224">
        <v>1</v>
      </c>
      <c r="FG91" s="224" t="s">
        <v>536</v>
      </c>
      <c r="FH91" s="224" t="s">
        <v>17</v>
      </c>
      <c r="FI91" s="214">
        <v>44388</v>
      </c>
      <c r="FJ91" s="221" t="s">
        <v>10837</v>
      </c>
      <c r="FK91" s="222" t="e">
        <v>#N/A</v>
      </c>
      <c r="FL91" s="222" t="e">
        <v>#N/A</v>
      </c>
      <c r="FM91" s="222" t="e">
        <v>#N/A</v>
      </c>
      <c r="FN91" s="222" t="e">
        <v>#N/A</v>
      </c>
      <c r="FO91" s="222" t="e">
        <v>#N/A</v>
      </c>
      <c r="FP91" s="218" t="e">
        <v>#N/A</v>
      </c>
      <c r="FQ91" s="219" t="e">
        <v>#N/A</v>
      </c>
      <c r="FR91" s="221" t="s">
        <v>10838</v>
      </c>
      <c r="FS91" s="224" t="e">
        <v>#N/A</v>
      </c>
      <c r="FT91" s="224" t="e">
        <v>#N/A</v>
      </c>
      <c r="FU91" s="224" t="e">
        <v>#N/A</v>
      </c>
      <c r="FV91" s="224" t="e">
        <v>#N/A</v>
      </c>
      <c r="FW91" s="224" t="e">
        <v>#N/A</v>
      </c>
      <c r="FX91" s="224" t="e">
        <v>#N/A</v>
      </c>
      <c r="FY91" s="214" t="e">
        <v>#N/A</v>
      </c>
      <c r="FZ91" s="222" t="s">
        <v>2161</v>
      </c>
      <c r="GA91" s="222">
        <v>1</v>
      </c>
      <c r="GB91" s="222" t="s">
        <v>1188</v>
      </c>
      <c r="GC91" s="222" t="s">
        <v>33</v>
      </c>
      <c r="GD91" s="222">
        <v>2</v>
      </c>
      <c r="GE91" s="222" t="s">
        <v>17</v>
      </c>
      <c r="GF91" s="222" t="s">
        <v>17</v>
      </c>
      <c r="GG91" s="223">
        <v>45603</v>
      </c>
      <c r="GH91" s="221" t="s">
        <v>2167</v>
      </c>
      <c r="GI91" s="224">
        <v>0</v>
      </c>
      <c r="GJ91" s="224" t="s">
        <v>1188</v>
      </c>
      <c r="GK91" s="224" t="s">
        <v>33</v>
      </c>
      <c r="GL91" s="224">
        <v>2</v>
      </c>
      <c r="GM91" s="224" t="s">
        <v>17</v>
      </c>
      <c r="GN91" s="224" t="s">
        <v>17</v>
      </c>
      <c r="GO91" s="214">
        <v>45603</v>
      </c>
      <c r="GP91" s="222" t="s">
        <v>2162</v>
      </c>
      <c r="GQ91" s="222">
        <v>0</v>
      </c>
      <c r="GR91" s="222" t="s">
        <v>1188</v>
      </c>
      <c r="GS91" s="222" t="s">
        <v>33</v>
      </c>
      <c r="GT91" s="222">
        <v>2</v>
      </c>
      <c r="GU91" s="222" t="s">
        <v>17</v>
      </c>
      <c r="GV91" s="222" t="s">
        <v>17</v>
      </c>
      <c r="GW91" s="223">
        <v>45603</v>
      </c>
      <c r="GX91" s="221" t="s">
        <v>2168</v>
      </c>
      <c r="GY91" s="224">
        <v>0</v>
      </c>
      <c r="GZ91" s="224" t="s">
        <v>1188</v>
      </c>
      <c r="HA91" s="224" t="s">
        <v>33</v>
      </c>
      <c r="HB91" s="224">
        <v>2</v>
      </c>
      <c r="HC91" s="224" t="s">
        <v>17</v>
      </c>
      <c r="HD91" s="224" t="s">
        <v>17</v>
      </c>
      <c r="HE91" s="214">
        <v>45603</v>
      </c>
      <c r="HF91" s="222" t="s">
        <v>2160</v>
      </c>
      <c r="HG91" s="222">
        <v>0</v>
      </c>
      <c r="HH91" s="222" t="s">
        <v>1188</v>
      </c>
      <c r="HI91" s="222" t="s">
        <v>33</v>
      </c>
      <c r="HJ91" s="222">
        <v>2</v>
      </c>
      <c r="HK91" s="222" t="s">
        <v>17</v>
      </c>
      <c r="HL91" s="222" t="s">
        <v>17</v>
      </c>
      <c r="HM91" s="223">
        <v>45603</v>
      </c>
      <c r="HN91" s="221" t="s">
        <v>2166</v>
      </c>
      <c r="HO91" s="224">
        <v>0</v>
      </c>
      <c r="HP91" s="224" t="s">
        <v>1188</v>
      </c>
      <c r="HQ91" s="224" t="s">
        <v>33</v>
      </c>
      <c r="HR91" s="224">
        <v>2</v>
      </c>
      <c r="HS91" s="224" t="s">
        <v>17</v>
      </c>
      <c r="HT91" s="224" t="s">
        <v>17</v>
      </c>
      <c r="HU91" s="214">
        <v>45603</v>
      </c>
      <c r="HV91" s="222" t="s">
        <v>2163</v>
      </c>
      <c r="HW91" s="222">
        <v>0</v>
      </c>
      <c r="HX91" s="222" t="s">
        <v>1188</v>
      </c>
      <c r="HY91" s="222" t="s">
        <v>33</v>
      </c>
      <c r="HZ91" s="222">
        <v>2</v>
      </c>
      <c r="IA91" s="222" t="s">
        <v>17</v>
      </c>
      <c r="IB91" s="222" t="s">
        <v>17</v>
      </c>
      <c r="IC91" s="223">
        <v>45603</v>
      </c>
      <c r="ID91" s="221" t="s">
        <v>2165</v>
      </c>
      <c r="IE91" s="224">
        <v>0</v>
      </c>
      <c r="IF91" s="224" t="s">
        <v>1188</v>
      </c>
      <c r="IG91" s="224" t="s">
        <v>33</v>
      </c>
      <c r="IH91" s="224">
        <v>2</v>
      </c>
      <c r="II91" s="224" t="s">
        <v>17</v>
      </c>
      <c r="IJ91" s="224" t="s">
        <v>17</v>
      </c>
      <c r="IK91" s="214">
        <v>45603</v>
      </c>
      <c r="IL91" s="222" t="s">
        <v>2164</v>
      </c>
      <c r="IM91" s="222">
        <v>1</v>
      </c>
      <c r="IN91" s="222" t="s">
        <v>1188</v>
      </c>
      <c r="IO91" s="222" t="s">
        <v>33</v>
      </c>
      <c r="IP91" s="222">
        <v>2</v>
      </c>
      <c r="IQ91" s="222" t="s">
        <v>17</v>
      </c>
      <c r="IR91" s="222" t="s">
        <v>17</v>
      </c>
      <c r="IS91" s="223">
        <v>45603</v>
      </c>
    </row>
    <row r="92" spans="1:253" s="11" customFormat="1" ht="13.25" customHeight="1" x14ac:dyDescent="0.25">
      <c r="A92" s="11" t="s">
        <v>89</v>
      </c>
      <c r="B92" s="11" t="s">
        <v>10140</v>
      </c>
      <c r="C92" s="11" t="s">
        <v>90</v>
      </c>
      <c r="D92" s="11" t="s">
        <v>91</v>
      </c>
      <c r="E92" s="11" t="s">
        <v>9663</v>
      </c>
      <c r="F92" s="11" t="s">
        <v>8695</v>
      </c>
      <c r="G92" s="212">
        <v>27610000</v>
      </c>
      <c r="H92" s="213" t="s">
        <v>8692</v>
      </c>
      <c r="I92" s="213" t="s">
        <v>358</v>
      </c>
      <c r="J92" s="213">
        <v>1</v>
      </c>
      <c r="K92" s="213" t="s">
        <v>8694</v>
      </c>
      <c r="L92" s="213" t="s">
        <v>8693</v>
      </c>
      <c r="M92" s="214">
        <v>45716</v>
      </c>
      <c r="N92" s="221" t="s">
        <v>8699</v>
      </c>
      <c r="O92" s="216">
        <v>156906</v>
      </c>
      <c r="P92" s="216" t="s">
        <v>8696</v>
      </c>
      <c r="Q92" s="216" t="s">
        <v>358</v>
      </c>
      <c r="R92" s="216">
        <v>1</v>
      </c>
      <c r="S92" s="216" t="s">
        <v>8698</v>
      </c>
      <c r="T92" s="216" t="s">
        <v>8697</v>
      </c>
      <c r="U92" s="217">
        <v>45716</v>
      </c>
      <c r="V92" s="221" t="s">
        <v>8701</v>
      </c>
      <c r="W92" s="213">
        <v>840000</v>
      </c>
      <c r="X92" s="213" t="s">
        <v>8696</v>
      </c>
      <c r="Y92" s="213" t="s">
        <v>358</v>
      </c>
      <c r="Z92" s="213">
        <v>1</v>
      </c>
      <c r="AA92" s="213" t="s">
        <v>8700</v>
      </c>
      <c r="AB92" s="213" t="s">
        <v>8697</v>
      </c>
      <c r="AC92" s="214">
        <v>45716</v>
      </c>
      <c r="AD92" s="221" t="s">
        <v>8705</v>
      </c>
      <c r="AE92" s="218">
        <v>820000</v>
      </c>
      <c r="AF92" s="218" t="s">
        <v>8702</v>
      </c>
      <c r="AG92" s="218" t="s">
        <v>742</v>
      </c>
      <c r="AH92" s="218">
        <v>2</v>
      </c>
      <c r="AI92" s="218" t="s">
        <v>8704</v>
      </c>
      <c r="AJ92" s="218" t="s">
        <v>8703</v>
      </c>
      <c r="AK92" s="219">
        <v>45716</v>
      </c>
      <c r="AL92" s="221" t="s">
        <v>8709</v>
      </c>
      <c r="AM92" s="213">
        <v>341000</v>
      </c>
      <c r="AN92" s="213" t="s">
        <v>8706</v>
      </c>
      <c r="AO92" s="213" t="s">
        <v>358</v>
      </c>
      <c r="AP92" s="213">
        <v>1</v>
      </c>
      <c r="AQ92" s="213" t="s">
        <v>8708</v>
      </c>
      <c r="AR92" s="213" t="s">
        <v>8707</v>
      </c>
      <c r="AS92" s="214">
        <v>45716</v>
      </c>
      <c r="AT92" s="222" t="s">
        <v>8711</v>
      </c>
      <c r="AU92" s="218">
        <v>0</v>
      </c>
      <c r="AV92" s="218" t="s">
        <v>17</v>
      </c>
      <c r="AW92" s="218" t="s">
        <v>17</v>
      </c>
      <c r="AX92" s="218" t="s">
        <v>17</v>
      </c>
      <c r="AY92" s="218" t="s">
        <v>8710</v>
      </c>
      <c r="AZ92" s="218" t="s">
        <v>17</v>
      </c>
      <c r="BA92" s="219">
        <v>45716</v>
      </c>
      <c r="BB92" s="221" t="s">
        <v>93</v>
      </c>
      <c r="BC92" s="213" t="s">
        <v>17</v>
      </c>
      <c r="BD92" s="213">
        <v>0</v>
      </c>
      <c r="BE92" s="213" t="s">
        <v>17</v>
      </c>
      <c r="BF92" s="213" t="s">
        <v>17</v>
      </c>
      <c r="BG92" s="213" t="s">
        <v>83</v>
      </c>
      <c r="BH92" s="213">
        <v>0</v>
      </c>
      <c r="BI92" s="214">
        <v>43508</v>
      </c>
      <c r="BJ92" s="222" t="s">
        <v>8713</v>
      </c>
      <c r="BK92" s="222">
        <v>72</v>
      </c>
      <c r="BL92" s="222" t="s">
        <v>8238</v>
      </c>
      <c r="BM92" s="222" t="s">
        <v>358</v>
      </c>
      <c r="BN92" s="222">
        <v>1</v>
      </c>
      <c r="BO92" s="222" t="s">
        <v>8712</v>
      </c>
      <c r="BP92" s="218" t="s">
        <v>496</v>
      </c>
      <c r="BQ92" s="223">
        <v>45716</v>
      </c>
      <c r="BR92" s="221" t="s">
        <v>304</v>
      </c>
      <c r="BS92" s="224" t="s">
        <v>17</v>
      </c>
      <c r="BT92" s="224">
        <v>0</v>
      </c>
      <c r="BU92" s="224" t="s">
        <v>33</v>
      </c>
      <c r="BV92" s="224">
        <v>2</v>
      </c>
      <c r="BW92" s="224" t="s">
        <v>303</v>
      </c>
      <c r="BX92" s="224" t="s">
        <v>208</v>
      </c>
      <c r="BY92" s="214">
        <v>43552</v>
      </c>
      <c r="BZ92" s="222" t="s">
        <v>305</v>
      </c>
      <c r="CA92" s="222" t="s">
        <v>17</v>
      </c>
      <c r="CB92" s="222">
        <v>0</v>
      </c>
      <c r="CC92" s="222" t="s">
        <v>33</v>
      </c>
      <c r="CD92" s="222">
        <v>2</v>
      </c>
      <c r="CE92" s="222" t="s">
        <v>303</v>
      </c>
      <c r="CF92" s="222" t="s">
        <v>208</v>
      </c>
      <c r="CG92" s="223">
        <v>43552</v>
      </c>
      <c r="CH92" s="221" t="s">
        <v>10839</v>
      </c>
      <c r="CI92" s="222" t="e">
        <v>#N/A</v>
      </c>
      <c r="CJ92" s="222" t="e">
        <v>#N/A</v>
      </c>
      <c r="CK92" s="222" t="e">
        <v>#N/A</v>
      </c>
      <c r="CL92" s="222" t="e">
        <v>#N/A</v>
      </c>
      <c r="CM92" s="222" t="e">
        <v>#N/A</v>
      </c>
      <c r="CN92" s="222" t="e">
        <v>#N/A</v>
      </c>
      <c r="CO92" s="225" t="e">
        <v>#N/A</v>
      </c>
      <c r="CP92" s="222" t="s">
        <v>92</v>
      </c>
      <c r="CQ92" s="224" t="s">
        <v>17</v>
      </c>
      <c r="CR92" s="224">
        <v>0</v>
      </c>
      <c r="CS92" s="224" t="s">
        <v>17</v>
      </c>
      <c r="CT92" s="224" t="s">
        <v>17</v>
      </c>
      <c r="CU92" s="224" t="s">
        <v>83</v>
      </c>
      <c r="CV92" s="224">
        <v>0</v>
      </c>
      <c r="CW92" s="214">
        <v>43508</v>
      </c>
      <c r="CX92" s="222" t="s">
        <v>8717</v>
      </c>
      <c r="CY92" s="218">
        <v>820000</v>
      </c>
      <c r="CZ92" s="218" t="s">
        <v>8702</v>
      </c>
      <c r="DA92" s="218" t="s">
        <v>22</v>
      </c>
      <c r="DB92" s="218">
        <v>3</v>
      </c>
      <c r="DC92" s="218" t="s">
        <v>8722</v>
      </c>
      <c r="DD92" s="218" t="s">
        <v>8703</v>
      </c>
      <c r="DE92" s="220">
        <v>45716</v>
      </c>
      <c r="DF92" s="221" t="s">
        <v>8719</v>
      </c>
      <c r="DG92" s="213">
        <v>20000</v>
      </c>
      <c r="DH92" s="224" t="s">
        <v>8702</v>
      </c>
      <c r="DI92" s="224" t="s">
        <v>22</v>
      </c>
      <c r="DJ92" s="224">
        <v>3</v>
      </c>
      <c r="DK92" s="224" t="s">
        <v>8718</v>
      </c>
      <c r="DL92" s="224" t="s">
        <v>8703</v>
      </c>
      <c r="DM92" s="214">
        <v>45716</v>
      </c>
      <c r="DN92" s="222" t="s">
        <v>8721</v>
      </c>
      <c r="DO92" s="218">
        <v>0</v>
      </c>
      <c r="DP92" s="222" t="s">
        <v>8702</v>
      </c>
      <c r="DQ92" s="222" t="s">
        <v>22</v>
      </c>
      <c r="DR92" s="222">
        <v>3</v>
      </c>
      <c r="DS92" s="222" t="s">
        <v>8720</v>
      </c>
      <c r="DT92" s="222" t="s">
        <v>8703</v>
      </c>
      <c r="DU92" s="223">
        <v>45716</v>
      </c>
      <c r="DV92" s="221" t="s">
        <v>8723</v>
      </c>
      <c r="DW92" s="213">
        <v>532000</v>
      </c>
      <c r="DX92" s="224" t="s">
        <v>8702</v>
      </c>
      <c r="DY92" s="224" t="s">
        <v>22</v>
      </c>
      <c r="DZ92" s="224">
        <v>3</v>
      </c>
      <c r="EA92" s="224" t="s">
        <v>8722</v>
      </c>
      <c r="EB92" s="224" t="s">
        <v>8703</v>
      </c>
      <c r="EC92" s="214">
        <v>45716</v>
      </c>
      <c r="ED92" s="222" t="s">
        <v>8725</v>
      </c>
      <c r="EE92" s="218">
        <v>288000</v>
      </c>
      <c r="EF92" s="222" t="s">
        <v>8702</v>
      </c>
      <c r="EG92" s="222" t="s">
        <v>22</v>
      </c>
      <c r="EH92" s="222">
        <v>3</v>
      </c>
      <c r="EI92" s="222" t="s">
        <v>8724</v>
      </c>
      <c r="EJ92" s="222" t="s">
        <v>8703</v>
      </c>
      <c r="EK92" s="223">
        <v>45716</v>
      </c>
      <c r="EL92" s="221" t="s">
        <v>8727</v>
      </c>
      <c r="EM92" s="213">
        <v>0</v>
      </c>
      <c r="EN92" s="224" t="s">
        <v>8702</v>
      </c>
      <c r="EO92" s="224" t="s">
        <v>22</v>
      </c>
      <c r="EP92" s="224">
        <v>3</v>
      </c>
      <c r="EQ92" s="224" t="s">
        <v>8726</v>
      </c>
      <c r="ER92" s="224" t="s">
        <v>8703</v>
      </c>
      <c r="ES92" s="214">
        <v>45716</v>
      </c>
      <c r="ET92" s="222" t="s">
        <v>8715</v>
      </c>
      <c r="EU92" s="222">
        <v>555</v>
      </c>
      <c r="EV92" s="222" t="s">
        <v>8238</v>
      </c>
      <c r="EW92" s="222" t="s">
        <v>358</v>
      </c>
      <c r="EX92" s="222">
        <v>1</v>
      </c>
      <c r="EY92" s="222" t="s">
        <v>8714</v>
      </c>
      <c r="EZ92" s="222" t="s">
        <v>496</v>
      </c>
      <c r="FA92" s="223">
        <v>45716</v>
      </c>
      <c r="FB92" s="221" t="s">
        <v>8729</v>
      </c>
      <c r="FC92" s="224">
        <v>3</v>
      </c>
      <c r="FD92" s="224" t="s">
        <v>8706</v>
      </c>
      <c r="FE92" s="224" t="s">
        <v>358</v>
      </c>
      <c r="FF92" s="224">
        <v>1</v>
      </c>
      <c r="FG92" s="224" t="s">
        <v>8728</v>
      </c>
      <c r="FH92" s="224" t="s">
        <v>8707</v>
      </c>
      <c r="FI92" s="214">
        <v>45716</v>
      </c>
      <c r="FJ92" s="221" t="s">
        <v>94</v>
      </c>
      <c r="FK92" s="222" t="s">
        <v>17</v>
      </c>
      <c r="FL92" s="222">
        <v>0</v>
      </c>
      <c r="FM92" s="222" t="s">
        <v>17</v>
      </c>
      <c r="FN92" s="222" t="s">
        <v>17</v>
      </c>
      <c r="FO92" s="222" t="s">
        <v>83</v>
      </c>
      <c r="FP92" s="218">
        <v>0</v>
      </c>
      <c r="FQ92" s="219">
        <v>43508</v>
      </c>
      <c r="FR92" s="221" t="s">
        <v>95</v>
      </c>
      <c r="FS92" s="224" t="s">
        <v>17</v>
      </c>
      <c r="FT92" s="224">
        <v>0</v>
      </c>
      <c r="FU92" s="224" t="s">
        <v>17</v>
      </c>
      <c r="FV92" s="224" t="s">
        <v>17</v>
      </c>
      <c r="FW92" s="224" t="s">
        <v>83</v>
      </c>
      <c r="FX92" s="224">
        <v>0</v>
      </c>
      <c r="FY92" s="214">
        <v>43508</v>
      </c>
      <c r="FZ92" s="222" t="s">
        <v>3099</v>
      </c>
      <c r="GA92" s="222">
        <v>1</v>
      </c>
      <c r="GB92" s="222" t="s">
        <v>1188</v>
      </c>
      <c r="GC92" s="222" t="s">
        <v>33</v>
      </c>
      <c r="GD92" s="222">
        <v>2</v>
      </c>
      <c r="GE92" s="222" t="s">
        <v>17</v>
      </c>
      <c r="GF92" s="222" t="s">
        <v>17</v>
      </c>
      <c r="GG92" s="223">
        <v>45614</v>
      </c>
      <c r="GH92" s="221" t="s">
        <v>3105</v>
      </c>
      <c r="GI92" s="224">
        <v>1</v>
      </c>
      <c r="GJ92" s="224" t="s">
        <v>1188</v>
      </c>
      <c r="GK92" s="224" t="s">
        <v>33</v>
      </c>
      <c r="GL92" s="224">
        <v>2</v>
      </c>
      <c r="GM92" s="224" t="s">
        <v>17</v>
      </c>
      <c r="GN92" s="224" t="s">
        <v>17</v>
      </c>
      <c r="GO92" s="214">
        <v>45614</v>
      </c>
      <c r="GP92" s="222" t="s">
        <v>3100</v>
      </c>
      <c r="GQ92" s="222">
        <v>2</v>
      </c>
      <c r="GR92" s="222" t="s">
        <v>1188</v>
      </c>
      <c r="GS92" s="222" t="s">
        <v>33</v>
      </c>
      <c r="GT92" s="222">
        <v>2</v>
      </c>
      <c r="GU92" s="222" t="s">
        <v>17</v>
      </c>
      <c r="GV92" s="222" t="s">
        <v>17</v>
      </c>
      <c r="GW92" s="223">
        <v>45614</v>
      </c>
      <c r="GX92" s="221" t="s">
        <v>3106</v>
      </c>
      <c r="GY92" s="224">
        <v>1</v>
      </c>
      <c r="GZ92" s="224" t="s">
        <v>1188</v>
      </c>
      <c r="HA92" s="224" t="s">
        <v>33</v>
      </c>
      <c r="HB92" s="224">
        <v>2</v>
      </c>
      <c r="HC92" s="224" t="s">
        <v>17</v>
      </c>
      <c r="HD92" s="224" t="s">
        <v>17</v>
      </c>
      <c r="HE92" s="214">
        <v>45614</v>
      </c>
      <c r="HF92" s="222" t="s">
        <v>3098</v>
      </c>
      <c r="HG92" s="222">
        <v>0</v>
      </c>
      <c r="HH92" s="222" t="s">
        <v>1188</v>
      </c>
      <c r="HI92" s="222" t="s">
        <v>33</v>
      </c>
      <c r="HJ92" s="222">
        <v>2</v>
      </c>
      <c r="HK92" s="222" t="s">
        <v>17</v>
      </c>
      <c r="HL92" s="222" t="s">
        <v>17</v>
      </c>
      <c r="HM92" s="223">
        <v>45614</v>
      </c>
      <c r="HN92" s="221" t="s">
        <v>3104</v>
      </c>
      <c r="HO92" s="224">
        <v>3</v>
      </c>
      <c r="HP92" s="224" t="s">
        <v>1188</v>
      </c>
      <c r="HQ92" s="224" t="s">
        <v>33</v>
      </c>
      <c r="HR92" s="224">
        <v>2</v>
      </c>
      <c r="HS92" s="224" t="s">
        <v>17</v>
      </c>
      <c r="HT92" s="224" t="s">
        <v>17</v>
      </c>
      <c r="HU92" s="214">
        <v>45614</v>
      </c>
      <c r="HV92" s="222" t="s">
        <v>3101</v>
      </c>
      <c r="HW92" s="222">
        <v>2</v>
      </c>
      <c r="HX92" s="222" t="s">
        <v>1188</v>
      </c>
      <c r="HY92" s="222" t="s">
        <v>33</v>
      </c>
      <c r="HZ92" s="222">
        <v>2</v>
      </c>
      <c r="IA92" s="222" t="s">
        <v>17</v>
      </c>
      <c r="IB92" s="222" t="s">
        <v>17</v>
      </c>
      <c r="IC92" s="223">
        <v>45614</v>
      </c>
      <c r="ID92" s="221" t="s">
        <v>3103</v>
      </c>
      <c r="IE92" s="224">
        <v>1</v>
      </c>
      <c r="IF92" s="224" t="s">
        <v>1188</v>
      </c>
      <c r="IG92" s="224" t="s">
        <v>33</v>
      </c>
      <c r="IH92" s="224">
        <v>2</v>
      </c>
      <c r="II92" s="224" t="s">
        <v>17</v>
      </c>
      <c r="IJ92" s="224" t="s">
        <v>17</v>
      </c>
      <c r="IK92" s="214">
        <v>45614</v>
      </c>
      <c r="IL92" s="222" t="s">
        <v>3102</v>
      </c>
      <c r="IM92" s="222">
        <v>2</v>
      </c>
      <c r="IN92" s="222" t="s">
        <v>1188</v>
      </c>
      <c r="IO92" s="222" t="s">
        <v>33</v>
      </c>
      <c r="IP92" s="222">
        <v>2</v>
      </c>
      <c r="IQ92" s="222" t="s">
        <v>17</v>
      </c>
      <c r="IR92" s="222" t="s">
        <v>17</v>
      </c>
      <c r="IS92" s="223">
        <v>45614</v>
      </c>
    </row>
    <row r="93" spans="1:253" s="11" customFormat="1" ht="13.25" customHeight="1" x14ac:dyDescent="0.25">
      <c r="A93" s="11" t="s">
        <v>96</v>
      </c>
      <c r="B93" s="11" t="s">
        <v>10140</v>
      </c>
      <c r="C93" s="11" t="s">
        <v>97</v>
      </c>
      <c r="D93" s="11" t="s">
        <v>91</v>
      </c>
      <c r="E93" s="11" t="s">
        <v>9663</v>
      </c>
      <c r="F93" s="11" t="s">
        <v>8969</v>
      </c>
      <c r="G93" s="212">
        <v>27610000</v>
      </c>
      <c r="H93" s="213" t="s">
        <v>8692</v>
      </c>
      <c r="I93" s="213" t="s">
        <v>358</v>
      </c>
      <c r="J93" s="213">
        <v>1</v>
      </c>
      <c r="K93" s="213" t="s">
        <v>8694</v>
      </c>
      <c r="L93" s="213" t="s">
        <v>8693</v>
      </c>
      <c r="M93" s="214">
        <v>45716</v>
      </c>
      <c r="N93" s="221" t="s">
        <v>8972</v>
      </c>
      <c r="O93" s="216">
        <v>210622</v>
      </c>
      <c r="P93" s="216" t="s">
        <v>8696</v>
      </c>
      <c r="Q93" s="216" t="s">
        <v>358</v>
      </c>
      <c r="R93" s="216">
        <v>1</v>
      </c>
      <c r="S93" s="216" t="s">
        <v>8971</v>
      </c>
      <c r="T93" s="216" t="s">
        <v>8970</v>
      </c>
      <c r="U93" s="217">
        <v>45716</v>
      </c>
      <c r="V93" s="221" t="s">
        <v>8974</v>
      </c>
      <c r="W93" s="213">
        <v>9014000</v>
      </c>
      <c r="X93" s="213" t="s">
        <v>8696</v>
      </c>
      <c r="Y93" s="213" t="s">
        <v>358</v>
      </c>
      <c r="Z93" s="213">
        <v>1</v>
      </c>
      <c r="AA93" s="213" t="s">
        <v>8973</v>
      </c>
      <c r="AB93" s="213" t="s">
        <v>8970</v>
      </c>
      <c r="AC93" s="214">
        <v>45716</v>
      </c>
      <c r="AD93" s="221" t="s">
        <v>8976</v>
      </c>
      <c r="AE93" s="218">
        <v>9014000</v>
      </c>
      <c r="AF93" s="218" t="s">
        <v>8696</v>
      </c>
      <c r="AG93" s="218" t="s">
        <v>742</v>
      </c>
      <c r="AH93" s="218">
        <v>2</v>
      </c>
      <c r="AI93" s="218" t="s">
        <v>8975</v>
      </c>
      <c r="AJ93" s="218" t="s">
        <v>8970</v>
      </c>
      <c r="AK93" s="219">
        <v>45716</v>
      </c>
      <c r="AL93" s="221" t="s">
        <v>8979</v>
      </c>
      <c r="AM93" s="213">
        <v>512000</v>
      </c>
      <c r="AN93" s="213" t="s">
        <v>8706</v>
      </c>
      <c r="AO93" s="213" t="s">
        <v>358</v>
      </c>
      <c r="AP93" s="213">
        <v>1</v>
      </c>
      <c r="AQ93" s="213" t="s">
        <v>8978</v>
      </c>
      <c r="AR93" s="213" t="s">
        <v>8977</v>
      </c>
      <c r="AS93" s="214">
        <v>45716</v>
      </c>
      <c r="AT93" s="222" t="s">
        <v>8980</v>
      </c>
      <c r="AU93" s="218">
        <v>0</v>
      </c>
      <c r="AV93" s="218" t="s">
        <v>17</v>
      </c>
      <c r="AW93" s="218" t="s">
        <v>17</v>
      </c>
      <c r="AX93" s="218" t="s">
        <v>17</v>
      </c>
      <c r="AY93" s="218" t="s">
        <v>8710</v>
      </c>
      <c r="AZ93" s="218" t="s">
        <v>17</v>
      </c>
      <c r="BA93" s="219">
        <v>45716</v>
      </c>
      <c r="BB93" s="221" t="s">
        <v>101</v>
      </c>
      <c r="BC93" s="213" t="s">
        <v>17</v>
      </c>
      <c r="BD93" s="213">
        <v>0</v>
      </c>
      <c r="BE93" s="213" t="s">
        <v>33</v>
      </c>
      <c r="BF93" s="213">
        <v>2</v>
      </c>
      <c r="BG93" s="213" t="s">
        <v>83</v>
      </c>
      <c r="BH93" s="213">
        <v>0</v>
      </c>
      <c r="BI93" s="214">
        <v>43508</v>
      </c>
      <c r="BJ93" s="222" t="s">
        <v>8982</v>
      </c>
      <c r="BK93" s="222">
        <v>468</v>
      </c>
      <c r="BL93" s="222" t="s">
        <v>8238</v>
      </c>
      <c r="BM93" s="222" t="s">
        <v>358</v>
      </c>
      <c r="BN93" s="222">
        <v>1</v>
      </c>
      <c r="BO93" s="222" t="s">
        <v>8981</v>
      </c>
      <c r="BP93" s="218" t="s">
        <v>496</v>
      </c>
      <c r="BQ93" s="223">
        <v>45716</v>
      </c>
      <c r="BR93" s="221" t="s">
        <v>98</v>
      </c>
      <c r="BS93" s="224" t="s">
        <v>17</v>
      </c>
      <c r="BT93" s="224">
        <v>0</v>
      </c>
      <c r="BU93" s="224" t="s">
        <v>33</v>
      </c>
      <c r="BV93" s="224">
        <v>2</v>
      </c>
      <c r="BW93" s="224" t="s">
        <v>83</v>
      </c>
      <c r="BX93" s="224">
        <v>0</v>
      </c>
      <c r="BY93" s="214">
        <v>43508</v>
      </c>
      <c r="BZ93" s="222" t="s">
        <v>99</v>
      </c>
      <c r="CA93" s="222" t="s">
        <v>17</v>
      </c>
      <c r="CB93" s="222">
        <v>0</v>
      </c>
      <c r="CC93" s="222" t="s">
        <v>17</v>
      </c>
      <c r="CD93" s="222" t="s">
        <v>17</v>
      </c>
      <c r="CE93" s="222" t="s">
        <v>83</v>
      </c>
      <c r="CF93" s="222">
        <v>0</v>
      </c>
      <c r="CG93" s="223">
        <v>43508</v>
      </c>
      <c r="CH93" s="221" t="s">
        <v>10840</v>
      </c>
      <c r="CI93" s="222" t="e">
        <v>#N/A</v>
      </c>
      <c r="CJ93" s="222" t="e">
        <v>#N/A</v>
      </c>
      <c r="CK93" s="222" t="e">
        <v>#N/A</v>
      </c>
      <c r="CL93" s="222" t="e">
        <v>#N/A</v>
      </c>
      <c r="CM93" s="222" t="e">
        <v>#N/A</v>
      </c>
      <c r="CN93" s="222" t="e">
        <v>#N/A</v>
      </c>
      <c r="CO93" s="225" t="e">
        <v>#N/A</v>
      </c>
      <c r="CP93" s="222" t="s">
        <v>100</v>
      </c>
      <c r="CQ93" s="224" t="s">
        <v>17</v>
      </c>
      <c r="CR93" s="224">
        <v>0</v>
      </c>
      <c r="CS93" s="224" t="s">
        <v>33</v>
      </c>
      <c r="CT93" s="224">
        <v>2</v>
      </c>
      <c r="CU93" s="224" t="s">
        <v>83</v>
      </c>
      <c r="CV93" s="224">
        <v>0</v>
      </c>
      <c r="CW93" s="214">
        <v>43508</v>
      </c>
      <c r="CX93" s="222" t="s">
        <v>8986</v>
      </c>
      <c r="CY93" s="218">
        <v>1903000</v>
      </c>
      <c r="CZ93" s="218" t="s">
        <v>8702</v>
      </c>
      <c r="DA93" s="218" t="s">
        <v>22</v>
      </c>
      <c r="DB93" s="218">
        <v>3</v>
      </c>
      <c r="DC93" s="218" t="s">
        <v>8990</v>
      </c>
      <c r="DD93" s="218" t="s">
        <v>8984</v>
      </c>
      <c r="DE93" s="220">
        <v>45716</v>
      </c>
      <c r="DF93" s="221" t="s">
        <v>8988</v>
      </c>
      <c r="DG93" s="213">
        <v>0</v>
      </c>
      <c r="DH93" s="224" t="s">
        <v>8702</v>
      </c>
      <c r="DI93" s="224" t="s">
        <v>22</v>
      </c>
      <c r="DJ93" s="224">
        <v>3</v>
      </c>
      <c r="DK93" s="224" t="s">
        <v>8987</v>
      </c>
      <c r="DL93" s="224" t="s">
        <v>8984</v>
      </c>
      <c r="DM93" s="214">
        <v>45716</v>
      </c>
      <c r="DN93" s="222" t="s">
        <v>8989</v>
      </c>
      <c r="DO93" s="218">
        <v>7112000</v>
      </c>
      <c r="DP93" s="222" t="s">
        <v>8702</v>
      </c>
      <c r="DQ93" s="222" t="s">
        <v>22</v>
      </c>
      <c r="DR93" s="222">
        <v>3</v>
      </c>
      <c r="DS93" s="222" t="s">
        <v>8718</v>
      </c>
      <c r="DT93" s="222" t="s">
        <v>8984</v>
      </c>
      <c r="DU93" s="223">
        <v>45716</v>
      </c>
      <c r="DV93" s="221" t="s">
        <v>8991</v>
      </c>
      <c r="DW93" s="213">
        <v>1903000</v>
      </c>
      <c r="DX93" s="224" t="s">
        <v>8702</v>
      </c>
      <c r="DY93" s="224" t="s">
        <v>22</v>
      </c>
      <c r="DZ93" s="224">
        <v>3</v>
      </c>
      <c r="EA93" s="224" t="s">
        <v>8990</v>
      </c>
      <c r="EB93" s="224" t="s">
        <v>8984</v>
      </c>
      <c r="EC93" s="214">
        <v>45716</v>
      </c>
      <c r="ED93" s="222" t="s">
        <v>8993</v>
      </c>
      <c r="EE93" s="218">
        <v>0</v>
      </c>
      <c r="EF93" s="222" t="s">
        <v>8702</v>
      </c>
      <c r="EG93" s="222" t="s">
        <v>22</v>
      </c>
      <c r="EH93" s="222">
        <v>3</v>
      </c>
      <c r="EI93" s="222" t="s">
        <v>8992</v>
      </c>
      <c r="EJ93" s="222" t="s">
        <v>8984</v>
      </c>
      <c r="EK93" s="223">
        <v>45716</v>
      </c>
      <c r="EL93" s="221" t="s">
        <v>8994</v>
      </c>
      <c r="EM93" s="213">
        <v>0</v>
      </c>
      <c r="EN93" s="224" t="s">
        <v>8702</v>
      </c>
      <c r="EO93" s="224" t="s">
        <v>22</v>
      </c>
      <c r="EP93" s="224">
        <v>3</v>
      </c>
      <c r="EQ93" s="224" t="s">
        <v>8992</v>
      </c>
      <c r="ER93" s="224" t="s">
        <v>8984</v>
      </c>
      <c r="ES93" s="214">
        <v>45716</v>
      </c>
      <c r="ET93" s="222" t="s">
        <v>8983</v>
      </c>
      <c r="EU93" s="222">
        <v>555</v>
      </c>
      <c r="EV93" s="222" t="s">
        <v>8238</v>
      </c>
      <c r="EW93" s="222" t="s">
        <v>358</v>
      </c>
      <c r="EX93" s="222">
        <v>1</v>
      </c>
      <c r="EY93" s="222" t="s">
        <v>8714</v>
      </c>
      <c r="EZ93" s="222" t="s">
        <v>496</v>
      </c>
      <c r="FA93" s="223">
        <v>45716</v>
      </c>
      <c r="FB93" s="221" t="s">
        <v>8997</v>
      </c>
      <c r="FC93" s="224">
        <v>3</v>
      </c>
      <c r="FD93" s="224" t="s">
        <v>8706</v>
      </c>
      <c r="FE93" s="224" t="s">
        <v>358</v>
      </c>
      <c r="FF93" s="224">
        <v>1</v>
      </c>
      <c r="FG93" s="224" t="s">
        <v>8996</v>
      </c>
      <c r="FH93" s="224" t="s">
        <v>8995</v>
      </c>
      <c r="FI93" s="214">
        <v>45716</v>
      </c>
      <c r="FJ93" s="221" t="s">
        <v>102</v>
      </c>
      <c r="FK93" s="222" t="s">
        <v>17</v>
      </c>
      <c r="FL93" s="222">
        <v>0</v>
      </c>
      <c r="FM93" s="222" t="s">
        <v>33</v>
      </c>
      <c r="FN93" s="222">
        <v>2</v>
      </c>
      <c r="FO93" s="222" t="s">
        <v>83</v>
      </c>
      <c r="FP93" s="218">
        <v>0</v>
      </c>
      <c r="FQ93" s="219">
        <v>43508</v>
      </c>
      <c r="FR93" s="221" t="s">
        <v>103</v>
      </c>
      <c r="FS93" s="224" t="s">
        <v>17</v>
      </c>
      <c r="FT93" s="224">
        <v>0</v>
      </c>
      <c r="FU93" s="224" t="s">
        <v>33</v>
      </c>
      <c r="FV93" s="224">
        <v>2</v>
      </c>
      <c r="FW93" s="224" t="s">
        <v>83</v>
      </c>
      <c r="FX93" s="224">
        <v>0</v>
      </c>
      <c r="FY93" s="214">
        <v>43508</v>
      </c>
      <c r="FZ93" s="222" t="s">
        <v>3108</v>
      </c>
      <c r="GA93" s="222">
        <v>1</v>
      </c>
      <c r="GB93" s="222" t="s">
        <v>1188</v>
      </c>
      <c r="GC93" s="222" t="s">
        <v>33</v>
      </c>
      <c r="GD93" s="222">
        <v>2</v>
      </c>
      <c r="GE93" s="222" t="s">
        <v>17</v>
      </c>
      <c r="GF93" s="222" t="s">
        <v>17</v>
      </c>
      <c r="GG93" s="223">
        <v>45614</v>
      </c>
      <c r="GH93" s="221" t="s">
        <v>3114</v>
      </c>
      <c r="GI93" s="224">
        <v>1</v>
      </c>
      <c r="GJ93" s="224" t="s">
        <v>1188</v>
      </c>
      <c r="GK93" s="224" t="s">
        <v>33</v>
      </c>
      <c r="GL93" s="224">
        <v>2</v>
      </c>
      <c r="GM93" s="224" t="s">
        <v>17</v>
      </c>
      <c r="GN93" s="224" t="s">
        <v>17</v>
      </c>
      <c r="GO93" s="214">
        <v>45614</v>
      </c>
      <c r="GP93" s="222" t="s">
        <v>3109</v>
      </c>
      <c r="GQ93" s="222">
        <v>2</v>
      </c>
      <c r="GR93" s="222" t="s">
        <v>1188</v>
      </c>
      <c r="GS93" s="222" t="s">
        <v>33</v>
      </c>
      <c r="GT93" s="222">
        <v>2</v>
      </c>
      <c r="GU93" s="222" t="s">
        <v>17</v>
      </c>
      <c r="GV93" s="222" t="s">
        <v>17</v>
      </c>
      <c r="GW93" s="223">
        <v>45614</v>
      </c>
      <c r="GX93" s="221" t="s">
        <v>3115</v>
      </c>
      <c r="GY93" s="224">
        <v>1</v>
      </c>
      <c r="GZ93" s="224" t="s">
        <v>1188</v>
      </c>
      <c r="HA93" s="224" t="s">
        <v>33</v>
      </c>
      <c r="HB93" s="224">
        <v>2</v>
      </c>
      <c r="HC93" s="224" t="s">
        <v>17</v>
      </c>
      <c r="HD93" s="224" t="s">
        <v>17</v>
      </c>
      <c r="HE93" s="214">
        <v>45614</v>
      </c>
      <c r="HF93" s="222" t="s">
        <v>3107</v>
      </c>
      <c r="HG93" s="222">
        <v>0</v>
      </c>
      <c r="HH93" s="222" t="s">
        <v>1188</v>
      </c>
      <c r="HI93" s="222" t="s">
        <v>33</v>
      </c>
      <c r="HJ93" s="222">
        <v>2</v>
      </c>
      <c r="HK93" s="222" t="s">
        <v>17</v>
      </c>
      <c r="HL93" s="222" t="s">
        <v>17</v>
      </c>
      <c r="HM93" s="223">
        <v>45614</v>
      </c>
      <c r="HN93" s="221" t="s">
        <v>3113</v>
      </c>
      <c r="HO93" s="224">
        <v>3</v>
      </c>
      <c r="HP93" s="224" t="s">
        <v>1188</v>
      </c>
      <c r="HQ93" s="224" t="s">
        <v>33</v>
      </c>
      <c r="HR93" s="224">
        <v>2</v>
      </c>
      <c r="HS93" s="224" t="s">
        <v>17</v>
      </c>
      <c r="HT93" s="224" t="s">
        <v>17</v>
      </c>
      <c r="HU93" s="214">
        <v>45614</v>
      </c>
      <c r="HV93" s="222" t="s">
        <v>3110</v>
      </c>
      <c r="HW93" s="222">
        <v>1</v>
      </c>
      <c r="HX93" s="222" t="s">
        <v>1188</v>
      </c>
      <c r="HY93" s="222" t="s">
        <v>33</v>
      </c>
      <c r="HZ93" s="222">
        <v>2</v>
      </c>
      <c r="IA93" s="222" t="s">
        <v>17</v>
      </c>
      <c r="IB93" s="222" t="s">
        <v>17</v>
      </c>
      <c r="IC93" s="223">
        <v>45614</v>
      </c>
      <c r="ID93" s="221" t="s">
        <v>3112</v>
      </c>
      <c r="IE93" s="224">
        <v>1</v>
      </c>
      <c r="IF93" s="224" t="s">
        <v>1188</v>
      </c>
      <c r="IG93" s="224" t="s">
        <v>33</v>
      </c>
      <c r="IH93" s="224">
        <v>2</v>
      </c>
      <c r="II93" s="224" t="s">
        <v>17</v>
      </c>
      <c r="IJ93" s="224" t="s">
        <v>17</v>
      </c>
      <c r="IK93" s="214">
        <v>45614</v>
      </c>
      <c r="IL93" s="222" t="s">
        <v>3111</v>
      </c>
      <c r="IM93" s="222">
        <v>2</v>
      </c>
      <c r="IN93" s="222" t="s">
        <v>1188</v>
      </c>
      <c r="IO93" s="222" t="s">
        <v>33</v>
      </c>
      <c r="IP93" s="222">
        <v>2</v>
      </c>
      <c r="IQ93" s="222" t="s">
        <v>17</v>
      </c>
      <c r="IR93" s="222" t="s">
        <v>17</v>
      </c>
      <c r="IS93" s="223">
        <v>45614</v>
      </c>
    </row>
    <row r="94" spans="1:253" s="11" customFormat="1" ht="13.25" customHeight="1" x14ac:dyDescent="0.25">
      <c r="A94" s="11" t="s">
        <v>395</v>
      </c>
      <c r="B94" s="11" t="s">
        <v>10162</v>
      </c>
      <c r="C94" s="11" t="s">
        <v>396</v>
      </c>
      <c r="D94" s="11" t="s">
        <v>91</v>
      </c>
      <c r="E94" s="11" t="s">
        <v>9663</v>
      </c>
      <c r="F94" s="11" t="s">
        <v>8998</v>
      </c>
      <c r="G94" s="212">
        <v>27610000</v>
      </c>
      <c r="H94" s="213" t="s">
        <v>8692</v>
      </c>
      <c r="I94" s="213" t="s">
        <v>358</v>
      </c>
      <c r="J94" s="213">
        <v>1</v>
      </c>
      <c r="K94" s="213" t="s">
        <v>8694</v>
      </c>
      <c r="L94" s="213" t="s">
        <v>8693</v>
      </c>
      <c r="M94" s="214">
        <v>45716</v>
      </c>
      <c r="N94" s="221" t="s">
        <v>9001</v>
      </c>
      <c r="O94" s="216">
        <v>41796</v>
      </c>
      <c r="P94" s="216" t="s">
        <v>8696</v>
      </c>
      <c r="Q94" s="216" t="s">
        <v>358</v>
      </c>
      <c r="R94" s="216">
        <v>1</v>
      </c>
      <c r="S94" s="216" t="s">
        <v>9000</v>
      </c>
      <c r="T94" s="216" t="s">
        <v>8999</v>
      </c>
      <c r="U94" s="217">
        <v>45716</v>
      </c>
      <c r="V94" s="221" t="s">
        <v>9003</v>
      </c>
      <c r="W94" s="213">
        <v>5057000</v>
      </c>
      <c r="X94" s="213" t="s">
        <v>8696</v>
      </c>
      <c r="Y94" s="213" t="s">
        <v>358</v>
      </c>
      <c r="Z94" s="213">
        <v>1</v>
      </c>
      <c r="AA94" s="213" t="s">
        <v>9002</v>
      </c>
      <c r="AB94" s="213" t="s">
        <v>8999</v>
      </c>
      <c r="AC94" s="214">
        <v>45716</v>
      </c>
      <c r="AD94" s="221" t="s">
        <v>9006</v>
      </c>
      <c r="AE94" s="218">
        <v>796000</v>
      </c>
      <c r="AF94" s="218" t="s">
        <v>8702</v>
      </c>
      <c r="AG94" s="218" t="s">
        <v>742</v>
      </c>
      <c r="AH94" s="218">
        <v>2</v>
      </c>
      <c r="AI94" s="218" t="s">
        <v>9005</v>
      </c>
      <c r="AJ94" s="218" t="s">
        <v>9004</v>
      </c>
      <c r="AK94" s="219">
        <v>45716</v>
      </c>
      <c r="AL94" s="221" t="s">
        <v>9009</v>
      </c>
      <c r="AM94" s="213">
        <v>99000</v>
      </c>
      <c r="AN94" s="213" t="s">
        <v>8706</v>
      </c>
      <c r="AO94" s="213" t="s">
        <v>358</v>
      </c>
      <c r="AP94" s="213">
        <v>1</v>
      </c>
      <c r="AQ94" s="213" t="s">
        <v>9008</v>
      </c>
      <c r="AR94" s="213" t="s">
        <v>9007</v>
      </c>
      <c r="AS94" s="214">
        <v>45716</v>
      </c>
      <c r="AT94" s="222" t="s">
        <v>9010</v>
      </c>
      <c r="AU94" s="218">
        <v>0</v>
      </c>
      <c r="AV94" s="218" t="s">
        <v>17</v>
      </c>
      <c r="AW94" s="218" t="s">
        <v>17</v>
      </c>
      <c r="AX94" s="218" t="s">
        <v>17</v>
      </c>
      <c r="AY94" s="218" t="s">
        <v>17</v>
      </c>
      <c r="AZ94" s="218" t="s">
        <v>17</v>
      </c>
      <c r="BA94" s="219">
        <v>45716</v>
      </c>
      <c r="BB94" s="221" t="s">
        <v>401</v>
      </c>
      <c r="BC94" s="213" t="s">
        <v>17</v>
      </c>
      <c r="BD94" s="213" t="s">
        <v>17</v>
      </c>
      <c r="BE94" s="213" t="s">
        <v>17</v>
      </c>
      <c r="BF94" s="213" t="s">
        <v>17</v>
      </c>
      <c r="BG94" s="213" t="s">
        <v>18</v>
      </c>
      <c r="BH94" s="213" t="s">
        <v>17</v>
      </c>
      <c r="BI94" s="214">
        <v>43815</v>
      </c>
      <c r="BJ94" s="222" t="s">
        <v>9012</v>
      </c>
      <c r="BK94" s="222">
        <v>15</v>
      </c>
      <c r="BL94" s="222" t="s">
        <v>8238</v>
      </c>
      <c r="BM94" s="222" t="s">
        <v>358</v>
      </c>
      <c r="BN94" s="222">
        <v>1</v>
      </c>
      <c r="BO94" s="222" t="s">
        <v>9011</v>
      </c>
      <c r="BP94" s="218" t="s">
        <v>496</v>
      </c>
      <c r="BQ94" s="223">
        <v>45716</v>
      </c>
      <c r="BR94" s="221" t="s">
        <v>398</v>
      </c>
      <c r="BS94" s="224">
        <v>0</v>
      </c>
      <c r="BT94" s="224" t="s">
        <v>17</v>
      </c>
      <c r="BU94" s="224" t="s">
        <v>358</v>
      </c>
      <c r="BV94" s="224">
        <v>1</v>
      </c>
      <c r="BW94" s="224" t="s">
        <v>397</v>
      </c>
      <c r="BX94" s="224" t="s">
        <v>17</v>
      </c>
      <c r="BY94" s="214">
        <v>43815</v>
      </c>
      <c r="BZ94" s="222" t="s">
        <v>399</v>
      </c>
      <c r="CA94" s="222">
        <v>0</v>
      </c>
      <c r="CB94" s="222" t="s">
        <v>17</v>
      </c>
      <c r="CC94" s="222" t="s">
        <v>358</v>
      </c>
      <c r="CD94" s="222">
        <v>1</v>
      </c>
      <c r="CE94" s="222" t="s">
        <v>397</v>
      </c>
      <c r="CF94" s="222" t="s">
        <v>17</v>
      </c>
      <c r="CG94" s="223">
        <v>43815</v>
      </c>
      <c r="CH94" s="221" t="s">
        <v>10841</v>
      </c>
      <c r="CI94" s="222" t="e">
        <v>#N/A</v>
      </c>
      <c r="CJ94" s="222" t="e">
        <v>#N/A</v>
      </c>
      <c r="CK94" s="222" t="e">
        <v>#N/A</v>
      </c>
      <c r="CL94" s="222" t="e">
        <v>#N/A</v>
      </c>
      <c r="CM94" s="222" t="e">
        <v>#N/A</v>
      </c>
      <c r="CN94" s="222" t="e">
        <v>#N/A</v>
      </c>
      <c r="CO94" s="225" t="e">
        <v>#N/A</v>
      </c>
      <c r="CP94" s="222" t="s">
        <v>400</v>
      </c>
      <c r="CQ94" s="224">
        <v>0</v>
      </c>
      <c r="CR94" s="224" t="s">
        <v>17</v>
      </c>
      <c r="CS94" s="224" t="s">
        <v>358</v>
      </c>
      <c r="CT94" s="224">
        <v>1</v>
      </c>
      <c r="CU94" s="224" t="s">
        <v>397</v>
      </c>
      <c r="CV94" s="224" t="s">
        <v>17</v>
      </c>
      <c r="CW94" s="214">
        <v>43815</v>
      </c>
      <c r="CX94" s="222" t="s">
        <v>9015</v>
      </c>
      <c r="CY94" s="218">
        <v>796000</v>
      </c>
      <c r="CZ94" s="218" t="s">
        <v>8702</v>
      </c>
      <c r="DA94" s="218" t="s">
        <v>22</v>
      </c>
      <c r="DB94" s="218">
        <v>3</v>
      </c>
      <c r="DC94" s="218" t="s">
        <v>9021</v>
      </c>
      <c r="DD94" s="218" t="s">
        <v>9004</v>
      </c>
      <c r="DE94" s="220">
        <v>45716</v>
      </c>
      <c r="DF94" s="221" t="s">
        <v>9018</v>
      </c>
      <c r="DG94" s="213">
        <v>4261000</v>
      </c>
      <c r="DH94" s="224" t="s">
        <v>9016</v>
      </c>
      <c r="DI94" s="224" t="s">
        <v>22</v>
      </c>
      <c r="DJ94" s="224">
        <v>3</v>
      </c>
      <c r="DK94" s="224" t="s">
        <v>8718</v>
      </c>
      <c r="DL94" s="224" t="s">
        <v>9017</v>
      </c>
      <c r="DM94" s="214">
        <v>45716</v>
      </c>
      <c r="DN94" s="222" t="s">
        <v>9020</v>
      </c>
      <c r="DO94" s="218">
        <v>0</v>
      </c>
      <c r="DP94" s="222" t="s">
        <v>8702</v>
      </c>
      <c r="DQ94" s="222" t="s">
        <v>22</v>
      </c>
      <c r="DR94" s="222">
        <v>3</v>
      </c>
      <c r="DS94" s="222" t="s">
        <v>9019</v>
      </c>
      <c r="DT94" s="222" t="s">
        <v>9004</v>
      </c>
      <c r="DU94" s="223">
        <v>45716</v>
      </c>
      <c r="DV94" s="221" t="s">
        <v>9022</v>
      </c>
      <c r="DW94" s="213">
        <v>532000</v>
      </c>
      <c r="DX94" s="224" t="s">
        <v>8702</v>
      </c>
      <c r="DY94" s="224" t="s">
        <v>22</v>
      </c>
      <c r="DZ94" s="224">
        <v>3</v>
      </c>
      <c r="EA94" s="224" t="s">
        <v>9021</v>
      </c>
      <c r="EB94" s="224" t="s">
        <v>9004</v>
      </c>
      <c r="EC94" s="214">
        <v>45716</v>
      </c>
      <c r="ED94" s="222" t="s">
        <v>9024</v>
      </c>
      <c r="EE94" s="218">
        <v>264000</v>
      </c>
      <c r="EF94" s="222" t="s">
        <v>8702</v>
      </c>
      <c r="EG94" s="222" t="s">
        <v>22</v>
      </c>
      <c r="EH94" s="222">
        <v>3</v>
      </c>
      <c r="EI94" s="222" t="s">
        <v>9023</v>
      </c>
      <c r="EJ94" s="222" t="s">
        <v>9004</v>
      </c>
      <c r="EK94" s="223">
        <v>45716</v>
      </c>
      <c r="EL94" s="221" t="s">
        <v>9025</v>
      </c>
      <c r="EM94" s="213">
        <v>0</v>
      </c>
      <c r="EN94" s="224" t="s">
        <v>8702</v>
      </c>
      <c r="EO94" s="224" t="s">
        <v>22</v>
      </c>
      <c r="EP94" s="224">
        <v>3</v>
      </c>
      <c r="EQ94" s="224" t="s">
        <v>8726</v>
      </c>
      <c r="ER94" s="224" t="s">
        <v>9004</v>
      </c>
      <c r="ES94" s="214">
        <v>45716</v>
      </c>
      <c r="ET94" s="222" t="s">
        <v>9013</v>
      </c>
      <c r="EU94" s="222">
        <v>555</v>
      </c>
      <c r="EV94" s="222" t="s">
        <v>8238</v>
      </c>
      <c r="EW94" s="222" t="s">
        <v>358</v>
      </c>
      <c r="EX94" s="222">
        <v>1</v>
      </c>
      <c r="EY94" s="222" t="s">
        <v>8714</v>
      </c>
      <c r="EZ94" s="222" t="s">
        <v>496</v>
      </c>
      <c r="FA94" s="223">
        <v>45716</v>
      </c>
      <c r="FB94" s="221" t="s">
        <v>9027</v>
      </c>
      <c r="FC94" s="224">
        <v>3</v>
      </c>
      <c r="FD94" s="224" t="s">
        <v>8706</v>
      </c>
      <c r="FE94" s="224" t="s">
        <v>358</v>
      </c>
      <c r="FF94" s="224">
        <v>1</v>
      </c>
      <c r="FG94" s="224" t="s">
        <v>9026</v>
      </c>
      <c r="FH94" s="224" t="s">
        <v>9007</v>
      </c>
      <c r="FI94" s="214">
        <v>45716</v>
      </c>
      <c r="FJ94" s="221" t="s">
        <v>402</v>
      </c>
      <c r="FK94" s="222" t="s">
        <v>17</v>
      </c>
      <c r="FL94" s="222" t="s">
        <v>17</v>
      </c>
      <c r="FM94" s="222" t="s">
        <v>17</v>
      </c>
      <c r="FN94" s="222" t="s">
        <v>17</v>
      </c>
      <c r="FO94" s="222" t="s">
        <v>18</v>
      </c>
      <c r="FP94" s="218" t="s">
        <v>17</v>
      </c>
      <c r="FQ94" s="219">
        <v>43815</v>
      </c>
      <c r="FR94" s="221" t="s">
        <v>403</v>
      </c>
      <c r="FS94" s="224" t="s">
        <v>17</v>
      </c>
      <c r="FT94" s="224" t="s">
        <v>17</v>
      </c>
      <c r="FU94" s="224" t="s">
        <v>17</v>
      </c>
      <c r="FV94" s="224" t="s">
        <v>17</v>
      </c>
      <c r="FW94" s="224" t="s">
        <v>18</v>
      </c>
      <c r="FX94" s="224" t="s">
        <v>17</v>
      </c>
      <c r="FY94" s="214">
        <v>43815</v>
      </c>
      <c r="FZ94" s="222" t="s">
        <v>3117</v>
      </c>
      <c r="GA94" s="222">
        <v>1</v>
      </c>
      <c r="GB94" s="222" t="s">
        <v>1188</v>
      </c>
      <c r="GC94" s="222" t="s">
        <v>33</v>
      </c>
      <c r="GD94" s="222">
        <v>2</v>
      </c>
      <c r="GE94" s="222" t="s">
        <v>17</v>
      </c>
      <c r="GF94" s="222" t="s">
        <v>17</v>
      </c>
      <c r="GG94" s="223">
        <v>45614</v>
      </c>
      <c r="GH94" s="221" t="s">
        <v>3123</v>
      </c>
      <c r="GI94" s="224">
        <v>1</v>
      </c>
      <c r="GJ94" s="224" t="s">
        <v>1188</v>
      </c>
      <c r="GK94" s="224" t="s">
        <v>33</v>
      </c>
      <c r="GL94" s="224">
        <v>2</v>
      </c>
      <c r="GM94" s="224" t="s">
        <v>17</v>
      </c>
      <c r="GN94" s="224" t="s">
        <v>17</v>
      </c>
      <c r="GO94" s="214">
        <v>45614</v>
      </c>
      <c r="GP94" s="222" t="s">
        <v>3118</v>
      </c>
      <c r="GQ94" s="222">
        <v>2</v>
      </c>
      <c r="GR94" s="222" t="s">
        <v>1188</v>
      </c>
      <c r="GS94" s="222" t="s">
        <v>33</v>
      </c>
      <c r="GT94" s="222">
        <v>2</v>
      </c>
      <c r="GU94" s="222" t="s">
        <v>17</v>
      </c>
      <c r="GV94" s="222" t="s">
        <v>17</v>
      </c>
      <c r="GW94" s="223">
        <v>45614</v>
      </c>
      <c r="GX94" s="221" t="s">
        <v>3124</v>
      </c>
      <c r="GY94" s="224">
        <v>1</v>
      </c>
      <c r="GZ94" s="224" t="s">
        <v>1188</v>
      </c>
      <c r="HA94" s="224" t="s">
        <v>33</v>
      </c>
      <c r="HB94" s="224">
        <v>2</v>
      </c>
      <c r="HC94" s="224" t="s">
        <v>17</v>
      </c>
      <c r="HD94" s="224" t="s">
        <v>17</v>
      </c>
      <c r="HE94" s="214">
        <v>45614</v>
      </c>
      <c r="HF94" s="222" t="s">
        <v>3116</v>
      </c>
      <c r="HG94" s="222">
        <v>0</v>
      </c>
      <c r="HH94" s="222" t="s">
        <v>1188</v>
      </c>
      <c r="HI94" s="222" t="s">
        <v>33</v>
      </c>
      <c r="HJ94" s="222">
        <v>2</v>
      </c>
      <c r="HK94" s="222" t="s">
        <v>17</v>
      </c>
      <c r="HL94" s="222" t="s">
        <v>17</v>
      </c>
      <c r="HM94" s="223">
        <v>45614</v>
      </c>
      <c r="HN94" s="221" t="s">
        <v>3122</v>
      </c>
      <c r="HO94" s="224">
        <v>3</v>
      </c>
      <c r="HP94" s="224" t="s">
        <v>1188</v>
      </c>
      <c r="HQ94" s="224" t="s">
        <v>33</v>
      </c>
      <c r="HR94" s="224">
        <v>2</v>
      </c>
      <c r="HS94" s="224" t="s">
        <v>17</v>
      </c>
      <c r="HT94" s="224" t="s">
        <v>17</v>
      </c>
      <c r="HU94" s="214">
        <v>45614</v>
      </c>
      <c r="HV94" s="222" t="s">
        <v>3119</v>
      </c>
      <c r="HW94" s="222">
        <v>1</v>
      </c>
      <c r="HX94" s="222" t="s">
        <v>1188</v>
      </c>
      <c r="HY94" s="222" t="s">
        <v>33</v>
      </c>
      <c r="HZ94" s="222">
        <v>2</v>
      </c>
      <c r="IA94" s="222" t="s">
        <v>17</v>
      </c>
      <c r="IB94" s="222" t="s">
        <v>17</v>
      </c>
      <c r="IC94" s="223">
        <v>45614</v>
      </c>
      <c r="ID94" s="221" t="s">
        <v>3121</v>
      </c>
      <c r="IE94" s="224">
        <v>1</v>
      </c>
      <c r="IF94" s="224" t="s">
        <v>1188</v>
      </c>
      <c r="IG94" s="224" t="s">
        <v>33</v>
      </c>
      <c r="IH94" s="224">
        <v>2</v>
      </c>
      <c r="II94" s="224" t="s">
        <v>17</v>
      </c>
      <c r="IJ94" s="224" t="s">
        <v>17</v>
      </c>
      <c r="IK94" s="214">
        <v>45614</v>
      </c>
      <c r="IL94" s="222" t="s">
        <v>3120</v>
      </c>
      <c r="IM94" s="222">
        <v>3</v>
      </c>
      <c r="IN94" s="222" t="s">
        <v>1188</v>
      </c>
      <c r="IO94" s="222" t="s">
        <v>33</v>
      </c>
      <c r="IP94" s="222">
        <v>2</v>
      </c>
      <c r="IQ94" s="222" t="s">
        <v>17</v>
      </c>
      <c r="IR94" s="222" t="s">
        <v>17</v>
      </c>
      <c r="IS94" s="223">
        <v>45614</v>
      </c>
    </row>
    <row r="95" spans="1:253" s="11" customFormat="1" ht="13.25" customHeight="1" x14ac:dyDescent="0.25">
      <c r="A95" s="11" t="s">
        <v>1422</v>
      </c>
      <c r="B95" s="11" t="s">
        <v>10421</v>
      </c>
      <c r="C95" s="11" t="s">
        <v>1423</v>
      </c>
      <c r="D95" s="11" t="s">
        <v>91</v>
      </c>
      <c r="E95" s="11" t="s">
        <v>9663</v>
      </c>
      <c r="F95" s="11" t="s">
        <v>1427</v>
      </c>
      <c r="G95" s="212">
        <v>27139000</v>
      </c>
      <c r="H95" s="213" t="s">
        <v>1424</v>
      </c>
      <c r="I95" s="213" t="s">
        <v>742</v>
      </c>
      <c r="J95" s="213">
        <v>2</v>
      </c>
      <c r="K95" s="213" t="s">
        <v>1426</v>
      </c>
      <c r="L95" s="213" t="s">
        <v>1425</v>
      </c>
      <c r="M95" s="214">
        <v>45504</v>
      </c>
      <c r="N95" s="221" t="s">
        <v>1431</v>
      </c>
      <c r="O95" s="216">
        <v>1186408</v>
      </c>
      <c r="P95" s="216" t="s">
        <v>1428</v>
      </c>
      <c r="Q95" s="216" t="s">
        <v>358</v>
      </c>
      <c r="R95" s="216">
        <v>1</v>
      </c>
      <c r="S95" s="216" t="s">
        <v>1430</v>
      </c>
      <c r="T95" s="216" t="s">
        <v>1429</v>
      </c>
      <c r="U95" s="217">
        <v>45504</v>
      </c>
      <c r="V95" s="221" t="s">
        <v>1433</v>
      </c>
      <c r="W95" s="213">
        <v>27139000</v>
      </c>
      <c r="X95" s="213" t="s">
        <v>1424</v>
      </c>
      <c r="Y95" s="213" t="s">
        <v>742</v>
      </c>
      <c r="Z95" s="213">
        <v>2</v>
      </c>
      <c r="AA95" s="213" t="s">
        <v>1432</v>
      </c>
      <c r="AB95" s="213" t="s">
        <v>1425</v>
      </c>
      <c r="AC95" s="214">
        <v>45504</v>
      </c>
      <c r="AD95" s="221" t="s">
        <v>1437</v>
      </c>
      <c r="AE95" s="218">
        <v>9900000</v>
      </c>
      <c r="AF95" s="218" t="s">
        <v>1434</v>
      </c>
      <c r="AG95" s="218" t="s">
        <v>742</v>
      </c>
      <c r="AH95" s="218">
        <v>2</v>
      </c>
      <c r="AI95" s="218" t="s">
        <v>1436</v>
      </c>
      <c r="AJ95" s="218" t="s">
        <v>1435</v>
      </c>
      <c r="AK95" s="219">
        <v>45504</v>
      </c>
      <c r="AL95" s="221" t="s">
        <v>1634</v>
      </c>
      <c r="AM95" s="213">
        <v>944000</v>
      </c>
      <c r="AN95" s="213" t="s">
        <v>1631</v>
      </c>
      <c r="AO95" s="213" t="s">
        <v>358</v>
      </c>
      <c r="AP95" s="213">
        <v>1</v>
      </c>
      <c r="AQ95" s="213" t="s">
        <v>1633</v>
      </c>
      <c r="AR95" s="213" t="s">
        <v>1632</v>
      </c>
      <c r="AS95" s="214">
        <v>45531</v>
      </c>
      <c r="AT95" s="222" t="s">
        <v>1439</v>
      </c>
      <c r="AU95" s="218" t="s">
        <v>17</v>
      </c>
      <c r="AV95" s="218" t="s">
        <v>17</v>
      </c>
      <c r="AW95" s="218" t="s">
        <v>17</v>
      </c>
      <c r="AX95" s="218" t="s">
        <v>17</v>
      </c>
      <c r="AY95" s="218" t="s">
        <v>17</v>
      </c>
      <c r="AZ95" s="218" t="s">
        <v>17</v>
      </c>
      <c r="BA95" s="219">
        <v>45504</v>
      </c>
      <c r="BB95" s="221" t="s">
        <v>1438</v>
      </c>
      <c r="BC95" s="213" t="s">
        <v>17</v>
      </c>
      <c r="BD95" s="213" t="s">
        <v>17</v>
      </c>
      <c r="BE95" s="213" t="s">
        <v>17</v>
      </c>
      <c r="BF95" s="213" t="s">
        <v>17</v>
      </c>
      <c r="BG95" s="213" t="s">
        <v>17</v>
      </c>
      <c r="BH95" s="213" t="s">
        <v>17</v>
      </c>
      <c r="BI95" s="214">
        <v>45504</v>
      </c>
      <c r="BJ95" s="222" t="s">
        <v>1637</v>
      </c>
      <c r="BK95" s="222">
        <v>792</v>
      </c>
      <c r="BL95" s="222" t="s">
        <v>1635</v>
      </c>
      <c r="BM95" s="222" t="s">
        <v>358</v>
      </c>
      <c r="BN95" s="222">
        <v>1</v>
      </c>
      <c r="BO95" s="222" t="s">
        <v>1636</v>
      </c>
      <c r="BP95" s="218" t="s">
        <v>496</v>
      </c>
      <c r="BQ95" s="223">
        <v>45531</v>
      </c>
      <c r="BR95" s="221" t="s">
        <v>1440</v>
      </c>
      <c r="BS95" s="224" t="s">
        <v>17</v>
      </c>
      <c r="BT95" s="224" t="s">
        <v>17</v>
      </c>
      <c r="BU95" s="224" t="s">
        <v>17</v>
      </c>
      <c r="BV95" s="224" t="s">
        <v>17</v>
      </c>
      <c r="BW95" s="224" t="s">
        <v>17</v>
      </c>
      <c r="BX95" s="224" t="s">
        <v>17</v>
      </c>
      <c r="BY95" s="214">
        <v>45504</v>
      </c>
      <c r="BZ95" s="222" t="s">
        <v>1441</v>
      </c>
      <c r="CA95" s="222" t="s">
        <v>17</v>
      </c>
      <c r="CB95" s="222" t="s">
        <v>17</v>
      </c>
      <c r="CC95" s="222" t="s">
        <v>17</v>
      </c>
      <c r="CD95" s="222" t="s">
        <v>17</v>
      </c>
      <c r="CE95" s="222" t="s">
        <v>17</v>
      </c>
      <c r="CF95" s="222" t="s">
        <v>17</v>
      </c>
      <c r="CG95" s="223">
        <v>45504</v>
      </c>
      <c r="CH95" s="221" t="s">
        <v>10842</v>
      </c>
      <c r="CI95" s="222" t="e">
        <v>#N/A</v>
      </c>
      <c r="CJ95" s="222" t="e">
        <v>#N/A</v>
      </c>
      <c r="CK95" s="222" t="e">
        <v>#N/A</v>
      </c>
      <c r="CL95" s="222" t="e">
        <v>#N/A</v>
      </c>
      <c r="CM95" s="222" t="e">
        <v>#N/A</v>
      </c>
      <c r="CN95" s="222" t="e">
        <v>#N/A</v>
      </c>
      <c r="CO95" s="225" t="e">
        <v>#N/A</v>
      </c>
      <c r="CP95" s="222" t="s">
        <v>1443</v>
      </c>
      <c r="CQ95" s="224" t="s">
        <v>17</v>
      </c>
      <c r="CR95" s="224" t="s">
        <v>17</v>
      </c>
      <c r="CS95" s="224" t="s">
        <v>17</v>
      </c>
      <c r="CT95" s="224" t="s">
        <v>17</v>
      </c>
      <c r="CU95" s="224" t="s">
        <v>17</v>
      </c>
      <c r="CV95" s="224" t="s">
        <v>17</v>
      </c>
      <c r="CW95" s="214">
        <v>45504</v>
      </c>
      <c r="CX95" s="222" t="s">
        <v>1447</v>
      </c>
      <c r="CY95" s="218">
        <v>4300000</v>
      </c>
      <c r="CZ95" s="218" t="s">
        <v>1444</v>
      </c>
      <c r="DA95" s="218" t="s">
        <v>742</v>
      </c>
      <c r="DB95" s="218">
        <v>2</v>
      </c>
      <c r="DC95" s="218" t="s">
        <v>1456</v>
      </c>
      <c r="DD95" s="218" t="s">
        <v>1445</v>
      </c>
      <c r="DE95" s="220">
        <v>45504</v>
      </c>
      <c r="DF95" s="221" t="s">
        <v>1451</v>
      </c>
      <c r="DG95" s="213">
        <v>17239000</v>
      </c>
      <c r="DH95" s="224" t="s">
        <v>1448</v>
      </c>
      <c r="DI95" s="224" t="s">
        <v>742</v>
      </c>
      <c r="DJ95" s="224">
        <v>2</v>
      </c>
      <c r="DK95" s="224" t="s">
        <v>1450</v>
      </c>
      <c r="DL95" s="224" t="s">
        <v>1449</v>
      </c>
      <c r="DM95" s="214">
        <v>45504</v>
      </c>
      <c r="DN95" s="222" t="s">
        <v>1455</v>
      </c>
      <c r="DO95" s="218">
        <v>5600000</v>
      </c>
      <c r="DP95" s="222" t="s">
        <v>1452</v>
      </c>
      <c r="DQ95" s="222" t="s">
        <v>742</v>
      </c>
      <c r="DR95" s="222">
        <v>2</v>
      </c>
      <c r="DS95" s="222" t="s">
        <v>1454</v>
      </c>
      <c r="DT95" s="222" t="s">
        <v>1453</v>
      </c>
      <c r="DU95" s="223">
        <v>45504</v>
      </c>
      <c r="DV95" s="221" t="s">
        <v>1457</v>
      </c>
      <c r="DW95" s="213">
        <v>3023000</v>
      </c>
      <c r="DX95" s="224" t="s">
        <v>1444</v>
      </c>
      <c r="DY95" s="224" t="s">
        <v>742</v>
      </c>
      <c r="DZ95" s="224">
        <v>2</v>
      </c>
      <c r="EA95" s="224" t="s">
        <v>1456</v>
      </c>
      <c r="EB95" s="224" t="s">
        <v>1445</v>
      </c>
      <c r="EC95" s="214">
        <v>45504</v>
      </c>
      <c r="ED95" s="222" t="s">
        <v>1459</v>
      </c>
      <c r="EE95" s="218">
        <v>1277000</v>
      </c>
      <c r="EF95" s="222" t="s">
        <v>1444</v>
      </c>
      <c r="EG95" s="222" t="s">
        <v>22</v>
      </c>
      <c r="EH95" s="222">
        <v>3</v>
      </c>
      <c r="EI95" s="222" t="s">
        <v>1458</v>
      </c>
      <c r="EJ95" s="222" t="s">
        <v>1445</v>
      </c>
      <c r="EK95" s="223">
        <v>45504</v>
      </c>
      <c r="EL95" s="221" t="s">
        <v>1461</v>
      </c>
      <c r="EM95" s="213" t="s">
        <v>17</v>
      </c>
      <c r="EN95" s="224" t="s">
        <v>1444</v>
      </c>
      <c r="EO95" s="224" t="s">
        <v>22</v>
      </c>
      <c r="EP95" s="224">
        <v>3</v>
      </c>
      <c r="EQ95" s="224" t="s">
        <v>1460</v>
      </c>
      <c r="ER95" s="224" t="s">
        <v>1445</v>
      </c>
      <c r="ES95" s="214">
        <v>45504</v>
      </c>
      <c r="ET95" s="222" t="s">
        <v>1639</v>
      </c>
      <c r="EU95" s="222">
        <v>792</v>
      </c>
      <c r="EV95" s="222" t="s">
        <v>1635</v>
      </c>
      <c r="EW95" s="222" t="s">
        <v>358</v>
      </c>
      <c r="EX95" s="222">
        <v>1</v>
      </c>
      <c r="EY95" s="222" t="s">
        <v>1638</v>
      </c>
      <c r="EZ95" s="222" t="s">
        <v>496</v>
      </c>
      <c r="FA95" s="223">
        <v>45531</v>
      </c>
      <c r="FB95" s="221" t="s">
        <v>1641</v>
      </c>
      <c r="FC95" s="224">
        <v>4</v>
      </c>
      <c r="FD95" s="224" t="s">
        <v>1631</v>
      </c>
      <c r="FE95" s="224" t="s">
        <v>358</v>
      </c>
      <c r="FF95" s="224">
        <v>1</v>
      </c>
      <c r="FG95" s="224" t="s">
        <v>1640</v>
      </c>
      <c r="FH95" s="224" t="s">
        <v>1632</v>
      </c>
      <c r="FI95" s="214">
        <v>45531</v>
      </c>
      <c r="FJ95" s="221" t="s">
        <v>1462</v>
      </c>
      <c r="FK95" s="222" t="s">
        <v>17</v>
      </c>
      <c r="FL95" s="222" t="s">
        <v>17</v>
      </c>
      <c r="FM95" s="222" t="s">
        <v>17</v>
      </c>
      <c r="FN95" s="222" t="s">
        <v>17</v>
      </c>
      <c r="FO95" s="222" t="s">
        <v>17</v>
      </c>
      <c r="FP95" s="218" t="s">
        <v>17</v>
      </c>
      <c r="FQ95" s="219">
        <v>45504</v>
      </c>
      <c r="FR95" s="221" t="s">
        <v>1463</v>
      </c>
      <c r="FS95" s="224" t="s">
        <v>17</v>
      </c>
      <c r="FT95" s="224" t="s">
        <v>17</v>
      </c>
      <c r="FU95" s="224" t="s">
        <v>17</v>
      </c>
      <c r="FV95" s="224" t="s">
        <v>17</v>
      </c>
      <c r="FW95" s="224" t="s">
        <v>17</v>
      </c>
      <c r="FX95" s="224" t="s">
        <v>17</v>
      </c>
      <c r="FY95" s="214">
        <v>45504</v>
      </c>
      <c r="FZ95" s="222" t="s">
        <v>3126</v>
      </c>
      <c r="GA95" s="222">
        <v>1</v>
      </c>
      <c r="GB95" s="222" t="s">
        <v>1188</v>
      </c>
      <c r="GC95" s="222" t="s">
        <v>33</v>
      </c>
      <c r="GD95" s="222">
        <v>2</v>
      </c>
      <c r="GE95" s="222" t="s">
        <v>17</v>
      </c>
      <c r="GF95" s="222" t="s">
        <v>17</v>
      </c>
      <c r="GG95" s="223">
        <v>45614</v>
      </c>
      <c r="GH95" s="221" t="s">
        <v>3132</v>
      </c>
      <c r="GI95" s="224">
        <v>1</v>
      </c>
      <c r="GJ95" s="224" t="s">
        <v>1188</v>
      </c>
      <c r="GK95" s="224" t="s">
        <v>33</v>
      </c>
      <c r="GL95" s="224">
        <v>2</v>
      </c>
      <c r="GM95" s="224" t="s">
        <v>17</v>
      </c>
      <c r="GN95" s="224" t="s">
        <v>17</v>
      </c>
      <c r="GO95" s="214">
        <v>45614</v>
      </c>
      <c r="GP95" s="222" t="s">
        <v>3127</v>
      </c>
      <c r="GQ95" s="222">
        <v>2</v>
      </c>
      <c r="GR95" s="222" t="s">
        <v>1188</v>
      </c>
      <c r="GS95" s="222" t="s">
        <v>33</v>
      </c>
      <c r="GT95" s="222">
        <v>2</v>
      </c>
      <c r="GU95" s="222" t="s">
        <v>17</v>
      </c>
      <c r="GV95" s="222" t="s">
        <v>17</v>
      </c>
      <c r="GW95" s="223">
        <v>45614</v>
      </c>
      <c r="GX95" s="221" t="s">
        <v>3133</v>
      </c>
      <c r="GY95" s="224">
        <v>1</v>
      </c>
      <c r="GZ95" s="224" t="s">
        <v>1188</v>
      </c>
      <c r="HA95" s="224" t="s">
        <v>33</v>
      </c>
      <c r="HB95" s="224">
        <v>2</v>
      </c>
      <c r="HC95" s="224" t="s">
        <v>17</v>
      </c>
      <c r="HD95" s="224" t="s">
        <v>17</v>
      </c>
      <c r="HE95" s="214">
        <v>45614</v>
      </c>
      <c r="HF95" s="222" t="s">
        <v>3125</v>
      </c>
      <c r="HG95" s="222">
        <v>0</v>
      </c>
      <c r="HH95" s="222" t="s">
        <v>1188</v>
      </c>
      <c r="HI95" s="222" t="s">
        <v>33</v>
      </c>
      <c r="HJ95" s="222">
        <v>2</v>
      </c>
      <c r="HK95" s="222" t="s">
        <v>17</v>
      </c>
      <c r="HL95" s="222" t="s">
        <v>17</v>
      </c>
      <c r="HM95" s="223">
        <v>45614</v>
      </c>
      <c r="HN95" s="221" t="s">
        <v>3131</v>
      </c>
      <c r="HO95" s="224">
        <v>3</v>
      </c>
      <c r="HP95" s="224" t="s">
        <v>1188</v>
      </c>
      <c r="HQ95" s="224" t="s">
        <v>33</v>
      </c>
      <c r="HR95" s="224">
        <v>2</v>
      </c>
      <c r="HS95" s="224" t="s">
        <v>17</v>
      </c>
      <c r="HT95" s="224" t="s">
        <v>17</v>
      </c>
      <c r="HU95" s="214">
        <v>45614</v>
      </c>
      <c r="HV95" s="222" t="s">
        <v>3128</v>
      </c>
      <c r="HW95" s="222">
        <v>2</v>
      </c>
      <c r="HX95" s="222" t="s">
        <v>1188</v>
      </c>
      <c r="HY95" s="222" t="s">
        <v>33</v>
      </c>
      <c r="HZ95" s="222">
        <v>2</v>
      </c>
      <c r="IA95" s="222" t="s">
        <v>17</v>
      </c>
      <c r="IB95" s="222" t="s">
        <v>17</v>
      </c>
      <c r="IC95" s="223">
        <v>45614</v>
      </c>
      <c r="ID95" s="221" t="s">
        <v>3130</v>
      </c>
      <c r="IE95" s="224">
        <v>1</v>
      </c>
      <c r="IF95" s="224" t="s">
        <v>1188</v>
      </c>
      <c r="IG95" s="224" t="s">
        <v>33</v>
      </c>
      <c r="IH95" s="224">
        <v>2</v>
      </c>
      <c r="II95" s="224" t="s">
        <v>17</v>
      </c>
      <c r="IJ95" s="224" t="s">
        <v>17</v>
      </c>
      <c r="IK95" s="214">
        <v>45614</v>
      </c>
      <c r="IL95" s="222" t="s">
        <v>3129</v>
      </c>
      <c r="IM95" s="222">
        <v>3</v>
      </c>
      <c r="IN95" s="222" t="s">
        <v>1188</v>
      </c>
      <c r="IO95" s="222" t="s">
        <v>33</v>
      </c>
      <c r="IP95" s="222">
        <v>2</v>
      </c>
      <c r="IQ95" s="222" t="s">
        <v>17</v>
      </c>
      <c r="IR95" s="222" t="s">
        <v>17</v>
      </c>
      <c r="IS95" s="223">
        <v>45614</v>
      </c>
    </row>
    <row r="96" spans="1:253" s="11" customFormat="1" ht="13.25" customHeight="1" x14ac:dyDescent="0.25">
      <c r="A96" s="11" t="s">
        <v>1118</v>
      </c>
      <c r="B96" s="11" t="s">
        <v>10425</v>
      </c>
      <c r="C96" s="11" t="s">
        <v>1119</v>
      </c>
      <c r="D96" s="11" t="s">
        <v>1120</v>
      </c>
      <c r="E96" s="11" t="s">
        <v>9664</v>
      </c>
      <c r="F96" s="11" t="s">
        <v>6746</v>
      </c>
      <c r="G96" s="212">
        <v>234552000</v>
      </c>
      <c r="H96" s="213" t="s">
        <v>6462</v>
      </c>
      <c r="I96" s="213" t="s">
        <v>742</v>
      </c>
      <c r="J96" s="213">
        <v>2</v>
      </c>
      <c r="K96" s="213" t="s">
        <v>6413</v>
      </c>
      <c r="L96" s="213" t="s">
        <v>6412</v>
      </c>
      <c r="M96" s="214">
        <v>45713</v>
      </c>
      <c r="N96" s="221" t="s">
        <v>6597</v>
      </c>
      <c r="O96" s="216">
        <v>910770</v>
      </c>
      <c r="P96" s="216" t="s">
        <v>6594</v>
      </c>
      <c r="Q96" s="216" t="s">
        <v>742</v>
      </c>
      <c r="R96" s="216">
        <v>2</v>
      </c>
      <c r="S96" s="216" t="s">
        <v>6596</v>
      </c>
      <c r="T96" s="216" t="s">
        <v>6595</v>
      </c>
      <c r="U96" s="217">
        <v>45713</v>
      </c>
      <c r="V96" s="221" t="s">
        <v>6599</v>
      </c>
      <c r="W96" s="213">
        <v>206655000</v>
      </c>
      <c r="X96" s="213" t="s">
        <v>6419</v>
      </c>
      <c r="Y96" s="213" t="s">
        <v>742</v>
      </c>
      <c r="Z96" s="213">
        <v>2</v>
      </c>
      <c r="AA96" s="213" t="s">
        <v>6598</v>
      </c>
      <c r="AB96" s="213" t="s">
        <v>6420</v>
      </c>
      <c r="AC96" s="214">
        <v>45713</v>
      </c>
      <c r="AD96" s="221" t="s">
        <v>6601</v>
      </c>
      <c r="AE96" s="218">
        <v>107372000</v>
      </c>
      <c r="AF96" s="218" t="s">
        <v>6419</v>
      </c>
      <c r="AG96" s="218" t="s">
        <v>742</v>
      </c>
      <c r="AH96" s="218">
        <v>2</v>
      </c>
      <c r="AI96" s="218" t="s">
        <v>6600</v>
      </c>
      <c r="AJ96" s="218" t="s">
        <v>6420</v>
      </c>
      <c r="AK96" s="219">
        <v>45713</v>
      </c>
      <c r="AL96" s="221" t="s">
        <v>6605</v>
      </c>
      <c r="AM96" s="213">
        <v>6727000</v>
      </c>
      <c r="AN96" s="213" t="s">
        <v>6602</v>
      </c>
      <c r="AO96" s="213" t="s">
        <v>22</v>
      </c>
      <c r="AP96" s="213">
        <v>3</v>
      </c>
      <c r="AQ96" s="213" t="s">
        <v>6604</v>
      </c>
      <c r="AR96" s="213" t="s">
        <v>6603</v>
      </c>
      <c r="AS96" s="214">
        <v>45713</v>
      </c>
      <c r="AT96" s="222" t="s">
        <v>6607</v>
      </c>
      <c r="AU96" s="218" t="s">
        <v>17</v>
      </c>
      <c r="AV96" s="218" t="s">
        <v>17</v>
      </c>
      <c r="AW96" s="218" t="s">
        <v>17</v>
      </c>
      <c r="AX96" s="218" t="s">
        <v>17</v>
      </c>
      <c r="AY96" s="218" t="s">
        <v>6606</v>
      </c>
      <c r="AZ96" s="218" t="s">
        <v>17</v>
      </c>
      <c r="BA96" s="219">
        <v>45713</v>
      </c>
      <c r="BB96" s="221" t="s">
        <v>6631</v>
      </c>
      <c r="BC96" s="213">
        <v>6229517</v>
      </c>
      <c r="BD96" s="213" t="s">
        <v>6628</v>
      </c>
      <c r="BE96" s="213" t="s">
        <v>742</v>
      </c>
      <c r="BF96" s="213">
        <v>2</v>
      </c>
      <c r="BG96" s="213" t="s">
        <v>6630</v>
      </c>
      <c r="BH96" s="213" t="s">
        <v>6629</v>
      </c>
      <c r="BI96" s="214">
        <v>45713</v>
      </c>
      <c r="BJ96" s="222" t="s">
        <v>1123</v>
      </c>
      <c r="BK96" s="222">
        <v>4693</v>
      </c>
      <c r="BL96" s="222" t="s">
        <v>1121</v>
      </c>
      <c r="BM96" s="222" t="s">
        <v>742</v>
      </c>
      <c r="BN96" s="222">
        <v>2</v>
      </c>
      <c r="BO96" s="222" t="s">
        <v>1122</v>
      </c>
      <c r="BP96" s="218" t="s">
        <v>547</v>
      </c>
      <c r="BQ96" s="223">
        <v>45401</v>
      </c>
      <c r="BR96" s="221" t="s">
        <v>6632</v>
      </c>
      <c r="BS96" s="224" t="s">
        <v>17</v>
      </c>
      <c r="BT96" s="224" t="s">
        <v>17</v>
      </c>
      <c r="BU96" s="224" t="s">
        <v>17</v>
      </c>
      <c r="BV96" s="224" t="s">
        <v>17</v>
      </c>
      <c r="BW96" s="224" t="s">
        <v>6454</v>
      </c>
      <c r="BX96" s="224" t="s">
        <v>17</v>
      </c>
      <c r="BY96" s="214">
        <v>45713</v>
      </c>
      <c r="BZ96" s="222" t="s">
        <v>6633</v>
      </c>
      <c r="CA96" s="222" t="s">
        <v>17</v>
      </c>
      <c r="CB96" s="222" t="s">
        <v>17</v>
      </c>
      <c r="CC96" s="222" t="s">
        <v>17</v>
      </c>
      <c r="CD96" s="222" t="s">
        <v>17</v>
      </c>
      <c r="CE96" s="222" t="s">
        <v>6454</v>
      </c>
      <c r="CF96" s="222" t="s">
        <v>17</v>
      </c>
      <c r="CG96" s="223">
        <v>45713</v>
      </c>
      <c r="CH96" s="221" t="s">
        <v>10843</v>
      </c>
      <c r="CI96" s="222" t="e">
        <v>#N/A</v>
      </c>
      <c r="CJ96" s="222" t="e">
        <v>#N/A</v>
      </c>
      <c r="CK96" s="222" t="e">
        <v>#N/A</v>
      </c>
      <c r="CL96" s="222" t="e">
        <v>#N/A</v>
      </c>
      <c r="CM96" s="222" t="e">
        <v>#N/A</v>
      </c>
      <c r="CN96" s="222" t="e">
        <v>#N/A</v>
      </c>
      <c r="CO96" s="225" t="e">
        <v>#N/A</v>
      </c>
      <c r="CP96" s="222" t="s">
        <v>6635</v>
      </c>
      <c r="CQ96" s="224" t="s">
        <v>17</v>
      </c>
      <c r="CR96" s="224" t="s">
        <v>17</v>
      </c>
      <c r="CS96" s="224" t="s">
        <v>17</v>
      </c>
      <c r="CT96" s="224" t="s">
        <v>17</v>
      </c>
      <c r="CU96" s="224" t="s">
        <v>6454</v>
      </c>
      <c r="CV96" s="224" t="s">
        <v>17</v>
      </c>
      <c r="CW96" s="214">
        <v>45713</v>
      </c>
      <c r="CX96" s="222" t="s">
        <v>6611</v>
      </c>
      <c r="CY96" s="218">
        <v>25090000</v>
      </c>
      <c r="CZ96" s="218" t="s">
        <v>6419</v>
      </c>
      <c r="DA96" s="218" t="s">
        <v>742</v>
      </c>
      <c r="DB96" s="218">
        <v>2</v>
      </c>
      <c r="DC96" s="218" t="s">
        <v>6616</v>
      </c>
      <c r="DD96" s="218" t="s">
        <v>6420</v>
      </c>
      <c r="DE96" s="220">
        <v>45713</v>
      </c>
      <c r="DF96" s="221" t="s">
        <v>6613</v>
      </c>
      <c r="DG96" s="213">
        <v>99282000</v>
      </c>
      <c r="DH96" s="224" t="s">
        <v>6419</v>
      </c>
      <c r="DI96" s="224" t="s">
        <v>742</v>
      </c>
      <c r="DJ96" s="224">
        <v>2</v>
      </c>
      <c r="DK96" s="224" t="s">
        <v>6612</v>
      </c>
      <c r="DL96" s="224" t="s">
        <v>6420</v>
      </c>
      <c r="DM96" s="214">
        <v>45713</v>
      </c>
      <c r="DN96" s="222" t="s">
        <v>6615</v>
      </c>
      <c r="DO96" s="218">
        <v>82282000</v>
      </c>
      <c r="DP96" s="222" t="s">
        <v>6419</v>
      </c>
      <c r="DQ96" s="222" t="s">
        <v>742</v>
      </c>
      <c r="DR96" s="222">
        <v>2</v>
      </c>
      <c r="DS96" s="222" t="s">
        <v>6614</v>
      </c>
      <c r="DT96" s="222" t="s">
        <v>6420</v>
      </c>
      <c r="DU96" s="223">
        <v>45713</v>
      </c>
      <c r="DV96" s="221" t="s">
        <v>6617</v>
      </c>
      <c r="DW96" s="213">
        <v>24103000</v>
      </c>
      <c r="DX96" s="224" t="s">
        <v>6419</v>
      </c>
      <c r="DY96" s="224" t="s">
        <v>742</v>
      </c>
      <c r="DZ96" s="224">
        <v>2</v>
      </c>
      <c r="EA96" s="224" t="s">
        <v>6616</v>
      </c>
      <c r="EB96" s="224" t="s">
        <v>6420</v>
      </c>
      <c r="EC96" s="214">
        <v>45713</v>
      </c>
      <c r="ED96" s="222" t="s">
        <v>6619</v>
      </c>
      <c r="EE96" s="218">
        <v>987000</v>
      </c>
      <c r="EF96" s="222" t="s">
        <v>6419</v>
      </c>
      <c r="EG96" s="222" t="s">
        <v>742</v>
      </c>
      <c r="EH96" s="222">
        <v>2</v>
      </c>
      <c r="EI96" s="222" t="s">
        <v>6618</v>
      </c>
      <c r="EJ96" s="222" t="s">
        <v>6420</v>
      </c>
      <c r="EK96" s="223">
        <v>45713</v>
      </c>
      <c r="EL96" s="221" t="s">
        <v>6621</v>
      </c>
      <c r="EM96" s="213">
        <v>0</v>
      </c>
      <c r="EN96" s="224" t="s">
        <v>6419</v>
      </c>
      <c r="EO96" s="224" t="s">
        <v>742</v>
      </c>
      <c r="EP96" s="224">
        <v>2</v>
      </c>
      <c r="EQ96" s="224" t="s">
        <v>6620</v>
      </c>
      <c r="ER96" s="224" t="s">
        <v>6420</v>
      </c>
      <c r="ES96" s="214">
        <v>45713</v>
      </c>
      <c r="ET96" s="222" t="s">
        <v>6609</v>
      </c>
      <c r="EU96" s="222">
        <v>4986</v>
      </c>
      <c r="EV96" s="222" t="s">
        <v>6527</v>
      </c>
      <c r="EW96" s="222" t="s">
        <v>742</v>
      </c>
      <c r="EX96" s="222">
        <v>2</v>
      </c>
      <c r="EY96" s="222" t="s">
        <v>6608</v>
      </c>
      <c r="EZ96" s="222" t="s">
        <v>6528</v>
      </c>
      <c r="FA96" s="223">
        <v>45713</v>
      </c>
      <c r="FB96" s="221" t="s">
        <v>6625</v>
      </c>
      <c r="FC96" s="224">
        <v>5</v>
      </c>
      <c r="FD96" s="224" t="s">
        <v>6622</v>
      </c>
      <c r="FE96" s="224" t="s">
        <v>22</v>
      </c>
      <c r="FF96" s="224">
        <v>3</v>
      </c>
      <c r="FG96" s="224" t="s">
        <v>6624</v>
      </c>
      <c r="FH96" s="224" t="s">
        <v>6623</v>
      </c>
      <c r="FI96" s="214">
        <v>45713</v>
      </c>
      <c r="FJ96" s="221" t="s">
        <v>6626</v>
      </c>
      <c r="FK96" s="222" t="s">
        <v>17</v>
      </c>
      <c r="FL96" s="222" t="s">
        <v>17</v>
      </c>
      <c r="FM96" s="222" t="s">
        <v>17</v>
      </c>
      <c r="FN96" s="222" t="s">
        <v>17</v>
      </c>
      <c r="FO96" s="222" t="s">
        <v>6454</v>
      </c>
      <c r="FP96" s="218" t="s">
        <v>17</v>
      </c>
      <c r="FQ96" s="219">
        <v>45713</v>
      </c>
      <c r="FR96" s="221" t="s">
        <v>6627</v>
      </c>
      <c r="FS96" s="224" t="s">
        <v>17</v>
      </c>
      <c r="FT96" s="224" t="s">
        <v>17</v>
      </c>
      <c r="FU96" s="224" t="s">
        <v>17</v>
      </c>
      <c r="FV96" s="224" t="s">
        <v>17</v>
      </c>
      <c r="FW96" s="224" t="s">
        <v>6454</v>
      </c>
      <c r="FX96" s="224" t="s">
        <v>17</v>
      </c>
      <c r="FY96" s="214">
        <v>45713</v>
      </c>
      <c r="FZ96" s="222" t="s">
        <v>2200</v>
      </c>
      <c r="GA96" s="222">
        <v>1</v>
      </c>
      <c r="GB96" s="222" t="s">
        <v>1188</v>
      </c>
      <c r="GC96" s="222" t="s">
        <v>33</v>
      </c>
      <c r="GD96" s="222">
        <v>2</v>
      </c>
      <c r="GE96" s="222" t="s">
        <v>17</v>
      </c>
      <c r="GF96" s="222" t="s">
        <v>17</v>
      </c>
      <c r="GG96" s="223">
        <v>45604</v>
      </c>
      <c r="GH96" s="221" t="s">
        <v>2206</v>
      </c>
      <c r="GI96" s="224">
        <v>2</v>
      </c>
      <c r="GJ96" s="224" t="s">
        <v>1188</v>
      </c>
      <c r="GK96" s="224" t="s">
        <v>33</v>
      </c>
      <c r="GL96" s="224">
        <v>2</v>
      </c>
      <c r="GM96" s="224" t="s">
        <v>17</v>
      </c>
      <c r="GN96" s="224" t="s">
        <v>17</v>
      </c>
      <c r="GO96" s="214">
        <v>45604</v>
      </c>
      <c r="GP96" s="222" t="s">
        <v>2201</v>
      </c>
      <c r="GQ96" s="222">
        <v>2</v>
      </c>
      <c r="GR96" s="222" t="s">
        <v>1188</v>
      </c>
      <c r="GS96" s="222" t="s">
        <v>33</v>
      </c>
      <c r="GT96" s="222">
        <v>2</v>
      </c>
      <c r="GU96" s="222" t="s">
        <v>17</v>
      </c>
      <c r="GV96" s="222" t="s">
        <v>17</v>
      </c>
      <c r="GW96" s="223">
        <v>45604</v>
      </c>
      <c r="GX96" s="221" t="s">
        <v>2207</v>
      </c>
      <c r="GY96" s="224">
        <v>3</v>
      </c>
      <c r="GZ96" s="224" t="s">
        <v>1188</v>
      </c>
      <c r="HA96" s="224" t="s">
        <v>33</v>
      </c>
      <c r="HB96" s="224">
        <v>2</v>
      </c>
      <c r="HC96" s="224" t="s">
        <v>17</v>
      </c>
      <c r="HD96" s="224" t="s">
        <v>17</v>
      </c>
      <c r="HE96" s="214">
        <v>45604</v>
      </c>
      <c r="HF96" s="222" t="s">
        <v>2199</v>
      </c>
      <c r="HG96" s="222">
        <v>2</v>
      </c>
      <c r="HH96" s="222" t="s">
        <v>1188</v>
      </c>
      <c r="HI96" s="222" t="s">
        <v>33</v>
      </c>
      <c r="HJ96" s="222">
        <v>2</v>
      </c>
      <c r="HK96" s="222" t="s">
        <v>17</v>
      </c>
      <c r="HL96" s="222" t="s">
        <v>17</v>
      </c>
      <c r="HM96" s="223">
        <v>45604</v>
      </c>
      <c r="HN96" s="221" t="s">
        <v>2205</v>
      </c>
      <c r="HO96" s="224">
        <v>3</v>
      </c>
      <c r="HP96" s="224" t="s">
        <v>1188</v>
      </c>
      <c r="HQ96" s="224" t="s">
        <v>33</v>
      </c>
      <c r="HR96" s="224">
        <v>2</v>
      </c>
      <c r="HS96" s="224" t="s">
        <v>17</v>
      </c>
      <c r="HT96" s="224" t="s">
        <v>17</v>
      </c>
      <c r="HU96" s="214">
        <v>45604</v>
      </c>
      <c r="HV96" s="222" t="s">
        <v>2202</v>
      </c>
      <c r="HW96" s="222">
        <v>2</v>
      </c>
      <c r="HX96" s="222" t="s">
        <v>1188</v>
      </c>
      <c r="HY96" s="222" t="s">
        <v>33</v>
      </c>
      <c r="HZ96" s="222">
        <v>2</v>
      </c>
      <c r="IA96" s="222" t="s">
        <v>17</v>
      </c>
      <c r="IB96" s="222" t="s">
        <v>17</v>
      </c>
      <c r="IC96" s="223">
        <v>45604</v>
      </c>
      <c r="ID96" s="221" t="s">
        <v>2204</v>
      </c>
      <c r="IE96" s="224">
        <v>1</v>
      </c>
      <c r="IF96" s="224" t="s">
        <v>1188</v>
      </c>
      <c r="IG96" s="224" t="s">
        <v>33</v>
      </c>
      <c r="IH96" s="224">
        <v>2</v>
      </c>
      <c r="II96" s="224" t="s">
        <v>17</v>
      </c>
      <c r="IJ96" s="224" t="s">
        <v>17</v>
      </c>
      <c r="IK96" s="214">
        <v>45604</v>
      </c>
      <c r="IL96" s="222" t="s">
        <v>2203</v>
      </c>
      <c r="IM96" s="222">
        <v>3</v>
      </c>
      <c r="IN96" s="222" t="s">
        <v>1188</v>
      </c>
      <c r="IO96" s="222" t="s">
        <v>33</v>
      </c>
      <c r="IP96" s="222">
        <v>2</v>
      </c>
      <c r="IQ96" s="222" t="s">
        <v>17</v>
      </c>
      <c r="IR96" s="222" t="s">
        <v>17</v>
      </c>
      <c r="IS96" s="223">
        <v>45604</v>
      </c>
    </row>
    <row r="97" spans="1:253" s="11" customFormat="1" ht="13.25" customHeight="1" x14ac:dyDescent="0.25">
      <c r="A97" s="11" t="s">
        <v>2208</v>
      </c>
      <c r="B97" s="11" t="s">
        <v>10428</v>
      </c>
      <c r="C97" s="11" t="s">
        <v>2209</v>
      </c>
      <c r="D97" s="11" t="s">
        <v>1120</v>
      </c>
      <c r="E97" s="11" t="s">
        <v>9664</v>
      </c>
      <c r="F97" s="11" t="s">
        <v>6414</v>
      </c>
      <c r="G97" s="212">
        <v>234552000</v>
      </c>
      <c r="H97" s="213" t="s">
        <v>6411</v>
      </c>
      <c r="I97" s="213" t="s">
        <v>742</v>
      </c>
      <c r="J97" s="213">
        <v>2</v>
      </c>
      <c r="K97" s="213" t="s">
        <v>6413</v>
      </c>
      <c r="L97" s="213" t="s">
        <v>6412</v>
      </c>
      <c r="M97" s="214">
        <v>45713</v>
      </c>
      <c r="N97" s="221" t="s">
        <v>6418</v>
      </c>
      <c r="O97" s="216">
        <v>142964</v>
      </c>
      <c r="P97" s="216" t="s">
        <v>6415</v>
      </c>
      <c r="Q97" s="216" t="s">
        <v>742</v>
      </c>
      <c r="R97" s="216">
        <v>2</v>
      </c>
      <c r="S97" s="216" t="s">
        <v>6417</v>
      </c>
      <c r="T97" s="216" t="s">
        <v>6416</v>
      </c>
      <c r="U97" s="217">
        <v>45713</v>
      </c>
      <c r="V97" s="221" t="s">
        <v>6422</v>
      </c>
      <c r="W97" s="213">
        <v>19052000</v>
      </c>
      <c r="X97" s="213" t="s">
        <v>6419</v>
      </c>
      <c r="Y97" s="213" t="s">
        <v>742</v>
      </c>
      <c r="Z97" s="213">
        <v>2</v>
      </c>
      <c r="AA97" s="213" t="s">
        <v>6421</v>
      </c>
      <c r="AB97" s="213" t="s">
        <v>6420</v>
      </c>
      <c r="AC97" s="214">
        <v>45713</v>
      </c>
      <c r="AD97" s="221" t="s">
        <v>6424</v>
      </c>
      <c r="AE97" s="218">
        <v>9808000</v>
      </c>
      <c r="AF97" s="218" t="s">
        <v>6419</v>
      </c>
      <c r="AG97" s="218" t="s">
        <v>742</v>
      </c>
      <c r="AH97" s="218">
        <v>2</v>
      </c>
      <c r="AI97" s="218" t="s">
        <v>6423</v>
      </c>
      <c r="AJ97" s="218" t="s">
        <v>6420</v>
      </c>
      <c r="AK97" s="219">
        <v>45713</v>
      </c>
      <c r="AL97" s="221" t="s">
        <v>6428</v>
      </c>
      <c r="AM97" s="213">
        <v>485000</v>
      </c>
      <c r="AN97" s="213" t="s">
        <v>6425</v>
      </c>
      <c r="AO97" s="213" t="s">
        <v>742</v>
      </c>
      <c r="AP97" s="213">
        <v>2</v>
      </c>
      <c r="AQ97" s="213" t="s">
        <v>6427</v>
      </c>
      <c r="AR97" s="213" t="s">
        <v>6426</v>
      </c>
      <c r="AS97" s="214">
        <v>45713</v>
      </c>
      <c r="AT97" s="222" t="s">
        <v>6430</v>
      </c>
      <c r="AU97" s="218" t="s">
        <v>17</v>
      </c>
      <c r="AV97" s="218" t="s">
        <v>17</v>
      </c>
      <c r="AW97" s="218" t="s">
        <v>17</v>
      </c>
      <c r="AX97" s="218" t="s">
        <v>17</v>
      </c>
      <c r="AY97" s="218" t="s">
        <v>6429</v>
      </c>
      <c r="AZ97" s="218" t="s">
        <v>17</v>
      </c>
      <c r="BA97" s="219">
        <v>45713</v>
      </c>
      <c r="BB97" s="221" t="s">
        <v>6457</v>
      </c>
      <c r="BC97" s="213" t="s">
        <v>17</v>
      </c>
      <c r="BD97" s="213" t="s">
        <v>17</v>
      </c>
      <c r="BE97" s="213" t="s">
        <v>17</v>
      </c>
      <c r="BF97" s="213" t="s">
        <v>17</v>
      </c>
      <c r="BG97" s="213" t="s">
        <v>6454</v>
      </c>
      <c r="BH97" s="213" t="s">
        <v>17</v>
      </c>
      <c r="BI97" s="214">
        <v>45713</v>
      </c>
      <c r="BJ97" s="222" t="s">
        <v>6433</v>
      </c>
      <c r="BK97" s="222">
        <v>381</v>
      </c>
      <c r="BL97" s="222" t="s">
        <v>6431</v>
      </c>
      <c r="BM97" s="222" t="s">
        <v>22</v>
      </c>
      <c r="BN97" s="222">
        <v>3</v>
      </c>
      <c r="BO97" s="222" t="s">
        <v>6432</v>
      </c>
      <c r="BP97" s="218" t="s">
        <v>6050</v>
      </c>
      <c r="BQ97" s="223">
        <v>45713</v>
      </c>
      <c r="BR97" s="221" t="s">
        <v>6458</v>
      </c>
      <c r="BS97" s="224" t="s">
        <v>17</v>
      </c>
      <c r="BT97" s="224" t="s">
        <v>17</v>
      </c>
      <c r="BU97" s="224" t="s">
        <v>17</v>
      </c>
      <c r="BV97" s="224" t="s">
        <v>17</v>
      </c>
      <c r="BW97" s="224" t="s">
        <v>6454</v>
      </c>
      <c r="BX97" s="224" t="s">
        <v>17</v>
      </c>
      <c r="BY97" s="214">
        <v>45713</v>
      </c>
      <c r="BZ97" s="222" t="s">
        <v>6459</v>
      </c>
      <c r="CA97" s="222" t="s">
        <v>17</v>
      </c>
      <c r="CB97" s="222" t="s">
        <v>17</v>
      </c>
      <c r="CC97" s="222" t="s">
        <v>17</v>
      </c>
      <c r="CD97" s="222" t="s">
        <v>17</v>
      </c>
      <c r="CE97" s="222" t="s">
        <v>6454</v>
      </c>
      <c r="CF97" s="222" t="s">
        <v>17</v>
      </c>
      <c r="CG97" s="223">
        <v>45713</v>
      </c>
      <c r="CH97" s="221" t="s">
        <v>10844</v>
      </c>
      <c r="CI97" s="222" t="e">
        <v>#N/A</v>
      </c>
      <c r="CJ97" s="222" t="e">
        <v>#N/A</v>
      </c>
      <c r="CK97" s="222" t="e">
        <v>#N/A</v>
      </c>
      <c r="CL97" s="222" t="e">
        <v>#N/A</v>
      </c>
      <c r="CM97" s="222" t="e">
        <v>#N/A</v>
      </c>
      <c r="CN97" s="222" t="e">
        <v>#N/A</v>
      </c>
      <c r="CO97" s="225" t="e">
        <v>#N/A</v>
      </c>
      <c r="CP97" s="222" t="s">
        <v>6461</v>
      </c>
      <c r="CQ97" s="224" t="s">
        <v>17</v>
      </c>
      <c r="CR97" s="224" t="s">
        <v>17</v>
      </c>
      <c r="CS97" s="224" t="s">
        <v>17</v>
      </c>
      <c r="CT97" s="224" t="s">
        <v>17</v>
      </c>
      <c r="CU97" s="224" t="s">
        <v>6454</v>
      </c>
      <c r="CV97" s="224" t="s">
        <v>17</v>
      </c>
      <c r="CW97" s="214">
        <v>45713</v>
      </c>
      <c r="CX97" s="222" t="s">
        <v>6439</v>
      </c>
      <c r="CY97" s="218">
        <v>2287000</v>
      </c>
      <c r="CZ97" s="218" t="s">
        <v>6419</v>
      </c>
      <c r="DA97" s="218" t="s">
        <v>742</v>
      </c>
      <c r="DB97" s="218">
        <v>2</v>
      </c>
      <c r="DC97" s="218" t="s">
        <v>6444</v>
      </c>
      <c r="DD97" s="218" t="s">
        <v>6420</v>
      </c>
      <c r="DE97" s="220">
        <v>45713</v>
      </c>
      <c r="DF97" s="221" t="s">
        <v>6441</v>
      </c>
      <c r="DG97" s="213">
        <v>9243000</v>
      </c>
      <c r="DH97" s="224" t="s">
        <v>6419</v>
      </c>
      <c r="DI97" s="224" t="s">
        <v>742</v>
      </c>
      <c r="DJ97" s="224">
        <v>2</v>
      </c>
      <c r="DK97" s="224" t="s">
        <v>6440</v>
      </c>
      <c r="DL97" s="224" t="s">
        <v>6420</v>
      </c>
      <c r="DM97" s="214">
        <v>45713</v>
      </c>
      <c r="DN97" s="222" t="s">
        <v>6443</v>
      </c>
      <c r="DO97" s="218">
        <v>7521000</v>
      </c>
      <c r="DP97" s="222" t="s">
        <v>6419</v>
      </c>
      <c r="DQ97" s="222" t="s">
        <v>742</v>
      </c>
      <c r="DR97" s="222">
        <v>2</v>
      </c>
      <c r="DS97" s="222" t="s">
        <v>6442</v>
      </c>
      <c r="DT97" s="222" t="s">
        <v>6420</v>
      </c>
      <c r="DU97" s="223">
        <v>45713</v>
      </c>
      <c r="DV97" s="221" t="s">
        <v>6445</v>
      </c>
      <c r="DW97" s="213">
        <v>2227000</v>
      </c>
      <c r="DX97" s="224" t="s">
        <v>6419</v>
      </c>
      <c r="DY97" s="224" t="s">
        <v>742</v>
      </c>
      <c r="DZ97" s="224">
        <v>2</v>
      </c>
      <c r="EA97" s="224" t="s">
        <v>6444</v>
      </c>
      <c r="EB97" s="224" t="s">
        <v>6420</v>
      </c>
      <c r="EC97" s="214">
        <v>45713</v>
      </c>
      <c r="ED97" s="222" t="s">
        <v>6447</v>
      </c>
      <c r="EE97" s="218">
        <v>60000</v>
      </c>
      <c r="EF97" s="222" t="s">
        <v>6419</v>
      </c>
      <c r="EG97" s="222" t="s">
        <v>742</v>
      </c>
      <c r="EH97" s="222">
        <v>2</v>
      </c>
      <c r="EI97" s="222" t="s">
        <v>6446</v>
      </c>
      <c r="EJ97" s="222" t="s">
        <v>6420</v>
      </c>
      <c r="EK97" s="223">
        <v>45713</v>
      </c>
      <c r="EL97" s="221" t="s">
        <v>6449</v>
      </c>
      <c r="EM97" s="213">
        <v>0</v>
      </c>
      <c r="EN97" s="224" t="s">
        <v>6419</v>
      </c>
      <c r="EO97" s="224" t="s">
        <v>742</v>
      </c>
      <c r="EP97" s="224">
        <v>2</v>
      </c>
      <c r="EQ97" s="224" t="s">
        <v>6448</v>
      </c>
      <c r="ER97" s="224" t="s">
        <v>6420</v>
      </c>
      <c r="ES97" s="214">
        <v>45713</v>
      </c>
      <c r="ET97" s="222" t="s">
        <v>6437</v>
      </c>
      <c r="EU97" s="222">
        <v>4986</v>
      </c>
      <c r="EV97" s="222" t="s">
        <v>6434</v>
      </c>
      <c r="EW97" s="222" t="s">
        <v>742</v>
      </c>
      <c r="EX97" s="222">
        <v>2</v>
      </c>
      <c r="EY97" s="222" t="s">
        <v>6436</v>
      </c>
      <c r="EZ97" s="222" t="s">
        <v>6435</v>
      </c>
      <c r="FA97" s="223">
        <v>45713</v>
      </c>
      <c r="FB97" s="221" t="s">
        <v>6453</v>
      </c>
      <c r="FC97" s="224">
        <v>2</v>
      </c>
      <c r="FD97" s="224" t="s">
        <v>6450</v>
      </c>
      <c r="FE97" s="224" t="s">
        <v>742</v>
      </c>
      <c r="FF97" s="224">
        <v>2</v>
      </c>
      <c r="FG97" s="224" t="s">
        <v>6452</v>
      </c>
      <c r="FH97" s="224" t="s">
        <v>6451</v>
      </c>
      <c r="FI97" s="214">
        <v>45713</v>
      </c>
      <c r="FJ97" s="221" t="s">
        <v>6455</v>
      </c>
      <c r="FK97" s="222" t="s">
        <v>17</v>
      </c>
      <c r="FL97" s="222" t="s">
        <v>17</v>
      </c>
      <c r="FM97" s="222" t="s">
        <v>17</v>
      </c>
      <c r="FN97" s="222" t="s">
        <v>17</v>
      </c>
      <c r="FO97" s="222" t="s">
        <v>6454</v>
      </c>
      <c r="FP97" s="218" t="s">
        <v>17</v>
      </c>
      <c r="FQ97" s="219">
        <v>45713</v>
      </c>
      <c r="FR97" s="221" t="s">
        <v>6456</v>
      </c>
      <c r="FS97" s="224" t="s">
        <v>17</v>
      </c>
      <c r="FT97" s="224" t="s">
        <v>17</v>
      </c>
      <c r="FU97" s="224" t="s">
        <v>17</v>
      </c>
      <c r="FV97" s="224" t="s">
        <v>17</v>
      </c>
      <c r="FW97" s="224" t="s">
        <v>6454</v>
      </c>
      <c r="FX97" s="224" t="s">
        <v>17</v>
      </c>
      <c r="FY97" s="214">
        <v>45713</v>
      </c>
      <c r="FZ97" s="222" t="s">
        <v>2211</v>
      </c>
      <c r="GA97" s="222">
        <v>1</v>
      </c>
      <c r="GB97" s="222" t="s">
        <v>1188</v>
      </c>
      <c r="GC97" s="222" t="s">
        <v>33</v>
      </c>
      <c r="GD97" s="222">
        <v>2</v>
      </c>
      <c r="GE97" s="222" t="s">
        <v>17</v>
      </c>
      <c r="GF97" s="222" t="s">
        <v>17</v>
      </c>
      <c r="GG97" s="223">
        <v>45604</v>
      </c>
      <c r="GH97" s="221" t="s">
        <v>2217</v>
      </c>
      <c r="GI97" s="224">
        <v>2</v>
      </c>
      <c r="GJ97" s="224" t="s">
        <v>1188</v>
      </c>
      <c r="GK97" s="224" t="s">
        <v>33</v>
      </c>
      <c r="GL97" s="224">
        <v>2</v>
      </c>
      <c r="GM97" s="224" t="s">
        <v>17</v>
      </c>
      <c r="GN97" s="224" t="s">
        <v>17</v>
      </c>
      <c r="GO97" s="214">
        <v>45604</v>
      </c>
      <c r="GP97" s="222" t="s">
        <v>2212</v>
      </c>
      <c r="GQ97" s="222">
        <v>0</v>
      </c>
      <c r="GR97" s="222" t="s">
        <v>1188</v>
      </c>
      <c r="GS97" s="222" t="s">
        <v>33</v>
      </c>
      <c r="GT97" s="222">
        <v>2</v>
      </c>
      <c r="GU97" s="222" t="s">
        <v>17</v>
      </c>
      <c r="GV97" s="222" t="s">
        <v>17</v>
      </c>
      <c r="GW97" s="223">
        <v>45604</v>
      </c>
      <c r="GX97" s="221" t="s">
        <v>2218</v>
      </c>
      <c r="GY97" s="224">
        <v>0</v>
      </c>
      <c r="GZ97" s="224" t="s">
        <v>1188</v>
      </c>
      <c r="HA97" s="224" t="s">
        <v>33</v>
      </c>
      <c r="HB97" s="224">
        <v>2</v>
      </c>
      <c r="HC97" s="224" t="s">
        <v>17</v>
      </c>
      <c r="HD97" s="224" t="s">
        <v>17</v>
      </c>
      <c r="HE97" s="214">
        <v>45604</v>
      </c>
      <c r="HF97" s="222" t="s">
        <v>2210</v>
      </c>
      <c r="HG97" s="222">
        <v>0</v>
      </c>
      <c r="HH97" s="222" t="s">
        <v>1188</v>
      </c>
      <c r="HI97" s="222" t="s">
        <v>33</v>
      </c>
      <c r="HJ97" s="222">
        <v>2</v>
      </c>
      <c r="HK97" s="222" t="s">
        <v>17</v>
      </c>
      <c r="HL97" s="222" t="s">
        <v>17</v>
      </c>
      <c r="HM97" s="223">
        <v>45604</v>
      </c>
      <c r="HN97" s="221" t="s">
        <v>2216</v>
      </c>
      <c r="HO97" s="224">
        <v>0</v>
      </c>
      <c r="HP97" s="224" t="s">
        <v>1188</v>
      </c>
      <c r="HQ97" s="224" t="s">
        <v>33</v>
      </c>
      <c r="HR97" s="224">
        <v>2</v>
      </c>
      <c r="HS97" s="224" t="s">
        <v>17</v>
      </c>
      <c r="HT97" s="224" t="s">
        <v>17</v>
      </c>
      <c r="HU97" s="214">
        <v>45604</v>
      </c>
      <c r="HV97" s="222" t="s">
        <v>2213</v>
      </c>
      <c r="HW97" s="222">
        <v>2</v>
      </c>
      <c r="HX97" s="222" t="s">
        <v>1188</v>
      </c>
      <c r="HY97" s="222" t="s">
        <v>33</v>
      </c>
      <c r="HZ97" s="222">
        <v>2</v>
      </c>
      <c r="IA97" s="222" t="s">
        <v>17</v>
      </c>
      <c r="IB97" s="222" t="s">
        <v>17</v>
      </c>
      <c r="IC97" s="223">
        <v>45604</v>
      </c>
      <c r="ID97" s="221" t="s">
        <v>2215</v>
      </c>
      <c r="IE97" s="224">
        <v>1</v>
      </c>
      <c r="IF97" s="224" t="s">
        <v>1188</v>
      </c>
      <c r="IG97" s="224" t="s">
        <v>33</v>
      </c>
      <c r="IH97" s="224">
        <v>2</v>
      </c>
      <c r="II97" s="224" t="s">
        <v>17</v>
      </c>
      <c r="IJ97" s="224" t="s">
        <v>17</v>
      </c>
      <c r="IK97" s="214">
        <v>45604</v>
      </c>
      <c r="IL97" s="222" t="s">
        <v>2214</v>
      </c>
      <c r="IM97" s="222">
        <v>3</v>
      </c>
      <c r="IN97" s="222" t="s">
        <v>1188</v>
      </c>
      <c r="IO97" s="222" t="s">
        <v>33</v>
      </c>
      <c r="IP97" s="222">
        <v>2</v>
      </c>
      <c r="IQ97" s="222" t="s">
        <v>17</v>
      </c>
      <c r="IR97" s="222" t="s">
        <v>17</v>
      </c>
      <c r="IS97" s="223">
        <v>45604</v>
      </c>
    </row>
    <row r="98" spans="1:253" s="11" customFormat="1" ht="13.25" customHeight="1" x14ac:dyDescent="0.25">
      <c r="A98" s="11" t="s">
        <v>2219</v>
      </c>
      <c r="B98" s="11" t="s">
        <v>10190</v>
      </c>
      <c r="C98" s="11" t="s">
        <v>2220</v>
      </c>
      <c r="D98" s="11" t="s">
        <v>1120</v>
      </c>
      <c r="E98" s="11" t="s">
        <v>9664</v>
      </c>
      <c r="F98" s="11" t="s">
        <v>6463</v>
      </c>
      <c r="G98" s="212">
        <v>234552000</v>
      </c>
      <c r="H98" s="213" t="s">
        <v>6462</v>
      </c>
      <c r="I98" s="213" t="s">
        <v>742</v>
      </c>
      <c r="J98" s="213">
        <v>2</v>
      </c>
      <c r="K98" s="213" t="s">
        <v>6413</v>
      </c>
      <c r="L98" s="213" t="s">
        <v>6412</v>
      </c>
      <c r="M98" s="214">
        <v>45713</v>
      </c>
      <c r="N98" s="221" t="s">
        <v>6466</v>
      </c>
      <c r="O98" s="216">
        <v>157918</v>
      </c>
      <c r="P98" s="216" t="s">
        <v>6464</v>
      </c>
      <c r="Q98" s="216" t="s">
        <v>742</v>
      </c>
      <c r="R98" s="216">
        <v>2</v>
      </c>
      <c r="S98" s="216" t="s">
        <v>6465</v>
      </c>
      <c r="T98" s="216" t="s">
        <v>6416</v>
      </c>
      <c r="U98" s="217">
        <v>45713</v>
      </c>
      <c r="V98" s="221" t="s">
        <v>6470</v>
      </c>
      <c r="W98" s="213">
        <v>16053000</v>
      </c>
      <c r="X98" s="213" t="s">
        <v>6467</v>
      </c>
      <c r="Y98" s="213" t="s">
        <v>742</v>
      </c>
      <c r="Z98" s="213">
        <v>2</v>
      </c>
      <c r="AA98" s="213" t="s">
        <v>6469</v>
      </c>
      <c r="AB98" s="213" t="s">
        <v>6468</v>
      </c>
      <c r="AC98" s="214">
        <v>45713</v>
      </c>
      <c r="AD98" s="221" t="s">
        <v>6472</v>
      </c>
      <c r="AE98" s="218">
        <v>16053000</v>
      </c>
      <c r="AF98" s="218" t="s">
        <v>6467</v>
      </c>
      <c r="AG98" s="218" t="s">
        <v>742</v>
      </c>
      <c r="AH98" s="218">
        <v>2</v>
      </c>
      <c r="AI98" s="218" t="s">
        <v>6471</v>
      </c>
      <c r="AJ98" s="218" t="s">
        <v>6468</v>
      </c>
      <c r="AK98" s="219">
        <v>45713</v>
      </c>
      <c r="AL98" s="221" t="s">
        <v>6476</v>
      </c>
      <c r="AM98" s="213">
        <v>4635000</v>
      </c>
      <c r="AN98" s="213" t="s">
        <v>6473</v>
      </c>
      <c r="AO98" s="213" t="s">
        <v>742</v>
      </c>
      <c r="AP98" s="213">
        <v>2</v>
      </c>
      <c r="AQ98" s="213" t="s">
        <v>6475</v>
      </c>
      <c r="AR98" s="213" t="s">
        <v>6474</v>
      </c>
      <c r="AS98" s="214">
        <v>45713</v>
      </c>
      <c r="AT98" s="222" t="s">
        <v>6477</v>
      </c>
      <c r="AU98" s="218" t="s">
        <v>17</v>
      </c>
      <c r="AV98" s="218" t="s">
        <v>17</v>
      </c>
      <c r="AW98" s="218" t="s">
        <v>17</v>
      </c>
      <c r="AX98" s="218" t="s">
        <v>17</v>
      </c>
      <c r="AY98" s="218" t="s">
        <v>6429</v>
      </c>
      <c r="AZ98" s="218" t="s">
        <v>17</v>
      </c>
      <c r="BA98" s="219">
        <v>45713</v>
      </c>
      <c r="BB98" s="221" t="s">
        <v>6507</v>
      </c>
      <c r="BC98" s="213">
        <v>4800000</v>
      </c>
      <c r="BD98" s="213" t="s">
        <v>6504</v>
      </c>
      <c r="BE98" s="213" t="s">
        <v>742</v>
      </c>
      <c r="BF98" s="213">
        <v>2</v>
      </c>
      <c r="BG98" s="213" t="s">
        <v>6506</v>
      </c>
      <c r="BH98" s="213" t="s">
        <v>6505</v>
      </c>
      <c r="BI98" s="214">
        <v>45713</v>
      </c>
      <c r="BJ98" s="222" t="s">
        <v>6480</v>
      </c>
      <c r="BK98" s="222">
        <v>1450</v>
      </c>
      <c r="BL98" s="222" t="s">
        <v>6478</v>
      </c>
      <c r="BM98" s="222" t="s">
        <v>22</v>
      </c>
      <c r="BN98" s="222">
        <v>3</v>
      </c>
      <c r="BO98" s="222" t="s">
        <v>6479</v>
      </c>
      <c r="BP98" s="218" t="s">
        <v>4234</v>
      </c>
      <c r="BQ98" s="223">
        <v>45713</v>
      </c>
      <c r="BR98" s="221" t="s">
        <v>6508</v>
      </c>
      <c r="BS98" s="224" t="s">
        <v>17</v>
      </c>
      <c r="BT98" s="224" t="s">
        <v>17</v>
      </c>
      <c r="BU98" s="224" t="s">
        <v>17</v>
      </c>
      <c r="BV98" s="224" t="s">
        <v>17</v>
      </c>
      <c r="BW98" s="224" t="s">
        <v>6454</v>
      </c>
      <c r="BX98" s="224" t="s">
        <v>17</v>
      </c>
      <c r="BY98" s="214">
        <v>45713</v>
      </c>
      <c r="BZ98" s="222" t="s">
        <v>6509</v>
      </c>
      <c r="CA98" s="222" t="s">
        <v>17</v>
      </c>
      <c r="CB98" s="222" t="s">
        <v>17</v>
      </c>
      <c r="CC98" s="222" t="s">
        <v>17</v>
      </c>
      <c r="CD98" s="222" t="s">
        <v>17</v>
      </c>
      <c r="CE98" s="222" t="s">
        <v>6454</v>
      </c>
      <c r="CF98" s="222" t="s">
        <v>17</v>
      </c>
      <c r="CG98" s="223">
        <v>45713</v>
      </c>
      <c r="CH98" s="221" t="s">
        <v>10845</v>
      </c>
      <c r="CI98" s="222" t="e">
        <v>#N/A</v>
      </c>
      <c r="CJ98" s="222" t="e">
        <v>#N/A</v>
      </c>
      <c r="CK98" s="222" t="e">
        <v>#N/A</v>
      </c>
      <c r="CL98" s="222" t="e">
        <v>#N/A</v>
      </c>
      <c r="CM98" s="222" t="e">
        <v>#N/A</v>
      </c>
      <c r="CN98" s="222" t="e">
        <v>#N/A</v>
      </c>
      <c r="CO98" s="225" t="e">
        <v>#N/A</v>
      </c>
      <c r="CP98" s="222" t="s">
        <v>6511</v>
      </c>
      <c r="CQ98" s="224" t="s">
        <v>17</v>
      </c>
      <c r="CR98" s="224" t="s">
        <v>17</v>
      </c>
      <c r="CS98" s="224" t="s">
        <v>17</v>
      </c>
      <c r="CT98" s="224" t="s">
        <v>17</v>
      </c>
      <c r="CU98" s="224" t="s">
        <v>6454</v>
      </c>
      <c r="CV98" s="224" t="s">
        <v>17</v>
      </c>
      <c r="CW98" s="214">
        <v>45713</v>
      </c>
      <c r="CX98" s="222" t="s">
        <v>6488</v>
      </c>
      <c r="CY98" s="218">
        <v>7870000</v>
      </c>
      <c r="CZ98" s="218" t="s">
        <v>6485</v>
      </c>
      <c r="DA98" s="218" t="s">
        <v>742</v>
      </c>
      <c r="DB98" s="218">
        <v>2</v>
      </c>
      <c r="DC98" s="218" t="s">
        <v>6493</v>
      </c>
      <c r="DD98" s="218" t="s">
        <v>6486</v>
      </c>
      <c r="DE98" s="220">
        <v>45713</v>
      </c>
      <c r="DF98" s="221" t="s">
        <v>6490</v>
      </c>
      <c r="DG98" s="213">
        <v>0</v>
      </c>
      <c r="DH98" s="224" t="s">
        <v>6467</v>
      </c>
      <c r="DI98" s="224" t="s">
        <v>742</v>
      </c>
      <c r="DJ98" s="224">
        <v>2</v>
      </c>
      <c r="DK98" s="224" t="s">
        <v>6489</v>
      </c>
      <c r="DL98" s="224" t="s">
        <v>6468</v>
      </c>
      <c r="DM98" s="214">
        <v>45713</v>
      </c>
      <c r="DN98" s="222" t="s">
        <v>6492</v>
      </c>
      <c r="DO98" s="218">
        <v>8183000</v>
      </c>
      <c r="DP98" s="222" t="s">
        <v>6467</v>
      </c>
      <c r="DQ98" s="222" t="s">
        <v>742</v>
      </c>
      <c r="DR98" s="222">
        <v>2</v>
      </c>
      <c r="DS98" s="222" t="s">
        <v>6491</v>
      </c>
      <c r="DT98" s="222" t="s">
        <v>6468</v>
      </c>
      <c r="DU98" s="223">
        <v>45713</v>
      </c>
      <c r="DV98" s="221" t="s">
        <v>6494</v>
      </c>
      <c r="DW98" s="213">
        <v>5920000</v>
      </c>
      <c r="DX98" s="224" t="s">
        <v>6485</v>
      </c>
      <c r="DY98" s="224" t="s">
        <v>742</v>
      </c>
      <c r="DZ98" s="224">
        <v>2</v>
      </c>
      <c r="EA98" s="224" t="s">
        <v>6493</v>
      </c>
      <c r="EB98" s="224" t="s">
        <v>6486</v>
      </c>
      <c r="EC98" s="214">
        <v>45713</v>
      </c>
      <c r="ED98" s="222" t="s">
        <v>6496</v>
      </c>
      <c r="EE98" s="218">
        <v>1950000</v>
      </c>
      <c r="EF98" s="222" t="s">
        <v>6485</v>
      </c>
      <c r="EG98" s="222" t="s">
        <v>742</v>
      </c>
      <c r="EH98" s="222">
        <v>2</v>
      </c>
      <c r="EI98" s="222" t="s">
        <v>6495</v>
      </c>
      <c r="EJ98" s="222" t="s">
        <v>6486</v>
      </c>
      <c r="EK98" s="223">
        <v>45713</v>
      </c>
      <c r="EL98" s="221" t="s">
        <v>6498</v>
      </c>
      <c r="EM98" s="213" t="s">
        <v>17</v>
      </c>
      <c r="EN98" s="224" t="s">
        <v>6485</v>
      </c>
      <c r="EO98" s="224" t="s">
        <v>742</v>
      </c>
      <c r="EP98" s="224">
        <v>2</v>
      </c>
      <c r="EQ98" s="224" t="s">
        <v>6497</v>
      </c>
      <c r="ER98" s="224" t="s">
        <v>6486</v>
      </c>
      <c r="ES98" s="214">
        <v>45713</v>
      </c>
      <c r="ET98" s="222" t="s">
        <v>6484</v>
      </c>
      <c r="EU98" s="222">
        <v>4986</v>
      </c>
      <c r="EV98" s="222" t="s">
        <v>6481</v>
      </c>
      <c r="EW98" s="222" t="s">
        <v>742</v>
      </c>
      <c r="EX98" s="222">
        <v>2</v>
      </c>
      <c r="EY98" s="222" t="s">
        <v>6483</v>
      </c>
      <c r="EZ98" s="222" t="s">
        <v>6482</v>
      </c>
      <c r="FA98" s="223">
        <v>45713</v>
      </c>
      <c r="FB98" s="221" t="s">
        <v>6501</v>
      </c>
      <c r="FC98" s="224">
        <v>3</v>
      </c>
      <c r="FD98" s="224" t="s">
        <v>6485</v>
      </c>
      <c r="FE98" s="224" t="s">
        <v>742</v>
      </c>
      <c r="FF98" s="224">
        <v>2</v>
      </c>
      <c r="FG98" s="224" t="s">
        <v>6500</v>
      </c>
      <c r="FH98" s="224" t="s">
        <v>6499</v>
      </c>
      <c r="FI98" s="214">
        <v>45713</v>
      </c>
      <c r="FJ98" s="221" t="s">
        <v>6502</v>
      </c>
      <c r="FK98" s="222" t="s">
        <v>17</v>
      </c>
      <c r="FL98" s="222" t="s">
        <v>17</v>
      </c>
      <c r="FM98" s="222" t="s">
        <v>17</v>
      </c>
      <c r="FN98" s="222" t="s">
        <v>17</v>
      </c>
      <c r="FO98" s="222" t="s">
        <v>6454</v>
      </c>
      <c r="FP98" s="218" t="s">
        <v>17</v>
      </c>
      <c r="FQ98" s="219">
        <v>45713</v>
      </c>
      <c r="FR98" s="221" t="s">
        <v>6503</v>
      </c>
      <c r="FS98" s="224" t="s">
        <v>17</v>
      </c>
      <c r="FT98" s="224" t="s">
        <v>17</v>
      </c>
      <c r="FU98" s="224" t="s">
        <v>17</v>
      </c>
      <c r="FV98" s="224" t="s">
        <v>17</v>
      </c>
      <c r="FW98" s="224" t="s">
        <v>6454</v>
      </c>
      <c r="FX98" s="224" t="s">
        <v>17</v>
      </c>
      <c r="FY98" s="214">
        <v>45713</v>
      </c>
      <c r="FZ98" s="222" t="s">
        <v>2222</v>
      </c>
      <c r="GA98" s="222">
        <v>1</v>
      </c>
      <c r="GB98" s="222" t="s">
        <v>1188</v>
      </c>
      <c r="GC98" s="222" t="s">
        <v>33</v>
      </c>
      <c r="GD98" s="222">
        <v>2</v>
      </c>
      <c r="GE98" s="222" t="s">
        <v>17</v>
      </c>
      <c r="GF98" s="222" t="s">
        <v>17</v>
      </c>
      <c r="GG98" s="223">
        <v>45604</v>
      </c>
      <c r="GH98" s="221" t="s">
        <v>2228</v>
      </c>
      <c r="GI98" s="224">
        <v>3</v>
      </c>
      <c r="GJ98" s="224" t="s">
        <v>1188</v>
      </c>
      <c r="GK98" s="224" t="s">
        <v>33</v>
      </c>
      <c r="GL98" s="224">
        <v>2</v>
      </c>
      <c r="GM98" s="224" t="s">
        <v>17</v>
      </c>
      <c r="GN98" s="224" t="s">
        <v>17</v>
      </c>
      <c r="GO98" s="214">
        <v>45604</v>
      </c>
      <c r="GP98" s="222" t="s">
        <v>2223</v>
      </c>
      <c r="GQ98" s="222">
        <v>2</v>
      </c>
      <c r="GR98" s="222" t="s">
        <v>1188</v>
      </c>
      <c r="GS98" s="222" t="s">
        <v>33</v>
      </c>
      <c r="GT98" s="222">
        <v>2</v>
      </c>
      <c r="GU98" s="222" t="s">
        <v>17</v>
      </c>
      <c r="GV98" s="222" t="s">
        <v>17</v>
      </c>
      <c r="GW98" s="223">
        <v>45604</v>
      </c>
      <c r="GX98" s="221" t="s">
        <v>2229</v>
      </c>
      <c r="GY98" s="224">
        <v>3</v>
      </c>
      <c r="GZ98" s="224" t="s">
        <v>1188</v>
      </c>
      <c r="HA98" s="224" t="s">
        <v>33</v>
      </c>
      <c r="HB98" s="224">
        <v>2</v>
      </c>
      <c r="HC98" s="224" t="s">
        <v>17</v>
      </c>
      <c r="HD98" s="224" t="s">
        <v>17</v>
      </c>
      <c r="HE98" s="214">
        <v>45604</v>
      </c>
      <c r="HF98" s="222" t="s">
        <v>2221</v>
      </c>
      <c r="HG98" s="222">
        <v>2</v>
      </c>
      <c r="HH98" s="222" t="s">
        <v>1188</v>
      </c>
      <c r="HI98" s="222" t="s">
        <v>33</v>
      </c>
      <c r="HJ98" s="222">
        <v>2</v>
      </c>
      <c r="HK98" s="222" t="s">
        <v>17</v>
      </c>
      <c r="HL98" s="222" t="s">
        <v>17</v>
      </c>
      <c r="HM98" s="223">
        <v>45604</v>
      </c>
      <c r="HN98" s="221" t="s">
        <v>2227</v>
      </c>
      <c r="HO98" s="224">
        <v>3</v>
      </c>
      <c r="HP98" s="224" t="s">
        <v>1188</v>
      </c>
      <c r="HQ98" s="224" t="s">
        <v>33</v>
      </c>
      <c r="HR98" s="224">
        <v>2</v>
      </c>
      <c r="HS98" s="224" t="s">
        <v>17</v>
      </c>
      <c r="HT98" s="224" t="s">
        <v>17</v>
      </c>
      <c r="HU98" s="214">
        <v>45604</v>
      </c>
      <c r="HV98" s="222" t="s">
        <v>2224</v>
      </c>
      <c r="HW98" s="222">
        <v>3</v>
      </c>
      <c r="HX98" s="222" t="s">
        <v>1188</v>
      </c>
      <c r="HY98" s="222" t="s">
        <v>33</v>
      </c>
      <c r="HZ98" s="222">
        <v>2</v>
      </c>
      <c r="IA98" s="222" t="s">
        <v>17</v>
      </c>
      <c r="IB98" s="222" t="s">
        <v>17</v>
      </c>
      <c r="IC98" s="223">
        <v>45604</v>
      </c>
      <c r="ID98" s="221" t="s">
        <v>2226</v>
      </c>
      <c r="IE98" s="224">
        <v>1</v>
      </c>
      <c r="IF98" s="224" t="s">
        <v>1188</v>
      </c>
      <c r="IG98" s="224" t="s">
        <v>33</v>
      </c>
      <c r="IH98" s="224">
        <v>2</v>
      </c>
      <c r="II98" s="224" t="s">
        <v>17</v>
      </c>
      <c r="IJ98" s="224" t="s">
        <v>17</v>
      </c>
      <c r="IK98" s="214">
        <v>45604</v>
      </c>
      <c r="IL98" s="222" t="s">
        <v>2225</v>
      </c>
      <c r="IM98" s="222">
        <v>3</v>
      </c>
      <c r="IN98" s="222" t="s">
        <v>1188</v>
      </c>
      <c r="IO98" s="222" t="s">
        <v>33</v>
      </c>
      <c r="IP98" s="222">
        <v>2</v>
      </c>
      <c r="IQ98" s="222" t="s">
        <v>17</v>
      </c>
      <c r="IR98" s="222" t="s">
        <v>17</v>
      </c>
      <c r="IS98" s="223">
        <v>45604</v>
      </c>
    </row>
    <row r="99" spans="1:253" s="11" customFormat="1" ht="13.25" customHeight="1" x14ac:dyDescent="0.25">
      <c r="A99" s="11" t="s">
        <v>2230</v>
      </c>
      <c r="B99" s="11" t="s">
        <v>10234</v>
      </c>
      <c r="C99" s="11" t="s">
        <v>2231</v>
      </c>
      <c r="D99" s="11" t="s">
        <v>1120</v>
      </c>
      <c r="E99" s="11" t="s">
        <v>9664</v>
      </c>
      <c r="F99" s="11" t="s">
        <v>6513</v>
      </c>
      <c r="G99" s="212">
        <v>234552000</v>
      </c>
      <c r="H99" s="213" t="s">
        <v>6512</v>
      </c>
      <c r="I99" s="213" t="s">
        <v>742</v>
      </c>
      <c r="J99" s="213">
        <v>2</v>
      </c>
      <c r="K99" s="213" t="s">
        <v>6413</v>
      </c>
      <c r="L99" s="213" t="s">
        <v>6412</v>
      </c>
      <c r="M99" s="214">
        <v>45713</v>
      </c>
      <c r="N99" s="221" t="s">
        <v>6516</v>
      </c>
      <c r="O99" s="216">
        <v>237708</v>
      </c>
      <c r="P99" s="216" t="s">
        <v>6514</v>
      </c>
      <c r="Q99" s="216" t="s">
        <v>742</v>
      </c>
      <c r="R99" s="216">
        <v>2</v>
      </c>
      <c r="S99" s="216" t="s">
        <v>6515</v>
      </c>
      <c r="T99" s="216" t="s">
        <v>6416</v>
      </c>
      <c r="U99" s="217">
        <v>45713</v>
      </c>
      <c r="V99" s="221" t="s">
        <v>6518</v>
      </c>
      <c r="W99" s="213">
        <v>45288000</v>
      </c>
      <c r="X99" s="213" t="s">
        <v>6419</v>
      </c>
      <c r="Y99" s="213" t="s">
        <v>742</v>
      </c>
      <c r="Z99" s="213">
        <v>2</v>
      </c>
      <c r="AA99" s="213" t="s">
        <v>6517</v>
      </c>
      <c r="AB99" s="213" t="s">
        <v>6420</v>
      </c>
      <c r="AC99" s="214">
        <v>45713</v>
      </c>
      <c r="AD99" s="221" t="s">
        <v>6520</v>
      </c>
      <c r="AE99" s="218">
        <v>24396000</v>
      </c>
      <c r="AF99" s="218" t="s">
        <v>6419</v>
      </c>
      <c r="AG99" s="218" t="s">
        <v>742</v>
      </c>
      <c r="AH99" s="218">
        <v>2</v>
      </c>
      <c r="AI99" s="218" t="s">
        <v>6519</v>
      </c>
      <c r="AJ99" s="218" t="s">
        <v>6420</v>
      </c>
      <c r="AK99" s="219">
        <v>45713</v>
      </c>
      <c r="AL99" s="221" t="s">
        <v>6522</v>
      </c>
      <c r="AM99" s="213">
        <v>765000</v>
      </c>
      <c r="AN99" s="213" t="s">
        <v>6473</v>
      </c>
      <c r="AO99" s="213" t="s">
        <v>742</v>
      </c>
      <c r="AP99" s="213">
        <v>2</v>
      </c>
      <c r="AQ99" s="213" t="s">
        <v>6521</v>
      </c>
      <c r="AR99" s="213" t="s">
        <v>6474</v>
      </c>
      <c r="AS99" s="214">
        <v>45713</v>
      </c>
      <c r="AT99" s="222" t="s">
        <v>6523</v>
      </c>
      <c r="AU99" s="218" t="s">
        <v>17</v>
      </c>
      <c r="AV99" s="218" t="s">
        <v>17</v>
      </c>
      <c r="AW99" s="218" t="s">
        <v>17</v>
      </c>
      <c r="AX99" s="218" t="s">
        <v>17</v>
      </c>
      <c r="AY99" s="218" t="s">
        <v>6429</v>
      </c>
      <c r="AZ99" s="218" t="s">
        <v>17</v>
      </c>
      <c r="BA99" s="219">
        <v>45713</v>
      </c>
      <c r="BB99" s="221" t="s">
        <v>6549</v>
      </c>
      <c r="BC99" s="213" t="s">
        <v>17</v>
      </c>
      <c r="BD99" s="213" t="s">
        <v>17</v>
      </c>
      <c r="BE99" s="213" t="s">
        <v>17</v>
      </c>
      <c r="BF99" s="213" t="s">
        <v>17</v>
      </c>
      <c r="BG99" s="213" t="s">
        <v>6429</v>
      </c>
      <c r="BH99" s="213" t="s">
        <v>17</v>
      </c>
      <c r="BI99" s="214">
        <v>45713</v>
      </c>
      <c r="BJ99" s="222" t="s">
        <v>6526</v>
      </c>
      <c r="BK99" s="222">
        <v>1973</v>
      </c>
      <c r="BL99" s="222" t="s">
        <v>6524</v>
      </c>
      <c r="BM99" s="222" t="s">
        <v>742</v>
      </c>
      <c r="BN99" s="222">
        <v>2</v>
      </c>
      <c r="BO99" s="222" t="s">
        <v>6525</v>
      </c>
      <c r="BP99" s="218" t="s">
        <v>6050</v>
      </c>
      <c r="BQ99" s="223">
        <v>45713</v>
      </c>
      <c r="BR99" s="221" t="s">
        <v>6550</v>
      </c>
      <c r="BS99" s="224" t="s">
        <v>17</v>
      </c>
      <c r="BT99" s="224" t="s">
        <v>17</v>
      </c>
      <c r="BU99" s="224" t="s">
        <v>17</v>
      </c>
      <c r="BV99" s="224" t="s">
        <v>17</v>
      </c>
      <c r="BW99" s="224" t="s">
        <v>6429</v>
      </c>
      <c r="BX99" s="224" t="s">
        <v>17</v>
      </c>
      <c r="BY99" s="214">
        <v>45713</v>
      </c>
      <c r="BZ99" s="222" t="s">
        <v>6551</v>
      </c>
      <c r="CA99" s="222" t="s">
        <v>17</v>
      </c>
      <c r="CB99" s="222" t="s">
        <v>17</v>
      </c>
      <c r="CC99" s="222" t="s">
        <v>17</v>
      </c>
      <c r="CD99" s="222" t="s">
        <v>17</v>
      </c>
      <c r="CE99" s="222" t="s">
        <v>6429</v>
      </c>
      <c r="CF99" s="222" t="s">
        <v>17</v>
      </c>
      <c r="CG99" s="223">
        <v>45713</v>
      </c>
      <c r="CH99" s="221" t="s">
        <v>10846</v>
      </c>
      <c r="CI99" s="222" t="e">
        <v>#N/A</v>
      </c>
      <c r="CJ99" s="222" t="e">
        <v>#N/A</v>
      </c>
      <c r="CK99" s="222" t="e">
        <v>#N/A</v>
      </c>
      <c r="CL99" s="222" t="e">
        <v>#N/A</v>
      </c>
      <c r="CM99" s="222" t="e">
        <v>#N/A</v>
      </c>
      <c r="CN99" s="222" t="e">
        <v>#N/A</v>
      </c>
      <c r="CO99" s="225" t="e">
        <v>#N/A</v>
      </c>
      <c r="CP99" s="222" t="s">
        <v>6553</v>
      </c>
      <c r="CQ99" s="224" t="s">
        <v>17</v>
      </c>
      <c r="CR99" s="224" t="s">
        <v>17</v>
      </c>
      <c r="CS99" s="224" t="s">
        <v>17</v>
      </c>
      <c r="CT99" s="224" t="s">
        <v>17</v>
      </c>
      <c r="CU99" s="224" t="s">
        <v>6429</v>
      </c>
      <c r="CV99" s="224" t="s">
        <v>17</v>
      </c>
      <c r="CW99" s="214">
        <v>45713</v>
      </c>
      <c r="CX99" s="222" t="s">
        <v>6532</v>
      </c>
      <c r="CY99" s="218">
        <v>7701000</v>
      </c>
      <c r="CZ99" s="218" t="s">
        <v>6419</v>
      </c>
      <c r="DA99" s="218" t="s">
        <v>22</v>
      </c>
      <c r="DB99" s="218">
        <v>3</v>
      </c>
      <c r="DC99" s="218" t="s">
        <v>6537</v>
      </c>
      <c r="DD99" s="218" t="s">
        <v>6420</v>
      </c>
      <c r="DE99" s="220">
        <v>45713</v>
      </c>
      <c r="DF99" s="221" t="s">
        <v>6534</v>
      </c>
      <c r="DG99" s="213">
        <v>20892000</v>
      </c>
      <c r="DH99" s="224" t="s">
        <v>6419</v>
      </c>
      <c r="DI99" s="224" t="s">
        <v>22</v>
      </c>
      <c r="DJ99" s="224">
        <v>3</v>
      </c>
      <c r="DK99" s="224" t="s">
        <v>6533</v>
      </c>
      <c r="DL99" s="224" t="s">
        <v>6420</v>
      </c>
      <c r="DM99" s="214">
        <v>45713</v>
      </c>
      <c r="DN99" s="222" t="s">
        <v>6536</v>
      </c>
      <c r="DO99" s="218">
        <v>16695000</v>
      </c>
      <c r="DP99" s="222" t="s">
        <v>6419</v>
      </c>
      <c r="DQ99" s="222" t="s">
        <v>22</v>
      </c>
      <c r="DR99" s="222">
        <v>3</v>
      </c>
      <c r="DS99" s="222" t="s">
        <v>6535</v>
      </c>
      <c r="DT99" s="222" t="s">
        <v>6420</v>
      </c>
      <c r="DU99" s="223">
        <v>45713</v>
      </c>
      <c r="DV99" s="221" t="s">
        <v>6538</v>
      </c>
      <c r="DW99" s="213">
        <v>7541000</v>
      </c>
      <c r="DX99" s="224" t="s">
        <v>6419</v>
      </c>
      <c r="DY99" s="224" t="s">
        <v>22</v>
      </c>
      <c r="DZ99" s="224">
        <v>3</v>
      </c>
      <c r="EA99" s="224" t="s">
        <v>6537</v>
      </c>
      <c r="EB99" s="224" t="s">
        <v>6420</v>
      </c>
      <c r="EC99" s="214">
        <v>45713</v>
      </c>
      <c r="ED99" s="222" t="s">
        <v>6540</v>
      </c>
      <c r="EE99" s="218">
        <v>160000</v>
      </c>
      <c r="EF99" s="222" t="s">
        <v>6419</v>
      </c>
      <c r="EG99" s="222" t="s">
        <v>22</v>
      </c>
      <c r="EH99" s="222">
        <v>3</v>
      </c>
      <c r="EI99" s="222" t="s">
        <v>6539</v>
      </c>
      <c r="EJ99" s="222" t="s">
        <v>6420</v>
      </c>
      <c r="EK99" s="223">
        <v>45713</v>
      </c>
      <c r="EL99" s="221" t="s">
        <v>6542</v>
      </c>
      <c r="EM99" s="213">
        <v>0</v>
      </c>
      <c r="EN99" s="224" t="s">
        <v>6419</v>
      </c>
      <c r="EO99" s="224" t="s">
        <v>22</v>
      </c>
      <c r="EP99" s="224">
        <v>3</v>
      </c>
      <c r="EQ99" s="224" t="s">
        <v>6541</v>
      </c>
      <c r="ER99" s="224" t="s">
        <v>6420</v>
      </c>
      <c r="ES99" s="214">
        <v>45713</v>
      </c>
      <c r="ET99" s="222" t="s">
        <v>6530</v>
      </c>
      <c r="EU99" s="222">
        <v>4986</v>
      </c>
      <c r="EV99" s="222" t="s">
        <v>6527</v>
      </c>
      <c r="EW99" s="222" t="s">
        <v>742</v>
      </c>
      <c r="EX99" s="222">
        <v>2</v>
      </c>
      <c r="EY99" s="222" t="s">
        <v>6529</v>
      </c>
      <c r="EZ99" s="222" t="s">
        <v>6528</v>
      </c>
      <c r="FA99" s="223">
        <v>45713</v>
      </c>
      <c r="FB99" s="221" t="s">
        <v>6546</v>
      </c>
      <c r="FC99" s="224">
        <v>2</v>
      </c>
      <c r="FD99" s="224" t="s">
        <v>6543</v>
      </c>
      <c r="FE99" s="224" t="s">
        <v>742</v>
      </c>
      <c r="FF99" s="224">
        <v>2</v>
      </c>
      <c r="FG99" s="224" t="s">
        <v>6545</v>
      </c>
      <c r="FH99" s="224" t="s">
        <v>6544</v>
      </c>
      <c r="FI99" s="214">
        <v>45713</v>
      </c>
      <c r="FJ99" s="221" t="s">
        <v>6547</v>
      </c>
      <c r="FK99" s="222" t="s">
        <v>17</v>
      </c>
      <c r="FL99" s="222" t="s">
        <v>17</v>
      </c>
      <c r="FM99" s="222" t="s">
        <v>17</v>
      </c>
      <c r="FN99" s="222" t="s">
        <v>17</v>
      </c>
      <c r="FO99" s="222" t="s">
        <v>6429</v>
      </c>
      <c r="FP99" s="218" t="s">
        <v>17</v>
      </c>
      <c r="FQ99" s="219">
        <v>45713</v>
      </c>
      <c r="FR99" s="221" t="s">
        <v>6548</v>
      </c>
      <c r="FS99" s="224" t="s">
        <v>17</v>
      </c>
      <c r="FT99" s="224" t="s">
        <v>17</v>
      </c>
      <c r="FU99" s="224" t="s">
        <v>17</v>
      </c>
      <c r="FV99" s="224" t="s">
        <v>17</v>
      </c>
      <c r="FW99" s="224" t="s">
        <v>6429</v>
      </c>
      <c r="FX99" s="224" t="s">
        <v>17</v>
      </c>
      <c r="FY99" s="214">
        <v>45713</v>
      </c>
      <c r="FZ99" s="222" t="s">
        <v>2233</v>
      </c>
      <c r="GA99" s="222">
        <v>1</v>
      </c>
      <c r="GB99" s="222" t="s">
        <v>1188</v>
      </c>
      <c r="GC99" s="222" t="s">
        <v>33</v>
      </c>
      <c r="GD99" s="222">
        <v>2</v>
      </c>
      <c r="GE99" s="222" t="s">
        <v>17</v>
      </c>
      <c r="GF99" s="222" t="s">
        <v>17</v>
      </c>
      <c r="GG99" s="223">
        <v>45604</v>
      </c>
      <c r="GH99" s="221" t="s">
        <v>2239</v>
      </c>
      <c r="GI99" s="224">
        <v>2</v>
      </c>
      <c r="GJ99" s="224" t="s">
        <v>1188</v>
      </c>
      <c r="GK99" s="224" t="s">
        <v>33</v>
      </c>
      <c r="GL99" s="224">
        <v>2</v>
      </c>
      <c r="GM99" s="224" t="s">
        <v>17</v>
      </c>
      <c r="GN99" s="224" t="s">
        <v>17</v>
      </c>
      <c r="GO99" s="214">
        <v>45604</v>
      </c>
      <c r="GP99" s="222" t="s">
        <v>2234</v>
      </c>
      <c r="GQ99" s="222">
        <v>0</v>
      </c>
      <c r="GR99" s="222" t="s">
        <v>1188</v>
      </c>
      <c r="GS99" s="222" t="s">
        <v>33</v>
      </c>
      <c r="GT99" s="222">
        <v>2</v>
      </c>
      <c r="GU99" s="222" t="s">
        <v>17</v>
      </c>
      <c r="GV99" s="222" t="s">
        <v>17</v>
      </c>
      <c r="GW99" s="223">
        <v>45604</v>
      </c>
      <c r="GX99" s="221" t="s">
        <v>2240</v>
      </c>
      <c r="GY99" s="224">
        <v>0</v>
      </c>
      <c r="GZ99" s="224" t="s">
        <v>1188</v>
      </c>
      <c r="HA99" s="224" t="s">
        <v>33</v>
      </c>
      <c r="HB99" s="224">
        <v>2</v>
      </c>
      <c r="HC99" s="224" t="s">
        <v>17</v>
      </c>
      <c r="HD99" s="224" t="s">
        <v>17</v>
      </c>
      <c r="HE99" s="214">
        <v>45604</v>
      </c>
      <c r="HF99" s="222" t="s">
        <v>2232</v>
      </c>
      <c r="HG99" s="222">
        <v>0</v>
      </c>
      <c r="HH99" s="222" t="s">
        <v>1188</v>
      </c>
      <c r="HI99" s="222" t="s">
        <v>33</v>
      </c>
      <c r="HJ99" s="222">
        <v>2</v>
      </c>
      <c r="HK99" s="222" t="s">
        <v>17</v>
      </c>
      <c r="HL99" s="222" t="s">
        <v>17</v>
      </c>
      <c r="HM99" s="223">
        <v>45604</v>
      </c>
      <c r="HN99" s="221" t="s">
        <v>2238</v>
      </c>
      <c r="HO99" s="224">
        <v>2</v>
      </c>
      <c r="HP99" s="224" t="s">
        <v>1188</v>
      </c>
      <c r="HQ99" s="224" t="s">
        <v>33</v>
      </c>
      <c r="HR99" s="224">
        <v>2</v>
      </c>
      <c r="HS99" s="224" t="s">
        <v>17</v>
      </c>
      <c r="HT99" s="224" t="s">
        <v>17</v>
      </c>
      <c r="HU99" s="214">
        <v>45604</v>
      </c>
      <c r="HV99" s="222" t="s">
        <v>2235</v>
      </c>
      <c r="HW99" s="222">
        <v>2</v>
      </c>
      <c r="HX99" s="222" t="s">
        <v>1188</v>
      </c>
      <c r="HY99" s="222" t="s">
        <v>33</v>
      </c>
      <c r="HZ99" s="222">
        <v>2</v>
      </c>
      <c r="IA99" s="222" t="s">
        <v>17</v>
      </c>
      <c r="IB99" s="222" t="s">
        <v>17</v>
      </c>
      <c r="IC99" s="223">
        <v>45604</v>
      </c>
      <c r="ID99" s="221" t="s">
        <v>2237</v>
      </c>
      <c r="IE99" s="224">
        <v>1</v>
      </c>
      <c r="IF99" s="224" t="s">
        <v>1188</v>
      </c>
      <c r="IG99" s="224" t="s">
        <v>33</v>
      </c>
      <c r="IH99" s="224">
        <v>2</v>
      </c>
      <c r="II99" s="224" t="s">
        <v>17</v>
      </c>
      <c r="IJ99" s="224" t="s">
        <v>17</v>
      </c>
      <c r="IK99" s="214">
        <v>45604</v>
      </c>
      <c r="IL99" s="222" t="s">
        <v>2236</v>
      </c>
      <c r="IM99" s="222">
        <v>3</v>
      </c>
      <c r="IN99" s="222" t="s">
        <v>1188</v>
      </c>
      <c r="IO99" s="222" t="s">
        <v>33</v>
      </c>
      <c r="IP99" s="222">
        <v>2</v>
      </c>
      <c r="IQ99" s="222" t="s">
        <v>17</v>
      </c>
      <c r="IR99" s="222" t="s">
        <v>17</v>
      </c>
      <c r="IS99" s="223">
        <v>45604</v>
      </c>
    </row>
    <row r="100" spans="1:253" s="11" customFormat="1" ht="13.25" customHeight="1" x14ac:dyDescent="0.25">
      <c r="A100" s="11" t="s">
        <v>2241</v>
      </c>
      <c r="B100" s="11" t="s">
        <v>10162</v>
      </c>
      <c r="C100" s="11" t="s">
        <v>2242</v>
      </c>
      <c r="D100" s="11" t="s">
        <v>1120</v>
      </c>
      <c r="E100" s="11" t="s">
        <v>9664</v>
      </c>
      <c r="F100" s="11" t="s">
        <v>6554</v>
      </c>
      <c r="G100" s="212">
        <v>234552000</v>
      </c>
      <c r="H100" s="213" t="s">
        <v>6462</v>
      </c>
      <c r="I100" s="213" t="s">
        <v>742</v>
      </c>
      <c r="J100" s="213">
        <v>2</v>
      </c>
      <c r="K100" s="213" t="s">
        <v>6413</v>
      </c>
      <c r="L100" s="213" t="s">
        <v>6412</v>
      </c>
      <c r="M100" s="214">
        <v>45713</v>
      </c>
      <c r="N100" s="221" t="s">
        <v>6557</v>
      </c>
      <c r="O100" s="216">
        <v>108869</v>
      </c>
      <c r="P100" s="216" t="s">
        <v>6514</v>
      </c>
      <c r="Q100" s="216" t="s">
        <v>742</v>
      </c>
      <c r="R100" s="216">
        <v>2</v>
      </c>
      <c r="S100" s="216" t="s">
        <v>6556</v>
      </c>
      <c r="T100" s="216" t="s">
        <v>6555</v>
      </c>
      <c r="U100" s="217">
        <v>45713</v>
      </c>
      <c r="V100" s="221" t="s">
        <v>6559</v>
      </c>
      <c r="W100" s="213">
        <v>12675000</v>
      </c>
      <c r="X100" s="213" t="s">
        <v>6514</v>
      </c>
      <c r="Y100" s="213" t="s">
        <v>22</v>
      </c>
      <c r="Z100" s="213">
        <v>3</v>
      </c>
      <c r="AA100" s="213" t="s">
        <v>6558</v>
      </c>
      <c r="AB100" s="213" t="s">
        <v>6555</v>
      </c>
      <c r="AC100" s="214">
        <v>45713</v>
      </c>
      <c r="AD100" s="221" t="s">
        <v>6563</v>
      </c>
      <c r="AE100" s="218">
        <v>101000</v>
      </c>
      <c r="AF100" s="218" t="s">
        <v>6560</v>
      </c>
      <c r="AG100" s="218" t="s">
        <v>742</v>
      </c>
      <c r="AH100" s="218">
        <v>2</v>
      </c>
      <c r="AI100" s="218" t="s">
        <v>6562</v>
      </c>
      <c r="AJ100" s="218" t="s">
        <v>6561</v>
      </c>
      <c r="AK100" s="219">
        <v>45713</v>
      </c>
      <c r="AL100" s="221" t="s">
        <v>6565</v>
      </c>
      <c r="AM100" s="213">
        <v>101000</v>
      </c>
      <c r="AN100" s="213" t="s">
        <v>6560</v>
      </c>
      <c r="AO100" s="213" t="s">
        <v>742</v>
      </c>
      <c r="AP100" s="213">
        <v>2</v>
      </c>
      <c r="AQ100" s="213" t="s">
        <v>6564</v>
      </c>
      <c r="AR100" s="213" t="s">
        <v>6561</v>
      </c>
      <c r="AS100" s="214">
        <v>45713</v>
      </c>
      <c r="AT100" s="222" t="s">
        <v>6566</v>
      </c>
      <c r="AU100" s="218" t="s">
        <v>17</v>
      </c>
      <c r="AV100" s="218" t="s">
        <v>17</v>
      </c>
      <c r="AW100" s="218" t="s">
        <v>17</v>
      </c>
      <c r="AX100" s="218" t="s">
        <v>17</v>
      </c>
      <c r="AY100" s="218" t="s">
        <v>6429</v>
      </c>
      <c r="AZ100" s="218" t="s">
        <v>17</v>
      </c>
      <c r="BA100" s="219">
        <v>45713</v>
      </c>
      <c r="BB100" s="221" t="s">
        <v>6589</v>
      </c>
      <c r="BC100" s="213" t="s">
        <v>17</v>
      </c>
      <c r="BD100" s="213" t="s">
        <v>17</v>
      </c>
      <c r="BE100" s="213" t="s">
        <v>17</v>
      </c>
      <c r="BF100" s="213" t="s">
        <v>17</v>
      </c>
      <c r="BG100" s="213" t="s">
        <v>6454</v>
      </c>
      <c r="BH100" s="213" t="s">
        <v>17</v>
      </c>
      <c r="BI100" s="214">
        <v>45713</v>
      </c>
      <c r="BJ100" s="222" t="s">
        <v>6567</v>
      </c>
      <c r="BK100" s="222" t="s">
        <v>17</v>
      </c>
      <c r="BL100" s="222" t="s">
        <v>17</v>
      </c>
      <c r="BM100" s="222" t="s">
        <v>17</v>
      </c>
      <c r="BN100" s="222" t="s">
        <v>17</v>
      </c>
      <c r="BO100" s="222" t="s">
        <v>6429</v>
      </c>
      <c r="BP100" s="218" t="s">
        <v>17</v>
      </c>
      <c r="BQ100" s="223">
        <v>45713</v>
      </c>
      <c r="BR100" s="221" t="s">
        <v>6590</v>
      </c>
      <c r="BS100" s="224" t="s">
        <v>17</v>
      </c>
      <c r="BT100" s="224" t="s">
        <v>17</v>
      </c>
      <c r="BU100" s="224" t="s">
        <v>17</v>
      </c>
      <c r="BV100" s="224" t="s">
        <v>17</v>
      </c>
      <c r="BW100" s="224" t="s">
        <v>6454</v>
      </c>
      <c r="BX100" s="224" t="s">
        <v>17</v>
      </c>
      <c r="BY100" s="214">
        <v>45713</v>
      </c>
      <c r="BZ100" s="222" t="s">
        <v>6591</v>
      </c>
      <c r="CA100" s="222" t="s">
        <v>17</v>
      </c>
      <c r="CB100" s="222" t="s">
        <v>17</v>
      </c>
      <c r="CC100" s="222" t="s">
        <v>17</v>
      </c>
      <c r="CD100" s="222" t="s">
        <v>17</v>
      </c>
      <c r="CE100" s="222" t="s">
        <v>6454</v>
      </c>
      <c r="CF100" s="222" t="s">
        <v>17</v>
      </c>
      <c r="CG100" s="223">
        <v>45713</v>
      </c>
      <c r="CH100" s="221" t="s">
        <v>10847</v>
      </c>
      <c r="CI100" s="222" t="e">
        <v>#N/A</v>
      </c>
      <c r="CJ100" s="222" t="e">
        <v>#N/A</v>
      </c>
      <c r="CK100" s="222" t="e">
        <v>#N/A</v>
      </c>
      <c r="CL100" s="222" t="e">
        <v>#N/A</v>
      </c>
      <c r="CM100" s="222" t="e">
        <v>#N/A</v>
      </c>
      <c r="CN100" s="222" t="e">
        <v>#N/A</v>
      </c>
      <c r="CO100" s="225" t="e">
        <v>#N/A</v>
      </c>
      <c r="CP100" s="222" t="s">
        <v>6593</v>
      </c>
      <c r="CQ100" s="224" t="s">
        <v>17</v>
      </c>
      <c r="CR100" s="224" t="s">
        <v>17</v>
      </c>
      <c r="CS100" s="224" t="s">
        <v>17</v>
      </c>
      <c r="CT100" s="224" t="s">
        <v>17</v>
      </c>
      <c r="CU100" s="224" t="s">
        <v>6454</v>
      </c>
      <c r="CV100" s="224" t="s">
        <v>17</v>
      </c>
      <c r="CW100" s="214">
        <v>45713</v>
      </c>
      <c r="CX100" s="222" t="s">
        <v>6572</v>
      </c>
      <c r="CY100" s="218">
        <v>101000</v>
      </c>
      <c r="CZ100" s="218" t="s">
        <v>6560</v>
      </c>
      <c r="DA100" s="218" t="s">
        <v>742</v>
      </c>
      <c r="DB100" s="218">
        <v>2</v>
      </c>
      <c r="DC100" s="218" t="s">
        <v>6579</v>
      </c>
      <c r="DD100" s="218" t="s">
        <v>6561</v>
      </c>
      <c r="DE100" s="220">
        <v>45713</v>
      </c>
      <c r="DF100" s="221" t="s">
        <v>6576</v>
      </c>
      <c r="DG100" s="213">
        <v>12573000</v>
      </c>
      <c r="DH100" s="224" t="s">
        <v>6573</v>
      </c>
      <c r="DI100" s="224" t="s">
        <v>742</v>
      </c>
      <c r="DJ100" s="224">
        <v>2</v>
      </c>
      <c r="DK100" s="224" t="s">
        <v>6575</v>
      </c>
      <c r="DL100" s="224" t="s">
        <v>6574</v>
      </c>
      <c r="DM100" s="214">
        <v>45713</v>
      </c>
      <c r="DN100" s="222" t="s">
        <v>6578</v>
      </c>
      <c r="DO100" s="218">
        <v>0</v>
      </c>
      <c r="DP100" s="222" t="s">
        <v>6560</v>
      </c>
      <c r="DQ100" s="222" t="s">
        <v>742</v>
      </c>
      <c r="DR100" s="222">
        <v>2</v>
      </c>
      <c r="DS100" s="222" t="s">
        <v>6577</v>
      </c>
      <c r="DT100" s="222" t="s">
        <v>6561</v>
      </c>
      <c r="DU100" s="223">
        <v>45713</v>
      </c>
      <c r="DV100" s="221" t="s">
        <v>6580</v>
      </c>
      <c r="DW100" s="213">
        <v>101000</v>
      </c>
      <c r="DX100" s="224" t="s">
        <v>6560</v>
      </c>
      <c r="DY100" s="224" t="s">
        <v>742</v>
      </c>
      <c r="DZ100" s="224">
        <v>2</v>
      </c>
      <c r="EA100" s="224" t="s">
        <v>6579</v>
      </c>
      <c r="EB100" s="224" t="s">
        <v>6561</v>
      </c>
      <c r="EC100" s="214">
        <v>45713</v>
      </c>
      <c r="ED100" s="222" t="s">
        <v>6582</v>
      </c>
      <c r="EE100" s="218" t="s">
        <v>17</v>
      </c>
      <c r="EF100" s="222" t="s">
        <v>378</v>
      </c>
      <c r="EG100" s="222" t="s">
        <v>17</v>
      </c>
      <c r="EH100" s="222" t="s">
        <v>17</v>
      </c>
      <c r="EI100" s="222" t="s">
        <v>6581</v>
      </c>
      <c r="EJ100" s="222" t="s">
        <v>378</v>
      </c>
      <c r="EK100" s="223">
        <v>45713</v>
      </c>
      <c r="EL100" s="221" t="s">
        <v>6584</v>
      </c>
      <c r="EM100" s="213" t="s">
        <v>17</v>
      </c>
      <c r="EN100" s="224" t="s">
        <v>378</v>
      </c>
      <c r="EO100" s="224" t="s">
        <v>17</v>
      </c>
      <c r="EP100" s="224" t="s">
        <v>17</v>
      </c>
      <c r="EQ100" s="224" t="s">
        <v>6583</v>
      </c>
      <c r="ER100" s="224" t="s">
        <v>378</v>
      </c>
      <c r="ES100" s="214">
        <v>45713</v>
      </c>
      <c r="ET100" s="222" t="s">
        <v>6570</v>
      </c>
      <c r="EU100" s="222">
        <v>4986</v>
      </c>
      <c r="EV100" s="222" t="s">
        <v>6568</v>
      </c>
      <c r="EW100" s="222" t="s">
        <v>742</v>
      </c>
      <c r="EX100" s="222">
        <v>2</v>
      </c>
      <c r="EY100" s="222" t="s">
        <v>6569</v>
      </c>
      <c r="EZ100" s="222" t="s">
        <v>6528</v>
      </c>
      <c r="FA100" s="223">
        <v>45713</v>
      </c>
      <c r="FB100" s="221" t="s">
        <v>6586</v>
      </c>
      <c r="FC100" s="224">
        <v>3</v>
      </c>
      <c r="FD100" s="224" t="s">
        <v>6573</v>
      </c>
      <c r="FE100" s="224" t="s">
        <v>742</v>
      </c>
      <c r="FF100" s="224">
        <v>2</v>
      </c>
      <c r="FG100" s="224" t="s">
        <v>6585</v>
      </c>
      <c r="FH100" s="224" t="s">
        <v>6574</v>
      </c>
      <c r="FI100" s="214">
        <v>45713</v>
      </c>
      <c r="FJ100" s="221" t="s">
        <v>6587</v>
      </c>
      <c r="FK100" s="222" t="s">
        <v>17</v>
      </c>
      <c r="FL100" s="222" t="s">
        <v>17</v>
      </c>
      <c r="FM100" s="222" t="s">
        <v>17</v>
      </c>
      <c r="FN100" s="222" t="s">
        <v>17</v>
      </c>
      <c r="FO100" s="222" t="s">
        <v>6454</v>
      </c>
      <c r="FP100" s="218" t="s">
        <v>17</v>
      </c>
      <c r="FQ100" s="219">
        <v>45713</v>
      </c>
      <c r="FR100" s="221" t="s">
        <v>6588</v>
      </c>
      <c r="FS100" s="224" t="s">
        <v>17</v>
      </c>
      <c r="FT100" s="224" t="s">
        <v>17</v>
      </c>
      <c r="FU100" s="224" t="s">
        <v>17</v>
      </c>
      <c r="FV100" s="224" t="s">
        <v>17</v>
      </c>
      <c r="FW100" s="224" t="s">
        <v>6454</v>
      </c>
      <c r="FX100" s="224" t="s">
        <v>17</v>
      </c>
      <c r="FY100" s="214">
        <v>45713</v>
      </c>
      <c r="FZ100" s="222" t="s">
        <v>2244</v>
      </c>
      <c r="GA100" s="222">
        <v>1</v>
      </c>
      <c r="GB100" s="222" t="s">
        <v>1188</v>
      </c>
      <c r="GC100" s="222" t="s">
        <v>33</v>
      </c>
      <c r="GD100" s="222">
        <v>2</v>
      </c>
      <c r="GE100" s="222" t="s">
        <v>17</v>
      </c>
      <c r="GF100" s="222" t="s">
        <v>17</v>
      </c>
      <c r="GG100" s="223">
        <v>45604</v>
      </c>
      <c r="GH100" s="221" t="s">
        <v>2250</v>
      </c>
      <c r="GI100" s="224">
        <v>3</v>
      </c>
      <c r="GJ100" s="224" t="s">
        <v>1188</v>
      </c>
      <c r="GK100" s="224" t="s">
        <v>33</v>
      </c>
      <c r="GL100" s="224">
        <v>2</v>
      </c>
      <c r="GM100" s="224" t="s">
        <v>17</v>
      </c>
      <c r="GN100" s="224" t="s">
        <v>17</v>
      </c>
      <c r="GO100" s="214">
        <v>45604</v>
      </c>
      <c r="GP100" s="222" t="s">
        <v>2245</v>
      </c>
      <c r="GQ100" s="222">
        <v>0</v>
      </c>
      <c r="GR100" s="222" t="s">
        <v>1188</v>
      </c>
      <c r="GS100" s="222" t="s">
        <v>33</v>
      </c>
      <c r="GT100" s="222">
        <v>2</v>
      </c>
      <c r="GU100" s="222" t="s">
        <v>17</v>
      </c>
      <c r="GV100" s="222" t="s">
        <v>17</v>
      </c>
      <c r="GW100" s="223">
        <v>45604</v>
      </c>
      <c r="GX100" s="221" t="s">
        <v>2251</v>
      </c>
      <c r="GY100" s="224">
        <v>0</v>
      </c>
      <c r="GZ100" s="224" t="s">
        <v>1188</v>
      </c>
      <c r="HA100" s="224" t="s">
        <v>33</v>
      </c>
      <c r="HB100" s="224">
        <v>2</v>
      </c>
      <c r="HC100" s="224" t="s">
        <v>17</v>
      </c>
      <c r="HD100" s="224" t="s">
        <v>17</v>
      </c>
      <c r="HE100" s="214">
        <v>45604</v>
      </c>
      <c r="HF100" s="222" t="s">
        <v>2243</v>
      </c>
      <c r="HG100" s="222">
        <v>0</v>
      </c>
      <c r="HH100" s="222" t="s">
        <v>1188</v>
      </c>
      <c r="HI100" s="222" t="s">
        <v>33</v>
      </c>
      <c r="HJ100" s="222">
        <v>2</v>
      </c>
      <c r="HK100" s="222" t="s">
        <v>17</v>
      </c>
      <c r="HL100" s="222" t="s">
        <v>17</v>
      </c>
      <c r="HM100" s="223">
        <v>45604</v>
      </c>
      <c r="HN100" s="221" t="s">
        <v>2249</v>
      </c>
      <c r="HO100" s="224">
        <v>1</v>
      </c>
      <c r="HP100" s="224" t="s">
        <v>1188</v>
      </c>
      <c r="HQ100" s="224" t="s">
        <v>33</v>
      </c>
      <c r="HR100" s="224">
        <v>2</v>
      </c>
      <c r="HS100" s="224" t="s">
        <v>17</v>
      </c>
      <c r="HT100" s="224" t="s">
        <v>17</v>
      </c>
      <c r="HU100" s="214">
        <v>45604</v>
      </c>
      <c r="HV100" s="222" t="s">
        <v>2246</v>
      </c>
      <c r="HW100" s="222">
        <v>0</v>
      </c>
      <c r="HX100" s="222" t="s">
        <v>1188</v>
      </c>
      <c r="HY100" s="222" t="s">
        <v>33</v>
      </c>
      <c r="HZ100" s="222">
        <v>2</v>
      </c>
      <c r="IA100" s="222" t="s">
        <v>17</v>
      </c>
      <c r="IB100" s="222" t="s">
        <v>17</v>
      </c>
      <c r="IC100" s="223">
        <v>45604</v>
      </c>
      <c r="ID100" s="221" t="s">
        <v>2248</v>
      </c>
      <c r="IE100" s="224">
        <v>1</v>
      </c>
      <c r="IF100" s="224" t="s">
        <v>1188</v>
      </c>
      <c r="IG100" s="224" t="s">
        <v>33</v>
      </c>
      <c r="IH100" s="224">
        <v>2</v>
      </c>
      <c r="II100" s="224" t="s">
        <v>17</v>
      </c>
      <c r="IJ100" s="224" t="s">
        <v>17</v>
      </c>
      <c r="IK100" s="214">
        <v>45604</v>
      </c>
      <c r="IL100" s="222" t="s">
        <v>2247</v>
      </c>
      <c r="IM100" s="222">
        <v>3</v>
      </c>
      <c r="IN100" s="222" t="s">
        <v>1188</v>
      </c>
      <c r="IO100" s="222" t="s">
        <v>33</v>
      </c>
      <c r="IP100" s="222">
        <v>2</v>
      </c>
      <c r="IQ100" s="222" t="s">
        <v>17</v>
      </c>
      <c r="IR100" s="222" t="s">
        <v>17</v>
      </c>
      <c r="IS100" s="223">
        <v>45604</v>
      </c>
    </row>
    <row r="101" spans="1:253" s="11" customFormat="1" ht="13.25" customHeight="1" x14ac:dyDescent="0.25">
      <c r="A101" s="11" t="s">
        <v>798</v>
      </c>
      <c r="B101" s="11" t="s">
        <v>10443</v>
      </c>
      <c r="C101" s="11" t="s">
        <v>799</v>
      </c>
      <c r="D101" s="11" t="s">
        <v>800</v>
      </c>
      <c r="E101" s="11" t="s">
        <v>9665</v>
      </c>
      <c r="F101" s="11" t="s">
        <v>3992</v>
      </c>
      <c r="G101" s="212">
        <v>6141000</v>
      </c>
      <c r="H101" s="213" t="s">
        <v>3989</v>
      </c>
      <c r="I101" s="213" t="s">
        <v>742</v>
      </c>
      <c r="J101" s="213">
        <v>2</v>
      </c>
      <c r="K101" s="213" t="s">
        <v>3991</v>
      </c>
      <c r="L101" s="213" t="s">
        <v>3990</v>
      </c>
      <c r="M101" s="214">
        <v>45659</v>
      </c>
      <c r="N101" s="221" t="s">
        <v>3995</v>
      </c>
      <c r="O101" s="216">
        <v>120340</v>
      </c>
      <c r="P101" s="216" t="s">
        <v>3989</v>
      </c>
      <c r="Q101" s="216" t="s">
        <v>742</v>
      </c>
      <c r="R101" s="216">
        <v>2</v>
      </c>
      <c r="S101" s="216" t="s">
        <v>3994</v>
      </c>
      <c r="T101" s="216" t="s">
        <v>3993</v>
      </c>
      <c r="U101" s="217">
        <v>45659</v>
      </c>
      <c r="V101" s="221" t="s">
        <v>3997</v>
      </c>
      <c r="W101" s="213">
        <v>6141000</v>
      </c>
      <c r="X101" s="213" t="s">
        <v>3989</v>
      </c>
      <c r="Y101" s="213" t="s">
        <v>742</v>
      </c>
      <c r="Z101" s="213">
        <v>2</v>
      </c>
      <c r="AA101" s="213" t="s">
        <v>3996</v>
      </c>
      <c r="AB101" s="213" t="s">
        <v>3990</v>
      </c>
      <c r="AC101" s="214">
        <v>45659</v>
      </c>
      <c r="AD101" s="221" t="s">
        <v>4001</v>
      </c>
      <c r="AE101" s="218">
        <v>1773000</v>
      </c>
      <c r="AF101" s="218" t="s">
        <v>3998</v>
      </c>
      <c r="AG101" s="218" t="s">
        <v>22</v>
      </c>
      <c r="AH101" s="218">
        <v>3</v>
      </c>
      <c r="AI101" s="218" t="s">
        <v>4000</v>
      </c>
      <c r="AJ101" s="218" t="s">
        <v>3999</v>
      </c>
      <c r="AK101" s="219">
        <v>45659</v>
      </c>
      <c r="AL101" s="221" t="s">
        <v>4005</v>
      </c>
      <c r="AM101" s="213">
        <v>725000</v>
      </c>
      <c r="AN101" s="213" t="s">
        <v>4002</v>
      </c>
      <c r="AO101" s="213" t="s">
        <v>33</v>
      </c>
      <c r="AP101" s="213">
        <v>2</v>
      </c>
      <c r="AQ101" s="213" t="s">
        <v>4004</v>
      </c>
      <c r="AR101" s="213" t="s">
        <v>4003</v>
      </c>
      <c r="AS101" s="214">
        <v>45659</v>
      </c>
      <c r="AT101" s="222" t="s">
        <v>4006</v>
      </c>
      <c r="AU101" s="218" t="s">
        <v>17</v>
      </c>
      <c r="AV101" s="218" t="s">
        <v>17</v>
      </c>
      <c r="AW101" s="218" t="s">
        <v>17</v>
      </c>
      <c r="AX101" s="218" t="s">
        <v>17</v>
      </c>
      <c r="AY101" s="218" t="s">
        <v>3887</v>
      </c>
      <c r="AZ101" s="218" t="s">
        <v>17</v>
      </c>
      <c r="BA101" s="219">
        <v>45659</v>
      </c>
      <c r="BB101" s="221" t="s">
        <v>4020</v>
      </c>
      <c r="BC101" s="213" t="s">
        <v>17</v>
      </c>
      <c r="BD101" s="213" t="s">
        <v>573</v>
      </c>
      <c r="BE101" s="213" t="s">
        <v>17</v>
      </c>
      <c r="BF101" s="213" t="s">
        <v>17</v>
      </c>
      <c r="BG101" s="213" t="s">
        <v>1937</v>
      </c>
      <c r="BH101" s="213" t="s">
        <v>17</v>
      </c>
      <c r="BI101" s="214">
        <v>45659</v>
      </c>
      <c r="BJ101" s="222" t="s">
        <v>4008</v>
      </c>
      <c r="BK101" s="222">
        <v>4</v>
      </c>
      <c r="BL101" s="222" t="s">
        <v>3931</v>
      </c>
      <c r="BM101" s="222" t="s">
        <v>33</v>
      </c>
      <c r="BN101" s="222">
        <v>2</v>
      </c>
      <c r="BO101" s="222" t="s">
        <v>4007</v>
      </c>
      <c r="BP101" s="218" t="s">
        <v>496</v>
      </c>
      <c r="BQ101" s="223">
        <v>45659</v>
      </c>
      <c r="BR101" s="221" t="s">
        <v>4021</v>
      </c>
      <c r="BS101" s="224" t="s">
        <v>17</v>
      </c>
      <c r="BT101" s="224" t="s">
        <v>573</v>
      </c>
      <c r="BU101" s="224" t="s">
        <v>17</v>
      </c>
      <c r="BV101" s="224" t="s">
        <v>17</v>
      </c>
      <c r="BW101" s="224" t="s">
        <v>1937</v>
      </c>
      <c r="BX101" s="224" t="s">
        <v>17</v>
      </c>
      <c r="BY101" s="214">
        <v>45659</v>
      </c>
      <c r="BZ101" s="222" t="s">
        <v>4022</v>
      </c>
      <c r="CA101" s="222" t="s">
        <v>17</v>
      </c>
      <c r="CB101" s="222" t="s">
        <v>573</v>
      </c>
      <c r="CC101" s="222" t="s">
        <v>17</v>
      </c>
      <c r="CD101" s="222" t="s">
        <v>17</v>
      </c>
      <c r="CE101" s="222" t="s">
        <v>1937</v>
      </c>
      <c r="CF101" s="222" t="s">
        <v>17</v>
      </c>
      <c r="CG101" s="223">
        <v>45659</v>
      </c>
      <c r="CH101" s="221" t="s">
        <v>10848</v>
      </c>
      <c r="CI101" s="222" t="e">
        <v>#N/A</v>
      </c>
      <c r="CJ101" s="222" t="e">
        <v>#N/A</v>
      </c>
      <c r="CK101" s="222" t="e">
        <v>#N/A</v>
      </c>
      <c r="CL101" s="222" t="e">
        <v>#N/A</v>
      </c>
      <c r="CM101" s="222" t="e">
        <v>#N/A</v>
      </c>
      <c r="CN101" s="222" t="e">
        <v>#N/A</v>
      </c>
      <c r="CO101" s="225" t="e">
        <v>#N/A</v>
      </c>
      <c r="CP101" s="222" t="s">
        <v>4024</v>
      </c>
      <c r="CQ101" s="224" t="s">
        <v>17</v>
      </c>
      <c r="CR101" s="224" t="s">
        <v>573</v>
      </c>
      <c r="CS101" s="224" t="s">
        <v>17</v>
      </c>
      <c r="CT101" s="224" t="s">
        <v>17</v>
      </c>
      <c r="CU101" s="224" t="s">
        <v>1937</v>
      </c>
      <c r="CV101" s="224" t="s">
        <v>17</v>
      </c>
      <c r="CW101" s="214">
        <v>45659</v>
      </c>
      <c r="CX101" s="222" t="s">
        <v>4011</v>
      </c>
      <c r="CY101" s="218" t="s">
        <v>17</v>
      </c>
      <c r="CZ101" s="218" t="s">
        <v>573</v>
      </c>
      <c r="DA101" s="218" t="s">
        <v>17</v>
      </c>
      <c r="DB101" s="218" t="s">
        <v>17</v>
      </c>
      <c r="DC101" s="218" t="s">
        <v>3944</v>
      </c>
      <c r="DD101" s="218" t="s">
        <v>17</v>
      </c>
      <c r="DE101" s="220">
        <v>45659</v>
      </c>
      <c r="DF101" s="221" t="s">
        <v>4014</v>
      </c>
      <c r="DG101" s="213">
        <v>4368000</v>
      </c>
      <c r="DH101" s="224" t="s">
        <v>4012</v>
      </c>
      <c r="DI101" s="224" t="s">
        <v>742</v>
      </c>
      <c r="DJ101" s="224">
        <v>2</v>
      </c>
      <c r="DK101" s="224" t="s">
        <v>3940</v>
      </c>
      <c r="DL101" s="224" t="s">
        <v>4013</v>
      </c>
      <c r="DM101" s="214">
        <v>45659</v>
      </c>
      <c r="DN101" s="222" t="s">
        <v>4015</v>
      </c>
      <c r="DO101" s="218">
        <v>1773000</v>
      </c>
      <c r="DP101" s="222" t="s">
        <v>3998</v>
      </c>
      <c r="DQ101" s="222" t="s">
        <v>742</v>
      </c>
      <c r="DR101" s="222">
        <v>2</v>
      </c>
      <c r="DS101" s="222" t="s">
        <v>3942</v>
      </c>
      <c r="DT101" s="222" t="s">
        <v>3999</v>
      </c>
      <c r="DU101" s="223">
        <v>45659</v>
      </c>
      <c r="DV101" s="221" t="s">
        <v>4016</v>
      </c>
      <c r="DW101" s="213" t="s">
        <v>17</v>
      </c>
      <c r="DX101" s="224" t="s">
        <v>573</v>
      </c>
      <c r="DY101" s="224" t="s">
        <v>17</v>
      </c>
      <c r="DZ101" s="224" t="s">
        <v>17</v>
      </c>
      <c r="EA101" s="224" t="s">
        <v>3944</v>
      </c>
      <c r="EB101" s="224" t="s">
        <v>17</v>
      </c>
      <c r="EC101" s="214">
        <v>45659</v>
      </c>
      <c r="ED101" s="222" t="s">
        <v>4017</v>
      </c>
      <c r="EE101" s="218" t="s">
        <v>17</v>
      </c>
      <c r="EF101" s="222" t="s">
        <v>573</v>
      </c>
      <c r="EG101" s="222" t="s">
        <v>17</v>
      </c>
      <c r="EH101" s="222" t="s">
        <v>17</v>
      </c>
      <c r="EI101" s="222" t="s">
        <v>3908</v>
      </c>
      <c r="EJ101" s="222" t="s">
        <v>17</v>
      </c>
      <c r="EK101" s="223">
        <v>45659</v>
      </c>
      <c r="EL101" s="221" t="s">
        <v>4018</v>
      </c>
      <c r="EM101" s="213" t="s">
        <v>17</v>
      </c>
      <c r="EN101" s="224" t="s">
        <v>573</v>
      </c>
      <c r="EO101" s="224" t="s">
        <v>17</v>
      </c>
      <c r="EP101" s="224" t="s">
        <v>17</v>
      </c>
      <c r="EQ101" s="224" t="s">
        <v>3910</v>
      </c>
      <c r="ER101" s="224" t="s">
        <v>17</v>
      </c>
      <c r="ES101" s="214">
        <v>45659</v>
      </c>
      <c r="ET101" s="222" t="s">
        <v>4010</v>
      </c>
      <c r="EU101" s="222">
        <v>4</v>
      </c>
      <c r="EV101" s="222" t="s">
        <v>3931</v>
      </c>
      <c r="EW101" s="222" t="s">
        <v>33</v>
      </c>
      <c r="EX101" s="222">
        <v>2</v>
      </c>
      <c r="EY101" s="222" t="s">
        <v>4009</v>
      </c>
      <c r="EZ101" s="222" t="s">
        <v>496</v>
      </c>
      <c r="FA101" s="223">
        <v>45659</v>
      </c>
      <c r="FB101" s="221" t="s">
        <v>4019</v>
      </c>
      <c r="FC101" s="224" t="s">
        <v>17</v>
      </c>
      <c r="FD101" s="224" t="s">
        <v>573</v>
      </c>
      <c r="FE101" s="224" t="s">
        <v>17</v>
      </c>
      <c r="FF101" s="224" t="s">
        <v>17</v>
      </c>
      <c r="FG101" s="224" t="s">
        <v>1937</v>
      </c>
      <c r="FH101" s="224" t="s">
        <v>17</v>
      </c>
      <c r="FI101" s="214">
        <v>45659</v>
      </c>
      <c r="FJ101" s="221" t="s">
        <v>802</v>
      </c>
      <c r="FK101" s="222" t="s">
        <v>17</v>
      </c>
      <c r="FL101" s="222" t="s">
        <v>17</v>
      </c>
      <c r="FM101" s="222" t="s">
        <v>17</v>
      </c>
      <c r="FN101" s="222" t="s">
        <v>17</v>
      </c>
      <c r="FO101" s="222" t="s">
        <v>801</v>
      </c>
      <c r="FP101" s="218" t="s">
        <v>17</v>
      </c>
      <c r="FQ101" s="219">
        <v>44921</v>
      </c>
      <c r="FR101" s="221" t="s">
        <v>804</v>
      </c>
      <c r="FS101" s="224" t="s">
        <v>17</v>
      </c>
      <c r="FT101" s="224" t="s">
        <v>17</v>
      </c>
      <c r="FU101" s="224" t="s">
        <v>17</v>
      </c>
      <c r="FV101" s="224" t="s">
        <v>17</v>
      </c>
      <c r="FW101" s="224" t="s">
        <v>803</v>
      </c>
      <c r="FX101" s="224" t="s">
        <v>17</v>
      </c>
      <c r="FY101" s="214">
        <v>44921</v>
      </c>
      <c r="FZ101" s="222" t="s">
        <v>3135</v>
      </c>
      <c r="GA101" s="222">
        <v>2</v>
      </c>
      <c r="GB101" s="222" t="s">
        <v>1188</v>
      </c>
      <c r="GC101" s="222" t="s">
        <v>33</v>
      </c>
      <c r="GD101" s="222">
        <v>2</v>
      </c>
      <c r="GE101" s="222" t="s">
        <v>17</v>
      </c>
      <c r="GF101" s="222" t="s">
        <v>17</v>
      </c>
      <c r="GG101" s="223">
        <v>45614</v>
      </c>
      <c r="GH101" s="221" t="s">
        <v>3141</v>
      </c>
      <c r="GI101" s="224">
        <v>0</v>
      </c>
      <c r="GJ101" s="224" t="s">
        <v>1188</v>
      </c>
      <c r="GK101" s="224" t="s">
        <v>33</v>
      </c>
      <c r="GL101" s="224">
        <v>2</v>
      </c>
      <c r="GM101" s="224" t="s">
        <v>17</v>
      </c>
      <c r="GN101" s="224" t="s">
        <v>17</v>
      </c>
      <c r="GO101" s="214">
        <v>45614</v>
      </c>
      <c r="GP101" s="222" t="s">
        <v>3136</v>
      </c>
      <c r="GQ101" s="222">
        <v>2</v>
      </c>
      <c r="GR101" s="222" t="s">
        <v>1188</v>
      </c>
      <c r="GS101" s="222" t="s">
        <v>33</v>
      </c>
      <c r="GT101" s="222">
        <v>2</v>
      </c>
      <c r="GU101" s="222" t="s">
        <v>17</v>
      </c>
      <c r="GV101" s="222" t="s">
        <v>17</v>
      </c>
      <c r="GW101" s="223">
        <v>45614</v>
      </c>
      <c r="GX101" s="221" t="s">
        <v>3142</v>
      </c>
      <c r="GY101" s="224">
        <v>0</v>
      </c>
      <c r="GZ101" s="224" t="s">
        <v>1188</v>
      </c>
      <c r="HA101" s="224" t="s">
        <v>33</v>
      </c>
      <c r="HB101" s="224">
        <v>2</v>
      </c>
      <c r="HC101" s="224" t="s">
        <v>17</v>
      </c>
      <c r="HD101" s="224" t="s">
        <v>17</v>
      </c>
      <c r="HE101" s="214">
        <v>45614</v>
      </c>
      <c r="HF101" s="222" t="s">
        <v>3134</v>
      </c>
      <c r="HG101" s="222">
        <v>0</v>
      </c>
      <c r="HH101" s="222" t="s">
        <v>1188</v>
      </c>
      <c r="HI101" s="222" t="s">
        <v>33</v>
      </c>
      <c r="HJ101" s="222">
        <v>2</v>
      </c>
      <c r="HK101" s="222" t="s">
        <v>17</v>
      </c>
      <c r="HL101" s="222" t="s">
        <v>17</v>
      </c>
      <c r="HM101" s="223">
        <v>45614</v>
      </c>
      <c r="HN101" s="221" t="s">
        <v>3140</v>
      </c>
      <c r="HO101" s="224">
        <v>0</v>
      </c>
      <c r="HP101" s="224" t="s">
        <v>1188</v>
      </c>
      <c r="HQ101" s="224" t="s">
        <v>33</v>
      </c>
      <c r="HR101" s="224">
        <v>2</v>
      </c>
      <c r="HS101" s="224" t="s">
        <v>17</v>
      </c>
      <c r="HT101" s="224" t="s">
        <v>17</v>
      </c>
      <c r="HU101" s="214">
        <v>45614</v>
      </c>
      <c r="HV101" s="222" t="s">
        <v>3137</v>
      </c>
      <c r="HW101" s="222">
        <v>0</v>
      </c>
      <c r="HX101" s="222" t="s">
        <v>1188</v>
      </c>
      <c r="HY101" s="222" t="s">
        <v>33</v>
      </c>
      <c r="HZ101" s="222">
        <v>2</v>
      </c>
      <c r="IA101" s="222" t="s">
        <v>17</v>
      </c>
      <c r="IB101" s="222" t="s">
        <v>17</v>
      </c>
      <c r="IC101" s="223">
        <v>45614</v>
      </c>
      <c r="ID101" s="221" t="s">
        <v>3139</v>
      </c>
      <c r="IE101" s="224">
        <v>0</v>
      </c>
      <c r="IF101" s="224" t="s">
        <v>1188</v>
      </c>
      <c r="IG101" s="224" t="s">
        <v>33</v>
      </c>
      <c r="IH101" s="224">
        <v>2</v>
      </c>
      <c r="II101" s="224" t="s">
        <v>17</v>
      </c>
      <c r="IJ101" s="224" t="s">
        <v>17</v>
      </c>
      <c r="IK101" s="214">
        <v>45614</v>
      </c>
      <c r="IL101" s="222" t="s">
        <v>3138</v>
      </c>
      <c r="IM101" s="222">
        <v>0</v>
      </c>
      <c r="IN101" s="222" t="s">
        <v>1188</v>
      </c>
      <c r="IO101" s="222" t="s">
        <v>33</v>
      </c>
      <c r="IP101" s="222">
        <v>2</v>
      </c>
      <c r="IQ101" s="222" t="s">
        <v>17</v>
      </c>
      <c r="IR101" s="222" t="s">
        <v>17</v>
      </c>
      <c r="IS101" s="223">
        <v>45614</v>
      </c>
    </row>
    <row r="102" spans="1:253" s="11" customFormat="1" ht="13.25" customHeight="1" x14ac:dyDescent="0.25">
      <c r="A102" s="11" t="s">
        <v>2964</v>
      </c>
      <c r="B102" s="11" t="s">
        <v>10243</v>
      </c>
      <c r="C102" s="11" t="s">
        <v>2965</v>
      </c>
      <c r="D102" s="11" t="s">
        <v>277</v>
      </c>
      <c r="E102" s="11" t="s">
        <v>9680</v>
      </c>
      <c r="F102" s="11" t="s">
        <v>6310</v>
      </c>
      <c r="G102" s="212">
        <v>252772000</v>
      </c>
      <c r="H102" s="213" t="s">
        <v>6308</v>
      </c>
      <c r="I102" s="213" t="s">
        <v>742</v>
      </c>
      <c r="J102" s="213">
        <v>2</v>
      </c>
      <c r="K102" s="213" t="s">
        <v>6309</v>
      </c>
      <c r="L102" s="213" t="s">
        <v>3426</v>
      </c>
      <c r="M102" s="214">
        <v>45713</v>
      </c>
      <c r="N102" s="221" t="s">
        <v>6314</v>
      </c>
      <c r="O102" s="216">
        <v>770880</v>
      </c>
      <c r="P102" s="216" t="s">
        <v>6311</v>
      </c>
      <c r="Q102" s="216" t="s">
        <v>742</v>
      </c>
      <c r="R102" s="216">
        <v>2</v>
      </c>
      <c r="S102" s="216" t="s">
        <v>6313</v>
      </c>
      <c r="T102" s="216" t="s">
        <v>6312</v>
      </c>
      <c r="U102" s="217">
        <v>45713</v>
      </c>
      <c r="V102" s="221" t="s">
        <v>6316</v>
      </c>
      <c r="W102" s="213">
        <v>252772000</v>
      </c>
      <c r="X102" s="213" t="s">
        <v>6308</v>
      </c>
      <c r="Y102" s="213" t="s">
        <v>742</v>
      </c>
      <c r="Z102" s="213">
        <v>2</v>
      </c>
      <c r="AA102" s="213" t="s">
        <v>6315</v>
      </c>
      <c r="AB102" s="213" t="s">
        <v>3426</v>
      </c>
      <c r="AC102" s="214">
        <v>45713</v>
      </c>
      <c r="AD102" s="221" t="s">
        <v>6320</v>
      </c>
      <c r="AE102" s="218">
        <v>104973000</v>
      </c>
      <c r="AF102" s="218" t="s">
        <v>6317</v>
      </c>
      <c r="AG102" s="218" t="s">
        <v>742</v>
      </c>
      <c r="AH102" s="218">
        <v>2</v>
      </c>
      <c r="AI102" s="218" t="s">
        <v>6319</v>
      </c>
      <c r="AJ102" s="218" t="s">
        <v>6318</v>
      </c>
      <c r="AK102" s="219">
        <v>45713</v>
      </c>
      <c r="AL102" s="221" t="s">
        <v>6324</v>
      </c>
      <c r="AM102" s="213">
        <v>1343000</v>
      </c>
      <c r="AN102" s="213" t="s">
        <v>6321</v>
      </c>
      <c r="AO102" s="213" t="s">
        <v>742</v>
      </c>
      <c r="AP102" s="213">
        <v>2</v>
      </c>
      <c r="AQ102" s="213" t="s">
        <v>6323</v>
      </c>
      <c r="AR102" s="213" t="s">
        <v>6322</v>
      </c>
      <c r="AS102" s="214">
        <v>45713</v>
      </c>
      <c r="AT102" s="222" t="s">
        <v>6328</v>
      </c>
      <c r="AU102" s="218">
        <v>668</v>
      </c>
      <c r="AV102" s="218" t="s">
        <v>6325</v>
      </c>
      <c r="AW102" s="218" t="s">
        <v>742</v>
      </c>
      <c r="AX102" s="218">
        <v>2</v>
      </c>
      <c r="AY102" s="218" t="s">
        <v>6327</v>
      </c>
      <c r="AZ102" s="218" t="s">
        <v>6326</v>
      </c>
      <c r="BA102" s="219">
        <v>45713</v>
      </c>
      <c r="BB102" s="221" t="s">
        <v>3733</v>
      </c>
      <c r="BC102" s="213" t="s">
        <v>17</v>
      </c>
      <c r="BD102" s="213" t="s">
        <v>17</v>
      </c>
      <c r="BE102" s="213" t="s">
        <v>17</v>
      </c>
      <c r="BF102" s="213" t="s">
        <v>17</v>
      </c>
      <c r="BG102" s="213" t="s">
        <v>3459</v>
      </c>
      <c r="BH102" s="213" t="s">
        <v>17</v>
      </c>
      <c r="BI102" s="214">
        <v>45638</v>
      </c>
      <c r="BJ102" s="222" t="s">
        <v>6331</v>
      </c>
      <c r="BK102" s="222">
        <v>2381</v>
      </c>
      <c r="BL102" s="222" t="s">
        <v>6329</v>
      </c>
      <c r="BM102" s="222" t="s">
        <v>742</v>
      </c>
      <c r="BN102" s="222">
        <v>2</v>
      </c>
      <c r="BO102" s="222" t="s">
        <v>6330</v>
      </c>
      <c r="BP102" s="218" t="s">
        <v>4238</v>
      </c>
      <c r="BQ102" s="223">
        <v>45713</v>
      </c>
      <c r="BR102" s="221" t="s">
        <v>6363</v>
      </c>
      <c r="BS102" s="224">
        <v>43225</v>
      </c>
      <c r="BT102" s="224" t="s">
        <v>6360</v>
      </c>
      <c r="BU102" s="224" t="s">
        <v>742</v>
      </c>
      <c r="BV102" s="224">
        <v>2</v>
      </c>
      <c r="BW102" s="224" t="s">
        <v>6362</v>
      </c>
      <c r="BX102" s="224" t="s">
        <v>6361</v>
      </c>
      <c r="BY102" s="214">
        <v>45713</v>
      </c>
      <c r="BZ102" s="222" t="s">
        <v>6365</v>
      </c>
      <c r="CA102" s="222">
        <v>14974</v>
      </c>
      <c r="CB102" s="222" t="s">
        <v>6360</v>
      </c>
      <c r="CC102" s="222" t="s">
        <v>742</v>
      </c>
      <c r="CD102" s="222">
        <v>2</v>
      </c>
      <c r="CE102" s="222" t="s">
        <v>6364</v>
      </c>
      <c r="CF102" s="222" t="s">
        <v>6361</v>
      </c>
      <c r="CG102" s="223">
        <v>45713</v>
      </c>
      <c r="CH102" s="221" t="s">
        <v>10849</v>
      </c>
      <c r="CI102" s="222" t="e">
        <v>#N/A</v>
      </c>
      <c r="CJ102" s="222" t="e">
        <v>#N/A</v>
      </c>
      <c r="CK102" s="222" t="e">
        <v>#N/A</v>
      </c>
      <c r="CL102" s="222" t="e">
        <v>#N/A</v>
      </c>
      <c r="CM102" s="222" t="e">
        <v>#N/A</v>
      </c>
      <c r="CN102" s="222" t="e">
        <v>#N/A</v>
      </c>
      <c r="CO102" s="225" t="e">
        <v>#N/A</v>
      </c>
      <c r="CP102" s="222" t="s">
        <v>3735</v>
      </c>
      <c r="CQ102" s="224" t="s">
        <v>17</v>
      </c>
      <c r="CR102" s="224" t="s">
        <v>17</v>
      </c>
      <c r="CS102" s="224" t="s">
        <v>17</v>
      </c>
      <c r="CT102" s="224" t="s">
        <v>17</v>
      </c>
      <c r="CU102" s="224" t="s">
        <v>3459</v>
      </c>
      <c r="CV102" s="224" t="s">
        <v>17</v>
      </c>
      <c r="CW102" s="214">
        <v>45638</v>
      </c>
      <c r="CX102" s="222" t="s">
        <v>6336</v>
      </c>
      <c r="CY102" s="218">
        <v>38200000</v>
      </c>
      <c r="CZ102" s="218" t="s">
        <v>6345</v>
      </c>
      <c r="DA102" s="218" t="s">
        <v>742</v>
      </c>
      <c r="DB102" s="218">
        <v>2</v>
      </c>
      <c r="DC102" s="218" t="s">
        <v>6347</v>
      </c>
      <c r="DD102" s="218" t="s">
        <v>6346</v>
      </c>
      <c r="DE102" s="220">
        <v>45713</v>
      </c>
      <c r="DF102" s="221" t="s">
        <v>6340</v>
      </c>
      <c r="DG102" s="213">
        <v>147800000</v>
      </c>
      <c r="DH102" s="224" t="s">
        <v>6337</v>
      </c>
      <c r="DI102" s="224" t="s">
        <v>742</v>
      </c>
      <c r="DJ102" s="224">
        <v>2</v>
      </c>
      <c r="DK102" s="224" t="s">
        <v>6339</v>
      </c>
      <c r="DL102" s="224" t="s">
        <v>6338</v>
      </c>
      <c r="DM102" s="214">
        <v>45713</v>
      </c>
      <c r="DN102" s="222" t="s">
        <v>6344</v>
      </c>
      <c r="DO102" s="218">
        <v>66773000</v>
      </c>
      <c r="DP102" s="222" t="s">
        <v>6341</v>
      </c>
      <c r="DQ102" s="222" t="s">
        <v>742</v>
      </c>
      <c r="DR102" s="222">
        <v>2</v>
      </c>
      <c r="DS102" s="222" t="s">
        <v>6343</v>
      </c>
      <c r="DT102" s="222" t="s">
        <v>6342</v>
      </c>
      <c r="DU102" s="223">
        <v>45713</v>
      </c>
      <c r="DV102" s="221" t="s">
        <v>6348</v>
      </c>
      <c r="DW102" s="213">
        <v>36494000</v>
      </c>
      <c r="DX102" s="224" t="s">
        <v>6345</v>
      </c>
      <c r="DY102" s="224" t="s">
        <v>742</v>
      </c>
      <c r="DZ102" s="224">
        <v>2</v>
      </c>
      <c r="EA102" s="224" t="s">
        <v>6347</v>
      </c>
      <c r="EB102" s="224" t="s">
        <v>6346</v>
      </c>
      <c r="EC102" s="214">
        <v>45713</v>
      </c>
      <c r="ED102" s="222" t="s">
        <v>6351</v>
      </c>
      <c r="EE102" s="218">
        <v>1706000</v>
      </c>
      <c r="EF102" s="222" t="s">
        <v>6349</v>
      </c>
      <c r="EG102" s="222" t="s">
        <v>742</v>
      </c>
      <c r="EH102" s="222">
        <v>2</v>
      </c>
      <c r="EI102" s="222" t="s">
        <v>6347</v>
      </c>
      <c r="EJ102" s="222" t="s">
        <v>6350</v>
      </c>
      <c r="EK102" s="223">
        <v>45713</v>
      </c>
      <c r="EL102" s="221" t="s">
        <v>6352</v>
      </c>
      <c r="EM102" s="213">
        <v>0</v>
      </c>
      <c r="EN102" s="224" t="s">
        <v>6349</v>
      </c>
      <c r="EO102" s="224" t="s">
        <v>742</v>
      </c>
      <c r="EP102" s="224">
        <v>2</v>
      </c>
      <c r="EQ102" s="224" t="s">
        <v>6347</v>
      </c>
      <c r="ER102" s="224" t="s">
        <v>6350</v>
      </c>
      <c r="ES102" s="214">
        <v>45713</v>
      </c>
      <c r="ET102" s="222" t="s">
        <v>6332</v>
      </c>
      <c r="EU102" s="222">
        <v>2381</v>
      </c>
      <c r="EV102" s="222" t="s">
        <v>6329</v>
      </c>
      <c r="EW102" s="222" t="s">
        <v>742</v>
      </c>
      <c r="EX102" s="222">
        <v>2</v>
      </c>
      <c r="EY102" s="222" t="s">
        <v>6330</v>
      </c>
      <c r="EZ102" s="222" t="s">
        <v>4238</v>
      </c>
      <c r="FA102" s="223">
        <v>45713</v>
      </c>
      <c r="FB102" s="221" t="s">
        <v>6353</v>
      </c>
      <c r="FC102" s="224">
        <v>5</v>
      </c>
      <c r="FD102" s="224" t="s">
        <v>6317</v>
      </c>
      <c r="FE102" s="224" t="s">
        <v>742</v>
      </c>
      <c r="FF102" s="224">
        <v>2</v>
      </c>
      <c r="FG102" s="224" t="s">
        <v>4439</v>
      </c>
      <c r="FH102" s="224" t="s">
        <v>6318</v>
      </c>
      <c r="FI102" s="214">
        <v>45713</v>
      </c>
      <c r="FJ102" s="221" t="s">
        <v>6357</v>
      </c>
      <c r="FK102" s="222">
        <v>2277100</v>
      </c>
      <c r="FL102" s="222" t="s">
        <v>6354</v>
      </c>
      <c r="FM102" s="222" t="s">
        <v>358</v>
      </c>
      <c r="FN102" s="222">
        <v>1</v>
      </c>
      <c r="FO102" s="222" t="s">
        <v>6356</v>
      </c>
      <c r="FP102" s="218" t="s">
        <v>6355</v>
      </c>
      <c r="FQ102" s="219">
        <v>45713</v>
      </c>
      <c r="FR102" s="221" t="s">
        <v>6359</v>
      </c>
      <c r="FS102" s="224">
        <v>822400</v>
      </c>
      <c r="FT102" s="224" t="s">
        <v>6354</v>
      </c>
      <c r="FU102" s="224" t="s">
        <v>358</v>
      </c>
      <c r="FV102" s="224">
        <v>1</v>
      </c>
      <c r="FW102" s="224" t="s">
        <v>6358</v>
      </c>
      <c r="FX102" s="224" t="s">
        <v>6355</v>
      </c>
      <c r="FY102" s="214">
        <v>45713</v>
      </c>
      <c r="FZ102" s="222" t="s">
        <v>2967</v>
      </c>
      <c r="GA102" s="222">
        <v>2</v>
      </c>
      <c r="GB102" s="222" t="s">
        <v>1188</v>
      </c>
      <c r="GC102" s="222" t="s">
        <v>33</v>
      </c>
      <c r="GD102" s="222">
        <v>2</v>
      </c>
      <c r="GE102" s="222" t="s">
        <v>17</v>
      </c>
      <c r="GF102" s="222" t="s">
        <v>17</v>
      </c>
      <c r="GG102" s="223">
        <v>45610</v>
      </c>
      <c r="GH102" s="221" t="s">
        <v>2973</v>
      </c>
      <c r="GI102" s="224">
        <v>2</v>
      </c>
      <c r="GJ102" s="224" t="s">
        <v>1188</v>
      </c>
      <c r="GK102" s="224" t="s">
        <v>33</v>
      </c>
      <c r="GL102" s="224">
        <v>2</v>
      </c>
      <c r="GM102" s="224" t="s">
        <v>17</v>
      </c>
      <c r="GN102" s="224" t="s">
        <v>17</v>
      </c>
      <c r="GO102" s="214">
        <v>45610</v>
      </c>
      <c r="GP102" s="222" t="s">
        <v>2968</v>
      </c>
      <c r="GQ102" s="222">
        <v>1</v>
      </c>
      <c r="GR102" s="222" t="s">
        <v>1188</v>
      </c>
      <c r="GS102" s="222" t="s">
        <v>33</v>
      </c>
      <c r="GT102" s="222">
        <v>2</v>
      </c>
      <c r="GU102" s="222" t="s">
        <v>17</v>
      </c>
      <c r="GV102" s="222" t="s">
        <v>17</v>
      </c>
      <c r="GW102" s="223">
        <v>45610</v>
      </c>
      <c r="GX102" s="221" t="s">
        <v>2974</v>
      </c>
      <c r="GY102" s="224">
        <v>0</v>
      </c>
      <c r="GZ102" s="224" t="s">
        <v>1188</v>
      </c>
      <c r="HA102" s="224" t="s">
        <v>33</v>
      </c>
      <c r="HB102" s="224">
        <v>2</v>
      </c>
      <c r="HC102" s="224" t="s">
        <v>17</v>
      </c>
      <c r="HD102" s="224" t="s">
        <v>17</v>
      </c>
      <c r="HE102" s="214">
        <v>45610</v>
      </c>
      <c r="HF102" s="222" t="s">
        <v>2966</v>
      </c>
      <c r="HG102" s="222">
        <v>2</v>
      </c>
      <c r="HH102" s="222" t="s">
        <v>1188</v>
      </c>
      <c r="HI102" s="222" t="s">
        <v>33</v>
      </c>
      <c r="HJ102" s="222">
        <v>2</v>
      </c>
      <c r="HK102" s="222" t="s">
        <v>17</v>
      </c>
      <c r="HL102" s="222" t="s">
        <v>17</v>
      </c>
      <c r="HM102" s="223">
        <v>45610</v>
      </c>
      <c r="HN102" s="221" t="s">
        <v>2972</v>
      </c>
      <c r="HO102" s="224">
        <v>3</v>
      </c>
      <c r="HP102" s="224" t="s">
        <v>1188</v>
      </c>
      <c r="HQ102" s="224" t="s">
        <v>33</v>
      </c>
      <c r="HR102" s="224">
        <v>2</v>
      </c>
      <c r="HS102" s="224" t="s">
        <v>17</v>
      </c>
      <c r="HT102" s="224" t="s">
        <v>17</v>
      </c>
      <c r="HU102" s="214">
        <v>45610</v>
      </c>
      <c r="HV102" s="222" t="s">
        <v>2969</v>
      </c>
      <c r="HW102" s="222">
        <v>3</v>
      </c>
      <c r="HX102" s="222" t="s">
        <v>1188</v>
      </c>
      <c r="HY102" s="222" t="s">
        <v>33</v>
      </c>
      <c r="HZ102" s="222">
        <v>2</v>
      </c>
      <c r="IA102" s="222" t="s">
        <v>17</v>
      </c>
      <c r="IB102" s="222" t="s">
        <v>17</v>
      </c>
      <c r="IC102" s="223">
        <v>45610</v>
      </c>
      <c r="ID102" s="221" t="s">
        <v>2971</v>
      </c>
      <c r="IE102" s="224">
        <v>1</v>
      </c>
      <c r="IF102" s="224" t="s">
        <v>1188</v>
      </c>
      <c r="IG102" s="224" t="s">
        <v>33</v>
      </c>
      <c r="IH102" s="224">
        <v>2</v>
      </c>
      <c r="II102" s="224" t="s">
        <v>17</v>
      </c>
      <c r="IJ102" s="224" t="s">
        <v>17</v>
      </c>
      <c r="IK102" s="214">
        <v>45610</v>
      </c>
      <c r="IL102" s="222" t="s">
        <v>2970</v>
      </c>
      <c r="IM102" s="222">
        <v>3</v>
      </c>
      <c r="IN102" s="222" t="s">
        <v>1188</v>
      </c>
      <c r="IO102" s="222" t="s">
        <v>33</v>
      </c>
      <c r="IP102" s="222">
        <v>2</v>
      </c>
      <c r="IQ102" s="222" t="s">
        <v>17</v>
      </c>
      <c r="IR102" s="222" t="s">
        <v>17</v>
      </c>
      <c r="IS102" s="223">
        <v>45610</v>
      </c>
    </row>
    <row r="103" spans="1:253" s="11" customFormat="1" ht="13.25" customHeight="1" x14ac:dyDescent="0.25">
      <c r="A103" s="11" t="s">
        <v>275</v>
      </c>
      <c r="B103" s="11" t="s">
        <v>10140</v>
      </c>
      <c r="C103" s="11" t="s">
        <v>276</v>
      </c>
      <c r="D103" s="11" t="s">
        <v>277</v>
      </c>
      <c r="E103" s="11" t="s">
        <v>9680</v>
      </c>
      <c r="F103" s="11" t="s">
        <v>3428</v>
      </c>
      <c r="G103" s="212">
        <v>252772000</v>
      </c>
      <c r="H103" s="213" t="s">
        <v>3425</v>
      </c>
      <c r="I103" s="213" t="s">
        <v>742</v>
      </c>
      <c r="J103" s="213">
        <v>2</v>
      </c>
      <c r="K103" s="213" t="s">
        <v>3427</v>
      </c>
      <c r="L103" s="213" t="s">
        <v>3426</v>
      </c>
      <c r="M103" s="214">
        <v>45617</v>
      </c>
      <c r="N103" s="221" t="s">
        <v>3432</v>
      </c>
      <c r="O103" s="216">
        <v>13297</v>
      </c>
      <c r="P103" s="216" t="s">
        <v>3429</v>
      </c>
      <c r="Q103" s="216" t="s">
        <v>742</v>
      </c>
      <c r="R103" s="216">
        <v>2</v>
      </c>
      <c r="S103" s="216" t="s">
        <v>3431</v>
      </c>
      <c r="T103" s="216" t="s">
        <v>3430</v>
      </c>
      <c r="U103" s="217">
        <v>45617</v>
      </c>
      <c r="V103" s="221" t="s">
        <v>3434</v>
      </c>
      <c r="W103" s="213">
        <v>4390000</v>
      </c>
      <c r="X103" s="213" t="s">
        <v>3429</v>
      </c>
      <c r="Y103" s="213" t="s">
        <v>358</v>
      </c>
      <c r="Z103" s="213">
        <v>1</v>
      </c>
      <c r="AA103" s="213" t="s">
        <v>3433</v>
      </c>
      <c r="AB103" s="213" t="s">
        <v>3430</v>
      </c>
      <c r="AC103" s="214">
        <v>45617</v>
      </c>
      <c r="AD103" s="221" t="s">
        <v>3436</v>
      </c>
      <c r="AE103" s="218" t="s">
        <v>17</v>
      </c>
      <c r="AF103" s="218" t="s">
        <v>378</v>
      </c>
      <c r="AG103" s="218" t="s">
        <v>17</v>
      </c>
      <c r="AH103" s="218" t="s">
        <v>17</v>
      </c>
      <c r="AI103" s="218" t="s">
        <v>3435</v>
      </c>
      <c r="AJ103" s="218" t="s">
        <v>378</v>
      </c>
      <c r="AK103" s="219">
        <v>45617</v>
      </c>
      <c r="AL103" s="221" t="s">
        <v>3439</v>
      </c>
      <c r="AM103" s="213" t="s">
        <v>17</v>
      </c>
      <c r="AN103" s="213" t="s">
        <v>378</v>
      </c>
      <c r="AO103" s="213" t="s">
        <v>17</v>
      </c>
      <c r="AP103" s="213" t="s">
        <v>17</v>
      </c>
      <c r="AQ103" s="213" t="s">
        <v>3438</v>
      </c>
      <c r="AR103" s="213" t="s">
        <v>3437</v>
      </c>
      <c r="AS103" s="214">
        <v>45617</v>
      </c>
      <c r="AT103" s="222" t="s">
        <v>3440</v>
      </c>
      <c r="AU103" s="218" t="s">
        <v>17</v>
      </c>
      <c r="AV103" s="218" t="s">
        <v>378</v>
      </c>
      <c r="AW103" s="218" t="s">
        <v>17</v>
      </c>
      <c r="AX103" s="218" t="s">
        <v>17</v>
      </c>
      <c r="AY103" s="218" t="s">
        <v>206</v>
      </c>
      <c r="AZ103" s="218" t="s">
        <v>17</v>
      </c>
      <c r="BA103" s="219">
        <v>45617</v>
      </c>
      <c r="BB103" s="221" t="s">
        <v>290</v>
      </c>
      <c r="BC103" s="213" t="s">
        <v>17</v>
      </c>
      <c r="BD103" s="213" t="s">
        <v>17</v>
      </c>
      <c r="BE103" s="213" t="s">
        <v>33</v>
      </c>
      <c r="BF103" s="213">
        <v>2</v>
      </c>
      <c r="BG103" s="213" t="s">
        <v>289</v>
      </c>
      <c r="BH103" s="213" t="s">
        <v>17</v>
      </c>
      <c r="BI103" s="214">
        <v>43523</v>
      </c>
      <c r="BJ103" s="222" t="s">
        <v>4236</v>
      </c>
      <c r="BK103" s="222">
        <v>0</v>
      </c>
      <c r="BL103" s="222" t="s">
        <v>4233</v>
      </c>
      <c r="BM103" s="222" t="s">
        <v>22</v>
      </c>
      <c r="BN103" s="222">
        <v>3</v>
      </c>
      <c r="BO103" s="222" t="s">
        <v>4235</v>
      </c>
      <c r="BP103" s="218" t="s">
        <v>4234</v>
      </c>
      <c r="BQ103" s="223">
        <v>45683</v>
      </c>
      <c r="BR103" s="221" t="s">
        <v>279</v>
      </c>
      <c r="BS103" s="224" t="s">
        <v>17</v>
      </c>
      <c r="BT103" s="224" t="s">
        <v>17</v>
      </c>
      <c r="BU103" s="224" t="s">
        <v>33</v>
      </c>
      <c r="BV103" s="224">
        <v>2</v>
      </c>
      <c r="BW103" s="224" t="s">
        <v>278</v>
      </c>
      <c r="BX103" s="224" t="s">
        <v>17</v>
      </c>
      <c r="BY103" s="214">
        <v>43523</v>
      </c>
      <c r="BZ103" s="222" t="s">
        <v>281</v>
      </c>
      <c r="CA103" s="222" t="s">
        <v>17</v>
      </c>
      <c r="CB103" s="222" t="s">
        <v>17</v>
      </c>
      <c r="CC103" s="222" t="s">
        <v>17</v>
      </c>
      <c r="CD103" s="222" t="s">
        <v>17</v>
      </c>
      <c r="CE103" s="222" t="s">
        <v>280</v>
      </c>
      <c r="CF103" s="222" t="s">
        <v>17</v>
      </c>
      <c r="CG103" s="223">
        <v>43523</v>
      </c>
      <c r="CH103" s="221" t="s">
        <v>10850</v>
      </c>
      <c r="CI103" s="222" t="e">
        <v>#N/A</v>
      </c>
      <c r="CJ103" s="222" t="e">
        <v>#N/A</v>
      </c>
      <c r="CK103" s="222" t="e">
        <v>#N/A</v>
      </c>
      <c r="CL103" s="222" t="e">
        <v>#N/A</v>
      </c>
      <c r="CM103" s="222" t="e">
        <v>#N/A</v>
      </c>
      <c r="CN103" s="222" t="e">
        <v>#N/A</v>
      </c>
      <c r="CO103" s="225" t="e">
        <v>#N/A</v>
      </c>
      <c r="CP103" s="222" t="s">
        <v>288</v>
      </c>
      <c r="CQ103" s="224" t="s">
        <v>17</v>
      </c>
      <c r="CR103" s="224" t="s">
        <v>17</v>
      </c>
      <c r="CS103" s="224" t="s">
        <v>33</v>
      </c>
      <c r="CT103" s="224">
        <v>2</v>
      </c>
      <c r="CU103" s="224" t="s">
        <v>287</v>
      </c>
      <c r="CV103" s="224" t="s">
        <v>17</v>
      </c>
      <c r="CW103" s="214">
        <v>43523</v>
      </c>
      <c r="CX103" s="222" t="s">
        <v>3442</v>
      </c>
      <c r="CY103" s="218" t="s">
        <v>17</v>
      </c>
      <c r="CZ103" s="218" t="s">
        <v>378</v>
      </c>
      <c r="DA103" s="218" t="s">
        <v>17</v>
      </c>
      <c r="DB103" s="218" t="s">
        <v>17</v>
      </c>
      <c r="DC103" s="218" t="s">
        <v>3445</v>
      </c>
      <c r="DD103" s="218" t="s">
        <v>378</v>
      </c>
      <c r="DE103" s="220">
        <v>45617</v>
      </c>
      <c r="DF103" s="221" t="s">
        <v>3444</v>
      </c>
      <c r="DG103" s="213">
        <v>4390000</v>
      </c>
      <c r="DH103" s="224" t="s">
        <v>3429</v>
      </c>
      <c r="DI103" s="224" t="s">
        <v>358</v>
      </c>
      <c r="DJ103" s="224">
        <v>1</v>
      </c>
      <c r="DK103" s="224" t="s">
        <v>3443</v>
      </c>
      <c r="DL103" s="224" t="s">
        <v>3430</v>
      </c>
      <c r="DM103" s="214">
        <v>45617</v>
      </c>
      <c r="DN103" s="222" t="s">
        <v>3446</v>
      </c>
      <c r="DO103" s="218" t="s">
        <v>17</v>
      </c>
      <c r="DP103" s="222" t="s">
        <v>378</v>
      </c>
      <c r="DQ103" s="222" t="s">
        <v>17</v>
      </c>
      <c r="DR103" s="222" t="s">
        <v>17</v>
      </c>
      <c r="DS103" s="222" t="s">
        <v>3445</v>
      </c>
      <c r="DT103" s="222" t="s">
        <v>378</v>
      </c>
      <c r="DU103" s="223">
        <v>45617</v>
      </c>
      <c r="DV103" s="221" t="s">
        <v>3447</v>
      </c>
      <c r="DW103" s="213" t="s">
        <v>17</v>
      </c>
      <c r="DX103" s="224" t="s">
        <v>378</v>
      </c>
      <c r="DY103" s="224" t="s">
        <v>17</v>
      </c>
      <c r="DZ103" s="224" t="s">
        <v>17</v>
      </c>
      <c r="EA103" s="224" t="s">
        <v>3445</v>
      </c>
      <c r="EB103" s="224" t="s">
        <v>378</v>
      </c>
      <c r="EC103" s="214">
        <v>45617</v>
      </c>
      <c r="ED103" s="222" t="s">
        <v>3448</v>
      </c>
      <c r="EE103" s="218" t="s">
        <v>17</v>
      </c>
      <c r="EF103" s="222" t="s">
        <v>378</v>
      </c>
      <c r="EG103" s="222" t="s">
        <v>17</v>
      </c>
      <c r="EH103" s="222" t="s">
        <v>17</v>
      </c>
      <c r="EI103" s="222" t="s">
        <v>3445</v>
      </c>
      <c r="EJ103" s="222" t="s">
        <v>378</v>
      </c>
      <c r="EK103" s="223">
        <v>45617</v>
      </c>
      <c r="EL103" s="221" t="s">
        <v>3449</v>
      </c>
      <c r="EM103" s="213" t="s">
        <v>17</v>
      </c>
      <c r="EN103" s="224" t="s">
        <v>378</v>
      </c>
      <c r="EO103" s="224" t="s">
        <v>17</v>
      </c>
      <c r="EP103" s="224" t="s">
        <v>17</v>
      </c>
      <c r="EQ103" s="224" t="s">
        <v>3445</v>
      </c>
      <c r="ER103" s="224" t="s">
        <v>378</v>
      </c>
      <c r="ES103" s="214">
        <v>45617</v>
      </c>
      <c r="ET103" s="222" t="s">
        <v>4240</v>
      </c>
      <c r="EU103" s="222">
        <v>2085</v>
      </c>
      <c r="EV103" s="222" t="s">
        <v>4237</v>
      </c>
      <c r="EW103" s="222" t="s">
        <v>742</v>
      </c>
      <c r="EX103" s="222">
        <v>2</v>
      </c>
      <c r="EY103" s="222" t="s">
        <v>4239</v>
      </c>
      <c r="EZ103" s="222" t="s">
        <v>4238</v>
      </c>
      <c r="FA103" s="223">
        <v>45683</v>
      </c>
      <c r="FB103" s="221" t="s">
        <v>286</v>
      </c>
      <c r="FC103" s="224">
        <v>3</v>
      </c>
      <c r="FD103" s="224" t="s">
        <v>283</v>
      </c>
      <c r="FE103" s="224" t="s">
        <v>33</v>
      </c>
      <c r="FF103" s="224">
        <v>2</v>
      </c>
      <c r="FG103" s="224" t="s">
        <v>285</v>
      </c>
      <c r="FH103" s="224" t="s">
        <v>284</v>
      </c>
      <c r="FI103" s="214">
        <v>43523</v>
      </c>
      <c r="FJ103" s="221" t="s">
        <v>309</v>
      </c>
      <c r="FK103" s="222" t="s">
        <v>17</v>
      </c>
      <c r="FL103" s="222" t="s">
        <v>306</v>
      </c>
      <c r="FM103" s="222" t="s">
        <v>17</v>
      </c>
      <c r="FN103" s="222" t="s">
        <v>17</v>
      </c>
      <c r="FO103" s="222" t="s">
        <v>308</v>
      </c>
      <c r="FP103" s="218" t="s">
        <v>307</v>
      </c>
      <c r="FQ103" s="219">
        <v>43578</v>
      </c>
      <c r="FR103" s="221" t="s">
        <v>311</v>
      </c>
      <c r="FS103" s="224" t="s">
        <v>17</v>
      </c>
      <c r="FT103" s="224" t="s">
        <v>306</v>
      </c>
      <c r="FU103" s="224" t="s">
        <v>17</v>
      </c>
      <c r="FV103" s="224" t="s">
        <v>17</v>
      </c>
      <c r="FW103" s="224" t="s">
        <v>308</v>
      </c>
      <c r="FX103" s="224" t="s">
        <v>307</v>
      </c>
      <c r="FY103" s="214">
        <v>43578</v>
      </c>
      <c r="FZ103" s="222" t="s">
        <v>3560</v>
      </c>
      <c r="GA103" s="222">
        <v>1</v>
      </c>
      <c r="GB103" s="222" t="s">
        <v>1188</v>
      </c>
      <c r="GC103" s="222" t="s">
        <v>33</v>
      </c>
      <c r="GD103" s="222">
        <v>2</v>
      </c>
      <c r="GE103" s="222" t="s">
        <v>17</v>
      </c>
      <c r="GF103" s="222" t="s">
        <v>17</v>
      </c>
      <c r="GG103" s="223">
        <v>45622</v>
      </c>
      <c r="GH103" s="221" t="s">
        <v>3566</v>
      </c>
      <c r="GI103" s="224">
        <v>2</v>
      </c>
      <c r="GJ103" s="224" t="s">
        <v>1188</v>
      </c>
      <c r="GK103" s="224" t="s">
        <v>33</v>
      </c>
      <c r="GL103" s="224">
        <v>2</v>
      </c>
      <c r="GM103" s="224" t="s">
        <v>17</v>
      </c>
      <c r="GN103" s="224" t="s">
        <v>17</v>
      </c>
      <c r="GO103" s="214">
        <v>45622</v>
      </c>
      <c r="GP103" s="222" t="s">
        <v>3561</v>
      </c>
      <c r="GQ103" s="222">
        <v>1</v>
      </c>
      <c r="GR103" s="222" t="s">
        <v>1188</v>
      </c>
      <c r="GS103" s="222" t="s">
        <v>33</v>
      </c>
      <c r="GT103" s="222">
        <v>2</v>
      </c>
      <c r="GU103" s="222" t="s">
        <v>17</v>
      </c>
      <c r="GV103" s="222" t="s">
        <v>17</v>
      </c>
      <c r="GW103" s="223">
        <v>45622</v>
      </c>
      <c r="GX103" s="221" t="s">
        <v>3567</v>
      </c>
      <c r="GY103" s="224">
        <v>0</v>
      </c>
      <c r="GZ103" s="224" t="s">
        <v>1188</v>
      </c>
      <c r="HA103" s="224" t="s">
        <v>33</v>
      </c>
      <c r="HB103" s="224">
        <v>2</v>
      </c>
      <c r="HC103" s="224" t="s">
        <v>17</v>
      </c>
      <c r="HD103" s="224" t="s">
        <v>17</v>
      </c>
      <c r="HE103" s="214">
        <v>45622</v>
      </c>
      <c r="HF103" s="222" t="s">
        <v>3559</v>
      </c>
      <c r="HG103" s="222">
        <v>0</v>
      </c>
      <c r="HH103" s="222" t="s">
        <v>1188</v>
      </c>
      <c r="HI103" s="222" t="s">
        <v>33</v>
      </c>
      <c r="HJ103" s="222">
        <v>2</v>
      </c>
      <c r="HK103" s="222" t="s">
        <v>17</v>
      </c>
      <c r="HL103" s="222" t="s">
        <v>17</v>
      </c>
      <c r="HM103" s="223">
        <v>45622</v>
      </c>
      <c r="HN103" s="221" t="s">
        <v>3565</v>
      </c>
      <c r="HO103" s="224">
        <v>2</v>
      </c>
      <c r="HP103" s="224" t="s">
        <v>1188</v>
      </c>
      <c r="HQ103" s="224" t="s">
        <v>33</v>
      </c>
      <c r="HR103" s="224">
        <v>2</v>
      </c>
      <c r="HS103" s="224" t="s">
        <v>17</v>
      </c>
      <c r="HT103" s="224" t="s">
        <v>17</v>
      </c>
      <c r="HU103" s="214">
        <v>45622</v>
      </c>
      <c r="HV103" s="222" t="s">
        <v>3562</v>
      </c>
      <c r="HW103" s="222">
        <v>0</v>
      </c>
      <c r="HX103" s="222" t="s">
        <v>1188</v>
      </c>
      <c r="HY103" s="222" t="s">
        <v>33</v>
      </c>
      <c r="HZ103" s="222">
        <v>2</v>
      </c>
      <c r="IA103" s="222" t="s">
        <v>17</v>
      </c>
      <c r="IB103" s="222" t="s">
        <v>17</v>
      </c>
      <c r="IC103" s="223">
        <v>45622</v>
      </c>
      <c r="ID103" s="221" t="s">
        <v>3564</v>
      </c>
      <c r="IE103" s="224">
        <v>1</v>
      </c>
      <c r="IF103" s="224" t="s">
        <v>1188</v>
      </c>
      <c r="IG103" s="224" t="s">
        <v>33</v>
      </c>
      <c r="IH103" s="224">
        <v>2</v>
      </c>
      <c r="II103" s="224" t="s">
        <v>17</v>
      </c>
      <c r="IJ103" s="224" t="s">
        <v>17</v>
      </c>
      <c r="IK103" s="214">
        <v>45622</v>
      </c>
      <c r="IL103" s="222" t="s">
        <v>3563</v>
      </c>
      <c r="IM103" s="222">
        <v>3</v>
      </c>
      <c r="IN103" s="222" t="s">
        <v>1188</v>
      </c>
      <c r="IO103" s="222" t="s">
        <v>33</v>
      </c>
      <c r="IP103" s="222">
        <v>2</v>
      </c>
      <c r="IQ103" s="222" t="s">
        <v>17</v>
      </c>
      <c r="IR103" s="222" t="s">
        <v>17</v>
      </c>
      <c r="IS103" s="223">
        <v>45622</v>
      </c>
    </row>
    <row r="104" spans="1:253" s="11" customFormat="1" ht="13.25" customHeight="1" x14ac:dyDescent="0.25">
      <c r="A104" s="11" t="s">
        <v>3276</v>
      </c>
      <c r="B104" s="11" t="s">
        <v>10162</v>
      </c>
      <c r="C104" s="11" t="s">
        <v>3277</v>
      </c>
      <c r="D104" s="11" t="s">
        <v>3278</v>
      </c>
      <c r="E104" s="11" t="s">
        <v>9681</v>
      </c>
      <c r="F104" s="11" t="s">
        <v>9183</v>
      </c>
      <c r="G104" s="212">
        <v>4911000</v>
      </c>
      <c r="H104" s="213" t="s">
        <v>9180</v>
      </c>
      <c r="I104" s="213" t="s">
        <v>742</v>
      </c>
      <c r="J104" s="213">
        <v>2</v>
      </c>
      <c r="K104" s="213" t="s">
        <v>9182</v>
      </c>
      <c r="L104" s="213" t="s">
        <v>9181</v>
      </c>
      <c r="M104" s="214">
        <v>45716</v>
      </c>
      <c r="N104" s="221" t="s">
        <v>9187</v>
      </c>
      <c r="O104" s="216">
        <v>74180</v>
      </c>
      <c r="P104" s="216" t="s">
        <v>9184</v>
      </c>
      <c r="Q104" s="216" t="s">
        <v>742</v>
      </c>
      <c r="R104" s="216">
        <v>2</v>
      </c>
      <c r="S104" s="216" t="s">
        <v>9186</v>
      </c>
      <c r="T104" s="216" t="s">
        <v>9185</v>
      </c>
      <c r="U104" s="217">
        <v>45716</v>
      </c>
      <c r="V104" s="221" t="s">
        <v>9189</v>
      </c>
      <c r="W104" s="213">
        <v>4515000</v>
      </c>
      <c r="X104" s="213" t="s">
        <v>9180</v>
      </c>
      <c r="Y104" s="213" t="s">
        <v>742</v>
      </c>
      <c r="Z104" s="213">
        <v>2</v>
      </c>
      <c r="AA104" s="213" t="s">
        <v>9188</v>
      </c>
      <c r="AB104" s="213" t="s">
        <v>9181</v>
      </c>
      <c r="AC104" s="214">
        <v>45716</v>
      </c>
      <c r="AD104" s="221" t="s">
        <v>9191</v>
      </c>
      <c r="AE104" s="218">
        <v>464000</v>
      </c>
      <c r="AF104" s="218" t="s">
        <v>4034</v>
      </c>
      <c r="AG104" s="218" t="s">
        <v>742</v>
      </c>
      <c r="AH104" s="218">
        <v>2</v>
      </c>
      <c r="AI104" s="218" t="s">
        <v>9190</v>
      </c>
      <c r="AJ104" s="218" t="s">
        <v>4035</v>
      </c>
      <c r="AK104" s="219">
        <v>45716</v>
      </c>
      <c r="AL104" s="221" t="s">
        <v>9193</v>
      </c>
      <c r="AM104" s="213">
        <v>458000</v>
      </c>
      <c r="AN104" s="213" t="s">
        <v>4034</v>
      </c>
      <c r="AO104" s="213" t="s">
        <v>742</v>
      </c>
      <c r="AP104" s="213">
        <v>2</v>
      </c>
      <c r="AQ104" s="213" t="s">
        <v>9192</v>
      </c>
      <c r="AR104" s="213" t="s">
        <v>4035</v>
      </c>
      <c r="AS104" s="214">
        <v>45716</v>
      </c>
      <c r="AT104" s="222" t="s">
        <v>9194</v>
      </c>
      <c r="AU104" s="218" t="s">
        <v>17</v>
      </c>
      <c r="AV104" s="218" t="s">
        <v>17</v>
      </c>
      <c r="AW104" s="218" t="s">
        <v>17</v>
      </c>
      <c r="AX104" s="218" t="s">
        <v>17</v>
      </c>
      <c r="AY104" s="218" t="s">
        <v>3887</v>
      </c>
      <c r="AZ104" s="218" t="s">
        <v>17</v>
      </c>
      <c r="BA104" s="219">
        <v>45716</v>
      </c>
      <c r="BB104" s="221" t="s">
        <v>9211</v>
      </c>
      <c r="BC104" s="213" t="s">
        <v>17</v>
      </c>
      <c r="BD104" s="213" t="s">
        <v>17</v>
      </c>
      <c r="BE104" s="213" t="s">
        <v>17</v>
      </c>
      <c r="BF104" s="213" t="s">
        <v>17</v>
      </c>
      <c r="BG104" s="213" t="s">
        <v>9210</v>
      </c>
      <c r="BH104" s="213" t="s">
        <v>17</v>
      </c>
      <c r="BI104" s="214">
        <v>45716</v>
      </c>
      <c r="BJ104" s="222" t="s">
        <v>9195</v>
      </c>
      <c r="BK104" s="222" t="s">
        <v>17</v>
      </c>
      <c r="BL104" s="222" t="s">
        <v>17</v>
      </c>
      <c r="BM104" s="222" t="s">
        <v>17</v>
      </c>
      <c r="BN104" s="222" t="s">
        <v>17</v>
      </c>
      <c r="BO104" s="222" t="s">
        <v>17</v>
      </c>
      <c r="BP104" s="218" t="s">
        <v>17</v>
      </c>
      <c r="BQ104" s="223">
        <v>45716</v>
      </c>
      <c r="BR104" s="221" t="s">
        <v>9212</v>
      </c>
      <c r="BS104" s="224" t="s">
        <v>17</v>
      </c>
      <c r="BT104" s="224" t="s">
        <v>17</v>
      </c>
      <c r="BU104" s="224" t="s">
        <v>17</v>
      </c>
      <c r="BV104" s="224" t="s">
        <v>17</v>
      </c>
      <c r="BW104" s="224" t="s">
        <v>7150</v>
      </c>
      <c r="BX104" s="224" t="s">
        <v>17</v>
      </c>
      <c r="BY104" s="214">
        <v>45716</v>
      </c>
      <c r="BZ104" s="222" t="s">
        <v>9213</v>
      </c>
      <c r="CA104" s="222" t="s">
        <v>17</v>
      </c>
      <c r="CB104" s="222" t="s">
        <v>17</v>
      </c>
      <c r="CC104" s="222" t="s">
        <v>17</v>
      </c>
      <c r="CD104" s="222" t="s">
        <v>17</v>
      </c>
      <c r="CE104" s="222" t="s">
        <v>7152</v>
      </c>
      <c r="CF104" s="222" t="s">
        <v>17</v>
      </c>
      <c r="CG104" s="223">
        <v>45716</v>
      </c>
      <c r="CH104" s="221" t="s">
        <v>10851</v>
      </c>
      <c r="CI104" s="222" t="e">
        <v>#N/A</v>
      </c>
      <c r="CJ104" s="222" t="e">
        <v>#N/A</v>
      </c>
      <c r="CK104" s="222" t="e">
        <v>#N/A</v>
      </c>
      <c r="CL104" s="222" t="e">
        <v>#N/A</v>
      </c>
      <c r="CM104" s="222" t="e">
        <v>#N/A</v>
      </c>
      <c r="CN104" s="222" t="e">
        <v>#N/A</v>
      </c>
      <c r="CO104" s="225" t="e">
        <v>#N/A</v>
      </c>
      <c r="CP104" s="222" t="s">
        <v>9215</v>
      </c>
      <c r="CQ104" s="224" t="s">
        <v>17</v>
      </c>
      <c r="CR104" s="224" t="s">
        <v>17</v>
      </c>
      <c r="CS104" s="224" t="s">
        <v>17</v>
      </c>
      <c r="CT104" s="224" t="s">
        <v>17</v>
      </c>
      <c r="CU104" s="224" t="s">
        <v>1399</v>
      </c>
      <c r="CV104" s="224" t="s">
        <v>17</v>
      </c>
      <c r="CW104" s="214">
        <v>45716</v>
      </c>
      <c r="CX104" s="222" t="s">
        <v>9198</v>
      </c>
      <c r="CY104" s="218">
        <v>412000</v>
      </c>
      <c r="CZ104" s="218" t="s">
        <v>4034</v>
      </c>
      <c r="DA104" s="218" t="s">
        <v>742</v>
      </c>
      <c r="DB104" s="218">
        <v>2</v>
      </c>
      <c r="DC104" s="218" t="s">
        <v>4645</v>
      </c>
      <c r="DD104" s="218" t="s">
        <v>4035</v>
      </c>
      <c r="DE104" s="220">
        <v>45716</v>
      </c>
      <c r="DF104" s="221" t="s">
        <v>9200</v>
      </c>
      <c r="DG104" s="213">
        <v>4051000</v>
      </c>
      <c r="DH104" s="224" t="s">
        <v>9180</v>
      </c>
      <c r="DI104" s="224" t="s">
        <v>742</v>
      </c>
      <c r="DJ104" s="224">
        <v>2</v>
      </c>
      <c r="DK104" s="224" t="s">
        <v>9199</v>
      </c>
      <c r="DL104" s="224" t="s">
        <v>9181</v>
      </c>
      <c r="DM104" s="214">
        <v>45716</v>
      </c>
      <c r="DN104" s="222" t="s">
        <v>9201</v>
      </c>
      <c r="DO104" s="218">
        <v>52000</v>
      </c>
      <c r="DP104" s="222" t="s">
        <v>4034</v>
      </c>
      <c r="DQ104" s="222" t="s">
        <v>742</v>
      </c>
      <c r="DR104" s="222">
        <v>2</v>
      </c>
      <c r="DS104" s="222" t="s">
        <v>1497</v>
      </c>
      <c r="DT104" s="222" t="s">
        <v>4035</v>
      </c>
      <c r="DU104" s="223">
        <v>45716</v>
      </c>
      <c r="DV104" s="221" t="s">
        <v>9202</v>
      </c>
      <c r="DW104" s="213">
        <v>412000</v>
      </c>
      <c r="DX104" s="224" t="s">
        <v>4034</v>
      </c>
      <c r="DY104" s="224" t="s">
        <v>742</v>
      </c>
      <c r="DZ104" s="224">
        <v>2</v>
      </c>
      <c r="EA104" s="224" t="s">
        <v>4645</v>
      </c>
      <c r="EB104" s="224" t="s">
        <v>4035</v>
      </c>
      <c r="EC104" s="214">
        <v>45716</v>
      </c>
      <c r="ED104" s="222" t="s">
        <v>9203</v>
      </c>
      <c r="EE104" s="218">
        <v>0</v>
      </c>
      <c r="EF104" s="222" t="s">
        <v>4034</v>
      </c>
      <c r="EG104" s="222" t="s">
        <v>742</v>
      </c>
      <c r="EH104" s="222">
        <v>2</v>
      </c>
      <c r="EI104" s="222" t="s">
        <v>4645</v>
      </c>
      <c r="EJ104" s="222" t="s">
        <v>4035</v>
      </c>
      <c r="EK104" s="223">
        <v>45716</v>
      </c>
      <c r="EL104" s="221" t="s">
        <v>9204</v>
      </c>
      <c r="EM104" s="213">
        <v>0</v>
      </c>
      <c r="EN104" s="224" t="s">
        <v>4034</v>
      </c>
      <c r="EO104" s="224" t="s">
        <v>742</v>
      </c>
      <c r="EP104" s="224">
        <v>2</v>
      </c>
      <c r="EQ104" s="224" t="s">
        <v>4645</v>
      </c>
      <c r="ER104" s="224" t="s">
        <v>4035</v>
      </c>
      <c r="ES104" s="214">
        <v>45716</v>
      </c>
      <c r="ET104" s="222" t="s">
        <v>9196</v>
      </c>
      <c r="EU104" s="222" t="s">
        <v>17</v>
      </c>
      <c r="EV104" s="222" t="s">
        <v>17</v>
      </c>
      <c r="EW104" s="222" t="s">
        <v>17</v>
      </c>
      <c r="EX104" s="222" t="s">
        <v>17</v>
      </c>
      <c r="EY104" s="222" t="s">
        <v>17</v>
      </c>
      <c r="EZ104" s="222" t="s">
        <v>17</v>
      </c>
      <c r="FA104" s="223">
        <v>45716</v>
      </c>
      <c r="FB104" s="221" t="s">
        <v>9207</v>
      </c>
      <c r="FC104" s="224">
        <v>3</v>
      </c>
      <c r="FD104" s="224" t="s">
        <v>9205</v>
      </c>
      <c r="FE104" s="224" t="s">
        <v>742</v>
      </c>
      <c r="FF104" s="224">
        <v>2</v>
      </c>
      <c r="FG104" s="224" t="s">
        <v>9206</v>
      </c>
      <c r="FH104" s="224" t="s">
        <v>4035</v>
      </c>
      <c r="FI104" s="214">
        <v>45716</v>
      </c>
      <c r="FJ104" s="221" t="s">
        <v>9208</v>
      </c>
      <c r="FK104" s="222" t="s">
        <v>17</v>
      </c>
      <c r="FL104" s="222" t="s">
        <v>17</v>
      </c>
      <c r="FM104" s="222" t="s">
        <v>17</v>
      </c>
      <c r="FN104" s="222" t="s">
        <v>17</v>
      </c>
      <c r="FO104" s="222" t="s">
        <v>801</v>
      </c>
      <c r="FP104" s="218" t="s">
        <v>17</v>
      </c>
      <c r="FQ104" s="219">
        <v>45716</v>
      </c>
      <c r="FR104" s="221" t="s">
        <v>9209</v>
      </c>
      <c r="FS104" s="224" t="s">
        <v>17</v>
      </c>
      <c r="FT104" s="224" t="s">
        <v>17</v>
      </c>
      <c r="FU104" s="224" t="s">
        <v>17</v>
      </c>
      <c r="FV104" s="224" t="s">
        <v>17</v>
      </c>
      <c r="FW104" s="224" t="s">
        <v>803</v>
      </c>
      <c r="FX104" s="224" t="s">
        <v>17</v>
      </c>
      <c r="FY104" s="214">
        <v>45716</v>
      </c>
      <c r="FZ104" s="222" t="s">
        <v>3280</v>
      </c>
      <c r="GA104" s="222">
        <v>1</v>
      </c>
      <c r="GB104" s="222" t="s">
        <v>1188</v>
      </c>
      <c r="GC104" s="222" t="s">
        <v>33</v>
      </c>
      <c r="GD104" s="222">
        <v>2</v>
      </c>
      <c r="GE104" s="222" t="s">
        <v>17</v>
      </c>
      <c r="GF104" s="222" t="s">
        <v>17</v>
      </c>
      <c r="GG104" s="223">
        <v>45615</v>
      </c>
      <c r="GH104" s="221" t="s">
        <v>3286</v>
      </c>
      <c r="GI104" s="224">
        <v>1</v>
      </c>
      <c r="GJ104" s="224" t="s">
        <v>1188</v>
      </c>
      <c r="GK104" s="224" t="s">
        <v>33</v>
      </c>
      <c r="GL104" s="224">
        <v>2</v>
      </c>
      <c r="GM104" s="224" t="s">
        <v>17</v>
      </c>
      <c r="GN104" s="224" t="s">
        <v>17</v>
      </c>
      <c r="GO104" s="214">
        <v>45615</v>
      </c>
      <c r="GP104" s="222" t="s">
        <v>3281</v>
      </c>
      <c r="GQ104" s="222">
        <v>0</v>
      </c>
      <c r="GR104" s="222" t="s">
        <v>1188</v>
      </c>
      <c r="GS104" s="222" t="s">
        <v>33</v>
      </c>
      <c r="GT104" s="222">
        <v>2</v>
      </c>
      <c r="GU104" s="222" t="s">
        <v>17</v>
      </c>
      <c r="GV104" s="222" t="s">
        <v>17</v>
      </c>
      <c r="GW104" s="223">
        <v>45615</v>
      </c>
      <c r="GX104" s="221" t="s">
        <v>3287</v>
      </c>
      <c r="GY104" s="224">
        <v>0</v>
      </c>
      <c r="GZ104" s="224" t="s">
        <v>1188</v>
      </c>
      <c r="HA104" s="224" t="s">
        <v>33</v>
      </c>
      <c r="HB104" s="224">
        <v>2</v>
      </c>
      <c r="HC104" s="224" t="s">
        <v>17</v>
      </c>
      <c r="HD104" s="224" t="s">
        <v>17</v>
      </c>
      <c r="HE104" s="214">
        <v>45615</v>
      </c>
      <c r="HF104" s="222" t="s">
        <v>3279</v>
      </c>
      <c r="HG104" s="222">
        <v>0</v>
      </c>
      <c r="HH104" s="222" t="s">
        <v>1188</v>
      </c>
      <c r="HI104" s="222" t="s">
        <v>33</v>
      </c>
      <c r="HJ104" s="222">
        <v>2</v>
      </c>
      <c r="HK104" s="222" t="s">
        <v>17</v>
      </c>
      <c r="HL104" s="222" t="s">
        <v>17</v>
      </c>
      <c r="HM104" s="223">
        <v>45615</v>
      </c>
      <c r="HN104" s="221" t="s">
        <v>3285</v>
      </c>
      <c r="HO104" s="224">
        <v>0</v>
      </c>
      <c r="HP104" s="224" t="s">
        <v>1188</v>
      </c>
      <c r="HQ104" s="224" t="s">
        <v>33</v>
      </c>
      <c r="HR104" s="224">
        <v>2</v>
      </c>
      <c r="HS104" s="224" t="s">
        <v>17</v>
      </c>
      <c r="HT104" s="224" t="s">
        <v>17</v>
      </c>
      <c r="HU104" s="214">
        <v>45615</v>
      </c>
      <c r="HV104" s="222" t="s">
        <v>3282</v>
      </c>
      <c r="HW104" s="222">
        <v>1</v>
      </c>
      <c r="HX104" s="222" t="s">
        <v>1188</v>
      </c>
      <c r="HY104" s="222" t="s">
        <v>33</v>
      </c>
      <c r="HZ104" s="222">
        <v>2</v>
      </c>
      <c r="IA104" s="222" t="s">
        <v>17</v>
      </c>
      <c r="IB104" s="222" t="s">
        <v>17</v>
      </c>
      <c r="IC104" s="223">
        <v>45615</v>
      </c>
      <c r="ID104" s="221" t="s">
        <v>3284</v>
      </c>
      <c r="IE104" s="224">
        <v>0</v>
      </c>
      <c r="IF104" s="224" t="s">
        <v>1188</v>
      </c>
      <c r="IG104" s="224" t="s">
        <v>33</v>
      </c>
      <c r="IH104" s="224">
        <v>2</v>
      </c>
      <c r="II104" s="224" t="s">
        <v>17</v>
      </c>
      <c r="IJ104" s="224" t="s">
        <v>17</v>
      </c>
      <c r="IK104" s="214">
        <v>45615</v>
      </c>
      <c r="IL104" s="222" t="s">
        <v>3283</v>
      </c>
      <c r="IM104" s="222">
        <v>1</v>
      </c>
      <c r="IN104" s="222" t="s">
        <v>1188</v>
      </c>
      <c r="IO104" s="222" t="s">
        <v>33</v>
      </c>
      <c r="IP104" s="222">
        <v>2</v>
      </c>
      <c r="IQ104" s="222" t="s">
        <v>17</v>
      </c>
      <c r="IR104" s="222" t="s">
        <v>17</v>
      </c>
      <c r="IS104" s="223">
        <v>45615</v>
      </c>
    </row>
    <row r="105" spans="1:253" s="11" customFormat="1" ht="13.25" customHeight="1" x14ac:dyDescent="0.25">
      <c r="A105" s="11" t="s">
        <v>3288</v>
      </c>
      <c r="B105" s="11" t="s">
        <v>10162</v>
      </c>
      <c r="C105" s="11" t="s">
        <v>3289</v>
      </c>
      <c r="D105" s="11" t="s">
        <v>3290</v>
      </c>
      <c r="E105" s="11" t="s">
        <v>9682</v>
      </c>
      <c r="F105" s="11" t="s">
        <v>7517</v>
      </c>
      <c r="G105" s="212">
        <v>33846000</v>
      </c>
      <c r="H105" s="213" t="s">
        <v>7514</v>
      </c>
      <c r="I105" s="213" t="s">
        <v>742</v>
      </c>
      <c r="J105" s="213">
        <v>2</v>
      </c>
      <c r="K105" s="213" t="s">
        <v>7516</v>
      </c>
      <c r="L105" s="213" t="s">
        <v>7515</v>
      </c>
      <c r="M105" s="214">
        <v>45715</v>
      </c>
      <c r="N105" s="221" t="s">
        <v>7521</v>
      </c>
      <c r="O105" s="216">
        <v>1280000</v>
      </c>
      <c r="P105" s="216" t="s">
        <v>7518</v>
      </c>
      <c r="Q105" s="216" t="s">
        <v>358</v>
      </c>
      <c r="R105" s="216">
        <v>1</v>
      </c>
      <c r="S105" s="216" t="s">
        <v>7520</v>
      </c>
      <c r="T105" s="216" t="s">
        <v>7519</v>
      </c>
      <c r="U105" s="217">
        <v>45715</v>
      </c>
      <c r="V105" s="221" t="s">
        <v>7523</v>
      </c>
      <c r="W105" s="213">
        <v>33846000</v>
      </c>
      <c r="X105" s="213" t="s">
        <v>7518</v>
      </c>
      <c r="Y105" s="213" t="s">
        <v>358</v>
      </c>
      <c r="Z105" s="213">
        <v>1</v>
      </c>
      <c r="AA105" s="213" t="s">
        <v>7522</v>
      </c>
      <c r="AB105" s="213" t="s">
        <v>4035</v>
      </c>
      <c r="AC105" s="214">
        <v>45715</v>
      </c>
      <c r="AD105" s="221" t="s">
        <v>7525</v>
      </c>
      <c r="AE105" s="218">
        <v>33846000</v>
      </c>
      <c r="AF105" s="218" t="s">
        <v>4034</v>
      </c>
      <c r="AG105" s="218" t="s">
        <v>742</v>
      </c>
      <c r="AH105" s="218">
        <v>2</v>
      </c>
      <c r="AI105" s="218" t="s">
        <v>7524</v>
      </c>
      <c r="AJ105" s="218" t="s">
        <v>7519</v>
      </c>
      <c r="AK105" s="219">
        <v>45715</v>
      </c>
      <c r="AL105" s="221" t="s">
        <v>7527</v>
      </c>
      <c r="AM105" s="213">
        <v>2053000</v>
      </c>
      <c r="AN105" s="213" t="s">
        <v>4034</v>
      </c>
      <c r="AO105" s="213" t="s">
        <v>742</v>
      </c>
      <c r="AP105" s="213">
        <v>2</v>
      </c>
      <c r="AQ105" s="213" t="s">
        <v>7526</v>
      </c>
      <c r="AR105" s="213" t="s">
        <v>4035</v>
      </c>
      <c r="AS105" s="214">
        <v>45715</v>
      </c>
      <c r="AT105" s="222" t="s">
        <v>7528</v>
      </c>
      <c r="AU105" s="218" t="s">
        <v>17</v>
      </c>
      <c r="AV105" s="218" t="s">
        <v>17</v>
      </c>
      <c r="AW105" s="218" t="s">
        <v>17</v>
      </c>
      <c r="AX105" s="218" t="s">
        <v>17</v>
      </c>
      <c r="AY105" s="218" t="s">
        <v>7366</v>
      </c>
      <c r="AZ105" s="218" t="s">
        <v>17</v>
      </c>
      <c r="BA105" s="219">
        <v>45715</v>
      </c>
      <c r="BB105" s="221" t="s">
        <v>7543</v>
      </c>
      <c r="BC105" s="213" t="s">
        <v>17</v>
      </c>
      <c r="BD105" s="213" t="s">
        <v>17</v>
      </c>
      <c r="BE105" s="213" t="s">
        <v>17</v>
      </c>
      <c r="BF105" s="213" t="s">
        <v>17</v>
      </c>
      <c r="BG105" s="213" t="s">
        <v>7366</v>
      </c>
      <c r="BH105" s="213" t="s">
        <v>17</v>
      </c>
      <c r="BI105" s="214">
        <v>45715</v>
      </c>
      <c r="BJ105" s="222" t="s">
        <v>7529</v>
      </c>
      <c r="BK105" s="222" t="s">
        <v>17</v>
      </c>
      <c r="BL105" s="222" t="s">
        <v>17</v>
      </c>
      <c r="BM105" s="222" t="s">
        <v>17</v>
      </c>
      <c r="BN105" s="222" t="s">
        <v>17</v>
      </c>
      <c r="BO105" s="222" t="s">
        <v>7366</v>
      </c>
      <c r="BP105" s="218" t="s">
        <v>17</v>
      </c>
      <c r="BQ105" s="223">
        <v>45715</v>
      </c>
      <c r="BR105" s="221" t="s">
        <v>7544</v>
      </c>
      <c r="BS105" s="224" t="s">
        <v>17</v>
      </c>
      <c r="BT105" s="224" t="s">
        <v>17</v>
      </c>
      <c r="BU105" s="224" t="s">
        <v>17</v>
      </c>
      <c r="BV105" s="224" t="s">
        <v>17</v>
      </c>
      <c r="BW105" s="224" t="s">
        <v>7366</v>
      </c>
      <c r="BX105" s="224" t="s">
        <v>17</v>
      </c>
      <c r="BY105" s="214">
        <v>45715</v>
      </c>
      <c r="BZ105" s="222" t="s">
        <v>7545</v>
      </c>
      <c r="CA105" s="222" t="s">
        <v>17</v>
      </c>
      <c r="CB105" s="222" t="s">
        <v>17</v>
      </c>
      <c r="CC105" s="222" t="s">
        <v>17</v>
      </c>
      <c r="CD105" s="222" t="s">
        <v>17</v>
      </c>
      <c r="CE105" s="222" t="s">
        <v>7366</v>
      </c>
      <c r="CF105" s="222" t="s">
        <v>17</v>
      </c>
      <c r="CG105" s="223">
        <v>45715</v>
      </c>
      <c r="CH105" s="221" t="s">
        <v>10852</v>
      </c>
      <c r="CI105" s="222" t="e">
        <v>#N/A</v>
      </c>
      <c r="CJ105" s="222" t="e">
        <v>#N/A</v>
      </c>
      <c r="CK105" s="222" t="e">
        <v>#N/A</v>
      </c>
      <c r="CL105" s="222" t="e">
        <v>#N/A</v>
      </c>
      <c r="CM105" s="222" t="e">
        <v>#N/A</v>
      </c>
      <c r="CN105" s="222" t="e">
        <v>#N/A</v>
      </c>
      <c r="CO105" s="225" t="e">
        <v>#N/A</v>
      </c>
      <c r="CP105" s="222" t="s">
        <v>7547</v>
      </c>
      <c r="CQ105" s="224" t="s">
        <v>17</v>
      </c>
      <c r="CR105" s="224" t="s">
        <v>17</v>
      </c>
      <c r="CS105" s="224" t="s">
        <v>17</v>
      </c>
      <c r="CT105" s="224" t="s">
        <v>17</v>
      </c>
      <c r="CU105" s="224" t="s">
        <v>7366</v>
      </c>
      <c r="CV105" s="224" t="s">
        <v>17</v>
      </c>
      <c r="CW105" s="214">
        <v>45715</v>
      </c>
      <c r="CX105" s="222" t="s">
        <v>7532</v>
      </c>
      <c r="CY105" s="218">
        <v>1950000</v>
      </c>
      <c r="CZ105" s="218" t="s">
        <v>4034</v>
      </c>
      <c r="DA105" s="218" t="s">
        <v>742</v>
      </c>
      <c r="DB105" s="218">
        <v>2</v>
      </c>
      <c r="DC105" s="218" t="s">
        <v>7535</v>
      </c>
      <c r="DD105" s="218" t="s">
        <v>1662</v>
      </c>
      <c r="DE105" s="220">
        <v>45715</v>
      </c>
      <c r="DF105" s="221" t="s">
        <v>7533</v>
      </c>
      <c r="DG105" s="213">
        <v>0</v>
      </c>
      <c r="DH105" s="224" t="s">
        <v>4034</v>
      </c>
      <c r="DI105" s="224" t="s">
        <v>742</v>
      </c>
      <c r="DJ105" s="224">
        <v>2</v>
      </c>
      <c r="DK105" s="224" t="s">
        <v>6194</v>
      </c>
      <c r="DL105" s="224" t="s">
        <v>4035</v>
      </c>
      <c r="DM105" s="214">
        <v>45715</v>
      </c>
      <c r="DN105" s="222" t="s">
        <v>7534</v>
      </c>
      <c r="DO105" s="218">
        <v>31896000</v>
      </c>
      <c r="DP105" s="222" t="s">
        <v>4034</v>
      </c>
      <c r="DQ105" s="222" t="s">
        <v>742</v>
      </c>
      <c r="DR105" s="222">
        <v>2</v>
      </c>
      <c r="DS105" s="222" t="s">
        <v>7331</v>
      </c>
      <c r="DT105" s="222" t="s">
        <v>4035</v>
      </c>
      <c r="DU105" s="223">
        <v>45715</v>
      </c>
      <c r="DV105" s="221" t="s">
        <v>7536</v>
      </c>
      <c r="DW105" s="213">
        <v>1950000</v>
      </c>
      <c r="DX105" s="224" t="s">
        <v>4034</v>
      </c>
      <c r="DY105" s="224" t="s">
        <v>742</v>
      </c>
      <c r="DZ105" s="224">
        <v>2</v>
      </c>
      <c r="EA105" s="224" t="s">
        <v>7535</v>
      </c>
      <c r="EB105" s="224" t="s">
        <v>1662</v>
      </c>
      <c r="EC105" s="214">
        <v>45715</v>
      </c>
      <c r="ED105" s="222" t="s">
        <v>7537</v>
      </c>
      <c r="EE105" s="218" t="s">
        <v>17</v>
      </c>
      <c r="EF105" s="222" t="s">
        <v>17</v>
      </c>
      <c r="EG105" s="222" t="s">
        <v>17</v>
      </c>
      <c r="EH105" s="222" t="s">
        <v>17</v>
      </c>
      <c r="EI105" s="222" t="s">
        <v>4645</v>
      </c>
      <c r="EJ105" s="222" t="s">
        <v>17</v>
      </c>
      <c r="EK105" s="223">
        <v>45715</v>
      </c>
      <c r="EL105" s="221" t="s">
        <v>7538</v>
      </c>
      <c r="EM105" s="213" t="s">
        <v>17</v>
      </c>
      <c r="EN105" s="224" t="s">
        <v>17</v>
      </c>
      <c r="EO105" s="224" t="s">
        <v>17</v>
      </c>
      <c r="EP105" s="224" t="s">
        <v>17</v>
      </c>
      <c r="EQ105" s="224" t="s">
        <v>4645</v>
      </c>
      <c r="ER105" s="224" t="s">
        <v>17</v>
      </c>
      <c r="ES105" s="214">
        <v>45715</v>
      </c>
      <c r="ET105" s="222" t="s">
        <v>7530</v>
      </c>
      <c r="EU105" s="222" t="s">
        <v>17</v>
      </c>
      <c r="EV105" s="222" t="s">
        <v>17</v>
      </c>
      <c r="EW105" s="222" t="s">
        <v>17</v>
      </c>
      <c r="EX105" s="222" t="s">
        <v>17</v>
      </c>
      <c r="EY105" s="222" t="s">
        <v>7366</v>
      </c>
      <c r="EZ105" s="222" t="s">
        <v>17</v>
      </c>
      <c r="FA105" s="223">
        <v>45715</v>
      </c>
      <c r="FB105" s="221" t="s">
        <v>7540</v>
      </c>
      <c r="FC105" s="224">
        <v>3</v>
      </c>
      <c r="FD105" s="224" t="s">
        <v>4034</v>
      </c>
      <c r="FE105" s="224" t="s">
        <v>358</v>
      </c>
      <c r="FF105" s="224">
        <v>1</v>
      </c>
      <c r="FG105" s="224" t="s">
        <v>7539</v>
      </c>
      <c r="FH105" s="224" t="s">
        <v>1662</v>
      </c>
      <c r="FI105" s="214">
        <v>45715</v>
      </c>
      <c r="FJ105" s="221" t="s">
        <v>7541</v>
      </c>
      <c r="FK105" s="222" t="s">
        <v>17</v>
      </c>
      <c r="FL105" s="222" t="s">
        <v>17</v>
      </c>
      <c r="FM105" s="222" t="s">
        <v>17</v>
      </c>
      <c r="FN105" s="222" t="s">
        <v>17</v>
      </c>
      <c r="FO105" s="222" t="s">
        <v>7366</v>
      </c>
      <c r="FP105" s="218" t="s">
        <v>17</v>
      </c>
      <c r="FQ105" s="219">
        <v>45715</v>
      </c>
      <c r="FR105" s="221" t="s">
        <v>7542</v>
      </c>
      <c r="FS105" s="224" t="s">
        <v>17</v>
      </c>
      <c r="FT105" s="224" t="s">
        <v>17</v>
      </c>
      <c r="FU105" s="224" t="s">
        <v>17</v>
      </c>
      <c r="FV105" s="224" t="s">
        <v>17</v>
      </c>
      <c r="FW105" s="224" t="s">
        <v>7366</v>
      </c>
      <c r="FX105" s="224" t="s">
        <v>17</v>
      </c>
      <c r="FY105" s="214">
        <v>45715</v>
      </c>
      <c r="FZ105" s="222" t="s">
        <v>3292</v>
      </c>
      <c r="GA105" s="222">
        <v>0</v>
      </c>
      <c r="GB105" s="222" t="s">
        <v>1188</v>
      </c>
      <c r="GC105" s="222" t="s">
        <v>33</v>
      </c>
      <c r="GD105" s="222">
        <v>2</v>
      </c>
      <c r="GE105" s="222" t="s">
        <v>17</v>
      </c>
      <c r="GF105" s="222" t="s">
        <v>17</v>
      </c>
      <c r="GG105" s="223">
        <v>45615</v>
      </c>
      <c r="GH105" s="221" t="s">
        <v>3298</v>
      </c>
      <c r="GI105" s="224">
        <v>0</v>
      </c>
      <c r="GJ105" s="224" t="s">
        <v>1188</v>
      </c>
      <c r="GK105" s="224" t="s">
        <v>33</v>
      </c>
      <c r="GL105" s="224">
        <v>2</v>
      </c>
      <c r="GM105" s="224" t="s">
        <v>17</v>
      </c>
      <c r="GN105" s="224" t="s">
        <v>17</v>
      </c>
      <c r="GO105" s="214">
        <v>45615</v>
      </c>
      <c r="GP105" s="222" t="s">
        <v>3293</v>
      </c>
      <c r="GQ105" s="222">
        <v>0</v>
      </c>
      <c r="GR105" s="222" t="s">
        <v>1188</v>
      </c>
      <c r="GS105" s="222" t="s">
        <v>33</v>
      </c>
      <c r="GT105" s="222">
        <v>2</v>
      </c>
      <c r="GU105" s="222" t="s">
        <v>17</v>
      </c>
      <c r="GV105" s="222" t="s">
        <v>17</v>
      </c>
      <c r="GW105" s="223">
        <v>45615</v>
      </c>
      <c r="GX105" s="221" t="s">
        <v>3299</v>
      </c>
      <c r="GY105" s="224">
        <v>0</v>
      </c>
      <c r="GZ105" s="224" t="s">
        <v>1188</v>
      </c>
      <c r="HA105" s="224" t="s">
        <v>33</v>
      </c>
      <c r="HB105" s="224">
        <v>2</v>
      </c>
      <c r="HC105" s="224" t="s">
        <v>17</v>
      </c>
      <c r="HD105" s="224" t="s">
        <v>17</v>
      </c>
      <c r="HE105" s="214">
        <v>45615</v>
      </c>
      <c r="HF105" s="222" t="s">
        <v>3291</v>
      </c>
      <c r="HG105" s="222">
        <v>2</v>
      </c>
      <c r="HH105" s="222" t="s">
        <v>1188</v>
      </c>
      <c r="HI105" s="222" t="s">
        <v>33</v>
      </c>
      <c r="HJ105" s="222">
        <v>2</v>
      </c>
      <c r="HK105" s="222" t="s">
        <v>17</v>
      </c>
      <c r="HL105" s="222" t="s">
        <v>17</v>
      </c>
      <c r="HM105" s="223">
        <v>45615</v>
      </c>
      <c r="HN105" s="221" t="s">
        <v>3297</v>
      </c>
      <c r="HO105" s="224">
        <v>1</v>
      </c>
      <c r="HP105" s="224" t="s">
        <v>1188</v>
      </c>
      <c r="HQ105" s="224" t="s">
        <v>33</v>
      </c>
      <c r="HR105" s="224">
        <v>2</v>
      </c>
      <c r="HS105" s="224" t="s">
        <v>17</v>
      </c>
      <c r="HT105" s="224" t="s">
        <v>17</v>
      </c>
      <c r="HU105" s="214">
        <v>45615</v>
      </c>
      <c r="HV105" s="222" t="s">
        <v>3294</v>
      </c>
      <c r="HW105" s="222">
        <v>0</v>
      </c>
      <c r="HX105" s="222" t="s">
        <v>1188</v>
      </c>
      <c r="HY105" s="222" t="s">
        <v>33</v>
      </c>
      <c r="HZ105" s="222">
        <v>2</v>
      </c>
      <c r="IA105" s="222" t="s">
        <v>17</v>
      </c>
      <c r="IB105" s="222" t="s">
        <v>17</v>
      </c>
      <c r="IC105" s="223">
        <v>45615</v>
      </c>
      <c r="ID105" s="221" t="s">
        <v>3296</v>
      </c>
      <c r="IE105" s="224">
        <v>1</v>
      </c>
      <c r="IF105" s="224" t="s">
        <v>1188</v>
      </c>
      <c r="IG105" s="224" t="s">
        <v>33</v>
      </c>
      <c r="IH105" s="224">
        <v>2</v>
      </c>
      <c r="II105" s="224" t="s">
        <v>17</v>
      </c>
      <c r="IJ105" s="224" t="s">
        <v>17</v>
      </c>
      <c r="IK105" s="214">
        <v>45615</v>
      </c>
      <c r="IL105" s="222" t="s">
        <v>3295</v>
      </c>
      <c r="IM105" s="222">
        <v>1</v>
      </c>
      <c r="IN105" s="222" t="s">
        <v>1188</v>
      </c>
      <c r="IO105" s="222" t="s">
        <v>33</v>
      </c>
      <c r="IP105" s="222">
        <v>2</v>
      </c>
      <c r="IQ105" s="222" t="s">
        <v>17</v>
      </c>
      <c r="IR105" s="222" t="s">
        <v>17</v>
      </c>
      <c r="IS105" s="223">
        <v>45615</v>
      </c>
    </row>
    <row r="106" spans="1:253" s="11" customFormat="1" ht="13.25" customHeight="1" x14ac:dyDescent="0.25">
      <c r="A106" s="11" t="s">
        <v>3810</v>
      </c>
      <c r="B106" s="11" t="s">
        <v>10454</v>
      </c>
      <c r="C106" s="11" t="s">
        <v>3811</v>
      </c>
      <c r="D106" s="11" t="s">
        <v>1567</v>
      </c>
      <c r="E106" s="11" t="s">
        <v>9683</v>
      </c>
      <c r="F106" s="11" t="s">
        <v>3830</v>
      </c>
      <c r="G106" s="212">
        <v>109033000</v>
      </c>
      <c r="H106" s="213" t="s">
        <v>3738</v>
      </c>
      <c r="I106" s="213" t="s">
        <v>742</v>
      </c>
      <c r="J106" s="213">
        <v>2</v>
      </c>
      <c r="K106" s="213" t="s">
        <v>3740</v>
      </c>
      <c r="L106" s="213" t="s">
        <v>3739</v>
      </c>
      <c r="M106" s="214">
        <v>45645</v>
      </c>
      <c r="N106" s="221" t="s">
        <v>3834</v>
      </c>
      <c r="O106" s="216">
        <v>243040</v>
      </c>
      <c r="P106" s="216" t="s">
        <v>3831</v>
      </c>
      <c r="Q106" s="216" t="s">
        <v>742</v>
      </c>
      <c r="R106" s="216">
        <v>2</v>
      </c>
      <c r="S106" s="216" t="s">
        <v>3833</v>
      </c>
      <c r="T106" s="216" t="s">
        <v>3832</v>
      </c>
      <c r="U106" s="217">
        <v>45645</v>
      </c>
      <c r="V106" s="221" t="s">
        <v>3838</v>
      </c>
      <c r="W106" s="213">
        <v>90277000</v>
      </c>
      <c r="X106" s="213" t="s">
        <v>3835</v>
      </c>
      <c r="Y106" s="213" t="s">
        <v>742</v>
      </c>
      <c r="Z106" s="213">
        <v>2</v>
      </c>
      <c r="AA106" s="213" t="s">
        <v>3837</v>
      </c>
      <c r="AB106" s="213" t="s">
        <v>3836</v>
      </c>
      <c r="AC106" s="214">
        <v>45645</v>
      </c>
      <c r="AD106" s="221" t="s">
        <v>3842</v>
      </c>
      <c r="AE106" s="218">
        <v>13372000</v>
      </c>
      <c r="AF106" s="218" t="s">
        <v>3839</v>
      </c>
      <c r="AG106" s="218" t="s">
        <v>742</v>
      </c>
      <c r="AH106" s="218">
        <v>2</v>
      </c>
      <c r="AI106" s="218" t="s">
        <v>3841</v>
      </c>
      <c r="AJ106" s="218" t="s">
        <v>3840</v>
      </c>
      <c r="AK106" s="219">
        <v>45645</v>
      </c>
      <c r="AL106" s="221" t="s">
        <v>5591</v>
      </c>
      <c r="AM106" s="213">
        <v>109000</v>
      </c>
      <c r="AN106" s="213" t="s">
        <v>5588</v>
      </c>
      <c r="AO106" s="213" t="s">
        <v>742</v>
      </c>
      <c r="AP106" s="213">
        <v>2</v>
      </c>
      <c r="AQ106" s="213" t="s">
        <v>5590</v>
      </c>
      <c r="AR106" s="213" t="s">
        <v>5589</v>
      </c>
      <c r="AS106" s="214">
        <v>45713</v>
      </c>
      <c r="AT106" s="222" t="s">
        <v>3846</v>
      </c>
      <c r="AU106" s="218">
        <v>148</v>
      </c>
      <c r="AV106" s="218" t="s">
        <v>3843</v>
      </c>
      <c r="AW106" s="218" t="s">
        <v>742</v>
      </c>
      <c r="AX106" s="218">
        <v>2</v>
      </c>
      <c r="AY106" s="218" t="s">
        <v>3845</v>
      </c>
      <c r="AZ106" s="218" t="s">
        <v>3844</v>
      </c>
      <c r="BA106" s="219">
        <v>45645</v>
      </c>
      <c r="BB106" s="221" t="s">
        <v>3854</v>
      </c>
      <c r="BC106" s="213" t="s">
        <v>17</v>
      </c>
      <c r="BD106" s="213" t="s">
        <v>17</v>
      </c>
      <c r="BE106" s="213" t="s">
        <v>17</v>
      </c>
      <c r="BF106" s="213" t="s">
        <v>17</v>
      </c>
      <c r="BG106" s="213" t="s">
        <v>1578</v>
      </c>
      <c r="BH106" s="213" t="s">
        <v>17</v>
      </c>
      <c r="BI106" s="214">
        <v>45645</v>
      </c>
      <c r="BJ106" s="222" t="s">
        <v>5594</v>
      </c>
      <c r="BK106" s="222">
        <v>313</v>
      </c>
      <c r="BL106" s="222" t="s">
        <v>5592</v>
      </c>
      <c r="BM106" s="222" t="s">
        <v>742</v>
      </c>
      <c r="BN106" s="222">
        <v>2</v>
      </c>
      <c r="BO106" s="222" t="s">
        <v>5593</v>
      </c>
      <c r="BP106" s="218" t="s">
        <v>4070</v>
      </c>
      <c r="BQ106" s="223">
        <v>45713</v>
      </c>
      <c r="BR106" s="221" t="s">
        <v>5612</v>
      </c>
      <c r="BS106" s="224">
        <v>379209</v>
      </c>
      <c r="BT106" s="224" t="s">
        <v>5609</v>
      </c>
      <c r="BU106" s="224" t="s">
        <v>358</v>
      </c>
      <c r="BV106" s="224">
        <v>1</v>
      </c>
      <c r="BW106" s="224" t="s">
        <v>5611</v>
      </c>
      <c r="BX106" s="224" t="s">
        <v>5610</v>
      </c>
      <c r="BY106" s="214">
        <v>45713</v>
      </c>
      <c r="BZ106" s="222" t="s">
        <v>5614</v>
      </c>
      <c r="CA106" s="222">
        <v>39964</v>
      </c>
      <c r="CB106" s="222" t="s">
        <v>5609</v>
      </c>
      <c r="CC106" s="222" t="s">
        <v>358</v>
      </c>
      <c r="CD106" s="222">
        <v>1</v>
      </c>
      <c r="CE106" s="222" t="s">
        <v>5613</v>
      </c>
      <c r="CF106" s="222" t="s">
        <v>5610</v>
      </c>
      <c r="CG106" s="223">
        <v>45713</v>
      </c>
      <c r="CH106" s="221" t="s">
        <v>10853</v>
      </c>
      <c r="CI106" s="222" t="e">
        <v>#N/A</v>
      </c>
      <c r="CJ106" s="222" t="e">
        <v>#N/A</v>
      </c>
      <c r="CK106" s="222" t="e">
        <v>#N/A</v>
      </c>
      <c r="CL106" s="222" t="e">
        <v>#N/A</v>
      </c>
      <c r="CM106" s="222" t="e">
        <v>#N/A</v>
      </c>
      <c r="CN106" s="222" t="e">
        <v>#N/A</v>
      </c>
      <c r="CO106" s="225" t="e">
        <v>#N/A</v>
      </c>
      <c r="CP106" s="222" t="s">
        <v>3858</v>
      </c>
      <c r="CQ106" s="224">
        <v>362999545</v>
      </c>
      <c r="CR106" s="224" t="s">
        <v>3843</v>
      </c>
      <c r="CS106" s="224" t="s">
        <v>742</v>
      </c>
      <c r="CT106" s="224">
        <v>2</v>
      </c>
      <c r="CU106" s="224" t="s">
        <v>3857</v>
      </c>
      <c r="CV106" s="224" t="s">
        <v>3856</v>
      </c>
      <c r="CW106" s="214">
        <v>45645</v>
      </c>
      <c r="CX106" s="222" t="s">
        <v>5600</v>
      </c>
      <c r="CY106" s="218">
        <v>2697000</v>
      </c>
      <c r="CZ106" s="218" t="s">
        <v>5597</v>
      </c>
      <c r="DA106" s="218" t="s">
        <v>742</v>
      </c>
      <c r="DB106" s="218">
        <v>2</v>
      </c>
      <c r="DC106" s="218" t="s">
        <v>5607</v>
      </c>
      <c r="DD106" s="218" t="s">
        <v>5598</v>
      </c>
      <c r="DE106" s="220">
        <v>45713</v>
      </c>
      <c r="DF106" s="221" t="s">
        <v>5603</v>
      </c>
      <c r="DG106" s="213">
        <v>76905000</v>
      </c>
      <c r="DH106" s="224" t="s">
        <v>5601</v>
      </c>
      <c r="DI106" s="224" t="s">
        <v>742</v>
      </c>
      <c r="DJ106" s="224">
        <v>2</v>
      </c>
      <c r="DK106" s="224" t="s">
        <v>3762</v>
      </c>
      <c r="DL106" s="224" t="s">
        <v>5602</v>
      </c>
      <c r="DM106" s="214">
        <v>45713</v>
      </c>
      <c r="DN106" s="222" t="s">
        <v>5606</v>
      </c>
      <c r="DO106" s="218">
        <v>10675000</v>
      </c>
      <c r="DP106" s="222" t="s">
        <v>5604</v>
      </c>
      <c r="DQ106" s="222" t="s">
        <v>742</v>
      </c>
      <c r="DR106" s="222">
        <v>2</v>
      </c>
      <c r="DS106" s="222" t="s">
        <v>3766</v>
      </c>
      <c r="DT106" s="222" t="s">
        <v>5605</v>
      </c>
      <c r="DU106" s="223">
        <v>45713</v>
      </c>
      <c r="DV106" s="221" t="s">
        <v>5608</v>
      </c>
      <c r="DW106" s="213">
        <v>2697000</v>
      </c>
      <c r="DX106" s="224" t="s">
        <v>5597</v>
      </c>
      <c r="DY106" s="224" t="s">
        <v>742</v>
      </c>
      <c r="DZ106" s="224">
        <v>2</v>
      </c>
      <c r="EA106" s="224" t="s">
        <v>5607</v>
      </c>
      <c r="EB106" s="224" t="s">
        <v>5598</v>
      </c>
      <c r="EC106" s="214">
        <v>45713</v>
      </c>
      <c r="ED106" s="222" t="s">
        <v>3847</v>
      </c>
      <c r="EE106" s="218" t="s">
        <v>17</v>
      </c>
      <c r="EF106" s="222" t="s">
        <v>17</v>
      </c>
      <c r="EG106" s="222" t="s">
        <v>17</v>
      </c>
      <c r="EH106" s="222" t="s">
        <v>17</v>
      </c>
      <c r="EI106" s="222" t="s">
        <v>3770</v>
      </c>
      <c r="EJ106" s="222" t="s">
        <v>17</v>
      </c>
      <c r="EK106" s="223">
        <v>45645</v>
      </c>
      <c r="EL106" s="221" t="s">
        <v>3848</v>
      </c>
      <c r="EM106" s="213" t="s">
        <v>17</v>
      </c>
      <c r="EN106" s="224" t="s">
        <v>17</v>
      </c>
      <c r="EO106" s="224" t="s">
        <v>17</v>
      </c>
      <c r="EP106" s="224" t="s">
        <v>17</v>
      </c>
      <c r="EQ106" s="224" t="s">
        <v>3770</v>
      </c>
      <c r="ER106" s="224" t="s">
        <v>17</v>
      </c>
      <c r="ES106" s="214">
        <v>45645</v>
      </c>
      <c r="ET106" s="222" t="s">
        <v>5596</v>
      </c>
      <c r="EU106" s="222">
        <v>313</v>
      </c>
      <c r="EV106" s="222" t="s">
        <v>5592</v>
      </c>
      <c r="EW106" s="222" t="s">
        <v>742</v>
      </c>
      <c r="EX106" s="222">
        <v>2</v>
      </c>
      <c r="EY106" s="222" t="s">
        <v>5595</v>
      </c>
      <c r="EZ106" s="222" t="s">
        <v>4070</v>
      </c>
      <c r="FA106" s="223">
        <v>45713</v>
      </c>
      <c r="FB106" s="221" t="s">
        <v>3851</v>
      </c>
      <c r="FC106" s="224">
        <v>4</v>
      </c>
      <c r="FD106" s="224" t="s">
        <v>3849</v>
      </c>
      <c r="FE106" s="224" t="s">
        <v>742</v>
      </c>
      <c r="FF106" s="224">
        <v>2</v>
      </c>
      <c r="FG106" s="224" t="s">
        <v>3773</v>
      </c>
      <c r="FH106" s="224" t="s">
        <v>3850</v>
      </c>
      <c r="FI106" s="214">
        <v>45645</v>
      </c>
      <c r="FJ106" s="221" t="s">
        <v>3852</v>
      </c>
      <c r="FK106" s="222" t="s">
        <v>17</v>
      </c>
      <c r="FL106" s="222" t="s">
        <v>17</v>
      </c>
      <c r="FM106" s="222" t="s">
        <v>17</v>
      </c>
      <c r="FN106" s="222" t="s">
        <v>17</v>
      </c>
      <c r="FO106" s="222" t="s">
        <v>1575</v>
      </c>
      <c r="FP106" s="218" t="s">
        <v>17</v>
      </c>
      <c r="FQ106" s="219">
        <v>45645</v>
      </c>
      <c r="FR106" s="221" t="s">
        <v>3853</v>
      </c>
      <c r="FS106" s="224" t="s">
        <v>17</v>
      </c>
      <c r="FT106" s="224" t="s">
        <v>17</v>
      </c>
      <c r="FU106" s="224" t="s">
        <v>17</v>
      </c>
      <c r="FV106" s="224" t="s">
        <v>17</v>
      </c>
      <c r="FW106" s="224" t="s">
        <v>1575</v>
      </c>
      <c r="FX106" s="224" t="s">
        <v>17</v>
      </c>
      <c r="FY106" s="214">
        <v>45645</v>
      </c>
      <c r="FZ106" s="222" t="s">
        <v>3813</v>
      </c>
      <c r="GA106" s="222">
        <v>1</v>
      </c>
      <c r="GB106" s="222" t="s">
        <v>1188</v>
      </c>
      <c r="GC106" s="222" t="s">
        <v>33</v>
      </c>
      <c r="GD106" s="222">
        <v>2</v>
      </c>
      <c r="GE106" s="222" t="s">
        <v>17</v>
      </c>
      <c r="GF106" s="222" t="s">
        <v>17</v>
      </c>
      <c r="GG106" s="223">
        <v>45644</v>
      </c>
      <c r="GH106" s="221" t="s">
        <v>3819</v>
      </c>
      <c r="GI106" s="224">
        <v>0</v>
      </c>
      <c r="GJ106" s="224" t="s">
        <v>1188</v>
      </c>
      <c r="GK106" s="224" t="s">
        <v>33</v>
      </c>
      <c r="GL106" s="224">
        <v>2</v>
      </c>
      <c r="GM106" s="224" t="s">
        <v>17</v>
      </c>
      <c r="GN106" s="224" t="s">
        <v>17</v>
      </c>
      <c r="GO106" s="214">
        <v>45644</v>
      </c>
      <c r="GP106" s="222" t="s">
        <v>3814</v>
      </c>
      <c r="GQ106" s="222">
        <v>0</v>
      </c>
      <c r="GR106" s="222" t="s">
        <v>1188</v>
      </c>
      <c r="GS106" s="222" t="s">
        <v>33</v>
      </c>
      <c r="GT106" s="222">
        <v>2</v>
      </c>
      <c r="GU106" s="222" t="s">
        <v>17</v>
      </c>
      <c r="GV106" s="222" t="s">
        <v>17</v>
      </c>
      <c r="GW106" s="223">
        <v>45644</v>
      </c>
      <c r="GX106" s="221" t="s">
        <v>3820</v>
      </c>
      <c r="GY106" s="224">
        <v>0</v>
      </c>
      <c r="GZ106" s="224" t="s">
        <v>1188</v>
      </c>
      <c r="HA106" s="224" t="s">
        <v>33</v>
      </c>
      <c r="HB106" s="224">
        <v>2</v>
      </c>
      <c r="HC106" s="224" t="s">
        <v>17</v>
      </c>
      <c r="HD106" s="224" t="s">
        <v>17</v>
      </c>
      <c r="HE106" s="214">
        <v>45644</v>
      </c>
      <c r="HF106" s="222" t="s">
        <v>3812</v>
      </c>
      <c r="HG106" s="222">
        <v>0</v>
      </c>
      <c r="HH106" s="222" t="s">
        <v>1188</v>
      </c>
      <c r="HI106" s="222" t="s">
        <v>33</v>
      </c>
      <c r="HJ106" s="222">
        <v>2</v>
      </c>
      <c r="HK106" s="222" t="s">
        <v>17</v>
      </c>
      <c r="HL106" s="222" t="s">
        <v>17</v>
      </c>
      <c r="HM106" s="223">
        <v>45644</v>
      </c>
      <c r="HN106" s="221" t="s">
        <v>3818</v>
      </c>
      <c r="HO106" s="224">
        <v>0</v>
      </c>
      <c r="HP106" s="224" t="s">
        <v>1188</v>
      </c>
      <c r="HQ106" s="224" t="s">
        <v>33</v>
      </c>
      <c r="HR106" s="224">
        <v>2</v>
      </c>
      <c r="HS106" s="224" t="s">
        <v>17</v>
      </c>
      <c r="HT106" s="224" t="s">
        <v>17</v>
      </c>
      <c r="HU106" s="214">
        <v>45644</v>
      </c>
      <c r="HV106" s="222" t="s">
        <v>3815</v>
      </c>
      <c r="HW106" s="222">
        <v>0</v>
      </c>
      <c r="HX106" s="222" t="s">
        <v>1188</v>
      </c>
      <c r="HY106" s="222" t="s">
        <v>33</v>
      </c>
      <c r="HZ106" s="222">
        <v>2</v>
      </c>
      <c r="IA106" s="222" t="s">
        <v>17</v>
      </c>
      <c r="IB106" s="222" t="s">
        <v>17</v>
      </c>
      <c r="IC106" s="223">
        <v>45644</v>
      </c>
      <c r="ID106" s="221" t="s">
        <v>3817</v>
      </c>
      <c r="IE106" s="224">
        <v>1</v>
      </c>
      <c r="IF106" s="224" t="s">
        <v>1188</v>
      </c>
      <c r="IG106" s="224" t="s">
        <v>33</v>
      </c>
      <c r="IH106" s="224">
        <v>2</v>
      </c>
      <c r="II106" s="224" t="s">
        <v>17</v>
      </c>
      <c r="IJ106" s="224" t="s">
        <v>17</v>
      </c>
      <c r="IK106" s="214">
        <v>45644</v>
      </c>
      <c r="IL106" s="222" t="s">
        <v>3816</v>
      </c>
      <c r="IM106" s="222">
        <v>3</v>
      </c>
      <c r="IN106" s="222" t="s">
        <v>1188</v>
      </c>
      <c r="IO106" s="222" t="s">
        <v>33</v>
      </c>
      <c r="IP106" s="222">
        <v>2</v>
      </c>
      <c r="IQ106" s="222" t="s">
        <v>17</v>
      </c>
      <c r="IR106" s="222" t="s">
        <v>17</v>
      </c>
      <c r="IS106" s="223">
        <v>45644</v>
      </c>
    </row>
    <row r="107" spans="1:253" s="11" customFormat="1" ht="13.25" customHeight="1" x14ac:dyDescent="0.25">
      <c r="A107" s="11" t="s">
        <v>1565</v>
      </c>
      <c r="B107" s="11" t="s">
        <v>10458</v>
      </c>
      <c r="C107" s="11" t="s">
        <v>1566</v>
      </c>
      <c r="D107" s="11" t="s">
        <v>1567</v>
      </c>
      <c r="E107" s="11" t="s">
        <v>9683</v>
      </c>
      <c r="F107" s="11" t="s">
        <v>3789</v>
      </c>
      <c r="G107" s="212">
        <v>109033000</v>
      </c>
      <c r="H107" s="213" t="s">
        <v>3738</v>
      </c>
      <c r="I107" s="213" t="s">
        <v>742</v>
      </c>
      <c r="J107" s="213">
        <v>2</v>
      </c>
      <c r="K107" s="213" t="s">
        <v>3788</v>
      </c>
      <c r="L107" s="213" t="s">
        <v>3739</v>
      </c>
      <c r="M107" s="214">
        <v>45644</v>
      </c>
      <c r="N107" s="221" t="s">
        <v>1571</v>
      </c>
      <c r="O107" s="216">
        <v>99949</v>
      </c>
      <c r="P107" s="216" t="s">
        <v>1568</v>
      </c>
      <c r="Q107" s="216" t="s">
        <v>742</v>
      </c>
      <c r="R107" s="216">
        <v>2</v>
      </c>
      <c r="S107" s="216" t="s">
        <v>1570</v>
      </c>
      <c r="T107" s="216" t="s">
        <v>1569</v>
      </c>
      <c r="U107" s="217">
        <v>45525</v>
      </c>
      <c r="V107" s="221" t="s">
        <v>3793</v>
      </c>
      <c r="W107" s="213">
        <v>26252000</v>
      </c>
      <c r="X107" s="213" t="s">
        <v>3790</v>
      </c>
      <c r="Y107" s="213" t="s">
        <v>742</v>
      </c>
      <c r="Z107" s="213">
        <v>2</v>
      </c>
      <c r="AA107" s="213" t="s">
        <v>3792</v>
      </c>
      <c r="AB107" s="213" t="s">
        <v>3791</v>
      </c>
      <c r="AC107" s="214">
        <v>45644</v>
      </c>
      <c r="AD107" s="221" t="s">
        <v>3797</v>
      </c>
      <c r="AE107" s="218">
        <v>106000</v>
      </c>
      <c r="AF107" s="218" t="s">
        <v>3794</v>
      </c>
      <c r="AG107" s="218" t="s">
        <v>742</v>
      </c>
      <c r="AH107" s="218">
        <v>2</v>
      </c>
      <c r="AI107" s="218" t="s">
        <v>3796</v>
      </c>
      <c r="AJ107" s="218" t="s">
        <v>3795</v>
      </c>
      <c r="AK107" s="219">
        <v>45644</v>
      </c>
      <c r="AL107" s="221" t="s">
        <v>3799</v>
      </c>
      <c r="AM107" s="213">
        <v>106000</v>
      </c>
      <c r="AN107" s="213" t="s">
        <v>3794</v>
      </c>
      <c r="AO107" s="213" t="s">
        <v>742</v>
      </c>
      <c r="AP107" s="213">
        <v>2</v>
      </c>
      <c r="AQ107" s="213" t="s">
        <v>3798</v>
      </c>
      <c r="AR107" s="213" t="s">
        <v>3795</v>
      </c>
      <c r="AS107" s="214">
        <v>45644</v>
      </c>
      <c r="AT107" s="222" t="s">
        <v>2042</v>
      </c>
      <c r="AU107" s="218" t="s">
        <v>17</v>
      </c>
      <c r="AV107" s="218" t="s">
        <v>17</v>
      </c>
      <c r="AW107" s="218" t="s">
        <v>17</v>
      </c>
      <c r="AX107" s="218" t="s">
        <v>17</v>
      </c>
      <c r="AY107" s="218" t="s">
        <v>1578</v>
      </c>
      <c r="AZ107" s="218" t="s">
        <v>17</v>
      </c>
      <c r="BA107" s="219">
        <v>45595</v>
      </c>
      <c r="BB107" s="221" t="s">
        <v>2045</v>
      </c>
      <c r="BC107" s="213" t="s">
        <v>17</v>
      </c>
      <c r="BD107" s="213" t="s">
        <v>17</v>
      </c>
      <c r="BE107" s="213" t="s">
        <v>17</v>
      </c>
      <c r="BF107" s="213" t="s">
        <v>17</v>
      </c>
      <c r="BG107" s="213" t="s">
        <v>1578</v>
      </c>
      <c r="BH107" s="213" t="s">
        <v>17</v>
      </c>
      <c r="BI107" s="214">
        <v>45595</v>
      </c>
      <c r="BJ107" s="222" t="s">
        <v>4068</v>
      </c>
      <c r="BK107" s="222">
        <v>133</v>
      </c>
      <c r="BL107" s="222" t="s">
        <v>4066</v>
      </c>
      <c r="BM107" s="222" t="s">
        <v>742</v>
      </c>
      <c r="BN107" s="222">
        <v>2</v>
      </c>
      <c r="BO107" s="222" t="s">
        <v>4067</v>
      </c>
      <c r="BP107" s="218" t="s">
        <v>496</v>
      </c>
      <c r="BQ107" s="223">
        <v>45673</v>
      </c>
      <c r="BR107" s="221" t="s">
        <v>2046</v>
      </c>
      <c r="BS107" s="224" t="s">
        <v>17</v>
      </c>
      <c r="BT107" s="224" t="s">
        <v>17</v>
      </c>
      <c r="BU107" s="224" t="s">
        <v>17</v>
      </c>
      <c r="BV107" s="224" t="s">
        <v>17</v>
      </c>
      <c r="BW107" s="224" t="s">
        <v>1578</v>
      </c>
      <c r="BX107" s="224" t="s">
        <v>17</v>
      </c>
      <c r="BY107" s="214">
        <v>45595</v>
      </c>
      <c r="BZ107" s="222" t="s">
        <v>2047</v>
      </c>
      <c r="CA107" s="222" t="s">
        <v>17</v>
      </c>
      <c r="CB107" s="222" t="s">
        <v>17</v>
      </c>
      <c r="CC107" s="222" t="s">
        <v>17</v>
      </c>
      <c r="CD107" s="222" t="s">
        <v>17</v>
      </c>
      <c r="CE107" s="222" t="s">
        <v>1578</v>
      </c>
      <c r="CF107" s="222" t="s">
        <v>17</v>
      </c>
      <c r="CG107" s="223">
        <v>45595</v>
      </c>
      <c r="CH107" s="221" t="s">
        <v>10854</v>
      </c>
      <c r="CI107" s="222" t="e">
        <v>#N/A</v>
      </c>
      <c r="CJ107" s="222" t="e">
        <v>#N/A</v>
      </c>
      <c r="CK107" s="222" t="e">
        <v>#N/A</v>
      </c>
      <c r="CL107" s="222" t="e">
        <v>#N/A</v>
      </c>
      <c r="CM107" s="222" t="e">
        <v>#N/A</v>
      </c>
      <c r="CN107" s="222" t="e">
        <v>#N/A</v>
      </c>
      <c r="CO107" s="225" t="e">
        <v>#N/A</v>
      </c>
      <c r="CP107" s="222" t="s">
        <v>2049</v>
      </c>
      <c r="CQ107" s="224" t="s">
        <v>17</v>
      </c>
      <c r="CR107" s="224" t="s">
        <v>17</v>
      </c>
      <c r="CS107" s="224" t="s">
        <v>17</v>
      </c>
      <c r="CT107" s="224" t="s">
        <v>17</v>
      </c>
      <c r="CU107" s="224" t="s">
        <v>1578</v>
      </c>
      <c r="CV107" s="224" t="s">
        <v>17</v>
      </c>
      <c r="CW107" s="214">
        <v>45595</v>
      </c>
      <c r="CX107" s="222" t="s">
        <v>3801</v>
      </c>
      <c r="CY107" s="218">
        <v>97000</v>
      </c>
      <c r="CZ107" s="218" t="s">
        <v>5616</v>
      </c>
      <c r="DA107" s="218" t="s">
        <v>742</v>
      </c>
      <c r="DB107" s="218">
        <v>2</v>
      </c>
      <c r="DC107" s="218" t="s">
        <v>5618</v>
      </c>
      <c r="DD107" s="218" t="s">
        <v>5617</v>
      </c>
      <c r="DE107" s="220">
        <v>45713</v>
      </c>
      <c r="DF107" s="221" t="s">
        <v>3804</v>
      </c>
      <c r="DG107" s="213">
        <v>26146000</v>
      </c>
      <c r="DH107" s="224" t="s">
        <v>3802</v>
      </c>
      <c r="DI107" s="224" t="s">
        <v>742</v>
      </c>
      <c r="DJ107" s="224">
        <v>2</v>
      </c>
      <c r="DK107" s="224" t="s">
        <v>3762</v>
      </c>
      <c r="DL107" s="224" t="s">
        <v>3803</v>
      </c>
      <c r="DM107" s="214">
        <v>45644</v>
      </c>
      <c r="DN107" s="222" t="s">
        <v>5615</v>
      </c>
      <c r="DO107" s="218">
        <v>0</v>
      </c>
      <c r="DP107" s="222" t="s">
        <v>17</v>
      </c>
      <c r="DQ107" s="222" t="s">
        <v>742</v>
      </c>
      <c r="DR107" s="222">
        <v>2</v>
      </c>
      <c r="DS107" s="222" t="s">
        <v>4562</v>
      </c>
      <c r="DT107" s="222" t="s">
        <v>17</v>
      </c>
      <c r="DU107" s="223">
        <v>45713</v>
      </c>
      <c r="DV107" s="221" t="s">
        <v>5619</v>
      </c>
      <c r="DW107" s="213">
        <v>97000</v>
      </c>
      <c r="DX107" s="224" t="s">
        <v>5616</v>
      </c>
      <c r="DY107" s="224" t="s">
        <v>742</v>
      </c>
      <c r="DZ107" s="224">
        <v>2</v>
      </c>
      <c r="EA107" s="224" t="s">
        <v>5618</v>
      </c>
      <c r="EB107" s="224" t="s">
        <v>5617</v>
      </c>
      <c r="EC107" s="214">
        <v>45713</v>
      </c>
      <c r="ED107" s="222" t="s">
        <v>3805</v>
      </c>
      <c r="EE107" s="218" t="s">
        <v>17</v>
      </c>
      <c r="EF107" s="222" t="s">
        <v>17</v>
      </c>
      <c r="EG107" s="222" t="s">
        <v>17</v>
      </c>
      <c r="EH107" s="222" t="s">
        <v>17</v>
      </c>
      <c r="EI107" s="222" t="s">
        <v>3770</v>
      </c>
      <c r="EJ107" s="222" t="s">
        <v>17</v>
      </c>
      <c r="EK107" s="223">
        <v>45644</v>
      </c>
      <c r="EL107" s="221" t="s">
        <v>3806</v>
      </c>
      <c r="EM107" s="213" t="s">
        <v>17</v>
      </c>
      <c r="EN107" s="224" t="s">
        <v>17</v>
      </c>
      <c r="EO107" s="224" t="s">
        <v>17</v>
      </c>
      <c r="EP107" s="224" t="s">
        <v>17</v>
      </c>
      <c r="EQ107" s="224" t="s">
        <v>3770</v>
      </c>
      <c r="ER107" s="224" t="s">
        <v>17</v>
      </c>
      <c r="ES107" s="214">
        <v>45644</v>
      </c>
      <c r="ET107" s="222" t="s">
        <v>4072</v>
      </c>
      <c r="EU107" s="222">
        <v>307</v>
      </c>
      <c r="EV107" s="222" t="s">
        <v>4069</v>
      </c>
      <c r="EW107" s="222" t="s">
        <v>742</v>
      </c>
      <c r="EX107" s="222">
        <v>2</v>
      </c>
      <c r="EY107" s="222" t="s">
        <v>4071</v>
      </c>
      <c r="EZ107" s="222" t="s">
        <v>4070</v>
      </c>
      <c r="FA107" s="223">
        <v>45673</v>
      </c>
      <c r="FB107" s="221" t="s">
        <v>3809</v>
      </c>
      <c r="FC107" s="224">
        <v>4</v>
      </c>
      <c r="FD107" s="224" t="s">
        <v>3807</v>
      </c>
      <c r="FE107" s="224" t="s">
        <v>358</v>
      </c>
      <c r="FF107" s="224">
        <v>1</v>
      </c>
      <c r="FG107" s="224" t="s">
        <v>3773</v>
      </c>
      <c r="FH107" s="224" t="s">
        <v>3808</v>
      </c>
      <c r="FI107" s="214">
        <v>45644</v>
      </c>
      <c r="FJ107" s="221" t="s">
        <v>2043</v>
      </c>
      <c r="FK107" s="222" t="s">
        <v>17</v>
      </c>
      <c r="FL107" s="222" t="s">
        <v>17</v>
      </c>
      <c r="FM107" s="222" t="s">
        <v>17</v>
      </c>
      <c r="FN107" s="222" t="s">
        <v>17</v>
      </c>
      <c r="FO107" s="222" t="s">
        <v>1575</v>
      </c>
      <c r="FP107" s="218" t="s">
        <v>17</v>
      </c>
      <c r="FQ107" s="219">
        <v>45595</v>
      </c>
      <c r="FR107" s="221" t="s">
        <v>2044</v>
      </c>
      <c r="FS107" s="224" t="s">
        <v>17</v>
      </c>
      <c r="FT107" s="224" t="s">
        <v>17</v>
      </c>
      <c r="FU107" s="224" t="s">
        <v>17</v>
      </c>
      <c r="FV107" s="224" t="s">
        <v>17</v>
      </c>
      <c r="FW107" s="224" t="s">
        <v>1575</v>
      </c>
      <c r="FX107" s="224" t="s">
        <v>17</v>
      </c>
      <c r="FY107" s="214">
        <v>45595</v>
      </c>
      <c r="FZ107" s="222" t="s">
        <v>2634</v>
      </c>
      <c r="GA107" s="222">
        <v>1</v>
      </c>
      <c r="GB107" s="222" t="s">
        <v>1188</v>
      </c>
      <c r="GC107" s="222" t="s">
        <v>33</v>
      </c>
      <c r="GD107" s="222">
        <v>2</v>
      </c>
      <c r="GE107" s="222" t="s">
        <v>17</v>
      </c>
      <c r="GF107" s="222" t="s">
        <v>17</v>
      </c>
      <c r="GG107" s="223">
        <v>45609</v>
      </c>
      <c r="GH107" s="221" t="s">
        <v>2639</v>
      </c>
      <c r="GI107" s="224">
        <v>0</v>
      </c>
      <c r="GJ107" s="224" t="s">
        <v>1188</v>
      </c>
      <c r="GK107" s="224" t="s">
        <v>33</v>
      </c>
      <c r="GL107" s="224">
        <v>2</v>
      </c>
      <c r="GM107" s="224" t="s">
        <v>17</v>
      </c>
      <c r="GN107" s="224" t="s">
        <v>17</v>
      </c>
      <c r="GO107" s="214">
        <v>45609</v>
      </c>
      <c r="GP107" s="222" t="s">
        <v>2635</v>
      </c>
      <c r="GQ107" s="222">
        <v>0</v>
      </c>
      <c r="GR107" s="222" t="s">
        <v>1188</v>
      </c>
      <c r="GS107" s="222" t="s">
        <v>33</v>
      </c>
      <c r="GT107" s="222">
        <v>2</v>
      </c>
      <c r="GU107" s="222" t="s">
        <v>17</v>
      </c>
      <c r="GV107" s="222" t="s">
        <v>17</v>
      </c>
      <c r="GW107" s="223">
        <v>45609</v>
      </c>
      <c r="GX107" s="221" t="s">
        <v>2640</v>
      </c>
      <c r="GY107" s="224">
        <v>0</v>
      </c>
      <c r="GZ107" s="224" t="s">
        <v>1188</v>
      </c>
      <c r="HA107" s="224" t="s">
        <v>33</v>
      </c>
      <c r="HB107" s="224">
        <v>2</v>
      </c>
      <c r="HC107" s="224" t="s">
        <v>17</v>
      </c>
      <c r="HD107" s="224" t="s">
        <v>17</v>
      </c>
      <c r="HE107" s="214">
        <v>45609</v>
      </c>
      <c r="HF107" s="222" t="s">
        <v>2633</v>
      </c>
      <c r="HG107" s="222">
        <v>0</v>
      </c>
      <c r="HH107" s="222" t="s">
        <v>1188</v>
      </c>
      <c r="HI107" s="222" t="s">
        <v>33</v>
      </c>
      <c r="HJ107" s="222">
        <v>2</v>
      </c>
      <c r="HK107" s="222" t="s">
        <v>17</v>
      </c>
      <c r="HL107" s="222" t="s">
        <v>17</v>
      </c>
      <c r="HM107" s="223">
        <v>45609</v>
      </c>
      <c r="HN107" s="221" t="s">
        <v>2638</v>
      </c>
      <c r="HO107" s="224">
        <v>0</v>
      </c>
      <c r="HP107" s="224" t="s">
        <v>1188</v>
      </c>
      <c r="HQ107" s="224" t="s">
        <v>33</v>
      </c>
      <c r="HR107" s="224">
        <v>2</v>
      </c>
      <c r="HS107" s="224" t="s">
        <v>17</v>
      </c>
      <c r="HT107" s="224" t="s">
        <v>17</v>
      </c>
      <c r="HU107" s="214">
        <v>45609</v>
      </c>
      <c r="HV107" s="222" t="s">
        <v>2636</v>
      </c>
      <c r="HW107" s="222">
        <v>0</v>
      </c>
      <c r="HX107" s="222" t="s">
        <v>1188</v>
      </c>
      <c r="HY107" s="222" t="s">
        <v>33</v>
      </c>
      <c r="HZ107" s="222">
        <v>2</v>
      </c>
      <c r="IA107" s="222" t="s">
        <v>17</v>
      </c>
      <c r="IB107" s="222" t="s">
        <v>17</v>
      </c>
      <c r="IC107" s="223">
        <v>45609</v>
      </c>
      <c r="ID107" s="221" t="s">
        <v>3568</v>
      </c>
      <c r="IE107" s="224">
        <v>1</v>
      </c>
      <c r="IF107" s="224" t="s">
        <v>1188</v>
      </c>
      <c r="IG107" s="224" t="s">
        <v>33</v>
      </c>
      <c r="IH107" s="224">
        <v>2</v>
      </c>
      <c r="II107" s="224" t="s">
        <v>17</v>
      </c>
      <c r="IJ107" s="224" t="s">
        <v>17</v>
      </c>
      <c r="IK107" s="214">
        <v>45623</v>
      </c>
      <c r="IL107" s="222" t="s">
        <v>2637</v>
      </c>
      <c r="IM107" s="222">
        <v>3</v>
      </c>
      <c r="IN107" s="222" t="s">
        <v>1188</v>
      </c>
      <c r="IO107" s="222" t="s">
        <v>33</v>
      </c>
      <c r="IP107" s="222">
        <v>2</v>
      </c>
      <c r="IQ107" s="222" t="s">
        <v>17</v>
      </c>
      <c r="IR107" s="222" t="s">
        <v>17</v>
      </c>
      <c r="IS107" s="223">
        <v>45609</v>
      </c>
    </row>
    <row r="108" spans="1:253" s="11" customFormat="1" ht="13.25" customHeight="1" x14ac:dyDescent="0.25">
      <c r="A108" s="11" t="s">
        <v>2050</v>
      </c>
      <c r="B108" s="11" t="s">
        <v>10391</v>
      </c>
      <c r="C108" s="11" t="s">
        <v>2051</v>
      </c>
      <c r="D108" s="11" t="s">
        <v>1567</v>
      </c>
      <c r="E108" s="11" t="s">
        <v>9683</v>
      </c>
      <c r="F108" s="11" t="s">
        <v>3781</v>
      </c>
      <c r="G108" s="212">
        <v>109033000</v>
      </c>
      <c r="H108" s="213" t="s">
        <v>3738</v>
      </c>
      <c r="I108" s="213" t="s">
        <v>742</v>
      </c>
      <c r="J108" s="213">
        <v>2</v>
      </c>
      <c r="K108" s="213" t="s">
        <v>3740</v>
      </c>
      <c r="L108" s="213" t="s">
        <v>3739</v>
      </c>
      <c r="M108" s="214">
        <v>45644</v>
      </c>
      <c r="N108" s="221" t="s">
        <v>3523</v>
      </c>
      <c r="O108" s="216">
        <v>176119</v>
      </c>
      <c r="P108" s="216" t="s">
        <v>3520</v>
      </c>
      <c r="Q108" s="216" t="s">
        <v>742</v>
      </c>
      <c r="R108" s="216">
        <v>2</v>
      </c>
      <c r="S108" s="216" t="s">
        <v>3522</v>
      </c>
      <c r="T108" s="216" t="s">
        <v>3521</v>
      </c>
      <c r="U108" s="217">
        <v>45622</v>
      </c>
      <c r="V108" s="221" t="s">
        <v>3785</v>
      </c>
      <c r="W108" s="213">
        <v>74943000</v>
      </c>
      <c r="X108" s="213" t="s">
        <v>3782</v>
      </c>
      <c r="Y108" s="213" t="s">
        <v>742</v>
      </c>
      <c r="Z108" s="213">
        <v>2</v>
      </c>
      <c r="AA108" s="213" t="s">
        <v>3784</v>
      </c>
      <c r="AB108" s="213" t="s">
        <v>3783</v>
      </c>
      <c r="AC108" s="214">
        <v>45644</v>
      </c>
      <c r="AD108" s="221" t="s">
        <v>3527</v>
      </c>
      <c r="AE108" s="218">
        <v>9908000</v>
      </c>
      <c r="AF108" s="218" t="s">
        <v>3524</v>
      </c>
      <c r="AG108" s="218" t="s">
        <v>742</v>
      </c>
      <c r="AH108" s="218">
        <v>2</v>
      </c>
      <c r="AI108" s="218" t="s">
        <v>3526</v>
      </c>
      <c r="AJ108" s="218" t="s">
        <v>3525</v>
      </c>
      <c r="AK108" s="219">
        <v>45622</v>
      </c>
      <c r="AL108" s="221" t="s">
        <v>5623</v>
      </c>
      <c r="AM108" s="213">
        <v>5000</v>
      </c>
      <c r="AN108" s="213" t="s">
        <v>5620</v>
      </c>
      <c r="AO108" s="213" t="s">
        <v>358</v>
      </c>
      <c r="AP108" s="213">
        <v>1</v>
      </c>
      <c r="AQ108" s="213" t="s">
        <v>5622</v>
      </c>
      <c r="AR108" s="213" t="s">
        <v>5621</v>
      </c>
      <c r="AS108" s="214">
        <v>45713</v>
      </c>
      <c r="AT108" s="222" t="s">
        <v>3531</v>
      </c>
      <c r="AU108" s="218">
        <v>132</v>
      </c>
      <c r="AV108" s="218" t="s">
        <v>3528</v>
      </c>
      <c r="AW108" s="218" t="s">
        <v>22</v>
      </c>
      <c r="AX108" s="218">
        <v>3</v>
      </c>
      <c r="AY108" s="218" t="s">
        <v>3530</v>
      </c>
      <c r="AZ108" s="218" t="s">
        <v>3529</v>
      </c>
      <c r="BA108" s="219">
        <v>45622</v>
      </c>
      <c r="BB108" s="221" t="s">
        <v>2058</v>
      </c>
      <c r="BC108" s="213" t="s">
        <v>17</v>
      </c>
      <c r="BD108" s="213" t="s">
        <v>17</v>
      </c>
      <c r="BE108" s="213" t="s">
        <v>17</v>
      </c>
      <c r="BF108" s="213" t="s">
        <v>17</v>
      </c>
      <c r="BG108" s="213" t="s">
        <v>2057</v>
      </c>
      <c r="BH108" s="213" t="s">
        <v>17</v>
      </c>
      <c r="BI108" s="214">
        <v>45595</v>
      </c>
      <c r="BJ108" s="222" t="s">
        <v>3533</v>
      </c>
      <c r="BK108" s="222">
        <v>159</v>
      </c>
      <c r="BL108" s="222" t="s">
        <v>3528</v>
      </c>
      <c r="BM108" s="222" t="s">
        <v>742</v>
      </c>
      <c r="BN108" s="222">
        <v>2</v>
      </c>
      <c r="BO108" s="222" t="s">
        <v>3532</v>
      </c>
      <c r="BP108" s="218" t="s">
        <v>3529</v>
      </c>
      <c r="BQ108" s="223">
        <v>45622</v>
      </c>
      <c r="BR108" s="221" t="s">
        <v>5627</v>
      </c>
      <c r="BS108" s="224">
        <v>210124</v>
      </c>
      <c r="BT108" s="224" t="s">
        <v>5620</v>
      </c>
      <c r="BU108" s="224" t="s">
        <v>358</v>
      </c>
      <c r="BV108" s="224">
        <v>1</v>
      </c>
      <c r="BW108" s="224" t="s">
        <v>5626</v>
      </c>
      <c r="BX108" s="224" t="s">
        <v>5621</v>
      </c>
      <c r="BY108" s="214">
        <v>45713</v>
      </c>
      <c r="BZ108" s="222" t="s">
        <v>5629</v>
      </c>
      <c r="CA108" s="222">
        <v>16067</v>
      </c>
      <c r="CB108" s="222" t="s">
        <v>5620</v>
      </c>
      <c r="CC108" s="222" t="s">
        <v>358</v>
      </c>
      <c r="CD108" s="222">
        <v>1</v>
      </c>
      <c r="CE108" s="222" t="s">
        <v>5628</v>
      </c>
      <c r="CF108" s="222" t="s">
        <v>5621</v>
      </c>
      <c r="CG108" s="223">
        <v>45713</v>
      </c>
      <c r="CH108" s="221" t="s">
        <v>10855</v>
      </c>
      <c r="CI108" s="222" t="e">
        <v>#N/A</v>
      </c>
      <c r="CJ108" s="222" t="e">
        <v>#N/A</v>
      </c>
      <c r="CK108" s="222" t="e">
        <v>#N/A</v>
      </c>
      <c r="CL108" s="222" t="e">
        <v>#N/A</v>
      </c>
      <c r="CM108" s="222" t="e">
        <v>#N/A</v>
      </c>
      <c r="CN108" s="222" t="e">
        <v>#N/A</v>
      </c>
      <c r="CO108" s="225" t="e">
        <v>#N/A</v>
      </c>
      <c r="CP108" s="222" t="s">
        <v>3546</v>
      </c>
      <c r="CQ108" s="224">
        <v>299329704</v>
      </c>
      <c r="CR108" s="224" t="s">
        <v>3528</v>
      </c>
      <c r="CS108" s="224" t="s">
        <v>742</v>
      </c>
      <c r="CT108" s="224">
        <v>2</v>
      </c>
      <c r="CU108" s="224" t="s">
        <v>3545</v>
      </c>
      <c r="CV108" s="224" t="s">
        <v>3529</v>
      </c>
      <c r="CW108" s="214">
        <v>45622</v>
      </c>
      <c r="CX108" s="222" t="s">
        <v>3537</v>
      </c>
      <c r="CY108" s="218">
        <v>893000</v>
      </c>
      <c r="CZ108" s="218" t="s">
        <v>3534</v>
      </c>
      <c r="DA108" s="218" t="s">
        <v>742</v>
      </c>
      <c r="DB108" s="218">
        <v>2</v>
      </c>
      <c r="DC108" s="218" t="s">
        <v>3542</v>
      </c>
      <c r="DD108" s="218" t="s">
        <v>3535</v>
      </c>
      <c r="DE108" s="220">
        <v>45622</v>
      </c>
      <c r="DF108" s="221" t="s">
        <v>3786</v>
      </c>
      <c r="DG108" s="213">
        <v>65034000</v>
      </c>
      <c r="DH108" s="224" t="s">
        <v>3782</v>
      </c>
      <c r="DI108" s="224" t="s">
        <v>742</v>
      </c>
      <c r="DJ108" s="224">
        <v>2</v>
      </c>
      <c r="DK108" s="224" t="s">
        <v>3762</v>
      </c>
      <c r="DL108" s="224" t="s">
        <v>3783</v>
      </c>
      <c r="DM108" s="214">
        <v>45644</v>
      </c>
      <c r="DN108" s="222" t="s">
        <v>3541</v>
      </c>
      <c r="DO108" s="218">
        <v>9015000</v>
      </c>
      <c r="DP108" s="222" t="s">
        <v>3538</v>
      </c>
      <c r="DQ108" s="222" t="s">
        <v>742</v>
      </c>
      <c r="DR108" s="222">
        <v>2</v>
      </c>
      <c r="DS108" s="222" t="s">
        <v>3540</v>
      </c>
      <c r="DT108" s="222" t="s">
        <v>3539</v>
      </c>
      <c r="DU108" s="223">
        <v>45622</v>
      </c>
      <c r="DV108" s="221" t="s">
        <v>3543</v>
      </c>
      <c r="DW108" s="213">
        <v>893000</v>
      </c>
      <c r="DX108" s="224" t="s">
        <v>3534</v>
      </c>
      <c r="DY108" s="224" t="s">
        <v>742</v>
      </c>
      <c r="DZ108" s="224">
        <v>2</v>
      </c>
      <c r="EA108" s="224" t="s">
        <v>3542</v>
      </c>
      <c r="EB108" s="224" t="s">
        <v>3535</v>
      </c>
      <c r="EC108" s="214">
        <v>45622</v>
      </c>
      <c r="ED108" s="222" t="s">
        <v>2053</v>
      </c>
      <c r="EE108" s="218" t="s">
        <v>17</v>
      </c>
      <c r="EF108" s="222" t="s">
        <v>17</v>
      </c>
      <c r="EG108" s="222" t="s">
        <v>17</v>
      </c>
      <c r="EH108" s="222" t="s">
        <v>17</v>
      </c>
      <c r="EI108" s="222" t="s">
        <v>2052</v>
      </c>
      <c r="EJ108" s="222" t="s">
        <v>17</v>
      </c>
      <c r="EK108" s="223">
        <v>45595</v>
      </c>
      <c r="EL108" s="221" t="s">
        <v>2054</v>
      </c>
      <c r="EM108" s="213" t="s">
        <v>17</v>
      </c>
      <c r="EN108" s="224" t="s">
        <v>17</v>
      </c>
      <c r="EO108" s="224" t="s">
        <v>17</v>
      </c>
      <c r="EP108" s="224" t="s">
        <v>17</v>
      </c>
      <c r="EQ108" s="224" t="s">
        <v>2052</v>
      </c>
      <c r="ER108" s="224" t="s">
        <v>17</v>
      </c>
      <c r="ES108" s="214">
        <v>45595</v>
      </c>
      <c r="ET108" s="222" t="s">
        <v>5625</v>
      </c>
      <c r="EU108" s="222">
        <v>313</v>
      </c>
      <c r="EV108" s="222" t="s">
        <v>5592</v>
      </c>
      <c r="EW108" s="222" t="s">
        <v>742</v>
      </c>
      <c r="EX108" s="222">
        <v>2</v>
      </c>
      <c r="EY108" s="222" t="s">
        <v>5624</v>
      </c>
      <c r="EZ108" s="222" t="s">
        <v>4070</v>
      </c>
      <c r="FA108" s="223">
        <v>45713</v>
      </c>
      <c r="FB108" s="221" t="s">
        <v>3787</v>
      </c>
      <c r="FC108" s="224">
        <v>4</v>
      </c>
      <c r="FD108" s="224" t="s">
        <v>3534</v>
      </c>
      <c r="FE108" s="224" t="s">
        <v>742</v>
      </c>
      <c r="FF108" s="224">
        <v>2</v>
      </c>
      <c r="FG108" s="224" t="s">
        <v>3773</v>
      </c>
      <c r="FH108" s="224" t="s">
        <v>3535</v>
      </c>
      <c r="FI108" s="214">
        <v>45644</v>
      </c>
      <c r="FJ108" s="221" t="s">
        <v>2055</v>
      </c>
      <c r="FK108" s="222" t="s">
        <v>17</v>
      </c>
      <c r="FL108" s="222" t="s">
        <v>17</v>
      </c>
      <c r="FM108" s="222" t="s">
        <v>17</v>
      </c>
      <c r="FN108" s="222" t="s">
        <v>17</v>
      </c>
      <c r="FO108" s="222" t="s">
        <v>1575</v>
      </c>
      <c r="FP108" s="218" t="s">
        <v>17</v>
      </c>
      <c r="FQ108" s="219">
        <v>45595</v>
      </c>
      <c r="FR108" s="221" t="s">
        <v>2056</v>
      </c>
      <c r="FS108" s="224" t="s">
        <v>17</v>
      </c>
      <c r="FT108" s="224" t="s">
        <v>17</v>
      </c>
      <c r="FU108" s="224" t="s">
        <v>17</v>
      </c>
      <c r="FV108" s="224" t="s">
        <v>17</v>
      </c>
      <c r="FW108" s="224" t="s">
        <v>1575</v>
      </c>
      <c r="FX108" s="224" t="s">
        <v>17</v>
      </c>
      <c r="FY108" s="214">
        <v>45595</v>
      </c>
      <c r="FZ108" s="222" t="s">
        <v>2642</v>
      </c>
      <c r="GA108" s="222">
        <v>1</v>
      </c>
      <c r="GB108" s="222" t="s">
        <v>1188</v>
      </c>
      <c r="GC108" s="222" t="s">
        <v>33</v>
      </c>
      <c r="GD108" s="222">
        <v>2</v>
      </c>
      <c r="GE108" s="222" t="s">
        <v>17</v>
      </c>
      <c r="GF108" s="222" t="s">
        <v>17</v>
      </c>
      <c r="GG108" s="223">
        <v>45609</v>
      </c>
      <c r="GH108" s="221" t="s">
        <v>2648</v>
      </c>
      <c r="GI108" s="224">
        <v>0</v>
      </c>
      <c r="GJ108" s="224" t="s">
        <v>1188</v>
      </c>
      <c r="GK108" s="224" t="s">
        <v>33</v>
      </c>
      <c r="GL108" s="224">
        <v>2</v>
      </c>
      <c r="GM108" s="224" t="s">
        <v>17</v>
      </c>
      <c r="GN108" s="224" t="s">
        <v>17</v>
      </c>
      <c r="GO108" s="214">
        <v>45609</v>
      </c>
      <c r="GP108" s="222" t="s">
        <v>2643</v>
      </c>
      <c r="GQ108" s="222">
        <v>0</v>
      </c>
      <c r="GR108" s="222" t="s">
        <v>1188</v>
      </c>
      <c r="GS108" s="222" t="s">
        <v>33</v>
      </c>
      <c r="GT108" s="222">
        <v>2</v>
      </c>
      <c r="GU108" s="222" t="s">
        <v>17</v>
      </c>
      <c r="GV108" s="222" t="s">
        <v>17</v>
      </c>
      <c r="GW108" s="223">
        <v>45609</v>
      </c>
      <c r="GX108" s="221" t="s">
        <v>2649</v>
      </c>
      <c r="GY108" s="224">
        <v>0</v>
      </c>
      <c r="GZ108" s="224" t="s">
        <v>1188</v>
      </c>
      <c r="HA108" s="224" t="s">
        <v>33</v>
      </c>
      <c r="HB108" s="224">
        <v>2</v>
      </c>
      <c r="HC108" s="224" t="s">
        <v>17</v>
      </c>
      <c r="HD108" s="224" t="s">
        <v>17</v>
      </c>
      <c r="HE108" s="214">
        <v>45609</v>
      </c>
      <c r="HF108" s="222" t="s">
        <v>2641</v>
      </c>
      <c r="HG108" s="222">
        <v>0</v>
      </c>
      <c r="HH108" s="222" t="s">
        <v>1188</v>
      </c>
      <c r="HI108" s="222" t="s">
        <v>33</v>
      </c>
      <c r="HJ108" s="222">
        <v>2</v>
      </c>
      <c r="HK108" s="222" t="s">
        <v>17</v>
      </c>
      <c r="HL108" s="222" t="s">
        <v>17</v>
      </c>
      <c r="HM108" s="223">
        <v>45609</v>
      </c>
      <c r="HN108" s="221" t="s">
        <v>2647</v>
      </c>
      <c r="HO108" s="224">
        <v>0</v>
      </c>
      <c r="HP108" s="224" t="s">
        <v>1188</v>
      </c>
      <c r="HQ108" s="224" t="s">
        <v>33</v>
      </c>
      <c r="HR108" s="224">
        <v>2</v>
      </c>
      <c r="HS108" s="224" t="s">
        <v>17</v>
      </c>
      <c r="HT108" s="224" t="s">
        <v>17</v>
      </c>
      <c r="HU108" s="214">
        <v>45609</v>
      </c>
      <c r="HV108" s="222" t="s">
        <v>2644</v>
      </c>
      <c r="HW108" s="222">
        <v>0</v>
      </c>
      <c r="HX108" s="222" t="s">
        <v>1188</v>
      </c>
      <c r="HY108" s="222" t="s">
        <v>33</v>
      </c>
      <c r="HZ108" s="222">
        <v>2</v>
      </c>
      <c r="IA108" s="222" t="s">
        <v>17</v>
      </c>
      <c r="IB108" s="222" t="s">
        <v>17</v>
      </c>
      <c r="IC108" s="223">
        <v>45609</v>
      </c>
      <c r="ID108" s="221" t="s">
        <v>2646</v>
      </c>
      <c r="IE108" s="224">
        <v>1</v>
      </c>
      <c r="IF108" s="224" t="s">
        <v>1188</v>
      </c>
      <c r="IG108" s="224" t="s">
        <v>33</v>
      </c>
      <c r="IH108" s="224">
        <v>2</v>
      </c>
      <c r="II108" s="224" t="s">
        <v>17</v>
      </c>
      <c r="IJ108" s="224" t="s">
        <v>17</v>
      </c>
      <c r="IK108" s="214">
        <v>45609</v>
      </c>
      <c r="IL108" s="222" t="s">
        <v>2645</v>
      </c>
      <c r="IM108" s="222">
        <v>3</v>
      </c>
      <c r="IN108" s="222" t="s">
        <v>1188</v>
      </c>
      <c r="IO108" s="222" t="s">
        <v>33</v>
      </c>
      <c r="IP108" s="222">
        <v>2</v>
      </c>
      <c r="IQ108" s="222" t="s">
        <v>17</v>
      </c>
      <c r="IR108" s="222" t="s">
        <v>17</v>
      </c>
      <c r="IS108" s="223">
        <v>45609</v>
      </c>
    </row>
    <row r="109" spans="1:253" s="11" customFormat="1" ht="13.25" customHeight="1" x14ac:dyDescent="0.25">
      <c r="A109" s="11" t="s">
        <v>3736</v>
      </c>
      <c r="B109" s="11" t="s">
        <v>10185</v>
      </c>
      <c r="C109" s="11" t="s">
        <v>3737</v>
      </c>
      <c r="D109" s="11" t="s">
        <v>1567</v>
      </c>
      <c r="E109" s="11" t="s">
        <v>9683</v>
      </c>
      <c r="F109" s="11" t="s">
        <v>3741</v>
      </c>
      <c r="G109" s="212">
        <v>109033000</v>
      </c>
      <c r="H109" s="213" t="s">
        <v>3738</v>
      </c>
      <c r="I109" s="213" t="s">
        <v>742</v>
      </c>
      <c r="J109" s="213">
        <v>2</v>
      </c>
      <c r="K109" s="213" t="s">
        <v>3740</v>
      </c>
      <c r="L109" s="213" t="s">
        <v>3739</v>
      </c>
      <c r="M109" s="214">
        <v>45644</v>
      </c>
      <c r="N109" s="221" t="s">
        <v>3745</v>
      </c>
      <c r="O109" s="216">
        <v>100905</v>
      </c>
      <c r="P109" s="216" t="s">
        <v>3742</v>
      </c>
      <c r="Q109" s="216" t="s">
        <v>742</v>
      </c>
      <c r="R109" s="216">
        <v>2</v>
      </c>
      <c r="S109" s="216" t="s">
        <v>3744</v>
      </c>
      <c r="T109" s="216" t="s">
        <v>3743</v>
      </c>
      <c r="U109" s="217">
        <v>45644</v>
      </c>
      <c r="V109" s="221" t="s">
        <v>3749</v>
      </c>
      <c r="W109" s="213">
        <v>25255000</v>
      </c>
      <c r="X109" s="213" t="s">
        <v>3746</v>
      </c>
      <c r="Y109" s="213" t="s">
        <v>742</v>
      </c>
      <c r="Z109" s="213">
        <v>2</v>
      </c>
      <c r="AA109" s="213" t="s">
        <v>3748</v>
      </c>
      <c r="AB109" s="213" t="s">
        <v>3747</v>
      </c>
      <c r="AC109" s="214">
        <v>45644</v>
      </c>
      <c r="AD109" s="221" t="s">
        <v>3753</v>
      </c>
      <c r="AE109" s="218">
        <v>4862000</v>
      </c>
      <c r="AF109" s="218" t="s">
        <v>3750</v>
      </c>
      <c r="AG109" s="218" t="s">
        <v>742</v>
      </c>
      <c r="AH109" s="218">
        <v>2</v>
      </c>
      <c r="AI109" s="218" t="s">
        <v>3752</v>
      </c>
      <c r="AJ109" s="218" t="s">
        <v>3751</v>
      </c>
      <c r="AK109" s="219">
        <v>45644</v>
      </c>
      <c r="AL109" s="221" t="s">
        <v>5633</v>
      </c>
      <c r="AM109" s="213">
        <v>6000</v>
      </c>
      <c r="AN109" s="213" t="s">
        <v>5630</v>
      </c>
      <c r="AO109" s="213" t="s">
        <v>358</v>
      </c>
      <c r="AP109" s="213">
        <v>1</v>
      </c>
      <c r="AQ109" s="213" t="s">
        <v>5632</v>
      </c>
      <c r="AR109" s="213" t="s">
        <v>5631</v>
      </c>
      <c r="AS109" s="214">
        <v>45713</v>
      </c>
      <c r="AT109" s="222" t="s">
        <v>3756</v>
      </c>
      <c r="AU109" s="218">
        <v>16</v>
      </c>
      <c r="AV109" s="218" t="s">
        <v>3754</v>
      </c>
      <c r="AW109" s="218" t="s">
        <v>742</v>
      </c>
      <c r="AX109" s="218">
        <v>2</v>
      </c>
      <c r="AY109" s="218" t="s">
        <v>3530</v>
      </c>
      <c r="AZ109" s="218" t="s">
        <v>3755</v>
      </c>
      <c r="BA109" s="219">
        <v>45644</v>
      </c>
      <c r="BB109" s="221" t="s">
        <v>3777</v>
      </c>
      <c r="BC109" s="213" t="s">
        <v>17</v>
      </c>
      <c r="BD109" s="213" t="s">
        <v>17</v>
      </c>
      <c r="BE109" s="213" t="s">
        <v>17</v>
      </c>
      <c r="BF109" s="213" t="s">
        <v>17</v>
      </c>
      <c r="BG109" s="213" t="s">
        <v>2057</v>
      </c>
      <c r="BH109" s="213" t="s">
        <v>17</v>
      </c>
      <c r="BI109" s="214">
        <v>45644</v>
      </c>
      <c r="BJ109" s="222" t="s">
        <v>3757</v>
      </c>
      <c r="BK109" s="222">
        <v>15</v>
      </c>
      <c r="BL109" s="222" t="s">
        <v>3754</v>
      </c>
      <c r="BM109" s="222" t="s">
        <v>742</v>
      </c>
      <c r="BN109" s="222">
        <v>2</v>
      </c>
      <c r="BO109" s="222" t="s">
        <v>3532</v>
      </c>
      <c r="BP109" s="218" t="s">
        <v>3755</v>
      </c>
      <c r="BQ109" s="223">
        <v>45644</v>
      </c>
      <c r="BR109" s="221" t="s">
        <v>5637</v>
      </c>
      <c r="BS109" s="224">
        <v>169085</v>
      </c>
      <c r="BT109" s="224" t="s">
        <v>5635</v>
      </c>
      <c r="BU109" s="224" t="s">
        <v>358</v>
      </c>
      <c r="BV109" s="224">
        <v>1</v>
      </c>
      <c r="BW109" s="224" t="s">
        <v>5636</v>
      </c>
      <c r="BX109" s="224" t="s">
        <v>5631</v>
      </c>
      <c r="BY109" s="214">
        <v>45713</v>
      </c>
      <c r="BZ109" s="222" t="s">
        <v>5639</v>
      </c>
      <c r="CA109" s="222">
        <v>23897</v>
      </c>
      <c r="CB109" s="222" t="s">
        <v>5635</v>
      </c>
      <c r="CC109" s="222" t="s">
        <v>358</v>
      </c>
      <c r="CD109" s="222">
        <v>1</v>
      </c>
      <c r="CE109" s="222" t="s">
        <v>5638</v>
      </c>
      <c r="CF109" s="222" t="s">
        <v>5631</v>
      </c>
      <c r="CG109" s="223">
        <v>45713</v>
      </c>
      <c r="CH109" s="221" t="s">
        <v>10856</v>
      </c>
      <c r="CI109" s="222" t="e">
        <v>#N/A</v>
      </c>
      <c r="CJ109" s="222" t="e">
        <v>#N/A</v>
      </c>
      <c r="CK109" s="222" t="e">
        <v>#N/A</v>
      </c>
      <c r="CL109" s="222" t="e">
        <v>#N/A</v>
      </c>
      <c r="CM109" s="222" t="e">
        <v>#N/A</v>
      </c>
      <c r="CN109" s="222" t="e">
        <v>#N/A</v>
      </c>
      <c r="CO109" s="225" t="e">
        <v>#N/A</v>
      </c>
      <c r="CP109" s="222" t="s">
        <v>3780</v>
      </c>
      <c r="CQ109" s="224">
        <v>63669841</v>
      </c>
      <c r="CR109" s="224" t="s">
        <v>3754</v>
      </c>
      <c r="CS109" s="224" t="s">
        <v>742</v>
      </c>
      <c r="CT109" s="224">
        <v>2</v>
      </c>
      <c r="CU109" s="224" t="s">
        <v>3779</v>
      </c>
      <c r="CV109" s="224" t="s">
        <v>3755</v>
      </c>
      <c r="CW109" s="214">
        <v>45644</v>
      </c>
      <c r="CX109" s="222" t="s">
        <v>3761</v>
      </c>
      <c r="CY109" s="218">
        <v>1707000</v>
      </c>
      <c r="CZ109" s="218" t="s">
        <v>3758</v>
      </c>
      <c r="DA109" s="218" t="s">
        <v>742</v>
      </c>
      <c r="DB109" s="218">
        <v>2</v>
      </c>
      <c r="DC109" s="218" t="s">
        <v>3768</v>
      </c>
      <c r="DD109" s="218" t="s">
        <v>3759</v>
      </c>
      <c r="DE109" s="220">
        <v>45644</v>
      </c>
      <c r="DF109" s="221" t="s">
        <v>3763</v>
      </c>
      <c r="DG109" s="213">
        <v>20393000</v>
      </c>
      <c r="DH109" s="224" t="s">
        <v>3746</v>
      </c>
      <c r="DI109" s="224" t="s">
        <v>742</v>
      </c>
      <c r="DJ109" s="224">
        <v>2</v>
      </c>
      <c r="DK109" s="224" t="s">
        <v>3762</v>
      </c>
      <c r="DL109" s="224" t="s">
        <v>3747</v>
      </c>
      <c r="DM109" s="214">
        <v>45644</v>
      </c>
      <c r="DN109" s="222" t="s">
        <v>3767</v>
      </c>
      <c r="DO109" s="218">
        <v>3155000</v>
      </c>
      <c r="DP109" s="222" t="s">
        <v>3764</v>
      </c>
      <c r="DQ109" s="222" t="s">
        <v>742</v>
      </c>
      <c r="DR109" s="222">
        <v>2</v>
      </c>
      <c r="DS109" s="222" t="s">
        <v>3766</v>
      </c>
      <c r="DT109" s="222" t="s">
        <v>3765</v>
      </c>
      <c r="DU109" s="223">
        <v>45644</v>
      </c>
      <c r="DV109" s="221" t="s">
        <v>3769</v>
      </c>
      <c r="DW109" s="213">
        <v>1707000</v>
      </c>
      <c r="DX109" s="224" t="s">
        <v>3758</v>
      </c>
      <c r="DY109" s="224" t="s">
        <v>742</v>
      </c>
      <c r="DZ109" s="224">
        <v>2</v>
      </c>
      <c r="EA109" s="224" t="s">
        <v>3768</v>
      </c>
      <c r="EB109" s="224" t="s">
        <v>3759</v>
      </c>
      <c r="EC109" s="214">
        <v>45644</v>
      </c>
      <c r="ED109" s="222" t="s">
        <v>3771</v>
      </c>
      <c r="EE109" s="218" t="s">
        <v>17</v>
      </c>
      <c r="EF109" s="222" t="s">
        <v>17</v>
      </c>
      <c r="EG109" s="222" t="s">
        <v>17</v>
      </c>
      <c r="EH109" s="222" t="s">
        <v>17</v>
      </c>
      <c r="EI109" s="222" t="s">
        <v>3770</v>
      </c>
      <c r="EJ109" s="222" t="s">
        <v>17</v>
      </c>
      <c r="EK109" s="223">
        <v>45644</v>
      </c>
      <c r="EL109" s="221" t="s">
        <v>3772</v>
      </c>
      <c r="EM109" s="213" t="s">
        <v>17</v>
      </c>
      <c r="EN109" s="224" t="s">
        <v>17</v>
      </c>
      <c r="EO109" s="224" t="s">
        <v>17</v>
      </c>
      <c r="EP109" s="224" t="s">
        <v>17</v>
      </c>
      <c r="EQ109" s="224" t="s">
        <v>3770</v>
      </c>
      <c r="ER109" s="224" t="s">
        <v>17</v>
      </c>
      <c r="ES109" s="214">
        <v>45644</v>
      </c>
      <c r="ET109" s="222" t="s">
        <v>5634</v>
      </c>
      <c r="EU109" s="222">
        <v>313</v>
      </c>
      <c r="EV109" s="222" t="s">
        <v>5592</v>
      </c>
      <c r="EW109" s="222" t="s">
        <v>742</v>
      </c>
      <c r="EX109" s="222">
        <v>2</v>
      </c>
      <c r="EY109" s="222" t="s">
        <v>5624</v>
      </c>
      <c r="EZ109" s="222" t="s">
        <v>4070</v>
      </c>
      <c r="FA109" s="223">
        <v>45713</v>
      </c>
      <c r="FB109" s="221" t="s">
        <v>3774</v>
      </c>
      <c r="FC109" s="224">
        <v>4</v>
      </c>
      <c r="FD109" s="224" t="s">
        <v>3758</v>
      </c>
      <c r="FE109" s="224" t="s">
        <v>742</v>
      </c>
      <c r="FF109" s="224">
        <v>2</v>
      </c>
      <c r="FG109" s="224" t="s">
        <v>3773</v>
      </c>
      <c r="FH109" s="224" t="s">
        <v>3759</v>
      </c>
      <c r="FI109" s="214">
        <v>45644</v>
      </c>
      <c r="FJ109" s="221" t="s">
        <v>3775</v>
      </c>
      <c r="FK109" s="222" t="s">
        <v>17</v>
      </c>
      <c r="FL109" s="222" t="s">
        <v>17</v>
      </c>
      <c r="FM109" s="222" t="s">
        <v>17</v>
      </c>
      <c r="FN109" s="222" t="s">
        <v>17</v>
      </c>
      <c r="FO109" s="222" t="s">
        <v>1575</v>
      </c>
      <c r="FP109" s="218" t="s">
        <v>17</v>
      </c>
      <c r="FQ109" s="219">
        <v>45644</v>
      </c>
      <c r="FR109" s="221" t="s">
        <v>3776</v>
      </c>
      <c r="FS109" s="224" t="s">
        <v>17</v>
      </c>
      <c r="FT109" s="224" t="s">
        <v>17</v>
      </c>
      <c r="FU109" s="224" t="s">
        <v>17</v>
      </c>
      <c r="FV109" s="224" t="s">
        <v>17</v>
      </c>
      <c r="FW109" s="224" t="s">
        <v>1575</v>
      </c>
      <c r="FX109" s="224" t="s">
        <v>17</v>
      </c>
      <c r="FY109" s="214">
        <v>45644</v>
      </c>
      <c r="FZ109" s="222" t="s">
        <v>3822</v>
      </c>
      <c r="GA109" s="222">
        <v>1</v>
      </c>
      <c r="GB109" s="222" t="s">
        <v>1188</v>
      </c>
      <c r="GC109" s="222" t="s">
        <v>33</v>
      </c>
      <c r="GD109" s="222">
        <v>2</v>
      </c>
      <c r="GE109" s="222" t="s">
        <v>17</v>
      </c>
      <c r="GF109" s="222" t="s">
        <v>17</v>
      </c>
      <c r="GG109" s="223">
        <v>45644</v>
      </c>
      <c r="GH109" s="221" t="s">
        <v>3828</v>
      </c>
      <c r="GI109" s="224">
        <v>0</v>
      </c>
      <c r="GJ109" s="224" t="s">
        <v>1188</v>
      </c>
      <c r="GK109" s="224" t="s">
        <v>33</v>
      </c>
      <c r="GL109" s="224">
        <v>2</v>
      </c>
      <c r="GM109" s="224" t="s">
        <v>17</v>
      </c>
      <c r="GN109" s="224" t="s">
        <v>17</v>
      </c>
      <c r="GO109" s="214">
        <v>45644</v>
      </c>
      <c r="GP109" s="222" t="s">
        <v>3823</v>
      </c>
      <c r="GQ109" s="222">
        <v>0</v>
      </c>
      <c r="GR109" s="222" t="s">
        <v>1188</v>
      </c>
      <c r="GS109" s="222" t="s">
        <v>33</v>
      </c>
      <c r="GT109" s="222">
        <v>2</v>
      </c>
      <c r="GU109" s="222" t="s">
        <v>17</v>
      </c>
      <c r="GV109" s="222" t="s">
        <v>17</v>
      </c>
      <c r="GW109" s="223">
        <v>45644</v>
      </c>
      <c r="GX109" s="221" t="s">
        <v>3829</v>
      </c>
      <c r="GY109" s="224">
        <v>0</v>
      </c>
      <c r="GZ109" s="224" t="s">
        <v>1188</v>
      </c>
      <c r="HA109" s="224" t="s">
        <v>33</v>
      </c>
      <c r="HB109" s="224">
        <v>2</v>
      </c>
      <c r="HC109" s="224" t="s">
        <v>17</v>
      </c>
      <c r="HD109" s="224" t="s">
        <v>17</v>
      </c>
      <c r="HE109" s="214">
        <v>45644</v>
      </c>
      <c r="HF109" s="222" t="s">
        <v>3821</v>
      </c>
      <c r="HG109" s="222">
        <v>0</v>
      </c>
      <c r="HH109" s="222" t="s">
        <v>1188</v>
      </c>
      <c r="HI109" s="222" t="s">
        <v>33</v>
      </c>
      <c r="HJ109" s="222">
        <v>2</v>
      </c>
      <c r="HK109" s="222" t="s">
        <v>17</v>
      </c>
      <c r="HL109" s="222" t="s">
        <v>17</v>
      </c>
      <c r="HM109" s="223">
        <v>45644</v>
      </c>
      <c r="HN109" s="221" t="s">
        <v>3827</v>
      </c>
      <c r="HO109" s="224">
        <v>0</v>
      </c>
      <c r="HP109" s="224" t="s">
        <v>1188</v>
      </c>
      <c r="HQ109" s="224" t="s">
        <v>33</v>
      </c>
      <c r="HR109" s="224">
        <v>2</v>
      </c>
      <c r="HS109" s="224" t="s">
        <v>17</v>
      </c>
      <c r="HT109" s="224" t="s">
        <v>17</v>
      </c>
      <c r="HU109" s="214">
        <v>45644</v>
      </c>
      <c r="HV109" s="222" t="s">
        <v>3824</v>
      </c>
      <c r="HW109" s="222">
        <v>0</v>
      </c>
      <c r="HX109" s="222" t="s">
        <v>1188</v>
      </c>
      <c r="HY109" s="222" t="s">
        <v>33</v>
      </c>
      <c r="HZ109" s="222">
        <v>2</v>
      </c>
      <c r="IA109" s="222" t="s">
        <v>17</v>
      </c>
      <c r="IB109" s="222" t="s">
        <v>17</v>
      </c>
      <c r="IC109" s="223">
        <v>45644</v>
      </c>
      <c r="ID109" s="221" t="s">
        <v>3826</v>
      </c>
      <c r="IE109" s="224">
        <v>1</v>
      </c>
      <c r="IF109" s="224" t="s">
        <v>1188</v>
      </c>
      <c r="IG109" s="224" t="s">
        <v>33</v>
      </c>
      <c r="IH109" s="224">
        <v>2</v>
      </c>
      <c r="II109" s="224" t="s">
        <v>17</v>
      </c>
      <c r="IJ109" s="224" t="s">
        <v>17</v>
      </c>
      <c r="IK109" s="214">
        <v>45644</v>
      </c>
      <c r="IL109" s="222" t="s">
        <v>3825</v>
      </c>
      <c r="IM109" s="222">
        <v>3</v>
      </c>
      <c r="IN109" s="222" t="s">
        <v>1188</v>
      </c>
      <c r="IO109" s="222" t="s">
        <v>33</v>
      </c>
      <c r="IP109" s="222">
        <v>2</v>
      </c>
      <c r="IQ109" s="222" t="s">
        <v>17</v>
      </c>
      <c r="IR109" s="222" t="s">
        <v>17</v>
      </c>
      <c r="IS109" s="223">
        <v>45644</v>
      </c>
    </row>
    <row r="110" spans="1:253" s="11" customFormat="1" ht="13.25" customHeight="1" x14ac:dyDescent="0.25">
      <c r="A110" s="11" t="s">
        <v>1572</v>
      </c>
      <c r="B110" s="11" t="s">
        <v>10474</v>
      </c>
      <c r="C110" s="11" t="s">
        <v>1573</v>
      </c>
      <c r="D110" s="11" t="s">
        <v>1574</v>
      </c>
      <c r="E110" s="11" t="s">
        <v>9686</v>
      </c>
      <c r="F110" s="11" t="s">
        <v>5712</v>
      </c>
      <c r="G110" s="212">
        <v>11782000</v>
      </c>
      <c r="H110" s="213" t="s">
        <v>5709</v>
      </c>
      <c r="I110" s="213" t="s">
        <v>742</v>
      </c>
      <c r="J110" s="213">
        <v>2</v>
      </c>
      <c r="K110" s="213" t="s">
        <v>5711</v>
      </c>
      <c r="L110" s="213" t="s">
        <v>5710</v>
      </c>
      <c r="M110" s="214">
        <v>45713</v>
      </c>
      <c r="N110" s="221" t="s">
        <v>5716</v>
      </c>
      <c r="O110" s="216">
        <v>63667</v>
      </c>
      <c r="P110" s="216" t="s">
        <v>5713</v>
      </c>
      <c r="Q110" s="216" t="s">
        <v>742</v>
      </c>
      <c r="R110" s="216">
        <v>2</v>
      </c>
      <c r="S110" s="216" t="s">
        <v>5715</v>
      </c>
      <c r="T110" s="216" t="s">
        <v>5714</v>
      </c>
      <c r="U110" s="217">
        <v>45713</v>
      </c>
      <c r="V110" s="221" t="s">
        <v>5720</v>
      </c>
      <c r="W110" s="213">
        <v>4566000</v>
      </c>
      <c r="X110" s="213" t="s">
        <v>5717</v>
      </c>
      <c r="Y110" s="213" t="s">
        <v>742</v>
      </c>
      <c r="Z110" s="213">
        <v>2</v>
      </c>
      <c r="AA110" s="213" t="s">
        <v>5719</v>
      </c>
      <c r="AB110" s="213" t="s">
        <v>5718</v>
      </c>
      <c r="AC110" s="214">
        <v>45713</v>
      </c>
      <c r="AD110" s="221" t="s">
        <v>5724</v>
      </c>
      <c r="AE110" s="218">
        <v>571000</v>
      </c>
      <c r="AF110" s="218" t="s">
        <v>5721</v>
      </c>
      <c r="AG110" s="218" t="s">
        <v>742</v>
      </c>
      <c r="AH110" s="218">
        <v>2</v>
      </c>
      <c r="AI110" s="218" t="s">
        <v>5723</v>
      </c>
      <c r="AJ110" s="218" t="s">
        <v>5722</v>
      </c>
      <c r="AK110" s="219">
        <v>45713</v>
      </c>
      <c r="AL110" s="221" t="s">
        <v>5728</v>
      </c>
      <c r="AM110" s="213">
        <v>25000</v>
      </c>
      <c r="AN110" s="213" t="s">
        <v>5725</v>
      </c>
      <c r="AO110" s="213" t="s">
        <v>22</v>
      </c>
      <c r="AP110" s="213">
        <v>3</v>
      </c>
      <c r="AQ110" s="213" t="s">
        <v>5727</v>
      </c>
      <c r="AR110" s="213" t="s">
        <v>5726</v>
      </c>
      <c r="AS110" s="214">
        <v>45713</v>
      </c>
      <c r="AT110" s="222" t="s">
        <v>5729</v>
      </c>
      <c r="AU110" s="218" t="s">
        <v>17</v>
      </c>
      <c r="AV110" s="218" t="s">
        <v>17</v>
      </c>
      <c r="AW110" s="218" t="s">
        <v>17</v>
      </c>
      <c r="AX110" s="218" t="s">
        <v>17</v>
      </c>
      <c r="AY110" s="218" t="s">
        <v>1578</v>
      </c>
      <c r="AZ110" s="218" t="s">
        <v>17</v>
      </c>
      <c r="BA110" s="219">
        <v>45713</v>
      </c>
      <c r="BB110" s="221" t="s">
        <v>1579</v>
      </c>
      <c r="BC110" s="213" t="s">
        <v>17</v>
      </c>
      <c r="BD110" s="213" t="s">
        <v>17</v>
      </c>
      <c r="BE110" s="213" t="s">
        <v>17</v>
      </c>
      <c r="BF110" s="213" t="s">
        <v>17</v>
      </c>
      <c r="BG110" s="213" t="s">
        <v>1578</v>
      </c>
      <c r="BH110" s="213" t="s">
        <v>17</v>
      </c>
      <c r="BI110" s="214">
        <v>45525</v>
      </c>
      <c r="BJ110" s="222" t="s">
        <v>5732</v>
      </c>
      <c r="BK110" s="222">
        <v>92</v>
      </c>
      <c r="BL110" s="222" t="s">
        <v>5730</v>
      </c>
      <c r="BM110" s="222" t="s">
        <v>742</v>
      </c>
      <c r="BN110" s="222">
        <v>2</v>
      </c>
      <c r="BO110" s="222" t="s">
        <v>5731</v>
      </c>
      <c r="BP110" s="218" t="s">
        <v>496</v>
      </c>
      <c r="BQ110" s="223">
        <v>45713</v>
      </c>
      <c r="BR110" s="221" t="s">
        <v>1580</v>
      </c>
      <c r="BS110" s="224" t="s">
        <v>17</v>
      </c>
      <c r="BT110" s="224" t="s">
        <v>17</v>
      </c>
      <c r="BU110" s="224" t="s">
        <v>17</v>
      </c>
      <c r="BV110" s="224" t="s">
        <v>17</v>
      </c>
      <c r="BW110" s="224" t="s">
        <v>1578</v>
      </c>
      <c r="BX110" s="224" t="s">
        <v>17</v>
      </c>
      <c r="BY110" s="214">
        <v>45525</v>
      </c>
      <c r="BZ110" s="222" t="s">
        <v>1581</v>
      </c>
      <c r="CA110" s="222" t="s">
        <v>17</v>
      </c>
      <c r="CB110" s="222" t="s">
        <v>17</v>
      </c>
      <c r="CC110" s="222" t="s">
        <v>17</v>
      </c>
      <c r="CD110" s="222" t="s">
        <v>17</v>
      </c>
      <c r="CE110" s="222" t="s">
        <v>1578</v>
      </c>
      <c r="CF110" s="222" t="s">
        <v>17</v>
      </c>
      <c r="CG110" s="223">
        <v>45525</v>
      </c>
      <c r="CH110" s="221" t="s">
        <v>10857</v>
      </c>
      <c r="CI110" s="222" t="e">
        <v>#N/A</v>
      </c>
      <c r="CJ110" s="222" t="e">
        <v>#N/A</v>
      </c>
      <c r="CK110" s="222" t="e">
        <v>#N/A</v>
      </c>
      <c r="CL110" s="222" t="e">
        <v>#N/A</v>
      </c>
      <c r="CM110" s="222" t="e">
        <v>#N/A</v>
      </c>
      <c r="CN110" s="222" t="e">
        <v>#N/A</v>
      </c>
      <c r="CO110" s="225" t="e">
        <v>#N/A</v>
      </c>
      <c r="CP110" s="222" t="s">
        <v>1583</v>
      </c>
      <c r="CQ110" s="224" t="s">
        <v>17</v>
      </c>
      <c r="CR110" s="224" t="s">
        <v>17</v>
      </c>
      <c r="CS110" s="224" t="s">
        <v>17</v>
      </c>
      <c r="CT110" s="224" t="s">
        <v>17</v>
      </c>
      <c r="CU110" s="224" t="s">
        <v>1578</v>
      </c>
      <c r="CV110" s="224" t="s">
        <v>17</v>
      </c>
      <c r="CW110" s="214">
        <v>45525</v>
      </c>
      <c r="CX110" s="222" t="s">
        <v>5738</v>
      </c>
      <c r="CY110" s="218">
        <v>25000</v>
      </c>
      <c r="CZ110" s="218" t="s">
        <v>5735</v>
      </c>
      <c r="DA110" s="218" t="s">
        <v>22</v>
      </c>
      <c r="DB110" s="218">
        <v>3</v>
      </c>
      <c r="DC110" s="218" t="s">
        <v>5745</v>
      </c>
      <c r="DD110" s="218" t="s">
        <v>5736</v>
      </c>
      <c r="DE110" s="220">
        <v>45713</v>
      </c>
      <c r="DF110" s="221" t="s">
        <v>5741</v>
      </c>
      <c r="DG110" s="213">
        <v>3995000</v>
      </c>
      <c r="DH110" s="224" t="s">
        <v>5739</v>
      </c>
      <c r="DI110" s="224" t="s">
        <v>742</v>
      </c>
      <c r="DJ110" s="224">
        <v>2</v>
      </c>
      <c r="DK110" s="224" t="s">
        <v>3762</v>
      </c>
      <c r="DL110" s="224" t="s">
        <v>5740</v>
      </c>
      <c r="DM110" s="214">
        <v>45713</v>
      </c>
      <c r="DN110" s="222" t="s">
        <v>5744</v>
      </c>
      <c r="DO110" s="218">
        <v>546000</v>
      </c>
      <c r="DP110" s="222" t="s">
        <v>5742</v>
      </c>
      <c r="DQ110" s="222" t="s">
        <v>22</v>
      </c>
      <c r="DR110" s="222">
        <v>3</v>
      </c>
      <c r="DS110" s="222" t="s">
        <v>3766</v>
      </c>
      <c r="DT110" s="222" t="s">
        <v>5743</v>
      </c>
      <c r="DU110" s="223">
        <v>45713</v>
      </c>
      <c r="DV110" s="221" t="s">
        <v>5746</v>
      </c>
      <c r="DW110" s="213">
        <v>25000</v>
      </c>
      <c r="DX110" s="224" t="s">
        <v>5735</v>
      </c>
      <c r="DY110" s="224" t="s">
        <v>22</v>
      </c>
      <c r="DZ110" s="224">
        <v>3</v>
      </c>
      <c r="EA110" s="224" t="s">
        <v>5745</v>
      </c>
      <c r="EB110" s="224" t="s">
        <v>5736</v>
      </c>
      <c r="EC110" s="214">
        <v>45713</v>
      </c>
      <c r="ED110" s="222" t="s">
        <v>5748</v>
      </c>
      <c r="EE110" s="218" t="s">
        <v>17</v>
      </c>
      <c r="EF110" s="222" t="s">
        <v>17</v>
      </c>
      <c r="EG110" s="222" t="s">
        <v>17</v>
      </c>
      <c r="EH110" s="222" t="s">
        <v>17</v>
      </c>
      <c r="EI110" s="222" t="s">
        <v>5747</v>
      </c>
      <c r="EJ110" s="222" t="s">
        <v>17</v>
      </c>
      <c r="EK110" s="223">
        <v>45713</v>
      </c>
      <c r="EL110" s="221" t="s">
        <v>5749</v>
      </c>
      <c r="EM110" s="213" t="s">
        <v>17</v>
      </c>
      <c r="EN110" s="224" t="s">
        <v>17</v>
      </c>
      <c r="EO110" s="224" t="s">
        <v>17</v>
      </c>
      <c r="EP110" s="224" t="s">
        <v>17</v>
      </c>
      <c r="EQ110" s="224" t="s">
        <v>5747</v>
      </c>
      <c r="ER110" s="224" t="s">
        <v>17</v>
      </c>
      <c r="ES110" s="214">
        <v>45713</v>
      </c>
      <c r="ET110" s="222" t="s">
        <v>5734</v>
      </c>
      <c r="EU110" s="222">
        <v>92</v>
      </c>
      <c r="EV110" s="222" t="s">
        <v>5730</v>
      </c>
      <c r="EW110" s="222" t="s">
        <v>742</v>
      </c>
      <c r="EX110" s="222">
        <v>2</v>
      </c>
      <c r="EY110" s="222" t="s">
        <v>5733</v>
      </c>
      <c r="EZ110" s="222" t="s">
        <v>496</v>
      </c>
      <c r="FA110" s="223">
        <v>45713</v>
      </c>
      <c r="FB110" s="221" t="s">
        <v>5751</v>
      </c>
      <c r="FC110" s="224">
        <v>4</v>
      </c>
      <c r="FD110" s="224" t="s">
        <v>5721</v>
      </c>
      <c r="FE110" s="224" t="s">
        <v>742</v>
      </c>
      <c r="FF110" s="224">
        <v>2</v>
      </c>
      <c r="FG110" s="224" t="s">
        <v>5750</v>
      </c>
      <c r="FH110" s="224" t="s">
        <v>5722</v>
      </c>
      <c r="FI110" s="214">
        <v>45713</v>
      </c>
      <c r="FJ110" s="221" t="s">
        <v>1576</v>
      </c>
      <c r="FK110" s="222" t="s">
        <v>17</v>
      </c>
      <c r="FL110" s="222" t="s">
        <v>17</v>
      </c>
      <c r="FM110" s="222" t="s">
        <v>17</v>
      </c>
      <c r="FN110" s="222" t="s">
        <v>17</v>
      </c>
      <c r="FO110" s="222" t="s">
        <v>1575</v>
      </c>
      <c r="FP110" s="218" t="s">
        <v>17</v>
      </c>
      <c r="FQ110" s="219">
        <v>45525</v>
      </c>
      <c r="FR110" s="221" t="s">
        <v>1577</v>
      </c>
      <c r="FS110" s="224" t="s">
        <v>17</v>
      </c>
      <c r="FT110" s="224" t="s">
        <v>17</v>
      </c>
      <c r="FU110" s="224" t="s">
        <v>17</v>
      </c>
      <c r="FV110" s="224" t="s">
        <v>17</v>
      </c>
      <c r="FW110" s="224" t="s">
        <v>1575</v>
      </c>
      <c r="FX110" s="224" t="s">
        <v>17</v>
      </c>
      <c r="FY110" s="214">
        <v>45525</v>
      </c>
      <c r="FZ110" s="222" t="s">
        <v>2651</v>
      </c>
      <c r="GA110" s="222">
        <v>0</v>
      </c>
      <c r="GB110" s="222" t="s">
        <v>1188</v>
      </c>
      <c r="GC110" s="222" t="s">
        <v>33</v>
      </c>
      <c r="GD110" s="222">
        <v>2</v>
      </c>
      <c r="GE110" s="222" t="s">
        <v>17</v>
      </c>
      <c r="GF110" s="222" t="s">
        <v>17</v>
      </c>
      <c r="GG110" s="223">
        <v>45609</v>
      </c>
      <c r="GH110" s="221" t="s">
        <v>2657</v>
      </c>
      <c r="GI110" s="224">
        <v>2</v>
      </c>
      <c r="GJ110" s="224" t="s">
        <v>1188</v>
      </c>
      <c r="GK110" s="224" t="s">
        <v>33</v>
      </c>
      <c r="GL110" s="224">
        <v>2</v>
      </c>
      <c r="GM110" s="224" t="s">
        <v>17</v>
      </c>
      <c r="GN110" s="224" t="s">
        <v>17</v>
      </c>
      <c r="GO110" s="214">
        <v>45609</v>
      </c>
      <c r="GP110" s="222" t="s">
        <v>2652</v>
      </c>
      <c r="GQ110" s="222">
        <v>1</v>
      </c>
      <c r="GR110" s="222" t="s">
        <v>1188</v>
      </c>
      <c r="GS110" s="222" t="s">
        <v>33</v>
      </c>
      <c r="GT110" s="222">
        <v>2</v>
      </c>
      <c r="GU110" s="222" t="s">
        <v>17</v>
      </c>
      <c r="GV110" s="222" t="s">
        <v>17</v>
      </c>
      <c r="GW110" s="223">
        <v>45609</v>
      </c>
      <c r="GX110" s="221" t="s">
        <v>2658</v>
      </c>
      <c r="GY110" s="224">
        <v>0</v>
      </c>
      <c r="GZ110" s="224" t="s">
        <v>1188</v>
      </c>
      <c r="HA110" s="224" t="s">
        <v>33</v>
      </c>
      <c r="HB110" s="224">
        <v>2</v>
      </c>
      <c r="HC110" s="224" t="s">
        <v>17</v>
      </c>
      <c r="HD110" s="224" t="s">
        <v>17</v>
      </c>
      <c r="HE110" s="214">
        <v>45609</v>
      </c>
      <c r="HF110" s="222" t="s">
        <v>2650</v>
      </c>
      <c r="HG110" s="222">
        <v>0</v>
      </c>
      <c r="HH110" s="222" t="s">
        <v>1188</v>
      </c>
      <c r="HI110" s="222" t="s">
        <v>33</v>
      </c>
      <c r="HJ110" s="222">
        <v>2</v>
      </c>
      <c r="HK110" s="222" t="s">
        <v>17</v>
      </c>
      <c r="HL110" s="222" t="s">
        <v>17</v>
      </c>
      <c r="HM110" s="223">
        <v>45609</v>
      </c>
      <c r="HN110" s="221" t="s">
        <v>2656</v>
      </c>
      <c r="HO110" s="224">
        <v>2</v>
      </c>
      <c r="HP110" s="224" t="s">
        <v>1188</v>
      </c>
      <c r="HQ110" s="224" t="s">
        <v>33</v>
      </c>
      <c r="HR110" s="224">
        <v>2</v>
      </c>
      <c r="HS110" s="224" t="s">
        <v>17</v>
      </c>
      <c r="HT110" s="224" t="s">
        <v>17</v>
      </c>
      <c r="HU110" s="214">
        <v>45609</v>
      </c>
      <c r="HV110" s="222" t="s">
        <v>2653</v>
      </c>
      <c r="HW110" s="222">
        <v>3</v>
      </c>
      <c r="HX110" s="222" t="s">
        <v>1188</v>
      </c>
      <c r="HY110" s="222" t="s">
        <v>33</v>
      </c>
      <c r="HZ110" s="222">
        <v>2</v>
      </c>
      <c r="IA110" s="222" t="s">
        <v>17</v>
      </c>
      <c r="IB110" s="222" t="s">
        <v>17</v>
      </c>
      <c r="IC110" s="223">
        <v>45609</v>
      </c>
      <c r="ID110" s="221" t="s">
        <v>2655</v>
      </c>
      <c r="IE110" s="224">
        <v>0</v>
      </c>
      <c r="IF110" s="224" t="s">
        <v>1188</v>
      </c>
      <c r="IG110" s="224" t="s">
        <v>33</v>
      </c>
      <c r="IH110" s="224">
        <v>2</v>
      </c>
      <c r="II110" s="224" t="s">
        <v>17</v>
      </c>
      <c r="IJ110" s="224" t="s">
        <v>17</v>
      </c>
      <c r="IK110" s="214">
        <v>45609</v>
      </c>
      <c r="IL110" s="222" t="s">
        <v>2654</v>
      </c>
      <c r="IM110" s="222">
        <v>3</v>
      </c>
      <c r="IN110" s="222" t="s">
        <v>1188</v>
      </c>
      <c r="IO110" s="222" t="s">
        <v>33</v>
      </c>
      <c r="IP110" s="222">
        <v>2</v>
      </c>
      <c r="IQ110" s="222" t="s">
        <v>17</v>
      </c>
      <c r="IR110" s="222" t="s">
        <v>17</v>
      </c>
      <c r="IS110" s="223">
        <v>45609</v>
      </c>
    </row>
    <row r="111" spans="1:253" s="11" customFormat="1" ht="13.25" customHeight="1" x14ac:dyDescent="0.25">
      <c r="A111" s="11" t="s">
        <v>2659</v>
      </c>
      <c r="B111" s="11" t="s">
        <v>10162</v>
      </c>
      <c r="C111" s="11" t="s">
        <v>2660</v>
      </c>
      <c r="D111" s="11" t="s">
        <v>2661</v>
      </c>
      <c r="E111" s="11" t="s">
        <v>9687</v>
      </c>
      <c r="F111" s="11" t="s">
        <v>8886</v>
      </c>
      <c r="G111" s="212">
        <v>37684000</v>
      </c>
      <c r="H111" s="213" t="s">
        <v>4390</v>
      </c>
      <c r="I111" s="213" t="s">
        <v>358</v>
      </c>
      <c r="J111" s="213">
        <v>1</v>
      </c>
      <c r="K111" s="213" t="s">
        <v>8885</v>
      </c>
      <c r="L111" s="213" t="s">
        <v>8884</v>
      </c>
      <c r="M111" s="214">
        <v>45716</v>
      </c>
      <c r="N111" s="221" t="s">
        <v>3671</v>
      </c>
      <c r="O111" s="216">
        <v>306100</v>
      </c>
      <c r="P111" s="216" t="s">
        <v>3594</v>
      </c>
      <c r="Q111" s="216" t="s">
        <v>742</v>
      </c>
      <c r="R111" s="216">
        <v>2</v>
      </c>
      <c r="S111" s="216" t="s">
        <v>3670</v>
      </c>
      <c r="T111" s="216" t="s">
        <v>3669</v>
      </c>
      <c r="U111" s="217">
        <v>45626</v>
      </c>
      <c r="V111" s="221" t="s">
        <v>9179</v>
      </c>
      <c r="W111" s="213">
        <v>37684000</v>
      </c>
      <c r="X111" s="213" t="s">
        <v>4390</v>
      </c>
      <c r="Y111" s="213" t="s">
        <v>742</v>
      </c>
      <c r="Z111" s="213">
        <v>2</v>
      </c>
      <c r="AA111" s="213" t="s">
        <v>3861</v>
      </c>
      <c r="AB111" s="213" t="s">
        <v>8884</v>
      </c>
      <c r="AC111" s="214">
        <v>45716</v>
      </c>
      <c r="AD111" s="221" t="s">
        <v>8888</v>
      </c>
      <c r="AE111" s="218">
        <v>998000</v>
      </c>
      <c r="AF111" s="218" t="s">
        <v>8863</v>
      </c>
      <c r="AG111" s="218" t="s">
        <v>742</v>
      </c>
      <c r="AH111" s="218">
        <v>2</v>
      </c>
      <c r="AI111" s="218" t="s">
        <v>8887</v>
      </c>
      <c r="AJ111" s="218" t="s">
        <v>4414</v>
      </c>
      <c r="AK111" s="219">
        <v>45716</v>
      </c>
      <c r="AL111" s="221" t="s">
        <v>4409</v>
      </c>
      <c r="AM111" s="213">
        <v>994000</v>
      </c>
      <c r="AN111" s="213" t="s">
        <v>4407</v>
      </c>
      <c r="AO111" s="213" t="s">
        <v>742</v>
      </c>
      <c r="AP111" s="213">
        <v>2</v>
      </c>
      <c r="AQ111" s="213" t="s">
        <v>4408</v>
      </c>
      <c r="AR111" s="213" t="s">
        <v>3864</v>
      </c>
      <c r="AS111" s="214">
        <v>45688</v>
      </c>
      <c r="AT111" s="222" t="s">
        <v>3673</v>
      </c>
      <c r="AU111" s="218" t="s">
        <v>17</v>
      </c>
      <c r="AV111" s="218" t="s">
        <v>17</v>
      </c>
      <c r="AW111" s="218" t="s">
        <v>17</v>
      </c>
      <c r="AX111" s="218" t="s">
        <v>17</v>
      </c>
      <c r="AY111" s="218" t="s">
        <v>1764</v>
      </c>
      <c r="AZ111" s="218" t="s">
        <v>17</v>
      </c>
      <c r="BA111" s="219">
        <v>45626</v>
      </c>
      <c r="BB111" s="221" t="s">
        <v>3672</v>
      </c>
      <c r="BC111" s="213" t="s">
        <v>17</v>
      </c>
      <c r="BD111" s="213" t="s">
        <v>17</v>
      </c>
      <c r="BE111" s="213" t="s">
        <v>17</v>
      </c>
      <c r="BF111" s="213" t="s">
        <v>17</v>
      </c>
      <c r="BG111" s="213" t="s">
        <v>1764</v>
      </c>
      <c r="BH111" s="213" t="s">
        <v>17</v>
      </c>
      <c r="BI111" s="214">
        <v>45626</v>
      </c>
      <c r="BJ111" s="222" t="s">
        <v>8889</v>
      </c>
      <c r="BK111" s="222">
        <v>0</v>
      </c>
      <c r="BL111" s="222" t="s">
        <v>8858</v>
      </c>
      <c r="BM111" s="222" t="s">
        <v>742</v>
      </c>
      <c r="BN111" s="222">
        <v>2</v>
      </c>
      <c r="BO111" s="222" t="s">
        <v>8859</v>
      </c>
      <c r="BP111" s="218" t="s">
        <v>4234</v>
      </c>
      <c r="BQ111" s="223">
        <v>45716</v>
      </c>
      <c r="BR111" s="221" t="s">
        <v>3674</v>
      </c>
      <c r="BS111" s="224">
        <v>0</v>
      </c>
      <c r="BT111" s="224" t="s">
        <v>17</v>
      </c>
      <c r="BU111" s="224" t="s">
        <v>17</v>
      </c>
      <c r="BV111" s="224" t="s">
        <v>17</v>
      </c>
      <c r="BW111" s="224" t="s">
        <v>1778</v>
      </c>
      <c r="BX111" s="224" t="s">
        <v>17</v>
      </c>
      <c r="BY111" s="214">
        <v>45626</v>
      </c>
      <c r="BZ111" s="222" t="s">
        <v>3675</v>
      </c>
      <c r="CA111" s="222">
        <v>0</v>
      </c>
      <c r="CB111" s="222" t="s">
        <v>17</v>
      </c>
      <c r="CC111" s="222" t="s">
        <v>17</v>
      </c>
      <c r="CD111" s="222" t="s">
        <v>17</v>
      </c>
      <c r="CE111" s="222" t="s">
        <v>1778</v>
      </c>
      <c r="CF111" s="222" t="s">
        <v>17</v>
      </c>
      <c r="CG111" s="223">
        <v>45626</v>
      </c>
      <c r="CH111" s="221" t="s">
        <v>10858</v>
      </c>
      <c r="CI111" s="222" t="e">
        <v>#N/A</v>
      </c>
      <c r="CJ111" s="222" t="e">
        <v>#N/A</v>
      </c>
      <c r="CK111" s="222" t="e">
        <v>#N/A</v>
      </c>
      <c r="CL111" s="222" t="e">
        <v>#N/A</v>
      </c>
      <c r="CM111" s="222" t="e">
        <v>#N/A</v>
      </c>
      <c r="CN111" s="222" t="e">
        <v>#N/A</v>
      </c>
      <c r="CO111" s="225" t="e">
        <v>#N/A</v>
      </c>
      <c r="CP111" s="222" t="s">
        <v>3677</v>
      </c>
      <c r="CQ111" s="224" t="s">
        <v>17</v>
      </c>
      <c r="CR111" s="224" t="s">
        <v>17</v>
      </c>
      <c r="CS111" s="224" t="s">
        <v>17</v>
      </c>
      <c r="CT111" s="224" t="s">
        <v>17</v>
      </c>
      <c r="CU111" s="224" t="s">
        <v>1764</v>
      </c>
      <c r="CV111" s="224" t="s">
        <v>17</v>
      </c>
      <c r="CW111" s="214">
        <v>45626</v>
      </c>
      <c r="CX111" s="222" t="s">
        <v>8891</v>
      </c>
      <c r="CY111" s="218">
        <v>998000</v>
      </c>
      <c r="CZ111" s="218" t="s">
        <v>8863</v>
      </c>
      <c r="DA111" s="218" t="s">
        <v>742</v>
      </c>
      <c r="DB111" s="218">
        <v>2</v>
      </c>
      <c r="DC111" s="218" t="s">
        <v>8777</v>
      </c>
      <c r="DD111" s="218" t="s">
        <v>4414</v>
      </c>
      <c r="DE111" s="220">
        <v>45716</v>
      </c>
      <c r="DF111" s="221" t="s">
        <v>8892</v>
      </c>
      <c r="DG111" s="213">
        <v>36669000</v>
      </c>
      <c r="DH111" s="224" t="s">
        <v>4390</v>
      </c>
      <c r="DI111" s="224" t="s">
        <v>742</v>
      </c>
      <c r="DJ111" s="224">
        <v>2</v>
      </c>
      <c r="DK111" s="224" t="s">
        <v>4371</v>
      </c>
      <c r="DL111" s="224" t="s">
        <v>8884</v>
      </c>
      <c r="DM111" s="214">
        <v>45716</v>
      </c>
      <c r="DN111" s="222" t="s">
        <v>8893</v>
      </c>
      <c r="DO111" s="218">
        <v>0</v>
      </c>
      <c r="DP111" s="222" t="s">
        <v>8863</v>
      </c>
      <c r="DQ111" s="222" t="s">
        <v>742</v>
      </c>
      <c r="DR111" s="222">
        <v>2</v>
      </c>
      <c r="DS111" s="222" t="s">
        <v>4375</v>
      </c>
      <c r="DT111" s="222" t="s">
        <v>4414</v>
      </c>
      <c r="DU111" s="223">
        <v>45716</v>
      </c>
      <c r="DV111" s="221" t="s">
        <v>8894</v>
      </c>
      <c r="DW111" s="213">
        <v>998000</v>
      </c>
      <c r="DX111" s="224" t="s">
        <v>8863</v>
      </c>
      <c r="DY111" s="224" t="s">
        <v>742</v>
      </c>
      <c r="DZ111" s="224">
        <v>2</v>
      </c>
      <c r="EA111" s="224" t="s">
        <v>8777</v>
      </c>
      <c r="EB111" s="224" t="s">
        <v>4414</v>
      </c>
      <c r="EC111" s="214">
        <v>45716</v>
      </c>
      <c r="ED111" s="222" t="s">
        <v>8895</v>
      </c>
      <c r="EE111" s="218">
        <v>0</v>
      </c>
      <c r="EF111" s="222" t="s">
        <v>8863</v>
      </c>
      <c r="EG111" s="222" t="s">
        <v>742</v>
      </c>
      <c r="EH111" s="222">
        <v>2</v>
      </c>
      <c r="EI111" s="222" t="s">
        <v>4377</v>
      </c>
      <c r="EJ111" s="222" t="s">
        <v>4414</v>
      </c>
      <c r="EK111" s="223">
        <v>45716</v>
      </c>
      <c r="EL111" s="221" t="s">
        <v>8896</v>
      </c>
      <c r="EM111" s="213">
        <v>0</v>
      </c>
      <c r="EN111" s="224" t="s">
        <v>8863</v>
      </c>
      <c r="EO111" s="224" t="s">
        <v>742</v>
      </c>
      <c r="EP111" s="224">
        <v>2</v>
      </c>
      <c r="EQ111" s="224" t="s">
        <v>4377</v>
      </c>
      <c r="ER111" s="224" t="s">
        <v>4414</v>
      </c>
      <c r="ES111" s="214">
        <v>45716</v>
      </c>
      <c r="ET111" s="222" t="s">
        <v>4412</v>
      </c>
      <c r="EU111" s="222">
        <v>1</v>
      </c>
      <c r="EV111" s="222" t="s">
        <v>4410</v>
      </c>
      <c r="EW111" s="222" t="s">
        <v>742</v>
      </c>
      <c r="EX111" s="222">
        <v>2</v>
      </c>
      <c r="EY111" s="222" t="s">
        <v>4411</v>
      </c>
      <c r="EZ111" s="222" t="s">
        <v>4234</v>
      </c>
      <c r="FA111" s="223">
        <v>45688</v>
      </c>
      <c r="FB111" s="221" t="s">
        <v>8897</v>
      </c>
      <c r="FC111" s="224">
        <v>2</v>
      </c>
      <c r="FD111" s="224" t="s">
        <v>4380</v>
      </c>
      <c r="FE111" s="224" t="s">
        <v>358</v>
      </c>
      <c r="FF111" s="224">
        <v>1</v>
      </c>
      <c r="FG111" s="224" t="s">
        <v>3630</v>
      </c>
      <c r="FH111" s="224" t="s">
        <v>4381</v>
      </c>
      <c r="FI111" s="214">
        <v>45716</v>
      </c>
      <c r="FJ111" s="221" t="s">
        <v>3678</v>
      </c>
      <c r="FK111" s="222" t="s">
        <v>17</v>
      </c>
      <c r="FL111" s="222" t="s">
        <v>17</v>
      </c>
      <c r="FM111" s="222" t="s">
        <v>17</v>
      </c>
      <c r="FN111" s="222" t="s">
        <v>17</v>
      </c>
      <c r="FO111" s="222" t="s">
        <v>1764</v>
      </c>
      <c r="FP111" s="218" t="s">
        <v>17</v>
      </c>
      <c r="FQ111" s="219">
        <v>45626</v>
      </c>
      <c r="FR111" s="221" t="s">
        <v>3679</v>
      </c>
      <c r="FS111" s="224" t="s">
        <v>17</v>
      </c>
      <c r="FT111" s="224" t="s">
        <v>17</v>
      </c>
      <c r="FU111" s="224" t="s">
        <v>17</v>
      </c>
      <c r="FV111" s="224" t="s">
        <v>17</v>
      </c>
      <c r="FW111" s="224" t="s">
        <v>1764</v>
      </c>
      <c r="FX111" s="224" t="s">
        <v>17</v>
      </c>
      <c r="FY111" s="214">
        <v>45626</v>
      </c>
      <c r="FZ111" s="222" t="s">
        <v>2663</v>
      </c>
      <c r="GA111" s="222">
        <v>0</v>
      </c>
      <c r="GB111" s="222" t="s">
        <v>1188</v>
      </c>
      <c r="GC111" s="222" t="s">
        <v>33</v>
      </c>
      <c r="GD111" s="222">
        <v>2</v>
      </c>
      <c r="GE111" s="222" t="s">
        <v>17</v>
      </c>
      <c r="GF111" s="222" t="s">
        <v>17</v>
      </c>
      <c r="GG111" s="223">
        <v>45609</v>
      </c>
      <c r="GH111" s="221" t="s">
        <v>2669</v>
      </c>
      <c r="GI111" s="224">
        <v>0</v>
      </c>
      <c r="GJ111" s="224" t="s">
        <v>1188</v>
      </c>
      <c r="GK111" s="224" t="s">
        <v>33</v>
      </c>
      <c r="GL111" s="224">
        <v>2</v>
      </c>
      <c r="GM111" s="224" t="s">
        <v>17</v>
      </c>
      <c r="GN111" s="224" t="s">
        <v>17</v>
      </c>
      <c r="GO111" s="214">
        <v>45609</v>
      </c>
      <c r="GP111" s="222" t="s">
        <v>2664</v>
      </c>
      <c r="GQ111" s="222">
        <v>0</v>
      </c>
      <c r="GR111" s="222" t="s">
        <v>1188</v>
      </c>
      <c r="GS111" s="222" t="s">
        <v>33</v>
      </c>
      <c r="GT111" s="222">
        <v>2</v>
      </c>
      <c r="GU111" s="222" t="s">
        <v>17</v>
      </c>
      <c r="GV111" s="222" t="s">
        <v>17</v>
      </c>
      <c r="GW111" s="223">
        <v>45609</v>
      </c>
      <c r="GX111" s="221" t="s">
        <v>2670</v>
      </c>
      <c r="GY111" s="224">
        <v>0</v>
      </c>
      <c r="GZ111" s="224" t="s">
        <v>1188</v>
      </c>
      <c r="HA111" s="224" t="s">
        <v>33</v>
      </c>
      <c r="HB111" s="224">
        <v>2</v>
      </c>
      <c r="HC111" s="224" t="s">
        <v>17</v>
      </c>
      <c r="HD111" s="224" t="s">
        <v>17</v>
      </c>
      <c r="HE111" s="214">
        <v>45609</v>
      </c>
      <c r="HF111" s="222" t="s">
        <v>2662</v>
      </c>
      <c r="HG111" s="222">
        <v>0</v>
      </c>
      <c r="HH111" s="222" t="s">
        <v>1188</v>
      </c>
      <c r="HI111" s="222" t="s">
        <v>33</v>
      </c>
      <c r="HJ111" s="222">
        <v>2</v>
      </c>
      <c r="HK111" s="222" t="s">
        <v>17</v>
      </c>
      <c r="HL111" s="222" t="s">
        <v>17</v>
      </c>
      <c r="HM111" s="223">
        <v>45609</v>
      </c>
      <c r="HN111" s="221" t="s">
        <v>2668</v>
      </c>
      <c r="HO111" s="224">
        <v>0</v>
      </c>
      <c r="HP111" s="224" t="s">
        <v>1188</v>
      </c>
      <c r="HQ111" s="224" t="s">
        <v>33</v>
      </c>
      <c r="HR111" s="224">
        <v>2</v>
      </c>
      <c r="HS111" s="224" t="s">
        <v>17</v>
      </c>
      <c r="HT111" s="224" t="s">
        <v>17</v>
      </c>
      <c r="HU111" s="214">
        <v>45609</v>
      </c>
      <c r="HV111" s="222" t="s">
        <v>2665</v>
      </c>
      <c r="HW111" s="222">
        <v>0</v>
      </c>
      <c r="HX111" s="222" t="s">
        <v>1188</v>
      </c>
      <c r="HY111" s="222" t="s">
        <v>33</v>
      </c>
      <c r="HZ111" s="222">
        <v>2</v>
      </c>
      <c r="IA111" s="222" t="s">
        <v>17</v>
      </c>
      <c r="IB111" s="222" t="s">
        <v>17</v>
      </c>
      <c r="IC111" s="223">
        <v>45609</v>
      </c>
      <c r="ID111" s="221" t="s">
        <v>2667</v>
      </c>
      <c r="IE111" s="224">
        <v>0</v>
      </c>
      <c r="IF111" s="224" t="s">
        <v>1188</v>
      </c>
      <c r="IG111" s="224" t="s">
        <v>33</v>
      </c>
      <c r="IH111" s="224">
        <v>2</v>
      </c>
      <c r="II111" s="224" t="s">
        <v>17</v>
      </c>
      <c r="IJ111" s="224" t="s">
        <v>17</v>
      </c>
      <c r="IK111" s="214">
        <v>45609</v>
      </c>
      <c r="IL111" s="222" t="s">
        <v>2666</v>
      </c>
      <c r="IM111" s="222">
        <v>2</v>
      </c>
      <c r="IN111" s="222" t="s">
        <v>1188</v>
      </c>
      <c r="IO111" s="222" t="s">
        <v>33</v>
      </c>
      <c r="IP111" s="222">
        <v>2</v>
      </c>
      <c r="IQ111" s="222" t="s">
        <v>17</v>
      </c>
      <c r="IR111" s="222" t="s">
        <v>17</v>
      </c>
      <c r="IS111" s="223">
        <v>45609</v>
      </c>
    </row>
    <row r="112" spans="1:253" s="11" customFormat="1" ht="13.25" customHeight="1" x14ac:dyDescent="0.25">
      <c r="A112" s="11" t="s">
        <v>42</v>
      </c>
      <c r="B112" s="11" t="s">
        <v>10483</v>
      </c>
      <c r="C112" s="11" t="s">
        <v>43</v>
      </c>
      <c r="D112" s="11" t="s">
        <v>44</v>
      </c>
      <c r="E112" s="11" t="s">
        <v>9690</v>
      </c>
      <c r="F112" s="11" t="s">
        <v>4076</v>
      </c>
      <c r="G112" s="212">
        <v>26529000</v>
      </c>
      <c r="H112" s="213" t="s">
        <v>4073</v>
      </c>
      <c r="I112" s="213" t="s">
        <v>742</v>
      </c>
      <c r="J112" s="213">
        <v>2</v>
      </c>
      <c r="K112" s="213" t="s">
        <v>4075</v>
      </c>
      <c r="L112" s="213" t="s">
        <v>4074</v>
      </c>
      <c r="M112" s="214">
        <v>45679</v>
      </c>
      <c r="N112" s="221" t="s">
        <v>4080</v>
      </c>
      <c r="O112" s="216">
        <v>120410</v>
      </c>
      <c r="P112" s="216" t="s">
        <v>4077</v>
      </c>
      <c r="Q112" s="216" t="s">
        <v>358</v>
      </c>
      <c r="R112" s="216">
        <v>1</v>
      </c>
      <c r="S112" s="216" t="s">
        <v>4079</v>
      </c>
      <c r="T112" s="216" t="s">
        <v>4078</v>
      </c>
      <c r="U112" s="217">
        <v>45679</v>
      </c>
      <c r="V112" s="221" t="s">
        <v>4083</v>
      </c>
      <c r="W112" s="213">
        <v>26529000</v>
      </c>
      <c r="X112" s="213" t="s">
        <v>4073</v>
      </c>
      <c r="Y112" s="213" t="s">
        <v>742</v>
      </c>
      <c r="Z112" s="213">
        <v>2</v>
      </c>
      <c r="AA112" s="213" t="s">
        <v>4082</v>
      </c>
      <c r="AB112" s="213" t="s">
        <v>4081</v>
      </c>
      <c r="AC112" s="214">
        <v>45679</v>
      </c>
      <c r="AD112" s="221" t="s">
        <v>4086</v>
      </c>
      <c r="AE112" s="218">
        <v>26529000</v>
      </c>
      <c r="AF112" s="218" t="s">
        <v>4073</v>
      </c>
      <c r="AG112" s="218" t="s">
        <v>742</v>
      </c>
      <c r="AH112" s="218">
        <v>2</v>
      </c>
      <c r="AI112" s="218" t="s">
        <v>4085</v>
      </c>
      <c r="AJ112" s="218" t="s">
        <v>4084</v>
      </c>
      <c r="AK112" s="219">
        <v>45679</v>
      </c>
      <c r="AL112" s="221" t="s">
        <v>4090</v>
      </c>
      <c r="AM112" s="213">
        <v>49000</v>
      </c>
      <c r="AN112" s="213" t="s">
        <v>4087</v>
      </c>
      <c r="AO112" s="213" t="s">
        <v>742</v>
      </c>
      <c r="AP112" s="213">
        <v>2</v>
      </c>
      <c r="AQ112" s="213" t="s">
        <v>4089</v>
      </c>
      <c r="AR112" s="213" t="s">
        <v>4088</v>
      </c>
      <c r="AS112" s="214">
        <v>45679</v>
      </c>
      <c r="AT112" s="222" t="s">
        <v>4091</v>
      </c>
      <c r="AU112" s="218">
        <v>0</v>
      </c>
      <c r="AV112" s="218" t="s">
        <v>17</v>
      </c>
      <c r="AW112" s="218" t="s">
        <v>17</v>
      </c>
      <c r="AX112" s="218" t="s">
        <v>17</v>
      </c>
      <c r="AY112" s="218" t="s">
        <v>17</v>
      </c>
      <c r="AZ112" s="218" t="s">
        <v>17</v>
      </c>
      <c r="BA112" s="219">
        <v>45679</v>
      </c>
      <c r="BB112" s="221" t="s">
        <v>48</v>
      </c>
      <c r="BC112" s="213" t="s">
        <v>17</v>
      </c>
      <c r="BD112" s="213">
        <v>0</v>
      </c>
      <c r="BE112" s="213" t="s">
        <v>17</v>
      </c>
      <c r="BF112" s="213" t="s">
        <v>17</v>
      </c>
      <c r="BG112" s="213">
        <v>0</v>
      </c>
      <c r="BH112" s="213">
        <v>0</v>
      </c>
      <c r="BI112" s="214">
        <v>43493</v>
      </c>
      <c r="BJ112" s="222" t="s">
        <v>4095</v>
      </c>
      <c r="BK112" s="222">
        <v>4030</v>
      </c>
      <c r="BL112" s="222" t="s">
        <v>4092</v>
      </c>
      <c r="BM112" s="222" t="s">
        <v>742</v>
      </c>
      <c r="BN112" s="222">
        <v>2</v>
      </c>
      <c r="BO112" s="222" t="s">
        <v>4094</v>
      </c>
      <c r="BP112" s="218" t="s">
        <v>4093</v>
      </c>
      <c r="BQ112" s="223">
        <v>45679</v>
      </c>
      <c r="BR112" s="221" t="s">
        <v>45</v>
      </c>
      <c r="BS112" s="224" t="s">
        <v>17</v>
      </c>
      <c r="BT112" s="224">
        <v>0</v>
      </c>
      <c r="BU112" s="224" t="s">
        <v>17</v>
      </c>
      <c r="BV112" s="224" t="s">
        <v>17</v>
      </c>
      <c r="BW112" s="224">
        <v>0</v>
      </c>
      <c r="BX112" s="224">
        <v>0</v>
      </c>
      <c r="BY112" s="214">
        <v>43493</v>
      </c>
      <c r="BZ112" s="222" t="s">
        <v>46</v>
      </c>
      <c r="CA112" s="222" t="s">
        <v>17</v>
      </c>
      <c r="CB112" s="222">
        <v>0</v>
      </c>
      <c r="CC112" s="222" t="s">
        <v>17</v>
      </c>
      <c r="CD112" s="222" t="s">
        <v>17</v>
      </c>
      <c r="CE112" s="222">
        <v>0</v>
      </c>
      <c r="CF112" s="222">
        <v>0</v>
      </c>
      <c r="CG112" s="223">
        <v>43493</v>
      </c>
      <c r="CH112" s="221" t="s">
        <v>10859</v>
      </c>
      <c r="CI112" s="222" t="e">
        <v>#N/A</v>
      </c>
      <c r="CJ112" s="222" t="e">
        <v>#N/A</v>
      </c>
      <c r="CK112" s="222" t="e">
        <v>#N/A</v>
      </c>
      <c r="CL112" s="222" t="e">
        <v>#N/A</v>
      </c>
      <c r="CM112" s="222" t="e">
        <v>#N/A</v>
      </c>
      <c r="CN112" s="222" t="e">
        <v>#N/A</v>
      </c>
      <c r="CO112" s="225" t="e">
        <v>#N/A</v>
      </c>
      <c r="CP112" s="222" t="s">
        <v>47</v>
      </c>
      <c r="CQ112" s="224" t="s">
        <v>17</v>
      </c>
      <c r="CR112" s="224">
        <v>0</v>
      </c>
      <c r="CS112" s="224" t="s">
        <v>17</v>
      </c>
      <c r="CT112" s="224" t="s">
        <v>17</v>
      </c>
      <c r="CU112" s="224">
        <v>0</v>
      </c>
      <c r="CV112" s="224">
        <v>0</v>
      </c>
      <c r="CW112" s="214">
        <v>43493</v>
      </c>
      <c r="CX112" s="222" t="s">
        <v>4100</v>
      </c>
      <c r="CY112" s="218">
        <v>10429000</v>
      </c>
      <c r="CZ112" s="218" t="s">
        <v>4101</v>
      </c>
      <c r="DA112" s="218" t="s">
        <v>22</v>
      </c>
      <c r="DB112" s="218">
        <v>3</v>
      </c>
      <c r="DC112" s="218" t="s">
        <v>4105</v>
      </c>
      <c r="DD112" s="218" t="s">
        <v>4102</v>
      </c>
      <c r="DE112" s="220">
        <v>45679</v>
      </c>
      <c r="DF112" s="221" t="s">
        <v>4103</v>
      </c>
      <c r="DG112" s="213">
        <v>0</v>
      </c>
      <c r="DH112" s="224" t="s">
        <v>4101</v>
      </c>
      <c r="DI112" s="224" t="s">
        <v>22</v>
      </c>
      <c r="DJ112" s="224">
        <v>3</v>
      </c>
      <c r="DK112" s="224" t="s">
        <v>1493</v>
      </c>
      <c r="DL112" s="224" t="s">
        <v>4102</v>
      </c>
      <c r="DM112" s="214">
        <v>45679</v>
      </c>
      <c r="DN112" s="222" t="s">
        <v>4104</v>
      </c>
      <c r="DO112" s="218">
        <v>16099000</v>
      </c>
      <c r="DP112" s="222" t="s">
        <v>4101</v>
      </c>
      <c r="DQ112" s="222" t="s">
        <v>22</v>
      </c>
      <c r="DR112" s="222">
        <v>3</v>
      </c>
      <c r="DS112" s="222" t="s">
        <v>3766</v>
      </c>
      <c r="DT112" s="222" t="s">
        <v>4102</v>
      </c>
      <c r="DU112" s="223">
        <v>45679</v>
      </c>
      <c r="DV112" s="221" t="s">
        <v>4106</v>
      </c>
      <c r="DW112" s="213">
        <v>4970000</v>
      </c>
      <c r="DX112" s="224" t="s">
        <v>4101</v>
      </c>
      <c r="DY112" s="224" t="s">
        <v>22</v>
      </c>
      <c r="DZ112" s="224">
        <v>3</v>
      </c>
      <c r="EA112" s="224" t="s">
        <v>4105</v>
      </c>
      <c r="EB112" s="224" t="s">
        <v>4102</v>
      </c>
      <c r="EC112" s="214">
        <v>45679</v>
      </c>
      <c r="ED112" s="222" t="s">
        <v>4107</v>
      </c>
      <c r="EE112" s="218">
        <v>5459000</v>
      </c>
      <c r="EF112" s="222" t="s">
        <v>4101</v>
      </c>
      <c r="EG112" s="222" t="s">
        <v>22</v>
      </c>
      <c r="EH112" s="222">
        <v>3</v>
      </c>
      <c r="EI112" s="222" t="s">
        <v>4105</v>
      </c>
      <c r="EJ112" s="222" t="s">
        <v>4102</v>
      </c>
      <c r="EK112" s="223">
        <v>45679</v>
      </c>
      <c r="EL112" s="221" t="s">
        <v>4108</v>
      </c>
      <c r="EM112" s="213">
        <v>0</v>
      </c>
      <c r="EN112" s="224" t="s">
        <v>4101</v>
      </c>
      <c r="EO112" s="224" t="s">
        <v>22</v>
      </c>
      <c r="EP112" s="224">
        <v>3</v>
      </c>
      <c r="EQ112" s="224" t="s">
        <v>4105</v>
      </c>
      <c r="ER112" s="224" t="s">
        <v>4102</v>
      </c>
      <c r="ES112" s="214">
        <v>45679</v>
      </c>
      <c r="ET112" s="222" t="s">
        <v>4096</v>
      </c>
      <c r="EU112" s="222">
        <v>4030</v>
      </c>
      <c r="EV112" s="222" t="s">
        <v>4092</v>
      </c>
      <c r="EW112" s="222" t="s">
        <v>742</v>
      </c>
      <c r="EX112" s="222">
        <v>2</v>
      </c>
      <c r="EY112" s="222" t="s">
        <v>4094</v>
      </c>
      <c r="EZ112" s="222" t="s">
        <v>4093</v>
      </c>
      <c r="FA112" s="223">
        <v>45679</v>
      </c>
      <c r="FB112" s="221" t="s">
        <v>4112</v>
      </c>
      <c r="FC112" s="224">
        <v>3</v>
      </c>
      <c r="FD112" s="224" t="s">
        <v>4109</v>
      </c>
      <c r="FE112" s="224" t="s">
        <v>742</v>
      </c>
      <c r="FF112" s="224">
        <v>2</v>
      </c>
      <c r="FG112" s="224" t="s">
        <v>4111</v>
      </c>
      <c r="FH112" s="224" t="s">
        <v>4110</v>
      </c>
      <c r="FI112" s="214">
        <v>45679</v>
      </c>
      <c r="FJ112" s="221" t="s">
        <v>49</v>
      </c>
      <c r="FK112" s="222" t="s">
        <v>17</v>
      </c>
      <c r="FL112" s="222">
        <v>0</v>
      </c>
      <c r="FM112" s="222" t="s">
        <v>17</v>
      </c>
      <c r="FN112" s="222" t="s">
        <v>17</v>
      </c>
      <c r="FO112" s="222">
        <v>0</v>
      </c>
      <c r="FP112" s="218">
        <v>0</v>
      </c>
      <c r="FQ112" s="219">
        <v>43493</v>
      </c>
      <c r="FR112" s="221" t="s">
        <v>50</v>
      </c>
      <c r="FS112" s="224" t="s">
        <v>17</v>
      </c>
      <c r="FT112" s="224">
        <v>0</v>
      </c>
      <c r="FU112" s="224" t="s">
        <v>17</v>
      </c>
      <c r="FV112" s="224" t="s">
        <v>17</v>
      </c>
      <c r="FW112" s="224">
        <v>0</v>
      </c>
      <c r="FX112" s="224">
        <v>0</v>
      </c>
      <c r="FY112" s="214">
        <v>43493</v>
      </c>
      <c r="FZ112" s="222" t="s">
        <v>3481</v>
      </c>
      <c r="GA112" s="222">
        <v>0</v>
      </c>
      <c r="GB112" s="222" t="s">
        <v>1188</v>
      </c>
      <c r="GC112" s="222" t="s">
        <v>33</v>
      </c>
      <c r="GD112" s="222">
        <v>2</v>
      </c>
      <c r="GE112" s="222" t="s">
        <v>17</v>
      </c>
      <c r="GF112" s="222" t="s">
        <v>17</v>
      </c>
      <c r="GG112" s="223">
        <v>45617</v>
      </c>
      <c r="GH112" s="221" t="s">
        <v>3487</v>
      </c>
      <c r="GI112" s="224">
        <v>1</v>
      </c>
      <c r="GJ112" s="224" t="s">
        <v>1188</v>
      </c>
      <c r="GK112" s="224" t="s">
        <v>33</v>
      </c>
      <c r="GL112" s="224">
        <v>2</v>
      </c>
      <c r="GM112" s="224" t="s">
        <v>17</v>
      </c>
      <c r="GN112" s="224" t="s">
        <v>17</v>
      </c>
      <c r="GO112" s="214">
        <v>45617</v>
      </c>
      <c r="GP112" s="222" t="s">
        <v>3482</v>
      </c>
      <c r="GQ112" s="222">
        <v>1</v>
      </c>
      <c r="GR112" s="222" t="s">
        <v>1188</v>
      </c>
      <c r="GS112" s="222" t="s">
        <v>33</v>
      </c>
      <c r="GT112" s="222">
        <v>2</v>
      </c>
      <c r="GU112" s="222" t="s">
        <v>17</v>
      </c>
      <c r="GV112" s="222" t="s">
        <v>17</v>
      </c>
      <c r="GW112" s="223">
        <v>45617</v>
      </c>
      <c r="GX112" s="221" t="s">
        <v>3488</v>
      </c>
      <c r="GY112" s="224">
        <v>0</v>
      </c>
      <c r="GZ112" s="224" t="s">
        <v>1188</v>
      </c>
      <c r="HA112" s="224" t="s">
        <v>33</v>
      </c>
      <c r="HB112" s="224">
        <v>2</v>
      </c>
      <c r="HC112" s="224" t="s">
        <v>17</v>
      </c>
      <c r="HD112" s="224" t="s">
        <v>17</v>
      </c>
      <c r="HE112" s="214">
        <v>45617</v>
      </c>
      <c r="HF112" s="222" t="s">
        <v>3480</v>
      </c>
      <c r="HG112" s="222">
        <v>2</v>
      </c>
      <c r="HH112" s="222" t="s">
        <v>1188</v>
      </c>
      <c r="HI112" s="222" t="s">
        <v>33</v>
      </c>
      <c r="HJ112" s="222">
        <v>2</v>
      </c>
      <c r="HK112" s="222" t="s">
        <v>17</v>
      </c>
      <c r="HL112" s="222" t="s">
        <v>17</v>
      </c>
      <c r="HM112" s="223">
        <v>45617</v>
      </c>
      <c r="HN112" s="221" t="s">
        <v>3486</v>
      </c>
      <c r="HO112" s="224">
        <v>2</v>
      </c>
      <c r="HP112" s="224" t="s">
        <v>1188</v>
      </c>
      <c r="HQ112" s="224" t="s">
        <v>33</v>
      </c>
      <c r="HR112" s="224">
        <v>2</v>
      </c>
      <c r="HS112" s="224" t="s">
        <v>17</v>
      </c>
      <c r="HT112" s="224" t="s">
        <v>17</v>
      </c>
      <c r="HU112" s="214">
        <v>45617</v>
      </c>
      <c r="HV112" s="222" t="s">
        <v>3483</v>
      </c>
      <c r="HW112" s="222">
        <v>0</v>
      </c>
      <c r="HX112" s="222" t="s">
        <v>1188</v>
      </c>
      <c r="HY112" s="222" t="s">
        <v>33</v>
      </c>
      <c r="HZ112" s="222">
        <v>2</v>
      </c>
      <c r="IA112" s="222" t="s">
        <v>17</v>
      </c>
      <c r="IB112" s="222" t="s">
        <v>17</v>
      </c>
      <c r="IC112" s="223">
        <v>45617</v>
      </c>
      <c r="ID112" s="221" t="s">
        <v>3485</v>
      </c>
      <c r="IE112" s="224">
        <v>0</v>
      </c>
      <c r="IF112" s="224" t="s">
        <v>1188</v>
      </c>
      <c r="IG112" s="224" t="s">
        <v>33</v>
      </c>
      <c r="IH112" s="224">
        <v>2</v>
      </c>
      <c r="II112" s="224" t="s">
        <v>17</v>
      </c>
      <c r="IJ112" s="224" t="s">
        <v>17</v>
      </c>
      <c r="IK112" s="214">
        <v>45617</v>
      </c>
      <c r="IL112" s="222" t="s">
        <v>3484</v>
      </c>
      <c r="IM112" s="222">
        <v>2</v>
      </c>
      <c r="IN112" s="222" t="s">
        <v>1188</v>
      </c>
      <c r="IO112" s="222" t="s">
        <v>33</v>
      </c>
      <c r="IP112" s="222">
        <v>2</v>
      </c>
      <c r="IQ112" s="222" t="s">
        <v>17</v>
      </c>
      <c r="IR112" s="222" t="s">
        <v>17</v>
      </c>
      <c r="IS112" s="223">
        <v>45617</v>
      </c>
    </row>
    <row r="113" spans="1:253" s="11" customFormat="1" ht="13.25" customHeight="1" x14ac:dyDescent="0.25">
      <c r="A113" s="11" t="s">
        <v>2351</v>
      </c>
      <c r="B113" s="11" t="s">
        <v>10485</v>
      </c>
      <c r="C113" s="11" t="s">
        <v>2352</v>
      </c>
      <c r="D113" s="11" t="s">
        <v>2353</v>
      </c>
      <c r="E113" s="11" t="s">
        <v>9695</v>
      </c>
      <c r="F113" s="11" t="s">
        <v>4710</v>
      </c>
      <c r="G113" s="212">
        <v>5500000</v>
      </c>
      <c r="H113" s="213" t="s">
        <v>4707</v>
      </c>
      <c r="I113" s="213" t="s">
        <v>22</v>
      </c>
      <c r="J113" s="213">
        <v>3</v>
      </c>
      <c r="K113" s="213" t="s">
        <v>4709</v>
      </c>
      <c r="L113" s="213" t="s">
        <v>4708</v>
      </c>
      <c r="M113" s="214">
        <v>45701</v>
      </c>
      <c r="N113" s="221" t="s">
        <v>4714</v>
      </c>
      <c r="O113" s="216">
        <v>6025</v>
      </c>
      <c r="P113" s="216" t="s">
        <v>4711</v>
      </c>
      <c r="Q113" s="216" t="s">
        <v>742</v>
      </c>
      <c r="R113" s="216">
        <v>2</v>
      </c>
      <c r="S113" s="216" t="s">
        <v>4713</v>
      </c>
      <c r="T113" s="216" t="s">
        <v>4712</v>
      </c>
      <c r="U113" s="217">
        <v>45701</v>
      </c>
      <c r="V113" s="221" t="s">
        <v>4718</v>
      </c>
      <c r="W113" s="213">
        <v>5370000</v>
      </c>
      <c r="X113" s="213" t="s">
        <v>4715</v>
      </c>
      <c r="Y113" s="213" t="s">
        <v>22</v>
      </c>
      <c r="Z113" s="213">
        <v>3</v>
      </c>
      <c r="AA113" s="213" t="s">
        <v>4717</v>
      </c>
      <c r="AB113" s="213" t="s">
        <v>4716</v>
      </c>
      <c r="AC113" s="214">
        <v>45701</v>
      </c>
      <c r="AD113" s="221" t="s">
        <v>4720</v>
      </c>
      <c r="AE113" s="218">
        <v>5370000</v>
      </c>
      <c r="AF113" s="218" t="s">
        <v>4715</v>
      </c>
      <c r="AG113" s="218" t="s">
        <v>22</v>
      </c>
      <c r="AH113" s="218">
        <v>3</v>
      </c>
      <c r="AI113" s="218" t="s">
        <v>4719</v>
      </c>
      <c r="AJ113" s="218" t="s">
        <v>4716</v>
      </c>
      <c r="AK113" s="219">
        <v>45701</v>
      </c>
      <c r="AL113" s="221" t="s">
        <v>4724</v>
      </c>
      <c r="AM113" s="213">
        <v>6274000</v>
      </c>
      <c r="AN113" s="213" t="s">
        <v>4721</v>
      </c>
      <c r="AO113" s="213" t="s">
        <v>22</v>
      </c>
      <c r="AP113" s="213">
        <v>3</v>
      </c>
      <c r="AQ113" s="213" t="s">
        <v>4723</v>
      </c>
      <c r="AR113" s="213" t="s">
        <v>4722</v>
      </c>
      <c r="AS113" s="214">
        <v>45701</v>
      </c>
      <c r="AT113" s="222" t="s">
        <v>4729</v>
      </c>
      <c r="AU113" s="218">
        <v>22098</v>
      </c>
      <c r="AV113" s="218" t="s">
        <v>4726</v>
      </c>
      <c r="AW113" s="218" t="s">
        <v>22</v>
      </c>
      <c r="AX113" s="218">
        <v>3</v>
      </c>
      <c r="AY113" s="218" t="s">
        <v>4728</v>
      </c>
      <c r="AZ113" s="218" t="s">
        <v>4727</v>
      </c>
      <c r="BA113" s="219">
        <v>45701</v>
      </c>
      <c r="BB113" s="221" t="s">
        <v>4725</v>
      </c>
      <c r="BC113" s="213" t="s">
        <v>17</v>
      </c>
      <c r="BD113" s="213" t="s">
        <v>17</v>
      </c>
      <c r="BE113" s="213" t="s">
        <v>17</v>
      </c>
      <c r="BF113" s="213" t="s">
        <v>17</v>
      </c>
      <c r="BG113" s="213" t="s">
        <v>3459</v>
      </c>
      <c r="BH113" s="213" t="s">
        <v>17</v>
      </c>
      <c r="BI113" s="214">
        <v>45701</v>
      </c>
      <c r="BJ113" s="222" t="s">
        <v>4731</v>
      </c>
      <c r="BK113" s="222">
        <v>8215</v>
      </c>
      <c r="BL113" s="222" t="s">
        <v>4726</v>
      </c>
      <c r="BM113" s="222" t="s">
        <v>22</v>
      </c>
      <c r="BN113" s="222">
        <v>3</v>
      </c>
      <c r="BO113" s="222" t="s">
        <v>4730</v>
      </c>
      <c r="BP113" s="218" t="s">
        <v>4727</v>
      </c>
      <c r="BQ113" s="223">
        <v>45701</v>
      </c>
      <c r="BR113" s="221" t="s">
        <v>4734</v>
      </c>
      <c r="BS113" s="224" t="s">
        <v>17</v>
      </c>
      <c r="BT113" s="224" t="s">
        <v>17</v>
      </c>
      <c r="BU113" s="224" t="s">
        <v>17</v>
      </c>
      <c r="BV113" s="224" t="s">
        <v>17</v>
      </c>
      <c r="BW113" s="224" t="s">
        <v>3459</v>
      </c>
      <c r="BX113" s="224" t="s">
        <v>17</v>
      </c>
      <c r="BY113" s="214">
        <v>45701</v>
      </c>
      <c r="BZ113" s="222" t="s">
        <v>4735</v>
      </c>
      <c r="CA113" s="222" t="s">
        <v>17</v>
      </c>
      <c r="CB113" s="222" t="s">
        <v>17</v>
      </c>
      <c r="CC113" s="222" t="s">
        <v>17</v>
      </c>
      <c r="CD113" s="222" t="s">
        <v>17</v>
      </c>
      <c r="CE113" s="222" t="s">
        <v>3459</v>
      </c>
      <c r="CF113" s="222" t="s">
        <v>17</v>
      </c>
      <c r="CG113" s="223">
        <v>45701</v>
      </c>
      <c r="CH113" s="221" t="s">
        <v>10860</v>
      </c>
      <c r="CI113" s="222" t="e">
        <v>#N/A</v>
      </c>
      <c r="CJ113" s="222" t="e">
        <v>#N/A</v>
      </c>
      <c r="CK113" s="222" t="e">
        <v>#N/A</v>
      </c>
      <c r="CL113" s="222" t="e">
        <v>#N/A</v>
      </c>
      <c r="CM113" s="222" t="e">
        <v>#N/A</v>
      </c>
      <c r="CN113" s="222" t="e">
        <v>#N/A</v>
      </c>
      <c r="CO113" s="225" t="e">
        <v>#N/A</v>
      </c>
      <c r="CP113" s="222" t="s">
        <v>4737</v>
      </c>
      <c r="CQ113" s="224" t="s">
        <v>17</v>
      </c>
      <c r="CR113" s="224" t="s">
        <v>17</v>
      </c>
      <c r="CS113" s="224" t="s">
        <v>17</v>
      </c>
      <c r="CT113" s="224" t="s">
        <v>17</v>
      </c>
      <c r="CU113" s="224" t="s">
        <v>3459</v>
      </c>
      <c r="CV113" s="224" t="s">
        <v>17</v>
      </c>
      <c r="CW113" s="214">
        <v>45701</v>
      </c>
      <c r="CX113" s="222" t="s">
        <v>4741</v>
      </c>
      <c r="CY113" s="218">
        <v>3300000</v>
      </c>
      <c r="CZ113" s="218" t="s">
        <v>4750</v>
      </c>
      <c r="DA113" s="218" t="s">
        <v>22</v>
      </c>
      <c r="DB113" s="218">
        <v>3</v>
      </c>
      <c r="DC113" s="218" t="s">
        <v>4752</v>
      </c>
      <c r="DD113" s="218" t="s">
        <v>4751</v>
      </c>
      <c r="DE113" s="220">
        <v>45701</v>
      </c>
      <c r="DF113" s="221" t="s">
        <v>4745</v>
      </c>
      <c r="DG113" s="213">
        <v>0</v>
      </c>
      <c r="DH113" s="224" t="s">
        <v>4742</v>
      </c>
      <c r="DI113" s="224" t="s">
        <v>22</v>
      </c>
      <c r="DJ113" s="224">
        <v>3</v>
      </c>
      <c r="DK113" s="224" t="s">
        <v>4744</v>
      </c>
      <c r="DL113" s="224" t="s">
        <v>4743</v>
      </c>
      <c r="DM113" s="214">
        <v>45701</v>
      </c>
      <c r="DN113" s="222" t="s">
        <v>4749</v>
      </c>
      <c r="DO113" s="218">
        <v>2070000</v>
      </c>
      <c r="DP113" s="222" t="s">
        <v>4746</v>
      </c>
      <c r="DQ113" s="222" t="s">
        <v>22</v>
      </c>
      <c r="DR113" s="222">
        <v>3</v>
      </c>
      <c r="DS113" s="222" t="s">
        <v>4748</v>
      </c>
      <c r="DT113" s="222" t="s">
        <v>4747</v>
      </c>
      <c r="DU113" s="223">
        <v>45701</v>
      </c>
      <c r="DV113" s="221" t="s">
        <v>4753</v>
      </c>
      <c r="DW113" s="213">
        <v>2079000</v>
      </c>
      <c r="DX113" s="224" t="s">
        <v>4750</v>
      </c>
      <c r="DY113" s="224" t="s">
        <v>22</v>
      </c>
      <c r="DZ113" s="224">
        <v>3</v>
      </c>
      <c r="EA113" s="224" t="s">
        <v>4752</v>
      </c>
      <c r="EB113" s="224" t="s">
        <v>4751</v>
      </c>
      <c r="EC113" s="214">
        <v>45701</v>
      </c>
      <c r="ED113" s="222" t="s">
        <v>4755</v>
      </c>
      <c r="EE113" s="218">
        <v>876000</v>
      </c>
      <c r="EF113" s="222" t="s">
        <v>4750</v>
      </c>
      <c r="EG113" s="222" t="s">
        <v>22</v>
      </c>
      <c r="EH113" s="222">
        <v>3</v>
      </c>
      <c r="EI113" s="222" t="s">
        <v>4754</v>
      </c>
      <c r="EJ113" s="222" t="s">
        <v>4751</v>
      </c>
      <c r="EK113" s="223">
        <v>45701</v>
      </c>
      <c r="EL113" s="221" t="s">
        <v>4757</v>
      </c>
      <c r="EM113" s="213">
        <v>345000</v>
      </c>
      <c r="EN113" s="224" t="s">
        <v>4750</v>
      </c>
      <c r="EO113" s="224" t="s">
        <v>22</v>
      </c>
      <c r="EP113" s="224">
        <v>3</v>
      </c>
      <c r="EQ113" s="224" t="s">
        <v>4756</v>
      </c>
      <c r="ER113" s="224" t="s">
        <v>4751</v>
      </c>
      <c r="ES113" s="214">
        <v>45701</v>
      </c>
      <c r="ET113" s="222" t="s">
        <v>4733</v>
      </c>
      <c r="EU113" s="222">
        <v>8215</v>
      </c>
      <c r="EV113" s="222" t="s">
        <v>4726</v>
      </c>
      <c r="EW113" s="222" t="s">
        <v>22</v>
      </c>
      <c r="EX113" s="222">
        <v>3</v>
      </c>
      <c r="EY113" s="222" t="s">
        <v>4732</v>
      </c>
      <c r="EZ113" s="222" t="s">
        <v>4727</v>
      </c>
      <c r="FA113" s="223">
        <v>45701</v>
      </c>
      <c r="FB113" s="221" t="s">
        <v>4758</v>
      </c>
      <c r="FC113" s="224">
        <v>5</v>
      </c>
      <c r="FD113" s="224" t="s">
        <v>4738</v>
      </c>
      <c r="FE113" s="224" t="s">
        <v>22</v>
      </c>
      <c r="FF113" s="224">
        <v>3</v>
      </c>
      <c r="FG113" s="224" t="s">
        <v>4439</v>
      </c>
      <c r="FH113" s="224" t="s">
        <v>4739</v>
      </c>
      <c r="FI113" s="214">
        <v>45701</v>
      </c>
      <c r="FJ113" s="221" t="s">
        <v>4759</v>
      </c>
      <c r="FK113" s="222" t="s">
        <v>17</v>
      </c>
      <c r="FL113" s="222" t="s">
        <v>17</v>
      </c>
      <c r="FM113" s="222" t="s">
        <v>17</v>
      </c>
      <c r="FN113" s="222" t="s">
        <v>17</v>
      </c>
      <c r="FO113" s="222" t="s">
        <v>3459</v>
      </c>
      <c r="FP113" s="218" t="s">
        <v>17</v>
      </c>
      <c r="FQ113" s="219">
        <v>45701</v>
      </c>
      <c r="FR113" s="221" t="s">
        <v>4760</v>
      </c>
      <c r="FS113" s="224" t="s">
        <v>17</v>
      </c>
      <c r="FT113" s="224" t="s">
        <v>17</v>
      </c>
      <c r="FU113" s="224" t="s">
        <v>17</v>
      </c>
      <c r="FV113" s="224" t="s">
        <v>17</v>
      </c>
      <c r="FW113" s="224" t="s">
        <v>3459</v>
      </c>
      <c r="FX113" s="224" t="s">
        <v>17</v>
      </c>
      <c r="FY113" s="214">
        <v>45701</v>
      </c>
      <c r="FZ113" s="222" t="s">
        <v>2355</v>
      </c>
      <c r="GA113" s="222">
        <v>1</v>
      </c>
      <c r="GB113" s="222" t="s">
        <v>1188</v>
      </c>
      <c r="GC113" s="222" t="s">
        <v>33</v>
      </c>
      <c r="GD113" s="222">
        <v>2</v>
      </c>
      <c r="GE113" s="222" t="s">
        <v>17</v>
      </c>
      <c r="GF113" s="222" t="s">
        <v>17</v>
      </c>
      <c r="GG113" s="223">
        <v>45608</v>
      </c>
      <c r="GH113" s="221" t="s">
        <v>2361</v>
      </c>
      <c r="GI113" s="224">
        <v>3</v>
      </c>
      <c r="GJ113" s="224" t="s">
        <v>1188</v>
      </c>
      <c r="GK113" s="224" t="s">
        <v>33</v>
      </c>
      <c r="GL113" s="224">
        <v>2</v>
      </c>
      <c r="GM113" s="224" t="s">
        <v>17</v>
      </c>
      <c r="GN113" s="224" t="s">
        <v>17</v>
      </c>
      <c r="GO113" s="214">
        <v>45608</v>
      </c>
      <c r="GP113" s="222" t="s">
        <v>2356</v>
      </c>
      <c r="GQ113" s="222">
        <v>2</v>
      </c>
      <c r="GR113" s="222" t="s">
        <v>1188</v>
      </c>
      <c r="GS113" s="222" t="s">
        <v>33</v>
      </c>
      <c r="GT113" s="222">
        <v>2</v>
      </c>
      <c r="GU113" s="222" t="s">
        <v>17</v>
      </c>
      <c r="GV113" s="222" t="s">
        <v>17</v>
      </c>
      <c r="GW113" s="223">
        <v>45608</v>
      </c>
      <c r="GX113" s="221" t="s">
        <v>2362</v>
      </c>
      <c r="GY113" s="224">
        <v>3</v>
      </c>
      <c r="GZ113" s="224" t="s">
        <v>1188</v>
      </c>
      <c r="HA113" s="224" t="s">
        <v>33</v>
      </c>
      <c r="HB113" s="224">
        <v>2</v>
      </c>
      <c r="HC113" s="224" t="s">
        <v>17</v>
      </c>
      <c r="HD113" s="224" t="s">
        <v>17</v>
      </c>
      <c r="HE113" s="214">
        <v>45608</v>
      </c>
      <c r="HF113" s="222" t="s">
        <v>2354</v>
      </c>
      <c r="HG113" s="222">
        <v>3</v>
      </c>
      <c r="HH113" s="222" t="s">
        <v>1188</v>
      </c>
      <c r="HI113" s="222" t="s">
        <v>33</v>
      </c>
      <c r="HJ113" s="222">
        <v>2</v>
      </c>
      <c r="HK113" s="222" t="s">
        <v>17</v>
      </c>
      <c r="HL113" s="222" t="s">
        <v>17</v>
      </c>
      <c r="HM113" s="223">
        <v>45608</v>
      </c>
      <c r="HN113" s="221" t="s">
        <v>2360</v>
      </c>
      <c r="HO113" s="224">
        <v>3</v>
      </c>
      <c r="HP113" s="224" t="s">
        <v>1188</v>
      </c>
      <c r="HQ113" s="224" t="s">
        <v>33</v>
      </c>
      <c r="HR113" s="224">
        <v>2</v>
      </c>
      <c r="HS113" s="224" t="s">
        <v>17</v>
      </c>
      <c r="HT113" s="224" t="s">
        <v>17</v>
      </c>
      <c r="HU113" s="214">
        <v>45608</v>
      </c>
      <c r="HV113" s="222" t="s">
        <v>2357</v>
      </c>
      <c r="HW113" s="222">
        <v>3</v>
      </c>
      <c r="HX113" s="222" t="s">
        <v>1188</v>
      </c>
      <c r="HY113" s="222" t="s">
        <v>33</v>
      </c>
      <c r="HZ113" s="222">
        <v>2</v>
      </c>
      <c r="IA113" s="222" t="s">
        <v>17</v>
      </c>
      <c r="IB113" s="222" t="s">
        <v>17</v>
      </c>
      <c r="IC113" s="223">
        <v>45608</v>
      </c>
      <c r="ID113" s="221" t="s">
        <v>2359</v>
      </c>
      <c r="IE113" s="224">
        <v>2</v>
      </c>
      <c r="IF113" s="224" t="s">
        <v>1188</v>
      </c>
      <c r="IG113" s="224" t="s">
        <v>33</v>
      </c>
      <c r="IH113" s="224">
        <v>2</v>
      </c>
      <c r="II113" s="224" t="s">
        <v>17</v>
      </c>
      <c r="IJ113" s="224" t="s">
        <v>17</v>
      </c>
      <c r="IK113" s="214">
        <v>45608</v>
      </c>
      <c r="IL113" s="222" t="s">
        <v>2358</v>
      </c>
      <c r="IM113" s="222">
        <v>3</v>
      </c>
      <c r="IN113" s="222" t="s">
        <v>1188</v>
      </c>
      <c r="IO113" s="222" t="s">
        <v>33</v>
      </c>
      <c r="IP113" s="222">
        <v>2</v>
      </c>
      <c r="IQ113" s="222" t="s">
        <v>17</v>
      </c>
      <c r="IR113" s="222" t="s">
        <v>17</v>
      </c>
      <c r="IS113" s="223">
        <v>45608</v>
      </c>
    </row>
    <row r="114" spans="1:253" s="11" customFormat="1" ht="13.25" customHeight="1" x14ac:dyDescent="0.25">
      <c r="A114" s="11" t="s">
        <v>2363</v>
      </c>
      <c r="B114" s="11" t="s">
        <v>10488</v>
      </c>
      <c r="C114" s="11" t="s">
        <v>2364</v>
      </c>
      <c r="D114" s="11" t="s">
        <v>2353</v>
      </c>
      <c r="E114" s="11" t="s">
        <v>9695</v>
      </c>
      <c r="F114" s="11" t="s">
        <v>4761</v>
      </c>
      <c r="G114" s="212">
        <v>5500000</v>
      </c>
      <c r="H114" s="213" t="s">
        <v>4707</v>
      </c>
      <c r="I114" s="213" t="s">
        <v>22</v>
      </c>
      <c r="J114" s="213">
        <v>3</v>
      </c>
      <c r="K114" s="213" t="s">
        <v>4709</v>
      </c>
      <c r="L114" s="213" t="s">
        <v>4708</v>
      </c>
      <c r="M114" s="214">
        <v>45701</v>
      </c>
      <c r="N114" s="221" t="s">
        <v>4763</v>
      </c>
      <c r="O114" s="216">
        <v>5660</v>
      </c>
      <c r="P114" s="216" t="s">
        <v>4711</v>
      </c>
      <c r="Q114" s="216" t="s">
        <v>742</v>
      </c>
      <c r="R114" s="216">
        <v>2</v>
      </c>
      <c r="S114" s="216" t="s">
        <v>4762</v>
      </c>
      <c r="T114" s="216" t="s">
        <v>4712</v>
      </c>
      <c r="U114" s="217">
        <v>45701</v>
      </c>
      <c r="V114" s="221" t="s">
        <v>4765</v>
      </c>
      <c r="W114" s="213">
        <v>3270000</v>
      </c>
      <c r="X114" s="213" t="s">
        <v>4711</v>
      </c>
      <c r="Y114" s="213" t="s">
        <v>22</v>
      </c>
      <c r="Z114" s="213">
        <v>3</v>
      </c>
      <c r="AA114" s="213" t="s">
        <v>4764</v>
      </c>
      <c r="AB114" s="213" t="s">
        <v>4712</v>
      </c>
      <c r="AC114" s="214">
        <v>45701</v>
      </c>
      <c r="AD114" s="221" t="s">
        <v>4767</v>
      </c>
      <c r="AE114" s="218">
        <v>3270000</v>
      </c>
      <c r="AF114" s="218" t="s">
        <v>4711</v>
      </c>
      <c r="AG114" s="218" t="s">
        <v>22</v>
      </c>
      <c r="AH114" s="218">
        <v>3</v>
      </c>
      <c r="AI114" s="218" t="s">
        <v>4766</v>
      </c>
      <c r="AJ114" s="218" t="s">
        <v>4712</v>
      </c>
      <c r="AK114" s="219">
        <v>45701</v>
      </c>
      <c r="AL114" s="221" t="s">
        <v>4771</v>
      </c>
      <c r="AM114" s="213">
        <v>4374000</v>
      </c>
      <c r="AN114" s="213" t="s">
        <v>4768</v>
      </c>
      <c r="AO114" s="213" t="s">
        <v>742</v>
      </c>
      <c r="AP114" s="213">
        <v>2</v>
      </c>
      <c r="AQ114" s="213" t="s">
        <v>4770</v>
      </c>
      <c r="AR114" s="213" t="s">
        <v>4769</v>
      </c>
      <c r="AS114" s="214">
        <v>45701</v>
      </c>
      <c r="AT114" s="222" t="s">
        <v>4776</v>
      </c>
      <c r="AU114" s="218">
        <v>1949</v>
      </c>
      <c r="AV114" s="218" t="s">
        <v>4773</v>
      </c>
      <c r="AW114" s="218" t="s">
        <v>22</v>
      </c>
      <c r="AX114" s="218">
        <v>3</v>
      </c>
      <c r="AY114" s="218" t="s">
        <v>4775</v>
      </c>
      <c r="AZ114" s="218" t="s">
        <v>4774</v>
      </c>
      <c r="BA114" s="219">
        <v>45701</v>
      </c>
      <c r="BB114" s="221" t="s">
        <v>4772</v>
      </c>
      <c r="BC114" s="213" t="s">
        <v>17</v>
      </c>
      <c r="BD114" s="213" t="s">
        <v>17</v>
      </c>
      <c r="BE114" s="213" t="s">
        <v>17</v>
      </c>
      <c r="BF114" s="213" t="s">
        <v>17</v>
      </c>
      <c r="BG114" s="213" t="s">
        <v>3459</v>
      </c>
      <c r="BH114" s="213" t="s">
        <v>17</v>
      </c>
      <c r="BI114" s="214">
        <v>45701</v>
      </c>
      <c r="BJ114" s="222" t="s">
        <v>4778</v>
      </c>
      <c r="BK114" s="222">
        <v>298</v>
      </c>
      <c r="BL114" s="222" t="s">
        <v>4773</v>
      </c>
      <c r="BM114" s="222" t="s">
        <v>22</v>
      </c>
      <c r="BN114" s="222">
        <v>3</v>
      </c>
      <c r="BO114" s="222" t="s">
        <v>4777</v>
      </c>
      <c r="BP114" s="218" t="s">
        <v>4774</v>
      </c>
      <c r="BQ114" s="223">
        <v>45701</v>
      </c>
      <c r="BR114" s="221" t="s">
        <v>4780</v>
      </c>
      <c r="BS114" s="224" t="s">
        <v>17</v>
      </c>
      <c r="BT114" s="224" t="s">
        <v>17</v>
      </c>
      <c r="BU114" s="224" t="s">
        <v>17</v>
      </c>
      <c r="BV114" s="224" t="s">
        <v>17</v>
      </c>
      <c r="BW114" s="224" t="s">
        <v>3459</v>
      </c>
      <c r="BX114" s="224" t="s">
        <v>17</v>
      </c>
      <c r="BY114" s="214">
        <v>45701</v>
      </c>
      <c r="BZ114" s="222" t="s">
        <v>4781</v>
      </c>
      <c r="CA114" s="222" t="s">
        <v>17</v>
      </c>
      <c r="CB114" s="222" t="s">
        <v>17</v>
      </c>
      <c r="CC114" s="222" t="s">
        <v>17</v>
      </c>
      <c r="CD114" s="222" t="s">
        <v>17</v>
      </c>
      <c r="CE114" s="222" t="s">
        <v>3459</v>
      </c>
      <c r="CF114" s="222" t="s">
        <v>17</v>
      </c>
      <c r="CG114" s="223">
        <v>45701</v>
      </c>
      <c r="CH114" s="221" t="s">
        <v>10861</v>
      </c>
      <c r="CI114" s="222" t="e">
        <v>#N/A</v>
      </c>
      <c r="CJ114" s="222" t="e">
        <v>#N/A</v>
      </c>
      <c r="CK114" s="222" t="e">
        <v>#N/A</v>
      </c>
      <c r="CL114" s="222" t="e">
        <v>#N/A</v>
      </c>
      <c r="CM114" s="222" t="e">
        <v>#N/A</v>
      </c>
      <c r="CN114" s="222" t="e">
        <v>#N/A</v>
      </c>
      <c r="CO114" s="225" t="e">
        <v>#N/A</v>
      </c>
      <c r="CP114" s="222" t="s">
        <v>4783</v>
      </c>
      <c r="CQ114" s="224" t="s">
        <v>17</v>
      </c>
      <c r="CR114" s="224" t="s">
        <v>17</v>
      </c>
      <c r="CS114" s="224" t="s">
        <v>17</v>
      </c>
      <c r="CT114" s="224" t="s">
        <v>17</v>
      </c>
      <c r="CU114" s="224" t="s">
        <v>3459</v>
      </c>
      <c r="CV114" s="224" t="s">
        <v>17</v>
      </c>
      <c r="CW114" s="214">
        <v>45701</v>
      </c>
      <c r="CX114" s="222" t="s">
        <v>4785</v>
      </c>
      <c r="CY114" s="218">
        <v>1200000</v>
      </c>
      <c r="CZ114" s="218" t="s">
        <v>4790</v>
      </c>
      <c r="DA114" s="218" t="s">
        <v>22</v>
      </c>
      <c r="DB114" s="218">
        <v>3</v>
      </c>
      <c r="DC114" s="218" t="s">
        <v>4792</v>
      </c>
      <c r="DD114" s="218" t="s">
        <v>4791</v>
      </c>
      <c r="DE114" s="220">
        <v>45701</v>
      </c>
      <c r="DF114" s="221" t="s">
        <v>4786</v>
      </c>
      <c r="DG114" s="213">
        <v>0</v>
      </c>
      <c r="DH114" s="224" t="s">
        <v>4711</v>
      </c>
      <c r="DI114" s="224" t="s">
        <v>22</v>
      </c>
      <c r="DJ114" s="224">
        <v>3</v>
      </c>
      <c r="DK114" s="224" t="s">
        <v>4514</v>
      </c>
      <c r="DL114" s="224" t="s">
        <v>4712</v>
      </c>
      <c r="DM114" s="214">
        <v>45701</v>
      </c>
      <c r="DN114" s="222" t="s">
        <v>4789</v>
      </c>
      <c r="DO114" s="218">
        <v>2070000</v>
      </c>
      <c r="DP114" s="222" t="s">
        <v>4787</v>
      </c>
      <c r="DQ114" s="222" t="s">
        <v>22</v>
      </c>
      <c r="DR114" s="222">
        <v>3</v>
      </c>
      <c r="DS114" s="222" t="s">
        <v>3766</v>
      </c>
      <c r="DT114" s="222" t="s">
        <v>4788</v>
      </c>
      <c r="DU114" s="223">
        <v>45701</v>
      </c>
      <c r="DV114" s="221" t="s">
        <v>4793</v>
      </c>
      <c r="DW114" s="213">
        <v>1200000</v>
      </c>
      <c r="DX114" s="224" t="s">
        <v>4790</v>
      </c>
      <c r="DY114" s="224" t="s">
        <v>22</v>
      </c>
      <c r="DZ114" s="224">
        <v>3</v>
      </c>
      <c r="EA114" s="224" t="s">
        <v>4792</v>
      </c>
      <c r="EB114" s="224" t="s">
        <v>4791</v>
      </c>
      <c r="EC114" s="214">
        <v>45701</v>
      </c>
      <c r="ED114" s="222" t="s">
        <v>4795</v>
      </c>
      <c r="EE114" s="218" t="s">
        <v>17</v>
      </c>
      <c r="EF114" s="222" t="s">
        <v>4790</v>
      </c>
      <c r="EG114" s="222" t="s">
        <v>22</v>
      </c>
      <c r="EH114" s="222">
        <v>3</v>
      </c>
      <c r="EI114" s="222" t="s">
        <v>4794</v>
      </c>
      <c r="EJ114" s="222" t="s">
        <v>4791</v>
      </c>
      <c r="EK114" s="223">
        <v>45701</v>
      </c>
      <c r="EL114" s="221" t="s">
        <v>4796</v>
      </c>
      <c r="EM114" s="213" t="s">
        <v>17</v>
      </c>
      <c r="EN114" s="224" t="s">
        <v>4790</v>
      </c>
      <c r="EO114" s="224" t="s">
        <v>22</v>
      </c>
      <c r="EP114" s="224">
        <v>3</v>
      </c>
      <c r="EQ114" s="224" t="s">
        <v>4794</v>
      </c>
      <c r="ER114" s="224" t="s">
        <v>4791</v>
      </c>
      <c r="ES114" s="214">
        <v>45701</v>
      </c>
      <c r="ET114" s="222" t="s">
        <v>4779</v>
      </c>
      <c r="EU114" s="222">
        <v>8215</v>
      </c>
      <c r="EV114" s="222" t="s">
        <v>4726</v>
      </c>
      <c r="EW114" s="222" t="s">
        <v>22</v>
      </c>
      <c r="EX114" s="222">
        <v>3</v>
      </c>
      <c r="EY114" s="222" t="s">
        <v>4732</v>
      </c>
      <c r="EZ114" s="222" t="s">
        <v>4727</v>
      </c>
      <c r="FA114" s="223">
        <v>45701</v>
      </c>
      <c r="FB114" s="221" t="s">
        <v>4797</v>
      </c>
      <c r="FC114" s="224">
        <v>5</v>
      </c>
      <c r="FD114" s="224" t="s">
        <v>4738</v>
      </c>
      <c r="FE114" s="224" t="s">
        <v>22</v>
      </c>
      <c r="FF114" s="224">
        <v>3</v>
      </c>
      <c r="FG114" s="224" t="s">
        <v>4439</v>
      </c>
      <c r="FH114" s="224" t="s">
        <v>4739</v>
      </c>
      <c r="FI114" s="214">
        <v>45701</v>
      </c>
      <c r="FJ114" s="221" t="s">
        <v>4798</v>
      </c>
      <c r="FK114" s="222" t="s">
        <v>17</v>
      </c>
      <c r="FL114" s="222" t="s">
        <v>17</v>
      </c>
      <c r="FM114" s="222" t="s">
        <v>17</v>
      </c>
      <c r="FN114" s="222" t="s">
        <v>17</v>
      </c>
      <c r="FO114" s="222" t="s">
        <v>3459</v>
      </c>
      <c r="FP114" s="218" t="s">
        <v>17</v>
      </c>
      <c r="FQ114" s="219">
        <v>45701</v>
      </c>
      <c r="FR114" s="221" t="s">
        <v>4799</v>
      </c>
      <c r="FS114" s="224" t="s">
        <v>17</v>
      </c>
      <c r="FT114" s="224" t="s">
        <v>17</v>
      </c>
      <c r="FU114" s="224" t="s">
        <v>17</v>
      </c>
      <c r="FV114" s="224" t="s">
        <v>17</v>
      </c>
      <c r="FW114" s="224" t="s">
        <v>3459</v>
      </c>
      <c r="FX114" s="224" t="s">
        <v>17</v>
      </c>
      <c r="FY114" s="214">
        <v>45701</v>
      </c>
      <c r="FZ114" s="222" t="s">
        <v>2366</v>
      </c>
      <c r="GA114" s="222">
        <v>1</v>
      </c>
      <c r="GB114" s="222" t="s">
        <v>1188</v>
      </c>
      <c r="GC114" s="222" t="s">
        <v>33</v>
      </c>
      <c r="GD114" s="222">
        <v>2</v>
      </c>
      <c r="GE114" s="222" t="s">
        <v>17</v>
      </c>
      <c r="GF114" s="222" t="s">
        <v>17</v>
      </c>
      <c r="GG114" s="223">
        <v>45608</v>
      </c>
      <c r="GH114" s="221" t="s">
        <v>2372</v>
      </c>
      <c r="GI114" s="224">
        <v>3</v>
      </c>
      <c r="GJ114" s="224" t="s">
        <v>1188</v>
      </c>
      <c r="GK114" s="224" t="s">
        <v>33</v>
      </c>
      <c r="GL114" s="224">
        <v>2</v>
      </c>
      <c r="GM114" s="224" t="s">
        <v>17</v>
      </c>
      <c r="GN114" s="224" t="s">
        <v>17</v>
      </c>
      <c r="GO114" s="214">
        <v>45608</v>
      </c>
      <c r="GP114" s="222" t="s">
        <v>2367</v>
      </c>
      <c r="GQ114" s="222">
        <v>2</v>
      </c>
      <c r="GR114" s="222" t="s">
        <v>1188</v>
      </c>
      <c r="GS114" s="222" t="s">
        <v>33</v>
      </c>
      <c r="GT114" s="222">
        <v>2</v>
      </c>
      <c r="GU114" s="222" t="s">
        <v>17</v>
      </c>
      <c r="GV114" s="222" t="s">
        <v>17</v>
      </c>
      <c r="GW114" s="223">
        <v>45608</v>
      </c>
      <c r="GX114" s="221" t="s">
        <v>2373</v>
      </c>
      <c r="GY114" s="224">
        <v>3</v>
      </c>
      <c r="GZ114" s="224" t="s">
        <v>1188</v>
      </c>
      <c r="HA114" s="224" t="s">
        <v>33</v>
      </c>
      <c r="HB114" s="224">
        <v>2</v>
      </c>
      <c r="HC114" s="224" t="s">
        <v>17</v>
      </c>
      <c r="HD114" s="224" t="s">
        <v>17</v>
      </c>
      <c r="HE114" s="214">
        <v>45608</v>
      </c>
      <c r="HF114" s="222" t="s">
        <v>2365</v>
      </c>
      <c r="HG114" s="222">
        <v>2</v>
      </c>
      <c r="HH114" s="222" t="s">
        <v>1188</v>
      </c>
      <c r="HI114" s="222" t="s">
        <v>33</v>
      </c>
      <c r="HJ114" s="222">
        <v>2</v>
      </c>
      <c r="HK114" s="222" t="s">
        <v>17</v>
      </c>
      <c r="HL114" s="222" t="s">
        <v>17</v>
      </c>
      <c r="HM114" s="223">
        <v>45608</v>
      </c>
      <c r="HN114" s="221" t="s">
        <v>2371</v>
      </c>
      <c r="HO114" s="224">
        <v>3</v>
      </c>
      <c r="HP114" s="224" t="s">
        <v>1188</v>
      </c>
      <c r="HQ114" s="224" t="s">
        <v>33</v>
      </c>
      <c r="HR114" s="224">
        <v>2</v>
      </c>
      <c r="HS114" s="224" t="s">
        <v>17</v>
      </c>
      <c r="HT114" s="224" t="s">
        <v>17</v>
      </c>
      <c r="HU114" s="214">
        <v>45608</v>
      </c>
      <c r="HV114" s="222" t="s">
        <v>2368</v>
      </c>
      <c r="HW114" s="222">
        <v>2</v>
      </c>
      <c r="HX114" s="222" t="s">
        <v>1188</v>
      </c>
      <c r="HY114" s="222" t="s">
        <v>33</v>
      </c>
      <c r="HZ114" s="222">
        <v>2</v>
      </c>
      <c r="IA114" s="222" t="s">
        <v>17</v>
      </c>
      <c r="IB114" s="222" t="s">
        <v>17</v>
      </c>
      <c r="IC114" s="223">
        <v>45608</v>
      </c>
      <c r="ID114" s="221" t="s">
        <v>2370</v>
      </c>
      <c r="IE114" s="224">
        <v>2</v>
      </c>
      <c r="IF114" s="224" t="s">
        <v>1188</v>
      </c>
      <c r="IG114" s="224" t="s">
        <v>33</v>
      </c>
      <c r="IH114" s="224">
        <v>2</v>
      </c>
      <c r="II114" s="224" t="s">
        <v>17</v>
      </c>
      <c r="IJ114" s="224" t="s">
        <v>17</v>
      </c>
      <c r="IK114" s="214">
        <v>45608</v>
      </c>
      <c r="IL114" s="222" t="s">
        <v>2369</v>
      </c>
      <c r="IM114" s="222">
        <v>0</v>
      </c>
      <c r="IN114" s="222" t="s">
        <v>1188</v>
      </c>
      <c r="IO114" s="222" t="s">
        <v>33</v>
      </c>
      <c r="IP114" s="222">
        <v>2</v>
      </c>
      <c r="IQ114" s="222" t="s">
        <v>17</v>
      </c>
      <c r="IR114" s="222" t="s">
        <v>17</v>
      </c>
      <c r="IS114" s="223">
        <v>45608</v>
      </c>
    </row>
    <row r="115" spans="1:253" s="11" customFormat="1" ht="13.25" customHeight="1" x14ac:dyDescent="0.25">
      <c r="A115" s="11" t="s">
        <v>2374</v>
      </c>
      <c r="B115" s="11" t="s">
        <v>10488</v>
      </c>
      <c r="C115" s="11" t="s">
        <v>2375</v>
      </c>
      <c r="D115" s="11" t="s">
        <v>2353</v>
      </c>
      <c r="E115" s="11" t="s">
        <v>9695</v>
      </c>
      <c r="F115" s="11" t="s">
        <v>4800</v>
      </c>
      <c r="G115" s="212">
        <v>5500000</v>
      </c>
      <c r="H115" s="213" t="s">
        <v>4707</v>
      </c>
      <c r="I115" s="213" t="s">
        <v>22</v>
      </c>
      <c r="J115" s="213">
        <v>3</v>
      </c>
      <c r="K115" s="213" t="s">
        <v>4709</v>
      </c>
      <c r="L115" s="213" t="s">
        <v>4708</v>
      </c>
      <c r="M115" s="214">
        <v>45701</v>
      </c>
      <c r="N115" s="221" t="s">
        <v>4802</v>
      </c>
      <c r="O115" s="216">
        <v>365</v>
      </c>
      <c r="P115" s="216" t="s">
        <v>4711</v>
      </c>
      <c r="Q115" s="216" t="s">
        <v>742</v>
      </c>
      <c r="R115" s="216">
        <v>2</v>
      </c>
      <c r="S115" s="216" t="s">
        <v>4801</v>
      </c>
      <c r="T115" s="216" t="s">
        <v>4712</v>
      </c>
      <c r="U115" s="217">
        <v>45701</v>
      </c>
      <c r="V115" s="221" t="s">
        <v>4804</v>
      </c>
      <c r="W115" s="213">
        <v>2100000</v>
      </c>
      <c r="X115" s="213" t="s">
        <v>4707</v>
      </c>
      <c r="Y115" s="213" t="s">
        <v>22</v>
      </c>
      <c r="Z115" s="213">
        <v>3</v>
      </c>
      <c r="AA115" s="213" t="s">
        <v>4803</v>
      </c>
      <c r="AB115" s="213" t="s">
        <v>4708</v>
      </c>
      <c r="AC115" s="214">
        <v>45701</v>
      </c>
      <c r="AD115" s="221" t="s">
        <v>4806</v>
      </c>
      <c r="AE115" s="218">
        <v>2100000</v>
      </c>
      <c r="AF115" s="218" t="s">
        <v>4707</v>
      </c>
      <c r="AG115" s="218" t="s">
        <v>22</v>
      </c>
      <c r="AH115" s="218">
        <v>3</v>
      </c>
      <c r="AI115" s="218" t="s">
        <v>4805</v>
      </c>
      <c r="AJ115" s="218" t="s">
        <v>4708</v>
      </c>
      <c r="AK115" s="219">
        <v>45701</v>
      </c>
      <c r="AL115" s="221" t="s">
        <v>4810</v>
      </c>
      <c r="AM115" s="213">
        <v>1900000</v>
      </c>
      <c r="AN115" s="213" t="s">
        <v>4807</v>
      </c>
      <c r="AO115" s="213" t="s">
        <v>742</v>
      </c>
      <c r="AP115" s="213">
        <v>2</v>
      </c>
      <c r="AQ115" s="213" t="s">
        <v>4809</v>
      </c>
      <c r="AR115" s="213" t="s">
        <v>4808</v>
      </c>
      <c r="AS115" s="214">
        <v>45701</v>
      </c>
      <c r="AT115" s="222" t="s">
        <v>4815</v>
      </c>
      <c r="AU115" s="218">
        <v>20149</v>
      </c>
      <c r="AV115" s="218" t="s">
        <v>4812</v>
      </c>
      <c r="AW115" s="218" t="s">
        <v>22</v>
      </c>
      <c r="AX115" s="218">
        <v>3</v>
      </c>
      <c r="AY115" s="218" t="s">
        <v>4814</v>
      </c>
      <c r="AZ115" s="218" t="s">
        <v>4813</v>
      </c>
      <c r="BA115" s="219">
        <v>45701</v>
      </c>
      <c r="BB115" s="221" t="s">
        <v>4811</v>
      </c>
      <c r="BC115" s="213" t="s">
        <v>17</v>
      </c>
      <c r="BD115" s="213" t="s">
        <v>17</v>
      </c>
      <c r="BE115" s="213" t="s">
        <v>17</v>
      </c>
      <c r="BF115" s="213" t="s">
        <v>17</v>
      </c>
      <c r="BG115" s="213" t="s">
        <v>3459</v>
      </c>
      <c r="BH115" s="213" t="s">
        <v>17</v>
      </c>
      <c r="BI115" s="214">
        <v>45701</v>
      </c>
      <c r="BJ115" s="222" t="s">
        <v>4817</v>
      </c>
      <c r="BK115" s="222">
        <v>7917</v>
      </c>
      <c r="BL115" s="222" t="s">
        <v>4812</v>
      </c>
      <c r="BM115" s="222" t="s">
        <v>22</v>
      </c>
      <c r="BN115" s="222">
        <v>3</v>
      </c>
      <c r="BO115" s="222" t="s">
        <v>4816</v>
      </c>
      <c r="BP115" s="218" t="s">
        <v>4813</v>
      </c>
      <c r="BQ115" s="223">
        <v>45701</v>
      </c>
      <c r="BR115" s="221" t="s">
        <v>4821</v>
      </c>
      <c r="BS115" s="224" t="s">
        <v>17</v>
      </c>
      <c r="BT115" s="224" t="s">
        <v>17</v>
      </c>
      <c r="BU115" s="224" t="s">
        <v>17</v>
      </c>
      <c r="BV115" s="224" t="s">
        <v>17</v>
      </c>
      <c r="BW115" s="224" t="s">
        <v>3459</v>
      </c>
      <c r="BX115" s="224" t="s">
        <v>17</v>
      </c>
      <c r="BY115" s="214">
        <v>45701</v>
      </c>
      <c r="BZ115" s="222" t="s">
        <v>4822</v>
      </c>
      <c r="CA115" s="222" t="s">
        <v>17</v>
      </c>
      <c r="CB115" s="222" t="s">
        <v>17</v>
      </c>
      <c r="CC115" s="222" t="s">
        <v>17</v>
      </c>
      <c r="CD115" s="222" t="s">
        <v>17</v>
      </c>
      <c r="CE115" s="222" t="s">
        <v>3459</v>
      </c>
      <c r="CF115" s="222" t="s">
        <v>17</v>
      </c>
      <c r="CG115" s="223">
        <v>45701</v>
      </c>
      <c r="CH115" s="221" t="s">
        <v>10862</v>
      </c>
      <c r="CI115" s="222" t="e">
        <v>#N/A</v>
      </c>
      <c r="CJ115" s="222" t="e">
        <v>#N/A</v>
      </c>
      <c r="CK115" s="222" t="e">
        <v>#N/A</v>
      </c>
      <c r="CL115" s="222" t="e">
        <v>#N/A</v>
      </c>
      <c r="CM115" s="222" t="e">
        <v>#N/A</v>
      </c>
      <c r="CN115" s="222" t="e">
        <v>#N/A</v>
      </c>
      <c r="CO115" s="225" t="e">
        <v>#N/A</v>
      </c>
      <c r="CP115" s="222" t="s">
        <v>4824</v>
      </c>
      <c r="CQ115" s="224" t="s">
        <v>17</v>
      </c>
      <c r="CR115" s="224" t="s">
        <v>17</v>
      </c>
      <c r="CS115" s="224" t="s">
        <v>17</v>
      </c>
      <c r="CT115" s="224" t="s">
        <v>17</v>
      </c>
      <c r="CU115" s="224" t="s">
        <v>3459</v>
      </c>
      <c r="CV115" s="224" t="s">
        <v>17</v>
      </c>
      <c r="CW115" s="214">
        <v>45701</v>
      </c>
      <c r="CX115" s="222" t="s">
        <v>4826</v>
      </c>
      <c r="CY115" s="218">
        <v>2100000</v>
      </c>
      <c r="CZ115" s="218" t="s">
        <v>4831</v>
      </c>
      <c r="DA115" s="218" t="s">
        <v>22</v>
      </c>
      <c r="DB115" s="218">
        <v>3</v>
      </c>
      <c r="DC115" s="218" t="s">
        <v>4833</v>
      </c>
      <c r="DD115" s="218" t="s">
        <v>4832</v>
      </c>
      <c r="DE115" s="220">
        <v>45701</v>
      </c>
      <c r="DF115" s="221" t="s">
        <v>4829</v>
      </c>
      <c r="DG115" s="213">
        <v>0</v>
      </c>
      <c r="DH115" s="224" t="s">
        <v>4827</v>
      </c>
      <c r="DI115" s="224" t="s">
        <v>22</v>
      </c>
      <c r="DJ115" s="224">
        <v>3</v>
      </c>
      <c r="DK115" s="224" t="s">
        <v>4514</v>
      </c>
      <c r="DL115" s="224" t="s">
        <v>4828</v>
      </c>
      <c r="DM115" s="214">
        <v>45701</v>
      </c>
      <c r="DN115" s="222" t="s">
        <v>4830</v>
      </c>
      <c r="DO115" s="218">
        <v>0</v>
      </c>
      <c r="DP115" s="222" t="s">
        <v>4827</v>
      </c>
      <c r="DQ115" s="222" t="s">
        <v>22</v>
      </c>
      <c r="DR115" s="222">
        <v>3</v>
      </c>
      <c r="DS115" s="222" t="s">
        <v>4562</v>
      </c>
      <c r="DT115" s="222" t="s">
        <v>4828</v>
      </c>
      <c r="DU115" s="223">
        <v>45701</v>
      </c>
      <c r="DV115" s="221" t="s">
        <v>4834</v>
      </c>
      <c r="DW115" s="213">
        <v>879000</v>
      </c>
      <c r="DX115" s="224" t="s">
        <v>4831</v>
      </c>
      <c r="DY115" s="224" t="s">
        <v>22</v>
      </c>
      <c r="DZ115" s="224">
        <v>3</v>
      </c>
      <c r="EA115" s="224" t="s">
        <v>4833</v>
      </c>
      <c r="EB115" s="224" t="s">
        <v>4832</v>
      </c>
      <c r="EC115" s="214">
        <v>45701</v>
      </c>
      <c r="ED115" s="222" t="s">
        <v>4836</v>
      </c>
      <c r="EE115" s="218">
        <v>876000</v>
      </c>
      <c r="EF115" s="222" t="s">
        <v>4831</v>
      </c>
      <c r="EG115" s="222" t="s">
        <v>22</v>
      </c>
      <c r="EH115" s="222">
        <v>3</v>
      </c>
      <c r="EI115" s="222" t="s">
        <v>4835</v>
      </c>
      <c r="EJ115" s="222" t="s">
        <v>4832</v>
      </c>
      <c r="EK115" s="223">
        <v>45701</v>
      </c>
      <c r="EL115" s="221" t="s">
        <v>4838</v>
      </c>
      <c r="EM115" s="213">
        <v>345000</v>
      </c>
      <c r="EN115" s="224" t="s">
        <v>4831</v>
      </c>
      <c r="EO115" s="224" t="s">
        <v>22</v>
      </c>
      <c r="EP115" s="224">
        <v>3</v>
      </c>
      <c r="EQ115" s="224" t="s">
        <v>4837</v>
      </c>
      <c r="ER115" s="224" t="s">
        <v>4832</v>
      </c>
      <c r="ES115" s="214">
        <v>45701</v>
      </c>
      <c r="ET115" s="222" t="s">
        <v>4820</v>
      </c>
      <c r="EU115" s="222">
        <v>8215</v>
      </c>
      <c r="EV115" s="222" t="s">
        <v>4818</v>
      </c>
      <c r="EW115" s="222" t="s">
        <v>22</v>
      </c>
      <c r="EX115" s="222">
        <v>3</v>
      </c>
      <c r="EY115" s="222" t="s">
        <v>4732</v>
      </c>
      <c r="EZ115" s="222" t="s">
        <v>4819</v>
      </c>
      <c r="FA115" s="223">
        <v>45701</v>
      </c>
      <c r="FB115" s="221" t="s">
        <v>4839</v>
      </c>
      <c r="FC115" s="224">
        <v>5</v>
      </c>
      <c r="FD115" s="224" t="s">
        <v>4738</v>
      </c>
      <c r="FE115" s="224" t="s">
        <v>22</v>
      </c>
      <c r="FF115" s="224">
        <v>3</v>
      </c>
      <c r="FG115" s="224" t="s">
        <v>4439</v>
      </c>
      <c r="FH115" s="224" t="s">
        <v>4739</v>
      </c>
      <c r="FI115" s="214">
        <v>45701</v>
      </c>
      <c r="FJ115" s="221" t="s">
        <v>4840</v>
      </c>
      <c r="FK115" s="222" t="s">
        <v>17</v>
      </c>
      <c r="FL115" s="222" t="s">
        <v>17</v>
      </c>
      <c r="FM115" s="222" t="s">
        <v>17</v>
      </c>
      <c r="FN115" s="222" t="s">
        <v>17</v>
      </c>
      <c r="FO115" s="222" t="s">
        <v>3459</v>
      </c>
      <c r="FP115" s="218" t="s">
        <v>17</v>
      </c>
      <c r="FQ115" s="219">
        <v>45701</v>
      </c>
      <c r="FR115" s="221" t="s">
        <v>4841</v>
      </c>
      <c r="FS115" s="224" t="s">
        <v>17</v>
      </c>
      <c r="FT115" s="224" t="s">
        <v>17</v>
      </c>
      <c r="FU115" s="224" t="s">
        <v>17</v>
      </c>
      <c r="FV115" s="224" t="s">
        <v>17</v>
      </c>
      <c r="FW115" s="224" t="s">
        <v>3459</v>
      </c>
      <c r="FX115" s="224" t="s">
        <v>17</v>
      </c>
      <c r="FY115" s="214">
        <v>45701</v>
      </c>
      <c r="FZ115" s="222" t="s">
        <v>2377</v>
      </c>
      <c r="GA115" s="222">
        <v>1</v>
      </c>
      <c r="GB115" s="222" t="s">
        <v>1188</v>
      </c>
      <c r="GC115" s="222" t="s">
        <v>33</v>
      </c>
      <c r="GD115" s="222">
        <v>2</v>
      </c>
      <c r="GE115" s="222" t="s">
        <v>17</v>
      </c>
      <c r="GF115" s="222" t="s">
        <v>17</v>
      </c>
      <c r="GG115" s="223">
        <v>45608</v>
      </c>
      <c r="GH115" s="221" t="s">
        <v>2383</v>
      </c>
      <c r="GI115" s="224">
        <v>3</v>
      </c>
      <c r="GJ115" s="224" t="s">
        <v>1188</v>
      </c>
      <c r="GK115" s="224" t="s">
        <v>33</v>
      </c>
      <c r="GL115" s="224">
        <v>2</v>
      </c>
      <c r="GM115" s="224" t="s">
        <v>17</v>
      </c>
      <c r="GN115" s="224" t="s">
        <v>17</v>
      </c>
      <c r="GO115" s="214">
        <v>45608</v>
      </c>
      <c r="GP115" s="222" t="s">
        <v>2378</v>
      </c>
      <c r="GQ115" s="222">
        <v>2</v>
      </c>
      <c r="GR115" s="222" t="s">
        <v>1188</v>
      </c>
      <c r="GS115" s="222" t="s">
        <v>33</v>
      </c>
      <c r="GT115" s="222">
        <v>2</v>
      </c>
      <c r="GU115" s="222" t="s">
        <v>17</v>
      </c>
      <c r="GV115" s="222" t="s">
        <v>17</v>
      </c>
      <c r="GW115" s="223">
        <v>45608</v>
      </c>
      <c r="GX115" s="221" t="s">
        <v>2384</v>
      </c>
      <c r="GY115" s="224">
        <v>3</v>
      </c>
      <c r="GZ115" s="224" t="s">
        <v>1188</v>
      </c>
      <c r="HA115" s="224" t="s">
        <v>33</v>
      </c>
      <c r="HB115" s="224">
        <v>2</v>
      </c>
      <c r="HC115" s="224" t="s">
        <v>17</v>
      </c>
      <c r="HD115" s="224" t="s">
        <v>17</v>
      </c>
      <c r="HE115" s="214">
        <v>45608</v>
      </c>
      <c r="HF115" s="222" t="s">
        <v>2376</v>
      </c>
      <c r="HG115" s="222">
        <v>3</v>
      </c>
      <c r="HH115" s="222" t="s">
        <v>1188</v>
      </c>
      <c r="HI115" s="222" t="s">
        <v>33</v>
      </c>
      <c r="HJ115" s="222">
        <v>2</v>
      </c>
      <c r="HK115" s="222" t="s">
        <v>17</v>
      </c>
      <c r="HL115" s="222" t="s">
        <v>17</v>
      </c>
      <c r="HM115" s="223">
        <v>45608</v>
      </c>
      <c r="HN115" s="221" t="s">
        <v>2382</v>
      </c>
      <c r="HO115" s="224">
        <v>3</v>
      </c>
      <c r="HP115" s="224" t="s">
        <v>1188</v>
      </c>
      <c r="HQ115" s="224" t="s">
        <v>33</v>
      </c>
      <c r="HR115" s="224">
        <v>2</v>
      </c>
      <c r="HS115" s="224" t="s">
        <v>17</v>
      </c>
      <c r="HT115" s="224" t="s">
        <v>17</v>
      </c>
      <c r="HU115" s="214">
        <v>45608</v>
      </c>
      <c r="HV115" s="222" t="s">
        <v>2379</v>
      </c>
      <c r="HW115" s="222">
        <v>3</v>
      </c>
      <c r="HX115" s="222" t="s">
        <v>1188</v>
      </c>
      <c r="HY115" s="222" t="s">
        <v>33</v>
      </c>
      <c r="HZ115" s="222">
        <v>2</v>
      </c>
      <c r="IA115" s="222" t="s">
        <v>17</v>
      </c>
      <c r="IB115" s="222" t="s">
        <v>17</v>
      </c>
      <c r="IC115" s="223">
        <v>45608</v>
      </c>
      <c r="ID115" s="221" t="s">
        <v>2381</v>
      </c>
      <c r="IE115" s="224">
        <v>2</v>
      </c>
      <c r="IF115" s="224" t="s">
        <v>1188</v>
      </c>
      <c r="IG115" s="224" t="s">
        <v>33</v>
      </c>
      <c r="IH115" s="224">
        <v>2</v>
      </c>
      <c r="II115" s="224" t="s">
        <v>17</v>
      </c>
      <c r="IJ115" s="224" t="s">
        <v>17</v>
      </c>
      <c r="IK115" s="214">
        <v>45608</v>
      </c>
      <c r="IL115" s="222" t="s">
        <v>2380</v>
      </c>
      <c r="IM115" s="222">
        <v>2</v>
      </c>
      <c r="IN115" s="222" t="s">
        <v>1188</v>
      </c>
      <c r="IO115" s="222" t="s">
        <v>33</v>
      </c>
      <c r="IP115" s="222">
        <v>2</v>
      </c>
      <c r="IQ115" s="222" t="s">
        <v>17</v>
      </c>
      <c r="IR115" s="222" t="s">
        <v>17</v>
      </c>
      <c r="IS115" s="223">
        <v>45608</v>
      </c>
    </row>
    <row r="116" spans="1:253" s="11" customFormat="1" ht="13.25" customHeight="1" x14ac:dyDescent="0.25">
      <c r="A116" s="11" t="s">
        <v>293</v>
      </c>
      <c r="B116" s="11">
        <v>0</v>
      </c>
      <c r="C116" s="11" t="s">
        <v>294</v>
      </c>
      <c r="D116" s="11" t="s">
        <v>295</v>
      </c>
      <c r="E116" s="11" t="s">
        <v>10496</v>
      </c>
      <c r="F116" s="11" t="s">
        <v>916</v>
      </c>
      <c r="G116" s="212">
        <v>21538000</v>
      </c>
      <c r="H116" s="213" t="s">
        <v>913</v>
      </c>
      <c r="I116" s="213" t="s">
        <v>742</v>
      </c>
      <c r="J116" s="213">
        <v>2</v>
      </c>
      <c r="K116" s="213" t="s">
        <v>915</v>
      </c>
      <c r="L116" s="213" t="s">
        <v>914</v>
      </c>
      <c r="M116" s="214">
        <v>45113</v>
      </c>
      <c r="N116" s="221" t="s">
        <v>920</v>
      </c>
      <c r="O116" s="216">
        <v>368971</v>
      </c>
      <c r="P116" s="216" t="s">
        <v>917</v>
      </c>
      <c r="Q116" s="216" t="s">
        <v>742</v>
      </c>
      <c r="R116" s="216">
        <v>2</v>
      </c>
      <c r="S116" s="216" t="s">
        <v>919</v>
      </c>
      <c r="T116" s="216" t="s">
        <v>918</v>
      </c>
      <c r="U116" s="217">
        <v>45113</v>
      </c>
      <c r="V116" s="221" t="s">
        <v>924</v>
      </c>
      <c r="W116" s="213">
        <v>21538000</v>
      </c>
      <c r="X116" s="213" t="s">
        <v>921</v>
      </c>
      <c r="Y116" s="213" t="s">
        <v>358</v>
      </c>
      <c r="Z116" s="213">
        <v>1</v>
      </c>
      <c r="AA116" s="213" t="s">
        <v>923</v>
      </c>
      <c r="AB116" s="213" t="s">
        <v>922</v>
      </c>
      <c r="AC116" s="214">
        <v>45113</v>
      </c>
      <c r="AD116" s="221" t="s">
        <v>926</v>
      </c>
      <c r="AE116" s="218">
        <v>11099000</v>
      </c>
      <c r="AF116" s="218" t="s">
        <v>921</v>
      </c>
      <c r="AG116" s="218" t="s">
        <v>358</v>
      </c>
      <c r="AH116" s="218">
        <v>1</v>
      </c>
      <c r="AI116" s="218" t="s">
        <v>925</v>
      </c>
      <c r="AJ116" s="218" t="s">
        <v>922</v>
      </c>
      <c r="AK116" s="219">
        <v>45113</v>
      </c>
      <c r="AL116" s="221" t="s">
        <v>2062</v>
      </c>
      <c r="AM116" s="213">
        <v>5445000</v>
      </c>
      <c r="AN116" s="213" t="s">
        <v>2059</v>
      </c>
      <c r="AO116" s="213" t="s">
        <v>358</v>
      </c>
      <c r="AP116" s="213">
        <v>1</v>
      </c>
      <c r="AQ116" s="213" t="s">
        <v>2061</v>
      </c>
      <c r="AR116" s="213" t="s">
        <v>2060</v>
      </c>
      <c r="AS116" s="214">
        <v>45595</v>
      </c>
      <c r="AT116" s="222" t="s">
        <v>942</v>
      </c>
      <c r="AU116" s="218">
        <v>1</v>
      </c>
      <c r="AV116" s="218" t="s">
        <v>939</v>
      </c>
      <c r="AW116" s="218" t="s">
        <v>358</v>
      </c>
      <c r="AX116" s="218">
        <v>1</v>
      </c>
      <c r="AY116" s="218" t="s">
        <v>941</v>
      </c>
      <c r="AZ116" s="218" t="s">
        <v>940</v>
      </c>
      <c r="BA116" s="219">
        <v>45133</v>
      </c>
      <c r="BB116" s="221" t="s">
        <v>390</v>
      </c>
      <c r="BC116" s="213" t="s">
        <v>17</v>
      </c>
      <c r="BD116" s="213">
        <v>0</v>
      </c>
      <c r="BE116" s="213" t="s">
        <v>17</v>
      </c>
      <c r="BF116" s="213" t="s">
        <v>17</v>
      </c>
      <c r="BG116" s="213">
        <v>0</v>
      </c>
      <c r="BH116" s="213">
        <v>0</v>
      </c>
      <c r="BI116" s="214">
        <v>43769</v>
      </c>
      <c r="BJ116" s="222" t="s">
        <v>2066</v>
      </c>
      <c r="BK116" s="222">
        <v>1919</v>
      </c>
      <c r="BL116" s="222" t="s">
        <v>2063</v>
      </c>
      <c r="BM116" s="222" t="s">
        <v>358</v>
      </c>
      <c r="BN116" s="222">
        <v>1</v>
      </c>
      <c r="BO116" s="222" t="s">
        <v>2065</v>
      </c>
      <c r="BP116" s="218" t="s">
        <v>2064</v>
      </c>
      <c r="BQ116" s="223">
        <v>45595</v>
      </c>
      <c r="BR116" s="221" t="s">
        <v>296</v>
      </c>
      <c r="BS116" s="224">
        <v>0</v>
      </c>
      <c r="BT116" s="224">
        <v>0</v>
      </c>
      <c r="BU116" s="224" t="s">
        <v>33</v>
      </c>
      <c r="BV116" s="224">
        <v>2</v>
      </c>
      <c r="BW116" s="224">
        <v>0</v>
      </c>
      <c r="BX116" s="224">
        <v>0</v>
      </c>
      <c r="BY116" s="214">
        <v>43545</v>
      </c>
      <c r="BZ116" s="222" t="s">
        <v>299</v>
      </c>
      <c r="CA116" s="222">
        <v>4300</v>
      </c>
      <c r="CB116" s="222" t="s">
        <v>297</v>
      </c>
      <c r="CC116" s="222" t="s">
        <v>33</v>
      </c>
      <c r="CD116" s="222">
        <v>2</v>
      </c>
      <c r="CE116" s="222" t="s">
        <v>298</v>
      </c>
      <c r="CF116" s="222">
        <v>0</v>
      </c>
      <c r="CG116" s="223">
        <v>43545</v>
      </c>
      <c r="CH116" s="221" t="s">
        <v>10863</v>
      </c>
      <c r="CI116" s="222" t="e">
        <v>#N/A</v>
      </c>
      <c r="CJ116" s="222" t="e">
        <v>#N/A</v>
      </c>
      <c r="CK116" s="222" t="e">
        <v>#N/A</v>
      </c>
      <c r="CL116" s="222" t="e">
        <v>#N/A</v>
      </c>
      <c r="CM116" s="222" t="e">
        <v>#N/A</v>
      </c>
      <c r="CN116" s="222" t="e">
        <v>#N/A</v>
      </c>
      <c r="CO116" s="225" t="e">
        <v>#N/A</v>
      </c>
      <c r="CP116" s="222" t="s">
        <v>302</v>
      </c>
      <c r="CQ116" s="224">
        <v>5200000</v>
      </c>
      <c r="CR116" s="224" t="s">
        <v>300</v>
      </c>
      <c r="CS116" s="224" t="s">
        <v>33</v>
      </c>
      <c r="CT116" s="224">
        <v>2</v>
      </c>
      <c r="CU116" s="224" t="s">
        <v>301</v>
      </c>
      <c r="CV116" s="224">
        <v>0</v>
      </c>
      <c r="CW116" s="214">
        <v>43545</v>
      </c>
      <c r="CX116" s="222" t="s">
        <v>928</v>
      </c>
      <c r="CY116" s="218">
        <v>11099000</v>
      </c>
      <c r="CZ116" s="218" t="s">
        <v>921</v>
      </c>
      <c r="DA116" s="218" t="s">
        <v>358</v>
      </c>
      <c r="DB116" s="218">
        <v>1</v>
      </c>
      <c r="DC116" s="218" t="s">
        <v>933</v>
      </c>
      <c r="DD116" s="218" t="s">
        <v>922</v>
      </c>
      <c r="DE116" s="220">
        <v>45113</v>
      </c>
      <c r="DF116" s="221" t="s">
        <v>930</v>
      </c>
      <c r="DG116" s="213">
        <v>10439000</v>
      </c>
      <c r="DH116" s="224" t="s">
        <v>921</v>
      </c>
      <c r="DI116" s="224" t="s">
        <v>358</v>
      </c>
      <c r="DJ116" s="224">
        <v>1</v>
      </c>
      <c r="DK116" s="224" t="s">
        <v>929</v>
      </c>
      <c r="DL116" s="224" t="s">
        <v>922</v>
      </c>
      <c r="DM116" s="214">
        <v>45113</v>
      </c>
      <c r="DN116" s="222" t="s">
        <v>932</v>
      </c>
      <c r="DO116" s="218">
        <v>0</v>
      </c>
      <c r="DP116" s="222" t="s">
        <v>921</v>
      </c>
      <c r="DQ116" s="222" t="s">
        <v>358</v>
      </c>
      <c r="DR116" s="222">
        <v>1</v>
      </c>
      <c r="DS116" s="222" t="s">
        <v>931</v>
      </c>
      <c r="DT116" s="222" t="s">
        <v>922</v>
      </c>
      <c r="DU116" s="223">
        <v>45113</v>
      </c>
      <c r="DV116" s="221" t="s">
        <v>934</v>
      </c>
      <c r="DW116" s="213">
        <v>5819000</v>
      </c>
      <c r="DX116" s="224" t="s">
        <v>921</v>
      </c>
      <c r="DY116" s="224" t="s">
        <v>358</v>
      </c>
      <c r="DZ116" s="224">
        <v>1</v>
      </c>
      <c r="EA116" s="224" t="s">
        <v>933</v>
      </c>
      <c r="EB116" s="224" t="s">
        <v>922</v>
      </c>
      <c r="EC116" s="214">
        <v>45113</v>
      </c>
      <c r="ED116" s="222" t="s">
        <v>936</v>
      </c>
      <c r="EE116" s="218">
        <v>4406000</v>
      </c>
      <c r="EF116" s="222" t="s">
        <v>921</v>
      </c>
      <c r="EG116" s="222" t="s">
        <v>358</v>
      </c>
      <c r="EH116" s="222">
        <v>1</v>
      </c>
      <c r="EI116" s="222" t="s">
        <v>935</v>
      </c>
      <c r="EJ116" s="222" t="s">
        <v>922</v>
      </c>
      <c r="EK116" s="223">
        <v>45113</v>
      </c>
      <c r="EL116" s="221" t="s">
        <v>938</v>
      </c>
      <c r="EM116" s="213">
        <v>874000</v>
      </c>
      <c r="EN116" s="224" t="s">
        <v>921</v>
      </c>
      <c r="EO116" s="224" t="s">
        <v>358</v>
      </c>
      <c r="EP116" s="224">
        <v>1</v>
      </c>
      <c r="EQ116" s="224" t="s">
        <v>937</v>
      </c>
      <c r="ER116" s="224" t="s">
        <v>922</v>
      </c>
      <c r="ES116" s="214">
        <v>45113</v>
      </c>
      <c r="ET116" s="222" t="s">
        <v>2067</v>
      </c>
      <c r="EU116" s="222">
        <v>1919</v>
      </c>
      <c r="EV116" s="222" t="s">
        <v>2063</v>
      </c>
      <c r="EW116" s="222" t="s">
        <v>358</v>
      </c>
      <c r="EX116" s="222">
        <v>1</v>
      </c>
      <c r="EY116" s="222" t="s">
        <v>2065</v>
      </c>
      <c r="EZ116" s="222" t="s">
        <v>496</v>
      </c>
      <c r="FA116" s="223">
        <v>45595</v>
      </c>
      <c r="FB116" s="221" t="s">
        <v>2069</v>
      </c>
      <c r="FC116" s="224">
        <v>4</v>
      </c>
      <c r="FD116" s="224" t="s">
        <v>2059</v>
      </c>
      <c r="FE116" s="224" t="s">
        <v>358</v>
      </c>
      <c r="FF116" s="224">
        <v>1</v>
      </c>
      <c r="FG116" s="224" t="s">
        <v>2068</v>
      </c>
      <c r="FH116" s="224" t="s">
        <v>2060</v>
      </c>
      <c r="FI116" s="214">
        <v>45595</v>
      </c>
      <c r="FJ116" s="221" t="s">
        <v>325</v>
      </c>
      <c r="FK116" s="222" t="s">
        <v>17</v>
      </c>
      <c r="FL116" s="222" t="s">
        <v>324</v>
      </c>
      <c r="FM116" s="222" t="s">
        <v>33</v>
      </c>
      <c r="FN116" s="222">
        <v>2</v>
      </c>
      <c r="FO116" s="222" t="s">
        <v>17</v>
      </c>
      <c r="FP116" s="218" t="s">
        <v>17</v>
      </c>
      <c r="FQ116" s="219">
        <v>43586</v>
      </c>
      <c r="FR116" s="221" t="s">
        <v>328</v>
      </c>
      <c r="FS116" s="224">
        <v>800000</v>
      </c>
      <c r="FT116" s="224" t="s">
        <v>324</v>
      </c>
      <c r="FU116" s="224" t="s">
        <v>33</v>
      </c>
      <c r="FV116" s="224">
        <v>2</v>
      </c>
      <c r="FW116" s="224" t="s">
        <v>327</v>
      </c>
      <c r="FX116" s="224" t="s">
        <v>326</v>
      </c>
      <c r="FY116" s="214">
        <v>43586</v>
      </c>
      <c r="FZ116" s="222" t="s">
        <v>1313</v>
      </c>
      <c r="GA116" s="222">
        <v>1</v>
      </c>
      <c r="GB116" s="222" t="s">
        <v>1188</v>
      </c>
      <c r="GC116" s="222" t="s">
        <v>33</v>
      </c>
      <c r="GD116" s="222">
        <v>2</v>
      </c>
      <c r="GE116" s="222" t="s">
        <v>17</v>
      </c>
      <c r="GF116" s="222" t="s">
        <v>17</v>
      </c>
      <c r="GG116" s="223">
        <v>45466</v>
      </c>
      <c r="GH116" s="221" t="s">
        <v>1319</v>
      </c>
      <c r="GI116" s="224">
        <v>3</v>
      </c>
      <c r="GJ116" s="224" t="s">
        <v>1188</v>
      </c>
      <c r="GK116" s="224" t="s">
        <v>33</v>
      </c>
      <c r="GL116" s="224">
        <v>2</v>
      </c>
      <c r="GM116" s="224" t="s">
        <v>17</v>
      </c>
      <c r="GN116" s="224" t="s">
        <v>17</v>
      </c>
      <c r="GO116" s="214">
        <v>45466</v>
      </c>
      <c r="GP116" s="222" t="s">
        <v>1314</v>
      </c>
      <c r="GQ116" s="222">
        <v>1</v>
      </c>
      <c r="GR116" s="222" t="s">
        <v>1188</v>
      </c>
      <c r="GS116" s="222" t="s">
        <v>33</v>
      </c>
      <c r="GT116" s="222">
        <v>2</v>
      </c>
      <c r="GU116" s="222" t="s">
        <v>17</v>
      </c>
      <c r="GV116" s="222" t="s">
        <v>17</v>
      </c>
      <c r="GW116" s="223">
        <v>45466</v>
      </c>
      <c r="GX116" s="221" t="s">
        <v>1320</v>
      </c>
      <c r="GY116" s="224">
        <v>3</v>
      </c>
      <c r="GZ116" s="224" t="s">
        <v>1188</v>
      </c>
      <c r="HA116" s="224" t="s">
        <v>33</v>
      </c>
      <c r="HB116" s="224">
        <v>2</v>
      </c>
      <c r="HC116" s="224" t="s">
        <v>17</v>
      </c>
      <c r="HD116" s="224" t="s">
        <v>17</v>
      </c>
      <c r="HE116" s="214">
        <v>45466</v>
      </c>
      <c r="HF116" s="222" t="s">
        <v>1312</v>
      </c>
      <c r="HG116" s="222">
        <v>0</v>
      </c>
      <c r="HH116" s="222" t="s">
        <v>1188</v>
      </c>
      <c r="HI116" s="222" t="s">
        <v>33</v>
      </c>
      <c r="HJ116" s="222">
        <v>2</v>
      </c>
      <c r="HK116" s="222" t="s">
        <v>17</v>
      </c>
      <c r="HL116" s="222" t="s">
        <v>17</v>
      </c>
      <c r="HM116" s="223">
        <v>45466</v>
      </c>
      <c r="HN116" s="221" t="s">
        <v>1318</v>
      </c>
      <c r="HO116" s="224">
        <v>3</v>
      </c>
      <c r="HP116" s="224" t="s">
        <v>1188</v>
      </c>
      <c r="HQ116" s="224" t="s">
        <v>33</v>
      </c>
      <c r="HR116" s="224">
        <v>2</v>
      </c>
      <c r="HS116" s="224" t="s">
        <v>17</v>
      </c>
      <c r="HT116" s="224" t="s">
        <v>17</v>
      </c>
      <c r="HU116" s="214">
        <v>45466</v>
      </c>
      <c r="HV116" s="222" t="s">
        <v>1315</v>
      </c>
      <c r="HW116" s="222">
        <v>3</v>
      </c>
      <c r="HX116" s="222" t="s">
        <v>1188</v>
      </c>
      <c r="HY116" s="222" t="s">
        <v>33</v>
      </c>
      <c r="HZ116" s="222">
        <v>2</v>
      </c>
      <c r="IA116" s="222" t="s">
        <v>17</v>
      </c>
      <c r="IB116" s="222" t="s">
        <v>17</v>
      </c>
      <c r="IC116" s="223">
        <v>45466</v>
      </c>
      <c r="ID116" s="221" t="s">
        <v>1317</v>
      </c>
      <c r="IE116" s="224">
        <v>3</v>
      </c>
      <c r="IF116" s="224" t="s">
        <v>1188</v>
      </c>
      <c r="IG116" s="224" t="s">
        <v>33</v>
      </c>
      <c r="IH116" s="224">
        <v>2</v>
      </c>
      <c r="II116" s="224" t="s">
        <v>17</v>
      </c>
      <c r="IJ116" s="224" t="s">
        <v>17</v>
      </c>
      <c r="IK116" s="214">
        <v>45466</v>
      </c>
      <c r="IL116" s="222" t="s">
        <v>1316</v>
      </c>
      <c r="IM116" s="222">
        <v>3</v>
      </c>
      <c r="IN116" s="222" t="s">
        <v>1188</v>
      </c>
      <c r="IO116" s="222" t="s">
        <v>33</v>
      </c>
      <c r="IP116" s="222">
        <v>2</v>
      </c>
      <c r="IQ116" s="222" t="s">
        <v>17</v>
      </c>
      <c r="IR116" s="222" t="s">
        <v>17</v>
      </c>
      <c r="IS116" s="223">
        <v>45466</v>
      </c>
    </row>
    <row r="117" spans="1:253" s="11" customFormat="1" ht="13.25" customHeight="1" x14ac:dyDescent="0.25">
      <c r="A117" s="11" t="s">
        <v>318</v>
      </c>
      <c r="B117" s="11">
        <v>0</v>
      </c>
      <c r="C117" s="11" t="s">
        <v>319</v>
      </c>
      <c r="D117" s="11" t="s">
        <v>320</v>
      </c>
      <c r="E117" s="11" t="s">
        <v>10501</v>
      </c>
      <c r="F117" s="11" t="s">
        <v>652</v>
      </c>
      <c r="G117" s="212">
        <v>837127000</v>
      </c>
      <c r="H117" s="213" t="s">
        <v>649</v>
      </c>
      <c r="I117" s="213" t="s">
        <v>358</v>
      </c>
      <c r="J117" s="213">
        <v>1</v>
      </c>
      <c r="K117" s="213" t="s">
        <v>651</v>
      </c>
      <c r="L117" s="213" t="s">
        <v>650</v>
      </c>
      <c r="M117" s="214">
        <v>44802</v>
      </c>
      <c r="N117" s="227" t="s">
        <v>657</v>
      </c>
      <c r="O117" s="216">
        <v>5811256</v>
      </c>
      <c r="P117" s="216" t="s">
        <v>654</v>
      </c>
      <c r="Q117" s="216" t="s">
        <v>33</v>
      </c>
      <c r="R117" s="216">
        <v>2</v>
      </c>
      <c r="S117" s="216" t="s">
        <v>656</v>
      </c>
      <c r="T117" s="216" t="s">
        <v>655</v>
      </c>
      <c r="U117" s="217">
        <v>44802</v>
      </c>
      <c r="V117" s="227" t="s">
        <v>662</v>
      </c>
      <c r="W117" s="213">
        <v>214402000</v>
      </c>
      <c r="X117" s="213" t="s">
        <v>659</v>
      </c>
      <c r="Y117" s="213" t="s">
        <v>33</v>
      </c>
      <c r="Z117" s="213">
        <v>2</v>
      </c>
      <c r="AA117" s="213" t="s">
        <v>661</v>
      </c>
      <c r="AB117" s="213" t="s">
        <v>660</v>
      </c>
      <c r="AC117" s="214">
        <v>44802</v>
      </c>
      <c r="AD117" s="227" t="s">
        <v>667</v>
      </c>
      <c r="AE117" s="218">
        <v>64593000</v>
      </c>
      <c r="AF117" s="218" t="s">
        <v>664</v>
      </c>
      <c r="AG117" s="218" t="s">
        <v>33</v>
      </c>
      <c r="AH117" s="218">
        <v>2</v>
      </c>
      <c r="AI117" s="218" t="s">
        <v>666</v>
      </c>
      <c r="AJ117" s="218" t="s">
        <v>665</v>
      </c>
      <c r="AK117" s="219">
        <v>44802</v>
      </c>
      <c r="AL117" s="227" t="s">
        <v>671</v>
      </c>
      <c r="AM117" s="213">
        <v>11996000</v>
      </c>
      <c r="AN117" s="213" t="s">
        <v>668</v>
      </c>
      <c r="AO117" s="213" t="s">
        <v>33</v>
      </c>
      <c r="AP117" s="213">
        <v>2</v>
      </c>
      <c r="AQ117" s="213" t="s">
        <v>670</v>
      </c>
      <c r="AR117" s="213" t="s">
        <v>669</v>
      </c>
      <c r="AS117" s="214">
        <v>44802</v>
      </c>
      <c r="AT117" s="228" t="s">
        <v>674</v>
      </c>
      <c r="AU117" s="218" t="s">
        <v>17</v>
      </c>
      <c r="AV117" s="218" t="s">
        <v>573</v>
      </c>
      <c r="AW117" s="218" t="s">
        <v>17</v>
      </c>
      <c r="AX117" s="218" t="s">
        <v>17</v>
      </c>
      <c r="AY117" s="218" t="s">
        <v>672</v>
      </c>
      <c r="AZ117" s="218" t="s">
        <v>17</v>
      </c>
      <c r="BA117" s="219">
        <v>44802</v>
      </c>
      <c r="BB117" s="227" t="s">
        <v>673</v>
      </c>
      <c r="BC117" s="213" t="s">
        <v>17</v>
      </c>
      <c r="BD117" s="213" t="s">
        <v>573</v>
      </c>
      <c r="BE117" s="213" t="s">
        <v>17</v>
      </c>
      <c r="BF117" s="213" t="s">
        <v>17</v>
      </c>
      <c r="BG117" s="213" t="s">
        <v>672</v>
      </c>
      <c r="BH117" s="213" t="s">
        <v>17</v>
      </c>
      <c r="BI117" s="214">
        <v>44802</v>
      </c>
      <c r="BJ117" s="228" t="s">
        <v>678</v>
      </c>
      <c r="BK117" s="228">
        <v>512</v>
      </c>
      <c r="BL117" s="228" t="s">
        <v>675</v>
      </c>
      <c r="BM117" s="228" t="s">
        <v>33</v>
      </c>
      <c r="BN117" s="228">
        <v>2</v>
      </c>
      <c r="BO117" s="228" t="s">
        <v>677</v>
      </c>
      <c r="BP117" s="218" t="s">
        <v>676</v>
      </c>
      <c r="BQ117" s="229">
        <v>44802</v>
      </c>
      <c r="BR117" s="227" t="s">
        <v>683</v>
      </c>
      <c r="BS117" s="230" t="s">
        <v>17</v>
      </c>
      <c r="BT117" s="230" t="s">
        <v>573</v>
      </c>
      <c r="BU117" s="230" t="s">
        <v>17</v>
      </c>
      <c r="BV117" s="230" t="s">
        <v>17</v>
      </c>
      <c r="BW117" s="230" t="s">
        <v>18</v>
      </c>
      <c r="BX117" s="230" t="s">
        <v>17</v>
      </c>
      <c r="BY117" s="214">
        <v>44802</v>
      </c>
      <c r="BZ117" s="228" t="s">
        <v>684</v>
      </c>
      <c r="CA117" s="228" t="s">
        <v>17</v>
      </c>
      <c r="CB117" s="228" t="s">
        <v>573</v>
      </c>
      <c r="CC117" s="228" t="s">
        <v>17</v>
      </c>
      <c r="CD117" s="228" t="s">
        <v>17</v>
      </c>
      <c r="CE117" s="228" t="s">
        <v>18</v>
      </c>
      <c r="CF117" s="228" t="s">
        <v>17</v>
      </c>
      <c r="CG117" s="229">
        <v>44802</v>
      </c>
      <c r="CH117" s="227" t="s">
        <v>10864</v>
      </c>
      <c r="CI117" s="228" t="e">
        <v>#N/A</v>
      </c>
      <c r="CJ117" s="228" t="e">
        <v>#N/A</v>
      </c>
      <c r="CK117" s="228" t="e">
        <v>#N/A</v>
      </c>
      <c r="CL117" s="228" t="e">
        <v>#N/A</v>
      </c>
      <c r="CM117" s="228" t="e">
        <v>#N/A</v>
      </c>
      <c r="CN117" s="228" t="e">
        <v>#N/A</v>
      </c>
      <c r="CO117" s="231" t="e">
        <v>#N/A</v>
      </c>
      <c r="CP117" s="228" t="s">
        <v>685</v>
      </c>
      <c r="CQ117" s="230" t="s">
        <v>17</v>
      </c>
      <c r="CR117" s="230" t="s">
        <v>573</v>
      </c>
      <c r="CS117" s="230" t="s">
        <v>17</v>
      </c>
      <c r="CT117" s="230" t="s">
        <v>17</v>
      </c>
      <c r="CU117" s="230" t="s">
        <v>18</v>
      </c>
      <c r="CV117" s="230" t="s">
        <v>17</v>
      </c>
      <c r="CW117" s="214">
        <v>44802</v>
      </c>
      <c r="CX117" s="228" t="s">
        <v>690</v>
      </c>
      <c r="CY117" s="218">
        <v>26943000</v>
      </c>
      <c r="CZ117" s="218" t="s">
        <v>687</v>
      </c>
      <c r="DA117" s="218" t="s">
        <v>33</v>
      </c>
      <c r="DB117" s="218">
        <v>2</v>
      </c>
      <c r="DC117" s="218" t="s">
        <v>700</v>
      </c>
      <c r="DD117" s="218" t="s">
        <v>688</v>
      </c>
      <c r="DE117" s="220">
        <v>44802</v>
      </c>
      <c r="DF117" s="227" t="s">
        <v>695</v>
      </c>
      <c r="DG117" s="213">
        <v>149809000</v>
      </c>
      <c r="DH117" s="230" t="s">
        <v>692</v>
      </c>
      <c r="DI117" s="230" t="s">
        <v>33</v>
      </c>
      <c r="DJ117" s="230">
        <v>2</v>
      </c>
      <c r="DK117" s="230" t="s">
        <v>694</v>
      </c>
      <c r="DL117" s="230" t="s">
        <v>693</v>
      </c>
      <c r="DM117" s="214">
        <v>44802</v>
      </c>
      <c r="DN117" s="228" t="s">
        <v>698</v>
      </c>
      <c r="DO117" s="218">
        <v>37651000</v>
      </c>
      <c r="DP117" s="228" t="s">
        <v>692</v>
      </c>
      <c r="DQ117" s="228" t="s">
        <v>33</v>
      </c>
      <c r="DR117" s="228">
        <v>2</v>
      </c>
      <c r="DS117" s="228" t="s">
        <v>697</v>
      </c>
      <c r="DT117" s="228" t="s">
        <v>693</v>
      </c>
      <c r="DU117" s="229">
        <v>44802</v>
      </c>
      <c r="DV117" s="227" t="s">
        <v>701</v>
      </c>
      <c r="DW117" s="213">
        <v>26943000</v>
      </c>
      <c r="DX117" s="230" t="s">
        <v>687</v>
      </c>
      <c r="DY117" s="230" t="s">
        <v>33</v>
      </c>
      <c r="DZ117" s="230">
        <v>2</v>
      </c>
      <c r="EA117" s="230" t="s">
        <v>700</v>
      </c>
      <c r="EB117" s="230" t="s">
        <v>688</v>
      </c>
      <c r="EC117" s="214">
        <v>44802</v>
      </c>
      <c r="ED117" s="228" t="s">
        <v>704</v>
      </c>
      <c r="EE117" s="218">
        <v>0</v>
      </c>
      <c r="EF117" s="228" t="s">
        <v>687</v>
      </c>
      <c r="EG117" s="228" t="s">
        <v>22</v>
      </c>
      <c r="EH117" s="228">
        <v>3</v>
      </c>
      <c r="EI117" s="228" t="s">
        <v>703</v>
      </c>
      <c r="EJ117" s="228" t="s">
        <v>688</v>
      </c>
      <c r="EK117" s="229">
        <v>44802</v>
      </c>
      <c r="EL117" s="227" t="s">
        <v>575</v>
      </c>
      <c r="EM117" s="213">
        <v>0</v>
      </c>
      <c r="EN117" s="230" t="s">
        <v>573</v>
      </c>
      <c r="EO117" s="230" t="s">
        <v>22</v>
      </c>
      <c r="EP117" s="230">
        <v>3</v>
      </c>
      <c r="EQ117" s="230" t="s">
        <v>574</v>
      </c>
      <c r="ER117" s="230" t="s">
        <v>17</v>
      </c>
      <c r="ES117" s="214">
        <v>44634</v>
      </c>
      <c r="ET117" s="228" t="s">
        <v>682</v>
      </c>
      <c r="EU117" s="228">
        <v>4004</v>
      </c>
      <c r="EV117" s="228" t="s">
        <v>679</v>
      </c>
      <c r="EW117" s="228" t="s">
        <v>33</v>
      </c>
      <c r="EX117" s="228">
        <v>2</v>
      </c>
      <c r="EY117" s="228" t="s">
        <v>681</v>
      </c>
      <c r="EZ117" s="228" t="s">
        <v>680</v>
      </c>
      <c r="FA117" s="229">
        <v>44802</v>
      </c>
      <c r="FB117" s="227" t="s">
        <v>708</v>
      </c>
      <c r="FC117" s="230">
        <v>5</v>
      </c>
      <c r="FD117" s="230" t="s">
        <v>705</v>
      </c>
      <c r="FE117" s="230" t="s">
        <v>33</v>
      </c>
      <c r="FF117" s="230">
        <v>2</v>
      </c>
      <c r="FG117" s="230" t="s">
        <v>707</v>
      </c>
      <c r="FH117" s="230" t="s">
        <v>706</v>
      </c>
      <c r="FI117" s="214">
        <v>44802</v>
      </c>
      <c r="FJ117" s="227" t="s">
        <v>322</v>
      </c>
      <c r="FK117" s="228" t="s">
        <v>17</v>
      </c>
      <c r="FL117" s="228">
        <v>0</v>
      </c>
      <c r="FM117" s="228" t="s">
        <v>17</v>
      </c>
      <c r="FN117" s="228" t="s">
        <v>17</v>
      </c>
      <c r="FO117" s="228" t="s">
        <v>321</v>
      </c>
      <c r="FP117" s="218">
        <v>0</v>
      </c>
      <c r="FQ117" s="219">
        <v>43585</v>
      </c>
      <c r="FR117" s="227" t="s">
        <v>323</v>
      </c>
      <c r="FS117" s="230" t="s">
        <v>17</v>
      </c>
      <c r="FT117" s="230">
        <v>0</v>
      </c>
      <c r="FU117" s="230" t="s">
        <v>17</v>
      </c>
      <c r="FV117" s="230" t="s">
        <v>17</v>
      </c>
      <c r="FW117" s="230">
        <v>0</v>
      </c>
      <c r="FX117" s="230">
        <v>0</v>
      </c>
      <c r="FY117" s="214">
        <v>43585</v>
      </c>
      <c r="FZ117" s="228" t="s">
        <v>1226</v>
      </c>
      <c r="GA117" s="228">
        <v>1</v>
      </c>
      <c r="GB117" s="228" t="s">
        <v>1188</v>
      </c>
      <c r="GC117" s="228" t="s">
        <v>33</v>
      </c>
      <c r="GD117" s="228">
        <v>2</v>
      </c>
      <c r="GE117" s="228" t="s">
        <v>17</v>
      </c>
      <c r="GF117" s="228" t="s">
        <v>17</v>
      </c>
      <c r="GG117" s="229">
        <v>45461</v>
      </c>
      <c r="GH117" s="227" t="s">
        <v>1232</v>
      </c>
      <c r="GI117" s="230">
        <v>3</v>
      </c>
      <c r="GJ117" s="230" t="s">
        <v>1188</v>
      </c>
      <c r="GK117" s="230" t="s">
        <v>33</v>
      </c>
      <c r="GL117" s="230">
        <v>2</v>
      </c>
      <c r="GM117" s="230" t="s">
        <v>17</v>
      </c>
      <c r="GN117" s="230" t="s">
        <v>17</v>
      </c>
      <c r="GO117" s="214">
        <v>45461</v>
      </c>
      <c r="GP117" s="228" t="s">
        <v>1227</v>
      </c>
      <c r="GQ117" s="228">
        <v>2</v>
      </c>
      <c r="GR117" s="228" t="s">
        <v>1188</v>
      </c>
      <c r="GS117" s="228" t="s">
        <v>33</v>
      </c>
      <c r="GT117" s="228">
        <v>2</v>
      </c>
      <c r="GU117" s="228" t="s">
        <v>17</v>
      </c>
      <c r="GV117" s="228" t="s">
        <v>17</v>
      </c>
      <c r="GW117" s="229">
        <v>45461</v>
      </c>
      <c r="GX117" s="227" t="s">
        <v>1233</v>
      </c>
      <c r="GY117" s="230">
        <v>0</v>
      </c>
      <c r="GZ117" s="230" t="s">
        <v>1188</v>
      </c>
      <c r="HA117" s="230" t="s">
        <v>33</v>
      </c>
      <c r="HB117" s="230">
        <v>2</v>
      </c>
      <c r="HC117" s="230" t="s">
        <v>17</v>
      </c>
      <c r="HD117" s="230" t="s">
        <v>17</v>
      </c>
      <c r="HE117" s="214">
        <v>45461</v>
      </c>
      <c r="HF117" s="228" t="s">
        <v>1225</v>
      </c>
      <c r="HG117" s="228">
        <v>0</v>
      </c>
      <c r="HH117" s="228" t="s">
        <v>1188</v>
      </c>
      <c r="HI117" s="228" t="s">
        <v>33</v>
      </c>
      <c r="HJ117" s="228">
        <v>2</v>
      </c>
      <c r="HK117" s="228" t="s">
        <v>17</v>
      </c>
      <c r="HL117" s="228" t="s">
        <v>17</v>
      </c>
      <c r="HM117" s="229">
        <v>45461</v>
      </c>
      <c r="HN117" s="227" t="s">
        <v>1231</v>
      </c>
      <c r="HO117" s="230">
        <v>2</v>
      </c>
      <c r="HP117" s="230" t="s">
        <v>1188</v>
      </c>
      <c r="HQ117" s="230" t="s">
        <v>33</v>
      </c>
      <c r="HR117" s="230">
        <v>2</v>
      </c>
      <c r="HS117" s="230" t="s">
        <v>17</v>
      </c>
      <c r="HT117" s="230" t="s">
        <v>17</v>
      </c>
      <c r="HU117" s="214">
        <v>45461</v>
      </c>
      <c r="HV117" s="228" t="s">
        <v>1228</v>
      </c>
      <c r="HW117" s="228">
        <v>2</v>
      </c>
      <c r="HX117" s="228" t="s">
        <v>1188</v>
      </c>
      <c r="HY117" s="228" t="s">
        <v>33</v>
      </c>
      <c r="HZ117" s="228">
        <v>2</v>
      </c>
      <c r="IA117" s="228" t="s">
        <v>17</v>
      </c>
      <c r="IB117" s="228" t="s">
        <v>17</v>
      </c>
      <c r="IC117" s="229">
        <v>45461</v>
      </c>
      <c r="ID117" s="227" t="s">
        <v>1230</v>
      </c>
      <c r="IE117" s="230">
        <v>2</v>
      </c>
      <c r="IF117" s="230" t="s">
        <v>1188</v>
      </c>
      <c r="IG117" s="230" t="s">
        <v>33</v>
      </c>
      <c r="IH117" s="230">
        <v>2</v>
      </c>
      <c r="II117" s="230" t="s">
        <v>17</v>
      </c>
      <c r="IJ117" s="230" t="s">
        <v>17</v>
      </c>
      <c r="IK117" s="214">
        <v>45461</v>
      </c>
      <c r="IL117" s="228" t="s">
        <v>1229</v>
      </c>
      <c r="IM117" s="228">
        <v>3</v>
      </c>
      <c r="IN117" s="228" t="s">
        <v>1188</v>
      </c>
      <c r="IO117" s="228" t="s">
        <v>33</v>
      </c>
      <c r="IP117" s="228">
        <v>2</v>
      </c>
      <c r="IQ117" s="228" t="s">
        <v>17</v>
      </c>
      <c r="IR117" s="228" t="s">
        <v>17</v>
      </c>
      <c r="IS117" s="229">
        <v>45461</v>
      </c>
    </row>
    <row r="118" spans="1:253" s="11" customFormat="1" ht="13.25" customHeight="1" x14ac:dyDescent="0.25">
      <c r="A118" s="11" t="s">
        <v>339</v>
      </c>
      <c r="B118" s="11">
        <v>0</v>
      </c>
      <c r="C118" s="11" t="s">
        <v>340</v>
      </c>
      <c r="D118" s="11" t="s">
        <v>341</v>
      </c>
      <c r="E118" s="11" t="s">
        <v>10506</v>
      </c>
      <c r="F118" s="11" t="s">
        <v>1355</v>
      </c>
      <c r="G118" s="212">
        <v>284679000</v>
      </c>
      <c r="H118" s="213" t="s">
        <v>1353</v>
      </c>
      <c r="I118" s="213" t="s">
        <v>742</v>
      </c>
      <c r="J118" s="213">
        <v>2</v>
      </c>
      <c r="K118" s="213" t="s">
        <v>1354</v>
      </c>
      <c r="L118" s="213" t="s">
        <v>1353</v>
      </c>
      <c r="M118" s="214">
        <v>45473</v>
      </c>
      <c r="N118" s="221" t="s">
        <v>1357</v>
      </c>
      <c r="O118" s="216">
        <v>566255</v>
      </c>
      <c r="P118" s="216" t="s">
        <v>1353</v>
      </c>
      <c r="Q118" s="216" t="s">
        <v>742</v>
      </c>
      <c r="R118" s="216">
        <v>2</v>
      </c>
      <c r="S118" s="216" t="s">
        <v>1356</v>
      </c>
      <c r="T118" s="216" t="s">
        <v>1353</v>
      </c>
      <c r="U118" s="217">
        <v>45473</v>
      </c>
      <c r="V118" s="221" t="s">
        <v>1359</v>
      </c>
      <c r="W118" s="213">
        <v>201624000</v>
      </c>
      <c r="X118" s="213" t="s">
        <v>1353</v>
      </c>
      <c r="Y118" s="213" t="s">
        <v>742</v>
      </c>
      <c r="Z118" s="213">
        <v>2</v>
      </c>
      <c r="AA118" s="213" t="s">
        <v>1358</v>
      </c>
      <c r="AB118" s="213" t="s">
        <v>1353</v>
      </c>
      <c r="AC118" s="214">
        <v>45473</v>
      </c>
      <c r="AD118" s="221" t="s">
        <v>1361</v>
      </c>
      <c r="AE118" s="218">
        <v>39600000</v>
      </c>
      <c r="AF118" s="218" t="s">
        <v>1353</v>
      </c>
      <c r="AG118" s="218" t="s">
        <v>742</v>
      </c>
      <c r="AH118" s="218">
        <v>2</v>
      </c>
      <c r="AI118" s="218" t="s">
        <v>1360</v>
      </c>
      <c r="AJ118" s="218" t="s">
        <v>1353</v>
      </c>
      <c r="AK118" s="219">
        <v>45473</v>
      </c>
      <c r="AL118" s="221" t="s">
        <v>1363</v>
      </c>
      <c r="AM118" s="213">
        <v>20199000</v>
      </c>
      <c r="AN118" s="213" t="s">
        <v>1353</v>
      </c>
      <c r="AO118" s="213" t="s">
        <v>22</v>
      </c>
      <c r="AP118" s="213">
        <v>3</v>
      </c>
      <c r="AQ118" s="213" t="s">
        <v>1362</v>
      </c>
      <c r="AR118" s="213" t="s">
        <v>1353</v>
      </c>
      <c r="AS118" s="214">
        <v>45473</v>
      </c>
      <c r="AT118" s="222" t="s">
        <v>407</v>
      </c>
      <c r="AU118" s="218" t="s">
        <v>17</v>
      </c>
      <c r="AV118" s="218" t="s">
        <v>342</v>
      </c>
      <c r="AW118" s="218" t="s">
        <v>33</v>
      </c>
      <c r="AX118" s="218">
        <v>2</v>
      </c>
      <c r="AY118" s="218" t="s">
        <v>406</v>
      </c>
      <c r="AZ118" s="218" t="s">
        <v>342</v>
      </c>
      <c r="BA118" s="219">
        <v>43815</v>
      </c>
      <c r="BB118" s="221" t="s">
        <v>405</v>
      </c>
      <c r="BC118" s="213" t="s">
        <v>17</v>
      </c>
      <c r="BD118" s="213" t="s">
        <v>342</v>
      </c>
      <c r="BE118" s="213" t="s">
        <v>33</v>
      </c>
      <c r="BF118" s="213">
        <v>2</v>
      </c>
      <c r="BG118" s="213" t="s">
        <v>404</v>
      </c>
      <c r="BH118" s="213" t="s">
        <v>342</v>
      </c>
      <c r="BI118" s="214">
        <v>43815</v>
      </c>
      <c r="BJ118" s="222" t="s">
        <v>1365</v>
      </c>
      <c r="BK118" s="222">
        <v>3143</v>
      </c>
      <c r="BL118" s="222" t="s">
        <v>1353</v>
      </c>
      <c r="BM118" s="222" t="s">
        <v>22</v>
      </c>
      <c r="BN118" s="222">
        <v>3</v>
      </c>
      <c r="BO118" s="222" t="s">
        <v>1364</v>
      </c>
      <c r="BP118" s="218" t="s">
        <v>1353</v>
      </c>
      <c r="BQ118" s="223">
        <v>45473</v>
      </c>
      <c r="BR118" s="221" t="s">
        <v>344</v>
      </c>
      <c r="BS118" s="224" t="s">
        <v>17</v>
      </c>
      <c r="BT118" s="224" t="s">
        <v>342</v>
      </c>
      <c r="BU118" s="224" t="s">
        <v>33</v>
      </c>
      <c r="BV118" s="224">
        <v>2</v>
      </c>
      <c r="BW118" s="224" t="s">
        <v>343</v>
      </c>
      <c r="BX118" s="224" t="s">
        <v>342</v>
      </c>
      <c r="BY118" s="214">
        <v>43606</v>
      </c>
      <c r="BZ118" s="222" t="s">
        <v>345</v>
      </c>
      <c r="CA118" s="222" t="s">
        <v>17</v>
      </c>
      <c r="CB118" s="222" t="s">
        <v>342</v>
      </c>
      <c r="CC118" s="222" t="s">
        <v>33</v>
      </c>
      <c r="CD118" s="222">
        <v>2</v>
      </c>
      <c r="CE118" s="222" t="s">
        <v>343</v>
      </c>
      <c r="CF118" s="222" t="s">
        <v>342</v>
      </c>
      <c r="CG118" s="223">
        <v>43606</v>
      </c>
      <c r="CH118" s="221" t="s">
        <v>10865</v>
      </c>
      <c r="CI118" s="222" t="e">
        <v>#N/A</v>
      </c>
      <c r="CJ118" s="222" t="e">
        <v>#N/A</v>
      </c>
      <c r="CK118" s="222" t="e">
        <v>#N/A</v>
      </c>
      <c r="CL118" s="222" t="e">
        <v>#N/A</v>
      </c>
      <c r="CM118" s="222" t="e">
        <v>#N/A</v>
      </c>
      <c r="CN118" s="222" t="e">
        <v>#N/A</v>
      </c>
      <c r="CO118" s="225" t="e">
        <v>#N/A</v>
      </c>
      <c r="CP118" s="222" t="s">
        <v>348</v>
      </c>
      <c r="CQ118" s="224" t="s">
        <v>17</v>
      </c>
      <c r="CR118" s="224" t="s">
        <v>342</v>
      </c>
      <c r="CS118" s="224" t="s">
        <v>33</v>
      </c>
      <c r="CT118" s="224">
        <v>2</v>
      </c>
      <c r="CU118" s="224" t="s">
        <v>343</v>
      </c>
      <c r="CV118" s="224" t="s">
        <v>342</v>
      </c>
      <c r="CW118" s="214">
        <v>43606</v>
      </c>
      <c r="CX118" s="222" t="s">
        <v>1369</v>
      </c>
      <c r="CY118" s="218">
        <v>22145000</v>
      </c>
      <c r="CZ118" s="218" t="s">
        <v>1353</v>
      </c>
      <c r="DA118" s="218" t="s">
        <v>742</v>
      </c>
      <c r="DB118" s="218">
        <v>2</v>
      </c>
      <c r="DC118" s="218" t="s">
        <v>1370</v>
      </c>
      <c r="DD118" s="218" t="s">
        <v>1353</v>
      </c>
      <c r="DE118" s="220">
        <v>45473</v>
      </c>
      <c r="DF118" s="221" t="s">
        <v>1371</v>
      </c>
      <c r="DG118" s="213">
        <v>162023000</v>
      </c>
      <c r="DH118" s="224" t="s">
        <v>1353</v>
      </c>
      <c r="DI118" s="224" t="s">
        <v>742</v>
      </c>
      <c r="DJ118" s="224">
        <v>2</v>
      </c>
      <c r="DK118" s="224" t="s">
        <v>1370</v>
      </c>
      <c r="DL118" s="224" t="s">
        <v>1353</v>
      </c>
      <c r="DM118" s="214">
        <v>45473</v>
      </c>
      <c r="DN118" s="222" t="s">
        <v>1372</v>
      </c>
      <c r="DO118" s="218">
        <v>17456000</v>
      </c>
      <c r="DP118" s="222" t="s">
        <v>1353</v>
      </c>
      <c r="DQ118" s="222" t="s">
        <v>742</v>
      </c>
      <c r="DR118" s="222">
        <v>2</v>
      </c>
      <c r="DS118" s="222" t="s">
        <v>1370</v>
      </c>
      <c r="DT118" s="222" t="s">
        <v>1353</v>
      </c>
      <c r="DU118" s="223">
        <v>45473</v>
      </c>
      <c r="DV118" s="221" t="s">
        <v>1373</v>
      </c>
      <c r="DW118" s="213">
        <v>13401000</v>
      </c>
      <c r="DX118" s="224" t="s">
        <v>1353</v>
      </c>
      <c r="DY118" s="224" t="s">
        <v>742</v>
      </c>
      <c r="DZ118" s="224">
        <v>2</v>
      </c>
      <c r="EA118" s="224" t="s">
        <v>1370</v>
      </c>
      <c r="EB118" s="224" t="s">
        <v>1353</v>
      </c>
      <c r="EC118" s="214">
        <v>45473</v>
      </c>
      <c r="ED118" s="222" t="s">
        <v>1374</v>
      </c>
      <c r="EE118" s="218">
        <v>8677000</v>
      </c>
      <c r="EF118" s="222" t="s">
        <v>1353</v>
      </c>
      <c r="EG118" s="222" t="s">
        <v>742</v>
      </c>
      <c r="EH118" s="222">
        <v>2</v>
      </c>
      <c r="EI118" s="222" t="s">
        <v>1370</v>
      </c>
      <c r="EJ118" s="222" t="s">
        <v>1353</v>
      </c>
      <c r="EK118" s="223">
        <v>45473</v>
      </c>
      <c r="EL118" s="221" t="s">
        <v>1375</v>
      </c>
      <c r="EM118" s="213">
        <v>67000</v>
      </c>
      <c r="EN118" s="224" t="s">
        <v>1353</v>
      </c>
      <c r="EO118" s="224" t="s">
        <v>742</v>
      </c>
      <c r="EP118" s="224">
        <v>2</v>
      </c>
      <c r="EQ118" s="224" t="s">
        <v>1370</v>
      </c>
      <c r="ER118" s="224" t="s">
        <v>1353</v>
      </c>
      <c r="ES118" s="214">
        <v>45473</v>
      </c>
      <c r="ET118" s="222" t="s">
        <v>1367</v>
      </c>
      <c r="EU118" s="222">
        <v>3143</v>
      </c>
      <c r="EV118" s="222" t="s">
        <v>1353</v>
      </c>
      <c r="EW118" s="222" t="s">
        <v>22</v>
      </c>
      <c r="EX118" s="222">
        <v>3</v>
      </c>
      <c r="EY118" s="222" t="s">
        <v>1366</v>
      </c>
      <c r="EZ118" s="222" t="s">
        <v>1353</v>
      </c>
      <c r="FA118" s="223">
        <v>45473</v>
      </c>
      <c r="FB118" s="221" t="s">
        <v>347</v>
      </c>
      <c r="FC118" s="224">
        <v>5</v>
      </c>
      <c r="FD118" s="224" t="s">
        <v>342</v>
      </c>
      <c r="FE118" s="224" t="s">
        <v>33</v>
      </c>
      <c r="FF118" s="224">
        <v>2</v>
      </c>
      <c r="FG118" s="224" t="s">
        <v>346</v>
      </c>
      <c r="FH118" s="224" t="s">
        <v>342</v>
      </c>
      <c r="FI118" s="214">
        <v>43606</v>
      </c>
      <c r="FJ118" s="221" t="s">
        <v>10866</v>
      </c>
      <c r="FK118" s="222" t="e">
        <v>#N/A</v>
      </c>
      <c r="FL118" s="222" t="e">
        <v>#N/A</v>
      </c>
      <c r="FM118" s="222" t="e">
        <v>#N/A</v>
      </c>
      <c r="FN118" s="222" t="e">
        <v>#N/A</v>
      </c>
      <c r="FO118" s="222" t="e">
        <v>#N/A</v>
      </c>
      <c r="FP118" s="218" t="e">
        <v>#N/A</v>
      </c>
      <c r="FQ118" s="219" t="e">
        <v>#N/A</v>
      </c>
      <c r="FR118" s="221" t="s">
        <v>486</v>
      </c>
      <c r="FS118" s="224" t="s">
        <v>17</v>
      </c>
      <c r="FT118" s="224" t="s">
        <v>17</v>
      </c>
      <c r="FU118" s="224" t="s">
        <v>17</v>
      </c>
      <c r="FV118" s="224" t="s">
        <v>17</v>
      </c>
      <c r="FW118" s="224" t="s">
        <v>17</v>
      </c>
      <c r="FX118" s="224" t="s">
        <v>17</v>
      </c>
      <c r="FY118" s="214">
        <v>44015</v>
      </c>
      <c r="FZ118" s="222" t="s">
        <v>1244</v>
      </c>
      <c r="GA118" s="222">
        <v>1</v>
      </c>
      <c r="GB118" s="222" t="s">
        <v>1188</v>
      </c>
      <c r="GC118" s="222" t="s">
        <v>33</v>
      </c>
      <c r="GD118" s="222">
        <v>2</v>
      </c>
      <c r="GE118" s="222" t="s">
        <v>17</v>
      </c>
      <c r="GF118" s="222" t="s">
        <v>17</v>
      </c>
      <c r="GG118" s="223">
        <v>45462</v>
      </c>
      <c r="GH118" s="221" t="s">
        <v>1250</v>
      </c>
      <c r="GI118" s="224">
        <v>3</v>
      </c>
      <c r="GJ118" s="224" t="s">
        <v>1188</v>
      </c>
      <c r="GK118" s="224" t="s">
        <v>33</v>
      </c>
      <c r="GL118" s="224">
        <v>2</v>
      </c>
      <c r="GM118" s="224" t="s">
        <v>17</v>
      </c>
      <c r="GN118" s="224" t="s">
        <v>17</v>
      </c>
      <c r="GO118" s="214">
        <v>45462</v>
      </c>
      <c r="GP118" s="222" t="s">
        <v>1245</v>
      </c>
      <c r="GQ118" s="222">
        <v>3</v>
      </c>
      <c r="GR118" s="222" t="s">
        <v>1188</v>
      </c>
      <c r="GS118" s="222" t="s">
        <v>33</v>
      </c>
      <c r="GT118" s="222">
        <v>2</v>
      </c>
      <c r="GU118" s="222" t="s">
        <v>17</v>
      </c>
      <c r="GV118" s="222" t="s">
        <v>17</v>
      </c>
      <c r="GW118" s="223">
        <v>45462</v>
      </c>
      <c r="GX118" s="221" t="s">
        <v>1251</v>
      </c>
      <c r="GY118" s="224">
        <v>2</v>
      </c>
      <c r="GZ118" s="224" t="s">
        <v>1188</v>
      </c>
      <c r="HA118" s="224" t="s">
        <v>33</v>
      </c>
      <c r="HB118" s="224">
        <v>2</v>
      </c>
      <c r="HC118" s="224" t="s">
        <v>17</v>
      </c>
      <c r="HD118" s="224" t="s">
        <v>17</v>
      </c>
      <c r="HE118" s="214">
        <v>45462</v>
      </c>
      <c r="HF118" s="222" t="s">
        <v>1243</v>
      </c>
      <c r="HG118" s="222">
        <v>2</v>
      </c>
      <c r="HH118" s="222" t="s">
        <v>1188</v>
      </c>
      <c r="HI118" s="222" t="s">
        <v>33</v>
      </c>
      <c r="HJ118" s="222">
        <v>2</v>
      </c>
      <c r="HK118" s="222" t="s">
        <v>17</v>
      </c>
      <c r="HL118" s="222" t="s">
        <v>17</v>
      </c>
      <c r="HM118" s="223">
        <v>45462</v>
      </c>
      <c r="HN118" s="221" t="s">
        <v>1249</v>
      </c>
      <c r="HO118" s="224">
        <v>3</v>
      </c>
      <c r="HP118" s="224" t="s">
        <v>1188</v>
      </c>
      <c r="HQ118" s="224" t="s">
        <v>33</v>
      </c>
      <c r="HR118" s="224">
        <v>2</v>
      </c>
      <c r="HS118" s="224" t="s">
        <v>17</v>
      </c>
      <c r="HT118" s="224" t="s">
        <v>17</v>
      </c>
      <c r="HU118" s="214">
        <v>45462</v>
      </c>
      <c r="HV118" s="222" t="s">
        <v>1246</v>
      </c>
      <c r="HW118" s="222">
        <v>3</v>
      </c>
      <c r="HX118" s="222" t="s">
        <v>1188</v>
      </c>
      <c r="HY118" s="222" t="s">
        <v>33</v>
      </c>
      <c r="HZ118" s="222">
        <v>2</v>
      </c>
      <c r="IA118" s="222" t="s">
        <v>17</v>
      </c>
      <c r="IB118" s="222" t="s">
        <v>17</v>
      </c>
      <c r="IC118" s="223">
        <v>45462</v>
      </c>
      <c r="ID118" s="221" t="s">
        <v>1248</v>
      </c>
      <c r="IE118" s="224">
        <v>3</v>
      </c>
      <c r="IF118" s="224" t="s">
        <v>1188</v>
      </c>
      <c r="IG118" s="224" t="s">
        <v>33</v>
      </c>
      <c r="IH118" s="224">
        <v>2</v>
      </c>
      <c r="II118" s="224" t="s">
        <v>17</v>
      </c>
      <c r="IJ118" s="224" t="s">
        <v>17</v>
      </c>
      <c r="IK118" s="214">
        <v>45462</v>
      </c>
      <c r="IL118" s="222" t="s">
        <v>1247</v>
      </c>
      <c r="IM118" s="222">
        <v>0</v>
      </c>
      <c r="IN118" s="222" t="s">
        <v>1188</v>
      </c>
      <c r="IO118" s="222" t="s">
        <v>33</v>
      </c>
      <c r="IP118" s="222">
        <v>2</v>
      </c>
      <c r="IQ118" s="222" t="s">
        <v>17</v>
      </c>
      <c r="IR118" s="222" t="s">
        <v>17</v>
      </c>
      <c r="IS118" s="223">
        <v>45462</v>
      </c>
    </row>
    <row r="119" spans="1:253" s="11" customFormat="1" ht="13.25" customHeight="1" x14ac:dyDescent="0.25">
      <c r="A119" s="11" t="s">
        <v>329</v>
      </c>
      <c r="B119" s="11">
        <v>0</v>
      </c>
      <c r="C119" s="11" t="s">
        <v>330</v>
      </c>
      <c r="D119" s="11" t="s">
        <v>331</v>
      </c>
      <c r="E119" s="11" t="s">
        <v>10512</v>
      </c>
      <c r="F119" s="11" t="s">
        <v>1377</v>
      </c>
      <c r="G119" s="212">
        <v>95407000</v>
      </c>
      <c r="H119" s="213" t="s">
        <v>1353</v>
      </c>
      <c r="I119" s="213" t="s">
        <v>742</v>
      </c>
      <c r="J119" s="213">
        <v>2</v>
      </c>
      <c r="K119" s="213" t="s">
        <v>1376</v>
      </c>
      <c r="L119" s="213" t="s">
        <v>1353</v>
      </c>
      <c r="M119" s="214">
        <v>45473</v>
      </c>
      <c r="N119" s="221" t="s">
        <v>1379</v>
      </c>
      <c r="O119" s="216">
        <v>150195</v>
      </c>
      <c r="P119" s="216" t="s">
        <v>1353</v>
      </c>
      <c r="Q119" s="216" t="s">
        <v>742</v>
      </c>
      <c r="R119" s="216">
        <v>2</v>
      </c>
      <c r="S119" s="216" t="s">
        <v>1378</v>
      </c>
      <c r="T119" s="216" t="s">
        <v>1353</v>
      </c>
      <c r="U119" s="217">
        <v>45473</v>
      </c>
      <c r="V119" s="221" t="s">
        <v>1381</v>
      </c>
      <c r="W119" s="213">
        <v>16386000</v>
      </c>
      <c r="X119" s="213" t="s">
        <v>1353</v>
      </c>
      <c r="Y119" s="213" t="s">
        <v>742</v>
      </c>
      <c r="Z119" s="213">
        <v>2</v>
      </c>
      <c r="AA119" s="213" t="s">
        <v>1380</v>
      </c>
      <c r="AB119" s="213" t="s">
        <v>1353</v>
      </c>
      <c r="AC119" s="214">
        <v>45473</v>
      </c>
      <c r="AD119" s="221" t="s">
        <v>1383</v>
      </c>
      <c r="AE119" s="218">
        <v>854000</v>
      </c>
      <c r="AF119" s="218" t="s">
        <v>1353</v>
      </c>
      <c r="AG119" s="218" t="s">
        <v>742</v>
      </c>
      <c r="AH119" s="218">
        <v>2</v>
      </c>
      <c r="AI119" s="218" t="s">
        <v>1382</v>
      </c>
      <c r="AJ119" s="218" t="s">
        <v>1353</v>
      </c>
      <c r="AK119" s="219">
        <v>45473</v>
      </c>
      <c r="AL119" s="221" t="s">
        <v>1385</v>
      </c>
      <c r="AM119" s="213">
        <v>507000</v>
      </c>
      <c r="AN119" s="213" t="s">
        <v>1353</v>
      </c>
      <c r="AO119" s="213" t="s">
        <v>742</v>
      </c>
      <c r="AP119" s="213">
        <v>2</v>
      </c>
      <c r="AQ119" s="213" t="s">
        <v>1384</v>
      </c>
      <c r="AR119" s="213" t="s">
        <v>1353</v>
      </c>
      <c r="AS119" s="214">
        <v>45473</v>
      </c>
      <c r="AT119" s="222" t="s">
        <v>336</v>
      </c>
      <c r="AU119" s="218" t="s">
        <v>17</v>
      </c>
      <c r="AV119" s="218" t="s">
        <v>17</v>
      </c>
      <c r="AW119" s="218" t="s">
        <v>17</v>
      </c>
      <c r="AX119" s="218" t="s">
        <v>17</v>
      </c>
      <c r="AY119" s="218" t="s">
        <v>17</v>
      </c>
      <c r="AZ119" s="218" t="s">
        <v>17</v>
      </c>
      <c r="BA119" s="219">
        <v>43603</v>
      </c>
      <c r="BB119" s="221" t="s">
        <v>335</v>
      </c>
      <c r="BC119" s="213" t="s">
        <v>17</v>
      </c>
      <c r="BD119" s="213" t="s">
        <v>17</v>
      </c>
      <c r="BE119" s="213" t="s">
        <v>17</v>
      </c>
      <c r="BF119" s="213" t="s">
        <v>17</v>
      </c>
      <c r="BG119" s="213" t="s">
        <v>17</v>
      </c>
      <c r="BH119" s="213" t="s">
        <v>17</v>
      </c>
      <c r="BI119" s="214">
        <v>43603</v>
      </c>
      <c r="BJ119" s="222" t="s">
        <v>1387</v>
      </c>
      <c r="BK119" s="222">
        <v>6</v>
      </c>
      <c r="BL119" s="222" t="s">
        <v>1353</v>
      </c>
      <c r="BM119" s="222" t="s">
        <v>22</v>
      </c>
      <c r="BN119" s="222">
        <v>3</v>
      </c>
      <c r="BO119" s="222" t="s">
        <v>1386</v>
      </c>
      <c r="BP119" s="218" t="s">
        <v>1353</v>
      </c>
      <c r="BQ119" s="223">
        <v>45473</v>
      </c>
      <c r="BR119" s="221" t="s">
        <v>332</v>
      </c>
      <c r="BS119" s="224" t="s">
        <v>17</v>
      </c>
      <c r="BT119" s="224" t="s">
        <v>17</v>
      </c>
      <c r="BU119" s="224" t="s">
        <v>17</v>
      </c>
      <c r="BV119" s="224" t="s">
        <v>17</v>
      </c>
      <c r="BW119" s="224" t="s">
        <v>17</v>
      </c>
      <c r="BX119" s="224" t="s">
        <v>17</v>
      </c>
      <c r="BY119" s="214">
        <v>43603</v>
      </c>
      <c r="BZ119" s="222" t="s">
        <v>333</v>
      </c>
      <c r="CA119" s="222" t="s">
        <v>17</v>
      </c>
      <c r="CB119" s="222" t="s">
        <v>17</v>
      </c>
      <c r="CC119" s="222" t="s">
        <v>17</v>
      </c>
      <c r="CD119" s="222" t="s">
        <v>17</v>
      </c>
      <c r="CE119" s="222" t="s">
        <v>17</v>
      </c>
      <c r="CF119" s="222" t="s">
        <v>17</v>
      </c>
      <c r="CG119" s="223">
        <v>43603</v>
      </c>
      <c r="CH119" s="221" t="s">
        <v>10867</v>
      </c>
      <c r="CI119" s="222" t="e">
        <v>#N/A</v>
      </c>
      <c r="CJ119" s="222" t="e">
        <v>#N/A</v>
      </c>
      <c r="CK119" s="222" t="e">
        <v>#N/A</v>
      </c>
      <c r="CL119" s="222" t="e">
        <v>#N/A</v>
      </c>
      <c r="CM119" s="222" t="e">
        <v>#N/A</v>
      </c>
      <c r="CN119" s="222" t="e">
        <v>#N/A</v>
      </c>
      <c r="CO119" s="225" t="e">
        <v>#N/A</v>
      </c>
      <c r="CP119" s="222" t="s">
        <v>334</v>
      </c>
      <c r="CQ119" s="224" t="s">
        <v>17</v>
      </c>
      <c r="CR119" s="224" t="s">
        <v>17</v>
      </c>
      <c r="CS119" s="224" t="s">
        <v>17</v>
      </c>
      <c r="CT119" s="224" t="s">
        <v>17</v>
      </c>
      <c r="CU119" s="224" t="s">
        <v>17</v>
      </c>
      <c r="CV119" s="224" t="s">
        <v>17</v>
      </c>
      <c r="CW119" s="214">
        <v>43603</v>
      </c>
      <c r="CX119" s="222" t="s">
        <v>1390</v>
      </c>
      <c r="CY119" s="218">
        <v>419000</v>
      </c>
      <c r="CZ119" s="218" t="s">
        <v>1353</v>
      </c>
      <c r="DA119" s="218" t="s">
        <v>742</v>
      </c>
      <c r="DB119" s="218">
        <v>2</v>
      </c>
      <c r="DC119" s="218" t="s">
        <v>1391</v>
      </c>
      <c r="DD119" s="218" t="s">
        <v>1353</v>
      </c>
      <c r="DE119" s="220">
        <v>45473</v>
      </c>
      <c r="DF119" s="221" t="s">
        <v>1392</v>
      </c>
      <c r="DG119" s="213">
        <v>15532000</v>
      </c>
      <c r="DH119" s="224" t="s">
        <v>1353</v>
      </c>
      <c r="DI119" s="224" t="s">
        <v>742</v>
      </c>
      <c r="DJ119" s="224">
        <v>2</v>
      </c>
      <c r="DK119" s="224" t="s">
        <v>1391</v>
      </c>
      <c r="DL119" s="224" t="s">
        <v>1353</v>
      </c>
      <c r="DM119" s="214">
        <v>45473</v>
      </c>
      <c r="DN119" s="222" t="s">
        <v>1393</v>
      </c>
      <c r="DO119" s="218">
        <v>434000</v>
      </c>
      <c r="DP119" s="222" t="s">
        <v>1353</v>
      </c>
      <c r="DQ119" s="222" t="s">
        <v>742</v>
      </c>
      <c r="DR119" s="222">
        <v>2</v>
      </c>
      <c r="DS119" s="222" t="s">
        <v>1391</v>
      </c>
      <c r="DT119" s="222" t="s">
        <v>1353</v>
      </c>
      <c r="DU119" s="223">
        <v>45473</v>
      </c>
      <c r="DV119" s="221" t="s">
        <v>1394</v>
      </c>
      <c r="DW119" s="213">
        <v>362000</v>
      </c>
      <c r="DX119" s="224" t="s">
        <v>1353</v>
      </c>
      <c r="DY119" s="224" t="s">
        <v>742</v>
      </c>
      <c r="DZ119" s="224">
        <v>2</v>
      </c>
      <c r="EA119" s="224" t="s">
        <v>1391</v>
      </c>
      <c r="EB119" s="224" t="s">
        <v>1353</v>
      </c>
      <c r="EC119" s="214">
        <v>45473</v>
      </c>
      <c r="ED119" s="222" t="s">
        <v>1395</v>
      </c>
      <c r="EE119" s="218">
        <v>51000</v>
      </c>
      <c r="EF119" s="222" t="s">
        <v>1353</v>
      </c>
      <c r="EG119" s="222" t="s">
        <v>22</v>
      </c>
      <c r="EH119" s="222">
        <v>3</v>
      </c>
      <c r="EI119" s="222" t="s">
        <v>1391</v>
      </c>
      <c r="EJ119" s="222" t="s">
        <v>1353</v>
      </c>
      <c r="EK119" s="223">
        <v>45473</v>
      </c>
      <c r="EL119" s="221" t="s">
        <v>1396</v>
      </c>
      <c r="EM119" s="213">
        <v>6000</v>
      </c>
      <c r="EN119" s="224" t="s">
        <v>1353</v>
      </c>
      <c r="EO119" s="224" t="s">
        <v>22</v>
      </c>
      <c r="EP119" s="224">
        <v>3</v>
      </c>
      <c r="EQ119" s="224" t="s">
        <v>1391</v>
      </c>
      <c r="ER119" s="224" t="s">
        <v>1353</v>
      </c>
      <c r="ES119" s="214">
        <v>45473</v>
      </c>
      <c r="ET119" s="222" t="s">
        <v>1388</v>
      </c>
      <c r="EU119" s="222">
        <v>6</v>
      </c>
      <c r="EV119" s="222" t="s">
        <v>1353</v>
      </c>
      <c r="EW119" s="222" t="s">
        <v>22</v>
      </c>
      <c r="EX119" s="222">
        <v>3</v>
      </c>
      <c r="EY119" s="222" t="s">
        <v>1386</v>
      </c>
      <c r="EZ119" s="222" t="s">
        <v>1353</v>
      </c>
      <c r="FA119" s="223">
        <v>45473</v>
      </c>
      <c r="FB119" s="221" t="s">
        <v>1398</v>
      </c>
      <c r="FC119" s="224">
        <v>3</v>
      </c>
      <c r="FD119" s="224" t="s">
        <v>1353</v>
      </c>
      <c r="FE119" s="224" t="s">
        <v>742</v>
      </c>
      <c r="FF119" s="224">
        <v>2</v>
      </c>
      <c r="FG119" s="224" t="s">
        <v>1397</v>
      </c>
      <c r="FH119" s="224" t="s">
        <v>1353</v>
      </c>
      <c r="FI119" s="214">
        <v>45473</v>
      </c>
      <c r="FJ119" s="221" t="s">
        <v>337</v>
      </c>
      <c r="FK119" s="222" t="s">
        <v>17</v>
      </c>
      <c r="FL119" s="222" t="s">
        <v>17</v>
      </c>
      <c r="FM119" s="222" t="s">
        <v>17</v>
      </c>
      <c r="FN119" s="222" t="s">
        <v>17</v>
      </c>
      <c r="FO119" s="222" t="s">
        <v>17</v>
      </c>
      <c r="FP119" s="218" t="s">
        <v>17</v>
      </c>
      <c r="FQ119" s="219">
        <v>43603</v>
      </c>
      <c r="FR119" s="221" t="s">
        <v>338</v>
      </c>
      <c r="FS119" s="224" t="s">
        <v>17</v>
      </c>
      <c r="FT119" s="224" t="s">
        <v>17</v>
      </c>
      <c r="FU119" s="224" t="s">
        <v>17</v>
      </c>
      <c r="FV119" s="224" t="s">
        <v>17</v>
      </c>
      <c r="FW119" s="224" t="s">
        <v>17</v>
      </c>
      <c r="FX119" s="224" t="s">
        <v>17</v>
      </c>
      <c r="FY119" s="214">
        <v>43603</v>
      </c>
      <c r="FZ119" s="222" t="s">
        <v>1253</v>
      </c>
      <c r="GA119" s="222">
        <v>1</v>
      </c>
      <c r="GB119" s="222" t="s">
        <v>1188</v>
      </c>
      <c r="GC119" s="222" t="s">
        <v>33</v>
      </c>
      <c r="GD119" s="222">
        <v>2</v>
      </c>
      <c r="GE119" s="222" t="s">
        <v>17</v>
      </c>
      <c r="GF119" s="222" t="s">
        <v>17</v>
      </c>
      <c r="GG119" s="223">
        <v>45462</v>
      </c>
      <c r="GH119" s="221" t="s">
        <v>1259</v>
      </c>
      <c r="GI119" s="224">
        <v>1</v>
      </c>
      <c r="GJ119" s="224" t="s">
        <v>1188</v>
      </c>
      <c r="GK119" s="224" t="s">
        <v>33</v>
      </c>
      <c r="GL119" s="224">
        <v>2</v>
      </c>
      <c r="GM119" s="224" t="s">
        <v>17</v>
      </c>
      <c r="GN119" s="224" t="s">
        <v>17</v>
      </c>
      <c r="GO119" s="214">
        <v>45462</v>
      </c>
      <c r="GP119" s="222" t="s">
        <v>1254</v>
      </c>
      <c r="GQ119" s="222">
        <v>1</v>
      </c>
      <c r="GR119" s="222" t="s">
        <v>1188</v>
      </c>
      <c r="GS119" s="222" t="s">
        <v>33</v>
      </c>
      <c r="GT119" s="222">
        <v>2</v>
      </c>
      <c r="GU119" s="222" t="s">
        <v>17</v>
      </c>
      <c r="GV119" s="222" t="s">
        <v>17</v>
      </c>
      <c r="GW119" s="223">
        <v>45462</v>
      </c>
      <c r="GX119" s="221" t="s">
        <v>1260</v>
      </c>
      <c r="GY119" s="224">
        <v>0</v>
      </c>
      <c r="GZ119" s="224" t="s">
        <v>1188</v>
      </c>
      <c r="HA119" s="224" t="s">
        <v>33</v>
      </c>
      <c r="HB119" s="224">
        <v>2</v>
      </c>
      <c r="HC119" s="224" t="s">
        <v>17</v>
      </c>
      <c r="HD119" s="224" t="s">
        <v>17</v>
      </c>
      <c r="HE119" s="214">
        <v>45462</v>
      </c>
      <c r="HF119" s="222" t="s">
        <v>1252</v>
      </c>
      <c r="HG119" s="222">
        <v>2</v>
      </c>
      <c r="HH119" s="222" t="s">
        <v>1188</v>
      </c>
      <c r="HI119" s="222" t="s">
        <v>33</v>
      </c>
      <c r="HJ119" s="222">
        <v>2</v>
      </c>
      <c r="HK119" s="222" t="s">
        <v>17</v>
      </c>
      <c r="HL119" s="222" t="s">
        <v>17</v>
      </c>
      <c r="HM119" s="223">
        <v>45462</v>
      </c>
      <c r="HN119" s="221" t="s">
        <v>1258</v>
      </c>
      <c r="HO119" s="224">
        <v>3</v>
      </c>
      <c r="HP119" s="224" t="s">
        <v>1188</v>
      </c>
      <c r="HQ119" s="224" t="s">
        <v>33</v>
      </c>
      <c r="HR119" s="224">
        <v>2</v>
      </c>
      <c r="HS119" s="224" t="s">
        <v>17</v>
      </c>
      <c r="HT119" s="224" t="s">
        <v>17</v>
      </c>
      <c r="HU119" s="214">
        <v>45462</v>
      </c>
      <c r="HV119" s="222" t="s">
        <v>1255</v>
      </c>
      <c r="HW119" s="222">
        <v>0</v>
      </c>
      <c r="HX119" s="222" t="s">
        <v>1188</v>
      </c>
      <c r="HY119" s="222" t="s">
        <v>33</v>
      </c>
      <c r="HZ119" s="222">
        <v>2</v>
      </c>
      <c r="IA119" s="222" t="s">
        <v>17</v>
      </c>
      <c r="IB119" s="222" t="s">
        <v>17</v>
      </c>
      <c r="IC119" s="223">
        <v>45462</v>
      </c>
      <c r="ID119" s="221" t="s">
        <v>1257</v>
      </c>
      <c r="IE119" s="224">
        <v>3</v>
      </c>
      <c r="IF119" s="224" t="s">
        <v>1188</v>
      </c>
      <c r="IG119" s="224" t="s">
        <v>33</v>
      </c>
      <c r="IH119" s="224">
        <v>2</v>
      </c>
      <c r="II119" s="224" t="s">
        <v>17</v>
      </c>
      <c r="IJ119" s="224" t="s">
        <v>17</v>
      </c>
      <c r="IK119" s="214">
        <v>45462</v>
      </c>
      <c r="IL119" s="222" t="s">
        <v>1256</v>
      </c>
      <c r="IM119" s="222">
        <v>0</v>
      </c>
      <c r="IN119" s="222" t="s">
        <v>1188</v>
      </c>
      <c r="IO119" s="222" t="s">
        <v>33</v>
      </c>
      <c r="IP119" s="222">
        <v>2</v>
      </c>
      <c r="IQ119" s="222" t="s">
        <v>17</v>
      </c>
      <c r="IR119" s="222" t="s">
        <v>17</v>
      </c>
      <c r="IS119" s="223">
        <v>45462</v>
      </c>
    </row>
    <row r="120" spans="1:253" s="11" customFormat="1" ht="13.25" customHeight="1" x14ac:dyDescent="0.25">
      <c r="A120" s="11" t="s">
        <v>618</v>
      </c>
      <c r="B120" s="11">
        <v>0</v>
      </c>
      <c r="C120" s="11" t="s">
        <v>619</v>
      </c>
      <c r="D120" s="11" t="s">
        <v>620</v>
      </c>
      <c r="E120" s="11" t="s">
        <v>10517</v>
      </c>
      <c r="F120" s="11" t="s">
        <v>1788</v>
      </c>
      <c r="G120" s="212">
        <v>125934000</v>
      </c>
      <c r="H120" s="213" t="s">
        <v>1785</v>
      </c>
      <c r="I120" s="213" t="s">
        <v>742</v>
      </c>
      <c r="J120" s="213">
        <v>2</v>
      </c>
      <c r="K120" s="213" t="s">
        <v>1787</v>
      </c>
      <c r="L120" s="213" t="s">
        <v>1786</v>
      </c>
      <c r="M120" s="214">
        <v>45564</v>
      </c>
      <c r="N120" s="227" t="s">
        <v>1792</v>
      </c>
      <c r="O120" s="216">
        <v>4600608</v>
      </c>
      <c r="P120" s="216" t="s">
        <v>1789</v>
      </c>
      <c r="Q120" s="216" t="s">
        <v>742</v>
      </c>
      <c r="R120" s="216">
        <v>2</v>
      </c>
      <c r="S120" s="216" t="s">
        <v>1791</v>
      </c>
      <c r="T120" s="216" t="s">
        <v>1790</v>
      </c>
      <c r="U120" s="217">
        <v>45564</v>
      </c>
      <c r="V120" s="227" t="s">
        <v>1795</v>
      </c>
      <c r="W120" s="213">
        <v>125934000</v>
      </c>
      <c r="X120" s="213" t="s">
        <v>1785</v>
      </c>
      <c r="Y120" s="213" t="s">
        <v>742</v>
      </c>
      <c r="Z120" s="213">
        <v>2</v>
      </c>
      <c r="AA120" s="213" t="s">
        <v>1794</v>
      </c>
      <c r="AB120" s="213" t="s">
        <v>1793</v>
      </c>
      <c r="AC120" s="214">
        <v>45564</v>
      </c>
      <c r="AD120" s="227" t="s">
        <v>1799</v>
      </c>
      <c r="AE120" s="218">
        <v>1378000</v>
      </c>
      <c r="AF120" s="218" t="s">
        <v>1796</v>
      </c>
      <c r="AG120" s="218" t="s">
        <v>742</v>
      </c>
      <c r="AH120" s="218">
        <v>2</v>
      </c>
      <c r="AI120" s="218" t="s">
        <v>1798</v>
      </c>
      <c r="AJ120" s="218" t="s">
        <v>1797</v>
      </c>
      <c r="AK120" s="219">
        <v>45564</v>
      </c>
      <c r="AL120" s="227" t="s">
        <v>1801</v>
      </c>
      <c r="AM120" s="213">
        <v>1378000</v>
      </c>
      <c r="AN120" s="213" t="s">
        <v>1796</v>
      </c>
      <c r="AO120" s="213" t="s">
        <v>742</v>
      </c>
      <c r="AP120" s="213">
        <v>2</v>
      </c>
      <c r="AQ120" s="213" t="s">
        <v>1800</v>
      </c>
      <c r="AR120" s="213" t="s">
        <v>1797</v>
      </c>
      <c r="AS120" s="214">
        <v>45564</v>
      </c>
      <c r="AT120" s="228" t="s">
        <v>623</v>
      </c>
      <c r="AU120" s="218" t="s">
        <v>17</v>
      </c>
      <c r="AV120" s="218" t="s">
        <v>621</v>
      </c>
      <c r="AW120" s="218" t="s">
        <v>17</v>
      </c>
      <c r="AX120" s="218" t="s">
        <v>17</v>
      </c>
      <c r="AY120" s="218" t="s">
        <v>17</v>
      </c>
      <c r="AZ120" s="218" t="s">
        <v>17</v>
      </c>
      <c r="BA120" s="219">
        <v>44801</v>
      </c>
      <c r="BB120" s="227" t="s">
        <v>622</v>
      </c>
      <c r="BC120" s="213" t="s">
        <v>17</v>
      </c>
      <c r="BD120" s="213" t="s">
        <v>621</v>
      </c>
      <c r="BE120" s="213" t="s">
        <v>17</v>
      </c>
      <c r="BF120" s="213" t="s">
        <v>17</v>
      </c>
      <c r="BG120" s="213" t="s">
        <v>17</v>
      </c>
      <c r="BH120" s="213" t="s">
        <v>17</v>
      </c>
      <c r="BI120" s="214">
        <v>44801</v>
      </c>
      <c r="BJ120" s="228" t="s">
        <v>1805</v>
      </c>
      <c r="BK120" s="228">
        <v>839</v>
      </c>
      <c r="BL120" s="228" t="s">
        <v>1802</v>
      </c>
      <c r="BM120" s="228" t="s">
        <v>22</v>
      </c>
      <c r="BN120" s="228">
        <v>3</v>
      </c>
      <c r="BO120" s="228" t="s">
        <v>1804</v>
      </c>
      <c r="BP120" s="218" t="s">
        <v>1803</v>
      </c>
      <c r="BQ120" s="229">
        <v>45564</v>
      </c>
      <c r="BR120" s="227" t="s">
        <v>624</v>
      </c>
      <c r="BS120" s="230" t="s">
        <v>17</v>
      </c>
      <c r="BT120" s="230" t="s">
        <v>17</v>
      </c>
      <c r="BU120" s="230" t="s">
        <v>17</v>
      </c>
      <c r="BV120" s="230" t="s">
        <v>17</v>
      </c>
      <c r="BW120" s="230" t="s">
        <v>17</v>
      </c>
      <c r="BX120" s="230" t="s">
        <v>17</v>
      </c>
      <c r="BY120" s="214">
        <v>44801</v>
      </c>
      <c r="BZ120" s="228" t="s">
        <v>625</v>
      </c>
      <c r="CA120" s="228" t="s">
        <v>17</v>
      </c>
      <c r="CB120" s="228" t="s">
        <v>17</v>
      </c>
      <c r="CC120" s="228" t="s">
        <v>17</v>
      </c>
      <c r="CD120" s="228" t="s">
        <v>17</v>
      </c>
      <c r="CE120" s="228" t="s">
        <v>17</v>
      </c>
      <c r="CF120" s="228" t="s">
        <v>17</v>
      </c>
      <c r="CG120" s="229">
        <v>44801</v>
      </c>
      <c r="CH120" s="227" t="s">
        <v>10868</v>
      </c>
      <c r="CI120" s="228" t="e">
        <v>#N/A</v>
      </c>
      <c r="CJ120" s="228" t="e">
        <v>#N/A</v>
      </c>
      <c r="CK120" s="228" t="e">
        <v>#N/A</v>
      </c>
      <c r="CL120" s="228" t="e">
        <v>#N/A</v>
      </c>
      <c r="CM120" s="228" t="e">
        <v>#N/A</v>
      </c>
      <c r="CN120" s="228" t="e">
        <v>#N/A</v>
      </c>
      <c r="CO120" s="231" t="e">
        <v>#N/A</v>
      </c>
      <c r="CP120" s="228" t="s">
        <v>627</v>
      </c>
      <c r="CQ120" s="230" t="s">
        <v>17</v>
      </c>
      <c r="CR120" s="230" t="s">
        <v>17</v>
      </c>
      <c r="CS120" s="230" t="s">
        <v>17</v>
      </c>
      <c r="CT120" s="230" t="s">
        <v>17</v>
      </c>
      <c r="CU120" s="230" t="s">
        <v>17</v>
      </c>
      <c r="CV120" s="230" t="s">
        <v>17</v>
      </c>
      <c r="CW120" s="214">
        <v>44801</v>
      </c>
      <c r="CX120" s="228" t="s">
        <v>1809</v>
      </c>
      <c r="CY120" s="218">
        <v>1378000</v>
      </c>
      <c r="CZ120" s="218" t="s">
        <v>1796</v>
      </c>
      <c r="DA120" s="218" t="s">
        <v>742</v>
      </c>
      <c r="DB120" s="218">
        <v>2</v>
      </c>
      <c r="DC120" s="218" t="s">
        <v>1816</v>
      </c>
      <c r="DD120" s="218" t="s">
        <v>1797</v>
      </c>
      <c r="DE120" s="220">
        <v>45564</v>
      </c>
      <c r="DF120" s="227" t="s">
        <v>1813</v>
      </c>
      <c r="DG120" s="213">
        <v>124556000</v>
      </c>
      <c r="DH120" s="230" t="s">
        <v>1810</v>
      </c>
      <c r="DI120" s="230" t="s">
        <v>742</v>
      </c>
      <c r="DJ120" s="230">
        <v>2</v>
      </c>
      <c r="DK120" s="230" t="s">
        <v>1812</v>
      </c>
      <c r="DL120" s="230" t="s">
        <v>1811</v>
      </c>
      <c r="DM120" s="214">
        <v>45564</v>
      </c>
      <c r="DN120" s="228" t="s">
        <v>1815</v>
      </c>
      <c r="DO120" s="218">
        <v>0</v>
      </c>
      <c r="DP120" s="228" t="s">
        <v>1796</v>
      </c>
      <c r="DQ120" s="228" t="s">
        <v>742</v>
      </c>
      <c r="DR120" s="228">
        <v>2</v>
      </c>
      <c r="DS120" s="228" t="s">
        <v>1814</v>
      </c>
      <c r="DT120" s="228" t="s">
        <v>1797</v>
      </c>
      <c r="DU120" s="229">
        <v>45564</v>
      </c>
      <c r="DV120" s="227" t="s">
        <v>1817</v>
      </c>
      <c r="DW120" s="213">
        <v>1378000</v>
      </c>
      <c r="DX120" s="230" t="s">
        <v>1796</v>
      </c>
      <c r="DY120" s="230" t="s">
        <v>742</v>
      </c>
      <c r="DZ120" s="230">
        <v>2</v>
      </c>
      <c r="EA120" s="230" t="s">
        <v>1816</v>
      </c>
      <c r="EB120" s="230" t="s">
        <v>1797</v>
      </c>
      <c r="EC120" s="214">
        <v>45564</v>
      </c>
      <c r="ED120" s="228" t="s">
        <v>1819</v>
      </c>
      <c r="EE120" s="218" t="s">
        <v>17</v>
      </c>
      <c r="EF120" s="228" t="s">
        <v>1796</v>
      </c>
      <c r="EG120" s="228" t="s">
        <v>742</v>
      </c>
      <c r="EH120" s="228">
        <v>2</v>
      </c>
      <c r="EI120" s="228" t="s">
        <v>1818</v>
      </c>
      <c r="EJ120" s="228" t="s">
        <v>1797</v>
      </c>
      <c r="EK120" s="229">
        <v>45564</v>
      </c>
      <c r="EL120" s="227" t="s">
        <v>1821</v>
      </c>
      <c r="EM120" s="213" t="s">
        <v>17</v>
      </c>
      <c r="EN120" s="230" t="s">
        <v>1796</v>
      </c>
      <c r="EO120" s="230" t="s">
        <v>742</v>
      </c>
      <c r="EP120" s="230">
        <v>2</v>
      </c>
      <c r="EQ120" s="230" t="s">
        <v>1820</v>
      </c>
      <c r="ER120" s="230" t="s">
        <v>1797</v>
      </c>
      <c r="ES120" s="214">
        <v>45564</v>
      </c>
      <c r="ET120" s="228" t="s">
        <v>1807</v>
      </c>
      <c r="EU120" s="228">
        <v>839</v>
      </c>
      <c r="EV120" s="228" t="s">
        <v>1802</v>
      </c>
      <c r="EW120" s="228" t="s">
        <v>22</v>
      </c>
      <c r="EX120" s="228">
        <v>3</v>
      </c>
      <c r="EY120" s="228" t="s">
        <v>1804</v>
      </c>
      <c r="EZ120" s="228" t="s">
        <v>1806</v>
      </c>
      <c r="FA120" s="229">
        <v>45564</v>
      </c>
      <c r="FB120" s="227" t="s">
        <v>631</v>
      </c>
      <c r="FC120" s="230">
        <v>4</v>
      </c>
      <c r="FD120" s="230" t="s">
        <v>628</v>
      </c>
      <c r="FE120" s="230" t="s">
        <v>358</v>
      </c>
      <c r="FF120" s="230">
        <v>1</v>
      </c>
      <c r="FG120" s="230" t="s">
        <v>630</v>
      </c>
      <c r="FH120" s="230" t="s">
        <v>629</v>
      </c>
      <c r="FI120" s="214">
        <v>44801</v>
      </c>
      <c r="FJ120" s="227" t="s">
        <v>632</v>
      </c>
      <c r="FK120" s="228" t="s">
        <v>17</v>
      </c>
      <c r="FL120" s="228" t="s">
        <v>17</v>
      </c>
      <c r="FM120" s="228" t="s">
        <v>17</v>
      </c>
      <c r="FN120" s="228" t="s">
        <v>17</v>
      </c>
      <c r="FO120" s="228" t="s">
        <v>17</v>
      </c>
      <c r="FP120" s="218" t="s">
        <v>17</v>
      </c>
      <c r="FQ120" s="219">
        <v>44801</v>
      </c>
      <c r="FR120" s="227" t="s">
        <v>633</v>
      </c>
      <c r="FS120" s="230" t="s">
        <v>17</v>
      </c>
      <c r="FT120" s="230" t="s">
        <v>17</v>
      </c>
      <c r="FU120" s="230" t="s">
        <v>17</v>
      </c>
      <c r="FV120" s="230" t="s">
        <v>17</v>
      </c>
      <c r="FW120" s="230" t="s">
        <v>17</v>
      </c>
      <c r="FX120" s="230" t="s">
        <v>17</v>
      </c>
      <c r="FY120" s="214">
        <v>44801</v>
      </c>
      <c r="FZ120" s="228" t="s">
        <v>1191</v>
      </c>
      <c r="GA120" s="228">
        <v>0</v>
      </c>
      <c r="GB120" s="228" t="s">
        <v>1188</v>
      </c>
      <c r="GC120" s="228" t="s">
        <v>33</v>
      </c>
      <c r="GD120" s="228">
        <v>2</v>
      </c>
      <c r="GE120" s="228" t="s">
        <v>17</v>
      </c>
      <c r="GF120" s="228" t="s">
        <v>17</v>
      </c>
      <c r="GG120" s="229">
        <v>45460</v>
      </c>
      <c r="GH120" s="227" t="s">
        <v>1203</v>
      </c>
      <c r="GI120" s="230">
        <v>1</v>
      </c>
      <c r="GJ120" s="230" t="s">
        <v>1188</v>
      </c>
      <c r="GK120" s="230" t="s">
        <v>33</v>
      </c>
      <c r="GL120" s="230">
        <v>2</v>
      </c>
      <c r="GM120" s="230" t="s">
        <v>17</v>
      </c>
      <c r="GN120" s="230" t="s">
        <v>17</v>
      </c>
      <c r="GO120" s="214">
        <v>45460</v>
      </c>
      <c r="GP120" s="228" t="s">
        <v>1193</v>
      </c>
      <c r="GQ120" s="228">
        <v>1</v>
      </c>
      <c r="GR120" s="228" t="s">
        <v>1188</v>
      </c>
      <c r="GS120" s="228" t="s">
        <v>33</v>
      </c>
      <c r="GT120" s="228">
        <v>2</v>
      </c>
      <c r="GU120" s="228" t="s">
        <v>17</v>
      </c>
      <c r="GV120" s="228" t="s">
        <v>17</v>
      </c>
      <c r="GW120" s="229">
        <v>45460</v>
      </c>
      <c r="GX120" s="227" t="s">
        <v>1205</v>
      </c>
      <c r="GY120" s="230">
        <v>2</v>
      </c>
      <c r="GZ120" s="230" t="s">
        <v>1188</v>
      </c>
      <c r="HA120" s="230" t="s">
        <v>33</v>
      </c>
      <c r="HB120" s="230">
        <v>2</v>
      </c>
      <c r="HC120" s="230" t="s">
        <v>17</v>
      </c>
      <c r="HD120" s="230" t="s">
        <v>17</v>
      </c>
      <c r="HE120" s="214">
        <v>45460</v>
      </c>
      <c r="HF120" s="228" t="s">
        <v>1189</v>
      </c>
      <c r="HG120" s="228">
        <v>2</v>
      </c>
      <c r="HH120" s="228" t="s">
        <v>1188</v>
      </c>
      <c r="HI120" s="228" t="s">
        <v>33</v>
      </c>
      <c r="HJ120" s="228">
        <v>2</v>
      </c>
      <c r="HK120" s="228" t="s">
        <v>17</v>
      </c>
      <c r="HL120" s="228" t="s">
        <v>17</v>
      </c>
      <c r="HM120" s="229">
        <v>45460</v>
      </c>
      <c r="HN120" s="227" t="s">
        <v>1201</v>
      </c>
      <c r="HO120" s="230">
        <v>2</v>
      </c>
      <c r="HP120" s="230" t="s">
        <v>1188</v>
      </c>
      <c r="HQ120" s="230" t="s">
        <v>33</v>
      </c>
      <c r="HR120" s="230">
        <v>2</v>
      </c>
      <c r="HS120" s="230" t="s">
        <v>17</v>
      </c>
      <c r="HT120" s="230" t="s">
        <v>17</v>
      </c>
      <c r="HU120" s="214">
        <v>45460</v>
      </c>
      <c r="HV120" s="228" t="s">
        <v>1195</v>
      </c>
      <c r="HW120" s="228">
        <v>0</v>
      </c>
      <c r="HX120" s="228" t="s">
        <v>1188</v>
      </c>
      <c r="HY120" s="228" t="s">
        <v>33</v>
      </c>
      <c r="HZ120" s="228">
        <v>2</v>
      </c>
      <c r="IA120" s="228" t="s">
        <v>17</v>
      </c>
      <c r="IB120" s="228" t="s">
        <v>17</v>
      </c>
      <c r="IC120" s="229">
        <v>45460</v>
      </c>
      <c r="ID120" s="227" t="s">
        <v>1199</v>
      </c>
      <c r="IE120" s="230">
        <v>1</v>
      </c>
      <c r="IF120" s="230" t="s">
        <v>1188</v>
      </c>
      <c r="IG120" s="230" t="s">
        <v>33</v>
      </c>
      <c r="IH120" s="230">
        <v>2</v>
      </c>
      <c r="II120" s="230" t="s">
        <v>17</v>
      </c>
      <c r="IJ120" s="230" t="s">
        <v>17</v>
      </c>
      <c r="IK120" s="214">
        <v>45460</v>
      </c>
      <c r="IL120" s="228" t="s">
        <v>1197</v>
      </c>
      <c r="IM120" s="228">
        <v>1</v>
      </c>
      <c r="IN120" s="228" t="s">
        <v>1188</v>
      </c>
      <c r="IO120" s="228" t="s">
        <v>33</v>
      </c>
      <c r="IP120" s="228">
        <v>2</v>
      </c>
      <c r="IQ120" s="228" t="s">
        <v>17</v>
      </c>
      <c r="IR120" s="228" t="s">
        <v>17</v>
      </c>
      <c r="IS120" s="229">
        <v>45460</v>
      </c>
    </row>
    <row r="121" spans="1:253" s="11" customFormat="1" ht="13.25" customHeight="1" x14ac:dyDescent="0.25">
      <c r="A121" s="11" t="s">
        <v>634</v>
      </c>
      <c r="B121" s="11">
        <v>0</v>
      </c>
      <c r="C121" s="11" t="s">
        <v>635</v>
      </c>
      <c r="D121" s="11" t="s">
        <v>636</v>
      </c>
      <c r="E121" s="11" t="s">
        <v>10520</v>
      </c>
      <c r="F121" s="11" t="s">
        <v>1825</v>
      </c>
      <c r="G121" s="212">
        <v>133006000</v>
      </c>
      <c r="H121" s="213" t="s">
        <v>1822</v>
      </c>
      <c r="I121" s="213" t="s">
        <v>742</v>
      </c>
      <c r="J121" s="213">
        <v>2</v>
      </c>
      <c r="K121" s="213" t="s">
        <v>1824</v>
      </c>
      <c r="L121" s="213" t="s">
        <v>1823</v>
      </c>
      <c r="M121" s="214">
        <v>45564</v>
      </c>
      <c r="N121" s="221" t="s">
        <v>1829</v>
      </c>
      <c r="O121" s="216">
        <v>3327774</v>
      </c>
      <c r="P121" s="216" t="s">
        <v>1826</v>
      </c>
      <c r="Q121" s="216" t="s">
        <v>742</v>
      </c>
      <c r="R121" s="216">
        <v>2</v>
      </c>
      <c r="S121" s="216" t="s">
        <v>1828</v>
      </c>
      <c r="T121" s="216" t="s">
        <v>1827</v>
      </c>
      <c r="U121" s="217">
        <v>45564</v>
      </c>
      <c r="V121" s="221" t="s">
        <v>1830</v>
      </c>
      <c r="W121" s="213">
        <v>133006000</v>
      </c>
      <c r="X121" s="213" t="s">
        <v>1822</v>
      </c>
      <c r="Y121" s="213" t="s">
        <v>742</v>
      </c>
      <c r="Z121" s="213">
        <v>2</v>
      </c>
      <c r="AA121" s="213" t="s">
        <v>1794</v>
      </c>
      <c r="AB121" s="213" t="s">
        <v>1823</v>
      </c>
      <c r="AC121" s="214">
        <v>45564</v>
      </c>
      <c r="AD121" s="221" t="s">
        <v>1833</v>
      </c>
      <c r="AE121" s="218">
        <v>378000</v>
      </c>
      <c r="AF121" s="218" t="s">
        <v>1831</v>
      </c>
      <c r="AG121" s="218" t="s">
        <v>742</v>
      </c>
      <c r="AH121" s="218">
        <v>2</v>
      </c>
      <c r="AI121" s="218" t="s">
        <v>1798</v>
      </c>
      <c r="AJ121" s="218" t="s">
        <v>1832</v>
      </c>
      <c r="AK121" s="219">
        <v>45564</v>
      </c>
      <c r="AL121" s="221" t="s">
        <v>1835</v>
      </c>
      <c r="AM121" s="213">
        <v>378000</v>
      </c>
      <c r="AN121" s="213" t="s">
        <v>1831</v>
      </c>
      <c r="AO121" s="213" t="s">
        <v>742</v>
      </c>
      <c r="AP121" s="213">
        <v>2</v>
      </c>
      <c r="AQ121" s="213" t="s">
        <v>1834</v>
      </c>
      <c r="AR121" s="213" t="s">
        <v>1832</v>
      </c>
      <c r="AS121" s="214">
        <v>45564</v>
      </c>
      <c r="AT121" s="222" t="s">
        <v>638</v>
      </c>
      <c r="AU121" s="218" t="s">
        <v>17</v>
      </c>
      <c r="AV121" s="218" t="s">
        <v>17</v>
      </c>
      <c r="AW121" s="218" t="s">
        <v>17</v>
      </c>
      <c r="AX121" s="218" t="s">
        <v>17</v>
      </c>
      <c r="AY121" s="218" t="s">
        <v>17</v>
      </c>
      <c r="AZ121" s="218" t="s">
        <v>17</v>
      </c>
      <c r="BA121" s="219">
        <v>44801</v>
      </c>
      <c r="BB121" s="221" t="s">
        <v>637</v>
      </c>
      <c r="BC121" s="213" t="s">
        <v>17</v>
      </c>
      <c r="BD121" s="213" t="s">
        <v>17</v>
      </c>
      <c r="BE121" s="213" t="s">
        <v>17</v>
      </c>
      <c r="BF121" s="213" t="s">
        <v>17</v>
      </c>
      <c r="BG121" s="213" t="s">
        <v>17</v>
      </c>
      <c r="BH121" s="213" t="s">
        <v>17</v>
      </c>
      <c r="BI121" s="214">
        <v>44801</v>
      </c>
      <c r="BJ121" s="222" t="s">
        <v>1838</v>
      </c>
      <c r="BK121" s="222">
        <v>75</v>
      </c>
      <c r="BL121" s="222" t="s">
        <v>1802</v>
      </c>
      <c r="BM121" s="222" t="s">
        <v>22</v>
      </c>
      <c r="BN121" s="222">
        <v>3</v>
      </c>
      <c r="BO121" s="222" t="s">
        <v>1837</v>
      </c>
      <c r="BP121" s="218" t="s">
        <v>1836</v>
      </c>
      <c r="BQ121" s="223">
        <v>45564</v>
      </c>
      <c r="BR121" s="221" t="s">
        <v>639</v>
      </c>
      <c r="BS121" s="224" t="s">
        <v>17</v>
      </c>
      <c r="BT121" s="224" t="s">
        <v>17</v>
      </c>
      <c r="BU121" s="224" t="s">
        <v>17</v>
      </c>
      <c r="BV121" s="224" t="s">
        <v>17</v>
      </c>
      <c r="BW121" s="224" t="s">
        <v>17</v>
      </c>
      <c r="BX121" s="224" t="s">
        <v>17</v>
      </c>
      <c r="BY121" s="214">
        <v>44801</v>
      </c>
      <c r="BZ121" s="222" t="s">
        <v>640</v>
      </c>
      <c r="CA121" s="222" t="s">
        <v>17</v>
      </c>
      <c r="CB121" s="222" t="s">
        <v>17</v>
      </c>
      <c r="CC121" s="222" t="s">
        <v>17</v>
      </c>
      <c r="CD121" s="222" t="s">
        <v>17</v>
      </c>
      <c r="CE121" s="222" t="s">
        <v>17</v>
      </c>
      <c r="CF121" s="222" t="s">
        <v>17</v>
      </c>
      <c r="CG121" s="223">
        <v>44801</v>
      </c>
      <c r="CH121" s="221" t="s">
        <v>10869</v>
      </c>
      <c r="CI121" s="222" t="e">
        <v>#N/A</v>
      </c>
      <c r="CJ121" s="222" t="e">
        <v>#N/A</v>
      </c>
      <c r="CK121" s="222" t="e">
        <v>#N/A</v>
      </c>
      <c r="CL121" s="222" t="e">
        <v>#N/A</v>
      </c>
      <c r="CM121" s="222" t="e">
        <v>#N/A</v>
      </c>
      <c r="CN121" s="222" t="e">
        <v>#N/A</v>
      </c>
      <c r="CO121" s="225" t="e">
        <v>#N/A</v>
      </c>
      <c r="CP121" s="222" t="s">
        <v>642</v>
      </c>
      <c r="CQ121" s="224" t="s">
        <v>17</v>
      </c>
      <c r="CR121" s="224" t="s">
        <v>17</v>
      </c>
      <c r="CS121" s="224" t="s">
        <v>17</v>
      </c>
      <c r="CT121" s="224" t="s">
        <v>17</v>
      </c>
      <c r="CU121" s="224" t="s">
        <v>17</v>
      </c>
      <c r="CV121" s="224" t="s">
        <v>17</v>
      </c>
      <c r="CW121" s="214">
        <v>44801</v>
      </c>
      <c r="CX121" s="222" t="s">
        <v>1841</v>
      </c>
      <c r="CY121" s="218">
        <v>378000</v>
      </c>
      <c r="CZ121" s="218" t="s">
        <v>1831</v>
      </c>
      <c r="DA121" s="218" t="s">
        <v>742</v>
      </c>
      <c r="DB121" s="218">
        <v>2</v>
      </c>
      <c r="DC121" s="218" t="s">
        <v>1848</v>
      </c>
      <c r="DD121" s="218" t="s">
        <v>1832</v>
      </c>
      <c r="DE121" s="220">
        <v>45564</v>
      </c>
      <c r="DF121" s="221" t="s">
        <v>1845</v>
      </c>
      <c r="DG121" s="213">
        <v>132628000</v>
      </c>
      <c r="DH121" s="224" t="s">
        <v>1842</v>
      </c>
      <c r="DI121" s="224" t="s">
        <v>742</v>
      </c>
      <c r="DJ121" s="224">
        <v>2</v>
      </c>
      <c r="DK121" s="224" t="s">
        <v>1844</v>
      </c>
      <c r="DL121" s="224" t="s">
        <v>1843</v>
      </c>
      <c r="DM121" s="214">
        <v>45564</v>
      </c>
      <c r="DN121" s="222" t="s">
        <v>1847</v>
      </c>
      <c r="DO121" s="218">
        <v>0</v>
      </c>
      <c r="DP121" s="222" t="s">
        <v>1831</v>
      </c>
      <c r="DQ121" s="222" t="s">
        <v>742</v>
      </c>
      <c r="DR121" s="222">
        <v>2</v>
      </c>
      <c r="DS121" s="222" t="s">
        <v>1846</v>
      </c>
      <c r="DT121" s="222" t="s">
        <v>1832</v>
      </c>
      <c r="DU121" s="223">
        <v>45564</v>
      </c>
      <c r="DV121" s="221" t="s">
        <v>1849</v>
      </c>
      <c r="DW121" s="213">
        <v>378000</v>
      </c>
      <c r="DX121" s="224" t="s">
        <v>1831</v>
      </c>
      <c r="DY121" s="224" t="s">
        <v>742</v>
      </c>
      <c r="DZ121" s="224">
        <v>2</v>
      </c>
      <c r="EA121" s="224" t="s">
        <v>1848</v>
      </c>
      <c r="EB121" s="224" t="s">
        <v>1832</v>
      </c>
      <c r="EC121" s="214">
        <v>45564</v>
      </c>
      <c r="ED121" s="222" t="s">
        <v>1851</v>
      </c>
      <c r="EE121" s="218" t="s">
        <v>17</v>
      </c>
      <c r="EF121" s="222" t="s">
        <v>1831</v>
      </c>
      <c r="EG121" s="222" t="s">
        <v>742</v>
      </c>
      <c r="EH121" s="222">
        <v>2</v>
      </c>
      <c r="EI121" s="222" t="s">
        <v>1850</v>
      </c>
      <c r="EJ121" s="222" t="s">
        <v>1832</v>
      </c>
      <c r="EK121" s="223">
        <v>45564</v>
      </c>
      <c r="EL121" s="221" t="s">
        <v>1853</v>
      </c>
      <c r="EM121" s="213" t="s">
        <v>17</v>
      </c>
      <c r="EN121" s="224" t="s">
        <v>1831</v>
      </c>
      <c r="EO121" s="224" t="s">
        <v>742</v>
      </c>
      <c r="EP121" s="224">
        <v>2</v>
      </c>
      <c r="EQ121" s="224" t="s">
        <v>1852</v>
      </c>
      <c r="ER121" s="224" t="s">
        <v>1832</v>
      </c>
      <c r="ES121" s="214">
        <v>45564</v>
      </c>
      <c r="ET121" s="222" t="s">
        <v>1840</v>
      </c>
      <c r="EU121" s="222">
        <v>75</v>
      </c>
      <c r="EV121" s="222" t="s">
        <v>1802</v>
      </c>
      <c r="EW121" s="222" t="s">
        <v>22</v>
      </c>
      <c r="EX121" s="222">
        <v>3</v>
      </c>
      <c r="EY121" s="222" t="s">
        <v>1837</v>
      </c>
      <c r="EZ121" s="222" t="s">
        <v>1839</v>
      </c>
      <c r="FA121" s="223">
        <v>45564</v>
      </c>
      <c r="FB121" s="221" t="s">
        <v>645</v>
      </c>
      <c r="FC121" s="224">
        <v>4</v>
      </c>
      <c r="FD121" s="224" t="s">
        <v>643</v>
      </c>
      <c r="FE121" s="224" t="s">
        <v>358</v>
      </c>
      <c r="FF121" s="224">
        <v>1</v>
      </c>
      <c r="FG121" s="224" t="s">
        <v>630</v>
      </c>
      <c r="FH121" s="224" t="s">
        <v>644</v>
      </c>
      <c r="FI121" s="214">
        <v>44801</v>
      </c>
      <c r="FJ121" s="221" t="s">
        <v>646</v>
      </c>
      <c r="FK121" s="222" t="s">
        <v>17</v>
      </c>
      <c r="FL121" s="222" t="s">
        <v>17</v>
      </c>
      <c r="FM121" s="222" t="s">
        <v>17</v>
      </c>
      <c r="FN121" s="222" t="s">
        <v>17</v>
      </c>
      <c r="FO121" s="222" t="s">
        <v>17</v>
      </c>
      <c r="FP121" s="218" t="s">
        <v>17</v>
      </c>
      <c r="FQ121" s="219">
        <v>44801</v>
      </c>
      <c r="FR121" s="221" t="s">
        <v>647</v>
      </c>
      <c r="FS121" s="224" t="s">
        <v>17</v>
      </c>
      <c r="FT121" s="224" t="s">
        <v>17</v>
      </c>
      <c r="FU121" s="224" t="s">
        <v>17</v>
      </c>
      <c r="FV121" s="224" t="s">
        <v>17</v>
      </c>
      <c r="FW121" s="224" t="s">
        <v>17</v>
      </c>
      <c r="FX121" s="224" t="s">
        <v>17</v>
      </c>
      <c r="FY121" s="214">
        <v>44801</v>
      </c>
      <c r="FZ121" s="222" t="s">
        <v>1207</v>
      </c>
      <c r="GA121" s="222">
        <v>0</v>
      </c>
      <c r="GB121" s="222" t="s">
        <v>1188</v>
      </c>
      <c r="GC121" s="222" t="s">
        <v>33</v>
      </c>
      <c r="GD121" s="222">
        <v>2</v>
      </c>
      <c r="GE121" s="222" t="s">
        <v>17</v>
      </c>
      <c r="GF121" s="222" t="s">
        <v>17</v>
      </c>
      <c r="GG121" s="223">
        <v>45460</v>
      </c>
      <c r="GH121" s="221" t="s">
        <v>1213</v>
      </c>
      <c r="GI121" s="224">
        <v>0</v>
      </c>
      <c r="GJ121" s="224" t="s">
        <v>1188</v>
      </c>
      <c r="GK121" s="224" t="s">
        <v>33</v>
      </c>
      <c r="GL121" s="224">
        <v>2</v>
      </c>
      <c r="GM121" s="224" t="s">
        <v>17</v>
      </c>
      <c r="GN121" s="224" t="s">
        <v>17</v>
      </c>
      <c r="GO121" s="214">
        <v>45460</v>
      </c>
      <c r="GP121" s="222" t="s">
        <v>1208</v>
      </c>
      <c r="GQ121" s="222">
        <v>0</v>
      </c>
      <c r="GR121" s="222" t="s">
        <v>1188</v>
      </c>
      <c r="GS121" s="222" t="s">
        <v>33</v>
      </c>
      <c r="GT121" s="222">
        <v>2</v>
      </c>
      <c r="GU121" s="222" t="s">
        <v>17</v>
      </c>
      <c r="GV121" s="222" t="s">
        <v>17</v>
      </c>
      <c r="GW121" s="223">
        <v>45460</v>
      </c>
      <c r="GX121" s="221" t="s">
        <v>1214</v>
      </c>
      <c r="GY121" s="224">
        <v>0</v>
      </c>
      <c r="GZ121" s="224" t="s">
        <v>1188</v>
      </c>
      <c r="HA121" s="224" t="s">
        <v>33</v>
      </c>
      <c r="HB121" s="224">
        <v>2</v>
      </c>
      <c r="HC121" s="224" t="s">
        <v>17</v>
      </c>
      <c r="HD121" s="224" t="s">
        <v>17</v>
      </c>
      <c r="HE121" s="214">
        <v>45460</v>
      </c>
      <c r="HF121" s="222" t="s">
        <v>1206</v>
      </c>
      <c r="HG121" s="222">
        <v>0</v>
      </c>
      <c r="HH121" s="222" t="s">
        <v>1188</v>
      </c>
      <c r="HI121" s="222" t="s">
        <v>33</v>
      </c>
      <c r="HJ121" s="222">
        <v>2</v>
      </c>
      <c r="HK121" s="222" t="s">
        <v>17</v>
      </c>
      <c r="HL121" s="222" t="s">
        <v>17</v>
      </c>
      <c r="HM121" s="223">
        <v>45460</v>
      </c>
      <c r="HN121" s="221" t="s">
        <v>1212</v>
      </c>
      <c r="HO121" s="224">
        <v>0</v>
      </c>
      <c r="HP121" s="224" t="s">
        <v>1188</v>
      </c>
      <c r="HQ121" s="224" t="s">
        <v>33</v>
      </c>
      <c r="HR121" s="224">
        <v>2</v>
      </c>
      <c r="HS121" s="224" t="s">
        <v>17</v>
      </c>
      <c r="HT121" s="224" t="s">
        <v>17</v>
      </c>
      <c r="HU121" s="214">
        <v>45460</v>
      </c>
      <c r="HV121" s="222" t="s">
        <v>1209</v>
      </c>
      <c r="HW121" s="222">
        <v>0</v>
      </c>
      <c r="HX121" s="222" t="s">
        <v>1188</v>
      </c>
      <c r="HY121" s="222" t="s">
        <v>33</v>
      </c>
      <c r="HZ121" s="222">
        <v>2</v>
      </c>
      <c r="IA121" s="222" t="s">
        <v>17</v>
      </c>
      <c r="IB121" s="222" t="s">
        <v>17</v>
      </c>
      <c r="IC121" s="223">
        <v>45460</v>
      </c>
      <c r="ID121" s="221" t="s">
        <v>1211</v>
      </c>
      <c r="IE121" s="224">
        <v>1</v>
      </c>
      <c r="IF121" s="224" t="s">
        <v>1188</v>
      </c>
      <c r="IG121" s="224" t="s">
        <v>33</v>
      </c>
      <c r="IH121" s="224">
        <v>2</v>
      </c>
      <c r="II121" s="224" t="s">
        <v>17</v>
      </c>
      <c r="IJ121" s="224" t="s">
        <v>17</v>
      </c>
      <c r="IK121" s="214">
        <v>45460</v>
      </c>
      <c r="IL121" s="222" t="s">
        <v>1210</v>
      </c>
      <c r="IM121" s="222">
        <v>1</v>
      </c>
      <c r="IN121" s="222" t="s">
        <v>1188</v>
      </c>
      <c r="IO121" s="222" t="s">
        <v>33</v>
      </c>
      <c r="IP121" s="222">
        <v>2</v>
      </c>
      <c r="IQ121" s="222" t="s">
        <v>17</v>
      </c>
      <c r="IR121" s="222" t="s">
        <v>17</v>
      </c>
      <c r="IS121" s="223">
        <v>45460</v>
      </c>
    </row>
    <row r="122" spans="1:253" s="11" customFormat="1" ht="13.25" customHeight="1" x14ac:dyDescent="0.25">
      <c r="A122" s="11" t="s">
        <v>1008</v>
      </c>
      <c r="B122" s="11">
        <v>0</v>
      </c>
      <c r="C122" s="11" t="s">
        <v>1009</v>
      </c>
      <c r="D122" s="11" t="s">
        <v>1010</v>
      </c>
      <c r="E122" s="11" t="s">
        <v>10523</v>
      </c>
      <c r="F122" s="11" t="s">
        <v>1729</v>
      </c>
      <c r="G122" s="212">
        <v>226783000</v>
      </c>
      <c r="H122" s="213" t="s">
        <v>1726</v>
      </c>
      <c r="I122" s="213" t="s">
        <v>742</v>
      </c>
      <c r="J122" s="213">
        <v>2</v>
      </c>
      <c r="K122" s="213" t="s">
        <v>1728</v>
      </c>
      <c r="L122" s="213" t="s">
        <v>1727</v>
      </c>
      <c r="M122" s="214">
        <v>45560</v>
      </c>
      <c r="N122" s="227" t="s">
        <v>1598</v>
      </c>
      <c r="O122" s="216">
        <v>37488</v>
      </c>
      <c r="P122" s="216" t="s">
        <v>1595</v>
      </c>
      <c r="Q122" s="216" t="s">
        <v>358</v>
      </c>
      <c r="R122" s="216">
        <v>1</v>
      </c>
      <c r="S122" s="216" t="s">
        <v>1597</v>
      </c>
      <c r="T122" s="216" t="s">
        <v>1596</v>
      </c>
      <c r="U122" s="217">
        <v>45529</v>
      </c>
      <c r="V122" s="227" t="s">
        <v>1733</v>
      </c>
      <c r="W122" s="213">
        <v>5010000</v>
      </c>
      <c r="X122" s="213" t="s">
        <v>1730</v>
      </c>
      <c r="Y122" s="213" t="s">
        <v>742</v>
      </c>
      <c r="Z122" s="213">
        <v>2</v>
      </c>
      <c r="AA122" s="213" t="s">
        <v>1732</v>
      </c>
      <c r="AB122" s="213" t="s">
        <v>1731</v>
      </c>
      <c r="AC122" s="214">
        <v>45560</v>
      </c>
      <c r="AD122" s="227" t="s">
        <v>1735</v>
      </c>
      <c r="AE122" s="218">
        <v>5010000</v>
      </c>
      <c r="AF122" s="218" t="s">
        <v>1730</v>
      </c>
      <c r="AG122" s="218" t="s">
        <v>742</v>
      </c>
      <c r="AH122" s="218">
        <v>2</v>
      </c>
      <c r="AI122" s="218" t="s">
        <v>1734</v>
      </c>
      <c r="AJ122" s="218" t="s">
        <v>1731</v>
      </c>
      <c r="AK122" s="219">
        <v>45560</v>
      </c>
      <c r="AL122" s="227" t="s">
        <v>1739</v>
      </c>
      <c r="AM122" s="213">
        <v>1307000</v>
      </c>
      <c r="AN122" s="213" t="s">
        <v>1736</v>
      </c>
      <c r="AO122" s="213" t="s">
        <v>742</v>
      </c>
      <c r="AP122" s="213">
        <v>2</v>
      </c>
      <c r="AQ122" s="213" t="s">
        <v>1738</v>
      </c>
      <c r="AR122" s="213" t="s">
        <v>1737</v>
      </c>
      <c r="AS122" s="214">
        <v>45560</v>
      </c>
      <c r="AT122" s="228" t="s">
        <v>1599</v>
      </c>
      <c r="AU122" s="218" t="s">
        <v>17</v>
      </c>
      <c r="AV122" s="218" t="s">
        <v>17</v>
      </c>
      <c r="AW122" s="218" t="s">
        <v>17</v>
      </c>
      <c r="AX122" s="218" t="s">
        <v>17</v>
      </c>
      <c r="AY122" s="218" t="s">
        <v>1548</v>
      </c>
      <c r="AZ122" s="218" t="s">
        <v>17</v>
      </c>
      <c r="BA122" s="219">
        <v>45529</v>
      </c>
      <c r="BB122" s="227" t="s">
        <v>1014</v>
      </c>
      <c r="BC122" s="213" t="s">
        <v>17</v>
      </c>
      <c r="BD122" s="213" t="s">
        <v>17</v>
      </c>
      <c r="BE122" s="213" t="s">
        <v>17</v>
      </c>
      <c r="BF122" s="213" t="s">
        <v>17</v>
      </c>
      <c r="BG122" s="213" t="s">
        <v>1011</v>
      </c>
      <c r="BH122" s="213" t="s">
        <v>17</v>
      </c>
      <c r="BI122" s="214">
        <v>45381</v>
      </c>
      <c r="BJ122" s="228" t="s">
        <v>1742</v>
      </c>
      <c r="BK122" s="228">
        <v>2844</v>
      </c>
      <c r="BL122" s="228" t="s">
        <v>1740</v>
      </c>
      <c r="BM122" s="228" t="s">
        <v>742</v>
      </c>
      <c r="BN122" s="228">
        <v>2</v>
      </c>
      <c r="BO122" s="228" t="s">
        <v>1741</v>
      </c>
      <c r="BP122" s="218" t="s">
        <v>496</v>
      </c>
      <c r="BQ122" s="229">
        <v>45560</v>
      </c>
      <c r="BR122" s="227" t="s">
        <v>1015</v>
      </c>
      <c r="BS122" s="230" t="s">
        <v>17</v>
      </c>
      <c r="BT122" s="230" t="s">
        <v>17</v>
      </c>
      <c r="BU122" s="230" t="s">
        <v>17</v>
      </c>
      <c r="BV122" s="230" t="s">
        <v>17</v>
      </c>
      <c r="BW122" s="230" t="s">
        <v>1011</v>
      </c>
      <c r="BX122" s="230" t="s">
        <v>17</v>
      </c>
      <c r="BY122" s="214">
        <v>45381</v>
      </c>
      <c r="BZ122" s="228" t="s">
        <v>1016</v>
      </c>
      <c r="CA122" s="228" t="s">
        <v>17</v>
      </c>
      <c r="CB122" s="228" t="s">
        <v>17</v>
      </c>
      <c r="CC122" s="228" t="s">
        <v>17</v>
      </c>
      <c r="CD122" s="228" t="s">
        <v>17</v>
      </c>
      <c r="CE122" s="228" t="s">
        <v>1011</v>
      </c>
      <c r="CF122" s="228" t="s">
        <v>17</v>
      </c>
      <c r="CG122" s="229">
        <v>45381</v>
      </c>
      <c r="CH122" s="227" t="s">
        <v>10870</v>
      </c>
      <c r="CI122" s="228" t="e">
        <v>#N/A</v>
      </c>
      <c r="CJ122" s="228" t="e">
        <v>#N/A</v>
      </c>
      <c r="CK122" s="228" t="e">
        <v>#N/A</v>
      </c>
      <c r="CL122" s="228" t="e">
        <v>#N/A</v>
      </c>
      <c r="CM122" s="228" t="e">
        <v>#N/A</v>
      </c>
      <c r="CN122" s="228" t="e">
        <v>#N/A</v>
      </c>
      <c r="CO122" s="231" t="e">
        <v>#N/A</v>
      </c>
      <c r="CP122" s="228" t="s">
        <v>1018</v>
      </c>
      <c r="CQ122" s="230" t="s">
        <v>17</v>
      </c>
      <c r="CR122" s="230" t="s">
        <v>17</v>
      </c>
      <c r="CS122" s="230" t="s">
        <v>17</v>
      </c>
      <c r="CT122" s="230" t="s">
        <v>17</v>
      </c>
      <c r="CU122" s="230" t="s">
        <v>1011</v>
      </c>
      <c r="CV122" s="230" t="s">
        <v>17</v>
      </c>
      <c r="CW122" s="214">
        <v>45381</v>
      </c>
      <c r="CX122" s="228" t="s">
        <v>1750</v>
      </c>
      <c r="CY122" s="218">
        <v>3216000</v>
      </c>
      <c r="CZ122" s="218" t="s">
        <v>1751</v>
      </c>
      <c r="DA122" s="218" t="s">
        <v>742</v>
      </c>
      <c r="DB122" s="218">
        <v>2</v>
      </c>
      <c r="DC122" s="218" t="s">
        <v>1602</v>
      </c>
      <c r="DD122" s="218" t="s">
        <v>1752</v>
      </c>
      <c r="DE122" s="220">
        <v>45560</v>
      </c>
      <c r="DF122" s="227" t="s">
        <v>1603</v>
      </c>
      <c r="DG122" s="213">
        <v>0</v>
      </c>
      <c r="DH122" s="230" t="s">
        <v>1600</v>
      </c>
      <c r="DI122" s="230" t="s">
        <v>742</v>
      </c>
      <c r="DJ122" s="230">
        <v>2</v>
      </c>
      <c r="DK122" s="230" t="s">
        <v>1602</v>
      </c>
      <c r="DL122" s="230" t="s">
        <v>1601</v>
      </c>
      <c r="DM122" s="214">
        <v>45529</v>
      </c>
      <c r="DN122" s="228" t="s">
        <v>1604</v>
      </c>
      <c r="DO122" s="218">
        <v>1794000</v>
      </c>
      <c r="DP122" s="228" t="s">
        <v>1600</v>
      </c>
      <c r="DQ122" s="228" t="s">
        <v>742</v>
      </c>
      <c r="DR122" s="228">
        <v>2</v>
      </c>
      <c r="DS122" s="228" t="s">
        <v>1602</v>
      </c>
      <c r="DT122" s="228" t="s">
        <v>1601</v>
      </c>
      <c r="DU122" s="229">
        <v>45529</v>
      </c>
      <c r="DV122" s="227" t="s">
        <v>1753</v>
      </c>
      <c r="DW122" s="213">
        <v>1752000</v>
      </c>
      <c r="DX122" s="230" t="s">
        <v>1751</v>
      </c>
      <c r="DY122" s="230" t="s">
        <v>742</v>
      </c>
      <c r="DZ122" s="230">
        <v>2</v>
      </c>
      <c r="EA122" s="230" t="s">
        <v>1602</v>
      </c>
      <c r="EB122" s="230" t="s">
        <v>1752</v>
      </c>
      <c r="EC122" s="214">
        <v>45560</v>
      </c>
      <c r="ED122" s="228" t="s">
        <v>1607</v>
      </c>
      <c r="EE122" s="218">
        <v>1464000</v>
      </c>
      <c r="EF122" s="228" t="s">
        <v>1605</v>
      </c>
      <c r="EG122" s="228" t="s">
        <v>742</v>
      </c>
      <c r="EH122" s="228">
        <v>2</v>
      </c>
      <c r="EI122" s="228" t="s">
        <v>1602</v>
      </c>
      <c r="EJ122" s="228" t="s">
        <v>1606</v>
      </c>
      <c r="EK122" s="229">
        <v>45529</v>
      </c>
      <c r="EL122" s="227" t="s">
        <v>1611</v>
      </c>
      <c r="EM122" s="213" t="s">
        <v>17</v>
      </c>
      <c r="EN122" s="230" t="s">
        <v>1608</v>
      </c>
      <c r="EO122" s="230" t="s">
        <v>742</v>
      </c>
      <c r="EP122" s="230">
        <v>2</v>
      </c>
      <c r="EQ122" s="230" t="s">
        <v>1610</v>
      </c>
      <c r="ER122" s="230" t="s">
        <v>1609</v>
      </c>
      <c r="ES122" s="214">
        <v>45529</v>
      </c>
      <c r="ET122" s="228" t="s">
        <v>1746</v>
      </c>
      <c r="EU122" s="228">
        <v>9702</v>
      </c>
      <c r="EV122" s="228" t="s">
        <v>1743</v>
      </c>
      <c r="EW122" s="228" t="s">
        <v>742</v>
      </c>
      <c r="EX122" s="228">
        <v>2</v>
      </c>
      <c r="EY122" s="228" t="s">
        <v>1745</v>
      </c>
      <c r="EZ122" s="228" t="s">
        <v>1744</v>
      </c>
      <c r="FA122" s="229">
        <v>45560</v>
      </c>
      <c r="FB122" s="227" t="s">
        <v>1757</v>
      </c>
      <c r="FC122" s="230">
        <v>5</v>
      </c>
      <c r="FD122" s="230" t="s">
        <v>1754</v>
      </c>
      <c r="FE122" s="230" t="s">
        <v>358</v>
      </c>
      <c r="FF122" s="230">
        <v>1</v>
      </c>
      <c r="FG122" s="230" t="s">
        <v>1756</v>
      </c>
      <c r="FH122" s="230" t="s">
        <v>1755</v>
      </c>
      <c r="FI122" s="214">
        <v>45560</v>
      </c>
      <c r="FJ122" s="227" t="s">
        <v>1012</v>
      </c>
      <c r="FK122" s="228" t="s">
        <v>17</v>
      </c>
      <c r="FL122" s="228" t="s">
        <v>17</v>
      </c>
      <c r="FM122" s="228" t="s">
        <v>17</v>
      </c>
      <c r="FN122" s="228" t="s">
        <v>17</v>
      </c>
      <c r="FO122" s="228" t="s">
        <v>1011</v>
      </c>
      <c r="FP122" s="218" t="s">
        <v>17</v>
      </c>
      <c r="FQ122" s="219">
        <v>45381</v>
      </c>
      <c r="FR122" s="227" t="s">
        <v>1013</v>
      </c>
      <c r="FS122" s="230" t="s">
        <v>17</v>
      </c>
      <c r="FT122" s="230" t="s">
        <v>17</v>
      </c>
      <c r="FU122" s="230" t="s">
        <v>17</v>
      </c>
      <c r="FV122" s="230" t="s">
        <v>17</v>
      </c>
      <c r="FW122" s="230" t="s">
        <v>1011</v>
      </c>
      <c r="FX122" s="230" t="s">
        <v>17</v>
      </c>
      <c r="FY122" s="214">
        <v>45381</v>
      </c>
      <c r="FZ122" s="228" t="s">
        <v>1216</v>
      </c>
      <c r="GA122" s="228">
        <v>2</v>
      </c>
      <c r="GB122" s="228" t="s">
        <v>1188</v>
      </c>
      <c r="GC122" s="228" t="s">
        <v>33</v>
      </c>
      <c r="GD122" s="228">
        <v>2</v>
      </c>
      <c r="GE122" s="228" t="s">
        <v>17</v>
      </c>
      <c r="GF122" s="228" t="s">
        <v>17</v>
      </c>
      <c r="GG122" s="229">
        <v>45460</v>
      </c>
      <c r="GH122" s="227" t="s">
        <v>1222</v>
      </c>
      <c r="GI122" s="230">
        <v>3</v>
      </c>
      <c r="GJ122" s="230" t="s">
        <v>1188</v>
      </c>
      <c r="GK122" s="230" t="s">
        <v>33</v>
      </c>
      <c r="GL122" s="230">
        <v>2</v>
      </c>
      <c r="GM122" s="230" t="s">
        <v>17</v>
      </c>
      <c r="GN122" s="230" t="s">
        <v>17</v>
      </c>
      <c r="GO122" s="214">
        <v>45460</v>
      </c>
      <c r="GP122" s="228" t="s">
        <v>1217</v>
      </c>
      <c r="GQ122" s="228">
        <v>2</v>
      </c>
      <c r="GR122" s="228" t="s">
        <v>1188</v>
      </c>
      <c r="GS122" s="228" t="s">
        <v>33</v>
      </c>
      <c r="GT122" s="228">
        <v>2</v>
      </c>
      <c r="GU122" s="228" t="s">
        <v>17</v>
      </c>
      <c r="GV122" s="228" t="s">
        <v>17</v>
      </c>
      <c r="GW122" s="229">
        <v>45460</v>
      </c>
      <c r="GX122" s="227" t="s">
        <v>1223</v>
      </c>
      <c r="GY122" s="230">
        <v>2</v>
      </c>
      <c r="GZ122" s="230" t="s">
        <v>1188</v>
      </c>
      <c r="HA122" s="230" t="s">
        <v>33</v>
      </c>
      <c r="HB122" s="230">
        <v>2</v>
      </c>
      <c r="HC122" s="230" t="s">
        <v>17</v>
      </c>
      <c r="HD122" s="230" t="s">
        <v>17</v>
      </c>
      <c r="HE122" s="214">
        <v>45460</v>
      </c>
      <c r="HF122" s="228" t="s">
        <v>1215</v>
      </c>
      <c r="HG122" s="228">
        <v>3</v>
      </c>
      <c r="HH122" s="228" t="s">
        <v>1188</v>
      </c>
      <c r="HI122" s="228" t="s">
        <v>33</v>
      </c>
      <c r="HJ122" s="228">
        <v>2</v>
      </c>
      <c r="HK122" s="228" t="s">
        <v>17</v>
      </c>
      <c r="HL122" s="228" t="s">
        <v>17</v>
      </c>
      <c r="HM122" s="229">
        <v>45460</v>
      </c>
      <c r="HN122" s="227" t="s">
        <v>1221</v>
      </c>
      <c r="HO122" s="230">
        <v>3</v>
      </c>
      <c r="HP122" s="230" t="s">
        <v>1188</v>
      </c>
      <c r="HQ122" s="230" t="s">
        <v>33</v>
      </c>
      <c r="HR122" s="230">
        <v>2</v>
      </c>
      <c r="HS122" s="230" t="s">
        <v>17</v>
      </c>
      <c r="HT122" s="230" t="s">
        <v>17</v>
      </c>
      <c r="HU122" s="214">
        <v>45460</v>
      </c>
      <c r="HV122" s="228" t="s">
        <v>1218</v>
      </c>
      <c r="HW122" s="228">
        <v>3</v>
      </c>
      <c r="HX122" s="228" t="s">
        <v>1188</v>
      </c>
      <c r="HY122" s="228" t="s">
        <v>33</v>
      </c>
      <c r="HZ122" s="228">
        <v>2</v>
      </c>
      <c r="IA122" s="228" t="s">
        <v>17</v>
      </c>
      <c r="IB122" s="228" t="s">
        <v>17</v>
      </c>
      <c r="IC122" s="229">
        <v>45460</v>
      </c>
      <c r="ID122" s="227" t="s">
        <v>1220</v>
      </c>
      <c r="IE122" s="230">
        <v>2</v>
      </c>
      <c r="IF122" s="230" t="s">
        <v>1188</v>
      </c>
      <c r="IG122" s="230" t="s">
        <v>33</v>
      </c>
      <c r="IH122" s="230">
        <v>2</v>
      </c>
      <c r="II122" s="230" t="s">
        <v>17</v>
      </c>
      <c r="IJ122" s="230" t="s">
        <v>17</v>
      </c>
      <c r="IK122" s="214">
        <v>45460</v>
      </c>
      <c r="IL122" s="228" t="s">
        <v>1219</v>
      </c>
      <c r="IM122" s="228">
        <v>2</v>
      </c>
      <c r="IN122" s="228" t="s">
        <v>1188</v>
      </c>
      <c r="IO122" s="228" t="s">
        <v>33</v>
      </c>
      <c r="IP122" s="228">
        <v>2</v>
      </c>
      <c r="IQ122" s="228" t="s">
        <v>17</v>
      </c>
      <c r="IR122" s="228" t="s">
        <v>17</v>
      </c>
      <c r="IS122" s="229">
        <v>45460</v>
      </c>
    </row>
    <row r="123" spans="1:253" s="11" customFormat="1" ht="13.25" customHeight="1" x14ac:dyDescent="0.25">
      <c r="A123" s="11" t="s">
        <v>819</v>
      </c>
      <c r="B123" s="11">
        <v>0</v>
      </c>
      <c r="C123" s="11" t="s">
        <v>820</v>
      </c>
      <c r="D123" s="11" t="s">
        <v>821</v>
      </c>
      <c r="E123" s="11" t="s">
        <v>10526</v>
      </c>
      <c r="F123" s="11" t="s">
        <v>1857</v>
      </c>
      <c r="G123" s="212">
        <v>165238000</v>
      </c>
      <c r="H123" s="213" t="s">
        <v>1854</v>
      </c>
      <c r="I123" s="213" t="s">
        <v>742</v>
      </c>
      <c r="J123" s="213">
        <v>2</v>
      </c>
      <c r="K123" s="213" t="s">
        <v>1856</v>
      </c>
      <c r="L123" s="213" t="s">
        <v>1855</v>
      </c>
      <c r="M123" s="214">
        <v>45565</v>
      </c>
      <c r="N123" s="221" t="s">
        <v>1861</v>
      </c>
      <c r="O123" s="216">
        <v>2753873</v>
      </c>
      <c r="P123" s="216" t="s">
        <v>1858</v>
      </c>
      <c r="Q123" s="216" t="s">
        <v>742</v>
      </c>
      <c r="R123" s="216">
        <v>2</v>
      </c>
      <c r="S123" s="216" t="s">
        <v>1860</v>
      </c>
      <c r="T123" s="216" t="s">
        <v>1859</v>
      </c>
      <c r="U123" s="217">
        <v>45565</v>
      </c>
      <c r="V123" s="221" t="s">
        <v>1865</v>
      </c>
      <c r="W123" s="213">
        <v>101169000</v>
      </c>
      <c r="X123" s="213" t="s">
        <v>1862</v>
      </c>
      <c r="Y123" s="213" t="s">
        <v>742</v>
      </c>
      <c r="Z123" s="213">
        <v>2</v>
      </c>
      <c r="AA123" s="213" t="s">
        <v>1864</v>
      </c>
      <c r="AB123" s="213" t="s">
        <v>1863</v>
      </c>
      <c r="AC123" s="214">
        <v>45565</v>
      </c>
      <c r="AD123" s="221" t="s">
        <v>1869</v>
      </c>
      <c r="AE123" s="218">
        <v>67634000</v>
      </c>
      <c r="AF123" s="218" t="s">
        <v>1866</v>
      </c>
      <c r="AG123" s="218" t="s">
        <v>742</v>
      </c>
      <c r="AH123" s="218">
        <v>2</v>
      </c>
      <c r="AI123" s="218" t="s">
        <v>1868</v>
      </c>
      <c r="AJ123" s="218" t="s">
        <v>1867</v>
      </c>
      <c r="AK123" s="219">
        <v>45565</v>
      </c>
      <c r="AL123" s="221" t="s">
        <v>1873</v>
      </c>
      <c r="AM123" s="213">
        <v>508000</v>
      </c>
      <c r="AN123" s="213" t="s">
        <v>1870</v>
      </c>
      <c r="AO123" s="213" t="s">
        <v>742</v>
      </c>
      <c r="AP123" s="213">
        <v>2</v>
      </c>
      <c r="AQ123" s="213" t="s">
        <v>1872</v>
      </c>
      <c r="AR123" s="213" t="s">
        <v>1871</v>
      </c>
      <c r="AS123" s="214">
        <v>45565</v>
      </c>
      <c r="AT123" s="222" t="s">
        <v>1881</v>
      </c>
      <c r="AU123" s="218">
        <v>4</v>
      </c>
      <c r="AV123" s="218" t="s">
        <v>1878</v>
      </c>
      <c r="AW123" s="218" t="s">
        <v>742</v>
      </c>
      <c r="AX123" s="218">
        <v>2</v>
      </c>
      <c r="AY123" s="218" t="s">
        <v>1880</v>
      </c>
      <c r="AZ123" s="218" t="s">
        <v>1879</v>
      </c>
      <c r="BA123" s="219">
        <v>45565</v>
      </c>
      <c r="BB123" s="221" t="s">
        <v>1877</v>
      </c>
      <c r="BC123" s="213">
        <v>284825</v>
      </c>
      <c r="BD123" s="213" t="s">
        <v>1874</v>
      </c>
      <c r="BE123" s="213" t="s">
        <v>742</v>
      </c>
      <c r="BF123" s="213">
        <v>2</v>
      </c>
      <c r="BG123" s="213" t="s">
        <v>1876</v>
      </c>
      <c r="BH123" s="213" t="s">
        <v>1875</v>
      </c>
      <c r="BI123" s="214">
        <v>45565</v>
      </c>
      <c r="BJ123" s="222" t="s">
        <v>1885</v>
      </c>
      <c r="BK123" s="222">
        <v>3252</v>
      </c>
      <c r="BL123" s="222" t="s">
        <v>1882</v>
      </c>
      <c r="BM123" s="222" t="s">
        <v>742</v>
      </c>
      <c r="BN123" s="222">
        <v>2</v>
      </c>
      <c r="BO123" s="222" t="s">
        <v>1884</v>
      </c>
      <c r="BP123" s="218" t="s">
        <v>1883</v>
      </c>
      <c r="BQ123" s="223">
        <v>45565</v>
      </c>
      <c r="BR123" s="221" t="s">
        <v>849</v>
      </c>
      <c r="BS123" s="224">
        <v>437</v>
      </c>
      <c r="BT123" s="224" t="s">
        <v>846</v>
      </c>
      <c r="BU123" s="224" t="s">
        <v>742</v>
      </c>
      <c r="BV123" s="224">
        <v>2</v>
      </c>
      <c r="BW123" s="224" t="s">
        <v>848</v>
      </c>
      <c r="BX123" s="224" t="s">
        <v>847</v>
      </c>
      <c r="BY123" s="214">
        <v>45014</v>
      </c>
      <c r="BZ123" s="222" t="s">
        <v>852</v>
      </c>
      <c r="CA123" s="222">
        <v>437</v>
      </c>
      <c r="CB123" s="222" t="s">
        <v>850</v>
      </c>
      <c r="CC123" s="222" t="s">
        <v>742</v>
      </c>
      <c r="CD123" s="222">
        <v>2</v>
      </c>
      <c r="CE123" s="222" t="s">
        <v>851</v>
      </c>
      <c r="CF123" s="222" t="s">
        <v>847</v>
      </c>
      <c r="CG123" s="223">
        <v>45014</v>
      </c>
      <c r="CH123" s="221" t="s">
        <v>10871</v>
      </c>
      <c r="CI123" s="222" t="e">
        <v>#N/A</v>
      </c>
      <c r="CJ123" s="222" t="e">
        <v>#N/A</v>
      </c>
      <c r="CK123" s="222" t="e">
        <v>#N/A</v>
      </c>
      <c r="CL123" s="222" t="e">
        <v>#N/A</v>
      </c>
      <c r="CM123" s="222" t="e">
        <v>#N/A</v>
      </c>
      <c r="CN123" s="222" t="e">
        <v>#N/A</v>
      </c>
      <c r="CO123" s="225" t="e">
        <v>#N/A</v>
      </c>
      <c r="CP123" s="222" t="s">
        <v>825</v>
      </c>
      <c r="CQ123" s="224">
        <v>228</v>
      </c>
      <c r="CR123" s="224" t="s">
        <v>822</v>
      </c>
      <c r="CS123" s="224" t="s">
        <v>742</v>
      </c>
      <c r="CT123" s="224">
        <v>2</v>
      </c>
      <c r="CU123" s="224" t="s">
        <v>824</v>
      </c>
      <c r="CV123" s="224" t="s">
        <v>823</v>
      </c>
      <c r="CW123" s="214">
        <v>44957</v>
      </c>
      <c r="CX123" s="222" t="s">
        <v>1892</v>
      </c>
      <c r="CY123" s="218">
        <v>29790000</v>
      </c>
      <c r="CZ123" s="218" t="s">
        <v>1901</v>
      </c>
      <c r="DA123" s="218" t="s">
        <v>742</v>
      </c>
      <c r="DB123" s="218">
        <v>2</v>
      </c>
      <c r="DC123" s="218" t="s">
        <v>1903</v>
      </c>
      <c r="DD123" s="218" t="s">
        <v>1902</v>
      </c>
      <c r="DE123" s="220">
        <v>45565</v>
      </c>
      <c r="DF123" s="221" t="s">
        <v>1896</v>
      </c>
      <c r="DG123" s="213">
        <v>33535000</v>
      </c>
      <c r="DH123" s="224" t="s">
        <v>1893</v>
      </c>
      <c r="DI123" s="224" t="s">
        <v>742</v>
      </c>
      <c r="DJ123" s="224">
        <v>2</v>
      </c>
      <c r="DK123" s="224" t="s">
        <v>1895</v>
      </c>
      <c r="DL123" s="224" t="s">
        <v>1894</v>
      </c>
      <c r="DM123" s="214">
        <v>45565</v>
      </c>
      <c r="DN123" s="222" t="s">
        <v>1900</v>
      </c>
      <c r="DO123" s="218">
        <v>37845000</v>
      </c>
      <c r="DP123" s="222" t="s">
        <v>1897</v>
      </c>
      <c r="DQ123" s="222" t="s">
        <v>742</v>
      </c>
      <c r="DR123" s="222">
        <v>2</v>
      </c>
      <c r="DS123" s="222" t="s">
        <v>1899</v>
      </c>
      <c r="DT123" s="222" t="s">
        <v>1898</v>
      </c>
      <c r="DU123" s="223">
        <v>45565</v>
      </c>
      <c r="DV123" s="221" t="s">
        <v>1904</v>
      </c>
      <c r="DW123" s="213">
        <v>29607000</v>
      </c>
      <c r="DX123" s="224" t="s">
        <v>1901</v>
      </c>
      <c r="DY123" s="224" t="s">
        <v>742</v>
      </c>
      <c r="DZ123" s="224">
        <v>2</v>
      </c>
      <c r="EA123" s="224" t="s">
        <v>1903</v>
      </c>
      <c r="EB123" s="224" t="s">
        <v>1902</v>
      </c>
      <c r="EC123" s="214">
        <v>45565</v>
      </c>
      <c r="ED123" s="222" t="s">
        <v>1908</v>
      </c>
      <c r="EE123" s="218">
        <v>183000</v>
      </c>
      <c r="EF123" s="222" t="s">
        <v>1905</v>
      </c>
      <c r="EG123" s="222" t="s">
        <v>358</v>
      </c>
      <c r="EH123" s="222">
        <v>1</v>
      </c>
      <c r="EI123" s="222" t="s">
        <v>1907</v>
      </c>
      <c r="EJ123" s="222" t="s">
        <v>1906</v>
      </c>
      <c r="EK123" s="223">
        <v>45565</v>
      </c>
      <c r="EL123" s="221" t="s">
        <v>1912</v>
      </c>
      <c r="EM123" s="213">
        <v>0</v>
      </c>
      <c r="EN123" s="224" t="s">
        <v>1909</v>
      </c>
      <c r="EO123" s="224" t="s">
        <v>358</v>
      </c>
      <c r="EP123" s="224">
        <v>1</v>
      </c>
      <c r="EQ123" s="224" t="s">
        <v>1911</v>
      </c>
      <c r="ER123" s="224" t="s">
        <v>1910</v>
      </c>
      <c r="ES123" s="214">
        <v>45565</v>
      </c>
      <c r="ET123" s="222" t="s">
        <v>1888</v>
      </c>
      <c r="EU123" s="222">
        <v>3252</v>
      </c>
      <c r="EV123" s="222" t="s">
        <v>1886</v>
      </c>
      <c r="EW123" s="222" t="s">
        <v>742</v>
      </c>
      <c r="EX123" s="222">
        <v>2</v>
      </c>
      <c r="EY123" s="222" t="s">
        <v>1887</v>
      </c>
      <c r="EZ123" s="222" t="s">
        <v>1883</v>
      </c>
      <c r="FA123" s="223">
        <v>45565</v>
      </c>
      <c r="FB123" s="221" t="s">
        <v>1916</v>
      </c>
      <c r="FC123" s="224">
        <v>5</v>
      </c>
      <c r="FD123" s="224" t="s">
        <v>1913</v>
      </c>
      <c r="FE123" s="224" t="s">
        <v>358</v>
      </c>
      <c r="FF123" s="224">
        <v>1</v>
      </c>
      <c r="FG123" s="224" t="s">
        <v>1915</v>
      </c>
      <c r="FH123" s="224" t="s">
        <v>1914</v>
      </c>
      <c r="FI123" s="214">
        <v>45565</v>
      </c>
      <c r="FJ123" s="221" t="s">
        <v>10872</v>
      </c>
      <c r="FK123" s="222" t="e">
        <v>#N/A</v>
      </c>
      <c r="FL123" s="222" t="e">
        <v>#N/A</v>
      </c>
      <c r="FM123" s="222" t="e">
        <v>#N/A</v>
      </c>
      <c r="FN123" s="222" t="e">
        <v>#N/A</v>
      </c>
      <c r="FO123" s="222" t="e">
        <v>#N/A</v>
      </c>
      <c r="FP123" s="218" t="e">
        <v>#N/A</v>
      </c>
      <c r="FQ123" s="219" t="e">
        <v>#N/A</v>
      </c>
      <c r="FR123" s="221" t="s">
        <v>10873</v>
      </c>
      <c r="FS123" s="224" t="e">
        <v>#N/A</v>
      </c>
      <c r="FT123" s="224" t="e">
        <v>#N/A</v>
      </c>
      <c r="FU123" s="224" t="e">
        <v>#N/A</v>
      </c>
      <c r="FV123" s="224" t="e">
        <v>#N/A</v>
      </c>
      <c r="FW123" s="224" t="e">
        <v>#N/A</v>
      </c>
      <c r="FX123" s="224" t="e">
        <v>#N/A</v>
      </c>
      <c r="FY123" s="214" t="e">
        <v>#N/A</v>
      </c>
      <c r="FZ123" s="222" t="s">
        <v>1262</v>
      </c>
      <c r="GA123" s="222">
        <v>2</v>
      </c>
      <c r="GB123" s="222" t="s">
        <v>1188</v>
      </c>
      <c r="GC123" s="222" t="s">
        <v>33</v>
      </c>
      <c r="GD123" s="222">
        <v>2</v>
      </c>
      <c r="GE123" s="222" t="s">
        <v>17</v>
      </c>
      <c r="GF123" s="222" t="s">
        <v>17</v>
      </c>
      <c r="GG123" s="223">
        <v>45462</v>
      </c>
      <c r="GH123" s="221" t="s">
        <v>1268</v>
      </c>
      <c r="GI123" s="224">
        <v>1</v>
      </c>
      <c r="GJ123" s="224" t="s">
        <v>1188</v>
      </c>
      <c r="GK123" s="224" t="s">
        <v>33</v>
      </c>
      <c r="GL123" s="224">
        <v>2</v>
      </c>
      <c r="GM123" s="224" t="s">
        <v>17</v>
      </c>
      <c r="GN123" s="224" t="s">
        <v>17</v>
      </c>
      <c r="GO123" s="214">
        <v>45462</v>
      </c>
      <c r="GP123" s="222" t="s">
        <v>1263</v>
      </c>
      <c r="GQ123" s="222">
        <v>2</v>
      </c>
      <c r="GR123" s="222" t="s">
        <v>1188</v>
      </c>
      <c r="GS123" s="222" t="s">
        <v>33</v>
      </c>
      <c r="GT123" s="222">
        <v>2</v>
      </c>
      <c r="GU123" s="222" t="s">
        <v>17</v>
      </c>
      <c r="GV123" s="222" t="s">
        <v>17</v>
      </c>
      <c r="GW123" s="223">
        <v>45462</v>
      </c>
      <c r="GX123" s="221" t="s">
        <v>1269</v>
      </c>
      <c r="GY123" s="224">
        <v>0</v>
      </c>
      <c r="GZ123" s="224" t="s">
        <v>1188</v>
      </c>
      <c r="HA123" s="224" t="s">
        <v>33</v>
      </c>
      <c r="HB123" s="224">
        <v>2</v>
      </c>
      <c r="HC123" s="224" t="s">
        <v>17</v>
      </c>
      <c r="HD123" s="224" t="s">
        <v>17</v>
      </c>
      <c r="HE123" s="214">
        <v>45462</v>
      </c>
      <c r="HF123" s="222" t="s">
        <v>1261</v>
      </c>
      <c r="HG123" s="222">
        <v>2</v>
      </c>
      <c r="HH123" s="222" t="s">
        <v>1188</v>
      </c>
      <c r="HI123" s="222" t="s">
        <v>33</v>
      </c>
      <c r="HJ123" s="222">
        <v>2</v>
      </c>
      <c r="HK123" s="222" t="s">
        <v>17</v>
      </c>
      <c r="HL123" s="222" t="s">
        <v>17</v>
      </c>
      <c r="HM123" s="223">
        <v>45462</v>
      </c>
      <c r="HN123" s="221" t="s">
        <v>1267</v>
      </c>
      <c r="HO123" s="224">
        <v>2</v>
      </c>
      <c r="HP123" s="224" t="s">
        <v>1188</v>
      </c>
      <c r="HQ123" s="224" t="s">
        <v>33</v>
      </c>
      <c r="HR123" s="224">
        <v>2</v>
      </c>
      <c r="HS123" s="224" t="s">
        <v>17</v>
      </c>
      <c r="HT123" s="224" t="s">
        <v>17</v>
      </c>
      <c r="HU123" s="214">
        <v>45462</v>
      </c>
      <c r="HV123" s="222" t="s">
        <v>1264</v>
      </c>
      <c r="HW123" s="222">
        <v>0</v>
      </c>
      <c r="HX123" s="222" t="s">
        <v>1188</v>
      </c>
      <c r="HY123" s="222" t="s">
        <v>33</v>
      </c>
      <c r="HZ123" s="222">
        <v>2</v>
      </c>
      <c r="IA123" s="222" t="s">
        <v>17</v>
      </c>
      <c r="IB123" s="222" t="s">
        <v>17</v>
      </c>
      <c r="IC123" s="223">
        <v>45462</v>
      </c>
      <c r="ID123" s="221" t="s">
        <v>1266</v>
      </c>
      <c r="IE123" s="224">
        <v>1</v>
      </c>
      <c r="IF123" s="224" t="s">
        <v>1188</v>
      </c>
      <c r="IG123" s="224" t="s">
        <v>33</v>
      </c>
      <c r="IH123" s="224">
        <v>2</v>
      </c>
      <c r="II123" s="224" t="s">
        <v>17</v>
      </c>
      <c r="IJ123" s="224" t="s">
        <v>17</v>
      </c>
      <c r="IK123" s="214">
        <v>45462</v>
      </c>
      <c r="IL123" s="222" t="s">
        <v>1265</v>
      </c>
      <c r="IM123" s="222">
        <v>3</v>
      </c>
      <c r="IN123" s="222" t="s">
        <v>1188</v>
      </c>
      <c r="IO123" s="222" t="s">
        <v>33</v>
      </c>
      <c r="IP123" s="222">
        <v>2</v>
      </c>
      <c r="IQ123" s="222" t="s">
        <v>17</v>
      </c>
      <c r="IR123" s="222" t="s">
        <v>17</v>
      </c>
      <c r="IS123" s="223">
        <v>45462</v>
      </c>
    </row>
    <row r="124" spans="1:253" s="11" customFormat="1" ht="13.25" customHeight="1" x14ac:dyDescent="0.25">
      <c r="A124" s="11" t="s">
        <v>499</v>
      </c>
      <c r="B124" s="11">
        <v>0</v>
      </c>
      <c r="C124" s="11" t="s">
        <v>500</v>
      </c>
      <c r="D124" s="11" t="s">
        <v>501</v>
      </c>
      <c r="E124" s="11" t="s">
        <v>10532</v>
      </c>
      <c r="F124" s="11" t="s">
        <v>1291</v>
      </c>
      <c r="G124" s="212">
        <v>13106000</v>
      </c>
      <c r="H124" s="213" t="s">
        <v>1288</v>
      </c>
      <c r="I124" s="213" t="s">
        <v>742</v>
      </c>
      <c r="J124" s="213">
        <v>2</v>
      </c>
      <c r="K124" s="213" t="s">
        <v>1290</v>
      </c>
      <c r="L124" s="213" t="s">
        <v>1289</v>
      </c>
      <c r="M124" s="214">
        <v>45466</v>
      </c>
      <c r="N124" s="227" t="s">
        <v>1295</v>
      </c>
      <c r="O124" s="216">
        <v>33014</v>
      </c>
      <c r="P124" s="216" t="s">
        <v>1292</v>
      </c>
      <c r="Q124" s="216" t="s">
        <v>742</v>
      </c>
      <c r="R124" s="216">
        <v>2</v>
      </c>
      <c r="S124" s="216" t="s">
        <v>1294</v>
      </c>
      <c r="T124" s="216" t="s">
        <v>1293</v>
      </c>
      <c r="U124" s="217">
        <v>45466</v>
      </c>
      <c r="V124" s="227" t="s">
        <v>1299</v>
      </c>
      <c r="W124" s="213">
        <v>3060000</v>
      </c>
      <c r="X124" s="213" t="s">
        <v>1296</v>
      </c>
      <c r="Y124" s="213" t="s">
        <v>742</v>
      </c>
      <c r="Z124" s="213">
        <v>2</v>
      </c>
      <c r="AA124" s="213" t="s">
        <v>1298</v>
      </c>
      <c r="AB124" s="213" t="s">
        <v>1297</v>
      </c>
      <c r="AC124" s="214">
        <v>45466</v>
      </c>
      <c r="AD124" s="227" t="s">
        <v>1303</v>
      </c>
      <c r="AE124" s="218">
        <v>508000</v>
      </c>
      <c r="AF124" s="218" t="s">
        <v>1300</v>
      </c>
      <c r="AG124" s="218" t="s">
        <v>742</v>
      </c>
      <c r="AH124" s="218">
        <v>2</v>
      </c>
      <c r="AI124" s="218" t="s">
        <v>1302</v>
      </c>
      <c r="AJ124" s="218" t="s">
        <v>1301</v>
      </c>
      <c r="AK124" s="219">
        <v>45466</v>
      </c>
      <c r="AL124" s="227" t="s">
        <v>1307</v>
      </c>
      <c r="AM124" s="213">
        <v>142000</v>
      </c>
      <c r="AN124" s="213" t="s">
        <v>1304</v>
      </c>
      <c r="AO124" s="213" t="s">
        <v>742</v>
      </c>
      <c r="AP124" s="213">
        <v>2</v>
      </c>
      <c r="AQ124" s="213" t="s">
        <v>1306</v>
      </c>
      <c r="AR124" s="213" t="s">
        <v>1305</v>
      </c>
      <c r="AS124" s="214">
        <v>45466</v>
      </c>
      <c r="AT124" s="228" t="s">
        <v>1311</v>
      </c>
      <c r="AU124" s="218">
        <v>250</v>
      </c>
      <c r="AV124" s="218" t="s">
        <v>1308</v>
      </c>
      <c r="AW124" s="218" t="s">
        <v>742</v>
      </c>
      <c r="AX124" s="218">
        <v>2</v>
      </c>
      <c r="AY124" s="218" t="s">
        <v>1310</v>
      </c>
      <c r="AZ124" s="218" t="s">
        <v>1309</v>
      </c>
      <c r="BA124" s="219">
        <v>45466</v>
      </c>
      <c r="BB124" s="227" t="s">
        <v>505</v>
      </c>
      <c r="BC124" s="213" t="s">
        <v>17</v>
      </c>
      <c r="BD124" s="213" t="s">
        <v>17</v>
      </c>
      <c r="BE124" s="213" t="s">
        <v>17</v>
      </c>
      <c r="BF124" s="213" t="s">
        <v>17</v>
      </c>
      <c r="BG124" s="213" t="s">
        <v>17</v>
      </c>
      <c r="BH124" s="213" t="s">
        <v>17</v>
      </c>
      <c r="BI124" s="214">
        <v>44139</v>
      </c>
      <c r="BJ124" s="228" t="s">
        <v>1324</v>
      </c>
      <c r="BK124" s="228">
        <v>6</v>
      </c>
      <c r="BL124" s="228" t="s">
        <v>1322</v>
      </c>
      <c r="BM124" s="228" t="s">
        <v>742</v>
      </c>
      <c r="BN124" s="228">
        <v>2</v>
      </c>
      <c r="BO124" s="228" t="s">
        <v>1323</v>
      </c>
      <c r="BP124" s="218" t="s">
        <v>547</v>
      </c>
      <c r="BQ124" s="229">
        <v>45473</v>
      </c>
      <c r="BR124" s="227" t="s">
        <v>502</v>
      </c>
      <c r="BS124" s="230" t="s">
        <v>17</v>
      </c>
      <c r="BT124" s="230" t="s">
        <v>17</v>
      </c>
      <c r="BU124" s="230" t="s">
        <v>17</v>
      </c>
      <c r="BV124" s="230" t="s">
        <v>17</v>
      </c>
      <c r="BW124" s="230" t="s">
        <v>17</v>
      </c>
      <c r="BX124" s="230" t="s">
        <v>17</v>
      </c>
      <c r="BY124" s="214">
        <v>44139</v>
      </c>
      <c r="BZ124" s="228" t="s">
        <v>503</v>
      </c>
      <c r="CA124" s="228" t="s">
        <v>17</v>
      </c>
      <c r="CB124" s="228" t="s">
        <v>17</v>
      </c>
      <c r="CC124" s="228" t="s">
        <v>17</v>
      </c>
      <c r="CD124" s="228" t="s">
        <v>17</v>
      </c>
      <c r="CE124" s="228" t="s">
        <v>17</v>
      </c>
      <c r="CF124" s="228" t="s">
        <v>17</v>
      </c>
      <c r="CG124" s="229">
        <v>44139</v>
      </c>
      <c r="CH124" s="227" t="s">
        <v>10874</v>
      </c>
      <c r="CI124" s="228" t="e">
        <v>#N/A</v>
      </c>
      <c r="CJ124" s="228" t="e">
        <v>#N/A</v>
      </c>
      <c r="CK124" s="228" t="e">
        <v>#N/A</v>
      </c>
      <c r="CL124" s="228" t="e">
        <v>#N/A</v>
      </c>
      <c r="CM124" s="228" t="e">
        <v>#N/A</v>
      </c>
      <c r="CN124" s="228" t="e">
        <v>#N/A</v>
      </c>
      <c r="CO124" s="231" t="e">
        <v>#N/A</v>
      </c>
      <c r="CP124" s="228" t="s">
        <v>504</v>
      </c>
      <c r="CQ124" s="230" t="s">
        <v>17</v>
      </c>
      <c r="CR124" s="230" t="s">
        <v>17</v>
      </c>
      <c r="CS124" s="230" t="s">
        <v>17</v>
      </c>
      <c r="CT124" s="230" t="s">
        <v>17</v>
      </c>
      <c r="CU124" s="230" t="s">
        <v>17</v>
      </c>
      <c r="CV124" s="230" t="s">
        <v>17</v>
      </c>
      <c r="CW124" s="214">
        <v>44139</v>
      </c>
      <c r="CX124" s="228" t="s">
        <v>1330</v>
      </c>
      <c r="CY124" s="218">
        <v>154000</v>
      </c>
      <c r="CZ124" s="218" t="s">
        <v>1327</v>
      </c>
      <c r="DA124" s="218" t="s">
        <v>742</v>
      </c>
      <c r="DB124" s="218">
        <v>2</v>
      </c>
      <c r="DC124" s="218" t="s">
        <v>1339</v>
      </c>
      <c r="DD124" s="218" t="s">
        <v>1328</v>
      </c>
      <c r="DE124" s="220">
        <v>45473</v>
      </c>
      <c r="DF124" s="227" t="s">
        <v>1334</v>
      </c>
      <c r="DG124" s="213">
        <v>2552000</v>
      </c>
      <c r="DH124" s="230" t="s">
        <v>1331</v>
      </c>
      <c r="DI124" s="230" t="s">
        <v>742</v>
      </c>
      <c r="DJ124" s="230">
        <v>2</v>
      </c>
      <c r="DK124" s="230" t="s">
        <v>1333</v>
      </c>
      <c r="DL124" s="230" t="s">
        <v>1332</v>
      </c>
      <c r="DM124" s="214">
        <v>45473</v>
      </c>
      <c r="DN124" s="228" t="s">
        <v>1338</v>
      </c>
      <c r="DO124" s="218">
        <v>353000</v>
      </c>
      <c r="DP124" s="228" t="s">
        <v>1335</v>
      </c>
      <c r="DQ124" s="228" t="s">
        <v>742</v>
      </c>
      <c r="DR124" s="228">
        <v>2</v>
      </c>
      <c r="DS124" s="228" t="s">
        <v>1337</v>
      </c>
      <c r="DT124" s="228" t="s">
        <v>1336</v>
      </c>
      <c r="DU124" s="229">
        <v>45473</v>
      </c>
      <c r="DV124" s="227" t="s">
        <v>1340</v>
      </c>
      <c r="DW124" s="213">
        <v>154000</v>
      </c>
      <c r="DX124" s="230" t="s">
        <v>1327</v>
      </c>
      <c r="DY124" s="230" t="s">
        <v>742</v>
      </c>
      <c r="DZ124" s="230">
        <v>2</v>
      </c>
      <c r="EA124" s="230" t="s">
        <v>1339</v>
      </c>
      <c r="EB124" s="230" t="s">
        <v>1328</v>
      </c>
      <c r="EC124" s="214">
        <v>45473</v>
      </c>
      <c r="ED124" s="228" t="s">
        <v>1344</v>
      </c>
      <c r="EE124" s="218">
        <v>0</v>
      </c>
      <c r="EF124" s="228" t="s">
        <v>1341</v>
      </c>
      <c r="EG124" s="228" t="s">
        <v>742</v>
      </c>
      <c r="EH124" s="228">
        <v>2</v>
      </c>
      <c r="EI124" s="228" t="s">
        <v>1343</v>
      </c>
      <c r="EJ124" s="228" t="s">
        <v>1342</v>
      </c>
      <c r="EK124" s="229">
        <v>45473</v>
      </c>
      <c r="EL124" s="227" t="s">
        <v>1348</v>
      </c>
      <c r="EM124" s="213">
        <v>0</v>
      </c>
      <c r="EN124" s="230" t="s">
        <v>1345</v>
      </c>
      <c r="EO124" s="230" t="s">
        <v>742</v>
      </c>
      <c r="EP124" s="230">
        <v>2</v>
      </c>
      <c r="EQ124" s="230" t="s">
        <v>1347</v>
      </c>
      <c r="ER124" s="230" t="s">
        <v>1346</v>
      </c>
      <c r="ES124" s="214">
        <v>45473</v>
      </c>
      <c r="ET124" s="228" t="s">
        <v>1326</v>
      </c>
      <c r="EU124" s="228">
        <v>6</v>
      </c>
      <c r="EV124" s="228" t="s">
        <v>1322</v>
      </c>
      <c r="EW124" s="228" t="s">
        <v>742</v>
      </c>
      <c r="EX124" s="228">
        <v>2</v>
      </c>
      <c r="EY124" s="228" t="s">
        <v>1325</v>
      </c>
      <c r="EZ124" s="228" t="s">
        <v>547</v>
      </c>
      <c r="FA124" s="229">
        <v>45473</v>
      </c>
      <c r="FB124" s="227" t="s">
        <v>1352</v>
      </c>
      <c r="FC124" s="230">
        <v>2</v>
      </c>
      <c r="FD124" s="230" t="s">
        <v>1349</v>
      </c>
      <c r="FE124" s="230" t="s">
        <v>22</v>
      </c>
      <c r="FF124" s="230">
        <v>3</v>
      </c>
      <c r="FG124" s="230" t="s">
        <v>1351</v>
      </c>
      <c r="FH124" s="230" t="s">
        <v>1350</v>
      </c>
      <c r="FI124" s="214">
        <v>45473</v>
      </c>
      <c r="FJ124" s="227" t="s">
        <v>506</v>
      </c>
      <c r="FK124" s="228" t="s">
        <v>17</v>
      </c>
      <c r="FL124" s="228" t="s">
        <v>17</v>
      </c>
      <c r="FM124" s="228" t="s">
        <v>17</v>
      </c>
      <c r="FN124" s="228" t="s">
        <v>17</v>
      </c>
      <c r="FO124" s="228" t="s">
        <v>17</v>
      </c>
      <c r="FP124" s="218" t="s">
        <v>17</v>
      </c>
      <c r="FQ124" s="219">
        <v>44139</v>
      </c>
      <c r="FR124" s="227" t="s">
        <v>507</v>
      </c>
      <c r="FS124" s="230" t="s">
        <v>17</v>
      </c>
      <c r="FT124" s="230" t="s">
        <v>17</v>
      </c>
      <c r="FU124" s="230" t="s">
        <v>17</v>
      </c>
      <c r="FV124" s="230" t="s">
        <v>17</v>
      </c>
      <c r="FW124" s="230" t="s">
        <v>17</v>
      </c>
      <c r="FX124" s="230" t="s">
        <v>17</v>
      </c>
      <c r="FY124" s="214">
        <v>44139</v>
      </c>
      <c r="FZ124" s="228" t="s">
        <v>1271</v>
      </c>
      <c r="GA124" s="228">
        <v>1</v>
      </c>
      <c r="GB124" s="228" t="s">
        <v>1188</v>
      </c>
      <c r="GC124" s="228" t="s">
        <v>33</v>
      </c>
      <c r="GD124" s="228">
        <v>2</v>
      </c>
      <c r="GE124" s="228" t="s">
        <v>17</v>
      </c>
      <c r="GF124" s="228" t="s">
        <v>17</v>
      </c>
      <c r="GG124" s="229">
        <v>45462</v>
      </c>
      <c r="GH124" s="227" t="s">
        <v>1277</v>
      </c>
      <c r="GI124" s="230">
        <v>0</v>
      </c>
      <c r="GJ124" s="230" t="s">
        <v>1188</v>
      </c>
      <c r="GK124" s="230" t="s">
        <v>33</v>
      </c>
      <c r="GL124" s="230">
        <v>2</v>
      </c>
      <c r="GM124" s="230" t="s">
        <v>17</v>
      </c>
      <c r="GN124" s="230" t="s">
        <v>17</v>
      </c>
      <c r="GO124" s="214">
        <v>45462</v>
      </c>
      <c r="GP124" s="228" t="s">
        <v>1272</v>
      </c>
      <c r="GQ124" s="228">
        <v>2</v>
      </c>
      <c r="GR124" s="228" t="s">
        <v>1188</v>
      </c>
      <c r="GS124" s="228" t="s">
        <v>33</v>
      </c>
      <c r="GT124" s="228">
        <v>2</v>
      </c>
      <c r="GU124" s="228" t="s">
        <v>17</v>
      </c>
      <c r="GV124" s="228" t="s">
        <v>17</v>
      </c>
      <c r="GW124" s="229">
        <v>45462</v>
      </c>
      <c r="GX124" s="227" t="s">
        <v>1278</v>
      </c>
      <c r="GY124" s="230">
        <v>0</v>
      </c>
      <c r="GZ124" s="230" t="s">
        <v>1188</v>
      </c>
      <c r="HA124" s="230" t="s">
        <v>33</v>
      </c>
      <c r="HB124" s="230">
        <v>2</v>
      </c>
      <c r="HC124" s="230" t="s">
        <v>17</v>
      </c>
      <c r="HD124" s="230" t="s">
        <v>17</v>
      </c>
      <c r="HE124" s="214">
        <v>45462</v>
      </c>
      <c r="HF124" s="228" t="s">
        <v>1270</v>
      </c>
      <c r="HG124" s="228">
        <v>2</v>
      </c>
      <c r="HH124" s="228" t="s">
        <v>1188</v>
      </c>
      <c r="HI124" s="228" t="s">
        <v>33</v>
      </c>
      <c r="HJ124" s="228">
        <v>2</v>
      </c>
      <c r="HK124" s="228" t="s">
        <v>17</v>
      </c>
      <c r="HL124" s="228" t="s">
        <v>17</v>
      </c>
      <c r="HM124" s="229">
        <v>45462</v>
      </c>
      <c r="HN124" s="227" t="s">
        <v>1276</v>
      </c>
      <c r="HO124" s="230">
        <v>1</v>
      </c>
      <c r="HP124" s="230" t="s">
        <v>1188</v>
      </c>
      <c r="HQ124" s="230" t="s">
        <v>33</v>
      </c>
      <c r="HR124" s="230">
        <v>2</v>
      </c>
      <c r="HS124" s="230" t="s">
        <v>17</v>
      </c>
      <c r="HT124" s="230" t="s">
        <v>17</v>
      </c>
      <c r="HU124" s="214">
        <v>45462</v>
      </c>
      <c r="HV124" s="228" t="s">
        <v>1273</v>
      </c>
      <c r="HW124" s="228">
        <v>0</v>
      </c>
      <c r="HX124" s="228" t="s">
        <v>1188</v>
      </c>
      <c r="HY124" s="228" t="s">
        <v>33</v>
      </c>
      <c r="HZ124" s="228">
        <v>2</v>
      </c>
      <c r="IA124" s="228" t="s">
        <v>17</v>
      </c>
      <c r="IB124" s="228" t="s">
        <v>17</v>
      </c>
      <c r="IC124" s="229">
        <v>45462</v>
      </c>
      <c r="ID124" s="227" t="s">
        <v>1275</v>
      </c>
      <c r="IE124" s="230">
        <v>2</v>
      </c>
      <c r="IF124" s="230" t="s">
        <v>1188</v>
      </c>
      <c r="IG124" s="230" t="s">
        <v>33</v>
      </c>
      <c r="IH124" s="230">
        <v>2</v>
      </c>
      <c r="II124" s="230" t="s">
        <v>17</v>
      </c>
      <c r="IJ124" s="230" t="s">
        <v>17</v>
      </c>
      <c r="IK124" s="214">
        <v>45462</v>
      </c>
      <c r="IL124" s="228" t="s">
        <v>1274</v>
      </c>
      <c r="IM124" s="228">
        <v>0</v>
      </c>
      <c r="IN124" s="228" t="s">
        <v>1188</v>
      </c>
      <c r="IO124" s="228" t="s">
        <v>33</v>
      </c>
      <c r="IP124" s="228">
        <v>2</v>
      </c>
      <c r="IQ124" s="228" t="s">
        <v>17</v>
      </c>
      <c r="IR124" s="228" t="s">
        <v>17</v>
      </c>
      <c r="IS124" s="229">
        <v>45462</v>
      </c>
    </row>
    <row r="125" spans="1:253" s="11" customFormat="1" ht="13.25" customHeight="1" x14ac:dyDescent="0.25">
      <c r="A125" s="11" t="s">
        <v>562</v>
      </c>
      <c r="B125" s="11" t="s">
        <v>10118</v>
      </c>
      <c r="C125" s="11" t="s">
        <v>563</v>
      </c>
      <c r="D125" s="11" t="s">
        <v>564</v>
      </c>
      <c r="E125" s="11" t="s">
        <v>10537</v>
      </c>
      <c r="F125" s="11" t="s">
        <v>1993</v>
      </c>
      <c r="G125" s="212">
        <v>209312000</v>
      </c>
      <c r="H125" s="213" t="s">
        <v>1990</v>
      </c>
      <c r="I125" s="213" t="s">
        <v>742</v>
      </c>
      <c r="J125" s="213">
        <v>2</v>
      </c>
      <c r="K125" s="213" t="s">
        <v>1992</v>
      </c>
      <c r="L125" s="213" t="s">
        <v>1991</v>
      </c>
      <c r="M125" s="214">
        <v>45593</v>
      </c>
      <c r="N125" s="221" t="s">
        <v>1997</v>
      </c>
      <c r="O125" s="216">
        <v>2171646</v>
      </c>
      <c r="P125" s="216" t="s">
        <v>1994</v>
      </c>
      <c r="Q125" s="216" t="s">
        <v>742</v>
      </c>
      <c r="R125" s="216">
        <v>2</v>
      </c>
      <c r="S125" s="216" t="s">
        <v>1996</v>
      </c>
      <c r="T125" s="216" t="s">
        <v>1995</v>
      </c>
      <c r="U125" s="217">
        <v>45593</v>
      </c>
      <c r="V125" s="221" t="s">
        <v>2001</v>
      </c>
      <c r="W125" s="213">
        <v>142117000</v>
      </c>
      <c r="X125" s="213" t="s">
        <v>1998</v>
      </c>
      <c r="Y125" s="213" t="s">
        <v>742</v>
      </c>
      <c r="Z125" s="213">
        <v>2</v>
      </c>
      <c r="AA125" s="213" t="s">
        <v>2000</v>
      </c>
      <c r="AB125" s="213" t="s">
        <v>1999</v>
      </c>
      <c r="AC125" s="214">
        <v>45593</v>
      </c>
      <c r="AD125" s="221" t="s">
        <v>2005</v>
      </c>
      <c r="AE125" s="218">
        <v>134333000</v>
      </c>
      <c r="AF125" s="218" t="s">
        <v>2002</v>
      </c>
      <c r="AG125" s="218" t="s">
        <v>33</v>
      </c>
      <c r="AH125" s="218">
        <v>2</v>
      </c>
      <c r="AI125" s="218" t="s">
        <v>2004</v>
      </c>
      <c r="AJ125" s="218" t="s">
        <v>2003</v>
      </c>
      <c r="AK125" s="219">
        <v>45593</v>
      </c>
      <c r="AL125" s="221" t="s">
        <v>2009</v>
      </c>
      <c r="AM125" s="213">
        <v>2700000</v>
      </c>
      <c r="AN125" s="213" t="s">
        <v>2006</v>
      </c>
      <c r="AO125" s="213" t="s">
        <v>742</v>
      </c>
      <c r="AP125" s="213">
        <v>2</v>
      </c>
      <c r="AQ125" s="213" t="s">
        <v>2008</v>
      </c>
      <c r="AR125" s="213" t="s">
        <v>2007</v>
      </c>
      <c r="AS125" s="214">
        <v>45593</v>
      </c>
      <c r="AT125" s="222" t="s">
        <v>829</v>
      </c>
      <c r="AU125" s="218">
        <v>4893</v>
      </c>
      <c r="AV125" s="218" t="s">
        <v>826</v>
      </c>
      <c r="AW125" s="218" t="s">
        <v>742</v>
      </c>
      <c r="AX125" s="218">
        <v>2</v>
      </c>
      <c r="AY125" s="218" t="s">
        <v>828</v>
      </c>
      <c r="AZ125" s="218" t="s">
        <v>827</v>
      </c>
      <c r="BA125" s="219">
        <v>44985</v>
      </c>
      <c r="BB125" s="221" t="s">
        <v>2013</v>
      </c>
      <c r="BC125" s="213">
        <v>895980</v>
      </c>
      <c r="BD125" s="213" t="s">
        <v>2010</v>
      </c>
      <c r="BE125" s="213" t="s">
        <v>742</v>
      </c>
      <c r="BF125" s="213">
        <v>2</v>
      </c>
      <c r="BG125" s="213" t="s">
        <v>2012</v>
      </c>
      <c r="BH125" s="213" t="s">
        <v>2011</v>
      </c>
      <c r="BI125" s="214">
        <v>45593</v>
      </c>
      <c r="BJ125" s="222" t="s">
        <v>2017</v>
      </c>
      <c r="BK125" s="222">
        <v>315</v>
      </c>
      <c r="BL125" s="222" t="s">
        <v>2014</v>
      </c>
      <c r="BM125" s="222" t="s">
        <v>742</v>
      </c>
      <c r="BN125" s="222">
        <v>2</v>
      </c>
      <c r="BO125" s="222" t="s">
        <v>2016</v>
      </c>
      <c r="BP125" s="218" t="s">
        <v>2015</v>
      </c>
      <c r="BQ125" s="223">
        <v>45593</v>
      </c>
      <c r="BR125" s="221" t="s">
        <v>565</v>
      </c>
      <c r="BS125" s="224" t="s">
        <v>17</v>
      </c>
      <c r="BT125" s="224" t="s">
        <v>17</v>
      </c>
      <c r="BU125" s="224" t="s">
        <v>22</v>
      </c>
      <c r="BV125" s="224">
        <v>3</v>
      </c>
      <c r="BW125" s="224" t="s">
        <v>17</v>
      </c>
      <c r="BX125" s="224" t="s">
        <v>17</v>
      </c>
      <c r="BY125" s="214">
        <v>44622</v>
      </c>
      <c r="BZ125" s="222" t="s">
        <v>566</v>
      </c>
      <c r="CA125" s="222" t="s">
        <v>17</v>
      </c>
      <c r="CB125" s="222" t="s">
        <v>17</v>
      </c>
      <c r="CC125" s="222" t="s">
        <v>22</v>
      </c>
      <c r="CD125" s="222">
        <v>3</v>
      </c>
      <c r="CE125" s="222" t="s">
        <v>17</v>
      </c>
      <c r="CF125" s="222" t="s">
        <v>17</v>
      </c>
      <c r="CG125" s="223">
        <v>44622</v>
      </c>
      <c r="CH125" s="221" t="s">
        <v>10875</v>
      </c>
      <c r="CI125" s="222" t="e">
        <v>#N/A</v>
      </c>
      <c r="CJ125" s="222" t="e">
        <v>#N/A</v>
      </c>
      <c r="CK125" s="222" t="e">
        <v>#N/A</v>
      </c>
      <c r="CL125" s="222" t="e">
        <v>#N/A</v>
      </c>
      <c r="CM125" s="222" t="e">
        <v>#N/A</v>
      </c>
      <c r="CN125" s="222" t="e">
        <v>#N/A</v>
      </c>
      <c r="CO125" s="225" t="e">
        <v>#N/A</v>
      </c>
      <c r="CP125" s="222" t="s">
        <v>832</v>
      </c>
      <c r="CQ125" s="224">
        <v>7852053</v>
      </c>
      <c r="CR125" s="224" t="s">
        <v>830</v>
      </c>
      <c r="CS125" s="224" t="s">
        <v>358</v>
      </c>
      <c r="CT125" s="224">
        <v>1</v>
      </c>
      <c r="CU125" s="224" t="s">
        <v>817</v>
      </c>
      <c r="CV125" s="224" t="s">
        <v>831</v>
      </c>
      <c r="CW125" s="214">
        <v>44985</v>
      </c>
      <c r="CX125" s="222" t="s">
        <v>2025</v>
      </c>
      <c r="CY125" s="218">
        <v>25627000</v>
      </c>
      <c r="CZ125" s="218" t="s">
        <v>2022</v>
      </c>
      <c r="DA125" s="218" t="s">
        <v>33</v>
      </c>
      <c r="DB125" s="218">
        <v>2</v>
      </c>
      <c r="DC125" s="218" t="s">
        <v>2034</v>
      </c>
      <c r="DD125" s="218" t="s">
        <v>2033</v>
      </c>
      <c r="DE125" s="220">
        <v>45593</v>
      </c>
      <c r="DF125" s="221" t="s">
        <v>2028</v>
      </c>
      <c r="DG125" s="213">
        <v>7785000</v>
      </c>
      <c r="DH125" s="224" t="s">
        <v>2026</v>
      </c>
      <c r="DI125" s="224" t="s">
        <v>742</v>
      </c>
      <c r="DJ125" s="224">
        <v>2</v>
      </c>
      <c r="DK125" s="224" t="s">
        <v>2027</v>
      </c>
      <c r="DL125" s="224" t="s">
        <v>2003</v>
      </c>
      <c r="DM125" s="214">
        <v>45593</v>
      </c>
      <c r="DN125" s="222" t="s">
        <v>2032</v>
      </c>
      <c r="DO125" s="218">
        <v>108705000</v>
      </c>
      <c r="DP125" s="222" t="s">
        <v>2029</v>
      </c>
      <c r="DQ125" s="222" t="s">
        <v>742</v>
      </c>
      <c r="DR125" s="222">
        <v>2</v>
      </c>
      <c r="DS125" s="222" t="s">
        <v>2031</v>
      </c>
      <c r="DT125" s="222" t="s">
        <v>2030</v>
      </c>
      <c r="DU125" s="223">
        <v>45593</v>
      </c>
      <c r="DV125" s="221" t="s">
        <v>2035</v>
      </c>
      <c r="DW125" s="213">
        <v>13124000</v>
      </c>
      <c r="DX125" s="224" t="s">
        <v>2022</v>
      </c>
      <c r="DY125" s="224" t="s">
        <v>33</v>
      </c>
      <c r="DZ125" s="224">
        <v>2</v>
      </c>
      <c r="EA125" s="224" t="s">
        <v>2034</v>
      </c>
      <c r="EB125" s="224" t="s">
        <v>2033</v>
      </c>
      <c r="EC125" s="214">
        <v>45593</v>
      </c>
      <c r="ED125" s="222" t="s">
        <v>2039</v>
      </c>
      <c r="EE125" s="218">
        <v>12503000</v>
      </c>
      <c r="EF125" s="222" t="s">
        <v>2036</v>
      </c>
      <c r="EG125" s="222" t="s">
        <v>742</v>
      </c>
      <c r="EH125" s="222">
        <v>2</v>
      </c>
      <c r="EI125" s="222" t="s">
        <v>2038</v>
      </c>
      <c r="EJ125" s="222" t="s">
        <v>2037</v>
      </c>
      <c r="EK125" s="223">
        <v>45593</v>
      </c>
      <c r="EL125" s="221" t="s">
        <v>2041</v>
      </c>
      <c r="EM125" s="213">
        <v>0</v>
      </c>
      <c r="EN125" s="224" t="s">
        <v>2036</v>
      </c>
      <c r="EO125" s="224" t="s">
        <v>742</v>
      </c>
      <c r="EP125" s="224">
        <v>2</v>
      </c>
      <c r="EQ125" s="224" t="s">
        <v>2040</v>
      </c>
      <c r="ER125" s="224" t="s">
        <v>2037</v>
      </c>
      <c r="ES125" s="214">
        <v>45593</v>
      </c>
      <c r="ET125" s="222" t="s">
        <v>2021</v>
      </c>
      <c r="EU125" s="222">
        <v>9523</v>
      </c>
      <c r="EV125" s="222" t="s">
        <v>2018</v>
      </c>
      <c r="EW125" s="222" t="s">
        <v>742</v>
      </c>
      <c r="EX125" s="222">
        <v>2</v>
      </c>
      <c r="EY125" s="222" t="s">
        <v>2020</v>
      </c>
      <c r="EZ125" s="222" t="s">
        <v>2019</v>
      </c>
      <c r="FA125" s="223">
        <v>45593</v>
      </c>
      <c r="FB125" s="221" t="s">
        <v>569</v>
      </c>
      <c r="FC125" s="224">
        <v>5</v>
      </c>
      <c r="FD125" s="224" t="s">
        <v>17</v>
      </c>
      <c r="FE125" s="224" t="s">
        <v>33</v>
      </c>
      <c r="FF125" s="224">
        <v>2</v>
      </c>
      <c r="FG125" s="224" t="s">
        <v>568</v>
      </c>
      <c r="FH125" s="224" t="s">
        <v>17</v>
      </c>
      <c r="FI125" s="214">
        <v>44622</v>
      </c>
      <c r="FJ125" s="221" t="s">
        <v>570</v>
      </c>
      <c r="FK125" s="222" t="s">
        <v>17</v>
      </c>
      <c r="FL125" s="222" t="s">
        <v>17</v>
      </c>
      <c r="FM125" s="222" t="s">
        <v>22</v>
      </c>
      <c r="FN125" s="222">
        <v>3</v>
      </c>
      <c r="FO125" s="222" t="s">
        <v>17</v>
      </c>
      <c r="FP125" s="218" t="s">
        <v>17</v>
      </c>
      <c r="FQ125" s="219">
        <v>44622</v>
      </c>
      <c r="FR125" s="221" t="s">
        <v>571</v>
      </c>
      <c r="FS125" s="224" t="s">
        <v>17</v>
      </c>
      <c r="FT125" s="224" t="s">
        <v>17</v>
      </c>
      <c r="FU125" s="224" t="s">
        <v>22</v>
      </c>
      <c r="FV125" s="224">
        <v>3</v>
      </c>
      <c r="FW125" s="224" t="s">
        <v>17</v>
      </c>
      <c r="FX125" s="224" t="s">
        <v>17</v>
      </c>
      <c r="FY125" s="214">
        <v>44622</v>
      </c>
      <c r="FZ125" s="222" t="s">
        <v>1235</v>
      </c>
      <c r="GA125" s="222">
        <v>2</v>
      </c>
      <c r="GB125" s="222" t="s">
        <v>1188</v>
      </c>
      <c r="GC125" s="222" t="s">
        <v>33</v>
      </c>
      <c r="GD125" s="222">
        <v>2</v>
      </c>
      <c r="GE125" s="222" t="s">
        <v>17</v>
      </c>
      <c r="GF125" s="222" t="s">
        <v>17</v>
      </c>
      <c r="GG125" s="223">
        <v>45461</v>
      </c>
      <c r="GH125" s="221" t="s">
        <v>1241</v>
      </c>
      <c r="GI125" s="224">
        <v>3</v>
      </c>
      <c r="GJ125" s="224" t="s">
        <v>1188</v>
      </c>
      <c r="GK125" s="224" t="s">
        <v>33</v>
      </c>
      <c r="GL125" s="224">
        <v>2</v>
      </c>
      <c r="GM125" s="224" t="s">
        <v>17</v>
      </c>
      <c r="GN125" s="224" t="s">
        <v>17</v>
      </c>
      <c r="GO125" s="214">
        <v>45461</v>
      </c>
      <c r="GP125" s="222" t="s">
        <v>1236</v>
      </c>
      <c r="GQ125" s="222">
        <v>3</v>
      </c>
      <c r="GR125" s="222" t="s">
        <v>1188</v>
      </c>
      <c r="GS125" s="222" t="s">
        <v>33</v>
      </c>
      <c r="GT125" s="222">
        <v>2</v>
      </c>
      <c r="GU125" s="222" t="s">
        <v>17</v>
      </c>
      <c r="GV125" s="222" t="s">
        <v>17</v>
      </c>
      <c r="GW125" s="223">
        <v>45461</v>
      </c>
      <c r="GX125" s="221" t="s">
        <v>1242</v>
      </c>
      <c r="GY125" s="224">
        <v>3</v>
      </c>
      <c r="GZ125" s="224" t="s">
        <v>1188</v>
      </c>
      <c r="HA125" s="224" t="s">
        <v>33</v>
      </c>
      <c r="HB125" s="224">
        <v>2</v>
      </c>
      <c r="HC125" s="224" t="s">
        <v>17</v>
      </c>
      <c r="HD125" s="224" t="s">
        <v>17</v>
      </c>
      <c r="HE125" s="214">
        <v>45461</v>
      </c>
      <c r="HF125" s="222" t="s">
        <v>1234</v>
      </c>
      <c r="HG125" s="222">
        <v>2</v>
      </c>
      <c r="HH125" s="222" t="s">
        <v>1188</v>
      </c>
      <c r="HI125" s="222" t="s">
        <v>33</v>
      </c>
      <c r="HJ125" s="222">
        <v>2</v>
      </c>
      <c r="HK125" s="222" t="s">
        <v>17</v>
      </c>
      <c r="HL125" s="222" t="s">
        <v>17</v>
      </c>
      <c r="HM125" s="223">
        <v>45461</v>
      </c>
      <c r="HN125" s="221" t="s">
        <v>1240</v>
      </c>
      <c r="HO125" s="224">
        <v>3</v>
      </c>
      <c r="HP125" s="224" t="s">
        <v>1188</v>
      </c>
      <c r="HQ125" s="224" t="s">
        <v>33</v>
      </c>
      <c r="HR125" s="224">
        <v>2</v>
      </c>
      <c r="HS125" s="224" t="s">
        <v>17</v>
      </c>
      <c r="HT125" s="224" t="s">
        <v>17</v>
      </c>
      <c r="HU125" s="214">
        <v>45461</v>
      </c>
      <c r="HV125" s="222" t="s">
        <v>1237</v>
      </c>
      <c r="HW125" s="222">
        <v>3</v>
      </c>
      <c r="HX125" s="222" t="s">
        <v>1188</v>
      </c>
      <c r="HY125" s="222" t="s">
        <v>33</v>
      </c>
      <c r="HZ125" s="222">
        <v>2</v>
      </c>
      <c r="IA125" s="222" t="s">
        <v>17</v>
      </c>
      <c r="IB125" s="222" t="s">
        <v>17</v>
      </c>
      <c r="IC125" s="223">
        <v>45461</v>
      </c>
      <c r="ID125" s="221" t="s">
        <v>1239</v>
      </c>
      <c r="IE125" s="224">
        <v>2</v>
      </c>
      <c r="IF125" s="224" t="s">
        <v>1188</v>
      </c>
      <c r="IG125" s="224" t="s">
        <v>33</v>
      </c>
      <c r="IH125" s="224">
        <v>2</v>
      </c>
      <c r="II125" s="224" t="s">
        <v>17</v>
      </c>
      <c r="IJ125" s="224" t="s">
        <v>17</v>
      </c>
      <c r="IK125" s="214">
        <v>45461</v>
      </c>
      <c r="IL125" s="222" t="s">
        <v>1238</v>
      </c>
      <c r="IM125" s="222">
        <v>3</v>
      </c>
      <c r="IN125" s="222" t="s">
        <v>1188</v>
      </c>
      <c r="IO125" s="222" t="s">
        <v>33</v>
      </c>
      <c r="IP125" s="222">
        <v>2</v>
      </c>
      <c r="IQ125" s="222" t="s">
        <v>17</v>
      </c>
      <c r="IR125" s="222" t="s">
        <v>17</v>
      </c>
      <c r="IS125" s="223">
        <v>45461</v>
      </c>
    </row>
    <row r="126" spans="1:253" s="11" customFormat="1" ht="13.25" customHeight="1" x14ac:dyDescent="0.25">
      <c r="A126" s="11" t="s">
        <v>877</v>
      </c>
      <c r="B126" s="11" t="s">
        <v>10545</v>
      </c>
      <c r="C126" s="11" t="s">
        <v>878</v>
      </c>
      <c r="D126" s="11" t="s">
        <v>879</v>
      </c>
      <c r="E126" s="11" t="s">
        <v>10544</v>
      </c>
      <c r="F126" s="11" t="s">
        <v>883</v>
      </c>
      <c r="G126" s="212">
        <v>107143000</v>
      </c>
      <c r="H126" s="213" t="s">
        <v>880</v>
      </c>
      <c r="I126" s="213" t="s">
        <v>358</v>
      </c>
      <c r="J126" s="213">
        <v>1</v>
      </c>
      <c r="K126" s="213" t="s">
        <v>882</v>
      </c>
      <c r="L126" s="213" t="s">
        <v>881</v>
      </c>
      <c r="M126" s="214">
        <v>45105</v>
      </c>
      <c r="N126" s="227" t="s">
        <v>887</v>
      </c>
      <c r="O126" s="216">
        <v>155377</v>
      </c>
      <c r="P126" s="216" t="s">
        <v>884</v>
      </c>
      <c r="Q126" s="216" t="s">
        <v>358</v>
      </c>
      <c r="R126" s="216">
        <v>1</v>
      </c>
      <c r="S126" s="216" t="s">
        <v>886</v>
      </c>
      <c r="T126" s="216" t="s">
        <v>885</v>
      </c>
      <c r="U126" s="217">
        <v>45105</v>
      </c>
      <c r="V126" s="227" t="s">
        <v>891</v>
      </c>
      <c r="W126" s="213">
        <v>27000000</v>
      </c>
      <c r="X126" s="213" t="s">
        <v>888</v>
      </c>
      <c r="Y126" s="213" t="s">
        <v>742</v>
      </c>
      <c r="Z126" s="213">
        <v>2</v>
      </c>
      <c r="AA126" s="213" t="s">
        <v>890</v>
      </c>
      <c r="AB126" s="213" t="s">
        <v>889</v>
      </c>
      <c r="AC126" s="214">
        <v>45105</v>
      </c>
      <c r="AD126" s="227" t="s">
        <v>895</v>
      </c>
      <c r="AE126" s="218">
        <v>17900000</v>
      </c>
      <c r="AF126" s="218" t="s">
        <v>892</v>
      </c>
      <c r="AG126" s="218" t="s">
        <v>22</v>
      </c>
      <c r="AH126" s="218">
        <v>3</v>
      </c>
      <c r="AI126" s="218" t="s">
        <v>894</v>
      </c>
      <c r="AJ126" s="218" t="s">
        <v>893</v>
      </c>
      <c r="AK126" s="219">
        <v>45105</v>
      </c>
      <c r="AL126" s="227" t="s">
        <v>969</v>
      </c>
      <c r="AM126" s="213">
        <v>3123000</v>
      </c>
      <c r="AN126" s="213" t="s">
        <v>966</v>
      </c>
      <c r="AO126" s="213" t="s">
        <v>22</v>
      </c>
      <c r="AP126" s="213">
        <v>3</v>
      </c>
      <c r="AQ126" s="213" t="s">
        <v>968</v>
      </c>
      <c r="AR126" s="213" t="s">
        <v>967</v>
      </c>
      <c r="AS126" s="214">
        <v>45260</v>
      </c>
      <c r="AT126" s="228" t="s">
        <v>971</v>
      </c>
      <c r="AU126" s="218">
        <v>0</v>
      </c>
      <c r="AV126" s="218" t="s">
        <v>17</v>
      </c>
      <c r="AW126" s="218" t="s">
        <v>22</v>
      </c>
      <c r="AX126" s="218">
        <v>3</v>
      </c>
      <c r="AY126" s="218" t="s">
        <v>970</v>
      </c>
      <c r="AZ126" s="218" t="s">
        <v>17</v>
      </c>
      <c r="BA126" s="219">
        <v>45260</v>
      </c>
      <c r="BB126" s="227" t="s">
        <v>903</v>
      </c>
      <c r="BC126" s="213" t="s">
        <v>17</v>
      </c>
      <c r="BD126" s="213" t="s">
        <v>378</v>
      </c>
      <c r="BE126" s="213" t="s">
        <v>22</v>
      </c>
      <c r="BF126" s="213">
        <v>3</v>
      </c>
      <c r="BG126" s="213" t="s">
        <v>900</v>
      </c>
      <c r="BH126" s="213" t="s">
        <v>378</v>
      </c>
      <c r="BI126" s="214">
        <v>45105</v>
      </c>
      <c r="BJ126" s="228" t="s">
        <v>972</v>
      </c>
      <c r="BK126" s="228">
        <v>0</v>
      </c>
      <c r="BL126" s="228" t="s">
        <v>17</v>
      </c>
      <c r="BM126" s="228" t="s">
        <v>22</v>
      </c>
      <c r="BN126" s="228">
        <v>3</v>
      </c>
      <c r="BO126" s="228" t="s">
        <v>970</v>
      </c>
      <c r="BP126" s="218" t="s">
        <v>17</v>
      </c>
      <c r="BQ126" s="229">
        <v>45260</v>
      </c>
      <c r="BR126" s="227" t="s">
        <v>907</v>
      </c>
      <c r="BS126" s="230">
        <v>308000</v>
      </c>
      <c r="BT126" s="230" t="s">
        <v>904</v>
      </c>
      <c r="BU126" s="230" t="s">
        <v>22</v>
      </c>
      <c r="BV126" s="230">
        <v>3</v>
      </c>
      <c r="BW126" s="230" t="s">
        <v>906</v>
      </c>
      <c r="BX126" s="230" t="s">
        <v>905</v>
      </c>
      <c r="BY126" s="214">
        <v>45105</v>
      </c>
      <c r="BZ126" s="228" t="s">
        <v>910</v>
      </c>
      <c r="CA126" s="228">
        <v>10600</v>
      </c>
      <c r="CB126" s="228" t="s">
        <v>908</v>
      </c>
      <c r="CC126" s="228" t="s">
        <v>22</v>
      </c>
      <c r="CD126" s="228">
        <v>3</v>
      </c>
      <c r="CE126" s="228" t="s">
        <v>900</v>
      </c>
      <c r="CF126" s="228" t="s">
        <v>909</v>
      </c>
      <c r="CG126" s="229">
        <v>45105</v>
      </c>
      <c r="CH126" s="227" t="s">
        <v>10876</v>
      </c>
      <c r="CI126" s="228" t="e">
        <v>#N/A</v>
      </c>
      <c r="CJ126" s="228" t="e">
        <v>#N/A</v>
      </c>
      <c r="CK126" s="228" t="e">
        <v>#N/A</v>
      </c>
      <c r="CL126" s="228" t="e">
        <v>#N/A</v>
      </c>
      <c r="CM126" s="228" t="e">
        <v>#N/A</v>
      </c>
      <c r="CN126" s="228" t="e">
        <v>#N/A</v>
      </c>
      <c r="CO126" s="231" t="e">
        <v>#N/A</v>
      </c>
      <c r="CP126" s="228" t="s">
        <v>912</v>
      </c>
      <c r="CQ126" s="230" t="s">
        <v>17</v>
      </c>
      <c r="CR126" s="230" t="s">
        <v>378</v>
      </c>
      <c r="CS126" s="230" t="s">
        <v>22</v>
      </c>
      <c r="CT126" s="230">
        <v>3</v>
      </c>
      <c r="CU126" s="230" t="s">
        <v>900</v>
      </c>
      <c r="CV126" s="230" t="s">
        <v>378</v>
      </c>
      <c r="CW126" s="214">
        <v>45105</v>
      </c>
      <c r="CX126" s="228" t="s">
        <v>977</v>
      </c>
      <c r="CY126" s="218">
        <v>3177000</v>
      </c>
      <c r="CZ126" s="218" t="s">
        <v>986</v>
      </c>
      <c r="DA126" s="218" t="s">
        <v>22</v>
      </c>
      <c r="DB126" s="218">
        <v>3</v>
      </c>
      <c r="DC126" s="218" t="s">
        <v>988</v>
      </c>
      <c r="DD126" s="218" t="s">
        <v>987</v>
      </c>
      <c r="DE126" s="220">
        <v>45260</v>
      </c>
      <c r="DF126" s="227" t="s">
        <v>981</v>
      </c>
      <c r="DG126" s="213">
        <v>9100000</v>
      </c>
      <c r="DH126" s="230" t="s">
        <v>978</v>
      </c>
      <c r="DI126" s="230" t="s">
        <v>22</v>
      </c>
      <c r="DJ126" s="230">
        <v>3</v>
      </c>
      <c r="DK126" s="230" t="s">
        <v>980</v>
      </c>
      <c r="DL126" s="230" t="s">
        <v>979</v>
      </c>
      <c r="DM126" s="214">
        <v>45260</v>
      </c>
      <c r="DN126" s="228" t="s">
        <v>985</v>
      </c>
      <c r="DO126" s="218">
        <v>14723000</v>
      </c>
      <c r="DP126" s="228" t="s">
        <v>982</v>
      </c>
      <c r="DQ126" s="228" t="s">
        <v>22</v>
      </c>
      <c r="DR126" s="228">
        <v>3</v>
      </c>
      <c r="DS126" s="228" t="s">
        <v>984</v>
      </c>
      <c r="DT126" s="228" t="s">
        <v>983</v>
      </c>
      <c r="DU126" s="229">
        <v>45260</v>
      </c>
      <c r="DV126" s="227" t="s">
        <v>989</v>
      </c>
      <c r="DW126" s="213">
        <v>3021000</v>
      </c>
      <c r="DX126" s="230" t="s">
        <v>986</v>
      </c>
      <c r="DY126" s="230" t="s">
        <v>22</v>
      </c>
      <c r="DZ126" s="230">
        <v>3</v>
      </c>
      <c r="EA126" s="230" t="s">
        <v>988</v>
      </c>
      <c r="EB126" s="230" t="s">
        <v>987</v>
      </c>
      <c r="EC126" s="214">
        <v>45260</v>
      </c>
      <c r="ED126" s="228" t="s">
        <v>993</v>
      </c>
      <c r="EE126" s="218">
        <v>150000</v>
      </c>
      <c r="EF126" s="228" t="s">
        <v>990</v>
      </c>
      <c r="EG126" s="228" t="s">
        <v>22</v>
      </c>
      <c r="EH126" s="228">
        <v>3</v>
      </c>
      <c r="EI126" s="228" t="s">
        <v>992</v>
      </c>
      <c r="EJ126" s="228" t="s">
        <v>991</v>
      </c>
      <c r="EK126" s="229">
        <v>45260</v>
      </c>
      <c r="EL126" s="227" t="s">
        <v>995</v>
      </c>
      <c r="EM126" s="213">
        <v>6000</v>
      </c>
      <c r="EN126" s="230" t="s">
        <v>994</v>
      </c>
      <c r="EO126" s="230" t="s">
        <v>22</v>
      </c>
      <c r="EP126" s="230">
        <v>3</v>
      </c>
      <c r="EQ126" s="230" t="s">
        <v>992</v>
      </c>
      <c r="ER126" s="230" t="s">
        <v>991</v>
      </c>
      <c r="ES126" s="214">
        <v>45260</v>
      </c>
      <c r="ET126" s="228" t="s">
        <v>973</v>
      </c>
      <c r="EU126" s="228">
        <v>0</v>
      </c>
      <c r="EV126" s="228" t="s">
        <v>17</v>
      </c>
      <c r="EW126" s="228" t="s">
        <v>22</v>
      </c>
      <c r="EX126" s="228">
        <v>3</v>
      </c>
      <c r="EY126" s="228" t="s">
        <v>970</v>
      </c>
      <c r="EZ126" s="228" t="s">
        <v>17</v>
      </c>
      <c r="FA126" s="229">
        <v>45260</v>
      </c>
      <c r="FB126" s="227" t="s">
        <v>899</v>
      </c>
      <c r="FC126" s="230">
        <v>5</v>
      </c>
      <c r="FD126" s="230" t="s">
        <v>896</v>
      </c>
      <c r="FE126" s="230" t="s">
        <v>22</v>
      </c>
      <c r="FF126" s="230">
        <v>3</v>
      </c>
      <c r="FG126" s="230" t="s">
        <v>898</v>
      </c>
      <c r="FH126" s="230" t="s">
        <v>897</v>
      </c>
      <c r="FI126" s="214">
        <v>45105</v>
      </c>
      <c r="FJ126" s="227" t="s">
        <v>901</v>
      </c>
      <c r="FK126" s="228" t="s">
        <v>17</v>
      </c>
      <c r="FL126" s="228" t="s">
        <v>378</v>
      </c>
      <c r="FM126" s="228" t="s">
        <v>22</v>
      </c>
      <c r="FN126" s="228">
        <v>3</v>
      </c>
      <c r="FO126" s="228" t="s">
        <v>900</v>
      </c>
      <c r="FP126" s="218" t="s">
        <v>378</v>
      </c>
      <c r="FQ126" s="219">
        <v>45105</v>
      </c>
      <c r="FR126" s="227" t="s">
        <v>902</v>
      </c>
      <c r="FS126" s="230" t="s">
        <v>17</v>
      </c>
      <c r="FT126" s="230" t="s">
        <v>378</v>
      </c>
      <c r="FU126" s="230" t="s">
        <v>22</v>
      </c>
      <c r="FV126" s="230">
        <v>3</v>
      </c>
      <c r="FW126" s="230" t="s">
        <v>900</v>
      </c>
      <c r="FX126" s="230" t="s">
        <v>378</v>
      </c>
      <c r="FY126" s="214">
        <v>45105</v>
      </c>
      <c r="FZ126" s="228" t="s">
        <v>1280</v>
      </c>
      <c r="GA126" s="228">
        <v>1</v>
      </c>
      <c r="GB126" s="228" t="s">
        <v>1188</v>
      </c>
      <c r="GC126" s="228" t="s">
        <v>33</v>
      </c>
      <c r="GD126" s="228">
        <v>2</v>
      </c>
      <c r="GE126" s="228" t="s">
        <v>17</v>
      </c>
      <c r="GF126" s="228" t="s">
        <v>17</v>
      </c>
      <c r="GG126" s="229">
        <v>45462</v>
      </c>
      <c r="GH126" s="227" t="s">
        <v>1286</v>
      </c>
      <c r="GI126" s="230">
        <v>3</v>
      </c>
      <c r="GJ126" s="230" t="s">
        <v>1188</v>
      </c>
      <c r="GK126" s="230" t="s">
        <v>33</v>
      </c>
      <c r="GL126" s="230">
        <v>2</v>
      </c>
      <c r="GM126" s="230" t="s">
        <v>17</v>
      </c>
      <c r="GN126" s="230" t="s">
        <v>17</v>
      </c>
      <c r="GO126" s="214">
        <v>45462</v>
      </c>
      <c r="GP126" s="228" t="s">
        <v>1281</v>
      </c>
      <c r="GQ126" s="228">
        <v>3</v>
      </c>
      <c r="GR126" s="228" t="s">
        <v>1188</v>
      </c>
      <c r="GS126" s="228" t="s">
        <v>33</v>
      </c>
      <c r="GT126" s="228">
        <v>2</v>
      </c>
      <c r="GU126" s="228" t="s">
        <v>17</v>
      </c>
      <c r="GV126" s="228" t="s">
        <v>17</v>
      </c>
      <c r="GW126" s="229">
        <v>45462</v>
      </c>
      <c r="GX126" s="227" t="s">
        <v>1287</v>
      </c>
      <c r="GY126" s="230">
        <v>2</v>
      </c>
      <c r="GZ126" s="230" t="s">
        <v>1188</v>
      </c>
      <c r="HA126" s="230" t="s">
        <v>33</v>
      </c>
      <c r="HB126" s="230">
        <v>2</v>
      </c>
      <c r="HC126" s="230" t="s">
        <v>17</v>
      </c>
      <c r="HD126" s="230" t="s">
        <v>17</v>
      </c>
      <c r="HE126" s="214">
        <v>45462</v>
      </c>
      <c r="HF126" s="228" t="s">
        <v>1279</v>
      </c>
      <c r="HG126" s="228">
        <v>2</v>
      </c>
      <c r="HH126" s="228" t="s">
        <v>1188</v>
      </c>
      <c r="HI126" s="228" t="s">
        <v>33</v>
      </c>
      <c r="HJ126" s="228">
        <v>2</v>
      </c>
      <c r="HK126" s="228" t="s">
        <v>17</v>
      </c>
      <c r="HL126" s="228" t="s">
        <v>17</v>
      </c>
      <c r="HM126" s="229">
        <v>45462</v>
      </c>
      <c r="HN126" s="227" t="s">
        <v>1285</v>
      </c>
      <c r="HO126" s="230">
        <v>3</v>
      </c>
      <c r="HP126" s="230" t="s">
        <v>1188</v>
      </c>
      <c r="HQ126" s="230" t="s">
        <v>33</v>
      </c>
      <c r="HR126" s="230">
        <v>2</v>
      </c>
      <c r="HS126" s="230" t="s">
        <v>17</v>
      </c>
      <c r="HT126" s="230" t="s">
        <v>17</v>
      </c>
      <c r="HU126" s="214">
        <v>45462</v>
      </c>
      <c r="HV126" s="228" t="s">
        <v>1282</v>
      </c>
      <c r="HW126" s="228">
        <v>3</v>
      </c>
      <c r="HX126" s="228" t="s">
        <v>1188</v>
      </c>
      <c r="HY126" s="228" t="s">
        <v>33</v>
      </c>
      <c r="HZ126" s="228">
        <v>2</v>
      </c>
      <c r="IA126" s="228" t="s">
        <v>17</v>
      </c>
      <c r="IB126" s="228" t="s">
        <v>17</v>
      </c>
      <c r="IC126" s="229">
        <v>45462</v>
      </c>
      <c r="ID126" s="227" t="s">
        <v>1284</v>
      </c>
      <c r="IE126" s="230">
        <v>3</v>
      </c>
      <c r="IF126" s="230" t="s">
        <v>1188</v>
      </c>
      <c r="IG126" s="230" t="s">
        <v>33</v>
      </c>
      <c r="IH126" s="230">
        <v>2</v>
      </c>
      <c r="II126" s="230" t="s">
        <v>17</v>
      </c>
      <c r="IJ126" s="230" t="s">
        <v>17</v>
      </c>
      <c r="IK126" s="214">
        <v>45462</v>
      </c>
      <c r="IL126" s="228" t="s">
        <v>1283</v>
      </c>
      <c r="IM126" s="228">
        <v>0</v>
      </c>
      <c r="IN126" s="228" t="s">
        <v>1188</v>
      </c>
      <c r="IO126" s="228" t="s">
        <v>33</v>
      </c>
      <c r="IP126" s="228">
        <v>2</v>
      </c>
      <c r="IQ126" s="228" t="s">
        <v>17</v>
      </c>
      <c r="IR126" s="228" t="s">
        <v>17</v>
      </c>
      <c r="IS126" s="229">
        <v>45462</v>
      </c>
    </row>
    <row r="127" spans="1:253" s="11" customFormat="1" ht="13.25" customHeight="1" x14ac:dyDescent="0.25">
      <c r="A127" s="11" t="s">
        <v>2671</v>
      </c>
      <c r="B127" s="11" t="s">
        <v>10162</v>
      </c>
      <c r="C127" s="11" t="s">
        <v>2672</v>
      </c>
      <c r="D127" s="11" t="s">
        <v>2673</v>
      </c>
      <c r="E127" s="11" t="s">
        <v>9702</v>
      </c>
      <c r="F127" s="11" t="s">
        <v>8900</v>
      </c>
      <c r="G127" s="212">
        <v>19229000</v>
      </c>
      <c r="H127" s="213" t="s">
        <v>8828</v>
      </c>
      <c r="I127" s="213" t="s">
        <v>358</v>
      </c>
      <c r="J127" s="213">
        <v>1</v>
      </c>
      <c r="K127" s="213" t="s">
        <v>8899</v>
      </c>
      <c r="L127" s="213" t="s">
        <v>8898</v>
      </c>
      <c r="M127" s="214">
        <v>45716</v>
      </c>
      <c r="N127" s="221" t="s">
        <v>3683</v>
      </c>
      <c r="O127" s="216">
        <v>238396</v>
      </c>
      <c r="P127" s="216" t="s">
        <v>3680</v>
      </c>
      <c r="Q127" s="216" t="s">
        <v>742</v>
      </c>
      <c r="R127" s="216">
        <v>2</v>
      </c>
      <c r="S127" s="216" t="s">
        <v>3682</v>
      </c>
      <c r="T127" s="216" t="s">
        <v>3681</v>
      </c>
      <c r="U127" s="217">
        <v>45626</v>
      </c>
      <c r="V127" s="221" t="s">
        <v>8901</v>
      </c>
      <c r="W127" s="213">
        <v>19229000</v>
      </c>
      <c r="X127" s="213" t="s">
        <v>8828</v>
      </c>
      <c r="Y127" s="213" t="s">
        <v>742</v>
      </c>
      <c r="Z127" s="213">
        <v>2</v>
      </c>
      <c r="AA127" s="213" t="s">
        <v>3861</v>
      </c>
      <c r="AB127" s="213" t="s">
        <v>8898</v>
      </c>
      <c r="AC127" s="214">
        <v>45716</v>
      </c>
      <c r="AD127" s="221" t="s">
        <v>8904</v>
      </c>
      <c r="AE127" s="218">
        <v>180000</v>
      </c>
      <c r="AF127" s="218" t="s">
        <v>8902</v>
      </c>
      <c r="AG127" s="218" t="s">
        <v>742</v>
      </c>
      <c r="AH127" s="218">
        <v>2</v>
      </c>
      <c r="AI127" s="218" t="s">
        <v>8903</v>
      </c>
      <c r="AJ127" s="218" t="s">
        <v>4414</v>
      </c>
      <c r="AK127" s="219">
        <v>45716</v>
      </c>
      <c r="AL127" s="221" t="s">
        <v>8906</v>
      </c>
      <c r="AM127" s="213">
        <v>180000</v>
      </c>
      <c r="AN127" s="213" t="s">
        <v>8835</v>
      </c>
      <c r="AO127" s="213" t="s">
        <v>742</v>
      </c>
      <c r="AP127" s="213">
        <v>2</v>
      </c>
      <c r="AQ127" s="213" t="s">
        <v>8905</v>
      </c>
      <c r="AR127" s="213" t="s">
        <v>3864</v>
      </c>
      <c r="AS127" s="214">
        <v>45716</v>
      </c>
      <c r="AT127" s="222" t="s">
        <v>3685</v>
      </c>
      <c r="AU127" s="218" t="s">
        <v>17</v>
      </c>
      <c r="AV127" s="218" t="s">
        <v>17</v>
      </c>
      <c r="AW127" s="218" t="s">
        <v>17</v>
      </c>
      <c r="AX127" s="218" t="s">
        <v>17</v>
      </c>
      <c r="AY127" s="218" t="s">
        <v>1764</v>
      </c>
      <c r="AZ127" s="218" t="s">
        <v>17</v>
      </c>
      <c r="BA127" s="219">
        <v>45626</v>
      </c>
      <c r="BB127" s="221" t="s">
        <v>3684</v>
      </c>
      <c r="BC127" s="213" t="s">
        <v>17</v>
      </c>
      <c r="BD127" s="213" t="s">
        <v>17</v>
      </c>
      <c r="BE127" s="213" t="s">
        <v>17</v>
      </c>
      <c r="BF127" s="213" t="s">
        <v>17</v>
      </c>
      <c r="BG127" s="213" t="s">
        <v>1764</v>
      </c>
      <c r="BH127" s="213" t="s">
        <v>17</v>
      </c>
      <c r="BI127" s="214">
        <v>45626</v>
      </c>
      <c r="BJ127" s="222" t="s">
        <v>8907</v>
      </c>
      <c r="BK127" s="222">
        <v>0</v>
      </c>
      <c r="BL127" s="222" t="s">
        <v>8838</v>
      </c>
      <c r="BM127" s="222" t="s">
        <v>742</v>
      </c>
      <c r="BN127" s="222">
        <v>2</v>
      </c>
      <c r="BO127" s="222" t="s">
        <v>8839</v>
      </c>
      <c r="BP127" s="218" t="s">
        <v>4234</v>
      </c>
      <c r="BQ127" s="223">
        <v>45716</v>
      </c>
      <c r="BR127" s="221" t="s">
        <v>3686</v>
      </c>
      <c r="BS127" s="224">
        <v>0</v>
      </c>
      <c r="BT127" s="224" t="s">
        <v>17</v>
      </c>
      <c r="BU127" s="224" t="s">
        <v>17</v>
      </c>
      <c r="BV127" s="224" t="s">
        <v>17</v>
      </c>
      <c r="BW127" s="224" t="s">
        <v>1778</v>
      </c>
      <c r="BX127" s="224" t="s">
        <v>17</v>
      </c>
      <c r="BY127" s="214">
        <v>45626</v>
      </c>
      <c r="BZ127" s="222" t="s">
        <v>3687</v>
      </c>
      <c r="CA127" s="222">
        <v>0</v>
      </c>
      <c r="CB127" s="222" t="s">
        <v>17</v>
      </c>
      <c r="CC127" s="222" t="s">
        <v>17</v>
      </c>
      <c r="CD127" s="222" t="s">
        <v>17</v>
      </c>
      <c r="CE127" s="222" t="s">
        <v>1778</v>
      </c>
      <c r="CF127" s="222" t="s">
        <v>17</v>
      </c>
      <c r="CG127" s="223">
        <v>45626</v>
      </c>
      <c r="CH127" s="221" t="s">
        <v>10877</v>
      </c>
      <c r="CI127" s="222" t="e">
        <v>#N/A</v>
      </c>
      <c r="CJ127" s="222" t="e">
        <v>#N/A</v>
      </c>
      <c r="CK127" s="222" t="e">
        <v>#N/A</v>
      </c>
      <c r="CL127" s="222" t="e">
        <v>#N/A</v>
      </c>
      <c r="CM127" s="222" t="e">
        <v>#N/A</v>
      </c>
      <c r="CN127" s="222" t="e">
        <v>#N/A</v>
      </c>
      <c r="CO127" s="225" t="e">
        <v>#N/A</v>
      </c>
      <c r="CP127" s="222" t="s">
        <v>3689</v>
      </c>
      <c r="CQ127" s="224" t="s">
        <v>17</v>
      </c>
      <c r="CR127" s="224" t="s">
        <v>17</v>
      </c>
      <c r="CS127" s="224" t="s">
        <v>17</v>
      </c>
      <c r="CT127" s="224" t="s">
        <v>17</v>
      </c>
      <c r="CU127" s="224" t="s">
        <v>1764</v>
      </c>
      <c r="CV127" s="224" t="s">
        <v>17</v>
      </c>
      <c r="CW127" s="214">
        <v>45626</v>
      </c>
      <c r="CX127" s="222" t="s">
        <v>8911</v>
      </c>
      <c r="CY127" s="218">
        <v>180000</v>
      </c>
      <c r="CZ127" s="218" t="s">
        <v>8902</v>
      </c>
      <c r="DA127" s="218" t="s">
        <v>742</v>
      </c>
      <c r="DB127" s="218">
        <v>2</v>
      </c>
      <c r="DC127" s="218" t="s">
        <v>8777</v>
      </c>
      <c r="DD127" s="218" t="s">
        <v>4414</v>
      </c>
      <c r="DE127" s="220">
        <v>45716</v>
      </c>
      <c r="DF127" s="221" t="s">
        <v>8912</v>
      </c>
      <c r="DG127" s="213">
        <v>19049000</v>
      </c>
      <c r="DH127" s="224" t="s">
        <v>8828</v>
      </c>
      <c r="DI127" s="224" t="s">
        <v>742</v>
      </c>
      <c r="DJ127" s="224">
        <v>2</v>
      </c>
      <c r="DK127" s="224" t="s">
        <v>4371</v>
      </c>
      <c r="DL127" s="224" t="s">
        <v>8898</v>
      </c>
      <c r="DM127" s="214">
        <v>45716</v>
      </c>
      <c r="DN127" s="222" t="s">
        <v>4415</v>
      </c>
      <c r="DO127" s="218">
        <v>0</v>
      </c>
      <c r="DP127" s="222" t="s">
        <v>4413</v>
      </c>
      <c r="DQ127" s="222" t="s">
        <v>742</v>
      </c>
      <c r="DR127" s="222">
        <v>2</v>
      </c>
      <c r="DS127" s="222" t="s">
        <v>4375</v>
      </c>
      <c r="DT127" s="222" t="s">
        <v>4414</v>
      </c>
      <c r="DU127" s="223">
        <v>45688</v>
      </c>
      <c r="DV127" s="221" t="s">
        <v>8913</v>
      </c>
      <c r="DW127" s="213">
        <v>180000</v>
      </c>
      <c r="DX127" s="224" t="s">
        <v>8902</v>
      </c>
      <c r="DY127" s="224" t="s">
        <v>742</v>
      </c>
      <c r="DZ127" s="224">
        <v>2</v>
      </c>
      <c r="EA127" s="224" t="s">
        <v>8777</v>
      </c>
      <c r="EB127" s="224" t="s">
        <v>4414</v>
      </c>
      <c r="EC127" s="214">
        <v>45716</v>
      </c>
      <c r="ED127" s="222" t="s">
        <v>4416</v>
      </c>
      <c r="EE127" s="218" t="s">
        <v>17</v>
      </c>
      <c r="EF127" s="222" t="s">
        <v>4413</v>
      </c>
      <c r="EG127" s="222" t="s">
        <v>742</v>
      </c>
      <c r="EH127" s="222">
        <v>2</v>
      </c>
      <c r="EI127" s="222" t="s">
        <v>4377</v>
      </c>
      <c r="EJ127" s="222" t="s">
        <v>4414</v>
      </c>
      <c r="EK127" s="223">
        <v>45688</v>
      </c>
      <c r="EL127" s="221" t="s">
        <v>4417</v>
      </c>
      <c r="EM127" s="213" t="s">
        <v>17</v>
      </c>
      <c r="EN127" s="224" t="s">
        <v>4413</v>
      </c>
      <c r="EO127" s="224" t="s">
        <v>742</v>
      </c>
      <c r="EP127" s="224">
        <v>2</v>
      </c>
      <c r="EQ127" s="224" t="s">
        <v>4377</v>
      </c>
      <c r="ER127" s="224" t="s">
        <v>4414</v>
      </c>
      <c r="ES127" s="214">
        <v>45688</v>
      </c>
      <c r="ET127" s="222" t="s">
        <v>8909</v>
      </c>
      <c r="EU127" s="222">
        <v>0</v>
      </c>
      <c r="EV127" s="222" t="s">
        <v>8838</v>
      </c>
      <c r="EW127" s="222" t="s">
        <v>742</v>
      </c>
      <c r="EX127" s="222">
        <v>2</v>
      </c>
      <c r="EY127" s="222" t="s">
        <v>8908</v>
      </c>
      <c r="EZ127" s="222" t="s">
        <v>4234</v>
      </c>
      <c r="FA127" s="223">
        <v>45716</v>
      </c>
      <c r="FB127" s="221" t="s">
        <v>4418</v>
      </c>
      <c r="FC127" s="224">
        <v>2</v>
      </c>
      <c r="FD127" s="224" t="s">
        <v>4380</v>
      </c>
      <c r="FE127" s="224" t="s">
        <v>358</v>
      </c>
      <c r="FF127" s="224">
        <v>1</v>
      </c>
      <c r="FG127" s="224" t="s">
        <v>3630</v>
      </c>
      <c r="FH127" s="224" t="s">
        <v>4381</v>
      </c>
      <c r="FI127" s="214">
        <v>45688</v>
      </c>
      <c r="FJ127" s="221" t="s">
        <v>3690</v>
      </c>
      <c r="FK127" s="222" t="s">
        <v>17</v>
      </c>
      <c r="FL127" s="222" t="s">
        <v>17</v>
      </c>
      <c r="FM127" s="222" t="s">
        <v>17</v>
      </c>
      <c r="FN127" s="222" t="s">
        <v>17</v>
      </c>
      <c r="FO127" s="222" t="s">
        <v>1764</v>
      </c>
      <c r="FP127" s="218" t="s">
        <v>17</v>
      </c>
      <c r="FQ127" s="219">
        <v>45626</v>
      </c>
      <c r="FR127" s="221" t="s">
        <v>3691</v>
      </c>
      <c r="FS127" s="224" t="s">
        <v>17</v>
      </c>
      <c r="FT127" s="224" t="s">
        <v>17</v>
      </c>
      <c r="FU127" s="224" t="s">
        <v>17</v>
      </c>
      <c r="FV127" s="224" t="s">
        <v>17</v>
      </c>
      <c r="FW127" s="224" t="s">
        <v>1764</v>
      </c>
      <c r="FX127" s="224" t="s">
        <v>17</v>
      </c>
      <c r="FY127" s="214">
        <v>45626</v>
      </c>
      <c r="FZ127" s="222" t="s">
        <v>2675</v>
      </c>
      <c r="GA127" s="222">
        <v>0</v>
      </c>
      <c r="GB127" s="222" t="s">
        <v>1188</v>
      </c>
      <c r="GC127" s="222" t="s">
        <v>33</v>
      </c>
      <c r="GD127" s="222">
        <v>2</v>
      </c>
      <c r="GE127" s="222" t="s">
        <v>17</v>
      </c>
      <c r="GF127" s="222" t="s">
        <v>17</v>
      </c>
      <c r="GG127" s="223">
        <v>45609</v>
      </c>
      <c r="GH127" s="221" t="s">
        <v>2681</v>
      </c>
      <c r="GI127" s="224">
        <v>0</v>
      </c>
      <c r="GJ127" s="224" t="s">
        <v>1188</v>
      </c>
      <c r="GK127" s="224" t="s">
        <v>33</v>
      </c>
      <c r="GL127" s="224">
        <v>2</v>
      </c>
      <c r="GM127" s="224" t="s">
        <v>17</v>
      </c>
      <c r="GN127" s="224" t="s">
        <v>17</v>
      </c>
      <c r="GO127" s="214">
        <v>45609</v>
      </c>
      <c r="GP127" s="222" t="s">
        <v>2676</v>
      </c>
      <c r="GQ127" s="222">
        <v>0</v>
      </c>
      <c r="GR127" s="222" t="s">
        <v>1188</v>
      </c>
      <c r="GS127" s="222" t="s">
        <v>33</v>
      </c>
      <c r="GT127" s="222">
        <v>2</v>
      </c>
      <c r="GU127" s="222" t="s">
        <v>17</v>
      </c>
      <c r="GV127" s="222" t="s">
        <v>17</v>
      </c>
      <c r="GW127" s="223">
        <v>45609</v>
      </c>
      <c r="GX127" s="221" t="s">
        <v>2682</v>
      </c>
      <c r="GY127" s="224">
        <v>0</v>
      </c>
      <c r="GZ127" s="224" t="s">
        <v>1188</v>
      </c>
      <c r="HA127" s="224" t="s">
        <v>33</v>
      </c>
      <c r="HB127" s="224">
        <v>2</v>
      </c>
      <c r="HC127" s="224" t="s">
        <v>17</v>
      </c>
      <c r="HD127" s="224" t="s">
        <v>17</v>
      </c>
      <c r="HE127" s="214">
        <v>45609</v>
      </c>
      <c r="HF127" s="222" t="s">
        <v>2674</v>
      </c>
      <c r="HG127" s="222">
        <v>0</v>
      </c>
      <c r="HH127" s="222" t="s">
        <v>1188</v>
      </c>
      <c r="HI127" s="222" t="s">
        <v>33</v>
      </c>
      <c r="HJ127" s="222">
        <v>2</v>
      </c>
      <c r="HK127" s="222" t="s">
        <v>17</v>
      </c>
      <c r="HL127" s="222" t="s">
        <v>17</v>
      </c>
      <c r="HM127" s="223">
        <v>45609</v>
      </c>
      <c r="HN127" s="221" t="s">
        <v>2680</v>
      </c>
      <c r="HO127" s="224">
        <v>1</v>
      </c>
      <c r="HP127" s="224" t="s">
        <v>1188</v>
      </c>
      <c r="HQ127" s="224" t="s">
        <v>33</v>
      </c>
      <c r="HR127" s="224">
        <v>2</v>
      </c>
      <c r="HS127" s="224" t="s">
        <v>17</v>
      </c>
      <c r="HT127" s="224" t="s">
        <v>17</v>
      </c>
      <c r="HU127" s="214">
        <v>45609</v>
      </c>
      <c r="HV127" s="222" t="s">
        <v>2677</v>
      </c>
      <c r="HW127" s="222">
        <v>0</v>
      </c>
      <c r="HX127" s="222" t="s">
        <v>1188</v>
      </c>
      <c r="HY127" s="222" t="s">
        <v>33</v>
      </c>
      <c r="HZ127" s="222">
        <v>2</v>
      </c>
      <c r="IA127" s="222" t="s">
        <v>17</v>
      </c>
      <c r="IB127" s="222" t="s">
        <v>17</v>
      </c>
      <c r="IC127" s="223">
        <v>45609</v>
      </c>
      <c r="ID127" s="221" t="s">
        <v>2679</v>
      </c>
      <c r="IE127" s="224">
        <v>0</v>
      </c>
      <c r="IF127" s="224" t="s">
        <v>1188</v>
      </c>
      <c r="IG127" s="224" t="s">
        <v>33</v>
      </c>
      <c r="IH127" s="224">
        <v>2</v>
      </c>
      <c r="II127" s="224" t="s">
        <v>17</v>
      </c>
      <c r="IJ127" s="224" t="s">
        <v>17</v>
      </c>
      <c r="IK127" s="214">
        <v>45609</v>
      </c>
      <c r="IL127" s="222" t="s">
        <v>2678</v>
      </c>
      <c r="IM127" s="222">
        <v>2</v>
      </c>
      <c r="IN127" s="222" t="s">
        <v>1188</v>
      </c>
      <c r="IO127" s="222" t="s">
        <v>33</v>
      </c>
      <c r="IP127" s="222">
        <v>2</v>
      </c>
      <c r="IQ127" s="222" t="s">
        <v>17</v>
      </c>
      <c r="IR127" s="222" t="s">
        <v>17</v>
      </c>
      <c r="IS127" s="223">
        <v>45609</v>
      </c>
    </row>
    <row r="128" spans="1:253" s="11" customFormat="1" ht="13.25" customHeight="1" x14ac:dyDescent="0.25">
      <c r="A128" s="11" t="s">
        <v>1773</v>
      </c>
      <c r="B128" s="11" t="s">
        <v>10190</v>
      </c>
      <c r="C128" s="11" t="s">
        <v>1774</v>
      </c>
      <c r="D128" s="11" t="s">
        <v>1775</v>
      </c>
      <c r="E128" s="11" t="s">
        <v>9703</v>
      </c>
      <c r="F128" s="11" t="s">
        <v>8956</v>
      </c>
      <c r="G128" s="212">
        <v>145050000</v>
      </c>
      <c r="H128" s="213" t="s">
        <v>8828</v>
      </c>
      <c r="I128" s="213" t="s">
        <v>742</v>
      </c>
      <c r="J128" s="213">
        <v>2</v>
      </c>
      <c r="K128" s="213" t="s">
        <v>8955</v>
      </c>
      <c r="L128" s="213" t="s">
        <v>8954</v>
      </c>
      <c r="M128" s="214">
        <v>45716</v>
      </c>
      <c r="N128" s="227" t="s">
        <v>3732</v>
      </c>
      <c r="O128" s="216">
        <v>16376870</v>
      </c>
      <c r="P128" s="216" t="s">
        <v>3729</v>
      </c>
      <c r="Q128" s="216" t="s">
        <v>742</v>
      </c>
      <c r="R128" s="216">
        <v>2</v>
      </c>
      <c r="S128" s="216" t="s">
        <v>3731</v>
      </c>
      <c r="T128" s="216" t="s">
        <v>3730</v>
      </c>
      <c r="U128" s="217">
        <v>45635</v>
      </c>
      <c r="V128" s="227" t="s">
        <v>8958</v>
      </c>
      <c r="W128" s="213">
        <v>145050000</v>
      </c>
      <c r="X128" s="213" t="s">
        <v>8828</v>
      </c>
      <c r="Y128" s="213" t="s">
        <v>22</v>
      </c>
      <c r="Z128" s="213">
        <v>3</v>
      </c>
      <c r="AA128" s="213" t="s">
        <v>8957</v>
      </c>
      <c r="AB128" s="213" t="s">
        <v>8954</v>
      </c>
      <c r="AC128" s="214">
        <v>45716</v>
      </c>
      <c r="AD128" s="227" t="s">
        <v>8959</v>
      </c>
      <c r="AE128" s="218">
        <v>1224000</v>
      </c>
      <c r="AF128" s="218" t="s">
        <v>8835</v>
      </c>
      <c r="AG128" s="218" t="s">
        <v>22</v>
      </c>
      <c r="AH128" s="218">
        <v>3</v>
      </c>
      <c r="AI128" s="218" t="s">
        <v>8737</v>
      </c>
      <c r="AJ128" s="218" t="s">
        <v>3864</v>
      </c>
      <c r="AK128" s="219">
        <v>45716</v>
      </c>
      <c r="AL128" s="227" t="s">
        <v>8961</v>
      </c>
      <c r="AM128" s="213">
        <v>1224000</v>
      </c>
      <c r="AN128" s="213" t="s">
        <v>8835</v>
      </c>
      <c r="AO128" s="213" t="s">
        <v>742</v>
      </c>
      <c r="AP128" s="213">
        <v>2</v>
      </c>
      <c r="AQ128" s="213" t="s">
        <v>8960</v>
      </c>
      <c r="AR128" s="213" t="s">
        <v>3864</v>
      </c>
      <c r="AS128" s="214">
        <v>45716</v>
      </c>
      <c r="AT128" s="228" t="s">
        <v>1777</v>
      </c>
      <c r="AU128" s="218" t="s">
        <v>17</v>
      </c>
      <c r="AV128" s="218" t="s">
        <v>17</v>
      </c>
      <c r="AW128" s="218" t="s">
        <v>17</v>
      </c>
      <c r="AX128" s="218" t="s">
        <v>17</v>
      </c>
      <c r="AY128" s="218" t="s">
        <v>1764</v>
      </c>
      <c r="AZ128" s="218" t="s">
        <v>17</v>
      </c>
      <c r="BA128" s="219">
        <v>45563</v>
      </c>
      <c r="BB128" s="227" t="s">
        <v>1776</v>
      </c>
      <c r="BC128" s="213" t="s">
        <v>17</v>
      </c>
      <c r="BD128" s="213" t="s">
        <v>17</v>
      </c>
      <c r="BE128" s="213" t="s">
        <v>17</v>
      </c>
      <c r="BF128" s="213" t="s">
        <v>17</v>
      </c>
      <c r="BG128" s="213" t="s">
        <v>1764</v>
      </c>
      <c r="BH128" s="213" t="s">
        <v>17</v>
      </c>
      <c r="BI128" s="214">
        <v>45563</v>
      </c>
      <c r="BJ128" s="228" t="s">
        <v>4443</v>
      </c>
      <c r="BK128" s="228">
        <v>0</v>
      </c>
      <c r="BL128" s="228" t="s">
        <v>4441</v>
      </c>
      <c r="BM128" s="228" t="s">
        <v>22</v>
      </c>
      <c r="BN128" s="228">
        <v>3</v>
      </c>
      <c r="BO128" s="228" t="s">
        <v>4442</v>
      </c>
      <c r="BP128" s="218" t="s">
        <v>4234</v>
      </c>
      <c r="BQ128" s="229">
        <v>45688</v>
      </c>
      <c r="BR128" s="227" t="s">
        <v>1779</v>
      </c>
      <c r="BS128" s="230" t="s">
        <v>17</v>
      </c>
      <c r="BT128" s="230" t="s">
        <v>17</v>
      </c>
      <c r="BU128" s="230" t="s">
        <v>17</v>
      </c>
      <c r="BV128" s="230" t="s">
        <v>17</v>
      </c>
      <c r="BW128" s="230" t="s">
        <v>1778</v>
      </c>
      <c r="BX128" s="230" t="s">
        <v>17</v>
      </c>
      <c r="BY128" s="214">
        <v>45563</v>
      </c>
      <c r="BZ128" s="228" t="s">
        <v>1780</v>
      </c>
      <c r="CA128" s="228" t="s">
        <v>17</v>
      </c>
      <c r="CB128" s="228" t="s">
        <v>17</v>
      </c>
      <c r="CC128" s="228" t="s">
        <v>17</v>
      </c>
      <c r="CD128" s="228" t="s">
        <v>17</v>
      </c>
      <c r="CE128" s="228" t="s">
        <v>1778</v>
      </c>
      <c r="CF128" s="228" t="s">
        <v>17</v>
      </c>
      <c r="CG128" s="229">
        <v>45563</v>
      </c>
      <c r="CH128" s="227" t="s">
        <v>10878</v>
      </c>
      <c r="CI128" s="228" t="e">
        <v>#N/A</v>
      </c>
      <c r="CJ128" s="228" t="e">
        <v>#N/A</v>
      </c>
      <c r="CK128" s="228" t="e">
        <v>#N/A</v>
      </c>
      <c r="CL128" s="228" t="e">
        <v>#N/A</v>
      </c>
      <c r="CM128" s="228" t="e">
        <v>#N/A</v>
      </c>
      <c r="CN128" s="228" t="e">
        <v>#N/A</v>
      </c>
      <c r="CO128" s="231" t="e">
        <v>#N/A</v>
      </c>
      <c r="CP128" s="228" t="s">
        <v>1782</v>
      </c>
      <c r="CQ128" s="230" t="s">
        <v>17</v>
      </c>
      <c r="CR128" s="230" t="s">
        <v>17</v>
      </c>
      <c r="CS128" s="230" t="s">
        <v>17</v>
      </c>
      <c r="CT128" s="230" t="s">
        <v>17</v>
      </c>
      <c r="CU128" s="230" t="s">
        <v>1778</v>
      </c>
      <c r="CV128" s="230" t="s">
        <v>17</v>
      </c>
      <c r="CW128" s="214">
        <v>45563</v>
      </c>
      <c r="CX128" s="228" t="s">
        <v>8966</v>
      </c>
      <c r="CY128" s="218">
        <v>1224000</v>
      </c>
      <c r="CZ128" s="218" t="s">
        <v>8835</v>
      </c>
      <c r="DA128" s="218" t="s">
        <v>22</v>
      </c>
      <c r="DB128" s="218">
        <v>3</v>
      </c>
      <c r="DC128" s="218" t="s">
        <v>8749</v>
      </c>
      <c r="DD128" s="218" t="s">
        <v>3864</v>
      </c>
      <c r="DE128" s="220">
        <v>45716</v>
      </c>
      <c r="DF128" s="227" t="s">
        <v>8967</v>
      </c>
      <c r="DG128" s="213">
        <v>143826000</v>
      </c>
      <c r="DH128" s="230" t="s">
        <v>8828</v>
      </c>
      <c r="DI128" s="230" t="s">
        <v>742</v>
      </c>
      <c r="DJ128" s="230">
        <v>2</v>
      </c>
      <c r="DK128" s="230" t="s">
        <v>4371</v>
      </c>
      <c r="DL128" s="230" t="s">
        <v>8954</v>
      </c>
      <c r="DM128" s="214">
        <v>45716</v>
      </c>
      <c r="DN128" s="228" t="s">
        <v>4445</v>
      </c>
      <c r="DO128" s="218">
        <v>0</v>
      </c>
      <c r="DP128" s="228" t="s">
        <v>4444</v>
      </c>
      <c r="DQ128" s="228" t="s">
        <v>742</v>
      </c>
      <c r="DR128" s="228">
        <v>2</v>
      </c>
      <c r="DS128" s="228" t="s">
        <v>4375</v>
      </c>
      <c r="DT128" s="228" t="s">
        <v>3864</v>
      </c>
      <c r="DU128" s="229">
        <v>45688</v>
      </c>
      <c r="DV128" s="227" t="s">
        <v>8968</v>
      </c>
      <c r="DW128" s="213">
        <v>1224000</v>
      </c>
      <c r="DX128" s="230" t="s">
        <v>8835</v>
      </c>
      <c r="DY128" s="230" t="s">
        <v>22</v>
      </c>
      <c r="DZ128" s="230">
        <v>3</v>
      </c>
      <c r="EA128" s="230" t="s">
        <v>8749</v>
      </c>
      <c r="EB128" s="230" t="s">
        <v>3864</v>
      </c>
      <c r="EC128" s="214">
        <v>45716</v>
      </c>
      <c r="ED128" s="228" t="s">
        <v>4446</v>
      </c>
      <c r="EE128" s="218">
        <v>0</v>
      </c>
      <c r="EF128" s="228" t="s">
        <v>17</v>
      </c>
      <c r="EG128" s="228" t="s">
        <v>742</v>
      </c>
      <c r="EH128" s="228">
        <v>2</v>
      </c>
      <c r="EI128" s="228" t="s">
        <v>4377</v>
      </c>
      <c r="EJ128" s="228" t="s">
        <v>17</v>
      </c>
      <c r="EK128" s="229">
        <v>45688</v>
      </c>
      <c r="EL128" s="227" t="s">
        <v>4447</v>
      </c>
      <c r="EM128" s="213">
        <v>0</v>
      </c>
      <c r="EN128" s="230" t="s">
        <v>17</v>
      </c>
      <c r="EO128" s="230" t="s">
        <v>742</v>
      </c>
      <c r="EP128" s="230">
        <v>2</v>
      </c>
      <c r="EQ128" s="230" t="s">
        <v>4377</v>
      </c>
      <c r="ER128" s="230" t="s">
        <v>17</v>
      </c>
      <c r="ES128" s="214">
        <v>45688</v>
      </c>
      <c r="ET128" s="228" t="s">
        <v>8964</v>
      </c>
      <c r="EU128" s="228">
        <v>3797</v>
      </c>
      <c r="EV128" s="228" t="s">
        <v>8962</v>
      </c>
      <c r="EW128" s="228" t="s">
        <v>22</v>
      </c>
      <c r="EX128" s="228">
        <v>3</v>
      </c>
      <c r="EY128" s="228" t="s">
        <v>8963</v>
      </c>
      <c r="EZ128" s="228" t="s">
        <v>4234</v>
      </c>
      <c r="FA128" s="229">
        <v>45716</v>
      </c>
      <c r="FB128" s="227" t="s">
        <v>4448</v>
      </c>
      <c r="FC128" s="230">
        <v>2</v>
      </c>
      <c r="FD128" s="230" t="s">
        <v>4444</v>
      </c>
      <c r="FE128" s="230" t="s">
        <v>742</v>
      </c>
      <c r="FF128" s="230">
        <v>2</v>
      </c>
      <c r="FG128" s="230" t="s">
        <v>3630</v>
      </c>
      <c r="FH128" s="230" t="s">
        <v>3864</v>
      </c>
      <c r="FI128" s="214">
        <v>45688</v>
      </c>
      <c r="FJ128" s="227" t="s">
        <v>1783</v>
      </c>
      <c r="FK128" s="228" t="s">
        <v>17</v>
      </c>
      <c r="FL128" s="228" t="s">
        <v>17</v>
      </c>
      <c r="FM128" s="228" t="s">
        <v>17</v>
      </c>
      <c r="FN128" s="228" t="s">
        <v>17</v>
      </c>
      <c r="FO128" s="228" t="s">
        <v>1764</v>
      </c>
      <c r="FP128" s="218" t="s">
        <v>17</v>
      </c>
      <c r="FQ128" s="219">
        <v>45563</v>
      </c>
      <c r="FR128" s="227" t="s">
        <v>1784</v>
      </c>
      <c r="FS128" s="230" t="s">
        <v>17</v>
      </c>
      <c r="FT128" s="230" t="s">
        <v>17</v>
      </c>
      <c r="FU128" s="230" t="s">
        <v>17</v>
      </c>
      <c r="FV128" s="230" t="s">
        <v>17</v>
      </c>
      <c r="FW128" s="230" t="s">
        <v>1764</v>
      </c>
      <c r="FX128" s="230" t="s">
        <v>17</v>
      </c>
      <c r="FY128" s="214">
        <v>45563</v>
      </c>
      <c r="FZ128" s="228" t="s">
        <v>2684</v>
      </c>
      <c r="GA128" s="228">
        <v>2</v>
      </c>
      <c r="GB128" s="228" t="s">
        <v>1188</v>
      </c>
      <c r="GC128" s="228" t="s">
        <v>33</v>
      </c>
      <c r="GD128" s="228">
        <v>2</v>
      </c>
      <c r="GE128" s="228" t="s">
        <v>17</v>
      </c>
      <c r="GF128" s="228" t="s">
        <v>17</v>
      </c>
      <c r="GG128" s="229">
        <v>45609</v>
      </c>
      <c r="GH128" s="227" t="s">
        <v>2690</v>
      </c>
      <c r="GI128" s="230">
        <v>2</v>
      </c>
      <c r="GJ128" s="230" t="s">
        <v>1188</v>
      </c>
      <c r="GK128" s="230" t="s">
        <v>33</v>
      </c>
      <c r="GL128" s="230">
        <v>2</v>
      </c>
      <c r="GM128" s="230" t="s">
        <v>17</v>
      </c>
      <c r="GN128" s="230" t="s">
        <v>17</v>
      </c>
      <c r="GO128" s="214">
        <v>45609</v>
      </c>
      <c r="GP128" s="228" t="s">
        <v>2685</v>
      </c>
      <c r="GQ128" s="228">
        <v>2</v>
      </c>
      <c r="GR128" s="228" t="s">
        <v>1188</v>
      </c>
      <c r="GS128" s="228" t="s">
        <v>33</v>
      </c>
      <c r="GT128" s="228">
        <v>2</v>
      </c>
      <c r="GU128" s="228" t="s">
        <v>17</v>
      </c>
      <c r="GV128" s="228" t="s">
        <v>17</v>
      </c>
      <c r="GW128" s="229">
        <v>45609</v>
      </c>
      <c r="GX128" s="227" t="s">
        <v>2691</v>
      </c>
      <c r="GY128" s="230">
        <v>0</v>
      </c>
      <c r="GZ128" s="230" t="s">
        <v>1188</v>
      </c>
      <c r="HA128" s="230" t="s">
        <v>33</v>
      </c>
      <c r="HB128" s="230">
        <v>2</v>
      </c>
      <c r="HC128" s="230" t="s">
        <v>17</v>
      </c>
      <c r="HD128" s="230" t="s">
        <v>17</v>
      </c>
      <c r="HE128" s="214">
        <v>45609</v>
      </c>
      <c r="HF128" s="228" t="s">
        <v>2683</v>
      </c>
      <c r="HG128" s="228">
        <v>2</v>
      </c>
      <c r="HH128" s="228" t="s">
        <v>1188</v>
      </c>
      <c r="HI128" s="228" t="s">
        <v>33</v>
      </c>
      <c r="HJ128" s="228">
        <v>2</v>
      </c>
      <c r="HK128" s="228" t="s">
        <v>17</v>
      </c>
      <c r="HL128" s="228" t="s">
        <v>17</v>
      </c>
      <c r="HM128" s="229">
        <v>45609</v>
      </c>
      <c r="HN128" s="227" t="s">
        <v>2689</v>
      </c>
      <c r="HO128" s="230">
        <v>2</v>
      </c>
      <c r="HP128" s="230" t="s">
        <v>1188</v>
      </c>
      <c r="HQ128" s="230" t="s">
        <v>33</v>
      </c>
      <c r="HR128" s="230">
        <v>2</v>
      </c>
      <c r="HS128" s="230" t="s">
        <v>17</v>
      </c>
      <c r="HT128" s="230" t="s">
        <v>17</v>
      </c>
      <c r="HU128" s="214">
        <v>45609</v>
      </c>
      <c r="HV128" s="228" t="s">
        <v>2686</v>
      </c>
      <c r="HW128" s="228">
        <v>2</v>
      </c>
      <c r="HX128" s="228" t="s">
        <v>1188</v>
      </c>
      <c r="HY128" s="228" t="s">
        <v>33</v>
      </c>
      <c r="HZ128" s="228">
        <v>2</v>
      </c>
      <c r="IA128" s="228" t="s">
        <v>17</v>
      </c>
      <c r="IB128" s="228" t="s">
        <v>17</v>
      </c>
      <c r="IC128" s="229">
        <v>45609</v>
      </c>
      <c r="ID128" s="227" t="s">
        <v>2688</v>
      </c>
      <c r="IE128" s="230">
        <v>0</v>
      </c>
      <c r="IF128" s="230" t="s">
        <v>1188</v>
      </c>
      <c r="IG128" s="230" t="s">
        <v>33</v>
      </c>
      <c r="IH128" s="230">
        <v>2</v>
      </c>
      <c r="II128" s="230" t="s">
        <v>17</v>
      </c>
      <c r="IJ128" s="230" t="s">
        <v>17</v>
      </c>
      <c r="IK128" s="214">
        <v>45609</v>
      </c>
      <c r="IL128" s="228" t="s">
        <v>2687</v>
      </c>
      <c r="IM128" s="228">
        <v>2</v>
      </c>
      <c r="IN128" s="228" t="s">
        <v>1188</v>
      </c>
      <c r="IO128" s="228" t="s">
        <v>33</v>
      </c>
      <c r="IP128" s="228">
        <v>2</v>
      </c>
      <c r="IQ128" s="228" t="s">
        <v>17</v>
      </c>
      <c r="IR128" s="228" t="s">
        <v>17</v>
      </c>
      <c r="IS128" s="229">
        <v>45609</v>
      </c>
    </row>
    <row r="129" spans="1:253" s="11" customFormat="1" ht="13.25" customHeight="1" x14ac:dyDescent="0.25">
      <c r="A129" s="11" t="s">
        <v>185</v>
      </c>
      <c r="B129" s="11" t="s">
        <v>10162</v>
      </c>
      <c r="C129" s="11" t="s">
        <v>186</v>
      </c>
      <c r="D129" s="11" t="s">
        <v>187</v>
      </c>
      <c r="E129" s="11" t="s">
        <v>9704</v>
      </c>
      <c r="F129" s="11" t="s">
        <v>5801</v>
      </c>
      <c r="G129" s="212">
        <v>14509000</v>
      </c>
      <c r="H129" s="213" t="s">
        <v>5798</v>
      </c>
      <c r="I129" s="213" t="s">
        <v>742</v>
      </c>
      <c r="J129" s="213">
        <v>2</v>
      </c>
      <c r="K129" s="213" t="s">
        <v>5800</v>
      </c>
      <c r="L129" s="213" t="s">
        <v>5799</v>
      </c>
      <c r="M129" s="214">
        <v>45713</v>
      </c>
      <c r="N129" s="221" t="s">
        <v>5805</v>
      </c>
      <c r="O129" s="216">
        <v>20524</v>
      </c>
      <c r="P129" s="216" t="s">
        <v>5802</v>
      </c>
      <c r="Q129" s="216" t="s">
        <v>22</v>
      </c>
      <c r="R129" s="216">
        <v>3</v>
      </c>
      <c r="S129" s="216" t="s">
        <v>5804</v>
      </c>
      <c r="T129" s="216" t="s">
        <v>5803</v>
      </c>
      <c r="U129" s="217">
        <v>45713</v>
      </c>
      <c r="V129" s="221" t="s">
        <v>5809</v>
      </c>
      <c r="W129" s="213">
        <v>2517000</v>
      </c>
      <c r="X129" s="213" t="s">
        <v>5806</v>
      </c>
      <c r="Y129" s="213" t="s">
        <v>22</v>
      </c>
      <c r="Z129" s="213">
        <v>3</v>
      </c>
      <c r="AA129" s="213" t="s">
        <v>5808</v>
      </c>
      <c r="AB129" s="213" t="s">
        <v>5807</v>
      </c>
      <c r="AC129" s="214">
        <v>45713</v>
      </c>
      <c r="AD129" s="221" t="s">
        <v>5813</v>
      </c>
      <c r="AE129" s="218">
        <v>135000</v>
      </c>
      <c r="AF129" s="218" t="s">
        <v>5810</v>
      </c>
      <c r="AG129" s="218" t="s">
        <v>742</v>
      </c>
      <c r="AH129" s="218">
        <v>2</v>
      </c>
      <c r="AI129" s="218" t="s">
        <v>5812</v>
      </c>
      <c r="AJ129" s="218" t="s">
        <v>5811</v>
      </c>
      <c r="AK129" s="219">
        <v>45713</v>
      </c>
      <c r="AL129" s="221" t="s">
        <v>5815</v>
      </c>
      <c r="AM129" s="213">
        <v>135000</v>
      </c>
      <c r="AN129" s="213" t="s">
        <v>5810</v>
      </c>
      <c r="AO129" s="213" t="s">
        <v>742</v>
      </c>
      <c r="AP129" s="213">
        <v>2</v>
      </c>
      <c r="AQ129" s="213" t="s">
        <v>5814</v>
      </c>
      <c r="AR129" s="213" t="s">
        <v>5811</v>
      </c>
      <c r="AS129" s="214">
        <v>45713</v>
      </c>
      <c r="AT129" s="222" t="s">
        <v>191</v>
      </c>
      <c r="AU129" s="218" t="s">
        <v>17</v>
      </c>
      <c r="AV129" s="218" t="s">
        <v>188</v>
      </c>
      <c r="AW129" s="218" t="s">
        <v>33</v>
      </c>
      <c r="AX129" s="218">
        <v>2</v>
      </c>
      <c r="AY129" s="218" t="s">
        <v>190</v>
      </c>
      <c r="AZ129" s="218" t="s">
        <v>189</v>
      </c>
      <c r="BA129" s="219">
        <v>43511</v>
      </c>
      <c r="BB129" s="221" t="s">
        <v>5839</v>
      </c>
      <c r="BC129" s="213">
        <v>66</v>
      </c>
      <c r="BD129" s="213" t="s">
        <v>5836</v>
      </c>
      <c r="BE129" s="213" t="s">
        <v>22</v>
      </c>
      <c r="BF129" s="213">
        <v>3</v>
      </c>
      <c r="BG129" s="213" t="s">
        <v>5838</v>
      </c>
      <c r="BH129" s="213" t="s">
        <v>5837</v>
      </c>
      <c r="BI129" s="214">
        <v>45713</v>
      </c>
      <c r="BJ129" s="222" t="s">
        <v>5817</v>
      </c>
      <c r="BK129" s="222" t="s">
        <v>17</v>
      </c>
      <c r="BL129" s="222" t="s">
        <v>17</v>
      </c>
      <c r="BM129" s="222" t="s">
        <v>17</v>
      </c>
      <c r="BN129" s="222" t="s">
        <v>17</v>
      </c>
      <c r="BO129" s="222" t="s">
        <v>5816</v>
      </c>
      <c r="BP129" s="218" t="s">
        <v>17</v>
      </c>
      <c r="BQ129" s="223">
        <v>45713</v>
      </c>
      <c r="BR129" s="221" t="s">
        <v>5840</v>
      </c>
      <c r="BS129" s="224" t="s">
        <v>17</v>
      </c>
      <c r="BT129" s="224" t="s">
        <v>17</v>
      </c>
      <c r="BU129" s="224" t="s">
        <v>17</v>
      </c>
      <c r="BV129" s="224" t="s">
        <v>17</v>
      </c>
      <c r="BW129" s="224" t="s">
        <v>17</v>
      </c>
      <c r="BX129" s="224" t="s">
        <v>17</v>
      </c>
      <c r="BY129" s="214">
        <v>45713</v>
      </c>
      <c r="BZ129" s="222" t="s">
        <v>5841</v>
      </c>
      <c r="CA129" s="222" t="s">
        <v>17</v>
      </c>
      <c r="CB129" s="222" t="s">
        <v>17</v>
      </c>
      <c r="CC129" s="222" t="s">
        <v>17</v>
      </c>
      <c r="CD129" s="222" t="s">
        <v>17</v>
      </c>
      <c r="CE129" s="222" t="s">
        <v>17</v>
      </c>
      <c r="CF129" s="222" t="s">
        <v>17</v>
      </c>
      <c r="CG129" s="223">
        <v>45713</v>
      </c>
      <c r="CH129" s="221" t="s">
        <v>10879</v>
      </c>
      <c r="CI129" s="222" t="e">
        <v>#N/A</v>
      </c>
      <c r="CJ129" s="222" t="e">
        <v>#N/A</v>
      </c>
      <c r="CK129" s="222" t="e">
        <v>#N/A</v>
      </c>
      <c r="CL129" s="222" t="e">
        <v>#N/A</v>
      </c>
      <c r="CM129" s="222" t="e">
        <v>#N/A</v>
      </c>
      <c r="CN129" s="222" t="e">
        <v>#N/A</v>
      </c>
      <c r="CO129" s="225" t="e">
        <v>#N/A</v>
      </c>
      <c r="CP129" s="222" t="s">
        <v>5843</v>
      </c>
      <c r="CQ129" s="224" t="s">
        <v>17</v>
      </c>
      <c r="CR129" s="224" t="s">
        <v>17</v>
      </c>
      <c r="CS129" s="224" t="s">
        <v>17</v>
      </c>
      <c r="CT129" s="224" t="s">
        <v>17</v>
      </c>
      <c r="CU129" s="224" t="s">
        <v>17</v>
      </c>
      <c r="CV129" s="224" t="s">
        <v>17</v>
      </c>
      <c r="CW129" s="214">
        <v>45713</v>
      </c>
      <c r="CX129" s="222" t="s">
        <v>5820</v>
      </c>
      <c r="CY129" s="218">
        <v>135000</v>
      </c>
      <c r="CZ129" s="218" t="s">
        <v>5810</v>
      </c>
      <c r="DA129" s="218" t="s">
        <v>742</v>
      </c>
      <c r="DB129" s="218">
        <v>2</v>
      </c>
      <c r="DC129" s="218" t="s">
        <v>5827</v>
      </c>
      <c r="DD129" s="218" t="s">
        <v>5811</v>
      </c>
      <c r="DE129" s="220">
        <v>45713</v>
      </c>
      <c r="DF129" s="221" t="s">
        <v>5824</v>
      </c>
      <c r="DG129" s="213">
        <v>2382000</v>
      </c>
      <c r="DH129" s="224" t="s">
        <v>5821</v>
      </c>
      <c r="DI129" s="224" t="s">
        <v>742</v>
      </c>
      <c r="DJ129" s="224">
        <v>2</v>
      </c>
      <c r="DK129" s="224" t="s">
        <v>5823</v>
      </c>
      <c r="DL129" s="224" t="s">
        <v>5822</v>
      </c>
      <c r="DM129" s="214">
        <v>45713</v>
      </c>
      <c r="DN129" s="222" t="s">
        <v>5826</v>
      </c>
      <c r="DO129" s="218">
        <v>0</v>
      </c>
      <c r="DP129" s="222" t="s">
        <v>5810</v>
      </c>
      <c r="DQ129" s="222" t="s">
        <v>742</v>
      </c>
      <c r="DR129" s="222">
        <v>2</v>
      </c>
      <c r="DS129" s="222" t="s">
        <v>5825</v>
      </c>
      <c r="DT129" s="222" t="s">
        <v>5811</v>
      </c>
      <c r="DU129" s="223">
        <v>45713</v>
      </c>
      <c r="DV129" s="221" t="s">
        <v>5828</v>
      </c>
      <c r="DW129" s="213">
        <v>135000</v>
      </c>
      <c r="DX129" s="224" t="s">
        <v>5810</v>
      </c>
      <c r="DY129" s="224" t="s">
        <v>742</v>
      </c>
      <c r="DZ129" s="224">
        <v>2</v>
      </c>
      <c r="EA129" s="224" t="s">
        <v>5827</v>
      </c>
      <c r="EB129" s="224" t="s">
        <v>5811</v>
      </c>
      <c r="EC129" s="214">
        <v>45713</v>
      </c>
      <c r="ED129" s="222" t="s">
        <v>5830</v>
      </c>
      <c r="EE129" s="218">
        <v>0</v>
      </c>
      <c r="EF129" s="222" t="s">
        <v>17</v>
      </c>
      <c r="EG129" s="222" t="s">
        <v>22</v>
      </c>
      <c r="EH129" s="222">
        <v>3</v>
      </c>
      <c r="EI129" s="222" t="s">
        <v>5829</v>
      </c>
      <c r="EJ129" s="222" t="s">
        <v>17</v>
      </c>
      <c r="EK129" s="223">
        <v>45713</v>
      </c>
      <c r="EL129" s="221" t="s">
        <v>5832</v>
      </c>
      <c r="EM129" s="213">
        <v>0</v>
      </c>
      <c r="EN129" s="224" t="s">
        <v>17</v>
      </c>
      <c r="EO129" s="224" t="s">
        <v>22</v>
      </c>
      <c r="EP129" s="224">
        <v>3</v>
      </c>
      <c r="EQ129" s="224" t="s">
        <v>5831</v>
      </c>
      <c r="ER129" s="224" t="s">
        <v>17</v>
      </c>
      <c r="ES129" s="214">
        <v>45713</v>
      </c>
      <c r="ET129" s="222" t="s">
        <v>5818</v>
      </c>
      <c r="EU129" s="222" t="s">
        <v>17</v>
      </c>
      <c r="EV129" s="222" t="s">
        <v>17</v>
      </c>
      <c r="EW129" s="222" t="s">
        <v>17</v>
      </c>
      <c r="EX129" s="222" t="s">
        <v>17</v>
      </c>
      <c r="EY129" s="222" t="s">
        <v>5816</v>
      </c>
      <c r="EZ129" s="222" t="s">
        <v>17</v>
      </c>
      <c r="FA129" s="223">
        <v>45713</v>
      </c>
      <c r="FB129" s="221" t="s">
        <v>5835</v>
      </c>
      <c r="FC129" s="224">
        <v>2</v>
      </c>
      <c r="FD129" s="224" t="s">
        <v>5810</v>
      </c>
      <c r="FE129" s="224" t="s">
        <v>742</v>
      </c>
      <c r="FF129" s="224">
        <v>2</v>
      </c>
      <c r="FG129" s="224" t="s">
        <v>5834</v>
      </c>
      <c r="FH129" s="224" t="s">
        <v>5833</v>
      </c>
      <c r="FI129" s="214">
        <v>45713</v>
      </c>
      <c r="FJ129" s="221" t="s">
        <v>193</v>
      </c>
      <c r="FK129" s="222">
        <v>0</v>
      </c>
      <c r="FL129" s="222">
        <v>0</v>
      </c>
      <c r="FM129" s="222" t="s">
        <v>33</v>
      </c>
      <c r="FN129" s="222">
        <v>2</v>
      </c>
      <c r="FO129" s="222" t="s">
        <v>192</v>
      </c>
      <c r="FP129" s="218">
        <v>0</v>
      </c>
      <c r="FQ129" s="219">
        <v>43511</v>
      </c>
      <c r="FR129" s="221" t="s">
        <v>194</v>
      </c>
      <c r="FS129" s="224">
        <v>0</v>
      </c>
      <c r="FT129" s="224">
        <v>0</v>
      </c>
      <c r="FU129" s="224" t="s">
        <v>33</v>
      </c>
      <c r="FV129" s="224">
        <v>2</v>
      </c>
      <c r="FW129" s="224">
        <v>0</v>
      </c>
      <c r="FX129" s="224">
        <v>0</v>
      </c>
      <c r="FY129" s="214">
        <v>43511</v>
      </c>
      <c r="FZ129" s="222" t="s">
        <v>3000</v>
      </c>
      <c r="GA129" s="222">
        <v>1</v>
      </c>
      <c r="GB129" s="222" t="s">
        <v>1188</v>
      </c>
      <c r="GC129" s="222" t="s">
        <v>33</v>
      </c>
      <c r="GD129" s="222">
        <v>2</v>
      </c>
      <c r="GE129" s="222" t="s">
        <v>17</v>
      </c>
      <c r="GF129" s="222" t="s">
        <v>17</v>
      </c>
      <c r="GG129" s="223">
        <v>45611</v>
      </c>
      <c r="GH129" s="221" t="s">
        <v>3006</v>
      </c>
      <c r="GI129" s="224">
        <v>0</v>
      </c>
      <c r="GJ129" s="224" t="s">
        <v>1188</v>
      </c>
      <c r="GK129" s="224" t="s">
        <v>33</v>
      </c>
      <c r="GL129" s="224">
        <v>2</v>
      </c>
      <c r="GM129" s="224" t="s">
        <v>17</v>
      </c>
      <c r="GN129" s="224" t="s">
        <v>17</v>
      </c>
      <c r="GO129" s="214">
        <v>45611</v>
      </c>
      <c r="GP129" s="222" t="s">
        <v>3001</v>
      </c>
      <c r="GQ129" s="222">
        <v>0</v>
      </c>
      <c r="GR129" s="222" t="s">
        <v>1188</v>
      </c>
      <c r="GS129" s="222" t="s">
        <v>33</v>
      </c>
      <c r="GT129" s="222">
        <v>2</v>
      </c>
      <c r="GU129" s="222" t="s">
        <v>17</v>
      </c>
      <c r="GV129" s="222" t="s">
        <v>17</v>
      </c>
      <c r="GW129" s="223">
        <v>45611</v>
      </c>
      <c r="GX129" s="221" t="s">
        <v>3007</v>
      </c>
      <c r="GY129" s="224">
        <v>0</v>
      </c>
      <c r="GZ129" s="224" t="s">
        <v>1188</v>
      </c>
      <c r="HA129" s="224" t="s">
        <v>33</v>
      </c>
      <c r="HB129" s="224">
        <v>2</v>
      </c>
      <c r="HC129" s="224" t="s">
        <v>17</v>
      </c>
      <c r="HD129" s="224" t="s">
        <v>17</v>
      </c>
      <c r="HE129" s="214">
        <v>45611</v>
      </c>
      <c r="HF129" s="222" t="s">
        <v>2999</v>
      </c>
      <c r="HG129" s="222">
        <v>0</v>
      </c>
      <c r="HH129" s="222" t="s">
        <v>1188</v>
      </c>
      <c r="HI129" s="222" t="s">
        <v>33</v>
      </c>
      <c r="HJ129" s="222">
        <v>2</v>
      </c>
      <c r="HK129" s="222" t="s">
        <v>17</v>
      </c>
      <c r="HL129" s="222" t="s">
        <v>17</v>
      </c>
      <c r="HM129" s="223">
        <v>45611</v>
      </c>
      <c r="HN129" s="221" t="s">
        <v>3005</v>
      </c>
      <c r="HO129" s="224">
        <v>0</v>
      </c>
      <c r="HP129" s="224" t="s">
        <v>1188</v>
      </c>
      <c r="HQ129" s="224" t="s">
        <v>33</v>
      </c>
      <c r="HR129" s="224">
        <v>2</v>
      </c>
      <c r="HS129" s="224" t="s">
        <v>17</v>
      </c>
      <c r="HT129" s="224" t="s">
        <v>17</v>
      </c>
      <c r="HU129" s="214">
        <v>45611</v>
      </c>
      <c r="HV129" s="222" t="s">
        <v>3002</v>
      </c>
      <c r="HW129" s="222">
        <v>0</v>
      </c>
      <c r="HX129" s="222" t="s">
        <v>1188</v>
      </c>
      <c r="HY129" s="222" t="s">
        <v>33</v>
      </c>
      <c r="HZ129" s="222">
        <v>2</v>
      </c>
      <c r="IA129" s="222" t="s">
        <v>17</v>
      </c>
      <c r="IB129" s="222" t="s">
        <v>17</v>
      </c>
      <c r="IC129" s="223">
        <v>45611</v>
      </c>
      <c r="ID129" s="221" t="s">
        <v>3004</v>
      </c>
      <c r="IE129" s="224">
        <v>0</v>
      </c>
      <c r="IF129" s="224" t="s">
        <v>1188</v>
      </c>
      <c r="IG129" s="224" t="s">
        <v>33</v>
      </c>
      <c r="IH129" s="224">
        <v>2</v>
      </c>
      <c r="II129" s="224" t="s">
        <v>17</v>
      </c>
      <c r="IJ129" s="224" t="s">
        <v>17</v>
      </c>
      <c r="IK129" s="214">
        <v>45611</v>
      </c>
      <c r="IL129" s="222" t="s">
        <v>3003</v>
      </c>
      <c r="IM129" s="222">
        <v>1</v>
      </c>
      <c r="IN129" s="222" t="s">
        <v>1188</v>
      </c>
      <c r="IO129" s="222" t="s">
        <v>33</v>
      </c>
      <c r="IP129" s="222">
        <v>2</v>
      </c>
      <c r="IQ129" s="222" t="s">
        <v>17</v>
      </c>
      <c r="IR129" s="222" t="s">
        <v>17</v>
      </c>
      <c r="IS129" s="223">
        <v>45611</v>
      </c>
    </row>
    <row r="130" spans="1:253" s="11" customFormat="1" ht="13.25" customHeight="1" x14ac:dyDescent="0.25">
      <c r="A130" s="11" t="s">
        <v>3143</v>
      </c>
      <c r="B130" s="11" t="s">
        <v>10563</v>
      </c>
      <c r="C130" s="11" t="s">
        <v>3144</v>
      </c>
      <c r="D130" s="11" t="s">
        <v>3145</v>
      </c>
      <c r="E130" s="11" t="s">
        <v>9707</v>
      </c>
      <c r="F130" s="11" t="s">
        <v>5388</v>
      </c>
      <c r="G130" s="212">
        <v>47500000</v>
      </c>
      <c r="H130" s="213" t="s">
        <v>5358</v>
      </c>
      <c r="I130" s="213" t="s">
        <v>358</v>
      </c>
      <c r="J130" s="213">
        <v>1</v>
      </c>
      <c r="K130" s="213" t="s">
        <v>5360</v>
      </c>
      <c r="L130" s="213" t="s">
        <v>5359</v>
      </c>
      <c r="M130" s="214">
        <v>45705</v>
      </c>
      <c r="N130" s="227" t="s">
        <v>5390</v>
      </c>
      <c r="O130" s="216">
        <v>1840687</v>
      </c>
      <c r="P130" s="216" t="s">
        <v>5362</v>
      </c>
      <c r="Q130" s="216" t="s">
        <v>358</v>
      </c>
      <c r="R130" s="216">
        <v>1</v>
      </c>
      <c r="S130" s="216" t="s">
        <v>5389</v>
      </c>
      <c r="T130" s="216" t="s">
        <v>5363</v>
      </c>
      <c r="U130" s="217">
        <v>45705</v>
      </c>
      <c r="V130" s="227" t="s">
        <v>5391</v>
      </c>
      <c r="W130" s="213">
        <v>47500000</v>
      </c>
      <c r="X130" s="213" t="s">
        <v>5358</v>
      </c>
      <c r="Y130" s="213" t="s">
        <v>358</v>
      </c>
      <c r="Z130" s="213">
        <v>1</v>
      </c>
      <c r="AA130" s="213" t="s">
        <v>5366</v>
      </c>
      <c r="AB130" s="213" t="s">
        <v>5359</v>
      </c>
      <c r="AC130" s="214">
        <v>45705</v>
      </c>
      <c r="AD130" s="227" t="s">
        <v>5393</v>
      </c>
      <c r="AE130" s="218">
        <v>47500000</v>
      </c>
      <c r="AF130" s="218" t="s">
        <v>5358</v>
      </c>
      <c r="AG130" s="218" t="s">
        <v>358</v>
      </c>
      <c r="AH130" s="218">
        <v>1</v>
      </c>
      <c r="AI130" s="218" t="s">
        <v>5392</v>
      </c>
      <c r="AJ130" s="218" t="s">
        <v>5359</v>
      </c>
      <c r="AK130" s="219">
        <v>45705</v>
      </c>
      <c r="AL130" s="227" t="s">
        <v>5397</v>
      </c>
      <c r="AM130" s="213">
        <v>14948000</v>
      </c>
      <c r="AN130" s="213" t="s">
        <v>5394</v>
      </c>
      <c r="AO130" s="213" t="s">
        <v>358</v>
      </c>
      <c r="AP130" s="213">
        <v>1</v>
      </c>
      <c r="AQ130" s="213" t="s">
        <v>5396</v>
      </c>
      <c r="AR130" s="213" t="s">
        <v>5395</v>
      </c>
      <c r="AS130" s="214">
        <v>45705</v>
      </c>
      <c r="AT130" s="228" t="s">
        <v>4174</v>
      </c>
      <c r="AU130" s="218" t="s">
        <v>17</v>
      </c>
      <c r="AV130" s="218" t="s">
        <v>17</v>
      </c>
      <c r="AW130" s="218" t="s">
        <v>17</v>
      </c>
      <c r="AX130" s="218" t="s">
        <v>17</v>
      </c>
      <c r="AY130" s="218" t="s">
        <v>3459</v>
      </c>
      <c r="AZ130" s="218" t="s">
        <v>17</v>
      </c>
      <c r="BA130" s="219">
        <v>45680</v>
      </c>
      <c r="BB130" s="227" t="s">
        <v>4173</v>
      </c>
      <c r="BC130" s="213" t="s">
        <v>17</v>
      </c>
      <c r="BD130" s="213" t="s">
        <v>17</v>
      </c>
      <c r="BE130" s="213" t="s">
        <v>17</v>
      </c>
      <c r="BF130" s="213" t="s">
        <v>17</v>
      </c>
      <c r="BG130" s="213" t="s">
        <v>3459</v>
      </c>
      <c r="BH130" s="213" t="s">
        <v>17</v>
      </c>
      <c r="BI130" s="214">
        <v>45680</v>
      </c>
      <c r="BJ130" s="228" t="s">
        <v>5398</v>
      </c>
      <c r="BK130" s="228">
        <v>10881</v>
      </c>
      <c r="BL130" s="228" t="s">
        <v>4930</v>
      </c>
      <c r="BM130" s="228" t="s">
        <v>358</v>
      </c>
      <c r="BN130" s="228">
        <v>1</v>
      </c>
      <c r="BO130" s="228" t="s">
        <v>5375</v>
      </c>
      <c r="BP130" s="218" t="s">
        <v>496</v>
      </c>
      <c r="BQ130" s="229">
        <v>45705</v>
      </c>
      <c r="BR130" s="227" t="s">
        <v>4175</v>
      </c>
      <c r="BS130" s="230" t="s">
        <v>17</v>
      </c>
      <c r="BT130" s="230" t="s">
        <v>17</v>
      </c>
      <c r="BU130" s="230" t="s">
        <v>17</v>
      </c>
      <c r="BV130" s="230" t="s">
        <v>17</v>
      </c>
      <c r="BW130" s="230" t="s">
        <v>3459</v>
      </c>
      <c r="BX130" s="230" t="s">
        <v>17</v>
      </c>
      <c r="BY130" s="214">
        <v>45680</v>
      </c>
      <c r="BZ130" s="228" t="s">
        <v>4176</v>
      </c>
      <c r="CA130" s="228" t="s">
        <v>17</v>
      </c>
      <c r="CB130" s="228" t="s">
        <v>17</v>
      </c>
      <c r="CC130" s="228" t="s">
        <v>17</v>
      </c>
      <c r="CD130" s="228" t="s">
        <v>17</v>
      </c>
      <c r="CE130" s="228" t="s">
        <v>3459</v>
      </c>
      <c r="CF130" s="228" t="s">
        <v>17</v>
      </c>
      <c r="CG130" s="229">
        <v>45680</v>
      </c>
      <c r="CH130" s="227" t="s">
        <v>10880</v>
      </c>
      <c r="CI130" s="228" t="e">
        <v>#N/A</v>
      </c>
      <c r="CJ130" s="228" t="e">
        <v>#N/A</v>
      </c>
      <c r="CK130" s="228" t="e">
        <v>#N/A</v>
      </c>
      <c r="CL130" s="228" t="e">
        <v>#N/A</v>
      </c>
      <c r="CM130" s="228" t="e">
        <v>#N/A</v>
      </c>
      <c r="CN130" s="228" t="e">
        <v>#N/A</v>
      </c>
      <c r="CO130" s="231" t="e">
        <v>#N/A</v>
      </c>
      <c r="CP130" s="228" t="s">
        <v>4178</v>
      </c>
      <c r="CQ130" s="230" t="s">
        <v>17</v>
      </c>
      <c r="CR130" s="230" t="s">
        <v>17</v>
      </c>
      <c r="CS130" s="230" t="s">
        <v>17</v>
      </c>
      <c r="CT130" s="230" t="s">
        <v>17</v>
      </c>
      <c r="CU130" s="230" t="s">
        <v>3459</v>
      </c>
      <c r="CV130" s="230" t="s">
        <v>17</v>
      </c>
      <c r="CW130" s="214">
        <v>45680</v>
      </c>
      <c r="CX130" s="228" t="s">
        <v>5401</v>
      </c>
      <c r="CY130" s="218">
        <v>30400000</v>
      </c>
      <c r="CZ130" s="218" t="s">
        <v>5358</v>
      </c>
      <c r="DA130" s="218" t="s">
        <v>358</v>
      </c>
      <c r="DB130" s="218">
        <v>1</v>
      </c>
      <c r="DC130" s="218" t="s">
        <v>5404</v>
      </c>
      <c r="DD130" s="218" t="s">
        <v>5359</v>
      </c>
      <c r="DE130" s="220">
        <v>45705</v>
      </c>
      <c r="DF130" s="227" t="s">
        <v>5402</v>
      </c>
      <c r="DG130" s="213">
        <v>0</v>
      </c>
      <c r="DH130" s="230" t="s">
        <v>5358</v>
      </c>
      <c r="DI130" s="230" t="s">
        <v>358</v>
      </c>
      <c r="DJ130" s="230">
        <v>1</v>
      </c>
      <c r="DK130" s="230" t="s">
        <v>4514</v>
      </c>
      <c r="DL130" s="230" t="s">
        <v>5359</v>
      </c>
      <c r="DM130" s="214">
        <v>45705</v>
      </c>
      <c r="DN130" s="228" t="s">
        <v>5403</v>
      </c>
      <c r="DO130" s="218">
        <v>17100000</v>
      </c>
      <c r="DP130" s="228" t="s">
        <v>5358</v>
      </c>
      <c r="DQ130" s="228" t="s">
        <v>358</v>
      </c>
      <c r="DR130" s="228">
        <v>1</v>
      </c>
      <c r="DS130" s="228" t="s">
        <v>3766</v>
      </c>
      <c r="DT130" s="228" t="s">
        <v>5359</v>
      </c>
      <c r="DU130" s="229">
        <v>45705</v>
      </c>
      <c r="DV130" s="227" t="s">
        <v>5405</v>
      </c>
      <c r="DW130" s="213">
        <v>12500000</v>
      </c>
      <c r="DX130" s="230" t="s">
        <v>5358</v>
      </c>
      <c r="DY130" s="230" t="s">
        <v>358</v>
      </c>
      <c r="DZ130" s="230">
        <v>1</v>
      </c>
      <c r="EA130" s="230" t="s">
        <v>5404</v>
      </c>
      <c r="EB130" s="230" t="s">
        <v>5359</v>
      </c>
      <c r="EC130" s="214">
        <v>45705</v>
      </c>
      <c r="ED130" s="228" t="s">
        <v>5407</v>
      </c>
      <c r="EE130" s="218">
        <v>15600000</v>
      </c>
      <c r="EF130" s="228" t="s">
        <v>5358</v>
      </c>
      <c r="EG130" s="228" t="s">
        <v>358</v>
      </c>
      <c r="EH130" s="228">
        <v>1</v>
      </c>
      <c r="EI130" s="228" t="s">
        <v>5406</v>
      </c>
      <c r="EJ130" s="228" t="s">
        <v>5359</v>
      </c>
      <c r="EK130" s="229">
        <v>45705</v>
      </c>
      <c r="EL130" s="227" t="s">
        <v>5409</v>
      </c>
      <c r="EM130" s="213">
        <v>2300000</v>
      </c>
      <c r="EN130" s="230" t="s">
        <v>5358</v>
      </c>
      <c r="EO130" s="230" t="s">
        <v>358</v>
      </c>
      <c r="EP130" s="230">
        <v>1</v>
      </c>
      <c r="EQ130" s="230" t="s">
        <v>5408</v>
      </c>
      <c r="ER130" s="230" t="s">
        <v>5359</v>
      </c>
      <c r="ES130" s="214">
        <v>45705</v>
      </c>
      <c r="ET130" s="228" t="s">
        <v>5399</v>
      </c>
      <c r="EU130" s="228">
        <v>10881</v>
      </c>
      <c r="EV130" s="228" t="s">
        <v>4930</v>
      </c>
      <c r="EW130" s="228" t="s">
        <v>358</v>
      </c>
      <c r="EX130" s="228">
        <v>1</v>
      </c>
      <c r="EY130" s="228" t="s">
        <v>5375</v>
      </c>
      <c r="EZ130" s="228" t="s">
        <v>496</v>
      </c>
      <c r="FA130" s="229">
        <v>45705</v>
      </c>
      <c r="FB130" s="227" t="s">
        <v>5410</v>
      </c>
      <c r="FC130" s="230">
        <v>5</v>
      </c>
      <c r="FD130" s="230" t="s">
        <v>5358</v>
      </c>
      <c r="FE130" s="230" t="s">
        <v>358</v>
      </c>
      <c r="FF130" s="230">
        <v>1</v>
      </c>
      <c r="FG130" s="230" t="s">
        <v>4439</v>
      </c>
      <c r="FH130" s="230" t="s">
        <v>5359</v>
      </c>
      <c r="FI130" s="214">
        <v>45705</v>
      </c>
      <c r="FJ130" s="227" t="s">
        <v>4179</v>
      </c>
      <c r="FK130" s="228" t="s">
        <v>17</v>
      </c>
      <c r="FL130" s="228" t="s">
        <v>17</v>
      </c>
      <c r="FM130" s="228" t="s">
        <v>17</v>
      </c>
      <c r="FN130" s="228" t="s">
        <v>17</v>
      </c>
      <c r="FO130" s="228" t="s">
        <v>3459</v>
      </c>
      <c r="FP130" s="218" t="s">
        <v>17</v>
      </c>
      <c r="FQ130" s="219">
        <v>45680</v>
      </c>
      <c r="FR130" s="227" t="s">
        <v>4180</v>
      </c>
      <c r="FS130" s="230" t="s">
        <v>17</v>
      </c>
      <c r="FT130" s="230" t="s">
        <v>17</v>
      </c>
      <c r="FU130" s="230" t="s">
        <v>17</v>
      </c>
      <c r="FV130" s="230" t="s">
        <v>17</v>
      </c>
      <c r="FW130" s="230" t="s">
        <v>3459</v>
      </c>
      <c r="FX130" s="230" t="s">
        <v>17</v>
      </c>
      <c r="FY130" s="214">
        <v>45680</v>
      </c>
      <c r="FZ130" s="228" t="s">
        <v>3147</v>
      </c>
      <c r="GA130" s="228">
        <v>2</v>
      </c>
      <c r="GB130" s="228" t="s">
        <v>1188</v>
      </c>
      <c r="GC130" s="228" t="s">
        <v>33</v>
      </c>
      <c r="GD130" s="228">
        <v>2</v>
      </c>
      <c r="GE130" s="228" t="s">
        <v>17</v>
      </c>
      <c r="GF130" s="228" t="s">
        <v>17</v>
      </c>
      <c r="GG130" s="229">
        <v>45614</v>
      </c>
      <c r="GH130" s="227" t="s">
        <v>3153</v>
      </c>
      <c r="GI130" s="230">
        <v>3</v>
      </c>
      <c r="GJ130" s="230" t="s">
        <v>1188</v>
      </c>
      <c r="GK130" s="230" t="s">
        <v>33</v>
      </c>
      <c r="GL130" s="230">
        <v>2</v>
      </c>
      <c r="GM130" s="230" t="s">
        <v>17</v>
      </c>
      <c r="GN130" s="230" t="s">
        <v>17</v>
      </c>
      <c r="GO130" s="214">
        <v>45614</v>
      </c>
      <c r="GP130" s="228" t="s">
        <v>3148</v>
      </c>
      <c r="GQ130" s="228">
        <v>3</v>
      </c>
      <c r="GR130" s="228" t="s">
        <v>1188</v>
      </c>
      <c r="GS130" s="228" t="s">
        <v>33</v>
      </c>
      <c r="GT130" s="228">
        <v>2</v>
      </c>
      <c r="GU130" s="228" t="s">
        <v>17</v>
      </c>
      <c r="GV130" s="228" t="s">
        <v>17</v>
      </c>
      <c r="GW130" s="229">
        <v>45614</v>
      </c>
      <c r="GX130" s="227" t="s">
        <v>3154</v>
      </c>
      <c r="GY130" s="230">
        <v>3</v>
      </c>
      <c r="GZ130" s="230" t="s">
        <v>1188</v>
      </c>
      <c r="HA130" s="230" t="s">
        <v>33</v>
      </c>
      <c r="HB130" s="230">
        <v>2</v>
      </c>
      <c r="HC130" s="230" t="s">
        <v>17</v>
      </c>
      <c r="HD130" s="230" t="s">
        <v>17</v>
      </c>
      <c r="HE130" s="214">
        <v>45614</v>
      </c>
      <c r="HF130" s="228" t="s">
        <v>3146</v>
      </c>
      <c r="HG130" s="228">
        <v>3</v>
      </c>
      <c r="HH130" s="228" t="s">
        <v>1188</v>
      </c>
      <c r="HI130" s="228" t="s">
        <v>33</v>
      </c>
      <c r="HJ130" s="228">
        <v>2</v>
      </c>
      <c r="HK130" s="228" t="s">
        <v>17</v>
      </c>
      <c r="HL130" s="228" t="s">
        <v>17</v>
      </c>
      <c r="HM130" s="229">
        <v>45614</v>
      </c>
      <c r="HN130" s="227" t="s">
        <v>3152</v>
      </c>
      <c r="HO130" s="230">
        <v>2</v>
      </c>
      <c r="HP130" s="230" t="s">
        <v>1188</v>
      </c>
      <c r="HQ130" s="230" t="s">
        <v>33</v>
      </c>
      <c r="HR130" s="230">
        <v>2</v>
      </c>
      <c r="HS130" s="230" t="s">
        <v>17</v>
      </c>
      <c r="HT130" s="230" t="s">
        <v>17</v>
      </c>
      <c r="HU130" s="214">
        <v>45614</v>
      </c>
      <c r="HV130" s="228" t="s">
        <v>3149</v>
      </c>
      <c r="HW130" s="228">
        <v>3</v>
      </c>
      <c r="HX130" s="228" t="s">
        <v>1188</v>
      </c>
      <c r="HY130" s="228" t="s">
        <v>33</v>
      </c>
      <c r="HZ130" s="228">
        <v>2</v>
      </c>
      <c r="IA130" s="228" t="s">
        <v>17</v>
      </c>
      <c r="IB130" s="228" t="s">
        <v>17</v>
      </c>
      <c r="IC130" s="229">
        <v>45614</v>
      </c>
      <c r="ID130" s="227" t="s">
        <v>3151</v>
      </c>
      <c r="IE130" s="230">
        <v>1</v>
      </c>
      <c r="IF130" s="230" t="s">
        <v>1188</v>
      </c>
      <c r="IG130" s="230" t="s">
        <v>33</v>
      </c>
      <c r="IH130" s="230">
        <v>2</v>
      </c>
      <c r="II130" s="230" t="s">
        <v>17</v>
      </c>
      <c r="IJ130" s="230" t="s">
        <v>17</v>
      </c>
      <c r="IK130" s="214">
        <v>45614</v>
      </c>
      <c r="IL130" s="228" t="s">
        <v>3150</v>
      </c>
      <c r="IM130" s="228">
        <v>3</v>
      </c>
      <c r="IN130" s="228" t="s">
        <v>1188</v>
      </c>
      <c r="IO130" s="228" t="s">
        <v>33</v>
      </c>
      <c r="IP130" s="228">
        <v>2</v>
      </c>
      <c r="IQ130" s="228" t="s">
        <v>17</v>
      </c>
      <c r="IR130" s="228" t="s">
        <v>17</v>
      </c>
      <c r="IS130" s="229">
        <v>45614</v>
      </c>
    </row>
    <row r="131" spans="1:253" s="11" customFormat="1" ht="13.25" customHeight="1" x14ac:dyDescent="0.25">
      <c r="A131" s="11" t="s">
        <v>3300</v>
      </c>
      <c r="B131" s="11" t="s">
        <v>10162</v>
      </c>
      <c r="C131" s="11" t="s">
        <v>3301</v>
      </c>
      <c r="D131" s="11" t="s">
        <v>3145</v>
      </c>
      <c r="E131" s="11" t="s">
        <v>9707</v>
      </c>
      <c r="F131" s="11" t="s">
        <v>5361</v>
      </c>
      <c r="G131" s="212">
        <v>47500000</v>
      </c>
      <c r="H131" s="213" t="s">
        <v>5358</v>
      </c>
      <c r="I131" s="213" t="s">
        <v>358</v>
      </c>
      <c r="J131" s="213">
        <v>1</v>
      </c>
      <c r="K131" s="213" t="s">
        <v>5360</v>
      </c>
      <c r="L131" s="213" t="s">
        <v>5359</v>
      </c>
      <c r="M131" s="214">
        <v>45705</v>
      </c>
      <c r="N131" s="221" t="s">
        <v>5365</v>
      </c>
      <c r="O131" s="216">
        <v>1840687</v>
      </c>
      <c r="P131" s="216" t="s">
        <v>5362</v>
      </c>
      <c r="Q131" s="216" t="s">
        <v>358</v>
      </c>
      <c r="R131" s="216">
        <v>1</v>
      </c>
      <c r="S131" s="216" t="s">
        <v>5364</v>
      </c>
      <c r="T131" s="216" t="s">
        <v>5363</v>
      </c>
      <c r="U131" s="217">
        <v>45705</v>
      </c>
      <c r="V131" s="221" t="s">
        <v>5367</v>
      </c>
      <c r="W131" s="213">
        <v>47500000</v>
      </c>
      <c r="X131" s="213" t="s">
        <v>5358</v>
      </c>
      <c r="Y131" s="213" t="s">
        <v>358</v>
      </c>
      <c r="Z131" s="213">
        <v>1</v>
      </c>
      <c r="AA131" s="213" t="s">
        <v>5366</v>
      </c>
      <c r="AB131" s="213" t="s">
        <v>5359</v>
      </c>
      <c r="AC131" s="214">
        <v>45705</v>
      </c>
      <c r="AD131" s="221" t="s">
        <v>5369</v>
      </c>
      <c r="AE131" s="218">
        <v>7221000</v>
      </c>
      <c r="AF131" s="218" t="s">
        <v>5362</v>
      </c>
      <c r="AG131" s="218" t="s">
        <v>22</v>
      </c>
      <c r="AH131" s="218">
        <v>3</v>
      </c>
      <c r="AI131" s="218" t="s">
        <v>5368</v>
      </c>
      <c r="AJ131" s="218" t="s">
        <v>5363</v>
      </c>
      <c r="AK131" s="219">
        <v>45705</v>
      </c>
      <c r="AL131" s="221" t="s">
        <v>5372</v>
      </c>
      <c r="AM131" s="213">
        <v>838000</v>
      </c>
      <c r="AN131" s="213" t="s">
        <v>4926</v>
      </c>
      <c r="AO131" s="213" t="s">
        <v>358</v>
      </c>
      <c r="AP131" s="213">
        <v>1</v>
      </c>
      <c r="AQ131" s="213" t="s">
        <v>5371</v>
      </c>
      <c r="AR131" s="213" t="s">
        <v>5370</v>
      </c>
      <c r="AS131" s="214">
        <v>45705</v>
      </c>
      <c r="AT131" s="222" t="s">
        <v>4166</v>
      </c>
      <c r="AU131" s="218" t="s">
        <v>17</v>
      </c>
      <c r="AV131" s="218" t="s">
        <v>17</v>
      </c>
      <c r="AW131" s="218" t="s">
        <v>17</v>
      </c>
      <c r="AX131" s="218" t="s">
        <v>17</v>
      </c>
      <c r="AY131" s="218" t="s">
        <v>3459</v>
      </c>
      <c r="AZ131" s="218" t="s">
        <v>17</v>
      </c>
      <c r="BA131" s="219">
        <v>45680</v>
      </c>
      <c r="BB131" s="221" t="s">
        <v>4165</v>
      </c>
      <c r="BC131" s="213" t="s">
        <v>17</v>
      </c>
      <c r="BD131" s="213" t="s">
        <v>17</v>
      </c>
      <c r="BE131" s="213" t="s">
        <v>17</v>
      </c>
      <c r="BF131" s="213" t="s">
        <v>17</v>
      </c>
      <c r="BG131" s="213" t="s">
        <v>3459</v>
      </c>
      <c r="BH131" s="213" t="s">
        <v>17</v>
      </c>
      <c r="BI131" s="214">
        <v>45680</v>
      </c>
      <c r="BJ131" s="222" t="s">
        <v>5374</v>
      </c>
      <c r="BK131" s="222" t="s">
        <v>17</v>
      </c>
      <c r="BL131" s="222" t="s">
        <v>4930</v>
      </c>
      <c r="BM131" s="222" t="s">
        <v>358</v>
      </c>
      <c r="BN131" s="222">
        <v>1</v>
      </c>
      <c r="BO131" s="222" t="s">
        <v>5373</v>
      </c>
      <c r="BP131" s="218" t="s">
        <v>496</v>
      </c>
      <c r="BQ131" s="223">
        <v>45705</v>
      </c>
      <c r="BR131" s="221" t="s">
        <v>4167</v>
      </c>
      <c r="BS131" s="224" t="s">
        <v>17</v>
      </c>
      <c r="BT131" s="224" t="s">
        <v>17</v>
      </c>
      <c r="BU131" s="224" t="s">
        <v>17</v>
      </c>
      <c r="BV131" s="224" t="s">
        <v>17</v>
      </c>
      <c r="BW131" s="224" t="s">
        <v>3459</v>
      </c>
      <c r="BX131" s="224" t="s">
        <v>17</v>
      </c>
      <c r="BY131" s="214">
        <v>45680</v>
      </c>
      <c r="BZ131" s="222" t="s">
        <v>4168</v>
      </c>
      <c r="CA131" s="222" t="s">
        <v>17</v>
      </c>
      <c r="CB131" s="222" t="s">
        <v>17</v>
      </c>
      <c r="CC131" s="222" t="s">
        <v>17</v>
      </c>
      <c r="CD131" s="222" t="s">
        <v>17</v>
      </c>
      <c r="CE131" s="222" t="s">
        <v>3459</v>
      </c>
      <c r="CF131" s="222" t="s">
        <v>17</v>
      </c>
      <c r="CG131" s="223">
        <v>45680</v>
      </c>
      <c r="CH131" s="221" t="s">
        <v>10881</v>
      </c>
      <c r="CI131" s="222" t="e">
        <v>#N/A</v>
      </c>
      <c r="CJ131" s="222" t="e">
        <v>#N/A</v>
      </c>
      <c r="CK131" s="222" t="e">
        <v>#N/A</v>
      </c>
      <c r="CL131" s="222" t="e">
        <v>#N/A</v>
      </c>
      <c r="CM131" s="222" t="e">
        <v>#N/A</v>
      </c>
      <c r="CN131" s="222" t="e">
        <v>#N/A</v>
      </c>
      <c r="CO131" s="225" t="e">
        <v>#N/A</v>
      </c>
      <c r="CP131" s="222" t="s">
        <v>4170</v>
      </c>
      <c r="CQ131" s="224" t="s">
        <v>17</v>
      </c>
      <c r="CR131" s="224" t="s">
        <v>17</v>
      </c>
      <c r="CS131" s="224" t="s">
        <v>17</v>
      </c>
      <c r="CT131" s="224" t="s">
        <v>17</v>
      </c>
      <c r="CU131" s="224" t="s">
        <v>3459</v>
      </c>
      <c r="CV131" s="224" t="s">
        <v>17</v>
      </c>
      <c r="CW131" s="214">
        <v>45680</v>
      </c>
      <c r="CX131" s="222" t="s">
        <v>5378</v>
      </c>
      <c r="CY131" s="218">
        <v>838000</v>
      </c>
      <c r="CZ131" s="218" t="s">
        <v>4926</v>
      </c>
      <c r="DA131" s="218" t="s">
        <v>358</v>
      </c>
      <c r="DB131" s="218">
        <v>1</v>
      </c>
      <c r="DC131" s="218" t="s">
        <v>5383</v>
      </c>
      <c r="DD131" s="218" t="s">
        <v>5370</v>
      </c>
      <c r="DE131" s="220">
        <v>45705</v>
      </c>
      <c r="DF131" s="221" t="s">
        <v>5381</v>
      </c>
      <c r="DG131" s="213">
        <v>40279000</v>
      </c>
      <c r="DH131" s="224" t="s">
        <v>5379</v>
      </c>
      <c r="DI131" s="224" t="s">
        <v>358</v>
      </c>
      <c r="DJ131" s="224">
        <v>1</v>
      </c>
      <c r="DK131" s="224" t="s">
        <v>3762</v>
      </c>
      <c r="DL131" s="224" t="s">
        <v>5380</v>
      </c>
      <c r="DM131" s="214">
        <v>45705</v>
      </c>
      <c r="DN131" s="222" t="s">
        <v>5382</v>
      </c>
      <c r="DO131" s="218">
        <v>6383000</v>
      </c>
      <c r="DP131" s="222" t="s">
        <v>5379</v>
      </c>
      <c r="DQ131" s="222" t="s">
        <v>358</v>
      </c>
      <c r="DR131" s="222">
        <v>1</v>
      </c>
      <c r="DS131" s="222" t="s">
        <v>3766</v>
      </c>
      <c r="DT131" s="222" t="s">
        <v>5380</v>
      </c>
      <c r="DU131" s="223">
        <v>45705</v>
      </c>
      <c r="DV131" s="221" t="s">
        <v>5384</v>
      </c>
      <c r="DW131" s="213">
        <v>838000</v>
      </c>
      <c r="DX131" s="224" t="s">
        <v>4926</v>
      </c>
      <c r="DY131" s="224" t="s">
        <v>358</v>
      </c>
      <c r="DZ131" s="224">
        <v>1</v>
      </c>
      <c r="EA131" s="224" t="s">
        <v>5383</v>
      </c>
      <c r="EB131" s="224" t="s">
        <v>5370</v>
      </c>
      <c r="EC131" s="214">
        <v>45705</v>
      </c>
      <c r="ED131" s="222" t="s">
        <v>5385</v>
      </c>
      <c r="EE131" s="218" t="s">
        <v>17</v>
      </c>
      <c r="EF131" s="222" t="s">
        <v>4926</v>
      </c>
      <c r="EG131" s="222" t="s">
        <v>358</v>
      </c>
      <c r="EH131" s="222">
        <v>1</v>
      </c>
      <c r="EI131" s="222" t="s">
        <v>5010</v>
      </c>
      <c r="EJ131" s="222" t="s">
        <v>5370</v>
      </c>
      <c r="EK131" s="223">
        <v>45705</v>
      </c>
      <c r="EL131" s="221" t="s">
        <v>5386</v>
      </c>
      <c r="EM131" s="213" t="s">
        <v>17</v>
      </c>
      <c r="EN131" s="224" t="s">
        <v>4926</v>
      </c>
      <c r="EO131" s="224" t="s">
        <v>358</v>
      </c>
      <c r="EP131" s="224">
        <v>1</v>
      </c>
      <c r="EQ131" s="224" t="s">
        <v>5010</v>
      </c>
      <c r="ER131" s="224" t="s">
        <v>5370</v>
      </c>
      <c r="ES131" s="214">
        <v>45705</v>
      </c>
      <c r="ET131" s="222" t="s">
        <v>5376</v>
      </c>
      <c r="EU131" s="222">
        <v>10881</v>
      </c>
      <c r="EV131" s="222" t="s">
        <v>4930</v>
      </c>
      <c r="EW131" s="222" t="s">
        <v>358</v>
      </c>
      <c r="EX131" s="222">
        <v>1</v>
      </c>
      <c r="EY131" s="222" t="s">
        <v>5375</v>
      </c>
      <c r="EZ131" s="222" t="s">
        <v>496</v>
      </c>
      <c r="FA131" s="223">
        <v>45705</v>
      </c>
      <c r="FB131" s="221" t="s">
        <v>5387</v>
      </c>
      <c r="FC131" s="224">
        <v>2</v>
      </c>
      <c r="FD131" s="224" t="s">
        <v>4926</v>
      </c>
      <c r="FE131" s="224" t="s">
        <v>358</v>
      </c>
      <c r="FF131" s="224">
        <v>1</v>
      </c>
      <c r="FG131" s="224" t="s">
        <v>5013</v>
      </c>
      <c r="FH131" s="224" t="s">
        <v>5370</v>
      </c>
      <c r="FI131" s="214">
        <v>45705</v>
      </c>
      <c r="FJ131" s="221" t="s">
        <v>4171</v>
      </c>
      <c r="FK131" s="222" t="s">
        <v>17</v>
      </c>
      <c r="FL131" s="222" t="s">
        <v>17</v>
      </c>
      <c r="FM131" s="222" t="s">
        <v>17</v>
      </c>
      <c r="FN131" s="222" t="s">
        <v>17</v>
      </c>
      <c r="FO131" s="222" t="s">
        <v>3459</v>
      </c>
      <c r="FP131" s="218" t="s">
        <v>17</v>
      </c>
      <c r="FQ131" s="219">
        <v>45680</v>
      </c>
      <c r="FR131" s="221" t="s">
        <v>4172</v>
      </c>
      <c r="FS131" s="224" t="s">
        <v>17</v>
      </c>
      <c r="FT131" s="224" t="s">
        <v>17</v>
      </c>
      <c r="FU131" s="224" t="s">
        <v>17</v>
      </c>
      <c r="FV131" s="224" t="s">
        <v>17</v>
      </c>
      <c r="FW131" s="224" t="s">
        <v>3459</v>
      </c>
      <c r="FX131" s="224" t="s">
        <v>17</v>
      </c>
      <c r="FY131" s="214">
        <v>45680</v>
      </c>
      <c r="FZ131" s="222" t="s">
        <v>3303</v>
      </c>
      <c r="GA131" s="222">
        <v>2</v>
      </c>
      <c r="GB131" s="222" t="s">
        <v>1188</v>
      </c>
      <c r="GC131" s="222" t="s">
        <v>33</v>
      </c>
      <c r="GD131" s="222">
        <v>2</v>
      </c>
      <c r="GE131" s="222" t="s">
        <v>17</v>
      </c>
      <c r="GF131" s="222" t="s">
        <v>17</v>
      </c>
      <c r="GG131" s="223">
        <v>45615</v>
      </c>
      <c r="GH131" s="221" t="s">
        <v>3309</v>
      </c>
      <c r="GI131" s="224">
        <v>3</v>
      </c>
      <c r="GJ131" s="224" t="s">
        <v>1188</v>
      </c>
      <c r="GK131" s="224" t="s">
        <v>33</v>
      </c>
      <c r="GL131" s="224">
        <v>2</v>
      </c>
      <c r="GM131" s="224" t="s">
        <v>17</v>
      </c>
      <c r="GN131" s="224" t="s">
        <v>17</v>
      </c>
      <c r="GO131" s="214">
        <v>45615</v>
      </c>
      <c r="GP131" s="222" t="s">
        <v>3304</v>
      </c>
      <c r="GQ131" s="222">
        <v>2</v>
      </c>
      <c r="GR131" s="222" t="s">
        <v>1188</v>
      </c>
      <c r="GS131" s="222" t="s">
        <v>33</v>
      </c>
      <c r="GT131" s="222">
        <v>2</v>
      </c>
      <c r="GU131" s="222" t="s">
        <v>17</v>
      </c>
      <c r="GV131" s="222" t="s">
        <v>17</v>
      </c>
      <c r="GW131" s="223">
        <v>45615</v>
      </c>
      <c r="GX131" s="221" t="s">
        <v>3310</v>
      </c>
      <c r="GY131" s="224">
        <v>3</v>
      </c>
      <c r="GZ131" s="224" t="s">
        <v>1188</v>
      </c>
      <c r="HA131" s="224" t="s">
        <v>33</v>
      </c>
      <c r="HB131" s="224">
        <v>2</v>
      </c>
      <c r="HC131" s="224" t="s">
        <v>17</v>
      </c>
      <c r="HD131" s="224" t="s">
        <v>17</v>
      </c>
      <c r="HE131" s="214">
        <v>45615</v>
      </c>
      <c r="HF131" s="222" t="s">
        <v>3302</v>
      </c>
      <c r="HG131" s="222">
        <v>0</v>
      </c>
      <c r="HH131" s="222" t="s">
        <v>1188</v>
      </c>
      <c r="HI131" s="222" t="s">
        <v>33</v>
      </c>
      <c r="HJ131" s="222">
        <v>2</v>
      </c>
      <c r="HK131" s="222" t="s">
        <v>17</v>
      </c>
      <c r="HL131" s="222" t="s">
        <v>17</v>
      </c>
      <c r="HM131" s="223">
        <v>45615</v>
      </c>
      <c r="HN131" s="221" t="s">
        <v>3308</v>
      </c>
      <c r="HO131" s="224">
        <v>0</v>
      </c>
      <c r="HP131" s="224" t="s">
        <v>1188</v>
      </c>
      <c r="HQ131" s="224" t="s">
        <v>33</v>
      </c>
      <c r="HR131" s="224">
        <v>2</v>
      </c>
      <c r="HS131" s="224" t="s">
        <v>17</v>
      </c>
      <c r="HT131" s="224" t="s">
        <v>17</v>
      </c>
      <c r="HU131" s="214">
        <v>45615</v>
      </c>
      <c r="HV131" s="222" t="s">
        <v>3305</v>
      </c>
      <c r="HW131" s="222">
        <v>3</v>
      </c>
      <c r="HX131" s="222" t="s">
        <v>1188</v>
      </c>
      <c r="HY131" s="222" t="s">
        <v>33</v>
      </c>
      <c r="HZ131" s="222">
        <v>2</v>
      </c>
      <c r="IA131" s="222" t="s">
        <v>17</v>
      </c>
      <c r="IB131" s="222" t="s">
        <v>17</v>
      </c>
      <c r="IC131" s="223">
        <v>45615</v>
      </c>
      <c r="ID131" s="221" t="s">
        <v>3307</v>
      </c>
      <c r="IE131" s="224">
        <v>1</v>
      </c>
      <c r="IF131" s="224" t="s">
        <v>1188</v>
      </c>
      <c r="IG131" s="224" t="s">
        <v>33</v>
      </c>
      <c r="IH131" s="224">
        <v>2</v>
      </c>
      <c r="II131" s="224" t="s">
        <v>17</v>
      </c>
      <c r="IJ131" s="224" t="s">
        <v>17</v>
      </c>
      <c r="IK131" s="214">
        <v>45615</v>
      </c>
      <c r="IL131" s="222" t="s">
        <v>3306</v>
      </c>
      <c r="IM131" s="222">
        <v>3</v>
      </c>
      <c r="IN131" s="222" t="s">
        <v>1188</v>
      </c>
      <c r="IO131" s="222" t="s">
        <v>33</v>
      </c>
      <c r="IP131" s="222">
        <v>2</v>
      </c>
      <c r="IQ131" s="222" t="s">
        <v>17</v>
      </c>
      <c r="IR131" s="222" t="s">
        <v>17</v>
      </c>
      <c r="IS131" s="223">
        <v>45615</v>
      </c>
    </row>
    <row r="132" spans="1:253" s="11" customFormat="1" ht="13.25" customHeight="1" x14ac:dyDescent="0.25">
      <c r="A132" s="11" t="s">
        <v>30</v>
      </c>
      <c r="B132" s="11" t="s">
        <v>10443</v>
      </c>
      <c r="C132" s="11" t="s">
        <v>31</v>
      </c>
      <c r="D132" s="11" t="s">
        <v>32</v>
      </c>
      <c r="E132" s="11" t="s">
        <v>9708</v>
      </c>
      <c r="F132" s="11" t="s">
        <v>8215</v>
      </c>
      <c r="G132" s="212">
        <v>19076000</v>
      </c>
      <c r="H132" s="213" t="s">
        <v>8212</v>
      </c>
      <c r="I132" s="213" t="s">
        <v>358</v>
      </c>
      <c r="J132" s="213">
        <v>1</v>
      </c>
      <c r="K132" s="213" t="s">
        <v>8214</v>
      </c>
      <c r="L132" s="213" t="s">
        <v>8213</v>
      </c>
      <c r="M132" s="214">
        <v>45716</v>
      </c>
      <c r="N132" s="227" t="s">
        <v>8217</v>
      </c>
      <c r="O132" s="216">
        <v>196710</v>
      </c>
      <c r="P132" s="216" t="s">
        <v>4336</v>
      </c>
      <c r="Q132" s="216" t="s">
        <v>358</v>
      </c>
      <c r="R132" s="216">
        <v>1</v>
      </c>
      <c r="S132" s="216" t="s">
        <v>8216</v>
      </c>
      <c r="T132" s="216" t="s">
        <v>8213</v>
      </c>
      <c r="U132" s="217">
        <v>45716</v>
      </c>
      <c r="V132" s="227" t="s">
        <v>8219</v>
      </c>
      <c r="W132" s="213">
        <v>19076000</v>
      </c>
      <c r="X132" s="213" t="s">
        <v>8212</v>
      </c>
      <c r="Y132" s="213" t="s">
        <v>358</v>
      </c>
      <c r="Z132" s="213">
        <v>1</v>
      </c>
      <c r="AA132" s="213" t="s">
        <v>8218</v>
      </c>
      <c r="AB132" s="213" t="s">
        <v>8213</v>
      </c>
      <c r="AC132" s="214">
        <v>45716</v>
      </c>
      <c r="AD132" s="227" t="s">
        <v>8221</v>
      </c>
      <c r="AE132" s="218">
        <v>4223000</v>
      </c>
      <c r="AF132" s="218" t="s">
        <v>8212</v>
      </c>
      <c r="AG132" s="218" t="s">
        <v>358</v>
      </c>
      <c r="AH132" s="218">
        <v>1</v>
      </c>
      <c r="AI132" s="218" t="s">
        <v>8220</v>
      </c>
      <c r="AJ132" s="218" t="s">
        <v>8213</v>
      </c>
      <c r="AK132" s="219">
        <v>45716</v>
      </c>
      <c r="AL132" s="227" t="s">
        <v>729</v>
      </c>
      <c r="AM132" s="213">
        <v>4000</v>
      </c>
      <c r="AN132" s="213" t="s">
        <v>726</v>
      </c>
      <c r="AO132" s="213" t="s">
        <v>358</v>
      </c>
      <c r="AP132" s="213">
        <v>1</v>
      </c>
      <c r="AQ132" s="213" t="s">
        <v>728</v>
      </c>
      <c r="AR132" s="213" t="s">
        <v>727</v>
      </c>
      <c r="AS132" s="214">
        <v>44869</v>
      </c>
      <c r="AT132" s="228" t="s">
        <v>41</v>
      </c>
      <c r="AU132" s="218">
        <v>0</v>
      </c>
      <c r="AV132" s="218">
        <v>0</v>
      </c>
      <c r="AW132" s="218" t="s">
        <v>33</v>
      </c>
      <c r="AX132" s="218">
        <v>2</v>
      </c>
      <c r="AY132" s="218">
        <v>0</v>
      </c>
      <c r="AZ132" s="218">
        <v>0</v>
      </c>
      <c r="BA132" s="219">
        <v>43489</v>
      </c>
      <c r="BB132" s="227" t="s">
        <v>39</v>
      </c>
      <c r="BC132" s="213">
        <v>0</v>
      </c>
      <c r="BD132" s="213">
        <v>0</v>
      </c>
      <c r="BE132" s="213" t="s">
        <v>33</v>
      </c>
      <c r="BF132" s="213">
        <v>2</v>
      </c>
      <c r="BG132" s="213">
        <v>0</v>
      </c>
      <c r="BH132" s="213">
        <v>0</v>
      </c>
      <c r="BI132" s="214">
        <v>43489</v>
      </c>
      <c r="BJ132" s="228" t="s">
        <v>721</v>
      </c>
      <c r="BK132" s="228">
        <v>15</v>
      </c>
      <c r="BL132" s="228" t="s">
        <v>719</v>
      </c>
      <c r="BM132" s="228" t="s">
        <v>358</v>
      </c>
      <c r="BN132" s="228">
        <v>1</v>
      </c>
      <c r="BO132" s="228" t="s">
        <v>720</v>
      </c>
      <c r="BP132" s="218" t="s">
        <v>547</v>
      </c>
      <c r="BQ132" s="229">
        <v>44804</v>
      </c>
      <c r="BR132" s="227" t="s">
        <v>34</v>
      </c>
      <c r="BS132" s="230">
        <v>0</v>
      </c>
      <c r="BT132" s="230">
        <v>0</v>
      </c>
      <c r="BU132" s="230" t="s">
        <v>33</v>
      </c>
      <c r="BV132" s="230">
        <v>2</v>
      </c>
      <c r="BW132" s="230">
        <v>0</v>
      </c>
      <c r="BX132" s="230">
        <v>0</v>
      </c>
      <c r="BY132" s="214">
        <v>43489</v>
      </c>
      <c r="BZ132" s="228" t="s">
        <v>35</v>
      </c>
      <c r="CA132" s="228">
        <v>0</v>
      </c>
      <c r="CB132" s="228">
        <v>0</v>
      </c>
      <c r="CC132" s="228" t="s">
        <v>33</v>
      </c>
      <c r="CD132" s="228">
        <v>2</v>
      </c>
      <c r="CE132" s="228">
        <v>0</v>
      </c>
      <c r="CF132" s="228">
        <v>0</v>
      </c>
      <c r="CG132" s="229">
        <v>43489</v>
      </c>
      <c r="CH132" s="227" t="s">
        <v>10882</v>
      </c>
      <c r="CI132" s="228" t="e">
        <v>#N/A</v>
      </c>
      <c r="CJ132" s="228" t="e">
        <v>#N/A</v>
      </c>
      <c r="CK132" s="228" t="e">
        <v>#N/A</v>
      </c>
      <c r="CL132" s="228" t="e">
        <v>#N/A</v>
      </c>
      <c r="CM132" s="228" t="e">
        <v>#N/A</v>
      </c>
      <c r="CN132" s="228" t="e">
        <v>#N/A</v>
      </c>
      <c r="CO132" s="231" t="e">
        <v>#N/A</v>
      </c>
      <c r="CP132" s="228" t="s">
        <v>37</v>
      </c>
      <c r="CQ132" s="230" t="s">
        <v>17</v>
      </c>
      <c r="CR132" s="230">
        <v>0</v>
      </c>
      <c r="CS132" s="230" t="s">
        <v>22</v>
      </c>
      <c r="CT132" s="230">
        <v>3</v>
      </c>
      <c r="CU132" s="230" t="s">
        <v>36</v>
      </c>
      <c r="CV132" s="230">
        <v>0</v>
      </c>
      <c r="CW132" s="214">
        <v>43489</v>
      </c>
      <c r="CX132" s="228" t="s">
        <v>8223</v>
      </c>
      <c r="CY132" s="218">
        <v>892000</v>
      </c>
      <c r="CZ132" s="218" t="s">
        <v>8212</v>
      </c>
      <c r="DA132" s="218" t="s">
        <v>358</v>
      </c>
      <c r="DB132" s="218">
        <v>1</v>
      </c>
      <c r="DC132" s="218" t="s">
        <v>8228</v>
      </c>
      <c r="DD132" s="218" t="s">
        <v>8213</v>
      </c>
      <c r="DE132" s="220">
        <v>45716</v>
      </c>
      <c r="DF132" s="227" t="s">
        <v>8225</v>
      </c>
      <c r="DG132" s="213">
        <v>14853000</v>
      </c>
      <c r="DH132" s="230" t="s">
        <v>8212</v>
      </c>
      <c r="DI132" s="230" t="s">
        <v>358</v>
      </c>
      <c r="DJ132" s="230">
        <v>1</v>
      </c>
      <c r="DK132" s="230" t="s">
        <v>8224</v>
      </c>
      <c r="DL132" s="230" t="s">
        <v>8213</v>
      </c>
      <c r="DM132" s="214">
        <v>45716</v>
      </c>
      <c r="DN132" s="228" t="s">
        <v>8227</v>
      </c>
      <c r="DO132" s="218">
        <v>3330000</v>
      </c>
      <c r="DP132" s="228" t="s">
        <v>8212</v>
      </c>
      <c r="DQ132" s="228" t="s">
        <v>358</v>
      </c>
      <c r="DR132" s="228">
        <v>1</v>
      </c>
      <c r="DS132" s="228" t="s">
        <v>8226</v>
      </c>
      <c r="DT132" s="228" t="s">
        <v>8213</v>
      </c>
      <c r="DU132" s="229">
        <v>45716</v>
      </c>
      <c r="DV132" s="227" t="s">
        <v>8229</v>
      </c>
      <c r="DW132" s="213">
        <v>834000</v>
      </c>
      <c r="DX132" s="230" t="s">
        <v>8212</v>
      </c>
      <c r="DY132" s="230" t="s">
        <v>358</v>
      </c>
      <c r="DZ132" s="230">
        <v>1</v>
      </c>
      <c r="EA132" s="230" t="s">
        <v>8228</v>
      </c>
      <c r="EB132" s="230" t="s">
        <v>8213</v>
      </c>
      <c r="EC132" s="214">
        <v>45716</v>
      </c>
      <c r="ED132" s="228" t="s">
        <v>8231</v>
      </c>
      <c r="EE132" s="218">
        <v>58000</v>
      </c>
      <c r="EF132" s="228" t="s">
        <v>8212</v>
      </c>
      <c r="EG132" s="228" t="s">
        <v>358</v>
      </c>
      <c r="EH132" s="228">
        <v>1</v>
      </c>
      <c r="EI132" s="228" t="s">
        <v>8230</v>
      </c>
      <c r="EJ132" s="228" t="s">
        <v>8213</v>
      </c>
      <c r="EK132" s="229">
        <v>45716</v>
      </c>
      <c r="EL132" s="227" t="s">
        <v>8233</v>
      </c>
      <c r="EM132" s="213">
        <v>0</v>
      </c>
      <c r="EN132" s="230" t="s">
        <v>8212</v>
      </c>
      <c r="EO132" s="230" t="s">
        <v>358</v>
      </c>
      <c r="EP132" s="230">
        <v>1</v>
      </c>
      <c r="EQ132" s="230" t="s">
        <v>8232</v>
      </c>
      <c r="ER132" s="230" t="s">
        <v>8213</v>
      </c>
      <c r="ES132" s="214">
        <v>45716</v>
      </c>
      <c r="ET132" s="228" t="s">
        <v>723</v>
      </c>
      <c r="EU132" s="228">
        <v>15</v>
      </c>
      <c r="EV132" s="228" t="s">
        <v>719</v>
      </c>
      <c r="EW132" s="228" t="s">
        <v>358</v>
      </c>
      <c r="EX132" s="228">
        <v>1</v>
      </c>
      <c r="EY132" s="228" t="s">
        <v>722</v>
      </c>
      <c r="EZ132" s="228" t="s">
        <v>547</v>
      </c>
      <c r="FA132" s="229">
        <v>44804</v>
      </c>
      <c r="FB132" s="227" t="s">
        <v>731</v>
      </c>
      <c r="FC132" s="230">
        <v>1</v>
      </c>
      <c r="FD132" s="230" t="s">
        <v>726</v>
      </c>
      <c r="FE132" s="230" t="s">
        <v>358</v>
      </c>
      <c r="FF132" s="230">
        <v>1</v>
      </c>
      <c r="FG132" s="230" t="s">
        <v>730</v>
      </c>
      <c r="FH132" s="230" t="s">
        <v>727</v>
      </c>
      <c r="FI132" s="214">
        <v>44869</v>
      </c>
      <c r="FJ132" s="227" t="s">
        <v>315</v>
      </c>
      <c r="FK132" s="228">
        <v>0</v>
      </c>
      <c r="FL132" s="228">
        <v>0</v>
      </c>
      <c r="FM132" s="228" t="s">
        <v>33</v>
      </c>
      <c r="FN132" s="228">
        <v>2</v>
      </c>
      <c r="FO132" s="228">
        <v>0</v>
      </c>
      <c r="FP132" s="218">
        <v>0</v>
      </c>
      <c r="FQ132" s="219">
        <v>43580</v>
      </c>
      <c r="FR132" s="227" t="s">
        <v>316</v>
      </c>
      <c r="FS132" s="230">
        <v>0</v>
      </c>
      <c r="FT132" s="230">
        <v>0</v>
      </c>
      <c r="FU132" s="230" t="s">
        <v>33</v>
      </c>
      <c r="FV132" s="230">
        <v>2</v>
      </c>
      <c r="FW132" s="230">
        <v>0</v>
      </c>
      <c r="FX132" s="230">
        <v>0</v>
      </c>
      <c r="FY132" s="214">
        <v>43580</v>
      </c>
      <c r="FZ132" s="228" t="s">
        <v>3312</v>
      </c>
      <c r="GA132" s="228">
        <v>0</v>
      </c>
      <c r="GB132" s="228" t="s">
        <v>1188</v>
      </c>
      <c r="GC132" s="228" t="s">
        <v>33</v>
      </c>
      <c r="GD132" s="228">
        <v>2</v>
      </c>
      <c r="GE132" s="228" t="s">
        <v>17</v>
      </c>
      <c r="GF132" s="228" t="s">
        <v>17</v>
      </c>
      <c r="GG132" s="229">
        <v>45615</v>
      </c>
      <c r="GH132" s="227" t="s">
        <v>3318</v>
      </c>
      <c r="GI132" s="230">
        <v>0</v>
      </c>
      <c r="GJ132" s="230" t="s">
        <v>1188</v>
      </c>
      <c r="GK132" s="230" t="s">
        <v>33</v>
      </c>
      <c r="GL132" s="230">
        <v>2</v>
      </c>
      <c r="GM132" s="230" t="s">
        <v>17</v>
      </c>
      <c r="GN132" s="230" t="s">
        <v>17</v>
      </c>
      <c r="GO132" s="214">
        <v>45615</v>
      </c>
      <c r="GP132" s="228" t="s">
        <v>3313</v>
      </c>
      <c r="GQ132" s="228">
        <v>0</v>
      </c>
      <c r="GR132" s="228" t="s">
        <v>1188</v>
      </c>
      <c r="GS132" s="228" t="s">
        <v>33</v>
      </c>
      <c r="GT132" s="228">
        <v>2</v>
      </c>
      <c r="GU132" s="228" t="s">
        <v>17</v>
      </c>
      <c r="GV132" s="228" t="s">
        <v>17</v>
      </c>
      <c r="GW132" s="229">
        <v>45615</v>
      </c>
      <c r="GX132" s="227" t="s">
        <v>3319</v>
      </c>
      <c r="GY132" s="230">
        <v>0</v>
      </c>
      <c r="GZ132" s="230" t="s">
        <v>1188</v>
      </c>
      <c r="HA132" s="230" t="s">
        <v>33</v>
      </c>
      <c r="HB132" s="230">
        <v>2</v>
      </c>
      <c r="HC132" s="230" t="s">
        <v>17</v>
      </c>
      <c r="HD132" s="230" t="s">
        <v>17</v>
      </c>
      <c r="HE132" s="214">
        <v>45615</v>
      </c>
      <c r="HF132" s="228" t="s">
        <v>3311</v>
      </c>
      <c r="HG132" s="228">
        <v>0</v>
      </c>
      <c r="HH132" s="228" t="s">
        <v>1188</v>
      </c>
      <c r="HI132" s="228" t="s">
        <v>33</v>
      </c>
      <c r="HJ132" s="228">
        <v>2</v>
      </c>
      <c r="HK132" s="228" t="s">
        <v>17</v>
      </c>
      <c r="HL132" s="228" t="s">
        <v>17</v>
      </c>
      <c r="HM132" s="229">
        <v>45615</v>
      </c>
      <c r="HN132" s="227" t="s">
        <v>3317</v>
      </c>
      <c r="HO132" s="230">
        <v>0</v>
      </c>
      <c r="HP132" s="230" t="s">
        <v>1188</v>
      </c>
      <c r="HQ132" s="230" t="s">
        <v>33</v>
      </c>
      <c r="HR132" s="230">
        <v>2</v>
      </c>
      <c r="HS132" s="230" t="s">
        <v>17</v>
      </c>
      <c r="HT132" s="230" t="s">
        <v>17</v>
      </c>
      <c r="HU132" s="214">
        <v>45615</v>
      </c>
      <c r="HV132" s="228" t="s">
        <v>3314</v>
      </c>
      <c r="HW132" s="228">
        <v>0</v>
      </c>
      <c r="HX132" s="228" t="s">
        <v>1188</v>
      </c>
      <c r="HY132" s="228" t="s">
        <v>33</v>
      </c>
      <c r="HZ132" s="228">
        <v>2</v>
      </c>
      <c r="IA132" s="228" t="s">
        <v>17</v>
      </c>
      <c r="IB132" s="228" t="s">
        <v>17</v>
      </c>
      <c r="IC132" s="229">
        <v>45615</v>
      </c>
      <c r="ID132" s="227" t="s">
        <v>3316</v>
      </c>
      <c r="IE132" s="230">
        <v>1</v>
      </c>
      <c r="IF132" s="230" t="s">
        <v>1188</v>
      </c>
      <c r="IG132" s="230" t="s">
        <v>33</v>
      </c>
      <c r="IH132" s="230">
        <v>2</v>
      </c>
      <c r="II132" s="230" t="s">
        <v>17</v>
      </c>
      <c r="IJ132" s="230" t="s">
        <v>17</v>
      </c>
      <c r="IK132" s="214">
        <v>45615</v>
      </c>
      <c r="IL132" s="228" t="s">
        <v>3315</v>
      </c>
      <c r="IM132" s="228">
        <v>2</v>
      </c>
      <c r="IN132" s="228" t="s">
        <v>1188</v>
      </c>
      <c r="IO132" s="228" t="s">
        <v>33</v>
      </c>
      <c r="IP132" s="228">
        <v>2</v>
      </c>
      <c r="IQ132" s="228" t="s">
        <v>17</v>
      </c>
      <c r="IR132" s="228" t="s">
        <v>17</v>
      </c>
      <c r="IS132" s="229">
        <v>45615</v>
      </c>
    </row>
    <row r="133" spans="1:253" s="11" customFormat="1" ht="13.25" customHeight="1" x14ac:dyDescent="0.25">
      <c r="A133" s="11" t="s">
        <v>2975</v>
      </c>
      <c r="B133" s="11" t="s">
        <v>10570</v>
      </c>
      <c r="C133" s="11" t="s">
        <v>2976</v>
      </c>
      <c r="D133" s="11" t="s">
        <v>2977</v>
      </c>
      <c r="E133" s="11" t="s">
        <v>9715</v>
      </c>
      <c r="F133" s="11" t="s">
        <v>7110</v>
      </c>
      <c r="G133" s="212">
        <v>6400000</v>
      </c>
      <c r="H133" s="213" t="s">
        <v>7107</v>
      </c>
      <c r="I133" s="213" t="s">
        <v>742</v>
      </c>
      <c r="J133" s="213">
        <v>2</v>
      </c>
      <c r="K133" s="213" t="s">
        <v>7109</v>
      </c>
      <c r="L133" s="213" t="s">
        <v>7108</v>
      </c>
      <c r="M133" s="214">
        <v>45713</v>
      </c>
      <c r="N133" s="221" t="s">
        <v>7114</v>
      </c>
      <c r="O133" s="216">
        <v>20720</v>
      </c>
      <c r="P133" s="216" t="s">
        <v>7111</v>
      </c>
      <c r="Q133" s="216" t="s">
        <v>742</v>
      </c>
      <c r="R133" s="216">
        <v>2</v>
      </c>
      <c r="S133" s="216" t="s">
        <v>7113</v>
      </c>
      <c r="T133" s="216" t="s">
        <v>7112</v>
      </c>
      <c r="U133" s="217">
        <v>45713</v>
      </c>
      <c r="V133" s="221" t="s">
        <v>7118</v>
      </c>
      <c r="W133" s="213">
        <v>6400000</v>
      </c>
      <c r="X133" s="213" t="s">
        <v>7115</v>
      </c>
      <c r="Y133" s="213" t="s">
        <v>742</v>
      </c>
      <c r="Z133" s="213">
        <v>2</v>
      </c>
      <c r="AA133" s="213" t="s">
        <v>7117</v>
      </c>
      <c r="AB133" s="213" t="s">
        <v>7116</v>
      </c>
      <c r="AC133" s="214">
        <v>45713</v>
      </c>
      <c r="AD133" s="221" t="s">
        <v>7122</v>
      </c>
      <c r="AE133" s="218">
        <v>5684000</v>
      </c>
      <c r="AF133" s="218" t="s">
        <v>7119</v>
      </c>
      <c r="AG133" s="218" t="s">
        <v>742</v>
      </c>
      <c r="AH133" s="218">
        <v>2</v>
      </c>
      <c r="AI133" s="218" t="s">
        <v>7121</v>
      </c>
      <c r="AJ133" s="218" t="s">
        <v>7120</v>
      </c>
      <c r="AK133" s="219">
        <v>45713</v>
      </c>
      <c r="AL133" s="221" t="s">
        <v>7126</v>
      </c>
      <c r="AM133" s="213">
        <v>73000</v>
      </c>
      <c r="AN133" s="213" t="s">
        <v>7123</v>
      </c>
      <c r="AO133" s="213" t="s">
        <v>22</v>
      </c>
      <c r="AP133" s="213">
        <v>3</v>
      </c>
      <c r="AQ133" s="213" t="s">
        <v>7125</v>
      </c>
      <c r="AR133" s="213" t="s">
        <v>7124</v>
      </c>
      <c r="AS133" s="214">
        <v>45713</v>
      </c>
      <c r="AT133" s="222" t="s">
        <v>7127</v>
      </c>
      <c r="AU133" s="218" t="s">
        <v>17</v>
      </c>
      <c r="AV133" s="218" t="s">
        <v>17</v>
      </c>
      <c r="AW133" s="218" t="s">
        <v>17</v>
      </c>
      <c r="AX133" s="218" t="s">
        <v>17</v>
      </c>
      <c r="AY133" s="218" t="s">
        <v>3887</v>
      </c>
      <c r="AZ133" s="218" t="s">
        <v>17</v>
      </c>
      <c r="BA133" s="219">
        <v>45713</v>
      </c>
      <c r="BB133" s="221" t="s">
        <v>7149</v>
      </c>
      <c r="BC133" s="213" t="s">
        <v>17</v>
      </c>
      <c r="BD133" s="213" t="s">
        <v>17</v>
      </c>
      <c r="BE133" s="213" t="s">
        <v>17</v>
      </c>
      <c r="BF133" s="213" t="s">
        <v>17</v>
      </c>
      <c r="BG133" s="213" t="s">
        <v>7148</v>
      </c>
      <c r="BH133" s="213" t="s">
        <v>17</v>
      </c>
      <c r="BI133" s="214">
        <v>45713</v>
      </c>
      <c r="BJ133" s="222" t="s">
        <v>7129</v>
      </c>
      <c r="BK133" s="222">
        <v>12</v>
      </c>
      <c r="BL133" s="222" t="s">
        <v>5441</v>
      </c>
      <c r="BM133" s="222" t="s">
        <v>22</v>
      </c>
      <c r="BN133" s="222">
        <v>3</v>
      </c>
      <c r="BO133" s="222" t="s">
        <v>7128</v>
      </c>
      <c r="BP133" s="218" t="s">
        <v>547</v>
      </c>
      <c r="BQ133" s="223">
        <v>45713</v>
      </c>
      <c r="BR133" s="221" t="s">
        <v>7151</v>
      </c>
      <c r="BS133" s="224" t="s">
        <v>17</v>
      </c>
      <c r="BT133" s="224" t="s">
        <v>17</v>
      </c>
      <c r="BU133" s="224" t="s">
        <v>17</v>
      </c>
      <c r="BV133" s="224" t="s">
        <v>17</v>
      </c>
      <c r="BW133" s="224" t="s">
        <v>7150</v>
      </c>
      <c r="BX133" s="224" t="s">
        <v>17</v>
      </c>
      <c r="BY133" s="214">
        <v>45713</v>
      </c>
      <c r="BZ133" s="222" t="s">
        <v>7153</v>
      </c>
      <c r="CA133" s="222" t="s">
        <v>17</v>
      </c>
      <c r="CB133" s="222" t="s">
        <v>17</v>
      </c>
      <c r="CC133" s="222" t="s">
        <v>17</v>
      </c>
      <c r="CD133" s="222" t="s">
        <v>17</v>
      </c>
      <c r="CE133" s="222" t="s">
        <v>7152</v>
      </c>
      <c r="CF133" s="222" t="s">
        <v>17</v>
      </c>
      <c r="CG133" s="223">
        <v>45713</v>
      </c>
      <c r="CH133" s="221" t="s">
        <v>10883</v>
      </c>
      <c r="CI133" s="222" t="e">
        <v>#N/A</v>
      </c>
      <c r="CJ133" s="222" t="e">
        <v>#N/A</v>
      </c>
      <c r="CK133" s="222" t="e">
        <v>#N/A</v>
      </c>
      <c r="CL133" s="222" t="e">
        <v>#N/A</v>
      </c>
      <c r="CM133" s="222" t="e">
        <v>#N/A</v>
      </c>
      <c r="CN133" s="222" t="e">
        <v>#N/A</v>
      </c>
      <c r="CO133" s="225" t="e">
        <v>#N/A</v>
      </c>
      <c r="CP133" s="222" t="s">
        <v>7157</v>
      </c>
      <c r="CQ133" s="224" t="s">
        <v>17</v>
      </c>
      <c r="CR133" s="224" t="s">
        <v>17</v>
      </c>
      <c r="CS133" s="224" t="s">
        <v>17</v>
      </c>
      <c r="CT133" s="224" t="s">
        <v>17</v>
      </c>
      <c r="CU133" s="224" t="s">
        <v>7156</v>
      </c>
      <c r="CV133" s="224" t="s">
        <v>17</v>
      </c>
      <c r="CW133" s="214">
        <v>45713</v>
      </c>
      <c r="CX133" s="222" t="s">
        <v>7132</v>
      </c>
      <c r="CY133" s="218">
        <v>819000</v>
      </c>
      <c r="CZ133" s="218" t="s">
        <v>7115</v>
      </c>
      <c r="DA133" s="218" t="s">
        <v>742</v>
      </c>
      <c r="DB133" s="218">
        <v>2</v>
      </c>
      <c r="DC133" s="218" t="s">
        <v>7140</v>
      </c>
      <c r="DD133" s="218" t="s">
        <v>7139</v>
      </c>
      <c r="DE133" s="220">
        <v>45713</v>
      </c>
      <c r="DF133" s="221" t="s">
        <v>7136</v>
      </c>
      <c r="DG133" s="213">
        <v>716000</v>
      </c>
      <c r="DH133" s="224" t="s">
        <v>7133</v>
      </c>
      <c r="DI133" s="224" t="s">
        <v>742</v>
      </c>
      <c r="DJ133" s="224">
        <v>2</v>
      </c>
      <c r="DK133" s="224" t="s">
        <v>7135</v>
      </c>
      <c r="DL133" s="224" t="s">
        <v>7134</v>
      </c>
      <c r="DM133" s="214">
        <v>45713</v>
      </c>
      <c r="DN133" s="222" t="s">
        <v>7138</v>
      </c>
      <c r="DO133" s="218">
        <v>4865000</v>
      </c>
      <c r="DP133" s="222" t="s">
        <v>7133</v>
      </c>
      <c r="DQ133" s="222" t="s">
        <v>742</v>
      </c>
      <c r="DR133" s="222">
        <v>2</v>
      </c>
      <c r="DS133" s="222" t="s">
        <v>7137</v>
      </c>
      <c r="DT133" s="222" t="s">
        <v>7134</v>
      </c>
      <c r="DU133" s="223">
        <v>45713</v>
      </c>
      <c r="DV133" s="221" t="s">
        <v>7141</v>
      </c>
      <c r="DW133" s="213">
        <v>819000</v>
      </c>
      <c r="DX133" s="224" t="s">
        <v>7115</v>
      </c>
      <c r="DY133" s="224" t="s">
        <v>742</v>
      </c>
      <c r="DZ133" s="224">
        <v>2</v>
      </c>
      <c r="EA133" s="224" t="s">
        <v>7140</v>
      </c>
      <c r="EB133" s="224" t="s">
        <v>7139</v>
      </c>
      <c r="EC133" s="214">
        <v>45713</v>
      </c>
      <c r="ED133" s="222" t="s">
        <v>7142</v>
      </c>
      <c r="EE133" s="218" t="s">
        <v>17</v>
      </c>
      <c r="EF133" s="222" t="s">
        <v>378</v>
      </c>
      <c r="EG133" s="222" t="s">
        <v>17</v>
      </c>
      <c r="EH133" s="222" t="s">
        <v>17</v>
      </c>
      <c r="EI133" s="222" t="s">
        <v>7140</v>
      </c>
      <c r="EJ133" s="222" t="s">
        <v>378</v>
      </c>
      <c r="EK133" s="223">
        <v>45713</v>
      </c>
      <c r="EL133" s="221" t="s">
        <v>7143</v>
      </c>
      <c r="EM133" s="213" t="s">
        <v>17</v>
      </c>
      <c r="EN133" s="224" t="s">
        <v>378</v>
      </c>
      <c r="EO133" s="224" t="s">
        <v>17</v>
      </c>
      <c r="EP133" s="224" t="s">
        <v>17</v>
      </c>
      <c r="EQ133" s="224" t="s">
        <v>7140</v>
      </c>
      <c r="ER133" s="224" t="s">
        <v>378</v>
      </c>
      <c r="ES133" s="214">
        <v>45713</v>
      </c>
      <c r="ET133" s="222" t="s">
        <v>7130</v>
      </c>
      <c r="EU133" s="222">
        <v>12</v>
      </c>
      <c r="EV133" s="222" t="s">
        <v>5441</v>
      </c>
      <c r="EW133" s="222" t="s">
        <v>22</v>
      </c>
      <c r="EX133" s="222">
        <v>3</v>
      </c>
      <c r="EY133" s="222" t="s">
        <v>7128</v>
      </c>
      <c r="EZ133" s="222" t="s">
        <v>547</v>
      </c>
      <c r="FA133" s="223">
        <v>45713</v>
      </c>
      <c r="FB133" s="221" t="s">
        <v>7145</v>
      </c>
      <c r="FC133" s="224">
        <v>3</v>
      </c>
      <c r="FD133" s="224" t="s">
        <v>7133</v>
      </c>
      <c r="FE133" s="224" t="s">
        <v>742</v>
      </c>
      <c r="FF133" s="224">
        <v>2</v>
      </c>
      <c r="FG133" s="224" t="s">
        <v>7144</v>
      </c>
      <c r="FH133" s="224" t="s">
        <v>7134</v>
      </c>
      <c r="FI133" s="214">
        <v>45713</v>
      </c>
      <c r="FJ133" s="221" t="s">
        <v>7146</v>
      </c>
      <c r="FK133" s="222" t="s">
        <v>17</v>
      </c>
      <c r="FL133" s="222" t="s">
        <v>17</v>
      </c>
      <c r="FM133" s="222" t="s">
        <v>17</v>
      </c>
      <c r="FN133" s="222" t="s">
        <v>17</v>
      </c>
      <c r="FO133" s="222" t="s">
        <v>794</v>
      </c>
      <c r="FP133" s="218" t="s">
        <v>17</v>
      </c>
      <c r="FQ133" s="219">
        <v>45713</v>
      </c>
      <c r="FR133" s="221" t="s">
        <v>7147</v>
      </c>
      <c r="FS133" s="224" t="s">
        <v>17</v>
      </c>
      <c r="FT133" s="224" t="s">
        <v>17</v>
      </c>
      <c r="FU133" s="224" t="s">
        <v>17</v>
      </c>
      <c r="FV133" s="224" t="s">
        <v>17</v>
      </c>
      <c r="FW133" s="224" t="s">
        <v>796</v>
      </c>
      <c r="FX133" s="224" t="s">
        <v>17</v>
      </c>
      <c r="FY133" s="214">
        <v>45713</v>
      </c>
      <c r="FZ133" s="222" t="s">
        <v>2979</v>
      </c>
      <c r="GA133" s="222">
        <v>2</v>
      </c>
      <c r="GB133" s="222" t="s">
        <v>1188</v>
      </c>
      <c r="GC133" s="222" t="s">
        <v>33</v>
      </c>
      <c r="GD133" s="222">
        <v>2</v>
      </c>
      <c r="GE133" s="222" t="s">
        <v>17</v>
      </c>
      <c r="GF133" s="222" t="s">
        <v>17</v>
      </c>
      <c r="GG133" s="223">
        <v>45610</v>
      </c>
      <c r="GH133" s="221" t="s">
        <v>2985</v>
      </c>
      <c r="GI133" s="224">
        <v>1</v>
      </c>
      <c r="GJ133" s="224" t="s">
        <v>1188</v>
      </c>
      <c r="GK133" s="224" t="s">
        <v>33</v>
      </c>
      <c r="GL133" s="224">
        <v>2</v>
      </c>
      <c r="GM133" s="224" t="s">
        <v>17</v>
      </c>
      <c r="GN133" s="224" t="s">
        <v>17</v>
      </c>
      <c r="GO133" s="214">
        <v>45610</v>
      </c>
      <c r="GP133" s="222" t="s">
        <v>2980</v>
      </c>
      <c r="GQ133" s="222">
        <v>1</v>
      </c>
      <c r="GR133" s="222" t="s">
        <v>1188</v>
      </c>
      <c r="GS133" s="222" t="s">
        <v>33</v>
      </c>
      <c r="GT133" s="222">
        <v>2</v>
      </c>
      <c r="GU133" s="222" t="s">
        <v>17</v>
      </c>
      <c r="GV133" s="222" t="s">
        <v>17</v>
      </c>
      <c r="GW133" s="223">
        <v>45610</v>
      </c>
      <c r="GX133" s="221" t="s">
        <v>2986</v>
      </c>
      <c r="GY133" s="224">
        <v>0</v>
      </c>
      <c r="GZ133" s="224" t="s">
        <v>1188</v>
      </c>
      <c r="HA133" s="224" t="s">
        <v>33</v>
      </c>
      <c r="HB133" s="224">
        <v>2</v>
      </c>
      <c r="HC133" s="224" t="s">
        <v>17</v>
      </c>
      <c r="HD133" s="224" t="s">
        <v>17</v>
      </c>
      <c r="HE133" s="214">
        <v>45610</v>
      </c>
      <c r="HF133" s="222" t="s">
        <v>2978</v>
      </c>
      <c r="HG133" s="222">
        <v>2</v>
      </c>
      <c r="HH133" s="222" t="s">
        <v>1188</v>
      </c>
      <c r="HI133" s="222" t="s">
        <v>33</v>
      </c>
      <c r="HJ133" s="222">
        <v>2</v>
      </c>
      <c r="HK133" s="222" t="s">
        <v>17</v>
      </c>
      <c r="HL133" s="222" t="s">
        <v>17</v>
      </c>
      <c r="HM133" s="223">
        <v>45610</v>
      </c>
      <c r="HN133" s="221" t="s">
        <v>2984</v>
      </c>
      <c r="HO133" s="224">
        <v>0</v>
      </c>
      <c r="HP133" s="224" t="s">
        <v>1188</v>
      </c>
      <c r="HQ133" s="224" t="s">
        <v>33</v>
      </c>
      <c r="HR133" s="224">
        <v>2</v>
      </c>
      <c r="HS133" s="224" t="s">
        <v>17</v>
      </c>
      <c r="HT133" s="224" t="s">
        <v>17</v>
      </c>
      <c r="HU133" s="214">
        <v>45610</v>
      </c>
      <c r="HV133" s="222" t="s">
        <v>2981</v>
      </c>
      <c r="HW133" s="222">
        <v>0</v>
      </c>
      <c r="HX133" s="222" t="s">
        <v>1188</v>
      </c>
      <c r="HY133" s="222" t="s">
        <v>33</v>
      </c>
      <c r="HZ133" s="222">
        <v>2</v>
      </c>
      <c r="IA133" s="222" t="s">
        <v>17</v>
      </c>
      <c r="IB133" s="222" t="s">
        <v>17</v>
      </c>
      <c r="IC133" s="223">
        <v>45610</v>
      </c>
      <c r="ID133" s="221" t="s">
        <v>2983</v>
      </c>
      <c r="IE133" s="224">
        <v>0</v>
      </c>
      <c r="IF133" s="224" t="s">
        <v>1188</v>
      </c>
      <c r="IG133" s="224" t="s">
        <v>33</v>
      </c>
      <c r="IH133" s="224">
        <v>2</v>
      </c>
      <c r="II133" s="224" t="s">
        <v>17</v>
      </c>
      <c r="IJ133" s="224" t="s">
        <v>17</v>
      </c>
      <c r="IK133" s="214">
        <v>45610</v>
      </c>
      <c r="IL133" s="222" t="s">
        <v>2982</v>
      </c>
      <c r="IM133" s="222">
        <v>2</v>
      </c>
      <c r="IN133" s="222" t="s">
        <v>1188</v>
      </c>
      <c r="IO133" s="222" t="s">
        <v>33</v>
      </c>
      <c r="IP133" s="222">
        <v>2</v>
      </c>
      <c r="IQ133" s="222" t="s">
        <v>17</v>
      </c>
      <c r="IR133" s="222" t="s">
        <v>17</v>
      </c>
      <c r="IS133" s="223">
        <v>45610</v>
      </c>
    </row>
    <row r="134" spans="1:253" s="11" customFormat="1" ht="13.25" customHeight="1" x14ac:dyDescent="0.25">
      <c r="A134" s="11" t="s">
        <v>1101</v>
      </c>
      <c r="B134" s="11" t="s">
        <v>10572</v>
      </c>
      <c r="C134" s="11" t="s">
        <v>1102</v>
      </c>
      <c r="D134" s="11" t="s">
        <v>1103</v>
      </c>
      <c r="E134" s="11" t="s">
        <v>9718</v>
      </c>
      <c r="F134" s="11" t="s">
        <v>6209</v>
      </c>
      <c r="G134" s="212">
        <v>19280000</v>
      </c>
      <c r="H134" s="213" t="s">
        <v>6168</v>
      </c>
      <c r="I134" s="213" t="s">
        <v>742</v>
      </c>
      <c r="J134" s="213">
        <v>2</v>
      </c>
      <c r="K134" s="213" t="s">
        <v>6208</v>
      </c>
      <c r="L134" s="213" t="s">
        <v>6169</v>
      </c>
      <c r="M134" s="214">
        <v>45713</v>
      </c>
      <c r="N134" s="221" t="s">
        <v>6213</v>
      </c>
      <c r="O134" s="216">
        <v>627340</v>
      </c>
      <c r="P134" s="216" t="s">
        <v>6210</v>
      </c>
      <c r="Q134" s="216" t="s">
        <v>358</v>
      </c>
      <c r="R134" s="216">
        <v>1</v>
      </c>
      <c r="S134" s="216" t="s">
        <v>6212</v>
      </c>
      <c r="T134" s="216" t="s">
        <v>6211</v>
      </c>
      <c r="U134" s="217">
        <v>45713</v>
      </c>
      <c r="V134" s="221" t="s">
        <v>6215</v>
      </c>
      <c r="W134" s="213">
        <v>19280000</v>
      </c>
      <c r="X134" s="213" t="s">
        <v>6168</v>
      </c>
      <c r="Y134" s="213" t="s">
        <v>742</v>
      </c>
      <c r="Z134" s="213">
        <v>2</v>
      </c>
      <c r="AA134" s="213" t="s">
        <v>6214</v>
      </c>
      <c r="AB134" s="213" t="s">
        <v>6169</v>
      </c>
      <c r="AC134" s="214">
        <v>45713</v>
      </c>
      <c r="AD134" s="221" t="s">
        <v>6217</v>
      </c>
      <c r="AE134" s="218">
        <v>9080000</v>
      </c>
      <c r="AF134" s="218" t="s">
        <v>6168</v>
      </c>
      <c r="AG134" s="218" t="s">
        <v>742</v>
      </c>
      <c r="AH134" s="218">
        <v>2</v>
      </c>
      <c r="AI134" s="218" t="s">
        <v>6216</v>
      </c>
      <c r="AJ134" s="218" t="s">
        <v>6169</v>
      </c>
      <c r="AK134" s="219">
        <v>45713</v>
      </c>
      <c r="AL134" s="221" t="s">
        <v>6221</v>
      </c>
      <c r="AM134" s="213">
        <v>8387000</v>
      </c>
      <c r="AN134" s="213" t="s">
        <v>6218</v>
      </c>
      <c r="AO134" s="213" t="s">
        <v>22</v>
      </c>
      <c r="AP134" s="213">
        <v>3</v>
      </c>
      <c r="AQ134" s="213" t="s">
        <v>6220</v>
      </c>
      <c r="AR134" s="213" t="s">
        <v>6219</v>
      </c>
      <c r="AS134" s="214">
        <v>45713</v>
      </c>
      <c r="AT134" s="222" t="s">
        <v>6223</v>
      </c>
      <c r="AU134" s="218" t="s">
        <v>17</v>
      </c>
      <c r="AV134" s="218" t="s">
        <v>378</v>
      </c>
      <c r="AW134" s="218" t="s">
        <v>17</v>
      </c>
      <c r="AX134" s="218" t="s">
        <v>17</v>
      </c>
      <c r="AY134" s="218" t="s">
        <v>6222</v>
      </c>
      <c r="AZ134" s="218" t="s">
        <v>378</v>
      </c>
      <c r="BA134" s="219">
        <v>45713</v>
      </c>
      <c r="BB134" s="221" t="s">
        <v>6253</v>
      </c>
      <c r="BC134" s="213">
        <v>1619800</v>
      </c>
      <c r="BD134" s="213" t="s">
        <v>6250</v>
      </c>
      <c r="BE134" s="213" t="s">
        <v>742</v>
      </c>
      <c r="BF134" s="213">
        <v>2</v>
      </c>
      <c r="BG134" s="213" t="s">
        <v>6252</v>
      </c>
      <c r="BH134" s="213" t="s">
        <v>6251</v>
      </c>
      <c r="BI134" s="214">
        <v>45713</v>
      </c>
      <c r="BJ134" s="222" t="s">
        <v>1107</v>
      </c>
      <c r="BK134" s="222">
        <v>2494</v>
      </c>
      <c r="BL134" s="222" t="s">
        <v>1104</v>
      </c>
      <c r="BM134" s="222" t="s">
        <v>742</v>
      </c>
      <c r="BN134" s="222">
        <v>2</v>
      </c>
      <c r="BO134" s="222" t="s">
        <v>1106</v>
      </c>
      <c r="BP134" s="218" t="s">
        <v>1105</v>
      </c>
      <c r="BQ134" s="223">
        <v>45400</v>
      </c>
      <c r="BR134" s="221" t="s">
        <v>6254</v>
      </c>
      <c r="BS134" s="224" t="s">
        <v>17</v>
      </c>
      <c r="BT134" s="224" t="s">
        <v>17</v>
      </c>
      <c r="BU134" s="224" t="s">
        <v>17</v>
      </c>
      <c r="BV134" s="224" t="s">
        <v>17</v>
      </c>
      <c r="BW134" s="224" t="s">
        <v>6247</v>
      </c>
      <c r="BX134" s="224" t="s">
        <v>17</v>
      </c>
      <c r="BY134" s="214">
        <v>45713</v>
      </c>
      <c r="BZ134" s="222" t="s">
        <v>6255</v>
      </c>
      <c r="CA134" s="222" t="s">
        <v>17</v>
      </c>
      <c r="CB134" s="222" t="s">
        <v>17</v>
      </c>
      <c r="CC134" s="222" t="s">
        <v>17</v>
      </c>
      <c r="CD134" s="222" t="s">
        <v>17</v>
      </c>
      <c r="CE134" s="222" t="s">
        <v>6247</v>
      </c>
      <c r="CF134" s="222" t="s">
        <v>17</v>
      </c>
      <c r="CG134" s="223">
        <v>45713</v>
      </c>
      <c r="CH134" s="221" t="s">
        <v>10884</v>
      </c>
      <c r="CI134" s="222" t="e">
        <v>#N/A</v>
      </c>
      <c r="CJ134" s="222" t="e">
        <v>#N/A</v>
      </c>
      <c r="CK134" s="222" t="e">
        <v>#N/A</v>
      </c>
      <c r="CL134" s="222" t="e">
        <v>#N/A</v>
      </c>
      <c r="CM134" s="222" t="e">
        <v>#N/A</v>
      </c>
      <c r="CN134" s="222" t="e">
        <v>#N/A</v>
      </c>
      <c r="CO134" s="225" t="e">
        <v>#N/A</v>
      </c>
      <c r="CP134" s="222" t="s">
        <v>6257</v>
      </c>
      <c r="CQ134" s="224" t="s">
        <v>17</v>
      </c>
      <c r="CR134" s="224" t="s">
        <v>17</v>
      </c>
      <c r="CS134" s="224" t="s">
        <v>17</v>
      </c>
      <c r="CT134" s="224" t="s">
        <v>17</v>
      </c>
      <c r="CU134" s="224" t="s">
        <v>6247</v>
      </c>
      <c r="CV134" s="224" t="s">
        <v>17</v>
      </c>
      <c r="CW134" s="214">
        <v>45713</v>
      </c>
      <c r="CX134" s="222" t="s">
        <v>6231</v>
      </c>
      <c r="CY134" s="218">
        <v>5980000</v>
      </c>
      <c r="CZ134" s="218" t="s">
        <v>6168</v>
      </c>
      <c r="DA134" s="218" t="s">
        <v>742</v>
      </c>
      <c r="DB134" s="218">
        <v>2</v>
      </c>
      <c r="DC134" s="218" t="s">
        <v>6237</v>
      </c>
      <c r="DD134" s="218" t="s">
        <v>6169</v>
      </c>
      <c r="DE134" s="220">
        <v>45713</v>
      </c>
      <c r="DF134" s="221" t="s">
        <v>6234</v>
      </c>
      <c r="DG134" s="213">
        <v>10200000</v>
      </c>
      <c r="DH134" s="224" t="s">
        <v>6232</v>
      </c>
      <c r="DI134" s="224" t="s">
        <v>742</v>
      </c>
      <c r="DJ134" s="224">
        <v>2</v>
      </c>
      <c r="DK134" s="224" t="s">
        <v>6233</v>
      </c>
      <c r="DL134" s="224" t="s">
        <v>6169</v>
      </c>
      <c r="DM134" s="214">
        <v>45713</v>
      </c>
      <c r="DN134" s="222" t="s">
        <v>6236</v>
      </c>
      <c r="DO134" s="218">
        <v>3100000</v>
      </c>
      <c r="DP134" s="222" t="s">
        <v>6168</v>
      </c>
      <c r="DQ134" s="222" t="s">
        <v>742</v>
      </c>
      <c r="DR134" s="222">
        <v>2</v>
      </c>
      <c r="DS134" s="222" t="s">
        <v>6235</v>
      </c>
      <c r="DT134" s="222" t="s">
        <v>6169</v>
      </c>
      <c r="DU134" s="223">
        <v>45713</v>
      </c>
      <c r="DV134" s="221" t="s">
        <v>6238</v>
      </c>
      <c r="DW134" s="213">
        <v>2880000</v>
      </c>
      <c r="DX134" s="224" t="s">
        <v>6168</v>
      </c>
      <c r="DY134" s="224" t="s">
        <v>742</v>
      </c>
      <c r="DZ134" s="224">
        <v>2</v>
      </c>
      <c r="EA134" s="224" t="s">
        <v>6237</v>
      </c>
      <c r="EB134" s="224" t="s">
        <v>6169</v>
      </c>
      <c r="EC134" s="214">
        <v>45713</v>
      </c>
      <c r="ED134" s="222" t="s">
        <v>6240</v>
      </c>
      <c r="EE134" s="218">
        <v>3100000</v>
      </c>
      <c r="EF134" s="222" t="s">
        <v>6168</v>
      </c>
      <c r="EG134" s="222" t="s">
        <v>742</v>
      </c>
      <c r="EH134" s="222">
        <v>2</v>
      </c>
      <c r="EI134" s="222" t="s">
        <v>6239</v>
      </c>
      <c r="EJ134" s="222" t="s">
        <v>6169</v>
      </c>
      <c r="EK134" s="223">
        <v>45713</v>
      </c>
      <c r="EL134" s="221" t="s">
        <v>6242</v>
      </c>
      <c r="EM134" s="213" t="s">
        <v>17</v>
      </c>
      <c r="EN134" s="224" t="s">
        <v>6168</v>
      </c>
      <c r="EO134" s="224" t="s">
        <v>742</v>
      </c>
      <c r="EP134" s="224">
        <v>2</v>
      </c>
      <c r="EQ134" s="224" t="s">
        <v>6241</v>
      </c>
      <c r="ER134" s="224" t="s">
        <v>6169</v>
      </c>
      <c r="ES134" s="214">
        <v>45713</v>
      </c>
      <c r="ET134" s="222" t="s">
        <v>6227</v>
      </c>
      <c r="EU134" s="222">
        <v>2584</v>
      </c>
      <c r="EV134" s="222" t="s">
        <v>6224</v>
      </c>
      <c r="EW134" s="222" t="s">
        <v>742</v>
      </c>
      <c r="EX134" s="222">
        <v>2</v>
      </c>
      <c r="EY134" s="222" t="s">
        <v>6226</v>
      </c>
      <c r="EZ134" s="222" t="s">
        <v>6225</v>
      </c>
      <c r="FA134" s="223">
        <v>45713</v>
      </c>
      <c r="FB134" s="221" t="s">
        <v>6246</v>
      </c>
      <c r="FC134" s="224">
        <v>5</v>
      </c>
      <c r="FD134" s="224" t="s">
        <v>6243</v>
      </c>
      <c r="FE134" s="224" t="s">
        <v>358</v>
      </c>
      <c r="FF134" s="224">
        <v>1</v>
      </c>
      <c r="FG134" s="224" t="s">
        <v>6245</v>
      </c>
      <c r="FH134" s="224" t="s">
        <v>6244</v>
      </c>
      <c r="FI134" s="214">
        <v>45713</v>
      </c>
      <c r="FJ134" s="221" t="s">
        <v>6248</v>
      </c>
      <c r="FK134" s="222" t="s">
        <v>17</v>
      </c>
      <c r="FL134" s="222" t="s">
        <v>17</v>
      </c>
      <c r="FM134" s="222" t="s">
        <v>17</v>
      </c>
      <c r="FN134" s="222" t="s">
        <v>17</v>
      </c>
      <c r="FO134" s="222" t="s">
        <v>6247</v>
      </c>
      <c r="FP134" s="218" t="s">
        <v>17</v>
      </c>
      <c r="FQ134" s="219">
        <v>45713</v>
      </c>
      <c r="FR134" s="221" t="s">
        <v>6249</v>
      </c>
      <c r="FS134" s="224" t="s">
        <v>17</v>
      </c>
      <c r="FT134" s="224" t="s">
        <v>17</v>
      </c>
      <c r="FU134" s="224" t="s">
        <v>17</v>
      </c>
      <c r="FV134" s="224" t="s">
        <v>17</v>
      </c>
      <c r="FW134" s="224" t="s">
        <v>6247</v>
      </c>
      <c r="FX134" s="224" t="s">
        <v>17</v>
      </c>
      <c r="FY134" s="214">
        <v>45713</v>
      </c>
      <c r="FZ134" s="222" t="s">
        <v>2693</v>
      </c>
      <c r="GA134" s="222">
        <v>2</v>
      </c>
      <c r="GB134" s="222" t="s">
        <v>1188</v>
      </c>
      <c r="GC134" s="222" t="s">
        <v>33</v>
      </c>
      <c r="GD134" s="222">
        <v>2</v>
      </c>
      <c r="GE134" s="222" t="s">
        <v>17</v>
      </c>
      <c r="GF134" s="222" t="s">
        <v>17</v>
      </c>
      <c r="GG134" s="223">
        <v>45609</v>
      </c>
      <c r="GH134" s="221" t="s">
        <v>2699</v>
      </c>
      <c r="GI134" s="224">
        <v>3</v>
      </c>
      <c r="GJ134" s="224" t="s">
        <v>1188</v>
      </c>
      <c r="GK134" s="224" t="s">
        <v>33</v>
      </c>
      <c r="GL134" s="224">
        <v>2</v>
      </c>
      <c r="GM134" s="224" t="s">
        <v>17</v>
      </c>
      <c r="GN134" s="224" t="s">
        <v>17</v>
      </c>
      <c r="GO134" s="214">
        <v>45609</v>
      </c>
      <c r="GP134" s="222" t="s">
        <v>2694</v>
      </c>
      <c r="GQ134" s="222">
        <v>3</v>
      </c>
      <c r="GR134" s="222" t="s">
        <v>1188</v>
      </c>
      <c r="GS134" s="222" t="s">
        <v>33</v>
      </c>
      <c r="GT134" s="222">
        <v>2</v>
      </c>
      <c r="GU134" s="222" t="s">
        <v>17</v>
      </c>
      <c r="GV134" s="222" t="s">
        <v>17</v>
      </c>
      <c r="GW134" s="223">
        <v>45609</v>
      </c>
      <c r="GX134" s="221" t="s">
        <v>2700</v>
      </c>
      <c r="GY134" s="224">
        <v>3</v>
      </c>
      <c r="GZ134" s="224" t="s">
        <v>1188</v>
      </c>
      <c r="HA134" s="224" t="s">
        <v>33</v>
      </c>
      <c r="HB134" s="224">
        <v>2</v>
      </c>
      <c r="HC134" s="224" t="s">
        <v>17</v>
      </c>
      <c r="HD134" s="224" t="s">
        <v>17</v>
      </c>
      <c r="HE134" s="214">
        <v>45609</v>
      </c>
      <c r="HF134" s="222" t="s">
        <v>2692</v>
      </c>
      <c r="HG134" s="222">
        <v>2</v>
      </c>
      <c r="HH134" s="222" t="s">
        <v>1188</v>
      </c>
      <c r="HI134" s="222" t="s">
        <v>33</v>
      </c>
      <c r="HJ134" s="222">
        <v>2</v>
      </c>
      <c r="HK134" s="222" t="s">
        <v>17</v>
      </c>
      <c r="HL134" s="222" t="s">
        <v>17</v>
      </c>
      <c r="HM134" s="223">
        <v>45609</v>
      </c>
      <c r="HN134" s="221" t="s">
        <v>2698</v>
      </c>
      <c r="HO134" s="224">
        <v>3</v>
      </c>
      <c r="HP134" s="224" t="s">
        <v>1188</v>
      </c>
      <c r="HQ134" s="224" t="s">
        <v>33</v>
      </c>
      <c r="HR134" s="224">
        <v>2</v>
      </c>
      <c r="HS134" s="224" t="s">
        <v>17</v>
      </c>
      <c r="HT134" s="224" t="s">
        <v>17</v>
      </c>
      <c r="HU134" s="214">
        <v>45609</v>
      </c>
      <c r="HV134" s="222" t="s">
        <v>2695</v>
      </c>
      <c r="HW134" s="222">
        <v>3</v>
      </c>
      <c r="HX134" s="222" t="s">
        <v>1188</v>
      </c>
      <c r="HY134" s="222" t="s">
        <v>33</v>
      </c>
      <c r="HZ134" s="222">
        <v>2</v>
      </c>
      <c r="IA134" s="222" t="s">
        <v>17</v>
      </c>
      <c r="IB134" s="222" t="s">
        <v>17</v>
      </c>
      <c r="IC134" s="223">
        <v>45609</v>
      </c>
      <c r="ID134" s="221" t="s">
        <v>2697</v>
      </c>
      <c r="IE134" s="224">
        <v>3</v>
      </c>
      <c r="IF134" s="224" t="s">
        <v>1188</v>
      </c>
      <c r="IG134" s="224" t="s">
        <v>33</v>
      </c>
      <c r="IH134" s="224">
        <v>2</v>
      </c>
      <c r="II134" s="224" t="s">
        <v>17</v>
      </c>
      <c r="IJ134" s="224" t="s">
        <v>17</v>
      </c>
      <c r="IK134" s="214">
        <v>45609</v>
      </c>
      <c r="IL134" s="222" t="s">
        <v>2696</v>
      </c>
      <c r="IM134" s="222">
        <v>3</v>
      </c>
      <c r="IN134" s="222" t="s">
        <v>1188</v>
      </c>
      <c r="IO134" s="222" t="s">
        <v>33</v>
      </c>
      <c r="IP134" s="222">
        <v>2</v>
      </c>
      <c r="IQ134" s="222" t="s">
        <v>17</v>
      </c>
      <c r="IR134" s="222" t="s">
        <v>17</v>
      </c>
      <c r="IS134" s="223">
        <v>45609</v>
      </c>
    </row>
    <row r="135" spans="1:253" s="11" customFormat="1" ht="13.25" customHeight="1" x14ac:dyDescent="0.25">
      <c r="A135" s="11" t="s">
        <v>1108</v>
      </c>
      <c r="B135" s="11" t="s">
        <v>10162</v>
      </c>
      <c r="C135" s="11" t="s">
        <v>1109</v>
      </c>
      <c r="D135" s="11" t="s">
        <v>1103</v>
      </c>
      <c r="E135" s="11" t="s">
        <v>9718</v>
      </c>
      <c r="F135" s="11" t="s">
        <v>6171</v>
      </c>
      <c r="G135" s="212">
        <v>19280000</v>
      </c>
      <c r="H135" s="213" t="s">
        <v>6168</v>
      </c>
      <c r="I135" s="213" t="s">
        <v>742</v>
      </c>
      <c r="J135" s="213">
        <v>2</v>
      </c>
      <c r="K135" s="213" t="s">
        <v>6170</v>
      </c>
      <c r="L135" s="213" t="s">
        <v>6169</v>
      </c>
      <c r="M135" s="214">
        <v>45713</v>
      </c>
      <c r="N135" s="227" t="s">
        <v>6175</v>
      </c>
      <c r="O135" s="216">
        <v>98924</v>
      </c>
      <c r="P135" s="216" t="s">
        <v>6172</v>
      </c>
      <c r="Q135" s="216" t="s">
        <v>742</v>
      </c>
      <c r="R135" s="216">
        <v>2</v>
      </c>
      <c r="S135" s="216" t="s">
        <v>6174</v>
      </c>
      <c r="T135" s="216" t="s">
        <v>6173</v>
      </c>
      <c r="U135" s="217">
        <v>45713</v>
      </c>
      <c r="V135" s="227" t="s">
        <v>6177</v>
      </c>
      <c r="W135" s="213">
        <v>2694000</v>
      </c>
      <c r="X135" s="213" t="s">
        <v>6172</v>
      </c>
      <c r="Y135" s="213" t="s">
        <v>22</v>
      </c>
      <c r="Z135" s="213">
        <v>3</v>
      </c>
      <c r="AA135" s="213" t="s">
        <v>6176</v>
      </c>
      <c r="AB135" s="213" t="s">
        <v>6173</v>
      </c>
      <c r="AC135" s="214">
        <v>45713</v>
      </c>
      <c r="AD135" s="227" t="s">
        <v>6181</v>
      </c>
      <c r="AE135" s="218">
        <v>42000</v>
      </c>
      <c r="AF135" s="218" t="s">
        <v>6178</v>
      </c>
      <c r="AG135" s="218" t="s">
        <v>742</v>
      </c>
      <c r="AH135" s="218">
        <v>2</v>
      </c>
      <c r="AI135" s="218" t="s">
        <v>6180</v>
      </c>
      <c r="AJ135" s="218" t="s">
        <v>6179</v>
      </c>
      <c r="AK135" s="219">
        <v>45713</v>
      </c>
      <c r="AL135" s="227" t="s">
        <v>6183</v>
      </c>
      <c r="AM135" s="213">
        <v>42000</v>
      </c>
      <c r="AN135" s="213" t="s">
        <v>6178</v>
      </c>
      <c r="AO135" s="213" t="s">
        <v>742</v>
      </c>
      <c r="AP135" s="213">
        <v>2</v>
      </c>
      <c r="AQ135" s="213" t="s">
        <v>6182</v>
      </c>
      <c r="AR135" s="213" t="s">
        <v>6179</v>
      </c>
      <c r="AS135" s="214">
        <v>45713</v>
      </c>
      <c r="AT135" s="228" t="s">
        <v>4181</v>
      </c>
      <c r="AU135" s="218" t="s">
        <v>17</v>
      </c>
      <c r="AV135" s="218" t="s">
        <v>17</v>
      </c>
      <c r="AW135" s="218" t="s">
        <v>17</v>
      </c>
      <c r="AX135" s="218" t="s">
        <v>17</v>
      </c>
      <c r="AY135" s="218" t="s">
        <v>17</v>
      </c>
      <c r="AZ135" s="218" t="s">
        <v>17</v>
      </c>
      <c r="BA135" s="219">
        <v>45681</v>
      </c>
      <c r="BB135" s="227" t="s">
        <v>1113</v>
      </c>
      <c r="BC135" s="213" t="s">
        <v>17</v>
      </c>
      <c r="BD135" s="213" t="s">
        <v>17</v>
      </c>
      <c r="BE135" s="213" t="s">
        <v>17</v>
      </c>
      <c r="BF135" s="213" t="s">
        <v>17</v>
      </c>
      <c r="BG135" s="213" t="s">
        <v>1110</v>
      </c>
      <c r="BH135" s="213" t="s">
        <v>17</v>
      </c>
      <c r="BI135" s="214">
        <v>45400</v>
      </c>
      <c r="BJ135" s="228" t="s">
        <v>6185</v>
      </c>
      <c r="BK135" s="232" t="s">
        <v>17</v>
      </c>
      <c r="BL135" s="228" t="s">
        <v>17</v>
      </c>
      <c r="BM135" s="228" t="s">
        <v>17</v>
      </c>
      <c r="BN135" s="228" t="s">
        <v>17</v>
      </c>
      <c r="BO135" s="228" t="s">
        <v>6184</v>
      </c>
      <c r="BP135" s="218" t="s">
        <v>17</v>
      </c>
      <c r="BQ135" s="229">
        <v>45713</v>
      </c>
      <c r="BR135" s="227" t="s">
        <v>1114</v>
      </c>
      <c r="BS135" s="230" t="s">
        <v>17</v>
      </c>
      <c r="BT135" s="230" t="s">
        <v>17</v>
      </c>
      <c r="BU135" s="230" t="s">
        <v>17</v>
      </c>
      <c r="BV135" s="230" t="s">
        <v>17</v>
      </c>
      <c r="BW135" s="230" t="s">
        <v>1110</v>
      </c>
      <c r="BX135" s="230" t="s">
        <v>17</v>
      </c>
      <c r="BY135" s="214">
        <v>45400</v>
      </c>
      <c r="BZ135" s="228" t="s">
        <v>1115</v>
      </c>
      <c r="CA135" s="228" t="s">
        <v>17</v>
      </c>
      <c r="CB135" s="228" t="s">
        <v>17</v>
      </c>
      <c r="CC135" s="228" t="s">
        <v>17</v>
      </c>
      <c r="CD135" s="228" t="s">
        <v>17</v>
      </c>
      <c r="CE135" s="228" t="s">
        <v>1110</v>
      </c>
      <c r="CF135" s="228" t="s">
        <v>17</v>
      </c>
      <c r="CG135" s="229">
        <v>45400</v>
      </c>
      <c r="CH135" s="227" t="s">
        <v>10885</v>
      </c>
      <c r="CI135" s="228" t="e">
        <v>#N/A</v>
      </c>
      <c r="CJ135" s="228" t="e">
        <v>#N/A</v>
      </c>
      <c r="CK135" s="228" t="e">
        <v>#N/A</v>
      </c>
      <c r="CL135" s="228" t="e">
        <v>#N/A</v>
      </c>
      <c r="CM135" s="228" t="e">
        <v>#N/A</v>
      </c>
      <c r="CN135" s="228" t="e">
        <v>#N/A</v>
      </c>
      <c r="CO135" s="231" t="e">
        <v>#N/A</v>
      </c>
      <c r="CP135" s="228" t="s">
        <v>1117</v>
      </c>
      <c r="CQ135" s="230" t="s">
        <v>17</v>
      </c>
      <c r="CR135" s="230" t="s">
        <v>17</v>
      </c>
      <c r="CS135" s="230" t="s">
        <v>17</v>
      </c>
      <c r="CT135" s="230" t="s">
        <v>17</v>
      </c>
      <c r="CU135" s="230" t="s">
        <v>1110</v>
      </c>
      <c r="CV135" s="230" t="s">
        <v>17</v>
      </c>
      <c r="CW135" s="214">
        <v>45400</v>
      </c>
      <c r="CX135" s="228" t="s">
        <v>6191</v>
      </c>
      <c r="CY135" s="218">
        <v>42000</v>
      </c>
      <c r="CZ135" s="218" t="s">
        <v>6178</v>
      </c>
      <c r="DA135" s="218" t="s">
        <v>742</v>
      </c>
      <c r="DB135" s="218">
        <v>2</v>
      </c>
      <c r="DC135" s="218" t="s">
        <v>6198</v>
      </c>
      <c r="DD135" s="218" t="s">
        <v>6179</v>
      </c>
      <c r="DE135" s="220">
        <v>45713</v>
      </c>
      <c r="DF135" s="227" t="s">
        <v>6195</v>
      </c>
      <c r="DG135" s="213">
        <v>2652000</v>
      </c>
      <c r="DH135" s="230" t="s">
        <v>6192</v>
      </c>
      <c r="DI135" s="230" t="s">
        <v>742</v>
      </c>
      <c r="DJ135" s="230">
        <v>2</v>
      </c>
      <c r="DK135" s="230" t="s">
        <v>6194</v>
      </c>
      <c r="DL135" s="230" t="s">
        <v>6193</v>
      </c>
      <c r="DM135" s="214">
        <v>45713</v>
      </c>
      <c r="DN135" s="228" t="s">
        <v>6197</v>
      </c>
      <c r="DO135" s="218">
        <v>0</v>
      </c>
      <c r="DP135" s="228" t="s">
        <v>6178</v>
      </c>
      <c r="DQ135" s="228" t="s">
        <v>742</v>
      </c>
      <c r="DR135" s="228">
        <v>2</v>
      </c>
      <c r="DS135" s="228" t="s">
        <v>6196</v>
      </c>
      <c r="DT135" s="228" t="s">
        <v>6179</v>
      </c>
      <c r="DU135" s="229">
        <v>45713</v>
      </c>
      <c r="DV135" s="227" t="s">
        <v>6199</v>
      </c>
      <c r="DW135" s="213">
        <v>42000</v>
      </c>
      <c r="DX135" s="230" t="s">
        <v>6178</v>
      </c>
      <c r="DY135" s="230" t="s">
        <v>742</v>
      </c>
      <c r="DZ135" s="230">
        <v>2</v>
      </c>
      <c r="EA135" s="230" t="s">
        <v>6198</v>
      </c>
      <c r="EB135" s="230" t="s">
        <v>6179</v>
      </c>
      <c r="EC135" s="214">
        <v>45713</v>
      </c>
      <c r="ED135" s="228" t="s">
        <v>6201</v>
      </c>
      <c r="EE135" s="218" t="s">
        <v>17</v>
      </c>
      <c r="EF135" s="228" t="s">
        <v>17</v>
      </c>
      <c r="EG135" s="228" t="s">
        <v>17</v>
      </c>
      <c r="EH135" s="228" t="s">
        <v>17</v>
      </c>
      <c r="EI135" s="228" t="s">
        <v>6200</v>
      </c>
      <c r="EJ135" s="228" t="s">
        <v>17</v>
      </c>
      <c r="EK135" s="229">
        <v>45713</v>
      </c>
      <c r="EL135" s="227" t="s">
        <v>6203</v>
      </c>
      <c r="EM135" s="213" t="s">
        <v>17</v>
      </c>
      <c r="EN135" s="230" t="s">
        <v>17</v>
      </c>
      <c r="EO135" s="230" t="s">
        <v>17</v>
      </c>
      <c r="EP135" s="230" t="s">
        <v>17</v>
      </c>
      <c r="EQ135" s="230" t="s">
        <v>6202</v>
      </c>
      <c r="ER135" s="230" t="s">
        <v>17</v>
      </c>
      <c r="ES135" s="214">
        <v>45713</v>
      </c>
      <c r="ET135" s="228" t="s">
        <v>6189</v>
      </c>
      <c r="EU135" s="228">
        <v>2584</v>
      </c>
      <c r="EV135" s="228" t="s">
        <v>6186</v>
      </c>
      <c r="EW135" s="228" t="s">
        <v>742</v>
      </c>
      <c r="EX135" s="228">
        <v>2</v>
      </c>
      <c r="EY135" s="228" t="s">
        <v>6188</v>
      </c>
      <c r="EZ135" s="228" t="s">
        <v>6187</v>
      </c>
      <c r="FA135" s="229">
        <v>45713</v>
      </c>
      <c r="FB135" s="227" t="s">
        <v>6207</v>
      </c>
      <c r="FC135" s="230">
        <v>2</v>
      </c>
      <c r="FD135" s="230" t="s">
        <v>6204</v>
      </c>
      <c r="FE135" s="230" t="s">
        <v>742</v>
      </c>
      <c r="FF135" s="230">
        <v>2</v>
      </c>
      <c r="FG135" s="230" t="s">
        <v>6206</v>
      </c>
      <c r="FH135" s="230" t="s">
        <v>6205</v>
      </c>
      <c r="FI135" s="214">
        <v>45713</v>
      </c>
      <c r="FJ135" s="227" t="s">
        <v>1111</v>
      </c>
      <c r="FK135" s="228" t="s">
        <v>17</v>
      </c>
      <c r="FL135" s="228" t="s">
        <v>17</v>
      </c>
      <c r="FM135" s="228" t="s">
        <v>17</v>
      </c>
      <c r="FN135" s="228" t="s">
        <v>17</v>
      </c>
      <c r="FO135" s="228" t="s">
        <v>1110</v>
      </c>
      <c r="FP135" s="218" t="s">
        <v>17</v>
      </c>
      <c r="FQ135" s="219">
        <v>45400</v>
      </c>
      <c r="FR135" s="227" t="s">
        <v>1112</v>
      </c>
      <c r="FS135" s="230" t="s">
        <v>17</v>
      </c>
      <c r="FT135" s="230" t="s">
        <v>17</v>
      </c>
      <c r="FU135" s="230" t="s">
        <v>17</v>
      </c>
      <c r="FV135" s="230" t="s">
        <v>17</v>
      </c>
      <c r="FW135" s="230" t="s">
        <v>1110</v>
      </c>
      <c r="FX135" s="230" t="s">
        <v>17</v>
      </c>
      <c r="FY135" s="214">
        <v>45400</v>
      </c>
      <c r="FZ135" s="228" t="s">
        <v>2702</v>
      </c>
      <c r="GA135" s="228">
        <v>2</v>
      </c>
      <c r="GB135" s="228" t="s">
        <v>1188</v>
      </c>
      <c r="GC135" s="228" t="s">
        <v>33</v>
      </c>
      <c r="GD135" s="228">
        <v>2</v>
      </c>
      <c r="GE135" s="228" t="s">
        <v>17</v>
      </c>
      <c r="GF135" s="228" t="s">
        <v>17</v>
      </c>
      <c r="GG135" s="229">
        <v>45609</v>
      </c>
      <c r="GH135" s="227" t="s">
        <v>2708</v>
      </c>
      <c r="GI135" s="230">
        <v>2</v>
      </c>
      <c r="GJ135" s="230" t="s">
        <v>1188</v>
      </c>
      <c r="GK135" s="230" t="s">
        <v>33</v>
      </c>
      <c r="GL135" s="230">
        <v>2</v>
      </c>
      <c r="GM135" s="230" t="s">
        <v>17</v>
      </c>
      <c r="GN135" s="230" t="s">
        <v>17</v>
      </c>
      <c r="GO135" s="214">
        <v>45609</v>
      </c>
      <c r="GP135" s="228" t="s">
        <v>2703</v>
      </c>
      <c r="GQ135" s="228">
        <v>2</v>
      </c>
      <c r="GR135" s="228" t="s">
        <v>1188</v>
      </c>
      <c r="GS135" s="228" t="s">
        <v>33</v>
      </c>
      <c r="GT135" s="228">
        <v>2</v>
      </c>
      <c r="GU135" s="228" t="s">
        <v>17</v>
      </c>
      <c r="GV135" s="228" t="s">
        <v>17</v>
      </c>
      <c r="GW135" s="229">
        <v>45609</v>
      </c>
      <c r="GX135" s="227" t="s">
        <v>2709</v>
      </c>
      <c r="GY135" s="230">
        <v>0</v>
      </c>
      <c r="GZ135" s="230" t="s">
        <v>1188</v>
      </c>
      <c r="HA135" s="230" t="s">
        <v>33</v>
      </c>
      <c r="HB135" s="230">
        <v>2</v>
      </c>
      <c r="HC135" s="230" t="s">
        <v>17</v>
      </c>
      <c r="HD135" s="230" t="s">
        <v>17</v>
      </c>
      <c r="HE135" s="214">
        <v>45609</v>
      </c>
      <c r="HF135" s="228" t="s">
        <v>2701</v>
      </c>
      <c r="HG135" s="228">
        <v>2</v>
      </c>
      <c r="HH135" s="228" t="s">
        <v>1188</v>
      </c>
      <c r="HI135" s="228" t="s">
        <v>33</v>
      </c>
      <c r="HJ135" s="228">
        <v>2</v>
      </c>
      <c r="HK135" s="228" t="s">
        <v>17</v>
      </c>
      <c r="HL135" s="228" t="s">
        <v>17</v>
      </c>
      <c r="HM135" s="229">
        <v>45609</v>
      </c>
      <c r="HN135" s="227" t="s">
        <v>2707</v>
      </c>
      <c r="HO135" s="230">
        <v>3</v>
      </c>
      <c r="HP135" s="230" t="s">
        <v>1188</v>
      </c>
      <c r="HQ135" s="230" t="s">
        <v>33</v>
      </c>
      <c r="HR135" s="230">
        <v>2</v>
      </c>
      <c r="HS135" s="230" t="s">
        <v>17</v>
      </c>
      <c r="HT135" s="230" t="s">
        <v>17</v>
      </c>
      <c r="HU135" s="214">
        <v>45609</v>
      </c>
      <c r="HV135" s="228" t="s">
        <v>2704</v>
      </c>
      <c r="HW135" s="228">
        <v>3</v>
      </c>
      <c r="HX135" s="228" t="s">
        <v>1188</v>
      </c>
      <c r="HY135" s="228" t="s">
        <v>33</v>
      </c>
      <c r="HZ135" s="228">
        <v>2</v>
      </c>
      <c r="IA135" s="228" t="s">
        <v>17</v>
      </c>
      <c r="IB135" s="228" t="s">
        <v>17</v>
      </c>
      <c r="IC135" s="229">
        <v>45609</v>
      </c>
      <c r="ID135" s="227" t="s">
        <v>2706</v>
      </c>
      <c r="IE135" s="230">
        <v>3</v>
      </c>
      <c r="IF135" s="230" t="s">
        <v>1188</v>
      </c>
      <c r="IG135" s="230" t="s">
        <v>33</v>
      </c>
      <c r="IH135" s="230">
        <v>2</v>
      </c>
      <c r="II135" s="230" t="s">
        <v>17</v>
      </c>
      <c r="IJ135" s="230" t="s">
        <v>17</v>
      </c>
      <c r="IK135" s="214">
        <v>45609</v>
      </c>
      <c r="IL135" s="228" t="s">
        <v>2705</v>
      </c>
      <c r="IM135" s="228">
        <v>3</v>
      </c>
      <c r="IN135" s="228" t="s">
        <v>1188</v>
      </c>
      <c r="IO135" s="228" t="s">
        <v>33</v>
      </c>
      <c r="IP135" s="228">
        <v>2</v>
      </c>
      <c r="IQ135" s="228" t="s">
        <v>17</v>
      </c>
      <c r="IR135" s="228" t="s">
        <v>17</v>
      </c>
      <c r="IS135" s="229">
        <v>45609</v>
      </c>
    </row>
    <row r="136" spans="1:253" s="11" customFormat="1" ht="13.25" customHeight="1" x14ac:dyDescent="0.25">
      <c r="A136" s="11" t="s">
        <v>2288</v>
      </c>
      <c r="B136" s="11" t="s">
        <v>10579</v>
      </c>
      <c r="C136" s="11" t="s">
        <v>2289</v>
      </c>
      <c r="D136" s="11" t="s">
        <v>2290</v>
      </c>
      <c r="E136" s="11" t="s">
        <v>9721</v>
      </c>
      <c r="F136" s="11" t="s">
        <v>6261</v>
      </c>
      <c r="G136" s="212">
        <v>13400000</v>
      </c>
      <c r="H136" s="213" t="s">
        <v>6258</v>
      </c>
      <c r="I136" s="213" t="s">
        <v>742</v>
      </c>
      <c r="J136" s="213">
        <v>2</v>
      </c>
      <c r="K136" s="213" t="s">
        <v>6260</v>
      </c>
      <c r="L136" s="213" t="s">
        <v>6259</v>
      </c>
      <c r="M136" s="214">
        <v>45713</v>
      </c>
      <c r="N136" s="221" t="s">
        <v>6265</v>
      </c>
      <c r="O136" s="216">
        <v>644329</v>
      </c>
      <c r="P136" s="216" t="s">
        <v>6262</v>
      </c>
      <c r="Q136" s="216" t="s">
        <v>22</v>
      </c>
      <c r="R136" s="216">
        <v>3</v>
      </c>
      <c r="S136" s="216" t="s">
        <v>6264</v>
      </c>
      <c r="T136" s="216" t="s">
        <v>6263</v>
      </c>
      <c r="U136" s="217">
        <v>45713</v>
      </c>
      <c r="V136" s="221" t="s">
        <v>6269</v>
      </c>
      <c r="W136" s="213">
        <v>13400000</v>
      </c>
      <c r="X136" s="213" t="s">
        <v>6266</v>
      </c>
      <c r="Y136" s="213" t="s">
        <v>742</v>
      </c>
      <c r="Z136" s="213">
        <v>2</v>
      </c>
      <c r="AA136" s="213" t="s">
        <v>6268</v>
      </c>
      <c r="AB136" s="213" t="s">
        <v>6267</v>
      </c>
      <c r="AC136" s="214">
        <v>45713</v>
      </c>
      <c r="AD136" s="221" t="s">
        <v>6369</v>
      </c>
      <c r="AE136" s="218">
        <v>11290000</v>
      </c>
      <c r="AF136" s="218" t="s">
        <v>6366</v>
      </c>
      <c r="AG136" s="218" t="s">
        <v>742</v>
      </c>
      <c r="AH136" s="218">
        <v>2</v>
      </c>
      <c r="AI136" s="218" t="s">
        <v>6368</v>
      </c>
      <c r="AJ136" s="218" t="s">
        <v>6367</v>
      </c>
      <c r="AK136" s="219">
        <v>45713</v>
      </c>
      <c r="AL136" s="221" t="s">
        <v>6373</v>
      </c>
      <c r="AM136" s="213">
        <v>7924000</v>
      </c>
      <c r="AN136" s="213" t="s">
        <v>6370</v>
      </c>
      <c r="AO136" s="213" t="s">
        <v>22</v>
      </c>
      <c r="AP136" s="213">
        <v>3</v>
      </c>
      <c r="AQ136" s="213" t="s">
        <v>6372</v>
      </c>
      <c r="AR136" s="213" t="s">
        <v>6371</v>
      </c>
      <c r="AS136" s="214">
        <v>45713</v>
      </c>
      <c r="AT136" s="222" t="s">
        <v>6375</v>
      </c>
      <c r="AU136" s="218" t="s">
        <v>17</v>
      </c>
      <c r="AV136" s="218" t="s">
        <v>17</v>
      </c>
      <c r="AW136" s="218" t="s">
        <v>17</v>
      </c>
      <c r="AX136" s="218" t="s">
        <v>17</v>
      </c>
      <c r="AY136" s="218" t="s">
        <v>6374</v>
      </c>
      <c r="AZ136" s="218" t="s">
        <v>17</v>
      </c>
      <c r="BA136" s="219">
        <v>45713</v>
      </c>
      <c r="BB136" s="221" t="s">
        <v>6406</v>
      </c>
      <c r="BC136" s="213">
        <v>3236984</v>
      </c>
      <c r="BD136" s="213" t="s">
        <v>6403</v>
      </c>
      <c r="BE136" s="213" t="s">
        <v>742</v>
      </c>
      <c r="BF136" s="213">
        <v>2</v>
      </c>
      <c r="BG136" s="213" t="s">
        <v>6405</v>
      </c>
      <c r="BH136" s="213" t="s">
        <v>6404</v>
      </c>
      <c r="BI136" s="214">
        <v>45713</v>
      </c>
      <c r="BJ136" s="222" t="s">
        <v>6378</v>
      </c>
      <c r="BK136" s="222">
        <v>742</v>
      </c>
      <c r="BL136" s="222" t="s">
        <v>6376</v>
      </c>
      <c r="BM136" s="222" t="s">
        <v>22</v>
      </c>
      <c r="BN136" s="222">
        <v>3</v>
      </c>
      <c r="BO136" s="222" t="s">
        <v>6377</v>
      </c>
      <c r="BP136" s="218" t="s">
        <v>4234</v>
      </c>
      <c r="BQ136" s="223">
        <v>45713</v>
      </c>
      <c r="BR136" s="221" t="s">
        <v>6407</v>
      </c>
      <c r="BS136" s="224" t="s">
        <v>17</v>
      </c>
      <c r="BT136" s="224" t="s">
        <v>17</v>
      </c>
      <c r="BU136" s="224" t="s">
        <v>17</v>
      </c>
      <c r="BV136" s="224" t="s">
        <v>17</v>
      </c>
      <c r="BW136" s="224" t="s">
        <v>6400</v>
      </c>
      <c r="BX136" s="224" t="s">
        <v>17</v>
      </c>
      <c r="BY136" s="214">
        <v>45713</v>
      </c>
      <c r="BZ136" s="222" t="s">
        <v>6408</v>
      </c>
      <c r="CA136" s="222" t="s">
        <v>17</v>
      </c>
      <c r="CB136" s="222" t="s">
        <v>17</v>
      </c>
      <c r="CC136" s="222" t="s">
        <v>17</v>
      </c>
      <c r="CD136" s="222" t="s">
        <v>17</v>
      </c>
      <c r="CE136" s="222" t="s">
        <v>6400</v>
      </c>
      <c r="CF136" s="222" t="s">
        <v>17</v>
      </c>
      <c r="CG136" s="223">
        <v>45713</v>
      </c>
      <c r="CH136" s="221" t="s">
        <v>10886</v>
      </c>
      <c r="CI136" s="222" t="e">
        <v>#N/A</v>
      </c>
      <c r="CJ136" s="222" t="e">
        <v>#N/A</v>
      </c>
      <c r="CK136" s="222" t="e">
        <v>#N/A</v>
      </c>
      <c r="CL136" s="222" t="e">
        <v>#N/A</v>
      </c>
      <c r="CM136" s="222" t="e">
        <v>#N/A</v>
      </c>
      <c r="CN136" s="222" t="e">
        <v>#N/A</v>
      </c>
      <c r="CO136" s="225" t="e">
        <v>#N/A</v>
      </c>
      <c r="CP136" s="222" t="s">
        <v>6410</v>
      </c>
      <c r="CQ136" s="224" t="s">
        <v>17</v>
      </c>
      <c r="CR136" s="224" t="s">
        <v>17</v>
      </c>
      <c r="CS136" s="224" t="s">
        <v>17</v>
      </c>
      <c r="CT136" s="224" t="s">
        <v>17</v>
      </c>
      <c r="CU136" s="224" t="s">
        <v>6400</v>
      </c>
      <c r="CV136" s="224" t="s">
        <v>17</v>
      </c>
      <c r="CW136" s="214">
        <v>45713</v>
      </c>
      <c r="CX136" s="222" t="s">
        <v>6382</v>
      </c>
      <c r="CY136" s="218">
        <v>11090000</v>
      </c>
      <c r="CZ136" s="218" t="s">
        <v>6366</v>
      </c>
      <c r="DA136" s="218" t="s">
        <v>22</v>
      </c>
      <c r="DB136" s="218">
        <v>3</v>
      </c>
      <c r="DC136" s="218" t="s">
        <v>6389</v>
      </c>
      <c r="DD136" s="218" t="s">
        <v>6367</v>
      </c>
      <c r="DE136" s="220">
        <v>45713</v>
      </c>
      <c r="DF136" s="221" t="s">
        <v>6386</v>
      </c>
      <c r="DG136" s="213">
        <v>2110000</v>
      </c>
      <c r="DH136" s="224" t="s">
        <v>6383</v>
      </c>
      <c r="DI136" s="224" t="s">
        <v>742</v>
      </c>
      <c r="DJ136" s="224">
        <v>2</v>
      </c>
      <c r="DK136" s="224" t="s">
        <v>6385</v>
      </c>
      <c r="DL136" s="224" t="s">
        <v>6384</v>
      </c>
      <c r="DM136" s="214">
        <v>45713</v>
      </c>
      <c r="DN136" s="222" t="s">
        <v>6388</v>
      </c>
      <c r="DO136" s="218">
        <v>200000</v>
      </c>
      <c r="DP136" s="222" t="s">
        <v>6366</v>
      </c>
      <c r="DQ136" s="222" t="s">
        <v>22</v>
      </c>
      <c r="DR136" s="222">
        <v>3</v>
      </c>
      <c r="DS136" s="222" t="s">
        <v>6387</v>
      </c>
      <c r="DT136" s="222" t="s">
        <v>6367</v>
      </c>
      <c r="DU136" s="223">
        <v>45713</v>
      </c>
      <c r="DV136" s="221" t="s">
        <v>6390</v>
      </c>
      <c r="DW136" s="213">
        <v>4890000</v>
      </c>
      <c r="DX136" s="224" t="s">
        <v>6366</v>
      </c>
      <c r="DY136" s="224" t="s">
        <v>22</v>
      </c>
      <c r="DZ136" s="224">
        <v>3</v>
      </c>
      <c r="EA136" s="224" t="s">
        <v>6389</v>
      </c>
      <c r="EB136" s="224" t="s">
        <v>6367</v>
      </c>
      <c r="EC136" s="214">
        <v>45713</v>
      </c>
      <c r="ED136" s="222" t="s">
        <v>6392</v>
      </c>
      <c r="EE136" s="218">
        <v>3520000</v>
      </c>
      <c r="EF136" s="222" t="s">
        <v>6366</v>
      </c>
      <c r="EG136" s="222" t="s">
        <v>22</v>
      </c>
      <c r="EH136" s="222">
        <v>3</v>
      </c>
      <c r="EI136" s="222" t="s">
        <v>6391</v>
      </c>
      <c r="EJ136" s="222" t="s">
        <v>6367</v>
      </c>
      <c r="EK136" s="223">
        <v>45713</v>
      </c>
      <c r="EL136" s="221" t="s">
        <v>6395</v>
      </c>
      <c r="EM136" s="213">
        <v>2680000</v>
      </c>
      <c r="EN136" s="224" t="s">
        <v>6383</v>
      </c>
      <c r="EO136" s="224" t="s">
        <v>22</v>
      </c>
      <c r="EP136" s="224">
        <v>3</v>
      </c>
      <c r="EQ136" s="224" t="s">
        <v>6394</v>
      </c>
      <c r="ER136" s="224" t="s">
        <v>6393</v>
      </c>
      <c r="ES136" s="214">
        <v>45713</v>
      </c>
      <c r="ET136" s="222" t="s">
        <v>6379</v>
      </c>
      <c r="EU136" s="222">
        <v>742</v>
      </c>
      <c r="EV136" s="222" t="s">
        <v>6376</v>
      </c>
      <c r="EW136" s="222" t="s">
        <v>22</v>
      </c>
      <c r="EX136" s="222">
        <v>3</v>
      </c>
      <c r="EY136" s="222" t="s">
        <v>6377</v>
      </c>
      <c r="EZ136" s="222" t="s">
        <v>4234</v>
      </c>
      <c r="FA136" s="223">
        <v>45713</v>
      </c>
      <c r="FB136" s="221" t="s">
        <v>6399</v>
      </c>
      <c r="FC136" s="224">
        <v>5</v>
      </c>
      <c r="FD136" s="224" t="s">
        <v>6396</v>
      </c>
      <c r="FE136" s="224" t="s">
        <v>742</v>
      </c>
      <c r="FF136" s="224">
        <v>2</v>
      </c>
      <c r="FG136" s="224" t="s">
        <v>6398</v>
      </c>
      <c r="FH136" s="224" t="s">
        <v>6397</v>
      </c>
      <c r="FI136" s="214">
        <v>45713</v>
      </c>
      <c r="FJ136" s="221" t="s">
        <v>6401</v>
      </c>
      <c r="FK136" s="222" t="s">
        <v>17</v>
      </c>
      <c r="FL136" s="222" t="s">
        <v>17</v>
      </c>
      <c r="FM136" s="222" t="s">
        <v>17</v>
      </c>
      <c r="FN136" s="222" t="s">
        <v>17</v>
      </c>
      <c r="FO136" s="222" t="s">
        <v>6400</v>
      </c>
      <c r="FP136" s="218" t="s">
        <v>17</v>
      </c>
      <c r="FQ136" s="219">
        <v>45713</v>
      </c>
      <c r="FR136" s="221" t="s">
        <v>6402</v>
      </c>
      <c r="FS136" s="224" t="s">
        <v>17</v>
      </c>
      <c r="FT136" s="224" t="s">
        <v>17</v>
      </c>
      <c r="FU136" s="224" t="s">
        <v>17</v>
      </c>
      <c r="FV136" s="224" t="s">
        <v>17</v>
      </c>
      <c r="FW136" s="224" t="s">
        <v>6400</v>
      </c>
      <c r="FX136" s="224" t="s">
        <v>17</v>
      </c>
      <c r="FY136" s="214">
        <v>45713</v>
      </c>
      <c r="FZ136" s="222" t="s">
        <v>2292</v>
      </c>
      <c r="GA136" s="222">
        <v>1</v>
      </c>
      <c r="GB136" s="222" t="s">
        <v>1188</v>
      </c>
      <c r="GC136" s="222" t="s">
        <v>33</v>
      </c>
      <c r="GD136" s="222">
        <v>2</v>
      </c>
      <c r="GE136" s="222" t="s">
        <v>17</v>
      </c>
      <c r="GF136" s="222" t="s">
        <v>17</v>
      </c>
      <c r="GG136" s="223">
        <v>45607</v>
      </c>
      <c r="GH136" s="221" t="s">
        <v>2298</v>
      </c>
      <c r="GI136" s="224">
        <v>2</v>
      </c>
      <c r="GJ136" s="224" t="s">
        <v>1188</v>
      </c>
      <c r="GK136" s="224" t="s">
        <v>33</v>
      </c>
      <c r="GL136" s="224">
        <v>2</v>
      </c>
      <c r="GM136" s="224" t="s">
        <v>17</v>
      </c>
      <c r="GN136" s="224" t="s">
        <v>17</v>
      </c>
      <c r="GO136" s="214">
        <v>45607</v>
      </c>
      <c r="GP136" s="222" t="s">
        <v>2293</v>
      </c>
      <c r="GQ136" s="222">
        <v>2</v>
      </c>
      <c r="GR136" s="222" t="s">
        <v>1188</v>
      </c>
      <c r="GS136" s="222" t="s">
        <v>33</v>
      </c>
      <c r="GT136" s="222">
        <v>2</v>
      </c>
      <c r="GU136" s="222" t="s">
        <v>17</v>
      </c>
      <c r="GV136" s="222" t="s">
        <v>17</v>
      </c>
      <c r="GW136" s="223">
        <v>45607</v>
      </c>
      <c r="GX136" s="221" t="s">
        <v>2299</v>
      </c>
      <c r="GY136" s="224">
        <v>3</v>
      </c>
      <c r="GZ136" s="224" t="s">
        <v>1188</v>
      </c>
      <c r="HA136" s="224" t="s">
        <v>33</v>
      </c>
      <c r="HB136" s="224">
        <v>2</v>
      </c>
      <c r="HC136" s="224" t="s">
        <v>17</v>
      </c>
      <c r="HD136" s="224" t="s">
        <v>17</v>
      </c>
      <c r="HE136" s="214">
        <v>45607</v>
      </c>
      <c r="HF136" s="222" t="s">
        <v>2291</v>
      </c>
      <c r="HG136" s="222">
        <v>2</v>
      </c>
      <c r="HH136" s="222" t="s">
        <v>1188</v>
      </c>
      <c r="HI136" s="222" t="s">
        <v>33</v>
      </c>
      <c r="HJ136" s="222">
        <v>2</v>
      </c>
      <c r="HK136" s="222" t="s">
        <v>17</v>
      </c>
      <c r="HL136" s="222" t="s">
        <v>17</v>
      </c>
      <c r="HM136" s="223">
        <v>45607</v>
      </c>
      <c r="HN136" s="221" t="s">
        <v>2297</v>
      </c>
      <c r="HO136" s="224">
        <v>3</v>
      </c>
      <c r="HP136" s="224" t="s">
        <v>1188</v>
      </c>
      <c r="HQ136" s="224" t="s">
        <v>33</v>
      </c>
      <c r="HR136" s="224">
        <v>2</v>
      </c>
      <c r="HS136" s="224" t="s">
        <v>17</v>
      </c>
      <c r="HT136" s="224" t="s">
        <v>17</v>
      </c>
      <c r="HU136" s="214">
        <v>45607</v>
      </c>
      <c r="HV136" s="222" t="s">
        <v>2294</v>
      </c>
      <c r="HW136" s="222">
        <v>3</v>
      </c>
      <c r="HX136" s="222" t="s">
        <v>1188</v>
      </c>
      <c r="HY136" s="222" t="s">
        <v>33</v>
      </c>
      <c r="HZ136" s="222">
        <v>2</v>
      </c>
      <c r="IA136" s="222" t="s">
        <v>17</v>
      </c>
      <c r="IB136" s="222" t="s">
        <v>17</v>
      </c>
      <c r="IC136" s="223">
        <v>45607</v>
      </c>
      <c r="ID136" s="221" t="s">
        <v>2296</v>
      </c>
      <c r="IE136" s="224">
        <v>3</v>
      </c>
      <c r="IF136" s="224" t="s">
        <v>1188</v>
      </c>
      <c r="IG136" s="224" t="s">
        <v>33</v>
      </c>
      <c r="IH136" s="224">
        <v>2</v>
      </c>
      <c r="II136" s="224" t="s">
        <v>17</v>
      </c>
      <c r="IJ136" s="224" t="s">
        <v>17</v>
      </c>
      <c r="IK136" s="214">
        <v>45607</v>
      </c>
      <c r="IL136" s="222" t="s">
        <v>2295</v>
      </c>
      <c r="IM136" s="222">
        <v>3</v>
      </c>
      <c r="IN136" s="222" t="s">
        <v>1188</v>
      </c>
      <c r="IO136" s="222" t="s">
        <v>33</v>
      </c>
      <c r="IP136" s="222">
        <v>2</v>
      </c>
      <c r="IQ136" s="222" t="s">
        <v>17</v>
      </c>
      <c r="IR136" s="222" t="s">
        <v>17</v>
      </c>
      <c r="IS136" s="223">
        <v>45607</v>
      </c>
    </row>
    <row r="137" spans="1:253" s="11" customFormat="1" ht="13.25" customHeight="1" x14ac:dyDescent="0.25">
      <c r="A137" s="11" t="s">
        <v>2252</v>
      </c>
      <c r="B137" s="11" t="s">
        <v>10162</v>
      </c>
      <c r="C137" s="11" t="s">
        <v>2253</v>
      </c>
      <c r="D137" s="11" t="s">
        <v>2254</v>
      </c>
      <c r="E137" s="11" t="s">
        <v>9726</v>
      </c>
      <c r="F137" s="11" t="s">
        <v>8916</v>
      </c>
      <c r="G137" s="212">
        <v>5560000</v>
      </c>
      <c r="H137" s="213" t="s">
        <v>8828</v>
      </c>
      <c r="I137" s="213" t="s">
        <v>358</v>
      </c>
      <c r="J137" s="213">
        <v>1</v>
      </c>
      <c r="K137" s="213" t="s">
        <v>8915</v>
      </c>
      <c r="L137" s="213" t="s">
        <v>8914</v>
      </c>
      <c r="M137" s="214">
        <v>45716</v>
      </c>
      <c r="N137" s="221" t="s">
        <v>3695</v>
      </c>
      <c r="O137" s="216">
        <v>48080</v>
      </c>
      <c r="P137" s="216" t="s">
        <v>3692</v>
      </c>
      <c r="Q137" s="216" t="s">
        <v>742</v>
      </c>
      <c r="R137" s="216">
        <v>2</v>
      </c>
      <c r="S137" s="216" t="s">
        <v>3694</v>
      </c>
      <c r="T137" s="216" t="s">
        <v>3693</v>
      </c>
      <c r="U137" s="217">
        <v>45626</v>
      </c>
      <c r="V137" s="221" t="s">
        <v>8917</v>
      </c>
      <c r="W137" s="213">
        <v>5560000</v>
      </c>
      <c r="X137" s="213" t="s">
        <v>8828</v>
      </c>
      <c r="Y137" s="213" t="s">
        <v>742</v>
      </c>
      <c r="Z137" s="213">
        <v>2</v>
      </c>
      <c r="AA137" s="213" t="s">
        <v>3861</v>
      </c>
      <c r="AB137" s="213" t="s">
        <v>8914</v>
      </c>
      <c r="AC137" s="214">
        <v>45716</v>
      </c>
      <c r="AD137" s="221" t="s">
        <v>8919</v>
      </c>
      <c r="AE137" s="218">
        <v>133000</v>
      </c>
      <c r="AF137" s="218" t="s">
        <v>8863</v>
      </c>
      <c r="AG137" s="218" t="s">
        <v>742</v>
      </c>
      <c r="AH137" s="218">
        <v>2</v>
      </c>
      <c r="AI137" s="218" t="s">
        <v>8918</v>
      </c>
      <c r="AJ137" s="218" t="s">
        <v>4414</v>
      </c>
      <c r="AK137" s="219">
        <v>45716</v>
      </c>
      <c r="AL137" s="221" t="s">
        <v>8921</v>
      </c>
      <c r="AM137" s="213">
        <v>133000</v>
      </c>
      <c r="AN137" s="213" t="s">
        <v>8855</v>
      </c>
      <c r="AO137" s="213" t="s">
        <v>742</v>
      </c>
      <c r="AP137" s="213">
        <v>2</v>
      </c>
      <c r="AQ137" s="213" t="s">
        <v>8920</v>
      </c>
      <c r="AR137" s="213" t="s">
        <v>4414</v>
      </c>
      <c r="AS137" s="214">
        <v>45716</v>
      </c>
      <c r="AT137" s="222" t="s">
        <v>3697</v>
      </c>
      <c r="AU137" s="218" t="s">
        <v>17</v>
      </c>
      <c r="AV137" s="218" t="s">
        <v>17</v>
      </c>
      <c r="AW137" s="218" t="s">
        <v>17</v>
      </c>
      <c r="AX137" s="218" t="s">
        <v>17</v>
      </c>
      <c r="AY137" s="218" t="s">
        <v>1764</v>
      </c>
      <c r="AZ137" s="218" t="s">
        <v>17</v>
      </c>
      <c r="BA137" s="219">
        <v>45626</v>
      </c>
      <c r="BB137" s="221" t="s">
        <v>3696</v>
      </c>
      <c r="BC137" s="213" t="s">
        <v>17</v>
      </c>
      <c r="BD137" s="213" t="s">
        <v>17</v>
      </c>
      <c r="BE137" s="213" t="s">
        <v>17</v>
      </c>
      <c r="BF137" s="213" t="s">
        <v>17</v>
      </c>
      <c r="BG137" s="213" t="s">
        <v>1764</v>
      </c>
      <c r="BH137" s="213" t="s">
        <v>17</v>
      </c>
      <c r="BI137" s="214">
        <v>45626</v>
      </c>
      <c r="BJ137" s="222" t="s">
        <v>8923</v>
      </c>
      <c r="BK137" s="222">
        <v>0</v>
      </c>
      <c r="BL137" s="222" t="s">
        <v>8858</v>
      </c>
      <c r="BM137" s="222" t="s">
        <v>742</v>
      </c>
      <c r="BN137" s="222">
        <v>2</v>
      </c>
      <c r="BO137" s="222" t="s">
        <v>8922</v>
      </c>
      <c r="BP137" s="218" t="s">
        <v>4234</v>
      </c>
      <c r="BQ137" s="223">
        <v>45716</v>
      </c>
      <c r="BR137" s="221" t="s">
        <v>3699</v>
      </c>
      <c r="BS137" s="224" t="s">
        <v>17</v>
      </c>
      <c r="BT137" s="224" t="s">
        <v>17</v>
      </c>
      <c r="BU137" s="224" t="s">
        <v>17</v>
      </c>
      <c r="BV137" s="224" t="s">
        <v>17</v>
      </c>
      <c r="BW137" s="224" t="s">
        <v>3698</v>
      </c>
      <c r="BX137" s="224" t="s">
        <v>17</v>
      </c>
      <c r="BY137" s="214">
        <v>45626</v>
      </c>
      <c r="BZ137" s="222" t="s">
        <v>3700</v>
      </c>
      <c r="CA137" s="222" t="s">
        <v>17</v>
      </c>
      <c r="CB137" s="222" t="s">
        <v>17</v>
      </c>
      <c r="CC137" s="222" t="s">
        <v>17</v>
      </c>
      <c r="CD137" s="222" t="s">
        <v>17</v>
      </c>
      <c r="CE137" s="222" t="s">
        <v>3698</v>
      </c>
      <c r="CF137" s="222" t="s">
        <v>17</v>
      </c>
      <c r="CG137" s="223">
        <v>45626</v>
      </c>
      <c r="CH137" s="221" t="s">
        <v>10887</v>
      </c>
      <c r="CI137" s="222" t="e">
        <v>#N/A</v>
      </c>
      <c r="CJ137" s="222" t="e">
        <v>#N/A</v>
      </c>
      <c r="CK137" s="222" t="e">
        <v>#N/A</v>
      </c>
      <c r="CL137" s="222" t="e">
        <v>#N/A</v>
      </c>
      <c r="CM137" s="222" t="e">
        <v>#N/A</v>
      </c>
      <c r="CN137" s="222" t="e">
        <v>#N/A</v>
      </c>
      <c r="CO137" s="225" t="e">
        <v>#N/A</v>
      </c>
      <c r="CP137" s="222" t="s">
        <v>3702</v>
      </c>
      <c r="CQ137" s="224" t="s">
        <v>17</v>
      </c>
      <c r="CR137" s="224" t="s">
        <v>17</v>
      </c>
      <c r="CS137" s="224" t="s">
        <v>17</v>
      </c>
      <c r="CT137" s="224" t="s">
        <v>17</v>
      </c>
      <c r="CU137" s="224" t="s">
        <v>3698</v>
      </c>
      <c r="CV137" s="224" t="s">
        <v>17</v>
      </c>
      <c r="CW137" s="214">
        <v>45626</v>
      </c>
      <c r="CX137" s="222" t="s">
        <v>8928</v>
      </c>
      <c r="CY137" s="218">
        <v>133000</v>
      </c>
      <c r="CZ137" s="218" t="s">
        <v>8926</v>
      </c>
      <c r="DA137" s="218" t="s">
        <v>742</v>
      </c>
      <c r="DB137" s="218">
        <v>2</v>
      </c>
      <c r="DC137" s="218" t="s">
        <v>8777</v>
      </c>
      <c r="DD137" s="218" t="s">
        <v>4399</v>
      </c>
      <c r="DE137" s="220">
        <v>45716</v>
      </c>
      <c r="DF137" s="221" t="s">
        <v>8929</v>
      </c>
      <c r="DG137" s="213">
        <v>5427000</v>
      </c>
      <c r="DH137" s="224" t="s">
        <v>8828</v>
      </c>
      <c r="DI137" s="224" t="s">
        <v>742</v>
      </c>
      <c r="DJ137" s="224">
        <v>2</v>
      </c>
      <c r="DK137" s="224" t="s">
        <v>4371</v>
      </c>
      <c r="DL137" s="224" t="s">
        <v>8914</v>
      </c>
      <c r="DM137" s="214">
        <v>45716</v>
      </c>
      <c r="DN137" s="222" t="s">
        <v>4420</v>
      </c>
      <c r="DO137" s="218">
        <v>0</v>
      </c>
      <c r="DP137" s="222" t="s">
        <v>4419</v>
      </c>
      <c r="DQ137" s="222" t="s">
        <v>742</v>
      </c>
      <c r="DR137" s="222">
        <v>2</v>
      </c>
      <c r="DS137" s="222" t="s">
        <v>4375</v>
      </c>
      <c r="DT137" s="222" t="s">
        <v>4399</v>
      </c>
      <c r="DU137" s="223">
        <v>45688</v>
      </c>
      <c r="DV137" s="221" t="s">
        <v>8930</v>
      </c>
      <c r="DW137" s="213">
        <v>133000</v>
      </c>
      <c r="DX137" s="224" t="s">
        <v>8926</v>
      </c>
      <c r="DY137" s="224" t="s">
        <v>742</v>
      </c>
      <c r="DZ137" s="224">
        <v>2</v>
      </c>
      <c r="EA137" s="224" t="s">
        <v>8777</v>
      </c>
      <c r="EB137" s="224" t="s">
        <v>4399</v>
      </c>
      <c r="EC137" s="214">
        <v>45716</v>
      </c>
      <c r="ED137" s="222" t="s">
        <v>4421</v>
      </c>
      <c r="EE137" s="218">
        <v>0</v>
      </c>
      <c r="EF137" s="222" t="s">
        <v>4419</v>
      </c>
      <c r="EG137" s="222" t="s">
        <v>742</v>
      </c>
      <c r="EH137" s="222">
        <v>2</v>
      </c>
      <c r="EI137" s="222" t="s">
        <v>4377</v>
      </c>
      <c r="EJ137" s="222" t="s">
        <v>4399</v>
      </c>
      <c r="EK137" s="223">
        <v>45688</v>
      </c>
      <c r="EL137" s="221" t="s">
        <v>4422</v>
      </c>
      <c r="EM137" s="213">
        <v>0</v>
      </c>
      <c r="EN137" s="224" t="s">
        <v>4419</v>
      </c>
      <c r="EO137" s="224" t="s">
        <v>742</v>
      </c>
      <c r="EP137" s="224">
        <v>2</v>
      </c>
      <c r="EQ137" s="224" t="s">
        <v>4377</v>
      </c>
      <c r="ER137" s="224" t="s">
        <v>4399</v>
      </c>
      <c r="ES137" s="214">
        <v>45688</v>
      </c>
      <c r="ET137" s="222" t="s">
        <v>8925</v>
      </c>
      <c r="EU137" s="222">
        <v>0</v>
      </c>
      <c r="EV137" s="222" t="s">
        <v>8858</v>
      </c>
      <c r="EW137" s="222" t="s">
        <v>742</v>
      </c>
      <c r="EX137" s="222">
        <v>2</v>
      </c>
      <c r="EY137" s="222" t="s">
        <v>8924</v>
      </c>
      <c r="EZ137" s="222" t="s">
        <v>4234</v>
      </c>
      <c r="FA137" s="223">
        <v>45716</v>
      </c>
      <c r="FB137" s="221" t="s">
        <v>4423</v>
      </c>
      <c r="FC137" s="224">
        <v>2</v>
      </c>
      <c r="FD137" s="224" t="s">
        <v>4380</v>
      </c>
      <c r="FE137" s="224" t="s">
        <v>358</v>
      </c>
      <c r="FF137" s="224">
        <v>1</v>
      </c>
      <c r="FG137" s="224" t="s">
        <v>3630</v>
      </c>
      <c r="FH137" s="224" t="s">
        <v>4381</v>
      </c>
      <c r="FI137" s="214">
        <v>45688</v>
      </c>
      <c r="FJ137" s="221" t="s">
        <v>3703</v>
      </c>
      <c r="FK137" s="222" t="s">
        <v>17</v>
      </c>
      <c r="FL137" s="222" t="s">
        <v>17</v>
      </c>
      <c r="FM137" s="222" t="s">
        <v>17</v>
      </c>
      <c r="FN137" s="222" t="s">
        <v>17</v>
      </c>
      <c r="FO137" s="222" t="s">
        <v>1764</v>
      </c>
      <c r="FP137" s="218" t="s">
        <v>17</v>
      </c>
      <c r="FQ137" s="219">
        <v>45626</v>
      </c>
      <c r="FR137" s="221" t="s">
        <v>3704</v>
      </c>
      <c r="FS137" s="224" t="s">
        <v>17</v>
      </c>
      <c r="FT137" s="224" t="s">
        <v>17</v>
      </c>
      <c r="FU137" s="224" t="s">
        <v>17</v>
      </c>
      <c r="FV137" s="224" t="s">
        <v>17</v>
      </c>
      <c r="FW137" s="224" t="s">
        <v>1764</v>
      </c>
      <c r="FX137" s="224" t="s">
        <v>17</v>
      </c>
      <c r="FY137" s="214">
        <v>45626</v>
      </c>
      <c r="FZ137" s="222" t="s">
        <v>2256</v>
      </c>
      <c r="GA137" s="222">
        <v>0</v>
      </c>
      <c r="GB137" s="222" t="s">
        <v>1188</v>
      </c>
      <c r="GC137" s="222" t="s">
        <v>33</v>
      </c>
      <c r="GD137" s="222">
        <v>2</v>
      </c>
      <c r="GE137" s="222" t="s">
        <v>17</v>
      </c>
      <c r="GF137" s="222" t="s">
        <v>17</v>
      </c>
      <c r="GG137" s="223">
        <v>45604</v>
      </c>
      <c r="GH137" s="221" t="s">
        <v>2262</v>
      </c>
      <c r="GI137" s="224">
        <v>0</v>
      </c>
      <c r="GJ137" s="224" t="s">
        <v>1188</v>
      </c>
      <c r="GK137" s="224" t="s">
        <v>33</v>
      </c>
      <c r="GL137" s="224">
        <v>2</v>
      </c>
      <c r="GM137" s="224" t="s">
        <v>17</v>
      </c>
      <c r="GN137" s="224" t="s">
        <v>17</v>
      </c>
      <c r="GO137" s="214">
        <v>45604</v>
      </c>
      <c r="GP137" s="222" t="s">
        <v>2257</v>
      </c>
      <c r="GQ137" s="222">
        <v>0</v>
      </c>
      <c r="GR137" s="222" t="s">
        <v>1188</v>
      </c>
      <c r="GS137" s="222" t="s">
        <v>33</v>
      </c>
      <c r="GT137" s="222">
        <v>2</v>
      </c>
      <c r="GU137" s="222" t="s">
        <v>17</v>
      </c>
      <c r="GV137" s="222" t="s">
        <v>17</v>
      </c>
      <c r="GW137" s="223">
        <v>45604</v>
      </c>
      <c r="GX137" s="221" t="s">
        <v>2263</v>
      </c>
      <c r="GY137" s="224">
        <v>0</v>
      </c>
      <c r="GZ137" s="224" t="s">
        <v>1188</v>
      </c>
      <c r="HA137" s="224" t="s">
        <v>33</v>
      </c>
      <c r="HB137" s="224">
        <v>2</v>
      </c>
      <c r="HC137" s="224" t="s">
        <v>17</v>
      </c>
      <c r="HD137" s="224" t="s">
        <v>17</v>
      </c>
      <c r="HE137" s="214">
        <v>45604</v>
      </c>
      <c r="HF137" s="222" t="s">
        <v>2255</v>
      </c>
      <c r="HG137" s="222">
        <v>0</v>
      </c>
      <c r="HH137" s="222" t="s">
        <v>1188</v>
      </c>
      <c r="HI137" s="222" t="s">
        <v>33</v>
      </c>
      <c r="HJ137" s="222">
        <v>2</v>
      </c>
      <c r="HK137" s="222" t="s">
        <v>17</v>
      </c>
      <c r="HL137" s="222" t="s">
        <v>17</v>
      </c>
      <c r="HM137" s="223">
        <v>45604</v>
      </c>
      <c r="HN137" s="221" t="s">
        <v>2261</v>
      </c>
      <c r="HO137" s="224">
        <v>0</v>
      </c>
      <c r="HP137" s="224" t="s">
        <v>1188</v>
      </c>
      <c r="HQ137" s="224" t="s">
        <v>33</v>
      </c>
      <c r="HR137" s="224">
        <v>2</v>
      </c>
      <c r="HS137" s="224" t="s">
        <v>17</v>
      </c>
      <c r="HT137" s="224" t="s">
        <v>17</v>
      </c>
      <c r="HU137" s="214">
        <v>45604</v>
      </c>
      <c r="HV137" s="222" t="s">
        <v>2258</v>
      </c>
      <c r="HW137" s="222">
        <v>0</v>
      </c>
      <c r="HX137" s="222" t="s">
        <v>1188</v>
      </c>
      <c r="HY137" s="222" t="s">
        <v>33</v>
      </c>
      <c r="HZ137" s="222">
        <v>2</v>
      </c>
      <c r="IA137" s="222" t="s">
        <v>17</v>
      </c>
      <c r="IB137" s="222" t="s">
        <v>17</v>
      </c>
      <c r="IC137" s="223">
        <v>45604</v>
      </c>
      <c r="ID137" s="221" t="s">
        <v>2260</v>
      </c>
      <c r="IE137" s="224">
        <v>0</v>
      </c>
      <c r="IF137" s="224" t="s">
        <v>1188</v>
      </c>
      <c r="IG137" s="224" t="s">
        <v>33</v>
      </c>
      <c r="IH137" s="224">
        <v>2</v>
      </c>
      <c r="II137" s="224" t="s">
        <v>17</v>
      </c>
      <c r="IJ137" s="224" t="s">
        <v>17</v>
      </c>
      <c r="IK137" s="214">
        <v>45604</v>
      </c>
      <c r="IL137" s="222" t="s">
        <v>2259</v>
      </c>
      <c r="IM137" s="222">
        <v>3</v>
      </c>
      <c r="IN137" s="222" t="s">
        <v>1188</v>
      </c>
      <c r="IO137" s="222" t="s">
        <v>33</v>
      </c>
      <c r="IP137" s="222">
        <v>2</v>
      </c>
      <c r="IQ137" s="222" t="s">
        <v>17</v>
      </c>
      <c r="IR137" s="222" t="s">
        <v>17</v>
      </c>
      <c r="IS137" s="223">
        <v>45604</v>
      </c>
    </row>
    <row r="138" spans="1:253" s="11" customFormat="1" ht="13.25" customHeight="1" x14ac:dyDescent="0.25">
      <c r="A138" s="11" t="s">
        <v>417</v>
      </c>
      <c r="B138" s="11" t="s">
        <v>10118</v>
      </c>
      <c r="C138" s="11" t="s">
        <v>418</v>
      </c>
      <c r="D138" s="11" t="s">
        <v>419</v>
      </c>
      <c r="E138" s="11" t="s">
        <v>9731</v>
      </c>
      <c r="F138" s="11" t="s">
        <v>7826</v>
      </c>
      <c r="G138" s="212">
        <v>1248000</v>
      </c>
      <c r="H138" s="213" t="s">
        <v>7823</v>
      </c>
      <c r="I138" s="213" t="s">
        <v>742</v>
      </c>
      <c r="J138" s="213">
        <v>2</v>
      </c>
      <c r="K138" s="213" t="s">
        <v>7825</v>
      </c>
      <c r="L138" s="213" t="s">
        <v>7824</v>
      </c>
      <c r="M138" s="214">
        <v>45715</v>
      </c>
      <c r="N138" s="227" t="s">
        <v>7829</v>
      </c>
      <c r="O138" s="216">
        <v>17200</v>
      </c>
      <c r="P138" s="216" t="s">
        <v>7827</v>
      </c>
      <c r="Q138" s="216" t="s">
        <v>742</v>
      </c>
      <c r="R138" s="216">
        <v>2</v>
      </c>
      <c r="S138" s="216" t="s">
        <v>7828</v>
      </c>
      <c r="T138" s="216" t="s">
        <v>7824</v>
      </c>
      <c r="U138" s="217">
        <v>45715</v>
      </c>
      <c r="V138" s="227" t="s">
        <v>7832</v>
      </c>
      <c r="W138" s="213">
        <v>1205000</v>
      </c>
      <c r="X138" s="213" t="s">
        <v>7830</v>
      </c>
      <c r="Y138" s="213" t="s">
        <v>742</v>
      </c>
      <c r="Z138" s="213">
        <v>2</v>
      </c>
      <c r="AA138" s="213" t="s">
        <v>7773</v>
      </c>
      <c r="AB138" s="213" t="s">
        <v>7831</v>
      </c>
      <c r="AC138" s="214">
        <v>45715</v>
      </c>
      <c r="AD138" s="227" t="s">
        <v>7834</v>
      </c>
      <c r="AE138" s="218">
        <v>764000</v>
      </c>
      <c r="AF138" s="218" t="s">
        <v>7830</v>
      </c>
      <c r="AG138" s="218" t="s">
        <v>742</v>
      </c>
      <c r="AH138" s="218">
        <v>2</v>
      </c>
      <c r="AI138" s="218" t="s">
        <v>7833</v>
      </c>
      <c r="AJ138" s="218" t="s">
        <v>7831</v>
      </c>
      <c r="AK138" s="219">
        <v>45715</v>
      </c>
      <c r="AL138" s="227" t="s">
        <v>7835</v>
      </c>
      <c r="AM138" s="213" t="s">
        <v>17</v>
      </c>
      <c r="AN138" s="213" t="s">
        <v>17</v>
      </c>
      <c r="AO138" s="213" t="s">
        <v>17</v>
      </c>
      <c r="AP138" s="213" t="s">
        <v>17</v>
      </c>
      <c r="AQ138" s="213" t="s">
        <v>17</v>
      </c>
      <c r="AR138" s="213" t="s">
        <v>17</v>
      </c>
      <c r="AS138" s="214">
        <v>45715</v>
      </c>
      <c r="AT138" s="228" t="s">
        <v>421</v>
      </c>
      <c r="AU138" s="218">
        <v>0</v>
      </c>
      <c r="AV138" s="218" t="s">
        <v>17</v>
      </c>
      <c r="AW138" s="218" t="s">
        <v>17</v>
      </c>
      <c r="AX138" s="218" t="s">
        <v>17</v>
      </c>
      <c r="AY138" s="218" t="s">
        <v>17</v>
      </c>
      <c r="AZ138" s="218" t="s">
        <v>17</v>
      </c>
      <c r="BA138" s="219">
        <v>43874</v>
      </c>
      <c r="BB138" s="227" t="s">
        <v>420</v>
      </c>
      <c r="BC138" s="213">
        <v>0</v>
      </c>
      <c r="BD138" s="213" t="s">
        <v>17</v>
      </c>
      <c r="BE138" s="213" t="s">
        <v>17</v>
      </c>
      <c r="BF138" s="213" t="s">
        <v>17</v>
      </c>
      <c r="BG138" s="213" t="s">
        <v>17</v>
      </c>
      <c r="BH138" s="213" t="s">
        <v>17</v>
      </c>
      <c r="BI138" s="214">
        <v>43874</v>
      </c>
      <c r="BJ138" s="228" t="s">
        <v>7838</v>
      </c>
      <c r="BK138" s="228">
        <v>0</v>
      </c>
      <c r="BL138" s="228" t="s">
        <v>7836</v>
      </c>
      <c r="BM138" s="228" t="s">
        <v>742</v>
      </c>
      <c r="BN138" s="228">
        <v>2</v>
      </c>
      <c r="BO138" s="228" t="s">
        <v>7837</v>
      </c>
      <c r="BP138" s="218" t="s">
        <v>4234</v>
      </c>
      <c r="BQ138" s="229">
        <v>45715</v>
      </c>
      <c r="BR138" s="227" t="s">
        <v>10888</v>
      </c>
      <c r="BS138" s="230" t="e">
        <v>#N/A</v>
      </c>
      <c r="BT138" s="230" t="e">
        <v>#N/A</v>
      </c>
      <c r="BU138" s="230" t="e">
        <v>#N/A</v>
      </c>
      <c r="BV138" s="230" t="e">
        <v>#N/A</v>
      </c>
      <c r="BW138" s="230" t="e">
        <v>#N/A</v>
      </c>
      <c r="BX138" s="230" t="e">
        <v>#N/A</v>
      </c>
      <c r="BY138" s="214" t="e">
        <v>#N/A</v>
      </c>
      <c r="BZ138" s="228" t="s">
        <v>10889</v>
      </c>
      <c r="CA138" s="228" t="e">
        <v>#N/A</v>
      </c>
      <c r="CB138" s="228" t="e">
        <v>#N/A</v>
      </c>
      <c r="CC138" s="228" t="e">
        <v>#N/A</v>
      </c>
      <c r="CD138" s="228" t="e">
        <v>#N/A</v>
      </c>
      <c r="CE138" s="228" t="e">
        <v>#N/A</v>
      </c>
      <c r="CF138" s="228" t="e">
        <v>#N/A</v>
      </c>
      <c r="CG138" s="229" t="e">
        <v>#N/A</v>
      </c>
      <c r="CH138" s="227" t="s">
        <v>10890</v>
      </c>
      <c r="CI138" s="228" t="e">
        <v>#N/A</v>
      </c>
      <c r="CJ138" s="228" t="e">
        <v>#N/A</v>
      </c>
      <c r="CK138" s="228" t="e">
        <v>#N/A</v>
      </c>
      <c r="CL138" s="228" t="e">
        <v>#N/A</v>
      </c>
      <c r="CM138" s="228" t="e">
        <v>#N/A</v>
      </c>
      <c r="CN138" s="228" t="e">
        <v>#N/A</v>
      </c>
      <c r="CO138" s="231" t="e">
        <v>#N/A</v>
      </c>
      <c r="CP138" s="228" t="s">
        <v>10891</v>
      </c>
      <c r="CQ138" s="230" t="e">
        <v>#N/A</v>
      </c>
      <c r="CR138" s="230" t="e">
        <v>#N/A</v>
      </c>
      <c r="CS138" s="230" t="e">
        <v>#N/A</v>
      </c>
      <c r="CT138" s="230" t="e">
        <v>#N/A</v>
      </c>
      <c r="CU138" s="230" t="e">
        <v>#N/A</v>
      </c>
      <c r="CV138" s="230" t="e">
        <v>#N/A</v>
      </c>
      <c r="CW138" s="214" t="e">
        <v>#N/A</v>
      </c>
      <c r="CX138" s="228" t="s">
        <v>7841</v>
      </c>
      <c r="CY138" s="218">
        <v>304000</v>
      </c>
      <c r="CZ138" s="218" t="s">
        <v>7830</v>
      </c>
      <c r="DA138" s="218" t="s">
        <v>742</v>
      </c>
      <c r="DB138" s="218">
        <v>2</v>
      </c>
      <c r="DC138" s="218" t="s">
        <v>7847</v>
      </c>
      <c r="DD138" s="218" t="s">
        <v>7831</v>
      </c>
      <c r="DE138" s="220">
        <v>45715</v>
      </c>
      <c r="DF138" s="227" t="s">
        <v>7844</v>
      </c>
      <c r="DG138" s="213">
        <v>441000</v>
      </c>
      <c r="DH138" s="230" t="s">
        <v>7830</v>
      </c>
      <c r="DI138" s="230" t="s">
        <v>742</v>
      </c>
      <c r="DJ138" s="230">
        <v>2</v>
      </c>
      <c r="DK138" s="230" t="s">
        <v>7843</v>
      </c>
      <c r="DL138" s="230" t="s">
        <v>7842</v>
      </c>
      <c r="DM138" s="214">
        <v>45715</v>
      </c>
      <c r="DN138" s="228" t="s">
        <v>7846</v>
      </c>
      <c r="DO138" s="218">
        <v>460000</v>
      </c>
      <c r="DP138" s="228" t="s">
        <v>7830</v>
      </c>
      <c r="DQ138" s="228" t="s">
        <v>742</v>
      </c>
      <c r="DR138" s="228">
        <v>2</v>
      </c>
      <c r="DS138" s="228" t="s">
        <v>7845</v>
      </c>
      <c r="DT138" s="228" t="s">
        <v>7831</v>
      </c>
      <c r="DU138" s="229">
        <v>45715</v>
      </c>
      <c r="DV138" s="227" t="s">
        <v>7848</v>
      </c>
      <c r="DW138" s="213">
        <v>270000</v>
      </c>
      <c r="DX138" s="230" t="s">
        <v>7830</v>
      </c>
      <c r="DY138" s="230" t="s">
        <v>742</v>
      </c>
      <c r="DZ138" s="230">
        <v>2</v>
      </c>
      <c r="EA138" s="230" t="s">
        <v>7847</v>
      </c>
      <c r="EB138" s="230" t="s">
        <v>7831</v>
      </c>
      <c r="EC138" s="214">
        <v>45715</v>
      </c>
      <c r="ED138" s="228" t="s">
        <v>7849</v>
      </c>
      <c r="EE138" s="218">
        <v>34000</v>
      </c>
      <c r="EF138" s="228" t="s">
        <v>7830</v>
      </c>
      <c r="EG138" s="228" t="s">
        <v>742</v>
      </c>
      <c r="EH138" s="228">
        <v>2</v>
      </c>
      <c r="EI138" s="228" t="s">
        <v>7847</v>
      </c>
      <c r="EJ138" s="228" t="s">
        <v>7831</v>
      </c>
      <c r="EK138" s="229">
        <v>45715</v>
      </c>
      <c r="EL138" s="227" t="s">
        <v>7850</v>
      </c>
      <c r="EM138" s="213">
        <v>0</v>
      </c>
      <c r="EN138" s="230" t="s">
        <v>7830</v>
      </c>
      <c r="EO138" s="230" t="s">
        <v>742</v>
      </c>
      <c r="EP138" s="230">
        <v>2</v>
      </c>
      <c r="EQ138" s="230" t="s">
        <v>7847</v>
      </c>
      <c r="ER138" s="230" t="s">
        <v>7831</v>
      </c>
      <c r="ES138" s="214">
        <v>45715</v>
      </c>
      <c r="ET138" s="228" t="s">
        <v>7839</v>
      </c>
      <c r="EU138" s="228">
        <v>0</v>
      </c>
      <c r="EV138" s="228" t="s">
        <v>7836</v>
      </c>
      <c r="EW138" s="228" t="s">
        <v>742</v>
      </c>
      <c r="EX138" s="228">
        <v>2</v>
      </c>
      <c r="EY138" s="228" t="s">
        <v>7837</v>
      </c>
      <c r="EZ138" s="228" t="s">
        <v>4234</v>
      </c>
      <c r="FA138" s="229">
        <v>45715</v>
      </c>
      <c r="FB138" s="227" t="s">
        <v>1173</v>
      </c>
      <c r="FC138" s="230">
        <v>1</v>
      </c>
      <c r="FD138" s="230" t="s">
        <v>1170</v>
      </c>
      <c r="FE138" s="230" t="s">
        <v>742</v>
      </c>
      <c r="FF138" s="230">
        <v>2</v>
      </c>
      <c r="FG138" s="230" t="s">
        <v>1172</v>
      </c>
      <c r="FH138" s="230" t="s">
        <v>1171</v>
      </c>
      <c r="FI138" s="214">
        <v>45443</v>
      </c>
      <c r="FJ138" s="227" t="s">
        <v>10892</v>
      </c>
      <c r="FK138" s="228" t="e">
        <v>#N/A</v>
      </c>
      <c r="FL138" s="228" t="e">
        <v>#N/A</v>
      </c>
      <c r="FM138" s="228" t="e">
        <v>#N/A</v>
      </c>
      <c r="FN138" s="228" t="e">
        <v>#N/A</v>
      </c>
      <c r="FO138" s="228" t="e">
        <v>#N/A</v>
      </c>
      <c r="FP138" s="218" t="e">
        <v>#N/A</v>
      </c>
      <c r="FQ138" s="219" t="e">
        <v>#N/A</v>
      </c>
      <c r="FR138" s="227" t="s">
        <v>10893</v>
      </c>
      <c r="FS138" s="230" t="e">
        <v>#N/A</v>
      </c>
      <c r="FT138" s="230" t="e">
        <v>#N/A</v>
      </c>
      <c r="FU138" s="230" t="e">
        <v>#N/A</v>
      </c>
      <c r="FV138" s="230" t="e">
        <v>#N/A</v>
      </c>
      <c r="FW138" s="230" t="e">
        <v>#N/A</v>
      </c>
      <c r="FX138" s="230" t="e">
        <v>#N/A</v>
      </c>
      <c r="FY138" s="214" t="e">
        <v>#N/A</v>
      </c>
      <c r="FZ138" s="228" t="s">
        <v>2170</v>
      </c>
      <c r="GA138" s="228">
        <v>0</v>
      </c>
      <c r="GB138" s="228" t="s">
        <v>1188</v>
      </c>
      <c r="GC138" s="228" t="s">
        <v>33</v>
      </c>
      <c r="GD138" s="228">
        <v>2</v>
      </c>
      <c r="GE138" s="228" t="s">
        <v>17</v>
      </c>
      <c r="GF138" s="228" t="s">
        <v>17</v>
      </c>
      <c r="GG138" s="229">
        <v>45603</v>
      </c>
      <c r="GH138" s="227" t="s">
        <v>2176</v>
      </c>
      <c r="GI138" s="230">
        <v>0</v>
      </c>
      <c r="GJ138" s="230" t="s">
        <v>1188</v>
      </c>
      <c r="GK138" s="230" t="s">
        <v>33</v>
      </c>
      <c r="GL138" s="230">
        <v>2</v>
      </c>
      <c r="GM138" s="230" t="s">
        <v>17</v>
      </c>
      <c r="GN138" s="230" t="s">
        <v>17</v>
      </c>
      <c r="GO138" s="214">
        <v>45603</v>
      </c>
      <c r="GP138" s="228" t="s">
        <v>2171</v>
      </c>
      <c r="GQ138" s="228">
        <v>0</v>
      </c>
      <c r="GR138" s="228" t="s">
        <v>1188</v>
      </c>
      <c r="GS138" s="228" t="s">
        <v>33</v>
      </c>
      <c r="GT138" s="228">
        <v>2</v>
      </c>
      <c r="GU138" s="228" t="s">
        <v>17</v>
      </c>
      <c r="GV138" s="228" t="s">
        <v>17</v>
      </c>
      <c r="GW138" s="229">
        <v>45603</v>
      </c>
      <c r="GX138" s="227" t="s">
        <v>2177</v>
      </c>
      <c r="GY138" s="230">
        <v>0</v>
      </c>
      <c r="GZ138" s="230" t="s">
        <v>1188</v>
      </c>
      <c r="HA138" s="230" t="s">
        <v>33</v>
      </c>
      <c r="HB138" s="230">
        <v>2</v>
      </c>
      <c r="HC138" s="230" t="s">
        <v>17</v>
      </c>
      <c r="HD138" s="230" t="s">
        <v>17</v>
      </c>
      <c r="HE138" s="214">
        <v>45603</v>
      </c>
      <c r="HF138" s="228" t="s">
        <v>2169</v>
      </c>
      <c r="HG138" s="228">
        <v>0</v>
      </c>
      <c r="HH138" s="228" t="s">
        <v>1188</v>
      </c>
      <c r="HI138" s="228" t="s">
        <v>33</v>
      </c>
      <c r="HJ138" s="228">
        <v>2</v>
      </c>
      <c r="HK138" s="228" t="s">
        <v>17</v>
      </c>
      <c r="HL138" s="228" t="s">
        <v>17</v>
      </c>
      <c r="HM138" s="229">
        <v>45603</v>
      </c>
      <c r="HN138" s="227" t="s">
        <v>2175</v>
      </c>
      <c r="HO138" s="230">
        <v>0</v>
      </c>
      <c r="HP138" s="230" t="s">
        <v>1188</v>
      </c>
      <c r="HQ138" s="230" t="s">
        <v>33</v>
      </c>
      <c r="HR138" s="230">
        <v>2</v>
      </c>
      <c r="HS138" s="230" t="s">
        <v>17</v>
      </c>
      <c r="HT138" s="230" t="s">
        <v>17</v>
      </c>
      <c r="HU138" s="214">
        <v>45603</v>
      </c>
      <c r="HV138" s="228" t="s">
        <v>2172</v>
      </c>
      <c r="HW138" s="228">
        <v>0</v>
      </c>
      <c r="HX138" s="228" t="s">
        <v>1188</v>
      </c>
      <c r="HY138" s="228" t="s">
        <v>33</v>
      </c>
      <c r="HZ138" s="228">
        <v>2</v>
      </c>
      <c r="IA138" s="228" t="s">
        <v>17</v>
      </c>
      <c r="IB138" s="228" t="s">
        <v>17</v>
      </c>
      <c r="IC138" s="229">
        <v>45603</v>
      </c>
      <c r="ID138" s="227" t="s">
        <v>2174</v>
      </c>
      <c r="IE138" s="230">
        <v>0</v>
      </c>
      <c r="IF138" s="230" t="s">
        <v>1188</v>
      </c>
      <c r="IG138" s="230" t="s">
        <v>33</v>
      </c>
      <c r="IH138" s="230">
        <v>2</v>
      </c>
      <c r="II138" s="230" t="s">
        <v>17</v>
      </c>
      <c r="IJ138" s="230" t="s">
        <v>17</v>
      </c>
      <c r="IK138" s="214">
        <v>45603</v>
      </c>
      <c r="IL138" s="228" t="s">
        <v>2173</v>
      </c>
      <c r="IM138" s="228">
        <v>2</v>
      </c>
      <c r="IN138" s="228" t="s">
        <v>1188</v>
      </c>
      <c r="IO138" s="228" t="s">
        <v>33</v>
      </c>
      <c r="IP138" s="228">
        <v>2</v>
      </c>
      <c r="IQ138" s="228" t="s">
        <v>17</v>
      </c>
      <c r="IR138" s="228" t="s">
        <v>17</v>
      </c>
      <c r="IS138" s="229">
        <v>45603</v>
      </c>
    </row>
    <row r="139" spans="1:253" s="11" customFormat="1" ht="13.25" customHeight="1" x14ac:dyDescent="0.25">
      <c r="A139" s="11" t="s">
        <v>2385</v>
      </c>
      <c r="B139" s="11" t="s">
        <v>10488</v>
      </c>
      <c r="C139" s="11" t="s">
        <v>2386</v>
      </c>
      <c r="D139" s="11" t="s">
        <v>2387</v>
      </c>
      <c r="E139" s="11" t="s">
        <v>9734</v>
      </c>
      <c r="F139" s="11" t="s">
        <v>5121</v>
      </c>
      <c r="G139" s="212">
        <v>25230000</v>
      </c>
      <c r="H139" s="213" t="s">
        <v>5118</v>
      </c>
      <c r="I139" s="213" t="s">
        <v>358</v>
      </c>
      <c r="J139" s="213">
        <v>1</v>
      </c>
      <c r="K139" s="213" t="s">
        <v>5120</v>
      </c>
      <c r="L139" s="213" t="s">
        <v>5119</v>
      </c>
      <c r="M139" s="214">
        <v>45704</v>
      </c>
      <c r="N139" s="221" t="s">
        <v>5125</v>
      </c>
      <c r="O139" s="216">
        <v>185180</v>
      </c>
      <c r="P139" s="216" t="s">
        <v>5122</v>
      </c>
      <c r="Q139" s="216" t="s">
        <v>358</v>
      </c>
      <c r="R139" s="216">
        <v>1</v>
      </c>
      <c r="S139" s="216" t="s">
        <v>5124</v>
      </c>
      <c r="T139" s="216" t="s">
        <v>5123</v>
      </c>
      <c r="U139" s="217">
        <v>45704</v>
      </c>
      <c r="V139" s="221" t="s">
        <v>5127</v>
      </c>
      <c r="W139" s="213">
        <v>25230000</v>
      </c>
      <c r="X139" s="213" t="s">
        <v>5118</v>
      </c>
      <c r="Y139" s="213" t="s">
        <v>358</v>
      </c>
      <c r="Z139" s="213">
        <v>1</v>
      </c>
      <c r="AA139" s="213" t="s">
        <v>5126</v>
      </c>
      <c r="AB139" s="213" t="s">
        <v>5119</v>
      </c>
      <c r="AC139" s="214">
        <v>45704</v>
      </c>
      <c r="AD139" s="221" t="s">
        <v>5129</v>
      </c>
      <c r="AE139" s="218">
        <v>25230000</v>
      </c>
      <c r="AF139" s="218" t="s">
        <v>5118</v>
      </c>
      <c r="AG139" s="218" t="s">
        <v>358</v>
      </c>
      <c r="AH139" s="218">
        <v>1</v>
      </c>
      <c r="AI139" s="218" t="s">
        <v>5128</v>
      </c>
      <c r="AJ139" s="218" t="s">
        <v>5119</v>
      </c>
      <c r="AK139" s="219">
        <v>45704</v>
      </c>
      <c r="AL139" s="221" t="s">
        <v>5133</v>
      </c>
      <c r="AM139" s="213">
        <v>12722000</v>
      </c>
      <c r="AN139" s="213" t="s">
        <v>5130</v>
      </c>
      <c r="AO139" s="213" t="s">
        <v>358</v>
      </c>
      <c r="AP139" s="213">
        <v>1</v>
      </c>
      <c r="AQ139" s="213" t="s">
        <v>5132</v>
      </c>
      <c r="AR139" s="213" t="s">
        <v>5131</v>
      </c>
      <c r="AS139" s="214">
        <v>45704</v>
      </c>
      <c r="AT139" s="222" t="s">
        <v>5135</v>
      </c>
      <c r="AU139" s="218" t="s">
        <v>17</v>
      </c>
      <c r="AV139" s="218" t="s">
        <v>17</v>
      </c>
      <c r="AW139" s="218" t="s">
        <v>17</v>
      </c>
      <c r="AX139" s="218" t="s">
        <v>17</v>
      </c>
      <c r="AY139" s="218" t="s">
        <v>3459</v>
      </c>
      <c r="AZ139" s="218" t="s">
        <v>17</v>
      </c>
      <c r="BA139" s="219">
        <v>45704</v>
      </c>
      <c r="BB139" s="221" t="s">
        <v>5134</v>
      </c>
      <c r="BC139" s="213" t="s">
        <v>17</v>
      </c>
      <c r="BD139" s="213" t="s">
        <v>17</v>
      </c>
      <c r="BE139" s="213" t="s">
        <v>17</v>
      </c>
      <c r="BF139" s="213" t="s">
        <v>17</v>
      </c>
      <c r="BG139" s="213" t="s">
        <v>3459</v>
      </c>
      <c r="BH139" s="213" t="s">
        <v>17</v>
      </c>
      <c r="BI139" s="214">
        <v>45704</v>
      </c>
      <c r="BJ139" s="222" t="s">
        <v>5138</v>
      </c>
      <c r="BK139" s="222">
        <v>4557</v>
      </c>
      <c r="BL139" s="222" t="s">
        <v>5136</v>
      </c>
      <c r="BM139" s="222" t="s">
        <v>358</v>
      </c>
      <c r="BN139" s="222">
        <v>1</v>
      </c>
      <c r="BO139" s="222" t="s">
        <v>5137</v>
      </c>
      <c r="BP139" s="218" t="s">
        <v>4234</v>
      </c>
      <c r="BQ139" s="223">
        <v>45704</v>
      </c>
      <c r="BR139" s="221" t="s">
        <v>5140</v>
      </c>
      <c r="BS139" s="224" t="s">
        <v>17</v>
      </c>
      <c r="BT139" s="224" t="s">
        <v>17</v>
      </c>
      <c r="BU139" s="224" t="s">
        <v>17</v>
      </c>
      <c r="BV139" s="224" t="s">
        <v>17</v>
      </c>
      <c r="BW139" s="224" t="s">
        <v>3459</v>
      </c>
      <c r="BX139" s="224" t="s">
        <v>17</v>
      </c>
      <c r="BY139" s="214">
        <v>45704</v>
      </c>
      <c r="BZ139" s="222" t="s">
        <v>5141</v>
      </c>
      <c r="CA139" s="222" t="s">
        <v>17</v>
      </c>
      <c r="CB139" s="222" t="s">
        <v>17</v>
      </c>
      <c r="CC139" s="222" t="s">
        <v>17</v>
      </c>
      <c r="CD139" s="222" t="s">
        <v>17</v>
      </c>
      <c r="CE139" s="222" t="s">
        <v>3459</v>
      </c>
      <c r="CF139" s="222" t="s">
        <v>17</v>
      </c>
      <c r="CG139" s="223">
        <v>45704</v>
      </c>
      <c r="CH139" s="221" t="s">
        <v>10894</v>
      </c>
      <c r="CI139" s="222" t="e">
        <v>#N/A</v>
      </c>
      <c r="CJ139" s="222" t="e">
        <v>#N/A</v>
      </c>
      <c r="CK139" s="222" t="e">
        <v>#N/A</v>
      </c>
      <c r="CL139" s="222" t="e">
        <v>#N/A</v>
      </c>
      <c r="CM139" s="222" t="e">
        <v>#N/A</v>
      </c>
      <c r="CN139" s="222" t="e">
        <v>#N/A</v>
      </c>
      <c r="CO139" s="225" t="e">
        <v>#N/A</v>
      </c>
      <c r="CP139" s="222" t="s">
        <v>5143</v>
      </c>
      <c r="CQ139" s="224" t="s">
        <v>17</v>
      </c>
      <c r="CR139" s="224" t="s">
        <v>17</v>
      </c>
      <c r="CS139" s="224" t="s">
        <v>17</v>
      </c>
      <c r="CT139" s="224" t="s">
        <v>17</v>
      </c>
      <c r="CU139" s="224" t="s">
        <v>3459</v>
      </c>
      <c r="CV139" s="224" t="s">
        <v>17</v>
      </c>
      <c r="CW139" s="214">
        <v>45704</v>
      </c>
      <c r="CX139" s="222" t="s">
        <v>5147</v>
      </c>
      <c r="CY139" s="218">
        <v>16518000</v>
      </c>
      <c r="CZ139" s="218" t="s">
        <v>5152</v>
      </c>
      <c r="DA139" s="218" t="s">
        <v>742</v>
      </c>
      <c r="DB139" s="218">
        <v>2</v>
      </c>
      <c r="DC139" s="218" t="s">
        <v>5154</v>
      </c>
      <c r="DD139" s="218" t="s">
        <v>5153</v>
      </c>
      <c r="DE139" s="220">
        <v>45704</v>
      </c>
      <c r="DF139" s="221" t="s">
        <v>5148</v>
      </c>
      <c r="DG139" s="213">
        <v>0</v>
      </c>
      <c r="DH139" s="224" t="s">
        <v>5118</v>
      </c>
      <c r="DI139" s="224" t="s">
        <v>742</v>
      </c>
      <c r="DJ139" s="224">
        <v>2</v>
      </c>
      <c r="DK139" s="224" t="s">
        <v>4514</v>
      </c>
      <c r="DL139" s="224" t="s">
        <v>5119</v>
      </c>
      <c r="DM139" s="214">
        <v>45704</v>
      </c>
      <c r="DN139" s="222" t="s">
        <v>5151</v>
      </c>
      <c r="DO139" s="218">
        <v>8712000</v>
      </c>
      <c r="DP139" s="222" t="s">
        <v>5149</v>
      </c>
      <c r="DQ139" s="222" t="s">
        <v>742</v>
      </c>
      <c r="DR139" s="222">
        <v>2</v>
      </c>
      <c r="DS139" s="222" t="s">
        <v>3766</v>
      </c>
      <c r="DT139" s="222" t="s">
        <v>5150</v>
      </c>
      <c r="DU139" s="223">
        <v>45704</v>
      </c>
      <c r="DV139" s="221" t="s">
        <v>5155</v>
      </c>
      <c r="DW139" s="213">
        <v>8192000</v>
      </c>
      <c r="DX139" s="224" t="s">
        <v>5152</v>
      </c>
      <c r="DY139" s="224" t="s">
        <v>742</v>
      </c>
      <c r="DZ139" s="224">
        <v>2</v>
      </c>
      <c r="EA139" s="224" t="s">
        <v>5154</v>
      </c>
      <c r="EB139" s="224" t="s">
        <v>5153</v>
      </c>
      <c r="EC139" s="214">
        <v>45704</v>
      </c>
      <c r="ED139" s="222" t="s">
        <v>5157</v>
      </c>
      <c r="EE139" s="218">
        <v>8326000</v>
      </c>
      <c r="EF139" s="222" t="s">
        <v>5152</v>
      </c>
      <c r="EG139" s="222" t="s">
        <v>742</v>
      </c>
      <c r="EH139" s="222">
        <v>2</v>
      </c>
      <c r="EI139" s="222" t="s">
        <v>5156</v>
      </c>
      <c r="EJ139" s="222" t="s">
        <v>5153</v>
      </c>
      <c r="EK139" s="223">
        <v>45704</v>
      </c>
      <c r="EL139" s="221" t="s">
        <v>5159</v>
      </c>
      <c r="EM139" s="213">
        <v>0</v>
      </c>
      <c r="EN139" s="224" t="s">
        <v>5152</v>
      </c>
      <c r="EO139" s="224" t="s">
        <v>742</v>
      </c>
      <c r="EP139" s="224">
        <v>2</v>
      </c>
      <c r="EQ139" s="224" t="s">
        <v>5158</v>
      </c>
      <c r="ER139" s="224" t="s">
        <v>5153</v>
      </c>
      <c r="ES139" s="214">
        <v>45704</v>
      </c>
      <c r="ET139" s="222" t="s">
        <v>5139</v>
      </c>
      <c r="EU139" s="222">
        <v>4557</v>
      </c>
      <c r="EV139" s="222" t="s">
        <v>5136</v>
      </c>
      <c r="EW139" s="222" t="s">
        <v>358</v>
      </c>
      <c r="EX139" s="222">
        <v>1</v>
      </c>
      <c r="EY139" s="222" t="s">
        <v>5137</v>
      </c>
      <c r="EZ139" s="222" t="s">
        <v>4234</v>
      </c>
      <c r="FA139" s="223">
        <v>45704</v>
      </c>
      <c r="FB139" s="221" t="s">
        <v>5160</v>
      </c>
      <c r="FC139" s="224">
        <v>5</v>
      </c>
      <c r="FD139" s="224" t="s">
        <v>5144</v>
      </c>
      <c r="FE139" s="224" t="s">
        <v>358</v>
      </c>
      <c r="FF139" s="224">
        <v>1</v>
      </c>
      <c r="FG139" s="224" t="s">
        <v>4439</v>
      </c>
      <c r="FH139" s="224" t="s">
        <v>5145</v>
      </c>
      <c r="FI139" s="214">
        <v>45704</v>
      </c>
      <c r="FJ139" s="221" t="s">
        <v>5162</v>
      </c>
      <c r="FK139" s="222" t="s">
        <v>17</v>
      </c>
      <c r="FL139" s="222" t="s">
        <v>17</v>
      </c>
      <c r="FM139" s="222" t="s">
        <v>17</v>
      </c>
      <c r="FN139" s="222" t="s">
        <v>17</v>
      </c>
      <c r="FO139" s="222" t="s">
        <v>3459</v>
      </c>
      <c r="FP139" s="218" t="s">
        <v>5161</v>
      </c>
      <c r="FQ139" s="219">
        <v>45704</v>
      </c>
      <c r="FR139" s="221" t="s">
        <v>5163</v>
      </c>
      <c r="FS139" s="224" t="s">
        <v>17</v>
      </c>
      <c r="FT139" s="224" t="s">
        <v>17</v>
      </c>
      <c r="FU139" s="224" t="s">
        <v>17</v>
      </c>
      <c r="FV139" s="224" t="s">
        <v>17</v>
      </c>
      <c r="FW139" s="224" t="s">
        <v>3459</v>
      </c>
      <c r="FX139" s="224" t="s">
        <v>17</v>
      </c>
      <c r="FY139" s="214">
        <v>45704</v>
      </c>
      <c r="FZ139" s="222" t="s">
        <v>2389</v>
      </c>
      <c r="GA139" s="222">
        <v>1</v>
      </c>
      <c r="GB139" s="222" t="s">
        <v>1188</v>
      </c>
      <c r="GC139" s="222" t="s">
        <v>33</v>
      </c>
      <c r="GD139" s="222">
        <v>2</v>
      </c>
      <c r="GE139" s="222" t="s">
        <v>17</v>
      </c>
      <c r="GF139" s="222" t="s">
        <v>17</v>
      </c>
      <c r="GG139" s="223">
        <v>45608</v>
      </c>
      <c r="GH139" s="221" t="s">
        <v>2395</v>
      </c>
      <c r="GI139" s="224">
        <v>3</v>
      </c>
      <c r="GJ139" s="224" t="s">
        <v>1188</v>
      </c>
      <c r="GK139" s="224" t="s">
        <v>33</v>
      </c>
      <c r="GL139" s="224">
        <v>2</v>
      </c>
      <c r="GM139" s="224" t="s">
        <v>17</v>
      </c>
      <c r="GN139" s="224" t="s">
        <v>17</v>
      </c>
      <c r="GO139" s="214">
        <v>45608</v>
      </c>
      <c r="GP139" s="222" t="s">
        <v>2390</v>
      </c>
      <c r="GQ139" s="222">
        <v>3</v>
      </c>
      <c r="GR139" s="222" t="s">
        <v>1188</v>
      </c>
      <c r="GS139" s="222" t="s">
        <v>33</v>
      </c>
      <c r="GT139" s="222">
        <v>2</v>
      </c>
      <c r="GU139" s="222" t="s">
        <v>17</v>
      </c>
      <c r="GV139" s="222" t="s">
        <v>17</v>
      </c>
      <c r="GW139" s="223">
        <v>45608</v>
      </c>
      <c r="GX139" s="221" t="s">
        <v>2396</v>
      </c>
      <c r="GY139" s="224">
        <v>0</v>
      </c>
      <c r="GZ139" s="224" t="s">
        <v>1188</v>
      </c>
      <c r="HA139" s="224" t="s">
        <v>33</v>
      </c>
      <c r="HB139" s="224">
        <v>2</v>
      </c>
      <c r="HC139" s="224" t="s">
        <v>17</v>
      </c>
      <c r="HD139" s="224" t="s">
        <v>17</v>
      </c>
      <c r="HE139" s="214">
        <v>45608</v>
      </c>
      <c r="HF139" s="222" t="s">
        <v>2388</v>
      </c>
      <c r="HG139" s="222">
        <v>2</v>
      </c>
      <c r="HH139" s="222" t="s">
        <v>1188</v>
      </c>
      <c r="HI139" s="222" t="s">
        <v>33</v>
      </c>
      <c r="HJ139" s="222">
        <v>2</v>
      </c>
      <c r="HK139" s="222" t="s">
        <v>17</v>
      </c>
      <c r="HL139" s="222" t="s">
        <v>17</v>
      </c>
      <c r="HM139" s="223">
        <v>45608</v>
      </c>
      <c r="HN139" s="221" t="s">
        <v>2394</v>
      </c>
      <c r="HO139" s="224">
        <v>3</v>
      </c>
      <c r="HP139" s="224" t="s">
        <v>1188</v>
      </c>
      <c r="HQ139" s="224" t="s">
        <v>33</v>
      </c>
      <c r="HR139" s="224">
        <v>2</v>
      </c>
      <c r="HS139" s="224" t="s">
        <v>17</v>
      </c>
      <c r="HT139" s="224" t="s">
        <v>17</v>
      </c>
      <c r="HU139" s="214">
        <v>45608</v>
      </c>
      <c r="HV139" s="222" t="s">
        <v>2391</v>
      </c>
      <c r="HW139" s="222">
        <v>2</v>
      </c>
      <c r="HX139" s="222" t="s">
        <v>1188</v>
      </c>
      <c r="HY139" s="222" t="s">
        <v>33</v>
      </c>
      <c r="HZ139" s="222">
        <v>2</v>
      </c>
      <c r="IA139" s="222" t="s">
        <v>17</v>
      </c>
      <c r="IB139" s="222" t="s">
        <v>17</v>
      </c>
      <c r="IC139" s="223">
        <v>45608</v>
      </c>
      <c r="ID139" s="221" t="s">
        <v>2393</v>
      </c>
      <c r="IE139" s="224">
        <v>2</v>
      </c>
      <c r="IF139" s="224" t="s">
        <v>1188</v>
      </c>
      <c r="IG139" s="224" t="s">
        <v>33</v>
      </c>
      <c r="IH139" s="224">
        <v>2</v>
      </c>
      <c r="II139" s="224" t="s">
        <v>17</v>
      </c>
      <c r="IJ139" s="224" t="s">
        <v>17</v>
      </c>
      <c r="IK139" s="214">
        <v>45608</v>
      </c>
      <c r="IL139" s="222" t="s">
        <v>2392</v>
      </c>
      <c r="IM139" s="222">
        <v>0</v>
      </c>
      <c r="IN139" s="222" t="s">
        <v>1188</v>
      </c>
      <c r="IO139" s="222" t="s">
        <v>33</v>
      </c>
      <c r="IP139" s="222">
        <v>2</v>
      </c>
      <c r="IQ139" s="222" t="s">
        <v>17</v>
      </c>
      <c r="IR139" s="222" t="s">
        <v>17</v>
      </c>
      <c r="IS139" s="223">
        <v>45608</v>
      </c>
    </row>
    <row r="140" spans="1:253" s="11" customFormat="1" ht="13.25" customHeight="1" x14ac:dyDescent="0.25">
      <c r="A140" s="11" t="s">
        <v>508</v>
      </c>
      <c r="B140" s="11" t="s">
        <v>10208</v>
      </c>
      <c r="C140" s="11" t="s">
        <v>509</v>
      </c>
      <c r="D140" s="11" t="s">
        <v>197</v>
      </c>
      <c r="E140" s="11" t="s">
        <v>9735</v>
      </c>
      <c r="F140" s="11" t="s">
        <v>8415</v>
      </c>
      <c r="G140" s="212">
        <v>19319000</v>
      </c>
      <c r="H140" s="213" t="s">
        <v>8412</v>
      </c>
      <c r="I140" s="213" t="s">
        <v>358</v>
      </c>
      <c r="J140" s="213">
        <v>1</v>
      </c>
      <c r="K140" s="213" t="s">
        <v>8414</v>
      </c>
      <c r="L140" s="213" t="s">
        <v>8413</v>
      </c>
      <c r="M140" s="214">
        <v>45716</v>
      </c>
      <c r="N140" s="221" t="s">
        <v>8418</v>
      </c>
      <c r="O140" s="216">
        <v>1259200</v>
      </c>
      <c r="P140" s="216" t="s">
        <v>8412</v>
      </c>
      <c r="Q140" s="216" t="s">
        <v>358</v>
      </c>
      <c r="R140" s="216">
        <v>1</v>
      </c>
      <c r="S140" s="216" t="s">
        <v>8417</v>
      </c>
      <c r="T140" s="216" t="s">
        <v>8416</v>
      </c>
      <c r="U140" s="217">
        <v>45716</v>
      </c>
      <c r="V140" s="221" t="s">
        <v>8420</v>
      </c>
      <c r="W140" s="213">
        <v>19319000</v>
      </c>
      <c r="X140" s="213" t="s">
        <v>8412</v>
      </c>
      <c r="Y140" s="213" t="s">
        <v>358</v>
      </c>
      <c r="Z140" s="213">
        <v>1</v>
      </c>
      <c r="AA140" s="213" t="s">
        <v>8419</v>
      </c>
      <c r="AB140" s="213" t="s">
        <v>8413</v>
      </c>
      <c r="AC140" s="214">
        <v>45716</v>
      </c>
      <c r="AD140" s="221" t="s">
        <v>8422</v>
      </c>
      <c r="AE140" s="218">
        <v>19319000</v>
      </c>
      <c r="AF140" s="218" t="s">
        <v>8412</v>
      </c>
      <c r="AG140" s="218" t="s">
        <v>358</v>
      </c>
      <c r="AH140" s="218">
        <v>1</v>
      </c>
      <c r="AI140" s="218" t="s">
        <v>8421</v>
      </c>
      <c r="AJ140" s="218" t="s">
        <v>8413</v>
      </c>
      <c r="AK140" s="219">
        <v>45716</v>
      </c>
      <c r="AL140" s="221" t="s">
        <v>8426</v>
      </c>
      <c r="AM140" s="213">
        <v>1829000</v>
      </c>
      <c r="AN140" s="213" t="s">
        <v>8423</v>
      </c>
      <c r="AO140" s="213" t="s">
        <v>358</v>
      </c>
      <c r="AP140" s="213">
        <v>1</v>
      </c>
      <c r="AQ140" s="213" t="s">
        <v>8425</v>
      </c>
      <c r="AR140" s="213" t="s">
        <v>8424</v>
      </c>
      <c r="AS140" s="214">
        <v>45716</v>
      </c>
      <c r="AT140" s="222" t="s">
        <v>8427</v>
      </c>
      <c r="AU140" s="218">
        <v>0</v>
      </c>
      <c r="AV140" s="218" t="s">
        <v>17</v>
      </c>
      <c r="AW140" s="218" t="s">
        <v>17</v>
      </c>
      <c r="AX140" s="218" t="s">
        <v>17</v>
      </c>
      <c r="AY140" s="218" t="s">
        <v>17</v>
      </c>
      <c r="AZ140" s="218" t="s">
        <v>17</v>
      </c>
      <c r="BA140" s="219">
        <v>45716</v>
      </c>
      <c r="BB140" s="221" t="s">
        <v>513</v>
      </c>
      <c r="BC140" s="213" t="s">
        <v>17</v>
      </c>
      <c r="BD140" s="213" t="s">
        <v>17</v>
      </c>
      <c r="BE140" s="213" t="s">
        <v>22</v>
      </c>
      <c r="BF140" s="213">
        <v>3</v>
      </c>
      <c r="BG140" s="213" t="s">
        <v>17</v>
      </c>
      <c r="BH140" s="213" t="s">
        <v>17</v>
      </c>
      <c r="BI140" s="214">
        <v>44187</v>
      </c>
      <c r="BJ140" s="222" t="s">
        <v>8429</v>
      </c>
      <c r="BK140" s="222">
        <v>195</v>
      </c>
      <c r="BL140" s="222" t="s">
        <v>5730</v>
      </c>
      <c r="BM140" s="222" t="s">
        <v>358</v>
      </c>
      <c r="BN140" s="222">
        <v>1</v>
      </c>
      <c r="BO140" s="222" t="s">
        <v>8428</v>
      </c>
      <c r="BP140" s="218" t="s">
        <v>496</v>
      </c>
      <c r="BQ140" s="223">
        <v>45716</v>
      </c>
      <c r="BR140" s="221" t="s">
        <v>510</v>
      </c>
      <c r="BS140" s="224" t="s">
        <v>17</v>
      </c>
      <c r="BT140" s="224" t="s">
        <v>17</v>
      </c>
      <c r="BU140" s="224" t="s">
        <v>22</v>
      </c>
      <c r="BV140" s="224">
        <v>3</v>
      </c>
      <c r="BW140" s="224" t="s">
        <v>17</v>
      </c>
      <c r="BX140" s="224" t="s">
        <v>17</v>
      </c>
      <c r="BY140" s="214">
        <v>44187</v>
      </c>
      <c r="BZ140" s="222" t="s">
        <v>511</v>
      </c>
      <c r="CA140" s="222" t="s">
        <v>17</v>
      </c>
      <c r="CB140" s="222" t="s">
        <v>17</v>
      </c>
      <c r="CC140" s="222" t="s">
        <v>22</v>
      </c>
      <c r="CD140" s="222">
        <v>3</v>
      </c>
      <c r="CE140" s="222" t="s">
        <v>17</v>
      </c>
      <c r="CF140" s="222" t="s">
        <v>17</v>
      </c>
      <c r="CG140" s="223">
        <v>44187</v>
      </c>
      <c r="CH140" s="221" t="s">
        <v>10895</v>
      </c>
      <c r="CI140" s="222" t="e">
        <v>#N/A</v>
      </c>
      <c r="CJ140" s="222" t="e">
        <v>#N/A</v>
      </c>
      <c r="CK140" s="222" t="e">
        <v>#N/A</v>
      </c>
      <c r="CL140" s="222" t="e">
        <v>#N/A</v>
      </c>
      <c r="CM140" s="222" t="e">
        <v>#N/A</v>
      </c>
      <c r="CN140" s="222" t="e">
        <v>#N/A</v>
      </c>
      <c r="CO140" s="225" t="e">
        <v>#N/A</v>
      </c>
      <c r="CP140" s="222" t="s">
        <v>512</v>
      </c>
      <c r="CQ140" s="224" t="s">
        <v>17</v>
      </c>
      <c r="CR140" s="224" t="s">
        <v>17</v>
      </c>
      <c r="CS140" s="224" t="s">
        <v>22</v>
      </c>
      <c r="CT140" s="224">
        <v>3</v>
      </c>
      <c r="CU140" s="224" t="s">
        <v>17</v>
      </c>
      <c r="CV140" s="224" t="s">
        <v>17</v>
      </c>
      <c r="CW140" s="214">
        <v>44187</v>
      </c>
      <c r="CX140" s="222" t="s">
        <v>8434</v>
      </c>
      <c r="CY140" s="218">
        <v>7000000</v>
      </c>
      <c r="CZ140" s="218" t="s">
        <v>8439</v>
      </c>
      <c r="DA140" s="218" t="s">
        <v>742</v>
      </c>
      <c r="DB140" s="218">
        <v>2</v>
      </c>
      <c r="DC140" s="218" t="s">
        <v>8441</v>
      </c>
      <c r="DD140" s="218" t="s">
        <v>8440</v>
      </c>
      <c r="DE140" s="220">
        <v>45716</v>
      </c>
      <c r="DF140" s="221" t="s">
        <v>8435</v>
      </c>
      <c r="DG140" s="213">
        <v>0</v>
      </c>
      <c r="DH140" s="224" t="s">
        <v>8412</v>
      </c>
      <c r="DI140" s="224" t="s">
        <v>742</v>
      </c>
      <c r="DJ140" s="224">
        <v>2</v>
      </c>
      <c r="DK140" s="224" t="s">
        <v>4514</v>
      </c>
      <c r="DL140" s="224" t="s">
        <v>8413</v>
      </c>
      <c r="DM140" s="214">
        <v>45716</v>
      </c>
      <c r="DN140" s="222" t="s">
        <v>8438</v>
      </c>
      <c r="DO140" s="218">
        <v>12319000</v>
      </c>
      <c r="DP140" s="222" t="s">
        <v>8436</v>
      </c>
      <c r="DQ140" s="222" t="s">
        <v>742</v>
      </c>
      <c r="DR140" s="222">
        <v>2</v>
      </c>
      <c r="DS140" s="222" t="s">
        <v>8437</v>
      </c>
      <c r="DT140" s="222" t="s">
        <v>8432</v>
      </c>
      <c r="DU140" s="223">
        <v>45716</v>
      </c>
      <c r="DV140" s="221" t="s">
        <v>8442</v>
      </c>
      <c r="DW140" s="213">
        <v>6532000</v>
      </c>
      <c r="DX140" s="224" t="s">
        <v>8439</v>
      </c>
      <c r="DY140" s="224" t="s">
        <v>742</v>
      </c>
      <c r="DZ140" s="224">
        <v>2</v>
      </c>
      <c r="EA140" s="224" t="s">
        <v>8441</v>
      </c>
      <c r="EB140" s="224" t="s">
        <v>8440</v>
      </c>
      <c r="EC140" s="214">
        <v>45716</v>
      </c>
      <c r="ED140" s="222" t="s">
        <v>8445</v>
      </c>
      <c r="EE140" s="218">
        <v>468000</v>
      </c>
      <c r="EF140" s="222" t="s">
        <v>8443</v>
      </c>
      <c r="EG140" s="222" t="s">
        <v>742</v>
      </c>
      <c r="EH140" s="222">
        <v>2</v>
      </c>
      <c r="EI140" s="222" t="s">
        <v>8444</v>
      </c>
      <c r="EJ140" s="222" t="s">
        <v>8440</v>
      </c>
      <c r="EK140" s="223">
        <v>45716</v>
      </c>
      <c r="EL140" s="221" t="s">
        <v>8448</v>
      </c>
      <c r="EM140" s="213">
        <v>0</v>
      </c>
      <c r="EN140" s="224" t="s">
        <v>8446</v>
      </c>
      <c r="EO140" s="224" t="s">
        <v>742</v>
      </c>
      <c r="EP140" s="224">
        <v>2</v>
      </c>
      <c r="EQ140" s="224" t="s">
        <v>8447</v>
      </c>
      <c r="ER140" s="224" t="s">
        <v>8440</v>
      </c>
      <c r="ES140" s="214">
        <v>45716</v>
      </c>
      <c r="ET140" s="222" t="s">
        <v>8430</v>
      </c>
      <c r="EU140" s="222">
        <v>195</v>
      </c>
      <c r="EV140" s="222" t="s">
        <v>5730</v>
      </c>
      <c r="EW140" s="222" t="s">
        <v>358</v>
      </c>
      <c r="EX140" s="222">
        <v>1</v>
      </c>
      <c r="EY140" s="222" t="s">
        <v>8428</v>
      </c>
      <c r="EZ140" s="222" t="s">
        <v>496</v>
      </c>
      <c r="FA140" s="223">
        <v>45716</v>
      </c>
      <c r="FB140" s="221" t="s">
        <v>8450</v>
      </c>
      <c r="FC140" s="224">
        <v>4</v>
      </c>
      <c r="FD140" s="224" t="s">
        <v>8423</v>
      </c>
      <c r="FE140" s="224" t="s">
        <v>358</v>
      </c>
      <c r="FF140" s="224">
        <v>1</v>
      </c>
      <c r="FG140" s="224" t="s">
        <v>8449</v>
      </c>
      <c r="FH140" s="224" t="s">
        <v>8424</v>
      </c>
      <c r="FI140" s="214">
        <v>45716</v>
      </c>
      <c r="FJ140" s="221" t="s">
        <v>514</v>
      </c>
      <c r="FK140" s="222" t="s">
        <v>17</v>
      </c>
      <c r="FL140" s="222" t="s">
        <v>17</v>
      </c>
      <c r="FM140" s="222" t="s">
        <v>22</v>
      </c>
      <c r="FN140" s="222">
        <v>3</v>
      </c>
      <c r="FO140" s="222" t="s">
        <v>17</v>
      </c>
      <c r="FP140" s="218" t="s">
        <v>17</v>
      </c>
      <c r="FQ140" s="219">
        <v>44187</v>
      </c>
      <c r="FR140" s="221" t="s">
        <v>515</v>
      </c>
      <c r="FS140" s="224" t="s">
        <v>17</v>
      </c>
      <c r="FT140" s="224" t="s">
        <v>17</v>
      </c>
      <c r="FU140" s="224" t="s">
        <v>22</v>
      </c>
      <c r="FV140" s="224">
        <v>3</v>
      </c>
      <c r="FW140" s="224" t="s">
        <v>17</v>
      </c>
      <c r="FX140" s="224" t="s">
        <v>17</v>
      </c>
      <c r="FY140" s="214">
        <v>44187</v>
      </c>
      <c r="FZ140" s="222" t="s">
        <v>3156</v>
      </c>
      <c r="GA140" s="222">
        <v>1</v>
      </c>
      <c r="GB140" s="222" t="s">
        <v>1188</v>
      </c>
      <c r="GC140" s="222" t="s">
        <v>33</v>
      </c>
      <c r="GD140" s="222">
        <v>2</v>
      </c>
      <c r="GE140" s="222" t="s">
        <v>17</v>
      </c>
      <c r="GF140" s="222" t="s">
        <v>17</v>
      </c>
      <c r="GG140" s="223">
        <v>45614</v>
      </c>
      <c r="GH140" s="221" t="s">
        <v>3162</v>
      </c>
      <c r="GI140" s="224">
        <v>2</v>
      </c>
      <c r="GJ140" s="224" t="s">
        <v>1188</v>
      </c>
      <c r="GK140" s="224" t="s">
        <v>33</v>
      </c>
      <c r="GL140" s="224">
        <v>2</v>
      </c>
      <c r="GM140" s="224" t="s">
        <v>17</v>
      </c>
      <c r="GN140" s="224" t="s">
        <v>17</v>
      </c>
      <c r="GO140" s="214">
        <v>45614</v>
      </c>
      <c r="GP140" s="222" t="s">
        <v>3157</v>
      </c>
      <c r="GQ140" s="222">
        <v>1</v>
      </c>
      <c r="GR140" s="222" t="s">
        <v>1188</v>
      </c>
      <c r="GS140" s="222" t="s">
        <v>33</v>
      </c>
      <c r="GT140" s="222">
        <v>2</v>
      </c>
      <c r="GU140" s="222" t="s">
        <v>17</v>
      </c>
      <c r="GV140" s="222" t="s">
        <v>17</v>
      </c>
      <c r="GW140" s="223">
        <v>45614</v>
      </c>
      <c r="GX140" s="221" t="s">
        <v>3163</v>
      </c>
      <c r="GY140" s="224">
        <v>1</v>
      </c>
      <c r="GZ140" s="224" t="s">
        <v>1188</v>
      </c>
      <c r="HA140" s="224" t="s">
        <v>33</v>
      </c>
      <c r="HB140" s="224">
        <v>2</v>
      </c>
      <c r="HC140" s="224" t="s">
        <v>17</v>
      </c>
      <c r="HD140" s="224" t="s">
        <v>17</v>
      </c>
      <c r="HE140" s="214">
        <v>45614</v>
      </c>
      <c r="HF140" s="222" t="s">
        <v>3155</v>
      </c>
      <c r="HG140" s="222">
        <v>0</v>
      </c>
      <c r="HH140" s="222" t="s">
        <v>1188</v>
      </c>
      <c r="HI140" s="222" t="s">
        <v>33</v>
      </c>
      <c r="HJ140" s="222">
        <v>2</v>
      </c>
      <c r="HK140" s="222" t="s">
        <v>17</v>
      </c>
      <c r="HL140" s="222" t="s">
        <v>17</v>
      </c>
      <c r="HM140" s="223">
        <v>45614</v>
      </c>
      <c r="HN140" s="221" t="s">
        <v>3161</v>
      </c>
      <c r="HO140" s="224">
        <v>0</v>
      </c>
      <c r="HP140" s="224" t="s">
        <v>1188</v>
      </c>
      <c r="HQ140" s="224" t="s">
        <v>33</v>
      </c>
      <c r="HR140" s="224">
        <v>2</v>
      </c>
      <c r="HS140" s="224" t="s">
        <v>17</v>
      </c>
      <c r="HT140" s="224" t="s">
        <v>17</v>
      </c>
      <c r="HU140" s="214">
        <v>45614</v>
      </c>
      <c r="HV140" s="222" t="s">
        <v>3158</v>
      </c>
      <c r="HW140" s="222">
        <v>3</v>
      </c>
      <c r="HX140" s="222" t="s">
        <v>1188</v>
      </c>
      <c r="HY140" s="222" t="s">
        <v>33</v>
      </c>
      <c r="HZ140" s="222">
        <v>2</v>
      </c>
      <c r="IA140" s="222" t="s">
        <v>17</v>
      </c>
      <c r="IB140" s="222" t="s">
        <v>17</v>
      </c>
      <c r="IC140" s="223">
        <v>45614</v>
      </c>
      <c r="ID140" s="221" t="s">
        <v>3160</v>
      </c>
      <c r="IE140" s="224">
        <v>3</v>
      </c>
      <c r="IF140" s="224" t="s">
        <v>1188</v>
      </c>
      <c r="IG140" s="224" t="s">
        <v>33</v>
      </c>
      <c r="IH140" s="224">
        <v>2</v>
      </c>
      <c r="II140" s="224" t="s">
        <v>17</v>
      </c>
      <c r="IJ140" s="224" t="s">
        <v>17</v>
      </c>
      <c r="IK140" s="214">
        <v>45614</v>
      </c>
      <c r="IL140" s="222" t="s">
        <v>3159</v>
      </c>
      <c r="IM140" s="222">
        <v>3</v>
      </c>
      <c r="IN140" s="222" t="s">
        <v>1188</v>
      </c>
      <c r="IO140" s="222" t="s">
        <v>33</v>
      </c>
      <c r="IP140" s="222">
        <v>2</v>
      </c>
      <c r="IQ140" s="222" t="s">
        <v>17</v>
      </c>
      <c r="IR140" s="222" t="s">
        <v>17</v>
      </c>
      <c r="IS140" s="223">
        <v>45614</v>
      </c>
    </row>
    <row r="141" spans="1:253" s="11" customFormat="1" ht="13.25" customHeight="1" x14ac:dyDescent="0.25">
      <c r="A141" s="11" t="s">
        <v>195</v>
      </c>
      <c r="B141" s="11" t="s">
        <v>10140</v>
      </c>
      <c r="C141" s="11" t="s">
        <v>196</v>
      </c>
      <c r="D141" s="11" t="s">
        <v>197</v>
      </c>
      <c r="E141" s="11" t="s">
        <v>9735</v>
      </c>
      <c r="F141" s="11" t="s">
        <v>8452</v>
      </c>
      <c r="G141" s="212">
        <v>19319000</v>
      </c>
      <c r="H141" s="213" t="s">
        <v>4332</v>
      </c>
      <c r="I141" s="213" t="s">
        <v>358</v>
      </c>
      <c r="J141" s="213">
        <v>1</v>
      </c>
      <c r="K141" s="213" t="s">
        <v>8451</v>
      </c>
      <c r="L141" s="213" t="s">
        <v>8413</v>
      </c>
      <c r="M141" s="214">
        <v>45716</v>
      </c>
      <c r="N141" s="227" t="s">
        <v>8454</v>
      </c>
      <c r="O141" s="216">
        <v>22320</v>
      </c>
      <c r="P141" s="216" t="s">
        <v>8412</v>
      </c>
      <c r="Q141" s="216" t="s">
        <v>358</v>
      </c>
      <c r="R141" s="216">
        <v>1</v>
      </c>
      <c r="S141" s="216" t="s">
        <v>8453</v>
      </c>
      <c r="T141" s="216" t="s">
        <v>8416</v>
      </c>
      <c r="U141" s="217">
        <v>45716</v>
      </c>
      <c r="V141" s="227" t="s">
        <v>8457</v>
      </c>
      <c r="W141" s="213">
        <v>14558000</v>
      </c>
      <c r="X141" s="213" t="s">
        <v>8455</v>
      </c>
      <c r="Y141" s="213" t="s">
        <v>358</v>
      </c>
      <c r="Z141" s="213">
        <v>1</v>
      </c>
      <c r="AA141" s="213" t="s">
        <v>8456</v>
      </c>
      <c r="AB141" s="213" t="s">
        <v>8440</v>
      </c>
      <c r="AC141" s="214">
        <v>45716</v>
      </c>
      <c r="AD141" s="227" t="s">
        <v>8461</v>
      </c>
      <c r="AE141" s="218">
        <v>14558000</v>
      </c>
      <c r="AF141" s="218" t="s">
        <v>8458</v>
      </c>
      <c r="AG141" s="218" t="s">
        <v>358</v>
      </c>
      <c r="AH141" s="218">
        <v>1</v>
      </c>
      <c r="AI141" s="218" t="s">
        <v>8460</v>
      </c>
      <c r="AJ141" s="218" t="s">
        <v>8459</v>
      </c>
      <c r="AK141" s="219">
        <v>45716</v>
      </c>
      <c r="AL141" s="227" t="s">
        <v>8465</v>
      </c>
      <c r="AM141" s="213">
        <v>261000</v>
      </c>
      <c r="AN141" s="213" t="s">
        <v>8462</v>
      </c>
      <c r="AO141" s="213" t="s">
        <v>742</v>
      </c>
      <c r="AP141" s="213">
        <v>2</v>
      </c>
      <c r="AQ141" s="213" t="s">
        <v>8464</v>
      </c>
      <c r="AR141" s="213" t="s">
        <v>8463</v>
      </c>
      <c r="AS141" s="214">
        <v>45716</v>
      </c>
      <c r="AT141" s="228" t="s">
        <v>8466</v>
      </c>
      <c r="AU141" s="218" t="s">
        <v>17</v>
      </c>
      <c r="AV141" s="218" t="s">
        <v>17</v>
      </c>
      <c r="AW141" s="218" t="s">
        <v>17</v>
      </c>
      <c r="AX141" s="218" t="s">
        <v>17</v>
      </c>
      <c r="AY141" s="218" t="s">
        <v>6606</v>
      </c>
      <c r="AZ141" s="218" t="s">
        <v>17</v>
      </c>
      <c r="BA141" s="219">
        <v>45716</v>
      </c>
      <c r="BB141" s="227" t="s">
        <v>201</v>
      </c>
      <c r="BC141" s="213" t="s">
        <v>17</v>
      </c>
      <c r="BD141" s="213">
        <v>0</v>
      </c>
      <c r="BE141" s="213" t="s">
        <v>33</v>
      </c>
      <c r="BF141" s="213">
        <v>2</v>
      </c>
      <c r="BG141" s="213" t="s">
        <v>18</v>
      </c>
      <c r="BH141" s="213">
        <v>0</v>
      </c>
      <c r="BI141" s="214">
        <v>43511</v>
      </c>
      <c r="BJ141" s="228" t="s">
        <v>8468</v>
      </c>
      <c r="BK141" s="228">
        <v>158</v>
      </c>
      <c r="BL141" s="228" t="s">
        <v>5730</v>
      </c>
      <c r="BM141" s="228" t="s">
        <v>358</v>
      </c>
      <c r="BN141" s="228">
        <v>1</v>
      </c>
      <c r="BO141" s="228" t="s">
        <v>8467</v>
      </c>
      <c r="BP141" s="218" t="s">
        <v>496</v>
      </c>
      <c r="BQ141" s="229">
        <v>45716</v>
      </c>
      <c r="BR141" s="227" t="s">
        <v>198</v>
      </c>
      <c r="BS141" s="230" t="s">
        <v>17</v>
      </c>
      <c r="BT141" s="230">
        <v>0</v>
      </c>
      <c r="BU141" s="230" t="s">
        <v>33</v>
      </c>
      <c r="BV141" s="230">
        <v>2</v>
      </c>
      <c r="BW141" s="230" t="s">
        <v>18</v>
      </c>
      <c r="BX141" s="230">
        <v>0</v>
      </c>
      <c r="BY141" s="214">
        <v>43511</v>
      </c>
      <c r="BZ141" s="228" t="s">
        <v>199</v>
      </c>
      <c r="CA141" s="228" t="s">
        <v>17</v>
      </c>
      <c r="CB141" s="228">
        <v>0</v>
      </c>
      <c r="CC141" s="228" t="s">
        <v>17</v>
      </c>
      <c r="CD141" s="228" t="s">
        <v>17</v>
      </c>
      <c r="CE141" s="228" t="s">
        <v>18</v>
      </c>
      <c r="CF141" s="228">
        <v>0</v>
      </c>
      <c r="CG141" s="229">
        <v>43511</v>
      </c>
      <c r="CH141" s="227" t="s">
        <v>10896</v>
      </c>
      <c r="CI141" s="228" t="e">
        <v>#N/A</v>
      </c>
      <c r="CJ141" s="228" t="e">
        <v>#N/A</v>
      </c>
      <c r="CK141" s="228" t="e">
        <v>#N/A</v>
      </c>
      <c r="CL141" s="228" t="e">
        <v>#N/A</v>
      </c>
      <c r="CM141" s="228" t="e">
        <v>#N/A</v>
      </c>
      <c r="CN141" s="228" t="e">
        <v>#N/A</v>
      </c>
      <c r="CO141" s="231" t="e">
        <v>#N/A</v>
      </c>
      <c r="CP141" s="228" t="s">
        <v>200</v>
      </c>
      <c r="CQ141" s="230" t="s">
        <v>17</v>
      </c>
      <c r="CR141" s="230">
        <v>0</v>
      </c>
      <c r="CS141" s="230" t="s">
        <v>33</v>
      </c>
      <c r="CT141" s="230">
        <v>2</v>
      </c>
      <c r="CU141" s="230" t="s">
        <v>18</v>
      </c>
      <c r="CV141" s="230">
        <v>0</v>
      </c>
      <c r="CW141" s="214">
        <v>43511</v>
      </c>
      <c r="CX141" s="228" t="s">
        <v>8472</v>
      </c>
      <c r="CY141" s="218">
        <v>674000</v>
      </c>
      <c r="CZ141" s="218" t="s">
        <v>8479</v>
      </c>
      <c r="DA141" s="218" t="s">
        <v>742</v>
      </c>
      <c r="DB141" s="218">
        <v>2</v>
      </c>
      <c r="DC141" s="218" t="s">
        <v>8480</v>
      </c>
      <c r="DD141" s="218" t="s">
        <v>8440</v>
      </c>
      <c r="DE141" s="220">
        <v>45716</v>
      </c>
      <c r="DF141" s="227" t="s">
        <v>8475</v>
      </c>
      <c r="DG141" s="213">
        <v>0</v>
      </c>
      <c r="DH141" s="230" t="s">
        <v>8473</v>
      </c>
      <c r="DI141" s="230" t="s">
        <v>742</v>
      </c>
      <c r="DJ141" s="230">
        <v>2</v>
      </c>
      <c r="DK141" s="230" t="s">
        <v>8474</v>
      </c>
      <c r="DL141" s="230" t="s">
        <v>8440</v>
      </c>
      <c r="DM141" s="214">
        <v>45716</v>
      </c>
      <c r="DN141" s="228" t="s">
        <v>8478</v>
      </c>
      <c r="DO141" s="218">
        <v>13883000</v>
      </c>
      <c r="DP141" s="228" t="s">
        <v>8476</v>
      </c>
      <c r="DQ141" s="228" t="s">
        <v>742</v>
      </c>
      <c r="DR141" s="228">
        <v>2</v>
      </c>
      <c r="DS141" s="228" t="s">
        <v>8477</v>
      </c>
      <c r="DT141" s="228" t="s">
        <v>8440</v>
      </c>
      <c r="DU141" s="229">
        <v>45716</v>
      </c>
      <c r="DV141" s="227" t="s">
        <v>8481</v>
      </c>
      <c r="DW141" s="213">
        <v>206000</v>
      </c>
      <c r="DX141" s="230" t="s">
        <v>8479</v>
      </c>
      <c r="DY141" s="230" t="s">
        <v>742</v>
      </c>
      <c r="DZ141" s="230">
        <v>2</v>
      </c>
      <c r="EA141" s="230" t="s">
        <v>8480</v>
      </c>
      <c r="EB141" s="230" t="s">
        <v>8440</v>
      </c>
      <c r="EC141" s="214">
        <v>45716</v>
      </c>
      <c r="ED141" s="228" t="s">
        <v>8484</v>
      </c>
      <c r="EE141" s="218">
        <v>468000</v>
      </c>
      <c r="EF141" s="228" t="s">
        <v>8482</v>
      </c>
      <c r="EG141" s="228" t="s">
        <v>742</v>
      </c>
      <c r="EH141" s="228">
        <v>2</v>
      </c>
      <c r="EI141" s="228" t="s">
        <v>8483</v>
      </c>
      <c r="EJ141" s="228" t="s">
        <v>8440</v>
      </c>
      <c r="EK141" s="229">
        <v>45716</v>
      </c>
      <c r="EL141" s="227" t="s">
        <v>8487</v>
      </c>
      <c r="EM141" s="213">
        <v>0</v>
      </c>
      <c r="EN141" s="230" t="s">
        <v>8485</v>
      </c>
      <c r="EO141" s="230" t="s">
        <v>742</v>
      </c>
      <c r="EP141" s="230">
        <v>2</v>
      </c>
      <c r="EQ141" s="230" t="s">
        <v>8486</v>
      </c>
      <c r="ER141" s="230" t="s">
        <v>8440</v>
      </c>
      <c r="ES141" s="214">
        <v>45716</v>
      </c>
      <c r="ET141" s="228" t="s">
        <v>8469</v>
      </c>
      <c r="EU141" s="228">
        <v>195</v>
      </c>
      <c r="EV141" s="228" t="s">
        <v>5730</v>
      </c>
      <c r="EW141" s="228" t="s">
        <v>358</v>
      </c>
      <c r="EX141" s="228">
        <v>1</v>
      </c>
      <c r="EY141" s="228" t="s">
        <v>8428</v>
      </c>
      <c r="EZ141" s="228" t="s">
        <v>496</v>
      </c>
      <c r="FA141" s="229">
        <v>45716</v>
      </c>
      <c r="FB141" s="227" t="s">
        <v>8491</v>
      </c>
      <c r="FC141" s="230">
        <v>4</v>
      </c>
      <c r="FD141" s="230" t="s">
        <v>8488</v>
      </c>
      <c r="FE141" s="230" t="s">
        <v>358</v>
      </c>
      <c r="FF141" s="230">
        <v>1</v>
      </c>
      <c r="FG141" s="230" t="s">
        <v>8490</v>
      </c>
      <c r="FH141" s="230" t="s">
        <v>8489</v>
      </c>
      <c r="FI141" s="214">
        <v>45716</v>
      </c>
      <c r="FJ141" s="227" t="s">
        <v>202</v>
      </c>
      <c r="FK141" s="228" t="s">
        <v>17</v>
      </c>
      <c r="FL141" s="228">
        <v>0</v>
      </c>
      <c r="FM141" s="228" t="s">
        <v>33</v>
      </c>
      <c r="FN141" s="228">
        <v>2</v>
      </c>
      <c r="FO141" s="228">
        <v>0</v>
      </c>
      <c r="FP141" s="218">
        <v>0</v>
      </c>
      <c r="FQ141" s="219">
        <v>43511</v>
      </c>
      <c r="FR141" s="227" t="s">
        <v>203</v>
      </c>
      <c r="FS141" s="230" t="s">
        <v>17</v>
      </c>
      <c r="FT141" s="230">
        <v>0</v>
      </c>
      <c r="FU141" s="230" t="s">
        <v>33</v>
      </c>
      <c r="FV141" s="230">
        <v>2</v>
      </c>
      <c r="FW141" s="230">
        <v>0</v>
      </c>
      <c r="FX141" s="230">
        <v>0</v>
      </c>
      <c r="FY141" s="214">
        <v>43511</v>
      </c>
      <c r="FZ141" s="228" t="s">
        <v>3165</v>
      </c>
      <c r="GA141" s="228">
        <v>0</v>
      </c>
      <c r="GB141" s="228" t="s">
        <v>1188</v>
      </c>
      <c r="GC141" s="228" t="s">
        <v>33</v>
      </c>
      <c r="GD141" s="228">
        <v>2</v>
      </c>
      <c r="GE141" s="228" t="s">
        <v>17</v>
      </c>
      <c r="GF141" s="228" t="s">
        <v>17</v>
      </c>
      <c r="GG141" s="229">
        <v>45614</v>
      </c>
      <c r="GH141" s="227" t="s">
        <v>3171</v>
      </c>
      <c r="GI141" s="230">
        <v>0</v>
      </c>
      <c r="GJ141" s="230" t="s">
        <v>1188</v>
      </c>
      <c r="GK141" s="230" t="s">
        <v>33</v>
      </c>
      <c r="GL141" s="230">
        <v>2</v>
      </c>
      <c r="GM141" s="230" t="s">
        <v>17</v>
      </c>
      <c r="GN141" s="230" t="s">
        <v>17</v>
      </c>
      <c r="GO141" s="214">
        <v>45614</v>
      </c>
      <c r="GP141" s="228" t="s">
        <v>3166</v>
      </c>
      <c r="GQ141" s="228">
        <v>0</v>
      </c>
      <c r="GR141" s="228" t="s">
        <v>1188</v>
      </c>
      <c r="GS141" s="228" t="s">
        <v>33</v>
      </c>
      <c r="GT141" s="228">
        <v>2</v>
      </c>
      <c r="GU141" s="228" t="s">
        <v>17</v>
      </c>
      <c r="GV141" s="228" t="s">
        <v>17</v>
      </c>
      <c r="GW141" s="229">
        <v>45614</v>
      </c>
      <c r="GX141" s="227" t="s">
        <v>3172</v>
      </c>
      <c r="GY141" s="230">
        <v>1</v>
      </c>
      <c r="GZ141" s="230" t="s">
        <v>1188</v>
      </c>
      <c r="HA141" s="230" t="s">
        <v>33</v>
      </c>
      <c r="HB141" s="230">
        <v>2</v>
      </c>
      <c r="HC141" s="230" t="s">
        <v>17</v>
      </c>
      <c r="HD141" s="230" t="s">
        <v>17</v>
      </c>
      <c r="HE141" s="214">
        <v>45614</v>
      </c>
      <c r="HF141" s="228" t="s">
        <v>3164</v>
      </c>
      <c r="HG141" s="228">
        <v>0</v>
      </c>
      <c r="HH141" s="228" t="s">
        <v>1188</v>
      </c>
      <c r="HI141" s="228" t="s">
        <v>33</v>
      </c>
      <c r="HJ141" s="228">
        <v>2</v>
      </c>
      <c r="HK141" s="228" t="s">
        <v>17</v>
      </c>
      <c r="HL141" s="228" t="s">
        <v>17</v>
      </c>
      <c r="HM141" s="229">
        <v>45614</v>
      </c>
      <c r="HN141" s="227" t="s">
        <v>3170</v>
      </c>
      <c r="HO141" s="230">
        <v>0</v>
      </c>
      <c r="HP141" s="230" t="s">
        <v>1188</v>
      </c>
      <c r="HQ141" s="230" t="s">
        <v>33</v>
      </c>
      <c r="HR141" s="230">
        <v>2</v>
      </c>
      <c r="HS141" s="230" t="s">
        <v>17</v>
      </c>
      <c r="HT141" s="230" t="s">
        <v>17</v>
      </c>
      <c r="HU141" s="214">
        <v>45614</v>
      </c>
      <c r="HV141" s="228" t="s">
        <v>3167</v>
      </c>
      <c r="HW141" s="228">
        <v>3</v>
      </c>
      <c r="HX141" s="228" t="s">
        <v>1188</v>
      </c>
      <c r="HY141" s="228" t="s">
        <v>33</v>
      </c>
      <c r="HZ141" s="228">
        <v>2</v>
      </c>
      <c r="IA141" s="228" t="s">
        <v>17</v>
      </c>
      <c r="IB141" s="228" t="s">
        <v>17</v>
      </c>
      <c r="IC141" s="229">
        <v>45614</v>
      </c>
      <c r="ID141" s="227" t="s">
        <v>3169</v>
      </c>
      <c r="IE141" s="230">
        <v>3</v>
      </c>
      <c r="IF141" s="230" t="s">
        <v>1188</v>
      </c>
      <c r="IG141" s="230" t="s">
        <v>33</v>
      </c>
      <c r="IH141" s="230">
        <v>2</v>
      </c>
      <c r="II141" s="230" t="s">
        <v>17</v>
      </c>
      <c r="IJ141" s="230" t="s">
        <v>17</v>
      </c>
      <c r="IK141" s="214">
        <v>45614</v>
      </c>
      <c r="IL141" s="228" t="s">
        <v>3168</v>
      </c>
      <c r="IM141" s="228">
        <v>3</v>
      </c>
      <c r="IN141" s="228" t="s">
        <v>1188</v>
      </c>
      <c r="IO141" s="228" t="s">
        <v>33</v>
      </c>
      <c r="IP141" s="228">
        <v>2</v>
      </c>
      <c r="IQ141" s="228" t="s">
        <v>17</v>
      </c>
      <c r="IR141" s="228" t="s">
        <v>17</v>
      </c>
      <c r="IS141" s="229">
        <v>45614</v>
      </c>
    </row>
    <row r="142" spans="1:253" x14ac:dyDescent="0.35">
      <c r="A142" s="11" t="s">
        <v>204</v>
      </c>
      <c r="B142" s="11" t="s">
        <v>10162</v>
      </c>
      <c r="C142" s="11" t="s">
        <v>205</v>
      </c>
      <c r="D142" s="11" t="s">
        <v>197</v>
      </c>
      <c r="E142" s="11" t="s">
        <v>9735</v>
      </c>
      <c r="F142" s="11" t="s">
        <v>8493</v>
      </c>
      <c r="G142" s="212">
        <v>4044000</v>
      </c>
      <c r="H142" s="213" t="s">
        <v>8470</v>
      </c>
      <c r="I142" s="213" t="s">
        <v>358</v>
      </c>
      <c r="J142" s="213">
        <v>1</v>
      </c>
      <c r="K142" s="213" t="s">
        <v>8492</v>
      </c>
      <c r="L142" s="213" t="s">
        <v>8440</v>
      </c>
      <c r="M142" s="214">
        <v>45716</v>
      </c>
      <c r="N142" s="227" t="s">
        <v>8497</v>
      </c>
      <c r="O142" s="216">
        <v>148765</v>
      </c>
      <c r="P142" s="216" t="s">
        <v>8494</v>
      </c>
      <c r="Q142" s="216" t="s">
        <v>22</v>
      </c>
      <c r="R142" s="216">
        <v>3</v>
      </c>
      <c r="S142" s="216" t="s">
        <v>8496</v>
      </c>
      <c r="T142" s="216" t="s">
        <v>8495</v>
      </c>
      <c r="U142" s="217">
        <v>45716</v>
      </c>
      <c r="V142" s="227" t="s">
        <v>8499</v>
      </c>
      <c r="W142" s="213">
        <v>4044000</v>
      </c>
      <c r="X142" s="213" t="s">
        <v>8470</v>
      </c>
      <c r="Y142" s="213" t="s">
        <v>358</v>
      </c>
      <c r="Z142" s="213">
        <v>1</v>
      </c>
      <c r="AA142" s="213" t="s">
        <v>8498</v>
      </c>
      <c r="AB142" s="213" t="s">
        <v>8440</v>
      </c>
      <c r="AC142" s="214">
        <v>45716</v>
      </c>
      <c r="AD142" s="227" t="s">
        <v>8500</v>
      </c>
      <c r="AE142" s="218">
        <v>4044000</v>
      </c>
      <c r="AF142" s="218" t="s">
        <v>8473</v>
      </c>
      <c r="AG142" s="218" t="s">
        <v>358</v>
      </c>
      <c r="AH142" s="218">
        <v>1</v>
      </c>
      <c r="AI142" s="218" t="s">
        <v>8498</v>
      </c>
      <c r="AJ142" s="218" t="s">
        <v>8440</v>
      </c>
      <c r="AK142" s="219">
        <v>45716</v>
      </c>
      <c r="AL142" s="227" t="s">
        <v>8504</v>
      </c>
      <c r="AM142" s="213">
        <v>140000</v>
      </c>
      <c r="AN142" s="213" t="s">
        <v>8501</v>
      </c>
      <c r="AO142" s="213" t="s">
        <v>358</v>
      </c>
      <c r="AP142" s="213">
        <v>1</v>
      </c>
      <c r="AQ142" s="213" t="s">
        <v>8503</v>
      </c>
      <c r="AR142" s="213" t="s">
        <v>8502</v>
      </c>
      <c r="AS142" s="214">
        <v>45716</v>
      </c>
      <c r="AT142" s="228" t="s">
        <v>8505</v>
      </c>
      <c r="AU142" s="218">
        <v>0</v>
      </c>
      <c r="AV142" s="218" t="s">
        <v>17</v>
      </c>
      <c r="AW142" s="218" t="s">
        <v>17</v>
      </c>
      <c r="AX142" s="218" t="s">
        <v>17</v>
      </c>
      <c r="AY142" s="218" t="s">
        <v>6606</v>
      </c>
      <c r="AZ142" s="218" t="s">
        <v>17</v>
      </c>
      <c r="BA142" s="219">
        <v>45716</v>
      </c>
      <c r="BB142" s="227" t="s">
        <v>213</v>
      </c>
      <c r="BC142" s="213" t="s">
        <v>17</v>
      </c>
      <c r="BD142" s="213">
        <v>0</v>
      </c>
      <c r="BE142" s="213" t="s">
        <v>33</v>
      </c>
      <c r="BF142" s="213">
        <v>2</v>
      </c>
      <c r="BG142" s="213" t="s">
        <v>206</v>
      </c>
      <c r="BH142" s="213" t="s">
        <v>212</v>
      </c>
      <c r="BI142" s="214">
        <v>43511</v>
      </c>
      <c r="BJ142" s="228" t="s">
        <v>8507</v>
      </c>
      <c r="BK142" s="228">
        <v>28</v>
      </c>
      <c r="BL142" s="228" t="s">
        <v>5730</v>
      </c>
      <c r="BM142" s="228" t="s">
        <v>358</v>
      </c>
      <c r="BN142" s="228">
        <v>1</v>
      </c>
      <c r="BO142" s="228" t="s">
        <v>8506</v>
      </c>
      <c r="BP142" s="218" t="s">
        <v>496</v>
      </c>
      <c r="BQ142" s="229">
        <v>45716</v>
      </c>
      <c r="BR142" s="227" t="s">
        <v>207</v>
      </c>
      <c r="BS142" s="230" t="s">
        <v>17</v>
      </c>
      <c r="BT142" s="230">
        <v>0</v>
      </c>
      <c r="BU142" s="230" t="s">
        <v>33</v>
      </c>
      <c r="BV142" s="230">
        <v>2</v>
      </c>
      <c r="BW142" s="230" t="s">
        <v>206</v>
      </c>
      <c r="BX142" s="230">
        <v>0</v>
      </c>
      <c r="BY142" s="214">
        <v>43511</v>
      </c>
      <c r="BZ142" s="228" t="s">
        <v>210</v>
      </c>
      <c r="CA142" s="228">
        <v>0</v>
      </c>
      <c r="CB142" s="228" t="s">
        <v>17</v>
      </c>
      <c r="CC142" s="228" t="s">
        <v>33</v>
      </c>
      <c r="CD142" s="228">
        <v>2</v>
      </c>
      <c r="CE142" s="228" t="s">
        <v>209</v>
      </c>
      <c r="CF142" s="228" t="s">
        <v>208</v>
      </c>
      <c r="CG142" s="229">
        <v>43511</v>
      </c>
      <c r="CH142" s="227" t="s">
        <v>10897</v>
      </c>
      <c r="CI142" s="228" t="e">
        <v>#N/A</v>
      </c>
      <c r="CJ142" s="228" t="e">
        <v>#N/A</v>
      </c>
      <c r="CK142" s="228" t="e">
        <v>#N/A</v>
      </c>
      <c r="CL142" s="228" t="e">
        <v>#N/A</v>
      </c>
      <c r="CM142" s="228" t="e">
        <v>#N/A</v>
      </c>
      <c r="CN142" s="228" t="e">
        <v>#N/A</v>
      </c>
      <c r="CO142" s="231" t="e">
        <v>#N/A</v>
      </c>
      <c r="CP142" s="228" t="s">
        <v>211</v>
      </c>
      <c r="CQ142" s="230" t="s">
        <v>17</v>
      </c>
      <c r="CR142" s="230">
        <v>0</v>
      </c>
      <c r="CS142" s="230" t="s">
        <v>33</v>
      </c>
      <c r="CT142" s="230">
        <v>2</v>
      </c>
      <c r="CU142" s="230" t="s">
        <v>206</v>
      </c>
      <c r="CV142" s="230">
        <v>0</v>
      </c>
      <c r="CW142" s="214">
        <v>43511</v>
      </c>
      <c r="CX142" s="228" t="s">
        <v>8512</v>
      </c>
      <c r="CY142" s="218">
        <v>1341000</v>
      </c>
      <c r="CZ142" s="218" t="s">
        <v>8509</v>
      </c>
      <c r="DA142" s="218" t="s">
        <v>742</v>
      </c>
      <c r="DB142" s="218">
        <v>2</v>
      </c>
      <c r="DC142" s="218" t="s">
        <v>8519</v>
      </c>
      <c r="DD142" s="218" t="s">
        <v>8510</v>
      </c>
      <c r="DE142" s="220">
        <v>45716</v>
      </c>
      <c r="DF142" s="227" t="s">
        <v>8516</v>
      </c>
      <c r="DG142" s="213">
        <v>0</v>
      </c>
      <c r="DH142" s="230" t="s">
        <v>8513</v>
      </c>
      <c r="DI142" s="230" t="s">
        <v>742</v>
      </c>
      <c r="DJ142" s="230">
        <v>2</v>
      </c>
      <c r="DK142" s="230" t="s">
        <v>8515</v>
      </c>
      <c r="DL142" s="230" t="s">
        <v>8514</v>
      </c>
      <c r="DM142" s="214">
        <v>45716</v>
      </c>
      <c r="DN142" s="228" t="s">
        <v>8518</v>
      </c>
      <c r="DO142" s="218">
        <v>2703000</v>
      </c>
      <c r="DP142" s="228" t="s">
        <v>8513</v>
      </c>
      <c r="DQ142" s="228" t="s">
        <v>742</v>
      </c>
      <c r="DR142" s="228">
        <v>2</v>
      </c>
      <c r="DS142" s="228" t="s">
        <v>8517</v>
      </c>
      <c r="DT142" s="228" t="s">
        <v>8514</v>
      </c>
      <c r="DU142" s="229">
        <v>45716</v>
      </c>
      <c r="DV142" s="227" t="s">
        <v>8520</v>
      </c>
      <c r="DW142" s="213">
        <v>1341000</v>
      </c>
      <c r="DX142" s="230" t="s">
        <v>8509</v>
      </c>
      <c r="DY142" s="230" t="s">
        <v>742</v>
      </c>
      <c r="DZ142" s="230">
        <v>2</v>
      </c>
      <c r="EA142" s="230" t="s">
        <v>8519</v>
      </c>
      <c r="EB142" s="230" t="s">
        <v>8510</v>
      </c>
      <c r="EC142" s="214">
        <v>45716</v>
      </c>
      <c r="ED142" s="228" t="s">
        <v>8522</v>
      </c>
      <c r="EE142" s="218">
        <v>0</v>
      </c>
      <c r="EF142" s="228" t="s">
        <v>8509</v>
      </c>
      <c r="EG142" s="228" t="s">
        <v>742</v>
      </c>
      <c r="EH142" s="228">
        <v>2</v>
      </c>
      <c r="EI142" s="228" t="s">
        <v>8521</v>
      </c>
      <c r="EJ142" s="228" t="s">
        <v>8510</v>
      </c>
      <c r="EK142" s="229">
        <v>45716</v>
      </c>
      <c r="EL142" s="227" t="s">
        <v>8525</v>
      </c>
      <c r="EM142" s="213">
        <v>0</v>
      </c>
      <c r="EN142" s="230" t="s">
        <v>8523</v>
      </c>
      <c r="EO142" s="230" t="s">
        <v>742</v>
      </c>
      <c r="EP142" s="230">
        <v>2</v>
      </c>
      <c r="EQ142" s="230" t="s">
        <v>8486</v>
      </c>
      <c r="ER142" s="230" t="s">
        <v>8524</v>
      </c>
      <c r="ES142" s="214">
        <v>45716</v>
      </c>
      <c r="ET142" s="228" t="s">
        <v>8508</v>
      </c>
      <c r="EU142" s="228">
        <v>195</v>
      </c>
      <c r="EV142" s="228" t="s">
        <v>5730</v>
      </c>
      <c r="EW142" s="228" t="s">
        <v>358</v>
      </c>
      <c r="EX142" s="228">
        <v>1</v>
      </c>
      <c r="EY142" s="228" t="s">
        <v>8428</v>
      </c>
      <c r="EZ142" s="228" t="s">
        <v>496</v>
      </c>
      <c r="FA142" s="229">
        <v>45716</v>
      </c>
      <c r="FB142" s="227" t="s">
        <v>8528</v>
      </c>
      <c r="FC142" s="230">
        <v>3</v>
      </c>
      <c r="FD142" s="230" t="s">
        <v>8526</v>
      </c>
      <c r="FE142" s="230" t="s">
        <v>358</v>
      </c>
      <c r="FF142" s="230">
        <v>1</v>
      </c>
      <c r="FG142" s="230" t="s">
        <v>8527</v>
      </c>
      <c r="FH142" s="230" t="s">
        <v>8463</v>
      </c>
      <c r="FI142" s="214">
        <v>45716</v>
      </c>
      <c r="FJ142" s="227" t="s">
        <v>214</v>
      </c>
      <c r="FK142" s="228" t="s">
        <v>17</v>
      </c>
      <c r="FL142" s="228">
        <v>0</v>
      </c>
      <c r="FM142" s="228" t="s">
        <v>33</v>
      </c>
      <c r="FN142" s="228">
        <v>2</v>
      </c>
      <c r="FO142" s="228" t="s">
        <v>206</v>
      </c>
      <c r="FP142" s="218" t="s">
        <v>212</v>
      </c>
      <c r="FQ142" s="219">
        <v>43511</v>
      </c>
      <c r="FR142" s="227" t="s">
        <v>215</v>
      </c>
      <c r="FS142" s="230" t="s">
        <v>17</v>
      </c>
      <c r="FT142" s="230">
        <v>0</v>
      </c>
      <c r="FU142" s="230" t="s">
        <v>33</v>
      </c>
      <c r="FV142" s="230">
        <v>2</v>
      </c>
      <c r="FW142" s="230" t="s">
        <v>206</v>
      </c>
      <c r="FX142" s="230">
        <v>0</v>
      </c>
      <c r="FY142" s="214">
        <v>43511</v>
      </c>
      <c r="FZ142" s="228" t="s">
        <v>3174</v>
      </c>
      <c r="GA142" s="228">
        <v>0</v>
      </c>
      <c r="GB142" s="228" t="s">
        <v>1188</v>
      </c>
      <c r="GC142" s="228" t="s">
        <v>33</v>
      </c>
      <c r="GD142" s="228">
        <v>2</v>
      </c>
      <c r="GE142" s="228" t="s">
        <v>17</v>
      </c>
      <c r="GF142" s="228" t="s">
        <v>17</v>
      </c>
      <c r="GG142" s="229">
        <v>45614</v>
      </c>
      <c r="GH142" s="227" t="s">
        <v>3180</v>
      </c>
      <c r="GI142" s="230">
        <v>0</v>
      </c>
      <c r="GJ142" s="230" t="s">
        <v>1188</v>
      </c>
      <c r="GK142" s="230" t="s">
        <v>33</v>
      </c>
      <c r="GL142" s="230">
        <v>2</v>
      </c>
      <c r="GM142" s="230" t="s">
        <v>17</v>
      </c>
      <c r="GN142" s="230" t="s">
        <v>17</v>
      </c>
      <c r="GO142" s="214">
        <v>45614</v>
      </c>
      <c r="GP142" s="228" t="s">
        <v>3175</v>
      </c>
      <c r="GQ142" s="228">
        <v>0</v>
      </c>
      <c r="GR142" s="228" t="s">
        <v>1188</v>
      </c>
      <c r="GS142" s="228" t="s">
        <v>33</v>
      </c>
      <c r="GT142" s="228">
        <v>2</v>
      </c>
      <c r="GU142" s="228" t="s">
        <v>17</v>
      </c>
      <c r="GV142" s="228" t="s">
        <v>17</v>
      </c>
      <c r="GW142" s="229">
        <v>45614</v>
      </c>
      <c r="GX142" s="227" t="s">
        <v>3181</v>
      </c>
      <c r="GY142" s="230">
        <v>1</v>
      </c>
      <c r="GZ142" s="230" t="s">
        <v>1188</v>
      </c>
      <c r="HA142" s="230" t="s">
        <v>33</v>
      </c>
      <c r="HB142" s="230">
        <v>2</v>
      </c>
      <c r="HC142" s="230" t="s">
        <v>17</v>
      </c>
      <c r="HD142" s="230" t="s">
        <v>17</v>
      </c>
      <c r="HE142" s="214">
        <v>45614</v>
      </c>
      <c r="HF142" s="228" t="s">
        <v>3173</v>
      </c>
      <c r="HG142" s="228">
        <v>0</v>
      </c>
      <c r="HH142" s="228" t="s">
        <v>1188</v>
      </c>
      <c r="HI142" s="228" t="s">
        <v>33</v>
      </c>
      <c r="HJ142" s="228">
        <v>2</v>
      </c>
      <c r="HK142" s="228" t="s">
        <v>17</v>
      </c>
      <c r="HL142" s="228" t="s">
        <v>17</v>
      </c>
      <c r="HM142" s="229">
        <v>45614</v>
      </c>
      <c r="HN142" s="227" t="s">
        <v>3179</v>
      </c>
      <c r="HO142" s="230">
        <v>0</v>
      </c>
      <c r="HP142" s="230" t="s">
        <v>1188</v>
      </c>
      <c r="HQ142" s="230" t="s">
        <v>33</v>
      </c>
      <c r="HR142" s="230">
        <v>2</v>
      </c>
      <c r="HS142" s="230" t="s">
        <v>17</v>
      </c>
      <c r="HT142" s="230" t="s">
        <v>17</v>
      </c>
      <c r="HU142" s="214">
        <v>45614</v>
      </c>
      <c r="HV142" s="228" t="s">
        <v>3176</v>
      </c>
      <c r="HW142" s="228">
        <v>2</v>
      </c>
      <c r="HX142" s="228" t="s">
        <v>1188</v>
      </c>
      <c r="HY142" s="228" t="s">
        <v>33</v>
      </c>
      <c r="HZ142" s="228">
        <v>2</v>
      </c>
      <c r="IA142" s="228" t="s">
        <v>17</v>
      </c>
      <c r="IB142" s="228" t="s">
        <v>17</v>
      </c>
      <c r="IC142" s="229">
        <v>45614</v>
      </c>
      <c r="ID142" s="227" t="s">
        <v>3178</v>
      </c>
      <c r="IE142" s="230">
        <v>3</v>
      </c>
      <c r="IF142" s="230" t="s">
        <v>1188</v>
      </c>
      <c r="IG142" s="230" t="s">
        <v>33</v>
      </c>
      <c r="IH142" s="230">
        <v>2</v>
      </c>
      <c r="II142" s="230" t="s">
        <v>17</v>
      </c>
      <c r="IJ142" s="230" t="s">
        <v>17</v>
      </c>
      <c r="IK142" s="214">
        <v>45614</v>
      </c>
      <c r="IL142" s="228" t="s">
        <v>3177</v>
      </c>
      <c r="IM142" s="228">
        <v>3</v>
      </c>
      <c r="IN142" s="228" t="s">
        <v>1188</v>
      </c>
      <c r="IO142" s="228" t="s">
        <v>33</v>
      </c>
      <c r="IP142" s="228">
        <v>2</v>
      </c>
      <c r="IQ142" s="228" t="s">
        <v>17</v>
      </c>
      <c r="IR142" s="228" t="s">
        <v>17</v>
      </c>
      <c r="IS142" s="229">
        <v>45614</v>
      </c>
    </row>
    <row r="143" spans="1:253" x14ac:dyDescent="0.35">
      <c r="A143" s="11" t="s">
        <v>216</v>
      </c>
      <c r="B143" s="11" t="s">
        <v>10162</v>
      </c>
      <c r="C143" s="11" t="s">
        <v>217</v>
      </c>
      <c r="D143" s="11" t="s">
        <v>197</v>
      </c>
      <c r="E143" s="11" t="s">
        <v>9735</v>
      </c>
      <c r="F143" s="11" t="s">
        <v>8530</v>
      </c>
      <c r="G143" s="212">
        <v>19319000</v>
      </c>
      <c r="H143" s="213" t="s">
        <v>4332</v>
      </c>
      <c r="I143" s="213" t="s">
        <v>358</v>
      </c>
      <c r="J143" s="213">
        <v>1</v>
      </c>
      <c r="K143" s="213" t="s">
        <v>8529</v>
      </c>
      <c r="L143" s="213" t="s">
        <v>8413</v>
      </c>
      <c r="M143" s="214">
        <v>45716</v>
      </c>
      <c r="N143" s="227" t="s">
        <v>8534</v>
      </c>
      <c r="O143" s="216">
        <v>374096</v>
      </c>
      <c r="P143" s="216" t="s">
        <v>8531</v>
      </c>
      <c r="Q143" s="216" t="s">
        <v>22</v>
      </c>
      <c r="R143" s="216">
        <v>3</v>
      </c>
      <c r="S143" s="216" t="s">
        <v>8533</v>
      </c>
      <c r="T143" s="216" t="s">
        <v>8532</v>
      </c>
      <c r="U143" s="217">
        <v>45716</v>
      </c>
      <c r="V143" s="227" t="s">
        <v>8536</v>
      </c>
      <c r="W143" s="213">
        <v>3012000</v>
      </c>
      <c r="X143" s="213" t="s">
        <v>8470</v>
      </c>
      <c r="Y143" s="213" t="s">
        <v>358</v>
      </c>
      <c r="Z143" s="213">
        <v>1</v>
      </c>
      <c r="AA143" s="213" t="s">
        <v>8535</v>
      </c>
      <c r="AB143" s="213" t="s">
        <v>8440</v>
      </c>
      <c r="AC143" s="214">
        <v>45716</v>
      </c>
      <c r="AD143" s="227" t="s">
        <v>8538</v>
      </c>
      <c r="AE143" s="218">
        <v>3012000</v>
      </c>
      <c r="AF143" s="218" t="s">
        <v>8470</v>
      </c>
      <c r="AG143" s="218" t="s">
        <v>358</v>
      </c>
      <c r="AH143" s="218">
        <v>1</v>
      </c>
      <c r="AI143" s="218" t="s">
        <v>8537</v>
      </c>
      <c r="AJ143" s="218" t="s">
        <v>8440</v>
      </c>
      <c r="AK143" s="219">
        <v>45716</v>
      </c>
      <c r="AL143" s="227" t="s">
        <v>8542</v>
      </c>
      <c r="AM143" s="213">
        <v>759000</v>
      </c>
      <c r="AN143" s="213" t="s">
        <v>8539</v>
      </c>
      <c r="AO143" s="213" t="s">
        <v>358</v>
      </c>
      <c r="AP143" s="213">
        <v>1</v>
      </c>
      <c r="AQ143" s="213" t="s">
        <v>8541</v>
      </c>
      <c r="AR143" s="213" t="s">
        <v>8540</v>
      </c>
      <c r="AS143" s="214">
        <v>45716</v>
      </c>
      <c r="AT143" s="228" t="s">
        <v>8543</v>
      </c>
      <c r="AU143" s="218">
        <v>0</v>
      </c>
      <c r="AV143" s="218" t="s">
        <v>17</v>
      </c>
      <c r="AW143" s="218" t="s">
        <v>17</v>
      </c>
      <c r="AX143" s="218" t="s">
        <v>17</v>
      </c>
      <c r="AY143" s="218" t="s">
        <v>6606</v>
      </c>
      <c r="AZ143" s="218" t="s">
        <v>17</v>
      </c>
      <c r="BA143" s="219">
        <v>45716</v>
      </c>
      <c r="BB143" s="227" t="s">
        <v>222</v>
      </c>
      <c r="BC143" s="213" t="s">
        <v>17</v>
      </c>
      <c r="BD143" s="213">
        <v>0</v>
      </c>
      <c r="BE143" s="213" t="s">
        <v>33</v>
      </c>
      <c r="BF143" s="213">
        <v>2</v>
      </c>
      <c r="BG143" s="213" t="s">
        <v>206</v>
      </c>
      <c r="BH143" s="213">
        <v>0</v>
      </c>
      <c r="BI143" s="214">
        <v>43511</v>
      </c>
      <c r="BJ143" s="228" t="s">
        <v>8545</v>
      </c>
      <c r="BK143" s="228">
        <v>9</v>
      </c>
      <c r="BL143" s="228" t="s">
        <v>5730</v>
      </c>
      <c r="BM143" s="228" t="s">
        <v>358</v>
      </c>
      <c r="BN143" s="228">
        <v>1</v>
      </c>
      <c r="BO143" s="228" t="s">
        <v>8544</v>
      </c>
      <c r="BP143" s="218" t="s">
        <v>496</v>
      </c>
      <c r="BQ143" s="229">
        <v>45716</v>
      </c>
      <c r="BR143" s="227" t="s">
        <v>218</v>
      </c>
      <c r="BS143" s="230" t="s">
        <v>17</v>
      </c>
      <c r="BT143" s="230">
        <v>0</v>
      </c>
      <c r="BU143" s="230" t="s">
        <v>33</v>
      </c>
      <c r="BV143" s="230">
        <v>2</v>
      </c>
      <c r="BW143" s="230" t="s">
        <v>206</v>
      </c>
      <c r="BX143" s="230">
        <v>0</v>
      </c>
      <c r="BY143" s="214">
        <v>43511</v>
      </c>
      <c r="BZ143" s="228" t="s">
        <v>220</v>
      </c>
      <c r="CA143" s="228">
        <v>0</v>
      </c>
      <c r="CB143" s="228" t="s">
        <v>17</v>
      </c>
      <c r="CC143" s="228" t="s">
        <v>33</v>
      </c>
      <c r="CD143" s="228">
        <v>2</v>
      </c>
      <c r="CE143" s="228" t="s">
        <v>219</v>
      </c>
      <c r="CF143" s="228" t="s">
        <v>17</v>
      </c>
      <c r="CG143" s="229">
        <v>43511</v>
      </c>
      <c r="CH143" s="227" t="s">
        <v>10898</v>
      </c>
      <c r="CI143" s="228" t="e">
        <v>#N/A</v>
      </c>
      <c r="CJ143" s="228" t="e">
        <v>#N/A</v>
      </c>
      <c r="CK143" s="228" t="e">
        <v>#N/A</v>
      </c>
      <c r="CL143" s="228" t="e">
        <v>#N/A</v>
      </c>
      <c r="CM143" s="228" t="e">
        <v>#N/A</v>
      </c>
      <c r="CN143" s="228" t="e">
        <v>#N/A</v>
      </c>
      <c r="CO143" s="231" t="e">
        <v>#N/A</v>
      </c>
      <c r="CP143" s="228" t="s">
        <v>221</v>
      </c>
      <c r="CQ143" s="230" t="s">
        <v>17</v>
      </c>
      <c r="CR143" s="230">
        <v>0</v>
      </c>
      <c r="CS143" s="230" t="s">
        <v>33</v>
      </c>
      <c r="CT143" s="230">
        <v>2</v>
      </c>
      <c r="CU143" s="230" t="s">
        <v>206</v>
      </c>
      <c r="CV143" s="230">
        <v>0</v>
      </c>
      <c r="CW143" s="214">
        <v>43511</v>
      </c>
      <c r="CX143" s="228" t="s">
        <v>8548</v>
      </c>
      <c r="CY143" s="218">
        <v>2399000</v>
      </c>
      <c r="CZ143" s="218" t="s">
        <v>8470</v>
      </c>
      <c r="DA143" s="218" t="s">
        <v>742</v>
      </c>
      <c r="DB143" s="218">
        <v>2</v>
      </c>
      <c r="DC143" s="218" t="s">
        <v>8553</v>
      </c>
      <c r="DD143" s="218" t="s">
        <v>8440</v>
      </c>
      <c r="DE143" s="220">
        <v>45716</v>
      </c>
      <c r="DF143" s="227" t="s">
        <v>8550</v>
      </c>
      <c r="DG143" s="213">
        <v>0</v>
      </c>
      <c r="DH143" s="230" t="s">
        <v>8470</v>
      </c>
      <c r="DI143" s="230" t="s">
        <v>742</v>
      </c>
      <c r="DJ143" s="230">
        <v>2</v>
      </c>
      <c r="DK143" s="230" t="s">
        <v>8549</v>
      </c>
      <c r="DL143" s="230" t="s">
        <v>8440</v>
      </c>
      <c r="DM143" s="214">
        <v>45716</v>
      </c>
      <c r="DN143" s="228" t="s">
        <v>8552</v>
      </c>
      <c r="DO143" s="218">
        <v>612000</v>
      </c>
      <c r="DP143" s="228" t="s">
        <v>8470</v>
      </c>
      <c r="DQ143" s="228" t="s">
        <v>742</v>
      </c>
      <c r="DR143" s="228">
        <v>2</v>
      </c>
      <c r="DS143" s="228" t="s">
        <v>8551</v>
      </c>
      <c r="DT143" s="228" t="s">
        <v>8440</v>
      </c>
      <c r="DU143" s="229">
        <v>45716</v>
      </c>
      <c r="DV143" s="227" t="s">
        <v>8554</v>
      </c>
      <c r="DW143" s="213">
        <v>2399000</v>
      </c>
      <c r="DX143" s="230" t="s">
        <v>8470</v>
      </c>
      <c r="DY143" s="230" t="s">
        <v>742</v>
      </c>
      <c r="DZ143" s="230">
        <v>2</v>
      </c>
      <c r="EA143" s="230" t="s">
        <v>8553</v>
      </c>
      <c r="EB143" s="230" t="s">
        <v>8440</v>
      </c>
      <c r="EC143" s="214">
        <v>45716</v>
      </c>
      <c r="ED143" s="228" t="s">
        <v>8556</v>
      </c>
      <c r="EE143" s="218">
        <v>0</v>
      </c>
      <c r="EF143" s="228" t="s">
        <v>8470</v>
      </c>
      <c r="EG143" s="228" t="s">
        <v>742</v>
      </c>
      <c r="EH143" s="228">
        <v>2</v>
      </c>
      <c r="EI143" s="228" t="s">
        <v>8555</v>
      </c>
      <c r="EJ143" s="228" t="s">
        <v>8440</v>
      </c>
      <c r="EK143" s="229">
        <v>45716</v>
      </c>
      <c r="EL143" s="227" t="s">
        <v>8558</v>
      </c>
      <c r="EM143" s="213">
        <v>0</v>
      </c>
      <c r="EN143" s="230" t="s">
        <v>8470</v>
      </c>
      <c r="EO143" s="230" t="s">
        <v>742</v>
      </c>
      <c r="EP143" s="230">
        <v>2</v>
      </c>
      <c r="EQ143" s="230" t="s">
        <v>8557</v>
      </c>
      <c r="ER143" s="230" t="s">
        <v>8440</v>
      </c>
      <c r="ES143" s="214">
        <v>45716</v>
      </c>
      <c r="ET143" s="228" t="s">
        <v>8546</v>
      </c>
      <c r="EU143" s="228">
        <v>195</v>
      </c>
      <c r="EV143" s="228" t="s">
        <v>5730</v>
      </c>
      <c r="EW143" s="228" t="s">
        <v>358</v>
      </c>
      <c r="EX143" s="228">
        <v>1</v>
      </c>
      <c r="EY143" s="228" t="s">
        <v>8428</v>
      </c>
      <c r="EZ143" s="228" t="s">
        <v>496</v>
      </c>
      <c r="FA143" s="229">
        <v>45716</v>
      </c>
      <c r="FB143" s="227" t="s">
        <v>8560</v>
      </c>
      <c r="FC143" s="230">
        <v>4</v>
      </c>
      <c r="FD143" s="230" t="s">
        <v>8488</v>
      </c>
      <c r="FE143" s="230" t="s">
        <v>358</v>
      </c>
      <c r="FF143" s="230">
        <v>1</v>
      </c>
      <c r="FG143" s="230" t="s">
        <v>8559</v>
      </c>
      <c r="FH143" s="230" t="s">
        <v>8489</v>
      </c>
      <c r="FI143" s="214">
        <v>45716</v>
      </c>
      <c r="FJ143" s="227" t="s">
        <v>223</v>
      </c>
      <c r="FK143" s="228" t="s">
        <v>17</v>
      </c>
      <c r="FL143" s="228">
        <v>0</v>
      </c>
      <c r="FM143" s="228" t="s">
        <v>33</v>
      </c>
      <c r="FN143" s="228">
        <v>2</v>
      </c>
      <c r="FO143" s="228" t="s">
        <v>206</v>
      </c>
      <c r="FP143" s="218">
        <v>0</v>
      </c>
      <c r="FQ143" s="219">
        <v>43511</v>
      </c>
      <c r="FR143" s="227" t="s">
        <v>224</v>
      </c>
      <c r="FS143" s="230" t="s">
        <v>17</v>
      </c>
      <c r="FT143" s="230">
        <v>0</v>
      </c>
      <c r="FU143" s="230" t="s">
        <v>33</v>
      </c>
      <c r="FV143" s="230">
        <v>2</v>
      </c>
      <c r="FW143" s="230" t="s">
        <v>206</v>
      </c>
      <c r="FX143" s="230">
        <v>0</v>
      </c>
      <c r="FY143" s="214">
        <v>43511</v>
      </c>
      <c r="FZ143" s="228" t="s">
        <v>3183</v>
      </c>
      <c r="GA143" s="228">
        <v>0</v>
      </c>
      <c r="GB143" s="228" t="s">
        <v>1188</v>
      </c>
      <c r="GC143" s="228" t="s">
        <v>33</v>
      </c>
      <c r="GD143" s="228">
        <v>2</v>
      </c>
      <c r="GE143" s="228" t="s">
        <v>17</v>
      </c>
      <c r="GF143" s="228" t="s">
        <v>17</v>
      </c>
      <c r="GG143" s="229">
        <v>45614</v>
      </c>
      <c r="GH143" s="227" t="s">
        <v>3189</v>
      </c>
      <c r="GI143" s="230">
        <v>0</v>
      </c>
      <c r="GJ143" s="230" t="s">
        <v>1188</v>
      </c>
      <c r="GK143" s="230" t="s">
        <v>33</v>
      </c>
      <c r="GL143" s="230">
        <v>2</v>
      </c>
      <c r="GM143" s="230" t="s">
        <v>17</v>
      </c>
      <c r="GN143" s="230" t="s">
        <v>17</v>
      </c>
      <c r="GO143" s="214">
        <v>45614</v>
      </c>
      <c r="GP143" s="228" t="s">
        <v>3184</v>
      </c>
      <c r="GQ143" s="228">
        <v>0</v>
      </c>
      <c r="GR143" s="228" t="s">
        <v>1188</v>
      </c>
      <c r="GS143" s="228" t="s">
        <v>33</v>
      </c>
      <c r="GT143" s="228">
        <v>2</v>
      </c>
      <c r="GU143" s="228" t="s">
        <v>17</v>
      </c>
      <c r="GV143" s="228" t="s">
        <v>17</v>
      </c>
      <c r="GW143" s="229">
        <v>45614</v>
      </c>
      <c r="GX143" s="227" t="s">
        <v>3190</v>
      </c>
      <c r="GY143" s="230">
        <v>1</v>
      </c>
      <c r="GZ143" s="230" t="s">
        <v>1188</v>
      </c>
      <c r="HA143" s="230" t="s">
        <v>33</v>
      </c>
      <c r="HB143" s="230">
        <v>2</v>
      </c>
      <c r="HC143" s="230" t="s">
        <v>17</v>
      </c>
      <c r="HD143" s="230" t="s">
        <v>17</v>
      </c>
      <c r="HE143" s="214">
        <v>45614</v>
      </c>
      <c r="HF143" s="228" t="s">
        <v>3182</v>
      </c>
      <c r="HG143" s="228">
        <v>0</v>
      </c>
      <c r="HH143" s="228" t="s">
        <v>1188</v>
      </c>
      <c r="HI143" s="228" t="s">
        <v>33</v>
      </c>
      <c r="HJ143" s="228">
        <v>2</v>
      </c>
      <c r="HK143" s="228" t="s">
        <v>17</v>
      </c>
      <c r="HL143" s="228" t="s">
        <v>17</v>
      </c>
      <c r="HM143" s="229">
        <v>45614</v>
      </c>
      <c r="HN143" s="227" t="s">
        <v>3188</v>
      </c>
      <c r="HO143" s="230">
        <v>0</v>
      </c>
      <c r="HP143" s="230" t="s">
        <v>1188</v>
      </c>
      <c r="HQ143" s="230" t="s">
        <v>33</v>
      </c>
      <c r="HR143" s="230">
        <v>2</v>
      </c>
      <c r="HS143" s="230" t="s">
        <v>17</v>
      </c>
      <c r="HT143" s="230" t="s">
        <v>17</v>
      </c>
      <c r="HU143" s="214">
        <v>45614</v>
      </c>
      <c r="HV143" s="228" t="s">
        <v>3185</v>
      </c>
      <c r="HW143" s="228">
        <v>0</v>
      </c>
      <c r="HX143" s="228" t="s">
        <v>1188</v>
      </c>
      <c r="HY143" s="228" t="s">
        <v>33</v>
      </c>
      <c r="HZ143" s="228">
        <v>2</v>
      </c>
      <c r="IA143" s="228" t="s">
        <v>17</v>
      </c>
      <c r="IB143" s="228" t="s">
        <v>17</v>
      </c>
      <c r="IC143" s="229">
        <v>45614</v>
      </c>
      <c r="ID143" s="227" t="s">
        <v>3187</v>
      </c>
      <c r="IE143" s="230">
        <v>3</v>
      </c>
      <c r="IF143" s="230" t="s">
        <v>1188</v>
      </c>
      <c r="IG143" s="230" t="s">
        <v>33</v>
      </c>
      <c r="IH143" s="230">
        <v>2</v>
      </c>
      <c r="II143" s="230" t="s">
        <v>17</v>
      </c>
      <c r="IJ143" s="230" t="s">
        <v>17</v>
      </c>
      <c r="IK143" s="214">
        <v>45614</v>
      </c>
      <c r="IL143" s="228" t="s">
        <v>3186</v>
      </c>
      <c r="IM143" s="228">
        <v>3</v>
      </c>
      <c r="IN143" s="228" t="s">
        <v>1188</v>
      </c>
      <c r="IO143" s="228" t="s">
        <v>33</v>
      </c>
      <c r="IP143" s="228">
        <v>2</v>
      </c>
      <c r="IQ143" s="228" t="s">
        <v>17</v>
      </c>
      <c r="IR143" s="228" t="s">
        <v>17</v>
      </c>
      <c r="IS143" s="229">
        <v>45614</v>
      </c>
    </row>
    <row r="144" spans="1:253" x14ac:dyDescent="0.35">
      <c r="A144" s="11" t="s">
        <v>1019</v>
      </c>
      <c r="B144" s="11" t="s">
        <v>10134</v>
      </c>
      <c r="C144" s="11" t="s">
        <v>1020</v>
      </c>
      <c r="D144" s="11" t="s">
        <v>1021</v>
      </c>
      <c r="E144" s="11" t="s">
        <v>9736</v>
      </c>
      <c r="F144" s="11" t="s">
        <v>4355</v>
      </c>
      <c r="G144" s="212">
        <v>9304000</v>
      </c>
      <c r="H144" s="213" t="s">
        <v>4332</v>
      </c>
      <c r="I144" s="213" t="s">
        <v>358</v>
      </c>
      <c r="J144" s="213">
        <v>1</v>
      </c>
      <c r="K144" s="213" t="s">
        <v>4354</v>
      </c>
      <c r="L144" s="213" t="s">
        <v>4353</v>
      </c>
      <c r="M144" s="214">
        <v>45687</v>
      </c>
      <c r="N144" s="227" t="s">
        <v>4359</v>
      </c>
      <c r="O144" s="216">
        <v>8560</v>
      </c>
      <c r="P144" s="216" t="s">
        <v>4356</v>
      </c>
      <c r="Q144" s="216" t="s">
        <v>742</v>
      </c>
      <c r="R144" s="216">
        <v>2</v>
      </c>
      <c r="S144" s="216" t="s">
        <v>4358</v>
      </c>
      <c r="T144" s="216" t="s">
        <v>4357</v>
      </c>
      <c r="U144" s="217">
        <v>45687</v>
      </c>
      <c r="V144" s="227" t="s">
        <v>1025</v>
      </c>
      <c r="W144" s="213">
        <v>1195000</v>
      </c>
      <c r="X144" s="213" t="s">
        <v>1022</v>
      </c>
      <c r="Y144" s="213" t="s">
        <v>358</v>
      </c>
      <c r="Z144" s="213">
        <v>1</v>
      </c>
      <c r="AA144" s="213" t="s">
        <v>1024</v>
      </c>
      <c r="AB144" s="213" t="s">
        <v>1023</v>
      </c>
      <c r="AC144" s="214">
        <v>45393</v>
      </c>
      <c r="AD144" s="227" t="s">
        <v>1027</v>
      </c>
      <c r="AE144" s="218">
        <v>359000</v>
      </c>
      <c r="AF144" s="218" t="s">
        <v>1022</v>
      </c>
      <c r="AG144" s="218" t="s">
        <v>358</v>
      </c>
      <c r="AH144" s="218">
        <v>1</v>
      </c>
      <c r="AI144" s="218" t="s">
        <v>1026</v>
      </c>
      <c r="AJ144" s="218" t="s">
        <v>1023</v>
      </c>
      <c r="AK144" s="219">
        <v>45393</v>
      </c>
      <c r="AL144" s="227" t="s">
        <v>8260</v>
      </c>
      <c r="AM144" s="213">
        <v>58000</v>
      </c>
      <c r="AN144" s="213" t="s">
        <v>8250</v>
      </c>
      <c r="AO144" s="213" t="s">
        <v>358</v>
      </c>
      <c r="AP144" s="213">
        <v>1</v>
      </c>
      <c r="AQ144" s="213" t="s">
        <v>8259</v>
      </c>
      <c r="AR144" s="213" t="s">
        <v>8251</v>
      </c>
      <c r="AS144" s="214">
        <v>45716</v>
      </c>
      <c r="AT144" s="228" t="s">
        <v>1029</v>
      </c>
      <c r="AU144" s="218" t="s">
        <v>17</v>
      </c>
      <c r="AV144" s="218" t="s">
        <v>17</v>
      </c>
      <c r="AW144" s="218" t="s">
        <v>17</v>
      </c>
      <c r="AX144" s="218" t="s">
        <v>17</v>
      </c>
      <c r="AY144" s="218" t="s">
        <v>1028</v>
      </c>
      <c r="AZ144" s="218" t="s">
        <v>17</v>
      </c>
      <c r="BA144" s="219">
        <v>45394</v>
      </c>
      <c r="BB144" s="227" t="s">
        <v>1031</v>
      </c>
      <c r="BC144" s="213" t="s">
        <v>17</v>
      </c>
      <c r="BD144" s="213" t="s">
        <v>17</v>
      </c>
      <c r="BE144" s="213" t="s">
        <v>17</v>
      </c>
      <c r="BF144" s="213" t="s">
        <v>17</v>
      </c>
      <c r="BG144" s="213" t="s">
        <v>1030</v>
      </c>
      <c r="BH144" s="213" t="s">
        <v>17</v>
      </c>
      <c r="BI144" s="214">
        <v>45394</v>
      </c>
      <c r="BJ144" s="228" t="s">
        <v>8262</v>
      </c>
      <c r="BK144" s="228">
        <v>48</v>
      </c>
      <c r="BL144" s="228" t="s">
        <v>5730</v>
      </c>
      <c r="BM144" s="228" t="s">
        <v>358</v>
      </c>
      <c r="BN144" s="228">
        <v>1</v>
      </c>
      <c r="BO144" s="228" t="s">
        <v>8261</v>
      </c>
      <c r="BP144" s="218" t="s">
        <v>547</v>
      </c>
      <c r="BQ144" s="229">
        <v>45716</v>
      </c>
      <c r="BR144" s="227" t="s">
        <v>1033</v>
      </c>
      <c r="BS144" s="230" t="s">
        <v>17</v>
      </c>
      <c r="BT144" s="230" t="s">
        <v>17</v>
      </c>
      <c r="BU144" s="230" t="s">
        <v>17</v>
      </c>
      <c r="BV144" s="230" t="s">
        <v>17</v>
      </c>
      <c r="BW144" s="230" t="s">
        <v>1032</v>
      </c>
      <c r="BX144" s="230" t="s">
        <v>17</v>
      </c>
      <c r="BY144" s="214">
        <v>45394</v>
      </c>
      <c r="BZ144" s="228" t="s">
        <v>1035</v>
      </c>
      <c r="CA144" s="228" t="s">
        <v>17</v>
      </c>
      <c r="CB144" s="228" t="s">
        <v>17</v>
      </c>
      <c r="CC144" s="228" t="s">
        <v>17</v>
      </c>
      <c r="CD144" s="228" t="s">
        <v>17</v>
      </c>
      <c r="CE144" s="228" t="s">
        <v>1034</v>
      </c>
      <c r="CF144" s="228" t="s">
        <v>17</v>
      </c>
      <c r="CG144" s="229">
        <v>45394</v>
      </c>
      <c r="CH144" s="227" t="s">
        <v>10899</v>
      </c>
      <c r="CI144" s="228" t="e">
        <v>#N/A</v>
      </c>
      <c r="CJ144" s="228" t="e">
        <v>#N/A</v>
      </c>
      <c r="CK144" s="228" t="e">
        <v>#N/A</v>
      </c>
      <c r="CL144" s="228" t="e">
        <v>#N/A</v>
      </c>
      <c r="CM144" s="228" t="e">
        <v>#N/A</v>
      </c>
      <c r="CN144" s="228" t="e">
        <v>#N/A</v>
      </c>
      <c r="CO144" s="231" t="e">
        <v>#N/A</v>
      </c>
      <c r="CP144" s="228" t="s">
        <v>1039</v>
      </c>
      <c r="CQ144" s="230" t="s">
        <v>17</v>
      </c>
      <c r="CR144" s="230" t="s">
        <v>17</v>
      </c>
      <c r="CS144" s="230" t="s">
        <v>17</v>
      </c>
      <c r="CT144" s="230" t="s">
        <v>17</v>
      </c>
      <c r="CU144" s="230" t="s">
        <v>1038</v>
      </c>
      <c r="CV144" s="230" t="s">
        <v>17</v>
      </c>
      <c r="CW144" s="214">
        <v>45394</v>
      </c>
      <c r="CX144" s="228" t="s">
        <v>1042</v>
      </c>
      <c r="CY144" s="218">
        <v>120000</v>
      </c>
      <c r="CZ144" s="218" t="s">
        <v>1040</v>
      </c>
      <c r="DA144" s="218" t="s">
        <v>358</v>
      </c>
      <c r="DB144" s="218">
        <v>1</v>
      </c>
      <c r="DC144" s="218" t="s">
        <v>1047</v>
      </c>
      <c r="DD144" s="218" t="s">
        <v>1023</v>
      </c>
      <c r="DE144" s="220">
        <v>45394</v>
      </c>
      <c r="DF144" s="227" t="s">
        <v>1044</v>
      </c>
      <c r="DG144" s="213">
        <v>836000</v>
      </c>
      <c r="DH144" s="230" t="s">
        <v>1040</v>
      </c>
      <c r="DI144" s="230" t="s">
        <v>358</v>
      </c>
      <c r="DJ144" s="230">
        <v>1</v>
      </c>
      <c r="DK144" s="230" t="s">
        <v>1043</v>
      </c>
      <c r="DL144" s="230" t="s">
        <v>1023</v>
      </c>
      <c r="DM144" s="214">
        <v>45394</v>
      </c>
      <c r="DN144" s="228" t="s">
        <v>1046</v>
      </c>
      <c r="DO144" s="218">
        <v>239000</v>
      </c>
      <c r="DP144" s="228" t="s">
        <v>1040</v>
      </c>
      <c r="DQ144" s="228" t="s">
        <v>358</v>
      </c>
      <c r="DR144" s="228">
        <v>1</v>
      </c>
      <c r="DS144" s="228" t="s">
        <v>1045</v>
      </c>
      <c r="DT144" s="228" t="s">
        <v>1023</v>
      </c>
      <c r="DU144" s="229">
        <v>45394</v>
      </c>
      <c r="DV144" s="227" t="s">
        <v>1048</v>
      </c>
      <c r="DW144" s="213">
        <v>120000</v>
      </c>
      <c r="DX144" s="230" t="s">
        <v>1040</v>
      </c>
      <c r="DY144" s="230" t="s">
        <v>358</v>
      </c>
      <c r="DZ144" s="230">
        <v>1</v>
      </c>
      <c r="EA144" s="230" t="s">
        <v>1047</v>
      </c>
      <c r="EB144" s="230" t="s">
        <v>1023</v>
      </c>
      <c r="EC144" s="214">
        <v>45394</v>
      </c>
      <c r="ED144" s="228" t="s">
        <v>1050</v>
      </c>
      <c r="EE144" s="218">
        <v>0</v>
      </c>
      <c r="EF144" s="228" t="s">
        <v>1040</v>
      </c>
      <c r="EG144" s="228" t="s">
        <v>358</v>
      </c>
      <c r="EH144" s="228">
        <v>1</v>
      </c>
      <c r="EI144" s="228" t="s">
        <v>1049</v>
      </c>
      <c r="EJ144" s="228" t="s">
        <v>1023</v>
      </c>
      <c r="EK144" s="229">
        <v>45394</v>
      </c>
      <c r="EL144" s="227" t="s">
        <v>1052</v>
      </c>
      <c r="EM144" s="213">
        <v>0</v>
      </c>
      <c r="EN144" s="230" t="s">
        <v>1040</v>
      </c>
      <c r="EO144" s="230" t="s">
        <v>358</v>
      </c>
      <c r="EP144" s="230">
        <v>1</v>
      </c>
      <c r="EQ144" s="230" t="s">
        <v>1051</v>
      </c>
      <c r="ER144" s="230" t="s">
        <v>1023</v>
      </c>
      <c r="ES144" s="214">
        <v>45394</v>
      </c>
      <c r="ET144" s="228" t="s">
        <v>8263</v>
      </c>
      <c r="EU144" s="228">
        <v>48</v>
      </c>
      <c r="EV144" s="228" t="s">
        <v>5730</v>
      </c>
      <c r="EW144" s="228" t="s">
        <v>358</v>
      </c>
      <c r="EX144" s="228">
        <v>1</v>
      </c>
      <c r="EY144" s="228" t="s">
        <v>8261</v>
      </c>
      <c r="EZ144" s="228" t="s">
        <v>547</v>
      </c>
      <c r="FA144" s="229">
        <v>45716</v>
      </c>
      <c r="FB144" s="227" t="s">
        <v>8265</v>
      </c>
      <c r="FC144" s="230">
        <v>3</v>
      </c>
      <c r="FD144" s="230" t="s">
        <v>8250</v>
      </c>
      <c r="FE144" s="230" t="s">
        <v>358</v>
      </c>
      <c r="FF144" s="230">
        <v>1</v>
      </c>
      <c r="FG144" s="230" t="s">
        <v>8264</v>
      </c>
      <c r="FH144" s="230" t="s">
        <v>8251</v>
      </c>
      <c r="FI144" s="214">
        <v>45716</v>
      </c>
      <c r="FJ144" s="227" t="s">
        <v>1054</v>
      </c>
      <c r="FK144" s="228" t="s">
        <v>17</v>
      </c>
      <c r="FL144" s="228" t="s">
        <v>17</v>
      </c>
      <c r="FM144" s="228" t="s">
        <v>17</v>
      </c>
      <c r="FN144" s="228" t="s">
        <v>17</v>
      </c>
      <c r="FO144" s="228" t="s">
        <v>1053</v>
      </c>
      <c r="FP144" s="218" t="s">
        <v>17</v>
      </c>
      <c r="FQ144" s="219">
        <v>45394</v>
      </c>
      <c r="FR144" s="227" t="s">
        <v>1056</v>
      </c>
      <c r="FS144" s="230" t="s">
        <v>17</v>
      </c>
      <c r="FT144" s="230" t="s">
        <v>17</v>
      </c>
      <c r="FU144" s="230" t="s">
        <v>17</v>
      </c>
      <c r="FV144" s="230" t="s">
        <v>17</v>
      </c>
      <c r="FW144" s="230" t="s">
        <v>1055</v>
      </c>
      <c r="FX144" s="230" t="s">
        <v>17</v>
      </c>
      <c r="FY144" s="214">
        <v>45394</v>
      </c>
      <c r="FZ144" s="228" t="s">
        <v>3192</v>
      </c>
      <c r="GA144" s="228">
        <v>1</v>
      </c>
      <c r="GB144" s="228" t="s">
        <v>1188</v>
      </c>
      <c r="GC144" s="228" t="s">
        <v>33</v>
      </c>
      <c r="GD144" s="228">
        <v>2</v>
      </c>
      <c r="GE144" s="228" t="s">
        <v>17</v>
      </c>
      <c r="GF144" s="228" t="s">
        <v>17</v>
      </c>
      <c r="GG144" s="229">
        <v>45614</v>
      </c>
      <c r="GH144" s="227" t="s">
        <v>3198</v>
      </c>
      <c r="GI144" s="230">
        <v>0</v>
      </c>
      <c r="GJ144" s="230" t="s">
        <v>1188</v>
      </c>
      <c r="GK144" s="230" t="s">
        <v>33</v>
      </c>
      <c r="GL144" s="230">
        <v>2</v>
      </c>
      <c r="GM144" s="230" t="s">
        <v>17</v>
      </c>
      <c r="GN144" s="230" t="s">
        <v>17</v>
      </c>
      <c r="GO144" s="214">
        <v>45614</v>
      </c>
      <c r="GP144" s="228" t="s">
        <v>3193</v>
      </c>
      <c r="GQ144" s="228">
        <v>0</v>
      </c>
      <c r="GR144" s="228" t="s">
        <v>1188</v>
      </c>
      <c r="GS144" s="228" t="s">
        <v>33</v>
      </c>
      <c r="GT144" s="228">
        <v>2</v>
      </c>
      <c r="GU144" s="228" t="s">
        <v>17</v>
      </c>
      <c r="GV144" s="228" t="s">
        <v>17</v>
      </c>
      <c r="GW144" s="229">
        <v>45614</v>
      </c>
      <c r="GX144" s="227" t="s">
        <v>3199</v>
      </c>
      <c r="GY144" s="230">
        <v>0</v>
      </c>
      <c r="GZ144" s="230" t="s">
        <v>1188</v>
      </c>
      <c r="HA144" s="230" t="s">
        <v>33</v>
      </c>
      <c r="HB144" s="230">
        <v>2</v>
      </c>
      <c r="HC144" s="230" t="s">
        <v>17</v>
      </c>
      <c r="HD144" s="230" t="s">
        <v>17</v>
      </c>
      <c r="HE144" s="214">
        <v>45614</v>
      </c>
      <c r="HF144" s="228" t="s">
        <v>3191</v>
      </c>
      <c r="HG144" s="228">
        <v>0</v>
      </c>
      <c r="HH144" s="228" t="s">
        <v>1188</v>
      </c>
      <c r="HI144" s="228" t="s">
        <v>33</v>
      </c>
      <c r="HJ144" s="228">
        <v>2</v>
      </c>
      <c r="HK144" s="228" t="s">
        <v>17</v>
      </c>
      <c r="HL144" s="228" t="s">
        <v>17</v>
      </c>
      <c r="HM144" s="229">
        <v>45614</v>
      </c>
      <c r="HN144" s="227" t="s">
        <v>3197</v>
      </c>
      <c r="HO144" s="230">
        <v>0</v>
      </c>
      <c r="HP144" s="230" t="s">
        <v>1188</v>
      </c>
      <c r="HQ144" s="230" t="s">
        <v>33</v>
      </c>
      <c r="HR144" s="230">
        <v>2</v>
      </c>
      <c r="HS144" s="230" t="s">
        <v>17</v>
      </c>
      <c r="HT144" s="230" t="s">
        <v>17</v>
      </c>
      <c r="HU144" s="214">
        <v>45614</v>
      </c>
      <c r="HV144" s="228" t="s">
        <v>3194</v>
      </c>
      <c r="HW144" s="228">
        <v>0</v>
      </c>
      <c r="HX144" s="228" t="s">
        <v>1188</v>
      </c>
      <c r="HY144" s="228" t="s">
        <v>33</v>
      </c>
      <c r="HZ144" s="228">
        <v>2</v>
      </c>
      <c r="IA144" s="228" t="s">
        <v>17</v>
      </c>
      <c r="IB144" s="228" t="s">
        <v>17</v>
      </c>
      <c r="IC144" s="229">
        <v>45614</v>
      </c>
      <c r="ID144" s="227" t="s">
        <v>3196</v>
      </c>
      <c r="IE144" s="230">
        <v>1</v>
      </c>
      <c r="IF144" s="230" t="s">
        <v>1188</v>
      </c>
      <c r="IG144" s="230" t="s">
        <v>33</v>
      </c>
      <c r="IH144" s="230">
        <v>2</v>
      </c>
      <c r="II144" s="230" t="s">
        <v>17</v>
      </c>
      <c r="IJ144" s="230" t="s">
        <v>17</v>
      </c>
      <c r="IK144" s="214">
        <v>45614</v>
      </c>
      <c r="IL144" s="228" t="s">
        <v>3195</v>
      </c>
      <c r="IM144" s="228">
        <v>0</v>
      </c>
      <c r="IN144" s="228" t="s">
        <v>1188</v>
      </c>
      <c r="IO144" s="228" t="s">
        <v>33</v>
      </c>
      <c r="IP144" s="228">
        <v>2</v>
      </c>
      <c r="IQ144" s="228" t="s">
        <v>17</v>
      </c>
      <c r="IR144" s="228" t="s">
        <v>17</v>
      </c>
      <c r="IS144" s="229">
        <v>45614</v>
      </c>
    </row>
    <row r="145" spans="1:253" x14ac:dyDescent="0.35">
      <c r="A145" s="11" t="s">
        <v>1974</v>
      </c>
      <c r="B145" s="11" t="s">
        <v>10140</v>
      </c>
      <c r="C145" s="11" t="s">
        <v>1975</v>
      </c>
      <c r="D145" s="11" t="s">
        <v>1976</v>
      </c>
      <c r="E145" s="11" t="s">
        <v>9737</v>
      </c>
      <c r="F145" s="11" t="s">
        <v>5643</v>
      </c>
      <c r="G145" s="212">
        <v>69521000</v>
      </c>
      <c r="H145" s="213" t="s">
        <v>5640</v>
      </c>
      <c r="I145" s="213" t="s">
        <v>742</v>
      </c>
      <c r="J145" s="213">
        <v>2</v>
      </c>
      <c r="K145" s="213" t="s">
        <v>5642</v>
      </c>
      <c r="L145" s="213" t="s">
        <v>5641</v>
      </c>
      <c r="M145" s="214">
        <v>45713</v>
      </c>
      <c r="N145" s="227" t="s">
        <v>5647</v>
      </c>
      <c r="O145" s="216">
        <v>12012</v>
      </c>
      <c r="P145" s="216" t="s">
        <v>5644</v>
      </c>
      <c r="Q145" s="216" t="s">
        <v>742</v>
      </c>
      <c r="R145" s="216">
        <v>2</v>
      </c>
      <c r="S145" s="216" t="s">
        <v>5646</v>
      </c>
      <c r="T145" s="216" t="s">
        <v>5645</v>
      </c>
      <c r="U145" s="217">
        <v>45713</v>
      </c>
      <c r="V145" s="227" t="s">
        <v>5649</v>
      </c>
      <c r="W145" s="213">
        <v>429000</v>
      </c>
      <c r="X145" s="213" t="s">
        <v>5640</v>
      </c>
      <c r="Y145" s="213" t="s">
        <v>742</v>
      </c>
      <c r="Z145" s="213">
        <v>2</v>
      </c>
      <c r="AA145" s="213" t="s">
        <v>5648</v>
      </c>
      <c r="AB145" s="213" t="s">
        <v>5641</v>
      </c>
      <c r="AC145" s="214">
        <v>45713</v>
      </c>
      <c r="AD145" s="227" t="s">
        <v>5653</v>
      </c>
      <c r="AE145" s="218">
        <v>126000</v>
      </c>
      <c r="AF145" s="218" t="s">
        <v>5650</v>
      </c>
      <c r="AG145" s="218" t="s">
        <v>742</v>
      </c>
      <c r="AH145" s="218">
        <v>2</v>
      </c>
      <c r="AI145" s="218" t="s">
        <v>5652</v>
      </c>
      <c r="AJ145" s="218" t="s">
        <v>5651</v>
      </c>
      <c r="AK145" s="219">
        <v>45713</v>
      </c>
      <c r="AL145" s="227" t="s">
        <v>5655</v>
      </c>
      <c r="AM145" s="213">
        <v>126000</v>
      </c>
      <c r="AN145" s="213" t="s">
        <v>5650</v>
      </c>
      <c r="AO145" s="213" t="s">
        <v>742</v>
      </c>
      <c r="AP145" s="213">
        <v>2</v>
      </c>
      <c r="AQ145" s="213" t="s">
        <v>5654</v>
      </c>
      <c r="AR145" s="213" t="s">
        <v>5651</v>
      </c>
      <c r="AS145" s="214">
        <v>45713</v>
      </c>
      <c r="AT145" s="228" t="s">
        <v>5656</v>
      </c>
      <c r="AU145" s="218" t="s">
        <v>17</v>
      </c>
      <c r="AV145" s="218" t="s">
        <v>17</v>
      </c>
      <c r="AW145" s="218" t="s">
        <v>17</v>
      </c>
      <c r="AX145" s="218" t="s">
        <v>17</v>
      </c>
      <c r="AY145" s="218" t="s">
        <v>18</v>
      </c>
      <c r="AZ145" s="218" t="s">
        <v>17</v>
      </c>
      <c r="BA145" s="219">
        <v>45713</v>
      </c>
      <c r="BB145" s="227" t="s">
        <v>1979</v>
      </c>
      <c r="BC145" s="213" t="s">
        <v>17</v>
      </c>
      <c r="BD145" s="213" t="s">
        <v>17</v>
      </c>
      <c r="BE145" s="213" t="s">
        <v>17</v>
      </c>
      <c r="BF145" s="213" t="s">
        <v>17</v>
      </c>
      <c r="BG145" s="213" t="s">
        <v>957</v>
      </c>
      <c r="BH145" s="213" t="s">
        <v>17</v>
      </c>
      <c r="BI145" s="214">
        <v>45586</v>
      </c>
      <c r="BJ145" s="228" t="s">
        <v>5660</v>
      </c>
      <c r="BK145" s="228">
        <v>3</v>
      </c>
      <c r="BL145" s="228" t="s">
        <v>5657</v>
      </c>
      <c r="BM145" s="228" t="s">
        <v>358</v>
      </c>
      <c r="BN145" s="228">
        <v>1</v>
      </c>
      <c r="BO145" s="228" t="s">
        <v>5659</v>
      </c>
      <c r="BP145" s="218" t="s">
        <v>5658</v>
      </c>
      <c r="BQ145" s="229">
        <v>45713</v>
      </c>
      <c r="BR145" s="227" t="s">
        <v>1980</v>
      </c>
      <c r="BS145" s="230" t="s">
        <v>17</v>
      </c>
      <c r="BT145" s="230" t="s">
        <v>17</v>
      </c>
      <c r="BU145" s="230" t="s">
        <v>17</v>
      </c>
      <c r="BV145" s="230" t="s">
        <v>17</v>
      </c>
      <c r="BW145" s="230" t="s">
        <v>957</v>
      </c>
      <c r="BX145" s="230" t="s">
        <v>17</v>
      </c>
      <c r="BY145" s="214">
        <v>45586</v>
      </c>
      <c r="BZ145" s="228" t="s">
        <v>1981</v>
      </c>
      <c r="CA145" s="228" t="s">
        <v>17</v>
      </c>
      <c r="CB145" s="228" t="s">
        <v>17</v>
      </c>
      <c r="CC145" s="228" t="s">
        <v>17</v>
      </c>
      <c r="CD145" s="228" t="s">
        <v>17</v>
      </c>
      <c r="CE145" s="228" t="s">
        <v>957</v>
      </c>
      <c r="CF145" s="228" t="s">
        <v>17</v>
      </c>
      <c r="CG145" s="229">
        <v>45586</v>
      </c>
      <c r="CH145" s="227" t="s">
        <v>10900</v>
      </c>
      <c r="CI145" s="228" t="e">
        <v>#N/A</v>
      </c>
      <c r="CJ145" s="228" t="e">
        <v>#N/A</v>
      </c>
      <c r="CK145" s="228" t="e">
        <v>#N/A</v>
      </c>
      <c r="CL145" s="228" t="e">
        <v>#N/A</v>
      </c>
      <c r="CM145" s="228" t="e">
        <v>#N/A</v>
      </c>
      <c r="CN145" s="228" t="e">
        <v>#N/A</v>
      </c>
      <c r="CO145" s="231" t="e">
        <v>#N/A</v>
      </c>
      <c r="CP145" s="228" t="s">
        <v>1983</v>
      </c>
      <c r="CQ145" s="230" t="s">
        <v>17</v>
      </c>
      <c r="CR145" s="230" t="s">
        <v>17</v>
      </c>
      <c r="CS145" s="230" t="s">
        <v>17</v>
      </c>
      <c r="CT145" s="230" t="s">
        <v>17</v>
      </c>
      <c r="CU145" s="230" t="s">
        <v>957</v>
      </c>
      <c r="CV145" s="230" t="s">
        <v>17</v>
      </c>
      <c r="CW145" s="214">
        <v>45586</v>
      </c>
      <c r="CX145" s="228" t="s">
        <v>5666</v>
      </c>
      <c r="CY145" s="218">
        <v>126000</v>
      </c>
      <c r="CZ145" s="218" t="s">
        <v>5663</v>
      </c>
      <c r="DA145" s="218" t="s">
        <v>742</v>
      </c>
      <c r="DB145" s="218">
        <v>2</v>
      </c>
      <c r="DC145" s="218" t="s">
        <v>5670</v>
      </c>
      <c r="DD145" s="218" t="s">
        <v>5664</v>
      </c>
      <c r="DE145" s="220">
        <v>45713</v>
      </c>
      <c r="DF145" s="227" t="s">
        <v>5667</v>
      </c>
      <c r="DG145" s="213">
        <v>303000</v>
      </c>
      <c r="DH145" s="230" t="s">
        <v>5640</v>
      </c>
      <c r="DI145" s="230" t="s">
        <v>742</v>
      </c>
      <c r="DJ145" s="230">
        <v>2</v>
      </c>
      <c r="DK145" s="230" t="s">
        <v>5577</v>
      </c>
      <c r="DL145" s="230" t="s">
        <v>5641</v>
      </c>
      <c r="DM145" s="214">
        <v>45713</v>
      </c>
      <c r="DN145" s="228" t="s">
        <v>5669</v>
      </c>
      <c r="DO145" s="218">
        <v>0</v>
      </c>
      <c r="DP145" s="228" t="s">
        <v>5663</v>
      </c>
      <c r="DQ145" s="228" t="s">
        <v>742</v>
      </c>
      <c r="DR145" s="228">
        <v>2</v>
      </c>
      <c r="DS145" s="228" t="s">
        <v>5668</v>
      </c>
      <c r="DT145" s="228" t="s">
        <v>5664</v>
      </c>
      <c r="DU145" s="229">
        <v>45713</v>
      </c>
      <c r="DV145" s="227" t="s">
        <v>5671</v>
      </c>
      <c r="DW145" s="213">
        <v>126000</v>
      </c>
      <c r="DX145" s="230" t="s">
        <v>5663</v>
      </c>
      <c r="DY145" s="230" t="s">
        <v>742</v>
      </c>
      <c r="DZ145" s="230">
        <v>2</v>
      </c>
      <c r="EA145" s="230" t="s">
        <v>5670</v>
      </c>
      <c r="EB145" s="230" t="s">
        <v>5664</v>
      </c>
      <c r="EC145" s="214">
        <v>45713</v>
      </c>
      <c r="ED145" s="228" t="s">
        <v>5672</v>
      </c>
      <c r="EE145" s="218" t="s">
        <v>17</v>
      </c>
      <c r="EF145" s="228" t="s">
        <v>5663</v>
      </c>
      <c r="EG145" s="228" t="s">
        <v>742</v>
      </c>
      <c r="EH145" s="228">
        <v>2</v>
      </c>
      <c r="EI145" s="228" t="s">
        <v>5670</v>
      </c>
      <c r="EJ145" s="228" t="s">
        <v>5664</v>
      </c>
      <c r="EK145" s="229">
        <v>45713</v>
      </c>
      <c r="EL145" s="227" t="s">
        <v>5673</v>
      </c>
      <c r="EM145" s="213" t="s">
        <v>17</v>
      </c>
      <c r="EN145" s="230" t="s">
        <v>5663</v>
      </c>
      <c r="EO145" s="230" t="s">
        <v>742</v>
      </c>
      <c r="EP145" s="230">
        <v>2</v>
      </c>
      <c r="EQ145" s="230" t="s">
        <v>5670</v>
      </c>
      <c r="ER145" s="230" t="s">
        <v>5664</v>
      </c>
      <c r="ES145" s="214">
        <v>45713</v>
      </c>
      <c r="ET145" s="228" t="s">
        <v>5662</v>
      </c>
      <c r="EU145" s="228">
        <v>3</v>
      </c>
      <c r="EV145" s="228" t="s">
        <v>5657</v>
      </c>
      <c r="EW145" s="228" t="s">
        <v>358</v>
      </c>
      <c r="EX145" s="228">
        <v>1</v>
      </c>
      <c r="EY145" s="228" t="s">
        <v>5661</v>
      </c>
      <c r="EZ145" s="228" t="s">
        <v>5658</v>
      </c>
      <c r="FA145" s="229">
        <v>45713</v>
      </c>
      <c r="FB145" s="227" t="s">
        <v>5675</v>
      </c>
      <c r="FC145" s="230">
        <v>2</v>
      </c>
      <c r="FD145" s="230" t="s">
        <v>5663</v>
      </c>
      <c r="FE145" s="230" t="s">
        <v>358</v>
      </c>
      <c r="FF145" s="230">
        <v>1</v>
      </c>
      <c r="FG145" s="230" t="s">
        <v>5674</v>
      </c>
      <c r="FH145" s="230" t="s">
        <v>5664</v>
      </c>
      <c r="FI145" s="214">
        <v>45713</v>
      </c>
      <c r="FJ145" s="227" t="s">
        <v>1977</v>
      </c>
      <c r="FK145" s="228" t="s">
        <v>17</v>
      </c>
      <c r="FL145" s="228" t="s">
        <v>17</v>
      </c>
      <c r="FM145" s="228" t="s">
        <v>17</v>
      </c>
      <c r="FN145" s="228" t="s">
        <v>17</v>
      </c>
      <c r="FO145" s="228" t="s">
        <v>957</v>
      </c>
      <c r="FP145" s="218" t="s">
        <v>17</v>
      </c>
      <c r="FQ145" s="219">
        <v>45586</v>
      </c>
      <c r="FR145" s="227" t="s">
        <v>1978</v>
      </c>
      <c r="FS145" s="230" t="s">
        <v>17</v>
      </c>
      <c r="FT145" s="230" t="s">
        <v>17</v>
      </c>
      <c r="FU145" s="230" t="s">
        <v>17</v>
      </c>
      <c r="FV145" s="230" t="s">
        <v>17</v>
      </c>
      <c r="FW145" s="230" t="s">
        <v>957</v>
      </c>
      <c r="FX145" s="230" t="s">
        <v>17</v>
      </c>
      <c r="FY145" s="214">
        <v>45586</v>
      </c>
      <c r="FZ145" s="228" t="s">
        <v>2711</v>
      </c>
      <c r="GA145" s="228">
        <v>1</v>
      </c>
      <c r="GB145" s="228" t="s">
        <v>1188</v>
      </c>
      <c r="GC145" s="228" t="s">
        <v>33</v>
      </c>
      <c r="GD145" s="228">
        <v>2</v>
      </c>
      <c r="GE145" s="228" t="s">
        <v>17</v>
      </c>
      <c r="GF145" s="228" t="s">
        <v>17</v>
      </c>
      <c r="GG145" s="229">
        <v>45609</v>
      </c>
      <c r="GH145" s="227" t="s">
        <v>2717</v>
      </c>
      <c r="GI145" s="230">
        <v>0</v>
      </c>
      <c r="GJ145" s="230" t="s">
        <v>1188</v>
      </c>
      <c r="GK145" s="230" t="s">
        <v>33</v>
      </c>
      <c r="GL145" s="230">
        <v>2</v>
      </c>
      <c r="GM145" s="230" t="s">
        <v>17</v>
      </c>
      <c r="GN145" s="230" t="s">
        <v>17</v>
      </c>
      <c r="GO145" s="214">
        <v>45609</v>
      </c>
      <c r="GP145" s="228" t="s">
        <v>2712</v>
      </c>
      <c r="GQ145" s="228">
        <v>1</v>
      </c>
      <c r="GR145" s="228" t="s">
        <v>1188</v>
      </c>
      <c r="GS145" s="228" t="s">
        <v>33</v>
      </c>
      <c r="GT145" s="228">
        <v>2</v>
      </c>
      <c r="GU145" s="228" t="s">
        <v>17</v>
      </c>
      <c r="GV145" s="228" t="s">
        <v>17</v>
      </c>
      <c r="GW145" s="229">
        <v>45609</v>
      </c>
      <c r="GX145" s="227" t="s">
        <v>2718</v>
      </c>
      <c r="GY145" s="230">
        <v>0</v>
      </c>
      <c r="GZ145" s="230" t="s">
        <v>1188</v>
      </c>
      <c r="HA145" s="230" t="s">
        <v>33</v>
      </c>
      <c r="HB145" s="230">
        <v>2</v>
      </c>
      <c r="HC145" s="230" t="s">
        <v>17</v>
      </c>
      <c r="HD145" s="230" t="s">
        <v>17</v>
      </c>
      <c r="HE145" s="214">
        <v>45609</v>
      </c>
      <c r="HF145" s="228" t="s">
        <v>2710</v>
      </c>
      <c r="HG145" s="228">
        <v>2</v>
      </c>
      <c r="HH145" s="228" t="s">
        <v>1188</v>
      </c>
      <c r="HI145" s="228" t="s">
        <v>33</v>
      </c>
      <c r="HJ145" s="228">
        <v>2</v>
      </c>
      <c r="HK145" s="228" t="s">
        <v>17</v>
      </c>
      <c r="HL145" s="228" t="s">
        <v>17</v>
      </c>
      <c r="HM145" s="229">
        <v>45609</v>
      </c>
      <c r="HN145" s="227" t="s">
        <v>2716</v>
      </c>
      <c r="HO145" s="230">
        <v>1</v>
      </c>
      <c r="HP145" s="230" t="s">
        <v>1188</v>
      </c>
      <c r="HQ145" s="230" t="s">
        <v>33</v>
      </c>
      <c r="HR145" s="230">
        <v>2</v>
      </c>
      <c r="HS145" s="230" t="s">
        <v>17</v>
      </c>
      <c r="HT145" s="230" t="s">
        <v>17</v>
      </c>
      <c r="HU145" s="214">
        <v>45609</v>
      </c>
      <c r="HV145" s="228" t="s">
        <v>2713</v>
      </c>
      <c r="HW145" s="228">
        <v>0</v>
      </c>
      <c r="HX145" s="228" t="s">
        <v>1188</v>
      </c>
      <c r="HY145" s="228" t="s">
        <v>33</v>
      </c>
      <c r="HZ145" s="228">
        <v>2</v>
      </c>
      <c r="IA145" s="228" t="s">
        <v>17</v>
      </c>
      <c r="IB145" s="228" t="s">
        <v>17</v>
      </c>
      <c r="IC145" s="229">
        <v>45609</v>
      </c>
      <c r="ID145" s="227" t="s">
        <v>2715</v>
      </c>
      <c r="IE145" s="230">
        <v>3</v>
      </c>
      <c r="IF145" s="230" t="s">
        <v>1188</v>
      </c>
      <c r="IG145" s="230" t="s">
        <v>33</v>
      </c>
      <c r="IH145" s="230">
        <v>2</v>
      </c>
      <c r="II145" s="230" t="s">
        <v>17</v>
      </c>
      <c r="IJ145" s="230" t="s">
        <v>17</v>
      </c>
      <c r="IK145" s="214">
        <v>45609</v>
      </c>
      <c r="IL145" s="228" t="s">
        <v>2714</v>
      </c>
      <c r="IM145" s="228">
        <v>3</v>
      </c>
      <c r="IN145" s="228" t="s">
        <v>1188</v>
      </c>
      <c r="IO145" s="228" t="s">
        <v>33</v>
      </c>
      <c r="IP145" s="228">
        <v>2</v>
      </c>
      <c r="IQ145" s="228" t="s">
        <v>17</v>
      </c>
      <c r="IR145" s="228" t="s">
        <v>17</v>
      </c>
      <c r="IS145" s="229">
        <v>45609</v>
      </c>
    </row>
    <row r="146" spans="1:253" x14ac:dyDescent="0.35">
      <c r="A146" s="11" t="s">
        <v>954</v>
      </c>
      <c r="B146" s="11" t="s">
        <v>10155</v>
      </c>
      <c r="C146" s="11" t="s">
        <v>955</v>
      </c>
      <c r="D146" s="11" t="s">
        <v>956</v>
      </c>
      <c r="E146" s="11" t="s">
        <v>9742</v>
      </c>
      <c r="F146" s="11" t="s">
        <v>5679</v>
      </c>
      <c r="G146" s="212">
        <v>1340000</v>
      </c>
      <c r="H146" s="213" t="s">
        <v>5676</v>
      </c>
      <c r="I146" s="213" t="s">
        <v>358</v>
      </c>
      <c r="J146" s="213">
        <v>1</v>
      </c>
      <c r="K146" s="213" t="s">
        <v>5678</v>
      </c>
      <c r="L146" s="213" t="s">
        <v>5677</v>
      </c>
      <c r="M146" s="214">
        <v>45713</v>
      </c>
      <c r="N146" s="227" t="s">
        <v>5683</v>
      </c>
      <c r="O146" s="216">
        <v>14950</v>
      </c>
      <c r="P146" s="216" t="s">
        <v>5680</v>
      </c>
      <c r="Q146" s="216" t="s">
        <v>358</v>
      </c>
      <c r="R146" s="216">
        <v>1</v>
      </c>
      <c r="S146" s="216" t="s">
        <v>5682</v>
      </c>
      <c r="T146" s="216" t="s">
        <v>5681</v>
      </c>
      <c r="U146" s="217">
        <v>45713</v>
      </c>
      <c r="V146" s="227" t="s">
        <v>5685</v>
      </c>
      <c r="W146" s="213">
        <v>1340000</v>
      </c>
      <c r="X146" s="213" t="s">
        <v>5676</v>
      </c>
      <c r="Y146" s="213" t="s">
        <v>358</v>
      </c>
      <c r="Z146" s="213">
        <v>1</v>
      </c>
      <c r="AA146" s="213" t="s">
        <v>5684</v>
      </c>
      <c r="AB146" s="213" t="s">
        <v>5677</v>
      </c>
      <c r="AC146" s="214">
        <v>45713</v>
      </c>
      <c r="AD146" s="227" t="s">
        <v>5687</v>
      </c>
      <c r="AE146" s="218">
        <v>858000</v>
      </c>
      <c r="AF146" s="218" t="s">
        <v>5676</v>
      </c>
      <c r="AG146" s="218" t="s">
        <v>358</v>
      </c>
      <c r="AH146" s="218">
        <v>1</v>
      </c>
      <c r="AI146" s="218" t="s">
        <v>5686</v>
      </c>
      <c r="AJ146" s="218" t="s">
        <v>5677</v>
      </c>
      <c r="AK146" s="219">
        <v>45713</v>
      </c>
      <c r="AL146" s="227" t="s">
        <v>5689</v>
      </c>
      <c r="AM146" s="213">
        <v>0</v>
      </c>
      <c r="AN146" s="213" t="s">
        <v>5676</v>
      </c>
      <c r="AO146" s="213" t="s">
        <v>358</v>
      </c>
      <c r="AP146" s="213">
        <v>1</v>
      </c>
      <c r="AQ146" s="213" t="s">
        <v>5688</v>
      </c>
      <c r="AR146" s="213" t="s">
        <v>5677</v>
      </c>
      <c r="AS146" s="214">
        <v>45713</v>
      </c>
      <c r="AT146" s="228" t="s">
        <v>5691</v>
      </c>
      <c r="AU146" s="218">
        <v>0</v>
      </c>
      <c r="AV146" s="218" t="s">
        <v>5676</v>
      </c>
      <c r="AW146" s="218" t="s">
        <v>358</v>
      </c>
      <c r="AX146" s="218">
        <v>1</v>
      </c>
      <c r="AY146" s="218" t="s">
        <v>5690</v>
      </c>
      <c r="AZ146" s="218" t="s">
        <v>5677</v>
      </c>
      <c r="BA146" s="219">
        <v>45713</v>
      </c>
      <c r="BB146" s="227" t="s">
        <v>960</v>
      </c>
      <c r="BC146" s="213" t="s">
        <v>17</v>
      </c>
      <c r="BD146" s="213" t="s">
        <v>17</v>
      </c>
      <c r="BE146" s="213" t="s">
        <v>17</v>
      </c>
      <c r="BF146" s="213" t="s">
        <v>17</v>
      </c>
      <c r="BG146" s="213" t="s">
        <v>957</v>
      </c>
      <c r="BH146" s="213" t="s">
        <v>17</v>
      </c>
      <c r="BI146" s="214">
        <v>45230</v>
      </c>
      <c r="BJ146" s="228" t="s">
        <v>5693</v>
      </c>
      <c r="BK146" s="228">
        <v>0</v>
      </c>
      <c r="BL146" s="228" t="s">
        <v>5676</v>
      </c>
      <c r="BM146" s="228" t="s">
        <v>358</v>
      </c>
      <c r="BN146" s="228">
        <v>1</v>
      </c>
      <c r="BO146" s="228" t="s">
        <v>5692</v>
      </c>
      <c r="BP146" s="218" t="s">
        <v>5677</v>
      </c>
      <c r="BQ146" s="229">
        <v>45713</v>
      </c>
      <c r="BR146" s="227" t="s">
        <v>962</v>
      </c>
      <c r="BS146" s="230" t="s">
        <v>17</v>
      </c>
      <c r="BT146" s="230" t="s">
        <v>17</v>
      </c>
      <c r="BU146" s="230" t="s">
        <v>17</v>
      </c>
      <c r="BV146" s="230" t="s">
        <v>17</v>
      </c>
      <c r="BW146" s="230" t="s">
        <v>961</v>
      </c>
      <c r="BX146" s="230" t="s">
        <v>17</v>
      </c>
      <c r="BY146" s="214">
        <v>45230</v>
      </c>
      <c r="BZ146" s="228" t="s">
        <v>963</v>
      </c>
      <c r="CA146" s="228" t="s">
        <v>17</v>
      </c>
      <c r="CB146" s="228" t="s">
        <v>17</v>
      </c>
      <c r="CC146" s="228" t="s">
        <v>17</v>
      </c>
      <c r="CD146" s="228" t="s">
        <v>17</v>
      </c>
      <c r="CE146" s="228" t="s">
        <v>961</v>
      </c>
      <c r="CF146" s="228" t="s">
        <v>17</v>
      </c>
      <c r="CG146" s="229">
        <v>45230</v>
      </c>
      <c r="CH146" s="227" t="s">
        <v>10901</v>
      </c>
      <c r="CI146" s="228" t="e">
        <v>#N/A</v>
      </c>
      <c r="CJ146" s="228" t="e">
        <v>#N/A</v>
      </c>
      <c r="CK146" s="228" t="e">
        <v>#N/A</v>
      </c>
      <c r="CL146" s="228" t="e">
        <v>#N/A</v>
      </c>
      <c r="CM146" s="228" t="e">
        <v>#N/A</v>
      </c>
      <c r="CN146" s="228" t="e">
        <v>#N/A</v>
      </c>
      <c r="CO146" s="231" t="e">
        <v>#N/A</v>
      </c>
      <c r="CP146" s="228" t="s">
        <v>965</v>
      </c>
      <c r="CQ146" s="230" t="s">
        <v>17</v>
      </c>
      <c r="CR146" s="230" t="s">
        <v>17</v>
      </c>
      <c r="CS146" s="230" t="s">
        <v>17</v>
      </c>
      <c r="CT146" s="230" t="s">
        <v>17</v>
      </c>
      <c r="CU146" s="230" t="s">
        <v>961</v>
      </c>
      <c r="CV146" s="230" t="s">
        <v>17</v>
      </c>
      <c r="CW146" s="214">
        <v>45230</v>
      </c>
      <c r="CX146" s="228" t="s">
        <v>5696</v>
      </c>
      <c r="CY146" s="218">
        <v>364000</v>
      </c>
      <c r="CZ146" s="218" t="s">
        <v>5676</v>
      </c>
      <c r="DA146" s="218" t="s">
        <v>358</v>
      </c>
      <c r="DB146" s="218">
        <v>1</v>
      </c>
      <c r="DC146" s="218" t="s">
        <v>5701</v>
      </c>
      <c r="DD146" s="218" t="s">
        <v>5677</v>
      </c>
      <c r="DE146" s="220">
        <v>45713</v>
      </c>
      <c r="DF146" s="227" t="s">
        <v>5698</v>
      </c>
      <c r="DG146" s="213">
        <v>483000</v>
      </c>
      <c r="DH146" s="230" t="s">
        <v>5676</v>
      </c>
      <c r="DI146" s="230" t="s">
        <v>358</v>
      </c>
      <c r="DJ146" s="230">
        <v>1</v>
      </c>
      <c r="DK146" s="230" t="s">
        <v>5697</v>
      </c>
      <c r="DL146" s="230" t="s">
        <v>5677</v>
      </c>
      <c r="DM146" s="214">
        <v>45713</v>
      </c>
      <c r="DN146" s="228" t="s">
        <v>5700</v>
      </c>
      <c r="DO146" s="218">
        <v>494000</v>
      </c>
      <c r="DP146" s="228" t="s">
        <v>5676</v>
      </c>
      <c r="DQ146" s="228" t="s">
        <v>358</v>
      </c>
      <c r="DR146" s="228">
        <v>1</v>
      </c>
      <c r="DS146" s="228" t="s">
        <v>5699</v>
      </c>
      <c r="DT146" s="228" t="s">
        <v>5677</v>
      </c>
      <c r="DU146" s="229">
        <v>45713</v>
      </c>
      <c r="DV146" s="227" t="s">
        <v>5702</v>
      </c>
      <c r="DW146" s="213">
        <v>342000</v>
      </c>
      <c r="DX146" s="230" t="s">
        <v>5676</v>
      </c>
      <c r="DY146" s="230" t="s">
        <v>358</v>
      </c>
      <c r="DZ146" s="230">
        <v>1</v>
      </c>
      <c r="EA146" s="230" t="s">
        <v>5701</v>
      </c>
      <c r="EB146" s="230" t="s">
        <v>5677</v>
      </c>
      <c r="EC146" s="214">
        <v>45713</v>
      </c>
      <c r="ED146" s="228" t="s">
        <v>5704</v>
      </c>
      <c r="EE146" s="218">
        <v>22000</v>
      </c>
      <c r="EF146" s="228" t="s">
        <v>5676</v>
      </c>
      <c r="EG146" s="228" t="s">
        <v>358</v>
      </c>
      <c r="EH146" s="228">
        <v>1</v>
      </c>
      <c r="EI146" s="228" t="s">
        <v>5703</v>
      </c>
      <c r="EJ146" s="228" t="s">
        <v>5677</v>
      </c>
      <c r="EK146" s="229">
        <v>45713</v>
      </c>
      <c r="EL146" s="227" t="s">
        <v>5706</v>
      </c>
      <c r="EM146" s="213">
        <v>0</v>
      </c>
      <c r="EN146" s="230" t="s">
        <v>5676</v>
      </c>
      <c r="EO146" s="230" t="s">
        <v>358</v>
      </c>
      <c r="EP146" s="230">
        <v>1</v>
      </c>
      <c r="EQ146" s="230" t="s">
        <v>5705</v>
      </c>
      <c r="ER146" s="230" t="s">
        <v>5677</v>
      </c>
      <c r="ES146" s="214">
        <v>45713</v>
      </c>
      <c r="ET146" s="228" t="s">
        <v>5694</v>
      </c>
      <c r="EU146" s="228">
        <v>0</v>
      </c>
      <c r="EV146" s="228" t="s">
        <v>5676</v>
      </c>
      <c r="EW146" s="228" t="s">
        <v>358</v>
      </c>
      <c r="EX146" s="228">
        <v>1</v>
      </c>
      <c r="EY146" s="228" t="s">
        <v>4071</v>
      </c>
      <c r="EZ146" s="228" t="s">
        <v>5677</v>
      </c>
      <c r="FA146" s="229">
        <v>45713</v>
      </c>
      <c r="FB146" s="227" t="s">
        <v>5708</v>
      </c>
      <c r="FC146" s="230">
        <v>1</v>
      </c>
      <c r="FD146" s="230" t="s">
        <v>5676</v>
      </c>
      <c r="FE146" s="230" t="s">
        <v>358</v>
      </c>
      <c r="FF146" s="230">
        <v>1</v>
      </c>
      <c r="FG146" s="230" t="s">
        <v>5707</v>
      </c>
      <c r="FH146" s="230" t="s">
        <v>5677</v>
      </c>
      <c r="FI146" s="214">
        <v>45713</v>
      </c>
      <c r="FJ146" s="227" t="s">
        <v>958</v>
      </c>
      <c r="FK146" s="228" t="s">
        <v>17</v>
      </c>
      <c r="FL146" s="228" t="s">
        <v>17</v>
      </c>
      <c r="FM146" s="228" t="s">
        <v>17</v>
      </c>
      <c r="FN146" s="228" t="s">
        <v>17</v>
      </c>
      <c r="FO146" s="228" t="s">
        <v>957</v>
      </c>
      <c r="FP146" s="218" t="s">
        <v>17</v>
      </c>
      <c r="FQ146" s="219">
        <v>45230</v>
      </c>
      <c r="FR146" s="227" t="s">
        <v>959</v>
      </c>
      <c r="FS146" s="230" t="s">
        <v>17</v>
      </c>
      <c r="FT146" s="230" t="s">
        <v>17</v>
      </c>
      <c r="FU146" s="230" t="s">
        <v>17</v>
      </c>
      <c r="FV146" s="230" t="s">
        <v>17</v>
      </c>
      <c r="FW146" s="230" t="s">
        <v>957</v>
      </c>
      <c r="FX146" s="230" t="s">
        <v>17</v>
      </c>
      <c r="FY146" s="214">
        <v>45230</v>
      </c>
      <c r="FZ146" s="228" t="s">
        <v>2720</v>
      </c>
      <c r="GA146" s="228">
        <v>0</v>
      </c>
      <c r="GB146" s="228" t="s">
        <v>1188</v>
      </c>
      <c r="GC146" s="228" t="s">
        <v>33</v>
      </c>
      <c r="GD146" s="228">
        <v>2</v>
      </c>
      <c r="GE146" s="228" t="s">
        <v>17</v>
      </c>
      <c r="GF146" s="228" t="s">
        <v>17</v>
      </c>
      <c r="GG146" s="229">
        <v>45609</v>
      </c>
      <c r="GH146" s="227" t="s">
        <v>2726</v>
      </c>
      <c r="GI146" s="230">
        <v>0</v>
      </c>
      <c r="GJ146" s="230" t="s">
        <v>1188</v>
      </c>
      <c r="GK146" s="230" t="s">
        <v>33</v>
      </c>
      <c r="GL146" s="230">
        <v>2</v>
      </c>
      <c r="GM146" s="230" t="s">
        <v>17</v>
      </c>
      <c r="GN146" s="230" t="s">
        <v>17</v>
      </c>
      <c r="GO146" s="214">
        <v>45609</v>
      </c>
      <c r="GP146" s="228" t="s">
        <v>2721</v>
      </c>
      <c r="GQ146" s="228">
        <v>0</v>
      </c>
      <c r="GR146" s="228" t="s">
        <v>1188</v>
      </c>
      <c r="GS146" s="228" t="s">
        <v>33</v>
      </c>
      <c r="GT146" s="228">
        <v>2</v>
      </c>
      <c r="GU146" s="228" t="s">
        <v>17</v>
      </c>
      <c r="GV146" s="228" t="s">
        <v>17</v>
      </c>
      <c r="GW146" s="229">
        <v>45609</v>
      </c>
      <c r="GX146" s="227" t="s">
        <v>2727</v>
      </c>
      <c r="GY146" s="230">
        <v>0</v>
      </c>
      <c r="GZ146" s="230" t="s">
        <v>1188</v>
      </c>
      <c r="HA146" s="230" t="s">
        <v>33</v>
      </c>
      <c r="HB146" s="230">
        <v>2</v>
      </c>
      <c r="HC146" s="230" t="s">
        <v>17</v>
      </c>
      <c r="HD146" s="230" t="s">
        <v>17</v>
      </c>
      <c r="HE146" s="214">
        <v>45609</v>
      </c>
      <c r="HF146" s="228" t="s">
        <v>2719</v>
      </c>
      <c r="HG146" s="228">
        <v>0</v>
      </c>
      <c r="HH146" s="228" t="s">
        <v>1188</v>
      </c>
      <c r="HI146" s="228" t="s">
        <v>33</v>
      </c>
      <c r="HJ146" s="228">
        <v>2</v>
      </c>
      <c r="HK146" s="228" t="s">
        <v>17</v>
      </c>
      <c r="HL146" s="228" t="s">
        <v>17</v>
      </c>
      <c r="HM146" s="229">
        <v>45609</v>
      </c>
      <c r="HN146" s="227" t="s">
        <v>2725</v>
      </c>
      <c r="HO146" s="230">
        <v>0</v>
      </c>
      <c r="HP146" s="230" t="s">
        <v>1188</v>
      </c>
      <c r="HQ146" s="230" t="s">
        <v>33</v>
      </c>
      <c r="HR146" s="230">
        <v>2</v>
      </c>
      <c r="HS146" s="230" t="s">
        <v>17</v>
      </c>
      <c r="HT146" s="230" t="s">
        <v>17</v>
      </c>
      <c r="HU146" s="214">
        <v>45609</v>
      </c>
      <c r="HV146" s="228" t="s">
        <v>2722</v>
      </c>
      <c r="HW146" s="228">
        <v>0</v>
      </c>
      <c r="HX146" s="228" t="s">
        <v>1188</v>
      </c>
      <c r="HY146" s="228" t="s">
        <v>33</v>
      </c>
      <c r="HZ146" s="228">
        <v>2</v>
      </c>
      <c r="IA146" s="228" t="s">
        <v>17</v>
      </c>
      <c r="IB146" s="228" t="s">
        <v>17</v>
      </c>
      <c r="IC146" s="229">
        <v>45609</v>
      </c>
      <c r="ID146" s="227" t="s">
        <v>2724</v>
      </c>
      <c r="IE146" s="230">
        <v>0</v>
      </c>
      <c r="IF146" s="230" t="s">
        <v>1188</v>
      </c>
      <c r="IG146" s="230" t="s">
        <v>33</v>
      </c>
      <c r="IH146" s="230">
        <v>2</v>
      </c>
      <c r="II146" s="230" t="s">
        <v>17</v>
      </c>
      <c r="IJ146" s="230" t="s">
        <v>17</v>
      </c>
      <c r="IK146" s="214">
        <v>45609</v>
      </c>
      <c r="IL146" s="228" t="s">
        <v>2723</v>
      </c>
      <c r="IM146" s="228">
        <v>1</v>
      </c>
      <c r="IN146" s="228" t="s">
        <v>1188</v>
      </c>
      <c r="IO146" s="228" t="s">
        <v>33</v>
      </c>
      <c r="IP146" s="228">
        <v>2</v>
      </c>
      <c r="IQ146" s="228" t="s">
        <v>17</v>
      </c>
      <c r="IR146" s="228" t="s">
        <v>17</v>
      </c>
      <c r="IS146" s="229">
        <v>45609</v>
      </c>
    </row>
    <row r="147" spans="1:253" x14ac:dyDescent="0.35">
      <c r="A147" s="11" t="s">
        <v>949</v>
      </c>
      <c r="B147" s="11" t="s">
        <v>10162</v>
      </c>
      <c r="C147" s="11" t="s">
        <v>950</v>
      </c>
      <c r="D147" s="11" t="s">
        <v>951</v>
      </c>
      <c r="E147" s="11" t="s">
        <v>9745</v>
      </c>
      <c r="F147" s="11" t="s">
        <v>7551</v>
      </c>
      <c r="G147" s="212">
        <v>1368000</v>
      </c>
      <c r="H147" s="213" t="s">
        <v>7548</v>
      </c>
      <c r="I147" s="213" t="s">
        <v>742</v>
      </c>
      <c r="J147" s="213">
        <v>2</v>
      </c>
      <c r="K147" s="213" t="s">
        <v>7550</v>
      </c>
      <c r="L147" s="213" t="s">
        <v>7549</v>
      </c>
      <c r="M147" s="214">
        <v>45715</v>
      </c>
      <c r="N147" s="227" t="s">
        <v>7554</v>
      </c>
      <c r="O147" s="216">
        <v>5130</v>
      </c>
      <c r="P147" s="216" t="s">
        <v>5429</v>
      </c>
      <c r="Q147" s="216" t="s">
        <v>358</v>
      </c>
      <c r="R147" s="216">
        <v>1</v>
      </c>
      <c r="S147" s="216" t="s">
        <v>7553</v>
      </c>
      <c r="T147" s="216" t="s">
        <v>7552</v>
      </c>
      <c r="U147" s="217">
        <v>45715</v>
      </c>
      <c r="V147" s="227" t="s">
        <v>7556</v>
      </c>
      <c r="W147" s="213">
        <v>1368000</v>
      </c>
      <c r="X147" s="213" t="s">
        <v>7548</v>
      </c>
      <c r="Y147" s="213" t="s">
        <v>22</v>
      </c>
      <c r="Z147" s="213">
        <v>3</v>
      </c>
      <c r="AA147" s="213" t="s">
        <v>7555</v>
      </c>
      <c r="AB147" s="213" t="s">
        <v>7549</v>
      </c>
      <c r="AC147" s="214">
        <v>45715</v>
      </c>
      <c r="AD147" s="227" t="s">
        <v>7560</v>
      </c>
      <c r="AE147" s="218">
        <v>33000</v>
      </c>
      <c r="AF147" s="218" t="s">
        <v>7557</v>
      </c>
      <c r="AG147" s="218" t="s">
        <v>742</v>
      </c>
      <c r="AH147" s="218">
        <v>2</v>
      </c>
      <c r="AI147" s="218" t="s">
        <v>7559</v>
      </c>
      <c r="AJ147" s="218" t="s">
        <v>7558</v>
      </c>
      <c r="AK147" s="219">
        <v>45715</v>
      </c>
      <c r="AL147" s="227" t="s">
        <v>7562</v>
      </c>
      <c r="AM147" s="213">
        <v>33000</v>
      </c>
      <c r="AN147" s="213" t="s">
        <v>7557</v>
      </c>
      <c r="AO147" s="213" t="s">
        <v>742</v>
      </c>
      <c r="AP147" s="213">
        <v>2</v>
      </c>
      <c r="AQ147" s="213" t="s">
        <v>7561</v>
      </c>
      <c r="AR147" s="213" t="s">
        <v>7558</v>
      </c>
      <c r="AS147" s="214">
        <v>45715</v>
      </c>
      <c r="AT147" s="228" t="s">
        <v>7563</v>
      </c>
      <c r="AU147" s="218" t="s">
        <v>17</v>
      </c>
      <c r="AV147" s="218" t="s">
        <v>17</v>
      </c>
      <c r="AW147" s="218" t="s">
        <v>17</v>
      </c>
      <c r="AX147" s="218" t="s">
        <v>17</v>
      </c>
      <c r="AY147" s="218" t="s">
        <v>3459</v>
      </c>
      <c r="AZ147" s="218" t="s">
        <v>17</v>
      </c>
      <c r="BA147" s="219">
        <v>45715</v>
      </c>
      <c r="BB147" s="227" t="s">
        <v>3984</v>
      </c>
      <c r="BC147" s="213" t="s">
        <v>17</v>
      </c>
      <c r="BD147" s="213" t="s">
        <v>17</v>
      </c>
      <c r="BE147" s="213" t="s">
        <v>17</v>
      </c>
      <c r="BF147" s="213" t="s">
        <v>17</v>
      </c>
      <c r="BG147" s="213" t="s">
        <v>206</v>
      </c>
      <c r="BH147" s="213" t="s">
        <v>17</v>
      </c>
      <c r="BI147" s="214">
        <v>45659</v>
      </c>
      <c r="BJ147" s="228" t="s">
        <v>7564</v>
      </c>
      <c r="BK147" s="228" t="s">
        <v>17</v>
      </c>
      <c r="BL147" s="228" t="s">
        <v>17</v>
      </c>
      <c r="BM147" s="228" t="s">
        <v>17</v>
      </c>
      <c r="BN147" s="228" t="s">
        <v>17</v>
      </c>
      <c r="BO147" s="228" t="s">
        <v>3459</v>
      </c>
      <c r="BP147" s="218" t="s">
        <v>17</v>
      </c>
      <c r="BQ147" s="229">
        <v>45715</v>
      </c>
      <c r="BR147" s="227" t="s">
        <v>3985</v>
      </c>
      <c r="BS147" s="230" t="s">
        <v>17</v>
      </c>
      <c r="BT147" s="230" t="s">
        <v>17</v>
      </c>
      <c r="BU147" s="230" t="s">
        <v>17</v>
      </c>
      <c r="BV147" s="230" t="s">
        <v>17</v>
      </c>
      <c r="BW147" s="230" t="s">
        <v>206</v>
      </c>
      <c r="BX147" s="230" t="s">
        <v>17</v>
      </c>
      <c r="BY147" s="214">
        <v>45659</v>
      </c>
      <c r="BZ147" s="228" t="s">
        <v>3986</v>
      </c>
      <c r="CA147" s="228" t="s">
        <v>17</v>
      </c>
      <c r="CB147" s="228" t="s">
        <v>17</v>
      </c>
      <c r="CC147" s="228" t="s">
        <v>17</v>
      </c>
      <c r="CD147" s="228" t="s">
        <v>17</v>
      </c>
      <c r="CE147" s="228" t="s">
        <v>206</v>
      </c>
      <c r="CF147" s="228" t="s">
        <v>17</v>
      </c>
      <c r="CG147" s="229">
        <v>45659</v>
      </c>
      <c r="CH147" s="227" t="s">
        <v>10902</v>
      </c>
      <c r="CI147" s="228" t="e">
        <v>#N/A</v>
      </c>
      <c r="CJ147" s="228" t="e">
        <v>#N/A</v>
      </c>
      <c r="CK147" s="228" t="e">
        <v>#N/A</v>
      </c>
      <c r="CL147" s="228" t="e">
        <v>#N/A</v>
      </c>
      <c r="CM147" s="228" t="e">
        <v>#N/A</v>
      </c>
      <c r="CN147" s="228" t="e">
        <v>#N/A</v>
      </c>
      <c r="CO147" s="231" t="e">
        <v>#N/A</v>
      </c>
      <c r="CP147" s="228" t="s">
        <v>3988</v>
      </c>
      <c r="CQ147" s="230" t="s">
        <v>17</v>
      </c>
      <c r="CR147" s="230" t="s">
        <v>17</v>
      </c>
      <c r="CS147" s="230" t="s">
        <v>17</v>
      </c>
      <c r="CT147" s="230" t="s">
        <v>17</v>
      </c>
      <c r="CU147" s="230" t="s">
        <v>206</v>
      </c>
      <c r="CV147" s="230" t="s">
        <v>17</v>
      </c>
      <c r="CW147" s="214">
        <v>45659</v>
      </c>
      <c r="CX147" s="228" t="s">
        <v>7569</v>
      </c>
      <c r="CY147" s="218">
        <v>24000</v>
      </c>
      <c r="CZ147" s="218" t="s">
        <v>7566</v>
      </c>
      <c r="DA147" s="218" t="s">
        <v>742</v>
      </c>
      <c r="DB147" s="218">
        <v>2</v>
      </c>
      <c r="DC147" s="218" t="s">
        <v>4052</v>
      </c>
      <c r="DD147" s="218" t="s">
        <v>7567</v>
      </c>
      <c r="DE147" s="220">
        <v>45715</v>
      </c>
      <c r="DF147" s="227" t="s">
        <v>7572</v>
      </c>
      <c r="DG147" s="213">
        <v>1335000</v>
      </c>
      <c r="DH147" s="230" t="s">
        <v>7570</v>
      </c>
      <c r="DI147" s="230" t="s">
        <v>742</v>
      </c>
      <c r="DJ147" s="230">
        <v>2</v>
      </c>
      <c r="DK147" s="230" t="s">
        <v>6194</v>
      </c>
      <c r="DL147" s="230" t="s">
        <v>7571</v>
      </c>
      <c r="DM147" s="214">
        <v>45715</v>
      </c>
      <c r="DN147" s="228" t="s">
        <v>7575</v>
      </c>
      <c r="DO147" s="218">
        <v>9000</v>
      </c>
      <c r="DP147" s="228" t="s">
        <v>7573</v>
      </c>
      <c r="DQ147" s="228" t="s">
        <v>742</v>
      </c>
      <c r="DR147" s="228">
        <v>2</v>
      </c>
      <c r="DS147" s="228" t="s">
        <v>1497</v>
      </c>
      <c r="DT147" s="228" t="s">
        <v>7574</v>
      </c>
      <c r="DU147" s="229">
        <v>45715</v>
      </c>
      <c r="DV147" s="227" t="s">
        <v>7576</v>
      </c>
      <c r="DW147" s="213">
        <v>24000</v>
      </c>
      <c r="DX147" s="230" t="s">
        <v>7566</v>
      </c>
      <c r="DY147" s="230" t="s">
        <v>742</v>
      </c>
      <c r="DZ147" s="230">
        <v>2</v>
      </c>
      <c r="EA147" s="230" t="s">
        <v>4052</v>
      </c>
      <c r="EB147" s="230" t="s">
        <v>7567</v>
      </c>
      <c r="EC147" s="214">
        <v>45715</v>
      </c>
      <c r="ED147" s="228" t="s">
        <v>7577</v>
      </c>
      <c r="EE147" s="218" t="s">
        <v>17</v>
      </c>
      <c r="EF147" s="228" t="s">
        <v>378</v>
      </c>
      <c r="EG147" s="228" t="s">
        <v>17</v>
      </c>
      <c r="EH147" s="228" t="s">
        <v>17</v>
      </c>
      <c r="EI147" s="228" t="s">
        <v>3910</v>
      </c>
      <c r="EJ147" s="228" t="s">
        <v>378</v>
      </c>
      <c r="EK147" s="229">
        <v>45715</v>
      </c>
      <c r="EL147" s="227" t="s">
        <v>7578</v>
      </c>
      <c r="EM147" s="213" t="s">
        <v>17</v>
      </c>
      <c r="EN147" s="230" t="s">
        <v>378</v>
      </c>
      <c r="EO147" s="230" t="s">
        <v>17</v>
      </c>
      <c r="EP147" s="230" t="s">
        <v>17</v>
      </c>
      <c r="EQ147" s="230" t="s">
        <v>3910</v>
      </c>
      <c r="ER147" s="230" t="s">
        <v>378</v>
      </c>
      <c r="ES147" s="214">
        <v>45715</v>
      </c>
      <c r="ET147" s="228" t="s">
        <v>7565</v>
      </c>
      <c r="EU147" s="228" t="s">
        <v>17</v>
      </c>
      <c r="EV147" s="228" t="s">
        <v>17</v>
      </c>
      <c r="EW147" s="228" t="s">
        <v>17</v>
      </c>
      <c r="EX147" s="228" t="s">
        <v>17</v>
      </c>
      <c r="EY147" s="228" t="s">
        <v>3459</v>
      </c>
      <c r="EZ147" s="228" t="s">
        <v>17</v>
      </c>
      <c r="FA147" s="229">
        <v>45715</v>
      </c>
      <c r="FB147" s="227" t="s">
        <v>7580</v>
      </c>
      <c r="FC147" s="230">
        <v>3</v>
      </c>
      <c r="FD147" s="230" t="s">
        <v>7557</v>
      </c>
      <c r="FE147" s="230" t="s">
        <v>742</v>
      </c>
      <c r="FF147" s="230">
        <v>2</v>
      </c>
      <c r="FG147" s="230" t="s">
        <v>7579</v>
      </c>
      <c r="FH147" s="230" t="s">
        <v>7558</v>
      </c>
      <c r="FI147" s="214">
        <v>45715</v>
      </c>
      <c r="FJ147" s="227" t="s">
        <v>952</v>
      </c>
      <c r="FK147" s="228" t="s">
        <v>17</v>
      </c>
      <c r="FL147" s="228" t="s">
        <v>17</v>
      </c>
      <c r="FM147" s="228" t="s">
        <v>17</v>
      </c>
      <c r="FN147" s="228" t="s">
        <v>17</v>
      </c>
      <c r="FO147" s="228" t="s">
        <v>946</v>
      </c>
      <c r="FP147" s="218" t="s">
        <v>17</v>
      </c>
      <c r="FQ147" s="219">
        <v>45199</v>
      </c>
      <c r="FR147" s="227" t="s">
        <v>953</v>
      </c>
      <c r="FS147" s="230" t="s">
        <v>17</v>
      </c>
      <c r="FT147" s="230" t="s">
        <v>17</v>
      </c>
      <c r="FU147" s="230" t="s">
        <v>17</v>
      </c>
      <c r="FV147" s="230" t="s">
        <v>17</v>
      </c>
      <c r="FW147" s="230" t="s">
        <v>946</v>
      </c>
      <c r="FX147" s="230" t="s">
        <v>17</v>
      </c>
      <c r="FY147" s="214">
        <v>45199</v>
      </c>
      <c r="FZ147" s="228" t="s">
        <v>3417</v>
      </c>
      <c r="GA147" s="228">
        <v>0</v>
      </c>
      <c r="GB147" s="228" t="s">
        <v>1188</v>
      </c>
      <c r="GC147" s="228" t="s">
        <v>33</v>
      </c>
      <c r="GD147" s="228">
        <v>2</v>
      </c>
      <c r="GE147" s="228" t="s">
        <v>17</v>
      </c>
      <c r="GF147" s="228" t="s">
        <v>17</v>
      </c>
      <c r="GG147" s="229">
        <v>45616</v>
      </c>
      <c r="GH147" s="227" t="s">
        <v>3423</v>
      </c>
      <c r="GI147" s="230">
        <v>0</v>
      </c>
      <c r="GJ147" s="230" t="s">
        <v>1188</v>
      </c>
      <c r="GK147" s="230" t="s">
        <v>33</v>
      </c>
      <c r="GL147" s="230">
        <v>2</v>
      </c>
      <c r="GM147" s="230" t="s">
        <v>17</v>
      </c>
      <c r="GN147" s="230" t="s">
        <v>17</v>
      </c>
      <c r="GO147" s="214">
        <v>45616</v>
      </c>
      <c r="GP147" s="228" t="s">
        <v>3418</v>
      </c>
      <c r="GQ147" s="228">
        <v>0</v>
      </c>
      <c r="GR147" s="228" t="s">
        <v>1188</v>
      </c>
      <c r="GS147" s="228" t="s">
        <v>33</v>
      </c>
      <c r="GT147" s="228">
        <v>2</v>
      </c>
      <c r="GU147" s="228" t="s">
        <v>17</v>
      </c>
      <c r="GV147" s="228" t="s">
        <v>17</v>
      </c>
      <c r="GW147" s="229">
        <v>45616</v>
      </c>
      <c r="GX147" s="227" t="s">
        <v>3424</v>
      </c>
      <c r="GY147" s="230">
        <v>0</v>
      </c>
      <c r="GZ147" s="230" t="s">
        <v>1188</v>
      </c>
      <c r="HA147" s="230" t="s">
        <v>33</v>
      </c>
      <c r="HB147" s="230">
        <v>2</v>
      </c>
      <c r="HC147" s="230" t="s">
        <v>17</v>
      </c>
      <c r="HD147" s="230" t="s">
        <v>17</v>
      </c>
      <c r="HE147" s="214">
        <v>45616</v>
      </c>
      <c r="HF147" s="228" t="s">
        <v>3416</v>
      </c>
      <c r="HG147" s="228">
        <v>0</v>
      </c>
      <c r="HH147" s="228" t="s">
        <v>1188</v>
      </c>
      <c r="HI147" s="228" t="s">
        <v>33</v>
      </c>
      <c r="HJ147" s="228">
        <v>2</v>
      </c>
      <c r="HK147" s="228" t="s">
        <v>17</v>
      </c>
      <c r="HL147" s="228" t="s">
        <v>17</v>
      </c>
      <c r="HM147" s="229">
        <v>45616</v>
      </c>
      <c r="HN147" s="227" t="s">
        <v>3422</v>
      </c>
      <c r="HO147" s="230">
        <v>1</v>
      </c>
      <c r="HP147" s="230" t="s">
        <v>1188</v>
      </c>
      <c r="HQ147" s="230" t="s">
        <v>33</v>
      </c>
      <c r="HR147" s="230">
        <v>2</v>
      </c>
      <c r="HS147" s="230" t="s">
        <v>17</v>
      </c>
      <c r="HT147" s="230" t="s">
        <v>17</v>
      </c>
      <c r="HU147" s="214">
        <v>45616</v>
      </c>
      <c r="HV147" s="228" t="s">
        <v>3419</v>
      </c>
      <c r="HW147" s="228">
        <v>0</v>
      </c>
      <c r="HX147" s="228" t="s">
        <v>1188</v>
      </c>
      <c r="HY147" s="228" t="s">
        <v>33</v>
      </c>
      <c r="HZ147" s="228">
        <v>2</v>
      </c>
      <c r="IA147" s="228" t="s">
        <v>17</v>
      </c>
      <c r="IB147" s="228" t="s">
        <v>17</v>
      </c>
      <c r="IC147" s="229">
        <v>45616</v>
      </c>
      <c r="ID147" s="227" t="s">
        <v>3421</v>
      </c>
      <c r="IE147" s="230">
        <v>0</v>
      </c>
      <c r="IF147" s="230" t="s">
        <v>1188</v>
      </c>
      <c r="IG147" s="230" t="s">
        <v>33</v>
      </c>
      <c r="IH147" s="230">
        <v>2</v>
      </c>
      <c r="II147" s="230" t="s">
        <v>17</v>
      </c>
      <c r="IJ147" s="230" t="s">
        <v>17</v>
      </c>
      <c r="IK147" s="214">
        <v>45616</v>
      </c>
      <c r="IL147" s="228" t="s">
        <v>3420</v>
      </c>
      <c r="IM147" s="228">
        <v>0</v>
      </c>
      <c r="IN147" s="228" t="s">
        <v>1188</v>
      </c>
      <c r="IO147" s="228" t="s">
        <v>33</v>
      </c>
      <c r="IP147" s="228">
        <v>2</v>
      </c>
      <c r="IQ147" s="228" t="s">
        <v>17</v>
      </c>
      <c r="IR147" s="228" t="s">
        <v>17</v>
      </c>
      <c r="IS147" s="229">
        <v>45616</v>
      </c>
    </row>
    <row r="148" spans="1:253" x14ac:dyDescent="0.35">
      <c r="A148" s="11" t="s">
        <v>2100</v>
      </c>
      <c r="B148" s="11" t="s">
        <v>10162</v>
      </c>
      <c r="C148" s="11" t="s">
        <v>2101</v>
      </c>
      <c r="D148" s="11" t="s">
        <v>2102</v>
      </c>
      <c r="E148" s="11" t="s">
        <v>9746</v>
      </c>
      <c r="F148" s="11" t="s">
        <v>5203</v>
      </c>
      <c r="G148" s="212">
        <v>12306000</v>
      </c>
      <c r="H148" s="213" t="s">
        <v>5164</v>
      </c>
      <c r="I148" s="213" t="s">
        <v>358</v>
      </c>
      <c r="J148" s="213">
        <v>1</v>
      </c>
      <c r="K148" s="213" t="s">
        <v>5202</v>
      </c>
      <c r="L148" s="213" t="s">
        <v>5201</v>
      </c>
      <c r="M148" s="214">
        <v>45705</v>
      </c>
      <c r="N148" s="227" t="s">
        <v>5206</v>
      </c>
      <c r="O148" s="216">
        <v>20151</v>
      </c>
      <c r="P148" s="216" t="s">
        <v>4986</v>
      </c>
      <c r="Q148" s="216" t="s">
        <v>742</v>
      </c>
      <c r="R148" s="216">
        <v>2</v>
      </c>
      <c r="S148" s="216" t="s">
        <v>5205</v>
      </c>
      <c r="T148" s="216" t="s">
        <v>5204</v>
      </c>
      <c r="U148" s="217">
        <v>45705</v>
      </c>
      <c r="V148" s="227" t="s">
        <v>5208</v>
      </c>
      <c r="W148" s="213">
        <v>4057000</v>
      </c>
      <c r="X148" s="213" t="s">
        <v>4986</v>
      </c>
      <c r="Y148" s="213" t="s">
        <v>742</v>
      </c>
      <c r="Z148" s="213">
        <v>2</v>
      </c>
      <c r="AA148" s="213" t="s">
        <v>5207</v>
      </c>
      <c r="AB148" s="213" t="s">
        <v>5204</v>
      </c>
      <c r="AC148" s="214">
        <v>45705</v>
      </c>
      <c r="AD148" s="227" t="s">
        <v>5212</v>
      </c>
      <c r="AE148" s="218">
        <v>39000</v>
      </c>
      <c r="AF148" s="218" t="s">
        <v>5209</v>
      </c>
      <c r="AG148" s="218" t="s">
        <v>22</v>
      </c>
      <c r="AH148" s="218">
        <v>3</v>
      </c>
      <c r="AI148" s="218" t="s">
        <v>5211</v>
      </c>
      <c r="AJ148" s="218" t="s">
        <v>5210</v>
      </c>
      <c r="AK148" s="219">
        <v>45705</v>
      </c>
      <c r="AL148" s="227" t="s">
        <v>5214</v>
      </c>
      <c r="AM148" s="213">
        <v>39000</v>
      </c>
      <c r="AN148" s="213" t="s">
        <v>5209</v>
      </c>
      <c r="AO148" s="213" t="s">
        <v>358</v>
      </c>
      <c r="AP148" s="213">
        <v>1</v>
      </c>
      <c r="AQ148" s="213" t="s">
        <v>5213</v>
      </c>
      <c r="AR148" s="213" t="s">
        <v>5210</v>
      </c>
      <c r="AS148" s="214">
        <v>45705</v>
      </c>
      <c r="AT148" s="228" t="s">
        <v>3452</v>
      </c>
      <c r="AU148" s="218" t="s">
        <v>17</v>
      </c>
      <c r="AV148" s="218" t="s">
        <v>17</v>
      </c>
      <c r="AW148" s="218" t="s">
        <v>17</v>
      </c>
      <c r="AX148" s="218" t="s">
        <v>17</v>
      </c>
      <c r="AY148" s="218" t="s">
        <v>3450</v>
      </c>
      <c r="AZ148" s="218" t="s">
        <v>17</v>
      </c>
      <c r="BA148" s="219">
        <v>45617</v>
      </c>
      <c r="BB148" s="227" t="s">
        <v>3451</v>
      </c>
      <c r="BC148" s="213" t="s">
        <v>17</v>
      </c>
      <c r="BD148" s="213" t="s">
        <v>17</v>
      </c>
      <c r="BE148" s="213" t="s">
        <v>17</v>
      </c>
      <c r="BF148" s="213" t="s">
        <v>17</v>
      </c>
      <c r="BG148" s="213" t="s">
        <v>3450</v>
      </c>
      <c r="BH148" s="213" t="s">
        <v>17</v>
      </c>
      <c r="BI148" s="214">
        <v>45617</v>
      </c>
      <c r="BJ148" s="228" t="s">
        <v>5217</v>
      </c>
      <c r="BK148" s="228">
        <v>806</v>
      </c>
      <c r="BL148" s="228" t="s">
        <v>5215</v>
      </c>
      <c r="BM148" s="228" t="s">
        <v>22</v>
      </c>
      <c r="BN148" s="228">
        <v>3</v>
      </c>
      <c r="BO148" s="228" t="s">
        <v>5216</v>
      </c>
      <c r="BP148" s="218" t="s">
        <v>5067</v>
      </c>
      <c r="BQ148" s="229">
        <v>45705</v>
      </c>
      <c r="BR148" s="227" t="s">
        <v>3453</v>
      </c>
      <c r="BS148" s="230" t="s">
        <v>17</v>
      </c>
      <c r="BT148" s="230" t="s">
        <v>17</v>
      </c>
      <c r="BU148" s="230" t="s">
        <v>17</v>
      </c>
      <c r="BV148" s="230" t="s">
        <v>17</v>
      </c>
      <c r="BW148" s="230" t="s">
        <v>3450</v>
      </c>
      <c r="BX148" s="230" t="s">
        <v>17</v>
      </c>
      <c r="BY148" s="214">
        <v>45617</v>
      </c>
      <c r="BZ148" s="228" t="s">
        <v>3454</v>
      </c>
      <c r="CA148" s="228" t="s">
        <v>17</v>
      </c>
      <c r="CB148" s="228" t="s">
        <v>17</v>
      </c>
      <c r="CC148" s="228" t="s">
        <v>17</v>
      </c>
      <c r="CD148" s="228" t="s">
        <v>17</v>
      </c>
      <c r="CE148" s="228" t="s">
        <v>3450</v>
      </c>
      <c r="CF148" s="228" t="s">
        <v>17</v>
      </c>
      <c r="CG148" s="229">
        <v>45617</v>
      </c>
      <c r="CH148" s="227" t="s">
        <v>10903</v>
      </c>
      <c r="CI148" s="228" t="e">
        <v>#N/A</v>
      </c>
      <c r="CJ148" s="228" t="e">
        <v>#N/A</v>
      </c>
      <c r="CK148" s="228" t="e">
        <v>#N/A</v>
      </c>
      <c r="CL148" s="228" t="e">
        <v>#N/A</v>
      </c>
      <c r="CM148" s="228" t="e">
        <v>#N/A</v>
      </c>
      <c r="CN148" s="228" t="e">
        <v>#N/A</v>
      </c>
      <c r="CO148" s="231" t="e">
        <v>#N/A</v>
      </c>
      <c r="CP148" s="228" t="s">
        <v>3456</v>
      </c>
      <c r="CQ148" s="230" t="s">
        <v>17</v>
      </c>
      <c r="CR148" s="230" t="s">
        <v>17</v>
      </c>
      <c r="CS148" s="230" t="s">
        <v>17</v>
      </c>
      <c r="CT148" s="230" t="s">
        <v>17</v>
      </c>
      <c r="CU148" s="230" t="s">
        <v>3450</v>
      </c>
      <c r="CV148" s="230" t="s">
        <v>17</v>
      </c>
      <c r="CW148" s="214">
        <v>45617</v>
      </c>
      <c r="CX148" s="228" t="s">
        <v>5220</v>
      </c>
      <c r="CY148" s="218">
        <v>39000</v>
      </c>
      <c r="CZ148" s="218" t="s">
        <v>5209</v>
      </c>
      <c r="DA148" s="218" t="s">
        <v>358</v>
      </c>
      <c r="DB148" s="218">
        <v>1</v>
      </c>
      <c r="DC148" s="218" t="s">
        <v>5225</v>
      </c>
      <c r="DD148" s="218" t="s">
        <v>5210</v>
      </c>
      <c r="DE148" s="220">
        <v>45705</v>
      </c>
      <c r="DF148" s="227" t="s">
        <v>5223</v>
      </c>
      <c r="DG148" s="213">
        <v>4018000</v>
      </c>
      <c r="DH148" s="230" t="s">
        <v>5221</v>
      </c>
      <c r="DI148" s="230" t="s">
        <v>358</v>
      </c>
      <c r="DJ148" s="230">
        <v>1</v>
      </c>
      <c r="DK148" s="230" t="s">
        <v>3762</v>
      </c>
      <c r="DL148" s="230" t="s">
        <v>5222</v>
      </c>
      <c r="DM148" s="214">
        <v>45705</v>
      </c>
      <c r="DN148" s="228" t="s">
        <v>5224</v>
      </c>
      <c r="DO148" s="218">
        <v>0</v>
      </c>
      <c r="DP148" s="228" t="s">
        <v>5209</v>
      </c>
      <c r="DQ148" s="228" t="s">
        <v>358</v>
      </c>
      <c r="DR148" s="228">
        <v>1</v>
      </c>
      <c r="DS148" s="228" t="s">
        <v>4562</v>
      </c>
      <c r="DT148" s="228" t="s">
        <v>5210</v>
      </c>
      <c r="DU148" s="229">
        <v>45705</v>
      </c>
      <c r="DV148" s="227" t="s">
        <v>5226</v>
      </c>
      <c r="DW148" s="213">
        <v>39000</v>
      </c>
      <c r="DX148" s="230" t="s">
        <v>5209</v>
      </c>
      <c r="DY148" s="230" t="s">
        <v>358</v>
      </c>
      <c r="DZ148" s="230">
        <v>1</v>
      </c>
      <c r="EA148" s="230" t="s">
        <v>5225</v>
      </c>
      <c r="EB148" s="230" t="s">
        <v>5210</v>
      </c>
      <c r="EC148" s="214">
        <v>45705</v>
      </c>
      <c r="ED148" s="228" t="s">
        <v>5227</v>
      </c>
      <c r="EE148" s="218" t="s">
        <v>17</v>
      </c>
      <c r="EF148" s="228" t="s">
        <v>5209</v>
      </c>
      <c r="EG148" s="228" t="s">
        <v>22</v>
      </c>
      <c r="EH148" s="228">
        <v>3</v>
      </c>
      <c r="EI148" s="228" t="s">
        <v>4229</v>
      </c>
      <c r="EJ148" s="228" t="s">
        <v>5210</v>
      </c>
      <c r="EK148" s="229">
        <v>45705</v>
      </c>
      <c r="EL148" s="227" t="s">
        <v>5228</v>
      </c>
      <c r="EM148" s="213" t="s">
        <v>17</v>
      </c>
      <c r="EN148" s="230" t="s">
        <v>5209</v>
      </c>
      <c r="EO148" s="230" t="s">
        <v>22</v>
      </c>
      <c r="EP148" s="230">
        <v>3</v>
      </c>
      <c r="EQ148" s="230" t="s">
        <v>4229</v>
      </c>
      <c r="ER148" s="230" t="s">
        <v>5210</v>
      </c>
      <c r="ES148" s="214">
        <v>45705</v>
      </c>
      <c r="ET148" s="228" t="s">
        <v>5218</v>
      </c>
      <c r="EU148" s="228">
        <v>806</v>
      </c>
      <c r="EV148" s="228" t="s">
        <v>5215</v>
      </c>
      <c r="EW148" s="228" t="s">
        <v>22</v>
      </c>
      <c r="EX148" s="228">
        <v>3</v>
      </c>
      <c r="EY148" s="228" t="s">
        <v>5216</v>
      </c>
      <c r="EZ148" s="228" t="s">
        <v>5067</v>
      </c>
      <c r="FA148" s="229">
        <v>45705</v>
      </c>
      <c r="FB148" s="227" t="s">
        <v>5230</v>
      </c>
      <c r="FC148" s="230">
        <v>2</v>
      </c>
      <c r="FD148" s="230" t="s">
        <v>5209</v>
      </c>
      <c r="FE148" s="230" t="s">
        <v>358</v>
      </c>
      <c r="FF148" s="230">
        <v>1</v>
      </c>
      <c r="FG148" s="230" t="s">
        <v>5229</v>
      </c>
      <c r="FH148" s="230" t="s">
        <v>5210</v>
      </c>
      <c r="FI148" s="214">
        <v>45705</v>
      </c>
      <c r="FJ148" s="227" t="s">
        <v>3457</v>
      </c>
      <c r="FK148" s="228" t="s">
        <v>17</v>
      </c>
      <c r="FL148" s="228" t="s">
        <v>17</v>
      </c>
      <c r="FM148" s="228" t="s">
        <v>17</v>
      </c>
      <c r="FN148" s="228" t="s">
        <v>17</v>
      </c>
      <c r="FO148" s="228" t="s">
        <v>3450</v>
      </c>
      <c r="FP148" s="218" t="s">
        <v>17</v>
      </c>
      <c r="FQ148" s="219">
        <v>45617</v>
      </c>
      <c r="FR148" s="227" t="s">
        <v>3458</v>
      </c>
      <c r="FS148" s="230" t="s">
        <v>17</v>
      </c>
      <c r="FT148" s="230" t="s">
        <v>17</v>
      </c>
      <c r="FU148" s="230" t="s">
        <v>17</v>
      </c>
      <c r="FV148" s="230" t="s">
        <v>17</v>
      </c>
      <c r="FW148" s="230" t="s">
        <v>3450</v>
      </c>
      <c r="FX148" s="230" t="s">
        <v>17</v>
      </c>
      <c r="FY148" s="214">
        <v>45617</v>
      </c>
      <c r="FZ148" s="228" t="s">
        <v>2104</v>
      </c>
      <c r="GA148" s="228">
        <v>0</v>
      </c>
      <c r="GB148" s="228" t="s">
        <v>1188</v>
      </c>
      <c r="GC148" s="228" t="s">
        <v>33</v>
      </c>
      <c r="GD148" s="228">
        <v>2</v>
      </c>
      <c r="GE148" s="228" t="s">
        <v>17</v>
      </c>
      <c r="GF148" s="228" t="s">
        <v>17</v>
      </c>
      <c r="GG148" s="229">
        <v>45602</v>
      </c>
      <c r="GH148" s="227" t="s">
        <v>2110</v>
      </c>
      <c r="GI148" s="230">
        <v>1</v>
      </c>
      <c r="GJ148" s="230" t="s">
        <v>1188</v>
      </c>
      <c r="GK148" s="230" t="s">
        <v>33</v>
      </c>
      <c r="GL148" s="230">
        <v>2</v>
      </c>
      <c r="GM148" s="230" t="s">
        <v>17</v>
      </c>
      <c r="GN148" s="230" t="s">
        <v>17</v>
      </c>
      <c r="GO148" s="214">
        <v>45602</v>
      </c>
      <c r="GP148" s="228" t="s">
        <v>2105</v>
      </c>
      <c r="GQ148" s="228">
        <v>2</v>
      </c>
      <c r="GR148" s="228" t="s">
        <v>1188</v>
      </c>
      <c r="GS148" s="228" t="s">
        <v>33</v>
      </c>
      <c r="GT148" s="228">
        <v>2</v>
      </c>
      <c r="GU148" s="228" t="s">
        <v>17</v>
      </c>
      <c r="GV148" s="228" t="s">
        <v>17</v>
      </c>
      <c r="GW148" s="229">
        <v>45602</v>
      </c>
      <c r="GX148" s="227" t="s">
        <v>2111</v>
      </c>
      <c r="GY148" s="230">
        <v>0</v>
      </c>
      <c r="GZ148" s="230" t="s">
        <v>1188</v>
      </c>
      <c r="HA148" s="230" t="s">
        <v>33</v>
      </c>
      <c r="HB148" s="230">
        <v>2</v>
      </c>
      <c r="HC148" s="230" t="s">
        <v>17</v>
      </c>
      <c r="HD148" s="230" t="s">
        <v>17</v>
      </c>
      <c r="HE148" s="214">
        <v>45602</v>
      </c>
      <c r="HF148" s="228" t="s">
        <v>2103</v>
      </c>
      <c r="HG148" s="228">
        <v>2</v>
      </c>
      <c r="HH148" s="228" t="s">
        <v>1188</v>
      </c>
      <c r="HI148" s="228" t="s">
        <v>33</v>
      </c>
      <c r="HJ148" s="228">
        <v>2</v>
      </c>
      <c r="HK148" s="228" t="s">
        <v>17</v>
      </c>
      <c r="HL148" s="228" t="s">
        <v>17</v>
      </c>
      <c r="HM148" s="229">
        <v>45602</v>
      </c>
      <c r="HN148" s="227" t="s">
        <v>2109</v>
      </c>
      <c r="HO148" s="230">
        <v>3</v>
      </c>
      <c r="HP148" s="230" t="s">
        <v>1188</v>
      </c>
      <c r="HQ148" s="230" t="s">
        <v>33</v>
      </c>
      <c r="HR148" s="230">
        <v>2</v>
      </c>
      <c r="HS148" s="230" t="s">
        <v>17</v>
      </c>
      <c r="HT148" s="230" t="s">
        <v>17</v>
      </c>
      <c r="HU148" s="214">
        <v>45602</v>
      </c>
      <c r="HV148" s="228" t="s">
        <v>2106</v>
      </c>
      <c r="HW148" s="228">
        <v>0</v>
      </c>
      <c r="HX148" s="228" t="s">
        <v>1188</v>
      </c>
      <c r="HY148" s="228" t="s">
        <v>33</v>
      </c>
      <c r="HZ148" s="228">
        <v>2</v>
      </c>
      <c r="IA148" s="228" t="s">
        <v>17</v>
      </c>
      <c r="IB148" s="228" t="s">
        <v>17</v>
      </c>
      <c r="IC148" s="229">
        <v>45602</v>
      </c>
      <c r="ID148" s="227" t="s">
        <v>2108</v>
      </c>
      <c r="IE148" s="230">
        <v>0</v>
      </c>
      <c r="IF148" s="230" t="s">
        <v>1188</v>
      </c>
      <c r="IG148" s="230" t="s">
        <v>33</v>
      </c>
      <c r="IH148" s="230">
        <v>2</v>
      </c>
      <c r="II148" s="230" t="s">
        <v>17</v>
      </c>
      <c r="IJ148" s="230" t="s">
        <v>17</v>
      </c>
      <c r="IK148" s="214">
        <v>45602</v>
      </c>
      <c r="IL148" s="228" t="s">
        <v>2107</v>
      </c>
      <c r="IM148" s="228">
        <v>1</v>
      </c>
      <c r="IN148" s="228" t="s">
        <v>1188</v>
      </c>
      <c r="IO148" s="228" t="s">
        <v>33</v>
      </c>
      <c r="IP148" s="228">
        <v>2</v>
      </c>
      <c r="IQ148" s="228" t="s">
        <v>17</v>
      </c>
      <c r="IR148" s="228" t="s">
        <v>17</v>
      </c>
      <c r="IS148" s="229">
        <v>45602</v>
      </c>
    </row>
    <row r="149" spans="1:253" x14ac:dyDescent="0.35">
      <c r="A149" s="11" t="s">
        <v>225</v>
      </c>
      <c r="B149" s="11" t="s">
        <v>10243</v>
      </c>
      <c r="C149" s="11" t="s">
        <v>226</v>
      </c>
      <c r="D149" s="11" t="s">
        <v>227</v>
      </c>
      <c r="E149" s="11" t="s">
        <v>9747</v>
      </c>
      <c r="F149" s="11" t="s">
        <v>6932</v>
      </c>
      <c r="G149" s="212">
        <v>85326000</v>
      </c>
      <c r="H149" s="213" t="s">
        <v>6929</v>
      </c>
      <c r="I149" s="213" t="s">
        <v>358</v>
      </c>
      <c r="J149" s="213">
        <v>1</v>
      </c>
      <c r="K149" s="213" t="s">
        <v>6931</v>
      </c>
      <c r="L149" s="213" t="s">
        <v>6930</v>
      </c>
      <c r="M149" s="214">
        <v>45713</v>
      </c>
      <c r="N149" s="227" t="s">
        <v>6936</v>
      </c>
      <c r="O149" s="216">
        <v>342110</v>
      </c>
      <c r="P149" s="216" t="s">
        <v>6933</v>
      </c>
      <c r="Q149" s="216" t="s">
        <v>742</v>
      </c>
      <c r="R149" s="216">
        <v>2</v>
      </c>
      <c r="S149" s="216" t="s">
        <v>6935</v>
      </c>
      <c r="T149" s="216" t="s">
        <v>6934</v>
      </c>
      <c r="U149" s="217">
        <v>45713</v>
      </c>
      <c r="V149" s="227" t="s">
        <v>6940</v>
      </c>
      <c r="W149" s="213">
        <v>52641000</v>
      </c>
      <c r="X149" s="213" t="s">
        <v>6937</v>
      </c>
      <c r="Y149" s="213" t="s">
        <v>742</v>
      </c>
      <c r="Z149" s="213">
        <v>2</v>
      </c>
      <c r="AA149" s="213" t="s">
        <v>6939</v>
      </c>
      <c r="AB149" s="213" t="s">
        <v>6938</v>
      </c>
      <c r="AC149" s="214">
        <v>45713</v>
      </c>
      <c r="AD149" s="227" t="s">
        <v>6944</v>
      </c>
      <c r="AE149" s="218">
        <v>16253000</v>
      </c>
      <c r="AF149" s="218" t="s">
        <v>6941</v>
      </c>
      <c r="AG149" s="218" t="s">
        <v>742</v>
      </c>
      <c r="AH149" s="218">
        <v>2</v>
      </c>
      <c r="AI149" s="218" t="s">
        <v>6943</v>
      </c>
      <c r="AJ149" s="218" t="s">
        <v>6942</v>
      </c>
      <c r="AK149" s="219">
        <v>45713</v>
      </c>
      <c r="AL149" s="227" t="s">
        <v>6948</v>
      </c>
      <c r="AM149" s="213">
        <v>4776000</v>
      </c>
      <c r="AN149" s="213" t="s">
        <v>6945</v>
      </c>
      <c r="AO149" s="213" t="s">
        <v>742</v>
      </c>
      <c r="AP149" s="213">
        <v>2</v>
      </c>
      <c r="AQ149" s="213" t="s">
        <v>6947</v>
      </c>
      <c r="AR149" s="213" t="s">
        <v>6946</v>
      </c>
      <c r="AS149" s="214">
        <v>45713</v>
      </c>
      <c r="AT149" s="228" t="s">
        <v>234</v>
      </c>
      <c r="AU149" s="218" t="s">
        <v>17</v>
      </c>
      <c r="AV149" s="218">
        <v>0</v>
      </c>
      <c r="AW149" s="218" t="s">
        <v>33</v>
      </c>
      <c r="AX149" s="218">
        <v>2</v>
      </c>
      <c r="AY149" s="218" t="s">
        <v>230</v>
      </c>
      <c r="AZ149" s="218">
        <v>0</v>
      </c>
      <c r="BA149" s="219">
        <v>43511</v>
      </c>
      <c r="BB149" s="227" t="s">
        <v>233</v>
      </c>
      <c r="BC149" s="213" t="s">
        <v>17</v>
      </c>
      <c r="BD149" s="213">
        <v>0</v>
      </c>
      <c r="BE149" s="213" t="s">
        <v>33</v>
      </c>
      <c r="BF149" s="213">
        <v>2</v>
      </c>
      <c r="BG149" s="213" t="s">
        <v>230</v>
      </c>
      <c r="BH149" s="213">
        <v>0</v>
      </c>
      <c r="BI149" s="214">
        <v>43511</v>
      </c>
      <c r="BJ149" s="228" t="s">
        <v>6952</v>
      </c>
      <c r="BK149" s="228">
        <v>14</v>
      </c>
      <c r="BL149" s="228" t="s">
        <v>6949</v>
      </c>
      <c r="BM149" s="228" t="s">
        <v>742</v>
      </c>
      <c r="BN149" s="228">
        <v>2</v>
      </c>
      <c r="BO149" s="228" t="s">
        <v>6951</v>
      </c>
      <c r="BP149" s="218" t="s">
        <v>6950</v>
      </c>
      <c r="BQ149" s="229">
        <v>45713</v>
      </c>
      <c r="BR149" s="227" t="s">
        <v>229</v>
      </c>
      <c r="BS149" s="230" t="s">
        <v>17</v>
      </c>
      <c r="BT149" s="230">
        <v>0</v>
      </c>
      <c r="BU149" s="230" t="s">
        <v>33</v>
      </c>
      <c r="BV149" s="230">
        <v>2</v>
      </c>
      <c r="BW149" s="230" t="s">
        <v>228</v>
      </c>
      <c r="BX149" s="230">
        <v>0</v>
      </c>
      <c r="BY149" s="214">
        <v>43511</v>
      </c>
      <c r="BZ149" s="228" t="s">
        <v>231</v>
      </c>
      <c r="CA149" s="228" t="s">
        <v>17</v>
      </c>
      <c r="CB149" s="228">
        <v>0</v>
      </c>
      <c r="CC149" s="228" t="s">
        <v>17</v>
      </c>
      <c r="CD149" s="228" t="s">
        <v>17</v>
      </c>
      <c r="CE149" s="228" t="s">
        <v>230</v>
      </c>
      <c r="CF149" s="228">
        <v>0</v>
      </c>
      <c r="CG149" s="229">
        <v>43511</v>
      </c>
      <c r="CH149" s="227" t="s">
        <v>10904</v>
      </c>
      <c r="CI149" s="228" t="e">
        <v>#N/A</v>
      </c>
      <c r="CJ149" s="228" t="e">
        <v>#N/A</v>
      </c>
      <c r="CK149" s="228" t="e">
        <v>#N/A</v>
      </c>
      <c r="CL149" s="228" t="e">
        <v>#N/A</v>
      </c>
      <c r="CM149" s="228" t="e">
        <v>#N/A</v>
      </c>
      <c r="CN149" s="228" t="e">
        <v>#N/A</v>
      </c>
      <c r="CO149" s="231" t="e">
        <v>#N/A</v>
      </c>
      <c r="CP149" s="228" t="s">
        <v>232</v>
      </c>
      <c r="CQ149" s="230" t="s">
        <v>17</v>
      </c>
      <c r="CR149" s="230">
        <v>0</v>
      </c>
      <c r="CS149" s="230" t="s">
        <v>33</v>
      </c>
      <c r="CT149" s="230">
        <v>2</v>
      </c>
      <c r="CU149" s="230" t="s">
        <v>230</v>
      </c>
      <c r="CV149" s="230">
        <v>0</v>
      </c>
      <c r="CW149" s="214">
        <v>43511</v>
      </c>
      <c r="CX149" s="228" t="s">
        <v>6957</v>
      </c>
      <c r="CY149" s="218">
        <v>4600000</v>
      </c>
      <c r="CZ149" s="218" t="s">
        <v>6966</v>
      </c>
      <c r="DA149" s="218" t="s">
        <v>742</v>
      </c>
      <c r="DB149" s="218">
        <v>2</v>
      </c>
      <c r="DC149" s="218" t="s">
        <v>6968</v>
      </c>
      <c r="DD149" s="218" t="s">
        <v>6967</v>
      </c>
      <c r="DE149" s="220">
        <v>45713</v>
      </c>
      <c r="DF149" s="227" t="s">
        <v>6961</v>
      </c>
      <c r="DG149" s="213">
        <v>36388000</v>
      </c>
      <c r="DH149" s="230" t="s">
        <v>6958</v>
      </c>
      <c r="DI149" s="230" t="s">
        <v>742</v>
      </c>
      <c r="DJ149" s="230">
        <v>2</v>
      </c>
      <c r="DK149" s="230" t="s">
        <v>6960</v>
      </c>
      <c r="DL149" s="230" t="s">
        <v>6959</v>
      </c>
      <c r="DM149" s="214">
        <v>45713</v>
      </c>
      <c r="DN149" s="228" t="s">
        <v>6965</v>
      </c>
      <c r="DO149" s="218">
        <v>11653000</v>
      </c>
      <c r="DP149" s="228" t="s">
        <v>6962</v>
      </c>
      <c r="DQ149" s="228" t="s">
        <v>742</v>
      </c>
      <c r="DR149" s="228">
        <v>2</v>
      </c>
      <c r="DS149" s="228" t="s">
        <v>6964</v>
      </c>
      <c r="DT149" s="228" t="s">
        <v>6963</v>
      </c>
      <c r="DU149" s="229">
        <v>45713</v>
      </c>
      <c r="DV149" s="227" t="s">
        <v>6969</v>
      </c>
      <c r="DW149" s="213">
        <v>4033000</v>
      </c>
      <c r="DX149" s="230" t="s">
        <v>6966</v>
      </c>
      <c r="DY149" s="230" t="s">
        <v>742</v>
      </c>
      <c r="DZ149" s="230">
        <v>2</v>
      </c>
      <c r="EA149" s="230" t="s">
        <v>6968</v>
      </c>
      <c r="EB149" s="230" t="s">
        <v>6967</v>
      </c>
      <c r="EC149" s="214">
        <v>45713</v>
      </c>
      <c r="ED149" s="228" t="s">
        <v>6973</v>
      </c>
      <c r="EE149" s="218">
        <v>504000</v>
      </c>
      <c r="EF149" s="228" t="s">
        <v>6970</v>
      </c>
      <c r="EG149" s="228" t="s">
        <v>742</v>
      </c>
      <c r="EH149" s="228">
        <v>2</v>
      </c>
      <c r="EI149" s="228" t="s">
        <v>6972</v>
      </c>
      <c r="EJ149" s="228" t="s">
        <v>6971</v>
      </c>
      <c r="EK149" s="229">
        <v>45713</v>
      </c>
      <c r="EL149" s="227" t="s">
        <v>6976</v>
      </c>
      <c r="EM149" s="213">
        <v>63000</v>
      </c>
      <c r="EN149" s="230" t="s">
        <v>6974</v>
      </c>
      <c r="EO149" s="230" t="s">
        <v>742</v>
      </c>
      <c r="EP149" s="230">
        <v>2</v>
      </c>
      <c r="EQ149" s="230" t="s">
        <v>6972</v>
      </c>
      <c r="ER149" s="230" t="s">
        <v>6975</v>
      </c>
      <c r="ES149" s="214">
        <v>45713</v>
      </c>
      <c r="ET149" s="228" t="s">
        <v>6953</v>
      </c>
      <c r="EU149" s="228">
        <v>14</v>
      </c>
      <c r="EV149" s="228" t="s">
        <v>6949</v>
      </c>
      <c r="EW149" s="228" t="s">
        <v>742</v>
      </c>
      <c r="EX149" s="228">
        <v>2</v>
      </c>
      <c r="EY149" s="228" t="s">
        <v>6951</v>
      </c>
      <c r="EZ149" s="228" t="s">
        <v>6950</v>
      </c>
      <c r="FA149" s="229">
        <v>45713</v>
      </c>
      <c r="FB149" s="227" t="s">
        <v>6978</v>
      </c>
      <c r="FC149" s="230">
        <v>5</v>
      </c>
      <c r="FD149" s="230" t="s">
        <v>6941</v>
      </c>
      <c r="FE149" s="230" t="s">
        <v>742</v>
      </c>
      <c r="FF149" s="230">
        <v>2</v>
      </c>
      <c r="FG149" s="230" t="s">
        <v>6977</v>
      </c>
      <c r="FH149" s="230" t="s">
        <v>6942</v>
      </c>
      <c r="FI149" s="214">
        <v>45713</v>
      </c>
      <c r="FJ149" s="227" t="s">
        <v>235</v>
      </c>
      <c r="FK149" s="228" t="s">
        <v>17</v>
      </c>
      <c r="FL149" s="228">
        <v>0</v>
      </c>
      <c r="FM149" s="228" t="s">
        <v>33</v>
      </c>
      <c r="FN149" s="228">
        <v>2</v>
      </c>
      <c r="FO149" s="228" t="s">
        <v>230</v>
      </c>
      <c r="FP149" s="218">
        <v>0</v>
      </c>
      <c r="FQ149" s="219">
        <v>43511</v>
      </c>
      <c r="FR149" s="227" t="s">
        <v>236</v>
      </c>
      <c r="FS149" s="230" t="s">
        <v>17</v>
      </c>
      <c r="FT149" s="230">
        <v>0</v>
      </c>
      <c r="FU149" s="230" t="s">
        <v>33</v>
      </c>
      <c r="FV149" s="230">
        <v>2</v>
      </c>
      <c r="FW149" s="230" t="s">
        <v>230</v>
      </c>
      <c r="FX149" s="230">
        <v>0</v>
      </c>
      <c r="FY149" s="214">
        <v>43511</v>
      </c>
      <c r="FZ149" s="228" t="s">
        <v>2398</v>
      </c>
      <c r="GA149" s="228">
        <v>1</v>
      </c>
      <c r="GB149" s="228" t="s">
        <v>1188</v>
      </c>
      <c r="GC149" s="228" t="s">
        <v>33</v>
      </c>
      <c r="GD149" s="228">
        <v>2</v>
      </c>
      <c r="GE149" s="228" t="s">
        <v>17</v>
      </c>
      <c r="GF149" s="228" t="s">
        <v>17</v>
      </c>
      <c r="GG149" s="229">
        <v>45608</v>
      </c>
      <c r="GH149" s="227" t="s">
        <v>2404</v>
      </c>
      <c r="GI149" s="230">
        <v>0</v>
      </c>
      <c r="GJ149" s="230" t="s">
        <v>1188</v>
      </c>
      <c r="GK149" s="230" t="s">
        <v>33</v>
      </c>
      <c r="GL149" s="230">
        <v>2</v>
      </c>
      <c r="GM149" s="230" t="s">
        <v>17</v>
      </c>
      <c r="GN149" s="230" t="s">
        <v>17</v>
      </c>
      <c r="GO149" s="214">
        <v>45608</v>
      </c>
      <c r="GP149" s="228" t="s">
        <v>2399</v>
      </c>
      <c r="GQ149" s="228">
        <v>1</v>
      </c>
      <c r="GR149" s="228" t="s">
        <v>1188</v>
      </c>
      <c r="GS149" s="228" t="s">
        <v>33</v>
      </c>
      <c r="GT149" s="228">
        <v>2</v>
      </c>
      <c r="GU149" s="228" t="s">
        <v>17</v>
      </c>
      <c r="GV149" s="228" t="s">
        <v>17</v>
      </c>
      <c r="GW149" s="229">
        <v>45608</v>
      </c>
      <c r="GX149" s="227" t="s">
        <v>2405</v>
      </c>
      <c r="GY149" s="230">
        <v>0</v>
      </c>
      <c r="GZ149" s="230" t="s">
        <v>1188</v>
      </c>
      <c r="HA149" s="230" t="s">
        <v>33</v>
      </c>
      <c r="HB149" s="230">
        <v>2</v>
      </c>
      <c r="HC149" s="230" t="s">
        <v>17</v>
      </c>
      <c r="HD149" s="230" t="s">
        <v>17</v>
      </c>
      <c r="HE149" s="214">
        <v>45608</v>
      </c>
      <c r="HF149" s="228" t="s">
        <v>2397</v>
      </c>
      <c r="HG149" s="228">
        <v>0</v>
      </c>
      <c r="HH149" s="228" t="s">
        <v>1188</v>
      </c>
      <c r="HI149" s="228" t="s">
        <v>33</v>
      </c>
      <c r="HJ149" s="228">
        <v>2</v>
      </c>
      <c r="HK149" s="228" t="s">
        <v>17</v>
      </c>
      <c r="HL149" s="228" t="s">
        <v>17</v>
      </c>
      <c r="HM149" s="229">
        <v>45608</v>
      </c>
      <c r="HN149" s="227" t="s">
        <v>2403</v>
      </c>
      <c r="HO149" s="230">
        <v>2</v>
      </c>
      <c r="HP149" s="230" t="s">
        <v>1188</v>
      </c>
      <c r="HQ149" s="230" t="s">
        <v>33</v>
      </c>
      <c r="HR149" s="230">
        <v>2</v>
      </c>
      <c r="HS149" s="230" t="s">
        <v>17</v>
      </c>
      <c r="HT149" s="230" t="s">
        <v>17</v>
      </c>
      <c r="HU149" s="214">
        <v>45608</v>
      </c>
      <c r="HV149" s="228" t="s">
        <v>2400</v>
      </c>
      <c r="HW149" s="228">
        <v>0</v>
      </c>
      <c r="HX149" s="228" t="s">
        <v>1188</v>
      </c>
      <c r="HY149" s="228" t="s">
        <v>33</v>
      </c>
      <c r="HZ149" s="228">
        <v>2</v>
      </c>
      <c r="IA149" s="228" t="s">
        <v>17</v>
      </c>
      <c r="IB149" s="228" t="s">
        <v>17</v>
      </c>
      <c r="IC149" s="229">
        <v>45608</v>
      </c>
      <c r="ID149" s="227" t="s">
        <v>2402</v>
      </c>
      <c r="IE149" s="230">
        <v>3</v>
      </c>
      <c r="IF149" s="230" t="s">
        <v>1188</v>
      </c>
      <c r="IG149" s="230" t="s">
        <v>33</v>
      </c>
      <c r="IH149" s="230">
        <v>2</v>
      </c>
      <c r="II149" s="230" t="s">
        <v>17</v>
      </c>
      <c r="IJ149" s="230" t="s">
        <v>17</v>
      </c>
      <c r="IK149" s="214">
        <v>45608</v>
      </c>
      <c r="IL149" s="228" t="s">
        <v>2401</v>
      </c>
      <c r="IM149" s="228">
        <v>0</v>
      </c>
      <c r="IN149" s="228" t="s">
        <v>1188</v>
      </c>
      <c r="IO149" s="228" t="s">
        <v>33</v>
      </c>
      <c r="IP149" s="228">
        <v>2</v>
      </c>
      <c r="IQ149" s="228" t="s">
        <v>17</v>
      </c>
      <c r="IR149" s="228" t="s">
        <v>17</v>
      </c>
      <c r="IS149" s="229">
        <v>45608</v>
      </c>
    </row>
    <row r="150" spans="1:253" x14ac:dyDescent="0.35">
      <c r="A150" s="11" t="s">
        <v>237</v>
      </c>
      <c r="B150" s="11" t="s">
        <v>10162</v>
      </c>
      <c r="C150" s="11" t="s">
        <v>238</v>
      </c>
      <c r="D150" s="11" t="s">
        <v>227</v>
      </c>
      <c r="E150" s="11" t="s">
        <v>9747</v>
      </c>
      <c r="F150" s="11" t="s">
        <v>6979</v>
      </c>
      <c r="G150" s="212">
        <v>85326000</v>
      </c>
      <c r="H150" s="213" t="s">
        <v>6929</v>
      </c>
      <c r="I150" s="213" t="s">
        <v>358</v>
      </c>
      <c r="J150" s="213">
        <v>1</v>
      </c>
      <c r="K150" s="213" t="s">
        <v>6931</v>
      </c>
      <c r="L150" s="213" t="s">
        <v>6930</v>
      </c>
      <c r="M150" s="214">
        <v>45713</v>
      </c>
      <c r="N150" s="227" t="s">
        <v>6983</v>
      </c>
      <c r="O150" s="216">
        <v>203090</v>
      </c>
      <c r="P150" s="216" t="s">
        <v>6980</v>
      </c>
      <c r="Q150" s="216" t="s">
        <v>742</v>
      </c>
      <c r="R150" s="216">
        <v>2</v>
      </c>
      <c r="S150" s="216" t="s">
        <v>6982</v>
      </c>
      <c r="T150" s="216" t="s">
        <v>6981</v>
      </c>
      <c r="U150" s="217">
        <v>45713</v>
      </c>
      <c r="V150" s="227" t="s">
        <v>6987</v>
      </c>
      <c r="W150" s="213">
        <v>44636000</v>
      </c>
      <c r="X150" s="213" t="s">
        <v>6984</v>
      </c>
      <c r="Y150" s="213" t="s">
        <v>742</v>
      </c>
      <c r="Z150" s="213">
        <v>2</v>
      </c>
      <c r="AA150" s="213" t="s">
        <v>6986</v>
      </c>
      <c r="AB150" s="213" t="s">
        <v>6985</v>
      </c>
      <c r="AC150" s="214">
        <v>45713</v>
      </c>
      <c r="AD150" s="227" t="s">
        <v>6991</v>
      </c>
      <c r="AE150" s="218">
        <v>6581000</v>
      </c>
      <c r="AF150" s="218" t="s">
        <v>6988</v>
      </c>
      <c r="AG150" s="218" t="s">
        <v>742</v>
      </c>
      <c r="AH150" s="218">
        <v>2</v>
      </c>
      <c r="AI150" s="218" t="s">
        <v>6990</v>
      </c>
      <c r="AJ150" s="218" t="s">
        <v>6989</v>
      </c>
      <c r="AK150" s="219">
        <v>45713</v>
      </c>
      <c r="AL150" s="227" t="s">
        <v>6993</v>
      </c>
      <c r="AM150" s="213">
        <v>2900000</v>
      </c>
      <c r="AN150" s="213" t="s">
        <v>6988</v>
      </c>
      <c r="AO150" s="213" t="s">
        <v>742</v>
      </c>
      <c r="AP150" s="213">
        <v>2</v>
      </c>
      <c r="AQ150" s="213" t="s">
        <v>6992</v>
      </c>
      <c r="AR150" s="213" t="s">
        <v>6989</v>
      </c>
      <c r="AS150" s="214">
        <v>45713</v>
      </c>
      <c r="AT150" s="228" t="s">
        <v>248</v>
      </c>
      <c r="AU150" s="218" t="s">
        <v>17</v>
      </c>
      <c r="AV150" s="218">
        <v>0</v>
      </c>
      <c r="AW150" s="218" t="s">
        <v>33</v>
      </c>
      <c r="AX150" s="218">
        <v>2</v>
      </c>
      <c r="AY150" s="218" t="s">
        <v>247</v>
      </c>
      <c r="AZ150" s="218">
        <v>0</v>
      </c>
      <c r="BA150" s="219">
        <v>43511</v>
      </c>
      <c r="BB150" s="227" t="s">
        <v>246</v>
      </c>
      <c r="BC150" s="213" t="s">
        <v>17</v>
      </c>
      <c r="BD150" s="213">
        <v>0</v>
      </c>
      <c r="BE150" s="213" t="s">
        <v>33</v>
      </c>
      <c r="BF150" s="213">
        <v>2</v>
      </c>
      <c r="BG150" s="213" t="s">
        <v>245</v>
      </c>
      <c r="BH150" s="213">
        <v>0</v>
      </c>
      <c r="BI150" s="214">
        <v>43511</v>
      </c>
      <c r="BJ150" s="228" t="s">
        <v>6995</v>
      </c>
      <c r="BK150" s="228">
        <v>0</v>
      </c>
      <c r="BL150" s="228" t="s">
        <v>5730</v>
      </c>
      <c r="BM150" s="228" t="s">
        <v>742</v>
      </c>
      <c r="BN150" s="228">
        <v>2</v>
      </c>
      <c r="BO150" s="228" t="s">
        <v>6994</v>
      </c>
      <c r="BP150" s="218" t="s">
        <v>496</v>
      </c>
      <c r="BQ150" s="229">
        <v>45713</v>
      </c>
      <c r="BR150" s="227" t="s">
        <v>240</v>
      </c>
      <c r="BS150" s="230">
        <v>0</v>
      </c>
      <c r="BT150" s="230">
        <v>0</v>
      </c>
      <c r="BU150" s="230" t="s">
        <v>33</v>
      </c>
      <c r="BV150" s="230">
        <v>2</v>
      </c>
      <c r="BW150" s="230" t="s">
        <v>239</v>
      </c>
      <c r="BX150" s="230">
        <v>0</v>
      </c>
      <c r="BY150" s="214">
        <v>43511</v>
      </c>
      <c r="BZ150" s="228" t="s">
        <v>242</v>
      </c>
      <c r="CA150" s="228">
        <v>0</v>
      </c>
      <c r="CB150" s="228">
        <v>0</v>
      </c>
      <c r="CC150" s="228" t="s">
        <v>33</v>
      </c>
      <c r="CD150" s="228">
        <v>2</v>
      </c>
      <c r="CE150" s="228" t="s">
        <v>241</v>
      </c>
      <c r="CF150" s="228">
        <v>0</v>
      </c>
      <c r="CG150" s="229">
        <v>43511</v>
      </c>
      <c r="CH150" s="227" t="s">
        <v>10905</v>
      </c>
      <c r="CI150" s="228" t="e">
        <v>#N/A</v>
      </c>
      <c r="CJ150" s="228" t="e">
        <v>#N/A</v>
      </c>
      <c r="CK150" s="228" t="e">
        <v>#N/A</v>
      </c>
      <c r="CL150" s="228" t="e">
        <v>#N/A</v>
      </c>
      <c r="CM150" s="228" t="e">
        <v>#N/A</v>
      </c>
      <c r="CN150" s="228" t="e">
        <v>#N/A</v>
      </c>
      <c r="CO150" s="231" t="e">
        <v>#N/A</v>
      </c>
      <c r="CP150" s="228" t="s">
        <v>244</v>
      </c>
      <c r="CQ150" s="230" t="s">
        <v>17</v>
      </c>
      <c r="CR150" s="230">
        <v>0</v>
      </c>
      <c r="CS150" s="230" t="s">
        <v>33</v>
      </c>
      <c r="CT150" s="230">
        <v>2</v>
      </c>
      <c r="CU150" s="230" t="s">
        <v>243</v>
      </c>
      <c r="CV150" s="230">
        <v>0</v>
      </c>
      <c r="CW150" s="214">
        <v>43511</v>
      </c>
      <c r="CX150" s="228" t="s">
        <v>7000</v>
      </c>
      <c r="CY150" s="218">
        <v>2165000</v>
      </c>
      <c r="CZ150" s="218" t="s">
        <v>6997</v>
      </c>
      <c r="DA150" s="218" t="s">
        <v>742</v>
      </c>
      <c r="DB150" s="218">
        <v>2</v>
      </c>
      <c r="DC150" s="218" t="s">
        <v>7003</v>
      </c>
      <c r="DD150" s="218" t="s">
        <v>6998</v>
      </c>
      <c r="DE150" s="220">
        <v>45713</v>
      </c>
      <c r="DF150" s="227" t="s">
        <v>7001</v>
      </c>
      <c r="DG150" s="213">
        <v>38055000</v>
      </c>
      <c r="DH150" s="230" t="s">
        <v>6997</v>
      </c>
      <c r="DI150" s="230" t="s">
        <v>742</v>
      </c>
      <c r="DJ150" s="230">
        <v>2</v>
      </c>
      <c r="DK150" s="230" t="s">
        <v>6960</v>
      </c>
      <c r="DL150" s="230" t="s">
        <v>6998</v>
      </c>
      <c r="DM150" s="214">
        <v>45713</v>
      </c>
      <c r="DN150" s="228" t="s">
        <v>7002</v>
      </c>
      <c r="DO150" s="218">
        <v>4416000</v>
      </c>
      <c r="DP150" s="228" t="s">
        <v>6997</v>
      </c>
      <c r="DQ150" s="228" t="s">
        <v>742</v>
      </c>
      <c r="DR150" s="228">
        <v>2</v>
      </c>
      <c r="DS150" s="228" t="s">
        <v>6964</v>
      </c>
      <c r="DT150" s="228" t="s">
        <v>6998</v>
      </c>
      <c r="DU150" s="229">
        <v>45713</v>
      </c>
      <c r="DV150" s="227" t="s">
        <v>7004</v>
      </c>
      <c r="DW150" s="213">
        <v>1643000</v>
      </c>
      <c r="DX150" s="230" t="s">
        <v>6997</v>
      </c>
      <c r="DY150" s="230" t="s">
        <v>742</v>
      </c>
      <c r="DZ150" s="230">
        <v>2</v>
      </c>
      <c r="EA150" s="230" t="s">
        <v>7003</v>
      </c>
      <c r="EB150" s="230" t="s">
        <v>6998</v>
      </c>
      <c r="EC150" s="214">
        <v>45713</v>
      </c>
      <c r="ED150" s="228" t="s">
        <v>7006</v>
      </c>
      <c r="EE150" s="218">
        <v>464000</v>
      </c>
      <c r="EF150" s="228" t="s">
        <v>6997</v>
      </c>
      <c r="EG150" s="228" t="s">
        <v>742</v>
      </c>
      <c r="EH150" s="228">
        <v>2</v>
      </c>
      <c r="EI150" s="228" t="s">
        <v>7005</v>
      </c>
      <c r="EJ150" s="228" t="s">
        <v>6998</v>
      </c>
      <c r="EK150" s="229">
        <v>45713</v>
      </c>
      <c r="EL150" s="227" t="s">
        <v>7007</v>
      </c>
      <c r="EM150" s="213">
        <v>58000</v>
      </c>
      <c r="EN150" s="230" t="s">
        <v>6997</v>
      </c>
      <c r="EO150" s="230" t="s">
        <v>742</v>
      </c>
      <c r="EP150" s="230">
        <v>2</v>
      </c>
      <c r="EQ150" s="230" t="s">
        <v>7005</v>
      </c>
      <c r="ER150" s="230" t="s">
        <v>6998</v>
      </c>
      <c r="ES150" s="214">
        <v>45713</v>
      </c>
      <c r="ET150" s="228" t="s">
        <v>6996</v>
      </c>
      <c r="EU150" s="228">
        <v>14</v>
      </c>
      <c r="EV150" s="228" t="s">
        <v>6949</v>
      </c>
      <c r="EW150" s="228" t="s">
        <v>22</v>
      </c>
      <c r="EX150" s="228">
        <v>3</v>
      </c>
      <c r="EY150" s="228" t="s">
        <v>6951</v>
      </c>
      <c r="EZ150" s="228" t="s">
        <v>6950</v>
      </c>
      <c r="FA150" s="229">
        <v>45713</v>
      </c>
      <c r="FB150" s="227" t="s">
        <v>7008</v>
      </c>
      <c r="FC150" s="230">
        <v>3</v>
      </c>
      <c r="FD150" s="230" t="s">
        <v>6988</v>
      </c>
      <c r="FE150" s="230" t="s">
        <v>742</v>
      </c>
      <c r="FF150" s="230">
        <v>2</v>
      </c>
      <c r="FG150" s="230" t="s">
        <v>1397</v>
      </c>
      <c r="FH150" s="230" t="s">
        <v>6989</v>
      </c>
      <c r="FI150" s="214">
        <v>45713</v>
      </c>
      <c r="FJ150" s="227" t="s">
        <v>250</v>
      </c>
      <c r="FK150" s="228" t="s">
        <v>17</v>
      </c>
      <c r="FL150" s="228">
        <v>0</v>
      </c>
      <c r="FM150" s="228" t="s">
        <v>33</v>
      </c>
      <c r="FN150" s="228">
        <v>2</v>
      </c>
      <c r="FO150" s="228" t="s">
        <v>249</v>
      </c>
      <c r="FP150" s="218">
        <v>0</v>
      </c>
      <c r="FQ150" s="219">
        <v>43511</v>
      </c>
      <c r="FR150" s="227" t="s">
        <v>251</v>
      </c>
      <c r="FS150" s="230" t="s">
        <v>17</v>
      </c>
      <c r="FT150" s="230">
        <v>0</v>
      </c>
      <c r="FU150" s="230" t="s">
        <v>33</v>
      </c>
      <c r="FV150" s="230">
        <v>2</v>
      </c>
      <c r="FW150" s="230" t="s">
        <v>249</v>
      </c>
      <c r="FX150" s="230">
        <v>0</v>
      </c>
      <c r="FY150" s="214">
        <v>43511</v>
      </c>
      <c r="FZ150" s="228" t="s">
        <v>2407</v>
      </c>
      <c r="GA150" s="228">
        <v>1</v>
      </c>
      <c r="GB150" s="228" t="s">
        <v>1188</v>
      </c>
      <c r="GC150" s="228" t="s">
        <v>33</v>
      </c>
      <c r="GD150" s="228">
        <v>2</v>
      </c>
      <c r="GE150" s="228" t="s">
        <v>17</v>
      </c>
      <c r="GF150" s="228" t="s">
        <v>17</v>
      </c>
      <c r="GG150" s="229">
        <v>45608</v>
      </c>
      <c r="GH150" s="227" t="s">
        <v>2413</v>
      </c>
      <c r="GI150" s="230">
        <v>0</v>
      </c>
      <c r="GJ150" s="230" t="s">
        <v>1188</v>
      </c>
      <c r="GK150" s="230" t="s">
        <v>33</v>
      </c>
      <c r="GL150" s="230">
        <v>2</v>
      </c>
      <c r="GM150" s="230" t="s">
        <v>17</v>
      </c>
      <c r="GN150" s="230" t="s">
        <v>17</v>
      </c>
      <c r="GO150" s="214">
        <v>45608</v>
      </c>
      <c r="GP150" s="228" t="s">
        <v>2408</v>
      </c>
      <c r="GQ150" s="228">
        <v>0</v>
      </c>
      <c r="GR150" s="228" t="s">
        <v>1188</v>
      </c>
      <c r="GS150" s="228" t="s">
        <v>33</v>
      </c>
      <c r="GT150" s="228">
        <v>2</v>
      </c>
      <c r="GU150" s="228" t="s">
        <v>17</v>
      </c>
      <c r="GV150" s="228" t="s">
        <v>17</v>
      </c>
      <c r="GW150" s="229">
        <v>45608</v>
      </c>
      <c r="GX150" s="227" t="s">
        <v>2414</v>
      </c>
      <c r="GY150" s="230">
        <v>0</v>
      </c>
      <c r="GZ150" s="230" t="s">
        <v>1188</v>
      </c>
      <c r="HA150" s="230" t="s">
        <v>33</v>
      </c>
      <c r="HB150" s="230">
        <v>2</v>
      </c>
      <c r="HC150" s="230" t="s">
        <v>17</v>
      </c>
      <c r="HD150" s="230" t="s">
        <v>17</v>
      </c>
      <c r="HE150" s="214">
        <v>45608</v>
      </c>
      <c r="HF150" s="228" t="s">
        <v>2406</v>
      </c>
      <c r="HG150" s="228">
        <v>0</v>
      </c>
      <c r="HH150" s="228" t="s">
        <v>1188</v>
      </c>
      <c r="HI150" s="228" t="s">
        <v>33</v>
      </c>
      <c r="HJ150" s="228">
        <v>2</v>
      </c>
      <c r="HK150" s="228" t="s">
        <v>17</v>
      </c>
      <c r="HL150" s="228" t="s">
        <v>17</v>
      </c>
      <c r="HM150" s="229">
        <v>45608</v>
      </c>
      <c r="HN150" s="227" t="s">
        <v>2412</v>
      </c>
      <c r="HO150" s="230">
        <v>2</v>
      </c>
      <c r="HP150" s="230" t="s">
        <v>1188</v>
      </c>
      <c r="HQ150" s="230" t="s">
        <v>33</v>
      </c>
      <c r="HR150" s="230">
        <v>2</v>
      </c>
      <c r="HS150" s="230" t="s">
        <v>17</v>
      </c>
      <c r="HT150" s="230" t="s">
        <v>17</v>
      </c>
      <c r="HU150" s="214">
        <v>45608</v>
      </c>
      <c r="HV150" s="228" t="s">
        <v>2409</v>
      </c>
      <c r="HW150" s="228">
        <v>0</v>
      </c>
      <c r="HX150" s="228" t="s">
        <v>1188</v>
      </c>
      <c r="HY150" s="228" t="s">
        <v>33</v>
      </c>
      <c r="HZ150" s="228">
        <v>2</v>
      </c>
      <c r="IA150" s="228" t="s">
        <v>17</v>
      </c>
      <c r="IB150" s="228" t="s">
        <v>17</v>
      </c>
      <c r="IC150" s="229">
        <v>45608</v>
      </c>
      <c r="ID150" s="227" t="s">
        <v>2411</v>
      </c>
      <c r="IE150" s="230">
        <v>3</v>
      </c>
      <c r="IF150" s="230" t="s">
        <v>1188</v>
      </c>
      <c r="IG150" s="230" t="s">
        <v>33</v>
      </c>
      <c r="IH150" s="230">
        <v>2</v>
      </c>
      <c r="II150" s="230" t="s">
        <v>17</v>
      </c>
      <c r="IJ150" s="230" t="s">
        <v>17</v>
      </c>
      <c r="IK150" s="214">
        <v>45608</v>
      </c>
      <c r="IL150" s="228" t="s">
        <v>2410</v>
      </c>
      <c r="IM150" s="228">
        <v>0</v>
      </c>
      <c r="IN150" s="228" t="s">
        <v>1188</v>
      </c>
      <c r="IO150" s="228" t="s">
        <v>33</v>
      </c>
      <c r="IP150" s="228">
        <v>2</v>
      </c>
      <c r="IQ150" s="228" t="s">
        <v>17</v>
      </c>
      <c r="IR150" s="228" t="s">
        <v>17</v>
      </c>
      <c r="IS150" s="229">
        <v>45608</v>
      </c>
    </row>
    <row r="151" spans="1:253" x14ac:dyDescent="0.35">
      <c r="A151" s="11" t="s">
        <v>252</v>
      </c>
      <c r="B151" s="11" t="s">
        <v>10162</v>
      </c>
      <c r="C151" s="11" t="s">
        <v>253</v>
      </c>
      <c r="D151" s="11" t="s">
        <v>227</v>
      </c>
      <c r="E151" s="11" t="s">
        <v>9747</v>
      </c>
      <c r="F151" s="11" t="s">
        <v>7009</v>
      </c>
      <c r="G151" s="212">
        <v>85326000</v>
      </c>
      <c r="H151" s="213" t="s">
        <v>6929</v>
      </c>
      <c r="I151" s="213" t="s">
        <v>358</v>
      </c>
      <c r="J151" s="213">
        <v>1</v>
      </c>
      <c r="K151" s="213" t="s">
        <v>6931</v>
      </c>
      <c r="L151" s="213" t="s">
        <v>6930</v>
      </c>
      <c r="M151" s="214">
        <v>45713</v>
      </c>
      <c r="N151" s="227" t="s">
        <v>7013</v>
      </c>
      <c r="O151" s="216">
        <v>140419</v>
      </c>
      <c r="P151" s="216" t="s">
        <v>7010</v>
      </c>
      <c r="Q151" s="216" t="s">
        <v>742</v>
      </c>
      <c r="R151" s="216">
        <v>2</v>
      </c>
      <c r="S151" s="216" t="s">
        <v>7012</v>
      </c>
      <c r="T151" s="216" t="s">
        <v>7011</v>
      </c>
      <c r="U151" s="217">
        <v>45713</v>
      </c>
      <c r="V151" s="227" t="s">
        <v>7017</v>
      </c>
      <c r="W151" s="213">
        <v>16468000</v>
      </c>
      <c r="X151" s="213" t="s">
        <v>7014</v>
      </c>
      <c r="Y151" s="213" t="s">
        <v>742</v>
      </c>
      <c r="Z151" s="213">
        <v>2</v>
      </c>
      <c r="AA151" s="213" t="s">
        <v>7016</v>
      </c>
      <c r="AB151" s="213" t="s">
        <v>7015</v>
      </c>
      <c r="AC151" s="214">
        <v>45713</v>
      </c>
      <c r="AD151" s="227" t="s">
        <v>7021</v>
      </c>
      <c r="AE151" s="218">
        <v>572000</v>
      </c>
      <c r="AF151" s="218" t="s">
        <v>7018</v>
      </c>
      <c r="AG151" s="218" t="s">
        <v>742</v>
      </c>
      <c r="AH151" s="218">
        <v>2</v>
      </c>
      <c r="AI151" s="218" t="s">
        <v>7020</v>
      </c>
      <c r="AJ151" s="218" t="s">
        <v>7019</v>
      </c>
      <c r="AK151" s="219">
        <v>45713</v>
      </c>
      <c r="AL151" s="227" t="s">
        <v>7025</v>
      </c>
      <c r="AM151" s="213">
        <v>252000</v>
      </c>
      <c r="AN151" s="213" t="s">
        <v>7022</v>
      </c>
      <c r="AO151" s="213" t="s">
        <v>742</v>
      </c>
      <c r="AP151" s="213">
        <v>2</v>
      </c>
      <c r="AQ151" s="213" t="s">
        <v>7024</v>
      </c>
      <c r="AR151" s="213" t="s">
        <v>7023</v>
      </c>
      <c r="AS151" s="214">
        <v>45713</v>
      </c>
      <c r="AT151" s="228" t="s">
        <v>258</v>
      </c>
      <c r="AU151" s="218" t="s">
        <v>17</v>
      </c>
      <c r="AV151" s="218">
        <v>0</v>
      </c>
      <c r="AW151" s="218" t="s">
        <v>33</v>
      </c>
      <c r="AX151" s="218">
        <v>2</v>
      </c>
      <c r="AY151" s="218">
        <v>0</v>
      </c>
      <c r="AZ151" s="218">
        <v>0</v>
      </c>
      <c r="BA151" s="219">
        <v>43511</v>
      </c>
      <c r="BB151" s="227" t="s">
        <v>257</v>
      </c>
      <c r="BC151" s="213" t="s">
        <v>17</v>
      </c>
      <c r="BD151" s="213">
        <v>0</v>
      </c>
      <c r="BE151" s="213" t="s">
        <v>33</v>
      </c>
      <c r="BF151" s="213">
        <v>2</v>
      </c>
      <c r="BG151" s="213">
        <v>0</v>
      </c>
      <c r="BH151" s="213">
        <v>0</v>
      </c>
      <c r="BI151" s="214">
        <v>43511</v>
      </c>
      <c r="BJ151" s="228" t="s">
        <v>7028</v>
      </c>
      <c r="BK151" s="228">
        <v>8</v>
      </c>
      <c r="BL151" s="228" t="s">
        <v>7026</v>
      </c>
      <c r="BM151" s="228" t="s">
        <v>22</v>
      </c>
      <c r="BN151" s="228">
        <v>3</v>
      </c>
      <c r="BO151" s="228" t="s">
        <v>7027</v>
      </c>
      <c r="BP151" s="218" t="s">
        <v>1940</v>
      </c>
      <c r="BQ151" s="229">
        <v>45713</v>
      </c>
      <c r="BR151" s="227" t="s">
        <v>254</v>
      </c>
      <c r="BS151" s="230">
        <v>0</v>
      </c>
      <c r="BT151" s="230">
        <v>0</v>
      </c>
      <c r="BU151" s="230" t="s">
        <v>33</v>
      </c>
      <c r="BV151" s="230">
        <v>2</v>
      </c>
      <c r="BW151" s="230">
        <v>0</v>
      </c>
      <c r="BX151" s="230">
        <v>0</v>
      </c>
      <c r="BY151" s="214">
        <v>43511</v>
      </c>
      <c r="BZ151" s="228" t="s">
        <v>255</v>
      </c>
      <c r="CA151" s="228">
        <v>0</v>
      </c>
      <c r="CB151" s="228">
        <v>0</v>
      </c>
      <c r="CC151" s="228" t="s">
        <v>33</v>
      </c>
      <c r="CD151" s="228">
        <v>2</v>
      </c>
      <c r="CE151" s="228">
        <v>0</v>
      </c>
      <c r="CF151" s="228">
        <v>0</v>
      </c>
      <c r="CG151" s="229">
        <v>43511</v>
      </c>
      <c r="CH151" s="227" t="s">
        <v>10906</v>
      </c>
      <c r="CI151" s="228" t="e">
        <v>#N/A</v>
      </c>
      <c r="CJ151" s="228" t="e">
        <v>#N/A</v>
      </c>
      <c r="CK151" s="228" t="e">
        <v>#N/A</v>
      </c>
      <c r="CL151" s="228" t="e">
        <v>#N/A</v>
      </c>
      <c r="CM151" s="228" t="e">
        <v>#N/A</v>
      </c>
      <c r="CN151" s="228" t="e">
        <v>#N/A</v>
      </c>
      <c r="CO151" s="231" t="e">
        <v>#N/A</v>
      </c>
      <c r="CP151" s="228" t="s">
        <v>256</v>
      </c>
      <c r="CQ151" s="230" t="s">
        <v>17</v>
      </c>
      <c r="CR151" s="230">
        <v>0</v>
      </c>
      <c r="CS151" s="230" t="s">
        <v>33</v>
      </c>
      <c r="CT151" s="230">
        <v>2</v>
      </c>
      <c r="CU151" s="230">
        <v>0</v>
      </c>
      <c r="CV151" s="230">
        <v>0</v>
      </c>
      <c r="CW151" s="214">
        <v>43511</v>
      </c>
      <c r="CX151" s="228" t="s">
        <v>7033</v>
      </c>
      <c r="CY151" s="218">
        <v>189000</v>
      </c>
      <c r="CZ151" s="218" t="s">
        <v>7030</v>
      </c>
      <c r="DA151" s="218" t="s">
        <v>742</v>
      </c>
      <c r="DB151" s="218">
        <v>2</v>
      </c>
      <c r="DC151" s="218" t="s">
        <v>7032</v>
      </c>
      <c r="DD151" s="218" t="s">
        <v>7031</v>
      </c>
      <c r="DE151" s="220">
        <v>45713</v>
      </c>
      <c r="DF151" s="227" t="s">
        <v>7036</v>
      </c>
      <c r="DG151" s="213">
        <v>15896000</v>
      </c>
      <c r="DH151" s="230" t="s">
        <v>7034</v>
      </c>
      <c r="DI151" s="230" t="s">
        <v>742</v>
      </c>
      <c r="DJ151" s="230">
        <v>2</v>
      </c>
      <c r="DK151" s="230" t="s">
        <v>6960</v>
      </c>
      <c r="DL151" s="230" t="s">
        <v>7035</v>
      </c>
      <c r="DM151" s="214">
        <v>45713</v>
      </c>
      <c r="DN151" s="228" t="s">
        <v>7037</v>
      </c>
      <c r="DO151" s="218">
        <v>382000</v>
      </c>
      <c r="DP151" s="228" t="s">
        <v>7030</v>
      </c>
      <c r="DQ151" s="228" t="s">
        <v>742</v>
      </c>
      <c r="DR151" s="228">
        <v>2</v>
      </c>
      <c r="DS151" s="228" t="s">
        <v>6964</v>
      </c>
      <c r="DT151" s="228" t="s">
        <v>7031</v>
      </c>
      <c r="DU151" s="229">
        <v>45713</v>
      </c>
      <c r="DV151" s="227" t="s">
        <v>7038</v>
      </c>
      <c r="DW151" s="213">
        <v>144000</v>
      </c>
      <c r="DX151" s="230" t="s">
        <v>7030</v>
      </c>
      <c r="DY151" s="230" t="s">
        <v>742</v>
      </c>
      <c r="DZ151" s="230">
        <v>2</v>
      </c>
      <c r="EA151" s="230" t="s">
        <v>7032</v>
      </c>
      <c r="EB151" s="230" t="s">
        <v>7031</v>
      </c>
      <c r="EC151" s="214">
        <v>45713</v>
      </c>
      <c r="ED151" s="228" t="s">
        <v>7039</v>
      </c>
      <c r="EE151" s="218">
        <v>40000</v>
      </c>
      <c r="EF151" s="228" t="s">
        <v>7030</v>
      </c>
      <c r="EG151" s="228" t="s">
        <v>742</v>
      </c>
      <c r="EH151" s="228">
        <v>2</v>
      </c>
      <c r="EI151" s="228" t="s">
        <v>7032</v>
      </c>
      <c r="EJ151" s="228" t="s">
        <v>7031</v>
      </c>
      <c r="EK151" s="229">
        <v>45713</v>
      </c>
      <c r="EL151" s="227" t="s">
        <v>7040</v>
      </c>
      <c r="EM151" s="213">
        <v>5000</v>
      </c>
      <c r="EN151" s="230" t="s">
        <v>7030</v>
      </c>
      <c r="EO151" s="230" t="s">
        <v>742</v>
      </c>
      <c r="EP151" s="230">
        <v>2</v>
      </c>
      <c r="EQ151" s="230" t="s">
        <v>7032</v>
      </c>
      <c r="ER151" s="230" t="s">
        <v>7031</v>
      </c>
      <c r="ES151" s="214">
        <v>45713</v>
      </c>
      <c r="ET151" s="228" t="s">
        <v>7029</v>
      </c>
      <c r="EU151" s="228">
        <v>14</v>
      </c>
      <c r="EV151" s="228" t="s">
        <v>6949</v>
      </c>
      <c r="EW151" s="228" t="s">
        <v>22</v>
      </c>
      <c r="EX151" s="228">
        <v>3</v>
      </c>
      <c r="EY151" s="228" t="s">
        <v>6951</v>
      </c>
      <c r="EZ151" s="228" t="s">
        <v>6950</v>
      </c>
      <c r="FA151" s="229">
        <v>45713</v>
      </c>
      <c r="FB151" s="227" t="s">
        <v>7041</v>
      </c>
      <c r="FC151" s="230">
        <v>3</v>
      </c>
      <c r="FD151" s="230" t="s">
        <v>7018</v>
      </c>
      <c r="FE151" s="230" t="s">
        <v>742</v>
      </c>
      <c r="FF151" s="230">
        <v>2</v>
      </c>
      <c r="FG151" s="230" t="s">
        <v>1397</v>
      </c>
      <c r="FH151" s="230" t="s">
        <v>7019</v>
      </c>
      <c r="FI151" s="214">
        <v>45713</v>
      </c>
      <c r="FJ151" s="227" t="s">
        <v>260</v>
      </c>
      <c r="FK151" s="228" t="s">
        <v>17</v>
      </c>
      <c r="FL151" s="228">
        <v>0</v>
      </c>
      <c r="FM151" s="228" t="s">
        <v>33</v>
      </c>
      <c r="FN151" s="228">
        <v>2</v>
      </c>
      <c r="FO151" s="228" t="s">
        <v>259</v>
      </c>
      <c r="FP151" s="218">
        <v>0</v>
      </c>
      <c r="FQ151" s="219">
        <v>43511</v>
      </c>
      <c r="FR151" s="227" t="s">
        <v>262</v>
      </c>
      <c r="FS151" s="230" t="s">
        <v>17</v>
      </c>
      <c r="FT151" s="230">
        <v>0</v>
      </c>
      <c r="FU151" s="230" t="s">
        <v>33</v>
      </c>
      <c r="FV151" s="230">
        <v>2</v>
      </c>
      <c r="FW151" s="230" t="s">
        <v>261</v>
      </c>
      <c r="FX151" s="230">
        <v>0</v>
      </c>
      <c r="FY151" s="214">
        <v>43511</v>
      </c>
      <c r="FZ151" s="228" t="s">
        <v>2416</v>
      </c>
      <c r="GA151" s="228">
        <v>1</v>
      </c>
      <c r="GB151" s="228" t="s">
        <v>1188</v>
      </c>
      <c r="GC151" s="228" t="s">
        <v>33</v>
      </c>
      <c r="GD151" s="228">
        <v>2</v>
      </c>
      <c r="GE151" s="228" t="s">
        <v>17</v>
      </c>
      <c r="GF151" s="228" t="s">
        <v>17</v>
      </c>
      <c r="GG151" s="229">
        <v>45608</v>
      </c>
      <c r="GH151" s="227" t="s">
        <v>2422</v>
      </c>
      <c r="GI151" s="230">
        <v>0</v>
      </c>
      <c r="GJ151" s="230" t="s">
        <v>1188</v>
      </c>
      <c r="GK151" s="230" t="s">
        <v>33</v>
      </c>
      <c r="GL151" s="230">
        <v>2</v>
      </c>
      <c r="GM151" s="230" t="s">
        <v>17</v>
      </c>
      <c r="GN151" s="230" t="s">
        <v>17</v>
      </c>
      <c r="GO151" s="214">
        <v>45608</v>
      </c>
      <c r="GP151" s="228" t="s">
        <v>2417</v>
      </c>
      <c r="GQ151" s="228">
        <v>0</v>
      </c>
      <c r="GR151" s="228" t="s">
        <v>1188</v>
      </c>
      <c r="GS151" s="228" t="s">
        <v>33</v>
      </c>
      <c r="GT151" s="228">
        <v>2</v>
      </c>
      <c r="GU151" s="228" t="s">
        <v>17</v>
      </c>
      <c r="GV151" s="228" t="s">
        <v>17</v>
      </c>
      <c r="GW151" s="229">
        <v>45608</v>
      </c>
      <c r="GX151" s="227" t="s">
        <v>2423</v>
      </c>
      <c r="GY151" s="230">
        <v>0</v>
      </c>
      <c r="GZ151" s="230" t="s">
        <v>1188</v>
      </c>
      <c r="HA151" s="230" t="s">
        <v>33</v>
      </c>
      <c r="HB151" s="230">
        <v>2</v>
      </c>
      <c r="HC151" s="230" t="s">
        <v>17</v>
      </c>
      <c r="HD151" s="230" t="s">
        <v>17</v>
      </c>
      <c r="HE151" s="214">
        <v>45608</v>
      </c>
      <c r="HF151" s="228" t="s">
        <v>2415</v>
      </c>
      <c r="HG151" s="228">
        <v>0</v>
      </c>
      <c r="HH151" s="228" t="s">
        <v>1188</v>
      </c>
      <c r="HI151" s="228" t="s">
        <v>33</v>
      </c>
      <c r="HJ151" s="228">
        <v>2</v>
      </c>
      <c r="HK151" s="228" t="s">
        <v>17</v>
      </c>
      <c r="HL151" s="228" t="s">
        <v>17</v>
      </c>
      <c r="HM151" s="229">
        <v>45608</v>
      </c>
      <c r="HN151" s="227" t="s">
        <v>2421</v>
      </c>
      <c r="HO151" s="230">
        <v>2</v>
      </c>
      <c r="HP151" s="230" t="s">
        <v>1188</v>
      </c>
      <c r="HQ151" s="230" t="s">
        <v>33</v>
      </c>
      <c r="HR151" s="230">
        <v>2</v>
      </c>
      <c r="HS151" s="230" t="s">
        <v>17</v>
      </c>
      <c r="HT151" s="230" t="s">
        <v>17</v>
      </c>
      <c r="HU151" s="214">
        <v>45608</v>
      </c>
      <c r="HV151" s="228" t="s">
        <v>2418</v>
      </c>
      <c r="HW151" s="228">
        <v>0</v>
      </c>
      <c r="HX151" s="228" t="s">
        <v>1188</v>
      </c>
      <c r="HY151" s="228" t="s">
        <v>33</v>
      </c>
      <c r="HZ151" s="228">
        <v>2</v>
      </c>
      <c r="IA151" s="228" t="s">
        <v>17</v>
      </c>
      <c r="IB151" s="228" t="s">
        <v>17</v>
      </c>
      <c r="IC151" s="229">
        <v>45608</v>
      </c>
      <c r="ID151" s="227" t="s">
        <v>2420</v>
      </c>
      <c r="IE151" s="230">
        <v>3</v>
      </c>
      <c r="IF151" s="230" t="s">
        <v>1188</v>
      </c>
      <c r="IG151" s="230" t="s">
        <v>33</v>
      </c>
      <c r="IH151" s="230">
        <v>2</v>
      </c>
      <c r="II151" s="230" t="s">
        <v>17</v>
      </c>
      <c r="IJ151" s="230" t="s">
        <v>17</v>
      </c>
      <c r="IK151" s="214">
        <v>45608</v>
      </c>
      <c r="IL151" s="228" t="s">
        <v>2419</v>
      </c>
      <c r="IM151" s="228">
        <v>0</v>
      </c>
      <c r="IN151" s="228" t="s">
        <v>1188</v>
      </c>
      <c r="IO151" s="228" t="s">
        <v>33</v>
      </c>
      <c r="IP151" s="228">
        <v>2</v>
      </c>
      <c r="IQ151" s="228" t="s">
        <v>17</v>
      </c>
      <c r="IR151" s="228" t="s">
        <v>17</v>
      </c>
      <c r="IS151" s="229">
        <v>45608</v>
      </c>
    </row>
    <row r="152" spans="1:253" x14ac:dyDescent="0.35">
      <c r="A152" s="11" t="s">
        <v>263</v>
      </c>
      <c r="B152" s="11" t="s">
        <v>10140</v>
      </c>
      <c r="C152" s="11" t="s">
        <v>264</v>
      </c>
      <c r="D152" s="11" t="s">
        <v>227</v>
      </c>
      <c r="E152" s="11" t="s">
        <v>9747</v>
      </c>
      <c r="F152" s="11" t="s">
        <v>7042</v>
      </c>
      <c r="G152" s="212">
        <v>85326000</v>
      </c>
      <c r="H152" s="213" t="s">
        <v>6929</v>
      </c>
      <c r="I152" s="213" t="s">
        <v>358</v>
      </c>
      <c r="J152" s="213">
        <v>1</v>
      </c>
      <c r="K152" s="213" t="s">
        <v>6931</v>
      </c>
      <c r="L152" s="213" t="s">
        <v>6930</v>
      </c>
      <c r="M152" s="214">
        <v>45713</v>
      </c>
      <c r="N152" s="227" t="s">
        <v>7046</v>
      </c>
      <c r="O152" s="216">
        <v>97143</v>
      </c>
      <c r="P152" s="216" t="s">
        <v>7043</v>
      </c>
      <c r="Q152" s="216" t="s">
        <v>742</v>
      </c>
      <c r="R152" s="216">
        <v>2</v>
      </c>
      <c r="S152" s="216" t="s">
        <v>7045</v>
      </c>
      <c r="T152" s="216" t="s">
        <v>7044</v>
      </c>
      <c r="U152" s="217">
        <v>45713</v>
      </c>
      <c r="V152" s="227" t="s">
        <v>7050</v>
      </c>
      <c r="W152" s="213">
        <v>6343000</v>
      </c>
      <c r="X152" s="213" t="s">
        <v>7047</v>
      </c>
      <c r="Y152" s="213" t="s">
        <v>742</v>
      </c>
      <c r="Z152" s="213">
        <v>2</v>
      </c>
      <c r="AA152" s="213" t="s">
        <v>7049</v>
      </c>
      <c r="AB152" s="213" t="s">
        <v>7048</v>
      </c>
      <c r="AC152" s="214">
        <v>45713</v>
      </c>
      <c r="AD152" s="227" t="s">
        <v>7052</v>
      </c>
      <c r="AE152" s="218" t="s">
        <v>17</v>
      </c>
      <c r="AF152" s="218" t="s">
        <v>378</v>
      </c>
      <c r="AG152" s="218" t="s">
        <v>17</v>
      </c>
      <c r="AH152" s="218" t="s">
        <v>17</v>
      </c>
      <c r="AI152" s="218" t="s">
        <v>7051</v>
      </c>
      <c r="AJ152" s="218" t="s">
        <v>378</v>
      </c>
      <c r="AK152" s="219">
        <v>45713</v>
      </c>
      <c r="AL152" s="227" t="s">
        <v>7056</v>
      </c>
      <c r="AM152" s="213">
        <v>1200000</v>
      </c>
      <c r="AN152" s="213" t="s">
        <v>7053</v>
      </c>
      <c r="AO152" s="213" t="s">
        <v>22</v>
      </c>
      <c r="AP152" s="213">
        <v>3</v>
      </c>
      <c r="AQ152" s="213" t="s">
        <v>7055</v>
      </c>
      <c r="AR152" s="213" t="s">
        <v>7054</v>
      </c>
      <c r="AS152" s="214">
        <v>45713</v>
      </c>
      <c r="AT152" s="228" t="s">
        <v>269</v>
      </c>
      <c r="AU152" s="218" t="s">
        <v>17</v>
      </c>
      <c r="AV152" s="218">
        <v>0</v>
      </c>
      <c r="AW152" s="218" t="s">
        <v>33</v>
      </c>
      <c r="AX152" s="218">
        <v>2</v>
      </c>
      <c r="AY152" s="218">
        <v>0</v>
      </c>
      <c r="AZ152" s="218">
        <v>0</v>
      </c>
      <c r="BA152" s="219">
        <v>43511</v>
      </c>
      <c r="BB152" s="227" t="s">
        <v>268</v>
      </c>
      <c r="BC152" s="213" t="s">
        <v>17</v>
      </c>
      <c r="BD152" s="213">
        <v>0</v>
      </c>
      <c r="BE152" s="213" t="s">
        <v>33</v>
      </c>
      <c r="BF152" s="213">
        <v>2</v>
      </c>
      <c r="BG152" s="213">
        <v>0</v>
      </c>
      <c r="BH152" s="213">
        <v>0</v>
      </c>
      <c r="BI152" s="214">
        <v>43511</v>
      </c>
      <c r="BJ152" s="228" t="s">
        <v>7060</v>
      </c>
      <c r="BK152" s="228">
        <v>6</v>
      </c>
      <c r="BL152" s="228" t="s">
        <v>7057</v>
      </c>
      <c r="BM152" s="228" t="s">
        <v>22</v>
      </c>
      <c r="BN152" s="228">
        <v>3</v>
      </c>
      <c r="BO152" s="228" t="s">
        <v>7059</v>
      </c>
      <c r="BP152" s="218" t="s">
        <v>7058</v>
      </c>
      <c r="BQ152" s="229">
        <v>45713</v>
      </c>
      <c r="BR152" s="227" t="s">
        <v>265</v>
      </c>
      <c r="BS152" s="230" t="s">
        <v>17</v>
      </c>
      <c r="BT152" s="230">
        <v>0</v>
      </c>
      <c r="BU152" s="230" t="s">
        <v>33</v>
      </c>
      <c r="BV152" s="230">
        <v>2</v>
      </c>
      <c r="BW152" s="230">
        <v>0</v>
      </c>
      <c r="BX152" s="230">
        <v>0</v>
      </c>
      <c r="BY152" s="214">
        <v>43511</v>
      </c>
      <c r="BZ152" s="228" t="s">
        <v>266</v>
      </c>
      <c r="CA152" s="228" t="s">
        <v>17</v>
      </c>
      <c r="CB152" s="228" t="s">
        <v>17</v>
      </c>
      <c r="CC152" s="228" t="s">
        <v>17</v>
      </c>
      <c r="CD152" s="228" t="s">
        <v>17</v>
      </c>
      <c r="CE152" s="228">
        <v>0</v>
      </c>
      <c r="CF152" s="228">
        <v>0</v>
      </c>
      <c r="CG152" s="229">
        <v>43511</v>
      </c>
      <c r="CH152" s="227" t="s">
        <v>10907</v>
      </c>
      <c r="CI152" s="228" t="e">
        <v>#N/A</v>
      </c>
      <c r="CJ152" s="228" t="e">
        <v>#N/A</v>
      </c>
      <c r="CK152" s="228" t="e">
        <v>#N/A</v>
      </c>
      <c r="CL152" s="228" t="e">
        <v>#N/A</v>
      </c>
      <c r="CM152" s="228" t="e">
        <v>#N/A</v>
      </c>
      <c r="CN152" s="228" t="e">
        <v>#N/A</v>
      </c>
      <c r="CO152" s="231" t="e">
        <v>#N/A</v>
      </c>
      <c r="CP152" s="228" t="s">
        <v>267</v>
      </c>
      <c r="CQ152" s="230" t="s">
        <v>17</v>
      </c>
      <c r="CR152" s="230">
        <v>0</v>
      </c>
      <c r="CS152" s="230" t="s">
        <v>33</v>
      </c>
      <c r="CT152" s="230">
        <v>2</v>
      </c>
      <c r="CU152" s="230">
        <v>0</v>
      </c>
      <c r="CV152" s="230">
        <v>0</v>
      </c>
      <c r="CW152" s="214">
        <v>43511</v>
      </c>
      <c r="CX152" s="228" t="s">
        <v>7063</v>
      </c>
      <c r="CY152" s="218" t="s">
        <v>17</v>
      </c>
      <c r="CZ152" s="218" t="s">
        <v>378</v>
      </c>
      <c r="DA152" s="218" t="s">
        <v>17</v>
      </c>
      <c r="DB152" s="218" t="s">
        <v>17</v>
      </c>
      <c r="DC152" s="218" t="s">
        <v>1548</v>
      </c>
      <c r="DD152" s="218" t="s">
        <v>378</v>
      </c>
      <c r="DE152" s="220">
        <v>45713</v>
      </c>
      <c r="DF152" s="227" t="s">
        <v>7064</v>
      </c>
      <c r="DG152" s="213" t="s">
        <v>17</v>
      </c>
      <c r="DH152" s="230" t="s">
        <v>378</v>
      </c>
      <c r="DI152" s="230" t="s">
        <v>17</v>
      </c>
      <c r="DJ152" s="230" t="s">
        <v>17</v>
      </c>
      <c r="DK152" s="230" t="s">
        <v>1548</v>
      </c>
      <c r="DL152" s="230" t="s">
        <v>378</v>
      </c>
      <c r="DM152" s="214">
        <v>45713</v>
      </c>
      <c r="DN152" s="228" t="s">
        <v>7065</v>
      </c>
      <c r="DO152" s="218" t="s">
        <v>17</v>
      </c>
      <c r="DP152" s="228" t="s">
        <v>378</v>
      </c>
      <c r="DQ152" s="228" t="s">
        <v>17</v>
      </c>
      <c r="DR152" s="228" t="s">
        <v>17</v>
      </c>
      <c r="DS152" s="228" t="s">
        <v>1548</v>
      </c>
      <c r="DT152" s="228" t="s">
        <v>378</v>
      </c>
      <c r="DU152" s="229">
        <v>45713</v>
      </c>
      <c r="DV152" s="227" t="s">
        <v>7066</v>
      </c>
      <c r="DW152" s="213" t="s">
        <v>17</v>
      </c>
      <c r="DX152" s="230" t="s">
        <v>378</v>
      </c>
      <c r="DY152" s="230" t="s">
        <v>17</v>
      </c>
      <c r="DZ152" s="230" t="s">
        <v>17</v>
      </c>
      <c r="EA152" s="230" t="s">
        <v>1548</v>
      </c>
      <c r="EB152" s="230" t="s">
        <v>378</v>
      </c>
      <c r="EC152" s="214">
        <v>45713</v>
      </c>
      <c r="ED152" s="228" t="s">
        <v>7067</v>
      </c>
      <c r="EE152" s="218" t="s">
        <v>17</v>
      </c>
      <c r="EF152" s="228" t="s">
        <v>378</v>
      </c>
      <c r="EG152" s="228" t="s">
        <v>17</v>
      </c>
      <c r="EH152" s="228" t="s">
        <v>17</v>
      </c>
      <c r="EI152" s="228" t="s">
        <v>1548</v>
      </c>
      <c r="EJ152" s="228" t="s">
        <v>378</v>
      </c>
      <c r="EK152" s="229">
        <v>45713</v>
      </c>
      <c r="EL152" s="227" t="s">
        <v>7068</v>
      </c>
      <c r="EM152" s="213" t="s">
        <v>17</v>
      </c>
      <c r="EN152" s="230" t="s">
        <v>378</v>
      </c>
      <c r="EO152" s="230" t="s">
        <v>17</v>
      </c>
      <c r="EP152" s="230" t="s">
        <v>17</v>
      </c>
      <c r="EQ152" s="230" t="s">
        <v>1548</v>
      </c>
      <c r="ER152" s="230" t="s">
        <v>378</v>
      </c>
      <c r="ES152" s="214">
        <v>45713</v>
      </c>
      <c r="ET152" s="228" t="s">
        <v>7061</v>
      </c>
      <c r="EU152" s="228">
        <v>14</v>
      </c>
      <c r="EV152" s="228" t="s">
        <v>6949</v>
      </c>
      <c r="EW152" s="228" t="s">
        <v>22</v>
      </c>
      <c r="EX152" s="228">
        <v>3</v>
      </c>
      <c r="EY152" s="228" t="s">
        <v>6951</v>
      </c>
      <c r="EZ152" s="228" t="s">
        <v>6950</v>
      </c>
      <c r="FA152" s="229">
        <v>45713</v>
      </c>
      <c r="FB152" s="227" t="s">
        <v>7070</v>
      </c>
      <c r="FC152" s="230">
        <v>2</v>
      </c>
      <c r="FD152" s="230" t="s">
        <v>7053</v>
      </c>
      <c r="FE152" s="230" t="s">
        <v>742</v>
      </c>
      <c r="FF152" s="230">
        <v>2</v>
      </c>
      <c r="FG152" s="230" t="s">
        <v>7069</v>
      </c>
      <c r="FH152" s="230" t="s">
        <v>7054</v>
      </c>
      <c r="FI152" s="214">
        <v>45713</v>
      </c>
      <c r="FJ152" s="227" t="s">
        <v>271</v>
      </c>
      <c r="FK152" s="228" t="s">
        <v>17</v>
      </c>
      <c r="FL152" s="228">
        <v>0</v>
      </c>
      <c r="FM152" s="228" t="s">
        <v>33</v>
      </c>
      <c r="FN152" s="228">
        <v>2</v>
      </c>
      <c r="FO152" s="228" t="s">
        <v>270</v>
      </c>
      <c r="FP152" s="218">
        <v>0</v>
      </c>
      <c r="FQ152" s="219">
        <v>43511</v>
      </c>
      <c r="FR152" s="227" t="s">
        <v>272</v>
      </c>
      <c r="FS152" s="230" t="s">
        <v>17</v>
      </c>
      <c r="FT152" s="230">
        <v>0</v>
      </c>
      <c r="FU152" s="230" t="s">
        <v>33</v>
      </c>
      <c r="FV152" s="230">
        <v>2</v>
      </c>
      <c r="FW152" s="230" t="s">
        <v>270</v>
      </c>
      <c r="FX152" s="230">
        <v>0</v>
      </c>
      <c r="FY152" s="214">
        <v>43511</v>
      </c>
      <c r="FZ152" s="228" t="s">
        <v>2425</v>
      </c>
      <c r="GA152" s="228">
        <v>1</v>
      </c>
      <c r="GB152" s="228" t="s">
        <v>1188</v>
      </c>
      <c r="GC152" s="228" t="s">
        <v>33</v>
      </c>
      <c r="GD152" s="228">
        <v>2</v>
      </c>
      <c r="GE152" s="228" t="s">
        <v>17</v>
      </c>
      <c r="GF152" s="228" t="s">
        <v>17</v>
      </c>
      <c r="GG152" s="229">
        <v>45608</v>
      </c>
      <c r="GH152" s="227" t="s">
        <v>2431</v>
      </c>
      <c r="GI152" s="230">
        <v>0</v>
      </c>
      <c r="GJ152" s="230" t="s">
        <v>1188</v>
      </c>
      <c r="GK152" s="230" t="s">
        <v>33</v>
      </c>
      <c r="GL152" s="230">
        <v>2</v>
      </c>
      <c r="GM152" s="230" t="s">
        <v>17</v>
      </c>
      <c r="GN152" s="230" t="s">
        <v>17</v>
      </c>
      <c r="GO152" s="214">
        <v>45608</v>
      </c>
      <c r="GP152" s="228" t="s">
        <v>2426</v>
      </c>
      <c r="GQ152" s="228">
        <v>1</v>
      </c>
      <c r="GR152" s="228" t="s">
        <v>1188</v>
      </c>
      <c r="GS152" s="228" t="s">
        <v>33</v>
      </c>
      <c r="GT152" s="228">
        <v>2</v>
      </c>
      <c r="GU152" s="228" t="s">
        <v>17</v>
      </c>
      <c r="GV152" s="228" t="s">
        <v>17</v>
      </c>
      <c r="GW152" s="229">
        <v>45608</v>
      </c>
      <c r="GX152" s="227" t="s">
        <v>2432</v>
      </c>
      <c r="GY152" s="230">
        <v>0</v>
      </c>
      <c r="GZ152" s="230" t="s">
        <v>1188</v>
      </c>
      <c r="HA152" s="230" t="s">
        <v>33</v>
      </c>
      <c r="HB152" s="230">
        <v>2</v>
      </c>
      <c r="HC152" s="230" t="s">
        <v>17</v>
      </c>
      <c r="HD152" s="230" t="s">
        <v>17</v>
      </c>
      <c r="HE152" s="214">
        <v>45608</v>
      </c>
      <c r="HF152" s="228" t="s">
        <v>2424</v>
      </c>
      <c r="HG152" s="228">
        <v>0</v>
      </c>
      <c r="HH152" s="228" t="s">
        <v>1188</v>
      </c>
      <c r="HI152" s="228" t="s">
        <v>33</v>
      </c>
      <c r="HJ152" s="228">
        <v>2</v>
      </c>
      <c r="HK152" s="228" t="s">
        <v>17</v>
      </c>
      <c r="HL152" s="228" t="s">
        <v>17</v>
      </c>
      <c r="HM152" s="229">
        <v>45608</v>
      </c>
      <c r="HN152" s="227" t="s">
        <v>2430</v>
      </c>
      <c r="HO152" s="230">
        <v>0</v>
      </c>
      <c r="HP152" s="230" t="s">
        <v>1188</v>
      </c>
      <c r="HQ152" s="230" t="s">
        <v>33</v>
      </c>
      <c r="HR152" s="230">
        <v>2</v>
      </c>
      <c r="HS152" s="230" t="s">
        <v>17</v>
      </c>
      <c r="HT152" s="230" t="s">
        <v>17</v>
      </c>
      <c r="HU152" s="214">
        <v>45608</v>
      </c>
      <c r="HV152" s="228" t="s">
        <v>2427</v>
      </c>
      <c r="HW152" s="228">
        <v>0</v>
      </c>
      <c r="HX152" s="228" t="s">
        <v>1188</v>
      </c>
      <c r="HY152" s="228" t="s">
        <v>33</v>
      </c>
      <c r="HZ152" s="228">
        <v>2</v>
      </c>
      <c r="IA152" s="228" t="s">
        <v>17</v>
      </c>
      <c r="IB152" s="228" t="s">
        <v>17</v>
      </c>
      <c r="IC152" s="229">
        <v>45608</v>
      </c>
      <c r="ID152" s="227" t="s">
        <v>2429</v>
      </c>
      <c r="IE152" s="230">
        <v>3</v>
      </c>
      <c r="IF152" s="230" t="s">
        <v>1188</v>
      </c>
      <c r="IG152" s="230" t="s">
        <v>33</v>
      </c>
      <c r="IH152" s="230">
        <v>2</v>
      </c>
      <c r="II152" s="230" t="s">
        <v>17</v>
      </c>
      <c r="IJ152" s="230" t="s">
        <v>17</v>
      </c>
      <c r="IK152" s="214">
        <v>45608</v>
      </c>
      <c r="IL152" s="228" t="s">
        <v>2428</v>
      </c>
      <c r="IM152" s="228">
        <v>0</v>
      </c>
      <c r="IN152" s="228" t="s">
        <v>1188</v>
      </c>
      <c r="IO152" s="228" t="s">
        <v>33</v>
      </c>
      <c r="IP152" s="228">
        <v>2</v>
      </c>
      <c r="IQ152" s="228" t="s">
        <v>17</v>
      </c>
      <c r="IR152" s="228" t="s">
        <v>17</v>
      </c>
      <c r="IS152" s="229">
        <v>45608</v>
      </c>
    </row>
    <row r="153" spans="1:253" x14ac:dyDescent="0.35">
      <c r="A153" s="11" t="s">
        <v>1612</v>
      </c>
      <c r="B153" s="11" t="s">
        <v>10545</v>
      </c>
      <c r="C153" s="11" t="s">
        <v>1613</v>
      </c>
      <c r="D153" s="11" t="s">
        <v>227</v>
      </c>
      <c r="E153" s="11" t="s">
        <v>9747</v>
      </c>
      <c r="F153" s="11" t="s">
        <v>7071</v>
      </c>
      <c r="G153" s="212">
        <v>85326000</v>
      </c>
      <c r="H153" s="213" t="s">
        <v>6929</v>
      </c>
      <c r="I153" s="213" t="s">
        <v>358</v>
      </c>
      <c r="J153" s="213">
        <v>1</v>
      </c>
      <c r="K153" s="213" t="s">
        <v>6931</v>
      </c>
      <c r="L153" s="213" t="s">
        <v>6930</v>
      </c>
      <c r="M153" s="214">
        <v>45713</v>
      </c>
      <c r="N153" s="227" t="s">
        <v>7075</v>
      </c>
      <c r="O153" s="216">
        <v>106547</v>
      </c>
      <c r="P153" s="216" t="s">
        <v>7072</v>
      </c>
      <c r="Q153" s="216" t="s">
        <v>742</v>
      </c>
      <c r="R153" s="216">
        <v>2</v>
      </c>
      <c r="S153" s="216" t="s">
        <v>7074</v>
      </c>
      <c r="T153" s="216" t="s">
        <v>7073</v>
      </c>
      <c r="U153" s="217">
        <v>45713</v>
      </c>
      <c r="V153" s="227" t="s">
        <v>7079</v>
      </c>
      <c r="W153" s="213">
        <v>15700000</v>
      </c>
      <c r="X153" s="213" t="s">
        <v>7076</v>
      </c>
      <c r="Y153" s="213" t="s">
        <v>358</v>
      </c>
      <c r="Z153" s="213">
        <v>1</v>
      </c>
      <c r="AA153" s="213" t="s">
        <v>7078</v>
      </c>
      <c r="AB153" s="213" t="s">
        <v>7077</v>
      </c>
      <c r="AC153" s="214">
        <v>45713</v>
      </c>
      <c r="AD153" s="227" t="s">
        <v>7081</v>
      </c>
      <c r="AE153" s="218">
        <v>9100000</v>
      </c>
      <c r="AF153" s="218" t="s">
        <v>7076</v>
      </c>
      <c r="AG153" s="218" t="s">
        <v>22</v>
      </c>
      <c r="AH153" s="218">
        <v>3</v>
      </c>
      <c r="AI153" s="218" t="s">
        <v>7080</v>
      </c>
      <c r="AJ153" s="218" t="s">
        <v>7077</v>
      </c>
      <c r="AK153" s="219">
        <v>45713</v>
      </c>
      <c r="AL153" s="227" t="s">
        <v>7083</v>
      </c>
      <c r="AM153" s="213">
        <v>424000</v>
      </c>
      <c r="AN153" s="213" t="s">
        <v>7076</v>
      </c>
      <c r="AO153" s="213" t="s">
        <v>22</v>
      </c>
      <c r="AP153" s="213">
        <v>3</v>
      </c>
      <c r="AQ153" s="213" t="s">
        <v>7082</v>
      </c>
      <c r="AR153" s="213" t="s">
        <v>7077</v>
      </c>
      <c r="AS153" s="214">
        <v>45713</v>
      </c>
      <c r="AT153" s="228" t="s">
        <v>7087</v>
      </c>
      <c r="AU153" s="218">
        <v>0</v>
      </c>
      <c r="AV153" s="218" t="s">
        <v>7084</v>
      </c>
      <c r="AW153" s="218" t="s">
        <v>22</v>
      </c>
      <c r="AX153" s="218">
        <v>3</v>
      </c>
      <c r="AY153" s="218" t="s">
        <v>7086</v>
      </c>
      <c r="AZ153" s="218" t="s">
        <v>7085</v>
      </c>
      <c r="BA153" s="219">
        <v>45713</v>
      </c>
      <c r="BB153" s="227" t="s">
        <v>1617</v>
      </c>
      <c r="BC153" s="213" t="s">
        <v>17</v>
      </c>
      <c r="BD153" s="213" t="s">
        <v>378</v>
      </c>
      <c r="BE153" s="213" t="s">
        <v>22</v>
      </c>
      <c r="BF153" s="213">
        <v>3</v>
      </c>
      <c r="BG153" s="213" t="s">
        <v>1614</v>
      </c>
      <c r="BH153" s="213" t="s">
        <v>17</v>
      </c>
      <c r="BI153" s="214">
        <v>45531</v>
      </c>
      <c r="BJ153" s="228" t="s">
        <v>7089</v>
      </c>
      <c r="BK153" s="228">
        <v>0</v>
      </c>
      <c r="BL153" s="228" t="s">
        <v>378</v>
      </c>
      <c r="BM153" s="228" t="s">
        <v>22</v>
      </c>
      <c r="BN153" s="228">
        <v>3</v>
      </c>
      <c r="BO153" s="228" t="s">
        <v>7088</v>
      </c>
      <c r="BP153" s="218" t="s">
        <v>17</v>
      </c>
      <c r="BQ153" s="229">
        <v>45713</v>
      </c>
      <c r="BR153" s="227" t="s">
        <v>1621</v>
      </c>
      <c r="BS153" s="230">
        <v>3273605</v>
      </c>
      <c r="BT153" s="230" t="s">
        <v>1618</v>
      </c>
      <c r="BU153" s="230" t="s">
        <v>22</v>
      </c>
      <c r="BV153" s="230">
        <v>3</v>
      </c>
      <c r="BW153" s="230" t="s">
        <v>1620</v>
      </c>
      <c r="BX153" s="230" t="s">
        <v>1619</v>
      </c>
      <c r="BY153" s="214">
        <v>45531</v>
      </c>
      <c r="BZ153" s="228" t="s">
        <v>1625</v>
      </c>
      <c r="CA153" s="228">
        <v>298000</v>
      </c>
      <c r="CB153" s="228" t="s">
        <v>1622</v>
      </c>
      <c r="CC153" s="228" t="s">
        <v>22</v>
      </c>
      <c r="CD153" s="228">
        <v>3</v>
      </c>
      <c r="CE153" s="228" t="s">
        <v>1624</v>
      </c>
      <c r="CF153" s="228" t="s">
        <v>1623</v>
      </c>
      <c r="CG153" s="229">
        <v>45531</v>
      </c>
      <c r="CH153" s="227" t="s">
        <v>10908</v>
      </c>
      <c r="CI153" s="228" t="e">
        <v>#N/A</v>
      </c>
      <c r="CJ153" s="228" t="e">
        <v>#N/A</v>
      </c>
      <c r="CK153" s="228" t="e">
        <v>#N/A</v>
      </c>
      <c r="CL153" s="228" t="e">
        <v>#N/A</v>
      </c>
      <c r="CM153" s="228" t="e">
        <v>#N/A</v>
      </c>
      <c r="CN153" s="228" t="e">
        <v>#N/A</v>
      </c>
      <c r="CO153" s="231" t="e">
        <v>#N/A</v>
      </c>
      <c r="CP153" s="228" t="s">
        <v>1630</v>
      </c>
      <c r="CQ153" s="230">
        <v>34000000000</v>
      </c>
      <c r="CR153" s="230" t="s">
        <v>1627</v>
      </c>
      <c r="CS153" s="230" t="s">
        <v>22</v>
      </c>
      <c r="CT153" s="230">
        <v>3</v>
      </c>
      <c r="CU153" s="230" t="s">
        <v>1629</v>
      </c>
      <c r="CV153" s="230" t="s">
        <v>1628</v>
      </c>
      <c r="CW153" s="214">
        <v>45531</v>
      </c>
      <c r="CX153" s="228" t="s">
        <v>7092</v>
      </c>
      <c r="CY153" s="218">
        <v>2246000</v>
      </c>
      <c r="CZ153" s="218" t="s">
        <v>7084</v>
      </c>
      <c r="DA153" s="218" t="s">
        <v>22</v>
      </c>
      <c r="DB153" s="218">
        <v>3</v>
      </c>
      <c r="DC153" s="218" t="s">
        <v>7100</v>
      </c>
      <c r="DD153" s="218" t="s">
        <v>7085</v>
      </c>
      <c r="DE153" s="220">
        <v>45713</v>
      </c>
      <c r="DF153" s="227" t="s">
        <v>7095</v>
      </c>
      <c r="DG153" s="213">
        <v>6600000</v>
      </c>
      <c r="DH153" s="230" t="s">
        <v>7093</v>
      </c>
      <c r="DI153" s="230" t="s">
        <v>22</v>
      </c>
      <c r="DJ153" s="230">
        <v>3</v>
      </c>
      <c r="DK153" s="230" t="s">
        <v>7094</v>
      </c>
      <c r="DL153" s="230" t="s">
        <v>7077</v>
      </c>
      <c r="DM153" s="214">
        <v>45713</v>
      </c>
      <c r="DN153" s="228" t="s">
        <v>7099</v>
      </c>
      <c r="DO153" s="218">
        <v>6854000</v>
      </c>
      <c r="DP153" s="228" t="s">
        <v>7096</v>
      </c>
      <c r="DQ153" s="228" t="s">
        <v>22</v>
      </c>
      <c r="DR153" s="228">
        <v>3</v>
      </c>
      <c r="DS153" s="228" t="s">
        <v>7098</v>
      </c>
      <c r="DT153" s="228" t="s">
        <v>7097</v>
      </c>
      <c r="DU153" s="229">
        <v>45713</v>
      </c>
      <c r="DV153" s="227" t="s">
        <v>7101</v>
      </c>
      <c r="DW153" s="213">
        <v>2246000</v>
      </c>
      <c r="DX153" s="230" t="s">
        <v>7084</v>
      </c>
      <c r="DY153" s="230" t="s">
        <v>22</v>
      </c>
      <c r="DZ153" s="230">
        <v>3</v>
      </c>
      <c r="EA153" s="230" t="s">
        <v>7100</v>
      </c>
      <c r="EB153" s="230" t="s">
        <v>7085</v>
      </c>
      <c r="EC153" s="214">
        <v>45713</v>
      </c>
      <c r="ED153" s="228" t="s">
        <v>7103</v>
      </c>
      <c r="EE153" s="218" t="s">
        <v>17</v>
      </c>
      <c r="EF153" s="228" t="s">
        <v>378</v>
      </c>
      <c r="EG153" s="228" t="s">
        <v>22</v>
      </c>
      <c r="EH153" s="228">
        <v>3</v>
      </c>
      <c r="EI153" s="228" t="s">
        <v>7102</v>
      </c>
      <c r="EJ153" s="228" t="s">
        <v>17</v>
      </c>
      <c r="EK153" s="229">
        <v>45713</v>
      </c>
      <c r="EL153" s="227" t="s">
        <v>7104</v>
      </c>
      <c r="EM153" s="213" t="s">
        <v>17</v>
      </c>
      <c r="EN153" s="230" t="s">
        <v>378</v>
      </c>
      <c r="EO153" s="230" t="s">
        <v>22</v>
      </c>
      <c r="EP153" s="230">
        <v>3</v>
      </c>
      <c r="EQ153" s="230" t="s">
        <v>7102</v>
      </c>
      <c r="ER153" s="230" t="s">
        <v>17</v>
      </c>
      <c r="ES153" s="214">
        <v>45713</v>
      </c>
      <c r="ET153" s="228" t="s">
        <v>7090</v>
      </c>
      <c r="EU153" s="228">
        <v>14</v>
      </c>
      <c r="EV153" s="228" t="s">
        <v>6949</v>
      </c>
      <c r="EW153" s="228" t="s">
        <v>22</v>
      </c>
      <c r="EX153" s="228">
        <v>3</v>
      </c>
      <c r="EY153" s="228" t="s">
        <v>6951</v>
      </c>
      <c r="EZ153" s="228" t="s">
        <v>6950</v>
      </c>
      <c r="FA153" s="229">
        <v>45713</v>
      </c>
      <c r="FB153" s="227" t="s">
        <v>7106</v>
      </c>
      <c r="FC153" s="230">
        <v>3</v>
      </c>
      <c r="FD153" s="230" t="s">
        <v>7076</v>
      </c>
      <c r="FE153" s="230" t="s">
        <v>22</v>
      </c>
      <c r="FF153" s="230">
        <v>3</v>
      </c>
      <c r="FG153" s="230" t="s">
        <v>7105</v>
      </c>
      <c r="FH153" s="230" t="s">
        <v>7077</v>
      </c>
      <c r="FI153" s="214">
        <v>45713</v>
      </c>
      <c r="FJ153" s="227" t="s">
        <v>1615</v>
      </c>
      <c r="FK153" s="228" t="s">
        <v>17</v>
      </c>
      <c r="FL153" s="228" t="s">
        <v>378</v>
      </c>
      <c r="FM153" s="228" t="s">
        <v>22</v>
      </c>
      <c r="FN153" s="228">
        <v>3</v>
      </c>
      <c r="FO153" s="228" t="s">
        <v>1614</v>
      </c>
      <c r="FP153" s="218" t="s">
        <v>17</v>
      </c>
      <c r="FQ153" s="219">
        <v>45531</v>
      </c>
      <c r="FR153" s="227" t="s">
        <v>1616</v>
      </c>
      <c r="FS153" s="230" t="s">
        <v>17</v>
      </c>
      <c r="FT153" s="230" t="s">
        <v>378</v>
      </c>
      <c r="FU153" s="230" t="s">
        <v>22</v>
      </c>
      <c r="FV153" s="230">
        <v>3</v>
      </c>
      <c r="FW153" s="230" t="s">
        <v>1614</v>
      </c>
      <c r="FX153" s="230" t="s">
        <v>17</v>
      </c>
      <c r="FY153" s="214">
        <v>45531</v>
      </c>
      <c r="FZ153" s="228" t="s">
        <v>2434</v>
      </c>
      <c r="GA153" s="228">
        <v>1</v>
      </c>
      <c r="GB153" s="228" t="s">
        <v>1188</v>
      </c>
      <c r="GC153" s="228" t="s">
        <v>33</v>
      </c>
      <c r="GD153" s="228">
        <v>2</v>
      </c>
      <c r="GE153" s="228" t="s">
        <v>17</v>
      </c>
      <c r="GF153" s="228" t="s">
        <v>17</v>
      </c>
      <c r="GG153" s="229">
        <v>45608</v>
      </c>
      <c r="GH153" s="227" t="s">
        <v>2440</v>
      </c>
      <c r="GI153" s="230">
        <v>0</v>
      </c>
      <c r="GJ153" s="230" t="s">
        <v>1188</v>
      </c>
      <c r="GK153" s="230" t="s">
        <v>33</v>
      </c>
      <c r="GL153" s="230">
        <v>2</v>
      </c>
      <c r="GM153" s="230" t="s">
        <v>17</v>
      </c>
      <c r="GN153" s="230" t="s">
        <v>17</v>
      </c>
      <c r="GO153" s="214">
        <v>45608</v>
      </c>
      <c r="GP153" s="228" t="s">
        <v>2435</v>
      </c>
      <c r="GQ153" s="228">
        <v>0</v>
      </c>
      <c r="GR153" s="228" t="s">
        <v>1188</v>
      </c>
      <c r="GS153" s="228" t="s">
        <v>33</v>
      </c>
      <c r="GT153" s="228">
        <v>2</v>
      </c>
      <c r="GU153" s="228" t="s">
        <v>17</v>
      </c>
      <c r="GV153" s="228" t="s">
        <v>17</v>
      </c>
      <c r="GW153" s="229">
        <v>45608</v>
      </c>
      <c r="GX153" s="227" t="s">
        <v>2441</v>
      </c>
      <c r="GY153" s="230">
        <v>0</v>
      </c>
      <c r="GZ153" s="230" t="s">
        <v>1188</v>
      </c>
      <c r="HA153" s="230" t="s">
        <v>33</v>
      </c>
      <c r="HB153" s="230">
        <v>2</v>
      </c>
      <c r="HC153" s="230" t="s">
        <v>17</v>
      </c>
      <c r="HD153" s="230" t="s">
        <v>17</v>
      </c>
      <c r="HE153" s="214">
        <v>45608</v>
      </c>
      <c r="HF153" s="228" t="s">
        <v>2433</v>
      </c>
      <c r="HG153" s="228">
        <v>0</v>
      </c>
      <c r="HH153" s="228" t="s">
        <v>1188</v>
      </c>
      <c r="HI153" s="228" t="s">
        <v>33</v>
      </c>
      <c r="HJ153" s="228">
        <v>2</v>
      </c>
      <c r="HK153" s="228" t="s">
        <v>17</v>
      </c>
      <c r="HL153" s="228" t="s">
        <v>17</v>
      </c>
      <c r="HM153" s="229">
        <v>45608</v>
      </c>
      <c r="HN153" s="227" t="s">
        <v>2439</v>
      </c>
      <c r="HO153" s="230">
        <v>0</v>
      </c>
      <c r="HP153" s="230" t="s">
        <v>1188</v>
      </c>
      <c r="HQ153" s="230" t="s">
        <v>33</v>
      </c>
      <c r="HR153" s="230">
        <v>2</v>
      </c>
      <c r="HS153" s="230" t="s">
        <v>17</v>
      </c>
      <c r="HT153" s="230" t="s">
        <v>17</v>
      </c>
      <c r="HU153" s="214">
        <v>45608</v>
      </c>
      <c r="HV153" s="228" t="s">
        <v>2436</v>
      </c>
      <c r="HW153" s="228">
        <v>0</v>
      </c>
      <c r="HX153" s="228" t="s">
        <v>1188</v>
      </c>
      <c r="HY153" s="228" t="s">
        <v>33</v>
      </c>
      <c r="HZ153" s="228">
        <v>2</v>
      </c>
      <c r="IA153" s="228" t="s">
        <v>17</v>
      </c>
      <c r="IB153" s="228" t="s">
        <v>17</v>
      </c>
      <c r="IC153" s="229">
        <v>45608</v>
      </c>
      <c r="ID153" s="227" t="s">
        <v>2438</v>
      </c>
      <c r="IE153" s="230">
        <v>3</v>
      </c>
      <c r="IF153" s="230" t="s">
        <v>1188</v>
      </c>
      <c r="IG153" s="230" t="s">
        <v>33</v>
      </c>
      <c r="IH153" s="230">
        <v>2</v>
      </c>
      <c r="II153" s="230" t="s">
        <v>17</v>
      </c>
      <c r="IJ153" s="230" t="s">
        <v>17</v>
      </c>
      <c r="IK153" s="214">
        <v>45608</v>
      </c>
      <c r="IL153" s="228" t="s">
        <v>2437</v>
      </c>
      <c r="IM153" s="228">
        <v>0</v>
      </c>
      <c r="IN153" s="228" t="s">
        <v>1188</v>
      </c>
      <c r="IO153" s="228" t="s">
        <v>33</v>
      </c>
      <c r="IP153" s="228">
        <v>2</v>
      </c>
      <c r="IQ153" s="228" t="s">
        <v>17</v>
      </c>
      <c r="IR153" s="228" t="s">
        <v>17</v>
      </c>
      <c r="IS153" s="229">
        <v>45608</v>
      </c>
    </row>
    <row r="154" spans="1:253" x14ac:dyDescent="0.35">
      <c r="A154" s="11" t="s">
        <v>576</v>
      </c>
      <c r="B154" s="11" t="s">
        <v>10220</v>
      </c>
      <c r="C154" s="11" t="s">
        <v>577</v>
      </c>
      <c r="D154" s="11" t="s">
        <v>53</v>
      </c>
      <c r="E154" s="11" t="s">
        <v>9752</v>
      </c>
      <c r="F154" s="11" t="s">
        <v>7788</v>
      </c>
      <c r="G154" s="212">
        <v>69324000</v>
      </c>
      <c r="H154" s="213" t="s">
        <v>7764</v>
      </c>
      <c r="I154" s="213" t="s">
        <v>742</v>
      </c>
      <c r="J154" s="213">
        <v>2</v>
      </c>
      <c r="K154" s="213" t="s">
        <v>7765</v>
      </c>
      <c r="L154" s="213" t="s">
        <v>7731</v>
      </c>
      <c r="M154" s="214">
        <v>45715</v>
      </c>
      <c r="N154" s="227" t="s">
        <v>7792</v>
      </c>
      <c r="O154" s="216">
        <v>441435</v>
      </c>
      <c r="P154" s="216" t="s">
        <v>7789</v>
      </c>
      <c r="Q154" s="216" t="s">
        <v>742</v>
      </c>
      <c r="R154" s="216">
        <v>2</v>
      </c>
      <c r="S154" s="216" t="s">
        <v>7791</v>
      </c>
      <c r="T154" s="216" t="s">
        <v>7790</v>
      </c>
      <c r="U154" s="217">
        <v>45715</v>
      </c>
      <c r="V154" s="227" t="s">
        <v>7796</v>
      </c>
      <c r="W154" s="213">
        <v>22102000</v>
      </c>
      <c r="X154" s="213" t="s">
        <v>7793</v>
      </c>
      <c r="Y154" s="213" t="s">
        <v>742</v>
      </c>
      <c r="Z154" s="213">
        <v>2</v>
      </c>
      <c r="AA154" s="213" t="s">
        <v>7795</v>
      </c>
      <c r="AB154" s="213" t="s">
        <v>7794</v>
      </c>
      <c r="AC154" s="214">
        <v>45715</v>
      </c>
      <c r="AD154" s="227" t="s">
        <v>7798</v>
      </c>
      <c r="AE154" s="218">
        <v>17124000</v>
      </c>
      <c r="AF154" s="218" t="s">
        <v>7793</v>
      </c>
      <c r="AG154" s="218" t="s">
        <v>742</v>
      </c>
      <c r="AH154" s="218">
        <v>2</v>
      </c>
      <c r="AI154" s="218" t="s">
        <v>7797</v>
      </c>
      <c r="AJ154" s="218" t="s">
        <v>7794</v>
      </c>
      <c r="AK154" s="219">
        <v>45715</v>
      </c>
      <c r="AL154" s="227" t="s">
        <v>7799</v>
      </c>
      <c r="AM154" s="213">
        <v>231000</v>
      </c>
      <c r="AN154" s="213" t="s">
        <v>7744</v>
      </c>
      <c r="AO154" s="213" t="s">
        <v>358</v>
      </c>
      <c r="AP154" s="213">
        <v>1</v>
      </c>
      <c r="AQ154" s="213" t="s">
        <v>7746</v>
      </c>
      <c r="AR154" s="213" t="s">
        <v>7745</v>
      </c>
      <c r="AS154" s="214">
        <v>45715</v>
      </c>
      <c r="AT154" s="228" t="s">
        <v>579</v>
      </c>
      <c r="AU154" s="218" t="s">
        <v>17</v>
      </c>
      <c r="AV154" s="218" t="s">
        <v>17</v>
      </c>
      <c r="AW154" s="218" t="s">
        <v>22</v>
      </c>
      <c r="AX154" s="218">
        <v>3</v>
      </c>
      <c r="AY154" s="218" t="s">
        <v>17</v>
      </c>
      <c r="AZ154" s="218" t="s">
        <v>17</v>
      </c>
      <c r="BA154" s="219">
        <v>44635</v>
      </c>
      <c r="BB154" s="227" t="s">
        <v>578</v>
      </c>
      <c r="BC154" s="213" t="s">
        <v>17</v>
      </c>
      <c r="BD154" s="213" t="s">
        <v>17</v>
      </c>
      <c r="BE154" s="213" t="s">
        <v>22</v>
      </c>
      <c r="BF154" s="213">
        <v>3</v>
      </c>
      <c r="BG154" s="213" t="s">
        <v>17</v>
      </c>
      <c r="BH154" s="213" t="s">
        <v>17</v>
      </c>
      <c r="BI154" s="214">
        <v>44635</v>
      </c>
      <c r="BJ154" s="228" t="s">
        <v>7800</v>
      </c>
      <c r="BK154" s="228">
        <v>0</v>
      </c>
      <c r="BL154" s="228" t="s">
        <v>7748</v>
      </c>
      <c r="BM154" s="228" t="s">
        <v>742</v>
      </c>
      <c r="BN154" s="228">
        <v>2</v>
      </c>
      <c r="BO154" s="228" t="s">
        <v>7749</v>
      </c>
      <c r="BP154" s="218" t="s">
        <v>547</v>
      </c>
      <c r="BQ154" s="229">
        <v>45715</v>
      </c>
      <c r="BR154" s="227" t="s">
        <v>580</v>
      </c>
      <c r="BS154" s="230" t="s">
        <v>17</v>
      </c>
      <c r="BT154" s="230" t="s">
        <v>17</v>
      </c>
      <c r="BU154" s="230" t="s">
        <v>22</v>
      </c>
      <c r="BV154" s="230">
        <v>3</v>
      </c>
      <c r="BW154" s="230" t="s">
        <v>17</v>
      </c>
      <c r="BX154" s="230" t="s">
        <v>17</v>
      </c>
      <c r="BY154" s="214">
        <v>44635</v>
      </c>
      <c r="BZ154" s="228" t="s">
        <v>581</v>
      </c>
      <c r="CA154" s="228" t="s">
        <v>17</v>
      </c>
      <c r="CB154" s="228" t="s">
        <v>17</v>
      </c>
      <c r="CC154" s="228" t="s">
        <v>22</v>
      </c>
      <c r="CD154" s="228">
        <v>3</v>
      </c>
      <c r="CE154" s="228" t="s">
        <v>17</v>
      </c>
      <c r="CF154" s="228" t="s">
        <v>17</v>
      </c>
      <c r="CG154" s="229">
        <v>44635</v>
      </c>
      <c r="CH154" s="227" t="s">
        <v>10909</v>
      </c>
      <c r="CI154" s="228" t="e">
        <v>#N/A</v>
      </c>
      <c r="CJ154" s="228" t="e">
        <v>#N/A</v>
      </c>
      <c r="CK154" s="228" t="e">
        <v>#N/A</v>
      </c>
      <c r="CL154" s="228" t="e">
        <v>#N/A</v>
      </c>
      <c r="CM154" s="228" t="e">
        <v>#N/A</v>
      </c>
      <c r="CN154" s="228" t="e">
        <v>#N/A</v>
      </c>
      <c r="CO154" s="231" t="e">
        <v>#N/A</v>
      </c>
      <c r="CP154" s="228" t="s">
        <v>583</v>
      </c>
      <c r="CQ154" s="230" t="s">
        <v>17</v>
      </c>
      <c r="CR154" s="230" t="s">
        <v>17</v>
      </c>
      <c r="CS154" s="230" t="s">
        <v>22</v>
      </c>
      <c r="CT154" s="230">
        <v>3</v>
      </c>
      <c r="CU154" s="230" t="s">
        <v>17</v>
      </c>
      <c r="CV154" s="230" t="s">
        <v>17</v>
      </c>
      <c r="CW154" s="214">
        <v>44635</v>
      </c>
      <c r="CX154" s="228" t="s">
        <v>7805</v>
      </c>
      <c r="CY154" s="218">
        <v>610000</v>
      </c>
      <c r="CZ154" s="218" t="s">
        <v>7802</v>
      </c>
      <c r="DA154" s="218" t="s">
        <v>742</v>
      </c>
      <c r="DB154" s="218">
        <v>2</v>
      </c>
      <c r="DC154" s="218" t="s">
        <v>7814</v>
      </c>
      <c r="DD154" s="218" t="s">
        <v>7803</v>
      </c>
      <c r="DE154" s="220">
        <v>45715</v>
      </c>
      <c r="DF154" s="227" t="s">
        <v>7809</v>
      </c>
      <c r="DG154" s="213">
        <v>4978000</v>
      </c>
      <c r="DH154" s="230" t="s">
        <v>7806</v>
      </c>
      <c r="DI154" s="230" t="s">
        <v>742</v>
      </c>
      <c r="DJ154" s="230">
        <v>2</v>
      </c>
      <c r="DK154" s="230" t="s">
        <v>7808</v>
      </c>
      <c r="DL154" s="230" t="s">
        <v>7807</v>
      </c>
      <c r="DM154" s="214">
        <v>45715</v>
      </c>
      <c r="DN154" s="228" t="s">
        <v>7813</v>
      </c>
      <c r="DO154" s="218">
        <v>16514000</v>
      </c>
      <c r="DP154" s="228" t="s">
        <v>7810</v>
      </c>
      <c r="DQ154" s="228" t="s">
        <v>742</v>
      </c>
      <c r="DR154" s="228">
        <v>2</v>
      </c>
      <c r="DS154" s="228" t="s">
        <v>7812</v>
      </c>
      <c r="DT154" s="228" t="s">
        <v>7811</v>
      </c>
      <c r="DU154" s="229">
        <v>45715</v>
      </c>
      <c r="DV154" s="227" t="s">
        <v>7815</v>
      </c>
      <c r="DW154" s="213">
        <v>610000</v>
      </c>
      <c r="DX154" s="230" t="s">
        <v>7802</v>
      </c>
      <c r="DY154" s="230" t="s">
        <v>742</v>
      </c>
      <c r="DZ154" s="230">
        <v>2</v>
      </c>
      <c r="EA154" s="230" t="s">
        <v>7814</v>
      </c>
      <c r="EB154" s="230" t="s">
        <v>7803</v>
      </c>
      <c r="EC154" s="214">
        <v>45715</v>
      </c>
      <c r="ED154" s="228" t="s">
        <v>7819</v>
      </c>
      <c r="EE154" s="218">
        <v>0</v>
      </c>
      <c r="EF154" s="228" t="s">
        <v>7816</v>
      </c>
      <c r="EG154" s="228" t="s">
        <v>22</v>
      </c>
      <c r="EH154" s="228">
        <v>3</v>
      </c>
      <c r="EI154" s="228" t="s">
        <v>7818</v>
      </c>
      <c r="EJ154" s="228" t="s">
        <v>7817</v>
      </c>
      <c r="EK154" s="229">
        <v>45715</v>
      </c>
      <c r="EL154" s="227" t="s">
        <v>7822</v>
      </c>
      <c r="EM154" s="213">
        <v>0</v>
      </c>
      <c r="EN154" s="230" t="s">
        <v>7816</v>
      </c>
      <c r="EO154" s="230" t="s">
        <v>22</v>
      </c>
      <c r="EP154" s="230">
        <v>3</v>
      </c>
      <c r="EQ154" s="230" t="s">
        <v>7821</v>
      </c>
      <c r="ER154" s="230" t="s">
        <v>7820</v>
      </c>
      <c r="ES154" s="214">
        <v>45715</v>
      </c>
      <c r="ET154" s="228" t="s">
        <v>7801</v>
      </c>
      <c r="EU154" s="228">
        <v>0</v>
      </c>
      <c r="EV154" s="228" t="s">
        <v>7748</v>
      </c>
      <c r="EW154" s="228" t="s">
        <v>742</v>
      </c>
      <c r="EX154" s="228">
        <v>2</v>
      </c>
      <c r="EY154" s="228" t="s">
        <v>7749</v>
      </c>
      <c r="EZ154" s="228" t="s">
        <v>547</v>
      </c>
      <c r="FA154" s="229">
        <v>45715</v>
      </c>
      <c r="FB154" s="227" t="s">
        <v>873</v>
      </c>
      <c r="FC154" s="230">
        <v>2</v>
      </c>
      <c r="FD154" s="230" t="s">
        <v>870</v>
      </c>
      <c r="FE154" s="230" t="s">
        <v>742</v>
      </c>
      <c r="FF154" s="230">
        <v>2</v>
      </c>
      <c r="FG154" s="230" t="s">
        <v>872</v>
      </c>
      <c r="FH154" s="230" t="s">
        <v>871</v>
      </c>
      <c r="FI154" s="214">
        <v>45046</v>
      </c>
      <c r="FJ154" s="227" t="s">
        <v>584</v>
      </c>
      <c r="FK154" s="228" t="s">
        <v>17</v>
      </c>
      <c r="FL154" s="228" t="s">
        <v>17</v>
      </c>
      <c r="FM154" s="228" t="s">
        <v>22</v>
      </c>
      <c r="FN154" s="228">
        <v>3</v>
      </c>
      <c r="FO154" s="228" t="s">
        <v>17</v>
      </c>
      <c r="FP154" s="218" t="s">
        <v>17</v>
      </c>
      <c r="FQ154" s="219">
        <v>44635</v>
      </c>
      <c r="FR154" s="227" t="s">
        <v>585</v>
      </c>
      <c r="FS154" s="230" t="s">
        <v>17</v>
      </c>
      <c r="FT154" s="230" t="s">
        <v>17</v>
      </c>
      <c r="FU154" s="230" t="s">
        <v>22</v>
      </c>
      <c r="FV154" s="230">
        <v>3</v>
      </c>
      <c r="FW154" s="230" t="s">
        <v>17</v>
      </c>
      <c r="FX154" s="230" t="s">
        <v>17</v>
      </c>
      <c r="FY154" s="214">
        <v>44635</v>
      </c>
      <c r="FZ154" s="228" t="s">
        <v>3009</v>
      </c>
      <c r="GA154" s="228">
        <v>2</v>
      </c>
      <c r="GB154" s="228" t="s">
        <v>1188</v>
      </c>
      <c r="GC154" s="228" t="s">
        <v>33</v>
      </c>
      <c r="GD154" s="228">
        <v>2</v>
      </c>
      <c r="GE154" s="228" t="s">
        <v>17</v>
      </c>
      <c r="GF154" s="228" t="s">
        <v>17</v>
      </c>
      <c r="GG154" s="229">
        <v>45611</v>
      </c>
      <c r="GH154" s="227" t="s">
        <v>3015</v>
      </c>
      <c r="GI154" s="230">
        <v>0</v>
      </c>
      <c r="GJ154" s="230" t="s">
        <v>1188</v>
      </c>
      <c r="GK154" s="230" t="s">
        <v>33</v>
      </c>
      <c r="GL154" s="230">
        <v>2</v>
      </c>
      <c r="GM154" s="230" t="s">
        <v>17</v>
      </c>
      <c r="GN154" s="230" t="s">
        <v>17</v>
      </c>
      <c r="GO154" s="214">
        <v>45611</v>
      </c>
      <c r="GP154" s="228" t="s">
        <v>3010</v>
      </c>
      <c r="GQ154" s="228">
        <v>0</v>
      </c>
      <c r="GR154" s="228" t="s">
        <v>1188</v>
      </c>
      <c r="GS154" s="228" t="s">
        <v>33</v>
      </c>
      <c r="GT154" s="228">
        <v>2</v>
      </c>
      <c r="GU154" s="228" t="s">
        <v>17</v>
      </c>
      <c r="GV154" s="228" t="s">
        <v>17</v>
      </c>
      <c r="GW154" s="229">
        <v>45611</v>
      </c>
      <c r="GX154" s="227" t="s">
        <v>3016</v>
      </c>
      <c r="GY154" s="230">
        <v>0</v>
      </c>
      <c r="GZ154" s="230" t="s">
        <v>1188</v>
      </c>
      <c r="HA154" s="230" t="s">
        <v>33</v>
      </c>
      <c r="HB154" s="230">
        <v>2</v>
      </c>
      <c r="HC154" s="230" t="s">
        <v>17</v>
      </c>
      <c r="HD154" s="230" t="s">
        <v>17</v>
      </c>
      <c r="HE154" s="214">
        <v>45611</v>
      </c>
      <c r="HF154" s="228" t="s">
        <v>3008</v>
      </c>
      <c r="HG154" s="228">
        <v>0</v>
      </c>
      <c r="HH154" s="228" t="s">
        <v>1188</v>
      </c>
      <c r="HI154" s="228" t="s">
        <v>33</v>
      </c>
      <c r="HJ154" s="228">
        <v>2</v>
      </c>
      <c r="HK154" s="228" t="s">
        <v>17</v>
      </c>
      <c r="HL154" s="228" t="s">
        <v>17</v>
      </c>
      <c r="HM154" s="229">
        <v>45611</v>
      </c>
      <c r="HN154" s="227" t="s">
        <v>3014</v>
      </c>
      <c r="HO154" s="230">
        <v>2</v>
      </c>
      <c r="HP154" s="230" t="s">
        <v>1188</v>
      </c>
      <c r="HQ154" s="230" t="s">
        <v>33</v>
      </c>
      <c r="HR154" s="230">
        <v>2</v>
      </c>
      <c r="HS154" s="230" t="s">
        <v>17</v>
      </c>
      <c r="HT154" s="230" t="s">
        <v>17</v>
      </c>
      <c r="HU154" s="214">
        <v>45611</v>
      </c>
      <c r="HV154" s="228" t="s">
        <v>3011</v>
      </c>
      <c r="HW154" s="228">
        <v>0</v>
      </c>
      <c r="HX154" s="228" t="s">
        <v>1188</v>
      </c>
      <c r="HY154" s="228" t="s">
        <v>33</v>
      </c>
      <c r="HZ154" s="228">
        <v>2</v>
      </c>
      <c r="IA154" s="228" t="s">
        <v>17</v>
      </c>
      <c r="IB154" s="228" t="s">
        <v>17</v>
      </c>
      <c r="IC154" s="229">
        <v>45611</v>
      </c>
      <c r="ID154" s="227" t="s">
        <v>3013</v>
      </c>
      <c r="IE154" s="230">
        <v>0</v>
      </c>
      <c r="IF154" s="230" t="s">
        <v>1188</v>
      </c>
      <c r="IG154" s="230" t="s">
        <v>33</v>
      </c>
      <c r="IH154" s="230">
        <v>2</v>
      </c>
      <c r="II154" s="230" t="s">
        <v>17</v>
      </c>
      <c r="IJ154" s="230" t="s">
        <v>17</v>
      </c>
      <c r="IK154" s="214">
        <v>45611</v>
      </c>
      <c r="IL154" s="228" t="s">
        <v>3012</v>
      </c>
      <c r="IM154" s="228">
        <v>2</v>
      </c>
      <c r="IN154" s="228" t="s">
        <v>1188</v>
      </c>
      <c r="IO154" s="228" t="s">
        <v>33</v>
      </c>
      <c r="IP154" s="228">
        <v>2</v>
      </c>
      <c r="IQ154" s="228" t="s">
        <v>17</v>
      </c>
      <c r="IR154" s="228" t="s">
        <v>17</v>
      </c>
      <c r="IS154" s="229">
        <v>45611</v>
      </c>
    </row>
    <row r="155" spans="1:253" x14ac:dyDescent="0.35">
      <c r="A155" s="11" t="s">
        <v>51</v>
      </c>
      <c r="B155" s="11" t="s">
        <v>10162</v>
      </c>
      <c r="C155" s="11" t="s">
        <v>52</v>
      </c>
      <c r="D155" s="11" t="s">
        <v>53</v>
      </c>
      <c r="E155" s="11" t="s">
        <v>9752</v>
      </c>
      <c r="F155" s="11" t="s">
        <v>7733</v>
      </c>
      <c r="G155" s="212">
        <v>69324000</v>
      </c>
      <c r="H155" s="213" t="s">
        <v>7730</v>
      </c>
      <c r="I155" s="213" t="s">
        <v>742</v>
      </c>
      <c r="J155" s="213">
        <v>2</v>
      </c>
      <c r="K155" s="213" t="s">
        <v>7732</v>
      </c>
      <c r="L155" s="213" t="s">
        <v>7731</v>
      </c>
      <c r="M155" s="214">
        <v>45715</v>
      </c>
      <c r="N155" s="227" t="s">
        <v>7737</v>
      </c>
      <c r="O155" s="216">
        <v>187103</v>
      </c>
      <c r="P155" s="216" t="s">
        <v>7734</v>
      </c>
      <c r="Q155" s="216" t="s">
        <v>742</v>
      </c>
      <c r="R155" s="216">
        <v>2</v>
      </c>
      <c r="S155" s="216" t="s">
        <v>7736</v>
      </c>
      <c r="T155" s="216" t="s">
        <v>7735</v>
      </c>
      <c r="U155" s="217">
        <v>45715</v>
      </c>
      <c r="V155" s="227" t="s">
        <v>7740</v>
      </c>
      <c r="W155" s="213">
        <v>15015000</v>
      </c>
      <c r="X155" s="213" t="s">
        <v>7734</v>
      </c>
      <c r="Y155" s="213" t="s">
        <v>742</v>
      </c>
      <c r="Z155" s="213">
        <v>2</v>
      </c>
      <c r="AA155" s="213" t="s">
        <v>7739</v>
      </c>
      <c r="AB155" s="213" t="s">
        <v>7738</v>
      </c>
      <c r="AC155" s="214">
        <v>45715</v>
      </c>
      <c r="AD155" s="227" t="s">
        <v>7743</v>
      </c>
      <c r="AE155" s="218">
        <v>15015000</v>
      </c>
      <c r="AF155" s="218" t="s">
        <v>7741</v>
      </c>
      <c r="AG155" s="218" t="s">
        <v>742</v>
      </c>
      <c r="AH155" s="218">
        <v>2</v>
      </c>
      <c r="AI155" s="218" t="s">
        <v>7742</v>
      </c>
      <c r="AJ155" s="218" t="s">
        <v>7738</v>
      </c>
      <c r="AK155" s="219">
        <v>45715</v>
      </c>
      <c r="AL155" s="227" t="s">
        <v>7747</v>
      </c>
      <c r="AM155" s="213">
        <v>231000</v>
      </c>
      <c r="AN155" s="213" t="s">
        <v>7744</v>
      </c>
      <c r="AO155" s="213" t="s">
        <v>742</v>
      </c>
      <c r="AP155" s="213">
        <v>2</v>
      </c>
      <c r="AQ155" s="213" t="s">
        <v>7746</v>
      </c>
      <c r="AR155" s="213" t="s">
        <v>7745</v>
      </c>
      <c r="AS155" s="214">
        <v>45715</v>
      </c>
      <c r="AT155" s="228" t="s">
        <v>362</v>
      </c>
      <c r="AU155" s="218">
        <v>0</v>
      </c>
      <c r="AV155" s="218" t="s">
        <v>17</v>
      </c>
      <c r="AW155" s="218" t="s">
        <v>17</v>
      </c>
      <c r="AX155" s="218" t="s">
        <v>17</v>
      </c>
      <c r="AY155" s="218" t="s">
        <v>17</v>
      </c>
      <c r="AZ155" s="218" t="s">
        <v>17</v>
      </c>
      <c r="BA155" s="219">
        <v>43670</v>
      </c>
      <c r="BB155" s="227" t="s">
        <v>56</v>
      </c>
      <c r="BC155" s="213" t="s">
        <v>17</v>
      </c>
      <c r="BD155" s="213">
        <v>0</v>
      </c>
      <c r="BE155" s="213" t="s">
        <v>17</v>
      </c>
      <c r="BF155" s="213" t="s">
        <v>17</v>
      </c>
      <c r="BG155" s="213">
        <v>0</v>
      </c>
      <c r="BH155" s="213">
        <v>0</v>
      </c>
      <c r="BI155" s="214">
        <v>43495</v>
      </c>
      <c r="BJ155" s="228" t="s">
        <v>7750</v>
      </c>
      <c r="BK155" s="228">
        <v>0</v>
      </c>
      <c r="BL155" s="228" t="s">
        <v>7748</v>
      </c>
      <c r="BM155" s="228" t="s">
        <v>742</v>
      </c>
      <c r="BN155" s="228">
        <v>2</v>
      </c>
      <c r="BO155" s="228" t="s">
        <v>7749</v>
      </c>
      <c r="BP155" s="218" t="s">
        <v>4234</v>
      </c>
      <c r="BQ155" s="229">
        <v>45715</v>
      </c>
      <c r="BR155" s="227" t="s">
        <v>54</v>
      </c>
      <c r="BS155" s="230" t="s">
        <v>17</v>
      </c>
      <c r="BT155" s="230">
        <v>0</v>
      </c>
      <c r="BU155" s="230" t="s">
        <v>17</v>
      </c>
      <c r="BV155" s="230" t="s">
        <v>17</v>
      </c>
      <c r="BW155" s="230">
        <v>0</v>
      </c>
      <c r="BX155" s="230">
        <v>0</v>
      </c>
      <c r="BY155" s="214">
        <v>43495</v>
      </c>
      <c r="BZ155" s="228" t="s">
        <v>617</v>
      </c>
      <c r="CA155" s="228" t="s">
        <v>17</v>
      </c>
      <c r="CB155" s="228" t="s">
        <v>17</v>
      </c>
      <c r="CC155" s="228" t="s">
        <v>17</v>
      </c>
      <c r="CD155" s="228" t="s">
        <v>17</v>
      </c>
      <c r="CE155" s="228" t="s">
        <v>17</v>
      </c>
      <c r="CF155" s="228" t="s">
        <v>17</v>
      </c>
      <c r="CG155" s="229">
        <v>44801</v>
      </c>
      <c r="CH155" s="227" t="s">
        <v>10910</v>
      </c>
      <c r="CI155" s="228" t="e">
        <v>#N/A</v>
      </c>
      <c r="CJ155" s="228" t="e">
        <v>#N/A</v>
      </c>
      <c r="CK155" s="228" t="e">
        <v>#N/A</v>
      </c>
      <c r="CL155" s="228" t="e">
        <v>#N/A</v>
      </c>
      <c r="CM155" s="228" t="e">
        <v>#N/A</v>
      </c>
      <c r="CN155" s="228" t="e">
        <v>#N/A</v>
      </c>
      <c r="CO155" s="231" t="e">
        <v>#N/A</v>
      </c>
      <c r="CP155" s="228" t="s">
        <v>55</v>
      </c>
      <c r="CQ155" s="230" t="s">
        <v>17</v>
      </c>
      <c r="CR155" s="230">
        <v>0</v>
      </c>
      <c r="CS155" s="230" t="s">
        <v>17</v>
      </c>
      <c r="CT155" s="230" t="s">
        <v>17</v>
      </c>
      <c r="CU155" s="230">
        <v>0</v>
      </c>
      <c r="CV155" s="230">
        <v>0</v>
      </c>
      <c r="CW155" s="214">
        <v>43495</v>
      </c>
      <c r="CX155" s="228" t="s">
        <v>7752</v>
      </c>
      <c r="CY155" s="218">
        <v>231000</v>
      </c>
      <c r="CZ155" s="218" t="s">
        <v>7744</v>
      </c>
      <c r="DA155" s="218" t="s">
        <v>742</v>
      </c>
      <c r="DB155" s="218">
        <v>2</v>
      </c>
      <c r="DC155" s="218" t="s">
        <v>7746</v>
      </c>
      <c r="DD155" s="218" t="s">
        <v>7745</v>
      </c>
      <c r="DE155" s="220">
        <v>45715</v>
      </c>
      <c r="DF155" s="227" t="s">
        <v>7755</v>
      </c>
      <c r="DG155" s="213">
        <v>0</v>
      </c>
      <c r="DH155" s="230" t="s">
        <v>7734</v>
      </c>
      <c r="DI155" s="230" t="s">
        <v>742</v>
      </c>
      <c r="DJ155" s="230">
        <v>2</v>
      </c>
      <c r="DK155" s="230" t="s">
        <v>7754</v>
      </c>
      <c r="DL155" s="230" t="s">
        <v>7753</v>
      </c>
      <c r="DM155" s="214">
        <v>45715</v>
      </c>
      <c r="DN155" s="228" t="s">
        <v>7759</v>
      </c>
      <c r="DO155" s="218">
        <v>14784000</v>
      </c>
      <c r="DP155" s="228" t="s">
        <v>7756</v>
      </c>
      <c r="DQ155" s="228" t="s">
        <v>742</v>
      </c>
      <c r="DR155" s="228">
        <v>2</v>
      </c>
      <c r="DS155" s="228" t="s">
        <v>7758</v>
      </c>
      <c r="DT155" s="228" t="s">
        <v>7757</v>
      </c>
      <c r="DU155" s="229">
        <v>45715</v>
      </c>
      <c r="DV155" s="227" t="s">
        <v>7760</v>
      </c>
      <c r="DW155" s="213">
        <v>231000</v>
      </c>
      <c r="DX155" s="230" t="s">
        <v>7744</v>
      </c>
      <c r="DY155" s="230" t="s">
        <v>742</v>
      </c>
      <c r="DZ155" s="230">
        <v>2</v>
      </c>
      <c r="EA155" s="230" t="s">
        <v>7746</v>
      </c>
      <c r="EB155" s="230" t="s">
        <v>7745</v>
      </c>
      <c r="EC155" s="214">
        <v>45715</v>
      </c>
      <c r="ED155" s="228" t="s">
        <v>7762</v>
      </c>
      <c r="EE155" s="218" t="s">
        <v>17</v>
      </c>
      <c r="EF155" s="228" t="s">
        <v>378</v>
      </c>
      <c r="EG155" s="228" t="s">
        <v>17</v>
      </c>
      <c r="EH155" s="228" t="s">
        <v>17</v>
      </c>
      <c r="EI155" s="228" t="s">
        <v>7761</v>
      </c>
      <c r="EJ155" s="228" t="s">
        <v>17</v>
      </c>
      <c r="EK155" s="229">
        <v>45715</v>
      </c>
      <c r="EL155" s="227" t="s">
        <v>7763</v>
      </c>
      <c r="EM155" s="213" t="s">
        <v>17</v>
      </c>
      <c r="EN155" s="230" t="s">
        <v>378</v>
      </c>
      <c r="EO155" s="230" t="s">
        <v>17</v>
      </c>
      <c r="EP155" s="230" t="s">
        <v>17</v>
      </c>
      <c r="EQ155" s="230" t="s">
        <v>7761</v>
      </c>
      <c r="ER155" s="230" t="s">
        <v>17</v>
      </c>
      <c r="ES155" s="214">
        <v>45715</v>
      </c>
      <c r="ET155" s="228" t="s">
        <v>7751</v>
      </c>
      <c r="EU155" s="228">
        <v>0</v>
      </c>
      <c r="EV155" s="228" t="s">
        <v>7748</v>
      </c>
      <c r="EW155" s="228" t="s">
        <v>742</v>
      </c>
      <c r="EX155" s="228">
        <v>2</v>
      </c>
      <c r="EY155" s="228" t="s">
        <v>7749</v>
      </c>
      <c r="EZ155" s="228" t="s">
        <v>4234</v>
      </c>
      <c r="FA155" s="229">
        <v>45715</v>
      </c>
      <c r="FB155" s="227" t="s">
        <v>876</v>
      </c>
      <c r="FC155" s="230">
        <v>2</v>
      </c>
      <c r="FD155" s="230" t="s">
        <v>874</v>
      </c>
      <c r="FE155" s="230" t="s">
        <v>742</v>
      </c>
      <c r="FF155" s="230">
        <v>2</v>
      </c>
      <c r="FG155" s="230" t="s">
        <v>872</v>
      </c>
      <c r="FH155" s="230" t="s">
        <v>875</v>
      </c>
      <c r="FI155" s="214">
        <v>45046</v>
      </c>
      <c r="FJ155" s="227" t="s">
        <v>57</v>
      </c>
      <c r="FK155" s="228" t="s">
        <v>17</v>
      </c>
      <c r="FL155" s="228">
        <v>0</v>
      </c>
      <c r="FM155" s="228" t="s">
        <v>17</v>
      </c>
      <c r="FN155" s="228" t="s">
        <v>17</v>
      </c>
      <c r="FO155" s="228">
        <v>0</v>
      </c>
      <c r="FP155" s="218">
        <v>0</v>
      </c>
      <c r="FQ155" s="219">
        <v>43495</v>
      </c>
      <c r="FR155" s="227" t="s">
        <v>58</v>
      </c>
      <c r="FS155" s="230" t="s">
        <v>17</v>
      </c>
      <c r="FT155" s="230">
        <v>0</v>
      </c>
      <c r="FU155" s="230" t="s">
        <v>17</v>
      </c>
      <c r="FV155" s="230" t="s">
        <v>17</v>
      </c>
      <c r="FW155" s="230">
        <v>0</v>
      </c>
      <c r="FX155" s="230">
        <v>0</v>
      </c>
      <c r="FY155" s="214">
        <v>43495</v>
      </c>
      <c r="FZ155" s="228" t="s">
        <v>3018</v>
      </c>
      <c r="GA155" s="228">
        <v>2</v>
      </c>
      <c r="GB155" s="228" t="s">
        <v>1188</v>
      </c>
      <c r="GC155" s="228" t="s">
        <v>33</v>
      </c>
      <c r="GD155" s="228">
        <v>2</v>
      </c>
      <c r="GE155" s="228" t="s">
        <v>17</v>
      </c>
      <c r="GF155" s="228" t="s">
        <v>17</v>
      </c>
      <c r="GG155" s="229">
        <v>45611</v>
      </c>
      <c r="GH155" s="227" t="s">
        <v>3024</v>
      </c>
      <c r="GI155" s="230">
        <v>0</v>
      </c>
      <c r="GJ155" s="230" t="s">
        <v>1188</v>
      </c>
      <c r="GK155" s="230" t="s">
        <v>33</v>
      </c>
      <c r="GL155" s="230">
        <v>2</v>
      </c>
      <c r="GM155" s="230" t="s">
        <v>17</v>
      </c>
      <c r="GN155" s="230" t="s">
        <v>17</v>
      </c>
      <c r="GO155" s="214">
        <v>45611</v>
      </c>
      <c r="GP155" s="228" t="s">
        <v>3019</v>
      </c>
      <c r="GQ155" s="228">
        <v>0</v>
      </c>
      <c r="GR155" s="228" t="s">
        <v>1188</v>
      </c>
      <c r="GS155" s="228" t="s">
        <v>33</v>
      </c>
      <c r="GT155" s="228">
        <v>2</v>
      </c>
      <c r="GU155" s="228" t="s">
        <v>17</v>
      </c>
      <c r="GV155" s="228" t="s">
        <v>17</v>
      </c>
      <c r="GW155" s="229">
        <v>45611</v>
      </c>
      <c r="GX155" s="227" t="s">
        <v>3025</v>
      </c>
      <c r="GY155" s="230">
        <v>0</v>
      </c>
      <c r="GZ155" s="230" t="s">
        <v>1188</v>
      </c>
      <c r="HA155" s="230" t="s">
        <v>33</v>
      </c>
      <c r="HB155" s="230">
        <v>2</v>
      </c>
      <c r="HC155" s="230" t="s">
        <v>17</v>
      </c>
      <c r="HD155" s="230" t="s">
        <v>17</v>
      </c>
      <c r="HE155" s="214">
        <v>45611</v>
      </c>
      <c r="HF155" s="228" t="s">
        <v>3017</v>
      </c>
      <c r="HG155" s="228">
        <v>0</v>
      </c>
      <c r="HH155" s="228" t="s">
        <v>1188</v>
      </c>
      <c r="HI155" s="228" t="s">
        <v>33</v>
      </c>
      <c r="HJ155" s="228">
        <v>2</v>
      </c>
      <c r="HK155" s="228" t="s">
        <v>17</v>
      </c>
      <c r="HL155" s="228" t="s">
        <v>17</v>
      </c>
      <c r="HM155" s="229">
        <v>45611</v>
      </c>
      <c r="HN155" s="227" t="s">
        <v>3023</v>
      </c>
      <c r="HO155" s="230">
        <v>2</v>
      </c>
      <c r="HP155" s="230" t="s">
        <v>1188</v>
      </c>
      <c r="HQ155" s="230" t="s">
        <v>33</v>
      </c>
      <c r="HR155" s="230">
        <v>2</v>
      </c>
      <c r="HS155" s="230" t="s">
        <v>17</v>
      </c>
      <c r="HT155" s="230" t="s">
        <v>17</v>
      </c>
      <c r="HU155" s="214">
        <v>45611</v>
      </c>
      <c r="HV155" s="228" t="s">
        <v>3020</v>
      </c>
      <c r="HW155" s="228">
        <v>0</v>
      </c>
      <c r="HX155" s="228" t="s">
        <v>1188</v>
      </c>
      <c r="HY155" s="228" t="s">
        <v>33</v>
      </c>
      <c r="HZ155" s="228">
        <v>2</v>
      </c>
      <c r="IA155" s="228" t="s">
        <v>17</v>
      </c>
      <c r="IB155" s="228" t="s">
        <v>17</v>
      </c>
      <c r="IC155" s="229">
        <v>45611</v>
      </c>
      <c r="ID155" s="227" t="s">
        <v>3022</v>
      </c>
      <c r="IE155" s="230">
        <v>0</v>
      </c>
      <c r="IF155" s="230" t="s">
        <v>1188</v>
      </c>
      <c r="IG155" s="230" t="s">
        <v>33</v>
      </c>
      <c r="IH155" s="230">
        <v>2</v>
      </c>
      <c r="II155" s="230" t="s">
        <v>17</v>
      </c>
      <c r="IJ155" s="230" t="s">
        <v>17</v>
      </c>
      <c r="IK155" s="214">
        <v>45611</v>
      </c>
      <c r="IL155" s="228" t="s">
        <v>3021</v>
      </c>
      <c r="IM155" s="228">
        <v>2</v>
      </c>
      <c r="IN155" s="228" t="s">
        <v>1188</v>
      </c>
      <c r="IO155" s="228" t="s">
        <v>33</v>
      </c>
      <c r="IP155" s="228">
        <v>2</v>
      </c>
      <c r="IQ155" s="228" t="s">
        <v>17</v>
      </c>
      <c r="IR155" s="228" t="s">
        <v>17</v>
      </c>
      <c r="IS155" s="229">
        <v>45611</v>
      </c>
    </row>
    <row r="156" spans="1:253" x14ac:dyDescent="0.35">
      <c r="A156" s="11" t="s">
        <v>586</v>
      </c>
      <c r="B156" s="11" t="s">
        <v>10118</v>
      </c>
      <c r="C156" s="11" t="s">
        <v>587</v>
      </c>
      <c r="D156" s="11" t="s">
        <v>53</v>
      </c>
      <c r="E156" s="11" t="s">
        <v>9752</v>
      </c>
      <c r="F156" s="11" t="s">
        <v>7766</v>
      </c>
      <c r="G156" s="212">
        <v>69324000</v>
      </c>
      <c r="H156" s="213" t="s">
        <v>7764</v>
      </c>
      <c r="I156" s="213" t="s">
        <v>742</v>
      </c>
      <c r="J156" s="213">
        <v>2</v>
      </c>
      <c r="K156" s="213" t="s">
        <v>7765</v>
      </c>
      <c r="L156" s="213" t="s">
        <v>7731</v>
      </c>
      <c r="M156" s="214">
        <v>45715</v>
      </c>
      <c r="N156" s="227" t="s">
        <v>7770</v>
      </c>
      <c r="O156" s="216">
        <v>357159</v>
      </c>
      <c r="P156" s="216" t="s">
        <v>7767</v>
      </c>
      <c r="Q156" s="216" t="s">
        <v>742</v>
      </c>
      <c r="R156" s="216">
        <v>2</v>
      </c>
      <c r="S156" s="216" t="s">
        <v>7769</v>
      </c>
      <c r="T156" s="216" t="s">
        <v>7768</v>
      </c>
      <c r="U156" s="217">
        <v>45715</v>
      </c>
      <c r="V156" s="227" t="s">
        <v>7774</v>
      </c>
      <c r="W156" s="213">
        <v>7087000</v>
      </c>
      <c r="X156" s="213" t="s">
        <v>7771</v>
      </c>
      <c r="Y156" s="213" t="s">
        <v>742</v>
      </c>
      <c r="Z156" s="213">
        <v>2</v>
      </c>
      <c r="AA156" s="213" t="s">
        <v>7773</v>
      </c>
      <c r="AB156" s="213" t="s">
        <v>7772</v>
      </c>
      <c r="AC156" s="214">
        <v>45715</v>
      </c>
      <c r="AD156" s="227" t="s">
        <v>7776</v>
      </c>
      <c r="AE156" s="218">
        <v>2109000</v>
      </c>
      <c r="AF156" s="218" t="s">
        <v>7771</v>
      </c>
      <c r="AG156" s="218" t="s">
        <v>742</v>
      </c>
      <c r="AH156" s="218">
        <v>2</v>
      </c>
      <c r="AI156" s="218" t="s">
        <v>7775</v>
      </c>
      <c r="AJ156" s="218" t="s">
        <v>7772</v>
      </c>
      <c r="AK156" s="219">
        <v>45715</v>
      </c>
      <c r="AL156" s="227" t="s">
        <v>588</v>
      </c>
      <c r="AM156" s="213" t="s">
        <v>17</v>
      </c>
      <c r="AN156" s="213" t="s">
        <v>17</v>
      </c>
      <c r="AO156" s="213" t="s">
        <v>22</v>
      </c>
      <c r="AP156" s="213">
        <v>3</v>
      </c>
      <c r="AQ156" s="213" t="s">
        <v>17</v>
      </c>
      <c r="AR156" s="213" t="s">
        <v>17</v>
      </c>
      <c r="AS156" s="214">
        <v>44635</v>
      </c>
      <c r="AT156" s="228" t="s">
        <v>590</v>
      </c>
      <c r="AU156" s="218" t="s">
        <v>17</v>
      </c>
      <c r="AV156" s="218" t="s">
        <v>17</v>
      </c>
      <c r="AW156" s="218" t="s">
        <v>22</v>
      </c>
      <c r="AX156" s="218">
        <v>3</v>
      </c>
      <c r="AY156" s="218" t="s">
        <v>17</v>
      </c>
      <c r="AZ156" s="218" t="s">
        <v>17</v>
      </c>
      <c r="BA156" s="219">
        <v>44635</v>
      </c>
      <c r="BB156" s="227" t="s">
        <v>589</v>
      </c>
      <c r="BC156" s="213" t="s">
        <v>17</v>
      </c>
      <c r="BD156" s="213" t="s">
        <v>17</v>
      </c>
      <c r="BE156" s="213" t="s">
        <v>22</v>
      </c>
      <c r="BF156" s="213">
        <v>3</v>
      </c>
      <c r="BG156" s="213" t="s">
        <v>17</v>
      </c>
      <c r="BH156" s="213" t="s">
        <v>17</v>
      </c>
      <c r="BI156" s="214">
        <v>44635</v>
      </c>
      <c r="BJ156" s="228" t="s">
        <v>7777</v>
      </c>
      <c r="BK156" s="228">
        <v>0</v>
      </c>
      <c r="BL156" s="228" t="s">
        <v>7748</v>
      </c>
      <c r="BM156" s="228" t="s">
        <v>742</v>
      </c>
      <c r="BN156" s="228">
        <v>2</v>
      </c>
      <c r="BO156" s="228" t="s">
        <v>7749</v>
      </c>
      <c r="BP156" s="218" t="s">
        <v>4234</v>
      </c>
      <c r="BQ156" s="229">
        <v>45715</v>
      </c>
      <c r="BR156" s="227" t="s">
        <v>591</v>
      </c>
      <c r="BS156" s="230" t="s">
        <v>17</v>
      </c>
      <c r="BT156" s="230" t="s">
        <v>17</v>
      </c>
      <c r="BU156" s="230" t="s">
        <v>22</v>
      </c>
      <c r="BV156" s="230">
        <v>3</v>
      </c>
      <c r="BW156" s="230" t="s">
        <v>17</v>
      </c>
      <c r="BX156" s="230" t="s">
        <v>17</v>
      </c>
      <c r="BY156" s="214">
        <v>44635</v>
      </c>
      <c r="BZ156" s="228" t="s">
        <v>592</v>
      </c>
      <c r="CA156" s="228" t="s">
        <v>17</v>
      </c>
      <c r="CB156" s="228" t="s">
        <v>17</v>
      </c>
      <c r="CC156" s="228" t="s">
        <v>22</v>
      </c>
      <c r="CD156" s="228">
        <v>3</v>
      </c>
      <c r="CE156" s="228" t="s">
        <v>17</v>
      </c>
      <c r="CF156" s="228" t="s">
        <v>17</v>
      </c>
      <c r="CG156" s="229">
        <v>44635</v>
      </c>
      <c r="CH156" s="227" t="s">
        <v>10911</v>
      </c>
      <c r="CI156" s="228" t="e">
        <v>#N/A</v>
      </c>
      <c r="CJ156" s="228" t="e">
        <v>#N/A</v>
      </c>
      <c r="CK156" s="228" t="e">
        <v>#N/A</v>
      </c>
      <c r="CL156" s="228" t="e">
        <v>#N/A</v>
      </c>
      <c r="CM156" s="228" t="e">
        <v>#N/A</v>
      </c>
      <c r="CN156" s="228" t="e">
        <v>#N/A</v>
      </c>
      <c r="CO156" s="231" t="e">
        <v>#N/A</v>
      </c>
      <c r="CP156" s="228" t="s">
        <v>594</v>
      </c>
      <c r="CQ156" s="230" t="s">
        <v>17</v>
      </c>
      <c r="CR156" s="230" t="s">
        <v>17</v>
      </c>
      <c r="CS156" s="230" t="s">
        <v>22</v>
      </c>
      <c r="CT156" s="230">
        <v>3</v>
      </c>
      <c r="CU156" s="230" t="s">
        <v>17</v>
      </c>
      <c r="CV156" s="230" t="s">
        <v>17</v>
      </c>
      <c r="CW156" s="214">
        <v>44635</v>
      </c>
      <c r="CX156" s="228" t="s">
        <v>7780</v>
      </c>
      <c r="CY156" s="218">
        <v>379000</v>
      </c>
      <c r="CZ156" s="218" t="s">
        <v>7771</v>
      </c>
      <c r="DA156" s="218" t="s">
        <v>358</v>
      </c>
      <c r="DB156" s="218">
        <v>1</v>
      </c>
      <c r="DC156" s="218" t="s">
        <v>7784</v>
      </c>
      <c r="DD156" s="218" t="s">
        <v>7772</v>
      </c>
      <c r="DE156" s="220">
        <v>45715</v>
      </c>
      <c r="DF156" s="227" t="s">
        <v>7781</v>
      </c>
      <c r="DG156" s="213">
        <v>4978000</v>
      </c>
      <c r="DH156" s="230" t="s">
        <v>7771</v>
      </c>
      <c r="DI156" s="230" t="s">
        <v>358</v>
      </c>
      <c r="DJ156" s="230">
        <v>1</v>
      </c>
      <c r="DK156" s="230" t="s">
        <v>3762</v>
      </c>
      <c r="DL156" s="230" t="s">
        <v>7772</v>
      </c>
      <c r="DM156" s="214">
        <v>45715</v>
      </c>
      <c r="DN156" s="228" t="s">
        <v>7783</v>
      </c>
      <c r="DO156" s="218">
        <v>1730000</v>
      </c>
      <c r="DP156" s="228" t="s">
        <v>7771</v>
      </c>
      <c r="DQ156" s="228" t="s">
        <v>358</v>
      </c>
      <c r="DR156" s="228">
        <v>1</v>
      </c>
      <c r="DS156" s="228" t="s">
        <v>7782</v>
      </c>
      <c r="DT156" s="228" t="s">
        <v>7772</v>
      </c>
      <c r="DU156" s="229">
        <v>45715</v>
      </c>
      <c r="DV156" s="227" t="s">
        <v>7785</v>
      </c>
      <c r="DW156" s="213">
        <v>379000</v>
      </c>
      <c r="DX156" s="230" t="s">
        <v>7771</v>
      </c>
      <c r="DY156" s="230" t="s">
        <v>358</v>
      </c>
      <c r="DZ156" s="230">
        <v>1</v>
      </c>
      <c r="EA156" s="230" t="s">
        <v>7784</v>
      </c>
      <c r="EB156" s="230" t="s">
        <v>7772</v>
      </c>
      <c r="EC156" s="214">
        <v>45715</v>
      </c>
      <c r="ED156" s="228" t="s">
        <v>7786</v>
      </c>
      <c r="EE156" s="218">
        <v>0</v>
      </c>
      <c r="EF156" s="228" t="s">
        <v>7771</v>
      </c>
      <c r="EG156" s="228" t="s">
        <v>358</v>
      </c>
      <c r="EH156" s="228">
        <v>1</v>
      </c>
      <c r="EI156" s="228" t="s">
        <v>7784</v>
      </c>
      <c r="EJ156" s="228" t="s">
        <v>7772</v>
      </c>
      <c r="EK156" s="229">
        <v>45715</v>
      </c>
      <c r="EL156" s="227" t="s">
        <v>7787</v>
      </c>
      <c r="EM156" s="213">
        <v>0</v>
      </c>
      <c r="EN156" s="230" t="s">
        <v>7771</v>
      </c>
      <c r="EO156" s="230" t="s">
        <v>358</v>
      </c>
      <c r="EP156" s="230">
        <v>1</v>
      </c>
      <c r="EQ156" s="230" t="s">
        <v>7784</v>
      </c>
      <c r="ER156" s="230" t="s">
        <v>7772</v>
      </c>
      <c r="ES156" s="214">
        <v>45715</v>
      </c>
      <c r="ET156" s="228" t="s">
        <v>7778</v>
      </c>
      <c r="EU156" s="228">
        <v>0</v>
      </c>
      <c r="EV156" s="228" t="s">
        <v>7748</v>
      </c>
      <c r="EW156" s="228" t="s">
        <v>742</v>
      </c>
      <c r="EX156" s="228">
        <v>2</v>
      </c>
      <c r="EY156" s="228" t="s">
        <v>7749</v>
      </c>
      <c r="EZ156" s="228" t="s">
        <v>4234</v>
      </c>
      <c r="FA156" s="229">
        <v>45715</v>
      </c>
      <c r="FB156" s="227" t="s">
        <v>596</v>
      </c>
      <c r="FC156" s="230">
        <v>2</v>
      </c>
      <c r="FD156" s="230" t="s">
        <v>17</v>
      </c>
      <c r="FE156" s="230" t="s">
        <v>22</v>
      </c>
      <c r="FF156" s="230">
        <v>3</v>
      </c>
      <c r="FG156" s="230" t="s">
        <v>595</v>
      </c>
      <c r="FH156" s="230" t="s">
        <v>17</v>
      </c>
      <c r="FI156" s="214">
        <v>44635</v>
      </c>
      <c r="FJ156" s="227" t="s">
        <v>597</v>
      </c>
      <c r="FK156" s="228" t="s">
        <v>17</v>
      </c>
      <c r="FL156" s="228" t="s">
        <v>17</v>
      </c>
      <c r="FM156" s="228" t="s">
        <v>22</v>
      </c>
      <c r="FN156" s="228">
        <v>3</v>
      </c>
      <c r="FO156" s="228" t="s">
        <v>17</v>
      </c>
      <c r="FP156" s="218" t="s">
        <v>17</v>
      </c>
      <c r="FQ156" s="219">
        <v>44635</v>
      </c>
      <c r="FR156" s="227" t="s">
        <v>598</v>
      </c>
      <c r="FS156" s="230" t="s">
        <v>17</v>
      </c>
      <c r="FT156" s="230" t="s">
        <v>17</v>
      </c>
      <c r="FU156" s="230" t="s">
        <v>22</v>
      </c>
      <c r="FV156" s="230">
        <v>3</v>
      </c>
      <c r="FW156" s="230" t="s">
        <v>17</v>
      </c>
      <c r="FX156" s="230" t="s">
        <v>17</v>
      </c>
      <c r="FY156" s="214">
        <v>44635</v>
      </c>
      <c r="FZ156" s="228" t="s">
        <v>3027</v>
      </c>
      <c r="GA156" s="228">
        <v>2</v>
      </c>
      <c r="GB156" s="228" t="s">
        <v>1188</v>
      </c>
      <c r="GC156" s="228" t="s">
        <v>33</v>
      </c>
      <c r="GD156" s="228">
        <v>2</v>
      </c>
      <c r="GE156" s="228" t="s">
        <v>17</v>
      </c>
      <c r="GF156" s="228" t="s">
        <v>17</v>
      </c>
      <c r="GG156" s="229">
        <v>45611</v>
      </c>
      <c r="GH156" s="227" t="s">
        <v>3033</v>
      </c>
      <c r="GI156" s="230">
        <v>0</v>
      </c>
      <c r="GJ156" s="230" t="s">
        <v>1188</v>
      </c>
      <c r="GK156" s="230" t="s">
        <v>33</v>
      </c>
      <c r="GL156" s="230">
        <v>2</v>
      </c>
      <c r="GM156" s="230" t="s">
        <v>17</v>
      </c>
      <c r="GN156" s="230" t="s">
        <v>17</v>
      </c>
      <c r="GO156" s="214">
        <v>45611</v>
      </c>
      <c r="GP156" s="228" t="s">
        <v>3028</v>
      </c>
      <c r="GQ156" s="228">
        <v>0</v>
      </c>
      <c r="GR156" s="228" t="s">
        <v>1188</v>
      </c>
      <c r="GS156" s="228" t="s">
        <v>33</v>
      </c>
      <c r="GT156" s="228">
        <v>2</v>
      </c>
      <c r="GU156" s="228" t="s">
        <v>17</v>
      </c>
      <c r="GV156" s="228" t="s">
        <v>17</v>
      </c>
      <c r="GW156" s="229">
        <v>45611</v>
      </c>
      <c r="GX156" s="227" t="s">
        <v>3034</v>
      </c>
      <c r="GY156" s="230">
        <v>0</v>
      </c>
      <c r="GZ156" s="230" t="s">
        <v>1188</v>
      </c>
      <c r="HA156" s="230" t="s">
        <v>33</v>
      </c>
      <c r="HB156" s="230">
        <v>2</v>
      </c>
      <c r="HC156" s="230" t="s">
        <v>17</v>
      </c>
      <c r="HD156" s="230" t="s">
        <v>17</v>
      </c>
      <c r="HE156" s="214">
        <v>45611</v>
      </c>
      <c r="HF156" s="228" t="s">
        <v>3026</v>
      </c>
      <c r="HG156" s="228">
        <v>0</v>
      </c>
      <c r="HH156" s="228" t="s">
        <v>1188</v>
      </c>
      <c r="HI156" s="228" t="s">
        <v>33</v>
      </c>
      <c r="HJ156" s="228">
        <v>2</v>
      </c>
      <c r="HK156" s="228" t="s">
        <v>17</v>
      </c>
      <c r="HL156" s="228" t="s">
        <v>17</v>
      </c>
      <c r="HM156" s="229">
        <v>45611</v>
      </c>
      <c r="HN156" s="227" t="s">
        <v>3032</v>
      </c>
      <c r="HO156" s="230">
        <v>2</v>
      </c>
      <c r="HP156" s="230" t="s">
        <v>1188</v>
      </c>
      <c r="HQ156" s="230" t="s">
        <v>33</v>
      </c>
      <c r="HR156" s="230">
        <v>2</v>
      </c>
      <c r="HS156" s="230" t="s">
        <v>17</v>
      </c>
      <c r="HT156" s="230" t="s">
        <v>17</v>
      </c>
      <c r="HU156" s="214">
        <v>45611</v>
      </c>
      <c r="HV156" s="228" t="s">
        <v>3029</v>
      </c>
      <c r="HW156" s="228">
        <v>0</v>
      </c>
      <c r="HX156" s="228" t="s">
        <v>1188</v>
      </c>
      <c r="HY156" s="228" t="s">
        <v>33</v>
      </c>
      <c r="HZ156" s="228">
        <v>2</v>
      </c>
      <c r="IA156" s="228" t="s">
        <v>17</v>
      </c>
      <c r="IB156" s="228" t="s">
        <v>17</v>
      </c>
      <c r="IC156" s="229">
        <v>45611</v>
      </c>
      <c r="ID156" s="227" t="s">
        <v>3031</v>
      </c>
      <c r="IE156" s="230">
        <v>0</v>
      </c>
      <c r="IF156" s="230" t="s">
        <v>1188</v>
      </c>
      <c r="IG156" s="230" t="s">
        <v>33</v>
      </c>
      <c r="IH156" s="230">
        <v>2</v>
      </c>
      <c r="II156" s="230" t="s">
        <v>17</v>
      </c>
      <c r="IJ156" s="230" t="s">
        <v>17</v>
      </c>
      <c r="IK156" s="214">
        <v>45611</v>
      </c>
      <c r="IL156" s="228" t="s">
        <v>3030</v>
      </c>
      <c r="IM156" s="228">
        <v>2</v>
      </c>
      <c r="IN156" s="228" t="s">
        <v>1188</v>
      </c>
      <c r="IO156" s="228" t="s">
        <v>33</v>
      </c>
      <c r="IP156" s="228">
        <v>2</v>
      </c>
      <c r="IQ156" s="228" t="s">
        <v>17</v>
      </c>
      <c r="IR156" s="228" t="s">
        <v>17</v>
      </c>
      <c r="IS156" s="229">
        <v>45611</v>
      </c>
    </row>
    <row r="157" spans="1:253" x14ac:dyDescent="0.35">
      <c r="A157" s="11" t="s">
        <v>2442</v>
      </c>
      <c r="B157" s="11" t="s">
        <v>10162</v>
      </c>
      <c r="C157" s="11" t="s">
        <v>2443</v>
      </c>
      <c r="D157" s="11" t="s">
        <v>2444</v>
      </c>
      <c r="E157" s="11" t="s">
        <v>9753</v>
      </c>
      <c r="F157" s="11" t="s">
        <v>5755</v>
      </c>
      <c r="G157" s="212">
        <v>52357000</v>
      </c>
      <c r="H157" s="213" t="s">
        <v>5752</v>
      </c>
      <c r="I157" s="213" t="s">
        <v>742</v>
      </c>
      <c r="J157" s="213">
        <v>2</v>
      </c>
      <c r="K157" s="213" t="s">
        <v>5754</v>
      </c>
      <c r="L157" s="213" t="s">
        <v>5753</v>
      </c>
      <c r="M157" s="214">
        <v>45713</v>
      </c>
      <c r="N157" s="227" t="s">
        <v>5759</v>
      </c>
      <c r="O157" s="216">
        <v>26513</v>
      </c>
      <c r="P157" s="216" t="s">
        <v>5756</v>
      </c>
      <c r="Q157" s="216" t="s">
        <v>742</v>
      </c>
      <c r="R157" s="216">
        <v>2</v>
      </c>
      <c r="S157" s="216" t="s">
        <v>5758</v>
      </c>
      <c r="T157" s="216" t="s">
        <v>5757</v>
      </c>
      <c r="U157" s="217">
        <v>45713</v>
      </c>
      <c r="V157" s="227" t="s">
        <v>5763</v>
      </c>
      <c r="W157" s="213">
        <v>8083000</v>
      </c>
      <c r="X157" s="213" t="s">
        <v>5760</v>
      </c>
      <c r="Y157" s="213" t="s">
        <v>742</v>
      </c>
      <c r="Z157" s="213">
        <v>2</v>
      </c>
      <c r="AA157" s="213" t="s">
        <v>5762</v>
      </c>
      <c r="AB157" s="213" t="s">
        <v>5761</v>
      </c>
      <c r="AC157" s="214">
        <v>45713</v>
      </c>
      <c r="AD157" s="227" t="s">
        <v>5767</v>
      </c>
      <c r="AE157" s="218">
        <v>1811000</v>
      </c>
      <c r="AF157" s="218" t="s">
        <v>5764</v>
      </c>
      <c r="AG157" s="218" t="s">
        <v>742</v>
      </c>
      <c r="AH157" s="218">
        <v>2</v>
      </c>
      <c r="AI157" s="218" t="s">
        <v>5766</v>
      </c>
      <c r="AJ157" s="218" t="s">
        <v>5765</v>
      </c>
      <c r="AK157" s="219">
        <v>45713</v>
      </c>
      <c r="AL157" s="227" t="s">
        <v>5769</v>
      </c>
      <c r="AM157" s="213">
        <v>1811000</v>
      </c>
      <c r="AN157" s="213" t="s">
        <v>5092</v>
      </c>
      <c r="AO157" s="213" t="s">
        <v>742</v>
      </c>
      <c r="AP157" s="213">
        <v>2</v>
      </c>
      <c r="AQ157" s="213" t="s">
        <v>5768</v>
      </c>
      <c r="AR157" s="213" t="s">
        <v>5765</v>
      </c>
      <c r="AS157" s="214">
        <v>45713</v>
      </c>
      <c r="AT157" s="228" t="s">
        <v>5771</v>
      </c>
      <c r="AU157" s="218" t="s">
        <v>17</v>
      </c>
      <c r="AV157" s="218" t="s">
        <v>378</v>
      </c>
      <c r="AW157" s="218" t="s">
        <v>17</v>
      </c>
      <c r="AX157" s="218" t="s">
        <v>17</v>
      </c>
      <c r="AY157" s="218" t="s">
        <v>5770</v>
      </c>
      <c r="AZ157" s="218" t="s">
        <v>378</v>
      </c>
      <c r="BA157" s="219">
        <v>45713</v>
      </c>
      <c r="BB157" s="227" t="s">
        <v>5793</v>
      </c>
      <c r="BC157" s="213">
        <v>66471</v>
      </c>
      <c r="BD157" s="213" t="s">
        <v>5790</v>
      </c>
      <c r="BE157" s="213" t="s">
        <v>742</v>
      </c>
      <c r="BF157" s="213">
        <v>2</v>
      </c>
      <c r="BG157" s="213" t="s">
        <v>5792</v>
      </c>
      <c r="BH157" s="213" t="s">
        <v>5791</v>
      </c>
      <c r="BI157" s="214">
        <v>45713</v>
      </c>
      <c r="BJ157" s="228" t="s">
        <v>5772</v>
      </c>
      <c r="BK157" s="228" t="s">
        <v>17</v>
      </c>
      <c r="BL157" s="228" t="s">
        <v>378</v>
      </c>
      <c r="BM157" s="228" t="s">
        <v>17</v>
      </c>
      <c r="BN157" s="228" t="s">
        <v>17</v>
      </c>
      <c r="BO157" s="228" t="s">
        <v>5770</v>
      </c>
      <c r="BP157" s="218" t="s">
        <v>378</v>
      </c>
      <c r="BQ157" s="229">
        <v>45713</v>
      </c>
      <c r="BR157" s="227" t="s">
        <v>5794</v>
      </c>
      <c r="BS157" s="230" t="s">
        <v>17</v>
      </c>
      <c r="BT157" s="230" t="s">
        <v>378</v>
      </c>
      <c r="BU157" s="230" t="s">
        <v>17</v>
      </c>
      <c r="BV157" s="230" t="s">
        <v>17</v>
      </c>
      <c r="BW157" s="230" t="s">
        <v>5770</v>
      </c>
      <c r="BX157" s="230" t="s">
        <v>378</v>
      </c>
      <c r="BY157" s="214">
        <v>45713</v>
      </c>
      <c r="BZ157" s="228" t="s">
        <v>5795</v>
      </c>
      <c r="CA157" s="228" t="s">
        <v>17</v>
      </c>
      <c r="CB157" s="228" t="s">
        <v>378</v>
      </c>
      <c r="CC157" s="228" t="s">
        <v>17</v>
      </c>
      <c r="CD157" s="228" t="s">
        <v>17</v>
      </c>
      <c r="CE157" s="228" t="s">
        <v>5770</v>
      </c>
      <c r="CF157" s="228" t="s">
        <v>378</v>
      </c>
      <c r="CG157" s="229">
        <v>45713</v>
      </c>
      <c r="CH157" s="227" t="s">
        <v>10912</v>
      </c>
      <c r="CI157" s="228" t="e">
        <v>#N/A</v>
      </c>
      <c r="CJ157" s="228" t="e">
        <v>#N/A</v>
      </c>
      <c r="CK157" s="228" t="e">
        <v>#N/A</v>
      </c>
      <c r="CL157" s="228" t="e">
        <v>#N/A</v>
      </c>
      <c r="CM157" s="228" t="e">
        <v>#N/A</v>
      </c>
      <c r="CN157" s="228" t="e">
        <v>#N/A</v>
      </c>
      <c r="CO157" s="231" t="e">
        <v>#N/A</v>
      </c>
      <c r="CP157" s="228" t="s">
        <v>5797</v>
      </c>
      <c r="CQ157" s="230" t="s">
        <v>17</v>
      </c>
      <c r="CR157" s="230" t="s">
        <v>378</v>
      </c>
      <c r="CS157" s="230" t="s">
        <v>17</v>
      </c>
      <c r="CT157" s="230" t="s">
        <v>17</v>
      </c>
      <c r="CU157" s="230" t="s">
        <v>5770</v>
      </c>
      <c r="CV157" s="230" t="s">
        <v>378</v>
      </c>
      <c r="CW157" s="214">
        <v>45713</v>
      </c>
      <c r="CX157" s="228" t="s">
        <v>5775</v>
      </c>
      <c r="CY157" s="218">
        <v>1811000</v>
      </c>
      <c r="CZ157" s="218" t="s">
        <v>5092</v>
      </c>
      <c r="DA157" s="218" t="s">
        <v>742</v>
      </c>
      <c r="DB157" s="218">
        <v>2</v>
      </c>
      <c r="DC157" s="218" t="s">
        <v>5780</v>
      </c>
      <c r="DD157" s="218" t="s">
        <v>5765</v>
      </c>
      <c r="DE157" s="220">
        <v>45713</v>
      </c>
      <c r="DF157" s="227" t="s">
        <v>5777</v>
      </c>
      <c r="DG157" s="213">
        <v>6272000</v>
      </c>
      <c r="DH157" s="230" t="s">
        <v>5760</v>
      </c>
      <c r="DI157" s="230" t="s">
        <v>742</v>
      </c>
      <c r="DJ157" s="230">
        <v>2</v>
      </c>
      <c r="DK157" s="230" t="s">
        <v>5776</v>
      </c>
      <c r="DL157" s="230" t="s">
        <v>5761</v>
      </c>
      <c r="DM157" s="214">
        <v>45713</v>
      </c>
      <c r="DN157" s="228" t="s">
        <v>5779</v>
      </c>
      <c r="DO157" s="218">
        <v>0</v>
      </c>
      <c r="DP157" s="228" t="s">
        <v>5092</v>
      </c>
      <c r="DQ157" s="228" t="s">
        <v>742</v>
      </c>
      <c r="DR157" s="228">
        <v>2</v>
      </c>
      <c r="DS157" s="228" t="s">
        <v>5778</v>
      </c>
      <c r="DT157" s="228" t="s">
        <v>5765</v>
      </c>
      <c r="DU157" s="229">
        <v>45713</v>
      </c>
      <c r="DV157" s="227" t="s">
        <v>5781</v>
      </c>
      <c r="DW157" s="213">
        <v>1811000</v>
      </c>
      <c r="DX157" s="230" t="s">
        <v>5092</v>
      </c>
      <c r="DY157" s="230" t="s">
        <v>742</v>
      </c>
      <c r="DZ157" s="230">
        <v>2</v>
      </c>
      <c r="EA157" s="230" t="s">
        <v>5780</v>
      </c>
      <c r="EB157" s="230" t="s">
        <v>5765</v>
      </c>
      <c r="EC157" s="214">
        <v>45713</v>
      </c>
      <c r="ED157" s="228" t="s">
        <v>5783</v>
      </c>
      <c r="EE157" s="218" t="s">
        <v>17</v>
      </c>
      <c r="EF157" s="228" t="s">
        <v>378</v>
      </c>
      <c r="EG157" s="228" t="s">
        <v>17</v>
      </c>
      <c r="EH157" s="228" t="s">
        <v>17</v>
      </c>
      <c r="EI157" s="228" t="s">
        <v>5782</v>
      </c>
      <c r="EJ157" s="228" t="s">
        <v>17</v>
      </c>
      <c r="EK157" s="229">
        <v>45713</v>
      </c>
      <c r="EL157" s="227" t="s">
        <v>5785</v>
      </c>
      <c r="EM157" s="213" t="s">
        <v>17</v>
      </c>
      <c r="EN157" s="230" t="s">
        <v>378</v>
      </c>
      <c r="EO157" s="230" t="s">
        <v>17</v>
      </c>
      <c r="EP157" s="230" t="s">
        <v>17</v>
      </c>
      <c r="EQ157" s="230" t="s">
        <v>5784</v>
      </c>
      <c r="ER157" s="230" t="s">
        <v>17</v>
      </c>
      <c r="ES157" s="214">
        <v>45713</v>
      </c>
      <c r="ET157" s="228" t="s">
        <v>5773</v>
      </c>
      <c r="EU157" s="228" t="s">
        <v>17</v>
      </c>
      <c r="EV157" s="228" t="s">
        <v>378</v>
      </c>
      <c r="EW157" s="228" t="s">
        <v>17</v>
      </c>
      <c r="EX157" s="228" t="s">
        <v>17</v>
      </c>
      <c r="EY157" s="228" t="s">
        <v>5770</v>
      </c>
      <c r="EZ157" s="228" t="s">
        <v>17</v>
      </c>
      <c r="FA157" s="229">
        <v>45713</v>
      </c>
      <c r="FB157" s="227" t="s">
        <v>5787</v>
      </c>
      <c r="FC157" s="230">
        <v>2</v>
      </c>
      <c r="FD157" s="230" t="s">
        <v>5760</v>
      </c>
      <c r="FE157" s="230" t="s">
        <v>742</v>
      </c>
      <c r="FF157" s="230">
        <v>2</v>
      </c>
      <c r="FG157" s="230" t="s">
        <v>5786</v>
      </c>
      <c r="FH157" s="230" t="s">
        <v>5761</v>
      </c>
      <c r="FI157" s="214">
        <v>45713</v>
      </c>
      <c r="FJ157" s="227" t="s">
        <v>5788</v>
      </c>
      <c r="FK157" s="228" t="s">
        <v>17</v>
      </c>
      <c r="FL157" s="228" t="s">
        <v>378</v>
      </c>
      <c r="FM157" s="228" t="s">
        <v>17</v>
      </c>
      <c r="FN157" s="228" t="s">
        <v>17</v>
      </c>
      <c r="FO157" s="228" t="s">
        <v>5770</v>
      </c>
      <c r="FP157" s="218" t="s">
        <v>378</v>
      </c>
      <c r="FQ157" s="219">
        <v>45713</v>
      </c>
      <c r="FR157" s="227" t="s">
        <v>5789</v>
      </c>
      <c r="FS157" s="230" t="s">
        <v>17</v>
      </c>
      <c r="FT157" s="230" t="s">
        <v>378</v>
      </c>
      <c r="FU157" s="230" t="s">
        <v>17</v>
      </c>
      <c r="FV157" s="230" t="s">
        <v>17</v>
      </c>
      <c r="FW157" s="230" t="s">
        <v>5770</v>
      </c>
      <c r="FX157" s="230" t="s">
        <v>378</v>
      </c>
      <c r="FY157" s="214">
        <v>45713</v>
      </c>
      <c r="FZ157" s="228" t="s">
        <v>2446</v>
      </c>
      <c r="GA157" s="228">
        <v>1</v>
      </c>
      <c r="GB157" s="228" t="s">
        <v>1188</v>
      </c>
      <c r="GC157" s="228" t="s">
        <v>33</v>
      </c>
      <c r="GD157" s="228">
        <v>2</v>
      </c>
      <c r="GE157" s="228" t="s">
        <v>17</v>
      </c>
      <c r="GF157" s="228" t="s">
        <v>17</v>
      </c>
      <c r="GG157" s="229">
        <v>45608</v>
      </c>
      <c r="GH157" s="227" t="s">
        <v>2452</v>
      </c>
      <c r="GI157" s="230">
        <v>0</v>
      </c>
      <c r="GJ157" s="230" t="s">
        <v>1188</v>
      </c>
      <c r="GK157" s="230" t="s">
        <v>33</v>
      </c>
      <c r="GL157" s="230">
        <v>2</v>
      </c>
      <c r="GM157" s="230" t="s">
        <v>17</v>
      </c>
      <c r="GN157" s="230" t="s">
        <v>17</v>
      </c>
      <c r="GO157" s="214">
        <v>45608</v>
      </c>
      <c r="GP157" s="228" t="s">
        <v>2447</v>
      </c>
      <c r="GQ157" s="228">
        <v>0</v>
      </c>
      <c r="GR157" s="228" t="s">
        <v>1188</v>
      </c>
      <c r="GS157" s="228" t="s">
        <v>33</v>
      </c>
      <c r="GT157" s="228">
        <v>2</v>
      </c>
      <c r="GU157" s="228" t="s">
        <v>17</v>
      </c>
      <c r="GV157" s="228" t="s">
        <v>17</v>
      </c>
      <c r="GW157" s="229">
        <v>45608</v>
      </c>
      <c r="GX157" s="227" t="s">
        <v>2453</v>
      </c>
      <c r="GY157" s="230">
        <v>0</v>
      </c>
      <c r="GZ157" s="230" t="s">
        <v>1188</v>
      </c>
      <c r="HA157" s="230" t="s">
        <v>33</v>
      </c>
      <c r="HB157" s="230">
        <v>2</v>
      </c>
      <c r="HC157" s="230" t="s">
        <v>17</v>
      </c>
      <c r="HD157" s="230" t="s">
        <v>17</v>
      </c>
      <c r="HE157" s="214">
        <v>45608</v>
      </c>
      <c r="HF157" s="228" t="s">
        <v>2445</v>
      </c>
      <c r="HG157" s="228">
        <v>2</v>
      </c>
      <c r="HH157" s="228" t="s">
        <v>1188</v>
      </c>
      <c r="HI157" s="228" t="s">
        <v>33</v>
      </c>
      <c r="HJ157" s="228">
        <v>2</v>
      </c>
      <c r="HK157" s="228" t="s">
        <v>17</v>
      </c>
      <c r="HL157" s="228" t="s">
        <v>17</v>
      </c>
      <c r="HM157" s="229">
        <v>45608</v>
      </c>
      <c r="HN157" s="227" t="s">
        <v>2451</v>
      </c>
      <c r="HO157" s="230">
        <v>2</v>
      </c>
      <c r="HP157" s="230" t="s">
        <v>1188</v>
      </c>
      <c r="HQ157" s="230" t="s">
        <v>33</v>
      </c>
      <c r="HR157" s="230">
        <v>2</v>
      </c>
      <c r="HS157" s="230" t="s">
        <v>17</v>
      </c>
      <c r="HT157" s="230" t="s">
        <v>17</v>
      </c>
      <c r="HU157" s="214">
        <v>45608</v>
      </c>
      <c r="HV157" s="228" t="s">
        <v>2448</v>
      </c>
      <c r="HW157" s="228">
        <v>0</v>
      </c>
      <c r="HX157" s="228" t="s">
        <v>1188</v>
      </c>
      <c r="HY157" s="228" t="s">
        <v>33</v>
      </c>
      <c r="HZ157" s="228">
        <v>2</v>
      </c>
      <c r="IA157" s="228" t="s">
        <v>17</v>
      </c>
      <c r="IB157" s="228" t="s">
        <v>17</v>
      </c>
      <c r="IC157" s="229">
        <v>45608</v>
      </c>
      <c r="ID157" s="227" t="s">
        <v>2450</v>
      </c>
      <c r="IE157" s="230">
        <v>1</v>
      </c>
      <c r="IF157" s="230" t="s">
        <v>1188</v>
      </c>
      <c r="IG157" s="230" t="s">
        <v>33</v>
      </c>
      <c r="IH157" s="230">
        <v>2</v>
      </c>
      <c r="II157" s="230" t="s">
        <v>17</v>
      </c>
      <c r="IJ157" s="230" t="s">
        <v>17</v>
      </c>
      <c r="IK157" s="214">
        <v>45608</v>
      </c>
      <c r="IL157" s="228" t="s">
        <v>2449</v>
      </c>
      <c r="IM157" s="228">
        <v>3</v>
      </c>
      <c r="IN157" s="228" t="s">
        <v>1188</v>
      </c>
      <c r="IO157" s="228" t="s">
        <v>33</v>
      </c>
      <c r="IP157" s="228">
        <v>2</v>
      </c>
      <c r="IQ157" s="228" t="s">
        <v>17</v>
      </c>
      <c r="IR157" s="228" t="s">
        <v>17</v>
      </c>
      <c r="IS157" s="229">
        <v>45608</v>
      </c>
    </row>
    <row r="158" spans="1:253" x14ac:dyDescent="0.35">
      <c r="A158" s="11" t="s">
        <v>1761</v>
      </c>
      <c r="B158" s="11" t="s">
        <v>10190</v>
      </c>
      <c r="C158" s="11" t="s">
        <v>1762</v>
      </c>
      <c r="D158" s="11" t="s">
        <v>1763</v>
      </c>
      <c r="E158" s="11" t="s">
        <v>9754</v>
      </c>
      <c r="F158" s="11" t="s">
        <v>8934</v>
      </c>
      <c r="G158" s="212">
        <v>37473000</v>
      </c>
      <c r="H158" s="213" t="s">
        <v>8931</v>
      </c>
      <c r="I158" s="213" t="s">
        <v>742</v>
      </c>
      <c r="J158" s="213">
        <v>2</v>
      </c>
      <c r="K158" s="213" t="s">
        <v>8933</v>
      </c>
      <c r="L158" s="213" t="s">
        <v>8932</v>
      </c>
      <c r="M158" s="214">
        <v>45716</v>
      </c>
      <c r="N158" s="227" t="s">
        <v>3519</v>
      </c>
      <c r="O158" s="216">
        <v>603628</v>
      </c>
      <c r="P158" s="216" t="s">
        <v>3516</v>
      </c>
      <c r="Q158" s="216" t="s">
        <v>358</v>
      </c>
      <c r="R158" s="216">
        <v>1</v>
      </c>
      <c r="S158" s="216" t="s">
        <v>3518</v>
      </c>
      <c r="T158" s="216" t="s">
        <v>3517</v>
      </c>
      <c r="U158" s="217">
        <v>45621</v>
      </c>
      <c r="V158" s="227" t="s">
        <v>8936</v>
      </c>
      <c r="W158" s="213">
        <v>37473000</v>
      </c>
      <c r="X158" s="213" t="s">
        <v>8931</v>
      </c>
      <c r="Y158" s="213" t="s">
        <v>358</v>
      </c>
      <c r="Z158" s="213">
        <v>1</v>
      </c>
      <c r="AA158" s="213" t="s">
        <v>8935</v>
      </c>
      <c r="AB158" s="213" t="s">
        <v>8932</v>
      </c>
      <c r="AC158" s="214">
        <v>45716</v>
      </c>
      <c r="AD158" s="227" t="s">
        <v>4427</v>
      </c>
      <c r="AE158" s="218">
        <v>16300000</v>
      </c>
      <c r="AF158" s="218" t="s">
        <v>4424</v>
      </c>
      <c r="AG158" s="218" t="s">
        <v>358</v>
      </c>
      <c r="AH158" s="218">
        <v>1</v>
      </c>
      <c r="AI158" s="218" t="s">
        <v>4426</v>
      </c>
      <c r="AJ158" s="218" t="s">
        <v>4425</v>
      </c>
      <c r="AK158" s="219">
        <v>45688</v>
      </c>
      <c r="AL158" s="227" t="s">
        <v>8940</v>
      </c>
      <c r="AM158" s="213">
        <v>14810000</v>
      </c>
      <c r="AN158" s="213" t="s">
        <v>8937</v>
      </c>
      <c r="AO158" s="213" t="s">
        <v>358</v>
      </c>
      <c r="AP158" s="213">
        <v>1</v>
      </c>
      <c r="AQ158" s="213" t="s">
        <v>8939</v>
      </c>
      <c r="AR158" s="213" t="s">
        <v>8938</v>
      </c>
      <c r="AS158" s="214">
        <v>45716</v>
      </c>
      <c r="AT158" s="228" t="s">
        <v>8944</v>
      </c>
      <c r="AU158" s="218">
        <v>5287</v>
      </c>
      <c r="AV158" s="218" t="s">
        <v>8941</v>
      </c>
      <c r="AW158" s="218" t="s">
        <v>22</v>
      </c>
      <c r="AX158" s="218">
        <v>3</v>
      </c>
      <c r="AY158" s="218" t="s">
        <v>8943</v>
      </c>
      <c r="AZ158" s="218" t="s">
        <v>8942</v>
      </c>
      <c r="BA158" s="219">
        <v>45716</v>
      </c>
      <c r="BB158" s="227" t="s">
        <v>1765</v>
      </c>
      <c r="BC158" s="213" t="s">
        <v>17</v>
      </c>
      <c r="BD158" s="213" t="s">
        <v>17</v>
      </c>
      <c r="BE158" s="213" t="s">
        <v>17</v>
      </c>
      <c r="BF158" s="213" t="s">
        <v>17</v>
      </c>
      <c r="BG158" s="213" t="s">
        <v>1764</v>
      </c>
      <c r="BH158" s="213" t="s">
        <v>17</v>
      </c>
      <c r="BI158" s="214">
        <v>45563</v>
      </c>
      <c r="BJ158" s="228" t="s">
        <v>8947</v>
      </c>
      <c r="BK158" s="228">
        <v>1137</v>
      </c>
      <c r="BL158" s="228" t="s">
        <v>8945</v>
      </c>
      <c r="BM158" s="228" t="s">
        <v>22</v>
      </c>
      <c r="BN158" s="228">
        <v>3</v>
      </c>
      <c r="BO158" s="228" t="s">
        <v>8946</v>
      </c>
      <c r="BP158" s="218" t="s">
        <v>8942</v>
      </c>
      <c r="BQ158" s="229">
        <v>45716</v>
      </c>
      <c r="BR158" s="227" t="s">
        <v>3572</v>
      </c>
      <c r="BS158" s="230">
        <v>210000</v>
      </c>
      <c r="BT158" s="230" t="s">
        <v>3569</v>
      </c>
      <c r="BU158" s="230" t="s">
        <v>742</v>
      </c>
      <c r="BV158" s="230">
        <v>2</v>
      </c>
      <c r="BW158" s="230" t="s">
        <v>3571</v>
      </c>
      <c r="BX158" s="230" t="s">
        <v>3570</v>
      </c>
      <c r="BY158" s="214">
        <v>45625</v>
      </c>
      <c r="BZ158" s="228" t="s">
        <v>3573</v>
      </c>
      <c r="CA158" s="228">
        <v>210000</v>
      </c>
      <c r="CB158" s="228" t="s">
        <v>3569</v>
      </c>
      <c r="CC158" s="228" t="s">
        <v>742</v>
      </c>
      <c r="CD158" s="228">
        <v>2</v>
      </c>
      <c r="CE158" s="228" t="s">
        <v>3571</v>
      </c>
      <c r="CF158" s="228" t="s">
        <v>3570</v>
      </c>
      <c r="CG158" s="229">
        <v>45625</v>
      </c>
      <c r="CH158" s="227" t="s">
        <v>10913</v>
      </c>
      <c r="CI158" s="228" t="e">
        <v>#N/A</v>
      </c>
      <c r="CJ158" s="228" t="e">
        <v>#N/A</v>
      </c>
      <c r="CK158" s="228" t="e">
        <v>#N/A</v>
      </c>
      <c r="CL158" s="228" t="e">
        <v>#N/A</v>
      </c>
      <c r="CM158" s="228" t="e">
        <v>#N/A</v>
      </c>
      <c r="CN158" s="228" t="e">
        <v>#N/A</v>
      </c>
      <c r="CO158" s="231" t="e">
        <v>#N/A</v>
      </c>
      <c r="CP158" s="228" t="s">
        <v>1770</v>
      </c>
      <c r="CQ158" s="230">
        <v>486000000000</v>
      </c>
      <c r="CR158" s="230" t="s">
        <v>1767</v>
      </c>
      <c r="CS158" s="230" t="s">
        <v>742</v>
      </c>
      <c r="CT158" s="230">
        <v>2</v>
      </c>
      <c r="CU158" s="230" t="s">
        <v>1769</v>
      </c>
      <c r="CV158" s="230" t="s">
        <v>1768</v>
      </c>
      <c r="CW158" s="214">
        <v>45563</v>
      </c>
      <c r="CX158" s="228" t="s">
        <v>4429</v>
      </c>
      <c r="CY158" s="218">
        <v>12700000</v>
      </c>
      <c r="CZ158" s="218" t="s">
        <v>4424</v>
      </c>
      <c r="DA158" s="218" t="s">
        <v>358</v>
      </c>
      <c r="DB158" s="218">
        <v>1</v>
      </c>
      <c r="DC158" s="218" t="s">
        <v>4433</v>
      </c>
      <c r="DD158" s="218" t="s">
        <v>4425</v>
      </c>
      <c r="DE158" s="220">
        <v>45688</v>
      </c>
      <c r="DF158" s="227" t="s">
        <v>8953</v>
      </c>
      <c r="DG158" s="213">
        <v>21173000</v>
      </c>
      <c r="DH158" s="230" t="s">
        <v>8951</v>
      </c>
      <c r="DI158" s="230" t="s">
        <v>742</v>
      </c>
      <c r="DJ158" s="230">
        <v>2</v>
      </c>
      <c r="DK158" s="230" t="s">
        <v>3762</v>
      </c>
      <c r="DL158" s="230" t="s">
        <v>8952</v>
      </c>
      <c r="DM158" s="214">
        <v>45716</v>
      </c>
      <c r="DN158" s="228" t="s">
        <v>4432</v>
      </c>
      <c r="DO158" s="218">
        <v>3600000</v>
      </c>
      <c r="DP158" s="228" t="s">
        <v>4430</v>
      </c>
      <c r="DQ158" s="228" t="s">
        <v>742</v>
      </c>
      <c r="DR158" s="228">
        <v>2</v>
      </c>
      <c r="DS158" s="228" t="s">
        <v>3766</v>
      </c>
      <c r="DT158" s="228" t="s">
        <v>4431</v>
      </c>
      <c r="DU158" s="229">
        <v>45688</v>
      </c>
      <c r="DV158" s="227" t="s">
        <v>4434</v>
      </c>
      <c r="DW158" s="213">
        <v>7874000</v>
      </c>
      <c r="DX158" s="230" t="s">
        <v>4424</v>
      </c>
      <c r="DY158" s="230" t="s">
        <v>358</v>
      </c>
      <c r="DZ158" s="230">
        <v>1</v>
      </c>
      <c r="EA158" s="230" t="s">
        <v>4433</v>
      </c>
      <c r="EB158" s="230" t="s">
        <v>4425</v>
      </c>
      <c r="EC158" s="214">
        <v>45688</v>
      </c>
      <c r="ED158" s="228" t="s">
        <v>4436</v>
      </c>
      <c r="EE158" s="218">
        <v>3556000</v>
      </c>
      <c r="EF158" s="228" t="s">
        <v>4424</v>
      </c>
      <c r="EG158" s="228" t="s">
        <v>358</v>
      </c>
      <c r="EH158" s="228">
        <v>1</v>
      </c>
      <c r="EI158" s="228" t="s">
        <v>4435</v>
      </c>
      <c r="EJ158" s="228" t="s">
        <v>4425</v>
      </c>
      <c r="EK158" s="229">
        <v>45688</v>
      </c>
      <c r="EL158" s="227" t="s">
        <v>4438</v>
      </c>
      <c r="EM158" s="213">
        <v>1270000</v>
      </c>
      <c r="EN158" s="230" t="s">
        <v>4424</v>
      </c>
      <c r="EO158" s="230" t="s">
        <v>358</v>
      </c>
      <c r="EP158" s="230">
        <v>1</v>
      </c>
      <c r="EQ158" s="230" t="s">
        <v>4437</v>
      </c>
      <c r="ER158" s="230" t="s">
        <v>4425</v>
      </c>
      <c r="ES158" s="214">
        <v>45688</v>
      </c>
      <c r="ET158" s="228" t="s">
        <v>8950</v>
      </c>
      <c r="EU158" s="228">
        <v>40744</v>
      </c>
      <c r="EV158" s="228" t="s">
        <v>8948</v>
      </c>
      <c r="EW158" s="228" t="s">
        <v>22</v>
      </c>
      <c r="EX158" s="228">
        <v>3</v>
      </c>
      <c r="EY158" s="228" t="s">
        <v>8949</v>
      </c>
      <c r="EZ158" s="228" t="s">
        <v>4234</v>
      </c>
      <c r="FA158" s="229">
        <v>45716</v>
      </c>
      <c r="FB158" s="227" t="s">
        <v>4440</v>
      </c>
      <c r="FC158" s="230">
        <v>5</v>
      </c>
      <c r="FD158" s="230" t="s">
        <v>4424</v>
      </c>
      <c r="FE158" s="230" t="s">
        <v>358</v>
      </c>
      <c r="FF158" s="230">
        <v>1</v>
      </c>
      <c r="FG158" s="230" t="s">
        <v>4439</v>
      </c>
      <c r="FH158" s="230" t="s">
        <v>4425</v>
      </c>
      <c r="FI158" s="214">
        <v>45688</v>
      </c>
      <c r="FJ158" s="227" t="s">
        <v>1771</v>
      </c>
      <c r="FK158" s="228" t="s">
        <v>17</v>
      </c>
      <c r="FL158" s="228" t="s">
        <v>17</v>
      </c>
      <c r="FM158" s="228" t="s">
        <v>17</v>
      </c>
      <c r="FN158" s="228" t="s">
        <v>17</v>
      </c>
      <c r="FO158" s="228" t="s">
        <v>1764</v>
      </c>
      <c r="FP158" s="218" t="s">
        <v>17</v>
      </c>
      <c r="FQ158" s="219">
        <v>45563</v>
      </c>
      <c r="FR158" s="227" t="s">
        <v>1772</v>
      </c>
      <c r="FS158" s="230" t="s">
        <v>17</v>
      </c>
      <c r="FT158" s="230" t="s">
        <v>17</v>
      </c>
      <c r="FU158" s="230" t="s">
        <v>17</v>
      </c>
      <c r="FV158" s="230" t="s">
        <v>17</v>
      </c>
      <c r="FW158" s="230" t="s">
        <v>1764</v>
      </c>
      <c r="FX158" s="230" t="s">
        <v>17</v>
      </c>
      <c r="FY158" s="214">
        <v>45563</v>
      </c>
      <c r="FZ158" s="228" t="s">
        <v>3321</v>
      </c>
      <c r="GA158" s="228">
        <v>0</v>
      </c>
      <c r="GB158" s="228" t="s">
        <v>1188</v>
      </c>
      <c r="GC158" s="228" t="s">
        <v>33</v>
      </c>
      <c r="GD158" s="228">
        <v>2</v>
      </c>
      <c r="GE158" s="228" t="s">
        <v>17</v>
      </c>
      <c r="GF158" s="228" t="s">
        <v>17</v>
      </c>
      <c r="GG158" s="229">
        <v>45615</v>
      </c>
      <c r="GH158" s="227" t="s">
        <v>3327</v>
      </c>
      <c r="GI158" s="230">
        <v>3</v>
      </c>
      <c r="GJ158" s="230" t="s">
        <v>1188</v>
      </c>
      <c r="GK158" s="230" t="s">
        <v>33</v>
      </c>
      <c r="GL158" s="230">
        <v>2</v>
      </c>
      <c r="GM158" s="230" t="s">
        <v>17</v>
      </c>
      <c r="GN158" s="230" t="s">
        <v>17</v>
      </c>
      <c r="GO158" s="214">
        <v>45615</v>
      </c>
      <c r="GP158" s="228" t="s">
        <v>3322</v>
      </c>
      <c r="GQ158" s="228">
        <v>2</v>
      </c>
      <c r="GR158" s="228" t="s">
        <v>1188</v>
      </c>
      <c r="GS158" s="228" t="s">
        <v>33</v>
      </c>
      <c r="GT158" s="228">
        <v>2</v>
      </c>
      <c r="GU158" s="228" t="s">
        <v>17</v>
      </c>
      <c r="GV158" s="228" t="s">
        <v>17</v>
      </c>
      <c r="GW158" s="229">
        <v>45615</v>
      </c>
      <c r="GX158" s="227" t="s">
        <v>3328</v>
      </c>
      <c r="GY158" s="230">
        <v>3</v>
      </c>
      <c r="GZ158" s="230" t="s">
        <v>1188</v>
      </c>
      <c r="HA158" s="230" t="s">
        <v>33</v>
      </c>
      <c r="HB158" s="230">
        <v>2</v>
      </c>
      <c r="HC158" s="230" t="s">
        <v>17</v>
      </c>
      <c r="HD158" s="230" t="s">
        <v>17</v>
      </c>
      <c r="HE158" s="214">
        <v>45615</v>
      </c>
      <c r="HF158" s="228" t="s">
        <v>3320</v>
      </c>
      <c r="HG158" s="228">
        <v>2</v>
      </c>
      <c r="HH158" s="228" t="s">
        <v>1188</v>
      </c>
      <c r="HI158" s="228" t="s">
        <v>33</v>
      </c>
      <c r="HJ158" s="228">
        <v>2</v>
      </c>
      <c r="HK158" s="228" t="s">
        <v>17</v>
      </c>
      <c r="HL158" s="228" t="s">
        <v>17</v>
      </c>
      <c r="HM158" s="229">
        <v>45615</v>
      </c>
      <c r="HN158" s="227" t="s">
        <v>3326</v>
      </c>
      <c r="HO158" s="230">
        <v>3</v>
      </c>
      <c r="HP158" s="230" t="s">
        <v>1188</v>
      </c>
      <c r="HQ158" s="230" t="s">
        <v>33</v>
      </c>
      <c r="HR158" s="230">
        <v>2</v>
      </c>
      <c r="HS158" s="230" t="s">
        <v>17</v>
      </c>
      <c r="HT158" s="230" t="s">
        <v>17</v>
      </c>
      <c r="HU158" s="214">
        <v>45615</v>
      </c>
      <c r="HV158" s="228" t="s">
        <v>3323</v>
      </c>
      <c r="HW158" s="228">
        <v>3</v>
      </c>
      <c r="HX158" s="228" t="s">
        <v>1188</v>
      </c>
      <c r="HY158" s="228" t="s">
        <v>33</v>
      </c>
      <c r="HZ158" s="228">
        <v>2</v>
      </c>
      <c r="IA158" s="228" t="s">
        <v>17</v>
      </c>
      <c r="IB158" s="228" t="s">
        <v>17</v>
      </c>
      <c r="IC158" s="229">
        <v>45615</v>
      </c>
      <c r="ID158" s="227" t="s">
        <v>3325</v>
      </c>
      <c r="IE158" s="230">
        <v>3</v>
      </c>
      <c r="IF158" s="230" t="s">
        <v>1188</v>
      </c>
      <c r="IG158" s="230" t="s">
        <v>33</v>
      </c>
      <c r="IH158" s="230">
        <v>2</v>
      </c>
      <c r="II158" s="230" t="s">
        <v>17</v>
      </c>
      <c r="IJ158" s="230" t="s">
        <v>17</v>
      </c>
      <c r="IK158" s="214">
        <v>45615</v>
      </c>
      <c r="IL158" s="228" t="s">
        <v>3324</v>
      </c>
      <c r="IM158" s="228">
        <v>3</v>
      </c>
      <c r="IN158" s="228" t="s">
        <v>1188</v>
      </c>
      <c r="IO158" s="228" t="s">
        <v>33</v>
      </c>
      <c r="IP158" s="228">
        <v>2</v>
      </c>
      <c r="IQ158" s="228" t="s">
        <v>17</v>
      </c>
      <c r="IR158" s="228" t="s">
        <v>17</v>
      </c>
      <c r="IS158" s="229">
        <v>45615</v>
      </c>
    </row>
    <row r="159" spans="1:253" x14ac:dyDescent="0.35">
      <c r="A159" s="11" t="s">
        <v>3329</v>
      </c>
      <c r="B159" s="11" t="s">
        <v>10646</v>
      </c>
      <c r="C159" s="11" t="s">
        <v>3330</v>
      </c>
      <c r="D159" s="11" t="s">
        <v>3331</v>
      </c>
      <c r="E159" s="11" t="s">
        <v>9763</v>
      </c>
      <c r="F159" s="11" t="s">
        <v>7584</v>
      </c>
      <c r="G159" s="212">
        <v>28301000</v>
      </c>
      <c r="H159" s="213" t="s">
        <v>7581</v>
      </c>
      <c r="I159" s="213" t="s">
        <v>742</v>
      </c>
      <c r="J159" s="213">
        <v>2</v>
      </c>
      <c r="K159" s="213" t="s">
        <v>7583</v>
      </c>
      <c r="L159" s="213" t="s">
        <v>7582</v>
      </c>
      <c r="M159" s="214">
        <v>45715</v>
      </c>
      <c r="N159" s="227" t="s">
        <v>7588</v>
      </c>
      <c r="O159" s="216">
        <v>882050</v>
      </c>
      <c r="P159" s="216" t="s">
        <v>7585</v>
      </c>
      <c r="Q159" s="216" t="s">
        <v>742</v>
      </c>
      <c r="R159" s="216">
        <v>2</v>
      </c>
      <c r="S159" s="216" t="s">
        <v>7587</v>
      </c>
      <c r="T159" s="216" t="s">
        <v>7586</v>
      </c>
      <c r="U159" s="217">
        <v>45715</v>
      </c>
      <c r="V159" s="227" t="s">
        <v>7590</v>
      </c>
      <c r="W159" s="213">
        <v>28301000</v>
      </c>
      <c r="X159" s="213" t="s">
        <v>7581</v>
      </c>
      <c r="Y159" s="213" t="s">
        <v>742</v>
      </c>
      <c r="Z159" s="213">
        <v>2</v>
      </c>
      <c r="AA159" s="213" t="s">
        <v>7589</v>
      </c>
      <c r="AB159" s="213" t="s">
        <v>7582</v>
      </c>
      <c r="AC159" s="214">
        <v>45715</v>
      </c>
      <c r="AD159" s="227" t="s">
        <v>7594</v>
      </c>
      <c r="AE159" s="218">
        <v>19899000</v>
      </c>
      <c r="AF159" s="218" t="s">
        <v>7591</v>
      </c>
      <c r="AG159" s="218" t="s">
        <v>742</v>
      </c>
      <c r="AH159" s="218">
        <v>2</v>
      </c>
      <c r="AI159" s="218" t="s">
        <v>7593</v>
      </c>
      <c r="AJ159" s="218" t="s">
        <v>7592</v>
      </c>
      <c r="AK159" s="219">
        <v>45715</v>
      </c>
      <c r="AL159" s="227" t="s">
        <v>7598</v>
      </c>
      <c r="AM159" s="213">
        <v>7700000</v>
      </c>
      <c r="AN159" s="213" t="s">
        <v>7595</v>
      </c>
      <c r="AO159" s="213" t="s">
        <v>22</v>
      </c>
      <c r="AP159" s="213">
        <v>3</v>
      </c>
      <c r="AQ159" s="213" t="s">
        <v>7597</v>
      </c>
      <c r="AR159" s="213" t="s">
        <v>7596</v>
      </c>
      <c r="AS159" s="214">
        <v>45715</v>
      </c>
      <c r="AT159" s="228" t="s">
        <v>7599</v>
      </c>
      <c r="AU159" s="218" t="s">
        <v>17</v>
      </c>
      <c r="AV159" s="218" t="s">
        <v>378</v>
      </c>
      <c r="AW159" s="218" t="s">
        <v>17</v>
      </c>
      <c r="AX159" s="218" t="s">
        <v>17</v>
      </c>
      <c r="AY159" s="218" t="s">
        <v>1548</v>
      </c>
      <c r="AZ159" s="218" t="s">
        <v>378</v>
      </c>
      <c r="BA159" s="219">
        <v>45715</v>
      </c>
      <c r="BB159" s="227" t="s">
        <v>7629</v>
      </c>
      <c r="BC159" s="213" t="s">
        <v>17</v>
      </c>
      <c r="BD159" s="213" t="s">
        <v>17</v>
      </c>
      <c r="BE159" s="213" t="s">
        <v>17</v>
      </c>
      <c r="BF159" s="213" t="s">
        <v>17</v>
      </c>
      <c r="BG159" s="213" t="s">
        <v>3459</v>
      </c>
      <c r="BH159" s="213" t="s">
        <v>17</v>
      </c>
      <c r="BI159" s="214">
        <v>45715</v>
      </c>
      <c r="BJ159" s="228" t="s">
        <v>7602</v>
      </c>
      <c r="BK159" s="228">
        <v>222</v>
      </c>
      <c r="BL159" s="228" t="s">
        <v>7600</v>
      </c>
      <c r="BM159" s="228" t="s">
        <v>22</v>
      </c>
      <c r="BN159" s="228">
        <v>3</v>
      </c>
      <c r="BO159" s="228" t="s">
        <v>7601</v>
      </c>
      <c r="BP159" s="218" t="s">
        <v>547</v>
      </c>
      <c r="BQ159" s="229">
        <v>45715</v>
      </c>
      <c r="BR159" s="227" t="s">
        <v>8208</v>
      </c>
      <c r="BS159" s="230" t="s">
        <v>17</v>
      </c>
      <c r="BT159" s="230" t="s">
        <v>17</v>
      </c>
      <c r="BU159" s="230" t="s">
        <v>17</v>
      </c>
      <c r="BV159" s="230" t="s">
        <v>17</v>
      </c>
      <c r="BW159" s="230" t="s">
        <v>3459</v>
      </c>
      <c r="BX159" s="230" t="s">
        <v>17</v>
      </c>
      <c r="BY159" s="214">
        <v>45715</v>
      </c>
      <c r="BZ159" s="228" t="s">
        <v>8209</v>
      </c>
      <c r="CA159" s="228" t="s">
        <v>17</v>
      </c>
      <c r="CB159" s="228" t="s">
        <v>17</v>
      </c>
      <c r="CC159" s="228" t="s">
        <v>17</v>
      </c>
      <c r="CD159" s="228" t="s">
        <v>17</v>
      </c>
      <c r="CE159" s="228" t="s">
        <v>3459</v>
      </c>
      <c r="CF159" s="228" t="s">
        <v>17</v>
      </c>
      <c r="CG159" s="229">
        <v>45715</v>
      </c>
      <c r="CH159" s="227" t="s">
        <v>10914</v>
      </c>
      <c r="CI159" s="228" t="e">
        <v>#N/A</v>
      </c>
      <c r="CJ159" s="228" t="e">
        <v>#N/A</v>
      </c>
      <c r="CK159" s="228" t="e">
        <v>#N/A</v>
      </c>
      <c r="CL159" s="228" t="e">
        <v>#N/A</v>
      </c>
      <c r="CM159" s="228" t="e">
        <v>#N/A</v>
      </c>
      <c r="CN159" s="228" t="e">
        <v>#N/A</v>
      </c>
      <c r="CO159" s="231" t="e">
        <v>#N/A</v>
      </c>
      <c r="CP159" s="228" t="s">
        <v>8211</v>
      </c>
      <c r="CQ159" s="230" t="s">
        <v>17</v>
      </c>
      <c r="CR159" s="230" t="s">
        <v>17</v>
      </c>
      <c r="CS159" s="230" t="s">
        <v>17</v>
      </c>
      <c r="CT159" s="230" t="s">
        <v>17</v>
      </c>
      <c r="CU159" s="230" t="s">
        <v>3459</v>
      </c>
      <c r="CV159" s="230" t="s">
        <v>17</v>
      </c>
      <c r="CW159" s="214">
        <v>45715</v>
      </c>
      <c r="CX159" s="228" t="s">
        <v>7608</v>
      </c>
      <c r="CY159" s="218">
        <v>7600000</v>
      </c>
      <c r="CZ159" s="218" t="s">
        <v>7617</v>
      </c>
      <c r="DA159" s="218" t="s">
        <v>742</v>
      </c>
      <c r="DB159" s="218">
        <v>2</v>
      </c>
      <c r="DC159" s="218" t="s">
        <v>7619</v>
      </c>
      <c r="DD159" s="218" t="s">
        <v>7618</v>
      </c>
      <c r="DE159" s="220">
        <v>45715</v>
      </c>
      <c r="DF159" s="227" t="s">
        <v>7612</v>
      </c>
      <c r="DG159" s="213">
        <v>8402000</v>
      </c>
      <c r="DH159" s="230" t="s">
        <v>7609</v>
      </c>
      <c r="DI159" s="230" t="s">
        <v>742</v>
      </c>
      <c r="DJ159" s="230">
        <v>2</v>
      </c>
      <c r="DK159" s="230" t="s">
        <v>7611</v>
      </c>
      <c r="DL159" s="230" t="s">
        <v>7610</v>
      </c>
      <c r="DM159" s="214">
        <v>45715</v>
      </c>
      <c r="DN159" s="228" t="s">
        <v>7616</v>
      </c>
      <c r="DO159" s="218">
        <v>12299000</v>
      </c>
      <c r="DP159" s="228" t="s">
        <v>7613</v>
      </c>
      <c r="DQ159" s="228" t="s">
        <v>742</v>
      </c>
      <c r="DR159" s="228">
        <v>2</v>
      </c>
      <c r="DS159" s="228" t="s">
        <v>7615</v>
      </c>
      <c r="DT159" s="228" t="s">
        <v>7614</v>
      </c>
      <c r="DU159" s="229">
        <v>45715</v>
      </c>
      <c r="DV159" s="227" t="s">
        <v>7620</v>
      </c>
      <c r="DW159" s="213">
        <v>6258000</v>
      </c>
      <c r="DX159" s="230" t="s">
        <v>7617</v>
      </c>
      <c r="DY159" s="230" t="s">
        <v>742</v>
      </c>
      <c r="DZ159" s="230">
        <v>2</v>
      </c>
      <c r="EA159" s="230" t="s">
        <v>7619</v>
      </c>
      <c r="EB159" s="230" t="s">
        <v>7618</v>
      </c>
      <c r="EC159" s="214">
        <v>45715</v>
      </c>
      <c r="ED159" s="228" t="s">
        <v>7622</v>
      </c>
      <c r="EE159" s="218">
        <v>1317000</v>
      </c>
      <c r="EF159" s="228" t="s">
        <v>7617</v>
      </c>
      <c r="EG159" s="228" t="s">
        <v>742</v>
      </c>
      <c r="EH159" s="228">
        <v>2</v>
      </c>
      <c r="EI159" s="228" t="s">
        <v>7621</v>
      </c>
      <c r="EJ159" s="228" t="s">
        <v>7618</v>
      </c>
      <c r="EK159" s="229">
        <v>45715</v>
      </c>
      <c r="EL159" s="227" t="s">
        <v>7624</v>
      </c>
      <c r="EM159" s="213">
        <v>25000</v>
      </c>
      <c r="EN159" s="230" t="s">
        <v>7617</v>
      </c>
      <c r="EO159" s="230" t="s">
        <v>742</v>
      </c>
      <c r="EP159" s="230">
        <v>2</v>
      </c>
      <c r="EQ159" s="230" t="s">
        <v>7623</v>
      </c>
      <c r="ER159" s="230" t="s">
        <v>7618</v>
      </c>
      <c r="ES159" s="214">
        <v>45715</v>
      </c>
      <c r="ET159" s="228" t="s">
        <v>7604</v>
      </c>
      <c r="EU159" s="228">
        <v>222</v>
      </c>
      <c r="EV159" s="228" t="s">
        <v>7600</v>
      </c>
      <c r="EW159" s="228" t="s">
        <v>22</v>
      </c>
      <c r="EX159" s="228">
        <v>3</v>
      </c>
      <c r="EY159" s="228" t="s">
        <v>7603</v>
      </c>
      <c r="EZ159" s="228" t="s">
        <v>547</v>
      </c>
      <c r="FA159" s="229">
        <v>45715</v>
      </c>
      <c r="FB159" s="227" t="s">
        <v>7626</v>
      </c>
      <c r="FC159" s="230">
        <v>5</v>
      </c>
      <c r="FD159" s="230" t="s">
        <v>7617</v>
      </c>
      <c r="FE159" s="230" t="s">
        <v>742</v>
      </c>
      <c r="FF159" s="230">
        <v>2</v>
      </c>
      <c r="FG159" s="230" t="s">
        <v>7625</v>
      </c>
      <c r="FH159" s="230" t="s">
        <v>7618</v>
      </c>
      <c r="FI159" s="214">
        <v>45715</v>
      </c>
      <c r="FJ159" s="227" t="s">
        <v>7627</v>
      </c>
      <c r="FK159" s="228" t="s">
        <v>17</v>
      </c>
      <c r="FL159" s="228" t="s">
        <v>17</v>
      </c>
      <c r="FM159" s="228" t="s">
        <v>17</v>
      </c>
      <c r="FN159" s="228" t="s">
        <v>17</v>
      </c>
      <c r="FO159" s="228" t="s">
        <v>3459</v>
      </c>
      <c r="FP159" s="218" t="s">
        <v>17</v>
      </c>
      <c r="FQ159" s="219">
        <v>45715</v>
      </c>
      <c r="FR159" s="227" t="s">
        <v>7628</v>
      </c>
      <c r="FS159" s="230" t="s">
        <v>17</v>
      </c>
      <c r="FT159" s="230" t="s">
        <v>17</v>
      </c>
      <c r="FU159" s="230" t="s">
        <v>17</v>
      </c>
      <c r="FV159" s="230" t="s">
        <v>17</v>
      </c>
      <c r="FW159" s="230" t="s">
        <v>3459</v>
      </c>
      <c r="FX159" s="230" t="s">
        <v>17</v>
      </c>
      <c r="FY159" s="214">
        <v>45715</v>
      </c>
      <c r="FZ159" s="228" t="s">
        <v>3333</v>
      </c>
      <c r="GA159" s="228">
        <v>2</v>
      </c>
      <c r="GB159" s="228" t="s">
        <v>1188</v>
      </c>
      <c r="GC159" s="228" t="s">
        <v>33</v>
      </c>
      <c r="GD159" s="228">
        <v>2</v>
      </c>
      <c r="GE159" s="228" t="s">
        <v>17</v>
      </c>
      <c r="GF159" s="228" t="s">
        <v>17</v>
      </c>
      <c r="GG159" s="229">
        <v>45615</v>
      </c>
      <c r="GH159" s="227" t="s">
        <v>3339</v>
      </c>
      <c r="GI159" s="230">
        <v>2</v>
      </c>
      <c r="GJ159" s="230" t="s">
        <v>1188</v>
      </c>
      <c r="GK159" s="230" t="s">
        <v>33</v>
      </c>
      <c r="GL159" s="230">
        <v>2</v>
      </c>
      <c r="GM159" s="230" t="s">
        <v>17</v>
      </c>
      <c r="GN159" s="230" t="s">
        <v>17</v>
      </c>
      <c r="GO159" s="214">
        <v>45615</v>
      </c>
      <c r="GP159" s="228" t="s">
        <v>3334</v>
      </c>
      <c r="GQ159" s="228">
        <v>2</v>
      </c>
      <c r="GR159" s="228" t="s">
        <v>1188</v>
      </c>
      <c r="GS159" s="228" t="s">
        <v>33</v>
      </c>
      <c r="GT159" s="228">
        <v>2</v>
      </c>
      <c r="GU159" s="228" t="s">
        <v>17</v>
      </c>
      <c r="GV159" s="228" t="s">
        <v>17</v>
      </c>
      <c r="GW159" s="229">
        <v>45615</v>
      </c>
      <c r="GX159" s="227" t="s">
        <v>3340</v>
      </c>
      <c r="GY159" s="230">
        <v>0</v>
      </c>
      <c r="GZ159" s="230" t="s">
        <v>1188</v>
      </c>
      <c r="HA159" s="230" t="s">
        <v>33</v>
      </c>
      <c r="HB159" s="230">
        <v>2</v>
      </c>
      <c r="HC159" s="230" t="s">
        <v>17</v>
      </c>
      <c r="HD159" s="230" t="s">
        <v>17</v>
      </c>
      <c r="HE159" s="214">
        <v>45615</v>
      </c>
      <c r="HF159" s="228" t="s">
        <v>3332</v>
      </c>
      <c r="HG159" s="228">
        <v>2</v>
      </c>
      <c r="HH159" s="228" t="s">
        <v>1188</v>
      </c>
      <c r="HI159" s="228" t="s">
        <v>33</v>
      </c>
      <c r="HJ159" s="228">
        <v>2</v>
      </c>
      <c r="HK159" s="228" t="s">
        <v>17</v>
      </c>
      <c r="HL159" s="228" t="s">
        <v>17</v>
      </c>
      <c r="HM159" s="229">
        <v>45615</v>
      </c>
      <c r="HN159" s="227" t="s">
        <v>3338</v>
      </c>
      <c r="HO159" s="230">
        <v>2</v>
      </c>
      <c r="HP159" s="230" t="s">
        <v>1188</v>
      </c>
      <c r="HQ159" s="230" t="s">
        <v>33</v>
      </c>
      <c r="HR159" s="230">
        <v>2</v>
      </c>
      <c r="HS159" s="230" t="s">
        <v>17</v>
      </c>
      <c r="HT159" s="230" t="s">
        <v>17</v>
      </c>
      <c r="HU159" s="214">
        <v>45615</v>
      </c>
      <c r="HV159" s="228" t="s">
        <v>3335</v>
      </c>
      <c r="HW159" s="228">
        <v>1</v>
      </c>
      <c r="HX159" s="228" t="s">
        <v>1188</v>
      </c>
      <c r="HY159" s="228" t="s">
        <v>33</v>
      </c>
      <c r="HZ159" s="228">
        <v>2</v>
      </c>
      <c r="IA159" s="228" t="s">
        <v>17</v>
      </c>
      <c r="IB159" s="228" t="s">
        <v>17</v>
      </c>
      <c r="IC159" s="229">
        <v>45615</v>
      </c>
      <c r="ID159" s="227" t="s">
        <v>3337</v>
      </c>
      <c r="IE159" s="230">
        <v>1</v>
      </c>
      <c r="IF159" s="230" t="s">
        <v>1188</v>
      </c>
      <c r="IG159" s="230" t="s">
        <v>33</v>
      </c>
      <c r="IH159" s="230">
        <v>2</v>
      </c>
      <c r="II159" s="230" t="s">
        <v>17</v>
      </c>
      <c r="IJ159" s="230" t="s">
        <v>17</v>
      </c>
      <c r="IK159" s="214">
        <v>45615</v>
      </c>
      <c r="IL159" s="228" t="s">
        <v>3336</v>
      </c>
      <c r="IM159" s="228">
        <v>2</v>
      </c>
      <c r="IN159" s="228" t="s">
        <v>1188</v>
      </c>
      <c r="IO159" s="228" t="s">
        <v>33</v>
      </c>
      <c r="IP159" s="228">
        <v>2</v>
      </c>
      <c r="IQ159" s="228" t="s">
        <v>17</v>
      </c>
      <c r="IR159" s="228" t="s">
        <v>17</v>
      </c>
      <c r="IS159" s="229">
        <v>45615</v>
      </c>
    </row>
    <row r="160" spans="1:253" x14ac:dyDescent="0.35">
      <c r="A160" s="11" t="s">
        <v>3200</v>
      </c>
      <c r="B160" s="11" t="s">
        <v>10190</v>
      </c>
      <c r="C160" s="11" t="s">
        <v>3201</v>
      </c>
      <c r="D160" s="11" t="s">
        <v>3202</v>
      </c>
      <c r="E160" s="11" t="s">
        <v>9772</v>
      </c>
      <c r="F160" s="11" t="s">
        <v>4483</v>
      </c>
      <c r="G160" s="212">
        <v>34900000</v>
      </c>
      <c r="H160" s="213" t="s">
        <v>4480</v>
      </c>
      <c r="I160" s="213" t="s">
        <v>358</v>
      </c>
      <c r="J160" s="213">
        <v>1</v>
      </c>
      <c r="K160" s="213" t="s">
        <v>4482</v>
      </c>
      <c r="L160" s="213" t="s">
        <v>4481</v>
      </c>
      <c r="M160" s="214">
        <v>45698</v>
      </c>
      <c r="N160" s="227" t="s">
        <v>4487</v>
      </c>
      <c r="O160" s="216">
        <v>527970</v>
      </c>
      <c r="P160" s="216" t="s">
        <v>4484</v>
      </c>
      <c r="Q160" s="216" t="s">
        <v>358</v>
      </c>
      <c r="R160" s="216">
        <v>1</v>
      </c>
      <c r="S160" s="216" t="s">
        <v>4486</v>
      </c>
      <c r="T160" s="216" t="s">
        <v>4485</v>
      </c>
      <c r="U160" s="217">
        <v>45698</v>
      </c>
      <c r="V160" s="227" t="s">
        <v>4489</v>
      </c>
      <c r="W160" s="213">
        <v>34900000</v>
      </c>
      <c r="X160" s="213" t="s">
        <v>4480</v>
      </c>
      <c r="Y160" s="213" t="s">
        <v>358</v>
      </c>
      <c r="Z160" s="213">
        <v>1</v>
      </c>
      <c r="AA160" s="213" t="s">
        <v>4488</v>
      </c>
      <c r="AB160" s="213" t="s">
        <v>4481</v>
      </c>
      <c r="AC160" s="214">
        <v>45698</v>
      </c>
      <c r="AD160" s="227" t="s">
        <v>4491</v>
      </c>
      <c r="AE160" s="218">
        <v>34900000</v>
      </c>
      <c r="AF160" s="218" t="s">
        <v>4480</v>
      </c>
      <c r="AG160" s="218" t="s">
        <v>358</v>
      </c>
      <c r="AH160" s="218">
        <v>1</v>
      </c>
      <c r="AI160" s="218" t="s">
        <v>4490</v>
      </c>
      <c r="AJ160" s="218" t="s">
        <v>4481</v>
      </c>
      <c r="AK160" s="219">
        <v>45698</v>
      </c>
      <c r="AL160" s="227" t="s">
        <v>4495</v>
      </c>
      <c r="AM160" s="213">
        <v>4521000</v>
      </c>
      <c r="AN160" s="213" t="s">
        <v>4492</v>
      </c>
      <c r="AO160" s="213" t="s">
        <v>358</v>
      </c>
      <c r="AP160" s="213">
        <v>1</v>
      </c>
      <c r="AQ160" s="213" t="s">
        <v>4494</v>
      </c>
      <c r="AR160" s="213" t="s">
        <v>4493</v>
      </c>
      <c r="AS160" s="214">
        <v>45698</v>
      </c>
      <c r="AT160" s="228" t="s">
        <v>4498</v>
      </c>
      <c r="AU160" s="218" t="s">
        <v>17</v>
      </c>
      <c r="AV160" s="218" t="s">
        <v>17</v>
      </c>
      <c r="AW160" s="218" t="s">
        <v>17</v>
      </c>
      <c r="AX160" s="218" t="s">
        <v>17</v>
      </c>
      <c r="AY160" s="218" t="s">
        <v>4497</v>
      </c>
      <c r="AZ160" s="218" t="s">
        <v>17</v>
      </c>
      <c r="BA160" s="219">
        <v>45698</v>
      </c>
      <c r="BB160" s="227" t="s">
        <v>4496</v>
      </c>
      <c r="BC160" s="213" t="s">
        <v>17</v>
      </c>
      <c r="BD160" s="213" t="s">
        <v>17</v>
      </c>
      <c r="BE160" s="213" t="s">
        <v>17</v>
      </c>
      <c r="BF160" s="213" t="s">
        <v>17</v>
      </c>
      <c r="BG160" s="213" t="s">
        <v>3459</v>
      </c>
      <c r="BH160" s="213" t="s">
        <v>17</v>
      </c>
      <c r="BI160" s="214">
        <v>45698</v>
      </c>
      <c r="BJ160" s="228" t="s">
        <v>4501</v>
      </c>
      <c r="BK160" s="228">
        <v>1032</v>
      </c>
      <c r="BL160" s="228" t="s">
        <v>4499</v>
      </c>
      <c r="BM160" s="228" t="s">
        <v>742</v>
      </c>
      <c r="BN160" s="228">
        <v>2</v>
      </c>
      <c r="BO160" s="228" t="s">
        <v>4500</v>
      </c>
      <c r="BP160" s="218" t="s">
        <v>4234</v>
      </c>
      <c r="BQ160" s="229">
        <v>45698</v>
      </c>
      <c r="BR160" s="227" t="s">
        <v>4506</v>
      </c>
      <c r="BS160" s="230" t="s">
        <v>17</v>
      </c>
      <c r="BT160" s="230" t="s">
        <v>17</v>
      </c>
      <c r="BU160" s="230" t="s">
        <v>17</v>
      </c>
      <c r="BV160" s="230" t="s">
        <v>17</v>
      </c>
      <c r="BW160" s="230" t="s">
        <v>3459</v>
      </c>
      <c r="BX160" s="230" t="s">
        <v>17</v>
      </c>
      <c r="BY160" s="214">
        <v>45698</v>
      </c>
      <c r="BZ160" s="228" t="s">
        <v>4507</v>
      </c>
      <c r="CA160" s="228" t="s">
        <v>17</v>
      </c>
      <c r="CB160" s="228" t="s">
        <v>17</v>
      </c>
      <c r="CC160" s="228" t="s">
        <v>17</v>
      </c>
      <c r="CD160" s="228" t="s">
        <v>17</v>
      </c>
      <c r="CE160" s="228" t="s">
        <v>3459</v>
      </c>
      <c r="CF160" s="228" t="s">
        <v>17</v>
      </c>
      <c r="CG160" s="229">
        <v>45698</v>
      </c>
      <c r="CH160" s="227" t="s">
        <v>10915</v>
      </c>
      <c r="CI160" s="228" t="e">
        <v>#N/A</v>
      </c>
      <c r="CJ160" s="228" t="e">
        <v>#N/A</v>
      </c>
      <c r="CK160" s="228" t="e">
        <v>#N/A</v>
      </c>
      <c r="CL160" s="228" t="e">
        <v>#N/A</v>
      </c>
      <c r="CM160" s="228" t="e">
        <v>#N/A</v>
      </c>
      <c r="CN160" s="228" t="e">
        <v>#N/A</v>
      </c>
      <c r="CO160" s="231" t="e">
        <v>#N/A</v>
      </c>
      <c r="CP160" s="228" t="s">
        <v>4509</v>
      </c>
      <c r="CQ160" s="230" t="s">
        <v>17</v>
      </c>
      <c r="CR160" s="230" t="s">
        <v>17</v>
      </c>
      <c r="CS160" s="230" t="s">
        <v>17</v>
      </c>
      <c r="CT160" s="230" t="s">
        <v>17</v>
      </c>
      <c r="CU160" s="230" t="s">
        <v>3459</v>
      </c>
      <c r="CV160" s="230" t="s">
        <v>17</v>
      </c>
      <c r="CW160" s="214">
        <v>45698</v>
      </c>
      <c r="CX160" s="228" t="s">
        <v>4513</v>
      </c>
      <c r="CY160" s="218">
        <v>19540000</v>
      </c>
      <c r="CZ160" s="218" t="s">
        <v>4519</v>
      </c>
      <c r="DA160" s="218" t="s">
        <v>358</v>
      </c>
      <c r="DB160" s="218">
        <v>1</v>
      </c>
      <c r="DC160" s="218" t="s">
        <v>4521</v>
      </c>
      <c r="DD160" s="218" t="s">
        <v>4520</v>
      </c>
      <c r="DE160" s="220">
        <v>45698</v>
      </c>
      <c r="DF160" s="227" t="s">
        <v>4515</v>
      </c>
      <c r="DG160" s="213">
        <v>0</v>
      </c>
      <c r="DH160" s="230" t="s">
        <v>4480</v>
      </c>
      <c r="DI160" s="230" t="s">
        <v>358</v>
      </c>
      <c r="DJ160" s="230">
        <v>1</v>
      </c>
      <c r="DK160" s="230" t="s">
        <v>4514</v>
      </c>
      <c r="DL160" s="230" t="s">
        <v>4481</v>
      </c>
      <c r="DM160" s="214">
        <v>45698</v>
      </c>
      <c r="DN160" s="228" t="s">
        <v>4518</v>
      </c>
      <c r="DO160" s="218">
        <v>15360000</v>
      </c>
      <c r="DP160" s="228" t="s">
        <v>4516</v>
      </c>
      <c r="DQ160" s="228" t="s">
        <v>358</v>
      </c>
      <c r="DR160" s="228">
        <v>1</v>
      </c>
      <c r="DS160" s="228" t="s">
        <v>3766</v>
      </c>
      <c r="DT160" s="228" t="s">
        <v>4517</v>
      </c>
      <c r="DU160" s="229">
        <v>45698</v>
      </c>
      <c r="DV160" s="227" t="s">
        <v>4522</v>
      </c>
      <c r="DW160" s="213">
        <v>10057000</v>
      </c>
      <c r="DX160" s="230" t="s">
        <v>4519</v>
      </c>
      <c r="DY160" s="230" t="s">
        <v>358</v>
      </c>
      <c r="DZ160" s="230">
        <v>1</v>
      </c>
      <c r="EA160" s="230" t="s">
        <v>4521</v>
      </c>
      <c r="EB160" s="230" t="s">
        <v>4520</v>
      </c>
      <c r="EC160" s="214">
        <v>45698</v>
      </c>
      <c r="ED160" s="228" t="s">
        <v>4524</v>
      </c>
      <c r="EE160" s="218">
        <v>9483000</v>
      </c>
      <c r="EF160" s="228" t="s">
        <v>4519</v>
      </c>
      <c r="EG160" s="228" t="s">
        <v>358</v>
      </c>
      <c r="EH160" s="228">
        <v>1</v>
      </c>
      <c r="EI160" s="228" t="s">
        <v>4523</v>
      </c>
      <c r="EJ160" s="228" t="s">
        <v>4520</v>
      </c>
      <c r="EK160" s="229">
        <v>45698</v>
      </c>
      <c r="EL160" s="227" t="s">
        <v>4526</v>
      </c>
      <c r="EM160" s="213">
        <v>0</v>
      </c>
      <c r="EN160" s="230" t="s">
        <v>4519</v>
      </c>
      <c r="EO160" s="230" t="s">
        <v>358</v>
      </c>
      <c r="EP160" s="230">
        <v>1</v>
      </c>
      <c r="EQ160" s="230" t="s">
        <v>4525</v>
      </c>
      <c r="ER160" s="230" t="s">
        <v>4520</v>
      </c>
      <c r="ES160" s="214">
        <v>45698</v>
      </c>
      <c r="ET160" s="228" t="s">
        <v>4505</v>
      </c>
      <c r="EU160" s="228">
        <v>1145</v>
      </c>
      <c r="EV160" s="228" t="s">
        <v>4502</v>
      </c>
      <c r="EW160" s="228" t="s">
        <v>742</v>
      </c>
      <c r="EX160" s="228">
        <v>2</v>
      </c>
      <c r="EY160" s="228" t="s">
        <v>4504</v>
      </c>
      <c r="EZ160" s="228" t="s">
        <v>4503</v>
      </c>
      <c r="FA160" s="229">
        <v>45698</v>
      </c>
      <c r="FB160" s="227" t="s">
        <v>4528</v>
      </c>
      <c r="FC160" s="230">
        <v>5</v>
      </c>
      <c r="FD160" s="230" t="s">
        <v>4510</v>
      </c>
      <c r="FE160" s="230" t="s">
        <v>358</v>
      </c>
      <c r="FF160" s="230">
        <v>1</v>
      </c>
      <c r="FG160" s="230" t="s">
        <v>4527</v>
      </c>
      <c r="FH160" s="230" t="s">
        <v>4511</v>
      </c>
      <c r="FI160" s="214">
        <v>45698</v>
      </c>
      <c r="FJ160" s="227" t="s">
        <v>4529</v>
      </c>
      <c r="FK160" s="228" t="s">
        <v>17</v>
      </c>
      <c r="FL160" s="228" t="s">
        <v>17</v>
      </c>
      <c r="FM160" s="228" t="s">
        <v>17</v>
      </c>
      <c r="FN160" s="228" t="s">
        <v>17</v>
      </c>
      <c r="FO160" s="228" t="s">
        <v>3459</v>
      </c>
      <c r="FP160" s="218" t="s">
        <v>17</v>
      </c>
      <c r="FQ160" s="219">
        <v>45698</v>
      </c>
      <c r="FR160" s="227" t="s">
        <v>4530</v>
      </c>
      <c r="FS160" s="230" t="s">
        <v>17</v>
      </c>
      <c r="FT160" s="230" t="s">
        <v>17</v>
      </c>
      <c r="FU160" s="230" t="s">
        <v>17</v>
      </c>
      <c r="FV160" s="230" t="s">
        <v>17</v>
      </c>
      <c r="FW160" s="230" t="s">
        <v>3459</v>
      </c>
      <c r="FX160" s="230" t="s">
        <v>17</v>
      </c>
      <c r="FY160" s="214">
        <v>45698</v>
      </c>
      <c r="FZ160" s="228" t="s">
        <v>3204</v>
      </c>
      <c r="GA160" s="228">
        <v>1</v>
      </c>
      <c r="GB160" s="228" t="s">
        <v>1188</v>
      </c>
      <c r="GC160" s="228" t="s">
        <v>33</v>
      </c>
      <c r="GD160" s="228">
        <v>2</v>
      </c>
      <c r="GE160" s="228" t="s">
        <v>17</v>
      </c>
      <c r="GF160" s="228" t="s">
        <v>17</v>
      </c>
      <c r="GG160" s="229">
        <v>45614</v>
      </c>
      <c r="GH160" s="227" t="s">
        <v>3210</v>
      </c>
      <c r="GI160" s="230">
        <v>3</v>
      </c>
      <c r="GJ160" s="230" t="s">
        <v>1188</v>
      </c>
      <c r="GK160" s="230" t="s">
        <v>33</v>
      </c>
      <c r="GL160" s="230">
        <v>2</v>
      </c>
      <c r="GM160" s="230" t="s">
        <v>17</v>
      </c>
      <c r="GN160" s="230" t="s">
        <v>17</v>
      </c>
      <c r="GO160" s="214">
        <v>45614</v>
      </c>
      <c r="GP160" s="228" t="s">
        <v>3205</v>
      </c>
      <c r="GQ160" s="228">
        <v>3</v>
      </c>
      <c r="GR160" s="228" t="s">
        <v>1188</v>
      </c>
      <c r="GS160" s="228" t="s">
        <v>33</v>
      </c>
      <c r="GT160" s="228">
        <v>2</v>
      </c>
      <c r="GU160" s="228" t="s">
        <v>17</v>
      </c>
      <c r="GV160" s="228" t="s">
        <v>17</v>
      </c>
      <c r="GW160" s="229">
        <v>45614</v>
      </c>
      <c r="GX160" s="227" t="s">
        <v>3211</v>
      </c>
      <c r="GY160" s="230">
        <v>3</v>
      </c>
      <c r="GZ160" s="230" t="s">
        <v>1188</v>
      </c>
      <c r="HA160" s="230" t="s">
        <v>33</v>
      </c>
      <c r="HB160" s="230">
        <v>2</v>
      </c>
      <c r="HC160" s="230" t="s">
        <v>17</v>
      </c>
      <c r="HD160" s="230" t="s">
        <v>17</v>
      </c>
      <c r="HE160" s="214">
        <v>45614</v>
      </c>
      <c r="HF160" s="228" t="s">
        <v>3203</v>
      </c>
      <c r="HG160" s="228">
        <v>2</v>
      </c>
      <c r="HH160" s="228" t="s">
        <v>1188</v>
      </c>
      <c r="HI160" s="228" t="s">
        <v>33</v>
      </c>
      <c r="HJ160" s="228">
        <v>2</v>
      </c>
      <c r="HK160" s="228" t="s">
        <v>17</v>
      </c>
      <c r="HL160" s="228" t="s">
        <v>17</v>
      </c>
      <c r="HM160" s="229">
        <v>45614</v>
      </c>
      <c r="HN160" s="227" t="s">
        <v>3209</v>
      </c>
      <c r="HO160" s="230">
        <v>3</v>
      </c>
      <c r="HP160" s="230" t="s">
        <v>1188</v>
      </c>
      <c r="HQ160" s="230" t="s">
        <v>33</v>
      </c>
      <c r="HR160" s="230">
        <v>2</v>
      </c>
      <c r="HS160" s="230" t="s">
        <v>17</v>
      </c>
      <c r="HT160" s="230" t="s">
        <v>17</v>
      </c>
      <c r="HU160" s="214">
        <v>45614</v>
      </c>
      <c r="HV160" s="228" t="s">
        <v>3206</v>
      </c>
      <c r="HW160" s="228">
        <v>3</v>
      </c>
      <c r="HX160" s="228" t="s">
        <v>1188</v>
      </c>
      <c r="HY160" s="228" t="s">
        <v>33</v>
      </c>
      <c r="HZ160" s="228">
        <v>2</v>
      </c>
      <c r="IA160" s="228" t="s">
        <v>17</v>
      </c>
      <c r="IB160" s="228" t="s">
        <v>17</v>
      </c>
      <c r="IC160" s="229">
        <v>45614</v>
      </c>
      <c r="ID160" s="227" t="s">
        <v>3208</v>
      </c>
      <c r="IE160" s="230">
        <v>2</v>
      </c>
      <c r="IF160" s="230" t="s">
        <v>1188</v>
      </c>
      <c r="IG160" s="230" t="s">
        <v>33</v>
      </c>
      <c r="IH160" s="230">
        <v>2</v>
      </c>
      <c r="II160" s="230" t="s">
        <v>17</v>
      </c>
      <c r="IJ160" s="230" t="s">
        <v>17</v>
      </c>
      <c r="IK160" s="214">
        <v>45614</v>
      </c>
      <c r="IL160" s="228" t="s">
        <v>3207</v>
      </c>
      <c r="IM160" s="228">
        <v>3</v>
      </c>
      <c r="IN160" s="228" t="s">
        <v>1188</v>
      </c>
      <c r="IO160" s="228" t="s">
        <v>33</v>
      </c>
      <c r="IP160" s="228">
        <v>2</v>
      </c>
      <c r="IQ160" s="228" t="s">
        <v>17</v>
      </c>
      <c r="IR160" s="228" t="s">
        <v>17</v>
      </c>
      <c r="IS160" s="229">
        <v>45614</v>
      </c>
    </row>
    <row r="161" spans="1:253" x14ac:dyDescent="0.35">
      <c r="A161" s="11" t="s">
        <v>3212</v>
      </c>
      <c r="B161" s="11" t="s">
        <v>10162</v>
      </c>
      <c r="C161" s="11" t="s">
        <v>3213</v>
      </c>
      <c r="D161" s="11" t="s">
        <v>3202</v>
      </c>
      <c r="E161" s="11" t="s">
        <v>9772</v>
      </c>
      <c r="F161" s="11" t="s">
        <v>4531</v>
      </c>
      <c r="G161" s="212">
        <v>34900000</v>
      </c>
      <c r="H161" s="213" t="s">
        <v>4480</v>
      </c>
      <c r="I161" s="213" t="s">
        <v>358</v>
      </c>
      <c r="J161" s="213">
        <v>1</v>
      </c>
      <c r="K161" s="213" t="s">
        <v>4482</v>
      </c>
      <c r="L161" s="213" t="s">
        <v>4481</v>
      </c>
      <c r="M161" s="214">
        <v>45698</v>
      </c>
      <c r="N161" s="227" t="s">
        <v>4535</v>
      </c>
      <c r="O161" s="216">
        <v>147450</v>
      </c>
      <c r="P161" s="216" t="s">
        <v>4532</v>
      </c>
      <c r="Q161" s="216" t="s">
        <v>358</v>
      </c>
      <c r="R161" s="216">
        <v>1</v>
      </c>
      <c r="S161" s="216" t="s">
        <v>4534</v>
      </c>
      <c r="T161" s="216" t="s">
        <v>4533</v>
      </c>
      <c r="U161" s="217">
        <v>45698</v>
      </c>
      <c r="V161" s="227" t="s">
        <v>4539</v>
      </c>
      <c r="W161" s="213">
        <v>4171000</v>
      </c>
      <c r="X161" s="213" t="s">
        <v>4536</v>
      </c>
      <c r="Y161" s="213" t="s">
        <v>22</v>
      </c>
      <c r="Z161" s="213">
        <v>3</v>
      </c>
      <c r="AA161" s="213" t="s">
        <v>4538</v>
      </c>
      <c r="AB161" s="213" t="s">
        <v>4537</v>
      </c>
      <c r="AC161" s="214">
        <v>45698</v>
      </c>
      <c r="AD161" s="227" t="s">
        <v>4543</v>
      </c>
      <c r="AE161" s="218">
        <v>193000</v>
      </c>
      <c r="AF161" s="218" t="s">
        <v>4540</v>
      </c>
      <c r="AG161" s="218" t="s">
        <v>358</v>
      </c>
      <c r="AH161" s="218">
        <v>1</v>
      </c>
      <c r="AI161" s="218" t="s">
        <v>4542</v>
      </c>
      <c r="AJ161" s="218" t="s">
        <v>4541</v>
      </c>
      <c r="AK161" s="219">
        <v>45698</v>
      </c>
      <c r="AL161" s="227" t="s">
        <v>4545</v>
      </c>
      <c r="AM161" s="213">
        <v>193000</v>
      </c>
      <c r="AN161" s="213" t="s">
        <v>4540</v>
      </c>
      <c r="AO161" s="213" t="s">
        <v>358</v>
      </c>
      <c r="AP161" s="213">
        <v>1</v>
      </c>
      <c r="AQ161" s="213" t="s">
        <v>4544</v>
      </c>
      <c r="AR161" s="213" t="s">
        <v>4541</v>
      </c>
      <c r="AS161" s="214">
        <v>45698</v>
      </c>
      <c r="AT161" s="228" t="s">
        <v>4548</v>
      </c>
      <c r="AU161" s="218" t="s">
        <v>17</v>
      </c>
      <c r="AV161" s="218" t="s">
        <v>17</v>
      </c>
      <c r="AW161" s="218" t="s">
        <v>17</v>
      </c>
      <c r="AX161" s="218" t="s">
        <v>17</v>
      </c>
      <c r="AY161" s="218" t="s">
        <v>4547</v>
      </c>
      <c r="AZ161" s="218" t="s">
        <v>17</v>
      </c>
      <c r="BA161" s="219">
        <v>45698</v>
      </c>
      <c r="BB161" s="227" t="s">
        <v>4546</v>
      </c>
      <c r="BC161" s="213" t="s">
        <v>17</v>
      </c>
      <c r="BD161" s="213" t="s">
        <v>17</v>
      </c>
      <c r="BE161" s="213" t="s">
        <v>17</v>
      </c>
      <c r="BF161" s="213" t="s">
        <v>17</v>
      </c>
      <c r="BG161" s="213" t="s">
        <v>3459</v>
      </c>
      <c r="BH161" s="213" t="s">
        <v>17</v>
      </c>
      <c r="BI161" s="214">
        <v>45698</v>
      </c>
      <c r="BJ161" s="228" t="s">
        <v>4551</v>
      </c>
      <c r="BK161" s="228">
        <v>113</v>
      </c>
      <c r="BL161" s="228" t="s">
        <v>4549</v>
      </c>
      <c r="BM161" s="228" t="s">
        <v>22</v>
      </c>
      <c r="BN161" s="228">
        <v>3</v>
      </c>
      <c r="BO161" s="228" t="s">
        <v>4550</v>
      </c>
      <c r="BP161" s="218" t="s">
        <v>1940</v>
      </c>
      <c r="BQ161" s="229">
        <v>45698</v>
      </c>
      <c r="BR161" s="227" t="s">
        <v>4553</v>
      </c>
      <c r="BS161" s="230" t="s">
        <v>17</v>
      </c>
      <c r="BT161" s="230" t="s">
        <v>17</v>
      </c>
      <c r="BU161" s="230" t="s">
        <v>17</v>
      </c>
      <c r="BV161" s="230" t="s">
        <v>17</v>
      </c>
      <c r="BW161" s="230" t="s">
        <v>3459</v>
      </c>
      <c r="BX161" s="230" t="s">
        <v>17</v>
      </c>
      <c r="BY161" s="214">
        <v>45698</v>
      </c>
      <c r="BZ161" s="228" t="s">
        <v>4554</v>
      </c>
      <c r="CA161" s="228" t="s">
        <v>17</v>
      </c>
      <c r="CB161" s="228" t="s">
        <v>17</v>
      </c>
      <c r="CC161" s="228" t="s">
        <v>17</v>
      </c>
      <c r="CD161" s="228" t="s">
        <v>17</v>
      </c>
      <c r="CE161" s="228" t="s">
        <v>3459</v>
      </c>
      <c r="CF161" s="228" t="s">
        <v>17</v>
      </c>
      <c r="CG161" s="229">
        <v>45698</v>
      </c>
      <c r="CH161" s="227" t="s">
        <v>10916</v>
      </c>
      <c r="CI161" s="228" t="e">
        <v>#N/A</v>
      </c>
      <c r="CJ161" s="228" t="e">
        <v>#N/A</v>
      </c>
      <c r="CK161" s="228" t="e">
        <v>#N/A</v>
      </c>
      <c r="CL161" s="228" t="e">
        <v>#N/A</v>
      </c>
      <c r="CM161" s="228" t="e">
        <v>#N/A</v>
      </c>
      <c r="CN161" s="228" t="e">
        <v>#N/A</v>
      </c>
      <c r="CO161" s="231" t="e">
        <v>#N/A</v>
      </c>
      <c r="CP161" s="228" t="s">
        <v>4556</v>
      </c>
      <c r="CQ161" s="230" t="s">
        <v>17</v>
      </c>
      <c r="CR161" s="230" t="s">
        <v>17</v>
      </c>
      <c r="CS161" s="230" t="s">
        <v>17</v>
      </c>
      <c r="CT161" s="230" t="s">
        <v>17</v>
      </c>
      <c r="CU161" s="230" t="s">
        <v>3459</v>
      </c>
      <c r="CV161" s="230" t="s">
        <v>17</v>
      </c>
      <c r="CW161" s="214">
        <v>45698</v>
      </c>
      <c r="CX161" s="228" t="s">
        <v>4558</v>
      </c>
      <c r="CY161" s="218">
        <v>193000</v>
      </c>
      <c r="CZ161" s="218" t="s">
        <v>4540</v>
      </c>
      <c r="DA161" s="218" t="s">
        <v>742</v>
      </c>
      <c r="DB161" s="218">
        <v>2</v>
      </c>
      <c r="DC161" s="218" t="s">
        <v>4564</v>
      </c>
      <c r="DD161" s="218" t="s">
        <v>4541</v>
      </c>
      <c r="DE161" s="220">
        <v>45698</v>
      </c>
      <c r="DF161" s="227" t="s">
        <v>4561</v>
      </c>
      <c r="DG161" s="213">
        <v>3978000</v>
      </c>
      <c r="DH161" s="230" t="s">
        <v>4559</v>
      </c>
      <c r="DI161" s="230" t="s">
        <v>742</v>
      </c>
      <c r="DJ161" s="230">
        <v>2</v>
      </c>
      <c r="DK161" s="230" t="s">
        <v>3762</v>
      </c>
      <c r="DL161" s="230" t="s">
        <v>4560</v>
      </c>
      <c r="DM161" s="214">
        <v>45698</v>
      </c>
      <c r="DN161" s="228" t="s">
        <v>4563</v>
      </c>
      <c r="DO161" s="218">
        <v>0</v>
      </c>
      <c r="DP161" s="228" t="s">
        <v>4540</v>
      </c>
      <c r="DQ161" s="228" t="s">
        <v>742</v>
      </c>
      <c r="DR161" s="228">
        <v>2</v>
      </c>
      <c r="DS161" s="228" t="s">
        <v>4562</v>
      </c>
      <c r="DT161" s="228" t="s">
        <v>4541</v>
      </c>
      <c r="DU161" s="229">
        <v>45698</v>
      </c>
      <c r="DV161" s="227" t="s">
        <v>4565</v>
      </c>
      <c r="DW161" s="213">
        <v>0</v>
      </c>
      <c r="DX161" s="230" t="s">
        <v>4540</v>
      </c>
      <c r="DY161" s="230" t="s">
        <v>742</v>
      </c>
      <c r="DZ161" s="230">
        <v>2</v>
      </c>
      <c r="EA161" s="230" t="s">
        <v>4564</v>
      </c>
      <c r="EB161" s="230" t="s">
        <v>4541</v>
      </c>
      <c r="EC161" s="214">
        <v>45698</v>
      </c>
      <c r="ED161" s="228" t="s">
        <v>4567</v>
      </c>
      <c r="EE161" s="218">
        <v>193000</v>
      </c>
      <c r="EF161" s="228" t="s">
        <v>4540</v>
      </c>
      <c r="EG161" s="228" t="s">
        <v>742</v>
      </c>
      <c r="EH161" s="228">
        <v>2</v>
      </c>
      <c r="EI161" s="228" t="s">
        <v>4566</v>
      </c>
      <c r="EJ161" s="228" t="s">
        <v>4541</v>
      </c>
      <c r="EK161" s="229">
        <v>45698</v>
      </c>
      <c r="EL161" s="227" t="s">
        <v>4569</v>
      </c>
      <c r="EM161" s="213">
        <v>0</v>
      </c>
      <c r="EN161" s="230" t="s">
        <v>4540</v>
      </c>
      <c r="EO161" s="230" t="s">
        <v>742</v>
      </c>
      <c r="EP161" s="230">
        <v>2</v>
      </c>
      <c r="EQ161" s="230" t="s">
        <v>4568</v>
      </c>
      <c r="ER161" s="230" t="s">
        <v>4541</v>
      </c>
      <c r="ES161" s="214">
        <v>45698</v>
      </c>
      <c r="ET161" s="228" t="s">
        <v>4552</v>
      </c>
      <c r="EU161" s="228">
        <v>1145</v>
      </c>
      <c r="EV161" s="228" t="s">
        <v>4502</v>
      </c>
      <c r="EW161" s="228" t="s">
        <v>742</v>
      </c>
      <c r="EX161" s="228">
        <v>2</v>
      </c>
      <c r="EY161" s="228" t="s">
        <v>4504</v>
      </c>
      <c r="EZ161" s="228" t="s">
        <v>4503</v>
      </c>
      <c r="FA161" s="229">
        <v>45698</v>
      </c>
      <c r="FB161" s="227" t="s">
        <v>4571</v>
      </c>
      <c r="FC161" s="230">
        <v>3</v>
      </c>
      <c r="FD161" s="230" t="s">
        <v>4540</v>
      </c>
      <c r="FE161" s="230" t="s">
        <v>358</v>
      </c>
      <c r="FF161" s="230">
        <v>1</v>
      </c>
      <c r="FG161" s="230" t="s">
        <v>4570</v>
      </c>
      <c r="FH161" s="230" t="s">
        <v>4541</v>
      </c>
      <c r="FI161" s="214">
        <v>45698</v>
      </c>
      <c r="FJ161" s="227" t="s">
        <v>4572</v>
      </c>
      <c r="FK161" s="228" t="s">
        <v>17</v>
      </c>
      <c r="FL161" s="228" t="s">
        <v>17</v>
      </c>
      <c r="FM161" s="228" t="s">
        <v>17</v>
      </c>
      <c r="FN161" s="228" t="s">
        <v>17</v>
      </c>
      <c r="FO161" s="228" t="s">
        <v>3459</v>
      </c>
      <c r="FP161" s="218" t="s">
        <v>17</v>
      </c>
      <c r="FQ161" s="219">
        <v>45698</v>
      </c>
      <c r="FR161" s="227" t="s">
        <v>4573</v>
      </c>
      <c r="FS161" s="230" t="s">
        <v>17</v>
      </c>
      <c r="FT161" s="230" t="s">
        <v>17</v>
      </c>
      <c r="FU161" s="230" t="s">
        <v>17</v>
      </c>
      <c r="FV161" s="230" t="s">
        <v>17</v>
      </c>
      <c r="FW161" s="230" t="s">
        <v>3459</v>
      </c>
      <c r="FX161" s="230" t="s">
        <v>17</v>
      </c>
      <c r="FY161" s="214">
        <v>45698</v>
      </c>
      <c r="FZ161" s="228" t="s">
        <v>3215</v>
      </c>
      <c r="GA161" s="228">
        <v>1</v>
      </c>
      <c r="GB161" s="228" t="s">
        <v>1188</v>
      </c>
      <c r="GC161" s="228" t="s">
        <v>33</v>
      </c>
      <c r="GD161" s="228">
        <v>2</v>
      </c>
      <c r="GE161" s="228" t="s">
        <v>17</v>
      </c>
      <c r="GF161" s="228" t="s">
        <v>17</v>
      </c>
      <c r="GG161" s="229">
        <v>45614</v>
      </c>
      <c r="GH161" s="227" t="s">
        <v>3221</v>
      </c>
      <c r="GI161" s="230">
        <v>3</v>
      </c>
      <c r="GJ161" s="230" t="s">
        <v>1188</v>
      </c>
      <c r="GK161" s="230" t="s">
        <v>33</v>
      </c>
      <c r="GL161" s="230">
        <v>2</v>
      </c>
      <c r="GM161" s="230" t="s">
        <v>17</v>
      </c>
      <c r="GN161" s="230" t="s">
        <v>17</v>
      </c>
      <c r="GO161" s="214">
        <v>45614</v>
      </c>
      <c r="GP161" s="228" t="s">
        <v>3216</v>
      </c>
      <c r="GQ161" s="228">
        <v>1</v>
      </c>
      <c r="GR161" s="228" t="s">
        <v>1188</v>
      </c>
      <c r="GS161" s="228" t="s">
        <v>33</v>
      </c>
      <c r="GT161" s="228">
        <v>2</v>
      </c>
      <c r="GU161" s="228" t="s">
        <v>17</v>
      </c>
      <c r="GV161" s="228" t="s">
        <v>17</v>
      </c>
      <c r="GW161" s="229">
        <v>45614</v>
      </c>
      <c r="GX161" s="227" t="s">
        <v>3222</v>
      </c>
      <c r="GY161" s="230">
        <v>3</v>
      </c>
      <c r="GZ161" s="230" t="s">
        <v>1188</v>
      </c>
      <c r="HA161" s="230" t="s">
        <v>33</v>
      </c>
      <c r="HB161" s="230">
        <v>2</v>
      </c>
      <c r="HC161" s="230" t="s">
        <v>17</v>
      </c>
      <c r="HD161" s="230" t="s">
        <v>17</v>
      </c>
      <c r="HE161" s="214">
        <v>45614</v>
      </c>
      <c r="HF161" s="228" t="s">
        <v>3214</v>
      </c>
      <c r="HG161" s="228">
        <v>0</v>
      </c>
      <c r="HH161" s="228" t="s">
        <v>1188</v>
      </c>
      <c r="HI161" s="228" t="s">
        <v>33</v>
      </c>
      <c r="HJ161" s="228">
        <v>2</v>
      </c>
      <c r="HK161" s="228" t="s">
        <v>17</v>
      </c>
      <c r="HL161" s="228" t="s">
        <v>17</v>
      </c>
      <c r="HM161" s="229">
        <v>45614</v>
      </c>
      <c r="HN161" s="227" t="s">
        <v>3220</v>
      </c>
      <c r="HO161" s="230">
        <v>2</v>
      </c>
      <c r="HP161" s="230" t="s">
        <v>1188</v>
      </c>
      <c r="HQ161" s="230" t="s">
        <v>33</v>
      </c>
      <c r="HR161" s="230">
        <v>2</v>
      </c>
      <c r="HS161" s="230" t="s">
        <v>17</v>
      </c>
      <c r="HT161" s="230" t="s">
        <v>17</v>
      </c>
      <c r="HU161" s="214">
        <v>45614</v>
      </c>
      <c r="HV161" s="228" t="s">
        <v>3217</v>
      </c>
      <c r="HW161" s="228">
        <v>3</v>
      </c>
      <c r="HX161" s="228" t="s">
        <v>1188</v>
      </c>
      <c r="HY161" s="228" t="s">
        <v>33</v>
      </c>
      <c r="HZ161" s="228">
        <v>2</v>
      </c>
      <c r="IA161" s="228" t="s">
        <v>17</v>
      </c>
      <c r="IB161" s="228" t="s">
        <v>17</v>
      </c>
      <c r="IC161" s="229">
        <v>45614</v>
      </c>
      <c r="ID161" s="227" t="s">
        <v>3219</v>
      </c>
      <c r="IE161" s="230">
        <v>2</v>
      </c>
      <c r="IF161" s="230" t="s">
        <v>1188</v>
      </c>
      <c r="IG161" s="230" t="s">
        <v>33</v>
      </c>
      <c r="IH161" s="230">
        <v>2</v>
      </c>
      <c r="II161" s="230" t="s">
        <v>17</v>
      </c>
      <c r="IJ161" s="230" t="s">
        <v>17</v>
      </c>
      <c r="IK161" s="214">
        <v>45614</v>
      </c>
      <c r="IL161" s="228" t="s">
        <v>3218</v>
      </c>
      <c r="IM161" s="228">
        <v>1</v>
      </c>
      <c r="IN161" s="228" t="s">
        <v>1188</v>
      </c>
      <c r="IO161" s="228" t="s">
        <v>33</v>
      </c>
      <c r="IP161" s="228">
        <v>2</v>
      </c>
      <c r="IQ161" s="228" t="s">
        <v>17</v>
      </c>
      <c r="IR161" s="228" t="s">
        <v>17</v>
      </c>
      <c r="IS161" s="229">
        <v>45614</v>
      </c>
    </row>
    <row r="162" spans="1:253" x14ac:dyDescent="0.35">
      <c r="A162" s="11" t="s">
        <v>141</v>
      </c>
      <c r="B162" s="11" t="s">
        <v>10651</v>
      </c>
      <c r="C162" s="11" t="s">
        <v>142</v>
      </c>
      <c r="D162" s="11" t="s">
        <v>143</v>
      </c>
      <c r="E162" s="11" t="s">
        <v>9775</v>
      </c>
      <c r="F162" s="11" t="s">
        <v>7979</v>
      </c>
      <c r="G162" s="212">
        <v>21546000</v>
      </c>
      <c r="H162" s="213" t="s">
        <v>7976</v>
      </c>
      <c r="I162" s="213" t="s">
        <v>742</v>
      </c>
      <c r="J162" s="213">
        <v>2</v>
      </c>
      <c r="K162" s="213" t="s">
        <v>7978</v>
      </c>
      <c r="L162" s="213" t="s">
        <v>7977</v>
      </c>
      <c r="M162" s="214">
        <v>45715</v>
      </c>
      <c r="N162" s="227" t="s">
        <v>7983</v>
      </c>
      <c r="O162" s="216">
        <v>752618</v>
      </c>
      <c r="P162" s="216" t="s">
        <v>7980</v>
      </c>
      <c r="Q162" s="216" t="s">
        <v>742</v>
      </c>
      <c r="R162" s="216">
        <v>2</v>
      </c>
      <c r="S162" s="216" t="s">
        <v>7982</v>
      </c>
      <c r="T162" s="216" t="s">
        <v>7981</v>
      </c>
      <c r="U162" s="217">
        <v>45715</v>
      </c>
      <c r="V162" s="227" t="s">
        <v>7987</v>
      </c>
      <c r="W162" s="213">
        <v>21546000</v>
      </c>
      <c r="X162" s="213" t="s">
        <v>7984</v>
      </c>
      <c r="Y162" s="213" t="s">
        <v>742</v>
      </c>
      <c r="Z162" s="213">
        <v>2</v>
      </c>
      <c r="AA162" s="213" t="s">
        <v>7986</v>
      </c>
      <c r="AB162" s="213" t="s">
        <v>7985</v>
      </c>
      <c r="AC162" s="214">
        <v>45715</v>
      </c>
      <c r="AD162" s="227" t="s">
        <v>7991</v>
      </c>
      <c r="AE162" s="218">
        <v>15602000</v>
      </c>
      <c r="AF162" s="218" t="s">
        <v>7988</v>
      </c>
      <c r="AG162" s="218" t="s">
        <v>742</v>
      </c>
      <c r="AH162" s="218">
        <v>2</v>
      </c>
      <c r="AI162" s="218" t="s">
        <v>7990</v>
      </c>
      <c r="AJ162" s="218" t="s">
        <v>7989</v>
      </c>
      <c r="AK162" s="219">
        <v>45715</v>
      </c>
      <c r="AL162" s="227" t="s">
        <v>7995</v>
      </c>
      <c r="AM162" s="213">
        <v>202000</v>
      </c>
      <c r="AN162" s="213" t="s">
        <v>7992</v>
      </c>
      <c r="AO162" s="213" t="s">
        <v>742</v>
      </c>
      <c r="AP162" s="213">
        <v>2</v>
      </c>
      <c r="AQ162" s="213" t="s">
        <v>7994</v>
      </c>
      <c r="AR162" s="213" t="s">
        <v>7993</v>
      </c>
      <c r="AS162" s="214">
        <v>45715</v>
      </c>
      <c r="AT162" s="228" t="s">
        <v>392</v>
      </c>
      <c r="AU162" s="218">
        <v>0</v>
      </c>
      <c r="AV162" s="218" t="s">
        <v>17</v>
      </c>
      <c r="AW162" s="218" t="s">
        <v>358</v>
      </c>
      <c r="AX162" s="218">
        <v>1</v>
      </c>
      <c r="AY162" s="218" t="s">
        <v>17</v>
      </c>
      <c r="AZ162" s="218" t="s">
        <v>17</v>
      </c>
      <c r="BA162" s="219">
        <v>43784</v>
      </c>
      <c r="BB162" s="227" t="s">
        <v>7997</v>
      </c>
      <c r="BC162" s="213">
        <v>20200</v>
      </c>
      <c r="BD162" s="213" t="s">
        <v>7868</v>
      </c>
      <c r="BE162" s="213" t="s">
        <v>742</v>
      </c>
      <c r="BF162" s="213">
        <v>2</v>
      </c>
      <c r="BG162" s="213" t="s">
        <v>7996</v>
      </c>
      <c r="BH162" s="213" t="s">
        <v>7869</v>
      </c>
      <c r="BI162" s="214">
        <v>45715</v>
      </c>
      <c r="BJ162" s="228" t="s">
        <v>8001</v>
      </c>
      <c r="BK162" s="228">
        <v>740</v>
      </c>
      <c r="BL162" s="228" t="s">
        <v>7998</v>
      </c>
      <c r="BM162" s="228" t="s">
        <v>742</v>
      </c>
      <c r="BN162" s="228">
        <v>2</v>
      </c>
      <c r="BO162" s="228" t="s">
        <v>8000</v>
      </c>
      <c r="BP162" s="218" t="s">
        <v>7999</v>
      </c>
      <c r="BQ162" s="229">
        <v>45715</v>
      </c>
      <c r="BR162" s="227" t="s">
        <v>145</v>
      </c>
      <c r="BS162" s="230">
        <v>0</v>
      </c>
      <c r="BT162" s="230">
        <v>0</v>
      </c>
      <c r="BU162" s="230" t="s">
        <v>33</v>
      </c>
      <c r="BV162" s="230">
        <v>2</v>
      </c>
      <c r="BW162" s="230" t="s">
        <v>144</v>
      </c>
      <c r="BX162" s="230">
        <v>0</v>
      </c>
      <c r="BY162" s="214">
        <v>43509</v>
      </c>
      <c r="BZ162" s="228" t="s">
        <v>146</v>
      </c>
      <c r="CA162" s="228">
        <v>0</v>
      </c>
      <c r="CB162" s="228">
        <v>0</v>
      </c>
      <c r="CC162" s="228" t="s">
        <v>33</v>
      </c>
      <c r="CD162" s="228">
        <v>2</v>
      </c>
      <c r="CE162" s="228" t="s">
        <v>144</v>
      </c>
      <c r="CF162" s="228">
        <v>0</v>
      </c>
      <c r="CG162" s="229">
        <v>43509</v>
      </c>
      <c r="CH162" s="227" t="s">
        <v>10917</v>
      </c>
      <c r="CI162" s="228" t="e">
        <v>#N/A</v>
      </c>
      <c r="CJ162" s="228" t="e">
        <v>#N/A</v>
      </c>
      <c r="CK162" s="228" t="e">
        <v>#N/A</v>
      </c>
      <c r="CL162" s="228" t="e">
        <v>#N/A</v>
      </c>
      <c r="CM162" s="228" t="e">
        <v>#N/A</v>
      </c>
      <c r="CN162" s="228" t="e">
        <v>#N/A</v>
      </c>
      <c r="CO162" s="231" t="e">
        <v>#N/A</v>
      </c>
      <c r="CP162" s="228" t="s">
        <v>391</v>
      </c>
      <c r="CQ162" s="230" t="s">
        <v>17</v>
      </c>
      <c r="CR162" s="230" t="s">
        <v>17</v>
      </c>
      <c r="CS162" s="230" t="s">
        <v>17</v>
      </c>
      <c r="CT162" s="230" t="s">
        <v>17</v>
      </c>
      <c r="CU162" s="230" t="s">
        <v>17</v>
      </c>
      <c r="CV162" s="230" t="s">
        <v>17</v>
      </c>
      <c r="CW162" s="214">
        <v>43784</v>
      </c>
      <c r="CX162" s="228" t="s">
        <v>8006</v>
      </c>
      <c r="CY162" s="218">
        <v>9800000</v>
      </c>
      <c r="CZ162" s="218" t="s">
        <v>8014</v>
      </c>
      <c r="DA162" s="218" t="s">
        <v>358</v>
      </c>
      <c r="DB162" s="218">
        <v>1</v>
      </c>
      <c r="DC162" s="218" t="s">
        <v>8016</v>
      </c>
      <c r="DD162" s="218" t="s">
        <v>8015</v>
      </c>
      <c r="DE162" s="220">
        <v>45715</v>
      </c>
      <c r="DF162" s="227" t="s">
        <v>8009</v>
      </c>
      <c r="DG162" s="213">
        <v>5944000</v>
      </c>
      <c r="DH162" s="230" t="s">
        <v>8007</v>
      </c>
      <c r="DI162" s="230" t="s">
        <v>742</v>
      </c>
      <c r="DJ162" s="230">
        <v>2</v>
      </c>
      <c r="DK162" s="230" t="s">
        <v>8008</v>
      </c>
      <c r="DL162" s="230" t="s">
        <v>7989</v>
      </c>
      <c r="DM162" s="214">
        <v>45715</v>
      </c>
      <c r="DN162" s="228" t="s">
        <v>8013</v>
      </c>
      <c r="DO162" s="218">
        <v>5802000</v>
      </c>
      <c r="DP162" s="228" t="s">
        <v>8010</v>
      </c>
      <c r="DQ162" s="228" t="s">
        <v>358</v>
      </c>
      <c r="DR162" s="228">
        <v>1</v>
      </c>
      <c r="DS162" s="228" t="s">
        <v>8012</v>
      </c>
      <c r="DT162" s="228" t="s">
        <v>8011</v>
      </c>
      <c r="DU162" s="229">
        <v>45715</v>
      </c>
      <c r="DV162" s="227" t="s">
        <v>8017</v>
      </c>
      <c r="DW162" s="213">
        <v>9564000</v>
      </c>
      <c r="DX162" s="230" t="s">
        <v>8014</v>
      </c>
      <c r="DY162" s="230" t="s">
        <v>358</v>
      </c>
      <c r="DZ162" s="230">
        <v>1</v>
      </c>
      <c r="EA162" s="230" t="s">
        <v>8016</v>
      </c>
      <c r="EB162" s="230" t="s">
        <v>8015</v>
      </c>
      <c r="EC162" s="214">
        <v>45715</v>
      </c>
      <c r="ED162" s="228" t="s">
        <v>8021</v>
      </c>
      <c r="EE162" s="218">
        <v>236000</v>
      </c>
      <c r="EF162" s="228" t="s">
        <v>8018</v>
      </c>
      <c r="EG162" s="228" t="s">
        <v>22</v>
      </c>
      <c r="EH162" s="228">
        <v>3</v>
      </c>
      <c r="EI162" s="228" t="s">
        <v>8020</v>
      </c>
      <c r="EJ162" s="228" t="s">
        <v>8019</v>
      </c>
      <c r="EK162" s="229">
        <v>45715</v>
      </c>
      <c r="EL162" s="227" t="s">
        <v>8025</v>
      </c>
      <c r="EM162" s="213">
        <v>0</v>
      </c>
      <c r="EN162" s="230" t="s">
        <v>8022</v>
      </c>
      <c r="EO162" s="230" t="s">
        <v>17</v>
      </c>
      <c r="EP162" s="230" t="s">
        <v>17</v>
      </c>
      <c r="EQ162" s="230" t="s">
        <v>8024</v>
      </c>
      <c r="ER162" s="230" t="s">
        <v>8023</v>
      </c>
      <c r="ES162" s="214">
        <v>45715</v>
      </c>
      <c r="ET162" s="228" t="s">
        <v>8002</v>
      </c>
      <c r="EU162" s="228">
        <v>740</v>
      </c>
      <c r="EV162" s="228" t="s">
        <v>7998</v>
      </c>
      <c r="EW162" s="228" t="s">
        <v>742</v>
      </c>
      <c r="EX162" s="228">
        <v>2</v>
      </c>
      <c r="EY162" s="228" t="s">
        <v>8000</v>
      </c>
      <c r="EZ162" s="228" t="s">
        <v>7999</v>
      </c>
      <c r="FA162" s="229">
        <v>45715</v>
      </c>
      <c r="FB162" s="227" t="s">
        <v>541</v>
      </c>
      <c r="FC162" s="230">
        <v>3</v>
      </c>
      <c r="FD162" s="230" t="s">
        <v>538</v>
      </c>
      <c r="FE162" s="230" t="s">
        <v>358</v>
      </c>
      <c r="FF162" s="230">
        <v>1</v>
      </c>
      <c r="FG162" s="230" t="s">
        <v>540</v>
      </c>
      <c r="FH162" s="230" t="s">
        <v>539</v>
      </c>
      <c r="FI162" s="214">
        <v>44451</v>
      </c>
      <c r="FJ162" s="227" t="s">
        <v>313</v>
      </c>
      <c r="FK162" s="228" t="s">
        <v>17</v>
      </c>
      <c r="FL162" s="228" t="s">
        <v>306</v>
      </c>
      <c r="FM162" s="228" t="s">
        <v>17</v>
      </c>
      <c r="FN162" s="228" t="s">
        <v>17</v>
      </c>
      <c r="FO162" s="228" t="s">
        <v>308</v>
      </c>
      <c r="FP162" s="218" t="s">
        <v>312</v>
      </c>
      <c r="FQ162" s="219">
        <v>43578</v>
      </c>
      <c r="FR162" s="227" t="s">
        <v>314</v>
      </c>
      <c r="FS162" s="230" t="s">
        <v>17</v>
      </c>
      <c r="FT162" s="230" t="s">
        <v>306</v>
      </c>
      <c r="FU162" s="230" t="s">
        <v>17</v>
      </c>
      <c r="FV162" s="230" t="s">
        <v>17</v>
      </c>
      <c r="FW162" s="230" t="s">
        <v>308</v>
      </c>
      <c r="FX162" s="230" t="s">
        <v>312</v>
      </c>
      <c r="FY162" s="214">
        <v>43578</v>
      </c>
      <c r="FZ162" s="228" t="s">
        <v>2179</v>
      </c>
      <c r="GA162" s="228">
        <v>1</v>
      </c>
      <c r="GB162" s="228" t="s">
        <v>1188</v>
      </c>
      <c r="GC162" s="228" t="s">
        <v>33</v>
      </c>
      <c r="GD162" s="228">
        <v>2</v>
      </c>
      <c r="GE162" s="228" t="s">
        <v>17</v>
      </c>
      <c r="GF162" s="228" t="s">
        <v>17</v>
      </c>
      <c r="GG162" s="229">
        <v>45603</v>
      </c>
      <c r="GH162" s="227" t="s">
        <v>2185</v>
      </c>
      <c r="GI162" s="230">
        <v>0</v>
      </c>
      <c r="GJ162" s="230" t="s">
        <v>1188</v>
      </c>
      <c r="GK162" s="230" t="s">
        <v>33</v>
      </c>
      <c r="GL162" s="230">
        <v>2</v>
      </c>
      <c r="GM162" s="230" t="s">
        <v>17</v>
      </c>
      <c r="GN162" s="230" t="s">
        <v>17</v>
      </c>
      <c r="GO162" s="214">
        <v>45603</v>
      </c>
      <c r="GP162" s="228" t="s">
        <v>2180</v>
      </c>
      <c r="GQ162" s="228">
        <v>1</v>
      </c>
      <c r="GR162" s="228" t="s">
        <v>1188</v>
      </c>
      <c r="GS162" s="228" t="s">
        <v>33</v>
      </c>
      <c r="GT162" s="228">
        <v>2</v>
      </c>
      <c r="GU162" s="228" t="s">
        <v>17</v>
      </c>
      <c r="GV162" s="228" t="s">
        <v>17</v>
      </c>
      <c r="GW162" s="229">
        <v>45603</v>
      </c>
      <c r="GX162" s="227" t="s">
        <v>2186</v>
      </c>
      <c r="GY162" s="230">
        <v>0</v>
      </c>
      <c r="GZ162" s="230" t="s">
        <v>1188</v>
      </c>
      <c r="HA162" s="230" t="s">
        <v>33</v>
      </c>
      <c r="HB162" s="230">
        <v>2</v>
      </c>
      <c r="HC162" s="230" t="s">
        <v>17</v>
      </c>
      <c r="HD162" s="230" t="s">
        <v>17</v>
      </c>
      <c r="HE162" s="214">
        <v>45603</v>
      </c>
      <c r="HF162" s="228" t="s">
        <v>2178</v>
      </c>
      <c r="HG162" s="228">
        <v>0</v>
      </c>
      <c r="HH162" s="228" t="s">
        <v>1188</v>
      </c>
      <c r="HI162" s="228" t="s">
        <v>33</v>
      </c>
      <c r="HJ162" s="228">
        <v>2</v>
      </c>
      <c r="HK162" s="228" t="s">
        <v>17</v>
      </c>
      <c r="HL162" s="228" t="s">
        <v>17</v>
      </c>
      <c r="HM162" s="229">
        <v>45603</v>
      </c>
      <c r="HN162" s="227" t="s">
        <v>2184</v>
      </c>
      <c r="HO162" s="230">
        <v>0</v>
      </c>
      <c r="HP162" s="230" t="s">
        <v>1188</v>
      </c>
      <c r="HQ162" s="230" t="s">
        <v>33</v>
      </c>
      <c r="HR162" s="230">
        <v>2</v>
      </c>
      <c r="HS162" s="230" t="s">
        <v>17</v>
      </c>
      <c r="HT162" s="230" t="s">
        <v>17</v>
      </c>
      <c r="HU162" s="214">
        <v>45603</v>
      </c>
      <c r="HV162" s="228" t="s">
        <v>2181</v>
      </c>
      <c r="HW162" s="228">
        <v>0</v>
      </c>
      <c r="HX162" s="228" t="s">
        <v>1188</v>
      </c>
      <c r="HY162" s="228" t="s">
        <v>33</v>
      </c>
      <c r="HZ162" s="228">
        <v>2</v>
      </c>
      <c r="IA162" s="228" t="s">
        <v>17</v>
      </c>
      <c r="IB162" s="228" t="s">
        <v>17</v>
      </c>
      <c r="IC162" s="229">
        <v>45603</v>
      </c>
      <c r="ID162" s="227" t="s">
        <v>2183</v>
      </c>
      <c r="IE162" s="230">
        <v>0</v>
      </c>
      <c r="IF162" s="230" t="s">
        <v>1188</v>
      </c>
      <c r="IG162" s="230" t="s">
        <v>33</v>
      </c>
      <c r="IH162" s="230">
        <v>2</v>
      </c>
      <c r="II162" s="230" t="s">
        <v>17</v>
      </c>
      <c r="IJ162" s="230" t="s">
        <v>17</v>
      </c>
      <c r="IK162" s="214">
        <v>45603</v>
      </c>
      <c r="IL162" s="228" t="s">
        <v>2182</v>
      </c>
      <c r="IM162" s="228">
        <v>2</v>
      </c>
      <c r="IN162" s="228" t="s">
        <v>1188</v>
      </c>
      <c r="IO162" s="228" t="s">
        <v>33</v>
      </c>
      <c r="IP162" s="228">
        <v>2</v>
      </c>
      <c r="IQ162" s="228" t="s">
        <v>17</v>
      </c>
      <c r="IR162" s="228" t="s">
        <v>17</v>
      </c>
      <c r="IS162" s="229">
        <v>45603</v>
      </c>
    </row>
    <row r="163" spans="1:253" x14ac:dyDescent="0.35">
      <c r="A163" s="11" t="s">
        <v>68</v>
      </c>
      <c r="B163" s="11" t="s">
        <v>10653</v>
      </c>
      <c r="C163" s="11" t="s">
        <v>69</v>
      </c>
      <c r="D163" s="11" t="s">
        <v>70</v>
      </c>
      <c r="E163" s="11" t="s">
        <v>9776</v>
      </c>
      <c r="F163" s="11" t="s">
        <v>7853</v>
      </c>
      <c r="G163" s="212">
        <v>16756000</v>
      </c>
      <c r="H163" s="213" t="s">
        <v>7764</v>
      </c>
      <c r="I163" s="213" t="s">
        <v>742</v>
      </c>
      <c r="J163" s="213">
        <v>2</v>
      </c>
      <c r="K163" s="213" t="s">
        <v>7852</v>
      </c>
      <c r="L163" s="213" t="s">
        <v>7851</v>
      </c>
      <c r="M163" s="214">
        <v>45715</v>
      </c>
      <c r="N163" s="227" t="s">
        <v>7856</v>
      </c>
      <c r="O163" s="216">
        <v>386850</v>
      </c>
      <c r="P163" s="216" t="s">
        <v>7854</v>
      </c>
      <c r="Q163" s="216" t="s">
        <v>358</v>
      </c>
      <c r="R163" s="216">
        <v>1</v>
      </c>
      <c r="S163" s="216" t="s">
        <v>7855</v>
      </c>
      <c r="T163" s="216" t="s">
        <v>7851</v>
      </c>
      <c r="U163" s="217">
        <v>45715</v>
      </c>
      <c r="V163" s="227" t="s">
        <v>7860</v>
      </c>
      <c r="W163" s="213">
        <v>16756000</v>
      </c>
      <c r="X163" s="213" t="s">
        <v>7857</v>
      </c>
      <c r="Y163" s="213" t="s">
        <v>742</v>
      </c>
      <c r="Z163" s="213">
        <v>2</v>
      </c>
      <c r="AA163" s="213" t="s">
        <v>7859</v>
      </c>
      <c r="AB163" s="213" t="s">
        <v>7858</v>
      </c>
      <c r="AC163" s="214">
        <v>45715</v>
      </c>
      <c r="AD163" s="227" t="s">
        <v>7863</v>
      </c>
      <c r="AE163" s="218">
        <v>16756000</v>
      </c>
      <c r="AF163" s="218" t="s">
        <v>7861</v>
      </c>
      <c r="AG163" s="218" t="s">
        <v>742</v>
      </c>
      <c r="AH163" s="218">
        <v>2</v>
      </c>
      <c r="AI163" s="218" t="s">
        <v>7862</v>
      </c>
      <c r="AJ163" s="218" t="s">
        <v>7858</v>
      </c>
      <c r="AK163" s="219">
        <v>45715</v>
      </c>
      <c r="AL163" s="227" t="s">
        <v>7867</v>
      </c>
      <c r="AM163" s="213">
        <v>23000</v>
      </c>
      <c r="AN163" s="213" t="s">
        <v>7864</v>
      </c>
      <c r="AO163" s="213" t="s">
        <v>742</v>
      </c>
      <c r="AP163" s="213">
        <v>2</v>
      </c>
      <c r="AQ163" s="213" t="s">
        <v>7866</v>
      </c>
      <c r="AR163" s="213" t="s">
        <v>7865</v>
      </c>
      <c r="AS163" s="214">
        <v>45715</v>
      </c>
      <c r="AT163" s="228" t="s">
        <v>389</v>
      </c>
      <c r="AU163" s="218">
        <v>0</v>
      </c>
      <c r="AV163" s="218" t="s">
        <v>17</v>
      </c>
      <c r="AW163" s="218" t="s">
        <v>17</v>
      </c>
      <c r="AX163" s="218" t="s">
        <v>17</v>
      </c>
      <c r="AY163" s="218" t="s">
        <v>388</v>
      </c>
      <c r="AZ163" s="218" t="s">
        <v>17</v>
      </c>
      <c r="BA163" s="219">
        <v>43742</v>
      </c>
      <c r="BB163" s="227" t="s">
        <v>7871</v>
      </c>
      <c r="BC163" s="213">
        <v>20200</v>
      </c>
      <c r="BD163" s="213" t="s">
        <v>7868</v>
      </c>
      <c r="BE163" s="213" t="s">
        <v>742</v>
      </c>
      <c r="BF163" s="213">
        <v>2</v>
      </c>
      <c r="BG163" s="213" t="s">
        <v>7870</v>
      </c>
      <c r="BH163" s="213" t="s">
        <v>7869</v>
      </c>
      <c r="BI163" s="214">
        <v>45715</v>
      </c>
      <c r="BJ163" s="228" t="s">
        <v>7875</v>
      </c>
      <c r="BK163" s="228">
        <v>719</v>
      </c>
      <c r="BL163" s="228" t="s">
        <v>7872</v>
      </c>
      <c r="BM163" s="228" t="s">
        <v>742</v>
      </c>
      <c r="BN163" s="228">
        <v>2</v>
      </c>
      <c r="BO163" s="228" t="s">
        <v>7874</v>
      </c>
      <c r="BP163" s="218" t="s">
        <v>7873</v>
      </c>
      <c r="BQ163" s="229">
        <v>45715</v>
      </c>
      <c r="BR163" s="227" t="s">
        <v>393</v>
      </c>
      <c r="BS163" s="230" t="s">
        <v>17</v>
      </c>
      <c r="BT163" s="230" t="s">
        <v>17</v>
      </c>
      <c r="BU163" s="230" t="s">
        <v>17</v>
      </c>
      <c r="BV163" s="230" t="s">
        <v>17</v>
      </c>
      <c r="BW163" s="230" t="s">
        <v>17</v>
      </c>
      <c r="BX163" s="230" t="s">
        <v>17</v>
      </c>
      <c r="BY163" s="214">
        <v>43787</v>
      </c>
      <c r="BZ163" s="228" t="s">
        <v>394</v>
      </c>
      <c r="CA163" s="228" t="s">
        <v>17</v>
      </c>
      <c r="CB163" s="228" t="s">
        <v>17</v>
      </c>
      <c r="CC163" s="228" t="s">
        <v>17</v>
      </c>
      <c r="CD163" s="228" t="s">
        <v>17</v>
      </c>
      <c r="CE163" s="228" t="s">
        <v>17</v>
      </c>
      <c r="CF163" s="228" t="s">
        <v>17</v>
      </c>
      <c r="CG163" s="229">
        <v>43787</v>
      </c>
      <c r="CH163" s="227" t="s">
        <v>10918</v>
      </c>
      <c r="CI163" s="228" t="e">
        <v>#N/A</v>
      </c>
      <c r="CJ163" s="228" t="e">
        <v>#N/A</v>
      </c>
      <c r="CK163" s="228" t="e">
        <v>#N/A</v>
      </c>
      <c r="CL163" s="228" t="e">
        <v>#N/A</v>
      </c>
      <c r="CM163" s="228" t="e">
        <v>#N/A</v>
      </c>
      <c r="CN163" s="228" t="e">
        <v>#N/A</v>
      </c>
      <c r="CO163" s="231" t="e">
        <v>#N/A</v>
      </c>
      <c r="CP163" s="228" t="s">
        <v>71</v>
      </c>
      <c r="CQ163" s="230" t="s">
        <v>17</v>
      </c>
      <c r="CR163" s="230">
        <v>0</v>
      </c>
      <c r="CS163" s="230" t="s">
        <v>17</v>
      </c>
      <c r="CT163" s="230" t="s">
        <v>17</v>
      </c>
      <c r="CU163" s="230">
        <v>0</v>
      </c>
      <c r="CV163" s="230">
        <v>0</v>
      </c>
      <c r="CW163" s="214">
        <v>43502</v>
      </c>
      <c r="CX163" s="228" t="s">
        <v>7881</v>
      </c>
      <c r="CY163" s="218">
        <v>7600000</v>
      </c>
      <c r="CZ163" s="218" t="s">
        <v>7878</v>
      </c>
      <c r="DA163" s="218" t="s">
        <v>742</v>
      </c>
      <c r="DB163" s="218">
        <v>2</v>
      </c>
      <c r="DC163" s="218" t="s">
        <v>7889</v>
      </c>
      <c r="DD163" s="218" t="s">
        <v>7888</v>
      </c>
      <c r="DE163" s="220">
        <v>45715</v>
      </c>
      <c r="DF163" s="227" t="s">
        <v>7883</v>
      </c>
      <c r="DG163" s="213">
        <v>0</v>
      </c>
      <c r="DH163" s="230" t="s">
        <v>7857</v>
      </c>
      <c r="DI163" s="230" t="s">
        <v>742</v>
      </c>
      <c r="DJ163" s="230">
        <v>2</v>
      </c>
      <c r="DK163" s="230" t="s">
        <v>7882</v>
      </c>
      <c r="DL163" s="230" t="s">
        <v>7858</v>
      </c>
      <c r="DM163" s="214">
        <v>45715</v>
      </c>
      <c r="DN163" s="228" t="s">
        <v>7887</v>
      </c>
      <c r="DO163" s="218">
        <v>9156000</v>
      </c>
      <c r="DP163" s="228" t="s">
        <v>7884</v>
      </c>
      <c r="DQ163" s="228" t="s">
        <v>742</v>
      </c>
      <c r="DR163" s="228">
        <v>2</v>
      </c>
      <c r="DS163" s="228" t="s">
        <v>7886</v>
      </c>
      <c r="DT163" s="228" t="s">
        <v>7885</v>
      </c>
      <c r="DU163" s="229">
        <v>45715</v>
      </c>
      <c r="DV163" s="227" t="s">
        <v>7890</v>
      </c>
      <c r="DW163" s="213">
        <v>7600000</v>
      </c>
      <c r="DX163" s="230" t="s">
        <v>7878</v>
      </c>
      <c r="DY163" s="230" t="s">
        <v>742</v>
      </c>
      <c r="DZ163" s="230">
        <v>2</v>
      </c>
      <c r="EA163" s="230" t="s">
        <v>7889</v>
      </c>
      <c r="EB163" s="230" t="s">
        <v>7888</v>
      </c>
      <c r="EC163" s="214">
        <v>45715</v>
      </c>
      <c r="ED163" s="228" t="s">
        <v>7894</v>
      </c>
      <c r="EE163" s="218" t="s">
        <v>17</v>
      </c>
      <c r="EF163" s="228" t="s">
        <v>7891</v>
      </c>
      <c r="EG163" s="228" t="s">
        <v>22</v>
      </c>
      <c r="EH163" s="228">
        <v>3</v>
      </c>
      <c r="EI163" s="228" t="s">
        <v>7893</v>
      </c>
      <c r="EJ163" s="228" t="s">
        <v>7892</v>
      </c>
      <c r="EK163" s="229">
        <v>45715</v>
      </c>
      <c r="EL163" s="227" t="s">
        <v>7896</v>
      </c>
      <c r="EM163" s="213" t="s">
        <v>17</v>
      </c>
      <c r="EN163" s="230" t="s">
        <v>378</v>
      </c>
      <c r="EO163" s="230" t="s">
        <v>22</v>
      </c>
      <c r="EP163" s="230">
        <v>3</v>
      </c>
      <c r="EQ163" s="230" t="s">
        <v>7895</v>
      </c>
      <c r="ER163" s="230" t="s">
        <v>17</v>
      </c>
      <c r="ES163" s="214">
        <v>45715</v>
      </c>
      <c r="ET163" s="228" t="s">
        <v>7877</v>
      </c>
      <c r="EU163" s="228">
        <v>719</v>
      </c>
      <c r="EV163" s="228" t="s">
        <v>7872</v>
      </c>
      <c r="EW163" s="228" t="s">
        <v>742</v>
      </c>
      <c r="EX163" s="228">
        <v>2</v>
      </c>
      <c r="EY163" s="228" t="s">
        <v>7876</v>
      </c>
      <c r="EZ163" s="228" t="s">
        <v>7873</v>
      </c>
      <c r="FA163" s="229">
        <v>45715</v>
      </c>
      <c r="FB163" s="227" t="s">
        <v>604</v>
      </c>
      <c r="FC163" s="230">
        <v>4</v>
      </c>
      <c r="FD163" s="230" t="s">
        <v>17</v>
      </c>
      <c r="FE163" s="230" t="s">
        <v>33</v>
      </c>
      <c r="FF163" s="230">
        <v>2</v>
      </c>
      <c r="FG163" s="230" t="s">
        <v>603</v>
      </c>
      <c r="FH163" s="230" t="s">
        <v>17</v>
      </c>
      <c r="FI163" s="214">
        <v>44660</v>
      </c>
      <c r="FJ163" s="227" t="s">
        <v>72</v>
      </c>
      <c r="FK163" s="228" t="s">
        <v>17</v>
      </c>
      <c r="FL163" s="228">
        <v>0</v>
      </c>
      <c r="FM163" s="228" t="s">
        <v>17</v>
      </c>
      <c r="FN163" s="228" t="s">
        <v>17</v>
      </c>
      <c r="FO163" s="228">
        <v>0</v>
      </c>
      <c r="FP163" s="218">
        <v>0</v>
      </c>
      <c r="FQ163" s="219">
        <v>43502</v>
      </c>
      <c r="FR163" s="227" t="s">
        <v>73</v>
      </c>
      <c r="FS163" s="230" t="s">
        <v>17</v>
      </c>
      <c r="FT163" s="230">
        <v>0</v>
      </c>
      <c r="FU163" s="230" t="s">
        <v>17</v>
      </c>
      <c r="FV163" s="230" t="s">
        <v>17</v>
      </c>
      <c r="FW163" s="230">
        <v>0</v>
      </c>
      <c r="FX163" s="230">
        <v>0</v>
      </c>
      <c r="FY163" s="214">
        <v>43502</v>
      </c>
      <c r="FZ163" s="228" t="s">
        <v>2455</v>
      </c>
      <c r="GA163" s="228">
        <v>2</v>
      </c>
      <c r="GB163" s="228" t="s">
        <v>1188</v>
      </c>
      <c r="GC163" s="228" t="s">
        <v>33</v>
      </c>
      <c r="GD163" s="228">
        <v>2</v>
      </c>
      <c r="GE163" s="228" t="s">
        <v>17</v>
      </c>
      <c r="GF163" s="228" t="s">
        <v>17</v>
      </c>
      <c r="GG163" s="229">
        <v>45608</v>
      </c>
      <c r="GH163" s="227" t="s">
        <v>2461</v>
      </c>
      <c r="GI163" s="230">
        <v>0</v>
      </c>
      <c r="GJ163" s="230" t="s">
        <v>1188</v>
      </c>
      <c r="GK163" s="230" t="s">
        <v>33</v>
      </c>
      <c r="GL163" s="230">
        <v>2</v>
      </c>
      <c r="GM163" s="230" t="s">
        <v>17</v>
      </c>
      <c r="GN163" s="230" t="s">
        <v>17</v>
      </c>
      <c r="GO163" s="214">
        <v>45608</v>
      </c>
      <c r="GP163" s="228" t="s">
        <v>2456</v>
      </c>
      <c r="GQ163" s="228">
        <v>2</v>
      </c>
      <c r="GR163" s="228" t="s">
        <v>1188</v>
      </c>
      <c r="GS163" s="228" t="s">
        <v>33</v>
      </c>
      <c r="GT163" s="228">
        <v>2</v>
      </c>
      <c r="GU163" s="228" t="s">
        <v>17</v>
      </c>
      <c r="GV163" s="228" t="s">
        <v>17</v>
      </c>
      <c r="GW163" s="229">
        <v>45608</v>
      </c>
      <c r="GX163" s="227" t="s">
        <v>2462</v>
      </c>
      <c r="GY163" s="230">
        <v>0</v>
      </c>
      <c r="GZ163" s="230" t="s">
        <v>1188</v>
      </c>
      <c r="HA163" s="230" t="s">
        <v>33</v>
      </c>
      <c r="HB163" s="230">
        <v>2</v>
      </c>
      <c r="HC163" s="230" t="s">
        <v>17</v>
      </c>
      <c r="HD163" s="230" t="s">
        <v>17</v>
      </c>
      <c r="HE163" s="214">
        <v>45608</v>
      </c>
      <c r="HF163" s="228" t="s">
        <v>2454</v>
      </c>
      <c r="HG163" s="228">
        <v>2</v>
      </c>
      <c r="HH163" s="228" t="s">
        <v>1188</v>
      </c>
      <c r="HI163" s="228" t="s">
        <v>33</v>
      </c>
      <c r="HJ163" s="228">
        <v>2</v>
      </c>
      <c r="HK163" s="228" t="s">
        <v>17</v>
      </c>
      <c r="HL163" s="228" t="s">
        <v>17</v>
      </c>
      <c r="HM163" s="229">
        <v>45608</v>
      </c>
      <c r="HN163" s="227" t="s">
        <v>2460</v>
      </c>
      <c r="HO163" s="230">
        <v>0</v>
      </c>
      <c r="HP163" s="230" t="s">
        <v>1188</v>
      </c>
      <c r="HQ163" s="230" t="s">
        <v>33</v>
      </c>
      <c r="HR163" s="230">
        <v>2</v>
      </c>
      <c r="HS163" s="230" t="s">
        <v>17</v>
      </c>
      <c r="HT163" s="230" t="s">
        <v>17</v>
      </c>
      <c r="HU163" s="214">
        <v>45608</v>
      </c>
      <c r="HV163" s="228" t="s">
        <v>2457</v>
      </c>
      <c r="HW163" s="228">
        <v>0</v>
      </c>
      <c r="HX163" s="228" t="s">
        <v>1188</v>
      </c>
      <c r="HY163" s="228" t="s">
        <v>33</v>
      </c>
      <c r="HZ163" s="228">
        <v>2</v>
      </c>
      <c r="IA163" s="228" t="s">
        <v>17</v>
      </c>
      <c r="IB163" s="228" t="s">
        <v>17</v>
      </c>
      <c r="IC163" s="229">
        <v>45608</v>
      </c>
      <c r="ID163" s="227" t="s">
        <v>2459</v>
      </c>
      <c r="IE163" s="230">
        <v>2</v>
      </c>
      <c r="IF163" s="230" t="s">
        <v>1188</v>
      </c>
      <c r="IG163" s="230" t="s">
        <v>33</v>
      </c>
      <c r="IH163" s="230">
        <v>2</v>
      </c>
      <c r="II163" s="230" t="s">
        <v>17</v>
      </c>
      <c r="IJ163" s="230" t="s">
        <v>17</v>
      </c>
      <c r="IK163" s="214">
        <v>45608</v>
      </c>
      <c r="IL163" s="228" t="s">
        <v>2458</v>
      </c>
      <c r="IM163" s="228">
        <v>2</v>
      </c>
      <c r="IN163" s="228" t="s">
        <v>1188</v>
      </c>
      <c r="IO163" s="228" t="s">
        <v>33</v>
      </c>
      <c r="IP163" s="228">
        <v>2</v>
      </c>
      <c r="IQ163" s="228" t="s">
        <v>17</v>
      </c>
      <c r="IR163" s="228" t="s">
        <v>17</v>
      </c>
      <c r="IS163" s="229">
        <v>45608</v>
      </c>
    </row>
  </sheetData>
  <mergeCells count="31">
    <mergeCell ref="AD1:AK1"/>
    <mergeCell ref="ID1:IK1"/>
    <mergeCell ref="HV1:IC1"/>
    <mergeCell ref="CH1:CO1"/>
    <mergeCell ref="CP1:CW1"/>
    <mergeCell ref="HN1:HU1"/>
    <mergeCell ref="HF1:HM1"/>
    <mergeCell ref="ET1:FA1"/>
    <mergeCell ref="FB1:FI1"/>
    <mergeCell ref="GX1:HE1"/>
    <mergeCell ref="EM1:ES1"/>
    <mergeCell ref="BJ1:BQ1"/>
    <mergeCell ref="BR1:BY1"/>
    <mergeCell ref="DN1:DU1"/>
    <mergeCell ref="FZ1:GG1"/>
    <mergeCell ref="IL1:IS1"/>
    <mergeCell ref="F1:M1"/>
    <mergeCell ref="N1:U1"/>
    <mergeCell ref="DF1:DM1"/>
    <mergeCell ref="GP1:GW1"/>
    <mergeCell ref="EE1:EK1"/>
    <mergeCell ref="FR1:FY1"/>
    <mergeCell ref="BB1:BI1"/>
    <mergeCell ref="CX1:DE1"/>
    <mergeCell ref="BZ1:CG1"/>
    <mergeCell ref="DV1:EC1"/>
    <mergeCell ref="FJ1:FQ1"/>
    <mergeCell ref="GH1:GO1"/>
    <mergeCell ref="AT1:BA1"/>
    <mergeCell ref="AL1:AS1"/>
    <mergeCell ref="V1:AC1"/>
  </mergeCell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0" tint="-0.499984740745262"/>
  </sheetPr>
  <dimension ref="A1:AG163"/>
  <sheetViews>
    <sheetView topLeftCell="T270" workbookViewId="0">
      <selection activeCell="A250" sqref="A250:AG300"/>
    </sheetView>
  </sheetViews>
  <sheetFormatPr defaultColWidth="9.453125" defaultRowHeight="14.5" x14ac:dyDescent="0.35"/>
  <cols>
    <col min="1" max="1" width="36" style="1" customWidth="1"/>
    <col min="2" max="2" width="23.453125" style="1" customWidth="1"/>
    <col min="3" max="3" width="10.453125" style="1" bestFit="1" customWidth="1"/>
    <col min="4" max="4" width="11.453125" style="1" bestFit="1" customWidth="1"/>
    <col min="5" max="5" width="5.453125" style="1" bestFit="1" customWidth="1"/>
    <col min="6" max="6" width="12.453125" style="4" customWidth="1"/>
    <col min="7" max="7" width="11.453125" style="4" bestFit="1" customWidth="1"/>
    <col min="8" max="8" width="16.1796875" style="4" customWidth="1"/>
    <col min="9" max="9" width="10.453125" style="4" bestFit="1" customWidth="1"/>
    <col min="10" max="11" width="9.453125" style="4" hidden="1" customWidth="1"/>
    <col min="12" max="12" width="8.54296875" style="4" bestFit="1" customWidth="1"/>
    <col min="13" max="14" width="8.54296875" style="4" hidden="1" customWidth="1"/>
    <col min="15" max="15" width="6.453125" style="4" hidden="1" customWidth="1"/>
    <col min="16" max="16" width="6.54296875" style="4" hidden="1" customWidth="1"/>
    <col min="17" max="17" width="16.90625" style="4" customWidth="1"/>
    <col min="18" max="18" width="15.81640625" style="4" customWidth="1"/>
    <col min="19" max="19" width="10.453125" style="4" bestFit="1" customWidth="1"/>
    <col min="20" max="20" width="14.1796875" style="4" customWidth="1"/>
    <col min="21" max="21" width="10.453125" style="4" bestFit="1" customWidth="1"/>
    <col min="22" max="22" width="9.453125" style="4" bestFit="1" customWidth="1"/>
    <col min="23" max="24" width="10.453125" style="4" hidden="1" customWidth="1"/>
    <col min="25" max="25" width="9.453125" style="4" bestFit="1" customWidth="1"/>
    <col min="26" max="26" width="12.453125" style="4" bestFit="1" customWidth="1"/>
    <col min="27" max="27" width="9.453125" style="4" bestFit="1" customWidth="1"/>
    <col min="28" max="28" width="6.453125" style="4" bestFit="1" customWidth="1"/>
    <col min="29" max="31" width="9.453125" style="4" bestFit="1" customWidth="1"/>
    <col min="32" max="32" width="6.453125" style="4" bestFit="1" customWidth="1"/>
    <col min="33" max="33" width="12.453125" style="4" bestFit="1" customWidth="1"/>
    <col min="34" max="34" width="9.453125" style="1" customWidth="1"/>
    <col min="35" max="16384" width="9.453125" style="1"/>
  </cols>
  <sheetData>
    <row r="1" spans="1:33" s="5" customFormat="1" ht="147" customHeight="1" x14ac:dyDescent="0.25">
      <c r="A1" s="16" t="str">
        <f>'Core Indicators'!A:A</f>
        <v>Crisis</v>
      </c>
      <c r="B1" s="16" t="s">
        <v>9276</v>
      </c>
      <c r="C1" s="16" t="s">
        <v>9273</v>
      </c>
      <c r="D1" s="16" t="s">
        <v>9274</v>
      </c>
      <c r="E1" s="11" t="s">
        <v>9275</v>
      </c>
      <c r="F1" s="38" t="s">
        <v>9391</v>
      </c>
      <c r="G1" s="38" t="s">
        <v>9392</v>
      </c>
      <c r="H1" s="38" t="s">
        <v>9393</v>
      </c>
      <c r="I1" s="38" t="s">
        <v>9394</v>
      </c>
      <c r="J1" s="38" t="s">
        <v>9395</v>
      </c>
      <c r="K1" s="38" t="s">
        <v>9396</v>
      </c>
      <c r="L1" s="38" t="s">
        <v>9397</v>
      </c>
      <c r="M1" s="38" t="s">
        <v>9398</v>
      </c>
      <c r="N1" s="38" t="s">
        <v>9399</v>
      </c>
      <c r="O1" s="38" t="s">
        <v>9400</v>
      </c>
      <c r="P1" s="39" t="s">
        <v>9401</v>
      </c>
      <c r="Q1" s="38" t="s">
        <v>9402</v>
      </c>
      <c r="R1" s="38" t="s">
        <v>9403</v>
      </c>
      <c r="S1" s="38" t="s">
        <v>9404</v>
      </c>
      <c r="T1" s="38" t="s">
        <v>9405</v>
      </c>
      <c r="U1" s="38" t="s">
        <v>9406</v>
      </c>
      <c r="V1" s="39" t="s">
        <v>9407</v>
      </c>
      <c r="W1" s="39" t="s">
        <v>9408</v>
      </c>
      <c r="X1" s="39" t="s">
        <v>9409</v>
      </c>
      <c r="Y1" s="39" t="s">
        <v>1190</v>
      </c>
      <c r="Z1" s="39" t="s">
        <v>1202</v>
      </c>
      <c r="AA1" s="39" t="s">
        <v>1192</v>
      </c>
      <c r="AB1" s="39" t="s">
        <v>1204</v>
      </c>
      <c r="AC1" s="39" t="s">
        <v>1187</v>
      </c>
      <c r="AD1" s="39" t="s">
        <v>1200</v>
      </c>
      <c r="AE1" s="39" t="s">
        <v>1194</v>
      </c>
      <c r="AF1" s="39" t="s">
        <v>9352</v>
      </c>
      <c r="AG1" s="39" t="s">
        <v>1196</v>
      </c>
    </row>
    <row r="2" spans="1:33" ht="39.65" customHeight="1" x14ac:dyDescent="0.35">
      <c r="A2" s="45">
        <f>'Core Indicators'!A:A</f>
        <v>0</v>
      </c>
      <c r="B2" s="18"/>
      <c r="C2" s="18"/>
      <c r="D2" s="18"/>
      <c r="E2" s="11"/>
      <c r="F2" s="12" t="s">
        <v>9410</v>
      </c>
      <c r="G2" s="12" t="s">
        <v>9411</v>
      </c>
      <c r="H2" s="12" t="s">
        <v>9411</v>
      </c>
      <c r="I2" s="12" t="s">
        <v>9411</v>
      </c>
      <c r="J2" s="12" t="s">
        <v>9411</v>
      </c>
      <c r="K2" s="12"/>
      <c r="L2" s="12" t="s">
        <v>9411</v>
      </c>
      <c r="M2" s="12" t="s">
        <v>9411</v>
      </c>
      <c r="N2" s="12" t="s">
        <v>9411</v>
      </c>
      <c r="O2" s="12" t="s">
        <v>9411</v>
      </c>
      <c r="P2" s="12" t="s">
        <v>9412</v>
      </c>
      <c r="Q2" s="12" t="s">
        <v>9411</v>
      </c>
      <c r="R2" s="12" t="s">
        <v>9411</v>
      </c>
      <c r="S2" s="12" t="s">
        <v>9411</v>
      </c>
      <c r="T2" s="12" t="s">
        <v>9411</v>
      </c>
      <c r="U2" s="12" t="s">
        <v>9411</v>
      </c>
      <c r="V2" s="12" t="s">
        <v>9411</v>
      </c>
      <c r="W2" s="12" t="s">
        <v>9411</v>
      </c>
      <c r="X2" s="12" t="s">
        <v>9411</v>
      </c>
      <c r="Y2" s="12"/>
      <c r="Z2" s="12"/>
      <c r="AA2" s="12"/>
      <c r="AB2" s="12"/>
      <c r="AC2" s="12"/>
      <c r="AD2" s="12"/>
      <c r="AE2" s="12"/>
      <c r="AF2" s="12"/>
      <c r="AG2" s="12"/>
    </row>
    <row r="3" spans="1:33" s="43" customFormat="1" ht="20.149999999999999" customHeight="1" x14ac:dyDescent="0.35">
      <c r="A3" s="62" t="str">
        <f>'Core Indicators'!A:A</f>
        <v>Complex crisis in Afghanistan</v>
      </c>
      <c r="B3" s="62" t="str">
        <f>'Core Indicators'!B:B</f>
        <v>Conflict,Violence,Displacement,Drought,Earthquake,Socio-political</v>
      </c>
      <c r="C3" s="62" t="str">
        <f>'Core Indicators'!C3</f>
        <v>AFG001</v>
      </c>
      <c r="D3" s="62" t="str">
        <f>'Core Indicators'!D3</f>
        <v>Afghanistan</v>
      </c>
      <c r="E3" s="62" t="str">
        <f>'Core Indicators'!E3</f>
        <v>AFG</v>
      </c>
      <c r="F3" s="41">
        <f>'Core Indicators'!O3</f>
        <v>652230</v>
      </c>
      <c r="G3" s="41">
        <f>'Core Indicators'!W3</f>
        <v>46000000</v>
      </c>
      <c r="H3" s="41">
        <f>'Core Indicators'!AE3</f>
        <v>46000000</v>
      </c>
      <c r="I3" s="41">
        <f>'Core Indicators'!AM3</f>
        <v>14024000</v>
      </c>
      <c r="J3" s="41">
        <f>'Core Indicators'!AU3</f>
        <v>47</v>
      </c>
      <c r="K3" s="41" t="str">
        <f>'Core Indicators'!BC3</f>
        <v>x</v>
      </c>
      <c r="L3" s="41">
        <f>'Core Indicators'!BK3</f>
        <v>707</v>
      </c>
      <c r="M3" s="41" t="str">
        <f>'Core Indicators'!BS3</f>
        <v>x</v>
      </c>
      <c r="N3" s="41" t="str">
        <f>'Core Indicators'!CA3</f>
        <v>x</v>
      </c>
      <c r="O3" s="41" t="e">
        <f>'Core Indicators'!CI3</f>
        <v>#N/A</v>
      </c>
      <c r="P3" s="41" t="str">
        <f>'Core Indicators'!CQ3</f>
        <v>x</v>
      </c>
      <c r="Q3" s="41">
        <f>'Core Indicators'!DG3</f>
        <v>0</v>
      </c>
      <c r="R3" s="41">
        <f>'Core Indicators'!DO3</f>
        <v>23100000</v>
      </c>
      <c r="S3" s="41">
        <f>'Core Indicators'!DW3</f>
        <v>16565000</v>
      </c>
      <c r="T3" s="41">
        <f>'Core Indicators'!EE3</f>
        <v>6335000</v>
      </c>
      <c r="U3" s="41">
        <f>'Core Indicators'!EM3</f>
        <v>0</v>
      </c>
      <c r="V3" s="41">
        <f>'Core Indicators'!FC3</f>
        <v>5</v>
      </c>
      <c r="W3" s="41" t="str">
        <f>'Core Indicators'!FK3</f>
        <v>x</v>
      </c>
      <c r="X3" s="41">
        <f>'Core Indicators'!FS3</f>
        <v>7800000</v>
      </c>
      <c r="Y3" s="41">
        <f>'Core Indicators'!GA3</f>
        <v>1</v>
      </c>
      <c r="Z3" s="41">
        <f>'Core Indicators'!GI3</f>
        <v>1</v>
      </c>
      <c r="AA3" s="41">
        <f>'Core Indicators'!GQ3</f>
        <v>3</v>
      </c>
      <c r="AB3" s="41">
        <f>'Core Indicators'!GY3</f>
        <v>0</v>
      </c>
      <c r="AC3" s="41">
        <f>'Core Indicators'!HG3</f>
        <v>2</v>
      </c>
      <c r="AD3" s="41">
        <f>'Core Indicators'!HO3</f>
        <v>2</v>
      </c>
      <c r="AE3" s="41">
        <f>'Core Indicators'!HW3</f>
        <v>2</v>
      </c>
      <c r="AF3" s="41">
        <f>'Core Indicators'!IE3</f>
        <v>3</v>
      </c>
      <c r="AG3" s="41">
        <f>'Core Indicators'!IM3</f>
        <v>3</v>
      </c>
    </row>
    <row r="4" spans="1:33" s="43" customFormat="1" ht="20.149999999999999" customHeight="1" x14ac:dyDescent="0.35">
      <c r="A4" s="233" t="str">
        <f>'Core Indicators'!A:A</f>
        <v>Drought in South-West Angola</v>
      </c>
      <c r="B4" s="233" t="str">
        <f>'Core Indicators'!B:B</f>
        <v>Drought</v>
      </c>
      <c r="C4" s="233" t="str">
        <f>'Core Indicators'!C4</f>
        <v>AGO002</v>
      </c>
      <c r="D4" s="233" t="str">
        <f>'Core Indicators'!D4</f>
        <v>Angola</v>
      </c>
      <c r="E4" s="233" t="str">
        <f>'Core Indicators'!E4</f>
        <v>AGO</v>
      </c>
      <c r="F4" s="42">
        <f>'Core Indicators'!O4</f>
        <v>1246700</v>
      </c>
      <c r="G4" s="42">
        <f>'Core Indicators'!W4</f>
        <v>7361000</v>
      </c>
      <c r="H4" s="42">
        <f>'Core Indicators'!AE4</f>
        <v>2800000</v>
      </c>
      <c r="I4" s="42">
        <f>'Core Indicators'!AM4</f>
        <v>0</v>
      </c>
      <c r="J4" s="42" t="e">
        <f>'Core Indicators'!AU4</f>
        <v>#N/A</v>
      </c>
      <c r="K4" s="42" t="e">
        <f>'Core Indicators'!BC4</f>
        <v>#N/A</v>
      </c>
      <c r="L4" s="42">
        <f>'Core Indicators'!BK4</f>
        <v>0</v>
      </c>
      <c r="M4" s="42" t="e">
        <f>'Core Indicators'!BS4</f>
        <v>#N/A</v>
      </c>
      <c r="N4" s="42" t="e">
        <f>'Core Indicators'!CA4</f>
        <v>#N/A</v>
      </c>
      <c r="O4" s="42" t="e">
        <f>'Core Indicators'!CI4</f>
        <v>#N/A</v>
      </c>
      <c r="P4" s="42" t="e">
        <f>'Core Indicators'!CQ4</f>
        <v>#N/A</v>
      </c>
      <c r="Q4" s="42">
        <f>'Core Indicators'!DG4</f>
        <v>4561000</v>
      </c>
      <c r="R4" s="42">
        <f>'Core Indicators'!DO4</f>
        <v>0</v>
      </c>
      <c r="S4" s="42">
        <f>'Core Indicators'!DW4</f>
        <v>2800000</v>
      </c>
      <c r="T4" s="42">
        <f>'Core Indicators'!EE4</f>
        <v>0</v>
      </c>
      <c r="U4" s="42">
        <f>'Core Indicators'!EM4</f>
        <v>0</v>
      </c>
      <c r="V4" s="42">
        <f>'Core Indicators'!FC4</f>
        <v>1</v>
      </c>
      <c r="W4" s="42" t="e">
        <f>'Core Indicators'!FK4</f>
        <v>#N/A</v>
      </c>
      <c r="X4" s="42" t="e">
        <f>'Core Indicators'!FS4</f>
        <v>#N/A</v>
      </c>
      <c r="Y4" s="42">
        <f>'Core Indicators'!GA4</f>
        <v>0</v>
      </c>
      <c r="Z4" s="42">
        <f>'Core Indicators'!GI4</f>
        <v>0</v>
      </c>
      <c r="AA4" s="42">
        <f>'Core Indicators'!GQ4</f>
        <v>0</v>
      </c>
      <c r="AB4" s="42">
        <f>'Core Indicators'!GY4</f>
        <v>0</v>
      </c>
      <c r="AC4" s="42">
        <f>'Core Indicators'!HG4</f>
        <v>0</v>
      </c>
      <c r="AD4" s="42">
        <f>'Core Indicators'!HO4</f>
        <v>0</v>
      </c>
      <c r="AE4" s="42">
        <f>'Core Indicators'!HW4</f>
        <v>0</v>
      </c>
      <c r="AF4" s="42">
        <f>'Core Indicators'!IE4</f>
        <v>2</v>
      </c>
      <c r="AG4" s="42">
        <f>'Core Indicators'!IM4</f>
        <v>1</v>
      </c>
    </row>
    <row r="5" spans="1:33" s="43" customFormat="1" ht="20.149999999999999" customHeight="1" x14ac:dyDescent="0.35">
      <c r="A5" s="62" t="str">
        <f>'Core Indicators'!A:A</f>
        <v>Refugees from Nagorno-Karabakh in Armenia</v>
      </c>
      <c r="B5" s="62" t="str">
        <f>'Core Indicators'!B:B</f>
        <v>Displacement,Socio-political</v>
      </c>
      <c r="C5" s="62" t="str">
        <f>'Core Indicators'!C5</f>
        <v>ARM003</v>
      </c>
      <c r="D5" s="62" t="str">
        <f>'Core Indicators'!D5</f>
        <v>Armenia</v>
      </c>
      <c r="E5" s="62" t="str">
        <f>'Core Indicators'!E5</f>
        <v>ARM</v>
      </c>
      <c r="F5" s="41">
        <f>'Core Indicators'!O5</f>
        <v>29743</v>
      </c>
      <c r="G5" s="41">
        <f>'Core Indicators'!W5</f>
        <v>2180000</v>
      </c>
      <c r="H5" s="41">
        <f>'Core Indicators'!AE5</f>
        <v>210000</v>
      </c>
      <c r="I5" s="41">
        <f>'Core Indicators'!AM5</f>
        <v>115000</v>
      </c>
      <c r="J5" s="41">
        <f>'Core Indicators'!AU5</f>
        <v>2</v>
      </c>
      <c r="K5" s="41" t="str">
        <f>'Core Indicators'!BC5</f>
        <v>x</v>
      </c>
      <c r="L5" s="41">
        <f>'Core Indicators'!BK5</f>
        <v>0</v>
      </c>
      <c r="M5" s="41" t="str">
        <f>'Core Indicators'!BS5</f>
        <v>x</v>
      </c>
      <c r="N5" s="41" t="str">
        <f>'Core Indicators'!CA5</f>
        <v>x</v>
      </c>
      <c r="O5" s="41" t="e">
        <f>'Core Indicators'!CI5</f>
        <v>#N/A</v>
      </c>
      <c r="P5" s="41" t="str">
        <f>'Core Indicators'!CQ5</f>
        <v>x</v>
      </c>
      <c r="Q5" s="41">
        <f>'Core Indicators'!DG5</f>
        <v>1970000</v>
      </c>
      <c r="R5" s="41">
        <f>'Core Indicators'!DO5</f>
        <v>0</v>
      </c>
      <c r="S5" s="41">
        <f>'Core Indicators'!DW5</f>
        <v>210000</v>
      </c>
      <c r="T5" s="41">
        <f>'Core Indicators'!EE5</f>
        <v>0</v>
      </c>
      <c r="U5" s="41">
        <f>'Core Indicators'!EM5</f>
        <v>0</v>
      </c>
      <c r="V5" s="41">
        <f>'Core Indicators'!FC5</f>
        <v>2</v>
      </c>
      <c r="W5" s="41" t="str">
        <f>'Core Indicators'!FK5</f>
        <v>x</v>
      </c>
      <c r="X5" s="41" t="str">
        <f>'Core Indicators'!FS5</f>
        <v>x</v>
      </c>
      <c r="Y5" s="41">
        <f>'Core Indicators'!GA5</f>
        <v>0</v>
      </c>
      <c r="Z5" s="41">
        <f>'Core Indicators'!GI5</f>
        <v>0</v>
      </c>
      <c r="AA5" s="41">
        <f>'Core Indicators'!GQ5</f>
        <v>0</v>
      </c>
      <c r="AB5" s="41">
        <f>'Core Indicators'!GY5</f>
        <v>0</v>
      </c>
      <c r="AC5" s="41">
        <f>'Core Indicators'!HG5</f>
        <v>0</v>
      </c>
      <c r="AD5" s="41">
        <f>'Core Indicators'!HO5</f>
        <v>0</v>
      </c>
      <c r="AE5" s="41">
        <f>'Core Indicators'!HW5</f>
        <v>0</v>
      </c>
      <c r="AF5" s="41">
        <f>'Core Indicators'!IE5</f>
        <v>1</v>
      </c>
      <c r="AG5" s="41">
        <f>'Core Indicators'!IM5</f>
        <v>0</v>
      </c>
    </row>
    <row r="6" spans="1:33" s="43" customFormat="1" ht="20.149999999999999" customHeight="1" x14ac:dyDescent="0.35">
      <c r="A6" s="233" t="str">
        <f>'Core Indicators'!A:A</f>
        <v>Complex in Burundi</v>
      </c>
      <c r="B6" s="233" t="str">
        <f>'Core Indicators'!B:B</f>
        <v>Violence,Displacement,Floods</v>
      </c>
      <c r="C6" s="233" t="str">
        <f>'Core Indicators'!C6</f>
        <v>BDI001</v>
      </c>
      <c r="D6" s="233" t="str">
        <f>'Core Indicators'!D6</f>
        <v>Burundi</v>
      </c>
      <c r="E6" s="233" t="str">
        <f>'Core Indicators'!E6</f>
        <v>BDI</v>
      </c>
      <c r="F6" s="42">
        <f>'Core Indicators'!O6</f>
        <v>25680</v>
      </c>
      <c r="G6" s="42">
        <f>'Core Indicators'!W6</f>
        <v>12289000</v>
      </c>
      <c r="H6" s="42">
        <f>'Core Indicators'!AE6</f>
        <v>7138000</v>
      </c>
      <c r="I6" s="42">
        <f>'Core Indicators'!AM6</f>
        <v>609000</v>
      </c>
      <c r="J6" s="42" t="str">
        <f>'Core Indicators'!AU6</f>
        <v>x</v>
      </c>
      <c r="K6" s="42">
        <f>'Core Indicators'!BC6</f>
        <v>560829</v>
      </c>
      <c r="L6" s="42">
        <f>'Core Indicators'!BK6</f>
        <v>62</v>
      </c>
      <c r="M6" s="42" t="str">
        <f>'Core Indicators'!BS6</f>
        <v>x</v>
      </c>
      <c r="N6" s="42" t="str">
        <f>'Core Indicators'!CA6</f>
        <v>x</v>
      </c>
      <c r="O6" s="42" t="e">
        <f>'Core Indicators'!CI6</f>
        <v>#N/A</v>
      </c>
      <c r="P6" s="42" t="str">
        <f>'Core Indicators'!CQ6</f>
        <v>x</v>
      </c>
      <c r="Q6" s="42">
        <f>'Core Indicators'!DG6</f>
        <v>5151000</v>
      </c>
      <c r="R6" s="42">
        <f>'Core Indicators'!DO6</f>
        <v>5925000</v>
      </c>
      <c r="S6" s="42">
        <f>'Core Indicators'!DW6</f>
        <v>1212000</v>
      </c>
      <c r="T6" s="42">
        <f>'Core Indicators'!EE6</f>
        <v>0</v>
      </c>
      <c r="U6" s="42">
        <f>'Core Indicators'!EM6</f>
        <v>0</v>
      </c>
      <c r="V6" s="42">
        <f>'Core Indicators'!FC6</f>
        <v>5</v>
      </c>
      <c r="W6" s="42" t="str">
        <f>'Core Indicators'!FK6</f>
        <v>x</v>
      </c>
      <c r="X6" s="42" t="str">
        <f>'Core Indicators'!FS6</f>
        <v>x</v>
      </c>
      <c r="Y6" s="42">
        <f>'Core Indicators'!GA6</f>
        <v>1</v>
      </c>
      <c r="Z6" s="42">
        <f>'Core Indicators'!GI6</f>
        <v>0</v>
      </c>
      <c r="AA6" s="42">
        <f>'Core Indicators'!GQ6</f>
        <v>1</v>
      </c>
      <c r="AB6" s="42">
        <f>'Core Indicators'!GY6</f>
        <v>0</v>
      </c>
      <c r="AC6" s="42">
        <f>'Core Indicators'!HG6</f>
        <v>0</v>
      </c>
      <c r="AD6" s="42">
        <f>'Core Indicators'!HO6</f>
        <v>0</v>
      </c>
      <c r="AE6" s="42">
        <f>'Core Indicators'!HW6</f>
        <v>0</v>
      </c>
      <c r="AF6" s="42">
        <f>'Core Indicators'!IE6</f>
        <v>0</v>
      </c>
      <c r="AG6" s="42">
        <f>'Core Indicators'!IM6</f>
        <v>3</v>
      </c>
    </row>
    <row r="7" spans="1:33" s="43" customFormat="1" ht="20.149999999999999" customHeight="1" x14ac:dyDescent="0.35">
      <c r="A7" s="62" t="str">
        <f>'Core Indicators'!A:A</f>
        <v>Conflict in northern region</v>
      </c>
      <c r="B7" s="62" t="str">
        <f>'Core Indicators'!B:B</f>
        <v>Conflict,Displacement,Violence</v>
      </c>
      <c r="C7" s="62" t="str">
        <f>'Core Indicators'!C7</f>
        <v>BEN002</v>
      </c>
      <c r="D7" s="62" t="str">
        <f>'Core Indicators'!D7</f>
        <v>Benin</v>
      </c>
      <c r="E7" s="62" t="str">
        <f>'Core Indicators'!E7</f>
        <v>BEN</v>
      </c>
      <c r="F7" s="41">
        <f>'Core Indicators'!O7</f>
        <v>47633</v>
      </c>
      <c r="G7" s="41">
        <f>'Core Indicators'!W7</f>
        <v>2115000</v>
      </c>
      <c r="H7" s="41">
        <f>'Core Indicators'!AE7</f>
        <v>308000</v>
      </c>
      <c r="I7" s="41">
        <f>'Core Indicators'!AM7</f>
        <v>32000</v>
      </c>
      <c r="J7" s="41" t="str">
        <f>'Core Indicators'!AU7</f>
        <v>x</v>
      </c>
      <c r="K7" s="41" t="str">
        <f>'Core Indicators'!BC7</f>
        <v>x</v>
      </c>
      <c r="L7" s="41">
        <f>'Core Indicators'!BK7</f>
        <v>179</v>
      </c>
      <c r="M7" s="41" t="str">
        <f>'Core Indicators'!BS7</f>
        <v>x</v>
      </c>
      <c r="N7" s="41" t="str">
        <f>'Core Indicators'!CA7</f>
        <v>x</v>
      </c>
      <c r="O7" s="41" t="e">
        <f>'Core Indicators'!CI7</f>
        <v>#N/A</v>
      </c>
      <c r="P7" s="41" t="str">
        <f>'Core Indicators'!CQ7</f>
        <v>x</v>
      </c>
      <c r="Q7" s="41">
        <f>'Core Indicators'!DG7</f>
        <v>1807000</v>
      </c>
      <c r="R7" s="41">
        <f>'Core Indicators'!DO7</f>
        <v>249000</v>
      </c>
      <c r="S7" s="41">
        <f>'Core Indicators'!DW7</f>
        <v>59000</v>
      </c>
      <c r="T7" s="41">
        <f>'Core Indicators'!EE7</f>
        <v>0</v>
      </c>
      <c r="U7" s="41">
        <f>'Core Indicators'!EM7</f>
        <v>0</v>
      </c>
      <c r="V7" s="41">
        <f>'Core Indicators'!FC7</f>
        <v>3</v>
      </c>
      <c r="W7" s="41" t="str">
        <f>'Core Indicators'!FK7</f>
        <v>x</v>
      </c>
      <c r="X7" s="41" t="str">
        <f>'Core Indicators'!FS7</f>
        <v>x</v>
      </c>
      <c r="Y7" s="41">
        <f>'Core Indicators'!GA7</f>
        <v>0</v>
      </c>
      <c r="Z7" s="41">
        <f>'Core Indicators'!GI7</f>
        <v>0</v>
      </c>
      <c r="AA7" s="41">
        <f>'Core Indicators'!GQ7</f>
        <v>0</v>
      </c>
      <c r="AB7" s="41">
        <f>'Core Indicators'!GY7</f>
        <v>0</v>
      </c>
      <c r="AC7" s="41">
        <f>'Core Indicators'!HG7</f>
        <v>0</v>
      </c>
      <c r="AD7" s="41">
        <f>'Core Indicators'!HO7</f>
        <v>0</v>
      </c>
      <c r="AE7" s="41">
        <f>'Core Indicators'!HW7</f>
        <v>2</v>
      </c>
      <c r="AF7" s="41">
        <f>'Core Indicators'!IE7</f>
        <v>0</v>
      </c>
      <c r="AG7" s="41">
        <f>'Core Indicators'!IM7</f>
        <v>1</v>
      </c>
    </row>
    <row r="8" spans="1:33" s="43" customFormat="1" ht="20.149999999999999" customHeight="1" x14ac:dyDescent="0.35">
      <c r="A8" s="233" t="str">
        <f>'Core Indicators'!A:A</f>
        <v>Conflict in Burkina Faso</v>
      </c>
      <c r="B8" s="233" t="str">
        <f>'Core Indicators'!B:B</f>
        <v>Conflict,Displacement,Violence</v>
      </c>
      <c r="C8" s="233" t="str">
        <f>'Core Indicators'!C8</f>
        <v>BFA002</v>
      </c>
      <c r="D8" s="233" t="str">
        <f>'Core Indicators'!D8</f>
        <v>Burkina Faso</v>
      </c>
      <c r="E8" s="233" t="str">
        <f>'Core Indicators'!E8</f>
        <v>BFA</v>
      </c>
      <c r="F8" s="42">
        <f>'Core Indicators'!O8</f>
        <v>273600</v>
      </c>
      <c r="G8" s="42">
        <f>'Core Indicators'!W8</f>
        <v>23400000</v>
      </c>
      <c r="H8" s="42">
        <f>'Core Indicators'!AE8</f>
        <v>9693000</v>
      </c>
      <c r="I8" s="42">
        <f>'Core Indicators'!AM8</f>
        <v>2104000</v>
      </c>
      <c r="J8" s="42">
        <f>'Core Indicators'!AU8</f>
        <v>0</v>
      </c>
      <c r="K8" s="42" t="str">
        <f>'Core Indicators'!BC8</f>
        <v>x</v>
      </c>
      <c r="L8" s="42">
        <f>'Core Indicators'!BK8</f>
        <v>3023</v>
      </c>
      <c r="M8" s="42" t="str">
        <f>'Core Indicators'!BS8</f>
        <v>x</v>
      </c>
      <c r="N8" s="42" t="str">
        <f>'Core Indicators'!CA8</f>
        <v>x</v>
      </c>
      <c r="O8" s="42" t="e">
        <f>'Core Indicators'!CI8</f>
        <v>#N/A</v>
      </c>
      <c r="P8" s="42" t="str">
        <f>'Core Indicators'!CQ8</f>
        <v>x</v>
      </c>
      <c r="Q8" s="42">
        <f>'Core Indicators'!DG8</f>
        <v>13707000</v>
      </c>
      <c r="R8" s="42">
        <f>'Core Indicators'!DO8</f>
        <v>3793000</v>
      </c>
      <c r="S8" s="42">
        <f>'Core Indicators'!DW8</f>
        <v>4300000</v>
      </c>
      <c r="T8" s="42">
        <f>'Core Indicators'!EE8</f>
        <v>1600000</v>
      </c>
      <c r="U8" s="42">
        <f>'Core Indicators'!EM8</f>
        <v>0</v>
      </c>
      <c r="V8" s="42">
        <f>'Core Indicators'!FC8</f>
        <v>4</v>
      </c>
      <c r="W8" s="42" t="str">
        <f>'Core Indicators'!FK8</f>
        <v>x</v>
      </c>
      <c r="X8" s="42" t="str">
        <f>'Core Indicators'!FS8</f>
        <v>x</v>
      </c>
      <c r="Y8" s="42">
        <f>'Core Indicators'!GA8</f>
        <v>1</v>
      </c>
      <c r="Z8" s="42">
        <f>'Core Indicators'!GI8</f>
        <v>3</v>
      </c>
      <c r="AA8" s="42">
        <f>'Core Indicators'!GQ8</f>
        <v>3</v>
      </c>
      <c r="AB8" s="42">
        <f>'Core Indicators'!GY8</f>
        <v>3</v>
      </c>
      <c r="AC8" s="42">
        <f>'Core Indicators'!HG8</f>
        <v>2</v>
      </c>
      <c r="AD8" s="42">
        <f>'Core Indicators'!HO8</f>
        <v>2</v>
      </c>
      <c r="AE8" s="42">
        <f>'Core Indicators'!HW8</f>
        <v>3</v>
      </c>
      <c r="AF8" s="42">
        <f>'Core Indicators'!IE8</f>
        <v>1</v>
      </c>
      <c r="AG8" s="42">
        <f>'Core Indicators'!IM8</f>
        <v>3</v>
      </c>
    </row>
    <row r="9" spans="1:33" s="43" customFormat="1" ht="20.149999999999999" customHeight="1" x14ac:dyDescent="0.35">
      <c r="A9" s="62" t="str">
        <f>'Core Indicators'!A:A</f>
        <v>Mutliple crises in Bangladesh</v>
      </c>
      <c r="B9" s="62" t="str">
        <f>'Core Indicators'!B:B</f>
        <v>Conflict,Violence,Displacement,Floods</v>
      </c>
      <c r="C9" s="62" t="str">
        <f>'Core Indicators'!C9</f>
        <v>BGD001</v>
      </c>
      <c r="D9" s="62" t="str">
        <f>'Core Indicators'!D9</f>
        <v>Bangladesh</v>
      </c>
      <c r="E9" s="62" t="str">
        <f>'Core Indicators'!E9</f>
        <v>BGD</v>
      </c>
      <c r="F9" s="41">
        <f>'Core Indicators'!O9</f>
        <v>89471</v>
      </c>
      <c r="G9" s="41">
        <f>'Core Indicators'!W9</f>
        <v>90917000</v>
      </c>
      <c r="H9" s="41">
        <f>'Core Indicators'!AE9</f>
        <v>57540000</v>
      </c>
      <c r="I9" s="41">
        <f>'Core Indicators'!AM9</f>
        <v>1070000</v>
      </c>
      <c r="J9" s="41" t="str">
        <f>'Core Indicators'!AU9</f>
        <v>x</v>
      </c>
      <c r="K9" s="41" t="str">
        <f>'Core Indicators'!BC9</f>
        <v>x</v>
      </c>
      <c r="L9" s="41">
        <f>'Core Indicators'!BK9</f>
        <v>12</v>
      </c>
      <c r="M9" s="41" t="str">
        <f>'Core Indicators'!BS9</f>
        <v>x</v>
      </c>
      <c r="N9" s="41" t="str">
        <f>'Core Indicators'!CA9</f>
        <v>x</v>
      </c>
      <c r="O9" s="41" t="e">
        <f>'Core Indicators'!CI9</f>
        <v>#N/A</v>
      </c>
      <c r="P9" s="41" t="str">
        <f>'Core Indicators'!CQ9</f>
        <v>x</v>
      </c>
      <c r="Q9" s="41">
        <f>'Core Indicators'!DG9</f>
        <v>33377000</v>
      </c>
      <c r="R9" s="41">
        <f>'Core Indicators'!DO9</f>
        <v>32886000</v>
      </c>
      <c r="S9" s="41">
        <f>'Core Indicators'!DW9</f>
        <v>23007000</v>
      </c>
      <c r="T9" s="41">
        <f>'Core Indicators'!EE9</f>
        <v>1647000</v>
      </c>
      <c r="U9" s="41" t="str">
        <f>'Core Indicators'!EM9</f>
        <v>x</v>
      </c>
      <c r="V9" s="41">
        <f>'Core Indicators'!FC9</f>
        <v>3</v>
      </c>
      <c r="W9" s="41" t="str">
        <f>'Core Indicators'!FK9</f>
        <v>x</v>
      </c>
      <c r="X9" s="41" t="str">
        <f>'Core Indicators'!FS9</f>
        <v>x</v>
      </c>
      <c r="Y9" s="41">
        <f>'Core Indicators'!GA9</f>
        <v>1</v>
      </c>
      <c r="Z9" s="41">
        <f>'Core Indicators'!GI9</f>
        <v>3</v>
      </c>
      <c r="AA9" s="41">
        <f>'Core Indicators'!GQ9</f>
        <v>2</v>
      </c>
      <c r="AB9" s="41">
        <f>'Core Indicators'!GY9</f>
        <v>1</v>
      </c>
      <c r="AC9" s="41">
        <f>'Core Indicators'!HG9</f>
        <v>0</v>
      </c>
      <c r="AD9" s="41">
        <f>'Core Indicators'!HO9</f>
        <v>2</v>
      </c>
      <c r="AE9" s="41">
        <f>'Core Indicators'!HW9</f>
        <v>3</v>
      </c>
      <c r="AF9" s="41">
        <f>'Core Indicators'!IE9</f>
        <v>1</v>
      </c>
      <c r="AG9" s="41">
        <f>'Core Indicators'!IM9</f>
        <v>3</v>
      </c>
    </row>
    <row r="10" spans="1:33" s="43" customFormat="1" ht="20.149999999999999" customHeight="1" x14ac:dyDescent="0.35">
      <c r="A10" s="233" t="str">
        <f>'Core Indicators'!A:A</f>
        <v>Rohingya refugee crisis</v>
      </c>
      <c r="B10" s="233" t="str">
        <f>'Core Indicators'!B:B</f>
        <v>Conflict,Violence,Displacement</v>
      </c>
      <c r="C10" s="233" t="str">
        <f>'Core Indicators'!C10</f>
        <v>BGD002</v>
      </c>
      <c r="D10" s="233" t="str">
        <f>'Core Indicators'!D10</f>
        <v>Bangladesh</v>
      </c>
      <c r="E10" s="233" t="str">
        <f>'Core Indicators'!E10</f>
        <v>BGD</v>
      </c>
      <c r="F10" s="42">
        <f>'Core Indicators'!O10</f>
        <v>710.46</v>
      </c>
      <c r="G10" s="42">
        <f>'Core Indicators'!W10</f>
        <v>1614000</v>
      </c>
      <c r="H10" s="42">
        <f>'Core Indicators'!AE10</f>
        <v>1614000</v>
      </c>
      <c r="I10" s="42">
        <f>'Core Indicators'!AM10</f>
        <v>1070000</v>
      </c>
      <c r="J10" s="42" t="str">
        <f>'Core Indicators'!AU10</f>
        <v>x</v>
      </c>
      <c r="K10" s="42" t="str">
        <f>'Core Indicators'!BC10</f>
        <v>x</v>
      </c>
      <c r="L10" s="42">
        <f>'Core Indicators'!BK10</f>
        <v>12</v>
      </c>
      <c r="M10" s="42" t="str">
        <f>'Core Indicators'!BS10</f>
        <v>x</v>
      </c>
      <c r="N10" s="42" t="str">
        <f>'Core Indicators'!CA10</f>
        <v>x</v>
      </c>
      <c r="O10" s="42" t="e">
        <f>'Core Indicators'!CI10</f>
        <v>#N/A</v>
      </c>
      <c r="P10" s="42" t="str">
        <f>'Core Indicators'!CQ10</f>
        <v>x</v>
      </c>
      <c r="Q10" s="42">
        <f>'Core Indicators'!DG10</f>
        <v>0</v>
      </c>
      <c r="R10" s="42">
        <f>'Core Indicators'!DO10</f>
        <v>0</v>
      </c>
      <c r="S10" s="42">
        <f>'Core Indicators'!DW10</f>
        <v>1583000</v>
      </c>
      <c r="T10" s="42">
        <f>'Core Indicators'!EE10</f>
        <v>31000</v>
      </c>
      <c r="U10" s="42" t="str">
        <f>'Core Indicators'!EM10</f>
        <v>x</v>
      </c>
      <c r="V10" s="42">
        <f>'Core Indicators'!FC10</f>
        <v>2</v>
      </c>
      <c r="W10" s="42" t="str">
        <f>'Core Indicators'!FK10</f>
        <v>x</v>
      </c>
      <c r="X10" s="42" t="str">
        <f>'Core Indicators'!FS10</f>
        <v>x</v>
      </c>
      <c r="Y10" s="42">
        <f>'Core Indicators'!GA10</f>
        <v>1</v>
      </c>
      <c r="Z10" s="42">
        <f>'Core Indicators'!GI10</f>
        <v>3</v>
      </c>
      <c r="AA10" s="42">
        <f>'Core Indicators'!GQ10</f>
        <v>2</v>
      </c>
      <c r="AB10" s="42">
        <f>'Core Indicators'!GY10</f>
        <v>1</v>
      </c>
      <c r="AC10" s="42">
        <f>'Core Indicators'!HG10</f>
        <v>0</v>
      </c>
      <c r="AD10" s="42">
        <f>'Core Indicators'!HO10</f>
        <v>2</v>
      </c>
      <c r="AE10" s="42">
        <f>'Core Indicators'!HW10</f>
        <v>3</v>
      </c>
      <c r="AF10" s="42">
        <f>'Core Indicators'!IE10</f>
        <v>1</v>
      </c>
      <c r="AG10" s="42">
        <f>'Core Indicators'!IM10</f>
        <v>3</v>
      </c>
    </row>
    <row r="11" spans="1:33" s="43" customFormat="1" ht="20.149999999999999" customHeight="1" x14ac:dyDescent="0.35">
      <c r="A11" s="62" t="str">
        <f>'Core Indicators'!A:A</f>
        <v>Food Security Crisis in Bangladesh</v>
      </c>
      <c r="B11" s="62" t="str">
        <f>'Core Indicators'!B:B</f>
        <v>Food Security</v>
      </c>
      <c r="C11" s="62" t="str">
        <f>'Core Indicators'!C11</f>
        <v>BGD012</v>
      </c>
      <c r="D11" s="62" t="str">
        <f>'Core Indicators'!D11</f>
        <v>Bangladesh</v>
      </c>
      <c r="E11" s="62" t="str">
        <f>'Core Indicators'!E11</f>
        <v>BGD</v>
      </c>
      <c r="F11" s="41">
        <f>'Core Indicators'!O11</f>
        <v>89471</v>
      </c>
      <c r="G11" s="41">
        <f>'Core Indicators'!W11</f>
        <v>89304000</v>
      </c>
      <c r="H11" s="41">
        <f>'Core Indicators'!AE11</f>
        <v>55926000</v>
      </c>
      <c r="I11" s="41">
        <f>'Core Indicators'!AM11</f>
        <v>0</v>
      </c>
      <c r="J11" s="41" t="str">
        <f>'Core Indicators'!AU11</f>
        <v>x</v>
      </c>
      <c r="K11" s="41" t="str">
        <f>'Core Indicators'!BC11</f>
        <v>x</v>
      </c>
      <c r="L11" s="41">
        <f>'Core Indicators'!BK11</f>
        <v>0</v>
      </c>
      <c r="M11" s="41" t="str">
        <f>'Core Indicators'!BS11</f>
        <v>x</v>
      </c>
      <c r="N11" s="41" t="str">
        <f>'Core Indicators'!CA11</f>
        <v>x</v>
      </c>
      <c r="O11" s="41" t="e">
        <f>'Core Indicators'!CI11</f>
        <v>#N/A</v>
      </c>
      <c r="P11" s="41" t="str">
        <f>'Core Indicators'!CQ11</f>
        <v>x</v>
      </c>
      <c r="Q11" s="41">
        <f>'Core Indicators'!DG11</f>
        <v>33377000</v>
      </c>
      <c r="R11" s="41">
        <f>'Core Indicators'!DO11</f>
        <v>32886000</v>
      </c>
      <c r="S11" s="41">
        <f>'Core Indicators'!DW11</f>
        <v>21424000</v>
      </c>
      <c r="T11" s="41">
        <f>'Core Indicators'!EE11</f>
        <v>1616000</v>
      </c>
      <c r="U11" s="41">
        <f>'Core Indicators'!EM11</f>
        <v>0</v>
      </c>
      <c r="V11" s="41">
        <f>'Core Indicators'!FC11</f>
        <v>1</v>
      </c>
      <c r="W11" s="41" t="str">
        <f>'Core Indicators'!FK11</f>
        <v>x</v>
      </c>
      <c r="X11" s="41" t="str">
        <f>'Core Indicators'!FS11</f>
        <v>x</v>
      </c>
      <c r="Y11" s="41">
        <f>'Core Indicators'!GA11</f>
        <v>1</v>
      </c>
      <c r="Z11" s="41">
        <f>'Core Indicators'!GI11</f>
        <v>2</v>
      </c>
      <c r="AA11" s="41">
        <f>'Core Indicators'!GQ11</f>
        <v>0</v>
      </c>
      <c r="AB11" s="41">
        <f>'Core Indicators'!GY11</f>
        <v>0</v>
      </c>
      <c r="AC11" s="41">
        <f>'Core Indicators'!HG11</f>
        <v>0</v>
      </c>
      <c r="AD11" s="41">
        <f>'Core Indicators'!HO11</f>
        <v>0</v>
      </c>
      <c r="AE11" s="41">
        <f>'Core Indicators'!HW11</f>
        <v>3</v>
      </c>
      <c r="AF11" s="41">
        <f>'Core Indicators'!IE11</f>
        <v>1</v>
      </c>
      <c r="AG11" s="41">
        <f>'Core Indicators'!IM11</f>
        <v>3</v>
      </c>
    </row>
    <row r="12" spans="1:33" s="43" customFormat="1" ht="20.149999999999999" customHeight="1" x14ac:dyDescent="0.35">
      <c r="A12" s="233" t="str">
        <f>'Core Indicators'!A:A</f>
        <v>Displacement from Russia-Ukraine conflict in Bulgaria</v>
      </c>
      <c r="B12" s="233" t="str">
        <f>'Core Indicators'!B:B</f>
        <v>Displacement</v>
      </c>
      <c r="C12" s="233" t="str">
        <f>'Core Indicators'!C12</f>
        <v>BGR002</v>
      </c>
      <c r="D12" s="233" t="str">
        <f>'Core Indicators'!D12</f>
        <v>Bulgaria</v>
      </c>
      <c r="E12" s="233" t="str">
        <f>'Core Indicators'!E12</f>
        <v>BGR</v>
      </c>
      <c r="F12" s="42">
        <f>'Core Indicators'!O12</f>
        <v>108560</v>
      </c>
      <c r="G12" s="42">
        <f>'Core Indicators'!W12</f>
        <v>6503000</v>
      </c>
      <c r="H12" s="42">
        <f>'Core Indicators'!AE12</f>
        <v>75000</v>
      </c>
      <c r="I12" s="42">
        <f>'Core Indicators'!AM12</f>
        <v>75000</v>
      </c>
      <c r="J12" s="42" t="str">
        <f>'Core Indicators'!AU12</f>
        <v>x</v>
      </c>
      <c r="K12" s="42" t="str">
        <f>'Core Indicators'!BC12</f>
        <v>x</v>
      </c>
      <c r="L12" s="42">
        <f>'Core Indicators'!BK12</f>
        <v>0</v>
      </c>
      <c r="M12" s="42">
        <f>'Core Indicators'!BS12</f>
        <v>0</v>
      </c>
      <c r="N12" s="42">
        <f>'Core Indicators'!CA12</f>
        <v>0</v>
      </c>
      <c r="O12" s="42" t="e">
        <f>'Core Indicators'!CI12</f>
        <v>#N/A</v>
      </c>
      <c r="P12" s="42" t="str">
        <f>'Core Indicators'!CQ12</f>
        <v>x</v>
      </c>
      <c r="Q12" s="42">
        <f>'Core Indicators'!DG12</f>
        <v>6430000</v>
      </c>
      <c r="R12" s="42">
        <f>'Core Indicators'!DO12</f>
        <v>0</v>
      </c>
      <c r="S12" s="42">
        <f>'Core Indicators'!DW12</f>
        <v>75000</v>
      </c>
      <c r="T12" s="42">
        <f>'Core Indicators'!EE12</f>
        <v>0</v>
      </c>
      <c r="U12" s="42">
        <f>'Core Indicators'!EM12</f>
        <v>0</v>
      </c>
      <c r="V12" s="42">
        <f>'Core Indicators'!FC12</f>
        <v>2</v>
      </c>
      <c r="W12" s="42" t="str">
        <f>'Core Indicators'!FK12</f>
        <v>x</v>
      </c>
      <c r="X12" s="42" t="str">
        <f>'Core Indicators'!FS12</f>
        <v>x</v>
      </c>
      <c r="Y12" s="42">
        <f>'Core Indicators'!GA12</f>
        <v>0</v>
      </c>
      <c r="Z12" s="42">
        <f>'Core Indicators'!GI12</f>
        <v>0</v>
      </c>
      <c r="AA12" s="42">
        <f>'Core Indicators'!GQ12</f>
        <v>0</v>
      </c>
      <c r="AB12" s="42">
        <f>'Core Indicators'!GY12</f>
        <v>0</v>
      </c>
      <c r="AC12" s="42">
        <f>'Core Indicators'!HG12</f>
        <v>0</v>
      </c>
      <c r="AD12" s="42">
        <f>'Core Indicators'!HO12</f>
        <v>0</v>
      </c>
      <c r="AE12" s="42">
        <f>'Core Indicators'!HW12</f>
        <v>0</v>
      </c>
      <c r="AF12" s="42">
        <f>'Core Indicators'!IE12</f>
        <v>0</v>
      </c>
      <c r="AG12" s="42">
        <f>'Core Indicators'!IM12</f>
        <v>0</v>
      </c>
    </row>
    <row r="13" spans="1:33" s="43" customFormat="1" ht="20.149999999999999" customHeight="1" x14ac:dyDescent="0.35">
      <c r="A13" s="62" t="str">
        <f>'Core Indicators'!A:A</f>
        <v>Displacement from Russia-Ukraine conflict in Belarus</v>
      </c>
      <c r="B13" s="62" t="str">
        <f>'Core Indicators'!B:B</f>
        <v>Displacement</v>
      </c>
      <c r="C13" s="62" t="str">
        <f>'Core Indicators'!C13</f>
        <v>BLR002</v>
      </c>
      <c r="D13" s="62" t="str">
        <f>'Core Indicators'!D13</f>
        <v>Belarus</v>
      </c>
      <c r="E13" s="62" t="str">
        <f>'Core Indicators'!E13</f>
        <v>BLR</v>
      </c>
      <c r="F13" s="41">
        <f>'Core Indicators'!O13</f>
        <v>207582</v>
      </c>
      <c r="G13" s="41">
        <f>'Core Indicators'!W13</f>
        <v>9223000</v>
      </c>
      <c r="H13" s="41">
        <f>'Core Indicators'!AE13</f>
        <v>45000</v>
      </c>
      <c r="I13" s="41">
        <f>'Core Indicators'!AM13</f>
        <v>45000</v>
      </c>
      <c r="J13" s="41" t="str">
        <f>'Core Indicators'!AU13</f>
        <v>x</v>
      </c>
      <c r="K13" s="41" t="str">
        <f>'Core Indicators'!BC13</f>
        <v>x</v>
      </c>
      <c r="L13" s="41">
        <f>'Core Indicators'!BK13</f>
        <v>0</v>
      </c>
      <c r="M13" s="41">
        <f>'Core Indicators'!BS13</f>
        <v>0</v>
      </c>
      <c r="N13" s="41">
        <f>'Core Indicators'!CA13</f>
        <v>0</v>
      </c>
      <c r="O13" s="41" t="e">
        <f>'Core Indicators'!CI13</f>
        <v>#N/A</v>
      </c>
      <c r="P13" s="41" t="str">
        <f>'Core Indicators'!CQ13</f>
        <v>x</v>
      </c>
      <c r="Q13" s="41">
        <f>'Core Indicators'!DG13</f>
        <v>9178000</v>
      </c>
      <c r="R13" s="41">
        <f>'Core Indicators'!DO13</f>
        <v>0</v>
      </c>
      <c r="S13" s="41">
        <f>'Core Indicators'!DW13</f>
        <v>45000</v>
      </c>
      <c r="T13" s="41">
        <f>'Core Indicators'!EE13</f>
        <v>0</v>
      </c>
      <c r="U13" s="41">
        <f>'Core Indicators'!EM13</f>
        <v>0</v>
      </c>
      <c r="V13" s="41">
        <f>'Core Indicators'!FC13</f>
        <v>2</v>
      </c>
      <c r="W13" s="41" t="str">
        <f>'Core Indicators'!FK13</f>
        <v>x</v>
      </c>
      <c r="X13" s="41" t="str">
        <f>'Core Indicators'!FS13</f>
        <v>x</v>
      </c>
      <c r="Y13" s="41">
        <f>'Core Indicators'!GA13</f>
        <v>2</v>
      </c>
      <c r="Z13" s="41">
        <f>'Core Indicators'!GI13</f>
        <v>0</v>
      </c>
      <c r="AA13" s="41">
        <f>'Core Indicators'!GQ13</f>
        <v>1</v>
      </c>
      <c r="AB13" s="41">
        <f>'Core Indicators'!GY13</f>
        <v>0</v>
      </c>
      <c r="AC13" s="41">
        <f>'Core Indicators'!HG13</f>
        <v>3</v>
      </c>
      <c r="AD13" s="41">
        <f>'Core Indicators'!HO13</f>
        <v>0</v>
      </c>
      <c r="AE13" s="41">
        <f>'Core Indicators'!HW13</f>
        <v>0</v>
      </c>
      <c r="AF13" s="41">
        <f>'Core Indicators'!IE13</f>
        <v>3</v>
      </c>
      <c r="AG13" s="41">
        <f>'Core Indicators'!IM13</f>
        <v>0</v>
      </c>
    </row>
    <row r="14" spans="1:33" s="43" customFormat="1" ht="20.149999999999999" customHeight="1" x14ac:dyDescent="0.35">
      <c r="A14" s="233" t="str">
        <f>'Core Indicators'!A:A</f>
        <v>Country level Brazil</v>
      </c>
      <c r="B14" s="233" t="str">
        <f>'Core Indicators'!B:B</f>
        <v>Displacement,Floods,Drought</v>
      </c>
      <c r="C14" s="233" t="str">
        <f>'Core Indicators'!C14</f>
        <v>BRA001</v>
      </c>
      <c r="D14" s="233" t="str">
        <f>'Core Indicators'!D14</f>
        <v>Brazil</v>
      </c>
      <c r="E14" s="233" t="str">
        <f>'Core Indicators'!E14</f>
        <v>BRA</v>
      </c>
      <c r="F14" s="42">
        <f>'Core Indicators'!O14</f>
        <v>8358140</v>
      </c>
      <c r="G14" s="42">
        <f>'Core Indicators'!W14</f>
        <v>211141000</v>
      </c>
      <c r="H14" s="42">
        <f>'Core Indicators'!AE14</f>
        <v>3927000</v>
      </c>
      <c r="I14" s="42">
        <f>'Core Indicators'!AM14</f>
        <v>800000</v>
      </c>
      <c r="J14" s="42" t="str">
        <f>'Core Indicators'!AU14</f>
        <v>x</v>
      </c>
      <c r="K14" s="42" t="str">
        <f>'Core Indicators'!BC14</f>
        <v>x</v>
      </c>
      <c r="L14" s="42">
        <f>'Core Indicators'!BK14</f>
        <v>26</v>
      </c>
      <c r="M14" s="42" t="str">
        <f>'Core Indicators'!BS14</f>
        <v>x</v>
      </c>
      <c r="N14" s="42" t="str">
        <f>'Core Indicators'!CA14</f>
        <v>x</v>
      </c>
      <c r="O14" s="42" t="e">
        <f>'Core Indicators'!CI14</f>
        <v>#N/A</v>
      </c>
      <c r="P14" s="42" t="str">
        <f>'Core Indicators'!CQ14</f>
        <v>x</v>
      </c>
      <c r="Q14" s="42">
        <f>'Core Indicators'!DG14</f>
        <v>207214000</v>
      </c>
      <c r="R14" s="42">
        <f>'Core Indicators'!DO14</f>
        <v>2834000</v>
      </c>
      <c r="S14" s="42">
        <f>'Core Indicators'!DW14</f>
        <v>1093000</v>
      </c>
      <c r="T14" s="42" t="str">
        <f>'Core Indicators'!EE14</f>
        <v>x</v>
      </c>
      <c r="U14" s="42" t="str">
        <f>'Core Indicators'!EM14</f>
        <v>x</v>
      </c>
      <c r="V14" s="42">
        <f>'Core Indicators'!FC14</f>
        <v>5</v>
      </c>
      <c r="W14" s="42" t="str">
        <f>'Core Indicators'!FK14</f>
        <v>x</v>
      </c>
      <c r="X14" s="42" t="str">
        <f>'Core Indicators'!FS14</f>
        <v>x</v>
      </c>
      <c r="Y14" s="42">
        <f>'Core Indicators'!GA14</f>
        <v>0</v>
      </c>
      <c r="Z14" s="42">
        <f>'Core Indicators'!GI14</f>
        <v>0</v>
      </c>
      <c r="AA14" s="42">
        <f>'Core Indicators'!GQ14</f>
        <v>0</v>
      </c>
      <c r="AB14" s="42">
        <f>'Core Indicators'!GY14</f>
        <v>0</v>
      </c>
      <c r="AC14" s="42">
        <f>'Core Indicators'!HG14</f>
        <v>0</v>
      </c>
      <c r="AD14" s="42">
        <f>'Core Indicators'!HO14</f>
        <v>0</v>
      </c>
      <c r="AE14" s="42">
        <f>'Core Indicators'!HW14</f>
        <v>0</v>
      </c>
      <c r="AF14" s="42">
        <f>'Core Indicators'!IE14</f>
        <v>0</v>
      </c>
      <c r="AG14" s="42">
        <f>'Core Indicators'!IM14</f>
        <v>3</v>
      </c>
    </row>
    <row r="15" spans="1:33" s="43" customFormat="1" ht="20.149999999999999" customHeight="1" x14ac:dyDescent="0.35">
      <c r="A15" s="62" t="str">
        <f>'Core Indicators'!A:A</f>
        <v>Venezuela displacement in Brazil</v>
      </c>
      <c r="B15" s="62" t="str">
        <f>'Core Indicators'!B:B</f>
        <v>Displacement</v>
      </c>
      <c r="C15" s="62" t="str">
        <f>'Core Indicators'!C15</f>
        <v>BRA002</v>
      </c>
      <c r="D15" s="62" t="str">
        <f>'Core Indicators'!D15</f>
        <v>Brazil</v>
      </c>
      <c r="E15" s="62" t="str">
        <f>'Core Indicators'!E15</f>
        <v>BRA</v>
      </c>
      <c r="F15" s="41">
        <f>'Core Indicators'!O15</f>
        <v>4494716</v>
      </c>
      <c r="G15" s="41">
        <f>'Core Indicators'!W15</f>
        <v>105883000</v>
      </c>
      <c r="H15" s="41">
        <f>'Core Indicators'!AE15</f>
        <v>583000</v>
      </c>
      <c r="I15" s="41">
        <f>'Core Indicators'!AM15</f>
        <v>568000</v>
      </c>
      <c r="J15" s="41">
        <f>'Core Indicators'!AU15</f>
        <v>30</v>
      </c>
      <c r="K15" s="41" t="str">
        <f>'Core Indicators'!BC15</f>
        <v>x</v>
      </c>
      <c r="L15" s="41">
        <f>'Core Indicators'!BK15</f>
        <v>3</v>
      </c>
      <c r="M15" s="41" t="str">
        <f>'Core Indicators'!BS15</f>
        <v>x</v>
      </c>
      <c r="N15" s="41" t="str">
        <f>'Core Indicators'!CA15</f>
        <v>x</v>
      </c>
      <c r="O15" s="41" t="e">
        <f>'Core Indicators'!CI15</f>
        <v>#N/A</v>
      </c>
      <c r="P15" s="41" t="str">
        <f>'Core Indicators'!CQ15</f>
        <v>x</v>
      </c>
      <c r="Q15" s="41">
        <f>'Core Indicators'!DG15</f>
        <v>105300000</v>
      </c>
      <c r="R15" s="41">
        <f>'Core Indicators'!DO15</f>
        <v>11000</v>
      </c>
      <c r="S15" s="41">
        <f>'Core Indicators'!DW15</f>
        <v>572000</v>
      </c>
      <c r="T15" s="41">
        <f>'Core Indicators'!EE15</f>
        <v>0</v>
      </c>
      <c r="U15" s="41">
        <f>'Core Indicators'!EM15</f>
        <v>0</v>
      </c>
      <c r="V15" s="41">
        <f>'Core Indicators'!FC15</f>
        <v>3</v>
      </c>
      <c r="W15" s="41" t="str">
        <f>'Core Indicators'!FK15</f>
        <v>x</v>
      </c>
      <c r="X15" s="41" t="str">
        <f>'Core Indicators'!FS15</f>
        <v>x</v>
      </c>
      <c r="Y15" s="41">
        <f>'Core Indicators'!GA15</f>
        <v>0</v>
      </c>
      <c r="Z15" s="41">
        <f>'Core Indicators'!GI15</f>
        <v>0</v>
      </c>
      <c r="AA15" s="41">
        <f>'Core Indicators'!GQ15</f>
        <v>0</v>
      </c>
      <c r="AB15" s="41">
        <f>'Core Indicators'!GY15</f>
        <v>0</v>
      </c>
      <c r="AC15" s="41">
        <f>'Core Indicators'!HG15</f>
        <v>0</v>
      </c>
      <c r="AD15" s="41">
        <f>'Core Indicators'!HO15</f>
        <v>0</v>
      </c>
      <c r="AE15" s="41">
        <f>'Core Indicators'!HW15</f>
        <v>0</v>
      </c>
      <c r="AF15" s="41">
        <f>'Core Indicators'!IE15</f>
        <v>0</v>
      </c>
      <c r="AG15" s="41">
        <f>'Core Indicators'!IM15</f>
        <v>2</v>
      </c>
    </row>
    <row r="16" spans="1:33" s="43" customFormat="1" ht="20.149999999999999" customHeight="1" x14ac:dyDescent="0.35">
      <c r="A16" s="233" t="str">
        <f>'Core Indicators'!A:A</f>
        <v>Drought in the Amazonas</v>
      </c>
      <c r="B16" s="233" t="str">
        <f>'Core Indicators'!B:B</f>
        <v>Drought</v>
      </c>
      <c r="C16" s="233" t="str">
        <f>'Core Indicators'!C16</f>
        <v>BRA004</v>
      </c>
      <c r="D16" s="233" t="str">
        <f>'Core Indicators'!D16</f>
        <v>Brazil</v>
      </c>
      <c r="E16" s="233" t="str">
        <f>'Core Indicators'!E16</f>
        <v>BRA</v>
      </c>
      <c r="F16" s="42">
        <f>'Core Indicators'!O16</f>
        <v>1559256</v>
      </c>
      <c r="G16" s="42">
        <f>'Core Indicators'!W16</f>
        <v>3941000</v>
      </c>
      <c r="H16" s="42">
        <f>'Core Indicators'!AE16</f>
        <v>745000</v>
      </c>
      <c r="I16" s="42">
        <f>'Core Indicators'!AM16</f>
        <v>12000</v>
      </c>
      <c r="J16" s="42" t="str">
        <f>'Core Indicators'!AU16</f>
        <v>x</v>
      </c>
      <c r="K16" s="42" t="str">
        <f>'Core Indicators'!BC16</f>
        <v>x</v>
      </c>
      <c r="L16" s="42" t="str">
        <f>'Core Indicators'!BK16</f>
        <v>x</v>
      </c>
      <c r="M16" s="42" t="str">
        <f>'Core Indicators'!BS16</f>
        <v>x</v>
      </c>
      <c r="N16" s="42" t="str">
        <f>'Core Indicators'!CA16</f>
        <v>x</v>
      </c>
      <c r="O16" s="42" t="e">
        <f>'Core Indicators'!CI16</f>
        <v>#N/A</v>
      </c>
      <c r="P16" s="42" t="str">
        <f>'Core Indicators'!CQ16</f>
        <v>x</v>
      </c>
      <c r="Q16" s="42">
        <f>'Core Indicators'!DG16</f>
        <v>3196000</v>
      </c>
      <c r="R16" s="42">
        <f>'Core Indicators'!DO16</f>
        <v>0</v>
      </c>
      <c r="S16" s="42">
        <f>'Core Indicators'!DW16</f>
        <v>745000</v>
      </c>
      <c r="T16" s="42" t="str">
        <f>'Core Indicators'!EE16</f>
        <v>x</v>
      </c>
      <c r="U16" s="42" t="str">
        <f>'Core Indicators'!EM16</f>
        <v>x</v>
      </c>
      <c r="V16" s="42">
        <f>'Core Indicators'!FC16</f>
        <v>1</v>
      </c>
      <c r="W16" s="42" t="str">
        <f>'Core Indicators'!FK16</f>
        <v>x</v>
      </c>
      <c r="X16" s="42" t="str">
        <f>'Core Indicators'!FS16</f>
        <v>x</v>
      </c>
      <c r="Y16" s="42">
        <f>'Core Indicators'!GA16</f>
        <v>0</v>
      </c>
      <c r="Z16" s="42">
        <f>'Core Indicators'!GI16</f>
        <v>0</v>
      </c>
      <c r="AA16" s="42">
        <f>'Core Indicators'!GQ16</f>
        <v>0</v>
      </c>
      <c r="AB16" s="42">
        <f>'Core Indicators'!GY16</f>
        <v>0</v>
      </c>
      <c r="AC16" s="42">
        <f>'Core Indicators'!HG16</f>
        <v>0</v>
      </c>
      <c r="AD16" s="42">
        <f>'Core Indicators'!HO16</f>
        <v>0</v>
      </c>
      <c r="AE16" s="42">
        <f>'Core Indicators'!HW16</f>
        <v>0</v>
      </c>
      <c r="AF16" s="42">
        <f>'Core Indicators'!IE16</f>
        <v>0</v>
      </c>
      <c r="AG16" s="42">
        <f>'Core Indicators'!IM16</f>
        <v>1</v>
      </c>
    </row>
    <row r="17" spans="1:33" s="43" customFormat="1" ht="20.149999999999999" customHeight="1" x14ac:dyDescent="0.35">
      <c r="A17" s="62" t="str">
        <f>'Core Indicators'!A:A</f>
        <v>Floods in Rio Grande do Sul</v>
      </c>
      <c r="B17" s="62" t="str">
        <f>'Core Indicators'!B:B</f>
        <v>Floods</v>
      </c>
      <c r="C17" s="62" t="str">
        <f>'Core Indicators'!C17</f>
        <v>BRA005</v>
      </c>
      <c r="D17" s="62" t="str">
        <f>'Core Indicators'!D17</f>
        <v>Brazil</v>
      </c>
      <c r="E17" s="62" t="str">
        <f>'Core Indicators'!E17</f>
        <v>BRA</v>
      </c>
      <c r="F17" s="41">
        <f>'Core Indicators'!O17</f>
        <v>281707</v>
      </c>
      <c r="G17" s="41">
        <f>'Core Indicators'!W17</f>
        <v>10883000</v>
      </c>
      <c r="H17" s="41">
        <f>'Core Indicators'!AE17</f>
        <v>2398000</v>
      </c>
      <c r="I17" s="41">
        <f>'Core Indicators'!AM17</f>
        <v>4000</v>
      </c>
      <c r="J17" s="41" t="str">
        <f>'Core Indicators'!AU17</f>
        <v>x</v>
      </c>
      <c r="K17" s="41" t="str">
        <f>'Core Indicators'!BC17</f>
        <v>x</v>
      </c>
      <c r="L17" s="41">
        <f>'Core Indicators'!BK17</f>
        <v>26</v>
      </c>
      <c r="M17" s="41">
        <f>'Core Indicators'!BS17</f>
        <v>301738</v>
      </c>
      <c r="N17" s="41">
        <f>'Core Indicators'!CA17</f>
        <v>7542</v>
      </c>
      <c r="O17" s="41" t="e">
        <f>'Core Indicators'!CI17</f>
        <v>#N/A</v>
      </c>
      <c r="P17" s="41">
        <f>'Core Indicators'!CQ17</f>
        <v>1900000000</v>
      </c>
      <c r="Q17" s="41">
        <f>'Core Indicators'!DG17</f>
        <v>8485000</v>
      </c>
      <c r="R17" s="41">
        <f>'Core Indicators'!DO17</f>
        <v>2394000</v>
      </c>
      <c r="S17" s="41">
        <f>'Core Indicators'!DW17</f>
        <v>4000</v>
      </c>
      <c r="T17" s="41" t="str">
        <f>'Core Indicators'!EE17</f>
        <v>x</v>
      </c>
      <c r="U17" s="41" t="str">
        <f>'Core Indicators'!EM17</f>
        <v>x</v>
      </c>
      <c r="V17" s="41">
        <f>'Core Indicators'!FC17</f>
        <v>1</v>
      </c>
      <c r="W17" s="41" t="str">
        <f>'Core Indicators'!FK17</f>
        <v>x</v>
      </c>
      <c r="X17" s="41" t="str">
        <f>'Core Indicators'!FS17</f>
        <v>x</v>
      </c>
      <c r="Y17" s="41">
        <f>'Core Indicators'!GA17</f>
        <v>0</v>
      </c>
      <c r="Z17" s="41">
        <f>'Core Indicators'!GI17</f>
        <v>0</v>
      </c>
      <c r="AA17" s="41">
        <f>'Core Indicators'!GQ17</f>
        <v>0</v>
      </c>
      <c r="AB17" s="41">
        <f>'Core Indicators'!GY17</f>
        <v>0</v>
      </c>
      <c r="AC17" s="41">
        <f>'Core Indicators'!HG17</f>
        <v>0</v>
      </c>
      <c r="AD17" s="41">
        <f>'Core Indicators'!HO17</f>
        <v>0</v>
      </c>
      <c r="AE17" s="41">
        <f>'Core Indicators'!HW17</f>
        <v>0</v>
      </c>
      <c r="AF17" s="41">
        <f>'Core Indicators'!IE17</f>
        <v>0</v>
      </c>
      <c r="AG17" s="41">
        <f>'Core Indicators'!IM17</f>
        <v>2</v>
      </c>
    </row>
    <row r="18" spans="1:33" s="43" customFormat="1" ht="20.149999999999999" customHeight="1" x14ac:dyDescent="0.35">
      <c r="A18" s="233" t="str">
        <f>'Core Indicators'!A:A</f>
        <v>Complex crisis in CAR</v>
      </c>
      <c r="B18" s="233" t="str">
        <f>'Core Indicators'!B:B</f>
        <v>Conflict,Displacement</v>
      </c>
      <c r="C18" s="233" t="str">
        <f>'Core Indicators'!C18</f>
        <v>CAF001</v>
      </c>
      <c r="D18" s="233" t="str">
        <f>'Core Indicators'!D18</f>
        <v>CAR</v>
      </c>
      <c r="E18" s="233" t="str">
        <f>'Core Indicators'!E18</f>
        <v>CAF</v>
      </c>
      <c r="F18" s="42">
        <f>'Core Indicators'!O18</f>
        <v>622980</v>
      </c>
      <c r="G18" s="42">
        <f>'Core Indicators'!W18</f>
        <v>5300000</v>
      </c>
      <c r="H18" s="42">
        <f>'Core Indicators'!AE18</f>
        <v>5296000</v>
      </c>
      <c r="I18" s="42">
        <f>'Core Indicators'!AM18</f>
        <v>1378000</v>
      </c>
      <c r="J18" s="42">
        <f>'Core Indicators'!AU18</f>
        <v>0</v>
      </c>
      <c r="K18" s="42" t="str">
        <f>'Core Indicators'!BC18</f>
        <v>x</v>
      </c>
      <c r="L18" s="42">
        <f>'Core Indicators'!BK18</f>
        <v>262</v>
      </c>
      <c r="M18" s="42" t="str">
        <f>'Core Indicators'!BS18</f>
        <v>x</v>
      </c>
      <c r="N18" s="42" t="str">
        <f>'Core Indicators'!CA18</f>
        <v>x</v>
      </c>
      <c r="O18" s="42" t="e">
        <f>'Core Indicators'!CI18</f>
        <v>#N/A</v>
      </c>
      <c r="P18" s="42" t="str">
        <f>'Core Indicators'!CQ18</f>
        <v>x</v>
      </c>
      <c r="Q18" s="42">
        <f>'Core Indicators'!DG18</f>
        <v>4000</v>
      </c>
      <c r="R18" s="42">
        <f>'Core Indicators'!DO18</f>
        <v>2856000</v>
      </c>
      <c r="S18" s="42">
        <f>'Core Indicators'!DW18</f>
        <v>2039000</v>
      </c>
      <c r="T18" s="42">
        <f>'Core Indicators'!EE18</f>
        <v>401000</v>
      </c>
      <c r="U18" s="42">
        <f>'Core Indicators'!EM18</f>
        <v>0</v>
      </c>
      <c r="V18" s="42">
        <f>'Core Indicators'!FC18</f>
        <v>4</v>
      </c>
      <c r="W18" s="42" t="str">
        <f>'Core Indicators'!FK18</f>
        <v>x</v>
      </c>
      <c r="X18" s="42" t="str">
        <f>'Core Indicators'!FS18</f>
        <v>x</v>
      </c>
      <c r="Y18" s="42">
        <f>'Core Indicators'!GA18</f>
        <v>2</v>
      </c>
      <c r="Z18" s="42">
        <f>'Core Indicators'!GI18</f>
        <v>3</v>
      </c>
      <c r="AA18" s="42">
        <f>'Core Indicators'!GQ18</f>
        <v>1</v>
      </c>
      <c r="AB18" s="42">
        <f>'Core Indicators'!GY18</f>
        <v>3</v>
      </c>
      <c r="AC18" s="42">
        <f>'Core Indicators'!HG18</f>
        <v>0</v>
      </c>
      <c r="AD18" s="42">
        <f>'Core Indicators'!HO18</f>
        <v>2</v>
      </c>
      <c r="AE18" s="42">
        <f>'Core Indicators'!HW18</f>
        <v>3</v>
      </c>
      <c r="AF18" s="42">
        <f>'Core Indicators'!IE18</f>
        <v>1</v>
      </c>
      <c r="AG18" s="42">
        <f>'Core Indicators'!IM18</f>
        <v>3</v>
      </c>
    </row>
    <row r="19" spans="1:33" s="43" customFormat="1" ht="20.149999999999999" customHeight="1" x14ac:dyDescent="0.35">
      <c r="A19" s="62" t="str">
        <f>'Core Indicators'!A:A</f>
        <v>Venezuela displacement in Chile</v>
      </c>
      <c r="B19" s="62" t="str">
        <f>'Core Indicators'!B:B</f>
        <v>Displacement</v>
      </c>
      <c r="C19" s="62" t="str">
        <f>'Core Indicators'!C19</f>
        <v>CHL002</v>
      </c>
      <c r="D19" s="62" t="str">
        <f>'Core Indicators'!D19</f>
        <v>Chile</v>
      </c>
      <c r="E19" s="62" t="str">
        <f>'Core Indicators'!E19</f>
        <v>CHL</v>
      </c>
      <c r="F19" s="41">
        <f>'Core Indicators'!O19</f>
        <v>743532</v>
      </c>
      <c r="G19" s="41">
        <f>'Core Indicators'!W19</f>
        <v>19659000</v>
      </c>
      <c r="H19" s="41">
        <f>'Core Indicators'!AE19</f>
        <v>535000</v>
      </c>
      <c r="I19" s="41">
        <f>'Core Indicators'!AM19</f>
        <v>535000</v>
      </c>
      <c r="J19" s="41" t="str">
        <f>'Core Indicators'!AU19</f>
        <v>x</v>
      </c>
      <c r="K19" s="41" t="str">
        <f>'Core Indicators'!BC19</f>
        <v>x</v>
      </c>
      <c r="L19" s="41" t="str">
        <f>'Core Indicators'!BK19</f>
        <v>x</v>
      </c>
      <c r="M19" s="41" t="str">
        <f>'Core Indicators'!BS19</f>
        <v>x</v>
      </c>
      <c r="N19" s="41" t="str">
        <f>'Core Indicators'!CA19</f>
        <v>x</v>
      </c>
      <c r="O19" s="41" t="e">
        <f>'Core Indicators'!CI19</f>
        <v>#N/A</v>
      </c>
      <c r="P19" s="41" t="str">
        <f>'Core Indicators'!CQ19</f>
        <v>x</v>
      </c>
      <c r="Q19" s="41">
        <f>'Core Indicators'!DG19</f>
        <v>6472000</v>
      </c>
      <c r="R19" s="41">
        <f>'Core Indicators'!DO19</f>
        <v>12758000</v>
      </c>
      <c r="S19" s="41">
        <f>'Core Indicators'!DW19</f>
        <v>535000</v>
      </c>
      <c r="T19" s="41" t="str">
        <f>'Core Indicators'!EE19</f>
        <v>x</v>
      </c>
      <c r="U19" s="41" t="str">
        <f>'Core Indicators'!EM19</f>
        <v>x</v>
      </c>
      <c r="V19" s="41">
        <f>'Core Indicators'!FC19</f>
        <v>3</v>
      </c>
      <c r="W19" s="41" t="str">
        <f>'Core Indicators'!FK19</f>
        <v>x</v>
      </c>
      <c r="X19" s="41" t="str">
        <f>'Core Indicators'!FS19</f>
        <v>x</v>
      </c>
      <c r="Y19" s="41">
        <f>'Core Indicators'!GA19</f>
        <v>0</v>
      </c>
      <c r="Z19" s="41">
        <f>'Core Indicators'!GI19</f>
        <v>0</v>
      </c>
      <c r="AA19" s="41">
        <f>'Core Indicators'!GQ19</f>
        <v>0</v>
      </c>
      <c r="AB19" s="41">
        <f>'Core Indicators'!GY19</f>
        <v>0</v>
      </c>
      <c r="AC19" s="41">
        <f>'Core Indicators'!HG19</f>
        <v>0</v>
      </c>
      <c r="AD19" s="41">
        <f>'Core Indicators'!HO19</f>
        <v>1</v>
      </c>
      <c r="AE19" s="41">
        <f>'Core Indicators'!HW19</f>
        <v>0</v>
      </c>
      <c r="AF19" s="41">
        <f>'Core Indicators'!IE19</f>
        <v>2</v>
      </c>
      <c r="AG19" s="41">
        <f>'Core Indicators'!IM19</f>
        <v>1</v>
      </c>
    </row>
    <row r="20" spans="1:33" s="43" customFormat="1" ht="20.149999999999999" customHeight="1" x14ac:dyDescent="0.35">
      <c r="A20" s="233" t="str">
        <f>'Core Indicators'!A:A</f>
        <v>Multiple crises in Cameroon</v>
      </c>
      <c r="B20" s="233" t="str">
        <f>'Core Indicators'!B:B</f>
        <v>Conflict,Displacement</v>
      </c>
      <c r="C20" s="233" t="str">
        <f>'Core Indicators'!C20</f>
        <v>CMR001</v>
      </c>
      <c r="D20" s="233" t="str">
        <f>'Core Indicators'!D20</f>
        <v>Cameroon</v>
      </c>
      <c r="E20" s="233" t="str">
        <f>'Core Indicators'!E20</f>
        <v>CMR</v>
      </c>
      <c r="F20" s="42">
        <f>'Core Indicators'!O20</f>
        <v>472710</v>
      </c>
      <c r="G20" s="42">
        <f>'Core Indicators'!W20</f>
        <v>29416000</v>
      </c>
      <c r="H20" s="42">
        <f>'Core Indicators'!AE20</f>
        <v>8948000</v>
      </c>
      <c r="I20" s="42">
        <f>'Core Indicators'!AM20</f>
        <v>2426000</v>
      </c>
      <c r="J20" s="42">
        <f>'Core Indicators'!AU20</f>
        <v>0</v>
      </c>
      <c r="K20" s="42" t="str">
        <f>'Core Indicators'!BC20</f>
        <v>x</v>
      </c>
      <c r="L20" s="42">
        <f>'Core Indicators'!BK20</f>
        <v>859</v>
      </c>
      <c r="M20" s="42" t="str">
        <f>'Core Indicators'!BS20</f>
        <v>x</v>
      </c>
      <c r="N20" s="42" t="str">
        <f>'Core Indicators'!CA20</f>
        <v>x</v>
      </c>
      <c r="O20" s="42" t="e">
        <f>'Core Indicators'!CI20</f>
        <v>#N/A</v>
      </c>
      <c r="P20" s="42" t="str">
        <f>'Core Indicators'!CQ20</f>
        <v>x</v>
      </c>
      <c r="Q20" s="42">
        <f>'Core Indicators'!DG20</f>
        <v>20468000</v>
      </c>
      <c r="R20" s="42">
        <f>'Core Indicators'!DO20</f>
        <v>5574000</v>
      </c>
      <c r="S20" s="42">
        <f>'Core Indicators'!DW20</f>
        <v>3374000</v>
      </c>
      <c r="T20" s="42">
        <f>'Core Indicators'!EE20</f>
        <v>0</v>
      </c>
      <c r="U20" s="42">
        <f>'Core Indicators'!EM20</f>
        <v>0</v>
      </c>
      <c r="V20" s="42">
        <f>'Core Indicators'!FC20</f>
        <v>5</v>
      </c>
      <c r="W20" s="42" t="str">
        <f>'Core Indicators'!FK20</f>
        <v>x</v>
      </c>
      <c r="X20" s="42" t="str">
        <f>'Core Indicators'!FS20</f>
        <v>x</v>
      </c>
      <c r="Y20" s="42">
        <f>'Core Indicators'!GA20</f>
        <v>1</v>
      </c>
      <c r="Z20" s="42">
        <f>'Core Indicators'!GI20</f>
        <v>3</v>
      </c>
      <c r="AA20" s="42">
        <f>'Core Indicators'!GQ20</f>
        <v>2</v>
      </c>
      <c r="AB20" s="42">
        <f>'Core Indicators'!GY20</f>
        <v>3</v>
      </c>
      <c r="AC20" s="42">
        <f>'Core Indicators'!HG20</f>
        <v>0</v>
      </c>
      <c r="AD20" s="42">
        <f>'Core Indicators'!HO20</f>
        <v>2</v>
      </c>
      <c r="AE20" s="42">
        <f>'Core Indicators'!HW20</f>
        <v>3</v>
      </c>
      <c r="AF20" s="42">
        <f>'Core Indicators'!IE20</f>
        <v>1</v>
      </c>
      <c r="AG20" s="42">
        <f>'Core Indicators'!IM20</f>
        <v>3</v>
      </c>
    </row>
    <row r="21" spans="1:33" s="43" customFormat="1" ht="20.149999999999999" customHeight="1" x14ac:dyDescent="0.35">
      <c r="A21" s="62" t="str">
        <f>'Core Indicators'!A:A</f>
        <v>Lake Chad basin crisis in Cameroon</v>
      </c>
      <c r="B21" s="62" t="str">
        <f>'Core Indicators'!B:B</f>
        <v>Conflict</v>
      </c>
      <c r="C21" s="62" t="str">
        <f>'Core Indicators'!C21</f>
        <v>CMR002</v>
      </c>
      <c r="D21" s="62" t="str">
        <f>'Core Indicators'!D21</f>
        <v>Cameroon</v>
      </c>
      <c r="E21" s="62" t="str">
        <f>'Core Indicators'!E21</f>
        <v>CMR</v>
      </c>
      <c r="F21" s="41">
        <f>'Core Indicators'!O21</f>
        <v>34263</v>
      </c>
      <c r="G21" s="41">
        <f>'Core Indicators'!W21</f>
        <v>5337000</v>
      </c>
      <c r="H21" s="41">
        <f>'Core Indicators'!AE21</f>
        <v>5337000</v>
      </c>
      <c r="I21" s="41">
        <f>'Core Indicators'!AM21</f>
        <v>793000</v>
      </c>
      <c r="J21" s="41">
        <f>'Core Indicators'!AU21</f>
        <v>0</v>
      </c>
      <c r="K21" s="41" t="str">
        <f>'Core Indicators'!BC21</f>
        <v>x</v>
      </c>
      <c r="L21" s="41">
        <f>'Core Indicators'!BK21</f>
        <v>248</v>
      </c>
      <c r="M21" s="41" t="str">
        <f>'Core Indicators'!BS21</f>
        <v>x</v>
      </c>
      <c r="N21" s="41" t="str">
        <f>'Core Indicators'!CA21</f>
        <v>x</v>
      </c>
      <c r="O21" s="41" t="e">
        <f>'Core Indicators'!CI21</f>
        <v>#N/A</v>
      </c>
      <c r="P21" s="41">
        <f>'Core Indicators'!CQ21</f>
        <v>5.2</v>
      </c>
      <c r="Q21" s="41">
        <f>'Core Indicators'!DG21</f>
        <v>0</v>
      </c>
      <c r="R21" s="41">
        <f>'Core Indicators'!DO21</f>
        <v>4152000</v>
      </c>
      <c r="S21" s="41">
        <f>'Core Indicators'!DW21</f>
        <v>1185000</v>
      </c>
      <c r="T21" s="41">
        <f>'Core Indicators'!EE21</f>
        <v>0</v>
      </c>
      <c r="U21" s="41">
        <f>'Core Indicators'!EM21</f>
        <v>0</v>
      </c>
      <c r="V21" s="41">
        <f>'Core Indicators'!FC21</f>
        <v>5</v>
      </c>
      <c r="W21" s="41" t="str">
        <f>'Core Indicators'!FK21</f>
        <v>x</v>
      </c>
      <c r="X21" s="41" t="str">
        <f>'Core Indicators'!FS21</f>
        <v>x</v>
      </c>
      <c r="Y21" s="41">
        <f>'Core Indicators'!GA21</f>
        <v>1</v>
      </c>
      <c r="Z21" s="41">
        <f>'Core Indicators'!GI21</f>
        <v>2</v>
      </c>
      <c r="AA21" s="41">
        <f>'Core Indicators'!GQ21</f>
        <v>0</v>
      </c>
      <c r="AB21" s="41">
        <f>'Core Indicators'!GY21</f>
        <v>0</v>
      </c>
      <c r="AC21" s="41">
        <f>'Core Indicators'!HG21</f>
        <v>0</v>
      </c>
      <c r="AD21" s="41">
        <f>'Core Indicators'!HO21</f>
        <v>0</v>
      </c>
      <c r="AE21" s="41">
        <f>'Core Indicators'!HW21</f>
        <v>3</v>
      </c>
      <c r="AF21" s="41">
        <f>'Core Indicators'!IE21</f>
        <v>1</v>
      </c>
      <c r="AG21" s="41">
        <f>'Core Indicators'!IM21</f>
        <v>3</v>
      </c>
    </row>
    <row r="22" spans="1:33" s="43" customFormat="1" ht="20.149999999999999" customHeight="1" x14ac:dyDescent="0.35">
      <c r="A22" s="233" t="str">
        <f>'Core Indicators'!A:A</f>
        <v>Anglophone Crisis in Cameroon</v>
      </c>
      <c r="B22" s="233" t="str">
        <f>'Core Indicators'!B:B</f>
        <v>Conflict</v>
      </c>
      <c r="C22" s="233" t="str">
        <f>'Core Indicators'!C22</f>
        <v>CMR003</v>
      </c>
      <c r="D22" s="233" t="str">
        <f>'Core Indicators'!D22</f>
        <v>Cameroon</v>
      </c>
      <c r="E22" s="233" t="str">
        <f>'Core Indicators'!E22</f>
        <v>CMR</v>
      </c>
      <c r="F22" s="42">
        <f>'Core Indicators'!O22</f>
        <v>88019</v>
      </c>
      <c r="G22" s="42">
        <f>'Core Indicators'!W22</f>
        <v>17914000</v>
      </c>
      <c r="H22" s="42">
        <f>'Core Indicators'!AE22</f>
        <v>17914000</v>
      </c>
      <c r="I22" s="42">
        <f>'Core Indicators'!AM22</f>
        <v>1346000</v>
      </c>
      <c r="J22" s="42">
        <f>'Core Indicators'!AU22</f>
        <v>0</v>
      </c>
      <c r="K22" s="42" t="str">
        <f>'Core Indicators'!BC22</f>
        <v>x</v>
      </c>
      <c r="L22" s="42">
        <f>'Core Indicators'!BK22</f>
        <v>611</v>
      </c>
      <c r="M22" s="42" t="str">
        <f>'Core Indicators'!BS22</f>
        <v>x</v>
      </c>
      <c r="N22" s="42" t="str">
        <f>'Core Indicators'!CA22</f>
        <v>x</v>
      </c>
      <c r="O22" s="42" t="e">
        <f>'Core Indicators'!CI22</f>
        <v>#N/A</v>
      </c>
      <c r="P22" s="42" t="str">
        <f>'Core Indicators'!CQ22</f>
        <v>x</v>
      </c>
      <c r="Q22" s="42">
        <f>'Core Indicators'!DG22</f>
        <v>0</v>
      </c>
      <c r="R22" s="42">
        <f>'Core Indicators'!DO22</f>
        <v>16011000</v>
      </c>
      <c r="S22" s="42">
        <f>'Core Indicators'!DW22</f>
        <v>1903000</v>
      </c>
      <c r="T22" s="42">
        <f>'Core Indicators'!EE22</f>
        <v>0</v>
      </c>
      <c r="U22" s="42">
        <f>'Core Indicators'!EM22</f>
        <v>0</v>
      </c>
      <c r="V22" s="42">
        <f>'Core Indicators'!FC22</f>
        <v>5</v>
      </c>
      <c r="W22" s="42" t="str">
        <f>'Core Indicators'!FK22</f>
        <v>x</v>
      </c>
      <c r="X22" s="42">
        <f>'Core Indicators'!FS22</f>
        <v>377500</v>
      </c>
      <c r="Y22" s="42">
        <f>'Core Indicators'!GA22</f>
        <v>1</v>
      </c>
      <c r="Z22" s="42">
        <f>'Core Indicators'!GI22</f>
        <v>3</v>
      </c>
      <c r="AA22" s="42">
        <f>'Core Indicators'!GQ22</f>
        <v>2</v>
      </c>
      <c r="AB22" s="42">
        <f>'Core Indicators'!GY22</f>
        <v>3</v>
      </c>
      <c r="AC22" s="42">
        <f>'Core Indicators'!HG22</f>
        <v>0</v>
      </c>
      <c r="AD22" s="42">
        <f>'Core Indicators'!HO22</f>
        <v>2</v>
      </c>
      <c r="AE22" s="42">
        <f>'Core Indicators'!HW22</f>
        <v>2</v>
      </c>
      <c r="AF22" s="42">
        <f>'Core Indicators'!IE22</f>
        <v>1</v>
      </c>
      <c r="AG22" s="42">
        <f>'Core Indicators'!IM22</f>
        <v>3</v>
      </c>
    </row>
    <row r="23" spans="1:33" s="43" customFormat="1" ht="20.149999999999999" customHeight="1" x14ac:dyDescent="0.35">
      <c r="A23" s="62" t="str">
        <f>'Core Indicators'!A:A</f>
        <v>CAR refugees in Cameroon</v>
      </c>
      <c r="B23" s="62" t="str">
        <f>'Core Indicators'!B:B</f>
        <v>Conflict,Displacement</v>
      </c>
      <c r="C23" s="62" t="str">
        <f>'Core Indicators'!C23</f>
        <v>CMR004</v>
      </c>
      <c r="D23" s="62" t="str">
        <f>'Core Indicators'!D23</f>
        <v>Cameroon</v>
      </c>
      <c r="E23" s="62" t="str">
        <f>'Core Indicators'!E23</f>
        <v>CMR</v>
      </c>
      <c r="F23" s="41">
        <f>'Core Indicators'!O23</f>
        <v>164768</v>
      </c>
      <c r="G23" s="41">
        <f>'Core Indicators'!W23</f>
        <v>2756000</v>
      </c>
      <c r="H23" s="41">
        <f>'Core Indicators'!AE23</f>
        <v>287000</v>
      </c>
      <c r="I23" s="41">
        <f>'Core Indicators'!AM23</f>
        <v>287000</v>
      </c>
      <c r="J23" s="41">
        <f>'Core Indicators'!AU23</f>
        <v>0</v>
      </c>
      <c r="K23" s="41" t="str">
        <f>'Core Indicators'!BC23</f>
        <v>x</v>
      </c>
      <c r="L23" s="41">
        <f>'Core Indicators'!BK23</f>
        <v>0</v>
      </c>
      <c r="M23" s="41">
        <f>'Core Indicators'!BS23</f>
        <v>0</v>
      </c>
      <c r="N23" s="41">
        <f>'Core Indicators'!CA23</f>
        <v>0</v>
      </c>
      <c r="O23" s="41" t="e">
        <f>'Core Indicators'!CI23</f>
        <v>#N/A</v>
      </c>
      <c r="P23" s="41" t="str">
        <f>'Core Indicators'!CQ23</f>
        <v>x</v>
      </c>
      <c r="Q23" s="41">
        <f>'Core Indicators'!DG23</f>
        <v>2469000</v>
      </c>
      <c r="R23" s="41">
        <f>'Core Indicators'!DO23</f>
        <v>0</v>
      </c>
      <c r="S23" s="41">
        <f>'Core Indicators'!DW23</f>
        <v>287000</v>
      </c>
      <c r="T23" s="41">
        <f>'Core Indicators'!EE23</f>
        <v>0</v>
      </c>
      <c r="U23" s="41">
        <f>'Core Indicators'!EM23</f>
        <v>0</v>
      </c>
      <c r="V23" s="41">
        <f>'Core Indicators'!FC23</f>
        <v>4</v>
      </c>
      <c r="W23" s="41" t="str">
        <f>'Core Indicators'!FK23</f>
        <v>x</v>
      </c>
      <c r="X23" s="41" t="str">
        <f>'Core Indicators'!FS23</f>
        <v>x</v>
      </c>
      <c r="Y23" s="41">
        <f>'Core Indicators'!GA23</f>
        <v>1</v>
      </c>
      <c r="Z23" s="41">
        <f>'Core Indicators'!GI23</f>
        <v>0</v>
      </c>
      <c r="AA23" s="41">
        <f>'Core Indicators'!GQ23</f>
        <v>0</v>
      </c>
      <c r="AB23" s="41">
        <f>'Core Indicators'!GY23</f>
        <v>0</v>
      </c>
      <c r="AC23" s="41">
        <f>'Core Indicators'!HG23</f>
        <v>0</v>
      </c>
      <c r="AD23" s="41">
        <f>'Core Indicators'!HO23</f>
        <v>0</v>
      </c>
      <c r="AE23" s="41">
        <f>'Core Indicators'!HW23</f>
        <v>0</v>
      </c>
      <c r="AF23" s="41">
        <f>'Core Indicators'!IE23</f>
        <v>1</v>
      </c>
      <c r="AG23" s="41">
        <f>'Core Indicators'!IM23</f>
        <v>2</v>
      </c>
    </row>
    <row r="24" spans="1:33" s="43" customFormat="1" ht="20.149999999999999" customHeight="1" x14ac:dyDescent="0.35">
      <c r="A24" s="233" t="str">
        <f>'Core Indicators'!A:A</f>
        <v>Complex crisis in DRC</v>
      </c>
      <c r="B24" s="233" t="str">
        <f>'Core Indicators'!B:B</f>
        <v>Conflict,Displacement,Socio-political</v>
      </c>
      <c r="C24" s="233" t="str">
        <f>'Core Indicators'!C24</f>
        <v>COD001</v>
      </c>
      <c r="D24" s="233" t="str">
        <f>'Core Indicators'!D24</f>
        <v>DRC</v>
      </c>
      <c r="E24" s="233" t="str">
        <f>'Core Indicators'!E24</f>
        <v>COD</v>
      </c>
      <c r="F24" s="42">
        <f>'Core Indicators'!O24</f>
        <v>2267050</v>
      </c>
      <c r="G24" s="42">
        <f>'Core Indicators'!W24</f>
        <v>117800000</v>
      </c>
      <c r="H24" s="42">
        <f>'Core Indicators'!AE24</f>
        <v>84787000</v>
      </c>
      <c r="I24" s="42">
        <f>'Core Indicators'!AM24</f>
        <v>9066000</v>
      </c>
      <c r="J24" s="42">
        <f>'Core Indicators'!AU24</f>
        <v>0</v>
      </c>
      <c r="K24" s="42" t="str">
        <f>'Core Indicators'!BC24</f>
        <v>x</v>
      </c>
      <c r="L24" s="42">
        <f>'Core Indicators'!BK24</f>
        <v>2658</v>
      </c>
      <c r="M24" s="42" t="str">
        <f>'Core Indicators'!BS24</f>
        <v>x</v>
      </c>
      <c r="N24" s="42" t="str">
        <f>'Core Indicators'!CA24</f>
        <v>x</v>
      </c>
      <c r="O24" s="42" t="e">
        <f>'Core Indicators'!CI24</f>
        <v>#N/A</v>
      </c>
      <c r="P24" s="42">
        <f>'Core Indicators'!CQ24</f>
        <v>1700</v>
      </c>
      <c r="Q24" s="42">
        <f>'Core Indicators'!DG24</f>
        <v>33013000</v>
      </c>
      <c r="R24" s="42">
        <f>'Core Indicators'!DO24</f>
        <v>63546000</v>
      </c>
      <c r="S24" s="42">
        <f>'Core Indicators'!DW24</f>
        <v>13779000</v>
      </c>
      <c r="T24" s="42">
        <f>'Core Indicators'!EE24</f>
        <v>7462000</v>
      </c>
      <c r="U24" s="42">
        <f>'Core Indicators'!EM24</f>
        <v>0</v>
      </c>
      <c r="V24" s="42">
        <f>'Core Indicators'!FC24</f>
        <v>4</v>
      </c>
      <c r="W24" s="42" t="str">
        <f>'Core Indicators'!FK24</f>
        <v>x</v>
      </c>
      <c r="X24" s="42" t="str">
        <f>'Core Indicators'!FS24</f>
        <v>x</v>
      </c>
      <c r="Y24" s="42">
        <f>'Core Indicators'!GA24</f>
        <v>1</v>
      </c>
      <c r="Z24" s="42">
        <f>'Core Indicators'!GI24</f>
        <v>3</v>
      </c>
      <c r="AA24" s="42">
        <f>'Core Indicators'!GQ24</f>
        <v>2</v>
      </c>
      <c r="AB24" s="42">
        <f>'Core Indicators'!GY24</f>
        <v>3</v>
      </c>
      <c r="AC24" s="42">
        <f>'Core Indicators'!HG24</f>
        <v>0</v>
      </c>
      <c r="AD24" s="42">
        <f>'Core Indicators'!HO24</f>
        <v>2</v>
      </c>
      <c r="AE24" s="42">
        <f>'Core Indicators'!HW24</f>
        <v>3</v>
      </c>
      <c r="AF24" s="42">
        <f>'Core Indicators'!IE24</f>
        <v>2</v>
      </c>
      <c r="AG24" s="42">
        <f>'Core Indicators'!IM24</f>
        <v>3</v>
      </c>
    </row>
    <row r="25" spans="1:33" s="43" customFormat="1" ht="20.149999999999999" customHeight="1" x14ac:dyDescent="0.35">
      <c r="A25" s="62" t="str">
        <f>'Core Indicators'!A:A</f>
        <v>Complex crisis in Congo</v>
      </c>
      <c r="B25" s="62" t="str">
        <f>'Core Indicators'!B:B</f>
        <v>Conflict,Displacement,Floods</v>
      </c>
      <c r="C25" s="62" t="str">
        <f>'Core Indicators'!C25</f>
        <v>COG001</v>
      </c>
      <c r="D25" s="62" t="str">
        <f>'Core Indicators'!D25</f>
        <v>Congo</v>
      </c>
      <c r="E25" s="62" t="str">
        <f>'Core Indicators'!E25</f>
        <v>COG</v>
      </c>
      <c r="F25" s="41">
        <f>'Core Indicators'!O25</f>
        <v>342000</v>
      </c>
      <c r="G25" s="41">
        <f>'Core Indicators'!W25</f>
        <v>5970000</v>
      </c>
      <c r="H25" s="41">
        <f>'Core Indicators'!AE25</f>
        <v>525000</v>
      </c>
      <c r="I25" s="41">
        <f>'Core Indicators'!AM25</f>
        <v>231000</v>
      </c>
      <c r="J25" s="41" t="str">
        <f>'Core Indicators'!AU25</f>
        <v>x</v>
      </c>
      <c r="K25" s="41" t="str">
        <f>'Core Indicators'!BC25</f>
        <v>x</v>
      </c>
      <c r="L25" s="41">
        <f>'Core Indicators'!BK25</f>
        <v>0</v>
      </c>
      <c r="M25" s="41" t="str">
        <f>'Core Indicators'!BS25</f>
        <v>x</v>
      </c>
      <c r="N25" s="41" t="str">
        <f>'Core Indicators'!CA25</f>
        <v>x</v>
      </c>
      <c r="O25" s="41" t="e">
        <f>'Core Indicators'!CI25</f>
        <v>#N/A</v>
      </c>
      <c r="P25" s="41" t="str">
        <f>'Core Indicators'!CQ25</f>
        <v>x</v>
      </c>
      <c r="Q25" s="41">
        <f>'Core Indicators'!DG25</f>
        <v>5445000</v>
      </c>
      <c r="R25" s="41">
        <f>'Core Indicators'!DO25</f>
        <v>0</v>
      </c>
      <c r="S25" s="41">
        <f>'Core Indicators'!DW25</f>
        <v>525000</v>
      </c>
      <c r="T25" s="41">
        <f>'Core Indicators'!EE25</f>
        <v>0</v>
      </c>
      <c r="U25" s="41">
        <f>'Core Indicators'!EM25</f>
        <v>0</v>
      </c>
      <c r="V25" s="41">
        <f>'Core Indicators'!FC25</f>
        <v>2</v>
      </c>
      <c r="W25" s="41" t="str">
        <f>'Core Indicators'!FK25</f>
        <v>x</v>
      </c>
      <c r="X25" s="41" t="str">
        <f>'Core Indicators'!FS25</f>
        <v>x</v>
      </c>
      <c r="Y25" s="41">
        <f>'Core Indicators'!GA25</f>
        <v>0</v>
      </c>
      <c r="Z25" s="41">
        <f>'Core Indicators'!GI25</f>
        <v>0</v>
      </c>
      <c r="AA25" s="41">
        <f>'Core Indicators'!GQ25</f>
        <v>0</v>
      </c>
      <c r="AB25" s="41">
        <f>'Core Indicators'!GY25</f>
        <v>0</v>
      </c>
      <c r="AC25" s="41">
        <f>'Core Indicators'!HG25</f>
        <v>0</v>
      </c>
      <c r="AD25" s="41">
        <f>'Core Indicators'!HO25</f>
        <v>0</v>
      </c>
      <c r="AE25" s="41">
        <f>'Core Indicators'!HW25</f>
        <v>0</v>
      </c>
      <c r="AF25" s="41">
        <f>'Core Indicators'!IE25</f>
        <v>0</v>
      </c>
      <c r="AG25" s="41">
        <f>'Core Indicators'!IM25</f>
        <v>2</v>
      </c>
    </row>
    <row r="26" spans="1:33" s="43" customFormat="1" ht="20.149999999999999" customHeight="1" x14ac:dyDescent="0.35">
      <c r="A26" s="233" t="str">
        <f>'Core Indicators'!A:A</f>
        <v>Complex crisis in Colombia</v>
      </c>
      <c r="B26" s="233" t="str">
        <f>'Core Indicators'!B:B</f>
        <v>Conflict,Violence,Floods,Displacement</v>
      </c>
      <c r="C26" s="233" t="str">
        <f>'Core Indicators'!C26</f>
        <v>COL001</v>
      </c>
      <c r="D26" s="233" t="str">
        <f>'Core Indicators'!D26</f>
        <v>Colombia</v>
      </c>
      <c r="E26" s="233" t="str">
        <f>'Core Indicators'!E26</f>
        <v>COL</v>
      </c>
      <c r="F26" s="42">
        <f>'Core Indicators'!O26</f>
        <v>1141748</v>
      </c>
      <c r="G26" s="42">
        <f>'Core Indicators'!W26</f>
        <v>53100000</v>
      </c>
      <c r="H26" s="42">
        <f>'Core Indicators'!AE26</f>
        <v>53100000</v>
      </c>
      <c r="I26" s="42">
        <f>'Core Indicators'!AM26</f>
        <v>180000</v>
      </c>
      <c r="J26" s="42" t="str">
        <f>'Core Indicators'!AU26</f>
        <v>x</v>
      </c>
      <c r="K26" s="42" t="str">
        <f>'Core Indicators'!BC26</f>
        <v>x</v>
      </c>
      <c r="L26" s="42">
        <f>'Core Indicators'!BK26</f>
        <v>1268</v>
      </c>
      <c r="M26" s="42" t="str">
        <f>'Core Indicators'!BS26</f>
        <v>x</v>
      </c>
      <c r="N26" s="42" t="str">
        <f>'Core Indicators'!CA26</f>
        <v>x</v>
      </c>
      <c r="O26" s="42" t="e">
        <f>'Core Indicators'!CI26</f>
        <v>#N/A</v>
      </c>
      <c r="P26" s="42" t="str">
        <f>'Core Indicators'!CQ26</f>
        <v>x</v>
      </c>
      <c r="Q26" s="42">
        <f>'Core Indicators'!DG26</f>
        <v>0</v>
      </c>
      <c r="R26" s="42">
        <f>'Core Indicators'!DO26</f>
        <v>44000000</v>
      </c>
      <c r="S26" s="42">
        <f>'Core Indicators'!DW26</f>
        <v>7141000</v>
      </c>
      <c r="T26" s="42">
        <f>'Core Indicators'!EE26</f>
        <v>1576000</v>
      </c>
      <c r="U26" s="42">
        <f>'Core Indicators'!EM26</f>
        <v>0</v>
      </c>
      <c r="V26" s="42">
        <f>'Core Indicators'!FC26</f>
        <v>5</v>
      </c>
      <c r="W26" s="42" t="str">
        <f>'Core Indicators'!FK26</f>
        <v>x</v>
      </c>
      <c r="X26" s="42" t="str">
        <f>'Core Indicators'!FS26</f>
        <v>x</v>
      </c>
      <c r="Y26" s="42">
        <f>'Core Indicators'!GA26</f>
        <v>0</v>
      </c>
      <c r="Z26" s="42">
        <f>'Core Indicators'!GI26</f>
        <v>3</v>
      </c>
      <c r="AA26" s="42">
        <f>'Core Indicators'!GQ26</f>
        <v>1</v>
      </c>
      <c r="AB26" s="42">
        <f>'Core Indicators'!GY26</f>
        <v>0</v>
      </c>
      <c r="AC26" s="42">
        <f>'Core Indicators'!HG26</f>
        <v>0</v>
      </c>
      <c r="AD26" s="42">
        <f>'Core Indicators'!HO26</f>
        <v>2</v>
      </c>
      <c r="AE26" s="42">
        <f>'Core Indicators'!HW26</f>
        <v>1</v>
      </c>
      <c r="AF26" s="42">
        <f>'Core Indicators'!IE26</f>
        <v>2</v>
      </c>
      <c r="AG26" s="42">
        <f>'Core Indicators'!IM26</f>
        <v>3</v>
      </c>
    </row>
    <row r="27" spans="1:33" s="43" customFormat="1" ht="20.149999999999999" customHeight="1" x14ac:dyDescent="0.35">
      <c r="A27" s="62" t="str">
        <f>'Core Indicators'!A:A</f>
        <v>Venezuela displacement in Colombia</v>
      </c>
      <c r="B27" s="62" t="str">
        <f>'Core Indicators'!B:B</f>
        <v>Displacement</v>
      </c>
      <c r="C27" s="62" t="str">
        <f>'Core Indicators'!C27</f>
        <v>COL002</v>
      </c>
      <c r="D27" s="62" t="str">
        <f>'Core Indicators'!D27</f>
        <v>Colombia</v>
      </c>
      <c r="E27" s="62" t="str">
        <f>'Core Indicators'!E27</f>
        <v>COL</v>
      </c>
      <c r="F27" s="41">
        <f>'Core Indicators'!O27</f>
        <v>34507</v>
      </c>
      <c r="G27" s="41">
        <f>'Core Indicators'!W27</f>
        <v>31005000</v>
      </c>
      <c r="H27" s="41">
        <f>'Core Indicators'!AE27</f>
        <v>14976000</v>
      </c>
      <c r="I27" s="41">
        <f>'Core Indicators'!AM27</f>
        <v>3850000</v>
      </c>
      <c r="J27" s="41" t="str">
        <f>'Core Indicators'!AU27</f>
        <v>x</v>
      </c>
      <c r="K27" s="41" t="str">
        <f>'Core Indicators'!BC27</f>
        <v>x</v>
      </c>
      <c r="L27" s="41">
        <f>'Core Indicators'!BK27</f>
        <v>3</v>
      </c>
      <c r="M27" s="41" t="str">
        <f>'Core Indicators'!BS27</f>
        <v>x</v>
      </c>
      <c r="N27" s="41" t="str">
        <f>'Core Indicators'!CA27</f>
        <v>x</v>
      </c>
      <c r="O27" s="41" t="e">
        <f>'Core Indicators'!CI27</f>
        <v>#N/A</v>
      </c>
      <c r="P27" s="41" t="str">
        <f>'Core Indicators'!CQ27</f>
        <v>x</v>
      </c>
      <c r="Q27" s="41">
        <f>'Core Indicators'!DG27</f>
        <v>16028000</v>
      </c>
      <c r="R27" s="41">
        <f>'Core Indicators'!DO27</f>
        <v>12876000</v>
      </c>
      <c r="S27" s="41">
        <f>'Core Indicators'!DW27</f>
        <v>1155000</v>
      </c>
      <c r="T27" s="41">
        <f>'Core Indicators'!EE27</f>
        <v>840000</v>
      </c>
      <c r="U27" s="41">
        <f>'Core Indicators'!EM27</f>
        <v>105000</v>
      </c>
      <c r="V27" s="41">
        <f>'Core Indicators'!FC27</f>
        <v>3</v>
      </c>
      <c r="W27" s="41" t="str">
        <f>'Core Indicators'!FK27</f>
        <v>x</v>
      </c>
      <c r="X27" s="41" t="str">
        <f>'Core Indicators'!FS27</f>
        <v>x</v>
      </c>
      <c r="Y27" s="41">
        <f>'Core Indicators'!GA27</f>
        <v>0</v>
      </c>
      <c r="Z27" s="41">
        <f>'Core Indicators'!GI27</f>
        <v>3</v>
      </c>
      <c r="AA27" s="41">
        <f>'Core Indicators'!GQ27</f>
        <v>1</v>
      </c>
      <c r="AB27" s="41">
        <f>'Core Indicators'!GY27</f>
        <v>0</v>
      </c>
      <c r="AC27" s="41">
        <f>'Core Indicators'!HG27</f>
        <v>0</v>
      </c>
      <c r="AD27" s="41">
        <f>'Core Indicators'!HO27</f>
        <v>0</v>
      </c>
      <c r="AE27" s="41">
        <f>'Core Indicators'!HW27</f>
        <v>1</v>
      </c>
      <c r="AF27" s="41">
        <f>'Core Indicators'!IE27</f>
        <v>2</v>
      </c>
      <c r="AG27" s="41">
        <f>'Core Indicators'!IM27</f>
        <v>3</v>
      </c>
    </row>
    <row r="28" spans="1:33" s="43" customFormat="1" ht="20.149999999999999" customHeight="1" x14ac:dyDescent="0.35">
      <c r="A28" s="233" t="str">
        <f>'Core Indicators'!A:A</f>
        <v>Nicaraguan refugees in Costa Rica</v>
      </c>
      <c r="B28" s="233" t="str">
        <f>'Core Indicators'!B:B</f>
        <v>Displacement</v>
      </c>
      <c r="C28" s="233" t="str">
        <f>'Core Indicators'!C28</f>
        <v>CRI002</v>
      </c>
      <c r="D28" s="233" t="str">
        <f>'Core Indicators'!D28</f>
        <v>Costa Rica</v>
      </c>
      <c r="E28" s="233" t="str">
        <f>'Core Indicators'!E28</f>
        <v>CRI</v>
      </c>
      <c r="F28" s="42">
        <f>'Core Indicators'!O28</f>
        <v>1003</v>
      </c>
      <c r="G28" s="42">
        <f>'Core Indicators'!W28</f>
        <v>2447000</v>
      </c>
      <c r="H28" s="42">
        <f>'Core Indicators'!AE28</f>
        <v>196000</v>
      </c>
      <c r="I28" s="42">
        <f>'Core Indicators'!AM28</f>
        <v>196000</v>
      </c>
      <c r="J28" s="42" t="str">
        <f>'Core Indicators'!AU28</f>
        <v>x</v>
      </c>
      <c r="K28" s="42" t="str">
        <f>'Core Indicators'!BC28</f>
        <v>x</v>
      </c>
      <c r="L28" s="42" t="str">
        <f>'Core Indicators'!BK28</f>
        <v>x</v>
      </c>
      <c r="M28" s="42" t="str">
        <f>'Core Indicators'!BS28</f>
        <v>x</v>
      </c>
      <c r="N28" s="42" t="str">
        <f>'Core Indicators'!CA28</f>
        <v>x</v>
      </c>
      <c r="O28" s="42" t="e">
        <f>'Core Indicators'!CI28</f>
        <v>#N/A</v>
      </c>
      <c r="P28" s="42" t="str">
        <f>'Core Indicators'!CQ28</f>
        <v>x</v>
      </c>
      <c r="Q28" s="42">
        <f>'Core Indicators'!DG28</f>
        <v>2251000</v>
      </c>
      <c r="R28" s="42">
        <f>'Core Indicators'!DO28</f>
        <v>0</v>
      </c>
      <c r="S28" s="42">
        <f>'Core Indicators'!DW28</f>
        <v>196000</v>
      </c>
      <c r="T28" s="42" t="str">
        <f>'Core Indicators'!EE28</f>
        <v>x</v>
      </c>
      <c r="U28" s="42" t="str">
        <f>'Core Indicators'!EM28</f>
        <v>x</v>
      </c>
      <c r="V28" s="42">
        <f>'Core Indicators'!FC28</f>
        <v>3</v>
      </c>
      <c r="W28" s="42" t="str">
        <f>'Core Indicators'!FK28</f>
        <v>x</v>
      </c>
      <c r="X28" s="42" t="str">
        <f>'Core Indicators'!FS28</f>
        <v>x</v>
      </c>
      <c r="Y28" s="42">
        <f>'Core Indicators'!GA28</f>
        <v>0</v>
      </c>
      <c r="Z28" s="42">
        <f>'Core Indicators'!GI28</f>
        <v>0</v>
      </c>
      <c r="AA28" s="42">
        <f>'Core Indicators'!GQ28</f>
        <v>0</v>
      </c>
      <c r="AB28" s="42">
        <f>'Core Indicators'!GY28</f>
        <v>0</v>
      </c>
      <c r="AC28" s="42">
        <f>'Core Indicators'!HG28</f>
        <v>0</v>
      </c>
      <c r="AD28" s="42">
        <f>'Core Indicators'!HO28</f>
        <v>0</v>
      </c>
      <c r="AE28" s="42">
        <f>'Core Indicators'!HW28</f>
        <v>0</v>
      </c>
      <c r="AF28" s="42">
        <f>'Core Indicators'!IE28</f>
        <v>0</v>
      </c>
      <c r="AG28" s="42">
        <f>'Core Indicators'!IM28</f>
        <v>1</v>
      </c>
    </row>
    <row r="29" spans="1:33" ht="20.149999999999999" customHeight="1" x14ac:dyDescent="0.35">
      <c r="A29" s="62" t="str">
        <f>'Core Indicators'!A:A</f>
        <v>Displacement from Russia-Ukraine conflict in Czechia</v>
      </c>
      <c r="B29" s="62" t="str">
        <f>'Core Indicators'!B:B</f>
        <v>Displacement</v>
      </c>
      <c r="C29" s="62" t="str">
        <f>'Core Indicators'!C29</f>
        <v>CZE002</v>
      </c>
      <c r="D29" s="62" t="str">
        <f>'Core Indicators'!D29</f>
        <v>Czech Republic</v>
      </c>
      <c r="E29" s="62" t="str">
        <f>'Core Indicators'!E29</f>
        <v>CZE</v>
      </c>
      <c r="F29" s="41">
        <f>'Core Indicators'!O29</f>
        <v>77187</v>
      </c>
      <c r="G29" s="41">
        <f>'Core Indicators'!W29</f>
        <v>11264000</v>
      </c>
      <c r="H29" s="41">
        <f>'Core Indicators'!AE29</f>
        <v>390000</v>
      </c>
      <c r="I29" s="41">
        <f>'Core Indicators'!AM29</f>
        <v>390000</v>
      </c>
      <c r="J29" s="41" t="str">
        <f>'Core Indicators'!AU29</f>
        <v>x</v>
      </c>
      <c r="K29" s="41" t="str">
        <f>'Core Indicators'!BC29</f>
        <v>x</v>
      </c>
      <c r="L29" s="41">
        <f>'Core Indicators'!BK29</f>
        <v>0</v>
      </c>
      <c r="M29" s="41">
        <f>'Core Indicators'!BS29</f>
        <v>0</v>
      </c>
      <c r="N29" s="41">
        <f>'Core Indicators'!CA29</f>
        <v>0</v>
      </c>
      <c r="O29" s="41" t="e">
        <f>'Core Indicators'!CI29</f>
        <v>#N/A</v>
      </c>
      <c r="P29" s="41" t="str">
        <f>'Core Indicators'!CQ29</f>
        <v>x</v>
      </c>
      <c r="Q29" s="41">
        <f>'Core Indicators'!DG29</f>
        <v>10672000</v>
      </c>
      <c r="R29" s="41">
        <f>'Core Indicators'!DO29</f>
        <v>0</v>
      </c>
      <c r="S29" s="41">
        <f>'Core Indicators'!DW29</f>
        <v>390000</v>
      </c>
      <c r="T29" s="41">
        <f>'Core Indicators'!EE29</f>
        <v>0</v>
      </c>
      <c r="U29" s="41">
        <f>'Core Indicators'!EM29</f>
        <v>0</v>
      </c>
      <c r="V29" s="41">
        <f>'Core Indicators'!FC29</f>
        <v>2</v>
      </c>
      <c r="W29" s="41" t="str">
        <f>'Core Indicators'!FK29</f>
        <v>x</v>
      </c>
      <c r="X29" s="41" t="str">
        <f>'Core Indicators'!FS29</f>
        <v>x</v>
      </c>
      <c r="Y29" s="41">
        <f>'Core Indicators'!GA29</f>
        <v>0</v>
      </c>
      <c r="Z29" s="41">
        <f>'Core Indicators'!GI29</f>
        <v>0</v>
      </c>
      <c r="AA29" s="41">
        <f>'Core Indicators'!GQ29</f>
        <v>0</v>
      </c>
      <c r="AB29" s="41">
        <f>'Core Indicators'!GY29</f>
        <v>0</v>
      </c>
      <c r="AC29" s="41">
        <f>'Core Indicators'!HG29</f>
        <v>0</v>
      </c>
      <c r="AD29" s="41">
        <f>'Core Indicators'!HO29</f>
        <v>1</v>
      </c>
      <c r="AE29" s="41">
        <f>'Core Indicators'!HW29</f>
        <v>0</v>
      </c>
      <c r="AF29" s="41">
        <f>'Core Indicators'!IE29</f>
        <v>0</v>
      </c>
      <c r="AG29" s="41">
        <f>'Core Indicators'!IM29</f>
        <v>2</v>
      </c>
    </row>
    <row r="30" spans="1:33" ht="20.149999999999999" customHeight="1" x14ac:dyDescent="0.35">
      <c r="A30" s="233" t="str">
        <f>'Core Indicators'!A:A</f>
        <v>Multiple crises in Djibouti</v>
      </c>
      <c r="B30" s="233" t="str">
        <f>'Core Indicators'!B:B</f>
        <v>Displacement,Drought</v>
      </c>
      <c r="C30" s="233" t="str">
        <f>'Core Indicators'!C30</f>
        <v>DJI001</v>
      </c>
      <c r="D30" s="233" t="str">
        <f>'Core Indicators'!D30</f>
        <v>Djibouti</v>
      </c>
      <c r="E30" s="233" t="str">
        <f>'Core Indicators'!E30</f>
        <v>DJI</v>
      </c>
      <c r="F30" s="42">
        <f>'Core Indicators'!O30</f>
        <v>23180</v>
      </c>
      <c r="G30" s="42">
        <f>'Core Indicators'!W30</f>
        <v>1182000</v>
      </c>
      <c r="H30" s="42">
        <f>'Core Indicators'!AE30</f>
        <v>793000</v>
      </c>
      <c r="I30" s="42">
        <f>'Core Indicators'!AM30</f>
        <v>33000</v>
      </c>
      <c r="J30" s="42" t="str">
        <f>'Core Indicators'!AU30</f>
        <v>x</v>
      </c>
      <c r="K30" s="42" t="str">
        <f>'Core Indicators'!BC30</f>
        <v>x</v>
      </c>
      <c r="L30" s="42">
        <f>'Core Indicators'!BK30</f>
        <v>48</v>
      </c>
      <c r="M30" s="42" t="str">
        <f>'Core Indicators'!BS30</f>
        <v>x</v>
      </c>
      <c r="N30" s="42" t="str">
        <f>'Core Indicators'!CA30</f>
        <v>x</v>
      </c>
      <c r="O30" s="42" t="e">
        <f>'Core Indicators'!CI30</f>
        <v>#N/A</v>
      </c>
      <c r="P30" s="42" t="str">
        <f>'Core Indicators'!CQ30</f>
        <v>x</v>
      </c>
      <c r="Q30" s="42">
        <f>'Core Indicators'!DG30</f>
        <v>389000</v>
      </c>
      <c r="R30" s="42">
        <f>'Core Indicators'!DO30</f>
        <v>475000</v>
      </c>
      <c r="S30" s="42">
        <f>'Core Indicators'!DW30</f>
        <v>265000</v>
      </c>
      <c r="T30" s="42">
        <f>'Core Indicators'!EE30</f>
        <v>53000</v>
      </c>
      <c r="U30" s="42">
        <f>'Core Indicators'!EM30</f>
        <v>0</v>
      </c>
      <c r="V30" s="42">
        <f>'Core Indicators'!FC30</f>
        <v>5</v>
      </c>
      <c r="W30" s="42" t="str">
        <f>'Core Indicators'!FK30</f>
        <v>x</v>
      </c>
      <c r="X30" s="42" t="str">
        <f>'Core Indicators'!FS30</f>
        <v>x</v>
      </c>
      <c r="Y30" s="42">
        <f>'Core Indicators'!GA30</f>
        <v>0</v>
      </c>
      <c r="Z30" s="42">
        <f>'Core Indicators'!GI30</f>
        <v>0</v>
      </c>
      <c r="AA30" s="42">
        <f>'Core Indicators'!GQ30</f>
        <v>0</v>
      </c>
      <c r="AB30" s="42">
        <f>'Core Indicators'!GY30</f>
        <v>0</v>
      </c>
      <c r="AC30" s="42">
        <f>'Core Indicators'!HG30</f>
        <v>0</v>
      </c>
      <c r="AD30" s="42">
        <f>'Core Indicators'!HO30</f>
        <v>2</v>
      </c>
      <c r="AE30" s="42">
        <f>'Core Indicators'!HW30</f>
        <v>0</v>
      </c>
      <c r="AF30" s="42">
        <f>'Core Indicators'!IE30</f>
        <v>0</v>
      </c>
      <c r="AG30" s="42">
        <f>'Core Indicators'!IM30</f>
        <v>1</v>
      </c>
    </row>
    <row r="31" spans="1:33" ht="20.149999999999999" customHeight="1" x14ac:dyDescent="0.35">
      <c r="A31" s="62" t="str">
        <f>'Core Indicators'!A:A</f>
        <v>Mixed migration in Djibouti</v>
      </c>
      <c r="B31" s="62" t="str">
        <f>'Core Indicators'!B:B</f>
        <v>Displacement</v>
      </c>
      <c r="C31" s="62" t="str">
        <f>'Core Indicators'!C31</f>
        <v>DJI002</v>
      </c>
      <c r="D31" s="62" t="str">
        <f>'Core Indicators'!D31</f>
        <v>Djibouti</v>
      </c>
      <c r="E31" s="62" t="str">
        <f>'Core Indicators'!E31</f>
        <v>DJI</v>
      </c>
      <c r="F31" s="41">
        <f>'Core Indicators'!O31</f>
        <v>7300</v>
      </c>
      <c r="G31" s="41">
        <f>'Core Indicators'!W31</f>
        <v>891000</v>
      </c>
      <c r="H31" s="41">
        <f>'Core Indicators'!AE31</f>
        <v>33000</v>
      </c>
      <c r="I31" s="41">
        <f>'Core Indicators'!AM31</f>
        <v>33000</v>
      </c>
      <c r="J31" s="41" t="str">
        <f>'Core Indicators'!AU31</f>
        <v>x</v>
      </c>
      <c r="K31" s="41" t="str">
        <f>'Core Indicators'!BC31</f>
        <v>x</v>
      </c>
      <c r="L31" s="41">
        <f>'Core Indicators'!BK31</f>
        <v>48</v>
      </c>
      <c r="M31" s="41" t="str">
        <f>'Core Indicators'!BS31</f>
        <v>x</v>
      </c>
      <c r="N31" s="41" t="str">
        <f>'Core Indicators'!CA31</f>
        <v>x</v>
      </c>
      <c r="O31" s="41" t="e">
        <f>'Core Indicators'!CI31</f>
        <v>#N/A</v>
      </c>
      <c r="P31" s="41" t="str">
        <f>'Core Indicators'!CQ31</f>
        <v>x</v>
      </c>
      <c r="Q31" s="41">
        <f>'Core Indicators'!DG31</f>
        <v>858000</v>
      </c>
      <c r="R31" s="41">
        <f>'Core Indicators'!DO31</f>
        <v>0</v>
      </c>
      <c r="S31" s="41">
        <f>'Core Indicators'!DW31</f>
        <v>33000</v>
      </c>
      <c r="T31" s="41" t="str">
        <f>'Core Indicators'!EE31</f>
        <v>x</v>
      </c>
      <c r="U31" s="41" t="str">
        <f>'Core Indicators'!EM31</f>
        <v>x</v>
      </c>
      <c r="V31" s="41">
        <f>'Core Indicators'!FC31</f>
        <v>1</v>
      </c>
      <c r="W31" s="41" t="str">
        <f>'Core Indicators'!FK31</f>
        <v>x</v>
      </c>
      <c r="X31" s="41" t="str">
        <f>'Core Indicators'!FS31</f>
        <v>x</v>
      </c>
      <c r="Y31" s="41">
        <f>'Core Indicators'!GA31</f>
        <v>0</v>
      </c>
      <c r="Z31" s="41">
        <f>'Core Indicators'!GI31</f>
        <v>0</v>
      </c>
      <c r="AA31" s="41">
        <f>'Core Indicators'!GQ31</f>
        <v>0</v>
      </c>
      <c r="AB31" s="41">
        <f>'Core Indicators'!GY31</f>
        <v>0</v>
      </c>
      <c r="AC31" s="41">
        <f>'Core Indicators'!HG31</f>
        <v>0</v>
      </c>
      <c r="AD31" s="41">
        <f>'Core Indicators'!HO31</f>
        <v>2</v>
      </c>
      <c r="AE31" s="41">
        <f>'Core Indicators'!HW31</f>
        <v>0</v>
      </c>
      <c r="AF31" s="41">
        <f>'Core Indicators'!IE31</f>
        <v>0</v>
      </c>
      <c r="AG31" s="41">
        <f>'Core Indicators'!IM31</f>
        <v>1</v>
      </c>
    </row>
    <row r="32" spans="1:33" ht="20.149999999999999" customHeight="1" x14ac:dyDescent="0.35">
      <c r="A32" s="233" t="str">
        <f>'Core Indicators'!A:A</f>
        <v>Drought in Djibouti</v>
      </c>
      <c r="B32" s="233" t="str">
        <f>'Core Indicators'!B:B</f>
        <v>Drought</v>
      </c>
      <c r="C32" s="233" t="str">
        <f>'Core Indicators'!C32</f>
        <v>DJI003</v>
      </c>
      <c r="D32" s="233" t="str">
        <f>'Core Indicators'!D32</f>
        <v>Djibouti</v>
      </c>
      <c r="E32" s="233" t="str">
        <f>'Core Indicators'!E32</f>
        <v>DJI</v>
      </c>
      <c r="F32" s="42">
        <f>'Core Indicators'!O32</f>
        <v>23180</v>
      </c>
      <c r="G32" s="42">
        <f>'Core Indicators'!W32</f>
        <v>1182000</v>
      </c>
      <c r="H32" s="42">
        <f>'Core Indicators'!AE32</f>
        <v>760000</v>
      </c>
      <c r="I32" s="42">
        <f>'Core Indicators'!AM32</f>
        <v>0</v>
      </c>
      <c r="J32" s="42" t="str">
        <f>'Core Indicators'!AU32</f>
        <v>x</v>
      </c>
      <c r="K32" s="42" t="str">
        <f>'Core Indicators'!BC32</f>
        <v>x</v>
      </c>
      <c r="L32" s="42">
        <f>'Core Indicators'!BK32</f>
        <v>0</v>
      </c>
      <c r="M32" s="42" t="str">
        <f>'Core Indicators'!BS32</f>
        <v>x</v>
      </c>
      <c r="N32" s="42" t="str">
        <f>'Core Indicators'!CA32</f>
        <v>x</v>
      </c>
      <c r="O32" s="42" t="e">
        <f>'Core Indicators'!CI32</f>
        <v>#N/A</v>
      </c>
      <c r="P32" s="42" t="str">
        <f>'Core Indicators'!CQ32</f>
        <v>x</v>
      </c>
      <c r="Q32" s="42">
        <f>'Core Indicators'!DG32</f>
        <v>422000</v>
      </c>
      <c r="R32" s="42">
        <f>'Core Indicators'!DO32</f>
        <v>475000</v>
      </c>
      <c r="S32" s="42">
        <f>'Core Indicators'!DW32</f>
        <v>232000</v>
      </c>
      <c r="T32" s="42">
        <f>'Core Indicators'!EE32</f>
        <v>53000</v>
      </c>
      <c r="U32" s="42">
        <f>'Core Indicators'!EM32</f>
        <v>0</v>
      </c>
      <c r="V32" s="42">
        <f>'Core Indicators'!FC32</f>
        <v>5</v>
      </c>
      <c r="W32" s="42" t="str">
        <f>'Core Indicators'!FK32</f>
        <v>x</v>
      </c>
      <c r="X32" s="42" t="str">
        <f>'Core Indicators'!FS32</f>
        <v>x</v>
      </c>
      <c r="Y32" s="42">
        <f>'Core Indicators'!GA32</f>
        <v>0</v>
      </c>
      <c r="Z32" s="42">
        <f>'Core Indicators'!GI32</f>
        <v>0</v>
      </c>
      <c r="AA32" s="42">
        <f>'Core Indicators'!GQ32</f>
        <v>0</v>
      </c>
      <c r="AB32" s="42">
        <f>'Core Indicators'!GY32</f>
        <v>0</v>
      </c>
      <c r="AC32" s="42">
        <f>'Core Indicators'!HG32</f>
        <v>0</v>
      </c>
      <c r="AD32" s="42">
        <f>'Core Indicators'!HO32</f>
        <v>2</v>
      </c>
      <c r="AE32" s="42">
        <f>'Core Indicators'!HW32</f>
        <v>0</v>
      </c>
      <c r="AF32" s="42">
        <f>'Core Indicators'!IE32</f>
        <v>0</v>
      </c>
      <c r="AG32" s="42">
        <f>'Core Indicators'!IM32</f>
        <v>1</v>
      </c>
    </row>
    <row r="33" spans="1:33" ht="20.149999999999999" customHeight="1" x14ac:dyDescent="0.35">
      <c r="A33" s="62" t="str">
        <f>'Core Indicators'!A:A</f>
        <v>Venezuela displacement in Dominican Republic</v>
      </c>
      <c r="B33" s="62" t="str">
        <f>'Core Indicators'!B:B</f>
        <v>Displacement</v>
      </c>
      <c r="C33" s="62" t="str">
        <f>'Core Indicators'!C33</f>
        <v>DOM002</v>
      </c>
      <c r="D33" s="62" t="str">
        <f>'Core Indicators'!D33</f>
        <v>Dominican Republic</v>
      </c>
      <c r="E33" s="62" t="str">
        <f>'Core Indicators'!E33</f>
        <v>DOM</v>
      </c>
      <c r="F33" s="41">
        <f>'Core Indicators'!O33</f>
        <v>48310</v>
      </c>
      <c r="G33" s="41">
        <f>'Core Indicators'!W33</f>
        <v>11331000</v>
      </c>
      <c r="H33" s="41">
        <f>'Core Indicators'!AE33</f>
        <v>142000</v>
      </c>
      <c r="I33" s="41">
        <f>'Core Indicators'!AM33</f>
        <v>85000</v>
      </c>
      <c r="J33" s="41" t="str">
        <f>'Core Indicators'!AU33</f>
        <v>x</v>
      </c>
      <c r="K33" s="41" t="str">
        <f>'Core Indicators'!BC33</f>
        <v>x</v>
      </c>
      <c r="L33" s="41" t="str">
        <f>'Core Indicators'!BK33</f>
        <v>x</v>
      </c>
      <c r="M33" s="41" t="str">
        <f>'Core Indicators'!BS33</f>
        <v>x</v>
      </c>
      <c r="N33" s="41" t="str">
        <f>'Core Indicators'!CA33</f>
        <v>x</v>
      </c>
      <c r="O33" s="41" t="e">
        <f>'Core Indicators'!CI33</f>
        <v>#N/A</v>
      </c>
      <c r="P33" s="41" t="str">
        <f>'Core Indicators'!CQ33</f>
        <v>x</v>
      </c>
      <c r="Q33" s="41">
        <f>'Core Indicators'!DG33</f>
        <v>11190000</v>
      </c>
      <c r="R33" s="41">
        <f>'Core Indicators'!DO33</f>
        <v>57000</v>
      </c>
      <c r="S33" s="41">
        <f>'Core Indicators'!DW33</f>
        <v>85000</v>
      </c>
      <c r="T33" s="41">
        <f>'Core Indicators'!EE33</f>
        <v>0</v>
      </c>
      <c r="U33" s="41">
        <f>'Core Indicators'!EM33</f>
        <v>0</v>
      </c>
      <c r="V33" s="41">
        <f>'Core Indicators'!FC33</f>
        <v>2</v>
      </c>
      <c r="W33" s="41" t="str">
        <f>'Core Indicators'!FK33</f>
        <v>x</v>
      </c>
      <c r="X33" s="41" t="str">
        <f>'Core Indicators'!FS33</f>
        <v>x</v>
      </c>
      <c r="Y33" s="41">
        <f>'Core Indicators'!GA33</f>
        <v>0</v>
      </c>
      <c r="Z33" s="41">
        <f>'Core Indicators'!GI33</f>
        <v>0</v>
      </c>
      <c r="AA33" s="41">
        <f>'Core Indicators'!GQ33</f>
        <v>0</v>
      </c>
      <c r="AB33" s="41">
        <f>'Core Indicators'!GY33</f>
        <v>0</v>
      </c>
      <c r="AC33" s="41">
        <f>'Core Indicators'!HG33</f>
        <v>0</v>
      </c>
      <c r="AD33" s="41">
        <f>'Core Indicators'!HO33</f>
        <v>0</v>
      </c>
      <c r="AE33" s="41">
        <f>'Core Indicators'!HW33</f>
        <v>0</v>
      </c>
      <c r="AF33" s="41">
        <f>'Core Indicators'!IE33</f>
        <v>0</v>
      </c>
      <c r="AG33" s="41">
        <f>'Core Indicators'!IM33</f>
        <v>0</v>
      </c>
    </row>
    <row r="34" spans="1:33" ht="20.149999999999999" customHeight="1" x14ac:dyDescent="0.35">
      <c r="A34" s="233" t="str">
        <f>'Core Indicators'!A:A</f>
        <v>Mixed migration flows in Algeria</v>
      </c>
      <c r="B34" s="233" t="str">
        <f>'Core Indicators'!B:B</f>
        <v>Displacement</v>
      </c>
      <c r="C34" s="233" t="str">
        <f>'Core Indicators'!C34</f>
        <v>DZA002</v>
      </c>
      <c r="D34" s="233" t="str">
        <f>'Core Indicators'!D34</f>
        <v>Algeria</v>
      </c>
      <c r="E34" s="233" t="str">
        <f>'Core Indicators'!E34</f>
        <v>DZA</v>
      </c>
      <c r="F34" s="42">
        <f>'Core Indicators'!O34</f>
        <v>2381741</v>
      </c>
      <c r="G34" s="42">
        <f>'Core Indicators'!W34</f>
        <v>47061000</v>
      </c>
      <c r="H34" s="42">
        <f>'Core Indicators'!AE34</f>
        <v>261000</v>
      </c>
      <c r="I34" s="42">
        <f>'Core Indicators'!AM34</f>
        <v>261000</v>
      </c>
      <c r="J34" s="42" t="str">
        <f>'Core Indicators'!AU34</f>
        <v>x</v>
      </c>
      <c r="K34" s="42" t="str">
        <f>'Core Indicators'!BC34</f>
        <v>x</v>
      </c>
      <c r="L34" s="42">
        <f>'Core Indicators'!BK34</f>
        <v>963</v>
      </c>
      <c r="M34" s="42" t="str">
        <f>'Core Indicators'!BS34</f>
        <v>x</v>
      </c>
      <c r="N34" s="42" t="str">
        <f>'Core Indicators'!CA34</f>
        <v>x</v>
      </c>
      <c r="O34" s="42" t="e">
        <f>'Core Indicators'!CI34</f>
        <v>#N/A</v>
      </c>
      <c r="P34" s="42" t="str">
        <f>'Core Indicators'!CQ34</f>
        <v>x</v>
      </c>
      <c r="Q34" s="42">
        <f>'Core Indicators'!DG34</f>
        <v>46800000</v>
      </c>
      <c r="R34" s="42">
        <f>'Core Indicators'!DO34</f>
        <v>0</v>
      </c>
      <c r="S34" s="42">
        <f>'Core Indicators'!DW34</f>
        <v>261000</v>
      </c>
      <c r="T34" s="42" t="str">
        <f>'Core Indicators'!EE34</f>
        <v>x</v>
      </c>
      <c r="U34" s="42" t="str">
        <f>'Core Indicators'!EM34</f>
        <v>x</v>
      </c>
      <c r="V34" s="42">
        <f>'Core Indicators'!FC34</f>
        <v>4</v>
      </c>
      <c r="W34" s="42" t="str">
        <f>'Core Indicators'!FK34</f>
        <v>x</v>
      </c>
      <c r="X34" s="42" t="str">
        <f>'Core Indicators'!FS34</f>
        <v>x</v>
      </c>
      <c r="Y34" s="42">
        <f>'Core Indicators'!GA34</f>
        <v>2</v>
      </c>
      <c r="Z34" s="42">
        <f>'Core Indicators'!GI34</f>
        <v>0</v>
      </c>
      <c r="AA34" s="42">
        <f>'Core Indicators'!GQ34</f>
        <v>0</v>
      </c>
      <c r="AB34" s="42">
        <f>'Core Indicators'!GY34</f>
        <v>0</v>
      </c>
      <c r="AC34" s="42">
        <f>'Core Indicators'!HG34</f>
        <v>0</v>
      </c>
      <c r="AD34" s="42">
        <f>'Core Indicators'!HO34</f>
        <v>1</v>
      </c>
      <c r="AE34" s="42">
        <f>'Core Indicators'!HW34</f>
        <v>0</v>
      </c>
      <c r="AF34" s="42">
        <f>'Core Indicators'!IE34</f>
        <v>1</v>
      </c>
      <c r="AG34" s="42">
        <f>'Core Indicators'!IM34</f>
        <v>0</v>
      </c>
    </row>
    <row r="35" spans="1:33" ht="20.149999999999999" customHeight="1" x14ac:dyDescent="0.35">
      <c r="A35" s="62" t="str">
        <f>'Core Indicators'!A:A</f>
        <v>Sahrawi refugees in Algeria</v>
      </c>
      <c r="B35" s="62" t="str">
        <f>'Core Indicators'!B:B</f>
        <v>Displacement</v>
      </c>
      <c r="C35" s="62" t="str">
        <f>'Core Indicators'!C35</f>
        <v>DZA003</v>
      </c>
      <c r="D35" s="62" t="str">
        <f>'Core Indicators'!D35</f>
        <v>Algeria</v>
      </c>
      <c r="E35" s="62" t="str">
        <f>'Core Indicators'!E35</f>
        <v>DZA</v>
      </c>
      <c r="F35" s="41">
        <f>'Core Indicators'!O35</f>
        <v>159000</v>
      </c>
      <c r="G35" s="41">
        <f>'Core Indicators'!W35</f>
        <v>223000</v>
      </c>
      <c r="H35" s="41">
        <f>'Core Indicators'!AE35</f>
        <v>174000</v>
      </c>
      <c r="I35" s="41">
        <f>'Core Indicators'!AM35</f>
        <v>174000</v>
      </c>
      <c r="J35" s="41" t="str">
        <f>'Core Indicators'!AU35</f>
        <v>x</v>
      </c>
      <c r="K35" s="41" t="str">
        <f>'Core Indicators'!BC35</f>
        <v>x</v>
      </c>
      <c r="L35" s="41">
        <f>'Core Indicators'!BK35</f>
        <v>4</v>
      </c>
      <c r="M35" s="41" t="str">
        <f>'Core Indicators'!BS35</f>
        <v>x</v>
      </c>
      <c r="N35" s="41" t="str">
        <f>'Core Indicators'!CA35</f>
        <v>x</v>
      </c>
      <c r="O35" s="41" t="e">
        <f>'Core Indicators'!CI35</f>
        <v>#N/A</v>
      </c>
      <c r="P35" s="41" t="str">
        <f>'Core Indicators'!CQ35</f>
        <v>x</v>
      </c>
      <c r="Q35" s="41">
        <f>'Core Indicators'!DG35</f>
        <v>49000</v>
      </c>
      <c r="R35" s="41">
        <f>'Core Indicators'!DO35</f>
        <v>0</v>
      </c>
      <c r="S35" s="41">
        <f>'Core Indicators'!DW35</f>
        <v>174000</v>
      </c>
      <c r="T35" s="41" t="str">
        <f>'Core Indicators'!EE35</f>
        <v>x</v>
      </c>
      <c r="U35" s="41" t="str">
        <f>'Core Indicators'!EM35</f>
        <v>x</v>
      </c>
      <c r="V35" s="41">
        <f>'Core Indicators'!FC35</f>
        <v>2</v>
      </c>
      <c r="W35" s="41">
        <f>'Core Indicators'!FK35</f>
        <v>0</v>
      </c>
      <c r="X35" s="41">
        <f>'Core Indicators'!FS35</f>
        <v>0</v>
      </c>
      <c r="Y35" s="41">
        <f>'Core Indicators'!GA35</f>
        <v>2</v>
      </c>
      <c r="Z35" s="41">
        <f>'Core Indicators'!GI35</f>
        <v>1</v>
      </c>
      <c r="AA35" s="41">
        <f>'Core Indicators'!GQ35</f>
        <v>1</v>
      </c>
      <c r="AB35" s="41">
        <f>'Core Indicators'!GY35</f>
        <v>0</v>
      </c>
      <c r="AC35" s="41">
        <f>'Core Indicators'!HG35</f>
        <v>0</v>
      </c>
      <c r="AD35" s="41">
        <f>'Core Indicators'!HO35</f>
        <v>0</v>
      </c>
      <c r="AE35" s="41">
        <f>'Core Indicators'!HW35</f>
        <v>0</v>
      </c>
      <c r="AF35" s="41">
        <f>'Core Indicators'!IE35</f>
        <v>1</v>
      </c>
      <c r="AG35" s="41">
        <f>'Core Indicators'!IM35</f>
        <v>2</v>
      </c>
    </row>
    <row r="36" spans="1:33" ht="20.149999999999999" customHeight="1" x14ac:dyDescent="0.35">
      <c r="A36" s="233" t="str">
        <f>'Core Indicators'!A:A</f>
        <v>Multiple crises in Algeria</v>
      </c>
      <c r="B36" s="233" t="str">
        <f>'Core Indicators'!B:B</f>
        <v>Displacement</v>
      </c>
      <c r="C36" s="233" t="str">
        <f>'Core Indicators'!C36</f>
        <v>DZA004</v>
      </c>
      <c r="D36" s="233" t="str">
        <f>'Core Indicators'!D36</f>
        <v>Algeria</v>
      </c>
      <c r="E36" s="233" t="str">
        <f>'Core Indicators'!E36</f>
        <v>DZA</v>
      </c>
      <c r="F36" s="42">
        <f>'Core Indicators'!O36</f>
        <v>2381741</v>
      </c>
      <c r="G36" s="42">
        <f>'Core Indicators'!W36</f>
        <v>47061000</v>
      </c>
      <c r="H36" s="42">
        <f>'Core Indicators'!AE36</f>
        <v>435000</v>
      </c>
      <c r="I36" s="42">
        <f>'Core Indicators'!AM36</f>
        <v>435000</v>
      </c>
      <c r="J36" s="42" t="str">
        <f>'Core Indicators'!AU36</f>
        <v>x</v>
      </c>
      <c r="K36" s="42" t="str">
        <f>'Core Indicators'!BC36</f>
        <v>x</v>
      </c>
      <c r="L36" s="42">
        <f>'Core Indicators'!BK36</f>
        <v>967</v>
      </c>
      <c r="M36" s="42" t="str">
        <f>'Core Indicators'!BS36</f>
        <v>x</v>
      </c>
      <c r="N36" s="42" t="str">
        <f>'Core Indicators'!CA36</f>
        <v>x</v>
      </c>
      <c r="O36" s="42" t="e">
        <f>'Core Indicators'!CI36</f>
        <v>#N/A</v>
      </c>
      <c r="P36" s="42" t="str">
        <f>'Core Indicators'!CQ36</f>
        <v>x</v>
      </c>
      <c r="Q36" s="42">
        <f>'Core Indicators'!DG36</f>
        <v>46626000</v>
      </c>
      <c r="R36" s="42">
        <f>'Core Indicators'!DO36</f>
        <v>0</v>
      </c>
      <c r="S36" s="42">
        <f>'Core Indicators'!DW36</f>
        <v>435000</v>
      </c>
      <c r="T36" s="42" t="str">
        <f>'Core Indicators'!EE36</f>
        <v>x</v>
      </c>
      <c r="U36" s="42" t="str">
        <f>'Core Indicators'!EM36</f>
        <v>x</v>
      </c>
      <c r="V36" s="42">
        <f>'Core Indicators'!FC36</f>
        <v>4</v>
      </c>
      <c r="W36" s="42" t="str">
        <f>'Core Indicators'!FK36</f>
        <v>x</v>
      </c>
      <c r="X36" s="42" t="str">
        <f>'Core Indicators'!FS36</f>
        <v>x</v>
      </c>
      <c r="Y36" s="42">
        <f>'Core Indicators'!GA36</f>
        <v>2</v>
      </c>
      <c r="Z36" s="42">
        <f>'Core Indicators'!GI36</f>
        <v>1</v>
      </c>
      <c r="AA36" s="42">
        <f>'Core Indicators'!GQ36</f>
        <v>1</v>
      </c>
      <c r="AB36" s="42">
        <f>'Core Indicators'!GY36</f>
        <v>0</v>
      </c>
      <c r="AC36" s="42">
        <f>'Core Indicators'!HG36</f>
        <v>0</v>
      </c>
      <c r="AD36" s="42">
        <f>'Core Indicators'!HO36</f>
        <v>1</v>
      </c>
      <c r="AE36" s="42">
        <f>'Core Indicators'!HW36</f>
        <v>0</v>
      </c>
      <c r="AF36" s="42">
        <f>'Core Indicators'!IE36</f>
        <v>1</v>
      </c>
      <c r="AG36" s="42">
        <f>'Core Indicators'!IM36</f>
        <v>2</v>
      </c>
    </row>
    <row r="37" spans="1:33" ht="20.149999999999999" customHeight="1" x14ac:dyDescent="0.35">
      <c r="A37" s="62" t="str">
        <f>'Core Indicators'!A:A</f>
        <v>Multiple crises in Ecuador</v>
      </c>
      <c r="B37" s="62" t="str">
        <f>'Core Indicators'!B:B</f>
        <v>Violence,Displacement</v>
      </c>
      <c r="C37" s="62" t="str">
        <f>'Core Indicators'!C37</f>
        <v>ECU001</v>
      </c>
      <c r="D37" s="62" t="str">
        <f>'Core Indicators'!D37</f>
        <v>Ecuador</v>
      </c>
      <c r="E37" s="62" t="str">
        <f>'Core Indicators'!E37</f>
        <v>ECU</v>
      </c>
      <c r="F37" s="41">
        <f>'Core Indicators'!O37</f>
        <v>248360</v>
      </c>
      <c r="G37" s="41">
        <f>'Core Indicators'!W37</f>
        <v>18100000</v>
      </c>
      <c r="H37" s="41">
        <f>'Core Indicators'!AE37</f>
        <v>18100000</v>
      </c>
      <c r="I37" s="41">
        <f>'Core Indicators'!AM37</f>
        <v>844000</v>
      </c>
      <c r="J37" s="41" t="str">
        <f>'Core Indicators'!AU37</f>
        <v>x</v>
      </c>
      <c r="K37" s="41" t="str">
        <f>'Core Indicators'!BC37</f>
        <v>x</v>
      </c>
      <c r="L37" s="41">
        <f>'Core Indicators'!BK37</f>
        <v>34</v>
      </c>
      <c r="M37" s="41" t="str">
        <f>'Core Indicators'!BS37</f>
        <v>x</v>
      </c>
      <c r="N37" s="41" t="str">
        <f>'Core Indicators'!CA37</f>
        <v>x</v>
      </c>
      <c r="O37" s="41" t="e">
        <f>'Core Indicators'!CI37</f>
        <v>#N/A</v>
      </c>
      <c r="P37" s="41" t="str">
        <f>'Core Indicators'!CQ37</f>
        <v>x</v>
      </c>
      <c r="Q37" s="41">
        <f>'Core Indicators'!DG37</f>
        <v>0</v>
      </c>
      <c r="R37" s="41">
        <f>'Core Indicators'!DO37</f>
        <v>14624000</v>
      </c>
      <c r="S37" s="41">
        <f>'Core Indicators'!DW37</f>
        <v>3326000</v>
      </c>
      <c r="T37" s="41">
        <f>'Core Indicators'!EE37</f>
        <v>150000</v>
      </c>
      <c r="U37" s="41">
        <f>'Core Indicators'!EM37</f>
        <v>0</v>
      </c>
      <c r="V37" s="41">
        <f>'Core Indicators'!FC37</f>
        <v>5</v>
      </c>
      <c r="W37" s="41" t="e">
        <f>'Core Indicators'!FK37</f>
        <v>#N/A</v>
      </c>
      <c r="X37" s="41" t="e">
        <f>'Core Indicators'!FS37</f>
        <v>#N/A</v>
      </c>
      <c r="Y37" s="41">
        <f>'Core Indicators'!GA37</f>
        <v>0</v>
      </c>
      <c r="Z37" s="41">
        <f>'Core Indicators'!GI37</f>
        <v>0</v>
      </c>
      <c r="AA37" s="41">
        <f>'Core Indicators'!GQ37</f>
        <v>0</v>
      </c>
      <c r="AB37" s="41">
        <f>'Core Indicators'!GY37</f>
        <v>0</v>
      </c>
      <c r="AC37" s="41">
        <f>'Core Indicators'!HG37</f>
        <v>0</v>
      </c>
      <c r="AD37" s="41">
        <f>'Core Indicators'!HO37</f>
        <v>3</v>
      </c>
      <c r="AE37" s="41">
        <f>'Core Indicators'!HW37</f>
        <v>2</v>
      </c>
      <c r="AF37" s="41">
        <f>'Core Indicators'!IE37</f>
        <v>1</v>
      </c>
      <c r="AG37" s="41">
        <f>'Core Indicators'!IM37</f>
        <v>3</v>
      </c>
    </row>
    <row r="38" spans="1:33" ht="20.149999999999999" customHeight="1" x14ac:dyDescent="0.35">
      <c r="A38" s="233" t="str">
        <f>'Core Indicators'!A:A</f>
        <v>Venezuela displacement in Ecuador</v>
      </c>
      <c r="B38" s="233" t="str">
        <f>'Core Indicators'!B:B</f>
        <v>Displacement</v>
      </c>
      <c r="C38" s="233" t="str">
        <f>'Core Indicators'!C38</f>
        <v>ECU002</v>
      </c>
      <c r="D38" s="233" t="str">
        <f>'Core Indicators'!D38</f>
        <v>Ecuador</v>
      </c>
      <c r="E38" s="233" t="str">
        <f>'Core Indicators'!E38</f>
        <v>ECU</v>
      </c>
      <c r="F38" s="42">
        <f>'Core Indicators'!O38</f>
        <v>248360</v>
      </c>
      <c r="G38" s="42">
        <f>'Core Indicators'!W38</f>
        <v>18100000</v>
      </c>
      <c r="H38" s="42">
        <f>'Core Indicators'!AE38</f>
        <v>927000</v>
      </c>
      <c r="I38" s="42">
        <f>'Core Indicators'!AM38</f>
        <v>764000</v>
      </c>
      <c r="J38" s="42" t="str">
        <f>'Core Indicators'!AU38</f>
        <v>x</v>
      </c>
      <c r="K38" s="42" t="str">
        <f>'Core Indicators'!BC38</f>
        <v>x</v>
      </c>
      <c r="L38" s="42">
        <f>'Core Indicators'!BK38</f>
        <v>0</v>
      </c>
      <c r="M38" s="42" t="str">
        <f>'Core Indicators'!BS38</f>
        <v>x</v>
      </c>
      <c r="N38" s="42" t="str">
        <f>'Core Indicators'!CA38</f>
        <v>x</v>
      </c>
      <c r="O38" s="42" t="e">
        <f>'Core Indicators'!CI38</f>
        <v>#N/A</v>
      </c>
      <c r="P38" s="42" t="str">
        <f>'Core Indicators'!CQ38</f>
        <v>x</v>
      </c>
      <c r="Q38" s="42">
        <f>'Core Indicators'!DG38</f>
        <v>17174000</v>
      </c>
      <c r="R38" s="42">
        <f>'Core Indicators'!DO38</f>
        <v>230000</v>
      </c>
      <c r="S38" s="42">
        <f>'Core Indicators'!DW38</f>
        <v>696000</v>
      </c>
      <c r="T38" s="42" t="str">
        <f>'Core Indicators'!EE38</f>
        <v>x</v>
      </c>
      <c r="U38" s="42" t="str">
        <f>'Core Indicators'!EM38</f>
        <v>x</v>
      </c>
      <c r="V38" s="42">
        <f>'Core Indicators'!FC38</f>
        <v>3</v>
      </c>
      <c r="W38" s="42" t="str">
        <f>'Core Indicators'!FK38</f>
        <v>x</v>
      </c>
      <c r="X38" s="42" t="str">
        <f>'Core Indicators'!FS38</f>
        <v>x</v>
      </c>
      <c r="Y38" s="42">
        <f>'Core Indicators'!GA38</f>
        <v>0</v>
      </c>
      <c r="Z38" s="42">
        <f>'Core Indicators'!GI38</f>
        <v>0</v>
      </c>
      <c r="AA38" s="42">
        <f>'Core Indicators'!GQ38</f>
        <v>0</v>
      </c>
      <c r="AB38" s="42">
        <f>'Core Indicators'!GY38</f>
        <v>0</v>
      </c>
      <c r="AC38" s="42">
        <f>'Core Indicators'!HG38</f>
        <v>0</v>
      </c>
      <c r="AD38" s="42">
        <f>'Core Indicators'!HO38</f>
        <v>3</v>
      </c>
      <c r="AE38" s="42">
        <f>'Core Indicators'!HW38</f>
        <v>0</v>
      </c>
      <c r="AF38" s="42">
        <f>'Core Indicators'!IE38</f>
        <v>1</v>
      </c>
      <c r="AG38" s="42">
        <f>'Core Indicators'!IM38</f>
        <v>3</v>
      </c>
    </row>
    <row r="39" spans="1:33" ht="20.149999999999999" customHeight="1" x14ac:dyDescent="0.35">
      <c r="A39" s="62" t="str">
        <f>'Core Indicators'!A:A</f>
        <v>Criminal violence in Ecuador</v>
      </c>
      <c r="B39" s="62" t="str">
        <f>'Core Indicators'!B:B</f>
        <v>Violence,Displacement</v>
      </c>
      <c r="C39" s="62" t="str">
        <f>'Core Indicators'!C39</f>
        <v>ECU003</v>
      </c>
      <c r="D39" s="62" t="str">
        <f>'Core Indicators'!D39</f>
        <v>Ecuador</v>
      </c>
      <c r="E39" s="62" t="str">
        <f>'Core Indicators'!E39</f>
        <v>ECU</v>
      </c>
      <c r="F39" s="41">
        <f>'Core Indicators'!O39</f>
        <v>248360</v>
      </c>
      <c r="G39" s="41">
        <f>'Core Indicators'!W39</f>
        <v>18100000</v>
      </c>
      <c r="H39" s="41">
        <f>'Core Indicators'!AE39</f>
        <v>18100000</v>
      </c>
      <c r="I39" s="41">
        <f>'Core Indicators'!AM39</f>
        <v>81000</v>
      </c>
      <c r="J39" s="41" t="str">
        <f>'Core Indicators'!AU39</f>
        <v>x</v>
      </c>
      <c r="K39" s="41" t="str">
        <f>'Core Indicators'!BC39</f>
        <v>x</v>
      </c>
      <c r="L39" s="41">
        <f>'Core Indicators'!BK39</f>
        <v>34</v>
      </c>
      <c r="M39" s="41" t="str">
        <f>'Core Indicators'!BS39</f>
        <v>x</v>
      </c>
      <c r="N39" s="41" t="str">
        <f>'Core Indicators'!CA39</f>
        <v>x</v>
      </c>
      <c r="O39" s="41" t="e">
        <f>'Core Indicators'!CI39</f>
        <v>#N/A</v>
      </c>
      <c r="P39" s="41" t="str">
        <f>'Core Indicators'!CQ39</f>
        <v>x</v>
      </c>
      <c r="Q39" s="41">
        <f>'Core Indicators'!DG39</f>
        <v>0</v>
      </c>
      <c r="R39" s="41">
        <f>'Core Indicators'!DO39</f>
        <v>15320000</v>
      </c>
      <c r="S39" s="41">
        <f>'Core Indicators'!DW39</f>
        <v>2630000</v>
      </c>
      <c r="T39" s="41">
        <f>'Core Indicators'!EE39</f>
        <v>150000</v>
      </c>
      <c r="U39" s="41">
        <f>'Core Indicators'!EM39</f>
        <v>0</v>
      </c>
      <c r="V39" s="41">
        <f>'Core Indicators'!FC39</f>
        <v>5</v>
      </c>
      <c r="W39" s="41" t="str">
        <f>'Core Indicators'!FK39</f>
        <v>x</v>
      </c>
      <c r="X39" s="41" t="str">
        <f>'Core Indicators'!FS39</f>
        <v>x</v>
      </c>
      <c r="Y39" s="41">
        <f>'Core Indicators'!GA39</f>
        <v>0</v>
      </c>
      <c r="Z39" s="41">
        <f>'Core Indicators'!GI39</f>
        <v>0</v>
      </c>
      <c r="AA39" s="41">
        <f>'Core Indicators'!GQ39</f>
        <v>0</v>
      </c>
      <c r="AB39" s="41">
        <f>'Core Indicators'!GY39</f>
        <v>0</v>
      </c>
      <c r="AC39" s="41">
        <f>'Core Indicators'!HG39</f>
        <v>0</v>
      </c>
      <c r="AD39" s="41">
        <f>'Core Indicators'!HO39</f>
        <v>3</v>
      </c>
      <c r="AE39" s="41">
        <f>'Core Indicators'!HW39</f>
        <v>2</v>
      </c>
      <c r="AF39" s="41">
        <f>'Core Indicators'!IE39</f>
        <v>1</v>
      </c>
      <c r="AG39" s="41">
        <f>'Core Indicators'!IM39</f>
        <v>3</v>
      </c>
    </row>
    <row r="40" spans="1:33" ht="20.149999999999999" customHeight="1" x14ac:dyDescent="0.35">
      <c r="A40" s="233" t="str">
        <f>'Core Indicators'!A:A</f>
        <v>Refugees in Egypt</v>
      </c>
      <c r="B40" s="233" t="str">
        <f>'Core Indicators'!B:B</f>
        <v>Displacement,Conflict</v>
      </c>
      <c r="C40" s="233" t="str">
        <f>'Core Indicators'!C40</f>
        <v>EGY004</v>
      </c>
      <c r="D40" s="233" t="str">
        <f>'Core Indicators'!D40</f>
        <v>Egypt</v>
      </c>
      <c r="E40" s="233" t="str">
        <f>'Core Indicators'!E40</f>
        <v>EGY</v>
      </c>
      <c r="F40" s="42">
        <f>'Core Indicators'!O40</f>
        <v>18569</v>
      </c>
      <c r="G40" s="42">
        <f>'Core Indicators'!W40</f>
        <v>25310000</v>
      </c>
      <c r="H40" s="42">
        <f>'Core Indicators'!AE40</f>
        <v>903000</v>
      </c>
      <c r="I40" s="42">
        <f>'Core Indicators'!AM40</f>
        <v>903000</v>
      </c>
      <c r="J40" s="42" t="str">
        <f>'Core Indicators'!AU40</f>
        <v>x</v>
      </c>
      <c r="K40" s="42" t="str">
        <f>'Core Indicators'!BC40</f>
        <v>x</v>
      </c>
      <c r="L40" s="42">
        <f>'Core Indicators'!BK40</f>
        <v>1</v>
      </c>
      <c r="M40" s="42" t="str">
        <f>'Core Indicators'!BS40</f>
        <v>x</v>
      </c>
      <c r="N40" s="42" t="str">
        <f>'Core Indicators'!CA40</f>
        <v>x</v>
      </c>
      <c r="O40" s="42" t="e">
        <f>'Core Indicators'!CI40</f>
        <v>#N/A</v>
      </c>
      <c r="P40" s="42" t="str">
        <f>'Core Indicators'!CQ40</f>
        <v>x</v>
      </c>
      <c r="Q40" s="42">
        <f>'Core Indicators'!DG40</f>
        <v>24407000</v>
      </c>
      <c r="R40" s="42">
        <f>'Core Indicators'!DO40</f>
        <v>0</v>
      </c>
      <c r="S40" s="42">
        <f>'Core Indicators'!DW40</f>
        <v>903000</v>
      </c>
      <c r="T40" s="42" t="str">
        <f>'Core Indicators'!EE40</f>
        <v>x</v>
      </c>
      <c r="U40" s="42" t="str">
        <f>'Core Indicators'!EM40</f>
        <v>x</v>
      </c>
      <c r="V40" s="42">
        <f>'Core Indicators'!FC40</f>
        <v>2</v>
      </c>
      <c r="W40" s="42" t="str">
        <f>'Core Indicators'!FK40</f>
        <v>x</v>
      </c>
      <c r="X40" s="42" t="str">
        <f>'Core Indicators'!FS40</f>
        <v>x</v>
      </c>
      <c r="Y40" s="42">
        <f>'Core Indicators'!GA40</f>
        <v>1</v>
      </c>
      <c r="Z40" s="42">
        <f>'Core Indicators'!GI40</f>
        <v>0</v>
      </c>
      <c r="AA40" s="42">
        <f>'Core Indicators'!GQ40</f>
        <v>0</v>
      </c>
      <c r="AB40" s="42">
        <f>'Core Indicators'!GY40</f>
        <v>0</v>
      </c>
      <c r="AC40" s="42">
        <f>'Core Indicators'!HG40</f>
        <v>0</v>
      </c>
      <c r="AD40" s="42">
        <f>'Core Indicators'!HO40</f>
        <v>3</v>
      </c>
      <c r="AE40" s="42">
        <f>'Core Indicators'!HW40</f>
        <v>0</v>
      </c>
      <c r="AF40" s="42">
        <f>'Core Indicators'!IE40</f>
        <v>3</v>
      </c>
      <c r="AG40" s="42">
        <f>'Core Indicators'!IM40</f>
        <v>0</v>
      </c>
    </row>
    <row r="41" spans="1:33" ht="20.149999999999999" customHeight="1" x14ac:dyDescent="0.35">
      <c r="A41" s="62" t="str">
        <f>'Core Indicators'!A:A</f>
        <v>Complex crisis in Eritrea</v>
      </c>
      <c r="B41" s="62" t="str">
        <f>'Core Indicators'!B:B</f>
        <v>Socio-political,Displacement</v>
      </c>
      <c r="C41" s="62" t="str">
        <f>'Core Indicators'!C41</f>
        <v>ERI001</v>
      </c>
      <c r="D41" s="62" t="str">
        <f>'Core Indicators'!D41</f>
        <v>Eritrea</v>
      </c>
      <c r="E41" s="62" t="str">
        <f>'Core Indicators'!E41</f>
        <v>ERI</v>
      </c>
      <c r="F41" s="41">
        <f>'Core Indicators'!O41</f>
        <v>121041</v>
      </c>
      <c r="G41" s="41">
        <f>'Core Indicators'!W41</f>
        <v>3470000</v>
      </c>
      <c r="H41" s="41">
        <f>'Core Indicators'!AE41</f>
        <v>1100000</v>
      </c>
      <c r="I41" s="41">
        <f>'Core Indicators'!AM41</f>
        <v>692000</v>
      </c>
      <c r="J41" s="41">
        <f>'Core Indicators'!AU41</f>
        <v>0</v>
      </c>
      <c r="K41" s="41" t="str">
        <f>'Core Indicators'!BC41</f>
        <v>x</v>
      </c>
      <c r="L41" s="41">
        <f>'Core Indicators'!BK41</f>
        <v>0</v>
      </c>
      <c r="M41" s="41" t="str">
        <f>'Core Indicators'!BS41</f>
        <v>x</v>
      </c>
      <c r="N41" s="41" t="str">
        <f>'Core Indicators'!CA41</f>
        <v>x</v>
      </c>
      <c r="O41" s="41" t="e">
        <f>'Core Indicators'!CI41</f>
        <v>#N/A</v>
      </c>
      <c r="P41" s="41" t="str">
        <f>'Core Indicators'!CQ41</f>
        <v>x</v>
      </c>
      <c r="Q41" s="41">
        <f>'Core Indicators'!DG41</f>
        <v>2370000</v>
      </c>
      <c r="R41" s="41">
        <f>'Core Indicators'!DO41</f>
        <v>0</v>
      </c>
      <c r="S41" s="41">
        <f>'Core Indicators'!DW41</f>
        <v>1100000</v>
      </c>
      <c r="T41" s="41" t="str">
        <f>'Core Indicators'!EE41</f>
        <v>x</v>
      </c>
      <c r="U41" s="41" t="str">
        <f>'Core Indicators'!EM41</f>
        <v>x</v>
      </c>
      <c r="V41" s="41">
        <f>'Core Indicators'!FC41</f>
        <v>2</v>
      </c>
      <c r="W41" s="41" t="str">
        <f>'Core Indicators'!FK41</f>
        <v>x</v>
      </c>
      <c r="X41" s="41" t="str">
        <f>'Core Indicators'!FS41</f>
        <v>x</v>
      </c>
      <c r="Y41" s="41">
        <f>'Core Indicators'!GA41</f>
        <v>1</v>
      </c>
      <c r="Z41" s="41">
        <f>'Core Indicators'!GI41</f>
        <v>1</v>
      </c>
      <c r="AA41" s="41">
        <f>'Core Indicators'!GQ41</f>
        <v>2</v>
      </c>
      <c r="AB41" s="41">
        <f>'Core Indicators'!GY41</f>
        <v>0</v>
      </c>
      <c r="AC41" s="41">
        <f>'Core Indicators'!HG41</f>
        <v>0</v>
      </c>
      <c r="AD41" s="41">
        <f>'Core Indicators'!HO41</f>
        <v>2</v>
      </c>
      <c r="AE41" s="41">
        <f>'Core Indicators'!HW41</f>
        <v>0</v>
      </c>
      <c r="AF41" s="41">
        <f>'Core Indicators'!IE41</f>
        <v>2</v>
      </c>
      <c r="AG41" s="41">
        <f>'Core Indicators'!IM41</f>
        <v>2</v>
      </c>
    </row>
    <row r="42" spans="1:33" ht="20.149999999999999" customHeight="1" x14ac:dyDescent="0.35">
      <c r="A42" s="233" t="str">
        <f>'Core Indicators'!A:A</f>
        <v>Mixed migration flows in Spain</v>
      </c>
      <c r="B42" s="233" t="str">
        <f>'Core Indicators'!B:B</f>
        <v>Displacement</v>
      </c>
      <c r="C42" s="233" t="str">
        <f>'Core Indicators'!C42</f>
        <v>ESP002</v>
      </c>
      <c r="D42" s="233" t="str">
        <f>'Core Indicators'!D42</f>
        <v>Spain</v>
      </c>
      <c r="E42" s="233" t="str">
        <f>'Core Indicators'!E42</f>
        <v>ESP</v>
      </c>
      <c r="F42" s="42">
        <f>'Core Indicators'!O42</f>
        <v>100037</v>
      </c>
      <c r="G42" s="42">
        <f>'Core Indicators'!W42</f>
        <v>12102000</v>
      </c>
      <c r="H42" s="42">
        <f>'Core Indicators'!AE42</f>
        <v>70000</v>
      </c>
      <c r="I42" s="42">
        <f>'Core Indicators'!AM42</f>
        <v>70000</v>
      </c>
      <c r="J42" s="42" t="str">
        <f>'Core Indicators'!AU42</f>
        <v>x</v>
      </c>
      <c r="K42" s="42" t="str">
        <f>'Core Indicators'!BC42</f>
        <v>x</v>
      </c>
      <c r="L42" s="42">
        <f>'Core Indicators'!BK42</f>
        <v>157</v>
      </c>
      <c r="M42" s="42" t="str">
        <f>'Core Indicators'!BS42</f>
        <v>x</v>
      </c>
      <c r="N42" s="42" t="str">
        <f>'Core Indicators'!CA42</f>
        <v>x</v>
      </c>
      <c r="O42" s="42" t="e">
        <f>'Core Indicators'!CI42</f>
        <v>#N/A</v>
      </c>
      <c r="P42" s="42" t="str">
        <f>'Core Indicators'!CQ42</f>
        <v>x</v>
      </c>
      <c r="Q42" s="42">
        <f>'Core Indicators'!DG42</f>
        <v>12032000</v>
      </c>
      <c r="R42" s="42">
        <f>'Core Indicators'!DO42</f>
        <v>0</v>
      </c>
      <c r="S42" s="42">
        <f>'Core Indicators'!DW42</f>
        <v>70000</v>
      </c>
      <c r="T42" s="42" t="str">
        <f>'Core Indicators'!EE42</f>
        <v>x</v>
      </c>
      <c r="U42" s="42" t="str">
        <f>'Core Indicators'!EM42</f>
        <v>x</v>
      </c>
      <c r="V42" s="42">
        <f>'Core Indicators'!FC42</f>
        <v>2</v>
      </c>
      <c r="W42" s="42" t="str">
        <f>'Core Indicators'!FK42</f>
        <v>x</v>
      </c>
      <c r="X42" s="42" t="str">
        <f>'Core Indicators'!FS42</f>
        <v>x</v>
      </c>
      <c r="Y42" s="42">
        <f>'Core Indicators'!GA42</f>
        <v>0</v>
      </c>
      <c r="Z42" s="42">
        <f>'Core Indicators'!GI42</f>
        <v>0</v>
      </c>
      <c r="AA42" s="42">
        <f>'Core Indicators'!GQ42</f>
        <v>0</v>
      </c>
      <c r="AB42" s="42">
        <f>'Core Indicators'!GY42</f>
        <v>0</v>
      </c>
      <c r="AC42" s="42">
        <f>'Core Indicators'!HG42</f>
        <v>0</v>
      </c>
      <c r="AD42" s="42">
        <f>'Core Indicators'!HO42</f>
        <v>0</v>
      </c>
      <c r="AE42" s="42">
        <f>'Core Indicators'!HW42</f>
        <v>0</v>
      </c>
      <c r="AF42" s="42">
        <f>'Core Indicators'!IE42</f>
        <v>0</v>
      </c>
      <c r="AG42" s="42">
        <f>'Core Indicators'!IM42</f>
        <v>1</v>
      </c>
    </row>
    <row r="43" spans="1:33" ht="20.149999999999999" customHeight="1" x14ac:dyDescent="0.35">
      <c r="A43" s="62" t="str">
        <f>'Core Indicators'!A:A</f>
        <v>Displacement from Russia-Ukraine conflict in Estonia</v>
      </c>
      <c r="B43" s="62" t="str">
        <f>'Core Indicators'!B:B</f>
        <v>Displacement</v>
      </c>
      <c r="C43" s="62" t="str">
        <f>'Core Indicators'!C43</f>
        <v>EST002</v>
      </c>
      <c r="D43" s="62" t="str">
        <f>'Core Indicators'!D43</f>
        <v>Estonia</v>
      </c>
      <c r="E43" s="62" t="str">
        <f>'Core Indicators'!E43</f>
        <v>EST</v>
      </c>
      <c r="F43" s="41">
        <f>'Core Indicators'!O43</f>
        <v>42750</v>
      </c>
      <c r="G43" s="41">
        <f>'Core Indicators'!W43</f>
        <v>1408000</v>
      </c>
      <c r="H43" s="41">
        <f>'Core Indicators'!AE43</f>
        <v>42000</v>
      </c>
      <c r="I43" s="41">
        <f>'Core Indicators'!AM43</f>
        <v>42000</v>
      </c>
      <c r="J43" s="41" t="str">
        <f>'Core Indicators'!AU43</f>
        <v>x</v>
      </c>
      <c r="K43" s="41" t="str">
        <f>'Core Indicators'!BC43</f>
        <v>x</v>
      </c>
      <c r="L43" s="41">
        <f>'Core Indicators'!BK43</f>
        <v>0</v>
      </c>
      <c r="M43" s="41">
        <f>'Core Indicators'!BS43</f>
        <v>0</v>
      </c>
      <c r="N43" s="41">
        <f>'Core Indicators'!CA43</f>
        <v>0</v>
      </c>
      <c r="O43" s="41" t="e">
        <f>'Core Indicators'!CI43</f>
        <v>#N/A</v>
      </c>
      <c r="P43" s="41" t="str">
        <f>'Core Indicators'!CQ43</f>
        <v>x</v>
      </c>
      <c r="Q43" s="41">
        <f>'Core Indicators'!DG43</f>
        <v>1366000</v>
      </c>
      <c r="R43" s="41">
        <f>'Core Indicators'!DO43</f>
        <v>0</v>
      </c>
      <c r="S43" s="41">
        <f>'Core Indicators'!DW43</f>
        <v>42000</v>
      </c>
      <c r="T43" s="41">
        <f>'Core Indicators'!EE43</f>
        <v>0</v>
      </c>
      <c r="U43" s="41">
        <f>'Core Indicators'!EM43</f>
        <v>0</v>
      </c>
      <c r="V43" s="41">
        <f>'Core Indicators'!FC43</f>
        <v>2</v>
      </c>
      <c r="W43" s="41" t="str">
        <f>'Core Indicators'!FK43</f>
        <v>x</v>
      </c>
      <c r="X43" s="41" t="str">
        <f>'Core Indicators'!FS43</f>
        <v>x</v>
      </c>
      <c r="Y43" s="41">
        <f>'Core Indicators'!GA43</f>
        <v>0</v>
      </c>
      <c r="Z43" s="41">
        <f>'Core Indicators'!GI43</f>
        <v>0</v>
      </c>
      <c r="AA43" s="41">
        <f>'Core Indicators'!GQ43</f>
        <v>0</v>
      </c>
      <c r="AB43" s="41">
        <f>'Core Indicators'!GY43</f>
        <v>0</v>
      </c>
      <c r="AC43" s="41">
        <f>'Core Indicators'!HG43</f>
        <v>0</v>
      </c>
      <c r="AD43" s="41">
        <f>'Core Indicators'!HO43</f>
        <v>1</v>
      </c>
      <c r="AE43" s="41">
        <f>'Core Indicators'!HW43</f>
        <v>0</v>
      </c>
      <c r="AF43" s="41">
        <f>'Core Indicators'!IE43</f>
        <v>0</v>
      </c>
      <c r="AG43" s="41">
        <f>'Core Indicators'!IM43</f>
        <v>0</v>
      </c>
    </row>
    <row r="44" spans="1:33" ht="20.149999999999999" customHeight="1" x14ac:dyDescent="0.35">
      <c r="A44" s="233" t="str">
        <f>'Core Indicators'!A:A</f>
        <v>Complex crisis in Ethiopia</v>
      </c>
      <c r="B44" s="233" t="str">
        <f>'Core Indicators'!B:B</f>
        <v>Displacement,Floods,Conflict,Drought</v>
      </c>
      <c r="C44" s="233" t="str">
        <f>'Core Indicators'!C44</f>
        <v>ETH001</v>
      </c>
      <c r="D44" s="233" t="str">
        <f>'Core Indicators'!D44</f>
        <v>Ethiopia</v>
      </c>
      <c r="E44" s="233" t="str">
        <f>'Core Indicators'!E44</f>
        <v>ETH</v>
      </c>
      <c r="F44" s="42">
        <f>'Core Indicators'!O44</f>
        <v>1129935</v>
      </c>
      <c r="G44" s="42">
        <f>'Core Indicators'!W44</f>
        <v>133386000</v>
      </c>
      <c r="H44" s="42">
        <f>'Core Indicators'!AE44</f>
        <v>133386000</v>
      </c>
      <c r="I44" s="42">
        <f>'Core Indicators'!AM44</f>
        <v>5891000</v>
      </c>
      <c r="J44" s="42" t="str">
        <f>'Core Indicators'!AU44</f>
        <v>x</v>
      </c>
      <c r="K44" s="42">
        <f>'Core Indicators'!BC44</f>
        <v>5918253</v>
      </c>
      <c r="L44" s="42">
        <f>'Core Indicators'!BK44</f>
        <v>5473</v>
      </c>
      <c r="M44" s="42" t="str">
        <f>'Core Indicators'!BS44</f>
        <v>x</v>
      </c>
      <c r="N44" s="42" t="str">
        <f>'Core Indicators'!CA44</f>
        <v>x</v>
      </c>
      <c r="O44" s="42" t="e">
        <f>'Core Indicators'!CI44</f>
        <v>#N/A</v>
      </c>
      <c r="P44" s="42">
        <f>'Core Indicators'!CQ44</f>
        <v>4500000</v>
      </c>
      <c r="Q44" s="42">
        <f>'Core Indicators'!DG44</f>
        <v>0</v>
      </c>
      <c r="R44" s="42">
        <f>'Core Indicators'!DO44</f>
        <v>112026000</v>
      </c>
      <c r="S44" s="42">
        <f>'Core Indicators'!DW44</f>
        <v>9874000</v>
      </c>
      <c r="T44" s="42">
        <f>'Core Indicators'!EE44</f>
        <v>11486000</v>
      </c>
      <c r="U44" s="42">
        <f>'Core Indicators'!EM44</f>
        <v>0</v>
      </c>
      <c r="V44" s="42">
        <f>'Core Indicators'!FC44</f>
        <v>4</v>
      </c>
      <c r="W44" s="42" t="str">
        <f>'Core Indicators'!FK44</f>
        <v>x</v>
      </c>
      <c r="X44" s="42">
        <f>'Core Indicators'!FS44</f>
        <v>10000</v>
      </c>
      <c r="Y44" s="42">
        <f>'Core Indicators'!GA44</f>
        <v>2</v>
      </c>
      <c r="Z44" s="42">
        <f>'Core Indicators'!GI44</f>
        <v>3</v>
      </c>
      <c r="AA44" s="42">
        <f>'Core Indicators'!GQ44</f>
        <v>2</v>
      </c>
      <c r="AB44" s="42">
        <f>'Core Indicators'!GY44</f>
        <v>1</v>
      </c>
      <c r="AC44" s="42">
        <f>'Core Indicators'!HG44</f>
        <v>2</v>
      </c>
      <c r="AD44" s="42">
        <f>'Core Indicators'!HO44</f>
        <v>2</v>
      </c>
      <c r="AE44" s="42">
        <f>'Core Indicators'!HW44</f>
        <v>3</v>
      </c>
      <c r="AF44" s="42">
        <f>'Core Indicators'!IE44</f>
        <v>2</v>
      </c>
      <c r="AG44" s="42">
        <f>'Core Indicators'!IM44</f>
        <v>3</v>
      </c>
    </row>
    <row r="45" spans="1:33" ht="20.149999999999999" customHeight="1" x14ac:dyDescent="0.35">
      <c r="A45" s="62" t="str">
        <f>'Core Indicators'!A:A</f>
        <v>International Displacement</v>
      </c>
      <c r="B45" s="62" t="str">
        <f>'Core Indicators'!B:B</f>
        <v>Displacement</v>
      </c>
      <c r="C45" s="62" t="str">
        <f>'Core Indicators'!C45</f>
        <v>ETH003</v>
      </c>
      <c r="D45" s="62" t="str">
        <f>'Core Indicators'!D45</f>
        <v>Ethiopia</v>
      </c>
      <c r="E45" s="62" t="str">
        <f>'Core Indicators'!E45</f>
        <v>ETH</v>
      </c>
      <c r="F45" s="41">
        <f>'Core Indicators'!O45</f>
        <v>1128571</v>
      </c>
      <c r="G45" s="41">
        <f>'Core Indicators'!W45</f>
        <v>96624000</v>
      </c>
      <c r="H45" s="41">
        <f>'Core Indicators'!AE45</f>
        <v>1075000</v>
      </c>
      <c r="I45" s="41">
        <f>'Core Indicators'!AM45</f>
        <v>1075000</v>
      </c>
      <c r="J45" s="41" t="str">
        <f>'Core Indicators'!AU45</f>
        <v>x</v>
      </c>
      <c r="K45" s="41" t="str">
        <f>'Core Indicators'!BC45</f>
        <v>x</v>
      </c>
      <c r="L45" s="41" t="str">
        <f>'Core Indicators'!BK45</f>
        <v>x</v>
      </c>
      <c r="M45" s="41" t="str">
        <f>'Core Indicators'!BS45</f>
        <v>x</v>
      </c>
      <c r="N45" s="41" t="str">
        <f>'Core Indicators'!CA45</f>
        <v>x</v>
      </c>
      <c r="O45" s="41" t="e">
        <f>'Core Indicators'!CI45</f>
        <v>#N/A</v>
      </c>
      <c r="P45" s="41" t="str">
        <f>'Core Indicators'!CQ45</f>
        <v>x</v>
      </c>
      <c r="Q45" s="41">
        <f>'Core Indicators'!DG45</f>
        <v>95548000</v>
      </c>
      <c r="R45" s="41">
        <f>'Core Indicators'!DO45</f>
        <v>0</v>
      </c>
      <c r="S45" s="41">
        <f>'Core Indicators'!DW45</f>
        <v>1075000</v>
      </c>
      <c r="T45" s="41" t="str">
        <f>'Core Indicators'!EE45</f>
        <v>x</v>
      </c>
      <c r="U45" s="41" t="str">
        <f>'Core Indicators'!EM45</f>
        <v>x</v>
      </c>
      <c r="V45" s="41">
        <f>'Core Indicators'!FC45</f>
        <v>2</v>
      </c>
      <c r="W45" s="41">
        <f>'Core Indicators'!FK45</f>
        <v>0</v>
      </c>
      <c r="X45" s="41">
        <f>'Core Indicators'!FS45</f>
        <v>0</v>
      </c>
      <c r="Y45" s="41">
        <f>'Core Indicators'!GA45</f>
        <v>1</v>
      </c>
      <c r="Z45" s="41">
        <f>'Core Indicators'!GI45</f>
        <v>2</v>
      </c>
      <c r="AA45" s="41">
        <f>'Core Indicators'!GQ45</f>
        <v>1</v>
      </c>
      <c r="AB45" s="41">
        <f>'Core Indicators'!GY45</f>
        <v>2</v>
      </c>
      <c r="AC45" s="41">
        <f>'Core Indicators'!HG45</f>
        <v>1</v>
      </c>
      <c r="AD45" s="41">
        <f>'Core Indicators'!HO45</f>
        <v>3</v>
      </c>
      <c r="AE45" s="41">
        <f>'Core Indicators'!HW45</f>
        <v>3</v>
      </c>
      <c r="AF45" s="41">
        <f>'Core Indicators'!IE45</f>
        <v>2</v>
      </c>
      <c r="AG45" s="41">
        <f>'Core Indicators'!IM45</f>
        <v>1</v>
      </c>
    </row>
    <row r="46" spans="1:33" ht="20.149999999999999" customHeight="1" x14ac:dyDescent="0.35">
      <c r="A46" s="233" t="str">
        <f>'Core Indicators'!A:A</f>
        <v>Northern Ethiopia Conflict</v>
      </c>
      <c r="B46" s="233" t="str">
        <f>'Core Indicators'!B:B</f>
        <v>Conflict,Displacement</v>
      </c>
      <c r="C46" s="233" t="str">
        <f>'Core Indicators'!C46</f>
        <v>ETH004</v>
      </c>
      <c r="D46" s="233" t="str">
        <f>'Core Indicators'!D46</f>
        <v>Ethiopia</v>
      </c>
      <c r="E46" s="233" t="str">
        <f>'Core Indicators'!E46</f>
        <v>ETH</v>
      </c>
      <c r="F46" s="42">
        <f>'Core Indicators'!O46</f>
        <v>303528</v>
      </c>
      <c r="G46" s="42">
        <f>'Core Indicators'!W46</f>
        <v>30649000</v>
      </c>
      <c r="H46" s="42">
        <f>'Core Indicators'!AE46</f>
        <v>30649000</v>
      </c>
      <c r="I46" s="42">
        <f>'Core Indicators'!AM46</f>
        <v>2851000</v>
      </c>
      <c r="J46" s="42" t="str">
        <f>'Core Indicators'!AU46</f>
        <v>x</v>
      </c>
      <c r="K46" s="42">
        <f>'Core Indicators'!BC46</f>
        <v>506558</v>
      </c>
      <c r="L46" s="42">
        <f>'Core Indicators'!BK46</f>
        <v>2846</v>
      </c>
      <c r="M46" s="42" t="e">
        <f>'Core Indicators'!BS46</f>
        <v>#N/A</v>
      </c>
      <c r="N46" s="42" t="e">
        <f>'Core Indicators'!CA46</f>
        <v>#N/A</v>
      </c>
      <c r="O46" s="42" t="e">
        <f>'Core Indicators'!CI46</f>
        <v>#N/A</v>
      </c>
      <c r="P46" s="42" t="e">
        <f>'Core Indicators'!CQ46</f>
        <v>#N/A</v>
      </c>
      <c r="Q46" s="42">
        <f>'Core Indicators'!DG46</f>
        <v>0</v>
      </c>
      <c r="R46" s="42">
        <f>'Core Indicators'!DO46</f>
        <v>21546000</v>
      </c>
      <c r="S46" s="42">
        <f>'Core Indicators'!DW46</f>
        <v>3482000</v>
      </c>
      <c r="T46" s="42">
        <f>'Core Indicators'!EE46</f>
        <v>5621000</v>
      </c>
      <c r="U46" s="42" t="str">
        <f>'Core Indicators'!EM46</f>
        <v>x</v>
      </c>
      <c r="V46" s="42">
        <f>'Core Indicators'!FC46</f>
        <v>4</v>
      </c>
      <c r="W46" s="42">
        <f>'Core Indicators'!FK46</f>
        <v>0</v>
      </c>
      <c r="X46" s="42">
        <f>'Core Indicators'!FS46</f>
        <v>210000</v>
      </c>
      <c r="Y46" s="42">
        <f>'Core Indicators'!GA46</f>
        <v>2</v>
      </c>
      <c r="Z46" s="42">
        <f>'Core Indicators'!GI46</f>
        <v>2</v>
      </c>
      <c r="AA46" s="42">
        <f>'Core Indicators'!GQ46</f>
        <v>1</v>
      </c>
      <c r="AB46" s="42">
        <f>'Core Indicators'!GY46</f>
        <v>1</v>
      </c>
      <c r="AC46" s="42">
        <f>'Core Indicators'!HG46</f>
        <v>2</v>
      </c>
      <c r="AD46" s="42">
        <f>'Core Indicators'!HO46</f>
        <v>2</v>
      </c>
      <c r="AE46" s="42">
        <f>'Core Indicators'!HW46</f>
        <v>2</v>
      </c>
      <c r="AF46" s="42">
        <f>'Core Indicators'!IE46</f>
        <v>2</v>
      </c>
      <c r="AG46" s="42">
        <f>'Core Indicators'!IM46</f>
        <v>3</v>
      </c>
    </row>
    <row r="47" spans="1:33" ht="20.149999999999999" customHeight="1" x14ac:dyDescent="0.35">
      <c r="A47" s="62" t="str">
        <f>'Core Indicators'!A:A</f>
        <v>Drought in Ethiopia</v>
      </c>
      <c r="B47" s="62" t="str">
        <f>'Core Indicators'!B:B</f>
        <v>Drought</v>
      </c>
      <c r="C47" s="62" t="str">
        <f>'Core Indicators'!C47</f>
        <v>ETH005</v>
      </c>
      <c r="D47" s="62" t="str">
        <f>'Core Indicators'!D47</f>
        <v>Ethiopia</v>
      </c>
      <c r="E47" s="62" t="str">
        <f>'Core Indicators'!E47</f>
        <v>ETH</v>
      </c>
      <c r="F47" s="41">
        <f>'Core Indicators'!O47</f>
        <v>1000676</v>
      </c>
      <c r="G47" s="41">
        <f>'Core Indicators'!W47</f>
        <v>94624000</v>
      </c>
      <c r="H47" s="41">
        <f>'Core Indicators'!AE47</f>
        <v>94624000</v>
      </c>
      <c r="I47" s="41">
        <f>'Core Indicators'!AM47</f>
        <v>544000</v>
      </c>
      <c r="J47" s="41" t="str">
        <f>'Core Indicators'!AU47</f>
        <v>x</v>
      </c>
      <c r="K47" s="41">
        <f>'Core Indicators'!BC47</f>
        <v>5918253</v>
      </c>
      <c r="L47" s="41">
        <f>'Core Indicators'!BK47</f>
        <v>24</v>
      </c>
      <c r="M47" s="41" t="str">
        <f>'Core Indicators'!BS47</f>
        <v>x</v>
      </c>
      <c r="N47" s="41" t="str">
        <f>'Core Indicators'!CA47</f>
        <v>x</v>
      </c>
      <c r="O47" s="41" t="e">
        <f>'Core Indicators'!CI47</f>
        <v>#N/A</v>
      </c>
      <c r="P47" s="41">
        <f>'Core Indicators'!CQ47</f>
        <v>6850000</v>
      </c>
      <c r="Q47" s="41">
        <f>'Core Indicators'!DG47</f>
        <v>0</v>
      </c>
      <c r="R47" s="41">
        <f>'Core Indicators'!DO47</f>
        <v>75118000</v>
      </c>
      <c r="S47" s="41">
        <f>'Core Indicators'!DW47</f>
        <v>8083000</v>
      </c>
      <c r="T47" s="41">
        <f>'Core Indicators'!EE47</f>
        <v>11423000</v>
      </c>
      <c r="U47" s="41">
        <f>'Core Indicators'!EM47</f>
        <v>0</v>
      </c>
      <c r="V47" s="41">
        <f>'Core Indicators'!FC47</f>
        <v>4</v>
      </c>
      <c r="W47" s="41" t="str">
        <f>'Core Indicators'!FK47</f>
        <v>x</v>
      </c>
      <c r="X47" s="41" t="str">
        <f>'Core Indicators'!FS47</f>
        <v>x</v>
      </c>
      <c r="Y47" s="41">
        <f>'Core Indicators'!GA47</f>
        <v>2</v>
      </c>
      <c r="Z47" s="41">
        <f>'Core Indicators'!GI47</f>
        <v>0</v>
      </c>
      <c r="AA47" s="41">
        <f>'Core Indicators'!GQ47</f>
        <v>0</v>
      </c>
      <c r="AB47" s="41">
        <f>'Core Indicators'!GY47</f>
        <v>0</v>
      </c>
      <c r="AC47" s="41">
        <f>'Core Indicators'!HG47</f>
        <v>0</v>
      </c>
      <c r="AD47" s="41">
        <f>'Core Indicators'!HO47</f>
        <v>0</v>
      </c>
      <c r="AE47" s="41">
        <f>'Core Indicators'!HW47</f>
        <v>0</v>
      </c>
      <c r="AF47" s="41">
        <f>'Core Indicators'!IE47</f>
        <v>2</v>
      </c>
      <c r="AG47" s="41">
        <f>'Core Indicators'!IM47</f>
        <v>1</v>
      </c>
    </row>
    <row r="48" spans="1:33" ht="20.149999999999999" customHeight="1" x14ac:dyDescent="0.35">
      <c r="A48" s="233" t="str">
        <f>'Core Indicators'!A:A</f>
        <v>Mixed migration flows in Greece</v>
      </c>
      <c r="B48" s="233" t="str">
        <f>'Core Indicators'!B:B</f>
        <v>Displacement</v>
      </c>
      <c r="C48" s="233" t="str">
        <f>'Core Indicators'!C48</f>
        <v>GRC002</v>
      </c>
      <c r="D48" s="233" t="str">
        <f>'Core Indicators'!D48</f>
        <v>Greece</v>
      </c>
      <c r="E48" s="233" t="str">
        <f>'Core Indicators'!E48</f>
        <v>GRC</v>
      </c>
      <c r="F48" s="42">
        <f>'Core Indicators'!O48</f>
        <v>10794</v>
      </c>
      <c r="G48" s="42">
        <f>'Core Indicators'!W48</f>
        <v>775000</v>
      </c>
      <c r="H48" s="42">
        <f>'Core Indicators'!AE48</f>
        <v>238000</v>
      </c>
      <c r="I48" s="42">
        <f>'Core Indicators'!AM48</f>
        <v>238000</v>
      </c>
      <c r="J48" s="42">
        <f>'Core Indicators'!AU48</f>
        <v>0</v>
      </c>
      <c r="K48" s="42" t="str">
        <f>'Core Indicators'!BC48</f>
        <v>x</v>
      </c>
      <c r="L48" s="42">
        <f>'Core Indicators'!BK48</f>
        <v>53</v>
      </c>
      <c r="M48" s="42" t="str">
        <f>'Core Indicators'!BS48</f>
        <v>x</v>
      </c>
      <c r="N48" s="42" t="str">
        <f>'Core Indicators'!CA48</f>
        <v>x</v>
      </c>
      <c r="O48" s="42" t="e">
        <f>'Core Indicators'!CI48</f>
        <v>#N/A</v>
      </c>
      <c r="P48" s="42" t="str">
        <f>'Core Indicators'!CQ48</f>
        <v>x</v>
      </c>
      <c r="Q48" s="42">
        <f>'Core Indicators'!DG48</f>
        <v>537000</v>
      </c>
      <c r="R48" s="42">
        <f>'Core Indicators'!DO48</f>
        <v>0</v>
      </c>
      <c r="S48" s="42">
        <f>'Core Indicators'!DW48</f>
        <v>238000</v>
      </c>
      <c r="T48" s="42" t="str">
        <f>'Core Indicators'!EE48</f>
        <v>x</v>
      </c>
      <c r="U48" s="42" t="str">
        <f>'Core Indicators'!EM48</f>
        <v>x</v>
      </c>
      <c r="V48" s="42">
        <f>'Core Indicators'!FC48</f>
        <v>1</v>
      </c>
      <c r="W48" s="42" t="str">
        <f>'Core Indicators'!FK48</f>
        <v>x</v>
      </c>
      <c r="X48" s="42" t="str">
        <f>'Core Indicators'!FS48</f>
        <v>x</v>
      </c>
      <c r="Y48" s="42">
        <f>'Core Indicators'!GA48</f>
        <v>1</v>
      </c>
      <c r="Z48" s="42">
        <f>'Core Indicators'!GI48</f>
        <v>1</v>
      </c>
      <c r="AA48" s="42">
        <f>'Core Indicators'!GQ48</f>
        <v>1</v>
      </c>
      <c r="AB48" s="42">
        <f>'Core Indicators'!GY48</f>
        <v>0</v>
      </c>
      <c r="AC48" s="42">
        <f>'Core Indicators'!HG48</f>
        <v>2</v>
      </c>
      <c r="AD48" s="42">
        <f>'Core Indicators'!HO48</f>
        <v>2</v>
      </c>
      <c r="AE48" s="42">
        <f>'Core Indicators'!HW48</f>
        <v>0</v>
      </c>
      <c r="AF48" s="42">
        <f>'Core Indicators'!IE48</f>
        <v>0</v>
      </c>
      <c r="AG48" s="42">
        <f>'Core Indicators'!IM48</f>
        <v>0</v>
      </c>
    </row>
    <row r="49" spans="1:33" ht="20.149999999999999" customHeight="1" x14ac:dyDescent="0.35">
      <c r="A49" s="62" t="str">
        <f>'Core Indicators'!A:A</f>
        <v>Complex crisis in Guatemala</v>
      </c>
      <c r="B49" s="62" t="str">
        <f>'Core Indicators'!B:B</f>
        <v>Violence,Socio-political,Other seasonal event</v>
      </c>
      <c r="C49" s="62" t="str">
        <f>'Core Indicators'!C49</f>
        <v>GTM001</v>
      </c>
      <c r="D49" s="62" t="str">
        <f>'Core Indicators'!D49</f>
        <v>Guatemala</v>
      </c>
      <c r="E49" s="62" t="str">
        <f>'Core Indicators'!E49</f>
        <v>GTM</v>
      </c>
      <c r="F49" s="41">
        <f>'Core Indicators'!O49</f>
        <v>107160</v>
      </c>
      <c r="G49" s="41">
        <f>'Core Indicators'!W49</f>
        <v>18400000</v>
      </c>
      <c r="H49" s="41">
        <f>'Core Indicators'!AE49</f>
        <v>9162000</v>
      </c>
      <c r="I49" s="41">
        <f>'Core Indicators'!AM49</f>
        <v>223000</v>
      </c>
      <c r="J49" s="41" t="str">
        <f>'Core Indicators'!AU49</f>
        <v>x</v>
      </c>
      <c r="K49" s="41" t="str">
        <f>'Core Indicators'!BC49</f>
        <v>x</v>
      </c>
      <c r="L49" s="41">
        <f>'Core Indicators'!BK49</f>
        <v>151</v>
      </c>
      <c r="M49" s="41" t="str">
        <f>'Core Indicators'!BS49</f>
        <v>x</v>
      </c>
      <c r="N49" s="41" t="str">
        <f>'Core Indicators'!CA49</f>
        <v>x</v>
      </c>
      <c r="O49" s="41" t="e">
        <f>'Core Indicators'!CI49</f>
        <v>#N/A</v>
      </c>
      <c r="P49" s="41" t="str">
        <f>'Core Indicators'!CQ49</f>
        <v>x</v>
      </c>
      <c r="Q49" s="41">
        <f>'Core Indicators'!DG49</f>
        <v>9238000</v>
      </c>
      <c r="R49" s="41">
        <f>'Core Indicators'!DO49</f>
        <v>6962000</v>
      </c>
      <c r="S49" s="41">
        <f>'Core Indicators'!DW49</f>
        <v>2200000</v>
      </c>
      <c r="T49" s="41" t="str">
        <f>'Core Indicators'!EE49</f>
        <v>x</v>
      </c>
      <c r="U49" s="41" t="str">
        <f>'Core Indicators'!EM49</f>
        <v>x</v>
      </c>
      <c r="V49" s="41">
        <f>'Core Indicators'!FC49</f>
        <v>5</v>
      </c>
      <c r="W49" s="41" t="str">
        <f>'Core Indicators'!FK49</f>
        <v>x</v>
      </c>
      <c r="X49" s="41" t="str">
        <f>'Core Indicators'!FS49</f>
        <v>x</v>
      </c>
      <c r="Y49" s="41">
        <f>'Core Indicators'!GA49</f>
        <v>2</v>
      </c>
      <c r="Z49" s="41">
        <f>'Core Indicators'!GI49</f>
        <v>1</v>
      </c>
      <c r="AA49" s="41">
        <f>'Core Indicators'!GQ49</f>
        <v>0</v>
      </c>
      <c r="AB49" s="41">
        <f>'Core Indicators'!GY49</f>
        <v>0</v>
      </c>
      <c r="AC49" s="41">
        <f>'Core Indicators'!HG49</f>
        <v>0</v>
      </c>
      <c r="AD49" s="41">
        <f>'Core Indicators'!HO49</f>
        <v>0</v>
      </c>
      <c r="AE49" s="41">
        <f>'Core Indicators'!HW49</f>
        <v>0</v>
      </c>
      <c r="AF49" s="41">
        <f>'Core Indicators'!IE49</f>
        <v>0</v>
      </c>
      <c r="AG49" s="41">
        <f>'Core Indicators'!IM49</f>
        <v>3</v>
      </c>
    </row>
    <row r="50" spans="1:33" ht="20.149999999999999" customHeight="1" x14ac:dyDescent="0.35">
      <c r="A50" s="233" t="str">
        <f>'Core Indicators'!A:A</f>
        <v>Complex crisis in Honduras</v>
      </c>
      <c r="B50" s="233" t="str">
        <f>'Core Indicators'!B:B</f>
        <v>Violence,Socio-political,Other seasonal event</v>
      </c>
      <c r="C50" s="233" t="str">
        <f>'Core Indicators'!C50</f>
        <v>HND001</v>
      </c>
      <c r="D50" s="233" t="str">
        <f>'Core Indicators'!D50</f>
        <v>Honduras</v>
      </c>
      <c r="E50" s="233" t="str">
        <f>'Core Indicators'!E50</f>
        <v>HND</v>
      </c>
      <c r="F50" s="42">
        <f>'Core Indicators'!O50</f>
        <v>111890</v>
      </c>
      <c r="G50" s="42">
        <f>'Core Indicators'!W50</f>
        <v>10800000</v>
      </c>
      <c r="H50" s="42">
        <f>'Core Indicators'!AE50</f>
        <v>10800000</v>
      </c>
      <c r="I50" s="42">
        <f>'Core Indicators'!AM50</f>
        <v>606000</v>
      </c>
      <c r="J50" s="42" t="str">
        <f>'Core Indicators'!AU50</f>
        <v>x</v>
      </c>
      <c r="K50" s="42" t="str">
        <f>'Core Indicators'!BC50</f>
        <v>x</v>
      </c>
      <c r="L50" s="42">
        <f>'Core Indicators'!BK50</f>
        <v>216</v>
      </c>
      <c r="M50" s="42" t="str">
        <f>'Core Indicators'!BS50</f>
        <v>x</v>
      </c>
      <c r="N50" s="42" t="str">
        <f>'Core Indicators'!CA50</f>
        <v>x</v>
      </c>
      <c r="O50" s="42" t="e">
        <f>'Core Indicators'!CI50</f>
        <v>#N/A</v>
      </c>
      <c r="P50" s="42" t="str">
        <f>'Core Indicators'!CQ50</f>
        <v>x</v>
      </c>
      <c r="Q50" s="42">
        <f>'Core Indicators'!DG50</f>
        <v>0</v>
      </c>
      <c r="R50" s="42">
        <f>'Core Indicators'!DO50</f>
        <v>9200000</v>
      </c>
      <c r="S50" s="42">
        <f>'Core Indicators'!DW50</f>
        <v>1600000</v>
      </c>
      <c r="T50" s="42" t="str">
        <f>'Core Indicators'!EE50</f>
        <v>x</v>
      </c>
      <c r="U50" s="42" t="str">
        <f>'Core Indicators'!EM50</f>
        <v>x</v>
      </c>
      <c r="V50" s="42">
        <f>'Core Indicators'!FC50</f>
        <v>4</v>
      </c>
      <c r="W50" s="42" t="str">
        <f>'Core Indicators'!FK50</f>
        <v>x</v>
      </c>
      <c r="X50" s="42" t="str">
        <f>'Core Indicators'!FS50</f>
        <v>x</v>
      </c>
      <c r="Y50" s="42">
        <f>'Core Indicators'!GA50</f>
        <v>0</v>
      </c>
      <c r="Z50" s="42">
        <f>'Core Indicators'!GI50</f>
        <v>1</v>
      </c>
      <c r="AA50" s="42">
        <f>'Core Indicators'!GQ50</f>
        <v>0</v>
      </c>
      <c r="AB50" s="42">
        <f>'Core Indicators'!GY50</f>
        <v>0</v>
      </c>
      <c r="AC50" s="42">
        <f>'Core Indicators'!HG50</f>
        <v>0</v>
      </c>
      <c r="AD50" s="42">
        <f>'Core Indicators'!HO50</f>
        <v>2</v>
      </c>
      <c r="AE50" s="42">
        <f>'Core Indicators'!HW50</f>
        <v>3</v>
      </c>
      <c r="AF50" s="42">
        <f>'Core Indicators'!IE50</f>
        <v>0</v>
      </c>
      <c r="AG50" s="42">
        <f>'Core Indicators'!IM50</f>
        <v>3</v>
      </c>
    </row>
    <row r="51" spans="1:33" ht="20.149999999999999" customHeight="1" x14ac:dyDescent="0.35">
      <c r="A51" s="62" t="str">
        <f>'Core Indicators'!A:A</f>
        <v>Complex crisis in Haiti</v>
      </c>
      <c r="B51" s="62" t="str">
        <f>'Core Indicators'!B:B</f>
        <v>Violence,Socio-political,Other seasonal event</v>
      </c>
      <c r="C51" s="62" t="str">
        <f>'Core Indicators'!C51</f>
        <v>HTI001</v>
      </c>
      <c r="D51" s="62" t="str">
        <f>'Core Indicators'!D51</f>
        <v>Haiti</v>
      </c>
      <c r="E51" s="62" t="str">
        <f>'Core Indicators'!E51</f>
        <v>HTI</v>
      </c>
      <c r="F51" s="41">
        <f>'Core Indicators'!O51</f>
        <v>27560</v>
      </c>
      <c r="G51" s="41">
        <f>'Core Indicators'!W51</f>
        <v>11900000</v>
      </c>
      <c r="H51" s="41">
        <f>'Core Indicators'!AE51</f>
        <v>11900000</v>
      </c>
      <c r="I51" s="41">
        <f>'Core Indicators'!AM51</f>
        <v>1041000</v>
      </c>
      <c r="J51" s="41" t="str">
        <f>'Core Indicators'!AU51</f>
        <v>x</v>
      </c>
      <c r="K51" s="41" t="str">
        <f>'Core Indicators'!BC51</f>
        <v>x</v>
      </c>
      <c r="L51" s="41">
        <f>'Core Indicators'!BK51</f>
        <v>602</v>
      </c>
      <c r="M51" s="41" t="str">
        <f>'Core Indicators'!BS51</f>
        <v>x</v>
      </c>
      <c r="N51" s="41" t="str">
        <f>'Core Indicators'!CA51</f>
        <v>x</v>
      </c>
      <c r="O51" s="41" t="e">
        <f>'Core Indicators'!CI51</f>
        <v>#N/A</v>
      </c>
      <c r="P51" s="41" t="str">
        <f>'Core Indicators'!CQ51</f>
        <v>x</v>
      </c>
      <c r="Q51" s="41">
        <f>'Core Indicators'!DG51</f>
        <v>0</v>
      </c>
      <c r="R51" s="41">
        <f>'Core Indicators'!DO51</f>
        <v>5946000</v>
      </c>
      <c r="S51" s="41">
        <f>'Core Indicators'!DW51</f>
        <v>4453000</v>
      </c>
      <c r="T51" s="41">
        <f>'Core Indicators'!EE51</f>
        <v>885000</v>
      </c>
      <c r="U51" s="41">
        <f>'Core Indicators'!EM51</f>
        <v>616000</v>
      </c>
      <c r="V51" s="41">
        <f>'Core Indicators'!FC51</f>
        <v>5</v>
      </c>
      <c r="W51" s="41" t="str">
        <f>'Core Indicators'!FK51</f>
        <v>x</v>
      </c>
      <c r="X51" s="41" t="str">
        <f>'Core Indicators'!FS51</f>
        <v>x</v>
      </c>
      <c r="Y51" s="41">
        <f>'Core Indicators'!GA51</f>
        <v>1</v>
      </c>
      <c r="Z51" s="41">
        <f>'Core Indicators'!GI51</f>
        <v>3</v>
      </c>
      <c r="AA51" s="41">
        <f>'Core Indicators'!GQ51</f>
        <v>3</v>
      </c>
      <c r="AB51" s="41">
        <f>'Core Indicators'!GY51</f>
        <v>0</v>
      </c>
      <c r="AC51" s="41">
        <f>'Core Indicators'!HG51</f>
        <v>0</v>
      </c>
      <c r="AD51" s="41">
        <f>'Core Indicators'!HO51</f>
        <v>2</v>
      </c>
      <c r="AE51" s="41">
        <f>'Core Indicators'!HW51</f>
        <v>3</v>
      </c>
      <c r="AF51" s="41">
        <f>'Core Indicators'!IE51</f>
        <v>0</v>
      </c>
      <c r="AG51" s="41">
        <f>'Core Indicators'!IM51</f>
        <v>3</v>
      </c>
    </row>
    <row r="52" spans="1:33" ht="20.149999999999999" customHeight="1" x14ac:dyDescent="0.35">
      <c r="A52" s="233" t="str">
        <f>'Core Indicators'!A:A</f>
        <v>Displacement from Russia-Ukraine conflict in Hungary</v>
      </c>
      <c r="B52" s="233" t="str">
        <f>'Core Indicators'!B:B</f>
        <v>Displacement</v>
      </c>
      <c r="C52" s="233" t="str">
        <f>'Core Indicators'!C52</f>
        <v>HUN002</v>
      </c>
      <c r="D52" s="233" t="str">
        <f>'Core Indicators'!D52</f>
        <v>Hungary</v>
      </c>
      <c r="E52" s="233" t="str">
        <f>'Core Indicators'!E52</f>
        <v>HUN</v>
      </c>
      <c r="F52" s="42">
        <f>'Core Indicators'!O52</f>
        <v>93013</v>
      </c>
      <c r="G52" s="42">
        <f>'Core Indicators'!W52</f>
        <v>9651000</v>
      </c>
      <c r="H52" s="42">
        <f>'Core Indicators'!AE52</f>
        <v>62000</v>
      </c>
      <c r="I52" s="42">
        <f>'Core Indicators'!AM52</f>
        <v>62000</v>
      </c>
      <c r="J52" s="42" t="str">
        <f>'Core Indicators'!AU52</f>
        <v>x</v>
      </c>
      <c r="K52" s="42" t="str">
        <f>'Core Indicators'!BC52</f>
        <v>x</v>
      </c>
      <c r="L52" s="42">
        <f>'Core Indicators'!BK52</f>
        <v>0</v>
      </c>
      <c r="M52" s="42">
        <f>'Core Indicators'!BS52</f>
        <v>0</v>
      </c>
      <c r="N52" s="42">
        <f>'Core Indicators'!CA52</f>
        <v>0</v>
      </c>
      <c r="O52" s="42" t="e">
        <f>'Core Indicators'!CI52</f>
        <v>#N/A</v>
      </c>
      <c r="P52" s="42" t="str">
        <f>'Core Indicators'!CQ52</f>
        <v>x</v>
      </c>
      <c r="Q52" s="42">
        <f>'Core Indicators'!DG52</f>
        <v>9590000</v>
      </c>
      <c r="R52" s="42">
        <f>'Core Indicators'!DO52</f>
        <v>0</v>
      </c>
      <c r="S52" s="42">
        <f>'Core Indicators'!DW52</f>
        <v>62000</v>
      </c>
      <c r="T52" s="42">
        <f>'Core Indicators'!EE52</f>
        <v>0</v>
      </c>
      <c r="U52" s="42">
        <f>'Core Indicators'!EM52</f>
        <v>0</v>
      </c>
      <c r="V52" s="42">
        <f>'Core Indicators'!FC52</f>
        <v>2</v>
      </c>
      <c r="W52" s="42" t="str">
        <f>'Core Indicators'!FK52</f>
        <v>x</v>
      </c>
      <c r="X52" s="42" t="str">
        <f>'Core Indicators'!FS52</f>
        <v>x</v>
      </c>
      <c r="Y52" s="42">
        <f>'Core Indicators'!GA52</f>
        <v>0</v>
      </c>
      <c r="Z52" s="42">
        <f>'Core Indicators'!GI52</f>
        <v>0</v>
      </c>
      <c r="AA52" s="42">
        <f>'Core Indicators'!GQ52</f>
        <v>0</v>
      </c>
      <c r="AB52" s="42">
        <f>'Core Indicators'!GY52</f>
        <v>0</v>
      </c>
      <c r="AC52" s="42">
        <f>'Core Indicators'!HG52</f>
        <v>0</v>
      </c>
      <c r="AD52" s="42">
        <f>'Core Indicators'!HO52</f>
        <v>1</v>
      </c>
      <c r="AE52" s="42">
        <f>'Core Indicators'!HW52</f>
        <v>0</v>
      </c>
      <c r="AF52" s="42">
        <f>'Core Indicators'!IE52</f>
        <v>0</v>
      </c>
      <c r="AG52" s="42">
        <f>'Core Indicators'!IM52</f>
        <v>0</v>
      </c>
    </row>
    <row r="53" spans="1:33" ht="20.149999999999999" customHeight="1" x14ac:dyDescent="0.35">
      <c r="A53" s="62" t="str">
        <f>'Core Indicators'!A:A</f>
        <v>Papua Conflict</v>
      </c>
      <c r="B53" s="62" t="str">
        <f>'Core Indicators'!B:B</f>
        <v>Socio-political,Violence,Conflict</v>
      </c>
      <c r="C53" s="62" t="str">
        <f>'Core Indicators'!C53</f>
        <v>IDN002</v>
      </c>
      <c r="D53" s="62" t="str">
        <f>'Core Indicators'!D53</f>
        <v>Indonesia</v>
      </c>
      <c r="E53" s="62" t="str">
        <f>'Core Indicators'!E53</f>
        <v>IDN</v>
      </c>
      <c r="F53" s="41">
        <f>'Core Indicators'!O53</f>
        <v>412214</v>
      </c>
      <c r="G53" s="41">
        <f>'Core Indicators'!W53</f>
        <v>5748000</v>
      </c>
      <c r="H53" s="41">
        <f>'Core Indicators'!AE53</f>
        <v>5748000</v>
      </c>
      <c r="I53" s="41">
        <f>'Core Indicators'!AM53</f>
        <v>100000</v>
      </c>
      <c r="J53" s="41" t="str">
        <f>'Core Indicators'!AU53</f>
        <v>x</v>
      </c>
      <c r="K53" s="41" t="str">
        <f>'Core Indicators'!BC53</f>
        <v>x</v>
      </c>
      <c r="L53" s="41">
        <f>'Core Indicators'!BK53</f>
        <v>55</v>
      </c>
      <c r="M53" s="41" t="str">
        <f>'Core Indicators'!BS53</f>
        <v>x</v>
      </c>
      <c r="N53" s="41" t="str">
        <f>'Core Indicators'!CA53</f>
        <v>x</v>
      </c>
      <c r="O53" s="41" t="e">
        <f>'Core Indicators'!CI53</f>
        <v>#N/A</v>
      </c>
      <c r="P53" s="41" t="str">
        <f>'Core Indicators'!CQ53</f>
        <v>x</v>
      </c>
      <c r="Q53" s="41">
        <f>'Core Indicators'!DG53</f>
        <v>0</v>
      </c>
      <c r="R53" s="41">
        <f>'Core Indicators'!DO53</f>
        <v>5648000</v>
      </c>
      <c r="S53" s="41">
        <f>'Core Indicators'!DW53</f>
        <v>100000</v>
      </c>
      <c r="T53" s="41" t="str">
        <f>'Core Indicators'!EE53</f>
        <v>x</v>
      </c>
      <c r="U53" s="41" t="str">
        <f>'Core Indicators'!EM53</f>
        <v>x</v>
      </c>
      <c r="V53" s="41">
        <f>'Core Indicators'!FC53</f>
        <v>4</v>
      </c>
      <c r="W53" s="41" t="str">
        <f>'Core Indicators'!FK53</f>
        <v>x</v>
      </c>
      <c r="X53" s="41" t="str">
        <f>'Core Indicators'!FS53</f>
        <v>x</v>
      </c>
      <c r="Y53" s="41">
        <f>'Core Indicators'!GA53</f>
        <v>1</v>
      </c>
      <c r="Z53" s="41">
        <f>'Core Indicators'!GI53</f>
        <v>2</v>
      </c>
      <c r="AA53" s="41">
        <f>'Core Indicators'!GQ53</f>
        <v>1</v>
      </c>
      <c r="AB53" s="41">
        <f>'Core Indicators'!GY53</f>
        <v>0</v>
      </c>
      <c r="AC53" s="41">
        <f>'Core Indicators'!HG53</f>
        <v>2</v>
      </c>
      <c r="AD53" s="41">
        <f>'Core Indicators'!HO53</f>
        <v>3</v>
      </c>
      <c r="AE53" s="41">
        <f>'Core Indicators'!HW53</f>
        <v>2</v>
      </c>
      <c r="AF53" s="41">
        <f>'Core Indicators'!IE53</f>
        <v>0</v>
      </c>
      <c r="AG53" s="41">
        <f>'Core Indicators'!IM53</f>
        <v>2</v>
      </c>
    </row>
    <row r="54" spans="1:33" ht="20.149999999999999" customHeight="1" x14ac:dyDescent="0.35">
      <c r="A54" s="233" t="str">
        <f>'Core Indicators'!A:A</f>
        <v>2024 Monsoon Floods in India</v>
      </c>
      <c r="B54" s="233" t="str">
        <f>'Core Indicators'!B:B</f>
        <v>Floods</v>
      </c>
      <c r="C54" s="233" t="str">
        <f>'Core Indicators'!C54</f>
        <v>IND006</v>
      </c>
      <c r="D54" s="233" t="str">
        <f>'Core Indicators'!D54</f>
        <v>India</v>
      </c>
      <c r="E54" s="233" t="str">
        <f>'Core Indicators'!E54</f>
        <v>IND</v>
      </c>
      <c r="F54" s="42">
        <f>'Core Indicators'!O54</f>
        <v>47040</v>
      </c>
      <c r="G54" s="42">
        <f>'Core Indicators'!W54</f>
        <v>17293000</v>
      </c>
      <c r="H54" s="42">
        <f>'Core Indicators'!AE54</f>
        <v>1040000</v>
      </c>
      <c r="I54" s="42">
        <f>'Core Indicators'!AM54</f>
        <v>79000</v>
      </c>
      <c r="J54" s="42">
        <f>'Core Indicators'!AU54</f>
        <v>9</v>
      </c>
      <c r="K54" s="42" t="str">
        <f>'Core Indicators'!BC54</f>
        <v>x</v>
      </c>
      <c r="L54" s="42">
        <f>'Core Indicators'!BK54</f>
        <v>105</v>
      </c>
      <c r="M54" s="42">
        <f>'Core Indicators'!BS54</f>
        <v>53195</v>
      </c>
      <c r="N54" s="42">
        <f>'Core Indicators'!CA54</f>
        <v>9608</v>
      </c>
      <c r="O54" s="42" t="e">
        <f>'Core Indicators'!CI54</f>
        <v>#N/A</v>
      </c>
      <c r="P54" s="42" t="str">
        <f>'Core Indicators'!CQ54</f>
        <v>x</v>
      </c>
      <c r="Q54" s="42">
        <f>'Core Indicators'!DG54</f>
        <v>16253000</v>
      </c>
      <c r="R54" s="42">
        <f>'Core Indicators'!DO54</f>
        <v>961000</v>
      </c>
      <c r="S54" s="42">
        <f>'Core Indicators'!DW54</f>
        <v>79000</v>
      </c>
      <c r="T54" s="42" t="str">
        <f>'Core Indicators'!EE54</f>
        <v>x</v>
      </c>
      <c r="U54" s="42" t="str">
        <f>'Core Indicators'!EM54</f>
        <v>x</v>
      </c>
      <c r="V54" s="42">
        <f>'Core Indicators'!FC54</f>
        <v>4</v>
      </c>
      <c r="W54" s="42" t="str">
        <f>'Core Indicators'!FK54</f>
        <v>x</v>
      </c>
      <c r="X54" s="42" t="str">
        <f>'Core Indicators'!FS54</f>
        <v>x</v>
      </c>
      <c r="Y54" s="42">
        <f>'Core Indicators'!GA54</f>
        <v>1</v>
      </c>
      <c r="Z54" s="42">
        <f>'Core Indicators'!GI54</f>
        <v>1</v>
      </c>
      <c r="AA54" s="42">
        <f>'Core Indicators'!GQ54</f>
        <v>1</v>
      </c>
      <c r="AB54" s="42">
        <f>'Core Indicators'!GY54</f>
        <v>0</v>
      </c>
      <c r="AC54" s="42">
        <f>'Core Indicators'!HG54</f>
        <v>0</v>
      </c>
      <c r="AD54" s="42">
        <f>'Core Indicators'!HO54</f>
        <v>0</v>
      </c>
      <c r="AE54" s="42">
        <f>'Core Indicators'!HW54</f>
        <v>0</v>
      </c>
      <c r="AF54" s="42">
        <f>'Core Indicators'!IE54</f>
        <v>1</v>
      </c>
      <c r="AG54" s="42">
        <f>'Core Indicators'!IM54</f>
        <v>3</v>
      </c>
    </row>
    <row r="55" spans="1:33" ht="20.149999999999999" customHeight="1" x14ac:dyDescent="0.35">
      <c r="A55" s="62" t="str">
        <f>'Core Indicators'!A:A</f>
        <v>Afghan Refugees in Iran</v>
      </c>
      <c r="B55" s="62" t="str">
        <f>'Core Indicators'!B:B</f>
        <v>Displacement</v>
      </c>
      <c r="C55" s="62" t="str">
        <f>'Core Indicators'!C55</f>
        <v>IRN004</v>
      </c>
      <c r="D55" s="62" t="str">
        <f>'Core Indicators'!D55</f>
        <v>Iran</v>
      </c>
      <c r="E55" s="62" t="str">
        <f>'Core Indicators'!E55</f>
        <v>IRN</v>
      </c>
      <c r="F55" s="41">
        <f>'Core Indicators'!O55</f>
        <v>239561</v>
      </c>
      <c r="G55" s="41">
        <f>'Core Indicators'!W55</f>
        <v>25884000</v>
      </c>
      <c r="H55" s="41">
        <f>'Core Indicators'!AE55</f>
        <v>5500000</v>
      </c>
      <c r="I55" s="41">
        <f>'Core Indicators'!AM55</f>
        <v>4500000</v>
      </c>
      <c r="J55" s="41" t="str">
        <f>'Core Indicators'!AU55</f>
        <v>x</v>
      </c>
      <c r="K55" s="41" t="str">
        <f>'Core Indicators'!BC55</f>
        <v>x</v>
      </c>
      <c r="L55" s="41" t="str">
        <f>'Core Indicators'!BK55</f>
        <v>x</v>
      </c>
      <c r="M55" s="41" t="str">
        <f>'Core Indicators'!BS55</f>
        <v>x</v>
      </c>
      <c r="N55" s="41" t="str">
        <f>'Core Indicators'!CA55</f>
        <v>x</v>
      </c>
      <c r="O55" s="41" t="e">
        <f>'Core Indicators'!CI55</f>
        <v>#N/A</v>
      </c>
      <c r="P55" s="41" t="str">
        <f>'Core Indicators'!CQ55</f>
        <v>x</v>
      </c>
      <c r="Q55" s="41">
        <f>'Core Indicators'!DG55</f>
        <v>20384000</v>
      </c>
      <c r="R55" s="41">
        <f>'Core Indicators'!DO55</f>
        <v>0</v>
      </c>
      <c r="S55" s="41">
        <f>'Core Indicators'!DW55</f>
        <v>2700000</v>
      </c>
      <c r="T55" s="41">
        <f>'Core Indicators'!EE55</f>
        <v>2800000</v>
      </c>
      <c r="U55" s="41">
        <f>'Core Indicators'!EM55</f>
        <v>0</v>
      </c>
      <c r="V55" s="41">
        <f>'Core Indicators'!FC55</f>
        <v>3</v>
      </c>
      <c r="W55" s="41" t="str">
        <f>'Core Indicators'!FK55</f>
        <v>x</v>
      </c>
      <c r="X55" s="41" t="str">
        <f>'Core Indicators'!FS55</f>
        <v>x</v>
      </c>
      <c r="Y55" s="41">
        <f>'Core Indicators'!GA55</f>
        <v>1</v>
      </c>
      <c r="Z55" s="41">
        <f>'Core Indicators'!GI55</f>
        <v>0</v>
      </c>
      <c r="AA55" s="41">
        <f>'Core Indicators'!GQ55</f>
        <v>1</v>
      </c>
      <c r="AB55" s="41">
        <f>'Core Indicators'!GY55</f>
        <v>0</v>
      </c>
      <c r="AC55" s="41">
        <f>'Core Indicators'!HG55</f>
        <v>2</v>
      </c>
      <c r="AD55" s="41">
        <f>'Core Indicators'!HO55</f>
        <v>1</v>
      </c>
      <c r="AE55" s="41">
        <f>'Core Indicators'!HW55</f>
        <v>1</v>
      </c>
      <c r="AF55" s="41">
        <f>'Core Indicators'!IE55</f>
        <v>1</v>
      </c>
      <c r="AG55" s="41">
        <f>'Core Indicators'!IM55</f>
        <v>2</v>
      </c>
    </row>
    <row r="56" spans="1:33" ht="20.149999999999999" customHeight="1" x14ac:dyDescent="0.35">
      <c r="A56" s="233" t="str">
        <f>'Core Indicators'!A:A</f>
        <v>Multiple crises in Iraq</v>
      </c>
      <c r="B56" s="233" t="str">
        <f>'Core Indicators'!B:B</f>
        <v>Violence,Displacement,Socio-political,Conflict</v>
      </c>
      <c r="C56" s="233" t="str">
        <f>'Core Indicators'!C56</f>
        <v>IRQ001</v>
      </c>
      <c r="D56" s="233" t="str">
        <f>'Core Indicators'!D56</f>
        <v>Iraq</v>
      </c>
      <c r="E56" s="233" t="str">
        <f>'Core Indicators'!E56</f>
        <v>IRQ</v>
      </c>
      <c r="F56" s="42">
        <f>'Core Indicators'!O56</f>
        <v>382388</v>
      </c>
      <c r="G56" s="42">
        <f>'Core Indicators'!W56</f>
        <v>44570000</v>
      </c>
      <c r="H56" s="42">
        <f>'Core Indicators'!AE56</f>
        <v>7481000</v>
      </c>
      <c r="I56" s="42">
        <f>'Core Indicators'!AM56</f>
        <v>6270000</v>
      </c>
      <c r="J56" s="42" t="str">
        <f>'Core Indicators'!AU56</f>
        <v>x</v>
      </c>
      <c r="K56" s="42" t="str">
        <f>'Core Indicators'!BC56</f>
        <v>x</v>
      </c>
      <c r="L56" s="42">
        <f>'Core Indicators'!BK56</f>
        <v>470</v>
      </c>
      <c r="M56" s="42" t="str">
        <f>'Core Indicators'!BS56</f>
        <v>x</v>
      </c>
      <c r="N56" s="42" t="str">
        <f>'Core Indicators'!CA56</f>
        <v>x</v>
      </c>
      <c r="O56" s="42" t="e">
        <f>'Core Indicators'!CI56</f>
        <v>#N/A</v>
      </c>
      <c r="P56" s="42">
        <f>'Core Indicators'!CQ56</f>
        <v>133900</v>
      </c>
      <c r="Q56" s="42">
        <f>'Core Indicators'!DG56</f>
        <v>37089000</v>
      </c>
      <c r="R56" s="42">
        <f>'Core Indicators'!DO56</f>
        <v>7355000</v>
      </c>
      <c r="S56" s="42">
        <f>'Core Indicators'!DW56</f>
        <v>93000</v>
      </c>
      <c r="T56" s="42">
        <f>'Core Indicators'!EE56</f>
        <v>33000</v>
      </c>
      <c r="U56" s="42">
        <f>'Core Indicators'!EM56</f>
        <v>0</v>
      </c>
      <c r="V56" s="42">
        <f>'Core Indicators'!FC56</f>
        <v>4</v>
      </c>
      <c r="W56" s="42">
        <f>'Core Indicators'!FK56</f>
        <v>1500000</v>
      </c>
      <c r="X56" s="42">
        <f>'Core Indicators'!FS56</f>
        <v>300000</v>
      </c>
      <c r="Y56" s="42">
        <f>'Core Indicators'!GA56</f>
        <v>1</v>
      </c>
      <c r="Z56" s="42">
        <f>'Core Indicators'!GI56</f>
        <v>2</v>
      </c>
      <c r="AA56" s="42">
        <f>'Core Indicators'!GQ56</f>
        <v>2</v>
      </c>
      <c r="AB56" s="42">
        <f>'Core Indicators'!GY56</f>
        <v>0</v>
      </c>
      <c r="AC56" s="42">
        <f>'Core Indicators'!HG56</f>
        <v>2</v>
      </c>
      <c r="AD56" s="42">
        <f>'Core Indicators'!HO56</f>
        <v>2</v>
      </c>
      <c r="AE56" s="42">
        <f>'Core Indicators'!HW56</f>
        <v>1</v>
      </c>
      <c r="AF56" s="42">
        <f>'Core Indicators'!IE56</f>
        <v>3</v>
      </c>
      <c r="AG56" s="42">
        <f>'Core Indicators'!IM56</f>
        <v>0</v>
      </c>
    </row>
    <row r="57" spans="1:33" ht="20.149999999999999" customHeight="1" x14ac:dyDescent="0.35">
      <c r="A57" s="62" t="str">
        <f>'Core Indicators'!A:A</f>
        <v>Conflict  in Iraq</v>
      </c>
      <c r="B57" s="62" t="str">
        <f>'Core Indicators'!B:B</f>
        <v>Conflict,Socio-political,Violence</v>
      </c>
      <c r="C57" s="62" t="str">
        <f>'Core Indicators'!C57</f>
        <v>IRQ002</v>
      </c>
      <c r="D57" s="62" t="str">
        <f>'Core Indicators'!D57</f>
        <v>Iraq</v>
      </c>
      <c r="E57" s="62" t="str">
        <f>'Core Indicators'!E57</f>
        <v>IRQ</v>
      </c>
      <c r="F57" s="41">
        <f>'Core Indicators'!O57</f>
        <v>382388</v>
      </c>
      <c r="G57" s="41">
        <f>'Core Indicators'!W57</f>
        <v>44260000</v>
      </c>
      <c r="H57" s="41">
        <f>'Core Indicators'!AE57</f>
        <v>5959000</v>
      </c>
      <c r="I57" s="41">
        <f>'Core Indicators'!AM57</f>
        <v>5959000</v>
      </c>
      <c r="J57" s="41" t="str">
        <f>'Core Indicators'!AU57</f>
        <v>x</v>
      </c>
      <c r="K57" s="41" t="str">
        <f>'Core Indicators'!BC57</f>
        <v>x</v>
      </c>
      <c r="L57" s="41">
        <f>'Core Indicators'!BK57</f>
        <v>470</v>
      </c>
      <c r="M57" s="41" t="str">
        <f>'Core Indicators'!BS57</f>
        <v>x</v>
      </c>
      <c r="N57" s="41" t="str">
        <f>'Core Indicators'!CA57</f>
        <v>x</v>
      </c>
      <c r="O57" s="41" t="e">
        <f>'Core Indicators'!CI57</f>
        <v>#N/A</v>
      </c>
      <c r="P57" s="41">
        <f>'Core Indicators'!CQ57</f>
        <v>133900</v>
      </c>
      <c r="Q57" s="41">
        <f>'Core Indicators'!DG57</f>
        <v>38300000</v>
      </c>
      <c r="R57" s="41">
        <f>'Core Indicators'!DO57</f>
        <v>5870000</v>
      </c>
      <c r="S57" s="41">
        <f>'Core Indicators'!DW57</f>
        <v>60000</v>
      </c>
      <c r="T57" s="41">
        <f>'Core Indicators'!EE57</f>
        <v>30000</v>
      </c>
      <c r="U57" s="41">
        <f>'Core Indicators'!EM57</f>
        <v>0</v>
      </c>
      <c r="V57" s="41">
        <f>'Core Indicators'!FC57</f>
        <v>2</v>
      </c>
      <c r="W57" s="41">
        <f>'Core Indicators'!FK57</f>
        <v>1500000</v>
      </c>
      <c r="X57" s="41">
        <f>'Core Indicators'!FS57</f>
        <v>300000</v>
      </c>
      <c r="Y57" s="41">
        <f>'Core Indicators'!GA57</f>
        <v>1</v>
      </c>
      <c r="Z57" s="41">
        <f>'Core Indicators'!GI57</f>
        <v>1</v>
      </c>
      <c r="AA57" s="41">
        <f>'Core Indicators'!GQ57</f>
        <v>2</v>
      </c>
      <c r="AB57" s="41">
        <f>'Core Indicators'!GY57</f>
        <v>0</v>
      </c>
      <c r="AC57" s="41">
        <f>'Core Indicators'!HG57</f>
        <v>2</v>
      </c>
      <c r="AD57" s="41">
        <f>'Core Indicators'!HO57</f>
        <v>2</v>
      </c>
      <c r="AE57" s="41">
        <f>'Core Indicators'!HW57</f>
        <v>1</v>
      </c>
      <c r="AF57" s="41">
        <f>'Core Indicators'!IE57</f>
        <v>3</v>
      </c>
      <c r="AG57" s="41">
        <f>'Core Indicators'!IM57</f>
        <v>0</v>
      </c>
    </row>
    <row r="58" spans="1:33" ht="20.149999999999999" customHeight="1" x14ac:dyDescent="0.35">
      <c r="A58" s="233" t="str">
        <f>'Core Indicators'!A:A</f>
        <v>Syrian and Palestinian refugees in iraq</v>
      </c>
      <c r="B58" s="233" t="str">
        <f>'Core Indicators'!B:B</f>
        <v>Displacement</v>
      </c>
      <c r="C58" s="233" t="str">
        <f>'Core Indicators'!C58</f>
        <v>IRQ003</v>
      </c>
      <c r="D58" s="233" t="str">
        <f>'Core Indicators'!D58</f>
        <v>Iraq</v>
      </c>
      <c r="E58" s="233" t="str">
        <f>'Core Indicators'!E58</f>
        <v>IRQ</v>
      </c>
      <c r="F58" s="42">
        <f>'Core Indicators'!O58</f>
        <v>36000</v>
      </c>
      <c r="G58" s="42">
        <f>'Core Indicators'!W58</f>
        <v>7133000</v>
      </c>
      <c r="H58" s="42">
        <f>'Core Indicators'!AE58</f>
        <v>1522000</v>
      </c>
      <c r="I58" s="42">
        <f>'Core Indicators'!AM58</f>
        <v>311000</v>
      </c>
      <c r="J58" s="42" t="str">
        <f>'Core Indicators'!AU58</f>
        <v>x</v>
      </c>
      <c r="K58" s="42" t="str">
        <f>'Core Indicators'!BC58</f>
        <v>x</v>
      </c>
      <c r="L58" s="42" t="str">
        <f>'Core Indicators'!BK58</f>
        <v>x</v>
      </c>
      <c r="M58" s="42" t="str">
        <f>'Core Indicators'!BS58</f>
        <v>x</v>
      </c>
      <c r="N58" s="42">
        <f>'Core Indicators'!CA58</f>
        <v>0</v>
      </c>
      <c r="O58" s="42" t="e">
        <f>'Core Indicators'!CI58</f>
        <v>#N/A</v>
      </c>
      <c r="P58" s="42" t="str">
        <f>'Core Indicators'!CQ58</f>
        <v>x</v>
      </c>
      <c r="Q58" s="42">
        <f>'Core Indicators'!DG58</f>
        <v>5612000</v>
      </c>
      <c r="R58" s="42">
        <f>'Core Indicators'!DO58</f>
        <v>1485000</v>
      </c>
      <c r="S58" s="42">
        <f>'Core Indicators'!DW58</f>
        <v>34000</v>
      </c>
      <c r="T58" s="42">
        <f>'Core Indicators'!EE58</f>
        <v>3000</v>
      </c>
      <c r="U58" s="42">
        <f>'Core Indicators'!EM58</f>
        <v>0</v>
      </c>
      <c r="V58" s="42">
        <f>'Core Indicators'!FC58</f>
        <v>2</v>
      </c>
      <c r="W58" s="42" t="str">
        <f>'Core Indicators'!FK58</f>
        <v>x</v>
      </c>
      <c r="X58" s="42">
        <f>'Core Indicators'!FS58</f>
        <v>0</v>
      </c>
      <c r="Y58" s="42">
        <f>'Core Indicators'!GA58</f>
        <v>1</v>
      </c>
      <c r="Z58" s="42">
        <f>'Core Indicators'!GI58</f>
        <v>2</v>
      </c>
      <c r="AA58" s="42">
        <f>'Core Indicators'!GQ58</f>
        <v>2</v>
      </c>
      <c r="AB58" s="42">
        <f>'Core Indicators'!GY58</f>
        <v>0</v>
      </c>
      <c r="AC58" s="42">
        <f>'Core Indicators'!HG58</f>
        <v>0</v>
      </c>
      <c r="AD58" s="42">
        <f>'Core Indicators'!HO58</f>
        <v>1</v>
      </c>
      <c r="AE58" s="42">
        <f>'Core Indicators'!HW58</f>
        <v>0</v>
      </c>
      <c r="AF58" s="42">
        <f>'Core Indicators'!IE58</f>
        <v>3</v>
      </c>
      <c r="AG58" s="42">
        <f>'Core Indicators'!IM58</f>
        <v>0</v>
      </c>
    </row>
    <row r="59" spans="1:33" ht="20.149999999999999" customHeight="1" x14ac:dyDescent="0.35">
      <c r="A59" s="62" t="str">
        <f>'Core Indicators'!A:A</f>
        <v>Mixed migration flows in Italy</v>
      </c>
      <c r="B59" s="62" t="str">
        <f>'Core Indicators'!B:B</f>
        <v>Displacement</v>
      </c>
      <c r="C59" s="62" t="str">
        <f>'Core Indicators'!C59</f>
        <v>ITA002</v>
      </c>
      <c r="D59" s="62" t="str">
        <f>'Core Indicators'!D59</f>
        <v>Italy</v>
      </c>
      <c r="E59" s="62" t="str">
        <f>'Core Indicators'!E59</f>
        <v>ITA</v>
      </c>
      <c r="F59" s="41">
        <f>'Core Indicators'!O59</f>
        <v>93557</v>
      </c>
      <c r="G59" s="41">
        <f>'Core Indicators'!W59</f>
        <v>13380000</v>
      </c>
      <c r="H59" s="41">
        <f>'Core Indicators'!AE59</f>
        <v>71000</v>
      </c>
      <c r="I59" s="41">
        <f>'Core Indicators'!AM59</f>
        <v>71000</v>
      </c>
      <c r="J59" s="41" t="str">
        <f>'Core Indicators'!AU59</f>
        <v>x</v>
      </c>
      <c r="K59" s="41" t="str">
        <f>'Core Indicators'!BC59</f>
        <v>x</v>
      </c>
      <c r="L59" s="41">
        <f>'Core Indicators'!BK59</f>
        <v>806</v>
      </c>
      <c r="M59" s="41" t="str">
        <f>'Core Indicators'!BS59</f>
        <v>x</v>
      </c>
      <c r="N59" s="41" t="str">
        <f>'Core Indicators'!CA59</f>
        <v>x</v>
      </c>
      <c r="O59" s="41" t="e">
        <f>'Core Indicators'!CI59</f>
        <v>#N/A</v>
      </c>
      <c r="P59" s="41" t="str">
        <f>'Core Indicators'!CQ59</f>
        <v>x</v>
      </c>
      <c r="Q59" s="41">
        <f>'Core Indicators'!DG59</f>
        <v>13309000</v>
      </c>
      <c r="R59" s="41">
        <f>'Core Indicators'!DO59</f>
        <v>0</v>
      </c>
      <c r="S59" s="41">
        <f>'Core Indicators'!DW59</f>
        <v>71000</v>
      </c>
      <c r="T59" s="41" t="str">
        <f>'Core Indicators'!EE59</f>
        <v>x</v>
      </c>
      <c r="U59" s="41" t="str">
        <f>'Core Indicators'!EM59</f>
        <v>x</v>
      </c>
      <c r="V59" s="41">
        <f>'Core Indicators'!FC59</f>
        <v>2</v>
      </c>
      <c r="W59" s="41" t="str">
        <f>'Core Indicators'!FK59</f>
        <v>x</v>
      </c>
      <c r="X59" s="41" t="str">
        <f>'Core Indicators'!FS59</f>
        <v>x</v>
      </c>
      <c r="Y59" s="41">
        <f>'Core Indicators'!GA59</f>
        <v>0</v>
      </c>
      <c r="Z59" s="41">
        <f>'Core Indicators'!GI59</f>
        <v>1</v>
      </c>
      <c r="AA59" s="41">
        <f>'Core Indicators'!GQ59</f>
        <v>1</v>
      </c>
      <c r="AB59" s="41">
        <f>'Core Indicators'!GY59</f>
        <v>0</v>
      </c>
      <c r="AC59" s="41">
        <f>'Core Indicators'!HG59</f>
        <v>0</v>
      </c>
      <c r="AD59" s="41">
        <f>'Core Indicators'!HO59</f>
        <v>1</v>
      </c>
      <c r="AE59" s="41">
        <f>'Core Indicators'!HW59</f>
        <v>0</v>
      </c>
      <c r="AF59" s="41">
        <f>'Core Indicators'!IE59</f>
        <v>0</v>
      </c>
      <c r="AG59" s="41">
        <f>'Core Indicators'!IM59</f>
        <v>1</v>
      </c>
    </row>
    <row r="60" spans="1:33" ht="20.149999999999999" customHeight="1" x14ac:dyDescent="0.35">
      <c r="A60" s="233" t="str">
        <f>'Core Indicators'!A:A</f>
        <v>Syrian refugees in Jordan</v>
      </c>
      <c r="B60" s="233" t="str">
        <f>'Core Indicators'!B:B</f>
        <v>Displacement</v>
      </c>
      <c r="C60" s="233" t="str">
        <f>'Core Indicators'!C60</f>
        <v>JOR002</v>
      </c>
      <c r="D60" s="233" t="str">
        <f>'Core Indicators'!D60</f>
        <v>Jordan</v>
      </c>
      <c r="E60" s="233" t="str">
        <f>'Core Indicators'!E60</f>
        <v>JOR</v>
      </c>
      <c r="F60" s="42">
        <f>'Core Indicators'!O60</f>
        <v>40463</v>
      </c>
      <c r="G60" s="42">
        <f>'Core Indicators'!W60</f>
        <v>9280000</v>
      </c>
      <c r="H60" s="42">
        <f>'Core Indicators'!AE60</f>
        <v>1800000</v>
      </c>
      <c r="I60" s="42">
        <f>'Core Indicators'!AM60</f>
        <v>1320000</v>
      </c>
      <c r="J60" s="42" t="str">
        <f>'Core Indicators'!AU60</f>
        <v>x</v>
      </c>
      <c r="K60" s="42" t="str">
        <f>'Core Indicators'!BC60</f>
        <v>x</v>
      </c>
      <c r="L60" s="42">
        <f>'Core Indicators'!BK60</f>
        <v>0</v>
      </c>
      <c r="M60" s="42" t="str">
        <f>'Core Indicators'!BS60</f>
        <v>x</v>
      </c>
      <c r="N60" s="42" t="str">
        <f>'Core Indicators'!CA60</f>
        <v>x</v>
      </c>
      <c r="O60" s="42" t="e">
        <f>'Core Indicators'!CI60</f>
        <v>#N/A</v>
      </c>
      <c r="P60" s="42" t="str">
        <f>'Core Indicators'!CQ60</f>
        <v>x</v>
      </c>
      <c r="Q60" s="42">
        <f>'Core Indicators'!DG60</f>
        <v>7479000</v>
      </c>
      <c r="R60" s="42">
        <f>'Core Indicators'!DO60</f>
        <v>488000</v>
      </c>
      <c r="S60" s="42">
        <f>'Core Indicators'!DW60</f>
        <v>1286000</v>
      </c>
      <c r="T60" s="42">
        <f>'Core Indicators'!EE60</f>
        <v>26000</v>
      </c>
      <c r="U60" s="42">
        <f>'Core Indicators'!EM60</f>
        <v>0</v>
      </c>
      <c r="V60" s="42">
        <f>'Core Indicators'!FC60</f>
        <v>2</v>
      </c>
      <c r="W60" s="42" t="str">
        <f>'Core Indicators'!FK60</f>
        <v>x</v>
      </c>
      <c r="X60" s="42" t="str">
        <f>'Core Indicators'!FS60</f>
        <v>x</v>
      </c>
      <c r="Y60" s="42">
        <f>'Core Indicators'!GA60</f>
        <v>0</v>
      </c>
      <c r="Z60" s="42">
        <f>'Core Indicators'!GI60</f>
        <v>0</v>
      </c>
      <c r="AA60" s="42">
        <f>'Core Indicators'!GQ60</f>
        <v>0</v>
      </c>
      <c r="AB60" s="42">
        <f>'Core Indicators'!GY60</f>
        <v>0</v>
      </c>
      <c r="AC60" s="42">
        <f>'Core Indicators'!HG60</f>
        <v>0</v>
      </c>
      <c r="AD60" s="42">
        <f>'Core Indicators'!HO60</f>
        <v>2</v>
      </c>
      <c r="AE60" s="42">
        <f>'Core Indicators'!HW60</f>
        <v>0</v>
      </c>
      <c r="AF60" s="42">
        <f>'Core Indicators'!IE60</f>
        <v>2</v>
      </c>
      <c r="AG60" s="42">
        <f>'Core Indicators'!IM60</f>
        <v>0</v>
      </c>
    </row>
    <row r="61" spans="1:33" ht="20.149999999999999" customHeight="1" x14ac:dyDescent="0.35">
      <c r="A61" s="62" t="str">
        <f>'Core Indicators'!A:A</f>
        <v xml:space="preserve">Multiple crisis in Kenya </v>
      </c>
      <c r="B61" s="62" t="str">
        <f>'Core Indicators'!B:B</f>
        <v>Drought,Displacement</v>
      </c>
      <c r="C61" s="62" t="str">
        <f>'Core Indicators'!C61</f>
        <v>KEN001</v>
      </c>
      <c r="D61" s="62" t="str">
        <f>'Core Indicators'!D61</f>
        <v>Kenya</v>
      </c>
      <c r="E61" s="62" t="str">
        <f>'Core Indicators'!E61</f>
        <v>KEN</v>
      </c>
      <c r="F61" s="41">
        <f>'Core Indicators'!O61</f>
        <v>543630</v>
      </c>
      <c r="G61" s="41">
        <f>'Core Indicators'!W61</f>
        <v>30326000</v>
      </c>
      <c r="H61" s="41">
        <f>'Core Indicators'!AE61</f>
        <v>29767000</v>
      </c>
      <c r="I61" s="41">
        <f>'Core Indicators'!AM61</f>
        <v>892000</v>
      </c>
      <c r="J61" s="41" t="str">
        <f>'Core Indicators'!AU61</f>
        <v>x</v>
      </c>
      <c r="K61" s="41">
        <f>'Core Indicators'!BC61</f>
        <v>873117</v>
      </c>
      <c r="L61" s="41">
        <f>'Core Indicators'!BK61</f>
        <v>664</v>
      </c>
      <c r="M61" s="41" t="str">
        <f>'Core Indicators'!BS61</f>
        <v>x</v>
      </c>
      <c r="N61" s="41" t="str">
        <f>'Core Indicators'!CA61</f>
        <v>x</v>
      </c>
      <c r="O61" s="41" t="e">
        <f>'Core Indicators'!CI61</f>
        <v>#N/A</v>
      </c>
      <c r="P61" s="41" t="str">
        <f>'Core Indicators'!CQ61</f>
        <v>x</v>
      </c>
      <c r="Q61" s="41">
        <f>'Core Indicators'!DG61</f>
        <v>559000</v>
      </c>
      <c r="R61" s="41">
        <f>'Core Indicators'!DO61</f>
        <v>27142000</v>
      </c>
      <c r="S61" s="41">
        <f>'Core Indicators'!DW61</f>
        <v>2527000</v>
      </c>
      <c r="T61" s="41">
        <f>'Core Indicators'!EE61</f>
        <v>98000</v>
      </c>
      <c r="U61" s="41">
        <f>'Core Indicators'!EM61</f>
        <v>0</v>
      </c>
      <c r="V61" s="41">
        <f>'Core Indicators'!FC61</f>
        <v>3</v>
      </c>
      <c r="W61" s="41" t="str">
        <f>'Core Indicators'!FK61</f>
        <v>x</v>
      </c>
      <c r="X61" s="41" t="str">
        <f>'Core Indicators'!FS61</f>
        <v>x</v>
      </c>
      <c r="Y61" s="41">
        <f>'Core Indicators'!GA61</f>
        <v>0</v>
      </c>
      <c r="Z61" s="41">
        <f>'Core Indicators'!GI61</f>
        <v>0</v>
      </c>
      <c r="AA61" s="41">
        <f>'Core Indicators'!GQ61</f>
        <v>0</v>
      </c>
      <c r="AB61" s="41">
        <f>'Core Indicators'!GY61</f>
        <v>0</v>
      </c>
      <c r="AC61" s="41">
        <f>'Core Indicators'!HG61</f>
        <v>0</v>
      </c>
      <c r="AD61" s="41">
        <f>'Core Indicators'!HO61</f>
        <v>2</v>
      </c>
      <c r="AE61" s="41">
        <f>'Core Indicators'!HW61</f>
        <v>2</v>
      </c>
      <c r="AF61" s="41">
        <f>'Core Indicators'!IE61</f>
        <v>0</v>
      </c>
      <c r="AG61" s="41">
        <f>'Core Indicators'!IM61</f>
        <v>3</v>
      </c>
    </row>
    <row r="62" spans="1:33" ht="20.149999999999999" customHeight="1" x14ac:dyDescent="0.35">
      <c r="A62" s="233" t="str">
        <f>'Core Indicators'!A:A</f>
        <v>Refugee situation in Kenya</v>
      </c>
      <c r="B62" s="233" t="str">
        <f>'Core Indicators'!B:B</f>
        <v>Displacement</v>
      </c>
      <c r="C62" s="233" t="str">
        <f>'Core Indicators'!C62</f>
        <v>KEN002</v>
      </c>
      <c r="D62" s="233" t="str">
        <f>'Core Indicators'!D62</f>
        <v>Kenya</v>
      </c>
      <c r="E62" s="233" t="str">
        <f>'Core Indicators'!E62</f>
        <v>KEN</v>
      </c>
      <c r="F62" s="42">
        <f>'Core Indicators'!O62</f>
        <v>38244</v>
      </c>
      <c r="G62" s="42">
        <f>'Core Indicators'!W62</f>
        <v>1451000</v>
      </c>
      <c r="H62" s="42">
        <f>'Core Indicators'!AE62</f>
        <v>892000</v>
      </c>
      <c r="I62" s="42">
        <f>'Core Indicators'!AM62</f>
        <v>892000</v>
      </c>
      <c r="J62" s="42">
        <f>'Core Indicators'!AU62</f>
        <v>0</v>
      </c>
      <c r="K62" s="42" t="str">
        <f>'Core Indicators'!BC62</f>
        <v>x</v>
      </c>
      <c r="L62" s="42">
        <f>'Core Indicators'!BK62</f>
        <v>0</v>
      </c>
      <c r="M62" s="42" t="str">
        <f>'Core Indicators'!BS62</f>
        <v>x</v>
      </c>
      <c r="N62" s="42" t="str">
        <f>'Core Indicators'!CA62</f>
        <v>x</v>
      </c>
      <c r="O62" s="42" t="e">
        <f>'Core Indicators'!CI62</f>
        <v>#N/A</v>
      </c>
      <c r="P62" s="42" t="str">
        <f>'Core Indicators'!CQ62</f>
        <v>x</v>
      </c>
      <c r="Q62" s="42">
        <f>'Core Indicators'!DG62</f>
        <v>559000</v>
      </c>
      <c r="R62" s="42">
        <f>'Core Indicators'!DO62</f>
        <v>0</v>
      </c>
      <c r="S62" s="42">
        <f>'Core Indicators'!DW62</f>
        <v>892000</v>
      </c>
      <c r="T62" s="42" t="str">
        <f>'Core Indicators'!EE62</f>
        <v>x</v>
      </c>
      <c r="U62" s="42" t="str">
        <f>'Core Indicators'!EM62</f>
        <v>x</v>
      </c>
      <c r="V62" s="42">
        <f>'Core Indicators'!FC62</f>
        <v>2</v>
      </c>
      <c r="W62" s="42" t="str">
        <f>'Core Indicators'!FK62</f>
        <v>x</v>
      </c>
      <c r="X62" s="42" t="str">
        <f>'Core Indicators'!FS62</f>
        <v>x</v>
      </c>
      <c r="Y62" s="42">
        <f>'Core Indicators'!GA62</f>
        <v>0</v>
      </c>
      <c r="Z62" s="42">
        <f>'Core Indicators'!GI62</f>
        <v>0</v>
      </c>
      <c r="AA62" s="42">
        <f>'Core Indicators'!GQ62</f>
        <v>0</v>
      </c>
      <c r="AB62" s="42">
        <f>'Core Indicators'!GY62</f>
        <v>0</v>
      </c>
      <c r="AC62" s="42">
        <f>'Core Indicators'!HG62</f>
        <v>0</v>
      </c>
      <c r="AD62" s="42">
        <f>'Core Indicators'!HO62</f>
        <v>2</v>
      </c>
      <c r="AE62" s="42">
        <f>'Core Indicators'!HW62</f>
        <v>2</v>
      </c>
      <c r="AF62" s="42">
        <f>'Core Indicators'!IE62</f>
        <v>0</v>
      </c>
      <c r="AG62" s="42">
        <f>'Core Indicators'!IM62</f>
        <v>3</v>
      </c>
    </row>
    <row r="63" spans="1:33" ht="20.149999999999999" customHeight="1" x14ac:dyDescent="0.35">
      <c r="A63" s="62" t="str">
        <f>'Core Indicators'!A:A</f>
        <v>Drought in Kenya</v>
      </c>
      <c r="B63" s="62" t="str">
        <f>'Core Indicators'!B:B</f>
        <v>Drought</v>
      </c>
      <c r="C63" s="62" t="str">
        <f>'Core Indicators'!C63</f>
        <v>KEN003</v>
      </c>
      <c r="D63" s="62" t="str">
        <f>'Core Indicators'!D63</f>
        <v>Kenya</v>
      </c>
      <c r="E63" s="62" t="str">
        <f>'Core Indicators'!E63</f>
        <v>KEN</v>
      </c>
      <c r="F63" s="41">
        <f>'Core Indicators'!O63</f>
        <v>543630</v>
      </c>
      <c r="G63" s="41">
        <f>'Core Indicators'!W63</f>
        <v>28874000</v>
      </c>
      <c r="H63" s="41">
        <f>'Core Indicators'!AE63</f>
        <v>28874000</v>
      </c>
      <c r="I63" s="41" t="str">
        <f>'Core Indicators'!AM63</f>
        <v>x</v>
      </c>
      <c r="J63" s="41" t="str">
        <f>'Core Indicators'!AU63</f>
        <v>x</v>
      </c>
      <c r="K63" s="41">
        <f>'Core Indicators'!BC63</f>
        <v>873117</v>
      </c>
      <c r="L63" s="41">
        <f>'Core Indicators'!BK63</f>
        <v>12</v>
      </c>
      <c r="M63" s="41" t="str">
        <f>'Core Indicators'!BS63</f>
        <v>x</v>
      </c>
      <c r="N63" s="41" t="str">
        <f>'Core Indicators'!CA63</f>
        <v>x</v>
      </c>
      <c r="O63" s="41" t="e">
        <f>'Core Indicators'!CI63</f>
        <v>#N/A</v>
      </c>
      <c r="P63" s="41" t="str">
        <f>'Core Indicators'!CQ63</f>
        <v>x</v>
      </c>
      <c r="Q63" s="41">
        <f>'Core Indicators'!DG63</f>
        <v>0</v>
      </c>
      <c r="R63" s="41">
        <f>'Core Indicators'!DO63</f>
        <v>27142000</v>
      </c>
      <c r="S63" s="41">
        <f>'Core Indicators'!DW63</f>
        <v>1635000</v>
      </c>
      <c r="T63" s="41">
        <f>'Core Indicators'!EE63</f>
        <v>98000</v>
      </c>
      <c r="U63" s="41">
        <f>'Core Indicators'!EM63</f>
        <v>0</v>
      </c>
      <c r="V63" s="41">
        <f>'Core Indicators'!FC63</f>
        <v>3</v>
      </c>
      <c r="W63" s="41" t="str">
        <f>'Core Indicators'!FK63</f>
        <v>x</v>
      </c>
      <c r="X63" s="41" t="str">
        <f>'Core Indicators'!FS63</f>
        <v>x</v>
      </c>
      <c r="Y63" s="41">
        <f>'Core Indicators'!GA63</f>
        <v>0</v>
      </c>
      <c r="Z63" s="41">
        <f>'Core Indicators'!GI63</f>
        <v>0</v>
      </c>
      <c r="AA63" s="41">
        <f>'Core Indicators'!GQ63</f>
        <v>0</v>
      </c>
      <c r="AB63" s="41">
        <f>'Core Indicators'!GY63</f>
        <v>0</v>
      </c>
      <c r="AC63" s="41">
        <f>'Core Indicators'!HG63</f>
        <v>0</v>
      </c>
      <c r="AD63" s="41">
        <f>'Core Indicators'!HO63</f>
        <v>2</v>
      </c>
      <c r="AE63" s="41">
        <f>'Core Indicators'!HW63</f>
        <v>2</v>
      </c>
      <c r="AF63" s="41">
        <f>'Core Indicators'!IE63</f>
        <v>0</v>
      </c>
      <c r="AG63" s="41">
        <f>'Core Indicators'!IM63</f>
        <v>3</v>
      </c>
    </row>
    <row r="64" spans="1:33" ht="20.149999999999999" customHeight="1" x14ac:dyDescent="0.35">
      <c r="A64" s="233" t="str">
        <f>'Core Indicators'!A:A</f>
        <v>Syrian refugees in Lebanon</v>
      </c>
      <c r="B64" s="233" t="str">
        <f>'Core Indicators'!B:B</f>
        <v>Displacement</v>
      </c>
      <c r="C64" s="233" t="str">
        <f>'Core Indicators'!C64</f>
        <v>LBN002</v>
      </c>
      <c r="D64" s="233" t="str">
        <f>'Core Indicators'!D64</f>
        <v>Lebanon</v>
      </c>
      <c r="E64" s="233" t="str">
        <f>'Core Indicators'!E64</f>
        <v>LBN</v>
      </c>
      <c r="F64" s="42">
        <f>'Core Indicators'!O64</f>
        <v>10230</v>
      </c>
      <c r="G64" s="42">
        <f>'Core Indicators'!W64</f>
        <v>5700000</v>
      </c>
      <c r="H64" s="42">
        <f>'Core Indicators'!AE64</f>
        <v>2349000</v>
      </c>
      <c r="I64" s="42">
        <f>'Core Indicators'!AM64</f>
        <v>1323000</v>
      </c>
      <c r="J64" s="42" t="str">
        <f>'Core Indicators'!AU64</f>
        <v>x</v>
      </c>
      <c r="K64" s="42" t="str">
        <f>'Core Indicators'!BC64</f>
        <v>x</v>
      </c>
      <c r="L64" s="42">
        <f>'Core Indicators'!BK64</f>
        <v>174</v>
      </c>
      <c r="M64" s="42" t="str">
        <f>'Core Indicators'!BS64</f>
        <v>x</v>
      </c>
      <c r="N64" s="42" t="str">
        <f>'Core Indicators'!CA64</f>
        <v>x</v>
      </c>
      <c r="O64" s="42" t="e">
        <f>'Core Indicators'!CI64</f>
        <v>#N/A</v>
      </c>
      <c r="P64" s="42" t="str">
        <f>'Core Indicators'!CQ64</f>
        <v>x</v>
      </c>
      <c r="Q64" s="42">
        <f>'Core Indicators'!DG64</f>
        <v>3351000</v>
      </c>
      <c r="R64" s="42">
        <f>'Core Indicators'!DO64</f>
        <v>1026000</v>
      </c>
      <c r="S64" s="42">
        <f>'Core Indicators'!DW64</f>
        <v>1242000</v>
      </c>
      <c r="T64" s="42">
        <f>'Core Indicators'!EE64</f>
        <v>81000</v>
      </c>
      <c r="U64" s="42">
        <f>'Core Indicators'!EM64</f>
        <v>0</v>
      </c>
      <c r="V64" s="42">
        <f>'Core Indicators'!FC64</f>
        <v>2</v>
      </c>
      <c r="W64" s="42" t="str">
        <f>'Core Indicators'!FK64</f>
        <v>x</v>
      </c>
      <c r="X64" s="42" t="str">
        <f>'Core Indicators'!FS64</f>
        <v>x</v>
      </c>
      <c r="Y64" s="42">
        <f>'Core Indicators'!GA64</f>
        <v>2</v>
      </c>
      <c r="Z64" s="42">
        <f>'Core Indicators'!GI64</f>
        <v>1</v>
      </c>
      <c r="AA64" s="42">
        <f>'Core Indicators'!GQ64</f>
        <v>1</v>
      </c>
      <c r="AB64" s="42">
        <f>'Core Indicators'!GY64</f>
        <v>2</v>
      </c>
      <c r="AC64" s="42">
        <f>'Core Indicators'!HG64</f>
        <v>2</v>
      </c>
      <c r="AD64" s="42">
        <f>'Core Indicators'!HO64</f>
        <v>3</v>
      </c>
      <c r="AE64" s="42">
        <f>'Core Indicators'!HW64</f>
        <v>3</v>
      </c>
      <c r="AF64" s="42">
        <f>'Core Indicators'!IE64</f>
        <v>3</v>
      </c>
      <c r="AG64" s="42">
        <f>'Core Indicators'!IM64</f>
        <v>0</v>
      </c>
    </row>
    <row r="65" spans="1:33" ht="20.149999999999999" customHeight="1" x14ac:dyDescent="0.35">
      <c r="A65" s="62" t="str">
        <f>'Core Indicators'!A:A</f>
        <v>Complex crisis in Lebanon</v>
      </c>
      <c r="B65" s="62" t="str">
        <f>'Core Indicators'!B:B</f>
        <v>Socio-political,Violence,Displacement</v>
      </c>
      <c r="C65" s="62" t="str">
        <f>'Core Indicators'!C65</f>
        <v>LBN006</v>
      </c>
      <c r="D65" s="62" t="str">
        <f>'Core Indicators'!D65</f>
        <v>Lebanon</v>
      </c>
      <c r="E65" s="62" t="str">
        <f>'Core Indicators'!E65</f>
        <v>LBN</v>
      </c>
      <c r="F65" s="41">
        <f>'Core Indicators'!O65</f>
        <v>10230</v>
      </c>
      <c r="G65" s="41">
        <f>'Core Indicators'!W65</f>
        <v>5700000</v>
      </c>
      <c r="H65" s="41">
        <f>'Core Indicators'!AE65</f>
        <v>5700000</v>
      </c>
      <c r="I65" s="41">
        <f>'Core Indicators'!AM65</f>
        <v>1637000</v>
      </c>
      <c r="J65" s="41" t="str">
        <f>'Core Indicators'!AU65</f>
        <v>x</v>
      </c>
      <c r="K65" s="41" t="str">
        <f>'Core Indicators'!BC65</f>
        <v>x</v>
      </c>
      <c r="L65" s="41">
        <f>'Core Indicators'!BK65</f>
        <v>3400</v>
      </c>
      <c r="M65" s="41" t="str">
        <f>'Core Indicators'!BS65</f>
        <v>x</v>
      </c>
      <c r="N65" s="41" t="str">
        <f>'Core Indicators'!CA65</f>
        <v>x</v>
      </c>
      <c r="O65" s="41" t="e">
        <f>'Core Indicators'!CI65</f>
        <v>#N/A</v>
      </c>
      <c r="P65" s="41" t="str">
        <f>'Core Indicators'!CQ65</f>
        <v>x</v>
      </c>
      <c r="Q65" s="41">
        <f>'Core Indicators'!DG65</f>
        <v>0</v>
      </c>
      <c r="R65" s="41">
        <f>'Core Indicators'!DO65</f>
        <v>1600000</v>
      </c>
      <c r="S65" s="41">
        <f>'Core Indicators'!DW65</f>
        <v>3784000</v>
      </c>
      <c r="T65" s="41">
        <f>'Core Indicators'!EE65</f>
        <v>316000</v>
      </c>
      <c r="U65" s="41">
        <f>'Core Indicators'!EM65</f>
        <v>0</v>
      </c>
      <c r="V65" s="41">
        <f>'Core Indicators'!FC65</f>
        <v>5</v>
      </c>
      <c r="W65" s="41" t="str">
        <f>'Core Indicators'!FK65</f>
        <v>x</v>
      </c>
      <c r="X65" s="41" t="str">
        <f>'Core Indicators'!FS65</f>
        <v>x</v>
      </c>
      <c r="Y65" s="41">
        <f>'Core Indicators'!GA65</f>
        <v>2</v>
      </c>
      <c r="Z65" s="41">
        <f>'Core Indicators'!GI65</f>
        <v>1</v>
      </c>
      <c r="AA65" s="41">
        <f>'Core Indicators'!GQ65</f>
        <v>1</v>
      </c>
      <c r="AB65" s="41">
        <f>'Core Indicators'!GY65</f>
        <v>2</v>
      </c>
      <c r="AC65" s="41">
        <f>'Core Indicators'!HG65</f>
        <v>2</v>
      </c>
      <c r="AD65" s="41">
        <f>'Core Indicators'!HO65</f>
        <v>3</v>
      </c>
      <c r="AE65" s="41">
        <f>'Core Indicators'!HW65</f>
        <v>3</v>
      </c>
      <c r="AF65" s="41">
        <f>'Core Indicators'!IE65</f>
        <v>3</v>
      </c>
      <c r="AG65" s="41">
        <f>'Core Indicators'!IM65</f>
        <v>0</v>
      </c>
    </row>
    <row r="66" spans="1:33" ht="20.149999999999999" customHeight="1" x14ac:dyDescent="0.35">
      <c r="A66" s="233" t="str">
        <f>'Core Indicators'!A:A</f>
        <v>Mixed migration flows in Libya</v>
      </c>
      <c r="B66" s="233" t="str">
        <f>'Core Indicators'!B:B</f>
        <v>Displacement</v>
      </c>
      <c r="C66" s="233" t="str">
        <f>'Core Indicators'!C66</f>
        <v>LBY002</v>
      </c>
      <c r="D66" s="233" t="str">
        <f>'Core Indicators'!D66</f>
        <v>Libya</v>
      </c>
      <c r="E66" s="233" t="str">
        <f>'Core Indicators'!E66</f>
        <v>LBY</v>
      </c>
      <c r="F66" s="42">
        <f>'Core Indicators'!O66</f>
        <v>1759540</v>
      </c>
      <c r="G66" s="42">
        <f>'Core Indicators'!W66</f>
        <v>7429000</v>
      </c>
      <c r="H66" s="42">
        <f>'Core Indicators'!AE66</f>
        <v>602000</v>
      </c>
      <c r="I66" s="42">
        <f>'Core Indicators'!AM66</f>
        <v>602000</v>
      </c>
      <c r="J66" s="42" t="str">
        <f>'Core Indicators'!AU66</f>
        <v>x</v>
      </c>
      <c r="K66" s="42" t="str">
        <f>'Core Indicators'!BC66</f>
        <v>x</v>
      </c>
      <c r="L66" s="42">
        <f>'Core Indicators'!BK66</f>
        <v>806</v>
      </c>
      <c r="M66" s="42" t="str">
        <f>'Core Indicators'!BS66</f>
        <v>x</v>
      </c>
      <c r="N66" s="42" t="str">
        <f>'Core Indicators'!CA66</f>
        <v>x</v>
      </c>
      <c r="O66" s="42" t="e">
        <f>'Core Indicators'!CI66</f>
        <v>#N/A</v>
      </c>
      <c r="P66" s="42" t="str">
        <f>'Core Indicators'!CQ66</f>
        <v>x</v>
      </c>
      <c r="Q66" s="42">
        <f>'Core Indicators'!DG66</f>
        <v>6827000</v>
      </c>
      <c r="R66" s="42">
        <f>'Core Indicators'!DO66</f>
        <v>0</v>
      </c>
      <c r="S66" s="42">
        <f>'Core Indicators'!DW66</f>
        <v>602000</v>
      </c>
      <c r="T66" s="42" t="str">
        <f>'Core Indicators'!EE66</f>
        <v>x</v>
      </c>
      <c r="U66" s="42" t="str">
        <f>'Core Indicators'!EM66</f>
        <v>x</v>
      </c>
      <c r="V66" s="42">
        <f>'Core Indicators'!FC66</f>
        <v>3</v>
      </c>
      <c r="W66" s="42" t="str">
        <f>'Core Indicators'!FK66</f>
        <v>x</v>
      </c>
      <c r="X66" s="42" t="str">
        <f>'Core Indicators'!FS66</f>
        <v>x</v>
      </c>
      <c r="Y66" s="42">
        <f>'Core Indicators'!GA66</f>
        <v>2</v>
      </c>
      <c r="Z66" s="42">
        <f>'Core Indicators'!GI66</f>
        <v>3</v>
      </c>
      <c r="AA66" s="42">
        <f>'Core Indicators'!GQ66</f>
        <v>1</v>
      </c>
      <c r="AB66" s="42">
        <f>'Core Indicators'!GY66</f>
        <v>0</v>
      </c>
      <c r="AC66" s="42">
        <f>'Core Indicators'!HG66</f>
        <v>2</v>
      </c>
      <c r="AD66" s="42">
        <f>'Core Indicators'!HO66</f>
        <v>3</v>
      </c>
      <c r="AE66" s="42">
        <f>'Core Indicators'!HW66</f>
        <v>0</v>
      </c>
      <c r="AF66" s="42">
        <f>'Core Indicators'!IE66</f>
        <v>1</v>
      </c>
      <c r="AG66" s="42">
        <f>'Core Indicators'!IM66</f>
        <v>1</v>
      </c>
    </row>
    <row r="67" spans="1:33" ht="20.149999999999999" customHeight="1" x14ac:dyDescent="0.35">
      <c r="A67" s="62" t="str">
        <f>'Core Indicators'!A:A</f>
        <v>Refugees from Sudan in Libya</v>
      </c>
      <c r="B67" s="62" t="str">
        <f>'Core Indicators'!B:B</f>
        <v>Conflict</v>
      </c>
      <c r="C67" s="62" t="str">
        <f>'Core Indicators'!C67</f>
        <v>LBY004</v>
      </c>
      <c r="D67" s="62" t="str">
        <f>'Core Indicators'!D67</f>
        <v>Libya</v>
      </c>
      <c r="E67" s="62" t="str">
        <f>'Core Indicators'!E67</f>
        <v>LBY</v>
      </c>
      <c r="F67" s="41">
        <f>'Core Indicators'!O67</f>
        <v>868682</v>
      </c>
      <c r="G67" s="41">
        <f>'Core Indicators'!W67</f>
        <v>2955000</v>
      </c>
      <c r="H67" s="41">
        <f>'Core Indicators'!AE67</f>
        <v>446000</v>
      </c>
      <c r="I67" s="41">
        <f>'Core Indicators'!AM67</f>
        <v>70000</v>
      </c>
      <c r="J67" s="41" t="str">
        <f>'Core Indicators'!AU67</f>
        <v>x</v>
      </c>
      <c r="K67" s="41" t="str">
        <f>'Core Indicators'!BC67</f>
        <v>x</v>
      </c>
      <c r="L67" s="41">
        <f>'Core Indicators'!BK67</f>
        <v>0</v>
      </c>
      <c r="M67" s="41" t="str">
        <f>'Core Indicators'!BS67</f>
        <v>x</v>
      </c>
      <c r="N67" s="41" t="str">
        <f>'Core Indicators'!CA67</f>
        <v>x</v>
      </c>
      <c r="O67" s="41" t="e">
        <f>'Core Indicators'!CI67</f>
        <v>#N/A</v>
      </c>
      <c r="P67" s="41" t="str">
        <f>'Core Indicators'!CQ67</f>
        <v>x</v>
      </c>
      <c r="Q67" s="41">
        <f>'Core Indicators'!DG67</f>
        <v>2509000</v>
      </c>
      <c r="R67" s="41">
        <f>'Core Indicators'!DO67</f>
        <v>0</v>
      </c>
      <c r="S67" s="41">
        <f>'Core Indicators'!DW67</f>
        <v>131000</v>
      </c>
      <c r="T67" s="41">
        <f>'Core Indicators'!EE67</f>
        <v>315000</v>
      </c>
      <c r="U67" s="41" t="str">
        <f>'Core Indicators'!EM67</f>
        <v>x</v>
      </c>
      <c r="V67" s="41">
        <f>'Core Indicators'!FC67</f>
        <v>3</v>
      </c>
      <c r="W67" s="41" t="str">
        <f>'Core Indicators'!FK67</f>
        <v>x</v>
      </c>
      <c r="X67" s="41" t="str">
        <f>'Core Indicators'!FS67</f>
        <v>x</v>
      </c>
      <c r="Y67" s="41">
        <f>'Core Indicators'!GA67</f>
        <v>2</v>
      </c>
      <c r="Z67" s="41">
        <f>'Core Indicators'!GI67</f>
        <v>3</v>
      </c>
      <c r="AA67" s="41">
        <f>'Core Indicators'!GQ67</f>
        <v>1</v>
      </c>
      <c r="AB67" s="41">
        <f>'Core Indicators'!GY67</f>
        <v>0</v>
      </c>
      <c r="AC67" s="41">
        <f>'Core Indicators'!HG67</f>
        <v>2</v>
      </c>
      <c r="AD67" s="41">
        <f>'Core Indicators'!HO67</f>
        <v>3</v>
      </c>
      <c r="AE67" s="41">
        <f>'Core Indicators'!HW67</f>
        <v>0</v>
      </c>
      <c r="AF67" s="41">
        <f>'Core Indicators'!IE67</f>
        <v>1</v>
      </c>
      <c r="AG67" s="41">
        <f>'Core Indicators'!IM67</f>
        <v>1</v>
      </c>
    </row>
    <row r="68" spans="1:33" ht="20.149999999999999" customHeight="1" x14ac:dyDescent="0.35">
      <c r="A68" s="233" t="str">
        <f>'Core Indicators'!A:A</f>
        <v>Multiple crises in Libya</v>
      </c>
      <c r="B68" s="233" t="str">
        <f>'Core Indicators'!B:B</f>
        <v>Conflict,Displacement</v>
      </c>
      <c r="C68" s="233" t="str">
        <f>'Core Indicators'!C68</f>
        <v>LBY005</v>
      </c>
      <c r="D68" s="233" t="str">
        <f>'Core Indicators'!D68</f>
        <v>Libya</v>
      </c>
      <c r="E68" s="233" t="str">
        <f>'Core Indicators'!E68</f>
        <v>LBY</v>
      </c>
      <c r="F68" s="42">
        <f>'Core Indicators'!O68</f>
        <v>1759540</v>
      </c>
      <c r="G68" s="42">
        <f>'Core Indicators'!W68</f>
        <v>7429000</v>
      </c>
      <c r="H68" s="42">
        <f>'Core Indicators'!AE68</f>
        <v>1048000</v>
      </c>
      <c r="I68" s="42">
        <f>'Core Indicators'!AM68</f>
        <v>672000</v>
      </c>
      <c r="J68" s="42" t="str">
        <f>'Core Indicators'!AU68</f>
        <v>x</v>
      </c>
      <c r="K68" s="42" t="str">
        <f>'Core Indicators'!BC68</f>
        <v>x</v>
      </c>
      <c r="L68" s="42">
        <f>'Core Indicators'!BK68</f>
        <v>806</v>
      </c>
      <c r="M68" s="42" t="str">
        <f>'Core Indicators'!BS68</f>
        <v>x</v>
      </c>
      <c r="N68" s="42" t="str">
        <f>'Core Indicators'!CA68</f>
        <v>x</v>
      </c>
      <c r="O68" s="42" t="e">
        <f>'Core Indicators'!CI68</f>
        <v>#N/A</v>
      </c>
      <c r="P68" s="42" t="str">
        <f>'Core Indicators'!CQ68</f>
        <v>x</v>
      </c>
      <c r="Q68" s="42">
        <f>'Core Indicators'!DG68</f>
        <v>6381000</v>
      </c>
      <c r="R68" s="42">
        <f>'Core Indicators'!DO68</f>
        <v>0</v>
      </c>
      <c r="S68" s="42">
        <f>'Core Indicators'!DW68</f>
        <v>733000</v>
      </c>
      <c r="T68" s="42">
        <f>'Core Indicators'!EE68</f>
        <v>315000</v>
      </c>
      <c r="U68" s="42" t="str">
        <f>'Core Indicators'!EM68</f>
        <v>x</v>
      </c>
      <c r="V68" s="42">
        <f>'Core Indicators'!FC68</f>
        <v>3</v>
      </c>
      <c r="W68" s="42" t="str">
        <f>'Core Indicators'!FK68</f>
        <v>x</v>
      </c>
      <c r="X68" s="42" t="str">
        <f>'Core Indicators'!FS68</f>
        <v>x</v>
      </c>
      <c r="Y68" s="42">
        <f>'Core Indicators'!GA68</f>
        <v>2</v>
      </c>
      <c r="Z68" s="42">
        <f>'Core Indicators'!GI68</f>
        <v>3</v>
      </c>
      <c r="AA68" s="42">
        <f>'Core Indicators'!GQ68</f>
        <v>1</v>
      </c>
      <c r="AB68" s="42">
        <f>'Core Indicators'!GY68</f>
        <v>0</v>
      </c>
      <c r="AC68" s="42">
        <f>'Core Indicators'!HG68</f>
        <v>2</v>
      </c>
      <c r="AD68" s="42">
        <f>'Core Indicators'!HO68</f>
        <v>3</v>
      </c>
      <c r="AE68" s="42">
        <f>'Core Indicators'!HW68</f>
        <v>0</v>
      </c>
      <c r="AF68" s="42">
        <f>'Core Indicators'!IE68</f>
        <v>1</v>
      </c>
      <c r="AG68" s="42">
        <f>'Core Indicators'!IM68</f>
        <v>1</v>
      </c>
    </row>
    <row r="69" spans="1:33" ht="20.149999999999999" customHeight="1" x14ac:dyDescent="0.35">
      <c r="A69" s="62" t="str">
        <f>'Core Indicators'!A:A</f>
        <v>Food security crisis in Lesotho</v>
      </c>
      <c r="B69" s="62" t="str">
        <f>'Core Indicators'!B:B</f>
        <v>Drought</v>
      </c>
      <c r="C69" s="62" t="str">
        <f>'Core Indicators'!C69</f>
        <v>LSO004</v>
      </c>
      <c r="D69" s="62" t="str">
        <f>'Core Indicators'!D69</f>
        <v>Lesotho</v>
      </c>
      <c r="E69" s="62" t="str">
        <f>'Core Indicators'!E69</f>
        <v>LSO</v>
      </c>
      <c r="F69" s="41">
        <f>'Core Indicators'!O69</f>
        <v>30355</v>
      </c>
      <c r="G69" s="41">
        <f>'Core Indicators'!W69</f>
        <v>1505000</v>
      </c>
      <c r="H69" s="41">
        <f>'Core Indicators'!AE69</f>
        <v>930000</v>
      </c>
      <c r="I69" s="41" t="str">
        <f>'Core Indicators'!AM69</f>
        <v>x</v>
      </c>
      <c r="J69" s="41" t="str">
        <f>'Core Indicators'!AU69</f>
        <v>x</v>
      </c>
      <c r="K69" s="41" t="str">
        <f>'Core Indicators'!BC69</f>
        <v>x</v>
      </c>
      <c r="L69" s="41">
        <f>'Core Indicators'!BK69</f>
        <v>2</v>
      </c>
      <c r="M69" s="41" t="str">
        <f>'Core Indicators'!BS69</f>
        <v>x</v>
      </c>
      <c r="N69" s="41" t="str">
        <f>'Core Indicators'!CA69</f>
        <v>x</v>
      </c>
      <c r="O69" s="41" t="e">
        <f>'Core Indicators'!CI69</f>
        <v>#N/A</v>
      </c>
      <c r="P69" s="41" t="str">
        <f>'Core Indicators'!CQ69</f>
        <v>x</v>
      </c>
      <c r="Q69" s="41">
        <f>'Core Indicators'!DG69</f>
        <v>575000</v>
      </c>
      <c r="R69" s="41">
        <f>'Core Indicators'!DO69</f>
        <v>595000</v>
      </c>
      <c r="S69" s="41">
        <f>'Core Indicators'!DW69</f>
        <v>335000</v>
      </c>
      <c r="T69" s="41">
        <f>'Core Indicators'!EE69</f>
        <v>0</v>
      </c>
      <c r="U69" s="41">
        <f>'Core Indicators'!EM69</f>
        <v>0</v>
      </c>
      <c r="V69" s="41">
        <f>'Core Indicators'!FC69</f>
        <v>1</v>
      </c>
      <c r="W69" s="41" t="str">
        <f>'Core Indicators'!FK69</f>
        <v>x</v>
      </c>
      <c r="X69" s="41" t="str">
        <f>'Core Indicators'!FS69</f>
        <v>x</v>
      </c>
      <c r="Y69" s="41">
        <f>'Core Indicators'!GA69</f>
        <v>0</v>
      </c>
      <c r="Z69" s="41">
        <f>'Core Indicators'!GI69</f>
        <v>0</v>
      </c>
      <c r="AA69" s="41">
        <f>'Core Indicators'!GQ69</f>
        <v>0</v>
      </c>
      <c r="AB69" s="41">
        <f>'Core Indicators'!GY69</f>
        <v>0</v>
      </c>
      <c r="AC69" s="41">
        <f>'Core Indicators'!HG69</f>
        <v>0</v>
      </c>
      <c r="AD69" s="41">
        <f>'Core Indicators'!HO69</f>
        <v>0</v>
      </c>
      <c r="AE69" s="41">
        <f>'Core Indicators'!HW69</f>
        <v>0</v>
      </c>
      <c r="AF69" s="41">
        <f>'Core Indicators'!IE69</f>
        <v>0</v>
      </c>
      <c r="AG69" s="41">
        <f>'Core Indicators'!IM69</f>
        <v>0</v>
      </c>
    </row>
    <row r="70" spans="1:33" ht="20.149999999999999" customHeight="1" x14ac:dyDescent="0.35">
      <c r="A70" s="233" t="str">
        <f>'Core Indicators'!A:A</f>
        <v>Displacement from Russia-Ukraine conflict in Lithuania</v>
      </c>
      <c r="B70" s="233" t="str">
        <f>'Core Indicators'!B:B</f>
        <v>Displacement</v>
      </c>
      <c r="C70" s="233" t="str">
        <f>'Core Indicators'!C70</f>
        <v>LTU002</v>
      </c>
      <c r="D70" s="233" t="str">
        <f>'Core Indicators'!D70</f>
        <v>Lithuania</v>
      </c>
      <c r="E70" s="233" t="str">
        <f>'Core Indicators'!E70</f>
        <v>LTU</v>
      </c>
      <c r="F70" s="42">
        <f>'Core Indicators'!O70</f>
        <v>62610</v>
      </c>
      <c r="G70" s="42">
        <f>'Core Indicators'!W70</f>
        <v>2919000</v>
      </c>
      <c r="H70" s="42">
        <f>'Core Indicators'!AE70</f>
        <v>47000</v>
      </c>
      <c r="I70" s="42">
        <f>'Core Indicators'!AM70</f>
        <v>47000</v>
      </c>
      <c r="J70" s="42" t="str">
        <f>'Core Indicators'!AU70</f>
        <v>x</v>
      </c>
      <c r="K70" s="42" t="str">
        <f>'Core Indicators'!BC70</f>
        <v>x</v>
      </c>
      <c r="L70" s="42">
        <f>'Core Indicators'!BK70</f>
        <v>0</v>
      </c>
      <c r="M70" s="42">
        <f>'Core Indicators'!BS70</f>
        <v>0</v>
      </c>
      <c r="N70" s="42">
        <f>'Core Indicators'!CA70</f>
        <v>0</v>
      </c>
      <c r="O70" s="42" t="e">
        <f>'Core Indicators'!CI70</f>
        <v>#N/A</v>
      </c>
      <c r="P70" s="42" t="str">
        <f>'Core Indicators'!CQ70</f>
        <v>x</v>
      </c>
      <c r="Q70" s="42">
        <f>'Core Indicators'!DG70</f>
        <v>2872000</v>
      </c>
      <c r="R70" s="42">
        <f>'Core Indicators'!DO70</f>
        <v>0</v>
      </c>
      <c r="S70" s="42">
        <f>'Core Indicators'!DW70</f>
        <v>47000</v>
      </c>
      <c r="T70" s="42">
        <f>'Core Indicators'!EE70</f>
        <v>0</v>
      </c>
      <c r="U70" s="42">
        <f>'Core Indicators'!EM70</f>
        <v>0</v>
      </c>
      <c r="V70" s="42">
        <f>'Core Indicators'!FC70</f>
        <v>2</v>
      </c>
      <c r="W70" s="42" t="str">
        <f>'Core Indicators'!FK70</f>
        <v>x</v>
      </c>
      <c r="X70" s="42" t="str">
        <f>'Core Indicators'!FS70</f>
        <v>x</v>
      </c>
      <c r="Y70" s="42">
        <f>'Core Indicators'!GA70</f>
        <v>0</v>
      </c>
      <c r="Z70" s="42">
        <f>'Core Indicators'!GI70</f>
        <v>0</v>
      </c>
      <c r="AA70" s="42">
        <f>'Core Indicators'!GQ70</f>
        <v>0</v>
      </c>
      <c r="AB70" s="42">
        <f>'Core Indicators'!GY70</f>
        <v>0</v>
      </c>
      <c r="AC70" s="42">
        <f>'Core Indicators'!HG70</f>
        <v>0</v>
      </c>
      <c r="AD70" s="42">
        <f>'Core Indicators'!HO70</f>
        <v>0</v>
      </c>
      <c r="AE70" s="42">
        <f>'Core Indicators'!HW70</f>
        <v>0</v>
      </c>
      <c r="AF70" s="42">
        <f>'Core Indicators'!IE70</f>
        <v>0</v>
      </c>
      <c r="AG70" s="42">
        <f>'Core Indicators'!IM70</f>
        <v>0</v>
      </c>
    </row>
    <row r="71" spans="1:33" ht="20.149999999999999" customHeight="1" x14ac:dyDescent="0.35">
      <c r="A71" s="62" t="str">
        <f>'Core Indicators'!A:A</f>
        <v>Displacement from Russia-Ukraine conflict in Latvia</v>
      </c>
      <c r="B71" s="62" t="str">
        <f>'Core Indicators'!B:B</f>
        <v>Displacement</v>
      </c>
      <c r="C71" s="62" t="str">
        <f>'Core Indicators'!C71</f>
        <v>LVA002</v>
      </c>
      <c r="D71" s="62" t="str">
        <f>'Core Indicators'!D71</f>
        <v>Latvia</v>
      </c>
      <c r="E71" s="62" t="str">
        <f>'Core Indicators'!E71</f>
        <v>LVA</v>
      </c>
      <c r="F71" s="41">
        <f>'Core Indicators'!O71</f>
        <v>62230</v>
      </c>
      <c r="G71" s="41">
        <f>'Core Indicators'!W71</f>
        <v>1929000</v>
      </c>
      <c r="H71" s="41">
        <f>'Core Indicators'!AE71</f>
        <v>48000</v>
      </c>
      <c r="I71" s="41">
        <f>'Core Indicators'!AM71</f>
        <v>48000</v>
      </c>
      <c r="J71" s="41" t="str">
        <f>'Core Indicators'!AU71</f>
        <v>x</v>
      </c>
      <c r="K71" s="41" t="str">
        <f>'Core Indicators'!BC71</f>
        <v>x</v>
      </c>
      <c r="L71" s="41">
        <f>'Core Indicators'!BK71</f>
        <v>0</v>
      </c>
      <c r="M71" s="41">
        <f>'Core Indicators'!BS71</f>
        <v>0</v>
      </c>
      <c r="N71" s="41">
        <f>'Core Indicators'!CA71</f>
        <v>0</v>
      </c>
      <c r="O71" s="41" t="e">
        <f>'Core Indicators'!CI71</f>
        <v>#N/A</v>
      </c>
      <c r="P71" s="41" t="str">
        <f>'Core Indicators'!CQ71</f>
        <v>x</v>
      </c>
      <c r="Q71" s="41">
        <f>'Core Indicators'!DG71</f>
        <v>1882000</v>
      </c>
      <c r="R71" s="41">
        <f>'Core Indicators'!DO71</f>
        <v>0</v>
      </c>
      <c r="S71" s="41">
        <f>'Core Indicators'!DW71</f>
        <v>48000</v>
      </c>
      <c r="T71" s="41">
        <f>'Core Indicators'!EE71</f>
        <v>0</v>
      </c>
      <c r="U71" s="41">
        <f>'Core Indicators'!EM71</f>
        <v>0</v>
      </c>
      <c r="V71" s="41">
        <f>'Core Indicators'!FC71</f>
        <v>2</v>
      </c>
      <c r="W71" s="41" t="str">
        <f>'Core Indicators'!FK71</f>
        <v>x</v>
      </c>
      <c r="X71" s="41" t="str">
        <f>'Core Indicators'!FS71</f>
        <v>x</v>
      </c>
      <c r="Y71" s="41">
        <f>'Core Indicators'!GA71</f>
        <v>0</v>
      </c>
      <c r="Z71" s="41">
        <f>'Core Indicators'!GI71</f>
        <v>0</v>
      </c>
      <c r="AA71" s="41">
        <f>'Core Indicators'!GQ71</f>
        <v>0</v>
      </c>
      <c r="AB71" s="41">
        <f>'Core Indicators'!GY71</f>
        <v>0</v>
      </c>
      <c r="AC71" s="41">
        <f>'Core Indicators'!HG71</f>
        <v>0</v>
      </c>
      <c r="AD71" s="41">
        <f>'Core Indicators'!HO71</f>
        <v>1</v>
      </c>
      <c r="AE71" s="41">
        <f>'Core Indicators'!HW71</f>
        <v>0</v>
      </c>
      <c r="AF71" s="41">
        <f>'Core Indicators'!IE71</f>
        <v>0</v>
      </c>
      <c r="AG71" s="41">
        <f>'Core Indicators'!IM71</f>
        <v>0</v>
      </c>
    </row>
    <row r="72" spans="1:33" ht="20.149999999999999" customHeight="1" x14ac:dyDescent="0.35">
      <c r="A72" s="233" t="str">
        <f>'Core Indicators'!A:A</f>
        <v>Mixed migration flows in Morocco</v>
      </c>
      <c r="B72" s="233" t="str">
        <f>'Core Indicators'!B:B</f>
        <v>Displacement</v>
      </c>
      <c r="C72" s="233" t="str">
        <f>'Core Indicators'!C72</f>
        <v>MAR002</v>
      </c>
      <c r="D72" s="233" t="str">
        <f>'Core Indicators'!D72</f>
        <v>Morocco</v>
      </c>
      <c r="E72" s="233" t="str">
        <f>'Core Indicators'!E72</f>
        <v>MAR</v>
      </c>
      <c r="F72" s="42">
        <f>'Core Indicators'!O72</f>
        <v>2156</v>
      </c>
      <c r="G72" s="42">
        <f>'Core Indicators'!W72</f>
        <v>5206000</v>
      </c>
      <c r="H72" s="42">
        <f>'Core Indicators'!AE72</f>
        <v>27000</v>
      </c>
      <c r="I72" s="42">
        <f>'Core Indicators'!AM72</f>
        <v>27000</v>
      </c>
      <c r="J72" s="42" t="str">
        <f>'Core Indicators'!AU72</f>
        <v>x</v>
      </c>
      <c r="K72" s="42" t="str">
        <f>'Core Indicators'!BC72</f>
        <v>x</v>
      </c>
      <c r="L72" s="42">
        <f>'Core Indicators'!BK72</f>
        <v>157</v>
      </c>
      <c r="M72" s="42" t="str">
        <f>'Core Indicators'!BS72</f>
        <v>x</v>
      </c>
      <c r="N72" s="42" t="str">
        <f>'Core Indicators'!CA72</f>
        <v>x</v>
      </c>
      <c r="O72" s="42" t="e">
        <f>'Core Indicators'!CI72</f>
        <v>#N/A</v>
      </c>
      <c r="P72" s="42" t="str">
        <f>'Core Indicators'!CQ72</f>
        <v>x</v>
      </c>
      <c r="Q72" s="42">
        <f>'Core Indicators'!DG72</f>
        <v>5179000</v>
      </c>
      <c r="R72" s="42">
        <f>'Core Indicators'!DO72</f>
        <v>0</v>
      </c>
      <c r="S72" s="42">
        <f>'Core Indicators'!DW72</f>
        <v>18000</v>
      </c>
      <c r="T72" s="42" t="str">
        <f>'Core Indicators'!EE72</f>
        <v>x</v>
      </c>
      <c r="U72" s="42" t="str">
        <f>'Core Indicators'!EM72</f>
        <v>x</v>
      </c>
      <c r="V72" s="42">
        <f>'Core Indicators'!FC72</f>
        <v>3</v>
      </c>
      <c r="W72" s="42" t="str">
        <f>'Core Indicators'!FK72</f>
        <v>x</v>
      </c>
      <c r="X72" s="42" t="str">
        <f>'Core Indicators'!FS72</f>
        <v>x</v>
      </c>
      <c r="Y72" s="42">
        <f>'Core Indicators'!GA72</f>
        <v>2</v>
      </c>
      <c r="Z72" s="42">
        <f>'Core Indicators'!GI72</f>
        <v>0</v>
      </c>
      <c r="AA72" s="42">
        <f>'Core Indicators'!GQ72</f>
        <v>0</v>
      </c>
      <c r="AB72" s="42">
        <f>'Core Indicators'!GY72</f>
        <v>0</v>
      </c>
      <c r="AC72" s="42">
        <f>'Core Indicators'!HG72</f>
        <v>0</v>
      </c>
      <c r="AD72" s="42">
        <f>'Core Indicators'!HO72</f>
        <v>1</v>
      </c>
      <c r="AE72" s="42">
        <f>'Core Indicators'!HW72</f>
        <v>0</v>
      </c>
      <c r="AF72" s="42">
        <f>'Core Indicators'!IE72</f>
        <v>0</v>
      </c>
      <c r="AG72" s="42">
        <f>'Core Indicators'!IM72</f>
        <v>2</v>
      </c>
    </row>
    <row r="73" spans="1:33" ht="20.149999999999999" customHeight="1" x14ac:dyDescent="0.35">
      <c r="A73" s="62" t="str">
        <f>'Core Indicators'!A:A</f>
        <v>DIsplacement from Russia-Ukraine conflict in Moldova</v>
      </c>
      <c r="B73" s="62" t="str">
        <f>'Core Indicators'!B:B</f>
        <v>Displacement</v>
      </c>
      <c r="C73" s="62" t="str">
        <f>'Core Indicators'!C73</f>
        <v>MDA002</v>
      </c>
      <c r="D73" s="62" t="str">
        <f>'Core Indicators'!D73</f>
        <v>Moldova</v>
      </c>
      <c r="E73" s="62" t="str">
        <f>'Core Indicators'!E73</f>
        <v>MDA</v>
      </c>
      <c r="F73" s="41">
        <f>'Core Indicators'!O73</f>
        <v>32970</v>
      </c>
      <c r="G73" s="41">
        <f>'Core Indicators'!W73</f>
        <v>2615000</v>
      </c>
      <c r="H73" s="41">
        <f>'Core Indicators'!AE73</f>
        <v>128000</v>
      </c>
      <c r="I73" s="41">
        <f>'Core Indicators'!AM73</f>
        <v>128000</v>
      </c>
      <c r="J73" s="41" t="str">
        <f>'Core Indicators'!AU73</f>
        <v>x</v>
      </c>
      <c r="K73" s="41" t="str">
        <f>'Core Indicators'!BC73</f>
        <v>x</v>
      </c>
      <c r="L73" s="41">
        <f>'Core Indicators'!BK73</f>
        <v>0</v>
      </c>
      <c r="M73" s="41">
        <f>'Core Indicators'!BS73</f>
        <v>0</v>
      </c>
      <c r="N73" s="41">
        <f>'Core Indicators'!CA73</f>
        <v>0</v>
      </c>
      <c r="O73" s="41" t="e">
        <f>'Core Indicators'!CI73</f>
        <v>#N/A</v>
      </c>
      <c r="P73" s="41" t="str">
        <f>'Core Indicators'!CQ73</f>
        <v>x</v>
      </c>
      <c r="Q73" s="41">
        <f>'Core Indicators'!DG73</f>
        <v>2487000</v>
      </c>
      <c r="R73" s="41">
        <f>'Core Indicators'!DO73</f>
        <v>0</v>
      </c>
      <c r="S73" s="41">
        <f>'Core Indicators'!DW73</f>
        <v>128000</v>
      </c>
      <c r="T73" s="41">
        <f>'Core Indicators'!EE73</f>
        <v>0</v>
      </c>
      <c r="U73" s="41">
        <f>'Core Indicators'!EM73</f>
        <v>0</v>
      </c>
      <c r="V73" s="41">
        <f>'Core Indicators'!FC73</f>
        <v>2</v>
      </c>
      <c r="W73" s="41" t="str">
        <f>'Core Indicators'!FK73</f>
        <v>x</v>
      </c>
      <c r="X73" s="41" t="str">
        <f>'Core Indicators'!FS73</f>
        <v>x</v>
      </c>
      <c r="Y73" s="41">
        <f>'Core Indicators'!GA73</f>
        <v>0</v>
      </c>
      <c r="Z73" s="41">
        <f>'Core Indicators'!GI73</f>
        <v>0</v>
      </c>
      <c r="AA73" s="41">
        <f>'Core Indicators'!GQ73</f>
        <v>0</v>
      </c>
      <c r="AB73" s="41">
        <f>'Core Indicators'!GY73</f>
        <v>0</v>
      </c>
      <c r="AC73" s="41">
        <f>'Core Indicators'!HG73</f>
        <v>0</v>
      </c>
      <c r="AD73" s="41">
        <f>'Core Indicators'!HO73</f>
        <v>0</v>
      </c>
      <c r="AE73" s="41">
        <f>'Core Indicators'!HW73</f>
        <v>0</v>
      </c>
      <c r="AF73" s="41">
        <f>'Core Indicators'!IE73</f>
        <v>0</v>
      </c>
      <c r="AG73" s="41">
        <f>'Core Indicators'!IM73</f>
        <v>1</v>
      </c>
    </row>
    <row r="74" spans="1:33" ht="20.149999999999999" customHeight="1" x14ac:dyDescent="0.35">
      <c r="A74" s="233" t="str">
        <f>'Core Indicators'!A:A</f>
        <v>Drought in Madagascar</v>
      </c>
      <c r="B74" s="233" t="str">
        <f>'Core Indicators'!B:B</f>
        <v>Drought</v>
      </c>
      <c r="C74" s="233" t="str">
        <f>'Core Indicators'!C74</f>
        <v>MDG002</v>
      </c>
      <c r="D74" s="233" t="str">
        <f>'Core Indicators'!D74</f>
        <v>Madagascar</v>
      </c>
      <c r="E74" s="233" t="str">
        <f>'Core Indicators'!E74</f>
        <v>MDG</v>
      </c>
      <c r="F74" s="42">
        <f>'Core Indicators'!O74</f>
        <v>149752</v>
      </c>
      <c r="G74" s="42">
        <f>'Core Indicators'!W74</f>
        <v>10607000</v>
      </c>
      <c r="H74" s="42">
        <f>'Core Indicators'!AE74</f>
        <v>6935000</v>
      </c>
      <c r="I74" s="42">
        <f>'Core Indicators'!AM74</f>
        <v>8000</v>
      </c>
      <c r="J74" s="42" t="str">
        <f>'Core Indicators'!AU74</f>
        <v>x</v>
      </c>
      <c r="K74" s="42">
        <f>'Core Indicators'!BC74</f>
        <v>196451</v>
      </c>
      <c r="L74" s="42" t="str">
        <f>'Core Indicators'!BK74</f>
        <v>x</v>
      </c>
      <c r="M74" s="42" t="str">
        <f>'Core Indicators'!BS74</f>
        <v>x</v>
      </c>
      <c r="N74" s="42" t="str">
        <f>'Core Indicators'!CA74</f>
        <v>x</v>
      </c>
      <c r="O74" s="42" t="e">
        <f>'Core Indicators'!CI74</f>
        <v>#N/A</v>
      </c>
      <c r="P74" s="42" t="str">
        <f>'Core Indicators'!CQ74</f>
        <v>x</v>
      </c>
      <c r="Q74" s="42">
        <f>'Core Indicators'!DG74</f>
        <v>3672000</v>
      </c>
      <c r="R74" s="42">
        <f>'Core Indicators'!DO74</f>
        <v>4990000</v>
      </c>
      <c r="S74" s="42">
        <f>'Core Indicators'!DW74</f>
        <v>1945000</v>
      </c>
      <c r="T74" s="42">
        <f>'Core Indicators'!EE74</f>
        <v>0</v>
      </c>
      <c r="U74" s="42">
        <f>'Core Indicators'!EM74</f>
        <v>0</v>
      </c>
      <c r="V74" s="42">
        <f>'Core Indicators'!FC74</f>
        <v>1</v>
      </c>
      <c r="W74" s="42" t="str">
        <f>'Core Indicators'!FK74</f>
        <v>x</v>
      </c>
      <c r="X74" s="42" t="str">
        <f>'Core Indicators'!FS74</f>
        <v>x</v>
      </c>
      <c r="Y74" s="42">
        <f>'Core Indicators'!GA74</f>
        <v>1</v>
      </c>
      <c r="Z74" s="42">
        <f>'Core Indicators'!GI74</f>
        <v>0</v>
      </c>
      <c r="AA74" s="42">
        <f>'Core Indicators'!GQ74</f>
        <v>0</v>
      </c>
      <c r="AB74" s="42">
        <f>'Core Indicators'!GY74</f>
        <v>0</v>
      </c>
      <c r="AC74" s="42">
        <f>'Core Indicators'!HG74</f>
        <v>0</v>
      </c>
      <c r="AD74" s="42">
        <f>'Core Indicators'!HO74</f>
        <v>0</v>
      </c>
      <c r="AE74" s="42">
        <f>'Core Indicators'!HW74</f>
        <v>0</v>
      </c>
      <c r="AF74" s="42">
        <f>'Core Indicators'!IE74</f>
        <v>0</v>
      </c>
      <c r="AG74" s="42">
        <f>'Core Indicators'!IM74</f>
        <v>2</v>
      </c>
    </row>
    <row r="75" spans="1:33" ht="20.149999999999999" customHeight="1" x14ac:dyDescent="0.35">
      <c r="A75" s="62" t="str">
        <f>'Core Indicators'!A:A</f>
        <v>Multiple crisis in Mexico</v>
      </c>
      <c r="B75" s="62" t="str">
        <f>'Core Indicators'!B:B</f>
        <v>Violence,Displacement</v>
      </c>
      <c r="C75" s="62" t="str">
        <f>'Core Indicators'!C75</f>
        <v>MEX001</v>
      </c>
      <c r="D75" s="62" t="str">
        <f>'Core Indicators'!D75</f>
        <v>Mexico</v>
      </c>
      <c r="E75" s="62" t="str">
        <f>'Core Indicators'!E75</f>
        <v>MEX</v>
      </c>
      <c r="F75" s="41">
        <f>'Core Indicators'!O75</f>
        <v>1943950</v>
      </c>
      <c r="G75" s="41">
        <f>'Core Indicators'!W75</f>
        <v>129740000</v>
      </c>
      <c r="H75" s="41">
        <f>'Core Indicators'!AE75</f>
        <v>936000</v>
      </c>
      <c r="I75" s="41">
        <f>'Core Indicators'!AM75</f>
        <v>936000</v>
      </c>
      <c r="J75" s="41" t="str">
        <f>'Core Indicators'!AU75</f>
        <v>x</v>
      </c>
      <c r="K75" s="41" t="str">
        <f>'Core Indicators'!BC75</f>
        <v>x</v>
      </c>
      <c r="L75" s="41">
        <f>'Core Indicators'!BK75</f>
        <v>2908</v>
      </c>
      <c r="M75" s="41" t="str">
        <f>'Core Indicators'!BS75</f>
        <v>x</v>
      </c>
      <c r="N75" s="41" t="str">
        <f>'Core Indicators'!CA75</f>
        <v>x</v>
      </c>
      <c r="O75" s="41" t="e">
        <f>'Core Indicators'!CI75</f>
        <v>#N/A</v>
      </c>
      <c r="P75" s="41" t="str">
        <f>'Core Indicators'!CQ75</f>
        <v>x</v>
      </c>
      <c r="Q75" s="41">
        <f>'Core Indicators'!DG75</f>
        <v>128804000</v>
      </c>
      <c r="R75" s="41">
        <f>'Core Indicators'!DO75</f>
        <v>11000</v>
      </c>
      <c r="S75" s="41">
        <f>'Core Indicators'!DW75</f>
        <v>925000</v>
      </c>
      <c r="T75" s="41" t="str">
        <f>'Core Indicators'!EE75</f>
        <v>x</v>
      </c>
      <c r="U75" s="41" t="str">
        <f>'Core Indicators'!EM75</f>
        <v>x</v>
      </c>
      <c r="V75" s="41">
        <f>'Core Indicators'!FC75</f>
        <v>5</v>
      </c>
      <c r="W75" s="41" t="str">
        <f>'Core Indicators'!FK75</f>
        <v>x</v>
      </c>
      <c r="X75" s="41" t="str">
        <f>'Core Indicators'!FS75</f>
        <v>x</v>
      </c>
      <c r="Y75" s="41">
        <f>'Core Indicators'!GA75</f>
        <v>0</v>
      </c>
      <c r="Z75" s="41">
        <f>'Core Indicators'!GI75</f>
        <v>2</v>
      </c>
      <c r="AA75" s="41">
        <f>'Core Indicators'!GQ75</f>
        <v>0</v>
      </c>
      <c r="AB75" s="41">
        <f>'Core Indicators'!GY75</f>
        <v>0</v>
      </c>
      <c r="AC75" s="41">
        <f>'Core Indicators'!HG75</f>
        <v>0</v>
      </c>
      <c r="AD75" s="41">
        <f>'Core Indicators'!HO75</f>
        <v>0</v>
      </c>
      <c r="AE75" s="41">
        <f>'Core Indicators'!HW75</f>
        <v>2</v>
      </c>
      <c r="AF75" s="41">
        <f>'Core Indicators'!IE75</f>
        <v>1</v>
      </c>
      <c r="AG75" s="41">
        <f>'Core Indicators'!IM75</f>
        <v>2</v>
      </c>
    </row>
    <row r="76" spans="1:33" ht="20.149999999999999" customHeight="1" x14ac:dyDescent="0.35">
      <c r="A76" s="233" t="str">
        <f>'Core Indicators'!A:A</f>
        <v>Criminal Violence in Mexico</v>
      </c>
      <c r="B76" s="233" t="str">
        <f>'Core Indicators'!B:B</f>
        <v>Violence,Displacement</v>
      </c>
      <c r="C76" s="233" t="str">
        <f>'Core Indicators'!C76</f>
        <v>MEX002</v>
      </c>
      <c r="D76" s="233" t="str">
        <f>'Core Indicators'!D76</f>
        <v>Mexico</v>
      </c>
      <c r="E76" s="233" t="str">
        <f>'Core Indicators'!E76</f>
        <v>MEX</v>
      </c>
      <c r="F76" s="42">
        <f>'Core Indicators'!O76</f>
        <v>1943950</v>
      </c>
      <c r="G76" s="42">
        <f>'Core Indicators'!W76</f>
        <v>129740000</v>
      </c>
      <c r="H76" s="42">
        <f>'Core Indicators'!AE76</f>
        <v>11000</v>
      </c>
      <c r="I76" s="42">
        <f>'Core Indicators'!AM76</f>
        <v>11000</v>
      </c>
      <c r="J76" s="42" t="str">
        <f>'Core Indicators'!AU76</f>
        <v>x</v>
      </c>
      <c r="K76" s="42" t="str">
        <f>'Core Indicators'!BC76</f>
        <v>x</v>
      </c>
      <c r="L76" s="42">
        <f>'Core Indicators'!BK76</f>
        <v>2876</v>
      </c>
      <c r="M76" s="42" t="str">
        <f>'Core Indicators'!BS76</f>
        <v>x</v>
      </c>
      <c r="N76" s="42" t="str">
        <f>'Core Indicators'!CA76</f>
        <v>x</v>
      </c>
      <c r="O76" s="42" t="e">
        <f>'Core Indicators'!CI76</f>
        <v>#N/A</v>
      </c>
      <c r="P76" s="42" t="str">
        <f>'Core Indicators'!CQ76</f>
        <v>x</v>
      </c>
      <c r="Q76" s="42">
        <f>'Core Indicators'!DG76</f>
        <v>129729000</v>
      </c>
      <c r="R76" s="42">
        <f>'Core Indicators'!DO76</f>
        <v>11000</v>
      </c>
      <c r="S76" s="42" t="str">
        <f>'Core Indicators'!DW76</f>
        <v>x</v>
      </c>
      <c r="T76" s="42" t="str">
        <f>'Core Indicators'!EE76</f>
        <v>x</v>
      </c>
      <c r="U76" s="42" t="str">
        <f>'Core Indicators'!EM76</f>
        <v>x</v>
      </c>
      <c r="V76" s="42">
        <f>'Core Indicators'!FC76</f>
        <v>5</v>
      </c>
      <c r="W76" s="42" t="str">
        <f>'Core Indicators'!FK76</f>
        <v>x</v>
      </c>
      <c r="X76" s="42" t="str">
        <f>'Core Indicators'!FS76</f>
        <v>x</v>
      </c>
      <c r="Y76" s="42">
        <f>'Core Indicators'!GA76</f>
        <v>0</v>
      </c>
      <c r="Z76" s="42">
        <f>'Core Indicators'!GI76</f>
        <v>2</v>
      </c>
      <c r="AA76" s="42">
        <f>'Core Indicators'!GQ76</f>
        <v>0</v>
      </c>
      <c r="AB76" s="42">
        <f>'Core Indicators'!GY76</f>
        <v>0</v>
      </c>
      <c r="AC76" s="42">
        <f>'Core Indicators'!HG76</f>
        <v>0</v>
      </c>
      <c r="AD76" s="42">
        <f>'Core Indicators'!HO76</f>
        <v>0</v>
      </c>
      <c r="AE76" s="42">
        <f>'Core Indicators'!HW76</f>
        <v>2</v>
      </c>
      <c r="AF76" s="42">
        <f>'Core Indicators'!IE76</f>
        <v>1</v>
      </c>
      <c r="AG76" s="42">
        <f>'Core Indicators'!IM76</f>
        <v>2</v>
      </c>
    </row>
    <row r="77" spans="1:33" ht="20.149999999999999" customHeight="1" x14ac:dyDescent="0.35">
      <c r="A77" s="62" t="str">
        <f>'Core Indicators'!A:A</f>
        <v>Mixed Migration in Mexico</v>
      </c>
      <c r="B77" s="62" t="str">
        <f>'Core Indicators'!B:B</f>
        <v>Displacement</v>
      </c>
      <c r="C77" s="62" t="str">
        <f>'Core Indicators'!C77</f>
        <v>MEX003</v>
      </c>
      <c r="D77" s="62" t="str">
        <f>'Core Indicators'!D77</f>
        <v>Mexico</v>
      </c>
      <c r="E77" s="62" t="str">
        <f>'Core Indicators'!E77</f>
        <v>MEX</v>
      </c>
      <c r="F77" s="41">
        <f>'Core Indicators'!O77</f>
        <v>1159951</v>
      </c>
      <c r="G77" s="41">
        <f>'Core Indicators'!W77</f>
        <v>57925000</v>
      </c>
      <c r="H77" s="41">
        <f>'Core Indicators'!AE77</f>
        <v>925000</v>
      </c>
      <c r="I77" s="41">
        <f>'Core Indicators'!AM77</f>
        <v>925000</v>
      </c>
      <c r="J77" s="41" t="str">
        <f>'Core Indicators'!AU77</f>
        <v>x</v>
      </c>
      <c r="K77" s="41" t="str">
        <f>'Core Indicators'!BC77</f>
        <v>x</v>
      </c>
      <c r="L77" s="41">
        <f>'Core Indicators'!BK77</f>
        <v>32</v>
      </c>
      <c r="M77" s="41" t="str">
        <f>'Core Indicators'!BS77</f>
        <v>x</v>
      </c>
      <c r="N77" s="41" t="str">
        <f>'Core Indicators'!CA77</f>
        <v>x</v>
      </c>
      <c r="O77" s="41" t="e">
        <f>'Core Indicators'!CI77</f>
        <v>#N/A</v>
      </c>
      <c r="P77" s="41" t="str">
        <f>'Core Indicators'!CQ77</f>
        <v>x</v>
      </c>
      <c r="Q77" s="41">
        <f>'Core Indicators'!DG77</f>
        <v>56999000</v>
      </c>
      <c r="R77" s="41">
        <f>'Core Indicators'!DO77</f>
        <v>0</v>
      </c>
      <c r="S77" s="41">
        <f>'Core Indicators'!DW77</f>
        <v>925000</v>
      </c>
      <c r="T77" s="41" t="str">
        <f>'Core Indicators'!EE77</f>
        <v>x</v>
      </c>
      <c r="U77" s="41" t="str">
        <f>'Core Indicators'!EM77</f>
        <v>x</v>
      </c>
      <c r="V77" s="41">
        <f>'Core Indicators'!FC77</f>
        <v>3</v>
      </c>
      <c r="W77" s="41" t="str">
        <f>'Core Indicators'!FK77</f>
        <v>x</v>
      </c>
      <c r="X77" s="41" t="str">
        <f>'Core Indicators'!FS77</f>
        <v>x</v>
      </c>
      <c r="Y77" s="41">
        <f>'Core Indicators'!GA77</f>
        <v>0</v>
      </c>
      <c r="Z77" s="41">
        <f>'Core Indicators'!GI77</f>
        <v>2</v>
      </c>
      <c r="AA77" s="41">
        <f>'Core Indicators'!GQ77</f>
        <v>0</v>
      </c>
      <c r="AB77" s="41">
        <f>'Core Indicators'!GY77</f>
        <v>0</v>
      </c>
      <c r="AC77" s="41">
        <f>'Core Indicators'!HG77</f>
        <v>0</v>
      </c>
      <c r="AD77" s="41">
        <f>'Core Indicators'!HO77</f>
        <v>0</v>
      </c>
      <c r="AE77" s="41">
        <f>'Core Indicators'!HW77</f>
        <v>2</v>
      </c>
      <c r="AF77" s="41">
        <f>'Core Indicators'!IE77</f>
        <v>1</v>
      </c>
      <c r="AG77" s="41">
        <f>'Core Indicators'!IM77</f>
        <v>3</v>
      </c>
    </row>
    <row r="78" spans="1:33" ht="20.149999999999999" customHeight="1" x14ac:dyDescent="0.35">
      <c r="A78" s="233" t="str">
        <f>'Core Indicators'!A:A</f>
        <v>Complex crisis in Mali</v>
      </c>
      <c r="B78" s="233" t="str">
        <f>'Core Indicators'!B:B</f>
        <v>Conflict,Displacement</v>
      </c>
      <c r="C78" s="233" t="str">
        <f>'Core Indicators'!C78</f>
        <v>MLI001</v>
      </c>
      <c r="D78" s="233" t="str">
        <f>'Core Indicators'!D78</f>
        <v>Mali</v>
      </c>
      <c r="E78" s="233" t="str">
        <f>'Core Indicators'!E78</f>
        <v>MLI</v>
      </c>
      <c r="F78" s="42">
        <f>'Core Indicators'!O78</f>
        <v>1220190</v>
      </c>
      <c r="G78" s="42">
        <f>'Core Indicators'!W78</f>
        <v>24947000</v>
      </c>
      <c r="H78" s="42">
        <f>'Core Indicators'!AE78</f>
        <v>24947000</v>
      </c>
      <c r="I78" s="42">
        <f>'Core Indicators'!AM78</f>
        <v>1773000</v>
      </c>
      <c r="J78" s="42">
        <f>'Core Indicators'!AU78</f>
        <v>0</v>
      </c>
      <c r="K78" s="42">
        <f>'Core Indicators'!BC78</f>
        <v>44056</v>
      </c>
      <c r="L78" s="42">
        <f>'Core Indicators'!BK78</f>
        <v>1705</v>
      </c>
      <c r="M78" s="42" t="str">
        <f>'Core Indicators'!BS78</f>
        <v>x</v>
      </c>
      <c r="N78" s="42">
        <f>'Core Indicators'!CA78</f>
        <v>1</v>
      </c>
      <c r="O78" s="42" t="e">
        <f>'Core Indicators'!CI78</f>
        <v>#N/A</v>
      </c>
      <c r="P78" s="42" t="str">
        <f>'Core Indicators'!CQ78</f>
        <v>x</v>
      </c>
      <c r="Q78" s="42">
        <f>'Core Indicators'!DG78</f>
        <v>0</v>
      </c>
      <c r="R78" s="42">
        <f>'Core Indicators'!DO78</f>
        <v>18795000</v>
      </c>
      <c r="S78" s="42">
        <f>'Core Indicators'!DW78</f>
        <v>3877000</v>
      </c>
      <c r="T78" s="42">
        <f>'Core Indicators'!EE78</f>
        <v>2178000</v>
      </c>
      <c r="U78" s="42">
        <f>'Core Indicators'!EM78</f>
        <v>97000</v>
      </c>
      <c r="V78" s="42">
        <f>'Core Indicators'!FC78</f>
        <v>5</v>
      </c>
      <c r="W78" s="42" t="str">
        <f>'Core Indicators'!FK78</f>
        <v>x</v>
      </c>
      <c r="X78" s="42" t="str">
        <f>'Core Indicators'!FS78</f>
        <v>x</v>
      </c>
      <c r="Y78" s="42">
        <f>'Core Indicators'!GA78</f>
        <v>2</v>
      </c>
      <c r="Z78" s="42">
        <f>'Core Indicators'!GI78</f>
        <v>3</v>
      </c>
      <c r="AA78" s="42">
        <f>'Core Indicators'!GQ78</f>
        <v>2</v>
      </c>
      <c r="AB78" s="42">
        <f>'Core Indicators'!GY78</f>
        <v>1</v>
      </c>
      <c r="AC78" s="42">
        <f>'Core Indicators'!HG78</f>
        <v>0</v>
      </c>
      <c r="AD78" s="42">
        <f>'Core Indicators'!HO78</f>
        <v>2</v>
      </c>
      <c r="AE78" s="42">
        <f>'Core Indicators'!HW78</f>
        <v>3</v>
      </c>
      <c r="AF78" s="42">
        <f>'Core Indicators'!IE78</f>
        <v>1</v>
      </c>
      <c r="AG78" s="42">
        <f>'Core Indicators'!IM78</f>
        <v>3</v>
      </c>
    </row>
    <row r="79" spans="1:33" ht="20.149999999999999" customHeight="1" x14ac:dyDescent="0.35">
      <c r="A79" s="62" t="str">
        <f>'Core Indicators'!A:A</f>
        <v>Multiple crises in Myanmar</v>
      </c>
      <c r="B79" s="62" t="str">
        <f>'Core Indicators'!B:B</f>
        <v>Socio-political,Conflict,Violence</v>
      </c>
      <c r="C79" s="62" t="str">
        <f>'Core Indicators'!C79</f>
        <v>MMR001</v>
      </c>
      <c r="D79" s="62" t="str">
        <f>'Core Indicators'!D79</f>
        <v>Myanmar</v>
      </c>
      <c r="E79" s="62" t="str">
        <f>'Core Indicators'!E79</f>
        <v>MMR</v>
      </c>
      <c r="F79" s="41">
        <f>'Core Indicators'!O79</f>
        <v>676577</v>
      </c>
      <c r="G79" s="41">
        <f>'Core Indicators'!W79</f>
        <v>57008000</v>
      </c>
      <c r="H79" s="41">
        <f>'Core Indicators'!AE79</f>
        <v>57008000</v>
      </c>
      <c r="I79" s="41">
        <f>'Core Indicators'!AM79</f>
        <v>5031000</v>
      </c>
      <c r="J79" s="41" t="str">
        <f>'Core Indicators'!AU79</f>
        <v>x</v>
      </c>
      <c r="K79" s="41" t="str">
        <f>'Core Indicators'!BC79</f>
        <v>x</v>
      </c>
      <c r="L79" s="41">
        <f>'Core Indicators'!BK79</f>
        <v>8736</v>
      </c>
      <c r="M79" s="41" t="str">
        <f>'Core Indicators'!BS79</f>
        <v>x</v>
      </c>
      <c r="N79" s="41" t="str">
        <f>'Core Indicators'!CA79</f>
        <v>x</v>
      </c>
      <c r="O79" s="41" t="e">
        <f>'Core Indicators'!CI79</f>
        <v>#N/A</v>
      </c>
      <c r="P79" s="41" t="str">
        <f>'Core Indicators'!CQ79</f>
        <v>x</v>
      </c>
      <c r="Q79" s="41">
        <f>'Core Indicators'!DG79</f>
        <v>0</v>
      </c>
      <c r="R79" s="41">
        <f>'Core Indicators'!DO79</f>
        <v>37106000</v>
      </c>
      <c r="S79" s="41">
        <f>'Core Indicators'!DW79</f>
        <v>11701000</v>
      </c>
      <c r="T79" s="41">
        <f>'Core Indicators'!EE79</f>
        <v>8165000</v>
      </c>
      <c r="U79" s="41">
        <f>'Core Indicators'!EM79</f>
        <v>36000</v>
      </c>
      <c r="V79" s="41">
        <f>'Core Indicators'!FC79</f>
        <v>5</v>
      </c>
      <c r="W79" s="41" t="str">
        <f>'Core Indicators'!FK79</f>
        <v>x</v>
      </c>
      <c r="X79" s="41" t="str">
        <f>'Core Indicators'!FS79</f>
        <v>x</v>
      </c>
      <c r="Y79" s="41">
        <f>'Core Indicators'!GA79</f>
        <v>1</v>
      </c>
      <c r="Z79" s="41">
        <f>'Core Indicators'!GI79</f>
        <v>3</v>
      </c>
      <c r="AA79" s="41">
        <f>'Core Indicators'!GQ79</f>
        <v>3</v>
      </c>
      <c r="AB79" s="41">
        <f>'Core Indicators'!GY79</f>
        <v>3</v>
      </c>
      <c r="AC79" s="41">
        <f>'Core Indicators'!HG79</f>
        <v>3</v>
      </c>
      <c r="AD79" s="41">
        <f>'Core Indicators'!HO79</f>
        <v>3</v>
      </c>
      <c r="AE79" s="41">
        <f>'Core Indicators'!HW79</f>
        <v>3</v>
      </c>
      <c r="AF79" s="41">
        <f>'Core Indicators'!IE79</f>
        <v>2</v>
      </c>
      <c r="AG79" s="41">
        <f>'Core Indicators'!IM79</f>
        <v>3</v>
      </c>
    </row>
    <row r="80" spans="1:33" ht="20.149999999999999" customHeight="1" x14ac:dyDescent="0.35">
      <c r="A80" s="233" t="str">
        <f>'Core Indicators'!A:A</f>
        <v>Rakhine Conflict</v>
      </c>
      <c r="B80" s="233" t="str">
        <f>'Core Indicators'!B:B</f>
        <v>Conflict</v>
      </c>
      <c r="C80" s="233" t="str">
        <f>'Core Indicators'!C80</f>
        <v>MMR002</v>
      </c>
      <c r="D80" s="233" t="str">
        <f>'Core Indicators'!D80</f>
        <v>Myanmar</v>
      </c>
      <c r="E80" s="233" t="str">
        <f>'Core Indicators'!E80</f>
        <v>MMR</v>
      </c>
      <c r="F80" s="42">
        <f>'Core Indicators'!O80</f>
        <v>36778</v>
      </c>
      <c r="G80" s="42">
        <f>'Core Indicators'!W80</f>
        <v>3653000</v>
      </c>
      <c r="H80" s="42">
        <f>'Core Indicators'!AE80</f>
        <v>3653000</v>
      </c>
      <c r="I80" s="42">
        <f>'Core Indicators'!AM80</f>
        <v>1385000</v>
      </c>
      <c r="J80" s="42" t="str">
        <f>'Core Indicators'!AU80</f>
        <v>x</v>
      </c>
      <c r="K80" s="42" t="str">
        <f>'Core Indicators'!BC80</f>
        <v>x</v>
      </c>
      <c r="L80" s="42">
        <f>'Core Indicators'!BK80</f>
        <v>1674</v>
      </c>
      <c r="M80" s="42" t="str">
        <f>'Core Indicators'!BS80</f>
        <v>x</v>
      </c>
      <c r="N80" s="42" t="str">
        <f>'Core Indicators'!CA80</f>
        <v>x</v>
      </c>
      <c r="O80" s="42" t="e">
        <f>'Core Indicators'!CI80</f>
        <v>#N/A</v>
      </c>
      <c r="P80" s="42" t="str">
        <f>'Core Indicators'!CQ80</f>
        <v>x</v>
      </c>
      <c r="Q80" s="42">
        <f>'Core Indicators'!DG80</f>
        <v>0</v>
      </c>
      <c r="R80" s="42">
        <f>'Core Indicators'!DO80</f>
        <v>1673000</v>
      </c>
      <c r="S80" s="42">
        <f>'Core Indicators'!DW80</f>
        <v>51000</v>
      </c>
      <c r="T80" s="42">
        <f>'Core Indicators'!EE80</f>
        <v>1893000</v>
      </c>
      <c r="U80" s="42">
        <f>'Core Indicators'!EM80</f>
        <v>36000</v>
      </c>
      <c r="V80" s="42">
        <f>'Core Indicators'!FC80</f>
        <v>5</v>
      </c>
      <c r="W80" s="42" t="str">
        <f>'Core Indicators'!FK80</f>
        <v>x</v>
      </c>
      <c r="X80" s="42" t="str">
        <f>'Core Indicators'!FS80</f>
        <v>x</v>
      </c>
      <c r="Y80" s="42">
        <f>'Core Indicators'!GA80</f>
        <v>1</v>
      </c>
      <c r="Z80" s="42">
        <f>'Core Indicators'!GI80</f>
        <v>3</v>
      </c>
      <c r="AA80" s="42">
        <f>'Core Indicators'!GQ80</f>
        <v>3</v>
      </c>
      <c r="AB80" s="42">
        <f>'Core Indicators'!GY80</f>
        <v>1</v>
      </c>
      <c r="AC80" s="42">
        <f>'Core Indicators'!HG80</f>
        <v>3</v>
      </c>
      <c r="AD80" s="42">
        <f>'Core Indicators'!HO80</f>
        <v>3</v>
      </c>
      <c r="AE80" s="42">
        <f>'Core Indicators'!HW80</f>
        <v>3</v>
      </c>
      <c r="AF80" s="42">
        <f>'Core Indicators'!IE80</f>
        <v>2</v>
      </c>
      <c r="AG80" s="42">
        <f>'Core Indicators'!IM80</f>
        <v>3</v>
      </c>
    </row>
    <row r="81" spans="1:33" ht="20.149999999999999" customHeight="1" x14ac:dyDescent="0.35">
      <c r="A81" s="62" t="str">
        <f>'Core Indicators'!A:A</f>
        <v>Kachin and Shan Conflict</v>
      </c>
      <c r="B81" s="62" t="str">
        <f>'Core Indicators'!B:B</f>
        <v>Conflict</v>
      </c>
      <c r="C81" s="62" t="str">
        <f>'Core Indicators'!C81</f>
        <v>MMR003</v>
      </c>
      <c r="D81" s="62" t="str">
        <f>'Core Indicators'!D81</f>
        <v>Myanmar</v>
      </c>
      <c r="E81" s="62" t="str">
        <f>'Core Indicators'!E81</f>
        <v>MMR</v>
      </c>
      <c r="F81" s="41">
        <f>'Core Indicators'!O81</f>
        <v>149601</v>
      </c>
      <c r="G81" s="41">
        <f>'Core Indicators'!W81</f>
        <v>5047000</v>
      </c>
      <c r="H81" s="41">
        <f>'Core Indicators'!AE81</f>
        <v>5047000</v>
      </c>
      <c r="I81" s="41">
        <f>'Core Indicators'!AM81</f>
        <v>234000</v>
      </c>
      <c r="J81" s="41" t="str">
        <f>'Core Indicators'!AU81</f>
        <v>x</v>
      </c>
      <c r="K81" s="41" t="str">
        <f>'Core Indicators'!BC81</f>
        <v>x</v>
      </c>
      <c r="L81" s="41">
        <f>'Core Indicators'!BK81</f>
        <v>755</v>
      </c>
      <c r="M81" s="41" t="str">
        <f>'Core Indicators'!BS81</f>
        <v>x</v>
      </c>
      <c r="N81" s="41" t="str">
        <f>'Core Indicators'!CA81</f>
        <v>x</v>
      </c>
      <c r="O81" s="41" t="e">
        <f>'Core Indicators'!CI81</f>
        <v>#N/A</v>
      </c>
      <c r="P81" s="41" t="str">
        <f>'Core Indicators'!CQ81</f>
        <v>x</v>
      </c>
      <c r="Q81" s="41">
        <f>'Core Indicators'!DG81</f>
        <v>0</v>
      </c>
      <c r="R81" s="41">
        <f>'Core Indicators'!DO81</f>
        <v>3102000</v>
      </c>
      <c r="S81" s="41">
        <f>'Core Indicators'!DW81</f>
        <v>537000</v>
      </c>
      <c r="T81" s="41">
        <f>'Core Indicators'!EE81</f>
        <v>1408000</v>
      </c>
      <c r="U81" s="41">
        <f>'Core Indicators'!EM81</f>
        <v>0</v>
      </c>
      <c r="V81" s="41">
        <f>'Core Indicators'!FC81</f>
        <v>5</v>
      </c>
      <c r="W81" s="41" t="str">
        <f>'Core Indicators'!FK81</f>
        <v>x</v>
      </c>
      <c r="X81" s="41" t="str">
        <f>'Core Indicators'!FS81</f>
        <v>x</v>
      </c>
      <c r="Y81" s="41">
        <f>'Core Indicators'!GA81</f>
        <v>1</v>
      </c>
      <c r="Z81" s="41">
        <f>'Core Indicators'!GI81</f>
        <v>3</v>
      </c>
      <c r="AA81" s="41">
        <f>'Core Indicators'!GQ81</f>
        <v>2</v>
      </c>
      <c r="AB81" s="41">
        <f>'Core Indicators'!GY81</f>
        <v>2</v>
      </c>
      <c r="AC81" s="41">
        <f>'Core Indicators'!HG81</f>
        <v>2</v>
      </c>
      <c r="AD81" s="41">
        <f>'Core Indicators'!HO81</f>
        <v>3</v>
      </c>
      <c r="AE81" s="41">
        <f>'Core Indicators'!HW81</f>
        <v>3</v>
      </c>
      <c r="AF81" s="41">
        <f>'Core Indicators'!IE81</f>
        <v>2</v>
      </c>
      <c r="AG81" s="41">
        <f>'Core Indicators'!IM81</f>
        <v>3</v>
      </c>
    </row>
    <row r="82" spans="1:33" ht="20.149999999999999" customHeight="1" x14ac:dyDescent="0.35">
      <c r="A82" s="233" t="str">
        <f>'Core Indicators'!A:A</f>
        <v>Post-coup conflict in Myanmar</v>
      </c>
      <c r="B82" s="233" t="str">
        <f>'Core Indicators'!B:B</f>
        <v>Violence,Socio-political,Conflict</v>
      </c>
      <c r="C82" s="233" t="str">
        <f>'Core Indicators'!C82</f>
        <v>MMR004</v>
      </c>
      <c r="D82" s="233" t="str">
        <f>'Core Indicators'!D82</f>
        <v>Myanmar</v>
      </c>
      <c r="E82" s="233" t="str">
        <f>'Core Indicators'!E82</f>
        <v>MMR</v>
      </c>
      <c r="F82" s="42">
        <f>'Core Indicators'!O82</f>
        <v>676577</v>
      </c>
      <c r="G82" s="42">
        <f>'Core Indicators'!W82</f>
        <v>57008000</v>
      </c>
      <c r="H82" s="42">
        <f>'Core Indicators'!AE82</f>
        <v>57008000</v>
      </c>
      <c r="I82" s="42">
        <f>'Core Indicators'!AM82</f>
        <v>3412000</v>
      </c>
      <c r="J82" s="42" t="str">
        <f>'Core Indicators'!AU82</f>
        <v>x</v>
      </c>
      <c r="K82" s="42" t="str">
        <f>'Core Indicators'!BC82</f>
        <v>x</v>
      </c>
      <c r="L82" s="42">
        <f>'Core Indicators'!BK82</f>
        <v>6307</v>
      </c>
      <c r="M82" s="42" t="str">
        <f>'Core Indicators'!BS82</f>
        <v>x</v>
      </c>
      <c r="N82" s="42" t="str">
        <f>'Core Indicators'!CA82</f>
        <v>x</v>
      </c>
      <c r="O82" s="42" t="e">
        <f>'Core Indicators'!CI82</f>
        <v>#N/A</v>
      </c>
      <c r="P82" s="42" t="str">
        <f>'Core Indicators'!CQ82</f>
        <v>x</v>
      </c>
      <c r="Q82" s="42">
        <f>'Core Indicators'!DG82</f>
        <v>0</v>
      </c>
      <c r="R82" s="42">
        <f>'Core Indicators'!DO82</f>
        <v>41031000</v>
      </c>
      <c r="S82" s="42">
        <f>'Core Indicators'!DW82</f>
        <v>11113000</v>
      </c>
      <c r="T82" s="42">
        <f>'Core Indicators'!EE82</f>
        <v>4864000</v>
      </c>
      <c r="U82" s="42">
        <f>'Core Indicators'!EM82</f>
        <v>0</v>
      </c>
      <c r="V82" s="42">
        <f>'Core Indicators'!FC82</f>
        <v>5</v>
      </c>
      <c r="W82" s="42" t="str">
        <f>'Core Indicators'!FK82</f>
        <v>x</v>
      </c>
      <c r="X82" s="42" t="str">
        <f>'Core Indicators'!FS82</f>
        <v>x</v>
      </c>
      <c r="Y82" s="42">
        <f>'Core Indicators'!GA82</f>
        <v>1</v>
      </c>
      <c r="Z82" s="42">
        <f>'Core Indicators'!GI82</f>
        <v>3</v>
      </c>
      <c r="AA82" s="42">
        <f>'Core Indicators'!GQ82</f>
        <v>3</v>
      </c>
      <c r="AB82" s="42">
        <f>'Core Indicators'!GY82</f>
        <v>3</v>
      </c>
      <c r="AC82" s="42">
        <f>'Core Indicators'!HG82</f>
        <v>3</v>
      </c>
      <c r="AD82" s="42">
        <f>'Core Indicators'!HO82</f>
        <v>3</v>
      </c>
      <c r="AE82" s="42">
        <f>'Core Indicators'!HW82</f>
        <v>3</v>
      </c>
      <c r="AF82" s="42">
        <f>'Core Indicators'!IE82</f>
        <v>2</v>
      </c>
      <c r="AG82" s="42">
        <f>'Core Indicators'!IM82</f>
        <v>3</v>
      </c>
    </row>
    <row r="83" spans="1:33" ht="20.149999999999999" customHeight="1" x14ac:dyDescent="0.35">
      <c r="A83" s="62" t="str">
        <f>'Core Indicators'!A:A</f>
        <v>Multiple Crises in Mozambique</v>
      </c>
      <c r="B83" s="62" t="str">
        <f>'Core Indicators'!B:B</f>
        <v>Conflict,Displacement,Cyclone,Drought</v>
      </c>
      <c r="C83" s="62" t="str">
        <f>'Core Indicators'!C83</f>
        <v>MOZ001</v>
      </c>
      <c r="D83" s="62" t="str">
        <f>'Core Indicators'!D83</f>
        <v>Mozambique</v>
      </c>
      <c r="E83" s="62" t="str">
        <f>'Core Indicators'!E83</f>
        <v>MOZ</v>
      </c>
      <c r="F83" s="41">
        <f>'Core Indicators'!O83</f>
        <v>786380</v>
      </c>
      <c r="G83" s="41">
        <f>'Core Indicators'!W83</f>
        <v>35022000</v>
      </c>
      <c r="H83" s="41">
        <f>'Core Indicators'!AE83</f>
        <v>35022000</v>
      </c>
      <c r="I83" s="41">
        <f>'Core Indicators'!AM83</f>
        <v>1618000</v>
      </c>
      <c r="J83" s="41">
        <f>'Core Indicators'!AU83</f>
        <v>202</v>
      </c>
      <c r="K83" s="41" t="str">
        <f>'Core Indicators'!BC83</f>
        <v>x</v>
      </c>
      <c r="L83" s="41">
        <f>'Core Indicators'!BK83</f>
        <v>284</v>
      </c>
      <c r="M83" s="41">
        <f>'Core Indicators'!BS83</f>
        <v>64105</v>
      </c>
      <c r="N83" s="41">
        <f>'Core Indicators'!CA83</f>
        <v>94509</v>
      </c>
      <c r="O83" s="41" t="e">
        <f>'Core Indicators'!CI83</f>
        <v>#N/A</v>
      </c>
      <c r="P83" s="41" t="str">
        <f>'Core Indicators'!CQ83</f>
        <v>x</v>
      </c>
      <c r="Q83" s="41">
        <f>'Core Indicators'!DG83</f>
        <v>0</v>
      </c>
      <c r="R83" s="41">
        <f>'Core Indicators'!DO83</f>
        <v>27837000</v>
      </c>
      <c r="S83" s="41">
        <f>'Core Indicators'!DW83</f>
        <v>6025000</v>
      </c>
      <c r="T83" s="41">
        <f>'Core Indicators'!EE83</f>
        <v>1160000</v>
      </c>
      <c r="U83" s="41">
        <f>'Core Indicators'!EM83</f>
        <v>0</v>
      </c>
      <c r="V83" s="41">
        <f>'Core Indicators'!FC83</f>
        <v>4</v>
      </c>
      <c r="W83" s="41" t="str">
        <f>'Core Indicators'!FK83</f>
        <v>x</v>
      </c>
      <c r="X83" s="41" t="str">
        <f>'Core Indicators'!FS83</f>
        <v>x</v>
      </c>
      <c r="Y83" s="41">
        <f>'Core Indicators'!GA83</f>
        <v>1</v>
      </c>
      <c r="Z83" s="41">
        <f>'Core Indicators'!GI83</f>
        <v>2</v>
      </c>
      <c r="AA83" s="41">
        <f>'Core Indicators'!GQ83</f>
        <v>1</v>
      </c>
      <c r="AB83" s="41">
        <f>'Core Indicators'!GY83</f>
        <v>0</v>
      </c>
      <c r="AC83" s="41">
        <f>'Core Indicators'!HG83</f>
        <v>0</v>
      </c>
      <c r="AD83" s="41">
        <f>'Core Indicators'!HO83</f>
        <v>2</v>
      </c>
      <c r="AE83" s="41">
        <f>'Core Indicators'!HW83</f>
        <v>3</v>
      </c>
      <c r="AF83" s="41">
        <f>'Core Indicators'!IE83</f>
        <v>1</v>
      </c>
      <c r="AG83" s="41">
        <f>'Core Indicators'!IM83</f>
        <v>3</v>
      </c>
    </row>
    <row r="84" spans="1:33" ht="20.149999999999999" customHeight="1" x14ac:dyDescent="0.35">
      <c r="A84" s="233" t="str">
        <f>'Core Indicators'!A:A</f>
        <v>Cabo Delgado Islamist Insurgency</v>
      </c>
      <c r="B84" s="233" t="str">
        <f>'Core Indicators'!B:B</f>
        <v>Conflict,Displacement</v>
      </c>
      <c r="C84" s="233" t="str">
        <f>'Core Indicators'!C84</f>
        <v>MOZ004</v>
      </c>
      <c r="D84" s="233" t="str">
        <f>'Core Indicators'!D84</f>
        <v>Mozambique</v>
      </c>
      <c r="E84" s="233" t="str">
        <f>'Core Indicators'!E84</f>
        <v>MOZ</v>
      </c>
      <c r="F84" s="42">
        <f>'Core Indicators'!O84</f>
        <v>280615</v>
      </c>
      <c r="G84" s="42">
        <f>'Core Indicators'!W84</f>
        <v>12231000</v>
      </c>
      <c r="H84" s="42">
        <f>'Core Indicators'!AE84</f>
        <v>12231000</v>
      </c>
      <c r="I84" s="42">
        <f>'Core Indicators'!AM84</f>
        <v>1169000</v>
      </c>
      <c r="J84" s="42" t="str">
        <f>'Core Indicators'!AU84</f>
        <v>x</v>
      </c>
      <c r="K84" s="42" t="str">
        <f>'Core Indicators'!BC84</f>
        <v>x</v>
      </c>
      <c r="L84" s="42">
        <f>'Core Indicators'!BK84</f>
        <v>153</v>
      </c>
      <c r="M84" s="42" t="str">
        <f>'Core Indicators'!BS84</f>
        <v>x</v>
      </c>
      <c r="N84" s="42" t="str">
        <f>'Core Indicators'!CA84</f>
        <v>x</v>
      </c>
      <c r="O84" s="42" t="e">
        <f>'Core Indicators'!CI84</f>
        <v>#N/A</v>
      </c>
      <c r="P84" s="42" t="str">
        <f>'Core Indicators'!CQ84</f>
        <v>x</v>
      </c>
      <c r="Q84" s="42">
        <f>'Core Indicators'!DG84</f>
        <v>0</v>
      </c>
      <c r="R84" s="42">
        <f>'Core Indicators'!DO84</f>
        <v>10531000</v>
      </c>
      <c r="S84" s="42">
        <f>'Core Indicators'!DW84</f>
        <v>1352000</v>
      </c>
      <c r="T84" s="42">
        <f>'Core Indicators'!EE84</f>
        <v>348000</v>
      </c>
      <c r="U84" s="42" t="str">
        <f>'Core Indicators'!EM84</f>
        <v>x</v>
      </c>
      <c r="V84" s="42">
        <f>'Core Indicators'!FC84</f>
        <v>3</v>
      </c>
      <c r="W84" s="42" t="str">
        <f>'Core Indicators'!FK84</f>
        <v>x</v>
      </c>
      <c r="X84" s="42" t="str">
        <f>'Core Indicators'!FS84</f>
        <v>x</v>
      </c>
      <c r="Y84" s="42">
        <f>'Core Indicators'!GA84</f>
        <v>1</v>
      </c>
      <c r="Z84" s="42">
        <f>'Core Indicators'!GI84</f>
        <v>2</v>
      </c>
      <c r="AA84" s="42">
        <f>'Core Indicators'!GQ84</f>
        <v>1</v>
      </c>
      <c r="AB84" s="42">
        <f>'Core Indicators'!GY84</f>
        <v>0</v>
      </c>
      <c r="AC84" s="42">
        <f>'Core Indicators'!HG84</f>
        <v>0</v>
      </c>
      <c r="AD84" s="42">
        <f>'Core Indicators'!HO84</f>
        <v>2</v>
      </c>
      <c r="AE84" s="42">
        <f>'Core Indicators'!HW84</f>
        <v>3</v>
      </c>
      <c r="AF84" s="42">
        <f>'Core Indicators'!IE84</f>
        <v>1</v>
      </c>
      <c r="AG84" s="42">
        <f>'Core Indicators'!IM84</f>
        <v>3</v>
      </c>
    </row>
    <row r="85" spans="1:33" ht="20.149999999999999" customHeight="1" x14ac:dyDescent="0.35">
      <c r="A85" s="62" t="str">
        <f>'Core Indicators'!A:A</f>
        <v>Drought in Mozambique</v>
      </c>
      <c r="B85" s="62" t="str">
        <f>'Core Indicators'!B:B</f>
        <v>Drought</v>
      </c>
      <c r="C85" s="62" t="str">
        <f>'Core Indicators'!C85</f>
        <v>MOZ012</v>
      </c>
      <c r="D85" s="62" t="str">
        <f>'Core Indicators'!D85</f>
        <v>Mozambique</v>
      </c>
      <c r="E85" s="62" t="str">
        <f>'Core Indicators'!E85</f>
        <v>MOZ</v>
      </c>
      <c r="F85" s="41">
        <f>'Core Indicators'!O85</f>
        <v>477989.66</v>
      </c>
      <c r="G85" s="41">
        <f>'Core Indicators'!W85</f>
        <v>17954000</v>
      </c>
      <c r="H85" s="41">
        <f>'Core Indicators'!AE85</f>
        <v>17954000</v>
      </c>
      <c r="I85" s="41">
        <f>'Core Indicators'!AM85</f>
        <v>0</v>
      </c>
      <c r="J85" s="41" t="str">
        <f>'Core Indicators'!AU85</f>
        <v>x</v>
      </c>
      <c r="K85" s="41">
        <f>'Core Indicators'!BC85</f>
        <v>3342</v>
      </c>
      <c r="L85" s="41" t="str">
        <f>'Core Indicators'!BK85</f>
        <v>x</v>
      </c>
      <c r="M85" s="41" t="str">
        <f>'Core Indicators'!BS85</f>
        <v>x</v>
      </c>
      <c r="N85" s="41" t="str">
        <f>'Core Indicators'!CA85</f>
        <v>x</v>
      </c>
      <c r="O85" s="41" t="e">
        <f>'Core Indicators'!CI85</f>
        <v>#N/A</v>
      </c>
      <c r="P85" s="41" t="str">
        <f>'Core Indicators'!CQ85</f>
        <v>x</v>
      </c>
      <c r="Q85" s="41">
        <f>'Core Indicators'!DG85</f>
        <v>0</v>
      </c>
      <c r="R85" s="41">
        <f>'Core Indicators'!DO85</f>
        <v>14654000</v>
      </c>
      <c r="S85" s="41">
        <f>'Core Indicators'!DW85</f>
        <v>2790000</v>
      </c>
      <c r="T85" s="41">
        <f>'Core Indicators'!EE85</f>
        <v>510000</v>
      </c>
      <c r="U85" s="41">
        <f>'Core Indicators'!EM85</f>
        <v>0</v>
      </c>
      <c r="V85" s="41">
        <f>'Core Indicators'!FC85</f>
        <v>4</v>
      </c>
      <c r="W85" s="41" t="str">
        <f>'Core Indicators'!FK85</f>
        <v>x</v>
      </c>
      <c r="X85" s="41" t="str">
        <f>'Core Indicators'!FS85</f>
        <v>x</v>
      </c>
      <c r="Y85" s="41">
        <f>'Core Indicators'!GA85</f>
        <v>1</v>
      </c>
      <c r="Z85" s="41">
        <f>'Core Indicators'!GI85</f>
        <v>0</v>
      </c>
      <c r="AA85" s="41">
        <f>'Core Indicators'!GQ85</f>
        <v>0</v>
      </c>
      <c r="AB85" s="41">
        <f>'Core Indicators'!GY85</f>
        <v>0</v>
      </c>
      <c r="AC85" s="41">
        <f>'Core Indicators'!HG85</f>
        <v>0</v>
      </c>
      <c r="AD85" s="41">
        <f>'Core Indicators'!HO85</f>
        <v>0</v>
      </c>
      <c r="AE85" s="41">
        <f>'Core Indicators'!HW85</f>
        <v>0</v>
      </c>
      <c r="AF85" s="41">
        <f>'Core Indicators'!IE85</f>
        <v>1</v>
      </c>
      <c r="AG85" s="41">
        <f>'Core Indicators'!IM85</f>
        <v>2</v>
      </c>
    </row>
    <row r="86" spans="1:33" ht="20.149999999999999" customHeight="1" x14ac:dyDescent="0.35">
      <c r="A86" s="233" t="str">
        <f>'Core Indicators'!A:A</f>
        <v xml:space="preserve">2025 Cyclone season </v>
      </c>
      <c r="B86" s="233" t="str">
        <f>'Core Indicators'!B:B</f>
        <v>Cyclone</v>
      </c>
      <c r="C86" s="233" t="str">
        <f>'Core Indicators'!C86</f>
        <v>MOZ013</v>
      </c>
      <c r="D86" s="233" t="str">
        <f>'Core Indicators'!D86</f>
        <v>Mozambique</v>
      </c>
      <c r="E86" s="233" t="str">
        <f>'Core Indicators'!E86</f>
        <v>MOZ</v>
      </c>
      <c r="F86" s="42">
        <f>'Core Indicators'!O86</f>
        <v>446785</v>
      </c>
      <c r="G86" s="42">
        <f>'Core Indicators'!W86</f>
        <v>18435000</v>
      </c>
      <c r="H86" s="42">
        <f>'Core Indicators'!AE86</f>
        <v>737000</v>
      </c>
      <c r="I86" s="42">
        <f>'Core Indicators'!AM86</f>
        <v>448000</v>
      </c>
      <c r="J86" s="42">
        <f>'Core Indicators'!AU86</f>
        <v>902</v>
      </c>
      <c r="K86" s="42" t="str">
        <f>'Core Indicators'!BC86</f>
        <v>x</v>
      </c>
      <c r="L86" s="42">
        <f>'Core Indicators'!BK86</f>
        <v>131</v>
      </c>
      <c r="M86" s="42">
        <f>'Core Indicators'!BS86</f>
        <v>64105</v>
      </c>
      <c r="N86" s="42">
        <f>'Core Indicators'!CA86</f>
        <v>94509</v>
      </c>
      <c r="O86" s="42" t="e">
        <f>'Core Indicators'!CI86</f>
        <v>#N/A</v>
      </c>
      <c r="P86" s="42" t="str">
        <f>'Core Indicators'!CQ86</f>
        <v>x</v>
      </c>
      <c r="Q86" s="42">
        <f>'Core Indicators'!DG86</f>
        <v>17698000</v>
      </c>
      <c r="R86" s="42">
        <f>'Core Indicators'!DO86</f>
        <v>124000</v>
      </c>
      <c r="S86" s="42">
        <f>'Core Indicators'!DW86</f>
        <v>613000</v>
      </c>
      <c r="T86" s="42" t="str">
        <f>'Core Indicators'!EE86</f>
        <v>x</v>
      </c>
      <c r="U86" s="42" t="str">
        <f>'Core Indicators'!EM86</f>
        <v>x</v>
      </c>
      <c r="V86" s="42">
        <f>'Core Indicators'!FC86</f>
        <v>4</v>
      </c>
      <c r="W86" s="42" t="str">
        <f>'Core Indicators'!FK86</f>
        <v>x</v>
      </c>
      <c r="X86" s="42" t="str">
        <f>'Core Indicators'!FS86</f>
        <v>x</v>
      </c>
      <c r="Y86" s="42">
        <f>'Core Indicators'!GA86</f>
        <v>1</v>
      </c>
      <c r="Z86" s="42">
        <f>'Core Indicators'!GI86</f>
        <v>2</v>
      </c>
      <c r="AA86" s="42">
        <f>'Core Indicators'!GQ86</f>
        <v>1</v>
      </c>
      <c r="AB86" s="42">
        <f>'Core Indicators'!GY86</f>
        <v>0</v>
      </c>
      <c r="AC86" s="42">
        <f>'Core Indicators'!HG86</f>
        <v>0</v>
      </c>
      <c r="AD86" s="42">
        <f>'Core Indicators'!HO86</f>
        <v>2</v>
      </c>
      <c r="AE86" s="42">
        <f>'Core Indicators'!HW86</f>
        <v>3</v>
      </c>
      <c r="AF86" s="42">
        <f>'Core Indicators'!IE86</f>
        <v>1</v>
      </c>
      <c r="AG86" s="42">
        <f>'Core Indicators'!IM86</f>
        <v>3</v>
      </c>
    </row>
    <row r="87" spans="1:33" ht="20.149999999999999" customHeight="1" x14ac:dyDescent="0.35">
      <c r="A87" s="62" t="str">
        <f>'Core Indicators'!A:A</f>
        <v>Refugees from Mali in Mauritania</v>
      </c>
      <c r="B87" s="62" t="str">
        <f>'Core Indicators'!B:B</f>
        <v>Displacement</v>
      </c>
      <c r="C87" s="62" t="str">
        <f>'Core Indicators'!C87</f>
        <v>MRT002</v>
      </c>
      <c r="D87" s="62" t="str">
        <f>'Core Indicators'!D87</f>
        <v>Mauritania</v>
      </c>
      <c r="E87" s="62" t="str">
        <f>'Core Indicators'!E87</f>
        <v>MRT</v>
      </c>
      <c r="F87" s="41">
        <f>'Core Indicators'!O87</f>
        <v>206000</v>
      </c>
      <c r="G87" s="41">
        <f>'Core Indicators'!W87</f>
        <v>2246000</v>
      </c>
      <c r="H87" s="41">
        <f>'Core Indicators'!AE87</f>
        <v>154000</v>
      </c>
      <c r="I87" s="41">
        <f>'Core Indicators'!AM87</f>
        <v>154000</v>
      </c>
      <c r="J87" s="41">
        <f>'Core Indicators'!AU87</f>
        <v>0</v>
      </c>
      <c r="K87" s="41" t="str">
        <f>'Core Indicators'!BC87</f>
        <v>x</v>
      </c>
      <c r="L87" s="41">
        <f>'Core Indicators'!BK87</f>
        <v>0</v>
      </c>
      <c r="M87" s="41">
        <f>'Core Indicators'!BS87</f>
        <v>0</v>
      </c>
      <c r="N87" s="41">
        <f>'Core Indicators'!CA87</f>
        <v>0</v>
      </c>
      <c r="O87" s="41" t="e">
        <f>'Core Indicators'!CI87</f>
        <v>#N/A</v>
      </c>
      <c r="P87" s="41" t="str">
        <f>'Core Indicators'!CQ87</f>
        <v>x</v>
      </c>
      <c r="Q87" s="41">
        <f>'Core Indicators'!DG87</f>
        <v>2092000</v>
      </c>
      <c r="R87" s="41">
        <f>'Core Indicators'!DO87</f>
        <v>0</v>
      </c>
      <c r="S87" s="41">
        <f>'Core Indicators'!DW87</f>
        <v>154000</v>
      </c>
      <c r="T87" s="41" t="str">
        <f>'Core Indicators'!EE87</f>
        <v>x</v>
      </c>
      <c r="U87" s="41" t="str">
        <f>'Core Indicators'!EM87</f>
        <v>x</v>
      </c>
      <c r="V87" s="41">
        <f>'Core Indicators'!FC87</f>
        <v>2</v>
      </c>
      <c r="W87" s="41" t="str">
        <f>'Core Indicators'!FK87</f>
        <v>x</v>
      </c>
      <c r="X87" s="41" t="str">
        <f>'Core Indicators'!FS87</f>
        <v>x</v>
      </c>
      <c r="Y87" s="41">
        <f>'Core Indicators'!GA87</f>
        <v>0</v>
      </c>
      <c r="Z87" s="41">
        <f>'Core Indicators'!GI87</f>
        <v>0</v>
      </c>
      <c r="AA87" s="41">
        <f>'Core Indicators'!GQ87</f>
        <v>0</v>
      </c>
      <c r="AB87" s="41">
        <f>'Core Indicators'!GY87</f>
        <v>0</v>
      </c>
      <c r="AC87" s="41">
        <f>'Core Indicators'!HG87</f>
        <v>0</v>
      </c>
      <c r="AD87" s="41">
        <f>'Core Indicators'!HO87</f>
        <v>0</v>
      </c>
      <c r="AE87" s="41">
        <f>'Core Indicators'!HW87</f>
        <v>0</v>
      </c>
      <c r="AF87" s="41">
        <f>'Core Indicators'!IE87</f>
        <v>2</v>
      </c>
      <c r="AG87" s="41">
        <f>'Core Indicators'!IM87</f>
        <v>0</v>
      </c>
    </row>
    <row r="88" spans="1:33" ht="20.149999999999999" customHeight="1" x14ac:dyDescent="0.35">
      <c r="A88" s="233" t="str">
        <f>'Core Indicators'!A:A</f>
        <v>Food Security in Mauritania</v>
      </c>
      <c r="B88" s="233" t="str">
        <f>'Core Indicators'!B:B</f>
        <v>Drought,Floods</v>
      </c>
      <c r="C88" s="233" t="str">
        <f>'Core Indicators'!C88</f>
        <v>MRT003</v>
      </c>
      <c r="D88" s="233" t="str">
        <f>'Core Indicators'!D88</f>
        <v>Mauritania</v>
      </c>
      <c r="E88" s="233" t="str">
        <f>'Core Indicators'!E88</f>
        <v>MRT</v>
      </c>
      <c r="F88" s="42">
        <f>'Core Indicators'!O88</f>
        <v>1030700</v>
      </c>
      <c r="G88" s="42">
        <f>'Core Indicators'!W88</f>
        <v>4582000</v>
      </c>
      <c r="H88" s="42">
        <f>'Core Indicators'!AE88</f>
        <v>1388000</v>
      </c>
      <c r="I88" s="42" t="str">
        <f>'Core Indicators'!AM88</f>
        <v>x</v>
      </c>
      <c r="J88" s="42" t="str">
        <f>'Core Indicators'!AU88</f>
        <v>x</v>
      </c>
      <c r="K88" s="42">
        <f>'Core Indicators'!BC88</f>
        <v>136000</v>
      </c>
      <c r="L88" s="42">
        <f>'Core Indicators'!BK88</f>
        <v>0</v>
      </c>
      <c r="M88" s="42" t="str">
        <f>'Core Indicators'!BS88</f>
        <v>x</v>
      </c>
      <c r="N88" s="42" t="str">
        <f>'Core Indicators'!CA88</f>
        <v>x</v>
      </c>
      <c r="O88" s="42" t="e">
        <f>'Core Indicators'!CI88</f>
        <v>#N/A</v>
      </c>
      <c r="P88" s="42" t="str">
        <f>'Core Indicators'!CQ88</f>
        <v>x</v>
      </c>
      <c r="Q88" s="42">
        <f>'Core Indicators'!DG88</f>
        <v>3194000</v>
      </c>
      <c r="R88" s="42">
        <f>'Core Indicators'!DO88</f>
        <v>1023000</v>
      </c>
      <c r="S88" s="42">
        <f>'Core Indicators'!DW88</f>
        <v>358000</v>
      </c>
      <c r="T88" s="42">
        <f>'Core Indicators'!EE88</f>
        <v>7000</v>
      </c>
      <c r="U88" s="42">
        <f>'Core Indicators'!EM88</f>
        <v>0</v>
      </c>
      <c r="V88" s="42">
        <f>'Core Indicators'!FC88</f>
        <v>3</v>
      </c>
      <c r="W88" s="42" t="str">
        <f>'Core Indicators'!FK88</f>
        <v>x</v>
      </c>
      <c r="X88" s="42" t="str">
        <f>'Core Indicators'!FS88</f>
        <v>x</v>
      </c>
      <c r="Y88" s="42">
        <f>'Core Indicators'!GA88</f>
        <v>0</v>
      </c>
      <c r="Z88" s="42">
        <f>'Core Indicators'!GI88</f>
        <v>0</v>
      </c>
      <c r="AA88" s="42">
        <f>'Core Indicators'!GQ88</f>
        <v>0</v>
      </c>
      <c r="AB88" s="42">
        <f>'Core Indicators'!GY88</f>
        <v>0</v>
      </c>
      <c r="AC88" s="42">
        <f>'Core Indicators'!HG88</f>
        <v>0</v>
      </c>
      <c r="AD88" s="42">
        <f>'Core Indicators'!HO88</f>
        <v>0</v>
      </c>
      <c r="AE88" s="42">
        <f>'Core Indicators'!HW88</f>
        <v>0</v>
      </c>
      <c r="AF88" s="42">
        <f>'Core Indicators'!IE88</f>
        <v>2</v>
      </c>
      <c r="AG88" s="42">
        <f>'Core Indicators'!IM88</f>
        <v>0</v>
      </c>
    </row>
    <row r="89" spans="1:33" ht="20.149999999999999" customHeight="1" x14ac:dyDescent="0.35">
      <c r="A89" s="62" t="str">
        <f>'Core Indicators'!A:A</f>
        <v>Complex crisis in Malawi</v>
      </c>
      <c r="B89" s="62" t="str">
        <f>'Core Indicators'!B:B</f>
        <v>Drought,Socio-political,Cyclone</v>
      </c>
      <c r="C89" s="62" t="str">
        <f>'Core Indicators'!C89</f>
        <v>MWI002</v>
      </c>
      <c r="D89" s="62" t="str">
        <f>'Core Indicators'!D89</f>
        <v>Malawi</v>
      </c>
      <c r="E89" s="62" t="str">
        <f>'Core Indicators'!E89</f>
        <v>MWI</v>
      </c>
      <c r="F89" s="41">
        <f>'Core Indicators'!O89</f>
        <v>94080</v>
      </c>
      <c r="G89" s="41">
        <f>'Core Indicators'!W89</f>
        <v>21872000</v>
      </c>
      <c r="H89" s="41">
        <f>'Core Indicators'!AE89</f>
        <v>9000000</v>
      </c>
      <c r="I89" s="41">
        <f>'Core Indicators'!AM89</f>
        <v>411000</v>
      </c>
      <c r="J89" s="41" t="str">
        <f>'Core Indicators'!AU89</f>
        <v>x</v>
      </c>
      <c r="K89" s="41">
        <f>'Core Indicators'!BC89</f>
        <v>426</v>
      </c>
      <c r="L89" s="41">
        <f>'Core Indicators'!BK89</f>
        <v>1776</v>
      </c>
      <c r="M89" s="41">
        <f>'Core Indicators'!BS89</f>
        <v>260681</v>
      </c>
      <c r="N89" s="41">
        <f>'Core Indicators'!CA89</f>
        <v>120394</v>
      </c>
      <c r="O89" s="41" t="e">
        <f>'Core Indicators'!CI89</f>
        <v>#N/A</v>
      </c>
      <c r="P89" s="41">
        <f>'Core Indicators'!CQ89</f>
        <v>507</v>
      </c>
      <c r="Q89" s="41">
        <f>'Core Indicators'!DG89</f>
        <v>12872000</v>
      </c>
      <c r="R89" s="41">
        <f>'Core Indicators'!DO89</f>
        <v>0</v>
      </c>
      <c r="S89" s="41">
        <f>'Core Indicators'!DW89</f>
        <v>8584000</v>
      </c>
      <c r="T89" s="41">
        <f>'Core Indicators'!EE89</f>
        <v>416000</v>
      </c>
      <c r="U89" s="41">
        <f>'Core Indicators'!EM89</f>
        <v>0</v>
      </c>
      <c r="V89" s="41">
        <f>'Core Indicators'!FC89</f>
        <v>3</v>
      </c>
      <c r="W89" s="41">
        <f>'Core Indicators'!FK89</f>
        <v>0</v>
      </c>
      <c r="X89" s="41">
        <f>'Core Indicators'!FS89</f>
        <v>0</v>
      </c>
      <c r="Y89" s="41">
        <f>'Core Indicators'!GA89</f>
        <v>1</v>
      </c>
      <c r="Z89" s="41">
        <f>'Core Indicators'!GI89</f>
        <v>0</v>
      </c>
      <c r="AA89" s="41">
        <f>'Core Indicators'!GQ89</f>
        <v>0</v>
      </c>
      <c r="AB89" s="41">
        <f>'Core Indicators'!GY89</f>
        <v>0</v>
      </c>
      <c r="AC89" s="41">
        <f>'Core Indicators'!HG89</f>
        <v>0</v>
      </c>
      <c r="AD89" s="41">
        <f>'Core Indicators'!HO89</f>
        <v>0</v>
      </c>
      <c r="AE89" s="41">
        <f>'Core Indicators'!HW89</f>
        <v>0</v>
      </c>
      <c r="AF89" s="41">
        <f>'Core Indicators'!IE89</f>
        <v>0</v>
      </c>
      <c r="AG89" s="41">
        <f>'Core Indicators'!IM89</f>
        <v>2</v>
      </c>
    </row>
    <row r="90" spans="1:33" ht="20.149999999999999" customHeight="1" x14ac:dyDescent="0.35">
      <c r="A90" s="233" t="str">
        <f>'Core Indicators'!A:A</f>
        <v>International Refugees in Malaysia</v>
      </c>
      <c r="B90" s="233" t="str">
        <f>'Core Indicators'!B:B</f>
        <v>Displacement</v>
      </c>
      <c r="C90" s="233" t="str">
        <f>'Core Indicators'!C90</f>
        <v>MYS001</v>
      </c>
      <c r="D90" s="233" t="str">
        <f>'Core Indicators'!D90</f>
        <v>Malaysia</v>
      </c>
      <c r="E90" s="233" t="str">
        <f>'Core Indicators'!E90</f>
        <v>MYS</v>
      </c>
      <c r="F90" s="42">
        <f>'Core Indicators'!O90</f>
        <v>9206</v>
      </c>
      <c r="G90" s="42">
        <f>'Core Indicators'!W90</f>
        <v>11300000</v>
      </c>
      <c r="H90" s="42">
        <f>'Core Indicators'!AE90</f>
        <v>192000</v>
      </c>
      <c r="I90" s="42">
        <f>'Core Indicators'!AM90</f>
        <v>192000</v>
      </c>
      <c r="J90" s="42" t="str">
        <f>'Core Indicators'!AU90</f>
        <v>x</v>
      </c>
      <c r="K90" s="42" t="str">
        <f>'Core Indicators'!BC90</f>
        <v>x</v>
      </c>
      <c r="L90" s="42">
        <f>'Core Indicators'!BK90</f>
        <v>0</v>
      </c>
      <c r="M90" s="42" t="str">
        <f>'Core Indicators'!BS90</f>
        <v>x</v>
      </c>
      <c r="N90" s="42" t="str">
        <f>'Core Indicators'!CA90</f>
        <v>x</v>
      </c>
      <c r="O90" s="42" t="e">
        <f>'Core Indicators'!CI90</f>
        <v>#N/A</v>
      </c>
      <c r="P90" s="42" t="str">
        <f>'Core Indicators'!CQ90</f>
        <v>x</v>
      </c>
      <c r="Q90" s="42">
        <f>'Core Indicators'!DG90</f>
        <v>11108000</v>
      </c>
      <c r="R90" s="42">
        <f>'Core Indicators'!DO90</f>
        <v>0</v>
      </c>
      <c r="S90" s="42">
        <f>'Core Indicators'!DW90</f>
        <v>192000</v>
      </c>
      <c r="T90" s="42" t="str">
        <f>'Core Indicators'!EE90</f>
        <v>x</v>
      </c>
      <c r="U90" s="42" t="str">
        <f>'Core Indicators'!EM90</f>
        <v>x</v>
      </c>
      <c r="V90" s="42">
        <f>'Core Indicators'!FC90</f>
        <v>2</v>
      </c>
      <c r="W90" s="42" t="str">
        <f>'Core Indicators'!FK90</f>
        <v>x</v>
      </c>
      <c r="X90" s="42" t="str">
        <f>'Core Indicators'!FS90</f>
        <v>x</v>
      </c>
      <c r="Y90" s="42">
        <f>'Core Indicators'!GA90</f>
        <v>1</v>
      </c>
      <c r="Z90" s="42">
        <f>'Core Indicators'!GI90</f>
        <v>1</v>
      </c>
      <c r="AA90" s="42">
        <f>'Core Indicators'!GQ90</f>
        <v>0</v>
      </c>
      <c r="AB90" s="42">
        <f>'Core Indicators'!GY90</f>
        <v>0</v>
      </c>
      <c r="AC90" s="42">
        <f>'Core Indicators'!HG90</f>
        <v>2</v>
      </c>
      <c r="AD90" s="42">
        <f>'Core Indicators'!HO90</f>
        <v>2</v>
      </c>
      <c r="AE90" s="42">
        <f>'Core Indicators'!HW90</f>
        <v>0</v>
      </c>
      <c r="AF90" s="42">
        <f>'Core Indicators'!IE90</f>
        <v>0</v>
      </c>
      <c r="AG90" s="42">
        <f>'Core Indicators'!IM90</f>
        <v>0</v>
      </c>
    </row>
    <row r="91" spans="1:33" ht="20.149999999999999" customHeight="1" x14ac:dyDescent="0.35">
      <c r="A91" s="62" t="str">
        <f>'Core Indicators'!A:A</f>
        <v>Food Security Crisis in Namibia</v>
      </c>
      <c r="B91" s="62" t="str">
        <f>'Core Indicators'!B:B</f>
        <v>Drought</v>
      </c>
      <c r="C91" s="62" t="str">
        <f>'Core Indicators'!C91</f>
        <v>NAM002</v>
      </c>
      <c r="D91" s="62" t="str">
        <f>'Core Indicators'!D91</f>
        <v>Namibia</v>
      </c>
      <c r="E91" s="62" t="str">
        <f>'Core Indicators'!E91</f>
        <v>NAM</v>
      </c>
      <c r="F91" s="41">
        <f>'Core Indicators'!O91</f>
        <v>823290</v>
      </c>
      <c r="G91" s="41">
        <f>'Core Indicators'!W91</f>
        <v>3022000</v>
      </c>
      <c r="H91" s="41">
        <f>'Core Indicators'!AE91</f>
        <v>2046000</v>
      </c>
      <c r="I91" s="41">
        <f>'Core Indicators'!AM91</f>
        <v>0</v>
      </c>
      <c r="J91" s="41">
        <f>'Core Indicators'!AU91</f>
        <v>0</v>
      </c>
      <c r="K91" s="41">
        <f>'Core Indicators'!BC91</f>
        <v>0</v>
      </c>
      <c r="L91" s="41">
        <f>'Core Indicators'!BK91</f>
        <v>0</v>
      </c>
      <c r="M91" s="41" t="e">
        <f>'Core Indicators'!BS91</f>
        <v>#N/A</v>
      </c>
      <c r="N91" s="41" t="e">
        <f>'Core Indicators'!CA91</f>
        <v>#N/A</v>
      </c>
      <c r="O91" s="41" t="e">
        <f>'Core Indicators'!CI91</f>
        <v>#N/A</v>
      </c>
      <c r="P91" s="41" t="e">
        <f>'Core Indicators'!CQ91</f>
        <v>#N/A</v>
      </c>
      <c r="Q91" s="41">
        <f>'Core Indicators'!DG91</f>
        <v>977000</v>
      </c>
      <c r="R91" s="41">
        <f>'Core Indicators'!DO91</f>
        <v>790000</v>
      </c>
      <c r="S91" s="41">
        <f>'Core Indicators'!DW91</f>
        <v>1156000</v>
      </c>
      <c r="T91" s="41">
        <f>'Core Indicators'!EE91</f>
        <v>100000</v>
      </c>
      <c r="U91" s="41">
        <f>'Core Indicators'!EM91</f>
        <v>0</v>
      </c>
      <c r="V91" s="41">
        <f>'Core Indicators'!FC91</f>
        <v>1</v>
      </c>
      <c r="W91" s="41" t="e">
        <f>'Core Indicators'!FK91</f>
        <v>#N/A</v>
      </c>
      <c r="X91" s="41" t="e">
        <f>'Core Indicators'!FS91</f>
        <v>#N/A</v>
      </c>
      <c r="Y91" s="41">
        <f>'Core Indicators'!GA91</f>
        <v>1</v>
      </c>
      <c r="Z91" s="41">
        <f>'Core Indicators'!GI91</f>
        <v>0</v>
      </c>
      <c r="AA91" s="41">
        <f>'Core Indicators'!GQ91</f>
        <v>0</v>
      </c>
      <c r="AB91" s="41">
        <f>'Core Indicators'!GY91</f>
        <v>0</v>
      </c>
      <c r="AC91" s="41">
        <f>'Core Indicators'!HG91</f>
        <v>0</v>
      </c>
      <c r="AD91" s="41">
        <f>'Core Indicators'!HO91</f>
        <v>0</v>
      </c>
      <c r="AE91" s="41">
        <f>'Core Indicators'!HW91</f>
        <v>0</v>
      </c>
      <c r="AF91" s="41">
        <f>'Core Indicators'!IE91</f>
        <v>0</v>
      </c>
      <c r="AG91" s="41">
        <f>'Core Indicators'!IM91</f>
        <v>1</v>
      </c>
    </row>
    <row r="92" spans="1:33" ht="20.149999999999999" customHeight="1" x14ac:dyDescent="0.35">
      <c r="A92" s="233" t="str">
        <f>'Core Indicators'!A:A</f>
        <v>Lake Chad basin crisis in Niger</v>
      </c>
      <c r="B92" s="233" t="str">
        <f>'Core Indicators'!B:B</f>
        <v>Conflict</v>
      </c>
      <c r="C92" s="233" t="str">
        <f>'Core Indicators'!C92</f>
        <v>NER002</v>
      </c>
      <c r="D92" s="233" t="str">
        <f>'Core Indicators'!D92</f>
        <v>Niger</v>
      </c>
      <c r="E92" s="233" t="str">
        <f>'Core Indicators'!E92</f>
        <v>NER</v>
      </c>
      <c r="F92" s="42">
        <f>'Core Indicators'!O92</f>
        <v>156906</v>
      </c>
      <c r="G92" s="42">
        <f>'Core Indicators'!W92</f>
        <v>840000</v>
      </c>
      <c r="H92" s="42">
        <f>'Core Indicators'!AE92</f>
        <v>820000</v>
      </c>
      <c r="I92" s="42">
        <f>'Core Indicators'!AM92</f>
        <v>341000</v>
      </c>
      <c r="J92" s="42">
        <f>'Core Indicators'!AU92</f>
        <v>0</v>
      </c>
      <c r="K92" s="42" t="str">
        <f>'Core Indicators'!BC92</f>
        <v>x</v>
      </c>
      <c r="L92" s="42">
        <f>'Core Indicators'!BK92</f>
        <v>72</v>
      </c>
      <c r="M92" s="42" t="str">
        <f>'Core Indicators'!BS92</f>
        <v>x</v>
      </c>
      <c r="N92" s="42" t="str">
        <f>'Core Indicators'!CA92</f>
        <v>x</v>
      </c>
      <c r="O92" s="42" t="e">
        <f>'Core Indicators'!CI92</f>
        <v>#N/A</v>
      </c>
      <c r="P92" s="42" t="str">
        <f>'Core Indicators'!CQ92</f>
        <v>x</v>
      </c>
      <c r="Q92" s="42">
        <f>'Core Indicators'!DG92</f>
        <v>20000</v>
      </c>
      <c r="R92" s="42">
        <f>'Core Indicators'!DO92</f>
        <v>0</v>
      </c>
      <c r="S92" s="42">
        <f>'Core Indicators'!DW92</f>
        <v>532000</v>
      </c>
      <c r="T92" s="42">
        <f>'Core Indicators'!EE92</f>
        <v>288000</v>
      </c>
      <c r="U92" s="42">
        <f>'Core Indicators'!EM92</f>
        <v>0</v>
      </c>
      <c r="V92" s="42">
        <f>'Core Indicators'!FC92</f>
        <v>3</v>
      </c>
      <c r="W92" s="42" t="str">
        <f>'Core Indicators'!FK92</f>
        <v>x</v>
      </c>
      <c r="X92" s="42" t="str">
        <f>'Core Indicators'!FS92</f>
        <v>x</v>
      </c>
      <c r="Y92" s="42">
        <f>'Core Indicators'!GA92</f>
        <v>1</v>
      </c>
      <c r="Z92" s="42">
        <f>'Core Indicators'!GI92</f>
        <v>1</v>
      </c>
      <c r="AA92" s="42">
        <f>'Core Indicators'!GQ92</f>
        <v>2</v>
      </c>
      <c r="AB92" s="42">
        <f>'Core Indicators'!GY92</f>
        <v>1</v>
      </c>
      <c r="AC92" s="42">
        <f>'Core Indicators'!HG92</f>
        <v>0</v>
      </c>
      <c r="AD92" s="42">
        <f>'Core Indicators'!HO92</f>
        <v>3</v>
      </c>
      <c r="AE92" s="42">
        <f>'Core Indicators'!HW92</f>
        <v>2</v>
      </c>
      <c r="AF92" s="42">
        <f>'Core Indicators'!IE92</f>
        <v>1</v>
      </c>
      <c r="AG92" s="42">
        <f>'Core Indicators'!IM92</f>
        <v>2</v>
      </c>
    </row>
    <row r="93" spans="1:33" ht="20.149999999999999" customHeight="1" x14ac:dyDescent="0.35">
      <c r="A93" s="62" t="str">
        <f>'Core Indicators'!A:A</f>
        <v>Mali/Burkina Faso conflict</v>
      </c>
      <c r="B93" s="62" t="str">
        <f>'Core Indicators'!B:B</f>
        <v>Conflict</v>
      </c>
      <c r="C93" s="62" t="str">
        <f>'Core Indicators'!C93</f>
        <v>NER003</v>
      </c>
      <c r="D93" s="62" t="str">
        <f>'Core Indicators'!D93</f>
        <v>Niger</v>
      </c>
      <c r="E93" s="62" t="str">
        <f>'Core Indicators'!E93</f>
        <v>NER</v>
      </c>
      <c r="F93" s="41">
        <f>'Core Indicators'!O93</f>
        <v>210622</v>
      </c>
      <c r="G93" s="41">
        <f>'Core Indicators'!W93</f>
        <v>9014000</v>
      </c>
      <c r="H93" s="41">
        <f>'Core Indicators'!AE93</f>
        <v>9014000</v>
      </c>
      <c r="I93" s="41">
        <f>'Core Indicators'!AM93</f>
        <v>512000</v>
      </c>
      <c r="J93" s="41">
        <f>'Core Indicators'!AU93</f>
        <v>0</v>
      </c>
      <c r="K93" s="41" t="str">
        <f>'Core Indicators'!BC93</f>
        <v>x</v>
      </c>
      <c r="L93" s="41">
        <f>'Core Indicators'!BK93</f>
        <v>468</v>
      </c>
      <c r="M93" s="41" t="str">
        <f>'Core Indicators'!BS93</f>
        <v>x</v>
      </c>
      <c r="N93" s="41" t="str">
        <f>'Core Indicators'!CA93</f>
        <v>x</v>
      </c>
      <c r="O93" s="41" t="e">
        <f>'Core Indicators'!CI93</f>
        <v>#N/A</v>
      </c>
      <c r="P93" s="41" t="str">
        <f>'Core Indicators'!CQ93</f>
        <v>x</v>
      </c>
      <c r="Q93" s="41">
        <f>'Core Indicators'!DG93</f>
        <v>0</v>
      </c>
      <c r="R93" s="41">
        <f>'Core Indicators'!DO93</f>
        <v>7112000</v>
      </c>
      <c r="S93" s="41">
        <f>'Core Indicators'!DW93</f>
        <v>1903000</v>
      </c>
      <c r="T93" s="41">
        <f>'Core Indicators'!EE93</f>
        <v>0</v>
      </c>
      <c r="U93" s="41">
        <f>'Core Indicators'!EM93</f>
        <v>0</v>
      </c>
      <c r="V93" s="41">
        <f>'Core Indicators'!FC93</f>
        <v>3</v>
      </c>
      <c r="W93" s="41" t="str">
        <f>'Core Indicators'!FK93</f>
        <v>x</v>
      </c>
      <c r="X93" s="41" t="str">
        <f>'Core Indicators'!FS93</f>
        <v>x</v>
      </c>
      <c r="Y93" s="41">
        <f>'Core Indicators'!GA93</f>
        <v>1</v>
      </c>
      <c r="Z93" s="41">
        <f>'Core Indicators'!GI93</f>
        <v>1</v>
      </c>
      <c r="AA93" s="41">
        <f>'Core Indicators'!GQ93</f>
        <v>2</v>
      </c>
      <c r="AB93" s="41">
        <f>'Core Indicators'!GY93</f>
        <v>1</v>
      </c>
      <c r="AC93" s="41">
        <f>'Core Indicators'!HG93</f>
        <v>0</v>
      </c>
      <c r="AD93" s="41">
        <f>'Core Indicators'!HO93</f>
        <v>3</v>
      </c>
      <c r="AE93" s="41">
        <f>'Core Indicators'!HW93</f>
        <v>1</v>
      </c>
      <c r="AF93" s="41">
        <f>'Core Indicators'!IE93</f>
        <v>1</v>
      </c>
      <c r="AG93" s="41">
        <f>'Core Indicators'!IM93</f>
        <v>2</v>
      </c>
    </row>
    <row r="94" spans="1:33" ht="20.149999999999999" customHeight="1" x14ac:dyDescent="0.35">
      <c r="A94" s="233" t="str">
        <f>'Core Indicators'!A:A</f>
        <v>Nigerian Refugees</v>
      </c>
      <c r="B94" s="233" t="str">
        <f>'Core Indicators'!B:B</f>
        <v>Displacement</v>
      </c>
      <c r="C94" s="233" t="str">
        <f>'Core Indicators'!C94</f>
        <v>NER004</v>
      </c>
      <c r="D94" s="233" t="str">
        <f>'Core Indicators'!D94</f>
        <v>Niger</v>
      </c>
      <c r="E94" s="233" t="str">
        <f>'Core Indicators'!E94</f>
        <v>NER</v>
      </c>
      <c r="F94" s="42">
        <f>'Core Indicators'!O94</f>
        <v>41796</v>
      </c>
      <c r="G94" s="42">
        <f>'Core Indicators'!W94</f>
        <v>5057000</v>
      </c>
      <c r="H94" s="42">
        <f>'Core Indicators'!AE94</f>
        <v>796000</v>
      </c>
      <c r="I94" s="42">
        <f>'Core Indicators'!AM94</f>
        <v>99000</v>
      </c>
      <c r="J94" s="42">
        <f>'Core Indicators'!AU94</f>
        <v>0</v>
      </c>
      <c r="K94" s="42" t="str">
        <f>'Core Indicators'!BC94</f>
        <v>x</v>
      </c>
      <c r="L94" s="42">
        <f>'Core Indicators'!BK94</f>
        <v>15</v>
      </c>
      <c r="M94" s="42">
        <f>'Core Indicators'!BS94</f>
        <v>0</v>
      </c>
      <c r="N94" s="42">
        <f>'Core Indicators'!CA94</f>
        <v>0</v>
      </c>
      <c r="O94" s="42" t="e">
        <f>'Core Indicators'!CI94</f>
        <v>#N/A</v>
      </c>
      <c r="P94" s="42">
        <f>'Core Indicators'!CQ94</f>
        <v>0</v>
      </c>
      <c r="Q94" s="42">
        <f>'Core Indicators'!DG94</f>
        <v>4261000</v>
      </c>
      <c r="R94" s="42">
        <f>'Core Indicators'!DO94</f>
        <v>0</v>
      </c>
      <c r="S94" s="42">
        <f>'Core Indicators'!DW94</f>
        <v>532000</v>
      </c>
      <c r="T94" s="42">
        <f>'Core Indicators'!EE94</f>
        <v>264000</v>
      </c>
      <c r="U94" s="42">
        <f>'Core Indicators'!EM94</f>
        <v>0</v>
      </c>
      <c r="V94" s="42">
        <f>'Core Indicators'!FC94</f>
        <v>3</v>
      </c>
      <c r="W94" s="42" t="str">
        <f>'Core Indicators'!FK94</f>
        <v>x</v>
      </c>
      <c r="X94" s="42" t="str">
        <f>'Core Indicators'!FS94</f>
        <v>x</v>
      </c>
      <c r="Y94" s="42">
        <f>'Core Indicators'!GA94</f>
        <v>1</v>
      </c>
      <c r="Z94" s="42">
        <f>'Core Indicators'!GI94</f>
        <v>1</v>
      </c>
      <c r="AA94" s="42">
        <f>'Core Indicators'!GQ94</f>
        <v>2</v>
      </c>
      <c r="AB94" s="42">
        <f>'Core Indicators'!GY94</f>
        <v>1</v>
      </c>
      <c r="AC94" s="42">
        <f>'Core Indicators'!HG94</f>
        <v>0</v>
      </c>
      <c r="AD94" s="42">
        <f>'Core Indicators'!HO94</f>
        <v>3</v>
      </c>
      <c r="AE94" s="42">
        <f>'Core Indicators'!HW94</f>
        <v>1</v>
      </c>
      <c r="AF94" s="42">
        <f>'Core Indicators'!IE94</f>
        <v>1</v>
      </c>
      <c r="AG94" s="42">
        <f>'Core Indicators'!IM94</f>
        <v>3</v>
      </c>
    </row>
    <row r="95" spans="1:33" ht="20.149999999999999" customHeight="1" x14ac:dyDescent="0.35">
      <c r="A95" s="62" t="str">
        <f>'Core Indicators'!A:A</f>
        <v>Complex crisis in Niger</v>
      </c>
      <c r="B95" s="62" t="str">
        <f>'Core Indicators'!B:B</f>
        <v>Conflict,Displacement,Drought,Floods,Food Security,Violence</v>
      </c>
      <c r="C95" s="62" t="str">
        <f>'Core Indicators'!C95</f>
        <v>NER006</v>
      </c>
      <c r="D95" s="62" t="str">
        <f>'Core Indicators'!D95</f>
        <v>Niger</v>
      </c>
      <c r="E95" s="62" t="str">
        <f>'Core Indicators'!E95</f>
        <v>NER</v>
      </c>
      <c r="F95" s="41">
        <f>'Core Indicators'!O95</f>
        <v>1186408</v>
      </c>
      <c r="G95" s="41">
        <f>'Core Indicators'!W95</f>
        <v>27139000</v>
      </c>
      <c r="H95" s="41">
        <f>'Core Indicators'!AE95</f>
        <v>9900000</v>
      </c>
      <c r="I95" s="41">
        <f>'Core Indicators'!AM95</f>
        <v>944000</v>
      </c>
      <c r="J95" s="41" t="str">
        <f>'Core Indicators'!AU95</f>
        <v>x</v>
      </c>
      <c r="K95" s="41" t="str">
        <f>'Core Indicators'!BC95</f>
        <v>x</v>
      </c>
      <c r="L95" s="41">
        <f>'Core Indicators'!BK95</f>
        <v>792</v>
      </c>
      <c r="M95" s="41" t="str">
        <f>'Core Indicators'!BS95</f>
        <v>x</v>
      </c>
      <c r="N95" s="41" t="str">
        <f>'Core Indicators'!CA95</f>
        <v>x</v>
      </c>
      <c r="O95" s="41" t="e">
        <f>'Core Indicators'!CI95</f>
        <v>#N/A</v>
      </c>
      <c r="P95" s="41" t="str">
        <f>'Core Indicators'!CQ95</f>
        <v>x</v>
      </c>
      <c r="Q95" s="41">
        <f>'Core Indicators'!DG95</f>
        <v>17239000</v>
      </c>
      <c r="R95" s="41">
        <f>'Core Indicators'!DO95</f>
        <v>5600000</v>
      </c>
      <c r="S95" s="41">
        <f>'Core Indicators'!DW95</f>
        <v>3023000</v>
      </c>
      <c r="T95" s="41">
        <f>'Core Indicators'!EE95</f>
        <v>1277000</v>
      </c>
      <c r="U95" s="41" t="str">
        <f>'Core Indicators'!EM95</f>
        <v>x</v>
      </c>
      <c r="V95" s="41">
        <f>'Core Indicators'!FC95</f>
        <v>4</v>
      </c>
      <c r="W95" s="41" t="str">
        <f>'Core Indicators'!FK95</f>
        <v>x</v>
      </c>
      <c r="X95" s="41" t="str">
        <f>'Core Indicators'!FS95</f>
        <v>x</v>
      </c>
      <c r="Y95" s="41">
        <f>'Core Indicators'!GA95</f>
        <v>1</v>
      </c>
      <c r="Z95" s="41">
        <f>'Core Indicators'!GI95</f>
        <v>1</v>
      </c>
      <c r="AA95" s="41">
        <f>'Core Indicators'!GQ95</f>
        <v>2</v>
      </c>
      <c r="AB95" s="41">
        <f>'Core Indicators'!GY95</f>
        <v>1</v>
      </c>
      <c r="AC95" s="41">
        <f>'Core Indicators'!HG95</f>
        <v>0</v>
      </c>
      <c r="AD95" s="41">
        <f>'Core Indicators'!HO95</f>
        <v>3</v>
      </c>
      <c r="AE95" s="41">
        <f>'Core Indicators'!HW95</f>
        <v>2</v>
      </c>
      <c r="AF95" s="41">
        <f>'Core Indicators'!IE95</f>
        <v>1</v>
      </c>
      <c r="AG95" s="41">
        <f>'Core Indicators'!IM95</f>
        <v>3</v>
      </c>
    </row>
    <row r="96" spans="1:33" ht="20.149999999999999" customHeight="1" x14ac:dyDescent="0.35">
      <c r="A96" s="233" t="str">
        <f>'Core Indicators'!A:A</f>
        <v>Complex crisis in Nigeria</v>
      </c>
      <c r="B96" s="233" t="str">
        <f>'Core Indicators'!B:B</f>
        <v>Conflict,Displacement,Violence,Floods</v>
      </c>
      <c r="C96" s="233" t="str">
        <f>'Core Indicators'!C96</f>
        <v>NGA001</v>
      </c>
      <c r="D96" s="233" t="str">
        <f>'Core Indicators'!D96</f>
        <v>Nigeria</v>
      </c>
      <c r="E96" s="233" t="str">
        <f>'Core Indicators'!E96</f>
        <v>NGA</v>
      </c>
      <c r="F96" s="42">
        <f>'Core Indicators'!O96</f>
        <v>910770</v>
      </c>
      <c r="G96" s="42">
        <f>'Core Indicators'!W96</f>
        <v>206655000</v>
      </c>
      <c r="H96" s="42">
        <f>'Core Indicators'!AE96</f>
        <v>107372000</v>
      </c>
      <c r="I96" s="42">
        <f>'Core Indicators'!AM96</f>
        <v>6727000</v>
      </c>
      <c r="J96" s="42" t="str">
        <f>'Core Indicators'!AU96</f>
        <v>x</v>
      </c>
      <c r="K96" s="42">
        <f>'Core Indicators'!BC96</f>
        <v>6229517</v>
      </c>
      <c r="L96" s="42">
        <f>'Core Indicators'!BK96</f>
        <v>4693</v>
      </c>
      <c r="M96" s="42" t="str">
        <f>'Core Indicators'!BS96</f>
        <v>x</v>
      </c>
      <c r="N96" s="42" t="str">
        <f>'Core Indicators'!CA96</f>
        <v>x</v>
      </c>
      <c r="O96" s="42" t="e">
        <f>'Core Indicators'!CI96</f>
        <v>#N/A</v>
      </c>
      <c r="P96" s="42" t="str">
        <f>'Core Indicators'!CQ96</f>
        <v>x</v>
      </c>
      <c r="Q96" s="42">
        <f>'Core Indicators'!DG96</f>
        <v>99282000</v>
      </c>
      <c r="R96" s="42">
        <f>'Core Indicators'!DO96</f>
        <v>82282000</v>
      </c>
      <c r="S96" s="42">
        <f>'Core Indicators'!DW96</f>
        <v>24103000</v>
      </c>
      <c r="T96" s="42">
        <f>'Core Indicators'!EE96</f>
        <v>987000</v>
      </c>
      <c r="U96" s="42">
        <f>'Core Indicators'!EM96</f>
        <v>0</v>
      </c>
      <c r="V96" s="42">
        <f>'Core Indicators'!FC96</f>
        <v>5</v>
      </c>
      <c r="W96" s="42" t="str">
        <f>'Core Indicators'!FK96</f>
        <v>x</v>
      </c>
      <c r="X96" s="42" t="str">
        <f>'Core Indicators'!FS96</f>
        <v>x</v>
      </c>
      <c r="Y96" s="42">
        <f>'Core Indicators'!GA96</f>
        <v>1</v>
      </c>
      <c r="Z96" s="42">
        <f>'Core Indicators'!GI96</f>
        <v>2</v>
      </c>
      <c r="AA96" s="42">
        <f>'Core Indicators'!GQ96</f>
        <v>2</v>
      </c>
      <c r="AB96" s="42">
        <f>'Core Indicators'!GY96</f>
        <v>3</v>
      </c>
      <c r="AC96" s="42">
        <f>'Core Indicators'!HG96</f>
        <v>2</v>
      </c>
      <c r="AD96" s="42">
        <f>'Core Indicators'!HO96</f>
        <v>3</v>
      </c>
      <c r="AE96" s="42">
        <f>'Core Indicators'!HW96</f>
        <v>2</v>
      </c>
      <c r="AF96" s="42">
        <f>'Core Indicators'!IE96</f>
        <v>1</v>
      </c>
      <c r="AG96" s="42">
        <f>'Core Indicators'!IM96</f>
        <v>3</v>
      </c>
    </row>
    <row r="97" spans="1:33" ht="20.149999999999999" customHeight="1" x14ac:dyDescent="0.35">
      <c r="A97" s="62" t="str">
        <f>'Core Indicators'!A:A</f>
        <v>Middle belt conflict</v>
      </c>
      <c r="B97" s="62" t="str">
        <f>'Core Indicators'!B:B</f>
        <v>Violence,Conflict</v>
      </c>
      <c r="C97" s="62" t="str">
        <f>'Core Indicators'!C97</f>
        <v>NGA003</v>
      </c>
      <c r="D97" s="62" t="str">
        <f>'Core Indicators'!D97</f>
        <v>Nigeria</v>
      </c>
      <c r="E97" s="62" t="str">
        <f>'Core Indicators'!E97</f>
        <v>NGA</v>
      </c>
      <c r="F97" s="41">
        <f>'Core Indicators'!O97</f>
        <v>142964</v>
      </c>
      <c r="G97" s="41">
        <f>'Core Indicators'!W97</f>
        <v>19052000</v>
      </c>
      <c r="H97" s="41">
        <f>'Core Indicators'!AE97</f>
        <v>9808000</v>
      </c>
      <c r="I97" s="41">
        <f>'Core Indicators'!AM97</f>
        <v>485000</v>
      </c>
      <c r="J97" s="41" t="str">
        <f>'Core Indicators'!AU97</f>
        <v>x</v>
      </c>
      <c r="K97" s="41" t="str">
        <f>'Core Indicators'!BC97</f>
        <v>x</v>
      </c>
      <c r="L97" s="41">
        <f>'Core Indicators'!BK97</f>
        <v>381</v>
      </c>
      <c r="M97" s="41" t="str">
        <f>'Core Indicators'!BS97</f>
        <v>x</v>
      </c>
      <c r="N97" s="41" t="str">
        <f>'Core Indicators'!CA97</f>
        <v>x</v>
      </c>
      <c r="O97" s="41" t="e">
        <f>'Core Indicators'!CI97</f>
        <v>#N/A</v>
      </c>
      <c r="P97" s="41" t="str">
        <f>'Core Indicators'!CQ97</f>
        <v>x</v>
      </c>
      <c r="Q97" s="41">
        <f>'Core Indicators'!DG97</f>
        <v>9243000</v>
      </c>
      <c r="R97" s="41">
        <f>'Core Indicators'!DO97</f>
        <v>7521000</v>
      </c>
      <c r="S97" s="41">
        <f>'Core Indicators'!DW97</f>
        <v>2227000</v>
      </c>
      <c r="T97" s="41">
        <f>'Core Indicators'!EE97</f>
        <v>60000</v>
      </c>
      <c r="U97" s="41">
        <f>'Core Indicators'!EM97</f>
        <v>0</v>
      </c>
      <c r="V97" s="41">
        <f>'Core Indicators'!FC97</f>
        <v>2</v>
      </c>
      <c r="W97" s="41" t="str">
        <f>'Core Indicators'!FK97</f>
        <v>x</v>
      </c>
      <c r="X97" s="41" t="str">
        <f>'Core Indicators'!FS97</f>
        <v>x</v>
      </c>
      <c r="Y97" s="41">
        <f>'Core Indicators'!GA97</f>
        <v>1</v>
      </c>
      <c r="Z97" s="41">
        <f>'Core Indicators'!GI97</f>
        <v>2</v>
      </c>
      <c r="AA97" s="41">
        <f>'Core Indicators'!GQ97</f>
        <v>0</v>
      </c>
      <c r="AB97" s="41">
        <f>'Core Indicators'!GY97</f>
        <v>0</v>
      </c>
      <c r="AC97" s="41">
        <f>'Core Indicators'!HG97</f>
        <v>0</v>
      </c>
      <c r="AD97" s="41">
        <f>'Core Indicators'!HO97</f>
        <v>0</v>
      </c>
      <c r="AE97" s="41">
        <f>'Core Indicators'!HW97</f>
        <v>2</v>
      </c>
      <c r="AF97" s="41">
        <f>'Core Indicators'!IE97</f>
        <v>1</v>
      </c>
      <c r="AG97" s="41">
        <f>'Core Indicators'!IM97</f>
        <v>3</v>
      </c>
    </row>
    <row r="98" spans="1:33" ht="20.149999999999999" customHeight="1" x14ac:dyDescent="0.35">
      <c r="A98" s="233" t="str">
        <f>'Core Indicators'!A:A</f>
        <v>Lake Chad basin crisis in Nigeria</v>
      </c>
      <c r="B98" s="233" t="str">
        <f>'Core Indicators'!B:B</f>
        <v>Conflict,Displacement</v>
      </c>
      <c r="C98" s="233" t="str">
        <f>'Core Indicators'!C98</f>
        <v>NGA004</v>
      </c>
      <c r="D98" s="233" t="str">
        <f>'Core Indicators'!D98</f>
        <v>Nigeria</v>
      </c>
      <c r="E98" s="233" t="str">
        <f>'Core Indicators'!E98</f>
        <v>NGA</v>
      </c>
      <c r="F98" s="42">
        <f>'Core Indicators'!O98</f>
        <v>157918</v>
      </c>
      <c r="G98" s="42">
        <f>'Core Indicators'!W98</f>
        <v>16053000</v>
      </c>
      <c r="H98" s="42">
        <f>'Core Indicators'!AE98</f>
        <v>16053000</v>
      </c>
      <c r="I98" s="42">
        <f>'Core Indicators'!AM98</f>
        <v>4635000</v>
      </c>
      <c r="J98" s="42" t="str">
        <f>'Core Indicators'!AU98</f>
        <v>x</v>
      </c>
      <c r="K98" s="42">
        <f>'Core Indicators'!BC98</f>
        <v>4800000</v>
      </c>
      <c r="L98" s="42">
        <f>'Core Indicators'!BK98</f>
        <v>1450</v>
      </c>
      <c r="M98" s="42" t="str">
        <f>'Core Indicators'!BS98</f>
        <v>x</v>
      </c>
      <c r="N98" s="42" t="str">
        <f>'Core Indicators'!CA98</f>
        <v>x</v>
      </c>
      <c r="O98" s="42" t="e">
        <f>'Core Indicators'!CI98</f>
        <v>#N/A</v>
      </c>
      <c r="P98" s="42" t="str">
        <f>'Core Indicators'!CQ98</f>
        <v>x</v>
      </c>
      <c r="Q98" s="42">
        <f>'Core Indicators'!DG98</f>
        <v>0</v>
      </c>
      <c r="R98" s="42">
        <f>'Core Indicators'!DO98</f>
        <v>8183000</v>
      </c>
      <c r="S98" s="42">
        <f>'Core Indicators'!DW98</f>
        <v>5920000</v>
      </c>
      <c r="T98" s="42">
        <f>'Core Indicators'!EE98</f>
        <v>1950000</v>
      </c>
      <c r="U98" s="42" t="str">
        <f>'Core Indicators'!EM98</f>
        <v>x</v>
      </c>
      <c r="V98" s="42">
        <f>'Core Indicators'!FC98</f>
        <v>3</v>
      </c>
      <c r="W98" s="42" t="str">
        <f>'Core Indicators'!FK98</f>
        <v>x</v>
      </c>
      <c r="X98" s="42" t="str">
        <f>'Core Indicators'!FS98</f>
        <v>x</v>
      </c>
      <c r="Y98" s="42">
        <f>'Core Indicators'!GA98</f>
        <v>1</v>
      </c>
      <c r="Z98" s="42">
        <f>'Core Indicators'!GI98</f>
        <v>3</v>
      </c>
      <c r="AA98" s="42">
        <f>'Core Indicators'!GQ98</f>
        <v>2</v>
      </c>
      <c r="AB98" s="42">
        <f>'Core Indicators'!GY98</f>
        <v>3</v>
      </c>
      <c r="AC98" s="42">
        <f>'Core Indicators'!HG98</f>
        <v>2</v>
      </c>
      <c r="AD98" s="42">
        <f>'Core Indicators'!HO98</f>
        <v>3</v>
      </c>
      <c r="AE98" s="42">
        <f>'Core Indicators'!HW98</f>
        <v>3</v>
      </c>
      <c r="AF98" s="42">
        <f>'Core Indicators'!IE98</f>
        <v>1</v>
      </c>
      <c r="AG98" s="42">
        <f>'Core Indicators'!IM98</f>
        <v>3</v>
      </c>
    </row>
    <row r="99" spans="1:33" ht="20.149999999999999" customHeight="1" x14ac:dyDescent="0.35">
      <c r="A99" s="62" t="str">
        <f>'Core Indicators'!A:A</f>
        <v>Northwest Banditry</v>
      </c>
      <c r="B99" s="62" t="str">
        <f>'Core Indicators'!B:B</f>
        <v>Violence,Displacement</v>
      </c>
      <c r="C99" s="62" t="str">
        <f>'Core Indicators'!C99</f>
        <v>NGA007</v>
      </c>
      <c r="D99" s="62" t="str">
        <f>'Core Indicators'!D99</f>
        <v>Nigeria</v>
      </c>
      <c r="E99" s="62" t="str">
        <f>'Core Indicators'!E99</f>
        <v>NGA</v>
      </c>
      <c r="F99" s="41">
        <f>'Core Indicators'!O99</f>
        <v>237708</v>
      </c>
      <c r="G99" s="41">
        <f>'Core Indicators'!W99</f>
        <v>45288000</v>
      </c>
      <c r="H99" s="41">
        <f>'Core Indicators'!AE99</f>
        <v>24396000</v>
      </c>
      <c r="I99" s="41">
        <f>'Core Indicators'!AM99</f>
        <v>765000</v>
      </c>
      <c r="J99" s="41" t="str">
        <f>'Core Indicators'!AU99</f>
        <v>x</v>
      </c>
      <c r="K99" s="41" t="str">
        <f>'Core Indicators'!BC99</f>
        <v>x</v>
      </c>
      <c r="L99" s="41">
        <f>'Core Indicators'!BK99</f>
        <v>1973</v>
      </c>
      <c r="M99" s="41" t="str">
        <f>'Core Indicators'!BS99</f>
        <v>x</v>
      </c>
      <c r="N99" s="41" t="str">
        <f>'Core Indicators'!CA99</f>
        <v>x</v>
      </c>
      <c r="O99" s="41" t="e">
        <f>'Core Indicators'!CI99</f>
        <v>#N/A</v>
      </c>
      <c r="P99" s="41" t="str">
        <f>'Core Indicators'!CQ99</f>
        <v>x</v>
      </c>
      <c r="Q99" s="41">
        <f>'Core Indicators'!DG99</f>
        <v>20892000</v>
      </c>
      <c r="R99" s="41">
        <f>'Core Indicators'!DO99</f>
        <v>16695000</v>
      </c>
      <c r="S99" s="41">
        <f>'Core Indicators'!DW99</f>
        <v>7541000</v>
      </c>
      <c r="T99" s="41">
        <f>'Core Indicators'!EE99</f>
        <v>160000</v>
      </c>
      <c r="U99" s="41">
        <f>'Core Indicators'!EM99</f>
        <v>0</v>
      </c>
      <c r="V99" s="41">
        <f>'Core Indicators'!FC99</f>
        <v>2</v>
      </c>
      <c r="W99" s="41" t="str">
        <f>'Core Indicators'!FK99</f>
        <v>x</v>
      </c>
      <c r="X99" s="41" t="str">
        <f>'Core Indicators'!FS99</f>
        <v>x</v>
      </c>
      <c r="Y99" s="41">
        <f>'Core Indicators'!GA99</f>
        <v>1</v>
      </c>
      <c r="Z99" s="41">
        <f>'Core Indicators'!GI99</f>
        <v>2</v>
      </c>
      <c r="AA99" s="41">
        <f>'Core Indicators'!GQ99</f>
        <v>0</v>
      </c>
      <c r="AB99" s="41">
        <f>'Core Indicators'!GY99</f>
        <v>0</v>
      </c>
      <c r="AC99" s="41">
        <f>'Core Indicators'!HG99</f>
        <v>0</v>
      </c>
      <c r="AD99" s="41">
        <f>'Core Indicators'!HO99</f>
        <v>2</v>
      </c>
      <c r="AE99" s="41">
        <f>'Core Indicators'!HW99</f>
        <v>2</v>
      </c>
      <c r="AF99" s="41">
        <f>'Core Indicators'!IE99</f>
        <v>1</v>
      </c>
      <c r="AG99" s="41">
        <f>'Core Indicators'!IM99</f>
        <v>3</v>
      </c>
    </row>
    <row r="100" spans="1:33" ht="20.149999999999999" customHeight="1" x14ac:dyDescent="0.35">
      <c r="A100" s="233" t="str">
        <f>'Core Indicators'!A:A</f>
        <v>Cameroonian Refugees in Nigeria</v>
      </c>
      <c r="B100" s="233" t="str">
        <f>'Core Indicators'!B:B</f>
        <v>Displacement</v>
      </c>
      <c r="C100" s="233" t="str">
        <f>'Core Indicators'!C100</f>
        <v>NGA008</v>
      </c>
      <c r="D100" s="233" t="str">
        <f>'Core Indicators'!D100</f>
        <v>Nigeria</v>
      </c>
      <c r="E100" s="233" t="str">
        <f>'Core Indicators'!E100</f>
        <v>NGA</v>
      </c>
      <c r="F100" s="42">
        <f>'Core Indicators'!O100</f>
        <v>108869</v>
      </c>
      <c r="G100" s="42">
        <f>'Core Indicators'!W100</f>
        <v>12675000</v>
      </c>
      <c r="H100" s="42">
        <f>'Core Indicators'!AE100</f>
        <v>101000</v>
      </c>
      <c r="I100" s="42">
        <f>'Core Indicators'!AM100</f>
        <v>101000</v>
      </c>
      <c r="J100" s="42" t="str">
        <f>'Core Indicators'!AU100</f>
        <v>x</v>
      </c>
      <c r="K100" s="42" t="str">
        <f>'Core Indicators'!BC100</f>
        <v>x</v>
      </c>
      <c r="L100" s="42" t="str">
        <f>'Core Indicators'!BK100</f>
        <v>x</v>
      </c>
      <c r="M100" s="42" t="str">
        <f>'Core Indicators'!BS100</f>
        <v>x</v>
      </c>
      <c r="N100" s="42" t="str">
        <f>'Core Indicators'!CA100</f>
        <v>x</v>
      </c>
      <c r="O100" s="42" t="e">
        <f>'Core Indicators'!CI100</f>
        <v>#N/A</v>
      </c>
      <c r="P100" s="42" t="str">
        <f>'Core Indicators'!CQ100</f>
        <v>x</v>
      </c>
      <c r="Q100" s="42">
        <f>'Core Indicators'!DG100</f>
        <v>12573000</v>
      </c>
      <c r="R100" s="42">
        <f>'Core Indicators'!DO100</f>
        <v>0</v>
      </c>
      <c r="S100" s="42">
        <f>'Core Indicators'!DW100</f>
        <v>101000</v>
      </c>
      <c r="T100" s="42" t="str">
        <f>'Core Indicators'!EE100</f>
        <v>x</v>
      </c>
      <c r="U100" s="42" t="str">
        <f>'Core Indicators'!EM100</f>
        <v>x</v>
      </c>
      <c r="V100" s="42">
        <f>'Core Indicators'!FC100</f>
        <v>3</v>
      </c>
      <c r="W100" s="42" t="str">
        <f>'Core Indicators'!FK100</f>
        <v>x</v>
      </c>
      <c r="X100" s="42" t="str">
        <f>'Core Indicators'!FS100</f>
        <v>x</v>
      </c>
      <c r="Y100" s="42">
        <f>'Core Indicators'!GA100</f>
        <v>1</v>
      </c>
      <c r="Z100" s="42">
        <f>'Core Indicators'!GI100</f>
        <v>3</v>
      </c>
      <c r="AA100" s="42">
        <f>'Core Indicators'!GQ100</f>
        <v>0</v>
      </c>
      <c r="AB100" s="42">
        <f>'Core Indicators'!GY100</f>
        <v>0</v>
      </c>
      <c r="AC100" s="42">
        <f>'Core Indicators'!HG100</f>
        <v>0</v>
      </c>
      <c r="AD100" s="42">
        <f>'Core Indicators'!HO100</f>
        <v>1</v>
      </c>
      <c r="AE100" s="42">
        <f>'Core Indicators'!HW100</f>
        <v>0</v>
      </c>
      <c r="AF100" s="42">
        <f>'Core Indicators'!IE100</f>
        <v>1</v>
      </c>
      <c r="AG100" s="42">
        <f>'Core Indicators'!IM100</f>
        <v>3</v>
      </c>
    </row>
    <row r="101" spans="1:33" ht="20.149999999999999" customHeight="1" x14ac:dyDescent="0.35">
      <c r="A101" s="62" t="str">
        <f>'Core Indicators'!A:A</f>
        <v>Socioeconomic crisis in Nicaragua</v>
      </c>
      <c r="B101" s="62" t="str">
        <f>'Core Indicators'!B:B</f>
        <v>Socio-political</v>
      </c>
      <c r="C101" s="62" t="str">
        <f>'Core Indicators'!C101</f>
        <v>NIC001</v>
      </c>
      <c r="D101" s="62" t="str">
        <f>'Core Indicators'!D101</f>
        <v>Nicaragua</v>
      </c>
      <c r="E101" s="62" t="str">
        <f>'Core Indicators'!E101</f>
        <v>NIC</v>
      </c>
      <c r="F101" s="41">
        <f>'Core Indicators'!O101</f>
        <v>120340</v>
      </c>
      <c r="G101" s="41">
        <f>'Core Indicators'!W101</f>
        <v>6141000</v>
      </c>
      <c r="H101" s="41">
        <f>'Core Indicators'!AE101</f>
        <v>1773000</v>
      </c>
      <c r="I101" s="41">
        <f>'Core Indicators'!AM101</f>
        <v>725000</v>
      </c>
      <c r="J101" s="41" t="str">
        <f>'Core Indicators'!AU101</f>
        <v>x</v>
      </c>
      <c r="K101" s="41" t="str">
        <f>'Core Indicators'!BC101</f>
        <v>x</v>
      </c>
      <c r="L101" s="41">
        <f>'Core Indicators'!BK101</f>
        <v>4</v>
      </c>
      <c r="M101" s="41" t="str">
        <f>'Core Indicators'!BS101</f>
        <v>x</v>
      </c>
      <c r="N101" s="41" t="str">
        <f>'Core Indicators'!CA101</f>
        <v>x</v>
      </c>
      <c r="O101" s="41" t="e">
        <f>'Core Indicators'!CI101</f>
        <v>#N/A</v>
      </c>
      <c r="P101" s="41" t="str">
        <f>'Core Indicators'!CQ101</f>
        <v>x</v>
      </c>
      <c r="Q101" s="41">
        <f>'Core Indicators'!DG101</f>
        <v>4368000</v>
      </c>
      <c r="R101" s="41">
        <f>'Core Indicators'!DO101</f>
        <v>1773000</v>
      </c>
      <c r="S101" s="41" t="str">
        <f>'Core Indicators'!DW101</f>
        <v>x</v>
      </c>
      <c r="T101" s="41" t="str">
        <f>'Core Indicators'!EE101</f>
        <v>x</v>
      </c>
      <c r="U101" s="41" t="str">
        <f>'Core Indicators'!EM101</f>
        <v>x</v>
      </c>
      <c r="V101" s="41" t="str">
        <f>'Core Indicators'!FC101</f>
        <v>x</v>
      </c>
      <c r="W101" s="41" t="str">
        <f>'Core Indicators'!FK101</f>
        <v>x</v>
      </c>
      <c r="X101" s="41" t="str">
        <f>'Core Indicators'!FS101</f>
        <v>x</v>
      </c>
      <c r="Y101" s="41">
        <f>'Core Indicators'!GA101</f>
        <v>2</v>
      </c>
      <c r="Z101" s="41">
        <f>'Core Indicators'!GI101</f>
        <v>0</v>
      </c>
      <c r="AA101" s="41">
        <f>'Core Indicators'!GQ101</f>
        <v>2</v>
      </c>
      <c r="AB101" s="41">
        <f>'Core Indicators'!GY101</f>
        <v>0</v>
      </c>
      <c r="AC101" s="41">
        <f>'Core Indicators'!HG101</f>
        <v>0</v>
      </c>
      <c r="AD101" s="41">
        <f>'Core Indicators'!HO101</f>
        <v>0</v>
      </c>
      <c r="AE101" s="41">
        <f>'Core Indicators'!HW101</f>
        <v>0</v>
      </c>
      <c r="AF101" s="41">
        <f>'Core Indicators'!IE101</f>
        <v>0</v>
      </c>
      <c r="AG101" s="41">
        <f>'Core Indicators'!IM101</f>
        <v>0</v>
      </c>
    </row>
    <row r="102" spans="1:33" ht="20.149999999999999" customHeight="1" x14ac:dyDescent="0.35">
      <c r="A102" s="233" t="str">
        <f>'Core Indicators'!A:A</f>
        <v>Complex crisis in Pakistan</v>
      </c>
      <c r="B102" s="233" t="str">
        <f>'Core Indicators'!B:B</f>
        <v>Displacement,Conflict</v>
      </c>
      <c r="C102" s="233" t="str">
        <f>'Core Indicators'!C102</f>
        <v>PAK001</v>
      </c>
      <c r="D102" s="233" t="str">
        <f>'Core Indicators'!D102</f>
        <v>Pakistan</v>
      </c>
      <c r="E102" s="233" t="str">
        <f>'Core Indicators'!E102</f>
        <v>PAK</v>
      </c>
      <c r="F102" s="42">
        <f>'Core Indicators'!O102</f>
        <v>770880</v>
      </c>
      <c r="G102" s="42">
        <f>'Core Indicators'!W102</f>
        <v>252772000</v>
      </c>
      <c r="H102" s="42">
        <f>'Core Indicators'!AE102</f>
        <v>104973000</v>
      </c>
      <c r="I102" s="42">
        <f>'Core Indicators'!AM102</f>
        <v>1343000</v>
      </c>
      <c r="J102" s="42">
        <f>'Core Indicators'!AU102</f>
        <v>668</v>
      </c>
      <c r="K102" s="42" t="str">
        <f>'Core Indicators'!BC102</f>
        <v>x</v>
      </c>
      <c r="L102" s="42">
        <f>'Core Indicators'!BK102</f>
        <v>2381</v>
      </c>
      <c r="M102" s="42">
        <f>'Core Indicators'!BS102</f>
        <v>43225</v>
      </c>
      <c r="N102" s="42">
        <f>'Core Indicators'!CA102</f>
        <v>14974</v>
      </c>
      <c r="O102" s="42" t="e">
        <f>'Core Indicators'!CI102</f>
        <v>#N/A</v>
      </c>
      <c r="P102" s="42" t="str">
        <f>'Core Indicators'!CQ102</f>
        <v>x</v>
      </c>
      <c r="Q102" s="42">
        <f>'Core Indicators'!DG102</f>
        <v>147800000</v>
      </c>
      <c r="R102" s="42">
        <f>'Core Indicators'!DO102</f>
        <v>66773000</v>
      </c>
      <c r="S102" s="42">
        <f>'Core Indicators'!DW102</f>
        <v>36494000</v>
      </c>
      <c r="T102" s="42">
        <f>'Core Indicators'!EE102</f>
        <v>1706000</v>
      </c>
      <c r="U102" s="42">
        <f>'Core Indicators'!EM102</f>
        <v>0</v>
      </c>
      <c r="V102" s="42">
        <f>'Core Indicators'!FC102</f>
        <v>5</v>
      </c>
      <c r="W102" s="42">
        <f>'Core Indicators'!FK102</f>
        <v>2277100</v>
      </c>
      <c r="X102" s="42">
        <f>'Core Indicators'!FS102</f>
        <v>822400</v>
      </c>
      <c r="Y102" s="42">
        <f>'Core Indicators'!GA102</f>
        <v>2</v>
      </c>
      <c r="Z102" s="42">
        <f>'Core Indicators'!GI102</f>
        <v>2</v>
      </c>
      <c r="AA102" s="42">
        <f>'Core Indicators'!GQ102</f>
        <v>1</v>
      </c>
      <c r="AB102" s="42">
        <f>'Core Indicators'!GY102</f>
        <v>0</v>
      </c>
      <c r="AC102" s="42">
        <f>'Core Indicators'!HG102</f>
        <v>2</v>
      </c>
      <c r="AD102" s="42">
        <f>'Core Indicators'!HO102</f>
        <v>3</v>
      </c>
      <c r="AE102" s="42">
        <f>'Core Indicators'!HW102</f>
        <v>3</v>
      </c>
      <c r="AF102" s="42">
        <f>'Core Indicators'!IE102</f>
        <v>1</v>
      </c>
      <c r="AG102" s="42">
        <f>'Core Indicators'!IM102</f>
        <v>3</v>
      </c>
    </row>
    <row r="103" spans="1:33" ht="20.149999999999999" customHeight="1" x14ac:dyDescent="0.35">
      <c r="A103" s="62" t="str">
        <f>'Core Indicators'!A:A</f>
        <v>Kashmir conflict in Pakistan</v>
      </c>
      <c r="B103" s="62" t="str">
        <f>'Core Indicators'!B:B</f>
        <v>Conflict</v>
      </c>
      <c r="C103" s="62" t="str">
        <f>'Core Indicators'!C103</f>
        <v>PAK004</v>
      </c>
      <c r="D103" s="62" t="str">
        <f>'Core Indicators'!D103</f>
        <v>Pakistan</v>
      </c>
      <c r="E103" s="62" t="str">
        <f>'Core Indicators'!E103</f>
        <v>PAK</v>
      </c>
      <c r="F103" s="41">
        <f>'Core Indicators'!O103</f>
        <v>13297</v>
      </c>
      <c r="G103" s="41">
        <f>'Core Indicators'!W103</f>
        <v>4390000</v>
      </c>
      <c r="H103" s="41" t="str">
        <f>'Core Indicators'!AE103</f>
        <v>x</v>
      </c>
      <c r="I103" s="41" t="str">
        <f>'Core Indicators'!AM103</f>
        <v>x</v>
      </c>
      <c r="J103" s="41" t="str">
        <f>'Core Indicators'!AU103</f>
        <v>x</v>
      </c>
      <c r="K103" s="41" t="str">
        <f>'Core Indicators'!BC103</f>
        <v>x</v>
      </c>
      <c r="L103" s="41">
        <f>'Core Indicators'!BK103</f>
        <v>0</v>
      </c>
      <c r="M103" s="41" t="str">
        <f>'Core Indicators'!BS103</f>
        <v>x</v>
      </c>
      <c r="N103" s="41" t="str">
        <f>'Core Indicators'!CA103</f>
        <v>x</v>
      </c>
      <c r="O103" s="41" t="e">
        <f>'Core Indicators'!CI103</f>
        <v>#N/A</v>
      </c>
      <c r="P103" s="41" t="str">
        <f>'Core Indicators'!CQ103</f>
        <v>x</v>
      </c>
      <c r="Q103" s="41">
        <f>'Core Indicators'!DG103</f>
        <v>4390000</v>
      </c>
      <c r="R103" s="41" t="str">
        <f>'Core Indicators'!DO103</f>
        <v>x</v>
      </c>
      <c r="S103" s="41" t="str">
        <f>'Core Indicators'!DW103</f>
        <v>x</v>
      </c>
      <c r="T103" s="41" t="str">
        <f>'Core Indicators'!EE103</f>
        <v>x</v>
      </c>
      <c r="U103" s="41" t="str">
        <f>'Core Indicators'!EM103</f>
        <v>x</v>
      </c>
      <c r="V103" s="41">
        <f>'Core Indicators'!FC103</f>
        <v>3</v>
      </c>
      <c r="W103" s="41" t="str">
        <f>'Core Indicators'!FK103</f>
        <v>x</v>
      </c>
      <c r="X103" s="41" t="str">
        <f>'Core Indicators'!FS103</f>
        <v>x</v>
      </c>
      <c r="Y103" s="41">
        <f>'Core Indicators'!GA103</f>
        <v>1</v>
      </c>
      <c r="Z103" s="41">
        <f>'Core Indicators'!GI103</f>
        <v>2</v>
      </c>
      <c r="AA103" s="41">
        <f>'Core Indicators'!GQ103</f>
        <v>1</v>
      </c>
      <c r="AB103" s="41">
        <f>'Core Indicators'!GY103</f>
        <v>0</v>
      </c>
      <c r="AC103" s="41">
        <f>'Core Indicators'!HG103</f>
        <v>0</v>
      </c>
      <c r="AD103" s="41">
        <f>'Core Indicators'!HO103</f>
        <v>2</v>
      </c>
      <c r="AE103" s="41">
        <f>'Core Indicators'!HW103</f>
        <v>0</v>
      </c>
      <c r="AF103" s="41">
        <f>'Core Indicators'!IE103</f>
        <v>1</v>
      </c>
      <c r="AG103" s="41">
        <f>'Core Indicators'!IM103</f>
        <v>3</v>
      </c>
    </row>
    <row r="104" spans="1:33" ht="20.149999999999999" customHeight="1" x14ac:dyDescent="0.35">
      <c r="A104" s="233" t="str">
        <f>'Core Indicators'!A:A</f>
        <v>Venezuela displacement in Panama</v>
      </c>
      <c r="B104" s="233" t="str">
        <f>'Core Indicators'!B:B</f>
        <v>Displacement</v>
      </c>
      <c r="C104" s="233" t="str">
        <f>'Core Indicators'!C104</f>
        <v>PAN002</v>
      </c>
      <c r="D104" s="233" t="str">
        <f>'Core Indicators'!D104</f>
        <v>Panama</v>
      </c>
      <c r="E104" s="233" t="str">
        <f>'Core Indicators'!E104</f>
        <v>PAN</v>
      </c>
      <c r="F104" s="42">
        <f>'Core Indicators'!O104</f>
        <v>74180</v>
      </c>
      <c r="G104" s="42">
        <f>'Core Indicators'!W104</f>
        <v>4515000</v>
      </c>
      <c r="H104" s="42">
        <f>'Core Indicators'!AE104</f>
        <v>464000</v>
      </c>
      <c r="I104" s="42">
        <f>'Core Indicators'!AM104</f>
        <v>458000</v>
      </c>
      <c r="J104" s="42" t="str">
        <f>'Core Indicators'!AU104</f>
        <v>x</v>
      </c>
      <c r="K104" s="42" t="str">
        <f>'Core Indicators'!BC104</f>
        <v>x</v>
      </c>
      <c r="L104" s="42" t="str">
        <f>'Core Indicators'!BK104</f>
        <v>x</v>
      </c>
      <c r="M104" s="42" t="str">
        <f>'Core Indicators'!BS104</f>
        <v>x</v>
      </c>
      <c r="N104" s="42" t="str">
        <f>'Core Indicators'!CA104</f>
        <v>x</v>
      </c>
      <c r="O104" s="42" t="e">
        <f>'Core Indicators'!CI104</f>
        <v>#N/A</v>
      </c>
      <c r="P104" s="42" t="str">
        <f>'Core Indicators'!CQ104</f>
        <v>x</v>
      </c>
      <c r="Q104" s="42">
        <f>'Core Indicators'!DG104</f>
        <v>4051000</v>
      </c>
      <c r="R104" s="42">
        <f>'Core Indicators'!DO104</f>
        <v>52000</v>
      </c>
      <c r="S104" s="42">
        <f>'Core Indicators'!DW104</f>
        <v>412000</v>
      </c>
      <c r="T104" s="42">
        <f>'Core Indicators'!EE104</f>
        <v>0</v>
      </c>
      <c r="U104" s="42">
        <f>'Core Indicators'!EM104</f>
        <v>0</v>
      </c>
      <c r="V104" s="42">
        <f>'Core Indicators'!FC104</f>
        <v>3</v>
      </c>
      <c r="W104" s="42" t="str">
        <f>'Core Indicators'!FK104</f>
        <v>x</v>
      </c>
      <c r="X104" s="42" t="str">
        <f>'Core Indicators'!FS104</f>
        <v>x</v>
      </c>
      <c r="Y104" s="42">
        <f>'Core Indicators'!GA104</f>
        <v>1</v>
      </c>
      <c r="Z104" s="42">
        <f>'Core Indicators'!GI104</f>
        <v>1</v>
      </c>
      <c r="AA104" s="42">
        <f>'Core Indicators'!GQ104</f>
        <v>0</v>
      </c>
      <c r="AB104" s="42">
        <f>'Core Indicators'!GY104</f>
        <v>0</v>
      </c>
      <c r="AC104" s="42">
        <f>'Core Indicators'!HG104</f>
        <v>0</v>
      </c>
      <c r="AD104" s="42">
        <f>'Core Indicators'!HO104</f>
        <v>0</v>
      </c>
      <c r="AE104" s="42">
        <f>'Core Indicators'!HW104</f>
        <v>1</v>
      </c>
      <c r="AF104" s="42">
        <f>'Core Indicators'!IE104</f>
        <v>0</v>
      </c>
      <c r="AG104" s="42">
        <f>'Core Indicators'!IM104</f>
        <v>1</v>
      </c>
    </row>
    <row r="105" spans="1:33" ht="20.149999999999999" customHeight="1" x14ac:dyDescent="0.35">
      <c r="A105" s="62" t="str">
        <f>'Core Indicators'!A:A</f>
        <v>Venezuela displacement in Peru</v>
      </c>
      <c r="B105" s="62" t="str">
        <f>'Core Indicators'!B:B</f>
        <v>Displacement</v>
      </c>
      <c r="C105" s="62" t="str">
        <f>'Core Indicators'!C105</f>
        <v>PER002</v>
      </c>
      <c r="D105" s="62" t="str">
        <f>'Core Indicators'!D105</f>
        <v>Peru</v>
      </c>
      <c r="E105" s="62" t="str">
        <f>'Core Indicators'!E105</f>
        <v>PER</v>
      </c>
      <c r="F105" s="41">
        <f>'Core Indicators'!O105</f>
        <v>1280000</v>
      </c>
      <c r="G105" s="41">
        <f>'Core Indicators'!W105</f>
        <v>33846000</v>
      </c>
      <c r="H105" s="41">
        <f>'Core Indicators'!AE105</f>
        <v>33846000</v>
      </c>
      <c r="I105" s="41">
        <f>'Core Indicators'!AM105</f>
        <v>2053000</v>
      </c>
      <c r="J105" s="41" t="str">
        <f>'Core Indicators'!AU105</f>
        <v>x</v>
      </c>
      <c r="K105" s="41" t="str">
        <f>'Core Indicators'!BC105</f>
        <v>x</v>
      </c>
      <c r="L105" s="41" t="str">
        <f>'Core Indicators'!BK105</f>
        <v>x</v>
      </c>
      <c r="M105" s="41" t="str">
        <f>'Core Indicators'!BS105</f>
        <v>x</v>
      </c>
      <c r="N105" s="41" t="str">
        <f>'Core Indicators'!CA105</f>
        <v>x</v>
      </c>
      <c r="O105" s="41" t="e">
        <f>'Core Indicators'!CI105</f>
        <v>#N/A</v>
      </c>
      <c r="P105" s="41" t="str">
        <f>'Core Indicators'!CQ105</f>
        <v>x</v>
      </c>
      <c r="Q105" s="41">
        <f>'Core Indicators'!DG105</f>
        <v>0</v>
      </c>
      <c r="R105" s="41">
        <f>'Core Indicators'!DO105</f>
        <v>31896000</v>
      </c>
      <c r="S105" s="41">
        <f>'Core Indicators'!DW105</f>
        <v>1950000</v>
      </c>
      <c r="T105" s="41" t="str">
        <f>'Core Indicators'!EE105</f>
        <v>x</v>
      </c>
      <c r="U105" s="41" t="str">
        <f>'Core Indicators'!EM105</f>
        <v>x</v>
      </c>
      <c r="V105" s="41">
        <f>'Core Indicators'!FC105</f>
        <v>3</v>
      </c>
      <c r="W105" s="41" t="str">
        <f>'Core Indicators'!FK105</f>
        <v>x</v>
      </c>
      <c r="X105" s="41" t="str">
        <f>'Core Indicators'!FS105</f>
        <v>x</v>
      </c>
      <c r="Y105" s="41">
        <f>'Core Indicators'!GA105</f>
        <v>0</v>
      </c>
      <c r="Z105" s="41">
        <f>'Core Indicators'!GI105</f>
        <v>0</v>
      </c>
      <c r="AA105" s="41">
        <f>'Core Indicators'!GQ105</f>
        <v>0</v>
      </c>
      <c r="AB105" s="41">
        <f>'Core Indicators'!GY105</f>
        <v>0</v>
      </c>
      <c r="AC105" s="41">
        <f>'Core Indicators'!HG105</f>
        <v>2</v>
      </c>
      <c r="AD105" s="41">
        <f>'Core Indicators'!HO105</f>
        <v>1</v>
      </c>
      <c r="AE105" s="41">
        <f>'Core Indicators'!HW105</f>
        <v>0</v>
      </c>
      <c r="AF105" s="41">
        <f>'Core Indicators'!IE105</f>
        <v>1</v>
      </c>
      <c r="AG105" s="41">
        <f>'Core Indicators'!IM105</f>
        <v>1</v>
      </c>
    </row>
    <row r="106" spans="1:33" ht="20.149999999999999" customHeight="1" x14ac:dyDescent="0.35">
      <c r="A106" s="233" t="str">
        <f>'Core Indicators'!A:A</f>
        <v>Multiple crises in the Philippines</v>
      </c>
      <c r="B106" s="233" t="str">
        <f>'Core Indicators'!B:B</f>
        <v>Conflict,Cyclone,Violence,Floods,Other seasonal event</v>
      </c>
      <c r="C106" s="233" t="str">
        <f>'Core Indicators'!C106</f>
        <v>PHL001</v>
      </c>
      <c r="D106" s="233" t="str">
        <f>'Core Indicators'!D106</f>
        <v>Philippines</v>
      </c>
      <c r="E106" s="233" t="str">
        <f>'Core Indicators'!E106</f>
        <v>PHL</v>
      </c>
      <c r="F106" s="42">
        <f>'Core Indicators'!O106</f>
        <v>243040</v>
      </c>
      <c r="G106" s="42">
        <f>'Core Indicators'!W106</f>
        <v>90277000</v>
      </c>
      <c r="H106" s="42">
        <f>'Core Indicators'!AE106</f>
        <v>13372000</v>
      </c>
      <c r="I106" s="42">
        <f>'Core Indicators'!AM106</f>
        <v>109000</v>
      </c>
      <c r="J106" s="42">
        <f>'Core Indicators'!AU106</f>
        <v>148</v>
      </c>
      <c r="K106" s="42" t="str">
        <f>'Core Indicators'!BC106</f>
        <v>x</v>
      </c>
      <c r="L106" s="42">
        <f>'Core Indicators'!BK106</f>
        <v>313</v>
      </c>
      <c r="M106" s="42">
        <f>'Core Indicators'!BS106</f>
        <v>379209</v>
      </c>
      <c r="N106" s="42">
        <f>'Core Indicators'!CA106</f>
        <v>39964</v>
      </c>
      <c r="O106" s="42" t="e">
        <f>'Core Indicators'!CI106</f>
        <v>#N/A</v>
      </c>
      <c r="P106" s="42">
        <f>'Core Indicators'!CQ106</f>
        <v>362999545</v>
      </c>
      <c r="Q106" s="42">
        <f>'Core Indicators'!DG106</f>
        <v>76905000</v>
      </c>
      <c r="R106" s="42">
        <f>'Core Indicators'!DO106</f>
        <v>10675000</v>
      </c>
      <c r="S106" s="42">
        <f>'Core Indicators'!DW106</f>
        <v>2697000</v>
      </c>
      <c r="T106" s="42" t="str">
        <f>'Core Indicators'!EE106</f>
        <v>x</v>
      </c>
      <c r="U106" s="42" t="str">
        <f>'Core Indicators'!EM106</f>
        <v>x</v>
      </c>
      <c r="V106" s="42">
        <f>'Core Indicators'!FC106</f>
        <v>4</v>
      </c>
      <c r="W106" s="42" t="str">
        <f>'Core Indicators'!FK106</f>
        <v>x</v>
      </c>
      <c r="X106" s="42" t="str">
        <f>'Core Indicators'!FS106</f>
        <v>x</v>
      </c>
      <c r="Y106" s="42">
        <f>'Core Indicators'!GA106</f>
        <v>1</v>
      </c>
      <c r="Z106" s="42">
        <f>'Core Indicators'!GI106</f>
        <v>0</v>
      </c>
      <c r="AA106" s="42">
        <f>'Core Indicators'!GQ106</f>
        <v>0</v>
      </c>
      <c r="AB106" s="42">
        <f>'Core Indicators'!GY106</f>
        <v>0</v>
      </c>
      <c r="AC106" s="42">
        <f>'Core Indicators'!HG106</f>
        <v>0</v>
      </c>
      <c r="AD106" s="42">
        <f>'Core Indicators'!HO106</f>
        <v>0</v>
      </c>
      <c r="AE106" s="42">
        <f>'Core Indicators'!HW106</f>
        <v>0</v>
      </c>
      <c r="AF106" s="42">
        <f>'Core Indicators'!IE106</f>
        <v>1</v>
      </c>
      <c r="AG106" s="42">
        <f>'Core Indicators'!IM106</f>
        <v>3</v>
      </c>
    </row>
    <row r="107" spans="1:33" ht="20.149999999999999" customHeight="1" x14ac:dyDescent="0.35">
      <c r="A107" s="62" t="str">
        <f>'Core Indicators'!A:A</f>
        <v>Mindanao conflict</v>
      </c>
      <c r="B107" s="62" t="str">
        <f>'Core Indicators'!B:B</f>
        <v>Conflict,Violence</v>
      </c>
      <c r="C107" s="62" t="str">
        <f>'Core Indicators'!C107</f>
        <v>PHL003</v>
      </c>
      <c r="D107" s="62" t="str">
        <f>'Core Indicators'!D107</f>
        <v>Philippines</v>
      </c>
      <c r="E107" s="62" t="str">
        <f>'Core Indicators'!E107</f>
        <v>PHL</v>
      </c>
      <c r="F107" s="41">
        <f>'Core Indicators'!O107</f>
        <v>99949</v>
      </c>
      <c r="G107" s="41">
        <f>'Core Indicators'!W107</f>
        <v>26252000</v>
      </c>
      <c r="H107" s="41">
        <f>'Core Indicators'!AE107</f>
        <v>106000</v>
      </c>
      <c r="I107" s="41">
        <f>'Core Indicators'!AM107</f>
        <v>106000</v>
      </c>
      <c r="J107" s="41" t="str">
        <f>'Core Indicators'!AU107</f>
        <v>x</v>
      </c>
      <c r="K107" s="41" t="str">
        <f>'Core Indicators'!BC107</f>
        <v>x</v>
      </c>
      <c r="L107" s="41">
        <f>'Core Indicators'!BK107</f>
        <v>133</v>
      </c>
      <c r="M107" s="41" t="str">
        <f>'Core Indicators'!BS107</f>
        <v>x</v>
      </c>
      <c r="N107" s="41" t="str">
        <f>'Core Indicators'!CA107</f>
        <v>x</v>
      </c>
      <c r="O107" s="41" t="e">
        <f>'Core Indicators'!CI107</f>
        <v>#N/A</v>
      </c>
      <c r="P107" s="41" t="str">
        <f>'Core Indicators'!CQ107</f>
        <v>x</v>
      </c>
      <c r="Q107" s="41">
        <f>'Core Indicators'!DG107</f>
        <v>26146000</v>
      </c>
      <c r="R107" s="41">
        <f>'Core Indicators'!DO107</f>
        <v>0</v>
      </c>
      <c r="S107" s="41">
        <f>'Core Indicators'!DW107</f>
        <v>97000</v>
      </c>
      <c r="T107" s="41" t="str">
        <f>'Core Indicators'!EE107</f>
        <v>x</v>
      </c>
      <c r="U107" s="41" t="str">
        <f>'Core Indicators'!EM107</f>
        <v>x</v>
      </c>
      <c r="V107" s="41">
        <f>'Core Indicators'!FC107</f>
        <v>4</v>
      </c>
      <c r="W107" s="41" t="str">
        <f>'Core Indicators'!FK107</f>
        <v>x</v>
      </c>
      <c r="X107" s="41" t="str">
        <f>'Core Indicators'!FS107</f>
        <v>x</v>
      </c>
      <c r="Y107" s="41">
        <f>'Core Indicators'!GA107</f>
        <v>1</v>
      </c>
      <c r="Z107" s="41">
        <f>'Core Indicators'!GI107</f>
        <v>0</v>
      </c>
      <c r="AA107" s="41">
        <f>'Core Indicators'!GQ107</f>
        <v>0</v>
      </c>
      <c r="AB107" s="41">
        <f>'Core Indicators'!GY107</f>
        <v>0</v>
      </c>
      <c r="AC107" s="41">
        <f>'Core Indicators'!HG107</f>
        <v>0</v>
      </c>
      <c r="AD107" s="41">
        <f>'Core Indicators'!HO107</f>
        <v>0</v>
      </c>
      <c r="AE107" s="41">
        <f>'Core Indicators'!HW107</f>
        <v>0</v>
      </c>
      <c r="AF107" s="41">
        <f>'Core Indicators'!IE107</f>
        <v>1</v>
      </c>
      <c r="AG107" s="41">
        <f>'Core Indicators'!IM107</f>
        <v>3</v>
      </c>
    </row>
    <row r="108" spans="1:33" ht="20.149999999999999" customHeight="1" x14ac:dyDescent="0.35">
      <c r="A108" s="233" t="str">
        <f>'Core Indicators'!A:A</f>
        <v>Typhoon Trami in Philippines</v>
      </c>
      <c r="B108" s="233" t="str">
        <f>'Core Indicators'!B:B</f>
        <v>Cyclone</v>
      </c>
      <c r="C108" s="233" t="str">
        <f>'Core Indicators'!C108</f>
        <v>PHL016</v>
      </c>
      <c r="D108" s="233" t="str">
        <f>'Core Indicators'!D108</f>
        <v>Philippines</v>
      </c>
      <c r="E108" s="233" t="str">
        <f>'Core Indicators'!E108</f>
        <v>PHL</v>
      </c>
      <c r="F108" s="42">
        <f>'Core Indicators'!O108</f>
        <v>176119</v>
      </c>
      <c r="G108" s="42">
        <f>'Core Indicators'!W108</f>
        <v>74943000</v>
      </c>
      <c r="H108" s="42">
        <f>'Core Indicators'!AE108</f>
        <v>9908000</v>
      </c>
      <c r="I108" s="42">
        <f>'Core Indicators'!AM108</f>
        <v>5000</v>
      </c>
      <c r="J108" s="42">
        <f>'Core Indicators'!AU108</f>
        <v>132</v>
      </c>
      <c r="K108" s="42" t="str">
        <f>'Core Indicators'!BC108</f>
        <v>x</v>
      </c>
      <c r="L108" s="42">
        <f>'Core Indicators'!BK108</f>
        <v>159</v>
      </c>
      <c r="M108" s="42">
        <f>'Core Indicators'!BS108</f>
        <v>210124</v>
      </c>
      <c r="N108" s="42">
        <f>'Core Indicators'!CA108</f>
        <v>16067</v>
      </c>
      <c r="O108" s="42" t="e">
        <f>'Core Indicators'!CI108</f>
        <v>#N/A</v>
      </c>
      <c r="P108" s="42">
        <f>'Core Indicators'!CQ108</f>
        <v>299329704</v>
      </c>
      <c r="Q108" s="42">
        <f>'Core Indicators'!DG108</f>
        <v>65034000</v>
      </c>
      <c r="R108" s="42">
        <f>'Core Indicators'!DO108</f>
        <v>9015000</v>
      </c>
      <c r="S108" s="42">
        <f>'Core Indicators'!DW108</f>
        <v>893000</v>
      </c>
      <c r="T108" s="42" t="str">
        <f>'Core Indicators'!EE108</f>
        <v>x</v>
      </c>
      <c r="U108" s="42" t="str">
        <f>'Core Indicators'!EM108</f>
        <v>x</v>
      </c>
      <c r="V108" s="42">
        <f>'Core Indicators'!FC108</f>
        <v>4</v>
      </c>
      <c r="W108" s="42" t="str">
        <f>'Core Indicators'!FK108</f>
        <v>x</v>
      </c>
      <c r="X108" s="42" t="str">
        <f>'Core Indicators'!FS108</f>
        <v>x</v>
      </c>
      <c r="Y108" s="42">
        <f>'Core Indicators'!GA108</f>
        <v>1</v>
      </c>
      <c r="Z108" s="42">
        <f>'Core Indicators'!GI108</f>
        <v>0</v>
      </c>
      <c r="AA108" s="42">
        <f>'Core Indicators'!GQ108</f>
        <v>0</v>
      </c>
      <c r="AB108" s="42">
        <f>'Core Indicators'!GY108</f>
        <v>0</v>
      </c>
      <c r="AC108" s="42">
        <f>'Core Indicators'!HG108</f>
        <v>0</v>
      </c>
      <c r="AD108" s="42">
        <f>'Core Indicators'!HO108</f>
        <v>0</v>
      </c>
      <c r="AE108" s="42">
        <f>'Core Indicators'!HW108</f>
        <v>0</v>
      </c>
      <c r="AF108" s="42">
        <f>'Core Indicators'!IE108</f>
        <v>1</v>
      </c>
      <c r="AG108" s="42">
        <f>'Core Indicators'!IM108</f>
        <v>3</v>
      </c>
    </row>
    <row r="109" spans="1:33" ht="20.149999999999999" customHeight="1" x14ac:dyDescent="0.35">
      <c r="A109" s="62" t="str">
        <f>'Core Indicators'!A:A</f>
        <v>Typhoons Toraji, Usagi, Man-yi, and Yinxing in Philippines</v>
      </c>
      <c r="B109" s="62" t="str">
        <f>'Core Indicators'!B:B</f>
        <v>Floods</v>
      </c>
      <c r="C109" s="62" t="str">
        <f>'Core Indicators'!C109</f>
        <v>PHL017</v>
      </c>
      <c r="D109" s="62" t="str">
        <f>'Core Indicators'!D109</f>
        <v>Philippines</v>
      </c>
      <c r="E109" s="62" t="str">
        <f>'Core Indicators'!E109</f>
        <v>PHL</v>
      </c>
      <c r="F109" s="41">
        <f>'Core Indicators'!O109</f>
        <v>100905</v>
      </c>
      <c r="G109" s="41">
        <f>'Core Indicators'!W109</f>
        <v>25255000</v>
      </c>
      <c r="H109" s="41">
        <f>'Core Indicators'!AE109</f>
        <v>4862000</v>
      </c>
      <c r="I109" s="41">
        <f>'Core Indicators'!AM109</f>
        <v>6000</v>
      </c>
      <c r="J109" s="41">
        <f>'Core Indicators'!AU109</f>
        <v>16</v>
      </c>
      <c r="K109" s="41" t="str">
        <f>'Core Indicators'!BC109</f>
        <v>x</v>
      </c>
      <c r="L109" s="41">
        <f>'Core Indicators'!BK109</f>
        <v>15</v>
      </c>
      <c r="M109" s="41">
        <f>'Core Indicators'!BS109</f>
        <v>169085</v>
      </c>
      <c r="N109" s="41">
        <f>'Core Indicators'!CA109</f>
        <v>23897</v>
      </c>
      <c r="O109" s="41" t="e">
        <f>'Core Indicators'!CI109</f>
        <v>#N/A</v>
      </c>
      <c r="P109" s="41">
        <f>'Core Indicators'!CQ109</f>
        <v>63669841</v>
      </c>
      <c r="Q109" s="41">
        <f>'Core Indicators'!DG109</f>
        <v>20393000</v>
      </c>
      <c r="R109" s="41">
        <f>'Core Indicators'!DO109</f>
        <v>3155000</v>
      </c>
      <c r="S109" s="41">
        <f>'Core Indicators'!DW109</f>
        <v>1707000</v>
      </c>
      <c r="T109" s="41" t="str">
        <f>'Core Indicators'!EE109</f>
        <v>x</v>
      </c>
      <c r="U109" s="41" t="str">
        <f>'Core Indicators'!EM109</f>
        <v>x</v>
      </c>
      <c r="V109" s="41">
        <f>'Core Indicators'!FC109</f>
        <v>4</v>
      </c>
      <c r="W109" s="41" t="str">
        <f>'Core Indicators'!FK109</f>
        <v>x</v>
      </c>
      <c r="X109" s="41" t="str">
        <f>'Core Indicators'!FS109</f>
        <v>x</v>
      </c>
      <c r="Y109" s="41">
        <f>'Core Indicators'!GA109</f>
        <v>1</v>
      </c>
      <c r="Z109" s="41">
        <f>'Core Indicators'!GI109</f>
        <v>0</v>
      </c>
      <c r="AA109" s="41">
        <f>'Core Indicators'!GQ109</f>
        <v>0</v>
      </c>
      <c r="AB109" s="41">
        <f>'Core Indicators'!GY109</f>
        <v>0</v>
      </c>
      <c r="AC109" s="41">
        <f>'Core Indicators'!HG109</f>
        <v>0</v>
      </c>
      <c r="AD109" s="41">
        <f>'Core Indicators'!HO109</f>
        <v>0</v>
      </c>
      <c r="AE109" s="41">
        <f>'Core Indicators'!HW109</f>
        <v>0</v>
      </c>
      <c r="AF109" s="41">
        <f>'Core Indicators'!IE109</f>
        <v>1</v>
      </c>
      <c r="AG109" s="41">
        <f>'Core Indicators'!IM109</f>
        <v>3</v>
      </c>
    </row>
    <row r="110" spans="1:33" ht="20.149999999999999" customHeight="1" x14ac:dyDescent="0.35">
      <c r="A110" s="233" t="str">
        <f>'Core Indicators'!A:A</f>
        <v>Highlands Violence</v>
      </c>
      <c r="B110" s="233" t="str">
        <f>'Core Indicators'!B:B</f>
        <v>Violence</v>
      </c>
      <c r="C110" s="233" t="str">
        <f>'Core Indicators'!C110</f>
        <v>PNG003</v>
      </c>
      <c r="D110" s="233" t="str">
        <f>'Core Indicators'!D110</f>
        <v>Papua New Guinea</v>
      </c>
      <c r="E110" s="233" t="str">
        <f>'Core Indicators'!E110</f>
        <v>PNG</v>
      </c>
      <c r="F110" s="42">
        <f>'Core Indicators'!O110</f>
        <v>63667</v>
      </c>
      <c r="G110" s="42">
        <f>'Core Indicators'!W110</f>
        <v>4566000</v>
      </c>
      <c r="H110" s="42">
        <f>'Core Indicators'!AE110</f>
        <v>571000</v>
      </c>
      <c r="I110" s="42">
        <f>'Core Indicators'!AM110</f>
        <v>25000</v>
      </c>
      <c r="J110" s="42" t="str">
        <f>'Core Indicators'!AU110</f>
        <v>x</v>
      </c>
      <c r="K110" s="42" t="str">
        <f>'Core Indicators'!BC110</f>
        <v>x</v>
      </c>
      <c r="L110" s="42">
        <f>'Core Indicators'!BK110</f>
        <v>92</v>
      </c>
      <c r="M110" s="42" t="str">
        <f>'Core Indicators'!BS110</f>
        <v>x</v>
      </c>
      <c r="N110" s="42" t="str">
        <f>'Core Indicators'!CA110</f>
        <v>x</v>
      </c>
      <c r="O110" s="42" t="e">
        <f>'Core Indicators'!CI110</f>
        <v>#N/A</v>
      </c>
      <c r="P110" s="42" t="str">
        <f>'Core Indicators'!CQ110</f>
        <v>x</v>
      </c>
      <c r="Q110" s="42">
        <f>'Core Indicators'!DG110</f>
        <v>3995000</v>
      </c>
      <c r="R110" s="42">
        <f>'Core Indicators'!DO110</f>
        <v>546000</v>
      </c>
      <c r="S110" s="42">
        <f>'Core Indicators'!DW110</f>
        <v>25000</v>
      </c>
      <c r="T110" s="42" t="str">
        <f>'Core Indicators'!EE110</f>
        <v>x</v>
      </c>
      <c r="U110" s="42" t="str">
        <f>'Core Indicators'!EM110</f>
        <v>x</v>
      </c>
      <c r="V110" s="42">
        <f>'Core Indicators'!FC110</f>
        <v>4</v>
      </c>
      <c r="W110" s="42" t="str">
        <f>'Core Indicators'!FK110</f>
        <v>x</v>
      </c>
      <c r="X110" s="42" t="str">
        <f>'Core Indicators'!FS110</f>
        <v>x</v>
      </c>
      <c r="Y110" s="42">
        <f>'Core Indicators'!GA110</f>
        <v>0</v>
      </c>
      <c r="Z110" s="42">
        <f>'Core Indicators'!GI110</f>
        <v>2</v>
      </c>
      <c r="AA110" s="42">
        <f>'Core Indicators'!GQ110</f>
        <v>1</v>
      </c>
      <c r="AB110" s="42">
        <f>'Core Indicators'!GY110</f>
        <v>0</v>
      </c>
      <c r="AC110" s="42">
        <f>'Core Indicators'!HG110</f>
        <v>0</v>
      </c>
      <c r="AD110" s="42">
        <f>'Core Indicators'!HO110</f>
        <v>2</v>
      </c>
      <c r="AE110" s="42">
        <f>'Core Indicators'!HW110</f>
        <v>3</v>
      </c>
      <c r="AF110" s="42">
        <f>'Core Indicators'!IE110</f>
        <v>0</v>
      </c>
      <c r="AG110" s="42">
        <f>'Core Indicators'!IM110</f>
        <v>3</v>
      </c>
    </row>
    <row r="111" spans="1:33" ht="20.149999999999999" customHeight="1" x14ac:dyDescent="0.35">
      <c r="A111" s="62" t="str">
        <f>'Core Indicators'!A:A</f>
        <v>Displacement from Russia-Ukraine conflict in Poland</v>
      </c>
      <c r="B111" s="62" t="str">
        <f>'Core Indicators'!B:B</f>
        <v>Displacement</v>
      </c>
      <c r="C111" s="62" t="str">
        <f>'Core Indicators'!C111</f>
        <v>POL002</v>
      </c>
      <c r="D111" s="62" t="str">
        <f>'Core Indicators'!D111</f>
        <v>Poland</v>
      </c>
      <c r="E111" s="62" t="str">
        <f>'Core Indicators'!E111</f>
        <v>POL</v>
      </c>
      <c r="F111" s="41">
        <f>'Core Indicators'!O111</f>
        <v>306100</v>
      </c>
      <c r="G111" s="41">
        <f>'Core Indicators'!W111</f>
        <v>37684000</v>
      </c>
      <c r="H111" s="41">
        <f>'Core Indicators'!AE111</f>
        <v>998000</v>
      </c>
      <c r="I111" s="41">
        <f>'Core Indicators'!AM111</f>
        <v>994000</v>
      </c>
      <c r="J111" s="41" t="str">
        <f>'Core Indicators'!AU111</f>
        <v>x</v>
      </c>
      <c r="K111" s="41" t="str">
        <f>'Core Indicators'!BC111</f>
        <v>x</v>
      </c>
      <c r="L111" s="41">
        <f>'Core Indicators'!BK111</f>
        <v>0</v>
      </c>
      <c r="M111" s="41">
        <f>'Core Indicators'!BS111</f>
        <v>0</v>
      </c>
      <c r="N111" s="41">
        <f>'Core Indicators'!CA111</f>
        <v>0</v>
      </c>
      <c r="O111" s="41" t="e">
        <f>'Core Indicators'!CI111</f>
        <v>#N/A</v>
      </c>
      <c r="P111" s="41" t="str">
        <f>'Core Indicators'!CQ111</f>
        <v>x</v>
      </c>
      <c r="Q111" s="41">
        <f>'Core Indicators'!DG111</f>
        <v>36669000</v>
      </c>
      <c r="R111" s="41">
        <f>'Core Indicators'!DO111</f>
        <v>0</v>
      </c>
      <c r="S111" s="41">
        <f>'Core Indicators'!DW111</f>
        <v>998000</v>
      </c>
      <c r="T111" s="41">
        <f>'Core Indicators'!EE111</f>
        <v>0</v>
      </c>
      <c r="U111" s="41">
        <f>'Core Indicators'!EM111</f>
        <v>0</v>
      </c>
      <c r="V111" s="41">
        <f>'Core Indicators'!FC111</f>
        <v>2</v>
      </c>
      <c r="W111" s="41" t="str">
        <f>'Core Indicators'!FK111</f>
        <v>x</v>
      </c>
      <c r="X111" s="41" t="str">
        <f>'Core Indicators'!FS111</f>
        <v>x</v>
      </c>
      <c r="Y111" s="41">
        <f>'Core Indicators'!GA111</f>
        <v>0</v>
      </c>
      <c r="Z111" s="41">
        <f>'Core Indicators'!GI111</f>
        <v>0</v>
      </c>
      <c r="AA111" s="41">
        <f>'Core Indicators'!GQ111</f>
        <v>0</v>
      </c>
      <c r="AB111" s="41">
        <f>'Core Indicators'!GY111</f>
        <v>0</v>
      </c>
      <c r="AC111" s="41">
        <f>'Core Indicators'!HG111</f>
        <v>0</v>
      </c>
      <c r="AD111" s="41">
        <f>'Core Indicators'!HO111</f>
        <v>0</v>
      </c>
      <c r="AE111" s="41">
        <f>'Core Indicators'!HW111</f>
        <v>0</v>
      </c>
      <c r="AF111" s="41">
        <f>'Core Indicators'!IE111</f>
        <v>0</v>
      </c>
      <c r="AG111" s="41">
        <f>'Core Indicators'!IM111</f>
        <v>2</v>
      </c>
    </row>
    <row r="112" spans="1:33" ht="20.149999999999999" customHeight="1" x14ac:dyDescent="0.35">
      <c r="A112" s="233" t="str">
        <f>'Core Indicators'!A:A</f>
        <v>Complex crisis in DPRK</v>
      </c>
      <c r="B112" s="233" t="str">
        <f>'Core Indicators'!B:B</f>
        <v>Socio-political,Floods,Other seasonal event,Food Security</v>
      </c>
      <c r="C112" s="233" t="str">
        <f>'Core Indicators'!C112</f>
        <v>PRK001</v>
      </c>
      <c r="D112" s="233" t="str">
        <f>'Core Indicators'!D112</f>
        <v>DPRK</v>
      </c>
      <c r="E112" s="233" t="str">
        <f>'Core Indicators'!E112</f>
        <v>PRK</v>
      </c>
      <c r="F112" s="42">
        <f>'Core Indicators'!O112</f>
        <v>120410</v>
      </c>
      <c r="G112" s="42">
        <f>'Core Indicators'!W112</f>
        <v>26529000</v>
      </c>
      <c r="H112" s="42">
        <f>'Core Indicators'!AE112</f>
        <v>26529000</v>
      </c>
      <c r="I112" s="42">
        <f>'Core Indicators'!AM112</f>
        <v>49000</v>
      </c>
      <c r="J112" s="42">
        <f>'Core Indicators'!AU112</f>
        <v>0</v>
      </c>
      <c r="K112" s="42" t="str">
        <f>'Core Indicators'!BC112</f>
        <v>x</v>
      </c>
      <c r="L112" s="42">
        <f>'Core Indicators'!BK112</f>
        <v>4030</v>
      </c>
      <c r="M112" s="42" t="str">
        <f>'Core Indicators'!BS112</f>
        <v>x</v>
      </c>
      <c r="N112" s="42" t="str">
        <f>'Core Indicators'!CA112</f>
        <v>x</v>
      </c>
      <c r="O112" s="42" t="e">
        <f>'Core Indicators'!CI112</f>
        <v>#N/A</v>
      </c>
      <c r="P112" s="42" t="str">
        <f>'Core Indicators'!CQ112</f>
        <v>x</v>
      </c>
      <c r="Q112" s="42">
        <f>'Core Indicators'!DG112</f>
        <v>0</v>
      </c>
      <c r="R112" s="42">
        <f>'Core Indicators'!DO112</f>
        <v>16099000</v>
      </c>
      <c r="S112" s="42">
        <f>'Core Indicators'!DW112</f>
        <v>4970000</v>
      </c>
      <c r="T112" s="42">
        <f>'Core Indicators'!EE112</f>
        <v>5459000</v>
      </c>
      <c r="U112" s="42">
        <f>'Core Indicators'!EM112</f>
        <v>0</v>
      </c>
      <c r="V112" s="42">
        <f>'Core Indicators'!FC112</f>
        <v>3</v>
      </c>
      <c r="W112" s="42" t="str">
        <f>'Core Indicators'!FK112</f>
        <v>x</v>
      </c>
      <c r="X112" s="42" t="str">
        <f>'Core Indicators'!FS112</f>
        <v>x</v>
      </c>
      <c r="Y112" s="42">
        <f>'Core Indicators'!GA112</f>
        <v>0</v>
      </c>
      <c r="Z112" s="42">
        <f>'Core Indicators'!GI112</f>
        <v>1</v>
      </c>
      <c r="AA112" s="42">
        <f>'Core Indicators'!GQ112</f>
        <v>1</v>
      </c>
      <c r="AB112" s="42">
        <f>'Core Indicators'!GY112</f>
        <v>0</v>
      </c>
      <c r="AC112" s="42">
        <f>'Core Indicators'!HG112</f>
        <v>2</v>
      </c>
      <c r="AD112" s="42">
        <f>'Core Indicators'!HO112</f>
        <v>2</v>
      </c>
      <c r="AE112" s="42">
        <f>'Core Indicators'!HW112</f>
        <v>0</v>
      </c>
      <c r="AF112" s="42">
        <f>'Core Indicators'!IE112</f>
        <v>0</v>
      </c>
      <c r="AG112" s="42">
        <f>'Core Indicators'!IM112</f>
        <v>2</v>
      </c>
    </row>
    <row r="113" spans="1:33" ht="20.149999999999999" customHeight="1" x14ac:dyDescent="0.35">
      <c r="A113" s="62" t="str">
        <f>'Core Indicators'!A:A</f>
        <v>Conflict in Palestine</v>
      </c>
      <c r="B113" s="62" t="str">
        <f>'Core Indicators'!B:B</f>
        <v>Conflict,Socio-political,Violence,Displacement</v>
      </c>
      <c r="C113" s="62" t="str">
        <f>'Core Indicators'!C113</f>
        <v>PSE002</v>
      </c>
      <c r="D113" s="62" t="str">
        <f>'Core Indicators'!D113</f>
        <v>Palestine</v>
      </c>
      <c r="E113" s="62" t="str">
        <f>'Core Indicators'!E113</f>
        <v>PSE</v>
      </c>
      <c r="F113" s="41">
        <f>'Core Indicators'!O113</f>
        <v>6025</v>
      </c>
      <c r="G113" s="41">
        <f>'Core Indicators'!W113</f>
        <v>5370000</v>
      </c>
      <c r="H113" s="41">
        <f>'Core Indicators'!AE113</f>
        <v>5370000</v>
      </c>
      <c r="I113" s="41">
        <f>'Core Indicators'!AM113</f>
        <v>6274000</v>
      </c>
      <c r="J113" s="41">
        <f>'Core Indicators'!AU113</f>
        <v>22098</v>
      </c>
      <c r="K113" s="41" t="str">
        <f>'Core Indicators'!BC113</f>
        <v>x</v>
      </c>
      <c r="L113" s="41">
        <f>'Core Indicators'!BK113</f>
        <v>8215</v>
      </c>
      <c r="M113" s="41" t="str">
        <f>'Core Indicators'!BS113</f>
        <v>x</v>
      </c>
      <c r="N113" s="41" t="str">
        <f>'Core Indicators'!CA113</f>
        <v>x</v>
      </c>
      <c r="O113" s="41" t="e">
        <f>'Core Indicators'!CI113</f>
        <v>#N/A</v>
      </c>
      <c r="P113" s="41" t="str">
        <f>'Core Indicators'!CQ113</f>
        <v>x</v>
      </c>
      <c r="Q113" s="41">
        <f>'Core Indicators'!DG113</f>
        <v>0</v>
      </c>
      <c r="R113" s="41">
        <f>'Core Indicators'!DO113</f>
        <v>2070000</v>
      </c>
      <c r="S113" s="41">
        <f>'Core Indicators'!DW113</f>
        <v>2079000</v>
      </c>
      <c r="T113" s="41">
        <f>'Core Indicators'!EE113</f>
        <v>876000</v>
      </c>
      <c r="U113" s="41">
        <f>'Core Indicators'!EM113</f>
        <v>345000</v>
      </c>
      <c r="V113" s="41">
        <f>'Core Indicators'!FC113</f>
        <v>5</v>
      </c>
      <c r="W113" s="41" t="str">
        <f>'Core Indicators'!FK113</f>
        <v>x</v>
      </c>
      <c r="X113" s="41" t="str">
        <f>'Core Indicators'!FS113</f>
        <v>x</v>
      </c>
      <c r="Y113" s="41">
        <f>'Core Indicators'!GA113</f>
        <v>1</v>
      </c>
      <c r="Z113" s="41">
        <f>'Core Indicators'!GI113</f>
        <v>3</v>
      </c>
      <c r="AA113" s="41">
        <f>'Core Indicators'!GQ113</f>
        <v>2</v>
      </c>
      <c r="AB113" s="41">
        <f>'Core Indicators'!GY113</f>
        <v>3</v>
      </c>
      <c r="AC113" s="41">
        <f>'Core Indicators'!HG113</f>
        <v>3</v>
      </c>
      <c r="AD113" s="41">
        <f>'Core Indicators'!HO113</f>
        <v>3</v>
      </c>
      <c r="AE113" s="41">
        <f>'Core Indicators'!HW113</f>
        <v>3</v>
      </c>
      <c r="AF113" s="41">
        <f>'Core Indicators'!IE113</f>
        <v>2</v>
      </c>
      <c r="AG113" s="41">
        <f>'Core Indicators'!IM113</f>
        <v>3</v>
      </c>
    </row>
    <row r="114" spans="1:33" ht="20.149999999999999" customHeight="1" x14ac:dyDescent="0.35">
      <c r="A114" s="233" t="str">
        <f>'Core Indicators'!A:A</f>
        <v>Conflict in West Bank</v>
      </c>
      <c r="B114" s="233" t="str">
        <f>'Core Indicators'!B:B</f>
        <v>Conflict,Displacement,Socio-political,Violence</v>
      </c>
      <c r="C114" s="233" t="str">
        <f>'Core Indicators'!C114</f>
        <v>PSE003</v>
      </c>
      <c r="D114" s="233" t="str">
        <f>'Core Indicators'!D114</f>
        <v>Palestine</v>
      </c>
      <c r="E114" s="233" t="str">
        <f>'Core Indicators'!E114</f>
        <v>PSE</v>
      </c>
      <c r="F114" s="42">
        <f>'Core Indicators'!O114</f>
        <v>5660</v>
      </c>
      <c r="G114" s="42">
        <f>'Core Indicators'!W114</f>
        <v>3270000</v>
      </c>
      <c r="H114" s="42">
        <f>'Core Indicators'!AE114</f>
        <v>3270000</v>
      </c>
      <c r="I114" s="42">
        <f>'Core Indicators'!AM114</f>
        <v>4374000</v>
      </c>
      <c r="J114" s="42">
        <f>'Core Indicators'!AU114</f>
        <v>1949</v>
      </c>
      <c r="K114" s="42" t="str">
        <f>'Core Indicators'!BC114</f>
        <v>x</v>
      </c>
      <c r="L114" s="42">
        <f>'Core Indicators'!BK114</f>
        <v>298</v>
      </c>
      <c r="M114" s="42" t="str">
        <f>'Core Indicators'!BS114</f>
        <v>x</v>
      </c>
      <c r="N114" s="42" t="str">
        <f>'Core Indicators'!CA114</f>
        <v>x</v>
      </c>
      <c r="O114" s="42" t="e">
        <f>'Core Indicators'!CI114</f>
        <v>#N/A</v>
      </c>
      <c r="P114" s="42" t="str">
        <f>'Core Indicators'!CQ114</f>
        <v>x</v>
      </c>
      <c r="Q114" s="42">
        <f>'Core Indicators'!DG114</f>
        <v>0</v>
      </c>
      <c r="R114" s="42">
        <f>'Core Indicators'!DO114</f>
        <v>2070000</v>
      </c>
      <c r="S114" s="42">
        <f>'Core Indicators'!DW114</f>
        <v>1200000</v>
      </c>
      <c r="T114" s="42" t="str">
        <f>'Core Indicators'!EE114</f>
        <v>x</v>
      </c>
      <c r="U114" s="42" t="str">
        <f>'Core Indicators'!EM114</f>
        <v>x</v>
      </c>
      <c r="V114" s="42">
        <f>'Core Indicators'!FC114</f>
        <v>5</v>
      </c>
      <c r="W114" s="42" t="str">
        <f>'Core Indicators'!FK114</f>
        <v>x</v>
      </c>
      <c r="X114" s="42" t="str">
        <f>'Core Indicators'!FS114</f>
        <v>x</v>
      </c>
      <c r="Y114" s="42">
        <f>'Core Indicators'!GA114</f>
        <v>1</v>
      </c>
      <c r="Z114" s="42">
        <f>'Core Indicators'!GI114</f>
        <v>3</v>
      </c>
      <c r="AA114" s="42">
        <f>'Core Indicators'!GQ114</f>
        <v>2</v>
      </c>
      <c r="AB114" s="42">
        <f>'Core Indicators'!GY114</f>
        <v>3</v>
      </c>
      <c r="AC114" s="42">
        <f>'Core Indicators'!HG114</f>
        <v>2</v>
      </c>
      <c r="AD114" s="42">
        <f>'Core Indicators'!HO114</f>
        <v>3</v>
      </c>
      <c r="AE114" s="42">
        <f>'Core Indicators'!HW114</f>
        <v>2</v>
      </c>
      <c r="AF114" s="42">
        <f>'Core Indicators'!IE114</f>
        <v>2</v>
      </c>
      <c r="AG114" s="42">
        <f>'Core Indicators'!IM114</f>
        <v>0</v>
      </c>
    </row>
    <row r="115" spans="1:33" ht="20.149999999999999" customHeight="1" x14ac:dyDescent="0.35">
      <c r="A115" s="62" t="str">
        <f>'Core Indicators'!A:A</f>
        <v>Conflict in Gaza</v>
      </c>
      <c r="B115" s="62" t="str">
        <f>'Core Indicators'!B:B</f>
        <v>Conflict,Displacement,Socio-political,Violence</v>
      </c>
      <c r="C115" s="62" t="str">
        <f>'Core Indicators'!C115</f>
        <v>PSE004</v>
      </c>
      <c r="D115" s="62" t="str">
        <f>'Core Indicators'!D115</f>
        <v>Palestine</v>
      </c>
      <c r="E115" s="62" t="str">
        <f>'Core Indicators'!E115</f>
        <v>PSE</v>
      </c>
      <c r="F115" s="41">
        <f>'Core Indicators'!O115</f>
        <v>365</v>
      </c>
      <c r="G115" s="41">
        <f>'Core Indicators'!W115</f>
        <v>2100000</v>
      </c>
      <c r="H115" s="41">
        <f>'Core Indicators'!AE115</f>
        <v>2100000</v>
      </c>
      <c r="I115" s="41">
        <f>'Core Indicators'!AM115</f>
        <v>1900000</v>
      </c>
      <c r="J115" s="41">
        <f>'Core Indicators'!AU115</f>
        <v>20149</v>
      </c>
      <c r="K115" s="41" t="str">
        <f>'Core Indicators'!BC115</f>
        <v>x</v>
      </c>
      <c r="L115" s="41">
        <f>'Core Indicators'!BK115</f>
        <v>7917</v>
      </c>
      <c r="M115" s="41" t="str">
        <f>'Core Indicators'!BS115</f>
        <v>x</v>
      </c>
      <c r="N115" s="41" t="str">
        <f>'Core Indicators'!CA115</f>
        <v>x</v>
      </c>
      <c r="O115" s="41" t="e">
        <f>'Core Indicators'!CI115</f>
        <v>#N/A</v>
      </c>
      <c r="P115" s="41" t="str">
        <f>'Core Indicators'!CQ115</f>
        <v>x</v>
      </c>
      <c r="Q115" s="41">
        <f>'Core Indicators'!DG115</f>
        <v>0</v>
      </c>
      <c r="R115" s="41">
        <f>'Core Indicators'!DO115</f>
        <v>0</v>
      </c>
      <c r="S115" s="41">
        <f>'Core Indicators'!DW115</f>
        <v>879000</v>
      </c>
      <c r="T115" s="41">
        <f>'Core Indicators'!EE115</f>
        <v>876000</v>
      </c>
      <c r="U115" s="41">
        <f>'Core Indicators'!EM115</f>
        <v>345000</v>
      </c>
      <c r="V115" s="41">
        <f>'Core Indicators'!FC115</f>
        <v>5</v>
      </c>
      <c r="W115" s="41" t="str">
        <f>'Core Indicators'!FK115</f>
        <v>x</v>
      </c>
      <c r="X115" s="41" t="str">
        <f>'Core Indicators'!FS115</f>
        <v>x</v>
      </c>
      <c r="Y115" s="41">
        <f>'Core Indicators'!GA115</f>
        <v>1</v>
      </c>
      <c r="Z115" s="41">
        <f>'Core Indicators'!GI115</f>
        <v>3</v>
      </c>
      <c r="AA115" s="41">
        <f>'Core Indicators'!GQ115</f>
        <v>2</v>
      </c>
      <c r="AB115" s="41">
        <f>'Core Indicators'!GY115</f>
        <v>3</v>
      </c>
      <c r="AC115" s="41">
        <f>'Core Indicators'!HG115</f>
        <v>3</v>
      </c>
      <c r="AD115" s="41">
        <f>'Core Indicators'!HO115</f>
        <v>3</v>
      </c>
      <c r="AE115" s="41">
        <f>'Core Indicators'!HW115</f>
        <v>3</v>
      </c>
      <c r="AF115" s="41">
        <f>'Core Indicators'!IE115</f>
        <v>2</v>
      </c>
      <c r="AG115" s="41">
        <f>'Core Indicators'!IM115</f>
        <v>2</v>
      </c>
    </row>
    <row r="116" spans="1:33" ht="20.149999999999999" customHeight="1" x14ac:dyDescent="0.35">
      <c r="A116" s="233" t="str">
        <f>'Core Indicators'!A:A</f>
        <v>Lake Chad basin regional crisis</v>
      </c>
      <c r="B116" s="233">
        <f>'Core Indicators'!B:B</f>
        <v>0</v>
      </c>
      <c r="C116" s="233" t="str">
        <f>'Core Indicators'!C116</f>
        <v>REG001</v>
      </c>
      <c r="D116" s="233" t="str">
        <f>'Core Indicators'!D116</f>
        <v>Nigeria,Niger,Chad,Cameroon</v>
      </c>
      <c r="E116" s="233" t="str">
        <f>'Core Indicators'!E116</f>
        <v>NGA,NER,TCD,CMR</v>
      </c>
      <c r="F116" s="42">
        <f>'Core Indicators'!O116</f>
        <v>368971</v>
      </c>
      <c r="G116" s="42">
        <f>'Core Indicators'!W116</f>
        <v>21538000</v>
      </c>
      <c r="H116" s="42">
        <f>'Core Indicators'!AE116</f>
        <v>11099000</v>
      </c>
      <c r="I116" s="42">
        <f>'Core Indicators'!AM116</f>
        <v>5445000</v>
      </c>
      <c r="J116" s="42">
        <f>'Core Indicators'!AU116</f>
        <v>1</v>
      </c>
      <c r="K116" s="42" t="str">
        <f>'Core Indicators'!BC116</f>
        <v>x</v>
      </c>
      <c r="L116" s="42">
        <f>'Core Indicators'!BK116</f>
        <v>1919</v>
      </c>
      <c r="M116" s="42">
        <f>'Core Indicators'!BS116</f>
        <v>0</v>
      </c>
      <c r="N116" s="42">
        <f>'Core Indicators'!CA116</f>
        <v>4300</v>
      </c>
      <c r="O116" s="42" t="e">
        <f>'Core Indicators'!CI116</f>
        <v>#N/A</v>
      </c>
      <c r="P116" s="42">
        <f>'Core Indicators'!CQ116</f>
        <v>5200000</v>
      </c>
      <c r="Q116" s="42">
        <f>'Core Indicators'!DG116</f>
        <v>10439000</v>
      </c>
      <c r="R116" s="42">
        <f>'Core Indicators'!DO116</f>
        <v>0</v>
      </c>
      <c r="S116" s="42">
        <f>'Core Indicators'!DW116</f>
        <v>5819000</v>
      </c>
      <c r="T116" s="42">
        <f>'Core Indicators'!EE116</f>
        <v>4406000</v>
      </c>
      <c r="U116" s="42">
        <f>'Core Indicators'!EM116</f>
        <v>874000</v>
      </c>
      <c r="V116" s="42">
        <f>'Core Indicators'!FC116</f>
        <v>4</v>
      </c>
      <c r="W116" s="42" t="str">
        <f>'Core Indicators'!FK116</f>
        <v>x</v>
      </c>
      <c r="X116" s="42">
        <f>'Core Indicators'!FS116</f>
        <v>800000</v>
      </c>
      <c r="Y116" s="42">
        <f>'Core Indicators'!GA116</f>
        <v>1</v>
      </c>
      <c r="Z116" s="42">
        <f>'Core Indicators'!GI116</f>
        <v>3</v>
      </c>
      <c r="AA116" s="42">
        <f>'Core Indicators'!GQ116</f>
        <v>1</v>
      </c>
      <c r="AB116" s="42">
        <f>'Core Indicators'!GY116</f>
        <v>3</v>
      </c>
      <c r="AC116" s="42">
        <f>'Core Indicators'!HG116</f>
        <v>0</v>
      </c>
      <c r="AD116" s="42">
        <f>'Core Indicators'!HO116</f>
        <v>3</v>
      </c>
      <c r="AE116" s="42">
        <f>'Core Indicators'!HW116</f>
        <v>3</v>
      </c>
      <c r="AF116" s="42">
        <f>'Core Indicators'!IE116</f>
        <v>3</v>
      </c>
      <c r="AG116" s="42">
        <f>'Core Indicators'!IM116</f>
        <v>3</v>
      </c>
    </row>
    <row r="117" spans="1:33" ht="20.149999999999999" customHeight="1" x14ac:dyDescent="0.35">
      <c r="A117" s="62" t="str">
        <f>'Core Indicators'!A:A</f>
        <v>Venezuela Regional Crisis</v>
      </c>
      <c r="B117" s="62">
        <f>'Core Indicators'!B:B</f>
        <v>0</v>
      </c>
      <c r="C117" s="62" t="str">
        <f>'Core Indicators'!C117</f>
        <v>REG002</v>
      </c>
      <c r="D117" s="62" t="str">
        <f>'Core Indicators'!D117</f>
        <v>Venezuela,Brazil,Colombia,Ecuador,Peru,Trinidad and Tobago,Chile,Dominican Republic,Panama</v>
      </c>
      <c r="E117" s="62" t="str">
        <f>'Core Indicators'!E117</f>
        <v>VEN,BRA,COL,ECU,PER,TTO,CHL,DOM,PAN</v>
      </c>
      <c r="F117" s="41">
        <f>'Core Indicators'!O117</f>
        <v>5811256</v>
      </c>
      <c r="G117" s="41">
        <f>'Core Indicators'!W117</f>
        <v>214402000</v>
      </c>
      <c r="H117" s="41">
        <f>'Core Indicators'!AE117</f>
        <v>64593000</v>
      </c>
      <c r="I117" s="41">
        <f>'Core Indicators'!AM117</f>
        <v>11996000</v>
      </c>
      <c r="J117" s="41" t="str">
        <f>'Core Indicators'!AU117</f>
        <v>x</v>
      </c>
      <c r="K117" s="41" t="str">
        <f>'Core Indicators'!BC117</f>
        <v>x</v>
      </c>
      <c r="L117" s="41">
        <f>'Core Indicators'!BK117</f>
        <v>512</v>
      </c>
      <c r="M117" s="41" t="str">
        <f>'Core Indicators'!BS117</f>
        <v>x</v>
      </c>
      <c r="N117" s="41" t="str">
        <f>'Core Indicators'!CA117</f>
        <v>x</v>
      </c>
      <c r="O117" s="41" t="e">
        <f>'Core Indicators'!CI117</f>
        <v>#N/A</v>
      </c>
      <c r="P117" s="41" t="str">
        <f>'Core Indicators'!CQ117</f>
        <v>x</v>
      </c>
      <c r="Q117" s="41">
        <f>'Core Indicators'!DG117</f>
        <v>149809000</v>
      </c>
      <c r="R117" s="41">
        <f>'Core Indicators'!DO117</f>
        <v>37651000</v>
      </c>
      <c r="S117" s="41">
        <f>'Core Indicators'!DW117</f>
        <v>26943000</v>
      </c>
      <c r="T117" s="41">
        <f>'Core Indicators'!EE117</f>
        <v>0</v>
      </c>
      <c r="U117" s="41">
        <f>'Core Indicators'!EM117</f>
        <v>0</v>
      </c>
      <c r="V117" s="41">
        <f>'Core Indicators'!FC117</f>
        <v>5</v>
      </c>
      <c r="W117" s="41" t="str">
        <f>'Core Indicators'!FK117</f>
        <v>x</v>
      </c>
      <c r="X117" s="41" t="str">
        <f>'Core Indicators'!FS117</f>
        <v>x</v>
      </c>
      <c r="Y117" s="41">
        <f>'Core Indicators'!GA117</f>
        <v>1</v>
      </c>
      <c r="Z117" s="41">
        <f>'Core Indicators'!GI117</f>
        <v>3</v>
      </c>
      <c r="AA117" s="41">
        <f>'Core Indicators'!GQ117</f>
        <v>2</v>
      </c>
      <c r="AB117" s="41">
        <f>'Core Indicators'!GY117</f>
        <v>0</v>
      </c>
      <c r="AC117" s="41">
        <f>'Core Indicators'!HG117</f>
        <v>0</v>
      </c>
      <c r="AD117" s="41">
        <f>'Core Indicators'!HO117</f>
        <v>2</v>
      </c>
      <c r="AE117" s="41">
        <f>'Core Indicators'!HW117</f>
        <v>2</v>
      </c>
      <c r="AF117" s="41">
        <f>'Core Indicators'!IE117</f>
        <v>2</v>
      </c>
      <c r="AG117" s="41">
        <f>'Core Indicators'!IM117</f>
        <v>3</v>
      </c>
    </row>
    <row r="118" spans="1:33" ht="20.149999999999999" customHeight="1" x14ac:dyDescent="0.35">
      <c r="A118" s="233" t="str">
        <f>'Core Indicators'!A:A</f>
        <v>Syrian Regional Crisis</v>
      </c>
      <c r="B118" s="233">
        <f>'Core Indicators'!B:B</f>
        <v>0</v>
      </c>
      <c r="C118" s="233" t="str">
        <f>'Core Indicators'!C118</f>
        <v>REG004</v>
      </c>
      <c r="D118" s="233" t="str">
        <f>'Core Indicators'!D118</f>
        <v>Syria,Türkiye,Iraq,Egypt,Jordan,Lebanon</v>
      </c>
      <c r="E118" s="233" t="str">
        <f>'Core Indicators'!E118</f>
        <v>SYR,TUR,IRQ,EGY,JOR,LBN</v>
      </c>
      <c r="F118" s="42">
        <f>'Core Indicators'!O118</f>
        <v>566255</v>
      </c>
      <c r="G118" s="42">
        <f>'Core Indicators'!W118</f>
        <v>201624000</v>
      </c>
      <c r="H118" s="42">
        <f>'Core Indicators'!AE118</f>
        <v>39600000</v>
      </c>
      <c r="I118" s="42">
        <f>'Core Indicators'!AM118</f>
        <v>20199000</v>
      </c>
      <c r="J118" s="42" t="str">
        <f>'Core Indicators'!AU118</f>
        <v>x</v>
      </c>
      <c r="K118" s="42" t="str">
        <f>'Core Indicators'!BC118</f>
        <v>x</v>
      </c>
      <c r="L118" s="42">
        <f>'Core Indicators'!BK118</f>
        <v>3143</v>
      </c>
      <c r="M118" s="42" t="str">
        <f>'Core Indicators'!BS118</f>
        <v>x</v>
      </c>
      <c r="N118" s="42" t="str">
        <f>'Core Indicators'!CA118</f>
        <v>x</v>
      </c>
      <c r="O118" s="42" t="e">
        <f>'Core Indicators'!CI118</f>
        <v>#N/A</v>
      </c>
      <c r="P118" s="42" t="str">
        <f>'Core Indicators'!CQ118</f>
        <v>x</v>
      </c>
      <c r="Q118" s="42">
        <f>'Core Indicators'!DG118</f>
        <v>162023000</v>
      </c>
      <c r="R118" s="42">
        <f>'Core Indicators'!DO118</f>
        <v>17456000</v>
      </c>
      <c r="S118" s="42">
        <f>'Core Indicators'!DW118</f>
        <v>13401000</v>
      </c>
      <c r="T118" s="42">
        <f>'Core Indicators'!EE118</f>
        <v>8677000</v>
      </c>
      <c r="U118" s="42">
        <f>'Core Indicators'!EM118</f>
        <v>67000</v>
      </c>
      <c r="V118" s="42">
        <f>'Core Indicators'!FC118</f>
        <v>5</v>
      </c>
      <c r="W118" s="42" t="e">
        <f>'Core Indicators'!FK118</f>
        <v>#N/A</v>
      </c>
      <c r="X118" s="42" t="str">
        <f>'Core Indicators'!FS118</f>
        <v>x</v>
      </c>
      <c r="Y118" s="42">
        <f>'Core Indicators'!GA118</f>
        <v>1</v>
      </c>
      <c r="Z118" s="42">
        <f>'Core Indicators'!GI118</f>
        <v>3</v>
      </c>
      <c r="AA118" s="42">
        <f>'Core Indicators'!GQ118</f>
        <v>3</v>
      </c>
      <c r="AB118" s="42">
        <f>'Core Indicators'!GY118</f>
        <v>2</v>
      </c>
      <c r="AC118" s="42">
        <f>'Core Indicators'!HG118</f>
        <v>2</v>
      </c>
      <c r="AD118" s="42">
        <f>'Core Indicators'!HO118</f>
        <v>3</v>
      </c>
      <c r="AE118" s="42">
        <f>'Core Indicators'!HW118</f>
        <v>3</v>
      </c>
      <c r="AF118" s="42">
        <f>'Core Indicators'!IE118</f>
        <v>3</v>
      </c>
      <c r="AG118" s="42">
        <f>'Core Indicators'!IM118</f>
        <v>0</v>
      </c>
    </row>
    <row r="119" spans="1:33" ht="20.149999999999999" customHeight="1" x14ac:dyDescent="0.35">
      <c r="A119" s="62" t="str">
        <f>'Core Indicators'!A:A</f>
        <v xml:space="preserve">Eastern Mediterranean Route </v>
      </c>
      <c r="B119" s="62">
        <f>'Core Indicators'!B:B</f>
        <v>0</v>
      </c>
      <c r="C119" s="62" t="str">
        <f>'Core Indicators'!C119</f>
        <v>REG006</v>
      </c>
      <c r="D119" s="62" t="str">
        <f>'Core Indicators'!D119</f>
        <v>Türkiye,Greece</v>
      </c>
      <c r="E119" s="62" t="str">
        <f>'Core Indicators'!E119</f>
        <v>TUR,GRC</v>
      </c>
      <c r="F119" s="41">
        <f>'Core Indicators'!O119</f>
        <v>150195</v>
      </c>
      <c r="G119" s="41">
        <f>'Core Indicators'!W119</f>
        <v>16386000</v>
      </c>
      <c r="H119" s="41">
        <f>'Core Indicators'!AE119</f>
        <v>854000</v>
      </c>
      <c r="I119" s="41">
        <f>'Core Indicators'!AM119</f>
        <v>507000</v>
      </c>
      <c r="J119" s="41" t="str">
        <f>'Core Indicators'!AU119</f>
        <v>x</v>
      </c>
      <c r="K119" s="41" t="str">
        <f>'Core Indicators'!BC119</f>
        <v>x</v>
      </c>
      <c r="L119" s="41">
        <f>'Core Indicators'!BK119</f>
        <v>6</v>
      </c>
      <c r="M119" s="41" t="str">
        <f>'Core Indicators'!BS119</f>
        <v>x</v>
      </c>
      <c r="N119" s="41" t="str">
        <f>'Core Indicators'!CA119</f>
        <v>x</v>
      </c>
      <c r="O119" s="41" t="e">
        <f>'Core Indicators'!CI119</f>
        <v>#N/A</v>
      </c>
      <c r="P119" s="41" t="str">
        <f>'Core Indicators'!CQ119</f>
        <v>x</v>
      </c>
      <c r="Q119" s="41">
        <f>'Core Indicators'!DG119</f>
        <v>15532000</v>
      </c>
      <c r="R119" s="41">
        <f>'Core Indicators'!DO119</f>
        <v>434000</v>
      </c>
      <c r="S119" s="41">
        <f>'Core Indicators'!DW119</f>
        <v>362000</v>
      </c>
      <c r="T119" s="41">
        <f>'Core Indicators'!EE119</f>
        <v>51000</v>
      </c>
      <c r="U119" s="41">
        <f>'Core Indicators'!EM119</f>
        <v>6000</v>
      </c>
      <c r="V119" s="41">
        <f>'Core Indicators'!FC119</f>
        <v>3</v>
      </c>
      <c r="W119" s="41" t="str">
        <f>'Core Indicators'!FK119</f>
        <v>x</v>
      </c>
      <c r="X119" s="41" t="str">
        <f>'Core Indicators'!FS119</f>
        <v>x</v>
      </c>
      <c r="Y119" s="41">
        <f>'Core Indicators'!GA119</f>
        <v>1</v>
      </c>
      <c r="Z119" s="41">
        <f>'Core Indicators'!GI119</f>
        <v>1</v>
      </c>
      <c r="AA119" s="41">
        <f>'Core Indicators'!GQ119</f>
        <v>1</v>
      </c>
      <c r="AB119" s="41">
        <f>'Core Indicators'!GY119</f>
        <v>0</v>
      </c>
      <c r="AC119" s="41">
        <f>'Core Indicators'!HG119</f>
        <v>2</v>
      </c>
      <c r="AD119" s="41">
        <f>'Core Indicators'!HO119</f>
        <v>3</v>
      </c>
      <c r="AE119" s="41">
        <f>'Core Indicators'!HW119</f>
        <v>0</v>
      </c>
      <c r="AF119" s="41">
        <f>'Core Indicators'!IE119</f>
        <v>3</v>
      </c>
      <c r="AG119" s="41">
        <f>'Core Indicators'!IM119</f>
        <v>0</v>
      </c>
    </row>
    <row r="120" spans="1:33" ht="20.149999999999999" customHeight="1" x14ac:dyDescent="0.35">
      <c r="A120" s="233" t="str">
        <f>'Core Indicators'!A:A</f>
        <v>Central Mediterranean Route</v>
      </c>
      <c r="B120" s="233">
        <f>'Core Indicators'!B:B</f>
        <v>0</v>
      </c>
      <c r="C120" s="233" t="str">
        <f>'Core Indicators'!C120</f>
        <v>REG007</v>
      </c>
      <c r="D120" s="233" t="str">
        <f>'Core Indicators'!D120</f>
        <v>Algeria,Tunisia,Libya,Italy</v>
      </c>
      <c r="E120" s="233" t="str">
        <f>'Core Indicators'!E120</f>
        <v>DZA,TUN,LBY,ITA</v>
      </c>
      <c r="F120" s="42">
        <f>'Core Indicators'!O120</f>
        <v>4600608</v>
      </c>
      <c r="G120" s="42">
        <f>'Core Indicators'!W120</f>
        <v>125934000</v>
      </c>
      <c r="H120" s="42">
        <f>'Core Indicators'!AE120</f>
        <v>1378000</v>
      </c>
      <c r="I120" s="42">
        <f>'Core Indicators'!AM120</f>
        <v>1378000</v>
      </c>
      <c r="J120" s="42" t="str">
        <f>'Core Indicators'!AU120</f>
        <v>x</v>
      </c>
      <c r="K120" s="42" t="str">
        <f>'Core Indicators'!BC120</f>
        <v>x</v>
      </c>
      <c r="L120" s="42">
        <f>'Core Indicators'!BK120</f>
        <v>839</v>
      </c>
      <c r="M120" s="42" t="str">
        <f>'Core Indicators'!BS120</f>
        <v>x</v>
      </c>
      <c r="N120" s="42" t="str">
        <f>'Core Indicators'!CA120</f>
        <v>x</v>
      </c>
      <c r="O120" s="42" t="e">
        <f>'Core Indicators'!CI120</f>
        <v>#N/A</v>
      </c>
      <c r="P120" s="42" t="str">
        <f>'Core Indicators'!CQ120</f>
        <v>x</v>
      </c>
      <c r="Q120" s="42">
        <f>'Core Indicators'!DG120</f>
        <v>124556000</v>
      </c>
      <c r="R120" s="42">
        <f>'Core Indicators'!DO120</f>
        <v>0</v>
      </c>
      <c r="S120" s="42">
        <f>'Core Indicators'!DW120</f>
        <v>1378000</v>
      </c>
      <c r="T120" s="42" t="str">
        <f>'Core Indicators'!EE120</f>
        <v>x</v>
      </c>
      <c r="U120" s="42" t="str">
        <f>'Core Indicators'!EM120</f>
        <v>x</v>
      </c>
      <c r="V120" s="42">
        <f>'Core Indicators'!FC120</f>
        <v>4</v>
      </c>
      <c r="W120" s="42" t="str">
        <f>'Core Indicators'!FK120</f>
        <v>x</v>
      </c>
      <c r="X120" s="42" t="str">
        <f>'Core Indicators'!FS120</f>
        <v>x</v>
      </c>
      <c r="Y120" s="42">
        <f>'Core Indicators'!GA120</f>
        <v>0</v>
      </c>
      <c r="Z120" s="42">
        <f>'Core Indicators'!GI120</f>
        <v>1</v>
      </c>
      <c r="AA120" s="42">
        <f>'Core Indicators'!GQ120</f>
        <v>1</v>
      </c>
      <c r="AB120" s="42">
        <f>'Core Indicators'!GY120</f>
        <v>2</v>
      </c>
      <c r="AC120" s="42">
        <f>'Core Indicators'!HG120</f>
        <v>2</v>
      </c>
      <c r="AD120" s="42">
        <f>'Core Indicators'!HO120</f>
        <v>2</v>
      </c>
      <c r="AE120" s="42">
        <f>'Core Indicators'!HW120</f>
        <v>0</v>
      </c>
      <c r="AF120" s="42">
        <f>'Core Indicators'!IE120</f>
        <v>1</v>
      </c>
      <c r="AG120" s="42">
        <f>'Core Indicators'!IM120</f>
        <v>1</v>
      </c>
    </row>
    <row r="121" spans="1:33" ht="20.149999999999999" customHeight="1" x14ac:dyDescent="0.35">
      <c r="A121" s="62" t="str">
        <f>'Core Indicators'!A:A</f>
        <v>Western Mediterranean Route</v>
      </c>
      <c r="B121" s="62">
        <f>'Core Indicators'!B:B</f>
        <v>0</v>
      </c>
      <c r="C121" s="62" t="str">
        <f>'Core Indicators'!C121</f>
        <v>REG008</v>
      </c>
      <c r="D121" s="62" t="str">
        <f>'Core Indicators'!D121</f>
        <v>Algeria,Morocco,Spain</v>
      </c>
      <c r="E121" s="62" t="str">
        <f>'Core Indicators'!E121</f>
        <v>DZA,MAR,ESP</v>
      </c>
      <c r="F121" s="41">
        <f>'Core Indicators'!O121</f>
        <v>3327774</v>
      </c>
      <c r="G121" s="41">
        <f>'Core Indicators'!W121</f>
        <v>133006000</v>
      </c>
      <c r="H121" s="41">
        <f>'Core Indicators'!AE121</f>
        <v>378000</v>
      </c>
      <c r="I121" s="41">
        <f>'Core Indicators'!AM121</f>
        <v>378000</v>
      </c>
      <c r="J121" s="41" t="str">
        <f>'Core Indicators'!AU121</f>
        <v>x</v>
      </c>
      <c r="K121" s="41" t="str">
        <f>'Core Indicators'!BC121</f>
        <v>x</v>
      </c>
      <c r="L121" s="41">
        <f>'Core Indicators'!BK121</f>
        <v>75</v>
      </c>
      <c r="M121" s="41" t="str">
        <f>'Core Indicators'!BS121</f>
        <v>x</v>
      </c>
      <c r="N121" s="41" t="str">
        <f>'Core Indicators'!CA121</f>
        <v>x</v>
      </c>
      <c r="O121" s="41" t="e">
        <f>'Core Indicators'!CI121</f>
        <v>#N/A</v>
      </c>
      <c r="P121" s="41" t="str">
        <f>'Core Indicators'!CQ121</f>
        <v>x</v>
      </c>
      <c r="Q121" s="41">
        <f>'Core Indicators'!DG121</f>
        <v>132628000</v>
      </c>
      <c r="R121" s="41">
        <f>'Core Indicators'!DO121</f>
        <v>0</v>
      </c>
      <c r="S121" s="41">
        <f>'Core Indicators'!DW121</f>
        <v>378000</v>
      </c>
      <c r="T121" s="41" t="str">
        <f>'Core Indicators'!EE121</f>
        <v>x</v>
      </c>
      <c r="U121" s="41" t="str">
        <f>'Core Indicators'!EM121</f>
        <v>x</v>
      </c>
      <c r="V121" s="41">
        <f>'Core Indicators'!FC121</f>
        <v>4</v>
      </c>
      <c r="W121" s="41" t="str">
        <f>'Core Indicators'!FK121</f>
        <v>x</v>
      </c>
      <c r="X121" s="41" t="str">
        <f>'Core Indicators'!FS121</f>
        <v>x</v>
      </c>
      <c r="Y121" s="41">
        <f>'Core Indicators'!GA121</f>
        <v>0</v>
      </c>
      <c r="Z121" s="41">
        <f>'Core Indicators'!GI121</f>
        <v>0</v>
      </c>
      <c r="AA121" s="41">
        <f>'Core Indicators'!GQ121</f>
        <v>0</v>
      </c>
      <c r="AB121" s="41">
        <f>'Core Indicators'!GY121</f>
        <v>0</v>
      </c>
      <c r="AC121" s="41">
        <f>'Core Indicators'!HG121</f>
        <v>0</v>
      </c>
      <c r="AD121" s="41">
        <f>'Core Indicators'!HO121</f>
        <v>0</v>
      </c>
      <c r="AE121" s="41">
        <f>'Core Indicators'!HW121</f>
        <v>0</v>
      </c>
      <c r="AF121" s="41">
        <f>'Core Indicators'!IE121</f>
        <v>1</v>
      </c>
      <c r="AG121" s="41">
        <f>'Core Indicators'!IM121</f>
        <v>1</v>
      </c>
    </row>
    <row r="122" spans="1:33" ht="20.149999999999999" customHeight="1" x14ac:dyDescent="0.35">
      <c r="A122" s="233" t="str">
        <f>'Core Indicators'!A:A</f>
        <v>Rohingya Regional Crisis</v>
      </c>
      <c r="B122" s="233">
        <f>'Core Indicators'!B:B</f>
        <v>0</v>
      </c>
      <c r="C122" s="233" t="str">
        <f>'Core Indicators'!C122</f>
        <v>REG011</v>
      </c>
      <c r="D122" s="233" t="str">
        <f>'Core Indicators'!D122</f>
        <v>Bangladesh,Myanmar</v>
      </c>
      <c r="E122" s="233" t="str">
        <f>'Core Indicators'!E122</f>
        <v>BGD,MMR</v>
      </c>
      <c r="F122" s="42">
        <f>'Core Indicators'!O122</f>
        <v>37488</v>
      </c>
      <c r="G122" s="42">
        <f>'Core Indicators'!W122</f>
        <v>5010000</v>
      </c>
      <c r="H122" s="42">
        <f>'Core Indicators'!AE122</f>
        <v>5010000</v>
      </c>
      <c r="I122" s="42">
        <f>'Core Indicators'!AM122</f>
        <v>1307000</v>
      </c>
      <c r="J122" s="42" t="str">
        <f>'Core Indicators'!AU122</f>
        <v>x</v>
      </c>
      <c r="K122" s="42" t="str">
        <f>'Core Indicators'!BC122</f>
        <v>x</v>
      </c>
      <c r="L122" s="42">
        <f>'Core Indicators'!BK122</f>
        <v>2844</v>
      </c>
      <c r="M122" s="42" t="str">
        <f>'Core Indicators'!BS122</f>
        <v>x</v>
      </c>
      <c r="N122" s="42" t="str">
        <f>'Core Indicators'!CA122</f>
        <v>x</v>
      </c>
      <c r="O122" s="42" t="e">
        <f>'Core Indicators'!CI122</f>
        <v>#N/A</v>
      </c>
      <c r="P122" s="42" t="str">
        <f>'Core Indicators'!CQ122</f>
        <v>x</v>
      </c>
      <c r="Q122" s="42">
        <f>'Core Indicators'!DG122</f>
        <v>0</v>
      </c>
      <c r="R122" s="42">
        <f>'Core Indicators'!DO122</f>
        <v>1794000</v>
      </c>
      <c r="S122" s="42">
        <f>'Core Indicators'!DW122</f>
        <v>1752000</v>
      </c>
      <c r="T122" s="42">
        <f>'Core Indicators'!EE122</f>
        <v>1464000</v>
      </c>
      <c r="U122" s="42" t="str">
        <f>'Core Indicators'!EM122</f>
        <v>x</v>
      </c>
      <c r="V122" s="42">
        <f>'Core Indicators'!FC122</f>
        <v>5</v>
      </c>
      <c r="W122" s="42" t="str">
        <f>'Core Indicators'!FK122</f>
        <v>x</v>
      </c>
      <c r="X122" s="42" t="str">
        <f>'Core Indicators'!FS122</f>
        <v>x</v>
      </c>
      <c r="Y122" s="42">
        <f>'Core Indicators'!GA122</f>
        <v>2</v>
      </c>
      <c r="Z122" s="42">
        <f>'Core Indicators'!GI122</f>
        <v>3</v>
      </c>
      <c r="AA122" s="42">
        <f>'Core Indicators'!GQ122</f>
        <v>2</v>
      </c>
      <c r="AB122" s="42">
        <f>'Core Indicators'!GY122</f>
        <v>2</v>
      </c>
      <c r="AC122" s="42">
        <f>'Core Indicators'!HG122</f>
        <v>3</v>
      </c>
      <c r="AD122" s="42">
        <f>'Core Indicators'!HO122</f>
        <v>3</v>
      </c>
      <c r="AE122" s="42">
        <f>'Core Indicators'!HW122</f>
        <v>3</v>
      </c>
      <c r="AF122" s="42">
        <f>'Core Indicators'!IE122</f>
        <v>2</v>
      </c>
      <c r="AG122" s="42">
        <f>'Core Indicators'!IM122</f>
        <v>2</v>
      </c>
    </row>
    <row r="123" spans="1:33" ht="20.149999999999999" customHeight="1" x14ac:dyDescent="0.35">
      <c r="A123" s="62" t="str">
        <f>'Core Indicators'!A:A</f>
        <v>Southern Africa Regional Food Security Crisis</v>
      </c>
      <c r="B123" s="62">
        <f>'Core Indicators'!B:B</f>
        <v>0</v>
      </c>
      <c r="C123" s="62" t="str">
        <f>'Core Indicators'!C123</f>
        <v>REG012</v>
      </c>
      <c r="D123" s="62" t="str">
        <f>'Core Indicators'!D123</f>
        <v>Madagascar,Malawi,Namibia,Eswatini,Zambia,Zimbabwe,Tanzania</v>
      </c>
      <c r="E123" s="62" t="str">
        <f>'Core Indicators'!E123</f>
        <v>MDG,MWI,NAM,SWZ,ZMB,ZWE,TZA</v>
      </c>
      <c r="F123" s="41">
        <f>'Core Indicators'!O123</f>
        <v>2753873</v>
      </c>
      <c r="G123" s="41">
        <f>'Core Indicators'!W123</f>
        <v>101169000</v>
      </c>
      <c r="H123" s="41">
        <f>'Core Indicators'!AE123</f>
        <v>67634000</v>
      </c>
      <c r="I123" s="41">
        <f>'Core Indicators'!AM123</f>
        <v>508000</v>
      </c>
      <c r="J123" s="41">
        <f>'Core Indicators'!AU123</f>
        <v>4</v>
      </c>
      <c r="K123" s="41">
        <f>'Core Indicators'!BC123</f>
        <v>284825</v>
      </c>
      <c r="L123" s="41">
        <f>'Core Indicators'!BK123</f>
        <v>3252</v>
      </c>
      <c r="M123" s="41">
        <f>'Core Indicators'!BS123</f>
        <v>437</v>
      </c>
      <c r="N123" s="41">
        <f>'Core Indicators'!CA123</f>
        <v>437</v>
      </c>
      <c r="O123" s="41" t="e">
        <f>'Core Indicators'!CI123</f>
        <v>#N/A</v>
      </c>
      <c r="P123" s="41">
        <f>'Core Indicators'!CQ123</f>
        <v>228</v>
      </c>
      <c r="Q123" s="41">
        <f>'Core Indicators'!DG123</f>
        <v>33535000</v>
      </c>
      <c r="R123" s="41">
        <f>'Core Indicators'!DO123</f>
        <v>37845000</v>
      </c>
      <c r="S123" s="41">
        <f>'Core Indicators'!DW123</f>
        <v>29607000</v>
      </c>
      <c r="T123" s="41">
        <f>'Core Indicators'!EE123</f>
        <v>183000</v>
      </c>
      <c r="U123" s="41">
        <f>'Core Indicators'!EM123</f>
        <v>0</v>
      </c>
      <c r="V123" s="41">
        <f>'Core Indicators'!FC123</f>
        <v>5</v>
      </c>
      <c r="W123" s="41" t="e">
        <f>'Core Indicators'!FK123</f>
        <v>#N/A</v>
      </c>
      <c r="X123" s="41" t="e">
        <f>'Core Indicators'!FS123</f>
        <v>#N/A</v>
      </c>
      <c r="Y123" s="41">
        <f>'Core Indicators'!GA123</f>
        <v>2</v>
      </c>
      <c r="Z123" s="41">
        <f>'Core Indicators'!GI123</f>
        <v>1</v>
      </c>
      <c r="AA123" s="41">
        <f>'Core Indicators'!GQ123</f>
        <v>2</v>
      </c>
      <c r="AB123" s="41">
        <f>'Core Indicators'!GY123</f>
        <v>0</v>
      </c>
      <c r="AC123" s="41">
        <f>'Core Indicators'!HG123</f>
        <v>2</v>
      </c>
      <c r="AD123" s="41">
        <f>'Core Indicators'!HO123</f>
        <v>2</v>
      </c>
      <c r="AE123" s="41">
        <f>'Core Indicators'!HW123</f>
        <v>0</v>
      </c>
      <c r="AF123" s="41">
        <f>'Core Indicators'!IE123</f>
        <v>1</v>
      </c>
      <c r="AG123" s="41">
        <f>'Core Indicators'!IM123</f>
        <v>3</v>
      </c>
    </row>
    <row r="124" spans="1:33" ht="20.149999999999999" customHeight="1" x14ac:dyDescent="0.35">
      <c r="A124" s="233" t="str">
        <f>'Core Indicators'!A:A</f>
        <v>Nagorno-Karabakh Conflict</v>
      </c>
      <c r="B124" s="233">
        <f>'Core Indicators'!B:B</f>
        <v>0</v>
      </c>
      <c r="C124" s="233" t="str">
        <f>'Core Indicators'!C124</f>
        <v>REG013</v>
      </c>
      <c r="D124" s="233" t="str">
        <f>'Core Indicators'!D124</f>
        <v>Armenia,Azerbaijan</v>
      </c>
      <c r="E124" s="233" t="str">
        <f>'Core Indicators'!E124</f>
        <v>ARM,AZE</v>
      </c>
      <c r="F124" s="42">
        <f>'Core Indicators'!O124</f>
        <v>33014</v>
      </c>
      <c r="G124" s="42">
        <f>'Core Indicators'!W124</f>
        <v>3060000</v>
      </c>
      <c r="H124" s="42">
        <f>'Core Indicators'!AE124</f>
        <v>508000</v>
      </c>
      <c r="I124" s="42">
        <f>'Core Indicators'!AM124</f>
        <v>142000</v>
      </c>
      <c r="J124" s="42">
        <f>'Core Indicators'!AU124</f>
        <v>250</v>
      </c>
      <c r="K124" s="42" t="str">
        <f>'Core Indicators'!BC124</f>
        <v>x</v>
      </c>
      <c r="L124" s="42">
        <f>'Core Indicators'!BK124</f>
        <v>6</v>
      </c>
      <c r="M124" s="42" t="str">
        <f>'Core Indicators'!BS124</f>
        <v>x</v>
      </c>
      <c r="N124" s="42" t="str">
        <f>'Core Indicators'!CA124</f>
        <v>x</v>
      </c>
      <c r="O124" s="42" t="e">
        <f>'Core Indicators'!CI124</f>
        <v>#N/A</v>
      </c>
      <c r="P124" s="42" t="str">
        <f>'Core Indicators'!CQ124</f>
        <v>x</v>
      </c>
      <c r="Q124" s="42">
        <f>'Core Indicators'!DG124</f>
        <v>2552000</v>
      </c>
      <c r="R124" s="42">
        <f>'Core Indicators'!DO124</f>
        <v>353000</v>
      </c>
      <c r="S124" s="42">
        <f>'Core Indicators'!DW124</f>
        <v>154000</v>
      </c>
      <c r="T124" s="42">
        <f>'Core Indicators'!EE124</f>
        <v>0</v>
      </c>
      <c r="U124" s="42">
        <f>'Core Indicators'!EM124</f>
        <v>0</v>
      </c>
      <c r="V124" s="42">
        <f>'Core Indicators'!FC124</f>
        <v>2</v>
      </c>
      <c r="W124" s="42" t="str">
        <f>'Core Indicators'!FK124</f>
        <v>x</v>
      </c>
      <c r="X124" s="42" t="str">
        <f>'Core Indicators'!FS124</f>
        <v>x</v>
      </c>
      <c r="Y124" s="42">
        <f>'Core Indicators'!GA124</f>
        <v>1</v>
      </c>
      <c r="Z124" s="42">
        <f>'Core Indicators'!GI124</f>
        <v>0</v>
      </c>
      <c r="AA124" s="42">
        <f>'Core Indicators'!GQ124</f>
        <v>2</v>
      </c>
      <c r="AB124" s="42">
        <f>'Core Indicators'!GY124</f>
        <v>0</v>
      </c>
      <c r="AC124" s="42">
        <f>'Core Indicators'!HG124</f>
        <v>2</v>
      </c>
      <c r="AD124" s="42">
        <f>'Core Indicators'!HO124</f>
        <v>1</v>
      </c>
      <c r="AE124" s="42">
        <f>'Core Indicators'!HW124</f>
        <v>0</v>
      </c>
      <c r="AF124" s="42">
        <f>'Core Indicators'!IE124</f>
        <v>2</v>
      </c>
      <c r="AG124" s="42">
        <f>'Core Indicators'!IM124</f>
        <v>0</v>
      </c>
    </row>
    <row r="125" spans="1:33" ht="20.149999999999999" customHeight="1" x14ac:dyDescent="0.35">
      <c r="A125" s="62" t="str">
        <f>'Core Indicators'!A:A</f>
        <v>Eastern Africa Regional Drought Crisis</v>
      </c>
      <c r="B125" s="62" t="str">
        <f>'Core Indicators'!B:B</f>
        <v>Drought</v>
      </c>
      <c r="C125" s="62" t="str">
        <f>'Core Indicators'!C125</f>
        <v>REG014</v>
      </c>
      <c r="D125" s="62" t="str">
        <f>'Core Indicators'!D125</f>
        <v>Ethiopia,Somalia,Kenya</v>
      </c>
      <c r="E125" s="62" t="str">
        <f>'Core Indicators'!E125</f>
        <v>ETH,SOM,KEN</v>
      </c>
      <c r="F125" s="41">
        <f>'Core Indicators'!O125</f>
        <v>2171646</v>
      </c>
      <c r="G125" s="41">
        <f>'Core Indicators'!W125</f>
        <v>142117000</v>
      </c>
      <c r="H125" s="41">
        <f>'Core Indicators'!AE125</f>
        <v>134333000</v>
      </c>
      <c r="I125" s="41">
        <f>'Core Indicators'!AM125</f>
        <v>2700000</v>
      </c>
      <c r="J125" s="41">
        <f>'Core Indicators'!AU125</f>
        <v>4893</v>
      </c>
      <c r="K125" s="41">
        <f>'Core Indicators'!BC125</f>
        <v>895980</v>
      </c>
      <c r="L125" s="41">
        <f>'Core Indicators'!BK125</f>
        <v>315</v>
      </c>
      <c r="M125" s="41" t="str">
        <f>'Core Indicators'!BS125</f>
        <v>x</v>
      </c>
      <c r="N125" s="41" t="str">
        <f>'Core Indicators'!CA125</f>
        <v>x</v>
      </c>
      <c r="O125" s="41" t="e">
        <f>'Core Indicators'!CI125</f>
        <v>#N/A</v>
      </c>
      <c r="P125" s="41">
        <f>'Core Indicators'!CQ125</f>
        <v>7852053</v>
      </c>
      <c r="Q125" s="41">
        <f>'Core Indicators'!DG125</f>
        <v>7785000</v>
      </c>
      <c r="R125" s="41">
        <f>'Core Indicators'!DO125</f>
        <v>108705000</v>
      </c>
      <c r="S125" s="41">
        <f>'Core Indicators'!DW125</f>
        <v>13124000</v>
      </c>
      <c r="T125" s="41">
        <f>'Core Indicators'!EE125</f>
        <v>12503000</v>
      </c>
      <c r="U125" s="41">
        <f>'Core Indicators'!EM125</f>
        <v>0</v>
      </c>
      <c r="V125" s="41">
        <f>'Core Indicators'!FC125</f>
        <v>5</v>
      </c>
      <c r="W125" s="41" t="str">
        <f>'Core Indicators'!FK125</f>
        <v>x</v>
      </c>
      <c r="X125" s="41" t="str">
        <f>'Core Indicators'!FS125</f>
        <v>x</v>
      </c>
      <c r="Y125" s="41">
        <f>'Core Indicators'!GA125</f>
        <v>2</v>
      </c>
      <c r="Z125" s="41">
        <f>'Core Indicators'!GI125</f>
        <v>3</v>
      </c>
      <c r="AA125" s="41">
        <f>'Core Indicators'!GQ125</f>
        <v>3</v>
      </c>
      <c r="AB125" s="41">
        <f>'Core Indicators'!GY125</f>
        <v>3</v>
      </c>
      <c r="AC125" s="41">
        <f>'Core Indicators'!HG125</f>
        <v>2</v>
      </c>
      <c r="AD125" s="41">
        <f>'Core Indicators'!HO125</f>
        <v>3</v>
      </c>
      <c r="AE125" s="41">
        <f>'Core Indicators'!HW125</f>
        <v>3</v>
      </c>
      <c r="AF125" s="41">
        <f>'Core Indicators'!IE125</f>
        <v>2</v>
      </c>
      <c r="AG125" s="41">
        <f>'Core Indicators'!IM125</f>
        <v>3</v>
      </c>
    </row>
    <row r="126" spans="1:33" ht="20.149999999999999" customHeight="1" x14ac:dyDescent="0.35">
      <c r="A126" s="233" t="str">
        <f>'Core Indicators'!A:A</f>
        <v>Turkiye / Syria earthquake</v>
      </c>
      <c r="B126" s="233" t="str">
        <f>'Core Indicators'!B:B</f>
        <v>Earthquake</v>
      </c>
      <c r="C126" s="233" t="str">
        <f>'Core Indicators'!C126</f>
        <v>REG015</v>
      </c>
      <c r="D126" s="233" t="str">
        <f>'Core Indicators'!D126</f>
        <v>Türkiye,Syria</v>
      </c>
      <c r="E126" s="233" t="str">
        <f>'Core Indicators'!E126</f>
        <v>TUR,SYR</v>
      </c>
      <c r="F126" s="42">
        <f>'Core Indicators'!O126</f>
        <v>155377</v>
      </c>
      <c r="G126" s="42">
        <f>'Core Indicators'!W126</f>
        <v>27000000</v>
      </c>
      <c r="H126" s="42">
        <f>'Core Indicators'!AE126</f>
        <v>17900000</v>
      </c>
      <c r="I126" s="42">
        <f>'Core Indicators'!AM126</f>
        <v>3123000</v>
      </c>
      <c r="J126" s="42">
        <f>'Core Indicators'!AU126</f>
        <v>0</v>
      </c>
      <c r="K126" s="42" t="str">
        <f>'Core Indicators'!BC126</f>
        <v>x</v>
      </c>
      <c r="L126" s="42">
        <f>'Core Indicators'!BK126</f>
        <v>0</v>
      </c>
      <c r="M126" s="42">
        <f>'Core Indicators'!BS126</f>
        <v>308000</v>
      </c>
      <c r="N126" s="42">
        <f>'Core Indicators'!CA126</f>
        <v>10600</v>
      </c>
      <c r="O126" s="42" t="e">
        <f>'Core Indicators'!CI126</f>
        <v>#N/A</v>
      </c>
      <c r="P126" s="42" t="str">
        <f>'Core Indicators'!CQ126</f>
        <v>x</v>
      </c>
      <c r="Q126" s="42">
        <f>'Core Indicators'!DG126</f>
        <v>9100000</v>
      </c>
      <c r="R126" s="42">
        <f>'Core Indicators'!DO126</f>
        <v>14723000</v>
      </c>
      <c r="S126" s="42">
        <f>'Core Indicators'!DW126</f>
        <v>3021000</v>
      </c>
      <c r="T126" s="42">
        <f>'Core Indicators'!EE126</f>
        <v>150000</v>
      </c>
      <c r="U126" s="42">
        <f>'Core Indicators'!EM126</f>
        <v>6000</v>
      </c>
      <c r="V126" s="42">
        <f>'Core Indicators'!FC126</f>
        <v>5</v>
      </c>
      <c r="W126" s="42" t="str">
        <f>'Core Indicators'!FK126</f>
        <v>x</v>
      </c>
      <c r="X126" s="42" t="str">
        <f>'Core Indicators'!FS126</f>
        <v>x</v>
      </c>
      <c r="Y126" s="42">
        <f>'Core Indicators'!GA126</f>
        <v>1</v>
      </c>
      <c r="Z126" s="42">
        <f>'Core Indicators'!GI126</f>
        <v>3</v>
      </c>
      <c r="AA126" s="42">
        <f>'Core Indicators'!GQ126</f>
        <v>3</v>
      </c>
      <c r="AB126" s="42">
        <f>'Core Indicators'!GY126</f>
        <v>2</v>
      </c>
      <c r="AC126" s="42">
        <f>'Core Indicators'!HG126</f>
        <v>2</v>
      </c>
      <c r="AD126" s="42">
        <f>'Core Indicators'!HO126</f>
        <v>3</v>
      </c>
      <c r="AE126" s="42">
        <f>'Core Indicators'!HW126</f>
        <v>3</v>
      </c>
      <c r="AF126" s="42">
        <f>'Core Indicators'!IE126</f>
        <v>3</v>
      </c>
      <c r="AG126" s="42">
        <f>'Core Indicators'!IM126</f>
        <v>0</v>
      </c>
    </row>
    <row r="127" spans="1:33" ht="20.149999999999999" customHeight="1" x14ac:dyDescent="0.35">
      <c r="A127" s="62" t="str">
        <f>'Core Indicators'!A:A</f>
        <v>Displacement from Russia-Ukraine conflict in Romania</v>
      </c>
      <c r="B127" s="62" t="str">
        <f>'Core Indicators'!B:B</f>
        <v>Displacement</v>
      </c>
      <c r="C127" s="62" t="str">
        <f>'Core Indicators'!C127</f>
        <v>ROU002</v>
      </c>
      <c r="D127" s="62" t="str">
        <f>'Core Indicators'!D127</f>
        <v>Romania</v>
      </c>
      <c r="E127" s="62" t="str">
        <f>'Core Indicators'!E127</f>
        <v>ROU</v>
      </c>
      <c r="F127" s="41">
        <f>'Core Indicators'!O127</f>
        <v>238396</v>
      </c>
      <c r="G127" s="41">
        <f>'Core Indicators'!W127</f>
        <v>19229000</v>
      </c>
      <c r="H127" s="41">
        <f>'Core Indicators'!AE127</f>
        <v>180000</v>
      </c>
      <c r="I127" s="41">
        <f>'Core Indicators'!AM127</f>
        <v>180000</v>
      </c>
      <c r="J127" s="41" t="str">
        <f>'Core Indicators'!AU127</f>
        <v>x</v>
      </c>
      <c r="K127" s="41" t="str">
        <f>'Core Indicators'!BC127</f>
        <v>x</v>
      </c>
      <c r="L127" s="41">
        <f>'Core Indicators'!BK127</f>
        <v>0</v>
      </c>
      <c r="M127" s="41">
        <f>'Core Indicators'!BS127</f>
        <v>0</v>
      </c>
      <c r="N127" s="41">
        <f>'Core Indicators'!CA127</f>
        <v>0</v>
      </c>
      <c r="O127" s="41" t="e">
        <f>'Core Indicators'!CI127</f>
        <v>#N/A</v>
      </c>
      <c r="P127" s="41" t="str">
        <f>'Core Indicators'!CQ127</f>
        <v>x</v>
      </c>
      <c r="Q127" s="41">
        <f>'Core Indicators'!DG127</f>
        <v>19049000</v>
      </c>
      <c r="R127" s="41">
        <f>'Core Indicators'!DO127</f>
        <v>0</v>
      </c>
      <c r="S127" s="41">
        <f>'Core Indicators'!DW127</f>
        <v>180000</v>
      </c>
      <c r="T127" s="41" t="str">
        <f>'Core Indicators'!EE127</f>
        <v>x</v>
      </c>
      <c r="U127" s="41" t="str">
        <f>'Core Indicators'!EM127</f>
        <v>x</v>
      </c>
      <c r="V127" s="41">
        <f>'Core Indicators'!FC127</f>
        <v>2</v>
      </c>
      <c r="W127" s="41" t="str">
        <f>'Core Indicators'!FK127</f>
        <v>x</v>
      </c>
      <c r="X127" s="41" t="str">
        <f>'Core Indicators'!FS127</f>
        <v>x</v>
      </c>
      <c r="Y127" s="41">
        <f>'Core Indicators'!GA127</f>
        <v>0</v>
      </c>
      <c r="Z127" s="41">
        <f>'Core Indicators'!GI127</f>
        <v>0</v>
      </c>
      <c r="AA127" s="41">
        <f>'Core Indicators'!GQ127</f>
        <v>0</v>
      </c>
      <c r="AB127" s="41">
        <f>'Core Indicators'!GY127</f>
        <v>0</v>
      </c>
      <c r="AC127" s="41">
        <f>'Core Indicators'!HG127</f>
        <v>0</v>
      </c>
      <c r="AD127" s="41">
        <f>'Core Indicators'!HO127</f>
        <v>1</v>
      </c>
      <c r="AE127" s="41">
        <f>'Core Indicators'!HW127</f>
        <v>0</v>
      </c>
      <c r="AF127" s="41">
        <f>'Core Indicators'!IE127</f>
        <v>0</v>
      </c>
      <c r="AG127" s="41">
        <f>'Core Indicators'!IM127</f>
        <v>2</v>
      </c>
    </row>
    <row r="128" spans="1:33" ht="20.149999999999999" customHeight="1" x14ac:dyDescent="0.35">
      <c r="A128" s="233" t="str">
        <f>'Core Indicators'!A:A</f>
        <v>Displacement from Russia-Ukraine conflict in Russia</v>
      </c>
      <c r="B128" s="233" t="str">
        <f>'Core Indicators'!B:B</f>
        <v>Conflict,Displacement</v>
      </c>
      <c r="C128" s="233" t="str">
        <f>'Core Indicators'!C128</f>
        <v>RUS002</v>
      </c>
      <c r="D128" s="233" t="str">
        <f>'Core Indicators'!D128</f>
        <v>Russia</v>
      </c>
      <c r="E128" s="233" t="str">
        <f>'Core Indicators'!E128</f>
        <v>RUS</v>
      </c>
      <c r="F128" s="42">
        <f>'Core Indicators'!O128</f>
        <v>16376870</v>
      </c>
      <c r="G128" s="42">
        <f>'Core Indicators'!W128</f>
        <v>145050000</v>
      </c>
      <c r="H128" s="42">
        <f>'Core Indicators'!AE128</f>
        <v>1224000</v>
      </c>
      <c r="I128" s="42">
        <f>'Core Indicators'!AM128</f>
        <v>1224000</v>
      </c>
      <c r="J128" s="42" t="str">
        <f>'Core Indicators'!AU128</f>
        <v>x</v>
      </c>
      <c r="K128" s="42" t="str">
        <f>'Core Indicators'!BC128</f>
        <v>x</v>
      </c>
      <c r="L128" s="42">
        <f>'Core Indicators'!BK128</f>
        <v>0</v>
      </c>
      <c r="M128" s="42" t="str">
        <f>'Core Indicators'!BS128</f>
        <v>x</v>
      </c>
      <c r="N128" s="42" t="str">
        <f>'Core Indicators'!CA128</f>
        <v>x</v>
      </c>
      <c r="O128" s="42" t="e">
        <f>'Core Indicators'!CI128</f>
        <v>#N/A</v>
      </c>
      <c r="P128" s="42" t="str">
        <f>'Core Indicators'!CQ128</f>
        <v>x</v>
      </c>
      <c r="Q128" s="42">
        <f>'Core Indicators'!DG128</f>
        <v>143826000</v>
      </c>
      <c r="R128" s="42">
        <f>'Core Indicators'!DO128</f>
        <v>0</v>
      </c>
      <c r="S128" s="42">
        <f>'Core Indicators'!DW128</f>
        <v>1224000</v>
      </c>
      <c r="T128" s="42">
        <f>'Core Indicators'!EE128</f>
        <v>0</v>
      </c>
      <c r="U128" s="42">
        <f>'Core Indicators'!EM128</f>
        <v>0</v>
      </c>
      <c r="V128" s="42">
        <f>'Core Indicators'!FC128</f>
        <v>2</v>
      </c>
      <c r="W128" s="42" t="str">
        <f>'Core Indicators'!FK128</f>
        <v>x</v>
      </c>
      <c r="X128" s="42" t="str">
        <f>'Core Indicators'!FS128</f>
        <v>x</v>
      </c>
      <c r="Y128" s="42">
        <f>'Core Indicators'!GA128</f>
        <v>2</v>
      </c>
      <c r="Z128" s="42">
        <f>'Core Indicators'!GI128</f>
        <v>2</v>
      </c>
      <c r="AA128" s="42">
        <f>'Core Indicators'!GQ128</f>
        <v>2</v>
      </c>
      <c r="AB128" s="42">
        <f>'Core Indicators'!GY128</f>
        <v>0</v>
      </c>
      <c r="AC128" s="42">
        <f>'Core Indicators'!HG128</f>
        <v>2</v>
      </c>
      <c r="AD128" s="42">
        <f>'Core Indicators'!HO128</f>
        <v>2</v>
      </c>
      <c r="AE128" s="42">
        <f>'Core Indicators'!HW128</f>
        <v>2</v>
      </c>
      <c r="AF128" s="42">
        <f>'Core Indicators'!IE128</f>
        <v>0</v>
      </c>
      <c r="AG128" s="42">
        <f>'Core Indicators'!IM128</f>
        <v>2</v>
      </c>
    </row>
    <row r="129" spans="1:33" ht="20.149999999999999" customHeight="1" x14ac:dyDescent="0.35">
      <c r="A129" s="62" t="str">
        <f>'Core Indicators'!A:A</f>
        <v>Burundi and DRC refugees in Rwanda</v>
      </c>
      <c r="B129" s="62" t="str">
        <f>'Core Indicators'!B:B</f>
        <v>Displacement</v>
      </c>
      <c r="C129" s="62" t="str">
        <f>'Core Indicators'!C129</f>
        <v>RWA002</v>
      </c>
      <c r="D129" s="62" t="str">
        <f>'Core Indicators'!D129</f>
        <v>Rwanda</v>
      </c>
      <c r="E129" s="62" t="str">
        <f>'Core Indicators'!E129</f>
        <v>RWA</v>
      </c>
      <c r="F129" s="41">
        <f>'Core Indicators'!O129</f>
        <v>20524</v>
      </c>
      <c r="G129" s="41">
        <f>'Core Indicators'!W129</f>
        <v>2517000</v>
      </c>
      <c r="H129" s="41">
        <f>'Core Indicators'!AE129</f>
        <v>135000</v>
      </c>
      <c r="I129" s="41">
        <f>'Core Indicators'!AM129</f>
        <v>135000</v>
      </c>
      <c r="J129" s="41" t="str">
        <f>'Core Indicators'!AU129</f>
        <v>x</v>
      </c>
      <c r="K129" s="41">
        <f>'Core Indicators'!BC129</f>
        <v>66</v>
      </c>
      <c r="L129" s="41" t="str">
        <f>'Core Indicators'!BK129</f>
        <v>x</v>
      </c>
      <c r="M129" s="41" t="str">
        <f>'Core Indicators'!BS129</f>
        <v>x</v>
      </c>
      <c r="N129" s="41" t="str">
        <f>'Core Indicators'!CA129</f>
        <v>x</v>
      </c>
      <c r="O129" s="41" t="e">
        <f>'Core Indicators'!CI129</f>
        <v>#N/A</v>
      </c>
      <c r="P129" s="41" t="str">
        <f>'Core Indicators'!CQ129</f>
        <v>x</v>
      </c>
      <c r="Q129" s="41">
        <f>'Core Indicators'!DG129</f>
        <v>2382000</v>
      </c>
      <c r="R129" s="41">
        <f>'Core Indicators'!DO129</f>
        <v>0</v>
      </c>
      <c r="S129" s="41">
        <f>'Core Indicators'!DW129</f>
        <v>135000</v>
      </c>
      <c r="T129" s="41">
        <f>'Core Indicators'!EE129</f>
        <v>0</v>
      </c>
      <c r="U129" s="41">
        <f>'Core Indicators'!EM129</f>
        <v>0</v>
      </c>
      <c r="V129" s="41">
        <f>'Core Indicators'!FC129</f>
        <v>2</v>
      </c>
      <c r="W129" s="41">
        <f>'Core Indicators'!FK129</f>
        <v>0</v>
      </c>
      <c r="X129" s="41">
        <f>'Core Indicators'!FS129</f>
        <v>0</v>
      </c>
      <c r="Y129" s="41">
        <f>'Core Indicators'!GA129</f>
        <v>1</v>
      </c>
      <c r="Z129" s="41">
        <f>'Core Indicators'!GI129</f>
        <v>0</v>
      </c>
      <c r="AA129" s="41">
        <f>'Core Indicators'!GQ129</f>
        <v>0</v>
      </c>
      <c r="AB129" s="41">
        <f>'Core Indicators'!GY129</f>
        <v>0</v>
      </c>
      <c r="AC129" s="41">
        <f>'Core Indicators'!HG129</f>
        <v>0</v>
      </c>
      <c r="AD129" s="41">
        <f>'Core Indicators'!HO129</f>
        <v>0</v>
      </c>
      <c r="AE129" s="41">
        <f>'Core Indicators'!HW129</f>
        <v>0</v>
      </c>
      <c r="AF129" s="41">
        <f>'Core Indicators'!IE129</f>
        <v>0</v>
      </c>
      <c r="AG129" s="41">
        <f>'Core Indicators'!IM129</f>
        <v>1</v>
      </c>
    </row>
    <row r="130" spans="1:33" ht="20.149999999999999" customHeight="1" x14ac:dyDescent="0.35">
      <c r="A130" s="233" t="str">
        <f>'Core Indicators'!A:A</f>
        <v>Complex crisis in Sudan</v>
      </c>
      <c r="B130" s="233" t="str">
        <f>'Core Indicators'!B:B</f>
        <v>Displacement,Violence,Floods,Conflict</v>
      </c>
      <c r="C130" s="233" t="str">
        <f>'Core Indicators'!C130</f>
        <v>SDN001</v>
      </c>
      <c r="D130" s="233" t="str">
        <f>'Core Indicators'!D130</f>
        <v>Sudan</v>
      </c>
      <c r="E130" s="233" t="str">
        <f>'Core Indicators'!E130</f>
        <v>SDN</v>
      </c>
      <c r="F130" s="42">
        <f>'Core Indicators'!O130</f>
        <v>1840687</v>
      </c>
      <c r="G130" s="42">
        <f>'Core Indicators'!W130</f>
        <v>47500000</v>
      </c>
      <c r="H130" s="42">
        <f>'Core Indicators'!AE130</f>
        <v>47500000</v>
      </c>
      <c r="I130" s="42">
        <f>'Core Indicators'!AM130</f>
        <v>14948000</v>
      </c>
      <c r="J130" s="42" t="str">
        <f>'Core Indicators'!AU130</f>
        <v>x</v>
      </c>
      <c r="K130" s="42" t="str">
        <f>'Core Indicators'!BC130</f>
        <v>x</v>
      </c>
      <c r="L130" s="42">
        <f>'Core Indicators'!BK130</f>
        <v>10881</v>
      </c>
      <c r="M130" s="42" t="str">
        <f>'Core Indicators'!BS130</f>
        <v>x</v>
      </c>
      <c r="N130" s="42" t="str">
        <f>'Core Indicators'!CA130</f>
        <v>x</v>
      </c>
      <c r="O130" s="42" t="e">
        <f>'Core Indicators'!CI130</f>
        <v>#N/A</v>
      </c>
      <c r="P130" s="42" t="str">
        <f>'Core Indicators'!CQ130</f>
        <v>x</v>
      </c>
      <c r="Q130" s="42">
        <f>'Core Indicators'!DG130</f>
        <v>0</v>
      </c>
      <c r="R130" s="42">
        <f>'Core Indicators'!DO130</f>
        <v>17100000</v>
      </c>
      <c r="S130" s="42">
        <f>'Core Indicators'!DW130</f>
        <v>12500000</v>
      </c>
      <c r="T130" s="42">
        <f>'Core Indicators'!EE130</f>
        <v>15600000</v>
      </c>
      <c r="U130" s="42">
        <f>'Core Indicators'!EM130</f>
        <v>2300000</v>
      </c>
      <c r="V130" s="42">
        <f>'Core Indicators'!FC130</f>
        <v>5</v>
      </c>
      <c r="W130" s="42" t="str">
        <f>'Core Indicators'!FK130</f>
        <v>x</v>
      </c>
      <c r="X130" s="42" t="str">
        <f>'Core Indicators'!FS130</f>
        <v>x</v>
      </c>
      <c r="Y130" s="42">
        <f>'Core Indicators'!GA130</f>
        <v>2</v>
      </c>
      <c r="Z130" s="42">
        <f>'Core Indicators'!GI130</f>
        <v>3</v>
      </c>
      <c r="AA130" s="42">
        <f>'Core Indicators'!GQ130</f>
        <v>3</v>
      </c>
      <c r="AB130" s="42">
        <f>'Core Indicators'!GY130</f>
        <v>3</v>
      </c>
      <c r="AC130" s="42">
        <f>'Core Indicators'!HG130</f>
        <v>3</v>
      </c>
      <c r="AD130" s="42">
        <f>'Core Indicators'!HO130</f>
        <v>2</v>
      </c>
      <c r="AE130" s="42">
        <f>'Core Indicators'!HW130</f>
        <v>3</v>
      </c>
      <c r="AF130" s="42">
        <f>'Core Indicators'!IE130</f>
        <v>1</v>
      </c>
      <c r="AG130" s="42">
        <f>'Core Indicators'!IM130</f>
        <v>3</v>
      </c>
    </row>
    <row r="131" spans="1:33" ht="20.149999999999999" customHeight="1" x14ac:dyDescent="0.35">
      <c r="A131" s="62" t="str">
        <f>'Core Indicators'!A:A</f>
        <v>Refugees in Sudan</v>
      </c>
      <c r="B131" s="62" t="str">
        <f>'Core Indicators'!B:B</f>
        <v>Displacement</v>
      </c>
      <c r="C131" s="62" t="str">
        <f>'Core Indicators'!C131</f>
        <v>SDN005</v>
      </c>
      <c r="D131" s="62" t="str">
        <f>'Core Indicators'!D131</f>
        <v>Sudan</v>
      </c>
      <c r="E131" s="62" t="str">
        <f>'Core Indicators'!E131</f>
        <v>SDN</v>
      </c>
      <c r="F131" s="41">
        <f>'Core Indicators'!O131</f>
        <v>1840687</v>
      </c>
      <c r="G131" s="41">
        <f>'Core Indicators'!W131</f>
        <v>47500000</v>
      </c>
      <c r="H131" s="41">
        <f>'Core Indicators'!AE131</f>
        <v>7221000</v>
      </c>
      <c r="I131" s="41">
        <f>'Core Indicators'!AM131</f>
        <v>838000</v>
      </c>
      <c r="J131" s="41" t="str">
        <f>'Core Indicators'!AU131</f>
        <v>x</v>
      </c>
      <c r="K131" s="41" t="str">
        <f>'Core Indicators'!BC131</f>
        <v>x</v>
      </c>
      <c r="L131" s="41" t="str">
        <f>'Core Indicators'!BK131</f>
        <v>x</v>
      </c>
      <c r="M131" s="41" t="str">
        <f>'Core Indicators'!BS131</f>
        <v>x</v>
      </c>
      <c r="N131" s="41" t="str">
        <f>'Core Indicators'!CA131</f>
        <v>x</v>
      </c>
      <c r="O131" s="41" t="e">
        <f>'Core Indicators'!CI131</f>
        <v>#N/A</v>
      </c>
      <c r="P131" s="41" t="str">
        <f>'Core Indicators'!CQ131</f>
        <v>x</v>
      </c>
      <c r="Q131" s="41">
        <f>'Core Indicators'!DG131</f>
        <v>40279000</v>
      </c>
      <c r="R131" s="41">
        <f>'Core Indicators'!DO131</f>
        <v>6383000</v>
      </c>
      <c r="S131" s="41">
        <f>'Core Indicators'!DW131</f>
        <v>838000</v>
      </c>
      <c r="T131" s="41" t="str">
        <f>'Core Indicators'!EE131</f>
        <v>x</v>
      </c>
      <c r="U131" s="41" t="str">
        <f>'Core Indicators'!EM131</f>
        <v>x</v>
      </c>
      <c r="V131" s="41">
        <f>'Core Indicators'!FC131</f>
        <v>2</v>
      </c>
      <c r="W131" s="41" t="str">
        <f>'Core Indicators'!FK131</f>
        <v>x</v>
      </c>
      <c r="X131" s="41" t="str">
        <f>'Core Indicators'!FS131</f>
        <v>x</v>
      </c>
      <c r="Y131" s="41">
        <f>'Core Indicators'!GA131</f>
        <v>2</v>
      </c>
      <c r="Z131" s="41">
        <f>'Core Indicators'!GI131</f>
        <v>3</v>
      </c>
      <c r="AA131" s="41">
        <f>'Core Indicators'!GQ131</f>
        <v>2</v>
      </c>
      <c r="AB131" s="41">
        <f>'Core Indicators'!GY131</f>
        <v>3</v>
      </c>
      <c r="AC131" s="41">
        <f>'Core Indicators'!HG131</f>
        <v>0</v>
      </c>
      <c r="AD131" s="41">
        <f>'Core Indicators'!HO131</f>
        <v>0</v>
      </c>
      <c r="AE131" s="41">
        <f>'Core Indicators'!HW131</f>
        <v>3</v>
      </c>
      <c r="AF131" s="41">
        <f>'Core Indicators'!IE131</f>
        <v>1</v>
      </c>
      <c r="AG131" s="41">
        <f>'Core Indicators'!IM131</f>
        <v>3</v>
      </c>
    </row>
    <row r="132" spans="1:33" ht="20.149999999999999" customHeight="1" x14ac:dyDescent="0.35">
      <c r="A132" s="233" t="str">
        <f>'Core Indicators'!A:A</f>
        <v>Food security crisis in Senegal</v>
      </c>
      <c r="B132" s="233" t="str">
        <f>'Core Indicators'!B:B</f>
        <v>Socio-political</v>
      </c>
      <c r="C132" s="233" t="str">
        <f>'Core Indicators'!C132</f>
        <v>SEN002</v>
      </c>
      <c r="D132" s="233" t="str">
        <f>'Core Indicators'!D132</f>
        <v>Senegal</v>
      </c>
      <c r="E132" s="233" t="str">
        <f>'Core Indicators'!E132</f>
        <v>SEN</v>
      </c>
      <c r="F132" s="42">
        <f>'Core Indicators'!O132</f>
        <v>196710</v>
      </c>
      <c r="G132" s="42">
        <f>'Core Indicators'!W132</f>
        <v>19076000</v>
      </c>
      <c r="H132" s="42">
        <f>'Core Indicators'!AE132</f>
        <v>4223000</v>
      </c>
      <c r="I132" s="42">
        <f>'Core Indicators'!AM132</f>
        <v>4000</v>
      </c>
      <c r="J132" s="42">
        <f>'Core Indicators'!AU132</f>
        <v>0</v>
      </c>
      <c r="K132" s="42">
        <f>'Core Indicators'!BC132</f>
        <v>0</v>
      </c>
      <c r="L132" s="42">
        <f>'Core Indicators'!BK132</f>
        <v>15</v>
      </c>
      <c r="M132" s="42">
        <f>'Core Indicators'!BS132</f>
        <v>0</v>
      </c>
      <c r="N132" s="42">
        <f>'Core Indicators'!CA132</f>
        <v>0</v>
      </c>
      <c r="O132" s="42" t="e">
        <f>'Core Indicators'!CI132</f>
        <v>#N/A</v>
      </c>
      <c r="P132" s="42" t="str">
        <f>'Core Indicators'!CQ132</f>
        <v>x</v>
      </c>
      <c r="Q132" s="42">
        <f>'Core Indicators'!DG132</f>
        <v>14853000</v>
      </c>
      <c r="R132" s="42">
        <f>'Core Indicators'!DO132</f>
        <v>3330000</v>
      </c>
      <c r="S132" s="42">
        <f>'Core Indicators'!DW132</f>
        <v>834000</v>
      </c>
      <c r="T132" s="42">
        <f>'Core Indicators'!EE132</f>
        <v>58000</v>
      </c>
      <c r="U132" s="42">
        <f>'Core Indicators'!EM132</f>
        <v>0</v>
      </c>
      <c r="V132" s="42">
        <f>'Core Indicators'!FC132</f>
        <v>1</v>
      </c>
      <c r="W132" s="42">
        <f>'Core Indicators'!FK132</f>
        <v>0</v>
      </c>
      <c r="X132" s="42">
        <f>'Core Indicators'!FS132</f>
        <v>0</v>
      </c>
      <c r="Y132" s="42">
        <f>'Core Indicators'!GA132</f>
        <v>0</v>
      </c>
      <c r="Z132" s="42">
        <f>'Core Indicators'!GI132</f>
        <v>0</v>
      </c>
      <c r="AA132" s="42">
        <f>'Core Indicators'!GQ132</f>
        <v>0</v>
      </c>
      <c r="AB132" s="42">
        <f>'Core Indicators'!GY132</f>
        <v>0</v>
      </c>
      <c r="AC132" s="42">
        <f>'Core Indicators'!HG132</f>
        <v>0</v>
      </c>
      <c r="AD132" s="42">
        <f>'Core Indicators'!HO132</f>
        <v>0</v>
      </c>
      <c r="AE132" s="42">
        <f>'Core Indicators'!HW132</f>
        <v>0</v>
      </c>
      <c r="AF132" s="42">
        <f>'Core Indicators'!IE132</f>
        <v>1</v>
      </c>
      <c r="AG132" s="42">
        <f>'Core Indicators'!IM132</f>
        <v>2</v>
      </c>
    </row>
    <row r="133" spans="1:33" ht="20.149999999999999" customHeight="1" x14ac:dyDescent="0.35">
      <c r="A133" s="62" t="str">
        <f>'Core Indicators'!A:A</f>
        <v>Complex crisis in El Salvador</v>
      </c>
      <c r="B133" s="62" t="str">
        <f>'Core Indicators'!B:B</f>
        <v>Displacement,Violence,Floods,Drought</v>
      </c>
      <c r="C133" s="62" t="str">
        <f>'Core Indicators'!C133</f>
        <v>SLV001</v>
      </c>
      <c r="D133" s="62" t="str">
        <f>'Core Indicators'!D133</f>
        <v>El Salvador</v>
      </c>
      <c r="E133" s="62" t="str">
        <f>'Core Indicators'!E133</f>
        <v>SLV</v>
      </c>
      <c r="F133" s="41">
        <f>'Core Indicators'!O133</f>
        <v>20720</v>
      </c>
      <c r="G133" s="41">
        <f>'Core Indicators'!W133</f>
        <v>6400000</v>
      </c>
      <c r="H133" s="41">
        <f>'Core Indicators'!AE133</f>
        <v>5684000</v>
      </c>
      <c r="I133" s="41">
        <f>'Core Indicators'!AM133</f>
        <v>73000</v>
      </c>
      <c r="J133" s="41" t="str">
        <f>'Core Indicators'!AU133</f>
        <v>x</v>
      </c>
      <c r="K133" s="41" t="str">
        <f>'Core Indicators'!BC133</f>
        <v>x</v>
      </c>
      <c r="L133" s="41">
        <f>'Core Indicators'!BK133</f>
        <v>12</v>
      </c>
      <c r="M133" s="41" t="str">
        <f>'Core Indicators'!BS133</f>
        <v>x</v>
      </c>
      <c r="N133" s="41" t="str">
        <f>'Core Indicators'!CA133</f>
        <v>x</v>
      </c>
      <c r="O133" s="41" t="e">
        <f>'Core Indicators'!CI133</f>
        <v>#N/A</v>
      </c>
      <c r="P133" s="41" t="str">
        <f>'Core Indicators'!CQ133</f>
        <v>x</v>
      </c>
      <c r="Q133" s="41">
        <f>'Core Indicators'!DG133</f>
        <v>716000</v>
      </c>
      <c r="R133" s="41">
        <f>'Core Indicators'!DO133</f>
        <v>4865000</v>
      </c>
      <c r="S133" s="41">
        <f>'Core Indicators'!DW133</f>
        <v>819000</v>
      </c>
      <c r="T133" s="41" t="str">
        <f>'Core Indicators'!EE133</f>
        <v>x</v>
      </c>
      <c r="U133" s="41" t="str">
        <f>'Core Indicators'!EM133</f>
        <v>x</v>
      </c>
      <c r="V133" s="41">
        <f>'Core Indicators'!FC133</f>
        <v>3</v>
      </c>
      <c r="W133" s="41" t="str">
        <f>'Core Indicators'!FK133</f>
        <v>x</v>
      </c>
      <c r="X133" s="41" t="str">
        <f>'Core Indicators'!FS133</f>
        <v>x</v>
      </c>
      <c r="Y133" s="41">
        <f>'Core Indicators'!GA133</f>
        <v>2</v>
      </c>
      <c r="Z133" s="41">
        <f>'Core Indicators'!GI133</f>
        <v>1</v>
      </c>
      <c r="AA133" s="41">
        <f>'Core Indicators'!GQ133</f>
        <v>1</v>
      </c>
      <c r="AB133" s="41">
        <f>'Core Indicators'!GY133</f>
        <v>0</v>
      </c>
      <c r="AC133" s="41">
        <f>'Core Indicators'!HG133</f>
        <v>2</v>
      </c>
      <c r="AD133" s="41">
        <f>'Core Indicators'!HO133</f>
        <v>0</v>
      </c>
      <c r="AE133" s="41">
        <f>'Core Indicators'!HW133</f>
        <v>0</v>
      </c>
      <c r="AF133" s="41">
        <f>'Core Indicators'!IE133</f>
        <v>0</v>
      </c>
      <c r="AG133" s="41">
        <f>'Core Indicators'!IM133</f>
        <v>2</v>
      </c>
    </row>
    <row r="134" spans="1:33" ht="20.149999999999999" customHeight="1" x14ac:dyDescent="0.35">
      <c r="A134" s="233" t="str">
        <f>'Core Indicators'!A:A</f>
        <v>Complex crisis in Somalia</v>
      </c>
      <c r="B134" s="233" t="str">
        <f>'Core Indicators'!B:B</f>
        <v>Conflict,Displacement,Floods,Drought</v>
      </c>
      <c r="C134" s="233" t="str">
        <f>'Core Indicators'!C134</f>
        <v>SOM001</v>
      </c>
      <c r="D134" s="233" t="str">
        <f>'Core Indicators'!D134</f>
        <v>Somalia</v>
      </c>
      <c r="E134" s="233" t="str">
        <f>'Core Indicators'!E134</f>
        <v>SOM</v>
      </c>
      <c r="F134" s="42">
        <f>'Core Indicators'!O134</f>
        <v>627340</v>
      </c>
      <c r="G134" s="42">
        <f>'Core Indicators'!W134</f>
        <v>19280000</v>
      </c>
      <c r="H134" s="42">
        <f>'Core Indicators'!AE134</f>
        <v>9080000</v>
      </c>
      <c r="I134" s="42">
        <f>'Core Indicators'!AM134</f>
        <v>8387000</v>
      </c>
      <c r="J134" s="42" t="str">
        <f>'Core Indicators'!AU134</f>
        <v>x</v>
      </c>
      <c r="K134" s="42">
        <f>'Core Indicators'!BC134</f>
        <v>1619800</v>
      </c>
      <c r="L134" s="42">
        <f>'Core Indicators'!BK134</f>
        <v>2494</v>
      </c>
      <c r="M134" s="42" t="str">
        <f>'Core Indicators'!BS134</f>
        <v>x</v>
      </c>
      <c r="N134" s="42" t="str">
        <f>'Core Indicators'!CA134</f>
        <v>x</v>
      </c>
      <c r="O134" s="42" t="e">
        <f>'Core Indicators'!CI134</f>
        <v>#N/A</v>
      </c>
      <c r="P134" s="42" t="str">
        <f>'Core Indicators'!CQ134</f>
        <v>x</v>
      </c>
      <c r="Q134" s="42">
        <f>'Core Indicators'!DG134</f>
        <v>10200000</v>
      </c>
      <c r="R134" s="42">
        <f>'Core Indicators'!DO134</f>
        <v>3100000</v>
      </c>
      <c r="S134" s="42">
        <f>'Core Indicators'!DW134</f>
        <v>2880000</v>
      </c>
      <c r="T134" s="42">
        <f>'Core Indicators'!EE134</f>
        <v>3100000</v>
      </c>
      <c r="U134" s="42" t="str">
        <f>'Core Indicators'!EM134</f>
        <v>x</v>
      </c>
      <c r="V134" s="42">
        <f>'Core Indicators'!FC134</f>
        <v>5</v>
      </c>
      <c r="W134" s="42" t="str">
        <f>'Core Indicators'!FK134</f>
        <v>x</v>
      </c>
      <c r="X134" s="42" t="str">
        <f>'Core Indicators'!FS134</f>
        <v>x</v>
      </c>
      <c r="Y134" s="42">
        <f>'Core Indicators'!GA134</f>
        <v>2</v>
      </c>
      <c r="Z134" s="42">
        <f>'Core Indicators'!GI134</f>
        <v>3</v>
      </c>
      <c r="AA134" s="42">
        <f>'Core Indicators'!GQ134</f>
        <v>3</v>
      </c>
      <c r="AB134" s="42">
        <f>'Core Indicators'!GY134</f>
        <v>3</v>
      </c>
      <c r="AC134" s="42">
        <f>'Core Indicators'!HG134</f>
        <v>2</v>
      </c>
      <c r="AD134" s="42">
        <f>'Core Indicators'!HO134</f>
        <v>3</v>
      </c>
      <c r="AE134" s="42">
        <f>'Core Indicators'!HW134</f>
        <v>3</v>
      </c>
      <c r="AF134" s="42">
        <f>'Core Indicators'!IE134</f>
        <v>3</v>
      </c>
      <c r="AG134" s="42">
        <f>'Core Indicators'!IM134</f>
        <v>3</v>
      </c>
    </row>
    <row r="135" spans="1:33" ht="20.149999999999999" customHeight="1" x14ac:dyDescent="0.35">
      <c r="A135" s="62" t="str">
        <f>'Core Indicators'!A:A</f>
        <v>Mixed Migration Flows in Somalia</v>
      </c>
      <c r="B135" s="62" t="str">
        <f>'Core Indicators'!B:B</f>
        <v>Displacement</v>
      </c>
      <c r="C135" s="62" t="str">
        <f>'Core Indicators'!C135</f>
        <v>SOM002</v>
      </c>
      <c r="D135" s="62" t="str">
        <f>'Core Indicators'!D135</f>
        <v>Somalia</v>
      </c>
      <c r="E135" s="62" t="str">
        <f>'Core Indicators'!E135</f>
        <v>SOM</v>
      </c>
      <c r="F135" s="41">
        <f>'Core Indicators'!O135</f>
        <v>98924</v>
      </c>
      <c r="G135" s="41">
        <f>'Core Indicators'!W135</f>
        <v>2694000</v>
      </c>
      <c r="H135" s="41">
        <f>'Core Indicators'!AE135</f>
        <v>42000</v>
      </c>
      <c r="I135" s="41">
        <f>'Core Indicators'!AM135</f>
        <v>42000</v>
      </c>
      <c r="J135" s="41" t="str">
        <f>'Core Indicators'!AU135</f>
        <v>x</v>
      </c>
      <c r="K135" s="41" t="str">
        <f>'Core Indicators'!BC135</f>
        <v>x</v>
      </c>
      <c r="L135" s="41" t="str">
        <f>'Core Indicators'!BK135</f>
        <v>x</v>
      </c>
      <c r="M135" s="41" t="str">
        <f>'Core Indicators'!BS135</f>
        <v>x</v>
      </c>
      <c r="N135" s="41" t="str">
        <f>'Core Indicators'!CA135</f>
        <v>x</v>
      </c>
      <c r="O135" s="41" t="e">
        <f>'Core Indicators'!CI135</f>
        <v>#N/A</v>
      </c>
      <c r="P135" s="41" t="str">
        <f>'Core Indicators'!CQ135</f>
        <v>x</v>
      </c>
      <c r="Q135" s="41">
        <f>'Core Indicators'!DG135</f>
        <v>2652000</v>
      </c>
      <c r="R135" s="41">
        <f>'Core Indicators'!DO135</f>
        <v>0</v>
      </c>
      <c r="S135" s="41">
        <f>'Core Indicators'!DW135</f>
        <v>42000</v>
      </c>
      <c r="T135" s="41" t="str">
        <f>'Core Indicators'!EE135</f>
        <v>x</v>
      </c>
      <c r="U135" s="41" t="str">
        <f>'Core Indicators'!EM135</f>
        <v>x</v>
      </c>
      <c r="V135" s="41">
        <f>'Core Indicators'!FC135</f>
        <v>2</v>
      </c>
      <c r="W135" s="41" t="str">
        <f>'Core Indicators'!FK135</f>
        <v>x</v>
      </c>
      <c r="X135" s="41" t="str">
        <f>'Core Indicators'!FS135</f>
        <v>x</v>
      </c>
      <c r="Y135" s="41">
        <f>'Core Indicators'!GA135</f>
        <v>2</v>
      </c>
      <c r="Z135" s="41">
        <f>'Core Indicators'!GI135</f>
        <v>2</v>
      </c>
      <c r="AA135" s="41">
        <f>'Core Indicators'!GQ135</f>
        <v>2</v>
      </c>
      <c r="AB135" s="41">
        <f>'Core Indicators'!GY135</f>
        <v>0</v>
      </c>
      <c r="AC135" s="41">
        <f>'Core Indicators'!HG135</f>
        <v>2</v>
      </c>
      <c r="AD135" s="41">
        <f>'Core Indicators'!HO135</f>
        <v>3</v>
      </c>
      <c r="AE135" s="41">
        <f>'Core Indicators'!HW135</f>
        <v>3</v>
      </c>
      <c r="AF135" s="41">
        <f>'Core Indicators'!IE135</f>
        <v>3</v>
      </c>
      <c r="AG135" s="41">
        <f>'Core Indicators'!IM135</f>
        <v>3</v>
      </c>
    </row>
    <row r="136" spans="1:33" ht="20.149999999999999" customHeight="1" x14ac:dyDescent="0.35">
      <c r="A136" s="233" t="str">
        <f>'Core Indicators'!A:A</f>
        <v>Complex crisis in South Sudan</v>
      </c>
      <c r="B136" s="233" t="str">
        <f>'Core Indicators'!B:B</f>
        <v>Conflict,Floods,Displacement</v>
      </c>
      <c r="C136" s="233" t="str">
        <f>'Core Indicators'!C136</f>
        <v>SSD001</v>
      </c>
      <c r="D136" s="233" t="str">
        <f>'Core Indicators'!D136</f>
        <v>South Sudan</v>
      </c>
      <c r="E136" s="233" t="str">
        <f>'Core Indicators'!E136</f>
        <v>SSD</v>
      </c>
      <c r="F136" s="42">
        <f>'Core Indicators'!O136</f>
        <v>644329</v>
      </c>
      <c r="G136" s="42">
        <f>'Core Indicators'!W136</f>
        <v>13400000</v>
      </c>
      <c r="H136" s="42">
        <f>'Core Indicators'!AE136</f>
        <v>11290000</v>
      </c>
      <c r="I136" s="42">
        <f>'Core Indicators'!AM136</f>
        <v>7924000</v>
      </c>
      <c r="J136" s="42" t="str">
        <f>'Core Indicators'!AU136</f>
        <v>x</v>
      </c>
      <c r="K136" s="42">
        <f>'Core Indicators'!BC136</f>
        <v>3236984</v>
      </c>
      <c r="L136" s="42">
        <f>'Core Indicators'!BK136</f>
        <v>742</v>
      </c>
      <c r="M136" s="42" t="str">
        <f>'Core Indicators'!BS136</f>
        <v>x</v>
      </c>
      <c r="N136" s="42" t="str">
        <f>'Core Indicators'!CA136</f>
        <v>x</v>
      </c>
      <c r="O136" s="42" t="e">
        <f>'Core Indicators'!CI136</f>
        <v>#N/A</v>
      </c>
      <c r="P136" s="42" t="str">
        <f>'Core Indicators'!CQ136</f>
        <v>x</v>
      </c>
      <c r="Q136" s="42">
        <f>'Core Indicators'!DG136</f>
        <v>2110000</v>
      </c>
      <c r="R136" s="42">
        <f>'Core Indicators'!DO136</f>
        <v>200000</v>
      </c>
      <c r="S136" s="42">
        <f>'Core Indicators'!DW136</f>
        <v>4890000</v>
      </c>
      <c r="T136" s="42">
        <f>'Core Indicators'!EE136</f>
        <v>3520000</v>
      </c>
      <c r="U136" s="42">
        <f>'Core Indicators'!EM136</f>
        <v>2680000</v>
      </c>
      <c r="V136" s="42">
        <f>'Core Indicators'!FC136</f>
        <v>5</v>
      </c>
      <c r="W136" s="42" t="str">
        <f>'Core Indicators'!FK136</f>
        <v>x</v>
      </c>
      <c r="X136" s="42" t="str">
        <f>'Core Indicators'!FS136</f>
        <v>x</v>
      </c>
      <c r="Y136" s="42">
        <f>'Core Indicators'!GA136</f>
        <v>1</v>
      </c>
      <c r="Z136" s="42">
        <f>'Core Indicators'!GI136</f>
        <v>2</v>
      </c>
      <c r="AA136" s="42">
        <f>'Core Indicators'!GQ136</f>
        <v>2</v>
      </c>
      <c r="AB136" s="42">
        <f>'Core Indicators'!GY136</f>
        <v>3</v>
      </c>
      <c r="AC136" s="42">
        <f>'Core Indicators'!HG136</f>
        <v>2</v>
      </c>
      <c r="AD136" s="42">
        <f>'Core Indicators'!HO136</f>
        <v>3</v>
      </c>
      <c r="AE136" s="42">
        <f>'Core Indicators'!HW136</f>
        <v>3</v>
      </c>
      <c r="AF136" s="42">
        <f>'Core Indicators'!IE136</f>
        <v>3</v>
      </c>
      <c r="AG136" s="42">
        <f>'Core Indicators'!IM136</f>
        <v>3</v>
      </c>
    </row>
    <row r="137" spans="1:33" ht="20.149999999999999" customHeight="1" x14ac:dyDescent="0.35">
      <c r="A137" s="233" t="str">
        <f>'Core Indicators'!A:A</f>
        <v>Displacement from Russia-Ukraine conflict in Slovakia</v>
      </c>
      <c r="B137" s="233" t="str">
        <f>'Core Indicators'!B:B</f>
        <v>Displacement</v>
      </c>
      <c r="C137" s="233" t="str">
        <f>'Core Indicators'!C137</f>
        <v>SVK002</v>
      </c>
      <c r="D137" s="233" t="str">
        <f>'Core Indicators'!D137</f>
        <v>Slovakia</v>
      </c>
      <c r="E137" s="233" t="str">
        <f>'Core Indicators'!E137</f>
        <v>SVK</v>
      </c>
      <c r="F137" s="42">
        <f>'Core Indicators'!O137</f>
        <v>48080</v>
      </c>
      <c r="G137" s="42">
        <f>'Core Indicators'!W137</f>
        <v>5560000</v>
      </c>
      <c r="H137" s="42">
        <f>'Core Indicators'!AE137</f>
        <v>133000</v>
      </c>
      <c r="I137" s="42">
        <f>'Core Indicators'!AM137</f>
        <v>133000</v>
      </c>
      <c r="J137" s="42" t="str">
        <f>'Core Indicators'!AU137</f>
        <v>x</v>
      </c>
      <c r="K137" s="42" t="str">
        <f>'Core Indicators'!BC137</f>
        <v>x</v>
      </c>
      <c r="L137" s="42">
        <f>'Core Indicators'!BK137</f>
        <v>0</v>
      </c>
      <c r="M137" s="42" t="str">
        <f>'Core Indicators'!BS137</f>
        <v>x</v>
      </c>
      <c r="N137" s="42" t="str">
        <f>'Core Indicators'!CA137</f>
        <v>x</v>
      </c>
      <c r="O137" s="42" t="e">
        <f>'Core Indicators'!CI137</f>
        <v>#N/A</v>
      </c>
      <c r="P137" s="42" t="str">
        <f>'Core Indicators'!CQ137</f>
        <v>x</v>
      </c>
      <c r="Q137" s="42">
        <f>'Core Indicators'!DG137</f>
        <v>5427000</v>
      </c>
      <c r="R137" s="42">
        <f>'Core Indicators'!DO137</f>
        <v>0</v>
      </c>
      <c r="S137" s="42">
        <f>'Core Indicators'!DW137</f>
        <v>133000</v>
      </c>
      <c r="T137" s="42">
        <f>'Core Indicators'!EE137</f>
        <v>0</v>
      </c>
      <c r="U137" s="42">
        <f>'Core Indicators'!EM137</f>
        <v>0</v>
      </c>
      <c r="V137" s="42">
        <f>'Core Indicators'!FC137</f>
        <v>2</v>
      </c>
      <c r="W137" s="42" t="str">
        <f>'Core Indicators'!FK137</f>
        <v>x</v>
      </c>
      <c r="X137" s="42" t="str">
        <f>'Core Indicators'!FS137</f>
        <v>x</v>
      </c>
      <c r="Y137" s="42">
        <f>'Core Indicators'!GA137</f>
        <v>0</v>
      </c>
      <c r="Z137" s="42">
        <f>'Core Indicators'!GI137</f>
        <v>0</v>
      </c>
      <c r="AA137" s="42">
        <f>'Core Indicators'!GQ137</f>
        <v>0</v>
      </c>
      <c r="AB137" s="42">
        <f>'Core Indicators'!GY137</f>
        <v>0</v>
      </c>
      <c r="AC137" s="42">
        <f>'Core Indicators'!HG137</f>
        <v>0</v>
      </c>
      <c r="AD137" s="42">
        <f>'Core Indicators'!HO137</f>
        <v>0</v>
      </c>
      <c r="AE137" s="42">
        <f>'Core Indicators'!HW137</f>
        <v>0</v>
      </c>
      <c r="AF137" s="42">
        <f>'Core Indicators'!IE137</f>
        <v>0</v>
      </c>
      <c r="AG137" s="42">
        <f>'Core Indicators'!IM137</f>
        <v>3</v>
      </c>
    </row>
    <row r="138" spans="1:33" ht="20.149999999999999" customHeight="1" x14ac:dyDescent="0.35">
      <c r="A138" s="62" t="str">
        <f>'Core Indicators'!A:A</f>
        <v>Food Security Crisis in Eswatini</v>
      </c>
      <c r="B138" s="62" t="str">
        <f>'Core Indicators'!B:B</f>
        <v>Drought</v>
      </c>
      <c r="C138" s="62" t="str">
        <f>'Core Indicators'!C138</f>
        <v>SWZ001</v>
      </c>
      <c r="D138" s="62" t="str">
        <f>'Core Indicators'!D138</f>
        <v>Eswatini</v>
      </c>
      <c r="E138" s="62" t="str">
        <f>'Core Indicators'!E138</f>
        <v>SWZ</v>
      </c>
      <c r="F138" s="41">
        <f>'Core Indicators'!O138</f>
        <v>17200</v>
      </c>
      <c r="G138" s="41">
        <f>'Core Indicators'!W138</f>
        <v>1205000</v>
      </c>
      <c r="H138" s="41">
        <f>'Core Indicators'!AE138</f>
        <v>764000</v>
      </c>
      <c r="I138" s="41" t="str">
        <f>'Core Indicators'!AM138</f>
        <v>x</v>
      </c>
      <c r="J138" s="41">
        <f>'Core Indicators'!AU138</f>
        <v>0</v>
      </c>
      <c r="K138" s="41">
        <f>'Core Indicators'!BC138</f>
        <v>0</v>
      </c>
      <c r="L138" s="41">
        <f>'Core Indicators'!BK138</f>
        <v>0</v>
      </c>
      <c r="M138" s="41" t="e">
        <f>'Core Indicators'!BS138</f>
        <v>#N/A</v>
      </c>
      <c r="N138" s="41" t="e">
        <f>'Core Indicators'!CA138</f>
        <v>#N/A</v>
      </c>
      <c r="O138" s="41" t="e">
        <f>'Core Indicators'!CI138</f>
        <v>#N/A</v>
      </c>
      <c r="P138" s="41" t="e">
        <f>'Core Indicators'!CQ138</f>
        <v>#N/A</v>
      </c>
      <c r="Q138" s="41">
        <f>'Core Indicators'!DG138</f>
        <v>441000</v>
      </c>
      <c r="R138" s="41">
        <f>'Core Indicators'!DO138</f>
        <v>460000</v>
      </c>
      <c r="S138" s="41">
        <f>'Core Indicators'!DW138</f>
        <v>270000</v>
      </c>
      <c r="T138" s="41">
        <f>'Core Indicators'!EE138</f>
        <v>34000</v>
      </c>
      <c r="U138" s="41">
        <f>'Core Indicators'!EM138</f>
        <v>0</v>
      </c>
      <c r="V138" s="41">
        <f>'Core Indicators'!FC138</f>
        <v>1</v>
      </c>
      <c r="W138" s="41" t="e">
        <f>'Core Indicators'!FK138</f>
        <v>#N/A</v>
      </c>
      <c r="X138" s="41" t="e">
        <f>'Core Indicators'!FS138</f>
        <v>#N/A</v>
      </c>
      <c r="Y138" s="41">
        <f>'Core Indicators'!GA138</f>
        <v>0</v>
      </c>
      <c r="Z138" s="41">
        <f>'Core Indicators'!GI138</f>
        <v>0</v>
      </c>
      <c r="AA138" s="41">
        <f>'Core Indicators'!GQ138</f>
        <v>0</v>
      </c>
      <c r="AB138" s="41">
        <f>'Core Indicators'!GY138</f>
        <v>0</v>
      </c>
      <c r="AC138" s="41">
        <f>'Core Indicators'!HG138</f>
        <v>0</v>
      </c>
      <c r="AD138" s="41">
        <f>'Core Indicators'!HO138</f>
        <v>0</v>
      </c>
      <c r="AE138" s="41">
        <f>'Core Indicators'!HW138</f>
        <v>0</v>
      </c>
      <c r="AF138" s="41">
        <f>'Core Indicators'!IE138</f>
        <v>0</v>
      </c>
      <c r="AG138" s="41">
        <f>'Core Indicators'!IM138</f>
        <v>2</v>
      </c>
    </row>
    <row r="139" spans="1:33" ht="20.149999999999999" customHeight="1" x14ac:dyDescent="0.35">
      <c r="A139" s="233" t="str">
        <f>'Core Indicators'!A:A</f>
        <v>Socioeconomic and Conflict Crisis in Syria</v>
      </c>
      <c r="B139" s="233" t="str">
        <f>'Core Indicators'!B:B</f>
        <v>Conflict,Displacement,Socio-political,Violence</v>
      </c>
      <c r="C139" s="233" t="str">
        <f>'Core Indicators'!C139</f>
        <v>SYR003</v>
      </c>
      <c r="D139" s="233" t="str">
        <f>'Core Indicators'!D139</f>
        <v>Syria</v>
      </c>
      <c r="E139" s="233" t="str">
        <f>'Core Indicators'!E139</f>
        <v>SYR</v>
      </c>
      <c r="F139" s="42">
        <f>'Core Indicators'!O139</f>
        <v>185180</v>
      </c>
      <c r="G139" s="42">
        <f>'Core Indicators'!W139</f>
        <v>25230000</v>
      </c>
      <c r="H139" s="42">
        <f>'Core Indicators'!AE139</f>
        <v>25230000</v>
      </c>
      <c r="I139" s="42">
        <f>'Core Indicators'!AM139</f>
        <v>12722000</v>
      </c>
      <c r="J139" s="42" t="str">
        <f>'Core Indicators'!AU139</f>
        <v>x</v>
      </c>
      <c r="K139" s="42" t="str">
        <f>'Core Indicators'!BC139</f>
        <v>x</v>
      </c>
      <c r="L139" s="42">
        <f>'Core Indicators'!BK139</f>
        <v>4557</v>
      </c>
      <c r="M139" s="42" t="str">
        <f>'Core Indicators'!BS139</f>
        <v>x</v>
      </c>
      <c r="N139" s="42" t="str">
        <f>'Core Indicators'!CA139</f>
        <v>x</v>
      </c>
      <c r="O139" s="42" t="e">
        <f>'Core Indicators'!CI139</f>
        <v>#N/A</v>
      </c>
      <c r="P139" s="42" t="str">
        <f>'Core Indicators'!CQ139</f>
        <v>x</v>
      </c>
      <c r="Q139" s="42">
        <f>'Core Indicators'!DG139</f>
        <v>0</v>
      </c>
      <c r="R139" s="42">
        <f>'Core Indicators'!DO139</f>
        <v>8712000</v>
      </c>
      <c r="S139" s="42">
        <f>'Core Indicators'!DW139</f>
        <v>8192000</v>
      </c>
      <c r="T139" s="42">
        <f>'Core Indicators'!EE139</f>
        <v>8326000</v>
      </c>
      <c r="U139" s="42">
        <f>'Core Indicators'!EM139</f>
        <v>0</v>
      </c>
      <c r="V139" s="42">
        <f>'Core Indicators'!FC139</f>
        <v>5</v>
      </c>
      <c r="W139" s="42" t="str">
        <f>'Core Indicators'!FK139</f>
        <v>x</v>
      </c>
      <c r="X139" s="42" t="str">
        <f>'Core Indicators'!FS139</f>
        <v>x</v>
      </c>
      <c r="Y139" s="42">
        <f>'Core Indicators'!GA139</f>
        <v>1</v>
      </c>
      <c r="Z139" s="42">
        <f>'Core Indicators'!GI139</f>
        <v>3</v>
      </c>
      <c r="AA139" s="42">
        <f>'Core Indicators'!GQ139</f>
        <v>3</v>
      </c>
      <c r="AB139" s="42">
        <f>'Core Indicators'!GY139</f>
        <v>0</v>
      </c>
      <c r="AC139" s="42">
        <f>'Core Indicators'!HG139</f>
        <v>2</v>
      </c>
      <c r="AD139" s="42">
        <f>'Core Indicators'!HO139</f>
        <v>3</v>
      </c>
      <c r="AE139" s="42">
        <f>'Core Indicators'!HW139</f>
        <v>2</v>
      </c>
      <c r="AF139" s="42">
        <f>'Core Indicators'!IE139</f>
        <v>2</v>
      </c>
      <c r="AG139" s="42">
        <f>'Core Indicators'!IM139</f>
        <v>0</v>
      </c>
    </row>
    <row r="140" spans="1:33" ht="20.149999999999999" customHeight="1" x14ac:dyDescent="0.35">
      <c r="A140" s="233" t="str">
        <f>'Core Indicators'!A:A</f>
        <v>Complex crisis in Chad</v>
      </c>
      <c r="B140" s="233" t="str">
        <f>'Core Indicators'!B:B</f>
        <v>Conflict,Displacement,Floods</v>
      </c>
      <c r="C140" s="233" t="str">
        <f>'Core Indicators'!C140</f>
        <v>TCD001</v>
      </c>
      <c r="D140" s="233" t="str">
        <f>'Core Indicators'!D140</f>
        <v>Chad</v>
      </c>
      <c r="E140" s="233" t="str">
        <f>'Core Indicators'!E140</f>
        <v>TCD</v>
      </c>
      <c r="F140" s="42">
        <f>'Core Indicators'!O140</f>
        <v>1259200</v>
      </c>
      <c r="G140" s="42">
        <f>'Core Indicators'!W140</f>
        <v>19319000</v>
      </c>
      <c r="H140" s="42">
        <f>'Core Indicators'!AE140</f>
        <v>19319000</v>
      </c>
      <c r="I140" s="42">
        <f>'Core Indicators'!AM140</f>
        <v>1829000</v>
      </c>
      <c r="J140" s="42">
        <f>'Core Indicators'!AU140</f>
        <v>0</v>
      </c>
      <c r="K140" s="42" t="str">
        <f>'Core Indicators'!BC140</f>
        <v>x</v>
      </c>
      <c r="L140" s="42">
        <f>'Core Indicators'!BK140</f>
        <v>195</v>
      </c>
      <c r="M140" s="42" t="str">
        <f>'Core Indicators'!BS140</f>
        <v>x</v>
      </c>
      <c r="N140" s="42" t="str">
        <f>'Core Indicators'!CA140</f>
        <v>x</v>
      </c>
      <c r="O140" s="42" t="e">
        <f>'Core Indicators'!CI140</f>
        <v>#N/A</v>
      </c>
      <c r="P140" s="42" t="str">
        <f>'Core Indicators'!CQ140</f>
        <v>x</v>
      </c>
      <c r="Q140" s="42">
        <f>'Core Indicators'!DG140</f>
        <v>0</v>
      </c>
      <c r="R140" s="42">
        <f>'Core Indicators'!DO140</f>
        <v>12319000</v>
      </c>
      <c r="S140" s="42">
        <f>'Core Indicators'!DW140</f>
        <v>6532000</v>
      </c>
      <c r="T140" s="42">
        <f>'Core Indicators'!EE140</f>
        <v>468000</v>
      </c>
      <c r="U140" s="42">
        <f>'Core Indicators'!EM140</f>
        <v>0</v>
      </c>
      <c r="V140" s="42">
        <f>'Core Indicators'!FC140</f>
        <v>4</v>
      </c>
      <c r="W140" s="42" t="str">
        <f>'Core Indicators'!FK140</f>
        <v>x</v>
      </c>
      <c r="X140" s="42" t="str">
        <f>'Core Indicators'!FS140</f>
        <v>x</v>
      </c>
      <c r="Y140" s="42">
        <f>'Core Indicators'!GA140</f>
        <v>1</v>
      </c>
      <c r="Z140" s="42">
        <f>'Core Indicators'!GI140</f>
        <v>2</v>
      </c>
      <c r="AA140" s="42">
        <f>'Core Indicators'!GQ140</f>
        <v>1</v>
      </c>
      <c r="AB140" s="42">
        <f>'Core Indicators'!GY140</f>
        <v>1</v>
      </c>
      <c r="AC140" s="42">
        <f>'Core Indicators'!HG140</f>
        <v>0</v>
      </c>
      <c r="AD140" s="42">
        <f>'Core Indicators'!HO140</f>
        <v>0</v>
      </c>
      <c r="AE140" s="42">
        <f>'Core Indicators'!HW140</f>
        <v>3</v>
      </c>
      <c r="AF140" s="42">
        <f>'Core Indicators'!IE140</f>
        <v>3</v>
      </c>
      <c r="AG140" s="42">
        <f>'Core Indicators'!IM140</f>
        <v>3</v>
      </c>
    </row>
    <row r="141" spans="1:33" ht="20.149999999999999" customHeight="1" x14ac:dyDescent="0.35">
      <c r="A141" s="62" t="str">
        <f>'Core Indicators'!A:A</f>
        <v>Lake Chad basin crisis</v>
      </c>
      <c r="B141" s="62" t="str">
        <f>'Core Indicators'!B:B</f>
        <v>Conflict</v>
      </c>
      <c r="C141" s="62" t="str">
        <f>'Core Indicators'!C141</f>
        <v>TCD003</v>
      </c>
      <c r="D141" s="62" t="str">
        <f>'Core Indicators'!D141</f>
        <v>Chad</v>
      </c>
      <c r="E141" s="62" t="str">
        <f>'Core Indicators'!E141</f>
        <v>TCD</v>
      </c>
      <c r="F141" s="41">
        <f>'Core Indicators'!O141</f>
        <v>22320</v>
      </c>
      <c r="G141" s="41">
        <f>'Core Indicators'!W141</f>
        <v>14558000</v>
      </c>
      <c r="H141" s="41">
        <f>'Core Indicators'!AE141</f>
        <v>14558000</v>
      </c>
      <c r="I141" s="41">
        <f>'Core Indicators'!AM141</f>
        <v>261000</v>
      </c>
      <c r="J141" s="41" t="str">
        <f>'Core Indicators'!AU141</f>
        <v>x</v>
      </c>
      <c r="K141" s="41" t="str">
        <f>'Core Indicators'!BC141</f>
        <v>x</v>
      </c>
      <c r="L141" s="41">
        <f>'Core Indicators'!BK141</f>
        <v>158</v>
      </c>
      <c r="M141" s="41" t="str">
        <f>'Core Indicators'!BS141</f>
        <v>x</v>
      </c>
      <c r="N141" s="41" t="str">
        <f>'Core Indicators'!CA141</f>
        <v>x</v>
      </c>
      <c r="O141" s="41" t="e">
        <f>'Core Indicators'!CI141</f>
        <v>#N/A</v>
      </c>
      <c r="P141" s="41" t="str">
        <f>'Core Indicators'!CQ141</f>
        <v>x</v>
      </c>
      <c r="Q141" s="41">
        <f>'Core Indicators'!DG141</f>
        <v>0</v>
      </c>
      <c r="R141" s="41">
        <f>'Core Indicators'!DO141</f>
        <v>13883000</v>
      </c>
      <c r="S141" s="41">
        <f>'Core Indicators'!DW141</f>
        <v>206000</v>
      </c>
      <c r="T141" s="41">
        <f>'Core Indicators'!EE141</f>
        <v>468000</v>
      </c>
      <c r="U141" s="41">
        <f>'Core Indicators'!EM141</f>
        <v>0</v>
      </c>
      <c r="V141" s="41">
        <f>'Core Indicators'!FC141</f>
        <v>4</v>
      </c>
      <c r="W141" s="41" t="str">
        <f>'Core Indicators'!FK141</f>
        <v>x</v>
      </c>
      <c r="X141" s="41" t="str">
        <f>'Core Indicators'!FS141</f>
        <v>x</v>
      </c>
      <c r="Y141" s="41">
        <f>'Core Indicators'!GA141</f>
        <v>0</v>
      </c>
      <c r="Z141" s="41">
        <f>'Core Indicators'!GI141</f>
        <v>0</v>
      </c>
      <c r="AA141" s="41">
        <f>'Core Indicators'!GQ141</f>
        <v>0</v>
      </c>
      <c r="AB141" s="41">
        <f>'Core Indicators'!GY141</f>
        <v>1</v>
      </c>
      <c r="AC141" s="41">
        <f>'Core Indicators'!HG141</f>
        <v>0</v>
      </c>
      <c r="AD141" s="41">
        <f>'Core Indicators'!HO141</f>
        <v>0</v>
      </c>
      <c r="AE141" s="41">
        <f>'Core Indicators'!HW141</f>
        <v>3</v>
      </c>
      <c r="AF141" s="41">
        <f>'Core Indicators'!IE141</f>
        <v>3</v>
      </c>
      <c r="AG141" s="41">
        <f>'Core Indicators'!IM141</f>
        <v>3</v>
      </c>
    </row>
    <row r="142" spans="1:33" ht="19.399999999999999" customHeight="1" x14ac:dyDescent="0.35">
      <c r="A142" s="62" t="str">
        <f>'Core Indicators'!A:A</f>
        <v>CAR refugees in Chad</v>
      </c>
      <c r="B142" s="62" t="str">
        <f>'Core Indicators'!B:B</f>
        <v>Displacement</v>
      </c>
      <c r="C142" s="62" t="str">
        <f>'Core Indicators'!C142</f>
        <v>TCD004</v>
      </c>
      <c r="D142" s="62" t="str">
        <f>'Core Indicators'!D142</f>
        <v>Chad</v>
      </c>
      <c r="E142" s="62" t="str">
        <f>'Core Indicators'!E142</f>
        <v>TCD</v>
      </c>
      <c r="F142" s="41">
        <f>'Core Indicators'!O142</f>
        <v>148765</v>
      </c>
      <c r="G142" s="41">
        <f>'Core Indicators'!W142</f>
        <v>4044000</v>
      </c>
      <c r="H142" s="41">
        <f>'Core Indicators'!AE142</f>
        <v>4044000</v>
      </c>
      <c r="I142" s="41">
        <f>'Core Indicators'!AM142</f>
        <v>140000</v>
      </c>
      <c r="J142" s="41">
        <f>'Core Indicators'!AU142</f>
        <v>0</v>
      </c>
      <c r="K142" s="41" t="str">
        <f>'Core Indicators'!BC142</f>
        <v>x</v>
      </c>
      <c r="L142" s="41">
        <f>'Core Indicators'!BK142</f>
        <v>28</v>
      </c>
      <c r="M142" s="41" t="str">
        <f>'Core Indicators'!BS142</f>
        <v>x</v>
      </c>
      <c r="N142" s="41">
        <f>'Core Indicators'!CA142</f>
        <v>0</v>
      </c>
      <c r="O142" s="41" t="e">
        <f>'Core Indicators'!CI142</f>
        <v>#N/A</v>
      </c>
      <c r="P142" s="41" t="str">
        <f>'Core Indicators'!CQ142</f>
        <v>x</v>
      </c>
      <c r="Q142" s="41">
        <f>'Core Indicators'!DG142</f>
        <v>0</v>
      </c>
      <c r="R142" s="41">
        <f>'Core Indicators'!DO142</f>
        <v>2703000</v>
      </c>
      <c r="S142" s="41">
        <f>'Core Indicators'!DW142</f>
        <v>1341000</v>
      </c>
      <c r="T142" s="41">
        <f>'Core Indicators'!EE142</f>
        <v>0</v>
      </c>
      <c r="U142" s="41">
        <f>'Core Indicators'!EM142</f>
        <v>0</v>
      </c>
      <c r="V142" s="41">
        <f>'Core Indicators'!FC142</f>
        <v>3</v>
      </c>
      <c r="W142" s="41" t="str">
        <f>'Core Indicators'!FK142</f>
        <v>x</v>
      </c>
      <c r="X142" s="41" t="str">
        <f>'Core Indicators'!FS142</f>
        <v>x</v>
      </c>
      <c r="Y142" s="41">
        <f>'Core Indicators'!GA142</f>
        <v>0</v>
      </c>
      <c r="Z142" s="41">
        <f>'Core Indicators'!GI142</f>
        <v>0</v>
      </c>
      <c r="AA142" s="41">
        <f>'Core Indicators'!GQ142</f>
        <v>0</v>
      </c>
      <c r="AB142" s="41">
        <f>'Core Indicators'!GY142</f>
        <v>1</v>
      </c>
      <c r="AC142" s="41">
        <f>'Core Indicators'!HG142</f>
        <v>0</v>
      </c>
      <c r="AD142" s="41">
        <f>'Core Indicators'!HO142</f>
        <v>0</v>
      </c>
      <c r="AE142" s="41">
        <f>'Core Indicators'!HW142</f>
        <v>2</v>
      </c>
      <c r="AF142" s="41">
        <f>'Core Indicators'!IE142</f>
        <v>3</v>
      </c>
      <c r="AG142" s="41">
        <f>'Core Indicators'!IM142</f>
        <v>3</v>
      </c>
    </row>
    <row r="143" spans="1:33" ht="19.399999999999999" customHeight="1" x14ac:dyDescent="0.35">
      <c r="A143" s="62" t="str">
        <f>'Core Indicators'!A:A</f>
        <v>Darfur refugees in Chad</v>
      </c>
      <c r="B143" s="62" t="str">
        <f>'Core Indicators'!B:B</f>
        <v>Displacement</v>
      </c>
      <c r="C143" s="62" t="str">
        <f>'Core Indicators'!C143</f>
        <v>TCD005</v>
      </c>
      <c r="D143" s="62" t="str">
        <f>'Core Indicators'!D143</f>
        <v>Chad</v>
      </c>
      <c r="E143" s="62" t="str">
        <f>'Core Indicators'!E143</f>
        <v>TCD</v>
      </c>
      <c r="F143" s="41">
        <f>'Core Indicators'!O143</f>
        <v>374096</v>
      </c>
      <c r="G143" s="41">
        <f>'Core Indicators'!W143</f>
        <v>3012000</v>
      </c>
      <c r="H143" s="41">
        <f>'Core Indicators'!AE143</f>
        <v>3012000</v>
      </c>
      <c r="I143" s="41">
        <f>'Core Indicators'!AM143</f>
        <v>759000</v>
      </c>
      <c r="J143" s="41">
        <f>'Core Indicators'!AU143</f>
        <v>0</v>
      </c>
      <c r="K143" s="41" t="str">
        <f>'Core Indicators'!BC143</f>
        <v>x</v>
      </c>
      <c r="L143" s="41">
        <f>'Core Indicators'!BK143</f>
        <v>9</v>
      </c>
      <c r="M143" s="41" t="str">
        <f>'Core Indicators'!BS143</f>
        <v>x</v>
      </c>
      <c r="N143" s="41">
        <f>'Core Indicators'!CA143</f>
        <v>0</v>
      </c>
      <c r="O143" s="41" t="e">
        <f>'Core Indicators'!CI143</f>
        <v>#N/A</v>
      </c>
      <c r="P143" s="41" t="str">
        <f>'Core Indicators'!CQ143</f>
        <v>x</v>
      </c>
      <c r="Q143" s="41">
        <f>'Core Indicators'!DG143</f>
        <v>0</v>
      </c>
      <c r="R143" s="41">
        <f>'Core Indicators'!DO143</f>
        <v>612000</v>
      </c>
      <c r="S143" s="41">
        <f>'Core Indicators'!DW143</f>
        <v>2399000</v>
      </c>
      <c r="T143" s="41">
        <f>'Core Indicators'!EE143</f>
        <v>0</v>
      </c>
      <c r="U143" s="41">
        <f>'Core Indicators'!EM143</f>
        <v>0</v>
      </c>
      <c r="V143" s="41">
        <f>'Core Indicators'!FC143</f>
        <v>4</v>
      </c>
      <c r="W143" s="41" t="str">
        <f>'Core Indicators'!FK143</f>
        <v>x</v>
      </c>
      <c r="X143" s="41" t="str">
        <f>'Core Indicators'!FS143</f>
        <v>x</v>
      </c>
      <c r="Y143" s="41">
        <f>'Core Indicators'!GA143</f>
        <v>0</v>
      </c>
      <c r="Z143" s="41">
        <f>'Core Indicators'!GI143</f>
        <v>0</v>
      </c>
      <c r="AA143" s="41">
        <f>'Core Indicators'!GQ143</f>
        <v>0</v>
      </c>
      <c r="AB143" s="41">
        <f>'Core Indicators'!GY143</f>
        <v>1</v>
      </c>
      <c r="AC143" s="41">
        <f>'Core Indicators'!HG143</f>
        <v>0</v>
      </c>
      <c r="AD143" s="41">
        <f>'Core Indicators'!HO143</f>
        <v>0</v>
      </c>
      <c r="AE143" s="41">
        <f>'Core Indicators'!HW143</f>
        <v>0</v>
      </c>
      <c r="AF143" s="41">
        <f>'Core Indicators'!IE143</f>
        <v>3</v>
      </c>
      <c r="AG143" s="41">
        <f>'Core Indicators'!IM143</f>
        <v>3</v>
      </c>
    </row>
    <row r="144" spans="1:33" ht="19.399999999999999" customHeight="1" x14ac:dyDescent="0.35">
      <c r="A144" s="62" t="str">
        <f>'Core Indicators'!A:A</f>
        <v>Conflict in northern region</v>
      </c>
      <c r="B144" s="62" t="str">
        <f>'Core Indicators'!B:B</f>
        <v>Conflict,Displacement,Violence</v>
      </c>
      <c r="C144" s="62" t="str">
        <f>'Core Indicators'!C144</f>
        <v>TGO002</v>
      </c>
      <c r="D144" s="62" t="str">
        <f>'Core Indicators'!D144</f>
        <v>Togo</v>
      </c>
      <c r="E144" s="62" t="str">
        <f>'Core Indicators'!E144</f>
        <v>TGO</v>
      </c>
      <c r="F144" s="41">
        <f>'Core Indicators'!O144</f>
        <v>8560</v>
      </c>
      <c r="G144" s="41">
        <f>'Core Indicators'!W144</f>
        <v>1195000</v>
      </c>
      <c r="H144" s="41">
        <f>'Core Indicators'!AE144</f>
        <v>359000</v>
      </c>
      <c r="I144" s="41">
        <f>'Core Indicators'!AM144</f>
        <v>58000</v>
      </c>
      <c r="J144" s="41" t="str">
        <f>'Core Indicators'!AU144</f>
        <v>x</v>
      </c>
      <c r="K144" s="41" t="str">
        <f>'Core Indicators'!BC144</f>
        <v>x</v>
      </c>
      <c r="L144" s="41">
        <f>'Core Indicators'!BK144</f>
        <v>48</v>
      </c>
      <c r="M144" s="41" t="str">
        <f>'Core Indicators'!BS144</f>
        <v>x</v>
      </c>
      <c r="N144" s="41" t="str">
        <f>'Core Indicators'!CA144</f>
        <v>x</v>
      </c>
      <c r="O144" s="41" t="e">
        <f>'Core Indicators'!CI144</f>
        <v>#N/A</v>
      </c>
      <c r="P144" s="41" t="str">
        <f>'Core Indicators'!CQ144</f>
        <v>x</v>
      </c>
      <c r="Q144" s="41">
        <f>'Core Indicators'!DG144</f>
        <v>836000</v>
      </c>
      <c r="R144" s="41">
        <f>'Core Indicators'!DO144</f>
        <v>239000</v>
      </c>
      <c r="S144" s="41">
        <f>'Core Indicators'!DW144</f>
        <v>120000</v>
      </c>
      <c r="T144" s="41">
        <f>'Core Indicators'!EE144</f>
        <v>0</v>
      </c>
      <c r="U144" s="41">
        <f>'Core Indicators'!EM144</f>
        <v>0</v>
      </c>
      <c r="V144" s="41">
        <f>'Core Indicators'!FC144</f>
        <v>3</v>
      </c>
      <c r="W144" s="41" t="str">
        <f>'Core Indicators'!FK144</f>
        <v>x</v>
      </c>
      <c r="X144" s="41" t="str">
        <f>'Core Indicators'!FS144</f>
        <v>x</v>
      </c>
      <c r="Y144" s="41">
        <f>'Core Indicators'!GA144</f>
        <v>1</v>
      </c>
      <c r="Z144" s="41">
        <f>'Core Indicators'!GI144</f>
        <v>0</v>
      </c>
      <c r="AA144" s="41">
        <f>'Core Indicators'!GQ144</f>
        <v>0</v>
      </c>
      <c r="AB144" s="41">
        <f>'Core Indicators'!GY144</f>
        <v>0</v>
      </c>
      <c r="AC144" s="41">
        <f>'Core Indicators'!HG144</f>
        <v>0</v>
      </c>
      <c r="AD144" s="41">
        <f>'Core Indicators'!HO144</f>
        <v>0</v>
      </c>
      <c r="AE144" s="41">
        <f>'Core Indicators'!HW144</f>
        <v>0</v>
      </c>
      <c r="AF144" s="41">
        <f>'Core Indicators'!IE144</f>
        <v>1</v>
      </c>
      <c r="AG144" s="41">
        <f>'Core Indicators'!IM144</f>
        <v>0</v>
      </c>
    </row>
    <row r="145" spans="1:33" x14ac:dyDescent="0.35">
      <c r="A145" s="62" t="str">
        <f>'Core Indicators'!A:A</f>
        <v>Myanmar refugees in Thailand</v>
      </c>
      <c r="B145" s="62" t="str">
        <f>'Core Indicators'!B:B</f>
        <v>Conflict</v>
      </c>
      <c r="C145" s="62" t="str">
        <f>'Core Indicators'!C145</f>
        <v>THA003</v>
      </c>
      <c r="D145" s="62" t="str">
        <f>'Core Indicators'!D145</f>
        <v>Thailand</v>
      </c>
      <c r="E145" s="62" t="str">
        <f>'Core Indicators'!E145</f>
        <v>THA</v>
      </c>
      <c r="F145" s="41">
        <f>'Core Indicators'!O145</f>
        <v>12012</v>
      </c>
      <c r="G145" s="41">
        <f>'Core Indicators'!W145</f>
        <v>429000</v>
      </c>
      <c r="H145" s="41">
        <f>'Core Indicators'!AE145</f>
        <v>126000</v>
      </c>
      <c r="I145" s="41">
        <f>'Core Indicators'!AM145</f>
        <v>126000</v>
      </c>
      <c r="J145" s="41" t="str">
        <f>'Core Indicators'!AU145</f>
        <v>x</v>
      </c>
      <c r="K145" s="41" t="str">
        <f>'Core Indicators'!BC145</f>
        <v>x</v>
      </c>
      <c r="L145" s="41">
        <f>'Core Indicators'!BK145</f>
        <v>3</v>
      </c>
      <c r="M145" s="41" t="str">
        <f>'Core Indicators'!BS145</f>
        <v>x</v>
      </c>
      <c r="N145" s="41" t="str">
        <f>'Core Indicators'!CA145</f>
        <v>x</v>
      </c>
      <c r="O145" s="41" t="e">
        <f>'Core Indicators'!CI145</f>
        <v>#N/A</v>
      </c>
      <c r="P145" s="41" t="str">
        <f>'Core Indicators'!CQ145</f>
        <v>x</v>
      </c>
      <c r="Q145" s="41">
        <f>'Core Indicators'!DG145</f>
        <v>303000</v>
      </c>
      <c r="R145" s="41">
        <f>'Core Indicators'!DO145</f>
        <v>0</v>
      </c>
      <c r="S145" s="41">
        <f>'Core Indicators'!DW145</f>
        <v>126000</v>
      </c>
      <c r="T145" s="41" t="str">
        <f>'Core Indicators'!EE145</f>
        <v>x</v>
      </c>
      <c r="U145" s="41" t="str">
        <f>'Core Indicators'!EM145</f>
        <v>x</v>
      </c>
      <c r="V145" s="41">
        <f>'Core Indicators'!FC145</f>
        <v>2</v>
      </c>
      <c r="W145" s="41" t="str">
        <f>'Core Indicators'!FK145</f>
        <v>x</v>
      </c>
      <c r="X145" s="41" t="str">
        <f>'Core Indicators'!FS145</f>
        <v>x</v>
      </c>
      <c r="Y145" s="41">
        <f>'Core Indicators'!GA145</f>
        <v>1</v>
      </c>
      <c r="Z145" s="41">
        <f>'Core Indicators'!GI145</f>
        <v>0</v>
      </c>
      <c r="AA145" s="41">
        <f>'Core Indicators'!GQ145</f>
        <v>1</v>
      </c>
      <c r="AB145" s="41">
        <f>'Core Indicators'!GY145</f>
        <v>0</v>
      </c>
      <c r="AC145" s="41">
        <f>'Core Indicators'!HG145</f>
        <v>2</v>
      </c>
      <c r="AD145" s="41">
        <f>'Core Indicators'!HO145</f>
        <v>1</v>
      </c>
      <c r="AE145" s="41">
        <f>'Core Indicators'!HW145</f>
        <v>0</v>
      </c>
      <c r="AF145" s="41">
        <f>'Core Indicators'!IE145</f>
        <v>3</v>
      </c>
      <c r="AG145" s="41">
        <f>'Core Indicators'!IM145</f>
        <v>3</v>
      </c>
    </row>
    <row r="146" spans="1:33" x14ac:dyDescent="0.35">
      <c r="A146" s="62" t="str">
        <f>'Core Indicators'!A:A</f>
        <v>Food Security Crisis in Timor-Leste</v>
      </c>
      <c r="B146" s="62" t="str">
        <f>'Core Indicators'!B:B</f>
        <v>Food Security</v>
      </c>
      <c r="C146" s="62" t="str">
        <f>'Core Indicators'!C146</f>
        <v>TLS003</v>
      </c>
      <c r="D146" s="62" t="str">
        <f>'Core Indicators'!D146</f>
        <v>Timor Leste</v>
      </c>
      <c r="E146" s="62" t="str">
        <f>'Core Indicators'!E146</f>
        <v>TLS</v>
      </c>
      <c r="F146" s="41">
        <f>'Core Indicators'!O146</f>
        <v>14950</v>
      </c>
      <c r="G146" s="41">
        <f>'Core Indicators'!W146</f>
        <v>1340000</v>
      </c>
      <c r="H146" s="41">
        <f>'Core Indicators'!AE146</f>
        <v>858000</v>
      </c>
      <c r="I146" s="41">
        <f>'Core Indicators'!AM146</f>
        <v>0</v>
      </c>
      <c r="J146" s="41">
        <f>'Core Indicators'!AU146</f>
        <v>0</v>
      </c>
      <c r="K146" s="41" t="str">
        <f>'Core Indicators'!BC146</f>
        <v>x</v>
      </c>
      <c r="L146" s="41">
        <f>'Core Indicators'!BK146</f>
        <v>0</v>
      </c>
      <c r="M146" s="41" t="str">
        <f>'Core Indicators'!BS146</f>
        <v>x</v>
      </c>
      <c r="N146" s="41" t="str">
        <f>'Core Indicators'!CA146</f>
        <v>x</v>
      </c>
      <c r="O146" s="41" t="e">
        <f>'Core Indicators'!CI146</f>
        <v>#N/A</v>
      </c>
      <c r="P146" s="41" t="str">
        <f>'Core Indicators'!CQ146</f>
        <v>x</v>
      </c>
      <c r="Q146" s="41">
        <f>'Core Indicators'!DG146</f>
        <v>483000</v>
      </c>
      <c r="R146" s="41">
        <f>'Core Indicators'!DO146</f>
        <v>494000</v>
      </c>
      <c r="S146" s="41">
        <f>'Core Indicators'!DW146</f>
        <v>342000</v>
      </c>
      <c r="T146" s="41">
        <f>'Core Indicators'!EE146</f>
        <v>22000</v>
      </c>
      <c r="U146" s="41">
        <f>'Core Indicators'!EM146</f>
        <v>0</v>
      </c>
      <c r="V146" s="41">
        <f>'Core Indicators'!FC146</f>
        <v>1</v>
      </c>
      <c r="W146" s="41" t="str">
        <f>'Core Indicators'!FK146</f>
        <v>x</v>
      </c>
      <c r="X146" s="41" t="str">
        <f>'Core Indicators'!FS146</f>
        <v>x</v>
      </c>
      <c r="Y146" s="41">
        <f>'Core Indicators'!GA146</f>
        <v>0</v>
      </c>
      <c r="Z146" s="41">
        <f>'Core Indicators'!GI146</f>
        <v>0</v>
      </c>
      <c r="AA146" s="41">
        <f>'Core Indicators'!GQ146</f>
        <v>0</v>
      </c>
      <c r="AB146" s="41">
        <f>'Core Indicators'!GY146</f>
        <v>0</v>
      </c>
      <c r="AC146" s="41">
        <f>'Core Indicators'!HG146</f>
        <v>0</v>
      </c>
      <c r="AD146" s="41">
        <f>'Core Indicators'!HO146</f>
        <v>0</v>
      </c>
      <c r="AE146" s="41">
        <f>'Core Indicators'!HW146</f>
        <v>0</v>
      </c>
      <c r="AF146" s="41">
        <f>'Core Indicators'!IE146</f>
        <v>0</v>
      </c>
      <c r="AG146" s="41">
        <f>'Core Indicators'!IM146</f>
        <v>1</v>
      </c>
    </row>
    <row r="147" spans="1:33" x14ac:dyDescent="0.35">
      <c r="A147" s="62" t="str">
        <f>'Core Indicators'!A:A</f>
        <v>Venezuelan refugees in Trinidad and Tobago</v>
      </c>
      <c r="B147" s="62" t="str">
        <f>'Core Indicators'!B:B</f>
        <v>Displacement</v>
      </c>
      <c r="C147" s="62" t="str">
        <f>'Core Indicators'!C147</f>
        <v>TTO002</v>
      </c>
      <c r="D147" s="62" t="str">
        <f>'Core Indicators'!D147</f>
        <v>Trinidad and Tobago</v>
      </c>
      <c r="E147" s="62" t="str">
        <f>'Core Indicators'!E147</f>
        <v>TTO</v>
      </c>
      <c r="F147" s="41">
        <f>'Core Indicators'!O147</f>
        <v>5130</v>
      </c>
      <c r="G147" s="41">
        <f>'Core Indicators'!W147</f>
        <v>1368000</v>
      </c>
      <c r="H147" s="41">
        <f>'Core Indicators'!AE147</f>
        <v>33000</v>
      </c>
      <c r="I147" s="41">
        <f>'Core Indicators'!AM147</f>
        <v>33000</v>
      </c>
      <c r="J147" s="41" t="str">
        <f>'Core Indicators'!AU147</f>
        <v>x</v>
      </c>
      <c r="K147" s="41" t="str">
        <f>'Core Indicators'!BC147</f>
        <v>x</v>
      </c>
      <c r="L147" s="41" t="str">
        <f>'Core Indicators'!BK147</f>
        <v>x</v>
      </c>
      <c r="M147" s="41" t="str">
        <f>'Core Indicators'!BS147</f>
        <v>x</v>
      </c>
      <c r="N147" s="41" t="str">
        <f>'Core Indicators'!CA147</f>
        <v>x</v>
      </c>
      <c r="O147" s="41" t="e">
        <f>'Core Indicators'!CI147</f>
        <v>#N/A</v>
      </c>
      <c r="P147" s="41" t="str">
        <f>'Core Indicators'!CQ147</f>
        <v>x</v>
      </c>
      <c r="Q147" s="41">
        <f>'Core Indicators'!DG147</f>
        <v>1335000</v>
      </c>
      <c r="R147" s="41">
        <f>'Core Indicators'!DO147</f>
        <v>9000</v>
      </c>
      <c r="S147" s="41">
        <f>'Core Indicators'!DW147</f>
        <v>24000</v>
      </c>
      <c r="T147" s="41" t="str">
        <f>'Core Indicators'!EE147</f>
        <v>x</v>
      </c>
      <c r="U147" s="41" t="str">
        <f>'Core Indicators'!EM147</f>
        <v>x</v>
      </c>
      <c r="V147" s="41">
        <f>'Core Indicators'!FC147</f>
        <v>3</v>
      </c>
      <c r="W147" s="41" t="str">
        <f>'Core Indicators'!FK147</f>
        <v>x</v>
      </c>
      <c r="X147" s="41" t="str">
        <f>'Core Indicators'!FS147</f>
        <v>x</v>
      </c>
      <c r="Y147" s="41">
        <f>'Core Indicators'!GA147</f>
        <v>0</v>
      </c>
      <c r="Z147" s="41">
        <f>'Core Indicators'!GI147</f>
        <v>0</v>
      </c>
      <c r="AA147" s="41">
        <f>'Core Indicators'!GQ147</f>
        <v>0</v>
      </c>
      <c r="AB147" s="41">
        <f>'Core Indicators'!GY147</f>
        <v>0</v>
      </c>
      <c r="AC147" s="41">
        <f>'Core Indicators'!HG147</f>
        <v>0</v>
      </c>
      <c r="AD147" s="41">
        <f>'Core Indicators'!HO147</f>
        <v>1</v>
      </c>
      <c r="AE147" s="41">
        <f>'Core Indicators'!HW147</f>
        <v>0</v>
      </c>
      <c r="AF147" s="41">
        <f>'Core Indicators'!IE147</f>
        <v>0</v>
      </c>
      <c r="AG147" s="41">
        <f>'Core Indicators'!IM147</f>
        <v>0</v>
      </c>
    </row>
    <row r="148" spans="1:33" x14ac:dyDescent="0.35">
      <c r="A148" s="62" t="str">
        <f>'Core Indicators'!A:A</f>
        <v>Mixed migration flows in Tunisia</v>
      </c>
      <c r="B148" s="62" t="str">
        <f>'Core Indicators'!B:B</f>
        <v>Displacement</v>
      </c>
      <c r="C148" s="62" t="str">
        <f>'Core Indicators'!C148</f>
        <v>TUN002</v>
      </c>
      <c r="D148" s="62" t="str">
        <f>'Core Indicators'!D148</f>
        <v>Tunisia</v>
      </c>
      <c r="E148" s="62" t="str">
        <f>'Core Indicators'!E148</f>
        <v>TUN</v>
      </c>
      <c r="F148" s="41">
        <f>'Core Indicators'!O148</f>
        <v>20151</v>
      </c>
      <c r="G148" s="41">
        <f>'Core Indicators'!W148</f>
        <v>4057000</v>
      </c>
      <c r="H148" s="41">
        <f>'Core Indicators'!AE148</f>
        <v>39000</v>
      </c>
      <c r="I148" s="41">
        <f>'Core Indicators'!AM148</f>
        <v>39000</v>
      </c>
      <c r="J148" s="41" t="str">
        <f>'Core Indicators'!AU148</f>
        <v>x</v>
      </c>
      <c r="K148" s="41" t="str">
        <f>'Core Indicators'!BC148</f>
        <v>x</v>
      </c>
      <c r="L148" s="41">
        <f>'Core Indicators'!BK148</f>
        <v>806</v>
      </c>
      <c r="M148" s="41" t="str">
        <f>'Core Indicators'!BS148</f>
        <v>x</v>
      </c>
      <c r="N148" s="41" t="str">
        <f>'Core Indicators'!CA148</f>
        <v>x</v>
      </c>
      <c r="O148" s="41" t="e">
        <f>'Core Indicators'!CI148</f>
        <v>#N/A</v>
      </c>
      <c r="P148" s="41" t="str">
        <f>'Core Indicators'!CQ148</f>
        <v>x</v>
      </c>
      <c r="Q148" s="41">
        <f>'Core Indicators'!DG148</f>
        <v>4018000</v>
      </c>
      <c r="R148" s="41">
        <f>'Core Indicators'!DO148</f>
        <v>0</v>
      </c>
      <c r="S148" s="41">
        <f>'Core Indicators'!DW148</f>
        <v>39000</v>
      </c>
      <c r="T148" s="41" t="str">
        <f>'Core Indicators'!EE148</f>
        <v>x</v>
      </c>
      <c r="U148" s="41" t="str">
        <f>'Core Indicators'!EM148</f>
        <v>x</v>
      </c>
      <c r="V148" s="41">
        <f>'Core Indicators'!FC148</f>
        <v>2</v>
      </c>
      <c r="W148" s="41" t="str">
        <f>'Core Indicators'!FK148</f>
        <v>x</v>
      </c>
      <c r="X148" s="41" t="str">
        <f>'Core Indicators'!FS148</f>
        <v>x</v>
      </c>
      <c r="Y148" s="41">
        <f>'Core Indicators'!GA148</f>
        <v>0</v>
      </c>
      <c r="Z148" s="41">
        <f>'Core Indicators'!GI148</f>
        <v>1</v>
      </c>
      <c r="AA148" s="41">
        <f>'Core Indicators'!GQ148</f>
        <v>2</v>
      </c>
      <c r="AB148" s="41">
        <f>'Core Indicators'!GY148</f>
        <v>0</v>
      </c>
      <c r="AC148" s="41">
        <f>'Core Indicators'!HG148</f>
        <v>2</v>
      </c>
      <c r="AD148" s="41">
        <f>'Core Indicators'!HO148</f>
        <v>3</v>
      </c>
      <c r="AE148" s="41">
        <f>'Core Indicators'!HW148</f>
        <v>0</v>
      </c>
      <c r="AF148" s="41">
        <f>'Core Indicators'!IE148</f>
        <v>0</v>
      </c>
      <c r="AG148" s="41">
        <f>'Core Indicators'!IM148</f>
        <v>1</v>
      </c>
    </row>
    <row r="149" spans="1:33" x14ac:dyDescent="0.35">
      <c r="A149" s="62" t="str">
        <f>'Core Indicators'!A:A</f>
        <v>Complex situation in Türkiye</v>
      </c>
      <c r="B149" s="62" t="str">
        <f>'Core Indicators'!B:B</f>
        <v>Displacement,Conflict</v>
      </c>
      <c r="C149" s="62" t="str">
        <f>'Core Indicators'!C149</f>
        <v>TUR001</v>
      </c>
      <c r="D149" s="62" t="str">
        <f>'Core Indicators'!D149</f>
        <v>Türkiye</v>
      </c>
      <c r="E149" s="62" t="str">
        <f>'Core Indicators'!E149</f>
        <v>TUR</v>
      </c>
      <c r="F149" s="41">
        <f>'Core Indicators'!O149</f>
        <v>342110</v>
      </c>
      <c r="G149" s="41">
        <f>'Core Indicators'!W149</f>
        <v>52641000</v>
      </c>
      <c r="H149" s="41">
        <f>'Core Indicators'!AE149</f>
        <v>16253000</v>
      </c>
      <c r="I149" s="41">
        <f>'Core Indicators'!AM149</f>
        <v>4776000</v>
      </c>
      <c r="J149" s="41" t="str">
        <f>'Core Indicators'!AU149</f>
        <v>x</v>
      </c>
      <c r="K149" s="41" t="str">
        <f>'Core Indicators'!BC149</f>
        <v>x</v>
      </c>
      <c r="L149" s="41">
        <f>'Core Indicators'!BK149</f>
        <v>14</v>
      </c>
      <c r="M149" s="41" t="str">
        <f>'Core Indicators'!BS149</f>
        <v>x</v>
      </c>
      <c r="N149" s="41" t="str">
        <f>'Core Indicators'!CA149</f>
        <v>x</v>
      </c>
      <c r="O149" s="41" t="e">
        <f>'Core Indicators'!CI149</f>
        <v>#N/A</v>
      </c>
      <c r="P149" s="41" t="str">
        <f>'Core Indicators'!CQ149</f>
        <v>x</v>
      </c>
      <c r="Q149" s="41">
        <f>'Core Indicators'!DG149</f>
        <v>36388000</v>
      </c>
      <c r="R149" s="41">
        <f>'Core Indicators'!DO149</f>
        <v>11653000</v>
      </c>
      <c r="S149" s="41">
        <f>'Core Indicators'!DW149</f>
        <v>4033000</v>
      </c>
      <c r="T149" s="41">
        <f>'Core Indicators'!EE149</f>
        <v>504000</v>
      </c>
      <c r="U149" s="41">
        <f>'Core Indicators'!EM149</f>
        <v>63000</v>
      </c>
      <c r="V149" s="41">
        <f>'Core Indicators'!FC149</f>
        <v>5</v>
      </c>
      <c r="W149" s="41" t="str">
        <f>'Core Indicators'!FK149</f>
        <v>x</v>
      </c>
      <c r="X149" s="41" t="str">
        <f>'Core Indicators'!FS149</f>
        <v>x</v>
      </c>
      <c r="Y149" s="41">
        <f>'Core Indicators'!GA149</f>
        <v>1</v>
      </c>
      <c r="Z149" s="41">
        <f>'Core Indicators'!GI149</f>
        <v>0</v>
      </c>
      <c r="AA149" s="41">
        <f>'Core Indicators'!GQ149</f>
        <v>1</v>
      </c>
      <c r="AB149" s="41">
        <f>'Core Indicators'!GY149</f>
        <v>0</v>
      </c>
      <c r="AC149" s="41">
        <f>'Core Indicators'!HG149</f>
        <v>0</v>
      </c>
      <c r="AD149" s="41">
        <f>'Core Indicators'!HO149</f>
        <v>2</v>
      </c>
      <c r="AE149" s="41">
        <f>'Core Indicators'!HW149</f>
        <v>0</v>
      </c>
      <c r="AF149" s="41">
        <f>'Core Indicators'!IE149</f>
        <v>3</v>
      </c>
      <c r="AG149" s="41">
        <f>'Core Indicators'!IM149</f>
        <v>0</v>
      </c>
    </row>
    <row r="150" spans="1:33" x14ac:dyDescent="0.35">
      <c r="A150" s="62" t="str">
        <f>'Core Indicators'!A:A</f>
        <v>Syrian Refugees in Türkiye</v>
      </c>
      <c r="B150" s="62" t="str">
        <f>'Core Indicators'!B:B</f>
        <v>Displacement</v>
      </c>
      <c r="C150" s="62" t="str">
        <f>'Core Indicators'!C150</f>
        <v>TUR002</v>
      </c>
      <c r="D150" s="62" t="str">
        <f>'Core Indicators'!D150</f>
        <v>Türkiye</v>
      </c>
      <c r="E150" s="62" t="str">
        <f>'Core Indicators'!E150</f>
        <v>TUR</v>
      </c>
      <c r="F150" s="41">
        <f>'Core Indicators'!O150</f>
        <v>203090</v>
      </c>
      <c r="G150" s="41">
        <f>'Core Indicators'!W150</f>
        <v>44636000</v>
      </c>
      <c r="H150" s="41">
        <f>'Core Indicators'!AE150</f>
        <v>6581000</v>
      </c>
      <c r="I150" s="41">
        <f>'Core Indicators'!AM150</f>
        <v>2900000</v>
      </c>
      <c r="J150" s="41" t="str">
        <f>'Core Indicators'!AU150</f>
        <v>x</v>
      </c>
      <c r="K150" s="41" t="str">
        <f>'Core Indicators'!BC150</f>
        <v>x</v>
      </c>
      <c r="L150" s="41">
        <f>'Core Indicators'!BK150</f>
        <v>0</v>
      </c>
      <c r="M150" s="41">
        <f>'Core Indicators'!BS150</f>
        <v>0</v>
      </c>
      <c r="N150" s="41">
        <f>'Core Indicators'!CA150</f>
        <v>0</v>
      </c>
      <c r="O150" s="41" t="e">
        <f>'Core Indicators'!CI150</f>
        <v>#N/A</v>
      </c>
      <c r="P150" s="41" t="str">
        <f>'Core Indicators'!CQ150</f>
        <v>x</v>
      </c>
      <c r="Q150" s="41">
        <f>'Core Indicators'!DG150</f>
        <v>38055000</v>
      </c>
      <c r="R150" s="41">
        <f>'Core Indicators'!DO150</f>
        <v>4416000</v>
      </c>
      <c r="S150" s="41">
        <f>'Core Indicators'!DW150</f>
        <v>1643000</v>
      </c>
      <c r="T150" s="41">
        <f>'Core Indicators'!EE150</f>
        <v>464000</v>
      </c>
      <c r="U150" s="41">
        <f>'Core Indicators'!EM150</f>
        <v>58000</v>
      </c>
      <c r="V150" s="41">
        <f>'Core Indicators'!FC150</f>
        <v>3</v>
      </c>
      <c r="W150" s="41" t="str">
        <f>'Core Indicators'!FK150</f>
        <v>x</v>
      </c>
      <c r="X150" s="41" t="str">
        <f>'Core Indicators'!FS150</f>
        <v>x</v>
      </c>
      <c r="Y150" s="41">
        <f>'Core Indicators'!GA150</f>
        <v>1</v>
      </c>
      <c r="Z150" s="41">
        <f>'Core Indicators'!GI150</f>
        <v>0</v>
      </c>
      <c r="AA150" s="41">
        <f>'Core Indicators'!GQ150</f>
        <v>0</v>
      </c>
      <c r="AB150" s="41">
        <f>'Core Indicators'!GY150</f>
        <v>0</v>
      </c>
      <c r="AC150" s="41">
        <f>'Core Indicators'!HG150</f>
        <v>0</v>
      </c>
      <c r="AD150" s="41">
        <f>'Core Indicators'!HO150</f>
        <v>2</v>
      </c>
      <c r="AE150" s="41">
        <f>'Core Indicators'!HW150</f>
        <v>0</v>
      </c>
      <c r="AF150" s="41">
        <f>'Core Indicators'!IE150</f>
        <v>3</v>
      </c>
      <c r="AG150" s="41">
        <f>'Core Indicators'!IM150</f>
        <v>0</v>
      </c>
    </row>
    <row r="151" spans="1:33" x14ac:dyDescent="0.35">
      <c r="A151" s="62" t="str">
        <f>'Core Indicators'!A:A</f>
        <v>Mixed Migration Flows in Türkiye</v>
      </c>
      <c r="B151" s="62" t="str">
        <f>'Core Indicators'!B:B</f>
        <v>Displacement</v>
      </c>
      <c r="C151" s="62" t="str">
        <f>'Core Indicators'!C151</f>
        <v>TUR003</v>
      </c>
      <c r="D151" s="62" t="str">
        <f>'Core Indicators'!D151</f>
        <v>Türkiye</v>
      </c>
      <c r="E151" s="62" t="str">
        <f>'Core Indicators'!E151</f>
        <v>TUR</v>
      </c>
      <c r="F151" s="41">
        <f>'Core Indicators'!O151</f>
        <v>140419</v>
      </c>
      <c r="G151" s="41">
        <f>'Core Indicators'!W151</f>
        <v>16468000</v>
      </c>
      <c r="H151" s="41">
        <f>'Core Indicators'!AE151</f>
        <v>572000</v>
      </c>
      <c r="I151" s="41">
        <f>'Core Indicators'!AM151</f>
        <v>252000</v>
      </c>
      <c r="J151" s="41" t="str">
        <f>'Core Indicators'!AU151</f>
        <v>x</v>
      </c>
      <c r="K151" s="41" t="str">
        <f>'Core Indicators'!BC151</f>
        <v>x</v>
      </c>
      <c r="L151" s="41">
        <f>'Core Indicators'!BK151</f>
        <v>8</v>
      </c>
      <c r="M151" s="41">
        <f>'Core Indicators'!BS151</f>
        <v>0</v>
      </c>
      <c r="N151" s="41">
        <f>'Core Indicators'!CA151</f>
        <v>0</v>
      </c>
      <c r="O151" s="41" t="e">
        <f>'Core Indicators'!CI151</f>
        <v>#N/A</v>
      </c>
      <c r="P151" s="41" t="str">
        <f>'Core Indicators'!CQ151</f>
        <v>x</v>
      </c>
      <c r="Q151" s="41">
        <f>'Core Indicators'!DG151</f>
        <v>15896000</v>
      </c>
      <c r="R151" s="41">
        <f>'Core Indicators'!DO151</f>
        <v>382000</v>
      </c>
      <c r="S151" s="41">
        <f>'Core Indicators'!DW151</f>
        <v>144000</v>
      </c>
      <c r="T151" s="41">
        <f>'Core Indicators'!EE151</f>
        <v>40000</v>
      </c>
      <c r="U151" s="41">
        <f>'Core Indicators'!EM151</f>
        <v>5000</v>
      </c>
      <c r="V151" s="41">
        <f>'Core Indicators'!FC151</f>
        <v>3</v>
      </c>
      <c r="W151" s="41" t="str">
        <f>'Core Indicators'!FK151</f>
        <v>x</v>
      </c>
      <c r="X151" s="41" t="str">
        <f>'Core Indicators'!FS151</f>
        <v>x</v>
      </c>
      <c r="Y151" s="41">
        <f>'Core Indicators'!GA151</f>
        <v>1</v>
      </c>
      <c r="Z151" s="41">
        <f>'Core Indicators'!GI151</f>
        <v>0</v>
      </c>
      <c r="AA151" s="41">
        <f>'Core Indicators'!GQ151</f>
        <v>0</v>
      </c>
      <c r="AB151" s="41">
        <f>'Core Indicators'!GY151</f>
        <v>0</v>
      </c>
      <c r="AC151" s="41">
        <f>'Core Indicators'!HG151</f>
        <v>0</v>
      </c>
      <c r="AD151" s="41">
        <f>'Core Indicators'!HO151</f>
        <v>2</v>
      </c>
      <c r="AE151" s="41">
        <f>'Core Indicators'!HW151</f>
        <v>0</v>
      </c>
      <c r="AF151" s="41">
        <f>'Core Indicators'!IE151</f>
        <v>3</v>
      </c>
      <c r="AG151" s="41">
        <f>'Core Indicators'!IM151</f>
        <v>0</v>
      </c>
    </row>
    <row r="152" spans="1:33" x14ac:dyDescent="0.35">
      <c r="A152" s="62" t="str">
        <f>'Core Indicators'!A:A</f>
        <v>Kurdish Conflict</v>
      </c>
      <c r="B152" s="62" t="str">
        <f>'Core Indicators'!B:B</f>
        <v>Conflict</v>
      </c>
      <c r="C152" s="62" t="str">
        <f>'Core Indicators'!C152</f>
        <v>TUR004</v>
      </c>
      <c r="D152" s="62" t="str">
        <f>'Core Indicators'!D152</f>
        <v>Türkiye</v>
      </c>
      <c r="E152" s="62" t="str">
        <f>'Core Indicators'!E152</f>
        <v>TUR</v>
      </c>
      <c r="F152" s="41">
        <f>'Core Indicators'!O152</f>
        <v>97143</v>
      </c>
      <c r="G152" s="41">
        <f>'Core Indicators'!W152</f>
        <v>6343000</v>
      </c>
      <c r="H152" s="41" t="str">
        <f>'Core Indicators'!AE152</f>
        <v>x</v>
      </c>
      <c r="I152" s="41">
        <f>'Core Indicators'!AM152</f>
        <v>1200000</v>
      </c>
      <c r="J152" s="41" t="str">
        <f>'Core Indicators'!AU152</f>
        <v>x</v>
      </c>
      <c r="K152" s="41" t="str">
        <f>'Core Indicators'!BC152</f>
        <v>x</v>
      </c>
      <c r="L152" s="41">
        <f>'Core Indicators'!BK152</f>
        <v>6</v>
      </c>
      <c r="M152" s="41" t="str">
        <f>'Core Indicators'!BS152</f>
        <v>x</v>
      </c>
      <c r="N152" s="41" t="str">
        <f>'Core Indicators'!CA152</f>
        <v>x</v>
      </c>
      <c r="O152" s="41" t="e">
        <f>'Core Indicators'!CI152</f>
        <v>#N/A</v>
      </c>
      <c r="P152" s="41" t="str">
        <f>'Core Indicators'!CQ152</f>
        <v>x</v>
      </c>
      <c r="Q152" s="41" t="str">
        <f>'Core Indicators'!DG152</f>
        <v>x</v>
      </c>
      <c r="R152" s="41" t="str">
        <f>'Core Indicators'!DO152</f>
        <v>x</v>
      </c>
      <c r="S152" s="41" t="str">
        <f>'Core Indicators'!DW152</f>
        <v>x</v>
      </c>
      <c r="T152" s="41" t="str">
        <f>'Core Indicators'!EE152</f>
        <v>x</v>
      </c>
      <c r="U152" s="41" t="str">
        <f>'Core Indicators'!EM152</f>
        <v>x</v>
      </c>
      <c r="V152" s="41">
        <f>'Core Indicators'!FC152</f>
        <v>2</v>
      </c>
      <c r="W152" s="41" t="str">
        <f>'Core Indicators'!FK152</f>
        <v>x</v>
      </c>
      <c r="X152" s="41" t="str">
        <f>'Core Indicators'!FS152</f>
        <v>x</v>
      </c>
      <c r="Y152" s="41">
        <f>'Core Indicators'!GA152</f>
        <v>1</v>
      </c>
      <c r="Z152" s="41">
        <f>'Core Indicators'!GI152</f>
        <v>0</v>
      </c>
      <c r="AA152" s="41">
        <f>'Core Indicators'!GQ152</f>
        <v>1</v>
      </c>
      <c r="AB152" s="41">
        <f>'Core Indicators'!GY152</f>
        <v>0</v>
      </c>
      <c r="AC152" s="41">
        <f>'Core Indicators'!HG152</f>
        <v>0</v>
      </c>
      <c r="AD152" s="41">
        <f>'Core Indicators'!HO152</f>
        <v>0</v>
      </c>
      <c r="AE152" s="41">
        <f>'Core Indicators'!HW152</f>
        <v>0</v>
      </c>
      <c r="AF152" s="41">
        <f>'Core Indicators'!IE152</f>
        <v>3</v>
      </c>
      <c r="AG152" s="41">
        <f>'Core Indicators'!IM152</f>
        <v>0</v>
      </c>
    </row>
    <row r="153" spans="1:33" x14ac:dyDescent="0.35">
      <c r="A153" s="62" t="str">
        <f>'Core Indicators'!A:A</f>
        <v>Türkiye / Syria earthquake in Türkiye</v>
      </c>
      <c r="B153" s="62" t="str">
        <f>'Core Indicators'!B:B</f>
        <v>Earthquake</v>
      </c>
      <c r="C153" s="62" t="str">
        <f>'Core Indicators'!C153</f>
        <v>TUR005</v>
      </c>
      <c r="D153" s="62" t="str">
        <f>'Core Indicators'!D153</f>
        <v>Türkiye</v>
      </c>
      <c r="E153" s="62" t="str">
        <f>'Core Indicators'!E153</f>
        <v>TUR</v>
      </c>
      <c r="F153" s="41">
        <f>'Core Indicators'!O153</f>
        <v>106547</v>
      </c>
      <c r="G153" s="41">
        <f>'Core Indicators'!W153</f>
        <v>15700000</v>
      </c>
      <c r="H153" s="41">
        <f>'Core Indicators'!AE153</f>
        <v>9100000</v>
      </c>
      <c r="I153" s="41">
        <f>'Core Indicators'!AM153</f>
        <v>424000</v>
      </c>
      <c r="J153" s="41">
        <f>'Core Indicators'!AU153</f>
        <v>0</v>
      </c>
      <c r="K153" s="41" t="str">
        <f>'Core Indicators'!BC153</f>
        <v>x</v>
      </c>
      <c r="L153" s="41">
        <f>'Core Indicators'!BK153</f>
        <v>0</v>
      </c>
      <c r="M153" s="41">
        <f>'Core Indicators'!BS153</f>
        <v>3273605</v>
      </c>
      <c r="N153" s="41">
        <f>'Core Indicators'!CA153</f>
        <v>298000</v>
      </c>
      <c r="O153" s="41" t="e">
        <f>'Core Indicators'!CI153</f>
        <v>#N/A</v>
      </c>
      <c r="P153" s="41">
        <f>'Core Indicators'!CQ153</f>
        <v>34000000000</v>
      </c>
      <c r="Q153" s="41">
        <f>'Core Indicators'!DG153</f>
        <v>6600000</v>
      </c>
      <c r="R153" s="41">
        <f>'Core Indicators'!DO153</f>
        <v>6854000</v>
      </c>
      <c r="S153" s="41">
        <f>'Core Indicators'!DW153</f>
        <v>2246000</v>
      </c>
      <c r="T153" s="41" t="str">
        <f>'Core Indicators'!EE153</f>
        <v>x</v>
      </c>
      <c r="U153" s="41" t="str">
        <f>'Core Indicators'!EM153</f>
        <v>x</v>
      </c>
      <c r="V153" s="41">
        <f>'Core Indicators'!FC153</f>
        <v>3</v>
      </c>
      <c r="W153" s="41" t="str">
        <f>'Core Indicators'!FK153</f>
        <v>x</v>
      </c>
      <c r="X153" s="41" t="str">
        <f>'Core Indicators'!FS153</f>
        <v>x</v>
      </c>
      <c r="Y153" s="41">
        <f>'Core Indicators'!GA153</f>
        <v>1</v>
      </c>
      <c r="Z153" s="41">
        <f>'Core Indicators'!GI153</f>
        <v>0</v>
      </c>
      <c r="AA153" s="41">
        <f>'Core Indicators'!GQ153</f>
        <v>0</v>
      </c>
      <c r="AB153" s="41">
        <f>'Core Indicators'!GY153</f>
        <v>0</v>
      </c>
      <c r="AC153" s="41">
        <f>'Core Indicators'!HG153</f>
        <v>0</v>
      </c>
      <c r="AD153" s="41">
        <f>'Core Indicators'!HO153</f>
        <v>0</v>
      </c>
      <c r="AE153" s="41">
        <f>'Core Indicators'!HW153</f>
        <v>0</v>
      </c>
      <c r="AF153" s="41">
        <f>'Core Indicators'!IE153</f>
        <v>3</v>
      </c>
      <c r="AG153" s="41">
        <f>'Core Indicators'!IM153</f>
        <v>0</v>
      </c>
    </row>
    <row r="154" spans="1:33" x14ac:dyDescent="0.35">
      <c r="A154" s="62" t="str">
        <f>'Core Indicators'!A:A</f>
        <v>Multiple Crises in Tanzania</v>
      </c>
      <c r="B154" s="62" t="str">
        <f>'Core Indicators'!B:B</f>
        <v>Displacement,Drought</v>
      </c>
      <c r="C154" s="62" t="str">
        <f>'Core Indicators'!C154</f>
        <v>TZA001</v>
      </c>
      <c r="D154" s="62" t="str">
        <f>'Core Indicators'!D154</f>
        <v>Tanzania</v>
      </c>
      <c r="E154" s="62" t="str">
        <f>'Core Indicators'!E154</f>
        <v>TZA</v>
      </c>
      <c r="F154" s="41">
        <f>'Core Indicators'!O154</f>
        <v>441435</v>
      </c>
      <c r="G154" s="41">
        <f>'Core Indicators'!W154</f>
        <v>22102000</v>
      </c>
      <c r="H154" s="41">
        <f>'Core Indicators'!AE154</f>
        <v>17124000</v>
      </c>
      <c r="I154" s="41">
        <f>'Core Indicators'!AM154</f>
        <v>231000</v>
      </c>
      <c r="J154" s="41" t="str">
        <f>'Core Indicators'!AU154</f>
        <v>x</v>
      </c>
      <c r="K154" s="41" t="str">
        <f>'Core Indicators'!BC154</f>
        <v>x</v>
      </c>
      <c r="L154" s="41">
        <f>'Core Indicators'!BK154</f>
        <v>0</v>
      </c>
      <c r="M154" s="41" t="str">
        <f>'Core Indicators'!BS154</f>
        <v>x</v>
      </c>
      <c r="N154" s="41" t="str">
        <f>'Core Indicators'!CA154</f>
        <v>x</v>
      </c>
      <c r="O154" s="41" t="e">
        <f>'Core Indicators'!CI154</f>
        <v>#N/A</v>
      </c>
      <c r="P154" s="41" t="str">
        <f>'Core Indicators'!CQ154</f>
        <v>x</v>
      </c>
      <c r="Q154" s="41">
        <f>'Core Indicators'!DG154</f>
        <v>4978000</v>
      </c>
      <c r="R154" s="41">
        <f>'Core Indicators'!DO154</f>
        <v>16514000</v>
      </c>
      <c r="S154" s="41">
        <f>'Core Indicators'!DW154</f>
        <v>610000</v>
      </c>
      <c r="T154" s="41">
        <f>'Core Indicators'!EE154</f>
        <v>0</v>
      </c>
      <c r="U154" s="41">
        <f>'Core Indicators'!EM154</f>
        <v>0</v>
      </c>
      <c r="V154" s="41">
        <f>'Core Indicators'!FC154</f>
        <v>2</v>
      </c>
      <c r="W154" s="41" t="str">
        <f>'Core Indicators'!FK154</f>
        <v>x</v>
      </c>
      <c r="X154" s="41" t="str">
        <f>'Core Indicators'!FS154</f>
        <v>x</v>
      </c>
      <c r="Y154" s="41">
        <f>'Core Indicators'!GA154</f>
        <v>2</v>
      </c>
      <c r="Z154" s="41">
        <f>'Core Indicators'!GI154</f>
        <v>0</v>
      </c>
      <c r="AA154" s="41">
        <f>'Core Indicators'!GQ154</f>
        <v>0</v>
      </c>
      <c r="AB154" s="41">
        <f>'Core Indicators'!GY154</f>
        <v>0</v>
      </c>
      <c r="AC154" s="41">
        <f>'Core Indicators'!HG154</f>
        <v>0</v>
      </c>
      <c r="AD154" s="41">
        <f>'Core Indicators'!HO154</f>
        <v>2</v>
      </c>
      <c r="AE154" s="41">
        <f>'Core Indicators'!HW154</f>
        <v>0</v>
      </c>
      <c r="AF154" s="41">
        <f>'Core Indicators'!IE154</f>
        <v>0</v>
      </c>
      <c r="AG154" s="41">
        <f>'Core Indicators'!IM154</f>
        <v>2</v>
      </c>
    </row>
    <row r="155" spans="1:33" x14ac:dyDescent="0.35">
      <c r="A155" s="62" t="str">
        <f>'Core Indicators'!A:A</f>
        <v>International Displacement in Tanzania</v>
      </c>
      <c r="B155" s="62" t="str">
        <f>'Core Indicators'!B:B</f>
        <v>Displacement</v>
      </c>
      <c r="C155" s="62" t="str">
        <f>'Core Indicators'!C155</f>
        <v>TZA002</v>
      </c>
      <c r="D155" s="62" t="str">
        <f>'Core Indicators'!D155</f>
        <v>Tanzania</v>
      </c>
      <c r="E155" s="62" t="str">
        <f>'Core Indicators'!E155</f>
        <v>TZA</v>
      </c>
      <c r="F155" s="41">
        <f>'Core Indicators'!O155</f>
        <v>187103</v>
      </c>
      <c r="G155" s="41">
        <f>'Core Indicators'!W155</f>
        <v>15015000</v>
      </c>
      <c r="H155" s="41">
        <f>'Core Indicators'!AE155</f>
        <v>15015000</v>
      </c>
      <c r="I155" s="41">
        <f>'Core Indicators'!AM155</f>
        <v>231000</v>
      </c>
      <c r="J155" s="41">
        <f>'Core Indicators'!AU155</f>
        <v>0</v>
      </c>
      <c r="K155" s="41" t="str">
        <f>'Core Indicators'!BC155</f>
        <v>x</v>
      </c>
      <c r="L155" s="41">
        <f>'Core Indicators'!BK155</f>
        <v>0</v>
      </c>
      <c r="M155" s="41" t="str">
        <f>'Core Indicators'!BS155</f>
        <v>x</v>
      </c>
      <c r="N155" s="41" t="str">
        <f>'Core Indicators'!CA155</f>
        <v>x</v>
      </c>
      <c r="O155" s="41" t="e">
        <f>'Core Indicators'!CI155</f>
        <v>#N/A</v>
      </c>
      <c r="P155" s="41" t="str">
        <f>'Core Indicators'!CQ155</f>
        <v>x</v>
      </c>
      <c r="Q155" s="41">
        <f>'Core Indicators'!DG155</f>
        <v>0</v>
      </c>
      <c r="R155" s="41">
        <f>'Core Indicators'!DO155</f>
        <v>14784000</v>
      </c>
      <c r="S155" s="41">
        <f>'Core Indicators'!DW155</f>
        <v>231000</v>
      </c>
      <c r="T155" s="41" t="str">
        <f>'Core Indicators'!EE155</f>
        <v>x</v>
      </c>
      <c r="U155" s="41" t="str">
        <f>'Core Indicators'!EM155</f>
        <v>x</v>
      </c>
      <c r="V155" s="41">
        <f>'Core Indicators'!FC155</f>
        <v>2</v>
      </c>
      <c r="W155" s="41" t="str">
        <f>'Core Indicators'!FK155</f>
        <v>x</v>
      </c>
      <c r="X155" s="41" t="str">
        <f>'Core Indicators'!FS155</f>
        <v>x</v>
      </c>
      <c r="Y155" s="41">
        <f>'Core Indicators'!GA155</f>
        <v>2</v>
      </c>
      <c r="Z155" s="41">
        <f>'Core Indicators'!GI155</f>
        <v>0</v>
      </c>
      <c r="AA155" s="41">
        <f>'Core Indicators'!GQ155</f>
        <v>0</v>
      </c>
      <c r="AB155" s="41">
        <f>'Core Indicators'!GY155</f>
        <v>0</v>
      </c>
      <c r="AC155" s="41">
        <f>'Core Indicators'!HG155</f>
        <v>0</v>
      </c>
      <c r="AD155" s="41">
        <f>'Core Indicators'!HO155</f>
        <v>2</v>
      </c>
      <c r="AE155" s="41">
        <f>'Core Indicators'!HW155</f>
        <v>0</v>
      </c>
      <c r="AF155" s="41">
        <f>'Core Indicators'!IE155</f>
        <v>0</v>
      </c>
      <c r="AG155" s="41">
        <f>'Core Indicators'!IM155</f>
        <v>2</v>
      </c>
    </row>
    <row r="156" spans="1:33" x14ac:dyDescent="0.35">
      <c r="A156" s="62" t="str">
        <f>'Core Indicators'!A:A</f>
        <v>Food Security Crisis in North-East Tanzania</v>
      </c>
      <c r="B156" s="62" t="str">
        <f>'Core Indicators'!B:B</f>
        <v>Drought</v>
      </c>
      <c r="C156" s="62" t="str">
        <f>'Core Indicators'!C156</f>
        <v>TZA003</v>
      </c>
      <c r="D156" s="62" t="str">
        <f>'Core Indicators'!D156</f>
        <v>Tanzania</v>
      </c>
      <c r="E156" s="62" t="str">
        <f>'Core Indicators'!E156</f>
        <v>TZA</v>
      </c>
      <c r="F156" s="41">
        <f>'Core Indicators'!O156</f>
        <v>357159</v>
      </c>
      <c r="G156" s="41">
        <f>'Core Indicators'!W156</f>
        <v>7087000</v>
      </c>
      <c r="H156" s="41">
        <f>'Core Indicators'!AE156</f>
        <v>2109000</v>
      </c>
      <c r="I156" s="41" t="str">
        <f>'Core Indicators'!AM156</f>
        <v>x</v>
      </c>
      <c r="J156" s="41" t="str">
        <f>'Core Indicators'!AU156</f>
        <v>x</v>
      </c>
      <c r="K156" s="41" t="str">
        <f>'Core Indicators'!BC156</f>
        <v>x</v>
      </c>
      <c r="L156" s="41">
        <f>'Core Indicators'!BK156</f>
        <v>0</v>
      </c>
      <c r="M156" s="41" t="str">
        <f>'Core Indicators'!BS156</f>
        <v>x</v>
      </c>
      <c r="N156" s="41" t="str">
        <f>'Core Indicators'!CA156</f>
        <v>x</v>
      </c>
      <c r="O156" s="41" t="e">
        <f>'Core Indicators'!CI156</f>
        <v>#N/A</v>
      </c>
      <c r="P156" s="41" t="str">
        <f>'Core Indicators'!CQ156</f>
        <v>x</v>
      </c>
      <c r="Q156" s="41">
        <f>'Core Indicators'!DG156</f>
        <v>4978000</v>
      </c>
      <c r="R156" s="41">
        <f>'Core Indicators'!DO156</f>
        <v>1730000</v>
      </c>
      <c r="S156" s="41">
        <f>'Core Indicators'!DW156</f>
        <v>379000</v>
      </c>
      <c r="T156" s="41">
        <f>'Core Indicators'!EE156</f>
        <v>0</v>
      </c>
      <c r="U156" s="41">
        <f>'Core Indicators'!EM156</f>
        <v>0</v>
      </c>
      <c r="V156" s="41">
        <f>'Core Indicators'!FC156</f>
        <v>2</v>
      </c>
      <c r="W156" s="41" t="str">
        <f>'Core Indicators'!FK156</f>
        <v>x</v>
      </c>
      <c r="X156" s="41" t="str">
        <f>'Core Indicators'!FS156</f>
        <v>x</v>
      </c>
      <c r="Y156" s="41">
        <f>'Core Indicators'!GA156</f>
        <v>2</v>
      </c>
      <c r="Z156" s="41">
        <f>'Core Indicators'!GI156</f>
        <v>0</v>
      </c>
      <c r="AA156" s="41">
        <f>'Core Indicators'!GQ156</f>
        <v>0</v>
      </c>
      <c r="AB156" s="41">
        <f>'Core Indicators'!GY156</f>
        <v>0</v>
      </c>
      <c r="AC156" s="41">
        <f>'Core Indicators'!HG156</f>
        <v>0</v>
      </c>
      <c r="AD156" s="41">
        <f>'Core Indicators'!HO156</f>
        <v>2</v>
      </c>
      <c r="AE156" s="41">
        <f>'Core Indicators'!HW156</f>
        <v>0</v>
      </c>
      <c r="AF156" s="41">
        <f>'Core Indicators'!IE156</f>
        <v>0</v>
      </c>
      <c r="AG156" s="41">
        <f>'Core Indicators'!IM156</f>
        <v>2</v>
      </c>
    </row>
    <row r="157" spans="1:33" x14ac:dyDescent="0.35">
      <c r="A157" s="62" t="str">
        <f>'Core Indicators'!A:A</f>
        <v>International Displacement in Uganda</v>
      </c>
      <c r="B157" s="62" t="str">
        <f>'Core Indicators'!B:B</f>
        <v>Displacement</v>
      </c>
      <c r="C157" s="62" t="str">
        <f>'Core Indicators'!C157</f>
        <v>UGA005</v>
      </c>
      <c r="D157" s="62" t="str">
        <f>'Core Indicators'!D157</f>
        <v>Uganda</v>
      </c>
      <c r="E157" s="62" t="str">
        <f>'Core Indicators'!E157</f>
        <v>UGA</v>
      </c>
      <c r="F157" s="41">
        <f>'Core Indicators'!O157</f>
        <v>26513</v>
      </c>
      <c r="G157" s="41">
        <f>'Core Indicators'!W157</f>
        <v>8083000</v>
      </c>
      <c r="H157" s="41">
        <f>'Core Indicators'!AE157</f>
        <v>1811000</v>
      </c>
      <c r="I157" s="41">
        <f>'Core Indicators'!AM157</f>
        <v>1811000</v>
      </c>
      <c r="J157" s="41" t="str">
        <f>'Core Indicators'!AU157</f>
        <v>x</v>
      </c>
      <c r="K157" s="41">
        <f>'Core Indicators'!BC157</f>
        <v>66471</v>
      </c>
      <c r="L157" s="41" t="str">
        <f>'Core Indicators'!BK157</f>
        <v>x</v>
      </c>
      <c r="M157" s="41" t="str">
        <f>'Core Indicators'!BS157</f>
        <v>x</v>
      </c>
      <c r="N157" s="41" t="str">
        <f>'Core Indicators'!CA157</f>
        <v>x</v>
      </c>
      <c r="O157" s="41" t="e">
        <f>'Core Indicators'!CI157</f>
        <v>#N/A</v>
      </c>
      <c r="P157" s="41" t="str">
        <f>'Core Indicators'!CQ157</f>
        <v>x</v>
      </c>
      <c r="Q157" s="41">
        <f>'Core Indicators'!DG157</f>
        <v>6272000</v>
      </c>
      <c r="R157" s="41">
        <f>'Core Indicators'!DO157</f>
        <v>0</v>
      </c>
      <c r="S157" s="41">
        <f>'Core Indicators'!DW157</f>
        <v>1811000</v>
      </c>
      <c r="T157" s="41" t="str">
        <f>'Core Indicators'!EE157</f>
        <v>x</v>
      </c>
      <c r="U157" s="41" t="str">
        <f>'Core Indicators'!EM157</f>
        <v>x</v>
      </c>
      <c r="V157" s="41">
        <f>'Core Indicators'!FC157</f>
        <v>2</v>
      </c>
      <c r="W157" s="41" t="str">
        <f>'Core Indicators'!FK157</f>
        <v>x</v>
      </c>
      <c r="X157" s="41" t="str">
        <f>'Core Indicators'!FS157</f>
        <v>x</v>
      </c>
      <c r="Y157" s="41">
        <f>'Core Indicators'!GA157</f>
        <v>1</v>
      </c>
      <c r="Z157" s="41">
        <f>'Core Indicators'!GI157</f>
        <v>0</v>
      </c>
      <c r="AA157" s="41">
        <f>'Core Indicators'!GQ157</f>
        <v>0</v>
      </c>
      <c r="AB157" s="41">
        <f>'Core Indicators'!GY157</f>
        <v>0</v>
      </c>
      <c r="AC157" s="41">
        <f>'Core Indicators'!HG157</f>
        <v>2</v>
      </c>
      <c r="AD157" s="41">
        <f>'Core Indicators'!HO157</f>
        <v>2</v>
      </c>
      <c r="AE157" s="41">
        <f>'Core Indicators'!HW157</f>
        <v>0</v>
      </c>
      <c r="AF157" s="41">
        <f>'Core Indicators'!IE157</f>
        <v>1</v>
      </c>
      <c r="AG157" s="41">
        <f>'Core Indicators'!IM157</f>
        <v>3</v>
      </c>
    </row>
    <row r="158" spans="1:33" x14ac:dyDescent="0.35">
      <c r="A158" s="62" t="str">
        <f>'Core Indicators'!A:A</f>
        <v>Russia-Ukraine conflict</v>
      </c>
      <c r="B158" s="62" t="str">
        <f>'Core Indicators'!B:B</f>
        <v>Conflict,Displacement</v>
      </c>
      <c r="C158" s="62" t="str">
        <f>'Core Indicators'!C158</f>
        <v>UKR002</v>
      </c>
      <c r="D158" s="62" t="str">
        <f>'Core Indicators'!D158</f>
        <v>Ukraine</v>
      </c>
      <c r="E158" s="62" t="str">
        <f>'Core Indicators'!E158</f>
        <v>UKR</v>
      </c>
      <c r="F158" s="41">
        <f>'Core Indicators'!O158</f>
        <v>603628</v>
      </c>
      <c r="G158" s="41">
        <f>'Core Indicators'!W158</f>
        <v>37473000</v>
      </c>
      <c r="H158" s="41">
        <f>'Core Indicators'!AE158</f>
        <v>16300000</v>
      </c>
      <c r="I158" s="41">
        <f>'Core Indicators'!AM158</f>
        <v>14810000</v>
      </c>
      <c r="J158" s="41">
        <f>'Core Indicators'!AU158</f>
        <v>5287</v>
      </c>
      <c r="K158" s="41" t="str">
        <f>'Core Indicators'!BC158</f>
        <v>x</v>
      </c>
      <c r="L158" s="41">
        <f>'Core Indicators'!BK158</f>
        <v>1137</v>
      </c>
      <c r="M158" s="41">
        <f>'Core Indicators'!BS158</f>
        <v>210000</v>
      </c>
      <c r="N158" s="41">
        <f>'Core Indicators'!CA158</f>
        <v>210000</v>
      </c>
      <c r="O158" s="41" t="e">
        <f>'Core Indicators'!CI158</f>
        <v>#N/A</v>
      </c>
      <c r="P158" s="41">
        <f>'Core Indicators'!CQ158</f>
        <v>486000000000</v>
      </c>
      <c r="Q158" s="41">
        <f>'Core Indicators'!DG158</f>
        <v>21173000</v>
      </c>
      <c r="R158" s="41">
        <f>'Core Indicators'!DO158</f>
        <v>3600000</v>
      </c>
      <c r="S158" s="41">
        <f>'Core Indicators'!DW158</f>
        <v>7874000</v>
      </c>
      <c r="T158" s="41">
        <f>'Core Indicators'!EE158</f>
        <v>3556000</v>
      </c>
      <c r="U158" s="41">
        <f>'Core Indicators'!EM158</f>
        <v>1270000</v>
      </c>
      <c r="V158" s="41">
        <f>'Core Indicators'!FC158</f>
        <v>5</v>
      </c>
      <c r="W158" s="41" t="str">
        <f>'Core Indicators'!FK158</f>
        <v>x</v>
      </c>
      <c r="X158" s="41" t="str">
        <f>'Core Indicators'!FS158</f>
        <v>x</v>
      </c>
      <c r="Y158" s="41">
        <f>'Core Indicators'!GA158</f>
        <v>0</v>
      </c>
      <c r="Z158" s="41">
        <f>'Core Indicators'!GI158</f>
        <v>3</v>
      </c>
      <c r="AA158" s="41">
        <f>'Core Indicators'!GQ158</f>
        <v>2</v>
      </c>
      <c r="AB158" s="41">
        <f>'Core Indicators'!GY158</f>
        <v>3</v>
      </c>
      <c r="AC158" s="41">
        <f>'Core Indicators'!HG158</f>
        <v>2</v>
      </c>
      <c r="AD158" s="41">
        <f>'Core Indicators'!HO158</f>
        <v>3</v>
      </c>
      <c r="AE158" s="41">
        <f>'Core Indicators'!HW158</f>
        <v>3</v>
      </c>
      <c r="AF158" s="41">
        <f>'Core Indicators'!IE158</f>
        <v>3</v>
      </c>
      <c r="AG158" s="41">
        <f>'Core Indicators'!IM158</f>
        <v>3</v>
      </c>
    </row>
    <row r="159" spans="1:33" x14ac:dyDescent="0.35">
      <c r="A159" s="62" t="str">
        <f>'Core Indicators'!A:A</f>
        <v>Complex crisis in Venezuela</v>
      </c>
      <c r="B159" s="62" t="str">
        <f>'Core Indicators'!B:B</f>
        <v>Socio-political,Violence,Floods</v>
      </c>
      <c r="C159" s="62" t="str">
        <f>'Core Indicators'!C159</f>
        <v>VEN001</v>
      </c>
      <c r="D159" s="62" t="str">
        <f>'Core Indicators'!D159</f>
        <v>Venezuela</v>
      </c>
      <c r="E159" s="62" t="str">
        <f>'Core Indicators'!E159</f>
        <v>VEN</v>
      </c>
      <c r="F159" s="41">
        <f>'Core Indicators'!O159</f>
        <v>882050</v>
      </c>
      <c r="G159" s="41">
        <f>'Core Indicators'!W159</f>
        <v>28301000</v>
      </c>
      <c r="H159" s="41">
        <f>'Core Indicators'!AE159</f>
        <v>19899000</v>
      </c>
      <c r="I159" s="41">
        <f>'Core Indicators'!AM159</f>
        <v>7700000</v>
      </c>
      <c r="J159" s="41" t="str">
        <f>'Core Indicators'!AU159</f>
        <v>x</v>
      </c>
      <c r="K159" s="41" t="str">
        <f>'Core Indicators'!BC159</f>
        <v>x</v>
      </c>
      <c r="L159" s="41">
        <f>'Core Indicators'!BK159</f>
        <v>222</v>
      </c>
      <c r="M159" s="41" t="str">
        <f>'Core Indicators'!BS159</f>
        <v>x</v>
      </c>
      <c r="N159" s="41" t="str">
        <f>'Core Indicators'!CA159</f>
        <v>x</v>
      </c>
      <c r="O159" s="41" t="e">
        <f>'Core Indicators'!CI159</f>
        <v>#N/A</v>
      </c>
      <c r="P159" s="41" t="str">
        <f>'Core Indicators'!CQ159</f>
        <v>x</v>
      </c>
      <c r="Q159" s="41">
        <f>'Core Indicators'!DG159</f>
        <v>8402000</v>
      </c>
      <c r="R159" s="41">
        <f>'Core Indicators'!DO159</f>
        <v>12299000</v>
      </c>
      <c r="S159" s="41">
        <f>'Core Indicators'!DW159</f>
        <v>6258000</v>
      </c>
      <c r="T159" s="41">
        <f>'Core Indicators'!EE159</f>
        <v>1317000</v>
      </c>
      <c r="U159" s="41">
        <f>'Core Indicators'!EM159</f>
        <v>25000</v>
      </c>
      <c r="V159" s="41">
        <f>'Core Indicators'!FC159</f>
        <v>5</v>
      </c>
      <c r="W159" s="41" t="str">
        <f>'Core Indicators'!FK159</f>
        <v>x</v>
      </c>
      <c r="X159" s="41" t="str">
        <f>'Core Indicators'!FS159</f>
        <v>x</v>
      </c>
      <c r="Y159" s="41">
        <f>'Core Indicators'!GA159</f>
        <v>2</v>
      </c>
      <c r="Z159" s="41">
        <f>'Core Indicators'!GI159</f>
        <v>2</v>
      </c>
      <c r="AA159" s="41">
        <f>'Core Indicators'!GQ159</f>
        <v>2</v>
      </c>
      <c r="AB159" s="41">
        <f>'Core Indicators'!GY159</f>
        <v>0</v>
      </c>
      <c r="AC159" s="41">
        <f>'Core Indicators'!HG159</f>
        <v>2</v>
      </c>
      <c r="AD159" s="41">
        <f>'Core Indicators'!HO159</f>
        <v>2</v>
      </c>
      <c r="AE159" s="41">
        <f>'Core Indicators'!HW159</f>
        <v>1</v>
      </c>
      <c r="AF159" s="41">
        <f>'Core Indicators'!IE159</f>
        <v>1</v>
      </c>
      <c r="AG159" s="41">
        <f>'Core Indicators'!IM159</f>
        <v>2</v>
      </c>
    </row>
    <row r="160" spans="1:33" x14ac:dyDescent="0.35">
      <c r="A160" s="62" t="str">
        <f>'Core Indicators'!A:A</f>
        <v>Conflict in Yemen</v>
      </c>
      <c r="B160" s="62" t="str">
        <f>'Core Indicators'!B:B</f>
        <v>Conflict,Displacement</v>
      </c>
      <c r="C160" s="62" t="str">
        <f>'Core Indicators'!C160</f>
        <v>YEM001</v>
      </c>
      <c r="D160" s="62" t="str">
        <f>'Core Indicators'!D160</f>
        <v>Yemen</v>
      </c>
      <c r="E160" s="62" t="str">
        <f>'Core Indicators'!E160</f>
        <v>YEM</v>
      </c>
      <c r="F160" s="41">
        <f>'Core Indicators'!O160</f>
        <v>527970</v>
      </c>
      <c r="G160" s="41">
        <f>'Core Indicators'!W160</f>
        <v>34900000</v>
      </c>
      <c r="H160" s="41">
        <f>'Core Indicators'!AE160</f>
        <v>34900000</v>
      </c>
      <c r="I160" s="41">
        <f>'Core Indicators'!AM160</f>
        <v>4521000</v>
      </c>
      <c r="J160" s="41" t="str">
        <f>'Core Indicators'!AU160</f>
        <v>x</v>
      </c>
      <c r="K160" s="41" t="str">
        <f>'Core Indicators'!BC160</f>
        <v>x</v>
      </c>
      <c r="L160" s="41">
        <f>'Core Indicators'!BK160</f>
        <v>1032</v>
      </c>
      <c r="M160" s="41" t="str">
        <f>'Core Indicators'!BS160</f>
        <v>x</v>
      </c>
      <c r="N160" s="41" t="str">
        <f>'Core Indicators'!CA160</f>
        <v>x</v>
      </c>
      <c r="O160" s="41" t="e">
        <f>'Core Indicators'!CI160</f>
        <v>#N/A</v>
      </c>
      <c r="P160" s="41" t="str">
        <f>'Core Indicators'!CQ160</f>
        <v>x</v>
      </c>
      <c r="Q160" s="41">
        <f>'Core Indicators'!DG160</f>
        <v>0</v>
      </c>
      <c r="R160" s="41">
        <f>'Core Indicators'!DO160</f>
        <v>15360000</v>
      </c>
      <c r="S160" s="41">
        <f>'Core Indicators'!DW160</f>
        <v>10057000</v>
      </c>
      <c r="T160" s="41">
        <f>'Core Indicators'!EE160</f>
        <v>9483000</v>
      </c>
      <c r="U160" s="41">
        <f>'Core Indicators'!EM160</f>
        <v>0</v>
      </c>
      <c r="V160" s="41">
        <f>'Core Indicators'!FC160</f>
        <v>5</v>
      </c>
      <c r="W160" s="41" t="str">
        <f>'Core Indicators'!FK160</f>
        <v>x</v>
      </c>
      <c r="X160" s="41" t="str">
        <f>'Core Indicators'!FS160</f>
        <v>x</v>
      </c>
      <c r="Y160" s="41">
        <f>'Core Indicators'!GA160</f>
        <v>1</v>
      </c>
      <c r="Z160" s="41">
        <f>'Core Indicators'!GI160</f>
        <v>3</v>
      </c>
      <c r="AA160" s="41">
        <f>'Core Indicators'!GQ160</f>
        <v>3</v>
      </c>
      <c r="AB160" s="41">
        <f>'Core Indicators'!GY160</f>
        <v>3</v>
      </c>
      <c r="AC160" s="41">
        <f>'Core Indicators'!HG160</f>
        <v>2</v>
      </c>
      <c r="AD160" s="41">
        <f>'Core Indicators'!HO160</f>
        <v>3</v>
      </c>
      <c r="AE160" s="41">
        <f>'Core Indicators'!HW160</f>
        <v>3</v>
      </c>
      <c r="AF160" s="41">
        <f>'Core Indicators'!IE160</f>
        <v>2</v>
      </c>
      <c r="AG160" s="41">
        <f>'Core Indicators'!IM160</f>
        <v>3</v>
      </c>
    </row>
    <row r="161" spans="1:33" x14ac:dyDescent="0.35">
      <c r="A161" s="62" t="str">
        <f>'Core Indicators'!A:A</f>
        <v>Mixed migration flows in Yemen</v>
      </c>
      <c r="B161" s="62" t="str">
        <f>'Core Indicators'!B:B</f>
        <v>Displacement</v>
      </c>
      <c r="C161" s="62" t="str">
        <f>'Core Indicators'!C161</f>
        <v>YEM002</v>
      </c>
      <c r="D161" s="62" t="str">
        <f>'Core Indicators'!D161</f>
        <v>Yemen</v>
      </c>
      <c r="E161" s="62" t="str">
        <f>'Core Indicators'!E161</f>
        <v>YEM</v>
      </c>
      <c r="F161" s="41">
        <f>'Core Indicators'!O161</f>
        <v>147450</v>
      </c>
      <c r="G161" s="41">
        <f>'Core Indicators'!W161</f>
        <v>4171000</v>
      </c>
      <c r="H161" s="41">
        <f>'Core Indicators'!AE161</f>
        <v>193000</v>
      </c>
      <c r="I161" s="41">
        <f>'Core Indicators'!AM161</f>
        <v>193000</v>
      </c>
      <c r="J161" s="41" t="str">
        <f>'Core Indicators'!AU161</f>
        <v>x</v>
      </c>
      <c r="K161" s="41" t="str">
        <f>'Core Indicators'!BC161</f>
        <v>x</v>
      </c>
      <c r="L161" s="41">
        <f>'Core Indicators'!BK161</f>
        <v>113</v>
      </c>
      <c r="M161" s="41" t="str">
        <f>'Core Indicators'!BS161</f>
        <v>x</v>
      </c>
      <c r="N161" s="41" t="str">
        <f>'Core Indicators'!CA161</f>
        <v>x</v>
      </c>
      <c r="O161" s="41" t="e">
        <f>'Core Indicators'!CI161</f>
        <v>#N/A</v>
      </c>
      <c r="P161" s="41" t="str">
        <f>'Core Indicators'!CQ161</f>
        <v>x</v>
      </c>
      <c r="Q161" s="41">
        <f>'Core Indicators'!DG161</f>
        <v>3978000</v>
      </c>
      <c r="R161" s="41">
        <f>'Core Indicators'!DO161</f>
        <v>0</v>
      </c>
      <c r="S161" s="41">
        <f>'Core Indicators'!DW161</f>
        <v>0</v>
      </c>
      <c r="T161" s="41">
        <f>'Core Indicators'!EE161</f>
        <v>193000</v>
      </c>
      <c r="U161" s="41">
        <f>'Core Indicators'!EM161</f>
        <v>0</v>
      </c>
      <c r="V161" s="41">
        <f>'Core Indicators'!FC161</f>
        <v>3</v>
      </c>
      <c r="W161" s="41" t="str">
        <f>'Core Indicators'!FK161</f>
        <v>x</v>
      </c>
      <c r="X161" s="41" t="str">
        <f>'Core Indicators'!FS161</f>
        <v>x</v>
      </c>
      <c r="Y161" s="41">
        <f>'Core Indicators'!GA161</f>
        <v>1</v>
      </c>
      <c r="Z161" s="41">
        <f>'Core Indicators'!GI161</f>
        <v>3</v>
      </c>
      <c r="AA161" s="41">
        <f>'Core Indicators'!GQ161</f>
        <v>1</v>
      </c>
      <c r="AB161" s="41">
        <f>'Core Indicators'!GY161</f>
        <v>3</v>
      </c>
      <c r="AC161" s="41">
        <f>'Core Indicators'!HG161</f>
        <v>0</v>
      </c>
      <c r="AD161" s="41">
        <f>'Core Indicators'!HO161</f>
        <v>2</v>
      </c>
      <c r="AE161" s="41">
        <f>'Core Indicators'!HW161</f>
        <v>3</v>
      </c>
      <c r="AF161" s="41">
        <f>'Core Indicators'!IE161</f>
        <v>2</v>
      </c>
      <c r="AG161" s="41">
        <f>'Core Indicators'!IM161</f>
        <v>1</v>
      </c>
    </row>
    <row r="162" spans="1:33" x14ac:dyDescent="0.35">
      <c r="A162" s="62" t="str">
        <f>'Core Indicators'!A:A</f>
        <v>Drought in Zambia</v>
      </c>
      <c r="B162" s="62" t="str">
        <f>'Core Indicators'!B:B</f>
        <v>Drought,Food Security</v>
      </c>
      <c r="C162" s="62" t="str">
        <f>'Core Indicators'!C162</f>
        <v>ZMB002</v>
      </c>
      <c r="D162" s="62" t="str">
        <f>'Core Indicators'!D162</f>
        <v>Zambia</v>
      </c>
      <c r="E162" s="62" t="str">
        <f>'Core Indicators'!E162</f>
        <v>ZMB</v>
      </c>
      <c r="F162" s="41">
        <f>'Core Indicators'!O162</f>
        <v>752618</v>
      </c>
      <c r="G162" s="41">
        <f>'Core Indicators'!W162</f>
        <v>21546000</v>
      </c>
      <c r="H162" s="41">
        <f>'Core Indicators'!AE162</f>
        <v>15602000</v>
      </c>
      <c r="I162" s="41">
        <f>'Core Indicators'!AM162</f>
        <v>202000</v>
      </c>
      <c r="J162" s="41">
        <f>'Core Indicators'!AU162</f>
        <v>0</v>
      </c>
      <c r="K162" s="41">
        <f>'Core Indicators'!BC162</f>
        <v>20200</v>
      </c>
      <c r="L162" s="41">
        <f>'Core Indicators'!BK162</f>
        <v>740</v>
      </c>
      <c r="M162" s="41">
        <f>'Core Indicators'!BS162</f>
        <v>0</v>
      </c>
      <c r="N162" s="41">
        <f>'Core Indicators'!CA162</f>
        <v>0</v>
      </c>
      <c r="O162" s="41" t="e">
        <f>'Core Indicators'!CI162</f>
        <v>#N/A</v>
      </c>
      <c r="P162" s="41" t="str">
        <f>'Core Indicators'!CQ162</f>
        <v>x</v>
      </c>
      <c r="Q162" s="41">
        <f>'Core Indicators'!DG162</f>
        <v>5944000</v>
      </c>
      <c r="R162" s="41">
        <f>'Core Indicators'!DO162</f>
        <v>5802000</v>
      </c>
      <c r="S162" s="41">
        <f>'Core Indicators'!DW162</f>
        <v>9564000</v>
      </c>
      <c r="T162" s="41">
        <f>'Core Indicators'!EE162</f>
        <v>236000</v>
      </c>
      <c r="U162" s="41">
        <f>'Core Indicators'!EM162</f>
        <v>0</v>
      </c>
      <c r="V162" s="41">
        <f>'Core Indicators'!FC162</f>
        <v>3</v>
      </c>
      <c r="W162" s="41" t="str">
        <f>'Core Indicators'!FK162</f>
        <v>x</v>
      </c>
      <c r="X162" s="41" t="str">
        <f>'Core Indicators'!FS162</f>
        <v>x</v>
      </c>
      <c r="Y162" s="41">
        <f>'Core Indicators'!GA162</f>
        <v>1</v>
      </c>
      <c r="Z162" s="41">
        <f>'Core Indicators'!GI162</f>
        <v>0</v>
      </c>
      <c r="AA162" s="41">
        <f>'Core Indicators'!GQ162</f>
        <v>1</v>
      </c>
      <c r="AB162" s="41">
        <f>'Core Indicators'!GY162</f>
        <v>0</v>
      </c>
      <c r="AC162" s="41">
        <f>'Core Indicators'!HG162</f>
        <v>0</v>
      </c>
      <c r="AD162" s="41">
        <f>'Core Indicators'!HO162</f>
        <v>0</v>
      </c>
      <c r="AE162" s="41">
        <f>'Core Indicators'!HW162</f>
        <v>0</v>
      </c>
      <c r="AF162" s="41">
        <f>'Core Indicators'!IE162</f>
        <v>0</v>
      </c>
      <c r="AG162" s="41">
        <f>'Core Indicators'!IM162</f>
        <v>2</v>
      </c>
    </row>
    <row r="163" spans="1:33" x14ac:dyDescent="0.35">
      <c r="A163" s="62" t="str">
        <f>'Core Indicators'!A:A</f>
        <v>Complex crisis in Zimbabwe</v>
      </c>
      <c r="B163" s="62" t="str">
        <f>'Core Indicators'!B:B</f>
        <v>Socio-political,Drought,Food Security</v>
      </c>
      <c r="C163" s="62" t="str">
        <f>'Core Indicators'!C163</f>
        <v>ZWE001</v>
      </c>
      <c r="D163" s="62" t="str">
        <f>'Core Indicators'!D163</f>
        <v>Zimbabwe</v>
      </c>
      <c r="E163" s="62" t="str">
        <f>'Core Indicators'!E163</f>
        <v>ZWE</v>
      </c>
      <c r="F163" s="41">
        <f>'Core Indicators'!O163</f>
        <v>386850</v>
      </c>
      <c r="G163" s="41">
        <f>'Core Indicators'!W163</f>
        <v>16756000</v>
      </c>
      <c r="H163" s="41">
        <f>'Core Indicators'!AE163</f>
        <v>16756000</v>
      </c>
      <c r="I163" s="41">
        <f>'Core Indicators'!AM163</f>
        <v>23000</v>
      </c>
      <c r="J163" s="41">
        <f>'Core Indicators'!AU163</f>
        <v>0</v>
      </c>
      <c r="K163" s="41">
        <f>'Core Indicators'!BC163</f>
        <v>20200</v>
      </c>
      <c r="L163" s="41">
        <f>'Core Indicators'!BK163</f>
        <v>719</v>
      </c>
      <c r="M163" s="41" t="str">
        <f>'Core Indicators'!BS163</f>
        <v>x</v>
      </c>
      <c r="N163" s="41" t="str">
        <f>'Core Indicators'!CA163</f>
        <v>x</v>
      </c>
      <c r="O163" s="41" t="e">
        <f>'Core Indicators'!CI163</f>
        <v>#N/A</v>
      </c>
      <c r="P163" s="41" t="str">
        <f>'Core Indicators'!CQ163</f>
        <v>x</v>
      </c>
      <c r="Q163" s="41">
        <f>'Core Indicators'!DG163</f>
        <v>0</v>
      </c>
      <c r="R163" s="41">
        <f>'Core Indicators'!DO163</f>
        <v>9156000</v>
      </c>
      <c r="S163" s="41">
        <f>'Core Indicators'!DW163</f>
        <v>7600000</v>
      </c>
      <c r="T163" s="41" t="str">
        <f>'Core Indicators'!EE163</f>
        <v>x</v>
      </c>
      <c r="U163" s="41" t="str">
        <f>'Core Indicators'!EM163</f>
        <v>x</v>
      </c>
      <c r="V163" s="41">
        <f>'Core Indicators'!FC163</f>
        <v>4</v>
      </c>
      <c r="W163" s="41" t="str">
        <f>'Core Indicators'!FK163</f>
        <v>x</v>
      </c>
      <c r="X163" s="41" t="str">
        <f>'Core Indicators'!FS163</f>
        <v>x</v>
      </c>
      <c r="Y163" s="41">
        <f>'Core Indicators'!GA163</f>
        <v>2</v>
      </c>
      <c r="Z163" s="41">
        <f>'Core Indicators'!GI163</f>
        <v>0</v>
      </c>
      <c r="AA163" s="41">
        <f>'Core Indicators'!GQ163</f>
        <v>2</v>
      </c>
      <c r="AB163" s="41">
        <f>'Core Indicators'!GY163</f>
        <v>0</v>
      </c>
      <c r="AC163" s="41">
        <f>'Core Indicators'!HG163</f>
        <v>2</v>
      </c>
      <c r="AD163" s="41">
        <f>'Core Indicators'!HO163</f>
        <v>0</v>
      </c>
      <c r="AE163" s="41">
        <f>'Core Indicators'!HW163</f>
        <v>0</v>
      </c>
      <c r="AF163" s="41">
        <f>'Core Indicators'!IE163</f>
        <v>2</v>
      </c>
      <c r="AG163" s="41">
        <f>'Core Indicators'!IM163</f>
        <v>2</v>
      </c>
    </row>
  </sheetData>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617283"/>
  </sheetPr>
  <dimension ref="A1:I163"/>
  <sheetViews>
    <sheetView topLeftCell="A137" workbookViewId="0">
      <selection activeCell="G152" sqref="G152"/>
    </sheetView>
  </sheetViews>
  <sheetFormatPr defaultColWidth="8.453125" defaultRowHeight="14.5" x14ac:dyDescent="0.35"/>
  <cols>
    <col min="1" max="1" width="8.453125" customWidth="1"/>
    <col min="2" max="5" width="9.453125" customWidth="1"/>
    <col min="6" max="6" width="7" customWidth="1"/>
    <col min="7" max="7" width="6.453125" customWidth="1"/>
  </cols>
  <sheetData>
    <row r="1" spans="1:9" x14ac:dyDescent="0.35">
      <c r="A1" s="314"/>
      <c r="B1" s="296"/>
      <c r="C1" s="296"/>
      <c r="D1" s="296"/>
      <c r="E1" s="296"/>
      <c r="F1" s="296"/>
      <c r="G1" s="296"/>
      <c r="H1" s="296"/>
    </row>
    <row r="2" spans="1:9" ht="147" customHeight="1" x14ac:dyDescent="0.35">
      <c r="A2" s="185" t="s">
        <v>1</v>
      </c>
      <c r="B2" s="186" t="s">
        <v>9413</v>
      </c>
      <c r="C2" s="186" t="s">
        <v>9414</v>
      </c>
      <c r="D2" s="186" t="s">
        <v>9415</v>
      </c>
      <c r="E2" s="186" t="s">
        <v>9416</v>
      </c>
      <c r="F2" s="187" t="s">
        <v>9414</v>
      </c>
      <c r="G2" s="187" t="s">
        <v>9417</v>
      </c>
      <c r="H2" s="188" t="s">
        <v>9418</v>
      </c>
      <c r="I2" s="87" t="s">
        <v>6</v>
      </c>
    </row>
    <row r="3" spans="1:9" x14ac:dyDescent="0.35">
      <c r="A3" s="189" t="str">
        <f>Lists!C:C</f>
        <v>AFG001</v>
      </c>
      <c r="B3" s="190">
        <f t="shared" ref="B3:B34" si="0">ROUND(AVERAGE(C3:E3),1)</f>
        <v>1.1000000000000001</v>
      </c>
      <c r="C3" s="190">
        <f t="shared" ref="C3:C34" si="1">IF(F3="x","x",ROUND((5-(3-F3)/2*5),1))</f>
        <v>3</v>
      </c>
      <c r="D3" s="190">
        <f t="shared" ref="D3:D34" si="2">IF(G3&gt;365,5,ROUND((5-(365-G3)/364*5),1))</f>
        <v>0.2</v>
      </c>
      <c r="E3" s="190">
        <f t="shared" ref="E3:E34" si="3">IF(H3&gt;3,5,ROUND((5-(3-H3)/3*5),1))</f>
        <v>0</v>
      </c>
      <c r="F3" s="190">
        <f>'Data Reliability'!B3</f>
        <v>2.2000000000000002</v>
      </c>
      <c r="G3" s="191">
        <f>Reliability_updated!V3</f>
        <v>12.9</v>
      </c>
      <c r="H3" s="191">
        <f>'Data Reliability'!C3</f>
        <v>0</v>
      </c>
      <c r="I3" t="str">
        <f>IF(Reliability!B3="x","x",(IF(ROUNDUP(Reliability!B3,0)=1,"Very High",IF(ROUNDUP(Reliability!B3,0)=2,"High",IF(ROUNDUP(Reliability!B3,0)=3,"Medium",IF(ROUNDUP(Reliability!B3,0)=4,"Low","Very Low"))))))</f>
        <v>High</v>
      </c>
    </row>
    <row r="4" spans="1:9" x14ac:dyDescent="0.35">
      <c r="A4" s="189" t="str">
        <f>Lists!C:C</f>
        <v>AGO002</v>
      </c>
      <c r="B4" s="190">
        <f t="shared" si="0"/>
        <v>1.4</v>
      </c>
      <c r="C4" s="190">
        <f t="shared" si="1"/>
        <v>0.8</v>
      </c>
      <c r="D4" s="190">
        <f t="shared" si="2"/>
        <v>3.5</v>
      </c>
      <c r="E4" s="190">
        <f t="shared" si="3"/>
        <v>0</v>
      </c>
      <c r="F4" s="190">
        <f>'Data Reliability'!B4</f>
        <v>1.3</v>
      </c>
      <c r="G4" s="191">
        <f>Reliability_updated!V4</f>
        <v>254.3</v>
      </c>
      <c r="H4" s="191">
        <f>'Data Reliability'!C4</f>
        <v>0</v>
      </c>
      <c r="I4" t="str">
        <f>IF(Reliability!B4="x","x",(IF(ROUNDUP(Reliability!B4,0)=1,"Very High",IF(ROUNDUP(Reliability!B4,0)=2,"High",IF(ROUNDUP(Reliability!B4,0)=3,"Medium",IF(ROUNDUP(Reliability!B4,0)=4,"Low","Very Low"))))))</f>
        <v>High</v>
      </c>
    </row>
    <row r="5" spans="1:9" x14ac:dyDescent="0.35">
      <c r="A5" s="189" t="str">
        <f>Lists!C:C</f>
        <v>ARM003</v>
      </c>
      <c r="B5" s="190">
        <f t="shared" si="0"/>
        <v>1</v>
      </c>
      <c r="C5" s="190">
        <f t="shared" si="1"/>
        <v>2.8</v>
      </c>
      <c r="D5" s="190">
        <f t="shared" si="2"/>
        <v>0.2</v>
      </c>
      <c r="E5" s="190">
        <f t="shared" si="3"/>
        <v>0</v>
      </c>
      <c r="F5" s="190">
        <f>'Data Reliability'!B5</f>
        <v>2.1</v>
      </c>
      <c r="G5" s="191">
        <f>Reliability_updated!V5</f>
        <v>13.4</v>
      </c>
      <c r="H5" s="191">
        <f>'Data Reliability'!C5</f>
        <v>0</v>
      </c>
      <c r="I5" t="str">
        <f>IF(Reliability!B5="x","x",(IF(ROUNDUP(Reliability!B5,0)=1,"Very High",IF(ROUNDUP(Reliability!B5,0)=2,"High",IF(ROUNDUP(Reliability!B5,0)=3,"Medium",IF(ROUNDUP(Reliability!B5,0)=4,"Low","Very Low"))))))</f>
        <v>Very High</v>
      </c>
    </row>
    <row r="6" spans="1:9" x14ac:dyDescent="0.35">
      <c r="A6" s="189" t="str">
        <f>Lists!C:C</f>
        <v>BDI001</v>
      </c>
      <c r="B6" s="190">
        <f t="shared" si="0"/>
        <v>0.7</v>
      </c>
      <c r="C6" s="190">
        <f t="shared" si="1"/>
        <v>2</v>
      </c>
      <c r="D6" s="190">
        <f t="shared" si="2"/>
        <v>0.2</v>
      </c>
      <c r="E6" s="190">
        <f t="shared" si="3"/>
        <v>0</v>
      </c>
      <c r="F6" s="190">
        <f>'Data Reliability'!B6</f>
        <v>1.8</v>
      </c>
      <c r="G6" s="191">
        <f>Reliability_updated!V6</f>
        <v>13.5</v>
      </c>
      <c r="H6" s="191">
        <f>'Data Reliability'!C6</f>
        <v>0</v>
      </c>
      <c r="I6" t="str">
        <f>IF(Reliability!B6="x","x",(IF(ROUNDUP(Reliability!B6,0)=1,"Very High",IF(ROUNDUP(Reliability!B6,0)=2,"High",IF(ROUNDUP(Reliability!B6,0)=3,"Medium",IF(ROUNDUP(Reliability!B6,0)=4,"Low","Very Low"))))))</f>
        <v>Very High</v>
      </c>
    </row>
    <row r="7" spans="1:9" x14ac:dyDescent="0.35">
      <c r="A7" s="189" t="str">
        <f>Lists!C:C</f>
        <v>BEN002</v>
      </c>
      <c r="B7" s="190">
        <f t="shared" si="0"/>
        <v>1</v>
      </c>
      <c r="C7" s="190">
        <f t="shared" si="1"/>
        <v>0.3</v>
      </c>
      <c r="D7" s="190">
        <f t="shared" si="2"/>
        <v>2.8</v>
      </c>
      <c r="E7" s="190">
        <f t="shared" si="3"/>
        <v>0</v>
      </c>
      <c r="F7" s="190">
        <f>'Data Reliability'!B7</f>
        <v>1.1000000000000001</v>
      </c>
      <c r="G7" s="191">
        <f>Reliability_updated!V7</f>
        <v>203.3</v>
      </c>
      <c r="H7" s="191">
        <f>'Data Reliability'!C7</f>
        <v>0</v>
      </c>
      <c r="I7" t="str">
        <f>IF(Reliability!B7="x","x",(IF(ROUNDUP(Reliability!B7,0)=1,"Very High",IF(ROUNDUP(Reliability!B7,0)=2,"High",IF(ROUNDUP(Reliability!B7,0)=3,"Medium",IF(ROUNDUP(Reliability!B7,0)=4,"Low","Very Low"))))))</f>
        <v>Very High</v>
      </c>
    </row>
    <row r="8" spans="1:9" x14ac:dyDescent="0.35">
      <c r="A8" s="189" t="str">
        <f>Lists!C:C</f>
        <v>BFA002</v>
      </c>
      <c r="B8" s="190">
        <f t="shared" si="0"/>
        <v>0.6</v>
      </c>
      <c r="C8" s="190">
        <f t="shared" si="1"/>
        <v>1.8</v>
      </c>
      <c r="D8" s="190">
        <f t="shared" si="2"/>
        <v>0.1</v>
      </c>
      <c r="E8" s="190">
        <f t="shared" si="3"/>
        <v>0</v>
      </c>
      <c r="F8" s="190">
        <f>'Data Reliability'!B8</f>
        <v>1.7</v>
      </c>
      <c r="G8" s="191">
        <f>Reliability_updated!V8</f>
        <v>10.199999999999999</v>
      </c>
      <c r="H8" s="191">
        <f>'Data Reliability'!C8</f>
        <v>0</v>
      </c>
      <c r="I8" t="str">
        <f>IF(Reliability!B8="x","x",(IF(ROUNDUP(Reliability!B8,0)=1,"Very High",IF(ROUNDUP(Reliability!B8,0)=2,"High",IF(ROUNDUP(Reliability!B8,0)=3,"Medium",IF(ROUNDUP(Reliability!B8,0)=4,"Low","Very Low"))))))</f>
        <v>Very High</v>
      </c>
    </row>
    <row r="9" spans="1:9" x14ac:dyDescent="0.35">
      <c r="A9" s="189" t="str">
        <f>Lists!C:C</f>
        <v>BGD001</v>
      </c>
      <c r="B9" s="190">
        <f t="shared" si="0"/>
        <v>0.2</v>
      </c>
      <c r="C9" s="190">
        <f t="shared" si="1"/>
        <v>0.3</v>
      </c>
      <c r="D9" s="190">
        <f t="shared" si="2"/>
        <v>0.3</v>
      </c>
      <c r="E9" s="190">
        <f t="shared" si="3"/>
        <v>0</v>
      </c>
      <c r="F9" s="190">
        <f>'Data Reliability'!B9</f>
        <v>1.1000000000000001</v>
      </c>
      <c r="G9" s="191">
        <f>Reliability_updated!V9</f>
        <v>22.1</v>
      </c>
      <c r="H9" s="191">
        <f>'Data Reliability'!C9</f>
        <v>0</v>
      </c>
      <c r="I9" t="str">
        <f>IF(Reliability!B9="x","x",(IF(ROUNDUP(Reliability!B9,0)=1,"Very High",IF(ROUNDUP(Reliability!B9,0)=2,"High",IF(ROUNDUP(Reliability!B9,0)=3,"Medium",IF(ROUNDUP(Reliability!B9,0)=4,"Low","Very Low"))))))</f>
        <v>Very High</v>
      </c>
    </row>
    <row r="10" spans="1:9" x14ac:dyDescent="0.35">
      <c r="A10" s="189" t="str">
        <f>Lists!C:C</f>
        <v>BGD002</v>
      </c>
      <c r="B10" s="190">
        <f t="shared" si="0"/>
        <v>0.4</v>
      </c>
      <c r="C10" s="190">
        <f t="shared" si="1"/>
        <v>0.5</v>
      </c>
      <c r="D10" s="190">
        <f t="shared" si="2"/>
        <v>0.6</v>
      </c>
      <c r="E10" s="190">
        <f t="shared" si="3"/>
        <v>0</v>
      </c>
      <c r="F10" s="190">
        <f>'Data Reliability'!B10</f>
        <v>1.2</v>
      </c>
      <c r="G10" s="191">
        <f>Reliability_updated!V10</f>
        <v>41.5</v>
      </c>
      <c r="H10" s="191">
        <f>'Data Reliability'!C10</f>
        <v>0</v>
      </c>
      <c r="I10" t="str">
        <f>IF(Reliability!B10="x","x",(IF(ROUNDUP(Reliability!B10,0)=1,"Very High",IF(ROUNDUP(Reliability!B10,0)=2,"High",IF(ROUNDUP(Reliability!B10,0)=3,"Medium",IF(ROUNDUP(Reliability!B10,0)=4,"Low","Very Low"))))))</f>
        <v>Very High</v>
      </c>
    </row>
    <row r="11" spans="1:9" x14ac:dyDescent="0.35">
      <c r="A11" s="189" t="str">
        <f>Lists!C:C</f>
        <v>BGD012</v>
      </c>
      <c r="B11" s="190">
        <f t="shared" si="0"/>
        <v>0.3</v>
      </c>
      <c r="C11" s="190">
        <f t="shared" si="1"/>
        <v>0.3</v>
      </c>
      <c r="D11" s="190">
        <f t="shared" si="2"/>
        <v>0.5</v>
      </c>
      <c r="E11" s="190">
        <f t="shared" si="3"/>
        <v>0</v>
      </c>
      <c r="F11" s="190">
        <f>'Data Reliability'!B11</f>
        <v>1.1000000000000001</v>
      </c>
      <c r="G11" s="191">
        <f>Reliability_updated!V11</f>
        <v>39.5</v>
      </c>
      <c r="H11" s="191">
        <f>'Data Reliability'!C11</f>
        <v>0</v>
      </c>
      <c r="I11" t="str">
        <f>IF(Reliability!B11="x","x",(IF(ROUNDUP(Reliability!B11,0)=1,"Very High",IF(ROUNDUP(Reliability!B11,0)=2,"High",IF(ROUNDUP(Reliability!B11,0)=3,"Medium",IF(ROUNDUP(Reliability!B11,0)=4,"Low","Very Low"))))))</f>
        <v>Very High</v>
      </c>
    </row>
    <row r="12" spans="1:9" x14ac:dyDescent="0.35">
      <c r="A12" s="189" t="str">
        <f>Lists!C:C</f>
        <v>BGR002</v>
      </c>
      <c r="B12" s="190">
        <f t="shared" si="0"/>
        <v>0.2</v>
      </c>
      <c r="C12" s="190">
        <f t="shared" si="1"/>
        <v>0.5</v>
      </c>
      <c r="D12" s="190">
        <f t="shared" si="2"/>
        <v>0.1</v>
      </c>
      <c r="E12" s="190">
        <f t="shared" si="3"/>
        <v>0</v>
      </c>
      <c r="F12" s="190">
        <f>'Data Reliability'!B12</f>
        <v>1.2</v>
      </c>
      <c r="G12" s="191">
        <f>Reliability_updated!V12</f>
        <v>10.6</v>
      </c>
      <c r="H12" s="191">
        <f>'Data Reliability'!C12</f>
        <v>0</v>
      </c>
      <c r="I12" t="str">
        <f>IF(Reliability!B12="x","x",(IF(ROUNDUP(Reliability!B12,0)=1,"Very High",IF(ROUNDUP(Reliability!B12,0)=2,"High",IF(ROUNDUP(Reliability!B12,0)=3,"Medium",IF(ROUNDUP(Reliability!B12,0)=4,"Low","Very Low"))))))</f>
        <v>Very High</v>
      </c>
    </row>
    <row r="13" spans="1:9" x14ac:dyDescent="0.35">
      <c r="A13" s="189" t="str">
        <f>Lists!C:C</f>
        <v>BLR002</v>
      </c>
      <c r="B13" s="190">
        <f t="shared" si="0"/>
        <v>1</v>
      </c>
      <c r="C13" s="190">
        <f t="shared" si="1"/>
        <v>2.8</v>
      </c>
      <c r="D13" s="190">
        <f t="shared" si="2"/>
        <v>0.1</v>
      </c>
      <c r="E13" s="190">
        <f t="shared" si="3"/>
        <v>0</v>
      </c>
      <c r="F13" s="190">
        <f>'Data Reliability'!B13</f>
        <v>2.1</v>
      </c>
      <c r="G13" s="191">
        <f>Reliability_updated!V13</f>
        <v>11.3</v>
      </c>
      <c r="H13" s="191">
        <f>'Data Reliability'!C13</f>
        <v>0</v>
      </c>
      <c r="I13" t="str">
        <f>IF(Reliability!B13="x","x",(IF(ROUNDUP(Reliability!B13,0)=1,"Very High",IF(ROUNDUP(Reliability!B13,0)=2,"High",IF(ROUNDUP(Reliability!B13,0)=3,"Medium",IF(ROUNDUP(Reliability!B13,0)=4,"Low","Very Low"))))))</f>
        <v>Very High</v>
      </c>
    </row>
    <row r="14" spans="1:9" x14ac:dyDescent="0.35">
      <c r="A14" s="189" t="str">
        <f>Lists!C:C</f>
        <v>BRA001</v>
      </c>
      <c r="B14" s="190">
        <f t="shared" si="0"/>
        <v>0.6</v>
      </c>
      <c r="C14" s="190">
        <f t="shared" si="1"/>
        <v>1.8</v>
      </c>
      <c r="D14" s="190">
        <f t="shared" si="2"/>
        <v>0.1</v>
      </c>
      <c r="E14" s="190">
        <f t="shared" si="3"/>
        <v>0</v>
      </c>
      <c r="F14" s="190">
        <f>'Data Reliability'!B14</f>
        <v>1.7</v>
      </c>
      <c r="G14" s="191">
        <f>Reliability_updated!V14</f>
        <v>11.5</v>
      </c>
      <c r="H14" s="191">
        <f>'Data Reliability'!C14</f>
        <v>0</v>
      </c>
      <c r="I14" t="str">
        <f>IF(Reliability!B14="x","x",(IF(ROUNDUP(Reliability!B14,0)=1,"Very High",IF(ROUNDUP(Reliability!B14,0)=2,"High",IF(ROUNDUP(Reliability!B14,0)=3,"Medium",IF(ROUNDUP(Reliability!B14,0)=4,"Low","Very Low"))))))</f>
        <v>Very High</v>
      </c>
    </row>
    <row r="15" spans="1:9" x14ac:dyDescent="0.35">
      <c r="A15" s="189" t="str">
        <f>Lists!C:C</f>
        <v>BRA002</v>
      </c>
      <c r="B15" s="190">
        <f t="shared" si="0"/>
        <v>1.6</v>
      </c>
      <c r="C15" s="190">
        <f t="shared" si="1"/>
        <v>2.5</v>
      </c>
      <c r="D15" s="190">
        <f t="shared" si="2"/>
        <v>2.2000000000000002</v>
      </c>
      <c r="E15" s="190">
        <f t="shared" si="3"/>
        <v>0</v>
      </c>
      <c r="F15" s="190">
        <f>'Data Reliability'!B15</f>
        <v>2</v>
      </c>
      <c r="G15" s="191">
        <f>Reliability_updated!V15</f>
        <v>160.9</v>
      </c>
      <c r="H15" s="191">
        <f>'Data Reliability'!C15</f>
        <v>0</v>
      </c>
      <c r="I15" t="str">
        <f>IF(Reliability!B15="x","x",(IF(ROUNDUP(Reliability!B15,0)=1,"Very High",IF(ROUNDUP(Reliability!B15,0)=2,"High",IF(ROUNDUP(Reliability!B15,0)=3,"Medium",IF(ROUNDUP(Reliability!B15,0)=4,"Low","Very Low"))))))</f>
        <v>High</v>
      </c>
    </row>
    <row r="16" spans="1:9" x14ac:dyDescent="0.35">
      <c r="A16" s="189" t="str">
        <f>Lists!C:C</f>
        <v>BRA004</v>
      </c>
      <c r="B16" s="190">
        <f t="shared" si="0"/>
        <v>1.3</v>
      </c>
      <c r="C16" s="190">
        <f t="shared" si="1"/>
        <v>2</v>
      </c>
      <c r="D16" s="190">
        <f t="shared" si="2"/>
        <v>0.1</v>
      </c>
      <c r="E16" s="190">
        <f t="shared" si="3"/>
        <v>1.7</v>
      </c>
      <c r="F16" s="190">
        <f>'Data Reliability'!B16</f>
        <v>1.8</v>
      </c>
      <c r="G16" s="191">
        <f>Reliability_updated!V16</f>
        <v>11.5</v>
      </c>
      <c r="H16" s="191">
        <f>'Data Reliability'!C16</f>
        <v>1</v>
      </c>
      <c r="I16" t="str">
        <f>IF(Reliability!B16="x","x",(IF(ROUNDUP(Reliability!B16,0)=1,"Very High",IF(ROUNDUP(Reliability!B16,0)=2,"High",IF(ROUNDUP(Reliability!B16,0)=3,"Medium",IF(ROUNDUP(Reliability!B16,0)=4,"Low","Very Low"))))))</f>
        <v>High</v>
      </c>
    </row>
    <row r="17" spans="1:9" x14ac:dyDescent="0.35">
      <c r="A17" s="189" t="str">
        <f>Lists!C:C</f>
        <v>BRA005</v>
      </c>
      <c r="B17" s="190">
        <f t="shared" si="0"/>
        <v>1.2</v>
      </c>
      <c r="C17" s="190">
        <f t="shared" si="1"/>
        <v>3.5</v>
      </c>
      <c r="D17" s="190">
        <f t="shared" si="2"/>
        <v>0.1</v>
      </c>
      <c r="E17" s="190">
        <f t="shared" si="3"/>
        <v>0</v>
      </c>
      <c r="F17" s="190">
        <f>'Data Reliability'!B17</f>
        <v>2.4</v>
      </c>
      <c r="G17" s="191">
        <f>Reliability_updated!V17</f>
        <v>11.5</v>
      </c>
      <c r="H17" s="191">
        <f>'Data Reliability'!C17</f>
        <v>0</v>
      </c>
      <c r="I17" t="str">
        <f>IF(Reliability!B17="x","x",(IF(ROUNDUP(Reliability!B17,0)=1,"Very High",IF(ROUNDUP(Reliability!B17,0)=2,"High",IF(ROUNDUP(Reliability!B17,0)=3,"Medium",IF(ROUNDUP(Reliability!B17,0)=4,"Low","Very Low"))))))</f>
        <v>High</v>
      </c>
    </row>
    <row r="18" spans="1:9" x14ac:dyDescent="0.35">
      <c r="A18" s="189" t="str">
        <f>Lists!C:C</f>
        <v>CAF001</v>
      </c>
      <c r="B18" s="190">
        <f t="shared" si="0"/>
        <v>1</v>
      </c>
      <c r="C18" s="190">
        <f t="shared" si="1"/>
        <v>2.8</v>
      </c>
      <c r="D18" s="190">
        <f t="shared" si="2"/>
        <v>0.1</v>
      </c>
      <c r="E18" s="190">
        <f t="shared" si="3"/>
        <v>0</v>
      </c>
      <c r="F18" s="190">
        <f>'Data Reliability'!B18</f>
        <v>2.1</v>
      </c>
      <c r="G18" s="191">
        <f>Reliability_updated!V18</f>
        <v>9.8000000000000007</v>
      </c>
      <c r="H18" s="191">
        <f>'Data Reliability'!C18</f>
        <v>0</v>
      </c>
      <c r="I18" t="str">
        <f>IF(Reliability!B18="x","x",(IF(ROUNDUP(Reliability!B18,0)=1,"Very High",IF(ROUNDUP(Reliability!B18,0)=2,"High",IF(ROUNDUP(Reliability!B18,0)=3,"Medium",IF(ROUNDUP(Reliability!B18,0)=4,"Low","Very Low"))))))</f>
        <v>Very High</v>
      </c>
    </row>
    <row r="19" spans="1:9" x14ac:dyDescent="0.35">
      <c r="A19" s="189" t="str">
        <f>Lists!C:C</f>
        <v>CHL002</v>
      </c>
      <c r="B19" s="190">
        <f t="shared" si="0"/>
        <v>1.7</v>
      </c>
      <c r="C19" s="190">
        <f t="shared" si="1"/>
        <v>1.8</v>
      </c>
      <c r="D19" s="190">
        <f t="shared" si="2"/>
        <v>0.1</v>
      </c>
      <c r="E19" s="190">
        <f t="shared" si="3"/>
        <v>3.3</v>
      </c>
      <c r="F19" s="190">
        <f>'Data Reliability'!B19</f>
        <v>1.7</v>
      </c>
      <c r="G19" s="191">
        <f>Reliability_updated!V19</f>
        <v>10.9</v>
      </c>
      <c r="H19" s="191">
        <f>'Data Reliability'!C19</f>
        <v>2</v>
      </c>
      <c r="I19" t="str">
        <f>IF(Reliability!B19="x","x",(IF(ROUNDUP(Reliability!B19,0)=1,"Very High",IF(ROUNDUP(Reliability!B19,0)=2,"High",IF(ROUNDUP(Reliability!B19,0)=3,"Medium",IF(ROUNDUP(Reliability!B19,0)=4,"Low","Very Low"))))))</f>
        <v>High</v>
      </c>
    </row>
    <row r="20" spans="1:9" x14ac:dyDescent="0.35">
      <c r="A20" s="189" t="str">
        <f>Lists!C:C</f>
        <v>CMR001</v>
      </c>
      <c r="B20" s="190">
        <f t="shared" si="0"/>
        <v>1.1000000000000001</v>
      </c>
      <c r="C20" s="190">
        <f t="shared" si="1"/>
        <v>3.3</v>
      </c>
      <c r="D20" s="190">
        <f t="shared" si="2"/>
        <v>0.1</v>
      </c>
      <c r="E20" s="190">
        <f t="shared" si="3"/>
        <v>0</v>
      </c>
      <c r="F20" s="190">
        <f>'Data Reliability'!B20</f>
        <v>2.2999999999999998</v>
      </c>
      <c r="G20" s="191">
        <f>Reliability_updated!V20</f>
        <v>10</v>
      </c>
      <c r="H20" s="191">
        <f>'Data Reliability'!C20</f>
        <v>0</v>
      </c>
      <c r="I20" t="str">
        <f>IF(Reliability!B20="x","x",(IF(ROUNDUP(Reliability!B20,0)=1,"Very High",IF(ROUNDUP(Reliability!B20,0)=2,"High",IF(ROUNDUP(Reliability!B20,0)=3,"Medium",IF(ROUNDUP(Reliability!B20,0)=4,"Low","Very Low"))))))</f>
        <v>High</v>
      </c>
    </row>
    <row r="21" spans="1:9" x14ac:dyDescent="0.35">
      <c r="A21" s="189" t="str">
        <f>Lists!C:C</f>
        <v>CMR002</v>
      </c>
      <c r="B21" s="190">
        <f t="shared" si="0"/>
        <v>0.8</v>
      </c>
      <c r="C21" s="190">
        <f t="shared" si="1"/>
        <v>2.2999999999999998</v>
      </c>
      <c r="D21" s="190">
        <f t="shared" si="2"/>
        <v>0.1</v>
      </c>
      <c r="E21" s="190">
        <f t="shared" si="3"/>
        <v>0</v>
      </c>
      <c r="F21" s="190">
        <f>'Data Reliability'!B21</f>
        <v>1.9</v>
      </c>
      <c r="G21" s="191">
        <f>Reliability_updated!V21</f>
        <v>10</v>
      </c>
      <c r="H21" s="191">
        <f>'Data Reliability'!C21</f>
        <v>0</v>
      </c>
      <c r="I21" t="str">
        <f>IF(Reliability!B21="x","x",(IF(ROUNDUP(Reliability!B21,0)=1,"Very High",IF(ROUNDUP(Reliability!B21,0)=2,"High",IF(ROUNDUP(Reliability!B21,0)=3,"Medium",IF(ROUNDUP(Reliability!B21,0)=4,"Low","Very Low"))))))</f>
        <v>Very High</v>
      </c>
    </row>
    <row r="22" spans="1:9" x14ac:dyDescent="0.35">
      <c r="A22" s="189" t="str">
        <f>Lists!C:C</f>
        <v>CMR003</v>
      </c>
      <c r="B22" s="190">
        <f t="shared" si="0"/>
        <v>0.9</v>
      </c>
      <c r="C22" s="190">
        <f t="shared" si="1"/>
        <v>2.5</v>
      </c>
      <c r="D22" s="190">
        <f t="shared" si="2"/>
        <v>0.1</v>
      </c>
      <c r="E22" s="190">
        <f t="shared" si="3"/>
        <v>0</v>
      </c>
      <c r="F22" s="190">
        <f>'Data Reliability'!B22</f>
        <v>2</v>
      </c>
      <c r="G22" s="191">
        <f>Reliability_updated!V22</f>
        <v>10</v>
      </c>
      <c r="H22" s="191">
        <f>'Data Reliability'!C22</f>
        <v>0</v>
      </c>
      <c r="I22" t="str">
        <f>IF(Reliability!B22="x","x",(IF(ROUNDUP(Reliability!B22,0)=1,"Very High",IF(ROUNDUP(Reliability!B22,0)=2,"High",IF(ROUNDUP(Reliability!B22,0)=3,"Medium",IF(ROUNDUP(Reliability!B22,0)=4,"Low","Very Low"))))))</f>
        <v>Very High</v>
      </c>
    </row>
    <row r="23" spans="1:9" x14ac:dyDescent="0.35">
      <c r="A23" s="189" t="str">
        <f>Lists!C:C</f>
        <v>CMR004</v>
      </c>
      <c r="B23" s="190">
        <f t="shared" si="0"/>
        <v>0.6</v>
      </c>
      <c r="C23" s="190">
        <f t="shared" si="1"/>
        <v>1.8</v>
      </c>
      <c r="D23" s="190">
        <f t="shared" si="2"/>
        <v>0.1</v>
      </c>
      <c r="E23" s="190">
        <f t="shared" si="3"/>
        <v>0</v>
      </c>
      <c r="F23" s="190">
        <f>'Data Reliability'!B23</f>
        <v>1.7</v>
      </c>
      <c r="G23" s="191">
        <f>Reliability_updated!V23</f>
        <v>10</v>
      </c>
      <c r="H23" s="191">
        <f>'Data Reliability'!C23</f>
        <v>0</v>
      </c>
      <c r="I23" t="str">
        <f>IF(Reliability!B23="x","x",(IF(ROUNDUP(Reliability!B23,0)=1,"Very High",IF(ROUNDUP(Reliability!B23,0)=2,"High",IF(ROUNDUP(Reliability!B23,0)=3,"Medium",IF(ROUNDUP(Reliability!B23,0)=4,"Low","Very Low"))))))</f>
        <v>Very High</v>
      </c>
    </row>
    <row r="24" spans="1:9" x14ac:dyDescent="0.35">
      <c r="A24" s="189" t="str">
        <f>Lists!C:C</f>
        <v>COD001</v>
      </c>
      <c r="B24" s="190">
        <f t="shared" si="0"/>
        <v>0.8</v>
      </c>
      <c r="C24" s="190">
        <f t="shared" si="1"/>
        <v>2.2999999999999998</v>
      </c>
      <c r="D24" s="190">
        <f t="shared" si="2"/>
        <v>0.1</v>
      </c>
      <c r="E24" s="190">
        <f t="shared" si="3"/>
        <v>0</v>
      </c>
      <c r="F24" s="190">
        <f>'Data Reliability'!B24</f>
        <v>1.9</v>
      </c>
      <c r="G24" s="191">
        <f>Reliability_updated!V24</f>
        <v>9.8000000000000007</v>
      </c>
      <c r="H24" s="191">
        <f>'Data Reliability'!C24</f>
        <v>0</v>
      </c>
      <c r="I24" t="str">
        <f>IF(Reliability!B24="x","x",(IF(ROUNDUP(Reliability!B24,0)=1,"Very High",IF(ROUNDUP(Reliability!B24,0)=2,"High",IF(ROUNDUP(Reliability!B24,0)=3,"Medium",IF(ROUNDUP(Reliability!B24,0)=4,"Low","Very Low"))))))</f>
        <v>Very High</v>
      </c>
    </row>
    <row r="25" spans="1:9" x14ac:dyDescent="0.35">
      <c r="A25" s="189" t="str">
        <f>Lists!C:C</f>
        <v>COG001</v>
      </c>
      <c r="B25" s="190">
        <f t="shared" si="0"/>
        <v>1.5</v>
      </c>
      <c r="C25" s="190">
        <f t="shared" si="1"/>
        <v>2</v>
      </c>
      <c r="D25" s="190">
        <f t="shared" si="2"/>
        <v>2.6</v>
      </c>
      <c r="E25" s="190">
        <f t="shared" si="3"/>
        <v>0</v>
      </c>
      <c r="F25" s="190">
        <f>'Data Reliability'!B25</f>
        <v>1.8</v>
      </c>
      <c r="G25" s="191">
        <f>Reliability_updated!V25</f>
        <v>192.2</v>
      </c>
      <c r="H25" s="191">
        <f>'Data Reliability'!C25</f>
        <v>0</v>
      </c>
      <c r="I25" t="str">
        <f>IF(Reliability!B25="x","x",(IF(ROUNDUP(Reliability!B25,0)=1,"Very High",IF(ROUNDUP(Reliability!B25,0)=2,"High",IF(ROUNDUP(Reliability!B25,0)=3,"Medium",IF(ROUNDUP(Reliability!B25,0)=4,"Low","Very Low"))))))</f>
        <v>High</v>
      </c>
    </row>
    <row r="26" spans="1:9" x14ac:dyDescent="0.35">
      <c r="A26" s="189" t="str">
        <f>Lists!C:C</f>
        <v>COL001</v>
      </c>
      <c r="B26" s="190">
        <f t="shared" si="0"/>
        <v>0.4</v>
      </c>
      <c r="C26" s="190">
        <f t="shared" si="1"/>
        <v>1</v>
      </c>
      <c r="D26" s="190">
        <f t="shared" si="2"/>
        <v>0.1</v>
      </c>
      <c r="E26" s="190">
        <f t="shared" si="3"/>
        <v>0</v>
      </c>
      <c r="F26" s="190">
        <f>'Data Reliability'!B26</f>
        <v>1.4</v>
      </c>
      <c r="G26" s="191">
        <f>Reliability_updated!V26</f>
        <v>11.5</v>
      </c>
      <c r="H26" s="191">
        <f>'Data Reliability'!C26</f>
        <v>0</v>
      </c>
      <c r="I26" t="str">
        <f>IF(Reliability!B26="x","x",(IF(ROUNDUP(Reliability!B26,0)=1,"Very High",IF(ROUNDUP(Reliability!B26,0)=2,"High",IF(ROUNDUP(Reliability!B26,0)=3,"Medium",IF(ROUNDUP(Reliability!B26,0)=4,"Low","Very Low"))))))</f>
        <v>Very High</v>
      </c>
    </row>
    <row r="27" spans="1:9" x14ac:dyDescent="0.35">
      <c r="A27" s="189" t="str">
        <f>Lists!C:C</f>
        <v>COL002</v>
      </c>
      <c r="B27" s="190">
        <f t="shared" si="0"/>
        <v>1.5</v>
      </c>
      <c r="C27" s="190">
        <f t="shared" si="1"/>
        <v>2.5</v>
      </c>
      <c r="D27" s="190">
        <f t="shared" si="2"/>
        <v>1.9</v>
      </c>
      <c r="E27" s="190">
        <f t="shared" si="3"/>
        <v>0</v>
      </c>
      <c r="F27" s="190">
        <f>'Data Reliability'!B27</f>
        <v>2</v>
      </c>
      <c r="G27" s="191">
        <f>Reliability_updated!V27</f>
        <v>140.19999999999999</v>
      </c>
      <c r="H27" s="191">
        <f>'Data Reliability'!C27</f>
        <v>0</v>
      </c>
      <c r="I27" t="str">
        <f>IF(Reliability!B27="x","x",(IF(ROUNDUP(Reliability!B27,0)=1,"Very High",IF(ROUNDUP(Reliability!B27,0)=2,"High",IF(ROUNDUP(Reliability!B27,0)=3,"Medium",IF(ROUNDUP(Reliability!B27,0)=4,"Low","Very Low"))))))</f>
        <v>High</v>
      </c>
    </row>
    <row r="28" spans="1:9" x14ac:dyDescent="0.35">
      <c r="A28" s="189" t="str">
        <f>Lists!C:C</f>
        <v>CRI002</v>
      </c>
      <c r="B28" s="190">
        <f t="shared" si="0"/>
        <v>2.2999999999999998</v>
      </c>
      <c r="C28" s="190">
        <f t="shared" si="1"/>
        <v>3.5</v>
      </c>
      <c r="D28" s="190">
        <f t="shared" si="2"/>
        <v>0.1</v>
      </c>
      <c r="E28" s="190">
        <f t="shared" si="3"/>
        <v>3.3</v>
      </c>
      <c r="F28" s="190">
        <f>'Data Reliability'!B28</f>
        <v>2.4</v>
      </c>
      <c r="G28" s="191">
        <f>Reliability_updated!V28</f>
        <v>10.6</v>
      </c>
      <c r="H28" s="191">
        <f>'Data Reliability'!C28</f>
        <v>2</v>
      </c>
      <c r="I28" t="str">
        <f>IF(Reliability!B28="x","x",(IF(ROUNDUP(Reliability!B28,0)=1,"Very High",IF(ROUNDUP(Reliability!B28,0)=2,"High",IF(ROUNDUP(Reliability!B28,0)=3,"Medium",IF(ROUNDUP(Reliability!B28,0)=4,"Low","Very Low"))))))</f>
        <v>Medium</v>
      </c>
    </row>
    <row r="29" spans="1:9" x14ac:dyDescent="0.35">
      <c r="A29" s="189" t="str">
        <f>Lists!C:C</f>
        <v>CZE002</v>
      </c>
      <c r="B29" s="190">
        <f t="shared" si="0"/>
        <v>0.3</v>
      </c>
      <c r="C29" s="190">
        <f t="shared" si="1"/>
        <v>0.5</v>
      </c>
      <c r="D29" s="190">
        <f t="shared" si="2"/>
        <v>0.3</v>
      </c>
      <c r="E29" s="190">
        <f t="shared" si="3"/>
        <v>0</v>
      </c>
      <c r="F29" s="190">
        <f>'Data Reliability'!B29</f>
        <v>1.2</v>
      </c>
      <c r="G29" s="191">
        <f>Reliability_updated!V29</f>
        <v>24.6</v>
      </c>
      <c r="H29" s="191">
        <f>'Data Reliability'!C29</f>
        <v>0</v>
      </c>
      <c r="I29" t="str">
        <f>IF(Reliability!B29="x","x",(IF(ROUNDUP(Reliability!B29,0)=1,"Very High",IF(ROUNDUP(Reliability!B29,0)=2,"High",IF(ROUNDUP(Reliability!B29,0)=3,"Medium",IF(ROUNDUP(Reliability!B29,0)=4,"Low","Very Low"))))))</f>
        <v>Very High</v>
      </c>
    </row>
    <row r="30" spans="1:9" x14ac:dyDescent="0.35">
      <c r="A30" s="189" t="str">
        <f>Lists!C:C</f>
        <v>DJI001</v>
      </c>
      <c r="B30" s="190">
        <f t="shared" si="0"/>
        <v>1.2</v>
      </c>
      <c r="C30" s="190">
        <f t="shared" si="1"/>
        <v>2.2999999999999998</v>
      </c>
      <c r="D30" s="190">
        <f t="shared" si="2"/>
        <v>1.3</v>
      </c>
      <c r="E30" s="190">
        <f t="shared" si="3"/>
        <v>0</v>
      </c>
      <c r="F30" s="190">
        <f>'Data Reliability'!B30</f>
        <v>1.9</v>
      </c>
      <c r="G30" s="191">
        <f>Reliability_updated!V30</f>
        <v>93.7</v>
      </c>
      <c r="H30" s="191">
        <f>'Data Reliability'!C30</f>
        <v>0</v>
      </c>
      <c r="I30" t="str">
        <f>IF(Reliability!B30="x","x",(IF(ROUNDUP(Reliability!B30,0)=1,"Very High",IF(ROUNDUP(Reliability!B30,0)=2,"High",IF(ROUNDUP(Reliability!B30,0)=3,"Medium",IF(ROUNDUP(Reliability!B30,0)=4,"Low","Very Low"))))))</f>
        <v>High</v>
      </c>
    </row>
    <row r="31" spans="1:9" x14ac:dyDescent="0.35">
      <c r="A31" s="189" t="str">
        <f>Lists!C:C</f>
        <v>DJI002</v>
      </c>
      <c r="B31" s="190">
        <f t="shared" si="0"/>
        <v>1.1000000000000001</v>
      </c>
      <c r="C31" s="190">
        <f t="shared" si="1"/>
        <v>2</v>
      </c>
      <c r="D31" s="190">
        <f t="shared" si="2"/>
        <v>1.3</v>
      </c>
      <c r="E31" s="190">
        <f t="shared" si="3"/>
        <v>0</v>
      </c>
      <c r="F31" s="190">
        <f>'Data Reliability'!B31</f>
        <v>1.8</v>
      </c>
      <c r="G31" s="191">
        <f>Reliability_updated!V31</f>
        <v>93.7</v>
      </c>
      <c r="H31" s="191">
        <f>'Data Reliability'!C31</f>
        <v>0</v>
      </c>
      <c r="I31" t="str">
        <f>IF(Reliability!B31="x","x",(IF(ROUNDUP(Reliability!B31,0)=1,"Very High",IF(ROUNDUP(Reliability!B31,0)=2,"High",IF(ROUNDUP(Reliability!B31,0)=3,"Medium",IF(ROUNDUP(Reliability!B31,0)=4,"Low","Very Low"))))))</f>
        <v>High</v>
      </c>
    </row>
    <row r="32" spans="1:9" x14ac:dyDescent="0.35">
      <c r="A32" s="189" t="str">
        <f>Lists!C:C</f>
        <v>DJI003</v>
      </c>
      <c r="B32" s="190">
        <f t="shared" si="0"/>
        <v>1.2</v>
      </c>
      <c r="C32" s="190">
        <f t="shared" si="1"/>
        <v>2.2999999999999998</v>
      </c>
      <c r="D32" s="190">
        <f t="shared" si="2"/>
        <v>1.3</v>
      </c>
      <c r="E32" s="190">
        <f t="shared" si="3"/>
        <v>0</v>
      </c>
      <c r="F32" s="190">
        <f>'Data Reliability'!B32</f>
        <v>1.9</v>
      </c>
      <c r="G32" s="191">
        <f>Reliability_updated!V32</f>
        <v>93.7</v>
      </c>
      <c r="H32" s="191">
        <f>'Data Reliability'!C32</f>
        <v>0</v>
      </c>
      <c r="I32" t="str">
        <f>IF(Reliability!B32="x","x",(IF(ROUNDUP(Reliability!B32,0)=1,"Very High",IF(ROUNDUP(Reliability!B32,0)=2,"High",IF(ROUNDUP(Reliability!B32,0)=3,"Medium",IF(ROUNDUP(Reliability!B32,0)=4,"Low","Very Low"))))))</f>
        <v>High</v>
      </c>
    </row>
    <row r="33" spans="1:9" x14ac:dyDescent="0.35">
      <c r="A33" s="189" t="str">
        <f>Lists!C:C</f>
        <v>DOM002</v>
      </c>
      <c r="B33" s="190">
        <f t="shared" si="0"/>
        <v>2.1</v>
      </c>
      <c r="C33" s="190">
        <f t="shared" si="1"/>
        <v>2.2999999999999998</v>
      </c>
      <c r="D33" s="190">
        <f t="shared" si="2"/>
        <v>0.8</v>
      </c>
      <c r="E33" s="190">
        <f t="shared" si="3"/>
        <v>3.3</v>
      </c>
      <c r="F33" s="190">
        <f>'Data Reliability'!B33</f>
        <v>1.9</v>
      </c>
      <c r="G33" s="191">
        <f>Reliability_updated!V33</f>
        <v>61.9</v>
      </c>
      <c r="H33" s="191">
        <f>'Data Reliability'!C33</f>
        <v>2</v>
      </c>
      <c r="I33" t="str">
        <f>IF(Reliability!B33="x","x",(IF(ROUNDUP(Reliability!B33,0)=1,"Very High",IF(ROUNDUP(Reliability!B33,0)=2,"High",IF(ROUNDUP(Reliability!B33,0)=3,"Medium",IF(ROUNDUP(Reliability!B33,0)=4,"Low","Very Low"))))))</f>
        <v>Medium</v>
      </c>
    </row>
    <row r="34" spans="1:9" x14ac:dyDescent="0.35">
      <c r="A34" s="189" t="str">
        <f>Lists!C:C</f>
        <v>DZA002</v>
      </c>
      <c r="B34" s="190">
        <f t="shared" si="0"/>
        <v>1.3</v>
      </c>
      <c r="C34" s="190">
        <f t="shared" si="1"/>
        <v>3.5</v>
      </c>
      <c r="D34" s="190">
        <f t="shared" si="2"/>
        <v>0.3</v>
      </c>
      <c r="E34" s="190">
        <f t="shared" si="3"/>
        <v>0</v>
      </c>
      <c r="F34" s="190">
        <f>'Data Reliability'!B34</f>
        <v>2.4</v>
      </c>
      <c r="G34" s="191">
        <f>Reliability_updated!V34</f>
        <v>21.4</v>
      </c>
      <c r="H34" s="191">
        <f>'Data Reliability'!C34</f>
        <v>0</v>
      </c>
      <c r="I34" t="str">
        <f>IF(Reliability!B34="x","x",(IF(ROUNDUP(Reliability!B34,0)=1,"Very High",IF(ROUNDUP(Reliability!B34,0)=2,"High",IF(ROUNDUP(Reliability!B34,0)=3,"Medium",IF(ROUNDUP(Reliability!B34,0)=4,"Low","Very Low"))))))</f>
        <v>High</v>
      </c>
    </row>
    <row r="35" spans="1:9" x14ac:dyDescent="0.35">
      <c r="A35" s="189" t="str">
        <f>Lists!C:C</f>
        <v>DZA003</v>
      </c>
      <c r="B35" s="190">
        <f t="shared" ref="B35:B66" si="4">ROUND(AVERAGE(C35:E35),1)</f>
        <v>1.5</v>
      </c>
      <c r="C35" s="190">
        <f t="shared" ref="C35:C66" si="5">IF(F35="x","x",ROUND((5-(3-F35)/2*5),1))</f>
        <v>4.3</v>
      </c>
      <c r="D35" s="190">
        <f t="shared" ref="D35:D66" si="6">IF(G35&gt;365,5,ROUND((5-(365-G35)/364*5),1))</f>
        <v>0.3</v>
      </c>
      <c r="E35" s="190">
        <f t="shared" ref="E35:E66" si="7">IF(H35&gt;3,5,ROUND((5-(3-H35)/3*5),1))</f>
        <v>0</v>
      </c>
      <c r="F35" s="190">
        <f>'Data Reliability'!B35</f>
        <v>2.7</v>
      </c>
      <c r="G35" s="191">
        <f>Reliability_updated!V35</f>
        <v>21.4</v>
      </c>
      <c r="H35" s="191">
        <f>'Data Reliability'!C35</f>
        <v>0</v>
      </c>
      <c r="I35" t="str">
        <f>IF(Reliability!B35="x","x",(IF(ROUNDUP(Reliability!B35,0)=1,"Very High",IF(ROUNDUP(Reliability!B35,0)=2,"High",IF(ROUNDUP(Reliability!B35,0)=3,"Medium",IF(ROUNDUP(Reliability!B35,0)=4,"Low","Very Low"))))))</f>
        <v>High</v>
      </c>
    </row>
    <row r="36" spans="1:9" x14ac:dyDescent="0.35">
      <c r="A36" s="189" t="str">
        <f>Lists!C:C</f>
        <v>DZA004</v>
      </c>
      <c r="B36" s="190">
        <f t="shared" si="4"/>
        <v>1.4</v>
      </c>
      <c r="C36" s="190">
        <f t="shared" si="5"/>
        <v>3.8</v>
      </c>
      <c r="D36" s="190">
        <f t="shared" si="6"/>
        <v>0.3</v>
      </c>
      <c r="E36" s="190">
        <f t="shared" si="7"/>
        <v>0</v>
      </c>
      <c r="F36" s="190">
        <f>'Data Reliability'!B36</f>
        <v>2.5</v>
      </c>
      <c r="G36" s="191">
        <f>Reliability_updated!V36</f>
        <v>21.4</v>
      </c>
      <c r="H36" s="191">
        <f>'Data Reliability'!C36</f>
        <v>0</v>
      </c>
      <c r="I36" t="str">
        <f>IF(Reliability!B36="x","x",(IF(ROUNDUP(Reliability!B36,0)=1,"Very High",IF(ROUNDUP(Reliability!B36,0)=2,"High",IF(ROUNDUP(Reliability!B36,0)=3,"Medium",IF(ROUNDUP(Reliability!B36,0)=4,"Low","Very Low"))))))</f>
        <v>High</v>
      </c>
    </row>
    <row r="37" spans="1:9" x14ac:dyDescent="0.35">
      <c r="A37" s="189" t="str">
        <f>Lists!C:C</f>
        <v>ECU001</v>
      </c>
      <c r="B37" s="190">
        <f t="shared" si="4"/>
        <v>1.2</v>
      </c>
      <c r="C37" s="190">
        <f t="shared" si="5"/>
        <v>3.3</v>
      </c>
      <c r="D37" s="190">
        <f t="shared" si="6"/>
        <v>0.2</v>
      </c>
      <c r="E37" s="190">
        <f t="shared" si="7"/>
        <v>0</v>
      </c>
      <c r="F37" s="190">
        <f>'Data Reliability'!B37</f>
        <v>2.2999999999999998</v>
      </c>
      <c r="G37" s="191">
        <f>Reliability_updated!V37</f>
        <v>17.7</v>
      </c>
      <c r="H37" s="191">
        <f>'Data Reliability'!C37</f>
        <v>0</v>
      </c>
      <c r="I37" t="str">
        <f>IF(Reliability!B37="x","x",(IF(ROUNDUP(Reliability!B37,0)=1,"Very High",IF(ROUNDUP(Reliability!B37,0)=2,"High",IF(ROUNDUP(Reliability!B37,0)=3,"Medium",IF(ROUNDUP(Reliability!B37,0)=4,"Low","Very Low"))))))</f>
        <v>High</v>
      </c>
    </row>
    <row r="38" spans="1:9" x14ac:dyDescent="0.35">
      <c r="A38" s="189" t="str">
        <f>Lists!C:C</f>
        <v>ECU002</v>
      </c>
      <c r="B38" s="190">
        <f t="shared" si="4"/>
        <v>0.8</v>
      </c>
      <c r="C38" s="190">
        <f t="shared" si="5"/>
        <v>2.2999999999999998</v>
      </c>
      <c r="D38" s="190">
        <f t="shared" si="6"/>
        <v>0.2</v>
      </c>
      <c r="E38" s="190">
        <f t="shared" si="7"/>
        <v>0</v>
      </c>
      <c r="F38" s="190">
        <f>'Data Reliability'!B38</f>
        <v>1.9</v>
      </c>
      <c r="G38" s="191">
        <f>Reliability_updated!V38</f>
        <v>17.7</v>
      </c>
      <c r="H38" s="191">
        <f>'Data Reliability'!C38</f>
        <v>0</v>
      </c>
      <c r="I38" t="str">
        <f>IF(Reliability!B38="x","x",(IF(ROUNDUP(Reliability!B38,0)=1,"Very High",IF(ROUNDUP(Reliability!B38,0)=2,"High",IF(ROUNDUP(Reliability!B38,0)=3,"Medium",IF(ROUNDUP(Reliability!B38,0)=4,"Low","Very Low"))))))</f>
        <v>Very High</v>
      </c>
    </row>
    <row r="39" spans="1:9" x14ac:dyDescent="0.35">
      <c r="A39" s="189" t="str">
        <f>Lists!C:C</f>
        <v>ECU003</v>
      </c>
      <c r="B39" s="190">
        <f t="shared" si="4"/>
        <v>0.8</v>
      </c>
      <c r="C39" s="190">
        <f t="shared" si="5"/>
        <v>2.2999999999999998</v>
      </c>
      <c r="D39" s="190">
        <f t="shared" si="6"/>
        <v>0.2</v>
      </c>
      <c r="E39" s="190">
        <f t="shared" si="7"/>
        <v>0</v>
      </c>
      <c r="F39" s="190">
        <f>'Data Reliability'!B39</f>
        <v>1.9</v>
      </c>
      <c r="G39" s="191">
        <f>Reliability_updated!V39</f>
        <v>17.7</v>
      </c>
      <c r="H39" s="191">
        <f>'Data Reliability'!C39</f>
        <v>0</v>
      </c>
      <c r="I39" t="str">
        <f>IF(Reliability!B39="x","x",(IF(ROUNDUP(Reliability!B39,0)=1,"Very High",IF(ROUNDUP(Reliability!B39,0)=2,"High",IF(ROUNDUP(Reliability!B39,0)=3,"Medium",IF(ROUNDUP(Reliability!B39,0)=4,"Low","Very Low"))))))</f>
        <v>Very High</v>
      </c>
    </row>
    <row r="40" spans="1:9" x14ac:dyDescent="0.35">
      <c r="A40" s="189" t="str">
        <f>Lists!C:C</f>
        <v>EGY004</v>
      </c>
      <c r="B40" s="190">
        <f t="shared" si="4"/>
        <v>0.8</v>
      </c>
      <c r="C40" s="190">
        <f t="shared" si="5"/>
        <v>2</v>
      </c>
      <c r="D40" s="190">
        <f t="shared" si="6"/>
        <v>0.3</v>
      </c>
      <c r="E40" s="190">
        <f t="shared" si="7"/>
        <v>0</v>
      </c>
      <c r="F40" s="190">
        <f>'Data Reliability'!B40</f>
        <v>1.8</v>
      </c>
      <c r="G40" s="191">
        <f>Reliability_updated!V40</f>
        <v>22.2</v>
      </c>
      <c r="H40" s="191">
        <f>'Data Reliability'!C40</f>
        <v>0</v>
      </c>
      <c r="I40" t="str">
        <f>IF(Reliability!B40="x","x",(IF(ROUNDUP(Reliability!B40,0)=1,"Very High",IF(ROUNDUP(Reliability!B40,0)=2,"High",IF(ROUNDUP(Reliability!B40,0)=3,"Medium",IF(ROUNDUP(Reliability!B40,0)=4,"Low","Very Low"))))))</f>
        <v>Very High</v>
      </c>
    </row>
    <row r="41" spans="1:9" x14ac:dyDescent="0.35">
      <c r="A41" s="189" t="str">
        <f>Lists!C:C</f>
        <v>ERI001</v>
      </c>
      <c r="B41" s="190">
        <f t="shared" si="4"/>
        <v>1.2</v>
      </c>
      <c r="C41" s="190">
        <f t="shared" si="5"/>
        <v>3.3</v>
      </c>
      <c r="D41" s="190">
        <f t="shared" si="6"/>
        <v>0.2</v>
      </c>
      <c r="E41" s="190">
        <f t="shared" si="7"/>
        <v>0</v>
      </c>
      <c r="F41" s="190">
        <f>'Data Reliability'!B41</f>
        <v>2.2999999999999998</v>
      </c>
      <c r="G41" s="191">
        <f>Reliability_updated!V41</f>
        <v>13.2</v>
      </c>
      <c r="H41" s="191">
        <f>'Data Reliability'!C41</f>
        <v>0</v>
      </c>
      <c r="I41" t="str">
        <f>IF(Reliability!B41="x","x",(IF(ROUNDUP(Reliability!B41,0)=1,"Very High",IF(ROUNDUP(Reliability!B41,0)=2,"High",IF(ROUNDUP(Reliability!B41,0)=3,"Medium",IF(ROUNDUP(Reliability!B41,0)=4,"Low","Very Low"))))))</f>
        <v>High</v>
      </c>
    </row>
    <row r="42" spans="1:9" x14ac:dyDescent="0.35">
      <c r="A42" s="189" t="str">
        <f>Lists!C:C</f>
        <v>ESP002</v>
      </c>
      <c r="B42" s="190">
        <f t="shared" si="4"/>
        <v>0.8</v>
      </c>
      <c r="C42" s="190">
        <f t="shared" si="5"/>
        <v>2</v>
      </c>
      <c r="D42" s="190">
        <f t="shared" si="6"/>
        <v>0.3</v>
      </c>
      <c r="E42" s="190">
        <f t="shared" si="7"/>
        <v>0</v>
      </c>
      <c r="F42" s="190">
        <f>'Data Reliability'!B42</f>
        <v>1.8</v>
      </c>
      <c r="G42" s="191">
        <f>Reliability_updated!V42</f>
        <v>21.1</v>
      </c>
      <c r="H42" s="191">
        <f>'Data Reliability'!C42</f>
        <v>0</v>
      </c>
      <c r="I42" t="str">
        <f>IF(Reliability!B42="x","x",(IF(ROUNDUP(Reliability!B42,0)=1,"Very High",IF(ROUNDUP(Reliability!B42,0)=2,"High",IF(ROUNDUP(Reliability!B42,0)=3,"Medium",IF(ROUNDUP(Reliability!B42,0)=4,"Low","Very Low"))))))</f>
        <v>Very High</v>
      </c>
    </row>
    <row r="43" spans="1:9" x14ac:dyDescent="0.35">
      <c r="A43" s="189" t="str">
        <f>Lists!C:C</f>
        <v>EST002</v>
      </c>
      <c r="B43" s="190">
        <f t="shared" si="4"/>
        <v>0.3</v>
      </c>
      <c r="C43" s="190">
        <f t="shared" si="5"/>
        <v>0.5</v>
      </c>
      <c r="D43" s="190">
        <f t="shared" si="6"/>
        <v>0.3</v>
      </c>
      <c r="E43" s="190">
        <f t="shared" si="7"/>
        <v>0</v>
      </c>
      <c r="F43" s="190">
        <f>'Data Reliability'!B43</f>
        <v>1.2</v>
      </c>
      <c r="G43" s="191">
        <f>Reliability_updated!V43</f>
        <v>25.3</v>
      </c>
      <c r="H43" s="191">
        <f>'Data Reliability'!C43</f>
        <v>0</v>
      </c>
      <c r="I43" t="str">
        <f>IF(Reliability!B43="x","x",(IF(ROUNDUP(Reliability!B43,0)=1,"Very High",IF(ROUNDUP(Reliability!B43,0)=2,"High",IF(ROUNDUP(Reliability!B43,0)=3,"Medium",IF(ROUNDUP(Reliability!B43,0)=4,"Low","Very Low"))))))</f>
        <v>Very High</v>
      </c>
    </row>
    <row r="44" spans="1:9" x14ac:dyDescent="0.35">
      <c r="A44" s="189" t="str">
        <f>Lists!C:C</f>
        <v>ETH001</v>
      </c>
      <c r="B44" s="190">
        <f t="shared" si="4"/>
        <v>1</v>
      </c>
      <c r="C44" s="190">
        <f t="shared" si="5"/>
        <v>2.5</v>
      </c>
      <c r="D44" s="190">
        <f t="shared" si="6"/>
        <v>0.6</v>
      </c>
      <c r="E44" s="190">
        <f t="shared" si="7"/>
        <v>0</v>
      </c>
      <c r="F44" s="190">
        <f>'Data Reliability'!B44</f>
        <v>2</v>
      </c>
      <c r="G44" s="191">
        <f>Reliability_updated!V44</f>
        <v>42.4</v>
      </c>
      <c r="H44" s="191">
        <f>'Data Reliability'!C44</f>
        <v>0</v>
      </c>
      <c r="I44" t="str">
        <f>IF(Reliability!B44="x","x",(IF(ROUNDUP(Reliability!B44,0)=1,"Very High",IF(ROUNDUP(Reliability!B44,0)=2,"High",IF(ROUNDUP(Reliability!B44,0)=3,"Medium",IF(ROUNDUP(Reliability!B44,0)=4,"Low","Very Low"))))))</f>
        <v>Very High</v>
      </c>
    </row>
    <row r="45" spans="1:9" x14ac:dyDescent="0.35">
      <c r="A45" s="189" t="str">
        <f>Lists!C:C</f>
        <v>ETH003</v>
      </c>
      <c r="B45" s="190">
        <f t="shared" si="4"/>
        <v>2.1</v>
      </c>
      <c r="C45" s="190">
        <f t="shared" si="5"/>
        <v>3</v>
      </c>
      <c r="D45" s="190">
        <f t="shared" si="6"/>
        <v>1.7</v>
      </c>
      <c r="E45" s="190">
        <f t="shared" si="7"/>
        <v>1.7</v>
      </c>
      <c r="F45" s="190">
        <f>'Data Reliability'!B45</f>
        <v>2.2000000000000002</v>
      </c>
      <c r="G45" s="191">
        <f>Reliability_updated!V45</f>
        <v>122.4</v>
      </c>
      <c r="H45" s="191">
        <f>'Data Reliability'!C45</f>
        <v>1</v>
      </c>
      <c r="I45" t="str">
        <f>IF(Reliability!B45="x","x",(IF(ROUNDUP(Reliability!B45,0)=1,"Very High",IF(ROUNDUP(Reliability!B45,0)=2,"High",IF(ROUNDUP(Reliability!B45,0)=3,"Medium",IF(ROUNDUP(Reliability!B45,0)=4,"Low","Very Low"))))))</f>
        <v>Medium</v>
      </c>
    </row>
    <row r="46" spans="1:9" x14ac:dyDescent="0.35">
      <c r="A46" s="189" t="str">
        <f>Lists!C:C</f>
        <v>ETH004</v>
      </c>
      <c r="B46" s="190">
        <f t="shared" si="4"/>
        <v>1.1000000000000001</v>
      </c>
      <c r="C46" s="190">
        <f t="shared" si="5"/>
        <v>2.8</v>
      </c>
      <c r="D46" s="190">
        <f t="shared" si="6"/>
        <v>0.6</v>
      </c>
      <c r="E46" s="190">
        <f t="shared" si="7"/>
        <v>0</v>
      </c>
      <c r="F46" s="190">
        <f>'Data Reliability'!B46</f>
        <v>2.1</v>
      </c>
      <c r="G46" s="191">
        <f>Reliability_updated!V46</f>
        <v>42.4</v>
      </c>
      <c r="H46" s="191">
        <f>'Data Reliability'!C46</f>
        <v>0</v>
      </c>
      <c r="I46" t="str">
        <f>IF(Reliability!B46="x","x",(IF(ROUNDUP(Reliability!B46,0)=1,"Very High",IF(ROUNDUP(Reliability!B46,0)=2,"High",IF(ROUNDUP(Reliability!B46,0)=3,"Medium",IF(ROUNDUP(Reliability!B46,0)=4,"Low","Very Low"))))))</f>
        <v>High</v>
      </c>
    </row>
    <row r="47" spans="1:9" x14ac:dyDescent="0.35">
      <c r="A47" s="189" t="str">
        <f>Lists!C:C</f>
        <v>ETH005</v>
      </c>
      <c r="B47" s="190">
        <f t="shared" si="4"/>
        <v>1.4</v>
      </c>
      <c r="C47" s="190">
        <f t="shared" si="5"/>
        <v>2.5</v>
      </c>
      <c r="D47" s="190">
        <f t="shared" si="6"/>
        <v>1.7</v>
      </c>
      <c r="E47" s="190">
        <f t="shared" si="7"/>
        <v>0</v>
      </c>
      <c r="F47" s="190">
        <f>'Data Reliability'!B47</f>
        <v>2</v>
      </c>
      <c r="G47" s="191">
        <f>Reliability_updated!V47</f>
        <v>122.4</v>
      </c>
      <c r="H47" s="191">
        <f>'Data Reliability'!C47</f>
        <v>0</v>
      </c>
      <c r="I47" t="str">
        <f>IF(Reliability!B47="x","x",(IF(ROUNDUP(Reliability!B47,0)=1,"Very High",IF(ROUNDUP(Reliability!B47,0)=2,"High",IF(ROUNDUP(Reliability!B47,0)=3,"Medium",IF(ROUNDUP(Reliability!B47,0)=4,"Low","Very Low"))))))</f>
        <v>High</v>
      </c>
    </row>
    <row r="48" spans="1:9" x14ac:dyDescent="0.35">
      <c r="A48" s="189" t="str">
        <f>Lists!C:C</f>
        <v>GRC002</v>
      </c>
      <c r="B48" s="190">
        <f t="shared" si="4"/>
        <v>1.1000000000000001</v>
      </c>
      <c r="C48" s="190">
        <f t="shared" si="5"/>
        <v>3</v>
      </c>
      <c r="D48" s="190">
        <f t="shared" si="6"/>
        <v>0.3</v>
      </c>
      <c r="E48" s="190">
        <f t="shared" si="7"/>
        <v>0</v>
      </c>
      <c r="F48" s="190">
        <f>'Data Reliability'!B48</f>
        <v>2.2000000000000002</v>
      </c>
      <c r="G48" s="191">
        <f>Reliability_updated!V48</f>
        <v>21.6</v>
      </c>
      <c r="H48" s="191">
        <f>'Data Reliability'!C48</f>
        <v>0</v>
      </c>
      <c r="I48" t="str">
        <f>IF(Reliability!B48="x","x",(IF(ROUNDUP(Reliability!B48,0)=1,"Very High",IF(ROUNDUP(Reliability!B48,0)=2,"High",IF(ROUNDUP(Reliability!B48,0)=3,"Medium",IF(ROUNDUP(Reliability!B48,0)=4,"Low","Very Low"))))))</f>
        <v>High</v>
      </c>
    </row>
    <row r="49" spans="1:9" x14ac:dyDescent="0.35">
      <c r="A49" s="189" t="str">
        <f>Lists!C:C</f>
        <v>GTM001</v>
      </c>
      <c r="B49" s="190">
        <f t="shared" si="4"/>
        <v>0.9</v>
      </c>
      <c r="C49" s="190">
        <f t="shared" si="5"/>
        <v>2.5</v>
      </c>
      <c r="D49" s="190">
        <f t="shared" si="6"/>
        <v>0.2</v>
      </c>
      <c r="E49" s="190">
        <f t="shared" si="7"/>
        <v>0</v>
      </c>
      <c r="F49" s="190">
        <f>'Data Reliability'!B49</f>
        <v>2</v>
      </c>
      <c r="G49" s="191">
        <f>Reliability_updated!V49</f>
        <v>12.6</v>
      </c>
      <c r="H49" s="191">
        <f>'Data Reliability'!C49</f>
        <v>0</v>
      </c>
      <c r="I49" t="str">
        <f>IF(Reliability!B49="x","x",(IF(ROUNDUP(Reliability!B49,0)=1,"Very High",IF(ROUNDUP(Reliability!B49,0)=2,"High",IF(ROUNDUP(Reliability!B49,0)=3,"Medium",IF(ROUNDUP(Reliability!B49,0)=4,"Low","Very Low"))))))</f>
        <v>Very High</v>
      </c>
    </row>
    <row r="50" spans="1:9" x14ac:dyDescent="0.35">
      <c r="A50" s="189" t="str">
        <f>Lists!C:C</f>
        <v>HND001</v>
      </c>
      <c r="B50" s="190">
        <f t="shared" si="4"/>
        <v>0.8</v>
      </c>
      <c r="C50" s="190">
        <f t="shared" si="5"/>
        <v>2.2999999999999998</v>
      </c>
      <c r="D50" s="190">
        <f t="shared" si="6"/>
        <v>0.2</v>
      </c>
      <c r="E50" s="190">
        <f t="shared" si="7"/>
        <v>0</v>
      </c>
      <c r="F50" s="190">
        <f>'Data Reliability'!B50</f>
        <v>1.9</v>
      </c>
      <c r="G50" s="191">
        <f>Reliability_updated!V50</f>
        <v>12.9</v>
      </c>
      <c r="H50" s="191">
        <f>'Data Reliability'!C50</f>
        <v>0</v>
      </c>
      <c r="I50" t="str">
        <f>IF(Reliability!B50="x","x",(IF(ROUNDUP(Reliability!B50,0)=1,"Very High",IF(ROUNDUP(Reliability!B50,0)=2,"High",IF(ROUNDUP(Reliability!B50,0)=3,"Medium",IF(ROUNDUP(Reliability!B50,0)=4,"Low","Very Low"))))))</f>
        <v>Very High</v>
      </c>
    </row>
    <row r="51" spans="1:9" x14ac:dyDescent="0.35">
      <c r="A51" s="189" t="str">
        <f>Lists!C:C</f>
        <v>HTI001</v>
      </c>
      <c r="B51" s="190">
        <f t="shared" si="4"/>
        <v>1.1000000000000001</v>
      </c>
      <c r="C51" s="190">
        <f t="shared" si="5"/>
        <v>3</v>
      </c>
      <c r="D51" s="190">
        <f t="shared" si="6"/>
        <v>0.2</v>
      </c>
      <c r="E51" s="190">
        <f t="shared" si="7"/>
        <v>0</v>
      </c>
      <c r="F51" s="190">
        <f>'Data Reliability'!B51</f>
        <v>2.2000000000000002</v>
      </c>
      <c r="G51" s="191">
        <f>Reliability_updated!V51</f>
        <v>18.3</v>
      </c>
      <c r="H51" s="191">
        <f>'Data Reliability'!C51</f>
        <v>0</v>
      </c>
      <c r="I51" t="str">
        <f>IF(Reliability!B51="x","x",(IF(ROUNDUP(Reliability!B51,0)=1,"Very High",IF(ROUNDUP(Reliability!B51,0)=2,"High",IF(ROUNDUP(Reliability!B51,0)=3,"Medium",IF(ROUNDUP(Reliability!B51,0)=4,"Low","Very Low"))))))</f>
        <v>High</v>
      </c>
    </row>
    <row r="52" spans="1:9" x14ac:dyDescent="0.35">
      <c r="A52" s="189" t="str">
        <f>Lists!C:C</f>
        <v>HUN002</v>
      </c>
      <c r="B52" s="190">
        <f t="shared" si="4"/>
        <v>0.3</v>
      </c>
      <c r="C52" s="190">
        <f t="shared" si="5"/>
        <v>0.5</v>
      </c>
      <c r="D52" s="190">
        <f t="shared" si="6"/>
        <v>0.3</v>
      </c>
      <c r="E52" s="190">
        <f t="shared" si="7"/>
        <v>0</v>
      </c>
      <c r="F52" s="190">
        <f>'Data Reliability'!B52</f>
        <v>1.2</v>
      </c>
      <c r="G52" s="191">
        <f>Reliability_updated!V52</f>
        <v>26.1</v>
      </c>
      <c r="H52" s="191">
        <f>'Data Reliability'!C52</f>
        <v>0</v>
      </c>
      <c r="I52" t="str">
        <f>IF(Reliability!B52="x","x",(IF(ROUNDUP(Reliability!B52,0)=1,"Very High",IF(ROUNDUP(Reliability!B52,0)=2,"High",IF(ROUNDUP(Reliability!B52,0)=3,"Medium",IF(ROUNDUP(Reliability!B52,0)=4,"Low","Very Low"))))))</f>
        <v>Very High</v>
      </c>
    </row>
    <row r="53" spans="1:9" x14ac:dyDescent="0.35">
      <c r="A53" s="189" t="str">
        <f>Lists!C:C</f>
        <v>IDN002</v>
      </c>
      <c r="B53" s="190">
        <f t="shared" si="4"/>
        <v>1</v>
      </c>
      <c r="C53" s="190">
        <f t="shared" si="5"/>
        <v>2.8</v>
      </c>
      <c r="D53" s="190">
        <f t="shared" si="6"/>
        <v>0.2</v>
      </c>
      <c r="E53" s="190">
        <f t="shared" si="7"/>
        <v>0</v>
      </c>
      <c r="F53" s="190">
        <f>'Data Reliability'!B53</f>
        <v>2.1</v>
      </c>
      <c r="G53" s="191">
        <f>Reliability_updated!V53</f>
        <v>13.4</v>
      </c>
      <c r="H53" s="191">
        <f>'Data Reliability'!C53</f>
        <v>0</v>
      </c>
      <c r="I53" t="str">
        <f>IF(Reliability!B53="x","x",(IF(ROUNDUP(Reliability!B53,0)=1,"Very High",IF(ROUNDUP(Reliability!B53,0)=2,"High",IF(ROUNDUP(Reliability!B53,0)=3,"Medium",IF(ROUNDUP(Reliability!B53,0)=4,"Low","Very Low"))))))</f>
        <v>Very High</v>
      </c>
    </row>
    <row r="54" spans="1:9" x14ac:dyDescent="0.35">
      <c r="A54" s="189" t="str">
        <f>Lists!C:C</f>
        <v>IND006</v>
      </c>
      <c r="B54" s="190">
        <f t="shared" si="4"/>
        <v>0.8</v>
      </c>
      <c r="C54" s="190">
        <f t="shared" si="5"/>
        <v>2</v>
      </c>
      <c r="D54" s="190">
        <f t="shared" si="6"/>
        <v>0.5</v>
      </c>
      <c r="E54" s="190">
        <f t="shared" si="7"/>
        <v>0</v>
      </c>
      <c r="F54" s="190">
        <f>'Data Reliability'!B54</f>
        <v>1.8</v>
      </c>
      <c r="G54" s="191">
        <f>Reliability_updated!V54</f>
        <v>36.700000000000003</v>
      </c>
      <c r="H54" s="191">
        <f>'Data Reliability'!C54</f>
        <v>0</v>
      </c>
      <c r="I54" t="str">
        <f>IF(Reliability!B54="x","x",(IF(ROUNDUP(Reliability!B54,0)=1,"Very High",IF(ROUNDUP(Reliability!B54,0)=2,"High",IF(ROUNDUP(Reliability!B54,0)=3,"Medium",IF(ROUNDUP(Reliability!B54,0)=4,"Low","Very Low"))))))</f>
        <v>Very High</v>
      </c>
    </row>
    <row r="55" spans="1:9" x14ac:dyDescent="0.35">
      <c r="A55" s="189" t="str">
        <f>Lists!C:C</f>
        <v>IRN004</v>
      </c>
      <c r="B55" s="190">
        <f t="shared" si="4"/>
        <v>2</v>
      </c>
      <c r="C55" s="190">
        <f t="shared" si="5"/>
        <v>2.5</v>
      </c>
      <c r="D55" s="190">
        <f t="shared" si="6"/>
        <v>0.2</v>
      </c>
      <c r="E55" s="190">
        <f t="shared" si="7"/>
        <v>3.3</v>
      </c>
      <c r="F55" s="190">
        <f>'Data Reliability'!B55</f>
        <v>2</v>
      </c>
      <c r="G55" s="191">
        <f>Reliability_updated!V55</f>
        <v>13.4</v>
      </c>
      <c r="H55" s="191">
        <f>'Data Reliability'!C55</f>
        <v>2</v>
      </c>
      <c r="I55" t="str">
        <f>IF(Reliability!B55="x","x",(IF(ROUNDUP(Reliability!B55,0)=1,"Very High",IF(ROUNDUP(Reliability!B55,0)=2,"High",IF(ROUNDUP(Reliability!B55,0)=3,"Medium",IF(ROUNDUP(Reliability!B55,0)=4,"Low","Very Low"))))))</f>
        <v>High</v>
      </c>
    </row>
    <row r="56" spans="1:9" x14ac:dyDescent="0.35">
      <c r="A56" s="189" t="str">
        <f>Lists!C:C</f>
        <v>IRQ001</v>
      </c>
      <c r="B56" s="190">
        <f t="shared" si="4"/>
        <v>0.8</v>
      </c>
      <c r="C56" s="190">
        <f t="shared" si="5"/>
        <v>2.2999999999999998</v>
      </c>
      <c r="D56" s="190">
        <f t="shared" si="6"/>
        <v>0.2</v>
      </c>
      <c r="E56" s="190">
        <f t="shared" si="7"/>
        <v>0</v>
      </c>
      <c r="F56" s="190">
        <f>'Data Reliability'!B56</f>
        <v>1.9</v>
      </c>
      <c r="G56" s="191">
        <f>Reliability_updated!V56</f>
        <v>13.4</v>
      </c>
      <c r="H56" s="191">
        <f>'Data Reliability'!C56</f>
        <v>0</v>
      </c>
      <c r="I56" t="str">
        <f>IF(Reliability!B56="x","x",(IF(ROUNDUP(Reliability!B56,0)=1,"Very High",IF(ROUNDUP(Reliability!B56,0)=2,"High",IF(ROUNDUP(Reliability!B56,0)=3,"Medium",IF(ROUNDUP(Reliability!B56,0)=4,"Low","Very Low"))))))</f>
        <v>Very High</v>
      </c>
    </row>
    <row r="57" spans="1:9" x14ac:dyDescent="0.35">
      <c r="A57" s="189" t="str">
        <f>Lists!C:C</f>
        <v>IRQ002</v>
      </c>
      <c r="B57" s="190">
        <f t="shared" si="4"/>
        <v>0.9</v>
      </c>
      <c r="C57" s="190">
        <f t="shared" si="5"/>
        <v>2.5</v>
      </c>
      <c r="D57" s="190">
        <f t="shared" si="6"/>
        <v>0.2</v>
      </c>
      <c r="E57" s="190">
        <f t="shared" si="7"/>
        <v>0</v>
      </c>
      <c r="F57" s="190">
        <f>'Data Reliability'!B57</f>
        <v>2</v>
      </c>
      <c r="G57" s="191">
        <f>Reliability_updated!V57</f>
        <v>13.4</v>
      </c>
      <c r="H57" s="191">
        <f>'Data Reliability'!C57</f>
        <v>0</v>
      </c>
      <c r="I57" t="str">
        <f>IF(Reliability!B57="x","x",(IF(ROUNDUP(Reliability!B57,0)=1,"Very High",IF(ROUNDUP(Reliability!B57,0)=2,"High",IF(ROUNDUP(Reliability!B57,0)=3,"Medium",IF(ROUNDUP(Reliability!B57,0)=4,"Low","Very Low"))))))</f>
        <v>Very High</v>
      </c>
    </row>
    <row r="58" spans="1:9" x14ac:dyDescent="0.35">
      <c r="A58" s="189" t="str">
        <f>Lists!C:C</f>
        <v>IRQ003</v>
      </c>
      <c r="B58" s="190">
        <f t="shared" si="4"/>
        <v>1.3</v>
      </c>
      <c r="C58" s="190">
        <f t="shared" si="5"/>
        <v>2</v>
      </c>
      <c r="D58" s="190">
        <f t="shared" si="6"/>
        <v>0.2</v>
      </c>
      <c r="E58" s="190">
        <f t="shared" si="7"/>
        <v>1.7</v>
      </c>
      <c r="F58" s="190">
        <f>'Data Reliability'!B58</f>
        <v>1.8</v>
      </c>
      <c r="G58" s="191">
        <f>Reliability_updated!V58</f>
        <v>13.4</v>
      </c>
      <c r="H58" s="191">
        <f>'Data Reliability'!C58</f>
        <v>1</v>
      </c>
      <c r="I58" t="str">
        <f>IF(Reliability!B58="x","x",(IF(ROUNDUP(Reliability!B58,0)=1,"Very High",IF(ROUNDUP(Reliability!B58,0)=2,"High",IF(ROUNDUP(Reliability!B58,0)=3,"Medium",IF(ROUNDUP(Reliability!B58,0)=4,"Low","Very Low"))))))</f>
        <v>High</v>
      </c>
    </row>
    <row r="59" spans="1:9" x14ac:dyDescent="0.35">
      <c r="A59" s="189" t="str">
        <f>Lists!C:C</f>
        <v>ITA002</v>
      </c>
      <c r="B59" s="190">
        <f t="shared" si="4"/>
        <v>0.7</v>
      </c>
      <c r="C59" s="190">
        <f t="shared" si="5"/>
        <v>1.8</v>
      </c>
      <c r="D59" s="190">
        <f t="shared" si="6"/>
        <v>0.3</v>
      </c>
      <c r="E59" s="190">
        <f t="shared" si="7"/>
        <v>0</v>
      </c>
      <c r="F59" s="190">
        <f>'Data Reliability'!B59</f>
        <v>1.7</v>
      </c>
      <c r="G59" s="191">
        <f>Reliability_updated!V59</f>
        <v>20.8</v>
      </c>
      <c r="H59" s="191">
        <f>'Data Reliability'!C59</f>
        <v>0</v>
      </c>
      <c r="I59" t="str">
        <f>IF(Reliability!B59="x","x",(IF(ROUNDUP(Reliability!B59,0)=1,"Very High",IF(ROUNDUP(Reliability!B59,0)=2,"High",IF(ROUNDUP(Reliability!B59,0)=3,"Medium",IF(ROUNDUP(Reliability!B59,0)=4,"Low","Very Low"))))))</f>
        <v>Very High</v>
      </c>
    </row>
    <row r="60" spans="1:9" x14ac:dyDescent="0.35">
      <c r="A60" s="189" t="str">
        <f>Lists!C:C</f>
        <v>JOR002</v>
      </c>
      <c r="B60" s="190">
        <f t="shared" si="4"/>
        <v>1.3</v>
      </c>
      <c r="C60" s="190">
        <f t="shared" si="5"/>
        <v>3.8</v>
      </c>
      <c r="D60" s="190">
        <f t="shared" si="6"/>
        <v>0.2</v>
      </c>
      <c r="E60" s="190">
        <f t="shared" si="7"/>
        <v>0</v>
      </c>
      <c r="F60" s="190">
        <f>'Data Reliability'!B60</f>
        <v>2.5</v>
      </c>
      <c r="G60" s="191">
        <f>Reliability_updated!V60</f>
        <v>13.5</v>
      </c>
      <c r="H60" s="191">
        <f>'Data Reliability'!C60</f>
        <v>0</v>
      </c>
      <c r="I60" t="str">
        <f>IF(Reliability!B60="x","x",(IF(ROUNDUP(Reliability!B60,0)=1,"Very High",IF(ROUNDUP(Reliability!B60,0)=2,"High",IF(ROUNDUP(Reliability!B60,0)=3,"Medium",IF(ROUNDUP(Reliability!B60,0)=4,"Low","Very Low"))))))</f>
        <v>High</v>
      </c>
    </row>
    <row r="61" spans="1:9" x14ac:dyDescent="0.35">
      <c r="A61" s="189" t="str">
        <f>Lists!C:C</f>
        <v>KEN001</v>
      </c>
      <c r="B61" s="190">
        <f t="shared" si="4"/>
        <v>1.4</v>
      </c>
      <c r="C61" s="190">
        <f t="shared" si="5"/>
        <v>3.5</v>
      </c>
      <c r="D61" s="190">
        <f t="shared" si="6"/>
        <v>0.7</v>
      </c>
      <c r="E61" s="190">
        <f t="shared" si="7"/>
        <v>0</v>
      </c>
      <c r="F61" s="190">
        <f>'Data Reliability'!B61</f>
        <v>2.4</v>
      </c>
      <c r="G61" s="191">
        <f>Reliability_updated!V61</f>
        <v>52.5</v>
      </c>
      <c r="H61" s="191">
        <f>'Data Reliability'!C61</f>
        <v>0</v>
      </c>
      <c r="I61" t="str">
        <f>IF(Reliability!B61="x","x",(IF(ROUNDUP(Reliability!B61,0)=1,"Very High",IF(ROUNDUP(Reliability!B61,0)=2,"High",IF(ROUNDUP(Reliability!B61,0)=3,"Medium",IF(ROUNDUP(Reliability!B61,0)=4,"Low","Very Low"))))))</f>
        <v>High</v>
      </c>
    </row>
    <row r="62" spans="1:9" x14ac:dyDescent="0.35">
      <c r="A62" s="189" t="str">
        <f>Lists!C:C</f>
        <v>KEN002</v>
      </c>
      <c r="B62" s="190">
        <f t="shared" si="4"/>
        <v>1.3</v>
      </c>
      <c r="C62" s="190">
        <f t="shared" si="5"/>
        <v>2</v>
      </c>
      <c r="D62" s="190">
        <f t="shared" si="6"/>
        <v>0.2</v>
      </c>
      <c r="E62" s="190">
        <f t="shared" si="7"/>
        <v>1.7</v>
      </c>
      <c r="F62" s="190">
        <f>'Data Reliability'!B62</f>
        <v>1.8</v>
      </c>
      <c r="G62" s="191">
        <f>Reliability_updated!V62</f>
        <v>13.3</v>
      </c>
      <c r="H62" s="191">
        <f>'Data Reliability'!C62</f>
        <v>1</v>
      </c>
      <c r="I62" t="str">
        <f>IF(Reliability!B62="x","x",(IF(ROUNDUP(Reliability!B62,0)=1,"Very High",IF(ROUNDUP(Reliability!B62,0)=2,"High",IF(ROUNDUP(Reliability!B62,0)=3,"Medium",IF(ROUNDUP(Reliability!B62,0)=4,"Low","Very Low"))))))</f>
        <v>High</v>
      </c>
    </row>
    <row r="63" spans="1:9" x14ac:dyDescent="0.35">
      <c r="A63" s="189" t="str">
        <f>Lists!C:C</f>
        <v>KEN003</v>
      </c>
      <c r="B63" s="190">
        <f t="shared" si="4"/>
        <v>1.4</v>
      </c>
      <c r="C63" s="190">
        <f t="shared" si="5"/>
        <v>2.2999999999999998</v>
      </c>
      <c r="D63" s="190">
        <f t="shared" si="6"/>
        <v>0.2</v>
      </c>
      <c r="E63" s="190">
        <f t="shared" si="7"/>
        <v>1.7</v>
      </c>
      <c r="F63" s="190">
        <f>'Data Reliability'!B63</f>
        <v>1.9</v>
      </c>
      <c r="G63" s="191">
        <f>Reliability_updated!V63</f>
        <v>13.3</v>
      </c>
      <c r="H63" s="191">
        <f>'Data Reliability'!C63</f>
        <v>1</v>
      </c>
      <c r="I63" t="str">
        <f>IF(Reliability!B63="x","x",(IF(ROUNDUP(Reliability!B63,0)=1,"Very High",IF(ROUNDUP(Reliability!B63,0)=2,"High",IF(ROUNDUP(Reliability!B63,0)=3,"Medium",IF(ROUNDUP(Reliability!B63,0)=4,"Low","Very Low"))))))</f>
        <v>High</v>
      </c>
    </row>
    <row r="64" spans="1:9" x14ac:dyDescent="0.35">
      <c r="A64" s="189" t="str">
        <f>Lists!C:C</f>
        <v>LBN002</v>
      </c>
      <c r="B64" s="190">
        <f t="shared" si="4"/>
        <v>0.7</v>
      </c>
      <c r="C64" s="190">
        <f t="shared" si="5"/>
        <v>1.8</v>
      </c>
      <c r="D64" s="190">
        <f t="shared" si="6"/>
        <v>0.2</v>
      </c>
      <c r="E64" s="190">
        <f t="shared" si="7"/>
        <v>0</v>
      </c>
      <c r="F64" s="190">
        <f>'Data Reliability'!B64</f>
        <v>1.7</v>
      </c>
      <c r="G64" s="191">
        <f>Reliability_updated!V64</f>
        <v>13.3</v>
      </c>
      <c r="H64" s="191">
        <f>'Data Reliability'!C64</f>
        <v>0</v>
      </c>
      <c r="I64" t="str">
        <f>IF(Reliability!B64="x","x",(IF(ROUNDUP(Reliability!B64,0)=1,"Very High",IF(ROUNDUP(Reliability!B64,0)=2,"High",IF(ROUNDUP(Reliability!B64,0)=3,"Medium",IF(ROUNDUP(Reliability!B64,0)=4,"Low","Very Low"))))))</f>
        <v>Very High</v>
      </c>
    </row>
    <row r="65" spans="1:9" x14ac:dyDescent="0.35">
      <c r="A65" s="189" t="str">
        <f>Lists!C:C</f>
        <v>LBN006</v>
      </c>
      <c r="B65" s="190">
        <f t="shared" si="4"/>
        <v>0.6</v>
      </c>
      <c r="C65" s="190">
        <f t="shared" si="5"/>
        <v>1.5</v>
      </c>
      <c r="D65" s="190">
        <f t="shared" si="6"/>
        <v>0.2</v>
      </c>
      <c r="E65" s="190">
        <f t="shared" si="7"/>
        <v>0</v>
      </c>
      <c r="F65" s="190">
        <f>'Data Reliability'!B65</f>
        <v>1.6</v>
      </c>
      <c r="G65" s="191">
        <f>Reliability_updated!V65</f>
        <v>13.3</v>
      </c>
      <c r="H65" s="191">
        <f>'Data Reliability'!C65</f>
        <v>0</v>
      </c>
      <c r="I65" t="str">
        <f>IF(Reliability!B65="x","x",(IF(ROUNDUP(Reliability!B65,0)=1,"Very High",IF(ROUNDUP(Reliability!B65,0)=2,"High",IF(ROUNDUP(Reliability!B65,0)=3,"Medium",IF(ROUNDUP(Reliability!B65,0)=4,"Low","Very Low"))))))</f>
        <v>Very High</v>
      </c>
    </row>
    <row r="66" spans="1:9" x14ac:dyDescent="0.35">
      <c r="A66" s="189" t="str">
        <f>Lists!C:C</f>
        <v>LBY002</v>
      </c>
      <c r="B66" s="190">
        <f t="shared" si="4"/>
        <v>0.8</v>
      </c>
      <c r="C66" s="190">
        <f t="shared" si="5"/>
        <v>0.3</v>
      </c>
      <c r="D66" s="190">
        <f t="shared" si="6"/>
        <v>0.3</v>
      </c>
      <c r="E66" s="190">
        <f t="shared" si="7"/>
        <v>1.7</v>
      </c>
      <c r="F66" s="190">
        <f>'Data Reliability'!B66</f>
        <v>1.1000000000000001</v>
      </c>
      <c r="G66" s="191">
        <f>Reliability_updated!V66</f>
        <v>21.4</v>
      </c>
      <c r="H66" s="191">
        <f>'Data Reliability'!C66</f>
        <v>1</v>
      </c>
      <c r="I66" t="str">
        <f>IF(Reliability!B66="x","x",(IF(ROUNDUP(Reliability!B66,0)=1,"Very High",IF(ROUNDUP(Reliability!B66,0)=2,"High",IF(ROUNDUP(Reliability!B66,0)=3,"Medium",IF(ROUNDUP(Reliability!B66,0)=4,"Low","Very Low"))))))</f>
        <v>Very High</v>
      </c>
    </row>
    <row r="67" spans="1:9" x14ac:dyDescent="0.35">
      <c r="A67" s="189" t="str">
        <f>Lists!C:C</f>
        <v>LBY004</v>
      </c>
      <c r="B67" s="190">
        <f t="shared" ref="B67:B98" si="8">ROUND(AVERAGE(C67:E67),1)</f>
        <v>0.4</v>
      </c>
      <c r="C67" s="190">
        <f t="shared" ref="C67:C98" si="9">IF(F67="x","x",ROUND((5-(3-F67)/2*5),1))</f>
        <v>0.8</v>
      </c>
      <c r="D67" s="190">
        <f t="shared" ref="D67:D98" si="10">IF(G67&gt;365,5,ROUND((5-(365-G67)/364*5),1))</f>
        <v>0.3</v>
      </c>
      <c r="E67" s="190">
        <f t="shared" ref="E67:E98" si="11">IF(H67&gt;3,5,ROUND((5-(3-H67)/3*5),1))</f>
        <v>0</v>
      </c>
      <c r="F67" s="190">
        <f>'Data Reliability'!B67</f>
        <v>1.3</v>
      </c>
      <c r="G67" s="191">
        <f>Reliability_updated!V67</f>
        <v>21.4</v>
      </c>
      <c r="H67" s="191">
        <f>'Data Reliability'!C67</f>
        <v>0</v>
      </c>
      <c r="I67" t="str">
        <f>IF(Reliability!B67="x","x",(IF(ROUNDUP(Reliability!B67,0)=1,"Very High",IF(ROUNDUP(Reliability!B67,0)=2,"High",IF(ROUNDUP(Reliability!B67,0)=3,"Medium",IF(ROUNDUP(Reliability!B67,0)=4,"Low","Very Low"))))))</f>
        <v>Very High</v>
      </c>
    </row>
    <row r="68" spans="1:9" x14ac:dyDescent="0.35">
      <c r="A68" s="189" t="str">
        <f>Lists!C:C</f>
        <v>LBY005</v>
      </c>
      <c r="B68" s="190">
        <f t="shared" si="8"/>
        <v>0.2</v>
      </c>
      <c r="C68" s="190">
        <f t="shared" si="9"/>
        <v>0.3</v>
      </c>
      <c r="D68" s="190">
        <f t="shared" si="10"/>
        <v>0.2</v>
      </c>
      <c r="E68" s="190">
        <f t="shared" si="11"/>
        <v>0</v>
      </c>
      <c r="F68" s="190">
        <f>'Data Reliability'!B68</f>
        <v>1.1000000000000001</v>
      </c>
      <c r="G68" s="191">
        <f>Reliability_updated!V68</f>
        <v>13.7</v>
      </c>
      <c r="H68" s="191">
        <f>'Data Reliability'!C68</f>
        <v>0</v>
      </c>
      <c r="I68" t="str">
        <f>IF(Reliability!B68="x","x",(IF(ROUNDUP(Reliability!B68,0)=1,"Very High",IF(ROUNDUP(Reliability!B68,0)=2,"High",IF(ROUNDUP(Reliability!B68,0)=3,"Medium",IF(ROUNDUP(Reliability!B68,0)=4,"Low","Very Low"))))))</f>
        <v>Very High</v>
      </c>
    </row>
    <row r="69" spans="1:9" x14ac:dyDescent="0.35">
      <c r="A69" s="189" t="str">
        <f>Lists!C:C</f>
        <v>LSO004</v>
      </c>
      <c r="B69" s="190">
        <f t="shared" si="8"/>
        <v>1.5</v>
      </c>
      <c r="C69" s="190">
        <f t="shared" si="9"/>
        <v>2.5</v>
      </c>
      <c r="D69" s="190">
        <f t="shared" si="10"/>
        <v>0.2</v>
      </c>
      <c r="E69" s="190">
        <f t="shared" si="11"/>
        <v>1.7</v>
      </c>
      <c r="F69" s="190">
        <f>'Data Reliability'!B69</f>
        <v>2</v>
      </c>
      <c r="G69" s="191">
        <f>Reliability_updated!V69</f>
        <v>13.5</v>
      </c>
      <c r="H69" s="191">
        <f>'Data Reliability'!C69</f>
        <v>1</v>
      </c>
      <c r="I69" t="str">
        <f>IF(Reliability!B69="x","x",(IF(ROUNDUP(Reliability!B69,0)=1,"Very High",IF(ROUNDUP(Reliability!B69,0)=2,"High",IF(ROUNDUP(Reliability!B69,0)=3,"Medium",IF(ROUNDUP(Reliability!B69,0)=4,"Low","Very Low"))))))</f>
        <v>High</v>
      </c>
    </row>
    <row r="70" spans="1:9" x14ac:dyDescent="0.35">
      <c r="A70" s="189" t="str">
        <f>Lists!C:C</f>
        <v>LTU002</v>
      </c>
      <c r="B70" s="190">
        <f t="shared" si="8"/>
        <v>0.3</v>
      </c>
      <c r="C70" s="190">
        <f t="shared" si="9"/>
        <v>0.5</v>
      </c>
      <c r="D70" s="190">
        <f t="shared" si="10"/>
        <v>0.3</v>
      </c>
      <c r="E70" s="190">
        <f t="shared" si="11"/>
        <v>0</v>
      </c>
      <c r="F70" s="190">
        <f>'Data Reliability'!B70</f>
        <v>1.2</v>
      </c>
      <c r="G70" s="191">
        <f>Reliability_updated!V70</f>
        <v>22.5</v>
      </c>
      <c r="H70" s="191">
        <f>'Data Reliability'!C70</f>
        <v>0</v>
      </c>
      <c r="I70" t="str">
        <f>IF(Reliability!B70="x","x",(IF(ROUNDUP(Reliability!B70,0)=1,"Very High",IF(ROUNDUP(Reliability!B70,0)=2,"High",IF(ROUNDUP(Reliability!B70,0)=3,"Medium",IF(ROUNDUP(Reliability!B70,0)=4,"Low","Very Low"))))))</f>
        <v>Very High</v>
      </c>
    </row>
    <row r="71" spans="1:9" x14ac:dyDescent="0.35">
      <c r="A71" s="189" t="str">
        <f>Lists!C:C</f>
        <v>LVA002</v>
      </c>
      <c r="B71" s="190">
        <f t="shared" si="8"/>
        <v>0.3</v>
      </c>
      <c r="C71" s="190">
        <f t="shared" si="9"/>
        <v>0.5</v>
      </c>
      <c r="D71" s="190">
        <f t="shared" si="10"/>
        <v>0.3</v>
      </c>
      <c r="E71" s="190">
        <f t="shared" si="11"/>
        <v>0</v>
      </c>
      <c r="F71" s="190">
        <f>'Data Reliability'!B71</f>
        <v>1.2</v>
      </c>
      <c r="G71" s="191">
        <f>Reliability_updated!V71</f>
        <v>25.3</v>
      </c>
      <c r="H71" s="191">
        <f>'Data Reliability'!C71</f>
        <v>0</v>
      </c>
      <c r="I71" t="str">
        <f>IF(Reliability!B71="x","x",(IF(ROUNDUP(Reliability!B71,0)=1,"Very High",IF(ROUNDUP(Reliability!B71,0)=2,"High",IF(ROUNDUP(Reliability!B71,0)=3,"Medium",IF(ROUNDUP(Reliability!B71,0)=4,"Low","Very Low"))))))</f>
        <v>Very High</v>
      </c>
    </row>
    <row r="72" spans="1:9" x14ac:dyDescent="0.35">
      <c r="A72" s="189" t="str">
        <f>Lists!C:C</f>
        <v>MAR002</v>
      </c>
      <c r="B72" s="190">
        <f t="shared" si="8"/>
        <v>0.8</v>
      </c>
      <c r="C72" s="190">
        <f t="shared" si="9"/>
        <v>2</v>
      </c>
      <c r="D72" s="190">
        <f t="shared" si="10"/>
        <v>0.3</v>
      </c>
      <c r="E72" s="190">
        <f t="shared" si="11"/>
        <v>0</v>
      </c>
      <c r="F72" s="190">
        <f>'Data Reliability'!B72</f>
        <v>1.8</v>
      </c>
      <c r="G72" s="191">
        <f>Reliability_updated!V72</f>
        <v>20.8</v>
      </c>
      <c r="H72" s="191">
        <f>'Data Reliability'!C72</f>
        <v>0</v>
      </c>
      <c r="I72" t="str">
        <f>IF(Reliability!B72="x","x",(IF(ROUNDUP(Reliability!B72,0)=1,"Very High",IF(ROUNDUP(Reliability!B72,0)=2,"High",IF(ROUNDUP(Reliability!B72,0)=3,"Medium",IF(ROUNDUP(Reliability!B72,0)=4,"Low","Very Low"))))))</f>
        <v>Very High</v>
      </c>
    </row>
    <row r="73" spans="1:9" x14ac:dyDescent="0.35">
      <c r="A73" s="189" t="str">
        <f>Lists!C:C</f>
        <v>MDA002</v>
      </c>
      <c r="B73" s="190">
        <f t="shared" si="8"/>
        <v>0.8</v>
      </c>
      <c r="C73" s="190">
        <f t="shared" si="9"/>
        <v>2</v>
      </c>
      <c r="D73" s="190">
        <f t="shared" si="10"/>
        <v>0.4</v>
      </c>
      <c r="E73" s="190">
        <f t="shared" si="11"/>
        <v>0</v>
      </c>
      <c r="F73" s="190">
        <f>'Data Reliability'!B73</f>
        <v>1.8</v>
      </c>
      <c r="G73" s="191">
        <f>Reliability_updated!V73</f>
        <v>28.1</v>
      </c>
      <c r="H73" s="191">
        <f>'Data Reliability'!C73</f>
        <v>0</v>
      </c>
      <c r="I73" t="str">
        <f>IF(Reliability!B73="x","x",(IF(ROUNDUP(Reliability!B73,0)=1,"Very High",IF(ROUNDUP(Reliability!B73,0)=2,"High",IF(ROUNDUP(Reliability!B73,0)=3,"Medium",IF(ROUNDUP(Reliability!B73,0)=4,"Low","Very Low"))))))</f>
        <v>Very High</v>
      </c>
    </row>
    <row r="74" spans="1:9" x14ac:dyDescent="0.35">
      <c r="A74" s="189" t="str">
        <f>Lists!C:C</f>
        <v>MDG002</v>
      </c>
      <c r="B74" s="190">
        <f t="shared" si="8"/>
        <v>1.1000000000000001</v>
      </c>
      <c r="C74" s="190">
        <f t="shared" si="9"/>
        <v>2.2999999999999998</v>
      </c>
      <c r="D74" s="190">
        <f t="shared" si="10"/>
        <v>0.9</v>
      </c>
      <c r="E74" s="190">
        <f t="shared" si="11"/>
        <v>0</v>
      </c>
      <c r="F74" s="190">
        <f>'Data Reliability'!B74</f>
        <v>1.9</v>
      </c>
      <c r="G74" s="191">
        <f>Reliability_updated!V74</f>
        <v>65.5</v>
      </c>
      <c r="H74" s="191">
        <f>'Data Reliability'!C74</f>
        <v>0</v>
      </c>
      <c r="I74" t="str">
        <f>IF(Reliability!B74="x","x",(IF(ROUNDUP(Reliability!B74,0)=1,"Very High",IF(ROUNDUP(Reliability!B74,0)=2,"High",IF(ROUNDUP(Reliability!B74,0)=3,"Medium",IF(ROUNDUP(Reliability!B74,0)=4,"Low","Very Low"))))))</f>
        <v>High</v>
      </c>
    </row>
    <row r="75" spans="1:9" x14ac:dyDescent="0.35">
      <c r="A75" s="189" t="str">
        <f>Lists!C:C</f>
        <v>MEX001</v>
      </c>
      <c r="B75" s="190">
        <f t="shared" si="8"/>
        <v>1.6</v>
      </c>
      <c r="C75" s="190">
        <f t="shared" si="9"/>
        <v>4</v>
      </c>
      <c r="D75" s="190">
        <f t="shared" si="10"/>
        <v>0.8</v>
      </c>
      <c r="E75" s="190">
        <f t="shared" si="11"/>
        <v>0</v>
      </c>
      <c r="F75" s="190">
        <f>'Data Reliability'!B75</f>
        <v>2.6</v>
      </c>
      <c r="G75" s="191">
        <f>Reliability_updated!V75</f>
        <v>61.3</v>
      </c>
      <c r="H75" s="191">
        <f>'Data Reliability'!C75</f>
        <v>0</v>
      </c>
      <c r="I75" t="str">
        <f>IF(Reliability!B75="x","x",(IF(ROUNDUP(Reliability!B75,0)=1,"Very High",IF(ROUNDUP(Reliability!B75,0)=2,"High",IF(ROUNDUP(Reliability!B75,0)=3,"Medium",IF(ROUNDUP(Reliability!B75,0)=4,"Low","Very Low"))))))</f>
        <v>High</v>
      </c>
    </row>
    <row r="76" spans="1:9" x14ac:dyDescent="0.35">
      <c r="A76" s="189" t="str">
        <f>Lists!C:C</f>
        <v>MEX002</v>
      </c>
      <c r="B76" s="190">
        <f t="shared" si="8"/>
        <v>1.4</v>
      </c>
      <c r="C76" s="190">
        <f t="shared" si="9"/>
        <v>3.5</v>
      </c>
      <c r="D76" s="190">
        <f t="shared" si="10"/>
        <v>0.8</v>
      </c>
      <c r="E76" s="190">
        <f t="shared" si="11"/>
        <v>0</v>
      </c>
      <c r="F76" s="190">
        <f>'Data Reliability'!B76</f>
        <v>2.4</v>
      </c>
      <c r="G76" s="191">
        <f>Reliability_updated!V76</f>
        <v>61.3</v>
      </c>
      <c r="H76" s="191">
        <f>'Data Reliability'!C76</f>
        <v>0</v>
      </c>
      <c r="I76" t="str">
        <f>IF(Reliability!B76="x","x",(IF(ROUNDUP(Reliability!B76,0)=1,"Very High",IF(ROUNDUP(Reliability!B76,0)=2,"High",IF(ROUNDUP(Reliability!B76,0)=3,"Medium",IF(ROUNDUP(Reliability!B76,0)=4,"Low","Very Low"))))))</f>
        <v>High</v>
      </c>
    </row>
    <row r="77" spans="1:9" x14ac:dyDescent="0.35">
      <c r="A77" s="189" t="str">
        <f>Lists!C:C</f>
        <v>MEX003</v>
      </c>
      <c r="B77" s="190">
        <f t="shared" si="8"/>
        <v>1.5</v>
      </c>
      <c r="C77" s="190">
        <f t="shared" si="9"/>
        <v>3.8</v>
      </c>
      <c r="D77" s="190">
        <f t="shared" si="10"/>
        <v>0.8</v>
      </c>
      <c r="E77" s="190">
        <f t="shared" si="11"/>
        <v>0</v>
      </c>
      <c r="F77" s="190">
        <f>'Data Reliability'!B77</f>
        <v>2.5</v>
      </c>
      <c r="G77" s="191">
        <f>Reliability_updated!V77</f>
        <v>61.3</v>
      </c>
      <c r="H77" s="191">
        <f>'Data Reliability'!C77</f>
        <v>0</v>
      </c>
      <c r="I77" t="str">
        <f>IF(Reliability!B77="x","x",(IF(ROUNDUP(Reliability!B77,0)=1,"Very High",IF(ROUNDUP(Reliability!B77,0)=2,"High",IF(ROUNDUP(Reliability!B77,0)=3,"Medium",IF(ROUNDUP(Reliability!B77,0)=4,"Low","Very Low"))))))</f>
        <v>High</v>
      </c>
    </row>
    <row r="78" spans="1:9" x14ac:dyDescent="0.35">
      <c r="A78" s="189" t="str">
        <f>Lists!C:C</f>
        <v>MLI001</v>
      </c>
      <c r="B78" s="190">
        <f t="shared" si="8"/>
        <v>0.5</v>
      </c>
      <c r="C78" s="190">
        <f t="shared" si="9"/>
        <v>1.5</v>
      </c>
      <c r="D78" s="190">
        <f t="shared" si="10"/>
        <v>0.1</v>
      </c>
      <c r="E78" s="190">
        <f t="shared" si="11"/>
        <v>0</v>
      </c>
      <c r="F78" s="190">
        <f>'Data Reliability'!B78</f>
        <v>1.6</v>
      </c>
      <c r="G78" s="191">
        <f>Reliability_updated!V78</f>
        <v>10.6</v>
      </c>
      <c r="H78" s="191">
        <f>'Data Reliability'!C78</f>
        <v>0</v>
      </c>
      <c r="I78" t="str">
        <f>IF(Reliability!B78="x","x",(IF(ROUNDUP(Reliability!B78,0)=1,"Very High",IF(ROUNDUP(Reliability!B78,0)=2,"High",IF(ROUNDUP(Reliability!B78,0)=3,"Medium",IF(ROUNDUP(Reliability!B78,0)=4,"Low","Very Low"))))))</f>
        <v>Very High</v>
      </c>
    </row>
    <row r="79" spans="1:9" x14ac:dyDescent="0.35">
      <c r="A79" s="189" t="str">
        <f>Lists!C:C</f>
        <v>MMR001</v>
      </c>
      <c r="B79" s="190">
        <f t="shared" si="8"/>
        <v>0.8</v>
      </c>
      <c r="C79" s="190">
        <f t="shared" si="9"/>
        <v>2.2999999999999998</v>
      </c>
      <c r="D79" s="190">
        <f t="shared" si="10"/>
        <v>0.2</v>
      </c>
      <c r="E79" s="190">
        <f t="shared" si="11"/>
        <v>0</v>
      </c>
      <c r="F79" s="190">
        <f>'Data Reliability'!B79</f>
        <v>1.9</v>
      </c>
      <c r="G79" s="191">
        <f>Reliability_updated!V79</f>
        <v>12.5</v>
      </c>
      <c r="H79" s="191">
        <f>'Data Reliability'!C79</f>
        <v>0</v>
      </c>
      <c r="I79" t="str">
        <f>IF(Reliability!B79="x","x",(IF(ROUNDUP(Reliability!B79,0)=1,"Very High",IF(ROUNDUP(Reliability!B79,0)=2,"High",IF(ROUNDUP(Reliability!B79,0)=3,"Medium",IF(ROUNDUP(Reliability!B79,0)=4,"Low","Very Low"))))))</f>
        <v>Very High</v>
      </c>
    </row>
    <row r="80" spans="1:9" x14ac:dyDescent="0.35">
      <c r="A80" s="189" t="str">
        <f>Lists!C:C</f>
        <v>MMR002</v>
      </c>
      <c r="B80" s="190">
        <f t="shared" si="8"/>
        <v>0.8</v>
      </c>
      <c r="C80" s="190">
        <f t="shared" si="9"/>
        <v>2.2999999999999998</v>
      </c>
      <c r="D80" s="190">
        <f t="shared" si="10"/>
        <v>0.2</v>
      </c>
      <c r="E80" s="190">
        <f t="shared" si="11"/>
        <v>0</v>
      </c>
      <c r="F80" s="190">
        <f>'Data Reliability'!B80</f>
        <v>1.9</v>
      </c>
      <c r="G80" s="191">
        <f>Reliability_updated!V80</f>
        <v>12.5</v>
      </c>
      <c r="H80" s="191">
        <f>'Data Reliability'!C80</f>
        <v>0</v>
      </c>
      <c r="I80" t="str">
        <f>IF(Reliability!B80="x","x",(IF(ROUNDUP(Reliability!B80,0)=1,"Very High",IF(ROUNDUP(Reliability!B80,0)=2,"High",IF(ROUNDUP(Reliability!B80,0)=3,"Medium",IF(ROUNDUP(Reliability!B80,0)=4,"Low","Very Low"))))))</f>
        <v>Very High</v>
      </c>
    </row>
    <row r="81" spans="1:9" x14ac:dyDescent="0.35">
      <c r="A81" s="189" t="str">
        <f>Lists!C:C</f>
        <v>MMR003</v>
      </c>
      <c r="B81" s="190">
        <f t="shared" si="8"/>
        <v>0.8</v>
      </c>
      <c r="C81" s="190">
        <f t="shared" si="9"/>
        <v>2.2999999999999998</v>
      </c>
      <c r="D81" s="190">
        <f t="shared" si="10"/>
        <v>0.2</v>
      </c>
      <c r="E81" s="190">
        <f t="shared" si="11"/>
        <v>0</v>
      </c>
      <c r="F81" s="190">
        <f>'Data Reliability'!B81</f>
        <v>1.9</v>
      </c>
      <c r="G81" s="191">
        <f>Reliability_updated!V81</f>
        <v>12.5</v>
      </c>
      <c r="H81" s="191">
        <f>'Data Reliability'!C81</f>
        <v>0</v>
      </c>
      <c r="I81" t="str">
        <f>IF(Reliability!B81="x","x",(IF(ROUNDUP(Reliability!B81,0)=1,"Very High",IF(ROUNDUP(Reliability!B81,0)=2,"High",IF(ROUNDUP(Reliability!B81,0)=3,"Medium",IF(ROUNDUP(Reliability!B81,0)=4,"Low","Very Low"))))))</f>
        <v>Very High</v>
      </c>
    </row>
    <row r="82" spans="1:9" x14ac:dyDescent="0.35">
      <c r="A82" s="189" t="str">
        <f>Lists!C:C</f>
        <v>MMR004</v>
      </c>
      <c r="B82" s="190">
        <f t="shared" si="8"/>
        <v>0.8</v>
      </c>
      <c r="C82" s="190">
        <f t="shared" si="9"/>
        <v>2.2999999999999998</v>
      </c>
      <c r="D82" s="190">
        <f t="shared" si="10"/>
        <v>0.2</v>
      </c>
      <c r="E82" s="190">
        <f t="shared" si="11"/>
        <v>0</v>
      </c>
      <c r="F82" s="190">
        <f>'Data Reliability'!B82</f>
        <v>1.9</v>
      </c>
      <c r="G82" s="191">
        <f>Reliability_updated!V82</f>
        <v>12.5</v>
      </c>
      <c r="H82" s="191">
        <f>'Data Reliability'!C82</f>
        <v>0</v>
      </c>
      <c r="I82" t="str">
        <f>IF(Reliability!B82="x","x",(IF(ROUNDUP(Reliability!B82,0)=1,"Very High",IF(ROUNDUP(Reliability!B82,0)=2,"High",IF(ROUNDUP(Reliability!B82,0)=3,"Medium",IF(ROUNDUP(Reliability!B82,0)=4,"Low","Very Low"))))))</f>
        <v>Very High</v>
      </c>
    </row>
    <row r="83" spans="1:9" x14ac:dyDescent="0.35">
      <c r="A83" s="189" t="str">
        <f>Lists!C:C</f>
        <v>MOZ001</v>
      </c>
      <c r="B83" s="190">
        <f t="shared" si="8"/>
        <v>0.8</v>
      </c>
      <c r="C83" s="190">
        <f t="shared" si="9"/>
        <v>2.5</v>
      </c>
      <c r="D83" s="190">
        <f t="shared" si="10"/>
        <v>0</v>
      </c>
      <c r="E83" s="190">
        <f t="shared" si="11"/>
        <v>0</v>
      </c>
      <c r="F83" s="190">
        <f>'Data Reliability'!B83</f>
        <v>2</v>
      </c>
      <c r="G83" s="191">
        <f>Reliability_updated!V83</f>
        <v>3.7</v>
      </c>
      <c r="H83" s="191">
        <f>'Data Reliability'!C83</f>
        <v>0</v>
      </c>
      <c r="I83" t="str">
        <f>IF(Reliability!B83="x","x",(IF(ROUNDUP(Reliability!B83,0)=1,"Very High",IF(ROUNDUP(Reliability!B83,0)=2,"High",IF(ROUNDUP(Reliability!B83,0)=3,"Medium",IF(ROUNDUP(Reliability!B83,0)=4,"Low","Very Low"))))))</f>
        <v>Very High</v>
      </c>
    </row>
    <row r="84" spans="1:9" x14ac:dyDescent="0.35">
      <c r="A84" s="189" t="str">
        <f>Lists!C:C</f>
        <v>MOZ004</v>
      </c>
      <c r="B84" s="190">
        <f t="shared" si="8"/>
        <v>0.8</v>
      </c>
      <c r="C84" s="190">
        <f t="shared" si="9"/>
        <v>2.5</v>
      </c>
      <c r="D84" s="190">
        <f t="shared" si="10"/>
        <v>0</v>
      </c>
      <c r="E84" s="190">
        <f t="shared" si="11"/>
        <v>0</v>
      </c>
      <c r="F84" s="190">
        <f>'Data Reliability'!B84</f>
        <v>2</v>
      </c>
      <c r="G84" s="191">
        <f>Reliability_updated!V84</f>
        <v>3.7</v>
      </c>
      <c r="H84" s="191">
        <f>'Data Reliability'!C84</f>
        <v>0</v>
      </c>
      <c r="I84" t="str">
        <f>IF(Reliability!B84="x","x",(IF(ROUNDUP(Reliability!B84,0)=1,"Very High",IF(ROUNDUP(Reliability!B84,0)=2,"High",IF(ROUNDUP(Reliability!B84,0)=3,"Medium",IF(ROUNDUP(Reliability!B84,0)=4,"Low","Very Low"))))))</f>
        <v>Very High</v>
      </c>
    </row>
    <row r="85" spans="1:9" x14ac:dyDescent="0.35">
      <c r="A85" s="189" t="str">
        <f>Lists!C:C</f>
        <v>MOZ012</v>
      </c>
      <c r="B85" s="190">
        <f t="shared" si="8"/>
        <v>1.8</v>
      </c>
      <c r="C85" s="190">
        <f t="shared" si="9"/>
        <v>2.8</v>
      </c>
      <c r="D85" s="190">
        <f t="shared" si="10"/>
        <v>2.7</v>
      </c>
      <c r="E85" s="190">
        <f t="shared" si="11"/>
        <v>0</v>
      </c>
      <c r="F85" s="190">
        <f>'Data Reliability'!B85</f>
        <v>2.1</v>
      </c>
      <c r="G85" s="191">
        <f>Reliability_updated!V85</f>
        <v>201</v>
      </c>
      <c r="H85" s="191">
        <f>'Data Reliability'!C85</f>
        <v>0</v>
      </c>
      <c r="I85" t="str">
        <f>IF(Reliability!B85="x","x",(IF(ROUNDUP(Reliability!B85,0)=1,"Very High",IF(ROUNDUP(Reliability!B85,0)=2,"High",IF(ROUNDUP(Reliability!B85,0)=3,"Medium",IF(ROUNDUP(Reliability!B85,0)=4,"Low","Very Low"))))))</f>
        <v>High</v>
      </c>
    </row>
    <row r="86" spans="1:9" x14ac:dyDescent="0.35">
      <c r="A86" s="189" t="str">
        <f>Lists!C:C</f>
        <v>MOZ013</v>
      </c>
      <c r="B86" s="190">
        <f t="shared" si="8"/>
        <v>0.8</v>
      </c>
      <c r="C86" s="190">
        <f t="shared" si="9"/>
        <v>2.5</v>
      </c>
      <c r="D86" s="190">
        <f t="shared" si="10"/>
        <v>0</v>
      </c>
      <c r="E86" s="190">
        <f t="shared" si="11"/>
        <v>0</v>
      </c>
      <c r="F86" s="190">
        <f>'Data Reliability'!B86</f>
        <v>2</v>
      </c>
      <c r="G86" s="191">
        <f>Reliability_updated!V86</f>
        <v>3.7</v>
      </c>
      <c r="H86" s="191">
        <f>'Data Reliability'!C86</f>
        <v>0</v>
      </c>
      <c r="I86" t="str">
        <f>IF(Reliability!B86="x","x",(IF(ROUNDUP(Reliability!B86,0)=1,"Very High",IF(ROUNDUP(Reliability!B86,0)=2,"High",IF(ROUNDUP(Reliability!B86,0)=3,"Medium",IF(ROUNDUP(Reliability!B86,0)=4,"Low","Very Low"))))))</f>
        <v>Very High</v>
      </c>
    </row>
    <row r="87" spans="1:9" x14ac:dyDescent="0.35">
      <c r="A87" s="189" t="str">
        <f>Lists!C:C</f>
        <v>MRT002</v>
      </c>
      <c r="B87" s="190">
        <f t="shared" si="8"/>
        <v>0.6</v>
      </c>
      <c r="C87" s="190">
        <f t="shared" si="9"/>
        <v>1.5</v>
      </c>
      <c r="D87" s="190">
        <f t="shared" si="10"/>
        <v>0.3</v>
      </c>
      <c r="E87" s="190">
        <f t="shared" si="11"/>
        <v>0</v>
      </c>
      <c r="F87" s="190">
        <f>'Data Reliability'!B87</f>
        <v>1.6</v>
      </c>
      <c r="G87" s="191">
        <f>Reliability_updated!V87</f>
        <v>21.3</v>
      </c>
      <c r="H87" s="191">
        <f>'Data Reliability'!C87</f>
        <v>0</v>
      </c>
      <c r="I87" t="str">
        <f>IF(Reliability!B87="x","x",(IF(ROUNDUP(Reliability!B87,0)=1,"Very High",IF(ROUNDUP(Reliability!B87,0)=2,"High",IF(ROUNDUP(Reliability!B87,0)=3,"Medium",IF(ROUNDUP(Reliability!B87,0)=4,"Low","Very Low"))))))</f>
        <v>Very High</v>
      </c>
    </row>
    <row r="88" spans="1:9" x14ac:dyDescent="0.35">
      <c r="A88" s="189" t="str">
        <f>Lists!C:C</f>
        <v>MRT003</v>
      </c>
      <c r="B88" s="190">
        <f t="shared" si="8"/>
        <v>0.9</v>
      </c>
      <c r="C88" s="190">
        <f t="shared" si="9"/>
        <v>0.8</v>
      </c>
      <c r="D88" s="190">
        <f t="shared" si="10"/>
        <v>0.3</v>
      </c>
      <c r="E88" s="190">
        <f t="shared" si="11"/>
        <v>1.7</v>
      </c>
      <c r="F88" s="190">
        <f>'Data Reliability'!B88</f>
        <v>1.3</v>
      </c>
      <c r="G88" s="191">
        <f>Reliability_updated!V88</f>
        <v>21.3</v>
      </c>
      <c r="H88" s="191">
        <f>'Data Reliability'!C88</f>
        <v>1</v>
      </c>
      <c r="I88" t="str">
        <f>IF(Reliability!B88="x","x",(IF(ROUNDUP(Reliability!B88,0)=1,"Very High",IF(ROUNDUP(Reliability!B88,0)=2,"High",IF(ROUNDUP(Reliability!B88,0)=3,"Medium",IF(ROUNDUP(Reliability!B88,0)=4,"Low","Very Low"))))))</f>
        <v>Very High</v>
      </c>
    </row>
    <row r="89" spans="1:9" x14ac:dyDescent="0.35">
      <c r="A89" s="189" t="str">
        <f>Lists!C:C</f>
        <v>MWI002</v>
      </c>
      <c r="B89" s="190">
        <f t="shared" si="8"/>
        <v>1</v>
      </c>
      <c r="C89" s="190">
        <f t="shared" si="9"/>
        <v>1.8</v>
      </c>
      <c r="D89" s="190">
        <f t="shared" si="10"/>
        <v>1.1000000000000001</v>
      </c>
      <c r="E89" s="190">
        <f t="shared" si="11"/>
        <v>0</v>
      </c>
      <c r="F89" s="190">
        <f>'Data Reliability'!B89</f>
        <v>1.7</v>
      </c>
      <c r="G89" s="191">
        <f>Reliability_updated!V89</f>
        <v>78.8</v>
      </c>
      <c r="H89" s="191">
        <f>'Data Reliability'!C89</f>
        <v>0</v>
      </c>
      <c r="I89" t="str">
        <f>IF(Reliability!B89="x","x",(IF(ROUNDUP(Reliability!B89,0)=1,"Very High",IF(ROUNDUP(Reliability!B89,0)=2,"High",IF(ROUNDUP(Reliability!B89,0)=3,"Medium",IF(ROUNDUP(Reliability!B89,0)=4,"Low","Very Low"))))))</f>
        <v>Very High</v>
      </c>
    </row>
    <row r="90" spans="1:9" x14ac:dyDescent="0.35">
      <c r="A90" s="189" t="str">
        <f>Lists!C:C</f>
        <v>MYS001</v>
      </c>
      <c r="B90" s="190">
        <f t="shared" si="8"/>
        <v>0.7</v>
      </c>
      <c r="C90" s="190">
        <f t="shared" si="9"/>
        <v>2</v>
      </c>
      <c r="D90" s="190">
        <f t="shared" si="10"/>
        <v>0.2</v>
      </c>
      <c r="E90" s="190">
        <f t="shared" si="11"/>
        <v>0</v>
      </c>
      <c r="F90" s="190">
        <f>'Data Reliability'!B90</f>
        <v>1.8</v>
      </c>
      <c r="G90" s="191">
        <f>Reliability_updated!V90</f>
        <v>13.4</v>
      </c>
      <c r="H90" s="191">
        <f>'Data Reliability'!C90</f>
        <v>0</v>
      </c>
      <c r="I90" t="str">
        <f>IF(Reliability!B90="x","x",(IF(ROUNDUP(Reliability!B90,0)=1,"Very High",IF(ROUNDUP(Reliability!B90,0)=2,"High",IF(ROUNDUP(Reliability!B90,0)=3,"Medium",IF(ROUNDUP(Reliability!B90,0)=4,"Low","Very Low"))))))</f>
        <v>Very High</v>
      </c>
    </row>
    <row r="91" spans="1:9" x14ac:dyDescent="0.35">
      <c r="A91" s="189" t="str">
        <f>Lists!C:C</f>
        <v>NAM002</v>
      </c>
      <c r="B91" s="190">
        <f t="shared" si="8"/>
        <v>2.6</v>
      </c>
      <c r="C91" s="190">
        <f t="shared" si="9"/>
        <v>1.5</v>
      </c>
      <c r="D91" s="190">
        <f t="shared" si="10"/>
        <v>4.5</v>
      </c>
      <c r="E91" s="190">
        <f t="shared" si="11"/>
        <v>1.7</v>
      </c>
      <c r="F91" s="190">
        <f>'Data Reliability'!B91</f>
        <v>1.6</v>
      </c>
      <c r="G91" s="191">
        <f>Reliability_updated!V91</f>
        <v>329.6</v>
      </c>
      <c r="H91" s="191">
        <f>'Data Reliability'!C91</f>
        <v>1</v>
      </c>
      <c r="I91" t="str">
        <f>IF(Reliability!B91="x","x",(IF(ROUNDUP(Reliability!B91,0)=1,"Very High",IF(ROUNDUP(Reliability!B91,0)=2,"High",IF(ROUNDUP(Reliability!B91,0)=3,"Medium",IF(ROUNDUP(Reliability!B91,0)=4,"Low","Very Low"))))))</f>
        <v>Medium</v>
      </c>
    </row>
    <row r="92" spans="1:9" x14ac:dyDescent="0.35">
      <c r="A92" s="189" t="str">
        <f>Lists!C:C</f>
        <v>NER002</v>
      </c>
      <c r="B92" s="190">
        <f t="shared" si="8"/>
        <v>1</v>
      </c>
      <c r="C92" s="190">
        <f t="shared" si="9"/>
        <v>2.8</v>
      </c>
      <c r="D92" s="190">
        <f t="shared" si="10"/>
        <v>0.1</v>
      </c>
      <c r="E92" s="190">
        <f t="shared" si="11"/>
        <v>0</v>
      </c>
      <c r="F92" s="190">
        <f>'Data Reliability'!B92</f>
        <v>2.1</v>
      </c>
      <c r="G92" s="191">
        <f>Reliability_updated!V92</f>
        <v>10.199999999999999</v>
      </c>
      <c r="H92" s="191">
        <f>'Data Reliability'!C92</f>
        <v>0</v>
      </c>
      <c r="I92" t="str">
        <f>IF(Reliability!B92="x","x",(IF(ROUNDUP(Reliability!B92,0)=1,"Very High",IF(ROUNDUP(Reliability!B92,0)=2,"High",IF(ROUNDUP(Reliability!B92,0)=3,"Medium",IF(ROUNDUP(Reliability!B92,0)=4,"Low","Very Low"))))))</f>
        <v>Very High</v>
      </c>
    </row>
    <row r="93" spans="1:9" x14ac:dyDescent="0.35">
      <c r="A93" s="189" t="str">
        <f>Lists!C:C</f>
        <v>NER003</v>
      </c>
      <c r="B93" s="190">
        <f t="shared" si="8"/>
        <v>1</v>
      </c>
      <c r="C93" s="190">
        <f t="shared" si="9"/>
        <v>2.8</v>
      </c>
      <c r="D93" s="190">
        <f t="shared" si="10"/>
        <v>0.1</v>
      </c>
      <c r="E93" s="190">
        <f t="shared" si="11"/>
        <v>0</v>
      </c>
      <c r="F93" s="190">
        <f>'Data Reliability'!B93</f>
        <v>2.1</v>
      </c>
      <c r="G93" s="191">
        <f>Reliability_updated!V93</f>
        <v>10.199999999999999</v>
      </c>
      <c r="H93" s="191">
        <f>'Data Reliability'!C93</f>
        <v>0</v>
      </c>
      <c r="I93" t="str">
        <f>IF(Reliability!B93="x","x",(IF(ROUNDUP(Reliability!B93,0)=1,"Very High",IF(ROUNDUP(Reliability!B93,0)=2,"High",IF(ROUNDUP(Reliability!B93,0)=3,"Medium",IF(ROUNDUP(Reliability!B93,0)=4,"Low","Very Low"))))))</f>
        <v>Very High</v>
      </c>
    </row>
    <row r="94" spans="1:9" x14ac:dyDescent="0.35">
      <c r="A94" s="189" t="str">
        <f>Lists!C:C</f>
        <v>NER004</v>
      </c>
      <c r="B94" s="190">
        <f t="shared" si="8"/>
        <v>1</v>
      </c>
      <c r="C94" s="190">
        <f t="shared" si="9"/>
        <v>2.8</v>
      </c>
      <c r="D94" s="190">
        <f t="shared" si="10"/>
        <v>0.1</v>
      </c>
      <c r="E94" s="190">
        <f t="shared" si="11"/>
        <v>0</v>
      </c>
      <c r="F94" s="190">
        <f>'Data Reliability'!B94</f>
        <v>2.1</v>
      </c>
      <c r="G94" s="191">
        <f>Reliability_updated!V94</f>
        <v>10.199999999999999</v>
      </c>
      <c r="H94" s="191">
        <f>'Data Reliability'!C94</f>
        <v>0</v>
      </c>
      <c r="I94" t="str">
        <f>IF(Reliability!B94="x","x",(IF(ROUNDUP(Reliability!B94,0)=1,"Very High",IF(ROUNDUP(Reliability!B94,0)=2,"High",IF(ROUNDUP(Reliability!B94,0)=3,"Medium",IF(ROUNDUP(Reliability!B94,0)=4,"Low","Very Low"))))))</f>
        <v>Very High</v>
      </c>
    </row>
    <row r="95" spans="1:9" x14ac:dyDescent="0.35">
      <c r="A95" s="189" t="str">
        <f>Lists!C:C</f>
        <v>NER006</v>
      </c>
      <c r="B95" s="190">
        <f t="shared" si="8"/>
        <v>1.6</v>
      </c>
      <c r="C95" s="190">
        <f t="shared" si="9"/>
        <v>2.2999999999999998</v>
      </c>
      <c r="D95" s="190">
        <f t="shared" si="10"/>
        <v>2.6</v>
      </c>
      <c r="E95" s="190">
        <f t="shared" si="11"/>
        <v>0</v>
      </c>
      <c r="F95" s="190">
        <f>'Data Reliability'!B95</f>
        <v>1.9</v>
      </c>
      <c r="G95" s="191">
        <f>Reliability_updated!V95</f>
        <v>192.9</v>
      </c>
      <c r="H95" s="191">
        <f>'Data Reliability'!C95</f>
        <v>0</v>
      </c>
      <c r="I95" t="str">
        <f>IF(Reliability!B95="x","x",(IF(ROUNDUP(Reliability!B95,0)=1,"Very High",IF(ROUNDUP(Reliability!B95,0)=2,"High",IF(ROUNDUP(Reliability!B95,0)=3,"Medium",IF(ROUNDUP(Reliability!B95,0)=4,"Low","Very Low"))))))</f>
        <v>High</v>
      </c>
    </row>
    <row r="96" spans="1:9" x14ac:dyDescent="0.35">
      <c r="A96" s="189" t="str">
        <f>Lists!C:C</f>
        <v>NGA001</v>
      </c>
      <c r="B96" s="190">
        <f t="shared" si="8"/>
        <v>1</v>
      </c>
      <c r="C96" s="190">
        <f t="shared" si="9"/>
        <v>2.5</v>
      </c>
      <c r="D96" s="190">
        <f t="shared" si="10"/>
        <v>0.6</v>
      </c>
      <c r="E96" s="190">
        <f t="shared" si="11"/>
        <v>0</v>
      </c>
      <c r="F96" s="190">
        <f>'Data Reliability'!B96</f>
        <v>2</v>
      </c>
      <c r="G96" s="191">
        <f>Reliability_updated!V96</f>
        <v>45.1</v>
      </c>
      <c r="H96" s="191">
        <f>'Data Reliability'!C96</f>
        <v>0</v>
      </c>
      <c r="I96" t="str">
        <f>IF(Reliability!B96="x","x",(IF(ROUNDUP(Reliability!B96,0)=1,"Very High",IF(ROUNDUP(Reliability!B96,0)=2,"High",IF(ROUNDUP(Reliability!B96,0)=3,"Medium",IF(ROUNDUP(Reliability!B96,0)=4,"Low","Very Low"))))))</f>
        <v>Very High</v>
      </c>
    </row>
    <row r="97" spans="1:9" x14ac:dyDescent="0.35">
      <c r="A97" s="189" t="str">
        <f>Lists!C:C</f>
        <v>NGA003</v>
      </c>
      <c r="B97" s="190">
        <f t="shared" si="8"/>
        <v>0.8</v>
      </c>
      <c r="C97" s="190">
        <f t="shared" si="9"/>
        <v>2.2999999999999998</v>
      </c>
      <c r="D97" s="190">
        <f t="shared" si="10"/>
        <v>0.2</v>
      </c>
      <c r="E97" s="190">
        <f t="shared" si="11"/>
        <v>0</v>
      </c>
      <c r="F97" s="190">
        <f>'Data Reliability'!B97</f>
        <v>1.9</v>
      </c>
      <c r="G97" s="191">
        <f>Reliability_updated!V97</f>
        <v>13.9</v>
      </c>
      <c r="H97" s="191">
        <f>'Data Reliability'!C97</f>
        <v>0</v>
      </c>
      <c r="I97" t="str">
        <f>IF(Reliability!B97="x","x",(IF(ROUNDUP(Reliability!B97,0)=1,"Very High",IF(ROUNDUP(Reliability!B97,0)=2,"High",IF(ROUNDUP(Reliability!B97,0)=3,"Medium",IF(ROUNDUP(Reliability!B97,0)=4,"Low","Very Low"))))))</f>
        <v>Very High</v>
      </c>
    </row>
    <row r="98" spans="1:9" x14ac:dyDescent="0.35">
      <c r="A98" s="189" t="str">
        <f>Lists!C:C</f>
        <v>NGA004</v>
      </c>
      <c r="B98" s="190">
        <f t="shared" si="8"/>
        <v>0.8</v>
      </c>
      <c r="C98" s="190">
        <f t="shared" si="9"/>
        <v>2.2999999999999998</v>
      </c>
      <c r="D98" s="190">
        <f t="shared" si="10"/>
        <v>0.2</v>
      </c>
      <c r="E98" s="190">
        <f t="shared" si="11"/>
        <v>0</v>
      </c>
      <c r="F98" s="190">
        <f>'Data Reliability'!B98</f>
        <v>1.9</v>
      </c>
      <c r="G98" s="191">
        <f>Reliability_updated!V98</f>
        <v>13.9</v>
      </c>
      <c r="H98" s="191">
        <f>'Data Reliability'!C98</f>
        <v>0</v>
      </c>
      <c r="I98" t="str">
        <f>IF(Reliability!B98="x","x",(IF(ROUNDUP(Reliability!B98,0)=1,"Very High",IF(ROUNDUP(Reliability!B98,0)=2,"High",IF(ROUNDUP(Reliability!B98,0)=3,"Medium",IF(ROUNDUP(Reliability!B98,0)=4,"Low","Very Low"))))))</f>
        <v>Very High</v>
      </c>
    </row>
    <row r="99" spans="1:9" x14ac:dyDescent="0.35">
      <c r="A99" s="189" t="str">
        <f>Lists!C:C</f>
        <v>NGA007</v>
      </c>
      <c r="B99" s="190">
        <f t="shared" ref="B99:B130" si="12">ROUND(AVERAGE(C99:E99),1)</f>
        <v>1.2</v>
      </c>
      <c r="C99" s="190">
        <f t="shared" ref="C99:C130" si="13">IF(F99="x","x",ROUND((5-(3-F99)/2*5),1))</f>
        <v>3.5</v>
      </c>
      <c r="D99" s="190">
        <f t="shared" ref="D99:D130" si="14">IF(G99&gt;365,5,ROUND((5-(365-G99)/364*5),1))</f>
        <v>0.2</v>
      </c>
      <c r="E99" s="190">
        <f t="shared" ref="E99:E130" si="15">IF(H99&gt;3,5,ROUND((5-(3-H99)/3*5),1))</f>
        <v>0</v>
      </c>
      <c r="F99" s="190">
        <f>'Data Reliability'!B99</f>
        <v>2.4</v>
      </c>
      <c r="G99" s="191">
        <f>Reliability_updated!V99</f>
        <v>13.9</v>
      </c>
      <c r="H99" s="191">
        <f>'Data Reliability'!C99</f>
        <v>0</v>
      </c>
      <c r="I99" t="str">
        <f>IF(Reliability!B99="x","x",(IF(ROUNDUP(Reliability!B99,0)=1,"Very High",IF(ROUNDUP(Reliability!B99,0)=2,"High",IF(ROUNDUP(Reliability!B99,0)=3,"Medium",IF(ROUNDUP(Reliability!B99,0)=4,"Low","Very Low"))))))</f>
        <v>High</v>
      </c>
    </row>
    <row r="100" spans="1:9" x14ac:dyDescent="0.35">
      <c r="A100" s="189" t="str">
        <f>Lists!C:C</f>
        <v>NGA008</v>
      </c>
      <c r="B100" s="190">
        <f t="shared" si="12"/>
        <v>1.4</v>
      </c>
      <c r="C100" s="190">
        <f t="shared" si="13"/>
        <v>2.2999999999999998</v>
      </c>
      <c r="D100" s="190">
        <f t="shared" si="14"/>
        <v>0.2</v>
      </c>
      <c r="E100" s="190">
        <f t="shared" si="15"/>
        <v>1.7</v>
      </c>
      <c r="F100" s="190">
        <f>'Data Reliability'!B100</f>
        <v>1.9</v>
      </c>
      <c r="G100" s="191">
        <f>Reliability_updated!V100</f>
        <v>13.9</v>
      </c>
      <c r="H100" s="191">
        <f>'Data Reliability'!C100</f>
        <v>1</v>
      </c>
      <c r="I100" t="str">
        <f>IF(Reliability!B100="x","x",(IF(ROUNDUP(Reliability!B100,0)=1,"Very High",IF(ROUNDUP(Reliability!B100,0)=2,"High",IF(ROUNDUP(Reliability!B100,0)=3,"Medium",IF(ROUNDUP(Reliability!B100,0)=4,"Low","Very Low"))))))</f>
        <v>High</v>
      </c>
    </row>
    <row r="101" spans="1:9" x14ac:dyDescent="0.35">
      <c r="A101" s="189" t="str">
        <f>Lists!C:C</f>
        <v>NIC001</v>
      </c>
      <c r="B101" s="190">
        <f t="shared" si="12"/>
        <v>1.7</v>
      </c>
      <c r="C101" s="190">
        <f t="shared" si="13"/>
        <v>2.5</v>
      </c>
      <c r="D101" s="190">
        <f t="shared" si="14"/>
        <v>0.8</v>
      </c>
      <c r="E101" s="190">
        <f t="shared" si="15"/>
        <v>1.7</v>
      </c>
      <c r="F101" s="190">
        <f>'Data Reliability'!B101</f>
        <v>2</v>
      </c>
      <c r="G101" s="191">
        <f>Reliability_updated!V101</f>
        <v>61.5</v>
      </c>
      <c r="H101" s="191">
        <f>'Data Reliability'!C101</f>
        <v>1</v>
      </c>
      <c r="I101" t="str">
        <f>IF(Reliability!B101="x","x",(IF(ROUNDUP(Reliability!B101,0)=1,"Very High",IF(ROUNDUP(Reliability!B101,0)=2,"High",IF(ROUNDUP(Reliability!B101,0)=3,"Medium",IF(ROUNDUP(Reliability!B101,0)=4,"Low","Very Low"))))))</f>
        <v>High</v>
      </c>
    </row>
    <row r="102" spans="1:9" x14ac:dyDescent="0.35">
      <c r="A102" s="189" t="str">
        <f>Lists!C:C</f>
        <v>PAK001</v>
      </c>
      <c r="B102" s="190">
        <f t="shared" si="12"/>
        <v>0.8</v>
      </c>
      <c r="C102" s="190">
        <f t="shared" si="13"/>
        <v>2.2999999999999998</v>
      </c>
      <c r="D102" s="190">
        <f t="shared" si="14"/>
        <v>0.2</v>
      </c>
      <c r="E102" s="190">
        <f t="shared" si="15"/>
        <v>0</v>
      </c>
      <c r="F102" s="190">
        <f>'Data Reliability'!B102</f>
        <v>1.9</v>
      </c>
      <c r="G102" s="191">
        <f>Reliability_updated!V102</f>
        <v>13.3</v>
      </c>
      <c r="H102" s="191">
        <f>'Data Reliability'!C102</f>
        <v>0</v>
      </c>
      <c r="I102" t="str">
        <f>IF(Reliability!B102="x","x",(IF(ROUNDUP(Reliability!B102,0)=1,"Very High",IF(ROUNDUP(Reliability!B102,0)=2,"High",IF(ROUNDUP(Reliability!B102,0)=3,"Medium",IF(ROUNDUP(Reliability!B102,0)=4,"Low","Very Low"))))))</f>
        <v>Very High</v>
      </c>
    </row>
    <row r="103" spans="1:9" x14ac:dyDescent="0.35">
      <c r="A103" s="189" t="str">
        <f>Lists!C:C</f>
        <v>PAK004</v>
      </c>
      <c r="B103" s="190">
        <f t="shared" si="12"/>
        <v>3</v>
      </c>
      <c r="C103" s="190">
        <f t="shared" si="13"/>
        <v>1.5</v>
      </c>
      <c r="D103" s="190">
        <f t="shared" si="14"/>
        <v>4.0999999999999996</v>
      </c>
      <c r="E103" s="190">
        <f t="shared" si="15"/>
        <v>3.3</v>
      </c>
      <c r="F103" s="190">
        <f>'Data Reliability'!B103</f>
        <v>1.6</v>
      </c>
      <c r="G103" s="191">
        <f>Reliability_updated!V103</f>
        <v>301.3</v>
      </c>
      <c r="H103" s="191">
        <f>'Data Reliability'!C103</f>
        <v>2</v>
      </c>
      <c r="I103" t="str">
        <f>IF(Reliability!B103="x","x",(IF(ROUNDUP(Reliability!B103,0)=1,"Very High",IF(ROUNDUP(Reliability!B103,0)=2,"High",IF(ROUNDUP(Reliability!B103,0)=3,"Medium",IF(ROUNDUP(Reliability!B103,0)=4,"Low","Very Low"))))))</f>
        <v>Medium</v>
      </c>
    </row>
    <row r="104" spans="1:9" x14ac:dyDescent="0.35">
      <c r="A104" s="189" t="str">
        <f>Lists!C:C</f>
        <v>PAN002</v>
      </c>
      <c r="B104" s="190">
        <f t="shared" si="12"/>
        <v>1.9</v>
      </c>
      <c r="C104" s="190">
        <f t="shared" si="13"/>
        <v>2.2999999999999998</v>
      </c>
      <c r="D104" s="190">
        <f t="shared" si="14"/>
        <v>0.1</v>
      </c>
      <c r="E104" s="190">
        <f t="shared" si="15"/>
        <v>3.3</v>
      </c>
      <c r="F104" s="190">
        <f>'Data Reliability'!B104</f>
        <v>1.9</v>
      </c>
      <c r="G104" s="191">
        <f>Reliability_updated!V104</f>
        <v>10.1</v>
      </c>
      <c r="H104" s="191">
        <f>'Data Reliability'!C104</f>
        <v>2</v>
      </c>
      <c r="I104" t="str">
        <f>IF(Reliability!B104="x","x",(IF(ROUNDUP(Reliability!B104,0)=1,"Very High",IF(ROUNDUP(Reliability!B104,0)=2,"High",IF(ROUNDUP(Reliability!B104,0)=3,"Medium",IF(ROUNDUP(Reliability!B104,0)=4,"Low","Very Low"))))))</f>
        <v>High</v>
      </c>
    </row>
    <row r="105" spans="1:9" x14ac:dyDescent="0.35">
      <c r="A105" s="189" t="str">
        <f>Lists!C:C</f>
        <v>PER002</v>
      </c>
      <c r="B105" s="190">
        <f t="shared" si="12"/>
        <v>1.7</v>
      </c>
      <c r="C105" s="190">
        <f t="shared" si="13"/>
        <v>1.8</v>
      </c>
      <c r="D105" s="190">
        <f t="shared" si="14"/>
        <v>0.1</v>
      </c>
      <c r="E105" s="190">
        <f t="shared" si="15"/>
        <v>3.3</v>
      </c>
      <c r="F105" s="190">
        <f>'Data Reliability'!B105</f>
        <v>1.7</v>
      </c>
      <c r="G105" s="191">
        <f>Reliability_updated!V105</f>
        <v>11</v>
      </c>
      <c r="H105" s="191">
        <f>'Data Reliability'!C105</f>
        <v>2</v>
      </c>
      <c r="I105" t="str">
        <f>IF(Reliability!B105="x","x",(IF(ROUNDUP(Reliability!B105,0)=1,"Very High",IF(ROUNDUP(Reliability!B105,0)=2,"High",IF(ROUNDUP(Reliability!B105,0)=3,"Medium",IF(ROUNDUP(Reliability!B105,0)=4,"Low","Very Low"))))))</f>
        <v>High</v>
      </c>
    </row>
    <row r="106" spans="1:9" x14ac:dyDescent="0.35">
      <c r="A106" s="189" t="str">
        <f>Lists!C:C</f>
        <v>PHL001</v>
      </c>
      <c r="B106" s="190">
        <f t="shared" si="12"/>
        <v>0.9</v>
      </c>
      <c r="C106" s="190">
        <f t="shared" si="13"/>
        <v>2.2999999999999998</v>
      </c>
      <c r="D106" s="190">
        <f t="shared" si="14"/>
        <v>0.5</v>
      </c>
      <c r="E106" s="190">
        <f t="shared" si="15"/>
        <v>0</v>
      </c>
      <c r="F106" s="190">
        <f>'Data Reliability'!B106</f>
        <v>1.9</v>
      </c>
      <c r="G106" s="191">
        <f>Reliability_updated!V106</f>
        <v>37.1</v>
      </c>
      <c r="H106" s="191">
        <f>'Data Reliability'!C106</f>
        <v>0</v>
      </c>
      <c r="I106" t="str">
        <f>IF(Reliability!B106="x","x",(IF(ROUNDUP(Reliability!B106,0)=1,"Very High",IF(ROUNDUP(Reliability!B106,0)=2,"High",IF(ROUNDUP(Reliability!B106,0)=3,"Medium",IF(ROUNDUP(Reliability!B106,0)=4,"Low","Very Low"))))))</f>
        <v>Very High</v>
      </c>
    </row>
    <row r="107" spans="1:9" x14ac:dyDescent="0.35">
      <c r="A107" s="189" t="str">
        <f>Lists!C:C</f>
        <v>PHL003</v>
      </c>
      <c r="B107" s="190">
        <f t="shared" si="12"/>
        <v>0.9</v>
      </c>
      <c r="C107" s="190">
        <f t="shared" si="13"/>
        <v>2</v>
      </c>
      <c r="D107" s="190">
        <f t="shared" si="14"/>
        <v>0.8</v>
      </c>
      <c r="E107" s="190">
        <f t="shared" si="15"/>
        <v>0</v>
      </c>
      <c r="F107" s="190">
        <f>'Data Reliability'!B107</f>
        <v>1.8</v>
      </c>
      <c r="G107" s="191">
        <f>Reliability_updated!V107</f>
        <v>58.8</v>
      </c>
      <c r="H107" s="191">
        <f>'Data Reliability'!C107</f>
        <v>0</v>
      </c>
      <c r="I107" t="str">
        <f>IF(Reliability!B107="x","x",(IF(ROUNDUP(Reliability!B107,0)=1,"Very High",IF(ROUNDUP(Reliability!B107,0)=2,"High",IF(ROUNDUP(Reliability!B107,0)=3,"Medium",IF(ROUNDUP(Reliability!B107,0)=4,"Low","Very Low"))))))</f>
        <v>Very High</v>
      </c>
    </row>
    <row r="108" spans="1:9" x14ac:dyDescent="0.35">
      <c r="A108" s="189" t="str">
        <f>Lists!C:C</f>
        <v>PHL016</v>
      </c>
      <c r="B108" s="190">
        <f t="shared" si="12"/>
        <v>1.2</v>
      </c>
      <c r="C108" s="190">
        <f t="shared" si="13"/>
        <v>2.2999999999999998</v>
      </c>
      <c r="D108" s="190">
        <f t="shared" si="14"/>
        <v>1.2</v>
      </c>
      <c r="E108" s="190">
        <f t="shared" si="15"/>
        <v>0</v>
      </c>
      <c r="F108" s="190">
        <f>'Data Reliability'!B108</f>
        <v>1.9</v>
      </c>
      <c r="G108" s="191">
        <f>Reliability_updated!V108</f>
        <v>87.2</v>
      </c>
      <c r="H108" s="191">
        <f>'Data Reliability'!C108</f>
        <v>0</v>
      </c>
      <c r="I108" t="str">
        <f>IF(Reliability!B108="x","x",(IF(ROUNDUP(Reliability!B108,0)=1,"Very High",IF(ROUNDUP(Reliability!B108,0)=2,"High",IF(ROUNDUP(Reliability!B108,0)=3,"Medium",IF(ROUNDUP(Reliability!B108,0)=4,"Low","Very Low"))))))</f>
        <v>High</v>
      </c>
    </row>
    <row r="109" spans="1:9" x14ac:dyDescent="0.35">
      <c r="A109" s="189" t="str">
        <f>Lists!C:C</f>
        <v>PHL017</v>
      </c>
      <c r="B109" s="190">
        <f t="shared" si="12"/>
        <v>1.1000000000000001</v>
      </c>
      <c r="C109" s="190">
        <f t="shared" si="13"/>
        <v>2.2999999999999998</v>
      </c>
      <c r="D109" s="190">
        <f t="shared" si="14"/>
        <v>0.9</v>
      </c>
      <c r="E109" s="190">
        <f t="shared" si="15"/>
        <v>0</v>
      </c>
      <c r="F109" s="190">
        <f>'Data Reliability'!B109</f>
        <v>1.9</v>
      </c>
      <c r="G109" s="191">
        <f>Reliability_updated!V109</f>
        <v>65.099999999999994</v>
      </c>
      <c r="H109" s="191">
        <f>'Data Reliability'!C109</f>
        <v>0</v>
      </c>
      <c r="I109" t="str">
        <f>IF(Reliability!B109="x","x",(IF(ROUNDUP(Reliability!B109,0)=1,"Very High",IF(ROUNDUP(Reliability!B109,0)=2,"High",IF(ROUNDUP(Reliability!B109,0)=3,"Medium",IF(ROUNDUP(Reliability!B109,0)=4,"Low","Very Low"))))))</f>
        <v>High</v>
      </c>
    </row>
    <row r="110" spans="1:9" x14ac:dyDescent="0.35">
      <c r="A110" s="189" t="str">
        <f>Lists!C:C</f>
        <v>PNG003</v>
      </c>
      <c r="B110" s="190">
        <f t="shared" si="12"/>
        <v>1.1000000000000001</v>
      </c>
      <c r="C110" s="190">
        <f t="shared" si="13"/>
        <v>3</v>
      </c>
      <c r="D110" s="190">
        <f t="shared" si="14"/>
        <v>0.2</v>
      </c>
      <c r="E110" s="190">
        <f t="shared" si="15"/>
        <v>0</v>
      </c>
      <c r="F110" s="190">
        <f>'Data Reliability'!B110</f>
        <v>2.2000000000000002</v>
      </c>
      <c r="G110" s="191">
        <f>Reliability_updated!V110</f>
        <v>13.4</v>
      </c>
      <c r="H110" s="191">
        <f>'Data Reliability'!C110</f>
        <v>0</v>
      </c>
      <c r="I110" t="str">
        <f>IF(Reliability!B110="x","x",(IF(ROUNDUP(Reliability!B110,0)=1,"Very High",IF(ROUNDUP(Reliability!B110,0)=2,"High",IF(ROUNDUP(Reliability!B110,0)=3,"Medium",IF(ROUNDUP(Reliability!B110,0)=4,"Low","Very Low"))))))</f>
        <v>High</v>
      </c>
    </row>
    <row r="111" spans="1:9" x14ac:dyDescent="0.35">
      <c r="A111" s="189" t="str">
        <f>Lists!C:C</f>
        <v>POL002</v>
      </c>
      <c r="B111" s="190">
        <f t="shared" si="12"/>
        <v>0.7</v>
      </c>
      <c r="C111" s="190">
        <f t="shared" si="13"/>
        <v>2</v>
      </c>
      <c r="D111" s="190">
        <f t="shared" si="14"/>
        <v>0.2</v>
      </c>
      <c r="E111" s="190">
        <f t="shared" si="15"/>
        <v>0</v>
      </c>
      <c r="F111" s="190">
        <f>'Data Reliability'!B111</f>
        <v>1.8</v>
      </c>
      <c r="G111" s="191">
        <f>Reliability_updated!V111</f>
        <v>13.5</v>
      </c>
      <c r="H111" s="191">
        <f>'Data Reliability'!C111</f>
        <v>0</v>
      </c>
      <c r="I111" t="str">
        <f>IF(Reliability!B111="x","x",(IF(ROUNDUP(Reliability!B111,0)=1,"Very High",IF(ROUNDUP(Reliability!B111,0)=2,"High",IF(ROUNDUP(Reliability!B111,0)=3,"Medium",IF(ROUNDUP(Reliability!B111,0)=4,"Low","Very Low"))))))</f>
        <v>Very High</v>
      </c>
    </row>
    <row r="112" spans="1:9" x14ac:dyDescent="0.35">
      <c r="A112" s="189" t="str">
        <f>Lists!C:C</f>
        <v>PRK001</v>
      </c>
      <c r="B112" s="190">
        <f t="shared" si="12"/>
        <v>1.3</v>
      </c>
      <c r="C112" s="190">
        <f t="shared" si="13"/>
        <v>3.3</v>
      </c>
      <c r="D112" s="190">
        <f t="shared" si="14"/>
        <v>0.6</v>
      </c>
      <c r="E112" s="190">
        <f t="shared" si="15"/>
        <v>0</v>
      </c>
      <c r="F112" s="190">
        <f>'Data Reliability'!B112</f>
        <v>2.2999999999999998</v>
      </c>
      <c r="G112" s="191">
        <f>Reliability_updated!V112</f>
        <v>43.2</v>
      </c>
      <c r="H112" s="191">
        <f>'Data Reliability'!C112</f>
        <v>0</v>
      </c>
      <c r="I112" t="str">
        <f>IF(Reliability!B112="x","x",(IF(ROUNDUP(Reliability!B112,0)=1,"Very High",IF(ROUNDUP(Reliability!B112,0)=2,"High",IF(ROUNDUP(Reliability!B112,0)=3,"Medium",IF(ROUNDUP(Reliability!B112,0)=4,"Low","Very Low"))))))</f>
        <v>High</v>
      </c>
    </row>
    <row r="113" spans="1:9" x14ac:dyDescent="0.35">
      <c r="A113" s="189" t="str">
        <f>Lists!C:C</f>
        <v>PSE002</v>
      </c>
      <c r="B113" s="190">
        <f t="shared" si="12"/>
        <v>1.4</v>
      </c>
      <c r="C113" s="190">
        <f t="shared" si="13"/>
        <v>4</v>
      </c>
      <c r="D113" s="190">
        <f t="shared" si="14"/>
        <v>0.3</v>
      </c>
      <c r="E113" s="190">
        <f t="shared" si="15"/>
        <v>0</v>
      </c>
      <c r="F113" s="190">
        <f>'Data Reliability'!B113</f>
        <v>2.6</v>
      </c>
      <c r="G113" s="191">
        <f>Reliability_updated!V113</f>
        <v>24.3</v>
      </c>
      <c r="H113" s="191">
        <f>'Data Reliability'!C113</f>
        <v>0</v>
      </c>
      <c r="I113" t="str">
        <f>IF(Reliability!B113="x","x",(IF(ROUNDUP(Reliability!B113,0)=1,"Very High",IF(ROUNDUP(Reliability!B113,0)=2,"High",IF(ROUNDUP(Reliability!B113,0)=3,"Medium",IF(ROUNDUP(Reliability!B113,0)=4,"Low","Very Low"))))))</f>
        <v>High</v>
      </c>
    </row>
    <row r="114" spans="1:9" x14ac:dyDescent="0.35">
      <c r="A114" s="189" t="str">
        <f>Lists!C:C</f>
        <v>PSE003</v>
      </c>
      <c r="B114" s="190">
        <f t="shared" si="12"/>
        <v>1.4</v>
      </c>
      <c r="C114" s="190">
        <f t="shared" si="13"/>
        <v>4</v>
      </c>
      <c r="D114" s="190">
        <f t="shared" si="14"/>
        <v>0.3</v>
      </c>
      <c r="E114" s="190">
        <f t="shared" si="15"/>
        <v>0</v>
      </c>
      <c r="F114" s="190">
        <f>'Data Reliability'!B114</f>
        <v>2.6</v>
      </c>
      <c r="G114" s="191">
        <f>Reliability_updated!V114</f>
        <v>24.3</v>
      </c>
      <c r="H114" s="191">
        <f>'Data Reliability'!C114</f>
        <v>0</v>
      </c>
      <c r="I114" t="str">
        <f>IF(Reliability!B114="x","x",(IF(ROUNDUP(Reliability!B114,0)=1,"Very High",IF(ROUNDUP(Reliability!B114,0)=2,"High",IF(ROUNDUP(Reliability!B114,0)=3,"Medium",IF(ROUNDUP(Reliability!B114,0)=4,"Low","Very Low"))))))</f>
        <v>High</v>
      </c>
    </row>
    <row r="115" spans="1:9" x14ac:dyDescent="0.35">
      <c r="A115" s="189" t="str">
        <f>Lists!C:C</f>
        <v>PSE004</v>
      </c>
      <c r="B115" s="190">
        <f t="shared" si="12"/>
        <v>1.4</v>
      </c>
      <c r="C115" s="190">
        <f t="shared" si="13"/>
        <v>4</v>
      </c>
      <c r="D115" s="190">
        <f t="shared" si="14"/>
        <v>0.3</v>
      </c>
      <c r="E115" s="190">
        <f t="shared" si="15"/>
        <v>0</v>
      </c>
      <c r="F115" s="190">
        <f>'Data Reliability'!B115</f>
        <v>2.6</v>
      </c>
      <c r="G115" s="191">
        <f>Reliability_updated!V115</f>
        <v>24.3</v>
      </c>
      <c r="H115" s="191">
        <f>'Data Reliability'!C115</f>
        <v>0</v>
      </c>
      <c r="I115" t="str">
        <f>IF(Reliability!B115="x","x",(IF(ROUNDUP(Reliability!B115,0)=1,"Very High",IF(ROUNDUP(Reliability!B115,0)=2,"High",IF(ROUNDUP(Reliability!B115,0)=3,"Medium",IF(ROUNDUP(Reliability!B115,0)=4,"Low","Very Low"))))))</f>
        <v>High</v>
      </c>
    </row>
    <row r="116" spans="1:9" x14ac:dyDescent="0.35">
      <c r="A116" s="189" t="str">
        <f>Lists!C:C</f>
        <v>REG001</v>
      </c>
      <c r="B116" s="190">
        <f t="shared" si="12"/>
        <v>1.8</v>
      </c>
      <c r="C116" s="190">
        <f t="shared" si="13"/>
        <v>0.3</v>
      </c>
      <c r="D116" s="190">
        <f t="shared" si="14"/>
        <v>5</v>
      </c>
      <c r="E116" s="190">
        <f t="shared" si="15"/>
        <v>0</v>
      </c>
      <c r="F116" s="190">
        <f>'Data Reliability'!B116</f>
        <v>1.1000000000000001</v>
      </c>
      <c r="G116" s="191">
        <f>Reliability_updated!V116</f>
        <v>423.1</v>
      </c>
      <c r="H116" s="191">
        <f>'Data Reliability'!C116</f>
        <v>0</v>
      </c>
      <c r="I116" t="str">
        <f>IF(Reliability!B116="x","x",(IF(ROUNDUP(Reliability!B116,0)=1,"Very High",IF(ROUNDUP(Reliability!B116,0)=2,"High",IF(ROUNDUP(Reliability!B116,0)=3,"Medium",IF(ROUNDUP(Reliability!B116,0)=4,"Low","Very Low"))))))</f>
        <v>High</v>
      </c>
    </row>
    <row r="117" spans="1:9" x14ac:dyDescent="0.35">
      <c r="A117" s="189" t="str">
        <f>Lists!C:C</f>
        <v>REG002</v>
      </c>
      <c r="B117" s="190">
        <f t="shared" si="12"/>
        <v>2.6</v>
      </c>
      <c r="C117" s="190">
        <f t="shared" si="13"/>
        <v>2.8</v>
      </c>
      <c r="D117" s="190">
        <f t="shared" si="14"/>
        <v>5</v>
      </c>
      <c r="E117" s="190">
        <f t="shared" si="15"/>
        <v>0</v>
      </c>
      <c r="F117" s="190">
        <f>'Data Reliability'!B117</f>
        <v>2.1</v>
      </c>
      <c r="G117" s="191">
        <f>Reliability_updated!V117</f>
        <v>864.9</v>
      </c>
      <c r="H117" s="191">
        <f>'Data Reliability'!C117</f>
        <v>0</v>
      </c>
      <c r="I117" t="str">
        <f>IF(Reliability!B117="x","x",(IF(ROUNDUP(Reliability!B117,0)=1,"Very High",IF(ROUNDUP(Reliability!B117,0)=2,"High",IF(ROUNDUP(Reliability!B117,0)=3,"Medium",IF(ROUNDUP(Reliability!B117,0)=4,"Low","Very Low"))))))</f>
        <v>Medium</v>
      </c>
    </row>
    <row r="118" spans="1:9" x14ac:dyDescent="0.35">
      <c r="A118" s="189" t="str">
        <f>Lists!C:C</f>
        <v>REG004</v>
      </c>
      <c r="B118" s="190">
        <f t="shared" si="12"/>
        <v>2.5</v>
      </c>
      <c r="C118" s="190">
        <f t="shared" si="13"/>
        <v>2.5</v>
      </c>
      <c r="D118" s="190">
        <f t="shared" si="14"/>
        <v>5</v>
      </c>
      <c r="E118" s="190">
        <f t="shared" si="15"/>
        <v>0</v>
      </c>
      <c r="F118" s="190">
        <f>'Data Reliability'!B118</f>
        <v>2</v>
      </c>
      <c r="G118" s="191">
        <f>Reliability_updated!V118</f>
        <v>430.8</v>
      </c>
      <c r="H118" s="191">
        <f>'Data Reliability'!C118</f>
        <v>0</v>
      </c>
      <c r="I118" t="str">
        <f>IF(Reliability!B118="x","x",(IF(ROUNDUP(Reliability!B118,0)=1,"Very High",IF(ROUNDUP(Reliability!B118,0)=2,"High",IF(ROUNDUP(Reliability!B118,0)=3,"Medium",IF(ROUNDUP(Reliability!B118,0)=4,"Low","Very Low"))))))</f>
        <v>Medium</v>
      </c>
    </row>
    <row r="119" spans="1:9" x14ac:dyDescent="0.35">
      <c r="A119" s="189" t="str">
        <f>Lists!C:C</f>
        <v>REG006</v>
      </c>
      <c r="B119" s="190">
        <f t="shared" si="12"/>
        <v>2</v>
      </c>
      <c r="C119" s="190">
        <f t="shared" si="13"/>
        <v>2.8</v>
      </c>
      <c r="D119" s="190">
        <f t="shared" si="14"/>
        <v>3.3</v>
      </c>
      <c r="E119" s="190">
        <f t="shared" si="15"/>
        <v>0</v>
      </c>
      <c r="F119" s="190">
        <f>'Data Reliability'!B119</f>
        <v>2.1</v>
      </c>
      <c r="G119" s="191">
        <f>Reliability_updated!V119</f>
        <v>244.1</v>
      </c>
      <c r="H119" s="191">
        <f>'Data Reliability'!C119</f>
        <v>0</v>
      </c>
      <c r="I119" t="str">
        <f>IF(Reliability!B119="x","x",(IF(ROUNDUP(Reliability!B119,0)=1,"Very High",IF(ROUNDUP(Reliability!B119,0)=2,"High",IF(ROUNDUP(Reliability!B119,0)=3,"Medium",IF(ROUNDUP(Reliability!B119,0)=4,"Low","Very Low"))))))</f>
        <v>High</v>
      </c>
    </row>
    <row r="120" spans="1:9" x14ac:dyDescent="0.35">
      <c r="A120" s="189" t="str">
        <f>Lists!C:C</f>
        <v>REG007</v>
      </c>
      <c r="B120" s="190">
        <f t="shared" si="12"/>
        <v>1.9</v>
      </c>
      <c r="C120" s="190">
        <f t="shared" si="13"/>
        <v>2.2999999999999998</v>
      </c>
      <c r="D120" s="190">
        <f t="shared" si="14"/>
        <v>3.3</v>
      </c>
      <c r="E120" s="190">
        <f t="shared" si="15"/>
        <v>0</v>
      </c>
      <c r="F120" s="190">
        <f>'Data Reliability'!B120</f>
        <v>1.9</v>
      </c>
      <c r="G120" s="191">
        <f>Reliability_updated!V120</f>
        <v>238.7</v>
      </c>
      <c r="H120" s="191">
        <f>'Data Reliability'!C120</f>
        <v>0</v>
      </c>
      <c r="I120" t="str">
        <f>IF(Reliability!B120="x","x",(IF(ROUNDUP(Reliability!B120,0)=1,"Very High",IF(ROUNDUP(Reliability!B120,0)=2,"High",IF(ROUNDUP(Reliability!B120,0)=3,"Medium",IF(ROUNDUP(Reliability!B120,0)=4,"Low","Very Low"))))))</f>
        <v>High</v>
      </c>
    </row>
    <row r="121" spans="1:9" x14ac:dyDescent="0.35">
      <c r="A121" s="189" t="str">
        <f>Lists!C:C</f>
        <v>REG008</v>
      </c>
      <c r="B121" s="190">
        <f t="shared" si="12"/>
        <v>1.9</v>
      </c>
      <c r="C121" s="190">
        <f t="shared" si="13"/>
        <v>2.2999999999999998</v>
      </c>
      <c r="D121" s="190">
        <f t="shared" si="14"/>
        <v>3.3</v>
      </c>
      <c r="E121" s="190">
        <f t="shared" si="15"/>
        <v>0</v>
      </c>
      <c r="F121" s="190">
        <f>'Data Reliability'!B121</f>
        <v>1.9</v>
      </c>
      <c r="G121" s="191">
        <f>Reliability_updated!V121</f>
        <v>238.7</v>
      </c>
      <c r="H121" s="191">
        <f>'Data Reliability'!C121</f>
        <v>0</v>
      </c>
      <c r="I121" t="str">
        <f>IF(Reliability!B121="x","x",(IF(ROUNDUP(Reliability!B121,0)=1,"Very High",IF(ROUNDUP(Reliability!B121,0)=2,"High",IF(ROUNDUP(Reliability!B121,0)=3,"Medium",IF(ROUNDUP(Reliability!B121,0)=4,"Low","Very Low"))))))</f>
        <v>High</v>
      </c>
    </row>
    <row r="122" spans="1:9" x14ac:dyDescent="0.35">
      <c r="A122" s="189" t="str">
        <f>Lists!C:C</f>
        <v>REG011</v>
      </c>
      <c r="B122" s="190">
        <f t="shared" si="12"/>
        <v>1.4</v>
      </c>
      <c r="C122" s="190">
        <f t="shared" si="13"/>
        <v>1.8</v>
      </c>
      <c r="D122" s="190">
        <f t="shared" si="14"/>
        <v>2.4</v>
      </c>
      <c r="E122" s="190">
        <f t="shared" si="15"/>
        <v>0</v>
      </c>
      <c r="F122" s="190">
        <f>'Data Reliability'!B122</f>
        <v>1.7</v>
      </c>
      <c r="G122" s="191">
        <f>Reliability_updated!V122</f>
        <v>178.4</v>
      </c>
      <c r="H122" s="191">
        <f>'Data Reliability'!C122</f>
        <v>0</v>
      </c>
      <c r="I122" t="str">
        <f>IF(Reliability!B122="x","x",(IF(ROUNDUP(Reliability!B122,0)=1,"Very High",IF(ROUNDUP(Reliability!B122,0)=2,"High",IF(ROUNDUP(Reliability!B122,0)=3,"Medium",IF(ROUNDUP(Reliability!B122,0)=4,"Low","Very Low"))))))</f>
        <v>High</v>
      </c>
    </row>
    <row r="123" spans="1:9" x14ac:dyDescent="0.35">
      <c r="A123" s="189" t="str">
        <f>Lists!C:C</f>
        <v>REG012</v>
      </c>
      <c r="B123" s="190">
        <f t="shared" si="12"/>
        <v>1.2</v>
      </c>
      <c r="C123" s="190">
        <f t="shared" si="13"/>
        <v>1.5</v>
      </c>
      <c r="D123" s="190">
        <f t="shared" si="14"/>
        <v>2.2000000000000002</v>
      </c>
      <c r="E123" s="190">
        <f t="shared" si="15"/>
        <v>0</v>
      </c>
      <c r="F123" s="190">
        <f>'Data Reliability'!B123</f>
        <v>1.6</v>
      </c>
      <c r="G123" s="191">
        <f>Reliability_updated!V123</f>
        <v>161.30000000000001</v>
      </c>
      <c r="H123" s="191">
        <f>'Data Reliability'!C123</f>
        <v>0</v>
      </c>
      <c r="I123" t="str">
        <f>IF(Reliability!B123="x","x",(IF(ROUNDUP(Reliability!B123,0)=1,"Very High",IF(ROUNDUP(Reliability!B123,0)=2,"High",IF(ROUNDUP(Reliability!B123,0)=3,"Medium",IF(ROUNDUP(Reliability!B123,0)=4,"Low","Very Low"))))))</f>
        <v>High</v>
      </c>
    </row>
    <row r="124" spans="1:9" x14ac:dyDescent="0.35">
      <c r="A124" s="189" t="str">
        <f>Lists!C:C</f>
        <v>REG013</v>
      </c>
      <c r="B124" s="190">
        <f t="shared" si="12"/>
        <v>2</v>
      </c>
      <c r="C124" s="190">
        <f t="shared" si="13"/>
        <v>2.5</v>
      </c>
      <c r="D124" s="190">
        <f t="shared" si="14"/>
        <v>3.4</v>
      </c>
      <c r="E124" s="190">
        <f t="shared" si="15"/>
        <v>0</v>
      </c>
      <c r="F124" s="190">
        <f>'Data Reliability'!B124</f>
        <v>2</v>
      </c>
      <c r="G124" s="191">
        <f>Reliability_updated!V124</f>
        <v>245.5</v>
      </c>
      <c r="H124" s="191">
        <f>'Data Reliability'!C124</f>
        <v>0</v>
      </c>
      <c r="I124" t="str">
        <f>IF(Reliability!B124="x","x",(IF(ROUNDUP(Reliability!B124,0)=1,"Very High",IF(ROUNDUP(Reliability!B124,0)=2,"High",IF(ROUNDUP(Reliability!B124,0)=3,"Medium",IF(ROUNDUP(Reliability!B124,0)=4,"Low","Very Low"))))))</f>
        <v>High</v>
      </c>
    </row>
    <row r="125" spans="1:9" x14ac:dyDescent="0.35">
      <c r="A125" s="189" t="str">
        <f>Lists!C:C</f>
        <v>REG014</v>
      </c>
      <c r="B125" s="190">
        <f t="shared" si="12"/>
        <v>1.8</v>
      </c>
      <c r="C125" s="190">
        <f t="shared" si="13"/>
        <v>2.2999999999999998</v>
      </c>
      <c r="D125" s="190">
        <f t="shared" si="14"/>
        <v>3.2</v>
      </c>
      <c r="E125" s="190">
        <f t="shared" si="15"/>
        <v>0</v>
      </c>
      <c r="F125" s="190">
        <f>'Data Reliability'!B125</f>
        <v>1.9</v>
      </c>
      <c r="G125" s="191">
        <f>Reliability_updated!V125</f>
        <v>233.3</v>
      </c>
      <c r="H125" s="191">
        <f>'Data Reliability'!C125</f>
        <v>0</v>
      </c>
      <c r="I125" t="str">
        <f>IF(Reliability!B125="x","x",(IF(ROUNDUP(Reliability!B125,0)=1,"Very High",IF(ROUNDUP(Reliability!B125,0)=2,"High",IF(ROUNDUP(Reliability!B125,0)=3,"Medium",IF(ROUNDUP(Reliability!B125,0)=4,"Low","Very Low"))))))</f>
        <v>High</v>
      </c>
    </row>
    <row r="126" spans="1:9" x14ac:dyDescent="0.35">
      <c r="A126" s="189" t="str">
        <f>Lists!C:C</f>
        <v>REG015</v>
      </c>
      <c r="B126" s="190">
        <f t="shared" si="12"/>
        <v>3</v>
      </c>
      <c r="C126" s="190">
        <f t="shared" si="13"/>
        <v>4</v>
      </c>
      <c r="D126" s="190">
        <f t="shared" si="14"/>
        <v>5</v>
      </c>
      <c r="E126" s="190">
        <f t="shared" si="15"/>
        <v>0</v>
      </c>
      <c r="F126" s="190">
        <f>'Data Reliability'!B126</f>
        <v>2.6</v>
      </c>
      <c r="G126" s="191">
        <f>Reliability_updated!V126</f>
        <v>466.8</v>
      </c>
      <c r="H126" s="191">
        <f>'Data Reliability'!C126</f>
        <v>0</v>
      </c>
      <c r="I126" t="str">
        <f>IF(Reliability!B126="x","x",(IF(ROUNDUP(Reliability!B126,0)=1,"Very High",IF(ROUNDUP(Reliability!B126,0)=2,"High",IF(ROUNDUP(Reliability!B126,0)=3,"Medium",IF(ROUNDUP(Reliability!B126,0)=4,"Low","Very Low"))))))</f>
        <v>Medium</v>
      </c>
    </row>
    <row r="127" spans="1:9" x14ac:dyDescent="0.35">
      <c r="A127" s="189" t="str">
        <f>Lists!C:C</f>
        <v>ROU002</v>
      </c>
      <c r="B127" s="190">
        <f t="shared" si="12"/>
        <v>0.8</v>
      </c>
      <c r="C127" s="190">
        <f t="shared" si="13"/>
        <v>2</v>
      </c>
      <c r="D127" s="190">
        <f t="shared" si="14"/>
        <v>0.3</v>
      </c>
      <c r="E127" s="190">
        <f t="shared" si="15"/>
        <v>0</v>
      </c>
      <c r="F127" s="190">
        <f>'Data Reliability'!B127</f>
        <v>1.8</v>
      </c>
      <c r="G127" s="191">
        <f>Reliability_updated!V127</f>
        <v>21.9</v>
      </c>
      <c r="H127" s="191">
        <f>'Data Reliability'!C127</f>
        <v>0</v>
      </c>
      <c r="I127" t="str">
        <f>IF(Reliability!B127="x","x",(IF(ROUNDUP(Reliability!B127,0)=1,"Very High",IF(ROUNDUP(Reliability!B127,0)=2,"High",IF(ROUNDUP(Reliability!B127,0)=3,"Medium",IF(ROUNDUP(Reliability!B127,0)=4,"Low","Very Low"))))))</f>
        <v>Very High</v>
      </c>
    </row>
    <row r="128" spans="1:9" x14ac:dyDescent="0.35">
      <c r="A128" s="189" t="str">
        <f>Lists!C:C</f>
        <v>RUS002</v>
      </c>
      <c r="B128" s="190">
        <f t="shared" si="12"/>
        <v>1.1000000000000001</v>
      </c>
      <c r="C128" s="190">
        <f t="shared" si="13"/>
        <v>3</v>
      </c>
      <c r="D128" s="190">
        <f t="shared" si="14"/>
        <v>0.3</v>
      </c>
      <c r="E128" s="190">
        <f t="shared" si="15"/>
        <v>0</v>
      </c>
      <c r="F128" s="190">
        <f>'Data Reliability'!B128</f>
        <v>2.2000000000000002</v>
      </c>
      <c r="G128" s="191">
        <f>Reliability_updated!V128</f>
        <v>24.7</v>
      </c>
      <c r="H128" s="191">
        <f>'Data Reliability'!C128</f>
        <v>0</v>
      </c>
      <c r="I128" t="str">
        <f>IF(Reliability!B128="x","x",(IF(ROUNDUP(Reliability!B128,0)=1,"Very High",IF(ROUNDUP(Reliability!B128,0)=2,"High",IF(ROUNDUP(Reliability!B128,0)=3,"Medium",IF(ROUNDUP(Reliability!B128,0)=4,"Low","Very Low"))))))</f>
        <v>High</v>
      </c>
    </row>
    <row r="129" spans="1:9" x14ac:dyDescent="0.35">
      <c r="A129" s="189" t="str">
        <f>Lists!C:C</f>
        <v>RWA002</v>
      </c>
      <c r="B129" s="190">
        <f t="shared" si="12"/>
        <v>2.1</v>
      </c>
      <c r="C129" s="190">
        <f t="shared" si="13"/>
        <v>2.8</v>
      </c>
      <c r="D129" s="190">
        <f t="shared" si="14"/>
        <v>0.2</v>
      </c>
      <c r="E129" s="190">
        <f t="shared" si="15"/>
        <v>3.3</v>
      </c>
      <c r="F129" s="190">
        <f>'Data Reliability'!B129</f>
        <v>2.1</v>
      </c>
      <c r="G129" s="191">
        <f>Reliability_updated!V129</f>
        <v>13.2</v>
      </c>
      <c r="H129" s="191">
        <f>'Data Reliability'!C129</f>
        <v>2</v>
      </c>
      <c r="I129" t="str">
        <f>IF(Reliability!B129="x","x",(IF(ROUNDUP(Reliability!B129,0)=1,"Very High",IF(ROUNDUP(Reliability!B129,0)=2,"High",IF(ROUNDUP(Reliability!B129,0)=3,"Medium",IF(ROUNDUP(Reliability!B129,0)=4,"Low","Very Low"))))))</f>
        <v>Medium</v>
      </c>
    </row>
    <row r="130" spans="1:9" x14ac:dyDescent="0.35">
      <c r="A130" s="189" t="str">
        <f>Lists!C:C</f>
        <v>SDN001</v>
      </c>
      <c r="B130" s="190">
        <f t="shared" si="12"/>
        <v>0.2</v>
      </c>
      <c r="C130" s="190">
        <f t="shared" si="13"/>
        <v>0.3</v>
      </c>
      <c r="D130" s="190">
        <f t="shared" si="14"/>
        <v>0.3</v>
      </c>
      <c r="E130" s="190">
        <f t="shared" si="15"/>
        <v>0</v>
      </c>
      <c r="F130" s="190">
        <f>'Data Reliability'!B130</f>
        <v>1.1000000000000001</v>
      </c>
      <c r="G130" s="191">
        <f>Reliability_updated!V130</f>
        <v>20.100000000000001</v>
      </c>
      <c r="H130" s="191">
        <f>'Data Reliability'!C130</f>
        <v>0</v>
      </c>
      <c r="I130" t="str">
        <f>IF(Reliability!B130="x","x",(IF(ROUNDUP(Reliability!B130,0)=1,"Very High",IF(ROUNDUP(Reliability!B130,0)=2,"High",IF(ROUNDUP(Reliability!B130,0)=3,"Medium",IF(ROUNDUP(Reliability!B130,0)=4,"Low","Very Low"))))))</f>
        <v>Very High</v>
      </c>
    </row>
    <row r="131" spans="1:9" x14ac:dyDescent="0.35">
      <c r="A131" s="189" t="str">
        <f>Lists!C:C</f>
        <v>SDN005</v>
      </c>
      <c r="B131" s="190">
        <f t="shared" ref="B131:B162" si="16">ROUND(AVERAGE(C131:E131),1)</f>
        <v>0.4</v>
      </c>
      <c r="C131" s="190">
        <f t="shared" ref="C131:C163" si="17">IF(F131="x","x",ROUND((5-(3-F131)/2*5),1))</f>
        <v>0.8</v>
      </c>
      <c r="D131" s="190">
        <f t="shared" ref="D131:D163" si="18">IF(G131&gt;365,5,ROUND((5-(365-G131)/364*5),1))</f>
        <v>0.3</v>
      </c>
      <c r="E131" s="190">
        <f t="shared" ref="E131:E163" si="19">IF(H131&gt;3,5,ROUND((5-(3-H131)/3*5),1))</f>
        <v>0</v>
      </c>
      <c r="F131" s="190">
        <f>'Data Reliability'!B131</f>
        <v>1.3</v>
      </c>
      <c r="G131" s="191">
        <f>Reliability_updated!V131</f>
        <v>20</v>
      </c>
      <c r="H131" s="191">
        <f>'Data Reliability'!C131</f>
        <v>0</v>
      </c>
      <c r="I131" t="str">
        <f>IF(Reliability!B131="x","x",(IF(ROUNDUP(Reliability!B131,0)=1,"Very High",IF(ROUNDUP(Reliability!B131,0)=2,"High",IF(ROUNDUP(Reliability!B131,0)=3,"Medium",IF(ROUNDUP(Reliability!B131,0)=4,"Low","Very Low"))))))</f>
        <v>Very High</v>
      </c>
    </row>
    <row r="132" spans="1:9" x14ac:dyDescent="0.35">
      <c r="A132" s="189" t="str">
        <f>Lists!C:C</f>
        <v>SEN002</v>
      </c>
      <c r="B132" s="190">
        <f t="shared" si="16"/>
        <v>1.3</v>
      </c>
      <c r="C132" s="190">
        <f t="shared" si="17"/>
        <v>0.3</v>
      </c>
      <c r="D132" s="190">
        <f t="shared" si="18"/>
        <v>3.7</v>
      </c>
      <c r="E132" s="190">
        <f t="shared" si="19"/>
        <v>0</v>
      </c>
      <c r="F132" s="190">
        <f>'Data Reliability'!B132</f>
        <v>1.1000000000000001</v>
      </c>
      <c r="G132" s="191">
        <f>Reliability_updated!V132</f>
        <v>270.7</v>
      </c>
      <c r="H132" s="191">
        <f>'Data Reliability'!C132</f>
        <v>0</v>
      </c>
      <c r="I132" t="str">
        <f>IF(Reliability!B132="x","x",(IF(ROUNDUP(Reliability!B132,0)=1,"Very High",IF(ROUNDUP(Reliability!B132,0)=2,"High",IF(ROUNDUP(Reliability!B132,0)=3,"Medium",IF(ROUNDUP(Reliability!B132,0)=4,"Low","Very Low"))))))</f>
        <v>High</v>
      </c>
    </row>
    <row r="133" spans="1:9" x14ac:dyDescent="0.35">
      <c r="A133" s="189" t="str">
        <f>Lists!C:C</f>
        <v>SLV001</v>
      </c>
      <c r="B133" s="190">
        <f t="shared" si="16"/>
        <v>0.9</v>
      </c>
      <c r="C133" s="190">
        <f t="shared" si="17"/>
        <v>2.5</v>
      </c>
      <c r="D133" s="190">
        <f t="shared" si="18"/>
        <v>0.2</v>
      </c>
      <c r="E133" s="190">
        <f t="shared" si="19"/>
        <v>0</v>
      </c>
      <c r="F133" s="190">
        <f>'Data Reliability'!B133</f>
        <v>2</v>
      </c>
      <c r="G133" s="191">
        <f>Reliability_updated!V133</f>
        <v>13.3</v>
      </c>
      <c r="H133" s="191">
        <f>'Data Reliability'!C133</f>
        <v>0</v>
      </c>
      <c r="I133" t="str">
        <f>IF(Reliability!B133="x","x",(IF(ROUNDUP(Reliability!B133,0)=1,"Very High",IF(ROUNDUP(Reliability!B133,0)=2,"High",IF(ROUNDUP(Reliability!B133,0)=3,"Medium",IF(ROUNDUP(Reliability!B133,0)=4,"Low","Very Low"))))))</f>
        <v>Very High</v>
      </c>
    </row>
    <row r="134" spans="1:9" x14ac:dyDescent="0.35">
      <c r="A134" s="189" t="str">
        <f>Lists!C:C</f>
        <v>SOM001</v>
      </c>
      <c r="B134" s="190">
        <f t="shared" si="16"/>
        <v>0.9</v>
      </c>
      <c r="C134" s="190">
        <f t="shared" si="17"/>
        <v>2</v>
      </c>
      <c r="D134" s="190">
        <f t="shared" si="18"/>
        <v>0.6</v>
      </c>
      <c r="E134" s="190">
        <f t="shared" si="19"/>
        <v>0</v>
      </c>
      <c r="F134" s="190">
        <f>'Data Reliability'!B134</f>
        <v>1.8</v>
      </c>
      <c r="G134" s="191">
        <f>Reliability_updated!V134</f>
        <v>44.7</v>
      </c>
      <c r="H134" s="191">
        <f>'Data Reliability'!C134</f>
        <v>0</v>
      </c>
      <c r="I134" t="str">
        <f>IF(Reliability!B134="x","x",(IF(ROUNDUP(Reliability!B134,0)=1,"Very High",IF(ROUNDUP(Reliability!B134,0)=2,"High",IF(ROUNDUP(Reliability!B134,0)=3,"Medium",IF(ROUNDUP(Reliability!B134,0)=4,"Low","Very Low"))))))</f>
        <v>Very High</v>
      </c>
    </row>
    <row r="135" spans="1:9" x14ac:dyDescent="0.35">
      <c r="A135" s="189" t="str">
        <f>Lists!C:C</f>
        <v>SOM002</v>
      </c>
      <c r="B135" s="190">
        <f t="shared" si="16"/>
        <v>1.4</v>
      </c>
      <c r="C135" s="190">
        <f t="shared" si="17"/>
        <v>2.2999999999999998</v>
      </c>
      <c r="D135" s="190">
        <f t="shared" si="18"/>
        <v>0.2</v>
      </c>
      <c r="E135" s="190">
        <f t="shared" si="19"/>
        <v>1.7</v>
      </c>
      <c r="F135" s="190">
        <f>'Data Reliability'!B135</f>
        <v>1.9</v>
      </c>
      <c r="G135" s="191">
        <f>Reliability_updated!V135</f>
        <v>13.4</v>
      </c>
      <c r="H135" s="191">
        <f>'Data Reliability'!C135</f>
        <v>1</v>
      </c>
      <c r="I135" t="str">
        <f>IF(Reliability!B135="x","x",(IF(ROUNDUP(Reliability!B135,0)=1,"Very High",IF(ROUNDUP(Reliability!B135,0)=2,"High",IF(ROUNDUP(Reliability!B135,0)=3,"Medium",IF(ROUNDUP(Reliability!B135,0)=4,"Low","Very Low"))))))</f>
        <v>High</v>
      </c>
    </row>
    <row r="136" spans="1:9" x14ac:dyDescent="0.35">
      <c r="A136" s="189" t="str">
        <f>Lists!C:C</f>
        <v>SSD001</v>
      </c>
      <c r="B136" s="190">
        <f t="shared" si="16"/>
        <v>1.2</v>
      </c>
      <c r="C136" s="190">
        <f t="shared" si="17"/>
        <v>3.5</v>
      </c>
      <c r="D136" s="190">
        <f t="shared" si="18"/>
        <v>0.2</v>
      </c>
      <c r="E136" s="190">
        <f t="shared" si="19"/>
        <v>0</v>
      </c>
      <c r="F136" s="190">
        <f>'Data Reliability'!B136</f>
        <v>2.4</v>
      </c>
      <c r="G136" s="191">
        <f>Reliability_updated!V136</f>
        <v>13.6</v>
      </c>
      <c r="H136" s="191">
        <f>'Data Reliability'!C136</f>
        <v>0</v>
      </c>
      <c r="I136" t="str">
        <f>IF(Reliability!B136="x","x",(IF(ROUNDUP(Reliability!B136,0)=1,"Very High",IF(ROUNDUP(Reliability!B136,0)=2,"High",IF(ROUNDUP(Reliability!B136,0)=3,"Medium",IF(ROUNDUP(Reliability!B136,0)=4,"Low","Very Low"))))))</f>
        <v>High</v>
      </c>
    </row>
    <row r="137" spans="1:9" x14ac:dyDescent="0.35">
      <c r="A137" s="189" t="str">
        <f>Lists!C:C</f>
        <v>SVK002</v>
      </c>
      <c r="B137" s="190">
        <f t="shared" si="16"/>
        <v>0.8</v>
      </c>
      <c r="C137" s="190">
        <f t="shared" si="17"/>
        <v>2</v>
      </c>
      <c r="D137" s="190">
        <f t="shared" si="18"/>
        <v>0.3</v>
      </c>
      <c r="E137" s="190">
        <f t="shared" si="19"/>
        <v>0</v>
      </c>
      <c r="F137" s="190">
        <f>'Data Reliability'!B137</f>
        <v>1.8</v>
      </c>
      <c r="G137" s="191">
        <f>Reliability_updated!V137</f>
        <v>22.4</v>
      </c>
      <c r="H137" s="191">
        <f>'Data Reliability'!C137</f>
        <v>0</v>
      </c>
      <c r="I137" t="str">
        <f>IF(Reliability!B137="x","x",(IF(ROUNDUP(Reliability!B137,0)=1,"Very High",IF(ROUNDUP(Reliability!B137,0)=2,"High",IF(ROUNDUP(Reliability!B137,0)=3,"Medium",IF(ROUNDUP(Reliability!B137,0)=4,"Low","Very Low"))))))</f>
        <v>Very High</v>
      </c>
    </row>
    <row r="138" spans="1:9" x14ac:dyDescent="0.35">
      <c r="A138" s="189" t="str">
        <f>Lists!C:C</f>
        <v>SWZ001</v>
      </c>
      <c r="B138" s="190">
        <f t="shared" si="16"/>
        <v>1.5</v>
      </c>
      <c r="C138" s="190">
        <f t="shared" si="17"/>
        <v>2.2999999999999998</v>
      </c>
      <c r="D138" s="190">
        <f t="shared" si="18"/>
        <v>0.5</v>
      </c>
      <c r="E138" s="190">
        <f t="shared" si="19"/>
        <v>1.7</v>
      </c>
      <c r="F138" s="190">
        <f>'Data Reliability'!B138</f>
        <v>1.9</v>
      </c>
      <c r="G138" s="191">
        <f>Reliability_updated!V138</f>
        <v>39.4</v>
      </c>
      <c r="H138" s="191">
        <f>'Data Reliability'!C138</f>
        <v>1</v>
      </c>
      <c r="I138" t="str">
        <f>IF(Reliability!B138="x","x",(IF(ROUNDUP(Reliability!B138,0)=1,"Very High",IF(ROUNDUP(Reliability!B138,0)=2,"High",IF(ROUNDUP(Reliability!B138,0)=3,"Medium",IF(ROUNDUP(Reliability!B138,0)=4,"Low","Very Low"))))))</f>
        <v>High</v>
      </c>
    </row>
    <row r="139" spans="1:9" x14ac:dyDescent="0.35">
      <c r="A139" s="189" t="str">
        <f>Lists!C:C</f>
        <v>SYR003</v>
      </c>
      <c r="B139" s="190">
        <f t="shared" si="16"/>
        <v>0.6</v>
      </c>
      <c r="C139" s="190">
        <f t="shared" si="17"/>
        <v>1.5</v>
      </c>
      <c r="D139" s="190">
        <f t="shared" si="18"/>
        <v>0.3</v>
      </c>
      <c r="E139" s="190">
        <f t="shared" si="19"/>
        <v>0</v>
      </c>
      <c r="F139" s="190">
        <f>'Data Reliability'!B139</f>
        <v>1.6</v>
      </c>
      <c r="G139" s="191">
        <f>Reliability_updated!V139</f>
        <v>21.6</v>
      </c>
      <c r="H139" s="191">
        <f>'Data Reliability'!C139</f>
        <v>0</v>
      </c>
      <c r="I139" t="str">
        <f>IF(Reliability!B139="x","x",(IF(ROUNDUP(Reliability!B139,0)=1,"Very High",IF(ROUNDUP(Reliability!B139,0)=2,"High",IF(ROUNDUP(Reliability!B139,0)=3,"Medium",IF(ROUNDUP(Reliability!B139,0)=4,"Low","Very Low"))))))</f>
        <v>Very High</v>
      </c>
    </row>
    <row r="140" spans="1:9" x14ac:dyDescent="0.35">
      <c r="A140" s="189" t="str">
        <f>Lists!C:C</f>
        <v>TCD001</v>
      </c>
      <c r="B140" s="190">
        <f t="shared" si="16"/>
        <v>0.5</v>
      </c>
      <c r="C140" s="190">
        <f t="shared" si="17"/>
        <v>1.5</v>
      </c>
      <c r="D140" s="190">
        <f t="shared" si="18"/>
        <v>0.1</v>
      </c>
      <c r="E140" s="190">
        <f t="shared" si="19"/>
        <v>0</v>
      </c>
      <c r="F140" s="190">
        <f>'Data Reliability'!B140</f>
        <v>1.6</v>
      </c>
      <c r="G140" s="191">
        <f>Reliability_updated!V140</f>
        <v>10.199999999999999</v>
      </c>
      <c r="H140" s="191">
        <f>'Data Reliability'!C140</f>
        <v>0</v>
      </c>
      <c r="I140" t="str">
        <f>IF(Reliability!B140="x","x",(IF(ROUNDUP(Reliability!B140,0)=1,"Very High",IF(ROUNDUP(Reliability!B140,0)=2,"High",IF(ROUNDUP(Reliability!B140,0)=3,"Medium",IF(ROUNDUP(Reliability!B140,0)=4,"Low","Very Low"))))))</f>
        <v>Very High</v>
      </c>
    </row>
    <row r="141" spans="1:9" x14ac:dyDescent="0.35">
      <c r="A141" s="189" t="str">
        <f>Lists!C:C</f>
        <v>TCD003</v>
      </c>
      <c r="B141" s="190">
        <f t="shared" si="16"/>
        <v>0.5</v>
      </c>
      <c r="C141" s="190">
        <f t="shared" si="17"/>
        <v>1.5</v>
      </c>
      <c r="D141" s="190">
        <f t="shared" si="18"/>
        <v>0.1</v>
      </c>
      <c r="E141" s="190">
        <f t="shared" si="19"/>
        <v>0</v>
      </c>
      <c r="F141" s="190">
        <f>'Data Reliability'!B141</f>
        <v>1.6</v>
      </c>
      <c r="G141" s="191">
        <f>Reliability_updated!V141</f>
        <v>10.199999999999999</v>
      </c>
      <c r="H141" s="191">
        <f>'Data Reliability'!C141</f>
        <v>0</v>
      </c>
      <c r="I141" t="str">
        <f>IF(Reliability!B141="x","x",(IF(ROUNDUP(Reliability!B141,0)=1,"Very High",IF(ROUNDUP(Reliability!B141,0)=2,"High",IF(ROUNDUP(Reliability!B141,0)=3,"Medium",IF(ROUNDUP(Reliability!B141,0)=4,"Low","Very Low"))))))</f>
        <v>Very High</v>
      </c>
    </row>
    <row r="142" spans="1:9" x14ac:dyDescent="0.35">
      <c r="A142" s="189" t="str">
        <f>Lists!C:C</f>
        <v>TCD004</v>
      </c>
      <c r="B142" s="190">
        <f t="shared" si="16"/>
        <v>0.6</v>
      </c>
      <c r="C142" s="190">
        <f t="shared" si="17"/>
        <v>1.8</v>
      </c>
      <c r="D142" s="190">
        <f t="shared" si="18"/>
        <v>0.1</v>
      </c>
      <c r="E142" s="190">
        <f t="shared" si="19"/>
        <v>0</v>
      </c>
      <c r="F142" s="190">
        <f>'Data Reliability'!B142</f>
        <v>1.7</v>
      </c>
      <c r="G142" s="191">
        <f>Reliability_updated!V142</f>
        <v>10.199999999999999</v>
      </c>
      <c r="H142" s="191">
        <f>'Data Reliability'!C142</f>
        <v>0</v>
      </c>
      <c r="I142" t="str">
        <f>IF(Reliability!B142="x","x",(IF(ROUNDUP(Reliability!B142,0)=1,"Very High",IF(ROUNDUP(Reliability!B142,0)=2,"High",IF(ROUNDUP(Reliability!B142,0)=3,"Medium",IF(ROUNDUP(Reliability!B142,0)=4,"Low","Very Low"))))))</f>
        <v>Very High</v>
      </c>
    </row>
    <row r="143" spans="1:9" x14ac:dyDescent="0.35">
      <c r="A143" s="189" t="str">
        <f>Lists!C:C</f>
        <v>TCD005</v>
      </c>
      <c r="B143" s="190">
        <f t="shared" si="16"/>
        <v>0.6</v>
      </c>
      <c r="C143" s="190">
        <f t="shared" si="17"/>
        <v>1.8</v>
      </c>
      <c r="D143" s="190">
        <f t="shared" si="18"/>
        <v>0.1</v>
      </c>
      <c r="E143" s="190">
        <f t="shared" si="19"/>
        <v>0</v>
      </c>
      <c r="F143" s="190">
        <f>'Data Reliability'!B143</f>
        <v>1.7</v>
      </c>
      <c r="G143" s="191">
        <f>Reliability_updated!V143</f>
        <v>10.199999999999999</v>
      </c>
      <c r="H143" s="191">
        <f>'Data Reliability'!C143</f>
        <v>0</v>
      </c>
      <c r="I143" t="str">
        <f>IF(Reliability!B143="x","x",(IF(ROUNDUP(Reliability!B143,0)=1,"Very High",IF(ROUNDUP(Reliability!B143,0)=2,"High",IF(ROUNDUP(Reliability!B143,0)=3,"Medium",IF(ROUNDUP(Reliability!B143,0)=4,"Low","Very Low"))))))</f>
        <v>Very High</v>
      </c>
    </row>
    <row r="144" spans="1:9" x14ac:dyDescent="0.35">
      <c r="A144" s="189" t="str">
        <f>Lists!C:C</f>
        <v>TGO002</v>
      </c>
      <c r="B144" s="190">
        <f t="shared" si="16"/>
        <v>1</v>
      </c>
      <c r="C144" s="190">
        <f t="shared" si="17"/>
        <v>0.3</v>
      </c>
      <c r="D144" s="190">
        <f t="shared" si="18"/>
        <v>2.8</v>
      </c>
      <c r="E144" s="190">
        <f t="shared" si="19"/>
        <v>0</v>
      </c>
      <c r="F144" s="190">
        <f>'Data Reliability'!B144</f>
        <v>1.1000000000000001</v>
      </c>
      <c r="G144" s="191">
        <f>Reliability_updated!V144</f>
        <v>203.5</v>
      </c>
      <c r="H144" s="191">
        <f>'Data Reliability'!C144</f>
        <v>0</v>
      </c>
      <c r="I144" t="str">
        <f>IF(Reliability!B144="x","x",(IF(ROUNDUP(Reliability!B144,0)=1,"Very High",IF(ROUNDUP(Reliability!B144,0)=2,"High",IF(ROUNDUP(Reliability!B144,0)=3,"Medium",IF(ROUNDUP(Reliability!B144,0)=4,"Low","Very Low"))))))</f>
        <v>Very High</v>
      </c>
    </row>
    <row r="145" spans="1:9" x14ac:dyDescent="0.35">
      <c r="A145" s="189" t="str">
        <f>Lists!C:C</f>
        <v>THA003</v>
      </c>
      <c r="B145" s="190">
        <f t="shared" si="16"/>
        <v>0.7</v>
      </c>
      <c r="C145" s="190">
        <f t="shared" si="17"/>
        <v>2</v>
      </c>
      <c r="D145" s="190">
        <f t="shared" si="18"/>
        <v>0.2</v>
      </c>
      <c r="E145" s="190">
        <f t="shared" si="19"/>
        <v>0</v>
      </c>
      <c r="F145" s="190">
        <f>'Data Reliability'!B145</f>
        <v>1.8</v>
      </c>
      <c r="G145" s="191">
        <f>Reliability_updated!V145</f>
        <v>13.4</v>
      </c>
      <c r="H145" s="191">
        <f>'Data Reliability'!C145</f>
        <v>0</v>
      </c>
      <c r="I145" t="str">
        <f>IF(Reliability!B145="x","x",(IF(ROUNDUP(Reliability!B145,0)=1,"Very High",IF(ROUNDUP(Reliability!B145,0)=2,"High",IF(ROUNDUP(Reliability!B145,0)=3,"Medium",IF(ROUNDUP(Reliability!B145,0)=4,"Low","Very Low"))))))</f>
        <v>Very High</v>
      </c>
    </row>
    <row r="146" spans="1:9" x14ac:dyDescent="0.35">
      <c r="A146" s="189" t="str">
        <f>Lists!C:C</f>
        <v>TLS003</v>
      </c>
      <c r="B146" s="190">
        <f t="shared" si="16"/>
        <v>0.2</v>
      </c>
      <c r="C146" s="190">
        <f t="shared" si="17"/>
        <v>0.3</v>
      </c>
      <c r="D146" s="190">
        <f t="shared" si="18"/>
        <v>0.2</v>
      </c>
      <c r="E146" s="190">
        <f t="shared" si="19"/>
        <v>0</v>
      </c>
      <c r="F146" s="190">
        <f>'Data Reliability'!B146</f>
        <v>1.1000000000000001</v>
      </c>
      <c r="G146" s="191">
        <f>Reliability_updated!V146</f>
        <v>13.4</v>
      </c>
      <c r="H146" s="191">
        <f>'Data Reliability'!C146</f>
        <v>0</v>
      </c>
      <c r="I146" t="str">
        <f>IF(Reliability!B146="x","x",(IF(ROUNDUP(Reliability!B146,0)=1,"Very High",IF(ROUNDUP(Reliability!B146,0)=2,"High",IF(ROUNDUP(Reliability!B146,0)=3,"Medium",IF(ROUNDUP(Reliability!B146,0)=4,"Low","Very Low"))))))</f>
        <v>Very High</v>
      </c>
    </row>
    <row r="147" spans="1:9" x14ac:dyDescent="0.35">
      <c r="A147" s="189" t="str">
        <f>Lists!C:C</f>
        <v>TTO002</v>
      </c>
      <c r="B147" s="190">
        <f t="shared" si="16"/>
        <v>1.9</v>
      </c>
      <c r="C147" s="190">
        <f t="shared" si="17"/>
        <v>2.2999999999999998</v>
      </c>
      <c r="D147" s="190">
        <f t="shared" si="18"/>
        <v>0.1</v>
      </c>
      <c r="E147" s="190">
        <f t="shared" si="19"/>
        <v>3.3</v>
      </c>
      <c r="F147" s="190">
        <f>'Data Reliability'!B147</f>
        <v>1.9</v>
      </c>
      <c r="G147" s="191">
        <f>Reliability_updated!V147</f>
        <v>10.9</v>
      </c>
      <c r="H147" s="191">
        <f>'Data Reliability'!C147</f>
        <v>2</v>
      </c>
      <c r="I147" t="str">
        <f>IF(Reliability!B147="x","x",(IF(ROUNDUP(Reliability!B147,0)=1,"Very High",IF(ROUNDUP(Reliability!B147,0)=2,"High",IF(ROUNDUP(Reliability!B147,0)=3,"Medium",IF(ROUNDUP(Reliability!B147,0)=4,"Low","Very Low"))))))</f>
        <v>High</v>
      </c>
    </row>
    <row r="148" spans="1:9" x14ac:dyDescent="0.35">
      <c r="A148" s="189" t="str">
        <f>Lists!C:C</f>
        <v>TUN002</v>
      </c>
      <c r="B148" s="190">
        <f t="shared" si="16"/>
        <v>0.8</v>
      </c>
      <c r="C148" s="190">
        <f t="shared" si="17"/>
        <v>2</v>
      </c>
      <c r="D148" s="190">
        <f t="shared" si="18"/>
        <v>0.3</v>
      </c>
      <c r="E148" s="190">
        <f t="shared" si="19"/>
        <v>0</v>
      </c>
      <c r="F148" s="190">
        <f>'Data Reliability'!B148</f>
        <v>1.8</v>
      </c>
      <c r="G148" s="191">
        <f>Reliability_updated!V148</f>
        <v>21.3</v>
      </c>
      <c r="H148" s="191">
        <f>'Data Reliability'!C148</f>
        <v>0</v>
      </c>
      <c r="I148" t="str">
        <f>IF(Reliability!B148="x","x",(IF(ROUNDUP(Reliability!B148,0)=1,"Very High",IF(ROUNDUP(Reliability!B148,0)=2,"High",IF(ROUNDUP(Reliability!B148,0)=3,"Medium",IF(ROUNDUP(Reliability!B148,0)=4,"Low","Very Low"))))))</f>
        <v>Very High</v>
      </c>
    </row>
    <row r="149" spans="1:9" x14ac:dyDescent="0.35">
      <c r="A149" s="189" t="str">
        <f>Lists!C:C</f>
        <v>TUR001</v>
      </c>
      <c r="B149" s="190">
        <f t="shared" si="16"/>
        <v>0.8</v>
      </c>
      <c r="C149" s="190">
        <f t="shared" si="17"/>
        <v>2.2999999999999998</v>
      </c>
      <c r="D149" s="190">
        <f t="shared" si="18"/>
        <v>0.2</v>
      </c>
      <c r="E149" s="190">
        <f t="shared" si="19"/>
        <v>0</v>
      </c>
      <c r="F149" s="190">
        <f>'Data Reliability'!B149</f>
        <v>1.9</v>
      </c>
      <c r="G149" s="191">
        <f>Reliability_updated!V149</f>
        <v>13.5</v>
      </c>
      <c r="H149" s="191">
        <f>'Data Reliability'!C149</f>
        <v>0</v>
      </c>
      <c r="I149" t="str">
        <f>IF(Reliability!B149="x","x",(IF(ROUNDUP(Reliability!B149,0)=1,"Very High",IF(ROUNDUP(Reliability!B149,0)=2,"High",IF(ROUNDUP(Reliability!B149,0)=3,"Medium",IF(ROUNDUP(Reliability!B149,0)=4,"Low","Very Low"))))))</f>
        <v>Very High</v>
      </c>
    </row>
    <row r="150" spans="1:9" x14ac:dyDescent="0.35">
      <c r="A150" s="189" t="str">
        <f>Lists!C:C</f>
        <v>TUR002</v>
      </c>
      <c r="B150" s="190">
        <f t="shared" si="16"/>
        <v>0.8</v>
      </c>
      <c r="C150" s="190">
        <f t="shared" si="17"/>
        <v>2.2999999999999998</v>
      </c>
      <c r="D150" s="190">
        <f t="shared" si="18"/>
        <v>0.2</v>
      </c>
      <c r="E150" s="190">
        <f t="shared" si="19"/>
        <v>0</v>
      </c>
      <c r="F150" s="190">
        <f>'Data Reliability'!B150</f>
        <v>1.9</v>
      </c>
      <c r="G150" s="191">
        <f>Reliability_updated!V150</f>
        <v>13.5</v>
      </c>
      <c r="H150" s="191">
        <f>'Data Reliability'!C150</f>
        <v>0</v>
      </c>
      <c r="I150" t="str">
        <f>IF(Reliability!B150="x","x",(IF(ROUNDUP(Reliability!B150,0)=1,"Very High",IF(ROUNDUP(Reliability!B150,0)=2,"High",IF(ROUNDUP(Reliability!B150,0)=3,"Medium",IF(ROUNDUP(Reliability!B150,0)=4,"Low","Very Low"))))))</f>
        <v>Very High</v>
      </c>
    </row>
    <row r="151" spans="1:9" x14ac:dyDescent="0.35">
      <c r="A151" s="189" t="str">
        <f>Lists!C:C</f>
        <v>TUR003</v>
      </c>
      <c r="B151" s="190">
        <f t="shared" si="16"/>
        <v>0.9</v>
      </c>
      <c r="C151" s="190">
        <f t="shared" si="17"/>
        <v>2.5</v>
      </c>
      <c r="D151" s="190">
        <f t="shared" si="18"/>
        <v>0.2</v>
      </c>
      <c r="E151" s="190">
        <f t="shared" si="19"/>
        <v>0</v>
      </c>
      <c r="F151" s="190">
        <f>'Data Reliability'!B151</f>
        <v>2</v>
      </c>
      <c r="G151" s="191">
        <f>Reliability_updated!V151</f>
        <v>13.5</v>
      </c>
      <c r="H151" s="191">
        <f>'Data Reliability'!C151</f>
        <v>0</v>
      </c>
      <c r="I151" t="str">
        <f>IF(Reliability!B151="x","x",(IF(ROUNDUP(Reliability!B151,0)=1,"Very High",IF(ROUNDUP(Reliability!B151,0)=2,"High",IF(ROUNDUP(Reliability!B151,0)=3,"Medium",IF(ROUNDUP(Reliability!B151,0)=4,"Low","Very Low"))))))</f>
        <v>Very High</v>
      </c>
    </row>
    <row r="152" spans="1:9" x14ac:dyDescent="0.35">
      <c r="A152" s="189" t="str">
        <f>Lists!C:C</f>
        <v>TUR004</v>
      </c>
      <c r="B152" s="190">
        <f t="shared" si="16"/>
        <v>1.8</v>
      </c>
      <c r="C152" s="190" t="str">
        <f t="shared" si="17"/>
        <v>x</v>
      </c>
      <c r="D152" s="190">
        <f t="shared" si="18"/>
        <v>0.2</v>
      </c>
      <c r="E152" s="190">
        <f t="shared" si="19"/>
        <v>3.3</v>
      </c>
      <c r="F152" s="190" t="str">
        <f>'Data Reliability'!B152</f>
        <v>x</v>
      </c>
      <c r="G152" s="191">
        <f>Reliability_updated!V152</f>
        <v>13.5</v>
      </c>
      <c r="H152" s="191">
        <f>'Data Reliability'!C152</f>
        <v>2</v>
      </c>
      <c r="I152" t="str">
        <f>IF(Reliability!B152="x","x",(IF(ROUNDUP(Reliability!B152,0)=1,"Very High",IF(ROUNDUP(Reliability!B152,0)=2,"High",IF(ROUNDUP(Reliability!B152,0)=3,"Medium",IF(ROUNDUP(Reliability!B152,0)=4,"Low","Very Low"))))))</f>
        <v>High</v>
      </c>
    </row>
    <row r="153" spans="1:9" x14ac:dyDescent="0.35">
      <c r="A153" s="189" t="str">
        <f>Lists!C:C</f>
        <v>TUR005</v>
      </c>
      <c r="B153" s="190">
        <f t="shared" si="16"/>
        <v>1.4</v>
      </c>
      <c r="C153" s="190">
        <f t="shared" si="17"/>
        <v>4</v>
      </c>
      <c r="D153" s="190">
        <f t="shared" si="18"/>
        <v>0.2</v>
      </c>
      <c r="E153" s="190">
        <f t="shared" si="19"/>
        <v>0</v>
      </c>
      <c r="F153" s="190">
        <f>'Data Reliability'!B153</f>
        <v>2.6</v>
      </c>
      <c r="G153" s="191">
        <f>Reliability_updated!V153</f>
        <v>13.5</v>
      </c>
      <c r="H153" s="191">
        <f>'Data Reliability'!C153</f>
        <v>0</v>
      </c>
      <c r="I153" t="str">
        <f>IF(Reliability!B153="x","x",(IF(ROUNDUP(Reliability!B153,0)=1,"Very High",IF(ROUNDUP(Reliability!B153,0)=2,"High",IF(ROUNDUP(Reliability!B153,0)=3,"Medium",IF(ROUNDUP(Reliability!B153,0)=4,"Low","Very Low"))))))</f>
        <v>High</v>
      </c>
    </row>
    <row r="154" spans="1:9" x14ac:dyDescent="0.35">
      <c r="A154" s="189" t="str">
        <f>Lists!C:C</f>
        <v>TZA001</v>
      </c>
      <c r="B154" s="190">
        <f t="shared" si="16"/>
        <v>1.2</v>
      </c>
      <c r="C154" s="190">
        <f t="shared" si="17"/>
        <v>2.5</v>
      </c>
      <c r="D154" s="190">
        <f t="shared" si="18"/>
        <v>1.1000000000000001</v>
      </c>
      <c r="E154" s="190">
        <f t="shared" si="19"/>
        <v>0</v>
      </c>
      <c r="F154" s="190">
        <f>'Data Reliability'!B154</f>
        <v>2</v>
      </c>
      <c r="G154" s="191">
        <f>Reliability_updated!V154</f>
        <v>78.3</v>
      </c>
      <c r="H154" s="191">
        <f>'Data Reliability'!C154</f>
        <v>0</v>
      </c>
      <c r="I154" t="str">
        <f>IF(Reliability!B154="x","x",(IF(ROUNDUP(Reliability!B154,0)=1,"Very High",IF(ROUNDUP(Reliability!B154,0)=2,"High",IF(ROUNDUP(Reliability!B154,0)=3,"Medium",IF(ROUNDUP(Reliability!B154,0)=4,"Low","Very Low"))))))</f>
        <v>High</v>
      </c>
    </row>
    <row r="155" spans="1:9" x14ac:dyDescent="0.35">
      <c r="A155" s="189" t="str">
        <f>Lists!C:C</f>
        <v>TZA002</v>
      </c>
      <c r="B155" s="190">
        <f t="shared" si="16"/>
        <v>1.1000000000000001</v>
      </c>
      <c r="C155" s="190">
        <f t="shared" si="17"/>
        <v>2.2999999999999998</v>
      </c>
      <c r="D155" s="190">
        <f t="shared" si="18"/>
        <v>1.1000000000000001</v>
      </c>
      <c r="E155" s="190">
        <f t="shared" si="19"/>
        <v>0</v>
      </c>
      <c r="F155" s="190">
        <f>'Data Reliability'!B155</f>
        <v>1.9</v>
      </c>
      <c r="G155" s="191">
        <f>Reliability_updated!V155</f>
        <v>78.3</v>
      </c>
      <c r="H155" s="191">
        <f>'Data Reliability'!C155</f>
        <v>0</v>
      </c>
      <c r="I155" t="str">
        <f>IF(Reliability!B155="x","x",(IF(ROUNDUP(Reliability!B155,0)=1,"Very High",IF(ROUNDUP(Reliability!B155,0)=2,"High",IF(ROUNDUP(Reliability!B155,0)=3,"Medium",IF(ROUNDUP(Reliability!B155,0)=4,"Low","Very Low"))))))</f>
        <v>High</v>
      </c>
    </row>
    <row r="156" spans="1:9" x14ac:dyDescent="0.35">
      <c r="A156" s="189" t="str">
        <f>Lists!C:C</f>
        <v>TZA003</v>
      </c>
      <c r="B156" s="190">
        <f t="shared" si="16"/>
        <v>1.5</v>
      </c>
      <c r="C156" s="190">
        <f t="shared" si="17"/>
        <v>1.5</v>
      </c>
      <c r="D156" s="190">
        <f t="shared" si="18"/>
        <v>3.1</v>
      </c>
      <c r="E156" s="190">
        <f t="shared" si="19"/>
        <v>0</v>
      </c>
      <c r="F156" s="190">
        <f>'Data Reliability'!B156</f>
        <v>1.6</v>
      </c>
      <c r="G156" s="191">
        <f>Reliability_updated!V156</f>
        <v>227.4</v>
      </c>
      <c r="H156" s="191">
        <f>'Data Reliability'!C156</f>
        <v>0</v>
      </c>
      <c r="I156" t="str">
        <f>IF(Reliability!B156="x","x",(IF(ROUNDUP(Reliability!B156,0)=1,"Very High",IF(ROUNDUP(Reliability!B156,0)=2,"High",IF(ROUNDUP(Reliability!B156,0)=3,"Medium",IF(ROUNDUP(Reliability!B156,0)=4,"Low","Very Low"))))))</f>
        <v>High</v>
      </c>
    </row>
    <row r="157" spans="1:9" x14ac:dyDescent="0.35">
      <c r="A157" s="189" t="str">
        <f>Lists!C:C</f>
        <v>UGA005</v>
      </c>
      <c r="B157" s="190">
        <f t="shared" si="16"/>
        <v>1.9</v>
      </c>
      <c r="C157" s="190">
        <f t="shared" si="17"/>
        <v>2.2999999999999998</v>
      </c>
      <c r="D157" s="190">
        <f t="shared" si="18"/>
        <v>0.2</v>
      </c>
      <c r="E157" s="190">
        <f t="shared" si="19"/>
        <v>3.3</v>
      </c>
      <c r="F157" s="190">
        <f>'Data Reliability'!B157</f>
        <v>1.9</v>
      </c>
      <c r="G157" s="191">
        <f>Reliability_updated!V157</f>
        <v>13.5</v>
      </c>
      <c r="H157" s="191">
        <f>'Data Reliability'!C157</f>
        <v>2</v>
      </c>
      <c r="I157" t="str">
        <f>IF(Reliability!B157="x","x",(IF(ROUNDUP(Reliability!B157,0)=1,"Very High",IF(ROUNDUP(Reliability!B157,0)=2,"High",IF(ROUNDUP(Reliability!B157,0)=3,"Medium",IF(ROUNDUP(Reliability!B157,0)=4,"Low","Very Low"))))))</f>
        <v>High</v>
      </c>
    </row>
    <row r="158" spans="1:9" x14ac:dyDescent="0.35">
      <c r="A158" s="189" t="str">
        <f>Lists!C:C</f>
        <v>UKR002</v>
      </c>
      <c r="B158" s="190">
        <f t="shared" si="16"/>
        <v>0.5</v>
      </c>
      <c r="C158" s="190">
        <f t="shared" si="17"/>
        <v>1</v>
      </c>
      <c r="D158" s="190">
        <f t="shared" si="18"/>
        <v>0.4</v>
      </c>
      <c r="E158" s="190">
        <f t="shared" si="19"/>
        <v>0</v>
      </c>
      <c r="F158" s="190">
        <f>'Data Reliability'!B158</f>
        <v>1.4</v>
      </c>
      <c r="G158" s="191">
        <f>Reliability_updated!V158</f>
        <v>26.9</v>
      </c>
      <c r="H158" s="191">
        <f>'Data Reliability'!C158</f>
        <v>0</v>
      </c>
      <c r="I158" t="str">
        <f>IF(Reliability!B158="x","x",(IF(ROUNDUP(Reliability!B158,0)=1,"Very High",IF(ROUNDUP(Reliability!B158,0)=2,"High",IF(ROUNDUP(Reliability!B158,0)=3,"Medium",IF(ROUNDUP(Reliability!B158,0)=4,"Low","Very Low"))))))</f>
        <v>Very High</v>
      </c>
    </row>
    <row r="159" spans="1:9" x14ac:dyDescent="0.35">
      <c r="A159" s="189" t="str">
        <f>Lists!C:C</f>
        <v>VEN001</v>
      </c>
      <c r="B159" s="190">
        <f t="shared" si="16"/>
        <v>0.9</v>
      </c>
      <c r="C159" s="190">
        <f t="shared" si="17"/>
        <v>2.5</v>
      </c>
      <c r="D159" s="190">
        <f t="shared" si="18"/>
        <v>0.1</v>
      </c>
      <c r="E159" s="190">
        <f t="shared" si="19"/>
        <v>0</v>
      </c>
      <c r="F159" s="190">
        <f>'Data Reliability'!B159</f>
        <v>2</v>
      </c>
      <c r="G159" s="191">
        <f>Reliability_updated!V159</f>
        <v>11</v>
      </c>
      <c r="H159" s="191">
        <f>'Data Reliability'!C159</f>
        <v>0</v>
      </c>
      <c r="I159" t="str">
        <f>IF(Reliability!B159="x","x",(IF(ROUNDUP(Reliability!B159,0)=1,"Very High",IF(ROUNDUP(Reliability!B159,0)=2,"High",IF(ROUNDUP(Reliability!B159,0)=3,"Medium",IF(ROUNDUP(Reliability!B159,0)=4,"Low","Very Low"))))))</f>
        <v>Very High</v>
      </c>
    </row>
    <row r="160" spans="1:9" x14ac:dyDescent="0.35">
      <c r="A160" s="189" t="str">
        <f>Lists!C:C</f>
        <v>YEM001</v>
      </c>
      <c r="B160" s="190">
        <f t="shared" si="16"/>
        <v>0.2</v>
      </c>
      <c r="C160" s="190">
        <f t="shared" si="17"/>
        <v>0.3</v>
      </c>
      <c r="D160" s="190">
        <f t="shared" si="18"/>
        <v>0.3</v>
      </c>
      <c r="E160" s="190">
        <f t="shared" si="19"/>
        <v>0</v>
      </c>
      <c r="F160" s="190">
        <f>'Data Reliability'!B160</f>
        <v>1.1000000000000001</v>
      </c>
      <c r="G160" s="191">
        <f>Reliability_updated!V160</f>
        <v>26.4</v>
      </c>
      <c r="H160" s="191">
        <f>'Data Reliability'!C160</f>
        <v>0</v>
      </c>
      <c r="I160" t="str">
        <f>IF(Reliability!B160="x","x",(IF(ROUNDUP(Reliability!B160,0)=1,"Very High",IF(ROUNDUP(Reliability!B160,0)=2,"High",IF(ROUNDUP(Reliability!B160,0)=3,"Medium",IF(ROUNDUP(Reliability!B160,0)=4,"Low","Very Low"))))))</f>
        <v>Very High</v>
      </c>
    </row>
    <row r="161" spans="1:9" x14ac:dyDescent="0.35">
      <c r="A161" s="189" t="str">
        <f>Lists!C:C</f>
        <v>YEM002</v>
      </c>
      <c r="B161" s="190">
        <f t="shared" si="16"/>
        <v>0.7</v>
      </c>
      <c r="C161" s="190">
        <f t="shared" si="17"/>
        <v>1.8</v>
      </c>
      <c r="D161" s="190">
        <f t="shared" si="18"/>
        <v>0.3</v>
      </c>
      <c r="E161" s="190">
        <f t="shared" si="19"/>
        <v>0</v>
      </c>
      <c r="F161" s="190">
        <f>'Data Reliability'!B161</f>
        <v>1.7</v>
      </c>
      <c r="G161" s="191">
        <f>Reliability_updated!V161</f>
        <v>26.4</v>
      </c>
      <c r="H161" s="191">
        <f>'Data Reliability'!C161</f>
        <v>0</v>
      </c>
      <c r="I161" t="str">
        <f>IF(Reliability!B161="x","x",(IF(ROUNDUP(Reliability!B161,0)=1,"Very High",IF(ROUNDUP(Reliability!B161,0)=2,"High",IF(ROUNDUP(Reliability!B161,0)=3,"Medium",IF(ROUNDUP(Reliability!B161,0)=4,"Low","Very Low"))))))</f>
        <v>Very High</v>
      </c>
    </row>
    <row r="162" spans="1:9" x14ac:dyDescent="0.35">
      <c r="A162" s="189" t="str">
        <f>Lists!C:C</f>
        <v>ZMB002</v>
      </c>
      <c r="B162" s="190">
        <f t="shared" si="16"/>
        <v>1.2</v>
      </c>
      <c r="C162" s="190">
        <f t="shared" si="17"/>
        <v>1.8</v>
      </c>
      <c r="D162" s="190">
        <f t="shared" si="18"/>
        <v>1.9</v>
      </c>
      <c r="E162" s="190">
        <f t="shared" si="19"/>
        <v>0</v>
      </c>
      <c r="F162" s="190">
        <f>'Data Reliability'!B162</f>
        <v>1.7</v>
      </c>
      <c r="G162" s="191">
        <f>Reliability_updated!V162</f>
        <v>138.6</v>
      </c>
      <c r="H162" s="191">
        <f>'Data Reliability'!C162</f>
        <v>0</v>
      </c>
      <c r="I162" t="str">
        <f>IF(Reliability!B162="x","x",(IF(ROUNDUP(Reliability!B162,0)=1,"Very High",IF(ROUNDUP(Reliability!B162,0)=2,"High",IF(ROUNDUP(Reliability!B162,0)=3,"Medium",IF(ROUNDUP(Reliability!B162,0)=4,"Low","Very Low"))))))</f>
        <v>High</v>
      </c>
    </row>
    <row r="163" spans="1:9" x14ac:dyDescent="0.35">
      <c r="A163" s="189" t="str">
        <f>Lists!C:C</f>
        <v>ZWE001</v>
      </c>
      <c r="B163" s="190">
        <f t="shared" ref="B163" si="20">ROUND(AVERAGE(C163:E163),1)</f>
        <v>1.4</v>
      </c>
      <c r="C163" s="190">
        <f t="shared" si="17"/>
        <v>2.5</v>
      </c>
      <c r="D163" s="190">
        <f t="shared" si="18"/>
        <v>1.6</v>
      </c>
      <c r="E163" s="190">
        <f t="shared" si="19"/>
        <v>0</v>
      </c>
      <c r="F163" s="190">
        <f>'Data Reliability'!B163</f>
        <v>2</v>
      </c>
      <c r="G163" s="191">
        <f>Reliability_updated!V163</f>
        <v>117.2</v>
      </c>
      <c r="H163" s="191">
        <f>'Data Reliability'!C163</f>
        <v>0</v>
      </c>
      <c r="I163" t="str">
        <f>IF(Reliability!B163="x","x",(IF(ROUNDUP(Reliability!B163,0)=1,"Very High",IF(ROUNDUP(Reliability!B163,0)=2,"High",IF(ROUNDUP(Reliability!B163,0)=3,"Medium",IF(ROUNDUP(Reliability!B163,0)=4,"Low","Very Low"))))))</f>
        <v>High</v>
      </c>
    </row>
  </sheetData>
  <mergeCells count="1">
    <mergeCell ref="A1:H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808080"/>
  </sheetPr>
  <dimension ref="A1:DL317"/>
  <sheetViews>
    <sheetView workbookViewId="0"/>
  </sheetViews>
  <sheetFormatPr defaultRowHeight="14.5" x14ac:dyDescent="0.35"/>
  <cols>
    <col min="1" max="1" width="48" customWidth="1"/>
    <col min="2" max="2" width="6.453125" customWidth="1"/>
    <col min="3" max="9" width="6" customWidth="1"/>
    <col min="10" max="10" width="9" customWidth="1"/>
    <col min="11" max="14" width="6" customWidth="1"/>
    <col min="15" max="16" width="9" customWidth="1"/>
  </cols>
  <sheetData>
    <row r="1" spans="1:116" ht="125" customHeight="1" x14ac:dyDescent="0.35">
      <c r="A1" s="263" t="s">
        <v>2</v>
      </c>
      <c r="B1" s="264" t="s">
        <v>9275</v>
      </c>
      <c r="C1" s="265" t="s">
        <v>9419</v>
      </c>
      <c r="D1" s="265" t="s">
        <v>9420</v>
      </c>
      <c r="E1" s="265" t="s">
        <v>9334</v>
      </c>
      <c r="F1" s="265" t="s">
        <v>9331</v>
      </c>
      <c r="G1" s="265" t="s">
        <v>9421</v>
      </c>
      <c r="H1" s="265" t="s">
        <v>9337</v>
      </c>
      <c r="I1" s="265" t="s">
        <v>9422</v>
      </c>
      <c r="J1" s="265" t="s">
        <v>9423</v>
      </c>
      <c r="K1" s="265" t="s">
        <v>9344</v>
      </c>
      <c r="L1" s="265" t="s">
        <v>9345</v>
      </c>
      <c r="M1" s="265" t="s">
        <v>9424</v>
      </c>
      <c r="N1" s="265" t="s">
        <v>9425</v>
      </c>
      <c r="O1" s="265" t="s">
        <v>9426</v>
      </c>
      <c r="P1" s="265" t="s">
        <v>9427</v>
      </c>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266"/>
      <c r="CX1" s="266"/>
      <c r="CY1" s="266"/>
      <c r="CZ1" s="266"/>
      <c r="DA1" s="266"/>
      <c r="DB1" s="266"/>
      <c r="DC1" s="266"/>
      <c r="DD1" s="266"/>
      <c r="DE1" s="266"/>
      <c r="DF1" s="266"/>
      <c r="DG1" s="266"/>
      <c r="DH1" s="266"/>
      <c r="DI1" s="266"/>
      <c r="DJ1" s="266"/>
      <c r="DK1" s="266"/>
      <c r="DL1" s="266"/>
    </row>
    <row r="2" spans="1:116" ht="30" customHeight="1" x14ac:dyDescent="0.35">
      <c r="A2" s="267" t="s">
        <v>9428</v>
      </c>
      <c r="B2" s="268"/>
      <c r="C2" s="269" t="s">
        <v>9429</v>
      </c>
      <c r="D2" s="269" t="s">
        <v>9430</v>
      </c>
      <c r="E2" s="269" t="s">
        <v>9431</v>
      </c>
      <c r="F2" s="269" t="s">
        <v>9432</v>
      </c>
      <c r="G2" s="269" t="s">
        <v>9433</v>
      </c>
      <c r="H2" s="269" t="s">
        <v>9434</v>
      </c>
      <c r="I2" s="269" t="s">
        <v>9435</v>
      </c>
      <c r="J2" s="269" t="s">
        <v>9436</v>
      </c>
      <c r="K2" s="269" t="s">
        <v>9434</v>
      </c>
      <c r="L2" s="269" t="s">
        <v>9432</v>
      </c>
      <c r="M2" s="269" t="s">
        <v>9432</v>
      </c>
      <c r="N2" s="269" t="s">
        <v>9435</v>
      </c>
      <c r="O2" s="269" t="s">
        <v>9436</v>
      </c>
      <c r="P2" s="269"/>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AT2" s="266"/>
      <c r="AU2" s="266"/>
      <c r="AV2" s="266"/>
      <c r="AW2" s="266"/>
      <c r="AX2" s="266"/>
      <c r="AY2" s="266"/>
      <c r="AZ2" s="266"/>
      <c r="BA2" s="266"/>
      <c r="BB2" s="266"/>
      <c r="BC2" s="266"/>
      <c r="BD2" s="266"/>
      <c r="BE2" s="266"/>
      <c r="BF2" s="266"/>
      <c r="BG2" s="266"/>
      <c r="BH2" s="266"/>
      <c r="BI2" s="266"/>
      <c r="BJ2" s="266"/>
      <c r="BK2" s="266"/>
      <c r="BL2" s="266"/>
      <c r="BM2" s="266"/>
      <c r="BN2" s="266"/>
      <c r="BO2" s="266"/>
      <c r="BP2" s="266"/>
      <c r="BQ2" s="266"/>
      <c r="BR2" s="266"/>
      <c r="BS2" s="266"/>
      <c r="BT2" s="266"/>
      <c r="BU2" s="266"/>
      <c r="BV2" s="266"/>
      <c r="BW2" s="266"/>
      <c r="BX2" s="266"/>
      <c r="BY2" s="266"/>
      <c r="BZ2" s="266"/>
      <c r="CA2" s="266"/>
      <c r="CB2" s="266"/>
      <c r="CC2" s="266"/>
      <c r="CD2" s="266"/>
      <c r="CE2" s="266"/>
      <c r="CF2" s="266"/>
      <c r="CG2" s="266"/>
      <c r="CH2" s="266"/>
      <c r="CI2" s="266"/>
      <c r="CJ2" s="266"/>
      <c r="CK2" s="266"/>
      <c r="CL2" s="266"/>
      <c r="CM2" s="266"/>
      <c r="CN2" s="266"/>
      <c r="CO2" s="266"/>
      <c r="CP2" s="266"/>
      <c r="CQ2" s="266"/>
      <c r="CR2" s="266"/>
      <c r="CS2" s="266"/>
      <c r="CT2" s="266"/>
      <c r="CU2" s="266"/>
      <c r="CV2" s="266"/>
      <c r="CW2" s="266"/>
      <c r="CX2" s="266"/>
      <c r="CY2" s="266"/>
      <c r="CZ2" s="266"/>
      <c r="DA2" s="266"/>
      <c r="DB2" s="266"/>
      <c r="DC2" s="266"/>
      <c r="DD2" s="266"/>
      <c r="DE2" s="266"/>
      <c r="DF2" s="266"/>
      <c r="DG2" s="266"/>
      <c r="DH2" s="266"/>
      <c r="DI2" s="266"/>
      <c r="DJ2" s="266"/>
      <c r="DK2" s="266"/>
      <c r="DL2" s="266"/>
    </row>
    <row r="3" spans="1:116" x14ac:dyDescent="0.35">
      <c r="A3" s="267" t="s">
        <v>9437</v>
      </c>
      <c r="B3" s="268"/>
      <c r="C3" s="270" t="s">
        <v>9438</v>
      </c>
      <c r="D3" s="270" t="s">
        <v>9438</v>
      </c>
      <c r="E3" s="270" t="s">
        <v>9439</v>
      </c>
      <c r="F3" s="270" t="s">
        <v>9438</v>
      </c>
      <c r="G3" s="270" t="s">
        <v>9438</v>
      </c>
      <c r="H3" s="270" t="s">
        <v>9438</v>
      </c>
      <c r="I3" s="270" t="s">
        <v>9438</v>
      </c>
      <c r="J3" s="270" t="s">
        <v>9411</v>
      </c>
      <c r="K3" s="270" t="s">
        <v>9438</v>
      </c>
      <c r="L3" s="270" t="s">
        <v>9438</v>
      </c>
      <c r="M3" s="270" t="s">
        <v>9438</v>
      </c>
      <c r="N3" s="270" t="s">
        <v>9438</v>
      </c>
      <c r="O3" s="270" t="s">
        <v>9411</v>
      </c>
      <c r="P3" s="270" t="s">
        <v>9410</v>
      </c>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c r="BK3" s="266"/>
      <c r="BL3" s="266"/>
      <c r="BM3" s="266"/>
      <c r="BN3" s="266"/>
      <c r="BO3" s="266"/>
      <c r="BP3" s="266"/>
      <c r="BQ3" s="266"/>
      <c r="BR3" s="266"/>
      <c r="BS3" s="266"/>
      <c r="BT3" s="266"/>
      <c r="BU3" s="266"/>
      <c r="BV3" s="266"/>
      <c r="BW3" s="266"/>
      <c r="BX3" s="266"/>
      <c r="BY3" s="266"/>
      <c r="BZ3" s="266"/>
      <c r="CA3" s="266"/>
      <c r="CB3" s="266"/>
      <c r="CC3" s="266"/>
      <c r="CD3" s="266"/>
      <c r="CE3" s="266"/>
      <c r="CF3" s="266"/>
      <c r="CG3" s="266"/>
      <c r="CH3" s="266"/>
      <c r="CI3" s="266"/>
      <c r="CJ3" s="266"/>
      <c r="CK3" s="266"/>
      <c r="CL3" s="266"/>
      <c r="CM3" s="266"/>
      <c r="CN3" s="266"/>
      <c r="CO3" s="266"/>
      <c r="CP3" s="266"/>
      <c r="CQ3" s="266"/>
      <c r="CR3" s="266"/>
      <c r="CS3" s="266"/>
      <c r="CT3" s="266"/>
      <c r="CU3" s="266"/>
      <c r="CV3" s="266"/>
      <c r="CW3" s="266"/>
      <c r="CX3" s="266"/>
      <c r="CY3" s="266"/>
      <c r="CZ3" s="266"/>
      <c r="DA3" s="266"/>
      <c r="DB3" s="266"/>
      <c r="DC3" s="266"/>
      <c r="DD3" s="266"/>
      <c r="DE3" s="266"/>
      <c r="DF3" s="266"/>
      <c r="DG3" s="266"/>
      <c r="DH3" s="266"/>
      <c r="DI3" s="266"/>
      <c r="DJ3" s="266"/>
      <c r="DK3" s="266"/>
      <c r="DL3" s="266"/>
    </row>
    <row r="4" spans="1:116" x14ac:dyDescent="0.35">
      <c r="A4" s="267" t="s">
        <v>9440</v>
      </c>
      <c r="B4" s="268" t="s">
        <v>9441</v>
      </c>
      <c r="C4" s="271" t="s">
        <v>17</v>
      </c>
      <c r="D4" s="272" t="s">
        <v>17</v>
      </c>
      <c r="E4" s="271" t="s">
        <v>17</v>
      </c>
      <c r="F4" s="271" t="s">
        <v>17</v>
      </c>
      <c r="G4" s="271" t="s">
        <v>17</v>
      </c>
      <c r="H4" s="271" t="s">
        <v>17</v>
      </c>
      <c r="I4" s="272" t="s">
        <v>17</v>
      </c>
      <c r="J4" s="272" t="str">
        <f>IFERROR(VLOOKUP($B4,'Core Indicators'!$E$3:$EU$906,147,FALSE),"x")</f>
        <v>x</v>
      </c>
      <c r="K4" s="273">
        <v>1.278907537</v>
      </c>
      <c r="L4" s="271" t="s">
        <v>17</v>
      </c>
      <c r="M4" s="272" t="s">
        <v>17</v>
      </c>
      <c r="N4" s="272" t="s">
        <v>17</v>
      </c>
      <c r="O4" s="272" t="str">
        <f>IFERROR(VLOOKUP(B4,'Core Indicators'!$E$3:$G$9906,3,FALSE),"x")</f>
        <v>x</v>
      </c>
      <c r="P4" s="272" t="s">
        <v>17</v>
      </c>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c r="BG4" s="266"/>
      <c r="BH4" s="266"/>
      <c r="BI4" s="266"/>
      <c r="BJ4" s="266"/>
      <c r="BK4" s="266"/>
      <c r="BL4" s="266"/>
      <c r="BM4" s="266"/>
      <c r="BN4" s="266"/>
      <c r="BO4" s="266"/>
      <c r="BP4" s="266"/>
      <c r="BQ4" s="266"/>
      <c r="BR4" s="266"/>
      <c r="BS4" s="266"/>
      <c r="BT4" s="266"/>
      <c r="BU4" s="266"/>
      <c r="BV4" s="266"/>
      <c r="BW4" s="266"/>
      <c r="BX4" s="266"/>
      <c r="BY4" s="266"/>
      <c r="BZ4" s="266"/>
      <c r="CA4" s="266"/>
      <c r="CB4" s="266"/>
      <c r="CC4" s="266"/>
      <c r="CD4" s="266"/>
      <c r="CE4" s="266"/>
      <c r="CF4" s="266"/>
      <c r="CG4" s="266"/>
      <c r="CH4" s="266"/>
      <c r="CI4" s="266"/>
      <c r="CJ4" s="266"/>
      <c r="CK4" s="266"/>
      <c r="CL4" s="266"/>
      <c r="CM4" s="266"/>
      <c r="CN4" s="266"/>
      <c r="CO4" s="266"/>
      <c r="CP4" s="266"/>
      <c r="CQ4" s="266"/>
      <c r="CR4" s="266"/>
      <c r="CS4" s="266"/>
      <c r="CT4" s="266"/>
      <c r="CU4" s="266"/>
      <c r="CV4" s="266"/>
      <c r="CW4" s="266"/>
      <c r="CX4" s="266"/>
      <c r="CY4" s="266"/>
      <c r="CZ4" s="266"/>
      <c r="DA4" s="266"/>
      <c r="DB4" s="266"/>
      <c r="DC4" s="266"/>
      <c r="DD4" s="266"/>
      <c r="DE4" s="266"/>
      <c r="DF4" s="266"/>
      <c r="DG4" s="266"/>
      <c r="DH4" s="266"/>
      <c r="DI4" s="266"/>
      <c r="DJ4" s="266"/>
      <c r="DK4" s="266"/>
      <c r="DL4" s="266"/>
    </row>
    <row r="5" spans="1:116" x14ac:dyDescent="0.35">
      <c r="A5" s="267" t="s">
        <v>3037</v>
      </c>
      <c r="B5" s="268" t="s">
        <v>9442</v>
      </c>
      <c r="C5" s="271">
        <v>0.74978600340000001</v>
      </c>
      <c r="D5" s="272">
        <v>4</v>
      </c>
      <c r="E5" s="271">
        <v>0</v>
      </c>
      <c r="F5" s="271">
        <v>1.8666666670000001</v>
      </c>
      <c r="G5" s="271">
        <v>0.57474170609999997</v>
      </c>
      <c r="H5" s="271" t="s">
        <v>17</v>
      </c>
      <c r="I5" s="272">
        <v>4</v>
      </c>
      <c r="J5" s="272">
        <f>IFERROR(VLOOKUP($B5,'Core Indicators'!$E$3:$EU$906,147,FALSE),"x")</f>
        <v>707</v>
      </c>
      <c r="K5" s="273">
        <v>-1.6584422590000001</v>
      </c>
      <c r="L5" s="271">
        <v>2.09</v>
      </c>
      <c r="M5" s="272">
        <v>6</v>
      </c>
      <c r="N5" s="272">
        <v>20</v>
      </c>
      <c r="O5" s="272">
        <f>IFERROR(VLOOKUP(B5,'Core Indicators'!$E$3:$G$9906,3,FALSE),"x")</f>
        <v>46000000</v>
      </c>
      <c r="P5" s="272">
        <v>652230</v>
      </c>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6"/>
      <c r="AV5" s="266"/>
      <c r="AW5" s="266"/>
      <c r="AX5" s="266"/>
      <c r="AY5" s="266"/>
      <c r="AZ5" s="266"/>
      <c r="BA5" s="266"/>
      <c r="BB5" s="266"/>
      <c r="BC5" s="266"/>
      <c r="BD5" s="266"/>
      <c r="BE5" s="266"/>
      <c r="BF5" s="266"/>
      <c r="BG5" s="266"/>
      <c r="BH5" s="266"/>
      <c r="BI5" s="266"/>
      <c r="BJ5" s="266"/>
      <c r="BK5" s="266"/>
      <c r="BL5" s="266"/>
      <c r="BM5" s="266"/>
      <c r="BN5" s="266"/>
      <c r="BO5" s="266"/>
      <c r="BP5" s="266"/>
      <c r="BQ5" s="266"/>
      <c r="BR5" s="266"/>
      <c r="BS5" s="266"/>
      <c r="BT5" s="266"/>
      <c r="BU5" s="266"/>
      <c r="BV5" s="266"/>
      <c r="BW5" s="266"/>
      <c r="BX5" s="266"/>
      <c r="BY5" s="266"/>
      <c r="BZ5" s="266"/>
      <c r="CA5" s="266"/>
      <c r="CB5" s="266"/>
      <c r="CC5" s="266"/>
      <c r="CD5" s="266"/>
      <c r="CE5" s="266"/>
      <c r="CF5" s="266"/>
      <c r="CG5" s="266"/>
      <c r="CH5" s="266"/>
      <c r="CI5" s="266"/>
      <c r="CJ5" s="266"/>
      <c r="CK5" s="266"/>
      <c r="CL5" s="266"/>
      <c r="CM5" s="266"/>
      <c r="CN5" s="266"/>
      <c r="CO5" s="266"/>
      <c r="CP5" s="266"/>
      <c r="CQ5" s="266"/>
      <c r="CR5" s="266"/>
      <c r="CS5" s="266"/>
      <c r="CT5" s="266"/>
      <c r="CU5" s="266"/>
      <c r="CV5" s="266"/>
      <c r="CW5" s="266"/>
      <c r="CX5" s="266"/>
      <c r="CY5" s="266"/>
      <c r="CZ5" s="266"/>
      <c r="DA5" s="266"/>
      <c r="DB5" s="266"/>
      <c r="DC5" s="266"/>
      <c r="DD5" s="266"/>
      <c r="DE5" s="266"/>
      <c r="DF5" s="266"/>
      <c r="DG5" s="266"/>
      <c r="DH5" s="266"/>
      <c r="DI5" s="266"/>
      <c r="DJ5" s="266"/>
      <c r="DK5" s="266"/>
      <c r="DL5" s="266"/>
    </row>
    <row r="6" spans="1:116" x14ac:dyDescent="0.35">
      <c r="A6" s="267" t="s">
        <v>544</v>
      </c>
      <c r="B6" s="268" t="s">
        <v>9443</v>
      </c>
      <c r="C6" s="271">
        <v>0.76260000920000004</v>
      </c>
      <c r="D6" s="272">
        <v>4</v>
      </c>
      <c r="E6" s="271">
        <v>0.62</v>
      </c>
      <c r="F6" s="271">
        <v>4.45</v>
      </c>
      <c r="G6" s="271">
        <v>0.57799890379999996</v>
      </c>
      <c r="H6" s="271">
        <v>51.3</v>
      </c>
      <c r="I6" s="272">
        <v>3</v>
      </c>
      <c r="J6" s="272">
        <f>IFERROR(VLOOKUP($B6,'Core Indicators'!$E$3:$EU$906,147,FALSE),"x")</f>
        <v>4</v>
      </c>
      <c r="K6" s="273">
        <v>-1.0219045879999999</v>
      </c>
      <c r="L6" s="271">
        <v>4.51</v>
      </c>
      <c r="M6" s="272">
        <v>28</v>
      </c>
      <c r="N6" s="272">
        <v>33</v>
      </c>
      <c r="O6" s="272">
        <f>IFERROR(VLOOKUP(B6,'Core Indicators'!$E$3:$G$9906,3,FALSE),"x")</f>
        <v>36750000</v>
      </c>
      <c r="P6" s="272">
        <v>1246700</v>
      </c>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6"/>
      <c r="AR6" s="266"/>
      <c r="AS6" s="266"/>
      <c r="AT6" s="266"/>
      <c r="AU6" s="266"/>
      <c r="AV6" s="266"/>
      <c r="AW6" s="266"/>
      <c r="AX6" s="266"/>
      <c r="AY6" s="266"/>
      <c r="AZ6" s="266"/>
      <c r="BA6" s="266"/>
      <c r="BB6" s="266"/>
      <c r="BC6" s="266"/>
      <c r="BD6" s="266"/>
      <c r="BE6" s="266"/>
      <c r="BF6" s="266"/>
      <c r="BG6" s="266"/>
      <c r="BH6" s="266"/>
      <c r="BI6" s="266"/>
      <c r="BJ6" s="266"/>
      <c r="BK6" s="266"/>
      <c r="BL6" s="266"/>
      <c r="BM6" s="266"/>
      <c r="BN6" s="266"/>
      <c r="BO6" s="266"/>
      <c r="BP6" s="266"/>
      <c r="BQ6" s="266"/>
      <c r="BR6" s="266"/>
      <c r="BS6" s="266"/>
      <c r="BT6" s="266"/>
      <c r="BU6" s="266"/>
      <c r="BV6" s="266"/>
      <c r="BW6" s="266"/>
      <c r="BX6" s="266"/>
      <c r="BY6" s="266"/>
      <c r="BZ6" s="266"/>
      <c r="CA6" s="266"/>
      <c r="CB6" s="266"/>
      <c r="CC6" s="266"/>
      <c r="CD6" s="266"/>
      <c r="CE6" s="266"/>
      <c r="CF6" s="266"/>
      <c r="CG6" s="266"/>
      <c r="CH6" s="266"/>
      <c r="CI6" s="266"/>
      <c r="CJ6" s="266"/>
      <c r="CK6" s="266"/>
      <c r="CL6" s="266"/>
      <c r="CM6" s="266"/>
      <c r="CN6" s="266"/>
      <c r="CO6" s="266"/>
      <c r="CP6" s="266"/>
      <c r="CQ6" s="266"/>
      <c r="CR6" s="266"/>
      <c r="CS6" s="266"/>
      <c r="CT6" s="266"/>
      <c r="CU6" s="266"/>
      <c r="CV6" s="266"/>
      <c r="CW6" s="266"/>
      <c r="CX6" s="266"/>
      <c r="CY6" s="266"/>
      <c r="CZ6" s="266"/>
      <c r="DA6" s="266"/>
      <c r="DB6" s="266"/>
      <c r="DC6" s="266"/>
      <c r="DD6" s="266"/>
      <c r="DE6" s="266"/>
      <c r="DF6" s="266"/>
      <c r="DG6" s="266"/>
      <c r="DH6" s="266"/>
      <c r="DI6" s="266"/>
      <c r="DJ6" s="266"/>
      <c r="DK6" s="266"/>
      <c r="DL6" s="266"/>
    </row>
    <row r="7" spans="1:116" x14ac:dyDescent="0.35">
      <c r="A7" s="267" t="s">
        <v>9444</v>
      </c>
      <c r="B7" s="268" t="s">
        <v>9445</v>
      </c>
      <c r="C7" s="271" t="s">
        <v>17</v>
      </c>
      <c r="D7" s="272" t="s">
        <v>17</v>
      </c>
      <c r="E7" s="271" t="s">
        <v>17</v>
      </c>
      <c r="F7" s="271" t="s">
        <v>17</v>
      </c>
      <c r="G7" s="271" t="s">
        <v>17</v>
      </c>
      <c r="H7" s="271" t="s">
        <v>17</v>
      </c>
      <c r="I7" s="272" t="s">
        <v>17</v>
      </c>
      <c r="J7" s="272" t="str">
        <f>IFERROR(VLOOKUP($B7,'Core Indicators'!$E$3:$EU$906,147,FALSE),"x")</f>
        <v>x</v>
      </c>
      <c r="K7" s="273">
        <v>0.42812192399999999</v>
      </c>
      <c r="L7" s="271" t="s">
        <v>17</v>
      </c>
      <c r="M7" s="272" t="s">
        <v>17</v>
      </c>
      <c r="N7" s="272" t="s">
        <v>17</v>
      </c>
      <c r="O7" s="272" t="str">
        <f>IFERROR(VLOOKUP(B7,'Core Indicators'!$E$3:$G$9906,3,FALSE),"x")</f>
        <v>x</v>
      </c>
      <c r="P7" s="272" t="s">
        <v>17</v>
      </c>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6"/>
      <c r="AV7" s="266"/>
      <c r="AW7" s="266"/>
      <c r="AX7" s="266"/>
      <c r="AY7" s="266"/>
      <c r="AZ7" s="266"/>
      <c r="BA7" s="266"/>
      <c r="BB7" s="266"/>
      <c r="BC7" s="266"/>
      <c r="BD7" s="266"/>
      <c r="BE7" s="266"/>
      <c r="BF7" s="266"/>
      <c r="BG7" s="266"/>
      <c r="BH7" s="266"/>
      <c r="BI7" s="266"/>
      <c r="BJ7" s="266"/>
      <c r="BK7" s="266"/>
      <c r="BL7" s="266"/>
      <c r="BM7" s="266"/>
      <c r="BN7" s="266"/>
      <c r="BO7" s="266"/>
      <c r="BP7" s="266"/>
      <c r="BQ7" s="266"/>
      <c r="BR7" s="266"/>
      <c r="BS7" s="266"/>
      <c r="BT7" s="266"/>
      <c r="BU7" s="266"/>
      <c r="BV7" s="266"/>
      <c r="BW7" s="266"/>
      <c r="BX7" s="266"/>
      <c r="BY7" s="266"/>
      <c r="BZ7" s="266"/>
      <c r="CA7" s="266"/>
      <c r="CB7" s="266"/>
      <c r="CC7" s="266"/>
      <c r="CD7" s="266"/>
      <c r="CE7" s="266"/>
      <c r="CF7" s="266"/>
      <c r="CG7" s="266"/>
      <c r="CH7" s="266"/>
      <c r="CI7" s="266"/>
      <c r="CJ7" s="266"/>
      <c r="CK7" s="266"/>
      <c r="CL7" s="266"/>
      <c r="CM7" s="266"/>
      <c r="CN7" s="266"/>
      <c r="CO7" s="266"/>
      <c r="CP7" s="266"/>
      <c r="CQ7" s="266"/>
      <c r="CR7" s="266"/>
      <c r="CS7" s="266"/>
      <c r="CT7" s="266"/>
      <c r="CU7" s="266"/>
      <c r="CV7" s="266"/>
      <c r="CW7" s="266"/>
      <c r="CX7" s="266"/>
      <c r="CY7" s="266"/>
      <c r="CZ7" s="266"/>
      <c r="DA7" s="266"/>
      <c r="DB7" s="266"/>
      <c r="DC7" s="266"/>
      <c r="DD7" s="266"/>
      <c r="DE7" s="266"/>
      <c r="DF7" s="266"/>
      <c r="DG7" s="266"/>
      <c r="DH7" s="266"/>
      <c r="DI7" s="266"/>
      <c r="DJ7" s="266"/>
      <c r="DK7" s="266"/>
      <c r="DL7" s="266"/>
    </row>
    <row r="8" spans="1:116" x14ac:dyDescent="0.35">
      <c r="A8" s="267" t="s">
        <v>9446</v>
      </c>
      <c r="B8" s="268" t="s">
        <v>9447</v>
      </c>
      <c r="C8" s="271">
        <v>0.32080001200000002</v>
      </c>
      <c r="D8" s="272">
        <v>9</v>
      </c>
      <c r="E8" s="271">
        <v>0.04</v>
      </c>
      <c r="F8" s="271">
        <v>7.5</v>
      </c>
      <c r="G8" s="271">
        <v>0.2340778537</v>
      </c>
      <c r="H8" s="271">
        <v>33.200000000000003</v>
      </c>
      <c r="I8" s="272">
        <v>2</v>
      </c>
      <c r="J8" s="272" t="str">
        <f>IFERROR(VLOOKUP($B8,'Core Indicators'!$E$3:$EU$906,147,FALSE),"x")</f>
        <v>x</v>
      </c>
      <c r="K8" s="273">
        <v>-0.16577909900000001</v>
      </c>
      <c r="L8" s="271">
        <v>7.27</v>
      </c>
      <c r="M8" s="272">
        <v>68</v>
      </c>
      <c r="N8" s="272">
        <v>37</v>
      </c>
      <c r="O8" s="272" t="str">
        <f>IFERROR(VLOOKUP(B8,'Core Indicators'!$E$3:$G$9906,3,FALSE),"x")</f>
        <v>x</v>
      </c>
      <c r="P8" s="272">
        <v>27400</v>
      </c>
      <c r="Q8" s="266"/>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c r="BI8" s="266"/>
      <c r="BJ8" s="266"/>
      <c r="BK8" s="266"/>
      <c r="BL8" s="266"/>
      <c r="BM8" s="266"/>
      <c r="BN8" s="266"/>
      <c r="BO8" s="266"/>
      <c r="BP8" s="266"/>
      <c r="BQ8" s="266"/>
      <c r="BR8" s="266"/>
      <c r="BS8" s="266"/>
      <c r="BT8" s="266"/>
      <c r="BU8" s="266"/>
      <c r="BV8" s="266"/>
      <c r="BW8" s="266"/>
      <c r="BX8" s="266"/>
      <c r="BY8" s="266"/>
      <c r="BZ8" s="266"/>
      <c r="CA8" s="266"/>
      <c r="CB8" s="266"/>
      <c r="CC8" s="266"/>
      <c r="CD8" s="266"/>
      <c r="CE8" s="266"/>
      <c r="CF8" s="266"/>
      <c r="CG8" s="266"/>
      <c r="CH8" s="266"/>
      <c r="CI8" s="266"/>
      <c r="CJ8" s="266"/>
      <c r="CK8" s="266"/>
      <c r="CL8" s="266"/>
      <c r="CM8" s="266"/>
      <c r="CN8" s="266"/>
      <c r="CO8" s="266"/>
      <c r="CP8" s="266"/>
      <c r="CQ8" s="266"/>
      <c r="CR8" s="266"/>
      <c r="CS8" s="266"/>
      <c r="CT8" s="266"/>
      <c r="CU8" s="266"/>
      <c r="CV8" s="266"/>
      <c r="CW8" s="266"/>
      <c r="CX8" s="266"/>
      <c r="CY8" s="266"/>
      <c r="CZ8" s="266"/>
      <c r="DA8" s="266"/>
      <c r="DB8" s="266"/>
      <c r="DC8" s="266"/>
      <c r="DD8" s="266"/>
      <c r="DE8" s="266"/>
      <c r="DF8" s="266"/>
      <c r="DG8" s="266"/>
      <c r="DH8" s="266"/>
      <c r="DI8" s="266"/>
      <c r="DJ8" s="266"/>
      <c r="DK8" s="266"/>
      <c r="DL8" s="266"/>
    </row>
    <row r="9" spans="1:116" x14ac:dyDescent="0.35">
      <c r="A9" s="267" t="s">
        <v>9448</v>
      </c>
      <c r="B9" s="268" t="s">
        <v>9449</v>
      </c>
      <c r="C9" s="271" t="s">
        <v>17</v>
      </c>
      <c r="D9" s="272" t="s">
        <v>17</v>
      </c>
      <c r="E9" s="271" t="s">
        <v>17</v>
      </c>
      <c r="F9" s="271" t="s">
        <v>17</v>
      </c>
      <c r="G9" s="271" t="s">
        <v>17</v>
      </c>
      <c r="H9" s="271" t="s">
        <v>17</v>
      </c>
      <c r="I9" s="272" t="s">
        <v>17</v>
      </c>
      <c r="J9" s="272" t="str">
        <f>IFERROR(VLOOKUP($B9,'Core Indicators'!$E$3:$EU$906,147,FALSE),"x")</f>
        <v>x</v>
      </c>
      <c r="K9" s="273">
        <v>1.48544991</v>
      </c>
      <c r="L9" s="271" t="s">
        <v>17</v>
      </c>
      <c r="M9" s="272">
        <v>93</v>
      </c>
      <c r="N9" s="272" t="s">
        <v>17</v>
      </c>
      <c r="O9" s="272" t="str">
        <f>IFERROR(VLOOKUP(B9,'Core Indicators'!$E$3:$G$9906,3,FALSE),"x")</f>
        <v>x</v>
      </c>
      <c r="P9" s="272" t="s">
        <v>17</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266"/>
      <c r="BD9" s="266"/>
      <c r="BE9" s="266"/>
      <c r="BF9" s="266"/>
      <c r="BG9" s="266"/>
      <c r="BH9" s="266"/>
      <c r="BI9" s="266"/>
      <c r="BJ9" s="266"/>
      <c r="BK9" s="266"/>
      <c r="BL9" s="266"/>
      <c r="BM9" s="266"/>
      <c r="BN9" s="266"/>
      <c r="BO9" s="266"/>
      <c r="BP9" s="266"/>
      <c r="BQ9" s="266"/>
      <c r="BR9" s="266"/>
      <c r="BS9" s="266"/>
      <c r="BT9" s="266"/>
      <c r="BU9" s="266"/>
      <c r="BV9" s="266"/>
      <c r="BW9" s="266"/>
      <c r="BX9" s="266"/>
      <c r="BY9" s="266"/>
      <c r="BZ9" s="266"/>
      <c r="CA9" s="266"/>
      <c r="CB9" s="266"/>
      <c r="CC9" s="266"/>
      <c r="CD9" s="266"/>
      <c r="CE9" s="266"/>
      <c r="CF9" s="266"/>
      <c r="CG9" s="266"/>
      <c r="CH9" s="266"/>
      <c r="CI9" s="266"/>
      <c r="CJ9" s="266"/>
      <c r="CK9" s="266"/>
      <c r="CL9" s="266"/>
      <c r="CM9" s="266"/>
      <c r="CN9" s="266"/>
      <c r="CO9" s="266"/>
      <c r="CP9" s="266"/>
      <c r="CQ9" s="266"/>
      <c r="CR9" s="266"/>
      <c r="CS9" s="266"/>
      <c r="CT9" s="266"/>
      <c r="CU9" s="266"/>
      <c r="CV9" s="266"/>
      <c r="CW9" s="266"/>
      <c r="CX9" s="266"/>
      <c r="CY9" s="266"/>
      <c r="CZ9" s="266"/>
      <c r="DA9" s="266"/>
      <c r="DB9" s="266"/>
      <c r="DC9" s="266"/>
      <c r="DD9" s="266"/>
      <c r="DE9" s="266"/>
      <c r="DF9" s="266"/>
      <c r="DG9" s="266"/>
      <c r="DH9" s="266"/>
      <c r="DI9" s="266"/>
      <c r="DJ9" s="266"/>
      <c r="DK9" s="266"/>
      <c r="DL9" s="266"/>
    </row>
    <row r="10" spans="1:116" x14ac:dyDescent="0.35">
      <c r="A10" s="267" t="s">
        <v>9450</v>
      </c>
      <c r="B10" s="268" t="s">
        <v>9451</v>
      </c>
      <c r="C10" s="271">
        <v>0.98560000059999997</v>
      </c>
      <c r="D10" s="272">
        <v>1</v>
      </c>
      <c r="E10" s="271">
        <v>0</v>
      </c>
      <c r="F10" s="271">
        <v>4.0999999999999996</v>
      </c>
      <c r="G10" s="271">
        <v>0.1130989843</v>
      </c>
      <c r="H10" s="271">
        <v>26</v>
      </c>
      <c r="I10" s="272">
        <v>0</v>
      </c>
      <c r="J10" s="272" t="str">
        <f>IFERROR(VLOOKUP($B10,'Core Indicators'!$E$3:$EU$906,147,FALSE),"x")</f>
        <v>x</v>
      </c>
      <c r="K10" s="273">
        <v>0.83664274199999999</v>
      </c>
      <c r="L10" s="271">
        <v>6.05</v>
      </c>
      <c r="M10" s="272">
        <v>18</v>
      </c>
      <c r="N10" s="272">
        <v>68</v>
      </c>
      <c r="O10" s="272" t="str">
        <f>IFERROR(VLOOKUP(B10,'Core Indicators'!$E$3:$G$9906,3,FALSE),"x")</f>
        <v>x</v>
      </c>
      <c r="P10" s="272">
        <v>71020</v>
      </c>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6"/>
      <c r="BG10" s="266"/>
      <c r="BH10" s="266"/>
      <c r="BI10" s="266"/>
      <c r="BJ10" s="266"/>
      <c r="BK10" s="266"/>
      <c r="BL10" s="266"/>
      <c r="BM10" s="266"/>
      <c r="BN10" s="266"/>
      <c r="BO10" s="266"/>
      <c r="BP10" s="266"/>
      <c r="BQ10" s="266"/>
      <c r="BR10" s="266"/>
      <c r="BS10" s="266"/>
      <c r="BT10" s="266"/>
      <c r="BU10" s="266"/>
      <c r="BV10" s="266"/>
      <c r="BW10" s="266"/>
      <c r="BX10" s="266"/>
      <c r="BY10" s="266"/>
      <c r="BZ10" s="266"/>
      <c r="CA10" s="266"/>
      <c r="CB10" s="266"/>
      <c r="CC10" s="266"/>
      <c r="CD10" s="266"/>
      <c r="CE10" s="266"/>
      <c r="CF10" s="266"/>
      <c r="CG10" s="266"/>
      <c r="CH10" s="266"/>
      <c r="CI10" s="266"/>
      <c r="CJ10" s="266"/>
      <c r="CK10" s="266"/>
      <c r="CL10" s="266"/>
      <c r="CM10" s="266"/>
      <c r="CN10" s="266"/>
      <c r="CO10" s="266"/>
      <c r="CP10" s="266"/>
      <c r="CQ10" s="266"/>
      <c r="CR10" s="266"/>
      <c r="CS10" s="266"/>
      <c r="CT10" s="266"/>
      <c r="CU10" s="266"/>
      <c r="CV10" s="266"/>
      <c r="CW10" s="266"/>
      <c r="CX10" s="266"/>
      <c r="CY10" s="266"/>
      <c r="CZ10" s="266"/>
      <c r="DA10" s="266"/>
      <c r="DB10" s="266"/>
      <c r="DC10" s="266"/>
      <c r="DD10" s="266"/>
      <c r="DE10" s="266"/>
      <c r="DF10" s="266"/>
      <c r="DG10" s="266"/>
      <c r="DH10" s="266"/>
      <c r="DI10" s="266"/>
      <c r="DJ10" s="266"/>
      <c r="DK10" s="266"/>
      <c r="DL10" s="266"/>
    </row>
    <row r="11" spans="1:116" x14ac:dyDescent="0.35">
      <c r="A11" s="267" t="s">
        <v>9452</v>
      </c>
      <c r="B11" s="268" t="s">
        <v>9453</v>
      </c>
      <c r="C11" s="271">
        <v>5.8874944500000012E-2</v>
      </c>
      <c r="D11" s="272">
        <v>12</v>
      </c>
      <c r="E11" s="271">
        <v>0.01</v>
      </c>
      <c r="F11" s="271">
        <v>7.45</v>
      </c>
      <c r="G11" s="271">
        <v>0.35376096779999999</v>
      </c>
      <c r="H11" s="271">
        <v>40.700000000000003</v>
      </c>
      <c r="I11" s="272">
        <v>0</v>
      </c>
      <c r="J11" s="272" t="str">
        <f>IFERROR(VLOOKUP($B11,'Core Indicators'!$E$3:$EU$906,147,FALSE),"x")</f>
        <v>x</v>
      </c>
      <c r="K11" s="273">
        <v>-0.48068231300000003</v>
      </c>
      <c r="L11" s="271">
        <v>6.48</v>
      </c>
      <c r="M11" s="272">
        <v>85</v>
      </c>
      <c r="N11" s="272">
        <v>37</v>
      </c>
      <c r="O11" s="272" t="str">
        <f>IFERROR(VLOOKUP(B11,'Core Indicators'!$E$3:$G$9906,3,FALSE),"x")</f>
        <v>x</v>
      </c>
      <c r="P11" s="272">
        <v>2736690</v>
      </c>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c r="BH11" s="266"/>
      <c r="BI11" s="266"/>
      <c r="BJ11" s="266"/>
      <c r="BK11" s="266"/>
      <c r="BL11" s="266"/>
      <c r="BM11" s="266"/>
      <c r="BN11" s="266"/>
      <c r="BO11" s="266"/>
      <c r="BP11" s="266"/>
      <c r="BQ11" s="266"/>
      <c r="BR11" s="266"/>
      <c r="BS11" s="266"/>
      <c r="BT11" s="266"/>
      <c r="BU11" s="266"/>
      <c r="BV11" s="266"/>
      <c r="BW11" s="266"/>
      <c r="BX11" s="266"/>
      <c r="BY11" s="266"/>
      <c r="BZ11" s="266"/>
      <c r="CA11" s="266"/>
      <c r="CB11" s="266"/>
      <c r="CC11" s="266"/>
      <c r="CD11" s="266"/>
      <c r="CE11" s="266"/>
      <c r="CF11" s="266"/>
      <c r="CG11" s="266"/>
      <c r="CH11" s="266"/>
      <c r="CI11" s="266"/>
      <c r="CJ11" s="266"/>
      <c r="CK11" s="266"/>
      <c r="CL11" s="266"/>
      <c r="CM11" s="266"/>
      <c r="CN11" s="266"/>
      <c r="CO11" s="266"/>
      <c r="CP11" s="266"/>
      <c r="CQ11" s="266"/>
      <c r="CR11" s="266"/>
      <c r="CS11" s="266"/>
      <c r="CT11" s="266"/>
      <c r="CU11" s="266"/>
      <c r="CV11" s="266"/>
      <c r="CW11" s="266"/>
      <c r="CX11" s="266"/>
      <c r="CY11" s="266"/>
      <c r="CZ11" s="266"/>
      <c r="DA11" s="266"/>
      <c r="DB11" s="266"/>
      <c r="DC11" s="266"/>
      <c r="DD11" s="266"/>
      <c r="DE11" s="266"/>
      <c r="DF11" s="266"/>
      <c r="DG11" s="266"/>
      <c r="DH11" s="266"/>
      <c r="DI11" s="266"/>
      <c r="DJ11" s="266"/>
      <c r="DK11" s="266"/>
      <c r="DL11" s="266"/>
    </row>
    <row r="12" spans="1:116" x14ac:dyDescent="0.35">
      <c r="A12" s="267" t="s">
        <v>2465</v>
      </c>
      <c r="B12" s="268" t="s">
        <v>9454</v>
      </c>
      <c r="C12" s="271">
        <v>4.13892441E-2</v>
      </c>
      <c r="D12" s="272">
        <v>6</v>
      </c>
      <c r="E12" s="271">
        <v>1.7999999999999999E-2</v>
      </c>
      <c r="F12" s="271">
        <v>6.9</v>
      </c>
      <c r="G12" s="271">
        <v>0.25869431790000003</v>
      </c>
      <c r="H12" s="271">
        <v>27.9</v>
      </c>
      <c r="I12" s="272">
        <v>3</v>
      </c>
      <c r="J12" s="272">
        <f>IFERROR(VLOOKUP($B12,'Core Indicators'!$E$3:$EU$906,147,FALSE),"x")</f>
        <v>0</v>
      </c>
      <c r="K12" s="273">
        <v>-0.16856722499999999</v>
      </c>
      <c r="L12" s="271">
        <v>6.61</v>
      </c>
      <c r="M12" s="272">
        <v>54</v>
      </c>
      <c r="N12" s="272">
        <v>47</v>
      </c>
      <c r="O12" s="272">
        <f>IFERROR(VLOOKUP(B12,'Core Indicators'!$E$3:$G$9906,3,FALSE),"x")</f>
        <v>3107000</v>
      </c>
      <c r="P12" s="272">
        <v>28470</v>
      </c>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c r="BI12" s="266"/>
      <c r="BJ12" s="266"/>
      <c r="BK12" s="266"/>
      <c r="BL12" s="266"/>
      <c r="BM12" s="266"/>
      <c r="BN12" s="266"/>
      <c r="BO12" s="266"/>
      <c r="BP12" s="266"/>
      <c r="BQ12" s="266"/>
      <c r="BR12" s="266"/>
      <c r="BS12" s="266"/>
      <c r="BT12" s="266"/>
      <c r="BU12" s="266"/>
      <c r="BV12" s="266"/>
      <c r="BW12" s="266"/>
      <c r="BX12" s="266"/>
      <c r="BY12" s="266"/>
      <c r="BZ12" s="266"/>
      <c r="CA12" s="266"/>
      <c r="CB12" s="266"/>
      <c r="CC12" s="266"/>
      <c r="CD12" s="266"/>
      <c r="CE12" s="266"/>
      <c r="CF12" s="266"/>
      <c r="CG12" s="266"/>
      <c r="CH12" s="266"/>
      <c r="CI12" s="266"/>
      <c r="CJ12" s="266"/>
      <c r="CK12" s="266"/>
      <c r="CL12" s="266"/>
      <c r="CM12" s="266"/>
      <c r="CN12" s="266"/>
      <c r="CO12" s="266"/>
      <c r="CP12" s="266"/>
      <c r="CQ12" s="266"/>
      <c r="CR12" s="266"/>
      <c r="CS12" s="266"/>
      <c r="CT12" s="266"/>
      <c r="CU12" s="266"/>
      <c r="CV12" s="266"/>
      <c r="CW12" s="266"/>
      <c r="CX12" s="266"/>
      <c r="CY12" s="266"/>
      <c r="CZ12" s="266"/>
      <c r="DA12" s="266"/>
      <c r="DB12" s="266"/>
      <c r="DC12" s="266"/>
      <c r="DD12" s="266"/>
      <c r="DE12" s="266"/>
      <c r="DF12" s="266"/>
      <c r="DG12" s="266"/>
      <c r="DH12" s="266"/>
      <c r="DI12" s="266"/>
      <c r="DJ12" s="266"/>
      <c r="DK12" s="266"/>
      <c r="DL12" s="266"/>
    </row>
    <row r="13" spans="1:116" x14ac:dyDescent="0.35">
      <c r="A13" s="267" t="s">
        <v>9455</v>
      </c>
      <c r="B13" s="268" t="s">
        <v>9456</v>
      </c>
      <c r="C13" s="271" t="s">
        <v>17</v>
      </c>
      <c r="D13" s="272" t="s">
        <v>17</v>
      </c>
      <c r="E13" s="271" t="s">
        <v>17</v>
      </c>
      <c r="F13" s="271" t="s">
        <v>17</v>
      </c>
      <c r="G13" s="271" t="s">
        <v>17</v>
      </c>
      <c r="H13" s="271" t="s">
        <v>17</v>
      </c>
      <c r="I13" s="272" t="s">
        <v>17</v>
      </c>
      <c r="J13" s="272" t="str">
        <f>IFERROR(VLOOKUP($B13,'Core Indicators'!$E$3:$EU$906,147,FALSE),"x")</f>
        <v>x</v>
      </c>
      <c r="K13" s="273">
        <v>1.2211178540000001</v>
      </c>
      <c r="L13" s="271" t="s">
        <v>17</v>
      </c>
      <c r="M13" s="272" t="s">
        <v>17</v>
      </c>
      <c r="N13" s="272" t="s">
        <v>17</v>
      </c>
      <c r="O13" s="272" t="str">
        <f>IFERROR(VLOOKUP(B13,'Core Indicators'!$E$3:$G$9906,3,FALSE),"x")</f>
        <v>x</v>
      </c>
      <c r="P13" s="272" t="s">
        <v>17</v>
      </c>
      <c r="Q13" s="266"/>
      <c r="R13" s="266"/>
      <c r="S13" s="266"/>
      <c r="T13" s="266"/>
      <c r="U13" s="266"/>
      <c r="V13" s="266"/>
      <c r="W13" s="266"/>
      <c r="X13" s="266"/>
      <c r="Y13" s="266"/>
      <c r="Z13" s="266"/>
      <c r="AA13" s="266"/>
      <c r="AB13" s="266"/>
      <c r="AC13" s="266"/>
      <c r="AD13" s="266"/>
      <c r="AE13" s="266"/>
      <c r="AF13" s="266"/>
      <c r="AG13" s="266"/>
      <c r="AH13" s="266"/>
      <c r="AI13" s="266"/>
      <c r="AJ13" s="266"/>
      <c r="AK13" s="266"/>
      <c r="AL13" s="266"/>
      <c r="AM13" s="266"/>
      <c r="AN13" s="266"/>
      <c r="AO13" s="266"/>
      <c r="AP13" s="266"/>
      <c r="AQ13" s="266"/>
      <c r="AR13" s="266"/>
      <c r="AS13" s="266"/>
      <c r="AT13" s="266"/>
      <c r="AU13" s="266"/>
      <c r="AV13" s="266"/>
      <c r="AW13" s="266"/>
      <c r="AX13" s="266"/>
      <c r="AY13" s="266"/>
      <c r="AZ13" s="266"/>
      <c r="BA13" s="266"/>
      <c r="BB13" s="266"/>
      <c r="BC13" s="266"/>
      <c r="BD13" s="266"/>
      <c r="BE13" s="266"/>
      <c r="BF13" s="266"/>
      <c r="BG13" s="266"/>
      <c r="BH13" s="266"/>
      <c r="BI13" s="266"/>
      <c r="BJ13" s="266"/>
      <c r="BK13" s="266"/>
      <c r="BL13" s="266"/>
      <c r="BM13" s="266"/>
      <c r="BN13" s="266"/>
      <c r="BO13" s="266"/>
      <c r="BP13" s="266"/>
      <c r="BQ13" s="266"/>
      <c r="BR13" s="266"/>
      <c r="BS13" s="266"/>
      <c r="BT13" s="266"/>
      <c r="BU13" s="266"/>
      <c r="BV13" s="266"/>
      <c r="BW13" s="266"/>
      <c r="BX13" s="266"/>
      <c r="BY13" s="266"/>
      <c r="BZ13" s="266"/>
      <c r="CA13" s="266"/>
      <c r="CB13" s="266"/>
      <c r="CC13" s="266"/>
      <c r="CD13" s="266"/>
      <c r="CE13" s="266"/>
      <c r="CF13" s="266"/>
      <c r="CG13" s="266"/>
      <c r="CH13" s="266"/>
      <c r="CI13" s="266"/>
      <c r="CJ13" s="266"/>
      <c r="CK13" s="266"/>
      <c r="CL13" s="266"/>
      <c r="CM13" s="266"/>
      <c r="CN13" s="266"/>
      <c r="CO13" s="266"/>
      <c r="CP13" s="266"/>
      <c r="CQ13" s="266"/>
      <c r="CR13" s="266"/>
      <c r="CS13" s="266"/>
      <c r="CT13" s="266"/>
      <c r="CU13" s="266"/>
      <c r="CV13" s="266"/>
      <c r="CW13" s="266"/>
      <c r="CX13" s="266"/>
      <c r="CY13" s="266"/>
      <c r="CZ13" s="266"/>
      <c r="DA13" s="266"/>
      <c r="DB13" s="266"/>
      <c r="DC13" s="266"/>
      <c r="DD13" s="266"/>
      <c r="DE13" s="266"/>
      <c r="DF13" s="266"/>
      <c r="DG13" s="266"/>
      <c r="DH13" s="266"/>
      <c r="DI13" s="266"/>
      <c r="DJ13" s="266"/>
      <c r="DK13" s="266"/>
      <c r="DL13" s="266"/>
    </row>
    <row r="14" spans="1:116" x14ac:dyDescent="0.35">
      <c r="A14" s="267" t="s">
        <v>9457</v>
      </c>
      <c r="B14" s="268" t="s">
        <v>9458</v>
      </c>
      <c r="C14" s="271">
        <v>0</v>
      </c>
      <c r="D14" s="272">
        <v>13</v>
      </c>
      <c r="E14" s="271">
        <v>0</v>
      </c>
      <c r="F14" s="271" t="s">
        <v>17</v>
      </c>
      <c r="G14" s="271" t="s">
        <v>17</v>
      </c>
      <c r="H14" s="271" t="s">
        <v>17</v>
      </c>
      <c r="I14" s="272">
        <v>0</v>
      </c>
      <c r="J14" s="272" t="str">
        <f>IFERROR(VLOOKUP($B14,'Core Indicators'!$E$3:$EU$906,147,FALSE),"x")</f>
        <v>x</v>
      </c>
      <c r="K14" s="273">
        <v>0.39131557900000002</v>
      </c>
      <c r="L14" s="271" t="s">
        <v>17</v>
      </c>
      <c r="M14" s="272">
        <v>85</v>
      </c>
      <c r="N14" s="272" t="s">
        <v>17</v>
      </c>
      <c r="O14" s="272" t="str">
        <f>IFERROR(VLOOKUP(B14,'Core Indicators'!$E$3:$G$9906,3,FALSE),"x")</f>
        <v>x</v>
      </c>
      <c r="P14" s="272">
        <v>440</v>
      </c>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6"/>
      <c r="AO14" s="266"/>
      <c r="AP14" s="266"/>
      <c r="AQ14" s="266"/>
      <c r="AR14" s="266"/>
      <c r="AS14" s="266"/>
      <c r="AT14" s="266"/>
      <c r="AU14" s="266"/>
      <c r="AV14" s="266"/>
      <c r="AW14" s="266"/>
      <c r="AX14" s="266"/>
      <c r="AY14" s="266"/>
      <c r="AZ14" s="266"/>
      <c r="BA14" s="266"/>
      <c r="BB14" s="266"/>
      <c r="BC14" s="266"/>
      <c r="BD14" s="266"/>
      <c r="BE14" s="266"/>
      <c r="BF14" s="266"/>
      <c r="BG14" s="266"/>
      <c r="BH14" s="266"/>
      <c r="BI14" s="266"/>
      <c r="BJ14" s="266"/>
      <c r="BK14" s="266"/>
      <c r="BL14" s="266"/>
      <c r="BM14" s="266"/>
      <c r="BN14" s="266"/>
      <c r="BO14" s="266"/>
      <c r="BP14" s="266"/>
      <c r="BQ14" s="266"/>
      <c r="BR14" s="266"/>
      <c r="BS14" s="266"/>
      <c r="BT14" s="266"/>
      <c r="BU14" s="266"/>
      <c r="BV14" s="266"/>
      <c r="BW14" s="266"/>
      <c r="BX14" s="266"/>
      <c r="BY14" s="266"/>
      <c r="BZ14" s="266"/>
      <c r="CA14" s="266"/>
      <c r="CB14" s="266"/>
      <c r="CC14" s="266"/>
      <c r="CD14" s="266"/>
      <c r="CE14" s="266"/>
      <c r="CF14" s="266"/>
      <c r="CG14" s="266"/>
      <c r="CH14" s="266"/>
      <c r="CI14" s="266"/>
      <c r="CJ14" s="266"/>
      <c r="CK14" s="266"/>
      <c r="CL14" s="266"/>
      <c r="CM14" s="266"/>
      <c r="CN14" s="266"/>
      <c r="CO14" s="266"/>
      <c r="CP14" s="266"/>
      <c r="CQ14" s="266"/>
      <c r="CR14" s="266"/>
      <c r="CS14" s="266"/>
      <c r="CT14" s="266"/>
      <c r="CU14" s="266"/>
      <c r="CV14" s="266"/>
      <c r="CW14" s="266"/>
      <c r="CX14" s="266"/>
      <c r="CY14" s="266"/>
      <c r="CZ14" s="266"/>
      <c r="DA14" s="266"/>
      <c r="DB14" s="266"/>
      <c r="DC14" s="266"/>
      <c r="DD14" s="266"/>
      <c r="DE14" s="266"/>
      <c r="DF14" s="266"/>
      <c r="DG14" s="266"/>
      <c r="DH14" s="266"/>
      <c r="DI14" s="266"/>
      <c r="DJ14" s="266"/>
      <c r="DK14" s="266"/>
      <c r="DL14" s="266"/>
    </row>
    <row r="15" spans="1:116" x14ac:dyDescent="0.35">
      <c r="A15" s="267" t="s">
        <v>9459</v>
      </c>
      <c r="B15" s="268" t="s">
        <v>9460</v>
      </c>
      <c r="C15" s="271">
        <v>0.29240004409999998</v>
      </c>
      <c r="D15" s="272">
        <v>14</v>
      </c>
      <c r="E15" s="271">
        <v>0.02</v>
      </c>
      <c r="F15" s="271" t="s">
        <v>17</v>
      </c>
      <c r="G15" s="271">
        <v>0.1028773082</v>
      </c>
      <c r="H15" s="271">
        <v>34.4</v>
      </c>
      <c r="I15" s="272">
        <v>0</v>
      </c>
      <c r="J15" s="272" t="str">
        <f>IFERROR(VLOOKUP($B15,'Core Indicators'!$E$3:$EU$906,147,FALSE),"x")</f>
        <v>x</v>
      </c>
      <c r="K15" s="273">
        <v>1.5100852250000001</v>
      </c>
      <c r="L15" s="271" t="s">
        <v>17</v>
      </c>
      <c r="M15" s="272">
        <v>95</v>
      </c>
      <c r="N15" s="272">
        <v>75</v>
      </c>
      <c r="O15" s="272" t="str">
        <f>IFERROR(VLOOKUP(B15,'Core Indicators'!$E$3:$G$9906,3,FALSE),"x")</f>
        <v>x</v>
      </c>
      <c r="P15" s="272">
        <v>7692020</v>
      </c>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6"/>
      <c r="AV15" s="266"/>
      <c r="AW15" s="266"/>
      <c r="AX15" s="266"/>
      <c r="AY15" s="266"/>
      <c r="AZ15" s="266"/>
      <c r="BA15" s="266"/>
      <c r="BB15" s="266"/>
      <c r="BC15" s="266"/>
      <c r="BD15" s="266"/>
      <c r="BE15" s="266"/>
      <c r="BF15" s="266"/>
      <c r="BG15" s="266"/>
      <c r="BH15" s="266"/>
      <c r="BI15" s="266"/>
      <c r="BJ15" s="266"/>
      <c r="BK15" s="266"/>
      <c r="BL15" s="266"/>
      <c r="BM15" s="266"/>
      <c r="BN15" s="266"/>
      <c r="BO15" s="266"/>
      <c r="BP15" s="266"/>
      <c r="BQ15" s="266"/>
      <c r="BR15" s="266"/>
      <c r="BS15" s="266"/>
      <c r="BT15" s="266"/>
      <c r="BU15" s="266"/>
      <c r="BV15" s="266"/>
      <c r="BW15" s="266"/>
      <c r="BX15" s="266"/>
      <c r="BY15" s="266"/>
      <c r="BZ15" s="266"/>
      <c r="CA15" s="266"/>
      <c r="CB15" s="266"/>
      <c r="CC15" s="266"/>
      <c r="CD15" s="266"/>
      <c r="CE15" s="266"/>
      <c r="CF15" s="266"/>
      <c r="CG15" s="266"/>
      <c r="CH15" s="266"/>
      <c r="CI15" s="266"/>
      <c r="CJ15" s="266"/>
      <c r="CK15" s="266"/>
      <c r="CL15" s="266"/>
      <c r="CM15" s="266"/>
      <c r="CN15" s="266"/>
      <c r="CO15" s="266"/>
      <c r="CP15" s="266"/>
      <c r="CQ15" s="266"/>
      <c r="CR15" s="266"/>
      <c r="CS15" s="266"/>
      <c r="CT15" s="266"/>
      <c r="CU15" s="266"/>
      <c r="CV15" s="266"/>
      <c r="CW15" s="266"/>
      <c r="CX15" s="266"/>
      <c r="CY15" s="266"/>
      <c r="CZ15" s="266"/>
      <c r="DA15" s="266"/>
      <c r="DB15" s="266"/>
      <c r="DC15" s="266"/>
      <c r="DD15" s="266"/>
      <c r="DE15" s="266"/>
      <c r="DF15" s="266"/>
      <c r="DG15" s="266"/>
      <c r="DH15" s="266"/>
      <c r="DI15" s="266"/>
      <c r="DJ15" s="266"/>
      <c r="DK15" s="266"/>
      <c r="DL15" s="266"/>
    </row>
    <row r="16" spans="1:116" x14ac:dyDescent="0.35">
      <c r="A16" s="267" t="s">
        <v>9461</v>
      </c>
      <c r="B16" s="268" t="s">
        <v>9462</v>
      </c>
      <c r="C16" s="271">
        <v>0.1350639867</v>
      </c>
      <c r="D16" s="272">
        <v>12</v>
      </c>
      <c r="E16" s="271">
        <v>7.7999999999999996E-3</v>
      </c>
      <c r="F16" s="271" t="s">
        <v>17</v>
      </c>
      <c r="G16" s="271">
        <v>7.3148202199999998E-2</v>
      </c>
      <c r="H16" s="271">
        <v>30.8</v>
      </c>
      <c r="I16" s="272">
        <v>0</v>
      </c>
      <c r="J16" s="272" t="str">
        <f>IFERROR(VLOOKUP($B16,'Core Indicators'!$E$3:$EU$906,147,FALSE),"x")</f>
        <v>x</v>
      </c>
      <c r="K16" s="273">
        <v>1.7058502440000001</v>
      </c>
      <c r="L16" s="271" t="s">
        <v>17</v>
      </c>
      <c r="M16" s="272">
        <v>93</v>
      </c>
      <c r="N16" s="272">
        <v>71</v>
      </c>
      <c r="O16" s="272" t="str">
        <f>IFERROR(VLOOKUP(B16,'Core Indicators'!$E$3:$G$9906,3,FALSE),"x")</f>
        <v>x</v>
      </c>
      <c r="P16" s="272">
        <v>82520</v>
      </c>
      <c r="Q16" s="266"/>
      <c r="R16" s="266"/>
      <c r="S16" s="266"/>
      <c r="T16" s="266"/>
      <c r="U16" s="266"/>
      <c r="V16" s="266"/>
      <c r="W16" s="266"/>
      <c r="X16" s="266"/>
      <c r="Y16" s="266"/>
      <c r="Z16" s="266"/>
      <c r="AA16" s="266"/>
      <c r="AB16" s="266"/>
      <c r="AC16" s="266"/>
      <c r="AD16" s="266"/>
      <c r="AE16" s="266"/>
      <c r="AF16" s="266"/>
      <c r="AG16" s="266"/>
      <c r="AH16" s="266"/>
      <c r="AI16" s="266"/>
      <c r="AJ16" s="266"/>
      <c r="AK16" s="266"/>
      <c r="AL16" s="266"/>
      <c r="AM16" s="266"/>
      <c r="AN16" s="266"/>
      <c r="AO16" s="266"/>
      <c r="AP16" s="266"/>
      <c r="AQ16" s="266"/>
      <c r="AR16" s="266"/>
      <c r="AS16" s="266"/>
      <c r="AT16" s="266"/>
      <c r="AU16" s="266"/>
      <c r="AV16" s="266"/>
      <c r="AW16" s="266"/>
      <c r="AX16" s="266"/>
      <c r="AY16" s="266"/>
      <c r="AZ16" s="266"/>
      <c r="BA16" s="266"/>
      <c r="BB16" s="266"/>
      <c r="BC16" s="266"/>
      <c r="BD16" s="266"/>
      <c r="BE16" s="266"/>
      <c r="BF16" s="266"/>
      <c r="BG16" s="266"/>
      <c r="BH16" s="266"/>
      <c r="BI16" s="266"/>
      <c r="BJ16" s="266"/>
      <c r="BK16" s="266"/>
      <c r="BL16" s="266"/>
      <c r="BM16" s="266"/>
      <c r="BN16" s="266"/>
      <c r="BO16" s="266"/>
      <c r="BP16" s="266"/>
      <c r="BQ16" s="266"/>
      <c r="BR16" s="266"/>
      <c r="BS16" s="266"/>
      <c r="BT16" s="266"/>
      <c r="BU16" s="266"/>
      <c r="BV16" s="266"/>
      <c r="BW16" s="266"/>
      <c r="BX16" s="266"/>
      <c r="BY16" s="266"/>
      <c r="BZ16" s="266"/>
      <c r="CA16" s="266"/>
      <c r="CB16" s="266"/>
      <c r="CC16" s="266"/>
      <c r="CD16" s="266"/>
      <c r="CE16" s="266"/>
      <c r="CF16" s="266"/>
      <c r="CG16" s="266"/>
      <c r="CH16" s="266"/>
      <c r="CI16" s="266"/>
      <c r="CJ16" s="266"/>
      <c r="CK16" s="266"/>
      <c r="CL16" s="266"/>
      <c r="CM16" s="266"/>
      <c r="CN16" s="266"/>
      <c r="CO16" s="266"/>
      <c r="CP16" s="266"/>
      <c r="CQ16" s="266"/>
      <c r="CR16" s="266"/>
      <c r="CS16" s="266"/>
      <c r="CT16" s="266"/>
      <c r="CU16" s="266"/>
      <c r="CV16" s="266"/>
      <c r="CW16" s="266"/>
      <c r="CX16" s="266"/>
      <c r="CY16" s="266"/>
      <c r="CZ16" s="266"/>
      <c r="DA16" s="266"/>
      <c r="DB16" s="266"/>
      <c r="DC16" s="266"/>
      <c r="DD16" s="266"/>
      <c r="DE16" s="266"/>
      <c r="DF16" s="266"/>
      <c r="DG16" s="266"/>
      <c r="DH16" s="266"/>
      <c r="DI16" s="266"/>
      <c r="DJ16" s="266"/>
      <c r="DK16" s="266"/>
      <c r="DL16" s="266"/>
    </row>
    <row r="17" spans="1:116" x14ac:dyDescent="0.35">
      <c r="A17" s="267" t="s">
        <v>9463</v>
      </c>
      <c r="B17" s="268" t="s">
        <v>9464</v>
      </c>
      <c r="C17" s="271">
        <v>0.15286196930000001</v>
      </c>
      <c r="D17" s="272">
        <v>4</v>
      </c>
      <c r="E17" s="271">
        <v>5.5E-2</v>
      </c>
      <c r="F17" s="271">
        <v>3.5833333330000001</v>
      </c>
      <c r="G17" s="271">
        <v>0.32076538339999999</v>
      </c>
      <c r="H17" s="271">
        <v>26.6</v>
      </c>
      <c r="I17" s="272">
        <v>5</v>
      </c>
      <c r="J17" s="272" t="str">
        <f>IFERROR(VLOOKUP($B17,'Core Indicators'!$E$3:$EU$906,147,FALSE),"x")</f>
        <v>x</v>
      </c>
      <c r="K17" s="273">
        <v>-0.62464559099999994</v>
      </c>
      <c r="L17" s="271">
        <v>4.5599999999999996</v>
      </c>
      <c r="M17" s="272">
        <v>7</v>
      </c>
      <c r="N17" s="272">
        <v>23</v>
      </c>
      <c r="O17" s="272" t="str">
        <f>IFERROR(VLOOKUP(B17,'Core Indicators'!$E$3:$G$9906,3,FALSE),"x")</f>
        <v>x</v>
      </c>
      <c r="P17" s="272">
        <v>82650</v>
      </c>
      <c r="Q17" s="266"/>
      <c r="R17" s="266"/>
      <c r="S17" s="266"/>
      <c r="T17" s="266"/>
      <c r="U17" s="266"/>
      <c r="V17" s="266"/>
      <c r="W17" s="266"/>
      <c r="X17" s="266"/>
      <c r="Y17" s="266"/>
      <c r="Z17" s="266"/>
      <c r="AA17" s="266"/>
      <c r="AB17" s="266"/>
      <c r="AC17" s="266"/>
      <c r="AD17" s="266"/>
      <c r="AE17" s="266"/>
      <c r="AF17" s="266"/>
      <c r="AG17" s="266"/>
      <c r="AH17" s="266"/>
      <c r="AI17" s="266"/>
      <c r="AJ17" s="266"/>
      <c r="AK17" s="266"/>
      <c r="AL17" s="266"/>
      <c r="AM17" s="266"/>
      <c r="AN17" s="266"/>
      <c r="AO17" s="266"/>
      <c r="AP17" s="266"/>
      <c r="AQ17" s="266"/>
      <c r="AR17" s="266"/>
      <c r="AS17" s="266"/>
      <c r="AT17" s="266"/>
      <c r="AU17" s="266"/>
      <c r="AV17" s="266"/>
      <c r="AW17" s="266"/>
      <c r="AX17" s="266"/>
      <c r="AY17" s="266"/>
      <c r="AZ17" s="266"/>
      <c r="BA17" s="266"/>
      <c r="BB17" s="266"/>
      <c r="BC17" s="266"/>
      <c r="BD17" s="266"/>
      <c r="BE17" s="266"/>
      <c r="BF17" s="266"/>
      <c r="BG17" s="266"/>
      <c r="BH17" s="266"/>
      <c r="BI17" s="266"/>
      <c r="BJ17" s="266"/>
      <c r="BK17" s="266"/>
      <c r="BL17" s="266"/>
      <c r="BM17" s="266"/>
      <c r="BN17" s="266"/>
      <c r="BO17" s="266"/>
      <c r="BP17" s="266"/>
      <c r="BQ17" s="266"/>
      <c r="BR17" s="266"/>
      <c r="BS17" s="266"/>
      <c r="BT17" s="266"/>
      <c r="BU17" s="266"/>
      <c r="BV17" s="266"/>
      <c r="BW17" s="266"/>
      <c r="BX17" s="266"/>
      <c r="BY17" s="266"/>
      <c r="BZ17" s="266"/>
      <c r="CA17" s="266"/>
      <c r="CB17" s="266"/>
      <c r="CC17" s="266"/>
      <c r="CD17" s="266"/>
      <c r="CE17" s="266"/>
      <c r="CF17" s="266"/>
      <c r="CG17" s="266"/>
      <c r="CH17" s="266"/>
      <c r="CI17" s="266"/>
      <c r="CJ17" s="266"/>
      <c r="CK17" s="266"/>
      <c r="CL17" s="266"/>
      <c r="CM17" s="266"/>
      <c r="CN17" s="266"/>
      <c r="CO17" s="266"/>
      <c r="CP17" s="266"/>
      <c r="CQ17" s="266"/>
      <c r="CR17" s="266"/>
      <c r="CS17" s="266"/>
      <c r="CT17" s="266"/>
      <c r="CU17" s="266"/>
      <c r="CV17" s="266"/>
      <c r="CW17" s="266"/>
      <c r="CX17" s="266"/>
      <c r="CY17" s="266"/>
      <c r="CZ17" s="266"/>
      <c r="DA17" s="266"/>
      <c r="DB17" s="266"/>
      <c r="DC17" s="266"/>
      <c r="DD17" s="266"/>
      <c r="DE17" s="266"/>
      <c r="DF17" s="266"/>
      <c r="DG17" s="266"/>
      <c r="DH17" s="266"/>
      <c r="DI17" s="266"/>
      <c r="DJ17" s="266"/>
      <c r="DK17" s="266"/>
      <c r="DL17" s="266"/>
    </row>
    <row r="18" spans="1:116" x14ac:dyDescent="0.35">
      <c r="A18" s="267" t="s">
        <v>2302</v>
      </c>
      <c r="B18" s="268" t="s">
        <v>9465</v>
      </c>
      <c r="C18" s="271">
        <v>0.25789995929999998</v>
      </c>
      <c r="D18" s="272">
        <v>8</v>
      </c>
      <c r="E18" s="271">
        <v>0</v>
      </c>
      <c r="F18" s="271">
        <v>3.55</v>
      </c>
      <c r="G18" s="271">
        <v>0.51957781189999996</v>
      </c>
      <c r="H18" s="271">
        <v>38.6</v>
      </c>
      <c r="I18" s="272">
        <v>3</v>
      </c>
      <c r="J18" s="272">
        <f>IFERROR(VLOOKUP($B18,'Core Indicators'!$E$3:$EU$906,147,FALSE),"x")</f>
        <v>62</v>
      </c>
      <c r="K18" s="273">
        <v>-1.277139783</v>
      </c>
      <c r="L18" s="271">
        <v>3.54</v>
      </c>
      <c r="M18" s="272">
        <v>14</v>
      </c>
      <c r="N18" s="272">
        <v>20</v>
      </c>
      <c r="O18" s="272">
        <f>IFERROR(VLOOKUP(B18,'Core Indicators'!$E$3:$G$9906,3,FALSE),"x")</f>
        <v>12289000</v>
      </c>
      <c r="P18" s="272">
        <v>25680</v>
      </c>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6"/>
      <c r="BA18" s="266"/>
      <c r="BB18" s="266"/>
      <c r="BC18" s="266"/>
      <c r="BD18" s="266"/>
      <c r="BE18" s="266"/>
      <c r="BF18" s="266"/>
      <c r="BG18" s="266"/>
      <c r="BH18" s="266"/>
      <c r="BI18" s="266"/>
      <c r="BJ18" s="266"/>
      <c r="BK18" s="266"/>
      <c r="BL18" s="266"/>
      <c r="BM18" s="266"/>
      <c r="BN18" s="266"/>
      <c r="BO18" s="266"/>
      <c r="BP18" s="266"/>
      <c r="BQ18" s="266"/>
      <c r="BR18" s="266"/>
      <c r="BS18" s="266"/>
      <c r="BT18" s="266"/>
      <c r="BU18" s="266"/>
      <c r="BV18" s="266"/>
      <c r="BW18" s="266"/>
      <c r="BX18" s="266"/>
      <c r="BY18" s="266"/>
      <c r="BZ18" s="266"/>
      <c r="CA18" s="266"/>
      <c r="CB18" s="266"/>
      <c r="CC18" s="266"/>
      <c r="CD18" s="266"/>
      <c r="CE18" s="266"/>
      <c r="CF18" s="266"/>
      <c r="CG18" s="266"/>
      <c r="CH18" s="266"/>
      <c r="CI18" s="266"/>
      <c r="CJ18" s="266"/>
      <c r="CK18" s="266"/>
      <c r="CL18" s="266"/>
      <c r="CM18" s="266"/>
      <c r="CN18" s="266"/>
      <c r="CO18" s="266"/>
      <c r="CP18" s="266"/>
      <c r="CQ18" s="266"/>
      <c r="CR18" s="266"/>
      <c r="CS18" s="266"/>
      <c r="CT18" s="266"/>
      <c r="CU18" s="266"/>
      <c r="CV18" s="266"/>
      <c r="CW18" s="266"/>
      <c r="CX18" s="266"/>
      <c r="CY18" s="266"/>
      <c r="CZ18" s="266"/>
      <c r="DA18" s="266"/>
      <c r="DB18" s="266"/>
      <c r="DC18" s="266"/>
      <c r="DD18" s="266"/>
      <c r="DE18" s="266"/>
      <c r="DF18" s="266"/>
      <c r="DG18" s="266"/>
      <c r="DH18" s="266"/>
      <c r="DI18" s="266"/>
      <c r="DJ18" s="266"/>
      <c r="DK18" s="266"/>
      <c r="DL18" s="266"/>
    </row>
    <row r="19" spans="1:116" x14ac:dyDescent="0.35">
      <c r="A19" s="267" t="s">
        <v>9466</v>
      </c>
      <c r="B19" s="268" t="s">
        <v>9467</v>
      </c>
      <c r="C19" s="271">
        <v>0.49180002620000002</v>
      </c>
      <c r="D19" s="272">
        <v>12</v>
      </c>
      <c r="E19" s="271">
        <v>0.01</v>
      </c>
      <c r="F19" s="271" t="s">
        <v>17</v>
      </c>
      <c r="G19" s="271">
        <v>4.5443996700000003E-2</v>
      </c>
      <c r="H19" s="271">
        <v>27.2</v>
      </c>
      <c r="I19" s="272">
        <v>0</v>
      </c>
      <c r="J19" s="272" t="str">
        <f>IFERROR(VLOOKUP($B19,'Core Indicators'!$E$3:$EU$906,147,FALSE),"x")</f>
        <v>x</v>
      </c>
      <c r="K19" s="273">
        <v>1.348942399</v>
      </c>
      <c r="L19" s="271" t="s">
        <v>17</v>
      </c>
      <c r="M19" s="272">
        <v>96</v>
      </c>
      <c r="N19" s="272">
        <v>73</v>
      </c>
      <c r="O19" s="272" t="str">
        <f>IFERROR(VLOOKUP(B19,'Core Indicators'!$E$3:$G$9906,3,FALSE),"x")</f>
        <v>x</v>
      </c>
      <c r="P19" s="272">
        <v>30280</v>
      </c>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c r="AR19" s="266"/>
      <c r="AS19" s="266"/>
      <c r="AT19" s="266"/>
      <c r="AU19" s="266"/>
      <c r="AV19" s="266"/>
      <c r="AW19" s="266"/>
      <c r="AX19" s="266"/>
      <c r="AY19" s="266"/>
      <c r="AZ19" s="266"/>
      <c r="BA19" s="266"/>
      <c r="BB19" s="266"/>
      <c r="BC19" s="266"/>
      <c r="BD19" s="266"/>
      <c r="BE19" s="266"/>
      <c r="BF19" s="266"/>
      <c r="BG19" s="266"/>
      <c r="BH19" s="266"/>
      <c r="BI19" s="266"/>
      <c r="BJ19" s="266"/>
      <c r="BK19" s="266"/>
      <c r="BL19" s="266"/>
      <c r="BM19" s="266"/>
      <c r="BN19" s="266"/>
      <c r="BO19" s="266"/>
      <c r="BP19" s="266"/>
      <c r="BQ19" s="266"/>
      <c r="BR19" s="266"/>
      <c r="BS19" s="266"/>
      <c r="BT19" s="266"/>
      <c r="BU19" s="266"/>
      <c r="BV19" s="266"/>
      <c r="BW19" s="266"/>
      <c r="BX19" s="266"/>
      <c r="BY19" s="266"/>
      <c r="BZ19" s="266"/>
      <c r="CA19" s="266"/>
      <c r="CB19" s="266"/>
      <c r="CC19" s="266"/>
      <c r="CD19" s="266"/>
      <c r="CE19" s="266"/>
      <c r="CF19" s="266"/>
      <c r="CG19" s="266"/>
      <c r="CH19" s="266"/>
      <c r="CI19" s="266"/>
      <c r="CJ19" s="266"/>
      <c r="CK19" s="266"/>
      <c r="CL19" s="266"/>
      <c r="CM19" s="266"/>
      <c r="CN19" s="266"/>
      <c r="CO19" s="266"/>
      <c r="CP19" s="266"/>
      <c r="CQ19" s="266"/>
      <c r="CR19" s="266"/>
      <c r="CS19" s="266"/>
      <c r="CT19" s="266"/>
      <c r="CU19" s="266"/>
      <c r="CV19" s="266"/>
      <c r="CW19" s="266"/>
      <c r="CX19" s="266"/>
      <c r="CY19" s="266"/>
      <c r="CZ19" s="266"/>
      <c r="DA19" s="266"/>
      <c r="DB19" s="266"/>
      <c r="DC19" s="266"/>
      <c r="DD19" s="266"/>
      <c r="DE19" s="266"/>
      <c r="DF19" s="266"/>
      <c r="DG19" s="266"/>
      <c r="DH19" s="266"/>
      <c r="DI19" s="266"/>
      <c r="DJ19" s="266"/>
      <c r="DK19" s="266"/>
      <c r="DL19" s="266"/>
    </row>
    <row r="20" spans="1:116" x14ac:dyDescent="0.35">
      <c r="A20" s="267" t="s">
        <v>1058</v>
      </c>
      <c r="B20" s="268" t="s">
        <v>9468</v>
      </c>
      <c r="C20" s="271">
        <v>0.81187498689999993</v>
      </c>
      <c r="D20" s="272">
        <v>9</v>
      </c>
      <c r="E20" s="271">
        <v>0.33</v>
      </c>
      <c r="F20" s="271">
        <v>5.483333333</v>
      </c>
      <c r="G20" s="271">
        <v>0.61251466889999995</v>
      </c>
      <c r="H20" s="271">
        <v>47.8</v>
      </c>
      <c r="I20" s="272">
        <v>0</v>
      </c>
      <c r="J20" s="272">
        <f>IFERROR(VLOOKUP($B20,'Core Indicators'!$E$3:$EU$906,147,FALSE),"x")</f>
        <v>179</v>
      </c>
      <c r="K20" s="273">
        <v>-0.60238951399999996</v>
      </c>
      <c r="L20" s="271">
        <v>5.47</v>
      </c>
      <c r="M20" s="272">
        <v>61</v>
      </c>
      <c r="N20" s="272">
        <v>43</v>
      </c>
      <c r="O20" s="272">
        <f>IFERROR(VLOOKUP(B20,'Core Indicators'!$E$3:$G$9906,3,FALSE),"x")</f>
        <v>14111000</v>
      </c>
      <c r="P20" s="272">
        <v>112760</v>
      </c>
      <c r="Q20" s="266"/>
      <c r="R20" s="266"/>
      <c r="S20" s="266"/>
      <c r="T20" s="266"/>
      <c r="U20" s="266"/>
      <c r="V20" s="266"/>
      <c r="W20" s="266"/>
      <c r="X20" s="266"/>
      <c r="Y20" s="266"/>
      <c r="Z20" s="266"/>
      <c r="AA20" s="266"/>
      <c r="AB20" s="266"/>
      <c r="AC20" s="266"/>
      <c r="AD20" s="266"/>
      <c r="AE20" s="266"/>
      <c r="AF20" s="266"/>
      <c r="AG20" s="266"/>
      <c r="AH20" s="266"/>
      <c r="AI20" s="266"/>
      <c r="AJ20" s="266"/>
      <c r="AK20" s="266"/>
      <c r="AL20" s="266"/>
      <c r="AM20" s="266"/>
      <c r="AN20" s="266"/>
      <c r="AO20" s="266"/>
      <c r="AP20" s="266"/>
      <c r="AQ20" s="266"/>
      <c r="AR20" s="266"/>
      <c r="AS20" s="266"/>
      <c r="AT20" s="266"/>
      <c r="AU20" s="266"/>
      <c r="AV20" s="266"/>
      <c r="AW20" s="266"/>
      <c r="AX20" s="266"/>
      <c r="AY20" s="266"/>
      <c r="AZ20" s="266"/>
      <c r="BA20" s="266"/>
      <c r="BB20" s="266"/>
      <c r="BC20" s="266"/>
      <c r="BD20" s="266"/>
      <c r="BE20" s="266"/>
      <c r="BF20" s="266"/>
      <c r="BG20" s="266"/>
      <c r="BH20" s="266"/>
      <c r="BI20" s="266"/>
      <c r="BJ20" s="266"/>
      <c r="BK20" s="266"/>
      <c r="BL20" s="266"/>
      <c r="BM20" s="266"/>
      <c r="BN20" s="266"/>
      <c r="BO20" s="266"/>
      <c r="BP20" s="266"/>
      <c r="BQ20" s="266"/>
      <c r="BR20" s="266"/>
      <c r="BS20" s="266"/>
      <c r="BT20" s="266"/>
      <c r="BU20" s="266"/>
      <c r="BV20" s="266"/>
      <c r="BW20" s="266"/>
      <c r="BX20" s="266"/>
      <c r="BY20" s="266"/>
      <c r="BZ20" s="266"/>
      <c r="CA20" s="266"/>
      <c r="CB20" s="266"/>
      <c r="CC20" s="266"/>
      <c r="CD20" s="266"/>
      <c r="CE20" s="266"/>
      <c r="CF20" s="266"/>
      <c r="CG20" s="266"/>
      <c r="CH20" s="266"/>
      <c r="CI20" s="266"/>
      <c r="CJ20" s="266"/>
      <c r="CK20" s="266"/>
      <c r="CL20" s="266"/>
      <c r="CM20" s="266"/>
      <c r="CN20" s="266"/>
      <c r="CO20" s="266"/>
      <c r="CP20" s="266"/>
      <c r="CQ20" s="266"/>
      <c r="CR20" s="266"/>
      <c r="CS20" s="266"/>
      <c r="CT20" s="266"/>
      <c r="CU20" s="266"/>
      <c r="CV20" s="266"/>
      <c r="CW20" s="266"/>
      <c r="CX20" s="266"/>
      <c r="CY20" s="266"/>
      <c r="CZ20" s="266"/>
      <c r="DA20" s="266"/>
      <c r="DB20" s="266"/>
      <c r="DC20" s="266"/>
      <c r="DD20" s="266"/>
      <c r="DE20" s="266"/>
      <c r="DF20" s="266"/>
      <c r="DG20" s="266"/>
      <c r="DH20" s="266"/>
      <c r="DI20" s="266"/>
      <c r="DJ20" s="266"/>
      <c r="DK20" s="266"/>
      <c r="DL20" s="266"/>
    </row>
    <row r="21" spans="1:116" x14ac:dyDescent="0.35">
      <c r="A21" s="267" t="s">
        <v>155</v>
      </c>
      <c r="B21" s="268" t="s">
        <v>9469</v>
      </c>
      <c r="C21" s="271">
        <v>0.55109997759999996</v>
      </c>
      <c r="D21" s="272">
        <v>11</v>
      </c>
      <c r="E21" s="271">
        <v>0</v>
      </c>
      <c r="F21" s="271">
        <v>3.8833333329999999</v>
      </c>
      <c r="G21" s="271">
        <v>0.61156915869999995</v>
      </c>
      <c r="H21" s="271">
        <v>35.299999999999997</v>
      </c>
      <c r="I21" s="272">
        <v>5</v>
      </c>
      <c r="J21" s="272">
        <f>IFERROR(VLOOKUP($B21,'Core Indicators'!$E$3:$EU$906,147,FALSE),"x")</f>
        <v>3023</v>
      </c>
      <c r="K21" s="273">
        <v>-0.60767895000000005</v>
      </c>
      <c r="L21" s="271">
        <v>4.1900000000000004</v>
      </c>
      <c r="M21" s="272">
        <v>27</v>
      </c>
      <c r="N21" s="272">
        <v>41</v>
      </c>
      <c r="O21" s="272">
        <f>IFERROR(VLOOKUP(B21,'Core Indicators'!$E$3:$G$9906,3,FALSE),"x")</f>
        <v>23753000</v>
      </c>
      <c r="P21" s="272">
        <v>273600</v>
      </c>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266"/>
      <c r="AU21" s="266"/>
      <c r="AV21" s="266"/>
      <c r="AW21" s="266"/>
      <c r="AX21" s="266"/>
      <c r="AY21" s="266"/>
      <c r="AZ21" s="266"/>
      <c r="BA21" s="266"/>
      <c r="BB21" s="266"/>
      <c r="BC21" s="266"/>
      <c r="BD21" s="266"/>
      <c r="BE21" s="266"/>
      <c r="BF21" s="266"/>
      <c r="BG21" s="266"/>
      <c r="BH21" s="266"/>
      <c r="BI21" s="266"/>
      <c r="BJ21" s="266"/>
      <c r="BK21" s="266"/>
      <c r="BL21" s="266"/>
      <c r="BM21" s="266"/>
      <c r="BN21" s="266"/>
      <c r="BO21" s="266"/>
      <c r="BP21" s="266"/>
      <c r="BQ21" s="266"/>
      <c r="BR21" s="266"/>
      <c r="BS21" s="266"/>
      <c r="BT21" s="266"/>
      <c r="BU21" s="266"/>
      <c r="BV21" s="266"/>
      <c r="BW21" s="266"/>
      <c r="BX21" s="266"/>
      <c r="BY21" s="266"/>
      <c r="BZ21" s="266"/>
      <c r="CA21" s="266"/>
      <c r="CB21" s="266"/>
      <c r="CC21" s="266"/>
      <c r="CD21" s="266"/>
      <c r="CE21" s="266"/>
      <c r="CF21" s="266"/>
      <c r="CG21" s="266"/>
      <c r="CH21" s="266"/>
      <c r="CI21" s="266"/>
      <c r="CJ21" s="266"/>
      <c r="CK21" s="266"/>
      <c r="CL21" s="266"/>
      <c r="CM21" s="266"/>
      <c r="CN21" s="266"/>
      <c r="CO21" s="266"/>
      <c r="CP21" s="266"/>
      <c r="CQ21" s="266"/>
      <c r="CR21" s="266"/>
      <c r="CS21" s="266"/>
      <c r="CT21" s="266"/>
      <c r="CU21" s="266"/>
      <c r="CV21" s="266"/>
      <c r="CW21" s="266"/>
      <c r="CX21" s="266"/>
      <c r="CY21" s="266"/>
      <c r="CZ21" s="266"/>
      <c r="DA21" s="266"/>
      <c r="DB21" s="266"/>
      <c r="DC21" s="266"/>
      <c r="DD21" s="266"/>
      <c r="DE21" s="266"/>
      <c r="DF21" s="266"/>
      <c r="DG21" s="266"/>
      <c r="DH21" s="266"/>
      <c r="DI21" s="266"/>
      <c r="DJ21" s="266"/>
      <c r="DK21" s="266"/>
      <c r="DL21" s="266"/>
    </row>
    <row r="22" spans="1:116" x14ac:dyDescent="0.35">
      <c r="A22" s="267" t="s">
        <v>1586</v>
      </c>
      <c r="B22" s="268" t="s">
        <v>9470</v>
      </c>
      <c r="C22" s="271">
        <v>0.1888710338</v>
      </c>
      <c r="D22" s="272">
        <v>7</v>
      </c>
      <c r="E22" s="271">
        <v>0.122</v>
      </c>
      <c r="F22" s="271">
        <v>4.0333333329999999</v>
      </c>
      <c r="G22" s="271">
        <v>0.53584621349999995</v>
      </c>
      <c r="H22" s="271">
        <v>33.4</v>
      </c>
      <c r="I22" s="272">
        <v>3</v>
      </c>
      <c r="J22" s="272">
        <f>IFERROR(VLOOKUP($B22,'Core Indicators'!$E$3:$EU$906,147,FALSE),"x")</f>
        <v>12</v>
      </c>
      <c r="K22" s="273">
        <v>-0.60133934</v>
      </c>
      <c r="L22" s="271">
        <v>4.45</v>
      </c>
      <c r="M22" s="272">
        <v>40</v>
      </c>
      <c r="N22" s="272">
        <v>24</v>
      </c>
      <c r="O22" s="272">
        <f>IFERROR(VLOOKUP(B22,'Core Indicators'!$E$3:$G$9906,3,FALSE),"x")</f>
        <v>170899000</v>
      </c>
      <c r="P22" s="272">
        <v>130170</v>
      </c>
      <c r="Q22" s="266"/>
      <c r="R22" s="266"/>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6"/>
      <c r="AV22" s="266"/>
      <c r="AW22" s="266"/>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266"/>
      <c r="BU22" s="266"/>
      <c r="BV22" s="266"/>
      <c r="BW22" s="266"/>
      <c r="BX22" s="266"/>
      <c r="BY22" s="266"/>
      <c r="BZ22" s="266"/>
      <c r="CA22" s="266"/>
      <c r="CB22" s="266"/>
      <c r="CC22" s="266"/>
      <c r="CD22" s="266"/>
      <c r="CE22" s="266"/>
      <c r="CF22" s="266"/>
      <c r="CG22" s="266"/>
      <c r="CH22" s="266"/>
      <c r="CI22" s="266"/>
      <c r="CJ22" s="266"/>
      <c r="CK22" s="266"/>
      <c r="CL22" s="266"/>
      <c r="CM22" s="266"/>
      <c r="CN22" s="266"/>
      <c r="CO22" s="266"/>
      <c r="CP22" s="266"/>
      <c r="CQ22" s="266"/>
      <c r="CR22" s="266"/>
      <c r="CS22" s="266"/>
      <c r="CT22" s="266"/>
      <c r="CU22" s="266"/>
      <c r="CV22" s="266"/>
      <c r="CW22" s="266"/>
      <c r="CX22" s="266"/>
      <c r="CY22" s="266"/>
      <c r="CZ22" s="266"/>
      <c r="DA22" s="266"/>
      <c r="DB22" s="266"/>
      <c r="DC22" s="266"/>
      <c r="DD22" s="266"/>
      <c r="DE22" s="266"/>
      <c r="DF22" s="266"/>
      <c r="DG22" s="266"/>
      <c r="DH22" s="266"/>
      <c r="DI22" s="266"/>
      <c r="DJ22" s="266"/>
      <c r="DK22" s="266"/>
      <c r="DL22" s="266"/>
    </row>
    <row r="23" spans="1:116" x14ac:dyDescent="0.35">
      <c r="A23" s="267" t="s">
        <v>2730</v>
      </c>
      <c r="B23" s="268" t="s">
        <v>9471</v>
      </c>
      <c r="C23" s="271">
        <v>0.29830702730000003</v>
      </c>
      <c r="D23" s="272">
        <v>9</v>
      </c>
      <c r="E23" s="271">
        <v>0.05</v>
      </c>
      <c r="F23" s="271">
        <v>7.2</v>
      </c>
      <c r="G23" s="271">
        <v>0.21775610300000001</v>
      </c>
      <c r="H23" s="271">
        <v>41.3</v>
      </c>
      <c r="I23" s="272">
        <v>0</v>
      </c>
      <c r="J23" s="272">
        <f>IFERROR(VLOOKUP($B23,'Core Indicators'!$E$3:$EU$906,147,FALSE),"x")</f>
        <v>0</v>
      </c>
      <c r="K23" s="273">
        <v>-0.107211575</v>
      </c>
      <c r="L23" s="271">
        <v>7.42</v>
      </c>
      <c r="M23" s="272">
        <v>78</v>
      </c>
      <c r="N23" s="272">
        <v>45</v>
      </c>
      <c r="O23" s="272">
        <f>IFERROR(VLOOKUP(B23,'Core Indicators'!$E$3:$G$9906,3,FALSE),"x")</f>
        <v>6503000</v>
      </c>
      <c r="P23" s="272">
        <v>108560</v>
      </c>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6"/>
      <c r="AV23" s="266"/>
      <c r="AW23" s="266"/>
      <c r="AX23" s="266"/>
      <c r="AY23" s="266"/>
      <c r="AZ23" s="266"/>
      <c r="BA23" s="266"/>
      <c r="BB23" s="266"/>
      <c r="BC23" s="266"/>
      <c r="BD23" s="266"/>
      <c r="BE23" s="266"/>
      <c r="BF23" s="266"/>
      <c r="BG23" s="266"/>
      <c r="BH23" s="266"/>
      <c r="BI23" s="266"/>
      <c r="BJ23" s="266"/>
      <c r="BK23" s="266"/>
      <c r="BL23" s="266"/>
      <c r="BM23" s="266"/>
      <c r="BN23" s="266"/>
      <c r="BO23" s="266"/>
      <c r="BP23" s="266"/>
      <c r="BQ23" s="266"/>
      <c r="BR23" s="266"/>
      <c r="BS23" s="266"/>
      <c r="BT23" s="266"/>
      <c r="BU23" s="266"/>
      <c r="BV23" s="266"/>
      <c r="BW23" s="266"/>
      <c r="BX23" s="266"/>
      <c r="BY23" s="266"/>
      <c r="BZ23" s="266"/>
      <c r="CA23" s="266"/>
      <c r="CB23" s="266"/>
      <c r="CC23" s="266"/>
      <c r="CD23" s="266"/>
      <c r="CE23" s="266"/>
      <c r="CF23" s="266"/>
      <c r="CG23" s="266"/>
      <c r="CH23" s="266"/>
      <c r="CI23" s="266"/>
      <c r="CJ23" s="266"/>
      <c r="CK23" s="266"/>
      <c r="CL23" s="266"/>
      <c r="CM23" s="266"/>
      <c r="CN23" s="266"/>
      <c r="CO23" s="266"/>
      <c r="CP23" s="266"/>
      <c r="CQ23" s="266"/>
      <c r="CR23" s="266"/>
      <c r="CS23" s="266"/>
      <c r="CT23" s="266"/>
      <c r="CU23" s="266"/>
      <c r="CV23" s="266"/>
      <c r="CW23" s="266"/>
      <c r="CX23" s="266"/>
      <c r="CY23" s="266"/>
      <c r="CZ23" s="266"/>
      <c r="DA23" s="266"/>
      <c r="DB23" s="266"/>
      <c r="DC23" s="266"/>
      <c r="DD23" s="266"/>
      <c r="DE23" s="266"/>
      <c r="DF23" s="266"/>
      <c r="DG23" s="266"/>
      <c r="DH23" s="266"/>
      <c r="DI23" s="266"/>
      <c r="DJ23" s="266"/>
      <c r="DK23" s="266"/>
      <c r="DL23" s="266"/>
    </row>
    <row r="24" spans="1:116" x14ac:dyDescent="0.35">
      <c r="A24" s="267" t="s">
        <v>9472</v>
      </c>
      <c r="B24" s="268" t="s">
        <v>9473</v>
      </c>
      <c r="C24" s="271">
        <v>0.85500000239999996</v>
      </c>
      <c r="D24" s="272">
        <v>3</v>
      </c>
      <c r="E24" s="271">
        <v>0</v>
      </c>
      <c r="F24" s="271">
        <v>3.2166666670000001</v>
      </c>
      <c r="G24" s="271">
        <v>0.20729597050000001</v>
      </c>
      <c r="H24" s="271" t="s">
        <v>17</v>
      </c>
      <c r="I24" s="272">
        <v>3</v>
      </c>
      <c r="J24" s="272" t="str">
        <f>IFERROR(VLOOKUP($B24,'Core Indicators'!$E$3:$EU$906,147,FALSE),"x")</f>
        <v>x</v>
      </c>
      <c r="K24" s="273">
        <v>0.43882861699999998</v>
      </c>
      <c r="L24" s="271">
        <v>4.5199999999999996</v>
      </c>
      <c r="M24" s="272">
        <v>12</v>
      </c>
      <c r="N24" s="272">
        <v>42</v>
      </c>
      <c r="O24" s="272" t="str">
        <f>IFERROR(VLOOKUP(B24,'Core Indicators'!$E$3:$G$9906,3,FALSE),"x")</f>
        <v>x</v>
      </c>
      <c r="P24" s="272">
        <v>790</v>
      </c>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66"/>
      <c r="AQ24" s="266"/>
      <c r="AR24" s="266"/>
      <c r="AS24" s="266"/>
      <c r="AT24" s="266"/>
      <c r="AU24" s="266"/>
      <c r="AV24" s="266"/>
      <c r="AW24" s="266"/>
      <c r="AX24" s="266"/>
      <c r="AY24" s="266"/>
      <c r="AZ24" s="266"/>
      <c r="BA24" s="266"/>
      <c r="BB24" s="266"/>
      <c r="BC24" s="266"/>
      <c r="BD24" s="266"/>
      <c r="BE24" s="266"/>
      <c r="BF24" s="266"/>
      <c r="BG24" s="266"/>
      <c r="BH24" s="266"/>
      <c r="BI24" s="266"/>
      <c r="BJ24" s="266"/>
      <c r="BK24" s="266"/>
      <c r="BL24" s="266"/>
      <c r="BM24" s="266"/>
      <c r="BN24" s="266"/>
      <c r="BO24" s="266"/>
      <c r="BP24" s="266"/>
      <c r="BQ24" s="266"/>
      <c r="BR24" s="266"/>
      <c r="BS24" s="266"/>
      <c r="BT24" s="266"/>
      <c r="BU24" s="266"/>
      <c r="BV24" s="266"/>
      <c r="BW24" s="266"/>
      <c r="BX24" s="266"/>
      <c r="BY24" s="266"/>
      <c r="BZ24" s="266"/>
      <c r="CA24" s="266"/>
      <c r="CB24" s="266"/>
      <c r="CC24" s="266"/>
      <c r="CD24" s="266"/>
      <c r="CE24" s="266"/>
      <c r="CF24" s="266"/>
      <c r="CG24" s="266"/>
      <c r="CH24" s="266"/>
      <c r="CI24" s="266"/>
      <c r="CJ24" s="266"/>
      <c r="CK24" s="266"/>
      <c r="CL24" s="266"/>
      <c r="CM24" s="266"/>
      <c r="CN24" s="266"/>
      <c r="CO24" s="266"/>
      <c r="CP24" s="266"/>
      <c r="CQ24" s="266"/>
      <c r="CR24" s="266"/>
      <c r="CS24" s="266"/>
      <c r="CT24" s="266"/>
      <c r="CU24" s="266"/>
      <c r="CV24" s="266"/>
      <c r="CW24" s="266"/>
      <c r="CX24" s="266"/>
      <c r="CY24" s="266"/>
      <c r="CZ24" s="266"/>
      <c r="DA24" s="266"/>
      <c r="DB24" s="266"/>
      <c r="DC24" s="266"/>
      <c r="DD24" s="266"/>
      <c r="DE24" s="266"/>
      <c r="DF24" s="266"/>
      <c r="DG24" s="266"/>
      <c r="DH24" s="266"/>
      <c r="DI24" s="266"/>
      <c r="DJ24" s="266"/>
      <c r="DK24" s="266"/>
      <c r="DL24" s="266"/>
    </row>
    <row r="25" spans="1:116" x14ac:dyDescent="0.35">
      <c r="A25" s="267" t="s">
        <v>9474</v>
      </c>
      <c r="B25" s="268" t="s">
        <v>9475</v>
      </c>
      <c r="C25" s="271">
        <v>0.2752909596</v>
      </c>
      <c r="D25" s="272">
        <v>12</v>
      </c>
      <c r="E25" s="271">
        <v>0</v>
      </c>
      <c r="F25" s="271" t="s">
        <v>17</v>
      </c>
      <c r="G25" s="271">
        <v>0.35254190839999999</v>
      </c>
      <c r="H25" s="271" t="s">
        <v>17</v>
      </c>
      <c r="I25" s="272">
        <v>0</v>
      </c>
      <c r="J25" s="272" t="str">
        <f>IFERROR(VLOOKUP($B25,'Core Indicators'!$E$3:$EU$906,147,FALSE),"x")</f>
        <v>x</v>
      </c>
      <c r="K25" s="273">
        <v>0.13363586399999999</v>
      </c>
      <c r="L25" s="271" t="s">
        <v>17</v>
      </c>
      <c r="M25" s="272">
        <v>91</v>
      </c>
      <c r="N25" s="272">
        <v>64</v>
      </c>
      <c r="O25" s="272" t="str">
        <f>IFERROR(VLOOKUP(B25,'Core Indicators'!$E$3:$G$9906,3,FALSE),"x")</f>
        <v>x</v>
      </c>
      <c r="P25" s="272">
        <v>10010</v>
      </c>
      <c r="Q25" s="266"/>
      <c r="R25" s="266"/>
      <c r="S25" s="266"/>
      <c r="T25" s="266"/>
      <c r="U25" s="266"/>
      <c r="V25" s="266"/>
      <c r="W25" s="266"/>
      <c r="X25" s="266"/>
      <c r="Y25" s="266"/>
      <c r="Z25" s="266"/>
      <c r="AA25" s="266"/>
      <c r="AB25" s="266"/>
      <c r="AC25" s="266"/>
      <c r="AD25" s="266"/>
      <c r="AE25" s="266"/>
      <c r="AF25" s="266"/>
      <c r="AG25" s="266"/>
      <c r="AH25" s="266"/>
      <c r="AI25" s="266"/>
      <c r="AJ25" s="266"/>
      <c r="AK25" s="266"/>
      <c r="AL25" s="266"/>
      <c r="AM25" s="266"/>
      <c r="AN25" s="266"/>
      <c r="AO25" s="266"/>
      <c r="AP25" s="266"/>
      <c r="AQ25" s="266"/>
      <c r="AR25" s="266"/>
      <c r="AS25" s="266"/>
      <c r="AT25" s="266"/>
      <c r="AU25" s="266"/>
      <c r="AV25" s="266"/>
      <c r="AW25" s="266"/>
      <c r="AX25" s="266"/>
      <c r="AY25" s="266"/>
      <c r="AZ25" s="266"/>
      <c r="BA25" s="266"/>
      <c r="BB25" s="266"/>
      <c r="BC25" s="266"/>
      <c r="BD25" s="266"/>
      <c r="BE25" s="266"/>
      <c r="BF25" s="266"/>
      <c r="BG25" s="266"/>
      <c r="BH25" s="266"/>
      <c r="BI25" s="266"/>
      <c r="BJ25" s="266"/>
      <c r="BK25" s="266"/>
      <c r="BL25" s="266"/>
      <c r="BM25" s="266"/>
      <c r="BN25" s="266"/>
      <c r="BO25" s="266"/>
      <c r="BP25" s="266"/>
      <c r="BQ25" s="266"/>
      <c r="BR25" s="266"/>
      <c r="BS25" s="266"/>
      <c r="BT25" s="266"/>
      <c r="BU25" s="266"/>
      <c r="BV25" s="266"/>
      <c r="BW25" s="266"/>
      <c r="BX25" s="266"/>
      <c r="BY25" s="266"/>
      <c r="BZ25" s="266"/>
      <c r="CA25" s="266"/>
      <c r="CB25" s="266"/>
      <c r="CC25" s="266"/>
      <c r="CD25" s="266"/>
      <c r="CE25" s="266"/>
      <c r="CF25" s="266"/>
      <c r="CG25" s="266"/>
      <c r="CH25" s="266"/>
      <c r="CI25" s="266"/>
      <c r="CJ25" s="266"/>
      <c r="CK25" s="266"/>
      <c r="CL25" s="266"/>
      <c r="CM25" s="266"/>
      <c r="CN25" s="266"/>
      <c r="CO25" s="266"/>
      <c r="CP25" s="266"/>
      <c r="CQ25" s="266"/>
      <c r="CR25" s="266"/>
      <c r="CS25" s="266"/>
      <c r="CT25" s="266"/>
      <c r="CU25" s="266"/>
      <c r="CV25" s="266"/>
      <c r="CW25" s="266"/>
      <c r="CX25" s="266"/>
      <c r="CY25" s="266"/>
      <c r="CZ25" s="266"/>
      <c r="DA25" s="266"/>
      <c r="DB25" s="266"/>
      <c r="DC25" s="266"/>
      <c r="DD25" s="266"/>
      <c r="DE25" s="266"/>
      <c r="DF25" s="266"/>
      <c r="DG25" s="266"/>
      <c r="DH25" s="266"/>
      <c r="DI25" s="266"/>
      <c r="DJ25" s="266"/>
      <c r="DK25" s="266"/>
      <c r="DL25" s="266"/>
    </row>
    <row r="26" spans="1:116" x14ac:dyDescent="0.35">
      <c r="A26" s="267" t="s">
        <v>9476</v>
      </c>
      <c r="B26" s="268" t="s">
        <v>9477</v>
      </c>
      <c r="C26" s="271">
        <v>0.63031901420000003</v>
      </c>
      <c r="D26" s="272">
        <v>6</v>
      </c>
      <c r="E26" s="271">
        <v>0.01</v>
      </c>
      <c r="F26" s="271">
        <v>5.55</v>
      </c>
      <c r="G26" s="271">
        <v>0.1620850103</v>
      </c>
      <c r="H26" s="271">
        <v>33</v>
      </c>
      <c r="I26" s="272">
        <v>1</v>
      </c>
      <c r="J26" s="272" t="str">
        <f>IFERROR(VLOOKUP($B26,'Core Indicators'!$E$3:$EU$906,147,FALSE),"x")</f>
        <v>x</v>
      </c>
      <c r="K26" s="273">
        <v>-0.30668520900000001</v>
      </c>
      <c r="L26" s="271">
        <v>5.92</v>
      </c>
      <c r="M26" s="272">
        <v>51</v>
      </c>
      <c r="N26" s="272">
        <v>35</v>
      </c>
      <c r="O26" s="272" t="str">
        <f>IFERROR(VLOOKUP(B26,'Core Indicators'!$E$3:$G$9906,3,FALSE),"x")</f>
        <v>x</v>
      </c>
      <c r="P26" s="272">
        <v>51200</v>
      </c>
      <c r="Q26" s="266"/>
      <c r="R26" s="266"/>
      <c r="S26" s="266"/>
      <c r="T26" s="266"/>
      <c r="U26" s="266"/>
      <c r="V26" s="266"/>
      <c r="W26" s="266"/>
      <c r="X26" s="266"/>
      <c r="Y26" s="266"/>
      <c r="Z26" s="266"/>
      <c r="AA26" s="266"/>
      <c r="AB26" s="266"/>
      <c r="AC26" s="266"/>
      <c r="AD26" s="266"/>
      <c r="AE26" s="266"/>
      <c r="AF26" s="266"/>
      <c r="AG26" s="266"/>
      <c r="AH26" s="266"/>
      <c r="AI26" s="266"/>
      <c r="AJ26" s="266"/>
      <c r="AK26" s="266"/>
      <c r="AL26" s="266"/>
      <c r="AM26" s="266"/>
      <c r="AN26" s="266"/>
      <c r="AO26" s="266"/>
      <c r="AP26" s="266"/>
      <c r="AQ26" s="266"/>
      <c r="AR26" s="266"/>
      <c r="AS26" s="266"/>
      <c r="AT26" s="266"/>
      <c r="AU26" s="266"/>
      <c r="AV26" s="266"/>
      <c r="AW26" s="266"/>
      <c r="AX26" s="266"/>
      <c r="AY26" s="266"/>
      <c r="AZ26" s="266"/>
      <c r="BA26" s="266"/>
      <c r="BB26" s="266"/>
      <c r="BC26" s="266"/>
      <c r="BD26" s="266"/>
      <c r="BE26" s="266"/>
      <c r="BF26" s="266"/>
      <c r="BG26" s="266"/>
      <c r="BH26" s="266"/>
      <c r="BI26" s="266"/>
      <c r="BJ26" s="266"/>
      <c r="BK26" s="266"/>
      <c r="BL26" s="266"/>
      <c r="BM26" s="266"/>
      <c r="BN26" s="266"/>
      <c r="BO26" s="266"/>
      <c r="BP26" s="266"/>
      <c r="BQ26" s="266"/>
      <c r="BR26" s="266"/>
      <c r="BS26" s="266"/>
      <c r="BT26" s="266"/>
      <c r="BU26" s="266"/>
      <c r="BV26" s="266"/>
      <c r="BW26" s="266"/>
      <c r="BX26" s="266"/>
      <c r="BY26" s="266"/>
      <c r="BZ26" s="266"/>
      <c r="CA26" s="266"/>
      <c r="CB26" s="266"/>
      <c r="CC26" s="266"/>
      <c r="CD26" s="266"/>
      <c r="CE26" s="266"/>
      <c r="CF26" s="266"/>
      <c r="CG26" s="266"/>
      <c r="CH26" s="266"/>
      <c r="CI26" s="266"/>
      <c r="CJ26" s="266"/>
      <c r="CK26" s="266"/>
      <c r="CL26" s="266"/>
      <c r="CM26" s="266"/>
      <c r="CN26" s="266"/>
      <c r="CO26" s="266"/>
      <c r="CP26" s="266"/>
      <c r="CQ26" s="266"/>
      <c r="CR26" s="266"/>
      <c r="CS26" s="266"/>
      <c r="CT26" s="266"/>
      <c r="CU26" s="266"/>
      <c r="CV26" s="266"/>
      <c r="CW26" s="266"/>
      <c r="CX26" s="266"/>
      <c r="CY26" s="266"/>
      <c r="CZ26" s="266"/>
      <c r="DA26" s="266"/>
      <c r="DB26" s="266"/>
      <c r="DC26" s="266"/>
      <c r="DD26" s="266"/>
      <c r="DE26" s="266"/>
      <c r="DF26" s="266"/>
      <c r="DG26" s="266"/>
      <c r="DH26" s="266"/>
      <c r="DI26" s="266"/>
      <c r="DJ26" s="266"/>
      <c r="DK26" s="266"/>
      <c r="DL26" s="266"/>
    </row>
    <row r="27" spans="1:116" x14ac:dyDescent="0.35">
      <c r="A27" s="267" t="s">
        <v>2114</v>
      </c>
      <c r="B27" s="268" t="s">
        <v>9478</v>
      </c>
      <c r="C27" s="271">
        <v>0.3724950447</v>
      </c>
      <c r="D27" s="272">
        <v>2</v>
      </c>
      <c r="E27" s="271">
        <v>4.1000000000000002E-2</v>
      </c>
      <c r="F27" s="271">
        <v>3.4666666670000001</v>
      </c>
      <c r="G27" s="271">
        <v>0.11907633970000001</v>
      </c>
      <c r="H27" s="271">
        <v>25.3</v>
      </c>
      <c r="I27" s="272">
        <v>3</v>
      </c>
      <c r="J27" s="272">
        <f>IFERROR(VLOOKUP($B27,'Core Indicators'!$E$3:$EU$906,147,FALSE),"x")</f>
        <v>2</v>
      </c>
      <c r="K27" s="273">
        <v>-1.221556544</v>
      </c>
      <c r="L27" s="271">
        <v>4.25</v>
      </c>
      <c r="M27" s="272">
        <v>8</v>
      </c>
      <c r="N27" s="272">
        <v>37</v>
      </c>
      <c r="O27" s="272">
        <f>IFERROR(VLOOKUP(B27,'Core Indicators'!$E$3:$G$9906,3,FALSE),"x")</f>
        <v>9223000</v>
      </c>
      <c r="P27" s="272">
        <v>202950</v>
      </c>
      <c r="Q27" s="266"/>
      <c r="R27" s="266"/>
      <c r="S27" s="266"/>
      <c r="T27" s="266"/>
      <c r="U27" s="266"/>
      <c r="V27" s="266"/>
      <c r="W27" s="266"/>
      <c r="X27" s="266"/>
      <c r="Y27" s="266"/>
      <c r="Z27" s="266"/>
      <c r="AA27" s="266"/>
      <c r="AB27" s="266"/>
      <c r="AC27" s="266"/>
      <c r="AD27" s="266"/>
      <c r="AE27" s="266"/>
      <c r="AF27" s="266"/>
      <c r="AG27" s="266"/>
      <c r="AH27" s="266"/>
      <c r="AI27" s="266"/>
      <c r="AJ27" s="266"/>
      <c r="AK27" s="266"/>
      <c r="AL27" s="266"/>
      <c r="AM27" s="266"/>
      <c r="AN27" s="266"/>
      <c r="AO27" s="266"/>
      <c r="AP27" s="266"/>
      <c r="AQ27" s="266"/>
      <c r="AR27" s="266"/>
      <c r="AS27" s="266"/>
      <c r="AT27" s="266"/>
      <c r="AU27" s="266"/>
      <c r="AV27" s="266"/>
      <c r="AW27" s="266"/>
      <c r="AX27" s="266"/>
      <c r="AY27" s="266"/>
      <c r="AZ27" s="266"/>
      <c r="BA27" s="266"/>
      <c r="BB27" s="266"/>
      <c r="BC27" s="266"/>
      <c r="BD27" s="266"/>
      <c r="BE27" s="266"/>
      <c r="BF27" s="266"/>
      <c r="BG27" s="266"/>
      <c r="BH27" s="266"/>
      <c r="BI27" s="266"/>
      <c r="BJ27" s="266"/>
      <c r="BK27" s="266"/>
      <c r="BL27" s="266"/>
      <c r="BM27" s="266"/>
      <c r="BN27" s="266"/>
      <c r="BO27" s="266"/>
      <c r="BP27" s="266"/>
      <c r="BQ27" s="266"/>
      <c r="BR27" s="266"/>
      <c r="BS27" s="266"/>
      <c r="BT27" s="266"/>
      <c r="BU27" s="266"/>
      <c r="BV27" s="266"/>
      <c r="BW27" s="266"/>
      <c r="BX27" s="266"/>
      <c r="BY27" s="266"/>
      <c r="BZ27" s="266"/>
      <c r="CA27" s="266"/>
      <c r="CB27" s="266"/>
      <c r="CC27" s="266"/>
      <c r="CD27" s="266"/>
      <c r="CE27" s="266"/>
      <c r="CF27" s="266"/>
      <c r="CG27" s="266"/>
      <c r="CH27" s="266"/>
      <c r="CI27" s="266"/>
      <c r="CJ27" s="266"/>
      <c r="CK27" s="266"/>
      <c r="CL27" s="266"/>
      <c r="CM27" s="266"/>
      <c r="CN27" s="266"/>
      <c r="CO27" s="266"/>
      <c r="CP27" s="266"/>
      <c r="CQ27" s="266"/>
      <c r="CR27" s="266"/>
      <c r="CS27" s="266"/>
      <c r="CT27" s="266"/>
      <c r="CU27" s="266"/>
      <c r="CV27" s="266"/>
      <c r="CW27" s="266"/>
      <c r="CX27" s="266"/>
      <c r="CY27" s="266"/>
      <c r="CZ27" s="266"/>
      <c r="DA27" s="266"/>
      <c r="DB27" s="266"/>
      <c r="DC27" s="266"/>
      <c r="DD27" s="266"/>
      <c r="DE27" s="266"/>
      <c r="DF27" s="266"/>
      <c r="DG27" s="266"/>
      <c r="DH27" s="266"/>
      <c r="DI27" s="266"/>
      <c r="DJ27" s="266"/>
      <c r="DK27" s="266"/>
      <c r="DL27" s="266"/>
    </row>
    <row r="28" spans="1:116" x14ac:dyDescent="0.35">
      <c r="A28" s="267" t="s">
        <v>9479</v>
      </c>
      <c r="B28" s="268" t="s">
        <v>9480</v>
      </c>
      <c r="C28" s="271">
        <v>0.63658801529999998</v>
      </c>
      <c r="D28" s="272">
        <v>14</v>
      </c>
      <c r="E28" s="271">
        <v>0</v>
      </c>
      <c r="F28" s="271" t="s">
        <v>17</v>
      </c>
      <c r="G28" s="271">
        <v>0.39140979419999999</v>
      </c>
      <c r="H28" s="271">
        <v>53.3</v>
      </c>
      <c r="I28" s="272">
        <v>0</v>
      </c>
      <c r="J28" s="272" t="str">
        <f>IFERROR(VLOOKUP($B28,'Core Indicators'!$E$3:$EU$906,147,FALSE),"x")</f>
        <v>x</v>
      </c>
      <c r="K28" s="273">
        <v>-0.72075909400000004</v>
      </c>
      <c r="L28" s="271" t="s">
        <v>17</v>
      </c>
      <c r="M28" s="272">
        <v>87</v>
      </c>
      <c r="N28" s="272" t="s">
        <v>17</v>
      </c>
      <c r="O28" s="272" t="str">
        <f>IFERROR(VLOOKUP(B28,'Core Indicators'!$E$3:$G$9906,3,FALSE),"x")</f>
        <v>x</v>
      </c>
      <c r="P28" s="272">
        <v>22810</v>
      </c>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6"/>
      <c r="AV28" s="266"/>
      <c r="AW28" s="266"/>
      <c r="AX28" s="266"/>
      <c r="AY28" s="266"/>
      <c r="AZ28" s="266"/>
      <c r="BA28" s="266"/>
      <c r="BB28" s="266"/>
      <c r="BC28" s="266"/>
      <c r="BD28" s="266"/>
      <c r="BE28" s="266"/>
      <c r="BF28" s="266"/>
      <c r="BG28" s="266"/>
      <c r="BH28" s="266"/>
      <c r="BI28" s="266"/>
      <c r="BJ28" s="266"/>
      <c r="BK28" s="266"/>
      <c r="BL28" s="266"/>
      <c r="BM28" s="266"/>
      <c r="BN28" s="266"/>
      <c r="BO28" s="266"/>
      <c r="BP28" s="266"/>
      <c r="BQ28" s="266"/>
      <c r="BR28" s="266"/>
      <c r="BS28" s="266"/>
      <c r="BT28" s="266"/>
      <c r="BU28" s="266"/>
      <c r="BV28" s="266"/>
      <c r="BW28" s="266"/>
      <c r="BX28" s="266"/>
      <c r="BY28" s="266"/>
      <c r="BZ28" s="266"/>
      <c r="CA28" s="266"/>
      <c r="CB28" s="266"/>
      <c r="CC28" s="266"/>
      <c r="CD28" s="266"/>
      <c r="CE28" s="266"/>
      <c r="CF28" s="266"/>
      <c r="CG28" s="266"/>
      <c r="CH28" s="266"/>
      <c r="CI28" s="266"/>
      <c r="CJ28" s="266"/>
      <c r="CK28" s="266"/>
      <c r="CL28" s="266"/>
      <c r="CM28" s="266"/>
      <c r="CN28" s="266"/>
      <c r="CO28" s="266"/>
      <c r="CP28" s="266"/>
      <c r="CQ28" s="266"/>
      <c r="CR28" s="266"/>
      <c r="CS28" s="266"/>
      <c r="CT28" s="266"/>
      <c r="CU28" s="266"/>
      <c r="CV28" s="266"/>
      <c r="CW28" s="266"/>
      <c r="CX28" s="266"/>
      <c r="CY28" s="266"/>
      <c r="CZ28" s="266"/>
      <c r="DA28" s="266"/>
      <c r="DB28" s="266"/>
      <c r="DC28" s="266"/>
      <c r="DD28" s="266"/>
      <c r="DE28" s="266"/>
      <c r="DF28" s="266"/>
      <c r="DG28" s="266"/>
      <c r="DH28" s="266"/>
      <c r="DI28" s="266"/>
      <c r="DJ28" s="266"/>
      <c r="DK28" s="266"/>
      <c r="DL28" s="266"/>
    </row>
    <row r="29" spans="1:116" x14ac:dyDescent="0.35">
      <c r="A29" s="267" t="s">
        <v>9481</v>
      </c>
      <c r="B29" s="268" t="s">
        <v>9482</v>
      </c>
      <c r="C29" s="271" t="s">
        <v>17</v>
      </c>
      <c r="D29" s="272" t="s">
        <v>17</v>
      </c>
      <c r="E29" s="271" t="s">
        <v>17</v>
      </c>
      <c r="F29" s="271" t="s">
        <v>17</v>
      </c>
      <c r="G29" s="271" t="s">
        <v>17</v>
      </c>
      <c r="H29" s="271" t="s">
        <v>17</v>
      </c>
      <c r="I29" s="272" t="s">
        <v>17</v>
      </c>
      <c r="J29" s="272" t="str">
        <f>IFERROR(VLOOKUP($B29,'Core Indicators'!$E$3:$EU$906,147,FALSE),"x")</f>
        <v>x</v>
      </c>
      <c r="K29" s="273">
        <v>0.69245392100000003</v>
      </c>
      <c r="L29" s="271" t="s">
        <v>17</v>
      </c>
      <c r="M29" s="272" t="s">
        <v>17</v>
      </c>
      <c r="N29" s="272" t="s">
        <v>17</v>
      </c>
      <c r="O29" s="272" t="str">
        <f>IFERROR(VLOOKUP(B29,'Core Indicators'!$E$3:$G$9906,3,FALSE),"x")</f>
        <v>x</v>
      </c>
      <c r="P29" s="272" t="s">
        <v>17</v>
      </c>
      <c r="Q29" s="266"/>
      <c r="R29" s="266"/>
      <c r="S29" s="266"/>
      <c r="T29" s="266"/>
      <c r="U29" s="266"/>
      <c r="V29" s="266"/>
      <c r="W29" s="266"/>
      <c r="X29" s="266"/>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66"/>
      <c r="AY29" s="266"/>
      <c r="AZ29" s="266"/>
      <c r="BA29" s="266"/>
      <c r="BB29" s="266"/>
      <c r="BC29" s="266"/>
      <c r="BD29" s="266"/>
      <c r="BE29" s="266"/>
      <c r="BF29" s="266"/>
      <c r="BG29" s="266"/>
      <c r="BH29" s="266"/>
      <c r="BI29" s="266"/>
      <c r="BJ29" s="266"/>
      <c r="BK29" s="266"/>
      <c r="BL29" s="266"/>
      <c r="BM29" s="266"/>
      <c r="BN29" s="266"/>
      <c r="BO29" s="266"/>
      <c r="BP29" s="266"/>
      <c r="BQ29" s="266"/>
      <c r="BR29" s="266"/>
      <c r="BS29" s="266"/>
      <c r="BT29" s="266"/>
      <c r="BU29" s="266"/>
      <c r="BV29" s="266"/>
      <c r="BW29" s="266"/>
      <c r="BX29" s="266"/>
      <c r="BY29" s="266"/>
      <c r="BZ29" s="266"/>
      <c r="CA29" s="266"/>
      <c r="CB29" s="266"/>
      <c r="CC29" s="266"/>
      <c r="CD29" s="266"/>
      <c r="CE29" s="266"/>
      <c r="CF29" s="266"/>
      <c r="CG29" s="266"/>
      <c r="CH29" s="266"/>
      <c r="CI29" s="266"/>
      <c r="CJ29" s="266"/>
      <c r="CK29" s="266"/>
      <c r="CL29" s="266"/>
      <c r="CM29" s="266"/>
      <c r="CN29" s="266"/>
      <c r="CO29" s="266"/>
      <c r="CP29" s="266"/>
      <c r="CQ29" s="266"/>
      <c r="CR29" s="266"/>
      <c r="CS29" s="266"/>
      <c r="CT29" s="266"/>
      <c r="CU29" s="266"/>
      <c r="CV29" s="266"/>
      <c r="CW29" s="266"/>
      <c r="CX29" s="266"/>
      <c r="CY29" s="266"/>
      <c r="CZ29" s="266"/>
      <c r="DA29" s="266"/>
      <c r="DB29" s="266"/>
      <c r="DC29" s="266"/>
      <c r="DD29" s="266"/>
      <c r="DE29" s="266"/>
      <c r="DF29" s="266"/>
      <c r="DG29" s="266"/>
      <c r="DH29" s="266"/>
      <c r="DI29" s="266"/>
      <c r="DJ29" s="266"/>
      <c r="DK29" s="266"/>
      <c r="DL29" s="266"/>
    </row>
    <row r="30" spans="1:116" x14ac:dyDescent="0.35">
      <c r="A30" s="267" t="s">
        <v>9483</v>
      </c>
      <c r="B30" s="268" t="s">
        <v>9484</v>
      </c>
      <c r="C30" s="271">
        <v>0.67240000150000001</v>
      </c>
      <c r="D30" s="272">
        <v>11</v>
      </c>
      <c r="E30" s="271">
        <v>3.5000000000000003E-2</v>
      </c>
      <c r="F30" s="271">
        <v>7</v>
      </c>
      <c r="G30" s="271">
        <v>0.44613712929999999</v>
      </c>
      <c r="H30" s="271">
        <v>41.6</v>
      </c>
      <c r="I30" s="272">
        <v>3</v>
      </c>
      <c r="J30" s="272" t="str">
        <f>IFERROR(VLOOKUP($B30,'Core Indicators'!$E$3:$EU$906,147,FALSE),"x")</f>
        <v>x</v>
      </c>
      <c r="K30" s="273">
        <v>-1.300902247</v>
      </c>
      <c r="L30" s="271">
        <v>6.04</v>
      </c>
      <c r="M30" s="272">
        <v>66</v>
      </c>
      <c r="N30" s="272">
        <v>29</v>
      </c>
      <c r="O30" s="272" t="str">
        <f>IFERROR(VLOOKUP(B30,'Core Indicators'!$E$3:$G$9906,3,FALSE),"x")</f>
        <v>x</v>
      </c>
      <c r="P30" s="272">
        <v>1083300</v>
      </c>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M30" s="266"/>
      <c r="AN30" s="266"/>
      <c r="AO30" s="266"/>
      <c r="AP30" s="266"/>
      <c r="AQ30" s="266"/>
      <c r="AR30" s="266"/>
      <c r="AS30" s="266"/>
      <c r="AT30" s="266"/>
      <c r="AU30" s="266"/>
      <c r="AV30" s="266"/>
      <c r="AW30" s="266"/>
      <c r="AX30" s="266"/>
      <c r="AY30" s="266"/>
      <c r="AZ30" s="266"/>
      <c r="BA30" s="266"/>
      <c r="BB30" s="266"/>
      <c r="BC30" s="266"/>
      <c r="BD30" s="266"/>
      <c r="BE30" s="266"/>
      <c r="BF30" s="266"/>
      <c r="BG30" s="266"/>
      <c r="BH30" s="266"/>
      <c r="BI30" s="266"/>
      <c r="BJ30" s="266"/>
      <c r="BK30" s="266"/>
      <c r="BL30" s="266"/>
      <c r="BM30" s="266"/>
      <c r="BN30" s="266"/>
      <c r="BO30" s="266"/>
      <c r="BP30" s="266"/>
      <c r="BQ30" s="266"/>
      <c r="BR30" s="266"/>
      <c r="BS30" s="266"/>
      <c r="BT30" s="266"/>
      <c r="BU30" s="266"/>
      <c r="BV30" s="266"/>
      <c r="BW30" s="266"/>
      <c r="BX30" s="266"/>
      <c r="BY30" s="266"/>
      <c r="BZ30" s="266"/>
      <c r="CA30" s="266"/>
      <c r="CB30" s="266"/>
      <c r="CC30" s="266"/>
      <c r="CD30" s="266"/>
      <c r="CE30" s="266"/>
      <c r="CF30" s="266"/>
      <c r="CG30" s="266"/>
      <c r="CH30" s="266"/>
      <c r="CI30" s="266"/>
      <c r="CJ30" s="266"/>
      <c r="CK30" s="266"/>
      <c r="CL30" s="266"/>
      <c r="CM30" s="266"/>
      <c r="CN30" s="266"/>
      <c r="CO30" s="266"/>
      <c r="CP30" s="266"/>
      <c r="CQ30" s="266"/>
      <c r="CR30" s="266"/>
      <c r="CS30" s="266"/>
      <c r="CT30" s="266"/>
      <c r="CU30" s="266"/>
      <c r="CV30" s="266"/>
      <c r="CW30" s="266"/>
      <c r="CX30" s="266"/>
      <c r="CY30" s="266"/>
      <c r="CZ30" s="266"/>
      <c r="DA30" s="266"/>
      <c r="DB30" s="266"/>
      <c r="DC30" s="266"/>
      <c r="DD30" s="266"/>
      <c r="DE30" s="266"/>
      <c r="DF30" s="266"/>
      <c r="DG30" s="266"/>
      <c r="DH30" s="266"/>
      <c r="DI30" s="266"/>
      <c r="DJ30" s="266"/>
      <c r="DK30" s="266"/>
      <c r="DL30" s="266"/>
    </row>
    <row r="31" spans="1:116" x14ac:dyDescent="0.35">
      <c r="A31" s="267" t="s">
        <v>1644</v>
      </c>
      <c r="B31" s="268" t="s">
        <v>9485</v>
      </c>
      <c r="C31" s="271">
        <v>0.51540597229999996</v>
      </c>
      <c r="D31" s="272">
        <v>12</v>
      </c>
      <c r="E31" s="271">
        <v>6.6299999999999998E-2</v>
      </c>
      <c r="F31" s="271">
        <v>6.9</v>
      </c>
      <c r="G31" s="271">
        <v>0.38554076850000002</v>
      </c>
      <c r="H31" s="271">
        <v>52</v>
      </c>
      <c r="I31" s="272">
        <v>3</v>
      </c>
      <c r="J31" s="272">
        <f>IFERROR(VLOOKUP($B31,'Core Indicators'!$E$3:$EU$906,147,FALSE),"x")</f>
        <v>26</v>
      </c>
      <c r="K31" s="273">
        <v>-0.25725093500000001</v>
      </c>
      <c r="L31" s="271">
        <v>6.75</v>
      </c>
      <c r="M31" s="272">
        <v>72</v>
      </c>
      <c r="N31" s="272">
        <v>36</v>
      </c>
      <c r="O31" s="272">
        <f>IFERROR(VLOOKUP(B31,'Core Indicators'!$E$3:$G$9906,3,FALSE),"x")</f>
        <v>211141000</v>
      </c>
      <c r="P31" s="272">
        <v>8358140</v>
      </c>
      <c r="Q31" s="266"/>
      <c r="R31" s="266"/>
      <c r="S31" s="266"/>
      <c r="T31" s="266"/>
      <c r="U31" s="266"/>
      <c r="V31" s="266"/>
      <c r="W31" s="266"/>
      <c r="X31" s="266"/>
      <c r="Y31" s="266"/>
      <c r="Z31" s="266"/>
      <c r="AA31" s="266"/>
      <c r="AB31" s="266"/>
      <c r="AC31" s="266"/>
      <c r="AD31" s="266"/>
      <c r="AE31" s="266"/>
      <c r="AF31" s="266"/>
      <c r="AG31" s="266"/>
      <c r="AH31" s="266"/>
      <c r="AI31" s="266"/>
      <c r="AJ31" s="266"/>
      <c r="AK31" s="266"/>
      <c r="AL31" s="266"/>
      <c r="AM31" s="266"/>
      <c r="AN31" s="266"/>
      <c r="AO31" s="266"/>
      <c r="AP31" s="266"/>
      <c r="AQ31" s="266"/>
      <c r="AR31" s="266"/>
      <c r="AS31" s="266"/>
      <c r="AT31" s="266"/>
      <c r="AU31" s="266"/>
      <c r="AV31" s="266"/>
      <c r="AW31" s="266"/>
      <c r="AX31" s="266"/>
      <c r="AY31" s="266"/>
      <c r="AZ31" s="266"/>
      <c r="BA31" s="266"/>
      <c r="BB31" s="266"/>
      <c r="BC31" s="266"/>
      <c r="BD31" s="266"/>
      <c r="BE31" s="266"/>
      <c r="BF31" s="266"/>
      <c r="BG31" s="266"/>
      <c r="BH31" s="266"/>
      <c r="BI31" s="266"/>
      <c r="BJ31" s="266"/>
      <c r="BK31" s="266"/>
      <c r="BL31" s="266"/>
      <c r="BM31" s="266"/>
      <c r="BN31" s="266"/>
      <c r="BO31" s="266"/>
      <c r="BP31" s="266"/>
      <c r="BQ31" s="266"/>
      <c r="BR31" s="266"/>
      <c r="BS31" s="266"/>
      <c r="BT31" s="266"/>
      <c r="BU31" s="266"/>
      <c r="BV31" s="266"/>
      <c r="BW31" s="266"/>
      <c r="BX31" s="266"/>
      <c r="BY31" s="266"/>
      <c r="BZ31" s="266"/>
      <c r="CA31" s="266"/>
      <c r="CB31" s="266"/>
      <c r="CC31" s="266"/>
      <c r="CD31" s="266"/>
      <c r="CE31" s="266"/>
      <c r="CF31" s="266"/>
      <c r="CG31" s="266"/>
      <c r="CH31" s="266"/>
      <c r="CI31" s="266"/>
      <c r="CJ31" s="266"/>
      <c r="CK31" s="266"/>
      <c r="CL31" s="266"/>
      <c r="CM31" s="266"/>
      <c r="CN31" s="266"/>
      <c r="CO31" s="266"/>
      <c r="CP31" s="266"/>
      <c r="CQ31" s="266"/>
      <c r="CR31" s="266"/>
      <c r="CS31" s="266"/>
      <c r="CT31" s="266"/>
      <c r="CU31" s="266"/>
      <c r="CV31" s="266"/>
      <c r="CW31" s="266"/>
      <c r="CX31" s="266"/>
      <c r="CY31" s="266"/>
      <c r="CZ31" s="266"/>
      <c r="DA31" s="266"/>
      <c r="DB31" s="266"/>
      <c r="DC31" s="266"/>
      <c r="DD31" s="266"/>
      <c r="DE31" s="266"/>
      <c r="DF31" s="266"/>
      <c r="DG31" s="266"/>
      <c r="DH31" s="266"/>
      <c r="DI31" s="266"/>
      <c r="DJ31" s="266"/>
      <c r="DK31" s="266"/>
      <c r="DL31" s="266"/>
    </row>
    <row r="32" spans="1:116" x14ac:dyDescent="0.35">
      <c r="A32" s="267" t="s">
        <v>9486</v>
      </c>
      <c r="B32" s="268" t="s">
        <v>9487</v>
      </c>
      <c r="C32" s="271">
        <v>0</v>
      </c>
      <c r="D32" s="272">
        <v>12</v>
      </c>
      <c r="E32" s="271">
        <v>0</v>
      </c>
      <c r="F32" s="271" t="s">
        <v>17</v>
      </c>
      <c r="G32" s="271">
        <v>0.25602427439999997</v>
      </c>
      <c r="H32" s="271" t="s">
        <v>17</v>
      </c>
      <c r="I32" s="272">
        <v>0</v>
      </c>
      <c r="J32" s="272" t="str">
        <f>IFERROR(VLOOKUP($B32,'Core Indicators'!$E$3:$EU$906,147,FALSE),"x")</f>
        <v>x</v>
      </c>
      <c r="K32" s="273">
        <v>0.35876020800000002</v>
      </c>
      <c r="L32" s="271" t="s">
        <v>17</v>
      </c>
      <c r="M32" s="272">
        <v>94</v>
      </c>
      <c r="N32" s="272">
        <v>69</v>
      </c>
      <c r="O32" s="272" t="str">
        <f>IFERROR(VLOOKUP(B32,'Core Indicators'!$E$3:$G$9906,3,FALSE),"x")</f>
        <v>x</v>
      </c>
      <c r="P32" s="272">
        <v>430</v>
      </c>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6"/>
      <c r="AY32" s="266"/>
      <c r="AZ32" s="266"/>
      <c r="BA32" s="266"/>
      <c r="BB32" s="266"/>
      <c r="BC32" s="266"/>
      <c r="BD32" s="266"/>
      <c r="BE32" s="266"/>
      <c r="BF32" s="266"/>
      <c r="BG32" s="266"/>
      <c r="BH32" s="266"/>
      <c r="BI32" s="266"/>
      <c r="BJ32" s="266"/>
      <c r="BK32" s="266"/>
      <c r="BL32" s="266"/>
      <c r="BM32" s="266"/>
      <c r="BN32" s="266"/>
      <c r="BO32" s="266"/>
      <c r="BP32" s="266"/>
      <c r="BQ32" s="266"/>
      <c r="BR32" s="266"/>
      <c r="BS32" s="266"/>
      <c r="BT32" s="266"/>
      <c r="BU32" s="266"/>
      <c r="BV32" s="266"/>
      <c r="BW32" s="266"/>
      <c r="BX32" s="266"/>
      <c r="BY32" s="266"/>
      <c r="BZ32" s="266"/>
      <c r="CA32" s="266"/>
      <c r="CB32" s="266"/>
      <c r="CC32" s="266"/>
      <c r="CD32" s="266"/>
      <c r="CE32" s="266"/>
      <c r="CF32" s="266"/>
      <c r="CG32" s="266"/>
      <c r="CH32" s="266"/>
      <c r="CI32" s="266"/>
      <c r="CJ32" s="266"/>
      <c r="CK32" s="266"/>
      <c r="CL32" s="266"/>
      <c r="CM32" s="266"/>
      <c r="CN32" s="266"/>
      <c r="CO32" s="266"/>
      <c r="CP32" s="266"/>
      <c r="CQ32" s="266"/>
      <c r="CR32" s="266"/>
      <c r="CS32" s="266"/>
      <c r="CT32" s="266"/>
      <c r="CU32" s="266"/>
      <c r="CV32" s="266"/>
      <c r="CW32" s="266"/>
      <c r="CX32" s="266"/>
      <c r="CY32" s="266"/>
      <c r="CZ32" s="266"/>
      <c r="DA32" s="266"/>
      <c r="DB32" s="266"/>
      <c r="DC32" s="266"/>
      <c r="DD32" s="266"/>
      <c r="DE32" s="266"/>
      <c r="DF32" s="266"/>
      <c r="DG32" s="266"/>
      <c r="DH32" s="266"/>
      <c r="DI32" s="266"/>
      <c r="DJ32" s="266"/>
      <c r="DK32" s="266"/>
      <c r="DL32" s="266"/>
    </row>
    <row r="33" spans="1:116" x14ac:dyDescent="0.35">
      <c r="A33" s="267" t="s">
        <v>9488</v>
      </c>
      <c r="B33" s="268" t="s">
        <v>9489</v>
      </c>
      <c r="C33" s="271">
        <v>0.6545000071</v>
      </c>
      <c r="D33" s="272">
        <v>3</v>
      </c>
      <c r="E33" s="271">
        <v>0</v>
      </c>
      <c r="F33" s="271" t="s">
        <v>17</v>
      </c>
      <c r="G33" s="271">
        <v>0.23351593270000001</v>
      </c>
      <c r="H33" s="271" t="s">
        <v>17</v>
      </c>
      <c r="I33" s="272">
        <v>0</v>
      </c>
      <c r="J33" s="272" t="str">
        <f>IFERROR(VLOOKUP($B33,'Core Indicators'!$E$3:$EU$906,147,FALSE),"x")</f>
        <v>x</v>
      </c>
      <c r="K33" s="273">
        <v>0.93420958499999995</v>
      </c>
      <c r="L33" s="271" t="s">
        <v>17</v>
      </c>
      <c r="M33" s="272">
        <v>28</v>
      </c>
      <c r="N33" s="272">
        <v>60</v>
      </c>
      <c r="O33" s="272" t="str">
        <f>IFERROR(VLOOKUP(B33,'Core Indicators'!$E$3:$G$9906,3,FALSE),"x")</f>
        <v>x</v>
      </c>
      <c r="P33" s="272">
        <v>5270</v>
      </c>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266"/>
      <c r="BG33" s="266"/>
      <c r="BH33" s="266"/>
      <c r="BI33" s="266"/>
      <c r="BJ33" s="266"/>
      <c r="BK33" s="266"/>
      <c r="BL33" s="266"/>
      <c r="BM33" s="266"/>
      <c r="BN33" s="266"/>
      <c r="BO33" s="266"/>
      <c r="BP33" s="266"/>
      <c r="BQ33" s="266"/>
      <c r="BR33" s="266"/>
      <c r="BS33" s="266"/>
      <c r="BT33" s="266"/>
      <c r="BU33" s="266"/>
      <c r="BV33" s="266"/>
      <c r="BW33" s="266"/>
      <c r="BX33" s="266"/>
      <c r="BY33" s="266"/>
      <c r="BZ33" s="266"/>
      <c r="CA33" s="266"/>
      <c r="CB33" s="266"/>
      <c r="CC33" s="266"/>
      <c r="CD33" s="266"/>
      <c r="CE33" s="266"/>
      <c r="CF33" s="266"/>
      <c r="CG33" s="266"/>
      <c r="CH33" s="266"/>
      <c r="CI33" s="266"/>
      <c r="CJ33" s="266"/>
      <c r="CK33" s="266"/>
      <c r="CL33" s="266"/>
      <c r="CM33" s="266"/>
      <c r="CN33" s="266"/>
      <c r="CO33" s="266"/>
      <c r="CP33" s="266"/>
      <c r="CQ33" s="266"/>
      <c r="CR33" s="266"/>
      <c r="CS33" s="266"/>
      <c r="CT33" s="266"/>
      <c r="CU33" s="266"/>
      <c r="CV33" s="266"/>
      <c r="CW33" s="266"/>
      <c r="CX33" s="266"/>
      <c r="CY33" s="266"/>
      <c r="CZ33" s="266"/>
      <c r="DA33" s="266"/>
      <c r="DB33" s="266"/>
      <c r="DC33" s="266"/>
      <c r="DD33" s="266"/>
      <c r="DE33" s="266"/>
      <c r="DF33" s="266"/>
      <c r="DG33" s="266"/>
      <c r="DH33" s="266"/>
      <c r="DI33" s="266"/>
      <c r="DJ33" s="266"/>
      <c r="DK33" s="266"/>
      <c r="DL33" s="266"/>
    </row>
    <row r="34" spans="1:116" x14ac:dyDescent="0.35">
      <c r="A34" s="267" t="s">
        <v>9490</v>
      </c>
      <c r="B34" s="268" t="s">
        <v>9491</v>
      </c>
      <c r="C34" s="271">
        <v>0.75999999279999997</v>
      </c>
      <c r="D34" s="272">
        <v>6</v>
      </c>
      <c r="E34" s="271">
        <v>0</v>
      </c>
      <c r="F34" s="271">
        <v>7.2</v>
      </c>
      <c r="G34" s="271">
        <v>0.43637777080000001</v>
      </c>
      <c r="H34" s="271">
        <v>28.5</v>
      </c>
      <c r="I34" s="272">
        <v>0</v>
      </c>
      <c r="J34" s="272" t="str">
        <f>IFERROR(VLOOKUP($B34,'Core Indicators'!$E$3:$EU$906,147,FALSE),"x")</f>
        <v>x</v>
      </c>
      <c r="K34" s="273">
        <v>0.672034562</v>
      </c>
      <c r="L34" s="271">
        <v>6.46</v>
      </c>
      <c r="M34" s="272">
        <v>63</v>
      </c>
      <c r="N34" s="272">
        <v>68</v>
      </c>
      <c r="O34" s="272" t="str">
        <f>IFERROR(VLOOKUP(B34,'Core Indicators'!$E$3:$G$9906,3,FALSE),"x")</f>
        <v>x</v>
      </c>
      <c r="P34" s="272">
        <v>38140</v>
      </c>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6"/>
      <c r="AY34" s="266"/>
      <c r="AZ34" s="266"/>
      <c r="BA34" s="266"/>
      <c r="BB34" s="266"/>
      <c r="BC34" s="266"/>
      <c r="BD34" s="266"/>
      <c r="BE34" s="266"/>
      <c r="BF34" s="266"/>
      <c r="BG34" s="266"/>
      <c r="BH34" s="266"/>
      <c r="BI34" s="266"/>
      <c r="BJ34" s="266"/>
      <c r="BK34" s="266"/>
      <c r="BL34" s="266"/>
      <c r="BM34" s="266"/>
      <c r="BN34" s="266"/>
      <c r="BO34" s="266"/>
      <c r="BP34" s="266"/>
      <c r="BQ34" s="266"/>
      <c r="BR34" s="266"/>
      <c r="BS34" s="266"/>
      <c r="BT34" s="266"/>
      <c r="BU34" s="266"/>
      <c r="BV34" s="266"/>
      <c r="BW34" s="266"/>
      <c r="BX34" s="266"/>
      <c r="BY34" s="266"/>
      <c r="BZ34" s="266"/>
      <c r="CA34" s="266"/>
      <c r="CB34" s="266"/>
      <c r="CC34" s="266"/>
      <c r="CD34" s="266"/>
      <c r="CE34" s="266"/>
      <c r="CF34" s="266"/>
      <c r="CG34" s="266"/>
      <c r="CH34" s="266"/>
      <c r="CI34" s="266"/>
      <c r="CJ34" s="266"/>
      <c r="CK34" s="266"/>
      <c r="CL34" s="266"/>
      <c r="CM34" s="266"/>
      <c r="CN34" s="266"/>
      <c r="CO34" s="266"/>
      <c r="CP34" s="266"/>
      <c r="CQ34" s="266"/>
      <c r="CR34" s="266"/>
      <c r="CS34" s="266"/>
      <c r="CT34" s="266"/>
      <c r="CU34" s="266"/>
      <c r="CV34" s="266"/>
      <c r="CW34" s="266"/>
      <c r="CX34" s="266"/>
      <c r="CY34" s="266"/>
      <c r="CZ34" s="266"/>
      <c r="DA34" s="266"/>
      <c r="DB34" s="266"/>
      <c r="DC34" s="266"/>
      <c r="DD34" s="266"/>
      <c r="DE34" s="266"/>
      <c r="DF34" s="266"/>
      <c r="DG34" s="266"/>
      <c r="DH34" s="266"/>
      <c r="DI34" s="266"/>
      <c r="DJ34" s="266"/>
      <c r="DK34" s="266"/>
      <c r="DL34" s="266"/>
    </row>
    <row r="35" spans="1:116" x14ac:dyDescent="0.35">
      <c r="A35" s="267" t="s">
        <v>9492</v>
      </c>
      <c r="B35" s="268" t="s">
        <v>9493</v>
      </c>
      <c r="C35" s="271">
        <v>0.66707900850000001</v>
      </c>
      <c r="D35" s="272">
        <v>10</v>
      </c>
      <c r="E35" s="271">
        <v>0.02</v>
      </c>
      <c r="F35" s="271">
        <v>8.1</v>
      </c>
      <c r="G35" s="271">
        <v>0.46426597219999999</v>
      </c>
      <c r="H35" s="271">
        <v>53.3</v>
      </c>
      <c r="I35" s="272">
        <v>0</v>
      </c>
      <c r="J35" s="272" t="str">
        <f>IFERROR(VLOOKUP($B35,'Core Indicators'!$E$3:$EU$906,147,FALSE),"x")</f>
        <v>x</v>
      </c>
      <c r="K35" s="273">
        <v>0.46735137700000001</v>
      </c>
      <c r="L35" s="271">
        <v>7.41</v>
      </c>
      <c r="M35" s="272">
        <v>72</v>
      </c>
      <c r="N35" s="272">
        <v>59</v>
      </c>
      <c r="O35" s="272" t="str">
        <f>IFERROR(VLOOKUP(B35,'Core Indicators'!$E$3:$G$9906,3,FALSE),"x")</f>
        <v>x</v>
      </c>
      <c r="P35" s="272">
        <v>566730</v>
      </c>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6"/>
      <c r="BQ35" s="266"/>
      <c r="BR35" s="266"/>
      <c r="BS35" s="266"/>
      <c r="BT35" s="266"/>
      <c r="BU35" s="266"/>
      <c r="BV35" s="266"/>
      <c r="BW35" s="266"/>
      <c r="BX35" s="266"/>
      <c r="BY35" s="266"/>
      <c r="BZ35" s="266"/>
      <c r="CA35" s="266"/>
      <c r="CB35" s="266"/>
      <c r="CC35" s="266"/>
      <c r="CD35" s="266"/>
      <c r="CE35" s="266"/>
      <c r="CF35" s="266"/>
      <c r="CG35" s="266"/>
      <c r="CH35" s="266"/>
      <c r="CI35" s="266"/>
      <c r="CJ35" s="266"/>
      <c r="CK35" s="266"/>
      <c r="CL35" s="266"/>
      <c r="CM35" s="266"/>
      <c r="CN35" s="266"/>
      <c r="CO35" s="266"/>
      <c r="CP35" s="266"/>
      <c r="CQ35" s="266"/>
      <c r="CR35" s="266"/>
      <c r="CS35" s="266"/>
      <c r="CT35" s="266"/>
      <c r="CU35" s="266"/>
      <c r="CV35" s="266"/>
      <c r="CW35" s="266"/>
      <c r="CX35" s="266"/>
      <c r="CY35" s="266"/>
      <c r="CZ35" s="266"/>
      <c r="DA35" s="266"/>
      <c r="DB35" s="266"/>
      <c r="DC35" s="266"/>
      <c r="DD35" s="266"/>
      <c r="DE35" s="266"/>
      <c r="DF35" s="266"/>
      <c r="DG35" s="266"/>
      <c r="DH35" s="266"/>
      <c r="DI35" s="266"/>
      <c r="DJ35" s="266"/>
      <c r="DK35" s="266"/>
      <c r="DL35" s="266"/>
    </row>
    <row r="36" spans="1:116" x14ac:dyDescent="0.35">
      <c r="A36" s="267" t="s">
        <v>82</v>
      </c>
      <c r="B36" s="268" t="s">
        <v>9494</v>
      </c>
      <c r="C36" s="271">
        <v>0.87789099120000003</v>
      </c>
      <c r="D36" s="272">
        <v>4</v>
      </c>
      <c r="E36" s="271">
        <v>0.183</v>
      </c>
      <c r="F36" s="271">
        <v>3.55</v>
      </c>
      <c r="G36" s="271">
        <v>0.68207866260000005</v>
      </c>
      <c r="H36" s="271">
        <v>56.2</v>
      </c>
      <c r="I36" s="272">
        <v>4</v>
      </c>
      <c r="J36" s="272">
        <f>IFERROR(VLOOKUP($B36,'Core Indicators'!$E$3:$EU$906,147,FALSE),"x")</f>
        <v>262</v>
      </c>
      <c r="K36" s="273">
        <v>-1.701157451</v>
      </c>
      <c r="L36" s="271">
        <v>3.28</v>
      </c>
      <c r="M36" s="272">
        <v>5</v>
      </c>
      <c r="N36" s="272">
        <v>24</v>
      </c>
      <c r="O36" s="272">
        <f>IFERROR(VLOOKUP(B36,'Core Indicators'!$E$3:$G$9906,3,FALSE),"x")</f>
        <v>5300000</v>
      </c>
      <c r="P36" s="272">
        <v>622980</v>
      </c>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6"/>
      <c r="BR36" s="266"/>
      <c r="BS36" s="266"/>
      <c r="BT36" s="266"/>
      <c r="BU36" s="266"/>
      <c r="BV36" s="266"/>
      <c r="BW36" s="266"/>
      <c r="BX36" s="266"/>
      <c r="BY36" s="266"/>
      <c r="BZ36" s="266"/>
      <c r="CA36" s="266"/>
      <c r="CB36" s="266"/>
      <c r="CC36" s="266"/>
      <c r="CD36" s="266"/>
      <c r="CE36" s="266"/>
      <c r="CF36" s="266"/>
      <c r="CG36" s="266"/>
      <c r="CH36" s="266"/>
      <c r="CI36" s="266"/>
      <c r="CJ36" s="266"/>
      <c r="CK36" s="266"/>
      <c r="CL36" s="266"/>
      <c r="CM36" s="266"/>
      <c r="CN36" s="266"/>
      <c r="CO36" s="266"/>
      <c r="CP36" s="266"/>
      <c r="CQ36" s="266"/>
      <c r="CR36" s="266"/>
      <c r="CS36" s="266"/>
      <c r="CT36" s="266"/>
      <c r="CU36" s="266"/>
      <c r="CV36" s="266"/>
      <c r="CW36" s="266"/>
      <c r="CX36" s="266"/>
      <c r="CY36" s="266"/>
      <c r="CZ36" s="266"/>
      <c r="DA36" s="266"/>
      <c r="DB36" s="266"/>
      <c r="DC36" s="266"/>
      <c r="DD36" s="266"/>
      <c r="DE36" s="266"/>
      <c r="DF36" s="266"/>
      <c r="DG36" s="266"/>
      <c r="DH36" s="266"/>
      <c r="DI36" s="266"/>
      <c r="DJ36" s="266"/>
      <c r="DK36" s="266"/>
      <c r="DL36" s="266"/>
    </row>
    <row r="37" spans="1:116" x14ac:dyDescent="0.35">
      <c r="A37" s="267" t="s">
        <v>9495</v>
      </c>
      <c r="B37" s="268" t="s">
        <v>9496</v>
      </c>
      <c r="C37" s="271">
        <v>0.59715102890000005</v>
      </c>
      <c r="D37" s="272">
        <v>12</v>
      </c>
      <c r="E37" s="271">
        <v>2.8000000000000001E-2</v>
      </c>
      <c r="F37" s="271" t="s">
        <v>17</v>
      </c>
      <c r="G37" s="271">
        <v>8.2716424699999999E-2</v>
      </c>
      <c r="H37" s="271">
        <v>33.299999999999997</v>
      </c>
      <c r="I37" s="272">
        <v>0</v>
      </c>
      <c r="J37" s="272" t="str">
        <f>IFERROR(VLOOKUP($B37,'Core Indicators'!$E$3:$EU$906,147,FALSE),"x")</f>
        <v>x</v>
      </c>
      <c r="K37" s="273">
        <v>1.566220164</v>
      </c>
      <c r="L37" s="271" t="s">
        <v>17</v>
      </c>
      <c r="M37" s="272">
        <v>97</v>
      </c>
      <c r="N37" s="272">
        <v>76</v>
      </c>
      <c r="O37" s="272" t="str">
        <f>IFERROR(VLOOKUP(B37,'Core Indicators'!$E$3:$G$9906,3,FALSE),"x")</f>
        <v>x</v>
      </c>
      <c r="P37" s="272">
        <v>8788700</v>
      </c>
      <c r="Q37" s="266"/>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6"/>
      <c r="BR37" s="266"/>
      <c r="BS37" s="266"/>
      <c r="BT37" s="266"/>
      <c r="BU37" s="266"/>
      <c r="BV37" s="266"/>
      <c r="BW37" s="266"/>
      <c r="BX37" s="266"/>
      <c r="BY37" s="266"/>
      <c r="BZ37" s="266"/>
      <c r="CA37" s="266"/>
      <c r="CB37" s="266"/>
      <c r="CC37" s="266"/>
      <c r="CD37" s="266"/>
      <c r="CE37" s="266"/>
      <c r="CF37" s="266"/>
      <c r="CG37" s="266"/>
      <c r="CH37" s="266"/>
      <c r="CI37" s="266"/>
      <c r="CJ37" s="266"/>
      <c r="CK37" s="266"/>
      <c r="CL37" s="266"/>
      <c r="CM37" s="266"/>
      <c r="CN37" s="266"/>
      <c r="CO37" s="266"/>
      <c r="CP37" s="266"/>
      <c r="CQ37" s="266"/>
      <c r="CR37" s="266"/>
      <c r="CS37" s="266"/>
      <c r="CT37" s="266"/>
      <c r="CU37" s="266"/>
      <c r="CV37" s="266"/>
      <c r="CW37" s="266"/>
      <c r="CX37" s="266"/>
      <c r="CY37" s="266"/>
      <c r="CZ37" s="266"/>
      <c r="DA37" s="266"/>
      <c r="DB37" s="266"/>
      <c r="DC37" s="266"/>
      <c r="DD37" s="266"/>
      <c r="DE37" s="266"/>
      <c r="DF37" s="266"/>
      <c r="DG37" s="266"/>
      <c r="DH37" s="266"/>
      <c r="DI37" s="266"/>
      <c r="DJ37" s="266"/>
      <c r="DK37" s="266"/>
      <c r="DL37" s="266"/>
    </row>
    <row r="38" spans="1:116" x14ac:dyDescent="0.35">
      <c r="A38" s="267" t="s">
        <v>9497</v>
      </c>
      <c r="B38" s="268" t="s">
        <v>9498</v>
      </c>
      <c r="C38" s="271">
        <v>0.5450100068</v>
      </c>
      <c r="D38" s="272">
        <v>11</v>
      </c>
      <c r="E38" s="271">
        <v>0</v>
      </c>
      <c r="F38" s="271" t="s">
        <v>17</v>
      </c>
      <c r="G38" s="271">
        <v>3.6718722199999998E-2</v>
      </c>
      <c r="H38" s="271">
        <v>33.1</v>
      </c>
      <c r="I38" s="272">
        <v>0</v>
      </c>
      <c r="J38" s="272" t="str">
        <f>IFERROR(VLOOKUP($B38,'Core Indicators'!$E$3:$EU$906,147,FALSE),"x")</f>
        <v>x</v>
      </c>
      <c r="K38" s="273">
        <v>1.751806736</v>
      </c>
      <c r="L38" s="271" t="s">
        <v>17</v>
      </c>
      <c r="M38" s="272">
        <v>96</v>
      </c>
      <c r="N38" s="272">
        <v>82</v>
      </c>
      <c r="O38" s="272" t="str">
        <f>IFERROR(VLOOKUP(B38,'Core Indicators'!$E$3:$G$9906,3,FALSE),"x")</f>
        <v>x</v>
      </c>
      <c r="P38" s="272">
        <v>39509.599999999999</v>
      </c>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6"/>
      <c r="BQ38" s="266"/>
      <c r="BR38" s="266"/>
      <c r="BS38" s="266"/>
      <c r="BT38" s="266"/>
      <c r="BU38" s="266"/>
      <c r="BV38" s="266"/>
      <c r="BW38" s="266"/>
      <c r="BX38" s="266"/>
      <c r="BY38" s="266"/>
      <c r="BZ38" s="266"/>
      <c r="CA38" s="266"/>
      <c r="CB38" s="266"/>
      <c r="CC38" s="266"/>
      <c r="CD38" s="266"/>
      <c r="CE38" s="266"/>
      <c r="CF38" s="266"/>
      <c r="CG38" s="266"/>
      <c r="CH38" s="266"/>
      <c r="CI38" s="266"/>
      <c r="CJ38" s="266"/>
      <c r="CK38" s="266"/>
      <c r="CL38" s="266"/>
      <c r="CM38" s="266"/>
      <c r="CN38" s="266"/>
      <c r="CO38" s="266"/>
      <c r="CP38" s="266"/>
      <c r="CQ38" s="266"/>
      <c r="CR38" s="266"/>
      <c r="CS38" s="266"/>
      <c r="CT38" s="266"/>
      <c r="CU38" s="266"/>
      <c r="CV38" s="266"/>
      <c r="CW38" s="266"/>
      <c r="CX38" s="266"/>
      <c r="CY38" s="266"/>
      <c r="CZ38" s="266"/>
      <c r="DA38" s="266"/>
      <c r="DB38" s="266"/>
      <c r="DC38" s="266"/>
      <c r="DD38" s="266"/>
      <c r="DE38" s="266"/>
      <c r="DF38" s="266"/>
      <c r="DG38" s="266"/>
      <c r="DH38" s="266"/>
      <c r="DI38" s="266"/>
      <c r="DJ38" s="266"/>
      <c r="DK38" s="266"/>
      <c r="DL38" s="266"/>
    </row>
    <row r="39" spans="1:116" x14ac:dyDescent="0.35">
      <c r="A39" s="267" t="s">
        <v>3343</v>
      </c>
      <c r="B39" s="268" t="s">
        <v>9499</v>
      </c>
      <c r="C39" s="271">
        <v>0.16604995180000001</v>
      </c>
      <c r="D39" s="272">
        <v>12</v>
      </c>
      <c r="E39" s="271">
        <v>0.04</v>
      </c>
      <c r="F39" s="271">
        <v>9.25</v>
      </c>
      <c r="G39" s="271">
        <v>0.28785367480000001</v>
      </c>
      <c r="H39" s="271">
        <v>43</v>
      </c>
      <c r="I39" s="272">
        <v>3</v>
      </c>
      <c r="J39" s="272" t="str">
        <f>IFERROR(VLOOKUP($B39,'Core Indicators'!$E$3:$EU$906,147,FALSE),"x")</f>
        <v>x</v>
      </c>
      <c r="K39" s="273">
        <v>0.69040066</v>
      </c>
      <c r="L39" s="271">
        <v>8.8800000000000008</v>
      </c>
      <c r="M39" s="272">
        <v>94</v>
      </c>
      <c r="N39" s="272">
        <v>66</v>
      </c>
      <c r="O39" s="272">
        <f>IFERROR(VLOOKUP(B39,'Core Indicators'!$E$3:$G$9906,3,FALSE),"x")</f>
        <v>19659000</v>
      </c>
      <c r="P39" s="272">
        <v>743532</v>
      </c>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6"/>
      <c r="BG39" s="266"/>
      <c r="BH39" s="266"/>
      <c r="BI39" s="266"/>
      <c r="BJ39" s="266"/>
      <c r="BK39" s="266"/>
      <c r="BL39" s="266"/>
      <c r="BM39" s="266"/>
      <c r="BN39" s="266"/>
      <c r="BO39" s="266"/>
      <c r="BP39" s="266"/>
      <c r="BQ39" s="266"/>
      <c r="BR39" s="266"/>
      <c r="BS39" s="266"/>
      <c r="BT39" s="266"/>
      <c r="BU39" s="266"/>
      <c r="BV39" s="266"/>
      <c r="BW39" s="266"/>
      <c r="BX39" s="266"/>
      <c r="BY39" s="266"/>
      <c r="BZ39" s="266"/>
      <c r="CA39" s="266"/>
      <c r="CB39" s="266"/>
      <c r="CC39" s="266"/>
      <c r="CD39" s="266"/>
      <c r="CE39" s="266"/>
      <c r="CF39" s="266"/>
      <c r="CG39" s="266"/>
      <c r="CH39" s="266"/>
      <c r="CI39" s="266"/>
      <c r="CJ39" s="266"/>
      <c r="CK39" s="266"/>
      <c r="CL39" s="266"/>
      <c r="CM39" s="266"/>
      <c r="CN39" s="266"/>
      <c r="CO39" s="266"/>
      <c r="CP39" s="266"/>
      <c r="CQ39" s="266"/>
      <c r="CR39" s="266"/>
      <c r="CS39" s="266"/>
      <c r="CT39" s="266"/>
      <c r="CU39" s="266"/>
      <c r="CV39" s="266"/>
      <c r="CW39" s="266"/>
      <c r="CX39" s="266"/>
      <c r="CY39" s="266"/>
      <c r="CZ39" s="266"/>
      <c r="DA39" s="266"/>
      <c r="DB39" s="266"/>
      <c r="DC39" s="266"/>
      <c r="DD39" s="266"/>
      <c r="DE39" s="266"/>
      <c r="DF39" s="266"/>
      <c r="DG39" s="266"/>
      <c r="DH39" s="266"/>
      <c r="DI39" s="266"/>
      <c r="DJ39" s="266"/>
      <c r="DK39" s="266"/>
      <c r="DL39" s="266"/>
    </row>
    <row r="40" spans="1:116" x14ac:dyDescent="0.35">
      <c r="A40" s="267" t="s">
        <v>9500</v>
      </c>
      <c r="B40" s="268" t="s">
        <v>9501</v>
      </c>
      <c r="C40" s="271">
        <v>0.16040162429999999</v>
      </c>
      <c r="D40" s="272">
        <v>0</v>
      </c>
      <c r="E40" s="271">
        <v>0.43430000000000002</v>
      </c>
      <c r="F40" s="271">
        <v>3.1833333330000002</v>
      </c>
      <c r="G40" s="271">
        <v>0.16264248040000001</v>
      </c>
      <c r="H40" s="271">
        <v>38.5</v>
      </c>
      <c r="I40" s="272">
        <v>3</v>
      </c>
      <c r="J40" s="272" t="str">
        <f>IFERROR(VLOOKUP($B40,'Core Indicators'!$E$3:$EU$906,147,FALSE),"x")</f>
        <v>x</v>
      </c>
      <c r="K40" s="273">
        <v>-4.1443985000000003E-2</v>
      </c>
      <c r="L40" s="271">
        <v>4.75</v>
      </c>
      <c r="M40" s="272">
        <v>9</v>
      </c>
      <c r="N40" s="272">
        <v>42</v>
      </c>
      <c r="O40" s="272" t="str">
        <f>IFERROR(VLOOKUP(B40,'Core Indicators'!$E$3:$G$9906,3,FALSE),"x")</f>
        <v>x</v>
      </c>
      <c r="P40" s="272">
        <v>9388210</v>
      </c>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c r="BI40" s="266"/>
      <c r="BJ40" s="266"/>
      <c r="BK40" s="266"/>
      <c r="BL40" s="266"/>
      <c r="BM40" s="266"/>
      <c r="BN40" s="266"/>
      <c r="BO40" s="266"/>
      <c r="BP40" s="266"/>
      <c r="BQ40" s="266"/>
      <c r="BR40" s="266"/>
      <c r="BS40" s="266"/>
      <c r="BT40" s="266"/>
      <c r="BU40" s="266"/>
      <c r="BV40" s="266"/>
      <c r="BW40" s="266"/>
      <c r="BX40" s="266"/>
      <c r="BY40" s="266"/>
      <c r="BZ40" s="266"/>
      <c r="CA40" s="266"/>
      <c r="CB40" s="266"/>
      <c r="CC40" s="266"/>
      <c r="CD40" s="266"/>
      <c r="CE40" s="266"/>
      <c r="CF40" s="266"/>
      <c r="CG40" s="266"/>
      <c r="CH40" s="266"/>
      <c r="CI40" s="266"/>
      <c r="CJ40" s="266"/>
      <c r="CK40" s="266"/>
      <c r="CL40" s="266"/>
      <c r="CM40" s="266"/>
      <c r="CN40" s="266"/>
      <c r="CO40" s="266"/>
      <c r="CP40" s="266"/>
      <c r="CQ40" s="266"/>
      <c r="CR40" s="266"/>
      <c r="CS40" s="266"/>
      <c r="CT40" s="266"/>
      <c r="CU40" s="266"/>
      <c r="CV40" s="266"/>
      <c r="CW40" s="266"/>
      <c r="CX40" s="266"/>
      <c r="CY40" s="266"/>
      <c r="CZ40" s="266"/>
      <c r="DA40" s="266"/>
      <c r="DB40" s="266"/>
      <c r="DC40" s="266"/>
      <c r="DD40" s="266"/>
      <c r="DE40" s="266"/>
      <c r="DF40" s="266"/>
      <c r="DG40" s="266"/>
      <c r="DH40" s="266"/>
      <c r="DI40" s="266"/>
      <c r="DJ40" s="266"/>
      <c r="DK40" s="266"/>
      <c r="DL40" s="266"/>
    </row>
    <row r="41" spans="1:116" x14ac:dyDescent="0.35">
      <c r="A41" s="267" t="s">
        <v>9502</v>
      </c>
      <c r="B41" s="268" t="s">
        <v>9503</v>
      </c>
      <c r="C41" s="271">
        <v>0.77389999669999998</v>
      </c>
      <c r="D41" s="272">
        <v>4</v>
      </c>
      <c r="E41" s="271">
        <v>0.34</v>
      </c>
      <c r="F41" s="271">
        <v>4.8833333330000004</v>
      </c>
      <c r="G41" s="271">
        <v>0.65704813979999999</v>
      </c>
      <c r="H41" s="271">
        <v>41.5</v>
      </c>
      <c r="I41" s="272">
        <v>3</v>
      </c>
      <c r="J41" s="272" t="str">
        <f>IFERROR(VLOOKUP($B41,'Core Indicators'!$E$3:$EU$906,147,FALSE),"x")</f>
        <v>x</v>
      </c>
      <c r="K41" s="273">
        <v>-0.47964015599999998</v>
      </c>
      <c r="L41" s="271">
        <v>5.05</v>
      </c>
      <c r="M41" s="272">
        <v>49</v>
      </c>
      <c r="N41" s="272">
        <v>40</v>
      </c>
      <c r="O41" s="272" t="str">
        <f>IFERROR(VLOOKUP(B41,'Core Indicators'!$E$3:$G$9906,3,FALSE),"x")</f>
        <v>x</v>
      </c>
      <c r="P41" s="272">
        <v>318000</v>
      </c>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c r="BI41" s="266"/>
      <c r="BJ41" s="266"/>
      <c r="BK41" s="266"/>
      <c r="BL41" s="266"/>
      <c r="BM41" s="266"/>
      <c r="BN41" s="266"/>
      <c r="BO41" s="266"/>
      <c r="BP41" s="266"/>
      <c r="BQ41" s="266"/>
      <c r="BR41" s="266"/>
      <c r="BS41" s="266"/>
      <c r="BT41" s="266"/>
      <c r="BU41" s="266"/>
      <c r="BV41" s="266"/>
      <c r="BW41" s="266"/>
      <c r="BX41" s="266"/>
      <c r="BY41" s="266"/>
      <c r="BZ41" s="266"/>
      <c r="CA41" s="266"/>
      <c r="CB41" s="266"/>
      <c r="CC41" s="266"/>
      <c r="CD41" s="266"/>
      <c r="CE41" s="266"/>
      <c r="CF41" s="266"/>
      <c r="CG41" s="266"/>
      <c r="CH41" s="266"/>
      <c r="CI41" s="266"/>
      <c r="CJ41" s="266"/>
      <c r="CK41" s="266"/>
      <c r="CL41" s="266"/>
      <c r="CM41" s="266"/>
      <c r="CN41" s="266"/>
      <c r="CO41" s="266"/>
      <c r="CP41" s="266"/>
      <c r="CQ41" s="266"/>
      <c r="CR41" s="266"/>
      <c r="CS41" s="266"/>
      <c r="CT41" s="266"/>
      <c r="CU41" s="266"/>
      <c r="CV41" s="266"/>
      <c r="CW41" s="266"/>
      <c r="CX41" s="266"/>
      <c r="CY41" s="266"/>
      <c r="CZ41" s="266"/>
      <c r="DA41" s="266"/>
      <c r="DB41" s="266"/>
      <c r="DC41" s="266"/>
      <c r="DD41" s="266"/>
      <c r="DE41" s="266"/>
      <c r="DF41" s="266"/>
      <c r="DG41" s="266"/>
      <c r="DH41" s="266"/>
      <c r="DI41" s="266"/>
      <c r="DJ41" s="266"/>
      <c r="DK41" s="266"/>
      <c r="DL41" s="266"/>
    </row>
    <row r="42" spans="1:116" x14ac:dyDescent="0.35">
      <c r="A42" s="267" t="s">
        <v>106</v>
      </c>
      <c r="B42" s="268" t="s">
        <v>9504</v>
      </c>
      <c r="C42" s="271">
        <v>0.85829999849999994</v>
      </c>
      <c r="D42" s="272">
        <v>5</v>
      </c>
      <c r="E42" s="271">
        <v>0</v>
      </c>
      <c r="F42" s="271">
        <v>3.5666666669999998</v>
      </c>
      <c r="G42" s="271">
        <v>0.56645724549999998</v>
      </c>
      <c r="H42" s="271">
        <v>46.6</v>
      </c>
      <c r="I42" s="272">
        <v>5</v>
      </c>
      <c r="J42" s="272">
        <f>IFERROR(VLOOKUP($B42,'Core Indicators'!$E$3:$EU$906,147,FALSE),"x")</f>
        <v>859</v>
      </c>
      <c r="K42" s="273">
        <v>-1.045376182</v>
      </c>
      <c r="L42" s="271">
        <v>4.09</v>
      </c>
      <c r="M42" s="272">
        <v>15</v>
      </c>
      <c r="N42" s="272">
        <v>27</v>
      </c>
      <c r="O42" s="272">
        <f>IFERROR(VLOOKUP(B42,'Core Indicators'!$E$3:$G$9906,3,FALSE),"x")</f>
        <v>29416000</v>
      </c>
      <c r="P42" s="272">
        <v>472710</v>
      </c>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6"/>
      <c r="BQ42" s="266"/>
      <c r="BR42" s="266"/>
      <c r="BS42" s="266"/>
      <c r="BT42" s="266"/>
      <c r="BU42" s="266"/>
      <c r="BV42" s="266"/>
      <c r="BW42" s="266"/>
      <c r="BX42" s="266"/>
      <c r="BY42" s="266"/>
      <c r="BZ42" s="266"/>
      <c r="CA42" s="266"/>
      <c r="CB42" s="266"/>
      <c r="CC42" s="266"/>
      <c r="CD42" s="266"/>
      <c r="CE42" s="266"/>
      <c r="CF42" s="266"/>
      <c r="CG42" s="266"/>
      <c r="CH42" s="266"/>
      <c r="CI42" s="266"/>
      <c r="CJ42" s="266"/>
      <c r="CK42" s="266"/>
      <c r="CL42" s="266"/>
      <c r="CM42" s="266"/>
      <c r="CN42" s="266"/>
      <c r="CO42" s="266"/>
      <c r="CP42" s="266"/>
      <c r="CQ42" s="266"/>
      <c r="CR42" s="266"/>
      <c r="CS42" s="266"/>
      <c r="CT42" s="266"/>
      <c r="CU42" s="266"/>
      <c r="CV42" s="266"/>
      <c r="CW42" s="266"/>
      <c r="CX42" s="266"/>
      <c r="CY42" s="266"/>
      <c r="CZ42" s="266"/>
      <c r="DA42" s="266"/>
      <c r="DB42" s="266"/>
      <c r="DC42" s="266"/>
      <c r="DD42" s="266"/>
      <c r="DE42" s="266"/>
      <c r="DF42" s="266"/>
      <c r="DG42" s="266"/>
      <c r="DH42" s="266"/>
      <c r="DI42" s="266"/>
      <c r="DJ42" s="266"/>
      <c r="DK42" s="266"/>
      <c r="DL42" s="266"/>
    </row>
    <row r="43" spans="1:116" x14ac:dyDescent="0.35">
      <c r="A43" s="267" t="s">
        <v>134</v>
      </c>
      <c r="B43" s="268" t="s">
        <v>9505</v>
      </c>
      <c r="C43" s="271">
        <v>0.93415500099999993</v>
      </c>
      <c r="D43" s="272">
        <v>3</v>
      </c>
      <c r="E43" s="271">
        <v>0.61299999999999999</v>
      </c>
      <c r="F43" s="271">
        <v>3.6666666669999999</v>
      </c>
      <c r="G43" s="271">
        <v>0.65473159420000004</v>
      </c>
      <c r="H43" s="271">
        <v>42.1</v>
      </c>
      <c r="I43" s="272">
        <v>5</v>
      </c>
      <c r="J43" s="272">
        <f>IFERROR(VLOOKUP($B43,'Core Indicators'!$E$3:$EU$906,147,FALSE),"x")</f>
        <v>2658</v>
      </c>
      <c r="K43" s="273">
        <v>-1.672433853</v>
      </c>
      <c r="L43" s="271">
        <v>2.75</v>
      </c>
      <c r="M43" s="272">
        <v>19</v>
      </c>
      <c r="N43" s="272">
        <v>20</v>
      </c>
      <c r="O43" s="272">
        <f>IFERROR(VLOOKUP(B43,'Core Indicators'!$E$3:$G$9906,3,FALSE),"x")</f>
        <v>117800000</v>
      </c>
      <c r="P43" s="272">
        <v>2267050</v>
      </c>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6"/>
      <c r="BR43" s="266"/>
      <c r="BS43" s="266"/>
      <c r="BT43" s="266"/>
      <c r="BU43" s="266"/>
      <c r="BV43" s="266"/>
      <c r="BW43" s="266"/>
      <c r="BX43" s="266"/>
      <c r="BY43" s="266"/>
      <c r="BZ43" s="266"/>
      <c r="CA43" s="266"/>
      <c r="CB43" s="266"/>
      <c r="CC43" s="266"/>
      <c r="CD43" s="266"/>
      <c r="CE43" s="266"/>
      <c r="CF43" s="266"/>
      <c r="CG43" s="266"/>
      <c r="CH43" s="266"/>
      <c r="CI43" s="266"/>
      <c r="CJ43" s="266"/>
      <c r="CK43" s="266"/>
      <c r="CL43" s="266"/>
      <c r="CM43" s="266"/>
      <c r="CN43" s="266"/>
      <c r="CO43" s="266"/>
      <c r="CP43" s="266"/>
      <c r="CQ43" s="266"/>
      <c r="CR43" s="266"/>
      <c r="CS43" s="266"/>
      <c r="CT43" s="266"/>
      <c r="CU43" s="266"/>
      <c r="CV43" s="266"/>
      <c r="CW43" s="266"/>
      <c r="CX43" s="266"/>
      <c r="CY43" s="266"/>
      <c r="CZ43" s="266"/>
      <c r="DA43" s="266"/>
      <c r="DB43" s="266"/>
      <c r="DC43" s="266"/>
      <c r="DD43" s="266"/>
      <c r="DE43" s="266"/>
      <c r="DF43" s="266"/>
      <c r="DG43" s="266"/>
      <c r="DH43" s="266"/>
      <c r="DI43" s="266"/>
      <c r="DJ43" s="266"/>
      <c r="DK43" s="266"/>
      <c r="DL43" s="266"/>
    </row>
    <row r="44" spans="1:116" x14ac:dyDescent="0.35">
      <c r="A44" s="267" t="s">
        <v>518</v>
      </c>
      <c r="B44" s="268" t="s">
        <v>9506</v>
      </c>
      <c r="C44" s="271">
        <v>0.8790999934</v>
      </c>
      <c r="D44" s="272">
        <v>10</v>
      </c>
      <c r="E44" s="271">
        <v>0.72</v>
      </c>
      <c r="F44" s="271">
        <v>3.35</v>
      </c>
      <c r="G44" s="271">
        <v>0.57901026190000005</v>
      </c>
      <c r="H44" s="271">
        <v>48.9</v>
      </c>
      <c r="I44" s="272">
        <v>1</v>
      </c>
      <c r="J44" s="272">
        <f>IFERROR(VLOOKUP($B44,'Core Indicators'!$E$3:$EU$906,147,FALSE),"x")</f>
        <v>0</v>
      </c>
      <c r="K44" s="273">
        <v>-1.0895229580000001</v>
      </c>
      <c r="L44" s="271">
        <v>6.69</v>
      </c>
      <c r="M44" s="272">
        <v>17</v>
      </c>
      <c r="N44" s="272">
        <v>22</v>
      </c>
      <c r="O44" s="272">
        <f>IFERROR(VLOOKUP(B44,'Core Indicators'!$E$3:$G$9906,3,FALSE),"x")</f>
        <v>6183000</v>
      </c>
      <c r="P44" s="272">
        <v>341500</v>
      </c>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c r="BI44" s="266"/>
      <c r="BJ44" s="266"/>
      <c r="BK44" s="266"/>
      <c r="BL44" s="266"/>
      <c r="BM44" s="266"/>
      <c r="BN44" s="266"/>
      <c r="BO44" s="266"/>
      <c r="BP44" s="266"/>
      <c r="BQ44" s="266"/>
      <c r="BR44" s="266"/>
      <c r="BS44" s="266"/>
      <c r="BT44" s="266"/>
      <c r="BU44" s="266"/>
      <c r="BV44" s="266"/>
      <c r="BW44" s="266"/>
      <c r="BX44" s="266"/>
      <c r="BY44" s="266"/>
      <c r="BZ44" s="266"/>
      <c r="CA44" s="266"/>
      <c r="CB44" s="266"/>
      <c r="CC44" s="266"/>
      <c r="CD44" s="266"/>
      <c r="CE44" s="266"/>
      <c r="CF44" s="266"/>
      <c r="CG44" s="266"/>
      <c r="CH44" s="266"/>
      <c r="CI44" s="266"/>
      <c r="CJ44" s="266"/>
      <c r="CK44" s="266"/>
      <c r="CL44" s="266"/>
      <c r="CM44" s="266"/>
      <c r="CN44" s="266"/>
      <c r="CO44" s="266"/>
      <c r="CP44" s="266"/>
      <c r="CQ44" s="266"/>
      <c r="CR44" s="266"/>
      <c r="CS44" s="266"/>
      <c r="CT44" s="266"/>
      <c r="CU44" s="266"/>
      <c r="CV44" s="266"/>
      <c r="CW44" s="266"/>
      <c r="CX44" s="266"/>
      <c r="CY44" s="266"/>
      <c r="CZ44" s="266"/>
      <c r="DA44" s="266"/>
      <c r="DB44" s="266"/>
      <c r="DC44" s="266"/>
      <c r="DD44" s="266"/>
      <c r="DE44" s="266"/>
      <c r="DF44" s="266"/>
      <c r="DG44" s="266"/>
      <c r="DH44" s="266"/>
      <c r="DI44" s="266"/>
      <c r="DJ44" s="266"/>
      <c r="DK44" s="266"/>
      <c r="DL44" s="266"/>
    </row>
    <row r="45" spans="1:116" x14ac:dyDescent="0.35">
      <c r="A45" s="267" t="s">
        <v>9507</v>
      </c>
      <c r="B45" s="268" t="s">
        <v>9508</v>
      </c>
      <c r="C45" s="271" t="s">
        <v>17</v>
      </c>
      <c r="D45" s="272" t="s">
        <v>17</v>
      </c>
      <c r="E45" s="271" t="s">
        <v>17</v>
      </c>
      <c r="F45" s="271" t="s">
        <v>17</v>
      </c>
      <c r="G45" s="271" t="s">
        <v>17</v>
      </c>
      <c r="H45" s="271" t="s">
        <v>17</v>
      </c>
      <c r="I45" s="272" t="s">
        <v>17</v>
      </c>
      <c r="J45" s="272" t="str">
        <f>IFERROR(VLOOKUP($B45,'Core Indicators'!$E$3:$EU$906,147,FALSE),"x")</f>
        <v>x</v>
      </c>
      <c r="K45" s="273">
        <v>-0.55232721600000001</v>
      </c>
      <c r="L45" s="271" t="s">
        <v>17</v>
      </c>
      <c r="M45" s="272" t="s">
        <v>17</v>
      </c>
      <c r="N45" s="272" t="s">
        <v>17</v>
      </c>
      <c r="O45" s="272" t="str">
        <f>IFERROR(VLOOKUP(B45,'Core Indicators'!$E$3:$G$9906,3,FALSE),"x")</f>
        <v>x</v>
      </c>
      <c r="P45" s="272" t="s">
        <v>17</v>
      </c>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266"/>
      <c r="AR45" s="266"/>
      <c r="AS45" s="266"/>
      <c r="AT45" s="266"/>
      <c r="AU45" s="266"/>
      <c r="AV45" s="266"/>
      <c r="AW45" s="266"/>
      <c r="AX45" s="266"/>
      <c r="AY45" s="266"/>
      <c r="AZ45" s="266"/>
      <c r="BA45" s="266"/>
      <c r="BB45" s="266"/>
      <c r="BC45" s="266"/>
      <c r="BD45" s="266"/>
      <c r="BE45" s="266"/>
      <c r="BF45" s="266"/>
      <c r="BG45" s="266"/>
      <c r="BH45" s="266"/>
      <c r="BI45" s="266"/>
      <c r="BJ45" s="266"/>
      <c r="BK45" s="266"/>
      <c r="BL45" s="266"/>
      <c r="BM45" s="266"/>
      <c r="BN45" s="266"/>
      <c r="BO45" s="266"/>
      <c r="BP45" s="266"/>
      <c r="BQ45" s="266"/>
      <c r="BR45" s="266"/>
      <c r="BS45" s="266"/>
      <c r="BT45" s="266"/>
      <c r="BU45" s="266"/>
      <c r="BV45" s="266"/>
      <c r="BW45" s="266"/>
      <c r="BX45" s="266"/>
      <c r="BY45" s="266"/>
      <c r="BZ45" s="266"/>
      <c r="CA45" s="266"/>
      <c r="CB45" s="266"/>
      <c r="CC45" s="266"/>
      <c r="CD45" s="266"/>
      <c r="CE45" s="266"/>
      <c r="CF45" s="266"/>
      <c r="CG45" s="266"/>
      <c r="CH45" s="266"/>
      <c r="CI45" s="266"/>
      <c r="CJ45" s="266"/>
      <c r="CK45" s="266"/>
      <c r="CL45" s="266"/>
      <c r="CM45" s="266"/>
      <c r="CN45" s="266"/>
      <c r="CO45" s="266"/>
      <c r="CP45" s="266"/>
      <c r="CQ45" s="266"/>
      <c r="CR45" s="266"/>
      <c r="CS45" s="266"/>
      <c r="CT45" s="266"/>
      <c r="CU45" s="266"/>
      <c r="CV45" s="266"/>
      <c r="CW45" s="266"/>
      <c r="CX45" s="266"/>
      <c r="CY45" s="266"/>
      <c r="CZ45" s="266"/>
      <c r="DA45" s="266"/>
      <c r="DB45" s="266"/>
      <c r="DC45" s="266"/>
      <c r="DD45" s="266"/>
      <c r="DE45" s="266"/>
      <c r="DF45" s="266"/>
      <c r="DG45" s="266"/>
      <c r="DH45" s="266"/>
      <c r="DI45" s="266"/>
      <c r="DJ45" s="266"/>
      <c r="DK45" s="266"/>
      <c r="DL45" s="266"/>
    </row>
    <row r="46" spans="1:116" x14ac:dyDescent="0.35">
      <c r="A46" s="267" t="s">
        <v>775</v>
      </c>
      <c r="B46" s="268" t="s">
        <v>9509</v>
      </c>
      <c r="C46" s="271">
        <v>0.41304397009999999</v>
      </c>
      <c r="D46" s="272">
        <v>10</v>
      </c>
      <c r="E46" s="271">
        <v>0.247</v>
      </c>
      <c r="F46" s="271">
        <v>6.5</v>
      </c>
      <c r="G46" s="271">
        <v>0.41050226350000002</v>
      </c>
      <c r="H46" s="271">
        <v>54.8</v>
      </c>
      <c r="I46" s="272">
        <v>4</v>
      </c>
      <c r="J46" s="272">
        <f>IFERROR(VLOOKUP($B46,'Core Indicators'!$E$3:$EU$906,147,FALSE),"x")</f>
        <v>1268</v>
      </c>
      <c r="K46" s="273">
        <v>-0.426875532</v>
      </c>
      <c r="L46" s="271">
        <v>6.57</v>
      </c>
      <c r="M46" s="272">
        <v>70</v>
      </c>
      <c r="N46" s="272">
        <v>40</v>
      </c>
      <c r="O46" s="272">
        <f>IFERROR(VLOOKUP(B46,'Core Indicators'!$E$3:$G$9906,3,FALSE),"x")</f>
        <v>53100000</v>
      </c>
      <c r="P46" s="272">
        <v>1109500</v>
      </c>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c r="BI46" s="266"/>
      <c r="BJ46" s="266"/>
      <c r="BK46" s="266"/>
      <c r="BL46" s="266"/>
      <c r="BM46" s="266"/>
      <c r="BN46" s="266"/>
      <c r="BO46" s="266"/>
      <c r="BP46" s="266"/>
      <c r="BQ46" s="266"/>
      <c r="BR46" s="266"/>
      <c r="BS46" s="266"/>
      <c r="BT46" s="266"/>
      <c r="BU46" s="266"/>
      <c r="BV46" s="266"/>
      <c r="BW46" s="266"/>
      <c r="BX46" s="266"/>
      <c r="BY46" s="266"/>
      <c r="BZ46" s="266"/>
      <c r="CA46" s="266"/>
      <c r="CB46" s="266"/>
      <c r="CC46" s="266"/>
      <c r="CD46" s="266"/>
      <c r="CE46" s="266"/>
      <c r="CF46" s="266"/>
      <c r="CG46" s="266"/>
      <c r="CH46" s="266"/>
      <c r="CI46" s="266"/>
      <c r="CJ46" s="266"/>
      <c r="CK46" s="266"/>
      <c r="CL46" s="266"/>
      <c r="CM46" s="266"/>
      <c r="CN46" s="266"/>
      <c r="CO46" s="266"/>
      <c r="CP46" s="266"/>
      <c r="CQ46" s="266"/>
      <c r="CR46" s="266"/>
      <c r="CS46" s="266"/>
      <c r="CT46" s="266"/>
      <c r="CU46" s="266"/>
      <c r="CV46" s="266"/>
      <c r="CW46" s="266"/>
      <c r="CX46" s="266"/>
      <c r="CY46" s="266"/>
      <c r="CZ46" s="266"/>
      <c r="DA46" s="266"/>
      <c r="DB46" s="266"/>
      <c r="DC46" s="266"/>
      <c r="DD46" s="266"/>
      <c r="DE46" s="266"/>
      <c r="DF46" s="266"/>
      <c r="DG46" s="266"/>
      <c r="DH46" s="266"/>
      <c r="DI46" s="266"/>
      <c r="DJ46" s="266"/>
      <c r="DK46" s="266"/>
      <c r="DL46" s="266"/>
    </row>
    <row r="47" spans="1:116" x14ac:dyDescent="0.35">
      <c r="A47" s="267" t="s">
        <v>9510</v>
      </c>
      <c r="B47" s="268" t="s">
        <v>9511</v>
      </c>
      <c r="C47" s="271">
        <v>0.54602201459999999</v>
      </c>
      <c r="D47" s="272">
        <v>10</v>
      </c>
      <c r="E47" s="271">
        <v>0</v>
      </c>
      <c r="F47" s="271" t="s">
        <v>17</v>
      </c>
      <c r="G47" s="271" t="s">
        <v>17</v>
      </c>
      <c r="H47" s="271">
        <v>45.3</v>
      </c>
      <c r="I47" s="272">
        <v>0</v>
      </c>
      <c r="J47" s="272" t="str">
        <f>IFERROR(VLOOKUP($B47,'Core Indicators'!$E$3:$EU$906,147,FALSE),"x")</f>
        <v>x</v>
      </c>
      <c r="K47" s="273">
        <v>-1.313717961</v>
      </c>
      <c r="L47" s="271" t="s">
        <v>17</v>
      </c>
      <c r="M47" s="272">
        <v>42</v>
      </c>
      <c r="N47" s="272">
        <v>20</v>
      </c>
      <c r="O47" s="272" t="str">
        <f>IFERROR(VLOOKUP(B47,'Core Indicators'!$E$3:$G$9906,3,FALSE),"x")</f>
        <v>x</v>
      </c>
      <c r="P47" s="272">
        <v>1861</v>
      </c>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6"/>
      <c r="BQ47" s="266"/>
      <c r="BR47" s="266"/>
      <c r="BS47" s="266"/>
      <c r="BT47" s="266"/>
      <c r="BU47" s="266"/>
      <c r="BV47" s="266"/>
      <c r="BW47" s="266"/>
      <c r="BX47" s="266"/>
      <c r="BY47" s="266"/>
      <c r="BZ47" s="266"/>
      <c r="CA47" s="266"/>
      <c r="CB47" s="266"/>
      <c r="CC47" s="266"/>
      <c r="CD47" s="266"/>
      <c r="CE47" s="266"/>
      <c r="CF47" s="266"/>
      <c r="CG47" s="266"/>
      <c r="CH47" s="266"/>
      <c r="CI47" s="266"/>
      <c r="CJ47" s="266"/>
      <c r="CK47" s="266"/>
      <c r="CL47" s="266"/>
      <c r="CM47" s="266"/>
      <c r="CN47" s="266"/>
      <c r="CO47" s="266"/>
      <c r="CP47" s="266"/>
      <c r="CQ47" s="266"/>
      <c r="CR47" s="266"/>
      <c r="CS47" s="266"/>
      <c r="CT47" s="266"/>
      <c r="CU47" s="266"/>
      <c r="CV47" s="266"/>
      <c r="CW47" s="266"/>
      <c r="CX47" s="266"/>
      <c r="CY47" s="266"/>
      <c r="CZ47" s="266"/>
      <c r="DA47" s="266"/>
      <c r="DB47" s="266"/>
      <c r="DC47" s="266"/>
      <c r="DD47" s="266"/>
      <c r="DE47" s="266"/>
      <c r="DF47" s="266"/>
      <c r="DG47" s="266"/>
      <c r="DH47" s="266"/>
      <c r="DI47" s="266"/>
      <c r="DJ47" s="266"/>
      <c r="DK47" s="266"/>
      <c r="DL47" s="266"/>
    </row>
    <row r="48" spans="1:116" x14ac:dyDescent="0.35">
      <c r="A48" s="267" t="s">
        <v>9512</v>
      </c>
      <c r="B48" s="268" t="s">
        <v>9513</v>
      </c>
      <c r="C48" s="271">
        <v>0</v>
      </c>
      <c r="D48" s="272">
        <v>13</v>
      </c>
      <c r="E48" s="271">
        <v>0</v>
      </c>
      <c r="F48" s="271" t="s">
        <v>17</v>
      </c>
      <c r="G48" s="271">
        <v>0.37196926270000003</v>
      </c>
      <c r="H48" s="271">
        <v>42.4</v>
      </c>
      <c r="I48" s="272">
        <v>0</v>
      </c>
      <c r="J48" s="272" t="str">
        <f>IFERROR(VLOOKUP($B48,'Core Indicators'!$E$3:$EU$906,147,FALSE),"x")</f>
        <v>x</v>
      </c>
      <c r="K48" s="273">
        <v>0.36523217000000002</v>
      </c>
      <c r="L48" s="271" t="s">
        <v>17</v>
      </c>
      <c r="M48" s="272">
        <v>92</v>
      </c>
      <c r="N48" s="272">
        <v>64</v>
      </c>
      <c r="O48" s="272" t="str">
        <f>IFERROR(VLOOKUP(B48,'Core Indicators'!$E$3:$G$9906,3,FALSE),"x")</f>
        <v>x</v>
      </c>
      <c r="P48" s="272">
        <v>4030</v>
      </c>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c r="BI48" s="266"/>
      <c r="BJ48" s="266"/>
      <c r="BK48" s="266"/>
      <c r="BL48" s="266"/>
      <c r="BM48" s="266"/>
      <c r="BN48" s="266"/>
      <c r="BO48" s="266"/>
      <c r="BP48" s="266"/>
      <c r="BQ48" s="266"/>
      <c r="BR48" s="266"/>
      <c r="BS48" s="266"/>
      <c r="BT48" s="266"/>
      <c r="BU48" s="266"/>
      <c r="BV48" s="266"/>
      <c r="BW48" s="266"/>
      <c r="BX48" s="266"/>
      <c r="BY48" s="266"/>
      <c r="BZ48" s="266"/>
      <c r="CA48" s="266"/>
      <c r="CB48" s="266"/>
      <c r="CC48" s="266"/>
      <c r="CD48" s="266"/>
      <c r="CE48" s="266"/>
      <c r="CF48" s="266"/>
      <c r="CG48" s="266"/>
      <c r="CH48" s="266"/>
      <c r="CI48" s="266"/>
      <c r="CJ48" s="266"/>
      <c r="CK48" s="266"/>
      <c r="CL48" s="266"/>
      <c r="CM48" s="266"/>
      <c r="CN48" s="266"/>
      <c r="CO48" s="266"/>
      <c r="CP48" s="266"/>
      <c r="CQ48" s="266"/>
      <c r="CR48" s="266"/>
      <c r="CS48" s="266"/>
      <c r="CT48" s="266"/>
      <c r="CU48" s="266"/>
      <c r="CV48" s="266"/>
      <c r="CW48" s="266"/>
      <c r="CX48" s="266"/>
      <c r="CY48" s="266"/>
      <c r="CZ48" s="266"/>
      <c r="DA48" s="266"/>
      <c r="DB48" s="266"/>
      <c r="DC48" s="266"/>
      <c r="DD48" s="266"/>
      <c r="DE48" s="266"/>
      <c r="DF48" s="266"/>
      <c r="DG48" s="266"/>
      <c r="DH48" s="266"/>
      <c r="DI48" s="266"/>
      <c r="DJ48" s="266"/>
      <c r="DK48" s="266"/>
      <c r="DL48" s="266"/>
    </row>
    <row r="49" spans="1:116" x14ac:dyDescent="0.35">
      <c r="A49" s="267" t="s">
        <v>793</v>
      </c>
      <c r="B49" s="268" t="s">
        <v>9514</v>
      </c>
      <c r="C49" s="271">
        <v>0.29277097899999999</v>
      </c>
      <c r="D49" s="272">
        <v>11</v>
      </c>
      <c r="E49" s="271">
        <v>0.02</v>
      </c>
      <c r="F49" s="271">
        <v>9.0500000000000007</v>
      </c>
      <c r="G49" s="271">
        <v>0.28514079650000002</v>
      </c>
      <c r="H49" s="271">
        <v>47.2</v>
      </c>
      <c r="I49" s="272">
        <v>0</v>
      </c>
      <c r="J49" s="272" t="str">
        <f>IFERROR(VLOOKUP($B49,'Core Indicators'!$E$3:$EU$906,147,FALSE),"x")</f>
        <v>x</v>
      </c>
      <c r="K49" s="273">
        <v>0.43657729000000001</v>
      </c>
      <c r="L49" s="271">
        <v>8.4499999999999993</v>
      </c>
      <c r="M49" s="272">
        <v>91</v>
      </c>
      <c r="N49" s="272">
        <v>55</v>
      </c>
      <c r="O49" s="272">
        <f>IFERROR(VLOOKUP(B49,'Core Indicators'!$E$3:$G$9906,3,FALSE),"x")</f>
        <v>5106000</v>
      </c>
      <c r="P49" s="272">
        <v>51060</v>
      </c>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c r="BI49" s="266"/>
      <c r="BJ49" s="266"/>
      <c r="BK49" s="266"/>
      <c r="BL49" s="266"/>
      <c r="BM49" s="266"/>
      <c r="BN49" s="266"/>
      <c r="BO49" s="266"/>
      <c r="BP49" s="266"/>
      <c r="BQ49" s="266"/>
      <c r="BR49" s="266"/>
      <c r="BS49" s="266"/>
      <c r="BT49" s="266"/>
      <c r="BU49" s="266"/>
      <c r="BV49" s="266"/>
      <c r="BW49" s="266"/>
      <c r="BX49" s="266"/>
      <c r="BY49" s="266"/>
      <c r="BZ49" s="266"/>
      <c r="CA49" s="266"/>
      <c r="CB49" s="266"/>
      <c r="CC49" s="266"/>
      <c r="CD49" s="266"/>
      <c r="CE49" s="266"/>
      <c r="CF49" s="266"/>
      <c r="CG49" s="266"/>
      <c r="CH49" s="266"/>
      <c r="CI49" s="266"/>
      <c r="CJ49" s="266"/>
      <c r="CK49" s="266"/>
      <c r="CL49" s="266"/>
      <c r="CM49" s="266"/>
      <c r="CN49" s="266"/>
      <c r="CO49" s="266"/>
      <c r="CP49" s="266"/>
      <c r="CQ49" s="266"/>
      <c r="CR49" s="266"/>
      <c r="CS49" s="266"/>
      <c r="CT49" s="266"/>
      <c r="CU49" s="266"/>
      <c r="CV49" s="266"/>
      <c r="CW49" s="266"/>
      <c r="CX49" s="266"/>
      <c r="CY49" s="266"/>
      <c r="CZ49" s="266"/>
      <c r="DA49" s="266"/>
      <c r="DB49" s="266"/>
      <c r="DC49" s="266"/>
      <c r="DD49" s="266"/>
      <c r="DE49" s="266"/>
      <c r="DF49" s="266"/>
      <c r="DG49" s="266"/>
      <c r="DH49" s="266"/>
      <c r="DI49" s="266"/>
      <c r="DJ49" s="266"/>
      <c r="DK49" s="266"/>
      <c r="DL49" s="266"/>
    </row>
    <row r="50" spans="1:116" x14ac:dyDescent="0.35">
      <c r="A50" s="267" t="s">
        <v>9515</v>
      </c>
      <c r="B50" s="268" t="s">
        <v>9516</v>
      </c>
      <c r="C50" s="271">
        <v>0.46023803670000002</v>
      </c>
      <c r="D50" s="272">
        <v>0</v>
      </c>
      <c r="E50" s="271">
        <v>0</v>
      </c>
      <c r="F50" s="271">
        <v>3.266666667</v>
      </c>
      <c r="G50" s="271">
        <v>0.31249158030000002</v>
      </c>
      <c r="H50" s="271" t="s">
        <v>17</v>
      </c>
      <c r="I50" s="272">
        <v>2</v>
      </c>
      <c r="J50" s="272" t="str">
        <f>IFERROR(VLOOKUP($B50,'Core Indicators'!$E$3:$EU$906,147,FALSE),"x")</f>
        <v>x</v>
      </c>
      <c r="K50" s="273">
        <v>-0.45963495999999998</v>
      </c>
      <c r="L50" s="271">
        <v>3.38</v>
      </c>
      <c r="M50" s="272">
        <v>12</v>
      </c>
      <c r="N50" s="272">
        <v>42</v>
      </c>
      <c r="O50" s="272" t="str">
        <f>IFERROR(VLOOKUP(B50,'Core Indicators'!$E$3:$G$9906,3,FALSE),"x")</f>
        <v>x</v>
      </c>
      <c r="P50" s="272">
        <v>103800</v>
      </c>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6"/>
      <c r="BQ50" s="266"/>
      <c r="BR50" s="266"/>
      <c r="BS50" s="266"/>
      <c r="BT50" s="266"/>
      <c r="BU50" s="266"/>
      <c r="BV50" s="266"/>
      <c r="BW50" s="266"/>
      <c r="BX50" s="266"/>
      <c r="BY50" s="266"/>
      <c r="BZ50" s="266"/>
      <c r="CA50" s="266"/>
      <c r="CB50" s="266"/>
      <c r="CC50" s="266"/>
      <c r="CD50" s="266"/>
      <c r="CE50" s="266"/>
      <c r="CF50" s="266"/>
      <c r="CG50" s="266"/>
      <c r="CH50" s="266"/>
      <c r="CI50" s="266"/>
      <c r="CJ50" s="266"/>
      <c r="CK50" s="266"/>
      <c r="CL50" s="266"/>
      <c r="CM50" s="266"/>
      <c r="CN50" s="266"/>
      <c r="CO50" s="266"/>
      <c r="CP50" s="266"/>
      <c r="CQ50" s="266"/>
      <c r="CR50" s="266"/>
      <c r="CS50" s="266"/>
      <c r="CT50" s="266"/>
      <c r="CU50" s="266"/>
      <c r="CV50" s="266"/>
      <c r="CW50" s="266"/>
      <c r="CX50" s="266"/>
      <c r="CY50" s="266"/>
      <c r="CZ50" s="266"/>
      <c r="DA50" s="266"/>
      <c r="DB50" s="266"/>
      <c r="DC50" s="266"/>
      <c r="DD50" s="266"/>
      <c r="DE50" s="266"/>
      <c r="DF50" s="266"/>
      <c r="DG50" s="266"/>
      <c r="DH50" s="266"/>
      <c r="DI50" s="266"/>
      <c r="DJ50" s="266"/>
      <c r="DK50" s="266"/>
      <c r="DL50" s="266"/>
    </row>
    <row r="51" spans="1:116" x14ac:dyDescent="0.35">
      <c r="A51" s="267" t="s">
        <v>9517</v>
      </c>
      <c r="B51" s="268" t="s">
        <v>9518</v>
      </c>
      <c r="C51" s="271" t="s">
        <v>17</v>
      </c>
      <c r="D51" s="272" t="s">
        <v>17</v>
      </c>
      <c r="E51" s="271" t="s">
        <v>17</v>
      </c>
      <c r="F51" s="271" t="s">
        <v>17</v>
      </c>
      <c r="G51" s="271" t="s">
        <v>17</v>
      </c>
      <c r="H51" s="271" t="s">
        <v>17</v>
      </c>
      <c r="I51" s="272" t="s">
        <v>17</v>
      </c>
      <c r="J51" s="272" t="str">
        <f>IFERROR(VLOOKUP($B51,'Core Indicators'!$E$3:$EU$906,147,FALSE),"x")</f>
        <v>x</v>
      </c>
      <c r="K51" s="273">
        <v>0.72119528099999997</v>
      </c>
      <c r="L51" s="271" t="s">
        <v>17</v>
      </c>
      <c r="M51" s="272" t="s">
        <v>17</v>
      </c>
      <c r="N51" s="272" t="s">
        <v>17</v>
      </c>
      <c r="O51" s="272" t="str">
        <f>IFERROR(VLOOKUP(B51,'Core Indicators'!$E$3:$G$9906,3,FALSE),"x")</f>
        <v>x</v>
      </c>
      <c r="P51" s="272" t="s">
        <v>17</v>
      </c>
      <c r="Q51" s="266"/>
      <c r="R51" s="266"/>
      <c r="S51" s="266"/>
      <c r="T51" s="266"/>
      <c r="U51" s="266"/>
      <c r="V51" s="266"/>
      <c r="W51" s="266"/>
      <c r="X51" s="266"/>
      <c r="Y51" s="266"/>
      <c r="Z51" s="266"/>
      <c r="AA51" s="266"/>
      <c r="AB51" s="266"/>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266"/>
      <c r="BP51" s="266"/>
      <c r="BQ51" s="266"/>
      <c r="BR51" s="266"/>
      <c r="BS51" s="266"/>
      <c r="BT51" s="266"/>
      <c r="BU51" s="266"/>
      <c r="BV51" s="266"/>
      <c r="BW51" s="266"/>
      <c r="BX51" s="266"/>
      <c r="BY51" s="266"/>
      <c r="BZ51" s="266"/>
      <c r="CA51" s="266"/>
      <c r="CB51" s="266"/>
      <c r="CC51" s="266"/>
      <c r="CD51" s="266"/>
      <c r="CE51" s="266"/>
      <c r="CF51" s="266"/>
      <c r="CG51" s="266"/>
      <c r="CH51" s="266"/>
      <c r="CI51" s="266"/>
      <c r="CJ51" s="266"/>
      <c r="CK51" s="266"/>
      <c r="CL51" s="266"/>
      <c r="CM51" s="266"/>
      <c r="CN51" s="266"/>
      <c r="CO51" s="266"/>
      <c r="CP51" s="266"/>
      <c r="CQ51" s="266"/>
      <c r="CR51" s="266"/>
      <c r="CS51" s="266"/>
      <c r="CT51" s="266"/>
      <c r="CU51" s="266"/>
      <c r="CV51" s="266"/>
      <c r="CW51" s="266"/>
      <c r="CX51" s="266"/>
      <c r="CY51" s="266"/>
      <c r="CZ51" s="266"/>
      <c r="DA51" s="266"/>
      <c r="DB51" s="266"/>
      <c r="DC51" s="266"/>
      <c r="DD51" s="266"/>
      <c r="DE51" s="266"/>
      <c r="DF51" s="266"/>
      <c r="DG51" s="266"/>
      <c r="DH51" s="266"/>
      <c r="DI51" s="266"/>
      <c r="DJ51" s="266"/>
      <c r="DK51" s="266"/>
      <c r="DL51" s="266"/>
    </row>
    <row r="52" spans="1:116" x14ac:dyDescent="0.35">
      <c r="A52" s="267" t="s">
        <v>9519</v>
      </c>
      <c r="B52" s="268" t="s">
        <v>9520</v>
      </c>
      <c r="C52" s="271">
        <v>0.32759997839999999</v>
      </c>
      <c r="D52" s="272">
        <v>11</v>
      </c>
      <c r="E52" s="271">
        <v>0</v>
      </c>
      <c r="F52" s="271" t="s">
        <v>17</v>
      </c>
      <c r="G52" s="271">
        <v>8.6124699200000002E-2</v>
      </c>
      <c r="H52" s="271">
        <v>32.700000000000003</v>
      </c>
      <c r="I52" s="272">
        <v>2</v>
      </c>
      <c r="J52" s="272" t="str">
        <f>IFERROR(VLOOKUP($B52,'Core Indicators'!$E$3:$EU$906,147,FALSE),"x")</f>
        <v>x</v>
      </c>
      <c r="K52" s="273">
        <v>0.57079851599999998</v>
      </c>
      <c r="L52" s="271" t="s">
        <v>17</v>
      </c>
      <c r="M52" s="272">
        <v>92</v>
      </c>
      <c r="N52" s="272">
        <v>53</v>
      </c>
      <c r="O52" s="272" t="str">
        <f>IFERROR(VLOOKUP(B52,'Core Indicators'!$E$3:$G$9906,3,FALSE),"x")</f>
        <v>x</v>
      </c>
      <c r="P52" s="272">
        <v>9240</v>
      </c>
      <c r="Q52" s="266"/>
      <c r="R52" s="266"/>
      <c r="S52" s="266"/>
      <c r="T52" s="266"/>
      <c r="U52" s="266"/>
      <c r="V52" s="266"/>
      <c r="W52" s="266"/>
      <c r="X52" s="266"/>
      <c r="Y52" s="266"/>
      <c r="Z52" s="266"/>
      <c r="AA52" s="266"/>
      <c r="AB52" s="266"/>
      <c r="AC52" s="266"/>
      <c r="AD52" s="266"/>
      <c r="AE52" s="266"/>
      <c r="AF52" s="266"/>
      <c r="AG52" s="266"/>
      <c r="AH52" s="266"/>
      <c r="AI52" s="266"/>
      <c r="AJ52" s="266"/>
      <c r="AK52" s="266"/>
      <c r="AL52" s="266"/>
      <c r="AM52" s="266"/>
      <c r="AN52" s="266"/>
      <c r="AO52" s="266"/>
      <c r="AP52" s="266"/>
      <c r="AQ52" s="266"/>
      <c r="AR52" s="266"/>
      <c r="AS52" s="266"/>
      <c r="AT52" s="266"/>
      <c r="AU52" s="266"/>
      <c r="AV52" s="266"/>
      <c r="AW52" s="266"/>
      <c r="AX52" s="266"/>
      <c r="AY52" s="266"/>
      <c r="AZ52" s="266"/>
      <c r="BA52" s="266"/>
      <c r="BB52" s="266"/>
      <c r="BC52" s="266"/>
      <c r="BD52" s="266"/>
      <c r="BE52" s="266"/>
      <c r="BF52" s="266"/>
      <c r="BG52" s="266"/>
      <c r="BH52" s="266"/>
      <c r="BI52" s="266"/>
      <c r="BJ52" s="266"/>
      <c r="BK52" s="266"/>
      <c r="BL52" s="266"/>
      <c r="BM52" s="266"/>
      <c r="BN52" s="266"/>
      <c r="BO52" s="266"/>
      <c r="BP52" s="266"/>
      <c r="BQ52" s="266"/>
      <c r="BR52" s="266"/>
      <c r="BS52" s="266"/>
      <c r="BT52" s="266"/>
      <c r="BU52" s="266"/>
      <c r="BV52" s="266"/>
      <c r="BW52" s="266"/>
      <c r="BX52" s="266"/>
      <c r="BY52" s="266"/>
      <c r="BZ52" s="266"/>
      <c r="CA52" s="266"/>
      <c r="CB52" s="266"/>
      <c r="CC52" s="266"/>
      <c r="CD52" s="266"/>
      <c r="CE52" s="266"/>
      <c r="CF52" s="266"/>
      <c r="CG52" s="266"/>
      <c r="CH52" s="266"/>
      <c r="CI52" s="266"/>
      <c r="CJ52" s="266"/>
      <c r="CK52" s="266"/>
      <c r="CL52" s="266"/>
      <c r="CM52" s="266"/>
      <c r="CN52" s="266"/>
      <c r="CO52" s="266"/>
      <c r="CP52" s="266"/>
      <c r="CQ52" s="266"/>
      <c r="CR52" s="266"/>
      <c r="CS52" s="266"/>
      <c r="CT52" s="266"/>
      <c r="CU52" s="266"/>
      <c r="CV52" s="266"/>
      <c r="CW52" s="266"/>
      <c r="CX52" s="266"/>
      <c r="CY52" s="266"/>
      <c r="CZ52" s="266"/>
      <c r="DA52" s="266"/>
      <c r="DB52" s="266"/>
      <c r="DC52" s="266"/>
      <c r="DD52" s="266"/>
      <c r="DE52" s="266"/>
      <c r="DF52" s="266"/>
      <c r="DG52" s="266"/>
      <c r="DH52" s="266"/>
      <c r="DI52" s="266"/>
      <c r="DJ52" s="266"/>
      <c r="DK52" s="266"/>
      <c r="DL52" s="266"/>
    </row>
    <row r="53" spans="1:116" x14ac:dyDescent="0.35">
      <c r="A53" s="267" t="s">
        <v>2807</v>
      </c>
      <c r="B53" s="268" t="s">
        <v>9521</v>
      </c>
      <c r="C53" s="271">
        <v>5.5215994400000003E-2</v>
      </c>
      <c r="D53" s="272">
        <v>11</v>
      </c>
      <c r="E53" s="271">
        <v>5.7000000000000002E-2</v>
      </c>
      <c r="F53" s="271">
        <v>9.1999999999999993</v>
      </c>
      <c r="G53" s="271">
        <v>0.1374148355</v>
      </c>
      <c r="H53" s="271">
        <v>25</v>
      </c>
      <c r="I53" s="272">
        <v>0</v>
      </c>
      <c r="J53" s="272">
        <f>IFERROR(VLOOKUP($B53,'Core Indicators'!$E$3:$EU$906,147,FALSE),"x")</f>
        <v>0</v>
      </c>
      <c r="K53" s="273">
        <v>1.100805759</v>
      </c>
      <c r="L53" s="271">
        <v>9.2100000000000009</v>
      </c>
      <c r="M53" s="272">
        <v>94</v>
      </c>
      <c r="N53" s="272">
        <v>57</v>
      </c>
      <c r="O53" s="272">
        <f>IFERROR(VLOOKUP(B53,'Core Indicators'!$E$3:$G$9906,3,FALSE),"x")</f>
        <v>11264000</v>
      </c>
      <c r="P53" s="272">
        <v>77186.8</v>
      </c>
      <c r="Q53" s="266"/>
      <c r="R53" s="266"/>
      <c r="S53" s="266"/>
      <c r="T53" s="266"/>
      <c r="U53" s="266"/>
      <c r="V53" s="266"/>
      <c r="W53" s="266"/>
      <c r="X53" s="266"/>
      <c r="Y53" s="266"/>
      <c r="Z53" s="266"/>
      <c r="AA53" s="266"/>
      <c r="AB53" s="266"/>
      <c r="AC53" s="266"/>
      <c r="AD53" s="266"/>
      <c r="AE53" s="266"/>
      <c r="AF53" s="266"/>
      <c r="AG53" s="266"/>
      <c r="AH53" s="266"/>
      <c r="AI53" s="266"/>
      <c r="AJ53" s="266"/>
      <c r="AK53" s="266"/>
      <c r="AL53" s="266"/>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66"/>
      <c r="BP53" s="266"/>
      <c r="BQ53" s="266"/>
      <c r="BR53" s="266"/>
      <c r="BS53" s="266"/>
      <c r="BT53" s="266"/>
      <c r="BU53" s="266"/>
      <c r="BV53" s="266"/>
      <c r="BW53" s="266"/>
      <c r="BX53" s="266"/>
      <c r="BY53" s="266"/>
      <c r="BZ53" s="266"/>
      <c r="CA53" s="266"/>
      <c r="CB53" s="266"/>
      <c r="CC53" s="266"/>
      <c r="CD53" s="266"/>
      <c r="CE53" s="266"/>
      <c r="CF53" s="266"/>
      <c r="CG53" s="266"/>
      <c r="CH53" s="266"/>
      <c r="CI53" s="266"/>
      <c r="CJ53" s="266"/>
      <c r="CK53" s="266"/>
      <c r="CL53" s="266"/>
      <c r="CM53" s="266"/>
      <c r="CN53" s="266"/>
      <c r="CO53" s="266"/>
      <c r="CP53" s="266"/>
      <c r="CQ53" s="266"/>
      <c r="CR53" s="266"/>
      <c r="CS53" s="266"/>
      <c r="CT53" s="266"/>
      <c r="CU53" s="266"/>
      <c r="CV53" s="266"/>
      <c r="CW53" s="266"/>
      <c r="CX53" s="266"/>
      <c r="CY53" s="266"/>
      <c r="CZ53" s="266"/>
      <c r="DA53" s="266"/>
      <c r="DB53" s="266"/>
      <c r="DC53" s="266"/>
      <c r="DD53" s="266"/>
      <c r="DE53" s="266"/>
      <c r="DF53" s="266"/>
      <c r="DG53" s="266"/>
      <c r="DH53" s="266"/>
      <c r="DI53" s="266"/>
      <c r="DJ53" s="266"/>
      <c r="DK53" s="266"/>
      <c r="DL53" s="266"/>
    </row>
    <row r="54" spans="1:116" x14ac:dyDescent="0.35">
      <c r="A54" s="267" t="s">
        <v>9522</v>
      </c>
      <c r="B54" s="268" t="s">
        <v>9523</v>
      </c>
      <c r="C54" s="271">
        <v>0</v>
      </c>
      <c r="D54" s="272">
        <v>11</v>
      </c>
      <c r="E54" s="271">
        <v>0</v>
      </c>
      <c r="F54" s="271" t="s">
        <v>17</v>
      </c>
      <c r="G54" s="271">
        <v>8.3537887399999997E-2</v>
      </c>
      <c r="H54" s="271">
        <v>31.9</v>
      </c>
      <c r="I54" s="272">
        <v>3</v>
      </c>
      <c r="J54" s="272" t="str">
        <f>IFERROR(VLOOKUP($B54,'Core Indicators'!$E$3:$EU$906,147,FALSE),"x")</f>
        <v>x</v>
      </c>
      <c r="K54" s="273">
        <v>1.5331543679999999</v>
      </c>
      <c r="L54" s="271" t="s">
        <v>17</v>
      </c>
      <c r="M54" s="272">
        <v>93</v>
      </c>
      <c r="N54" s="272">
        <v>78</v>
      </c>
      <c r="O54" s="272" t="str">
        <f>IFERROR(VLOOKUP(B54,'Core Indicators'!$E$3:$G$9906,3,FALSE),"x")</f>
        <v>x</v>
      </c>
      <c r="P54" s="272">
        <v>349390</v>
      </c>
      <c r="Q54" s="266"/>
      <c r="R54" s="266"/>
      <c r="S54" s="266"/>
      <c r="T54" s="266"/>
      <c r="U54" s="266"/>
      <c r="V54" s="266"/>
      <c r="W54" s="266"/>
      <c r="X54" s="266"/>
      <c r="Y54" s="266"/>
      <c r="Z54" s="266"/>
      <c r="AA54" s="266"/>
      <c r="AB54" s="266"/>
      <c r="AC54" s="266"/>
      <c r="AD54" s="266"/>
      <c r="AE54" s="266"/>
      <c r="AF54" s="266"/>
      <c r="AG54" s="266"/>
      <c r="AH54" s="266"/>
      <c r="AI54" s="266"/>
      <c r="AJ54" s="266"/>
      <c r="AK54" s="266"/>
      <c r="AL54" s="266"/>
      <c r="AM54" s="266"/>
      <c r="AN54" s="266"/>
      <c r="AO54" s="266"/>
      <c r="AP54" s="266"/>
      <c r="AQ54" s="266"/>
      <c r="AR54" s="266"/>
      <c r="AS54" s="266"/>
      <c r="AT54" s="266"/>
      <c r="AU54" s="266"/>
      <c r="AV54" s="266"/>
      <c r="AW54" s="266"/>
      <c r="AX54" s="266"/>
      <c r="AY54" s="266"/>
      <c r="AZ54" s="266"/>
      <c r="BA54" s="266"/>
      <c r="BB54" s="266"/>
      <c r="BC54" s="266"/>
      <c r="BD54" s="266"/>
      <c r="BE54" s="266"/>
      <c r="BF54" s="266"/>
      <c r="BG54" s="266"/>
      <c r="BH54" s="266"/>
      <c r="BI54" s="266"/>
      <c r="BJ54" s="266"/>
      <c r="BK54" s="266"/>
      <c r="BL54" s="266"/>
      <c r="BM54" s="266"/>
      <c r="BN54" s="266"/>
      <c r="BO54" s="266"/>
      <c r="BP54" s="266"/>
      <c r="BQ54" s="266"/>
      <c r="BR54" s="266"/>
      <c r="BS54" s="266"/>
      <c r="BT54" s="266"/>
      <c r="BU54" s="266"/>
      <c r="BV54" s="266"/>
      <c r="BW54" s="266"/>
      <c r="BX54" s="266"/>
      <c r="BY54" s="266"/>
      <c r="BZ54" s="266"/>
      <c r="CA54" s="266"/>
      <c r="CB54" s="266"/>
      <c r="CC54" s="266"/>
      <c r="CD54" s="266"/>
      <c r="CE54" s="266"/>
      <c r="CF54" s="266"/>
      <c r="CG54" s="266"/>
      <c r="CH54" s="266"/>
      <c r="CI54" s="266"/>
      <c r="CJ54" s="266"/>
      <c r="CK54" s="266"/>
      <c r="CL54" s="266"/>
      <c r="CM54" s="266"/>
      <c r="CN54" s="266"/>
      <c r="CO54" s="266"/>
      <c r="CP54" s="266"/>
      <c r="CQ54" s="266"/>
      <c r="CR54" s="266"/>
      <c r="CS54" s="266"/>
      <c r="CT54" s="266"/>
      <c r="CU54" s="266"/>
      <c r="CV54" s="266"/>
      <c r="CW54" s="266"/>
      <c r="CX54" s="266"/>
      <c r="CY54" s="266"/>
      <c r="CZ54" s="266"/>
      <c r="DA54" s="266"/>
      <c r="DB54" s="266"/>
      <c r="DC54" s="266"/>
      <c r="DD54" s="266"/>
      <c r="DE54" s="266"/>
      <c r="DF54" s="266"/>
      <c r="DG54" s="266"/>
      <c r="DH54" s="266"/>
      <c r="DI54" s="266"/>
      <c r="DJ54" s="266"/>
      <c r="DK54" s="266"/>
      <c r="DL54" s="266"/>
    </row>
    <row r="55" spans="1:116" x14ac:dyDescent="0.35">
      <c r="A55" s="267" t="s">
        <v>734</v>
      </c>
      <c r="B55" s="268" t="s">
        <v>9524</v>
      </c>
      <c r="C55" s="271">
        <v>0.56789997659999991</v>
      </c>
      <c r="D55" s="272">
        <v>6</v>
      </c>
      <c r="E55" s="271">
        <v>0</v>
      </c>
      <c r="F55" s="271">
        <v>3.6166666670000001</v>
      </c>
      <c r="G55" s="271" t="s">
        <v>17</v>
      </c>
      <c r="H55" s="271">
        <v>41.6</v>
      </c>
      <c r="I55" s="272">
        <v>1</v>
      </c>
      <c r="J55" s="272">
        <f>IFERROR(VLOOKUP($B55,'Core Indicators'!$E$3:$EU$906,147,FALSE),"x")</f>
        <v>48</v>
      </c>
      <c r="K55" s="273">
        <v>-1.1020444629999999</v>
      </c>
      <c r="L55" s="271">
        <v>3.93</v>
      </c>
      <c r="M55" s="272">
        <v>24</v>
      </c>
      <c r="N55" s="272">
        <v>30</v>
      </c>
      <c r="O55" s="272">
        <f>IFERROR(VLOOKUP(B55,'Core Indicators'!$E$3:$G$9906,3,FALSE),"x")</f>
        <v>1182000</v>
      </c>
      <c r="P55" s="272">
        <v>23180</v>
      </c>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6"/>
      <c r="AT55" s="266"/>
      <c r="AU55" s="266"/>
      <c r="AV55" s="266"/>
      <c r="AW55" s="266"/>
      <c r="AX55" s="266"/>
      <c r="AY55" s="266"/>
      <c r="AZ55" s="266"/>
      <c r="BA55" s="266"/>
      <c r="BB55" s="266"/>
      <c r="BC55" s="266"/>
      <c r="BD55" s="266"/>
      <c r="BE55" s="266"/>
      <c r="BF55" s="266"/>
      <c r="BG55" s="266"/>
      <c r="BH55" s="266"/>
      <c r="BI55" s="266"/>
      <c r="BJ55" s="266"/>
      <c r="BK55" s="266"/>
      <c r="BL55" s="266"/>
      <c r="BM55" s="266"/>
      <c r="BN55" s="266"/>
      <c r="BO55" s="266"/>
      <c r="BP55" s="266"/>
      <c r="BQ55" s="266"/>
      <c r="BR55" s="266"/>
      <c r="BS55" s="266"/>
      <c r="BT55" s="266"/>
      <c r="BU55" s="266"/>
      <c r="BV55" s="266"/>
      <c r="BW55" s="266"/>
      <c r="BX55" s="266"/>
      <c r="BY55" s="266"/>
      <c r="BZ55" s="266"/>
      <c r="CA55" s="266"/>
      <c r="CB55" s="266"/>
      <c r="CC55" s="266"/>
      <c r="CD55" s="266"/>
      <c r="CE55" s="266"/>
      <c r="CF55" s="266"/>
      <c r="CG55" s="266"/>
      <c r="CH55" s="266"/>
      <c r="CI55" s="266"/>
      <c r="CJ55" s="266"/>
      <c r="CK55" s="266"/>
      <c r="CL55" s="266"/>
      <c r="CM55" s="266"/>
      <c r="CN55" s="266"/>
      <c r="CO55" s="266"/>
      <c r="CP55" s="266"/>
      <c r="CQ55" s="266"/>
      <c r="CR55" s="266"/>
      <c r="CS55" s="266"/>
      <c r="CT55" s="266"/>
      <c r="CU55" s="266"/>
      <c r="CV55" s="266"/>
      <c r="CW55" s="266"/>
      <c r="CX55" s="266"/>
      <c r="CY55" s="266"/>
      <c r="CZ55" s="266"/>
      <c r="DA55" s="266"/>
      <c r="DB55" s="266"/>
      <c r="DC55" s="266"/>
      <c r="DD55" s="266"/>
      <c r="DE55" s="266"/>
      <c r="DF55" s="266"/>
      <c r="DG55" s="266"/>
      <c r="DH55" s="266"/>
      <c r="DI55" s="266"/>
      <c r="DJ55" s="266"/>
      <c r="DK55" s="266"/>
      <c r="DL55" s="266"/>
    </row>
    <row r="56" spans="1:116" x14ac:dyDescent="0.35">
      <c r="A56" s="267" t="s">
        <v>9525</v>
      </c>
      <c r="B56" s="268" t="s">
        <v>9526</v>
      </c>
      <c r="C56" s="271">
        <v>0</v>
      </c>
      <c r="D56" s="272">
        <v>13</v>
      </c>
      <c r="E56" s="271">
        <v>0</v>
      </c>
      <c r="F56" s="271" t="s">
        <v>17</v>
      </c>
      <c r="G56" s="271" t="s">
        <v>17</v>
      </c>
      <c r="H56" s="271" t="s">
        <v>17</v>
      </c>
      <c r="I56" s="272">
        <v>0</v>
      </c>
      <c r="J56" s="272" t="str">
        <f>IFERROR(VLOOKUP($B56,'Core Indicators'!$E$3:$EU$906,147,FALSE),"x")</f>
        <v>x</v>
      </c>
      <c r="K56" s="273">
        <v>0.73329377200000001</v>
      </c>
      <c r="L56" s="271" t="s">
        <v>17</v>
      </c>
      <c r="M56" s="272">
        <v>93</v>
      </c>
      <c r="N56" s="272">
        <v>56</v>
      </c>
      <c r="O56" s="272" t="str">
        <f>IFERROR(VLOOKUP(B56,'Core Indicators'!$E$3:$G$9906,3,FALSE),"x")</f>
        <v>x</v>
      </c>
      <c r="P56" s="272">
        <v>750</v>
      </c>
      <c r="Q56" s="266"/>
      <c r="R56" s="266"/>
      <c r="S56" s="266"/>
      <c r="T56" s="266"/>
      <c r="U56" s="266"/>
      <c r="V56" s="266"/>
      <c r="W56" s="266"/>
      <c r="X56" s="266"/>
      <c r="Y56" s="266"/>
      <c r="Z56" s="266"/>
      <c r="AA56" s="266"/>
      <c r="AB56" s="266"/>
      <c r="AC56" s="266"/>
      <c r="AD56" s="266"/>
      <c r="AE56" s="266"/>
      <c r="AF56" s="266"/>
      <c r="AG56" s="266"/>
      <c r="AH56" s="266"/>
      <c r="AI56" s="266"/>
      <c r="AJ56" s="266"/>
      <c r="AK56" s="266"/>
      <c r="AL56" s="266"/>
      <c r="AM56" s="266"/>
      <c r="AN56" s="266"/>
      <c r="AO56" s="266"/>
      <c r="AP56" s="266"/>
      <c r="AQ56" s="266"/>
      <c r="AR56" s="266"/>
      <c r="AS56" s="266"/>
      <c r="AT56" s="266"/>
      <c r="AU56" s="266"/>
      <c r="AV56" s="266"/>
      <c r="AW56" s="266"/>
      <c r="AX56" s="266"/>
      <c r="AY56" s="266"/>
      <c r="AZ56" s="266"/>
      <c r="BA56" s="266"/>
      <c r="BB56" s="266"/>
      <c r="BC56" s="266"/>
      <c r="BD56" s="266"/>
      <c r="BE56" s="266"/>
      <c r="BF56" s="266"/>
      <c r="BG56" s="266"/>
      <c r="BH56" s="266"/>
      <c r="BI56" s="266"/>
      <c r="BJ56" s="266"/>
      <c r="BK56" s="266"/>
      <c r="BL56" s="266"/>
      <c r="BM56" s="266"/>
      <c r="BN56" s="266"/>
      <c r="BO56" s="266"/>
      <c r="BP56" s="266"/>
      <c r="BQ56" s="266"/>
      <c r="BR56" s="266"/>
      <c r="BS56" s="266"/>
      <c r="BT56" s="266"/>
      <c r="BU56" s="266"/>
      <c r="BV56" s="266"/>
      <c r="BW56" s="266"/>
      <c r="BX56" s="266"/>
      <c r="BY56" s="266"/>
      <c r="BZ56" s="266"/>
      <c r="CA56" s="266"/>
      <c r="CB56" s="266"/>
      <c r="CC56" s="266"/>
      <c r="CD56" s="266"/>
      <c r="CE56" s="266"/>
      <c r="CF56" s="266"/>
      <c r="CG56" s="266"/>
      <c r="CH56" s="266"/>
      <c r="CI56" s="266"/>
      <c r="CJ56" s="266"/>
      <c r="CK56" s="266"/>
      <c r="CL56" s="266"/>
      <c r="CM56" s="266"/>
      <c r="CN56" s="266"/>
      <c r="CO56" s="266"/>
      <c r="CP56" s="266"/>
      <c r="CQ56" s="266"/>
      <c r="CR56" s="266"/>
      <c r="CS56" s="266"/>
      <c r="CT56" s="266"/>
      <c r="CU56" s="266"/>
      <c r="CV56" s="266"/>
      <c r="CW56" s="266"/>
      <c r="CX56" s="266"/>
      <c r="CY56" s="266"/>
      <c r="CZ56" s="266"/>
      <c r="DA56" s="266"/>
      <c r="DB56" s="266"/>
      <c r="DC56" s="266"/>
      <c r="DD56" s="266"/>
      <c r="DE56" s="266"/>
      <c r="DF56" s="266"/>
      <c r="DG56" s="266"/>
      <c r="DH56" s="266"/>
      <c r="DI56" s="266"/>
      <c r="DJ56" s="266"/>
      <c r="DK56" s="266"/>
      <c r="DL56" s="266"/>
    </row>
    <row r="57" spans="1:116" x14ac:dyDescent="0.35">
      <c r="A57" s="267" t="s">
        <v>9527</v>
      </c>
      <c r="B57" s="268" t="s">
        <v>9528</v>
      </c>
      <c r="C57" s="271">
        <v>0</v>
      </c>
      <c r="D57" s="272">
        <v>12</v>
      </c>
      <c r="E57" s="271">
        <v>0</v>
      </c>
      <c r="F57" s="271" t="s">
        <v>17</v>
      </c>
      <c r="G57" s="271">
        <v>3.95971736E-2</v>
      </c>
      <c r="H57" s="271">
        <v>28.2</v>
      </c>
      <c r="I57" s="272">
        <v>0</v>
      </c>
      <c r="J57" s="272" t="str">
        <f>IFERROR(VLOOKUP($B57,'Core Indicators'!$E$3:$EU$906,147,FALSE),"x")</f>
        <v>x</v>
      </c>
      <c r="K57" s="273">
        <v>1.9003081319999999</v>
      </c>
      <c r="L57" s="271" t="s">
        <v>17</v>
      </c>
      <c r="M57" s="272">
        <v>97</v>
      </c>
      <c r="N57" s="272">
        <v>90</v>
      </c>
      <c r="O57" s="272" t="str">
        <f>IFERROR(VLOOKUP(B57,'Core Indicators'!$E$3:$G$9906,3,FALSE),"x")</f>
        <v>x</v>
      </c>
      <c r="P57" s="272">
        <v>40000</v>
      </c>
      <c r="Q57" s="266"/>
      <c r="R57" s="266"/>
      <c r="S57" s="266"/>
      <c r="T57" s="266"/>
      <c r="U57" s="266"/>
      <c r="V57" s="266"/>
      <c r="W57" s="266"/>
      <c r="X57" s="266"/>
      <c r="Y57" s="266"/>
      <c r="Z57" s="266"/>
      <c r="AA57" s="266"/>
      <c r="AB57" s="266"/>
      <c r="AC57" s="266"/>
      <c r="AD57" s="266"/>
      <c r="AE57" s="266"/>
      <c r="AF57" s="266"/>
      <c r="AG57" s="266"/>
      <c r="AH57" s="266"/>
      <c r="AI57" s="266"/>
      <c r="AJ57" s="266"/>
      <c r="AK57" s="266"/>
      <c r="AL57" s="266"/>
      <c r="AM57" s="266"/>
      <c r="AN57" s="266"/>
      <c r="AO57" s="266"/>
      <c r="AP57" s="266"/>
      <c r="AQ57" s="266"/>
      <c r="AR57" s="266"/>
      <c r="AS57" s="266"/>
      <c r="AT57" s="266"/>
      <c r="AU57" s="266"/>
      <c r="AV57" s="266"/>
      <c r="AW57" s="266"/>
      <c r="AX57" s="266"/>
      <c r="AY57" s="266"/>
      <c r="AZ57" s="266"/>
      <c r="BA57" s="266"/>
      <c r="BB57" s="266"/>
      <c r="BC57" s="266"/>
      <c r="BD57" s="266"/>
      <c r="BE57" s="266"/>
      <c r="BF57" s="266"/>
      <c r="BG57" s="266"/>
      <c r="BH57" s="266"/>
      <c r="BI57" s="266"/>
      <c r="BJ57" s="266"/>
      <c r="BK57" s="266"/>
      <c r="BL57" s="266"/>
      <c r="BM57" s="266"/>
      <c r="BN57" s="266"/>
      <c r="BO57" s="266"/>
      <c r="BP57" s="266"/>
      <c r="BQ57" s="266"/>
      <c r="BR57" s="266"/>
      <c r="BS57" s="266"/>
      <c r="BT57" s="266"/>
      <c r="BU57" s="266"/>
      <c r="BV57" s="266"/>
      <c r="BW57" s="266"/>
      <c r="BX57" s="266"/>
      <c r="BY57" s="266"/>
      <c r="BZ57" s="266"/>
      <c r="CA57" s="266"/>
      <c r="CB57" s="266"/>
      <c r="CC57" s="266"/>
      <c r="CD57" s="266"/>
      <c r="CE57" s="266"/>
      <c r="CF57" s="266"/>
      <c r="CG57" s="266"/>
      <c r="CH57" s="266"/>
      <c r="CI57" s="266"/>
      <c r="CJ57" s="266"/>
      <c r="CK57" s="266"/>
      <c r="CL57" s="266"/>
      <c r="CM57" s="266"/>
      <c r="CN57" s="266"/>
      <c r="CO57" s="266"/>
      <c r="CP57" s="266"/>
      <c r="CQ57" s="266"/>
      <c r="CR57" s="266"/>
      <c r="CS57" s="266"/>
      <c r="CT57" s="266"/>
      <c r="CU57" s="266"/>
      <c r="CV57" s="266"/>
      <c r="CW57" s="266"/>
      <c r="CX57" s="266"/>
      <c r="CY57" s="266"/>
      <c r="CZ57" s="266"/>
      <c r="DA57" s="266"/>
      <c r="DB57" s="266"/>
      <c r="DC57" s="266"/>
      <c r="DD57" s="266"/>
      <c r="DE57" s="266"/>
      <c r="DF57" s="266"/>
      <c r="DG57" s="266"/>
      <c r="DH57" s="266"/>
      <c r="DI57" s="266"/>
      <c r="DJ57" s="266"/>
      <c r="DK57" s="266"/>
      <c r="DL57" s="266"/>
    </row>
    <row r="58" spans="1:116" x14ac:dyDescent="0.35">
      <c r="A58" s="267" t="s">
        <v>807</v>
      </c>
      <c r="B58" s="268" t="s">
        <v>9529</v>
      </c>
      <c r="C58" s="271">
        <v>0</v>
      </c>
      <c r="D58" s="272">
        <v>7</v>
      </c>
      <c r="E58" s="271">
        <v>7.0000000000000007E-2</v>
      </c>
      <c r="F58" s="271">
        <v>7.25</v>
      </c>
      <c r="G58" s="271">
        <v>0.4532722515</v>
      </c>
      <c r="H58" s="271">
        <v>37</v>
      </c>
      <c r="I58" s="272">
        <v>0</v>
      </c>
      <c r="J58" s="272" t="str">
        <f>IFERROR(VLOOKUP($B58,'Core Indicators'!$E$3:$EU$906,147,FALSE),"x")</f>
        <v>x</v>
      </c>
      <c r="K58" s="273">
        <v>-9.2175311999999995E-2</v>
      </c>
      <c r="L58" s="271">
        <v>6.77</v>
      </c>
      <c r="M58" s="272">
        <v>68</v>
      </c>
      <c r="N58" s="272">
        <v>35</v>
      </c>
      <c r="O58" s="272">
        <f>IFERROR(VLOOKUP(B58,'Core Indicators'!$E$3:$G$9906,3,FALSE),"x")</f>
        <v>11331000</v>
      </c>
      <c r="P58" s="272">
        <v>47531</v>
      </c>
      <c r="Q58" s="266"/>
      <c r="R58" s="266"/>
      <c r="S58" s="266"/>
      <c r="T58" s="266"/>
      <c r="U58" s="266"/>
      <c r="V58" s="266"/>
      <c r="W58" s="266"/>
      <c r="X58" s="266"/>
      <c r="Y58" s="266"/>
      <c r="Z58" s="266"/>
      <c r="AA58" s="266"/>
      <c r="AB58" s="266"/>
      <c r="AC58" s="266"/>
      <c r="AD58" s="266"/>
      <c r="AE58" s="266"/>
      <c r="AF58" s="266"/>
      <c r="AG58" s="266"/>
      <c r="AH58" s="266"/>
      <c r="AI58" s="266"/>
      <c r="AJ58" s="266"/>
      <c r="AK58" s="266"/>
      <c r="AL58" s="266"/>
      <c r="AM58" s="266"/>
      <c r="AN58" s="266"/>
      <c r="AO58" s="266"/>
      <c r="AP58" s="266"/>
      <c r="AQ58" s="266"/>
      <c r="AR58" s="266"/>
      <c r="AS58" s="266"/>
      <c r="AT58" s="266"/>
      <c r="AU58" s="266"/>
      <c r="AV58" s="266"/>
      <c r="AW58" s="266"/>
      <c r="AX58" s="266"/>
      <c r="AY58" s="266"/>
      <c r="AZ58" s="266"/>
      <c r="BA58" s="266"/>
      <c r="BB58" s="266"/>
      <c r="BC58" s="266"/>
      <c r="BD58" s="266"/>
      <c r="BE58" s="266"/>
      <c r="BF58" s="266"/>
      <c r="BG58" s="266"/>
      <c r="BH58" s="266"/>
      <c r="BI58" s="266"/>
      <c r="BJ58" s="266"/>
      <c r="BK58" s="266"/>
      <c r="BL58" s="266"/>
      <c r="BM58" s="266"/>
      <c r="BN58" s="266"/>
      <c r="BO58" s="266"/>
      <c r="BP58" s="266"/>
      <c r="BQ58" s="266"/>
      <c r="BR58" s="266"/>
      <c r="BS58" s="266"/>
      <c r="BT58" s="266"/>
      <c r="BU58" s="266"/>
      <c r="BV58" s="266"/>
      <c r="BW58" s="266"/>
      <c r="BX58" s="266"/>
      <c r="BY58" s="266"/>
      <c r="BZ58" s="266"/>
      <c r="CA58" s="266"/>
      <c r="CB58" s="266"/>
      <c r="CC58" s="266"/>
      <c r="CD58" s="266"/>
      <c r="CE58" s="266"/>
      <c r="CF58" s="266"/>
      <c r="CG58" s="266"/>
      <c r="CH58" s="266"/>
      <c r="CI58" s="266"/>
      <c r="CJ58" s="266"/>
      <c r="CK58" s="266"/>
      <c r="CL58" s="266"/>
      <c r="CM58" s="266"/>
      <c r="CN58" s="266"/>
      <c r="CO58" s="266"/>
      <c r="CP58" s="266"/>
      <c r="CQ58" s="266"/>
      <c r="CR58" s="266"/>
      <c r="CS58" s="266"/>
      <c r="CT58" s="266"/>
      <c r="CU58" s="266"/>
      <c r="CV58" s="266"/>
      <c r="CW58" s="266"/>
      <c r="CX58" s="266"/>
      <c r="CY58" s="266"/>
      <c r="CZ58" s="266"/>
      <c r="DA58" s="266"/>
      <c r="DB58" s="266"/>
      <c r="DC58" s="266"/>
      <c r="DD58" s="266"/>
      <c r="DE58" s="266"/>
      <c r="DF58" s="266"/>
      <c r="DG58" s="266"/>
      <c r="DH58" s="266"/>
      <c r="DI58" s="266"/>
      <c r="DJ58" s="266"/>
      <c r="DK58" s="266"/>
      <c r="DL58" s="266"/>
    </row>
    <row r="59" spans="1:116" x14ac:dyDescent="0.35">
      <c r="A59" s="267" t="s">
        <v>162</v>
      </c>
      <c r="B59" s="268" t="s">
        <v>9530</v>
      </c>
      <c r="C59" s="271">
        <v>0.40319995809999998</v>
      </c>
      <c r="D59" s="272">
        <v>3</v>
      </c>
      <c r="E59" s="271">
        <v>0.27</v>
      </c>
      <c r="F59" s="271">
        <v>4.5999999999999996</v>
      </c>
      <c r="G59" s="271">
        <v>0.44306804239999997</v>
      </c>
      <c r="H59" s="271">
        <v>27.6</v>
      </c>
      <c r="I59" s="272">
        <v>2</v>
      </c>
      <c r="J59" s="272">
        <f>IFERROR(VLOOKUP($B59,'Core Indicators'!$E$3:$EU$906,147,FALSE),"x")</f>
        <v>967</v>
      </c>
      <c r="K59" s="273">
        <v>-0.83247268200000002</v>
      </c>
      <c r="L59" s="271">
        <v>5</v>
      </c>
      <c r="M59" s="272">
        <v>32</v>
      </c>
      <c r="N59" s="272">
        <v>36</v>
      </c>
      <c r="O59" s="272">
        <f>IFERROR(VLOOKUP(B59,'Core Indicators'!$E$3:$G$9906,3,FALSE),"x")</f>
        <v>47061000</v>
      </c>
      <c r="P59" s="272">
        <v>2381741</v>
      </c>
      <c r="Q59" s="266"/>
      <c r="R59" s="266"/>
      <c r="S59" s="266"/>
      <c r="T59" s="266"/>
      <c r="U59" s="266"/>
      <c r="V59" s="266"/>
      <c r="W59" s="266"/>
      <c r="X59" s="266"/>
      <c r="Y59" s="266"/>
      <c r="Z59" s="266"/>
      <c r="AA59" s="266"/>
      <c r="AB59" s="266"/>
      <c r="AC59" s="266"/>
      <c r="AD59" s="266"/>
      <c r="AE59" s="266"/>
      <c r="AF59" s="266"/>
      <c r="AG59" s="266"/>
      <c r="AH59" s="266"/>
      <c r="AI59" s="266"/>
      <c r="AJ59" s="266"/>
      <c r="AK59" s="266"/>
      <c r="AL59" s="266"/>
      <c r="AM59" s="266"/>
      <c r="AN59" s="266"/>
      <c r="AO59" s="266"/>
      <c r="AP59" s="266"/>
      <c r="AQ59" s="266"/>
      <c r="AR59" s="266"/>
      <c r="AS59" s="266"/>
      <c r="AT59" s="266"/>
      <c r="AU59" s="266"/>
      <c r="AV59" s="266"/>
      <c r="AW59" s="266"/>
      <c r="AX59" s="266"/>
      <c r="AY59" s="266"/>
      <c r="AZ59" s="266"/>
      <c r="BA59" s="266"/>
      <c r="BB59" s="266"/>
      <c r="BC59" s="266"/>
      <c r="BD59" s="266"/>
      <c r="BE59" s="266"/>
      <c r="BF59" s="266"/>
      <c r="BG59" s="266"/>
      <c r="BH59" s="266"/>
      <c r="BI59" s="266"/>
      <c r="BJ59" s="266"/>
      <c r="BK59" s="266"/>
      <c r="BL59" s="266"/>
      <c r="BM59" s="266"/>
      <c r="BN59" s="266"/>
      <c r="BO59" s="266"/>
      <c r="BP59" s="266"/>
      <c r="BQ59" s="266"/>
      <c r="BR59" s="266"/>
      <c r="BS59" s="266"/>
      <c r="BT59" s="266"/>
      <c r="BU59" s="266"/>
      <c r="BV59" s="266"/>
      <c r="BW59" s="266"/>
      <c r="BX59" s="266"/>
      <c r="BY59" s="266"/>
      <c r="BZ59" s="266"/>
      <c r="CA59" s="266"/>
      <c r="CB59" s="266"/>
      <c r="CC59" s="266"/>
      <c r="CD59" s="266"/>
      <c r="CE59" s="266"/>
      <c r="CF59" s="266"/>
      <c r="CG59" s="266"/>
      <c r="CH59" s="266"/>
      <c r="CI59" s="266"/>
      <c r="CJ59" s="266"/>
      <c r="CK59" s="266"/>
      <c r="CL59" s="266"/>
      <c r="CM59" s="266"/>
      <c r="CN59" s="266"/>
      <c r="CO59" s="266"/>
      <c r="CP59" s="266"/>
      <c r="CQ59" s="266"/>
      <c r="CR59" s="266"/>
      <c r="CS59" s="266"/>
      <c r="CT59" s="266"/>
      <c r="CU59" s="266"/>
      <c r="CV59" s="266"/>
      <c r="CW59" s="266"/>
      <c r="CX59" s="266"/>
      <c r="CY59" s="266"/>
      <c r="CZ59" s="266"/>
      <c r="DA59" s="266"/>
      <c r="DB59" s="266"/>
      <c r="DC59" s="266"/>
      <c r="DD59" s="266"/>
      <c r="DE59" s="266"/>
      <c r="DF59" s="266"/>
      <c r="DG59" s="266"/>
      <c r="DH59" s="266"/>
      <c r="DI59" s="266"/>
      <c r="DJ59" s="266"/>
      <c r="DK59" s="266"/>
      <c r="DL59" s="266"/>
    </row>
    <row r="60" spans="1:116" x14ac:dyDescent="0.35">
      <c r="A60" s="267" t="s">
        <v>945</v>
      </c>
      <c r="B60" s="268" t="s">
        <v>9531</v>
      </c>
      <c r="C60" s="271">
        <v>0.32659999670000001</v>
      </c>
      <c r="D60" s="272">
        <v>9</v>
      </c>
      <c r="E60" s="271">
        <v>0.31</v>
      </c>
      <c r="F60" s="271">
        <v>6.6</v>
      </c>
      <c r="G60" s="271">
        <v>0.38886860010000002</v>
      </c>
      <c r="H60" s="271">
        <v>45.5</v>
      </c>
      <c r="I60" s="272">
        <v>3</v>
      </c>
      <c r="J60" s="272">
        <f>IFERROR(VLOOKUP($B60,'Core Indicators'!$E$3:$EU$906,147,FALSE),"x")</f>
        <v>34</v>
      </c>
      <c r="K60" s="273">
        <v>-0.62022411799999999</v>
      </c>
      <c r="L60" s="271">
        <v>6.14</v>
      </c>
      <c r="M60" s="272">
        <v>67</v>
      </c>
      <c r="N60" s="272">
        <v>34</v>
      </c>
      <c r="O60" s="272">
        <f>IFERROR(VLOOKUP(B60,'Core Indicators'!$E$3:$G$9906,3,FALSE),"x")</f>
        <v>18100000</v>
      </c>
      <c r="P60" s="272">
        <v>248360</v>
      </c>
      <c r="Q60" s="266"/>
      <c r="R60" s="266"/>
      <c r="S60" s="266"/>
      <c r="T60" s="266"/>
      <c r="U60" s="266"/>
      <c r="V60" s="266"/>
      <c r="W60" s="266"/>
      <c r="X60" s="266"/>
      <c r="Y60" s="266"/>
      <c r="Z60" s="266"/>
      <c r="AA60" s="266"/>
      <c r="AB60" s="266"/>
      <c r="AC60" s="266"/>
      <c r="AD60" s="266"/>
      <c r="AE60" s="266"/>
      <c r="AF60" s="266"/>
      <c r="AG60" s="266"/>
      <c r="AH60" s="266"/>
      <c r="AI60" s="266"/>
      <c r="AJ60" s="266"/>
      <c r="AK60" s="266"/>
      <c r="AL60" s="266"/>
      <c r="AM60" s="266"/>
      <c r="AN60" s="266"/>
      <c r="AO60" s="266"/>
      <c r="AP60" s="266"/>
      <c r="AQ60" s="266"/>
      <c r="AR60" s="266"/>
      <c r="AS60" s="266"/>
      <c r="AT60" s="266"/>
      <c r="AU60" s="266"/>
      <c r="AV60" s="266"/>
      <c r="AW60" s="266"/>
      <c r="AX60" s="266"/>
      <c r="AY60" s="266"/>
      <c r="AZ60" s="266"/>
      <c r="BA60" s="266"/>
      <c r="BB60" s="266"/>
      <c r="BC60" s="266"/>
      <c r="BD60" s="266"/>
      <c r="BE60" s="266"/>
      <c r="BF60" s="266"/>
      <c r="BG60" s="266"/>
      <c r="BH60" s="266"/>
      <c r="BI60" s="266"/>
      <c r="BJ60" s="266"/>
      <c r="BK60" s="266"/>
      <c r="BL60" s="266"/>
      <c r="BM60" s="266"/>
      <c r="BN60" s="266"/>
      <c r="BO60" s="266"/>
      <c r="BP60" s="266"/>
      <c r="BQ60" s="266"/>
      <c r="BR60" s="266"/>
      <c r="BS60" s="266"/>
      <c r="BT60" s="266"/>
      <c r="BU60" s="266"/>
      <c r="BV60" s="266"/>
      <c r="BW60" s="266"/>
      <c r="BX60" s="266"/>
      <c r="BY60" s="266"/>
      <c r="BZ60" s="266"/>
      <c r="CA60" s="266"/>
      <c r="CB60" s="266"/>
      <c r="CC60" s="266"/>
      <c r="CD60" s="266"/>
      <c r="CE60" s="266"/>
      <c r="CF60" s="266"/>
      <c r="CG60" s="266"/>
      <c r="CH60" s="266"/>
      <c r="CI60" s="266"/>
      <c r="CJ60" s="266"/>
      <c r="CK60" s="266"/>
      <c r="CL60" s="266"/>
      <c r="CM60" s="266"/>
      <c r="CN60" s="266"/>
      <c r="CO60" s="266"/>
      <c r="CP60" s="266"/>
      <c r="CQ60" s="266"/>
      <c r="CR60" s="266"/>
      <c r="CS60" s="266"/>
      <c r="CT60" s="266"/>
      <c r="CU60" s="266"/>
      <c r="CV60" s="266"/>
      <c r="CW60" s="266"/>
      <c r="CX60" s="266"/>
      <c r="CY60" s="266"/>
      <c r="CZ60" s="266"/>
      <c r="DA60" s="266"/>
      <c r="DB60" s="266"/>
      <c r="DC60" s="266"/>
      <c r="DD60" s="266"/>
      <c r="DE60" s="266"/>
      <c r="DF60" s="266"/>
      <c r="DG60" s="266"/>
      <c r="DH60" s="266"/>
      <c r="DI60" s="266"/>
      <c r="DJ60" s="266"/>
      <c r="DK60" s="266"/>
      <c r="DL60" s="266"/>
    </row>
    <row r="61" spans="1:116" x14ac:dyDescent="0.35">
      <c r="A61" s="267" t="s">
        <v>2072</v>
      </c>
      <c r="B61" s="268" t="s">
        <v>9532</v>
      </c>
      <c r="C61" s="271">
        <v>0.16379995159999999</v>
      </c>
      <c r="D61" s="272">
        <v>3</v>
      </c>
      <c r="E61" s="271">
        <v>0.09</v>
      </c>
      <c r="F61" s="271">
        <v>3.4166666669999999</v>
      </c>
      <c r="G61" s="271">
        <v>0.44973590689999998</v>
      </c>
      <c r="H61" s="271">
        <v>31.5</v>
      </c>
      <c r="I61" s="272">
        <v>3</v>
      </c>
      <c r="J61" s="272">
        <f>IFERROR(VLOOKUP($B61,'Core Indicators'!$E$3:$EU$906,147,FALSE),"x")</f>
        <v>1</v>
      </c>
      <c r="K61" s="273">
        <v>-0.26377266599999999</v>
      </c>
      <c r="L61" s="271">
        <v>3.94</v>
      </c>
      <c r="M61" s="272">
        <v>18</v>
      </c>
      <c r="N61" s="272">
        <v>35</v>
      </c>
      <c r="O61" s="272">
        <f>IFERROR(VLOOKUP(B61,'Core Indicators'!$E$3:$G$9906,3,FALSE),"x")</f>
        <v>117284000</v>
      </c>
      <c r="P61" s="272">
        <v>995450</v>
      </c>
      <c r="Q61" s="266"/>
      <c r="R61" s="266"/>
      <c r="S61" s="266"/>
      <c r="T61" s="266"/>
      <c r="U61" s="266"/>
      <c r="V61" s="266"/>
      <c r="W61" s="266"/>
      <c r="X61" s="266"/>
      <c r="Y61" s="266"/>
      <c r="Z61" s="266"/>
      <c r="AA61" s="266"/>
      <c r="AB61" s="266"/>
      <c r="AC61" s="266"/>
      <c r="AD61" s="266"/>
      <c r="AE61" s="266"/>
      <c r="AF61" s="266"/>
      <c r="AG61" s="266"/>
      <c r="AH61" s="266"/>
      <c r="AI61" s="266"/>
      <c r="AJ61" s="266"/>
      <c r="AK61" s="266"/>
      <c r="AL61" s="266"/>
      <c r="AM61" s="266"/>
      <c r="AN61" s="266"/>
      <c r="AO61" s="266"/>
      <c r="AP61" s="266"/>
      <c r="AQ61" s="266"/>
      <c r="AR61" s="266"/>
      <c r="AS61" s="266"/>
      <c r="AT61" s="266"/>
      <c r="AU61" s="266"/>
      <c r="AV61" s="266"/>
      <c r="AW61" s="266"/>
      <c r="AX61" s="266"/>
      <c r="AY61" s="266"/>
      <c r="AZ61" s="266"/>
      <c r="BA61" s="266"/>
      <c r="BB61" s="266"/>
      <c r="BC61" s="266"/>
      <c r="BD61" s="266"/>
      <c r="BE61" s="266"/>
      <c r="BF61" s="266"/>
      <c r="BG61" s="266"/>
      <c r="BH61" s="266"/>
      <c r="BI61" s="266"/>
      <c r="BJ61" s="266"/>
      <c r="BK61" s="266"/>
      <c r="BL61" s="266"/>
      <c r="BM61" s="266"/>
      <c r="BN61" s="266"/>
      <c r="BO61" s="266"/>
      <c r="BP61" s="266"/>
      <c r="BQ61" s="266"/>
      <c r="BR61" s="266"/>
      <c r="BS61" s="266"/>
      <c r="BT61" s="266"/>
      <c r="BU61" s="266"/>
      <c r="BV61" s="266"/>
      <c r="BW61" s="266"/>
      <c r="BX61" s="266"/>
      <c r="BY61" s="266"/>
      <c r="BZ61" s="266"/>
      <c r="CA61" s="266"/>
      <c r="CB61" s="266"/>
      <c r="CC61" s="266"/>
      <c r="CD61" s="266"/>
      <c r="CE61" s="266"/>
      <c r="CF61" s="266"/>
      <c r="CG61" s="266"/>
      <c r="CH61" s="266"/>
      <c r="CI61" s="266"/>
      <c r="CJ61" s="266"/>
      <c r="CK61" s="266"/>
      <c r="CL61" s="266"/>
      <c r="CM61" s="266"/>
      <c r="CN61" s="266"/>
      <c r="CO61" s="266"/>
      <c r="CP61" s="266"/>
      <c r="CQ61" s="266"/>
      <c r="CR61" s="266"/>
      <c r="CS61" s="266"/>
      <c r="CT61" s="266"/>
      <c r="CU61" s="266"/>
      <c r="CV61" s="266"/>
      <c r="CW61" s="266"/>
      <c r="CX61" s="266"/>
      <c r="CY61" s="266"/>
      <c r="CZ61" s="266"/>
      <c r="DA61" s="266"/>
      <c r="DB61" s="266"/>
      <c r="DC61" s="266"/>
      <c r="DD61" s="266"/>
      <c r="DE61" s="266"/>
      <c r="DF61" s="266"/>
      <c r="DG61" s="266"/>
      <c r="DH61" s="266"/>
      <c r="DI61" s="266"/>
      <c r="DJ61" s="266"/>
      <c r="DK61" s="266"/>
      <c r="DL61" s="266"/>
    </row>
    <row r="62" spans="1:116" x14ac:dyDescent="0.35">
      <c r="A62" s="267" t="s">
        <v>2989</v>
      </c>
      <c r="B62" s="268" t="s">
        <v>9533</v>
      </c>
      <c r="C62" s="271">
        <v>0.61300002149999999</v>
      </c>
      <c r="D62" s="272">
        <v>0</v>
      </c>
      <c r="E62" s="271">
        <v>0</v>
      </c>
      <c r="F62" s="271">
        <v>2.016666667</v>
      </c>
      <c r="G62" s="271" t="s">
        <v>17</v>
      </c>
      <c r="H62" s="271" t="s">
        <v>17</v>
      </c>
      <c r="I62" s="272">
        <v>4</v>
      </c>
      <c r="J62" s="272">
        <f>IFERROR(VLOOKUP($B62,'Core Indicators'!$E$3:$EU$906,147,FALSE),"x")</f>
        <v>0</v>
      </c>
      <c r="K62" s="273">
        <v>-1.7713862659999999</v>
      </c>
      <c r="L62" s="271">
        <v>1.62</v>
      </c>
      <c r="M62" s="272">
        <v>3</v>
      </c>
      <c r="N62" s="272">
        <v>21</v>
      </c>
      <c r="O62" s="272">
        <f>IFERROR(VLOOKUP(B62,'Core Indicators'!$E$3:$G$9906,3,FALSE),"x")</f>
        <v>3470000</v>
      </c>
      <c r="P62" s="272">
        <v>121040.8</v>
      </c>
      <c r="Q62" s="266"/>
      <c r="R62" s="266"/>
      <c r="S62" s="266"/>
      <c r="T62" s="266"/>
      <c r="U62" s="266"/>
      <c r="V62" s="266"/>
      <c r="W62" s="266"/>
      <c r="X62" s="266"/>
      <c r="Y62" s="266"/>
      <c r="Z62" s="266"/>
      <c r="AA62" s="266"/>
      <c r="AB62" s="266"/>
      <c r="AC62" s="266"/>
      <c r="AD62" s="266"/>
      <c r="AE62" s="266"/>
      <c r="AF62" s="266"/>
      <c r="AG62" s="266"/>
      <c r="AH62" s="266"/>
      <c r="AI62" s="266"/>
      <c r="AJ62" s="266"/>
      <c r="AK62" s="266"/>
      <c r="AL62" s="266"/>
      <c r="AM62" s="266"/>
      <c r="AN62" s="266"/>
      <c r="AO62" s="266"/>
      <c r="AP62" s="266"/>
      <c r="AQ62" s="266"/>
      <c r="AR62" s="266"/>
      <c r="AS62" s="266"/>
      <c r="AT62" s="266"/>
      <c r="AU62" s="266"/>
      <c r="AV62" s="266"/>
      <c r="AW62" s="266"/>
      <c r="AX62" s="266"/>
      <c r="AY62" s="266"/>
      <c r="AZ62" s="266"/>
      <c r="BA62" s="266"/>
      <c r="BB62" s="266"/>
      <c r="BC62" s="266"/>
      <c r="BD62" s="266"/>
      <c r="BE62" s="266"/>
      <c r="BF62" s="266"/>
      <c r="BG62" s="266"/>
      <c r="BH62" s="266"/>
      <c r="BI62" s="266"/>
      <c r="BJ62" s="266"/>
      <c r="BK62" s="266"/>
      <c r="BL62" s="266"/>
      <c r="BM62" s="266"/>
      <c r="BN62" s="266"/>
      <c r="BO62" s="266"/>
      <c r="BP62" s="266"/>
      <c r="BQ62" s="266"/>
      <c r="BR62" s="266"/>
      <c r="BS62" s="266"/>
      <c r="BT62" s="266"/>
      <c r="BU62" s="266"/>
      <c r="BV62" s="266"/>
      <c r="BW62" s="266"/>
      <c r="BX62" s="266"/>
      <c r="BY62" s="266"/>
      <c r="BZ62" s="266"/>
      <c r="CA62" s="266"/>
      <c r="CB62" s="266"/>
      <c r="CC62" s="266"/>
      <c r="CD62" s="266"/>
      <c r="CE62" s="266"/>
      <c r="CF62" s="266"/>
      <c r="CG62" s="266"/>
      <c r="CH62" s="266"/>
      <c r="CI62" s="266"/>
      <c r="CJ62" s="266"/>
      <c r="CK62" s="266"/>
      <c r="CL62" s="266"/>
      <c r="CM62" s="266"/>
      <c r="CN62" s="266"/>
      <c r="CO62" s="266"/>
      <c r="CP62" s="266"/>
      <c r="CQ62" s="266"/>
      <c r="CR62" s="266"/>
      <c r="CS62" s="266"/>
      <c r="CT62" s="266"/>
      <c r="CU62" s="266"/>
      <c r="CV62" s="266"/>
      <c r="CW62" s="266"/>
      <c r="CX62" s="266"/>
      <c r="CY62" s="266"/>
      <c r="CZ62" s="266"/>
      <c r="DA62" s="266"/>
      <c r="DB62" s="266"/>
      <c r="DC62" s="266"/>
      <c r="DD62" s="266"/>
      <c r="DE62" s="266"/>
      <c r="DF62" s="266"/>
      <c r="DG62" s="266"/>
      <c r="DH62" s="266"/>
      <c r="DI62" s="266"/>
      <c r="DJ62" s="266"/>
      <c r="DK62" s="266"/>
      <c r="DL62" s="266"/>
    </row>
    <row r="63" spans="1:116" x14ac:dyDescent="0.35">
      <c r="A63" s="267" t="s">
        <v>9534</v>
      </c>
      <c r="B63" s="268" t="s">
        <v>9535</v>
      </c>
      <c r="C63" s="271" t="s">
        <v>17</v>
      </c>
      <c r="D63" s="272" t="s">
        <v>17</v>
      </c>
      <c r="E63" s="271" t="s">
        <v>17</v>
      </c>
      <c r="F63" s="271" t="s">
        <v>17</v>
      </c>
      <c r="G63" s="271" t="s">
        <v>17</v>
      </c>
      <c r="H63" s="271" t="s">
        <v>17</v>
      </c>
      <c r="I63" s="272" t="s">
        <v>17</v>
      </c>
      <c r="J63" s="272" t="str">
        <f>IFERROR(VLOOKUP($B63,'Core Indicators'!$E$3:$EU$906,147,FALSE),"x")</f>
        <v>x</v>
      </c>
      <c r="K63" s="273" t="s">
        <v>17</v>
      </c>
      <c r="L63" s="271" t="s">
        <v>17</v>
      </c>
      <c r="M63" s="272">
        <v>4</v>
      </c>
      <c r="N63" s="272" t="s">
        <v>17</v>
      </c>
      <c r="O63" s="272" t="str">
        <f>IFERROR(VLOOKUP(B63,'Core Indicators'!$E$3:$G$9906,3,FALSE),"x")</f>
        <v>x</v>
      </c>
      <c r="P63" s="272" t="s">
        <v>17</v>
      </c>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c r="AS63" s="266"/>
      <c r="AT63" s="266"/>
      <c r="AU63" s="266"/>
      <c r="AV63" s="266"/>
      <c r="AW63" s="266"/>
      <c r="AX63" s="266"/>
      <c r="AY63" s="266"/>
      <c r="AZ63" s="266"/>
      <c r="BA63" s="266"/>
      <c r="BB63" s="266"/>
      <c r="BC63" s="266"/>
      <c r="BD63" s="266"/>
      <c r="BE63" s="266"/>
      <c r="BF63" s="266"/>
      <c r="BG63" s="266"/>
      <c r="BH63" s="266"/>
      <c r="BI63" s="266"/>
      <c r="BJ63" s="266"/>
      <c r="BK63" s="266"/>
      <c r="BL63" s="266"/>
      <c r="BM63" s="266"/>
      <c r="BN63" s="266"/>
      <c r="BO63" s="266"/>
      <c r="BP63" s="266"/>
      <c r="BQ63" s="266"/>
      <c r="BR63" s="266"/>
      <c r="BS63" s="266"/>
      <c r="BT63" s="266"/>
      <c r="BU63" s="266"/>
      <c r="BV63" s="266"/>
      <c r="BW63" s="266"/>
      <c r="BX63" s="266"/>
      <c r="BY63" s="266"/>
      <c r="BZ63" s="266"/>
      <c r="CA63" s="266"/>
      <c r="CB63" s="266"/>
      <c r="CC63" s="266"/>
      <c r="CD63" s="266"/>
      <c r="CE63" s="266"/>
      <c r="CF63" s="266"/>
      <c r="CG63" s="266"/>
      <c r="CH63" s="266"/>
      <c r="CI63" s="266"/>
      <c r="CJ63" s="266"/>
      <c r="CK63" s="266"/>
      <c r="CL63" s="266"/>
      <c r="CM63" s="266"/>
      <c r="CN63" s="266"/>
      <c r="CO63" s="266"/>
      <c r="CP63" s="266"/>
      <c r="CQ63" s="266"/>
      <c r="CR63" s="266"/>
      <c r="CS63" s="266"/>
      <c r="CT63" s="266"/>
      <c r="CU63" s="266"/>
      <c r="CV63" s="266"/>
      <c r="CW63" s="266"/>
      <c r="CX63" s="266"/>
      <c r="CY63" s="266"/>
      <c r="CZ63" s="266"/>
      <c r="DA63" s="266"/>
      <c r="DB63" s="266"/>
      <c r="DC63" s="266"/>
      <c r="DD63" s="266"/>
      <c r="DE63" s="266"/>
      <c r="DF63" s="266"/>
      <c r="DG63" s="266"/>
      <c r="DH63" s="266"/>
      <c r="DI63" s="266"/>
      <c r="DJ63" s="266"/>
      <c r="DK63" s="266"/>
      <c r="DL63" s="266"/>
    </row>
    <row r="64" spans="1:116" x14ac:dyDescent="0.35">
      <c r="A64" s="267" t="s">
        <v>2189</v>
      </c>
      <c r="B64" s="268" t="s">
        <v>9536</v>
      </c>
      <c r="C64" s="271">
        <v>0.50216199039999998</v>
      </c>
      <c r="D64" s="272">
        <v>11</v>
      </c>
      <c r="E64" s="271">
        <v>0.30199999999999999</v>
      </c>
      <c r="F64" s="271" t="s">
        <v>17</v>
      </c>
      <c r="G64" s="271">
        <v>7.4110250799999999E-2</v>
      </c>
      <c r="H64" s="271">
        <v>34.700000000000003</v>
      </c>
      <c r="I64" s="272">
        <v>1</v>
      </c>
      <c r="J64" s="272">
        <f>IFERROR(VLOOKUP($B64,'Core Indicators'!$E$3:$EU$906,147,FALSE),"x")</f>
        <v>157</v>
      </c>
      <c r="K64" s="273">
        <v>0.79993212199999997</v>
      </c>
      <c r="L64" s="271" t="s">
        <v>17</v>
      </c>
      <c r="M64" s="272">
        <v>90</v>
      </c>
      <c r="N64" s="272">
        <v>60</v>
      </c>
      <c r="O64" s="272">
        <f>IFERROR(VLOOKUP(B64,'Core Indicators'!$E$3:$G$9906,3,FALSE),"x")</f>
        <v>47900000</v>
      </c>
      <c r="P64" s="272">
        <v>499733.2</v>
      </c>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6"/>
      <c r="BR64" s="266"/>
      <c r="BS64" s="266"/>
      <c r="BT64" s="266"/>
      <c r="BU64" s="266"/>
      <c r="BV64" s="266"/>
      <c r="BW64" s="266"/>
      <c r="BX64" s="266"/>
      <c r="BY64" s="266"/>
      <c r="BZ64" s="266"/>
      <c r="CA64" s="266"/>
      <c r="CB64" s="266"/>
      <c r="CC64" s="266"/>
      <c r="CD64" s="266"/>
      <c r="CE64" s="266"/>
      <c r="CF64" s="266"/>
      <c r="CG64" s="266"/>
      <c r="CH64" s="266"/>
      <c r="CI64" s="266"/>
      <c r="CJ64" s="266"/>
      <c r="CK64" s="266"/>
      <c r="CL64" s="266"/>
      <c r="CM64" s="266"/>
      <c r="CN64" s="266"/>
      <c r="CO64" s="266"/>
      <c r="CP64" s="266"/>
      <c r="CQ64" s="266"/>
      <c r="CR64" s="266"/>
      <c r="CS64" s="266"/>
      <c r="CT64" s="266"/>
      <c r="CU64" s="266"/>
      <c r="CV64" s="266"/>
      <c r="CW64" s="266"/>
      <c r="CX64" s="266"/>
      <c r="CY64" s="266"/>
      <c r="CZ64" s="266"/>
      <c r="DA64" s="266"/>
      <c r="DB64" s="266"/>
      <c r="DC64" s="266"/>
      <c r="DD64" s="266"/>
      <c r="DE64" s="266"/>
      <c r="DF64" s="266"/>
      <c r="DG64" s="266"/>
      <c r="DH64" s="266"/>
      <c r="DI64" s="266"/>
      <c r="DJ64" s="266"/>
      <c r="DK64" s="266"/>
      <c r="DL64" s="266"/>
    </row>
    <row r="65" spans="1:116" x14ac:dyDescent="0.35">
      <c r="A65" s="267" t="s">
        <v>2126</v>
      </c>
      <c r="B65" s="268" t="s">
        <v>9537</v>
      </c>
      <c r="C65" s="271">
        <v>0.47281296659999988</v>
      </c>
      <c r="D65" s="272">
        <v>13</v>
      </c>
      <c r="E65" s="271">
        <v>0.28999999999999998</v>
      </c>
      <c r="F65" s="271">
        <v>9.75</v>
      </c>
      <c r="G65" s="271">
        <v>9.12578624E-2</v>
      </c>
      <c r="H65" s="271">
        <v>30.3</v>
      </c>
      <c r="I65" s="272">
        <v>0</v>
      </c>
      <c r="J65" s="272">
        <f>IFERROR(VLOOKUP($B65,'Core Indicators'!$E$3:$EU$906,147,FALSE),"x")</f>
        <v>0</v>
      </c>
      <c r="K65" s="273">
        <v>1.426389098</v>
      </c>
      <c r="L65" s="271">
        <v>9.52</v>
      </c>
      <c r="M65" s="272">
        <v>95</v>
      </c>
      <c r="N65" s="272">
        <v>76</v>
      </c>
      <c r="O65" s="272">
        <f>IFERROR(VLOOKUP(B65,'Core Indicators'!$E$3:$G$9906,3,FALSE),"x")</f>
        <v>1408000</v>
      </c>
      <c r="P65" s="272">
        <v>42750</v>
      </c>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c r="AS65" s="266"/>
      <c r="AT65" s="266"/>
      <c r="AU65" s="266"/>
      <c r="AV65" s="266"/>
      <c r="AW65" s="266"/>
      <c r="AX65" s="266"/>
      <c r="AY65" s="266"/>
      <c r="AZ65" s="266"/>
      <c r="BA65" s="266"/>
      <c r="BB65" s="266"/>
      <c r="BC65" s="266"/>
      <c r="BD65" s="266"/>
      <c r="BE65" s="266"/>
      <c r="BF65" s="266"/>
      <c r="BG65" s="266"/>
      <c r="BH65" s="266"/>
      <c r="BI65" s="266"/>
      <c r="BJ65" s="266"/>
      <c r="BK65" s="266"/>
      <c r="BL65" s="266"/>
      <c r="BM65" s="266"/>
      <c r="BN65" s="266"/>
      <c r="BO65" s="266"/>
      <c r="BP65" s="266"/>
      <c r="BQ65" s="266"/>
      <c r="BR65" s="266"/>
      <c r="BS65" s="266"/>
      <c r="BT65" s="266"/>
      <c r="BU65" s="266"/>
      <c r="BV65" s="266"/>
      <c r="BW65" s="266"/>
      <c r="BX65" s="266"/>
      <c r="BY65" s="266"/>
      <c r="BZ65" s="266"/>
      <c r="CA65" s="266"/>
      <c r="CB65" s="266"/>
      <c r="CC65" s="266"/>
      <c r="CD65" s="266"/>
      <c r="CE65" s="266"/>
      <c r="CF65" s="266"/>
      <c r="CG65" s="266"/>
      <c r="CH65" s="266"/>
      <c r="CI65" s="266"/>
      <c r="CJ65" s="266"/>
      <c r="CK65" s="266"/>
      <c r="CL65" s="266"/>
      <c r="CM65" s="266"/>
      <c r="CN65" s="266"/>
      <c r="CO65" s="266"/>
      <c r="CP65" s="266"/>
      <c r="CQ65" s="266"/>
      <c r="CR65" s="266"/>
      <c r="CS65" s="266"/>
      <c r="CT65" s="266"/>
      <c r="CU65" s="266"/>
      <c r="CV65" s="266"/>
      <c r="CW65" s="266"/>
      <c r="CX65" s="266"/>
      <c r="CY65" s="266"/>
      <c r="CZ65" s="266"/>
      <c r="DA65" s="266"/>
      <c r="DB65" s="266"/>
      <c r="DC65" s="266"/>
      <c r="DD65" s="266"/>
      <c r="DE65" s="266"/>
      <c r="DF65" s="266"/>
      <c r="DG65" s="266"/>
      <c r="DH65" s="266"/>
      <c r="DI65" s="266"/>
      <c r="DJ65" s="266"/>
      <c r="DK65" s="266"/>
      <c r="DL65" s="266"/>
    </row>
    <row r="66" spans="1:116" x14ac:dyDescent="0.35">
      <c r="A66" s="267" t="s">
        <v>528</v>
      </c>
      <c r="B66" s="268" t="s">
        <v>9538</v>
      </c>
      <c r="C66" s="271">
        <v>0.76015806069999992</v>
      </c>
      <c r="D66" s="272">
        <v>3</v>
      </c>
      <c r="E66" s="271">
        <v>0.27339999999999998</v>
      </c>
      <c r="F66" s="271">
        <v>3.7166666670000001</v>
      </c>
      <c r="G66" s="271">
        <v>0.50796334649999997</v>
      </c>
      <c r="H66" s="271">
        <v>35</v>
      </c>
      <c r="I66" s="272">
        <v>4</v>
      </c>
      <c r="J66" s="272">
        <f>IFERROR(VLOOKUP($B66,'Core Indicators'!$E$3:$EU$906,147,FALSE),"x")</f>
        <v>5473</v>
      </c>
      <c r="K66" s="273">
        <v>-0.62345695499999998</v>
      </c>
      <c r="L66" s="271">
        <v>3.77</v>
      </c>
      <c r="M66" s="272">
        <v>20</v>
      </c>
      <c r="N66" s="272">
        <v>37</v>
      </c>
      <c r="O66" s="272">
        <f>IFERROR(VLOOKUP(B66,'Core Indicators'!$E$3:$G$9906,3,FALSE),"x")</f>
        <v>133386000</v>
      </c>
      <c r="P66" s="272">
        <v>1128571.3</v>
      </c>
      <c r="Q66" s="266"/>
      <c r="R66" s="266"/>
      <c r="S66" s="266"/>
      <c r="T66" s="266"/>
      <c r="U66" s="266"/>
      <c r="V66" s="266"/>
      <c r="W66" s="266"/>
      <c r="X66" s="266"/>
      <c r="Y66" s="266"/>
      <c r="Z66" s="266"/>
      <c r="AA66" s="266"/>
      <c r="AB66" s="266"/>
      <c r="AC66" s="266"/>
      <c r="AD66" s="266"/>
      <c r="AE66" s="266"/>
      <c r="AF66" s="266"/>
      <c r="AG66" s="266"/>
      <c r="AH66" s="266"/>
      <c r="AI66" s="266"/>
      <c r="AJ66" s="266"/>
      <c r="AK66" s="266"/>
      <c r="AL66" s="266"/>
      <c r="AM66" s="266"/>
      <c r="AN66" s="266"/>
      <c r="AO66" s="266"/>
      <c r="AP66" s="266"/>
      <c r="AQ66" s="266"/>
      <c r="AR66" s="266"/>
      <c r="AS66" s="266"/>
      <c r="AT66" s="266"/>
      <c r="AU66" s="266"/>
      <c r="AV66" s="266"/>
      <c r="AW66" s="266"/>
      <c r="AX66" s="266"/>
      <c r="AY66" s="266"/>
      <c r="AZ66" s="266"/>
      <c r="BA66" s="266"/>
      <c r="BB66" s="266"/>
      <c r="BC66" s="266"/>
      <c r="BD66" s="266"/>
      <c r="BE66" s="266"/>
      <c r="BF66" s="266"/>
      <c r="BG66" s="266"/>
      <c r="BH66" s="266"/>
      <c r="BI66" s="266"/>
      <c r="BJ66" s="266"/>
      <c r="BK66" s="266"/>
      <c r="BL66" s="266"/>
      <c r="BM66" s="266"/>
      <c r="BN66" s="266"/>
      <c r="BO66" s="266"/>
      <c r="BP66" s="266"/>
      <c r="BQ66" s="266"/>
      <c r="BR66" s="266"/>
      <c r="BS66" s="266"/>
      <c r="BT66" s="266"/>
      <c r="BU66" s="266"/>
      <c r="BV66" s="266"/>
      <c r="BW66" s="266"/>
      <c r="BX66" s="266"/>
      <c r="BY66" s="266"/>
      <c r="BZ66" s="266"/>
      <c r="CA66" s="266"/>
      <c r="CB66" s="266"/>
      <c r="CC66" s="266"/>
      <c r="CD66" s="266"/>
      <c r="CE66" s="266"/>
      <c r="CF66" s="266"/>
      <c r="CG66" s="266"/>
      <c r="CH66" s="266"/>
      <c r="CI66" s="266"/>
      <c r="CJ66" s="266"/>
      <c r="CK66" s="266"/>
      <c r="CL66" s="266"/>
      <c r="CM66" s="266"/>
      <c r="CN66" s="266"/>
      <c r="CO66" s="266"/>
      <c r="CP66" s="266"/>
      <c r="CQ66" s="266"/>
      <c r="CR66" s="266"/>
      <c r="CS66" s="266"/>
      <c r="CT66" s="266"/>
      <c r="CU66" s="266"/>
      <c r="CV66" s="266"/>
      <c r="CW66" s="266"/>
      <c r="CX66" s="266"/>
      <c r="CY66" s="266"/>
      <c r="CZ66" s="266"/>
      <c r="DA66" s="266"/>
      <c r="DB66" s="266"/>
      <c r="DC66" s="266"/>
      <c r="DD66" s="266"/>
      <c r="DE66" s="266"/>
      <c r="DF66" s="266"/>
      <c r="DG66" s="266"/>
      <c r="DH66" s="266"/>
      <c r="DI66" s="266"/>
      <c r="DJ66" s="266"/>
      <c r="DK66" s="266"/>
      <c r="DL66" s="266"/>
    </row>
    <row r="67" spans="1:116" x14ac:dyDescent="0.35">
      <c r="A67" s="267" t="s">
        <v>9539</v>
      </c>
      <c r="B67" s="268" t="s">
        <v>9540</v>
      </c>
      <c r="C67" s="271">
        <v>0.1314999869</v>
      </c>
      <c r="D67" s="272">
        <v>11</v>
      </c>
      <c r="E67" s="271">
        <v>0</v>
      </c>
      <c r="F67" s="271" t="s">
        <v>17</v>
      </c>
      <c r="G67" s="271">
        <v>5.03954369E-2</v>
      </c>
      <c r="H67" s="271">
        <v>27.3</v>
      </c>
      <c r="I67" s="272">
        <v>0</v>
      </c>
      <c r="J67" s="272" t="str">
        <f>IFERROR(VLOOKUP($B67,'Core Indicators'!$E$3:$EU$906,147,FALSE),"x")</f>
        <v>x</v>
      </c>
      <c r="K67" s="273">
        <v>1.9583724739999999</v>
      </c>
      <c r="L67" s="271" t="s">
        <v>17</v>
      </c>
      <c r="M67" s="272">
        <v>100</v>
      </c>
      <c r="N67" s="272">
        <v>87</v>
      </c>
      <c r="O67" s="272" t="str">
        <f>IFERROR(VLOOKUP(B67,'Core Indicators'!$E$3:$G$9906,3,FALSE),"x")</f>
        <v>x</v>
      </c>
      <c r="P67" s="272">
        <v>303947.7</v>
      </c>
      <c r="Q67" s="266"/>
      <c r="R67" s="266"/>
      <c r="S67" s="266"/>
      <c r="T67" s="266"/>
      <c r="U67" s="266"/>
      <c r="V67" s="266"/>
      <c r="W67" s="266"/>
      <c r="X67" s="266"/>
      <c r="Y67" s="266"/>
      <c r="Z67" s="266"/>
      <c r="AA67" s="266"/>
      <c r="AB67" s="266"/>
      <c r="AC67" s="266"/>
      <c r="AD67" s="266"/>
      <c r="AE67" s="266"/>
      <c r="AF67" s="266"/>
      <c r="AG67" s="266"/>
      <c r="AH67" s="266"/>
      <c r="AI67" s="266"/>
      <c r="AJ67" s="266"/>
      <c r="AK67" s="266"/>
      <c r="AL67" s="266"/>
      <c r="AM67" s="266"/>
      <c r="AN67" s="266"/>
      <c r="AO67" s="266"/>
      <c r="AP67" s="266"/>
      <c r="AQ67" s="266"/>
      <c r="AR67" s="266"/>
      <c r="AS67" s="266"/>
      <c r="AT67" s="266"/>
      <c r="AU67" s="266"/>
      <c r="AV67" s="266"/>
      <c r="AW67" s="266"/>
      <c r="AX67" s="266"/>
      <c r="AY67" s="266"/>
      <c r="AZ67" s="266"/>
      <c r="BA67" s="266"/>
      <c r="BB67" s="266"/>
      <c r="BC67" s="266"/>
      <c r="BD67" s="266"/>
      <c r="BE67" s="266"/>
      <c r="BF67" s="266"/>
      <c r="BG67" s="266"/>
      <c r="BH67" s="266"/>
      <c r="BI67" s="266"/>
      <c r="BJ67" s="266"/>
      <c r="BK67" s="266"/>
      <c r="BL67" s="266"/>
      <c r="BM67" s="266"/>
      <c r="BN67" s="266"/>
      <c r="BO67" s="266"/>
      <c r="BP67" s="266"/>
      <c r="BQ67" s="266"/>
      <c r="BR67" s="266"/>
      <c r="BS67" s="266"/>
      <c r="BT67" s="266"/>
      <c r="BU67" s="266"/>
      <c r="BV67" s="266"/>
      <c r="BW67" s="266"/>
      <c r="BX67" s="266"/>
      <c r="BY67" s="266"/>
      <c r="BZ67" s="266"/>
      <c r="CA67" s="266"/>
      <c r="CB67" s="266"/>
      <c r="CC67" s="266"/>
      <c r="CD67" s="266"/>
      <c r="CE67" s="266"/>
      <c r="CF67" s="266"/>
      <c r="CG67" s="266"/>
      <c r="CH67" s="266"/>
      <c r="CI67" s="266"/>
      <c r="CJ67" s="266"/>
      <c r="CK67" s="266"/>
      <c r="CL67" s="266"/>
      <c r="CM67" s="266"/>
      <c r="CN67" s="266"/>
      <c r="CO67" s="266"/>
      <c r="CP67" s="266"/>
      <c r="CQ67" s="266"/>
      <c r="CR67" s="266"/>
      <c r="CS67" s="266"/>
      <c r="CT67" s="266"/>
      <c r="CU67" s="266"/>
      <c r="CV67" s="266"/>
      <c r="CW67" s="266"/>
      <c r="CX67" s="266"/>
      <c r="CY67" s="266"/>
      <c r="CZ67" s="266"/>
      <c r="DA67" s="266"/>
      <c r="DB67" s="266"/>
      <c r="DC67" s="266"/>
      <c r="DD67" s="266"/>
      <c r="DE67" s="266"/>
      <c r="DF67" s="266"/>
      <c r="DG67" s="266"/>
      <c r="DH67" s="266"/>
      <c r="DI67" s="266"/>
      <c r="DJ67" s="266"/>
      <c r="DK67" s="266"/>
      <c r="DL67" s="266"/>
    </row>
    <row r="68" spans="1:116" x14ac:dyDescent="0.35">
      <c r="A68" s="267" t="s">
        <v>9541</v>
      </c>
      <c r="B68" s="268" t="s">
        <v>9542</v>
      </c>
      <c r="C68" s="271">
        <v>0.53238296770000004</v>
      </c>
      <c r="D68" s="272">
        <v>3</v>
      </c>
      <c r="E68" s="271">
        <v>0</v>
      </c>
      <c r="F68" s="271" t="s">
        <v>17</v>
      </c>
      <c r="G68" s="271">
        <v>0.35655918990000002</v>
      </c>
      <c r="H68" s="271">
        <v>36.700000000000003</v>
      </c>
      <c r="I68" s="272">
        <v>1</v>
      </c>
      <c r="J68" s="272" t="str">
        <f>IFERROR(VLOOKUP($B68,'Core Indicators'!$E$3:$EU$906,147,FALSE),"x")</f>
        <v>x</v>
      </c>
      <c r="K68" s="273">
        <v>0.32168215500000003</v>
      </c>
      <c r="L68" s="271" t="s">
        <v>17</v>
      </c>
      <c r="M68" s="272">
        <v>66</v>
      </c>
      <c r="N68" s="272">
        <v>52</v>
      </c>
      <c r="O68" s="272" t="str">
        <f>IFERROR(VLOOKUP(B68,'Core Indicators'!$E$3:$G$9906,3,FALSE),"x")</f>
        <v>x</v>
      </c>
      <c r="P68" s="272">
        <v>18270</v>
      </c>
      <c r="Q68" s="266"/>
      <c r="R68" s="266"/>
      <c r="S68" s="266"/>
      <c r="T68" s="266"/>
      <c r="U68" s="266"/>
      <c r="V68" s="266"/>
      <c r="W68" s="266"/>
      <c r="X68" s="266"/>
      <c r="Y68" s="266"/>
      <c r="Z68" s="266"/>
      <c r="AA68" s="266"/>
      <c r="AB68" s="266"/>
      <c r="AC68" s="266"/>
      <c r="AD68" s="266"/>
      <c r="AE68" s="266"/>
      <c r="AF68" s="266"/>
      <c r="AG68" s="266"/>
      <c r="AH68" s="266"/>
      <c r="AI68" s="266"/>
      <c r="AJ68" s="266"/>
      <c r="AK68" s="266"/>
      <c r="AL68" s="266"/>
      <c r="AM68" s="266"/>
      <c r="AN68" s="266"/>
      <c r="AO68" s="266"/>
      <c r="AP68" s="266"/>
      <c r="AQ68" s="266"/>
      <c r="AR68" s="266"/>
      <c r="AS68" s="266"/>
      <c r="AT68" s="266"/>
      <c r="AU68" s="266"/>
      <c r="AV68" s="266"/>
      <c r="AW68" s="266"/>
      <c r="AX68" s="266"/>
      <c r="AY68" s="266"/>
      <c r="AZ68" s="266"/>
      <c r="BA68" s="266"/>
      <c r="BB68" s="266"/>
      <c r="BC68" s="266"/>
      <c r="BD68" s="266"/>
      <c r="BE68" s="266"/>
      <c r="BF68" s="266"/>
      <c r="BG68" s="266"/>
      <c r="BH68" s="266"/>
      <c r="BI68" s="266"/>
      <c r="BJ68" s="266"/>
      <c r="BK68" s="266"/>
      <c r="BL68" s="266"/>
      <c r="BM68" s="266"/>
      <c r="BN68" s="266"/>
      <c r="BO68" s="266"/>
      <c r="BP68" s="266"/>
      <c r="BQ68" s="266"/>
      <c r="BR68" s="266"/>
      <c r="BS68" s="266"/>
      <c r="BT68" s="266"/>
      <c r="BU68" s="266"/>
      <c r="BV68" s="266"/>
      <c r="BW68" s="266"/>
      <c r="BX68" s="266"/>
      <c r="BY68" s="266"/>
      <c r="BZ68" s="266"/>
      <c r="CA68" s="266"/>
      <c r="CB68" s="266"/>
      <c r="CC68" s="266"/>
      <c r="CD68" s="266"/>
      <c r="CE68" s="266"/>
      <c r="CF68" s="266"/>
      <c r="CG68" s="266"/>
      <c r="CH68" s="266"/>
      <c r="CI68" s="266"/>
      <c r="CJ68" s="266"/>
      <c r="CK68" s="266"/>
      <c r="CL68" s="266"/>
      <c r="CM68" s="266"/>
      <c r="CN68" s="266"/>
      <c r="CO68" s="266"/>
      <c r="CP68" s="266"/>
      <c r="CQ68" s="266"/>
      <c r="CR68" s="266"/>
      <c r="CS68" s="266"/>
      <c r="CT68" s="266"/>
      <c r="CU68" s="266"/>
      <c r="CV68" s="266"/>
      <c r="CW68" s="266"/>
      <c r="CX68" s="266"/>
      <c r="CY68" s="266"/>
      <c r="CZ68" s="266"/>
      <c r="DA68" s="266"/>
      <c r="DB68" s="266"/>
      <c r="DC68" s="266"/>
      <c r="DD68" s="266"/>
      <c r="DE68" s="266"/>
      <c r="DF68" s="266"/>
      <c r="DG68" s="266"/>
      <c r="DH68" s="266"/>
      <c r="DI68" s="266"/>
      <c r="DJ68" s="266"/>
      <c r="DK68" s="266"/>
      <c r="DL68" s="266"/>
    </row>
    <row r="69" spans="1:116" x14ac:dyDescent="0.35">
      <c r="A69" s="267" t="s">
        <v>9543</v>
      </c>
      <c r="B69" s="268" t="s">
        <v>9544</v>
      </c>
      <c r="C69" s="271">
        <v>4.7355978600000001E-2</v>
      </c>
      <c r="D69" s="272">
        <v>10</v>
      </c>
      <c r="E69" s="271">
        <v>2.3E-2</v>
      </c>
      <c r="F69" s="271" t="s">
        <v>17</v>
      </c>
      <c r="G69" s="271">
        <v>5.1375861000000002E-2</v>
      </c>
      <c r="H69" s="271">
        <v>32.4</v>
      </c>
      <c r="I69" s="272">
        <v>2</v>
      </c>
      <c r="J69" s="272" t="str">
        <f>IFERROR(VLOOKUP($B69,'Core Indicators'!$E$3:$EU$906,147,FALSE),"x")</f>
        <v>x</v>
      </c>
      <c r="K69" s="273">
        <v>1.1827204229999999</v>
      </c>
      <c r="L69" s="271" t="s">
        <v>17</v>
      </c>
      <c r="M69" s="272">
        <v>89</v>
      </c>
      <c r="N69" s="272">
        <v>71</v>
      </c>
      <c r="O69" s="272" t="str">
        <f>IFERROR(VLOOKUP(B69,'Core Indicators'!$E$3:$G$9906,3,FALSE),"x")</f>
        <v>x</v>
      </c>
      <c r="P69" s="272">
        <v>547557</v>
      </c>
      <c r="Q69" s="266"/>
      <c r="R69" s="266"/>
      <c r="S69" s="266"/>
      <c r="T69" s="266"/>
      <c r="U69" s="266"/>
      <c r="V69" s="266"/>
      <c r="W69" s="266"/>
      <c r="X69" s="266"/>
      <c r="Y69" s="266"/>
      <c r="Z69" s="266"/>
      <c r="AA69" s="266"/>
      <c r="AB69" s="266"/>
      <c r="AC69" s="266"/>
      <c r="AD69" s="266"/>
      <c r="AE69" s="266"/>
      <c r="AF69" s="266"/>
      <c r="AG69" s="266"/>
      <c r="AH69" s="266"/>
      <c r="AI69" s="266"/>
      <c r="AJ69" s="266"/>
      <c r="AK69" s="266"/>
      <c r="AL69" s="266"/>
      <c r="AM69" s="266"/>
      <c r="AN69" s="266"/>
      <c r="AO69" s="266"/>
      <c r="AP69" s="266"/>
      <c r="AQ69" s="266"/>
      <c r="AR69" s="266"/>
      <c r="AS69" s="266"/>
      <c r="AT69" s="266"/>
      <c r="AU69" s="266"/>
      <c r="AV69" s="266"/>
      <c r="AW69" s="266"/>
      <c r="AX69" s="266"/>
      <c r="AY69" s="266"/>
      <c r="AZ69" s="266"/>
      <c r="BA69" s="266"/>
      <c r="BB69" s="266"/>
      <c r="BC69" s="266"/>
      <c r="BD69" s="266"/>
      <c r="BE69" s="266"/>
      <c r="BF69" s="266"/>
      <c r="BG69" s="266"/>
      <c r="BH69" s="266"/>
      <c r="BI69" s="266"/>
      <c r="BJ69" s="266"/>
      <c r="BK69" s="266"/>
      <c r="BL69" s="266"/>
      <c r="BM69" s="266"/>
      <c r="BN69" s="266"/>
      <c r="BO69" s="266"/>
      <c r="BP69" s="266"/>
      <c r="BQ69" s="266"/>
      <c r="BR69" s="266"/>
      <c r="BS69" s="266"/>
      <c r="BT69" s="266"/>
      <c r="BU69" s="266"/>
      <c r="BV69" s="266"/>
      <c r="BW69" s="266"/>
      <c r="BX69" s="266"/>
      <c r="BY69" s="266"/>
      <c r="BZ69" s="266"/>
      <c r="CA69" s="266"/>
      <c r="CB69" s="266"/>
      <c r="CC69" s="266"/>
      <c r="CD69" s="266"/>
      <c r="CE69" s="266"/>
      <c r="CF69" s="266"/>
      <c r="CG69" s="266"/>
      <c r="CH69" s="266"/>
      <c r="CI69" s="266"/>
      <c r="CJ69" s="266"/>
      <c r="CK69" s="266"/>
      <c r="CL69" s="266"/>
      <c r="CM69" s="266"/>
      <c r="CN69" s="266"/>
      <c r="CO69" s="266"/>
      <c r="CP69" s="266"/>
      <c r="CQ69" s="266"/>
      <c r="CR69" s="266"/>
      <c r="CS69" s="266"/>
      <c r="CT69" s="266"/>
      <c r="CU69" s="266"/>
      <c r="CV69" s="266"/>
      <c r="CW69" s="266"/>
      <c r="CX69" s="266"/>
      <c r="CY69" s="266"/>
      <c r="CZ69" s="266"/>
      <c r="DA69" s="266"/>
      <c r="DB69" s="266"/>
      <c r="DC69" s="266"/>
      <c r="DD69" s="266"/>
      <c r="DE69" s="266"/>
      <c r="DF69" s="266"/>
      <c r="DG69" s="266"/>
      <c r="DH69" s="266"/>
      <c r="DI69" s="266"/>
      <c r="DJ69" s="266"/>
      <c r="DK69" s="266"/>
      <c r="DL69" s="266"/>
    </row>
    <row r="70" spans="1:116" x14ac:dyDescent="0.35">
      <c r="A70" s="267" t="s">
        <v>9545</v>
      </c>
      <c r="B70" s="268" t="s">
        <v>9546</v>
      </c>
      <c r="C70" s="271">
        <v>0</v>
      </c>
      <c r="D70" s="272">
        <v>11</v>
      </c>
      <c r="E70" s="271">
        <v>0</v>
      </c>
      <c r="F70" s="271" t="s">
        <v>17</v>
      </c>
      <c r="G70" s="271" t="s">
        <v>17</v>
      </c>
      <c r="H70" s="271">
        <v>40.1</v>
      </c>
      <c r="I70" s="272">
        <v>0</v>
      </c>
      <c r="J70" s="272" t="str">
        <f>IFERROR(VLOOKUP($B70,'Core Indicators'!$E$3:$EU$906,147,FALSE),"x")</f>
        <v>x</v>
      </c>
      <c r="K70" s="273">
        <v>0.68610876799999998</v>
      </c>
      <c r="L70" s="271" t="s">
        <v>17</v>
      </c>
      <c r="M70" s="272">
        <v>92</v>
      </c>
      <c r="N70" s="272" t="s">
        <v>17</v>
      </c>
      <c r="O70" s="272" t="str">
        <f>IFERROR(VLOOKUP(B70,'Core Indicators'!$E$3:$G$9906,3,FALSE),"x")</f>
        <v>x</v>
      </c>
      <c r="P70" s="272">
        <v>700</v>
      </c>
      <c r="Q70" s="266"/>
      <c r="R70" s="266"/>
      <c r="S70" s="266"/>
      <c r="T70" s="266"/>
      <c r="U70" s="266"/>
      <c r="V70" s="266"/>
      <c r="W70" s="266"/>
      <c r="X70" s="266"/>
      <c r="Y70" s="266"/>
      <c r="Z70" s="266"/>
      <c r="AA70" s="266"/>
      <c r="AB70" s="266"/>
      <c r="AC70" s="266"/>
      <c r="AD70" s="266"/>
      <c r="AE70" s="266"/>
      <c r="AF70" s="266"/>
      <c r="AG70" s="266"/>
      <c r="AH70" s="266"/>
      <c r="AI70" s="266"/>
      <c r="AJ70" s="266"/>
      <c r="AK70" s="266"/>
      <c r="AL70" s="266"/>
      <c r="AM70" s="266"/>
      <c r="AN70" s="266"/>
      <c r="AO70" s="266"/>
      <c r="AP70" s="266"/>
      <c r="AQ70" s="266"/>
      <c r="AR70" s="266"/>
      <c r="AS70" s="266"/>
      <c r="AT70" s="266"/>
      <c r="AU70" s="266"/>
      <c r="AV70" s="266"/>
      <c r="AW70" s="266"/>
      <c r="AX70" s="266"/>
      <c r="AY70" s="266"/>
      <c r="AZ70" s="266"/>
      <c r="BA70" s="266"/>
      <c r="BB70" s="266"/>
      <c r="BC70" s="266"/>
      <c r="BD70" s="266"/>
      <c r="BE70" s="266"/>
      <c r="BF70" s="266"/>
      <c r="BG70" s="266"/>
      <c r="BH70" s="266"/>
      <c r="BI70" s="266"/>
      <c r="BJ70" s="266"/>
      <c r="BK70" s="266"/>
      <c r="BL70" s="266"/>
      <c r="BM70" s="266"/>
      <c r="BN70" s="266"/>
      <c r="BO70" s="266"/>
      <c r="BP70" s="266"/>
      <c r="BQ70" s="266"/>
      <c r="BR70" s="266"/>
      <c r="BS70" s="266"/>
      <c r="BT70" s="266"/>
      <c r="BU70" s="266"/>
      <c r="BV70" s="266"/>
      <c r="BW70" s="266"/>
      <c r="BX70" s="266"/>
      <c r="BY70" s="266"/>
      <c r="BZ70" s="266"/>
      <c r="CA70" s="266"/>
      <c r="CB70" s="266"/>
      <c r="CC70" s="266"/>
      <c r="CD70" s="266"/>
      <c r="CE70" s="266"/>
      <c r="CF70" s="266"/>
      <c r="CG70" s="266"/>
      <c r="CH70" s="266"/>
      <c r="CI70" s="266"/>
      <c r="CJ70" s="266"/>
      <c r="CK70" s="266"/>
      <c r="CL70" s="266"/>
      <c r="CM70" s="266"/>
      <c r="CN70" s="266"/>
      <c r="CO70" s="266"/>
      <c r="CP70" s="266"/>
      <c r="CQ70" s="266"/>
      <c r="CR70" s="266"/>
      <c r="CS70" s="266"/>
      <c r="CT70" s="266"/>
      <c r="CU70" s="266"/>
      <c r="CV70" s="266"/>
      <c r="CW70" s="266"/>
      <c r="CX70" s="266"/>
      <c r="CY70" s="266"/>
      <c r="CZ70" s="266"/>
      <c r="DA70" s="266"/>
      <c r="DB70" s="266"/>
      <c r="DC70" s="266"/>
      <c r="DD70" s="266"/>
      <c r="DE70" s="266"/>
      <c r="DF70" s="266"/>
      <c r="DG70" s="266"/>
      <c r="DH70" s="266"/>
      <c r="DI70" s="266"/>
      <c r="DJ70" s="266"/>
      <c r="DK70" s="266"/>
      <c r="DL70" s="266"/>
    </row>
    <row r="71" spans="1:116" x14ac:dyDescent="0.35">
      <c r="A71" s="267" t="s">
        <v>9547</v>
      </c>
      <c r="B71" s="268" t="s">
        <v>9548</v>
      </c>
      <c r="C71" s="271">
        <v>0.77740000549999999</v>
      </c>
      <c r="D71" s="272">
        <v>9</v>
      </c>
      <c r="E71" s="271">
        <v>0.01</v>
      </c>
      <c r="F71" s="271">
        <v>4.7</v>
      </c>
      <c r="G71" s="271">
        <v>0.53430152109999995</v>
      </c>
      <c r="H71" s="271">
        <v>38</v>
      </c>
      <c r="I71" s="272">
        <v>2</v>
      </c>
      <c r="J71" s="272" t="str">
        <f>IFERROR(VLOOKUP($B71,'Core Indicators'!$E$3:$EU$906,147,FALSE),"x")</f>
        <v>x</v>
      </c>
      <c r="K71" s="273">
        <v>-0.84057945000000001</v>
      </c>
      <c r="L71" s="271">
        <v>5.03</v>
      </c>
      <c r="M71" s="272">
        <v>20</v>
      </c>
      <c r="N71" s="272">
        <v>28</v>
      </c>
      <c r="O71" s="272" t="str">
        <f>IFERROR(VLOOKUP(B71,'Core Indicators'!$E$3:$G$9906,3,FALSE),"x")</f>
        <v>x</v>
      </c>
      <c r="P71" s="272">
        <v>257670</v>
      </c>
      <c r="Q71" s="266"/>
      <c r="R71" s="266"/>
      <c r="S71" s="266"/>
      <c r="T71" s="266"/>
      <c r="U71" s="266"/>
      <c r="V71" s="266"/>
      <c r="W71" s="266"/>
      <c r="X71" s="266"/>
      <c r="Y71" s="266"/>
      <c r="Z71" s="266"/>
      <c r="AA71" s="266"/>
      <c r="AB71" s="266"/>
      <c r="AC71" s="266"/>
      <c r="AD71" s="266"/>
      <c r="AE71" s="266"/>
      <c r="AF71" s="266"/>
      <c r="AG71" s="266"/>
      <c r="AH71" s="266"/>
      <c r="AI71" s="266"/>
      <c r="AJ71" s="266"/>
      <c r="AK71" s="266"/>
      <c r="AL71" s="266"/>
      <c r="AM71" s="266"/>
      <c r="AN71" s="266"/>
      <c r="AO71" s="266"/>
      <c r="AP71" s="266"/>
      <c r="AQ71" s="266"/>
      <c r="AR71" s="266"/>
      <c r="AS71" s="266"/>
      <c r="AT71" s="266"/>
      <c r="AU71" s="266"/>
      <c r="AV71" s="266"/>
      <c r="AW71" s="266"/>
      <c r="AX71" s="266"/>
      <c r="AY71" s="266"/>
      <c r="AZ71" s="266"/>
      <c r="BA71" s="266"/>
      <c r="BB71" s="266"/>
      <c r="BC71" s="266"/>
      <c r="BD71" s="266"/>
      <c r="BE71" s="266"/>
      <c r="BF71" s="266"/>
      <c r="BG71" s="266"/>
      <c r="BH71" s="266"/>
      <c r="BI71" s="266"/>
      <c r="BJ71" s="266"/>
      <c r="BK71" s="266"/>
      <c r="BL71" s="266"/>
      <c r="BM71" s="266"/>
      <c r="BN71" s="266"/>
      <c r="BO71" s="266"/>
      <c r="BP71" s="266"/>
      <c r="BQ71" s="266"/>
      <c r="BR71" s="266"/>
      <c r="BS71" s="266"/>
      <c r="BT71" s="266"/>
      <c r="BU71" s="266"/>
      <c r="BV71" s="266"/>
      <c r="BW71" s="266"/>
      <c r="BX71" s="266"/>
      <c r="BY71" s="266"/>
      <c r="BZ71" s="266"/>
      <c r="CA71" s="266"/>
      <c r="CB71" s="266"/>
      <c r="CC71" s="266"/>
      <c r="CD71" s="266"/>
      <c r="CE71" s="266"/>
      <c r="CF71" s="266"/>
      <c r="CG71" s="266"/>
      <c r="CH71" s="266"/>
      <c r="CI71" s="266"/>
      <c r="CJ71" s="266"/>
      <c r="CK71" s="266"/>
      <c r="CL71" s="266"/>
      <c r="CM71" s="266"/>
      <c r="CN71" s="266"/>
      <c r="CO71" s="266"/>
      <c r="CP71" s="266"/>
      <c r="CQ71" s="266"/>
      <c r="CR71" s="266"/>
      <c r="CS71" s="266"/>
      <c r="CT71" s="266"/>
      <c r="CU71" s="266"/>
      <c r="CV71" s="266"/>
      <c r="CW71" s="266"/>
      <c r="CX71" s="266"/>
      <c r="CY71" s="266"/>
      <c r="CZ71" s="266"/>
      <c r="DA71" s="266"/>
      <c r="DB71" s="266"/>
      <c r="DC71" s="266"/>
      <c r="DD71" s="266"/>
      <c r="DE71" s="266"/>
      <c r="DF71" s="266"/>
      <c r="DG71" s="266"/>
      <c r="DH71" s="266"/>
      <c r="DI71" s="266"/>
      <c r="DJ71" s="266"/>
      <c r="DK71" s="266"/>
      <c r="DL71" s="266"/>
    </row>
    <row r="72" spans="1:116" x14ac:dyDescent="0.35">
      <c r="A72" s="267" t="s">
        <v>9549</v>
      </c>
      <c r="B72" s="268" t="s">
        <v>9550</v>
      </c>
      <c r="C72" s="271">
        <v>0.32496100410000001</v>
      </c>
      <c r="D72" s="272">
        <v>13</v>
      </c>
      <c r="E72" s="271">
        <v>7.0000000000000007E-2</v>
      </c>
      <c r="F72" s="271" t="s">
        <v>17</v>
      </c>
      <c r="G72" s="271">
        <v>0.1191900699</v>
      </c>
      <c r="H72" s="271">
        <v>35.1</v>
      </c>
      <c r="I72" s="272">
        <v>3</v>
      </c>
      <c r="J72" s="272" t="str">
        <f>IFERROR(VLOOKUP($B72,'Core Indicators'!$E$3:$EU$906,147,FALSE),"x")</f>
        <v>x</v>
      </c>
      <c r="K72" s="273">
        <v>1.4154912230000001</v>
      </c>
      <c r="L72" s="271" t="s">
        <v>17</v>
      </c>
      <c r="M72" s="272">
        <v>91</v>
      </c>
      <c r="N72" s="272">
        <v>71</v>
      </c>
      <c r="O72" s="272" t="str">
        <f>IFERROR(VLOOKUP(B72,'Core Indicators'!$E$3:$G$9906,3,FALSE),"x")</f>
        <v>x</v>
      </c>
      <c r="P72" s="272">
        <v>241930</v>
      </c>
      <c r="Q72" s="266"/>
      <c r="R72" s="266"/>
      <c r="S72" s="266"/>
      <c r="T72" s="266"/>
      <c r="U72" s="266"/>
      <c r="V72" s="266"/>
      <c r="W72" s="266"/>
      <c r="X72" s="266"/>
      <c r="Y72" s="266"/>
      <c r="Z72" s="266"/>
      <c r="AA72" s="266"/>
      <c r="AB72" s="266"/>
      <c r="AC72" s="266"/>
      <c r="AD72" s="266"/>
      <c r="AE72" s="266"/>
      <c r="AF72" s="266"/>
      <c r="AG72" s="266"/>
      <c r="AH72" s="266"/>
      <c r="AI72" s="266"/>
      <c r="AJ72" s="266"/>
      <c r="AK72" s="266"/>
      <c r="AL72" s="266"/>
      <c r="AM72" s="266"/>
      <c r="AN72" s="266"/>
      <c r="AO72" s="266"/>
      <c r="AP72" s="266"/>
      <c r="AQ72" s="266"/>
      <c r="AR72" s="266"/>
      <c r="AS72" s="266"/>
      <c r="AT72" s="266"/>
      <c r="AU72" s="266"/>
      <c r="AV72" s="266"/>
      <c r="AW72" s="266"/>
      <c r="AX72" s="266"/>
      <c r="AY72" s="266"/>
      <c r="AZ72" s="266"/>
      <c r="BA72" s="266"/>
      <c r="BB72" s="266"/>
      <c r="BC72" s="266"/>
      <c r="BD72" s="266"/>
      <c r="BE72" s="266"/>
      <c r="BF72" s="266"/>
      <c r="BG72" s="266"/>
      <c r="BH72" s="266"/>
      <c r="BI72" s="266"/>
      <c r="BJ72" s="266"/>
      <c r="BK72" s="266"/>
      <c r="BL72" s="266"/>
      <c r="BM72" s="266"/>
      <c r="BN72" s="266"/>
      <c r="BO72" s="266"/>
      <c r="BP72" s="266"/>
      <c r="BQ72" s="266"/>
      <c r="BR72" s="266"/>
      <c r="BS72" s="266"/>
      <c r="BT72" s="266"/>
      <c r="BU72" s="266"/>
      <c r="BV72" s="266"/>
      <c r="BW72" s="266"/>
      <c r="BX72" s="266"/>
      <c r="BY72" s="266"/>
      <c r="BZ72" s="266"/>
      <c r="CA72" s="266"/>
      <c r="CB72" s="266"/>
      <c r="CC72" s="266"/>
      <c r="CD72" s="266"/>
      <c r="CE72" s="266"/>
      <c r="CF72" s="266"/>
      <c r="CG72" s="266"/>
      <c r="CH72" s="266"/>
      <c r="CI72" s="266"/>
      <c r="CJ72" s="266"/>
      <c r="CK72" s="266"/>
      <c r="CL72" s="266"/>
      <c r="CM72" s="266"/>
      <c r="CN72" s="266"/>
      <c r="CO72" s="266"/>
      <c r="CP72" s="266"/>
      <c r="CQ72" s="266"/>
      <c r="CR72" s="266"/>
      <c r="CS72" s="266"/>
      <c r="CT72" s="266"/>
      <c r="CU72" s="266"/>
      <c r="CV72" s="266"/>
      <c r="CW72" s="266"/>
      <c r="CX72" s="266"/>
      <c r="CY72" s="266"/>
      <c r="CZ72" s="266"/>
      <c r="DA72" s="266"/>
      <c r="DB72" s="266"/>
      <c r="DC72" s="266"/>
      <c r="DD72" s="266"/>
      <c r="DE72" s="266"/>
      <c r="DF72" s="266"/>
      <c r="DG72" s="266"/>
      <c r="DH72" s="266"/>
      <c r="DI72" s="266"/>
      <c r="DJ72" s="266"/>
      <c r="DK72" s="266"/>
      <c r="DL72" s="266"/>
    </row>
    <row r="73" spans="1:116" x14ac:dyDescent="0.35">
      <c r="A73" s="267" t="s">
        <v>9551</v>
      </c>
      <c r="B73" s="268" t="s">
        <v>9552</v>
      </c>
      <c r="C73" s="271">
        <v>0.32528704609999998</v>
      </c>
      <c r="D73" s="272">
        <v>5</v>
      </c>
      <c r="E73" s="271">
        <v>0.30399999999999999</v>
      </c>
      <c r="F73" s="271">
        <v>5.65</v>
      </c>
      <c r="G73" s="271">
        <v>0.35077464800000002</v>
      </c>
      <c r="H73" s="271">
        <v>35.9</v>
      </c>
      <c r="I73" s="272">
        <v>3</v>
      </c>
      <c r="J73" s="272" t="str">
        <f>IFERROR(VLOOKUP($B73,'Core Indicators'!$E$3:$EU$906,147,FALSE),"x")</f>
        <v>x</v>
      </c>
      <c r="K73" s="273">
        <v>0.16997326900000001</v>
      </c>
      <c r="L73" s="271">
        <v>5.79</v>
      </c>
      <c r="M73" s="272">
        <v>58</v>
      </c>
      <c r="N73" s="272">
        <v>53</v>
      </c>
      <c r="O73" s="272" t="str">
        <f>IFERROR(VLOOKUP(B73,'Core Indicators'!$E$3:$G$9906,3,FALSE),"x")</f>
        <v>x</v>
      </c>
      <c r="P73" s="272">
        <v>69490</v>
      </c>
      <c r="Q73" s="266"/>
      <c r="R73" s="266"/>
      <c r="S73" s="266"/>
      <c r="T73" s="266"/>
      <c r="U73" s="266"/>
      <c r="V73" s="266"/>
      <c r="W73" s="266"/>
      <c r="X73" s="266"/>
      <c r="Y73" s="266"/>
      <c r="Z73" s="266"/>
      <c r="AA73" s="266"/>
      <c r="AB73" s="266"/>
      <c r="AC73" s="266"/>
      <c r="AD73" s="266"/>
      <c r="AE73" s="266"/>
      <c r="AF73" s="266"/>
      <c r="AG73" s="266"/>
      <c r="AH73" s="266"/>
      <c r="AI73" s="266"/>
      <c r="AJ73" s="266"/>
      <c r="AK73" s="266"/>
      <c r="AL73" s="266"/>
      <c r="AM73" s="266"/>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c r="BN73" s="266"/>
      <c r="BO73" s="266"/>
      <c r="BP73" s="266"/>
      <c r="BQ73" s="266"/>
      <c r="BR73" s="266"/>
      <c r="BS73" s="266"/>
      <c r="BT73" s="266"/>
      <c r="BU73" s="266"/>
      <c r="BV73" s="266"/>
      <c r="BW73" s="266"/>
      <c r="BX73" s="266"/>
      <c r="BY73" s="266"/>
      <c r="BZ73" s="266"/>
      <c r="CA73" s="266"/>
      <c r="CB73" s="266"/>
      <c r="CC73" s="266"/>
      <c r="CD73" s="266"/>
      <c r="CE73" s="266"/>
      <c r="CF73" s="266"/>
      <c r="CG73" s="266"/>
      <c r="CH73" s="266"/>
      <c r="CI73" s="266"/>
      <c r="CJ73" s="266"/>
      <c r="CK73" s="266"/>
      <c r="CL73" s="266"/>
      <c r="CM73" s="266"/>
      <c r="CN73" s="266"/>
      <c r="CO73" s="266"/>
      <c r="CP73" s="266"/>
      <c r="CQ73" s="266"/>
      <c r="CR73" s="266"/>
      <c r="CS73" s="266"/>
      <c r="CT73" s="266"/>
      <c r="CU73" s="266"/>
      <c r="CV73" s="266"/>
      <c r="CW73" s="266"/>
      <c r="CX73" s="266"/>
      <c r="CY73" s="266"/>
      <c r="CZ73" s="266"/>
      <c r="DA73" s="266"/>
      <c r="DB73" s="266"/>
      <c r="DC73" s="266"/>
      <c r="DD73" s="266"/>
      <c r="DE73" s="266"/>
      <c r="DF73" s="266"/>
      <c r="DG73" s="266"/>
      <c r="DH73" s="266"/>
      <c r="DI73" s="266"/>
      <c r="DJ73" s="266"/>
      <c r="DK73" s="266"/>
      <c r="DL73" s="266"/>
    </row>
    <row r="74" spans="1:116" x14ac:dyDescent="0.35">
      <c r="A74" s="267" t="s">
        <v>9553</v>
      </c>
      <c r="B74" s="268" t="s">
        <v>9554</v>
      </c>
      <c r="C74" s="271">
        <v>0.77995000079999999</v>
      </c>
      <c r="D74" s="272">
        <v>11</v>
      </c>
      <c r="E74" s="271">
        <v>0</v>
      </c>
      <c r="F74" s="271">
        <v>7.85</v>
      </c>
      <c r="G74" s="271">
        <v>0.54103560419999996</v>
      </c>
      <c r="H74" s="271">
        <v>43.5</v>
      </c>
      <c r="I74" s="272">
        <v>2</v>
      </c>
      <c r="J74" s="272" t="str">
        <f>IFERROR(VLOOKUP($B74,'Core Indicators'!$E$3:$EU$906,147,FALSE),"x")</f>
        <v>x</v>
      </c>
      <c r="K74" s="273">
        <v>-7.6319806000000004E-2</v>
      </c>
      <c r="L74" s="271">
        <v>6.53</v>
      </c>
      <c r="M74" s="272">
        <v>80</v>
      </c>
      <c r="N74" s="272">
        <v>43</v>
      </c>
      <c r="O74" s="272" t="str">
        <f>IFERROR(VLOOKUP(B74,'Core Indicators'!$E$3:$G$9906,3,FALSE),"x")</f>
        <v>x</v>
      </c>
      <c r="P74" s="272">
        <v>227533</v>
      </c>
      <c r="Q74" s="266"/>
      <c r="R74" s="266"/>
      <c r="S74" s="266"/>
      <c r="T74" s="266"/>
      <c r="U74" s="266"/>
      <c r="V74" s="266"/>
      <c r="W74" s="266"/>
      <c r="X74" s="266"/>
      <c r="Y74" s="266"/>
      <c r="Z74" s="266"/>
      <c r="AA74" s="266"/>
      <c r="AB74" s="266"/>
      <c r="AC74" s="266"/>
      <c r="AD74" s="266"/>
      <c r="AE74" s="266"/>
      <c r="AF74" s="266"/>
      <c r="AG74" s="266"/>
      <c r="AH74" s="266"/>
      <c r="AI74" s="266"/>
      <c r="AJ74" s="266"/>
      <c r="AK74" s="266"/>
      <c r="AL74" s="266"/>
      <c r="AM74" s="266"/>
      <c r="AN74" s="266"/>
      <c r="AO74" s="266"/>
      <c r="AP74" s="266"/>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c r="BN74" s="266"/>
      <c r="BO74" s="266"/>
      <c r="BP74" s="266"/>
      <c r="BQ74" s="266"/>
      <c r="BR74" s="266"/>
      <c r="BS74" s="266"/>
      <c r="BT74" s="266"/>
      <c r="BU74" s="266"/>
      <c r="BV74" s="266"/>
      <c r="BW74" s="266"/>
      <c r="BX74" s="266"/>
      <c r="BY74" s="266"/>
      <c r="BZ74" s="266"/>
      <c r="CA74" s="266"/>
      <c r="CB74" s="266"/>
      <c r="CC74" s="266"/>
      <c r="CD74" s="266"/>
      <c r="CE74" s="266"/>
      <c r="CF74" s="266"/>
      <c r="CG74" s="266"/>
      <c r="CH74" s="266"/>
      <c r="CI74" s="266"/>
      <c r="CJ74" s="266"/>
      <c r="CK74" s="266"/>
      <c r="CL74" s="266"/>
      <c r="CM74" s="266"/>
      <c r="CN74" s="266"/>
      <c r="CO74" s="266"/>
      <c r="CP74" s="266"/>
      <c r="CQ74" s="266"/>
      <c r="CR74" s="266"/>
      <c r="CS74" s="266"/>
      <c r="CT74" s="266"/>
      <c r="CU74" s="266"/>
      <c r="CV74" s="266"/>
      <c r="CW74" s="266"/>
      <c r="CX74" s="266"/>
      <c r="CY74" s="266"/>
      <c r="CZ74" s="266"/>
      <c r="DA74" s="266"/>
      <c r="DB74" s="266"/>
      <c r="DC74" s="266"/>
      <c r="DD74" s="266"/>
      <c r="DE74" s="266"/>
      <c r="DF74" s="266"/>
      <c r="DG74" s="266"/>
      <c r="DH74" s="266"/>
      <c r="DI74" s="266"/>
      <c r="DJ74" s="266"/>
      <c r="DK74" s="266"/>
      <c r="DL74" s="266"/>
    </row>
    <row r="75" spans="1:116" x14ac:dyDescent="0.35">
      <c r="A75" s="267" t="s">
        <v>9555</v>
      </c>
      <c r="B75" s="268" t="s">
        <v>9556</v>
      </c>
      <c r="C75" s="271">
        <v>0.70999998689999999</v>
      </c>
      <c r="D75" s="272">
        <v>6</v>
      </c>
      <c r="E75" s="271">
        <v>0.6</v>
      </c>
      <c r="F75" s="271">
        <v>4.3666666669999996</v>
      </c>
      <c r="G75" s="271" t="s">
        <v>17</v>
      </c>
      <c r="H75" s="271">
        <v>33.700000000000003</v>
      </c>
      <c r="I75" s="272">
        <v>3</v>
      </c>
      <c r="J75" s="272" t="str">
        <f>IFERROR(VLOOKUP($B75,'Core Indicators'!$E$3:$EU$906,147,FALSE),"x")</f>
        <v>x</v>
      </c>
      <c r="K75" s="273">
        <v>-1.102358937</v>
      </c>
      <c r="L75" s="271">
        <v>4.29</v>
      </c>
      <c r="M75" s="272">
        <v>30</v>
      </c>
      <c r="N75" s="272">
        <v>26</v>
      </c>
      <c r="O75" s="272" t="str">
        <f>IFERROR(VLOOKUP(B75,'Core Indicators'!$E$3:$G$9906,3,FALSE),"x")</f>
        <v>x</v>
      </c>
      <c r="P75" s="272">
        <v>245720</v>
      </c>
      <c r="Q75" s="266"/>
      <c r="R75" s="266"/>
      <c r="S75" s="266"/>
      <c r="T75" s="266"/>
      <c r="U75" s="266"/>
      <c r="V75" s="266"/>
      <c r="W75" s="266"/>
      <c r="X75" s="266"/>
      <c r="Y75" s="266"/>
      <c r="Z75" s="266"/>
      <c r="AA75" s="266"/>
      <c r="AB75" s="266"/>
      <c r="AC75" s="266"/>
      <c r="AD75" s="266"/>
      <c r="AE75" s="266"/>
      <c r="AF75" s="266"/>
      <c r="AG75" s="266"/>
      <c r="AH75" s="266"/>
      <c r="AI75" s="266"/>
      <c r="AJ75" s="266"/>
      <c r="AK75" s="266"/>
      <c r="AL75" s="266"/>
      <c r="AM75" s="266"/>
      <c r="AN75" s="266"/>
      <c r="AO75" s="266"/>
      <c r="AP75" s="266"/>
      <c r="AQ75" s="266"/>
      <c r="AR75" s="266"/>
      <c r="AS75" s="266"/>
      <c r="AT75" s="266"/>
      <c r="AU75" s="266"/>
      <c r="AV75" s="266"/>
      <c r="AW75" s="266"/>
      <c r="AX75" s="266"/>
      <c r="AY75" s="266"/>
      <c r="AZ75" s="266"/>
      <c r="BA75" s="266"/>
      <c r="BB75" s="266"/>
      <c r="BC75" s="266"/>
      <c r="BD75" s="266"/>
      <c r="BE75" s="266"/>
      <c r="BF75" s="266"/>
      <c r="BG75" s="266"/>
      <c r="BH75" s="266"/>
      <c r="BI75" s="266"/>
      <c r="BJ75" s="266"/>
      <c r="BK75" s="266"/>
      <c r="BL75" s="266"/>
      <c r="BM75" s="266"/>
      <c r="BN75" s="266"/>
      <c r="BO75" s="266"/>
      <c r="BP75" s="266"/>
      <c r="BQ75" s="266"/>
      <c r="BR75" s="266"/>
      <c r="BS75" s="266"/>
      <c r="BT75" s="266"/>
      <c r="BU75" s="266"/>
      <c r="BV75" s="266"/>
      <c r="BW75" s="266"/>
      <c r="BX75" s="266"/>
      <c r="BY75" s="266"/>
      <c r="BZ75" s="266"/>
      <c r="CA75" s="266"/>
      <c r="CB75" s="266"/>
      <c r="CC75" s="266"/>
      <c r="CD75" s="266"/>
      <c r="CE75" s="266"/>
      <c r="CF75" s="266"/>
      <c r="CG75" s="266"/>
      <c r="CH75" s="266"/>
      <c r="CI75" s="266"/>
      <c r="CJ75" s="266"/>
      <c r="CK75" s="266"/>
      <c r="CL75" s="266"/>
      <c r="CM75" s="266"/>
      <c r="CN75" s="266"/>
      <c r="CO75" s="266"/>
      <c r="CP75" s="266"/>
      <c r="CQ75" s="266"/>
      <c r="CR75" s="266"/>
      <c r="CS75" s="266"/>
      <c r="CT75" s="266"/>
      <c r="CU75" s="266"/>
      <c r="CV75" s="266"/>
      <c r="CW75" s="266"/>
      <c r="CX75" s="266"/>
      <c r="CY75" s="266"/>
      <c r="CZ75" s="266"/>
      <c r="DA75" s="266"/>
      <c r="DB75" s="266"/>
      <c r="DC75" s="266"/>
      <c r="DD75" s="266"/>
      <c r="DE75" s="266"/>
      <c r="DF75" s="266"/>
      <c r="DG75" s="266"/>
      <c r="DH75" s="266"/>
      <c r="DI75" s="266"/>
      <c r="DJ75" s="266"/>
      <c r="DK75" s="266"/>
      <c r="DL75" s="266"/>
    </row>
    <row r="76" spans="1:116" x14ac:dyDescent="0.35">
      <c r="A76" s="267" t="s">
        <v>9557</v>
      </c>
      <c r="B76" s="268" t="s">
        <v>9558</v>
      </c>
      <c r="C76" s="271">
        <v>0.77542499430000011</v>
      </c>
      <c r="D76" s="272">
        <v>8</v>
      </c>
      <c r="E76" s="271">
        <v>0</v>
      </c>
      <c r="F76" s="271">
        <v>7.2</v>
      </c>
      <c r="G76" s="271">
        <v>0.62044554029999999</v>
      </c>
      <c r="H76" s="271">
        <v>35.9</v>
      </c>
      <c r="I76" s="272">
        <v>2</v>
      </c>
      <c r="J76" s="272" t="str">
        <f>IFERROR(VLOOKUP($B76,'Core Indicators'!$E$3:$EU$906,147,FALSE),"x")</f>
        <v>x</v>
      </c>
      <c r="K76" s="273">
        <v>-0.44960519700000001</v>
      </c>
      <c r="L76" s="271">
        <v>6.17</v>
      </c>
      <c r="M76" s="272">
        <v>50</v>
      </c>
      <c r="N76" s="272">
        <v>37</v>
      </c>
      <c r="O76" s="272" t="str">
        <f>IFERROR(VLOOKUP(B76,'Core Indicators'!$E$3:$G$9906,3,FALSE),"x")</f>
        <v>x</v>
      </c>
      <c r="P76" s="272">
        <v>10120</v>
      </c>
      <c r="Q76" s="266"/>
      <c r="R76" s="266"/>
      <c r="S76" s="266"/>
      <c r="T76" s="266"/>
      <c r="U76" s="266"/>
      <c r="V76" s="266"/>
      <c r="W76" s="266"/>
      <c r="X76" s="266"/>
      <c r="Y76" s="266"/>
      <c r="Z76" s="266"/>
      <c r="AA76" s="266"/>
      <c r="AB76" s="266"/>
      <c r="AC76" s="266"/>
      <c r="AD76" s="266"/>
      <c r="AE76" s="266"/>
      <c r="AF76" s="266"/>
      <c r="AG76" s="266"/>
      <c r="AH76" s="266"/>
      <c r="AI76" s="266"/>
      <c r="AJ76" s="266"/>
      <c r="AK76" s="266"/>
      <c r="AL76" s="266"/>
      <c r="AM76" s="266"/>
      <c r="AN76" s="266"/>
      <c r="AO76" s="266"/>
      <c r="AP76" s="266"/>
      <c r="AQ76" s="266"/>
      <c r="AR76" s="266"/>
      <c r="AS76" s="266"/>
      <c r="AT76" s="266"/>
      <c r="AU76" s="266"/>
      <c r="AV76" s="266"/>
      <c r="AW76" s="266"/>
      <c r="AX76" s="266"/>
      <c r="AY76" s="266"/>
      <c r="AZ76" s="266"/>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c r="BW76" s="266"/>
      <c r="BX76" s="266"/>
      <c r="BY76" s="266"/>
      <c r="BZ76" s="266"/>
      <c r="CA76" s="266"/>
      <c r="CB76" s="266"/>
      <c r="CC76" s="266"/>
      <c r="CD76" s="266"/>
      <c r="CE76" s="266"/>
      <c r="CF76" s="266"/>
      <c r="CG76" s="266"/>
      <c r="CH76" s="266"/>
      <c r="CI76" s="266"/>
      <c r="CJ76" s="266"/>
      <c r="CK76" s="266"/>
      <c r="CL76" s="266"/>
      <c r="CM76" s="266"/>
      <c r="CN76" s="266"/>
      <c r="CO76" s="266"/>
      <c r="CP76" s="266"/>
      <c r="CQ76" s="266"/>
      <c r="CR76" s="266"/>
      <c r="CS76" s="266"/>
      <c r="CT76" s="266"/>
      <c r="CU76" s="266"/>
      <c r="CV76" s="266"/>
      <c r="CW76" s="266"/>
      <c r="CX76" s="266"/>
      <c r="CY76" s="266"/>
      <c r="CZ76" s="266"/>
      <c r="DA76" s="266"/>
      <c r="DB76" s="266"/>
      <c r="DC76" s="266"/>
      <c r="DD76" s="266"/>
      <c r="DE76" s="266"/>
      <c r="DF76" s="266"/>
      <c r="DG76" s="266"/>
      <c r="DH76" s="266"/>
      <c r="DI76" s="266"/>
      <c r="DJ76" s="266"/>
      <c r="DK76" s="266"/>
      <c r="DL76" s="266"/>
    </row>
    <row r="77" spans="1:116" x14ac:dyDescent="0.35">
      <c r="A77" s="267" t="s">
        <v>9559</v>
      </c>
      <c r="B77" s="268" t="s">
        <v>9560</v>
      </c>
      <c r="C77" s="271">
        <v>0.84509999150000004</v>
      </c>
      <c r="D77" s="272">
        <v>11</v>
      </c>
      <c r="E77" s="271">
        <v>0.14000000000000001</v>
      </c>
      <c r="F77" s="271">
        <v>5.15</v>
      </c>
      <c r="G77" s="271" t="s">
        <v>17</v>
      </c>
      <c r="H77" s="271">
        <v>50.7</v>
      </c>
      <c r="I77" s="272">
        <v>0</v>
      </c>
      <c r="J77" s="272" t="str">
        <f>IFERROR(VLOOKUP($B77,'Core Indicators'!$E$3:$EU$906,147,FALSE),"x")</f>
        <v>x</v>
      </c>
      <c r="K77" s="273">
        <v>-1.4542180300000001</v>
      </c>
      <c r="L77" s="271">
        <v>4.5199999999999996</v>
      </c>
      <c r="M77" s="272">
        <v>43</v>
      </c>
      <c r="N77" s="272">
        <v>22</v>
      </c>
      <c r="O77" s="272" t="str">
        <f>IFERROR(VLOOKUP(B77,'Core Indicators'!$E$3:$G$9906,3,FALSE),"x")</f>
        <v>x</v>
      </c>
      <c r="P77" s="272">
        <v>28120</v>
      </c>
      <c r="Q77" s="266"/>
      <c r="R77" s="266"/>
      <c r="S77" s="266"/>
      <c r="T77" s="266"/>
      <c r="U77" s="266"/>
      <c r="V77" s="266"/>
      <c r="W77" s="266"/>
      <c r="X77" s="266"/>
      <c r="Y77" s="266"/>
      <c r="Z77" s="266"/>
      <c r="AA77" s="266"/>
      <c r="AB77" s="266"/>
      <c r="AC77" s="266"/>
      <c r="AD77" s="266"/>
      <c r="AE77" s="266"/>
      <c r="AF77" s="266"/>
      <c r="AG77" s="266"/>
      <c r="AH77" s="266"/>
      <c r="AI77" s="266"/>
      <c r="AJ77" s="266"/>
      <c r="AK77" s="266"/>
      <c r="AL77" s="266"/>
      <c r="AM77" s="266"/>
      <c r="AN77" s="266"/>
      <c r="AO77" s="266"/>
      <c r="AP77" s="266"/>
      <c r="AQ77" s="266"/>
      <c r="AR77" s="266"/>
      <c r="AS77" s="266"/>
      <c r="AT77" s="266"/>
      <c r="AU77" s="266"/>
      <c r="AV77" s="266"/>
      <c r="AW77" s="266"/>
      <c r="AX77" s="266"/>
      <c r="AY77" s="266"/>
      <c r="AZ77" s="266"/>
      <c r="BA77" s="266"/>
      <c r="BB77" s="266"/>
      <c r="BC77" s="266"/>
      <c r="BD77" s="266"/>
      <c r="BE77" s="266"/>
      <c r="BF77" s="266"/>
      <c r="BG77" s="266"/>
      <c r="BH77" s="266"/>
      <c r="BI77" s="266"/>
      <c r="BJ77" s="266"/>
      <c r="BK77" s="266"/>
      <c r="BL77" s="266"/>
      <c r="BM77" s="266"/>
      <c r="BN77" s="266"/>
      <c r="BO77" s="266"/>
      <c r="BP77" s="266"/>
      <c r="BQ77" s="266"/>
      <c r="BR77" s="266"/>
      <c r="BS77" s="266"/>
      <c r="BT77" s="266"/>
      <c r="BU77" s="266"/>
      <c r="BV77" s="266"/>
      <c r="BW77" s="266"/>
      <c r="BX77" s="266"/>
      <c r="BY77" s="266"/>
      <c r="BZ77" s="266"/>
      <c r="CA77" s="266"/>
      <c r="CB77" s="266"/>
      <c r="CC77" s="266"/>
      <c r="CD77" s="266"/>
      <c r="CE77" s="266"/>
      <c r="CF77" s="266"/>
      <c r="CG77" s="266"/>
      <c r="CH77" s="266"/>
      <c r="CI77" s="266"/>
      <c r="CJ77" s="266"/>
      <c r="CK77" s="266"/>
      <c r="CL77" s="266"/>
      <c r="CM77" s="266"/>
      <c r="CN77" s="266"/>
      <c r="CO77" s="266"/>
      <c r="CP77" s="266"/>
      <c r="CQ77" s="266"/>
      <c r="CR77" s="266"/>
      <c r="CS77" s="266"/>
      <c r="CT77" s="266"/>
      <c r="CU77" s="266"/>
      <c r="CV77" s="266"/>
      <c r="CW77" s="266"/>
      <c r="CX77" s="266"/>
      <c r="CY77" s="266"/>
      <c r="CZ77" s="266"/>
      <c r="DA77" s="266"/>
      <c r="DB77" s="266"/>
      <c r="DC77" s="266"/>
      <c r="DD77" s="266"/>
      <c r="DE77" s="266"/>
      <c r="DF77" s="266"/>
      <c r="DG77" s="266"/>
      <c r="DH77" s="266"/>
      <c r="DI77" s="266"/>
      <c r="DJ77" s="266"/>
      <c r="DK77" s="266"/>
      <c r="DL77" s="266"/>
    </row>
    <row r="78" spans="1:116" x14ac:dyDescent="0.35">
      <c r="A78" s="267" t="s">
        <v>9561</v>
      </c>
      <c r="B78" s="268" t="s">
        <v>9562</v>
      </c>
      <c r="C78" s="271">
        <v>0.25992401189999997</v>
      </c>
      <c r="D78" s="272">
        <v>4</v>
      </c>
      <c r="E78" s="271">
        <v>0</v>
      </c>
      <c r="F78" s="271">
        <v>2.8833333329999999</v>
      </c>
      <c r="G78" s="271" t="s">
        <v>17</v>
      </c>
      <c r="H78" s="271" t="s">
        <v>17</v>
      </c>
      <c r="I78" s="272">
        <v>0</v>
      </c>
      <c r="J78" s="272" t="str">
        <f>IFERROR(VLOOKUP($B78,'Core Indicators'!$E$3:$EU$906,147,FALSE),"x")</f>
        <v>x</v>
      </c>
      <c r="K78" s="273">
        <v>-1.4062564369999999</v>
      </c>
      <c r="L78" s="271">
        <v>2.98</v>
      </c>
      <c r="M78" s="272">
        <v>5</v>
      </c>
      <c r="N78" s="272">
        <v>17</v>
      </c>
      <c r="O78" s="272" t="str">
        <f>IFERROR(VLOOKUP(B78,'Core Indicators'!$E$3:$G$9906,3,FALSE),"x")</f>
        <v>x</v>
      </c>
      <c r="P78" s="272">
        <v>28050</v>
      </c>
      <c r="Q78" s="266"/>
      <c r="R78" s="266"/>
      <c r="S78" s="266"/>
      <c r="T78" s="266"/>
      <c r="U78" s="266"/>
      <c r="V78" s="266"/>
      <c r="W78" s="266"/>
      <c r="X78" s="266"/>
      <c r="Y78" s="266"/>
      <c r="Z78" s="266"/>
      <c r="AA78" s="266"/>
      <c r="AB78" s="266"/>
      <c r="AC78" s="266"/>
      <c r="AD78" s="266"/>
      <c r="AE78" s="266"/>
      <c r="AF78" s="266"/>
      <c r="AG78" s="266"/>
      <c r="AH78" s="266"/>
      <c r="AI78" s="266"/>
      <c r="AJ78" s="266"/>
      <c r="AK78" s="266"/>
      <c r="AL78" s="266"/>
      <c r="AM78" s="266"/>
      <c r="AN78" s="266"/>
      <c r="AO78" s="266"/>
      <c r="AP78" s="266"/>
      <c r="AQ78" s="266"/>
      <c r="AR78" s="266"/>
      <c r="AS78" s="266"/>
      <c r="AT78" s="266"/>
      <c r="AU78" s="266"/>
      <c r="AV78" s="266"/>
      <c r="AW78" s="266"/>
      <c r="AX78" s="266"/>
      <c r="AY78" s="266"/>
      <c r="AZ78" s="266"/>
      <c r="BA78" s="266"/>
      <c r="BB78" s="266"/>
      <c r="BC78" s="266"/>
      <c r="BD78" s="266"/>
      <c r="BE78" s="266"/>
      <c r="BF78" s="266"/>
      <c r="BG78" s="266"/>
      <c r="BH78" s="266"/>
      <c r="BI78" s="266"/>
      <c r="BJ78" s="266"/>
      <c r="BK78" s="266"/>
      <c r="BL78" s="266"/>
      <c r="BM78" s="266"/>
      <c r="BN78" s="266"/>
      <c r="BO78" s="266"/>
      <c r="BP78" s="266"/>
      <c r="BQ78" s="266"/>
      <c r="BR78" s="266"/>
      <c r="BS78" s="266"/>
      <c r="BT78" s="266"/>
      <c r="BU78" s="266"/>
      <c r="BV78" s="266"/>
      <c r="BW78" s="266"/>
      <c r="BX78" s="266"/>
      <c r="BY78" s="266"/>
      <c r="BZ78" s="266"/>
      <c r="CA78" s="266"/>
      <c r="CB78" s="266"/>
      <c r="CC78" s="266"/>
      <c r="CD78" s="266"/>
      <c r="CE78" s="266"/>
      <c r="CF78" s="266"/>
      <c r="CG78" s="266"/>
      <c r="CH78" s="266"/>
      <c r="CI78" s="266"/>
      <c r="CJ78" s="266"/>
      <c r="CK78" s="266"/>
      <c r="CL78" s="266"/>
      <c r="CM78" s="266"/>
      <c r="CN78" s="266"/>
      <c r="CO78" s="266"/>
      <c r="CP78" s="266"/>
      <c r="CQ78" s="266"/>
      <c r="CR78" s="266"/>
      <c r="CS78" s="266"/>
      <c r="CT78" s="266"/>
      <c r="CU78" s="266"/>
      <c r="CV78" s="266"/>
      <c r="CW78" s="266"/>
      <c r="CX78" s="266"/>
      <c r="CY78" s="266"/>
      <c r="CZ78" s="266"/>
      <c r="DA78" s="266"/>
      <c r="DB78" s="266"/>
      <c r="DC78" s="266"/>
      <c r="DD78" s="266"/>
      <c r="DE78" s="266"/>
      <c r="DF78" s="266"/>
      <c r="DG78" s="266"/>
      <c r="DH78" s="266"/>
      <c r="DI78" s="266"/>
      <c r="DJ78" s="266"/>
      <c r="DK78" s="266"/>
      <c r="DL78" s="266"/>
    </row>
    <row r="79" spans="1:116" x14ac:dyDescent="0.35">
      <c r="A79" s="267" t="s">
        <v>61</v>
      </c>
      <c r="B79" s="268" t="s">
        <v>9563</v>
      </c>
      <c r="C79" s="271">
        <v>7.7842041200000003E-2</v>
      </c>
      <c r="D79" s="272">
        <v>9</v>
      </c>
      <c r="E79" s="271">
        <v>2.7E-2</v>
      </c>
      <c r="F79" s="271" t="s">
        <v>17</v>
      </c>
      <c r="G79" s="271">
        <v>0.1223017302</v>
      </c>
      <c r="H79" s="271">
        <v>32.9</v>
      </c>
      <c r="I79" s="272">
        <v>3</v>
      </c>
      <c r="J79" s="272">
        <f>IFERROR(VLOOKUP($B79,'Core Indicators'!$E$3:$EU$906,147,FALSE),"x")</f>
        <v>53</v>
      </c>
      <c r="K79" s="273">
        <v>0.32558471</v>
      </c>
      <c r="L79" s="271" t="s">
        <v>17</v>
      </c>
      <c r="M79" s="272">
        <v>85</v>
      </c>
      <c r="N79" s="272">
        <v>49</v>
      </c>
      <c r="O79" s="272">
        <f>IFERROR(VLOOKUP(B79,'Core Indicators'!$E$3:$G$9906,3,FALSE),"x")</f>
        <v>10406000</v>
      </c>
      <c r="P79" s="272">
        <v>128900</v>
      </c>
      <c r="Q79" s="266"/>
      <c r="R79" s="266"/>
      <c r="S79" s="266"/>
      <c r="T79" s="266"/>
      <c r="U79" s="266"/>
      <c r="V79" s="266"/>
      <c r="W79" s="266"/>
      <c r="X79" s="266"/>
      <c r="Y79" s="266"/>
      <c r="Z79" s="266"/>
      <c r="AA79" s="266"/>
      <c r="AB79" s="266"/>
      <c r="AC79" s="266"/>
      <c r="AD79" s="266"/>
      <c r="AE79" s="266"/>
      <c r="AF79" s="266"/>
      <c r="AG79" s="266"/>
      <c r="AH79" s="266"/>
      <c r="AI79" s="266"/>
      <c r="AJ79" s="266"/>
      <c r="AK79" s="266"/>
      <c r="AL79" s="266"/>
      <c r="AM79" s="266"/>
      <c r="AN79" s="266"/>
      <c r="AO79" s="266"/>
      <c r="AP79" s="266"/>
      <c r="AQ79" s="266"/>
      <c r="AR79" s="266"/>
      <c r="AS79" s="266"/>
      <c r="AT79" s="266"/>
      <c r="AU79" s="266"/>
      <c r="AV79" s="266"/>
      <c r="AW79" s="266"/>
      <c r="AX79" s="266"/>
      <c r="AY79" s="266"/>
      <c r="AZ79" s="266"/>
      <c r="BA79" s="266"/>
      <c r="BB79" s="266"/>
      <c r="BC79" s="266"/>
      <c r="BD79" s="266"/>
      <c r="BE79" s="266"/>
      <c r="BF79" s="266"/>
      <c r="BG79" s="266"/>
      <c r="BH79" s="266"/>
      <c r="BI79" s="266"/>
      <c r="BJ79" s="266"/>
      <c r="BK79" s="266"/>
      <c r="BL79" s="266"/>
      <c r="BM79" s="266"/>
      <c r="BN79" s="266"/>
      <c r="BO79" s="266"/>
      <c r="BP79" s="266"/>
      <c r="BQ79" s="266"/>
      <c r="BR79" s="266"/>
      <c r="BS79" s="266"/>
      <c r="BT79" s="266"/>
      <c r="BU79" s="266"/>
      <c r="BV79" s="266"/>
      <c r="BW79" s="266"/>
      <c r="BX79" s="266"/>
      <c r="BY79" s="266"/>
      <c r="BZ79" s="266"/>
      <c r="CA79" s="266"/>
      <c r="CB79" s="266"/>
      <c r="CC79" s="266"/>
      <c r="CD79" s="266"/>
      <c r="CE79" s="266"/>
      <c r="CF79" s="266"/>
      <c r="CG79" s="266"/>
      <c r="CH79" s="266"/>
      <c r="CI79" s="266"/>
      <c r="CJ79" s="266"/>
      <c r="CK79" s="266"/>
      <c r="CL79" s="266"/>
      <c r="CM79" s="266"/>
      <c r="CN79" s="266"/>
      <c r="CO79" s="266"/>
      <c r="CP79" s="266"/>
      <c r="CQ79" s="266"/>
      <c r="CR79" s="266"/>
      <c r="CS79" s="266"/>
      <c r="CT79" s="266"/>
      <c r="CU79" s="266"/>
      <c r="CV79" s="266"/>
      <c r="CW79" s="266"/>
      <c r="CX79" s="266"/>
      <c r="CY79" s="266"/>
      <c r="CZ79" s="266"/>
      <c r="DA79" s="266"/>
      <c r="DB79" s="266"/>
      <c r="DC79" s="266"/>
      <c r="DD79" s="266"/>
      <c r="DE79" s="266"/>
      <c r="DF79" s="266"/>
      <c r="DG79" s="266"/>
      <c r="DH79" s="266"/>
      <c r="DI79" s="266"/>
      <c r="DJ79" s="266"/>
      <c r="DK79" s="266"/>
      <c r="DL79" s="266"/>
    </row>
    <row r="80" spans="1:116" x14ac:dyDescent="0.35">
      <c r="A80" s="267" t="s">
        <v>9564</v>
      </c>
      <c r="B80" s="268" t="s">
        <v>9565</v>
      </c>
      <c r="C80" s="271">
        <v>0</v>
      </c>
      <c r="D80" s="272">
        <v>13</v>
      </c>
      <c r="E80" s="271">
        <v>0</v>
      </c>
      <c r="F80" s="271" t="s">
        <v>17</v>
      </c>
      <c r="G80" s="271" t="s">
        <v>17</v>
      </c>
      <c r="H80" s="271" t="s">
        <v>17</v>
      </c>
      <c r="I80" s="272">
        <v>0</v>
      </c>
      <c r="J80" s="272" t="str">
        <f>IFERROR(VLOOKUP($B80,'Core Indicators'!$E$3:$EU$906,147,FALSE),"x")</f>
        <v>x</v>
      </c>
      <c r="K80" s="273">
        <v>0.55400502699999998</v>
      </c>
      <c r="L80" s="271" t="s">
        <v>17</v>
      </c>
      <c r="M80" s="272">
        <v>89</v>
      </c>
      <c r="N80" s="272">
        <v>53</v>
      </c>
      <c r="O80" s="272" t="str">
        <f>IFERROR(VLOOKUP(B80,'Core Indicators'!$E$3:$G$9906,3,FALSE),"x")</f>
        <v>x</v>
      </c>
      <c r="P80" s="272">
        <v>340</v>
      </c>
      <c r="Q80" s="266"/>
      <c r="R80" s="266"/>
      <c r="S80" s="266"/>
      <c r="T80" s="266"/>
      <c r="U80" s="266"/>
      <c r="V80" s="266"/>
      <c r="W80" s="266"/>
      <c r="X80" s="266"/>
      <c r="Y80" s="266"/>
      <c r="Z80" s="266"/>
      <c r="AA80" s="266"/>
      <c r="AB80" s="266"/>
      <c r="AC80" s="266"/>
      <c r="AD80" s="266"/>
      <c r="AE80" s="266"/>
      <c r="AF80" s="266"/>
      <c r="AG80" s="266"/>
      <c r="AH80" s="266"/>
      <c r="AI80" s="266"/>
      <c r="AJ80" s="266"/>
      <c r="AK80" s="266"/>
      <c r="AL80" s="266"/>
      <c r="AM80" s="266"/>
      <c r="AN80" s="266"/>
      <c r="AO80" s="266"/>
      <c r="AP80" s="266"/>
      <c r="AQ80" s="266"/>
      <c r="AR80" s="266"/>
      <c r="AS80" s="266"/>
      <c r="AT80" s="266"/>
      <c r="AU80" s="266"/>
      <c r="AV80" s="266"/>
      <c r="AW80" s="266"/>
      <c r="AX80" s="266"/>
      <c r="AY80" s="266"/>
      <c r="AZ80" s="266"/>
      <c r="BA80" s="266"/>
      <c r="BB80" s="266"/>
      <c r="BC80" s="266"/>
      <c r="BD80" s="266"/>
      <c r="BE80" s="266"/>
      <c r="BF80" s="266"/>
      <c r="BG80" s="266"/>
      <c r="BH80" s="266"/>
      <c r="BI80" s="266"/>
      <c r="BJ80" s="266"/>
      <c r="BK80" s="266"/>
      <c r="BL80" s="266"/>
      <c r="BM80" s="266"/>
      <c r="BN80" s="266"/>
      <c r="BO80" s="266"/>
      <c r="BP80" s="266"/>
      <c r="BQ80" s="266"/>
      <c r="BR80" s="266"/>
      <c r="BS80" s="266"/>
      <c r="BT80" s="266"/>
      <c r="BU80" s="266"/>
      <c r="BV80" s="266"/>
      <c r="BW80" s="266"/>
      <c r="BX80" s="266"/>
      <c r="BY80" s="266"/>
      <c r="BZ80" s="266"/>
      <c r="CA80" s="266"/>
      <c r="CB80" s="266"/>
      <c r="CC80" s="266"/>
      <c r="CD80" s="266"/>
      <c r="CE80" s="266"/>
      <c r="CF80" s="266"/>
      <c r="CG80" s="266"/>
      <c r="CH80" s="266"/>
      <c r="CI80" s="266"/>
      <c r="CJ80" s="266"/>
      <c r="CK80" s="266"/>
      <c r="CL80" s="266"/>
      <c r="CM80" s="266"/>
      <c r="CN80" s="266"/>
      <c r="CO80" s="266"/>
      <c r="CP80" s="266"/>
      <c r="CQ80" s="266"/>
      <c r="CR80" s="266"/>
      <c r="CS80" s="266"/>
      <c r="CT80" s="266"/>
      <c r="CU80" s="266"/>
      <c r="CV80" s="266"/>
      <c r="CW80" s="266"/>
      <c r="CX80" s="266"/>
      <c r="CY80" s="266"/>
      <c r="CZ80" s="266"/>
      <c r="DA80" s="266"/>
      <c r="DB80" s="266"/>
      <c r="DC80" s="266"/>
      <c r="DD80" s="266"/>
      <c r="DE80" s="266"/>
      <c r="DF80" s="266"/>
      <c r="DG80" s="266"/>
      <c r="DH80" s="266"/>
      <c r="DI80" s="266"/>
      <c r="DJ80" s="266"/>
      <c r="DK80" s="266"/>
      <c r="DL80" s="266"/>
    </row>
    <row r="81" spans="1:116" x14ac:dyDescent="0.35">
      <c r="A81" s="267" t="s">
        <v>9566</v>
      </c>
      <c r="B81" s="268" t="s">
        <v>9567</v>
      </c>
      <c r="C81" s="271" t="s">
        <v>17</v>
      </c>
      <c r="D81" s="272" t="s">
        <v>17</v>
      </c>
      <c r="E81" s="271" t="s">
        <v>17</v>
      </c>
      <c r="F81" s="271" t="s">
        <v>17</v>
      </c>
      <c r="G81" s="271" t="s">
        <v>17</v>
      </c>
      <c r="H81" s="271" t="s">
        <v>17</v>
      </c>
      <c r="I81" s="272" t="s">
        <v>17</v>
      </c>
      <c r="J81" s="272" t="str">
        <f>IFERROR(VLOOKUP($B81,'Core Indicators'!$E$3:$EU$906,147,FALSE),"x")</f>
        <v>x</v>
      </c>
      <c r="K81" s="273">
        <v>1.6906082630000001</v>
      </c>
      <c r="L81" s="271" t="s">
        <v>17</v>
      </c>
      <c r="M81" s="272" t="s">
        <v>17</v>
      </c>
      <c r="N81" s="272" t="s">
        <v>17</v>
      </c>
      <c r="O81" s="272" t="str">
        <f>IFERROR(VLOOKUP(B81,'Core Indicators'!$E$3:$G$9906,3,FALSE),"x")</f>
        <v>x</v>
      </c>
      <c r="P81" s="272" t="s">
        <v>17</v>
      </c>
      <c r="Q81" s="266"/>
      <c r="R81" s="266"/>
      <c r="S81" s="266"/>
      <c r="T81" s="266"/>
      <c r="U81" s="266"/>
      <c r="V81" s="266"/>
      <c r="W81" s="266"/>
      <c r="X81" s="266"/>
      <c r="Y81" s="266"/>
      <c r="Z81" s="266"/>
      <c r="AA81" s="266"/>
      <c r="AB81" s="266"/>
      <c r="AC81" s="266"/>
      <c r="AD81" s="266"/>
      <c r="AE81" s="266"/>
      <c r="AF81" s="266"/>
      <c r="AG81" s="266"/>
      <c r="AH81" s="266"/>
      <c r="AI81" s="266"/>
      <c r="AJ81" s="266"/>
      <c r="AK81" s="266"/>
      <c r="AL81" s="266"/>
      <c r="AM81" s="266"/>
      <c r="AN81" s="266"/>
      <c r="AO81" s="266"/>
      <c r="AP81" s="266"/>
      <c r="AQ81" s="266"/>
      <c r="AR81" s="266"/>
      <c r="AS81" s="266"/>
      <c r="AT81" s="266"/>
      <c r="AU81" s="266"/>
      <c r="AV81" s="266"/>
      <c r="AW81" s="266"/>
      <c r="AX81" s="266"/>
      <c r="AY81" s="266"/>
      <c r="AZ81" s="266"/>
      <c r="BA81" s="266"/>
      <c r="BB81" s="266"/>
      <c r="BC81" s="266"/>
      <c r="BD81" s="266"/>
      <c r="BE81" s="266"/>
      <c r="BF81" s="266"/>
      <c r="BG81" s="266"/>
      <c r="BH81" s="266"/>
      <c r="BI81" s="266"/>
      <c r="BJ81" s="266"/>
      <c r="BK81" s="266"/>
      <c r="BL81" s="266"/>
      <c r="BM81" s="266"/>
      <c r="BN81" s="266"/>
      <c r="BO81" s="266"/>
      <c r="BP81" s="266"/>
      <c r="BQ81" s="266"/>
      <c r="BR81" s="266"/>
      <c r="BS81" s="266"/>
      <c r="BT81" s="266"/>
      <c r="BU81" s="266"/>
      <c r="BV81" s="266"/>
      <c r="BW81" s="266"/>
      <c r="BX81" s="266"/>
      <c r="BY81" s="266"/>
      <c r="BZ81" s="266"/>
      <c r="CA81" s="266"/>
      <c r="CB81" s="266"/>
      <c r="CC81" s="266"/>
      <c r="CD81" s="266"/>
      <c r="CE81" s="266"/>
      <c r="CF81" s="266"/>
      <c r="CG81" s="266"/>
      <c r="CH81" s="266"/>
      <c r="CI81" s="266"/>
      <c r="CJ81" s="266"/>
      <c r="CK81" s="266"/>
      <c r="CL81" s="266"/>
      <c r="CM81" s="266"/>
      <c r="CN81" s="266"/>
      <c r="CO81" s="266"/>
      <c r="CP81" s="266"/>
      <c r="CQ81" s="266"/>
      <c r="CR81" s="266"/>
      <c r="CS81" s="266"/>
      <c r="CT81" s="266"/>
      <c r="CU81" s="266"/>
      <c r="CV81" s="266"/>
      <c r="CW81" s="266"/>
      <c r="CX81" s="266"/>
      <c r="CY81" s="266"/>
      <c r="CZ81" s="266"/>
      <c r="DA81" s="266"/>
      <c r="DB81" s="266"/>
      <c r="DC81" s="266"/>
      <c r="DD81" s="266"/>
      <c r="DE81" s="266"/>
      <c r="DF81" s="266"/>
      <c r="DG81" s="266"/>
      <c r="DH81" s="266"/>
      <c r="DI81" s="266"/>
      <c r="DJ81" s="266"/>
      <c r="DK81" s="266"/>
      <c r="DL81" s="266"/>
    </row>
    <row r="82" spans="1:116" x14ac:dyDescent="0.35">
      <c r="A82" s="267" t="s">
        <v>3470</v>
      </c>
      <c r="B82" s="268" t="s">
        <v>9568</v>
      </c>
      <c r="C82" s="271">
        <v>0.50436202500000005</v>
      </c>
      <c r="D82" s="272">
        <v>11</v>
      </c>
      <c r="E82" s="271">
        <v>0.39200000000000002</v>
      </c>
      <c r="F82" s="271">
        <v>3.9</v>
      </c>
      <c r="G82" s="271">
        <v>0.49214644930000001</v>
      </c>
      <c r="H82" s="271">
        <v>48.3</v>
      </c>
      <c r="I82" s="272">
        <v>3</v>
      </c>
      <c r="J82" s="272">
        <f>IFERROR(VLOOKUP($B82,'Core Indicators'!$E$3:$EU$906,147,FALSE),"x")</f>
        <v>151</v>
      </c>
      <c r="K82" s="273">
        <v>-1.1271382569999999</v>
      </c>
      <c r="L82" s="271">
        <v>4.47</v>
      </c>
      <c r="M82" s="272">
        <v>46</v>
      </c>
      <c r="N82" s="272">
        <v>23</v>
      </c>
      <c r="O82" s="272">
        <f>IFERROR(VLOOKUP(B82,'Core Indicators'!$E$3:$G$9906,3,FALSE),"x")</f>
        <v>18400000</v>
      </c>
      <c r="P82" s="272">
        <v>107160</v>
      </c>
      <c r="Q82" s="266"/>
      <c r="R82" s="266"/>
      <c r="S82" s="266"/>
      <c r="T82" s="266"/>
      <c r="U82" s="266"/>
      <c r="V82" s="266"/>
      <c r="W82" s="266"/>
      <c r="X82" s="266"/>
      <c r="Y82" s="266"/>
      <c r="Z82" s="266"/>
      <c r="AA82" s="266"/>
      <c r="AB82" s="266"/>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6"/>
      <c r="AY82" s="266"/>
      <c r="AZ82" s="266"/>
      <c r="BA82" s="266"/>
      <c r="BB82" s="266"/>
      <c r="BC82" s="266"/>
      <c r="BD82" s="266"/>
      <c r="BE82" s="266"/>
      <c r="BF82" s="266"/>
      <c r="BG82" s="266"/>
      <c r="BH82" s="266"/>
      <c r="BI82" s="266"/>
      <c r="BJ82" s="266"/>
      <c r="BK82" s="266"/>
      <c r="BL82" s="266"/>
      <c r="BM82" s="266"/>
      <c r="BN82" s="266"/>
      <c r="BO82" s="266"/>
      <c r="BP82" s="266"/>
      <c r="BQ82" s="266"/>
      <c r="BR82" s="266"/>
      <c r="BS82" s="266"/>
      <c r="BT82" s="266"/>
      <c r="BU82" s="266"/>
      <c r="BV82" s="266"/>
      <c r="BW82" s="266"/>
      <c r="BX82" s="266"/>
      <c r="BY82" s="266"/>
      <c r="BZ82" s="266"/>
      <c r="CA82" s="266"/>
      <c r="CB82" s="266"/>
      <c r="CC82" s="266"/>
      <c r="CD82" s="266"/>
      <c r="CE82" s="266"/>
      <c r="CF82" s="266"/>
      <c r="CG82" s="266"/>
      <c r="CH82" s="266"/>
      <c r="CI82" s="266"/>
      <c r="CJ82" s="266"/>
      <c r="CK82" s="266"/>
      <c r="CL82" s="266"/>
      <c r="CM82" s="266"/>
      <c r="CN82" s="266"/>
      <c r="CO82" s="266"/>
      <c r="CP82" s="266"/>
      <c r="CQ82" s="266"/>
      <c r="CR82" s="266"/>
      <c r="CS82" s="266"/>
      <c r="CT82" s="266"/>
      <c r="CU82" s="266"/>
      <c r="CV82" s="266"/>
      <c r="CW82" s="266"/>
      <c r="CX82" s="266"/>
      <c r="CY82" s="266"/>
      <c r="CZ82" s="266"/>
      <c r="DA82" s="266"/>
      <c r="DB82" s="266"/>
      <c r="DC82" s="266"/>
      <c r="DD82" s="266"/>
      <c r="DE82" s="266"/>
      <c r="DF82" s="266"/>
      <c r="DG82" s="266"/>
      <c r="DH82" s="266"/>
      <c r="DI82" s="266"/>
      <c r="DJ82" s="266"/>
      <c r="DK82" s="266"/>
      <c r="DL82" s="266"/>
    </row>
    <row r="83" spans="1:116" x14ac:dyDescent="0.35">
      <c r="A83" s="267" t="s">
        <v>9569</v>
      </c>
      <c r="B83" s="268" t="s">
        <v>9570</v>
      </c>
      <c r="C83" s="271" t="s">
        <v>17</v>
      </c>
      <c r="D83" s="272" t="s">
        <v>17</v>
      </c>
      <c r="E83" s="271" t="s">
        <v>17</v>
      </c>
      <c r="F83" s="271" t="s">
        <v>17</v>
      </c>
      <c r="G83" s="271" t="s">
        <v>17</v>
      </c>
      <c r="H83" s="271" t="s">
        <v>17</v>
      </c>
      <c r="I83" s="272" t="s">
        <v>17</v>
      </c>
      <c r="J83" s="272" t="str">
        <f>IFERROR(VLOOKUP($B83,'Core Indicators'!$E$3:$EU$906,147,FALSE),"x")</f>
        <v>x</v>
      </c>
      <c r="K83" s="273">
        <v>1.134706497</v>
      </c>
      <c r="L83" s="271" t="s">
        <v>17</v>
      </c>
      <c r="M83" s="272" t="s">
        <v>17</v>
      </c>
      <c r="N83" s="272" t="s">
        <v>17</v>
      </c>
      <c r="O83" s="272" t="str">
        <f>IFERROR(VLOOKUP(B83,'Core Indicators'!$E$3:$G$9906,3,FALSE),"x")</f>
        <v>x</v>
      </c>
      <c r="P83" s="272" t="s">
        <v>17</v>
      </c>
      <c r="Q83" s="266"/>
      <c r="R83" s="266"/>
      <c r="S83" s="266"/>
      <c r="T83" s="266"/>
      <c r="U83" s="266"/>
      <c r="V83" s="266"/>
      <c r="W83" s="266"/>
      <c r="X83" s="266"/>
      <c r="Y83" s="266"/>
      <c r="Z83" s="266"/>
      <c r="AA83" s="266"/>
      <c r="AB83" s="266"/>
      <c r="AC83" s="266"/>
      <c r="AD83" s="266"/>
      <c r="AE83" s="266"/>
      <c r="AF83" s="266"/>
      <c r="AG83" s="266"/>
      <c r="AH83" s="266"/>
      <c r="AI83" s="266"/>
      <c r="AJ83" s="266"/>
      <c r="AK83" s="266"/>
      <c r="AL83" s="266"/>
      <c r="AM83" s="266"/>
      <c r="AN83" s="266"/>
      <c r="AO83" s="266"/>
      <c r="AP83" s="266"/>
      <c r="AQ83" s="266"/>
      <c r="AR83" s="266"/>
      <c r="AS83" s="266"/>
      <c r="AT83" s="266"/>
      <c r="AU83" s="266"/>
      <c r="AV83" s="266"/>
      <c r="AW83" s="266"/>
      <c r="AX83" s="266"/>
      <c r="AY83" s="266"/>
      <c r="AZ83" s="266"/>
      <c r="BA83" s="266"/>
      <c r="BB83" s="266"/>
      <c r="BC83" s="266"/>
      <c r="BD83" s="266"/>
      <c r="BE83" s="266"/>
      <c r="BF83" s="266"/>
      <c r="BG83" s="266"/>
      <c r="BH83" s="266"/>
      <c r="BI83" s="266"/>
      <c r="BJ83" s="266"/>
      <c r="BK83" s="266"/>
      <c r="BL83" s="266"/>
      <c r="BM83" s="266"/>
      <c r="BN83" s="266"/>
      <c r="BO83" s="266"/>
      <c r="BP83" s="266"/>
      <c r="BQ83" s="266"/>
      <c r="BR83" s="266"/>
      <c r="BS83" s="266"/>
      <c r="BT83" s="266"/>
      <c r="BU83" s="266"/>
      <c r="BV83" s="266"/>
      <c r="BW83" s="266"/>
      <c r="BX83" s="266"/>
      <c r="BY83" s="266"/>
      <c r="BZ83" s="266"/>
      <c r="CA83" s="266"/>
      <c r="CB83" s="266"/>
      <c r="CC83" s="266"/>
      <c r="CD83" s="266"/>
      <c r="CE83" s="266"/>
      <c r="CF83" s="266"/>
      <c r="CG83" s="266"/>
      <c r="CH83" s="266"/>
      <c r="CI83" s="266"/>
      <c r="CJ83" s="266"/>
      <c r="CK83" s="266"/>
      <c r="CL83" s="266"/>
      <c r="CM83" s="266"/>
      <c r="CN83" s="266"/>
      <c r="CO83" s="266"/>
      <c r="CP83" s="266"/>
      <c r="CQ83" s="266"/>
      <c r="CR83" s="266"/>
      <c r="CS83" s="266"/>
      <c r="CT83" s="266"/>
      <c r="CU83" s="266"/>
      <c r="CV83" s="266"/>
      <c r="CW83" s="266"/>
      <c r="CX83" s="266"/>
      <c r="CY83" s="266"/>
      <c r="CZ83" s="266"/>
      <c r="DA83" s="266"/>
      <c r="DB83" s="266"/>
      <c r="DC83" s="266"/>
      <c r="DD83" s="266"/>
      <c r="DE83" s="266"/>
      <c r="DF83" s="266"/>
      <c r="DG83" s="266"/>
      <c r="DH83" s="266"/>
      <c r="DI83" s="266"/>
      <c r="DJ83" s="266"/>
      <c r="DK83" s="266"/>
      <c r="DL83" s="266"/>
    </row>
    <row r="84" spans="1:116" x14ac:dyDescent="0.35">
      <c r="A84" s="267" t="s">
        <v>9571</v>
      </c>
      <c r="B84" s="268" t="s">
        <v>9572</v>
      </c>
      <c r="C84" s="271" t="s">
        <v>17</v>
      </c>
      <c r="D84" s="272" t="s">
        <v>17</v>
      </c>
      <c r="E84" s="271" t="s">
        <v>17</v>
      </c>
      <c r="F84" s="271" t="s">
        <v>17</v>
      </c>
      <c r="G84" s="271" t="s">
        <v>17</v>
      </c>
      <c r="H84" s="271" t="s">
        <v>17</v>
      </c>
      <c r="I84" s="272" t="s">
        <v>17</v>
      </c>
      <c r="J84" s="272" t="str">
        <f>IFERROR(VLOOKUP($B84,'Core Indicators'!$E$3:$EU$906,147,FALSE),"x")</f>
        <v>x</v>
      </c>
      <c r="K84" s="273">
        <v>1.2211178540000001</v>
      </c>
      <c r="L84" s="271" t="s">
        <v>17</v>
      </c>
      <c r="M84" s="272" t="s">
        <v>17</v>
      </c>
      <c r="N84" s="272" t="s">
        <v>17</v>
      </c>
      <c r="O84" s="272" t="str">
        <f>IFERROR(VLOOKUP(B84,'Core Indicators'!$E$3:$G$9906,3,FALSE),"x")</f>
        <v>x</v>
      </c>
      <c r="P84" s="272" t="s">
        <v>17</v>
      </c>
      <c r="Q84" s="266"/>
      <c r="R84" s="266"/>
      <c r="S84" s="266"/>
      <c r="T84" s="266"/>
      <c r="U84" s="266"/>
      <c r="V84" s="266"/>
      <c r="W84" s="266"/>
      <c r="X84" s="266"/>
      <c r="Y84" s="266"/>
      <c r="Z84" s="266"/>
      <c r="AA84" s="266"/>
      <c r="AB84" s="266"/>
      <c r="AC84" s="266"/>
      <c r="AD84" s="266"/>
      <c r="AE84" s="266"/>
      <c r="AF84" s="266"/>
      <c r="AG84" s="266"/>
      <c r="AH84" s="266"/>
      <c r="AI84" s="266"/>
      <c r="AJ84" s="266"/>
      <c r="AK84" s="266"/>
      <c r="AL84" s="266"/>
      <c r="AM84" s="266"/>
      <c r="AN84" s="266"/>
      <c r="AO84" s="266"/>
      <c r="AP84" s="266"/>
      <c r="AQ84" s="266"/>
      <c r="AR84" s="266"/>
      <c r="AS84" s="266"/>
      <c r="AT84" s="266"/>
      <c r="AU84" s="266"/>
      <c r="AV84" s="266"/>
      <c r="AW84" s="266"/>
      <c r="AX84" s="266"/>
      <c r="AY84" s="266"/>
      <c r="AZ84" s="266"/>
      <c r="BA84" s="266"/>
      <c r="BB84" s="266"/>
      <c r="BC84" s="266"/>
      <c r="BD84" s="266"/>
      <c r="BE84" s="266"/>
      <c r="BF84" s="266"/>
      <c r="BG84" s="266"/>
      <c r="BH84" s="266"/>
      <c r="BI84" s="266"/>
      <c r="BJ84" s="266"/>
      <c r="BK84" s="266"/>
      <c r="BL84" s="266"/>
      <c r="BM84" s="266"/>
      <c r="BN84" s="266"/>
      <c r="BO84" s="266"/>
      <c r="BP84" s="266"/>
      <c r="BQ84" s="266"/>
      <c r="BR84" s="266"/>
      <c r="BS84" s="266"/>
      <c r="BT84" s="266"/>
      <c r="BU84" s="266"/>
      <c r="BV84" s="266"/>
      <c r="BW84" s="266"/>
      <c r="BX84" s="266"/>
      <c r="BY84" s="266"/>
      <c r="BZ84" s="266"/>
      <c r="CA84" s="266"/>
      <c r="CB84" s="266"/>
      <c r="CC84" s="266"/>
      <c r="CD84" s="266"/>
      <c r="CE84" s="266"/>
      <c r="CF84" s="266"/>
      <c r="CG84" s="266"/>
      <c r="CH84" s="266"/>
      <c r="CI84" s="266"/>
      <c r="CJ84" s="266"/>
      <c r="CK84" s="266"/>
      <c r="CL84" s="266"/>
      <c r="CM84" s="266"/>
      <c r="CN84" s="266"/>
      <c r="CO84" s="266"/>
      <c r="CP84" s="266"/>
      <c r="CQ84" s="266"/>
      <c r="CR84" s="266"/>
      <c r="CS84" s="266"/>
      <c r="CT84" s="266"/>
      <c r="CU84" s="266"/>
      <c r="CV84" s="266"/>
      <c r="CW84" s="266"/>
      <c r="CX84" s="266"/>
      <c r="CY84" s="266"/>
      <c r="CZ84" s="266"/>
      <c r="DA84" s="266"/>
      <c r="DB84" s="266"/>
      <c r="DC84" s="266"/>
      <c r="DD84" s="266"/>
      <c r="DE84" s="266"/>
      <c r="DF84" s="266"/>
      <c r="DG84" s="266"/>
      <c r="DH84" s="266"/>
      <c r="DI84" s="266"/>
      <c r="DJ84" s="266"/>
      <c r="DK84" s="266"/>
      <c r="DL84" s="266"/>
    </row>
    <row r="85" spans="1:116" x14ac:dyDescent="0.35">
      <c r="A85" s="267" t="s">
        <v>9573</v>
      </c>
      <c r="B85" s="268" t="s">
        <v>9574</v>
      </c>
      <c r="C85" s="271">
        <v>0.7111070062</v>
      </c>
      <c r="D85" s="272">
        <v>10</v>
      </c>
      <c r="E85" s="271">
        <v>0</v>
      </c>
      <c r="F85" s="271" t="s">
        <v>17</v>
      </c>
      <c r="G85" s="271">
        <v>0.49233108460000002</v>
      </c>
      <c r="H85" s="271">
        <v>45.1</v>
      </c>
      <c r="I85" s="272">
        <v>0</v>
      </c>
      <c r="J85" s="272" t="str">
        <f>IFERROR(VLOOKUP($B85,'Core Indicators'!$E$3:$EU$906,147,FALSE),"x")</f>
        <v>x</v>
      </c>
      <c r="K85" s="273">
        <v>-0.31364890899999998</v>
      </c>
      <c r="L85" s="271" t="s">
        <v>17</v>
      </c>
      <c r="M85" s="272">
        <v>73</v>
      </c>
      <c r="N85" s="272">
        <v>40</v>
      </c>
      <c r="O85" s="272" t="str">
        <f>IFERROR(VLOOKUP(B85,'Core Indicators'!$E$3:$G$9906,3,FALSE),"x")</f>
        <v>x</v>
      </c>
      <c r="P85" s="272">
        <v>196850</v>
      </c>
      <c r="Q85" s="266"/>
      <c r="R85" s="266"/>
      <c r="S85" s="266"/>
      <c r="T85" s="266"/>
      <c r="U85" s="266"/>
      <c r="V85" s="266"/>
      <c r="W85" s="266"/>
      <c r="X85" s="266"/>
      <c r="Y85" s="266"/>
      <c r="Z85" s="266"/>
      <c r="AA85" s="266"/>
      <c r="AB85" s="266"/>
      <c r="AC85" s="266"/>
      <c r="AD85" s="266"/>
      <c r="AE85" s="266"/>
      <c r="AF85" s="266"/>
      <c r="AG85" s="266"/>
      <c r="AH85" s="266"/>
      <c r="AI85" s="266"/>
      <c r="AJ85" s="266"/>
      <c r="AK85" s="266"/>
      <c r="AL85" s="266"/>
      <c r="AM85" s="266"/>
      <c r="AN85" s="266"/>
      <c r="AO85" s="266"/>
      <c r="AP85" s="266"/>
      <c r="AQ85" s="266"/>
      <c r="AR85" s="266"/>
      <c r="AS85" s="266"/>
      <c r="AT85" s="266"/>
      <c r="AU85" s="266"/>
      <c r="AV85" s="266"/>
      <c r="AW85" s="266"/>
      <c r="AX85" s="266"/>
      <c r="AY85" s="266"/>
      <c r="AZ85" s="266"/>
      <c r="BA85" s="266"/>
      <c r="BB85" s="266"/>
      <c r="BC85" s="266"/>
      <c r="BD85" s="266"/>
      <c r="BE85" s="266"/>
      <c r="BF85" s="266"/>
      <c r="BG85" s="266"/>
      <c r="BH85" s="266"/>
      <c r="BI85" s="266"/>
      <c r="BJ85" s="266"/>
      <c r="BK85" s="266"/>
      <c r="BL85" s="266"/>
      <c r="BM85" s="266"/>
      <c r="BN85" s="266"/>
      <c r="BO85" s="266"/>
      <c r="BP85" s="266"/>
      <c r="BQ85" s="266"/>
      <c r="BR85" s="266"/>
      <c r="BS85" s="266"/>
      <c r="BT85" s="266"/>
      <c r="BU85" s="266"/>
      <c r="BV85" s="266"/>
      <c r="BW85" s="266"/>
      <c r="BX85" s="266"/>
      <c r="BY85" s="266"/>
      <c r="BZ85" s="266"/>
      <c r="CA85" s="266"/>
      <c r="CB85" s="266"/>
      <c r="CC85" s="266"/>
      <c r="CD85" s="266"/>
      <c r="CE85" s="266"/>
      <c r="CF85" s="266"/>
      <c r="CG85" s="266"/>
      <c r="CH85" s="266"/>
      <c r="CI85" s="266"/>
      <c r="CJ85" s="266"/>
      <c r="CK85" s="266"/>
      <c r="CL85" s="266"/>
      <c r="CM85" s="266"/>
      <c r="CN85" s="266"/>
      <c r="CO85" s="266"/>
      <c r="CP85" s="266"/>
      <c r="CQ85" s="266"/>
      <c r="CR85" s="266"/>
      <c r="CS85" s="266"/>
      <c r="CT85" s="266"/>
      <c r="CU85" s="266"/>
      <c r="CV85" s="266"/>
      <c r="CW85" s="266"/>
      <c r="CX85" s="266"/>
      <c r="CY85" s="266"/>
      <c r="CZ85" s="266"/>
      <c r="DA85" s="266"/>
      <c r="DB85" s="266"/>
      <c r="DC85" s="266"/>
      <c r="DD85" s="266"/>
      <c r="DE85" s="266"/>
      <c r="DF85" s="266"/>
      <c r="DG85" s="266"/>
      <c r="DH85" s="266"/>
      <c r="DI85" s="266"/>
      <c r="DJ85" s="266"/>
      <c r="DK85" s="266"/>
      <c r="DL85" s="266"/>
    </row>
    <row r="86" spans="1:116" x14ac:dyDescent="0.35">
      <c r="A86" s="267" t="s">
        <v>9575</v>
      </c>
      <c r="B86" s="268" t="s">
        <v>9576</v>
      </c>
      <c r="C86" s="271" t="s">
        <v>17</v>
      </c>
      <c r="D86" s="272" t="s">
        <v>17</v>
      </c>
      <c r="E86" s="271" t="s">
        <v>17</v>
      </c>
      <c r="F86" s="271" t="s">
        <v>17</v>
      </c>
      <c r="G86" s="271" t="s">
        <v>17</v>
      </c>
      <c r="H86" s="271" t="s">
        <v>17</v>
      </c>
      <c r="I86" s="272" t="s">
        <v>17</v>
      </c>
      <c r="J86" s="272" t="str">
        <f>IFERROR(VLOOKUP($B86,'Core Indicators'!$E$3:$EU$906,147,FALSE),"x")</f>
        <v>x</v>
      </c>
      <c r="K86" s="273">
        <v>1.2792032959999999</v>
      </c>
      <c r="L86" s="271" t="s">
        <v>17</v>
      </c>
      <c r="M86" s="272">
        <v>41</v>
      </c>
      <c r="N86" s="272">
        <v>75</v>
      </c>
      <c r="O86" s="272" t="str">
        <f>IFERROR(VLOOKUP(B86,'Core Indicators'!$E$3:$G$9906,3,FALSE),"x")</f>
        <v>x</v>
      </c>
      <c r="P86" s="272" t="s">
        <v>17</v>
      </c>
      <c r="Q86" s="266"/>
      <c r="R86" s="266"/>
      <c r="S86" s="266"/>
      <c r="T86" s="266"/>
      <c r="U86" s="266"/>
      <c r="V86" s="266"/>
      <c r="W86" s="266"/>
      <c r="X86" s="266"/>
      <c r="Y86" s="266"/>
      <c r="Z86" s="266"/>
      <c r="AA86" s="266"/>
      <c r="AB86" s="266"/>
      <c r="AC86" s="266"/>
      <c r="AD86" s="266"/>
      <c r="AE86" s="266"/>
      <c r="AF86" s="266"/>
      <c r="AG86" s="266"/>
      <c r="AH86" s="266"/>
      <c r="AI86" s="266"/>
      <c r="AJ86" s="266"/>
      <c r="AK86" s="266"/>
      <c r="AL86" s="266"/>
      <c r="AM86" s="266"/>
      <c r="AN86" s="266"/>
      <c r="AO86" s="266"/>
      <c r="AP86" s="266"/>
      <c r="AQ86" s="266"/>
      <c r="AR86" s="266"/>
      <c r="AS86" s="266"/>
      <c r="AT86" s="266"/>
      <c r="AU86" s="266"/>
      <c r="AV86" s="266"/>
      <c r="AW86" s="266"/>
      <c r="AX86" s="266"/>
      <c r="AY86" s="266"/>
      <c r="AZ86" s="266"/>
      <c r="BA86" s="266"/>
      <c r="BB86" s="266"/>
      <c r="BC86" s="266"/>
      <c r="BD86" s="266"/>
      <c r="BE86" s="266"/>
      <c r="BF86" s="266"/>
      <c r="BG86" s="266"/>
      <c r="BH86" s="266"/>
      <c r="BI86" s="266"/>
      <c r="BJ86" s="266"/>
      <c r="BK86" s="266"/>
      <c r="BL86" s="266"/>
      <c r="BM86" s="266"/>
      <c r="BN86" s="266"/>
      <c r="BO86" s="266"/>
      <c r="BP86" s="266"/>
      <c r="BQ86" s="266"/>
      <c r="BR86" s="266"/>
      <c r="BS86" s="266"/>
      <c r="BT86" s="266"/>
      <c r="BU86" s="266"/>
      <c r="BV86" s="266"/>
      <c r="BW86" s="266"/>
      <c r="BX86" s="266"/>
      <c r="BY86" s="266"/>
      <c r="BZ86" s="266"/>
      <c r="CA86" s="266"/>
      <c r="CB86" s="266"/>
      <c r="CC86" s="266"/>
      <c r="CD86" s="266"/>
      <c r="CE86" s="266"/>
      <c r="CF86" s="266"/>
      <c r="CG86" s="266"/>
      <c r="CH86" s="266"/>
      <c r="CI86" s="266"/>
      <c r="CJ86" s="266"/>
      <c r="CK86" s="266"/>
      <c r="CL86" s="266"/>
      <c r="CM86" s="266"/>
      <c r="CN86" s="266"/>
      <c r="CO86" s="266"/>
      <c r="CP86" s="266"/>
      <c r="CQ86" s="266"/>
      <c r="CR86" s="266"/>
      <c r="CS86" s="266"/>
      <c r="CT86" s="266"/>
      <c r="CU86" s="266"/>
      <c r="CV86" s="266"/>
      <c r="CW86" s="266"/>
      <c r="CX86" s="266"/>
      <c r="CY86" s="266"/>
      <c r="CZ86" s="266"/>
      <c r="DA86" s="266"/>
      <c r="DB86" s="266"/>
      <c r="DC86" s="266"/>
      <c r="DD86" s="266"/>
      <c r="DE86" s="266"/>
      <c r="DF86" s="266"/>
      <c r="DG86" s="266"/>
      <c r="DH86" s="266"/>
      <c r="DI86" s="266"/>
      <c r="DJ86" s="266"/>
      <c r="DK86" s="266"/>
      <c r="DL86" s="266"/>
    </row>
    <row r="87" spans="1:116" x14ac:dyDescent="0.35">
      <c r="A87" s="267" t="s">
        <v>3058</v>
      </c>
      <c r="B87" s="268" t="s">
        <v>9577</v>
      </c>
      <c r="C87" s="271">
        <v>0.16674395219999999</v>
      </c>
      <c r="D87" s="272">
        <v>9</v>
      </c>
      <c r="E87" s="271">
        <v>6.8000000000000005E-2</v>
      </c>
      <c r="F87" s="271">
        <v>4.75</v>
      </c>
      <c r="G87" s="271">
        <v>0.47928705150000001</v>
      </c>
      <c r="H87" s="271">
        <v>48.2</v>
      </c>
      <c r="I87" s="272">
        <v>3</v>
      </c>
      <c r="J87" s="272">
        <f>IFERROR(VLOOKUP($B87,'Core Indicators'!$E$3:$EU$906,147,FALSE),"x")</f>
        <v>216</v>
      </c>
      <c r="K87" s="273">
        <v>-1.0170993800000001</v>
      </c>
      <c r="L87" s="271">
        <v>4.91</v>
      </c>
      <c r="M87" s="272">
        <v>48</v>
      </c>
      <c r="N87" s="272">
        <v>23</v>
      </c>
      <c r="O87" s="272">
        <f>IFERROR(VLOOKUP(B87,'Core Indicators'!$E$3:$G$9906,3,FALSE),"x")</f>
        <v>10800000</v>
      </c>
      <c r="P87" s="272">
        <v>111890</v>
      </c>
      <c r="Q87" s="266"/>
      <c r="R87" s="266"/>
      <c r="S87" s="266"/>
      <c r="T87" s="266"/>
      <c r="U87" s="266"/>
      <c r="V87" s="266"/>
      <c r="W87" s="266"/>
      <c r="X87" s="266"/>
      <c r="Y87" s="266"/>
      <c r="Z87" s="266"/>
      <c r="AA87" s="266"/>
      <c r="AB87" s="266"/>
      <c r="AC87" s="266"/>
      <c r="AD87" s="266"/>
      <c r="AE87" s="266"/>
      <c r="AF87" s="266"/>
      <c r="AG87" s="266"/>
      <c r="AH87" s="266"/>
      <c r="AI87" s="266"/>
      <c r="AJ87" s="266"/>
      <c r="AK87" s="266"/>
      <c r="AL87" s="266"/>
      <c r="AM87" s="266"/>
      <c r="AN87" s="266"/>
      <c r="AO87" s="266"/>
      <c r="AP87" s="266"/>
      <c r="AQ87" s="266"/>
      <c r="AR87" s="266"/>
      <c r="AS87" s="266"/>
      <c r="AT87" s="266"/>
      <c r="AU87" s="266"/>
      <c r="AV87" s="266"/>
      <c r="AW87" s="266"/>
      <c r="AX87" s="266"/>
      <c r="AY87" s="266"/>
      <c r="AZ87" s="266"/>
      <c r="BA87" s="266"/>
      <c r="BB87" s="266"/>
      <c r="BC87" s="266"/>
      <c r="BD87" s="266"/>
      <c r="BE87" s="266"/>
      <c r="BF87" s="266"/>
      <c r="BG87" s="266"/>
      <c r="BH87" s="266"/>
      <c r="BI87" s="266"/>
      <c r="BJ87" s="266"/>
      <c r="BK87" s="266"/>
      <c r="BL87" s="266"/>
      <c r="BM87" s="266"/>
      <c r="BN87" s="266"/>
      <c r="BO87" s="266"/>
      <c r="BP87" s="266"/>
      <c r="BQ87" s="266"/>
      <c r="BR87" s="266"/>
      <c r="BS87" s="266"/>
      <c r="BT87" s="266"/>
      <c r="BU87" s="266"/>
      <c r="BV87" s="266"/>
      <c r="BW87" s="266"/>
      <c r="BX87" s="266"/>
      <c r="BY87" s="266"/>
      <c r="BZ87" s="266"/>
      <c r="CA87" s="266"/>
      <c r="CB87" s="266"/>
      <c r="CC87" s="266"/>
      <c r="CD87" s="266"/>
      <c r="CE87" s="266"/>
      <c r="CF87" s="266"/>
      <c r="CG87" s="266"/>
      <c r="CH87" s="266"/>
      <c r="CI87" s="266"/>
      <c r="CJ87" s="266"/>
      <c r="CK87" s="266"/>
      <c r="CL87" s="266"/>
      <c r="CM87" s="266"/>
      <c r="CN87" s="266"/>
      <c r="CO87" s="266"/>
      <c r="CP87" s="266"/>
      <c r="CQ87" s="266"/>
      <c r="CR87" s="266"/>
      <c r="CS87" s="266"/>
      <c r="CT87" s="266"/>
      <c r="CU87" s="266"/>
      <c r="CV87" s="266"/>
      <c r="CW87" s="266"/>
      <c r="CX87" s="266"/>
      <c r="CY87" s="266"/>
      <c r="CZ87" s="266"/>
      <c r="DA87" s="266"/>
      <c r="DB87" s="266"/>
      <c r="DC87" s="266"/>
      <c r="DD87" s="266"/>
      <c r="DE87" s="266"/>
      <c r="DF87" s="266"/>
      <c r="DG87" s="266"/>
      <c r="DH87" s="266"/>
      <c r="DI87" s="266"/>
      <c r="DJ87" s="266"/>
      <c r="DK87" s="266"/>
      <c r="DL87" s="266"/>
    </row>
    <row r="88" spans="1:116" x14ac:dyDescent="0.35">
      <c r="A88" s="267" t="s">
        <v>9578</v>
      </c>
      <c r="B88" s="268" t="s">
        <v>9579</v>
      </c>
      <c r="C88" s="271">
        <v>0.1808372083</v>
      </c>
      <c r="D88" s="272">
        <v>11</v>
      </c>
      <c r="E88" s="271">
        <v>1.6799999999999999E-2</v>
      </c>
      <c r="F88" s="271">
        <v>8.5500000000000007</v>
      </c>
      <c r="G88" s="271">
        <v>0.1224165438</v>
      </c>
      <c r="H88" s="271">
        <v>29.7</v>
      </c>
      <c r="I88" s="272">
        <v>1</v>
      </c>
      <c r="J88" s="272" t="str">
        <f>IFERROR(VLOOKUP($B88,'Core Indicators'!$E$3:$EU$906,147,FALSE),"x")</f>
        <v>x</v>
      </c>
      <c r="K88" s="273">
        <v>0.36811631900000003</v>
      </c>
      <c r="L88" s="271">
        <v>8.56</v>
      </c>
      <c r="M88" s="272">
        <v>83</v>
      </c>
      <c r="N88" s="272">
        <v>50</v>
      </c>
      <c r="O88" s="272" t="str">
        <f>IFERROR(VLOOKUP(B88,'Core Indicators'!$E$3:$G$9906,3,FALSE),"x")</f>
        <v>x</v>
      </c>
      <c r="P88" s="272">
        <v>55960</v>
      </c>
      <c r="Q88" s="266"/>
      <c r="R88" s="266"/>
      <c r="S88" s="266"/>
      <c r="T88" s="266"/>
      <c r="U88" s="266"/>
      <c r="V88" s="266"/>
      <c r="W88" s="266"/>
      <c r="X88" s="266"/>
      <c r="Y88" s="266"/>
      <c r="Z88" s="266"/>
      <c r="AA88" s="266"/>
      <c r="AB88" s="266"/>
      <c r="AC88" s="266"/>
      <c r="AD88" s="266"/>
      <c r="AE88" s="266"/>
      <c r="AF88" s="266"/>
      <c r="AG88" s="266"/>
      <c r="AH88" s="266"/>
      <c r="AI88" s="266"/>
      <c r="AJ88" s="266"/>
      <c r="AK88" s="266"/>
      <c r="AL88" s="266"/>
      <c r="AM88" s="266"/>
      <c r="AN88" s="266"/>
      <c r="AO88" s="266"/>
      <c r="AP88" s="266"/>
      <c r="AQ88" s="266"/>
      <c r="AR88" s="266"/>
      <c r="AS88" s="266"/>
      <c r="AT88" s="266"/>
      <c r="AU88" s="266"/>
      <c r="AV88" s="266"/>
      <c r="AW88" s="266"/>
      <c r="AX88" s="266"/>
      <c r="AY88" s="266"/>
      <c r="AZ88" s="266"/>
      <c r="BA88" s="266"/>
      <c r="BB88" s="266"/>
      <c r="BC88" s="266"/>
      <c r="BD88" s="266"/>
      <c r="BE88" s="266"/>
      <c r="BF88" s="266"/>
      <c r="BG88" s="266"/>
      <c r="BH88" s="266"/>
      <c r="BI88" s="266"/>
      <c r="BJ88" s="266"/>
      <c r="BK88" s="266"/>
      <c r="BL88" s="266"/>
      <c r="BM88" s="266"/>
      <c r="BN88" s="266"/>
      <c r="BO88" s="266"/>
      <c r="BP88" s="266"/>
      <c r="BQ88" s="266"/>
      <c r="BR88" s="266"/>
      <c r="BS88" s="266"/>
      <c r="BT88" s="266"/>
      <c r="BU88" s="266"/>
      <c r="BV88" s="266"/>
      <c r="BW88" s="266"/>
      <c r="BX88" s="266"/>
      <c r="BY88" s="266"/>
      <c r="BZ88" s="266"/>
      <c r="CA88" s="266"/>
      <c r="CB88" s="266"/>
      <c r="CC88" s="266"/>
      <c r="CD88" s="266"/>
      <c r="CE88" s="266"/>
      <c r="CF88" s="266"/>
      <c r="CG88" s="266"/>
      <c r="CH88" s="266"/>
      <c r="CI88" s="266"/>
      <c r="CJ88" s="266"/>
      <c r="CK88" s="266"/>
      <c r="CL88" s="266"/>
      <c r="CM88" s="266"/>
      <c r="CN88" s="266"/>
      <c r="CO88" s="266"/>
      <c r="CP88" s="266"/>
      <c r="CQ88" s="266"/>
      <c r="CR88" s="266"/>
      <c r="CS88" s="266"/>
      <c r="CT88" s="266"/>
      <c r="CU88" s="266"/>
      <c r="CV88" s="266"/>
      <c r="CW88" s="266"/>
      <c r="CX88" s="266"/>
      <c r="CY88" s="266"/>
      <c r="CZ88" s="266"/>
      <c r="DA88" s="266"/>
      <c r="DB88" s="266"/>
      <c r="DC88" s="266"/>
      <c r="DD88" s="266"/>
      <c r="DE88" s="266"/>
      <c r="DF88" s="266"/>
      <c r="DG88" s="266"/>
      <c r="DH88" s="266"/>
      <c r="DI88" s="266"/>
      <c r="DJ88" s="266"/>
      <c r="DK88" s="266"/>
      <c r="DL88" s="266"/>
    </row>
    <row r="89" spans="1:116" x14ac:dyDescent="0.35">
      <c r="A89" s="267" t="s">
        <v>3070</v>
      </c>
      <c r="B89" s="268" t="s">
        <v>9580</v>
      </c>
      <c r="C89" s="271">
        <v>0</v>
      </c>
      <c r="D89" s="272">
        <v>8</v>
      </c>
      <c r="E89" s="271">
        <v>0</v>
      </c>
      <c r="F89" s="271">
        <v>2.483333333</v>
      </c>
      <c r="G89" s="271">
        <v>0.61954366890000001</v>
      </c>
      <c r="H89" s="271">
        <v>41.1</v>
      </c>
      <c r="I89" s="272">
        <v>5</v>
      </c>
      <c r="J89" s="272">
        <f>IFERROR(VLOOKUP($B89,'Core Indicators'!$E$3:$EU$906,147,FALSE),"x")</f>
        <v>602</v>
      </c>
      <c r="K89" s="273">
        <v>-1.377360702</v>
      </c>
      <c r="L89" s="271">
        <v>2.4700000000000002</v>
      </c>
      <c r="M89" s="272">
        <v>30</v>
      </c>
      <c r="N89" s="272">
        <v>17</v>
      </c>
      <c r="O89" s="272">
        <f>IFERROR(VLOOKUP(B89,'Core Indicators'!$E$3:$G$9906,3,FALSE),"x")</f>
        <v>11900000</v>
      </c>
      <c r="P89" s="272">
        <v>27560</v>
      </c>
      <c r="Q89" s="266"/>
      <c r="R89" s="266"/>
      <c r="S89" s="266"/>
      <c r="T89" s="266"/>
      <c r="U89" s="266"/>
      <c r="V89" s="266"/>
      <c r="W89" s="266"/>
      <c r="X89" s="266"/>
      <c r="Y89" s="266"/>
      <c r="Z89" s="266"/>
      <c r="AA89" s="266"/>
      <c r="AB89" s="266"/>
      <c r="AC89" s="266"/>
      <c r="AD89" s="266"/>
      <c r="AE89" s="266"/>
      <c r="AF89" s="266"/>
      <c r="AG89" s="266"/>
      <c r="AH89" s="266"/>
      <c r="AI89" s="266"/>
      <c r="AJ89" s="266"/>
      <c r="AK89" s="266"/>
      <c r="AL89" s="266"/>
      <c r="AM89" s="266"/>
      <c r="AN89" s="266"/>
      <c r="AO89" s="266"/>
      <c r="AP89" s="266"/>
      <c r="AQ89" s="266"/>
      <c r="AR89" s="266"/>
      <c r="AS89" s="266"/>
      <c r="AT89" s="266"/>
      <c r="AU89" s="266"/>
      <c r="AV89" s="266"/>
      <c r="AW89" s="266"/>
      <c r="AX89" s="266"/>
      <c r="AY89" s="266"/>
      <c r="AZ89" s="266"/>
      <c r="BA89" s="266"/>
      <c r="BB89" s="266"/>
      <c r="BC89" s="266"/>
      <c r="BD89" s="266"/>
      <c r="BE89" s="266"/>
      <c r="BF89" s="266"/>
      <c r="BG89" s="266"/>
      <c r="BH89" s="266"/>
      <c r="BI89" s="266"/>
      <c r="BJ89" s="266"/>
      <c r="BK89" s="266"/>
      <c r="BL89" s="266"/>
      <c r="BM89" s="266"/>
      <c r="BN89" s="266"/>
      <c r="BO89" s="266"/>
      <c r="BP89" s="266"/>
      <c r="BQ89" s="266"/>
      <c r="BR89" s="266"/>
      <c r="BS89" s="266"/>
      <c r="BT89" s="266"/>
      <c r="BU89" s="266"/>
      <c r="BV89" s="266"/>
      <c r="BW89" s="266"/>
      <c r="BX89" s="266"/>
      <c r="BY89" s="266"/>
      <c r="BZ89" s="266"/>
      <c r="CA89" s="266"/>
      <c r="CB89" s="266"/>
      <c r="CC89" s="266"/>
      <c r="CD89" s="266"/>
      <c r="CE89" s="266"/>
      <c r="CF89" s="266"/>
      <c r="CG89" s="266"/>
      <c r="CH89" s="266"/>
      <c r="CI89" s="266"/>
      <c r="CJ89" s="266"/>
      <c r="CK89" s="266"/>
      <c r="CL89" s="266"/>
      <c r="CM89" s="266"/>
      <c r="CN89" s="266"/>
      <c r="CO89" s="266"/>
      <c r="CP89" s="266"/>
      <c r="CQ89" s="266"/>
      <c r="CR89" s="266"/>
      <c r="CS89" s="266"/>
      <c r="CT89" s="266"/>
      <c r="CU89" s="266"/>
      <c r="CV89" s="266"/>
      <c r="CW89" s="266"/>
      <c r="CX89" s="266"/>
      <c r="CY89" s="266"/>
      <c r="CZ89" s="266"/>
      <c r="DA89" s="266"/>
      <c r="DB89" s="266"/>
      <c r="DC89" s="266"/>
      <c r="DD89" s="266"/>
      <c r="DE89" s="266"/>
      <c r="DF89" s="266"/>
      <c r="DG89" s="266"/>
      <c r="DH89" s="266"/>
      <c r="DI89" s="266"/>
      <c r="DJ89" s="266"/>
      <c r="DK89" s="266"/>
      <c r="DL89" s="266"/>
    </row>
    <row r="90" spans="1:116" x14ac:dyDescent="0.35">
      <c r="A90" s="267" t="s">
        <v>2519</v>
      </c>
      <c r="B90" s="268" t="s">
        <v>9581</v>
      </c>
      <c r="C90" s="271">
        <v>0.18750004279999999</v>
      </c>
      <c r="D90" s="272">
        <v>11</v>
      </c>
      <c r="E90" s="271">
        <v>0.05</v>
      </c>
      <c r="F90" s="271">
        <v>6.3</v>
      </c>
      <c r="G90" s="271">
        <v>0.25845412979999999</v>
      </c>
      <c r="H90" s="271">
        <v>29.6</v>
      </c>
      <c r="I90" s="272">
        <v>1</v>
      </c>
      <c r="J90" s="272">
        <f>IFERROR(VLOOKUP($B90,'Core Indicators'!$E$3:$EU$906,147,FALSE),"x")</f>
        <v>0</v>
      </c>
      <c r="K90" s="273">
        <v>0.42367401700000001</v>
      </c>
      <c r="L90" s="271">
        <v>6.56</v>
      </c>
      <c r="M90" s="272">
        <v>65</v>
      </c>
      <c r="N90" s="272">
        <v>42</v>
      </c>
      <c r="O90" s="272">
        <f>IFERROR(VLOOKUP(B90,'Core Indicators'!$E$3:$G$9906,3,FALSE),"x")</f>
        <v>9652000</v>
      </c>
      <c r="P90" s="272">
        <v>91260</v>
      </c>
      <c r="Q90" s="266"/>
      <c r="R90" s="266"/>
      <c r="S90" s="266"/>
      <c r="T90" s="266"/>
      <c r="U90" s="266"/>
      <c r="V90" s="266"/>
      <c r="W90" s="266"/>
      <c r="X90" s="266"/>
      <c r="Y90" s="266"/>
      <c r="Z90" s="266"/>
      <c r="AA90" s="266"/>
      <c r="AB90" s="266"/>
      <c r="AC90" s="266"/>
      <c r="AD90" s="266"/>
      <c r="AE90" s="266"/>
      <c r="AF90" s="266"/>
      <c r="AG90" s="266"/>
      <c r="AH90" s="266"/>
      <c r="AI90" s="266"/>
      <c r="AJ90" s="266"/>
      <c r="AK90" s="266"/>
      <c r="AL90" s="266"/>
      <c r="AM90" s="266"/>
      <c r="AN90" s="266"/>
      <c r="AO90" s="266"/>
      <c r="AP90" s="266"/>
      <c r="AQ90" s="266"/>
      <c r="AR90" s="266"/>
      <c r="AS90" s="266"/>
      <c r="AT90" s="266"/>
      <c r="AU90" s="266"/>
      <c r="AV90" s="266"/>
      <c r="AW90" s="266"/>
      <c r="AX90" s="266"/>
      <c r="AY90" s="266"/>
      <c r="AZ90" s="266"/>
      <c r="BA90" s="266"/>
      <c r="BB90" s="266"/>
      <c r="BC90" s="266"/>
      <c r="BD90" s="266"/>
      <c r="BE90" s="266"/>
      <c r="BF90" s="266"/>
      <c r="BG90" s="266"/>
      <c r="BH90" s="266"/>
      <c r="BI90" s="266"/>
      <c r="BJ90" s="266"/>
      <c r="BK90" s="266"/>
      <c r="BL90" s="266"/>
      <c r="BM90" s="266"/>
      <c r="BN90" s="266"/>
      <c r="BO90" s="266"/>
      <c r="BP90" s="266"/>
      <c r="BQ90" s="266"/>
      <c r="BR90" s="266"/>
      <c r="BS90" s="266"/>
      <c r="BT90" s="266"/>
      <c r="BU90" s="266"/>
      <c r="BV90" s="266"/>
      <c r="BW90" s="266"/>
      <c r="BX90" s="266"/>
      <c r="BY90" s="266"/>
      <c r="BZ90" s="266"/>
      <c r="CA90" s="266"/>
      <c r="CB90" s="266"/>
      <c r="CC90" s="266"/>
      <c r="CD90" s="266"/>
      <c r="CE90" s="266"/>
      <c r="CF90" s="266"/>
      <c r="CG90" s="266"/>
      <c r="CH90" s="266"/>
      <c r="CI90" s="266"/>
      <c r="CJ90" s="266"/>
      <c r="CK90" s="266"/>
      <c r="CL90" s="266"/>
      <c r="CM90" s="266"/>
      <c r="CN90" s="266"/>
      <c r="CO90" s="266"/>
      <c r="CP90" s="266"/>
      <c r="CQ90" s="266"/>
      <c r="CR90" s="266"/>
      <c r="CS90" s="266"/>
      <c r="CT90" s="266"/>
      <c r="CU90" s="266"/>
      <c r="CV90" s="266"/>
      <c r="CW90" s="266"/>
      <c r="CX90" s="266"/>
      <c r="CY90" s="266"/>
      <c r="CZ90" s="266"/>
      <c r="DA90" s="266"/>
      <c r="DB90" s="266"/>
      <c r="DC90" s="266"/>
      <c r="DD90" s="266"/>
      <c r="DE90" s="266"/>
      <c r="DF90" s="266"/>
      <c r="DG90" s="266"/>
      <c r="DH90" s="266"/>
      <c r="DI90" s="266"/>
      <c r="DJ90" s="266"/>
      <c r="DK90" s="266"/>
      <c r="DL90" s="266"/>
    </row>
    <row r="91" spans="1:116" x14ac:dyDescent="0.35">
      <c r="A91" s="267" t="s">
        <v>365</v>
      </c>
      <c r="B91" s="268" t="s">
        <v>9582</v>
      </c>
      <c r="C91" s="271">
        <v>0.774848922</v>
      </c>
      <c r="D91" s="272">
        <v>5</v>
      </c>
      <c r="E91" s="271">
        <v>0.10680000000000001</v>
      </c>
      <c r="F91" s="271">
        <v>6.3</v>
      </c>
      <c r="G91" s="271">
        <v>0.45129165370000002</v>
      </c>
      <c r="H91" s="271">
        <v>37.9</v>
      </c>
      <c r="I91" s="272">
        <v>3</v>
      </c>
      <c r="J91" s="272">
        <f>IFERROR(VLOOKUP($B91,'Core Indicators'!$E$3:$EU$906,147,FALSE),"x")</f>
        <v>55</v>
      </c>
      <c r="K91" s="273">
        <v>-0.188954651</v>
      </c>
      <c r="L91" s="271">
        <v>6.19</v>
      </c>
      <c r="M91" s="272">
        <v>57</v>
      </c>
      <c r="N91" s="272">
        <v>34</v>
      </c>
      <c r="O91" s="272">
        <f>IFERROR(VLOOKUP(B91,'Core Indicators'!$E$3:$G$9906,3,FALSE),"x")</f>
        <v>281616000</v>
      </c>
      <c r="P91" s="272">
        <v>1892555.5</v>
      </c>
      <c r="Q91" s="266"/>
      <c r="R91" s="266"/>
      <c r="S91" s="266"/>
      <c r="T91" s="266"/>
      <c r="U91" s="266"/>
      <c r="V91" s="266"/>
      <c r="W91" s="266"/>
      <c r="X91" s="266"/>
      <c r="Y91" s="266"/>
      <c r="Z91" s="266"/>
      <c r="AA91" s="266"/>
      <c r="AB91" s="266"/>
      <c r="AC91" s="266"/>
      <c r="AD91" s="266"/>
      <c r="AE91" s="266"/>
      <c r="AF91" s="266"/>
      <c r="AG91" s="266"/>
      <c r="AH91" s="266"/>
      <c r="AI91" s="266"/>
      <c r="AJ91" s="266"/>
      <c r="AK91" s="266"/>
      <c r="AL91" s="266"/>
      <c r="AM91" s="266"/>
      <c r="AN91" s="266"/>
      <c r="AO91" s="266"/>
      <c r="AP91" s="266"/>
      <c r="AQ91" s="266"/>
      <c r="AR91" s="266"/>
      <c r="AS91" s="266"/>
      <c r="AT91" s="266"/>
      <c r="AU91" s="266"/>
      <c r="AV91" s="266"/>
      <c r="AW91" s="266"/>
      <c r="AX91" s="266"/>
      <c r="AY91" s="266"/>
      <c r="AZ91" s="266"/>
      <c r="BA91" s="266"/>
      <c r="BB91" s="266"/>
      <c r="BC91" s="266"/>
      <c r="BD91" s="266"/>
      <c r="BE91" s="266"/>
      <c r="BF91" s="266"/>
      <c r="BG91" s="266"/>
      <c r="BH91" s="266"/>
      <c r="BI91" s="266"/>
      <c r="BJ91" s="266"/>
      <c r="BK91" s="266"/>
      <c r="BL91" s="266"/>
      <c r="BM91" s="266"/>
      <c r="BN91" s="266"/>
      <c r="BO91" s="266"/>
      <c r="BP91" s="266"/>
      <c r="BQ91" s="266"/>
      <c r="BR91" s="266"/>
      <c r="BS91" s="266"/>
      <c r="BT91" s="266"/>
      <c r="BU91" s="266"/>
      <c r="BV91" s="266"/>
      <c r="BW91" s="266"/>
      <c r="BX91" s="266"/>
      <c r="BY91" s="266"/>
      <c r="BZ91" s="266"/>
      <c r="CA91" s="266"/>
      <c r="CB91" s="266"/>
      <c r="CC91" s="266"/>
      <c r="CD91" s="266"/>
      <c r="CE91" s="266"/>
      <c r="CF91" s="266"/>
      <c r="CG91" s="266"/>
      <c r="CH91" s="266"/>
      <c r="CI91" s="266"/>
      <c r="CJ91" s="266"/>
      <c r="CK91" s="266"/>
      <c r="CL91" s="266"/>
      <c r="CM91" s="266"/>
      <c r="CN91" s="266"/>
      <c r="CO91" s="266"/>
      <c r="CP91" s="266"/>
      <c r="CQ91" s="266"/>
      <c r="CR91" s="266"/>
      <c r="CS91" s="266"/>
      <c r="CT91" s="266"/>
      <c r="CU91" s="266"/>
      <c r="CV91" s="266"/>
      <c r="CW91" s="266"/>
      <c r="CX91" s="266"/>
      <c r="CY91" s="266"/>
      <c r="CZ91" s="266"/>
      <c r="DA91" s="266"/>
      <c r="DB91" s="266"/>
      <c r="DC91" s="266"/>
      <c r="DD91" s="266"/>
      <c r="DE91" s="266"/>
      <c r="DF91" s="266"/>
      <c r="DG91" s="266"/>
      <c r="DH91" s="266"/>
      <c r="DI91" s="266"/>
      <c r="DJ91" s="266"/>
      <c r="DK91" s="266"/>
      <c r="DL91" s="266"/>
    </row>
    <row r="92" spans="1:116" x14ac:dyDescent="0.35">
      <c r="A92" s="267" t="s">
        <v>3549</v>
      </c>
      <c r="B92" s="268" t="s">
        <v>9583</v>
      </c>
      <c r="C92" s="271">
        <v>0.87948376319999988</v>
      </c>
      <c r="D92" s="272">
        <v>7</v>
      </c>
      <c r="E92" s="271">
        <v>7.0000000000000001E-3</v>
      </c>
      <c r="F92" s="271">
        <v>6.1</v>
      </c>
      <c r="G92" s="271">
        <v>0.50102830359999995</v>
      </c>
      <c r="H92" s="271">
        <v>35.700000000000003</v>
      </c>
      <c r="I92" s="272">
        <v>4</v>
      </c>
      <c r="J92" s="272">
        <f>IFERROR(VLOOKUP($B92,'Core Indicators'!$E$3:$EU$906,147,FALSE),"x")</f>
        <v>105</v>
      </c>
      <c r="K92" s="273">
        <v>0.114700042</v>
      </c>
      <c r="L92" s="271">
        <v>5.84</v>
      </c>
      <c r="M92" s="272">
        <v>66</v>
      </c>
      <c r="N92" s="272">
        <v>39</v>
      </c>
      <c r="O92" s="272">
        <f>IFERROR(VLOOKUP(B92,'Core Indicators'!$E$3:$G$9906,3,FALSE),"x")</f>
        <v>1450936000</v>
      </c>
      <c r="P92" s="272">
        <v>2973190</v>
      </c>
      <c r="Q92" s="266"/>
      <c r="R92" s="266"/>
      <c r="S92" s="266"/>
      <c r="T92" s="266"/>
      <c r="U92" s="266"/>
      <c r="V92" s="266"/>
      <c r="W92" s="266"/>
      <c r="X92" s="266"/>
      <c r="Y92" s="266"/>
      <c r="Z92" s="266"/>
      <c r="AA92" s="266"/>
      <c r="AB92" s="266"/>
      <c r="AC92" s="266"/>
      <c r="AD92" s="266"/>
      <c r="AE92" s="266"/>
      <c r="AF92" s="266"/>
      <c r="AG92" s="266"/>
      <c r="AH92" s="266"/>
      <c r="AI92" s="266"/>
      <c r="AJ92" s="266"/>
      <c r="AK92" s="266"/>
      <c r="AL92" s="266"/>
      <c r="AM92" s="266"/>
      <c r="AN92" s="266"/>
      <c r="AO92" s="266"/>
      <c r="AP92" s="266"/>
      <c r="AQ92" s="266"/>
      <c r="AR92" s="266"/>
      <c r="AS92" s="266"/>
      <c r="AT92" s="266"/>
      <c r="AU92" s="266"/>
      <c r="AV92" s="266"/>
      <c r="AW92" s="266"/>
      <c r="AX92" s="266"/>
      <c r="AY92" s="266"/>
      <c r="AZ92" s="266"/>
      <c r="BA92" s="266"/>
      <c r="BB92" s="266"/>
      <c r="BC92" s="266"/>
      <c r="BD92" s="266"/>
      <c r="BE92" s="266"/>
      <c r="BF92" s="266"/>
      <c r="BG92" s="266"/>
      <c r="BH92" s="266"/>
      <c r="BI92" s="266"/>
      <c r="BJ92" s="266"/>
      <c r="BK92" s="266"/>
      <c r="BL92" s="266"/>
      <c r="BM92" s="266"/>
      <c r="BN92" s="266"/>
      <c r="BO92" s="266"/>
      <c r="BP92" s="266"/>
      <c r="BQ92" s="266"/>
      <c r="BR92" s="266"/>
      <c r="BS92" s="266"/>
      <c r="BT92" s="266"/>
      <c r="BU92" s="266"/>
      <c r="BV92" s="266"/>
      <c r="BW92" s="266"/>
      <c r="BX92" s="266"/>
      <c r="BY92" s="266"/>
      <c r="BZ92" s="266"/>
      <c r="CA92" s="266"/>
      <c r="CB92" s="266"/>
      <c r="CC92" s="266"/>
      <c r="CD92" s="266"/>
      <c r="CE92" s="266"/>
      <c r="CF92" s="266"/>
      <c r="CG92" s="266"/>
      <c r="CH92" s="266"/>
      <c r="CI92" s="266"/>
      <c r="CJ92" s="266"/>
      <c r="CK92" s="266"/>
      <c r="CL92" s="266"/>
      <c r="CM92" s="266"/>
      <c r="CN92" s="266"/>
      <c r="CO92" s="266"/>
      <c r="CP92" s="266"/>
      <c r="CQ92" s="266"/>
      <c r="CR92" s="266"/>
      <c r="CS92" s="266"/>
      <c r="CT92" s="266"/>
      <c r="CU92" s="266"/>
      <c r="CV92" s="266"/>
      <c r="CW92" s="266"/>
      <c r="CX92" s="266"/>
      <c r="CY92" s="266"/>
      <c r="CZ92" s="266"/>
      <c r="DA92" s="266"/>
      <c r="DB92" s="266"/>
      <c r="DC92" s="266"/>
      <c r="DD92" s="266"/>
      <c r="DE92" s="266"/>
      <c r="DF92" s="266"/>
      <c r="DG92" s="266"/>
      <c r="DH92" s="266"/>
      <c r="DI92" s="266"/>
      <c r="DJ92" s="266"/>
      <c r="DK92" s="266"/>
      <c r="DL92" s="266"/>
    </row>
    <row r="93" spans="1:116" x14ac:dyDescent="0.35">
      <c r="A93" s="267" t="s">
        <v>9584</v>
      </c>
      <c r="B93" s="268" t="s">
        <v>9585</v>
      </c>
      <c r="C93" s="271">
        <v>0</v>
      </c>
      <c r="D93" s="272">
        <v>12</v>
      </c>
      <c r="E93" s="271">
        <v>0</v>
      </c>
      <c r="F93" s="271" t="s">
        <v>17</v>
      </c>
      <c r="G93" s="271">
        <v>9.2902528700000001E-2</v>
      </c>
      <c r="H93" s="271">
        <v>31.4</v>
      </c>
      <c r="I93" s="272">
        <v>0</v>
      </c>
      <c r="J93" s="272" t="str">
        <f>IFERROR(VLOOKUP($B93,'Core Indicators'!$E$3:$EU$906,147,FALSE),"x")</f>
        <v>x</v>
      </c>
      <c r="K93" s="273">
        <v>1.5274144409999999</v>
      </c>
      <c r="L93" s="271" t="s">
        <v>17</v>
      </c>
      <c r="M93" s="272">
        <v>97</v>
      </c>
      <c r="N93" s="272">
        <v>77</v>
      </c>
      <c r="O93" s="272" t="str">
        <f>IFERROR(VLOOKUP(B93,'Core Indicators'!$E$3:$G$9906,3,FALSE),"x")</f>
        <v>x</v>
      </c>
      <c r="P93" s="272">
        <v>68890</v>
      </c>
      <c r="Q93" s="266"/>
      <c r="R93" s="266"/>
      <c r="S93" s="266"/>
      <c r="T93" s="266"/>
      <c r="U93" s="266"/>
      <c r="V93" s="266"/>
      <c r="W93" s="266"/>
      <c r="X93" s="266"/>
      <c r="Y93" s="266"/>
      <c r="Z93" s="266"/>
      <c r="AA93" s="266"/>
      <c r="AB93" s="266"/>
      <c r="AC93" s="266"/>
      <c r="AD93" s="266"/>
      <c r="AE93" s="266"/>
      <c r="AF93" s="266"/>
      <c r="AG93" s="266"/>
      <c r="AH93" s="266"/>
      <c r="AI93" s="266"/>
      <c r="AJ93" s="266"/>
      <c r="AK93" s="266"/>
      <c r="AL93" s="266"/>
      <c r="AM93" s="266"/>
      <c r="AN93" s="266"/>
      <c r="AO93" s="266"/>
      <c r="AP93" s="266"/>
      <c r="AQ93" s="266"/>
      <c r="AR93" s="266"/>
      <c r="AS93" s="266"/>
      <c r="AT93" s="266"/>
      <c r="AU93" s="266"/>
      <c r="AV93" s="266"/>
      <c r="AW93" s="266"/>
      <c r="AX93" s="266"/>
      <c r="AY93" s="266"/>
      <c r="AZ93" s="266"/>
      <c r="BA93" s="266"/>
      <c r="BB93" s="266"/>
      <c r="BC93" s="266"/>
      <c r="BD93" s="266"/>
      <c r="BE93" s="266"/>
      <c r="BF93" s="266"/>
      <c r="BG93" s="266"/>
      <c r="BH93" s="266"/>
      <c r="BI93" s="266"/>
      <c r="BJ93" s="266"/>
      <c r="BK93" s="266"/>
      <c r="BL93" s="266"/>
      <c r="BM93" s="266"/>
      <c r="BN93" s="266"/>
      <c r="BO93" s="266"/>
      <c r="BP93" s="266"/>
      <c r="BQ93" s="266"/>
      <c r="BR93" s="266"/>
      <c r="BS93" s="266"/>
      <c r="BT93" s="266"/>
      <c r="BU93" s="266"/>
      <c r="BV93" s="266"/>
      <c r="BW93" s="266"/>
      <c r="BX93" s="266"/>
      <c r="BY93" s="266"/>
      <c r="BZ93" s="266"/>
      <c r="CA93" s="266"/>
      <c r="CB93" s="266"/>
      <c r="CC93" s="266"/>
      <c r="CD93" s="266"/>
      <c r="CE93" s="266"/>
      <c r="CF93" s="266"/>
      <c r="CG93" s="266"/>
      <c r="CH93" s="266"/>
      <c r="CI93" s="266"/>
      <c r="CJ93" s="266"/>
      <c r="CK93" s="266"/>
      <c r="CL93" s="266"/>
      <c r="CM93" s="266"/>
      <c r="CN93" s="266"/>
      <c r="CO93" s="266"/>
      <c r="CP93" s="266"/>
      <c r="CQ93" s="266"/>
      <c r="CR93" s="266"/>
      <c r="CS93" s="266"/>
      <c r="CT93" s="266"/>
      <c r="CU93" s="266"/>
      <c r="CV93" s="266"/>
      <c r="CW93" s="266"/>
      <c r="CX93" s="266"/>
      <c r="CY93" s="266"/>
      <c r="CZ93" s="266"/>
      <c r="DA93" s="266"/>
      <c r="DB93" s="266"/>
      <c r="DC93" s="266"/>
      <c r="DD93" s="266"/>
      <c r="DE93" s="266"/>
      <c r="DF93" s="266"/>
      <c r="DG93" s="266"/>
      <c r="DH93" s="266"/>
      <c r="DI93" s="266"/>
      <c r="DJ93" s="266"/>
      <c r="DK93" s="266"/>
      <c r="DL93" s="266"/>
    </row>
    <row r="94" spans="1:116" x14ac:dyDescent="0.35">
      <c r="A94" s="267" t="s">
        <v>424</v>
      </c>
      <c r="B94" s="268" t="s">
        <v>9586</v>
      </c>
      <c r="C94" s="271">
        <v>0.67411710269999991</v>
      </c>
      <c r="D94" s="272">
        <v>0</v>
      </c>
      <c r="E94" s="271">
        <v>0.1595</v>
      </c>
      <c r="F94" s="271">
        <v>2.7833333329999999</v>
      </c>
      <c r="G94" s="271">
        <v>0.49178700730000002</v>
      </c>
      <c r="H94" s="271">
        <v>34.799999999999997</v>
      </c>
      <c r="I94" s="272">
        <v>3</v>
      </c>
      <c r="J94" s="272" t="str">
        <f>IFERROR(VLOOKUP($B94,'Core Indicators'!$E$3:$EU$906,147,FALSE),"x")</f>
        <v>x</v>
      </c>
      <c r="K94" s="273">
        <v>-1.0170720820000001</v>
      </c>
      <c r="L94" s="271">
        <v>2.57</v>
      </c>
      <c r="M94" s="272">
        <v>11</v>
      </c>
      <c r="N94" s="272">
        <v>24</v>
      </c>
      <c r="O94" s="272">
        <f>IFERROR(VLOOKUP(B94,'Core Indicators'!$E$3:$G$9906,3,FALSE),"x")</f>
        <v>92418000</v>
      </c>
      <c r="P94" s="272">
        <v>1622500</v>
      </c>
      <c r="Q94" s="266"/>
      <c r="R94" s="266"/>
      <c r="S94" s="266"/>
      <c r="T94" s="266"/>
      <c r="U94" s="266"/>
      <c r="V94" s="266"/>
      <c r="W94" s="266"/>
      <c r="X94" s="266"/>
      <c r="Y94" s="266"/>
      <c r="Z94" s="266"/>
      <c r="AA94" s="266"/>
      <c r="AB94" s="266"/>
      <c r="AC94" s="266"/>
      <c r="AD94" s="266"/>
      <c r="AE94" s="266"/>
      <c r="AF94" s="266"/>
      <c r="AG94" s="266"/>
      <c r="AH94" s="266"/>
      <c r="AI94" s="266"/>
      <c r="AJ94" s="266"/>
      <c r="AK94" s="266"/>
      <c r="AL94" s="266"/>
      <c r="AM94" s="266"/>
      <c r="AN94" s="266"/>
      <c r="AO94" s="266"/>
      <c r="AP94" s="266"/>
      <c r="AQ94" s="266"/>
      <c r="AR94" s="266"/>
      <c r="AS94" s="266"/>
      <c r="AT94" s="266"/>
      <c r="AU94" s="266"/>
      <c r="AV94" s="266"/>
      <c r="AW94" s="266"/>
      <c r="AX94" s="266"/>
      <c r="AY94" s="266"/>
      <c r="AZ94" s="266"/>
      <c r="BA94" s="266"/>
      <c r="BB94" s="266"/>
      <c r="BC94" s="266"/>
      <c r="BD94" s="266"/>
      <c r="BE94" s="266"/>
      <c r="BF94" s="266"/>
      <c r="BG94" s="266"/>
      <c r="BH94" s="266"/>
      <c r="BI94" s="266"/>
      <c r="BJ94" s="266"/>
      <c r="BK94" s="266"/>
      <c r="BL94" s="266"/>
      <c r="BM94" s="266"/>
      <c r="BN94" s="266"/>
      <c r="BO94" s="266"/>
      <c r="BP94" s="266"/>
      <c r="BQ94" s="266"/>
      <c r="BR94" s="266"/>
      <c r="BS94" s="266"/>
      <c r="BT94" s="266"/>
      <c r="BU94" s="266"/>
      <c r="BV94" s="266"/>
      <c r="BW94" s="266"/>
      <c r="BX94" s="266"/>
      <c r="BY94" s="266"/>
      <c r="BZ94" s="266"/>
      <c r="CA94" s="266"/>
      <c r="CB94" s="266"/>
      <c r="CC94" s="266"/>
      <c r="CD94" s="266"/>
      <c r="CE94" s="266"/>
      <c r="CF94" s="266"/>
      <c r="CG94" s="266"/>
      <c r="CH94" s="266"/>
      <c r="CI94" s="266"/>
      <c r="CJ94" s="266"/>
      <c r="CK94" s="266"/>
      <c r="CL94" s="266"/>
      <c r="CM94" s="266"/>
      <c r="CN94" s="266"/>
      <c r="CO94" s="266"/>
      <c r="CP94" s="266"/>
      <c r="CQ94" s="266"/>
      <c r="CR94" s="266"/>
      <c r="CS94" s="266"/>
      <c r="CT94" s="266"/>
      <c r="CU94" s="266"/>
      <c r="CV94" s="266"/>
      <c r="CW94" s="266"/>
      <c r="CX94" s="266"/>
      <c r="CY94" s="266"/>
      <c r="CZ94" s="266"/>
      <c r="DA94" s="266"/>
      <c r="DB94" s="266"/>
      <c r="DC94" s="266"/>
      <c r="DD94" s="266"/>
      <c r="DE94" s="266"/>
      <c r="DF94" s="266"/>
      <c r="DG94" s="266"/>
      <c r="DH94" s="266"/>
      <c r="DI94" s="266"/>
      <c r="DJ94" s="266"/>
      <c r="DK94" s="266"/>
      <c r="DL94" s="266"/>
    </row>
    <row r="95" spans="1:116" x14ac:dyDescent="0.35">
      <c r="A95" s="267" t="s">
        <v>173</v>
      </c>
      <c r="B95" s="268" t="s">
        <v>9587</v>
      </c>
      <c r="C95" s="271">
        <v>0.54614899849999998</v>
      </c>
      <c r="D95" s="272">
        <v>2</v>
      </c>
      <c r="E95" s="271">
        <v>0</v>
      </c>
      <c r="F95" s="271">
        <v>4.4000000000000004</v>
      </c>
      <c r="G95" s="271">
        <v>0.5402728229</v>
      </c>
      <c r="H95" s="271">
        <v>29.5</v>
      </c>
      <c r="I95" s="272">
        <v>3</v>
      </c>
      <c r="J95" s="272">
        <f>IFERROR(VLOOKUP($B95,'Core Indicators'!$E$3:$EU$906,147,FALSE),"x")</f>
        <v>470</v>
      </c>
      <c r="K95" s="273">
        <v>-1.7505730390000001</v>
      </c>
      <c r="L95" s="271">
        <v>4.0599999999999996</v>
      </c>
      <c r="M95" s="272">
        <v>30</v>
      </c>
      <c r="N95" s="272">
        <v>23</v>
      </c>
      <c r="O95" s="272">
        <f>IFERROR(VLOOKUP(B95,'Core Indicators'!$E$3:$G$9906,3,FALSE),"x")</f>
        <v>45074000</v>
      </c>
      <c r="P95" s="272">
        <v>434128</v>
      </c>
      <c r="Q95" s="266"/>
      <c r="R95" s="266"/>
      <c r="S95" s="266"/>
      <c r="T95" s="266"/>
      <c r="U95" s="266"/>
      <c r="V95" s="266"/>
      <c r="W95" s="266"/>
      <c r="X95" s="266"/>
      <c r="Y95" s="266"/>
      <c r="Z95" s="266"/>
      <c r="AA95" s="266"/>
      <c r="AB95" s="266"/>
      <c r="AC95" s="266"/>
      <c r="AD95" s="266"/>
      <c r="AE95" s="266"/>
      <c r="AF95" s="266"/>
      <c r="AG95" s="266"/>
      <c r="AH95" s="266"/>
      <c r="AI95" s="266"/>
      <c r="AJ95" s="266"/>
      <c r="AK95" s="266"/>
      <c r="AL95" s="266"/>
      <c r="AM95" s="266"/>
      <c r="AN95" s="266"/>
      <c r="AO95" s="266"/>
      <c r="AP95" s="266"/>
      <c r="AQ95" s="266"/>
      <c r="AR95" s="266"/>
      <c r="AS95" s="266"/>
      <c r="AT95" s="266"/>
      <c r="AU95" s="266"/>
      <c r="AV95" s="266"/>
      <c r="AW95" s="266"/>
      <c r="AX95" s="266"/>
      <c r="AY95" s="266"/>
      <c r="AZ95" s="266"/>
      <c r="BA95" s="266"/>
      <c r="BB95" s="266"/>
      <c r="BC95" s="266"/>
      <c r="BD95" s="266"/>
      <c r="BE95" s="266"/>
      <c r="BF95" s="266"/>
      <c r="BG95" s="266"/>
      <c r="BH95" s="266"/>
      <c r="BI95" s="266"/>
      <c r="BJ95" s="266"/>
      <c r="BK95" s="266"/>
      <c r="BL95" s="266"/>
      <c r="BM95" s="266"/>
      <c r="BN95" s="266"/>
      <c r="BO95" s="266"/>
      <c r="BP95" s="266"/>
      <c r="BQ95" s="266"/>
      <c r="BR95" s="266"/>
      <c r="BS95" s="266"/>
      <c r="BT95" s="266"/>
      <c r="BU95" s="266"/>
      <c r="BV95" s="266"/>
      <c r="BW95" s="266"/>
      <c r="BX95" s="266"/>
      <c r="BY95" s="266"/>
      <c r="BZ95" s="266"/>
      <c r="CA95" s="266"/>
      <c r="CB95" s="266"/>
      <c r="CC95" s="266"/>
      <c r="CD95" s="266"/>
      <c r="CE95" s="266"/>
      <c r="CF95" s="266"/>
      <c r="CG95" s="266"/>
      <c r="CH95" s="266"/>
      <c r="CI95" s="266"/>
      <c r="CJ95" s="266"/>
      <c r="CK95" s="266"/>
      <c r="CL95" s="266"/>
      <c r="CM95" s="266"/>
      <c r="CN95" s="266"/>
      <c r="CO95" s="266"/>
      <c r="CP95" s="266"/>
      <c r="CQ95" s="266"/>
      <c r="CR95" s="266"/>
      <c r="CS95" s="266"/>
      <c r="CT95" s="266"/>
      <c r="CU95" s="266"/>
      <c r="CV95" s="266"/>
      <c r="CW95" s="266"/>
      <c r="CX95" s="266"/>
      <c r="CY95" s="266"/>
      <c r="CZ95" s="266"/>
      <c r="DA95" s="266"/>
      <c r="DB95" s="266"/>
      <c r="DC95" s="266"/>
      <c r="DD95" s="266"/>
      <c r="DE95" s="266"/>
      <c r="DF95" s="266"/>
      <c r="DG95" s="266"/>
      <c r="DH95" s="266"/>
      <c r="DI95" s="266"/>
      <c r="DJ95" s="266"/>
      <c r="DK95" s="266"/>
      <c r="DL95" s="266"/>
    </row>
    <row r="96" spans="1:116" x14ac:dyDescent="0.35">
      <c r="A96" s="267" t="s">
        <v>9588</v>
      </c>
      <c r="B96" s="268" t="s">
        <v>9589</v>
      </c>
      <c r="C96" s="271">
        <v>0</v>
      </c>
      <c r="D96" s="272">
        <v>12</v>
      </c>
      <c r="E96" s="271">
        <v>0</v>
      </c>
      <c r="F96" s="271" t="s">
        <v>17</v>
      </c>
      <c r="G96" s="271">
        <v>5.7485973699999998E-2</v>
      </c>
      <c r="H96" s="271">
        <v>26.1</v>
      </c>
      <c r="I96" s="272">
        <v>0</v>
      </c>
      <c r="J96" s="272" t="str">
        <f>IFERROR(VLOOKUP($B96,'Core Indicators'!$E$3:$EU$906,147,FALSE),"x")</f>
        <v>x</v>
      </c>
      <c r="K96" s="273">
        <v>1.703025818</v>
      </c>
      <c r="L96" s="271" t="s">
        <v>17</v>
      </c>
      <c r="M96" s="272">
        <v>94</v>
      </c>
      <c r="N96" s="272">
        <v>72</v>
      </c>
      <c r="O96" s="272" t="str">
        <f>IFERROR(VLOOKUP(B96,'Core Indicators'!$E$3:$G$9906,3,FALSE),"x")</f>
        <v>x</v>
      </c>
      <c r="P96" s="272">
        <v>100830</v>
      </c>
      <c r="Q96" s="266"/>
      <c r="R96" s="266"/>
      <c r="S96" s="266"/>
      <c r="T96" s="266"/>
      <c r="U96" s="266"/>
      <c r="V96" s="266"/>
      <c r="W96" s="266"/>
      <c r="X96" s="266"/>
      <c r="Y96" s="266"/>
      <c r="Z96" s="266"/>
      <c r="AA96" s="266"/>
      <c r="AB96" s="266"/>
      <c r="AC96" s="266"/>
      <c r="AD96" s="266"/>
      <c r="AE96" s="266"/>
      <c r="AF96" s="266"/>
      <c r="AG96" s="266"/>
      <c r="AH96" s="266"/>
      <c r="AI96" s="266"/>
      <c r="AJ96" s="266"/>
      <c r="AK96" s="266"/>
      <c r="AL96" s="266"/>
      <c r="AM96" s="266"/>
      <c r="AN96" s="266"/>
      <c r="AO96" s="266"/>
      <c r="AP96" s="266"/>
      <c r="AQ96" s="266"/>
      <c r="AR96" s="266"/>
      <c r="AS96" s="266"/>
      <c r="AT96" s="266"/>
      <c r="AU96" s="266"/>
      <c r="AV96" s="266"/>
      <c r="AW96" s="266"/>
      <c r="AX96" s="266"/>
      <c r="AY96" s="266"/>
      <c r="AZ96" s="266"/>
      <c r="BA96" s="266"/>
      <c r="BB96" s="266"/>
      <c r="BC96" s="266"/>
      <c r="BD96" s="266"/>
      <c r="BE96" s="266"/>
      <c r="BF96" s="266"/>
      <c r="BG96" s="266"/>
      <c r="BH96" s="266"/>
      <c r="BI96" s="266"/>
      <c r="BJ96" s="266"/>
      <c r="BK96" s="266"/>
      <c r="BL96" s="266"/>
      <c r="BM96" s="266"/>
      <c r="BN96" s="266"/>
      <c r="BO96" s="266"/>
      <c r="BP96" s="266"/>
      <c r="BQ96" s="266"/>
      <c r="BR96" s="266"/>
      <c r="BS96" s="266"/>
      <c r="BT96" s="266"/>
      <c r="BU96" s="266"/>
      <c r="BV96" s="266"/>
      <c r="BW96" s="266"/>
      <c r="BX96" s="266"/>
      <c r="BY96" s="266"/>
      <c r="BZ96" s="266"/>
      <c r="CA96" s="266"/>
      <c r="CB96" s="266"/>
      <c r="CC96" s="266"/>
      <c r="CD96" s="266"/>
      <c r="CE96" s="266"/>
      <c r="CF96" s="266"/>
      <c r="CG96" s="266"/>
      <c r="CH96" s="266"/>
      <c r="CI96" s="266"/>
      <c r="CJ96" s="266"/>
      <c r="CK96" s="266"/>
      <c r="CL96" s="266"/>
      <c r="CM96" s="266"/>
      <c r="CN96" s="266"/>
      <c r="CO96" s="266"/>
      <c r="CP96" s="266"/>
      <c r="CQ96" s="266"/>
      <c r="CR96" s="266"/>
      <c r="CS96" s="266"/>
      <c r="CT96" s="266"/>
      <c r="CU96" s="266"/>
      <c r="CV96" s="266"/>
      <c r="CW96" s="266"/>
      <c r="CX96" s="266"/>
      <c r="CY96" s="266"/>
      <c r="CZ96" s="266"/>
      <c r="DA96" s="266"/>
      <c r="DB96" s="266"/>
      <c r="DC96" s="266"/>
      <c r="DD96" s="266"/>
      <c r="DE96" s="266"/>
      <c r="DF96" s="266"/>
      <c r="DG96" s="266"/>
      <c r="DH96" s="266"/>
      <c r="DI96" s="266"/>
      <c r="DJ96" s="266"/>
      <c r="DK96" s="266"/>
      <c r="DL96" s="266"/>
    </row>
    <row r="97" spans="1:116" x14ac:dyDescent="0.35">
      <c r="A97" s="267" t="s">
        <v>9590</v>
      </c>
      <c r="B97" s="268" t="s">
        <v>9591</v>
      </c>
      <c r="C97" s="271">
        <v>0.77369999499999997</v>
      </c>
      <c r="D97" s="272">
        <v>4</v>
      </c>
      <c r="E97" s="271">
        <v>0.44</v>
      </c>
      <c r="F97" s="271" t="s">
        <v>17</v>
      </c>
      <c r="G97" s="271">
        <v>0.1002841248</v>
      </c>
      <c r="H97" s="271">
        <v>39</v>
      </c>
      <c r="I97" s="272">
        <v>5</v>
      </c>
      <c r="J97" s="272" t="str">
        <f>IFERROR(VLOOKUP($B97,'Core Indicators'!$E$3:$EU$906,147,FALSE),"x")</f>
        <v>x</v>
      </c>
      <c r="K97" s="273">
        <v>0.94524872299999996</v>
      </c>
      <c r="L97" s="271" t="s">
        <v>17</v>
      </c>
      <c r="M97" s="272">
        <v>74</v>
      </c>
      <c r="N97" s="272">
        <v>62</v>
      </c>
      <c r="O97" s="272" t="str">
        <f>IFERROR(VLOOKUP(B97,'Core Indicators'!$E$3:$G$9906,3,FALSE),"x")</f>
        <v>x</v>
      </c>
      <c r="P97" s="272">
        <v>21640</v>
      </c>
      <c r="Q97" s="266"/>
      <c r="R97" s="266"/>
      <c r="S97" s="266"/>
      <c r="T97" s="266"/>
      <c r="U97" s="266"/>
      <c r="V97" s="266"/>
      <c r="W97" s="266"/>
      <c r="X97" s="266"/>
      <c r="Y97" s="266"/>
      <c r="Z97" s="266"/>
      <c r="AA97" s="266"/>
      <c r="AB97" s="266"/>
      <c r="AC97" s="266"/>
      <c r="AD97" s="266"/>
      <c r="AE97" s="266"/>
      <c r="AF97" s="266"/>
      <c r="AG97" s="266"/>
      <c r="AH97" s="266"/>
      <c r="AI97" s="266"/>
      <c r="AJ97" s="266"/>
      <c r="AK97" s="266"/>
      <c r="AL97" s="266"/>
      <c r="AM97" s="266"/>
      <c r="AN97" s="266"/>
      <c r="AO97" s="266"/>
      <c r="AP97" s="266"/>
      <c r="AQ97" s="266"/>
      <c r="AR97" s="266"/>
      <c r="AS97" s="266"/>
      <c r="AT97" s="266"/>
      <c r="AU97" s="266"/>
      <c r="AV97" s="266"/>
      <c r="AW97" s="266"/>
      <c r="AX97" s="266"/>
      <c r="AY97" s="266"/>
      <c r="AZ97" s="266"/>
      <c r="BA97" s="266"/>
      <c r="BB97" s="266"/>
      <c r="BC97" s="266"/>
      <c r="BD97" s="266"/>
      <c r="BE97" s="266"/>
      <c r="BF97" s="266"/>
      <c r="BG97" s="266"/>
      <c r="BH97" s="266"/>
      <c r="BI97" s="266"/>
      <c r="BJ97" s="266"/>
      <c r="BK97" s="266"/>
      <c r="BL97" s="266"/>
      <c r="BM97" s="266"/>
      <c r="BN97" s="266"/>
      <c r="BO97" s="266"/>
      <c r="BP97" s="266"/>
      <c r="BQ97" s="266"/>
      <c r="BR97" s="266"/>
      <c r="BS97" s="266"/>
      <c r="BT97" s="266"/>
      <c r="BU97" s="266"/>
      <c r="BV97" s="266"/>
      <c r="BW97" s="266"/>
      <c r="BX97" s="266"/>
      <c r="BY97" s="266"/>
      <c r="BZ97" s="266"/>
      <c r="CA97" s="266"/>
      <c r="CB97" s="266"/>
      <c r="CC97" s="266"/>
      <c r="CD97" s="266"/>
      <c r="CE97" s="266"/>
      <c r="CF97" s="266"/>
      <c r="CG97" s="266"/>
      <c r="CH97" s="266"/>
      <c r="CI97" s="266"/>
      <c r="CJ97" s="266"/>
      <c r="CK97" s="266"/>
      <c r="CL97" s="266"/>
      <c r="CM97" s="266"/>
      <c r="CN97" s="266"/>
      <c r="CO97" s="266"/>
      <c r="CP97" s="266"/>
      <c r="CQ97" s="266"/>
      <c r="CR97" s="266"/>
      <c r="CS97" s="266"/>
      <c r="CT97" s="266"/>
      <c r="CU97" s="266"/>
      <c r="CV97" s="266"/>
      <c r="CW97" s="266"/>
      <c r="CX97" s="266"/>
      <c r="CY97" s="266"/>
      <c r="CZ97" s="266"/>
      <c r="DA97" s="266"/>
      <c r="DB97" s="266"/>
      <c r="DC97" s="266"/>
      <c r="DD97" s="266"/>
      <c r="DE97" s="266"/>
      <c r="DF97" s="266"/>
      <c r="DG97" s="266"/>
      <c r="DH97" s="266"/>
      <c r="DI97" s="266"/>
      <c r="DJ97" s="266"/>
      <c r="DK97" s="266"/>
      <c r="DL97" s="266"/>
    </row>
    <row r="98" spans="1:116" x14ac:dyDescent="0.35">
      <c r="A98" s="267" t="s">
        <v>2266</v>
      </c>
      <c r="B98" s="268" t="s">
        <v>9592</v>
      </c>
      <c r="C98" s="271">
        <v>0.12520399560000001</v>
      </c>
      <c r="D98" s="272">
        <v>12</v>
      </c>
      <c r="E98" s="271">
        <v>5.4999999999999997E-3</v>
      </c>
      <c r="F98" s="271" t="s">
        <v>17</v>
      </c>
      <c r="G98" s="271">
        <v>6.9101684999999996E-2</v>
      </c>
      <c r="H98" s="271">
        <v>35.9</v>
      </c>
      <c r="I98" s="272">
        <v>0</v>
      </c>
      <c r="J98" s="272">
        <f>IFERROR(VLOOKUP($B98,'Core Indicators'!$E$3:$EU$906,147,FALSE),"x")</f>
        <v>806</v>
      </c>
      <c r="K98" s="273">
        <v>0.297009468</v>
      </c>
      <c r="L98" s="271" t="s">
        <v>17</v>
      </c>
      <c r="M98" s="272">
        <v>90</v>
      </c>
      <c r="N98" s="272">
        <v>56</v>
      </c>
      <c r="O98" s="272">
        <f>IFERROR(VLOOKUP(B98,'Core Indicators'!$E$3:$G$9906,3,FALSE),"x")</f>
        <v>59219000</v>
      </c>
      <c r="P98" s="272">
        <v>295717</v>
      </c>
      <c r="Q98" s="266"/>
      <c r="R98" s="266"/>
      <c r="S98" s="266"/>
      <c r="T98" s="266"/>
      <c r="U98" s="266"/>
      <c r="V98" s="266"/>
      <c r="W98" s="266"/>
      <c r="X98" s="266"/>
      <c r="Y98" s="266"/>
      <c r="Z98" s="266"/>
      <c r="AA98" s="266"/>
      <c r="AB98" s="266"/>
      <c r="AC98" s="266"/>
      <c r="AD98" s="266"/>
      <c r="AE98" s="266"/>
      <c r="AF98" s="266"/>
      <c r="AG98" s="266"/>
      <c r="AH98" s="266"/>
      <c r="AI98" s="266"/>
      <c r="AJ98" s="266"/>
      <c r="AK98" s="266"/>
      <c r="AL98" s="266"/>
      <c r="AM98" s="266"/>
      <c r="AN98" s="266"/>
      <c r="AO98" s="266"/>
      <c r="AP98" s="266"/>
      <c r="AQ98" s="266"/>
      <c r="AR98" s="266"/>
      <c r="AS98" s="266"/>
      <c r="AT98" s="266"/>
      <c r="AU98" s="266"/>
      <c r="AV98" s="266"/>
      <c r="AW98" s="266"/>
      <c r="AX98" s="266"/>
      <c r="AY98" s="266"/>
      <c r="AZ98" s="266"/>
      <c r="BA98" s="266"/>
      <c r="BB98" s="266"/>
      <c r="BC98" s="266"/>
      <c r="BD98" s="266"/>
      <c r="BE98" s="266"/>
      <c r="BF98" s="266"/>
      <c r="BG98" s="266"/>
      <c r="BH98" s="266"/>
      <c r="BI98" s="266"/>
      <c r="BJ98" s="266"/>
      <c r="BK98" s="266"/>
      <c r="BL98" s="266"/>
      <c r="BM98" s="266"/>
      <c r="BN98" s="266"/>
      <c r="BO98" s="266"/>
      <c r="BP98" s="266"/>
      <c r="BQ98" s="266"/>
      <c r="BR98" s="266"/>
      <c r="BS98" s="266"/>
      <c r="BT98" s="266"/>
      <c r="BU98" s="266"/>
      <c r="BV98" s="266"/>
      <c r="BW98" s="266"/>
      <c r="BX98" s="266"/>
      <c r="BY98" s="266"/>
      <c r="BZ98" s="266"/>
      <c r="CA98" s="266"/>
      <c r="CB98" s="266"/>
      <c r="CC98" s="266"/>
      <c r="CD98" s="266"/>
      <c r="CE98" s="266"/>
      <c r="CF98" s="266"/>
      <c r="CG98" s="266"/>
      <c r="CH98" s="266"/>
      <c r="CI98" s="266"/>
      <c r="CJ98" s="266"/>
      <c r="CK98" s="266"/>
      <c r="CL98" s="266"/>
      <c r="CM98" s="266"/>
      <c r="CN98" s="266"/>
      <c r="CO98" s="266"/>
      <c r="CP98" s="266"/>
      <c r="CQ98" s="266"/>
      <c r="CR98" s="266"/>
      <c r="CS98" s="266"/>
      <c r="CT98" s="266"/>
      <c r="CU98" s="266"/>
      <c r="CV98" s="266"/>
      <c r="CW98" s="266"/>
      <c r="CX98" s="266"/>
      <c r="CY98" s="266"/>
      <c r="CZ98" s="266"/>
      <c r="DA98" s="266"/>
      <c r="DB98" s="266"/>
      <c r="DC98" s="266"/>
      <c r="DD98" s="266"/>
      <c r="DE98" s="266"/>
      <c r="DF98" s="266"/>
      <c r="DG98" s="266"/>
      <c r="DH98" s="266"/>
      <c r="DI98" s="266"/>
      <c r="DJ98" s="266"/>
      <c r="DK98" s="266"/>
      <c r="DL98" s="266"/>
    </row>
    <row r="99" spans="1:116" x14ac:dyDescent="0.35">
      <c r="A99" s="267" t="s">
        <v>9593</v>
      </c>
      <c r="B99" s="268" t="s">
        <v>9594</v>
      </c>
      <c r="C99" s="271">
        <v>0</v>
      </c>
      <c r="D99" s="272">
        <v>13</v>
      </c>
      <c r="E99" s="271">
        <v>0</v>
      </c>
      <c r="F99" s="271">
        <v>8.0500000000000007</v>
      </c>
      <c r="G99" s="271">
        <v>0.40466299929999999</v>
      </c>
      <c r="H99" s="271">
        <v>45.5</v>
      </c>
      <c r="I99" s="272">
        <v>3</v>
      </c>
      <c r="J99" s="272" t="str">
        <f>IFERROR(VLOOKUP($B99,'Core Indicators'!$E$3:$EU$906,147,FALSE),"x")</f>
        <v>x</v>
      </c>
      <c r="K99" s="273">
        <v>-7.1926757999999993E-2</v>
      </c>
      <c r="L99" s="271">
        <v>7.1</v>
      </c>
      <c r="M99" s="272">
        <v>80</v>
      </c>
      <c r="N99" s="272">
        <v>44</v>
      </c>
      <c r="O99" s="272" t="str">
        <f>IFERROR(VLOOKUP(B99,'Core Indicators'!$E$3:$G$9906,3,FALSE),"x")</f>
        <v>x</v>
      </c>
      <c r="P99" s="272">
        <v>10830</v>
      </c>
      <c r="Q99" s="266"/>
      <c r="R99" s="266"/>
      <c r="S99" s="266"/>
      <c r="T99" s="266"/>
      <c r="U99" s="266"/>
      <c r="V99" s="266"/>
      <c r="W99" s="266"/>
      <c r="X99" s="266"/>
      <c r="Y99" s="266"/>
      <c r="Z99" s="266"/>
      <c r="AA99" s="266"/>
      <c r="AB99" s="266"/>
      <c r="AC99" s="266"/>
      <c r="AD99" s="266"/>
      <c r="AE99" s="266"/>
      <c r="AF99" s="266"/>
      <c r="AG99" s="266"/>
      <c r="AH99" s="266"/>
      <c r="AI99" s="266"/>
      <c r="AJ99" s="266"/>
      <c r="AK99" s="266"/>
      <c r="AL99" s="266"/>
      <c r="AM99" s="266"/>
      <c r="AN99" s="266"/>
      <c r="AO99" s="266"/>
      <c r="AP99" s="266"/>
      <c r="AQ99" s="266"/>
      <c r="AR99" s="266"/>
      <c r="AS99" s="266"/>
      <c r="AT99" s="266"/>
      <c r="AU99" s="266"/>
      <c r="AV99" s="266"/>
      <c r="AW99" s="266"/>
      <c r="AX99" s="266"/>
      <c r="AY99" s="266"/>
      <c r="AZ99" s="266"/>
      <c r="BA99" s="266"/>
      <c r="BB99" s="266"/>
      <c r="BC99" s="266"/>
      <c r="BD99" s="266"/>
      <c r="BE99" s="266"/>
      <c r="BF99" s="266"/>
      <c r="BG99" s="266"/>
      <c r="BH99" s="266"/>
      <c r="BI99" s="266"/>
      <c r="BJ99" s="266"/>
      <c r="BK99" s="266"/>
      <c r="BL99" s="266"/>
      <c r="BM99" s="266"/>
      <c r="BN99" s="266"/>
      <c r="BO99" s="266"/>
      <c r="BP99" s="266"/>
      <c r="BQ99" s="266"/>
      <c r="BR99" s="266"/>
      <c r="BS99" s="266"/>
      <c r="BT99" s="266"/>
      <c r="BU99" s="266"/>
      <c r="BV99" s="266"/>
      <c r="BW99" s="266"/>
      <c r="BX99" s="266"/>
      <c r="BY99" s="266"/>
      <c r="BZ99" s="266"/>
      <c r="CA99" s="266"/>
      <c r="CB99" s="266"/>
      <c r="CC99" s="266"/>
      <c r="CD99" s="266"/>
      <c r="CE99" s="266"/>
      <c r="CF99" s="266"/>
      <c r="CG99" s="266"/>
      <c r="CH99" s="266"/>
      <c r="CI99" s="266"/>
      <c r="CJ99" s="266"/>
      <c r="CK99" s="266"/>
      <c r="CL99" s="266"/>
      <c r="CM99" s="266"/>
      <c r="CN99" s="266"/>
      <c r="CO99" s="266"/>
      <c r="CP99" s="266"/>
      <c r="CQ99" s="266"/>
      <c r="CR99" s="266"/>
      <c r="CS99" s="266"/>
      <c r="CT99" s="266"/>
      <c r="CU99" s="266"/>
      <c r="CV99" s="266"/>
      <c r="CW99" s="266"/>
      <c r="CX99" s="266"/>
      <c r="CY99" s="266"/>
      <c r="CZ99" s="266"/>
      <c r="DA99" s="266"/>
      <c r="DB99" s="266"/>
      <c r="DC99" s="266"/>
      <c r="DD99" s="266"/>
      <c r="DE99" s="266"/>
      <c r="DF99" s="266"/>
      <c r="DG99" s="266"/>
      <c r="DH99" s="266"/>
      <c r="DI99" s="266"/>
      <c r="DJ99" s="266"/>
      <c r="DK99" s="266"/>
      <c r="DL99" s="266"/>
    </row>
    <row r="100" spans="1:116" x14ac:dyDescent="0.35">
      <c r="A100" s="267" t="s">
        <v>9595</v>
      </c>
      <c r="B100" s="268" t="s">
        <v>9596</v>
      </c>
      <c r="C100" s="271" t="s">
        <v>17</v>
      </c>
      <c r="D100" s="272" t="s">
        <v>17</v>
      </c>
      <c r="E100" s="271" t="s">
        <v>17</v>
      </c>
      <c r="F100" s="271" t="s">
        <v>17</v>
      </c>
      <c r="G100" s="271" t="s">
        <v>17</v>
      </c>
      <c r="H100" s="271" t="s">
        <v>17</v>
      </c>
      <c r="I100" s="272" t="s">
        <v>17</v>
      </c>
      <c r="J100" s="272" t="str">
        <f>IFERROR(VLOOKUP($B100,'Core Indicators'!$E$3:$EU$906,147,FALSE),"x")</f>
        <v>x</v>
      </c>
      <c r="K100" s="273">
        <v>1.6906082630000001</v>
      </c>
      <c r="L100" s="271" t="s">
        <v>17</v>
      </c>
      <c r="M100" s="272" t="s">
        <v>17</v>
      </c>
      <c r="N100" s="272" t="s">
        <v>17</v>
      </c>
      <c r="O100" s="272" t="str">
        <f>IFERROR(VLOOKUP(B100,'Core Indicators'!$E$3:$G$9906,3,FALSE),"x")</f>
        <v>x</v>
      </c>
      <c r="P100" s="272" t="s">
        <v>17</v>
      </c>
      <c r="Q100" s="266"/>
      <c r="R100" s="266"/>
      <c r="S100" s="266"/>
      <c r="T100" s="266"/>
      <c r="U100" s="266"/>
      <c r="V100" s="266"/>
      <c r="W100" s="266"/>
      <c r="X100" s="266"/>
      <c r="Y100" s="266"/>
      <c r="Z100" s="266"/>
      <c r="AA100" s="266"/>
      <c r="AB100" s="266"/>
      <c r="AC100" s="266"/>
      <c r="AD100" s="266"/>
      <c r="AE100" s="266"/>
      <c r="AF100" s="266"/>
      <c r="AG100" s="266"/>
      <c r="AH100" s="266"/>
      <c r="AI100" s="266"/>
      <c r="AJ100" s="266"/>
      <c r="AK100" s="266"/>
      <c r="AL100" s="266"/>
      <c r="AM100" s="266"/>
      <c r="AN100" s="266"/>
      <c r="AO100" s="266"/>
      <c r="AP100" s="266"/>
      <c r="AQ100" s="266"/>
      <c r="AR100" s="266"/>
      <c r="AS100" s="266"/>
      <c r="AT100" s="266"/>
      <c r="AU100" s="266"/>
      <c r="AV100" s="266"/>
      <c r="AW100" s="266"/>
      <c r="AX100" s="266"/>
      <c r="AY100" s="266"/>
      <c r="AZ100" s="266"/>
      <c r="BA100" s="266"/>
      <c r="BB100" s="266"/>
      <c r="BC100" s="266"/>
      <c r="BD100" s="266"/>
      <c r="BE100" s="266"/>
      <c r="BF100" s="266"/>
      <c r="BG100" s="266"/>
      <c r="BH100" s="266"/>
      <c r="BI100" s="266"/>
      <c r="BJ100" s="266"/>
      <c r="BK100" s="266"/>
      <c r="BL100" s="266"/>
      <c r="BM100" s="266"/>
      <c r="BN100" s="266"/>
      <c r="BO100" s="266"/>
      <c r="BP100" s="266"/>
      <c r="BQ100" s="266"/>
      <c r="BR100" s="266"/>
      <c r="BS100" s="266"/>
      <c r="BT100" s="266"/>
      <c r="BU100" s="266"/>
      <c r="BV100" s="266"/>
      <c r="BW100" s="266"/>
      <c r="BX100" s="266"/>
      <c r="BY100" s="266"/>
      <c r="BZ100" s="266"/>
      <c r="CA100" s="266"/>
      <c r="CB100" s="266"/>
      <c r="CC100" s="266"/>
      <c r="CD100" s="266"/>
      <c r="CE100" s="266"/>
      <c r="CF100" s="266"/>
      <c r="CG100" s="266"/>
      <c r="CH100" s="266"/>
      <c r="CI100" s="266"/>
      <c r="CJ100" s="266"/>
      <c r="CK100" s="266"/>
      <c r="CL100" s="266"/>
      <c r="CM100" s="266"/>
      <c r="CN100" s="266"/>
      <c r="CO100" s="266"/>
      <c r="CP100" s="266"/>
      <c r="CQ100" s="266"/>
      <c r="CR100" s="266"/>
      <c r="CS100" s="266"/>
      <c r="CT100" s="266"/>
      <c r="CU100" s="266"/>
      <c r="CV100" s="266"/>
      <c r="CW100" s="266"/>
      <c r="CX100" s="266"/>
      <c r="CY100" s="266"/>
      <c r="CZ100" s="266"/>
      <c r="DA100" s="266"/>
      <c r="DB100" s="266"/>
      <c r="DC100" s="266"/>
      <c r="DD100" s="266"/>
      <c r="DE100" s="266"/>
      <c r="DF100" s="266"/>
      <c r="DG100" s="266"/>
      <c r="DH100" s="266"/>
      <c r="DI100" s="266"/>
      <c r="DJ100" s="266"/>
      <c r="DK100" s="266"/>
      <c r="DL100" s="266"/>
    </row>
    <row r="101" spans="1:116" x14ac:dyDescent="0.35">
      <c r="A101" s="267" t="s">
        <v>76</v>
      </c>
      <c r="B101" s="268" t="s">
        <v>9597</v>
      </c>
      <c r="C101" s="271">
        <v>0.58639999539999998</v>
      </c>
      <c r="D101" s="272">
        <v>2</v>
      </c>
      <c r="E101" s="271">
        <v>0.57999999999999996</v>
      </c>
      <c r="F101" s="271">
        <v>4.0333333329999999</v>
      </c>
      <c r="G101" s="271">
        <v>0.46862760440000001</v>
      </c>
      <c r="H101" s="271">
        <v>33.700000000000003</v>
      </c>
      <c r="I101" s="272">
        <v>3</v>
      </c>
      <c r="J101" s="272">
        <f>IFERROR(VLOOKUP($B101,'Core Indicators'!$E$3:$EU$906,147,FALSE),"x")</f>
        <v>0</v>
      </c>
      <c r="K101" s="273">
        <v>0.21717245900000001</v>
      </c>
      <c r="L101" s="271">
        <v>4.87</v>
      </c>
      <c r="M101" s="272">
        <v>33</v>
      </c>
      <c r="N101" s="272">
        <v>46</v>
      </c>
      <c r="O101" s="272">
        <f>IFERROR(VLOOKUP(B101,'Core Indicators'!$E$3:$G$9906,3,FALSE),"x")</f>
        <v>11760000</v>
      </c>
      <c r="P101" s="272">
        <v>88794</v>
      </c>
      <c r="Q101" s="266"/>
      <c r="R101" s="266"/>
      <c r="S101" s="266"/>
      <c r="T101" s="266"/>
      <c r="U101" s="266"/>
      <c r="V101" s="266"/>
      <c r="W101" s="266"/>
      <c r="X101" s="266"/>
      <c r="Y101" s="266"/>
      <c r="Z101" s="266"/>
      <c r="AA101" s="266"/>
      <c r="AB101" s="266"/>
      <c r="AC101" s="266"/>
      <c r="AD101" s="266"/>
      <c r="AE101" s="266"/>
      <c r="AF101" s="266"/>
      <c r="AG101" s="266"/>
      <c r="AH101" s="266"/>
      <c r="AI101" s="266"/>
      <c r="AJ101" s="266"/>
      <c r="AK101" s="266"/>
      <c r="AL101" s="266"/>
      <c r="AM101" s="266"/>
      <c r="AN101" s="266"/>
      <c r="AO101" s="266"/>
      <c r="AP101" s="266"/>
      <c r="AQ101" s="266"/>
      <c r="AR101" s="266"/>
      <c r="AS101" s="266"/>
      <c r="AT101" s="266"/>
      <c r="AU101" s="266"/>
      <c r="AV101" s="266"/>
      <c r="AW101" s="266"/>
      <c r="AX101" s="266"/>
      <c r="AY101" s="266"/>
      <c r="AZ101" s="266"/>
      <c r="BA101" s="266"/>
      <c r="BB101" s="266"/>
      <c r="BC101" s="266"/>
      <c r="BD101" s="266"/>
      <c r="BE101" s="266"/>
      <c r="BF101" s="266"/>
      <c r="BG101" s="266"/>
      <c r="BH101" s="266"/>
      <c r="BI101" s="266"/>
      <c r="BJ101" s="266"/>
      <c r="BK101" s="266"/>
      <c r="BL101" s="266"/>
      <c r="BM101" s="266"/>
      <c r="BN101" s="266"/>
      <c r="BO101" s="266"/>
      <c r="BP101" s="266"/>
      <c r="BQ101" s="266"/>
      <c r="BR101" s="266"/>
      <c r="BS101" s="266"/>
      <c r="BT101" s="266"/>
      <c r="BU101" s="266"/>
      <c r="BV101" s="266"/>
      <c r="BW101" s="266"/>
      <c r="BX101" s="266"/>
      <c r="BY101" s="266"/>
      <c r="BZ101" s="266"/>
      <c r="CA101" s="266"/>
      <c r="CB101" s="266"/>
      <c r="CC101" s="266"/>
      <c r="CD101" s="266"/>
      <c r="CE101" s="266"/>
      <c r="CF101" s="266"/>
      <c r="CG101" s="266"/>
      <c r="CH101" s="266"/>
      <c r="CI101" s="266"/>
      <c r="CJ101" s="266"/>
      <c r="CK101" s="266"/>
      <c r="CL101" s="266"/>
      <c r="CM101" s="266"/>
      <c r="CN101" s="266"/>
      <c r="CO101" s="266"/>
      <c r="CP101" s="266"/>
      <c r="CQ101" s="266"/>
      <c r="CR101" s="266"/>
      <c r="CS101" s="266"/>
      <c r="CT101" s="266"/>
      <c r="CU101" s="266"/>
      <c r="CV101" s="266"/>
      <c r="CW101" s="266"/>
      <c r="CX101" s="266"/>
      <c r="CY101" s="266"/>
      <c r="CZ101" s="266"/>
      <c r="DA101" s="266"/>
      <c r="DB101" s="266"/>
      <c r="DC101" s="266"/>
      <c r="DD101" s="266"/>
      <c r="DE101" s="266"/>
      <c r="DF101" s="266"/>
      <c r="DG101" s="266"/>
      <c r="DH101" s="266"/>
      <c r="DI101" s="266"/>
      <c r="DJ101" s="266"/>
      <c r="DK101" s="266"/>
      <c r="DL101" s="266"/>
    </row>
    <row r="102" spans="1:116" x14ac:dyDescent="0.35">
      <c r="A102" s="267" t="s">
        <v>9598</v>
      </c>
      <c r="B102" s="268" t="s">
        <v>9599</v>
      </c>
      <c r="C102" s="271">
        <v>4.1406014200000001E-2</v>
      </c>
      <c r="D102" s="272">
        <v>12</v>
      </c>
      <c r="E102" s="271">
        <v>2.2020000000000001E-2</v>
      </c>
      <c r="F102" s="271" t="s">
        <v>17</v>
      </c>
      <c r="G102" s="271">
        <v>9.8649094399999998E-2</v>
      </c>
      <c r="H102" s="271">
        <v>32.9</v>
      </c>
      <c r="I102" s="272">
        <v>2</v>
      </c>
      <c r="J102" s="272" t="str">
        <f>IFERROR(VLOOKUP($B102,'Core Indicators'!$E$3:$EU$906,147,FALSE),"x")</f>
        <v>x</v>
      </c>
      <c r="K102" s="273">
        <v>1.558240294</v>
      </c>
      <c r="L102" s="271" t="s">
        <v>17</v>
      </c>
      <c r="M102" s="272">
        <v>96</v>
      </c>
      <c r="N102" s="272">
        <v>73</v>
      </c>
      <c r="O102" s="272" t="str">
        <f>IFERROR(VLOOKUP(B102,'Core Indicators'!$E$3:$G$9906,3,FALSE),"x")</f>
        <v>x</v>
      </c>
      <c r="P102" s="272">
        <v>364500</v>
      </c>
      <c r="Q102" s="266"/>
      <c r="R102" s="266"/>
      <c r="S102" s="266"/>
      <c r="T102" s="266"/>
      <c r="U102" s="266"/>
      <c r="V102" s="266"/>
      <c r="W102" s="266"/>
      <c r="X102" s="266"/>
      <c r="Y102" s="266"/>
      <c r="Z102" s="266"/>
      <c r="AA102" s="266"/>
      <c r="AB102" s="266"/>
      <c r="AC102" s="266"/>
      <c r="AD102" s="266"/>
      <c r="AE102" s="266"/>
      <c r="AF102" s="266"/>
      <c r="AG102" s="266"/>
      <c r="AH102" s="266"/>
      <c r="AI102" s="266"/>
      <c r="AJ102" s="266"/>
      <c r="AK102" s="266"/>
      <c r="AL102" s="266"/>
      <c r="AM102" s="266"/>
      <c r="AN102" s="266"/>
      <c r="AO102" s="266"/>
      <c r="AP102" s="266"/>
      <c r="AQ102" s="266"/>
      <c r="AR102" s="266"/>
      <c r="AS102" s="266"/>
      <c r="AT102" s="266"/>
      <c r="AU102" s="266"/>
      <c r="AV102" s="266"/>
      <c r="AW102" s="266"/>
      <c r="AX102" s="266"/>
      <c r="AY102" s="266"/>
      <c r="AZ102" s="266"/>
      <c r="BA102" s="266"/>
      <c r="BB102" s="266"/>
      <c r="BC102" s="266"/>
      <c r="BD102" s="266"/>
      <c r="BE102" s="266"/>
      <c r="BF102" s="266"/>
      <c r="BG102" s="266"/>
      <c r="BH102" s="266"/>
      <c r="BI102" s="266"/>
      <c r="BJ102" s="266"/>
      <c r="BK102" s="266"/>
      <c r="BL102" s="266"/>
      <c r="BM102" s="266"/>
      <c r="BN102" s="266"/>
      <c r="BO102" s="266"/>
      <c r="BP102" s="266"/>
      <c r="BQ102" s="266"/>
      <c r="BR102" s="266"/>
      <c r="BS102" s="266"/>
      <c r="BT102" s="266"/>
      <c r="BU102" s="266"/>
      <c r="BV102" s="266"/>
      <c r="BW102" s="266"/>
      <c r="BX102" s="266"/>
      <c r="BY102" s="266"/>
      <c r="BZ102" s="266"/>
      <c r="CA102" s="266"/>
      <c r="CB102" s="266"/>
      <c r="CC102" s="266"/>
      <c r="CD102" s="266"/>
      <c r="CE102" s="266"/>
      <c r="CF102" s="266"/>
      <c r="CG102" s="266"/>
      <c r="CH102" s="266"/>
      <c r="CI102" s="266"/>
      <c r="CJ102" s="266"/>
      <c r="CK102" s="266"/>
      <c r="CL102" s="266"/>
      <c r="CM102" s="266"/>
      <c r="CN102" s="266"/>
      <c r="CO102" s="266"/>
      <c r="CP102" s="266"/>
      <c r="CQ102" s="266"/>
      <c r="CR102" s="266"/>
      <c r="CS102" s="266"/>
      <c r="CT102" s="266"/>
      <c r="CU102" s="266"/>
      <c r="CV102" s="266"/>
      <c r="CW102" s="266"/>
      <c r="CX102" s="266"/>
      <c r="CY102" s="266"/>
      <c r="CZ102" s="266"/>
      <c r="DA102" s="266"/>
      <c r="DB102" s="266"/>
      <c r="DC102" s="266"/>
      <c r="DD102" s="266"/>
      <c r="DE102" s="266"/>
      <c r="DF102" s="266"/>
      <c r="DG102" s="266"/>
      <c r="DH102" s="266"/>
      <c r="DI102" s="266"/>
      <c r="DJ102" s="266"/>
      <c r="DK102" s="266"/>
      <c r="DL102" s="266"/>
    </row>
    <row r="103" spans="1:116" x14ac:dyDescent="0.35">
      <c r="A103" s="267" t="s">
        <v>9600</v>
      </c>
      <c r="B103" s="268" t="s">
        <v>9601</v>
      </c>
      <c r="C103" s="271">
        <v>0.53400502920000004</v>
      </c>
      <c r="D103" s="272">
        <v>4</v>
      </c>
      <c r="E103" s="271">
        <v>0.41699999999999998</v>
      </c>
      <c r="F103" s="271">
        <v>3.733333333</v>
      </c>
      <c r="G103" s="271">
        <v>0.20262584820000001</v>
      </c>
      <c r="H103" s="271">
        <v>27.8</v>
      </c>
      <c r="I103" s="272">
        <v>2</v>
      </c>
      <c r="J103" s="272" t="str">
        <f>IFERROR(VLOOKUP($B103,'Core Indicators'!$E$3:$EU$906,147,FALSE),"x")</f>
        <v>x</v>
      </c>
      <c r="K103" s="273">
        <v>-0.474393338</v>
      </c>
      <c r="L103" s="271">
        <v>4.9400000000000004</v>
      </c>
      <c r="M103" s="272">
        <v>23</v>
      </c>
      <c r="N103" s="272">
        <v>39</v>
      </c>
      <c r="O103" s="272" t="str">
        <f>IFERROR(VLOOKUP(B103,'Core Indicators'!$E$3:$G$9906,3,FALSE),"x")</f>
        <v>x</v>
      </c>
      <c r="P103" s="272">
        <v>2699700</v>
      </c>
      <c r="Q103" s="266"/>
      <c r="R103" s="266"/>
      <c r="S103" s="266"/>
      <c r="T103" s="266"/>
      <c r="U103" s="266"/>
      <c r="V103" s="266"/>
      <c r="W103" s="266"/>
      <c r="X103" s="266"/>
      <c r="Y103" s="266"/>
      <c r="Z103" s="266"/>
      <c r="AA103" s="266"/>
      <c r="AB103" s="266"/>
      <c r="AC103" s="266"/>
      <c r="AD103" s="266"/>
      <c r="AE103" s="266"/>
      <c r="AF103" s="266"/>
      <c r="AG103" s="266"/>
      <c r="AH103" s="266"/>
      <c r="AI103" s="266"/>
      <c r="AJ103" s="266"/>
      <c r="AK103" s="266"/>
      <c r="AL103" s="266"/>
      <c r="AM103" s="266"/>
      <c r="AN103" s="266"/>
      <c r="AO103" s="266"/>
      <c r="AP103" s="266"/>
      <c r="AQ103" s="266"/>
      <c r="AR103" s="266"/>
      <c r="AS103" s="266"/>
      <c r="AT103" s="266"/>
      <c r="AU103" s="266"/>
      <c r="AV103" s="266"/>
      <c r="AW103" s="266"/>
      <c r="AX103" s="266"/>
      <c r="AY103" s="266"/>
      <c r="AZ103" s="266"/>
      <c r="BA103" s="266"/>
      <c r="BB103" s="266"/>
      <c r="BC103" s="266"/>
      <c r="BD103" s="266"/>
      <c r="BE103" s="266"/>
      <c r="BF103" s="266"/>
      <c r="BG103" s="266"/>
      <c r="BH103" s="266"/>
      <c r="BI103" s="266"/>
      <c r="BJ103" s="266"/>
      <c r="BK103" s="266"/>
      <c r="BL103" s="266"/>
      <c r="BM103" s="266"/>
      <c r="BN103" s="266"/>
      <c r="BO103" s="266"/>
      <c r="BP103" s="266"/>
      <c r="BQ103" s="266"/>
      <c r="BR103" s="266"/>
      <c r="BS103" s="266"/>
      <c r="BT103" s="266"/>
      <c r="BU103" s="266"/>
      <c r="BV103" s="266"/>
      <c r="BW103" s="266"/>
      <c r="BX103" s="266"/>
      <c r="BY103" s="266"/>
      <c r="BZ103" s="266"/>
      <c r="CA103" s="266"/>
      <c r="CB103" s="266"/>
      <c r="CC103" s="266"/>
      <c r="CD103" s="266"/>
      <c r="CE103" s="266"/>
      <c r="CF103" s="266"/>
      <c r="CG103" s="266"/>
      <c r="CH103" s="266"/>
      <c r="CI103" s="266"/>
      <c r="CJ103" s="266"/>
      <c r="CK103" s="266"/>
      <c r="CL103" s="266"/>
      <c r="CM103" s="266"/>
      <c r="CN103" s="266"/>
      <c r="CO103" s="266"/>
      <c r="CP103" s="266"/>
      <c r="CQ103" s="266"/>
      <c r="CR103" s="266"/>
      <c r="CS103" s="266"/>
      <c r="CT103" s="266"/>
      <c r="CU103" s="266"/>
      <c r="CV103" s="266"/>
      <c r="CW103" s="266"/>
      <c r="CX103" s="266"/>
      <c r="CY103" s="266"/>
      <c r="CZ103" s="266"/>
      <c r="DA103" s="266"/>
      <c r="DB103" s="266"/>
      <c r="DC103" s="266"/>
      <c r="DD103" s="266"/>
      <c r="DE103" s="266"/>
      <c r="DF103" s="266"/>
      <c r="DG103" s="266"/>
      <c r="DH103" s="266"/>
      <c r="DI103" s="266"/>
      <c r="DJ103" s="266"/>
      <c r="DK103" s="266"/>
      <c r="DL103" s="266"/>
    </row>
    <row r="104" spans="1:116" x14ac:dyDescent="0.35">
      <c r="A104" s="267" t="s">
        <v>998</v>
      </c>
      <c r="B104" s="268" t="s">
        <v>9602</v>
      </c>
      <c r="C104" s="271">
        <v>0.85199999310000007</v>
      </c>
      <c r="D104" s="272">
        <v>4</v>
      </c>
      <c r="E104" s="271">
        <v>0.08</v>
      </c>
      <c r="F104" s="271">
        <v>5.85</v>
      </c>
      <c r="G104" s="271">
        <v>0.54450861260000005</v>
      </c>
      <c r="H104" s="271">
        <v>40.799999999999997</v>
      </c>
      <c r="I104" s="272">
        <v>5</v>
      </c>
      <c r="J104" s="272">
        <f>IFERROR(VLOOKUP($B104,'Core Indicators'!$E$3:$EU$906,147,FALSE),"x")</f>
        <v>350</v>
      </c>
      <c r="K104" s="273">
        <v>-0.32195118099999998</v>
      </c>
      <c r="L104" s="271">
        <v>5.84</v>
      </c>
      <c r="M104" s="272">
        <v>52</v>
      </c>
      <c r="N104" s="272">
        <v>31</v>
      </c>
      <c r="O104" s="272">
        <f>IFERROR(VLOOKUP(B104,'Core Indicators'!$E$3:$G$9906,3,FALSE),"x")</f>
        <v>57752000</v>
      </c>
      <c r="P104" s="272">
        <v>569140</v>
      </c>
      <c r="Q104" s="266"/>
      <c r="R104" s="266"/>
      <c r="S104" s="266"/>
      <c r="T104" s="266"/>
      <c r="U104" s="266"/>
      <c r="V104" s="266"/>
      <c r="W104" s="266"/>
      <c r="X104" s="266"/>
      <c r="Y104" s="266"/>
      <c r="Z104" s="266"/>
      <c r="AA104" s="266"/>
      <c r="AB104" s="266"/>
      <c r="AC104" s="266"/>
      <c r="AD104" s="266"/>
      <c r="AE104" s="266"/>
      <c r="AF104" s="266"/>
      <c r="AG104" s="266"/>
      <c r="AH104" s="266"/>
      <c r="AI104" s="266"/>
      <c r="AJ104" s="266"/>
      <c r="AK104" s="266"/>
      <c r="AL104" s="266"/>
      <c r="AM104" s="266"/>
      <c r="AN104" s="266"/>
      <c r="AO104" s="266"/>
      <c r="AP104" s="266"/>
      <c r="AQ104" s="266"/>
      <c r="AR104" s="266"/>
      <c r="AS104" s="266"/>
      <c r="AT104" s="266"/>
      <c r="AU104" s="266"/>
      <c r="AV104" s="266"/>
      <c r="AW104" s="266"/>
      <c r="AX104" s="266"/>
      <c r="AY104" s="266"/>
      <c r="AZ104" s="266"/>
      <c r="BA104" s="266"/>
      <c r="BB104" s="266"/>
      <c r="BC104" s="266"/>
      <c r="BD104" s="266"/>
      <c r="BE104" s="266"/>
      <c r="BF104" s="266"/>
      <c r="BG104" s="266"/>
      <c r="BH104" s="266"/>
      <c r="BI104" s="266"/>
      <c r="BJ104" s="266"/>
      <c r="BK104" s="266"/>
      <c r="BL104" s="266"/>
      <c r="BM104" s="266"/>
      <c r="BN104" s="266"/>
      <c r="BO104" s="266"/>
      <c r="BP104" s="266"/>
      <c r="BQ104" s="266"/>
      <c r="BR104" s="266"/>
      <c r="BS104" s="266"/>
      <c r="BT104" s="266"/>
      <c r="BU104" s="266"/>
      <c r="BV104" s="266"/>
      <c r="BW104" s="266"/>
      <c r="BX104" s="266"/>
      <c r="BY104" s="266"/>
      <c r="BZ104" s="266"/>
      <c r="CA104" s="266"/>
      <c r="CB104" s="266"/>
      <c r="CC104" s="266"/>
      <c r="CD104" s="266"/>
      <c r="CE104" s="266"/>
      <c r="CF104" s="266"/>
      <c r="CG104" s="266"/>
      <c r="CH104" s="266"/>
      <c r="CI104" s="266"/>
      <c r="CJ104" s="266"/>
      <c r="CK104" s="266"/>
      <c r="CL104" s="266"/>
      <c r="CM104" s="266"/>
      <c r="CN104" s="266"/>
      <c r="CO104" s="266"/>
      <c r="CP104" s="266"/>
      <c r="CQ104" s="266"/>
      <c r="CR104" s="266"/>
      <c r="CS104" s="266"/>
      <c r="CT104" s="266"/>
      <c r="CU104" s="266"/>
      <c r="CV104" s="266"/>
      <c r="CW104" s="266"/>
      <c r="CX104" s="266"/>
      <c r="CY104" s="266"/>
      <c r="CZ104" s="266"/>
      <c r="DA104" s="266"/>
      <c r="DB104" s="266"/>
      <c r="DC104" s="266"/>
      <c r="DD104" s="266"/>
      <c r="DE104" s="266"/>
      <c r="DF104" s="266"/>
      <c r="DG104" s="266"/>
      <c r="DH104" s="266"/>
      <c r="DI104" s="266"/>
      <c r="DJ104" s="266"/>
      <c r="DK104" s="266"/>
      <c r="DL104" s="266"/>
    </row>
    <row r="105" spans="1:116" x14ac:dyDescent="0.35">
      <c r="A105" s="267" t="s">
        <v>9603</v>
      </c>
      <c r="B105" s="268" t="s">
        <v>9604</v>
      </c>
      <c r="C105" s="271">
        <v>0.54403001520000005</v>
      </c>
      <c r="D105" s="272">
        <v>6</v>
      </c>
      <c r="E105" s="271">
        <v>0.27300000000000002</v>
      </c>
      <c r="F105" s="271">
        <v>4.5666666669999998</v>
      </c>
      <c r="G105" s="271">
        <v>0.38123403010000001</v>
      </c>
      <c r="H105" s="271">
        <v>29.7</v>
      </c>
      <c r="I105" s="272">
        <v>3</v>
      </c>
      <c r="J105" s="272" t="str">
        <f>IFERROR(VLOOKUP($B105,'Core Indicators'!$E$3:$EU$906,147,FALSE),"x")</f>
        <v>x</v>
      </c>
      <c r="K105" s="273">
        <v>-1.147808433</v>
      </c>
      <c r="L105" s="271">
        <v>4.9800000000000004</v>
      </c>
      <c r="M105" s="272">
        <v>27</v>
      </c>
      <c r="N105" s="272">
        <v>26</v>
      </c>
      <c r="O105" s="272" t="str">
        <f>IFERROR(VLOOKUP(B105,'Core Indicators'!$E$3:$G$9906,3,FALSE),"x")</f>
        <v>x</v>
      </c>
      <c r="P105" s="272">
        <v>191800</v>
      </c>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row>
    <row r="106" spans="1:116" x14ac:dyDescent="0.35">
      <c r="A106" s="267" t="s">
        <v>9605</v>
      </c>
      <c r="B106" s="268" t="s">
        <v>9606</v>
      </c>
      <c r="C106" s="271">
        <v>9.6800022599999994E-2</v>
      </c>
      <c r="D106" s="272">
        <v>9</v>
      </c>
      <c r="E106" s="271">
        <v>3.5000000000000003E-2</v>
      </c>
      <c r="F106" s="271">
        <v>3.0333333329999999</v>
      </c>
      <c r="G106" s="271">
        <v>0.47416294609999998</v>
      </c>
      <c r="H106" s="271" t="s">
        <v>17</v>
      </c>
      <c r="I106" s="272">
        <v>2</v>
      </c>
      <c r="J106" s="272" t="str">
        <f>IFERROR(VLOOKUP($B106,'Core Indicators'!$E$3:$EU$906,147,FALSE),"x")</f>
        <v>x</v>
      </c>
      <c r="K106" s="273">
        <v>-0.86658465900000003</v>
      </c>
      <c r="L106" s="271">
        <v>3.87</v>
      </c>
      <c r="M106" s="272">
        <v>23</v>
      </c>
      <c r="N106" s="272">
        <v>22</v>
      </c>
      <c r="O106" s="272" t="str">
        <f>IFERROR(VLOOKUP(B106,'Core Indicators'!$E$3:$G$9906,3,FALSE),"x")</f>
        <v>x</v>
      </c>
      <c r="P106" s="272">
        <v>176520</v>
      </c>
      <c r="Q106" s="266"/>
      <c r="R106" s="266"/>
      <c r="S106" s="266"/>
      <c r="T106" s="266"/>
      <c r="U106" s="266"/>
      <c r="V106" s="266"/>
      <c r="W106" s="266"/>
      <c r="X106" s="266"/>
      <c r="Y106" s="266"/>
      <c r="Z106" s="266"/>
      <c r="AA106" s="266"/>
      <c r="AB106" s="266"/>
      <c r="AC106" s="266"/>
      <c r="AD106" s="266"/>
      <c r="AE106" s="266"/>
      <c r="AF106" s="266"/>
      <c r="AG106" s="266"/>
      <c r="AH106" s="266"/>
      <c r="AI106" s="266"/>
      <c r="AJ106" s="266"/>
      <c r="AK106" s="266"/>
      <c r="AL106" s="266"/>
      <c r="AM106" s="266"/>
      <c r="AN106" s="266"/>
      <c r="AO106" s="266"/>
      <c r="AP106" s="266"/>
      <c r="AQ106" s="266"/>
      <c r="AR106" s="266"/>
      <c r="AS106" s="266"/>
      <c r="AT106" s="266"/>
      <c r="AU106" s="266"/>
      <c r="AV106" s="266"/>
      <c r="AW106" s="266"/>
      <c r="AX106" s="266"/>
      <c r="AY106" s="266"/>
      <c r="AZ106" s="266"/>
      <c r="BA106" s="266"/>
      <c r="BB106" s="266"/>
      <c r="BC106" s="266"/>
      <c r="BD106" s="266"/>
      <c r="BE106" s="266"/>
      <c r="BF106" s="266"/>
      <c r="BG106" s="266"/>
      <c r="BH106" s="266"/>
      <c r="BI106" s="266"/>
      <c r="BJ106" s="266"/>
      <c r="BK106" s="266"/>
      <c r="BL106" s="266"/>
      <c r="BM106" s="266"/>
      <c r="BN106" s="266"/>
      <c r="BO106" s="266"/>
      <c r="BP106" s="266"/>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6"/>
      <c r="DF106" s="266"/>
      <c r="DG106" s="266"/>
      <c r="DH106" s="266"/>
      <c r="DI106" s="266"/>
      <c r="DJ106" s="266"/>
      <c r="DK106" s="266"/>
      <c r="DL106" s="266"/>
    </row>
    <row r="107" spans="1:116" x14ac:dyDescent="0.35">
      <c r="A107" s="267" t="s">
        <v>9607</v>
      </c>
      <c r="B107" s="268" t="s">
        <v>9608</v>
      </c>
      <c r="C107" s="271">
        <v>0</v>
      </c>
      <c r="D107" s="272">
        <v>13</v>
      </c>
      <c r="E107" s="271">
        <v>0</v>
      </c>
      <c r="F107" s="271" t="s">
        <v>17</v>
      </c>
      <c r="G107" s="271" t="s">
        <v>17</v>
      </c>
      <c r="H107" s="271">
        <v>37</v>
      </c>
      <c r="I107" s="272">
        <v>0</v>
      </c>
      <c r="J107" s="272" t="str">
        <f>IFERROR(VLOOKUP($B107,'Core Indicators'!$E$3:$EU$906,147,FALSE),"x")</f>
        <v>x</v>
      </c>
      <c r="K107" s="273">
        <v>0.62241899999999994</v>
      </c>
      <c r="L107" s="271" t="s">
        <v>17</v>
      </c>
      <c r="M107" s="272">
        <v>90</v>
      </c>
      <c r="N107" s="272" t="s">
        <v>17</v>
      </c>
      <c r="O107" s="272" t="str">
        <f>IFERROR(VLOOKUP(B107,'Core Indicators'!$E$3:$G$9906,3,FALSE),"x")</f>
        <v>x</v>
      </c>
      <c r="P107" s="272">
        <v>810</v>
      </c>
      <c r="Q107" s="266"/>
      <c r="R107" s="266"/>
      <c r="S107" s="266"/>
      <c r="T107" s="266"/>
      <c r="U107" s="266"/>
      <c r="V107" s="266"/>
      <c r="W107" s="266"/>
      <c r="X107" s="266"/>
      <c r="Y107" s="266"/>
      <c r="Z107" s="266"/>
      <c r="AA107" s="266"/>
      <c r="AB107" s="266"/>
      <c r="AC107" s="266"/>
      <c r="AD107" s="266"/>
      <c r="AE107" s="266"/>
      <c r="AF107" s="266"/>
      <c r="AG107" s="266"/>
      <c r="AH107" s="266"/>
      <c r="AI107" s="266"/>
      <c r="AJ107" s="266"/>
      <c r="AK107" s="266"/>
      <c r="AL107" s="266"/>
      <c r="AM107" s="266"/>
      <c r="AN107" s="266"/>
      <c r="AO107" s="266"/>
      <c r="AP107" s="266"/>
      <c r="AQ107" s="266"/>
      <c r="AR107" s="266"/>
      <c r="AS107" s="266"/>
      <c r="AT107" s="266"/>
      <c r="AU107" s="266"/>
      <c r="AV107" s="266"/>
      <c r="AW107" s="266"/>
      <c r="AX107" s="266"/>
      <c r="AY107" s="266"/>
      <c r="AZ107" s="266"/>
      <c r="BA107" s="266"/>
      <c r="BB107" s="266"/>
      <c r="BC107" s="266"/>
      <c r="BD107" s="266"/>
      <c r="BE107" s="266"/>
      <c r="BF107" s="266"/>
      <c r="BG107" s="266"/>
      <c r="BH107" s="266"/>
      <c r="BI107" s="266"/>
      <c r="BJ107" s="266"/>
      <c r="BK107" s="266"/>
      <c r="BL107" s="266"/>
      <c r="BM107" s="266"/>
      <c r="BN107" s="266"/>
      <c r="BO107" s="266"/>
      <c r="BP107" s="266"/>
      <c r="BQ107" s="266"/>
      <c r="BR107" s="266"/>
      <c r="BS107" s="266"/>
      <c r="BT107" s="266"/>
      <c r="BU107" s="266"/>
      <c r="BV107" s="266"/>
      <c r="BW107" s="266"/>
      <c r="BX107" s="266"/>
      <c r="BY107" s="266"/>
      <c r="BZ107" s="266"/>
      <c r="CA107" s="266"/>
      <c r="CB107" s="266"/>
      <c r="CC107" s="266"/>
      <c r="CD107" s="266"/>
      <c r="CE107" s="266"/>
      <c r="CF107" s="266"/>
      <c r="CG107" s="266"/>
      <c r="CH107" s="266"/>
      <c r="CI107" s="266"/>
      <c r="CJ107" s="266"/>
      <c r="CK107" s="266"/>
      <c r="CL107" s="266"/>
      <c r="CM107" s="266"/>
      <c r="CN107" s="266"/>
      <c r="CO107" s="266"/>
      <c r="CP107" s="266"/>
      <c r="CQ107" s="266"/>
      <c r="CR107" s="266"/>
      <c r="CS107" s="266"/>
      <c r="CT107" s="266"/>
      <c r="CU107" s="266"/>
      <c r="CV107" s="266"/>
      <c r="CW107" s="266"/>
      <c r="CX107" s="266"/>
      <c r="CY107" s="266"/>
      <c r="CZ107" s="266"/>
      <c r="DA107" s="266"/>
      <c r="DB107" s="266"/>
      <c r="DC107" s="266"/>
      <c r="DD107" s="266"/>
      <c r="DE107" s="266"/>
      <c r="DF107" s="266"/>
      <c r="DG107" s="266"/>
      <c r="DH107" s="266"/>
      <c r="DI107" s="266"/>
      <c r="DJ107" s="266"/>
      <c r="DK107" s="266"/>
      <c r="DL107" s="266"/>
    </row>
    <row r="108" spans="1:116" x14ac:dyDescent="0.35">
      <c r="A108" s="267" t="s">
        <v>9609</v>
      </c>
      <c r="B108" s="268" t="s">
        <v>9610</v>
      </c>
      <c r="C108" s="271">
        <v>0</v>
      </c>
      <c r="D108" s="272">
        <v>13</v>
      </c>
      <c r="E108" s="271">
        <v>0</v>
      </c>
      <c r="F108" s="271" t="s">
        <v>17</v>
      </c>
      <c r="G108" s="271" t="s">
        <v>17</v>
      </c>
      <c r="H108" s="271" t="s">
        <v>17</v>
      </c>
      <c r="I108" s="272">
        <v>0</v>
      </c>
      <c r="J108" s="272" t="str">
        <f>IFERROR(VLOOKUP($B108,'Core Indicators'!$E$3:$EU$906,147,FALSE),"x")</f>
        <v>x</v>
      </c>
      <c r="K108" s="273">
        <v>0.50234472799999996</v>
      </c>
      <c r="L108" s="271" t="s">
        <v>17</v>
      </c>
      <c r="M108" s="272">
        <v>89</v>
      </c>
      <c r="N108" s="272" t="s">
        <v>17</v>
      </c>
      <c r="O108" s="272" t="str">
        <f>IFERROR(VLOOKUP(B108,'Core Indicators'!$E$3:$G$9906,3,FALSE),"x")</f>
        <v>x</v>
      </c>
      <c r="P108" s="272">
        <v>260</v>
      </c>
      <c r="Q108" s="266"/>
      <c r="R108" s="266"/>
      <c r="S108" s="266"/>
      <c r="T108" s="266"/>
      <c r="U108" s="266"/>
      <c r="V108" s="266"/>
      <c r="W108" s="266"/>
      <c r="X108" s="266"/>
      <c r="Y108" s="266"/>
      <c r="Z108" s="266"/>
      <c r="AA108" s="266"/>
      <c r="AB108" s="266"/>
      <c r="AC108" s="266"/>
      <c r="AD108" s="266"/>
      <c r="AE108" s="266"/>
      <c r="AF108" s="266"/>
      <c r="AG108" s="266"/>
      <c r="AH108" s="266"/>
      <c r="AI108" s="266"/>
      <c r="AJ108" s="266"/>
      <c r="AK108" s="266"/>
      <c r="AL108" s="266"/>
      <c r="AM108" s="266"/>
      <c r="AN108" s="266"/>
      <c r="AO108" s="266"/>
      <c r="AP108" s="266"/>
      <c r="AQ108" s="266"/>
      <c r="AR108" s="266"/>
      <c r="AS108" s="266"/>
      <c r="AT108" s="266"/>
      <c r="AU108" s="266"/>
      <c r="AV108" s="266"/>
      <c r="AW108" s="266"/>
      <c r="AX108" s="266"/>
      <c r="AY108" s="266"/>
      <c r="AZ108" s="266"/>
      <c r="BA108" s="266"/>
      <c r="BB108" s="266"/>
      <c r="BC108" s="266"/>
      <c r="BD108" s="266"/>
      <c r="BE108" s="266"/>
      <c r="BF108" s="266"/>
      <c r="BG108" s="266"/>
      <c r="BH108" s="266"/>
      <c r="BI108" s="266"/>
      <c r="BJ108" s="266"/>
      <c r="BK108" s="266"/>
      <c r="BL108" s="266"/>
      <c r="BM108" s="266"/>
      <c r="BN108" s="266"/>
      <c r="BO108" s="266"/>
      <c r="BP108" s="266"/>
      <c r="BQ108" s="266"/>
      <c r="BR108" s="266"/>
      <c r="BS108" s="266"/>
      <c r="BT108" s="266"/>
      <c r="BU108" s="266"/>
      <c r="BV108" s="266"/>
      <c r="BW108" s="266"/>
      <c r="BX108" s="266"/>
      <c r="BY108" s="266"/>
      <c r="BZ108" s="266"/>
      <c r="CA108" s="266"/>
      <c r="CB108" s="266"/>
      <c r="CC108" s="266"/>
      <c r="CD108" s="266"/>
      <c r="CE108" s="266"/>
      <c r="CF108" s="266"/>
      <c r="CG108" s="266"/>
      <c r="CH108" s="266"/>
      <c r="CI108" s="266"/>
      <c r="CJ108" s="266"/>
      <c r="CK108" s="266"/>
      <c r="CL108" s="266"/>
      <c r="CM108" s="266"/>
      <c r="CN108" s="266"/>
      <c r="CO108" s="266"/>
      <c r="CP108" s="266"/>
      <c r="CQ108" s="266"/>
      <c r="CR108" s="266"/>
      <c r="CS108" s="266"/>
      <c r="CT108" s="266"/>
      <c r="CU108" s="266"/>
      <c r="CV108" s="266"/>
      <c r="CW108" s="266"/>
      <c r="CX108" s="266"/>
      <c r="CY108" s="266"/>
      <c r="CZ108" s="266"/>
      <c r="DA108" s="266"/>
      <c r="DB108" s="266"/>
      <c r="DC108" s="266"/>
      <c r="DD108" s="266"/>
      <c r="DE108" s="266"/>
      <c r="DF108" s="266"/>
      <c r="DG108" s="266"/>
      <c r="DH108" s="266"/>
      <c r="DI108" s="266"/>
      <c r="DJ108" s="266"/>
      <c r="DK108" s="266"/>
      <c r="DL108" s="266"/>
    </row>
    <row r="109" spans="1:116" x14ac:dyDescent="0.35">
      <c r="A109" s="267" t="s">
        <v>9611</v>
      </c>
      <c r="B109" s="268" t="s">
        <v>9612</v>
      </c>
      <c r="C109" s="271">
        <v>0</v>
      </c>
      <c r="D109" s="272">
        <v>10</v>
      </c>
      <c r="E109" s="271">
        <v>0</v>
      </c>
      <c r="F109" s="271">
        <v>8.5500000000000007</v>
      </c>
      <c r="G109" s="271">
        <v>5.75736331E-2</v>
      </c>
      <c r="H109" s="271">
        <v>31.4</v>
      </c>
      <c r="I109" s="272">
        <v>2</v>
      </c>
      <c r="J109" s="272" t="str">
        <f>IFERROR(VLOOKUP($B109,'Core Indicators'!$E$3:$EU$906,147,FALSE),"x")</f>
        <v>x</v>
      </c>
      <c r="K109" s="273">
        <v>1.159703135</v>
      </c>
      <c r="L109" s="271">
        <v>8.56</v>
      </c>
      <c r="M109" s="272">
        <v>83</v>
      </c>
      <c r="N109" s="272">
        <v>63</v>
      </c>
      <c r="O109" s="272" t="str">
        <f>IFERROR(VLOOKUP(B109,'Core Indicators'!$E$3:$G$9906,3,FALSE),"x")</f>
        <v>x</v>
      </c>
      <c r="P109" s="272">
        <v>97600</v>
      </c>
      <c r="Q109" s="266"/>
      <c r="R109" s="266"/>
      <c r="S109" s="266"/>
      <c r="T109" s="266"/>
      <c r="U109" s="266"/>
      <c r="V109" s="266"/>
      <c r="W109" s="266"/>
      <c r="X109" s="266"/>
      <c r="Y109" s="266"/>
      <c r="Z109" s="266"/>
      <c r="AA109" s="266"/>
      <c r="AB109" s="266"/>
      <c r="AC109" s="266"/>
      <c r="AD109" s="266"/>
      <c r="AE109" s="266"/>
      <c r="AF109" s="266"/>
      <c r="AG109" s="266"/>
      <c r="AH109" s="266"/>
      <c r="AI109" s="266"/>
      <c r="AJ109" s="266"/>
      <c r="AK109" s="266"/>
      <c r="AL109" s="266"/>
      <c r="AM109" s="266"/>
      <c r="AN109" s="266"/>
      <c r="AO109" s="266"/>
      <c r="AP109" s="266"/>
      <c r="AQ109" s="266"/>
      <c r="AR109" s="266"/>
      <c r="AS109" s="266"/>
      <c r="AT109" s="266"/>
      <c r="AU109" s="266"/>
      <c r="AV109" s="266"/>
      <c r="AW109" s="266"/>
      <c r="AX109" s="266"/>
      <c r="AY109" s="266"/>
      <c r="AZ109" s="266"/>
      <c r="BA109" s="266"/>
      <c r="BB109" s="266"/>
      <c r="BC109" s="266"/>
      <c r="BD109" s="266"/>
      <c r="BE109" s="266"/>
      <c r="BF109" s="266"/>
      <c r="BG109" s="266"/>
      <c r="BH109" s="266"/>
      <c r="BI109" s="266"/>
      <c r="BJ109" s="266"/>
      <c r="BK109" s="266"/>
      <c r="BL109" s="266"/>
      <c r="BM109" s="266"/>
      <c r="BN109" s="266"/>
      <c r="BO109" s="266"/>
      <c r="BP109" s="266"/>
      <c r="BQ109" s="266"/>
      <c r="BR109" s="266"/>
      <c r="BS109" s="266"/>
      <c r="BT109" s="266"/>
      <c r="BU109" s="266"/>
      <c r="BV109" s="266"/>
      <c r="BW109" s="266"/>
      <c r="BX109" s="266"/>
      <c r="BY109" s="266"/>
      <c r="BZ109" s="266"/>
      <c r="CA109" s="266"/>
      <c r="CB109" s="266"/>
      <c r="CC109" s="266"/>
      <c r="CD109" s="266"/>
      <c r="CE109" s="266"/>
      <c r="CF109" s="266"/>
      <c r="CG109" s="266"/>
      <c r="CH109" s="266"/>
      <c r="CI109" s="266"/>
      <c r="CJ109" s="266"/>
      <c r="CK109" s="266"/>
      <c r="CL109" s="266"/>
      <c r="CM109" s="266"/>
      <c r="CN109" s="266"/>
      <c r="CO109" s="266"/>
      <c r="CP109" s="266"/>
      <c r="CQ109" s="266"/>
      <c r="CR109" s="266"/>
      <c r="CS109" s="266"/>
      <c r="CT109" s="266"/>
      <c r="CU109" s="266"/>
      <c r="CV109" s="266"/>
      <c r="CW109" s="266"/>
      <c r="CX109" s="266"/>
      <c r="CY109" s="266"/>
      <c r="CZ109" s="266"/>
      <c r="DA109" s="266"/>
      <c r="DB109" s="266"/>
      <c r="DC109" s="266"/>
      <c r="DD109" s="266"/>
      <c r="DE109" s="266"/>
      <c r="DF109" s="266"/>
      <c r="DG109" s="266"/>
      <c r="DH109" s="266"/>
      <c r="DI109" s="266"/>
      <c r="DJ109" s="266"/>
      <c r="DK109" s="266"/>
      <c r="DL109" s="266"/>
    </row>
    <row r="110" spans="1:116" x14ac:dyDescent="0.35">
      <c r="A110" s="267" t="s">
        <v>9613</v>
      </c>
      <c r="B110" s="268" t="s">
        <v>9614</v>
      </c>
      <c r="C110" s="271">
        <v>0.93409999830000001</v>
      </c>
      <c r="D110" s="272">
        <v>5</v>
      </c>
      <c r="E110" s="271">
        <v>0.15</v>
      </c>
      <c r="F110" s="271">
        <v>4.5333333329999999</v>
      </c>
      <c r="G110" s="271">
        <v>0.24530015899999999</v>
      </c>
      <c r="H110" s="271" t="s">
        <v>17</v>
      </c>
      <c r="I110" s="272">
        <v>1</v>
      </c>
      <c r="J110" s="272" t="str">
        <f>IFERROR(VLOOKUP($B110,'Core Indicators'!$E$3:$EU$906,147,FALSE),"x")</f>
        <v>x</v>
      </c>
      <c r="K110" s="273">
        <v>0.28001660099999998</v>
      </c>
      <c r="L110" s="271">
        <v>5.77</v>
      </c>
      <c r="M110" s="272">
        <v>38</v>
      </c>
      <c r="N110" s="272">
        <v>46</v>
      </c>
      <c r="O110" s="272" t="str">
        <f>IFERROR(VLOOKUP(B110,'Core Indicators'!$E$3:$G$9906,3,FALSE),"x")</f>
        <v>x</v>
      </c>
      <c r="P110" s="272">
        <v>17820</v>
      </c>
      <c r="Q110" s="266"/>
      <c r="R110" s="266"/>
      <c r="S110" s="266"/>
      <c r="T110" s="266"/>
      <c r="U110" s="266"/>
      <c r="V110" s="266"/>
      <c r="W110" s="266"/>
      <c r="X110" s="266"/>
      <c r="Y110" s="266"/>
      <c r="Z110" s="266"/>
      <c r="AA110" s="266"/>
      <c r="AB110" s="266"/>
      <c r="AC110" s="266"/>
      <c r="AD110" s="266"/>
      <c r="AE110" s="266"/>
      <c r="AF110" s="266"/>
      <c r="AG110" s="266"/>
      <c r="AH110" s="266"/>
      <c r="AI110" s="266"/>
      <c r="AJ110" s="266"/>
      <c r="AK110" s="266"/>
      <c r="AL110" s="266"/>
      <c r="AM110" s="266"/>
      <c r="AN110" s="266"/>
      <c r="AO110" s="266"/>
      <c r="AP110" s="266"/>
      <c r="AQ110" s="266"/>
      <c r="AR110" s="266"/>
      <c r="AS110" s="266"/>
      <c r="AT110" s="266"/>
      <c r="AU110" s="266"/>
      <c r="AV110" s="266"/>
      <c r="AW110" s="266"/>
      <c r="AX110" s="266"/>
      <c r="AY110" s="266"/>
      <c r="AZ110" s="266"/>
      <c r="BA110" s="266"/>
      <c r="BB110" s="266"/>
      <c r="BC110" s="266"/>
      <c r="BD110" s="266"/>
      <c r="BE110" s="266"/>
      <c r="BF110" s="266"/>
      <c r="BG110" s="266"/>
      <c r="BH110" s="266"/>
      <c r="BI110" s="266"/>
      <c r="BJ110" s="266"/>
      <c r="BK110" s="266"/>
      <c r="BL110" s="266"/>
      <c r="BM110" s="266"/>
      <c r="BN110" s="266"/>
      <c r="BO110" s="266"/>
      <c r="BP110" s="266"/>
      <c r="BQ110" s="266"/>
      <c r="BR110" s="266"/>
      <c r="BS110" s="266"/>
      <c r="BT110" s="266"/>
      <c r="BU110" s="266"/>
      <c r="BV110" s="266"/>
      <c r="BW110" s="266"/>
      <c r="BX110" s="266"/>
      <c r="BY110" s="266"/>
      <c r="BZ110" s="266"/>
      <c r="CA110" s="266"/>
      <c r="CB110" s="266"/>
      <c r="CC110" s="266"/>
      <c r="CD110" s="266"/>
      <c r="CE110" s="266"/>
      <c r="CF110" s="266"/>
      <c r="CG110" s="266"/>
      <c r="CH110" s="266"/>
      <c r="CI110" s="266"/>
      <c r="CJ110" s="266"/>
      <c r="CK110" s="266"/>
      <c r="CL110" s="266"/>
      <c r="CM110" s="266"/>
      <c r="CN110" s="266"/>
      <c r="CO110" s="266"/>
      <c r="CP110" s="266"/>
      <c r="CQ110" s="266"/>
      <c r="CR110" s="266"/>
      <c r="CS110" s="266"/>
      <c r="CT110" s="266"/>
      <c r="CU110" s="266"/>
      <c r="CV110" s="266"/>
      <c r="CW110" s="266"/>
      <c r="CX110" s="266"/>
      <c r="CY110" s="266"/>
      <c r="CZ110" s="266"/>
      <c r="DA110" s="266"/>
      <c r="DB110" s="266"/>
      <c r="DC110" s="266"/>
      <c r="DD110" s="266"/>
      <c r="DE110" s="266"/>
      <c r="DF110" s="266"/>
      <c r="DG110" s="266"/>
      <c r="DH110" s="266"/>
      <c r="DI110" s="266"/>
      <c r="DJ110" s="266"/>
      <c r="DK110" s="266"/>
      <c r="DL110" s="266"/>
    </row>
    <row r="111" spans="1:116" x14ac:dyDescent="0.35">
      <c r="A111" s="267" t="s">
        <v>9615</v>
      </c>
      <c r="B111" s="268" t="s">
        <v>9616</v>
      </c>
      <c r="C111" s="271">
        <v>0.64979998859999999</v>
      </c>
      <c r="D111" s="272">
        <v>2</v>
      </c>
      <c r="E111" s="271">
        <v>0.39700000000000002</v>
      </c>
      <c r="F111" s="271">
        <v>3.0833333330000001</v>
      </c>
      <c r="G111" s="271">
        <v>0.46313362470000002</v>
      </c>
      <c r="H111" s="271">
        <v>38.799999999999997</v>
      </c>
      <c r="I111" s="272">
        <v>2</v>
      </c>
      <c r="J111" s="272" t="str">
        <f>IFERROR(VLOOKUP($B111,'Core Indicators'!$E$3:$EU$906,147,FALSE),"x")</f>
        <v>x</v>
      </c>
      <c r="K111" s="273">
        <v>-0.80502331299999996</v>
      </c>
      <c r="L111" s="271">
        <v>3.47</v>
      </c>
      <c r="M111" s="272">
        <v>13</v>
      </c>
      <c r="N111" s="272">
        <v>28</v>
      </c>
      <c r="O111" s="272" t="str">
        <f>IFERROR(VLOOKUP(B111,'Core Indicators'!$E$3:$G$9906,3,FALSE),"x")</f>
        <v>x</v>
      </c>
      <c r="P111" s="272">
        <v>230800</v>
      </c>
      <c r="Q111" s="266"/>
      <c r="R111" s="266"/>
      <c r="S111" s="266"/>
      <c r="T111" s="266"/>
      <c r="U111" s="266"/>
      <c r="V111" s="266"/>
      <c r="W111" s="266"/>
      <c r="X111" s="266"/>
      <c r="Y111" s="266"/>
      <c r="Z111" s="266"/>
      <c r="AA111" s="266"/>
      <c r="AB111" s="266"/>
      <c r="AC111" s="266"/>
      <c r="AD111" s="266"/>
      <c r="AE111" s="266"/>
      <c r="AF111" s="266"/>
      <c r="AG111" s="266"/>
      <c r="AH111" s="266"/>
      <c r="AI111" s="266"/>
      <c r="AJ111" s="266"/>
      <c r="AK111" s="266"/>
      <c r="AL111" s="266"/>
      <c r="AM111" s="266"/>
      <c r="AN111" s="266"/>
      <c r="AO111" s="266"/>
      <c r="AP111" s="266"/>
      <c r="AQ111" s="266"/>
      <c r="AR111" s="266"/>
      <c r="AS111" s="266"/>
      <c r="AT111" s="266"/>
      <c r="AU111" s="266"/>
      <c r="AV111" s="266"/>
      <c r="AW111" s="266"/>
      <c r="AX111" s="266"/>
      <c r="AY111" s="266"/>
      <c r="AZ111" s="266"/>
      <c r="BA111" s="266"/>
      <c r="BB111" s="266"/>
      <c r="BC111" s="266"/>
      <c r="BD111" s="266"/>
      <c r="BE111" s="266"/>
      <c r="BF111" s="266"/>
      <c r="BG111" s="266"/>
      <c r="BH111" s="266"/>
      <c r="BI111" s="266"/>
      <c r="BJ111" s="266"/>
      <c r="BK111" s="266"/>
      <c r="BL111" s="266"/>
      <c r="BM111" s="266"/>
      <c r="BN111" s="266"/>
      <c r="BO111" s="266"/>
      <c r="BP111" s="266"/>
      <c r="BQ111" s="266"/>
      <c r="BR111" s="266"/>
      <c r="BS111" s="266"/>
      <c r="BT111" s="266"/>
      <c r="BU111" s="266"/>
      <c r="BV111" s="266"/>
      <c r="BW111" s="266"/>
      <c r="BX111" s="266"/>
      <c r="BY111" s="266"/>
      <c r="BZ111" s="266"/>
      <c r="CA111" s="266"/>
      <c r="CB111" s="266"/>
      <c r="CC111" s="266"/>
      <c r="CD111" s="266"/>
      <c r="CE111" s="266"/>
      <c r="CF111" s="266"/>
      <c r="CG111" s="266"/>
      <c r="CH111" s="266"/>
      <c r="CI111" s="266"/>
      <c r="CJ111" s="266"/>
      <c r="CK111" s="266"/>
      <c r="CL111" s="266"/>
      <c r="CM111" s="266"/>
      <c r="CN111" s="266"/>
      <c r="CO111" s="266"/>
      <c r="CP111" s="266"/>
      <c r="CQ111" s="266"/>
      <c r="CR111" s="266"/>
      <c r="CS111" s="266"/>
      <c r="CT111" s="266"/>
      <c r="CU111" s="266"/>
      <c r="CV111" s="266"/>
      <c r="CW111" s="266"/>
      <c r="CX111" s="266"/>
      <c r="CY111" s="266"/>
      <c r="CZ111" s="266"/>
      <c r="DA111" s="266"/>
      <c r="DB111" s="266"/>
      <c r="DC111" s="266"/>
      <c r="DD111" s="266"/>
      <c r="DE111" s="266"/>
      <c r="DF111" s="266"/>
      <c r="DG111" s="266"/>
      <c r="DH111" s="266"/>
      <c r="DI111" s="266"/>
      <c r="DJ111" s="266"/>
      <c r="DK111" s="266"/>
      <c r="DL111" s="266"/>
    </row>
    <row r="112" spans="1:116" x14ac:dyDescent="0.35">
      <c r="A112" s="267" t="s">
        <v>2911</v>
      </c>
      <c r="B112" s="268" t="s">
        <v>9617</v>
      </c>
      <c r="C112" s="271">
        <v>0.81310000439999996</v>
      </c>
      <c r="D112" s="272">
        <v>6</v>
      </c>
      <c r="E112" s="271">
        <v>0.1</v>
      </c>
      <c r="F112" s="271">
        <v>5.25</v>
      </c>
      <c r="G112" s="271">
        <v>0.36244894649999998</v>
      </c>
      <c r="H112" s="271">
        <v>31.8</v>
      </c>
      <c r="I112" s="272">
        <v>3</v>
      </c>
      <c r="J112" s="272">
        <f>IFERROR(VLOOKUP($B112,'Core Indicators'!$E$3:$EU$906,147,FALSE),"x")</f>
        <v>3400</v>
      </c>
      <c r="K112" s="273">
        <v>-1.10264194</v>
      </c>
      <c r="L112" s="271">
        <v>4.45</v>
      </c>
      <c r="M112" s="272">
        <v>42</v>
      </c>
      <c r="N112" s="272">
        <v>24</v>
      </c>
      <c r="O112" s="272">
        <f>IFERROR(VLOOKUP(B112,'Core Indicators'!$E$3:$G$9906,3,FALSE),"x")</f>
        <v>5700000</v>
      </c>
      <c r="P112" s="272">
        <v>10230</v>
      </c>
      <c r="Q112" s="266"/>
      <c r="R112" s="266"/>
      <c r="S112" s="266"/>
      <c r="T112" s="266"/>
      <c r="U112" s="266"/>
      <c r="V112" s="266"/>
      <c r="W112" s="266"/>
      <c r="X112" s="266"/>
      <c r="Y112" s="266"/>
      <c r="Z112" s="266"/>
      <c r="AA112" s="266"/>
      <c r="AB112" s="266"/>
      <c r="AC112" s="266"/>
      <c r="AD112" s="266"/>
      <c r="AE112" s="266"/>
      <c r="AF112" s="266"/>
      <c r="AG112" s="266"/>
      <c r="AH112" s="266"/>
      <c r="AI112" s="266"/>
      <c r="AJ112" s="266"/>
      <c r="AK112" s="266"/>
      <c r="AL112" s="266"/>
      <c r="AM112" s="266"/>
      <c r="AN112" s="266"/>
      <c r="AO112" s="266"/>
      <c r="AP112" s="266"/>
      <c r="AQ112" s="266"/>
      <c r="AR112" s="266"/>
      <c r="AS112" s="266"/>
      <c r="AT112" s="266"/>
      <c r="AU112" s="266"/>
      <c r="AV112" s="266"/>
      <c r="AW112" s="266"/>
      <c r="AX112" s="266"/>
      <c r="AY112" s="266"/>
      <c r="AZ112" s="266"/>
      <c r="BA112" s="266"/>
      <c r="BB112" s="266"/>
      <c r="BC112" s="266"/>
      <c r="BD112" s="266"/>
      <c r="BE112" s="266"/>
      <c r="BF112" s="266"/>
      <c r="BG112" s="266"/>
      <c r="BH112" s="266"/>
      <c r="BI112" s="266"/>
      <c r="BJ112" s="266"/>
      <c r="BK112" s="266"/>
      <c r="BL112" s="266"/>
      <c r="BM112" s="266"/>
      <c r="BN112" s="266"/>
      <c r="BO112" s="266"/>
      <c r="BP112" s="266"/>
      <c r="BQ112" s="266"/>
      <c r="BR112" s="266"/>
      <c r="BS112" s="266"/>
      <c r="BT112" s="266"/>
      <c r="BU112" s="266"/>
      <c r="BV112" s="266"/>
      <c r="BW112" s="266"/>
      <c r="BX112" s="266"/>
      <c r="BY112" s="266"/>
      <c r="BZ112" s="266"/>
      <c r="CA112" s="266"/>
      <c r="CB112" s="266"/>
      <c r="CC112" s="266"/>
      <c r="CD112" s="266"/>
      <c r="CE112" s="266"/>
      <c r="CF112" s="266"/>
      <c r="CG112" s="266"/>
      <c r="CH112" s="266"/>
      <c r="CI112" s="266"/>
      <c r="CJ112" s="266"/>
      <c r="CK112" s="266"/>
      <c r="CL112" s="266"/>
      <c r="CM112" s="266"/>
      <c r="CN112" s="266"/>
      <c r="CO112" s="266"/>
      <c r="CP112" s="266"/>
      <c r="CQ112" s="266"/>
      <c r="CR112" s="266"/>
      <c r="CS112" s="266"/>
      <c r="CT112" s="266"/>
      <c r="CU112" s="266"/>
      <c r="CV112" s="266"/>
      <c r="CW112" s="266"/>
      <c r="CX112" s="266"/>
      <c r="CY112" s="266"/>
      <c r="CZ112" s="266"/>
      <c r="DA112" s="266"/>
      <c r="DB112" s="266"/>
      <c r="DC112" s="266"/>
      <c r="DD112" s="266"/>
      <c r="DE112" s="266"/>
      <c r="DF112" s="266"/>
      <c r="DG112" s="266"/>
      <c r="DH112" s="266"/>
      <c r="DI112" s="266"/>
      <c r="DJ112" s="266"/>
      <c r="DK112" s="266"/>
      <c r="DL112" s="266"/>
    </row>
    <row r="113" spans="1:116" x14ac:dyDescent="0.35">
      <c r="A113" s="267" t="s">
        <v>9618</v>
      </c>
      <c r="B113" s="268" t="s">
        <v>9619</v>
      </c>
      <c r="C113" s="271">
        <v>0.98551100019999993</v>
      </c>
      <c r="D113" s="272">
        <v>11</v>
      </c>
      <c r="E113" s="271">
        <v>0</v>
      </c>
      <c r="F113" s="271">
        <v>6.25</v>
      </c>
      <c r="G113" s="271">
        <v>0.65102151679999998</v>
      </c>
      <c r="H113" s="271">
        <v>35.299999999999997</v>
      </c>
      <c r="I113" s="272">
        <v>0</v>
      </c>
      <c r="J113" s="272" t="str">
        <f>IFERROR(VLOOKUP($B113,'Core Indicators'!$E$3:$EU$906,147,FALSE),"x")</f>
        <v>x</v>
      </c>
      <c r="K113" s="273">
        <v>-0.91524463899999997</v>
      </c>
      <c r="L113" s="271">
        <v>5.16</v>
      </c>
      <c r="M113" s="272">
        <v>64</v>
      </c>
      <c r="N113" s="272">
        <v>25</v>
      </c>
      <c r="O113" s="272" t="str">
        <f>IFERROR(VLOOKUP(B113,'Core Indicators'!$E$3:$G$9906,3,FALSE),"x")</f>
        <v>x</v>
      </c>
      <c r="P113" s="272">
        <v>96320</v>
      </c>
      <c r="Q113" s="266"/>
      <c r="R113" s="266"/>
      <c r="S113" s="266"/>
      <c r="T113" s="266"/>
      <c r="U113" s="266"/>
      <c r="V113" s="266"/>
      <c r="W113" s="266"/>
      <c r="X113" s="266"/>
      <c r="Y113" s="266"/>
      <c r="Z113" s="266"/>
      <c r="AA113" s="266"/>
      <c r="AB113" s="266"/>
      <c r="AC113" s="266"/>
      <c r="AD113" s="266"/>
      <c r="AE113" s="266"/>
      <c r="AF113" s="266"/>
      <c r="AG113" s="266"/>
      <c r="AH113" s="266"/>
      <c r="AI113" s="266"/>
      <c r="AJ113" s="266"/>
      <c r="AK113" s="266"/>
      <c r="AL113" s="266"/>
      <c r="AM113" s="266"/>
      <c r="AN113" s="266"/>
      <c r="AO113" s="266"/>
      <c r="AP113" s="266"/>
      <c r="AQ113" s="266"/>
      <c r="AR113" s="266"/>
      <c r="AS113" s="266"/>
      <c r="AT113" s="266"/>
      <c r="AU113" s="266"/>
      <c r="AV113" s="266"/>
      <c r="AW113" s="266"/>
      <c r="AX113" s="266"/>
      <c r="AY113" s="266"/>
      <c r="AZ113" s="266"/>
      <c r="BA113" s="266"/>
      <c r="BB113" s="266"/>
      <c r="BC113" s="266"/>
      <c r="BD113" s="266"/>
      <c r="BE113" s="266"/>
      <c r="BF113" s="266"/>
      <c r="BG113" s="266"/>
      <c r="BH113" s="266"/>
      <c r="BI113" s="266"/>
      <c r="BJ113" s="266"/>
      <c r="BK113" s="266"/>
      <c r="BL113" s="266"/>
      <c r="BM113" s="266"/>
      <c r="BN113" s="266"/>
      <c r="BO113" s="266"/>
      <c r="BP113" s="266"/>
      <c r="BQ113" s="266"/>
      <c r="BR113" s="266"/>
      <c r="BS113" s="266"/>
      <c r="BT113" s="266"/>
      <c r="BU113" s="266"/>
      <c r="BV113" s="266"/>
      <c r="BW113" s="266"/>
      <c r="BX113" s="266"/>
      <c r="BY113" s="266"/>
      <c r="BZ113" s="266"/>
      <c r="CA113" s="266"/>
      <c r="CB113" s="266"/>
      <c r="CC113" s="266"/>
      <c r="CD113" s="266"/>
      <c r="CE113" s="266"/>
      <c r="CF113" s="266"/>
      <c r="CG113" s="266"/>
      <c r="CH113" s="266"/>
      <c r="CI113" s="266"/>
      <c r="CJ113" s="266"/>
      <c r="CK113" s="266"/>
      <c r="CL113" s="266"/>
      <c r="CM113" s="266"/>
      <c r="CN113" s="266"/>
      <c r="CO113" s="266"/>
      <c r="CP113" s="266"/>
      <c r="CQ113" s="266"/>
      <c r="CR113" s="266"/>
      <c r="CS113" s="266"/>
      <c r="CT113" s="266"/>
      <c r="CU113" s="266"/>
      <c r="CV113" s="266"/>
      <c r="CW113" s="266"/>
      <c r="CX113" s="266"/>
      <c r="CY113" s="266"/>
      <c r="CZ113" s="266"/>
      <c r="DA113" s="266"/>
      <c r="DB113" s="266"/>
      <c r="DC113" s="266"/>
      <c r="DD113" s="266"/>
      <c r="DE113" s="266"/>
      <c r="DF113" s="266"/>
      <c r="DG113" s="266"/>
      <c r="DH113" s="266"/>
      <c r="DI113" s="266"/>
      <c r="DJ113" s="266"/>
      <c r="DK113" s="266"/>
      <c r="DL113" s="266"/>
    </row>
    <row r="114" spans="1:116" x14ac:dyDescent="0.35">
      <c r="A114" s="267" t="s">
        <v>2934</v>
      </c>
      <c r="B114" s="268" t="s">
        <v>9620</v>
      </c>
      <c r="C114" s="271">
        <v>0.27512803019999998</v>
      </c>
      <c r="D114" s="272">
        <v>1</v>
      </c>
      <c r="E114" s="271">
        <v>0</v>
      </c>
      <c r="F114" s="271">
        <v>2.0499999999999998</v>
      </c>
      <c r="G114" s="271">
        <v>0.1717677189</v>
      </c>
      <c r="H114" s="271" t="s">
        <v>17</v>
      </c>
      <c r="I114" s="272">
        <v>3</v>
      </c>
      <c r="J114" s="272">
        <f>IFERROR(VLOOKUP($B114,'Core Indicators'!$E$3:$EU$906,147,FALSE),"x")</f>
        <v>806</v>
      </c>
      <c r="K114" s="273">
        <v>-1.802445412</v>
      </c>
      <c r="L114" s="271">
        <v>2.19</v>
      </c>
      <c r="M114" s="272">
        <v>9</v>
      </c>
      <c r="N114" s="272">
        <v>18</v>
      </c>
      <c r="O114" s="272">
        <f>IFERROR(VLOOKUP(B114,'Core Indicators'!$E$3:$G$9906,3,FALSE),"x")</f>
        <v>7429000</v>
      </c>
      <c r="P114" s="272">
        <v>1759540</v>
      </c>
      <c r="Q114" s="266"/>
      <c r="R114" s="266"/>
      <c r="S114" s="266"/>
      <c r="T114" s="266"/>
      <c r="U114" s="266"/>
      <c r="V114" s="266"/>
      <c r="W114" s="266"/>
      <c r="X114" s="266"/>
      <c r="Y114" s="266"/>
      <c r="Z114" s="266"/>
      <c r="AA114" s="266"/>
      <c r="AB114" s="266"/>
      <c r="AC114" s="266"/>
      <c r="AD114" s="266"/>
      <c r="AE114" s="266"/>
      <c r="AF114" s="266"/>
      <c r="AG114" s="266"/>
      <c r="AH114" s="266"/>
      <c r="AI114" s="266"/>
      <c r="AJ114" s="266"/>
      <c r="AK114" s="266"/>
      <c r="AL114" s="266"/>
      <c r="AM114" s="266"/>
      <c r="AN114" s="266"/>
      <c r="AO114" s="266"/>
      <c r="AP114" s="266"/>
      <c r="AQ114" s="266"/>
      <c r="AR114" s="266"/>
      <c r="AS114" s="266"/>
      <c r="AT114" s="266"/>
      <c r="AU114" s="266"/>
      <c r="AV114" s="266"/>
      <c r="AW114" s="266"/>
      <c r="AX114" s="266"/>
      <c r="AY114" s="266"/>
      <c r="AZ114" s="266"/>
      <c r="BA114" s="266"/>
      <c r="BB114" s="266"/>
      <c r="BC114" s="266"/>
      <c r="BD114" s="266"/>
      <c r="BE114" s="266"/>
      <c r="BF114" s="266"/>
      <c r="BG114" s="266"/>
      <c r="BH114" s="266"/>
      <c r="BI114" s="266"/>
      <c r="BJ114" s="266"/>
      <c r="BK114" s="266"/>
      <c r="BL114" s="266"/>
      <c r="BM114" s="266"/>
      <c r="BN114" s="266"/>
      <c r="BO114" s="266"/>
      <c r="BP114" s="266"/>
      <c r="BQ114" s="266"/>
      <c r="BR114" s="266"/>
      <c r="BS114" s="266"/>
      <c r="BT114" s="266"/>
      <c r="BU114" s="266"/>
      <c r="BV114" s="266"/>
      <c r="BW114" s="266"/>
      <c r="BX114" s="266"/>
      <c r="BY114" s="266"/>
      <c r="BZ114" s="266"/>
      <c r="CA114" s="266"/>
      <c r="CB114" s="266"/>
      <c r="CC114" s="266"/>
      <c r="CD114" s="266"/>
      <c r="CE114" s="266"/>
      <c r="CF114" s="266"/>
      <c r="CG114" s="266"/>
      <c r="CH114" s="266"/>
      <c r="CI114" s="266"/>
      <c r="CJ114" s="266"/>
      <c r="CK114" s="266"/>
      <c r="CL114" s="266"/>
      <c r="CM114" s="266"/>
      <c r="CN114" s="266"/>
      <c r="CO114" s="266"/>
      <c r="CP114" s="266"/>
      <c r="CQ114" s="266"/>
      <c r="CR114" s="266"/>
      <c r="CS114" s="266"/>
      <c r="CT114" s="266"/>
      <c r="CU114" s="266"/>
      <c r="CV114" s="266"/>
      <c r="CW114" s="266"/>
      <c r="CX114" s="266"/>
      <c r="CY114" s="266"/>
      <c r="CZ114" s="266"/>
      <c r="DA114" s="266"/>
      <c r="DB114" s="266"/>
      <c r="DC114" s="266"/>
      <c r="DD114" s="266"/>
      <c r="DE114" s="266"/>
      <c r="DF114" s="266"/>
      <c r="DG114" s="266"/>
      <c r="DH114" s="266"/>
      <c r="DI114" s="266"/>
      <c r="DJ114" s="266"/>
      <c r="DK114" s="266"/>
      <c r="DL114" s="266"/>
    </row>
    <row r="115" spans="1:116" x14ac:dyDescent="0.35">
      <c r="A115" s="267" t="s">
        <v>9621</v>
      </c>
      <c r="B115" s="268" t="s">
        <v>9622</v>
      </c>
      <c r="C115" s="271">
        <v>0</v>
      </c>
      <c r="D115" s="272">
        <v>12</v>
      </c>
      <c r="E115" s="271">
        <v>0</v>
      </c>
      <c r="F115" s="271" t="s">
        <v>17</v>
      </c>
      <c r="G115" s="271">
        <v>0.33299378600000001</v>
      </c>
      <c r="H115" s="271">
        <v>51.2</v>
      </c>
      <c r="I115" s="272">
        <v>0</v>
      </c>
      <c r="J115" s="272" t="str">
        <f>IFERROR(VLOOKUP($B115,'Core Indicators'!$E$3:$EU$906,147,FALSE),"x")</f>
        <v>x</v>
      </c>
      <c r="K115" s="273">
        <v>0.66159218500000005</v>
      </c>
      <c r="L115" s="271" t="s">
        <v>17</v>
      </c>
      <c r="M115" s="272">
        <v>92</v>
      </c>
      <c r="N115" s="272">
        <v>55</v>
      </c>
      <c r="O115" s="272" t="str">
        <f>IFERROR(VLOOKUP(B115,'Core Indicators'!$E$3:$G$9906,3,FALSE),"x")</f>
        <v>x</v>
      </c>
      <c r="P115" s="272">
        <v>610</v>
      </c>
      <c r="Q115" s="266"/>
      <c r="R115" s="266"/>
      <c r="S115" s="266"/>
      <c r="T115" s="266"/>
      <c r="U115" s="266"/>
      <c r="V115" s="266"/>
      <c r="W115" s="266"/>
      <c r="X115" s="266"/>
      <c r="Y115" s="266"/>
      <c r="Z115" s="266"/>
      <c r="AA115" s="266"/>
      <c r="AB115" s="266"/>
      <c r="AC115" s="266"/>
      <c r="AD115" s="266"/>
      <c r="AE115" s="266"/>
      <c r="AF115" s="266"/>
      <c r="AG115" s="266"/>
      <c r="AH115" s="266"/>
      <c r="AI115" s="266"/>
      <c r="AJ115" s="266"/>
      <c r="AK115" s="266"/>
      <c r="AL115" s="266"/>
      <c r="AM115" s="266"/>
      <c r="AN115" s="266"/>
      <c r="AO115" s="266"/>
      <c r="AP115" s="266"/>
      <c r="AQ115" s="266"/>
      <c r="AR115" s="266"/>
      <c r="AS115" s="266"/>
      <c r="AT115" s="266"/>
      <c r="AU115" s="266"/>
      <c r="AV115" s="266"/>
      <c r="AW115" s="266"/>
      <c r="AX115" s="266"/>
      <c r="AY115" s="266"/>
      <c r="AZ115" s="266"/>
      <c r="BA115" s="266"/>
      <c r="BB115" s="266"/>
      <c r="BC115" s="266"/>
      <c r="BD115" s="266"/>
      <c r="BE115" s="266"/>
      <c r="BF115" s="266"/>
      <c r="BG115" s="266"/>
      <c r="BH115" s="266"/>
      <c r="BI115" s="266"/>
      <c r="BJ115" s="266"/>
      <c r="BK115" s="266"/>
      <c r="BL115" s="266"/>
      <c r="BM115" s="266"/>
      <c r="BN115" s="266"/>
      <c r="BO115" s="266"/>
      <c r="BP115" s="266"/>
      <c r="BQ115" s="266"/>
      <c r="BR115" s="266"/>
      <c r="BS115" s="266"/>
      <c r="BT115" s="266"/>
      <c r="BU115" s="266"/>
      <c r="BV115" s="266"/>
      <c r="BW115" s="266"/>
      <c r="BX115" s="266"/>
      <c r="BY115" s="266"/>
      <c r="BZ115" s="266"/>
      <c r="CA115" s="266"/>
      <c r="CB115" s="266"/>
      <c r="CC115" s="266"/>
      <c r="CD115" s="266"/>
      <c r="CE115" s="266"/>
      <c r="CF115" s="266"/>
      <c r="CG115" s="266"/>
      <c r="CH115" s="266"/>
      <c r="CI115" s="266"/>
      <c r="CJ115" s="266"/>
      <c r="CK115" s="266"/>
      <c r="CL115" s="266"/>
      <c r="CM115" s="266"/>
      <c r="CN115" s="266"/>
      <c r="CO115" s="266"/>
      <c r="CP115" s="266"/>
      <c r="CQ115" s="266"/>
      <c r="CR115" s="266"/>
      <c r="CS115" s="266"/>
      <c r="CT115" s="266"/>
      <c r="CU115" s="266"/>
      <c r="CV115" s="266"/>
      <c r="CW115" s="266"/>
      <c r="CX115" s="266"/>
      <c r="CY115" s="266"/>
      <c r="CZ115" s="266"/>
      <c r="DA115" s="266"/>
      <c r="DB115" s="266"/>
      <c r="DC115" s="266"/>
      <c r="DD115" s="266"/>
      <c r="DE115" s="266"/>
      <c r="DF115" s="266"/>
      <c r="DG115" s="266"/>
      <c r="DH115" s="266"/>
      <c r="DI115" s="266"/>
      <c r="DJ115" s="266"/>
      <c r="DK115" s="266"/>
      <c r="DL115" s="266"/>
    </row>
    <row r="116" spans="1:116" x14ac:dyDescent="0.35">
      <c r="A116" s="267" t="s">
        <v>9623</v>
      </c>
      <c r="B116" s="268" t="s">
        <v>9624</v>
      </c>
      <c r="C116" s="271">
        <v>0</v>
      </c>
      <c r="D116" s="272">
        <v>12</v>
      </c>
      <c r="E116" s="271">
        <v>0</v>
      </c>
      <c r="F116" s="271" t="s">
        <v>17</v>
      </c>
      <c r="G116" s="271" t="s">
        <v>17</v>
      </c>
      <c r="H116" s="271" t="s">
        <v>17</v>
      </c>
      <c r="I116" s="272">
        <v>0</v>
      </c>
      <c r="J116" s="272" t="str">
        <f>IFERROR(VLOOKUP($B116,'Core Indicators'!$E$3:$EU$906,147,FALSE),"x")</f>
        <v>x</v>
      </c>
      <c r="K116" s="273">
        <v>1.720416307</v>
      </c>
      <c r="L116" s="271" t="s">
        <v>17</v>
      </c>
      <c r="M116" s="272">
        <v>90</v>
      </c>
      <c r="N116" s="272" t="s">
        <v>17</v>
      </c>
      <c r="O116" s="272" t="str">
        <f>IFERROR(VLOOKUP(B116,'Core Indicators'!$E$3:$G$9906,3,FALSE),"x")</f>
        <v>x</v>
      </c>
      <c r="P116" s="272">
        <v>160</v>
      </c>
      <c r="Q116" s="266"/>
      <c r="R116" s="266"/>
      <c r="S116" s="266"/>
      <c r="T116" s="266"/>
      <c r="U116" s="266"/>
      <c r="V116" s="266"/>
      <c r="W116" s="266"/>
      <c r="X116" s="266"/>
      <c r="Y116" s="266"/>
      <c r="Z116" s="266"/>
      <c r="AA116" s="266"/>
      <c r="AB116" s="266"/>
      <c r="AC116" s="266"/>
      <c r="AD116" s="266"/>
      <c r="AE116" s="266"/>
      <c r="AF116" s="266"/>
      <c r="AG116" s="266"/>
      <c r="AH116" s="266"/>
      <c r="AI116" s="266"/>
      <c r="AJ116" s="266"/>
      <c r="AK116" s="266"/>
      <c r="AL116" s="266"/>
      <c r="AM116" s="266"/>
      <c r="AN116" s="266"/>
      <c r="AO116" s="266"/>
      <c r="AP116" s="266"/>
      <c r="AQ116" s="266"/>
      <c r="AR116" s="266"/>
      <c r="AS116" s="266"/>
      <c r="AT116" s="266"/>
      <c r="AU116" s="266"/>
      <c r="AV116" s="266"/>
      <c r="AW116" s="266"/>
      <c r="AX116" s="266"/>
      <c r="AY116" s="266"/>
      <c r="AZ116" s="266"/>
      <c r="BA116" s="266"/>
      <c r="BB116" s="266"/>
      <c r="BC116" s="266"/>
      <c r="BD116" s="266"/>
      <c r="BE116" s="266"/>
      <c r="BF116" s="266"/>
      <c r="BG116" s="266"/>
      <c r="BH116" s="266"/>
      <c r="BI116" s="266"/>
      <c r="BJ116" s="266"/>
      <c r="BK116" s="266"/>
      <c r="BL116" s="266"/>
      <c r="BM116" s="266"/>
      <c r="BN116" s="266"/>
      <c r="BO116" s="266"/>
      <c r="BP116" s="266"/>
      <c r="BQ116" s="266"/>
      <c r="BR116" s="266"/>
      <c r="BS116" s="266"/>
      <c r="BT116" s="266"/>
      <c r="BU116" s="266"/>
      <c r="BV116" s="266"/>
      <c r="BW116" s="266"/>
      <c r="BX116" s="266"/>
      <c r="BY116" s="266"/>
      <c r="BZ116" s="266"/>
      <c r="CA116" s="266"/>
      <c r="CB116" s="266"/>
      <c r="CC116" s="266"/>
      <c r="CD116" s="266"/>
      <c r="CE116" s="266"/>
      <c r="CF116" s="266"/>
      <c r="CG116" s="266"/>
      <c r="CH116" s="266"/>
      <c r="CI116" s="266"/>
      <c r="CJ116" s="266"/>
      <c r="CK116" s="266"/>
      <c r="CL116" s="266"/>
      <c r="CM116" s="266"/>
      <c r="CN116" s="266"/>
      <c r="CO116" s="266"/>
      <c r="CP116" s="266"/>
      <c r="CQ116" s="266"/>
      <c r="CR116" s="266"/>
      <c r="CS116" s="266"/>
      <c r="CT116" s="266"/>
      <c r="CU116" s="266"/>
      <c r="CV116" s="266"/>
      <c r="CW116" s="266"/>
      <c r="CX116" s="266"/>
      <c r="CY116" s="266"/>
      <c r="CZ116" s="266"/>
      <c r="DA116" s="266"/>
      <c r="DB116" s="266"/>
      <c r="DC116" s="266"/>
      <c r="DD116" s="266"/>
      <c r="DE116" s="266"/>
      <c r="DF116" s="266"/>
      <c r="DG116" s="266"/>
      <c r="DH116" s="266"/>
      <c r="DI116" s="266"/>
      <c r="DJ116" s="266"/>
      <c r="DK116" s="266"/>
      <c r="DL116" s="266"/>
    </row>
    <row r="117" spans="1:116" x14ac:dyDescent="0.35">
      <c r="A117" s="267" t="s">
        <v>9625</v>
      </c>
      <c r="B117" s="268" t="s">
        <v>9626</v>
      </c>
      <c r="C117" s="271">
        <v>0.41569999959999998</v>
      </c>
      <c r="D117" s="272">
        <v>5</v>
      </c>
      <c r="E117" s="271">
        <v>0.11</v>
      </c>
      <c r="F117" s="271">
        <v>6.2</v>
      </c>
      <c r="G117" s="271">
        <v>0.37970115970000001</v>
      </c>
      <c r="H117" s="271">
        <v>39.299999999999997</v>
      </c>
      <c r="I117" s="272">
        <v>3</v>
      </c>
      <c r="J117" s="272" t="str">
        <f>IFERROR(VLOOKUP($B117,'Core Indicators'!$E$3:$EU$906,147,FALSE),"x")</f>
        <v>x</v>
      </c>
      <c r="K117" s="273">
        <v>-5.6925314999999997E-2</v>
      </c>
      <c r="L117" s="271">
        <v>5.65</v>
      </c>
      <c r="M117" s="272">
        <v>54</v>
      </c>
      <c r="N117" s="272">
        <v>34</v>
      </c>
      <c r="O117" s="272" t="str">
        <f>IFERROR(VLOOKUP(B117,'Core Indicators'!$E$3:$G$9906,3,FALSE),"x")</f>
        <v>x</v>
      </c>
      <c r="P117" s="272">
        <v>61860</v>
      </c>
      <c r="Q117" s="266"/>
      <c r="R117" s="266"/>
      <c r="S117" s="266"/>
      <c r="T117" s="266"/>
      <c r="U117" s="266"/>
      <c r="V117" s="266"/>
      <c r="W117" s="266"/>
      <c r="X117" s="266"/>
      <c r="Y117" s="266"/>
      <c r="Z117" s="266"/>
      <c r="AA117" s="266"/>
      <c r="AB117" s="266"/>
      <c r="AC117" s="266"/>
      <c r="AD117" s="266"/>
      <c r="AE117" s="266"/>
      <c r="AF117" s="266"/>
      <c r="AG117" s="266"/>
      <c r="AH117" s="266"/>
      <c r="AI117" s="266"/>
      <c r="AJ117" s="266"/>
      <c r="AK117" s="266"/>
      <c r="AL117" s="266"/>
      <c r="AM117" s="266"/>
      <c r="AN117" s="266"/>
      <c r="AO117" s="266"/>
      <c r="AP117" s="266"/>
      <c r="AQ117" s="266"/>
      <c r="AR117" s="266"/>
      <c r="AS117" s="266"/>
      <c r="AT117" s="266"/>
      <c r="AU117" s="266"/>
      <c r="AV117" s="266"/>
      <c r="AW117" s="266"/>
      <c r="AX117" s="266"/>
      <c r="AY117" s="266"/>
      <c r="AZ117" s="266"/>
      <c r="BA117" s="266"/>
      <c r="BB117" s="266"/>
      <c r="BC117" s="266"/>
      <c r="BD117" s="266"/>
      <c r="BE117" s="266"/>
      <c r="BF117" s="266"/>
      <c r="BG117" s="266"/>
      <c r="BH117" s="266"/>
      <c r="BI117" s="266"/>
      <c r="BJ117" s="266"/>
      <c r="BK117" s="266"/>
      <c r="BL117" s="266"/>
      <c r="BM117" s="266"/>
      <c r="BN117" s="266"/>
      <c r="BO117" s="266"/>
      <c r="BP117" s="266"/>
      <c r="BQ117" s="266"/>
      <c r="BR117" s="266"/>
      <c r="BS117" s="266"/>
      <c r="BT117" s="266"/>
      <c r="BU117" s="266"/>
      <c r="BV117" s="266"/>
      <c r="BW117" s="266"/>
      <c r="BX117" s="266"/>
      <c r="BY117" s="266"/>
      <c r="BZ117" s="266"/>
      <c r="CA117" s="266"/>
      <c r="CB117" s="266"/>
      <c r="CC117" s="266"/>
      <c r="CD117" s="266"/>
      <c r="CE117" s="266"/>
      <c r="CF117" s="266"/>
      <c r="CG117" s="266"/>
      <c r="CH117" s="266"/>
      <c r="CI117" s="266"/>
      <c r="CJ117" s="266"/>
      <c r="CK117" s="266"/>
      <c r="CL117" s="266"/>
      <c r="CM117" s="266"/>
      <c r="CN117" s="266"/>
      <c r="CO117" s="266"/>
      <c r="CP117" s="266"/>
      <c r="CQ117" s="266"/>
      <c r="CR117" s="266"/>
      <c r="CS117" s="266"/>
      <c r="CT117" s="266"/>
      <c r="CU117" s="266"/>
      <c r="CV117" s="266"/>
      <c r="CW117" s="266"/>
      <c r="CX117" s="266"/>
      <c r="CY117" s="266"/>
      <c r="CZ117" s="266"/>
      <c r="DA117" s="266"/>
      <c r="DB117" s="266"/>
      <c r="DC117" s="266"/>
      <c r="DD117" s="266"/>
      <c r="DE117" s="266"/>
      <c r="DF117" s="266"/>
      <c r="DG117" s="266"/>
      <c r="DH117" s="266"/>
      <c r="DI117" s="266"/>
      <c r="DJ117" s="266"/>
      <c r="DK117" s="266"/>
      <c r="DL117" s="266"/>
    </row>
    <row r="118" spans="1:116" x14ac:dyDescent="0.35">
      <c r="A118" s="267" t="s">
        <v>2332</v>
      </c>
      <c r="B118" s="268" t="s">
        <v>9627</v>
      </c>
      <c r="C118" s="271">
        <v>0</v>
      </c>
      <c r="D118" s="272">
        <v>11</v>
      </c>
      <c r="E118" s="271">
        <v>0</v>
      </c>
      <c r="F118" s="271">
        <v>5.8</v>
      </c>
      <c r="G118" s="271">
        <v>0.54603114490000004</v>
      </c>
      <c r="H118" s="271">
        <v>44.9</v>
      </c>
      <c r="I118" s="272">
        <v>0</v>
      </c>
      <c r="J118" s="272">
        <f>IFERROR(VLOOKUP($B118,'Core Indicators'!$E$3:$EU$906,147,FALSE),"x")</f>
        <v>2</v>
      </c>
      <c r="K118" s="273">
        <v>-0.48737218999999998</v>
      </c>
      <c r="L118" s="271">
        <v>5.45</v>
      </c>
      <c r="M118" s="272">
        <v>66</v>
      </c>
      <c r="N118" s="272">
        <v>39</v>
      </c>
      <c r="O118" s="272">
        <f>IFERROR(VLOOKUP(B118,'Core Indicators'!$E$3:$G$9906,3,FALSE),"x")</f>
        <v>2348000</v>
      </c>
      <c r="P118" s="272">
        <v>30360</v>
      </c>
      <c r="Q118" s="266"/>
      <c r="R118" s="266"/>
      <c r="S118" s="266"/>
      <c r="T118" s="266"/>
      <c r="U118" s="266"/>
      <c r="V118" s="266"/>
      <c r="W118" s="266"/>
      <c r="X118" s="266"/>
      <c r="Y118" s="266"/>
      <c r="Z118" s="266"/>
      <c r="AA118" s="266"/>
      <c r="AB118" s="266"/>
      <c r="AC118" s="266"/>
      <c r="AD118" s="266"/>
      <c r="AE118" s="266"/>
      <c r="AF118" s="266"/>
      <c r="AG118" s="266"/>
      <c r="AH118" s="266"/>
      <c r="AI118" s="266"/>
      <c r="AJ118" s="266"/>
      <c r="AK118" s="266"/>
      <c r="AL118" s="266"/>
      <c r="AM118" s="266"/>
      <c r="AN118" s="266"/>
      <c r="AO118" s="266"/>
      <c r="AP118" s="266"/>
      <c r="AQ118" s="266"/>
      <c r="AR118" s="266"/>
      <c r="AS118" s="266"/>
      <c r="AT118" s="266"/>
      <c r="AU118" s="266"/>
      <c r="AV118" s="266"/>
      <c r="AW118" s="266"/>
      <c r="AX118" s="266"/>
      <c r="AY118" s="266"/>
      <c r="AZ118" s="266"/>
      <c r="BA118" s="266"/>
      <c r="BB118" s="266"/>
      <c r="BC118" s="266"/>
      <c r="BD118" s="266"/>
      <c r="BE118" s="266"/>
      <c r="BF118" s="266"/>
      <c r="BG118" s="266"/>
      <c r="BH118" s="266"/>
      <c r="BI118" s="266"/>
      <c r="BJ118" s="266"/>
      <c r="BK118" s="266"/>
      <c r="BL118" s="266"/>
      <c r="BM118" s="266"/>
      <c r="BN118" s="266"/>
      <c r="BO118" s="266"/>
      <c r="BP118" s="266"/>
      <c r="BQ118" s="266"/>
      <c r="BR118" s="266"/>
      <c r="BS118" s="266"/>
      <c r="BT118" s="266"/>
      <c r="BU118" s="266"/>
      <c r="BV118" s="266"/>
      <c r="BW118" s="266"/>
      <c r="BX118" s="266"/>
      <c r="BY118" s="266"/>
      <c r="BZ118" s="266"/>
      <c r="CA118" s="266"/>
      <c r="CB118" s="266"/>
      <c r="CC118" s="266"/>
      <c r="CD118" s="266"/>
      <c r="CE118" s="266"/>
      <c r="CF118" s="266"/>
      <c r="CG118" s="266"/>
      <c r="CH118" s="266"/>
      <c r="CI118" s="266"/>
      <c r="CJ118" s="266"/>
      <c r="CK118" s="266"/>
      <c r="CL118" s="266"/>
      <c r="CM118" s="266"/>
      <c r="CN118" s="266"/>
      <c r="CO118" s="266"/>
      <c r="CP118" s="266"/>
      <c r="CQ118" s="266"/>
      <c r="CR118" s="266"/>
      <c r="CS118" s="266"/>
      <c r="CT118" s="266"/>
      <c r="CU118" s="266"/>
      <c r="CV118" s="266"/>
      <c r="CW118" s="266"/>
      <c r="CX118" s="266"/>
      <c r="CY118" s="266"/>
      <c r="CZ118" s="266"/>
      <c r="DA118" s="266"/>
      <c r="DB118" s="266"/>
      <c r="DC118" s="266"/>
      <c r="DD118" s="266"/>
      <c r="DE118" s="266"/>
      <c r="DF118" s="266"/>
      <c r="DG118" s="266"/>
      <c r="DH118" s="266"/>
      <c r="DI118" s="266"/>
      <c r="DJ118" s="266"/>
      <c r="DK118" s="266"/>
      <c r="DL118" s="266"/>
    </row>
    <row r="119" spans="1:116" x14ac:dyDescent="0.35">
      <c r="A119" s="267" t="s">
        <v>2138</v>
      </c>
      <c r="B119" s="268" t="s">
        <v>9628</v>
      </c>
      <c r="C119" s="271">
        <v>0.28331598740000002</v>
      </c>
      <c r="D119" s="272">
        <v>9</v>
      </c>
      <c r="E119" s="271">
        <v>0.13</v>
      </c>
      <c r="F119" s="271">
        <v>9.5</v>
      </c>
      <c r="G119" s="271">
        <v>0.12419569599999999</v>
      </c>
      <c r="H119" s="271">
        <v>35.700000000000003</v>
      </c>
      <c r="I119" s="272">
        <v>0</v>
      </c>
      <c r="J119" s="272">
        <f>IFERROR(VLOOKUP($B119,'Core Indicators'!$E$3:$EU$906,147,FALSE),"x")</f>
        <v>0</v>
      </c>
      <c r="K119" s="273">
        <v>1.0602790120000001</v>
      </c>
      <c r="L119" s="271">
        <v>9.2899999999999991</v>
      </c>
      <c r="M119" s="272">
        <v>89</v>
      </c>
      <c r="N119" s="272">
        <v>61</v>
      </c>
      <c r="O119" s="272">
        <f>IFERROR(VLOOKUP(B119,'Core Indicators'!$E$3:$G$9906,3,FALSE),"x")</f>
        <v>2919000</v>
      </c>
      <c r="P119" s="272">
        <v>62610</v>
      </c>
      <c r="Q119" s="266"/>
      <c r="R119" s="266"/>
      <c r="S119" s="266"/>
      <c r="T119" s="266"/>
      <c r="U119" s="266"/>
      <c r="V119" s="266"/>
      <c r="W119" s="266"/>
      <c r="X119" s="266"/>
      <c r="Y119" s="266"/>
      <c r="Z119" s="266"/>
      <c r="AA119" s="266"/>
      <c r="AB119" s="266"/>
      <c r="AC119" s="266"/>
      <c r="AD119" s="266"/>
      <c r="AE119" s="266"/>
      <c r="AF119" s="266"/>
      <c r="AG119" s="266"/>
      <c r="AH119" s="266"/>
      <c r="AI119" s="266"/>
      <c r="AJ119" s="266"/>
      <c r="AK119" s="266"/>
      <c r="AL119" s="266"/>
      <c r="AM119" s="266"/>
      <c r="AN119" s="266"/>
      <c r="AO119" s="266"/>
      <c r="AP119" s="266"/>
      <c r="AQ119" s="266"/>
      <c r="AR119" s="266"/>
      <c r="AS119" s="266"/>
      <c r="AT119" s="266"/>
      <c r="AU119" s="266"/>
      <c r="AV119" s="266"/>
      <c r="AW119" s="266"/>
      <c r="AX119" s="266"/>
      <c r="AY119" s="266"/>
      <c r="AZ119" s="266"/>
      <c r="BA119" s="266"/>
      <c r="BB119" s="266"/>
      <c r="BC119" s="266"/>
      <c r="BD119" s="266"/>
      <c r="BE119" s="266"/>
      <c r="BF119" s="266"/>
      <c r="BG119" s="266"/>
      <c r="BH119" s="266"/>
      <c r="BI119" s="266"/>
      <c r="BJ119" s="266"/>
      <c r="BK119" s="266"/>
      <c r="BL119" s="266"/>
      <c r="BM119" s="266"/>
      <c r="BN119" s="266"/>
      <c r="BO119" s="266"/>
      <c r="BP119" s="266"/>
      <c r="BQ119" s="266"/>
      <c r="BR119" s="266"/>
      <c r="BS119" s="266"/>
      <c r="BT119" s="266"/>
      <c r="BU119" s="266"/>
      <c r="BV119" s="266"/>
      <c r="BW119" s="266"/>
      <c r="BX119" s="266"/>
      <c r="BY119" s="266"/>
      <c r="BZ119" s="266"/>
      <c r="CA119" s="266"/>
      <c r="CB119" s="266"/>
      <c r="CC119" s="266"/>
      <c r="CD119" s="266"/>
      <c r="CE119" s="266"/>
      <c r="CF119" s="266"/>
      <c r="CG119" s="266"/>
      <c r="CH119" s="266"/>
      <c r="CI119" s="266"/>
      <c r="CJ119" s="266"/>
      <c r="CK119" s="266"/>
      <c r="CL119" s="266"/>
      <c r="CM119" s="266"/>
      <c r="CN119" s="266"/>
      <c r="CO119" s="266"/>
      <c r="CP119" s="266"/>
      <c r="CQ119" s="266"/>
      <c r="CR119" s="266"/>
      <c r="CS119" s="266"/>
      <c r="CT119" s="266"/>
      <c r="CU119" s="266"/>
      <c r="CV119" s="266"/>
      <c r="CW119" s="266"/>
      <c r="CX119" s="266"/>
      <c r="CY119" s="266"/>
      <c r="CZ119" s="266"/>
      <c r="DA119" s="266"/>
      <c r="DB119" s="266"/>
      <c r="DC119" s="266"/>
      <c r="DD119" s="266"/>
      <c r="DE119" s="266"/>
      <c r="DF119" s="266"/>
      <c r="DG119" s="266"/>
      <c r="DH119" s="266"/>
      <c r="DI119" s="266"/>
      <c r="DJ119" s="266"/>
      <c r="DK119" s="266"/>
      <c r="DL119" s="266"/>
    </row>
    <row r="120" spans="1:116" x14ac:dyDescent="0.35">
      <c r="A120" s="267" t="s">
        <v>9629</v>
      </c>
      <c r="B120" s="268" t="s">
        <v>9630</v>
      </c>
      <c r="C120" s="271">
        <v>0</v>
      </c>
      <c r="D120" s="272">
        <v>14</v>
      </c>
      <c r="E120" s="271">
        <v>0</v>
      </c>
      <c r="F120" s="271" t="s">
        <v>17</v>
      </c>
      <c r="G120" s="271">
        <v>7.8352409200000001E-2</v>
      </c>
      <c r="H120" s="271">
        <v>35.4</v>
      </c>
      <c r="I120" s="272">
        <v>0</v>
      </c>
      <c r="J120" s="272" t="str">
        <f>IFERROR(VLOOKUP($B120,'Core Indicators'!$E$3:$EU$906,147,FALSE),"x")</f>
        <v>x</v>
      </c>
      <c r="K120" s="273">
        <v>1.7691470380000001</v>
      </c>
      <c r="L120" s="271" t="s">
        <v>17</v>
      </c>
      <c r="M120" s="272">
        <v>97</v>
      </c>
      <c r="N120" s="272">
        <v>78</v>
      </c>
      <c r="O120" s="272" t="str">
        <f>IFERROR(VLOOKUP(B120,'Core Indicators'!$E$3:$G$9906,3,FALSE),"x")</f>
        <v>x</v>
      </c>
      <c r="P120" s="272">
        <v>2574.5</v>
      </c>
      <c r="Q120" s="266"/>
      <c r="R120" s="266"/>
      <c r="S120" s="266"/>
      <c r="T120" s="266"/>
      <c r="U120" s="266"/>
      <c r="V120" s="266"/>
      <c r="W120" s="266"/>
      <c r="X120" s="266"/>
      <c r="Y120" s="266"/>
      <c r="Z120" s="266"/>
      <c r="AA120" s="266"/>
      <c r="AB120" s="266"/>
      <c r="AC120" s="266"/>
      <c r="AD120" s="266"/>
      <c r="AE120" s="266"/>
      <c r="AF120" s="266"/>
      <c r="AG120" s="266"/>
      <c r="AH120" s="266"/>
      <c r="AI120" s="266"/>
      <c r="AJ120" s="266"/>
      <c r="AK120" s="266"/>
      <c r="AL120" s="266"/>
      <c r="AM120" s="266"/>
      <c r="AN120" s="266"/>
      <c r="AO120" s="266"/>
      <c r="AP120" s="266"/>
      <c r="AQ120" s="266"/>
      <c r="AR120" s="266"/>
      <c r="AS120" s="266"/>
      <c r="AT120" s="266"/>
      <c r="AU120" s="266"/>
      <c r="AV120" s="266"/>
      <c r="AW120" s="266"/>
      <c r="AX120" s="266"/>
      <c r="AY120" s="266"/>
      <c r="AZ120" s="266"/>
      <c r="BA120" s="266"/>
      <c r="BB120" s="266"/>
      <c r="BC120" s="266"/>
      <c r="BD120" s="266"/>
      <c r="BE120" s="266"/>
      <c r="BF120" s="266"/>
      <c r="BG120" s="266"/>
      <c r="BH120" s="266"/>
      <c r="BI120" s="266"/>
      <c r="BJ120" s="266"/>
      <c r="BK120" s="266"/>
      <c r="BL120" s="266"/>
      <c r="BM120" s="266"/>
      <c r="BN120" s="266"/>
      <c r="BO120" s="266"/>
      <c r="BP120" s="266"/>
      <c r="BQ120" s="266"/>
      <c r="BR120" s="266"/>
      <c r="BS120" s="266"/>
      <c r="BT120" s="266"/>
      <c r="BU120" s="266"/>
      <c r="BV120" s="266"/>
      <c r="BW120" s="266"/>
      <c r="BX120" s="266"/>
      <c r="BY120" s="266"/>
      <c r="BZ120" s="266"/>
      <c r="CA120" s="266"/>
      <c r="CB120" s="266"/>
      <c r="CC120" s="266"/>
      <c r="CD120" s="266"/>
      <c r="CE120" s="266"/>
      <c r="CF120" s="266"/>
      <c r="CG120" s="266"/>
      <c r="CH120" s="266"/>
      <c r="CI120" s="266"/>
      <c r="CJ120" s="266"/>
      <c r="CK120" s="266"/>
      <c r="CL120" s="266"/>
      <c r="CM120" s="266"/>
      <c r="CN120" s="266"/>
      <c r="CO120" s="266"/>
      <c r="CP120" s="266"/>
      <c r="CQ120" s="266"/>
      <c r="CR120" s="266"/>
      <c r="CS120" s="266"/>
      <c r="CT120" s="266"/>
      <c r="CU120" s="266"/>
      <c r="CV120" s="266"/>
      <c r="CW120" s="266"/>
      <c r="CX120" s="266"/>
      <c r="CY120" s="266"/>
      <c r="CZ120" s="266"/>
      <c r="DA120" s="266"/>
      <c r="DB120" s="266"/>
      <c r="DC120" s="266"/>
      <c r="DD120" s="266"/>
      <c r="DE120" s="266"/>
      <c r="DF120" s="266"/>
      <c r="DG120" s="266"/>
      <c r="DH120" s="266"/>
      <c r="DI120" s="266"/>
      <c r="DJ120" s="266"/>
      <c r="DK120" s="266"/>
      <c r="DL120" s="266"/>
    </row>
    <row r="121" spans="1:116" x14ac:dyDescent="0.35">
      <c r="A121" s="267" t="s">
        <v>2150</v>
      </c>
      <c r="B121" s="268" t="s">
        <v>9631</v>
      </c>
      <c r="C121" s="271">
        <v>0.57146297740000007</v>
      </c>
      <c r="D121" s="272">
        <v>10</v>
      </c>
      <c r="E121" s="271">
        <v>0.35299999999999998</v>
      </c>
      <c r="F121" s="271">
        <v>8.9499999999999993</v>
      </c>
      <c r="G121" s="271">
        <v>0.16942693950000001</v>
      </c>
      <c r="H121" s="271">
        <v>35.1</v>
      </c>
      <c r="I121" s="272">
        <v>0</v>
      </c>
      <c r="J121" s="272">
        <f>IFERROR(VLOOKUP($B121,'Core Indicators'!$E$3:$EU$906,147,FALSE),"x")</f>
        <v>0</v>
      </c>
      <c r="K121" s="273">
        <v>0.92199593800000001</v>
      </c>
      <c r="L121" s="271">
        <v>8.7799999999999994</v>
      </c>
      <c r="M121" s="272">
        <v>88</v>
      </c>
      <c r="N121" s="272">
        <v>60</v>
      </c>
      <c r="O121" s="272">
        <f>IFERROR(VLOOKUP(B121,'Core Indicators'!$E$3:$G$9906,3,FALSE),"x")</f>
        <v>1929000</v>
      </c>
      <c r="P121" s="272">
        <v>62230</v>
      </c>
      <c r="Q121" s="266"/>
      <c r="R121" s="266"/>
      <c r="S121" s="266"/>
      <c r="T121" s="266"/>
      <c r="U121" s="266"/>
      <c r="V121" s="266"/>
      <c r="W121" s="266"/>
      <c r="X121" s="266"/>
      <c r="Y121" s="266"/>
      <c r="Z121" s="266"/>
      <c r="AA121" s="266"/>
      <c r="AB121" s="266"/>
      <c r="AC121" s="266"/>
      <c r="AD121" s="266"/>
      <c r="AE121" s="266"/>
      <c r="AF121" s="266"/>
      <c r="AG121" s="266"/>
      <c r="AH121" s="266"/>
      <c r="AI121" s="266"/>
      <c r="AJ121" s="266"/>
      <c r="AK121" s="266"/>
      <c r="AL121" s="266"/>
      <c r="AM121" s="266"/>
      <c r="AN121" s="266"/>
      <c r="AO121" s="266"/>
      <c r="AP121" s="266"/>
      <c r="AQ121" s="266"/>
      <c r="AR121" s="266"/>
      <c r="AS121" s="266"/>
      <c r="AT121" s="266"/>
      <c r="AU121" s="266"/>
      <c r="AV121" s="266"/>
      <c r="AW121" s="266"/>
      <c r="AX121" s="266"/>
      <c r="AY121" s="266"/>
      <c r="AZ121" s="266"/>
      <c r="BA121" s="266"/>
      <c r="BB121" s="266"/>
      <c r="BC121" s="266"/>
      <c r="BD121" s="266"/>
      <c r="BE121" s="266"/>
      <c r="BF121" s="266"/>
      <c r="BG121" s="266"/>
      <c r="BH121" s="266"/>
      <c r="BI121" s="266"/>
      <c r="BJ121" s="266"/>
      <c r="BK121" s="266"/>
      <c r="BL121" s="266"/>
      <c r="BM121" s="266"/>
      <c r="BN121" s="266"/>
      <c r="BO121" s="266"/>
      <c r="BP121" s="266"/>
      <c r="BQ121" s="266"/>
      <c r="BR121" s="266"/>
      <c r="BS121" s="266"/>
      <c r="BT121" s="266"/>
      <c r="BU121" s="266"/>
      <c r="BV121" s="266"/>
      <c r="BW121" s="266"/>
      <c r="BX121" s="266"/>
      <c r="BY121" s="266"/>
      <c r="BZ121" s="266"/>
      <c r="CA121" s="266"/>
      <c r="CB121" s="266"/>
      <c r="CC121" s="266"/>
      <c r="CD121" s="266"/>
      <c r="CE121" s="266"/>
      <c r="CF121" s="266"/>
      <c r="CG121" s="266"/>
      <c r="CH121" s="266"/>
      <c r="CI121" s="266"/>
      <c r="CJ121" s="266"/>
      <c r="CK121" s="266"/>
      <c r="CL121" s="266"/>
      <c r="CM121" s="266"/>
      <c r="CN121" s="266"/>
      <c r="CO121" s="266"/>
      <c r="CP121" s="266"/>
      <c r="CQ121" s="266"/>
      <c r="CR121" s="266"/>
      <c r="CS121" s="266"/>
      <c r="CT121" s="266"/>
      <c r="CU121" s="266"/>
      <c r="CV121" s="266"/>
      <c r="CW121" s="266"/>
      <c r="CX121" s="266"/>
      <c r="CY121" s="266"/>
      <c r="CZ121" s="266"/>
      <c r="DA121" s="266"/>
      <c r="DB121" s="266"/>
      <c r="DC121" s="266"/>
      <c r="DD121" s="266"/>
      <c r="DE121" s="266"/>
      <c r="DF121" s="266"/>
      <c r="DG121" s="266"/>
      <c r="DH121" s="266"/>
      <c r="DI121" s="266"/>
      <c r="DJ121" s="266"/>
      <c r="DK121" s="266"/>
      <c r="DL121" s="266"/>
    </row>
    <row r="122" spans="1:116" x14ac:dyDescent="0.35">
      <c r="A122" s="267" t="s">
        <v>9632</v>
      </c>
      <c r="B122" s="268" t="s">
        <v>9633</v>
      </c>
      <c r="C122" s="271" t="s">
        <v>17</v>
      </c>
      <c r="D122" s="272" t="s">
        <v>17</v>
      </c>
      <c r="E122" s="271" t="s">
        <v>17</v>
      </c>
      <c r="F122" s="271" t="s">
        <v>17</v>
      </c>
      <c r="G122" s="271" t="s">
        <v>17</v>
      </c>
      <c r="H122" s="271" t="s">
        <v>17</v>
      </c>
      <c r="I122" s="272" t="s">
        <v>17</v>
      </c>
      <c r="J122" s="272" t="str">
        <f>IFERROR(VLOOKUP($B122,'Core Indicators'!$E$3:$EU$906,147,FALSE),"x")</f>
        <v>x</v>
      </c>
      <c r="K122" s="273">
        <v>0.791746438</v>
      </c>
      <c r="L122" s="271" t="s">
        <v>17</v>
      </c>
      <c r="M122" s="272" t="s">
        <v>17</v>
      </c>
      <c r="N122" s="272" t="s">
        <v>17</v>
      </c>
      <c r="O122" s="272" t="str">
        <f>IFERROR(VLOOKUP(B122,'Core Indicators'!$E$3:$G$9906,3,FALSE),"x")</f>
        <v>x</v>
      </c>
      <c r="P122" s="272" t="s">
        <v>17</v>
      </c>
      <c r="Q122" s="266"/>
      <c r="R122" s="266"/>
      <c r="S122" s="266"/>
      <c r="T122" s="266"/>
      <c r="U122" s="266"/>
      <c r="V122" s="266"/>
      <c r="W122" s="266"/>
      <c r="X122" s="266"/>
      <c r="Y122" s="266"/>
      <c r="Z122" s="266"/>
      <c r="AA122" s="266"/>
      <c r="AB122" s="266"/>
      <c r="AC122" s="266"/>
      <c r="AD122" s="266"/>
      <c r="AE122" s="266"/>
      <c r="AF122" s="266"/>
      <c r="AG122" s="266"/>
      <c r="AH122" s="266"/>
      <c r="AI122" s="266"/>
      <c r="AJ122" s="266"/>
      <c r="AK122" s="266"/>
      <c r="AL122" s="266"/>
      <c r="AM122" s="266"/>
      <c r="AN122" s="266"/>
      <c r="AO122" s="266"/>
      <c r="AP122" s="266"/>
      <c r="AQ122" s="266"/>
      <c r="AR122" s="266"/>
      <c r="AS122" s="266"/>
      <c r="AT122" s="266"/>
      <c r="AU122" s="266"/>
      <c r="AV122" s="266"/>
      <c r="AW122" s="266"/>
      <c r="AX122" s="266"/>
      <c r="AY122" s="266"/>
      <c r="AZ122" s="266"/>
      <c r="BA122" s="266"/>
      <c r="BB122" s="266"/>
      <c r="BC122" s="266"/>
      <c r="BD122" s="266"/>
      <c r="BE122" s="266"/>
      <c r="BF122" s="266"/>
      <c r="BG122" s="266"/>
      <c r="BH122" s="266"/>
      <c r="BI122" s="266"/>
      <c r="BJ122" s="266"/>
      <c r="BK122" s="266"/>
      <c r="BL122" s="266"/>
      <c r="BM122" s="266"/>
      <c r="BN122" s="266"/>
      <c r="BO122" s="266"/>
      <c r="BP122" s="266"/>
      <c r="BQ122" s="266"/>
      <c r="BR122" s="266"/>
      <c r="BS122" s="266"/>
      <c r="BT122" s="266"/>
      <c r="BU122" s="266"/>
      <c r="BV122" s="266"/>
      <c r="BW122" s="266"/>
      <c r="BX122" s="266"/>
      <c r="BY122" s="266"/>
      <c r="BZ122" s="266"/>
      <c r="CA122" s="266"/>
      <c r="CB122" s="266"/>
      <c r="CC122" s="266"/>
      <c r="CD122" s="266"/>
      <c r="CE122" s="266"/>
      <c r="CF122" s="266"/>
      <c r="CG122" s="266"/>
      <c r="CH122" s="266"/>
      <c r="CI122" s="266"/>
      <c r="CJ122" s="266"/>
      <c r="CK122" s="266"/>
      <c r="CL122" s="266"/>
      <c r="CM122" s="266"/>
      <c r="CN122" s="266"/>
      <c r="CO122" s="266"/>
      <c r="CP122" s="266"/>
      <c r="CQ122" s="266"/>
      <c r="CR122" s="266"/>
      <c r="CS122" s="266"/>
      <c r="CT122" s="266"/>
      <c r="CU122" s="266"/>
      <c r="CV122" s="266"/>
      <c r="CW122" s="266"/>
      <c r="CX122" s="266"/>
      <c r="CY122" s="266"/>
      <c r="CZ122" s="266"/>
      <c r="DA122" s="266"/>
      <c r="DB122" s="266"/>
      <c r="DC122" s="266"/>
      <c r="DD122" s="266"/>
      <c r="DE122" s="266"/>
      <c r="DF122" s="266"/>
      <c r="DG122" s="266"/>
      <c r="DH122" s="266"/>
      <c r="DI122" s="266"/>
      <c r="DJ122" s="266"/>
      <c r="DK122" s="266"/>
      <c r="DL122" s="266"/>
    </row>
    <row r="123" spans="1:116" x14ac:dyDescent="0.35">
      <c r="A123" s="267" t="s">
        <v>2278</v>
      </c>
      <c r="B123" s="268" t="s">
        <v>9634</v>
      </c>
      <c r="C123" s="271">
        <v>0.49561599899999997</v>
      </c>
      <c r="D123" s="272">
        <v>5</v>
      </c>
      <c r="E123" s="271">
        <v>0.4</v>
      </c>
      <c r="F123" s="271">
        <v>3.516666667</v>
      </c>
      <c r="G123" s="271">
        <v>0.4923099393</v>
      </c>
      <c r="H123" s="271">
        <v>39.5</v>
      </c>
      <c r="I123" s="272">
        <v>3</v>
      </c>
      <c r="J123" s="272">
        <f>IFERROR(VLOOKUP($B123,'Core Indicators'!$E$3:$EU$906,147,FALSE),"x")</f>
        <v>157</v>
      </c>
      <c r="K123" s="273">
        <v>-0.197303429</v>
      </c>
      <c r="L123" s="271">
        <v>4.54</v>
      </c>
      <c r="M123" s="272">
        <v>37</v>
      </c>
      <c r="N123" s="272">
        <v>38</v>
      </c>
      <c r="O123" s="272">
        <f>IFERROR(VLOOKUP(B123,'Core Indicators'!$E$3:$G$9906,3,FALSE),"x")</f>
        <v>38221000</v>
      </c>
      <c r="P123" s="272">
        <v>446300</v>
      </c>
      <c r="Q123" s="266"/>
      <c r="R123" s="266"/>
      <c r="S123" s="266"/>
      <c r="T123" s="266"/>
      <c r="U123" s="266"/>
      <c r="V123" s="266"/>
      <c r="W123" s="266"/>
      <c r="X123" s="266"/>
      <c r="Y123" s="266"/>
      <c r="Z123" s="266"/>
      <c r="AA123" s="266"/>
      <c r="AB123" s="266"/>
      <c r="AC123" s="266"/>
      <c r="AD123" s="266"/>
      <c r="AE123" s="266"/>
      <c r="AF123" s="266"/>
      <c r="AG123" s="266"/>
      <c r="AH123" s="266"/>
      <c r="AI123" s="266"/>
      <c r="AJ123" s="266"/>
      <c r="AK123" s="266"/>
      <c r="AL123" s="266"/>
      <c r="AM123" s="266"/>
      <c r="AN123" s="266"/>
      <c r="AO123" s="266"/>
      <c r="AP123" s="266"/>
      <c r="AQ123" s="266"/>
      <c r="AR123" s="266"/>
      <c r="AS123" s="266"/>
      <c r="AT123" s="266"/>
      <c r="AU123" s="266"/>
      <c r="AV123" s="266"/>
      <c r="AW123" s="266"/>
      <c r="AX123" s="266"/>
      <c r="AY123" s="266"/>
      <c r="AZ123" s="266"/>
      <c r="BA123" s="266"/>
      <c r="BB123" s="266"/>
      <c r="BC123" s="266"/>
      <c r="BD123" s="266"/>
      <c r="BE123" s="266"/>
      <c r="BF123" s="266"/>
      <c r="BG123" s="266"/>
      <c r="BH123" s="266"/>
      <c r="BI123" s="266"/>
      <c r="BJ123" s="266"/>
      <c r="BK123" s="266"/>
      <c r="BL123" s="266"/>
      <c r="BM123" s="266"/>
      <c r="BN123" s="266"/>
      <c r="BO123" s="266"/>
      <c r="BP123" s="266"/>
      <c r="BQ123" s="266"/>
      <c r="BR123" s="266"/>
      <c r="BS123" s="266"/>
      <c r="BT123" s="266"/>
      <c r="BU123" s="266"/>
      <c r="BV123" s="266"/>
      <c r="BW123" s="266"/>
      <c r="BX123" s="266"/>
      <c r="BY123" s="266"/>
      <c r="BZ123" s="266"/>
      <c r="CA123" s="266"/>
      <c r="CB123" s="266"/>
      <c r="CC123" s="266"/>
      <c r="CD123" s="266"/>
      <c r="CE123" s="266"/>
      <c r="CF123" s="266"/>
      <c r="CG123" s="266"/>
      <c r="CH123" s="266"/>
      <c r="CI123" s="266"/>
      <c r="CJ123" s="266"/>
      <c r="CK123" s="266"/>
      <c r="CL123" s="266"/>
      <c r="CM123" s="266"/>
      <c r="CN123" s="266"/>
      <c r="CO123" s="266"/>
      <c r="CP123" s="266"/>
      <c r="CQ123" s="266"/>
      <c r="CR123" s="266"/>
      <c r="CS123" s="266"/>
      <c r="CT123" s="266"/>
      <c r="CU123" s="266"/>
      <c r="CV123" s="266"/>
      <c r="CW123" s="266"/>
      <c r="CX123" s="266"/>
      <c r="CY123" s="266"/>
      <c r="CZ123" s="266"/>
      <c r="DA123" s="266"/>
      <c r="DB123" s="266"/>
      <c r="DC123" s="266"/>
      <c r="DD123" s="266"/>
      <c r="DE123" s="266"/>
      <c r="DF123" s="266"/>
      <c r="DG123" s="266"/>
      <c r="DH123" s="266"/>
      <c r="DI123" s="266"/>
      <c r="DJ123" s="266"/>
      <c r="DK123" s="266"/>
      <c r="DL123" s="266"/>
    </row>
    <row r="124" spans="1:116" x14ac:dyDescent="0.35">
      <c r="A124" s="267" t="s">
        <v>9635</v>
      </c>
      <c r="B124" s="268" t="s">
        <v>9636</v>
      </c>
      <c r="C124" s="271" t="s">
        <v>17</v>
      </c>
      <c r="D124" s="272" t="s">
        <v>17</v>
      </c>
      <c r="E124" s="271" t="s">
        <v>17</v>
      </c>
      <c r="F124" s="271" t="s">
        <v>17</v>
      </c>
      <c r="G124" s="271" t="s">
        <v>17</v>
      </c>
      <c r="H124" s="271" t="s">
        <v>17</v>
      </c>
      <c r="I124" s="272" t="s">
        <v>17</v>
      </c>
      <c r="J124" s="272" t="str">
        <f>IFERROR(VLOOKUP($B124,'Core Indicators'!$E$3:$EU$906,147,FALSE),"x")</f>
        <v>x</v>
      </c>
      <c r="K124" s="273">
        <v>1.48544991</v>
      </c>
      <c r="L124" s="271" t="s">
        <v>17</v>
      </c>
      <c r="M124" s="272">
        <v>82</v>
      </c>
      <c r="N124" s="272" t="s">
        <v>17</v>
      </c>
      <c r="O124" s="272" t="str">
        <f>IFERROR(VLOOKUP(B124,'Core Indicators'!$E$3:$G$9906,3,FALSE),"x")</f>
        <v>x</v>
      </c>
      <c r="P124" s="272" t="s">
        <v>17</v>
      </c>
      <c r="Q124" s="266"/>
      <c r="R124" s="266"/>
      <c r="S124" s="266"/>
      <c r="T124" s="266"/>
      <c r="U124" s="266"/>
      <c r="V124" s="266"/>
      <c r="W124" s="266"/>
      <c r="X124" s="266"/>
      <c r="Y124" s="266"/>
      <c r="Z124" s="266"/>
      <c r="AA124" s="266"/>
      <c r="AB124" s="266"/>
      <c r="AC124" s="266"/>
      <c r="AD124" s="266"/>
      <c r="AE124" s="266"/>
      <c r="AF124" s="266"/>
      <c r="AG124" s="266"/>
      <c r="AH124" s="266"/>
      <c r="AI124" s="266"/>
      <c r="AJ124" s="266"/>
      <c r="AK124" s="266"/>
      <c r="AL124" s="266"/>
      <c r="AM124" s="266"/>
      <c r="AN124" s="266"/>
      <c r="AO124" s="266"/>
      <c r="AP124" s="266"/>
      <c r="AQ124" s="266"/>
      <c r="AR124" s="266"/>
      <c r="AS124" s="266"/>
      <c r="AT124" s="266"/>
      <c r="AU124" s="266"/>
      <c r="AV124" s="266"/>
      <c r="AW124" s="266"/>
      <c r="AX124" s="266"/>
      <c r="AY124" s="266"/>
      <c r="AZ124" s="266"/>
      <c r="BA124" s="266"/>
      <c r="BB124" s="266"/>
      <c r="BC124" s="266"/>
      <c r="BD124" s="266"/>
      <c r="BE124" s="266"/>
      <c r="BF124" s="266"/>
      <c r="BG124" s="266"/>
      <c r="BH124" s="266"/>
      <c r="BI124" s="266"/>
      <c r="BJ124" s="266"/>
      <c r="BK124" s="266"/>
      <c r="BL124" s="266"/>
      <c r="BM124" s="266"/>
      <c r="BN124" s="266"/>
      <c r="BO124" s="266"/>
      <c r="BP124" s="266"/>
      <c r="BQ124" s="266"/>
      <c r="BR124" s="266"/>
      <c r="BS124" s="266"/>
      <c r="BT124" s="266"/>
      <c r="BU124" s="266"/>
      <c r="BV124" s="266"/>
      <c r="BW124" s="266"/>
      <c r="BX124" s="266"/>
      <c r="BY124" s="266"/>
      <c r="BZ124" s="266"/>
      <c r="CA124" s="266"/>
      <c r="CB124" s="266"/>
      <c r="CC124" s="266"/>
      <c r="CD124" s="266"/>
      <c r="CE124" s="266"/>
      <c r="CF124" s="266"/>
      <c r="CG124" s="266"/>
      <c r="CH124" s="266"/>
      <c r="CI124" s="266"/>
      <c r="CJ124" s="266"/>
      <c r="CK124" s="266"/>
      <c r="CL124" s="266"/>
      <c r="CM124" s="266"/>
      <c r="CN124" s="266"/>
      <c r="CO124" s="266"/>
      <c r="CP124" s="266"/>
      <c r="CQ124" s="266"/>
      <c r="CR124" s="266"/>
      <c r="CS124" s="266"/>
      <c r="CT124" s="266"/>
      <c r="CU124" s="266"/>
      <c r="CV124" s="266"/>
      <c r="CW124" s="266"/>
      <c r="CX124" s="266"/>
      <c r="CY124" s="266"/>
      <c r="CZ124" s="266"/>
      <c r="DA124" s="266"/>
      <c r="DB124" s="266"/>
      <c r="DC124" s="266"/>
      <c r="DD124" s="266"/>
      <c r="DE124" s="266"/>
      <c r="DF124" s="266"/>
      <c r="DG124" s="266"/>
      <c r="DH124" s="266"/>
      <c r="DI124" s="266"/>
      <c r="DJ124" s="266"/>
      <c r="DK124" s="266"/>
      <c r="DL124" s="266"/>
    </row>
    <row r="125" spans="1:116" x14ac:dyDescent="0.35">
      <c r="A125" s="267" t="s">
        <v>2575</v>
      </c>
      <c r="B125" s="268" t="s">
        <v>9637</v>
      </c>
      <c r="C125" s="271">
        <v>0.42207301920000001</v>
      </c>
      <c r="D125" s="272">
        <v>7</v>
      </c>
      <c r="E125" s="271">
        <v>0.19400000000000001</v>
      </c>
      <c r="F125" s="271">
        <v>6.7</v>
      </c>
      <c r="G125" s="271">
        <v>0.2284775829</v>
      </c>
      <c r="H125" s="271">
        <v>25.7</v>
      </c>
      <c r="I125" s="272">
        <v>3</v>
      </c>
      <c r="J125" s="272">
        <f>IFERROR(VLOOKUP($B125,'Core Indicators'!$E$3:$EU$906,147,FALSE),"x")</f>
        <v>0</v>
      </c>
      <c r="K125" s="273">
        <v>-0.286658674</v>
      </c>
      <c r="L125" s="271">
        <v>6.37</v>
      </c>
      <c r="M125" s="272">
        <v>61</v>
      </c>
      <c r="N125" s="272">
        <v>42</v>
      </c>
      <c r="O125" s="272">
        <f>IFERROR(VLOOKUP(B125,'Core Indicators'!$E$3:$G$9906,3,FALSE),"x")</f>
        <v>2615000</v>
      </c>
      <c r="P125" s="272">
        <v>32970</v>
      </c>
      <c r="Q125" s="266"/>
      <c r="R125" s="266"/>
      <c r="S125" s="266"/>
      <c r="T125" s="266"/>
      <c r="U125" s="266"/>
      <c r="V125" s="266"/>
      <c r="W125" s="266"/>
      <c r="X125" s="266"/>
      <c r="Y125" s="266"/>
      <c r="Z125" s="266"/>
      <c r="AA125" s="266"/>
      <c r="AB125" s="266"/>
      <c r="AC125" s="266"/>
      <c r="AD125" s="266"/>
      <c r="AE125" s="266"/>
      <c r="AF125" s="266"/>
      <c r="AG125" s="266"/>
      <c r="AH125" s="266"/>
      <c r="AI125" s="266"/>
      <c r="AJ125" s="266"/>
      <c r="AK125" s="266"/>
      <c r="AL125" s="266"/>
      <c r="AM125" s="266"/>
      <c r="AN125" s="266"/>
      <c r="AO125" s="266"/>
      <c r="AP125" s="266"/>
      <c r="AQ125" s="266"/>
      <c r="AR125" s="266"/>
      <c r="AS125" s="266"/>
      <c r="AT125" s="266"/>
      <c r="AU125" s="266"/>
      <c r="AV125" s="266"/>
      <c r="AW125" s="266"/>
      <c r="AX125" s="266"/>
      <c r="AY125" s="266"/>
      <c r="AZ125" s="266"/>
      <c r="BA125" s="266"/>
      <c r="BB125" s="266"/>
      <c r="BC125" s="266"/>
      <c r="BD125" s="266"/>
      <c r="BE125" s="266"/>
      <c r="BF125" s="266"/>
      <c r="BG125" s="266"/>
      <c r="BH125" s="266"/>
      <c r="BI125" s="266"/>
      <c r="BJ125" s="266"/>
      <c r="BK125" s="266"/>
      <c r="BL125" s="266"/>
      <c r="BM125" s="266"/>
      <c r="BN125" s="266"/>
      <c r="BO125" s="266"/>
      <c r="BP125" s="266"/>
      <c r="BQ125" s="266"/>
      <c r="BR125" s="266"/>
      <c r="BS125" s="266"/>
      <c r="BT125" s="266"/>
      <c r="BU125" s="266"/>
      <c r="BV125" s="266"/>
      <c r="BW125" s="266"/>
      <c r="BX125" s="266"/>
      <c r="BY125" s="266"/>
      <c r="BZ125" s="266"/>
      <c r="CA125" s="266"/>
      <c r="CB125" s="266"/>
      <c r="CC125" s="266"/>
      <c r="CD125" s="266"/>
      <c r="CE125" s="266"/>
      <c r="CF125" s="266"/>
      <c r="CG125" s="266"/>
      <c r="CH125" s="266"/>
      <c r="CI125" s="266"/>
      <c r="CJ125" s="266"/>
      <c r="CK125" s="266"/>
      <c r="CL125" s="266"/>
      <c r="CM125" s="266"/>
      <c r="CN125" s="266"/>
      <c r="CO125" s="266"/>
      <c r="CP125" s="266"/>
      <c r="CQ125" s="266"/>
      <c r="CR125" s="266"/>
      <c r="CS125" s="266"/>
      <c r="CT125" s="266"/>
      <c r="CU125" s="266"/>
      <c r="CV125" s="266"/>
      <c r="CW125" s="266"/>
      <c r="CX125" s="266"/>
      <c r="CY125" s="266"/>
      <c r="CZ125" s="266"/>
      <c r="DA125" s="266"/>
      <c r="DB125" s="266"/>
      <c r="DC125" s="266"/>
      <c r="DD125" s="266"/>
      <c r="DE125" s="266"/>
      <c r="DF125" s="266"/>
      <c r="DG125" s="266"/>
      <c r="DH125" s="266"/>
      <c r="DI125" s="266"/>
      <c r="DJ125" s="266"/>
      <c r="DK125" s="266"/>
      <c r="DL125" s="266"/>
    </row>
    <row r="126" spans="1:116" x14ac:dyDescent="0.35">
      <c r="A126" s="267" t="s">
        <v>1167</v>
      </c>
      <c r="B126" s="268" t="s">
        <v>9638</v>
      </c>
      <c r="C126" s="271">
        <v>0.61453398950000004</v>
      </c>
      <c r="D126" s="272">
        <v>6</v>
      </c>
      <c r="E126" s="271">
        <v>0</v>
      </c>
      <c r="F126" s="271">
        <v>4.516666667</v>
      </c>
      <c r="G126" s="271" t="s">
        <v>17</v>
      </c>
      <c r="H126" s="271">
        <v>42.6</v>
      </c>
      <c r="I126" s="272">
        <v>0</v>
      </c>
      <c r="J126" s="272">
        <f>IFERROR(VLOOKUP($B126,'Core Indicators'!$E$3:$EU$906,147,FALSE),"x")</f>
        <v>19</v>
      </c>
      <c r="K126" s="273">
        <v>-0.94235533500000002</v>
      </c>
      <c r="L126" s="271">
        <v>4.47</v>
      </c>
      <c r="M126" s="272">
        <v>58</v>
      </c>
      <c r="N126" s="272">
        <v>25</v>
      </c>
      <c r="O126" s="272">
        <f>IFERROR(VLOOKUP(B126,'Core Indicators'!$E$3:$G$9906,3,FALSE),"x")</f>
        <v>32266000</v>
      </c>
      <c r="P126" s="272">
        <v>581800</v>
      </c>
      <c r="Q126" s="266"/>
      <c r="R126" s="266"/>
      <c r="S126" s="266"/>
      <c r="T126" s="266"/>
      <c r="U126" s="266"/>
      <c r="V126" s="266"/>
      <c r="W126" s="266"/>
      <c r="X126" s="266"/>
      <c r="Y126" s="266"/>
      <c r="Z126" s="266"/>
      <c r="AA126" s="266"/>
      <c r="AB126" s="266"/>
      <c r="AC126" s="266"/>
      <c r="AD126" s="266"/>
      <c r="AE126" s="266"/>
      <c r="AF126" s="266"/>
      <c r="AG126" s="266"/>
      <c r="AH126" s="266"/>
      <c r="AI126" s="266"/>
      <c r="AJ126" s="266"/>
      <c r="AK126" s="266"/>
      <c r="AL126" s="266"/>
      <c r="AM126" s="266"/>
      <c r="AN126" s="266"/>
      <c r="AO126" s="266"/>
      <c r="AP126" s="266"/>
      <c r="AQ126" s="266"/>
      <c r="AR126" s="266"/>
      <c r="AS126" s="266"/>
      <c r="AT126" s="266"/>
      <c r="AU126" s="266"/>
      <c r="AV126" s="266"/>
      <c r="AW126" s="266"/>
      <c r="AX126" s="266"/>
      <c r="AY126" s="266"/>
      <c r="AZ126" s="266"/>
      <c r="BA126" s="266"/>
      <c r="BB126" s="266"/>
      <c r="BC126" s="266"/>
      <c r="BD126" s="266"/>
      <c r="BE126" s="266"/>
      <c r="BF126" s="266"/>
      <c r="BG126" s="266"/>
      <c r="BH126" s="266"/>
      <c r="BI126" s="266"/>
      <c r="BJ126" s="266"/>
      <c r="BK126" s="266"/>
      <c r="BL126" s="266"/>
      <c r="BM126" s="266"/>
      <c r="BN126" s="266"/>
      <c r="BO126" s="266"/>
      <c r="BP126" s="266"/>
      <c r="BQ126" s="266"/>
      <c r="BR126" s="266"/>
      <c r="BS126" s="266"/>
      <c r="BT126" s="266"/>
      <c r="BU126" s="266"/>
      <c r="BV126" s="266"/>
      <c r="BW126" s="266"/>
      <c r="BX126" s="266"/>
      <c r="BY126" s="266"/>
      <c r="BZ126" s="266"/>
      <c r="CA126" s="266"/>
      <c r="CB126" s="266"/>
      <c r="CC126" s="266"/>
      <c r="CD126" s="266"/>
      <c r="CE126" s="266"/>
      <c r="CF126" s="266"/>
      <c r="CG126" s="266"/>
      <c r="CH126" s="266"/>
      <c r="CI126" s="266"/>
      <c r="CJ126" s="266"/>
      <c r="CK126" s="266"/>
      <c r="CL126" s="266"/>
      <c r="CM126" s="266"/>
      <c r="CN126" s="266"/>
      <c r="CO126" s="266"/>
      <c r="CP126" s="266"/>
      <c r="CQ126" s="266"/>
      <c r="CR126" s="266"/>
      <c r="CS126" s="266"/>
      <c r="CT126" s="266"/>
      <c r="CU126" s="266"/>
      <c r="CV126" s="266"/>
      <c r="CW126" s="266"/>
      <c r="CX126" s="266"/>
      <c r="CY126" s="266"/>
      <c r="CZ126" s="266"/>
      <c r="DA126" s="266"/>
      <c r="DB126" s="266"/>
      <c r="DC126" s="266"/>
      <c r="DD126" s="266"/>
      <c r="DE126" s="266"/>
      <c r="DF126" s="266"/>
      <c r="DG126" s="266"/>
      <c r="DH126" s="266"/>
      <c r="DI126" s="266"/>
      <c r="DJ126" s="266"/>
      <c r="DK126" s="266"/>
      <c r="DL126" s="266"/>
    </row>
    <row r="127" spans="1:116" x14ac:dyDescent="0.35">
      <c r="A127" s="267" t="s">
        <v>9639</v>
      </c>
      <c r="B127" s="268" t="s">
        <v>9640</v>
      </c>
      <c r="C127" s="271">
        <v>1.9899981099999998E-2</v>
      </c>
      <c r="D127" s="272">
        <v>8</v>
      </c>
      <c r="E127" s="271">
        <v>0</v>
      </c>
      <c r="F127" s="271" t="s">
        <v>17</v>
      </c>
      <c r="G127" s="271">
        <v>0.36658249790000003</v>
      </c>
      <c r="H127" s="271">
        <v>31.3</v>
      </c>
      <c r="I127" s="272">
        <v>3</v>
      </c>
      <c r="J127" s="272" t="str">
        <f>IFERROR(VLOOKUP($B127,'Core Indicators'!$E$3:$EU$906,147,FALSE),"x")</f>
        <v>x</v>
      </c>
      <c r="K127" s="273">
        <v>-2.7355906999999999E-2</v>
      </c>
      <c r="L127" s="271" t="s">
        <v>17</v>
      </c>
      <c r="M127" s="272">
        <v>44</v>
      </c>
      <c r="N127" s="272">
        <v>39</v>
      </c>
      <c r="O127" s="272" t="str">
        <f>IFERROR(VLOOKUP(B127,'Core Indicators'!$E$3:$G$9906,3,FALSE),"x")</f>
        <v>x</v>
      </c>
      <c r="P127" s="272">
        <v>300</v>
      </c>
      <c r="Q127" s="266"/>
      <c r="R127" s="266"/>
      <c r="S127" s="266"/>
      <c r="T127" s="266"/>
      <c r="U127" s="266"/>
      <c r="V127" s="266"/>
      <c r="W127" s="266"/>
      <c r="X127" s="266"/>
      <c r="Y127" s="266"/>
      <c r="Z127" s="266"/>
      <c r="AA127" s="266"/>
      <c r="AB127" s="266"/>
      <c r="AC127" s="266"/>
      <c r="AD127" s="266"/>
      <c r="AE127" s="266"/>
      <c r="AF127" s="266"/>
      <c r="AG127" s="266"/>
      <c r="AH127" s="266"/>
      <c r="AI127" s="266"/>
      <c r="AJ127" s="266"/>
      <c r="AK127" s="266"/>
      <c r="AL127" s="266"/>
      <c r="AM127" s="266"/>
      <c r="AN127" s="266"/>
      <c r="AO127" s="266"/>
      <c r="AP127" s="266"/>
      <c r="AQ127" s="266"/>
      <c r="AR127" s="266"/>
      <c r="AS127" s="266"/>
      <c r="AT127" s="266"/>
      <c r="AU127" s="266"/>
      <c r="AV127" s="266"/>
      <c r="AW127" s="266"/>
      <c r="AX127" s="266"/>
      <c r="AY127" s="266"/>
      <c r="AZ127" s="266"/>
      <c r="BA127" s="266"/>
      <c r="BB127" s="266"/>
      <c r="BC127" s="266"/>
      <c r="BD127" s="266"/>
      <c r="BE127" s="266"/>
      <c r="BF127" s="266"/>
      <c r="BG127" s="266"/>
      <c r="BH127" s="266"/>
      <c r="BI127" s="266"/>
      <c r="BJ127" s="266"/>
      <c r="BK127" s="266"/>
      <c r="BL127" s="266"/>
      <c r="BM127" s="266"/>
      <c r="BN127" s="266"/>
      <c r="BO127" s="266"/>
      <c r="BP127" s="266"/>
      <c r="BQ127" s="266"/>
      <c r="BR127" s="266"/>
      <c r="BS127" s="266"/>
      <c r="BT127" s="266"/>
      <c r="BU127" s="266"/>
      <c r="BV127" s="266"/>
      <c r="BW127" s="266"/>
      <c r="BX127" s="266"/>
      <c r="BY127" s="266"/>
      <c r="BZ127" s="266"/>
      <c r="CA127" s="266"/>
      <c r="CB127" s="266"/>
      <c r="CC127" s="266"/>
      <c r="CD127" s="266"/>
      <c r="CE127" s="266"/>
      <c r="CF127" s="266"/>
      <c r="CG127" s="266"/>
      <c r="CH127" s="266"/>
      <c r="CI127" s="266"/>
      <c r="CJ127" s="266"/>
      <c r="CK127" s="266"/>
      <c r="CL127" s="266"/>
      <c r="CM127" s="266"/>
      <c r="CN127" s="266"/>
      <c r="CO127" s="266"/>
      <c r="CP127" s="266"/>
      <c r="CQ127" s="266"/>
      <c r="CR127" s="266"/>
      <c r="CS127" s="266"/>
      <c r="CT127" s="266"/>
      <c r="CU127" s="266"/>
      <c r="CV127" s="266"/>
      <c r="CW127" s="266"/>
      <c r="CX127" s="266"/>
      <c r="CY127" s="266"/>
      <c r="CZ127" s="266"/>
      <c r="DA127" s="266"/>
      <c r="DB127" s="266"/>
      <c r="DC127" s="266"/>
      <c r="DD127" s="266"/>
      <c r="DE127" s="266"/>
      <c r="DF127" s="266"/>
      <c r="DG127" s="266"/>
      <c r="DH127" s="266"/>
      <c r="DI127" s="266"/>
      <c r="DJ127" s="266"/>
      <c r="DK127" s="266"/>
      <c r="DL127" s="266"/>
    </row>
    <row r="128" spans="1:116" x14ac:dyDescent="0.35">
      <c r="A128" s="267" t="s">
        <v>835</v>
      </c>
      <c r="B128" s="268" t="s">
        <v>9641</v>
      </c>
      <c r="C128" s="271">
        <v>0.33568600009999999</v>
      </c>
      <c r="D128" s="272">
        <v>10</v>
      </c>
      <c r="E128" s="271">
        <v>0.11</v>
      </c>
      <c r="F128" s="271">
        <v>5.7</v>
      </c>
      <c r="G128" s="271">
        <v>0.334242492</v>
      </c>
      <c r="H128" s="271">
        <v>43.5</v>
      </c>
      <c r="I128" s="272">
        <v>4</v>
      </c>
      <c r="J128" s="272">
        <f>IFERROR(VLOOKUP($B128,'Core Indicators'!$E$3:$EU$906,147,FALSE),"x")</f>
        <v>2908</v>
      </c>
      <c r="K128" s="273">
        <v>-0.86664253499999999</v>
      </c>
      <c r="L128" s="271">
        <v>5.74</v>
      </c>
      <c r="M128" s="272">
        <v>60</v>
      </c>
      <c r="N128" s="272">
        <v>31</v>
      </c>
      <c r="O128" s="272">
        <f>IFERROR(VLOOKUP(B128,'Core Indicators'!$E$3:$G$9906,3,FALSE),"x")</f>
        <v>129740000</v>
      </c>
      <c r="P128" s="272">
        <v>1943950</v>
      </c>
      <c r="Q128" s="266"/>
      <c r="R128" s="266"/>
      <c r="S128" s="266"/>
      <c r="T128" s="266"/>
      <c r="U128" s="266"/>
      <c r="V128" s="266"/>
      <c r="W128" s="266"/>
      <c r="X128" s="266"/>
      <c r="Y128" s="266"/>
      <c r="Z128" s="266"/>
      <c r="AA128" s="266"/>
      <c r="AB128" s="266"/>
      <c r="AC128" s="266"/>
      <c r="AD128" s="266"/>
      <c r="AE128" s="266"/>
      <c r="AF128" s="266"/>
      <c r="AG128" s="266"/>
      <c r="AH128" s="266"/>
      <c r="AI128" s="266"/>
      <c r="AJ128" s="266"/>
      <c r="AK128" s="266"/>
      <c r="AL128" s="266"/>
      <c r="AM128" s="266"/>
      <c r="AN128" s="266"/>
      <c r="AO128" s="266"/>
      <c r="AP128" s="266"/>
      <c r="AQ128" s="266"/>
      <c r="AR128" s="266"/>
      <c r="AS128" s="266"/>
      <c r="AT128" s="266"/>
      <c r="AU128" s="266"/>
      <c r="AV128" s="266"/>
      <c r="AW128" s="266"/>
      <c r="AX128" s="266"/>
      <c r="AY128" s="266"/>
      <c r="AZ128" s="266"/>
      <c r="BA128" s="266"/>
      <c r="BB128" s="266"/>
      <c r="BC128" s="266"/>
      <c r="BD128" s="266"/>
      <c r="BE128" s="266"/>
      <c r="BF128" s="266"/>
      <c r="BG128" s="266"/>
      <c r="BH128" s="266"/>
      <c r="BI128" s="266"/>
      <c r="BJ128" s="266"/>
      <c r="BK128" s="266"/>
      <c r="BL128" s="266"/>
      <c r="BM128" s="266"/>
      <c r="BN128" s="266"/>
      <c r="BO128" s="266"/>
      <c r="BP128" s="266"/>
      <c r="BQ128" s="266"/>
      <c r="BR128" s="266"/>
      <c r="BS128" s="266"/>
      <c r="BT128" s="266"/>
      <c r="BU128" s="266"/>
      <c r="BV128" s="266"/>
      <c r="BW128" s="266"/>
      <c r="BX128" s="266"/>
      <c r="BY128" s="266"/>
      <c r="BZ128" s="266"/>
      <c r="CA128" s="266"/>
      <c r="CB128" s="266"/>
      <c r="CC128" s="266"/>
      <c r="CD128" s="266"/>
      <c r="CE128" s="266"/>
      <c r="CF128" s="266"/>
      <c r="CG128" s="266"/>
      <c r="CH128" s="266"/>
      <c r="CI128" s="266"/>
      <c r="CJ128" s="266"/>
      <c r="CK128" s="266"/>
      <c r="CL128" s="266"/>
      <c r="CM128" s="266"/>
      <c r="CN128" s="266"/>
      <c r="CO128" s="266"/>
      <c r="CP128" s="266"/>
      <c r="CQ128" s="266"/>
      <c r="CR128" s="266"/>
      <c r="CS128" s="266"/>
      <c r="CT128" s="266"/>
      <c r="CU128" s="266"/>
      <c r="CV128" s="266"/>
      <c r="CW128" s="266"/>
      <c r="CX128" s="266"/>
      <c r="CY128" s="266"/>
      <c r="CZ128" s="266"/>
      <c r="DA128" s="266"/>
      <c r="DB128" s="266"/>
      <c r="DC128" s="266"/>
      <c r="DD128" s="266"/>
      <c r="DE128" s="266"/>
      <c r="DF128" s="266"/>
      <c r="DG128" s="266"/>
      <c r="DH128" s="266"/>
      <c r="DI128" s="266"/>
      <c r="DJ128" s="266"/>
      <c r="DK128" s="266"/>
      <c r="DL128" s="266"/>
    </row>
    <row r="129" spans="1:116" x14ac:dyDescent="0.35">
      <c r="A129" s="267" t="s">
        <v>9642</v>
      </c>
      <c r="B129" s="268" t="s">
        <v>9643</v>
      </c>
      <c r="C129" s="271">
        <v>0</v>
      </c>
      <c r="D129" s="272">
        <v>12</v>
      </c>
      <c r="E129" s="271">
        <v>0</v>
      </c>
      <c r="F129" s="271" t="s">
        <v>17</v>
      </c>
      <c r="G129" s="271" t="s">
        <v>17</v>
      </c>
      <c r="H129" s="271" t="s">
        <v>17</v>
      </c>
      <c r="I129" s="272">
        <v>0</v>
      </c>
      <c r="J129" s="272" t="str">
        <f>IFERROR(VLOOKUP($B129,'Core Indicators'!$E$3:$EU$906,147,FALSE),"x")</f>
        <v>x</v>
      </c>
      <c r="K129" s="273">
        <v>0.72597783800000004</v>
      </c>
      <c r="L129" s="271" t="s">
        <v>17</v>
      </c>
      <c r="M129" s="272">
        <v>93</v>
      </c>
      <c r="N129" s="272" t="s">
        <v>17</v>
      </c>
      <c r="O129" s="272" t="str">
        <f>IFERROR(VLOOKUP(B129,'Core Indicators'!$E$3:$G$9906,3,FALSE),"x")</f>
        <v>x</v>
      </c>
      <c r="P129" s="272">
        <v>180</v>
      </c>
      <c r="Q129" s="266"/>
      <c r="R129" s="266"/>
      <c r="S129" s="266"/>
      <c r="T129" s="266"/>
      <c r="U129" s="266"/>
      <c r="V129" s="266"/>
      <c r="W129" s="266"/>
      <c r="X129" s="266"/>
      <c r="Y129" s="266"/>
      <c r="Z129" s="266"/>
      <c r="AA129" s="266"/>
      <c r="AB129" s="266"/>
      <c r="AC129" s="266"/>
      <c r="AD129" s="266"/>
      <c r="AE129" s="266"/>
      <c r="AF129" s="266"/>
      <c r="AG129" s="266"/>
      <c r="AH129" s="266"/>
      <c r="AI129" s="266"/>
      <c r="AJ129" s="266"/>
      <c r="AK129" s="266"/>
      <c r="AL129" s="266"/>
      <c r="AM129" s="266"/>
      <c r="AN129" s="266"/>
      <c r="AO129" s="266"/>
      <c r="AP129" s="266"/>
      <c r="AQ129" s="266"/>
      <c r="AR129" s="266"/>
      <c r="AS129" s="266"/>
      <c r="AT129" s="266"/>
      <c r="AU129" s="266"/>
      <c r="AV129" s="266"/>
      <c r="AW129" s="266"/>
      <c r="AX129" s="266"/>
      <c r="AY129" s="266"/>
      <c r="AZ129" s="266"/>
      <c r="BA129" s="266"/>
      <c r="BB129" s="266"/>
      <c r="BC129" s="266"/>
      <c r="BD129" s="266"/>
      <c r="BE129" s="266"/>
      <c r="BF129" s="266"/>
      <c r="BG129" s="266"/>
      <c r="BH129" s="266"/>
      <c r="BI129" s="266"/>
      <c r="BJ129" s="266"/>
      <c r="BK129" s="266"/>
      <c r="BL129" s="266"/>
      <c r="BM129" s="266"/>
      <c r="BN129" s="266"/>
      <c r="BO129" s="266"/>
      <c r="BP129" s="266"/>
      <c r="BQ129" s="266"/>
      <c r="BR129" s="266"/>
      <c r="BS129" s="266"/>
      <c r="BT129" s="266"/>
      <c r="BU129" s="266"/>
      <c r="BV129" s="266"/>
      <c r="BW129" s="266"/>
      <c r="BX129" s="266"/>
      <c r="BY129" s="266"/>
      <c r="BZ129" s="266"/>
      <c r="CA129" s="266"/>
      <c r="CB129" s="266"/>
      <c r="CC129" s="266"/>
      <c r="CD129" s="266"/>
      <c r="CE129" s="266"/>
      <c r="CF129" s="266"/>
      <c r="CG129" s="266"/>
      <c r="CH129" s="266"/>
      <c r="CI129" s="266"/>
      <c r="CJ129" s="266"/>
      <c r="CK129" s="266"/>
      <c r="CL129" s="266"/>
      <c r="CM129" s="266"/>
      <c r="CN129" s="266"/>
      <c r="CO129" s="266"/>
      <c r="CP129" s="266"/>
      <c r="CQ129" s="266"/>
      <c r="CR129" s="266"/>
      <c r="CS129" s="266"/>
      <c r="CT129" s="266"/>
      <c r="CU129" s="266"/>
      <c r="CV129" s="266"/>
      <c r="CW129" s="266"/>
      <c r="CX129" s="266"/>
      <c r="CY129" s="266"/>
      <c r="CZ129" s="266"/>
      <c r="DA129" s="266"/>
      <c r="DB129" s="266"/>
      <c r="DC129" s="266"/>
      <c r="DD129" s="266"/>
      <c r="DE129" s="266"/>
      <c r="DF129" s="266"/>
      <c r="DG129" s="266"/>
      <c r="DH129" s="266"/>
      <c r="DI129" s="266"/>
      <c r="DJ129" s="266"/>
      <c r="DK129" s="266"/>
      <c r="DL129" s="266"/>
    </row>
    <row r="130" spans="1:116" x14ac:dyDescent="0.35">
      <c r="A130" s="267" t="s">
        <v>9644</v>
      </c>
      <c r="B130" s="268" t="s">
        <v>9645</v>
      </c>
      <c r="C130" s="271">
        <v>0.52166897280000002</v>
      </c>
      <c r="D130" s="272">
        <v>10</v>
      </c>
      <c r="E130" s="271">
        <v>0.06</v>
      </c>
      <c r="F130" s="271">
        <v>7.75</v>
      </c>
      <c r="G130" s="271">
        <v>0.1450303838</v>
      </c>
      <c r="H130" s="271">
        <v>33</v>
      </c>
      <c r="I130" s="272">
        <v>2</v>
      </c>
      <c r="J130" s="272" t="str">
        <f>IFERROR(VLOOKUP($B130,'Core Indicators'!$E$3:$EU$906,147,FALSE),"x")</f>
        <v>x</v>
      </c>
      <c r="K130" s="273">
        <v>-9.6280119999999997E-2</v>
      </c>
      <c r="L130" s="271">
        <v>7.46</v>
      </c>
      <c r="M130" s="272">
        <v>67</v>
      </c>
      <c r="N130" s="272">
        <v>42</v>
      </c>
      <c r="O130" s="272" t="str">
        <f>IFERROR(VLOOKUP(B130,'Core Indicators'!$E$3:$G$9906,3,FALSE),"x")</f>
        <v>x</v>
      </c>
      <c r="P130" s="272">
        <v>25220</v>
      </c>
      <c r="Q130" s="266"/>
      <c r="R130" s="266"/>
      <c r="S130" s="266"/>
      <c r="T130" s="266"/>
      <c r="U130" s="266"/>
      <c r="V130" s="266"/>
      <c r="W130" s="266"/>
      <c r="X130" s="266"/>
      <c r="Y130" s="266"/>
      <c r="Z130" s="266"/>
      <c r="AA130" s="266"/>
      <c r="AB130" s="266"/>
      <c r="AC130" s="266"/>
      <c r="AD130" s="266"/>
      <c r="AE130" s="266"/>
      <c r="AF130" s="266"/>
      <c r="AG130" s="266"/>
      <c r="AH130" s="266"/>
      <c r="AI130" s="266"/>
      <c r="AJ130" s="266"/>
      <c r="AK130" s="266"/>
      <c r="AL130" s="266"/>
      <c r="AM130" s="266"/>
      <c r="AN130" s="266"/>
      <c r="AO130" s="266"/>
      <c r="AP130" s="266"/>
      <c r="AQ130" s="266"/>
      <c r="AR130" s="266"/>
      <c r="AS130" s="266"/>
      <c r="AT130" s="266"/>
      <c r="AU130" s="266"/>
      <c r="AV130" s="266"/>
      <c r="AW130" s="266"/>
      <c r="AX130" s="266"/>
      <c r="AY130" s="266"/>
      <c r="AZ130" s="266"/>
      <c r="BA130" s="266"/>
      <c r="BB130" s="266"/>
      <c r="BC130" s="266"/>
      <c r="BD130" s="266"/>
      <c r="BE130" s="266"/>
      <c r="BF130" s="266"/>
      <c r="BG130" s="266"/>
      <c r="BH130" s="266"/>
      <c r="BI130" s="266"/>
      <c r="BJ130" s="266"/>
      <c r="BK130" s="266"/>
      <c r="BL130" s="266"/>
      <c r="BM130" s="266"/>
      <c r="BN130" s="266"/>
      <c r="BO130" s="266"/>
      <c r="BP130" s="266"/>
      <c r="BQ130" s="266"/>
      <c r="BR130" s="266"/>
      <c r="BS130" s="266"/>
      <c r="BT130" s="266"/>
      <c r="BU130" s="266"/>
      <c r="BV130" s="266"/>
      <c r="BW130" s="266"/>
      <c r="BX130" s="266"/>
      <c r="BY130" s="266"/>
      <c r="BZ130" s="266"/>
      <c r="CA130" s="266"/>
      <c r="CB130" s="266"/>
      <c r="CC130" s="266"/>
      <c r="CD130" s="266"/>
      <c r="CE130" s="266"/>
      <c r="CF130" s="266"/>
      <c r="CG130" s="266"/>
      <c r="CH130" s="266"/>
      <c r="CI130" s="266"/>
      <c r="CJ130" s="266"/>
      <c r="CK130" s="266"/>
      <c r="CL130" s="266"/>
      <c r="CM130" s="266"/>
      <c r="CN130" s="266"/>
      <c r="CO130" s="266"/>
      <c r="CP130" s="266"/>
      <c r="CQ130" s="266"/>
      <c r="CR130" s="266"/>
      <c r="CS130" s="266"/>
      <c r="CT130" s="266"/>
      <c r="CU130" s="266"/>
      <c r="CV130" s="266"/>
      <c r="CW130" s="266"/>
      <c r="CX130" s="266"/>
      <c r="CY130" s="266"/>
      <c r="CZ130" s="266"/>
      <c r="DA130" s="266"/>
      <c r="DB130" s="266"/>
      <c r="DC130" s="266"/>
      <c r="DD130" s="266"/>
      <c r="DE130" s="266"/>
      <c r="DF130" s="266"/>
      <c r="DG130" s="266"/>
      <c r="DH130" s="266"/>
      <c r="DI130" s="266"/>
      <c r="DJ130" s="266"/>
      <c r="DK130" s="266"/>
      <c r="DL130" s="266"/>
    </row>
    <row r="131" spans="1:116" x14ac:dyDescent="0.35">
      <c r="A131" s="267" t="s">
        <v>15</v>
      </c>
      <c r="B131" s="268" t="s">
        <v>9646</v>
      </c>
      <c r="C131" s="271">
        <v>0.1842000429</v>
      </c>
      <c r="D131" s="272">
        <v>12</v>
      </c>
      <c r="E131" s="271">
        <v>0</v>
      </c>
      <c r="F131" s="271">
        <v>3.4</v>
      </c>
      <c r="G131" s="271">
        <v>0.67610385110000004</v>
      </c>
      <c r="H131" s="271">
        <v>33</v>
      </c>
      <c r="I131" s="272">
        <v>5</v>
      </c>
      <c r="J131" s="272">
        <f>IFERROR(VLOOKUP($B131,'Core Indicators'!$E$3:$EU$906,147,FALSE),"x")</f>
        <v>1705</v>
      </c>
      <c r="K131" s="273">
        <v>-0.99932229500000003</v>
      </c>
      <c r="L131" s="271">
        <v>3.75</v>
      </c>
      <c r="M131" s="272">
        <v>26</v>
      </c>
      <c r="N131" s="272">
        <v>28</v>
      </c>
      <c r="O131" s="272">
        <f>IFERROR(VLOOKUP(B131,'Core Indicators'!$E$3:$G$9906,3,FALSE),"x")</f>
        <v>24947000</v>
      </c>
      <c r="P131" s="272">
        <v>1220190</v>
      </c>
      <c r="Q131" s="266"/>
      <c r="R131" s="266"/>
      <c r="S131" s="266"/>
      <c r="T131" s="266"/>
      <c r="U131" s="266"/>
      <c r="V131" s="266"/>
      <c r="W131" s="266"/>
      <c r="X131" s="266"/>
      <c r="Y131" s="266"/>
      <c r="Z131" s="266"/>
      <c r="AA131" s="266"/>
      <c r="AB131" s="266"/>
      <c r="AC131" s="266"/>
      <c r="AD131" s="266"/>
      <c r="AE131" s="266"/>
      <c r="AF131" s="266"/>
      <c r="AG131" s="266"/>
      <c r="AH131" s="266"/>
      <c r="AI131" s="266"/>
      <c r="AJ131" s="266"/>
      <c r="AK131" s="266"/>
      <c r="AL131" s="266"/>
      <c r="AM131" s="266"/>
      <c r="AN131" s="266"/>
      <c r="AO131" s="266"/>
      <c r="AP131" s="266"/>
      <c r="AQ131" s="266"/>
      <c r="AR131" s="266"/>
      <c r="AS131" s="266"/>
      <c r="AT131" s="266"/>
      <c r="AU131" s="266"/>
      <c r="AV131" s="266"/>
      <c r="AW131" s="266"/>
      <c r="AX131" s="266"/>
      <c r="AY131" s="266"/>
      <c r="AZ131" s="266"/>
      <c r="BA131" s="266"/>
      <c r="BB131" s="266"/>
      <c r="BC131" s="266"/>
      <c r="BD131" s="266"/>
      <c r="BE131" s="266"/>
      <c r="BF131" s="266"/>
      <c r="BG131" s="266"/>
      <c r="BH131" s="266"/>
      <c r="BI131" s="266"/>
      <c r="BJ131" s="266"/>
      <c r="BK131" s="266"/>
      <c r="BL131" s="266"/>
      <c r="BM131" s="266"/>
      <c r="BN131" s="266"/>
      <c r="BO131" s="266"/>
      <c r="BP131" s="266"/>
      <c r="BQ131" s="266"/>
      <c r="BR131" s="266"/>
      <c r="BS131" s="266"/>
      <c r="BT131" s="266"/>
      <c r="BU131" s="266"/>
      <c r="BV131" s="266"/>
      <c r="BW131" s="266"/>
      <c r="BX131" s="266"/>
      <c r="BY131" s="266"/>
      <c r="BZ131" s="266"/>
      <c r="CA131" s="266"/>
      <c r="CB131" s="266"/>
      <c r="CC131" s="266"/>
      <c r="CD131" s="266"/>
      <c r="CE131" s="266"/>
      <c r="CF131" s="266"/>
      <c r="CG131" s="266"/>
      <c r="CH131" s="266"/>
      <c r="CI131" s="266"/>
      <c r="CJ131" s="266"/>
      <c r="CK131" s="266"/>
      <c r="CL131" s="266"/>
      <c r="CM131" s="266"/>
      <c r="CN131" s="266"/>
      <c r="CO131" s="266"/>
      <c r="CP131" s="266"/>
      <c r="CQ131" s="266"/>
      <c r="CR131" s="266"/>
      <c r="CS131" s="266"/>
      <c r="CT131" s="266"/>
      <c r="CU131" s="266"/>
      <c r="CV131" s="266"/>
      <c r="CW131" s="266"/>
      <c r="CX131" s="266"/>
      <c r="CY131" s="266"/>
      <c r="CZ131" s="266"/>
      <c r="DA131" s="266"/>
      <c r="DB131" s="266"/>
      <c r="DC131" s="266"/>
      <c r="DD131" s="266"/>
      <c r="DE131" s="266"/>
      <c r="DF131" s="266"/>
      <c r="DG131" s="266"/>
      <c r="DH131" s="266"/>
      <c r="DI131" s="266"/>
      <c r="DJ131" s="266"/>
      <c r="DK131" s="266"/>
      <c r="DL131" s="266"/>
    </row>
    <row r="132" spans="1:116" x14ac:dyDescent="0.35">
      <c r="A132" s="267" t="s">
        <v>9647</v>
      </c>
      <c r="B132" s="268" t="s">
        <v>9648</v>
      </c>
      <c r="C132" s="271">
        <v>0</v>
      </c>
      <c r="D132" s="272">
        <v>12</v>
      </c>
      <c r="E132" s="271">
        <v>0</v>
      </c>
      <c r="F132" s="271" t="s">
        <v>17</v>
      </c>
      <c r="G132" s="271">
        <v>0.19499821959999999</v>
      </c>
      <c r="H132" s="271">
        <v>28.7</v>
      </c>
      <c r="I132" s="272">
        <v>0</v>
      </c>
      <c r="J132" s="272" t="str">
        <f>IFERROR(VLOOKUP($B132,'Core Indicators'!$E$3:$EU$906,147,FALSE),"x")</f>
        <v>x</v>
      </c>
      <c r="K132" s="273">
        <v>0.78720271600000002</v>
      </c>
      <c r="L132" s="271" t="s">
        <v>17</v>
      </c>
      <c r="M132" s="272">
        <v>87</v>
      </c>
      <c r="N132" s="272">
        <v>51</v>
      </c>
      <c r="O132" s="272" t="str">
        <f>IFERROR(VLOOKUP(B132,'Core Indicators'!$E$3:$G$9906,3,FALSE),"x")</f>
        <v>x</v>
      </c>
      <c r="P132" s="272">
        <v>320</v>
      </c>
      <c r="Q132" s="266"/>
      <c r="R132" s="266"/>
      <c r="S132" s="266"/>
      <c r="T132" s="266"/>
      <c r="U132" s="266"/>
      <c r="V132" s="266"/>
      <c r="W132" s="266"/>
      <c r="X132" s="266"/>
      <c r="Y132" s="266"/>
      <c r="Z132" s="266"/>
      <c r="AA132" s="266"/>
      <c r="AB132" s="266"/>
      <c r="AC132" s="266"/>
      <c r="AD132" s="266"/>
      <c r="AE132" s="266"/>
      <c r="AF132" s="266"/>
      <c r="AG132" s="266"/>
      <c r="AH132" s="266"/>
      <c r="AI132" s="266"/>
      <c r="AJ132" s="266"/>
      <c r="AK132" s="266"/>
      <c r="AL132" s="266"/>
      <c r="AM132" s="266"/>
      <c r="AN132" s="266"/>
      <c r="AO132" s="266"/>
      <c r="AP132" s="266"/>
      <c r="AQ132" s="266"/>
      <c r="AR132" s="266"/>
      <c r="AS132" s="266"/>
      <c r="AT132" s="266"/>
      <c r="AU132" s="266"/>
      <c r="AV132" s="266"/>
      <c r="AW132" s="266"/>
      <c r="AX132" s="266"/>
      <c r="AY132" s="266"/>
      <c r="AZ132" s="266"/>
      <c r="BA132" s="266"/>
      <c r="BB132" s="266"/>
      <c r="BC132" s="266"/>
      <c r="BD132" s="266"/>
      <c r="BE132" s="266"/>
      <c r="BF132" s="266"/>
      <c r="BG132" s="266"/>
      <c r="BH132" s="266"/>
      <c r="BI132" s="266"/>
      <c r="BJ132" s="266"/>
      <c r="BK132" s="266"/>
      <c r="BL132" s="266"/>
      <c r="BM132" s="266"/>
      <c r="BN132" s="266"/>
      <c r="BO132" s="266"/>
      <c r="BP132" s="266"/>
      <c r="BQ132" s="266"/>
      <c r="BR132" s="266"/>
      <c r="BS132" s="266"/>
      <c r="BT132" s="266"/>
      <c r="BU132" s="266"/>
      <c r="BV132" s="266"/>
      <c r="BW132" s="266"/>
      <c r="BX132" s="266"/>
      <c r="BY132" s="266"/>
      <c r="BZ132" s="266"/>
      <c r="CA132" s="266"/>
      <c r="CB132" s="266"/>
      <c r="CC132" s="266"/>
      <c r="CD132" s="266"/>
      <c r="CE132" s="266"/>
      <c r="CF132" s="266"/>
      <c r="CG132" s="266"/>
      <c r="CH132" s="266"/>
      <c r="CI132" s="266"/>
      <c r="CJ132" s="266"/>
      <c r="CK132" s="266"/>
      <c r="CL132" s="266"/>
      <c r="CM132" s="266"/>
      <c r="CN132" s="266"/>
      <c r="CO132" s="266"/>
      <c r="CP132" s="266"/>
      <c r="CQ132" s="266"/>
      <c r="CR132" s="266"/>
      <c r="CS132" s="266"/>
      <c r="CT132" s="266"/>
      <c r="CU132" s="266"/>
      <c r="CV132" s="266"/>
      <c r="CW132" s="266"/>
      <c r="CX132" s="266"/>
      <c r="CY132" s="266"/>
      <c r="CZ132" s="266"/>
      <c r="DA132" s="266"/>
      <c r="DB132" s="266"/>
      <c r="DC132" s="266"/>
      <c r="DD132" s="266"/>
      <c r="DE132" s="266"/>
      <c r="DF132" s="266"/>
      <c r="DG132" s="266"/>
      <c r="DH132" s="266"/>
      <c r="DI132" s="266"/>
      <c r="DJ132" s="266"/>
      <c r="DK132" s="266"/>
      <c r="DL132" s="266"/>
    </row>
    <row r="133" spans="1:116" x14ac:dyDescent="0.35">
      <c r="A133" s="267" t="s">
        <v>1528</v>
      </c>
      <c r="B133" s="268" t="s">
        <v>9649</v>
      </c>
      <c r="C133" s="271">
        <v>0.52228899020000008</v>
      </c>
      <c r="D133" s="272">
        <v>0</v>
      </c>
      <c r="E133" s="271">
        <v>0.30299999999999999</v>
      </c>
      <c r="F133" s="271">
        <v>1.733333333</v>
      </c>
      <c r="G133" s="271">
        <v>0.45849855369999998</v>
      </c>
      <c r="H133" s="271">
        <v>30.7</v>
      </c>
      <c r="I133" s="272">
        <v>5</v>
      </c>
      <c r="J133" s="272">
        <f>IFERROR(VLOOKUP($B133,'Core Indicators'!$E$3:$EU$906,147,FALSE),"x")</f>
        <v>8736</v>
      </c>
      <c r="K133" s="273">
        <v>-1.5285538430000001</v>
      </c>
      <c r="L133" s="271">
        <v>1.83</v>
      </c>
      <c r="M133" s="272">
        <v>8</v>
      </c>
      <c r="N133" s="272">
        <v>20</v>
      </c>
      <c r="O133" s="272">
        <f>IFERROR(VLOOKUP(B133,'Core Indicators'!$E$3:$G$9906,3,FALSE),"x")</f>
        <v>57008000</v>
      </c>
      <c r="P133" s="272">
        <v>652670</v>
      </c>
      <c r="Q133" s="266"/>
      <c r="R133" s="266"/>
      <c r="S133" s="266"/>
      <c r="T133" s="266"/>
      <c r="U133" s="266"/>
      <c r="V133" s="266"/>
      <c r="W133" s="266"/>
      <c r="X133" s="266"/>
      <c r="Y133" s="266"/>
      <c r="Z133" s="266"/>
      <c r="AA133" s="266"/>
      <c r="AB133" s="266"/>
      <c r="AC133" s="266"/>
      <c r="AD133" s="266"/>
      <c r="AE133" s="266"/>
      <c r="AF133" s="266"/>
      <c r="AG133" s="266"/>
      <c r="AH133" s="266"/>
      <c r="AI133" s="266"/>
      <c r="AJ133" s="266"/>
      <c r="AK133" s="266"/>
      <c r="AL133" s="266"/>
      <c r="AM133" s="266"/>
      <c r="AN133" s="266"/>
      <c r="AO133" s="266"/>
      <c r="AP133" s="266"/>
      <c r="AQ133" s="266"/>
      <c r="AR133" s="266"/>
      <c r="AS133" s="266"/>
      <c r="AT133" s="266"/>
      <c r="AU133" s="266"/>
      <c r="AV133" s="266"/>
      <c r="AW133" s="266"/>
      <c r="AX133" s="266"/>
      <c r="AY133" s="266"/>
      <c r="AZ133" s="266"/>
      <c r="BA133" s="266"/>
      <c r="BB133" s="266"/>
      <c r="BC133" s="266"/>
      <c r="BD133" s="266"/>
      <c r="BE133" s="266"/>
      <c r="BF133" s="266"/>
      <c r="BG133" s="266"/>
      <c r="BH133" s="266"/>
      <c r="BI133" s="266"/>
      <c r="BJ133" s="266"/>
      <c r="BK133" s="266"/>
      <c r="BL133" s="266"/>
      <c r="BM133" s="266"/>
      <c r="BN133" s="266"/>
      <c r="BO133" s="266"/>
      <c r="BP133" s="266"/>
      <c r="BQ133" s="266"/>
      <c r="BR133" s="266"/>
      <c r="BS133" s="266"/>
      <c r="BT133" s="266"/>
      <c r="BU133" s="266"/>
      <c r="BV133" s="266"/>
      <c r="BW133" s="266"/>
      <c r="BX133" s="266"/>
      <c r="BY133" s="266"/>
      <c r="BZ133" s="266"/>
      <c r="CA133" s="266"/>
      <c r="CB133" s="266"/>
      <c r="CC133" s="266"/>
      <c r="CD133" s="266"/>
      <c r="CE133" s="266"/>
      <c r="CF133" s="266"/>
      <c r="CG133" s="266"/>
      <c r="CH133" s="266"/>
      <c r="CI133" s="266"/>
      <c r="CJ133" s="266"/>
      <c r="CK133" s="266"/>
      <c r="CL133" s="266"/>
      <c r="CM133" s="266"/>
      <c r="CN133" s="266"/>
      <c r="CO133" s="266"/>
      <c r="CP133" s="266"/>
      <c r="CQ133" s="266"/>
      <c r="CR133" s="266"/>
      <c r="CS133" s="266"/>
      <c r="CT133" s="266"/>
      <c r="CU133" s="266"/>
      <c r="CV133" s="266"/>
      <c r="CW133" s="266"/>
      <c r="CX133" s="266"/>
      <c r="CY133" s="266"/>
      <c r="CZ133" s="266"/>
      <c r="DA133" s="266"/>
      <c r="DB133" s="266"/>
      <c r="DC133" s="266"/>
      <c r="DD133" s="266"/>
      <c r="DE133" s="266"/>
      <c r="DF133" s="266"/>
      <c r="DG133" s="266"/>
      <c r="DH133" s="266"/>
      <c r="DI133" s="266"/>
      <c r="DJ133" s="266"/>
      <c r="DK133" s="266"/>
      <c r="DL133" s="266"/>
    </row>
    <row r="134" spans="1:116" x14ac:dyDescent="0.35">
      <c r="A134" s="267" t="s">
        <v>9650</v>
      </c>
      <c r="B134" s="268" t="s">
        <v>9651</v>
      </c>
      <c r="C134" s="271">
        <v>0.69836900989999995</v>
      </c>
      <c r="D134" s="272">
        <v>10</v>
      </c>
      <c r="E134" s="271">
        <v>5.4199999999999998E-2</v>
      </c>
      <c r="F134" s="271">
        <v>7.1</v>
      </c>
      <c r="G134" s="271">
        <v>0.1190679714</v>
      </c>
      <c r="H134" s="271">
        <v>38.5</v>
      </c>
      <c r="I134" s="272">
        <v>2</v>
      </c>
      <c r="J134" s="272" t="str">
        <f>IFERROR(VLOOKUP($B134,'Core Indicators'!$E$3:$EU$906,147,FALSE),"x")</f>
        <v>x</v>
      </c>
      <c r="K134" s="273">
        <v>-0.12540140699999999</v>
      </c>
      <c r="L134" s="271">
        <v>7.12</v>
      </c>
      <c r="M134" s="272">
        <v>69</v>
      </c>
      <c r="N134" s="272">
        <v>46</v>
      </c>
      <c r="O134" s="272" t="str">
        <f>IFERROR(VLOOKUP(B134,'Core Indicators'!$E$3:$G$9906,3,FALSE),"x")</f>
        <v>x</v>
      </c>
      <c r="P134" s="272">
        <v>13450</v>
      </c>
      <c r="Q134" s="266"/>
      <c r="R134" s="266"/>
      <c r="S134" s="266"/>
      <c r="T134" s="266"/>
      <c r="U134" s="266"/>
      <c r="V134" s="266"/>
      <c r="W134" s="266"/>
      <c r="X134" s="266"/>
      <c r="Y134" s="266"/>
      <c r="Z134" s="266"/>
      <c r="AA134" s="266"/>
      <c r="AB134" s="266"/>
      <c r="AC134" s="266"/>
      <c r="AD134" s="266"/>
      <c r="AE134" s="266"/>
      <c r="AF134" s="266"/>
      <c r="AG134" s="266"/>
      <c r="AH134" s="266"/>
      <c r="AI134" s="266"/>
      <c r="AJ134" s="266"/>
      <c r="AK134" s="266"/>
      <c r="AL134" s="266"/>
      <c r="AM134" s="266"/>
      <c r="AN134" s="266"/>
      <c r="AO134" s="266"/>
      <c r="AP134" s="266"/>
      <c r="AQ134" s="266"/>
      <c r="AR134" s="266"/>
      <c r="AS134" s="266"/>
      <c r="AT134" s="266"/>
      <c r="AU134" s="266"/>
      <c r="AV134" s="266"/>
      <c r="AW134" s="266"/>
      <c r="AX134" s="266"/>
      <c r="AY134" s="266"/>
      <c r="AZ134" s="266"/>
      <c r="BA134" s="266"/>
      <c r="BB134" s="266"/>
      <c r="BC134" s="266"/>
      <c r="BD134" s="266"/>
      <c r="BE134" s="266"/>
      <c r="BF134" s="266"/>
      <c r="BG134" s="266"/>
      <c r="BH134" s="266"/>
      <c r="BI134" s="266"/>
      <c r="BJ134" s="266"/>
      <c r="BK134" s="266"/>
      <c r="BL134" s="266"/>
      <c r="BM134" s="266"/>
      <c r="BN134" s="266"/>
      <c r="BO134" s="266"/>
      <c r="BP134" s="266"/>
      <c r="BQ134" s="266"/>
      <c r="BR134" s="266"/>
      <c r="BS134" s="266"/>
      <c r="BT134" s="266"/>
      <c r="BU134" s="266"/>
      <c r="BV134" s="266"/>
      <c r="BW134" s="266"/>
      <c r="BX134" s="266"/>
      <c r="BY134" s="266"/>
      <c r="BZ134" s="266"/>
      <c r="CA134" s="266"/>
      <c r="CB134" s="266"/>
      <c r="CC134" s="266"/>
      <c r="CD134" s="266"/>
      <c r="CE134" s="266"/>
      <c r="CF134" s="266"/>
      <c r="CG134" s="266"/>
      <c r="CH134" s="266"/>
      <c r="CI134" s="266"/>
      <c r="CJ134" s="266"/>
      <c r="CK134" s="266"/>
      <c r="CL134" s="266"/>
      <c r="CM134" s="266"/>
      <c r="CN134" s="266"/>
      <c r="CO134" s="266"/>
      <c r="CP134" s="266"/>
      <c r="CQ134" s="266"/>
      <c r="CR134" s="266"/>
      <c r="CS134" s="266"/>
      <c r="CT134" s="266"/>
      <c r="CU134" s="266"/>
      <c r="CV134" s="266"/>
      <c r="CW134" s="266"/>
      <c r="CX134" s="266"/>
      <c r="CY134" s="266"/>
      <c r="CZ134" s="266"/>
      <c r="DA134" s="266"/>
      <c r="DB134" s="266"/>
      <c r="DC134" s="266"/>
      <c r="DD134" s="266"/>
      <c r="DE134" s="266"/>
      <c r="DF134" s="266"/>
      <c r="DG134" s="266"/>
      <c r="DH134" s="266"/>
      <c r="DI134" s="266"/>
      <c r="DJ134" s="266"/>
      <c r="DK134" s="266"/>
      <c r="DL134" s="266"/>
    </row>
    <row r="135" spans="1:116" x14ac:dyDescent="0.35">
      <c r="A135" s="267" t="s">
        <v>9652</v>
      </c>
      <c r="B135" s="268" t="s">
        <v>9653</v>
      </c>
      <c r="C135" s="271">
        <v>0.18750004279999999</v>
      </c>
      <c r="D135" s="272">
        <v>11</v>
      </c>
      <c r="E135" s="271">
        <v>7.0000000000000007E-2</v>
      </c>
      <c r="F135" s="271">
        <v>7.25</v>
      </c>
      <c r="G135" s="271">
        <v>0.32160517550000001</v>
      </c>
      <c r="H135" s="271">
        <v>31.4</v>
      </c>
      <c r="I135" s="272">
        <v>0</v>
      </c>
      <c r="J135" s="272" t="str">
        <f>IFERROR(VLOOKUP($B135,'Core Indicators'!$E$3:$EU$906,147,FALSE),"x")</f>
        <v>x</v>
      </c>
      <c r="K135" s="273">
        <v>-0.187423229</v>
      </c>
      <c r="L135" s="271">
        <v>6.55</v>
      </c>
      <c r="M135" s="272">
        <v>84</v>
      </c>
      <c r="N135" s="272">
        <v>33</v>
      </c>
      <c r="O135" s="272" t="str">
        <f>IFERROR(VLOOKUP(B135,'Core Indicators'!$E$3:$G$9906,3,FALSE),"x")</f>
        <v>x</v>
      </c>
      <c r="P135" s="272">
        <v>1557507</v>
      </c>
      <c r="Q135" s="266"/>
      <c r="R135" s="266"/>
      <c r="S135" s="266"/>
      <c r="T135" s="266"/>
      <c r="U135" s="266"/>
      <c r="V135" s="266"/>
      <c r="W135" s="266"/>
      <c r="X135" s="266"/>
      <c r="Y135" s="266"/>
      <c r="Z135" s="266"/>
      <c r="AA135" s="266"/>
      <c r="AB135" s="266"/>
      <c r="AC135" s="266"/>
      <c r="AD135" s="266"/>
      <c r="AE135" s="266"/>
      <c r="AF135" s="266"/>
      <c r="AG135" s="266"/>
      <c r="AH135" s="266"/>
      <c r="AI135" s="266"/>
      <c r="AJ135" s="266"/>
      <c r="AK135" s="266"/>
      <c r="AL135" s="266"/>
      <c r="AM135" s="266"/>
      <c r="AN135" s="266"/>
      <c r="AO135" s="266"/>
      <c r="AP135" s="266"/>
      <c r="AQ135" s="266"/>
      <c r="AR135" s="266"/>
      <c r="AS135" s="266"/>
      <c r="AT135" s="266"/>
      <c r="AU135" s="266"/>
      <c r="AV135" s="266"/>
      <c r="AW135" s="266"/>
      <c r="AX135" s="266"/>
      <c r="AY135" s="266"/>
      <c r="AZ135" s="266"/>
      <c r="BA135" s="266"/>
      <c r="BB135" s="266"/>
      <c r="BC135" s="266"/>
      <c r="BD135" s="266"/>
      <c r="BE135" s="266"/>
      <c r="BF135" s="266"/>
      <c r="BG135" s="266"/>
      <c r="BH135" s="266"/>
      <c r="BI135" s="266"/>
      <c r="BJ135" s="266"/>
      <c r="BK135" s="266"/>
      <c r="BL135" s="266"/>
      <c r="BM135" s="266"/>
      <c r="BN135" s="266"/>
      <c r="BO135" s="266"/>
      <c r="BP135" s="266"/>
      <c r="BQ135" s="266"/>
      <c r="BR135" s="266"/>
      <c r="BS135" s="266"/>
      <c r="BT135" s="266"/>
      <c r="BU135" s="266"/>
      <c r="BV135" s="266"/>
      <c r="BW135" s="266"/>
      <c r="BX135" s="266"/>
      <c r="BY135" s="266"/>
      <c r="BZ135" s="266"/>
      <c r="CA135" s="266"/>
      <c r="CB135" s="266"/>
      <c r="CC135" s="266"/>
      <c r="CD135" s="266"/>
      <c r="CE135" s="266"/>
      <c r="CF135" s="266"/>
      <c r="CG135" s="266"/>
      <c r="CH135" s="266"/>
      <c r="CI135" s="266"/>
      <c r="CJ135" s="266"/>
      <c r="CK135" s="266"/>
      <c r="CL135" s="266"/>
      <c r="CM135" s="266"/>
      <c r="CN135" s="266"/>
      <c r="CO135" s="266"/>
      <c r="CP135" s="266"/>
      <c r="CQ135" s="266"/>
      <c r="CR135" s="266"/>
      <c r="CS135" s="266"/>
      <c r="CT135" s="266"/>
      <c r="CU135" s="266"/>
      <c r="CV135" s="266"/>
      <c r="CW135" s="266"/>
      <c r="CX135" s="266"/>
      <c r="CY135" s="266"/>
      <c r="CZ135" s="266"/>
      <c r="DA135" s="266"/>
      <c r="DB135" s="266"/>
      <c r="DC135" s="266"/>
      <c r="DD135" s="266"/>
      <c r="DE135" s="266"/>
      <c r="DF135" s="266"/>
      <c r="DG135" s="266"/>
      <c r="DH135" s="266"/>
      <c r="DI135" s="266"/>
      <c r="DJ135" s="266"/>
      <c r="DK135" s="266"/>
      <c r="DL135" s="266"/>
    </row>
    <row r="136" spans="1:116" x14ac:dyDescent="0.35">
      <c r="A136" s="267" t="s">
        <v>1093</v>
      </c>
      <c r="B136" s="268" t="s">
        <v>9654</v>
      </c>
      <c r="C136" s="271">
        <v>0.90353799999999995</v>
      </c>
      <c r="D136" s="272">
        <v>7</v>
      </c>
      <c r="E136" s="271">
        <v>0.16500000000000001</v>
      </c>
      <c r="F136" s="271">
        <v>4.1333333330000004</v>
      </c>
      <c r="G136" s="271">
        <v>0.56887839289999997</v>
      </c>
      <c r="H136" s="271">
        <v>54</v>
      </c>
      <c r="I136" s="272">
        <v>3</v>
      </c>
      <c r="J136" s="272">
        <f>IFERROR(VLOOKUP($B136,'Core Indicators'!$E$3:$EU$906,147,FALSE),"x")</f>
        <v>284</v>
      </c>
      <c r="K136" s="273">
        <v>-1.0214757919999999</v>
      </c>
      <c r="L136" s="271">
        <v>4.2300000000000004</v>
      </c>
      <c r="M136" s="272">
        <v>44</v>
      </c>
      <c r="N136" s="272">
        <v>25</v>
      </c>
      <c r="O136" s="272">
        <f>IFERROR(VLOOKUP(B136,'Core Indicators'!$E$3:$G$9906,3,FALSE),"x")</f>
        <v>35022000</v>
      </c>
      <c r="P136" s="272">
        <v>786380</v>
      </c>
      <c r="Q136" s="266"/>
      <c r="R136" s="266"/>
      <c r="S136" s="266"/>
      <c r="T136" s="266"/>
      <c r="U136" s="266"/>
      <c r="V136" s="266"/>
      <c r="W136" s="266"/>
      <c r="X136" s="266"/>
      <c r="Y136" s="266"/>
      <c r="Z136" s="266"/>
      <c r="AA136" s="266"/>
      <c r="AB136" s="266"/>
      <c r="AC136" s="266"/>
      <c r="AD136" s="266"/>
      <c r="AE136" s="266"/>
      <c r="AF136" s="266"/>
      <c r="AG136" s="266"/>
      <c r="AH136" s="266"/>
      <c r="AI136" s="266"/>
      <c r="AJ136" s="266"/>
      <c r="AK136" s="266"/>
      <c r="AL136" s="266"/>
      <c r="AM136" s="266"/>
      <c r="AN136" s="266"/>
      <c r="AO136" s="266"/>
      <c r="AP136" s="266"/>
      <c r="AQ136" s="266"/>
      <c r="AR136" s="266"/>
      <c r="AS136" s="266"/>
      <c r="AT136" s="266"/>
      <c r="AU136" s="266"/>
      <c r="AV136" s="266"/>
      <c r="AW136" s="266"/>
      <c r="AX136" s="266"/>
      <c r="AY136" s="266"/>
      <c r="AZ136" s="266"/>
      <c r="BA136" s="266"/>
      <c r="BB136" s="266"/>
      <c r="BC136" s="266"/>
      <c r="BD136" s="266"/>
      <c r="BE136" s="266"/>
      <c r="BF136" s="266"/>
      <c r="BG136" s="266"/>
      <c r="BH136" s="266"/>
      <c r="BI136" s="266"/>
      <c r="BJ136" s="266"/>
      <c r="BK136" s="266"/>
      <c r="BL136" s="266"/>
      <c r="BM136" s="266"/>
      <c r="BN136" s="266"/>
      <c r="BO136" s="266"/>
      <c r="BP136" s="266"/>
      <c r="BQ136" s="266"/>
      <c r="BR136" s="266"/>
      <c r="BS136" s="266"/>
      <c r="BT136" s="266"/>
      <c r="BU136" s="266"/>
      <c r="BV136" s="266"/>
      <c r="BW136" s="266"/>
      <c r="BX136" s="266"/>
      <c r="BY136" s="266"/>
      <c r="BZ136" s="266"/>
      <c r="CA136" s="266"/>
      <c r="CB136" s="266"/>
      <c r="CC136" s="266"/>
      <c r="CD136" s="266"/>
      <c r="CE136" s="266"/>
      <c r="CF136" s="266"/>
      <c r="CG136" s="266"/>
      <c r="CH136" s="266"/>
      <c r="CI136" s="266"/>
      <c r="CJ136" s="266"/>
      <c r="CK136" s="266"/>
      <c r="CL136" s="266"/>
      <c r="CM136" s="266"/>
      <c r="CN136" s="266"/>
      <c r="CO136" s="266"/>
      <c r="CP136" s="266"/>
      <c r="CQ136" s="266"/>
      <c r="CR136" s="266"/>
      <c r="CS136" s="266"/>
      <c r="CT136" s="266"/>
      <c r="CU136" s="266"/>
      <c r="CV136" s="266"/>
      <c r="CW136" s="266"/>
      <c r="CX136" s="266"/>
      <c r="CY136" s="266"/>
      <c r="CZ136" s="266"/>
      <c r="DA136" s="266"/>
      <c r="DB136" s="266"/>
      <c r="DC136" s="266"/>
      <c r="DD136" s="266"/>
      <c r="DE136" s="266"/>
      <c r="DF136" s="266"/>
      <c r="DG136" s="266"/>
      <c r="DH136" s="266"/>
      <c r="DI136" s="266"/>
      <c r="DJ136" s="266"/>
      <c r="DK136" s="266"/>
      <c r="DL136" s="266"/>
    </row>
    <row r="137" spans="1:116" x14ac:dyDescent="0.35">
      <c r="A137" s="267" t="s">
        <v>149</v>
      </c>
      <c r="B137" s="268" t="s">
        <v>9655</v>
      </c>
      <c r="C137" s="271">
        <v>0.65999998090000001</v>
      </c>
      <c r="D137" s="272">
        <v>5</v>
      </c>
      <c r="E137" s="271">
        <v>0</v>
      </c>
      <c r="F137" s="271">
        <v>4.4166666670000003</v>
      </c>
      <c r="G137" s="271">
        <v>0.61993629360000002</v>
      </c>
      <c r="H137" s="271">
        <v>32.6</v>
      </c>
      <c r="I137" s="272">
        <v>3</v>
      </c>
      <c r="J137" s="272">
        <f>IFERROR(VLOOKUP($B137,'Core Indicators'!$E$3:$EU$906,147,FALSE),"x")</f>
        <v>0</v>
      </c>
      <c r="K137" s="273">
        <v>-0.65864312599999997</v>
      </c>
      <c r="L137" s="271">
        <v>4.32</v>
      </c>
      <c r="M137" s="272">
        <v>39</v>
      </c>
      <c r="N137" s="272">
        <v>30</v>
      </c>
      <c r="O137" s="272">
        <f>IFERROR(VLOOKUP(B137,'Core Indicators'!$E$3:$G$9906,3,FALSE),"x")</f>
        <v>5259000</v>
      </c>
      <c r="P137" s="272">
        <v>1030700</v>
      </c>
      <c r="Q137" s="266"/>
      <c r="R137" s="266"/>
      <c r="S137" s="266"/>
      <c r="T137" s="266"/>
      <c r="U137" s="266"/>
      <c r="V137" s="266"/>
      <c r="W137" s="266"/>
      <c r="X137" s="266"/>
      <c r="Y137" s="266"/>
      <c r="Z137" s="266"/>
      <c r="AA137" s="266"/>
      <c r="AB137" s="266"/>
      <c r="AC137" s="266"/>
      <c r="AD137" s="266"/>
      <c r="AE137" s="266"/>
      <c r="AF137" s="266"/>
      <c r="AG137" s="266"/>
      <c r="AH137" s="266"/>
      <c r="AI137" s="266"/>
      <c r="AJ137" s="266"/>
      <c r="AK137" s="266"/>
      <c r="AL137" s="266"/>
      <c r="AM137" s="266"/>
      <c r="AN137" s="266"/>
      <c r="AO137" s="266"/>
      <c r="AP137" s="266"/>
      <c r="AQ137" s="266"/>
      <c r="AR137" s="266"/>
      <c r="AS137" s="266"/>
      <c r="AT137" s="266"/>
      <c r="AU137" s="266"/>
      <c r="AV137" s="266"/>
      <c r="AW137" s="266"/>
      <c r="AX137" s="266"/>
      <c r="AY137" s="266"/>
      <c r="AZ137" s="266"/>
      <c r="BA137" s="266"/>
      <c r="BB137" s="266"/>
      <c r="BC137" s="266"/>
      <c r="BD137" s="266"/>
      <c r="BE137" s="266"/>
      <c r="BF137" s="266"/>
      <c r="BG137" s="266"/>
      <c r="BH137" s="266"/>
      <c r="BI137" s="266"/>
      <c r="BJ137" s="266"/>
      <c r="BK137" s="266"/>
      <c r="BL137" s="266"/>
      <c r="BM137" s="266"/>
      <c r="BN137" s="266"/>
      <c r="BO137" s="266"/>
      <c r="BP137" s="266"/>
      <c r="BQ137" s="266"/>
      <c r="BR137" s="266"/>
      <c r="BS137" s="266"/>
      <c r="BT137" s="266"/>
      <c r="BU137" s="266"/>
      <c r="BV137" s="266"/>
      <c r="BW137" s="266"/>
      <c r="BX137" s="266"/>
      <c r="BY137" s="266"/>
      <c r="BZ137" s="266"/>
      <c r="CA137" s="266"/>
      <c r="CB137" s="266"/>
      <c r="CC137" s="266"/>
      <c r="CD137" s="266"/>
      <c r="CE137" s="266"/>
      <c r="CF137" s="266"/>
      <c r="CG137" s="266"/>
      <c r="CH137" s="266"/>
      <c r="CI137" s="266"/>
      <c r="CJ137" s="266"/>
      <c r="CK137" s="266"/>
      <c r="CL137" s="266"/>
      <c r="CM137" s="266"/>
      <c r="CN137" s="266"/>
      <c r="CO137" s="266"/>
      <c r="CP137" s="266"/>
      <c r="CQ137" s="266"/>
      <c r="CR137" s="266"/>
      <c r="CS137" s="266"/>
      <c r="CT137" s="266"/>
      <c r="CU137" s="266"/>
      <c r="CV137" s="266"/>
      <c r="CW137" s="266"/>
      <c r="CX137" s="266"/>
      <c r="CY137" s="266"/>
      <c r="CZ137" s="266"/>
      <c r="DA137" s="266"/>
      <c r="DB137" s="266"/>
      <c r="DC137" s="266"/>
      <c r="DD137" s="266"/>
      <c r="DE137" s="266"/>
      <c r="DF137" s="266"/>
      <c r="DG137" s="266"/>
      <c r="DH137" s="266"/>
      <c r="DI137" s="266"/>
      <c r="DJ137" s="266"/>
      <c r="DK137" s="266"/>
      <c r="DL137" s="266"/>
    </row>
    <row r="138" spans="1:116" x14ac:dyDescent="0.35">
      <c r="A138" s="267" t="s">
        <v>9656</v>
      </c>
      <c r="B138" s="268" t="s">
        <v>9657</v>
      </c>
      <c r="C138" s="271" t="s">
        <v>17</v>
      </c>
      <c r="D138" s="272" t="s">
        <v>17</v>
      </c>
      <c r="E138" s="271" t="s">
        <v>17</v>
      </c>
      <c r="F138" s="271" t="s">
        <v>17</v>
      </c>
      <c r="G138" s="271" t="s">
        <v>17</v>
      </c>
      <c r="H138" s="271" t="s">
        <v>17</v>
      </c>
      <c r="I138" s="272" t="s">
        <v>17</v>
      </c>
      <c r="J138" s="272" t="str">
        <f>IFERROR(VLOOKUP($B138,'Core Indicators'!$E$3:$EU$906,147,FALSE),"x")</f>
        <v>x</v>
      </c>
      <c r="K138" s="273">
        <v>0.69245392100000003</v>
      </c>
      <c r="L138" s="271" t="s">
        <v>17</v>
      </c>
      <c r="M138" s="272" t="s">
        <v>17</v>
      </c>
      <c r="N138" s="272" t="s">
        <v>17</v>
      </c>
      <c r="O138" s="272" t="str">
        <f>IFERROR(VLOOKUP(B138,'Core Indicators'!$E$3:$G$9906,3,FALSE),"x")</f>
        <v>x</v>
      </c>
      <c r="P138" s="272" t="s">
        <v>17</v>
      </c>
      <c r="Q138" s="266"/>
      <c r="R138" s="266"/>
      <c r="S138" s="266"/>
      <c r="T138" s="266"/>
      <c r="U138" s="266"/>
      <c r="V138" s="266"/>
      <c r="W138" s="266"/>
      <c r="X138" s="266"/>
      <c r="Y138" s="266"/>
      <c r="Z138" s="266"/>
      <c r="AA138" s="266"/>
      <c r="AB138" s="266"/>
      <c r="AC138" s="266"/>
      <c r="AD138" s="266"/>
      <c r="AE138" s="266"/>
      <c r="AF138" s="266"/>
      <c r="AG138" s="266"/>
      <c r="AH138" s="266"/>
      <c r="AI138" s="266"/>
      <c r="AJ138" s="266"/>
      <c r="AK138" s="266"/>
      <c r="AL138" s="266"/>
      <c r="AM138" s="266"/>
      <c r="AN138" s="266"/>
      <c r="AO138" s="266"/>
      <c r="AP138" s="266"/>
      <c r="AQ138" s="266"/>
      <c r="AR138" s="266"/>
      <c r="AS138" s="266"/>
      <c r="AT138" s="266"/>
      <c r="AU138" s="266"/>
      <c r="AV138" s="266"/>
      <c r="AW138" s="266"/>
      <c r="AX138" s="266"/>
      <c r="AY138" s="266"/>
      <c r="AZ138" s="266"/>
      <c r="BA138" s="266"/>
      <c r="BB138" s="266"/>
      <c r="BC138" s="266"/>
      <c r="BD138" s="266"/>
      <c r="BE138" s="266"/>
      <c r="BF138" s="266"/>
      <c r="BG138" s="266"/>
      <c r="BH138" s="266"/>
      <c r="BI138" s="266"/>
      <c r="BJ138" s="266"/>
      <c r="BK138" s="266"/>
      <c r="BL138" s="266"/>
      <c r="BM138" s="266"/>
      <c r="BN138" s="266"/>
      <c r="BO138" s="266"/>
      <c r="BP138" s="266"/>
      <c r="BQ138" s="266"/>
      <c r="BR138" s="266"/>
      <c r="BS138" s="266"/>
      <c r="BT138" s="266"/>
      <c r="BU138" s="266"/>
      <c r="BV138" s="266"/>
      <c r="BW138" s="266"/>
      <c r="BX138" s="266"/>
      <c r="BY138" s="266"/>
      <c r="BZ138" s="266"/>
      <c r="CA138" s="266"/>
      <c r="CB138" s="266"/>
      <c r="CC138" s="266"/>
      <c r="CD138" s="266"/>
      <c r="CE138" s="266"/>
      <c r="CF138" s="266"/>
      <c r="CG138" s="266"/>
      <c r="CH138" s="266"/>
      <c r="CI138" s="266"/>
      <c r="CJ138" s="266"/>
      <c r="CK138" s="266"/>
      <c r="CL138" s="266"/>
      <c r="CM138" s="266"/>
      <c r="CN138" s="266"/>
      <c r="CO138" s="266"/>
      <c r="CP138" s="266"/>
      <c r="CQ138" s="266"/>
      <c r="CR138" s="266"/>
      <c r="CS138" s="266"/>
      <c r="CT138" s="266"/>
      <c r="CU138" s="266"/>
      <c r="CV138" s="266"/>
      <c r="CW138" s="266"/>
      <c r="CX138" s="266"/>
      <c r="CY138" s="266"/>
      <c r="CZ138" s="266"/>
      <c r="DA138" s="266"/>
      <c r="DB138" s="266"/>
      <c r="DC138" s="266"/>
      <c r="DD138" s="266"/>
      <c r="DE138" s="266"/>
      <c r="DF138" s="266"/>
      <c r="DG138" s="266"/>
      <c r="DH138" s="266"/>
      <c r="DI138" s="266"/>
      <c r="DJ138" s="266"/>
      <c r="DK138" s="266"/>
      <c r="DL138" s="266"/>
    </row>
    <row r="139" spans="1:116" x14ac:dyDescent="0.35">
      <c r="A139" s="267" t="s">
        <v>9658</v>
      </c>
      <c r="B139" s="268" t="s">
        <v>9659</v>
      </c>
      <c r="C139" s="271">
        <v>0.73069999029999999</v>
      </c>
      <c r="D139" s="272">
        <v>11</v>
      </c>
      <c r="E139" s="271">
        <v>0</v>
      </c>
      <c r="F139" s="271">
        <v>7.95</v>
      </c>
      <c r="G139" s="271">
        <v>0.36946207279999999</v>
      </c>
      <c r="H139" s="271">
        <v>36.799999999999997</v>
      </c>
      <c r="I139" s="272">
        <v>0</v>
      </c>
      <c r="J139" s="272" t="str">
        <f>IFERROR(VLOOKUP($B139,'Core Indicators'!$E$3:$EU$906,147,FALSE),"x")</f>
        <v>x</v>
      </c>
      <c r="K139" s="273">
        <v>0.79998904500000001</v>
      </c>
      <c r="L139" s="271">
        <v>7.71</v>
      </c>
      <c r="M139" s="272">
        <v>85</v>
      </c>
      <c r="N139" s="272">
        <v>51</v>
      </c>
      <c r="O139" s="272" t="str">
        <f>IFERROR(VLOOKUP(B139,'Core Indicators'!$E$3:$G$9906,3,FALSE),"x")</f>
        <v>x</v>
      </c>
      <c r="P139" s="272">
        <v>1997</v>
      </c>
      <c r="Q139" s="266"/>
      <c r="R139" s="266"/>
      <c r="S139" s="266"/>
      <c r="T139" s="266"/>
      <c r="U139" s="266"/>
      <c r="V139" s="266"/>
      <c r="W139" s="266"/>
      <c r="X139" s="266"/>
      <c r="Y139" s="266"/>
      <c r="Z139" s="266"/>
      <c r="AA139" s="266"/>
      <c r="AB139" s="266"/>
      <c r="AC139" s="266"/>
      <c r="AD139" s="266"/>
      <c r="AE139" s="266"/>
      <c r="AF139" s="266"/>
      <c r="AG139" s="266"/>
      <c r="AH139" s="266"/>
      <c r="AI139" s="266"/>
      <c r="AJ139" s="266"/>
      <c r="AK139" s="266"/>
      <c r="AL139" s="266"/>
      <c r="AM139" s="266"/>
      <c r="AN139" s="266"/>
      <c r="AO139" s="266"/>
      <c r="AP139" s="266"/>
      <c r="AQ139" s="266"/>
      <c r="AR139" s="266"/>
      <c r="AS139" s="266"/>
      <c r="AT139" s="266"/>
      <c r="AU139" s="266"/>
      <c r="AV139" s="266"/>
      <c r="AW139" s="266"/>
      <c r="AX139" s="266"/>
      <c r="AY139" s="266"/>
      <c r="AZ139" s="266"/>
      <c r="BA139" s="266"/>
      <c r="BB139" s="266"/>
      <c r="BC139" s="266"/>
      <c r="BD139" s="266"/>
      <c r="BE139" s="266"/>
      <c r="BF139" s="266"/>
      <c r="BG139" s="266"/>
      <c r="BH139" s="266"/>
      <c r="BI139" s="266"/>
      <c r="BJ139" s="266"/>
      <c r="BK139" s="266"/>
      <c r="BL139" s="266"/>
      <c r="BM139" s="266"/>
      <c r="BN139" s="266"/>
      <c r="BO139" s="266"/>
      <c r="BP139" s="266"/>
      <c r="BQ139" s="266"/>
      <c r="BR139" s="266"/>
      <c r="BS139" s="266"/>
      <c r="BT139" s="266"/>
      <c r="BU139" s="266"/>
      <c r="BV139" s="266"/>
      <c r="BW139" s="266"/>
      <c r="BX139" s="266"/>
      <c r="BY139" s="266"/>
      <c r="BZ139" s="266"/>
      <c r="CA139" s="266"/>
      <c r="CB139" s="266"/>
      <c r="CC139" s="266"/>
      <c r="CD139" s="266"/>
      <c r="CE139" s="266"/>
      <c r="CF139" s="266"/>
      <c r="CG139" s="266"/>
      <c r="CH139" s="266"/>
      <c r="CI139" s="266"/>
      <c r="CJ139" s="266"/>
      <c r="CK139" s="266"/>
      <c r="CL139" s="266"/>
      <c r="CM139" s="266"/>
      <c r="CN139" s="266"/>
      <c r="CO139" s="266"/>
      <c r="CP139" s="266"/>
      <c r="CQ139" s="266"/>
      <c r="CR139" s="266"/>
      <c r="CS139" s="266"/>
      <c r="CT139" s="266"/>
      <c r="CU139" s="266"/>
      <c r="CV139" s="266"/>
      <c r="CW139" s="266"/>
      <c r="CX139" s="266"/>
      <c r="CY139" s="266"/>
      <c r="CZ139" s="266"/>
      <c r="DA139" s="266"/>
      <c r="DB139" s="266"/>
      <c r="DC139" s="266"/>
      <c r="DD139" s="266"/>
      <c r="DE139" s="266"/>
      <c r="DF139" s="266"/>
      <c r="DG139" s="266"/>
      <c r="DH139" s="266"/>
      <c r="DI139" s="266"/>
      <c r="DJ139" s="266"/>
      <c r="DK139" s="266"/>
      <c r="DL139" s="266"/>
    </row>
    <row r="140" spans="1:116" x14ac:dyDescent="0.35">
      <c r="A140" s="267" t="s">
        <v>861</v>
      </c>
      <c r="B140" s="268" t="s">
        <v>9660</v>
      </c>
      <c r="C140" s="271">
        <v>0.60879998740000008</v>
      </c>
      <c r="D140" s="272">
        <v>10</v>
      </c>
      <c r="E140" s="271">
        <v>0</v>
      </c>
      <c r="F140" s="271">
        <v>6.65</v>
      </c>
      <c r="G140" s="271">
        <v>0.61495508840000002</v>
      </c>
      <c r="H140" s="271">
        <v>44.7</v>
      </c>
      <c r="I140" s="272">
        <v>0</v>
      </c>
      <c r="J140" s="272">
        <f>IFERROR(VLOOKUP($B140,'Core Indicators'!$E$3:$EU$906,147,FALSE),"x")</f>
        <v>1776</v>
      </c>
      <c r="K140" s="273">
        <v>-0.21899549700000001</v>
      </c>
      <c r="L140" s="271">
        <v>5.54</v>
      </c>
      <c r="M140" s="272">
        <v>66</v>
      </c>
      <c r="N140" s="272">
        <v>34</v>
      </c>
      <c r="O140" s="272">
        <f>IFERROR(VLOOKUP(B140,'Core Indicators'!$E$3:$G$9906,3,FALSE),"x")</f>
        <v>21872000</v>
      </c>
      <c r="P140" s="272">
        <v>94280</v>
      </c>
      <c r="Q140" s="266"/>
      <c r="R140" s="266"/>
      <c r="S140" s="266"/>
      <c r="T140" s="266"/>
      <c r="U140" s="266"/>
      <c r="V140" s="266"/>
      <c r="W140" s="266"/>
      <c r="X140" s="266"/>
      <c r="Y140" s="266"/>
      <c r="Z140" s="266"/>
      <c r="AA140" s="266"/>
      <c r="AB140" s="266"/>
      <c r="AC140" s="266"/>
      <c r="AD140" s="266"/>
      <c r="AE140" s="266"/>
      <c r="AF140" s="266"/>
      <c r="AG140" s="266"/>
      <c r="AH140" s="266"/>
      <c r="AI140" s="266"/>
      <c r="AJ140" s="266"/>
      <c r="AK140" s="266"/>
      <c r="AL140" s="266"/>
      <c r="AM140" s="266"/>
      <c r="AN140" s="266"/>
      <c r="AO140" s="266"/>
      <c r="AP140" s="266"/>
      <c r="AQ140" s="266"/>
      <c r="AR140" s="266"/>
      <c r="AS140" s="266"/>
      <c r="AT140" s="266"/>
      <c r="AU140" s="266"/>
      <c r="AV140" s="266"/>
      <c r="AW140" s="266"/>
      <c r="AX140" s="266"/>
      <c r="AY140" s="266"/>
      <c r="AZ140" s="266"/>
      <c r="BA140" s="266"/>
      <c r="BB140" s="266"/>
      <c r="BC140" s="266"/>
      <c r="BD140" s="266"/>
      <c r="BE140" s="266"/>
      <c r="BF140" s="266"/>
      <c r="BG140" s="266"/>
      <c r="BH140" s="266"/>
      <c r="BI140" s="266"/>
      <c r="BJ140" s="266"/>
      <c r="BK140" s="266"/>
      <c r="BL140" s="266"/>
      <c r="BM140" s="266"/>
      <c r="BN140" s="266"/>
      <c r="BO140" s="266"/>
      <c r="BP140" s="266"/>
      <c r="BQ140" s="266"/>
      <c r="BR140" s="266"/>
      <c r="BS140" s="266"/>
      <c r="BT140" s="266"/>
      <c r="BU140" s="266"/>
      <c r="BV140" s="266"/>
      <c r="BW140" s="266"/>
      <c r="BX140" s="266"/>
      <c r="BY140" s="266"/>
      <c r="BZ140" s="266"/>
      <c r="CA140" s="266"/>
      <c r="CB140" s="266"/>
      <c r="CC140" s="266"/>
      <c r="CD140" s="266"/>
      <c r="CE140" s="266"/>
      <c r="CF140" s="266"/>
      <c r="CG140" s="266"/>
      <c r="CH140" s="266"/>
      <c r="CI140" s="266"/>
      <c r="CJ140" s="266"/>
      <c r="CK140" s="266"/>
      <c r="CL140" s="266"/>
      <c r="CM140" s="266"/>
      <c r="CN140" s="266"/>
      <c r="CO140" s="266"/>
      <c r="CP140" s="266"/>
      <c r="CQ140" s="266"/>
      <c r="CR140" s="266"/>
      <c r="CS140" s="266"/>
      <c r="CT140" s="266"/>
      <c r="CU140" s="266"/>
      <c r="CV140" s="266"/>
      <c r="CW140" s="266"/>
      <c r="CX140" s="266"/>
      <c r="CY140" s="266"/>
      <c r="CZ140" s="266"/>
      <c r="DA140" s="266"/>
      <c r="DB140" s="266"/>
      <c r="DC140" s="266"/>
      <c r="DD140" s="266"/>
      <c r="DE140" s="266"/>
      <c r="DF140" s="266"/>
      <c r="DG140" s="266"/>
      <c r="DH140" s="266"/>
      <c r="DI140" s="266"/>
      <c r="DJ140" s="266"/>
      <c r="DK140" s="266"/>
      <c r="DL140" s="266"/>
    </row>
    <row r="141" spans="1:116" x14ac:dyDescent="0.35">
      <c r="A141" s="267" t="s">
        <v>2623</v>
      </c>
      <c r="B141" s="268" t="s">
        <v>9661</v>
      </c>
      <c r="C141" s="271">
        <v>0.59559397110000001</v>
      </c>
      <c r="D141" s="272">
        <v>3</v>
      </c>
      <c r="E141" s="271">
        <v>5.8999999999999997E-2</v>
      </c>
      <c r="F141" s="271">
        <v>5.4</v>
      </c>
      <c r="G141" s="271">
        <v>0.27437398190000001</v>
      </c>
      <c r="H141" s="271">
        <v>41.1</v>
      </c>
      <c r="I141" s="272">
        <v>1</v>
      </c>
      <c r="J141" s="272">
        <f>IFERROR(VLOOKUP($B141,'Core Indicators'!$E$3:$EU$906,147,FALSE),"x")</f>
        <v>0</v>
      </c>
      <c r="K141" s="273">
        <v>0.56189799299999998</v>
      </c>
      <c r="L141" s="271">
        <v>6.24</v>
      </c>
      <c r="M141" s="272">
        <v>53</v>
      </c>
      <c r="N141" s="272">
        <v>50</v>
      </c>
      <c r="O141" s="272">
        <f>IFERROR(VLOOKUP(B141,'Core Indicators'!$E$3:$G$9906,3,FALSE),"x")</f>
        <v>34059000</v>
      </c>
      <c r="P141" s="272">
        <v>328550</v>
      </c>
      <c r="Q141" s="266"/>
      <c r="R141" s="266"/>
      <c r="S141" s="266"/>
      <c r="T141" s="266"/>
      <c r="U141" s="266"/>
      <c r="V141" s="266"/>
      <c r="W141" s="266"/>
      <c r="X141" s="266"/>
      <c r="Y141" s="266"/>
      <c r="Z141" s="266"/>
      <c r="AA141" s="266"/>
      <c r="AB141" s="266"/>
      <c r="AC141" s="266"/>
      <c r="AD141" s="266"/>
      <c r="AE141" s="266"/>
      <c r="AF141" s="266"/>
      <c r="AG141" s="266"/>
      <c r="AH141" s="266"/>
      <c r="AI141" s="266"/>
      <c r="AJ141" s="266"/>
      <c r="AK141" s="266"/>
      <c r="AL141" s="266"/>
      <c r="AM141" s="266"/>
      <c r="AN141" s="266"/>
      <c r="AO141" s="266"/>
      <c r="AP141" s="266"/>
      <c r="AQ141" s="266"/>
      <c r="AR141" s="266"/>
      <c r="AS141" s="266"/>
      <c r="AT141" s="266"/>
      <c r="AU141" s="266"/>
      <c r="AV141" s="266"/>
      <c r="AW141" s="266"/>
      <c r="AX141" s="266"/>
      <c r="AY141" s="266"/>
      <c r="AZ141" s="266"/>
      <c r="BA141" s="266"/>
      <c r="BB141" s="266"/>
      <c r="BC141" s="266"/>
      <c r="BD141" s="266"/>
      <c r="BE141" s="266"/>
      <c r="BF141" s="266"/>
      <c r="BG141" s="266"/>
      <c r="BH141" s="266"/>
      <c r="BI141" s="266"/>
      <c r="BJ141" s="266"/>
      <c r="BK141" s="266"/>
      <c r="BL141" s="266"/>
      <c r="BM141" s="266"/>
      <c r="BN141" s="266"/>
      <c r="BO141" s="266"/>
      <c r="BP141" s="266"/>
      <c r="BQ141" s="266"/>
      <c r="BR141" s="266"/>
      <c r="BS141" s="266"/>
      <c r="BT141" s="266"/>
      <c r="BU141" s="266"/>
      <c r="BV141" s="266"/>
      <c r="BW141" s="266"/>
      <c r="BX141" s="266"/>
      <c r="BY141" s="266"/>
      <c r="BZ141" s="266"/>
      <c r="CA141" s="266"/>
      <c r="CB141" s="266"/>
      <c r="CC141" s="266"/>
      <c r="CD141" s="266"/>
      <c r="CE141" s="266"/>
      <c r="CF141" s="266"/>
      <c r="CG141" s="266"/>
      <c r="CH141" s="266"/>
      <c r="CI141" s="266"/>
      <c r="CJ141" s="266"/>
      <c r="CK141" s="266"/>
      <c r="CL141" s="266"/>
      <c r="CM141" s="266"/>
      <c r="CN141" s="266"/>
      <c r="CO141" s="266"/>
      <c r="CP141" s="266"/>
      <c r="CQ141" s="266"/>
      <c r="CR141" s="266"/>
      <c r="CS141" s="266"/>
      <c r="CT141" s="266"/>
      <c r="CU141" s="266"/>
      <c r="CV141" s="266"/>
      <c r="CW141" s="266"/>
      <c r="CX141" s="266"/>
      <c r="CY141" s="266"/>
      <c r="CZ141" s="266"/>
      <c r="DA141" s="266"/>
      <c r="DB141" s="266"/>
      <c r="DC141" s="266"/>
      <c r="DD141" s="266"/>
      <c r="DE141" s="266"/>
      <c r="DF141" s="266"/>
      <c r="DG141" s="266"/>
      <c r="DH141" s="266"/>
      <c r="DI141" s="266"/>
      <c r="DJ141" s="266"/>
      <c r="DK141" s="266"/>
      <c r="DL141" s="266"/>
    </row>
    <row r="142" spans="1:116" x14ac:dyDescent="0.35">
      <c r="A142" s="267" t="s">
        <v>412</v>
      </c>
      <c r="B142" s="268" t="s">
        <v>9662</v>
      </c>
      <c r="C142" s="271">
        <v>0.72633300469999995</v>
      </c>
      <c r="D142" s="272">
        <v>11</v>
      </c>
      <c r="E142" s="271">
        <v>0.161</v>
      </c>
      <c r="F142" s="271">
        <v>7.35</v>
      </c>
      <c r="G142" s="271">
        <v>0.46023062380000002</v>
      </c>
      <c r="H142" s="271">
        <v>59.1</v>
      </c>
      <c r="I142" s="272">
        <v>0</v>
      </c>
      <c r="J142" s="272">
        <f>IFERROR(VLOOKUP($B142,'Core Indicators'!$E$3:$EU$906,147,FALSE),"x")</f>
        <v>0</v>
      </c>
      <c r="K142" s="273">
        <v>0.40454351900000002</v>
      </c>
      <c r="L142" s="271">
        <v>6.26</v>
      </c>
      <c r="M142" s="272">
        <v>77</v>
      </c>
      <c r="N142" s="272">
        <v>49</v>
      </c>
      <c r="O142" s="272">
        <f>IFERROR(VLOOKUP(B142,'Core Indicators'!$E$3:$G$9906,3,FALSE),"x")</f>
        <v>3022000</v>
      </c>
      <c r="P142" s="272">
        <v>823290</v>
      </c>
      <c r="Q142" s="266"/>
      <c r="R142" s="266"/>
      <c r="S142" s="266"/>
      <c r="T142" s="266"/>
      <c r="U142" s="266"/>
      <c r="V142" s="266"/>
      <c r="W142" s="266"/>
      <c r="X142" s="266"/>
      <c r="Y142" s="266"/>
      <c r="Z142" s="266"/>
      <c r="AA142" s="266"/>
      <c r="AB142" s="266"/>
      <c r="AC142" s="266"/>
      <c r="AD142" s="266"/>
      <c r="AE142" s="266"/>
      <c r="AF142" s="266"/>
      <c r="AG142" s="266"/>
      <c r="AH142" s="266"/>
      <c r="AI142" s="266"/>
      <c r="AJ142" s="266"/>
      <c r="AK142" s="266"/>
      <c r="AL142" s="266"/>
      <c r="AM142" s="266"/>
      <c r="AN142" s="266"/>
      <c r="AO142" s="266"/>
      <c r="AP142" s="266"/>
      <c r="AQ142" s="266"/>
      <c r="AR142" s="266"/>
      <c r="AS142" s="266"/>
      <c r="AT142" s="266"/>
      <c r="AU142" s="266"/>
      <c r="AV142" s="266"/>
      <c r="AW142" s="266"/>
      <c r="AX142" s="266"/>
      <c r="AY142" s="266"/>
      <c r="AZ142" s="266"/>
      <c r="BA142" s="266"/>
      <c r="BB142" s="266"/>
      <c r="BC142" s="266"/>
      <c r="BD142" s="266"/>
      <c r="BE142" s="266"/>
      <c r="BF142" s="266"/>
      <c r="BG142" s="266"/>
      <c r="BH142" s="266"/>
      <c r="BI142" s="266"/>
      <c r="BJ142" s="266"/>
      <c r="BK142" s="266"/>
      <c r="BL142" s="266"/>
      <c r="BM142" s="266"/>
      <c r="BN142" s="266"/>
      <c r="BO142" s="266"/>
      <c r="BP142" s="266"/>
      <c r="BQ142" s="266"/>
      <c r="BR142" s="266"/>
      <c r="BS142" s="266"/>
      <c r="BT142" s="266"/>
      <c r="BU142" s="266"/>
      <c r="BV142" s="266"/>
      <c r="BW142" s="266"/>
      <c r="BX142" s="266"/>
      <c r="BY142" s="266"/>
      <c r="BZ142" s="266"/>
      <c r="CA142" s="266"/>
      <c r="CB142" s="266"/>
      <c r="CC142" s="266"/>
      <c r="CD142" s="266"/>
      <c r="CE142" s="266"/>
      <c r="CF142" s="266"/>
      <c r="CG142" s="266"/>
      <c r="CH142" s="266"/>
      <c r="CI142" s="266"/>
      <c r="CJ142" s="266"/>
      <c r="CK142" s="266"/>
      <c r="CL142" s="266"/>
      <c r="CM142" s="266"/>
      <c r="CN142" s="266"/>
      <c r="CO142" s="266"/>
      <c r="CP142" s="266"/>
      <c r="CQ142" s="266"/>
      <c r="CR142" s="266"/>
      <c r="CS142" s="266"/>
      <c r="CT142" s="266"/>
      <c r="CU142" s="266"/>
      <c r="CV142" s="266"/>
      <c r="CW142" s="266"/>
      <c r="CX142" s="266"/>
      <c r="CY142" s="266"/>
      <c r="CZ142" s="266"/>
      <c r="DA142" s="266"/>
      <c r="DB142" s="266"/>
      <c r="DC142" s="266"/>
      <c r="DD142" s="266"/>
      <c r="DE142" s="266"/>
      <c r="DF142" s="266"/>
      <c r="DG142" s="266"/>
      <c r="DH142" s="266"/>
      <c r="DI142" s="266"/>
      <c r="DJ142" s="266"/>
      <c r="DK142" s="266"/>
      <c r="DL142" s="266"/>
    </row>
    <row r="143" spans="1:116" x14ac:dyDescent="0.35">
      <c r="A143" s="267" t="s">
        <v>91</v>
      </c>
      <c r="B143" s="268" t="s">
        <v>9663</v>
      </c>
      <c r="C143" s="271">
        <v>0.629549998</v>
      </c>
      <c r="D143" s="272">
        <v>8</v>
      </c>
      <c r="E143" s="271">
        <v>8.5000000000000006E-2</v>
      </c>
      <c r="F143" s="271">
        <v>6</v>
      </c>
      <c r="G143" s="271">
        <v>0.64744784730000005</v>
      </c>
      <c r="H143" s="271">
        <v>34.299999999999997</v>
      </c>
      <c r="I143" s="272">
        <v>3</v>
      </c>
      <c r="J143" s="272">
        <f>IFERROR(VLOOKUP($B143,'Core Indicators'!$E$3:$EU$906,147,FALSE),"x")</f>
        <v>555</v>
      </c>
      <c r="K143" s="273">
        <v>-0.48488402400000002</v>
      </c>
      <c r="L143" s="271">
        <v>5</v>
      </c>
      <c r="M143" s="272">
        <v>33</v>
      </c>
      <c r="N143" s="272">
        <v>32</v>
      </c>
      <c r="O143" s="272">
        <f>IFERROR(VLOOKUP(B143,'Core Indicators'!$E$3:$G$9906,3,FALSE),"x")</f>
        <v>27610000</v>
      </c>
      <c r="P143" s="272">
        <v>1266700</v>
      </c>
      <c r="Q143" s="266"/>
      <c r="R143" s="266"/>
      <c r="S143" s="266"/>
      <c r="T143" s="266"/>
      <c r="U143" s="266"/>
      <c r="V143" s="266"/>
      <c r="W143" s="266"/>
      <c r="X143" s="266"/>
      <c r="Y143" s="266"/>
      <c r="Z143" s="266"/>
      <c r="AA143" s="266"/>
      <c r="AB143" s="266"/>
      <c r="AC143" s="266"/>
      <c r="AD143" s="266"/>
      <c r="AE143" s="266"/>
      <c r="AF143" s="266"/>
      <c r="AG143" s="266"/>
      <c r="AH143" s="266"/>
      <c r="AI143" s="266"/>
      <c r="AJ143" s="266"/>
      <c r="AK143" s="266"/>
      <c r="AL143" s="266"/>
      <c r="AM143" s="266"/>
      <c r="AN143" s="266"/>
      <c r="AO143" s="266"/>
      <c r="AP143" s="266"/>
      <c r="AQ143" s="266"/>
      <c r="AR143" s="266"/>
      <c r="AS143" s="266"/>
      <c r="AT143" s="266"/>
      <c r="AU143" s="266"/>
      <c r="AV143" s="266"/>
      <c r="AW143" s="266"/>
      <c r="AX143" s="266"/>
      <c r="AY143" s="266"/>
      <c r="AZ143" s="266"/>
      <c r="BA143" s="266"/>
      <c r="BB143" s="266"/>
      <c r="BC143" s="266"/>
      <c r="BD143" s="266"/>
      <c r="BE143" s="266"/>
      <c r="BF143" s="266"/>
      <c r="BG143" s="266"/>
      <c r="BH143" s="266"/>
      <c r="BI143" s="266"/>
      <c r="BJ143" s="266"/>
      <c r="BK143" s="266"/>
      <c r="BL143" s="266"/>
      <c r="BM143" s="266"/>
      <c r="BN143" s="266"/>
      <c r="BO143" s="266"/>
      <c r="BP143" s="266"/>
      <c r="BQ143" s="266"/>
      <c r="BR143" s="266"/>
      <c r="BS143" s="266"/>
      <c r="BT143" s="266"/>
      <c r="BU143" s="266"/>
      <c r="BV143" s="266"/>
      <c r="BW143" s="266"/>
      <c r="BX143" s="266"/>
      <c r="BY143" s="266"/>
      <c r="BZ143" s="266"/>
      <c r="CA143" s="266"/>
      <c r="CB143" s="266"/>
      <c r="CC143" s="266"/>
      <c r="CD143" s="266"/>
      <c r="CE143" s="266"/>
      <c r="CF143" s="266"/>
      <c r="CG143" s="266"/>
      <c r="CH143" s="266"/>
      <c r="CI143" s="266"/>
      <c r="CJ143" s="266"/>
      <c r="CK143" s="266"/>
      <c r="CL143" s="266"/>
      <c r="CM143" s="266"/>
      <c r="CN143" s="266"/>
      <c r="CO143" s="266"/>
      <c r="CP143" s="266"/>
      <c r="CQ143" s="266"/>
      <c r="CR143" s="266"/>
      <c r="CS143" s="266"/>
      <c r="CT143" s="266"/>
      <c r="CU143" s="266"/>
      <c r="CV143" s="266"/>
      <c r="CW143" s="266"/>
      <c r="CX143" s="266"/>
      <c r="CY143" s="266"/>
      <c r="CZ143" s="266"/>
      <c r="DA143" s="266"/>
      <c r="DB143" s="266"/>
      <c r="DC143" s="266"/>
      <c r="DD143" s="266"/>
      <c r="DE143" s="266"/>
      <c r="DF143" s="266"/>
      <c r="DG143" s="266"/>
      <c r="DH143" s="266"/>
      <c r="DI143" s="266"/>
      <c r="DJ143" s="266"/>
      <c r="DK143" s="266"/>
      <c r="DL143" s="266"/>
    </row>
    <row r="144" spans="1:116" x14ac:dyDescent="0.35">
      <c r="A144" s="267" t="s">
        <v>1120</v>
      </c>
      <c r="B144" s="268" t="s">
        <v>9664</v>
      </c>
      <c r="C144" s="271">
        <v>0.82875000470000004</v>
      </c>
      <c r="D144" s="272">
        <v>3</v>
      </c>
      <c r="E144" s="271">
        <v>0.03</v>
      </c>
      <c r="F144" s="271">
        <v>4.2</v>
      </c>
      <c r="G144" s="271" t="s">
        <v>17</v>
      </c>
      <c r="H144" s="271">
        <v>35.1</v>
      </c>
      <c r="I144" s="272">
        <v>5</v>
      </c>
      <c r="J144" s="272">
        <f>IFERROR(VLOOKUP($B144,'Core Indicators'!$E$3:$EU$906,147,FALSE),"x")</f>
        <v>4986</v>
      </c>
      <c r="K144" s="273">
        <v>-0.91373431699999996</v>
      </c>
      <c r="L144" s="271">
        <v>3.87</v>
      </c>
      <c r="M144" s="272">
        <v>44</v>
      </c>
      <c r="N144" s="272">
        <v>25</v>
      </c>
      <c r="O144" s="272">
        <f>IFERROR(VLOOKUP(B144,'Core Indicators'!$E$3:$G$9906,3,FALSE),"x")</f>
        <v>234552000</v>
      </c>
      <c r="P144" s="272">
        <v>910770</v>
      </c>
      <c r="Q144" s="266"/>
      <c r="R144" s="266"/>
      <c r="S144" s="266"/>
      <c r="T144" s="266"/>
      <c r="U144" s="266"/>
      <c r="V144" s="266"/>
      <c r="W144" s="266"/>
      <c r="X144" s="266"/>
      <c r="Y144" s="266"/>
      <c r="Z144" s="266"/>
      <c r="AA144" s="266"/>
      <c r="AB144" s="266"/>
      <c r="AC144" s="266"/>
      <c r="AD144" s="266"/>
      <c r="AE144" s="266"/>
      <c r="AF144" s="266"/>
      <c r="AG144" s="266"/>
      <c r="AH144" s="266"/>
      <c r="AI144" s="266"/>
      <c r="AJ144" s="266"/>
      <c r="AK144" s="266"/>
      <c r="AL144" s="266"/>
      <c r="AM144" s="266"/>
      <c r="AN144" s="266"/>
      <c r="AO144" s="266"/>
      <c r="AP144" s="266"/>
      <c r="AQ144" s="266"/>
      <c r="AR144" s="266"/>
      <c r="AS144" s="266"/>
      <c r="AT144" s="266"/>
      <c r="AU144" s="266"/>
      <c r="AV144" s="266"/>
      <c r="AW144" s="266"/>
      <c r="AX144" s="266"/>
      <c r="AY144" s="266"/>
      <c r="AZ144" s="266"/>
      <c r="BA144" s="266"/>
      <c r="BB144" s="266"/>
      <c r="BC144" s="266"/>
      <c r="BD144" s="266"/>
      <c r="BE144" s="266"/>
      <c r="BF144" s="266"/>
      <c r="BG144" s="266"/>
      <c r="BH144" s="266"/>
      <c r="BI144" s="266"/>
      <c r="BJ144" s="266"/>
      <c r="BK144" s="266"/>
      <c r="BL144" s="266"/>
      <c r="BM144" s="266"/>
      <c r="BN144" s="266"/>
      <c r="BO144" s="266"/>
      <c r="BP144" s="266"/>
      <c r="BQ144" s="266"/>
      <c r="BR144" s="266"/>
      <c r="BS144" s="266"/>
      <c r="BT144" s="266"/>
      <c r="BU144" s="266"/>
      <c r="BV144" s="266"/>
      <c r="BW144" s="266"/>
      <c r="BX144" s="266"/>
      <c r="BY144" s="266"/>
      <c r="BZ144" s="266"/>
      <c r="CA144" s="266"/>
      <c r="CB144" s="266"/>
      <c r="CC144" s="266"/>
      <c r="CD144" s="266"/>
      <c r="CE144" s="266"/>
      <c r="CF144" s="266"/>
      <c r="CG144" s="266"/>
      <c r="CH144" s="266"/>
      <c r="CI144" s="266"/>
      <c r="CJ144" s="266"/>
      <c r="CK144" s="266"/>
      <c r="CL144" s="266"/>
      <c r="CM144" s="266"/>
      <c r="CN144" s="266"/>
      <c r="CO144" s="266"/>
      <c r="CP144" s="266"/>
      <c r="CQ144" s="266"/>
      <c r="CR144" s="266"/>
      <c r="CS144" s="266"/>
      <c r="CT144" s="266"/>
      <c r="CU144" s="266"/>
      <c r="CV144" s="266"/>
      <c r="CW144" s="266"/>
      <c r="CX144" s="266"/>
      <c r="CY144" s="266"/>
      <c r="CZ144" s="266"/>
      <c r="DA144" s="266"/>
      <c r="DB144" s="266"/>
      <c r="DC144" s="266"/>
      <c r="DD144" s="266"/>
      <c r="DE144" s="266"/>
      <c r="DF144" s="266"/>
      <c r="DG144" s="266"/>
      <c r="DH144" s="266"/>
      <c r="DI144" s="266"/>
      <c r="DJ144" s="266"/>
      <c r="DK144" s="266"/>
      <c r="DL144" s="266"/>
    </row>
    <row r="145" spans="1:116" x14ac:dyDescent="0.35">
      <c r="A145" s="267" t="s">
        <v>800</v>
      </c>
      <c r="B145" s="268" t="s">
        <v>9665</v>
      </c>
      <c r="C145" s="271">
        <v>0.2510709747</v>
      </c>
      <c r="D145" s="272">
        <v>6</v>
      </c>
      <c r="E145" s="271">
        <v>0.13950000000000001</v>
      </c>
      <c r="F145" s="271">
        <v>3.2</v>
      </c>
      <c r="G145" s="271">
        <v>0.45470245500000001</v>
      </c>
      <c r="H145" s="271">
        <v>46.2</v>
      </c>
      <c r="I145" s="272">
        <v>3</v>
      </c>
      <c r="J145" s="272">
        <f>IFERROR(VLOOKUP($B145,'Core Indicators'!$E$3:$EU$906,147,FALSE),"x")</f>
        <v>4</v>
      </c>
      <c r="K145" s="273">
        <v>-1.3098802570000001</v>
      </c>
      <c r="L145" s="271">
        <v>3.87</v>
      </c>
      <c r="M145" s="272">
        <v>16</v>
      </c>
      <c r="N145" s="272">
        <v>17</v>
      </c>
      <c r="O145" s="272">
        <f>IFERROR(VLOOKUP(B145,'Core Indicators'!$E$3:$G$9906,3,FALSE),"x")</f>
        <v>6141000</v>
      </c>
      <c r="P145" s="272">
        <v>120340</v>
      </c>
      <c r="Q145" s="266"/>
      <c r="R145" s="266"/>
      <c r="S145" s="266"/>
      <c r="T145" s="266"/>
      <c r="U145" s="266"/>
      <c r="V145" s="266"/>
      <c r="W145" s="266"/>
      <c r="X145" s="266"/>
      <c r="Y145" s="266"/>
      <c r="Z145" s="266"/>
      <c r="AA145" s="266"/>
      <c r="AB145" s="266"/>
      <c r="AC145" s="266"/>
      <c r="AD145" s="266"/>
      <c r="AE145" s="266"/>
      <c r="AF145" s="266"/>
      <c r="AG145" s="266"/>
      <c r="AH145" s="266"/>
      <c r="AI145" s="266"/>
      <c r="AJ145" s="266"/>
      <c r="AK145" s="266"/>
      <c r="AL145" s="266"/>
      <c r="AM145" s="266"/>
      <c r="AN145" s="266"/>
      <c r="AO145" s="266"/>
      <c r="AP145" s="266"/>
      <c r="AQ145" s="266"/>
      <c r="AR145" s="266"/>
      <c r="AS145" s="266"/>
      <c r="AT145" s="266"/>
      <c r="AU145" s="266"/>
      <c r="AV145" s="266"/>
      <c r="AW145" s="266"/>
      <c r="AX145" s="266"/>
      <c r="AY145" s="266"/>
      <c r="AZ145" s="266"/>
      <c r="BA145" s="266"/>
      <c r="BB145" s="266"/>
      <c r="BC145" s="266"/>
      <c r="BD145" s="266"/>
      <c r="BE145" s="266"/>
      <c r="BF145" s="266"/>
      <c r="BG145" s="266"/>
      <c r="BH145" s="266"/>
      <c r="BI145" s="266"/>
      <c r="BJ145" s="266"/>
      <c r="BK145" s="266"/>
      <c r="BL145" s="266"/>
      <c r="BM145" s="266"/>
      <c r="BN145" s="266"/>
      <c r="BO145" s="266"/>
      <c r="BP145" s="266"/>
      <c r="BQ145" s="266"/>
      <c r="BR145" s="266"/>
      <c r="BS145" s="266"/>
      <c r="BT145" s="266"/>
      <c r="BU145" s="266"/>
      <c r="BV145" s="266"/>
      <c r="BW145" s="266"/>
      <c r="BX145" s="266"/>
      <c r="BY145" s="266"/>
      <c r="BZ145" s="266"/>
      <c r="CA145" s="266"/>
      <c r="CB145" s="266"/>
      <c r="CC145" s="266"/>
      <c r="CD145" s="266"/>
      <c r="CE145" s="266"/>
      <c r="CF145" s="266"/>
      <c r="CG145" s="266"/>
      <c r="CH145" s="266"/>
      <c r="CI145" s="266"/>
      <c r="CJ145" s="266"/>
      <c r="CK145" s="266"/>
      <c r="CL145" s="266"/>
      <c r="CM145" s="266"/>
      <c r="CN145" s="266"/>
      <c r="CO145" s="266"/>
      <c r="CP145" s="266"/>
      <c r="CQ145" s="266"/>
      <c r="CR145" s="266"/>
      <c r="CS145" s="266"/>
      <c r="CT145" s="266"/>
      <c r="CU145" s="266"/>
      <c r="CV145" s="266"/>
      <c r="CW145" s="266"/>
      <c r="CX145" s="266"/>
      <c r="CY145" s="266"/>
      <c r="CZ145" s="266"/>
      <c r="DA145" s="266"/>
      <c r="DB145" s="266"/>
      <c r="DC145" s="266"/>
      <c r="DD145" s="266"/>
      <c r="DE145" s="266"/>
      <c r="DF145" s="266"/>
      <c r="DG145" s="266"/>
      <c r="DH145" s="266"/>
      <c r="DI145" s="266"/>
      <c r="DJ145" s="266"/>
      <c r="DK145" s="266"/>
      <c r="DL145" s="266"/>
    </row>
    <row r="146" spans="1:116" x14ac:dyDescent="0.35">
      <c r="A146" s="267" t="s">
        <v>9666</v>
      </c>
      <c r="B146" s="268" t="s">
        <v>9667</v>
      </c>
      <c r="C146" s="271" t="s">
        <v>17</v>
      </c>
      <c r="D146" s="272" t="s">
        <v>17</v>
      </c>
      <c r="E146" s="271" t="s">
        <v>17</v>
      </c>
      <c r="F146" s="271" t="s">
        <v>17</v>
      </c>
      <c r="G146" s="271" t="s">
        <v>17</v>
      </c>
      <c r="H146" s="271" t="s">
        <v>17</v>
      </c>
      <c r="I146" s="272" t="s">
        <v>17</v>
      </c>
      <c r="J146" s="272" t="str">
        <f>IFERROR(VLOOKUP($B146,'Core Indicators'!$E$3:$EU$906,147,FALSE),"x")</f>
        <v>x</v>
      </c>
      <c r="K146" s="273">
        <v>-0.55232721600000001</v>
      </c>
      <c r="L146" s="271" t="s">
        <v>17</v>
      </c>
      <c r="M146" s="272" t="s">
        <v>17</v>
      </c>
      <c r="N146" s="272" t="s">
        <v>17</v>
      </c>
      <c r="O146" s="272" t="str">
        <f>IFERROR(VLOOKUP(B146,'Core Indicators'!$E$3:$G$9906,3,FALSE),"x")</f>
        <v>x</v>
      </c>
      <c r="P146" s="272" t="s">
        <v>17</v>
      </c>
      <c r="Q146" s="266"/>
      <c r="R146" s="266"/>
      <c r="S146" s="266"/>
      <c r="T146" s="266"/>
      <c r="U146" s="266"/>
      <c r="V146" s="266"/>
      <c r="W146" s="266"/>
      <c r="X146" s="266"/>
      <c r="Y146" s="266"/>
      <c r="Z146" s="266"/>
      <c r="AA146" s="266"/>
      <c r="AB146" s="266"/>
      <c r="AC146" s="266"/>
      <c r="AD146" s="266"/>
      <c r="AE146" s="266"/>
      <c r="AF146" s="266"/>
      <c r="AG146" s="266"/>
      <c r="AH146" s="266"/>
      <c r="AI146" s="266"/>
      <c r="AJ146" s="266"/>
      <c r="AK146" s="266"/>
      <c r="AL146" s="266"/>
      <c r="AM146" s="266"/>
      <c r="AN146" s="266"/>
      <c r="AO146" s="266"/>
      <c r="AP146" s="266"/>
      <c r="AQ146" s="266"/>
      <c r="AR146" s="266"/>
      <c r="AS146" s="266"/>
      <c r="AT146" s="266"/>
      <c r="AU146" s="266"/>
      <c r="AV146" s="266"/>
      <c r="AW146" s="266"/>
      <c r="AX146" s="266"/>
      <c r="AY146" s="266"/>
      <c r="AZ146" s="266"/>
      <c r="BA146" s="266"/>
      <c r="BB146" s="266"/>
      <c r="BC146" s="266"/>
      <c r="BD146" s="266"/>
      <c r="BE146" s="266"/>
      <c r="BF146" s="266"/>
      <c r="BG146" s="266"/>
      <c r="BH146" s="266"/>
      <c r="BI146" s="266"/>
      <c r="BJ146" s="266"/>
      <c r="BK146" s="266"/>
      <c r="BL146" s="266"/>
      <c r="BM146" s="266"/>
      <c r="BN146" s="266"/>
      <c r="BO146" s="266"/>
      <c r="BP146" s="266"/>
      <c r="BQ146" s="266"/>
      <c r="BR146" s="266"/>
      <c r="BS146" s="266"/>
      <c r="BT146" s="266"/>
      <c r="BU146" s="266"/>
      <c r="BV146" s="266"/>
      <c r="BW146" s="266"/>
      <c r="BX146" s="266"/>
      <c r="BY146" s="266"/>
      <c r="BZ146" s="266"/>
      <c r="CA146" s="266"/>
      <c r="CB146" s="266"/>
      <c r="CC146" s="266"/>
      <c r="CD146" s="266"/>
      <c r="CE146" s="266"/>
      <c r="CF146" s="266"/>
      <c r="CG146" s="266"/>
      <c r="CH146" s="266"/>
      <c r="CI146" s="266"/>
      <c r="CJ146" s="266"/>
      <c r="CK146" s="266"/>
      <c r="CL146" s="266"/>
      <c r="CM146" s="266"/>
      <c r="CN146" s="266"/>
      <c r="CO146" s="266"/>
      <c r="CP146" s="266"/>
      <c r="CQ146" s="266"/>
      <c r="CR146" s="266"/>
      <c r="CS146" s="266"/>
      <c r="CT146" s="266"/>
      <c r="CU146" s="266"/>
      <c r="CV146" s="266"/>
      <c r="CW146" s="266"/>
      <c r="CX146" s="266"/>
      <c r="CY146" s="266"/>
      <c r="CZ146" s="266"/>
      <c r="DA146" s="266"/>
      <c r="DB146" s="266"/>
      <c r="DC146" s="266"/>
      <c r="DD146" s="266"/>
      <c r="DE146" s="266"/>
      <c r="DF146" s="266"/>
      <c r="DG146" s="266"/>
      <c r="DH146" s="266"/>
      <c r="DI146" s="266"/>
      <c r="DJ146" s="266"/>
      <c r="DK146" s="266"/>
      <c r="DL146" s="266"/>
    </row>
    <row r="147" spans="1:116" x14ac:dyDescent="0.35">
      <c r="A147" s="267" t="s">
        <v>9668</v>
      </c>
      <c r="B147" s="268" t="s">
        <v>9669</v>
      </c>
      <c r="C147" s="271">
        <v>0</v>
      </c>
      <c r="D147" s="272">
        <v>13</v>
      </c>
      <c r="E147" s="271">
        <v>0</v>
      </c>
      <c r="F147" s="271" t="s">
        <v>17</v>
      </c>
      <c r="G147" s="271">
        <v>4.1109984400000001E-2</v>
      </c>
      <c r="H147" s="271">
        <v>28.1</v>
      </c>
      <c r="I147" s="272">
        <v>0</v>
      </c>
      <c r="J147" s="272" t="str">
        <f>IFERROR(VLOOKUP($B147,'Core Indicators'!$E$3:$EU$906,147,FALSE),"x")</f>
        <v>x</v>
      </c>
      <c r="K147" s="273">
        <v>1.657425642</v>
      </c>
      <c r="L147" s="271" t="s">
        <v>17</v>
      </c>
      <c r="M147" s="272">
        <v>97</v>
      </c>
      <c r="N147" s="272">
        <v>79</v>
      </c>
      <c r="O147" s="272" t="str">
        <f>IFERROR(VLOOKUP(B147,'Core Indicators'!$E$3:$G$9906,3,FALSE),"x")</f>
        <v>x</v>
      </c>
      <c r="P147" s="272">
        <v>33670</v>
      </c>
      <c r="Q147" s="266"/>
      <c r="R147" s="266"/>
      <c r="S147" s="266"/>
      <c r="T147" s="266"/>
      <c r="U147" s="266"/>
      <c r="V147" s="266"/>
      <c r="W147" s="266"/>
      <c r="X147" s="266"/>
      <c r="Y147" s="266"/>
      <c r="Z147" s="266"/>
      <c r="AA147" s="266"/>
      <c r="AB147" s="266"/>
      <c r="AC147" s="266"/>
      <c r="AD147" s="266"/>
      <c r="AE147" s="266"/>
      <c r="AF147" s="266"/>
      <c r="AG147" s="266"/>
      <c r="AH147" s="266"/>
      <c r="AI147" s="266"/>
      <c r="AJ147" s="266"/>
      <c r="AK147" s="266"/>
      <c r="AL147" s="266"/>
      <c r="AM147" s="266"/>
      <c r="AN147" s="266"/>
      <c r="AO147" s="266"/>
      <c r="AP147" s="266"/>
      <c r="AQ147" s="266"/>
      <c r="AR147" s="266"/>
      <c r="AS147" s="266"/>
      <c r="AT147" s="266"/>
      <c r="AU147" s="266"/>
      <c r="AV147" s="266"/>
      <c r="AW147" s="266"/>
      <c r="AX147" s="266"/>
      <c r="AY147" s="266"/>
      <c r="AZ147" s="266"/>
      <c r="BA147" s="266"/>
      <c r="BB147" s="266"/>
      <c r="BC147" s="266"/>
      <c r="BD147" s="266"/>
      <c r="BE147" s="266"/>
      <c r="BF147" s="266"/>
      <c r="BG147" s="266"/>
      <c r="BH147" s="266"/>
      <c r="BI147" s="266"/>
      <c r="BJ147" s="266"/>
      <c r="BK147" s="266"/>
      <c r="BL147" s="266"/>
      <c r="BM147" s="266"/>
      <c r="BN147" s="266"/>
      <c r="BO147" s="266"/>
      <c r="BP147" s="266"/>
      <c r="BQ147" s="266"/>
      <c r="BR147" s="266"/>
      <c r="BS147" s="266"/>
      <c r="BT147" s="266"/>
      <c r="BU147" s="266"/>
      <c r="BV147" s="266"/>
      <c r="BW147" s="266"/>
      <c r="BX147" s="266"/>
      <c r="BY147" s="266"/>
      <c r="BZ147" s="266"/>
      <c r="CA147" s="266"/>
      <c r="CB147" s="266"/>
      <c r="CC147" s="266"/>
      <c r="CD147" s="266"/>
      <c r="CE147" s="266"/>
      <c r="CF147" s="266"/>
      <c r="CG147" s="266"/>
      <c r="CH147" s="266"/>
      <c r="CI147" s="266"/>
      <c r="CJ147" s="266"/>
      <c r="CK147" s="266"/>
      <c r="CL147" s="266"/>
      <c r="CM147" s="266"/>
      <c r="CN147" s="266"/>
      <c r="CO147" s="266"/>
      <c r="CP147" s="266"/>
      <c r="CQ147" s="266"/>
      <c r="CR147" s="266"/>
      <c r="CS147" s="266"/>
      <c r="CT147" s="266"/>
      <c r="CU147" s="266"/>
      <c r="CV147" s="266"/>
      <c r="CW147" s="266"/>
      <c r="CX147" s="266"/>
      <c r="CY147" s="266"/>
      <c r="CZ147" s="266"/>
      <c r="DA147" s="266"/>
      <c r="DB147" s="266"/>
      <c r="DC147" s="266"/>
      <c r="DD147" s="266"/>
      <c r="DE147" s="266"/>
      <c r="DF147" s="266"/>
      <c r="DG147" s="266"/>
      <c r="DH147" s="266"/>
      <c r="DI147" s="266"/>
      <c r="DJ147" s="266"/>
      <c r="DK147" s="266"/>
      <c r="DL147" s="266"/>
    </row>
    <row r="148" spans="1:116" x14ac:dyDescent="0.35">
      <c r="A148" s="267" t="s">
        <v>9670</v>
      </c>
      <c r="B148" s="268" t="s">
        <v>9671</v>
      </c>
      <c r="C148" s="271">
        <v>0</v>
      </c>
      <c r="D148" s="272">
        <v>12</v>
      </c>
      <c r="E148" s="271">
        <v>0</v>
      </c>
      <c r="F148" s="271" t="s">
        <v>17</v>
      </c>
      <c r="G148" s="271">
        <v>4.4116419499999997E-2</v>
      </c>
      <c r="H148" s="271">
        <v>27.6</v>
      </c>
      <c r="I148" s="272">
        <v>0</v>
      </c>
      <c r="J148" s="272" t="str">
        <f>IFERROR(VLOOKUP($B148,'Core Indicators'!$E$3:$EU$906,147,FALSE),"x")</f>
        <v>x</v>
      </c>
      <c r="K148" s="273">
        <v>1.7621715069999999</v>
      </c>
      <c r="L148" s="271" t="s">
        <v>17</v>
      </c>
      <c r="M148" s="272">
        <v>98</v>
      </c>
      <c r="N148" s="272">
        <v>84</v>
      </c>
      <c r="O148" s="272" t="str">
        <f>IFERROR(VLOOKUP(B148,'Core Indicators'!$E$3:$G$9906,3,FALSE),"x")</f>
        <v>x</v>
      </c>
      <c r="P148" s="272">
        <v>364270</v>
      </c>
      <c r="Q148" s="266"/>
      <c r="R148" s="266"/>
      <c r="S148" s="266"/>
      <c r="T148" s="266"/>
      <c r="U148" s="266"/>
      <c r="V148" s="266"/>
      <c r="W148" s="266"/>
      <c r="X148" s="266"/>
      <c r="Y148" s="266"/>
      <c r="Z148" s="266"/>
      <c r="AA148" s="266"/>
      <c r="AB148" s="266"/>
      <c r="AC148" s="266"/>
      <c r="AD148" s="266"/>
      <c r="AE148" s="266"/>
      <c r="AF148" s="266"/>
      <c r="AG148" s="266"/>
      <c r="AH148" s="266"/>
      <c r="AI148" s="266"/>
      <c r="AJ148" s="266"/>
      <c r="AK148" s="266"/>
      <c r="AL148" s="266"/>
      <c r="AM148" s="266"/>
      <c r="AN148" s="266"/>
      <c r="AO148" s="266"/>
      <c r="AP148" s="266"/>
      <c r="AQ148" s="266"/>
      <c r="AR148" s="266"/>
      <c r="AS148" s="266"/>
      <c r="AT148" s="266"/>
      <c r="AU148" s="266"/>
      <c r="AV148" s="266"/>
      <c r="AW148" s="266"/>
      <c r="AX148" s="266"/>
      <c r="AY148" s="266"/>
      <c r="AZ148" s="266"/>
      <c r="BA148" s="266"/>
      <c r="BB148" s="266"/>
      <c r="BC148" s="266"/>
      <c r="BD148" s="266"/>
      <c r="BE148" s="266"/>
      <c r="BF148" s="266"/>
      <c r="BG148" s="266"/>
      <c r="BH148" s="266"/>
      <c r="BI148" s="266"/>
      <c r="BJ148" s="266"/>
      <c r="BK148" s="266"/>
      <c r="BL148" s="266"/>
      <c r="BM148" s="266"/>
      <c r="BN148" s="266"/>
      <c r="BO148" s="266"/>
      <c r="BP148" s="266"/>
      <c r="BQ148" s="266"/>
      <c r="BR148" s="266"/>
      <c r="BS148" s="266"/>
      <c r="BT148" s="266"/>
      <c r="BU148" s="266"/>
      <c r="BV148" s="266"/>
      <c r="BW148" s="266"/>
      <c r="BX148" s="266"/>
      <c r="BY148" s="266"/>
      <c r="BZ148" s="266"/>
      <c r="CA148" s="266"/>
      <c r="CB148" s="266"/>
      <c r="CC148" s="266"/>
      <c r="CD148" s="266"/>
      <c r="CE148" s="266"/>
      <c r="CF148" s="266"/>
      <c r="CG148" s="266"/>
      <c r="CH148" s="266"/>
      <c r="CI148" s="266"/>
      <c r="CJ148" s="266"/>
      <c r="CK148" s="266"/>
      <c r="CL148" s="266"/>
      <c r="CM148" s="266"/>
      <c r="CN148" s="266"/>
      <c r="CO148" s="266"/>
      <c r="CP148" s="266"/>
      <c r="CQ148" s="266"/>
      <c r="CR148" s="266"/>
      <c r="CS148" s="266"/>
      <c r="CT148" s="266"/>
      <c r="CU148" s="266"/>
      <c r="CV148" s="266"/>
      <c r="CW148" s="266"/>
      <c r="CX148" s="266"/>
      <c r="CY148" s="266"/>
      <c r="CZ148" s="266"/>
      <c r="DA148" s="266"/>
      <c r="DB148" s="266"/>
      <c r="DC148" s="266"/>
      <c r="DD148" s="266"/>
      <c r="DE148" s="266"/>
      <c r="DF148" s="266"/>
      <c r="DG148" s="266"/>
      <c r="DH148" s="266"/>
      <c r="DI148" s="266"/>
      <c r="DJ148" s="266"/>
      <c r="DK148" s="266"/>
      <c r="DL148" s="266"/>
    </row>
    <row r="149" spans="1:116" x14ac:dyDescent="0.35">
      <c r="A149" s="267" t="s">
        <v>9672</v>
      </c>
      <c r="B149" s="268" t="s">
        <v>9673</v>
      </c>
      <c r="C149" s="271">
        <v>0.76569999609999995</v>
      </c>
      <c r="D149" s="272">
        <v>8</v>
      </c>
      <c r="E149" s="271">
        <v>0.09</v>
      </c>
      <c r="F149" s="271">
        <v>6.35</v>
      </c>
      <c r="G149" s="271">
        <v>0.47573758710000003</v>
      </c>
      <c r="H149" s="271">
        <v>32.799999999999997</v>
      </c>
      <c r="I149" s="272">
        <v>3</v>
      </c>
      <c r="J149" s="272" t="str">
        <f>IFERROR(VLOOKUP($B149,'Core Indicators'!$E$3:$EU$906,147,FALSE),"x")</f>
        <v>x</v>
      </c>
      <c r="K149" s="273">
        <v>-0.448678464</v>
      </c>
      <c r="L149" s="271">
        <v>5.5</v>
      </c>
      <c r="M149" s="272">
        <v>62</v>
      </c>
      <c r="N149" s="272">
        <v>35</v>
      </c>
      <c r="O149" s="272" t="str">
        <f>IFERROR(VLOOKUP(B149,'Core Indicators'!$E$3:$G$9906,3,FALSE),"x")</f>
        <v>x</v>
      </c>
      <c r="P149" s="272">
        <v>143350</v>
      </c>
      <c r="Q149" s="266"/>
      <c r="R149" s="266"/>
      <c r="S149" s="266"/>
      <c r="T149" s="266"/>
      <c r="U149" s="266"/>
      <c r="V149" s="266"/>
      <c r="W149" s="266"/>
      <c r="X149" s="266"/>
      <c r="Y149" s="266"/>
      <c r="Z149" s="266"/>
      <c r="AA149" s="266"/>
      <c r="AB149" s="266"/>
      <c r="AC149" s="266"/>
      <c r="AD149" s="266"/>
      <c r="AE149" s="266"/>
      <c r="AF149" s="266"/>
      <c r="AG149" s="266"/>
      <c r="AH149" s="266"/>
      <c r="AI149" s="266"/>
      <c r="AJ149" s="266"/>
      <c r="AK149" s="266"/>
      <c r="AL149" s="266"/>
      <c r="AM149" s="266"/>
      <c r="AN149" s="266"/>
      <c r="AO149" s="266"/>
      <c r="AP149" s="266"/>
      <c r="AQ149" s="266"/>
      <c r="AR149" s="266"/>
      <c r="AS149" s="266"/>
      <c r="AT149" s="266"/>
      <c r="AU149" s="266"/>
      <c r="AV149" s="266"/>
      <c r="AW149" s="266"/>
      <c r="AX149" s="266"/>
      <c r="AY149" s="266"/>
      <c r="AZ149" s="266"/>
      <c r="BA149" s="266"/>
      <c r="BB149" s="266"/>
      <c r="BC149" s="266"/>
      <c r="BD149" s="266"/>
      <c r="BE149" s="266"/>
      <c r="BF149" s="266"/>
      <c r="BG149" s="266"/>
      <c r="BH149" s="266"/>
      <c r="BI149" s="266"/>
      <c r="BJ149" s="266"/>
      <c r="BK149" s="266"/>
      <c r="BL149" s="266"/>
      <c r="BM149" s="266"/>
      <c r="BN149" s="266"/>
      <c r="BO149" s="266"/>
      <c r="BP149" s="266"/>
      <c r="BQ149" s="266"/>
      <c r="BR149" s="266"/>
      <c r="BS149" s="266"/>
      <c r="BT149" s="266"/>
      <c r="BU149" s="266"/>
      <c r="BV149" s="266"/>
      <c r="BW149" s="266"/>
      <c r="BX149" s="266"/>
      <c r="BY149" s="266"/>
      <c r="BZ149" s="266"/>
      <c r="CA149" s="266"/>
      <c r="CB149" s="266"/>
      <c r="CC149" s="266"/>
      <c r="CD149" s="266"/>
      <c r="CE149" s="266"/>
      <c r="CF149" s="266"/>
      <c r="CG149" s="266"/>
      <c r="CH149" s="266"/>
      <c r="CI149" s="266"/>
      <c r="CJ149" s="266"/>
      <c r="CK149" s="266"/>
      <c r="CL149" s="266"/>
      <c r="CM149" s="266"/>
      <c r="CN149" s="266"/>
      <c r="CO149" s="266"/>
      <c r="CP149" s="266"/>
      <c r="CQ149" s="266"/>
      <c r="CR149" s="266"/>
      <c r="CS149" s="266"/>
      <c r="CT149" s="266"/>
      <c r="CU149" s="266"/>
      <c r="CV149" s="266"/>
      <c r="CW149" s="266"/>
      <c r="CX149" s="266"/>
      <c r="CY149" s="266"/>
      <c r="CZ149" s="266"/>
      <c r="DA149" s="266"/>
      <c r="DB149" s="266"/>
      <c r="DC149" s="266"/>
      <c r="DD149" s="266"/>
      <c r="DE149" s="266"/>
      <c r="DF149" s="266"/>
      <c r="DG149" s="266"/>
      <c r="DH149" s="266"/>
      <c r="DI149" s="266"/>
      <c r="DJ149" s="266"/>
      <c r="DK149" s="266"/>
      <c r="DL149" s="266"/>
    </row>
    <row r="150" spans="1:116" x14ac:dyDescent="0.35">
      <c r="A150" s="267" t="s">
        <v>9674</v>
      </c>
      <c r="B150" s="268" t="s">
        <v>9675</v>
      </c>
      <c r="C150" s="271">
        <v>0</v>
      </c>
      <c r="D150" s="272">
        <v>12</v>
      </c>
      <c r="E150" s="271">
        <v>0</v>
      </c>
      <c r="F150" s="271" t="s">
        <v>17</v>
      </c>
      <c r="G150" s="271" t="s">
        <v>17</v>
      </c>
      <c r="H150" s="271">
        <v>34.799999999999997</v>
      </c>
      <c r="I150" s="272">
        <v>0</v>
      </c>
      <c r="J150" s="272" t="str">
        <f>IFERROR(VLOOKUP($B150,'Core Indicators'!$E$3:$EU$906,147,FALSE),"x")</f>
        <v>x</v>
      </c>
      <c r="K150" s="273">
        <v>-2.3583661999999998E-2</v>
      </c>
      <c r="L150" s="271" t="s">
        <v>17</v>
      </c>
      <c r="M150" s="272">
        <v>77</v>
      </c>
      <c r="N150" s="272" t="s">
        <v>17</v>
      </c>
      <c r="O150" s="272" t="str">
        <f>IFERROR(VLOOKUP(B150,'Core Indicators'!$E$3:$G$9906,3,FALSE),"x")</f>
        <v>x</v>
      </c>
      <c r="P150" s="272">
        <v>20</v>
      </c>
      <c r="Q150" s="266"/>
      <c r="R150" s="266"/>
      <c r="S150" s="266"/>
      <c r="T150" s="266"/>
      <c r="U150" s="266"/>
      <c r="V150" s="266"/>
      <c r="W150" s="266"/>
      <c r="X150" s="266"/>
      <c r="Y150" s="266"/>
      <c r="Z150" s="266"/>
      <c r="AA150" s="266"/>
      <c r="AB150" s="266"/>
      <c r="AC150" s="266"/>
      <c r="AD150" s="266"/>
      <c r="AE150" s="266"/>
      <c r="AF150" s="266"/>
      <c r="AG150" s="266"/>
      <c r="AH150" s="266"/>
      <c r="AI150" s="266"/>
      <c r="AJ150" s="266"/>
      <c r="AK150" s="266"/>
      <c r="AL150" s="266"/>
      <c r="AM150" s="266"/>
      <c r="AN150" s="266"/>
      <c r="AO150" s="266"/>
      <c r="AP150" s="266"/>
      <c r="AQ150" s="266"/>
      <c r="AR150" s="266"/>
      <c r="AS150" s="266"/>
      <c r="AT150" s="266"/>
      <c r="AU150" s="266"/>
      <c r="AV150" s="266"/>
      <c r="AW150" s="266"/>
      <c r="AX150" s="266"/>
      <c r="AY150" s="266"/>
      <c r="AZ150" s="266"/>
      <c r="BA150" s="266"/>
      <c r="BB150" s="266"/>
      <c r="BC150" s="266"/>
      <c r="BD150" s="266"/>
      <c r="BE150" s="266"/>
      <c r="BF150" s="266"/>
      <c r="BG150" s="266"/>
      <c r="BH150" s="266"/>
      <c r="BI150" s="266"/>
      <c r="BJ150" s="266"/>
      <c r="BK150" s="266"/>
      <c r="BL150" s="266"/>
      <c r="BM150" s="266"/>
      <c r="BN150" s="266"/>
      <c r="BO150" s="266"/>
      <c r="BP150" s="266"/>
      <c r="BQ150" s="266"/>
      <c r="BR150" s="266"/>
      <c r="BS150" s="266"/>
      <c r="BT150" s="266"/>
      <c r="BU150" s="266"/>
      <c r="BV150" s="266"/>
      <c r="BW150" s="266"/>
      <c r="BX150" s="266"/>
      <c r="BY150" s="266"/>
      <c r="BZ150" s="266"/>
      <c r="CA150" s="266"/>
      <c r="CB150" s="266"/>
      <c r="CC150" s="266"/>
      <c r="CD150" s="266"/>
      <c r="CE150" s="266"/>
      <c r="CF150" s="266"/>
      <c r="CG150" s="266"/>
      <c r="CH150" s="266"/>
      <c r="CI150" s="266"/>
      <c r="CJ150" s="266"/>
      <c r="CK150" s="266"/>
      <c r="CL150" s="266"/>
      <c r="CM150" s="266"/>
      <c r="CN150" s="266"/>
      <c r="CO150" s="266"/>
      <c r="CP150" s="266"/>
      <c r="CQ150" s="266"/>
      <c r="CR150" s="266"/>
      <c r="CS150" s="266"/>
      <c r="CT150" s="266"/>
      <c r="CU150" s="266"/>
      <c r="CV150" s="266"/>
      <c r="CW150" s="266"/>
      <c r="CX150" s="266"/>
      <c r="CY150" s="266"/>
      <c r="CZ150" s="266"/>
      <c r="DA150" s="266"/>
      <c r="DB150" s="266"/>
      <c r="DC150" s="266"/>
      <c r="DD150" s="266"/>
      <c r="DE150" s="266"/>
      <c r="DF150" s="266"/>
      <c r="DG150" s="266"/>
      <c r="DH150" s="266"/>
      <c r="DI150" s="266"/>
      <c r="DJ150" s="266"/>
      <c r="DK150" s="266"/>
      <c r="DL150" s="266"/>
    </row>
    <row r="151" spans="1:116" x14ac:dyDescent="0.35">
      <c r="A151" s="267" t="s">
        <v>9676</v>
      </c>
      <c r="B151" s="268" t="s">
        <v>9677</v>
      </c>
      <c r="C151" s="271">
        <v>0.50848300209999997</v>
      </c>
      <c r="D151" s="272">
        <v>13</v>
      </c>
      <c r="E151" s="271">
        <v>0</v>
      </c>
      <c r="F151" s="271" t="s">
        <v>17</v>
      </c>
      <c r="G151" s="271">
        <v>0.13293942289999999</v>
      </c>
      <c r="H151" s="271" t="s">
        <v>17</v>
      </c>
      <c r="I151" s="272">
        <v>0</v>
      </c>
      <c r="J151" s="272" t="str">
        <f>IFERROR(VLOOKUP($B151,'Core Indicators'!$E$3:$EU$906,147,FALSE),"x")</f>
        <v>x</v>
      </c>
      <c r="K151" s="273">
        <v>1.7317972180000001</v>
      </c>
      <c r="L151" s="271" t="s">
        <v>17</v>
      </c>
      <c r="M151" s="272">
        <v>99</v>
      </c>
      <c r="N151" s="272">
        <v>85</v>
      </c>
      <c r="O151" s="272" t="str">
        <f>IFERROR(VLOOKUP(B151,'Core Indicators'!$E$3:$G$9906,3,FALSE),"x")</f>
        <v>x</v>
      </c>
      <c r="P151" s="272">
        <v>263310</v>
      </c>
      <c r="Q151" s="266"/>
      <c r="R151" s="266"/>
      <c r="S151" s="266"/>
      <c r="T151" s="266"/>
      <c r="U151" s="266"/>
      <c r="V151" s="266"/>
      <c r="W151" s="266"/>
      <c r="X151" s="266"/>
      <c r="Y151" s="266"/>
      <c r="Z151" s="266"/>
      <c r="AA151" s="266"/>
      <c r="AB151" s="266"/>
      <c r="AC151" s="266"/>
      <c r="AD151" s="266"/>
      <c r="AE151" s="266"/>
      <c r="AF151" s="266"/>
      <c r="AG151" s="266"/>
      <c r="AH151" s="266"/>
      <c r="AI151" s="266"/>
      <c r="AJ151" s="266"/>
      <c r="AK151" s="266"/>
      <c r="AL151" s="266"/>
      <c r="AM151" s="266"/>
      <c r="AN151" s="266"/>
      <c r="AO151" s="266"/>
      <c r="AP151" s="266"/>
      <c r="AQ151" s="266"/>
      <c r="AR151" s="266"/>
      <c r="AS151" s="266"/>
      <c r="AT151" s="266"/>
      <c r="AU151" s="266"/>
      <c r="AV151" s="266"/>
      <c r="AW151" s="266"/>
      <c r="AX151" s="266"/>
      <c r="AY151" s="266"/>
      <c r="AZ151" s="266"/>
      <c r="BA151" s="266"/>
      <c r="BB151" s="266"/>
      <c r="BC151" s="266"/>
      <c r="BD151" s="266"/>
      <c r="BE151" s="266"/>
      <c r="BF151" s="266"/>
      <c r="BG151" s="266"/>
      <c r="BH151" s="266"/>
      <c r="BI151" s="266"/>
      <c r="BJ151" s="266"/>
      <c r="BK151" s="266"/>
      <c r="BL151" s="266"/>
      <c r="BM151" s="266"/>
      <c r="BN151" s="266"/>
      <c r="BO151" s="266"/>
      <c r="BP151" s="266"/>
      <c r="BQ151" s="266"/>
      <c r="BR151" s="266"/>
      <c r="BS151" s="266"/>
      <c r="BT151" s="266"/>
      <c r="BU151" s="266"/>
      <c r="BV151" s="266"/>
      <c r="BW151" s="266"/>
      <c r="BX151" s="266"/>
      <c r="BY151" s="266"/>
      <c r="BZ151" s="266"/>
      <c r="CA151" s="266"/>
      <c r="CB151" s="266"/>
      <c r="CC151" s="266"/>
      <c r="CD151" s="266"/>
      <c r="CE151" s="266"/>
      <c r="CF151" s="266"/>
      <c r="CG151" s="266"/>
      <c r="CH151" s="266"/>
      <c r="CI151" s="266"/>
      <c r="CJ151" s="266"/>
      <c r="CK151" s="266"/>
      <c r="CL151" s="266"/>
      <c r="CM151" s="266"/>
      <c r="CN151" s="266"/>
      <c r="CO151" s="266"/>
      <c r="CP151" s="266"/>
      <c r="CQ151" s="266"/>
      <c r="CR151" s="266"/>
      <c r="CS151" s="266"/>
      <c r="CT151" s="266"/>
      <c r="CU151" s="266"/>
      <c r="CV151" s="266"/>
      <c r="CW151" s="266"/>
      <c r="CX151" s="266"/>
      <c r="CY151" s="266"/>
      <c r="CZ151" s="266"/>
      <c r="DA151" s="266"/>
      <c r="DB151" s="266"/>
      <c r="DC151" s="266"/>
      <c r="DD151" s="266"/>
      <c r="DE151" s="266"/>
      <c r="DF151" s="266"/>
      <c r="DG151" s="266"/>
      <c r="DH151" s="266"/>
      <c r="DI151" s="266"/>
      <c r="DJ151" s="266"/>
      <c r="DK151" s="266"/>
      <c r="DL151" s="266"/>
    </row>
    <row r="152" spans="1:116" x14ac:dyDescent="0.35">
      <c r="A152" s="267" t="s">
        <v>9678</v>
      </c>
      <c r="B152" s="268" t="s">
        <v>9679</v>
      </c>
      <c r="C152" s="271">
        <v>0.45239998590000002</v>
      </c>
      <c r="D152" s="272">
        <v>5</v>
      </c>
      <c r="E152" s="271">
        <v>0</v>
      </c>
      <c r="F152" s="271">
        <v>2.85</v>
      </c>
      <c r="G152" s="271">
        <v>0.30388778789999998</v>
      </c>
      <c r="H152" s="271" t="s">
        <v>17</v>
      </c>
      <c r="I152" s="272">
        <v>1</v>
      </c>
      <c r="J152" s="272" t="str">
        <f>IFERROR(VLOOKUP($B152,'Core Indicators'!$E$3:$EU$906,147,FALSE),"x")</f>
        <v>x</v>
      </c>
      <c r="K152" s="273">
        <v>0.50048118799999997</v>
      </c>
      <c r="L152" s="271">
        <v>4.25</v>
      </c>
      <c r="M152" s="272">
        <v>24</v>
      </c>
      <c r="N152" s="272">
        <v>43</v>
      </c>
      <c r="O152" s="272" t="str">
        <f>IFERROR(VLOOKUP(B152,'Core Indicators'!$E$3:$G$9906,3,FALSE),"x")</f>
        <v>x</v>
      </c>
      <c r="P152" s="272">
        <v>309500</v>
      </c>
      <c r="Q152" s="266"/>
      <c r="R152" s="266"/>
      <c r="S152" s="266"/>
      <c r="T152" s="266"/>
      <c r="U152" s="266"/>
      <c r="V152" s="266"/>
      <c r="W152" s="266"/>
      <c r="X152" s="266"/>
      <c r="Y152" s="266"/>
      <c r="Z152" s="266"/>
      <c r="AA152" s="266"/>
      <c r="AB152" s="266"/>
      <c r="AC152" s="266"/>
      <c r="AD152" s="266"/>
      <c r="AE152" s="266"/>
      <c r="AF152" s="266"/>
      <c r="AG152" s="266"/>
      <c r="AH152" s="266"/>
      <c r="AI152" s="266"/>
      <c r="AJ152" s="266"/>
      <c r="AK152" s="266"/>
      <c r="AL152" s="266"/>
      <c r="AM152" s="266"/>
      <c r="AN152" s="266"/>
      <c r="AO152" s="266"/>
      <c r="AP152" s="266"/>
      <c r="AQ152" s="266"/>
      <c r="AR152" s="266"/>
      <c r="AS152" s="266"/>
      <c r="AT152" s="266"/>
      <c r="AU152" s="266"/>
      <c r="AV152" s="266"/>
      <c r="AW152" s="266"/>
      <c r="AX152" s="266"/>
      <c r="AY152" s="266"/>
      <c r="AZ152" s="266"/>
      <c r="BA152" s="266"/>
      <c r="BB152" s="266"/>
      <c r="BC152" s="266"/>
      <c r="BD152" s="266"/>
      <c r="BE152" s="266"/>
      <c r="BF152" s="266"/>
      <c r="BG152" s="266"/>
      <c r="BH152" s="266"/>
      <c r="BI152" s="266"/>
      <c r="BJ152" s="266"/>
      <c r="BK152" s="266"/>
      <c r="BL152" s="266"/>
      <c r="BM152" s="266"/>
      <c r="BN152" s="266"/>
      <c r="BO152" s="266"/>
      <c r="BP152" s="266"/>
      <c r="BQ152" s="266"/>
      <c r="BR152" s="266"/>
      <c r="BS152" s="266"/>
      <c r="BT152" s="266"/>
      <c r="BU152" s="266"/>
      <c r="BV152" s="266"/>
      <c r="BW152" s="266"/>
      <c r="BX152" s="266"/>
      <c r="BY152" s="266"/>
      <c r="BZ152" s="266"/>
      <c r="CA152" s="266"/>
      <c r="CB152" s="266"/>
      <c r="CC152" s="266"/>
      <c r="CD152" s="266"/>
      <c r="CE152" s="266"/>
      <c r="CF152" s="266"/>
      <c r="CG152" s="266"/>
      <c r="CH152" s="266"/>
      <c r="CI152" s="266"/>
      <c r="CJ152" s="266"/>
      <c r="CK152" s="266"/>
      <c r="CL152" s="266"/>
      <c r="CM152" s="266"/>
      <c r="CN152" s="266"/>
      <c r="CO152" s="266"/>
      <c r="CP152" s="266"/>
      <c r="CQ152" s="266"/>
      <c r="CR152" s="266"/>
      <c r="CS152" s="266"/>
      <c r="CT152" s="266"/>
      <c r="CU152" s="266"/>
      <c r="CV152" s="266"/>
      <c r="CW152" s="266"/>
      <c r="CX152" s="266"/>
      <c r="CY152" s="266"/>
      <c r="CZ152" s="266"/>
      <c r="DA152" s="266"/>
      <c r="DB152" s="266"/>
      <c r="DC152" s="266"/>
      <c r="DD152" s="266"/>
      <c r="DE152" s="266"/>
      <c r="DF152" s="266"/>
      <c r="DG152" s="266"/>
      <c r="DH152" s="266"/>
      <c r="DI152" s="266"/>
      <c r="DJ152" s="266"/>
      <c r="DK152" s="266"/>
      <c r="DL152" s="266"/>
    </row>
    <row r="153" spans="1:116" x14ac:dyDescent="0.35">
      <c r="A153" s="267" t="s">
        <v>277</v>
      </c>
      <c r="B153" s="268" t="s">
        <v>9680</v>
      </c>
      <c r="C153" s="271">
        <v>0.63669099569999998</v>
      </c>
      <c r="D153" s="272">
        <v>3</v>
      </c>
      <c r="E153" s="271">
        <v>0.16</v>
      </c>
      <c r="F153" s="271">
        <v>3.65</v>
      </c>
      <c r="G153" s="271">
        <v>0.54718978070000002</v>
      </c>
      <c r="H153" s="271">
        <v>31.6</v>
      </c>
      <c r="I153" s="272">
        <v>4</v>
      </c>
      <c r="J153" s="272">
        <f>IFERROR(VLOOKUP($B153,'Core Indicators'!$E$3:$EU$906,147,FALSE),"x")</f>
        <v>2381</v>
      </c>
      <c r="K153" s="273">
        <v>-0.67249220600000004</v>
      </c>
      <c r="L153" s="271">
        <v>3.65</v>
      </c>
      <c r="M153" s="272">
        <v>35</v>
      </c>
      <c r="N153" s="272">
        <v>29</v>
      </c>
      <c r="O153" s="272">
        <f>IFERROR(VLOOKUP(B153,'Core Indicators'!$E$3:$G$9906,3,FALSE),"x")</f>
        <v>252772000</v>
      </c>
      <c r="P153" s="272">
        <v>770880</v>
      </c>
      <c r="Q153" s="266"/>
      <c r="R153" s="266"/>
      <c r="S153" s="266"/>
      <c r="T153" s="266"/>
      <c r="U153" s="266"/>
      <c r="V153" s="266"/>
      <c r="W153" s="266"/>
      <c r="X153" s="266"/>
      <c r="Y153" s="266"/>
      <c r="Z153" s="266"/>
      <c r="AA153" s="266"/>
      <c r="AB153" s="266"/>
      <c r="AC153" s="266"/>
      <c r="AD153" s="266"/>
      <c r="AE153" s="266"/>
      <c r="AF153" s="266"/>
      <c r="AG153" s="266"/>
      <c r="AH153" s="266"/>
      <c r="AI153" s="266"/>
      <c r="AJ153" s="266"/>
      <c r="AK153" s="266"/>
      <c r="AL153" s="266"/>
      <c r="AM153" s="266"/>
      <c r="AN153" s="266"/>
      <c r="AO153" s="266"/>
      <c r="AP153" s="266"/>
      <c r="AQ153" s="266"/>
      <c r="AR153" s="266"/>
      <c r="AS153" s="266"/>
      <c r="AT153" s="266"/>
      <c r="AU153" s="266"/>
      <c r="AV153" s="266"/>
      <c r="AW153" s="266"/>
      <c r="AX153" s="266"/>
      <c r="AY153" s="266"/>
      <c r="AZ153" s="266"/>
      <c r="BA153" s="266"/>
      <c r="BB153" s="266"/>
      <c r="BC153" s="266"/>
      <c r="BD153" s="266"/>
      <c r="BE153" s="266"/>
      <c r="BF153" s="266"/>
      <c r="BG153" s="266"/>
      <c r="BH153" s="266"/>
      <c r="BI153" s="266"/>
      <c r="BJ153" s="266"/>
      <c r="BK153" s="266"/>
      <c r="BL153" s="266"/>
      <c r="BM153" s="266"/>
      <c r="BN153" s="266"/>
      <c r="BO153" s="266"/>
      <c r="BP153" s="266"/>
      <c r="BQ153" s="266"/>
      <c r="BR153" s="266"/>
      <c r="BS153" s="266"/>
      <c r="BT153" s="266"/>
      <c r="BU153" s="266"/>
      <c r="BV153" s="266"/>
      <c r="BW153" s="266"/>
      <c r="BX153" s="266"/>
      <c r="BY153" s="266"/>
      <c r="BZ153" s="266"/>
      <c r="CA153" s="266"/>
      <c r="CB153" s="266"/>
      <c r="CC153" s="266"/>
      <c r="CD153" s="266"/>
      <c r="CE153" s="266"/>
      <c r="CF153" s="266"/>
      <c r="CG153" s="266"/>
      <c r="CH153" s="266"/>
      <c r="CI153" s="266"/>
      <c r="CJ153" s="266"/>
      <c r="CK153" s="266"/>
      <c r="CL153" s="266"/>
      <c r="CM153" s="266"/>
      <c r="CN153" s="266"/>
      <c r="CO153" s="266"/>
      <c r="CP153" s="266"/>
      <c r="CQ153" s="266"/>
      <c r="CR153" s="266"/>
      <c r="CS153" s="266"/>
      <c r="CT153" s="266"/>
      <c r="CU153" s="266"/>
      <c r="CV153" s="266"/>
      <c r="CW153" s="266"/>
      <c r="CX153" s="266"/>
      <c r="CY153" s="266"/>
      <c r="CZ153" s="266"/>
      <c r="DA153" s="266"/>
      <c r="DB153" s="266"/>
      <c r="DC153" s="266"/>
      <c r="DD153" s="266"/>
      <c r="DE153" s="266"/>
      <c r="DF153" s="266"/>
      <c r="DG153" s="266"/>
      <c r="DH153" s="266"/>
      <c r="DI153" s="266"/>
      <c r="DJ153" s="266"/>
      <c r="DK153" s="266"/>
      <c r="DL153" s="266"/>
    </row>
    <row r="154" spans="1:116" x14ac:dyDescent="0.35">
      <c r="A154" s="267" t="s">
        <v>3278</v>
      </c>
      <c r="B154" s="268" t="s">
        <v>9681</v>
      </c>
      <c r="C154" s="271">
        <v>0.3385659808</v>
      </c>
      <c r="D154" s="272">
        <v>12</v>
      </c>
      <c r="E154" s="271">
        <v>0.126</v>
      </c>
      <c r="F154" s="271">
        <v>6.75</v>
      </c>
      <c r="G154" s="271">
        <v>0.45966340729999999</v>
      </c>
      <c r="H154" s="271">
        <v>49.8</v>
      </c>
      <c r="I154" s="272">
        <v>0</v>
      </c>
      <c r="J154" s="272" t="str">
        <f>IFERROR(VLOOKUP($B154,'Core Indicators'!$E$3:$EU$906,147,FALSE),"x")</f>
        <v>x</v>
      </c>
      <c r="K154" s="273">
        <v>-0.36002513800000002</v>
      </c>
      <c r="L154" s="271">
        <v>6.68</v>
      </c>
      <c r="M154" s="272">
        <v>83</v>
      </c>
      <c r="N154" s="272">
        <v>35</v>
      </c>
      <c r="O154" s="272">
        <f>IFERROR(VLOOKUP(B154,'Core Indicators'!$E$3:$G$9906,3,FALSE),"x")</f>
        <v>4911000</v>
      </c>
      <c r="P154" s="272">
        <v>74180</v>
      </c>
      <c r="Q154" s="266"/>
      <c r="R154" s="266"/>
      <c r="S154" s="266"/>
      <c r="T154" s="266"/>
      <c r="U154" s="266"/>
      <c r="V154" s="266"/>
      <c r="W154" s="266"/>
      <c r="X154" s="266"/>
      <c r="Y154" s="266"/>
      <c r="Z154" s="266"/>
      <c r="AA154" s="266"/>
      <c r="AB154" s="266"/>
      <c r="AC154" s="266"/>
      <c r="AD154" s="266"/>
      <c r="AE154" s="266"/>
      <c r="AF154" s="266"/>
      <c r="AG154" s="266"/>
      <c r="AH154" s="266"/>
      <c r="AI154" s="266"/>
      <c r="AJ154" s="266"/>
      <c r="AK154" s="266"/>
      <c r="AL154" s="266"/>
      <c r="AM154" s="266"/>
      <c r="AN154" s="266"/>
      <c r="AO154" s="266"/>
      <c r="AP154" s="266"/>
      <c r="AQ154" s="266"/>
      <c r="AR154" s="266"/>
      <c r="AS154" s="266"/>
      <c r="AT154" s="266"/>
      <c r="AU154" s="266"/>
      <c r="AV154" s="266"/>
      <c r="AW154" s="266"/>
      <c r="AX154" s="266"/>
      <c r="AY154" s="266"/>
      <c r="AZ154" s="266"/>
      <c r="BA154" s="266"/>
      <c r="BB154" s="266"/>
      <c r="BC154" s="266"/>
      <c r="BD154" s="266"/>
      <c r="BE154" s="266"/>
      <c r="BF154" s="266"/>
      <c r="BG154" s="266"/>
      <c r="BH154" s="266"/>
      <c r="BI154" s="266"/>
      <c r="BJ154" s="266"/>
      <c r="BK154" s="266"/>
      <c r="BL154" s="266"/>
      <c r="BM154" s="266"/>
      <c r="BN154" s="266"/>
      <c r="BO154" s="266"/>
      <c r="BP154" s="266"/>
      <c r="BQ154" s="266"/>
      <c r="BR154" s="266"/>
      <c r="BS154" s="266"/>
      <c r="BT154" s="266"/>
      <c r="BU154" s="266"/>
      <c r="BV154" s="266"/>
      <c r="BW154" s="266"/>
      <c r="BX154" s="266"/>
      <c r="BY154" s="266"/>
      <c r="BZ154" s="266"/>
      <c r="CA154" s="266"/>
      <c r="CB154" s="266"/>
      <c r="CC154" s="266"/>
      <c r="CD154" s="266"/>
      <c r="CE154" s="266"/>
      <c r="CF154" s="266"/>
      <c r="CG154" s="266"/>
      <c r="CH154" s="266"/>
      <c r="CI154" s="266"/>
      <c r="CJ154" s="266"/>
      <c r="CK154" s="266"/>
      <c r="CL154" s="266"/>
      <c r="CM154" s="266"/>
      <c r="CN154" s="266"/>
      <c r="CO154" s="266"/>
      <c r="CP154" s="266"/>
      <c r="CQ154" s="266"/>
      <c r="CR154" s="266"/>
      <c r="CS154" s="266"/>
      <c r="CT154" s="266"/>
      <c r="CU154" s="266"/>
      <c r="CV154" s="266"/>
      <c r="CW154" s="266"/>
      <c r="CX154" s="266"/>
      <c r="CY154" s="266"/>
      <c r="CZ154" s="266"/>
      <c r="DA154" s="266"/>
      <c r="DB154" s="266"/>
      <c r="DC154" s="266"/>
      <c r="DD154" s="266"/>
      <c r="DE154" s="266"/>
      <c r="DF154" s="266"/>
      <c r="DG154" s="266"/>
      <c r="DH154" s="266"/>
      <c r="DI154" s="266"/>
      <c r="DJ154" s="266"/>
      <c r="DK154" s="266"/>
      <c r="DL154" s="266"/>
    </row>
    <row r="155" spans="1:116" x14ac:dyDescent="0.35">
      <c r="A155" s="267" t="s">
        <v>3290</v>
      </c>
      <c r="B155" s="268" t="s">
        <v>9682</v>
      </c>
      <c r="C155" s="271">
        <v>0.59663501870000002</v>
      </c>
      <c r="D155" s="272">
        <v>9</v>
      </c>
      <c r="E155" s="271">
        <v>0.45</v>
      </c>
      <c r="F155" s="271">
        <v>5.95</v>
      </c>
      <c r="G155" s="271">
        <v>0.38092470439999998</v>
      </c>
      <c r="H155" s="271">
        <v>40.299999999999997</v>
      </c>
      <c r="I155" s="272">
        <v>3</v>
      </c>
      <c r="J155" s="272" t="str">
        <f>IFERROR(VLOOKUP($B155,'Core Indicators'!$E$3:$EU$906,147,FALSE),"x")</f>
        <v>x</v>
      </c>
      <c r="K155" s="273">
        <v>-0.55139106500000001</v>
      </c>
      <c r="L155" s="271">
        <v>6.39</v>
      </c>
      <c r="M155" s="272">
        <v>66</v>
      </c>
      <c r="N155" s="272">
        <v>33</v>
      </c>
      <c r="O155" s="272">
        <f>IFERROR(VLOOKUP(B155,'Core Indicators'!$E$3:$G$9906,3,FALSE),"x")</f>
        <v>33846000</v>
      </c>
      <c r="P155" s="272">
        <v>1280000</v>
      </c>
      <c r="Q155" s="266"/>
      <c r="R155" s="266"/>
      <c r="S155" s="266"/>
      <c r="T155" s="266"/>
      <c r="U155" s="266"/>
      <c r="V155" s="266"/>
      <c r="W155" s="266"/>
      <c r="X155" s="266"/>
      <c r="Y155" s="266"/>
      <c r="Z155" s="266"/>
      <c r="AA155" s="266"/>
      <c r="AB155" s="266"/>
      <c r="AC155" s="266"/>
      <c r="AD155" s="266"/>
      <c r="AE155" s="266"/>
      <c r="AF155" s="266"/>
      <c r="AG155" s="266"/>
      <c r="AH155" s="266"/>
      <c r="AI155" s="266"/>
      <c r="AJ155" s="266"/>
      <c r="AK155" s="266"/>
      <c r="AL155" s="266"/>
      <c r="AM155" s="266"/>
      <c r="AN155" s="266"/>
      <c r="AO155" s="266"/>
      <c r="AP155" s="266"/>
      <c r="AQ155" s="266"/>
      <c r="AR155" s="266"/>
      <c r="AS155" s="266"/>
      <c r="AT155" s="266"/>
      <c r="AU155" s="266"/>
      <c r="AV155" s="266"/>
      <c r="AW155" s="266"/>
      <c r="AX155" s="266"/>
      <c r="AY155" s="266"/>
      <c r="AZ155" s="266"/>
      <c r="BA155" s="266"/>
      <c r="BB155" s="266"/>
      <c r="BC155" s="266"/>
      <c r="BD155" s="266"/>
      <c r="BE155" s="266"/>
      <c r="BF155" s="266"/>
      <c r="BG155" s="266"/>
      <c r="BH155" s="266"/>
      <c r="BI155" s="266"/>
      <c r="BJ155" s="266"/>
      <c r="BK155" s="266"/>
      <c r="BL155" s="266"/>
      <c r="BM155" s="266"/>
      <c r="BN155" s="266"/>
      <c r="BO155" s="266"/>
      <c r="BP155" s="266"/>
      <c r="BQ155" s="266"/>
      <c r="BR155" s="266"/>
      <c r="BS155" s="266"/>
      <c r="BT155" s="266"/>
      <c r="BU155" s="266"/>
      <c r="BV155" s="266"/>
      <c r="BW155" s="266"/>
      <c r="BX155" s="266"/>
      <c r="BY155" s="266"/>
      <c r="BZ155" s="266"/>
      <c r="CA155" s="266"/>
      <c r="CB155" s="266"/>
      <c r="CC155" s="266"/>
      <c r="CD155" s="266"/>
      <c r="CE155" s="266"/>
      <c r="CF155" s="266"/>
      <c r="CG155" s="266"/>
      <c r="CH155" s="266"/>
      <c r="CI155" s="266"/>
      <c r="CJ155" s="266"/>
      <c r="CK155" s="266"/>
      <c r="CL155" s="266"/>
      <c r="CM155" s="266"/>
      <c r="CN155" s="266"/>
      <c r="CO155" s="266"/>
      <c r="CP155" s="266"/>
      <c r="CQ155" s="266"/>
      <c r="CR155" s="266"/>
      <c r="CS155" s="266"/>
      <c r="CT155" s="266"/>
      <c r="CU155" s="266"/>
      <c r="CV155" s="266"/>
      <c r="CW155" s="266"/>
      <c r="CX155" s="266"/>
      <c r="CY155" s="266"/>
      <c r="CZ155" s="266"/>
      <c r="DA155" s="266"/>
      <c r="DB155" s="266"/>
      <c r="DC155" s="266"/>
      <c r="DD155" s="266"/>
      <c r="DE155" s="266"/>
      <c r="DF155" s="266"/>
      <c r="DG155" s="266"/>
      <c r="DH155" s="266"/>
      <c r="DI155" s="266"/>
      <c r="DJ155" s="266"/>
      <c r="DK155" s="266"/>
      <c r="DL155" s="266"/>
    </row>
    <row r="156" spans="1:116" x14ac:dyDescent="0.35">
      <c r="A156" s="267" t="s">
        <v>1567</v>
      </c>
      <c r="B156" s="268" t="s">
        <v>9683</v>
      </c>
      <c r="C156" s="271">
        <v>0.253667953</v>
      </c>
      <c r="D156" s="272">
        <v>9</v>
      </c>
      <c r="E156" s="271">
        <v>0.14099999999999999</v>
      </c>
      <c r="F156" s="271">
        <v>5.3</v>
      </c>
      <c r="G156" s="271">
        <v>0.42524208769999999</v>
      </c>
      <c r="H156" s="271">
        <v>42.3</v>
      </c>
      <c r="I156" s="272">
        <v>3</v>
      </c>
      <c r="J156" s="272">
        <f>IFERROR(VLOOKUP($B156,'Core Indicators'!$E$3:$EU$906,147,FALSE),"x")</f>
        <v>313</v>
      </c>
      <c r="K156" s="273">
        <v>-0.51833748800000001</v>
      </c>
      <c r="L156" s="271">
        <v>5.58</v>
      </c>
      <c r="M156" s="272">
        <v>58</v>
      </c>
      <c r="N156" s="272">
        <v>34</v>
      </c>
      <c r="O156" s="272">
        <f>IFERROR(VLOOKUP(B156,'Core Indicators'!$E$3:$G$9906,3,FALSE),"x")</f>
        <v>109033000</v>
      </c>
      <c r="P156" s="272">
        <v>298170</v>
      </c>
      <c r="Q156" s="266"/>
      <c r="R156" s="266"/>
      <c r="S156" s="266"/>
      <c r="T156" s="266"/>
      <c r="U156" s="266"/>
      <c r="V156" s="266"/>
      <c r="W156" s="266"/>
      <c r="X156" s="266"/>
      <c r="Y156" s="266"/>
      <c r="Z156" s="266"/>
      <c r="AA156" s="266"/>
      <c r="AB156" s="266"/>
      <c r="AC156" s="266"/>
      <c r="AD156" s="266"/>
      <c r="AE156" s="266"/>
      <c r="AF156" s="266"/>
      <c r="AG156" s="266"/>
      <c r="AH156" s="266"/>
      <c r="AI156" s="266"/>
      <c r="AJ156" s="266"/>
      <c r="AK156" s="266"/>
      <c r="AL156" s="266"/>
      <c r="AM156" s="266"/>
      <c r="AN156" s="266"/>
      <c r="AO156" s="266"/>
      <c r="AP156" s="266"/>
      <c r="AQ156" s="266"/>
      <c r="AR156" s="266"/>
      <c r="AS156" s="266"/>
      <c r="AT156" s="266"/>
      <c r="AU156" s="266"/>
      <c r="AV156" s="266"/>
      <c r="AW156" s="266"/>
      <c r="AX156" s="266"/>
      <c r="AY156" s="266"/>
      <c r="AZ156" s="266"/>
      <c r="BA156" s="266"/>
      <c r="BB156" s="266"/>
      <c r="BC156" s="266"/>
      <c r="BD156" s="266"/>
      <c r="BE156" s="266"/>
      <c r="BF156" s="266"/>
      <c r="BG156" s="266"/>
      <c r="BH156" s="266"/>
      <c r="BI156" s="266"/>
      <c r="BJ156" s="266"/>
      <c r="BK156" s="266"/>
      <c r="BL156" s="266"/>
      <c r="BM156" s="266"/>
      <c r="BN156" s="266"/>
      <c r="BO156" s="266"/>
      <c r="BP156" s="266"/>
      <c r="BQ156" s="266"/>
      <c r="BR156" s="266"/>
      <c r="BS156" s="266"/>
      <c r="BT156" s="266"/>
      <c r="BU156" s="266"/>
      <c r="BV156" s="266"/>
      <c r="BW156" s="266"/>
      <c r="BX156" s="266"/>
      <c r="BY156" s="266"/>
      <c r="BZ156" s="266"/>
      <c r="CA156" s="266"/>
      <c r="CB156" s="266"/>
      <c r="CC156" s="266"/>
      <c r="CD156" s="266"/>
      <c r="CE156" s="266"/>
      <c r="CF156" s="266"/>
      <c r="CG156" s="266"/>
      <c r="CH156" s="266"/>
      <c r="CI156" s="266"/>
      <c r="CJ156" s="266"/>
      <c r="CK156" s="266"/>
      <c r="CL156" s="266"/>
      <c r="CM156" s="266"/>
      <c r="CN156" s="266"/>
      <c r="CO156" s="266"/>
      <c r="CP156" s="266"/>
      <c r="CQ156" s="266"/>
      <c r="CR156" s="266"/>
      <c r="CS156" s="266"/>
      <c r="CT156" s="266"/>
      <c r="CU156" s="266"/>
      <c r="CV156" s="266"/>
      <c r="CW156" s="266"/>
      <c r="CX156" s="266"/>
      <c r="CY156" s="266"/>
      <c r="CZ156" s="266"/>
      <c r="DA156" s="266"/>
      <c r="DB156" s="266"/>
      <c r="DC156" s="266"/>
      <c r="DD156" s="266"/>
      <c r="DE156" s="266"/>
      <c r="DF156" s="266"/>
      <c r="DG156" s="266"/>
      <c r="DH156" s="266"/>
      <c r="DI156" s="266"/>
      <c r="DJ156" s="266"/>
      <c r="DK156" s="266"/>
      <c r="DL156" s="266"/>
    </row>
    <row r="157" spans="1:116" x14ac:dyDescent="0.35">
      <c r="A157" s="267" t="s">
        <v>9684</v>
      </c>
      <c r="B157" s="268" t="s">
        <v>9685</v>
      </c>
      <c r="C157" s="271">
        <v>0</v>
      </c>
      <c r="D157" s="272">
        <v>12</v>
      </c>
      <c r="E157" s="271">
        <v>0</v>
      </c>
      <c r="F157" s="271" t="s">
        <v>17</v>
      </c>
      <c r="G157" s="271" t="s">
        <v>17</v>
      </c>
      <c r="H157" s="271" t="s">
        <v>17</v>
      </c>
      <c r="I157" s="272">
        <v>0</v>
      </c>
      <c r="J157" s="272" t="str">
        <f>IFERROR(VLOOKUP($B157,'Core Indicators'!$E$3:$EU$906,147,FALSE),"x")</f>
        <v>x</v>
      </c>
      <c r="K157" s="273">
        <v>0.95280444600000003</v>
      </c>
      <c r="L157" s="271" t="s">
        <v>17</v>
      </c>
      <c r="M157" s="272">
        <v>92</v>
      </c>
      <c r="N157" s="272" t="s">
        <v>17</v>
      </c>
      <c r="O157" s="272" t="str">
        <f>IFERROR(VLOOKUP(B157,'Core Indicators'!$E$3:$G$9906,3,FALSE),"x")</f>
        <v>x</v>
      </c>
      <c r="P157" s="272">
        <v>460</v>
      </c>
      <c r="Q157" s="266"/>
      <c r="R157" s="266"/>
      <c r="S157" s="266"/>
      <c r="T157" s="266"/>
      <c r="U157" s="266"/>
      <c r="V157" s="266"/>
      <c r="W157" s="266"/>
      <c r="X157" s="266"/>
      <c r="Y157" s="266"/>
      <c r="Z157" s="266"/>
      <c r="AA157" s="266"/>
      <c r="AB157" s="266"/>
      <c r="AC157" s="266"/>
      <c r="AD157" s="266"/>
      <c r="AE157" s="266"/>
      <c r="AF157" s="266"/>
      <c r="AG157" s="266"/>
      <c r="AH157" s="266"/>
      <c r="AI157" s="266"/>
      <c r="AJ157" s="266"/>
      <c r="AK157" s="266"/>
      <c r="AL157" s="266"/>
      <c r="AM157" s="266"/>
      <c r="AN157" s="266"/>
      <c r="AO157" s="266"/>
      <c r="AP157" s="266"/>
      <c r="AQ157" s="266"/>
      <c r="AR157" s="266"/>
      <c r="AS157" s="266"/>
      <c r="AT157" s="266"/>
      <c r="AU157" s="266"/>
      <c r="AV157" s="266"/>
      <c r="AW157" s="266"/>
      <c r="AX157" s="266"/>
      <c r="AY157" s="266"/>
      <c r="AZ157" s="266"/>
      <c r="BA157" s="266"/>
      <c r="BB157" s="266"/>
      <c r="BC157" s="266"/>
      <c r="BD157" s="266"/>
      <c r="BE157" s="266"/>
      <c r="BF157" s="266"/>
      <c r="BG157" s="266"/>
      <c r="BH157" s="266"/>
      <c r="BI157" s="266"/>
      <c r="BJ157" s="266"/>
      <c r="BK157" s="266"/>
      <c r="BL157" s="266"/>
      <c r="BM157" s="266"/>
      <c r="BN157" s="266"/>
      <c r="BO157" s="266"/>
      <c r="BP157" s="266"/>
      <c r="BQ157" s="266"/>
      <c r="BR157" s="266"/>
      <c r="BS157" s="266"/>
      <c r="BT157" s="266"/>
      <c r="BU157" s="266"/>
      <c r="BV157" s="266"/>
      <c r="BW157" s="266"/>
      <c r="BX157" s="266"/>
      <c r="BY157" s="266"/>
      <c r="BZ157" s="266"/>
      <c r="CA157" s="266"/>
      <c r="CB157" s="266"/>
      <c r="CC157" s="266"/>
      <c r="CD157" s="266"/>
      <c r="CE157" s="266"/>
      <c r="CF157" s="266"/>
      <c r="CG157" s="266"/>
      <c r="CH157" s="266"/>
      <c r="CI157" s="266"/>
      <c r="CJ157" s="266"/>
      <c r="CK157" s="266"/>
      <c r="CL157" s="266"/>
      <c r="CM157" s="266"/>
      <c r="CN157" s="266"/>
      <c r="CO157" s="266"/>
      <c r="CP157" s="266"/>
      <c r="CQ157" s="266"/>
      <c r="CR157" s="266"/>
      <c r="CS157" s="266"/>
      <c r="CT157" s="266"/>
      <c r="CU157" s="266"/>
      <c r="CV157" s="266"/>
      <c r="CW157" s="266"/>
      <c r="CX157" s="266"/>
      <c r="CY157" s="266"/>
      <c r="CZ157" s="266"/>
      <c r="DA157" s="266"/>
      <c r="DB157" s="266"/>
      <c r="DC157" s="266"/>
      <c r="DD157" s="266"/>
      <c r="DE157" s="266"/>
      <c r="DF157" s="266"/>
      <c r="DG157" s="266"/>
      <c r="DH157" s="266"/>
      <c r="DI157" s="266"/>
      <c r="DJ157" s="266"/>
      <c r="DK157" s="266"/>
      <c r="DL157" s="266"/>
    </row>
    <row r="158" spans="1:116" x14ac:dyDescent="0.35">
      <c r="A158" s="267" t="s">
        <v>1574</v>
      </c>
      <c r="B158" s="268" t="s">
        <v>9686</v>
      </c>
      <c r="C158" s="271">
        <v>6.5687960300000001E-2</v>
      </c>
      <c r="D158" s="272">
        <v>11</v>
      </c>
      <c r="E158" s="271">
        <v>0</v>
      </c>
      <c r="F158" s="271">
        <v>5.1166666669999996</v>
      </c>
      <c r="G158" s="271">
        <v>0.74038999660000004</v>
      </c>
      <c r="H158" s="271">
        <v>41.9</v>
      </c>
      <c r="I158" s="272">
        <v>3</v>
      </c>
      <c r="J158" s="272">
        <f>IFERROR(VLOOKUP($B158,'Core Indicators'!$E$3:$EU$906,147,FALSE),"x")</f>
        <v>92</v>
      </c>
      <c r="K158" s="273">
        <v>-0.61613500099999996</v>
      </c>
      <c r="L158" s="271">
        <v>4.75</v>
      </c>
      <c r="M158" s="272">
        <v>61</v>
      </c>
      <c r="N158" s="272">
        <v>29</v>
      </c>
      <c r="O158" s="272">
        <f>IFERROR(VLOOKUP(B158,'Core Indicators'!$E$3:$G$9906,3,FALSE),"x")</f>
        <v>11782000</v>
      </c>
      <c r="P158" s="272">
        <v>452860</v>
      </c>
      <c r="Q158" s="266"/>
      <c r="R158" s="266"/>
      <c r="S158" s="266"/>
      <c r="T158" s="266"/>
      <c r="U158" s="266"/>
      <c r="V158" s="266"/>
      <c r="W158" s="266"/>
      <c r="X158" s="266"/>
      <c r="Y158" s="266"/>
      <c r="Z158" s="266"/>
      <c r="AA158" s="266"/>
      <c r="AB158" s="266"/>
      <c r="AC158" s="266"/>
      <c r="AD158" s="266"/>
      <c r="AE158" s="266"/>
      <c r="AF158" s="266"/>
      <c r="AG158" s="266"/>
      <c r="AH158" s="266"/>
      <c r="AI158" s="266"/>
      <c r="AJ158" s="266"/>
      <c r="AK158" s="266"/>
      <c r="AL158" s="266"/>
      <c r="AM158" s="266"/>
      <c r="AN158" s="266"/>
      <c r="AO158" s="266"/>
      <c r="AP158" s="266"/>
      <c r="AQ158" s="266"/>
      <c r="AR158" s="266"/>
      <c r="AS158" s="266"/>
      <c r="AT158" s="266"/>
      <c r="AU158" s="266"/>
      <c r="AV158" s="266"/>
      <c r="AW158" s="266"/>
      <c r="AX158" s="266"/>
      <c r="AY158" s="266"/>
      <c r="AZ158" s="266"/>
      <c r="BA158" s="266"/>
      <c r="BB158" s="266"/>
      <c r="BC158" s="266"/>
      <c r="BD158" s="266"/>
      <c r="BE158" s="266"/>
      <c r="BF158" s="266"/>
      <c r="BG158" s="266"/>
      <c r="BH158" s="266"/>
      <c r="BI158" s="266"/>
      <c r="BJ158" s="266"/>
      <c r="BK158" s="266"/>
      <c r="BL158" s="266"/>
      <c r="BM158" s="266"/>
      <c r="BN158" s="266"/>
      <c r="BO158" s="266"/>
      <c r="BP158" s="266"/>
      <c r="BQ158" s="266"/>
      <c r="BR158" s="266"/>
      <c r="BS158" s="266"/>
      <c r="BT158" s="266"/>
      <c r="BU158" s="266"/>
      <c r="BV158" s="266"/>
      <c r="BW158" s="266"/>
      <c r="BX158" s="266"/>
      <c r="BY158" s="266"/>
      <c r="BZ158" s="266"/>
      <c r="CA158" s="266"/>
      <c r="CB158" s="266"/>
      <c r="CC158" s="266"/>
      <c r="CD158" s="266"/>
      <c r="CE158" s="266"/>
      <c r="CF158" s="266"/>
      <c r="CG158" s="266"/>
      <c r="CH158" s="266"/>
      <c r="CI158" s="266"/>
      <c r="CJ158" s="266"/>
      <c r="CK158" s="266"/>
      <c r="CL158" s="266"/>
      <c r="CM158" s="266"/>
      <c r="CN158" s="266"/>
      <c r="CO158" s="266"/>
      <c r="CP158" s="266"/>
      <c r="CQ158" s="266"/>
      <c r="CR158" s="266"/>
      <c r="CS158" s="266"/>
      <c r="CT158" s="266"/>
      <c r="CU158" s="266"/>
      <c r="CV158" s="266"/>
      <c r="CW158" s="266"/>
      <c r="CX158" s="266"/>
      <c r="CY158" s="266"/>
      <c r="CZ158" s="266"/>
      <c r="DA158" s="266"/>
      <c r="DB158" s="266"/>
      <c r="DC158" s="266"/>
      <c r="DD158" s="266"/>
      <c r="DE158" s="266"/>
      <c r="DF158" s="266"/>
      <c r="DG158" s="266"/>
      <c r="DH158" s="266"/>
      <c r="DI158" s="266"/>
      <c r="DJ158" s="266"/>
      <c r="DK158" s="266"/>
      <c r="DL158" s="266"/>
    </row>
    <row r="159" spans="1:116" x14ac:dyDescent="0.35">
      <c r="A159" s="267" t="s">
        <v>2661</v>
      </c>
      <c r="B159" s="268" t="s">
        <v>9687</v>
      </c>
      <c r="C159" s="271">
        <v>7.8200951200000007E-2</v>
      </c>
      <c r="D159" s="272">
        <v>12</v>
      </c>
      <c r="E159" s="271">
        <v>1.15E-2</v>
      </c>
      <c r="F159" s="271">
        <v>7.4</v>
      </c>
      <c r="G159" s="271">
        <v>0.12005188899999999</v>
      </c>
      <c r="H159" s="271">
        <v>30.2</v>
      </c>
      <c r="I159" s="272">
        <v>0</v>
      </c>
      <c r="J159" s="272">
        <f>IFERROR(VLOOKUP($B159,'Core Indicators'!$E$3:$EU$906,147,FALSE),"x")</f>
        <v>1</v>
      </c>
      <c r="K159" s="273">
        <v>0.43060928599999998</v>
      </c>
      <c r="L159" s="271">
        <v>7.77</v>
      </c>
      <c r="M159" s="272">
        <v>80</v>
      </c>
      <c r="N159" s="272">
        <v>54</v>
      </c>
      <c r="O159" s="272">
        <f>IFERROR(VLOOKUP(B159,'Core Indicators'!$E$3:$G$9906,3,FALSE),"x")</f>
        <v>37684000</v>
      </c>
      <c r="P159" s="272">
        <v>306100</v>
      </c>
      <c r="Q159" s="266"/>
      <c r="R159" s="266"/>
      <c r="S159" s="266"/>
      <c r="T159" s="266"/>
      <c r="U159" s="266"/>
      <c r="V159" s="266"/>
      <c r="W159" s="266"/>
      <c r="X159" s="266"/>
      <c r="Y159" s="266"/>
      <c r="Z159" s="266"/>
      <c r="AA159" s="266"/>
      <c r="AB159" s="266"/>
      <c r="AC159" s="266"/>
      <c r="AD159" s="266"/>
      <c r="AE159" s="266"/>
      <c r="AF159" s="266"/>
      <c r="AG159" s="266"/>
      <c r="AH159" s="266"/>
      <c r="AI159" s="266"/>
      <c r="AJ159" s="266"/>
      <c r="AK159" s="266"/>
      <c r="AL159" s="266"/>
      <c r="AM159" s="266"/>
      <c r="AN159" s="266"/>
      <c r="AO159" s="266"/>
      <c r="AP159" s="266"/>
      <c r="AQ159" s="266"/>
      <c r="AR159" s="266"/>
      <c r="AS159" s="266"/>
      <c r="AT159" s="266"/>
      <c r="AU159" s="266"/>
      <c r="AV159" s="266"/>
      <c r="AW159" s="266"/>
      <c r="AX159" s="266"/>
      <c r="AY159" s="266"/>
      <c r="AZ159" s="266"/>
      <c r="BA159" s="266"/>
      <c r="BB159" s="266"/>
      <c r="BC159" s="266"/>
      <c r="BD159" s="266"/>
      <c r="BE159" s="266"/>
      <c r="BF159" s="266"/>
      <c r="BG159" s="266"/>
      <c r="BH159" s="266"/>
      <c r="BI159" s="266"/>
      <c r="BJ159" s="266"/>
      <c r="BK159" s="266"/>
      <c r="BL159" s="266"/>
      <c r="BM159" s="266"/>
      <c r="BN159" s="266"/>
      <c r="BO159" s="266"/>
      <c r="BP159" s="266"/>
      <c r="BQ159" s="266"/>
      <c r="BR159" s="266"/>
      <c r="BS159" s="266"/>
      <c r="BT159" s="266"/>
      <c r="BU159" s="266"/>
      <c r="BV159" s="266"/>
      <c r="BW159" s="266"/>
      <c r="BX159" s="266"/>
      <c r="BY159" s="266"/>
      <c r="BZ159" s="266"/>
      <c r="CA159" s="266"/>
      <c r="CB159" s="266"/>
      <c r="CC159" s="266"/>
      <c r="CD159" s="266"/>
      <c r="CE159" s="266"/>
      <c r="CF159" s="266"/>
      <c r="CG159" s="266"/>
      <c r="CH159" s="266"/>
      <c r="CI159" s="266"/>
      <c r="CJ159" s="266"/>
      <c r="CK159" s="266"/>
      <c r="CL159" s="266"/>
      <c r="CM159" s="266"/>
      <c r="CN159" s="266"/>
      <c r="CO159" s="266"/>
      <c r="CP159" s="266"/>
      <c r="CQ159" s="266"/>
      <c r="CR159" s="266"/>
      <c r="CS159" s="266"/>
      <c r="CT159" s="266"/>
      <c r="CU159" s="266"/>
      <c r="CV159" s="266"/>
      <c r="CW159" s="266"/>
      <c r="CX159" s="266"/>
      <c r="CY159" s="266"/>
      <c r="CZ159" s="266"/>
      <c r="DA159" s="266"/>
      <c r="DB159" s="266"/>
      <c r="DC159" s="266"/>
      <c r="DD159" s="266"/>
      <c r="DE159" s="266"/>
      <c r="DF159" s="266"/>
      <c r="DG159" s="266"/>
      <c r="DH159" s="266"/>
      <c r="DI159" s="266"/>
      <c r="DJ159" s="266"/>
      <c r="DK159" s="266"/>
      <c r="DL159" s="266"/>
    </row>
    <row r="160" spans="1:116" x14ac:dyDescent="0.35">
      <c r="A160" s="267" t="s">
        <v>9688</v>
      </c>
      <c r="B160" s="268" t="s">
        <v>9689</v>
      </c>
      <c r="C160" s="271" t="s">
        <v>17</v>
      </c>
      <c r="D160" s="272" t="s">
        <v>17</v>
      </c>
      <c r="E160" s="271" t="s">
        <v>17</v>
      </c>
      <c r="F160" s="271" t="s">
        <v>17</v>
      </c>
      <c r="G160" s="271" t="s">
        <v>17</v>
      </c>
      <c r="H160" s="271" t="s">
        <v>17</v>
      </c>
      <c r="I160" s="272" t="s">
        <v>17</v>
      </c>
      <c r="J160" s="272" t="str">
        <f>IFERROR(VLOOKUP($B160,'Core Indicators'!$E$3:$EU$906,147,FALSE),"x")</f>
        <v>x</v>
      </c>
      <c r="K160" s="273">
        <v>0.53302335700000003</v>
      </c>
      <c r="L160" s="271" t="s">
        <v>17</v>
      </c>
      <c r="M160" s="272" t="s">
        <v>17</v>
      </c>
      <c r="N160" s="272" t="s">
        <v>17</v>
      </c>
      <c r="O160" s="272" t="str">
        <f>IFERROR(VLOOKUP(B160,'Core Indicators'!$E$3:$G$9906,3,FALSE),"x")</f>
        <v>x</v>
      </c>
      <c r="P160" s="272" t="s">
        <v>17</v>
      </c>
      <c r="Q160" s="266"/>
      <c r="R160" s="266"/>
      <c r="S160" s="266"/>
      <c r="T160" s="266"/>
      <c r="U160" s="266"/>
      <c r="V160" s="266"/>
      <c r="W160" s="266"/>
      <c r="X160" s="266"/>
      <c r="Y160" s="266"/>
      <c r="Z160" s="266"/>
      <c r="AA160" s="266"/>
      <c r="AB160" s="266"/>
      <c r="AC160" s="266"/>
      <c r="AD160" s="266"/>
      <c r="AE160" s="266"/>
      <c r="AF160" s="266"/>
      <c r="AG160" s="266"/>
      <c r="AH160" s="266"/>
      <c r="AI160" s="266"/>
      <c r="AJ160" s="266"/>
      <c r="AK160" s="266"/>
      <c r="AL160" s="266"/>
      <c r="AM160" s="266"/>
      <c r="AN160" s="266"/>
      <c r="AO160" s="266"/>
      <c r="AP160" s="266"/>
      <c r="AQ160" s="266"/>
      <c r="AR160" s="266"/>
      <c r="AS160" s="266"/>
      <c r="AT160" s="266"/>
      <c r="AU160" s="266"/>
      <c r="AV160" s="266"/>
      <c r="AW160" s="266"/>
      <c r="AX160" s="266"/>
      <c r="AY160" s="266"/>
      <c r="AZ160" s="266"/>
      <c r="BA160" s="266"/>
      <c r="BB160" s="266"/>
      <c r="BC160" s="266"/>
      <c r="BD160" s="266"/>
      <c r="BE160" s="266"/>
      <c r="BF160" s="266"/>
      <c r="BG160" s="266"/>
      <c r="BH160" s="266"/>
      <c r="BI160" s="266"/>
      <c r="BJ160" s="266"/>
      <c r="BK160" s="266"/>
      <c r="BL160" s="266"/>
      <c r="BM160" s="266"/>
      <c r="BN160" s="266"/>
      <c r="BO160" s="266"/>
      <c r="BP160" s="266"/>
      <c r="BQ160" s="266"/>
      <c r="BR160" s="266"/>
      <c r="BS160" s="266"/>
      <c r="BT160" s="266"/>
      <c r="BU160" s="266"/>
      <c r="BV160" s="266"/>
      <c r="BW160" s="266"/>
      <c r="BX160" s="266"/>
      <c r="BY160" s="266"/>
      <c r="BZ160" s="266"/>
      <c r="CA160" s="266"/>
      <c r="CB160" s="266"/>
      <c r="CC160" s="266"/>
      <c r="CD160" s="266"/>
      <c r="CE160" s="266"/>
      <c r="CF160" s="266"/>
      <c r="CG160" s="266"/>
      <c r="CH160" s="266"/>
      <c r="CI160" s="266"/>
      <c r="CJ160" s="266"/>
      <c r="CK160" s="266"/>
      <c r="CL160" s="266"/>
      <c r="CM160" s="266"/>
      <c r="CN160" s="266"/>
      <c r="CO160" s="266"/>
      <c r="CP160" s="266"/>
      <c r="CQ160" s="266"/>
      <c r="CR160" s="266"/>
      <c r="CS160" s="266"/>
      <c r="CT160" s="266"/>
      <c r="CU160" s="266"/>
      <c r="CV160" s="266"/>
      <c r="CW160" s="266"/>
      <c r="CX160" s="266"/>
      <c r="CY160" s="266"/>
      <c r="CZ160" s="266"/>
      <c r="DA160" s="266"/>
      <c r="DB160" s="266"/>
      <c r="DC160" s="266"/>
      <c r="DD160" s="266"/>
      <c r="DE160" s="266"/>
      <c r="DF160" s="266"/>
      <c r="DG160" s="266"/>
      <c r="DH160" s="266"/>
      <c r="DI160" s="266"/>
      <c r="DJ160" s="266"/>
      <c r="DK160" s="266"/>
      <c r="DL160" s="266"/>
    </row>
    <row r="161" spans="1:116" x14ac:dyDescent="0.35">
      <c r="A161" s="267" t="s">
        <v>44</v>
      </c>
      <c r="B161" s="268" t="s">
        <v>9690</v>
      </c>
      <c r="C161" s="271">
        <v>0</v>
      </c>
      <c r="D161" s="272">
        <v>0</v>
      </c>
      <c r="E161" s="271">
        <v>0</v>
      </c>
      <c r="F161" s="271">
        <v>2.5499999999999998</v>
      </c>
      <c r="G161" s="271" t="s">
        <v>17</v>
      </c>
      <c r="H161" s="271" t="s">
        <v>17</v>
      </c>
      <c r="I161" s="272">
        <v>3</v>
      </c>
      <c r="J161" s="272">
        <f>IFERROR(VLOOKUP($B161,'Core Indicators'!$E$3:$EU$906,147,FALSE),"x")</f>
        <v>4030</v>
      </c>
      <c r="K161" s="273">
        <v>-1.6610866790000001</v>
      </c>
      <c r="L161" s="271">
        <v>2.04</v>
      </c>
      <c r="M161" s="272">
        <v>3</v>
      </c>
      <c r="N161" s="272">
        <v>17</v>
      </c>
      <c r="O161" s="272">
        <f>IFERROR(VLOOKUP(B161,'Core Indicators'!$E$3:$G$9906,3,FALSE),"x")</f>
        <v>26529000</v>
      </c>
      <c r="P161" s="272">
        <v>120410</v>
      </c>
      <c r="Q161" s="266"/>
      <c r="R161" s="266"/>
      <c r="S161" s="266"/>
      <c r="T161" s="266"/>
      <c r="U161" s="266"/>
      <c r="V161" s="266"/>
      <c r="W161" s="266"/>
      <c r="X161" s="266"/>
      <c r="Y161" s="266"/>
      <c r="Z161" s="266"/>
      <c r="AA161" s="266"/>
      <c r="AB161" s="266"/>
      <c r="AC161" s="266"/>
      <c r="AD161" s="266"/>
      <c r="AE161" s="266"/>
      <c r="AF161" s="266"/>
      <c r="AG161" s="266"/>
      <c r="AH161" s="266"/>
      <c r="AI161" s="266"/>
      <c r="AJ161" s="266"/>
      <c r="AK161" s="266"/>
      <c r="AL161" s="266"/>
      <c r="AM161" s="266"/>
      <c r="AN161" s="266"/>
      <c r="AO161" s="266"/>
      <c r="AP161" s="266"/>
      <c r="AQ161" s="266"/>
      <c r="AR161" s="266"/>
      <c r="AS161" s="266"/>
      <c r="AT161" s="266"/>
      <c r="AU161" s="266"/>
      <c r="AV161" s="266"/>
      <c r="AW161" s="266"/>
      <c r="AX161" s="266"/>
      <c r="AY161" s="266"/>
      <c r="AZ161" s="266"/>
      <c r="BA161" s="266"/>
      <c r="BB161" s="266"/>
      <c r="BC161" s="266"/>
      <c r="BD161" s="266"/>
      <c r="BE161" s="266"/>
      <c r="BF161" s="266"/>
      <c r="BG161" s="266"/>
      <c r="BH161" s="266"/>
      <c r="BI161" s="266"/>
      <c r="BJ161" s="266"/>
      <c r="BK161" s="266"/>
      <c r="BL161" s="266"/>
      <c r="BM161" s="266"/>
      <c r="BN161" s="266"/>
      <c r="BO161" s="266"/>
      <c r="BP161" s="266"/>
      <c r="BQ161" s="266"/>
      <c r="BR161" s="266"/>
      <c r="BS161" s="266"/>
      <c r="BT161" s="266"/>
      <c r="BU161" s="266"/>
      <c r="BV161" s="266"/>
      <c r="BW161" s="266"/>
      <c r="BX161" s="266"/>
      <c r="BY161" s="266"/>
      <c r="BZ161" s="266"/>
      <c r="CA161" s="266"/>
      <c r="CB161" s="266"/>
      <c r="CC161" s="266"/>
      <c r="CD161" s="266"/>
      <c r="CE161" s="266"/>
      <c r="CF161" s="266"/>
      <c r="CG161" s="266"/>
      <c r="CH161" s="266"/>
      <c r="CI161" s="266"/>
      <c r="CJ161" s="266"/>
      <c r="CK161" s="266"/>
      <c r="CL161" s="266"/>
      <c r="CM161" s="266"/>
      <c r="CN161" s="266"/>
      <c r="CO161" s="266"/>
      <c r="CP161" s="266"/>
      <c r="CQ161" s="266"/>
      <c r="CR161" s="266"/>
      <c r="CS161" s="266"/>
      <c r="CT161" s="266"/>
      <c r="CU161" s="266"/>
      <c r="CV161" s="266"/>
      <c r="CW161" s="266"/>
      <c r="CX161" s="266"/>
      <c r="CY161" s="266"/>
      <c r="CZ161" s="266"/>
      <c r="DA161" s="266"/>
      <c r="DB161" s="266"/>
      <c r="DC161" s="266"/>
      <c r="DD161" s="266"/>
      <c r="DE161" s="266"/>
      <c r="DF161" s="266"/>
      <c r="DG161" s="266"/>
      <c r="DH161" s="266"/>
      <c r="DI161" s="266"/>
      <c r="DJ161" s="266"/>
      <c r="DK161" s="266"/>
      <c r="DL161" s="266"/>
    </row>
    <row r="162" spans="1:116" x14ac:dyDescent="0.35">
      <c r="A162" s="267" t="s">
        <v>9691</v>
      </c>
      <c r="B162" s="268" t="s">
        <v>9692</v>
      </c>
      <c r="C162" s="271">
        <v>0</v>
      </c>
      <c r="D162" s="272">
        <v>13</v>
      </c>
      <c r="E162" s="271">
        <v>0</v>
      </c>
      <c r="F162" s="271" t="s">
        <v>17</v>
      </c>
      <c r="G162" s="271">
        <v>8.0794128899999998E-2</v>
      </c>
      <c r="H162" s="271">
        <v>33.5</v>
      </c>
      <c r="I162" s="272">
        <v>0</v>
      </c>
      <c r="J162" s="272" t="str">
        <f>IFERROR(VLOOKUP($B162,'Core Indicators'!$E$3:$EU$906,147,FALSE),"x")</f>
        <v>x</v>
      </c>
      <c r="K162" s="273">
        <v>1.113929033</v>
      </c>
      <c r="L162" s="271" t="s">
        <v>17</v>
      </c>
      <c r="M162" s="272">
        <v>96</v>
      </c>
      <c r="N162" s="272">
        <v>61</v>
      </c>
      <c r="O162" s="272" t="str">
        <f>IFERROR(VLOOKUP(B162,'Core Indicators'!$E$3:$G$9906,3,FALSE),"x")</f>
        <v>x</v>
      </c>
      <c r="P162" s="272">
        <v>91605.6</v>
      </c>
      <c r="Q162" s="266"/>
      <c r="R162" s="266"/>
      <c r="S162" s="266"/>
      <c r="T162" s="266"/>
      <c r="U162" s="266"/>
      <c r="V162" s="266"/>
      <c r="W162" s="266"/>
      <c r="X162" s="266"/>
      <c r="Y162" s="266"/>
      <c r="Z162" s="266"/>
      <c r="AA162" s="266"/>
      <c r="AB162" s="266"/>
      <c r="AC162" s="266"/>
      <c r="AD162" s="266"/>
      <c r="AE162" s="266"/>
      <c r="AF162" s="266"/>
      <c r="AG162" s="266"/>
      <c r="AH162" s="266"/>
      <c r="AI162" s="266"/>
      <c r="AJ162" s="266"/>
      <c r="AK162" s="266"/>
      <c r="AL162" s="266"/>
      <c r="AM162" s="266"/>
      <c r="AN162" s="266"/>
      <c r="AO162" s="266"/>
      <c r="AP162" s="266"/>
      <c r="AQ162" s="266"/>
      <c r="AR162" s="266"/>
      <c r="AS162" s="266"/>
      <c r="AT162" s="266"/>
      <c r="AU162" s="266"/>
      <c r="AV162" s="266"/>
      <c r="AW162" s="266"/>
      <c r="AX162" s="266"/>
      <c r="AY162" s="266"/>
      <c r="AZ162" s="266"/>
      <c r="BA162" s="266"/>
      <c r="BB162" s="266"/>
      <c r="BC162" s="266"/>
      <c r="BD162" s="266"/>
      <c r="BE162" s="266"/>
      <c r="BF162" s="266"/>
      <c r="BG162" s="266"/>
      <c r="BH162" s="266"/>
      <c r="BI162" s="266"/>
      <c r="BJ162" s="266"/>
      <c r="BK162" s="266"/>
      <c r="BL162" s="266"/>
      <c r="BM162" s="266"/>
      <c r="BN162" s="266"/>
      <c r="BO162" s="266"/>
      <c r="BP162" s="266"/>
      <c r="BQ162" s="266"/>
      <c r="BR162" s="266"/>
      <c r="BS162" s="266"/>
      <c r="BT162" s="266"/>
      <c r="BU162" s="266"/>
      <c r="BV162" s="266"/>
      <c r="BW162" s="266"/>
      <c r="BX162" s="266"/>
      <c r="BY162" s="266"/>
      <c r="BZ162" s="266"/>
      <c r="CA162" s="266"/>
      <c r="CB162" s="266"/>
      <c r="CC162" s="266"/>
      <c r="CD162" s="266"/>
      <c r="CE162" s="266"/>
      <c r="CF162" s="266"/>
      <c r="CG162" s="266"/>
      <c r="CH162" s="266"/>
      <c r="CI162" s="266"/>
      <c r="CJ162" s="266"/>
      <c r="CK162" s="266"/>
      <c r="CL162" s="266"/>
      <c r="CM162" s="266"/>
      <c r="CN162" s="266"/>
      <c r="CO162" s="266"/>
      <c r="CP162" s="266"/>
      <c r="CQ162" s="266"/>
      <c r="CR162" s="266"/>
      <c r="CS162" s="266"/>
      <c r="CT162" s="266"/>
      <c r="CU162" s="266"/>
      <c r="CV162" s="266"/>
      <c r="CW162" s="266"/>
      <c r="CX162" s="266"/>
      <c r="CY162" s="266"/>
      <c r="CZ162" s="266"/>
      <c r="DA162" s="266"/>
      <c r="DB162" s="266"/>
      <c r="DC162" s="266"/>
      <c r="DD162" s="266"/>
      <c r="DE162" s="266"/>
      <c r="DF162" s="266"/>
      <c r="DG162" s="266"/>
      <c r="DH162" s="266"/>
      <c r="DI162" s="266"/>
      <c r="DJ162" s="266"/>
      <c r="DK162" s="266"/>
      <c r="DL162" s="266"/>
    </row>
    <row r="163" spans="1:116" x14ac:dyDescent="0.35">
      <c r="A163" s="267" t="s">
        <v>9693</v>
      </c>
      <c r="B163" s="268" t="s">
        <v>9694</v>
      </c>
      <c r="C163" s="271">
        <v>0.1065750135</v>
      </c>
      <c r="D163" s="272">
        <v>12</v>
      </c>
      <c r="E163" s="271">
        <v>1.7999999999999999E-2</v>
      </c>
      <c r="F163" s="271">
        <v>6.55</v>
      </c>
      <c r="G163" s="271">
        <v>0.4823245162</v>
      </c>
      <c r="H163" s="271">
        <v>45.1</v>
      </c>
      <c r="I163" s="272">
        <v>1</v>
      </c>
      <c r="J163" s="272" t="str">
        <f>IFERROR(VLOOKUP($B163,'Core Indicators'!$E$3:$EU$906,147,FALSE),"x")</f>
        <v>x</v>
      </c>
      <c r="K163" s="273">
        <v>-0.59054857500000002</v>
      </c>
      <c r="L163" s="271">
        <v>6.24</v>
      </c>
      <c r="M163" s="272">
        <v>63</v>
      </c>
      <c r="N163" s="272">
        <v>28</v>
      </c>
      <c r="O163" s="272" t="str">
        <f>IFERROR(VLOOKUP(B163,'Core Indicators'!$E$3:$G$9906,3,FALSE),"x")</f>
        <v>x</v>
      </c>
      <c r="P163" s="272">
        <v>397300</v>
      </c>
      <c r="Q163" s="266"/>
      <c r="R163" s="266"/>
      <c r="S163" s="266"/>
      <c r="T163" s="266"/>
      <c r="U163" s="266"/>
      <c r="V163" s="266"/>
      <c r="W163" s="266"/>
      <c r="X163" s="266"/>
      <c r="Y163" s="266"/>
      <c r="Z163" s="266"/>
      <c r="AA163" s="266"/>
      <c r="AB163" s="266"/>
      <c r="AC163" s="266"/>
      <c r="AD163" s="266"/>
      <c r="AE163" s="266"/>
      <c r="AF163" s="266"/>
      <c r="AG163" s="266"/>
      <c r="AH163" s="266"/>
      <c r="AI163" s="266"/>
      <c r="AJ163" s="266"/>
      <c r="AK163" s="266"/>
      <c r="AL163" s="266"/>
      <c r="AM163" s="266"/>
      <c r="AN163" s="266"/>
      <c r="AO163" s="266"/>
      <c r="AP163" s="266"/>
      <c r="AQ163" s="266"/>
      <c r="AR163" s="266"/>
      <c r="AS163" s="266"/>
      <c r="AT163" s="266"/>
      <c r="AU163" s="266"/>
      <c r="AV163" s="266"/>
      <c r="AW163" s="266"/>
      <c r="AX163" s="266"/>
      <c r="AY163" s="266"/>
      <c r="AZ163" s="266"/>
      <c r="BA163" s="266"/>
      <c r="BB163" s="266"/>
      <c r="BC163" s="266"/>
      <c r="BD163" s="266"/>
      <c r="BE163" s="266"/>
      <c r="BF163" s="266"/>
      <c r="BG163" s="266"/>
      <c r="BH163" s="266"/>
      <c r="BI163" s="266"/>
      <c r="BJ163" s="266"/>
      <c r="BK163" s="266"/>
      <c r="BL163" s="266"/>
      <c r="BM163" s="266"/>
      <c r="BN163" s="266"/>
      <c r="BO163" s="266"/>
      <c r="BP163" s="266"/>
      <c r="BQ163" s="266"/>
      <c r="BR163" s="266"/>
      <c r="BS163" s="266"/>
      <c r="BT163" s="266"/>
      <c r="BU163" s="266"/>
      <c r="BV163" s="266"/>
      <c r="BW163" s="266"/>
      <c r="BX163" s="266"/>
      <c r="BY163" s="266"/>
      <c r="BZ163" s="266"/>
      <c r="CA163" s="266"/>
      <c r="CB163" s="266"/>
      <c r="CC163" s="266"/>
      <c r="CD163" s="266"/>
      <c r="CE163" s="266"/>
      <c r="CF163" s="266"/>
      <c r="CG163" s="266"/>
      <c r="CH163" s="266"/>
      <c r="CI163" s="266"/>
      <c r="CJ163" s="266"/>
      <c r="CK163" s="266"/>
      <c r="CL163" s="266"/>
      <c r="CM163" s="266"/>
      <c r="CN163" s="266"/>
      <c r="CO163" s="266"/>
      <c r="CP163" s="266"/>
      <c r="CQ163" s="266"/>
      <c r="CR163" s="266"/>
      <c r="CS163" s="266"/>
      <c r="CT163" s="266"/>
      <c r="CU163" s="266"/>
      <c r="CV163" s="266"/>
      <c r="CW163" s="266"/>
      <c r="CX163" s="266"/>
      <c r="CY163" s="266"/>
      <c r="CZ163" s="266"/>
      <c r="DA163" s="266"/>
      <c r="DB163" s="266"/>
      <c r="DC163" s="266"/>
      <c r="DD163" s="266"/>
      <c r="DE163" s="266"/>
      <c r="DF163" s="266"/>
      <c r="DG163" s="266"/>
      <c r="DH163" s="266"/>
      <c r="DI163" s="266"/>
      <c r="DJ163" s="266"/>
      <c r="DK163" s="266"/>
      <c r="DL163" s="266"/>
    </row>
    <row r="164" spans="1:116" x14ac:dyDescent="0.35">
      <c r="A164" s="267" t="s">
        <v>2353</v>
      </c>
      <c r="B164" s="268" t="s">
        <v>9695</v>
      </c>
      <c r="C164" s="271">
        <v>0</v>
      </c>
      <c r="D164" s="272" t="s">
        <v>17</v>
      </c>
      <c r="E164" s="271">
        <v>0</v>
      </c>
      <c r="F164" s="271" t="s">
        <v>17</v>
      </c>
      <c r="G164" s="271" t="s">
        <v>17</v>
      </c>
      <c r="H164" s="271">
        <v>33.700000000000003</v>
      </c>
      <c r="I164" s="272">
        <v>1</v>
      </c>
      <c r="J164" s="272">
        <f>IFERROR(VLOOKUP($B164,'Core Indicators'!$E$3:$EU$906,147,FALSE),"x")</f>
        <v>8215</v>
      </c>
      <c r="K164" s="273">
        <v>-0.48548009990000002</v>
      </c>
      <c r="L164" s="271" t="s">
        <v>17</v>
      </c>
      <c r="M164" s="272">
        <v>11</v>
      </c>
      <c r="N164" s="272" t="s">
        <v>17</v>
      </c>
      <c r="O164" s="272">
        <f>IFERROR(VLOOKUP(B164,'Core Indicators'!$E$3:$G$9906,3,FALSE),"x")</f>
        <v>5500000</v>
      </c>
      <c r="P164" s="272">
        <v>6025</v>
      </c>
      <c r="Q164" s="266"/>
      <c r="R164" s="266"/>
      <c r="S164" s="266"/>
      <c r="T164" s="266"/>
      <c r="U164" s="266"/>
      <c r="V164" s="266"/>
      <c r="W164" s="266"/>
      <c r="X164" s="266"/>
      <c r="Y164" s="266"/>
      <c r="Z164" s="266"/>
      <c r="AA164" s="266"/>
      <c r="AB164" s="266"/>
      <c r="AC164" s="266"/>
      <c r="AD164" s="266"/>
      <c r="AE164" s="266"/>
      <c r="AF164" s="266"/>
      <c r="AG164" s="266"/>
      <c r="AH164" s="266"/>
      <c r="AI164" s="266"/>
      <c r="AJ164" s="266"/>
      <c r="AK164" s="266"/>
      <c r="AL164" s="266"/>
      <c r="AM164" s="266"/>
      <c r="AN164" s="266"/>
      <c r="AO164" s="266"/>
      <c r="AP164" s="266"/>
      <c r="AQ164" s="266"/>
      <c r="AR164" s="266"/>
      <c r="AS164" s="266"/>
      <c r="AT164" s="266"/>
      <c r="AU164" s="266"/>
      <c r="AV164" s="266"/>
      <c r="AW164" s="266"/>
      <c r="AX164" s="266"/>
      <c r="AY164" s="266"/>
      <c r="AZ164" s="266"/>
      <c r="BA164" s="266"/>
      <c r="BB164" s="266"/>
      <c r="BC164" s="266"/>
      <c r="BD164" s="266"/>
      <c r="BE164" s="266"/>
      <c r="BF164" s="266"/>
      <c r="BG164" s="266"/>
      <c r="BH164" s="266"/>
      <c r="BI164" s="266"/>
      <c r="BJ164" s="266"/>
      <c r="BK164" s="266"/>
      <c r="BL164" s="266"/>
      <c r="BM164" s="266"/>
      <c r="BN164" s="266"/>
      <c r="BO164" s="266"/>
      <c r="BP164" s="266"/>
      <c r="BQ164" s="266"/>
      <c r="BR164" s="266"/>
      <c r="BS164" s="266"/>
      <c r="BT164" s="266"/>
      <c r="BU164" s="266"/>
      <c r="BV164" s="266"/>
      <c r="BW164" s="266"/>
      <c r="BX164" s="266"/>
      <c r="BY164" s="266"/>
      <c r="BZ164" s="266"/>
      <c r="CA164" s="266"/>
      <c r="CB164" s="266"/>
      <c r="CC164" s="266"/>
      <c r="CD164" s="266"/>
      <c r="CE164" s="266"/>
      <c r="CF164" s="266"/>
      <c r="CG164" s="266"/>
      <c r="CH164" s="266"/>
      <c r="CI164" s="266"/>
      <c r="CJ164" s="266"/>
      <c r="CK164" s="266"/>
      <c r="CL164" s="266"/>
      <c r="CM164" s="266"/>
      <c r="CN164" s="266"/>
      <c r="CO164" s="266"/>
      <c r="CP164" s="266"/>
      <c r="CQ164" s="266"/>
      <c r="CR164" s="266"/>
      <c r="CS164" s="266"/>
      <c r="CT164" s="266"/>
      <c r="CU164" s="266"/>
      <c r="CV164" s="266"/>
      <c r="CW164" s="266"/>
      <c r="CX164" s="266"/>
      <c r="CY164" s="266"/>
      <c r="CZ164" s="266"/>
      <c r="DA164" s="266"/>
      <c r="DB164" s="266"/>
      <c r="DC164" s="266"/>
      <c r="DD164" s="266"/>
      <c r="DE164" s="266"/>
      <c r="DF164" s="266"/>
      <c r="DG164" s="266"/>
      <c r="DH164" s="266"/>
      <c r="DI164" s="266"/>
      <c r="DJ164" s="266"/>
      <c r="DK164" s="266"/>
      <c r="DL164" s="266"/>
    </row>
    <row r="165" spans="1:116" x14ac:dyDescent="0.35">
      <c r="A165" s="267" t="s">
        <v>9696</v>
      </c>
      <c r="B165" s="268" t="s">
        <v>9697</v>
      </c>
      <c r="C165" s="271">
        <v>0.98654400079999993</v>
      </c>
      <c r="D165" s="272">
        <v>2</v>
      </c>
      <c r="E165" s="271">
        <v>0</v>
      </c>
      <c r="F165" s="271">
        <v>3.95</v>
      </c>
      <c r="G165" s="271">
        <v>0.20243781869999999</v>
      </c>
      <c r="H165" s="271" t="s">
        <v>17</v>
      </c>
      <c r="I165" s="272">
        <v>0</v>
      </c>
      <c r="J165" s="272" t="str">
        <f>IFERROR(VLOOKUP($B165,'Core Indicators'!$E$3:$EU$906,147,FALSE),"x")</f>
        <v>x</v>
      </c>
      <c r="K165" s="273">
        <v>0.919315934</v>
      </c>
      <c r="L165" s="271">
        <v>5.81</v>
      </c>
      <c r="M165" s="272">
        <v>25</v>
      </c>
      <c r="N165" s="272">
        <v>58</v>
      </c>
      <c r="O165" s="272" t="str">
        <f>IFERROR(VLOOKUP(B165,'Core Indicators'!$E$3:$G$9906,3,FALSE),"x")</f>
        <v>x</v>
      </c>
      <c r="P165" s="272">
        <v>11490</v>
      </c>
      <c r="Q165" s="266"/>
      <c r="R165" s="266"/>
      <c r="S165" s="266"/>
      <c r="T165" s="266"/>
      <c r="U165" s="266"/>
      <c r="V165" s="266"/>
      <c r="W165" s="266"/>
      <c r="X165" s="266"/>
      <c r="Y165" s="266"/>
      <c r="Z165" s="266"/>
      <c r="AA165" s="266"/>
      <c r="AB165" s="266"/>
      <c r="AC165" s="266"/>
      <c r="AD165" s="266"/>
      <c r="AE165" s="266"/>
      <c r="AF165" s="266"/>
      <c r="AG165" s="266"/>
      <c r="AH165" s="266"/>
      <c r="AI165" s="266"/>
      <c r="AJ165" s="266"/>
      <c r="AK165" s="266"/>
      <c r="AL165" s="266"/>
      <c r="AM165" s="266"/>
      <c r="AN165" s="266"/>
      <c r="AO165" s="266"/>
      <c r="AP165" s="266"/>
      <c r="AQ165" s="266"/>
      <c r="AR165" s="266"/>
      <c r="AS165" s="266"/>
      <c r="AT165" s="266"/>
      <c r="AU165" s="266"/>
      <c r="AV165" s="266"/>
      <c r="AW165" s="266"/>
      <c r="AX165" s="266"/>
      <c r="AY165" s="266"/>
      <c r="AZ165" s="266"/>
      <c r="BA165" s="266"/>
      <c r="BB165" s="266"/>
      <c r="BC165" s="266"/>
      <c r="BD165" s="266"/>
      <c r="BE165" s="266"/>
      <c r="BF165" s="266"/>
      <c r="BG165" s="266"/>
      <c r="BH165" s="266"/>
      <c r="BI165" s="266"/>
      <c r="BJ165" s="266"/>
      <c r="BK165" s="266"/>
      <c r="BL165" s="266"/>
      <c r="BM165" s="266"/>
      <c r="BN165" s="266"/>
      <c r="BO165" s="266"/>
      <c r="BP165" s="266"/>
      <c r="BQ165" s="266"/>
      <c r="BR165" s="266"/>
      <c r="BS165" s="266"/>
      <c r="BT165" s="266"/>
      <c r="BU165" s="266"/>
      <c r="BV165" s="266"/>
      <c r="BW165" s="266"/>
      <c r="BX165" s="266"/>
      <c r="BY165" s="266"/>
      <c r="BZ165" s="266"/>
      <c r="CA165" s="266"/>
      <c r="CB165" s="266"/>
      <c r="CC165" s="266"/>
      <c r="CD165" s="266"/>
      <c r="CE165" s="266"/>
      <c r="CF165" s="266"/>
      <c r="CG165" s="266"/>
      <c r="CH165" s="266"/>
      <c r="CI165" s="266"/>
      <c r="CJ165" s="266"/>
      <c r="CK165" s="266"/>
      <c r="CL165" s="266"/>
      <c r="CM165" s="266"/>
      <c r="CN165" s="266"/>
      <c r="CO165" s="266"/>
      <c r="CP165" s="266"/>
      <c r="CQ165" s="266"/>
      <c r="CR165" s="266"/>
      <c r="CS165" s="266"/>
      <c r="CT165" s="266"/>
      <c r="CU165" s="266"/>
      <c r="CV165" s="266"/>
      <c r="CW165" s="266"/>
      <c r="CX165" s="266"/>
      <c r="CY165" s="266"/>
      <c r="CZ165" s="266"/>
      <c r="DA165" s="266"/>
      <c r="DB165" s="266"/>
      <c r="DC165" s="266"/>
      <c r="DD165" s="266"/>
      <c r="DE165" s="266"/>
      <c r="DF165" s="266"/>
      <c r="DG165" s="266"/>
      <c r="DH165" s="266"/>
      <c r="DI165" s="266"/>
      <c r="DJ165" s="266"/>
      <c r="DK165" s="266"/>
      <c r="DL165" s="266"/>
    </row>
    <row r="166" spans="1:116" x14ac:dyDescent="0.35">
      <c r="A166" s="267" t="s">
        <v>9698</v>
      </c>
      <c r="B166" s="268" t="s">
        <v>9699</v>
      </c>
      <c r="C166" s="271" t="s">
        <v>17</v>
      </c>
      <c r="D166" s="272" t="s">
        <v>17</v>
      </c>
      <c r="E166" s="271" t="s">
        <v>17</v>
      </c>
      <c r="F166" s="271" t="s">
        <v>17</v>
      </c>
      <c r="G166" s="271" t="s">
        <v>17</v>
      </c>
      <c r="H166" s="271" t="s">
        <v>17</v>
      </c>
      <c r="I166" s="272" t="s">
        <v>17</v>
      </c>
      <c r="J166" s="272" t="str">
        <f>IFERROR(VLOOKUP($B166,'Core Indicators'!$E$3:$EU$906,147,FALSE),"x")</f>
        <v>x</v>
      </c>
      <c r="K166" s="273">
        <v>0.69245392100000003</v>
      </c>
      <c r="L166" s="271" t="s">
        <v>17</v>
      </c>
      <c r="M166" s="272" t="s">
        <v>17</v>
      </c>
      <c r="N166" s="272" t="s">
        <v>17</v>
      </c>
      <c r="O166" s="272" t="str">
        <f>IFERROR(VLOOKUP(B166,'Core Indicators'!$E$3:$G$9906,3,FALSE),"x")</f>
        <v>x</v>
      </c>
      <c r="P166" s="272" t="s">
        <v>17</v>
      </c>
      <c r="Q166" s="266"/>
      <c r="R166" s="266"/>
      <c r="S166" s="266"/>
      <c r="T166" s="266"/>
      <c r="U166" s="266"/>
      <c r="V166" s="266"/>
      <c r="W166" s="266"/>
      <c r="X166" s="266"/>
      <c r="Y166" s="266"/>
      <c r="Z166" s="266"/>
      <c r="AA166" s="266"/>
      <c r="AB166" s="266"/>
      <c r="AC166" s="266"/>
      <c r="AD166" s="266"/>
      <c r="AE166" s="266"/>
      <c r="AF166" s="266"/>
      <c r="AG166" s="266"/>
      <c r="AH166" s="266"/>
      <c r="AI166" s="266"/>
      <c r="AJ166" s="266"/>
      <c r="AK166" s="266"/>
      <c r="AL166" s="266"/>
      <c r="AM166" s="266"/>
      <c r="AN166" s="266"/>
      <c r="AO166" s="266"/>
      <c r="AP166" s="266"/>
      <c r="AQ166" s="266"/>
      <c r="AR166" s="266"/>
      <c r="AS166" s="266"/>
      <c r="AT166" s="266"/>
      <c r="AU166" s="266"/>
      <c r="AV166" s="266"/>
      <c r="AW166" s="266"/>
      <c r="AX166" s="266"/>
      <c r="AY166" s="266"/>
      <c r="AZ166" s="266"/>
      <c r="BA166" s="266"/>
      <c r="BB166" s="266"/>
      <c r="BC166" s="266"/>
      <c r="BD166" s="266"/>
      <c r="BE166" s="266"/>
      <c r="BF166" s="266"/>
      <c r="BG166" s="266"/>
      <c r="BH166" s="266"/>
      <c r="BI166" s="266"/>
      <c r="BJ166" s="266"/>
      <c r="BK166" s="266"/>
      <c r="BL166" s="266"/>
      <c r="BM166" s="266"/>
      <c r="BN166" s="266"/>
      <c r="BO166" s="266"/>
      <c r="BP166" s="266"/>
      <c r="BQ166" s="266"/>
      <c r="BR166" s="266"/>
      <c r="BS166" s="266"/>
      <c r="BT166" s="266"/>
      <c r="BU166" s="266"/>
      <c r="BV166" s="266"/>
      <c r="BW166" s="266"/>
      <c r="BX166" s="266"/>
      <c r="BY166" s="266"/>
      <c r="BZ166" s="266"/>
      <c r="CA166" s="266"/>
      <c r="CB166" s="266"/>
      <c r="CC166" s="266"/>
      <c r="CD166" s="266"/>
      <c r="CE166" s="266"/>
      <c r="CF166" s="266"/>
      <c r="CG166" s="266"/>
      <c r="CH166" s="266"/>
      <c r="CI166" s="266"/>
      <c r="CJ166" s="266"/>
      <c r="CK166" s="266"/>
      <c r="CL166" s="266"/>
      <c r="CM166" s="266"/>
      <c r="CN166" s="266"/>
      <c r="CO166" s="266"/>
      <c r="CP166" s="266"/>
      <c r="CQ166" s="266"/>
      <c r="CR166" s="266"/>
      <c r="CS166" s="266"/>
      <c r="CT166" s="266"/>
      <c r="CU166" s="266"/>
      <c r="CV166" s="266"/>
      <c r="CW166" s="266"/>
      <c r="CX166" s="266"/>
      <c r="CY166" s="266"/>
      <c r="CZ166" s="266"/>
      <c r="DA166" s="266"/>
      <c r="DB166" s="266"/>
      <c r="DC166" s="266"/>
      <c r="DD166" s="266"/>
      <c r="DE166" s="266"/>
      <c r="DF166" s="266"/>
      <c r="DG166" s="266"/>
      <c r="DH166" s="266"/>
      <c r="DI166" s="266"/>
      <c r="DJ166" s="266"/>
      <c r="DK166" s="266"/>
      <c r="DL166" s="266"/>
    </row>
    <row r="167" spans="1:116" x14ac:dyDescent="0.35">
      <c r="A167" s="267" t="s">
        <v>9700</v>
      </c>
      <c r="B167" s="268" t="s">
        <v>9701</v>
      </c>
      <c r="C167" s="271" t="s">
        <v>17</v>
      </c>
      <c r="D167" s="272" t="s">
        <v>17</v>
      </c>
      <c r="E167" s="271" t="s">
        <v>17</v>
      </c>
      <c r="F167" s="271">
        <v>6.8</v>
      </c>
      <c r="G167" s="271" t="s">
        <v>17</v>
      </c>
      <c r="H167" s="271">
        <v>29</v>
      </c>
      <c r="I167" s="272" t="s">
        <v>17</v>
      </c>
      <c r="J167" s="272" t="str">
        <f>IFERROR(VLOOKUP($B167,'Core Indicators'!$E$3:$EU$906,147,FALSE),"x")</f>
        <v>x</v>
      </c>
      <c r="K167" s="273">
        <v>-0.366031259</v>
      </c>
      <c r="L167" s="271">
        <v>6.42</v>
      </c>
      <c r="M167" s="272">
        <v>60</v>
      </c>
      <c r="N167" s="272">
        <v>41</v>
      </c>
      <c r="O167" s="272" t="str">
        <f>IFERROR(VLOOKUP(B167,'Core Indicators'!$E$3:$G$9906,3,FALSE),"x")</f>
        <v>x</v>
      </c>
      <c r="P167" s="272" t="s">
        <v>17</v>
      </c>
      <c r="Q167" s="266"/>
      <c r="R167" s="266"/>
      <c r="S167" s="266"/>
      <c r="T167" s="266"/>
      <c r="U167" s="266"/>
      <c r="V167" s="266"/>
      <c r="W167" s="266"/>
      <c r="X167" s="266"/>
      <c r="Y167" s="266"/>
      <c r="Z167" s="266"/>
      <c r="AA167" s="266"/>
      <c r="AB167" s="266"/>
      <c r="AC167" s="266"/>
      <c r="AD167" s="266"/>
      <c r="AE167" s="266"/>
      <c r="AF167" s="266"/>
      <c r="AG167" s="266"/>
      <c r="AH167" s="266"/>
      <c r="AI167" s="266"/>
      <c r="AJ167" s="266"/>
      <c r="AK167" s="266"/>
      <c r="AL167" s="266"/>
      <c r="AM167" s="266"/>
      <c r="AN167" s="266"/>
      <c r="AO167" s="266"/>
      <c r="AP167" s="266"/>
      <c r="AQ167" s="266"/>
      <c r="AR167" s="266"/>
      <c r="AS167" s="266"/>
      <c r="AT167" s="266"/>
      <c r="AU167" s="266"/>
      <c r="AV167" s="266"/>
      <c r="AW167" s="266"/>
      <c r="AX167" s="266"/>
      <c r="AY167" s="266"/>
      <c r="AZ167" s="266"/>
      <c r="BA167" s="266"/>
      <c r="BB167" s="266"/>
      <c r="BC167" s="266"/>
      <c r="BD167" s="266"/>
      <c r="BE167" s="266"/>
      <c r="BF167" s="266"/>
      <c r="BG167" s="266"/>
      <c r="BH167" s="266"/>
      <c r="BI167" s="266"/>
      <c r="BJ167" s="266"/>
      <c r="BK167" s="266"/>
      <c r="BL167" s="266"/>
      <c r="BM167" s="266"/>
      <c r="BN167" s="266"/>
      <c r="BO167" s="266"/>
      <c r="BP167" s="266"/>
      <c r="BQ167" s="266"/>
      <c r="BR167" s="266"/>
      <c r="BS167" s="266"/>
      <c r="BT167" s="266"/>
      <c r="BU167" s="266"/>
      <c r="BV167" s="266"/>
      <c r="BW167" s="266"/>
      <c r="BX167" s="266"/>
      <c r="BY167" s="266"/>
      <c r="BZ167" s="266"/>
      <c r="CA167" s="266"/>
      <c r="CB167" s="266"/>
      <c r="CC167" s="266"/>
      <c r="CD167" s="266"/>
      <c r="CE167" s="266"/>
      <c r="CF167" s="266"/>
      <c r="CG167" s="266"/>
      <c r="CH167" s="266"/>
      <c r="CI167" s="266"/>
      <c r="CJ167" s="266"/>
      <c r="CK167" s="266"/>
      <c r="CL167" s="266"/>
      <c r="CM167" s="266"/>
      <c r="CN167" s="266"/>
      <c r="CO167" s="266"/>
      <c r="CP167" s="266"/>
      <c r="CQ167" s="266"/>
      <c r="CR167" s="266"/>
      <c r="CS167" s="266"/>
      <c r="CT167" s="266"/>
      <c r="CU167" s="266"/>
      <c r="CV167" s="266"/>
      <c r="CW167" s="266"/>
      <c r="CX167" s="266"/>
      <c r="CY167" s="266"/>
      <c r="CZ167" s="266"/>
      <c r="DA167" s="266"/>
      <c r="DB167" s="266"/>
      <c r="DC167" s="266"/>
      <c r="DD167" s="266"/>
      <c r="DE167" s="266"/>
      <c r="DF167" s="266"/>
      <c r="DG167" s="266"/>
      <c r="DH167" s="266"/>
      <c r="DI167" s="266"/>
      <c r="DJ167" s="266"/>
      <c r="DK167" s="266"/>
      <c r="DL167" s="266"/>
    </row>
    <row r="168" spans="1:116" x14ac:dyDescent="0.35">
      <c r="A168" s="267" t="s">
        <v>2673</v>
      </c>
      <c r="B168" s="268" t="s">
        <v>9702</v>
      </c>
      <c r="C168" s="271">
        <v>0.29808903580000001</v>
      </c>
      <c r="D168" s="272">
        <v>8</v>
      </c>
      <c r="E168" s="271">
        <v>2.7E-2</v>
      </c>
      <c r="F168" s="271">
        <v>7.65</v>
      </c>
      <c r="G168" s="271">
        <v>0.31603010729999997</v>
      </c>
      <c r="H168" s="271">
        <v>35.799999999999997</v>
      </c>
      <c r="I168" s="272">
        <v>0</v>
      </c>
      <c r="J168" s="272">
        <f>IFERROR(VLOOKUP($B168,'Core Indicators'!$E$3:$EU$906,147,FALSE),"x")</f>
        <v>0</v>
      </c>
      <c r="K168" s="273">
        <v>0.40415573100000002</v>
      </c>
      <c r="L168" s="271">
        <v>7.61</v>
      </c>
      <c r="M168" s="272">
        <v>83</v>
      </c>
      <c r="N168" s="272">
        <v>46</v>
      </c>
      <c r="O168" s="272">
        <f>IFERROR(VLOOKUP(B168,'Core Indicators'!$E$3:$G$9906,3,FALSE),"x")</f>
        <v>19229000</v>
      </c>
      <c r="P168" s="272">
        <v>230080</v>
      </c>
      <c r="Q168" s="266"/>
      <c r="R168" s="266"/>
      <c r="S168" s="266"/>
      <c r="T168" s="266"/>
      <c r="U168" s="266"/>
      <c r="V168" s="266"/>
      <c r="W168" s="266"/>
      <c r="X168" s="266"/>
      <c r="Y168" s="266"/>
      <c r="Z168" s="266"/>
      <c r="AA168" s="266"/>
      <c r="AB168" s="266"/>
      <c r="AC168" s="266"/>
      <c r="AD168" s="266"/>
      <c r="AE168" s="266"/>
      <c r="AF168" s="266"/>
      <c r="AG168" s="266"/>
      <c r="AH168" s="266"/>
      <c r="AI168" s="266"/>
      <c r="AJ168" s="266"/>
      <c r="AK168" s="266"/>
      <c r="AL168" s="266"/>
      <c r="AM168" s="266"/>
      <c r="AN168" s="266"/>
      <c r="AO168" s="266"/>
      <c r="AP168" s="266"/>
      <c r="AQ168" s="266"/>
      <c r="AR168" s="266"/>
      <c r="AS168" s="266"/>
      <c r="AT168" s="266"/>
      <c r="AU168" s="266"/>
      <c r="AV168" s="266"/>
      <c r="AW168" s="266"/>
      <c r="AX168" s="266"/>
      <c r="AY168" s="266"/>
      <c r="AZ168" s="266"/>
      <c r="BA168" s="266"/>
      <c r="BB168" s="266"/>
      <c r="BC168" s="266"/>
      <c r="BD168" s="266"/>
      <c r="BE168" s="266"/>
      <c r="BF168" s="266"/>
      <c r="BG168" s="266"/>
      <c r="BH168" s="266"/>
      <c r="BI168" s="266"/>
      <c r="BJ168" s="266"/>
      <c r="BK168" s="266"/>
      <c r="BL168" s="266"/>
      <c r="BM168" s="266"/>
      <c r="BN168" s="266"/>
      <c r="BO168" s="266"/>
      <c r="BP168" s="266"/>
      <c r="BQ168" s="266"/>
      <c r="BR168" s="266"/>
      <c r="BS168" s="266"/>
      <c r="BT168" s="266"/>
      <c r="BU168" s="266"/>
      <c r="BV168" s="266"/>
      <c r="BW168" s="266"/>
      <c r="BX168" s="266"/>
      <c r="BY168" s="266"/>
      <c r="BZ168" s="266"/>
      <c r="CA168" s="266"/>
      <c r="CB168" s="266"/>
      <c r="CC168" s="266"/>
      <c r="CD168" s="266"/>
      <c r="CE168" s="266"/>
      <c r="CF168" s="266"/>
      <c r="CG168" s="266"/>
      <c r="CH168" s="266"/>
      <c r="CI168" s="266"/>
      <c r="CJ168" s="266"/>
      <c r="CK168" s="266"/>
      <c r="CL168" s="266"/>
      <c r="CM168" s="266"/>
      <c r="CN168" s="266"/>
      <c r="CO168" s="266"/>
      <c r="CP168" s="266"/>
      <c r="CQ168" s="266"/>
      <c r="CR168" s="266"/>
      <c r="CS168" s="266"/>
      <c r="CT168" s="266"/>
      <c r="CU168" s="266"/>
      <c r="CV168" s="266"/>
      <c r="CW168" s="266"/>
      <c r="CX168" s="266"/>
      <c r="CY168" s="266"/>
      <c r="CZ168" s="266"/>
      <c r="DA168" s="266"/>
      <c r="DB168" s="266"/>
      <c r="DC168" s="266"/>
      <c r="DD168" s="266"/>
      <c r="DE168" s="266"/>
      <c r="DF168" s="266"/>
      <c r="DG168" s="266"/>
      <c r="DH168" s="266"/>
      <c r="DI168" s="266"/>
      <c r="DJ168" s="266"/>
      <c r="DK168" s="266"/>
      <c r="DL168" s="266"/>
    </row>
    <row r="169" spans="1:116" x14ac:dyDescent="0.35">
      <c r="A169" s="267" t="s">
        <v>1775</v>
      </c>
      <c r="B169" s="268" t="s">
        <v>9703</v>
      </c>
      <c r="C169" s="271">
        <v>0.34628793000000002</v>
      </c>
      <c r="D169" s="272">
        <v>2</v>
      </c>
      <c r="E169" s="271">
        <v>0.16450000000000001</v>
      </c>
      <c r="F169" s="271">
        <v>3.4333333330000002</v>
      </c>
      <c r="G169" s="271">
        <v>0.25525934649999998</v>
      </c>
      <c r="H169" s="271">
        <v>37.5</v>
      </c>
      <c r="I169" s="272">
        <v>3</v>
      </c>
      <c r="J169" s="272">
        <f>IFERROR(VLOOKUP($B169,'Core Indicators'!$E$3:$EU$906,147,FALSE),"x")</f>
        <v>3797</v>
      </c>
      <c r="K169" s="273">
        <v>-1.195294023</v>
      </c>
      <c r="L169" s="271">
        <v>4.18</v>
      </c>
      <c r="M169" s="272">
        <v>13</v>
      </c>
      <c r="N169" s="272">
        <v>26</v>
      </c>
      <c r="O169" s="272">
        <f>IFERROR(VLOOKUP(B169,'Core Indicators'!$E$3:$G$9906,3,FALSE),"x")</f>
        <v>145050000</v>
      </c>
      <c r="P169" s="272">
        <v>16376870</v>
      </c>
      <c r="Q169" s="266"/>
      <c r="R169" s="266"/>
      <c r="S169" s="266"/>
      <c r="T169" s="266"/>
      <c r="U169" s="266"/>
      <c r="V169" s="266"/>
      <c r="W169" s="266"/>
      <c r="X169" s="266"/>
      <c r="Y169" s="266"/>
      <c r="Z169" s="266"/>
      <c r="AA169" s="266"/>
      <c r="AB169" s="266"/>
      <c r="AC169" s="266"/>
      <c r="AD169" s="266"/>
      <c r="AE169" s="266"/>
      <c r="AF169" s="266"/>
      <c r="AG169" s="266"/>
      <c r="AH169" s="266"/>
      <c r="AI169" s="266"/>
      <c r="AJ169" s="266"/>
      <c r="AK169" s="266"/>
      <c r="AL169" s="266"/>
      <c r="AM169" s="266"/>
      <c r="AN169" s="266"/>
      <c r="AO169" s="266"/>
      <c r="AP169" s="266"/>
      <c r="AQ169" s="266"/>
      <c r="AR169" s="266"/>
      <c r="AS169" s="266"/>
      <c r="AT169" s="266"/>
      <c r="AU169" s="266"/>
      <c r="AV169" s="266"/>
      <c r="AW169" s="266"/>
      <c r="AX169" s="266"/>
      <c r="AY169" s="266"/>
      <c r="AZ169" s="266"/>
      <c r="BA169" s="266"/>
      <c r="BB169" s="266"/>
      <c r="BC169" s="266"/>
      <c r="BD169" s="266"/>
      <c r="BE169" s="266"/>
      <c r="BF169" s="266"/>
      <c r="BG169" s="266"/>
      <c r="BH169" s="266"/>
      <c r="BI169" s="266"/>
      <c r="BJ169" s="266"/>
      <c r="BK169" s="266"/>
      <c r="BL169" s="266"/>
      <c r="BM169" s="266"/>
      <c r="BN169" s="266"/>
      <c r="BO169" s="266"/>
      <c r="BP169" s="266"/>
      <c r="BQ169" s="266"/>
      <c r="BR169" s="266"/>
      <c r="BS169" s="266"/>
      <c r="BT169" s="266"/>
      <c r="BU169" s="266"/>
      <c r="BV169" s="266"/>
      <c r="BW169" s="266"/>
      <c r="BX169" s="266"/>
      <c r="BY169" s="266"/>
      <c r="BZ169" s="266"/>
      <c r="CA169" s="266"/>
      <c r="CB169" s="266"/>
      <c r="CC169" s="266"/>
      <c r="CD169" s="266"/>
      <c r="CE169" s="266"/>
      <c r="CF169" s="266"/>
      <c r="CG169" s="266"/>
      <c r="CH169" s="266"/>
      <c r="CI169" s="266"/>
      <c r="CJ169" s="266"/>
      <c r="CK169" s="266"/>
      <c r="CL169" s="266"/>
      <c r="CM169" s="266"/>
      <c r="CN169" s="266"/>
      <c r="CO169" s="266"/>
      <c r="CP169" s="266"/>
      <c r="CQ169" s="266"/>
      <c r="CR169" s="266"/>
      <c r="CS169" s="266"/>
      <c r="CT169" s="266"/>
      <c r="CU169" s="266"/>
      <c r="CV169" s="266"/>
      <c r="CW169" s="266"/>
      <c r="CX169" s="266"/>
      <c r="CY169" s="266"/>
      <c r="CZ169" s="266"/>
      <c r="DA169" s="266"/>
      <c r="DB169" s="266"/>
      <c r="DC169" s="266"/>
      <c r="DD169" s="266"/>
      <c r="DE169" s="266"/>
      <c r="DF169" s="266"/>
      <c r="DG169" s="266"/>
      <c r="DH169" s="266"/>
      <c r="DI169" s="266"/>
      <c r="DJ169" s="266"/>
      <c r="DK169" s="266"/>
      <c r="DL169" s="266"/>
    </row>
    <row r="170" spans="1:116" x14ac:dyDescent="0.35">
      <c r="A170" s="267" t="s">
        <v>187</v>
      </c>
      <c r="B170" s="268" t="s">
        <v>9704</v>
      </c>
      <c r="C170" s="271">
        <v>0.27190004229999998</v>
      </c>
      <c r="D170" s="272">
        <v>5</v>
      </c>
      <c r="E170" s="271">
        <v>0.84</v>
      </c>
      <c r="F170" s="271">
        <v>3.7833333329999999</v>
      </c>
      <c r="G170" s="271">
        <v>0.41238544770000002</v>
      </c>
      <c r="H170" s="271">
        <v>43.7</v>
      </c>
      <c r="I170" s="272">
        <v>3</v>
      </c>
      <c r="J170" s="272" t="str">
        <f>IFERROR(VLOOKUP($B170,'Core Indicators'!$E$3:$EU$906,147,FALSE),"x")</f>
        <v>x</v>
      </c>
      <c r="K170" s="273">
        <v>0.14646609099999999</v>
      </c>
      <c r="L170" s="271">
        <v>4.55</v>
      </c>
      <c r="M170" s="272">
        <v>23</v>
      </c>
      <c r="N170" s="272">
        <v>53</v>
      </c>
      <c r="O170" s="272">
        <f>IFERROR(VLOOKUP(B170,'Core Indicators'!$E$3:$G$9906,3,FALSE),"x")</f>
        <v>14509000</v>
      </c>
      <c r="P170" s="272">
        <v>24670</v>
      </c>
      <c r="Q170" s="266"/>
      <c r="R170" s="266"/>
      <c r="S170" s="266"/>
      <c r="T170" s="266"/>
      <c r="U170" s="266"/>
      <c r="V170" s="266"/>
      <c r="W170" s="266"/>
      <c r="X170" s="266"/>
      <c r="Y170" s="266"/>
      <c r="Z170" s="266"/>
      <c r="AA170" s="266"/>
      <c r="AB170" s="266"/>
      <c r="AC170" s="266"/>
      <c r="AD170" s="266"/>
      <c r="AE170" s="266"/>
      <c r="AF170" s="266"/>
      <c r="AG170" s="266"/>
      <c r="AH170" s="266"/>
      <c r="AI170" s="266"/>
      <c r="AJ170" s="266"/>
      <c r="AK170" s="266"/>
      <c r="AL170" s="266"/>
      <c r="AM170" s="266"/>
      <c r="AN170" s="266"/>
      <c r="AO170" s="266"/>
      <c r="AP170" s="266"/>
      <c r="AQ170" s="266"/>
      <c r="AR170" s="266"/>
      <c r="AS170" s="266"/>
      <c r="AT170" s="266"/>
      <c r="AU170" s="266"/>
      <c r="AV170" s="266"/>
      <c r="AW170" s="266"/>
      <c r="AX170" s="266"/>
      <c r="AY170" s="266"/>
      <c r="AZ170" s="266"/>
      <c r="BA170" s="266"/>
      <c r="BB170" s="266"/>
      <c r="BC170" s="266"/>
      <c r="BD170" s="266"/>
      <c r="BE170" s="266"/>
      <c r="BF170" s="266"/>
      <c r="BG170" s="266"/>
      <c r="BH170" s="266"/>
      <c r="BI170" s="266"/>
      <c r="BJ170" s="266"/>
      <c r="BK170" s="266"/>
      <c r="BL170" s="266"/>
      <c r="BM170" s="266"/>
      <c r="BN170" s="266"/>
      <c r="BO170" s="266"/>
      <c r="BP170" s="266"/>
      <c r="BQ170" s="266"/>
      <c r="BR170" s="266"/>
      <c r="BS170" s="266"/>
      <c r="BT170" s="266"/>
      <c r="BU170" s="266"/>
      <c r="BV170" s="266"/>
      <c r="BW170" s="266"/>
      <c r="BX170" s="266"/>
      <c r="BY170" s="266"/>
      <c r="BZ170" s="266"/>
      <c r="CA170" s="266"/>
      <c r="CB170" s="266"/>
      <c r="CC170" s="266"/>
      <c r="CD170" s="266"/>
      <c r="CE170" s="266"/>
      <c r="CF170" s="266"/>
      <c r="CG170" s="266"/>
      <c r="CH170" s="266"/>
      <c r="CI170" s="266"/>
      <c r="CJ170" s="266"/>
      <c r="CK170" s="266"/>
      <c r="CL170" s="266"/>
      <c r="CM170" s="266"/>
      <c r="CN170" s="266"/>
      <c r="CO170" s="266"/>
      <c r="CP170" s="266"/>
      <c r="CQ170" s="266"/>
      <c r="CR170" s="266"/>
      <c r="CS170" s="266"/>
      <c r="CT170" s="266"/>
      <c r="CU170" s="266"/>
      <c r="CV170" s="266"/>
      <c r="CW170" s="266"/>
      <c r="CX170" s="266"/>
      <c r="CY170" s="266"/>
      <c r="CZ170" s="266"/>
      <c r="DA170" s="266"/>
      <c r="DB170" s="266"/>
      <c r="DC170" s="266"/>
      <c r="DD170" s="266"/>
      <c r="DE170" s="266"/>
      <c r="DF170" s="266"/>
      <c r="DG170" s="266"/>
      <c r="DH170" s="266"/>
      <c r="DI170" s="266"/>
      <c r="DJ170" s="266"/>
      <c r="DK170" s="266"/>
      <c r="DL170" s="266"/>
    </row>
    <row r="171" spans="1:116" x14ac:dyDescent="0.35">
      <c r="A171" s="267" t="s">
        <v>9705</v>
      </c>
      <c r="B171" s="268" t="s">
        <v>9706</v>
      </c>
      <c r="C171" s="271">
        <v>0.77989999290000012</v>
      </c>
      <c r="D171" s="272">
        <v>0</v>
      </c>
      <c r="E171" s="271">
        <v>0.17</v>
      </c>
      <c r="F171" s="271">
        <v>2.733333333</v>
      </c>
      <c r="G171" s="271">
        <v>0.2235342192</v>
      </c>
      <c r="H171" s="271" t="s">
        <v>17</v>
      </c>
      <c r="I171" s="272">
        <v>4</v>
      </c>
      <c r="J171" s="272" t="str">
        <f>IFERROR(VLOOKUP($B171,'Core Indicators'!$E$3:$EU$906,147,FALSE),"x")</f>
        <v>x</v>
      </c>
      <c r="K171" s="273">
        <v>0.29062327700000001</v>
      </c>
      <c r="L171" s="271">
        <v>4.5999999999999996</v>
      </c>
      <c r="M171" s="272">
        <v>8</v>
      </c>
      <c r="N171" s="272">
        <v>52</v>
      </c>
      <c r="O171" s="272" t="str">
        <f>IFERROR(VLOOKUP(B171,'Core Indicators'!$E$3:$G$9906,3,FALSE),"x")</f>
        <v>x</v>
      </c>
      <c r="P171" s="272">
        <v>2149690</v>
      </c>
      <c r="Q171" s="266"/>
      <c r="R171" s="266"/>
      <c r="S171" s="266"/>
      <c r="T171" s="266"/>
      <c r="U171" s="266"/>
      <c r="V171" s="266"/>
      <c r="W171" s="266"/>
      <c r="X171" s="266"/>
      <c r="Y171" s="266"/>
      <c r="Z171" s="266"/>
      <c r="AA171" s="266"/>
      <c r="AB171" s="266"/>
      <c r="AC171" s="266"/>
      <c r="AD171" s="266"/>
      <c r="AE171" s="266"/>
      <c r="AF171" s="266"/>
      <c r="AG171" s="266"/>
      <c r="AH171" s="266"/>
      <c r="AI171" s="266"/>
      <c r="AJ171" s="266"/>
      <c r="AK171" s="266"/>
      <c r="AL171" s="266"/>
      <c r="AM171" s="266"/>
      <c r="AN171" s="266"/>
      <c r="AO171" s="266"/>
      <c r="AP171" s="266"/>
      <c r="AQ171" s="266"/>
      <c r="AR171" s="266"/>
      <c r="AS171" s="266"/>
      <c r="AT171" s="266"/>
      <c r="AU171" s="266"/>
      <c r="AV171" s="266"/>
      <c r="AW171" s="266"/>
      <c r="AX171" s="266"/>
      <c r="AY171" s="266"/>
      <c r="AZ171" s="266"/>
      <c r="BA171" s="266"/>
      <c r="BB171" s="266"/>
      <c r="BC171" s="266"/>
      <c r="BD171" s="266"/>
      <c r="BE171" s="266"/>
      <c r="BF171" s="266"/>
      <c r="BG171" s="266"/>
      <c r="BH171" s="266"/>
      <c r="BI171" s="266"/>
      <c r="BJ171" s="266"/>
      <c r="BK171" s="266"/>
      <c r="BL171" s="266"/>
      <c r="BM171" s="266"/>
      <c r="BN171" s="266"/>
      <c r="BO171" s="266"/>
      <c r="BP171" s="266"/>
      <c r="BQ171" s="266"/>
      <c r="BR171" s="266"/>
      <c r="BS171" s="266"/>
      <c r="BT171" s="266"/>
      <c r="BU171" s="266"/>
      <c r="BV171" s="266"/>
      <c r="BW171" s="266"/>
      <c r="BX171" s="266"/>
      <c r="BY171" s="266"/>
      <c r="BZ171" s="266"/>
      <c r="CA171" s="266"/>
      <c r="CB171" s="266"/>
      <c r="CC171" s="266"/>
      <c r="CD171" s="266"/>
      <c r="CE171" s="266"/>
      <c r="CF171" s="266"/>
      <c r="CG171" s="266"/>
      <c r="CH171" s="266"/>
      <c r="CI171" s="266"/>
      <c r="CJ171" s="266"/>
      <c r="CK171" s="266"/>
      <c r="CL171" s="266"/>
      <c r="CM171" s="266"/>
      <c r="CN171" s="266"/>
      <c r="CO171" s="266"/>
      <c r="CP171" s="266"/>
      <c r="CQ171" s="266"/>
      <c r="CR171" s="266"/>
      <c r="CS171" s="266"/>
      <c r="CT171" s="266"/>
      <c r="CU171" s="266"/>
      <c r="CV171" s="266"/>
      <c r="CW171" s="266"/>
      <c r="CX171" s="266"/>
      <c r="CY171" s="266"/>
      <c r="CZ171" s="266"/>
      <c r="DA171" s="266"/>
      <c r="DB171" s="266"/>
      <c r="DC171" s="266"/>
      <c r="DD171" s="266"/>
      <c r="DE171" s="266"/>
      <c r="DF171" s="266"/>
      <c r="DG171" s="266"/>
      <c r="DH171" s="266"/>
      <c r="DI171" s="266"/>
      <c r="DJ171" s="266"/>
      <c r="DK171" s="266"/>
      <c r="DL171" s="266"/>
    </row>
    <row r="172" spans="1:116" x14ac:dyDescent="0.35">
      <c r="A172" s="267" t="s">
        <v>3145</v>
      </c>
      <c r="B172" s="268" t="s">
        <v>9707</v>
      </c>
      <c r="C172" s="271">
        <v>0.79894100540000001</v>
      </c>
      <c r="D172" s="272">
        <v>4</v>
      </c>
      <c r="E172" s="271">
        <v>0.55000000000000004</v>
      </c>
      <c r="F172" s="271">
        <v>2.0499999999999998</v>
      </c>
      <c r="G172" s="271">
        <v>0.56036181190000001</v>
      </c>
      <c r="H172" s="271">
        <v>34.200000000000003</v>
      </c>
      <c r="I172" s="272">
        <v>5</v>
      </c>
      <c r="J172" s="272">
        <f>IFERROR(VLOOKUP($B172,'Core Indicators'!$E$3:$EU$906,147,FALSE),"x")</f>
        <v>10881</v>
      </c>
      <c r="K172" s="273">
        <v>-1.2645250560000001</v>
      </c>
      <c r="L172" s="271">
        <v>1.92</v>
      </c>
      <c r="M172" s="272">
        <v>6</v>
      </c>
      <c r="N172" s="272">
        <v>20</v>
      </c>
      <c r="O172" s="272">
        <f>IFERROR(VLOOKUP(B172,'Core Indicators'!$E$3:$G$9906,3,FALSE),"x")</f>
        <v>47500000</v>
      </c>
      <c r="P172" s="272">
        <v>1868000</v>
      </c>
      <c r="Q172" s="266"/>
      <c r="R172" s="266"/>
      <c r="S172" s="266"/>
      <c r="T172" s="266"/>
      <c r="U172" s="266"/>
      <c r="V172" s="266"/>
      <c r="W172" s="266"/>
      <c r="X172" s="266"/>
      <c r="Y172" s="266"/>
      <c r="Z172" s="266"/>
      <c r="AA172" s="266"/>
      <c r="AB172" s="266"/>
      <c r="AC172" s="266"/>
      <c r="AD172" s="266"/>
      <c r="AE172" s="266"/>
      <c r="AF172" s="266"/>
      <c r="AG172" s="266"/>
      <c r="AH172" s="266"/>
      <c r="AI172" s="266"/>
      <c r="AJ172" s="266"/>
      <c r="AK172" s="266"/>
      <c r="AL172" s="266"/>
      <c r="AM172" s="266"/>
      <c r="AN172" s="266"/>
      <c r="AO172" s="266"/>
      <c r="AP172" s="266"/>
      <c r="AQ172" s="266"/>
      <c r="AR172" s="266"/>
      <c r="AS172" s="266"/>
      <c r="AT172" s="266"/>
      <c r="AU172" s="266"/>
      <c r="AV172" s="266"/>
      <c r="AW172" s="266"/>
      <c r="AX172" s="266"/>
      <c r="AY172" s="266"/>
      <c r="AZ172" s="266"/>
      <c r="BA172" s="266"/>
      <c r="BB172" s="266"/>
      <c r="BC172" s="266"/>
      <c r="BD172" s="266"/>
      <c r="BE172" s="266"/>
      <c r="BF172" s="266"/>
      <c r="BG172" s="266"/>
      <c r="BH172" s="266"/>
      <c r="BI172" s="266"/>
      <c r="BJ172" s="266"/>
      <c r="BK172" s="266"/>
      <c r="BL172" s="266"/>
      <c r="BM172" s="266"/>
      <c r="BN172" s="266"/>
      <c r="BO172" s="266"/>
      <c r="BP172" s="266"/>
      <c r="BQ172" s="266"/>
      <c r="BR172" s="266"/>
      <c r="BS172" s="266"/>
      <c r="BT172" s="266"/>
      <c r="BU172" s="266"/>
      <c r="BV172" s="266"/>
      <c r="BW172" s="266"/>
      <c r="BX172" s="266"/>
      <c r="BY172" s="266"/>
      <c r="BZ172" s="266"/>
      <c r="CA172" s="266"/>
      <c r="CB172" s="266"/>
      <c r="CC172" s="266"/>
      <c r="CD172" s="266"/>
      <c r="CE172" s="266"/>
      <c r="CF172" s="266"/>
      <c r="CG172" s="266"/>
      <c r="CH172" s="266"/>
      <c r="CI172" s="266"/>
      <c r="CJ172" s="266"/>
      <c r="CK172" s="266"/>
      <c r="CL172" s="266"/>
      <c r="CM172" s="266"/>
      <c r="CN172" s="266"/>
      <c r="CO172" s="266"/>
      <c r="CP172" s="266"/>
      <c r="CQ172" s="266"/>
      <c r="CR172" s="266"/>
      <c r="CS172" s="266"/>
      <c r="CT172" s="266"/>
      <c r="CU172" s="266"/>
      <c r="CV172" s="266"/>
      <c r="CW172" s="266"/>
      <c r="CX172" s="266"/>
      <c r="CY172" s="266"/>
      <c r="CZ172" s="266"/>
      <c r="DA172" s="266"/>
      <c r="DB172" s="266"/>
      <c r="DC172" s="266"/>
      <c r="DD172" s="266"/>
      <c r="DE172" s="266"/>
      <c r="DF172" s="266"/>
      <c r="DG172" s="266"/>
      <c r="DH172" s="266"/>
      <c r="DI172" s="266"/>
      <c r="DJ172" s="266"/>
      <c r="DK172" s="266"/>
      <c r="DL172" s="266"/>
    </row>
    <row r="173" spans="1:116" x14ac:dyDescent="0.35">
      <c r="A173" s="267" t="s">
        <v>32</v>
      </c>
      <c r="B173" s="268" t="s">
        <v>9708</v>
      </c>
      <c r="C173" s="271">
        <v>0.72594999450000008</v>
      </c>
      <c r="D173" s="272">
        <v>9</v>
      </c>
      <c r="E173" s="271">
        <v>0</v>
      </c>
      <c r="F173" s="271">
        <v>6.9</v>
      </c>
      <c r="G173" s="271">
        <v>0.52272520759999996</v>
      </c>
      <c r="H173" s="271">
        <v>40.299999999999997</v>
      </c>
      <c r="I173" s="272">
        <v>3</v>
      </c>
      <c r="J173" s="272">
        <f>IFERROR(VLOOKUP($B173,'Core Indicators'!$E$3:$EU$906,147,FALSE),"x")</f>
        <v>15</v>
      </c>
      <c r="K173" s="273">
        <v>-0.262500226</v>
      </c>
      <c r="L173" s="271">
        <v>5.93</v>
      </c>
      <c r="M173" s="272">
        <v>67</v>
      </c>
      <c r="N173" s="272">
        <v>43</v>
      </c>
      <c r="O173" s="272">
        <f>IFERROR(VLOOKUP(B173,'Core Indicators'!$E$3:$G$9906,3,FALSE),"x")</f>
        <v>19076000</v>
      </c>
      <c r="P173" s="272">
        <v>192530</v>
      </c>
      <c r="Q173" s="266"/>
      <c r="R173" s="266"/>
      <c r="S173" s="266"/>
      <c r="T173" s="266"/>
      <c r="U173" s="266"/>
      <c r="V173" s="266"/>
      <c r="W173" s="266"/>
      <c r="X173" s="266"/>
      <c r="Y173" s="266"/>
      <c r="Z173" s="266"/>
      <c r="AA173" s="266"/>
      <c r="AB173" s="266"/>
      <c r="AC173" s="266"/>
      <c r="AD173" s="266"/>
      <c r="AE173" s="266"/>
      <c r="AF173" s="266"/>
      <c r="AG173" s="266"/>
      <c r="AH173" s="266"/>
      <c r="AI173" s="266"/>
      <c r="AJ173" s="266"/>
      <c r="AK173" s="266"/>
      <c r="AL173" s="266"/>
      <c r="AM173" s="266"/>
      <c r="AN173" s="266"/>
      <c r="AO173" s="266"/>
      <c r="AP173" s="266"/>
      <c r="AQ173" s="266"/>
      <c r="AR173" s="266"/>
      <c r="AS173" s="266"/>
      <c r="AT173" s="266"/>
      <c r="AU173" s="266"/>
      <c r="AV173" s="266"/>
      <c r="AW173" s="266"/>
      <c r="AX173" s="266"/>
      <c r="AY173" s="266"/>
      <c r="AZ173" s="266"/>
      <c r="BA173" s="266"/>
      <c r="BB173" s="266"/>
      <c r="BC173" s="266"/>
      <c r="BD173" s="266"/>
      <c r="BE173" s="266"/>
      <c r="BF173" s="266"/>
      <c r="BG173" s="266"/>
      <c r="BH173" s="266"/>
      <c r="BI173" s="266"/>
      <c r="BJ173" s="266"/>
      <c r="BK173" s="266"/>
      <c r="BL173" s="266"/>
      <c r="BM173" s="266"/>
      <c r="BN173" s="266"/>
      <c r="BO173" s="266"/>
      <c r="BP173" s="266"/>
      <c r="BQ173" s="266"/>
      <c r="BR173" s="266"/>
      <c r="BS173" s="266"/>
      <c r="BT173" s="266"/>
      <c r="BU173" s="266"/>
      <c r="BV173" s="266"/>
      <c r="BW173" s="266"/>
      <c r="BX173" s="266"/>
      <c r="BY173" s="266"/>
      <c r="BZ173" s="266"/>
      <c r="CA173" s="266"/>
      <c r="CB173" s="266"/>
      <c r="CC173" s="266"/>
      <c r="CD173" s="266"/>
      <c r="CE173" s="266"/>
      <c r="CF173" s="266"/>
      <c r="CG173" s="266"/>
      <c r="CH173" s="266"/>
      <c r="CI173" s="266"/>
      <c r="CJ173" s="266"/>
      <c r="CK173" s="266"/>
      <c r="CL173" s="266"/>
      <c r="CM173" s="266"/>
      <c r="CN173" s="266"/>
      <c r="CO173" s="266"/>
      <c r="CP173" s="266"/>
      <c r="CQ173" s="266"/>
      <c r="CR173" s="266"/>
      <c r="CS173" s="266"/>
      <c r="CT173" s="266"/>
      <c r="CU173" s="266"/>
      <c r="CV173" s="266"/>
      <c r="CW173" s="266"/>
      <c r="CX173" s="266"/>
      <c r="CY173" s="266"/>
      <c r="CZ173" s="266"/>
      <c r="DA173" s="266"/>
      <c r="DB173" s="266"/>
      <c r="DC173" s="266"/>
      <c r="DD173" s="266"/>
      <c r="DE173" s="266"/>
      <c r="DF173" s="266"/>
      <c r="DG173" s="266"/>
      <c r="DH173" s="266"/>
      <c r="DI173" s="266"/>
      <c r="DJ173" s="266"/>
      <c r="DK173" s="266"/>
      <c r="DL173" s="266"/>
    </row>
    <row r="174" spans="1:116" x14ac:dyDescent="0.35">
      <c r="A174" s="267" t="s">
        <v>9709</v>
      </c>
      <c r="B174" s="268" t="s">
        <v>9710</v>
      </c>
      <c r="C174" s="271">
        <v>0.42649998649999998</v>
      </c>
      <c r="D174" s="272">
        <v>6</v>
      </c>
      <c r="E174" s="271">
        <v>0</v>
      </c>
      <c r="F174" s="271">
        <v>5.4666666670000001</v>
      </c>
      <c r="G174" s="271">
        <v>6.4907686399999998E-2</v>
      </c>
      <c r="H174" s="271" t="s">
        <v>17</v>
      </c>
      <c r="I174" s="272">
        <v>0</v>
      </c>
      <c r="J174" s="272" t="str">
        <f>IFERROR(VLOOKUP($B174,'Core Indicators'!$E$3:$EU$906,147,FALSE),"x")</f>
        <v>x</v>
      </c>
      <c r="K174" s="273">
        <v>1.779277682</v>
      </c>
      <c r="L174" s="271">
        <v>7.22</v>
      </c>
      <c r="M174" s="272">
        <v>48</v>
      </c>
      <c r="N174" s="272">
        <v>83</v>
      </c>
      <c r="O174" s="272" t="str">
        <f>IFERROR(VLOOKUP(B174,'Core Indicators'!$E$3:$G$9906,3,FALSE),"x")</f>
        <v>x</v>
      </c>
      <c r="P174" s="272">
        <v>718</v>
      </c>
      <c r="Q174" s="266"/>
      <c r="R174" s="266"/>
      <c r="S174" s="266"/>
      <c r="T174" s="266"/>
      <c r="U174" s="266"/>
      <c r="V174" s="266"/>
      <c r="W174" s="266"/>
      <c r="X174" s="266"/>
      <c r="Y174" s="266"/>
      <c r="Z174" s="266"/>
      <c r="AA174" s="266"/>
      <c r="AB174" s="266"/>
      <c r="AC174" s="266"/>
      <c r="AD174" s="266"/>
      <c r="AE174" s="266"/>
      <c r="AF174" s="266"/>
      <c r="AG174" s="266"/>
      <c r="AH174" s="266"/>
      <c r="AI174" s="266"/>
      <c r="AJ174" s="266"/>
      <c r="AK174" s="266"/>
      <c r="AL174" s="266"/>
      <c r="AM174" s="266"/>
      <c r="AN174" s="266"/>
      <c r="AO174" s="266"/>
      <c r="AP174" s="266"/>
      <c r="AQ174" s="266"/>
      <c r="AR174" s="266"/>
      <c r="AS174" s="266"/>
      <c r="AT174" s="266"/>
      <c r="AU174" s="266"/>
      <c r="AV174" s="266"/>
      <c r="AW174" s="266"/>
      <c r="AX174" s="266"/>
      <c r="AY174" s="266"/>
      <c r="AZ174" s="266"/>
      <c r="BA174" s="266"/>
      <c r="BB174" s="266"/>
      <c r="BC174" s="266"/>
      <c r="BD174" s="266"/>
      <c r="BE174" s="266"/>
      <c r="BF174" s="266"/>
      <c r="BG174" s="266"/>
      <c r="BH174" s="266"/>
      <c r="BI174" s="266"/>
      <c r="BJ174" s="266"/>
      <c r="BK174" s="266"/>
      <c r="BL174" s="266"/>
      <c r="BM174" s="266"/>
      <c r="BN174" s="266"/>
      <c r="BO174" s="266"/>
      <c r="BP174" s="266"/>
      <c r="BQ174" s="266"/>
      <c r="BR174" s="266"/>
      <c r="BS174" s="266"/>
      <c r="BT174" s="266"/>
      <c r="BU174" s="266"/>
      <c r="BV174" s="266"/>
      <c r="BW174" s="266"/>
      <c r="BX174" s="266"/>
      <c r="BY174" s="266"/>
      <c r="BZ174" s="266"/>
      <c r="CA174" s="266"/>
      <c r="CB174" s="266"/>
      <c r="CC174" s="266"/>
      <c r="CD174" s="266"/>
      <c r="CE174" s="266"/>
      <c r="CF174" s="266"/>
      <c r="CG174" s="266"/>
      <c r="CH174" s="266"/>
      <c r="CI174" s="266"/>
      <c r="CJ174" s="266"/>
      <c r="CK174" s="266"/>
      <c r="CL174" s="266"/>
      <c r="CM174" s="266"/>
      <c r="CN174" s="266"/>
      <c r="CO174" s="266"/>
      <c r="CP174" s="266"/>
      <c r="CQ174" s="266"/>
      <c r="CR174" s="266"/>
      <c r="CS174" s="266"/>
      <c r="CT174" s="266"/>
      <c r="CU174" s="266"/>
      <c r="CV174" s="266"/>
      <c r="CW174" s="266"/>
      <c r="CX174" s="266"/>
      <c r="CY174" s="266"/>
      <c r="CZ174" s="266"/>
      <c r="DA174" s="266"/>
      <c r="DB174" s="266"/>
      <c r="DC174" s="266"/>
      <c r="DD174" s="266"/>
      <c r="DE174" s="266"/>
      <c r="DF174" s="266"/>
      <c r="DG174" s="266"/>
      <c r="DH174" s="266"/>
      <c r="DI174" s="266"/>
      <c r="DJ174" s="266"/>
      <c r="DK174" s="266"/>
      <c r="DL174" s="266"/>
    </row>
    <row r="175" spans="1:116" x14ac:dyDescent="0.35">
      <c r="A175" s="267" t="s">
        <v>9711</v>
      </c>
      <c r="B175" s="268" t="s">
        <v>9712</v>
      </c>
      <c r="C175" s="271">
        <v>0</v>
      </c>
      <c r="D175" s="272">
        <v>12</v>
      </c>
      <c r="E175" s="271">
        <v>0</v>
      </c>
      <c r="F175" s="271" t="s">
        <v>17</v>
      </c>
      <c r="G175" s="271" t="s">
        <v>17</v>
      </c>
      <c r="H175" s="271">
        <v>37.1</v>
      </c>
      <c r="I175" s="272">
        <v>0</v>
      </c>
      <c r="J175" s="272" t="str">
        <f>IFERROR(VLOOKUP($B175,'Core Indicators'!$E$3:$EU$906,147,FALSE),"x")</f>
        <v>x</v>
      </c>
      <c r="K175" s="273">
        <v>-0.24193236200000001</v>
      </c>
      <c r="L175" s="271" t="s">
        <v>17</v>
      </c>
      <c r="M175" s="272">
        <v>75</v>
      </c>
      <c r="N175" s="272">
        <v>43</v>
      </c>
      <c r="O175" s="272" t="str">
        <f>IFERROR(VLOOKUP(B175,'Core Indicators'!$E$3:$G$9906,3,FALSE),"x")</f>
        <v>x</v>
      </c>
      <c r="P175" s="272">
        <v>27990</v>
      </c>
      <c r="Q175" s="266"/>
      <c r="R175" s="266"/>
      <c r="S175" s="266"/>
      <c r="T175" s="266"/>
      <c r="U175" s="266"/>
      <c r="V175" s="266"/>
      <c r="W175" s="266"/>
      <c r="X175" s="266"/>
      <c r="Y175" s="266"/>
      <c r="Z175" s="266"/>
      <c r="AA175" s="266"/>
      <c r="AB175" s="266"/>
      <c r="AC175" s="266"/>
      <c r="AD175" s="266"/>
      <c r="AE175" s="266"/>
      <c r="AF175" s="266"/>
      <c r="AG175" s="266"/>
      <c r="AH175" s="266"/>
      <c r="AI175" s="266"/>
      <c r="AJ175" s="266"/>
      <c r="AK175" s="266"/>
      <c r="AL175" s="266"/>
      <c r="AM175" s="266"/>
      <c r="AN175" s="266"/>
      <c r="AO175" s="266"/>
      <c r="AP175" s="266"/>
      <c r="AQ175" s="266"/>
      <c r="AR175" s="266"/>
      <c r="AS175" s="266"/>
      <c r="AT175" s="266"/>
      <c r="AU175" s="266"/>
      <c r="AV175" s="266"/>
      <c r="AW175" s="266"/>
      <c r="AX175" s="266"/>
      <c r="AY175" s="266"/>
      <c r="AZ175" s="266"/>
      <c r="BA175" s="266"/>
      <c r="BB175" s="266"/>
      <c r="BC175" s="266"/>
      <c r="BD175" s="266"/>
      <c r="BE175" s="266"/>
      <c r="BF175" s="266"/>
      <c r="BG175" s="266"/>
      <c r="BH175" s="266"/>
      <c r="BI175" s="266"/>
      <c r="BJ175" s="266"/>
      <c r="BK175" s="266"/>
      <c r="BL175" s="266"/>
      <c r="BM175" s="266"/>
      <c r="BN175" s="266"/>
      <c r="BO175" s="266"/>
      <c r="BP175" s="266"/>
      <c r="BQ175" s="266"/>
      <c r="BR175" s="266"/>
      <c r="BS175" s="266"/>
      <c r="BT175" s="266"/>
      <c r="BU175" s="266"/>
      <c r="BV175" s="266"/>
      <c r="BW175" s="266"/>
      <c r="BX175" s="266"/>
      <c r="BY175" s="266"/>
      <c r="BZ175" s="266"/>
      <c r="CA175" s="266"/>
      <c r="CB175" s="266"/>
      <c r="CC175" s="266"/>
      <c r="CD175" s="266"/>
      <c r="CE175" s="266"/>
      <c r="CF175" s="266"/>
      <c r="CG175" s="266"/>
      <c r="CH175" s="266"/>
      <c r="CI175" s="266"/>
      <c r="CJ175" s="266"/>
      <c r="CK175" s="266"/>
      <c r="CL175" s="266"/>
      <c r="CM175" s="266"/>
      <c r="CN175" s="266"/>
      <c r="CO175" s="266"/>
      <c r="CP175" s="266"/>
      <c r="CQ175" s="266"/>
      <c r="CR175" s="266"/>
      <c r="CS175" s="266"/>
      <c r="CT175" s="266"/>
      <c r="CU175" s="266"/>
      <c r="CV175" s="266"/>
      <c r="CW175" s="266"/>
      <c r="CX175" s="266"/>
      <c r="CY175" s="266"/>
      <c r="CZ175" s="266"/>
      <c r="DA175" s="266"/>
      <c r="DB175" s="266"/>
      <c r="DC175" s="266"/>
      <c r="DD175" s="266"/>
      <c r="DE175" s="266"/>
      <c r="DF175" s="266"/>
      <c r="DG175" s="266"/>
      <c r="DH175" s="266"/>
      <c r="DI175" s="266"/>
      <c r="DJ175" s="266"/>
      <c r="DK175" s="266"/>
      <c r="DL175" s="266"/>
    </row>
    <row r="176" spans="1:116" x14ac:dyDescent="0.35">
      <c r="A176" s="267" t="s">
        <v>9713</v>
      </c>
      <c r="B176" s="268" t="s">
        <v>9714</v>
      </c>
      <c r="C176" s="271">
        <v>0.8110999861</v>
      </c>
      <c r="D176" s="272">
        <v>7</v>
      </c>
      <c r="E176" s="271">
        <v>0.37</v>
      </c>
      <c r="F176" s="271">
        <v>5.85</v>
      </c>
      <c r="G176" s="271">
        <v>0.64374360080000004</v>
      </c>
      <c r="H176" s="271">
        <v>35.700000000000003</v>
      </c>
      <c r="I176" s="272">
        <v>3</v>
      </c>
      <c r="J176" s="272" t="str">
        <f>IFERROR(VLOOKUP($B176,'Core Indicators'!$E$3:$EU$906,147,FALSE),"x")</f>
        <v>x</v>
      </c>
      <c r="K176" s="273">
        <v>-0.82864892499999998</v>
      </c>
      <c r="L176" s="271">
        <v>5.05</v>
      </c>
      <c r="M176" s="272">
        <v>60</v>
      </c>
      <c r="N176" s="272">
        <v>35</v>
      </c>
      <c r="O176" s="272" t="str">
        <f>IFERROR(VLOOKUP(B176,'Core Indicators'!$E$3:$G$9906,3,FALSE),"x")</f>
        <v>x</v>
      </c>
      <c r="P176" s="272">
        <v>72180</v>
      </c>
      <c r="Q176" s="266"/>
      <c r="R176" s="266"/>
      <c r="S176" s="266"/>
      <c r="T176" s="266"/>
      <c r="U176" s="266"/>
      <c r="V176" s="266"/>
      <c r="W176" s="266"/>
      <c r="X176" s="266"/>
      <c r="Y176" s="266"/>
      <c r="Z176" s="266"/>
      <c r="AA176" s="266"/>
      <c r="AB176" s="266"/>
      <c r="AC176" s="266"/>
      <c r="AD176" s="266"/>
      <c r="AE176" s="266"/>
      <c r="AF176" s="266"/>
      <c r="AG176" s="266"/>
      <c r="AH176" s="266"/>
      <c r="AI176" s="266"/>
      <c r="AJ176" s="266"/>
      <c r="AK176" s="266"/>
      <c r="AL176" s="266"/>
      <c r="AM176" s="266"/>
      <c r="AN176" s="266"/>
      <c r="AO176" s="266"/>
      <c r="AP176" s="266"/>
      <c r="AQ176" s="266"/>
      <c r="AR176" s="266"/>
      <c r="AS176" s="266"/>
      <c r="AT176" s="266"/>
      <c r="AU176" s="266"/>
      <c r="AV176" s="266"/>
      <c r="AW176" s="266"/>
      <c r="AX176" s="266"/>
      <c r="AY176" s="266"/>
      <c r="AZ176" s="266"/>
      <c r="BA176" s="266"/>
      <c r="BB176" s="266"/>
      <c r="BC176" s="266"/>
      <c r="BD176" s="266"/>
      <c r="BE176" s="266"/>
      <c r="BF176" s="266"/>
      <c r="BG176" s="266"/>
      <c r="BH176" s="266"/>
      <c r="BI176" s="266"/>
      <c r="BJ176" s="266"/>
      <c r="BK176" s="266"/>
      <c r="BL176" s="266"/>
      <c r="BM176" s="266"/>
      <c r="BN176" s="266"/>
      <c r="BO176" s="266"/>
      <c r="BP176" s="266"/>
      <c r="BQ176" s="266"/>
      <c r="BR176" s="266"/>
      <c r="BS176" s="266"/>
      <c r="BT176" s="266"/>
      <c r="BU176" s="266"/>
      <c r="BV176" s="266"/>
      <c r="BW176" s="266"/>
      <c r="BX176" s="266"/>
      <c r="BY176" s="266"/>
      <c r="BZ176" s="266"/>
      <c r="CA176" s="266"/>
      <c r="CB176" s="266"/>
      <c r="CC176" s="266"/>
      <c r="CD176" s="266"/>
      <c r="CE176" s="266"/>
      <c r="CF176" s="266"/>
      <c r="CG176" s="266"/>
      <c r="CH176" s="266"/>
      <c r="CI176" s="266"/>
      <c r="CJ176" s="266"/>
      <c r="CK176" s="266"/>
      <c r="CL176" s="266"/>
      <c r="CM176" s="266"/>
      <c r="CN176" s="266"/>
      <c r="CO176" s="266"/>
      <c r="CP176" s="266"/>
      <c r="CQ176" s="266"/>
      <c r="CR176" s="266"/>
      <c r="CS176" s="266"/>
      <c r="CT176" s="266"/>
      <c r="CU176" s="266"/>
      <c r="CV176" s="266"/>
      <c r="CW176" s="266"/>
      <c r="CX176" s="266"/>
      <c r="CY176" s="266"/>
      <c r="CZ176" s="266"/>
      <c r="DA176" s="266"/>
      <c r="DB176" s="266"/>
      <c r="DC176" s="266"/>
      <c r="DD176" s="266"/>
      <c r="DE176" s="266"/>
      <c r="DF176" s="266"/>
      <c r="DG176" s="266"/>
      <c r="DH176" s="266"/>
      <c r="DI176" s="266"/>
      <c r="DJ176" s="266"/>
      <c r="DK176" s="266"/>
      <c r="DL176" s="266"/>
    </row>
    <row r="177" spans="1:116" x14ac:dyDescent="0.35">
      <c r="A177" s="267" t="s">
        <v>2977</v>
      </c>
      <c r="B177" s="268" t="s">
        <v>9715</v>
      </c>
      <c r="C177" s="271">
        <v>0.18000004259999999</v>
      </c>
      <c r="D177" s="272">
        <v>12</v>
      </c>
      <c r="E177" s="271">
        <v>0</v>
      </c>
      <c r="F177" s="271">
        <v>5.266666667</v>
      </c>
      <c r="G177" s="271">
        <v>0.3970940348</v>
      </c>
      <c r="H177" s="271">
        <v>38.799999999999997</v>
      </c>
      <c r="I177" s="272">
        <v>3</v>
      </c>
      <c r="J177" s="272">
        <f>IFERROR(VLOOKUP($B177,'Core Indicators'!$E$3:$EU$906,147,FALSE),"x")</f>
        <v>12</v>
      </c>
      <c r="K177" s="273">
        <v>-0.74135392899999997</v>
      </c>
      <c r="L177" s="271">
        <v>5.69</v>
      </c>
      <c r="M177" s="272">
        <v>53</v>
      </c>
      <c r="N177" s="272">
        <v>31</v>
      </c>
      <c r="O177" s="272">
        <f>IFERROR(VLOOKUP(B177,'Core Indicators'!$E$3:$G$9906,3,FALSE),"x")</f>
        <v>6400000</v>
      </c>
      <c r="P177" s="272">
        <v>20720</v>
      </c>
      <c r="Q177" s="266"/>
      <c r="R177" s="266"/>
      <c r="S177" s="266"/>
      <c r="T177" s="266"/>
      <c r="U177" s="266"/>
      <c r="V177" s="266"/>
      <c r="W177" s="266"/>
      <c r="X177" s="266"/>
      <c r="Y177" s="266"/>
      <c r="Z177" s="266"/>
      <c r="AA177" s="266"/>
      <c r="AB177" s="266"/>
      <c r="AC177" s="266"/>
      <c r="AD177" s="266"/>
      <c r="AE177" s="266"/>
      <c r="AF177" s="266"/>
      <c r="AG177" s="266"/>
      <c r="AH177" s="266"/>
      <c r="AI177" s="266"/>
      <c r="AJ177" s="266"/>
      <c r="AK177" s="266"/>
      <c r="AL177" s="266"/>
      <c r="AM177" s="266"/>
      <c r="AN177" s="266"/>
      <c r="AO177" s="266"/>
      <c r="AP177" s="266"/>
      <c r="AQ177" s="266"/>
      <c r="AR177" s="266"/>
      <c r="AS177" s="266"/>
      <c r="AT177" s="266"/>
      <c r="AU177" s="266"/>
      <c r="AV177" s="266"/>
      <c r="AW177" s="266"/>
      <c r="AX177" s="266"/>
      <c r="AY177" s="266"/>
      <c r="AZ177" s="266"/>
      <c r="BA177" s="266"/>
      <c r="BB177" s="266"/>
      <c r="BC177" s="266"/>
      <c r="BD177" s="266"/>
      <c r="BE177" s="266"/>
      <c r="BF177" s="266"/>
      <c r="BG177" s="266"/>
      <c r="BH177" s="266"/>
      <c r="BI177" s="266"/>
      <c r="BJ177" s="266"/>
      <c r="BK177" s="266"/>
      <c r="BL177" s="266"/>
      <c r="BM177" s="266"/>
      <c r="BN177" s="266"/>
      <c r="BO177" s="266"/>
      <c r="BP177" s="266"/>
      <c r="BQ177" s="266"/>
      <c r="BR177" s="266"/>
      <c r="BS177" s="266"/>
      <c r="BT177" s="266"/>
      <c r="BU177" s="266"/>
      <c r="BV177" s="266"/>
      <c r="BW177" s="266"/>
      <c r="BX177" s="266"/>
      <c r="BY177" s="266"/>
      <c r="BZ177" s="266"/>
      <c r="CA177" s="266"/>
      <c r="CB177" s="266"/>
      <c r="CC177" s="266"/>
      <c r="CD177" s="266"/>
      <c r="CE177" s="266"/>
      <c r="CF177" s="266"/>
      <c r="CG177" s="266"/>
      <c r="CH177" s="266"/>
      <c r="CI177" s="266"/>
      <c r="CJ177" s="266"/>
      <c r="CK177" s="266"/>
      <c r="CL177" s="266"/>
      <c r="CM177" s="266"/>
      <c r="CN177" s="266"/>
      <c r="CO177" s="266"/>
      <c r="CP177" s="266"/>
      <c r="CQ177" s="266"/>
      <c r="CR177" s="266"/>
      <c r="CS177" s="266"/>
      <c r="CT177" s="266"/>
      <c r="CU177" s="266"/>
      <c r="CV177" s="266"/>
      <c r="CW177" s="266"/>
      <c r="CX177" s="266"/>
      <c r="CY177" s="266"/>
      <c r="CZ177" s="266"/>
      <c r="DA177" s="266"/>
      <c r="DB177" s="266"/>
      <c r="DC177" s="266"/>
      <c r="DD177" s="266"/>
      <c r="DE177" s="266"/>
      <c r="DF177" s="266"/>
      <c r="DG177" s="266"/>
      <c r="DH177" s="266"/>
      <c r="DI177" s="266"/>
      <c r="DJ177" s="266"/>
      <c r="DK177" s="266"/>
      <c r="DL177" s="266"/>
    </row>
    <row r="178" spans="1:116" x14ac:dyDescent="0.35">
      <c r="A178" s="267" t="s">
        <v>9716</v>
      </c>
      <c r="B178" s="268" t="s">
        <v>9717</v>
      </c>
      <c r="C178" s="271" t="s">
        <v>17</v>
      </c>
      <c r="D178" s="272" t="s">
        <v>17</v>
      </c>
      <c r="E178" s="271" t="s">
        <v>17</v>
      </c>
      <c r="F178" s="271" t="s">
        <v>17</v>
      </c>
      <c r="G178" s="271" t="s">
        <v>17</v>
      </c>
      <c r="H178" s="271" t="s">
        <v>17</v>
      </c>
      <c r="I178" s="272" t="s">
        <v>17</v>
      </c>
      <c r="J178" s="272" t="str">
        <f>IFERROR(VLOOKUP($B178,'Core Indicators'!$E$3:$EU$906,147,FALSE),"x")</f>
        <v>x</v>
      </c>
      <c r="K178" s="273">
        <v>1.7497817280000001</v>
      </c>
      <c r="L178" s="271" t="s">
        <v>17</v>
      </c>
      <c r="M178" s="272">
        <v>97</v>
      </c>
      <c r="N178" s="272" t="s">
        <v>17</v>
      </c>
      <c r="O178" s="272" t="str">
        <f>IFERROR(VLOOKUP(B178,'Core Indicators'!$E$3:$G$9906,3,FALSE),"x")</f>
        <v>x</v>
      </c>
      <c r="P178" s="272" t="s">
        <v>17</v>
      </c>
      <c r="Q178" s="266"/>
      <c r="R178" s="266"/>
      <c r="S178" s="266"/>
      <c r="T178" s="266"/>
      <c r="U178" s="266"/>
      <c r="V178" s="266"/>
      <c r="W178" s="266"/>
      <c r="X178" s="266"/>
      <c r="Y178" s="266"/>
      <c r="Z178" s="266"/>
      <c r="AA178" s="266"/>
      <c r="AB178" s="266"/>
      <c r="AC178" s="266"/>
      <c r="AD178" s="266"/>
      <c r="AE178" s="266"/>
      <c r="AF178" s="266"/>
      <c r="AG178" s="266"/>
      <c r="AH178" s="266"/>
      <c r="AI178" s="266"/>
      <c r="AJ178" s="266"/>
      <c r="AK178" s="266"/>
      <c r="AL178" s="266"/>
      <c r="AM178" s="266"/>
      <c r="AN178" s="266"/>
      <c r="AO178" s="266"/>
      <c r="AP178" s="266"/>
      <c r="AQ178" s="266"/>
      <c r="AR178" s="266"/>
      <c r="AS178" s="266"/>
      <c r="AT178" s="266"/>
      <c r="AU178" s="266"/>
      <c r="AV178" s="266"/>
      <c r="AW178" s="266"/>
      <c r="AX178" s="266"/>
      <c r="AY178" s="266"/>
      <c r="AZ178" s="266"/>
      <c r="BA178" s="266"/>
      <c r="BB178" s="266"/>
      <c r="BC178" s="266"/>
      <c r="BD178" s="266"/>
      <c r="BE178" s="266"/>
      <c r="BF178" s="266"/>
      <c r="BG178" s="266"/>
      <c r="BH178" s="266"/>
      <c r="BI178" s="266"/>
      <c r="BJ178" s="266"/>
      <c r="BK178" s="266"/>
      <c r="BL178" s="266"/>
      <c r="BM178" s="266"/>
      <c r="BN178" s="266"/>
      <c r="BO178" s="266"/>
      <c r="BP178" s="266"/>
      <c r="BQ178" s="266"/>
      <c r="BR178" s="266"/>
      <c r="BS178" s="266"/>
      <c r="BT178" s="266"/>
      <c r="BU178" s="266"/>
      <c r="BV178" s="266"/>
      <c r="BW178" s="266"/>
      <c r="BX178" s="266"/>
      <c r="BY178" s="266"/>
      <c r="BZ178" s="266"/>
      <c r="CA178" s="266"/>
      <c r="CB178" s="266"/>
      <c r="CC178" s="266"/>
      <c r="CD178" s="266"/>
      <c r="CE178" s="266"/>
      <c r="CF178" s="266"/>
      <c r="CG178" s="266"/>
      <c r="CH178" s="266"/>
      <c r="CI178" s="266"/>
      <c r="CJ178" s="266"/>
      <c r="CK178" s="266"/>
      <c r="CL178" s="266"/>
      <c r="CM178" s="266"/>
      <c r="CN178" s="266"/>
      <c r="CO178" s="266"/>
      <c r="CP178" s="266"/>
      <c r="CQ178" s="266"/>
      <c r="CR178" s="266"/>
      <c r="CS178" s="266"/>
      <c r="CT178" s="266"/>
      <c r="CU178" s="266"/>
      <c r="CV178" s="266"/>
      <c r="CW178" s="266"/>
      <c r="CX178" s="266"/>
      <c r="CY178" s="266"/>
      <c r="CZ178" s="266"/>
      <c r="DA178" s="266"/>
      <c r="DB178" s="266"/>
      <c r="DC178" s="266"/>
      <c r="DD178" s="266"/>
      <c r="DE178" s="266"/>
      <c r="DF178" s="266"/>
      <c r="DG178" s="266"/>
      <c r="DH178" s="266"/>
      <c r="DI178" s="266"/>
      <c r="DJ178" s="266"/>
      <c r="DK178" s="266"/>
      <c r="DL178" s="266"/>
    </row>
    <row r="179" spans="1:116" x14ac:dyDescent="0.35">
      <c r="A179" s="267" t="s">
        <v>1103</v>
      </c>
      <c r="B179" s="268" t="s">
        <v>9718</v>
      </c>
      <c r="C179" s="271">
        <v>0</v>
      </c>
      <c r="D179" s="272" t="s">
        <v>17</v>
      </c>
      <c r="E179" s="271">
        <v>0</v>
      </c>
      <c r="F179" s="271">
        <v>1.683333333</v>
      </c>
      <c r="G179" s="271" t="s">
        <v>17</v>
      </c>
      <c r="H179" s="271">
        <v>36.799999999999997</v>
      </c>
      <c r="I179" s="272">
        <v>5</v>
      </c>
      <c r="J179" s="272">
        <f>IFERROR(VLOOKUP($B179,'Core Indicators'!$E$3:$EU$906,147,FALSE),"x")</f>
        <v>2584</v>
      </c>
      <c r="K179" s="273">
        <v>-2.2868554589999999</v>
      </c>
      <c r="L179" s="271">
        <v>1.72</v>
      </c>
      <c r="M179" s="272">
        <v>8</v>
      </c>
      <c r="N179" s="272">
        <v>11</v>
      </c>
      <c r="O179" s="272">
        <f>IFERROR(VLOOKUP(B179,'Core Indicators'!$E$3:$G$9906,3,FALSE),"x")</f>
        <v>19280000</v>
      </c>
      <c r="P179" s="272">
        <v>627340</v>
      </c>
      <c r="Q179" s="266"/>
      <c r="R179" s="266"/>
      <c r="S179" s="266"/>
      <c r="T179" s="266"/>
      <c r="U179" s="266"/>
      <c r="V179" s="266"/>
      <c r="W179" s="266"/>
      <c r="X179" s="266"/>
      <c r="Y179" s="266"/>
      <c r="Z179" s="266"/>
      <c r="AA179" s="266"/>
      <c r="AB179" s="266"/>
      <c r="AC179" s="266"/>
      <c r="AD179" s="266"/>
      <c r="AE179" s="266"/>
      <c r="AF179" s="266"/>
      <c r="AG179" s="266"/>
      <c r="AH179" s="266"/>
      <c r="AI179" s="266"/>
      <c r="AJ179" s="266"/>
      <c r="AK179" s="266"/>
      <c r="AL179" s="266"/>
      <c r="AM179" s="266"/>
      <c r="AN179" s="266"/>
      <c r="AO179" s="266"/>
      <c r="AP179" s="266"/>
      <c r="AQ179" s="266"/>
      <c r="AR179" s="266"/>
      <c r="AS179" s="266"/>
      <c r="AT179" s="266"/>
      <c r="AU179" s="266"/>
      <c r="AV179" s="266"/>
      <c r="AW179" s="266"/>
      <c r="AX179" s="266"/>
      <c r="AY179" s="266"/>
      <c r="AZ179" s="266"/>
      <c r="BA179" s="266"/>
      <c r="BB179" s="266"/>
      <c r="BC179" s="266"/>
      <c r="BD179" s="266"/>
      <c r="BE179" s="266"/>
      <c r="BF179" s="266"/>
      <c r="BG179" s="266"/>
      <c r="BH179" s="266"/>
      <c r="BI179" s="266"/>
      <c r="BJ179" s="266"/>
      <c r="BK179" s="266"/>
      <c r="BL179" s="266"/>
      <c r="BM179" s="266"/>
      <c r="BN179" s="266"/>
      <c r="BO179" s="266"/>
      <c r="BP179" s="266"/>
      <c r="BQ179" s="266"/>
      <c r="BR179" s="266"/>
      <c r="BS179" s="266"/>
      <c r="BT179" s="266"/>
      <c r="BU179" s="266"/>
      <c r="BV179" s="266"/>
      <c r="BW179" s="266"/>
      <c r="BX179" s="266"/>
      <c r="BY179" s="266"/>
      <c r="BZ179" s="266"/>
      <c r="CA179" s="266"/>
      <c r="CB179" s="266"/>
      <c r="CC179" s="266"/>
      <c r="CD179" s="266"/>
      <c r="CE179" s="266"/>
      <c r="CF179" s="266"/>
      <c r="CG179" s="266"/>
      <c r="CH179" s="266"/>
      <c r="CI179" s="266"/>
      <c r="CJ179" s="266"/>
      <c r="CK179" s="266"/>
      <c r="CL179" s="266"/>
      <c r="CM179" s="266"/>
      <c r="CN179" s="266"/>
      <c r="CO179" s="266"/>
      <c r="CP179" s="266"/>
      <c r="CQ179" s="266"/>
      <c r="CR179" s="266"/>
      <c r="CS179" s="266"/>
      <c r="CT179" s="266"/>
      <c r="CU179" s="266"/>
      <c r="CV179" s="266"/>
      <c r="CW179" s="266"/>
      <c r="CX179" s="266"/>
      <c r="CY179" s="266"/>
      <c r="CZ179" s="266"/>
      <c r="DA179" s="266"/>
      <c r="DB179" s="266"/>
      <c r="DC179" s="266"/>
      <c r="DD179" s="266"/>
      <c r="DE179" s="266"/>
      <c r="DF179" s="266"/>
      <c r="DG179" s="266"/>
      <c r="DH179" s="266"/>
      <c r="DI179" s="266"/>
      <c r="DJ179" s="266"/>
      <c r="DK179" s="266"/>
      <c r="DL179" s="266"/>
    </row>
    <row r="180" spans="1:116" x14ac:dyDescent="0.35">
      <c r="A180" s="267" t="s">
        <v>9719</v>
      </c>
      <c r="B180" s="268" t="s">
        <v>9720</v>
      </c>
      <c r="C180" s="271">
        <v>0.29583300080000002</v>
      </c>
      <c r="D180" s="272">
        <v>8</v>
      </c>
      <c r="E180" s="271">
        <v>0</v>
      </c>
      <c r="F180" s="271">
        <v>6.05</v>
      </c>
      <c r="G180" s="271">
        <v>0.16149411559999999</v>
      </c>
      <c r="H180" s="271">
        <v>36.200000000000003</v>
      </c>
      <c r="I180" s="272">
        <v>3</v>
      </c>
      <c r="J180" s="272" t="str">
        <f>IFERROR(VLOOKUP($B180,'Core Indicators'!$E$3:$EU$906,147,FALSE),"x")</f>
        <v>x</v>
      </c>
      <c r="K180" s="273">
        <v>-0.113290347</v>
      </c>
      <c r="L180" s="271">
        <v>6.35</v>
      </c>
      <c r="M180" s="272">
        <v>57</v>
      </c>
      <c r="N180" s="272">
        <v>36</v>
      </c>
      <c r="O180" s="272" t="str">
        <f>IFERROR(VLOOKUP(B180,'Core Indicators'!$E$3:$G$9906,3,FALSE),"x")</f>
        <v>x</v>
      </c>
      <c r="P180" s="272">
        <v>84090</v>
      </c>
      <c r="Q180" s="266"/>
      <c r="R180" s="266"/>
      <c r="S180" s="266"/>
      <c r="T180" s="266"/>
      <c r="U180" s="266"/>
      <c r="V180" s="266"/>
      <c r="W180" s="266"/>
      <c r="X180" s="266"/>
      <c r="Y180" s="266"/>
      <c r="Z180" s="266"/>
      <c r="AA180" s="266"/>
      <c r="AB180" s="266"/>
      <c r="AC180" s="266"/>
      <c r="AD180" s="266"/>
      <c r="AE180" s="266"/>
      <c r="AF180" s="266"/>
      <c r="AG180" s="266"/>
      <c r="AH180" s="266"/>
      <c r="AI180" s="266"/>
      <c r="AJ180" s="266"/>
      <c r="AK180" s="266"/>
      <c r="AL180" s="266"/>
      <c r="AM180" s="266"/>
      <c r="AN180" s="266"/>
      <c r="AO180" s="266"/>
      <c r="AP180" s="266"/>
      <c r="AQ180" s="266"/>
      <c r="AR180" s="266"/>
      <c r="AS180" s="266"/>
      <c r="AT180" s="266"/>
      <c r="AU180" s="266"/>
      <c r="AV180" s="266"/>
      <c r="AW180" s="266"/>
      <c r="AX180" s="266"/>
      <c r="AY180" s="266"/>
      <c r="AZ180" s="266"/>
      <c r="BA180" s="266"/>
      <c r="BB180" s="266"/>
      <c r="BC180" s="266"/>
      <c r="BD180" s="266"/>
      <c r="BE180" s="266"/>
      <c r="BF180" s="266"/>
      <c r="BG180" s="266"/>
      <c r="BH180" s="266"/>
      <c r="BI180" s="266"/>
      <c r="BJ180" s="266"/>
      <c r="BK180" s="266"/>
      <c r="BL180" s="266"/>
      <c r="BM180" s="266"/>
      <c r="BN180" s="266"/>
      <c r="BO180" s="266"/>
      <c r="BP180" s="266"/>
      <c r="BQ180" s="266"/>
      <c r="BR180" s="266"/>
      <c r="BS180" s="266"/>
      <c r="BT180" s="266"/>
      <c r="BU180" s="266"/>
      <c r="BV180" s="266"/>
      <c r="BW180" s="266"/>
      <c r="BX180" s="266"/>
      <c r="BY180" s="266"/>
      <c r="BZ180" s="266"/>
      <c r="CA180" s="266"/>
      <c r="CB180" s="266"/>
      <c r="CC180" s="266"/>
      <c r="CD180" s="266"/>
      <c r="CE180" s="266"/>
      <c r="CF180" s="266"/>
      <c r="CG180" s="266"/>
      <c r="CH180" s="266"/>
      <c r="CI180" s="266"/>
      <c r="CJ180" s="266"/>
      <c r="CK180" s="266"/>
      <c r="CL180" s="266"/>
      <c r="CM180" s="266"/>
      <c r="CN180" s="266"/>
      <c r="CO180" s="266"/>
      <c r="CP180" s="266"/>
      <c r="CQ180" s="266"/>
      <c r="CR180" s="266"/>
      <c r="CS180" s="266"/>
      <c r="CT180" s="266"/>
      <c r="CU180" s="266"/>
      <c r="CV180" s="266"/>
      <c r="CW180" s="266"/>
      <c r="CX180" s="266"/>
      <c r="CY180" s="266"/>
      <c r="CZ180" s="266"/>
      <c r="DA180" s="266"/>
      <c r="DB180" s="266"/>
      <c r="DC180" s="266"/>
      <c r="DD180" s="266"/>
      <c r="DE180" s="266"/>
      <c r="DF180" s="266"/>
      <c r="DG180" s="266"/>
      <c r="DH180" s="266"/>
      <c r="DI180" s="266"/>
      <c r="DJ180" s="266"/>
      <c r="DK180" s="266"/>
      <c r="DL180" s="266"/>
    </row>
    <row r="181" spans="1:116" x14ac:dyDescent="0.35">
      <c r="A181" s="267" t="s">
        <v>2290</v>
      </c>
      <c r="B181" s="268" t="s">
        <v>9721</v>
      </c>
      <c r="C181" s="271">
        <v>0.77907274400000004</v>
      </c>
      <c r="D181" s="272">
        <v>10</v>
      </c>
      <c r="E181" s="271">
        <v>0</v>
      </c>
      <c r="F181" s="271">
        <v>2.6166666670000001</v>
      </c>
      <c r="G181" s="271" t="s">
        <v>17</v>
      </c>
      <c r="H181" s="271">
        <v>44.1</v>
      </c>
      <c r="I181" s="272">
        <v>5</v>
      </c>
      <c r="J181" s="272">
        <f>IFERROR(VLOOKUP($B181,'Core Indicators'!$E$3:$EU$906,147,FALSE),"x")</f>
        <v>742</v>
      </c>
      <c r="K181" s="273">
        <v>-2.0554490090000002</v>
      </c>
      <c r="L181" s="271">
        <v>2.27</v>
      </c>
      <c r="M181" s="272">
        <v>1</v>
      </c>
      <c r="N181" s="272">
        <v>13</v>
      </c>
      <c r="O181" s="272">
        <f>IFERROR(VLOOKUP(B181,'Core Indicators'!$E$3:$G$9906,3,FALSE),"x")</f>
        <v>13400000</v>
      </c>
      <c r="P181" s="272">
        <v>631930</v>
      </c>
      <c r="Q181" s="266"/>
      <c r="R181" s="266"/>
      <c r="S181" s="266"/>
      <c r="T181" s="266"/>
      <c r="U181" s="266"/>
      <c r="V181" s="266"/>
      <c r="W181" s="266"/>
      <c r="X181" s="266"/>
      <c r="Y181" s="266"/>
      <c r="Z181" s="266"/>
      <c r="AA181" s="266"/>
      <c r="AB181" s="266"/>
      <c r="AC181" s="266"/>
      <c r="AD181" s="266"/>
      <c r="AE181" s="266"/>
      <c r="AF181" s="266"/>
      <c r="AG181" s="266"/>
      <c r="AH181" s="266"/>
      <c r="AI181" s="266"/>
      <c r="AJ181" s="266"/>
      <c r="AK181" s="266"/>
      <c r="AL181" s="266"/>
      <c r="AM181" s="266"/>
      <c r="AN181" s="266"/>
      <c r="AO181" s="266"/>
      <c r="AP181" s="266"/>
      <c r="AQ181" s="266"/>
      <c r="AR181" s="266"/>
      <c r="AS181" s="266"/>
      <c r="AT181" s="266"/>
      <c r="AU181" s="266"/>
      <c r="AV181" s="266"/>
      <c r="AW181" s="266"/>
      <c r="AX181" s="266"/>
      <c r="AY181" s="266"/>
      <c r="AZ181" s="266"/>
      <c r="BA181" s="266"/>
      <c r="BB181" s="266"/>
      <c r="BC181" s="266"/>
      <c r="BD181" s="266"/>
      <c r="BE181" s="266"/>
      <c r="BF181" s="266"/>
      <c r="BG181" s="266"/>
      <c r="BH181" s="266"/>
      <c r="BI181" s="266"/>
      <c r="BJ181" s="266"/>
      <c r="BK181" s="266"/>
      <c r="BL181" s="266"/>
      <c r="BM181" s="266"/>
      <c r="BN181" s="266"/>
      <c r="BO181" s="266"/>
      <c r="BP181" s="266"/>
      <c r="BQ181" s="266"/>
      <c r="BR181" s="266"/>
      <c r="BS181" s="266"/>
      <c r="BT181" s="266"/>
      <c r="BU181" s="266"/>
      <c r="BV181" s="266"/>
      <c r="BW181" s="266"/>
      <c r="BX181" s="266"/>
      <c r="BY181" s="266"/>
      <c r="BZ181" s="266"/>
      <c r="CA181" s="266"/>
      <c r="CB181" s="266"/>
      <c r="CC181" s="266"/>
      <c r="CD181" s="266"/>
      <c r="CE181" s="266"/>
      <c r="CF181" s="266"/>
      <c r="CG181" s="266"/>
      <c r="CH181" s="266"/>
      <c r="CI181" s="266"/>
      <c r="CJ181" s="266"/>
      <c r="CK181" s="266"/>
      <c r="CL181" s="266"/>
      <c r="CM181" s="266"/>
      <c r="CN181" s="266"/>
      <c r="CO181" s="266"/>
      <c r="CP181" s="266"/>
      <c r="CQ181" s="266"/>
      <c r="CR181" s="266"/>
      <c r="CS181" s="266"/>
      <c r="CT181" s="266"/>
      <c r="CU181" s="266"/>
      <c r="CV181" s="266"/>
      <c r="CW181" s="266"/>
      <c r="CX181" s="266"/>
      <c r="CY181" s="266"/>
      <c r="CZ181" s="266"/>
      <c r="DA181" s="266"/>
      <c r="DB181" s="266"/>
      <c r="DC181" s="266"/>
      <c r="DD181" s="266"/>
      <c r="DE181" s="266"/>
      <c r="DF181" s="266"/>
      <c r="DG181" s="266"/>
      <c r="DH181" s="266"/>
      <c r="DI181" s="266"/>
      <c r="DJ181" s="266"/>
      <c r="DK181" s="266"/>
      <c r="DL181" s="266"/>
    </row>
    <row r="182" spans="1:116" x14ac:dyDescent="0.35">
      <c r="A182" s="267" t="s">
        <v>9722</v>
      </c>
      <c r="B182" s="268" t="s">
        <v>9723</v>
      </c>
      <c r="C182" s="271">
        <v>0</v>
      </c>
      <c r="D182" s="272">
        <v>13</v>
      </c>
      <c r="E182" s="271">
        <v>0</v>
      </c>
      <c r="F182" s="271" t="s">
        <v>17</v>
      </c>
      <c r="G182" s="271">
        <v>0.54654479749999996</v>
      </c>
      <c r="H182" s="271">
        <v>56.3</v>
      </c>
      <c r="I182" s="272">
        <v>0</v>
      </c>
      <c r="J182" s="272" t="str">
        <f>IFERROR(VLOOKUP($B182,'Core Indicators'!$E$3:$EU$906,147,FALSE),"x")</f>
        <v>x</v>
      </c>
      <c r="K182" s="273">
        <v>-0.61407131000000004</v>
      </c>
      <c r="L182" s="271" t="s">
        <v>17</v>
      </c>
      <c r="M182" s="272">
        <v>84</v>
      </c>
      <c r="N182" s="272">
        <v>45</v>
      </c>
      <c r="O182" s="272" t="str">
        <f>IFERROR(VLOOKUP(B182,'Core Indicators'!$E$3:$G$9906,3,FALSE),"x")</f>
        <v>x</v>
      </c>
      <c r="P182" s="272">
        <v>960</v>
      </c>
      <c r="Q182" s="266"/>
      <c r="R182" s="266"/>
      <c r="S182" s="266"/>
      <c r="T182" s="266"/>
      <c r="U182" s="266"/>
      <c r="V182" s="266"/>
      <c r="W182" s="266"/>
      <c r="X182" s="266"/>
      <c r="Y182" s="266"/>
      <c r="Z182" s="266"/>
      <c r="AA182" s="266"/>
      <c r="AB182" s="266"/>
      <c r="AC182" s="266"/>
      <c r="AD182" s="266"/>
      <c r="AE182" s="266"/>
      <c r="AF182" s="266"/>
      <c r="AG182" s="266"/>
      <c r="AH182" s="266"/>
      <c r="AI182" s="266"/>
      <c r="AJ182" s="266"/>
      <c r="AK182" s="266"/>
      <c r="AL182" s="266"/>
      <c r="AM182" s="266"/>
      <c r="AN182" s="266"/>
      <c r="AO182" s="266"/>
      <c r="AP182" s="266"/>
      <c r="AQ182" s="266"/>
      <c r="AR182" s="266"/>
      <c r="AS182" s="266"/>
      <c r="AT182" s="266"/>
      <c r="AU182" s="266"/>
      <c r="AV182" s="266"/>
      <c r="AW182" s="266"/>
      <c r="AX182" s="266"/>
      <c r="AY182" s="266"/>
      <c r="AZ182" s="266"/>
      <c r="BA182" s="266"/>
      <c r="BB182" s="266"/>
      <c r="BC182" s="266"/>
      <c r="BD182" s="266"/>
      <c r="BE182" s="266"/>
      <c r="BF182" s="266"/>
      <c r="BG182" s="266"/>
      <c r="BH182" s="266"/>
      <c r="BI182" s="266"/>
      <c r="BJ182" s="266"/>
      <c r="BK182" s="266"/>
      <c r="BL182" s="266"/>
      <c r="BM182" s="266"/>
      <c r="BN182" s="266"/>
      <c r="BO182" s="266"/>
      <c r="BP182" s="266"/>
      <c r="BQ182" s="266"/>
      <c r="BR182" s="266"/>
      <c r="BS182" s="266"/>
      <c r="BT182" s="266"/>
      <c r="BU182" s="266"/>
      <c r="BV182" s="266"/>
      <c r="BW182" s="266"/>
      <c r="BX182" s="266"/>
      <c r="BY182" s="266"/>
      <c r="BZ182" s="266"/>
      <c r="CA182" s="266"/>
      <c r="CB182" s="266"/>
      <c r="CC182" s="266"/>
      <c r="CD182" s="266"/>
      <c r="CE182" s="266"/>
      <c r="CF182" s="266"/>
      <c r="CG182" s="266"/>
      <c r="CH182" s="266"/>
      <c r="CI182" s="266"/>
      <c r="CJ182" s="266"/>
      <c r="CK182" s="266"/>
      <c r="CL182" s="266"/>
      <c r="CM182" s="266"/>
      <c r="CN182" s="266"/>
      <c r="CO182" s="266"/>
      <c r="CP182" s="266"/>
      <c r="CQ182" s="266"/>
      <c r="CR182" s="266"/>
      <c r="CS182" s="266"/>
      <c r="CT182" s="266"/>
      <c r="CU182" s="266"/>
      <c r="CV182" s="266"/>
      <c r="CW182" s="266"/>
      <c r="CX182" s="266"/>
      <c r="CY182" s="266"/>
      <c r="CZ182" s="266"/>
      <c r="DA182" s="266"/>
      <c r="DB182" s="266"/>
      <c r="DC182" s="266"/>
      <c r="DD182" s="266"/>
      <c r="DE182" s="266"/>
      <c r="DF182" s="266"/>
      <c r="DG182" s="266"/>
      <c r="DH182" s="266"/>
      <c r="DI182" s="266"/>
      <c r="DJ182" s="266"/>
      <c r="DK182" s="266"/>
      <c r="DL182" s="266"/>
    </row>
    <row r="183" spans="1:116" x14ac:dyDescent="0.35">
      <c r="A183" s="267" t="s">
        <v>9724</v>
      </c>
      <c r="B183" s="268" t="s">
        <v>9725</v>
      </c>
      <c r="C183" s="271">
        <v>0.77306485170000006</v>
      </c>
      <c r="D183" s="272">
        <v>12</v>
      </c>
      <c r="E183" s="271">
        <v>0</v>
      </c>
      <c r="F183" s="271" t="s">
        <v>17</v>
      </c>
      <c r="G183" s="271">
        <v>0.46510644940000001</v>
      </c>
      <c r="H183" s="271">
        <v>39.200000000000003</v>
      </c>
      <c r="I183" s="272">
        <v>0</v>
      </c>
      <c r="J183" s="272" t="str">
        <f>IFERROR(VLOOKUP($B183,'Core Indicators'!$E$3:$EU$906,147,FALSE),"x")</f>
        <v>x</v>
      </c>
      <c r="K183" s="273">
        <v>-0.127625868</v>
      </c>
      <c r="L183" s="271" t="s">
        <v>17</v>
      </c>
      <c r="M183" s="272">
        <v>79</v>
      </c>
      <c r="N183" s="272">
        <v>40</v>
      </c>
      <c r="O183" s="272" t="str">
        <f>IFERROR(VLOOKUP(B183,'Core Indicators'!$E$3:$G$9906,3,FALSE),"x")</f>
        <v>x</v>
      </c>
      <c r="P183" s="272">
        <v>156000</v>
      </c>
      <c r="Q183" s="266"/>
      <c r="R183" s="266"/>
      <c r="S183" s="266"/>
      <c r="T183" s="266"/>
      <c r="U183" s="266"/>
      <c r="V183" s="266"/>
      <c r="W183" s="266"/>
      <c r="X183" s="266"/>
      <c r="Y183" s="266"/>
      <c r="Z183" s="266"/>
      <c r="AA183" s="266"/>
      <c r="AB183" s="266"/>
      <c r="AC183" s="266"/>
      <c r="AD183" s="266"/>
      <c r="AE183" s="266"/>
      <c r="AF183" s="266"/>
      <c r="AG183" s="266"/>
      <c r="AH183" s="266"/>
      <c r="AI183" s="266"/>
      <c r="AJ183" s="266"/>
      <c r="AK183" s="266"/>
      <c r="AL183" s="266"/>
      <c r="AM183" s="266"/>
      <c r="AN183" s="266"/>
      <c r="AO183" s="266"/>
      <c r="AP183" s="266"/>
      <c r="AQ183" s="266"/>
      <c r="AR183" s="266"/>
      <c r="AS183" s="266"/>
      <c r="AT183" s="266"/>
      <c r="AU183" s="266"/>
      <c r="AV183" s="266"/>
      <c r="AW183" s="266"/>
      <c r="AX183" s="266"/>
      <c r="AY183" s="266"/>
      <c r="AZ183" s="266"/>
      <c r="BA183" s="266"/>
      <c r="BB183" s="266"/>
      <c r="BC183" s="266"/>
      <c r="BD183" s="266"/>
      <c r="BE183" s="266"/>
      <c r="BF183" s="266"/>
      <c r="BG183" s="266"/>
      <c r="BH183" s="266"/>
      <c r="BI183" s="266"/>
      <c r="BJ183" s="266"/>
      <c r="BK183" s="266"/>
      <c r="BL183" s="266"/>
      <c r="BM183" s="266"/>
      <c r="BN183" s="266"/>
      <c r="BO183" s="266"/>
      <c r="BP183" s="266"/>
      <c r="BQ183" s="266"/>
      <c r="BR183" s="266"/>
      <c r="BS183" s="266"/>
      <c r="BT183" s="266"/>
      <c r="BU183" s="266"/>
      <c r="BV183" s="266"/>
      <c r="BW183" s="266"/>
      <c r="BX183" s="266"/>
      <c r="BY183" s="266"/>
      <c r="BZ183" s="266"/>
      <c r="CA183" s="266"/>
      <c r="CB183" s="266"/>
      <c r="CC183" s="266"/>
      <c r="CD183" s="266"/>
      <c r="CE183" s="266"/>
      <c r="CF183" s="266"/>
      <c r="CG183" s="266"/>
      <c r="CH183" s="266"/>
      <c r="CI183" s="266"/>
      <c r="CJ183" s="266"/>
      <c r="CK183" s="266"/>
      <c r="CL183" s="266"/>
      <c r="CM183" s="266"/>
      <c r="CN183" s="266"/>
      <c r="CO183" s="266"/>
      <c r="CP183" s="266"/>
      <c r="CQ183" s="266"/>
      <c r="CR183" s="266"/>
      <c r="CS183" s="266"/>
      <c r="CT183" s="266"/>
      <c r="CU183" s="266"/>
      <c r="CV183" s="266"/>
      <c r="CW183" s="266"/>
      <c r="CX183" s="266"/>
      <c r="CY183" s="266"/>
      <c r="CZ183" s="266"/>
      <c r="DA183" s="266"/>
      <c r="DB183" s="266"/>
      <c r="DC183" s="266"/>
      <c r="DD183" s="266"/>
      <c r="DE183" s="266"/>
      <c r="DF183" s="266"/>
      <c r="DG183" s="266"/>
      <c r="DH183" s="266"/>
      <c r="DI183" s="266"/>
      <c r="DJ183" s="266"/>
      <c r="DK183" s="266"/>
      <c r="DL183" s="266"/>
    </row>
    <row r="184" spans="1:116" x14ac:dyDescent="0.35">
      <c r="A184" s="267" t="s">
        <v>2254</v>
      </c>
      <c r="B184" s="268" t="s">
        <v>9726</v>
      </c>
      <c r="C184" s="271">
        <v>0.34016300849999997</v>
      </c>
      <c r="D184" s="272">
        <v>10</v>
      </c>
      <c r="E184" s="271">
        <v>0.19400000000000001</v>
      </c>
      <c r="F184" s="271">
        <v>8.6</v>
      </c>
      <c r="G184" s="271">
        <v>0.18995812400000001</v>
      </c>
      <c r="H184" s="271">
        <v>25</v>
      </c>
      <c r="I184" s="272">
        <v>1</v>
      </c>
      <c r="J184" s="272">
        <f>IFERROR(VLOOKUP($B184,'Core Indicators'!$E$3:$EU$906,147,FALSE),"x")</f>
        <v>0</v>
      </c>
      <c r="K184" s="273">
        <v>0.62253785100000003</v>
      </c>
      <c r="L184" s="271">
        <v>8.6199999999999992</v>
      </c>
      <c r="M184" s="272">
        <v>90</v>
      </c>
      <c r="N184" s="272">
        <v>54</v>
      </c>
      <c r="O184" s="272">
        <f>IFERROR(VLOOKUP(B184,'Core Indicators'!$E$3:$G$9906,3,FALSE),"x")</f>
        <v>5560000</v>
      </c>
      <c r="P184" s="272">
        <v>48080</v>
      </c>
      <c r="Q184" s="266"/>
      <c r="R184" s="266"/>
      <c r="S184" s="266"/>
      <c r="T184" s="266"/>
      <c r="U184" s="266"/>
      <c r="V184" s="266"/>
      <c r="W184" s="266"/>
      <c r="X184" s="266"/>
      <c r="Y184" s="266"/>
      <c r="Z184" s="266"/>
      <c r="AA184" s="266"/>
      <c r="AB184" s="266"/>
      <c r="AC184" s="266"/>
      <c r="AD184" s="266"/>
      <c r="AE184" s="266"/>
      <c r="AF184" s="266"/>
      <c r="AG184" s="266"/>
      <c r="AH184" s="266"/>
      <c r="AI184" s="266"/>
      <c r="AJ184" s="266"/>
      <c r="AK184" s="266"/>
      <c r="AL184" s="266"/>
      <c r="AM184" s="266"/>
      <c r="AN184" s="266"/>
      <c r="AO184" s="266"/>
      <c r="AP184" s="266"/>
      <c r="AQ184" s="266"/>
      <c r="AR184" s="266"/>
      <c r="AS184" s="266"/>
      <c r="AT184" s="266"/>
      <c r="AU184" s="266"/>
      <c r="AV184" s="266"/>
      <c r="AW184" s="266"/>
      <c r="AX184" s="266"/>
      <c r="AY184" s="266"/>
      <c r="AZ184" s="266"/>
      <c r="BA184" s="266"/>
      <c r="BB184" s="266"/>
      <c r="BC184" s="266"/>
      <c r="BD184" s="266"/>
      <c r="BE184" s="266"/>
      <c r="BF184" s="266"/>
      <c r="BG184" s="266"/>
      <c r="BH184" s="266"/>
      <c r="BI184" s="266"/>
      <c r="BJ184" s="266"/>
      <c r="BK184" s="266"/>
      <c r="BL184" s="266"/>
      <c r="BM184" s="266"/>
      <c r="BN184" s="266"/>
      <c r="BO184" s="266"/>
      <c r="BP184" s="266"/>
      <c r="BQ184" s="266"/>
      <c r="BR184" s="266"/>
      <c r="BS184" s="266"/>
      <c r="BT184" s="266"/>
      <c r="BU184" s="266"/>
      <c r="BV184" s="266"/>
      <c r="BW184" s="266"/>
      <c r="BX184" s="266"/>
      <c r="BY184" s="266"/>
      <c r="BZ184" s="266"/>
      <c r="CA184" s="266"/>
      <c r="CB184" s="266"/>
      <c r="CC184" s="266"/>
      <c r="CD184" s="266"/>
      <c r="CE184" s="266"/>
      <c r="CF184" s="266"/>
      <c r="CG184" s="266"/>
      <c r="CH184" s="266"/>
      <c r="CI184" s="266"/>
      <c r="CJ184" s="266"/>
      <c r="CK184" s="266"/>
      <c r="CL184" s="266"/>
      <c r="CM184" s="266"/>
      <c r="CN184" s="266"/>
      <c r="CO184" s="266"/>
      <c r="CP184" s="266"/>
      <c r="CQ184" s="266"/>
      <c r="CR184" s="266"/>
      <c r="CS184" s="266"/>
      <c r="CT184" s="266"/>
      <c r="CU184" s="266"/>
      <c r="CV184" s="266"/>
      <c r="CW184" s="266"/>
      <c r="CX184" s="266"/>
      <c r="CY184" s="266"/>
      <c r="CZ184" s="266"/>
      <c r="DA184" s="266"/>
      <c r="DB184" s="266"/>
      <c r="DC184" s="266"/>
      <c r="DD184" s="266"/>
      <c r="DE184" s="266"/>
      <c r="DF184" s="266"/>
      <c r="DG184" s="266"/>
      <c r="DH184" s="266"/>
      <c r="DI184" s="266"/>
      <c r="DJ184" s="266"/>
      <c r="DK184" s="266"/>
      <c r="DL184" s="266"/>
    </row>
    <row r="185" spans="1:116" x14ac:dyDescent="0.35">
      <c r="A185" s="267" t="s">
        <v>9727</v>
      </c>
      <c r="B185" s="268" t="s">
        <v>9728</v>
      </c>
      <c r="C185" s="271">
        <v>0.30942659909999998</v>
      </c>
      <c r="D185" s="272">
        <v>13</v>
      </c>
      <c r="E185" s="271">
        <v>5.33E-2</v>
      </c>
      <c r="F185" s="271">
        <v>8.9499999999999993</v>
      </c>
      <c r="G185" s="271">
        <v>6.8603414500000001E-2</v>
      </c>
      <c r="H185" s="271">
        <v>24.6</v>
      </c>
      <c r="I185" s="272">
        <v>0</v>
      </c>
      <c r="J185" s="272" t="str">
        <f>IFERROR(VLOOKUP($B185,'Core Indicators'!$E$3:$EU$906,147,FALSE),"x")</f>
        <v>x</v>
      </c>
      <c r="K185" s="273">
        <v>0.97265654800000001</v>
      </c>
      <c r="L185" s="271">
        <v>9.08</v>
      </c>
      <c r="M185" s="272">
        <v>96</v>
      </c>
      <c r="N185" s="272">
        <v>56</v>
      </c>
      <c r="O185" s="272" t="str">
        <f>IFERROR(VLOOKUP(B185,'Core Indicators'!$E$3:$G$9906,3,FALSE),"x")</f>
        <v>x</v>
      </c>
      <c r="P185" s="272">
        <v>20136.400000000001</v>
      </c>
      <c r="Q185" s="266"/>
      <c r="R185" s="266"/>
      <c r="S185" s="266"/>
      <c r="T185" s="266"/>
      <c r="U185" s="266"/>
      <c r="V185" s="266"/>
      <c r="W185" s="266"/>
      <c r="X185" s="266"/>
      <c r="Y185" s="266"/>
      <c r="Z185" s="266"/>
      <c r="AA185" s="266"/>
      <c r="AB185" s="266"/>
      <c r="AC185" s="266"/>
      <c r="AD185" s="266"/>
      <c r="AE185" s="266"/>
      <c r="AF185" s="266"/>
      <c r="AG185" s="266"/>
      <c r="AH185" s="266"/>
      <c r="AI185" s="266"/>
      <c r="AJ185" s="266"/>
      <c r="AK185" s="266"/>
      <c r="AL185" s="266"/>
      <c r="AM185" s="266"/>
      <c r="AN185" s="266"/>
      <c r="AO185" s="266"/>
      <c r="AP185" s="266"/>
      <c r="AQ185" s="266"/>
      <c r="AR185" s="266"/>
      <c r="AS185" s="266"/>
      <c r="AT185" s="266"/>
      <c r="AU185" s="266"/>
      <c r="AV185" s="266"/>
      <c r="AW185" s="266"/>
      <c r="AX185" s="266"/>
      <c r="AY185" s="266"/>
      <c r="AZ185" s="266"/>
      <c r="BA185" s="266"/>
      <c r="BB185" s="266"/>
      <c r="BC185" s="266"/>
      <c r="BD185" s="266"/>
      <c r="BE185" s="266"/>
      <c r="BF185" s="266"/>
      <c r="BG185" s="266"/>
      <c r="BH185" s="266"/>
      <c r="BI185" s="266"/>
      <c r="BJ185" s="266"/>
      <c r="BK185" s="266"/>
      <c r="BL185" s="266"/>
      <c r="BM185" s="266"/>
      <c r="BN185" s="266"/>
      <c r="BO185" s="266"/>
      <c r="BP185" s="266"/>
      <c r="BQ185" s="266"/>
      <c r="BR185" s="266"/>
      <c r="BS185" s="266"/>
      <c r="BT185" s="266"/>
      <c r="BU185" s="266"/>
      <c r="BV185" s="266"/>
      <c r="BW185" s="266"/>
      <c r="BX185" s="266"/>
      <c r="BY185" s="266"/>
      <c r="BZ185" s="266"/>
      <c r="CA185" s="266"/>
      <c r="CB185" s="266"/>
      <c r="CC185" s="266"/>
      <c r="CD185" s="266"/>
      <c r="CE185" s="266"/>
      <c r="CF185" s="266"/>
      <c r="CG185" s="266"/>
      <c r="CH185" s="266"/>
      <c r="CI185" s="266"/>
      <c r="CJ185" s="266"/>
      <c r="CK185" s="266"/>
      <c r="CL185" s="266"/>
      <c r="CM185" s="266"/>
      <c r="CN185" s="266"/>
      <c r="CO185" s="266"/>
      <c r="CP185" s="266"/>
      <c r="CQ185" s="266"/>
      <c r="CR185" s="266"/>
      <c r="CS185" s="266"/>
      <c r="CT185" s="266"/>
      <c r="CU185" s="266"/>
      <c r="CV185" s="266"/>
      <c r="CW185" s="266"/>
      <c r="CX185" s="266"/>
      <c r="CY185" s="266"/>
      <c r="CZ185" s="266"/>
      <c r="DA185" s="266"/>
      <c r="DB185" s="266"/>
      <c r="DC185" s="266"/>
      <c r="DD185" s="266"/>
      <c r="DE185" s="266"/>
      <c r="DF185" s="266"/>
      <c r="DG185" s="266"/>
      <c r="DH185" s="266"/>
      <c r="DI185" s="266"/>
      <c r="DJ185" s="266"/>
      <c r="DK185" s="266"/>
      <c r="DL185" s="266"/>
    </row>
    <row r="186" spans="1:116" x14ac:dyDescent="0.35">
      <c r="A186" s="267" t="s">
        <v>9729</v>
      </c>
      <c r="B186" s="268" t="s">
        <v>9730</v>
      </c>
      <c r="C186" s="271">
        <v>0</v>
      </c>
      <c r="D186" s="272">
        <v>12</v>
      </c>
      <c r="E186" s="271">
        <v>0</v>
      </c>
      <c r="F186" s="271" t="s">
        <v>17</v>
      </c>
      <c r="G186" s="271">
        <v>4.0217716600000002E-2</v>
      </c>
      <c r="H186" s="271">
        <v>30</v>
      </c>
      <c r="I186" s="272">
        <v>3</v>
      </c>
      <c r="J186" s="272" t="str">
        <f>IFERROR(VLOOKUP($B186,'Core Indicators'!$E$3:$EU$906,147,FALSE),"x")</f>
        <v>x</v>
      </c>
      <c r="K186" s="273">
        <v>1.6900684829999999</v>
      </c>
      <c r="L186" s="271" t="s">
        <v>17</v>
      </c>
      <c r="M186" s="272">
        <v>99</v>
      </c>
      <c r="N186" s="272">
        <v>82</v>
      </c>
      <c r="O186" s="272" t="str">
        <f>IFERROR(VLOOKUP(B186,'Core Indicators'!$E$3:$G$9906,3,FALSE),"x")</f>
        <v>x</v>
      </c>
      <c r="P186" s="272">
        <v>407283.5</v>
      </c>
      <c r="Q186" s="266"/>
      <c r="R186" s="266"/>
      <c r="S186" s="266"/>
      <c r="T186" s="266"/>
      <c r="U186" s="266"/>
      <c r="V186" s="266"/>
      <c r="W186" s="266"/>
      <c r="X186" s="266"/>
      <c r="Y186" s="266"/>
      <c r="Z186" s="266"/>
      <c r="AA186" s="266"/>
      <c r="AB186" s="266"/>
      <c r="AC186" s="266"/>
      <c r="AD186" s="266"/>
      <c r="AE186" s="266"/>
      <c r="AF186" s="266"/>
      <c r="AG186" s="266"/>
      <c r="AH186" s="266"/>
      <c r="AI186" s="266"/>
      <c r="AJ186" s="266"/>
      <c r="AK186" s="266"/>
      <c r="AL186" s="266"/>
      <c r="AM186" s="266"/>
      <c r="AN186" s="266"/>
      <c r="AO186" s="266"/>
      <c r="AP186" s="266"/>
      <c r="AQ186" s="266"/>
      <c r="AR186" s="266"/>
      <c r="AS186" s="266"/>
      <c r="AT186" s="266"/>
      <c r="AU186" s="266"/>
      <c r="AV186" s="266"/>
      <c r="AW186" s="266"/>
      <c r="AX186" s="266"/>
      <c r="AY186" s="266"/>
      <c r="AZ186" s="266"/>
      <c r="BA186" s="266"/>
      <c r="BB186" s="266"/>
      <c r="BC186" s="266"/>
      <c r="BD186" s="266"/>
      <c r="BE186" s="266"/>
      <c r="BF186" s="266"/>
      <c r="BG186" s="266"/>
      <c r="BH186" s="266"/>
      <c r="BI186" s="266"/>
      <c r="BJ186" s="266"/>
      <c r="BK186" s="266"/>
      <c r="BL186" s="266"/>
      <c r="BM186" s="266"/>
      <c r="BN186" s="266"/>
      <c r="BO186" s="266"/>
      <c r="BP186" s="266"/>
      <c r="BQ186" s="266"/>
      <c r="BR186" s="266"/>
      <c r="BS186" s="266"/>
      <c r="BT186" s="266"/>
      <c r="BU186" s="266"/>
      <c r="BV186" s="266"/>
      <c r="BW186" s="266"/>
      <c r="BX186" s="266"/>
      <c r="BY186" s="266"/>
      <c r="BZ186" s="266"/>
      <c r="CA186" s="266"/>
      <c r="CB186" s="266"/>
      <c r="CC186" s="266"/>
      <c r="CD186" s="266"/>
      <c r="CE186" s="266"/>
      <c r="CF186" s="266"/>
      <c r="CG186" s="266"/>
      <c r="CH186" s="266"/>
      <c r="CI186" s="266"/>
      <c r="CJ186" s="266"/>
      <c r="CK186" s="266"/>
      <c r="CL186" s="266"/>
      <c r="CM186" s="266"/>
      <c r="CN186" s="266"/>
      <c r="CO186" s="266"/>
      <c r="CP186" s="266"/>
      <c r="CQ186" s="266"/>
      <c r="CR186" s="266"/>
      <c r="CS186" s="266"/>
      <c r="CT186" s="266"/>
      <c r="CU186" s="266"/>
      <c r="CV186" s="266"/>
      <c r="CW186" s="266"/>
      <c r="CX186" s="266"/>
      <c r="CY186" s="266"/>
      <c r="CZ186" s="266"/>
      <c r="DA186" s="266"/>
      <c r="DB186" s="266"/>
      <c r="DC186" s="266"/>
      <c r="DD186" s="266"/>
      <c r="DE186" s="266"/>
      <c r="DF186" s="266"/>
      <c r="DG186" s="266"/>
      <c r="DH186" s="266"/>
      <c r="DI186" s="266"/>
      <c r="DJ186" s="266"/>
      <c r="DK186" s="266"/>
      <c r="DL186" s="266"/>
    </row>
    <row r="187" spans="1:116" x14ac:dyDescent="0.35">
      <c r="A187" s="267" t="s">
        <v>419</v>
      </c>
      <c r="B187" s="268" t="s">
        <v>9731</v>
      </c>
      <c r="C187" s="271">
        <v>0</v>
      </c>
      <c r="D187" s="272">
        <v>5</v>
      </c>
      <c r="E187" s="271">
        <v>0</v>
      </c>
      <c r="F187" s="271">
        <v>3.4</v>
      </c>
      <c r="G187" s="271">
        <v>0.57860936750000003</v>
      </c>
      <c r="H187" s="271">
        <v>54.6</v>
      </c>
      <c r="I187" s="272">
        <v>2</v>
      </c>
      <c r="J187" s="272">
        <f>IFERROR(VLOOKUP($B187,'Core Indicators'!$E$3:$EU$906,147,FALSE),"x")</f>
        <v>0</v>
      </c>
      <c r="K187" s="273">
        <v>-0.60230320699999995</v>
      </c>
      <c r="L187" s="271">
        <v>3.63</v>
      </c>
      <c r="M187" s="272">
        <v>17</v>
      </c>
      <c r="N187" s="272">
        <v>30</v>
      </c>
      <c r="O187" s="272">
        <f>IFERROR(VLOOKUP(B187,'Core Indicators'!$E$3:$G$9906,3,FALSE),"x")</f>
        <v>1248000</v>
      </c>
      <c r="P187" s="272">
        <v>17200</v>
      </c>
      <c r="Q187" s="266"/>
      <c r="R187" s="266"/>
      <c r="S187" s="266"/>
      <c r="T187" s="266"/>
      <c r="U187" s="266"/>
      <c r="V187" s="266"/>
      <c r="W187" s="266"/>
      <c r="X187" s="266"/>
      <c r="Y187" s="266"/>
      <c r="Z187" s="266"/>
      <c r="AA187" s="266"/>
      <c r="AB187" s="266"/>
      <c r="AC187" s="266"/>
      <c r="AD187" s="266"/>
      <c r="AE187" s="266"/>
      <c r="AF187" s="266"/>
      <c r="AG187" s="266"/>
      <c r="AH187" s="266"/>
      <c r="AI187" s="266"/>
      <c r="AJ187" s="266"/>
      <c r="AK187" s="266"/>
      <c r="AL187" s="266"/>
      <c r="AM187" s="266"/>
      <c r="AN187" s="266"/>
      <c r="AO187" s="266"/>
      <c r="AP187" s="266"/>
      <c r="AQ187" s="266"/>
      <c r="AR187" s="266"/>
      <c r="AS187" s="266"/>
      <c r="AT187" s="266"/>
      <c r="AU187" s="266"/>
      <c r="AV187" s="266"/>
      <c r="AW187" s="266"/>
      <c r="AX187" s="266"/>
      <c r="AY187" s="266"/>
      <c r="AZ187" s="266"/>
      <c r="BA187" s="266"/>
      <c r="BB187" s="266"/>
      <c r="BC187" s="266"/>
      <c r="BD187" s="266"/>
      <c r="BE187" s="266"/>
      <c r="BF187" s="266"/>
      <c r="BG187" s="266"/>
      <c r="BH187" s="266"/>
      <c r="BI187" s="266"/>
      <c r="BJ187" s="266"/>
      <c r="BK187" s="266"/>
      <c r="BL187" s="266"/>
      <c r="BM187" s="266"/>
      <c r="BN187" s="266"/>
      <c r="BO187" s="266"/>
      <c r="BP187" s="266"/>
      <c r="BQ187" s="266"/>
      <c r="BR187" s="266"/>
      <c r="BS187" s="266"/>
      <c r="BT187" s="266"/>
      <c r="BU187" s="266"/>
      <c r="BV187" s="266"/>
      <c r="BW187" s="266"/>
      <c r="BX187" s="266"/>
      <c r="BY187" s="266"/>
      <c r="BZ187" s="266"/>
      <c r="CA187" s="266"/>
      <c r="CB187" s="266"/>
      <c r="CC187" s="266"/>
      <c r="CD187" s="266"/>
      <c r="CE187" s="266"/>
      <c r="CF187" s="266"/>
      <c r="CG187" s="266"/>
      <c r="CH187" s="266"/>
      <c r="CI187" s="266"/>
      <c r="CJ187" s="266"/>
      <c r="CK187" s="266"/>
      <c r="CL187" s="266"/>
      <c r="CM187" s="266"/>
      <c r="CN187" s="266"/>
      <c r="CO187" s="266"/>
      <c r="CP187" s="266"/>
      <c r="CQ187" s="266"/>
      <c r="CR187" s="266"/>
      <c r="CS187" s="266"/>
      <c r="CT187" s="266"/>
      <c r="CU187" s="266"/>
      <c r="CV187" s="266"/>
      <c r="CW187" s="266"/>
      <c r="CX187" s="266"/>
      <c r="CY187" s="266"/>
      <c r="CZ187" s="266"/>
      <c r="DA187" s="266"/>
      <c r="DB187" s="266"/>
      <c r="DC187" s="266"/>
      <c r="DD187" s="266"/>
      <c r="DE187" s="266"/>
      <c r="DF187" s="266"/>
      <c r="DG187" s="266"/>
      <c r="DH187" s="266"/>
      <c r="DI187" s="266"/>
      <c r="DJ187" s="266"/>
      <c r="DK187" s="266"/>
      <c r="DL187" s="266"/>
    </row>
    <row r="188" spans="1:116" x14ac:dyDescent="0.35">
      <c r="A188" s="267" t="s">
        <v>9732</v>
      </c>
      <c r="B188" s="268" t="s">
        <v>9733</v>
      </c>
      <c r="C188" s="271">
        <v>0</v>
      </c>
      <c r="D188" s="272">
        <v>8</v>
      </c>
      <c r="E188" s="271">
        <v>0</v>
      </c>
      <c r="F188" s="271" t="s">
        <v>17</v>
      </c>
      <c r="G188" s="271" t="s">
        <v>17</v>
      </c>
      <c r="H188" s="271">
        <v>32.1</v>
      </c>
      <c r="I188" s="272">
        <v>0</v>
      </c>
      <c r="J188" s="272" t="str">
        <f>IFERROR(VLOOKUP($B188,'Core Indicators'!$E$3:$EU$906,147,FALSE),"x")</f>
        <v>x</v>
      </c>
      <c r="K188" s="273">
        <v>0.46020254500000002</v>
      </c>
      <c r="L188" s="271" t="s">
        <v>17</v>
      </c>
      <c r="M188" s="272">
        <v>79</v>
      </c>
      <c r="N188" s="272">
        <v>71</v>
      </c>
      <c r="O188" s="272" t="str">
        <f>IFERROR(VLOOKUP(B188,'Core Indicators'!$E$3:$G$9906,3,FALSE),"x")</f>
        <v>x</v>
      </c>
      <c r="P188" s="272">
        <v>460</v>
      </c>
      <c r="Q188" s="266"/>
      <c r="R188" s="266"/>
      <c r="S188" s="266"/>
      <c r="T188" s="266"/>
      <c r="U188" s="266"/>
      <c r="V188" s="266"/>
      <c r="W188" s="266"/>
      <c r="X188" s="266"/>
      <c r="Y188" s="266"/>
      <c r="Z188" s="266"/>
      <c r="AA188" s="266"/>
      <c r="AB188" s="266"/>
      <c r="AC188" s="266"/>
      <c r="AD188" s="266"/>
      <c r="AE188" s="266"/>
      <c r="AF188" s="266"/>
      <c r="AG188" s="266"/>
      <c r="AH188" s="266"/>
      <c r="AI188" s="266"/>
      <c r="AJ188" s="266"/>
      <c r="AK188" s="266"/>
      <c r="AL188" s="266"/>
      <c r="AM188" s="266"/>
      <c r="AN188" s="266"/>
      <c r="AO188" s="266"/>
      <c r="AP188" s="266"/>
      <c r="AQ188" s="266"/>
      <c r="AR188" s="266"/>
      <c r="AS188" s="266"/>
      <c r="AT188" s="266"/>
      <c r="AU188" s="266"/>
      <c r="AV188" s="266"/>
      <c r="AW188" s="266"/>
      <c r="AX188" s="266"/>
      <c r="AY188" s="266"/>
      <c r="AZ188" s="266"/>
      <c r="BA188" s="266"/>
      <c r="BB188" s="266"/>
      <c r="BC188" s="266"/>
      <c r="BD188" s="266"/>
      <c r="BE188" s="266"/>
      <c r="BF188" s="266"/>
      <c r="BG188" s="266"/>
      <c r="BH188" s="266"/>
      <c r="BI188" s="266"/>
      <c r="BJ188" s="266"/>
      <c r="BK188" s="266"/>
      <c r="BL188" s="266"/>
      <c r="BM188" s="266"/>
      <c r="BN188" s="266"/>
      <c r="BO188" s="266"/>
      <c r="BP188" s="266"/>
      <c r="BQ188" s="266"/>
      <c r="BR188" s="266"/>
      <c r="BS188" s="266"/>
      <c r="BT188" s="266"/>
      <c r="BU188" s="266"/>
      <c r="BV188" s="266"/>
      <c r="BW188" s="266"/>
      <c r="BX188" s="266"/>
      <c r="BY188" s="266"/>
      <c r="BZ188" s="266"/>
      <c r="CA188" s="266"/>
      <c r="CB188" s="266"/>
      <c r="CC188" s="266"/>
      <c r="CD188" s="266"/>
      <c r="CE188" s="266"/>
      <c r="CF188" s="266"/>
      <c r="CG188" s="266"/>
      <c r="CH188" s="266"/>
      <c r="CI188" s="266"/>
      <c r="CJ188" s="266"/>
      <c r="CK188" s="266"/>
      <c r="CL188" s="266"/>
      <c r="CM188" s="266"/>
      <c r="CN188" s="266"/>
      <c r="CO188" s="266"/>
      <c r="CP188" s="266"/>
      <c r="CQ188" s="266"/>
      <c r="CR188" s="266"/>
      <c r="CS188" s="266"/>
      <c r="CT188" s="266"/>
      <c r="CU188" s="266"/>
      <c r="CV188" s="266"/>
      <c r="CW188" s="266"/>
      <c r="CX188" s="266"/>
      <c r="CY188" s="266"/>
      <c r="CZ188" s="266"/>
      <c r="DA188" s="266"/>
      <c r="DB188" s="266"/>
      <c r="DC188" s="266"/>
      <c r="DD188" s="266"/>
      <c r="DE188" s="266"/>
      <c r="DF188" s="266"/>
      <c r="DG188" s="266"/>
      <c r="DH188" s="266"/>
      <c r="DI188" s="266"/>
      <c r="DJ188" s="266"/>
      <c r="DK188" s="266"/>
      <c r="DL188" s="266"/>
    </row>
    <row r="189" spans="1:116" x14ac:dyDescent="0.35">
      <c r="A189" s="267" t="s">
        <v>2387</v>
      </c>
      <c r="B189" s="268" t="s">
        <v>9734</v>
      </c>
      <c r="C189" s="271">
        <v>0.54330003230000001</v>
      </c>
      <c r="D189" s="272">
        <v>1</v>
      </c>
      <c r="E189" s="271">
        <v>0.85</v>
      </c>
      <c r="F189" s="271">
        <v>1.75</v>
      </c>
      <c r="G189" s="271">
        <v>0.54677704069999999</v>
      </c>
      <c r="H189" s="271">
        <v>26.6</v>
      </c>
      <c r="I189" s="272">
        <v>4</v>
      </c>
      <c r="J189" s="272">
        <f>IFERROR(VLOOKUP($B189,'Core Indicators'!$E$3:$EU$906,147,FALSE),"x")</f>
        <v>4557</v>
      </c>
      <c r="K189" s="273">
        <v>-2.0694422719999999</v>
      </c>
      <c r="L189" s="271">
        <v>1.48</v>
      </c>
      <c r="M189" s="272">
        <v>1</v>
      </c>
      <c r="N189" s="272">
        <v>13</v>
      </c>
      <c r="O189" s="272">
        <f>IFERROR(VLOOKUP(B189,'Core Indicators'!$E$3:$G$9906,3,FALSE),"x")</f>
        <v>25230000</v>
      </c>
      <c r="P189" s="272">
        <v>183630</v>
      </c>
      <c r="Q189" s="266"/>
      <c r="R189" s="266"/>
      <c r="S189" s="266"/>
      <c r="T189" s="266"/>
      <c r="U189" s="266"/>
      <c r="V189" s="266"/>
      <c r="W189" s="266"/>
      <c r="X189" s="266"/>
      <c r="Y189" s="266"/>
      <c r="Z189" s="266"/>
      <c r="AA189" s="266"/>
      <c r="AB189" s="266"/>
      <c r="AC189" s="266"/>
      <c r="AD189" s="266"/>
      <c r="AE189" s="266"/>
      <c r="AF189" s="266"/>
      <c r="AG189" s="266"/>
      <c r="AH189" s="266"/>
      <c r="AI189" s="266"/>
      <c r="AJ189" s="266"/>
      <c r="AK189" s="266"/>
      <c r="AL189" s="266"/>
      <c r="AM189" s="266"/>
      <c r="AN189" s="266"/>
      <c r="AO189" s="266"/>
      <c r="AP189" s="266"/>
      <c r="AQ189" s="266"/>
      <c r="AR189" s="266"/>
      <c r="AS189" s="266"/>
      <c r="AT189" s="266"/>
      <c r="AU189" s="266"/>
      <c r="AV189" s="266"/>
      <c r="AW189" s="266"/>
      <c r="AX189" s="266"/>
      <c r="AY189" s="266"/>
      <c r="AZ189" s="266"/>
      <c r="BA189" s="266"/>
      <c r="BB189" s="266"/>
      <c r="BC189" s="266"/>
      <c r="BD189" s="266"/>
      <c r="BE189" s="266"/>
      <c r="BF189" s="266"/>
      <c r="BG189" s="266"/>
      <c r="BH189" s="266"/>
      <c r="BI189" s="266"/>
      <c r="BJ189" s="266"/>
      <c r="BK189" s="266"/>
      <c r="BL189" s="266"/>
      <c r="BM189" s="266"/>
      <c r="BN189" s="266"/>
      <c r="BO189" s="266"/>
      <c r="BP189" s="266"/>
      <c r="BQ189" s="266"/>
      <c r="BR189" s="266"/>
      <c r="BS189" s="266"/>
      <c r="BT189" s="266"/>
      <c r="BU189" s="266"/>
      <c r="BV189" s="266"/>
      <c r="BW189" s="266"/>
      <c r="BX189" s="266"/>
      <c r="BY189" s="266"/>
      <c r="BZ189" s="266"/>
      <c r="CA189" s="266"/>
      <c r="CB189" s="266"/>
      <c r="CC189" s="266"/>
      <c r="CD189" s="266"/>
      <c r="CE189" s="266"/>
      <c r="CF189" s="266"/>
      <c r="CG189" s="266"/>
      <c r="CH189" s="266"/>
      <c r="CI189" s="266"/>
      <c r="CJ189" s="266"/>
      <c r="CK189" s="266"/>
      <c r="CL189" s="266"/>
      <c r="CM189" s="266"/>
      <c r="CN189" s="266"/>
      <c r="CO189" s="266"/>
      <c r="CP189" s="266"/>
      <c r="CQ189" s="266"/>
      <c r="CR189" s="266"/>
      <c r="CS189" s="266"/>
      <c r="CT189" s="266"/>
      <c r="CU189" s="266"/>
      <c r="CV189" s="266"/>
      <c r="CW189" s="266"/>
      <c r="CX189" s="266"/>
      <c r="CY189" s="266"/>
      <c r="CZ189" s="266"/>
      <c r="DA189" s="266"/>
      <c r="DB189" s="266"/>
      <c r="DC189" s="266"/>
      <c r="DD189" s="266"/>
      <c r="DE189" s="266"/>
      <c r="DF189" s="266"/>
      <c r="DG189" s="266"/>
      <c r="DH189" s="266"/>
      <c r="DI189" s="266"/>
      <c r="DJ189" s="266"/>
      <c r="DK189" s="266"/>
      <c r="DL189" s="266"/>
    </row>
    <row r="190" spans="1:116" x14ac:dyDescent="0.35">
      <c r="A190" s="267" t="s">
        <v>197</v>
      </c>
      <c r="B190" s="268" t="s">
        <v>9735</v>
      </c>
      <c r="C190" s="271">
        <v>0.92045000249999998</v>
      </c>
      <c r="D190" s="272">
        <v>9</v>
      </c>
      <c r="E190" s="271">
        <v>0.185</v>
      </c>
      <c r="F190" s="271">
        <v>2.3666666670000001</v>
      </c>
      <c r="G190" s="271">
        <v>0.7006806672</v>
      </c>
      <c r="H190" s="271">
        <v>37.4</v>
      </c>
      <c r="I190" s="272">
        <v>5</v>
      </c>
      <c r="J190" s="272">
        <f>IFERROR(VLOOKUP($B190,'Core Indicators'!$E$3:$EU$906,147,FALSE),"x")</f>
        <v>195</v>
      </c>
      <c r="K190" s="273">
        <v>-1.372529984</v>
      </c>
      <c r="L190" s="271">
        <v>2.72</v>
      </c>
      <c r="M190" s="272">
        <v>15</v>
      </c>
      <c r="N190" s="272">
        <v>20</v>
      </c>
      <c r="O190" s="272">
        <f>IFERROR(VLOOKUP(B190,'Core Indicators'!$E$3:$G$9906,3,FALSE),"x")</f>
        <v>19319000</v>
      </c>
      <c r="P190" s="272">
        <v>1259200</v>
      </c>
      <c r="Q190" s="266"/>
      <c r="R190" s="266"/>
      <c r="S190" s="266"/>
      <c r="T190" s="266"/>
      <c r="U190" s="266"/>
      <c r="V190" s="266"/>
      <c r="W190" s="266"/>
      <c r="X190" s="266"/>
      <c r="Y190" s="266"/>
      <c r="Z190" s="266"/>
      <c r="AA190" s="266"/>
      <c r="AB190" s="266"/>
      <c r="AC190" s="266"/>
      <c r="AD190" s="266"/>
      <c r="AE190" s="266"/>
      <c r="AF190" s="266"/>
      <c r="AG190" s="266"/>
      <c r="AH190" s="266"/>
      <c r="AI190" s="266"/>
      <c r="AJ190" s="266"/>
      <c r="AK190" s="266"/>
      <c r="AL190" s="266"/>
      <c r="AM190" s="266"/>
      <c r="AN190" s="266"/>
      <c r="AO190" s="266"/>
      <c r="AP190" s="266"/>
      <c r="AQ190" s="266"/>
      <c r="AR190" s="266"/>
      <c r="AS190" s="266"/>
      <c r="AT190" s="266"/>
      <c r="AU190" s="266"/>
      <c r="AV190" s="266"/>
      <c r="AW190" s="266"/>
      <c r="AX190" s="266"/>
      <c r="AY190" s="266"/>
      <c r="AZ190" s="266"/>
      <c r="BA190" s="266"/>
      <c r="BB190" s="266"/>
      <c r="BC190" s="266"/>
      <c r="BD190" s="266"/>
      <c r="BE190" s="266"/>
      <c r="BF190" s="266"/>
      <c r="BG190" s="266"/>
      <c r="BH190" s="266"/>
      <c r="BI190" s="266"/>
      <c r="BJ190" s="266"/>
      <c r="BK190" s="266"/>
      <c r="BL190" s="266"/>
      <c r="BM190" s="266"/>
      <c r="BN190" s="266"/>
      <c r="BO190" s="266"/>
      <c r="BP190" s="266"/>
      <c r="BQ190" s="266"/>
      <c r="BR190" s="266"/>
      <c r="BS190" s="266"/>
      <c r="BT190" s="266"/>
      <c r="BU190" s="266"/>
      <c r="BV190" s="266"/>
      <c r="BW190" s="266"/>
      <c r="BX190" s="266"/>
      <c r="BY190" s="266"/>
      <c r="BZ190" s="266"/>
      <c r="CA190" s="266"/>
      <c r="CB190" s="266"/>
      <c r="CC190" s="266"/>
      <c r="CD190" s="266"/>
      <c r="CE190" s="266"/>
      <c r="CF190" s="266"/>
      <c r="CG190" s="266"/>
      <c r="CH190" s="266"/>
      <c r="CI190" s="266"/>
      <c r="CJ190" s="266"/>
      <c r="CK190" s="266"/>
      <c r="CL190" s="266"/>
      <c r="CM190" s="266"/>
      <c r="CN190" s="266"/>
      <c r="CO190" s="266"/>
      <c r="CP190" s="266"/>
      <c r="CQ190" s="266"/>
      <c r="CR190" s="266"/>
      <c r="CS190" s="266"/>
      <c r="CT190" s="266"/>
      <c r="CU190" s="266"/>
      <c r="CV190" s="266"/>
      <c r="CW190" s="266"/>
      <c r="CX190" s="266"/>
      <c r="CY190" s="266"/>
      <c r="CZ190" s="266"/>
      <c r="DA190" s="266"/>
      <c r="DB190" s="266"/>
      <c r="DC190" s="266"/>
      <c r="DD190" s="266"/>
      <c r="DE190" s="266"/>
      <c r="DF190" s="266"/>
      <c r="DG190" s="266"/>
      <c r="DH190" s="266"/>
      <c r="DI190" s="266"/>
      <c r="DJ190" s="266"/>
      <c r="DK190" s="266"/>
      <c r="DL190" s="266"/>
    </row>
    <row r="191" spans="1:116" x14ac:dyDescent="0.35">
      <c r="A191" s="267" t="s">
        <v>1021</v>
      </c>
      <c r="B191" s="268" t="s">
        <v>9736</v>
      </c>
      <c r="C191" s="271">
        <v>0.73349999629999996</v>
      </c>
      <c r="D191" s="272">
        <v>5</v>
      </c>
      <c r="E191" s="271">
        <v>0</v>
      </c>
      <c r="F191" s="271">
        <v>4.7166666670000001</v>
      </c>
      <c r="G191" s="271">
        <v>0.56568342780000003</v>
      </c>
      <c r="H191" s="271">
        <v>43.1</v>
      </c>
      <c r="I191" s="272">
        <v>2</v>
      </c>
      <c r="J191" s="272">
        <f>IFERROR(VLOOKUP($B191,'Core Indicators'!$E$3:$EU$906,147,FALSE),"x")</f>
        <v>48</v>
      </c>
      <c r="K191" s="273">
        <v>-0.55883401600000004</v>
      </c>
      <c r="L191" s="271">
        <v>4.72</v>
      </c>
      <c r="M191" s="272">
        <v>42</v>
      </c>
      <c r="N191" s="272">
        <v>31</v>
      </c>
      <c r="O191" s="272">
        <f>IFERROR(VLOOKUP(B191,'Core Indicators'!$E$3:$G$9906,3,FALSE),"x")</f>
        <v>9304000</v>
      </c>
      <c r="P191" s="272">
        <v>54390</v>
      </c>
      <c r="Q191" s="266"/>
      <c r="R191" s="266"/>
      <c r="S191" s="266"/>
      <c r="T191" s="266"/>
      <c r="U191" s="266"/>
      <c r="V191" s="266"/>
      <c r="W191" s="266"/>
      <c r="X191" s="266"/>
      <c r="Y191" s="266"/>
      <c r="Z191" s="266"/>
      <c r="AA191" s="266"/>
      <c r="AB191" s="266"/>
      <c r="AC191" s="266"/>
      <c r="AD191" s="266"/>
      <c r="AE191" s="266"/>
      <c r="AF191" s="266"/>
      <c r="AG191" s="266"/>
      <c r="AH191" s="266"/>
      <c r="AI191" s="266"/>
      <c r="AJ191" s="266"/>
      <c r="AK191" s="266"/>
      <c r="AL191" s="266"/>
      <c r="AM191" s="266"/>
      <c r="AN191" s="266"/>
      <c r="AO191" s="266"/>
      <c r="AP191" s="266"/>
      <c r="AQ191" s="266"/>
      <c r="AR191" s="266"/>
      <c r="AS191" s="266"/>
      <c r="AT191" s="266"/>
      <c r="AU191" s="266"/>
      <c r="AV191" s="266"/>
      <c r="AW191" s="266"/>
      <c r="AX191" s="266"/>
      <c r="AY191" s="266"/>
      <c r="AZ191" s="266"/>
      <c r="BA191" s="266"/>
      <c r="BB191" s="266"/>
      <c r="BC191" s="266"/>
      <c r="BD191" s="266"/>
      <c r="BE191" s="266"/>
      <c r="BF191" s="266"/>
      <c r="BG191" s="266"/>
      <c r="BH191" s="266"/>
      <c r="BI191" s="266"/>
      <c r="BJ191" s="266"/>
      <c r="BK191" s="266"/>
      <c r="BL191" s="266"/>
      <c r="BM191" s="266"/>
      <c r="BN191" s="266"/>
      <c r="BO191" s="266"/>
      <c r="BP191" s="266"/>
      <c r="BQ191" s="266"/>
      <c r="BR191" s="266"/>
      <c r="BS191" s="266"/>
      <c r="BT191" s="266"/>
      <c r="BU191" s="266"/>
      <c r="BV191" s="266"/>
      <c r="BW191" s="266"/>
      <c r="BX191" s="266"/>
      <c r="BY191" s="266"/>
      <c r="BZ191" s="266"/>
      <c r="CA191" s="266"/>
      <c r="CB191" s="266"/>
      <c r="CC191" s="266"/>
      <c r="CD191" s="266"/>
      <c r="CE191" s="266"/>
      <c r="CF191" s="266"/>
      <c r="CG191" s="266"/>
      <c r="CH191" s="266"/>
      <c r="CI191" s="266"/>
      <c r="CJ191" s="266"/>
      <c r="CK191" s="266"/>
      <c r="CL191" s="266"/>
      <c r="CM191" s="266"/>
      <c r="CN191" s="266"/>
      <c r="CO191" s="266"/>
      <c r="CP191" s="266"/>
      <c r="CQ191" s="266"/>
      <c r="CR191" s="266"/>
      <c r="CS191" s="266"/>
      <c r="CT191" s="266"/>
      <c r="CU191" s="266"/>
      <c r="CV191" s="266"/>
      <c r="CW191" s="266"/>
      <c r="CX191" s="266"/>
      <c r="CY191" s="266"/>
      <c r="CZ191" s="266"/>
      <c r="DA191" s="266"/>
      <c r="DB191" s="266"/>
      <c r="DC191" s="266"/>
      <c r="DD191" s="266"/>
      <c r="DE191" s="266"/>
      <c r="DF191" s="266"/>
      <c r="DG191" s="266"/>
      <c r="DH191" s="266"/>
      <c r="DI191" s="266"/>
      <c r="DJ191" s="266"/>
      <c r="DK191" s="266"/>
      <c r="DL191" s="266"/>
    </row>
    <row r="192" spans="1:116" x14ac:dyDescent="0.35">
      <c r="A192" s="267" t="s">
        <v>1976</v>
      </c>
      <c r="B192" s="268" t="s">
        <v>9737</v>
      </c>
      <c r="C192" s="271">
        <v>0.31875000450000002</v>
      </c>
      <c r="D192" s="272">
        <v>8</v>
      </c>
      <c r="E192" s="271">
        <v>0.05</v>
      </c>
      <c r="F192" s="271">
        <v>3.8</v>
      </c>
      <c r="G192" s="271">
        <v>0.37672290009999998</v>
      </c>
      <c r="H192" s="271">
        <v>34.9</v>
      </c>
      <c r="I192" s="272">
        <v>3</v>
      </c>
      <c r="J192" s="272">
        <f>IFERROR(VLOOKUP($B192,'Core Indicators'!$E$3:$EU$906,147,FALSE),"x")</f>
        <v>3</v>
      </c>
      <c r="K192" s="273">
        <v>6.7307784999999995E-2</v>
      </c>
      <c r="L192" s="271">
        <v>4.95</v>
      </c>
      <c r="M192" s="272">
        <v>36</v>
      </c>
      <c r="N192" s="272">
        <v>35</v>
      </c>
      <c r="O192" s="272">
        <f>IFERROR(VLOOKUP(B192,'Core Indicators'!$E$3:$G$9906,3,FALSE),"x")</f>
        <v>69521000</v>
      </c>
      <c r="P192" s="272">
        <v>510890</v>
      </c>
      <c r="Q192" s="266"/>
      <c r="R192" s="266"/>
      <c r="S192" s="266"/>
      <c r="T192" s="266"/>
      <c r="U192" s="266"/>
      <c r="V192" s="266"/>
      <c r="W192" s="266"/>
      <c r="X192" s="266"/>
      <c r="Y192" s="266"/>
      <c r="Z192" s="266"/>
      <c r="AA192" s="266"/>
      <c r="AB192" s="266"/>
      <c r="AC192" s="266"/>
      <c r="AD192" s="266"/>
      <c r="AE192" s="266"/>
      <c r="AF192" s="266"/>
      <c r="AG192" s="266"/>
      <c r="AH192" s="266"/>
      <c r="AI192" s="266"/>
      <c r="AJ192" s="266"/>
      <c r="AK192" s="266"/>
      <c r="AL192" s="266"/>
      <c r="AM192" s="266"/>
      <c r="AN192" s="266"/>
      <c r="AO192" s="266"/>
      <c r="AP192" s="266"/>
      <c r="AQ192" s="266"/>
      <c r="AR192" s="266"/>
      <c r="AS192" s="266"/>
      <c r="AT192" s="266"/>
      <c r="AU192" s="266"/>
      <c r="AV192" s="266"/>
      <c r="AW192" s="266"/>
      <c r="AX192" s="266"/>
      <c r="AY192" s="266"/>
      <c r="AZ192" s="266"/>
      <c r="BA192" s="266"/>
      <c r="BB192" s="266"/>
      <c r="BC192" s="266"/>
      <c r="BD192" s="266"/>
      <c r="BE192" s="266"/>
      <c r="BF192" s="266"/>
      <c r="BG192" s="266"/>
      <c r="BH192" s="266"/>
      <c r="BI192" s="266"/>
      <c r="BJ192" s="266"/>
      <c r="BK192" s="266"/>
      <c r="BL192" s="266"/>
      <c r="BM192" s="266"/>
      <c r="BN192" s="266"/>
      <c r="BO192" s="266"/>
      <c r="BP192" s="266"/>
      <c r="BQ192" s="266"/>
      <c r="BR192" s="266"/>
      <c r="BS192" s="266"/>
      <c r="BT192" s="266"/>
      <c r="BU192" s="266"/>
      <c r="BV192" s="266"/>
      <c r="BW192" s="266"/>
      <c r="BX192" s="266"/>
      <c r="BY192" s="266"/>
      <c r="BZ192" s="266"/>
      <c r="CA192" s="266"/>
      <c r="CB192" s="266"/>
      <c r="CC192" s="266"/>
      <c r="CD192" s="266"/>
      <c r="CE192" s="266"/>
      <c r="CF192" s="266"/>
      <c r="CG192" s="266"/>
      <c r="CH192" s="266"/>
      <c r="CI192" s="266"/>
      <c r="CJ192" s="266"/>
      <c r="CK192" s="266"/>
      <c r="CL192" s="266"/>
      <c r="CM192" s="266"/>
      <c r="CN192" s="266"/>
      <c r="CO192" s="266"/>
      <c r="CP192" s="266"/>
      <c r="CQ192" s="266"/>
      <c r="CR192" s="266"/>
      <c r="CS192" s="266"/>
      <c r="CT192" s="266"/>
      <c r="CU192" s="266"/>
      <c r="CV192" s="266"/>
      <c r="CW192" s="266"/>
      <c r="CX192" s="266"/>
      <c r="CY192" s="266"/>
      <c r="CZ192" s="266"/>
      <c r="DA192" s="266"/>
      <c r="DB192" s="266"/>
      <c r="DC192" s="266"/>
      <c r="DD192" s="266"/>
      <c r="DE192" s="266"/>
      <c r="DF192" s="266"/>
      <c r="DG192" s="266"/>
      <c r="DH192" s="266"/>
      <c r="DI192" s="266"/>
      <c r="DJ192" s="266"/>
      <c r="DK192" s="266"/>
      <c r="DL192" s="266"/>
    </row>
    <row r="193" spans="1:116" x14ac:dyDescent="0.35">
      <c r="A193" s="267" t="s">
        <v>9738</v>
      </c>
      <c r="B193" s="268" t="s">
        <v>9739</v>
      </c>
      <c r="C193" s="271">
        <v>0.3105010326</v>
      </c>
      <c r="D193" s="272">
        <v>5</v>
      </c>
      <c r="E193" s="271">
        <v>0.21299999999999999</v>
      </c>
      <c r="F193" s="271">
        <v>2.8166666669999998</v>
      </c>
      <c r="G193" s="271">
        <v>0.37746660949999999</v>
      </c>
      <c r="H193" s="271">
        <v>34</v>
      </c>
      <c r="I193" s="272">
        <v>3</v>
      </c>
      <c r="J193" s="272" t="str">
        <f>IFERROR(VLOOKUP($B193,'Core Indicators'!$E$3:$EU$906,147,FALSE),"x")</f>
        <v>x</v>
      </c>
      <c r="K193" s="273">
        <v>-1.2558006049999999</v>
      </c>
      <c r="L193" s="271">
        <v>3.16</v>
      </c>
      <c r="M193" s="272">
        <v>5</v>
      </c>
      <c r="N193" s="272">
        <v>20</v>
      </c>
      <c r="O193" s="272" t="str">
        <f>IFERROR(VLOOKUP(B193,'Core Indicators'!$E$3:$G$9906,3,FALSE),"x")</f>
        <v>x</v>
      </c>
      <c r="P193" s="272">
        <v>138790</v>
      </c>
      <c r="Q193" s="266"/>
      <c r="R193" s="266"/>
      <c r="S193" s="266"/>
      <c r="T193" s="266"/>
      <c r="U193" s="266"/>
      <c r="V193" s="266"/>
      <c r="W193" s="266"/>
      <c r="X193" s="266"/>
      <c r="Y193" s="266"/>
      <c r="Z193" s="266"/>
      <c r="AA193" s="266"/>
      <c r="AB193" s="266"/>
      <c r="AC193" s="266"/>
      <c r="AD193" s="266"/>
      <c r="AE193" s="266"/>
      <c r="AF193" s="266"/>
      <c r="AG193" s="266"/>
      <c r="AH193" s="266"/>
      <c r="AI193" s="266"/>
      <c r="AJ193" s="266"/>
      <c r="AK193" s="266"/>
      <c r="AL193" s="266"/>
      <c r="AM193" s="266"/>
      <c r="AN193" s="266"/>
      <c r="AO193" s="266"/>
      <c r="AP193" s="266"/>
      <c r="AQ193" s="266"/>
      <c r="AR193" s="266"/>
      <c r="AS193" s="266"/>
      <c r="AT193" s="266"/>
      <c r="AU193" s="266"/>
      <c r="AV193" s="266"/>
      <c r="AW193" s="266"/>
      <c r="AX193" s="266"/>
      <c r="AY193" s="266"/>
      <c r="AZ193" s="266"/>
      <c r="BA193" s="266"/>
      <c r="BB193" s="266"/>
      <c r="BC193" s="266"/>
      <c r="BD193" s="266"/>
      <c r="BE193" s="266"/>
      <c r="BF193" s="266"/>
      <c r="BG193" s="266"/>
      <c r="BH193" s="266"/>
      <c r="BI193" s="266"/>
      <c r="BJ193" s="266"/>
      <c r="BK193" s="266"/>
      <c r="BL193" s="266"/>
      <c r="BM193" s="266"/>
      <c r="BN193" s="266"/>
      <c r="BO193" s="266"/>
      <c r="BP193" s="266"/>
      <c r="BQ193" s="266"/>
      <c r="BR193" s="266"/>
      <c r="BS193" s="266"/>
      <c r="BT193" s="266"/>
      <c r="BU193" s="266"/>
      <c r="BV193" s="266"/>
      <c r="BW193" s="266"/>
      <c r="BX193" s="266"/>
      <c r="BY193" s="266"/>
      <c r="BZ193" s="266"/>
      <c r="CA193" s="266"/>
      <c r="CB193" s="266"/>
      <c r="CC193" s="266"/>
      <c r="CD193" s="266"/>
      <c r="CE193" s="266"/>
      <c r="CF193" s="266"/>
      <c r="CG193" s="266"/>
      <c r="CH193" s="266"/>
      <c r="CI193" s="266"/>
      <c r="CJ193" s="266"/>
      <c r="CK193" s="266"/>
      <c r="CL193" s="266"/>
      <c r="CM193" s="266"/>
      <c r="CN193" s="266"/>
      <c r="CO193" s="266"/>
      <c r="CP193" s="266"/>
      <c r="CQ193" s="266"/>
      <c r="CR193" s="266"/>
      <c r="CS193" s="266"/>
      <c r="CT193" s="266"/>
      <c r="CU193" s="266"/>
      <c r="CV193" s="266"/>
      <c r="CW193" s="266"/>
      <c r="CX193" s="266"/>
      <c r="CY193" s="266"/>
      <c r="CZ193" s="266"/>
      <c r="DA193" s="266"/>
      <c r="DB193" s="266"/>
      <c r="DC193" s="266"/>
      <c r="DD193" s="266"/>
      <c r="DE193" s="266"/>
      <c r="DF193" s="266"/>
      <c r="DG193" s="266"/>
      <c r="DH193" s="266"/>
      <c r="DI193" s="266"/>
      <c r="DJ193" s="266"/>
      <c r="DK193" s="266"/>
      <c r="DL193" s="266"/>
    </row>
    <row r="194" spans="1:116" x14ac:dyDescent="0.35">
      <c r="A194" s="267" t="s">
        <v>9740</v>
      </c>
      <c r="B194" s="268" t="s">
        <v>9741</v>
      </c>
      <c r="C194" s="271">
        <v>0.27369995949999998</v>
      </c>
      <c r="D194" s="272">
        <v>1</v>
      </c>
      <c r="E194" s="271">
        <v>0.1</v>
      </c>
      <c r="F194" s="271">
        <v>2.7</v>
      </c>
      <c r="G194" s="271" t="s">
        <v>17</v>
      </c>
      <c r="H194" s="271">
        <v>40.799999999999997</v>
      </c>
      <c r="I194" s="272">
        <v>0</v>
      </c>
      <c r="J194" s="272" t="str">
        <f>IFERROR(VLOOKUP($B194,'Core Indicators'!$E$3:$EU$906,147,FALSE),"x")</f>
        <v>x</v>
      </c>
      <c r="K194" s="273">
        <v>-1.4922368530000001</v>
      </c>
      <c r="L194" s="271">
        <v>2.67</v>
      </c>
      <c r="M194" s="272">
        <v>2</v>
      </c>
      <c r="N194" s="272">
        <v>18</v>
      </c>
      <c r="O194" s="272" t="str">
        <f>IFERROR(VLOOKUP(B194,'Core Indicators'!$E$3:$G$9906,3,FALSE),"x")</f>
        <v>x</v>
      </c>
      <c r="P194" s="272">
        <v>469930</v>
      </c>
      <c r="Q194" s="266"/>
      <c r="R194" s="266"/>
      <c r="S194" s="266"/>
      <c r="T194" s="266"/>
      <c r="U194" s="266"/>
      <c r="V194" s="266"/>
      <c r="W194" s="266"/>
      <c r="X194" s="266"/>
      <c r="Y194" s="266"/>
      <c r="Z194" s="266"/>
      <c r="AA194" s="266"/>
      <c r="AB194" s="266"/>
      <c r="AC194" s="266"/>
      <c r="AD194" s="266"/>
      <c r="AE194" s="266"/>
      <c r="AF194" s="266"/>
      <c r="AG194" s="266"/>
      <c r="AH194" s="266"/>
      <c r="AI194" s="266"/>
      <c r="AJ194" s="266"/>
      <c r="AK194" s="266"/>
      <c r="AL194" s="266"/>
      <c r="AM194" s="266"/>
      <c r="AN194" s="266"/>
      <c r="AO194" s="266"/>
      <c r="AP194" s="266"/>
      <c r="AQ194" s="266"/>
      <c r="AR194" s="266"/>
      <c r="AS194" s="266"/>
      <c r="AT194" s="266"/>
      <c r="AU194" s="266"/>
      <c r="AV194" s="266"/>
      <c r="AW194" s="266"/>
      <c r="AX194" s="266"/>
      <c r="AY194" s="266"/>
      <c r="AZ194" s="266"/>
      <c r="BA194" s="266"/>
      <c r="BB194" s="266"/>
      <c r="BC194" s="266"/>
      <c r="BD194" s="266"/>
      <c r="BE194" s="266"/>
      <c r="BF194" s="266"/>
      <c r="BG194" s="266"/>
      <c r="BH194" s="266"/>
      <c r="BI194" s="266"/>
      <c r="BJ194" s="266"/>
      <c r="BK194" s="266"/>
      <c r="BL194" s="266"/>
      <c r="BM194" s="266"/>
      <c r="BN194" s="266"/>
      <c r="BO194" s="266"/>
      <c r="BP194" s="266"/>
      <c r="BQ194" s="266"/>
      <c r="BR194" s="266"/>
      <c r="BS194" s="266"/>
      <c r="BT194" s="266"/>
      <c r="BU194" s="266"/>
      <c r="BV194" s="266"/>
      <c r="BW194" s="266"/>
      <c r="BX194" s="266"/>
      <c r="BY194" s="266"/>
      <c r="BZ194" s="266"/>
      <c r="CA194" s="266"/>
      <c r="CB194" s="266"/>
      <c r="CC194" s="266"/>
      <c r="CD194" s="266"/>
      <c r="CE194" s="266"/>
      <c r="CF194" s="266"/>
      <c r="CG194" s="266"/>
      <c r="CH194" s="266"/>
      <c r="CI194" s="266"/>
      <c r="CJ194" s="266"/>
      <c r="CK194" s="266"/>
      <c r="CL194" s="266"/>
      <c r="CM194" s="266"/>
      <c r="CN194" s="266"/>
      <c r="CO194" s="266"/>
      <c r="CP194" s="266"/>
      <c r="CQ194" s="266"/>
      <c r="CR194" s="266"/>
      <c r="CS194" s="266"/>
      <c r="CT194" s="266"/>
      <c r="CU194" s="266"/>
      <c r="CV194" s="266"/>
      <c r="CW194" s="266"/>
      <c r="CX194" s="266"/>
      <c r="CY194" s="266"/>
      <c r="CZ194" s="266"/>
      <c r="DA194" s="266"/>
      <c r="DB194" s="266"/>
      <c r="DC194" s="266"/>
      <c r="DD194" s="266"/>
      <c r="DE194" s="266"/>
      <c r="DF194" s="266"/>
      <c r="DG194" s="266"/>
      <c r="DH194" s="266"/>
      <c r="DI194" s="266"/>
      <c r="DJ194" s="266"/>
      <c r="DK194" s="266"/>
      <c r="DL194" s="266"/>
    </row>
    <row r="195" spans="1:116" x14ac:dyDescent="0.35">
      <c r="A195" s="267" t="s">
        <v>956</v>
      </c>
      <c r="B195" s="268" t="s">
        <v>9742</v>
      </c>
      <c r="C195" s="271">
        <v>0</v>
      </c>
      <c r="D195" s="272">
        <v>13</v>
      </c>
      <c r="E195" s="271">
        <v>0</v>
      </c>
      <c r="F195" s="271">
        <v>7.9</v>
      </c>
      <c r="G195" s="271" t="s">
        <v>17</v>
      </c>
      <c r="H195" s="271">
        <v>28.7</v>
      </c>
      <c r="I195" s="272">
        <v>0</v>
      </c>
      <c r="J195" s="272">
        <f>IFERROR(VLOOKUP($B195,'Core Indicators'!$E$3:$EU$906,147,FALSE),"x")</f>
        <v>0</v>
      </c>
      <c r="K195" s="273">
        <v>-0.88339597000000003</v>
      </c>
      <c r="L195" s="271">
        <v>6.22</v>
      </c>
      <c r="M195" s="272">
        <v>72</v>
      </c>
      <c r="N195" s="272">
        <v>43</v>
      </c>
      <c r="O195" s="272">
        <f>IFERROR(VLOOKUP(B195,'Core Indicators'!$E$3:$G$9906,3,FALSE),"x")</f>
        <v>1340000</v>
      </c>
      <c r="P195" s="272">
        <v>14870</v>
      </c>
      <c r="Q195" s="266"/>
      <c r="R195" s="266"/>
      <c r="S195" s="266"/>
      <c r="T195" s="266"/>
      <c r="U195" s="266"/>
      <c r="V195" s="266"/>
      <c r="W195" s="266"/>
      <c r="X195" s="266"/>
      <c r="Y195" s="266"/>
      <c r="Z195" s="266"/>
      <c r="AA195" s="266"/>
      <c r="AB195" s="266"/>
      <c r="AC195" s="266"/>
      <c r="AD195" s="266"/>
      <c r="AE195" s="266"/>
      <c r="AF195" s="266"/>
      <c r="AG195" s="266"/>
      <c r="AH195" s="266"/>
      <c r="AI195" s="266"/>
      <c r="AJ195" s="266"/>
      <c r="AK195" s="266"/>
      <c r="AL195" s="266"/>
      <c r="AM195" s="266"/>
      <c r="AN195" s="266"/>
      <c r="AO195" s="266"/>
      <c r="AP195" s="266"/>
      <c r="AQ195" s="266"/>
      <c r="AR195" s="266"/>
      <c r="AS195" s="266"/>
      <c r="AT195" s="266"/>
      <c r="AU195" s="266"/>
      <c r="AV195" s="266"/>
      <c r="AW195" s="266"/>
      <c r="AX195" s="266"/>
      <c r="AY195" s="266"/>
      <c r="AZ195" s="266"/>
      <c r="BA195" s="266"/>
      <c r="BB195" s="266"/>
      <c r="BC195" s="266"/>
      <c r="BD195" s="266"/>
      <c r="BE195" s="266"/>
      <c r="BF195" s="266"/>
      <c r="BG195" s="266"/>
      <c r="BH195" s="266"/>
      <c r="BI195" s="266"/>
      <c r="BJ195" s="266"/>
      <c r="BK195" s="266"/>
      <c r="BL195" s="266"/>
      <c r="BM195" s="266"/>
      <c r="BN195" s="266"/>
      <c r="BO195" s="266"/>
      <c r="BP195" s="266"/>
      <c r="BQ195" s="266"/>
      <c r="BR195" s="266"/>
      <c r="BS195" s="266"/>
      <c r="BT195" s="266"/>
      <c r="BU195" s="266"/>
      <c r="BV195" s="266"/>
      <c r="BW195" s="266"/>
      <c r="BX195" s="266"/>
      <c r="BY195" s="266"/>
      <c r="BZ195" s="266"/>
      <c r="CA195" s="266"/>
      <c r="CB195" s="266"/>
      <c r="CC195" s="266"/>
      <c r="CD195" s="266"/>
      <c r="CE195" s="266"/>
      <c r="CF195" s="266"/>
      <c r="CG195" s="266"/>
      <c r="CH195" s="266"/>
      <c r="CI195" s="266"/>
      <c r="CJ195" s="266"/>
      <c r="CK195" s="266"/>
      <c r="CL195" s="266"/>
      <c r="CM195" s="266"/>
      <c r="CN195" s="266"/>
      <c r="CO195" s="266"/>
      <c r="CP195" s="266"/>
      <c r="CQ195" s="266"/>
      <c r="CR195" s="266"/>
      <c r="CS195" s="266"/>
      <c r="CT195" s="266"/>
      <c r="CU195" s="266"/>
      <c r="CV195" s="266"/>
      <c r="CW195" s="266"/>
      <c r="CX195" s="266"/>
      <c r="CY195" s="266"/>
      <c r="CZ195" s="266"/>
      <c r="DA195" s="266"/>
      <c r="DB195" s="266"/>
      <c r="DC195" s="266"/>
      <c r="DD195" s="266"/>
      <c r="DE195" s="266"/>
      <c r="DF195" s="266"/>
      <c r="DG195" s="266"/>
      <c r="DH195" s="266"/>
      <c r="DI195" s="266"/>
      <c r="DJ195" s="266"/>
      <c r="DK195" s="266"/>
      <c r="DL195" s="266"/>
    </row>
    <row r="196" spans="1:116" x14ac:dyDescent="0.35">
      <c r="A196" s="267" t="s">
        <v>9743</v>
      </c>
      <c r="B196" s="268" t="s">
        <v>9744</v>
      </c>
      <c r="C196" s="271">
        <v>0</v>
      </c>
      <c r="D196" s="272">
        <v>11</v>
      </c>
      <c r="E196" s="271">
        <v>0</v>
      </c>
      <c r="F196" s="271" t="s">
        <v>17</v>
      </c>
      <c r="G196" s="271">
        <v>0.41808821130000001</v>
      </c>
      <c r="H196" s="271">
        <v>37.6</v>
      </c>
      <c r="I196" s="272">
        <v>0</v>
      </c>
      <c r="J196" s="272" t="str">
        <f>IFERROR(VLOOKUP($B196,'Core Indicators'!$E$3:$EU$906,147,FALSE),"x")</f>
        <v>x</v>
      </c>
      <c r="K196" s="273">
        <v>0.59440267099999999</v>
      </c>
      <c r="L196" s="271" t="s">
        <v>17</v>
      </c>
      <c r="M196" s="272">
        <v>81</v>
      </c>
      <c r="N196" s="272" t="s">
        <v>17</v>
      </c>
      <c r="O196" s="272" t="str">
        <f>IFERROR(VLOOKUP(B196,'Core Indicators'!$E$3:$G$9906,3,FALSE),"x")</f>
        <v>x</v>
      </c>
      <c r="P196" s="272">
        <v>720</v>
      </c>
      <c r="Q196" s="266"/>
      <c r="R196" s="266"/>
      <c r="S196" s="266"/>
      <c r="T196" s="266"/>
      <c r="U196" s="266"/>
      <c r="V196" s="266"/>
      <c r="W196" s="266"/>
      <c r="X196" s="266"/>
      <c r="Y196" s="266"/>
      <c r="Z196" s="266"/>
      <c r="AA196" s="266"/>
      <c r="AB196" s="266"/>
      <c r="AC196" s="266"/>
      <c r="AD196" s="266"/>
      <c r="AE196" s="266"/>
      <c r="AF196" s="266"/>
      <c r="AG196" s="266"/>
      <c r="AH196" s="266"/>
      <c r="AI196" s="266"/>
      <c r="AJ196" s="266"/>
      <c r="AK196" s="266"/>
      <c r="AL196" s="266"/>
      <c r="AM196" s="266"/>
      <c r="AN196" s="266"/>
      <c r="AO196" s="266"/>
      <c r="AP196" s="266"/>
      <c r="AQ196" s="266"/>
      <c r="AR196" s="266"/>
      <c r="AS196" s="266"/>
      <c r="AT196" s="266"/>
      <c r="AU196" s="266"/>
      <c r="AV196" s="266"/>
      <c r="AW196" s="266"/>
      <c r="AX196" s="266"/>
      <c r="AY196" s="266"/>
      <c r="AZ196" s="266"/>
      <c r="BA196" s="266"/>
      <c r="BB196" s="266"/>
      <c r="BC196" s="266"/>
      <c r="BD196" s="266"/>
      <c r="BE196" s="266"/>
      <c r="BF196" s="266"/>
      <c r="BG196" s="266"/>
      <c r="BH196" s="266"/>
      <c r="BI196" s="266"/>
      <c r="BJ196" s="266"/>
      <c r="BK196" s="266"/>
      <c r="BL196" s="266"/>
      <c r="BM196" s="266"/>
      <c r="BN196" s="266"/>
      <c r="BO196" s="266"/>
      <c r="BP196" s="266"/>
      <c r="BQ196" s="266"/>
      <c r="BR196" s="266"/>
      <c r="BS196" s="266"/>
      <c r="BT196" s="266"/>
      <c r="BU196" s="266"/>
      <c r="BV196" s="266"/>
      <c r="BW196" s="266"/>
      <c r="BX196" s="266"/>
      <c r="BY196" s="266"/>
      <c r="BZ196" s="266"/>
      <c r="CA196" s="266"/>
      <c r="CB196" s="266"/>
      <c r="CC196" s="266"/>
      <c r="CD196" s="266"/>
      <c r="CE196" s="266"/>
      <c r="CF196" s="266"/>
      <c r="CG196" s="266"/>
      <c r="CH196" s="266"/>
      <c r="CI196" s="266"/>
      <c r="CJ196" s="266"/>
      <c r="CK196" s="266"/>
      <c r="CL196" s="266"/>
      <c r="CM196" s="266"/>
      <c r="CN196" s="266"/>
      <c r="CO196" s="266"/>
      <c r="CP196" s="266"/>
      <c r="CQ196" s="266"/>
      <c r="CR196" s="266"/>
      <c r="CS196" s="266"/>
      <c r="CT196" s="266"/>
      <c r="CU196" s="266"/>
      <c r="CV196" s="266"/>
      <c r="CW196" s="266"/>
      <c r="CX196" s="266"/>
      <c r="CY196" s="266"/>
      <c r="CZ196" s="266"/>
      <c r="DA196" s="266"/>
      <c r="DB196" s="266"/>
      <c r="DC196" s="266"/>
      <c r="DD196" s="266"/>
      <c r="DE196" s="266"/>
      <c r="DF196" s="266"/>
      <c r="DG196" s="266"/>
      <c r="DH196" s="266"/>
      <c r="DI196" s="266"/>
      <c r="DJ196" s="266"/>
      <c r="DK196" s="266"/>
      <c r="DL196" s="266"/>
    </row>
    <row r="197" spans="1:116" x14ac:dyDescent="0.35">
      <c r="A197" s="267" t="s">
        <v>951</v>
      </c>
      <c r="B197" s="268" t="s">
        <v>9745</v>
      </c>
      <c r="C197" s="271">
        <v>0.75771999329999995</v>
      </c>
      <c r="D197" s="272">
        <v>12</v>
      </c>
      <c r="E197" s="271">
        <v>0.40300000000000002</v>
      </c>
      <c r="F197" s="271">
        <v>8.35</v>
      </c>
      <c r="G197" s="271">
        <v>0.32349148620000001</v>
      </c>
      <c r="H197" s="271">
        <v>40.299999999999997</v>
      </c>
      <c r="I197" s="272">
        <v>0</v>
      </c>
      <c r="J197" s="272" t="str">
        <f>IFERROR(VLOOKUP($B197,'Core Indicators'!$E$3:$EU$906,147,FALSE),"x")</f>
        <v>x</v>
      </c>
      <c r="K197" s="273">
        <v>-0.16787469399999999</v>
      </c>
      <c r="L197" s="271">
        <v>7.48</v>
      </c>
      <c r="M197" s="272">
        <v>82</v>
      </c>
      <c r="N197" s="272">
        <v>42</v>
      </c>
      <c r="O197" s="272">
        <f>IFERROR(VLOOKUP(B197,'Core Indicators'!$E$3:$G$9906,3,FALSE),"x")</f>
        <v>1368000</v>
      </c>
      <c r="P197" s="272">
        <v>5130</v>
      </c>
      <c r="Q197" s="266"/>
      <c r="R197" s="266"/>
      <c r="S197" s="266"/>
      <c r="T197" s="266"/>
      <c r="U197" s="266"/>
      <c r="V197" s="266"/>
      <c r="W197" s="266"/>
      <c r="X197" s="266"/>
      <c r="Y197" s="266"/>
      <c r="Z197" s="266"/>
      <c r="AA197" s="266"/>
      <c r="AB197" s="266"/>
      <c r="AC197" s="266"/>
      <c r="AD197" s="266"/>
      <c r="AE197" s="266"/>
      <c r="AF197" s="266"/>
      <c r="AG197" s="266"/>
      <c r="AH197" s="266"/>
      <c r="AI197" s="266"/>
      <c r="AJ197" s="266"/>
      <c r="AK197" s="266"/>
      <c r="AL197" s="266"/>
      <c r="AM197" s="266"/>
      <c r="AN197" s="266"/>
      <c r="AO197" s="266"/>
      <c r="AP197" s="266"/>
      <c r="AQ197" s="266"/>
      <c r="AR197" s="266"/>
      <c r="AS197" s="266"/>
      <c r="AT197" s="266"/>
      <c r="AU197" s="266"/>
      <c r="AV197" s="266"/>
      <c r="AW197" s="266"/>
      <c r="AX197" s="266"/>
      <c r="AY197" s="266"/>
      <c r="AZ197" s="266"/>
      <c r="BA197" s="266"/>
      <c r="BB197" s="266"/>
      <c r="BC197" s="266"/>
      <c r="BD197" s="266"/>
      <c r="BE197" s="266"/>
      <c r="BF197" s="266"/>
      <c r="BG197" s="266"/>
      <c r="BH197" s="266"/>
      <c r="BI197" s="266"/>
      <c r="BJ197" s="266"/>
      <c r="BK197" s="266"/>
      <c r="BL197" s="266"/>
      <c r="BM197" s="266"/>
      <c r="BN197" s="266"/>
      <c r="BO197" s="266"/>
      <c r="BP197" s="266"/>
      <c r="BQ197" s="266"/>
      <c r="BR197" s="266"/>
      <c r="BS197" s="266"/>
      <c r="BT197" s="266"/>
      <c r="BU197" s="266"/>
      <c r="BV197" s="266"/>
      <c r="BW197" s="266"/>
      <c r="BX197" s="266"/>
      <c r="BY197" s="266"/>
      <c r="BZ197" s="266"/>
      <c r="CA197" s="266"/>
      <c r="CB197" s="266"/>
      <c r="CC197" s="266"/>
      <c r="CD197" s="266"/>
      <c r="CE197" s="266"/>
      <c r="CF197" s="266"/>
      <c r="CG197" s="266"/>
      <c r="CH197" s="266"/>
      <c r="CI197" s="266"/>
      <c r="CJ197" s="266"/>
      <c r="CK197" s="266"/>
      <c r="CL197" s="266"/>
      <c r="CM197" s="266"/>
      <c r="CN197" s="266"/>
      <c r="CO197" s="266"/>
      <c r="CP197" s="266"/>
      <c r="CQ197" s="266"/>
      <c r="CR197" s="266"/>
      <c r="CS197" s="266"/>
      <c r="CT197" s="266"/>
      <c r="CU197" s="266"/>
      <c r="CV197" s="266"/>
      <c r="CW197" s="266"/>
      <c r="CX197" s="266"/>
      <c r="CY197" s="266"/>
      <c r="CZ197" s="266"/>
      <c r="DA197" s="266"/>
      <c r="DB197" s="266"/>
      <c r="DC197" s="266"/>
      <c r="DD197" s="266"/>
      <c r="DE197" s="266"/>
      <c r="DF197" s="266"/>
      <c r="DG197" s="266"/>
      <c r="DH197" s="266"/>
      <c r="DI197" s="266"/>
      <c r="DJ197" s="266"/>
      <c r="DK197" s="266"/>
      <c r="DL197" s="266"/>
    </row>
    <row r="198" spans="1:116" x14ac:dyDescent="0.35">
      <c r="A198" s="267" t="s">
        <v>2102</v>
      </c>
      <c r="B198" s="268" t="s">
        <v>9746</v>
      </c>
      <c r="C198" s="271">
        <v>3.9599962599999997E-2</v>
      </c>
      <c r="D198" s="272">
        <v>7</v>
      </c>
      <c r="E198" s="271">
        <v>0</v>
      </c>
      <c r="F198" s="271">
        <v>4.983333333</v>
      </c>
      <c r="G198" s="271">
        <v>0.30031952810000001</v>
      </c>
      <c r="H198" s="271">
        <v>32.799999999999997</v>
      </c>
      <c r="I198" s="272">
        <v>3</v>
      </c>
      <c r="J198" s="272">
        <f>IFERROR(VLOOKUP($B198,'Core Indicators'!$E$3:$EU$906,147,FALSE),"x")</f>
        <v>806</v>
      </c>
      <c r="K198" s="273">
        <v>-8.5312277000000006E-2</v>
      </c>
      <c r="L198" s="271">
        <v>5.24</v>
      </c>
      <c r="M198" s="272">
        <v>51</v>
      </c>
      <c r="N198" s="272">
        <v>40</v>
      </c>
      <c r="O198" s="272">
        <f>IFERROR(VLOOKUP(B198,'Core Indicators'!$E$3:$G$9906,3,FALSE),"x")</f>
        <v>12306000</v>
      </c>
      <c r="P198" s="272">
        <v>155360</v>
      </c>
      <c r="Q198" s="266"/>
      <c r="R198" s="266"/>
      <c r="S198" s="266"/>
      <c r="T198" s="266"/>
      <c r="U198" s="266"/>
      <c r="V198" s="266"/>
      <c r="W198" s="266"/>
      <c r="X198" s="266"/>
      <c r="Y198" s="266"/>
      <c r="Z198" s="266"/>
      <c r="AA198" s="266"/>
      <c r="AB198" s="266"/>
      <c r="AC198" s="266"/>
      <c r="AD198" s="266"/>
      <c r="AE198" s="266"/>
      <c r="AF198" s="266"/>
      <c r="AG198" s="266"/>
      <c r="AH198" s="266"/>
      <c r="AI198" s="266"/>
      <c r="AJ198" s="266"/>
      <c r="AK198" s="266"/>
      <c r="AL198" s="266"/>
      <c r="AM198" s="266"/>
      <c r="AN198" s="266"/>
      <c r="AO198" s="266"/>
      <c r="AP198" s="266"/>
      <c r="AQ198" s="266"/>
      <c r="AR198" s="266"/>
      <c r="AS198" s="266"/>
      <c r="AT198" s="266"/>
      <c r="AU198" s="266"/>
      <c r="AV198" s="266"/>
      <c r="AW198" s="266"/>
      <c r="AX198" s="266"/>
      <c r="AY198" s="266"/>
      <c r="AZ198" s="266"/>
      <c r="BA198" s="266"/>
      <c r="BB198" s="266"/>
      <c r="BC198" s="266"/>
      <c r="BD198" s="266"/>
      <c r="BE198" s="266"/>
      <c r="BF198" s="266"/>
      <c r="BG198" s="266"/>
      <c r="BH198" s="266"/>
      <c r="BI198" s="266"/>
      <c r="BJ198" s="266"/>
      <c r="BK198" s="266"/>
      <c r="BL198" s="266"/>
      <c r="BM198" s="266"/>
      <c r="BN198" s="266"/>
      <c r="BO198" s="266"/>
      <c r="BP198" s="266"/>
      <c r="BQ198" s="266"/>
      <c r="BR198" s="266"/>
      <c r="BS198" s="266"/>
      <c r="BT198" s="266"/>
      <c r="BU198" s="266"/>
      <c r="BV198" s="266"/>
      <c r="BW198" s="266"/>
      <c r="BX198" s="266"/>
      <c r="BY198" s="266"/>
      <c r="BZ198" s="266"/>
      <c r="CA198" s="266"/>
      <c r="CB198" s="266"/>
      <c r="CC198" s="266"/>
      <c r="CD198" s="266"/>
      <c r="CE198" s="266"/>
      <c r="CF198" s="266"/>
      <c r="CG198" s="266"/>
      <c r="CH198" s="266"/>
      <c r="CI198" s="266"/>
      <c r="CJ198" s="266"/>
      <c r="CK198" s="266"/>
      <c r="CL198" s="266"/>
      <c r="CM198" s="266"/>
      <c r="CN198" s="266"/>
      <c r="CO198" s="266"/>
      <c r="CP198" s="266"/>
      <c r="CQ198" s="266"/>
      <c r="CR198" s="266"/>
      <c r="CS198" s="266"/>
      <c r="CT198" s="266"/>
      <c r="CU198" s="266"/>
      <c r="CV198" s="266"/>
      <c r="CW198" s="266"/>
      <c r="CX198" s="266"/>
      <c r="CY198" s="266"/>
      <c r="CZ198" s="266"/>
      <c r="DA198" s="266"/>
      <c r="DB198" s="266"/>
      <c r="DC198" s="266"/>
      <c r="DD198" s="266"/>
      <c r="DE198" s="266"/>
      <c r="DF198" s="266"/>
      <c r="DG198" s="266"/>
      <c r="DH198" s="266"/>
      <c r="DI198" s="266"/>
      <c r="DJ198" s="266"/>
      <c r="DK198" s="266"/>
      <c r="DL198" s="266"/>
    </row>
    <row r="199" spans="1:116" x14ac:dyDescent="0.35">
      <c r="A199" s="267" t="s">
        <v>227</v>
      </c>
      <c r="B199" s="268" t="s">
        <v>9747</v>
      </c>
      <c r="C199" s="271">
        <v>0.40505643740000002</v>
      </c>
      <c r="D199" s="272">
        <v>7</v>
      </c>
      <c r="E199" s="271">
        <v>0.34</v>
      </c>
      <c r="F199" s="271">
        <v>4.233333333</v>
      </c>
      <c r="G199" s="271">
        <v>0.3050249216</v>
      </c>
      <c r="H199" s="271">
        <v>41.9</v>
      </c>
      <c r="I199" s="272">
        <v>4</v>
      </c>
      <c r="J199" s="272">
        <f>IFERROR(VLOOKUP($B199,'Core Indicators'!$E$3:$EU$906,147,FALSE),"x")</f>
        <v>14</v>
      </c>
      <c r="K199" s="273">
        <v>-0.45811596500000001</v>
      </c>
      <c r="L199" s="271">
        <v>4.96</v>
      </c>
      <c r="M199" s="272">
        <v>33</v>
      </c>
      <c r="N199" s="272">
        <v>34</v>
      </c>
      <c r="O199" s="272">
        <f>IFERROR(VLOOKUP(B199,'Core Indicators'!$E$3:$G$9906,3,FALSE),"x")</f>
        <v>85326000</v>
      </c>
      <c r="P199" s="272">
        <v>769630</v>
      </c>
      <c r="Q199" s="266"/>
      <c r="R199" s="266"/>
      <c r="S199" s="266"/>
      <c r="T199" s="266"/>
      <c r="U199" s="266"/>
      <c r="V199" s="266"/>
      <c r="W199" s="266"/>
      <c r="X199" s="266"/>
      <c r="Y199" s="266"/>
      <c r="Z199" s="266"/>
      <c r="AA199" s="266"/>
      <c r="AB199" s="266"/>
      <c r="AC199" s="266"/>
      <c r="AD199" s="266"/>
      <c r="AE199" s="266"/>
      <c r="AF199" s="266"/>
      <c r="AG199" s="266"/>
      <c r="AH199" s="266"/>
      <c r="AI199" s="266"/>
      <c r="AJ199" s="266"/>
      <c r="AK199" s="266"/>
      <c r="AL199" s="266"/>
      <c r="AM199" s="266"/>
      <c r="AN199" s="266"/>
      <c r="AO199" s="266"/>
      <c r="AP199" s="266"/>
      <c r="AQ199" s="266"/>
      <c r="AR199" s="266"/>
      <c r="AS199" s="266"/>
      <c r="AT199" s="266"/>
      <c r="AU199" s="266"/>
      <c r="AV199" s="266"/>
      <c r="AW199" s="266"/>
      <c r="AX199" s="266"/>
      <c r="AY199" s="266"/>
      <c r="AZ199" s="266"/>
      <c r="BA199" s="266"/>
      <c r="BB199" s="266"/>
      <c r="BC199" s="266"/>
      <c r="BD199" s="266"/>
      <c r="BE199" s="266"/>
      <c r="BF199" s="266"/>
      <c r="BG199" s="266"/>
      <c r="BH199" s="266"/>
      <c r="BI199" s="266"/>
      <c r="BJ199" s="266"/>
      <c r="BK199" s="266"/>
      <c r="BL199" s="266"/>
      <c r="BM199" s="266"/>
      <c r="BN199" s="266"/>
      <c r="BO199" s="266"/>
      <c r="BP199" s="266"/>
      <c r="BQ199" s="266"/>
      <c r="BR199" s="266"/>
      <c r="BS199" s="266"/>
      <c r="BT199" s="266"/>
      <c r="BU199" s="266"/>
      <c r="BV199" s="266"/>
      <c r="BW199" s="266"/>
      <c r="BX199" s="266"/>
      <c r="BY199" s="266"/>
      <c r="BZ199" s="266"/>
      <c r="CA199" s="266"/>
      <c r="CB199" s="266"/>
      <c r="CC199" s="266"/>
      <c r="CD199" s="266"/>
      <c r="CE199" s="266"/>
      <c r="CF199" s="266"/>
      <c r="CG199" s="266"/>
      <c r="CH199" s="266"/>
      <c r="CI199" s="266"/>
      <c r="CJ199" s="266"/>
      <c r="CK199" s="266"/>
      <c r="CL199" s="266"/>
      <c r="CM199" s="266"/>
      <c r="CN199" s="266"/>
      <c r="CO199" s="266"/>
      <c r="CP199" s="266"/>
      <c r="CQ199" s="266"/>
      <c r="CR199" s="266"/>
      <c r="CS199" s="266"/>
      <c r="CT199" s="266"/>
      <c r="CU199" s="266"/>
      <c r="CV199" s="266"/>
      <c r="CW199" s="266"/>
      <c r="CX199" s="266"/>
      <c r="CY199" s="266"/>
      <c r="CZ199" s="266"/>
      <c r="DA199" s="266"/>
      <c r="DB199" s="266"/>
      <c r="DC199" s="266"/>
      <c r="DD199" s="266"/>
      <c r="DE199" s="266"/>
      <c r="DF199" s="266"/>
      <c r="DG199" s="266"/>
      <c r="DH199" s="266"/>
      <c r="DI199" s="266"/>
      <c r="DJ199" s="266"/>
      <c r="DK199" s="266"/>
      <c r="DL199" s="266"/>
    </row>
    <row r="200" spans="1:116" x14ac:dyDescent="0.35">
      <c r="A200" s="267" t="s">
        <v>9748</v>
      </c>
      <c r="B200" s="268" t="s">
        <v>9749</v>
      </c>
      <c r="C200" s="271">
        <v>0</v>
      </c>
      <c r="D200" s="272">
        <v>11</v>
      </c>
      <c r="E200" s="271">
        <v>0</v>
      </c>
      <c r="F200" s="271" t="s">
        <v>17</v>
      </c>
      <c r="G200" s="271" t="s">
        <v>17</v>
      </c>
      <c r="H200" s="271">
        <v>39.1</v>
      </c>
      <c r="I200" s="272">
        <v>0</v>
      </c>
      <c r="J200" s="272" t="str">
        <f>IFERROR(VLOOKUP($B200,'Core Indicators'!$E$3:$EU$906,147,FALSE),"x")</f>
        <v>x</v>
      </c>
      <c r="K200" s="273">
        <v>0.81260788399999995</v>
      </c>
      <c r="L200" s="271" t="s">
        <v>17</v>
      </c>
      <c r="M200" s="272">
        <v>93</v>
      </c>
      <c r="N200" s="272" t="s">
        <v>17</v>
      </c>
      <c r="O200" s="272" t="str">
        <f>IFERROR(VLOOKUP(B200,'Core Indicators'!$E$3:$G$9906,3,FALSE),"x")</f>
        <v>x</v>
      </c>
      <c r="P200" s="272">
        <v>30</v>
      </c>
      <c r="Q200" s="266"/>
      <c r="R200" s="266"/>
      <c r="S200" s="266"/>
      <c r="T200" s="266"/>
      <c r="U200" s="266"/>
      <c r="V200" s="266"/>
      <c r="W200" s="266"/>
      <c r="X200" s="266"/>
      <c r="Y200" s="266"/>
      <c r="Z200" s="266"/>
      <c r="AA200" s="266"/>
      <c r="AB200" s="266"/>
      <c r="AC200" s="266"/>
      <c r="AD200" s="266"/>
      <c r="AE200" s="266"/>
      <c r="AF200" s="266"/>
      <c r="AG200" s="266"/>
      <c r="AH200" s="266"/>
      <c r="AI200" s="266"/>
      <c r="AJ200" s="266"/>
      <c r="AK200" s="266"/>
      <c r="AL200" s="266"/>
      <c r="AM200" s="266"/>
      <c r="AN200" s="266"/>
      <c r="AO200" s="266"/>
      <c r="AP200" s="266"/>
      <c r="AQ200" s="266"/>
      <c r="AR200" s="266"/>
      <c r="AS200" s="266"/>
      <c r="AT200" s="266"/>
      <c r="AU200" s="266"/>
      <c r="AV200" s="266"/>
      <c r="AW200" s="266"/>
      <c r="AX200" s="266"/>
      <c r="AY200" s="266"/>
      <c r="AZ200" s="266"/>
      <c r="BA200" s="266"/>
      <c r="BB200" s="266"/>
      <c r="BC200" s="266"/>
      <c r="BD200" s="266"/>
      <c r="BE200" s="266"/>
      <c r="BF200" s="266"/>
      <c r="BG200" s="266"/>
      <c r="BH200" s="266"/>
      <c r="BI200" s="266"/>
      <c r="BJ200" s="266"/>
      <c r="BK200" s="266"/>
      <c r="BL200" s="266"/>
      <c r="BM200" s="266"/>
      <c r="BN200" s="266"/>
      <c r="BO200" s="266"/>
      <c r="BP200" s="266"/>
      <c r="BQ200" s="266"/>
      <c r="BR200" s="266"/>
      <c r="BS200" s="266"/>
      <c r="BT200" s="266"/>
      <c r="BU200" s="266"/>
      <c r="BV200" s="266"/>
      <c r="BW200" s="266"/>
      <c r="BX200" s="266"/>
      <c r="BY200" s="266"/>
      <c r="BZ200" s="266"/>
      <c r="CA200" s="266"/>
      <c r="CB200" s="266"/>
      <c r="CC200" s="266"/>
      <c r="CD200" s="266"/>
      <c r="CE200" s="266"/>
      <c r="CF200" s="266"/>
      <c r="CG200" s="266"/>
      <c r="CH200" s="266"/>
      <c r="CI200" s="266"/>
      <c r="CJ200" s="266"/>
      <c r="CK200" s="266"/>
      <c r="CL200" s="266"/>
      <c r="CM200" s="266"/>
      <c r="CN200" s="266"/>
      <c r="CO200" s="266"/>
      <c r="CP200" s="266"/>
      <c r="CQ200" s="266"/>
      <c r="CR200" s="266"/>
      <c r="CS200" s="266"/>
      <c r="CT200" s="266"/>
      <c r="CU200" s="266"/>
      <c r="CV200" s="266"/>
      <c r="CW200" s="266"/>
      <c r="CX200" s="266"/>
      <c r="CY200" s="266"/>
      <c r="CZ200" s="266"/>
      <c r="DA200" s="266"/>
      <c r="DB200" s="266"/>
      <c r="DC200" s="266"/>
      <c r="DD200" s="266"/>
      <c r="DE200" s="266"/>
      <c r="DF200" s="266"/>
      <c r="DG200" s="266"/>
      <c r="DH200" s="266"/>
      <c r="DI200" s="266"/>
      <c r="DJ200" s="266"/>
      <c r="DK200" s="266"/>
      <c r="DL200" s="266"/>
    </row>
    <row r="201" spans="1:116" x14ac:dyDescent="0.35">
      <c r="A201" s="267" t="s">
        <v>9750</v>
      </c>
      <c r="B201" s="268" t="s">
        <v>9751</v>
      </c>
      <c r="C201" s="271" t="s">
        <v>17</v>
      </c>
      <c r="D201" s="272" t="s">
        <v>17</v>
      </c>
      <c r="E201" s="271" t="s">
        <v>17</v>
      </c>
      <c r="F201" s="271">
        <v>9.6</v>
      </c>
      <c r="G201" s="271" t="s">
        <v>17</v>
      </c>
      <c r="H201" s="271" t="s">
        <v>17</v>
      </c>
      <c r="I201" s="272" t="s">
        <v>17</v>
      </c>
      <c r="J201" s="272" t="str">
        <f>IFERROR(VLOOKUP($B201,'Core Indicators'!$E$3:$EU$906,147,FALSE),"x")</f>
        <v>x</v>
      </c>
      <c r="K201" s="273">
        <v>1.2582784890000001</v>
      </c>
      <c r="L201" s="271">
        <v>9.51</v>
      </c>
      <c r="M201" s="272">
        <v>94</v>
      </c>
      <c r="N201" s="272">
        <v>67</v>
      </c>
      <c r="O201" s="272" t="str">
        <f>IFERROR(VLOOKUP(B201,'Core Indicators'!$E$3:$G$9906,3,FALSE),"x")</f>
        <v>x</v>
      </c>
      <c r="P201" s="272" t="s">
        <v>17</v>
      </c>
      <c r="Q201" s="266"/>
      <c r="R201" s="266"/>
      <c r="S201" s="266"/>
      <c r="T201" s="266"/>
      <c r="U201" s="266"/>
      <c r="V201" s="266"/>
      <c r="W201" s="266"/>
      <c r="X201" s="266"/>
      <c r="Y201" s="266"/>
      <c r="Z201" s="266"/>
      <c r="AA201" s="266"/>
      <c r="AB201" s="266"/>
      <c r="AC201" s="266"/>
      <c r="AD201" s="266"/>
      <c r="AE201" s="266"/>
      <c r="AF201" s="266"/>
      <c r="AG201" s="266"/>
      <c r="AH201" s="266"/>
      <c r="AI201" s="266"/>
      <c r="AJ201" s="266"/>
      <c r="AK201" s="266"/>
      <c r="AL201" s="266"/>
      <c r="AM201" s="266"/>
      <c r="AN201" s="266"/>
      <c r="AO201" s="266"/>
      <c r="AP201" s="266"/>
      <c r="AQ201" s="266"/>
      <c r="AR201" s="266"/>
      <c r="AS201" s="266"/>
      <c r="AT201" s="266"/>
      <c r="AU201" s="266"/>
      <c r="AV201" s="266"/>
      <c r="AW201" s="266"/>
      <c r="AX201" s="266"/>
      <c r="AY201" s="266"/>
      <c r="AZ201" s="266"/>
      <c r="BA201" s="266"/>
      <c r="BB201" s="266"/>
      <c r="BC201" s="266"/>
      <c r="BD201" s="266"/>
      <c r="BE201" s="266"/>
      <c r="BF201" s="266"/>
      <c r="BG201" s="266"/>
      <c r="BH201" s="266"/>
      <c r="BI201" s="266"/>
      <c r="BJ201" s="266"/>
      <c r="BK201" s="266"/>
      <c r="BL201" s="266"/>
      <c r="BM201" s="266"/>
      <c r="BN201" s="266"/>
      <c r="BO201" s="266"/>
      <c r="BP201" s="266"/>
      <c r="BQ201" s="266"/>
      <c r="BR201" s="266"/>
      <c r="BS201" s="266"/>
      <c r="BT201" s="266"/>
      <c r="BU201" s="266"/>
      <c r="BV201" s="266"/>
      <c r="BW201" s="266"/>
      <c r="BX201" s="266"/>
      <c r="BY201" s="266"/>
      <c r="BZ201" s="266"/>
      <c r="CA201" s="266"/>
      <c r="CB201" s="266"/>
      <c r="CC201" s="266"/>
      <c r="CD201" s="266"/>
      <c r="CE201" s="266"/>
      <c r="CF201" s="266"/>
      <c r="CG201" s="266"/>
      <c r="CH201" s="266"/>
      <c r="CI201" s="266"/>
      <c r="CJ201" s="266"/>
      <c r="CK201" s="266"/>
      <c r="CL201" s="266"/>
      <c r="CM201" s="266"/>
      <c r="CN201" s="266"/>
      <c r="CO201" s="266"/>
      <c r="CP201" s="266"/>
      <c r="CQ201" s="266"/>
      <c r="CR201" s="266"/>
      <c r="CS201" s="266"/>
      <c r="CT201" s="266"/>
      <c r="CU201" s="266"/>
      <c r="CV201" s="266"/>
      <c r="CW201" s="266"/>
      <c r="CX201" s="266"/>
      <c r="CY201" s="266"/>
      <c r="CZ201" s="266"/>
      <c r="DA201" s="266"/>
      <c r="DB201" s="266"/>
      <c r="DC201" s="266"/>
      <c r="DD201" s="266"/>
      <c r="DE201" s="266"/>
      <c r="DF201" s="266"/>
      <c r="DG201" s="266"/>
      <c r="DH201" s="266"/>
      <c r="DI201" s="266"/>
      <c r="DJ201" s="266"/>
      <c r="DK201" s="266"/>
      <c r="DL201" s="266"/>
    </row>
    <row r="202" spans="1:116" x14ac:dyDescent="0.35">
      <c r="A202" s="267" t="s">
        <v>53</v>
      </c>
      <c r="B202" s="268" t="s">
        <v>9752</v>
      </c>
      <c r="C202" s="271">
        <v>0.50555201679999995</v>
      </c>
      <c r="D202" s="272">
        <v>7</v>
      </c>
      <c r="E202" s="271">
        <v>0</v>
      </c>
      <c r="F202" s="271">
        <v>4.9000000000000004</v>
      </c>
      <c r="G202" s="271">
        <v>0.53851305940000005</v>
      </c>
      <c r="H202" s="271">
        <v>40.5</v>
      </c>
      <c r="I202" s="272">
        <v>1</v>
      </c>
      <c r="J202" s="272">
        <f>IFERROR(VLOOKUP($B202,'Core Indicators'!$E$3:$EU$906,147,FALSE),"x")</f>
        <v>0</v>
      </c>
      <c r="K202" s="273">
        <v>-0.44315850699999998</v>
      </c>
      <c r="L202" s="271">
        <v>5.13</v>
      </c>
      <c r="M202" s="272">
        <v>36</v>
      </c>
      <c r="N202" s="272">
        <v>40</v>
      </c>
      <c r="O202" s="272">
        <f>IFERROR(VLOOKUP(B202,'Core Indicators'!$E$3:$G$9906,3,FALSE),"x")</f>
        <v>69324000</v>
      </c>
      <c r="P202" s="272">
        <v>885800</v>
      </c>
      <c r="Q202" s="266"/>
      <c r="R202" s="266"/>
      <c r="S202" s="266"/>
      <c r="T202" s="266"/>
      <c r="U202" s="266"/>
      <c r="V202" s="266"/>
      <c r="W202" s="266"/>
      <c r="X202" s="266"/>
      <c r="Y202" s="266"/>
      <c r="Z202" s="266"/>
      <c r="AA202" s="266"/>
      <c r="AB202" s="266"/>
      <c r="AC202" s="266"/>
      <c r="AD202" s="266"/>
      <c r="AE202" s="266"/>
      <c r="AF202" s="266"/>
      <c r="AG202" s="266"/>
      <c r="AH202" s="266"/>
      <c r="AI202" s="266"/>
      <c r="AJ202" s="266"/>
      <c r="AK202" s="266"/>
      <c r="AL202" s="266"/>
      <c r="AM202" s="266"/>
      <c r="AN202" s="266"/>
      <c r="AO202" s="266"/>
      <c r="AP202" s="266"/>
      <c r="AQ202" s="266"/>
      <c r="AR202" s="266"/>
      <c r="AS202" s="266"/>
      <c r="AT202" s="266"/>
      <c r="AU202" s="266"/>
      <c r="AV202" s="266"/>
      <c r="AW202" s="266"/>
      <c r="AX202" s="266"/>
      <c r="AY202" s="266"/>
      <c r="AZ202" s="266"/>
      <c r="BA202" s="266"/>
      <c r="BB202" s="266"/>
      <c r="BC202" s="266"/>
      <c r="BD202" s="266"/>
      <c r="BE202" s="266"/>
      <c r="BF202" s="266"/>
      <c r="BG202" s="266"/>
      <c r="BH202" s="266"/>
      <c r="BI202" s="266"/>
      <c r="BJ202" s="266"/>
      <c r="BK202" s="266"/>
      <c r="BL202" s="266"/>
      <c r="BM202" s="266"/>
      <c r="BN202" s="266"/>
      <c r="BO202" s="266"/>
      <c r="BP202" s="266"/>
      <c r="BQ202" s="266"/>
      <c r="BR202" s="266"/>
      <c r="BS202" s="266"/>
      <c r="BT202" s="266"/>
      <c r="BU202" s="266"/>
      <c r="BV202" s="266"/>
      <c r="BW202" s="266"/>
      <c r="BX202" s="266"/>
      <c r="BY202" s="266"/>
      <c r="BZ202" s="266"/>
      <c r="CA202" s="266"/>
      <c r="CB202" s="266"/>
      <c r="CC202" s="266"/>
      <c r="CD202" s="266"/>
      <c r="CE202" s="266"/>
      <c r="CF202" s="266"/>
      <c r="CG202" s="266"/>
      <c r="CH202" s="266"/>
      <c r="CI202" s="266"/>
      <c r="CJ202" s="266"/>
      <c r="CK202" s="266"/>
      <c r="CL202" s="266"/>
      <c r="CM202" s="266"/>
      <c r="CN202" s="266"/>
      <c r="CO202" s="266"/>
      <c r="CP202" s="266"/>
      <c r="CQ202" s="266"/>
      <c r="CR202" s="266"/>
      <c r="CS202" s="266"/>
      <c r="CT202" s="266"/>
      <c r="CU202" s="266"/>
      <c r="CV202" s="266"/>
      <c r="CW202" s="266"/>
      <c r="CX202" s="266"/>
      <c r="CY202" s="266"/>
      <c r="CZ202" s="266"/>
      <c r="DA202" s="266"/>
      <c r="DB202" s="266"/>
      <c r="DC202" s="266"/>
      <c r="DD202" s="266"/>
      <c r="DE202" s="266"/>
      <c r="DF202" s="266"/>
      <c r="DG202" s="266"/>
      <c r="DH202" s="266"/>
      <c r="DI202" s="266"/>
      <c r="DJ202" s="266"/>
      <c r="DK202" s="266"/>
      <c r="DL202" s="266"/>
    </row>
    <row r="203" spans="1:116" x14ac:dyDescent="0.35">
      <c r="A203" s="267" t="s">
        <v>2444</v>
      </c>
      <c r="B203" s="268" t="s">
        <v>9753</v>
      </c>
      <c r="C203" s="271">
        <v>0.92157200010000007</v>
      </c>
      <c r="D203" s="272">
        <v>7</v>
      </c>
      <c r="E203" s="271">
        <v>0.23899999999999999</v>
      </c>
      <c r="F203" s="271">
        <v>4.5333333329999999</v>
      </c>
      <c r="G203" s="271">
        <v>0.53064898670000005</v>
      </c>
      <c r="H203" s="271">
        <v>42.8</v>
      </c>
      <c r="I203" s="272">
        <v>5</v>
      </c>
      <c r="J203" s="272" t="str">
        <f>IFERROR(VLOOKUP($B203,'Core Indicators'!$E$3:$EU$906,147,FALSE),"x")</f>
        <v>x</v>
      </c>
      <c r="K203" s="273">
        <v>-0.383247644</v>
      </c>
      <c r="L203" s="271">
        <v>4.8</v>
      </c>
      <c r="M203" s="272">
        <v>34</v>
      </c>
      <c r="N203" s="272">
        <v>26</v>
      </c>
      <c r="O203" s="272">
        <f>IFERROR(VLOOKUP(B203,'Core Indicators'!$E$3:$G$9906,3,FALSE),"x")</f>
        <v>52357000</v>
      </c>
      <c r="P203" s="272">
        <v>200520</v>
      </c>
      <c r="Q203" s="266"/>
      <c r="R203" s="266"/>
      <c r="S203" s="266"/>
      <c r="T203" s="266"/>
      <c r="U203" s="266"/>
      <c r="V203" s="266"/>
      <c r="W203" s="266"/>
      <c r="X203" s="266"/>
      <c r="Y203" s="266"/>
      <c r="Z203" s="266"/>
      <c r="AA203" s="266"/>
      <c r="AB203" s="266"/>
      <c r="AC203" s="266"/>
      <c r="AD203" s="266"/>
      <c r="AE203" s="266"/>
      <c r="AF203" s="266"/>
      <c r="AG203" s="266"/>
      <c r="AH203" s="266"/>
      <c r="AI203" s="266"/>
      <c r="AJ203" s="266"/>
      <c r="AK203" s="266"/>
      <c r="AL203" s="266"/>
      <c r="AM203" s="266"/>
      <c r="AN203" s="266"/>
      <c r="AO203" s="266"/>
      <c r="AP203" s="266"/>
      <c r="AQ203" s="266"/>
      <c r="AR203" s="266"/>
      <c r="AS203" s="266"/>
      <c r="AT203" s="266"/>
      <c r="AU203" s="266"/>
      <c r="AV203" s="266"/>
      <c r="AW203" s="266"/>
      <c r="AX203" s="266"/>
      <c r="AY203" s="266"/>
      <c r="AZ203" s="266"/>
      <c r="BA203" s="266"/>
      <c r="BB203" s="266"/>
      <c r="BC203" s="266"/>
      <c r="BD203" s="266"/>
      <c r="BE203" s="266"/>
      <c r="BF203" s="266"/>
      <c r="BG203" s="266"/>
      <c r="BH203" s="266"/>
      <c r="BI203" s="266"/>
      <c r="BJ203" s="266"/>
      <c r="BK203" s="266"/>
      <c r="BL203" s="266"/>
      <c r="BM203" s="266"/>
      <c r="BN203" s="266"/>
      <c r="BO203" s="266"/>
      <c r="BP203" s="266"/>
      <c r="BQ203" s="266"/>
      <c r="BR203" s="266"/>
      <c r="BS203" s="266"/>
      <c r="BT203" s="266"/>
      <c r="BU203" s="266"/>
      <c r="BV203" s="266"/>
      <c r="BW203" s="266"/>
      <c r="BX203" s="266"/>
      <c r="BY203" s="266"/>
      <c r="BZ203" s="266"/>
      <c r="CA203" s="266"/>
      <c r="CB203" s="266"/>
      <c r="CC203" s="266"/>
      <c r="CD203" s="266"/>
      <c r="CE203" s="266"/>
      <c r="CF203" s="266"/>
      <c r="CG203" s="266"/>
      <c r="CH203" s="266"/>
      <c r="CI203" s="266"/>
      <c r="CJ203" s="266"/>
      <c r="CK203" s="266"/>
      <c r="CL203" s="266"/>
      <c r="CM203" s="266"/>
      <c r="CN203" s="266"/>
      <c r="CO203" s="266"/>
      <c r="CP203" s="266"/>
      <c r="CQ203" s="266"/>
      <c r="CR203" s="266"/>
      <c r="CS203" s="266"/>
      <c r="CT203" s="266"/>
      <c r="CU203" s="266"/>
      <c r="CV203" s="266"/>
      <c r="CW203" s="266"/>
      <c r="CX203" s="266"/>
      <c r="CY203" s="266"/>
      <c r="CZ203" s="266"/>
      <c r="DA203" s="266"/>
      <c r="DB203" s="266"/>
      <c r="DC203" s="266"/>
      <c r="DD203" s="266"/>
      <c r="DE203" s="266"/>
      <c r="DF203" s="266"/>
      <c r="DG203" s="266"/>
      <c r="DH203" s="266"/>
      <c r="DI203" s="266"/>
      <c r="DJ203" s="266"/>
      <c r="DK203" s="266"/>
      <c r="DL203" s="266"/>
    </row>
    <row r="204" spans="1:116" x14ac:dyDescent="0.35">
      <c r="A204" s="267" t="s">
        <v>1763</v>
      </c>
      <c r="B204" s="268" t="s">
        <v>9754</v>
      </c>
      <c r="C204" s="271">
        <v>0.32836996870000001</v>
      </c>
      <c r="D204" s="272">
        <v>10</v>
      </c>
      <c r="E204" s="271">
        <v>1.6E-2</v>
      </c>
      <c r="F204" s="271">
        <v>7.05</v>
      </c>
      <c r="G204" s="271">
        <v>0.28448561900000002</v>
      </c>
      <c r="H204" s="271">
        <v>26.6</v>
      </c>
      <c r="I204" s="272">
        <v>2</v>
      </c>
      <c r="J204" s="272">
        <f>IFERROR(VLOOKUP($B204,'Core Indicators'!$E$3:$EU$906,147,FALSE),"x")</f>
        <v>40744</v>
      </c>
      <c r="K204" s="273">
        <v>-0.91878020800000004</v>
      </c>
      <c r="L204" s="271">
        <v>6.51</v>
      </c>
      <c r="M204" s="272">
        <v>49</v>
      </c>
      <c r="N204" s="272">
        <v>36</v>
      </c>
      <c r="O204" s="272">
        <f>IFERROR(VLOOKUP(B204,'Core Indicators'!$E$3:$G$9906,3,FALSE),"x")</f>
        <v>37473000</v>
      </c>
      <c r="P204" s="272">
        <v>579400</v>
      </c>
      <c r="Q204" s="266"/>
      <c r="R204" s="266"/>
      <c r="S204" s="266"/>
      <c r="T204" s="266"/>
      <c r="U204" s="266"/>
      <c r="V204" s="266"/>
      <c r="W204" s="266"/>
      <c r="X204" s="266"/>
      <c r="Y204" s="266"/>
      <c r="Z204" s="266"/>
      <c r="AA204" s="266"/>
      <c r="AB204" s="266"/>
      <c r="AC204" s="266"/>
      <c r="AD204" s="266"/>
      <c r="AE204" s="266"/>
      <c r="AF204" s="266"/>
      <c r="AG204" s="266"/>
      <c r="AH204" s="266"/>
      <c r="AI204" s="266"/>
      <c r="AJ204" s="266"/>
      <c r="AK204" s="266"/>
      <c r="AL204" s="266"/>
      <c r="AM204" s="266"/>
      <c r="AN204" s="266"/>
      <c r="AO204" s="266"/>
      <c r="AP204" s="266"/>
      <c r="AQ204" s="266"/>
      <c r="AR204" s="266"/>
      <c r="AS204" s="266"/>
      <c r="AT204" s="266"/>
      <c r="AU204" s="266"/>
      <c r="AV204" s="266"/>
      <c r="AW204" s="266"/>
      <c r="AX204" s="266"/>
      <c r="AY204" s="266"/>
      <c r="AZ204" s="266"/>
      <c r="BA204" s="266"/>
      <c r="BB204" s="266"/>
      <c r="BC204" s="266"/>
      <c r="BD204" s="266"/>
      <c r="BE204" s="266"/>
      <c r="BF204" s="266"/>
      <c r="BG204" s="266"/>
      <c r="BH204" s="266"/>
      <c r="BI204" s="266"/>
      <c r="BJ204" s="266"/>
      <c r="BK204" s="266"/>
      <c r="BL204" s="266"/>
      <c r="BM204" s="266"/>
      <c r="BN204" s="266"/>
      <c r="BO204" s="266"/>
      <c r="BP204" s="266"/>
      <c r="BQ204" s="266"/>
      <c r="BR204" s="266"/>
      <c r="BS204" s="266"/>
      <c r="BT204" s="266"/>
      <c r="BU204" s="266"/>
      <c r="BV204" s="266"/>
      <c r="BW204" s="266"/>
      <c r="BX204" s="266"/>
      <c r="BY204" s="266"/>
      <c r="BZ204" s="266"/>
      <c r="CA204" s="266"/>
      <c r="CB204" s="266"/>
      <c r="CC204" s="266"/>
      <c r="CD204" s="266"/>
      <c r="CE204" s="266"/>
      <c r="CF204" s="266"/>
      <c r="CG204" s="266"/>
      <c r="CH204" s="266"/>
      <c r="CI204" s="266"/>
      <c r="CJ204" s="266"/>
      <c r="CK204" s="266"/>
      <c r="CL204" s="266"/>
      <c r="CM204" s="266"/>
      <c r="CN204" s="266"/>
      <c r="CO204" s="266"/>
      <c r="CP204" s="266"/>
      <c r="CQ204" s="266"/>
      <c r="CR204" s="266"/>
      <c r="CS204" s="266"/>
      <c r="CT204" s="266"/>
      <c r="CU204" s="266"/>
      <c r="CV204" s="266"/>
      <c r="CW204" s="266"/>
      <c r="CX204" s="266"/>
      <c r="CY204" s="266"/>
      <c r="CZ204" s="266"/>
      <c r="DA204" s="266"/>
      <c r="DB204" s="266"/>
      <c r="DC204" s="266"/>
      <c r="DD204" s="266"/>
      <c r="DE204" s="266"/>
      <c r="DF204" s="266"/>
      <c r="DG204" s="266"/>
      <c r="DH204" s="266"/>
      <c r="DI204" s="266"/>
      <c r="DJ204" s="266"/>
      <c r="DK204" s="266"/>
      <c r="DL204" s="266"/>
    </row>
    <row r="205" spans="1:116" x14ac:dyDescent="0.35">
      <c r="A205" s="267" t="s">
        <v>9755</v>
      </c>
      <c r="B205" s="268" t="s">
        <v>9756</v>
      </c>
      <c r="C205" s="271">
        <v>0.16945201360000001</v>
      </c>
      <c r="D205" s="272">
        <v>13</v>
      </c>
      <c r="E205" s="271">
        <v>0.08</v>
      </c>
      <c r="F205" s="271">
        <v>9.9499999999999993</v>
      </c>
      <c r="G205" s="271">
        <v>0.27532989819999998</v>
      </c>
      <c r="H205" s="271">
        <v>40.6</v>
      </c>
      <c r="I205" s="272">
        <v>0</v>
      </c>
      <c r="J205" s="272" t="str">
        <f>IFERROR(VLOOKUP($B205,'Core Indicators'!$E$3:$EU$906,147,FALSE),"x")</f>
        <v>x</v>
      </c>
      <c r="K205" s="273">
        <v>0.76768893000000005</v>
      </c>
      <c r="L205" s="271">
        <v>9.19</v>
      </c>
      <c r="M205" s="272">
        <v>96</v>
      </c>
      <c r="N205" s="272">
        <v>73</v>
      </c>
      <c r="O205" s="272" t="str">
        <f>IFERROR(VLOOKUP(B205,'Core Indicators'!$E$3:$G$9906,3,FALSE),"x")</f>
        <v>x</v>
      </c>
      <c r="P205" s="272">
        <v>175020</v>
      </c>
      <c r="Q205" s="266"/>
      <c r="R205" s="266"/>
      <c r="S205" s="266"/>
      <c r="T205" s="266"/>
      <c r="U205" s="266"/>
      <c r="V205" s="266"/>
      <c r="W205" s="266"/>
      <c r="X205" s="266"/>
      <c r="Y205" s="266"/>
      <c r="Z205" s="266"/>
      <c r="AA205" s="266"/>
      <c r="AB205" s="266"/>
      <c r="AC205" s="266"/>
      <c r="AD205" s="266"/>
      <c r="AE205" s="266"/>
      <c r="AF205" s="266"/>
      <c r="AG205" s="266"/>
      <c r="AH205" s="266"/>
      <c r="AI205" s="266"/>
      <c r="AJ205" s="266"/>
      <c r="AK205" s="266"/>
      <c r="AL205" s="266"/>
      <c r="AM205" s="266"/>
      <c r="AN205" s="266"/>
      <c r="AO205" s="266"/>
      <c r="AP205" s="266"/>
      <c r="AQ205" s="266"/>
      <c r="AR205" s="266"/>
      <c r="AS205" s="266"/>
      <c r="AT205" s="266"/>
      <c r="AU205" s="266"/>
      <c r="AV205" s="266"/>
      <c r="AW205" s="266"/>
      <c r="AX205" s="266"/>
      <c r="AY205" s="266"/>
      <c r="AZ205" s="266"/>
      <c r="BA205" s="266"/>
      <c r="BB205" s="266"/>
      <c r="BC205" s="266"/>
      <c r="BD205" s="266"/>
      <c r="BE205" s="266"/>
      <c r="BF205" s="266"/>
      <c r="BG205" s="266"/>
      <c r="BH205" s="266"/>
      <c r="BI205" s="266"/>
      <c r="BJ205" s="266"/>
      <c r="BK205" s="266"/>
      <c r="BL205" s="266"/>
      <c r="BM205" s="266"/>
      <c r="BN205" s="266"/>
      <c r="BO205" s="266"/>
      <c r="BP205" s="266"/>
      <c r="BQ205" s="266"/>
      <c r="BR205" s="266"/>
      <c r="BS205" s="266"/>
      <c r="BT205" s="266"/>
      <c r="BU205" s="266"/>
      <c r="BV205" s="266"/>
      <c r="BW205" s="266"/>
      <c r="BX205" s="266"/>
      <c r="BY205" s="266"/>
      <c r="BZ205" s="266"/>
      <c r="CA205" s="266"/>
      <c r="CB205" s="266"/>
      <c r="CC205" s="266"/>
      <c r="CD205" s="266"/>
      <c r="CE205" s="266"/>
      <c r="CF205" s="266"/>
      <c r="CG205" s="266"/>
      <c r="CH205" s="266"/>
      <c r="CI205" s="266"/>
      <c r="CJ205" s="266"/>
      <c r="CK205" s="266"/>
      <c r="CL205" s="266"/>
      <c r="CM205" s="266"/>
      <c r="CN205" s="266"/>
      <c r="CO205" s="266"/>
      <c r="CP205" s="266"/>
      <c r="CQ205" s="266"/>
      <c r="CR205" s="266"/>
      <c r="CS205" s="266"/>
      <c r="CT205" s="266"/>
      <c r="CU205" s="266"/>
      <c r="CV205" s="266"/>
      <c r="CW205" s="266"/>
      <c r="CX205" s="266"/>
      <c r="CY205" s="266"/>
      <c r="CZ205" s="266"/>
      <c r="DA205" s="266"/>
      <c r="DB205" s="266"/>
      <c r="DC205" s="266"/>
      <c r="DD205" s="266"/>
      <c r="DE205" s="266"/>
      <c r="DF205" s="266"/>
      <c r="DG205" s="266"/>
      <c r="DH205" s="266"/>
      <c r="DI205" s="266"/>
      <c r="DJ205" s="266"/>
      <c r="DK205" s="266"/>
      <c r="DL205" s="266"/>
    </row>
    <row r="206" spans="1:116" x14ac:dyDescent="0.35">
      <c r="A206" s="267" t="s">
        <v>9757</v>
      </c>
      <c r="B206" s="268" t="s">
        <v>9758</v>
      </c>
      <c r="C206" s="271">
        <v>0.52450212409999997</v>
      </c>
      <c r="D206" s="272">
        <v>11</v>
      </c>
      <c r="E206" s="271">
        <v>0.17299999999999999</v>
      </c>
      <c r="F206" s="271" t="s">
        <v>17</v>
      </c>
      <c r="G206" s="271">
        <v>0.1816034607</v>
      </c>
      <c r="H206" s="271">
        <v>41.4</v>
      </c>
      <c r="I206" s="272">
        <v>3</v>
      </c>
      <c r="J206" s="272" t="str">
        <f>IFERROR(VLOOKUP($B206,'Core Indicators'!$E$3:$EU$906,147,FALSE),"x")</f>
        <v>x</v>
      </c>
      <c r="K206" s="273">
        <v>1.371688485</v>
      </c>
      <c r="L206" s="271" t="s">
        <v>17</v>
      </c>
      <c r="M206" s="272">
        <v>83</v>
      </c>
      <c r="N206" s="272">
        <v>69</v>
      </c>
      <c r="O206" s="272" t="str">
        <f>IFERROR(VLOOKUP(B206,'Core Indicators'!$E$3:$G$9906,3,FALSE),"x")</f>
        <v>x</v>
      </c>
      <c r="P206" s="272">
        <v>9147420</v>
      </c>
      <c r="Q206" s="266"/>
      <c r="R206" s="266"/>
      <c r="S206" s="266"/>
      <c r="T206" s="266"/>
      <c r="U206" s="266"/>
      <c r="V206" s="266"/>
      <c r="W206" s="266"/>
      <c r="X206" s="266"/>
      <c r="Y206" s="266"/>
      <c r="Z206" s="266"/>
      <c r="AA206" s="266"/>
      <c r="AB206" s="266"/>
      <c r="AC206" s="266"/>
      <c r="AD206" s="266"/>
      <c r="AE206" s="266"/>
      <c r="AF206" s="266"/>
      <c r="AG206" s="266"/>
      <c r="AH206" s="266"/>
      <c r="AI206" s="266"/>
      <c r="AJ206" s="266"/>
      <c r="AK206" s="266"/>
      <c r="AL206" s="266"/>
      <c r="AM206" s="266"/>
      <c r="AN206" s="266"/>
      <c r="AO206" s="266"/>
      <c r="AP206" s="266"/>
      <c r="AQ206" s="266"/>
      <c r="AR206" s="266"/>
      <c r="AS206" s="266"/>
      <c r="AT206" s="266"/>
      <c r="AU206" s="266"/>
      <c r="AV206" s="266"/>
      <c r="AW206" s="266"/>
      <c r="AX206" s="266"/>
      <c r="AY206" s="266"/>
      <c r="AZ206" s="266"/>
      <c r="BA206" s="266"/>
      <c r="BB206" s="266"/>
      <c r="BC206" s="266"/>
      <c r="BD206" s="266"/>
      <c r="BE206" s="266"/>
      <c r="BF206" s="266"/>
      <c r="BG206" s="266"/>
      <c r="BH206" s="266"/>
      <c r="BI206" s="266"/>
      <c r="BJ206" s="266"/>
      <c r="BK206" s="266"/>
      <c r="BL206" s="266"/>
      <c r="BM206" s="266"/>
      <c r="BN206" s="266"/>
      <c r="BO206" s="266"/>
      <c r="BP206" s="266"/>
      <c r="BQ206" s="266"/>
      <c r="BR206" s="266"/>
      <c r="BS206" s="266"/>
      <c r="BT206" s="266"/>
      <c r="BU206" s="266"/>
      <c r="BV206" s="266"/>
      <c r="BW206" s="266"/>
      <c r="BX206" s="266"/>
      <c r="BY206" s="266"/>
      <c r="BZ206" s="266"/>
      <c r="CA206" s="266"/>
      <c r="CB206" s="266"/>
      <c r="CC206" s="266"/>
      <c r="CD206" s="266"/>
      <c r="CE206" s="266"/>
      <c r="CF206" s="266"/>
      <c r="CG206" s="266"/>
      <c r="CH206" s="266"/>
      <c r="CI206" s="266"/>
      <c r="CJ206" s="266"/>
      <c r="CK206" s="266"/>
      <c r="CL206" s="266"/>
      <c r="CM206" s="266"/>
      <c r="CN206" s="266"/>
      <c r="CO206" s="266"/>
      <c r="CP206" s="266"/>
      <c r="CQ206" s="266"/>
      <c r="CR206" s="266"/>
      <c r="CS206" s="266"/>
      <c r="CT206" s="266"/>
      <c r="CU206" s="266"/>
      <c r="CV206" s="266"/>
      <c r="CW206" s="266"/>
      <c r="CX206" s="266"/>
      <c r="CY206" s="266"/>
      <c r="CZ206" s="266"/>
      <c r="DA206" s="266"/>
      <c r="DB206" s="266"/>
      <c r="DC206" s="266"/>
      <c r="DD206" s="266"/>
      <c r="DE206" s="266"/>
      <c r="DF206" s="266"/>
      <c r="DG206" s="266"/>
      <c r="DH206" s="266"/>
      <c r="DI206" s="266"/>
      <c r="DJ206" s="266"/>
      <c r="DK206" s="266"/>
      <c r="DL206" s="266"/>
    </row>
    <row r="207" spans="1:116" x14ac:dyDescent="0.35">
      <c r="A207" s="267" t="s">
        <v>9759</v>
      </c>
      <c r="B207" s="268" t="s">
        <v>9760</v>
      </c>
      <c r="C207" s="271">
        <v>0.35384998090000003</v>
      </c>
      <c r="D207" s="272">
        <v>1</v>
      </c>
      <c r="E207" s="271">
        <v>0.16</v>
      </c>
      <c r="F207" s="271">
        <v>3.7</v>
      </c>
      <c r="G207" s="271">
        <v>0.30309940320000001</v>
      </c>
      <c r="H207" s="271">
        <v>31.2</v>
      </c>
      <c r="I207" s="272">
        <v>1</v>
      </c>
      <c r="J207" s="272" t="str">
        <f>IFERROR(VLOOKUP($B207,'Core Indicators'!$E$3:$EU$906,147,FALSE),"x")</f>
        <v>x</v>
      </c>
      <c r="K207" s="273">
        <v>-0.85410720100000004</v>
      </c>
      <c r="L207" s="271">
        <v>4.24</v>
      </c>
      <c r="M207" s="272">
        <v>12</v>
      </c>
      <c r="N207" s="272">
        <v>33</v>
      </c>
      <c r="O207" s="272" t="str">
        <f>IFERROR(VLOOKUP(B207,'Core Indicators'!$E$3:$G$9906,3,FALSE),"x")</f>
        <v>x</v>
      </c>
      <c r="P207" s="272">
        <v>440653</v>
      </c>
      <c r="Q207" s="266"/>
      <c r="R207" s="266"/>
      <c r="S207" s="266"/>
      <c r="T207" s="266"/>
      <c r="U207" s="266"/>
      <c r="V207" s="266"/>
      <c r="W207" s="266"/>
      <c r="X207" s="266"/>
      <c r="Y207" s="266"/>
      <c r="Z207" s="266"/>
      <c r="AA207" s="266"/>
      <c r="AB207" s="266"/>
      <c r="AC207" s="266"/>
      <c r="AD207" s="266"/>
      <c r="AE207" s="266"/>
      <c r="AF207" s="266"/>
      <c r="AG207" s="266"/>
      <c r="AH207" s="266"/>
      <c r="AI207" s="266"/>
      <c r="AJ207" s="266"/>
      <c r="AK207" s="266"/>
      <c r="AL207" s="266"/>
      <c r="AM207" s="266"/>
      <c r="AN207" s="266"/>
      <c r="AO207" s="266"/>
      <c r="AP207" s="266"/>
      <c r="AQ207" s="266"/>
      <c r="AR207" s="266"/>
      <c r="AS207" s="266"/>
      <c r="AT207" s="266"/>
      <c r="AU207" s="266"/>
      <c r="AV207" s="266"/>
      <c r="AW207" s="266"/>
      <c r="AX207" s="266"/>
      <c r="AY207" s="266"/>
      <c r="AZ207" s="266"/>
      <c r="BA207" s="266"/>
      <c r="BB207" s="266"/>
      <c r="BC207" s="266"/>
      <c r="BD207" s="266"/>
      <c r="BE207" s="266"/>
      <c r="BF207" s="266"/>
      <c r="BG207" s="266"/>
      <c r="BH207" s="266"/>
      <c r="BI207" s="266"/>
      <c r="BJ207" s="266"/>
      <c r="BK207" s="266"/>
      <c r="BL207" s="266"/>
      <c r="BM207" s="266"/>
      <c r="BN207" s="266"/>
      <c r="BO207" s="266"/>
      <c r="BP207" s="266"/>
      <c r="BQ207" s="266"/>
      <c r="BR207" s="266"/>
      <c r="BS207" s="266"/>
      <c r="BT207" s="266"/>
      <c r="BU207" s="266"/>
      <c r="BV207" s="266"/>
      <c r="BW207" s="266"/>
      <c r="BX207" s="266"/>
      <c r="BY207" s="266"/>
      <c r="BZ207" s="266"/>
      <c r="CA207" s="266"/>
      <c r="CB207" s="266"/>
      <c r="CC207" s="266"/>
      <c r="CD207" s="266"/>
      <c r="CE207" s="266"/>
      <c r="CF207" s="266"/>
      <c r="CG207" s="266"/>
      <c r="CH207" s="266"/>
      <c r="CI207" s="266"/>
      <c r="CJ207" s="266"/>
      <c r="CK207" s="266"/>
      <c r="CL207" s="266"/>
      <c r="CM207" s="266"/>
      <c r="CN207" s="266"/>
      <c r="CO207" s="266"/>
      <c r="CP207" s="266"/>
      <c r="CQ207" s="266"/>
      <c r="CR207" s="266"/>
      <c r="CS207" s="266"/>
      <c r="CT207" s="266"/>
      <c r="CU207" s="266"/>
      <c r="CV207" s="266"/>
      <c r="CW207" s="266"/>
      <c r="CX207" s="266"/>
      <c r="CY207" s="266"/>
      <c r="CZ207" s="266"/>
      <c r="DA207" s="266"/>
      <c r="DB207" s="266"/>
      <c r="DC207" s="266"/>
      <c r="DD207" s="266"/>
      <c r="DE207" s="266"/>
      <c r="DF207" s="266"/>
      <c r="DG207" s="266"/>
      <c r="DH207" s="266"/>
      <c r="DI207" s="266"/>
      <c r="DJ207" s="266"/>
      <c r="DK207" s="266"/>
      <c r="DL207" s="266"/>
    </row>
    <row r="208" spans="1:116" x14ac:dyDescent="0.35">
      <c r="A208" s="267" t="s">
        <v>9761</v>
      </c>
      <c r="B208" s="268" t="s">
        <v>9762</v>
      </c>
      <c r="C208" s="271">
        <v>0</v>
      </c>
      <c r="D208" s="272">
        <v>12</v>
      </c>
      <c r="E208" s="271">
        <v>0</v>
      </c>
      <c r="F208" s="271" t="s">
        <v>17</v>
      </c>
      <c r="G208" s="271" t="s">
        <v>17</v>
      </c>
      <c r="H208" s="271" t="s">
        <v>17</v>
      </c>
      <c r="I208" s="272">
        <v>0</v>
      </c>
      <c r="J208" s="272" t="str">
        <f>IFERROR(VLOOKUP($B208,'Core Indicators'!$E$3:$EU$906,147,FALSE),"x")</f>
        <v>x</v>
      </c>
      <c r="K208" s="273">
        <v>0.64433664099999999</v>
      </c>
      <c r="L208" s="271" t="s">
        <v>17</v>
      </c>
      <c r="M208" s="272">
        <v>90</v>
      </c>
      <c r="N208" s="272">
        <v>60</v>
      </c>
      <c r="O208" s="272" t="str">
        <f>IFERROR(VLOOKUP(B208,'Core Indicators'!$E$3:$G$9906,3,FALSE),"x")</f>
        <v>x</v>
      </c>
      <c r="P208" s="272">
        <v>390</v>
      </c>
      <c r="Q208" s="266"/>
      <c r="R208" s="266"/>
      <c r="S208" s="266"/>
      <c r="T208" s="266"/>
      <c r="U208" s="266"/>
      <c r="V208" s="266"/>
      <c r="W208" s="266"/>
      <c r="X208" s="266"/>
      <c r="Y208" s="266"/>
      <c r="Z208" s="266"/>
      <c r="AA208" s="266"/>
      <c r="AB208" s="266"/>
      <c r="AC208" s="266"/>
      <c r="AD208" s="266"/>
      <c r="AE208" s="266"/>
      <c r="AF208" s="266"/>
      <c r="AG208" s="266"/>
      <c r="AH208" s="266"/>
      <c r="AI208" s="266"/>
      <c r="AJ208" s="266"/>
      <c r="AK208" s="266"/>
      <c r="AL208" s="266"/>
      <c r="AM208" s="266"/>
      <c r="AN208" s="266"/>
      <c r="AO208" s="266"/>
      <c r="AP208" s="266"/>
      <c r="AQ208" s="266"/>
      <c r="AR208" s="266"/>
      <c r="AS208" s="266"/>
      <c r="AT208" s="266"/>
      <c r="AU208" s="266"/>
      <c r="AV208" s="266"/>
      <c r="AW208" s="266"/>
      <c r="AX208" s="266"/>
      <c r="AY208" s="266"/>
      <c r="AZ208" s="266"/>
      <c r="BA208" s="266"/>
      <c r="BB208" s="266"/>
      <c r="BC208" s="266"/>
      <c r="BD208" s="266"/>
      <c r="BE208" s="266"/>
      <c r="BF208" s="266"/>
      <c r="BG208" s="266"/>
      <c r="BH208" s="266"/>
      <c r="BI208" s="266"/>
      <c r="BJ208" s="266"/>
      <c r="BK208" s="266"/>
      <c r="BL208" s="266"/>
      <c r="BM208" s="266"/>
      <c r="BN208" s="266"/>
      <c r="BO208" s="266"/>
      <c r="BP208" s="266"/>
      <c r="BQ208" s="266"/>
      <c r="BR208" s="266"/>
      <c r="BS208" s="266"/>
      <c r="BT208" s="266"/>
      <c r="BU208" s="266"/>
      <c r="BV208" s="266"/>
      <c r="BW208" s="266"/>
      <c r="BX208" s="266"/>
      <c r="BY208" s="266"/>
      <c r="BZ208" s="266"/>
      <c r="CA208" s="266"/>
      <c r="CB208" s="266"/>
      <c r="CC208" s="266"/>
      <c r="CD208" s="266"/>
      <c r="CE208" s="266"/>
      <c r="CF208" s="266"/>
      <c r="CG208" s="266"/>
      <c r="CH208" s="266"/>
      <c r="CI208" s="266"/>
      <c r="CJ208" s="266"/>
      <c r="CK208" s="266"/>
      <c r="CL208" s="266"/>
      <c r="CM208" s="266"/>
      <c r="CN208" s="266"/>
      <c r="CO208" s="266"/>
      <c r="CP208" s="266"/>
      <c r="CQ208" s="266"/>
      <c r="CR208" s="266"/>
      <c r="CS208" s="266"/>
      <c r="CT208" s="266"/>
      <c r="CU208" s="266"/>
      <c r="CV208" s="266"/>
      <c r="CW208" s="266"/>
      <c r="CX208" s="266"/>
      <c r="CY208" s="266"/>
      <c r="CZ208" s="266"/>
      <c r="DA208" s="266"/>
      <c r="DB208" s="266"/>
      <c r="DC208" s="266"/>
      <c r="DD208" s="266"/>
      <c r="DE208" s="266"/>
      <c r="DF208" s="266"/>
      <c r="DG208" s="266"/>
      <c r="DH208" s="266"/>
      <c r="DI208" s="266"/>
      <c r="DJ208" s="266"/>
      <c r="DK208" s="266"/>
      <c r="DL208" s="266"/>
    </row>
    <row r="209" spans="1:116" x14ac:dyDescent="0.35">
      <c r="A209" s="267" t="s">
        <v>3331</v>
      </c>
      <c r="B209" s="268" t="s">
        <v>9763</v>
      </c>
      <c r="C209" s="271">
        <v>0.26454201690000001</v>
      </c>
      <c r="D209" s="272">
        <v>7</v>
      </c>
      <c r="E209" s="271">
        <v>0.12</v>
      </c>
      <c r="F209" s="271">
        <v>3.0833333330000001</v>
      </c>
      <c r="G209" s="271">
        <v>0.45795582140000002</v>
      </c>
      <c r="H209" s="271">
        <v>44.8</v>
      </c>
      <c r="I209" s="272">
        <v>3</v>
      </c>
      <c r="J209" s="272">
        <f>IFERROR(VLOOKUP($B209,'Core Indicators'!$E$3:$EU$906,147,FALSE),"x")</f>
        <v>222</v>
      </c>
      <c r="K209" s="273">
        <v>-2.1972143649999998</v>
      </c>
      <c r="L209" s="271">
        <v>2.74</v>
      </c>
      <c r="M209" s="272">
        <v>15</v>
      </c>
      <c r="N209" s="272">
        <v>13</v>
      </c>
      <c r="O209" s="272">
        <f>IFERROR(VLOOKUP(B209,'Core Indicators'!$E$3:$G$9906,3,FALSE),"x")</f>
        <v>28301000</v>
      </c>
      <c r="P209" s="272">
        <v>882050</v>
      </c>
      <c r="Q209" s="266"/>
      <c r="R209" s="266"/>
      <c r="S209" s="266"/>
      <c r="T209" s="266"/>
      <c r="U209" s="266"/>
      <c r="V209" s="266"/>
      <c r="W209" s="266"/>
      <c r="X209" s="266"/>
      <c r="Y209" s="266"/>
      <c r="Z209" s="266"/>
      <c r="AA209" s="266"/>
      <c r="AB209" s="266"/>
      <c r="AC209" s="266"/>
      <c r="AD209" s="266"/>
      <c r="AE209" s="266"/>
      <c r="AF209" s="266"/>
      <c r="AG209" s="266"/>
      <c r="AH209" s="266"/>
      <c r="AI209" s="266"/>
      <c r="AJ209" s="266"/>
      <c r="AK209" s="266"/>
      <c r="AL209" s="266"/>
      <c r="AM209" s="266"/>
      <c r="AN209" s="266"/>
      <c r="AO209" s="266"/>
      <c r="AP209" s="266"/>
      <c r="AQ209" s="266"/>
      <c r="AR209" s="266"/>
      <c r="AS209" s="266"/>
      <c r="AT209" s="266"/>
      <c r="AU209" s="266"/>
      <c r="AV209" s="266"/>
      <c r="AW209" s="266"/>
      <c r="AX209" s="266"/>
      <c r="AY209" s="266"/>
      <c r="AZ209" s="266"/>
      <c r="BA209" s="266"/>
      <c r="BB209" s="266"/>
      <c r="BC209" s="266"/>
      <c r="BD209" s="266"/>
      <c r="BE209" s="266"/>
      <c r="BF209" s="266"/>
      <c r="BG209" s="266"/>
      <c r="BH209" s="266"/>
      <c r="BI209" s="266"/>
      <c r="BJ209" s="266"/>
      <c r="BK209" s="266"/>
      <c r="BL209" s="266"/>
      <c r="BM209" s="266"/>
      <c r="BN209" s="266"/>
      <c r="BO209" s="266"/>
      <c r="BP209" s="266"/>
      <c r="BQ209" s="266"/>
      <c r="BR209" s="266"/>
      <c r="BS209" s="266"/>
      <c r="BT209" s="266"/>
      <c r="BU209" s="266"/>
      <c r="BV209" s="266"/>
      <c r="BW209" s="266"/>
      <c r="BX209" s="266"/>
      <c r="BY209" s="266"/>
      <c r="BZ209" s="266"/>
      <c r="CA209" s="266"/>
      <c r="CB209" s="266"/>
      <c r="CC209" s="266"/>
      <c r="CD209" s="266"/>
      <c r="CE209" s="266"/>
      <c r="CF209" s="266"/>
      <c r="CG209" s="266"/>
      <c r="CH209" s="266"/>
      <c r="CI209" s="266"/>
      <c r="CJ209" s="266"/>
      <c r="CK209" s="266"/>
      <c r="CL209" s="266"/>
      <c r="CM209" s="266"/>
      <c r="CN209" s="266"/>
      <c r="CO209" s="266"/>
      <c r="CP209" s="266"/>
      <c r="CQ209" s="266"/>
      <c r="CR209" s="266"/>
      <c r="CS209" s="266"/>
      <c r="CT209" s="266"/>
      <c r="CU209" s="266"/>
      <c r="CV209" s="266"/>
      <c r="CW209" s="266"/>
      <c r="CX209" s="266"/>
      <c r="CY209" s="266"/>
      <c r="CZ209" s="266"/>
      <c r="DA209" s="266"/>
      <c r="DB209" s="266"/>
      <c r="DC209" s="266"/>
      <c r="DD209" s="266"/>
      <c r="DE209" s="266"/>
      <c r="DF209" s="266"/>
      <c r="DG209" s="266"/>
      <c r="DH209" s="266"/>
      <c r="DI209" s="266"/>
      <c r="DJ209" s="266"/>
      <c r="DK209" s="266"/>
      <c r="DL209" s="266"/>
    </row>
    <row r="210" spans="1:116" x14ac:dyDescent="0.35">
      <c r="A210" s="267" t="s">
        <v>9764</v>
      </c>
      <c r="B210" s="268" t="s">
        <v>9765</v>
      </c>
      <c r="C210" s="271" t="s">
        <v>17</v>
      </c>
      <c r="D210" s="272" t="s">
        <v>17</v>
      </c>
      <c r="E210" s="271" t="s">
        <v>17</v>
      </c>
      <c r="F210" s="271" t="s">
        <v>17</v>
      </c>
      <c r="G210" s="271" t="s">
        <v>17</v>
      </c>
      <c r="H210" s="271" t="s">
        <v>17</v>
      </c>
      <c r="I210" s="272" t="s">
        <v>17</v>
      </c>
      <c r="J210" s="272" t="str">
        <f>IFERROR(VLOOKUP($B210,'Core Indicators'!$E$3:$EU$906,147,FALSE),"x")</f>
        <v>x</v>
      </c>
      <c r="K210" s="273">
        <v>0.95678585800000004</v>
      </c>
      <c r="L210" s="271" t="s">
        <v>17</v>
      </c>
      <c r="M210" s="272" t="s">
        <v>17</v>
      </c>
      <c r="N210" s="272" t="s">
        <v>17</v>
      </c>
      <c r="O210" s="272" t="str">
        <f>IFERROR(VLOOKUP(B210,'Core Indicators'!$E$3:$G$9906,3,FALSE),"x")</f>
        <v>x</v>
      </c>
      <c r="P210" s="272" t="s">
        <v>17</v>
      </c>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T210" s="266"/>
      <c r="BU210" s="266"/>
      <c r="BV210" s="266"/>
      <c r="BW210" s="266"/>
      <c r="BX210" s="266"/>
      <c r="BY210" s="266"/>
      <c r="BZ210" s="266"/>
      <c r="CA210" s="266"/>
      <c r="CB210" s="266"/>
      <c r="CC210" s="266"/>
      <c r="CD210" s="266"/>
      <c r="CE210" s="266"/>
      <c r="CF210" s="266"/>
      <c r="CG210" s="266"/>
      <c r="CH210" s="266"/>
      <c r="CI210" s="266"/>
      <c r="CJ210" s="266"/>
      <c r="CK210" s="266"/>
      <c r="CL210" s="266"/>
      <c r="CM210" s="266"/>
      <c r="CN210" s="266"/>
      <c r="CO210" s="266"/>
      <c r="CP210" s="266"/>
      <c r="CQ210" s="266"/>
      <c r="CR210" s="266"/>
      <c r="CS210" s="266"/>
      <c r="CT210" s="266"/>
      <c r="CU210" s="266"/>
      <c r="CV210" s="266"/>
      <c r="CW210" s="266"/>
      <c r="CX210" s="266"/>
      <c r="CY210" s="266"/>
      <c r="CZ210" s="266"/>
      <c r="DA210" s="266"/>
      <c r="DB210" s="266"/>
      <c r="DC210" s="266"/>
      <c r="DD210" s="266"/>
      <c r="DE210" s="266"/>
      <c r="DF210" s="266"/>
      <c r="DG210" s="266"/>
      <c r="DH210" s="266"/>
      <c r="DI210" s="266"/>
      <c r="DJ210" s="266"/>
      <c r="DK210" s="266"/>
      <c r="DL210" s="266"/>
    </row>
    <row r="211" spans="1:116" x14ac:dyDescent="0.35">
      <c r="A211" s="267" t="s">
        <v>9766</v>
      </c>
      <c r="B211" s="268" t="s">
        <v>9767</v>
      </c>
      <c r="C211" s="271">
        <v>0.27606595950000001</v>
      </c>
      <c r="D211" s="272">
        <v>1</v>
      </c>
      <c r="E211" s="271">
        <v>0.10100000000000001</v>
      </c>
      <c r="F211" s="271">
        <v>3.6333333329999999</v>
      </c>
      <c r="G211" s="271">
        <v>0.31384940030000003</v>
      </c>
      <c r="H211" s="271">
        <v>36.1</v>
      </c>
      <c r="I211" s="272">
        <v>3</v>
      </c>
      <c r="J211" s="272" t="str">
        <f>IFERROR(VLOOKUP($B211,'Core Indicators'!$E$3:$EU$906,147,FALSE),"x")</f>
        <v>x</v>
      </c>
      <c r="K211" s="273">
        <v>-0.15844340600000001</v>
      </c>
      <c r="L211" s="271">
        <v>4.92</v>
      </c>
      <c r="M211" s="272">
        <v>19</v>
      </c>
      <c r="N211" s="272">
        <v>41</v>
      </c>
      <c r="O211" s="272" t="str">
        <f>IFERROR(VLOOKUP(B211,'Core Indicators'!$E$3:$G$9906,3,FALSE),"x")</f>
        <v>x</v>
      </c>
      <c r="P211" s="272">
        <v>313429</v>
      </c>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T211" s="266"/>
      <c r="BU211" s="266"/>
      <c r="BV211" s="266"/>
      <c r="BW211" s="266"/>
      <c r="BX211" s="266"/>
      <c r="BY211" s="266"/>
      <c r="BZ211" s="266"/>
      <c r="CA211" s="266"/>
      <c r="CB211" s="266"/>
      <c r="CC211" s="266"/>
      <c r="CD211" s="266"/>
      <c r="CE211" s="266"/>
      <c r="CF211" s="266"/>
      <c r="CG211" s="266"/>
      <c r="CH211" s="266"/>
      <c r="CI211" s="266"/>
      <c r="CJ211" s="266"/>
      <c r="CK211" s="266"/>
      <c r="CL211" s="266"/>
      <c r="CM211" s="266"/>
      <c r="CN211" s="266"/>
      <c r="CO211" s="266"/>
      <c r="CP211" s="266"/>
      <c r="CQ211" s="266"/>
      <c r="CR211" s="266"/>
      <c r="CS211" s="266"/>
      <c r="CT211" s="266"/>
      <c r="CU211" s="266"/>
      <c r="CV211" s="266"/>
      <c r="CW211" s="266"/>
      <c r="CX211" s="266"/>
      <c r="CY211" s="266"/>
      <c r="CZ211" s="266"/>
      <c r="DA211" s="266"/>
      <c r="DB211" s="266"/>
      <c r="DC211" s="266"/>
      <c r="DD211" s="266"/>
      <c r="DE211" s="266"/>
      <c r="DF211" s="266"/>
      <c r="DG211" s="266"/>
      <c r="DH211" s="266"/>
      <c r="DI211" s="266"/>
      <c r="DJ211" s="266"/>
      <c r="DK211" s="266"/>
      <c r="DL211" s="266"/>
    </row>
    <row r="212" spans="1:116" x14ac:dyDescent="0.35">
      <c r="A212" s="267" t="s">
        <v>9768</v>
      </c>
      <c r="B212" s="268" t="s">
        <v>9769</v>
      </c>
      <c r="C212" s="271">
        <v>0</v>
      </c>
      <c r="D212" s="272">
        <v>12</v>
      </c>
      <c r="E212" s="271">
        <v>0</v>
      </c>
      <c r="F212" s="271" t="s">
        <v>17</v>
      </c>
      <c r="G212" s="271" t="s">
        <v>17</v>
      </c>
      <c r="H212" s="271">
        <v>37.6</v>
      </c>
      <c r="I212" s="272">
        <v>0</v>
      </c>
      <c r="J212" s="272" t="str">
        <f>IFERROR(VLOOKUP($B212,'Core Indicators'!$E$3:$EU$906,147,FALSE),"x")</f>
        <v>x</v>
      </c>
      <c r="K212" s="273">
        <v>0.32061547000000001</v>
      </c>
      <c r="L212" s="271" t="s">
        <v>17</v>
      </c>
      <c r="M212" s="272">
        <v>82</v>
      </c>
      <c r="N212" s="272">
        <v>48</v>
      </c>
      <c r="O212" s="272" t="str">
        <f>IFERROR(VLOOKUP(B212,'Core Indicators'!$E$3:$G$9906,3,FALSE),"x")</f>
        <v>x</v>
      </c>
      <c r="P212" s="272">
        <v>12190</v>
      </c>
      <c r="Q212" s="266"/>
      <c r="R212" s="266"/>
      <c r="S212" s="266"/>
      <c r="T212" s="266"/>
      <c r="U212" s="266"/>
      <c r="V212" s="266"/>
      <c r="W212" s="266"/>
      <c r="X212" s="266"/>
      <c r="Y212" s="266"/>
      <c r="Z212" s="266"/>
      <c r="AA212" s="266"/>
      <c r="AB212" s="266"/>
      <c r="AC212" s="266"/>
      <c r="AD212" s="266"/>
      <c r="AE212" s="266"/>
      <c r="AF212" s="266"/>
      <c r="AG212" s="266"/>
      <c r="AH212" s="266"/>
      <c r="AI212" s="266"/>
      <c r="AJ212" s="266"/>
      <c r="AK212" s="266"/>
      <c r="AL212" s="266"/>
      <c r="AM212" s="266"/>
      <c r="AN212" s="266"/>
      <c r="AO212" s="266"/>
      <c r="AP212" s="266"/>
      <c r="AQ212" s="266"/>
      <c r="AR212" s="266"/>
      <c r="AS212" s="266"/>
      <c r="AT212" s="266"/>
      <c r="AU212" s="266"/>
      <c r="AV212" s="266"/>
      <c r="AW212" s="266"/>
      <c r="AX212" s="266"/>
      <c r="AY212" s="266"/>
      <c r="AZ212" s="266"/>
      <c r="BA212" s="266"/>
      <c r="BB212" s="266"/>
      <c r="BC212" s="266"/>
      <c r="BD212" s="266"/>
      <c r="BE212" s="266"/>
      <c r="BF212" s="266"/>
      <c r="BG212" s="266"/>
      <c r="BH212" s="266"/>
      <c r="BI212" s="266"/>
      <c r="BJ212" s="266"/>
      <c r="BK212" s="266"/>
      <c r="BL212" s="266"/>
      <c r="BM212" s="266"/>
      <c r="BN212" s="266"/>
      <c r="BO212" s="266"/>
      <c r="BP212" s="266"/>
      <c r="BQ212" s="266"/>
      <c r="BR212" s="266"/>
      <c r="BS212" s="266"/>
      <c r="BT212" s="266"/>
      <c r="BU212" s="266"/>
      <c r="BV212" s="266"/>
      <c r="BW212" s="266"/>
      <c r="BX212" s="266"/>
      <c r="BY212" s="266"/>
      <c r="BZ212" s="266"/>
      <c r="CA212" s="266"/>
      <c r="CB212" s="266"/>
      <c r="CC212" s="266"/>
      <c r="CD212" s="266"/>
      <c r="CE212" s="266"/>
      <c r="CF212" s="266"/>
      <c r="CG212" s="266"/>
      <c r="CH212" s="266"/>
      <c r="CI212" s="266"/>
      <c r="CJ212" s="266"/>
      <c r="CK212" s="266"/>
      <c r="CL212" s="266"/>
      <c r="CM212" s="266"/>
      <c r="CN212" s="266"/>
      <c r="CO212" s="266"/>
      <c r="CP212" s="266"/>
      <c r="CQ212" s="266"/>
      <c r="CR212" s="266"/>
      <c r="CS212" s="266"/>
      <c r="CT212" s="266"/>
      <c r="CU212" s="266"/>
      <c r="CV212" s="266"/>
      <c r="CW212" s="266"/>
      <c r="CX212" s="266"/>
      <c r="CY212" s="266"/>
      <c r="CZ212" s="266"/>
      <c r="DA212" s="266"/>
      <c r="DB212" s="266"/>
      <c r="DC212" s="266"/>
      <c r="DD212" s="266"/>
      <c r="DE212" s="266"/>
      <c r="DF212" s="266"/>
      <c r="DG212" s="266"/>
      <c r="DH212" s="266"/>
      <c r="DI212" s="266"/>
      <c r="DJ212" s="266"/>
      <c r="DK212" s="266"/>
      <c r="DL212" s="266"/>
    </row>
    <row r="213" spans="1:116" x14ac:dyDescent="0.35">
      <c r="A213" s="267" t="s">
        <v>9770</v>
      </c>
      <c r="B213" s="268" t="s">
        <v>9771</v>
      </c>
      <c r="C213" s="271">
        <v>0</v>
      </c>
      <c r="D213" s="272">
        <v>11</v>
      </c>
      <c r="E213" s="271">
        <v>0</v>
      </c>
      <c r="F213" s="271" t="s">
        <v>17</v>
      </c>
      <c r="G213" s="271">
        <v>0.3644043293</v>
      </c>
      <c r="H213" s="271">
        <v>38.700000000000003</v>
      </c>
      <c r="I213" s="272">
        <v>0</v>
      </c>
      <c r="J213" s="272" t="str">
        <f>IFERROR(VLOOKUP($B213,'Core Indicators'!$E$3:$EU$906,147,FALSE),"x")</f>
        <v>x</v>
      </c>
      <c r="K213" s="273">
        <v>0.94501769499999999</v>
      </c>
      <c r="L213" s="271" t="s">
        <v>17</v>
      </c>
      <c r="M213" s="272">
        <v>84</v>
      </c>
      <c r="N213" s="272" t="s">
        <v>17</v>
      </c>
      <c r="O213" s="272" t="str">
        <f>IFERROR(VLOOKUP(B213,'Core Indicators'!$E$3:$G$9906,3,FALSE),"x")</f>
        <v>x</v>
      </c>
      <c r="P213" s="272">
        <v>2780</v>
      </c>
      <c r="Q213" s="266"/>
      <c r="R213" s="266"/>
      <c r="S213" s="266"/>
      <c r="T213" s="266"/>
      <c r="U213" s="266"/>
      <c r="V213" s="266"/>
      <c r="W213" s="266"/>
      <c r="X213" s="266"/>
      <c r="Y213" s="266"/>
      <c r="Z213" s="266"/>
      <c r="AA213" s="266"/>
      <c r="AB213" s="266"/>
      <c r="AC213" s="266"/>
      <c r="AD213" s="266"/>
      <c r="AE213" s="266"/>
      <c r="AF213" s="266"/>
      <c r="AG213" s="266"/>
      <c r="AH213" s="266"/>
      <c r="AI213" s="266"/>
      <c r="AJ213" s="266"/>
      <c r="AK213" s="266"/>
      <c r="AL213" s="266"/>
      <c r="AM213" s="266"/>
      <c r="AN213" s="266"/>
      <c r="AO213" s="266"/>
      <c r="AP213" s="266"/>
      <c r="AQ213" s="266"/>
      <c r="AR213" s="266"/>
      <c r="AS213" s="266"/>
      <c r="AT213" s="266"/>
      <c r="AU213" s="266"/>
      <c r="AV213" s="266"/>
      <c r="AW213" s="266"/>
      <c r="AX213" s="266"/>
      <c r="AY213" s="266"/>
      <c r="AZ213" s="266"/>
      <c r="BA213" s="266"/>
      <c r="BB213" s="266"/>
      <c r="BC213" s="266"/>
      <c r="BD213" s="266"/>
      <c r="BE213" s="266"/>
      <c r="BF213" s="266"/>
      <c r="BG213" s="266"/>
      <c r="BH213" s="266"/>
      <c r="BI213" s="266"/>
      <c r="BJ213" s="266"/>
      <c r="BK213" s="266"/>
      <c r="BL213" s="266"/>
      <c r="BM213" s="266"/>
      <c r="BN213" s="266"/>
      <c r="BO213" s="266"/>
      <c r="BP213" s="266"/>
      <c r="BQ213" s="266"/>
      <c r="BR213" s="266"/>
      <c r="BS213" s="266"/>
      <c r="BT213" s="266"/>
      <c r="BU213" s="266"/>
      <c r="BV213" s="266"/>
      <c r="BW213" s="266"/>
      <c r="BX213" s="266"/>
      <c r="BY213" s="266"/>
      <c r="BZ213" s="266"/>
      <c r="CA213" s="266"/>
      <c r="CB213" s="266"/>
      <c r="CC213" s="266"/>
      <c r="CD213" s="266"/>
      <c r="CE213" s="266"/>
      <c r="CF213" s="266"/>
      <c r="CG213" s="266"/>
      <c r="CH213" s="266"/>
      <c r="CI213" s="266"/>
      <c r="CJ213" s="266"/>
      <c r="CK213" s="266"/>
      <c r="CL213" s="266"/>
      <c r="CM213" s="266"/>
      <c r="CN213" s="266"/>
      <c r="CO213" s="266"/>
      <c r="CP213" s="266"/>
      <c r="CQ213" s="266"/>
      <c r="CR213" s="266"/>
      <c r="CS213" s="266"/>
      <c r="CT213" s="266"/>
      <c r="CU213" s="266"/>
      <c r="CV213" s="266"/>
      <c r="CW213" s="266"/>
      <c r="CX213" s="266"/>
      <c r="CY213" s="266"/>
      <c r="CZ213" s="266"/>
      <c r="DA213" s="266"/>
      <c r="DB213" s="266"/>
      <c r="DC213" s="266"/>
      <c r="DD213" s="266"/>
      <c r="DE213" s="266"/>
      <c r="DF213" s="266"/>
      <c r="DG213" s="266"/>
      <c r="DH213" s="266"/>
      <c r="DI213" s="266"/>
      <c r="DJ213" s="266"/>
      <c r="DK213" s="266"/>
      <c r="DL213" s="266"/>
    </row>
    <row r="214" spans="1:116" x14ac:dyDescent="0.35">
      <c r="A214" s="267" t="s">
        <v>3202</v>
      </c>
      <c r="B214" s="268" t="s">
        <v>9772</v>
      </c>
      <c r="C214" s="271">
        <v>0.62499999270000006</v>
      </c>
      <c r="D214" s="272">
        <v>2</v>
      </c>
      <c r="E214" s="271">
        <v>0</v>
      </c>
      <c r="F214" s="271">
        <v>1.566666667</v>
      </c>
      <c r="G214" s="271">
        <v>0.83417374249999998</v>
      </c>
      <c r="H214" s="271">
        <v>36.700000000000003</v>
      </c>
      <c r="I214" s="272">
        <v>4</v>
      </c>
      <c r="J214" s="272">
        <f>IFERROR(VLOOKUP($B214,'Core Indicators'!$E$3:$EU$906,147,FALSE),"x")</f>
        <v>1145</v>
      </c>
      <c r="K214" s="273">
        <v>-1.8496669530000001</v>
      </c>
      <c r="L214" s="271">
        <v>1.44</v>
      </c>
      <c r="M214" s="272">
        <v>10</v>
      </c>
      <c r="N214" s="272">
        <v>16</v>
      </c>
      <c r="O214" s="272">
        <f>IFERROR(VLOOKUP(B214,'Core Indicators'!$E$3:$G$9906,3,FALSE),"x")</f>
        <v>34900000</v>
      </c>
      <c r="P214" s="272">
        <v>527970</v>
      </c>
      <c r="Q214" s="266"/>
      <c r="R214" s="266"/>
      <c r="S214" s="266"/>
      <c r="T214" s="266"/>
      <c r="U214" s="266"/>
      <c r="V214" s="266"/>
      <c r="W214" s="266"/>
      <c r="X214" s="266"/>
      <c r="Y214" s="266"/>
      <c r="Z214" s="266"/>
      <c r="AA214" s="266"/>
      <c r="AB214" s="266"/>
      <c r="AC214" s="266"/>
      <c r="AD214" s="266"/>
      <c r="AE214" s="266"/>
      <c r="AF214" s="266"/>
      <c r="AG214" s="266"/>
      <c r="AH214" s="266"/>
      <c r="AI214" s="266"/>
      <c r="AJ214" s="266"/>
      <c r="AK214" s="266"/>
      <c r="AL214" s="266"/>
      <c r="AM214" s="266"/>
      <c r="AN214" s="266"/>
      <c r="AO214" s="266"/>
      <c r="AP214" s="266"/>
      <c r="AQ214" s="266"/>
      <c r="AR214" s="266"/>
      <c r="AS214" s="266"/>
      <c r="AT214" s="266"/>
      <c r="AU214" s="266"/>
      <c r="AV214" s="266"/>
      <c r="AW214" s="266"/>
      <c r="AX214" s="266"/>
      <c r="AY214" s="266"/>
      <c r="AZ214" s="266"/>
      <c r="BA214" s="266"/>
      <c r="BB214" s="266"/>
      <c r="BC214" s="266"/>
      <c r="BD214" s="266"/>
      <c r="BE214" s="266"/>
      <c r="BF214" s="266"/>
      <c r="BG214" s="266"/>
      <c r="BH214" s="266"/>
      <c r="BI214" s="266"/>
      <c r="BJ214" s="266"/>
      <c r="BK214" s="266"/>
      <c r="BL214" s="266"/>
      <c r="BM214" s="266"/>
      <c r="BN214" s="266"/>
      <c r="BO214" s="266"/>
      <c r="BP214" s="266"/>
      <c r="BQ214" s="266"/>
      <c r="BR214" s="266"/>
      <c r="BS214" s="266"/>
      <c r="BT214" s="266"/>
      <c r="BU214" s="266"/>
      <c r="BV214" s="266"/>
      <c r="BW214" s="266"/>
      <c r="BX214" s="266"/>
      <c r="BY214" s="266"/>
      <c r="BZ214" s="266"/>
      <c r="CA214" s="266"/>
      <c r="CB214" s="266"/>
      <c r="CC214" s="266"/>
      <c r="CD214" s="266"/>
      <c r="CE214" s="266"/>
      <c r="CF214" s="266"/>
      <c r="CG214" s="266"/>
      <c r="CH214" s="266"/>
      <c r="CI214" s="266"/>
      <c r="CJ214" s="266"/>
      <c r="CK214" s="266"/>
      <c r="CL214" s="266"/>
      <c r="CM214" s="266"/>
      <c r="CN214" s="266"/>
      <c r="CO214" s="266"/>
      <c r="CP214" s="266"/>
      <c r="CQ214" s="266"/>
      <c r="CR214" s="266"/>
      <c r="CS214" s="266"/>
      <c r="CT214" s="266"/>
      <c r="CU214" s="266"/>
      <c r="CV214" s="266"/>
      <c r="CW214" s="266"/>
      <c r="CX214" s="266"/>
      <c r="CY214" s="266"/>
      <c r="CZ214" s="266"/>
      <c r="DA214" s="266"/>
      <c r="DB214" s="266"/>
      <c r="DC214" s="266"/>
      <c r="DD214" s="266"/>
      <c r="DE214" s="266"/>
      <c r="DF214" s="266"/>
      <c r="DG214" s="266"/>
      <c r="DH214" s="266"/>
      <c r="DI214" s="266"/>
      <c r="DJ214" s="266"/>
      <c r="DK214" s="266"/>
      <c r="DL214" s="266"/>
    </row>
    <row r="215" spans="1:116" x14ac:dyDescent="0.35">
      <c r="A215" s="267" t="s">
        <v>9773</v>
      </c>
      <c r="B215" s="268" t="s">
        <v>9774</v>
      </c>
      <c r="C215" s="271">
        <v>0.87572495589999999</v>
      </c>
      <c r="D215" s="272">
        <v>11</v>
      </c>
      <c r="E215" s="271">
        <v>0</v>
      </c>
      <c r="F215" s="271">
        <v>7</v>
      </c>
      <c r="G215" s="271">
        <v>0.42154731290000003</v>
      </c>
      <c r="H215" s="271">
        <v>63</v>
      </c>
      <c r="I215" s="272">
        <v>3</v>
      </c>
      <c r="J215" s="272" t="str">
        <f>IFERROR(VLOOKUP($B215,'Core Indicators'!$E$3:$EU$906,147,FALSE),"x")</f>
        <v>x</v>
      </c>
      <c r="K215" s="273">
        <v>1.9737322000000002E-2</v>
      </c>
      <c r="L215" s="271">
        <v>6.34</v>
      </c>
      <c r="M215" s="272">
        <v>79</v>
      </c>
      <c r="N215" s="272">
        <v>41</v>
      </c>
      <c r="O215" s="272" t="str">
        <f>IFERROR(VLOOKUP(B215,'Core Indicators'!$E$3:$G$9906,3,FALSE),"x")</f>
        <v>x</v>
      </c>
      <c r="P215" s="272">
        <v>1213090</v>
      </c>
      <c r="Q215" s="266"/>
      <c r="R215" s="266"/>
      <c r="S215" s="266"/>
      <c r="T215" s="266"/>
      <c r="U215" s="266"/>
      <c r="V215" s="266"/>
      <c r="W215" s="266"/>
      <c r="X215" s="266"/>
      <c r="Y215" s="266"/>
      <c r="Z215" s="266"/>
      <c r="AA215" s="266"/>
      <c r="AB215" s="266"/>
      <c r="AC215" s="266"/>
      <c r="AD215" s="266"/>
      <c r="AE215" s="266"/>
      <c r="AF215" s="266"/>
      <c r="AG215" s="266"/>
      <c r="AH215" s="266"/>
      <c r="AI215" s="266"/>
      <c r="AJ215" s="266"/>
      <c r="AK215" s="266"/>
      <c r="AL215" s="266"/>
      <c r="AM215" s="266"/>
      <c r="AN215" s="266"/>
      <c r="AO215" s="266"/>
      <c r="AP215" s="266"/>
      <c r="AQ215" s="266"/>
      <c r="AR215" s="266"/>
      <c r="AS215" s="266"/>
      <c r="AT215" s="266"/>
      <c r="AU215" s="266"/>
      <c r="AV215" s="266"/>
      <c r="AW215" s="266"/>
      <c r="AX215" s="266"/>
      <c r="AY215" s="266"/>
      <c r="AZ215" s="266"/>
      <c r="BA215" s="266"/>
      <c r="BB215" s="266"/>
      <c r="BC215" s="266"/>
      <c r="BD215" s="266"/>
      <c r="BE215" s="266"/>
      <c r="BF215" s="266"/>
      <c r="BG215" s="266"/>
      <c r="BH215" s="266"/>
      <c r="BI215" s="266"/>
      <c r="BJ215" s="266"/>
      <c r="BK215" s="266"/>
      <c r="BL215" s="266"/>
      <c r="BM215" s="266"/>
      <c r="BN215" s="266"/>
      <c r="BO215" s="266"/>
      <c r="BP215" s="266"/>
      <c r="BQ215" s="266"/>
      <c r="BR215" s="266"/>
      <c r="BS215" s="266"/>
      <c r="BT215" s="266"/>
      <c r="BU215" s="266"/>
      <c r="BV215" s="266"/>
      <c r="BW215" s="266"/>
      <c r="BX215" s="266"/>
      <c r="BY215" s="266"/>
      <c r="BZ215" s="266"/>
      <c r="CA215" s="266"/>
      <c r="CB215" s="266"/>
      <c r="CC215" s="266"/>
      <c r="CD215" s="266"/>
      <c r="CE215" s="266"/>
      <c r="CF215" s="266"/>
      <c r="CG215" s="266"/>
      <c r="CH215" s="266"/>
      <c r="CI215" s="266"/>
      <c r="CJ215" s="266"/>
      <c r="CK215" s="266"/>
      <c r="CL215" s="266"/>
      <c r="CM215" s="266"/>
      <c r="CN215" s="266"/>
      <c r="CO215" s="266"/>
      <c r="CP215" s="266"/>
      <c r="CQ215" s="266"/>
      <c r="CR215" s="266"/>
      <c r="CS215" s="266"/>
      <c r="CT215" s="266"/>
      <c r="CU215" s="266"/>
      <c r="CV215" s="266"/>
      <c r="CW215" s="266"/>
      <c r="CX215" s="266"/>
      <c r="CY215" s="266"/>
      <c r="CZ215" s="266"/>
      <c r="DA215" s="266"/>
      <c r="DB215" s="266"/>
      <c r="DC215" s="266"/>
      <c r="DD215" s="266"/>
      <c r="DE215" s="266"/>
      <c r="DF215" s="266"/>
      <c r="DG215" s="266"/>
      <c r="DH215" s="266"/>
      <c r="DI215" s="266"/>
      <c r="DJ215" s="266"/>
      <c r="DK215" s="266"/>
      <c r="DL215" s="266"/>
    </row>
    <row r="216" spans="1:116" x14ac:dyDescent="0.35">
      <c r="A216" s="267" t="s">
        <v>143</v>
      </c>
      <c r="B216" s="268" t="s">
        <v>9775</v>
      </c>
      <c r="C216" s="271">
        <v>0.70259998769999998</v>
      </c>
      <c r="D216" s="272">
        <v>8</v>
      </c>
      <c r="E216" s="271">
        <v>0</v>
      </c>
      <c r="F216" s="271">
        <v>6.2</v>
      </c>
      <c r="G216" s="271">
        <v>0.54032529939999996</v>
      </c>
      <c r="H216" s="271">
        <v>51.5</v>
      </c>
      <c r="I216" s="272">
        <v>0</v>
      </c>
      <c r="J216" s="272">
        <f>IFERROR(VLOOKUP($B216,'Core Indicators'!$E$3:$EU$906,147,FALSE),"x")</f>
        <v>740</v>
      </c>
      <c r="K216" s="273">
        <v>-0.519154012</v>
      </c>
      <c r="L216" s="271">
        <v>5.37</v>
      </c>
      <c r="M216" s="272">
        <v>54</v>
      </c>
      <c r="N216" s="272">
        <v>37</v>
      </c>
      <c r="O216" s="272">
        <f>IFERROR(VLOOKUP(B216,'Core Indicators'!$E$3:$G$9906,3,FALSE),"x")</f>
        <v>21546000</v>
      </c>
      <c r="P216" s="272">
        <v>743390</v>
      </c>
      <c r="Q216" s="266"/>
      <c r="R216" s="266"/>
      <c r="S216" s="266"/>
      <c r="T216" s="266"/>
      <c r="U216" s="266"/>
      <c r="V216" s="266"/>
      <c r="W216" s="266"/>
      <c r="X216" s="266"/>
      <c r="Y216" s="266"/>
      <c r="Z216" s="266"/>
      <c r="AA216" s="266"/>
      <c r="AB216" s="266"/>
      <c r="AC216" s="266"/>
      <c r="AD216" s="266"/>
      <c r="AE216" s="266"/>
      <c r="AF216" s="266"/>
      <c r="AG216" s="266"/>
      <c r="AH216" s="266"/>
      <c r="AI216" s="266"/>
      <c r="AJ216" s="266"/>
      <c r="AK216" s="266"/>
      <c r="AL216" s="266"/>
      <c r="AM216" s="266"/>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c r="BI216" s="266"/>
      <c r="BJ216" s="266"/>
      <c r="BK216" s="266"/>
      <c r="BL216" s="266"/>
      <c r="BM216" s="266"/>
      <c r="BN216" s="266"/>
      <c r="BO216" s="266"/>
      <c r="BP216" s="266"/>
      <c r="BQ216" s="266"/>
      <c r="BR216" s="266"/>
      <c r="BS216" s="266"/>
      <c r="BT216" s="266"/>
      <c r="BU216" s="266"/>
      <c r="BV216" s="266"/>
      <c r="BW216" s="266"/>
      <c r="BX216" s="266"/>
      <c r="BY216" s="266"/>
      <c r="BZ216" s="266"/>
      <c r="CA216" s="266"/>
      <c r="CB216" s="266"/>
      <c r="CC216" s="266"/>
      <c r="CD216" s="266"/>
      <c r="CE216" s="266"/>
      <c r="CF216" s="266"/>
      <c r="CG216" s="266"/>
      <c r="CH216" s="266"/>
      <c r="CI216" s="266"/>
      <c r="CJ216" s="266"/>
      <c r="CK216" s="266"/>
      <c r="CL216" s="266"/>
      <c r="CM216" s="266"/>
      <c r="CN216" s="266"/>
      <c r="CO216" s="266"/>
      <c r="CP216" s="266"/>
      <c r="CQ216" s="266"/>
      <c r="CR216" s="266"/>
      <c r="CS216" s="266"/>
      <c r="CT216" s="266"/>
      <c r="CU216" s="266"/>
      <c r="CV216" s="266"/>
      <c r="CW216" s="266"/>
      <c r="CX216" s="266"/>
      <c r="CY216" s="266"/>
      <c r="CZ216" s="266"/>
      <c r="DA216" s="266"/>
      <c r="DB216" s="266"/>
      <c r="DC216" s="266"/>
      <c r="DD216" s="266"/>
      <c r="DE216" s="266"/>
      <c r="DF216" s="266"/>
      <c r="DG216" s="266"/>
      <c r="DH216" s="266"/>
      <c r="DI216" s="266"/>
      <c r="DJ216" s="266"/>
      <c r="DK216" s="266"/>
      <c r="DL216" s="266"/>
    </row>
    <row r="217" spans="1:116" x14ac:dyDescent="0.35">
      <c r="A217" s="267" t="s">
        <v>70</v>
      </c>
      <c r="B217" s="268" t="s">
        <v>9776</v>
      </c>
      <c r="C217" s="271">
        <v>0.30790001160000002</v>
      </c>
      <c r="D217" s="272">
        <v>0</v>
      </c>
      <c r="E217" s="271">
        <v>0.03</v>
      </c>
      <c r="F217" s="271">
        <v>3.95</v>
      </c>
      <c r="G217" s="271">
        <v>0.52499423270000001</v>
      </c>
      <c r="H217" s="271">
        <v>50.3</v>
      </c>
      <c r="I217" s="272">
        <v>3</v>
      </c>
      <c r="J217" s="272">
        <f>IFERROR(VLOOKUP($B217,'Core Indicators'!$E$3:$EU$906,147,FALSE),"x")</f>
        <v>719</v>
      </c>
      <c r="K217" s="273">
        <v>-1.2362837790000001</v>
      </c>
      <c r="L217" s="271">
        <v>3.24</v>
      </c>
      <c r="M217" s="272">
        <v>27</v>
      </c>
      <c r="N217" s="272">
        <v>24</v>
      </c>
      <c r="O217" s="272">
        <f>IFERROR(VLOOKUP(B217,'Core Indicators'!$E$3:$G$9906,3,FALSE),"x")</f>
        <v>16756000</v>
      </c>
      <c r="P217" s="272">
        <v>386850</v>
      </c>
      <c r="Q217" s="266"/>
      <c r="R217" s="266"/>
      <c r="S217" s="266"/>
      <c r="T217" s="266"/>
      <c r="U217" s="266"/>
      <c r="V217" s="266"/>
      <c r="W217" s="266"/>
      <c r="X217" s="266"/>
      <c r="Y217" s="266"/>
      <c r="Z217" s="266"/>
      <c r="AA217" s="266"/>
      <c r="AB217" s="266"/>
      <c r="AC217" s="266"/>
      <c r="AD217" s="266"/>
      <c r="AE217" s="266"/>
      <c r="AF217" s="266"/>
      <c r="AG217" s="266"/>
      <c r="AH217" s="266"/>
      <c r="AI217" s="266"/>
      <c r="AJ217" s="266"/>
      <c r="AK217" s="266"/>
      <c r="AL217" s="266"/>
      <c r="AM217" s="266"/>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c r="BI217" s="266"/>
      <c r="BJ217" s="266"/>
      <c r="BK217" s="266"/>
      <c r="BL217" s="266"/>
      <c r="BM217" s="266"/>
      <c r="BN217" s="266"/>
      <c r="BO217" s="266"/>
      <c r="BP217" s="266"/>
      <c r="BQ217" s="266"/>
      <c r="BR217" s="266"/>
      <c r="BS217" s="266"/>
      <c r="BT217" s="266"/>
      <c r="BU217" s="266"/>
      <c r="BV217" s="266"/>
      <c r="BW217" s="266"/>
      <c r="BX217" s="266"/>
      <c r="BY217" s="266"/>
      <c r="BZ217" s="266"/>
      <c r="CA217" s="266"/>
      <c r="CB217" s="266"/>
      <c r="CC217" s="266"/>
      <c r="CD217" s="266"/>
      <c r="CE217" s="266"/>
      <c r="CF217" s="266"/>
      <c r="CG217" s="266"/>
      <c r="CH217" s="266"/>
      <c r="CI217" s="266"/>
      <c r="CJ217" s="266"/>
      <c r="CK217" s="266"/>
      <c r="CL217" s="266"/>
      <c r="CM217" s="266"/>
      <c r="CN217" s="266"/>
      <c r="CO217" s="266"/>
      <c r="CP217" s="266"/>
      <c r="CQ217" s="266"/>
      <c r="CR217" s="266"/>
      <c r="CS217" s="266"/>
      <c r="CT217" s="266"/>
      <c r="CU217" s="266"/>
      <c r="CV217" s="266"/>
      <c r="CW217" s="266"/>
      <c r="CX217" s="266"/>
      <c r="CY217" s="266"/>
      <c r="CZ217" s="266"/>
      <c r="DA217" s="266"/>
      <c r="DB217" s="266"/>
      <c r="DC217" s="266"/>
      <c r="DD217" s="266"/>
      <c r="DE217" s="266"/>
      <c r="DF217" s="266"/>
      <c r="DG217" s="266"/>
      <c r="DH217" s="266"/>
      <c r="DI217" s="266"/>
      <c r="DJ217" s="266"/>
      <c r="DK217" s="266"/>
      <c r="DL217" s="266"/>
    </row>
    <row r="218" spans="1:116" x14ac:dyDescent="0.35">
      <c r="A218" s="266"/>
      <c r="B218" s="266"/>
      <c r="C218" s="266"/>
      <c r="D218" s="266"/>
      <c r="E218" s="266"/>
      <c r="F218" s="266"/>
      <c r="G218" s="266"/>
      <c r="H218" s="266"/>
      <c r="I218" s="266"/>
      <c r="J218" s="266"/>
      <c r="K218" s="266"/>
      <c r="L218" s="266"/>
      <c r="M218" s="266"/>
      <c r="N218" s="266"/>
      <c r="O218" s="266"/>
      <c r="P218" s="266"/>
      <c r="Q218" s="266"/>
      <c r="R218" s="266"/>
      <c r="S218" s="266"/>
      <c r="T218" s="266"/>
      <c r="U218" s="266"/>
      <c r="V218" s="266"/>
      <c r="W218" s="266"/>
      <c r="X218" s="266"/>
      <c r="Y218" s="266"/>
      <c r="Z218" s="266"/>
      <c r="AA218" s="266"/>
      <c r="AB218" s="266"/>
      <c r="AC218" s="266"/>
      <c r="AD218" s="266"/>
      <c r="AE218" s="266"/>
      <c r="AF218" s="266"/>
      <c r="AG218" s="266"/>
      <c r="AH218" s="266"/>
      <c r="AI218" s="266"/>
      <c r="AJ218" s="266"/>
      <c r="AK218" s="266"/>
      <c r="AL218" s="266"/>
      <c r="AM218" s="266"/>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c r="BI218" s="266"/>
      <c r="BJ218" s="266"/>
      <c r="BK218" s="266"/>
      <c r="BL218" s="266"/>
      <c r="BM218" s="266"/>
      <c r="BN218" s="266"/>
      <c r="BO218" s="266"/>
      <c r="BP218" s="266"/>
      <c r="BQ218" s="266"/>
      <c r="BR218" s="266"/>
      <c r="BS218" s="266"/>
      <c r="BT218" s="266"/>
      <c r="BU218" s="266"/>
      <c r="BV218" s="266"/>
      <c r="BW218" s="266"/>
      <c r="BX218" s="266"/>
      <c r="BY218" s="266"/>
      <c r="BZ218" s="266"/>
      <c r="CA218" s="266"/>
      <c r="CB218" s="266"/>
      <c r="CC218" s="266"/>
      <c r="CD218" s="266"/>
      <c r="CE218" s="266"/>
      <c r="CF218" s="266"/>
      <c r="CG218" s="266"/>
      <c r="CH218" s="266"/>
      <c r="CI218" s="266"/>
      <c r="CJ218" s="266"/>
      <c r="CK218" s="266"/>
      <c r="CL218" s="266"/>
      <c r="CM218" s="266"/>
      <c r="CN218" s="266"/>
      <c r="CO218" s="266"/>
      <c r="CP218" s="266"/>
      <c r="CQ218" s="266"/>
      <c r="CR218" s="266"/>
      <c r="CS218" s="266"/>
      <c r="CT218" s="266"/>
      <c r="CU218" s="266"/>
      <c r="CV218" s="266"/>
      <c r="CW218" s="266"/>
      <c r="CX218" s="266"/>
      <c r="CY218" s="266"/>
      <c r="CZ218" s="266"/>
      <c r="DA218" s="266"/>
      <c r="DB218" s="266"/>
      <c r="DC218" s="266"/>
      <c r="DD218" s="266"/>
      <c r="DE218" s="266"/>
      <c r="DF218" s="266"/>
      <c r="DG218" s="266"/>
      <c r="DH218" s="266"/>
      <c r="DI218" s="266"/>
      <c r="DJ218" s="266"/>
      <c r="DK218" s="266"/>
      <c r="DL218" s="266"/>
    </row>
    <row r="219" spans="1:116" x14ac:dyDescent="0.35">
      <c r="A219" s="266"/>
      <c r="B219" s="266"/>
      <c r="C219" s="266"/>
      <c r="D219" s="266"/>
      <c r="E219" s="266"/>
      <c r="F219" s="266"/>
      <c r="G219" s="266"/>
      <c r="H219" s="266"/>
      <c r="I219" s="266"/>
      <c r="J219" s="266"/>
      <c r="K219" s="266"/>
      <c r="L219" s="266"/>
      <c r="M219" s="266"/>
      <c r="N219" s="266"/>
      <c r="O219" s="266"/>
      <c r="P219" s="266"/>
      <c r="Q219" s="266"/>
      <c r="R219" s="266"/>
      <c r="S219" s="266"/>
      <c r="T219" s="266"/>
      <c r="U219" s="266"/>
      <c r="V219" s="266"/>
      <c r="W219" s="266"/>
      <c r="X219" s="266"/>
      <c r="Y219" s="266"/>
      <c r="Z219" s="266"/>
      <c r="AA219" s="266"/>
      <c r="AB219" s="266"/>
      <c r="AC219" s="266"/>
      <c r="AD219" s="266"/>
      <c r="AE219" s="266"/>
      <c r="AF219" s="266"/>
      <c r="AG219" s="266"/>
      <c r="AH219" s="266"/>
      <c r="AI219" s="266"/>
      <c r="AJ219" s="266"/>
      <c r="AK219" s="266"/>
      <c r="AL219" s="266"/>
      <c r="AM219" s="266"/>
      <c r="AN219" s="266"/>
      <c r="AO219" s="266"/>
      <c r="AP219" s="266"/>
      <c r="AQ219" s="266"/>
      <c r="AR219" s="266"/>
      <c r="AS219" s="266"/>
      <c r="AT219" s="266"/>
      <c r="AU219" s="266"/>
      <c r="AV219" s="266"/>
      <c r="AW219" s="266"/>
      <c r="AX219" s="266"/>
      <c r="AY219" s="266"/>
      <c r="AZ219" s="266"/>
      <c r="BA219" s="266"/>
      <c r="BB219" s="266"/>
      <c r="BC219" s="266"/>
      <c r="BD219" s="266"/>
      <c r="BE219" s="266"/>
      <c r="BF219" s="266"/>
      <c r="BG219" s="266"/>
      <c r="BH219" s="266"/>
      <c r="BI219" s="266"/>
      <c r="BJ219" s="266"/>
      <c r="BK219" s="266"/>
      <c r="BL219" s="266"/>
      <c r="BM219" s="266"/>
      <c r="BN219" s="266"/>
      <c r="BO219" s="266"/>
      <c r="BP219" s="266"/>
      <c r="BQ219" s="266"/>
      <c r="BR219" s="266"/>
      <c r="BS219" s="266"/>
      <c r="BT219" s="266"/>
      <c r="BU219" s="266"/>
      <c r="BV219" s="266"/>
      <c r="BW219" s="266"/>
      <c r="BX219" s="266"/>
      <c r="BY219" s="266"/>
      <c r="BZ219" s="266"/>
      <c r="CA219" s="266"/>
      <c r="CB219" s="266"/>
      <c r="CC219" s="266"/>
      <c r="CD219" s="266"/>
      <c r="CE219" s="266"/>
      <c r="CF219" s="266"/>
      <c r="CG219" s="266"/>
      <c r="CH219" s="266"/>
      <c r="CI219" s="266"/>
      <c r="CJ219" s="266"/>
      <c r="CK219" s="266"/>
      <c r="CL219" s="266"/>
      <c r="CM219" s="266"/>
      <c r="CN219" s="266"/>
      <c r="CO219" s="266"/>
      <c r="CP219" s="266"/>
      <c r="CQ219" s="266"/>
      <c r="CR219" s="266"/>
      <c r="CS219" s="266"/>
      <c r="CT219" s="266"/>
      <c r="CU219" s="266"/>
      <c r="CV219" s="266"/>
      <c r="CW219" s="266"/>
      <c r="CX219" s="266"/>
      <c r="CY219" s="266"/>
      <c r="CZ219" s="266"/>
      <c r="DA219" s="266"/>
      <c r="DB219" s="266"/>
      <c r="DC219" s="266"/>
      <c r="DD219" s="266"/>
      <c r="DE219" s="266"/>
      <c r="DF219" s="266"/>
      <c r="DG219" s="266"/>
      <c r="DH219" s="266"/>
      <c r="DI219" s="266"/>
      <c r="DJ219" s="266"/>
      <c r="DK219" s="266"/>
      <c r="DL219" s="266"/>
    </row>
    <row r="220" spans="1:116" x14ac:dyDescent="0.35">
      <c r="A220" s="266"/>
      <c r="B220" s="266"/>
      <c r="C220" s="266"/>
      <c r="D220" s="266"/>
      <c r="E220" s="266"/>
      <c r="F220" s="266"/>
      <c r="G220" s="266"/>
      <c r="H220" s="266"/>
      <c r="I220" s="266"/>
      <c r="J220" s="266"/>
      <c r="K220" s="266"/>
      <c r="L220" s="266"/>
      <c r="M220" s="266"/>
      <c r="N220" s="266"/>
      <c r="O220" s="266"/>
      <c r="P220" s="266"/>
      <c r="Q220" s="266"/>
      <c r="R220" s="266"/>
      <c r="S220" s="266"/>
      <c r="T220" s="266"/>
      <c r="U220" s="266"/>
      <c r="V220" s="266"/>
      <c r="W220" s="266"/>
      <c r="X220" s="266"/>
      <c r="Y220" s="266"/>
      <c r="Z220" s="266"/>
      <c r="AA220" s="266"/>
      <c r="AB220" s="266"/>
      <c r="AC220" s="266"/>
      <c r="AD220" s="266"/>
      <c r="AE220" s="266"/>
      <c r="AF220" s="266"/>
      <c r="AG220" s="266"/>
      <c r="AH220" s="266"/>
      <c r="AI220" s="266"/>
      <c r="AJ220" s="266"/>
      <c r="AK220" s="266"/>
      <c r="AL220" s="266"/>
      <c r="AM220" s="266"/>
      <c r="AN220" s="266"/>
      <c r="AO220" s="266"/>
      <c r="AP220" s="266"/>
      <c r="AQ220" s="266"/>
      <c r="AR220" s="266"/>
      <c r="AS220" s="266"/>
      <c r="AT220" s="266"/>
      <c r="AU220" s="266"/>
      <c r="AV220" s="266"/>
      <c r="AW220" s="266"/>
      <c r="AX220" s="266"/>
      <c r="AY220" s="266"/>
      <c r="AZ220" s="266"/>
      <c r="BA220" s="266"/>
      <c r="BB220" s="266"/>
      <c r="BC220" s="266"/>
      <c r="BD220" s="266"/>
      <c r="BE220" s="266"/>
      <c r="BF220" s="266"/>
      <c r="BG220" s="266"/>
      <c r="BH220" s="266"/>
      <c r="BI220" s="266"/>
      <c r="BJ220" s="266"/>
      <c r="BK220" s="266"/>
      <c r="BL220" s="266"/>
      <c r="BM220" s="266"/>
      <c r="BN220" s="266"/>
      <c r="BO220" s="266"/>
      <c r="BP220" s="266"/>
      <c r="BQ220" s="266"/>
      <c r="BR220" s="266"/>
      <c r="BS220" s="266"/>
      <c r="BT220" s="266"/>
      <c r="BU220" s="266"/>
      <c r="BV220" s="266"/>
      <c r="BW220" s="266"/>
      <c r="BX220" s="266"/>
      <c r="BY220" s="266"/>
      <c r="BZ220" s="266"/>
      <c r="CA220" s="266"/>
      <c r="CB220" s="266"/>
      <c r="CC220" s="266"/>
      <c r="CD220" s="266"/>
      <c r="CE220" s="266"/>
      <c r="CF220" s="266"/>
      <c r="CG220" s="266"/>
      <c r="CH220" s="266"/>
      <c r="CI220" s="266"/>
      <c r="CJ220" s="266"/>
      <c r="CK220" s="266"/>
      <c r="CL220" s="266"/>
      <c r="CM220" s="266"/>
      <c r="CN220" s="266"/>
      <c r="CO220" s="266"/>
      <c r="CP220" s="266"/>
      <c r="CQ220" s="266"/>
      <c r="CR220" s="266"/>
      <c r="CS220" s="266"/>
      <c r="CT220" s="266"/>
      <c r="CU220" s="266"/>
      <c r="CV220" s="266"/>
      <c r="CW220" s="266"/>
      <c r="CX220" s="266"/>
      <c r="CY220" s="266"/>
      <c r="CZ220" s="266"/>
      <c r="DA220" s="266"/>
      <c r="DB220" s="266"/>
      <c r="DC220" s="266"/>
      <c r="DD220" s="266"/>
      <c r="DE220" s="266"/>
      <c r="DF220" s="266"/>
      <c r="DG220" s="266"/>
      <c r="DH220" s="266"/>
      <c r="DI220" s="266"/>
      <c r="DJ220" s="266"/>
      <c r="DK220" s="266"/>
      <c r="DL220" s="266"/>
    </row>
    <row r="221" spans="1:116" x14ac:dyDescent="0.35">
      <c r="A221" s="266"/>
      <c r="B221" s="266"/>
      <c r="C221" s="266"/>
      <c r="D221" s="266"/>
      <c r="E221" s="266"/>
      <c r="F221" s="266"/>
      <c r="G221" s="266"/>
      <c r="H221" s="266"/>
      <c r="I221" s="266"/>
      <c r="J221" s="266"/>
      <c r="K221" s="266"/>
      <c r="L221" s="266"/>
      <c r="M221" s="266"/>
      <c r="N221" s="266"/>
      <c r="O221" s="266"/>
      <c r="P221" s="266"/>
      <c r="Q221" s="266"/>
      <c r="R221" s="266"/>
      <c r="S221" s="266"/>
      <c r="T221" s="266"/>
      <c r="U221" s="266"/>
      <c r="V221" s="266"/>
      <c r="W221" s="266"/>
      <c r="X221" s="266"/>
      <c r="Y221" s="266"/>
      <c r="Z221" s="266"/>
      <c r="AA221" s="266"/>
      <c r="AB221" s="266"/>
      <c r="AC221" s="266"/>
      <c r="AD221" s="266"/>
      <c r="AE221" s="266"/>
      <c r="AF221" s="266"/>
      <c r="AG221" s="266"/>
      <c r="AH221" s="266"/>
      <c r="AI221" s="266"/>
      <c r="AJ221" s="266"/>
      <c r="AK221" s="266"/>
      <c r="AL221" s="266"/>
      <c r="AM221" s="266"/>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c r="BI221" s="266"/>
      <c r="BJ221" s="266"/>
      <c r="BK221" s="266"/>
      <c r="BL221" s="266"/>
      <c r="BM221" s="266"/>
      <c r="BN221" s="266"/>
      <c r="BO221" s="266"/>
      <c r="BP221" s="266"/>
      <c r="BQ221" s="266"/>
      <c r="BR221" s="266"/>
      <c r="BS221" s="266"/>
      <c r="BT221" s="266"/>
      <c r="BU221" s="266"/>
      <c r="BV221" s="266"/>
      <c r="BW221" s="266"/>
      <c r="BX221" s="266"/>
      <c r="BY221" s="266"/>
      <c r="BZ221" s="266"/>
      <c r="CA221" s="266"/>
      <c r="CB221" s="266"/>
      <c r="CC221" s="266"/>
      <c r="CD221" s="266"/>
      <c r="CE221" s="266"/>
      <c r="CF221" s="266"/>
      <c r="CG221" s="266"/>
      <c r="CH221" s="266"/>
      <c r="CI221" s="266"/>
      <c r="CJ221" s="266"/>
      <c r="CK221" s="266"/>
      <c r="CL221" s="266"/>
      <c r="CM221" s="266"/>
      <c r="CN221" s="266"/>
      <c r="CO221" s="266"/>
      <c r="CP221" s="266"/>
      <c r="CQ221" s="266"/>
      <c r="CR221" s="266"/>
      <c r="CS221" s="266"/>
      <c r="CT221" s="266"/>
      <c r="CU221" s="266"/>
      <c r="CV221" s="266"/>
      <c r="CW221" s="266"/>
      <c r="CX221" s="266"/>
      <c r="CY221" s="266"/>
      <c r="CZ221" s="266"/>
      <c r="DA221" s="266"/>
      <c r="DB221" s="266"/>
      <c r="DC221" s="266"/>
      <c r="DD221" s="266"/>
      <c r="DE221" s="266"/>
      <c r="DF221" s="266"/>
      <c r="DG221" s="266"/>
      <c r="DH221" s="266"/>
      <c r="DI221" s="266"/>
      <c r="DJ221" s="266"/>
      <c r="DK221" s="266"/>
      <c r="DL221" s="266"/>
    </row>
    <row r="222" spans="1:116" x14ac:dyDescent="0.35">
      <c r="A222" s="266"/>
      <c r="B222" s="266"/>
      <c r="C222" s="266"/>
      <c r="D222" s="266"/>
      <c r="E222" s="266"/>
      <c r="F222" s="266"/>
      <c r="G222" s="266"/>
      <c r="H222" s="266"/>
      <c r="I222" s="266"/>
      <c r="J222" s="266"/>
      <c r="K222" s="266"/>
      <c r="L222" s="266"/>
      <c r="M222" s="266"/>
      <c r="N222" s="266"/>
      <c r="O222" s="266"/>
      <c r="P222" s="266"/>
      <c r="Q222" s="266"/>
      <c r="R222" s="266"/>
      <c r="S222" s="266"/>
      <c r="T222" s="266"/>
      <c r="U222" s="266"/>
      <c r="V222" s="266"/>
      <c r="W222" s="266"/>
      <c r="X222" s="266"/>
      <c r="Y222" s="266"/>
      <c r="Z222" s="266"/>
      <c r="AA222" s="266"/>
      <c r="AB222" s="266"/>
      <c r="AC222" s="266"/>
      <c r="AD222" s="266"/>
      <c r="AE222" s="266"/>
      <c r="AF222" s="266"/>
      <c r="AG222" s="266"/>
      <c r="AH222" s="266"/>
      <c r="AI222" s="266"/>
      <c r="AJ222" s="266"/>
      <c r="AK222" s="266"/>
      <c r="AL222" s="266"/>
      <c r="AM222" s="266"/>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c r="BI222" s="266"/>
      <c r="BJ222" s="266"/>
      <c r="BK222" s="266"/>
      <c r="BL222" s="266"/>
      <c r="BM222" s="266"/>
      <c r="BN222" s="266"/>
      <c r="BO222" s="266"/>
      <c r="BP222" s="266"/>
      <c r="BQ222" s="266"/>
      <c r="BR222" s="266"/>
      <c r="BS222" s="266"/>
      <c r="BT222" s="266"/>
      <c r="BU222" s="266"/>
      <c r="BV222" s="266"/>
      <c r="BW222" s="266"/>
      <c r="BX222" s="266"/>
      <c r="BY222" s="266"/>
      <c r="BZ222" s="266"/>
      <c r="CA222" s="266"/>
      <c r="CB222" s="266"/>
      <c r="CC222" s="266"/>
      <c r="CD222" s="266"/>
      <c r="CE222" s="266"/>
      <c r="CF222" s="266"/>
      <c r="CG222" s="266"/>
      <c r="CH222" s="266"/>
      <c r="CI222" s="266"/>
      <c r="CJ222" s="266"/>
      <c r="CK222" s="266"/>
      <c r="CL222" s="266"/>
      <c r="CM222" s="266"/>
      <c r="CN222" s="266"/>
      <c r="CO222" s="266"/>
      <c r="CP222" s="266"/>
      <c r="CQ222" s="266"/>
      <c r="CR222" s="266"/>
      <c r="CS222" s="266"/>
      <c r="CT222" s="266"/>
      <c r="CU222" s="266"/>
      <c r="CV222" s="266"/>
      <c r="CW222" s="266"/>
      <c r="CX222" s="266"/>
      <c r="CY222" s="266"/>
      <c r="CZ222" s="266"/>
      <c r="DA222" s="266"/>
      <c r="DB222" s="266"/>
      <c r="DC222" s="266"/>
      <c r="DD222" s="266"/>
      <c r="DE222" s="266"/>
      <c r="DF222" s="266"/>
      <c r="DG222" s="266"/>
      <c r="DH222" s="266"/>
      <c r="DI222" s="266"/>
      <c r="DJ222" s="266"/>
      <c r="DK222" s="266"/>
      <c r="DL222" s="266"/>
    </row>
    <row r="223" spans="1:116" x14ac:dyDescent="0.35">
      <c r="A223" s="266"/>
      <c r="B223" s="266"/>
      <c r="C223" s="266"/>
      <c r="D223" s="266"/>
      <c r="E223" s="266"/>
      <c r="F223" s="266"/>
      <c r="G223" s="266"/>
      <c r="H223" s="266"/>
      <c r="I223" s="266"/>
      <c r="J223" s="266"/>
      <c r="K223" s="266"/>
      <c r="L223" s="266"/>
      <c r="M223" s="266"/>
      <c r="N223" s="266"/>
      <c r="O223" s="266"/>
      <c r="P223" s="266"/>
      <c r="Q223" s="266"/>
      <c r="R223" s="266"/>
      <c r="S223" s="266"/>
      <c r="T223" s="266"/>
      <c r="U223" s="266"/>
      <c r="V223" s="266"/>
      <c r="W223" s="266"/>
      <c r="X223" s="266"/>
      <c r="Y223" s="266"/>
      <c r="Z223" s="266"/>
      <c r="AA223" s="266"/>
      <c r="AB223" s="266"/>
      <c r="AC223" s="266"/>
      <c r="AD223" s="266"/>
      <c r="AE223" s="266"/>
      <c r="AF223" s="266"/>
      <c r="AG223" s="266"/>
      <c r="AH223" s="266"/>
      <c r="AI223" s="266"/>
      <c r="AJ223" s="266"/>
      <c r="AK223" s="266"/>
      <c r="AL223" s="266"/>
      <c r="AM223" s="266"/>
      <c r="AN223" s="266"/>
      <c r="AO223" s="266"/>
      <c r="AP223" s="266"/>
      <c r="AQ223" s="266"/>
      <c r="AR223" s="266"/>
      <c r="AS223" s="266"/>
      <c r="AT223" s="266"/>
      <c r="AU223" s="266"/>
      <c r="AV223" s="266"/>
      <c r="AW223" s="266"/>
      <c r="AX223" s="266"/>
      <c r="AY223" s="266"/>
      <c r="AZ223" s="266"/>
      <c r="BA223" s="266"/>
      <c r="BB223" s="266"/>
      <c r="BC223" s="266"/>
      <c r="BD223" s="266"/>
      <c r="BE223" s="266"/>
      <c r="BF223" s="266"/>
      <c r="BG223" s="266"/>
      <c r="BH223" s="266"/>
      <c r="BI223" s="266"/>
      <c r="BJ223" s="266"/>
      <c r="BK223" s="266"/>
      <c r="BL223" s="266"/>
      <c r="BM223" s="266"/>
      <c r="BN223" s="266"/>
      <c r="BO223" s="266"/>
      <c r="BP223" s="266"/>
      <c r="BQ223" s="266"/>
      <c r="BR223" s="266"/>
      <c r="BS223" s="266"/>
      <c r="BT223" s="266"/>
      <c r="BU223" s="266"/>
      <c r="BV223" s="266"/>
      <c r="BW223" s="266"/>
      <c r="BX223" s="266"/>
      <c r="BY223" s="266"/>
      <c r="BZ223" s="266"/>
      <c r="CA223" s="266"/>
      <c r="CB223" s="266"/>
      <c r="CC223" s="266"/>
      <c r="CD223" s="266"/>
      <c r="CE223" s="266"/>
      <c r="CF223" s="266"/>
      <c r="CG223" s="266"/>
      <c r="CH223" s="266"/>
      <c r="CI223" s="266"/>
      <c r="CJ223" s="266"/>
      <c r="CK223" s="266"/>
      <c r="CL223" s="266"/>
      <c r="CM223" s="266"/>
      <c r="CN223" s="266"/>
      <c r="CO223" s="266"/>
      <c r="CP223" s="266"/>
      <c r="CQ223" s="266"/>
      <c r="CR223" s="266"/>
      <c r="CS223" s="266"/>
      <c r="CT223" s="266"/>
      <c r="CU223" s="266"/>
      <c r="CV223" s="266"/>
      <c r="CW223" s="266"/>
      <c r="CX223" s="266"/>
      <c r="CY223" s="266"/>
      <c r="CZ223" s="266"/>
      <c r="DA223" s="266"/>
      <c r="DB223" s="266"/>
      <c r="DC223" s="266"/>
      <c r="DD223" s="266"/>
      <c r="DE223" s="266"/>
      <c r="DF223" s="266"/>
      <c r="DG223" s="266"/>
      <c r="DH223" s="266"/>
      <c r="DI223" s="266"/>
      <c r="DJ223" s="266"/>
      <c r="DK223" s="266"/>
      <c r="DL223" s="266"/>
    </row>
    <row r="224" spans="1:116" x14ac:dyDescent="0.35">
      <c r="A224" s="266"/>
      <c r="B224" s="266"/>
      <c r="C224" s="266"/>
      <c r="D224" s="266"/>
      <c r="E224" s="266"/>
      <c r="F224" s="266"/>
      <c r="G224" s="266"/>
      <c r="H224" s="266"/>
      <c r="I224" s="266"/>
      <c r="J224" s="266"/>
      <c r="K224" s="266"/>
      <c r="L224" s="266"/>
      <c r="M224" s="266"/>
      <c r="N224" s="266"/>
      <c r="O224" s="266"/>
      <c r="P224" s="266"/>
      <c r="Q224" s="266"/>
      <c r="R224" s="266"/>
      <c r="S224" s="266"/>
      <c r="T224" s="266"/>
      <c r="U224" s="266"/>
      <c r="V224" s="266"/>
      <c r="W224" s="266"/>
      <c r="X224" s="266"/>
      <c r="Y224" s="266"/>
      <c r="Z224" s="266"/>
      <c r="AA224" s="266"/>
      <c r="AB224" s="266"/>
      <c r="AC224" s="266"/>
      <c r="AD224" s="266"/>
      <c r="AE224" s="266"/>
      <c r="AF224" s="266"/>
      <c r="AG224" s="266"/>
      <c r="AH224" s="266"/>
      <c r="AI224" s="266"/>
      <c r="AJ224" s="266"/>
      <c r="AK224" s="266"/>
      <c r="AL224" s="266"/>
      <c r="AM224" s="266"/>
      <c r="AN224" s="266"/>
      <c r="AO224" s="266"/>
      <c r="AP224" s="266"/>
      <c r="AQ224" s="266"/>
      <c r="AR224" s="266"/>
      <c r="AS224" s="266"/>
      <c r="AT224" s="266"/>
      <c r="AU224" s="266"/>
      <c r="AV224" s="266"/>
      <c r="AW224" s="266"/>
      <c r="AX224" s="266"/>
      <c r="AY224" s="266"/>
      <c r="AZ224" s="266"/>
      <c r="BA224" s="266"/>
      <c r="BB224" s="266"/>
      <c r="BC224" s="266"/>
      <c r="BD224" s="266"/>
      <c r="BE224" s="266"/>
      <c r="BF224" s="266"/>
      <c r="BG224" s="266"/>
      <c r="BH224" s="266"/>
      <c r="BI224" s="266"/>
      <c r="BJ224" s="266"/>
      <c r="BK224" s="266"/>
      <c r="BL224" s="266"/>
      <c r="BM224" s="266"/>
      <c r="BN224" s="266"/>
      <c r="BO224" s="266"/>
      <c r="BP224" s="266"/>
      <c r="BQ224" s="266"/>
      <c r="BR224" s="266"/>
      <c r="BS224" s="266"/>
      <c r="BT224" s="266"/>
      <c r="BU224" s="266"/>
      <c r="BV224" s="266"/>
      <c r="BW224" s="266"/>
      <c r="BX224" s="266"/>
      <c r="BY224" s="266"/>
      <c r="BZ224" s="266"/>
      <c r="CA224" s="266"/>
      <c r="CB224" s="266"/>
      <c r="CC224" s="266"/>
      <c r="CD224" s="266"/>
      <c r="CE224" s="266"/>
      <c r="CF224" s="266"/>
      <c r="CG224" s="266"/>
      <c r="CH224" s="266"/>
      <c r="CI224" s="266"/>
      <c r="CJ224" s="266"/>
      <c r="CK224" s="266"/>
      <c r="CL224" s="266"/>
      <c r="CM224" s="266"/>
      <c r="CN224" s="266"/>
      <c r="CO224" s="266"/>
      <c r="CP224" s="266"/>
      <c r="CQ224" s="266"/>
      <c r="CR224" s="266"/>
      <c r="CS224" s="266"/>
      <c r="CT224" s="266"/>
      <c r="CU224" s="266"/>
      <c r="CV224" s="266"/>
      <c r="CW224" s="266"/>
      <c r="CX224" s="266"/>
      <c r="CY224" s="266"/>
      <c r="CZ224" s="266"/>
      <c r="DA224" s="266"/>
      <c r="DB224" s="266"/>
      <c r="DC224" s="266"/>
      <c r="DD224" s="266"/>
      <c r="DE224" s="266"/>
      <c r="DF224" s="266"/>
      <c r="DG224" s="266"/>
      <c r="DH224" s="266"/>
      <c r="DI224" s="266"/>
      <c r="DJ224" s="266"/>
      <c r="DK224" s="266"/>
      <c r="DL224" s="266"/>
    </row>
    <row r="225" spans="1:116" x14ac:dyDescent="0.35">
      <c r="A225" s="266"/>
      <c r="B225" s="266"/>
      <c r="C225" s="266"/>
      <c r="D225" s="266"/>
      <c r="E225" s="266"/>
      <c r="F225" s="266"/>
      <c r="G225" s="266"/>
      <c r="H225" s="266"/>
      <c r="I225" s="266"/>
      <c r="J225" s="266"/>
      <c r="K225" s="266"/>
      <c r="L225" s="266"/>
      <c r="M225" s="266"/>
      <c r="N225" s="266"/>
      <c r="O225" s="266"/>
      <c r="P225" s="266"/>
      <c r="Q225" s="266"/>
      <c r="R225" s="266"/>
      <c r="S225" s="266"/>
      <c r="T225" s="266"/>
      <c r="U225" s="266"/>
      <c r="V225" s="266"/>
      <c r="W225" s="266"/>
      <c r="X225" s="266"/>
      <c r="Y225" s="266"/>
      <c r="Z225" s="266"/>
      <c r="AA225" s="266"/>
      <c r="AB225" s="266"/>
      <c r="AC225" s="266"/>
      <c r="AD225" s="266"/>
      <c r="AE225" s="266"/>
      <c r="AF225" s="266"/>
      <c r="AG225" s="266"/>
      <c r="AH225" s="266"/>
      <c r="AI225" s="266"/>
      <c r="AJ225" s="266"/>
      <c r="AK225" s="266"/>
      <c r="AL225" s="266"/>
      <c r="AM225" s="266"/>
      <c r="AN225" s="266"/>
      <c r="AO225" s="266"/>
      <c r="AP225" s="266"/>
      <c r="AQ225" s="266"/>
      <c r="AR225" s="266"/>
      <c r="AS225" s="266"/>
      <c r="AT225" s="266"/>
      <c r="AU225" s="266"/>
      <c r="AV225" s="266"/>
      <c r="AW225" s="266"/>
      <c r="AX225" s="266"/>
      <c r="AY225" s="266"/>
      <c r="AZ225" s="266"/>
      <c r="BA225" s="266"/>
      <c r="BB225" s="266"/>
      <c r="BC225" s="266"/>
      <c r="BD225" s="266"/>
      <c r="BE225" s="266"/>
      <c r="BF225" s="266"/>
      <c r="BG225" s="266"/>
      <c r="BH225" s="266"/>
      <c r="BI225" s="266"/>
      <c r="BJ225" s="266"/>
      <c r="BK225" s="266"/>
      <c r="BL225" s="266"/>
      <c r="BM225" s="266"/>
      <c r="BN225" s="266"/>
      <c r="BO225" s="266"/>
      <c r="BP225" s="266"/>
      <c r="BQ225" s="266"/>
      <c r="BR225" s="266"/>
      <c r="BS225" s="266"/>
      <c r="BT225" s="266"/>
      <c r="BU225" s="266"/>
      <c r="BV225" s="266"/>
      <c r="BW225" s="266"/>
      <c r="BX225" s="266"/>
      <c r="BY225" s="266"/>
      <c r="BZ225" s="266"/>
      <c r="CA225" s="266"/>
      <c r="CB225" s="266"/>
      <c r="CC225" s="266"/>
      <c r="CD225" s="266"/>
      <c r="CE225" s="266"/>
      <c r="CF225" s="266"/>
      <c r="CG225" s="266"/>
      <c r="CH225" s="266"/>
      <c r="CI225" s="266"/>
      <c r="CJ225" s="266"/>
      <c r="CK225" s="266"/>
      <c r="CL225" s="266"/>
      <c r="CM225" s="266"/>
      <c r="CN225" s="266"/>
      <c r="CO225" s="266"/>
      <c r="CP225" s="266"/>
      <c r="CQ225" s="266"/>
      <c r="CR225" s="266"/>
      <c r="CS225" s="266"/>
      <c r="CT225" s="266"/>
      <c r="CU225" s="266"/>
      <c r="CV225" s="266"/>
      <c r="CW225" s="266"/>
      <c r="CX225" s="266"/>
      <c r="CY225" s="266"/>
      <c r="CZ225" s="266"/>
      <c r="DA225" s="266"/>
      <c r="DB225" s="266"/>
      <c r="DC225" s="266"/>
      <c r="DD225" s="266"/>
      <c r="DE225" s="266"/>
      <c r="DF225" s="266"/>
      <c r="DG225" s="266"/>
      <c r="DH225" s="266"/>
      <c r="DI225" s="266"/>
      <c r="DJ225" s="266"/>
      <c r="DK225" s="266"/>
      <c r="DL225" s="266"/>
    </row>
    <row r="226" spans="1:116" x14ac:dyDescent="0.35">
      <c r="A226" s="266"/>
      <c r="B226" s="266"/>
      <c r="C226" s="266"/>
      <c r="D226" s="266"/>
      <c r="E226" s="266"/>
      <c r="F226" s="266"/>
      <c r="G226" s="266"/>
      <c r="H226" s="266"/>
      <c r="I226" s="266"/>
      <c r="J226" s="266"/>
      <c r="K226" s="266"/>
      <c r="L226" s="266"/>
      <c r="M226" s="266"/>
      <c r="N226" s="266"/>
      <c r="O226" s="266"/>
      <c r="P226" s="266"/>
      <c r="Q226" s="266"/>
      <c r="R226" s="266"/>
      <c r="S226" s="266"/>
      <c r="T226" s="266"/>
      <c r="U226" s="266"/>
      <c r="V226" s="266"/>
      <c r="W226" s="266"/>
      <c r="X226" s="266"/>
      <c r="Y226" s="266"/>
      <c r="Z226" s="266"/>
      <c r="AA226" s="266"/>
      <c r="AB226" s="266"/>
      <c r="AC226" s="266"/>
      <c r="AD226" s="266"/>
      <c r="AE226" s="266"/>
      <c r="AF226" s="266"/>
      <c r="AG226" s="266"/>
      <c r="AH226" s="266"/>
      <c r="AI226" s="266"/>
      <c r="AJ226" s="266"/>
      <c r="AK226" s="266"/>
      <c r="AL226" s="266"/>
      <c r="AM226" s="266"/>
      <c r="AN226" s="266"/>
      <c r="AO226" s="266"/>
      <c r="AP226" s="266"/>
      <c r="AQ226" s="266"/>
      <c r="AR226" s="266"/>
      <c r="AS226" s="266"/>
      <c r="AT226" s="266"/>
      <c r="AU226" s="266"/>
      <c r="AV226" s="266"/>
      <c r="AW226" s="266"/>
      <c r="AX226" s="266"/>
      <c r="AY226" s="266"/>
      <c r="AZ226" s="266"/>
      <c r="BA226" s="266"/>
      <c r="BB226" s="266"/>
      <c r="BC226" s="266"/>
      <c r="BD226" s="266"/>
      <c r="BE226" s="266"/>
      <c r="BF226" s="266"/>
      <c r="BG226" s="266"/>
      <c r="BH226" s="266"/>
      <c r="BI226" s="266"/>
      <c r="BJ226" s="266"/>
      <c r="BK226" s="266"/>
      <c r="BL226" s="266"/>
      <c r="BM226" s="266"/>
      <c r="BN226" s="266"/>
      <c r="BO226" s="266"/>
      <c r="BP226" s="266"/>
      <c r="BQ226" s="266"/>
      <c r="BR226" s="266"/>
      <c r="BS226" s="266"/>
      <c r="BT226" s="266"/>
      <c r="BU226" s="266"/>
      <c r="BV226" s="266"/>
      <c r="BW226" s="266"/>
      <c r="BX226" s="266"/>
      <c r="BY226" s="266"/>
      <c r="BZ226" s="266"/>
      <c r="CA226" s="266"/>
      <c r="CB226" s="266"/>
      <c r="CC226" s="266"/>
      <c r="CD226" s="266"/>
      <c r="CE226" s="266"/>
      <c r="CF226" s="266"/>
      <c r="CG226" s="266"/>
      <c r="CH226" s="266"/>
      <c r="CI226" s="266"/>
      <c r="CJ226" s="266"/>
      <c r="CK226" s="266"/>
      <c r="CL226" s="266"/>
      <c r="CM226" s="266"/>
      <c r="CN226" s="266"/>
      <c r="CO226" s="266"/>
      <c r="CP226" s="266"/>
      <c r="CQ226" s="266"/>
      <c r="CR226" s="266"/>
      <c r="CS226" s="266"/>
      <c r="CT226" s="266"/>
      <c r="CU226" s="266"/>
      <c r="CV226" s="266"/>
      <c r="CW226" s="266"/>
      <c r="CX226" s="266"/>
      <c r="CY226" s="266"/>
      <c r="CZ226" s="266"/>
      <c r="DA226" s="266"/>
      <c r="DB226" s="266"/>
      <c r="DC226" s="266"/>
      <c r="DD226" s="266"/>
      <c r="DE226" s="266"/>
      <c r="DF226" s="266"/>
      <c r="DG226" s="266"/>
      <c r="DH226" s="266"/>
      <c r="DI226" s="266"/>
      <c r="DJ226" s="266"/>
      <c r="DK226" s="266"/>
      <c r="DL226" s="266"/>
    </row>
    <row r="227" spans="1:116" x14ac:dyDescent="0.35">
      <c r="A227" s="266"/>
      <c r="B227" s="266"/>
      <c r="C227" s="266"/>
      <c r="D227" s="266"/>
      <c r="E227" s="266"/>
      <c r="F227" s="266"/>
      <c r="G227" s="266"/>
      <c r="H227" s="266"/>
      <c r="I227" s="266"/>
      <c r="J227" s="266"/>
      <c r="K227" s="266"/>
      <c r="L227" s="266"/>
      <c r="M227" s="266"/>
      <c r="N227" s="266"/>
      <c r="O227" s="266"/>
      <c r="P227" s="266"/>
      <c r="Q227" s="266"/>
      <c r="R227" s="266"/>
      <c r="S227" s="266"/>
      <c r="T227" s="266"/>
      <c r="U227" s="266"/>
      <c r="V227" s="266"/>
      <c r="W227" s="266"/>
      <c r="X227" s="266"/>
      <c r="Y227" s="266"/>
      <c r="Z227" s="266"/>
      <c r="AA227" s="266"/>
      <c r="AB227" s="266"/>
      <c r="AC227" s="266"/>
      <c r="AD227" s="266"/>
      <c r="AE227" s="266"/>
      <c r="AF227" s="266"/>
      <c r="AG227" s="266"/>
      <c r="AH227" s="266"/>
      <c r="AI227" s="266"/>
      <c r="AJ227" s="266"/>
      <c r="AK227" s="266"/>
      <c r="AL227" s="266"/>
      <c r="AM227" s="266"/>
      <c r="AN227" s="266"/>
      <c r="AO227" s="266"/>
      <c r="AP227" s="266"/>
      <c r="AQ227" s="266"/>
      <c r="AR227" s="266"/>
      <c r="AS227" s="266"/>
      <c r="AT227" s="266"/>
      <c r="AU227" s="266"/>
      <c r="AV227" s="266"/>
      <c r="AW227" s="266"/>
      <c r="AX227" s="266"/>
      <c r="AY227" s="266"/>
      <c r="AZ227" s="266"/>
      <c r="BA227" s="266"/>
      <c r="BB227" s="266"/>
      <c r="BC227" s="266"/>
      <c r="BD227" s="266"/>
      <c r="BE227" s="266"/>
      <c r="BF227" s="266"/>
      <c r="BG227" s="266"/>
      <c r="BH227" s="266"/>
      <c r="BI227" s="266"/>
      <c r="BJ227" s="266"/>
      <c r="BK227" s="266"/>
      <c r="BL227" s="266"/>
      <c r="BM227" s="266"/>
      <c r="BN227" s="266"/>
      <c r="BO227" s="266"/>
      <c r="BP227" s="266"/>
      <c r="BQ227" s="266"/>
      <c r="BR227" s="266"/>
      <c r="BS227" s="266"/>
      <c r="BT227" s="266"/>
      <c r="BU227" s="266"/>
      <c r="BV227" s="266"/>
      <c r="BW227" s="266"/>
      <c r="BX227" s="266"/>
      <c r="BY227" s="266"/>
      <c r="BZ227" s="266"/>
      <c r="CA227" s="266"/>
      <c r="CB227" s="266"/>
      <c r="CC227" s="266"/>
      <c r="CD227" s="266"/>
      <c r="CE227" s="266"/>
      <c r="CF227" s="266"/>
      <c r="CG227" s="266"/>
      <c r="CH227" s="266"/>
      <c r="CI227" s="266"/>
      <c r="CJ227" s="266"/>
      <c r="CK227" s="266"/>
      <c r="CL227" s="266"/>
      <c r="CM227" s="266"/>
      <c r="CN227" s="266"/>
      <c r="CO227" s="266"/>
      <c r="CP227" s="266"/>
      <c r="CQ227" s="266"/>
      <c r="CR227" s="266"/>
      <c r="CS227" s="266"/>
      <c r="CT227" s="266"/>
      <c r="CU227" s="266"/>
      <c r="CV227" s="266"/>
      <c r="CW227" s="266"/>
      <c r="CX227" s="266"/>
      <c r="CY227" s="266"/>
      <c r="CZ227" s="266"/>
      <c r="DA227" s="266"/>
      <c r="DB227" s="266"/>
      <c r="DC227" s="266"/>
      <c r="DD227" s="266"/>
      <c r="DE227" s="266"/>
      <c r="DF227" s="266"/>
      <c r="DG227" s="266"/>
      <c r="DH227" s="266"/>
      <c r="DI227" s="266"/>
      <c r="DJ227" s="266"/>
      <c r="DK227" s="266"/>
      <c r="DL227" s="266"/>
    </row>
    <row r="228" spans="1:116" x14ac:dyDescent="0.35">
      <c r="A228" s="266"/>
      <c r="B228" s="266"/>
      <c r="C228" s="266"/>
      <c r="D228" s="266"/>
      <c r="E228" s="266"/>
      <c r="F228" s="266"/>
      <c r="G228" s="266"/>
      <c r="H228" s="266"/>
      <c r="I228" s="266"/>
      <c r="J228" s="266"/>
      <c r="K228" s="266"/>
      <c r="L228" s="266"/>
      <c r="M228" s="266"/>
      <c r="N228" s="266"/>
      <c r="O228" s="266"/>
      <c r="P228" s="266"/>
      <c r="Q228" s="266"/>
      <c r="R228" s="266"/>
      <c r="S228" s="266"/>
      <c r="T228" s="266"/>
      <c r="U228" s="266"/>
      <c r="V228" s="266"/>
      <c r="W228" s="266"/>
      <c r="X228" s="266"/>
      <c r="Y228" s="266"/>
      <c r="Z228" s="266"/>
      <c r="AA228" s="266"/>
      <c r="AB228" s="266"/>
      <c r="AC228" s="266"/>
      <c r="AD228" s="266"/>
      <c r="AE228" s="266"/>
      <c r="AF228" s="266"/>
      <c r="AG228" s="266"/>
      <c r="AH228" s="266"/>
      <c r="AI228" s="266"/>
      <c r="AJ228" s="266"/>
      <c r="AK228" s="266"/>
      <c r="AL228" s="266"/>
      <c r="AM228" s="266"/>
      <c r="AN228" s="266"/>
      <c r="AO228" s="266"/>
      <c r="AP228" s="266"/>
      <c r="AQ228" s="266"/>
      <c r="AR228" s="266"/>
      <c r="AS228" s="266"/>
      <c r="AT228" s="266"/>
      <c r="AU228" s="266"/>
      <c r="AV228" s="266"/>
      <c r="AW228" s="266"/>
      <c r="AX228" s="266"/>
      <c r="AY228" s="266"/>
      <c r="AZ228" s="266"/>
      <c r="BA228" s="266"/>
      <c r="BB228" s="266"/>
      <c r="BC228" s="266"/>
      <c r="BD228" s="266"/>
      <c r="BE228" s="266"/>
      <c r="BF228" s="266"/>
      <c r="BG228" s="266"/>
      <c r="BH228" s="266"/>
      <c r="BI228" s="266"/>
      <c r="BJ228" s="266"/>
      <c r="BK228" s="266"/>
      <c r="BL228" s="266"/>
      <c r="BM228" s="266"/>
      <c r="BN228" s="266"/>
      <c r="BO228" s="266"/>
      <c r="BP228" s="266"/>
      <c r="BQ228" s="266"/>
      <c r="BR228" s="266"/>
      <c r="BS228" s="266"/>
      <c r="BT228" s="266"/>
      <c r="BU228" s="266"/>
      <c r="BV228" s="266"/>
      <c r="BW228" s="266"/>
      <c r="BX228" s="266"/>
      <c r="BY228" s="266"/>
      <c r="BZ228" s="266"/>
      <c r="CA228" s="266"/>
      <c r="CB228" s="266"/>
      <c r="CC228" s="266"/>
      <c r="CD228" s="266"/>
      <c r="CE228" s="266"/>
      <c r="CF228" s="266"/>
      <c r="CG228" s="266"/>
      <c r="CH228" s="266"/>
      <c r="CI228" s="266"/>
      <c r="CJ228" s="266"/>
      <c r="CK228" s="266"/>
      <c r="CL228" s="266"/>
      <c r="CM228" s="266"/>
      <c r="CN228" s="266"/>
      <c r="CO228" s="266"/>
      <c r="CP228" s="266"/>
      <c r="CQ228" s="266"/>
      <c r="CR228" s="266"/>
      <c r="CS228" s="266"/>
      <c r="CT228" s="266"/>
      <c r="CU228" s="266"/>
      <c r="CV228" s="266"/>
      <c r="CW228" s="266"/>
      <c r="CX228" s="266"/>
      <c r="CY228" s="266"/>
      <c r="CZ228" s="266"/>
      <c r="DA228" s="266"/>
      <c r="DB228" s="266"/>
      <c r="DC228" s="266"/>
      <c r="DD228" s="266"/>
      <c r="DE228" s="266"/>
      <c r="DF228" s="266"/>
      <c r="DG228" s="266"/>
      <c r="DH228" s="266"/>
      <c r="DI228" s="266"/>
      <c r="DJ228" s="266"/>
      <c r="DK228" s="266"/>
      <c r="DL228" s="266"/>
    </row>
    <row r="229" spans="1:116" x14ac:dyDescent="0.35">
      <c r="A229" s="266"/>
      <c r="B229" s="266"/>
      <c r="C229" s="266"/>
      <c r="D229" s="266"/>
      <c r="E229" s="266"/>
      <c r="F229" s="266"/>
      <c r="G229" s="266"/>
      <c r="H229" s="266"/>
      <c r="I229" s="266"/>
      <c r="J229" s="266"/>
      <c r="K229" s="266"/>
      <c r="L229" s="266"/>
      <c r="M229" s="266"/>
      <c r="N229" s="266"/>
      <c r="O229" s="266"/>
      <c r="P229" s="266"/>
      <c r="Q229" s="266"/>
      <c r="R229" s="266"/>
      <c r="S229" s="266"/>
      <c r="T229" s="266"/>
      <c r="U229" s="266"/>
      <c r="V229" s="266"/>
      <c r="W229" s="266"/>
      <c r="X229" s="266"/>
      <c r="Y229" s="266"/>
      <c r="Z229" s="266"/>
      <c r="AA229" s="266"/>
      <c r="AB229" s="266"/>
      <c r="AC229" s="266"/>
      <c r="AD229" s="266"/>
      <c r="AE229" s="266"/>
      <c r="AF229" s="266"/>
      <c r="AG229" s="266"/>
      <c r="AH229" s="266"/>
      <c r="AI229" s="266"/>
      <c r="AJ229" s="266"/>
      <c r="AK229" s="266"/>
      <c r="AL229" s="266"/>
      <c r="AM229" s="266"/>
      <c r="AN229" s="266"/>
      <c r="AO229" s="266"/>
      <c r="AP229" s="266"/>
      <c r="AQ229" s="266"/>
      <c r="AR229" s="266"/>
      <c r="AS229" s="266"/>
      <c r="AT229" s="266"/>
      <c r="AU229" s="266"/>
      <c r="AV229" s="266"/>
      <c r="AW229" s="266"/>
      <c r="AX229" s="266"/>
      <c r="AY229" s="266"/>
      <c r="AZ229" s="266"/>
      <c r="BA229" s="266"/>
      <c r="BB229" s="266"/>
      <c r="BC229" s="266"/>
      <c r="BD229" s="266"/>
      <c r="BE229" s="266"/>
      <c r="BF229" s="266"/>
      <c r="BG229" s="266"/>
      <c r="BH229" s="266"/>
      <c r="BI229" s="266"/>
      <c r="BJ229" s="266"/>
      <c r="BK229" s="266"/>
      <c r="BL229" s="266"/>
      <c r="BM229" s="266"/>
      <c r="BN229" s="266"/>
      <c r="BO229" s="266"/>
      <c r="BP229" s="266"/>
      <c r="BQ229" s="266"/>
      <c r="BR229" s="266"/>
      <c r="BS229" s="266"/>
      <c r="BT229" s="266"/>
      <c r="BU229" s="266"/>
      <c r="BV229" s="266"/>
      <c r="BW229" s="266"/>
      <c r="BX229" s="266"/>
      <c r="BY229" s="266"/>
      <c r="BZ229" s="266"/>
      <c r="CA229" s="266"/>
      <c r="CB229" s="266"/>
      <c r="CC229" s="266"/>
      <c r="CD229" s="266"/>
      <c r="CE229" s="266"/>
      <c r="CF229" s="266"/>
      <c r="CG229" s="266"/>
      <c r="CH229" s="266"/>
      <c r="CI229" s="266"/>
      <c r="CJ229" s="266"/>
      <c r="CK229" s="266"/>
      <c r="CL229" s="266"/>
      <c r="CM229" s="266"/>
      <c r="CN229" s="266"/>
      <c r="CO229" s="266"/>
      <c r="CP229" s="266"/>
      <c r="CQ229" s="266"/>
      <c r="CR229" s="266"/>
      <c r="CS229" s="266"/>
      <c r="CT229" s="266"/>
      <c r="CU229" s="266"/>
      <c r="CV229" s="266"/>
      <c r="CW229" s="266"/>
      <c r="CX229" s="266"/>
      <c r="CY229" s="266"/>
      <c r="CZ229" s="266"/>
      <c r="DA229" s="266"/>
      <c r="DB229" s="266"/>
      <c r="DC229" s="266"/>
      <c r="DD229" s="266"/>
      <c r="DE229" s="266"/>
      <c r="DF229" s="266"/>
      <c r="DG229" s="266"/>
      <c r="DH229" s="266"/>
      <c r="DI229" s="266"/>
      <c r="DJ229" s="266"/>
      <c r="DK229" s="266"/>
      <c r="DL229" s="266"/>
    </row>
    <row r="230" spans="1:116" x14ac:dyDescent="0.35">
      <c r="A230" s="266"/>
      <c r="B230" s="266"/>
      <c r="C230" s="266"/>
      <c r="D230" s="266"/>
      <c r="E230" s="266"/>
      <c r="F230" s="266"/>
      <c r="G230" s="266"/>
      <c r="H230" s="266"/>
      <c r="I230" s="266"/>
      <c r="J230" s="266"/>
      <c r="K230" s="266"/>
      <c r="L230" s="266"/>
      <c r="M230" s="266"/>
      <c r="N230" s="266"/>
      <c r="O230" s="266"/>
      <c r="P230" s="266"/>
      <c r="Q230" s="266"/>
      <c r="R230" s="266"/>
      <c r="S230" s="266"/>
      <c r="T230" s="266"/>
      <c r="U230" s="266"/>
      <c r="V230" s="266"/>
      <c r="W230" s="266"/>
      <c r="X230" s="266"/>
      <c r="Y230" s="266"/>
      <c r="Z230" s="266"/>
      <c r="AA230" s="266"/>
      <c r="AB230" s="266"/>
      <c r="AC230" s="266"/>
      <c r="AD230" s="266"/>
      <c r="AE230" s="266"/>
      <c r="AF230" s="266"/>
      <c r="AG230" s="266"/>
      <c r="AH230" s="266"/>
      <c r="AI230" s="266"/>
      <c r="AJ230" s="266"/>
      <c r="AK230" s="266"/>
      <c r="AL230" s="266"/>
      <c r="AM230" s="266"/>
      <c r="AN230" s="266"/>
      <c r="AO230" s="266"/>
      <c r="AP230" s="266"/>
      <c r="AQ230" s="266"/>
      <c r="AR230" s="266"/>
      <c r="AS230" s="266"/>
      <c r="AT230" s="266"/>
      <c r="AU230" s="266"/>
      <c r="AV230" s="266"/>
      <c r="AW230" s="266"/>
      <c r="AX230" s="266"/>
      <c r="AY230" s="266"/>
      <c r="AZ230" s="266"/>
      <c r="BA230" s="266"/>
      <c r="BB230" s="266"/>
      <c r="BC230" s="266"/>
      <c r="BD230" s="266"/>
      <c r="BE230" s="266"/>
      <c r="BF230" s="266"/>
      <c r="BG230" s="266"/>
      <c r="BH230" s="266"/>
      <c r="BI230" s="266"/>
      <c r="BJ230" s="266"/>
      <c r="BK230" s="266"/>
      <c r="BL230" s="266"/>
      <c r="BM230" s="266"/>
      <c r="BN230" s="266"/>
      <c r="BO230" s="266"/>
      <c r="BP230" s="266"/>
      <c r="BQ230" s="266"/>
      <c r="BR230" s="266"/>
      <c r="BS230" s="266"/>
      <c r="BT230" s="266"/>
      <c r="BU230" s="266"/>
      <c r="BV230" s="266"/>
      <c r="BW230" s="266"/>
      <c r="BX230" s="266"/>
      <c r="BY230" s="266"/>
      <c r="BZ230" s="266"/>
      <c r="CA230" s="266"/>
      <c r="CB230" s="266"/>
      <c r="CC230" s="266"/>
      <c r="CD230" s="266"/>
      <c r="CE230" s="266"/>
      <c r="CF230" s="266"/>
      <c r="CG230" s="266"/>
      <c r="CH230" s="266"/>
      <c r="CI230" s="266"/>
      <c r="CJ230" s="266"/>
      <c r="CK230" s="266"/>
      <c r="CL230" s="266"/>
      <c r="CM230" s="266"/>
      <c r="CN230" s="266"/>
      <c r="CO230" s="266"/>
      <c r="CP230" s="266"/>
      <c r="CQ230" s="266"/>
      <c r="CR230" s="266"/>
      <c r="CS230" s="266"/>
      <c r="CT230" s="266"/>
      <c r="CU230" s="266"/>
      <c r="CV230" s="266"/>
      <c r="CW230" s="266"/>
      <c r="CX230" s="266"/>
      <c r="CY230" s="266"/>
      <c r="CZ230" s="266"/>
      <c r="DA230" s="266"/>
      <c r="DB230" s="266"/>
      <c r="DC230" s="266"/>
      <c r="DD230" s="266"/>
      <c r="DE230" s="266"/>
      <c r="DF230" s="266"/>
      <c r="DG230" s="266"/>
      <c r="DH230" s="266"/>
      <c r="DI230" s="266"/>
      <c r="DJ230" s="266"/>
      <c r="DK230" s="266"/>
      <c r="DL230" s="266"/>
    </row>
    <row r="231" spans="1:116" x14ac:dyDescent="0.35">
      <c r="A231" s="266"/>
      <c r="B231" s="266"/>
      <c r="C231" s="266"/>
      <c r="D231" s="266"/>
      <c r="E231" s="266"/>
      <c r="F231" s="266"/>
      <c r="G231" s="266"/>
      <c r="H231" s="266"/>
      <c r="I231" s="266"/>
      <c r="J231" s="266"/>
      <c r="K231" s="266"/>
      <c r="L231" s="266"/>
      <c r="M231" s="266"/>
      <c r="N231" s="266"/>
      <c r="O231" s="266"/>
      <c r="P231" s="266"/>
      <c r="Q231" s="266"/>
      <c r="R231" s="266"/>
      <c r="S231" s="266"/>
      <c r="T231" s="266"/>
      <c r="U231" s="266"/>
      <c r="V231" s="266"/>
      <c r="W231" s="266"/>
      <c r="X231" s="266"/>
      <c r="Y231" s="266"/>
      <c r="Z231" s="266"/>
      <c r="AA231" s="266"/>
      <c r="AB231" s="266"/>
      <c r="AC231" s="266"/>
      <c r="AD231" s="266"/>
      <c r="AE231" s="266"/>
      <c r="AF231" s="266"/>
      <c r="AG231" s="266"/>
      <c r="AH231" s="266"/>
      <c r="AI231" s="266"/>
      <c r="AJ231" s="266"/>
      <c r="AK231" s="266"/>
      <c r="AL231" s="266"/>
      <c r="AM231" s="266"/>
      <c r="AN231" s="266"/>
      <c r="AO231" s="266"/>
      <c r="AP231" s="266"/>
      <c r="AQ231" s="266"/>
      <c r="AR231" s="266"/>
      <c r="AS231" s="266"/>
      <c r="AT231" s="266"/>
      <c r="AU231" s="266"/>
      <c r="AV231" s="266"/>
      <c r="AW231" s="266"/>
      <c r="AX231" s="266"/>
      <c r="AY231" s="266"/>
      <c r="AZ231" s="266"/>
      <c r="BA231" s="266"/>
      <c r="BB231" s="266"/>
      <c r="BC231" s="266"/>
      <c r="BD231" s="266"/>
      <c r="BE231" s="266"/>
      <c r="BF231" s="266"/>
      <c r="BG231" s="266"/>
      <c r="BH231" s="266"/>
      <c r="BI231" s="266"/>
      <c r="BJ231" s="266"/>
      <c r="BK231" s="266"/>
      <c r="BL231" s="266"/>
      <c r="BM231" s="266"/>
      <c r="BN231" s="266"/>
      <c r="BO231" s="266"/>
      <c r="BP231" s="266"/>
      <c r="BQ231" s="266"/>
      <c r="BR231" s="266"/>
      <c r="BS231" s="266"/>
      <c r="BT231" s="266"/>
      <c r="BU231" s="266"/>
      <c r="BV231" s="266"/>
      <c r="BW231" s="266"/>
      <c r="BX231" s="266"/>
      <c r="BY231" s="266"/>
      <c r="BZ231" s="266"/>
      <c r="CA231" s="266"/>
      <c r="CB231" s="266"/>
      <c r="CC231" s="266"/>
      <c r="CD231" s="266"/>
      <c r="CE231" s="266"/>
      <c r="CF231" s="266"/>
      <c r="CG231" s="266"/>
      <c r="CH231" s="266"/>
      <c r="CI231" s="266"/>
      <c r="CJ231" s="266"/>
      <c r="CK231" s="266"/>
      <c r="CL231" s="266"/>
      <c r="CM231" s="266"/>
      <c r="CN231" s="266"/>
      <c r="CO231" s="266"/>
      <c r="CP231" s="266"/>
      <c r="CQ231" s="266"/>
      <c r="CR231" s="266"/>
      <c r="CS231" s="266"/>
      <c r="CT231" s="266"/>
      <c r="CU231" s="266"/>
      <c r="CV231" s="266"/>
      <c r="CW231" s="266"/>
      <c r="CX231" s="266"/>
      <c r="CY231" s="266"/>
      <c r="CZ231" s="266"/>
      <c r="DA231" s="266"/>
      <c r="DB231" s="266"/>
      <c r="DC231" s="266"/>
      <c r="DD231" s="266"/>
      <c r="DE231" s="266"/>
      <c r="DF231" s="266"/>
      <c r="DG231" s="266"/>
      <c r="DH231" s="266"/>
      <c r="DI231" s="266"/>
      <c r="DJ231" s="266"/>
      <c r="DK231" s="266"/>
      <c r="DL231" s="266"/>
    </row>
    <row r="232" spans="1:116" x14ac:dyDescent="0.35">
      <c r="A232" s="266"/>
      <c r="B232" s="266"/>
      <c r="C232" s="266"/>
      <c r="D232" s="266"/>
      <c r="E232" s="266"/>
      <c r="F232" s="266"/>
      <c r="G232" s="266"/>
      <c r="H232" s="266"/>
      <c r="I232" s="266"/>
      <c r="J232" s="266"/>
      <c r="K232" s="266"/>
      <c r="L232" s="266"/>
      <c r="M232" s="266"/>
      <c r="N232" s="266"/>
      <c r="O232" s="266"/>
      <c r="P232" s="266"/>
      <c r="Q232" s="266"/>
      <c r="R232" s="266"/>
      <c r="S232" s="266"/>
      <c r="T232" s="266"/>
      <c r="U232" s="266"/>
      <c r="V232" s="266"/>
      <c r="W232" s="266"/>
      <c r="X232" s="266"/>
      <c r="Y232" s="266"/>
      <c r="Z232" s="266"/>
      <c r="AA232" s="266"/>
      <c r="AB232" s="266"/>
      <c r="AC232" s="266"/>
      <c r="AD232" s="266"/>
      <c r="AE232" s="266"/>
      <c r="AF232" s="266"/>
      <c r="AG232" s="266"/>
      <c r="AH232" s="266"/>
      <c r="AI232" s="266"/>
      <c r="AJ232" s="266"/>
      <c r="AK232" s="266"/>
      <c r="AL232" s="266"/>
      <c r="AM232" s="266"/>
      <c r="AN232" s="266"/>
      <c r="AO232" s="266"/>
      <c r="AP232" s="266"/>
      <c r="AQ232" s="266"/>
      <c r="AR232" s="266"/>
      <c r="AS232" s="266"/>
      <c r="AT232" s="266"/>
      <c r="AU232" s="266"/>
      <c r="AV232" s="266"/>
      <c r="AW232" s="266"/>
      <c r="AX232" s="266"/>
      <c r="AY232" s="266"/>
      <c r="AZ232" s="266"/>
      <c r="BA232" s="266"/>
      <c r="BB232" s="266"/>
      <c r="BC232" s="266"/>
      <c r="BD232" s="266"/>
      <c r="BE232" s="266"/>
      <c r="BF232" s="266"/>
      <c r="BG232" s="266"/>
      <c r="BH232" s="266"/>
      <c r="BI232" s="266"/>
      <c r="BJ232" s="266"/>
      <c r="BK232" s="266"/>
      <c r="BL232" s="266"/>
      <c r="BM232" s="266"/>
      <c r="BN232" s="266"/>
      <c r="BO232" s="266"/>
      <c r="BP232" s="266"/>
      <c r="BQ232" s="266"/>
      <c r="BR232" s="266"/>
      <c r="BS232" s="266"/>
      <c r="BT232" s="266"/>
      <c r="BU232" s="266"/>
      <c r="BV232" s="266"/>
      <c r="BW232" s="266"/>
      <c r="BX232" s="266"/>
      <c r="BY232" s="266"/>
      <c r="BZ232" s="266"/>
      <c r="CA232" s="266"/>
      <c r="CB232" s="266"/>
      <c r="CC232" s="266"/>
      <c r="CD232" s="266"/>
      <c r="CE232" s="266"/>
      <c r="CF232" s="266"/>
      <c r="CG232" s="266"/>
      <c r="CH232" s="266"/>
      <c r="CI232" s="266"/>
      <c r="CJ232" s="266"/>
      <c r="CK232" s="266"/>
      <c r="CL232" s="266"/>
      <c r="CM232" s="266"/>
      <c r="CN232" s="266"/>
      <c r="CO232" s="266"/>
      <c r="CP232" s="266"/>
      <c r="CQ232" s="266"/>
      <c r="CR232" s="266"/>
      <c r="CS232" s="266"/>
      <c r="CT232" s="266"/>
      <c r="CU232" s="266"/>
      <c r="CV232" s="266"/>
      <c r="CW232" s="266"/>
      <c r="CX232" s="266"/>
      <c r="CY232" s="266"/>
      <c r="CZ232" s="266"/>
      <c r="DA232" s="266"/>
      <c r="DB232" s="266"/>
      <c r="DC232" s="266"/>
      <c r="DD232" s="266"/>
      <c r="DE232" s="266"/>
      <c r="DF232" s="266"/>
      <c r="DG232" s="266"/>
      <c r="DH232" s="266"/>
      <c r="DI232" s="266"/>
      <c r="DJ232" s="266"/>
      <c r="DK232" s="266"/>
      <c r="DL232" s="266"/>
    </row>
    <row r="233" spans="1:116" x14ac:dyDescent="0.35">
      <c r="A233" s="266"/>
      <c r="B233" s="266"/>
      <c r="C233" s="266"/>
      <c r="D233" s="266"/>
      <c r="E233" s="266"/>
      <c r="F233" s="266"/>
      <c r="G233" s="266"/>
      <c r="H233" s="266"/>
      <c r="I233" s="266"/>
      <c r="J233" s="266"/>
      <c r="K233" s="266"/>
      <c r="L233" s="266"/>
      <c r="M233" s="266"/>
      <c r="N233" s="266"/>
      <c r="O233" s="266"/>
      <c r="P233" s="266"/>
      <c r="Q233" s="266"/>
      <c r="R233" s="266"/>
      <c r="S233" s="266"/>
      <c r="T233" s="266"/>
      <c r="U233" s="266"/>
      <c r="V233" s="266"/>
      <c r="W233" s="266"/>
      <c r="X233" s="266"/>
      <c r="Y233" s="266"/>
      <c r="Z233" s="266"/>
      <c r="AA233" s="266"/>
      <c r="AB233" s="266"/>
      <c r="AC233" s="266"/>
      <c r="AD233" s="266"/>
      <c r="AE233" s="266"/>
      <c r="AF233" s="266"/>
      <c r="AG233" s="266"/>
      <c r="AH233" s="266"/>
      <c r="AI233" s="266"/>
      <c r="AJ233" s="266"/>
      <c r="AK233" s="266"/>
      <c r="AL233" s="266"/>
      <c r="AM233" s="266"/>
      <c r="AN233" s="266"/>
      <c r="AO233" s="266"/>
      <c r="AP233" s="266"/>
      <c r="AQ233" s="266"/>
      <c r="AR233" s="266"/>
      <c r="AS233" s="266"/>
      <c r="AT233" s="266"/>
      <c r="AU233" s="266"/>
      <c r="AV233" s="266"/>
      <c r="AW233" s="266"/>
      <c r="AX233" s="266"/>
      <c r="AY233" s="266"/>
      <c r="AZ233" s="266"/>
      <c r="BA233" s="266"/>
      <c r="BB233" s="266"/>
      <c r="BC233" s="266"/>
      <c r="BD233" s="266"/>
      <c r="BE233" s="266"/>
      <c r="BF233" s="266"/>
      <c r="BG233" s="266"/>
      <c r="BH233" s="266"/>
      <c r="BI233" s="266"/>
      <c r="BJ233" s="266"/>
      <c r="BK233" s="266"/>
      <c r="BL233" s="266"/>
      <c r="BM233" s="266"/>
      <c r="BN233" s="266"/>
      <c r="BO233" s="266"/>
      <c r="BP233" s="266"/>
      <c r="BQ233" s="266"/>
      <c r="BR233" s="266"/>
      <c r="BS233" s="266"/>
      <c r="BT233" s="266"/>
      <c r="BU233" s="266"/>
      <c r="BV233" s="266"/>
      <c r="BW233" s="266"/>
      <c r="BX233" s="266"/>
      <c r="BY233" s="266"/>
      <c r="BZ233" s="266"/>
      <c r="CA233" s="266"/>
      <c r="CB233" s="266"/>
      <c r="CC233" s="266"/>
      <c r="CD233" s="266"/>
      <c r="CE233" s="266"/>
      <c r="CF233" s="266"/>
      <c r="CG233" s="266"/>
      <c r="CH233" s="266"/>
      <c r="CI233" s="266"/>
      <c r="CJ233" s="266"/>
      <c r="CK233" s="266"/>
      <c r="CL233" s="266"/>
      <c r="CM233" s="266"/>
      <c r="CN233" s="266"/>
      <c r="CO233" s="266"/>
      <c r="CP233" s="266"/>
      <c r="CQ233" s="266"/>
      <c r="CR233" s="266"/>
      <c r="CS233" s="266"/>
      <c r="CT233" s="266"/>
      <c r="CU233" s="266"/>
      <c r="CV233" s="266"/>
      <c r="CW233" s="266"/>
      <c r="CX233" s="266"/>
      <c r="CY233" s="266"/>
      <c r="CZ233" s="266"/>
      <c r="DA233" s="266"/>
      <c r="DB233" s="266"/>
      <c r="DC233" s="266"/>
      <c r="DD233" s="266"/>
      <c r="DE233" s="266"/>
      <c r="DF233" s="266"/>
      <c r="DG233" s="266"/>
      <c r="DH233" s="266"/>
      <c r="DI233" s="266"/>
      <c r="DJ233" s="266"/>
      <c r="DK233" s="266"/>
      <c r="DL233" s="266"/>
    </row>
    <row r="234" spans="1:116" x14ac:dyDescent="0.35">
      <c r="A234" s="266"/>
      <c r="B234" s="266"/>
      <c r="C234" s="266"/>
      <c r="D234" s="266"/>
      <c r="E234" s="266"/>
      <c r="F234" s="266"/>
      <c r="G234" s="266"/>
      <c r="H234" s="266"/>
      <c r="I234" s="266"/>
      <c r="J234" s="266"/>
      <c r="K234" s="266"/>
      <c r="L234" s="266"/>
      <c r="M234" s="266"/>
      <c r="N234" s="266"/>
      <c r="O234" s="266"/>
      <c r="P234" s="266"/>
      <c r="Q234" s="266"/>
      <c r="R234" s="266"/>
      <c r="S234" s="266"/>
      <c r="T234" s="266"/>
      <c r="U234" s="266"/>
      <c r="V234" s="266"/>
      <c r="W234" s="266"/>
      <c r="X234" s="266"/>
      <c r="Y234" s="266"/>
      <c r="Z234" s="266"/>
      <c r="AA234" s="266"/>
      <c r="AB234" s="266"/>
      <c r="AC234" s="266"/>
      <c r="AD234" s="266"/>
      <c r="AE234" s="266"/>
      <c r="AF234" s="266"/>
      <c r="AG234" s="266"/>
      <c r="AH234" s="266"/>
      <c r="AI234" s="266"/>
      <c r="AJ234" s="266"/>
      <c r="AK234" s="266"/>
      <c r="AL234" s="266"/>
      <c r="AM234" s="266"/>
      <c r="AN234" s="266"/>
      <c r="AO234" s="266"/>
      <c r="AP234" s="266"/>
      <c r="AQ234" s="266"/>
      <c r="AR234" s="266"/>
      <c r="AS234" s="266"/>
      <c r="AT234" s="266"/>
      <c r="AU234" s="266"/>
      <c r="AV234" s="266"/>
      <c r="AW234" s="266"/>
      <c r="AX234" s="266"/>
      <c r="AY234" s="266"/>
      <c r="AZ234" s="266"/>
      <c r="BA234" s="266"/>
      <c r="BB234" s="266"/>
      <c r="BC234" s="266"/>
      <c r="BD234" s="266"/>
      <c r="BE234" s="266"/>
      <c r="BF234" s="266"/>
      <c r="BG234" s="266"/>
      <c r="BH234" s="266"/>
      <c r="BI234" s="266"/>
      <c r="BJ234" s="266"/>
      <c r="BK234" s="266"/>
      <c r="BL234" s="266"/>
      <c r="BM234" s="266"/>
      <c r="BN234" s="266"/>
      <c r="BO234" s="266"/>
      <c r="BP234" s="266"/>
      <c r="BQ234" s="266"/>
      <c r="BR234" s="266"/>
      <c r="BS234" s="266"/>
      <c r="BT234" s="266"/>
      <c r="BU234" s="266"/>
      <c r="BV234" s="266"/>
      <c r="BW234" s="266"/>
      <c r="BX234" s="266"/>
      <c r="BY234" s="266"/>
      <c r="BZ234" s="266"/>
      <c r="CA234" s="266"/>
      <c r="CB234" s="266"/>
      <c r="CC234" s="266"/>
      <c r="CD234" s="266"/>
      <c r="CE234" s="266"/>
      <c r="CF234" s="266"/>
      <c r="CG234" s="266"/>
      <c r="CH234" s="266"/>
      <c r="CI234" s="266"/>
      <c r="CJ234" s="266"/>
      <c r="CK234" s="266"/>
      <c r="CL234" s="266"/>
      <c r="CM234" s="266"/>
      <c r="CN234" s="266"/>
      <c r="CO234" s="266"/>
      <c r="CP234" s="266"/>
      <c r="CQ234" s="266"/>
      <c r="CR234" s="266"/>
      <c r="CS234" s="266"/>
      <c r="CT234" s="266"/>
      <c r="CU234" s="266"/>
      <c r="CV234" s="266"/>
      <c r="CW234" s="266"/>
      <c r="CX234" s="266"/>
      <c r="CY234" s="266"/>
      <c r="CZ234" s="266"/>
      <c r="DA234" s="266"/>
      <c r="DB234" s="266"/>
      <c r="DC234" s="266"/>
      <c r="DD234" s="266"/>
      <c r="DE234" s="266"/>
      <c r="DF234" s="266"/>
      <c r="DG234" s="266"/>
      <c r="DH234" s="266"/>
      <c r="DI234" s="266"/>
      <c r="DJ234" s="266"/>
      <c r="DK234" s="266"/>
      <c r="DL234" s="266"/>
    </row>
    <row r="235" spans="1:116" x14ac:dyDescent="0.35">
      <c r="A235" s="266"/>
      <c r="B235" s="266"/>
      <c r="C235" s="266"/>
      <c r="D235" s="266"/>
      <c r="E235" s="266"/>
      <c r="F235" s="266"/>
      <c r="G235" s="266"/>
      <c r="H235" s="266"/>
      <c r="I235" s="266"/>
      <c r="J235" s="266"/>
      <c r="K235" s="266"/>
      <c r="L235" s="266"/>
      <c r="M235" s="266"/>
      <c r="N235" s="266"/>
      <c r="O235" s="266"/>
      <c r="P235" s="266"/>
      <c r="Q235" s="266"/>
      <c r="R235" s="266"/>
      <c r="S235" s="266"/>
      <c r="T235" s="266"/>
      <c r="U235" s="266"/>
      <c r="V235" s="266"/>
      <c r="W235" s="266"/>
      <c r="X235" s="266"/>
      <c r="Y235" s="266"/>
      <c r="Z235" s="266"/>
      <c r="AA235" s="266"/>
      <c r="AB235" s="266"/>
      <c r="AC235" s="266"/>
      <c r="AD235" s="266"/>
      <c r="AE235" s="266"/>
      <c r="AF235" s="266"/>
      <c r="AG235" s="266"/>
      <c r="AH235" s="266"/>
      <c r="AI235" s="266"/>
      <c r="AJ235" s="266"/>
      <c r="AK235" s="266"/>
      <c r="AL235" s="266"/>
      <c r="AM235" s="266"/>
      <c r="AN235" s="266"/>
      <c r="AO235" s="266"/>
      <c r="AP235" s="266"/>
      <c r="AQ235" s="266"/>
      <c r="AR235" s="266"/>
      <c r="AS235" s="266"/>
      <c r="AT235" s="266"/>
      <c r="AU235" s="266"/>
      <c r="AV235" s="266"/>
      <c r="AW235" s="266"/>
      <c r="AX235" s="266"/>
      <c r="AY235" s="266"/>
      <c r="AZ235" s="266"/>
      <c r="BA235" s="266"/>
      <c r="BB235" s="266"/>
      <c r="BC235" s="266"/>
      <c r="BD235" s="266"/>
      <c r="BE235" s="266"/>
      <c r="BF235" s="266"/>
      <c r="BG235" s="266"/>
      <c r="BH235" s="266"/>
      <c r="BI235" s="266"/>
      <c r="BJ235" s="266"/>
      <c r="BK235" s="266"/>
      <c r="BL235" s="266"/>
      <c r="BM235" s="266"/>
      <c r="BN235" s="266"/>
      <c r="BO235" s="266"/>
      <c r="BP235" s="266"/>
      <c r="BQ235" s="266"/>
      <c r="BR235" s="266"/>
      <c r="BS235" s="266"/>
      <c r="BT235" s="266"/>
      <c r="BU235" s="266"/>
      <c r="BV235" s="266"/>
      <c r="BW235" s="266"/>
      <c r="BX235" s="266"/>
      <c r="BY235" s="266"/>
      <c r="BZ235" s="266"/>
      <c r="CA235" s="266"/>
      <c r="CB235" s="266"/>
      <c r="CC235" s="266"/>
      <c r="CD235" s="266"/>
      <c r="CE235" s="266"/>
      <c r="CF235" s="266"/>
      <c r="CG235" s="266"/>
      <c r="CH235" s="266"/>
      <c r="CI235" s="266"/>
      <c r="CJ235" s="266"/>
      <c r="CK235" s="266"/>
      <c r="CL235" s="266"/>
      <c r="CM235" s="266"/>
      <c r="CN235" s="266"/>
      <c r="CO235" s="266"/>
      <c r="CP235" s="266"/>
      <c r="CQ235" s="266"/>
      <c r="CR235" s="266"/>
      <c r="CS235" s="266"/>
      <c r="CT235" s="266"/>
      <c r="CU235" s="266"/>
      <c r="CV235" s="266"/>
      <c r="CW235" s="266"/>
      <c r="CX235" s="266"/>
      <c r="CY235" s="266"/>
      <c r="CZ235" s="266"/>
      <c r="DA235" s="266"/>
      <c r="DB235" s="266"/>
      <c r="DC235" s="266"/>
      <c r="DD235" s="266"/>
      <c r="DE235" s="266"/>
      <c r="DF235" s="266"/>
      <c r="DG235" s="266"/>
      <c r="DH235" s="266"/>
      <c r="DI235" s="266"/>
      <c r="DJ235" s="266"/>
      <c r="DK235" s="266"/>
      <c r="DL235" s="266"/>
    </row>
    <row r="236" spans="1:116" x14ac:dyDescent="0.35">
      <c r="A236" s="266"/>
      <c r="B236" s="266"/>
      <c r="C236" s="266"/>
      <c r="D236" s="266"/>
      <c r="E236" s="266"/>
      <c r="F236" s="266"/>
      <c r="G236" s="266"/>
      <c r="H236" s="266"/>
      <c r="I236" s="266"/>
      <c r="J236" s="266"/>
      <c r="K236" s="266"/>
      <c r="L236" s="266"/>
      <c r="M236" s="266"/>
      <c r="N236" s="266"/>
      <c r="O236" s="266"/>
      <c r="P236" s="266"/>
      <c r="Q236" s="266"/>
      <c r="R236" s="266"/>
      <c r="S236" s="266"/>
      <c r="T236" s="266"/>
      <c r="U236" s="266"/>
      <c r="V236" s="266"/>
      <c r="W236" s="266"/>
      <c r="X236" s="266"/>
      <c r="Y236" s="266"/>
      <c r="Z236" s="266"/>
      <c r="AA236" s="266"/>
      <c r="AB236" s="266"/>
      <c r="AC236" s="266"/>
      <c r="AD236" s="266"/>
      <c r="AE236" s="266"/>
      <c r="AF236" s="266"/>
      <c r="AG236" s="266"/>
      <c r="AH236" s="266"/>
      <c r="AI236" s="266"/>
      <c r="AJ236" s="266"/>
      <c r="AK236" s="266"/>
      <c r="AL236" s="266"/>
      <c r="AM236" s="266"/>
      <c r="AN236" s="266"/>
      <c r="AO236" s="266"/>
      <c r="AP236" s="266"/>
      <c r="AQ236" s="266"/>
      <c r="AR236" s="266"/>
      <c r="AS236" s="266"/>
      <c r="AT236" s="266"/>
      <c r="AU236" s="266"/>
      <c r="AV236" s="266"/>
      <c r="AW236" s="266"/>
      <c r="AX236" s="266"/>
      <c r="AY236" s="266"/>
      <c r="AZ236" s="266"/>
      <c r="BA236" s="266"/>
      <c r="BB236" s="266"/>
      <c r="BC236" s="266"/>
      <c r="BD236" s="266"/>
      <c r="BE236" s="266"/>
      <c r="BF236" s="266"/>
      <c r="BG236" s="266"/>
      <c r="BH236" s="266"/>
      <c r="BI236" s="266"/>
      <c r="BJ236" s="266"/>
      <c r="BK236" s="266"/>
      <c r="BL236" s="266"/>
      <c r="BM236" s="266"/>
      <c r="BN236" s="266"/>
      <c r="BO236" s="266"/>
      <c r="BP236" s="266"/>
      <c r="BQ236" s="266"/>
      <c r="BR236" s="266"/>
      <c r="BS236" s="266"/>
      <c r="BT236" s="266"/>
      <c r="BU236" s="266"/>
      <c r="BV236" s="266"/>
      <c r="BW236" s="266"/>
      <c r="BX236" s="266"/>
      <c r="BY236" s="266"/>
      <c r="BZ236" s="266"/>
      <c r="CA236" s="266"/>
      <c r="CB236" s="266"/>
      <c r="CC236" s="266"/>
      <c r="CD236" s="266"/>
      <c r="CE236" s="266"/>
      <c r="CF236" s="266"/>
      <c r="CG236" s="266"/>
      <c r="CH236" s="266"/>
      <c r="CI236" s="266"/>
      <c r="CJ236" s="266"/>
      <c r="CK236" s="266"/>
      <c r="CL236" s="266"/>
      <c r="CM236" s="266"/>
      <c r="CN236" s="266"/>
      <c r="CO236" s="266"/>
      <c r="CP236" s="266"/>
      <c r="CQ236" s="266"/>
      <c r="CR236" s="266"/>
      <c r="CS236" s="266"/>
      <c r="CT236" s="266"/>
      <c r="CU236" s="266"/>
      <c r="CV236" s="266"/>
      <c r="CW236" s="266"/>
      <c r="CX236" s="266"/>
      <c r="CY236" s="266"/>
      <c r="CZ236" s="266"/>
      <c r="DA236" s="266"/>
      <c r="DB236" s="266"/>
      <c r="DC236" s="266"/>
      <c r="DD236" s="266"/>
      <c r="DE236" s="266"/>
      <c r="DF236" s="266"/>
      <c r="DG236" s="266"/>
      <c r="DH236" s="266"/>
      <c r="DI236" s="266"/>
      <c r="DJ236" s="266"/>
      <c r="DK236" s="266"/>
      <c r="DL236" s="266"/>
    </row>
    <row r="237" spans="1:116" x14ac:dyDescent="0.35">
      <c r="A237" s="266"/>
      <c r="B237" s="266"/>
      <c r="C237" s="266"/>
      <c r="D237" s="266"/>
      <c r="E237" s="266"/>
      <c r="F237" s="266"/>
      <c r="G237" s="266"/>
      <c r="H237" s="266"/>
      <c r="I237" s="266"/>
      <c r="J237" s="266"/>
      <c r="K237" s="266"/>
      <c r="L237" s="266"/>
      <c r="M237" s="266"/>
      <c r="N237" s="266"/>
      <c r="O237" s="266"/>
      <c r="P237" s="266"/>
      <c r="Q237" s="266"/>
      <c r="R237" s="266"/>
      <c r="S237" s="266"/>
      <c r="T237" s="266"/>
      <c r="U237" s="266"/>
      <c r="V237" s="266"/>
      <c r="W237" s="266"/>
      <c r="X237" s="266"/>
      <c r="Y237" s="266"/>
      <c r="Z237" s="266"/>
      <c r="AA237" s="266"/>
      <c r="AB237" s="266"/>
      <c r="AC237" s="266"/>
      <c r="AD237" s="266"/>
      <c r="AE237" s="266"/>
      <c r="AF237" s="266"/>
      <c r="AG237" s="266"/>
      <c r="AH237" s="266"/>
      <c r="AI237" s="266"/>
      <c r="AJ237" s="266"/>
      <c r="AK237" s="266"/>
      <c r="AL237" s="266"/>
      <c r="AM237" s="266"/>
      <c r="AN237" s="266"/>
      <c r="AO237" s="266"/>
      <c r="AP237" s="266"/>
      <c r="AQ237" s="266"/>
      <c r="AR237" s="266"/>
      <c r="AS237" s="266"/>
      <c r="AT237" s="266"/>
      <c r="AU237" s="266"/>
      <c r="AV237" s="266"/>
      <c r="AW237" s="266"/>
      <c r="AX237" s="266"/>
      <c r="AY237" s="266"/>
      <c r="AZ237" s="266"/>
      <c r="BA237" s="266"/>
      <c r="BB237" s="266"/>
      <c r="BC237" s="266"/>
      <c r="BD237" s="266"/>
      <c r="BE237" s="266"/>
      <c r="BF237" s="266"/>
      <c r="BG237" s="266"/>
      <c r="BH237" s="266"/>
      <c r="BI237" s="266"/>
      <c r="BJ237" s="266"/>
      <c r="BK237" s="266"/>
      <c r="BL237" s="266"/>
      <c r="BM237" s="266"/>
      <c r="BN237" s="266"/>
      <c r="BO237" s="266"/>
      <c r="BP237" s="266"/>
      <c r="BQ237" s="266"/>
      <c r="BR237" s="266"/>
      <c r="BS237" s="266"/>
      <c r="BT237" s="266"/>
      <c r="BU237" s="266"/>
      <c r="BV237" s="266"/>
      <c r="BW237" s="266"/>
      <c r="BX237" s="266"/>
      <c r="BY237" s="266"/>
      <c r="BZ237" s="266"/>
      <c r="CA237" s="266"/>
      <c r="CB237" s="266"/>
      <c r="CC237" s="266"/>
      <c r="CD237" s="266"/>
      <c r="CE237" s="266"/>
      <c r="CF237" s="266"/>
      <c r="CG237" s="266"/>
      <c r="CH237" s="266"/>
      <c r="CI237" s="266"/>
      <c r="CJ237" s="266"/>
      <c r="CK237" s="266"/>
      <c r="CL237" s="266"/>
      <c r="CM237" s="266"/>
      <c r="CN237" s="266"/>
      <c r="CO237" s="266"/>
      <c r="CP237" s="266"/>
      <c r="CQ237" s="266"/>
      <c r="CR237" s="266"/>
      <c r="CS237" s="266"/>
      <c r="CT237" s="266"/>
      <c r="CU237" s="266"/>
      <c r="CV237" s="266"/>
      <c r="CW237" s="266"/>
      <c r="CX237" s="266"/>
      <c r="CY237" s="266"/>
      <c r="CZ237" s="266"/>
      <c r="DA237" s="266"/>
      <c r="DB237" s="266"/>
      <c r="DC237" s="266"/>
      <c r="DD237" s="266"/>
      <c r="DE237" s="266"/>
      <c r="DF237" s="266"/>
      <c r="DG237" s="266"/>
      <c r="DH237" s="266"/>
      <c r="DI237" s="266"/>
      <c r="DJ237" s="266"/>
      <c r="DK237" s="266"/>
      <c r="DL237" s="266"/>
    </row>
    <row r="238" spans="1:116" x14ac:dyDescent="0.35">
      <c r="A238" s="266"/>
      <c r="B238" s="266"/>
      <c r="C238" s="266"/>
      <c r="D238" s="266"/>
      <c r="E238" s="266"/>
      <c r="F238" s="266"/>
      <c r="G238" s="266"/>
      <c r="H238" s="266"/>
      <c r="I238" s="266"/>
      <c r="J238" s="266"/>
      <c r="K238" s="266"/>
      <c r="L238" s="266"/>
      <c r="M238" s="266"/>
      <c r="N238" s="266"/>
      <c r="O238" s="266"/>
      <c r="P238" s="266"/>
      <c r="Q238" s="266"/>
      <c r="R238" s="266"/>
      <c r="S238" s="266"/>
      <c r="T238" s="266"/>
      <c r="U238" s="266"/>
      <c r="V238" s="266"/>
      <c r="W238" s="266"/>
      <c r="X238" s="266"/>
      <c r="Y238" s="266"/>
      <c r="Z238" s="266"/>
      <c r="AA238" s="266"/>
      <c r="AB238" s="266"/>
      <c r="AC238" s="266"/>
      <c r="AD238" s="266"/>
      <c r="AE238" s="266"/>
      <c r="AF238" s="266"/>
      <c r="AG238" s="266"/>
      <c r="AH238" s="266"/>
      <c r="AI238" s="266"/>
      <c r="AJ238" s="266"/>
      <c r="AK238" s="266"/>
      <c r="AL238" s="266"/>
      <c r="AM238" s="266"/>
      <c r="AN238" s="266"/>
      <c r="AO238" s="266"/>
      <c r="AP238" s="266"/>
      <c r="AQ238" s="266"/>
      <c r="AR238" s="266"/>
      <c r="AS238" s="266"/>
      <c r="AT238" s="266"/>
      <c r="AU238" s="266"/>
      <c r="AV238" s="266"/>
      <c r="AW238" s="266"/>
      <c r="AX238" s="266"/>
      <c r="AY238" s="266"/>
      <c r="AZ238" s="266"/>
      <c r="BA238" s="266"/>
      <c r="BB238" s="266"/>
      <c r="BC238" s="266"/>
      <c r="BD238" s="266"/>
      <c r="BE238" s="266"/>
      <c r="BF238" s="266"/>
      <c r="BG238" s="266"/>
      <c r="BH238" s="266"/>
      <c r="BI238" s="266"/>
      <c r="BJ238" s="266"/>
      <c r="BK238" s="266"/>
      <c r="BL238" s="266"/>
      <c r="BM238" s="266"/>
      <c r="BN238" s="266"/>
      <c r="BO238" s="266"/>
      <c r="BP238" s="266"/>
      <c r="BQ238" s="266"/>
      <c r="BR238" s="266"/>
      <c r="BS238" s="266"/>
      <c r="BT238" s="266"/>
      <c r="BU238" s="266"/>
      <c r="BV238" s="266"/>
      <c r="BW238" s="266"/>
      <c r="BX238" s="266"/>
      <c r="BY238" s="266"/>
      <c r="BZ238" s="266"/>
      <c r="CA238" s="266"/>
      <c r="CB238" s="266"/>
      <c r="CC238" s="266"/>
      <c r="CD238" s="266"/>
      <c r="CE238" s="266"/>
      <c r="CF238" s="266"/>
      <c r="CG238" s="266"/>
      <c r="CH238" s="266"/>
      <c r="CI238" s="266"/>
      <c r="CJ238" s="266"/>
      <c r="CK238" s="266"/>
      <c r="CL238" s="266"/>
      <c r="CM238" s="266"/>
      <c r="CN238" s="266"/>
      <c r="CO238" s="266"/>
      <c r="CP238" s="266"/>
      <c r="CQ238" s="266"/>
      <c r="CR238" s="266"/>
      <c r="CS238" s="266"/>
      <c r="CT238" s="266"/>
      <c r="CU238" s="266"/>
      <c r="CV238" s="266"/>
      <c r="CW238" s="266"/>
      <c r="CX238" s="266"/>
      <c r="CY238" s="266"/>
      <c r="CZ238" s="266"/>
      <c r="DA238" s="266"/>
      <c r="DB238" s="266"/>
      <c r="DC238" s="266"/>
      <c r="DD238" s="266"/>
      <c r="DE238" s="266"/>
      <c r="DF238" s="266"/>
      <c r="DG238" s="266"/>
      <c r="DH238" s="266"/>
      <c r="DI238" s="266"/>
      <c r="DJ238" s="266"/>
      <c r="DK238" s="266"/>
      <c r="DL238" s="266"/>
    </row>
    <row r="239" spans="1:116" x14ac:dyDescent="0.35">
      <c r="A239" s="266"/>
      <c r="B239" s="266"/>
      <c r="C239" s="266"/>
      <c r="D239" s="266"/>
      <c r="E239" s="266"/>
      <c r="F239" s="266"/>
      <c r="G239" s="266"/>
      <c r="H239" s="266"/>
      <c r="I239" s="266"/>
      <c r="J239" s="266"/>
      <c r="K239" s="266"/>
      <c r="L239" s="266"/>
      <c r="M239" s="266"/>
      <c r="N239" s="266"/>
      <c r="O239" s="266"/>
      <c r="P239" s="266"/>
      <c r="Q239" s="266"/>
      <c r="R239" s="266"/>
      <c r="S239" s="266"/>
      <c r="T239" s="266"/>
      <c r="U239" s="266"/>
      <c r="V239" s="266"/>
      <c r="W239" s="266"/>
      <c r="X239" s="266"/>
      <c r="Y239" s="266"/>
      <c r="Z239" s="266"/>
      <c r="AA239" s="266"/>
      <c r="AB239" s="266"/>
      <c r="AC239" s="266"/>
      <c r="AD239" s="266"/>
      <c r="AE239" s="266"/>
      <c r="AF239" s="266"/>
      <c r="AG239" s="266"/>
      <c r="AH239" s="266"/>
      <c r="AI239" s="266"/>
      <c r="AJ239" s="266"/>
      <c r="AK239" s="266"/>
      <c r="AL239" s="266"/>
      <c r="AM239" s="266"/>
      <c r="AN239" s="266"/>
      <c r="AO239" s="266"/>
      <c r="AP239" s="266"/>
      <c r="AQ239" s="266"/>
      <c r="AR239" s="266"/>
      <c r="AS239" s="266"/>
      <c r="AT239" s="266"/>
      <c r="AU239" s="266"/>
      <c r="AV239" s="266"/>
      <c r="AW239" s="266"/>
      <c r="AX239" s="266"/>
      <c r="AY239" s="266"/>
      <c r="AZ239" s="266"/>
      <c r="BA239" s="266"/>
      <c r="BB239" s="266"/>
      <c r="BC239" s="266"/>
      <c r="BD239" s="266"/>
      <c r="BE239" s="266"/>
      <c r="BF239" s="266"/>
      <c r="BG239" s="266"/>
      <c r="BH239" s="266"/>
      <c r="BI239" s="266"/>
      <c r="BJ239" s="266"/>
      <c r="BK239" s="266"/>
      <c r="BL239" s="266"/>
      <c r="BM239" s="266"/>
      <c r="BN239" s="266"/>
      <c r="BO239" s="266"/>
      <c r="BP239" s="266"/>
      <c r="BQ239" s="266"/>
      <c r="BR239" s="266"/>
      <c r="BS239" s="266"/>
      <c r="BT239" s="266"/>
      <c r="BU239" s="266"/>
      <c r="BV239" s="266"/>
      <c r="BW239" s="266"/>
      <c r="BX239" s="266"/>
      <c r="BY239" s="266"/>
      <c r="BZ239" s="266"/>
      <c r="CA239" s="266"/>
      <c r="CB239" s="266"/>
      <c r="CC239" s="266"/>
      <c r="CD239" s="266"/>
      <c r="CE239" s="266"/>
      <c r="CF239" s="266"/>
      <c r="CG239" s="266"/>
      <c r="CH239" s="266"/>
      <c r="CI239" s="266"/>
      <c r="CJ239" s="266"/>
      <c r="CK239" s="266"/>
      <c r="CL239" s="266"/>
      <c r="CM239" s="266"/>
      <c r="CN239" s="266"/>
      <c r="CO239" s="266"/>
      <c r="CP239" s="266"/>
      <c r="CQ239" s="266"/>
      <c r="CR239" s="266"/>
      <c r="CS239" s="266"/>
      <c r="CT239" s="266"/>
      <c r="CU239" s="266"/>
      <c r="CV239" s="266"/>
      <c r="CW239" s="266"/>
      <c r="CX239" s="266"/>
      <c r="CY239" s="266"/>
      <c r="CZ239" s="266"/>
      <c r="DA239" s="266"/>
      <c r="DB239" s="266"/>
      <c r="DC239" s="266"/>
      <c r="DD239" s="266"/>
      <c r="DE239" s="266"/>
      <c r="DF239" s="266"/>
      <c r="DG239" s="266"/>
      <c r="DH239" s="266"/>
      <c r="DI239" s="266"/>
      <c r="DJ239" s="266"/>
      <c r="DK239" s="266"/>
      <c r="DL239" s="266"/>
    </row>
    <row r="240" spans="1:116" x14ac:dyDescent="0.35">
      <c r="A240" s="266"/>
      <c r="B240" s="266"/>
      <c r="C240" s="266"/>
      <c r="D240" s="266"/>
      <c r="E240" s="266"/>
      <c r="F240" s="266"/>
      <c r="G240" s="266"/>
      <c r="H240" s="266"/>
      <c r="I240" s="266"/>
      <c r="J240" s="266"/>
      <c r="K240" s="266"/>
      <c r="L240" s="266"/>
      <c r="M240" s="266"/>
      <c r="N240" s="266"/>
      <c r="O240" s="266"/>
      <c r="P240" s="266"/>
      <c r="Q240" s="266"/>
      <c r="R240" s="266"/>
      <c r="S240" s="266"/>
      <c r="T240" s="266"/>
      <c r="U240" s="266"/>
      <c r="V240" s="266"/>
      <c r="W240" s="266"/>
      <c r="X240" s="266"/>
      <c r="Y240" s="266"/>
      <c r="Z240" s="266"/>
      <c r="AA240" s="266"/>
      <c r="AB240" s="266"/>
      <c r="AC240" s="266"/>
      <c r="AD240" s="266"/>
      <c r="AE240" s="266"/>
      <c r="AF240" s="266"/>
      <c r="AG240" s="266"/>
      <c r="AH240" s="266"/>
      <c r="AI240" s="266"/>
      <c r="AJ240" s="266"/>
      <c r="AK240" s="266"/>
      <c r="AL240" s="266"/>
      <c r="AM240" s="266"/>
      <c r="AN240" s="266"/>
      <c r="AO240" s="266"/>
      <c r="AP240" s="266"/>
      <c r="AQ240" s="266"/>
      <c r="AR240" s="266"/>
      <c r="AS240" s="266"/>
      <c r="AT240" s="266"/>
      <c r="AU240" s="266"/>
      <c r="AV240" s="266"/>
      <c r="AW240" s="266"/>
      <c r="AX240" s="266"/>
      <c r="AY240" s="266"/>
      <c r="AZ240" s="266"/>
      <c r="BA240" s="266"/>
      <c r="BB240" s="266"/>
      <c r="BC240" s="266"/>
      <c r="BD240" s="266"/>
      <c r="BE240" s="266"/>
      <c r="BF240" s="266"/>
      <c r="BG240" s="266"/>
      <c r="BH240" s="266"/>
      <c r="BI240" s="266"/>
      <c r="BJ240" s="266"/>
      <c r="BK240" s="266"/>
      <c r="BL240" s="266"/>
      <c r="BM240" s="266"/>
      <c r="BN240" s="266"/>
      <c r="BO240" s="266"/>
      <c r="BP240" s="266"/>
      <c r="BQ240" s="266"/>
      <c r="BR240" s="266"/>
      <c r="BS240" s="266"/>
      <c r="BT240" s="266"/>
      <c r="BU240" s="266"/>
      <c r="BV240" s="266"/>
      <c r="BW240" s="266"/>
      <c r="BX240" s="266"/>
      <c r="BY240" s="266"/>
      <c r="BZ240" s="266"/>
      <c r="CA240" s="266"/>
      <c r="CB240" s="266"/>
      <c r="CC240" s="266"/>
      <c r="CD240" s="266"/>
      <c r="CE240" s="266"/>
      <c r="CF240" s="266"/>
      <c r="CG240" s="266"/>
      <c r="CH240" s="266"/>
      <c r="CI240" s="266"/>
      <c r="CJ240" s="266"/>
      <c r="CK240" s="266"/>
      <c r="CL240" s="266"/>
      <c r="CM240" s="266"/>
      <c r="CN240" s="266"/>
      <c r="CO240" s="266"/>
      <c r="CP240" s="266"/>
      <c r="CQ240" s="266"/>
      <c r="CR240" s="266"/>
      <c r="CS240" s="266"/>
      <c r="CT240" s="266"/>
      <c r="CU240" s="266"/>
      <c r="CV240" s="266"/>
      <c r="CW240" s="266"/>
      <c r="CX240" s="266"/>
      <c r="CY240" s="266"/>
      <c r="CZ240" s="266"/>
      <c r="DA240" s="266"/>
      <c r="DB240" s="266"/>
      <c r="DC240" s="266"/>
      <c r="DD240" s="266"/>
      <c r="DE240" s="266"/>
      <c r="DF240" s="266"/>
      <c r="DG240" s="266"/>
      <c r="DH240" s="266"/>
      <c r="DI240" s="266"/>
      <c r="DJ240" s="266"/>
      <c r="DK240" s="266"/>
      <c r="DL240" s="266"/>
    </row>
    <row r="241" spans="1:116" x14ac:dyDescent="0.35">
      <c r="A241" s="266"/>
      <c r="B241" s="266"/>
      <c r="C241" s="266"/>
      <c r="D241" s="266"/>
      <c r="E241" s="266"/>
      <c r="F241" s="266"/>
      <c r="G241" s="266"/>
      <c r="H241" s="266"/>
      <c r="I241" s="266"/>
      <c r="J241" s="266"/>
      <c r="K241" s="266"/>
      <c r="L241" s="266"/>
      <c r="M241" s="266"/>
      <c r="N241" s="266"/>
      <c r="O241" s="266"/>
      <c r="P241" s="266"/>
      <c r="Q241" s="266"/>
      <c r="R241" s="266"/>
      <c r="S241" s="266"/>
      <c r="T241" s="266"/>
      <c r="U241" s="266"/>
      <c r="V241" s="266"/>
      <c r="W241" s="266"/>
      <c r="X241" s="266"/>
      <c r="Y241" s="266"/>
      <c r="Z241" s="266"/>
      <c r="AA241" s="266"/>
      <c r="AB241" s="266"/>
      <c r="AC241" s="266"/>
      <c r="AD241" s="266"/>
      <c r="AE241" s="266"/>
      <c r="AF241" s="266"/>
      <c r="AG241" s="266"/>
      <c r="AH241" s="266"/>
      <c r="AI241" s="266"/>
      <c r="AJ241" s="266"/>
      <c r="AK241" s="266"/>
      <c r="AL241" s="266"/>
      <c r="AM241" s="266"/>
      <c r="AN241" s="266"/>
      <c r="AO241" s="266"/>
      <c r="AP241" s="266"/>
      <c r="AQ241" s="266"/>
      <c r="AR241" s="266"/>
      <c r="AS241" s="266"/>
      <c r="AT241" s="266"/>
      <c r="AU241" s="266"/>
      <c r="AV241" s="266"/>
      <c r="AW241" s="266"/>
      <c r="AX241" s="266"/>
      <c r="AY241" s="266"/>
      <c r="AZ241" s="266"/>
      <c r="BA241" s="266"/>
      <c r="BB241" s="266"/>
      <c r="BC241" s="266"/>
      <c r="BD241" s="266"/>
      <c r="BE241" s="266"/>
      <c r="BF241" s="266"/>
      <c r="BG241" s="266"/>
      <c r="BH241" s="266"/>
      <c r="BI241" s="266"/>
      <c r="BJ241" s="266"/>
      <c r="BK241" s="266"/>
      <c r="BL241" s="266"/>
      <c r="BM241" s="266"/>
      <c r="BN241" s="266"/>
      <c r="BO241" s="266"/>
      <c r="BP241" s="266"/>
      <c r="BQ241" s="266"/>
      <c r="BR241" s="266"/>
      <c r="BS241" s="266"/>
      <c r="BT241" s="266"/>
      <c r="BU241" s="266"/>
      <c r="BV241" s="266"/>
      <c r="BW241" s="266"/>
      <c r="BX241" s="266"/>
      <c r="BY241" s="266"/>
      <c r="BZ241" s="266"/>
      <c r="CA241" s="266"/>
      <c r="CB241" s="266"/>
      <c r="CC241" s="266"/>
      <c r="CD241" s="266"/>
      <c r="CE241" s="266"/>
      <c r="CF241" s="266"/>
      <c r="CG241" s="266"/>
      <c r="CH241" s="266"/>
      <c r="CI241" s="266"/>
      <c r="CJ241" s="266"/>
      <c r="CK241" s="266"/>
      <c r="CL241" s="266"/>
      <c r="CM241" s="266"/>
      <c r="CN241" s="266"/>
      <c r="CO241" s="266"/>
      <c r="CP241" s="266"/>
      <c r="CQ241" s="266"/>
      <c r="CR241" s="266"/>
      <c r="CS241" s="266"/>
      <c r="CT241" s="266"/>
      <c r="CU241" s="266"/>
      <c r="CV241" s="266"/>
      <c r="CW241" s="266"/>
      <c r="CX241" s="266"/>
      <c r="CY241" s="266"/>
      <c r="CZ241" s="266"/>
      <c r="DA241" s="266"/>
      <c r="DB241" s="266"/>
      <c r="DC241" s="266"/>
      <c r="DD241" s="266"/>
      <c r="DE241" s="266"/>
      <c r="DF241" s="266"/>
      <c r="DG241" s="266"/>
      <c r="DH241" s="266"/>
      <c r="DI241" s="266"/>
      <c r="DJ241" s="266"/>
      <c r="DK241" s="266"/>
      <c r="DL241" s="266"/>
    </row>
    <row r="242" spans="1:116" x14ac:dyDescent="0.35">
      <c r="A242" s="266"/>
      <c r="B242" s="266"/>
      <c r="C242" s="266"/>
      <c r="D242" s="266"/>
      <c r="E242" s="266"/>
      <c r="F242" s="266"/>
      <c r="G242" s="266"/>
      <c r="H242" s="266"/>
      <c r="I242" s="266"/>
      <c r="J242" s="266"/>
      <c r="K242" s="266"/>
      <c r="L242" s="266"/>
      <c r="M242" s="266"/>
      <c r="N242" s="266"/>
      <c r="O242" s="266"/>
      <c r="P242" s="266"/>
      <c r="Q242" s="266"/>
      <c r="R242" s="266"/>
      <c r="S242" s="266"/>
      <c r="T242" s="266"/>
      <c r="U242" s="266"/>
      <c r="V242" s="266"/>
      <c r="W242" s="266"/>
      <c r="X242" s="266"/>
      <c r="Y242" s="266"/>
      <c r="Z242" s="266"/>
      <c r="AA242" s="266"/>
      <c r="AB242" s="266"/>
      <c r="AC242" s="266"/>
      <c r="AD242" s="266"/>
      <c r="AE242" s="266"/>
      <c r="AF242" s="266"/>
      <c r="AG242" s="266"/>
      <c r="AH242" s="266"/>
      <c r="AI242" s="266"/>
      <c r="AJ242" s="266"/>
      <c r="AK242" s="266"/>
      <c r="AL242" s="266"/>
      <c r="AM242" s="266"/>
      <c r="AN242" s="266"/>
      <c r="AO242" s="266"/>
      <c r="AP242" s="266"/>
      <c r="AQ242" s="266"/>
      <c r="AR242" s="266"/>
      <c r="AS242" s="266"/>
      <c r="AT242" s="266"/>
      <c r="AU242" s="266"/>
      <c r="AV242" s="266"/>
      <c r="AW242" s="266"/>
      <c r="AX242" s="266"/>
      <c r="AY242" s="266"/>
      <c r="AZ242" s="266"/>
      <c r="BA242" s="266"/>
      <c r="BB242" s="266"/>
      <c r="BC242" s="266"/>
      <c r="BD242" s="266"/>
      <c r="BE242" s="266"/>
      <c r="BF242" s="266"/>
      <c r="BG242" s="266"/>
      <c r="BH242" s="266"/>
      <c r="BI242" s="266"/>
      <c r="BJ242" s="266"/>
      <c r="BK242" s="266"/>
      <c r="BL242" s="266"/>
      <c r="BM242" s="266"/>
      <c r="BN242" s="266"/>
      <c r="BO242" s="266"/>
      <c r="BP242" s="266"/>
      <c r="BQ242" s="266"/>
      <c r="BR242" s="266"/>
      <c r="BS242" s="266"/>
      <c r="BT242" s="266"/>
      <c r="BU242" s="266"/>
      <c r="BV242" s="266"/>
      <c r="BW242" s="266"/>
      <c r="BX242" s="266"/>
      <c r="BY242" s="266"/>
      <c r="BZ242" s="266"/>
      <c r="CA242" s="266"/>
      <c r="CB242" s="266"/>
      <c r="CC242" s="266"/>
      <c r="CD242" s="266"/>
      <c r="CE242" s="266"/>
      <c r="CF242" s="266"/>
      <c r="CG242" s="266"/>
      <c r="CH242" s="266"/>
      <c r="CI242" s="266"/>
      <c r="CJ242" s="266"/>
      <c r="CK242" s="266"/>
      <c r="CL242" s="266"/>
      <c r="CM242" s="266"/>
      <c r="CN242" s="266"/>
      <c r="CO242" s="266"/>
      <c r="CP242" s="266"/>
      <c r="CQ242" s="266"/>
      <c r="CR242" s="266"/>
      <c r="CS242" s="266"/>
      <c r="CT242" s="266"/>
      <c r="CU242" s="266"/>
      <c r="CV242" s="266"/>
      <c r="CW242" s="266"/>
      <c r="CX242" s="266"/>
      <c r="CY242" s="266"/>
      <c r="CZ242" s="266"/>
      <c r="DA242" s="266"/>
      <c r="DB242" s="266"/>
      <c r="DC242" s="266"/>
      <c r="DD242" s="266"/>
      <c r="DE242" s="266"/>
      <c r="DF242" s="266"/>
      <c r="DG242" s="266"/>
      <c r="DH242" s="266"/>
      <c r="DI242" s="266"/>
      <c r="DJ242" s="266"/>
      <c r="DK242" s="266"/>
      <c r="DL242" s="266"/>
    </row>
    <row r="243" spans="1:116" x14ac:dyDescent="0.35">
      <c r="A243" s="266"/>
      <c r="B243" s="266"/>
      <c r="C243" s="266"/>
      <c r="D243" s="266"/>
      <c r="E243" s="266"/>
      <c r="F243" s="266"/>
      <c r="G243" s="266"/>
      <c r="H243" s="266"/>
      <c r="I243" s="266"/>
      <c r="J243" s="266"/>
      <c r="K243" s="266"/>
      <c r="L243" s="266"/>
      <c r="M243" s="266"/>
      <c r="N243" s="266"/>
      <c r="O243" s="266"/>
      <c r="P243" s="266"/>
      <c r="Q243" s="266"/>
      <c r="R243" s="266"/>
      <c r="S243" s="266"/>
      <c r="T243" s="266"/>
      <c r="U243" s="266"/>
      <c r="V243" s="266"/>
      <c r="W243" s="266"/>
      <c r="X243" s="266"/>
      <c r="Y243" s="266"/>
      <c r="Z243" s="266"/>
      <c r="AA243" s="266"/>
      <c r="AB243" s="266"/>
      <c r="AC243" s="266"/>
      <c r="AD243" s="266"/>
      <c r="AE243" s="266"/>
      <c r="AF243" s="266"/>
      <c r="AG243" s="266"/>
      <c r="AH243" s="266"/>
      <c r="AI243" s="266"/>
      <c r="AJ243" s="266"/>
      <c r="AK243" s="266"/>
      <c r="AL243" s="266"/>
      <c r="AM243" s="266"/>
      <c r="AN243" s="266"/>
      <c r="AO243" s="266"/>
      <c r="AP243" s="266"/>
      <c r="AQ243" s="266"/>
      <c r="AR243" s="266"/>
      <c r="AS243" s="266"/>
      <c r="AT243" s="266"/>
      <c r="AU243" s="266"/>
      <c r="AV243" s="266"/>
      <c r="AW243" s="266"/>
      <c r="AX243" s="266"/>
      <c r="AY243" s="266"/>
      <c r="AZ243" s="266"/>
      <c r="BA243" s="266"/>
      <c r="BB243" s="266"/>
      <c r="BC243" s="266"/>
      <c r="BD243" s="266"/>
      <c r="BE243" s="266"/>
      <c r="BF243" s="266"/>
      <c r="BG243" s="266"/>
      <c r="BH243" s="266"/>
      <c r="BI243" s="266"/>
      <c r="BJ243" s="266"/>
      <c r="BK243" s="266"/>
      <c r="BL243" s="266"/>
      <c r="BM243" s="266"/>
      <c r="BN243" s="266"/>
      <c r="BO243" s="266"/>
      <c r="BP243" s="266"/>
      <c r="BQ243" s="266"/>
      <c r="BR243" s="266"/>
      <c r="BS243" s="266"/>
      <c r="BT243" s="266"/>
      <c r="BU243" s="266"/>
      <c r="BV243" s="266"/>
      <c r="BW243" s="266"/>
      <c r="BX243" s="266"/>
      <c r="BY243" s="266"/>
      <c r="BZ243" s="266"/>
      <c r="CA243" s="266"/>
      <c r="CB243" s="266"/>
      <c r="CC243" s="266"/>
      <c r="CD243" s="266"/>
      <c r="CE243" s="266"/>
      <c r="CF243" s="266"/>
      <c r="CG243" s="266"/>
      <c r="CH243" s="266"/>
      <c r="CI243" s="266"/>
      <c r="CJ243" s="266"/>
      <c r="CK243" s="266"/>
      <c r="CL243" s="266"/>
      <c r="CM243" s="266"/>
      <c r="CN243" s="266"/>
      <c r="CO243" s="266"/>
      <c r="CP243" s="266"/>
      <c r="CQ243" s="266"/>
      <c r="CR243" s="266"/>
      <c r="CS243" s="266"/>
      <c r="CT243" s="266"/>
      <c r="CU243" s="266"/>
      <c r="CV243" s="266"/>
      <c r="CW243" s="266"/>
      <c r="CX243" s="266"/>
      <c r="CY243" s="266"/>
      <c r="CZ243" s="266"/>
      <c r="DA243" s="266"/>
      <c r="DB243" s="266"/>
      <c r="DC243" s="266"/>
      <c r="DD243" s="266"/>
      <c r="DE243" s="266"/>
      <c r="DF243" s="266"/>
      <c r="DG243" s="266"/>
      <c r="DH243" s="266"/>
      <c r="DI243" s="266"/>
      <c r="DJ243" s="266"/>
      <c r="DK243" s="266"/>
      <c r="DL243" s="266"/>
    </row>
    <row r="244" spans="1:116" x14ac:dyDescent="0.35">
      <c r="A244" s="266"/>
      <c r="B244" s="266"/>
      <c r="C244" s="266"/>
      <c r="D244" s="266"/>
      <c r="E244" s="266"/>
      <c r="F244" s="266"/>
      <c r="G244" s="266"/>
      <c r="H244" s="266"/>
      <c r="I244" s="266"/>
      <c r="J244" s="266"/>
      <c r="K244" s="266"/>
      <c r="L244" s="266"/>
      <c r="M244" s="266"/>
      <c r="N244" s="266"/>
      <c r="O244" s="266"/>
      <c r="P244" s="266"/>
      <c r="Q244" s="266"/>
      <c r="R244" s="266"/>
      <c r="S244" s="266"/>
      <c r="T244" s="266"/>
      <c r="U244" s="266"/>
      <c r="V244" s="266"/>
      <c r="W244" s="266"/>
      <c r="X244" s="266"/>
      <c r="Y244" s="266"/>
      <c r="Z244" s="266"/>
      <c r="AA244" s="266"/>
      <c r="AB244" s="266"/>
      <c r="AC244" s="266"/>
      <c r="AD244" s="266"/>
      <c r="AE244" s="266"/>
      <c r="AF244" s="266"/>
      <c r="AG244" s="266"/>
      <c r="AH244" s="266"/>
      <c r="AI244" s="266"/>
      <c r="AJ244" s="266"/>
      <c r="AK244" s="266"/>
      <c r="AL244" s="266"/>
      <c r="AM244" s="266"/>
      <c r="AN244" s="266"/>
      <c r="AO244" s="266"/>
      <c r="AP244" s="266"/>
      <c r="AQ244" s="266"/>
      <c r="AR244" s="266"/>
      <c r="AS244" s="266"/>
      <c r="AT244" s="266"/>
      <c r="AU244" s="266"/>
      <c r="AV244" s="266"/>
      <c r="AW244" s="266"/>
      <c r="AX244" s="266"/>
      <c r="AY244" s="266"/>
      <c r="AZ244" s="266"/>
      <c r="BA244" s="266"/>
      <c r="BB244" s="266"/>
      <c r="BC244" s="266"/>
      <c r="BD244" s="266"/>
      <c r="BE244" s="266"/>
      <c r="BF244" s="266"/>
      <c r="BG244" s="266"/>
      <c r="BH244" s="266"/>
      <c r="BI244" s="266"/>
      <c r="BJ244" s="266"/>
      <c r="BK244" s="266"/>
      <c r="BL244" s="266"/>
      <c r="BM244" s="266"/>
      <c r="BN244" s="266"/>
      <c r="BO244" s="266"/>
      <c r="BP244" s="266"/>
      <c r="BQ244" s="266"/>
      <c r="BR244" s="266"/>
      <c r="BS244" s="266"/>
      <c r="BT244" s="266"/>
      <c r="BU244" s="266"/>
      <c r="BV244" s="266"/>
      <c r="BW244" s="266"/>
      <c r="BX244" s="266"/>
      <c r="BY244" s="266"/>
      <c r="BZ244" s="266"/>
      <c r="CA244" s="266"/>
      <c r="CB244" s="266"/>
      <c r="CC244" s="266"/>
      <c r="CD244" s="266"/>
      <c r="CE244" s="266"/>
      <c r="CF244" s="266"/>
      <c r="CG244" s="266"/>
      <c r="CH244" s="266"/>
      <c r="CI244" s="266"/>
      <c r="CJ244" s="266"/>
      <c r="CK244" s="266"/>
      <c r="CL244" s="266"/>
      <c r="CM244" s="266"/>
      <c r="CN244" s="266"/>
      <c r="CO244" s="266"/>
      <c r="CP244" s="266"/>
      <c r="CQ244" s="266"/>
      <c r="CR244" s="266"/>
      <c r="CS244" s="266"/>
      <c r="CT244" s="266"/>
      <c r="CU244" s="266"/>
      <c r="CV244" s="266"/>
      <c r="CW244" s="266"/>
      <c r="CX244" s="266"/>
      <c r="CY244" s="266"/>
      <c r="CZ244" s="266"/>
      <c r="DA244" s="266"/>
      <c r="DB244" s="266"/>
      <c r="DC244" s="266"/>
      <c r="DD244" s="266"/>
      <c r="DE244" s="266"/>
      <c r="DF244" s="266"/>
      <c r="DG244" s="266"/>
      <c r="DH244" s="266"/>
      <c r="DI244" s="266"/>
      <c r="DJ244" s="266"/>
      <c r="DK244" s="266"/>
      <c r="DL244" s="266"/>
    </row>
    <row r="245" spans="1:116" x14ac:dyDescent="0.35">
      <c r="A245" s="266"/>
      <c r="B245" s="266"/>
      <c r="C245" s="266"/>
      <c r="D245" s="266"/>
      <c r="E245" s="266"/>
      <c r="F245" s="266"/>
      <c r="G245" s="266"/>
      <c r="H245" s="266"/>
      <c r="I245" s="266"/>
      <c r="J245" s="266"/>
      <c r="K245" s="266"/>
      <c r="L245" s="266"/>
      <c r="M245" s="266"/>
      <c r="N245" s="266"/>
      <c r="O245" s="266"/>
      <c r="P245" s="266"/>
      <c r="Q245" s="266"/>
      <c r="R245" s="266"/>
      <c r="S245" s="266"/>
      <c r="T245" s="266"/>
      <c r="U245" s="266"/>
      <c r="V245" s="266"/>
      <c r="W245" s="266"/>
      <c r="X245" s="266"/>
      <c r="Y245" s="266"/>
      <c r="Z245" s="266"/>
      <c r="AA245" s="266"/>
      <c r="AB245" s="266"/>
      <c r="AC245" s="266"/>
      <c r="AD245" s="266"/>
      <c r="AE245" s="266"/>
      <c r="AF245" s="266"/>
      <c r="AG245" s="266"/>
      <c r="AH245" s="266"/>
      <c r="AI245" s="266"/>
      <c r="AJ245" s="266"/>
      <c r="AK245" s="266"/>
      <c r="AL245" s="266"/>
      <c r="AM245" s="266"/>
      <c r="AN245" s="266"/>
      <c r="AO245" s="266"/>
      <c r="AP245" s="266"/>
      <c r="AQ245" s="266"/>
      <c r="AR245" s="266"/>
      <c r="AS245" s="266"/>
      <c r="AT245" s="266"/>
      <c r="AU245" s="266"/>
      <c r="AV245" s="266"/>
      <c r="AW245" s="266"/>
      <c r="AX245" s="266"/>
      <c r="AY245" s="266"/>
      <c r="AZ245" s="266"/>
      <c r="BA245" s="266"/>
      <c r="BB245" s="266"/>
      <c r="BC245" s="266"/>
      <c r="BD245" s="266"/>
      <c r="BE245" s="266"/>
      <c r="BF245" s="266"/>
      <c r="BG245" s="266"/>
      <c r="BH245" s="266"/>
      <c r="BI245" s="266"/>
      <c r="BJ245" s="266"/>
      <c r="BK245" s="266"/>
      <c r="BL245" s="266"/>
      <c r="BM245" s="266"/>
      <c r="BN245" s="266"/>
      <c r="BO245" s="266"/>
      <c r="BP245" s="266"/>
      <c r="BQ245" s="266"/>
      <c r="BR245" s="266"/>
      <c r="BS245" s="266"/>
      <c r="BT245" s="266"/>
      <c r="BU245" s="266"/>
      <c r="BV245" s="266"/>
      <c r="BW245" s="266"/>
      <c r="BX245" s="266"/>
      <c r="BY245" s="266"/>
      <c r="BZ245" s="266"/>
      <c r="CA245" s="266"/>
      <c r="CB245" s="266"/>
      <c r="CC245" s="266"/>
      <c r="CD245" s="266"/>
      <c r="CE245" s="266"/>
      <c r="CF245" s="266"/>
      <c r="CG245" s="266"/>
      <c r="CH245" s="266"/>
      <c r="CI245" s="266"/>
      <c r="CJ245" s="266"/>
      <c r="CK245" s="266"/>
      <c r="CL245" s="266"/>
      <c r="CM245" s="266"/>
      <c r="CN245" s="266"/>
      <c r="CO245" s="266"/>
      <c r="CP245" s="266"/>
      <c r="CQ245" s="266"/>
      <c r="CR245" s="266"/>
      <c r="CS245" s="266"/>
      <c r="CT245" s="266"/>
      <c r="CU245" s="266"/>
      <c r="CV245" s="266"/>
      <c r="CW245" s="266"/>
      <c r="CX245" s="266"/>
      <c r="CY245" s="266"/>
      <c r="CZ245" s="266"/>
      <c r="DA245" s="266"/>
      <c r="DB245" s="266"/>
      <c r="DC245" s="266"/>
      <c r="DD245" s="266"/>
      <c r="DE245" s="266"/>
      <c r="DF245" s="266"/>
      <c r="DG245" s="266"/>
      <c r="DH245" s="266"/>
      <c r="DI245" s="266"/>
      <c r="DJ245" s="266"/>
      <c r="DK245" s="266"/>
      <c r="DL245" s="266"/>
    </row>
    <row r="246" spans="1:116" x14ac:dyDescent="0.35">
      <c r="A246" s="266"/>
      <c r="B246" s="266"/>
      <c r="C246" s="266"/>
      <c r="D246" s="266"/>
      <c r="E246" s="266"/>
      <c r="F246" s="266"/>
      <c r="G246" s="266"/>
      <c r="H246" s="266"/>
      <c r="I246" s="266"/>
      <c r="J246" s="266"/>
      <c r="K246" s="266"/>
      <c r="L246" s="266"/>
      <c r="M246" s="266"/>
      <c r="N246" s="266"/>
      <c r="O246" s="266"/>
      <c r="P246" s="266"/>
      <c r="Q246" s="266"/>
      <c r="R246" s="266"/>
      <c r="S246" s="266"/>
      <c r="T246" s="266"/>
      <c r="U246" s="266"/>
      <c r="V246" s="266"/>
      <c r="W246" s="266"/>
      <c r="X246" s="266"/>
      <c r="Y246" s="266"/>
      <c r="Z246" s="266"/>
      <c r="AA246" s="266"/>
      <c r="AB246" s="266"/>
      <c r="AC246" s="266"/>
      <c r="AD246" s="266"/>
      <c r="AE246" s="266"/>
      <c r="AF246" s="266"/>
      <c r="AG246" s="266"/>
      <c r="AH246" s="266"/>
      <c r="AI246" s="266"/>
      <c r="AJ246" s="266"/>
      <c r="AK246" s="266"/>
      <c r="AL246" s="266"/>
      <c r="AM246" s="266"/>
      <c r="AN246" s="266"/>
      <c r="AO246" s="266"/>
      <c r="AP246" s="266"/>
      <c r="AQ246" s="266"/>
      <c r="AR246" s="266"/>
      <c r="AS246" s="266"/>
      <c r="AT246" s="266"/>
      <c r="AU246" s="266"/>
      <c r="AV246" s="266"/>
      <c r="AW246" s="266"/>
      <c r="AX246" s="266"/>
      <c r="AY246" s="266"/>
      <c r="AZ246" s="266"/>
      <c r="BA246" s="266"/>
      <c r="BB246" s="266"/>
      <c r="BC246" s="266"/>
      <c r="BD246" s="266"/>
      <c r="BE246" s="266"/>
      <c r="BF246" s="266"/>
      <c r="BG246" s="266"/>
      <c r="BH246" s="266"/>
      <c r="BI246" s="266"/>
      <c r="BJ246" s="266"/>
      <c r="BK246" s="266"/>
      <c r="BL246" s="266"/>
      <c r="BM246" s="266"/>
      <c r="BN246" s="266"/>
      <c r="BO246" s="266"/>
      <c r="BP246" s="266"/>
      <c r="BQ246" s="266"/>
      <c r="BR246" s="266"/>
      <c r="BS246" s="266"/>
      <c r="BT246" s="266"/>
      <c r="BU246" s="266"/>
      <c r="BV246" s="266"/>
      <c r="BW246" s="266"/>
      <c r="BX246" s="266"/>
      <c r="BY246" s="266"/>
      <c r="BZ246" s="266"/>
      <c r="CA246" s="266"/>
      <c r="CB246" s="266"/>
      <c r="CC246" s="266"/>
      <c r="CD246" s="266"/>
      <c r="CE246" s="266"/>
      <c r="CF246" s="266"/>
      <c r="CG246" s="266"/>
      <c r="CH246" s="266"/>
      <c r="CI246" s="266"/>
      <c r="CJ246" s="266"/>
      <c r="CK246" s="266"/>
      <c r="CL246" s="266"/>
      <c r="CM246" s="266"/>
      <c r="CN246" s="266"/>
      <c r="CO246" s="266"/>
      <c r="CP246" s="266"/>
      <c r="CQ246" s="266"/>
      <c r="CR246" s="266"/>
      <c r="CS246" s="266"/>
      <c r="CT246" s="266"/>
      <c r="CU246" s="266"/>
      <c r="CV246" s="266"/>
      <c r="CW246" s="266"/>
      <c r="CX246" s="266"/>
      <c r="CY246" s="266"/>
      <c r="CZ246" s="266"/>
      <c r="DA246" s="266"/>
      <c r="DB246" s="266"/>
      <c r="DC246" s="266"/>
      <c r="DD246" s="266"/>
      <c r="DE246" s="266"/>
      <c r="DF246" s="266"/>
      <c r="DG246" s="266"/>
      <c r="DH246" s="266"/>
      <c r="DI246" s="266"/>
      <c r="DJ246" s="266"/>
      <c r="DK246" s="266"/>
      <c r="DL246" s="266"/>
    </row>
    <row r="247" spans="1:116" x14ac:dyDescent="0.35">
      <c r="A247" s="266"/>
      <c r="B247" s="266"/>
      <c r="C247" s="266"/>
      <c r="D247" s="266"/>
      <c r="E247" s="266"/>
      <c r="F247" s="266"/>
      <c r="G247" s="266"/>
      <c r="H247" s="266"/>
      <c r="I247" s="266"/>
      <c r="J247" s="266"/>
      <c r="K247" s="266"/>
      <c r="L247" s="266"/>
      <c r="M247" s="266"/>
      <c r="N247" s="266"/>
      <c r="O247" s="266"/>
      <c r="P247" s="266"/>
      <c r="Q247" s="266"/>
      <c r="R247" s="266"/>
      <c r="S247" s="266"/>
      <c r="T247" s="266"/>
      <c r="U247" s="266"/>
      <c r="V247" s="266"/>
      <c r="W247" s="266"/>
      <c r="X247" s="266"/>
      <c r="Y247" s="266"/>
      <c r="Z247" s="266"/>
      <c r="AA247" s="266"/>
      <c r="AB247" s="266"/>
      <c r="AC247" s="266"/>
      <c r="AD247" s="266"/>
      <c r="AE247" s="266"/>
      <c r="AF247" s="266"/>
      <c r="AG247" s="266"/>
      <c r="AH247" s="266"/>
      <c r="AI247" s="266"/>
      <c r="AJ247" s="266"/>
      <c r="AK247" s="266"/>
      <c r="AL247" s="266"/>
      <c r="AM247" s="266"/>
      <c r="AN247" s="266"/>
      <c r="AO247" s="266"/>
      <c r="AP247" s="266"/>
      <c r="AQ247" s="266"/>
      <c r="AR247" s="266"/>
      <c r="AS247" s="266"/>
      <c r="AT247" s="266"/>
      <c r="AU247" s="266"/>
      <c r="AV247" s="266"/>
      <c r="AW247" s="266"/>
      <c r="AX247" s="266"/>
      <c r="AY247" s="266"/>
      <c r="AZ247" s="266"/>
      <c r="BA247" s="266"/>
      <c r="BB247" s="266"/>
      <c r="BC247" s="266"/>
      <c r="BD247" s="266"/>
      <c r="BE247" s="266"/>
      <c r="BF247" s="266"/>
      <c r="BG247" s="266"/>
      <c r="BH247" s="266"/>
      <c r="BI247" s="266"/>
      <c r="BJ247" s="266"/>
      <c r="BK247" s="266"/>
      <c r="BL247" s="266"/>
      <c r="BM247" s="266"/>
      <c r="BN247" s="266"/>
      <c r="BO247" s="266"/>
      <c r="BP247" s="266"/>
      <c r="BQ247" s="266"/>
      <c r="BR247" s="266"/>
      <c r="BS247" s="266"/>
      <c r="BT247" s="266"/>
      <c r="BU247" s="266"/>
      <c r="BV247" s="266"/>
      <c r="BW247" s="266"/>
      <c r="BX247" s="266"/>
      <c r="BY247" s="266"/>
      <c r="BZ247" s="266"/>
      <c r="CA247" s="266"/>
      <c r="CB247" s="266"/>
      <c r="CC247" s="266"/>
      <c r="CD247" s="266"/>
      <c r="CE247" s="266"/>
      <c r="CF247" s="266"/>
      <c r="CG247" s="266"/>
      <c r="CH247" s="266"/>
      <c r="CI247" s="266"/>
      <c r="CJ247" s="266"/>
      <c r="CK247" s="266"/>
      <c r="CL247" s="266"/>
      <c r="CM247" s="266"/>
      <c r="CN247" s="266"/>
      <c r="CO247" s="266"/>
      <c r="CP247" s="266"/>
      <c r="CQ247" s="266"/>
      <c r="CR247" s="266"/>
      <c r="CS247" s="266"/>
      <c r="CT247" s="266"/>
      <c r="CU247" s="266"/>
      <c r="CV247" s="266"/>
      <c r="CW247" s="266"/>
      <c r="CX247" s="266"/>
      <c r="CY247" s="266"/>
      <c r="CZ247" s="266"/>
      <c r="DA247" s="266"/>
      <c r="DB247" s="266"/>
      <c r="DC247" s="266"/>
      <c r="DD247" s="266"/>
      <c r="DE247" s="266"/>
      <c r="DF247" s="266"/>
      <c r="DG247" s="266"/>
      <c r="DH247" s="266"/>
      <c r="DI247" s="266"/>
      <c r="DJ247" s="266"/>
      <c r="DK247" s="266"/>
      <c r="DL247" s="266"/>
    </row>
    <row r="248" spans="1:116" x14ac:dyDescent="0.35">
      <c r="A248" s="266"/>
      <c r="B248" s="266"/>
      <c r="C248" s="266"/>
      <c r="D248" s="266"/>
      <c r="E248" s="266"/>
      <c r="F248" s="266"/>
      <c r="G248" s="266"/>
      <c r="H248" s="266"/>
      <c r="I248" s="266"/>
      <c r="J248" s="266"/>
      <c r="K248" s="266"/>
      <c r="L248" s="266"/>
      <c r="M248" s="266"/>
      <c r="N248" s="266"/>
      <c r="O248" s="266"/>
      <c r="P248" s="266"/>
      <c r="Q248" s="266"/>
      <c r="R248" s="266"/>
      <c r="S248" s="266"/>
      <c r="T248" s="266"/>
      <c r="U248" s="266"/>
      <c r="V248" s="266"/>
      <c r="W248" s="266"/>
      <c r="X248" s="266"/>
      <c r="Y248" s="266"/>
      <c r="Z248" s="266"/>
      <c r="AA248" s="266"/>
      <c r="AB248" s="266"/>
      <c r="AC248" s="266"/>
      <c r="AD248" s="266"/>
      <c r="AE248" s="266"/>
      <c r="AF248" s="266"/>
      <c r="AG248" s="266"/>
      <c r="AH248" s="266"/>
      <c r="AI248" s="266"/>
      <c r="AJ248" s="266"/>
      <c r="AK248" s="266"/>
      <c r="AL248" s="266"/>
      <c r="AM248" s="266"/>
      <c r="AN248" s="266"/>
      <c r="AO248" s="266"/>
      <c r="AP248" s="266"/>
      <c r="AQ248" s="266"/>
      <c r="AR248" s="266"/>
      <c r="AS248" s="266"/>
      <c r="AT248" s="266"/>
      <c r="AU248" s="266"/>
      <c r="AV248" s="266"/>
      <c r="AW248" s="266"/>
      <c r="AX248" s="266"/>
      <c r="AY248" s="266"/>
      <c r="AZ248" s="266"/>
      <c r="BA248" s="266"/>
      <c r="BB248" s="266"/>
      <c r="BC248" s="266"/>
      <c r="BD248" s="266"/>
      <c r="BE248" s="266"/>
      <c r="BF248" s="266"/>
      <c r="BG248" s="266"/>
      <c r="BH248" s="266"/>
      <c r="BI248" s="266"/>
      <c r="BJ248" s="266"/>
      <c r="BK248" s="266"/>
      <c r="BL248" s="266"/>
      <c r="BM248" s="266"/>
      <c r="BN248" s="266"/>
      <c r="BO248" s="266"/>
      <c r="BP248" s="266"/>
      <c r="BQ248" s="266"/>
      <c r="BR248" s="266"/>
      <c r="BS248" s="266"/>
      <c r="BT248" s="266"/>
      <c r="BU248" s="266"/>
      <c r="BV248" s="266"/>
      <c r="BW248" s="266"/>
      <c r="BX248" s="266"/>
      <c r="BY248" s="266"/>
      <c r="BZ248" s="266"/>
      <c r="CA248" s="266"/>
      <c r="CB248" s="266"/>
      <c r="CC248" s="266"/>
      <c r="CD248" s="266"/>
      <c r="CE248" s="266"/>
      <c r="CF248" s="266"/>
      <c r="CG248" s="266"/>
      <c r="CH248" s="266"/>
      <c r="CI248" s="266"/>
      <c r="CJ248" s="266"/>
      <c r="CK248" s="266"/>
      <c r="CL248" s="266"/>
      <c r="CM248" s="266"/>
      <c r="CN248" s="266"/>
      <c r="CO248" s="266"/>
      <c r="CP248" s="266"/>
      <c r="CQ248" s="266"/>
      <c r="CR248" s="266"/>
      <c r="CS248" s="266"/>
      <c r="CT248" s="266"/>
      <c r="CU248" s="266"/>
      <c r="CV248" s="266"/>
      <c r="CW248" s="266"/>
      <c r="CX248" s="266"/>
      <c r="CY248" s="266"/>
      <c r="CZ248" s="266"/>
      <c r="DA248" s="266"/>
      <c r="DB248" s="266"/>
      <c r="DC248" s="266"/>
      <c r="DD248" s="266"/>
      <c r="DE248" s="266"/>
      <c r="DF248" s="266"/>
      <c r="DG248" s="266"/>
      <c r="DH248" s="266"/>
      <c r="DI248" s="266"/>
      <c r="DJ248" s="266"/>
      <c r="DK248" s="266"/>
      <c r="DL248" s="266"/>
    </row>
    <row r="249" spans="1:116" x14ac:dyDescent="0.35">
      <c r="A249" s="266"/>
      <c r="B249" s="266"/>
      <c r="C249" s="266"/>
      <c r="D249" s="266"/>
      <c r="E249" s="266"/>
      <c r="F249" s="266"/>
      <c r="G249" s="266"/>
      <c r="H249" s="266"/>
      <c r="I249" s="266"/>
      <c r="J249" s="266"/>
      <c r="K249" s="266"/>
      <c r="L249" s="266"/>
      <c r="M249" s="266"/>
      <c r="N249" s="266"/>
      <c r="O249" s="266"/>
      <c r="P249" s="266"/>
      <c r="Q249" s="266"/>
      <c r="R249" s="266"/>
      <c r="S249" s="266"/>
      <c r="T249" s="266"/>
      <c r="U249" s="266"/>
      <c r="V249" s="266"/>
      <c r="W249" s="266"/>
      <c r="X249" s="266"/>
      <c r="Y249" s="266"/>
      <c r="Z249" s="266"/>
      <c r="AA249" s="266"/>
      <c r="AB249" s="266"/>
      <c r="AC249" s="266"/>
      <c r="AD249" s="266"/>
      <c r="AE249" s="266"/>
      <c r="AF249" s="266"/>
      <c r="AG249" s="266"/>
      <c r="AH249" s="266"/>
      <c r="AI249" s="266"/>
      <c r="AJ249" s="266"/>
      <c r="AK249" s="266"/>
      <c r="AL249" s="266"/>
      <c r="AM249" s="266"/>
      <c r="AN249" s="266"/>
      <c r="AO249" s="266"/>
      <c r="AP249" s="266"/>
      <c r="AQ249" s="266"/>
      <c r="AR249" s="266"/>
      <c r="AS249" s="266"/>
      <c r="AT249" s="266"/>
      <c r="AU249" s="266"/>
      <c r="AV249" s="266"/>
      <c r="AW249" s="266"/>
      <c r="AX249" s="266"/>
      <c r="AY249" s="266"/>
      <c r="AZ249" s="266"/>
      <c r="BA249" s="266"/>
      <c r="BB249" s="266"/>
      <c r="BC249" s="266"/>
      <c r="BD249" s="266"/>
      <c r="BE249" s="266"/>
      <c r="BF249" s="266"/>
      <c r="BG249" s="266"/>
      <c r="BH249" s="266"/>
      <c r="BI249" s="266"/>
      <c r="BJ249" s="266"/>
      <c r="BK249" s="266"/>
      <c r="BL249" s="266"/>
      <c r="BM249" s="266"/>
      <c r="BN249" s="266"/>
      <c r="BO249" s="266"/>
      <c r="BP249" s="266"/>
      <c r="BQ249" s="266"/>
      <c r="BR249" s="266"/>
      <c r="BS249" s="266"/>
      <c r="BT249" s="266"/>
      <c r="BU249" s="266"/>
      <c r="BV249" s="266"/>
      <c r="BW249" s="266"/>
      <c r="BX249" s="266"/>
      <c r="BY249" s="266"/>
      <c r="BZ249" s="266"/>
      <c r="CA249" s="266"/>
      <c r="CB249" s="266"/>
      <c r="CC249" s="266"/>
      <c r="CD249" s="266"/>
      <c r="CE249" s="266"/>
      <c r="CF249" s="266"/>
      <c r="CG249" s="266"/>
      <c r="CH249" s="266"/>
      <c r="CI249" s="266"/>
      <c r="CJ249" s="266"/>
      <c r="CK249" s="266"/>
      <c r="CL249" s="266"/>
      <c r="CM249" s="266"/>
      <c r="CN249" s="266"/>
      <c r="CO249" s="266"/>
      <c r="CP249" s="266"/>
      <c r="CQ249" s="266"/>
      <c r="CR249" s="266"/>
      <c r="CS249" s="266"/>
      <c r="CT249" s="266"/>
      <c r="CU249" s="266"/>
      <c r="CV249" s="266"/>
      <c r="CW249" s="266"/>
      <c r="CX249" s="266"/>
      <c r="CY249" s="266"/>
      <c r="CZ249" s="266"/>
      <c r="DA249" s="266"/>
      <c r="DB249" s="266"/>
      <c r="DC249" s="266"/>
      <c r="DD249" s="266"/>
      <c r="DE249" s="266"/>
      <c r="DF249" s="266"/>
      <c r="DG249" s="266"/>
      <c r="DH249" s="266"/>
      <c r="DI249" s="266"/>
      <c r="DJ249" s="266"/>
      <c r="DK249" s="266"/>
      <c r="DL249" s="266"/>
    </row>
    <row r="250" spans="1:116" x14ac:dyDescent="0.35">
      <c r="A250" s="266"/>
      <c r="B250" s="266"/>
      <c r="C250" s="266"/>
      <c r="D250" s="266"/>
      <c r="E250" s="266"/>
      <c r="F250" s="266"/>
      <c r="G250" s="266"/>
      <c r="H250" s="266"/>
      <c r="I250" s="266"/>
      <c r="J250" s="266"/>
      <c r="K250" s="266"/>
      <c r="L250" s="266"/>
      <c r="M250" s="266"/>
      <c r="N250" s="266"/>
      <c r="O250" s="266"/>
      <c r="P250" s="266"/>
      <c r="Q250" s="266"/>
      <c r="R250" s="266"/>
      <c r="S250" s="266"/>
      <c r="T250" s="266"/>
      <c r="U250" s="266"/>
      <c r="V250" s="266"/>
      <c r="W250" s="266"/>
      <c r="X250" s="266"/>
      <c r="Y250" s="266"/>
      <c r="Z250" s="266"/>
      <c r="AA250" s="266"/>
      <c r="AB250" s="266"/>
      <c r="AC250" s="266"/>
      <c r="AD250" s="266"/>
      <c r="AE250" s="266"/>
      <c r="AF250" s="266"/>
      <c r="AG250" s="266"/>
      <c r="AH250" s="266"/>
      <c r="AI250" s="266"/>
      <c r="AJ250" s="266"/>
      <c r="AK250" s="266"/>
      <c r="AL250" s="266"/>
      <c r="AM250" s="266"/>
      <c r="AN250" s="266"/>
      <c r="AO250" s="266"/>
      <c r="AP250" s="266"/>
      <c r="AQ250" s="266"/>
      <c r="AR250" s="266"/>
      <c r="AS250" s="266"/>
      <c r="AT250" s="266"/>
      <c r="AU250" s="266"/>
      <c r="AV250" s="266"/>
      <c r="AW250" s="266"/>
      <c r="AX250" s="266"/>
      <c r="AY250" s="266"/>
      <c r="AZ250" s="266"/>
      <c r="BA250" s="266"/>
      <c r="BB250" s="266"/>
      <c r="BC250" s="266"/>
      <c r="BD250" s="266"/>
      <c r="BE250" s="266"/>
      <c r="BF250" s="266"/>
      <c r="BG250" s="266"/>
      <c r="BH250" s="266"/>
      <c r="BI250" s="266"/>
      <c r="BJ250" s="266"/>
      <c r="BK250" s="266"/>
      <c r="BL250" s="266"/>
      <c r="BM250" s="266"/>
      <c r="BN250" s="266"/>
      <c r="BO250" s="266"/>
      <c r="BP250" s="266"/>
      <c r="BQ250" s="266"/>
      <c r="BR250" s="266"/>
      <c r="BS250" s="266"/>
      <c r="BT250" s="266"/>
      <c r="BU250" s="266"/>
      <c r="BV250" s="266"/>
      <c r="BW250" s="266"/>
      <c r="BX250" s="266"/>
      <c r="BY250" s="266"/>
      <c r="BZ250" s="266"/>
      <c r="CA250" s="266"/>
      <c r="CB250" s="266"/>
      <c r="CC250" s="266"/>
      <c r="CD250" s="266"/>
      <c r="CE250" s="266"/>
      <c r="CF250" s="266"/>
      <c r="CG250" s="266"/>
      <c r="CH250" s="266"/>
      <c r="CI250" s="266"/>
      <c r="CJ250" s="266"/>
      <c r="CK250" s="266"/>
      <c r="CL250" s="266"/>
      <c r="CM250" s="266"/>
      <c r="CN250" s="266"/>
      <c r="CO250" s="266"/>
      <c r="CP250" s="266"/>
      <c r="CQ250" s="266"/>
      <c r="CR250" s="266"/>
      <c r="CS250" s="266"/>
      <c r="CT250" s="266"/>
      <c r="CU250" s="266"/>
      <c r="CV250" s="266"/>
      <c r="CW250" s="266"/>
      <c r="CX250" s="266"/>
      <c r="CY250" s="266"/>
      <c r="CZ250" s="266"/>
      <c r="DA250" s="266"/>
      <c r="DB250" s="266"/>
      <c r="DC250" s="266"/>
      <c r="DD250" s="266"/>
      <c r="DE250" s="266"/>
      <c r="DF250" s="266"/>
      <c r="DG250" s="266"/>
      <c r="DH250" s="266"/>
      <c r="DI250" s="266"/>
      <c r="DJ250" s="266"/>
      <c r="DK250" s="266"/>
      <c r="DL250" s="266"/>
    </row>
    <row r="251" spans="1:116" x14ac:dyDescent="0.35">
      <c r="A251" s="266"/>
      <c r="B251" s="266"/>
      <c r="C251" s="266"/>
      <c r="D251" s="266"/>
      <c r="E251" s="266"/>
      <c r="F251" s="266"/>
      <c r="G251" s="266"/>
      <c r="H251" s="266"/>
      <c r="I251" s="266"/>
      <c r="J251" s="266"/>
      <c r="K251" s="266"/>
      <c r="L251" s="266"/>
      <c r="M251" s="266"/>
      <c r="N251" s="266"/>
      <c r="O251" s="266"/>
      <c r="P251" s="266"/>
      <c r="Q251" s="266"/>
      <c r="R251" s="266"/>
      <c r="S251" s="266"/>
      <c r="T251" s="266"/>
      <c r="U251" s="266"/>
      <c r="V251" s="266"/>
      <c r="W251" s="266"/>
      <c r="X251" s="266"/>
      <c r="Y251" s="266"/>
      <c r="Z251" s="266"/>
      <c r="AA251" s="266"/>
      <c r="AB251" s="266"/>
      <c r="AC251" s="266"/>
      <c r="AD251" s="266"/>
      <c r="AE251" s="266"/>
      <c r="AF251" s="266"/>
      <c r="AG251" s="266"/>
      <c r="AH251" s="266"/>
      <c r="AI251" s="266"/>
      <c r="AJ251" s="266"/>
      <c r="AK251" s="266"/>
      <c r="AL251" s="266"/>
      <c r="AM251" s="266"/>
      <c r="AN251" s="266"/>
      <c r="AO251" s="266"/>
      <c r="AP251" s="266"/>
      <c r="AQ251" s="266"/>
      <c r="AR251" s="266"/>
      <c r="AS251" s="266"/>
      <c r="AT251" s="266"/>
      <c r="AU251" s="266"/>
      <c r="AV251" s="266"/>
      <c r="AW251" s="266"/>
      <c r="AX251" s="266"/>
      <c r="AY251" s="266"/>
      <c r="AZ251" s="266"/>
      <c r="BA251" s="266"/>
      <c r="BB251" s="266"/>
      <c r="BC251" s="266"/>
      <c r="BD251" s="266"/>
      <c r="BE251" s="266"/>
      <c r="BF251" s="266"/>
      <c r="BG251" s="266"/>
      <c r="BH251" s="266"/>
      <c r="BI251" s="266"/>
      <c r="BJ251" s="266"/>
      <c r="BK251" s="266"/>
      <c r="BL251" s="266"/>
      <c r="BM251" s="266"/>
      <c r="BN251" s="266"/>
      <c r="BO251" s="266"/>
      <c r="BP251" s="266"/>
      <c r="BQ251" s="266"/>
      <c r="BR251" s="266"/>
      <c r="BS251" s="266"/>
      <c r="BT251" s="266"/>
      <c r="BU251" s="266"/>
      <c r="BV251" s="266"/>
      <c r="BW251" s="266"/>
      <c r="BX251" s="266"/>
      <c r="BY251" s="266"/>
      <c r="BZ251" s="266"/>
      <c r="CA251" s="266"/>
      <c r="CB251" s="266"/>
      <c r="CC251" s="266"/>
      <c r="CD251" s="266"/>
      <c r="CE251" s="266"/>
      <c r="CF251" s="266"/>
      <c r="CG251" s="266"/>
      <c r="CH251" s="266"/>
      <c r="CI251" s="266"/>
      <c r="CJ251" s="266"/>
      <c r="CK251" s="266"/>
      <c r="CL251" s="266"/>
      <c r="CM251" s="266"/>
      <c r="CN251" s="266"/>
      <c r="CO251" s="266"/>
      <c r="CP251" s="266"/>
      <c r="CQ251" s="266"/>
      <c r="CR251" s="266"/>
      <c r="CS251" s="266"/>
      <c r="CT251" s="266"/>
      <c r="CU251" s="266"/>
      <c r="CV251" s="266"/>
      <c r="CW251" s="266"/>
      <c r="CX251" s="266"/>
      <c r="CY251" s="266"/>
      <c r="CZ251" s="266"/>
      <c r="DA251" s="266"/>
      <c r="DB251" s="266"/>
      <c r="DC251" s="266"/>
      <c r="DD251" s="266"/>
      <c r="DE251" s="266"/>
      <c r="DF251" s="266"/>
      <c r="DG251" s="266"/>
      <c r="DH251" s="266"/>
      <c r="DI251" s="266"/>
      <c r="DJ251" s="266"/>
      <c r="DK251" s="266"/>
      <c r="DL251" s="266"/>
    </row>
    <row r="252" spans="1:116" x14ac:dyDescent="0.35">
      <c r="A252" s="266"/>
      <c r="B252" s="266"/>
      <c r="C252" s="266"/>
      <c r="D252" s="266"/>
      <c r="E252" s="266"/>
      <c r="F252" s="266"/>
      <c r="G252" s="266"/>
      <c r="H252" s="266"/>
      <c r="I252" s="266"/>
      <c r="J252" s="266"/>
      <c r="K252" s="266"/>
      <c r="L252" s="266"/>
      <c r="M252" s="266"/>
      <c r="N252" s="266"/>
      <c r="O252" s="266"/>
      <c r="P252" s="266"/>
      <c r="Q252" s="266"/>
      <c r="R252" s="266"/>
      <c r="S252" s="266"/>
      <c r="T252" s="266"/>
      <c r="U252" s="266"/>
      <c r="V252" s="266"/>
      <c r="W252" s="266"/>
      <c r="X252" s="266"/>
      <c r="Y252" s="266"/>
      <c r="Z252" s="266"/>
      <c r="AA252" s="266"/>
      <c r="AB252" s="266"/>
      <c r="AC252" s="266"/>
      <c r="AD252" s="266"/>
      <c r="AE252" s="266"/>
      <c r="AF252" s="266"/>
      <c r="AG252" s="266"/>
      <c r="AH252" s="266"/>
      <c r="AI252" s="266"/>
      <c r="AJ252" s="266"/>
      <c r="AK252" s="266"/>
      <c r="AL252" s="266"/>
      <c r="AM252" s="266"/>
      <c r="AN252" s="266"/>
      <c r="AO252" s="266"/>
      <c r="AP252" s="266"/>
      <c r="AQ252" s="266"/>
      <c r="AR252" s="266"/>
      <c r="AS252" s="266"/>
      <c r="AT252" s="266"/>
      <c r="AU252" s="266"/>
      <c r="AV252" s="266"/>
      <c r="AW252" s="266"/>
      <c r="AX252" s="266"/>
      <c r="AY252" s="266"/>
      <c r="AZ252" s="266"/>
      <c r="BA252" s="266"/>
      <c r="BB252" s="266"/>
      <c r="BC252" s="266"/>
      <c r="BD252" s="266"/>
      <c r="BE252" s="266"/>
      <c r="BF252" s="266"/>
      <c r="BG252" s="266"/>
      <c r="BH252" s="266"/>
      <c r="BI252" s="266"/>
      <c r="BJ252" s="266"/>
      <c r="BK252" s="266"/>
      <c r="BL252" s="266"/>
      <c r="BM252" s="266"/>
      <c r="BN252" s="266"/>
      <c r="BO252" s="266"/>
      <c r="BP252" s="266"/>
      <c r="BQ252" s="266"/>
      <c r="BR252" s="266"/>
      <c r="BS252" s="266"/>
      <c r="BT252" s="266"/>
      <c r="BU252" s="266"/>
      <c r="BV252" s="266"/>
      <c r="BW252" s="266"/>
      <c r="BX252" s="266"/>
      <c r="BY252" s="266"/>
      <c r="BZ252" s="266"/>
      <c r="CA252" s="266"/>
      <c r="CB252" s="266"/>
      <c r="CC252" s="266"/>
      <c r="CD252" s="266"/>
      <c r="CE252" s="266"/>
      <c r="CF252" s="266"/>
      <c r="CG252" s="266"/>
      <c r="CH252" s="266"/>
      <c r="CI252" s="266"/>
      <c r="CJ252" s="266"/>
      <c r="CK252" s="266"/>
      <c r="CL252" s="266"/>
      <c r="CM252" s="266"/>
      <c r="CN252" s="266"/>
      <c r="CO252" s="266"/>
      <c r="CP252" s="266"/>
      <c r="CQ252" s="266"/>
      <c r="CR252" s="266"/>
      <c r="CS252" s="266"/>
      <c r="CT252" s="266"/>
      <c r="CU252" s="266"/>
      <c r="CV252" s="266"/>
      <c r="CW252" s="266"/>
      <c r="CX252" s="266"/>
      <c r="CY252" s="266"/>
      <c r="CZ252" s="266"/>
      <c r="DA252" s="266"/>
      <c r="DB252" s="266"/>
      <c r="DC252" s="266"/>
      <c r="DD252" s="266"/>
      <c r="DE252" s="266"/>
      <c r="DF252" s="266"/>
      <c r="DG252" s="266"/>
      <c r="DH252" s="266"/>
      <c r="DI252" s="266"/>
      <c r="DJ252" s="266"/>
      <c r="DK252" s="266"/>
      <c r="DL252" s="266"/>
    </row>
    <row r="253" spans="1:116" x14ac:dyDescent="0.35">
      <c r="A253" s="266"/>
      <c r="B253" s="266"/>
      <c r="C253" s="266"/>
      <c r="D253" s="266"/>
      <c r="E253" s="266"/>
      <c r="F253" s="266"/>
      <c r="G253" s="266"/>
      <c r="H253" s="266"/>
      <c r="I253" s="266"/>
      <c r="J253" s="266"/>
      <c r="K253" s="266"/>
      <c r="L253" s="266"/>
      <c r="M253" s="266"/>
      <c r="N253" s="266"/>
      <c r="O253" s="266"/>
      <c r="P253" s="266"/>
      <c r="Q253" s="266"/>
      <c r="R253" s="266"/>
      <c r="S253" s="266"/>
      <c r="T253" s="266"/>
      <c r="U253" s="266"/>
      <c r="V253" s="266"/>
      <c r="W253" s="266"/>
      <c r="X253" s="266"/>
      <c r="Y253" s="266"/>
      <c r="Z253" s="266"/>
      <c r="AA253" s="266"/>
      <c r="AB253" s="266"/>
      <c r="AC253" s="266"/>
      <c r="AD253" s="266"/>
      <c r="AE253" s="266"/>
      <c r="AF253" s="266"/>
      <c r="AG253" s="266"/>
      <c r="AH253" s="266"/>
      <c r="AI253" s="266"/>
      <c r="AJ253" s="266"/>
      <c r="AK253" s="266"/>
      <c r="AL253" s="266"/>
      <c r="AM253" s="266"/>
      <c r="AN253" s="266"/>
      <c r="AO253" s="266"/>
      <c r="AP253" s="266"/>
      <c r="AQ253" s="266"/>
      <c r="AR253" s="266"/>
      <c r="AS253" s="266"/>
      <c r="AT253" s="266"/>
      <c r="AU253" s="266"/>
      <c r="AV253" s="266"/>
      <c r="AW253" s="266"/>
      <c r="AX253" s="266"/>
      <c r="AY253" s="266"/>
      <c r="AZ253" s="266"/>
      <c r="BA253" s="266"/>
      <c r="BB253" s="266"/>
      <c r="BC253" s="266"/>
      <c r="BD253" s="266"/>
      <c r="BE253" s="266"/>
      <c r="BF253" s="266"/>
      <c r="BG253" s="266"/>
      <c r="BH253" s="266"/>
      <c r="BI253" s="266"/>
      <c r="BJ253" s="266"/>
      <c r="BK253" s="266"/>
      <c r="BL253" s="266"/>
      <c r="BM253" s="266"/>
      <c r="BN253" s="266"/>
      <c r="BO253" s="266"/>
      <c r="BP253" s="266"/>
      <c r="BQ253" s="266"/>
      <c r="BR253" s="266"/>
      <c r="BS253" s="266"/>
      <c r="BT253" s="266"/>
      <c r="BU253" s="266"/>
      <c r="BV253" s="266"/>
      <c r="BW253" s="266"/>
      <c r="BX253" s="266"/>
      <c r="BY253" s="266"/>
      <c r="BZ253" s="266"/>
      <c r="CA253" s="266"/>
      <c r="CB253" s="266"/>
      <c r="CC253" s="266"/>
      <c r="CD253" s="266"/>
      <c r="CE253" s="266"/>
      <c r="CF253" s="266"/>
      <c r="CG253" s="266"/>
      <c r="CH253" s="266"/>
      <c r="CI253" s="266"/>
      <c r="CJ253" s="266"/>
      <c r="CK253" s="266"/>
      <c r="CL253" s="266"/>
      <c r="CM253" s="266"/>
      <c r="CN253" s="266"/>
      <c r="CO253" s="266"/>
      <c r="CP253" s="266"/>
      <c r="CQ253" s="266"/>
      <c r="CR253" s="266"/>
      <c r="CS253" s="266"/>
      <c r="CT253" s="266"/>
      <c r="CU253" s="266"/>
      <c r="CV253" s="266"/>
      <c r="CW253" s="266"/>
      <c r="CX253" s="266"/>
      <c r="CY253" s="266"/>
      <c r="CZ253" s="266"/>
      <c r="DA253" s="266"/>
      <c r="DB253" s="266"/>
      <c r="DC253" s="266"/>
      <c r="DD253" s="266"/>
      <c r="DE253" s="266"/>
      <c r="DF253" s="266"/>
      <c r="DG253" s="266"/>
      <c r="DH253" s="266"/>
      <c r="DI253" s="266"/>
      <c r="DJ253" s="266"/>
      <c r="DK253" s="266"/>
      <c r="DL253" s="266"/>
    </row>
    <row r="254" spans="1:116" x14ac:dyDescent="0.35">
      <c r="A254" s="266"/>
      <c r="B254" s="266"/>
      <c r="C254" s="266"/>
      <c r="D254" s="266"/>
      <c r="E254" s="266"/>
      <c r="F254" s="266"/>
      <c r="G254" s="266"/>
      <c r="H254" s="266"/>
      <c r="I254" s="266"/>
      <c r="J254" s="266"/>
      <c r="K254" s="266"/>
      <c r="L254" s="266"/>
      <c r="M254" s="266"/>
      <c r="N254" s="266"/>
      <c r="O254" s="266"/>
      <c r="P254" s="266"/>
      <c r="Q254" s="266"/>
      <c r="R254" s="266"/>
      <c r="S254" s="266"/>
      <c r="T254" s="266"/>
      <c r="U254" s="266"/>
      <c r="V254" s="266"/>
      <c r="W254" s="266"/>
      <c r="X254" s="266"/>
      <c r="Y254" s="266"/>
      <c r="Z254" s="266"/>
      <c r="AA254" s="266"/>
      <c r="AB254" s="266"/>
      <c r="AC254" s="266"/>
      <c r="AD254" s="266"/>
      <c r="AE254" s="266"/>
      <c r="AF254" s="266"/>
      <c r="AG254" s="266"/>
      <c r="AH254" s="266"/>
      <c r="AI254" s="266"/>
      <c r="AJ254" s="266"/>
      <c r="AK254" s="266"/>
      <c r="AL254" s="266"/>
      <c r="AM254" s="266"/>
      <c r="AN254" s="266"/>
      <c r="AO254" s="266"/>
      <c r="AP254" s="266"/>
      <c r="AQ254" s="266"/>
      <c r="AR254" s="266"/>
      <c r="AS254" s="266"/>
      <c r="AT254" s="266"/>
      <c r="AU254" s="266"/>
      <c r="AV254" s="266"/>
      <c r="AW254" s="266"/>
      <c r="AX254" s="266"/>
      <c r="AY254" s="266"/>
      <c r="AZ254" s="266"/>
      <c r="BA254" s="266"/>
      <c r="BB254" s="266"/>
      <c r="BC254" s="266"/>
      <c r="BD254" s="266"/>
      <c r="BE254" s="266"/>
      <c r="BF254" s="266"/>
      <c r="BG254" s="266"/>
      <c r="BH254" s="266"/>
      <c r="BI254" s="266"/>
      <c r="BJ254" s="266"/>
      <c r="BK254" s="266"/>
      <c r="BL254" s="266"/>
      <c r="BM254" s="266"/>
      <c r="BN254" s="266"/>
      <c r="BO254" s="266"/>
      <c r="BP254" s="266"/>
      <c r="BQ254" s="266"/>
      <c r="BR254" s="266"/>
      <c r="BS254" s="266"/>
      <c r="BT254" s="266"/>
      <c r="BU254" s="266"/>
      <c r="BV254" s="266"/>
      <c r="BW254" s="266"/>
      <c r="BX254" s="266"/>
      <c r="BY254" s="266"/>
      <c r="BZ254" s="266"/>
      <c r="CA254" s="266"/>
      <c r="CB254" s="266"/>
      <c r="CC254" s="266"/>
      <c r="CD254" s="266"/>
      <c r="CE254" s="266"/>
      <c r="CF254" s="266"/>
      <c r="CG254" s="266"/>
      <c r="CH254" s="266"/>
      <c r="CI254" s="266"/>
      <c r="CJ254" s="266"/>
      <c r="CK254" s="266"/>
      <c r="CL254" s="266"/>
      <c r="CM254" s="266"/>
      <c r="CN254" s="266"/>
      <c r="CO254" s="266"/>
      <c r="CP254" s="266"/>
      <c r="CQ254" s="266"/>
      <c r="CR254" s="266"/>
      <c r="CS254" s="266"/>
      <c r="CT254" s="266"/>
      <c r="CU254" s="266"/>
      <c r="CV254" s="266"/>
      <c r="CW254" s="266"/>
      <c r="CX254" s="266"/>
      <c r="CY254" s="266"/>
      <c r="CZ254" s="266"/>
      <c r="DA254" s="266"/>
      <c r="DB254" s="266"/>
      <c r="DC254" s="266"/>
      <c r="DD254" s="266"/>
      <c r="DE254" s="266"/>
      <c r="DF254" s="266"/>
      <c r="DG254" s="266"/>
      <c r="DH254" s="266"/>
      <c r="DI254" s="266"/>
      <c r="DJ254" s="266"/>
      <c r="DK254" s="266"/>
      <c r="DL254" s="266"/>
    </row>
    <row r="255" spans="1:116" x14ac:dyDescent="0.35">
      <c r="A255" s="266"/>
      <c r="B255" s="266"/>
      <c r="C255" s="266"/>
      <c r="D255" s="266"/>
      <c r="E255" s="266"/>
      <c r="F255" s="266"/>
      <c r="G255" s="266"/>
      <c r="H255" s="266"/>
      <c r="I255" s="266"/>
      <c r="J255" s="266"/>
      <c r="K255" s="266"/>
      <c r="L255" s="266"/>
      <c r="M255" s="266"/>
      <c r="N255" s="266"/>
      <c r="O255" s="266"/>
      <c r="P255" s="266"/>
      <c r="Q255" s="266"/>
      <c r="R255" s="266"/>
      <c r="S255" s="266"/>
      <c r="T255" s="266"/>
      <c r="U255" s="266"/>
      <c r="V255" s="266"/>
      <c r="W255" s="266"/>
      <c r="X255" s="266"/>
      <c r="Y255" s="266"/>
      <c r="Z255" s="266"/>
      <c r="AA255" s="266"/>
      <c r="AB255" s="266"/>
      <c r="AC255" s="266"/>
      <c r="AD255" s="266"/>
      <c r="AE255" s="266"/>
      <c r="AF255" s="266"/>
      <c r="AG255" s="266"/>
      <c r="AH255" s="266"/>
      <c r="AI255" s="266"/>
      <c r="AJ255" s="266"/>
      <c r="AK255" s="266"/>
      <c r="AL255" s="266"/>
      <c r="AM255" s="266"/>
      <c r="AN255" s="266"/>
      <c r="AO255" s="266"/>
      <c r="AP255" s="266"/>
      <c r="AQ255" s="266"/>
      <c r="AR255" s="266"/>
      <c r="AS255" s="266"/>
      <c r="AT255" s="266"/>
      <c r="AU255" s="266"/>
      <c r="AV255" s="266"/>
      <c r="AW255" s="266"/>
      <c r="AX255" s="266"/>
      <c r="AY255" s="266"/>
      <c r="AZ255" s="266"/>
      <c r="BA255" s="266"/>
      <c r="BB255" s="266"/>
      <c r="BC255" s="266"/>
      <c r="BD255" s="266"/>
      <c r="BE255" s="266"/>
      <c r="BF255" s="266"/>
      <c r="BG255" s="266"/>
      <c r="BH255" s="266"/>
      <c r="BI255" s="266"/>
      <c r="BJ255" s="266"/>
      <c r="BK255" s="266"/>
      <c r="BL255" s="266"/>
      <c r="BM255" s="266"/>
      <c r="BN255" s="266"/>
      <c r="BO255" s="266"/>
      <c r="BP255" s="266"/>
      <c r="BQ255" s="266"/>
      <c r="BR255" s="266"/>
      <c r="BS255" s="266"/>
      <c r="BT255" s="266"/>
      <c r="BU255" s="266"/>
      <c r="BV255" s="266"/>
      <c r="BW255" s="266"/>
      <c r="BX255" s="266"/>
      <c r="BY255" s="266"/>
      <c r="BZ255" s="266"/>
      <c r="CA255" s="266"/>
      <c r="CB255" s="266"/>
      <c r="CC255" s="266"/>
      <c r="CD255" s="266"/>
      <c r="CE255" s="266"/>
      <c r="CF255" s="266"/>
      <c r="CG255" s="266"/>
      <c r="CH255" s="266"/>
      <c r="CI255" s="266"/>
      <c r="CJ255" s="266"/>
      <c r="CK255" s="266"/>
      <c r="CL255" s="266"/>
      <c r="CM255" s="266"/>
      <c r="CN255" s="266"/>
      <c r="CO255" s="266"/>
      <c r="CP255" s="266"/>
      <c r="CQ255" s="266"/>
      <c r="CR255" s="266"/>
      <c r="CS255" s="266"/>
      <c r="CT255" s="266"/>
      <c r="CU255" s="266"/>
      <c r="CV255" s="266"/>
      <c r="CW255" s="266"/>
      <c r="CX255" s="266"/>
      <c r="CY255" s="266"/>
      <c r="CZ255" s="266"/>
      <c r="DA255" s="266"/>
      <c r="DB255" s="266"/>
      <c r="DC255" s="266"/>
      <c r="DD255" s="266"/>
      <c r="DE255" s="266"/>
      <c r="DF255" s="266"/>
      <c r="DG255" s="266"/>
      <c r="DH255" s="266"/>
      <c r="DI255" s="266"/>
      <c r="DJ255" s="266"/>
      <c r="DK255" s="266"/>
      <c r="DL255" s="266"/>
    </row>
    <row r="256" spans="1:116" x14ac:dyDescent="0.35">
      <c r="A256" s="266"/>
      <c r="B256" s="266"/>
      <c r="C256" s="266"/>
      <c r="D256" s="266"/>
      <c r="E256" s="266"/>
      <c r="F256" s="266"/>
      <c r="G256" s="266"/>
      <c r="H256" s="266"/>
      <c r="I256" s="266"/>
      <c r="J256" s="266"/>
      <c r="K256" s="266"/>
      <c r="L256" s="266"/>
      <c r="M256" s="266"/>
      <c r="N256" s="266"/>
      <c r="O256" s="266"/>
      <c r="P256" s="266"/>
      <c r="Q256" s="266"/>
      <c r="R256" s="266"/>
      <c r="S256" s="266"/>
      <c r="T256" s="266"/>
      <c r="U256" s="266"/>
      <c r="V256" s="266"/>
      <c r="W256" s="266"/>
      <c r="X256" s="266"/>
      <c r="Y256" s="266"/>
      <c r="Z256" s="266"/>
      <c r="AA256" s="266"/>
      <c r="AB256" s="266"/>
      <c r="AC256" s="266"/>
      <c r="AD256" s="266"/>
      <c r="AE256" s="266"/>
      <c r="AF256" s="266"/>
      <c r="AG256" s="266"/>
      <c r="AH256" s="266"/>
      <c r="AI256" s="266"/>
      <c r="AJ256" s="266"/>
      <c r="AK256" s="266"/>
      <c r="AL256" s="266"/>
      <c r="AM256" s="266"/>
      <c r="AN256" s="266"/>
      <c r="AO256" s="266"/>
      <c r="AP256" s="266"/>
      <c r="AQ256" s="266"/>
      <c r="AR256" s="266"/>
      <c r="AS256" s="266"/>
      <c r="AT256" s="266"/>
      <c r="AU256" s="266"/>
      <c r="AV256" s="266"/>
      <c r="AW256" s="266"/>
      <c r="AX256" s="266"/>
      <c r="AY256" s="266"/>
      <c r="AZ256" s="266"/>
      <c r="BA256" s="266"/>
      <c r="BB256" s="266"/>
      <c r="BC256" s="266"/>
      <c r="BD256" s="266"/>
      <c r="BE256" s="266"/>
      <c r="BF256" s="266"/>
      <c r="BG256" s="266"/>
      <c r="BH256" s="266"/>
      <c r="BI256" s="266"/>
      <c r="BJ256" s="266"/>
      <c r="BK256" s="266"/>
      <c r="BL256" s="266"/>
      <c r="BM256" s="266"/>
      <c r="BN256" s="266"/>
      <c r="BO256" s="266"/>
      <c r="BP256" s="266"/>
      <c r="BQ256" s="266"/>
      <c r="BR256" s="266"/>
      <c r="BS256" s="266"/>
      <c r="BT256" s="266"/>
      <c r="BU256" s="266"/>
      <c r="BV256" s="266"/>
      <c r="BW256" s="266"/>
      <c r="BX256" s="266"/>
      <c r="BY256" s="266"/>
      <c r="BZ256" s="266"/>
      <c r="CA256" s="266"/>
      <c r="CB256" s="266"/>
      <c r="CC256" s="266"/>
      <c r="CD256" s="266"/>
      <c r="CE256" s="266"/>
      <c r="CF256" s="266"/>
      <c r="CG256" s="266"/>
      <c r="CH256" s="266"/>
      <c r="CI256" s="266"/>
      <c r="CJ256" s="266"/>
      <c r="CK256" s="266"/>
      <c r="CL256" s="266"/>
      <c r="CM256" s="266"/>
      <c r="CN256" s="266"/>
      <c r="CO256" s="266"/>
      <c r="CP256" s="266"/>
      <c r="CQ256" s="266"/>
      <c r="CR256" s="266"/>
      <c r="CS256" s="266"/>
      <c r="CT256" s="266"/>
      <c r="CU256" s="266"/>
      <c r="CV256" s="266"/>
      <c r="CW256" s="266"/>
      <c r="CX256" s="266"/>
      <c r="CY256" s="266"/>
      <c r="CZ256" s="266"/>
      <c r="DA256" s="266"/>
      <c r="DB256" s="266"/>
      <c r="DC256" s="266"/>
      <c r="DD256" s="266"/>
      <c r="DE256" s="266"/>
      <c r="DF256" s="266"/>
      <c r="DG256" s="266"/>
      <c r="DH256" s="266"/>
      <c r="DI256" s="266"/>
      <c r="DJ256" s="266"/>
      <c r="DK256" s="266"/>
      <c r="DL256" s="266"/>
    </row>
    <row r="257" spans="1:116" x14ac:dyDescent="0.35">
      <c r="A257" s="266"/>
      <c r="B257" s="266"/>
      <c r="C257" s="266"/>
      <c r="D257" s="266"/>
      <c r="E257" s="266"/>
      <c r="F257" s="266"/>
      <c r="G257" s="266"/>
      <c r="H257" s="266"/>
      <c r="I257" s="266"/>
      <c r="J257" s="266"/>
      <c r="K257" s="266"/>
      <c r="L257" s="266"/>
      <c r="M257" s="266"/>
      <c r="N257" s="266"/>
      <c r="O257" s="266"/>
      <c r="P257" s="266"/>
      <c r="Q257" s="266"/>
      <c r="R257" s="266"/>
      <c r="S257" s="266"/>
      <c r="T257" s="266"/>
      <c r="U257" s="266"/>
      <c r="V257" s="266"/>
      <c r="W257" s="266"/>
      <c r="X257" s="266"/>
      <c r="Y257" s="266"/>
      <c r="Z257" s="266"/>
      <c r="AA257" s="266"/>
      <c r="AB257" s="266"/>
      <c r="AC257" s="266"/>
      <c r="AD257" s="266"/>
      <c r="AE257" s="266"/>
      <c r="AF257" s="266"/>
      <c r="AG257" s="266"/>
      <c r="AH257" s="266"/>
      <c r="AI257" s="266"/>
      <c r="AJ257" s="266"/>
      <c r="AK257" s="266"/>
      <c r="AL257" s="266"/>
      <c r="AM257" s="266"/>
      <c r="AN257" s="266"/>
      <c r="AO257" s="266"/>
      <c r="AP257" s="266"/>
      <c r="AQ257" s="266"/>
      <c r="AR257" s="266"/>
      <c r="AS257" s="266"/>
      <c r="AT257" s="266"/>
      <c r="AU257" s="266"/>
      <c r="AV257" s="266"/>
      <c r="AW257" s="266"/>
      <c r="AX257" s="266"/>
      <c r="AY257" s="266"/>
      <c r="AZ257" s="266"/>
      <c r="BA257" s="266"/>
      <c r="BB257" s="266"/>
      <c r="BC257" s="266"/>
      <c r="BD257" s="266"/>
      <c r="BE257" s="266"/>
      <c r="BF257" s="266"/>
      <c r="BG257" s="266"/>
      <c r="BH257" s="266"/>
      <c r="BI257" s="266"/>
      <c r="BJ257" s="266"/>
      <c r="BK257" s="266"/>
      <c r="BL257" s="266"/>
      <c r="BM257" s="266"/>
      <c r="BN257" s="266"/>
      <c r="BO257" s="266"/>
      <c r="BP257" s="266"/>
      <c r="BQ257" s="266"/>
      <c r="BR257" s="266"/>
      <c r="BS257" s="266"/>
      <c r="BT257" s="266"/>
      <c r="BU257" s="266"/>
      <c r="BV257" s="266"/>
      <c r="BW257" s="266"/>
      <c r="BX257" s="266"/>
      <c r="BY257" s="266"/>
      <c r="BZ257" s="266"/>
      <c r="CA257" s="266"/>
      <c r="CB257" s="266"/>
      <c r="CC257" s="266"/>
      <c r="CD257" s="266"/>
      <c r="CE257" s="266"/>
      <c r="CF257" s="266"/>
      <c r="CG257" s="266"/>
      <c r="CH257" s="266"/>
      <c r="CI257" s="266"/>
      <c r="CJ257" s="266"/>
      <c r="CK257" s="266"/>
      <c r="CL257" s="266"/>
      <c r="CM257" s="266"/>
      <c r="CN257" s="266"/>
      <c r="CO257" s="266"/>
      <c r="CP257" s="266"/>
      <c r="CQ257" s="266"/>
      <c r="CR257" s="266"/>
      <c r="CS257" s="266"/>
      <c r="CT257" s="266"/>
      <c r="CU257" s="266"/>
      <c r="CV257" s="266"/>
      <c r="CW257" s="266"/>
      <c r="CX257" s="266"/>
      <c r="CY257" s="266"/>
      <c r="CZ257" s="266"/>
      <c r="DA257" s="266"/>
      <c r="DB257" s="266"/>
      <c r="DC257" s="266"/>
      <c r="DD257" s="266"/>
      <c r="DE257" s="266"/>
      <c r="DF257" s="266"/>
      <c r="DG257" s="266"/>
      <c r="DH257" s="266"/>
      <c r="DI257" s="266"/>
      <c r="DJ257" s="266"/>
      <c r="DK257" s="266"/>
      <c r="DL257" s="266"/>
    </row>
    <row r="258" spans="1:116" x14ac:dyDescent="0.35">
      <c r="A258" s="266"/>
      <c r="B258" s="266"/>
      <c r="C258" s="266"/>
      <c r="D258" s="266"/>
      <c r="E258" s="266"/>
      <c r="F258" s="266"/>
      <c r="G258" s="266"/>
      <c r="H258" s="266"/>
      <c r="I258" s="266"/>
      <c r="J258" s="266"/>
      <c r="K258" s="266"/>
      <c r="L258" s="266"/>
      <c r="M258" s="266"/>
      <c r="N258" s="266"/>
      <c r="O258" s="266"/>
      <c r="P258" s="266"/>
      <c r="Q258" s="266"/>
      <c r="R258" s="266"/>
      <c r="S258" s="266"/>
      <c r="T258" s="266"/>
      <c r="U258" s="266"/>
      <c r="V258" s="266"/>
      <c r="W258" s="266"/>
      <c r="X258" s="266"/>
      <c r="Y258" s="266"/>
      <c r="Z258" s="266"/>
      <c r="AA258" s="266"/>
      <c r="AB258" s="266"/>
      <c r="AC258" s="266"/>
      <c r="AD258" s="266"/>
      <c r="AE258" s="266"/>
      <c r="AF258" s="266"/>
      <c r="AG258" s="266"/>
      <c r="AH258" s="266"/>
      <c r="AI258" s="266"/>
      <c r="AJ258" s="266"/>
      <c r="AK258" s="266"/>
      <c r="AL258" s="266"/>
      <c r="AM258" s="266"/>
      <c r="AN258" s="266"/>
      <c r="AO258" s="266"/>
      <c r="AP258" s="266"/>
      <c r="AQ258" s="266"/>
      <c r="AR258" s="266"/>
      <c r="AS258" s="266"/>
      <c r="AT258" s="266"/>
      <c r="AU258" s="266"/>
      <c r="AV258" s="266"/>
      <c r="AW258" s="266"/>
      <c r="AX258" s="266"/>
      <c r="AY258" s="266"/>
      <c r="AZ258" s="266"/>
      <c r="BA258" s="266"/>
      <c r="BB258" s="266"/>
      <c r="BC258" s="266"/>
      <c r="BD258" s="266"/>
      <c r="BE258" s="266"/>
      <c r="BF258" s="266"/>
      <c r="BG258" s="266"/>
      <c r="BH258" s="266"/>
      <c r="BI258" s="266"/>
      <c r="BJ258" s="266"/>
      <c r="BK258" s="266"/>
      <c r="BL258" s="266"/>
      <c r="BM258" s="266"/>
      <c r="BN258" s="266"/>
      <c r="BO258" s="266"/>
      <c r="BP258" s="266"/>
      <c r="BQ258" s="266"/>
      <c r="BR258" s="266"/>
      <c r="BS258" s="266"/>
      <c r="BT258" s="266"/>
      <c r="BU258" s="266"/>
      <c r="BV258" s="266"/>
      <c r="BW258" s="266"/>
      <c r="BX258" s="266"/>
      <c r="BY258" s="266"/>
      <c r="BZ258" s="266"/>
      <c r="CA258" s="266"/>
      <c r="CB258" s="266"/>
      <c r="CC258" s="266"/>
      <c r="CD258" s="266"/>
      <c r="CE258" s="266"/>
      <c r="CF258" s="266"/>
      <c r="CG258" s="266"/>
      <c r="CH258" s="266"/>
      <c r="CI258" s="266"/>
      <c r="CJ258" s="266"/>
      <c r="CK258" s="266"/>
      <c r="CL258" s="266"/>
      <c r="CM258" s="266"/>
      <c r="CN258" s="266"/>
      <c r="CO258" s="266"/>
      <c r="CP258" s="266"/>
      <c r="CQ258" s="266"/>
      <c r="CR258" s="266"/>
      <c r="CS258" s="266"/>
      <c r="CT258" s="266"/>
      <c r="CU258" s="266"/>
      <c r="CV258" s="266"/>
      <c r="CW258" s="266"/>
      <c r="CX258" s="266"/>
      <c r="CY258" s="266"/>
      <c r="CZ258" s="266"/>
      <c r="DA258" s="266"/>
      <c r="DB258" s="266"/>
      <c r="DC258" s="266"/>
      <c r="DD258" s="266"/>
      <c r="DE258" s="266"/>
      <c r="DF258" s="266"/>
      <c r="DG258" s="266"/>
      <c r="DH258" s="266"/>
      <c r="DI258" s="266"/>
      <c r="DJ258" s="266"/>
      <c r="DK258" s="266"/>
      <c r="DL258" s="266"/>
    </row>
    <row r="259" spans="1:116" x14ac:dyDescent="0.35">
      <c r="A259" s="266"/>
      <c r="B259" s="266"/>
      <c r="C259" s="266"/>
      <c r="D259" s="266"/>
      <c r="E259" s="266"/>
      <c r="F259" s="266"/>
      <c r="G259" s="266"/>
      <c r="H259" s="266"/>
      <c r="I259" s="266"/>
      <c r="J259" s="266"/>
      <c r="K259" s="266"/>
      <c r="L259" s="266"/>
      <c r="M259" s="266"/>
      <c r="N259" s="266"/>
      <c r="O259" s="266"/>
      <c r="P259" s="266"/>
      <c r="Q259" s="266"/>
      <c r="R259" s="266"/>
      <c r="S259" s="266"/>
      <c r="T259" s="266"/>
      <c r="U259" s="266"/>
      <c r="V259" s="266"/>
      <c r="W259" s="266"/>
      <c r="X259" s="266"/>
      <c r="Y259" s="266"/>
      <c r="Z259" s="266"/>
      <c r="AA259" s="266"/>
      <c r="AB259" s="266"/>
      <c r="AC259" s="266"/>
      <c r="AD259" s="266"/>
      <c r="AE259" s="266"/>
      <c r="AF259" s="266"/>
      <c r="AG259" s="266"/>
      <c r="AH259" s="266"/>
      <c r="AI259" s="266"/>
      <c r="AJ259" s="266"/>
      <c r="AK259" s="266"/>
      <c r="AL259" s="266"/>
      <c r="AM259" s="266"/>
      <c r="AN259" s="266"/>
      <c r="AO259" s="266"/>
      <c r="AP259" s="266"/>
      <c r="AQ259" s="266"/>
      <c r="AR259" s="266"/>
      <c r="AS259" s="266"/>
      <c r="AT259" s="266"/>
      <c r="AU259" s="266"/>
      <c r="AV259" s="266"/>
      <c r="AW259" s="266"/>
      <c r="AX259" s="266"/>
      <c r="AY259" s="266"/>
      <c r="AZ259" s="266"/>
      <c r="BA259" s="266"/>
      <c r="BB259" s="266"/>
      <c r="BC259" s="266"/>
      <c r="BD259" s="266"/>
      <c r="BE259" s="266"/>
      <c r="BF259" s="266"/>
      <c r="BG259" s="266"/>
      <c r="BH259" s="266"/>
      <c r="BI259" s="266"/>
      <c r="BJ259" s="266"/>
      <c r="BK259" s="266"/>
      <c r="BL259" s="266"/>
      <c r="BM259" s="266"/>
      <c r="BN259" s="266"/>
      <c r="BO259" s="266"/>
      <c r="BP259" s="266"/>
      <c r="BQ259" s="266"/>
      <c r="BR259" s="266"/>
      <c r="BS259" s="266"/>
      <c r="BT259" s="266"/>
      <c r="BU259" s="266"/>
      <c r="BV259" s="266"/>
      <c r="BW259" s="266"/>
      <c r="BX259" s="266"/>
      <c r="BY259" s="266"/>
      <c r="BZ259" s="266"/>
      <c r="CA259" s="266"/>
      <c r="CB259" s="266"/>
      <c r="CC259" s="266"/>
      <c r="CD259" s="266"/>
      <c r="CE259" s="266"/>
      <c r="CF259" s="266"/>
      <c r="CG259" s="266"/>
      <c r="CH259" s="266"/>
      <c r="CI259" s="266"/>
      <c r="CJ259" s="266"/>
      <c r="CK259" s="266"/>
      <c r="CL259" s="266"/>
      <c r="CM259" s="266"/>
      <c r="CN259" s="266"/>
      <c r="CO259" s="266"/>
      <c r="CP259" s="266"/>
      <c r="CQ259" s="266"/>
      <c r="CR259" s="266"/>
      <c r="CS259" s="266"/>
      <c r="CT259" s="266"/>
      <c r="CU259" s="266"/>
      <c r="CV259" s="266"/>
      <c r="CW259" s="266"/>
      <c r="CX259" s="266"/>
      <c r="CY259" s="266"/>
      <c r="CZ259" s="266"/>
      <c r="DA259" s="266"/>
      <c r="DB259" s="266"/>
      <c r="DC259" s="266"/>
      <c r="DD259" s="266"/>
      <c r="DE259" s="266"/>
      <c r="DF259" s="266"/>
      <c r="DG259" s="266"/>
      <c r="DH259" s="266"/>
      <c r="DI259" s="266"/>
      <c r="DJ259" s="266"/>
      <c r="DK259" s="266"/>
      <c r="DL259" s="266"/>
    </row>
    <row r="260" spans="1:116" x14ac:dyDescent="0.35">
      <c r="A260" s="266"/>
      <c r="B260" s="266"/>
      <c r="C260" s="266"/>
      <c r="D260" s="266"/>
      <c r="E260" s="266"/>
      <c r="F260" s="266"/>
      <c r="G260" s="266"/>
      <c r="H260" s="266"/>
      <c r="I260" s="266"/>
      <c r="J260" s="266"/>
      <c r="K260" s="266"/>
      <c r="L260" s="266"/>
      <c r="M260" s="266"/>
      <c r="N260" s="266"/>
      <c r="O260" s="266"/>
      <c r="P260" s="266"/>
      <c r="Q260" s="266"/>
      <c r="R260" s="266"/>
      <c r="S260" s="266"/>
      <c r="T260" s="266"/>
      <c r="U260" s="266"/>
      <c r="V260" s="266"/>
      <c r="W260" s="266"/>
      <c r="X260" s="266"/>
      <c r="Y260" s="266"/>
      <c r="Z260" s="266"/>
      <c r="AA260" s="266"/>
      <c r="AB260" s="266"/>
      <c r="AC260" s="266"/>
      <c r="AD260" s="266"/>
      <c r="AE260" s="266"/>
      <c r="AF260" s="266"/>
      <c r="AG260" s="266"/>
      <c r="AH260" s="266"/>
      <c r="AI260" s="266"/>
      <c r="AJ260" s="266"/>
      <c r="AK260" s="266"/>
      <c r="AL260" s="266"/>
      <c r="AM260" s="266"/>
      <c r="AN260" s="266"/>
      <c r="AO260" s="266"/>
      <c r="AP260" s="266"/>
      <c r="AQ260" s="266"/>
      <c r="AR260" s="266"/>
      <c r="AS260" s="266"/>
      <c r="AT260" s="266"/>
      <c r="AU260" s="266"/>
      <c r="AV260" s="266"/>
      <c r="AW260" s="266"/>
      <c r="AX260" s="266"/>
      <c r="AY260" s="266"/>
      <c r="AZ260" s="266"/>
      <c r="BA260" s="266"/>
      <c r="BB260" s="266"/>
      <c r="BC260" s="266"/>
      <c r="BD260" s="266"/>
      <c r="BE260" s="266"/>
      <c r="BF260" s="266"/>
      <c r="BG260" s="266"/>
      <c r="BH260" s="266"/>
      <c r="BI260" s="266"/>
      <c r="BJ260" s="266"/>
      <c r="BK260" s="266"/>
      <c r="BL260" s="266"/>
      <c r="BM260" s="266"/>
      <c r="BN260" s="266"/>
      <c r="BO260" s="266"/>
      <c r="BP260" s="266"/>
      <c r="BQ260" s="266"/>
      <c r="BR260" s="266"/>
      <c r="BS260" s="266"/>
      <c r="BT260" s="266"/>
      <c r="BU260" s="266"/>
      <c r="BV260" s="266"/>
      <c r="BW260" s="266"/>
      <c r="BX260" s="266"/>
      <c r="BY260" s="266"/>
      <c r="BZ260" s="266"/>
      <c r="CA260" s="266"/>
      <c r="CB260" s="266"/>
      <c r="CC260" s="266"/>
      <c r="CD260" s="266"/>
      <c r="CE260" s="266"/>
      <c r="CF260" s="266"/>
      <c r="CG260" s="266"/>
      <c r="CH260" s="266"/>
      <c r="CI260" s="266"/>
      <c r="CJ260" s="266"/>
      <c r="CK260" s="266"/>
      <c r="CL260" s="266"/>
      <c r="CM260" s="266"/>
      <c r="CN260" s="266"/>
      <c r="CO260" s="266"/>
      <c r="CP260" s="266"/>
      <c r="CQ260" s="266"/>
      <c r="CR260" s="266"/>
      <c r="CS260" s="266"/>
      <c r="CT260" s="266"/>
      <c r="CU260" s="266"/>
      <c r="CV260" s="266"/>
      <c r="CW260" s="266"/>
      <c r="CX260" s="266"/>
      <c r="CY260" s="266"/>
      <c r="CZ260" s="266"/>
      <c r="DA260" s="266"/>
      <c r="DB260" s="266"/>
      <c r="DC260" s="266"/>
      <c r="DD260" s="266"/>
      <c r="DE260" s="266"/>
      <c r="DF260" s="266"/>
      <c r="DG260" s="266"/>
      <c r="DH260" s="266"/>
      <c r="DI260" s="266"/>
      <c r="DJ260" s="266"/>
      <c r="DK260" s="266"/>
      <c r="DL260" s="266"/>
    </row>
    <row r="261" spans="1:116" x14ac:dyDescent="0.35">
      <c r="A261" s="266"/>
      <c r="B261" s="266"/>
      <c r="C261" s="266"/>
      <c r="D261" s="266"/>
      <c r="E261" s="266"/>
      <c r="F261" s="266"/>
      <c r="G261" s="266"/>
      <c r="H261" s="266"/>
      <c r="I261" s="266"/>
      <c r="J261" s="266"/>
      <c r="K261" s="266"/>
      <c r="L261" s="266"/>
      <c r="M261" s="266"/>
      <c r="N261" s="266"/>
      <c r="O261" s="266"/>
      <c r="P261" s="266"/>
      <c r="Q261" s="266"/>
      <c r="R261" s="266"/>
      <c r="S261" s="266"/>
      <c r="T261" s="266"/>
      <c r="U261" s="266"/>
      <c r="V261" s="266"/>
      <c r="W261" s="266"/>
      <c r="X261" s="266"/>
      <c r="Y261" s="266"/>
      <c r="Z261" s="266"/>
      <c r="AA261" s="266"/>
      <c r="AB261" s="266"/>
      <c r="AC261" s="266"/>
      <c r="AD261" s="266"/>
      <c r="AE261" s="266"/>
      <c r="AF261" s="266"/>
      <c r="AG261" s="266"/>
      <c r="AH261" s="266"/>
      <c r="AI261" s="266"/>
      <c r="AJ261" s="266"/>
      <c r="AK261" s="266"/>
      <c r="AL261" s="266"/>
      <c r="AM261" s="266"/>
      <c r="AN261" s="266"/>
      <c r="AO261" s="266"/>
      <c r="AP261" s="266"/>
      <c r="AQ261" s="266"/>
      <c r="AR261" s="266"/>
      <c r="AS261" s="266"/>
      <c r="AT261" s="266"/>
      <c r="AU261" s="266"/>
      <c r="AV261" s="266"/>
      <c r="AW261" s="266"/>
      <c r="AX261" s="266"/>
      <c r="AY261" s="266"/>
      <c r="AZ261" s="266"/>
      <c r="BA261" s="266"/>
      <c r="BB261" s="266"/>
      <c r="BC261" s="266"/>
      <c r="BD261" s="266"/>
      <c r="BE261" s="266"/>
      <c r="BF261" s="266"/>
      <c r="BG261" s="266"/>
      <c r="BH261" s="266"/>
      <c r="BI261" s="266"/>
      <c r="BJ261" s="266"/>
      <c r="BK261" s="266"/>
      <c r="BL261" s="266"/>
      <c r="BM261" s="266"/>
      <c r="BN261" s="266"/>
      <c r="BO261" s="266"/>
      <c r="BP261" s="266"/>
      <c r="BQ261" s="266"/>
      <c r="BR261" s="266"/>
      <c r="BS261" s="266"/>
      <c r="BT261" s="266"/>
      <c r="BU261" s="266"/>
      <c r="BV261" s="266"/>
      <c r="BW261" s="266"/>
      <c r="BX261" s="266"/>
      <c r="BY261" s="266"/>
      <c r="BZ261" s="266"/>
      <c r="CA261" s="266"/>
      <c r="CB261" s="266"/>
      <c r="CC261" s="266"/>
      <c r="CD261" s="266"/>
      <c r="CE261" s="266"/>
      <c r="CF261" s="266"/>
      <c r="CG261" s="266"/>
      <c r="CH261" s="266"/>
      <c r="CI261" s="266"/>
      <c r="CJ261" s="266"/>
      <c r="CK261" s="266"/>
      <c r="CL261" s="266"/>
      <c r="CM261" s="266"/>
      <c r="CN261" s="266"/>
      <c r="CO261" s="266"/>
      <c r="CP261" s="266"/>
      <c r="CQ261" s="266"/>
      <c r="CR261" s="266"/>
      <c r="CS261" s="266"/>
      <c r="CT261" s="266"/>
      <c r="CU261" s="266"/>
      <c r="CV261" s="266"/>
      <c r="CW261" s="266"/>
      <c r="CX261" s="266"/>
      <c r="CY261" s="266"/>
      <c r="CZ261" s="266"/>
      <c r="DA261" s="266"/>
      <c r="DB261" s="266"/>
      <c r="DC261" s="266"/>
      <c r="DD261" s="266"/>
      <c r="DE261" s="266"/>
      <c r="DF261" s="266"/>
      <c r="DG261" s="266"/>
      <c r="DH261" s="266"/>
      <c r="DI261" s="266"/>
      <c r="DJ261" s="266"/>
      <c r="DK261" s="266"/>
      <c r="DL261" s="266"/>
    </row>
    <row r="262" spans="1:116" x14ac:dyDescent="0.35">
      <c r="A262" s="266"/>
      <c r="B262" s="266"/>
      <c r="C262" s="266"/>
      <c r="D262" s="266"/>
      <c r="E262" s="266"/>
      <c r="F262" s="266"/>
      <c r="G262" s="266"/>
      <c r="H262" s="266"/>
      <c r="I262" s="266"/>
      <c r="J262" s="266"/>
      <c r="K262" s="266"/>
      <c r="L262" s="266"/>
      <c r="M262" s="266"/>
      <c r="N262" s="266"/>
      <c r="O262" s="266"/>
      <c r="P262" s="266"/>
      <c r="Q262" s="266"/>
      <c r="R262" s="266"/>
      <c r="S262" s="266"/>
      <c r="T262" s="266"/>
      <c r="U262" s="266"/>
      <c r="V262" s="266"/>
      <c r="W262" s="266"/>
      <c r="X262" s="266"/>
      <c r="Y262" s="266"/>
      <c r="Z262" s="266"/>
      <c r="AA262" s="266"/>
      <c r="AB262" s="266"/>
      <c r="AC262" s="266"/>
      <c r="AD262" s="266"/>
      <c r="AE262" s="266"/>
      <c r="AF262" s="266"/>
      <c r="AG262" s="266"/>
      <c r="AH262" s="266"/>
      <c r="AI262" s="266"/>
      <c r="AJ262" s="266"/>
      <c r="AK262" s="266"/>
      <c r="AL262" s="266"/>
      <c r="AM262" s="266"/>
      <c r="AN262" s="266"/>
      <c r="AO262" s="266"/>
      <c r="AP262" s="266"/>
      <c r="AQ262" s="266"/>
      <c r="AR262" s="266"/>
      <c r="AS262" s="266"/>
      <c r="AT262" s="266"/>
      <c r="AU262" s="266"/>
      <c r="AV262" s="266"/>
      <c r="AW262" s="266"/>
      <c r="AX262" s="266"/>
      <c r="AY262" s="266"/>
      <c r="AZ262" s="266"/>
      <c r="BA262" s="266"/>
      <c r="BB262" s="266"/>
      <c r="BC262" s="266"/>
      <c r="BD262" s="266"/>
      <c r="BE262" s="266"/>
      <c r="BF262" s="266"/>
      <c r="BG262" s="266"/>
      <c r="BH262" s="266"/>
      <c r="BI262" s="266"/>
      <c r="BJ262" s="266"/>
      <c r="BK262" s="266"/>
      <c r="BL262" s="266"/>
      <c r="BM262" s="266"/>
      <c r="BN262" s="266"/>
      <c r="BO262" s="266"/>
      <c r="BP262" s="266"/>
      <c r="BQ262" s="266"/>
      <c r="BR262" s="266"/>
      <c r="BS262" s="266"/>
      <c r="BT262" s="266"/>
      <c r="BU262" s="266"/>
      <c r="BV262" s="266"/>
      <c r="BW262" s="266"/>
      <c r="BX262" s="266"/>
      <c r="BY262" s="266"/>
      <c r="BZ262" s="266"/>
      <c r="CA262" s="266"/>
      <c r="CB262" s="266"/>
      <c r="CC262" s="266"/>
      <c r="CD262" s="266"/>
      <c r="CE262" s="266"/>
      <c r="CF262" s="266"/>
      <c r="CG262" s="266"/>
      <c r="CH262" s="266"/>
      <c r="CI262" s="266"/>
      <c r="CJ262" s="266"/>
      <c r="CK262" s="266"/>
      <c r="CL262" s="266"/>
      <c r="CM262" s="266"/>
      <c r="CN262" s="266"/>
      <c r="CO262" s="266"/>
      <c r="CP262" s="266"/>
      <c r="CQ262" s="266"/>
      <c r="CR262" s="266"/>
      <c r="CS262" s="266"/>
      <c r="CT262" s="266"/>
      <c r="CU262" s="266"/>
      <c r="CV262" s="266"/>
      <c r="CW262" s="266"/>
      <c r="CX262" s="266"/>
      <c r="CY262" s="266"/>
      <c r="CZ262" s="266"/>
      <c r="DA262" s="266"/>
      <c r="DB262" s="266"/>
      <c r="DC262" s="266"/>
      <c r="DD262" s="266"/>
      <c r="DE262" s="266"/>
      <c r="DF262" s="266"/>
      <c r="DG262" s="266"/>
      <c r="DH262" s="266"/>
      <c r="DI262" s="266"/>
      <c r="DJ262" s="266"/>
      <c r="DK262" s="266"/>
      <c r="DL262" s="266"/>
    </row>
    <row r="263" spans="1:116" x14ac:dyDescent="0.35">
      <c r="A263" s="266"/>
      <c r="B263" s="266"/>
      <c r="C263" s="266"/>
      <c r="D263" s="266"/>
      <c r="E263" s="266"/>
      <c r="F263" s="266"/>
      <c r="G263" s="266"/>
      <c r="H263" s="266"/>
      <c r="I263" s="266"/>
      <c r="J263" s="266"/>
      <c r="K263" s="266"/>
      <c r="L263" s="266"/>
      <c r="M263" s="266"/>
      <c r="N263" s="266"/>
      <c r="O263" s="266"/>
      <c r="P263" s="266"/>
      <c r="Q263" s="266"/>
      <c r="R263" s="266"/>
      <c r="S263" s="266"/>
      <c r="T263" s="266"/>
      <c r="U263" s="266"/>
      <c r="V263" s="266"/>
      <c r="W263" s="266"/>
      <c r="X263" s="266"/>
      <c r="Y263" s="266"/>
      <c r="Z263" s="266"/>
      <c r="AA263" s="266"/>
      <c r="AB263" s="266"/>
      <c r="AC263" s="266"/>
      <c r="AD263" s="266"/>
      <c r="AE263" s="266"/>
      <c r="AF263" s="266"/>
      <c r="AG263" s="266"/>
      <c r="AH263" s="266"/>
      <c r="AI263" s="266"/>
      <c r="AJ263" s="266"/>
      <c r="AK263" s="266"/>
      <c r="AL263" s="266"/>
      <c r="AM263" s="266"/>
      <c r="AN263" s="266"/>
      <c r="AO263" s="266"/>
      <c r="AP263" s="266"/>
      <c r="AQ263" s="266"/>
      <c r="AR263" s="266"/>
      <c r="AS263" s="266"/>
      <c r="AT263" s="266"/>
      <c r="AU263" s="266"/>
      <c r="AV263" s="266"/>
      <c r="AW263" s="266"/>
      <c r="AX263" s="266"/>
      <c r="AY263" s="266"/>
      <c r="AZ263" s="266"/>
      <c r="BA263" s="266"/>
      <c r="BB263" s="266"/>
      <c r="BC263" s="266"/>
      <c r="BD263" s="266"/>
      <c r="BE263" s="266"/>
      <c r="BF263" s="266"/>
      <c r="BG263" s="266"/>
      <c r="BH263" s="266"/>
      <c r="BI263" s="266"/>
      <c r="BJ263" s="266"/>
      <c r="BK263" s="266"/>
      <c r="BL263" s="266"/>
      <c r="BM263" s="266"/>
      <c r="BN263" s="266"/>
      <c r="BO263" s="266"/>
      <c r="BP263" s="266"/>
      <c r="BQ263" s="266"/>
      <c r="BR263" s="266"/>
      <c r="BS263" s="266"/>
      <c r="BT263" s="266"/>
      <c r="BU263" s="266"/>
      <c r="BV263" s="266"/>
      <c r="BW263" s="266"/>
      <c r="BX263" s="266"/>
      <c r="BY263" s="266"/>
      <c r="BZ263" s="266"/>
      <c r="CA263" s="266"/>
      <c r="CB263" s="266"/>
      <c r="CC263" s="266"/>
      <c r="CD263" s="266"/>
      <c r="CE263" s="266"/>
      <c r="CF263" s="266"/>
      <c r="CG263" s="266"/>
      <c r="CH263" s="266"/>
      <c r="CI263" s="266"/>
      <c r="CJ263" s="266"/>
      <c r="CK263" s="266"/>
      <c r="CL263" s="266"/>
      <c r="CM263" s="266"/>
      <c r="CN263" s="266"/>
      <c r="CO263" s="266"/>
      <c r="CP263" s="266"/>
      <c r="CQ263" s="266"/>
      <c r="CR263" s="266"/>
      <c r="CS263" s="266"/>
      <c r="CT263" s="266"/>
      <c r="CU263" s="266"/>
      <c r="CV263" s="266"/>
      <c r="CW263" s="266"/>
      <c r="CX263" s="266"/>
      <c r="CY263" s="266"/>
      <c r="CZ263" s="266"/>
      <c r="DA263" s="266"/>
      <c r="DB263" s="266"/>
      <c r="DC263" s="266"/>
      <c r="DD263" s="266"/>
      <c r="DE263" s="266"/>
      <c r="DF263" s="266"/>
      <c r="DG263" s="266"/>
      <c r="DH263" s="266"/>
      <c r="DI263" s="266"/>
      <c r="DJ263" s="266"/>
      <c r="DK263" s="266"/>
      <c r="DL263" s="266"/>
    </row>
    <row r="264" spans="1:116" x14ac:dyDescent="0.35">
      <c r="A264" s="266"/>
      <c r="B264" s="266"/>
      <c r="C264" s="266"/>
      <c r="D264" s="266"/>
      <c r="E264" s="266"/>
      <c r="F264" s="266"/>
      <c r="G264" s="266"/>
      <c r="H264" s="266"/>
      <c r="I264" s="266"/>
      <c r="J264" s="266"/>
      <c r="K264" s="266"/>
      <c r="L264" s="266"/>
      <c r="M264" s="266"/>
      <c r="N264" s="266"/>
      <c r="O264" s="266"/>
      <c r="P264" s="266"/>
      <c r="Q264" s="266"/>
      <c r="R264" s="266"/>
      <c r="S264" s="266"/>
      <c r="T264" s="266"/>
      <c r="U264" s="266"/>
      <c r="V264" s="266"/>
      <c r="W264" s="266"/>
      <c r="X264" s="266"/>
      <c r="Y264" s="266"/>
      <c r="Z264" s="266"/>
      <c r="AA264" s="266"/>
      <c r="AB264" s="266"/>
      <c r="AC264" s="266"/>
      <c r="AD264" s="266"/>
      <c r="AE264" s="266"/>
      <c r="AF264" s="266"/>
      <c r="AG264" s="266"/>
      <c r="AH264" s="266"/>
      <c r="AI264" s="266"/>
      <c r="AJ264" s="266"/>
      <c r="AK264" s="266"/>
      <c r="AL264" s="266"/>
      <c r="AM264" s="266"/>
      <c r="AN264" s="266"/>
      <c r="AO264" s="266"/>
      <c r="AP264" s="266"/>
      <c r="AQ264" s="266"/>
      <c r="AR264" s="266"/>
      <c r="AS264" s="266"/>
      <c r="AT264" s="266"/>
      <c r="AU264" s="266"/>
      <c r="AV264" s="266"/>
      <c r="AW264" s="266"/>
      <c r="AX264" s="266"/>
      <c r="AY264" s="266"/>
      <c r="AZ264" s="266"/>
      <c r="BA264" s="266"/>
      <c r="BB264" s="266"/>
      <c r="BC264" s="266"/>
      <c r="BD264" s="266"/>
      <c r="BE264" s="266"/>
      <c r="BF264" s="266"/>
      <c r="BG264" s="266"/>
      <c r="BH264" s="266"/>
      <c r="BI264" s="266"/>
      <c r="BJ264" s="266"/>
      <c r="BK264" s="266"/>
      <c r="BL264" s="266"/>
      <c r="BM264" s="266"/>
      <c r="BN264" s="266"/>
      <c r="BO264" s="266"/>
      <c r="BP264" s="266"/>
      <c r="BQ264" s="266"/>
      <c r="BR264" s="266"/>
      <c r="BS264" s="266"/>
      <c r="BT264" s="266"/>
      <c r="BU264" s="266"/>
      <c r="BV264" s="266"/>
      <c r="BW264" s="266"/>
      <c r="BX264" s="266"/>
      <c r="BY264" s="266"/>
      <c r="BZ264" s="266"/>
      <c r="CA264" s="266"/>
      <c r="CB264" s="266"/>
      <c r="CC264" s="266"/>
      <c r="CD264" s="266"/>
      <c r="CE264" s="266"/>
      <c r="CF264" s="266"/>
      <c r="CG264" s="266"/>
      <c r="CH264" s="266"/>
      <c r="CI264" s="266"/>
      <c r="CJ264" s="266"/>
      <c r="CK264" s="266"/>
      <c r="CL264" s="266"/>
      <c r="CM264" s="266"/>
      <c r="CN264" s="266"/>
      <c r="CO264" s="266"/>
      <c r="CP264" s="266"/>
      <c r="CQ264" s="266"/>
      <c r="CR264" s="266"/>
      <c r="CS264" s="266"/>
      <c r="CT264" s="266"/>
      <c r="CU264" s="266"/>
      <c r="CV264" s="266"/>
      <c r="CW264" s="266"/>
      <c r="CX264" s="266"/>
      <c r="CY264" s="266"/>
      <c r="CZ264" s="266"/>
      <c r="DA264" s="266"/>
      <c r="DB264" s="266"/>
      <c r="DC264" s="266"/>
      <c r="DD264" s="266"/>
      <c r="DE264" s="266"/>
      <c r="DF264" s="266"/>
      <c r="DG264" s="266"/>
      <c r="DH264" s="266"/>
      <c r="DI264" s="266"/>
      <c r="DJ264" s="266"/>
      <c r="DK264" s="266"/>
      <c r="DL264" s="266"/>
    </row>
    <row r="265" spans="1:116" x14ac:dyDescent="0.35">
      <c r="A265" s="266"/>
      <c r="B265" s="266"/>
      <c r="C265" s="266"/>
      <c r="D265" s="266"/>
      <c r="E265" s="266"/>
      <c r="F265" s="266"/>
      <c r="G265" s="266"/>
      <c r="H265" s="266"/>
      <c r="I265" s="266"/>
      <c r="J265" s="266"/>
      <c r="K265" s="266"/>
      <c r="L265" s="266"/>
      <c r="M265" s="266"/>
      <c r="N265" s="266"/>
      <c r="O265" s="266"/>
      <c r="P265" s="266"/>
      <c r="Q265" s="266"/>
      <c r="R265" s="266"/>
      <c r="S265" s="266"/>
      <c r="T265" s="266"/>
      <c r="U265" s="266"/>
      <c r="V265" s="266"/>
      <c r="W265" s="266"/>
      <c r="X265" s="266"/>
      <c r="Y265" s="266"/>
      <c r="Z265" s="266"/>
      <c r="AA265" s="266"/>
      <c r="AB265" s="266"/>
      <c r="AC265" s="266"/>
      <c r="AD265" s="266"/>
      <c r="AE265" s="266"/>
      <c r="AF265" s="266"/>
      <c r="AG265" s="266"/>
      <c r="AH265" s="266"/>
      <c r="AI265" s="266"/>
      <c r="AJ265" s="266"/>
      <c r="AK265" s="266"/>
      <c r="AL265" s="266"/>
      <c r="AM265" s="266"/>
      <c r="AN265" s="266"/>
      <c r="AO265" s="266"/>
      <c r="AP265" s="266"/>
      <c r="AQ265" s="266"/>
      <c r="AR265" s="266"/>
      <c r="AS265" s="266"/>
      <c r="AT265" s="266"/>
      <c r="AU265" s="266"/>
      <c r="AV265" s="266"/>
      <c r="AW265" s="266"/>
      <c r="AX265" s="266"/>
      <c r="AY265" s="266"/>
      <c r="AZ265" s="266"/>
      <c r="BA265" s="266"/>
      <c r="BB265" s="266"/>
      <c r="BC265" s="266"/>
      <c r="BD265" s="266"/>
      <c r="BE265" s="266"/>
      <c r="BF265" s="266"/>
      <c r="BG265" s="266"/>
      <c r="BH265" s="266"/>
      <c r="BI265" s="266"/>
      <c r="BJ265" s="266"/>
      <c r="BK265" s="266"/>
      <c r="BL265" s="266"/>
      <c r="BM265" s="266"/>
      <c r="BN265" s="266"/>
      <c r="BO265" s="266"/>
      <c r="BP265" s="266"/>
      <c r="BQ265" s="266"/>
      <c r="BR265" s="266"/>
      <c r="BS265" s="266"/>
      <c r="BT265" s="266"/>
      <c r="BU265" s="266"/>
      <c r="BV265" s="266"/>
      <c r="BW265" s="266"/>
      <c r="BX265" s="266"/>
      <c r="BY265" s="266"/>
      <c r="BZ265" s="266"/>
      <c r="CA265" s="266"/>
      <c r="CB265" s="266"/>
      <c r="CC265" s="266"/>
      <c r="CD265" s="266"/>
      <c r="CE265" s="266"/>
      <c r="CF265" s="266"/>
      <c r="CG265" s="266"/>
      <c r="CH265" s="266"/>
      <c r="CI265" s="266"/>
      <c r="CJ265" s="266"/>
      <c r="CK265" s="266"/>
      <c r="CL265" s="266"/>
      <c r="CM265" s="266"/>
      <c r="CN265" s="266"/>
      <c r="CO265" s="266"/>
      <c r="CP265" s="266"/>
      <c r="CQ265" s="266"/>
      <c r="CR265" s="266"/>
      <c r="CS265" s="266"/>
      <c r="CT265" s="266"/>
      <c r="CU265" s="266"/>
      <c r="CV265" s="266"/>
      <c r="CW265" s="266"/>
      <c r="CX265" s="266"/>
      <c r="CY265" s="266"/>
      <c r="CZ265" s="266"/>
      <c r="DA265" s="266"/>
      <c r="DB265" s="266"/>
      <c r="DC265" s="266"/>
      <c r="DD265" s="266"/>
      <c r="DE265" s="266"/>
      <c r="DF265" s="266"/>
      <c r="DG265" s="266"/>
      <c r="DH265" s="266"/>
      <c r="DI265" s="266"/>
      <c r="DJ265" s="266"/>
      <c r="DK265" s="266"/>
      <c r="DL265" s="266"/>
    </row>
    <row r="266" spans="1:116" x14ac:dyDescent="0.35">
      <c r="A266" s="266"/>
      <c r="B266" s="266"/>
      <c r="C266" s="266"/>
      <c r="D266" s="266"/>
      <c r="E266" s="266"/>
      <c r="F266" s="266"/>
      <c r="G266" s="266"/>
      <c r="H266" s="266"/>
      <c r="I266" s="266"/>
      <c r="J266" s="266"/>
      <c r="K266" s="266"/>
      <c r="L266" s="266"/>
      <c r="M266" s="266"/>
      <c r="N266" s="266"/>
      <c r="O266" s="266"/>
      <c r="P266" s="266"/>
      <c r="Q266" s="266"/>
      <c r="R266" s="266"/>
      <c r="S266" s="266"/>
      <c r="T266" s="266"/>
      <c r="U266" s="266"/>
      <c r="V266" s="266"/>
      <c r="W266" s="266"/>
      <c r="X266" s="266"/>
      <c r="Y266" s="266"/>
      <c r="Z266" s="266"/>
      <c r="AA266" s="266"/>
      <c r="AB266" s="266"/>
      <c r="AC266" s="266"/>
      <c r="AD266" s="266"/>
      <c r="AE266" s="266"/>
      <c r="AF266" s="266"/>
      <c r="AG266" s="266"/>
      <c r="AH266" s="266"/>
      <c r="AI266" s="266"/>
      <c r="AJ266" s="266"/>
      <c r="AK266" s="266"/>
      <c r="AL266" s="266"/>
      <c r="AM266" s="266"/>
      <c r="AN266" s="266"/>
      <c r="AO266" s="266"/>
      <c r="AP266" s="266"/>
      <c r="AQ266" s="266"/>
      <c r="AR266" s="266"/>
      <c r="AS266" s="266"/>
      <c r="AT266" s="266"/>
      <c r="AU266" s="266"/>
      <c r="AV266" s="266"/>
      <c r="AW266" s="266"/>
      <c r="AX266" s="266"/>
      <c r="AY266" s="266"/>
      <c r="AZ266" s="266"/>
      <c r="BA266" s="266"/>
      <c r="BB266" s="266"/>
      <c r="BC266" s="266"/>
      <c r="BD266" s="266"/>
      <c r="BE266" s="266"/>
      <c r="BF266" s="266"/>
      <c r="BG266" s="266"/>
      <c r="BH266" s="266"/>
      <c r="BI266" s="266"/>
      <c r="BJ266" s="266"/>
      <c r="BK266" s="266"/>
      <c r="BL266" s="266"/>
      <c r="BM266" s="266"/>
      <c r="BN266" s="266"/>
      <c r="BO266" s="266"/>
      <c r="BP266" s="266"/>
      <c r="BQ266" s="266"/>
      <c r="BR266" s="266"/>
      <c r="BS266" s="266"/>
      <c r="BT266" s="266"/>
      <c r="BU266" s="266"/>
      <c r="BV266" s="266"/>
      <c r="BW266" s="266"/>
      <c r="BX266" s="266"/>
      <c r="BY266" s="266"/>
      <c r="BZ266" s="266"/>
      <c r="CA266" s="266"/>
      <c r="CB266" s="266"/>
      <c r="CC266" s="266"/>
      <c r="CD266" s="266"/>
      <c r="CE266" s="266"/>
      <c r="CF266" s="266"/>
      <c r="CG266" s="266"/>
      <c r="CH266" s="266"/>
      <c r="CI266" s="266"/>
      <c r="CJ266" s="266"/>
      <c r="CK266" s="266"/>
      <c r="CL266" s="266"/>
      <c r="CM266" s="266"/>
      <c r="CN266" s="266"/>
      <c r="CO266" s="266"/>
      <c r="CP266" s="266"/>
      <c r="CQ266" s="266"/>
      <c r="CR266" s="266"/>
      <c r="CS266" s="266"/>
      <c r="CT266" s="266"/>
      <c r="CU266" s="266"/>
      <c r="CV266" s="266"/>
      <c r="CW266" s="266"/>
      <c r="CX266" s="266"/>
      <c r="CY266" s="266"/>
      <c r="CZ266" s="266"/>
      <c r="DA266" s="266"/>
      <c r="DB266" s="266"/>
      <c r="DC266" s="266"/>
      <c r="DD266" s="266"/>
      <c r="DE266" s="266"/>
      <c r="DF266" s="266"/>
      <c r="DG266" s="266"/>
      <c r="DH266" s="266"/>
      <c r="DI266" s="266"/>
      <c r="DJ266" s="266"/>
      <c r="DK266" s="266"/>
      <c r="DL266" s="266"/>
    </row>
    <row r="267" spans="1:116" x14ac:dyDescent="0.35">
      <c r="A267" s="266"/>
      <c r="B267" s="266"/>
      <c r="C267" s="266"/>
      <c r="D267" s="266"/>
      <c r="E267" s="266"/>
      <c r="F267" s="266"/>
      <c r="G267" s="266"/>
      <c r="H267" s="266"/>
      <c r="I267" s="266"/>
      <c r="J267" s="266"/>
      <c r="K267" s="266"/>
      <c r="L267" s="266"/>
      <c r="M267" s="266"/>
      <c r="N267" s="266"/>
      <c r="O267" s="266"/>
      <c r="P267" s="266"/>
      <c r="Q267" s="266"/>
      <c r="R267" s="266"/>
      <c r="S267" s="266"/>
      <c r="T267" s="266"/>
      <c r="U267" s="266"/>
      <c r="V267" s="266"/>
      <c r="W267" s="266"/>
      <c r="X267" s="266"/>
      <c r="Y267" s="266"/>
      <c r="Z267" s="266"/>
      <c r="AA267" s="266"/>
      <c r="AB267" s="266"/>
      <c r="AC267" s="266"/>
      <c r="AD267" s="266"/>
      <c r="AE267" s="266"/>
      <c r="AF267" s="266"/>
      <c r="AG267" s="266"/>
      <c r="AH267" s="266"/>
      <c r="AI267" s="266"/>
      <c r="AJ267" s="266"/>
      <c r="AK267" s="266"/>
      <c r="AL267" s="266"/>
      <c r="AM267" s="266"/>
      <c r="AN267" s="266"/>
      <c r="AO267" s="266"/>
      <c r="AP267" s="266"/>
      <c r="AQ267" s="266"/>
      <c r="AR267" s="266"/>
      <c r="AS267" s="266"/>
      <c r="AT267" s="266"/>
      <c r="AU267" s="266"/>
      <c r="AV267" s="266"/>
      <c r="AW267" s="266"/>
      <c r="AX267" s="266"/>
      <c r="AY267" s="266"/>
      <c r="AZ267" s="266"/>
      <c r="BA267" s="266"/>
      <c r="BB267" s="266"/>
      <c r="BC267" s="266"/>
      <c r="BD267" s="266"/>
      <c r="BE267" s="266"/>
      <c r="BF267" s="266"/>
      <c r="BG267" s="266"/>
      <c r="BH267" s="266"/>
      <c r="BI267" s="266"/>
      <c r="BJ267" s="266"/>
      <c r="BK267" s="266"/>
      <c r="BL267" s="266"/>
      <c r="BM267" s="266"/>
      <c r="BN267" s="266"/>
      <c r="BO267" s="266"/>
      <c r="BP267" s="266"/>
      <c r="BQ267" s="266"/>
      <c r="BR267" s="266"/>
      <c r="BS267" s="266"/>
      <c r="BT267" s="266"/>
      <c r="BU267" s="266"/>
      <c r="BV267" s="266"/>
      <c r="BW267" s="266"/>
      <c r="BX267" s="266"/>
      <c r="BY267" s="266"/>
      <c r="BZ267" s="266"/>
      <c r="CA267" s="266"/>
      <c r="CB267" s="266"/>
      <c r="CC267" s="266"/>
      <c r="CD267" s="266"/>
      <c r="CE267" s="266"/>
      <c r="CF267" s="266"/>
      <c r="CG267" s="266"/>
      <c r="CH267" s="266"/>
      <c r="CI267" s="266"/>
      <c r="CJ267" s="266"/>
      <c r="CK267" s="266"/>
      <c r="CL267" s="266"/>
      <c r="CM267" s="266"/>
      <c r="CN267" s="266"/>
      <c r="CO267" s="266"/>
      <c r="CP267" s="266"/>
      <c r="CQ267" s="266"/>
      <c r="CR267" s="266"/>
      <c r="CS267" s="266"/>
      <c r="CT267" s="266"/>
      <c r="CU267" s="266"/>
      <c r="CV267" s="266"/>
      <c r="CW267" s="266"/>
      <c r="CX267" s="266"/>
      <c r="CY267" s="266"/>
      <c r="CZ267" s="266"/>
      <c r="DA267" s="266"/>
      <c r="DB267" s="266"/>
      <c r="DC267" s="266"/>
      <c r="DD267" s="266"/>
      <c r="DE267" s="266"/>
      <c r="DF267" s="266"/>
      <c r="DG267" s="266"/>
      <c r="DH267" s="266"/>
      <c r="DI267" s="266"/>
      <c r="DJ267" s="266"/>
      <c r="DK267" s="266"/>
      <c r="DL267" s="266"/>
    </row>
    <row r="268" spans="1:116" x14ac:dyDescent="0.35">
      <c r="A268" s="266"/>
      <c r="B268" s="266"/>
      <c r="C268" s="266"/>
      <c r="D268" s="266"/>
      <c r="E268" s="266"/>
      <c r="F268" s="266"/>
      <c r="G268" s="266"/>
      <c r="H268" s="266"/>
      <c r="I268" s="266"/>
      <c r="J268" s="266"/>
      <c r="K268" s="266"/>
      <c r="L268" s="266"/>
      <c r="M268" s="266"/>
      <c r="N268" s="266"/>
      <c r="O268" s="266"/>
      <c r="P268" s="266"/>
      <c r="Q268" s="266"/>
      <c r="R268" s="266"/>
      <c r="S268" s="266"/>
      <c r="T268" s="266"/>
      <c r="U268" s="266"/>
      <c r="V268" s="266"/>
      <c r="W268" s="266"/>
      <c r="X268" s="266"/>
      <c r="Y268" s="266"/>
      <c r="Z268" s="266"/>
      <c r="AA268" s="266"/>
      <c r="AB268" s="266"/>
      <c r="AC268" s="266"/>
      <c r="AD268" s="266"/>
      <c r="AE268" s="266"/>
      <c r="AF268" s="266"/>
      <c r="AG268" s="266"/>
      <c r="AH268" s="266"/>
      <c r="AI268" s="266"/>
      <c r="AJ268" s="266"/>
      <c r="AK268" s="266"/>
      <c r="AL268" s="266"/>
      <c r="AM268" s="266"/>
      <c r="AN268" s="266"/>
      <c r="AO268" s="266"/>
      <c r="AP268" s="266"/>
      <c r="AQ268" s="266"/>
      <c r="AR268" s="266"/>
      <c r="AS268" s="266"/>
      <c r="AT268" s="266"/>
      <c r="AU268" s="266"/>
      <c r="AV268" s="266"/>
      <c r="AW268" s="266"/>
      <c r="AX268" s="266"/>
      <c r="AY268" s="266"/>
      <c r="AZ268" s="266"/>
      <c r="BA268" s="266"/>
      <c r="BB268" s="266"/>
      <c r="BC268" s="266"/>
      <c r="BD268" s="266"/>
      <c r="BE268" s="266"/>
      <c r="BF268" s="266"/>
      <c r="BG268" s="266"/>
      <c r="BH268" s="266"/>
      <c r="BI268" s="266"/>
      <c r="BJ268" s="266"/>
      <c r="BK268" s="266"/>
      <c r="BL268" s="266"/>
      <c r="BM268" s="266"/>
      <c r="BN268" s="266"/>
      <c r="BO268" s="266"/>
      <c r="BP268" s="266"/>
      <c r="BQ268" s="266"/>
      <c r="BR268" s="266"/>
      <c r="BS268" s="266"/>
      <c r="BT268" s="266"/>
      <c r="BU268" s="266"/>
      <c r="BV268" s="266"/>
      <c r="BW268" s="266"/>
      <c r="BX268" s="266"/>
      <c r="BY268" s="266"/>
      <c r="BZ268" s="266"/>
      <c r="CA268" s="266"/>
      <c r="CB268" s="266"/>
      <c r="CC268" s="266"/>
      <c r="CD268" s="266"/>
      <c r="CE268" s="266"/>
      <c r="CF268" s="266"/>
      <c r="CG268" s="266"/>
      <c r="CH268" s="266"/>
      <c r="CI268" s="266"/>
      <c r="CJ268" s="266"/>
      <c r="CK268" s="266"/>
      <c r="CL268" s="266"/>
      <c r="CM268" s="266"/>
      <c r="CN268" s="266"/>
      <c r="CO268" s="266"/>
      <c r="CP268" s="266"/>
      <c r="CQ268" s="266"/>
      <c r="CR268" s="266"/>
      <c r="CS268" s="266"/>
      <c r="CT268" s="266"/>
      <c r="CU268" s="266"/>
      <c r="CV268" s="266"/>
      <c r="CW268" s="266"/>
      <c r="CX268" s="266"/>
      <c r="CY268" s="266"/>
      <c r="CZ268" s="266"/>
      <c r="DA268" s="266"/>
      <c r="DB268" s="266"/>
      <c r="DC268" s="266"/>
      <c r="DD268" s="266"/>
      <c r="DE268" s="266"/>
      <c r="DF268" s="266"/>
      <c r="DG268" s="266"/>
      <c r="DH268" s="266"/>
      <c r="DI268" s="266"/>
      <c r="DJ268" s="266"/>
      <c r="DK268" s="266"/>
      <c r="DL268" s="266"/>
    </row>
    <row r="269" spans="1:116" x14ac:dyDescent="0.35">
      <c r="A269" s="266"/>
      <c r="B269" s="266"/>
      <c r="C269" s="266"/>
      <c r="D269" s="266"/>
      <c r="E269" s="266"/>
      <c r="F269" s="266"/>
      <c r="G269" s="266"/>
      <c r="H269" s="266"/>
      <c r="I269" s="266"/>
      <c r="J269" s="266"/>
      <c r="K269" s="266"/>
      <c r="L269" s="266"/>
      <c r="M269" s="266"/>
      <c r="N269" s="266"/>
      <c r="O269" s="266"/>
      <c r="P269" s="266"/>
      <c r="Q269" s="266"/>
      <c r="R269" s="266"/>
      <c r="S269" s="266"/>
      <c r="T269" s="266"/>
      <c r="U269" s="266"/>
      <c r="V269" s="266"/>
      <c r="W269" s="266"/>
      <c r="X269" s="266"/>
      <c r="Y269" s="266"/>
      <c r="Z269" s="266"/>
      <c r="AA269" s="266"/>
      <c r="AB269" s="266"/>
      <c r="AC269" s="266"/>
      <c r="AD269" s="266"/>
      <c r="AE269" s="266"/>
      <c r="AF269" s="266"/>
      <c r="AG269" s="266"/>
      <c r="AH269" s="266"/>
      <c r="AI269" s="266"/>
      <c r="AJ269" s="266"/>
      <c r="AK269" s="266"/>
      <c r="AL269" s="266"/>
      <c r="AM269" s="266"/>
      <c r="AN269" s="266"/>
      <c r="AO269" s="266"/>
      <c r="AP269" s="266"/>
      <c r="AQ269" s="266"/>
      <c r="AR269" s="266"/>
      <c r="AS269" s="266"/>
      <c r="AT269" s="266"/>
      <c r="AU269" s="266"/>
      <c r="AV269" s="266"/>
      <c r="AW269" s="266"/>
      <c r="AX269" s="266"/>
      <c r="AY269" s="266"/>
      <c r="AZ269" s="266"/>
      <c r="BA269" s="266"/>
      <c r="BB269" s="266"/>
      <c r="BC269" s="266"/>
      <c r="BD269" s="266"/>
      <c r="BE269" s="266"/>
      <c r="BF269" s="266"/>
      <c r="BG269" s="266"/>
      <c r="BH269" s="266"/>
      <c r="BI269" s="266"/>
      <c r="BJ269" s="266"/>
      <c r="BK269" s="266"/>
      <c r="BL269" s="266"/>
      <c r="BM269" s="266"/>
      <c r="BN269" s="266"/>
      <c r="BO269" s="266"/>
      <c r="BP269" s="266"/>
      <c r="BQ269" s="266"/>
      <c r="BR269" s="266"/>
      <c r="BS269" s="266"/>
      <c r="BT269" s="266"/>
      <c r="BU269" s="266"/>
      <c r="BV269" s="266"/>
      <c r="BW269" s="266"/>
      <c r="BX269" s="266"/>
      <c r="BY269" s="266"/>
      <c r="BZ269" s="266"/>
      <c r="CA269" s="266"/>
      <c r="CB269" s="266"/>
      <c r="CC269" s="266"/>
      <c r="CD269" s="266"/>
      <c r="CE269" s="266"/>
      <c r="CF269" s="266"/>
      <c r="CG269" s="266"/>
      <c r="CH269" s="266"/>
      <c r="CI269" s="266"/>
      <c r="CJ269" s="266"/>
      <c r="CK269" s="266"/>
      <c r="CL269" s="266"/>
      <c r="CM269" s="266"/>
      <c r="CN269" s="266"/>
      <c r="CO269" s="266"/>
      <c r="CP269" s="266"/>
      <c r="CQ269" s="266"/>
      <c r="CR269" s="266"/>
      <c r="CS269" s="266"/>
      <c r="CT269" s="266"/>
      <c r="CU269" s="266"/>
      <c r="CV269" s="266"/>
      <c r="CW269" s="266"/>
      <c r="CX269" s="266"/>
      <c r="CY269" s="266"/>
      <c r="CZ269" s="266"/>
      <c r="DA269" s="266"/>
      <c r="DB269" s="266"/>
      <c r="DC269" s="266"/>
      <c r="DD269" s="266"/>
      <c r="DE269" s="266"/>
      <c r="DF269" s="266"/>
      <c r="DG269" s="266"/>
      <c r="DH269" s="266"/>
      <c r="DI269" s="266"/>
      <c r="DJ269" s="266"/>
      <c r="DK269" s="266"/>
      <c r="DL269" s="266"/>
    </row>
    <row r="270" spans="1:116" x14ac:dyDescent="0.35">
      <c r="A270" s="266"/>
      <c r="B270" s="266"/>
      <c r="C270" s="266"/>
      <c r="D270" s="266"/>
      <c r="E270" s="266"/>
      <c r="F270" s="266"/>
      <c r="G270" s="266"/>
      <c r="H270" s="266"/>
      <c r="I270" s="266"/>
      <c r="J270" s="266"/>
      <c r="K270" s="266"/>
      <c r="L270" s="266"/>
      <c r="M270" s="266"/>
      <c r="N270" s="266"/>
      <c r="O270" s="266"/>
      <c r="P270" s="266"/>
      <c r="Q270" s="266"/>
      <c r="R270" s="266"/>
      <c r="S270" s="266"/>
      <c r="T270" s="266"/>
      <c r="U270" s="266"/>
      <c r="V270" s="266"/>
      <c r="W270" s="266"/>
      <c r="X270" s="266"/>
      <c r="Y270" s="266"/>
      <c r="Z270" s="266"/>
      <c r="AA270" s="266"/>
      <c r="AB270" s="266"/>
      <c r="AC270" s="266"/>
      <c r="AD270" s="266"/>
      <c r="AE270" s="266"/>
      <c r="AF270" s="266"/>
      <c r="AG270" s="266"/>
      <c r="AH270" s="266"/>
      <c r="AI270" s="266"/>
      <c r="AJ270" s="266"/>
      <c r="AK270" s="266"/>
      <c r="AL270" s="266"/>
      <c r="AM270" s="266"/>
      <c r="AN270" s="266"/>
      <c r="AO270" s="266"/>
      <c r="AP270" s="266"/>
      <c r="AQ270" s="266"/>
      <c r="AR270" s="266"/>
      <c r="AS270" s="266"/>
      <c r="AT270" s="266"/>
      <c r="AU270" s="266"/>
      <c r="AV270" s="266"/>
      <c r="AW270" s="266"/>
      <c r="AX270" s="266"/>
      <c r="AY270" s="266"/>
      <c r="AZ270" s="266"/>
      <c r="BA270" s="266"/>
      <c r="BB270" s="266"/>
      <c r="BC270" s="266"/>
      <c r="BD270" s="266"/>
      <c r="BE270" s="266"/>
      <c r="BF270" s="266"/>
      <c r="BG270" s="266"/>
      <c r="BH270" s="266"/>
      <c r="BI270" s="266"/>
      <c r="BJ270" s="266"/>
      <c r="BK270" s="266"/>
      <c r="BL270" s="266"/>
      <c r="BM270" s="266"/>
      <c r="BN270" s="266"/>
      <c r="BO270" s="266"/>
      <c r="BP270" s="266"/>
      <c r="BQ270" s="266"/>
      <c r="BR270" s="266"/>
      <c r="BS270" s="266"/>
      <c r="BT270" s="266"/>
      <c r="BU270" s="266"/>
      <c r="BV270" s="266"/>
      <c r="BW270" s="266"/>
      <c r="BX270" s="266"/>
      <c r="BY270" s="266"/>
      <c r="BZ270" s="266"/>
      <c r="CA270" s="266"/>
      <c r="CB270" s="266"/>
      <c r="CC270" s="266"/>
      <c r="CD270" s="266"/>
      <c r="CE270" s="266"/>
      <c r="CF270" s="266"/>
      <c r="CG270" s="266"/>
      <c r="CH270" s="266"/>
      <c r="CI270" s="266"/>
      <c r="CJ270" s="266"/>
      <c r="CK270" s="266"/>
      <c r="CL270" s="266"/>
      <c r="CM270" s="266"/>
      <c r="CN270" s="266"/>
      <c r="CO270" s="266"/>
      <c r="CP270" s="266"/>
      <c r="CQ270" s="266"/>
      <c r="CR270" s="266"/>
      <c r="CS270" s="266"/>
      <c r="CT270" s="266"/>
      <c r="CU270" s="266"/>
      <c r="CV270" s="266"/>
      <c r="CW270" s="266"/>
      <c r="CX270" s="266"/>
      <c r="CY270" s="266"/>
      <c r="CZ270" s="266"/>
      <c r="DA270" s="266"/>
      <c r="DB270" s="266"/>
      <c r="DC270" s="266"/>
      <c r="DD270" s="266"/>
      <c r="DE270" s="266"/>
      <c r="DF270" s="266"/>
      <c r="DG270" s="266"/>
      <c r="DH270" s="266"/>
      <c r="DI270" s="266"/>
      <c r="DJ270" s="266"/>
      <c r="DK270" s="266"/>
      <c r="DL270" s="266"/>
    </row>
    <row r="271" spans="1:116" x14ac:dyDescent="0.35">
      <c r="A271" s="266"/>
      <c r="B271" s="266"/>
      <c r="C271" s="266"/>
      <c r="D271" s="266"/>
      <c r="E271" s="266"/>
      <c r="F271" s="266"/>
      <c r="G271" s="266"/>
      <c r="H271" s="266"/>
      <c r="I271" s="266"/>
      <c r="J271" s="266"/>
      <c r="K271" s="266"/>
      <c r="L271" s="266"/>
      <c r="M271" s="266"/>
      <c r="N271" s="266"/>
      <c r="O271" s="266"/>
      <c r="P271" s="266"/>
      <c r="Q271" s="266"/>
      <c r="R271" s="266"/>
      <c r="S271" s="266"/>
      <c r="T271" s="266"/>
      <c r="U271" s="266"/>
      <c r="V271" s="266"/>
      <c r="W271" s="266"/>
      <c r="X271" s="266"/>
      <c r="Y271" s="266"/>
      <c r="Z271" s="266"/>
      <c r="AA271" s="266"/>
      <c r="AB271" s="266"/>
      <c r="AC271" s="266"/>
      <c r="AD271" s="266"/>
      <c r="AE271" s="266"/>
      <c r="AF271" s="266"/>
      <c r="AG271" s="266"/>
      <c r="AH271" s="266"/>
      <c r="AI271" s="266"/>
      <c r="AJ271" s="266"/>
      <c r="AK271" s="266"/>
      <c r="AL271" s="266"/>
      <c r="AM271" s="266"/>
      <c r="AN271" s="266"/>
      <c r="AO271" s="266"/>
      <c r="AP271" s="266"/>
      <c r="AQ271" s="266"/>
      <c r="AR271" s="266"/>
      <c r="AS271" s="266"/>
      <c r="AT271" s="266"/>
      <c r="AU271" s="266"/>
      <c r="AV271" s="266"/>
      <c r="AW271" s="266"/>
      <c r="AX271" s="266"/>
      <c r="AY271" s="266"/>
      <c r="AZ271" s="266"/>
      <c r="BA271" s="266"/>
      <c r="BB271" s="266"/>
      <c r="BC271" s="266"/>
      <c r="BD271" s="266"/>
      <c r="BE271" s="266"/>
      <c r="BF271" s="266"/>
      <c r="BG271" s="266"/>
      <c r="BH271" s="266"/>
      <c r="BI271" s="266"/>
      <c r="BJ271" s="266"/>
      <c r="BK271" s="266"/>
      <c r="BL271" s="266"/>
      <c r="BM271" s="266"/>
      <c r="BN271" s="266"/>
      <c r="BO271" s="266"/>
      <c r="BP271" s="266"/>
      <c r="BQ271" s="266"/>
      <c r="BR271" s="266"/>
      <c r="BS271" s="266"/>
      <c r="BT271" s="266"/>
      <c r="BU271" s="266"/>
      <c r="BV271" s="266"/>
      <c r="BW271" s="266"/>
      <c r="BX271" s="266"/>
      <c r="BY271" s="266"/>
      <c r="BZ271" s="266"/>
      <c r="CA271" s="266"/>
      <c r="CB271" s="266"/>
      <c r="CC271" s="266"/>
      <c r="CD271" s="266"/>
      <c r="CE271" s="266"/>
      <c r="CF271" s="266"/>
      <c r="CG271" s="266"/>
      <c r="CH271" s="266"/>
      <c r="CI271" s="266"/>
      <c r="CJ271" s="266"/>
      <c r="CK271" s="266"/>
      <c r="CL271" s="266"/>
      <c r="CM271" s="266"/>
      <c r="CN271" s="266"/>
      <c r="CO271" s="266"/>
      <c r="CP271" s="266"/>
      <c r="CQ271" s="266"/>
      <c r="CR271" s="266"/>
      <c r="CS271" s="266"/>
      <c r="CT271" s="266"/>
      <c r="CU271" s="266"/>
      <c r="CV271" s="266"/>
      <c r="CW271" s="266"/>
      <c r="CX271" s="266"/>
      <c r="CY271" s="266"/>
      <c r="CZ271" s="266"/>
      <c r="DA271" s="266"/>
      <c r="DB271" s="266"/>
      <c r="DC271" s="266"/>
      <c r="DD271" s="266"/>
      <c r="DE271" s="266"/>
      <c r="DF271" s="266"/>
      <c r="DG271" s="266"/>
      <c r="DH271" s="266"/>
      <c r="DI271" s="266"/>
      <c r="DJ271" s="266"/>
      <c r="DK271" s="266"/>
      <c r="DL271" s="266"/>
    </row>
    <row r="272" spans="1:116" x14ac:dyDescent="0.35">
      <c r="A272" s="266"/>
      <c r="B272" s="266"/>
      <c r="C272" s="266"/>
      <c r="D272" s="266"/>
      <c r="E272" s="266"/>
      <c r="F272" s="266"/>
      <c r="G272" s="266"/>
      <c r="H272" s="266"/>
      <c r="I272" s="266"/>
      <c r="J272" s="266"/>
      <c r="K272" s="266"/>
      <c r="L272" s="266"/>
      <c r="M272" s="266"/>
      <c r="N272" s="266"/>
      <c r="O272" s="266"/>
      <c r="P272" s="266"/>
      <c r="Q272" s="266"/>
      <c r="R272" s="266"/>
      <c r="S272" s="266"/>
      <c r="T272" s="266"/>
      <c r="U272" s="266"/>
      <c r="V272" s="266"/>
      <c r="W272" s="266"/>
      <c r="X272" s="266"/>
      <c r="Y272" s="266"/>
      <c r="Z272" s="266"/>
      <c r="AA272" s="266"/>
      <c r="AB272" s="266"/>
      <c r="AC272" s="266"/>
      <c r="AD272" s="266"/>
      <c r="AE272" s="266"/>
      <c r="AF272" s="266"/>
      <c r="AG272" s="266"/>
      <c r="AH272" s="266"/>
      <c r="AI272" s="266"/>
      <c r="AJ272" s="266"/>
      <c r="AK272" s="266"/>
      <c r="AL272" s="266"/>
      <c r="AM272" s="266"/>
      <c r="AN272" s="266"/>
      <c r="AO272" s="266"/>
      <c r="AP272" s="266"/>
      <c r="AQ272" s="266"/>
      <c r="AR272" s="266"/>
      <c r="AS272" s="266"/>
      <c r="AT272" s="266"/>
      <c r="AU272" s="266"/>
      <c r="AV272" s="266"/>
      <c r="AW272" s="266"/>
      <c r="AX272" s="266"/>
      <c r="AY272" s="266"/>
      <c r="AZ272" s="266"/>
      <c r="BA272" s="266"/>
      <c r="BB272" s="266"/>
      <c r="BC272" s="266"/>
      <c r="BD272" s="266"/>
      <c r="BE272" s="266"/>
      <c r="BF272" s="266"/>
      <c r="BG272" s="266"/>
      <c r="BH272" s="266"/>
      <c r="BI272" s="266"/>
      <c r="BJ272" s="266"/>
      <c r="BK272" s="266"/>
      <c r="BL272" s="266"/>
      <c r="BM272" s="266"/>
      <c r="BN272" s="266"/>
      <c r="BO272" s="266"/>
      <c r="BP272" s="266"/>
      <c r="BQ272" s="266"/>
      <c r="BR272" s="266"/>
      <c r="BS272" s="266"/>
      <c r="BT272" s="266"/>
      <c r="BU272" s="266"/>
      <c r="BV272" s="266"/>
      <c r="BW272" s="266"/>
      <c r="BX272" s="266"/>
      <c r="BY272" s="266"/>
      <c r="BZ272" s="266"/>
      <c r="CA272" s="266"/>
      <c r="CB272" s="266"/>
      <c r="CC272" s="266"/>
      <c r="CD272" s="266"/>
      <c r="CE272" s="266"/>
      <c r="CF272" s="266"/>
      <c r="CG272" s="266"/>
      <c r="CH272" s="266"/>
      <c r="CI272" s="266"/>
      <c r="CJ272" s="266"/>
      <c r="CK272" s="266"/>
      <c r="CL272" s="266"/>
      <c r="CM272" s="266"/>
      <c r="CN272" s="266"/>
      <c r="CO272" s="266"/>
      <c r="CP272" s="266"/>
      <c r="CQ272" s="266"/>
      <c r="CR272" s="266"/>
      <c r="CS272" s="266"/>
      <c r="CT272" s="266"/>
      <c r="CU272" s="266"/>
      <c r="CV272" s="266"/>
      <c r="CW272" s="266"/>
      <c r="CX272" s="266"/>
      <c r="CY272" s="266"/>
      <c r="CZ272" s="266"/>
      <c r="DA272" s="266"/>
      <c r="DB272" s="266"/>
      <c r="DC272" s="266"/>
      <c r="DD272" s="266"/>
      <c r="DE272" s="266"/>
      <c r="DF272" s="266"/>
      <c r="DG272" s="266"/>
      <c r="DH272" s="266"/>
      <c r="DI272" s="266"/>
      <c r="DJ272" s="266"/>
      <c r="DK272" s="266"/>
      <c r="DL272" s="266"/>
    </row>
    <row r="273" spans="1:116" x14ac:dyDescent="0.35">
      <c r="A273" s="266"/>
      <c r="B273" s="266"/>
      <c r="C273" s="266"/>
      <c r="D273" s="266"/>
      <c r="E273" s="266"/>
      <c r="F273" s="266"/>
      <c r="G273" s="266"/>
      <c r="H273" s="266"/>
      <c r="I273" s="266"/>
      <c r="J273" s="266"/>
      <c r="K273" s="266"/>
      <c r="L273" s="266"/>
      <c r="M273" s="266"/>
      <c r="N273" s="266"/>
      <c r="O273" s="266"/>
      <c r="P273" s="266"/>
      <c r="Q273" s="266"/>
      <c r="R273" s="266"/>
      <c r="S273" s="266"/>
      <c r="T273" s="266"/>
      <c r="U273" s="266"/>
      <c r="V273" s="266"/>
      <c r="W273" s="266"/>
      <c r="X273" s="266"/>
      <c r="Y273" s="266"/>
      <c r="Z273" s="266"/>
      <c r="AA273" s="266"/>
      <c r="AB273" s="266"/>
      <c r="AC273" s="266"/>
      <c r="AD273" s="266"/>
      <c r="AE273" s="266"/>
      <c r="AF273" s="266"/>
      <c r="AG273" s="266"/>
      <c r="AH273" s="266"/>
      <c r="AI273" s="266"/>
      <c r="AJ273" s="266"/>
      <c r="AK273" s="266"/>
      <c r="AL273" s="266"/>
      <c r="AM273" s="266"/>
      <c r="AN273" s="266"/>
      <c r="AO273" s="266"/>
      <c r="AP273" s="266"/>
      <c r="AQ273" s="266"/>
      <c r="AR273" s="266"/>
      <c r="AS273" s="266"/>
      <c r="AT273" s="266"/>
      <c r="AU273" s="266"/>
      <c r="AV273" s="266"/>
      <c r="AW273" s="266"/>
      <c r="AX273" s="266"/>
      <c r="AY273" s="266"/>
      <c r="AZ273" s="266"/>
      <c r="BA273" s="266"/>
      <c r="BB273" s="266"/>
      <c r="BC273" s="266"/>
      <c r="BD273" s="266"/>
      <c r="BE273" s="266"/>
      <c r="BF273" s="266"/>
      <c r="BG273" s="266"/>
      <c r="BH273" s="266"/>
      <c r="BI273" s="266"/>
      <c r="BJ273" s="266"/>
      <c r="BK273" s="266"/>
      <c r="BL273" s="266"/>
      <c r="BM273" s="266"/>
      <c r="BN273" s="266"/>
      <c r="BO273" s="266"/>
      <c r="BP273" s="266"/>
      <c r="BQ273" s="266"/>
      <c r="BR273" s="266"/>
      <c r="BS273" s="266"/>
      <c r="BT273" s="266"/>
      <c r="BU273" s="266"/>
      <c r="BV273" s="266"/>
      <c r="BW273" s="266"/>
      <c r="BX273" s="266"/>
      <c r="BY273" s="266"/>
      <c r="BZ273" s="266"/>
      <c r="CA273" s="266"/>
      <c r="CB273" s="266"/>
      <c r="CC273" s="266"/>
      <c r="CD273" s="266"/>
      <c r="CE273" s="266"/>
      <c r="CF273" s="266"/>
      <c r="CG273" s="266"/>
      <c r="CH273" s="266"/>
      <c r="CI273" s="266"/>
      <c r="CJ273" s="266"/>
      <c r="CK273" s="266"/>
      <c r="CL273" s="266"/>
      <c r="CM273" s="266"/>
      <c r="CN273" s="266"/>
      <c r="CO273" s="266"/>
      <c r="CP273" s="266"/>
      <c r="CQ273" s="266"/>
      <c r="CR273" s="266"/>
      <c r="CS273" s="266"/>
      <c r="CT273" s="266"/>
      <c r="CU273" s="266"/>
      <c r="CV273" s="266"/>
      <c r="CW273" s="266"/>
      <c r="CX273" s="266"/>
      <c r="CY273" s="266"/>
      <c r="CZ273" s="266"/>
      <c r="DA273" s="266"/>
      <c r="DB273" s="266"/>
      <c r="DC273" s="266"/>
      <c r="DD273" s="266"/>
      <c r="DE273" s="266"/>
      <c r="DF273" s="266"/>
      <c r="DG273" s="266"/>
      <c r="DH273" s="266"/>
      <c r="DI273" s="266"/>
      <c r="DJ273" s="266"/>
      <c r="DK273" s="266"/>
      <c r="DL273" s="266"/>
    </row>
    <row r="274" spans="1:116" x14ac:dyDescent="0.35">
      <c r="A274" s="266"/>
      <c r="B274" s="266"/>
      <c r="C274" s="266"/>
      <c r="D274" s="266"/>
      <c r="E274" s="266"/>
      <c r="F274" s="266"/>
      <c r="G274" s="266"/>
      <c r="H274" s="266"/>
      <c r="I274" s="266"/>
      <c r="J274" s="266"/>
      <c r="K274" s="266"/>
      <c r="L274" s="266"/>
      <c r="M274" s="266"/>
      <c r="N274" s="266"/>
      <c r="O274" s="266"/>
      <c r="P274" s="266"/>
      <c r="Q274" s="266"/>
      <c r="R274" s="266"/>
      <c r="S274" s="266"/>
      <c r="T274" s="266"/>
      <c r="U274" s="266"/>
      <c r="V274" s="266"/>
      <c r="W274" s="266"/>
      <c r="X274" s="266"/>
      <c r="Y274" s="266"/>
      <c r="Z274" s="266"/>
      <c r="AA274" s="266"/>
      <c r="AB274" s="266"/>
      <c r="AC274" s="266"/>
      <c r="AD274" s="266"/>
      <c r="AE274" s="266"/>
      <c r="AF274" s="266"/>
      <c r="AG274" s="266"/>
      <c r="AH274" s="266"/>
      <c r="AI274" s="266"/>
      <c r="AJ274" s="266"/>
      <c r="AK274" s="266"/>
      <c r="AL274" s="266"/>
      <c r="AM274" s="266"/>
      <c r="AN274" s="266"/>
      <c r="AO274" s="266"/>
      <c r="AP274" s="266"/>
      <c r="AQ274" s="266"/>
      <c r="AR274" s="266"/>
      <c r="AS274" s="266"/>
      <c r="AT274" s="266"/>
      <c r="AU274" s="266"/>
      <c r="AV274" s="266"/>
      <c r="AW274" s="266"/>
      <c r="AX274" s="266"/>
      <c r="AY274" s="266"/>
      <c r="AZ274" s="266"/>
      <c r="BA274" s="266"/>
      <c r="BB274" s="266"/>
      <c r="BC274" s="266"/>
      <c r="BD274" s="266"/>
      <c r="BE274" s="266"/>
      <c r="BF274" s="266"/>
      <c r="BG274" s="266"/>
      <c r="BH274" s="266"/>
      <c r="BI274" s="266"/>
      <c r="BJ274" s="266"/>
      <c r="BK274" s="266"/>
      <c r="BL274" s="266"/>
      <c r="BM274" s="266"/>
      <c r="BN274" s="266"/>
      <c r="BO274" s="266"/>
      <c r="BP274" s="266"/>
      <c r="BQ274" s="266"/>
      <c r="BR274" s="266"/>
      <c r="BS274" s="266"/>
      <c r="BT274" s="266"/>
      <c r="BU274" s="266"/>
      <c r="BV274" s="266"/>
      <c r="BW274" s="266"/>
      <c r="BX274" s="266"/>
      <c r="BY274" s="266"/>
      <c r="BZ274" s="266"/>
      <c r="CA274" s="266"/>
      <c r="CB274" s="266"/>
      <c r="CC274" s="266"/>
      <c r="CD274" s="266"/>
      <c r="CE274" s="266"/>
      <c r="CF274" s="266"/>
      <c r="CG274" s="266"/>
      <c r="CH274" s="266"/>
      <c r="CI274" s="266"/>
      <c r="CJ274" s="266"/>
      <c r="CK274" s="266"/>
      <c r="CL274" s="266"/>
      <c r="CM274" s="266"/>
      <c r="CN274" s="266"/>
      <c r="CO274" s="266"/>
      <c r="CP274" s="266"/>
      <c r="CQ274" s="266"/>
      <c r="CR274" s="266"/>
      <c r="CS274" s="266"/>
      <c r="CT274" s="266"/>
      <c r="CU274" s="266"/>
      <c r="CV274" s="266"/>
      <c r="CW274" s="266"/>
      <c r="CX274" s="266"/>
      <c r="CY274" s="266"/>
      <c r="CZ274" s="266"/>
      <c r="DA274" s="266"/>
      <c r="DB274" s="266"/>
      <c r="DC274" s="266"/>
      <c r="DD274" s="266"/>
      <c r="DE274" s="266"/>
      <c r="DF274" s="266"/>
      <c r="DG274" s="266"/>
      <c r="DH274" s="266"/>
      <c r="DI274" s="266"/>
      <c r="DJ274" s="266"/>
      <c r="DK274" s="266"/>
      <c r="DL274" s="266"/>
    </row>
    <row r="275" spans="1:116" x14ac:dyDescent="0.35">
      <c r="A275" s="266"/>
      <c r="B275" s="266"/>
      <c r="C275" s="266"/>
      <c r="D275" s="266"/>
      <c r="E275" s="266"/>
      <c r="F275" s="266"/>
      <c r="G275" s="266"/>
      <c r="H275" s="266"/>
      <c r="I275" s="266"/>
      <c r="J275" s="266"/>
      <c r="K275" s="266"/>
      <c r="L275" s="266"/>
      <c r="M275" s="266"/>
      <c r="N275" s="266"/>
      <c r="O275" s="266"/>
      <c r="P275" s="266"/>
      <c r="Q275" s="266"/>
      <c r="R275" s="266"/>
      <c r="S275" s="266"/>
      <c r="T275" s="266"/>
      <c r="U275" s="266"/>
      <c r="V275" s="266"/>
      <c r="W275" s="266"/>
      <c r="X275" s="266"/>
      <c r="Y275" s="266"/>
      <c r="Z275" s="266"/>
      <c r="AA275" s="266"/>
      <c r="AB275" s="266"/>
      <c r="AC275" s="266"/>
      <c r="AD275" s="266"/>
      <c r="AE275" s="266"/>
      <c r="AF275" s="266"/>
      <c r="AG275" s="266"/>
      <c r="AH275" s="266"/>
      <c r="AI275" s="266"/>
      <c r="AJ275" s="266"/>
      <c r="AK275" s="266"/>
      <c r="AL275" s="266"/>
      <c r="AM275" s="266"/>
      <c r="AN275" s="266"/>
      <c r="AO275" s="266"/>
      <c r="AP275" s="266"/>
      <c r="AQ275" s="266"/>
      <c r="AR275" s="266"/>
      <c r="AS275" s="266"/>
      <c r="AT275" s="266"/>
      <c r="AU275" s="266"/>
      <c r="AV275" s="266"/>
      <c r="AW275" s="266"/>
      <c r="AX275" s="266"/>
      <c r="AY275" s="266"/>
      <c r="AZ275" s="266"/>
      <c r="BA275" s="266"/>
      <c r="BB275" s="266"/>
      <c r="BC275" s="266"/>
      <c r="BD275" s="266"/>
      <c r="BE275" s="266"/>
      <c r="BF275" s="266"/>
      <c r="BG275" s="266"/>
      <c r="BH275" s="266"/>
      <c r="BI275" s="266"/>
      <c r="BJ275" s="266"/>
      <c r="BK275" s="266"/>
      <c r="BL275" s="266"/>
      <c r="BM275" s="266"/>
      <c r="BN275" s="266"/>
      <c r="BO275" s="266"/>
      <c r="BP275" s="266"/>
      <c r="BQ275" s="266"/>
      <c r="BR275" s="266"/>
      <c r="BS275" s="266"/>
      <c r="BT275" s="266"/>
      <c r="BU275" s="266"/>
      <c r="BV275" s="266"/>
      <c r="BW275" s="266"/>
      <c r="BX275" s="266"/>
      <c r="BY275" s="266"/>
      <c r="BZ275" s="266"/>
      <c r="CA275" s="266"/>
      <c r="CB275" s="266"/>
      <c r="CC275" s="266"/>
      <c r="CD275" s="266"/>
      <c r="CE275" s="266"/>
      <c r="CF275" s="266"/>
      <c r="CG275" s="266"/>
      <c r="CH275" s="266"/>
      <c r="CI275" s="266"/>
      <c r="CJ275" s="266"/>
      <c r="CK275" s="266"/>
      <c r="CL275" s="266"/>
      <c r="CM275" s="266"/>
      <c r="CN275" s="266"/>
      <c r="CO275" s="266"/>
      <c r="CP275" s="266"/>
      <c r="CQ275" s="266"/>
      <c r="CR275" s="266"/>
      <c r="CS275" s="266"/>
      <c r="CT275" s="266"/>
      <c r="CU275" s="266"/>
      <c r="CV275" s="266"/>
      <c r="CW275" s="266"/>
      <c r="CX275" s="266"/>
      <c r="CY275" s="266"/>
      <c r="CZ275" s="266"/>
      <c r="DA275" s="266"/>
      <c r="DB275" s="266"/>
      <c r="DC275" s="266"/>
      <c r="DD275" s="266"/>
      <c r="DE275" s="266"/>
      <c r="DF275" s="266"/>
      <c r="DG275" s="266"/>
      <c r="DH275" s="266"/>
      <c r="DI275" s="266"/>
      <c r="DJ275" s="266"/>
      <c r="DK275" s="266"/>
      <c r="DL275" s="266"/>
    </row>
    <row r="276" spans="1:116" x14ac:dyDescent="0.35">
      <c r="A276" s="266"/>
      <c r="B276" s="266"/>
      <c r="C276" s="266"/>
      <c r="D276" s="266"/>
      <c r="E276" s="266"/>
      <c r="F276" s="266"/>
      <c r="G276" s="266"/>
      <c r="H276" s="266"/>
      <c r="I276" s="266"/>
      <c r="J276" s="266"/>
      <c r="K276" s="266"/>
      <c r="L276" s="266"/>
      <c r="M276" s="266"/>
      <c r="N276" s="266"/>
      <c r="O276" s="266"/>
      <c r="P276" s="266"/>
      <c r="Q276" s="266"/>
      <c r="R276" s="266"/>
      <c r="S276" s="266"/>
      <c r="T276" s="266"/>
      <c r="U276" s="266"/>
      <c r="V276" s="266"/>
      <c r="W276" s="266"/>
      <c r="X276" s="266"/>
      <c r="Y276" s="266"/>
      <c r="Z276" s="266"/>
      <c r="AA276" s="266"/>
      <c r="AB276" s="266"/>
      <c r="AC276" s="266"/>
      <c r="AD276" s="266"/>
      <c r="AE276" s="266"/>
      <c r="AF276" s="266"/>
      <c r="AG276" s="266"/>
      <c r="AH276" s="266"/>
      <c r="AI276" s="266"/>
      <c r="AJ276" s="266"/>
      <c r="AK276" s="266"/>
      <c r="AL276" s="266"/>
      <c r="AM276" s="266"/>
      <c r="AN276" s="266"/>
      <c r="AO276" s="266"/>
      <c r="AP276" s="266"/>
      <c r="AQ276" s="266"/>
      <c r="AR276" s="266"/>
      <c r="AS276" s="266"/>
      <c r="AT276" s="266"/>
      <c r="AU276" s="266"/>
      <c r="AV276" s="266"/>
      <c r="AW276" s="266"/>
      <c r="AX276" s="266"/>
      <c r="AY276" s="266"/>
      <c r="AZ276" s="266"/>
      <c r="BA276" s="266"/>
      <c r="BB276" s="266"/>
      <c r="BC276" s="266"/>
      <c r="BD276" s="266"/>
      <c r="BE276" s="266"/>
      <c r="BF276" s="266"/>
      <c r="BG276" s="266"/>
      <c r="BH276" s="266"/>
      <c r="BI276" s="266"/>
      <c r="BJ276" s="266"/>
      <c r="BK276" s="266"/>
      <c r="BL276" s="266"/>
      <c r="BM276" s="266"/>
      <c r="BN276" s="266"/>
      <c r="BO276" s="266"/>
      <c r="BP276" s="266"/>
      <c r="BQ276" s="266"/>
      <c r="BR276" s="266"/>
      <c r="BS276" s="266"/>
      <c r="BT276" s="266"/>
      <c r="BU276" s="266"/>
      <c r="BV276" s="266"/>
      <c r="BW276" s="266"/>
      <c r="BX276" s="266"/>
      <c r="BY276" s="266"/>
      <c r="BZ276" s="266"/>
      <c r="CA276" s="266"/>
      <c r="CB276" s="266"/>
      <c r="CC276" s="266"/>
      <c r="CD276" s="266"/>
      <c r="CE276" s="266"/>
      <c r="CF276" s="266"/>
      <c r="CG276" s="266"/>
      <c r="CH276" s="266"/>
      <c r="CI276" s="266"/>
      <c r="CJ276" s="266"/>
      <c r="CK276" s="266"/>
      <c r="CL276" s="266"/>
      <c r="CM276" s="266"/>
      <c r="CN276" s="266"/>
      <c r="CO276" s="266"/>
      <c r="CP276" s="266"/>
      <c r="CQ276" s="266"/>
      <c r="CR276" s="266"/>
      <c r="CS276" s="266"/>
      <c r="CT276" s="266"/>
      <c r="CU276" s="266"/>
      <c r="CV276" s="266"/>
      <c r="CW276" s="266"/>
      <c r="CX276" s="266"/>
      <c r="CY276" s="266"/>
      <c r="CZ276" s="266"/>
      <c r="DA276" s="266"/>
      <c r="DB276" s="266"/>
      <c r="DC276" s="266"/>
      <c r="DD276" s="266"/>
      <c r="DE276" s="266"/>
      <c r="DF276" s="266"/>
      <c r="DG276" s="266"/>
      <c r="DH276" s="266"/>
      <c r="DI276" s="266"/>
      <c r="DJ276" s="266"/>
      <c r="DK276" s="266"/>
      <c r="DL276" s="266"/>
    </row>
    <row r="277" spans="1:116" x14ac:dyDescent="0.35">
      <c r="A277" s="266"/>
      <c r="B277" s="266"/>
      <c r="C277" s="266"/>
      <c r="D277" s="266"/>
      <c r="E277" s="266"/>
      <c r="F277" s="266"/>
      <c r="G277" s="266"/>
      <c r="H277" s="266"/>
      <c r="I277" s="266"/>
      <c r="J277" s="266"/>
      <c r="K277" s="266"/>
      <c r="L277" s="266"/>
      <c r="M277" s="266"/>
      <c r="N277" s="266"/>
      <c r="O277" s="266"/>
      <c r="P277" s="266"/>
      <c r="Q277" s="266"/>
      <c r="R277" s="266"/>
      <c r="S277" s="266"/>
      <c r="T277" s="266"/>
      <c r="U277" s="266"/>
      <c r="V277" s="266"/>
      <c r="W277" s="266"/>
      <c r="X277" s="266"/>
      <c r="Y277" s="266"/>
      <c r="Z277" s="266"/>
      <c r="AA277" s="266"/>
      <c r="AB277" s="266"/>
      <c r="AC277" s="266"/>
      <c r="AD277" s="266"/>
      <c r="AE277" s="266"/>
      <c r="AF277" s="266"/>
      <c r="AG277" s="266"/>
      <c r="AH277" s="266"/>
      <c r="AI277" s="266"/>
      <c r="AJ277" s="266"/>
      <c r="AK277" s="266"/>
      <c r="AL277" s="266"/>
      <c r="AM277" s="266"/>
      <c r="AN277" s="266"/>
      <c r="AO277" s="266"/>
      <c r="AP277" s="266"/>
      <c r="AQ277" s="266"/>
      <c r="AR277" s="266"/>
      <c r="AS277" s="266"/>
      <c r="AT277" s="266"/>
      <c r="AU277" s="266"/>
      <c r="AV277" s="266"/>
      <c r="AW277" s="266"/>
      <c r="AX277" s="266"/>
      <c r="AY277" s="266"/>
      <c r="AZ277" s="266"/>
      <c r="BA277" s="266"/>
      <c r="BB277" s="266"/>
      <c r="BC277" s="266"/>
      <c r="BD277" s="266"/>
      <c r="BE277" s="266"/>
      <c r="BF277" s="266"/>
      <c r="BG277" s="266"/>
      <c r="BH277" s="266"/>
      <c r="BI277" s="266"/>
      <c r="BJ277" s="266"/>
      <c r="BK277" s="266"/>
      <c r="BL277" s="266"/>
      <c r="BM277" s="266"/>
      <c r="BN277" s="266"/>
      <c r="BO277" s="266"/>
      <c r="BP277" s="266"/>
      <c r="BQ277" s="266"/>
      <c r="BR277" s="266"/>
      <c r="BS277" s="266"/>
      <c r="BT277" s="266"/>
      <c r="BU277" s="266"/>
      <c r="BV277" s="266"/>
      <c r="BW277" s="266"/>
      <c r="BX277" s="266"/>
      <c r="BY277" s="266"/>
      <c r="BZ277" s="266"/>
      <c r="CA277" s="266"/>
      <c r="CB277" s="266"/>
      <c r="CC277" s="266"/>
      <c r="CD277" s="266"/>
      <c r="CE277" s="266"/>
      <c r="CF277" s="266"/>
      <c r="CG277" s="266"/>
      <c r="CH277" s="266"/>
      <c r="CI277" s="266"/>
      <c r="CJ277" s="266"/>
      <c r="CK277" s="266"/>
      <c r="CL277" s="266"/>
      <c r="CM277" s="266"/>
      <c r="CN277" s="266"/>
      <c r="CO277" s="266"/>
      <c r="CP277" s="266"/>
      <c r="CQ277" s="266"/>
      <c r="CR277" s="266"/>
      <c r="CS277" s="266"/>
      <c r="CT277" s="266"/>
      <c r="CU277" s="266"/>
      <c r="CV277" s="266"/>
      <c r="CW277" s="266"/>
      <c r="CX277" s="266"/>
      <c r="CY277" s="266"/>
      <c r="CZ277" s="266"/>
      <c r="DA277" s="266"/>
      <c r="DB277" s="266"/>
      <c r="DC277" s="266"/>
      <c r="DD277" s="266"/>
      <c r="DE277" s="266"/>
      <c r="DF277" s="266"/>
      <c r="DG277" s="266"/>
      <c r="DH277" s="266"/>
      <c r="DI277" s="266"/>
      <c r="DJ277" s="266"/>
      <c r="DK277" s="266"/>
      <c r="DL277" s="266"/>
    </row>
    <row r="278" spans="1:116" x14ac:dyDescent="0.35">
      <c r="A278" s="266"/>
      <c r="B278" s="266"/>
      <c r="C278" s="266"/>
      <c r="D278" s="266"/>
      <c r="E278" s="266"/>
      <c r="F278" s="266"/>
      <c r="G278" s="266"/>
      <c r="H278" s="266"/>
      <c r="I278" s="266"/>
      <c r="J278" s="266"/>
      <c r="K278" s="266"/>
      <c r="L278" s="266"/>
      <c r="M278" s="266"/>
      <c r="N278" s="266"/>
      <c r="O278" s="266"/>
      <c r="P278" s="266"/>
      <c r="Q278" s="266"/>
      <c r="R278" s="266"/>
      <c r="S278" s="266"/>
      <c r="T278" s="266"/>
      <c r="U278" s="266"/>
      <c r="V278" s="266"/>
      <c r="W278" s="266"/>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c r="BI278" s="266"/>
      <c r="BJ278" s="266"/>
      <c r="BK278" s="266"/>
      <c r="BL278" s="266"/>
      <c r="BM278" s="266"/>
      <c r="BN278" s="266"/>
      <c r="BO278" s="266"/>
      <c r="BP278" s="266"/>
      <c r="BQ278" s="266"/>
      <c r="BR278" s="266"/>
      <c r="BS278" s="266"/>
      <c r="BT278" s="266"/>
      <c r="BU278" s="266"/>
      <c r="BV278" s="266"/>
      <c r="BW278" s="266"/>
      <c r="BX278" s="266"/>
      <c r="BY278" s="266"/>
      <c r="BZ278" s="266"/>
      <c r="CA278" s="266"/>
      <c r="CB278" s="266"/>
      <c r="CC278" s="266"/>
      <c r="CD278" s="266"/>
      <c r="CE278" s="266"/>
      <c r="CF278" s="266"/>
      <c r="CG278" s="266"/>
      <c r="CH278" s="266"/>
      <c r="CI278" s="266"/>
      <c r="CJ278" s="266"/>
      <c r="CK278" s="266"/>
      <c r="CL278" s="266"/>
      <c r="CM278" s="266"/>
      <c r="CN278" s="266"/>
      <c r="CO278" s="266"/>
      <c r="CP278" s="266"/>
      <c r="CQ278" s="266"/>
      <c r="CR278" s="266"/>
      <c r="CS278" s="266"/>
      <c r="CT278" s="266"/>
      <c r="CU278" s="266"/>
      <c r="CV278" s="266"/>
      <c r="CW278" s="266"/>
      <c r="CX278" s="266"/>
      <c r="CY278" s="266"/>
      <c r="CZ278" s="266"/>
      <c r="DA278" s="266"/>
      <c r="DB278" s="266"/>
      <c r="DC278" s="266"/>
      <c r="DD278" s="266"/>
      <c r="DE278" s="266"/>
      <c r="DF278" s="266"/>
      <c r="DG278" s="266"/>
      <c r="DH278" s="266"/>
      <c r="DI278" s="266"/>
      <c r="DJ278" s="266"/>
      <c r="DK278" s="266"/>
      <c r="DL278" s="266"/>
    </row>
    <row r="279" spans="1:116" x14ac:dyDescent="0.35">
      <c r="A279" s="266"/>
      <c r="B279" s="266"/>
      <c r="C279" s="266"/>
      <c r="D279" s="266"/>
      <c r="E279" s="266"/>
      <c r="F279" s="266"/>
      <c r="G279" s="266"/>
      <c r="H279" s="266"/>
      <c r="I279" s="266"/>
      <c r="J279" s="266"/>
      <c r="K279" s="266"/>
      <c r="L279" s="266"/>
      <c r="M279" s="266"/>
      <c r="N279" s="266"/>
      <c r="O279" s="266"/>
      <c r="P279" s="266"/>
      <c r="Q279" s="266"/>
      <c r="R279" s="266"/>
      <c r="S279" s="266"/>
      <c r="T279" s="266"/>
      <c r="U279" s="266"/>
      <c r="V279" s="266"/>
      <c r="W279" s="266"/>
      <c r="X279" s="266"/>
      <c r="Y279" s="266"/>
      <c r="Z279" s="266"/>
      <c r="AA279" s="266"/>
      <c r="AB279" s="266"/>
      <c r="AC279" s="266"/>
      <c r="AD279" s="266"/>
      <c r="AE279" s="266"/>
      <c r="AF279" s="266"/>
      <c r="AG279" s="266"/>
      <c r="AH279" s="266"/>
      <c r="AI279" s="266"/>
      <c r="AJ279" s="266"/>
      <c r="AK279" s="266"/>
      <c r="AL279" s="266"/>
      <c r="AM279" s="266"/>
      <c r="AN279" s="266"/>
      <c r="AO279" s="266"/>
      <c r="AP279" s="266"/>
      <c r="AQ279" s="266"/>
      <c r="AR279" s="266"/>
      <c r="AS279" s="266"/>
      <c r="AT279" s="266"/>
      <c r="AU279" s="266"/>
      <c r="AV279" s="266"/>
      <c r="AW279" s="266"/>
      <c r="AX279" s="266"/>
      <c r="AY279" s="266"/>
      <c r="AZ279" s="266"/>
      <c r="BA279" s="266"/>
      <c r="BB279" s="266"/>
      <c r="BC279" s="266"/>
      <c r="BD279" s="266"/>
      <c r="BE279" s="266"/>
      <c r="BF279" s="266"/>
      <c r="BG279" s="266"/>
      <c r="BH279" s="266"/>
      <c r="BI279" s="266"/>
      <c r="BJ279" s="266"/>
      <c r="BK279" s="266"/>
      <c r="BL279" s="266"/>
      <c r="BM279" s="266"/>
      <c r="BN279" s="266"/>
      <c r="BO279" s="266"/>
      <c r="BP279" s="266"/>
      <c r="BQ279" s="266"/>
      <c r="BR279" s="266"/>
      <c r="BS279" s="266"/>
      <c r="BT279" s="266"/>
      <c r="BU279" s="266"/>
      <c r="BV279" s="266"/>
      <c r="BW279" s="266"/>
      <c r="BX279" s="266"/>
      <c r="BY279" s="266"/>
      <c r="BZ279" s="266"/>
      <c r="CA279" s="266"/>
      <c r="CB279" s="266"/>
      <c r="CC279" s="266"/>
      <c r="CD279" s="266"/>
      <c r="CE279" s="266"/>
      <c r="CF279" s="266"/>
      <c r="CG279" s="266"/>
      <c r="CH279" s="266"/>
      <c r="CI279" s="266"/>
      <c r="CJ279" s="266"/>
      <c r="CK279" s="266"/>
      <c r="CL279" s="266"/>
      <c r="CM279" s="266"/>
      <c r="CN279" s="266"/>
      <c r="CO279" s="266"/>
      <c r="CP279" s="266"/>
      <c r="CQ279" s="266"/>
      <c r="CR279" s="266"/>
      <c r="CS279" s="266"/>
      <c r="CT279" s="266"/>
      <c r="CU279" s="266"/>
      <c r="CV279" s="266"/>
      <c r="CW279" s="266"/>
      <c r="CX279" s="266"/>
      <c r="CY279" s="266"/>
      <c r="CZ279" s="266"/>
      <c r="DA279" s="266"/>
      <c r="DB279" s="266"/>
      <c r="DC279" s="266"/>
      <c r="DD279" s="266"/>
      <c r="DE279" s="266"/>
      <c r="DF279" s="266"/>
      <c r="DG279" s="266"/>
      <c r="DH279" s="266"/>
      <c r="DI279" s="266"/>
      <c r="DJ279" s="266"/>
      <c r="DK279" s="266"/>
      <c r="DL279" s="266"/>
    </row>
    <row r="280" spans="1:116" x14ac:dyDescent="0.35">
      <c r="A280" s="266"/>
      <c r="B280" s="266"/>
      <c r="C280" s="266"/>
      <c r="D280" s="266"/>
      <c r="E280" s="266"/>
      <c r="F280" s="266"/>
      <c r="G280" s="266"/>
      <c r="H280" s="266"/>
      <c r="I280" s="266"/>
      <c r="J280" s="266"/>
      <c r="K280" s="266"/>
      <c r="L280" s="266"/>
      <c r="M280" s="266"/>
      <c r="N280" s="266"/>
      <c r="O280" s="266"/>
      <c r="P280" s="266"/>
      <c r="Q280" s="266"/>
      <c r="R280" s="266"/>
      <c r="S280" s="266"/>
      <c r="T280" s="266"/>
      <c r="U280" s="266"/>
      <c r="V280" s="266"/>
      <c r="W280" s="266"/>
      <c r="X280" s="266"/>
      <c r="Y280" s="266"/>
      <c r="Z280" s="266"/>
      <c r="AA280" s="266"/>
      <c r="AB280" s="266"/>
      <c r="AC280" s="266"/>
      <c r="AD280" s="266"/>
      <c r="AE280" s="266"/>
      <c r="AF280" s="266"/>
      <c r="AG280" s="266"/>
      <c r="AH280" s="266"/>
      <c r="AI280" s="266"/>
      <c r="AJ280" s="266"/>
      <c r="AK280" s="266"/>
      <c r="AL280" s="266"/>
      <c r="AM280" s="266"/>
      <c r="AN280" s="266"/>
      <c r="AO280" s="266"/>
      <c r="AP280" s="266"/>
      <c r="AQ280" s="266"/>
      <c r="AR280" s="266"/>
      <c r="AS280" s="266"/>
      <c r="AT280" s="266"/>
      <c r="AU280" s="266"/>
      <c r="AV280" s="266"/>
      <c r="AW280" s="266"/>
      <c r="AX280" s="266"/>
      <c r="AY280" s="266"/>
      <c r="AZ280" s="266"/>
      <c r="BA280" s="266"/>
      <c r="BB280" s="266"/>
      <c r="BC280" s="266"/>
      <c r="BD280" s="266"/>
      <c r="BE280" s="266"/>
      <c r="BF280" s="266"/>
      <c r="BG280" s="266"/>
      <c r="BH280" s="266"/>
      <c r="BI280" s="266"/>
      <c r="BJ280" s="266"/>
      <c r="BK280" s="266"/>
      <c r="BL280" s="266"/>
      <c r="BM280" s="266"/>
      <c r="BN280" s="266"/>
      <c r="BO280" s="266"/>
      <c r="BP280" s="266"/>
      <c r="BQ280" s="266"/>
      <c r="BR280" s="266"/>
      <c r="BS280" s="266"/>
      <c r="BT280" s="266"/>
      <c r="BU280" s="266"/>
      <c r="BV280" s="266"/>
      <c r="BW280" s="266"/>
      <c r="BX280" s="266"/>
      <c r="BY280" s="266"/>
      <c r="BZ280" s="266"/>
      <c r="CA280" s="266"/>
      <c r="CB280" s="266"/>
      <c r="CC280" s="266"/>
      <c r="CD280" s="266"/>
      <c r="CE280" s="266"/>
      <c r="CF280" s="266"/>
      <c r="CG280" s="266"/>
      <c r="CH280" s="266"/>
      <c r="CI280" s="266"/>
      <c r="CJ280" s="266"/>
      <c r="CK280" s="266"/>
      <c r="CL280" s="266"/>
      <c r="CM280" s="266"/>
      <c r="CN280" s="266"/>
      <c r="CO280" s="266"/>
      <c r="CP280" s="266"/>
      <c r="CQ280" s="266"/>
      <c r="CR280" s="266"/>
      <c r="CS280" s="266"/>
      <c r="CT280" s="266"/>
      <c r="CU280" s="266"/>
      <c r="CV280" s="266"/>
      <c r="CW280" s="266"/>
      <c r="CX280" s="266"/>
      <c r="CY280" s="266"/>
      <c r="CZ280" s="266"/>
      <c r="DA280" s="266"/>
      <c r="DB280" s="266"/>
      <c r="DC280" s="266"/>
      <c r="DD280" s="266"/>
      <c r="DE280" s="266"/>
      <c r="DF280" s="266"/>
      <c r="DG280" s="266"/>
      <c r="DH280" s="266"/>
      <c r="DI280" s="266"/>
      <c r="DJ280" s="266"/>
      <c r="DK280" s="266"/>
      <c r="DL280" s="266"/>
    </row>
    <row r="281" spans="1:116" x14ac:dyDescent="0.35">
      <c r="A281" s="266"/>
      <c r="B281" s="266"/>
      <c r="C281" s="266"/>
      <c r="D281" s="266"/>
      <c r="E281" s="266"/>
      <c r="F281" s="266"/>
      <c r="G281" s="266"/>
      <c r="H281" s="266"/>
      <c r="I281" s="266"/>
      <c r="J281" s="266"/>
      <c r="K281" s="266"/>
      <c r="L281" s="266"/>
      <c r="M281" s="266"/>
      <c r="N281" s="266"/>
      <c r="O281" s="266"/>
      <c r="P281" s="266"/>
      <c r="Q281" s="266"/>
      <c r="R281" s="266"/>
      <c r="S281" s="266"/>
      <c r="T281" s="266"/>
      <c r="U281" s="266"/>
      <c r="V281" s="266"/>
      <c r="W281" s="266"/>
      <c r="X281" s="266"/>
      <c r="Y281" s="266"/>
      <c r="Z281" s="266"/>
      <c r="AA281" s="266"/>
      <c r="AB281" s="266"/>
      <c r="AC281" s="266"/>
      <c r="AD281" s="266"/>
      <c r="AE281" s="266"/>
      <c r="AF281" s="266"/>
      <c r="AG281" s="266"/>
      <c r="AH281" s="266"/>
      <c r="AI281" s="266"/>
      <c r="AJ281" s="266"/>
      <c r="AK281" s="266"/>
      <c r="AL281" s="266"/>
      <c r="AM281" s="266"/>
      <c r="AN281" s="266"/>
      <c r="AO281" s="266"/>
      <c r="AP281" s="266"/>
      <c r="AQ281" s="266"/>
      <c r="AR281" s="266"/>
      <c r="AS281" s="266"/>
      <c r="AT281" s="266"/>
      <c r="AU281" s="266"/>
      <c r="AV281" s="266"/>
      <c r="AW281" s="266"/>
      <c r="AX281" s="266"/>
      <c r="AY281" s="266"/>
      <c r="AZ281" s="266"/>
      <c r="BA281" s="266"/>
      <c r="BB281" s="266"/>
      <c r="BC281" s="266"/>
      <c r="BD281" s="266"/>
      <c r="BE281" s="266"/>
      <c r="BF281" s="266"/>
      <c r="BG281" s="266"/>
      <c r="BH281" s="266"/>
      <c r="BI281" s="266"/>
      <c r="BJ281" s="266"/>
      <c r="BK281" s="266"/>
      <c r="BL281" s="266"/>
      <c r="BM281" s="266"/>
      <c r="BN281" s="266"/>
      <c r="BO281" s="266"/>
      <c r="BP281" s="266"/>
      <c r="BQ281" s="266"/>
      <c r="BR281" s="266"/>
      <c r="BS281" s="266"/>
      <c r="BT281" s="266"/>
      <c r="BU281" s="266"/>
      <c r="BV281" s="266"/>
      <c r="BW281" s="266"/>
      <c r="BX281" s="266"/>
      <c r="BY281" s="266"/>
      <c r="BZ281" s="266"/>
      <c r="CA281" s="266"/>
      <c r="CB281" s="266"/>
      <c r="CC281" s="266"/>
      <c r="CD281" s="266"/>
      <c r="CE281" s="266"/>
      <c r="CF281" s="266"/>
      <c r="CG281" s="266"/>
      <c r="CH281" s="266"/>
      <c r="CI281" s="266"/>
      <c r="CJ281" s="266"/>
      <c r="CK281" s="266"/>
      <c r="CL281" s="266"/>
      <c r="CM281" s="266"/>
      <c r="CN281" s="266"/>
      <c r="CO281" s="266"/>
      <c r="CP281" s="266"/>
      <c r="CQ281" s="266"/>
      <c r="CR281" s="266"/>
      <c r="CS281" s="266"/>
      <c r="CT281" s="266"/>
      <c r="CU281" s="266"/>
      <c r="CV281" s="266"/>
      <c r="CW281" s="266"/>
      <c r="CX281" s="266"/>
      <c r="CY281" s="266"/>
      <c r="CZ281" s="266"/>
      <c r="DA281" s="266"/>
      <c r="DB281" s="266"/>
      <c r="DC281" s="266"/>
      <c r="DD281" s="266"/>
      <c r="DE281" s="266"/>
      <c r="DF281" s="266"/>
      <c r="DG281" s="266"/>
      <c r="DH281" s="266"/>
      <c r="DI281" s="266"/>
      <c r="DJ281" s="266"/>
      <c r="DK281" s="266"/>
      <c r="DL281" s="266"/>
    </row>
    <row r="282" spans="1:116" x14ac:dyDescent="0.35">
      <c r="A282" s="266"/>
      <c r="B282" s="266"/>
      <c r="C282" s="266"/>
      <c r="D282" s="266"/>
      <c r="E282" s="266"/>
      <c r="F282" s="266"/>
      <c r="G282" s="266"/>
      <c r="H282" s="266"/>
      <c r="I282" s="266"/>
      <c r="J282" s="266"/>
      <c r="K282" s="266"/>
      <c r="L282" s="266"/>
      <c r="M282" s="266"/>
      <c r="N282" s="266"/>
      <c r="O282" s="266"/>
      <c r="P282" s="266"/>
      <c r="Q282" s="266"/>
      <c r="R282" s="266"/>
      <c r="S282" s="266"/>
      <c r="T282" s="266"/>
      <c r="U282" s="266"/>
      <c r="V282" s="266"/>
      <c r="W282" s="266"/>
      <c r="X282" s="266"/>
      <c r="Y282" s="266"/>
      <c r="Z282" s="266"/>
      <c r="AA282" s="266"/>
      <c r="AB282" s="266"/>
      <c r="AC282" s="266"/>
      <c r="AD282" s="266"/>
      <c r="AE282" s="266"/>
      <c r="AF282" s="266"/>
      <c r="AG282" s="266"/>
      <c r="AH282" s="266"/>
      <c r="AI282" s="266"/>
      <c r="AJ282" s="266"/>
      <c r="AK282" s="266"/>
      <c r="AL282" s="266"/>
      <c r="AM282" s="266"/>
      <c r="AN282" s="266"/>
      <c r="AO282" s="266"/>
      <c r="AP282" s="266"/>
      <c r="AQ282" s="266"/>
      <c r="AR282" s="266"/>
      <c r="AS282" s="266"/>
      <c r="AT282" s="266"/>
      <c r="AU282" s="266"/>
      <c r="AV282" s="266"/>
      <c r="AW282" s="266"/>
      <c r="AX282" s="266"/>
      <c r="AY282" s="266"/>
      <c r="AZ282" s="266"/>
      <c r="BA282" s="266"/>
      <c r="BB282" s="266"/>
      <c r="BC282" s="266"/>
      <c r="BD282" s="266"/>
      <c r="BE282" s="266"/>
      <c r="BF282" s="266"/>
      <c r="BG282" s="266"/>
      <c r="BH282" s="266"/>
      <c r="BI282" s="266"/>
      <c r="BJ282" s="266"/>
      <c r="BK282" s="266"/>
      <c r="BL282" s="266"/>
      <c r="BM282" s="266"/>
      <c r="BN282" s="266"/>
      <c r="BO282" s="266"/>
      <c r="BP282" s="266"/>
      <c r="BQ282" s="266"/>
      <c r="BR282" s="266"/>
      <c r="BS282" s="266"/>
      <c r="BT282" s="266"/>
      <c r="BU282" s="266"/>
      <c r="BV282" s="266"/>
      <c r="BW282" s="266"/>
      <c r="BX282" s="266"/>
      <c r="BY282" s="266"/>
      <c r="BZ282" s="266"/>
      <c r="CA282" s="266"/>
      <c r="CB282" s="266"/>
      <c r="CC282" s="266"/>
      <c r="CD282" s="266"/>
      <c r="CE282" s="266"/>
      <c r="CF282" s="266"/>
      <c r="CG282" s="266"/>
      <c r="CH282" s="266"/>
      <c r="CI282" s="266"/>
      <c r="CJ282" s="266"/>
      <c r="CK282" s="266"/>
      <c r="CL282" s="266"/>
      <c r="CM282" s="266"/>
      <c r="CN282" s="266"/>
      <c r="CO282" s="266"/>
      <c r="CP282" s="266"/>
      <c r="CQ282" s="266"/>
      <c r="CR282" s="266"/>
      <c r="CS282" s="266"/>
      <c r="CT282" s="266"/>
      <c r="CU282" s="266"/>
      <c r="CV282" s="266"/>
      <c r="CW282" s="266"/>
      <c r="CX282" s="266"/>
      <c r="CY282" s="266"/>
      <c r="CZ282" s="266"/>
      <c r="DA282" s="266"/>
      <c r="DB282" s="266"/>
      <c r="DC282" s="266"/>
      <c r="DD282" s="266"/>
      <c r="DE282" s="266"/>
      <c r="DF282" s="266"/>
      <c r="DG282" s="266"/>
      <c r="DH282" s="266"/>
      <c r="DI282" s="266"/>
      <c r="DJ282" s="266"/>
      <c r="DK282" s="266"/>
      <c r="DL282" s="266"/>
    </row>
    <row r="283" spans="1:116" x14ac:dyDescent="0.35">
      <c r="A283" s="266"/>
      <c r="B283" s="266"/>
      <c r="C283" s="266"/>
      <c r="D283" s="266"/>
      <c r="E283" s="266"/>
      <c r="F283" s="266"/>
      <c r="G283" s="266"/>
      <c r="H283" s="266"/>
      <c r="I283" s="266"/>
      <c r="J283" s="266"/>
      <c r="K283" s="266"/>
      <c r="L283" s="266"/>
      <c r="M283" s="266"/>
      <c r="N283" s="266"/>
      <c r="O283" s="266"/>
      <c r="P283" s="266"/>
      <c r="Q283" s="266"/>
      <c r="R283" s="266"/>
      <c r="S283" s="266"/>
      <c r="T283" s="266"/>
      <c r="U283" s="266"/>
      <c r="V283" s="266"/>
      <c r="W283" s="266"/>
      <c r="X283" s="266"/>
      <c r="Y283" s="266"/>
      <c r="Z283" s="266"/>
      <c r="AA283" s="266"/>
      <c r="AB283" s="266"/>
      <c r="AC283" s="266"/>
      <c r="AD283" s="266"/>
      <c r="AE283" s="266"/>
      <c r="AF283" s="266"/>
      <c r="AG283" s="266"/>
      <c r="AH283" s="266"/>
      <c r="AI283" s="266"/>
      <c r="AJ283" s="266"/>
      <c r="AK283" s="266"/>
      <c r="AL283" s="266"/>
      <c r="AM283" s="266"/>
      <c r="AN283" s="266"/>
      <c r="AO283" s="266"/>
      <c r="AP283" s="266"/>
      <c r="AQ283" s="266"/>
      <c r="AR283" s="266"/>
      <c r="AS283" s="266"/>
      <c r="AT283" s="266"/>
      <c r="AU283" s="266"/>
      <c r="AV283" s="266"/>
      <c r="AW283" s="266"/>
      <c r="AX283" s="266"/>
      <c r="AY283" s="266"/>
      <c r="AZ283" s="266"/>
      <c r="BA283" s="266"/>
      <c r="BB283" s="266"/>
      <c r="BC283" s="266"/>
      <c r="BD283" s="266"/>
      <c r="BE283" s="266"/>
      <c r="BF283" s="266"/>
      <c r="BG283" s="266"/>
      <c r="BH283" s="266"/>
      <c r="BI283" s="266"/>
      <c r="BJ283" s="266"/>
      <c r="BK283" s="266"/>
      <c r="BL283" s="266"/>
      <c r="BM283" s="266"/>
      <c r="BN283" s="266"/>
      <c r="BO283" s="266"/>
      <c r="BP283" s="266"/>
      <c r="BQ283" s="266"/>
      <c r="BR283" s="266"/>
      <c r="BS283" s="266"/>
      <c r="BT283" s="266"/>
      <c r="BU283" s="266"/>
      <c r="BV283" s="266"/>
      <c r="BW283" s="266"/>
      <c r="BX283" s="266"/>
      <c r="BY283" s="266"/>
      <c r="BZ283" s="266"/>
      <c r="CA283" s="266"/>
      <c r="CB283" s="266"/>
      <c r="CC283" s="266"/>
      <c r="CD283" s="266"/>
      <c r="CE283" s="266"/>
      <c r="CF283" s="266"/>
      <c r="CG283" s="266"/>
      <c r="CH283" s="266"/>
      <c r="CI283" s="266"/>
      <c r="CJ283" s="266"/>
      <c r="CK283" s="266"/>
      <c r="CL283" s="266"/>
      <c r="CM283" s="266"/>
      <c r="CN283" s="266"/>
      <c r="CO283" s="266"/>
      <c r="CP283" s="266"/>
      <c r="CQ283" s="266"/>
      <c r="CR283" s="266"/>
      <c r="CS283" s="266"/>
      <c r="CT283" s="266"/>
      <c r="CU283" s="266"/>
      <c r="CV283" s="266"/>
      <c r="CW283" s="266"/>
      <c r="CX283" s="266"/>
      <c r="CY283" s="266"/>
      <c r="CZ283" s="266"/>
      <c r="DA283" s="266"/>
      <c r="DB283" s="266"/>
      <c r="DC283" s="266"/>
      <c r="DD283" s="266"/>
      <c r="DE283" s="266"/>
      <c r="DF283" s="266"/>
      <c r="DG283" s="266"/>
      <c r="DH283" s="266"/>
      <c r="DI283" s="266"/>
      <c r="DJ283" s="266"/>
      <c r="DK283" s="266"/>
      <c r="DL283" s="266"/>
    </row>
    <row r="284" spans="1:116" x14ac:dyDescent="0.35">
      <c r="A284" s="266"/>
      <c r="B284" s="266"/>
      <c r="C284" s="266"/>
      <c r="D284" s="266"/>
      <c r="E284" s="266"/>
      <c r="F284" s="266"/>
      <c r="G284" s="266"/>
      <c r="H284" s="266"/>
      <c r="I284" s="266"/>
      <c r="J284" s="266"/>
      <c r="K284" s="266"/>
      <c r="L284" s="266"/>
      <c r="M284" s="266"/>
      <c r="N284" s="266"/>
      <c r="O284" s="266"/>
      <c r="P284" s="266"/>
      <c r="Q284" s="266"/>
      <c r="R284" s="266"/>
      <c r="S284" s="266"/>
      <c r="T284" s="266"/>
      <c r="U284" s="266"/>
      <c r="V284" s="266"/>
      <c r="W284" s="266"/>
      <c r="X284" s="266"/>
      <c r="Y284" s="266"/>
      <c r="Z284" s="266"/>
      <c r="AA284" s="266"/>
      <c r="AB284" s="266"/>
      <c r="AC284" s="266"/>
      <c r="AD284" s="266"/>
      <c r="AE284" s="266"/>
      <c r="AF284" s="266"/>
      <c r="AG284" s="266"/>
      <c r="AH284" s="266"/>
      <c r="AI284" s="266"/>
      <c r="AJ284" s="266"/>
      <c r="AK284" s="266"/>
      <c r="AL284" s="266"/>
      <c r="AM284" s="266"/>
      <c r="AN284" s="266"/>
      <c r="AO284" s="266"/>
      <c r="AP284" s="266"/>
      <c r="AQ284" s="266"/>
      <c r="AR284" s="266"/>
      <c r="AS284" s="266"/>
      <c r="AT284" s="266"/>
      <c r="AU284" s="266"/>
      <c r="AV284" s="266"/>
      <c r="AW284" s="266"/>
      <c r="AX284" s="266"/>
      <c r="AY284" s="266"/>
      <c r="AZ284" s="266"/>
      <c r="BA284" s="266"/>
      <c r="BB284" s="266"/>
      <c r="BC284" s="266"/>
      <c r="BD284" s="266"/>
      <c r="BE284" s="266"/>
      <c r="BF284" s="266"/>
      <c r="BG284" s="266"/>
      <c r="BH284" s="266"/>
      <c r="BI284" s="266"/>
      <c r="BJ284" s="266"/>
      <c r="BK284" s="266"/>
      <c r="BL284" s="266"/>
      <c r="BM284" s="266"/>
      <c r="BN284" s="266"/>
      <c r="BO284" s="266"/>
      <c r="BP284" s="266"/>
      <c r="BQ284" s="266"/>
      <c r="BR284" s="266"/>
      <c r="BS284" s="266"/>
      <c r="BT284" s="266"/>
      <c r="BU284" s="266"/>
      <c r="BV284" s="266"/>
      <c r="BW284" s="266"/>
      <c r="BX284" s="266"/>
      <c r="BY284" s="266"/>
      <c r="BZ284" s="266"/>
      <c r="CA284" s="266"/>
      <c r="CB284" s="266"/>
      <c r="CC284" s="266"/>
      <c r="CD284" s="266"/>
      <c r="CE284" s="266"/>
      <c r="CF284" s="266"/>
      <c r="CG284" s="266"/>
      <c r="CH284" s="266"/>
      <c r="CI284" s="266"/>
      <c r="CJ284" s="266"/>
      <c r="CK284" s="266"/>
      <c r="CL284" s="266"/>
      <c r="CM284" s="266"/>
      <c r="CN284" s="266"/>
      <c r="CO284" s="266"/>
      <c r="CP284" s="266"/>
      <c r="CQ284" s="266"/>
      <c r="CR284" s="266"/>
      <c r="CS284" s="266"/>
      <c r="CT284" s="266"/>
      <c r="CU284" s="266"/>
      <c r="CV284" s="266"/>
      <c r="CW284" s="266"/>
      <c r="CX284" s="266"/>
      <c r="CY284" s="266"/>
      <c r="CZ284" s="266"/>
      <c r="DA284" s="266"/>
      <c r="DB284" s="266"/>
      <c r="DC284" s="266"/>
      <c r="DD284" s="266"/>
      <c r="DE284" s="266"/>
      <c r="DF284" s="266"/>
      <c r="DG284" s="266"/>
      <c r="DH284" s="266"/>
      <c r="DI284" s="266"/>
      <c r="DJ284" s="266"/>
      <c r="DK284" s="266"/>
      <c r="DL284" s="266"/>
    </row>
    <row r="285" spans="1:116" x14ac:dyDescent="0.35">
      <c r="A285" s="266"/>
      <c r="B285" s="266"/>
      <c r="C285" s="266"/>
      <c r="D285" s="266"/>
      <c r="E285" s="266"/>
      <c r="F285" s="266"/>
      <c r="G285" s="266"/>
      <c r="H285" s="266"/>
      <c r="I285" s="266"/>
      <c r="J285" s="266"/>
      <c r="K285" s="266"/>
      <c r="L285" s="266"/>
      <c r="M285" s="266"/>
      <c r="N285" s="266"/>
      <c r="O285" s="266"/>
      <c r="P285" s="266"/>
      <c r="Q285" s="266"/>
      <c r="R285" s="266"/>
      <c r="S285" s="266"/>
      <c r="T285" s="266"/>
      <c r="U285" s="266"/>
      <c r="V285" s="266"/>
      <c r="W285" s="266"/>
      <c r="X285" s="266"/>
      <c r="Y285" s="266"/>
      <c r="Z285" s="266"/>
      <c r="AA285" s="266"/>
      <c r="AB285" s="266"/>
      <c r="AC285" s="266"/>
      <c r="AD285" s="266"/>
      <c r="AE285" s="266"/>
      <c r="AF285" s="266"/>
      <c r="AG285" s="266"/>
      <c r="AH285" s="266"/>
      <c r="AI285" s="266"/>
      <c r="AJ285" s="266"/>
      <c r="AK285" s="266"/>
      <c r="AL285" s="266"/>
      <c r="AM285" s="266"/>
      <c r="AN285" s="266"/>
      <c r="AO285" s="266"/>
      <c r="AP285" s="266"/>
      <c r="AQ285" s="266"/>
      <c r="AR285" s="266"/>
      <c r="AS285" s="266"/>
      <c r="AT285" s="266"/>
      <c r="AU285" s="266"/>
      <c r="AV285" s="266"/>
      <c r="AW285" s="266"/>
      <c r="AX285" s="266"/>
      <c r="AY285" s="266"/>
      <c r="AZ285" s="266"/>
      <c r="BA285" s="266"/>
      <c r="BB285" s="266"/>
      <c r="BC285" s="266"/>
      <c r="BD285" s="266"/>
      <c r="BE285" s="266"/>
      <c r="BF285" s="266"/>
      <c r="BG285" s="266"/>
      <c r="BH285" s="266"/>
      <c r="BI285" s="266"/>
      <c r="BJ285" s="266"/>
      <c r="BK285" s="266"/>
      <c r="BL285" s="266"/>
      <c r="BM285" s="266"/>
      <c r="BN285" s="266"/>
      <c r="BO285" s="266"/>
      <c r="BP285" s="266"/>
      <c r="BQ285" s="266"/>
      <c r="BR285" s="266"/>
      <c r="BS285" s="266"/>
      <c r="BT285" s="266"/>
      <c r="BU285" s="266"/>
      <c r="BV285" s="266"/>
      <c r="BW285" s="266"/>
      <c r="BX285" s="266"/>
      <c r="BY285" s="266"/>
      <c r="BZ285" s="266"/>
      <c r="CA285" s="266"/>
      <c r="CB285" s="266"/>
      <c r="CC285" s="266"/>
      <c r="CD285" s="266"/>
      <c r="CE285" s="266"/>
      <c r="CF285" s="266"/>
      <c r="CG285" s="266"/>
      <c r="CH285" s="266"/>
      <c r="CI285" s="266"/>
      <c r="CJ285" s="266"/>
      <c r="CK285" s="266"/>
      <c r="CL285" s="266"/>
      <c r="CM285" s="266"/>
      <c r="CN285" s="266"/>
      <c r="CO285" s="266"/>
      <c r="CP285" s="266"/>
      <c r="CQ285" s="266"/>
      <c r="CR285" s="266"/>
      <c r="CS285" s="266"/>
      <c r="CT285" s="266"/>
      <c r="CU285" s="266"/>
      <c r="CV285" s="266"/>
      <c r="CW285" s="266"/>
      <c r="CX285" s="266"/>
      <c r="CY285" s="266"/>
      <c r="CZ285" s="266"/>
      <c r="DA285" s="266"/>
      <c r="DB285" s="266"/>
      <c r="DC285" s="266"/>
      <c r="DD285" s="266"/>
      <c r="DE285" s="266"/>
      <c r="DF285" s="266"/>
      <c r="DG285" s="266"/>
      <c r="DH285" s="266"/>
      <c r="DI285" s="266"/>
      <c r="DJ285" s="266"/>
      <c r="DK285" s="266"/>
      <c r="DL285" s="266"/>
    </row>
    <row r="286" spans="1:116" x14ac:dyDescent="0.35">
      <c r="A286" s="266"/>
      <c r="B286" s="266"/>
      <c r="C286" s="266"/>
      <c r="D286" s="266"/>
      <c r="E286" s="266"/>
      <c r="F286" s="266"/>
      <c r="G286" s="266"/>
      <c r="H286" s="266"/>
      <c r="I286" s="266"/>
      <c r="J286" s="266"/>
      <c r="K286" s="266"/>
      <c r="L286" s="266"/>
      <c r="M286" s="266"/>
      <c r="N286" s="266"/>
      <c r="O286" s="266"/>
      <c r="P286" s="266"/>
      <c r="Q286" s="266"/>
      <c r="R286" s="266"/>
      <c r="S286" s="266"/>
      <c r="T286" s="266"/>
      <c r="U286" s="266"/>
      <c r="V286" s="266"/>
      <c r="W286" s="266"/>
      <c r="X286" s="266"/>
      <c r="Y286" s="266"/>
      <c r="Z286" s="266"/>
      <c r="AA286" s="266"/>
      <c r="AB286" s="266"/>
      <c r="AC286" s="266"/>
      <c r="AD286" s="266"/>
      <c r="AE286" s="266"/>
      <c r="AF286" s="266"/>
      <c r="AG286" s="266"/>
      <c r="AH286" s="266"/>
      <c r="AI286" s="266"/>
      <c r="AJ286" s="266"/>
      <c r="AK286" s="266"/>
      <c r="AL286" s="266"/>
      <c r="AM286" s="266"/>
      <c r="AN286" s="266"/>
      <c r="AO286" s="266"/>
      <c r="AP286" s="266"/>
      <c r="AQ286" s="266"/>
      <c r="AR286" s="266"/>
      <c r="AS286" s="266"/>
      <c r="AT286" s="266"/>
      <c r="AU286" s="266"/>
      <c r="AV286" s="266"/>
      <c r="AW286" s="266"/>
      <c r="AX286" s="266"/>
      <c r="AY286" s="266"/>
      <c r="AZ286" s="266"/>
      <c r="BA286" s="266"/>
      <c r="BB286" s="266"/>
      <c r="BC286" s="266"/>
      <c r="BD286" s="266"/>
      <c r="BE286" s="266"/>
      <c r="BF286" s="266"/>
      <c r="BG286" s="266"/>
      <c r="BH286" s="266"/>
      <c r="BI286" s="266"/>
      <c r="BJ286" s="266"/>
      <c r="BK286" s="266"/>
      <c r="BL286" s="266"/>
      <c r="BM286" s="266"/>
      <c r="BN286" s="266"/>
      <c r="BO286" s="266"/>
      <c r="BP286" s="266"/>
      <c r="BQ286" s="266"/>
      <c r="BR286" s="266"/>
      <c r="BS286" s="266"/>
      <c r="BT286" s="266"/>
      <c r="BU286" s="266"/>
      <c r="BV286" s="266"/>
      <c r="BW286" s="266"/>
      <c r="BX286" s="266"/>
      <c r="BY286" s="266"/>
      <c r="BZ286" s="266"/>
      <c r="CA286" s="266"/>
      <c r="CB286" s="266"/>
      <c r="CC286" s="266"/>
      <c r="CD286" s="266"/>
      <c r="CE286" s="266"/>
      <c r="CF286" s="266"/>
      <c r="CG286" s="266"/>
      <c r="CH286" s="266"/>
      <c r="CI286" s="266"/>
      <c r="CJ286" s="266"/>
      <c r="CK286" s="266"/>
      <c r="CL286" s="266"/>
      <c r="CM286" s="266"/>
      <c r="CN286" s="266"/>
      <c r="CO286" s="266"/>
      <c r="CP286" s="266"/>
      <c r="CQ286" s="266"/>
      <c r="CR286" s="266"/>
      <c r="CS286" s="266"/>
      <c r="CT286" s="266"/>
      <c r="CU286" s="266"/>
      <c r="CV286" s="266"/>
      <c r="CW286" s="266"/>
      <c r="CX286" s="266"/>
      <c r="CY286" s="266"/>
      <c r="CZ286" s="266"/>
      <c r="DA286" s="266"/>
      <c r="DB286" s="266"/>
      <c r="DC286" s="266"/>
      <c r="DD286" s="266"/>
      <c r="DE286" s="266"/>
      <c r="DF286" s="266"/>
      <c r="DG286" s="266"/>
      <c r="DH286" s="266"/>
      <c r="DI286" s="266"/>
      <c r="DJ286" s="266"/>
      <c r="DK286" s="266"/>
      <c r="DL286" s="266"/>
    </row>
    <row r="287" spans="1:116" x14ac:dyDescent="0.35">
      <c r="A287" s="266"/>
      <c r="B287" s="266"/>
      <c r="C287" s="266"/>
      <c r="D287" s="266"/>
      <c r="E287" s="266"/>
      <c r="F287" s="266"/>
      <c r="G287" s="266"/>
      <c r="H287" s="266"/>
      <c r="I287" s="266"/>
      <c r="J287" s="266"/>
      <c r="K287" s="266"/>
      <c r="L287" s="266"/>
      <c r="M287" s="266"/>
      <c r="N287" s="266"/>
      <c r="O287" s="266"/>
      <c r="P287" s="266"/>
      <c r="Q287" s="266"/>
      <c r="R287" s="266"/>
      <c r="S287" s="266"/>
      <c r="T287" s="266"/>
      <c r="U287" s="266"/>
      <c r="V287" s="266"/>
      <c r="W287" s="266"/>
      <c r="X287" s="266"/>
      <c r="Y287" s="266"/>
      <c r="Z287" s="266"/>
      <c r="AA287" s="266"/>
      <c r="AB287" s="266"/>
      <c r="AC287" s="266"/>
      <c r="AD287" s="266"/>
      <c r="AE287" s="266"/>
      <c r="AF287" s="266"/>
      <c r="AG287" s="266"/>
      <c r="AH287" s="266"/>
      <c r="AI287" s="266"/>
      <c r="AJ287" s="266"/>
      <c r="AK287" s="266"/>
      <c r="AL287" s="266"/>
      <c r="AM287" s="266"/>
      <c r="AN287" s="266"/>
      <c r="AO287" s="266"/>
      <c r="AP287" s="266"/>
      <c r="AQ287" s="266"/>
      <c r="AR287" s="266"/>
      <c r="AS287" s="266"/>
      <c r="AT287" s="266"/>
      <c r="AU287" s="266"/>
      <c r="AV287" s="266"/>
      <c r="AW287" s="266"/>
      <c r="AX287" s="266"/>
      <c r="AY287" s="266"/>
      <c r="AZ287" s="266"/>
      <c r="BA287" s="266"/>
      <c r="BB287" s="266"/>
      <c r="BC287" s="266"/>
      <c r="BD287" s="266"/>
      <c r="BE287" s="266"/>
      <c r="BF287" s="266"/>
      <c r="BG287" s="266"/>
      <c r="BH287" s="266"/>
      <c r="BI287" s="266"/>
      <c r="BJ287" s="266"/>
      <c r="BK287" s="266"/>
      <c r="BL287" s="266"/>
      <c r="BM287" s="266"/>
      <c r="BN287" s="266"/>
      <c r="BO287" s="266"/>
      <c r="BP287" s="266"/>
      <c r="BQ287" s="266"/>
      <c r="BR287" s="266"/>
      <c r="BS287" s="266"/>
      <c r="BT287" s="266"/>
      <c r="BU287" s="266"/>
      <c r="BV287" s="266"/>
      <c r="BW287" s="266"/>
      <c r="BX287" s="266"/>
      <c r="BY287" s="266"/>
      <c r="BZ287" s="266"/>
      <c r="CA287" s="266"/>
      <c r="CB287" s="266"/>
      <c r="CC287" s="266"/>
      <c r="CD287" s="266"/>
      <c r="CE287" s="266"/>
      <c r="CF287" s="266"/>
      <c r="CG287" s="266"/>
      <c r="CH287" s="266"/>
      <c r="CI287" s="266"/>
      <c r="CJ287" s="266"/>
      <c r="CK287" s="266"/>
      <c r="CL287" s="266"/>
      <c r="CM287" s="266"/>
      <c r="CN287" s="266"/>
      <c r="CO287" s="266"/>
      <c r="CP287" s="266"/>
      <c r="CQ287" s="266"/>
      <c r="CR287" s="266"/>
      <c r="CS287" s="266"/>
      <c r="CT287" s="266"/>
      <c r="CU287" s="266"/>
      <c r="CV287" s="266"/>
      <c r="CW287" s="266"/>
      <c r="CX287" s="266"/>
      <c r="CY287" s="266"/>
      <c r="CZ287" s="266"/>
      <c r="DA287" s="266"/>
      <c r="DB287" s="266"/>
      <c r="DC287" s="266"/>
      <c r="DD287" s="266"/>
      <c r="DE287" s="266"/>
      <c r="DF287" s="266"/>
      <c r="DG287" s="266"/>
      <c r="DH287" s="266"/>
      <c r="DI287" s="266"/>
      <c r="DJ287" s="266"/>
      <c r="DK287" s="266"/>
      <c r="DL287" s="266"/>
    </row>
    <row r="288" spans="1:116" x14ac:dyDescent="0.35">
      <c r="A288" s="266"/>
      <c r="B288" s="266"/>
      <c r="C288" s="266"/>
      <c r="D288" s="266"/>
      <c r="E288" s="266"/>
      <c r="F288" s="266"/>
      <c r="G288" s="266"/>
      <c r="H288" s="266"/>
      <c r="I288" s="266"/>
      <c r="J288" s="266"/>
      <c r="K288" s="266"/>
      <c r="L288" s="266"/>
      <c r="M288" s="266"/>
      <c r="N288" s="266"/>
      <c r="O288" s="266"/>
      <c r="P288" s="266"/>
      <c r="Q288" s="266"/>
      <c r="R288" s="266"/>
      <c r="S288" s="266"/>
      <c r="T288" s="266"/>
      <c r="U288" s="266"/>
      <c r="V288" s="266"/>
      <c r="W288" s="266"/>
      <c r="X288" s="266"/>
      <c r="Y288" s="266"/>
      <c r="Z288" s="266"/>
      <c r="AA288" s="266"/>
      <c r="AB288" s="266"/>
      <c r="AC288" s="266"/>
      <c r="AD288" s="266"/>
      <c r="AE288" s="266"/>
      <c r="AF288" s="266"/>
      <c r="AG288" s="266"/>
      <c r="AH288" s="266"/>
      <c r="AI288" s="266"/>
      <c r="AJ288" s="266"/>
      <c r="AK288" s="266"/>
      <c r="AL288" s="266"/>
      <c r="AM288" s="266"/>
      <c r="AN288" s="266"/>
      <c r="AO288" s="266"/>
      <c r="AP288" s="266"/>
      <c r="AQ288" s="266"/>
      <c r="AR288" s="266"/>
      <c r="AS288" s="266"/>
      <c r="AT288" s="266"/>
      <c r="AU288" s="266"/>
      <c r="AV288" s="266"/>
      <c r="AW288" s="266"/>
      <c r="AX288" s="266"/>
      <c r="AY288" s="266"/>
      <c r="AZ288" s="266"/>
      <c r="BA288" s="266"/>
      <c r="BB288" s="266"/>
      <c r="BC288" s="266"/>
      <c r="BD288" s="266"/>
      <c r="BE288" s="266"/>
      <c r="BF288" s="266"/>
      <c r="BG288" s="266"/>
      <c r="BH288" s="266"/>
      <c r="BI288" s="266"/>
      <c r="BJ288" s="266"/>
      <c r="BK288" s="266"/>
      <c r="BL288" s="266"/>
      <c r="BM288" s="266"/>
      <c r="BN288" s="266"/>
      <c r="BO288" s="266"/>
      <c r="BP288" s="266"/>
      <c r="BQ288" s="266"/>
      <c r="BR288" s="266"/>
      <c r="BS288" s="266"/>
      <c r="BT288" s="266"/>
      <c r="BU288" s="266"/>
      <c r="BV288" s="266"/>
      <c r="BW288" s="266"/>
      <c r="BX288" s="266"/>
      <c r="BY288" s="266"/>
      <c r="BZ288" s="266"/>
      <c r="CA288" s="266"/>
      <c r="CB288" s="266"/>
      <c r="CC288" s="266"/>
      <c r="CD288" s="266"/>
      <c r="CE288" s="266"/>
      <c r="CF288" s="266"/>
      <c r="CG288" s="266"/>
      <c r="CH288" s="266"/>
      <c r="CI288" s="266"/>
      <c r="CJ288" s="266"/>
      <c r="CK288" s="266"/>
      <c r="CL288" s="266"/>
      <c r="CM288" s="266"/>
      <c r="CN288" s="266"/>
      <c r="CO288" s="266"/>
      <c r="CP288" s="266"/>
      <c r="CQ288" s="266"/>
      <c r="CR288" s="266"/>
      <c r="CS288" s="266"/>
      <c r="CT288" s="266"/>
      <c r="CU288" s="266"/>
      <c r="CV288" s="266"/>
      <c r="CW288" s="266"/>
      <c r="CX288" s="266"/>
      <c r="CY288" s="266"/>
      <c r="CZ288" s="266"/>
      <c r="DA288" s="266"/>
      <c r="DB288" s="266"/>
      <c r="DC288" s="266"/>
      <c r="DD288" s="266"/>
      <c r="DE288" s="266"/>
      <c r="DF288" s="266"/>
      <c r="DG288" s="266"/>
      <c r="DH288" s="266"/>
      <c r="DI288" s="266"/>
      <c r="DJ288" s="266"/>
      <c r="DK288" s="266"/>
      <c r="DL288" s="266"/>
    </row>
    <row r="289" spans="1:116" x14ac:dyDescent="0.35">
      <c r="A289" s="266"/>
      <c r="B289" s="266"/>
      <c r="C289" s="266"/>
      <c r="D289" s="266"/>
      <c r="E289" s="266"/>
      <c r="F289" s="266"/>
      <c r="G289" s="266"/>
      <c r="H289" s="266"/>
      <c r="I289" s="266"/>
      <c r="J289" s="266"/>
      <c r="K289" s="266"/>
      <c r="L289" s="266"/>
      <c r="M289" s="266"/>
      <c r="N289" s="266"/>
      <c r="O289" s="266"/>
      <c r="P289" s="266"/>
      <c r="Q289" s="266"/>
      <c r="R289" s="266"/>
      <c r="S289" s="266"/>
      <c r="T289" s="266"/>
      <c r="U289" s="266"/>
      <c r="V289" s="266"/>
      <c r="W289" s="266"/>
      <c r="X289" s="266"/>
      <c r="Y289" s="266"/>
      <c r="Z289" s="266"/>
      <c r="AA289" s="266"/>
      <c r="AB289" s="266"/>
      <c r="AC289" s="266"/>
      <c r="AD289" s="266"/>
      <c r="AE289" s="266"/>
      <c r="AF289" s="266"/>
      <c r="AG289" s="266"/>
      <c r="AH289" s="266"/>
      <c r="AI289" s="266"/>
      <c r="AJ289" s="266"/>
      <c r="AK289" s="266"/>
      <c r="AL289" s="266"/>
      <c r="AM289" s="266"/>
      <c r="AN289" s="266"/>
      <c r="AO289" s="266"/>
      <c r="AP289" s="266"/>
      <c r="AQ289" s="266"/>
      <c r="AR289" s="266"/>
      <c r="AS289" s="266"/>
      <c r="AT289" s="266"/>
      <c r="AU289" s="266"/>
      <c r="AV289" s="266"/>
      <c r="AW289" s="266"/>
      <c r="AX289" s="266"/>
      <c r="AY289" s="266"/>
      <c r="AZ289" s="266"/>
      <c r="BA289" s="266"/>
      <c r="BB289" s="266"/>
      <c r="BC289" s="266"/>
      <c r="BD289" s="266"/>
      <c r="BE289" s="266"/>
      <c r="BF289" s="266"/>
      <c r="BG289" s="266"/>
      <c r="BH289" s="266"/>
      <c r="BI289" s="266"/>
      <c r="BJ289" s="266"/>
      <c r="BK289" s="266"/>
      <c r="BL289" s="266"/>
      <c r="BM289" s="266"/>
      <c r="BN289" s="266"/>
      <c r="BO289" s="266"/>
      <c r="BP289" s="266"/>
      <c r="BQ289" s="266"/>
      <c r="BR289" s="266"/>
      <c r="BS289" s="266"/>
      <c r="BT289" s="266"/>
      <c r="BU289" s="266"/>
      <c r="BV289" s="266"/>
      <c r="BW289" s="266"/>
      <c r="BX289" s="266"/>
      <c r="BY289" s="266"/>
      <c r="BZ289" s="266"/>
      <c r="CA289" s="266"/>
      <c r="CB289" s="266"/>
      <c r="CC289" s="266"/>
      <c r="CD289" s="266"/>
      <c r="CE289" s="266"/>
      <c r="CF289" s="266"/>
      <c r="CG289" s="266"/>
      <c r="CH289" s="266"/>
      <c r="CI289" s="266"/>
      <c r="CJ289" s="266"/>
      <c r="CK289" s="266"/>
      <c r="CL289" s="266"/>
      <c r="CM289" s="266"/>
      <c r="CN289" s="266"/>
      <c r="CO289" s="266"/>
      <c r="CP289" s="266"/>
      <c r="CQ289" s="266"/>
      <c r="CR289" s="266"/>
      <c r="CS289" s="266"/>
      <c r="CT289" s="266"/>
      <c r="CU289" s="266"/>
      <c r="CV289" s="266"/>
      <c r="CW289" s="266"/>
      <c r="CX289" s="266"/>
      <c r="CY289" s="266"/>
      <c r="CZ289" s="266"/>
      <c r="DA289" s="266"/>
      <c r="DB289" s="266"/>
      <c r="DC289" s="266"/>
      <c r="DD289" s="266"/>
      <c r="DE289" s="266"/>
      <c r="DF289" s="266"/>
      <c r="DG289" s="266"/>
      <c r="DH289" s="266"/>
      <c r="DI289" s="266"/>
      <c r="DJ289" s="266"/>
      <c r="DK289" s="266"/>
      <c r="DL289" s="266"/>
    </row>
    <row r="290" spans="1:116" x14ac:dyDescent="0.35">
      <c r="A290" s="266"/>
      <c r="B290" s="266"/>
      <c r="C290" s="266"/>
      <c r="D290" s="266"/>
      <c r="E290" s="266"/>
      <c r="F290" s="266"/>
      <c r="G290" s="266"/>
      <c r="H290" s="266"/>
      <c r="I290" s="266"/>
      <c r="J290" s="266"/>
      <c r="K290" s="266"/>
      <c r="L290" s="266"/>
      <c r="M290" s="266"/>
      <c r="N290" s="266"/>
      <c r="O290" s="266"/>
      <c r="P290" s="266"/>
      <c r="Q290" s="266"/>
      <c r="R290" s="266"/>
      <c r="S290" s="266"/>
      <c r="T290" s="266"/>
      <c r="U290" s="266"/>
      <c r="V290" s="266"/>
      <c r="W290" s="266"/>
      <c r="X290" s="266"/>
      <c r="Y290" s="266"/>
      <c r="Z290" s="266"/>
      <c r="AA290" s="266"/>
      <c r="AB290" s="266"/>
      <c r="AC290" s="266"/>
      <c r="AD290" s="266"/>
      <c r="AE290" s="266"/>
      <c r="AF290" s="266"/>
      <c r="AG290" s="266"/>
      <c r="AH290" s="266"/>
      <c r="AI290" s="266"/>
      <c r="AJ290" s="266"/>
      <c r="AK290" s="266"/>
      <c r="AL290" s="266"/>
      <c r="AM290" s="266"/>
      <c r="AN290" s="266"/>
      <c r="AO290" s="266"/>
      <c r="AP290" s="266"/>
      <c r="AQ290" s="266"/>
      <c r="AR290" s="266"/>
      <c r="AS290" s="266"/>
      <c r="AT290" s="266"/>
      <c r="AU290" s="266"/>
      <c r="AV290" s="266"/>
      <c r="AW290" s="266"/>
      <c r="AX290" s="266"/>
      <c r="AY290" s="266"/>
      <c r="AZ290" s="266"/>
      <c r="BA290" s="266"/>
      <c r="BB290" s="266"/>
      <c r="BC290" s="266"/>
      <c r="BD290" s="266"/>
      <c r="BE290" s="266"/>
      <c r="BF290" s="266"/>
      <c r="BG290" s="266"/>
      <c r="BH290" s="266"/>
      <c r="BI290" s="266"/>
      <c r="BJ290" s="266"/>
      <c r="BK290" s="266"/>
      <c r="BL290" s="266"/>
      <c r="BM290" s="266"/>
      <c r="BN290" s="266"/>
      <c r="BO290" s="266"/>
      <c r="BP290" s="266"/>
      <c r="BQ290" s="266"/>
      <c r="BR290" s="266"/>
      <c r="BS290" s="266"/>
      <c r="BT290" s="266"/>
      <c r="BU290" s="266"/>
      <c r="BV290" s="266"/>
      <c r="BW290" s="266"/>
      <c r="BX290" s="266"/>
      <c r="BY290" s="266"/>
      <c r="BZ290" s="266"/>
      <c r="CA290" s="266"/>
      <c r="CB290" s="266"/>
      <c r="CC290" s="266"/>
      <c r="CD290" s="266"/>
      <c r="CE290" s="266"/>
      <c r="CF290" s="266"/>
      <c r="CG290" s="266"/>
      <c r="CH290" s="266"/>
      <c r="CI290" s="266"/>
      <c r="CJ290" s="266"/>
      <c r="CK290" s="266"/>
      <c r="CL290" s="266"/>
      <c r="CM290" s="266"/>
      <c r="CN290" s="266"/>
      <c r="CO290" s="266"/>
      <c r="CP290" s="266"/>
      <c r="CQ290" s="266"/>
      <c r="CR290" s="266"/>
      <c r="CS290" s="266"/>
      <c r="CT290" s="266"/>
      <c r="CU290" s="266"/>
      <c r="CV290" s="266"/>
      <c r="CW290" s="266"/>
      <c r="CX290" s="266"/>
      <c r="CY290" s="266"/>
      <c r="CZ290" s="266"/>
      <c r="DA290" s="266"/>
      <c r="DB290" s="266"/>
      <c r="DC290" s="266"/>
      <c r="DD290" s="266"/>
      <c r="DE290" s="266"/>
      <c r="DF290" s="266"/>
      <c r="DG290" s="266"/>
      <c r="DH290" s="266"/>
      <c r="DI290" s="266"/>
      <c r="DJ290" s="266"/>
      <c r="DK290" s="266"/>
      <c r="DL290" s="266"/>
    </row>
    <row r="291" spans="1:116" x14ac:dyDescent="0.35">
      <c r="A291" s="266"/>
      <c r="B291" s="266"/>
      <c r="C291" s="266"/>
      <c r="D291" s="266"/>
      <c r="E291" s="266"/>
      <c r="F291" s="266"/>
      <c r="G291" s="266"/>
      <c r="H291" s="266"/>
      <c r="I291" s="266"/>
      <c r="J291" s="266"/>
      <c r="K291" s="266"/>
      <c r="L291" s="266"/>
      <c r="M291" s="266"/>
      <c r="N291" s="266"/>
      <c r="O291" s="266"/>
      <c r="P291" s="266"/>
      <c r="Q291" s="266"/>
      <c r="R291" s="266"/>
      <c r="S291" s="266"/>
      <c r="T291" s="266"/>
      <c r="U291" s="266"/>
      <c r="V291" s="266"/>
      <c r="W291" s="266"/>
      <c r="X291" s="266"/>
      <c r="Y291" s="266"/>
      <c r="Z291" s="266"/>
      <c r="AA291" s="266"/>
      <c r="AB291" s="266"/>
      <c r="AC291" s="266"/>
      <c r="AD291" s="266"/>
      <c r="AE291" s="266"/>
      <c r="AF291" s="266"/>
      <c r="AG291" s="266"/>
      <c r="AH291" s="266"/>
      <c r="AI291" s="266"/>
      <c r="AJ291" s="266"/>
      <c r="AK291" s="266"/>
      <c r="AL291" s="266"/>
      <c r="AM291" s="266"/>
      <c r="AN291" s="266"/>
      <c r="AO291" s="266"/>
      <c r="AP291" s="266"/>
      <c r="AQ291" s="266"/>
      <c r="AR291" s="266"/>
      <c r="AS291" s="266"/>
      <c r="AT291" s="266"/>
      <c r="AU291" s="266"/>
      <c r="AV291" s="266"/>
      <c r="AW291" s="266"/>
      <c r="AX291" s="266"/>
      <c r="AY291" s="266"/>
      <c r="AZ291" s="266"/>
      <c r="BA291" s="266"/>
      <c r="BB291" s="266"/>
      <c r="BC291" s="266"/>
      <c r="BD291" s="266"/>
      <c r="BE291" s="266"/>
      <c r="BF291" s="266"/>
      <c r="BG291" s="266"/>
      <c r="BH291" s="266"/>
      <c r="BI291" s="266"/>
      <c r="BJ291" s="266"/>
      <c r="BK291" s="266"/>
      <c r="BL291" s="266"/>
      <c r="BM291" s="266"/>
      <c r="BN291" s="266"/>
      <c r="BO291" s="266"/>
      <c r="BP291" s="266"/>
      <c r="BQ291" s="266"/>
      <c r="BR291" s="266"/>
      <c r="BS291" s="266"/>
      <c r="BT291" s="266"/>
      <c r="BU291" s="266"/>
      <c r="BV291" s="266"/>
      <c r="BW291" s="266"/>
      <c r="BX291" s="266"/>
      <c r="BY291" s="266"/>
      <c r="BZ291" s="266"/>
      <c r="CA291" s="266"/>
      <c r="CB291" s="266"/>
      <c r="CC291" s="266"/>
      <c r="CD291" s="266"/>
      <c r="CE291" s="266"/>
      <c r="CF291" s="266"/>
      <c r="CG291" s="266"/>
      <c r="CH291" s="266"/>
      <c r="CI291" s="266"/>
      <c r="CJ291" s="266"/>
      <c r="CK291" s="266"/>
      <c r="CL291" s="266"/>
      <c r="CM291" s="266"/>
      <c r="CN291" s="266"/>
      <c r="CO291" s="266"/>
      <c r="CP291" s="266"/>
      <c r="CQ291" s="266"/>
      <c r="CR291" s="266"/>
      <c r="CS291" s="266"/>
      <c r="CT291" s="266"/>
      <c r="CU291" s="266"/>
      <c r="CV291" s="266"/>
      <c r="CW291" s="266"/>
      <c r="CX291" s="266"/>
      <c r="CY291" s="266"/>
      <c r="CZ291" s="266"/>
      <c r="DA291" s="266"/>
      <c r="DB291" s="266"/>
      <c r="DC291" s="266"/>
      <c r="DD291" s="266"/>
      <c r="DE291" s="266"/>
      <c r="DF291" s="266"/>
      <c r="DG291" s="266"/>
      <c r="DH291" s="266"/>
      <c r="DI291" s="266"/>
      <c r="DJ291" s="266"/>
      <c r="DK291" s="266"/>
      <c r="DL291" s="266"/>
    </row>
    <row r="292" spans="1:116" x14ac:dyDescent="0.35">
      <c r="A292" s="266"/>
      <c r="B292" s="266"/>
      <c r="C292" s="266"/>
      <c r="D292" s="266"/>
      <c r="E292" s="266"/>
      <c r="F292" s="266"/>
      <c r="G292" s="266"/>
      <c r="H292" s="266"/>
      <c r="I292" s="266"/>
      <c r="J292" s="266"/>
      <c r="K292" s="266"/>
      <c r="L292" s="266"/>
      <c r="M292" s="266"/>
      <c r="N292" s="266"/>
      <c r="O292" s="266"/>
      <c r="P292" s="266"/>
      <c r="Q292" s="266"/>
      <c r="R292" s="266"/>
      <c r="S292" s="266"/>
      <c r="T292" s="266"/>
      <c r="U292" s="266"/>
      <c r="V292" s="266"/>
      <c r="W292" s="266"/>
      <c r="X292" s="266"/>
      <c r="Y292" s="266"/>
      <c r="Z292" s="266"/>
      <c r="AA292" s="266"/>
      <c r="AB292" s="266"/>
      <c r="AC292" s="266"/>
      <c r="AD292" s="266"/>
      <c r="AE292" s="266"/>
      <c r="AF292" s="266"/>
      <c r="AG292" s="266"/>
      <c r="AH292" s="266"/>
      <c r="AI292" s="266"/>
      <c r="AJ292" s="266"/>
      <c r="AK292" s="266"/>
      <c r="AL292" s="266"/>
      <c r="AM292" s="266"/>
      <c r="AN292" s="266"/>
      <c r="AO292" s="266"/>
      <c r="AP292" s="266"/>
      <c r="AQ292" s="266"/>
      <c r="AR292" s="266"/>
      <c r="AS292" s="266"/>
      <c r="AT292" s="266"/>
      <c r="AU292" s="266"/>
      <c r="AV292" s="266"/>
      <c r="AW292" s="266"/>
      <c r="AX292" s="266"/>
      <c r="AY292" s="266"/>
      <c r="AZ292" s="266"/>
      <c r="BA292" s="266"/>
      <c r="BB292" s="266"/>
      <c r="BC292" s="266"/>
      <c r="BD292" s="266"/>
      <c r="BE292" s="266"/>
      <c r="BF292" s="266"/>
      <c r="BG292" s="266"/>
      <c r="BH292" s="266"/>
      <c r="BI292" s="266"/>
      <c r="BJ292" s="266"/>
      <c r="BK292" s="266"/>
      <c r="BL292" s="266"/>
      <c r="BM292" s="266"/>
      <c r="BN292" s="266"/>
      <c r="BO292" s="266"/>
      <c r="BP292" s="266"/>
      <c r="BQ292" s="266"/>
      <c r="BR292" s="266"/>
      <c r="BS292" s="266"/>
      <c r="BT292" s="266"/>
      <c r="BU292" s="266"/>
      <c r="BV292" s="266"/>
      <c r="BW292" s="266"/>
      <c r="BX292" s="266"/>
      <c r="BY292" s="266"/>
      <c r="BZ292" s="266"/>
      <c r="CA292" s="266"/>
      <c r="CB292" s="266"/>
      <c r="CC292" s="266"/>
      <c r="CD292" s="266"/>
      <c r="CE292" s="266"/>
      <c r="CF292" s="266"/>
      <c r="CG292" s="266"/>
      <c r="CH292" s="266"/>
      <c r="CI292" s="266"/>
      <c r="CJ292" s="266"/>
      <c r="CK292" s="266"/>
      <c r="CL292" s="266"/>
      <c r="CM292" s="266"/>
      <c r="CN292" s="266"/>
      <c r="CO292" s="266"/>
      <c r="CP292" s="266"/>
      <c r="CQ292" s="266"/>
      <c r="CR292" s="266"/>
      <c r="CS292" s="266"/>
      <c r="CT292" s="266"/>
      <c r="CU292" s="266"/>
      <c r="CV292" s="266"/>
      <c r="CW292" s="266"/>
      <c r="CX292" s="266"/>
      <c r="CY292" s="266"/>
      <c r="CZ292" s="266"/>
      <c r="DA292" s="266"/>
      <c r="DB292" s="266"/>
      <c r="DC292" s="266"/>
      <c r="DD292" s="266"/>
      <c r="DE292" s="266"/>
      <c r="DF292" s="266"/>
      <c r="DG292" s="266"/>
      <c r="DH292" s="266"/>
      <c r="DI292" s="266"/>
      <c r="DJ292" s="266"/>
      <c r="DK292" s="266"/>
      <c r="DL292" s="266"/>
    </row>
    <row r="293" spans="1:116" x14ac:dyDescent="0.35">
      <c r="A293" s="266"/>
      <c r="B293" s="266"/>
      <c r="C293" s="266"/>
      <c r="D293" s="266"/>
      <c r="E293" s="266"/>
      <c r="F293" s="266"/>
      <c r="G293" s="266"/>
      <c r="H293" s="266"/>
      <c r="I293" s="266"/>
      <c r="J293" s="266"/>
      <c r="K293" s="266"/>
      <c r="L293" s="266"/>
      <c r="M293" s="266"/>
      <c r="N293" s="266"/>
      <c r="O293" s="266"/>
      <c r="P293" s="266"/>
      <c r="Q293" s="266"/>
      <c r="R293" s="266"/>
      <c r="S293" s="266"/>
      <c r="T293" s="266"/>
      <c r="U293" s="266"/>
      <c r="V293" s="266"/>
      <c r="W293" s="266"/>
      <c r="X293" s="266"/>
      <c r="Y293" s="266"/>
      <c r="Z293" s="266"/>
      <c r="AA293" s="266"/>
      <c r="AB293" s="266"/>
      <c r="AC293" s="266"/>
      <c r="AD293" s="266"/>
      <c r="AE293" s="266"/>
      <c r="AF293" s="266"/>
      <c r="AG293" s="266"/>
      <c r="AH293" s="266"/>
      <c r="AI293" s="266"/>
      <c r="AJ293" s="266"/>
      <c r="AK293" s="266"/>
      <c r="AL293" s="266"/>
      <c r="AM293" s="266"/>
      <c r="AN293" s="266"/>
      <c r="AO293" s="266"/>
      <c r="AP293" s="266"/>
      <c r="AQ293" s="266"/>
      <c r="AR293" s="266"/>
      <c r="AS293" s="266"/>
      <c r="AT293" s="266"/>
      <c r="AU293" s="266"/>
      <c r="AV293" s="266"/>
      <c r="AW293" s="266"/>
      <c r="AX293" s="266"/>
      <c r="AY293" s="266"/>
      <c r="AZ293" s="266"/>
      <c r="BA293" s="266"/>
      <c r="BB293" s="266"/>
      <c r="BC293" s="266"/>
      <c r="BD293" s="266"/>
      <c r="BE293" s="266"/>
      <c r="BF293" s="266"/>
      <c r="BG293" s="266"/>
      <c r="BH293" s="266"/>
      <c r="BI293" s="266"/>
      <c r="BJ293" s="266"/>
      <c r="BK293" s="266"/>
      <c r="BL293" s="266"/>
      <c r="BM293" s="266"/>
      <c r="BN293" s="266"/>
      <c r="BO293" s="266"/>
      <c r="BP293" s="266"/>
      <c r="BQ293" s="266"/>
      <c r="BR293" s="266"/>
      <c r="BS293" s="266"/>
      <c r="BT293" s="266"/>
      <c r="BU293" s="266"/>
      <c r="BV293" s="266"/>
      <c r="BW293" s="266"/>
      <c r="BX293" s="266"/>
      <c r="BY293" s="266"/>
      <c r="BZ293" s="266"/>
      <c r="CA293" s="266"/>
      <c r="CB293" s="266"/>
      <c r="CC293" s="266"/>
      <c r="CD293" s="266"/>
      <c r="CE293" s="266"/>
      <c r="CF293" s="266"/>
      <c r="CG293" s="266"/>
      <c r="CH293" s="266"/>
      <c r="CI293" s="266"/>
      <c r="CJ293" s="266"/>
      <c r="CK293" s="266"/>
      <c r="CL293" s="266"/>
      <c r="CM293" s="266"/>
      <c r="CN293" s="266"/>
      <c r="CO293" s="266"/>
      <c r="CP293" s="266"/>
      <c r="CQ293" s="266"/>
      <c r="CR293" s="266"/>
      <c r="CS293" s="266"/>
      <c r="CT293" s="266"/>
      <c r="CU293" s="266"/>
      <c r="CV293" s="266"/>
      <c r="CW293" s="266"/>
      <c r="CX293" s="266"/>
      <c r="CY293" s="266"/>
      <c r="CZ293" s="266"/>
      <c r="DA293" s="266"/>
      <c r="DB293" s="266"/>
      <c r="DC293" s="266"/>
      <c r="DD293" s="266"/>
      <c r="DE293" s="266"/>
      <c r="DF293" s="266"/>
      <c r="DG293" s="266"/>
      <c r="DH293" s="266"/>
      <c r="DI293" s="266"/>
      <c r="DJ293" s="266"/>
      <c r="DK293" s="266"/>
      <c r="DL293" s="266"/>
    </row>
    <row r="294" spans="1:116" x14ac:dyDescent="0.35">
      <c r="A294" s="266"/>
      <c r="B294" s="266"/>
      <c r="C294" s="266"/>
      <c r="D294" s="266"/>
      <c r="E294" s="266"/>
      <c r="F294" s="266"/>
      <c r="G294" s="266"/>
      <c r="H294" s="266"/>
      <c r="I294" s="266"/>
      <c r="J294" s="266"/>
      <c r="K294" s="266"/>
      <c r="L294" s="266"/>
      <c r="M294" s="266"/>
      <c r="N294" s="266"/>
      <c r="O294" s="266"/>
      <c r="P294" s="266"/>
      <c r="Q294" s="266"/>
      <c r="R294" s="266"/>
      <c r="S294" s="266"/>
      <c r="T294" s="266"/>
      <c r="U294" s="266"/>
      <c r="V294" s="266"/>
      <c r="W294" s="266"/>
      <c r="X294" s="266"/>
      <c r="Y294" s="266"/>
      <c r="Z294" s="266"/>
      <c r="AA294" s="266"/>
      <c r="AB294" s="266"/>
      <c r="AC294" s="266"/>
      <c r="AD294" s="266"/>
      <c r="AE294" s="266"/>
      <c r="AF294" s="266"/>
      <c r="AG294" s="266"/>
      <c r="AH294" s="266"/>
      <c r="AI294" s="266"/>
      <c r="AJ294" s="266"/>
      <c r="AK294" s="266"/>
      <c r="AL294" s="266"/>
      <c r="AM294" s="266"/>
      <c r="AN294" s="266"/>
      <c r="AO294" s="266"/>
      <c r="AP294" s="266"/>
      <c r="AQ294" s="266"/>
      <c r="AR294" s="266"/>
      <c r="AS294" s="266"/>
      <c r="AT294" s="266"/>
      <c r="AU294" s="266"/>
      <c r="AV294" s="266"/>
      <c r="AW294" s="266"/>
      <c r="AX294" s="266"/>
      <c r="AY294" s="266"/>
      <c r="AZ294" s="266"/>
      <c r="BA294" s="266"/>
      <c r="BB294" s="266"/>
      <c r="BC294" s="266"/>
      <c r="BD294" s="266"/>
      <c r="BE294" s="266"/>
      <c r="BF294" s="266"/>
      <c r="BG294" s="266"/>
      <c r="BH294" s="266"/>
      <c r="BI294" s="266"/>
      <c r="BJ294" s="266"/>
      <c r="BK294" s="266"/>
      <c r="BL294" s="266"/>
      <c r="BM294" s="266"/>
      <c r="BN294" s="266"/>
      <c r="BO294" s="266"/>
      <c r="BP294" s="266"/>
      <c r="BQ294" s="266"/>
      <c r="BR294" s="266"/>
      <c r="BS294" s="266"/>
      <c r="BT294" s="266"/>
      <c r="BU294" s="266"/>
      <c r="BV294" s="266"/>
      <c r="BW294" s="266"/>
      <c r="BX294" s="266"/>
      <c r="BY294" s="266"/>
      <c r="BZ294" s="266"/>
      <c r="CA294" s="266"/>
      <c r="CB294" s="266"/>
      <c r="CC294" s="266"/>
      <c r="CD294" s="266"/>
      <c r="CE294" s="266"/>
      <c r="CF294" s="266"/>
      <c r="CG294" s="266"/>
      <c r="CH294" s="266"/>
      <c r="CI294" s="266"/>
      <c r="CJ294" s="266"/>
      <c r="CK294" s="266"/>
      <c r="CL294" s="266"/>
      <c r="CM294" s="266"/>
      <c r="CN294" s="266"/>
      <c r="CO294" s="266"/>
      <c r="CP294" s="266"/>
      <c r="CQ294" s="266"/>
      <c r="CR294" s="266"/>
      <c r="CS294" s="266"/>
      <c r="CT294" s="266"/>
      <c r="CU294" s="266"/>
      <c r="CV294" s="266"/>
      <c r="CW294" s="266"/>
      <c r="CX294" s="266"/>
      <c r="CY294" s="266"/>
      <c r="CZ294" s="266"/>
      <c r="DA294" s="266"/>
      <c r="DB294" s="266"/>
      <c r="DC294" s="266"/>
      <c r="DD294" s="266"/>
      <c r="DE294" s="266"/>
      <c r="DF294" s="266"/>
      <c r="DG294" s="266"/>
      <c r="DH294" s="266"/>
      <c r="DI294" s="266"/>
      <c r="DJ294" s="266"/>
      <c r="DK294" s="266"/>
      <c r="DL294" s="266"/>
    </row>
    <row r="295" spans="1:116" x14ac:dyDescent="0.35">
      <c r="A295" s="266"/>
      <c r="B295" s="266"/>
      <c r="C295" s="266"/>
      <c r="D295" s="266"/>
      <c r="E295" s="266"/>
      <c r="F295" s="266"/>
      <c r="G295" s="266"/>
      <c r="H295" s="266"/>
      <c r="I295" s="266"/>
      <c r="J295" s="266"/>
      <c r="K295" s="266"/>
      <c r="L295" s="266"/>
      <c r="M295" s="266"/>
      <c r="N295" s="266"/>
      <c r="O295" s="266"/>
      <c r="P295" s="266"/>
      <c r="Q295" s="266"/>
      <c r="R295" s="266"/>
      <c r="S295" s="266"/>
      <c r="T295" s="266"/>
      <c r="U295" s="266"/>
      <c r="V295" s="266"/>
      <c r="W295" s="266"/>
      <c r="X295" s="266"/>
      <c r="Y295" s="266"/>
      <c r="Z295" s="266"/>
      <c r="AA295" s="266"/>
      <c r="AB295" s="266"/>
      <c r="AC295" s="266"/>
      <c r="AD295" s="266"/>
      <c r="AE295" s="266"/>
      <c r="AF295" s="266"/>
      <c r="AG295" s="266"/>
      <c r="AH295" s="266"/>
      <c r="AI295" s="266"/>
      <c r="AJ295" s="266"/>
      <c r="AK295" s="266"/>
      <c r="AL295" s="266"/>
      <c r="AM295" s="266"/>
      <c r="AN295" s="266"/>
      <c r="AO295" s="266"/>
      <c r="AP295" s="266"/>
      <c r="AQ295" s="266"/>
      <c r="AR295" s="266"/>
      <c r="AS295" s="266"/>
      <c r="AT295" s="266"/>
      <c r="AU295" s="266"/>
      <c r="AV295" s="266"/>
      <c r="AW295" s="266"/>
      <c r="AX295" s="266"/>
      <c r="AY295" s="266"/>
      <c r="AZ295" s="266"/>
      <c r="BA295" s="266"/>
      <c r="BB295" s="266"/>
      <c r="BC295" s="266"/>
      <c r="BD295" s="266"/>
      <c r="BE295" s="266"/>
      <c r="BF295" s="266"/>
      <c r="BG295" s="266"/>
      <c r="BH295" s="266"/>
      <c r="BI295" s="266"/>
      <c r="BJ295" s="266"/>
      <c r="BK295" s="266"/>
      <c r="BL295" s="266"/>
      <c r="BM295" s="266"/>
      <c r="BN295" s="266"/>
      <c r="BO295" s="266"/>
      <c r="BP295" s="266"/>
      <c r="BQ295" s="266"/>
      <c r="BR295" s="266"/>
      <c r="BS295" s="266"/>
      <c r="BT295" s="266"/>
      <c r="BU295" s="266"/>
      <c r="BV295" s="266"/>
      <c r="BW295" s="266"/>
      <c r="BX295" s="266"/>
      <c r="BY295" s="266"/>
      <c r="BZ295" s="266"/>
      <c r="CA295" s="266"/>
      <c r="CB295" s="266"/>
      <c r="CC295" s="266"/>
      <c r="CD295" s="266"/>
      <c r="CE295" s="266"/>
      <c r="CF295" s="266"/>
      <c r="CG295" s="266"/>
      <c r="CH295" s="266"/>
      <c r="CI295" s="266"/>
      <c r="CJ295" s="266"/>
      <c r="CK295" s="266"/>
      <c r="CL295" s="266"/>
      <c r="CM295" s="266"/>
      <c r="CN295" s="266"/>
      <c r="CO295" s="266"/>
      <c r="CP295" s="266"/>
      <c r="CQ295" s="266"/>
      <c r="CR295" s="266"/>
      <c r="CS295" s="266"/>
      <c r="CT295" s="266"/>
      <c r="CU295" s="266"/>
      <c r="CV295" s="266"/>
      <c r="CW295" s="266"/>
      <c r="CX295" s="266"/>
      <c r="CY295" s="266"/>
      <c r="CZ295" s="266"/>
      <c r="DA295" s="266"/>
      <c r="DB295" s="266"/>
      <c r="DC295" s="266"/>
      <c r="DD295" s="266"/>
      <c r="DE295" s="266"/>
      <c r="DF295" s="266"/>
      <c r="DG295" s="266"/>
      <c r="DH295" s="266"/>
      <c r="DI295" s="266"/>
      <c r="DJ295" s="266"/>
      <c r="DK295" s="266"/>
      <c r="DL295" s="266"/>
    </row>
    <row r="296" spans="1:116" x14ac:dyDescent="0.35">
      <c r="A296" s="266"/>
      <c r="B296" s="266"/>
      <c r="C296" s="266"/>
      <c r="D296" s="266"/>
      <c r="E296" s="266"/>
      <c r="F296" s="266"/>
      <c r="G296" s="266"/>
      <c r="H296" s="266"/>
      <c r="I296" s="266"/>
      <c r="J296" s="266"/>
      <c r="K296" s="266"/>
      <c r="L296" s="266"/>
      <c r="M296" s="266"/>
      <c r="N296" s="266"/>
      <c r="O296" s="266"/>
      <c r="P296" s="266"/>
      <c r="Q296" s="266"/>
      <c r="R296" s="266"/>
      <c r="S296" s="266"/>
      <c r="T296" s="266"/>
      <c r="U296" s="266"/>
      <c r="V296" s="266"/>
      <c r="W296" s="266"/>
      <c r="X296" s="266"/>
      <c r="Y296" s="266"/>
      <c r="Z296" s="266"/>
      <c r="AA296" s="266"/>
      <c r="AB296" s="266"/>
      <c r="AC296" s="266"/>
      <c r="AD296" s="266"/>
      <c r="AE296" s="266"/>
      <c r="AF296" s="266"/>
      <c r="AG296" s="266"/>
      <c r="AH296" s="266"/>
      <c r="AI296" s="266"/>
      <c r="AJ296" s="266"/>
      <c r="AK296" s="266"/>
      <c r="AL296" s="266"/>
      <c r="AM296" s="266"/>
      <c r="AN296" s="266"/>
      <c r="AO296" s="266"/>
      <c r="AP296" s="266"/>
      <c r="AQ296" s="266"/>
      <c r="AR296" s="266"/>
      <c r="AS296" s="266"/>
      <c r="AT296" s="266"/>
      <c r="AU296" s="266"/>
      <c r="AV296" s="266"/>
      <c r="AW296" s="266"/>
      <c r="AX296" s="266"/>
      <c r="AY296" s="266"/>
      <c r="AZ296" s="266"/>
      <c r="BA296" s="266"/>
      <c r="BB296" s="266"/>
      <c r="BC296" s="266"/>
      <c r="BD296" s="266"/>
      <c r="BE296" s="266"/>
      <c r="BF296" s="266"/>
      <c r="BG296" s="266"/>
      <c r="BH296" s="266"/>
      <c r="BI296" s="266"/>
      <c r="BJ296" s="266"/>
      <c r="BK296" s="266"/>
      <c r="BL296" s="266"/>
      <c r="BM296" s="266"/>
      <c r="BN296" s="266"/>
      <c r="BO296" s="266"/>
      <c r="BP296" s="266"/>
      <c r="BQ296" s="266"/>
      <c r="BR296" s="266"/>
      <c r="BS296" s="266"/>
      <c r="BT296" s="266"/>
      <c r="BU296" s="266"/>
      <c r="BV296" s="266"/>
      <c r="BW296" s="266"/>
      <c r="BX296" s="266"/>
      <c r="BY296" s="266"/>
      <c r="BZ296" s="266"/>
      <c r="CA296" s="266"/>
      <c r="CB296" s="266"/>
      <c r="CC296" s="266"/>
      <c r="CD296" s="266"/>
      <c r="CE296" s="266"/>
      <c r="CF296" s="266"/>
      <c r="CG296" s="266"/>
      <c r="CH296" s="266"/>
      <c r="CI296" s="266"/>
      <c r="CJ296" s="266"/>
      <c r="CK296" s="266"/>
      <c r="CL296" s="266"/>
      <c r="CM296" s="266"/>
      <c r="CN296" s="266"/>
      <c r="CO296" s="266"/>
      <c r="CP296" s="266"/>
      <c r="CQ296" s="266"/>
      <c r="CR296" s="266"/>
      <c r="CS296" s="266"/>
      <c r="CT296" s="266"/>
      <c r="CU296" s="266"/>
      <c r="CV296" s="266"/>
      <c r="CW296" s="266"/>
      <c r="CX296" s="266"/>
      <c r="CY296" s="266"/>
      <c r="CZ296" s="266"/>
      <c r="DA296" s="266"/>
      <c r="DB296" s="266"/>
      <c r="DC296" s="266"/>
      <c r="DD296" s="266"/>
      <c r="DE296" s="266"/>
      <c r="DF296" s="266"/>
      <c r="DG296" s="266"/>
      <c r="DH296" s="266"/>
      <c r="DI296" s="266"/>
      <c r="DJ296" s="266"/>
      <c r="DK296" s="266"/>
      <c r="DL296" s="266"/>
    </row>
    <row r="297" spans="1:116" x14ac:dyDescent="0.35">
      <c r="A297" s="266"/>
      <c r="B297" s="266"/>
      <c r="C297" s="266"/>
      <c r="D297" s="266"/>
      <c r="E297" s="266"/>
      <c r="F297" s="266"/>
      <c r="G297" s="266"/>
      <c r="H297" s="266"/>
      <c r="I297" s="266"/>
      <c r="J297" s="266"/>
      <c r="K297" s="266"/>
      <c r="L297" s="266"/>
      <c r="M297" s="266"/>
      <c r="N297" s="266"/>
      <c r="O297" s="266"/>
      <c r="P297" s="266"/>
      <c r="Q297" s="266"/>
      <c r="R297" s="266"/>
      <c r="S297" s="266"/>
      <c r="T297" s="266"/>
      <c r="U297" s="266"/>
      <c r="V297" s="266"/>
      <c r="W297" s="266"/>
      <c r="X297" s="266"/>
      <c r="Y297" s="266"/>
      <c r="Z297" s="266"/>
      <c r="AA297" s="266"/>
      <c r="AB297" s="266"/>
      <c r="AC297" s="266"/>
      <c r="AD297" s="266"/>
      <c r="AE297" s="266"/>
      <c r="AF297" s="266"/>
      <c r="AG297" s="266"/>
      <c r="AH297" s="266"/>
      <c r="AI297" s="266"/>
      <c r="AJ297" s="266"/>
      <c r="AK297" s="266"/>
      <c r="AL297" s="266"/>
      <c r="AM297" s="266"/>
      <c r="AN297" s="266"/>
      <c r="AO297" s="266"/>
      <c r="AP297" s="266"/>
      <c r="AQ297" s="266"/>
      <c r="AR297" s="266"/>
      <c r="AS297" s="266"/>
      <c r="AT297" s="266"/>
      <c r="AU297" s="266"/>
      <c r="AV297" s="266"/>
      <c r="AW297" s="266"/>
      <c r="AX297" s="266"/>
      <c r="AY297" s="266"/>
      <c r="AZ297" s="266"/>
      <c r="BA297" s="266"/>
      <c r="BB297" s="266"/>
      <c r="BC297" s="266"/>
      <c r="BD297" s="266"/>
      <c r="BE297" s="266"/>
      <c r="BF297" s="266"/>
      <c r="BG297" s="266"/>
      <c r="BH297" s="266"/>
      <c r="BI297" s="266"/>
      <c r="BJ297" s="266"/>
      <c r="BK297" s="266"/>
      <c r="BL297" s="266"/>
      <c r="BM297" s="266"/>
      <c r="BN297" s="266"/>
      <c r="BO297" s="266"/>
      <c r="BP297" s="266"/>
      <c r="BQ297" s="266"/>
      <c r="BR297" s="266"/>
      <c r="BS297" s="266"/>
      <c r="BT297" s="266"/>
      <c r="BU297" s="266"/>
      <c r="BV297" s="266"/>
      <c r="BW297" s="266"/>
      <c r="BX297" s="266"/>
      <c r="BY297" s="266"/>
      <c r="BZ297" s="266"/>
      <c r="CA297" s="266"/>
      <c r="CB297" s="266"/>
      <c r="CC297" s="266"/>
      <c r="CD297" s="266"/>
      <c r="CE297" s="266"/>
      <c r="CF297" s="266"/>
      <c r="CG297" s="266"/>
      <c r="CH297" s="266"/>
      <c r="CI297" s="266"/>
      <c r="CJ297" s="266"/>
      <c r="CK297" s="266"/>
      <c r="CL297" s="266"/>
      <c r="CM297" s="266"/>
      <c r="CN297" s="266"/>
      <c r="CO297" s="266"/>
      <c r="CP297" s="266"/>
      <c r="CQ297" s="266"/>
      <c r="CR297" s="266"/>
      <c r="CS297" s="266"/>
      <c r="CT297" s="266"/>
      <c r="CU297" s="266"/>
      <c r="CV297" s="266"/>
      <c r="CW297" s="266"/>
      <c r="CX297" s="266"/>
      <c r="CY297" s="266"/>
      <c r="CZ297" s="266"/>
      <c r="DA297" s="266"/>
      <c r="DB297" s="266"/>
      <c r="DC297" s="266"/>
      <c r="DD297" s="266"/>
      <c r="DE297" s="266"/>
      <c r="DF297" s="266"/>
      <c r="DG297" s="266"/>
      <c r="DH297" s="266"/>
      <c r="DI297" s="266"/>
      <c r="DJ297" s="266"/>
      <c r="DK297" s="266"/>
      <c r="DL297" s="266"/>
    </row>
    <row r="298" spans="1:116" x14ac:dyDescent="0.35">
      <c r="A298" s="266"/>
      <c r="B298" s="266"/>
      <c r="C298" s="266"/>
      <c r="D298" s="266"/>
      <c r="E298" s="266"/>
      <c r="F298" s="266"/>
      <c r="G298" s="266"/>
      <c r="H298" s="266"/>
      <c r="I298" s="266"/>
      <c r="J298" s="266"/>
      <c r="K298" s="266"/>
      <c r="L298" s="266"/>
      <c r="M298" s="266"/>
      <c r="N298" s="266"/>
      <c r="O298" s="266"/>
      <c r="P298" s="266"/>
      <c r="Q298" s="266"/>
      <c r="R298" s="266"/>
      <c r="S298" s="266"/>
      <c r="T298" s="266"/>
      <c r="U298" s="266"/>
      <c r="V298" s="266"/>
      <c r="W298" s="266"/>
      <c r="X298" s="266"/>
      <c r="Y298" s="266"/>
      <c r="Z298" s="266"/>
      <c r="AA298" s="266"/>
      <c r="AB298" s="266"/>
      <c r="AC298" s="266"/>
      <c r="AD298" s="266"/>
      <c r="AE298" s="266"/>
      <c r="AF298" s="266"/>
      <c r="AG298" s="266"/>
      <c r="AH298" s="266"/>
      <c r="AI298" s="266"/>
      <c r="AJ298" s="266"/>
      <c r="AK298" s="266"/>
      <c r="AL298" s="266"/>
      <c r="AM298" s="266"/>
      <c r="AN298" s="266"/>
      <c r="AO298" s="266"/>
      <c r="AP298" s="266"/>
      <c r="AQ298" s="266"/>
      <c r="AR298" s="266"/>
      <c r="AS298" s="266"/>
      <c r="AT298" s="266"/>
      <c r="AU298" s="266"/>
      <c r="AV298" s="266"/>
      <c r="AW298" s="266"/>
      <c r="AX298" s="266"/>
      <c r="AY298" s="266"/>
      <c r="AZ298" s="266"/>
      <c r="BA298" s="266"/>
      <c r="BB298" s="266"/>
      <c r="BC298" s="266"/>
      <c r="BD298" s="266"/>
      <c r="BE298" s="266"/>
      <c r="BF298" s="266"/>
      <c r="BG298" s="266"/>
      <c r="BH298" s="266"/>
      <c r="BI298" s="266"/>
      <c r="BJ298" s="266"/>
      <c r="BK298" s="266"/>
      <c r="BL298" s="266"/>
      <c r="BM298" s="266"/>
      <c r="BN298" s="266"/>
      <c r="BO298" s="266"/>
      <c r="BP298" s="266"/>
      <c r="BQ298" s="266"/>
      <c r="BR298" s="266"/>
      <c r="BS298" s="266"/>
      <c r="BT298" s="266"/>
      <c r="BU298" s="266"/>
      <c r="BV298" s="266"/>
      <c r="BW298" s="266"/>
      <c r="BX298" s="266"/>
      <c r="BY298" s="266"/>
      <c r="BZ298" s="266"/>
      <c r="CA298" s="266"/>
      <c r="CB298" s="266"/>
      <c r="CC298" s="266"/>
      <c r="CD298" s="266"/>
      <c r="CE298" s="266"/>
      <c r="CF298" s="266"/>
      <c r="CG298" s="266"/>
      <c r="CH298" s="266"/>
      <c r="CI298" s="266"/>
      <c r="CJ298" s="266"/>
      <c r="CK298" s="266"/>
      <c r="CL298" s="266"/>
      <c r="CM298" s="266"/>
      <c r="CN298" s="266"/>
      <c r="CO298" s="266"/>
      <c r="CP298" s="266"/>
      <c r="CQ298" s="266"/>
      <c r="CR298" s="266"/>
      <c r="CS298" s="266"/>
      <c r="CT298" s="266"/>
      <c r="CU298" s="266"/>
      <c r="CV298" s="266"/>
      <c r="CW298" s="266"/>
      <c r="CX298" s="266"/>
      <c r="CY298" s="266"/>
      <c r="CZ298" s="266"/>
      <c r="DA298" s="266"/>
      <c r="DB298" s="266"/>
      <c r="DC298" s="266"/>
      <c r="DD298" s="266"/>
      <c r="DE298" s="266"/>
      <c r="DF298" s="266"/>
      <c r="DG298" s="266"/>
      <c r="DH298" s="266"/>
      <c r="DI298" s="266"/>
      <c r="DJ298" s="266"/>
      <c r="DK298" s="266"/>
      <c r="DL298" s="266"/>
    </row>
    <row r="299" spans="1:116" x14ac:dyDescent="0.35">
      <c r="A299" s="266"/>
      <c r="B299" s="266"/>
      <c r="C299" s="266"/>
      <c r="D299" s="266"/>
      <c r="E299" s="266"/>
      <c r="F299" s="266"/>
      <c r="G299" s="266"/>
      <c r="H299" s="266"/>
      <c r="I299" s="266"/>
      <c r="J299" s="266"/>
      <c r="K299" s="266"/>
      <c r="L299" s="266"/>
      <c r="M299" s="266"/>
      <c r="N299" s="266"/>
      <c r="O299" s="266"/>
      <c r="P299" s="266"/>
      <c r="Q299" s="266"/>
      <c r="R299" s="266"/>
      <c r="S299" s="266"/>
      <c r="T299" s="266"/>
      <c r="U299" s="266"/>
      <c r="V299" s="266"/>
      <c r="W299" s="266"/>
      <c r="X299" s="266"/>
      <c r="Y299" s="266"/>
      <c r="Z299" s="266"/>
      <c r="AA299" s="266"/>
      <c r="AB299" s="266"/>
      <c r="AC299" s="266"/>
      <c r="AD299" s="266"/>
      <c r="AE299" s="266"/>
      <c r="AF299" s="266"/>
      <c r="AG299" s="266"/>
      <c r="AH299" s="266"/>
      <c r="AI299" s="266"/>
      <c r="AJ299" s="266"/>
      <c r="AK299" s="266"/>
      <c r="AL299" s="266"/>
      <c r="AM299" s="266"/>
      <c r="AN299" s="266"/>
      <c r="AO299" s="266"/>
      <c r="AP299" s="266"/>
      <c r="AQ299" s="266"/>
      <c r="AR299" s="266"/>
      <c r="AS299" s="266"/>
      <c r="AT299" s="266"/>
      <c r="AU299" s="266"/>
      <c r="AV299" s="266"/>
      <c r="AW299" s="266"/>
      <c r="AX299" s="266"/>
      <c r="AY299" s="266"/>
      <c r="AZ299" s="266"/>
      <c r="BA299" s="266"/>
      <c r="BB299" s="266"/>
      <c r="BC299" s="266"/>
      <c r="BD299" s="266"/>
      <c r="BE299" s="266"/>
      <c r="BF299" s="266"/>
      <c r="BG299" s="266"/>
      <c r="BH299" s="266"/>
      <c r="BI299" s="266"/>
      <c r="BJ299" s="266"/>
      <c r="BK299" s="266"/>
      <c r="BL299" s="266"/>
      <c r="BM299" s="266"/>
      <c r="BN299" s="266"/>
      <c r="BO299" s="266"/>
      <c r="BP299" s="266"/>
      <c r="BQ299" s="266"/>
      <c r="BR299" s="266"/>
      <c r="BS299" s="266"/>
      <c r="BT299" s="266"/>
      <c r="BU299" s="266"/>
      <c r="BV299" s="266"/>
      <c r="BW299" s="266"/>
      <c r="BX299" s="266"/>
      <c r="BY299" s="266"/>
      <c r="BZ299" s="266"/>
      <c r="CA299" s="266"/>
      <c r="CB299" s="266"/>
      <c r="CC299" s="266"/>
      <c r="CD299" s="266"/>
      <c r="CE299" s="266"/>
      <c r="CF299" s="266"/>
      <c r="CG299" s="266"/>
      <c r="CH299" s="266"/>
      <c r="CI299" s="266"/>
      <c r="CJ299" s="266"/>
      <c r="CK299" s="266"/>
      <c r="CL299" s="266"/>
      <c r="CM299" s="266"/>
      <c r="CN299" s="266"/>
      <c r="CO299" s="266"/>
      <c r="CP299" s="266"/>
      <c r="CQ299" s="266"/>
      <c r="CR299" s="266"/>
      <c r="CS299" s="266"/>
      <c r="CT299" s="266"/>
      <c r="CU299" s="266"/>
      <c r="CV299" s="266"/>
      <c r="CW299" s="266"/>
      <c r="CX299" s="266"/>
      <c r="CY299" s="266"/>
      <c r="CZ299" s="266"/>
      <c r="DA299" s="266"/>
      <c r="DB299" s="266"/>
      <c r="DC299" s="266"/>
      <c r="DD299" s="266"/>
      <c r="DE299" s="266"/>
      <c r="DF299" s="266"/>
      <c r="DG299" s="266"/>
      <c r="DH299" s="266"/>
      <c r="DI299" s="266"/>
      <c r="DJ299" s="266"/>
      <c r="DK299" s="266"/>
      <c r="DL299" s="266"/>
    </row>
    <row r="300" spans="1:116" x14ac:dyDescent="0.35">
      <c r="A300" s="266"/>
      <c r="B300" s="266"/>
      <c r="C300" s="266"/>
      <c r="D300" s="266"/>
      <c r="E300" s="266"/>
      <c r="F300" s="266"/>
      <c r="G300" s="266"/>
      <c r="H300" s="266"/>
      <c r="I300" s="266"/>
      <c r="J300" s="266"/>
      <c r="K300" s="266"/>
      <c r="L300" s="266"/>
      <c r="M300" s="266"/>
      <c r="N300" s="266"/>
      <c r="O300" s="266"/>
      <c r="P300" s="266"/>
      <c r="Q300" s="266"/>
      <c r="R300" s="266"/>
      <c r="S300" s="266"/>
      <c r="T300" s="266"/>
      <c r="U300" s="266"/>
      <c r="V300" s="266"/>
      <c r="W300" s="266"/>
      <c r="X300" s="266"/>
      <c r="Y300" s="266"/>
      <c r="Z300" s="266"/>
      <c r="AA300" s="266"/>
      <c r="AB300" s="266"/>
      <c r="AC300" s="266"/>
      <c r="AD300" s="266"/>
      <c r="AE300" s="266"/>
      <c r="AF300" s="266"/>
      <c r="AG300" s="266"/>
      <c r="AH300" s="266"/>
      <c r="AI300" s="266"/>
      <c r="AJ300" s="266"/>
      <c r="AK300" s="266"/>
      <c r="AL300" s="266"/>
      <c r="AM300" s="266"/>
      <c r="AN300" s="266"/>
      <c r="AO300" s="266"/>
      <c r="AP300" s="266"/>
      <c r="AQ300" s="266"/>
      <c r="AR300" s="266"/>
      <c r="AS300" s="266"/>
      <c r="AT300" s="266"/>
      <c r="AU300" s="266"/>
      <c r="AV300" s="266"/>
      <c r="AW300" s="266"/>
      <c r="AX300" s="266"/>
      <c r="AY300" s="266"/>
      <c r="AZ300" s="266"/>
      <c r="BA300" s="266"/>
      <c r="BB300" s="266"/>
      <c r="BC300" s="266"/>
      <c r="BD300" s="266"/>
      <c r="BE300" s="266"/>
      <c r="BF300" s="266"/>
      <c r="BG300" s="266"/>
      <c r="BH300" s="266"/>
      <c r="BI300" s="266"/>
      <c r="BJ300" s="266"/>
      <c r="BK300" s="266"/>
      <c r="BL300" s="266"/>
      <c r="BM300" s="266"/>
      <c r="BN300" s="266"/>
      <c r="BO300" s="266"/>
      <c r="BP300" s="266"/>
      <c r="BQ300" s="266"/>
      <c r="BR300" s="266"/>
      <c r="BS300" s="266"/>
      <c r="BT300" s="266"/>
      <c r="BU300" s="266"/>
      <c r="BV300" s="266"/>
      <c r="BW300" s="266"/>
      <c r="BX300" s="266"/>
      <c r="BY300" s="266"/>
      <c r="BZ300" s="266"/>
      <c r="CA300" s="266"/>
      <c r="CB300" s="266"/>
      <c r="CC300" s="266"/>
      <c r="CD300" s="266"/>
      <c r="CE300" s="266"/>
      <c r="CF300" s="266"/>
      <c r="CG300" s="266"/>
      <c r="CH300" s="266"/>
      <c r="CI300" s="266"/>
      <c r="CJ300" s="266"/>
      <c r="CK300" s="266"/>
      <c r="CL300" s="266"/>
      <c r="CM300" s="266"/>
      <c r="CN300" s="266"/>
      <c r="CO300" s="266"/>
      <c r="CP300" s="266"/>
      <c r="CQ300" s="266"/>
      <c r="CR300" s="266"/>
      <c r="CS300" s="266"/>
      <c r="CT300" s="266"/>
      <c r="CU300" s="266"/>
      <c r="CV300" s="266"/>
      <c r="CW300" s="266"/>
      <c r="CX300" s="266"/>
      <c r="CY300" s="266"/>
      <c r="CZ300" s="266"/>
      <c r="DA300" s="266"/>
      <c r="DB300" s="266"/>
      <c r="DC300" s="266"/>
      <c r="DD300" s="266"/>
      <c r="DE300" s="266"/>
      <c r="DF300" s="266"/>
      <c r="DG300" s="266"/>
      <c r="DH300" s="266"/>
      <c r="DI300" s="266"/>
      <c r="DJ300" s="266"/>
      <c r="DK300" s="266"/>
      <c r="DL300" s="266"/>
    </row>
    <row r="301" spans="1:116" x14ac:dyDescent="0.35">
      <c r="A301" s="266"/>
      <c r="B301" s="266"/>
      <c r="C301" s="266"/>
      <c r="D301" s="266"/>
      <c r="E301" s="266"/>
      <c r="F301" s="266"/>
      <c r="G301" s="266"/>
      <c r="H301" s="266"/>
      <c r="I301" s="266"/>
      <c r="J301" s="266"/>
      <c r="K301" s="266"/>
      <c r="L301" s="266"/>
      <c r="M301" s="266"/>
      <c r="N301" s="266"/>
      <c r="O301" s="266"/>
      <c r="P301" s="266"/>
      <c r="Q301" s="266"/>
      <c r="R301" s="266"/>
      <c r="S301" s="266"/>
      <c r="T301" s="266"/>
      <c r="U301" s="266"/>
      <c r="V301" s="266"/>
      <c r="W301" s="266"/>
      <c r="X301" s="266"/>
      <c r="Y301" s="266"/>
      <c r="Z301" s="266"/>
      <c r="AA301" s="266"/>
      <c r="AB301" s="266"/>
      <c r="AC301" s="266"/>
      <c r="AD301" s="266"/>
      <c r="AE301" s="266"/>
      <c r="AF301" s="266"/>
      <c r="AG301" s="266"/>
      <c r="AH301" s="266"/>
      <c r="AI301" s="266"/>
      <c r="AJ301" s="266"/>
      <c r="AK301" s="266"/>
      <c r="AL301" s="266"/>
      <c r="AM301" s="266"/>
      <c r="AN301" s="266"/>
      <c r="AO301" s="266"/>
      <c r="AP301" s="266"/>
      <c r="AQ301" s="266"/>
      <c r="AR301" s="266"/>
      <c r="AS301" s="266"/>
      <c r="AT301" s="266"/>
      <c r="AU301" s="266"/>
      <c r="AV301" s="266"/>
      <c r="AW301" s="266"/>
      <c r="AX301" s="266"/>
      <c r="AY301" s="266"/>
      <c r="AZ301" s="266"/>
      <c r="BA301" s="266"/>
      <c r="BB301" s="266"/>
      <c r="BC301" s="266"/>
      <c r="BD301" s="266"/>
      <c r="BE301" s="266"/>
      <c r="BF301" s="266"/>
      <c r="BG301" s="266"/>
      <c r="BH301" s="266"/>
      <c r="BI301" s="266"/>
      <c r="BJ301" s="266"/>
      <c r="BK301" s="266"/>
      <c r="BL301" s="266"/>
      <c r="BM301" s="266"/>
      <c r="BN301" s="266"/>
      <c r="BO301" s="266"/>
      <c r="BP301" s="266"/>
      <c r="BQ301" s="266"/>
      <c r="BR301" s="266"/>
      <c r="BS301" s="266"/>
      <c r="BT301" s="266"/>
      <c r="BU301" s="266"/>
      <c r="BV301" s="266"/>
      <c r="BW301" s="266"/>
      <c r="BX301" s="266"/>
      <c r="BY301" s="266"/>
      <c r="BZ301" s="266"/>
      <c r="CA301" s="266"/>
      <c r="CB301" s="266"/>
      <c r="CC301" s="266"/>
      <c r="CD301" s="266"/>
      <c r="CE301" s="266"/>
      <c r="CF301" s="266"/>
      <c r="CG301" s="266"/>
      <c r="CH301" s="266"/>
      <c r="CI301" s="266"/>
      <c r="CJ301" s="266"/>
      <c r="CK301" s="266"/>
      <c r="CL301" s="266"/>
      <c r="CM301" s="266"/>
      <c r="CN301" s="266"/>
      <c r="CO301" s="266"/>
      <c r="CP301" s="266"/>
      <c r="CQ301" s="266"/>
      <c r="CR301" s="266"/>
      <c r="CS301" s="266"/>
      <c r="CT301" s="266"/>
      <c r="CU301" s="266"/>
      <c r="CV301" s="266"/>
      <c r="CW301" s="266"/>
      <c r="CX301" s="266"/>
      <c r="CY301" s="266"/>
      <c r="CZ301" s="266"/>
      <c r="DA301" s="266"/>
      <c r="DB301" s="266"/>
      <c r="DC301" s="266"/>
      <c r="DD301" s="266"/>
      <c r="DE301" s="266"/>
      <c r="DF301" s="266"/>
      <c r="DG301" s="266"/>
      <c r="DH301" s="266"/>
      <c r="DI301" s="266"/>
      <c r="DJ301" s="266"/>
      <c r="DK301" s="266"/>
      <c r="DL301" s="266"/>
    </row>
    <row r="302" spans="1:116" x14ac:dyDescent="0.35">
      <c r="A302" s="266"/>
      <c r="B302" s="266"/>
      <c r="C302" s="266"/>
      <c r="D302" s="266"/>
      <c r="E302" s="266"/>
      <c r="F302" s="266"/>
      <c r="G302" s="266"/>
      <c r="H302" s="266"/>
      <c r="I302" s="266"/>
      <c r="J302" s="266"/>
      <c r="K302" s="266"/>
      <c r="L302" s="266"/>
      <c r="M302" s="266"/>
      <c r="N302" s="266"/>
      <c r="O302" s="266"/>
      <c r="P302" s="266"/>
      <c r="Q302" s="266"/>
      <c r="R302" s="266"/>
      <c r="S302" s="266"/>
      <c r="T302" s="266"/>
      <c r="U302" s="266"/>
      <c r="V302" s="266"/>
      <c r="W302" s="266"/>
      <c r="X302" s="266"/>
      <c r="Y302" s="266"/>
      <c r="Z302" s="266"/>
      <c r="AA302" s="266"/>
      <c r="AB302" s="266"/>
      <c r="AC302" s="266"/>
      <c r="AD302" s="266"/>
      <c r="AE302" s="266"/>
      <c r="AF302" s="266"/>
      <c r="AG302" s="266"/>
      <c r="AH302" s="266"/>
      <c r="AI302" s="266"/>
      <c r="AJ302" s="266"/>
      <c r="AK302" s="266"/>
      <c r="AL302" s="266"/>
      <c r="AM302" s="266"/>
      <c r="AN302" s="266"/>
      <c r="AO302" s="266"/>
      <c r="AP302" s="266"/>
      <c r="AQ302" s="266"/>
      <c r="AR302" s="266"/>
      <c r="AS302" s="266"/>
      <c r="AT302" s="266"/>
      <c r="AU302" s="266"/>
      <c r="AV302" s="266"/>
      <c r="AW302" s="266"/>
      <c r="AX302" s="266"/>
      <c r="AY302" s="266"/>
      <c r="AZ302" s="266"/>
      <c r="BA302" s="266"/>
      <c r="BB302" s="266"/>
      <c r="BC302" s="266"/>
      <c r="BD302" s="266"/>
      <c r="BE302" s="266"/>
      <c r="BF302" s="266"/>
      <c r="BG302" s="266"/>
      <c r="BH302" s="266"/>
      <c r="BI302" s="266"/>
      <c r="BJ302" s="266"/>
      <c r="BK302" s="266"/>
      <c r="BL302" s="266"/>
      <c r="BM302" s="266"/>
      <c r="BN302" s="266"/>
      <c r="BO302" s="266"/>
      <c r="BP302" s="266"/>
      <c r="BQ302" s="266"/>
      <c r="BR302" s="266"/>
      <c r="BS302" s="266"/>
      <c r="BT302" s="266"/>
      <c r="BU302" s="266"/>
      <c r="BV302" s="266"/>
      <c r="BW302" s="266"/>
      <c r="BX302" s="266"/>
      <c r="BY302" s="266"/>
      <c r="BZ302" s="266"/>
      <c r="CA302" s="266"/>
      <c r="CB302" s="266"/>
      <c r="CC302" s="266"/>
      <c r="CD302" s="266"/>
      <c r="CE302" s="266"/>
      <c r="CF302" s="266"/>
      <c r="CG302" s="266"/>
      <c r="CH302" s="266"/>
      <c r="CI302" s="266"/>
      <c r="CJ302" s="266"/>
      <c r="CK302" s="266"/>
      <c r="CL302" s="266"/>
      <c r="CM302" s="266"/>
      <c r="CN302" s="266"/>
      <c r="CO302" s="266"/>
      <c r="CP302" s="266"/>
      <c r="CQ302" s="266"/>
      <c r="CR302" s="266"/>
      <c r="CS302" s="266"/>
      <c r="CT302" s="266"/>
      <c r="CU302" s="266"/>
      <c r="CV302" s="266"/>
      <c r="CW302" s="266"/>
      <c r="CX302" s="266"/>
      <c r="CY302" s="266"/>
      <c r="CZ302" s="266"/>
      <c r="DA302" s="266"/>
      <c r="DB302" s="266"/>
      <c r="DC302" s="266"/>
      <c r="DD302" s="266"/>
      <c r="DE302" s="266"/>
      <c r="DF302" s="266"/>
      <c r="DG302" s="266"/>
      <c r="DH302" s="266"/>
      <c r="DI302" s="266"/>
      <c r="DJ302" s="266"/>
      <c r="DK302" s="266"/>
      <c r="DL302" s="266"/>
    </row>
    <row r="303" spans="1:116" x14ac:dyDescent="0.35">
      <c r="A303" s="266"/>
      <c r="B303" s="266"/>
      <c r="C303" s="266"/>
      <c r="D303" s="266"/>
      <c r="E303" s="266"/>
      <c r="F303" s="266"/>
      <c r="G303" s="266"/>
      <c r="H303" s="266"/>
      <c r="I303" s="266"/>
      <c r="J303" s="266"/>
      <c r="K303" s="266"/>
      <c r="L303" s="266"/>
      <c r="M303" s="266"/>
      <c r="N303" s="266"/>
      <c r="O303" s="266"/>
      <c r="P303" s="266"/>
      <c r="Q303" s="266"/>
      <c r="R303" s="266"/>
      <c r="S303" s="266"/>
      <c r="T303" s="266"/>
      <c r="U303" s="266"/>
      <c r="V303" s="266"/>
      <c r="W303" s="266"/>
      <c r="X303" s="266"/>
      <c r="Y303" s="266"/>
      <c r="Z303" s="266"/>
      <c r="AA303" s="266"/>
      <c r="AB303" s="266"/>
      <c r="AC303" s="266"/>
      <c r="AD303" s="266"/>
      <c r="AE303" s="266"/>
      <c r="AF303" s="266"/>
      <c r="AG303" s="266"/>
      <c r="AH303" s="266"/>
      <c r="AI303" s="266"/>
      <c r="AJ303" s="266"/>
      <c r="AK303" s="266"/>
      <c r="AL303" s="266"/>
      <c r="AM303" s="266"/>
      <c r="AN303" s="266"/>
      <c r="AO303" s="266"/>
      <c r="AP303" s="266"/>
      <c r="AQ303" s="266"/>
      <c r="AR303" s="266"/>
      <c r="AS303" s="266"/>
      <c r="AT303" s="266"/>
      <c r="AU303" s="266"/>
      <c r="AV303" s="266"/>
      <c r="AW303" s="266"/>
      <c r="AX303" s="266"/>
      <c r="AY303" s="266"/>
      <c r="AZ303" s="266"/>
      <c r="BA303" s="266"/>
      <c r="BB303" s="266"/>
      <c r="BC303" s="266"/>
      <c r="BD303" s="266"/>
      <c r="BE303" s="266"/>
      <c r="BF303" s="266"/>
      <c r="BG303" s="266"/>
      <c r="BH303" s="266"/>
      <c r="BI303" s="266"/>
      <c r="BJ303" s="266"/>
      <c r="BK303" s="266"/>
      <c r="BL303" s="266"/>
      <c r="BM303" s="266"/>
      <c r="BN303" s="266"/>
      <c r="BO303" s="266"/>
      <c r="BP303" s="266"/>
      <c r="BQ303" s="266"/>
      <c r="BR303" s="266"/>
      <c r="BS303" s="266"/>
      <c r="BT303" s="266"/>
      <c r="BU303" s="266"/>
      <c r="BV303" s="266"/>
      <c r="BW303" s="266"/>
      <c r="BX303" s="266"/>
      <c r="BY303" s="266"/>
      <c r="BZ303" s="266"/>
      <c r="CA303" s="266"/>
      <c r="CB303" s="266"/>
      <c r="CC303" s="266"/>
      <c r="CD303" s="266"/>
      <c r="CE303" s="266"/>
      <c r="CF303" s="266"/>
      <c r="CG303" s="266"/>
      <c r="CH303" s="266"/>
      <c r="CI303" s="266"/>
      <c r="CJ303" s="266"/>
      <c r="CK303" s="266"/>
      <c r="CL303" s="266"/>
      <c r="CM303" s="266"/>
      <c r="CN303" s="266"/>
      <c r="CO303" s="266"/>
      <c r="CP303" s="266"/>
      <c r="CQ303" s="266"/>
      <c r="CR303" s="266"/>
      <c r="CS303" s="266"/>
      <c r="CT303" s="266"/>
      <c r="CU303" s="266"/>
      <c r="CV303" s="266"/>
      <c r="CW303" s="266"/>
      <c r="CX303" s="266"/>
      <c r="CY303" s="266"/>
      <c r="CZ303" s="266"/>
      <c r="DA303" s="266"/>
      <c r="DB303" s="266"/>
      <c r="DC303" s="266"/>
      <c r="DD303" s="266"/>
      <c r="DE303" s="266"/>
      <c r="DF303" s="266"/>
      <c r="DG303" s="266"/>
      <c r="DH303" s="266"/>
      <c r="DI303" s="266"/>
      <c r="DJ303" s="266"/>
      <c r="DK303" s="266"/>
      <c r="DL303" s="266"/>
    </row>
    <row r="304" spans="1:116" x14ac:dyDescent="0.35">
      <c r="A304" s="266"/>
      <c r="B304" s="266"/>
      <c r="C304" s="266"/>
      <c r="D304" s="266"/>
      <c r="E304" s="266"/>
      <c r="F304" s="266"/>
      <c r="G304" s="266"/>
      <c r="H304" s="266"/>
      <c r="I304" s="266"/>
      <c r="J304" s="266"/>
      <c r="K304" s="266"/>
      <c r="L304" s="266"/>
      <c r="M304" s="266"/>
      <c r="N304" s="266"/>
      <c r="O304" s="266"/>
      <c r="P304" s="266"/>
      <c r="Q304" s="266"/>
      <c r="R304" s="266"/>
      <c r="S304" s="266"/>
      <c r="T304" s="266"/>
      <c r="U304" s="266"/>
      <c r="V304" s="266"/>
      <c r="W304" s="266"/>
      <c r="X304" s="266"/>
      <c r="Y304" s="266"/>
      <c r="Z304" s="266"/>
      <c r="AA304" s="266"/>
      <c r="AB304" s="266"/>
      <c r="AC304" s="266"/>
      <c r="AD304" s="266"/>
      <c r="AE304" s="266"/>
      <c r="AF304" s="266"/>
      <c r="AG304" s="266"/>
      <c r="AH304" s="266"/>
      <c r="AI304" s="266"/>
      <c r="AJ304" s="266"/>
      <c r="AK304" s="266"/>
      <c r="AL304" s="266"/>
      <c r="AM304" s="266"/>
      <c r="AN304" s="266"/>
      <c r="AO304" s="266"/>
      <c r="AP304" s="266"/>
      <c r="AQ304" s="266"/>
      <c r="AR304" s="266"/>
      <c r="AS304" s="266"/>
      <c r="AT304" s="266"/>
      <c r="AU304" s="266"/>
      <c r="AV304" s="266"/>
      <c r="AW304" s="266"/>
      <c r="AX304" s="266"/>
      <c r="AY304" s="266"/>
      <c r="AZ304" s="266"/>
      <c r="BA304" s="266"/>
      <c r="BB304" s="266"/>
      <c r="BC304" s="266"/>
      <c r="BD304" s="266"/>
      <c r="BE304" s="266"/>
      <c r="BF304" s="266"/>
      <c r="BG304" s="266"/>
      <c r="BH304" s="266"/>
      <c r="BI304" s="266"/>
      <c r="BJ304" s="266"/>
      <c r="BK304" s="266"/>
      <c r="BL304" s="266"/>
      <c r="BM304" s="266"/>
      <c r="BN304" s="266"/>
      <c r="BO304" s="266"/>
      <c r="BP304" s="266"/>
      <c r="BQ304" s="266"/>
      <c r="BR304" s="266"/>
      <c r="BS304" s="266"/>
      <c r="BT304" s="266"/>
      <c r="BU304" s="266"/>
      <c r="BV304" s="266"/>
      <c r="BW304" s="266"/>
      <c r="BX304" s="266"/>
      <c r="BY304" s="266"/>
      <c r="BZ304" s="266"/>
      <c r="CA304" s="266"/>
      <c r="CB304" s="266"/>
      <c r="CC304" s="266"/>
      <c r="CD304" s="266"/>
      <c r="CE304" s="266"/>
      <c r="CF304" s="266"/>
      <c r="CG304" s="266"/>
      <c r="CH304" s="266"/>
      <c r="CI304" s="266"/>
      <c r="CJ304" s="266"/>
      <c r="CK304" s="266"/>
      <c r="CL304" s="266"/>
      <c r="CM304" s="266"/>
      <c r="CN304" s="266"/>
      <c r="CO304" s="266"/>
      <c r="CP304" s="266"/>
      <c r="CQ304" s="266"/>
      <c r="CR304" s="266"/>
      <c r="CS304" s="266"/>
      <c r="CT304" s="266"/>
      <c r="CU304" s="266"/>
      <c r="CV304" s="266"/>
      <c r="CW304" s="266"/>
      <c r="CX304" s="266"/>
      <c r="CY304" s="266"/>
      <c r="CZ304" s="266"/>
      <c r="DA304" s="266"/>
      <c r="DB304" s="266"/>
      <c r="DC304" s="266"/>
      <c r="DD304" s="266"/>
      <c r="DE304" s="266"/>
      <c r="DF304" s="266"/>
      <c r="DG304" s="266"/>
      <c r="DH304" s="266"/>
      <c r="DI304" s="266"/>
      <c r="DJ304" s="266"/>
      <c r="DK304" s="266"/>
      <c r="DL304" s="266"/>
    </row>
    <row r="305" spans="1:116" x14ac:dyDescent="0.35">
      <c r="A305" s="266"/>
      <c r="B305" s="266"/>
      <c r="C305" s="266"/>
      <c r="D305" s="266"/>
      <c r="E305" s="266"/>
      <c r="F305" s="266"/>
      <c r="G305" s="266"/>
      <c r="H305" s="266"/>
      <c r="I305" s="266"/>
      <c r="J305" s="266"/>
      <c r="K305" s="266"/>
      <c r="L305" s="266"/>
      <c r="M305" s="266"/>
      <c r="N305" s="266"/>
      <c r="O305" s="266"/>
      <c r="P305" s="266"/>
      <c r="Q305" s="266"/>
      <c r="R305" s="266"/>
      <c r="S305" s="266"/>
      <c r="T305" s="266"/>
      <c r="U305" s="266"/>
      <c r="V305" s="266"/>
      <c r="W305" s="266"/>
      <c r="X305" s="266"/>
      <c r="Y305" s="266"/>
      <c r="Z305" s="266"/>
      <c r="AA305" s="266"/>
      <c r="AB305" s="266"/>
      <c r="AC305" s="266"/>
      <c r="AD305" s="266"/>
      <c r="AE305" s="266"/>
      <c r="AF305" s="266"/>
      <c r="AG305" s="266"/>
      <c r="AH305" s="266"/>
      <c r="AI305" s="266"/>
      <c r="AJ305" s="266"/>
      <c r="AK305" s="266"/>
      <c r="AL305" s="266"/>
      <c r="AM305" s="266"/>
      <c r="AN305" s="266"/>
      <c r="AO305" s="266"/>
      <c r="AP305" s="266"/>
      <c r="AQ305" s="266"/>
      <c r="AR305" s="266"/>
      <c r="AS305" s="266"/>
      <c r="AT305" s="266"/>
      <c r="AU305" s="266"/>
      <c r="AV305" s="266"/>
      <c r="AW305" s="266"/>
      <c r="AX305" s="266"/>
      <c r="AY305" s="266"/>
      <c r="AZ305" s="266"/>
      <c r="BA305" s="266"/>
      <c r="BB305" s="266"/>
      <c r="BC305" s="266"/>
      <c r="BD305" s="266"/>
      <c r="BE305" s="266"/>
      <c r="BF305" s="266"/>
      <c r="BG305" s="266"/>
      <c r="BH305" s="266"/>
      <c r="BI305" s="266"/>
      <c r="BJ305" s="266"/>
      <c r="BK305" s="266"/>
      <c r="BL305" s="266"/>
      <c r="BM305" s="266"/>
      <c r="BN305" s="266"/>
      <c r="BO305" s="266"/>
      <c r="BP305" s="266"/>
      <c r="BQ305" s="266"/>
      <c r="BR305" s="266"/>
      <c r="BS305" s="266"/>
      <c r="BT305" s="266"/>
      <c r="BU305" s="266"/>
      <c r="BV305" s="266"/>
      <c r="BW305" s="266"/>
      <c r="BX305" s="266"/>
      <c r="BY305" s="266"/>
      <c r="BZ305" s="266"/>
      <c r="CA305" s="266"/>
      <c r="CB305" s="266"/>
      <c r="CC305" s="266"/>
      <c r="CD305" s="266"/>
      <c r="CE305" s="266"/>
      <c r="CF305" s="266"/>
      <c r="CG305" s="266"/>
      <c r="CH305" s="266"/>
      <c r="CI305" s="266"/>
      <c r="CJ305" s="266"/>
      <c r="CK305" s="266"/>
      <c r="CL305" s="266"/>
      <c r="CM305" s="266"/>
      <c r="CN305" s="266"/>
      <c r="CO305" s="266"/>
      <c r="CP305" s="266"/>
      <c r="CQ305" s="266"/>
      <c r="CR305" s="266"/>
      <c r="CS305" s="266"/>
      <c r="CT305" s="266"/>
      <c r="CU305" s="266"/>
      <c r="CV305" s="266"/>
      <c r="CW305" s="266"/>
      <c r="CX305" s="266"/>
      <c r="CY305" s="266"/>
      <c r="CZ305" s="266"/>
      <c r="DA305" s="266"/>
      <c r="DB305" s="266"/>
      <c r="DC305" s="266"/>
      <c r="DD305" s="266"/>
      <c r="DE305" s="266"/>
      <c r="DF305" s="266"/>
      <c r="DG305" s="266"/>
      <c r="DH305" s="266"/>
      <c r="DI305" s="266"/>
      <c r="DJ305" s="266"/>
      <c r="DK305" s="266"/>
      <c r="DL305" s="266"/>
    </row>
    <row r="306" spans="1:116" x14ac:dyDescent="0.35">
      <c r="A306" s="266"/>
      <c r="B306" s="266"/>
      <c r="C306" s="266"/>
      <c r="D306" s="266"/>
      <c r="E306" s="266"/>
      <c r="F306" s="266"/>
      <c r="G306" s="266"/>
      <c r="H306" s="266"/>
      <c r="I306" s="266"/>
      <c r="J306" s="266"/>
      <c r="K306" s="266"/>
      <c r="L306" s="266"/>
      <c r="M306" s="266"/>
      <c r="N306" s="266"/>
      <c r="O306" s="266"/>
      <c r="P306" s="266"/>
      <c r="Q306" s="266"/>
      <c r="R306" s="266"/>
      <c r="S306" s="266"/>
      <c r="T306" s="266"/>
      <c r="U306" s="266"/>
      <c r="V306" s="266"/>
      <c r="W306" s="266"/>
      <c r="X306" s="266"/>
      <c r="Y306" s="266"/>
      <c r="Z306" s="266"/>
      <c r="AA306" s="266"/>
      <c r="AB306" s="266"/>
      <c r="AC306" s="266"/>
      <c r="AD306" s="266"/>
      <c r="AE306" s="266"/>
      <c r="AF306" s="266"/>
      <c r="AG306" s="266"/>
      <c r="AH306" s="266"/>
      <c r="AI306" s="266"/>
      <c r="AJ306" s="266"/>
      <c r="AK306" s="266"/>
      <c r="AL306" s="266"/>
      <c r="AM306" s="266"/>
      <c r="AN306" s="266"/>
      <c r="AO306" s="266"/>
      <c r="AP306" s="266"/>
      <c r="AQ306" s="266"/>
      <c r="AR306" s="266"/>
      <c r="AS306" s="266"/>
      <c r="AT306" s="266"/>
      <c r="AU306" s="266"/>
      <c r="AV306" s="266"/>
      <c r="AW306" s="266"/>
      <c r="AX306" s="266"/>
      <c r="AY306" s="266"/>
      <c r="AZ306" s="266"/>
      <c r="BA306" s="266"/>
      <c r="BB306" s="266"/>
      <c r="BC306" s="266"/>
      <c r="BD306" s="266"/>
      <c r="BE306" s="266"/>
      <c r="BF306" s="266"/>
      <c r="BG306" s="266"/>
      <c r="BH306" s="266"/>
      <c r="BI306" s="266"/>
      <c r="BJ306" s="266"/>
      <c r="BK306" s="266"/>
      <c r="BL306" s="266"/>
      <c r="BM306" s="266"/>
      <c r="BN306" s="266"/>
      <c r="BO306" s="266"/>
      <c r="BP306" s="266"/>
      <c r="BQ306" s="266"/>
      <c r="BR306" s="266"/>
      <c r="BS306" s="266"/>
      <c r="BT306" s="266"/>
      <c r="BU306" s="266"/>
      <c r="BV306" s="266"/>
      <c r="BW306" s="266"/>
      <c r="BX306" s="266"/>
      <c r="BY306" s="266"/>
      <c r="BZ306" s="266"/>
      <c r="CA306" s="266"/>
      <c r="CB306" s="266"/>
      <c r="CC306" s="266"/>
      <c r="CD306" s="266"/>
      <c r="CE306" s="266"/>
      <c r="CF306" s="266"/>
      <c r="CG306" s="266"/>
      <c r="CH306" s="266"/>
      <c r="CI306" s="266"/>
      <c r="CJ306" s="266"/>
      <c r="CK306" s="266"/>
      <c r="CL306" s="266"/>
      <c r="CM306" s="266"/>
      <c r="CN306" s="266"/>
      <c r="CO306" s="266"/>
      <c r="CP306" s="266"/>
      <c r="CQ306" s="266"/>
      <c r="CR306" s="266"/>
      <c r="CS306" s="266"/>
      <c r="CT306" s="266"/>
      <c r="CU306" s="266"/>
      <c r="CV306" s="266"/>
      <c r="CW306" s="266"/>
      <c r="CX306" s="266"/>
      <c r="CY306" s="266"/>
      <c r="CZ306" s="266"/>
      <c r="DA306" s="266"/>
      <c r="DB306" s="266"/>
      <c r="DC306" s="266"/>
      <c r="DD306" s="266"/>
      <c r="DE306" s="266"/>
      <c r="DF306" s="266"/>
      <c r="DG306" s="266"/>
      <c r="DH306" s="266"/>
      <c r="DI306" s="266"/>
      <c r="DJ306" s="266"/>
      <c r="DK306" s="266"/>
      <c r="DL306" s="266"/>
    </row>
    <row r="307" spans="1:116" x14ac:dyDescent="0.35">
      <c r="A307" s="266"/>
      <c r="B307" s="266"/>
      <c r="C307" s="266"/>
      <c r="D307" s="266"/>
      <c r="E307" s="266"/>
      <c r="F307" s="266"/>
      <c r="G307" s="266"/>
      <c r="H307" s="266"/>
      <c r="I307" s="266"/>
      <c r="J307" s="266"/>
      <c r="K307" s="266"/>
      <c r="L307" s="266"/>
      <c r="M307" s="266"/>
      <c r="N307" s="266"/>
      <c r="O307" s="266"/>
      <c r="P307" s="266"/>
      <c r="Q307" s="266"/>
      <c r="R307" s="266"/>
      <c r="S307" s="266"/>
      <c r="T307" s="266"/>
      <c r="U307" s="266"/>
      <c r="V307" s="266"/>
      <c r="W307" s="266"/>
      <c r="X307" s="266"/>
      <c r="Y307" s="266"/>
      <c r="Z307" s="266"/>
      <c r="AA307" s="266"/>
      <c r="AB307" s="266"/>
      <c r="AC307" s="266"/>
      <c r="AD307" s="266"/>
      <c r="AE307" s="266"/>
      <c r="AF307" s="266"/>
      <c r="AG307" s="266"/>
      <c r="AH307" s="266"/>
      <c r="AI307" s="266"/>
      <c r="AJ307" s="266"/>
      <c r="AK307" s="266"/>
      <c r="AL307" s="266"/>
      <c r="AM307" s="266"/>
      <c r="AN307" s="266"/>
      <c r="AO307" s="266"/>
      <c r="AP307" s="266"/>
      <c r="AQ307" s="266"/>
      <c r="AR307" s="266"/>
      <c r="AS307" s="266"/>
      <c r="AT307" s="266"/>
      <c r="AU307" s="266"/>
      <c r="AV307" s="266"/>
      <c r="AW307" s="266"/>
      <c r="AX307" s="266"/>
      <c r="AY307" s="266"/>
      <c r="AZ307" s="266"/>
      <c r="BA307" s="266"/>
      <c r="BB307" s="266"/>
      <c r="BC307" s="266"/>
      <c r="BD307" s="266"/>
      <c r="BE307" s="266"/>
      <c r="BF307" s="266"/>
      <c r="BG307" s="266"/>
      <c r="BH307" s="266"/>
      <c r="BI307" s="266"/>
      <c r="BJ307" s="266"/>
      <c r="BK307" s="266"/>
      <c r="BL307" s="266"/>
      <c r="BM307" s="266"/>
      <c r="BN307" s="266"/>
      <c r="BO307" s="266"/>
      <c r="BP307" s="266"/>
      <c r="BQ307" s="266"/>
      <c r="BR307" s="266"/>
      <c r="BS307" s="266"/>
      <c r="BT307" s="266"/>
      <c r="BU307" s="266"/>
      <c r="BV307" s="266"/>
      <c r="BW307" s="266"/>
      <c r="BX307" s="266"/>
      <c r="BY307" s="266"/>
      <c r="BZ307" s="266"/>
      <c r="CA307" s="266"/>
      <c r="CB307" s="266"/>
      <c r="CC307" s="266"/>
      <c r="CD307" s="266"/>
      <c r="CE307" s="266"/>
      <c r="CF307" s="266"/>
      <c r="CG307" s="266"/>
      <c r="CH307" s="266"/>
      <c r="CI307" s="266"/>
      <c r="CJ307" s="266"/>
      <c r="CK307" s="266"/>
      <c r="CL307" s="266"/>
      <c r="CM307" s="266"/>
      <c r="CN307" s="266"/>
      <c r="CO307" s="266"/>
      <c r="CP307" s="266"/>
      <c r="CQ307" s="266"/>
      <c r="CR307" s="266"/>
      <c r="CS307" s="266"/>
      <c r="CT307" s="266"/>
      <c r="CU307" s="266"/>
      <c r="CV307" s="266"/>
      <c r="CW307" s="266"/>
      <c r="CX307" s="266"/>
      <c r="CY307" s="266"/>
      <c r="CZ307" s="266"/>
      <c r="DA307" s="266"/>
      <c r="DB307" s="266"/>
      <c r="DC307" s="266"/>
      <c r="DD307" s="266"/>
      <c r="DE307" s="266"/>
      <c r="DF307" s="266"/>
      <c r="DG307" s="266"/>
      <c r="DH307" s="266"/>
      <c r="DI307" s="266"/>
      <c r="DJ307" s="266"/>
      <c r="DK307" s="266"/>
      <c r="DL307" s="266"/>
    </row>
    <row r="308" spans="1:116" x14ac:dyDescent="0.35">
      <c r="A308" s="266"/>
      <c r="B308" s="266"/>
      <c r="C308" s="266"/>
      <c r="D308" s="266"/>
      <c r="E308" s="266"/>
      <c r="F308" s="266"/>
      <c r="G308" s="266"/>
      <c r="H308" s="266"/>
      <c r="I308" s="266"/>
      <c r="J308" s="266"/>
      <c r="K308" s="266"/>
      <c r="L308" s="266"/>
      <c r="M308" s="266"/>
      <c r="N308" s="266"/>
      <c r="O308" s="266"/>
      <c r="P308" s="266"/>
      <c r="Q308" s="266"/>
      <c r="R308" s="266"/>
      <c r="S308" s="266"/>
      <c r="T308" s="266"/>
      <c r="U308" s="266"/>
      <c r="V308" s="266"/>
      <c r="W308" s="266"/>
      <c r="X308" s="266"/>
      <c r="Y308" s="266"/>
      <c r="Z308" s="266"/>
      <c r="AA308" s="266"/>
      <c r="AB308" s="266"/>
      <c r="AC308" s="266"/>
      <c r="AD308" s="266"/>
      <c r="AE308" s="266"/>
      <c r="AF308" s="266"/>
      <c r="AG308" s="266"/>
      <c r="AH308" s="266"/>
      <c r="AI308" s="266"/>
      <c r="AJ308" s="266"/>
      <c r="AK308" s="266"/>
      <c r="AL308" s="266"/>
      <c r="AM308" s="266"/>
      <c r="AN308" s="266"/>
      <c r="AO308" s="266"/>
      <c r="AP308" s="266"/>
      <c r="AQ308" s="266"/>
      <c r="AR308" s="266"/>
      <c r="AS308" s="266"/>
      <c r="AT308" s="266"/>
      <c r="AU308" s="266"/>
      <c r="AV308" s="266"/>
      <c r="AW308" s="266"/>
      <c r="AX308" s="266"/>
      <c r="AY308" s="266"/>
      <c r="AZ308" s="266"/>
      <c r="BA308" s="266"/>
      <c r="BB308" s="266"/>
      <c r="BC308" s="266"/>
      <c r="BD308" s="266"/>
      <c r="BE308" s="266"/>
      <c r="BF308" s="266"/>
      <c r="BG308" s="266"/>
      <c r="BH308" s="266"/>
      <c r="BI308" s="266"/>
      <c r="BJ308" s="266"/>
      <c r="BK308" s="266"/>
      <c r="BL308" s="266"/>
      <c r="BM308" s="266"/>
      <c r="BN308" s="266"/>
      <c r="BO308" s="266"/>
      <c r="BP308" s="266"/>
      <c r="BQ308" s="266"/>
      <c r="BR308" s="266"/>
      <c r="BS308" s="266"/>
      <c r="BT308" s="266"/>
      <c r="BU308" s="266"/>
      <c r="BV308" s="266"/>
      <c r="BW308" s="266"/>
      <c r="BX308" s="266"/>
      <c r="BY308" s="266"/>
      <c r="BZ308" s="266"/>
      <c r="CA308" s="266"/>
      <c r="CB308" s="266"/>
      <c r="CC308" s="266"/>
      <c r="CD308" s="266"/>
      <c r="CE308" s="266"/>
      <c r="CF308" s="266"/>
      <c r="CG308" s="266"/>
      <c r="CH308" s="266"/>
      <c r="CI308" s="266"/>
      <c r="CJ308" s="266"/>
      <c r="CK308" s="266"/>
      <c r="CL308" s="266"/>
      <c r="CM308" s="266"/>
      <c r="CN308" s="266"/>
      <c r="CO308" s="266"/>
      <c r="CP308" s="266"/>
      <c r="CQ308" s="266"/>
      <c r="CR308" s="266"/>
      <c r="CS308" s="266"/>
      <c r="CT308" s="266"/>
      <c r="CU308" s="266"/>
      <c r="CV308" s="266"/>
      <c r="CW308" s="266"/>
      <c r="CX308" s="266"/>
      <c r="CY308" s="266"/>
      <c r="CZ308" s="266"/>
      <c r="DA308" s="266"/>
      <c r="DB308" s="266"/>
      <c r="DC308" s="266"/>
      <c r="DD308" s="266"/>
      <c r="DE308" s="266"/>
      <c r="DF308" s="266"/>
      <c r="DG308" s="266"/>
      <c r="DH308" s="266"/>
      <c r="DI308" s="266"/>
      <c r="DJ308" s="266"/>
      <c r="DK308" s="266"/>
      <c r="DL308" s="266"/>
    </row>
    <row r="309" spans="1:116" x14ac:dyDescent="0.35">
      <c r="A309" s="266"/>
      <c r="B309" s="266"/>
      <c r="C309" s="266"/>
      <c r="D309" s="266"/>
      <c r="E309" s="266"/>
      <c r="F309" s="266"/>
      <c r="G309" s="266"/>
      <c r="H309" s="266"/>
      <c r="I309" s="266"/>
      <c r="J309" s="266"/>
      <c r="K309" s="266"/>
      <c r="L309" s="266"/>
      <c r="M309" s="266"/>
      <c r="N309" s="266"/>
      <c r="O309" s="266"/>
      <c r="P309" s="266"/>
      <c r="Q309" s="266"/>
      <c r="R309" s="266"/>
      <c r="S309" s="266"/>
      <c r="T309" s="266"/>
      <c r="U309" s="266"/>
      <c r="V309" s="266"/>
      <c r="W309" s="266"/>
      <c r="X309" s="266"/>
      <c r="Y309" s="266"/>
      <c r="Z309" s="266"/>
      <c r="AA309" s="266"/>
      <c r="AB309" s="266"/>
      <c r="AC309" s="266"/>
      <c r="AD309" s="266"/>
      <c r="AE309" s="266"/>
      <c r="AF309" s="266"/>
      <c r="AG309" s="266"/>
      <c r="AH309" s="266"/>
      <c r="AI309" s="266"/>
      <c r="AJ309" s="266"/>
      <c r="AK309" s="266"/>
      <c r="AL309" s="266"/>
      <c r="AM309" s="266"/>
      <c r="AN309" s="266"/>
      <c r="AO309" s="266"/>
      <c r="AP309" s="266"/>
      <c r="AQ309" s="266"/>
      <c r="AR309" s="266"/>
      <c r="AS309" s="266"/>
      <c r="AT309" s="266"/>
      <c r="AU309" s="266"/>
      <c r="AV309" s="266"/>
      <c r="AW309" s="266"/>
      <c r="AX309" s="266"/>
      <c r="AY309" s="266"/>
      <c r="AZ309" s="266"/>
      <c r="BA309" s="266"/>
      <c r="BB309" s="266"/>
      <c r="BC309" s="266"/>
      <c r="BD309" s="266"/>
      <c r="BE309" s="266"/>
      <c r="BF309" s="266"/>
      <c r="BG309" s="266"/>
      <c r="BH309" s="266"/>
      <c r="BI309" s="266"/>
      <c r="BJ309" s="266"/>
      <c r="BK309" s="266"/>
      <c r="BL309" s="266"/>
      <c r="BM309" s="266"/>
      <c r="BN309" s="266"/>
      <c r="BO309" s="266"/>
      <c r="BP309" s="266"/>
      <c r="BQ309" s="266"/>
      <c r="BR309" s="266"/>
      <c r="BS309" s="266"/>
      <c r="BT309" s="266"/>
      <c r="BU309" s="266"/>
      <c r="BV309" s="266"/>
      <c r="BW309" s="266"/>
      <c r="BX309" s="266"/>
      <c r="BY309" s="266"/>
      <c r="BZ309" s="266"/>
      <c r="CA309" s="266"/>
      <c r="CB309" s="266"/>
      <c r="CC309" s="266"/>
      <c r="CD309" s="266"/>
      <c r="CE309" s="266"/>
      <c r="CF309" s="266"/>
      <c r="CG309" s="266"/>
      <c r="CH309" s="266"/>
      <c r="CI309" s="266"/>
      <c r="CJ309" s="266"/>
      <c r="CK309" s="266"/>
      <c r="CL309" s="266"/>
      <c r="CM309" s="266"/>
      <c r="CN309" s="266"/>
      <c r="CO309" s="266"/>
      <c r="CP309" s="266"/>
      <c r="CQ309" s="266"/>
      <c r="CR309" s="266"/>
      <c r="CS309" s="266"/>
      <c r="CT309" s="266"/>
      <c r="CU309" s="266"/>
      <c r="CV309" s="266"/>
      <c r="CW309" s="266"/>
      <c r="CX309" s="266"/>
      <c r="CY309" s="266"/>
      <c r="CZ309" s="266"/>
      <c r="DA309" s="266"/>
      <c r="DB309" s="266"/>
      <c r="DC309" s="266"/>
      <c r="DD309" s="266"/>
      <c r="DE309" s="266"/>
      <c r="DF309" s="266"/>
      <c r="DG309" s="266"/>
      <c r="DH309" s="266"/>
      <c r="DI309" s="266"/>
      <c r="DJ309" s="266"/>
      <c r="DK309" s="266"/>
      <c r="DL309" s="266"/>
    </row>
    <row r="310" spans="1:116" x14ac:dyDescent="0.35">
      <c r="A310" s="266"/>
      <c r="B310" s="266"/>
      <c r="C310" s="266"/>
      <c r="D310" s="266"/>
      <c r="E310" s="266"/>
      <c r="F310" s="266"/>
      <c r="G310" s="266"/>
      <c r="H310" s="266"/>
      <c r="I310" s="266"/>
      <c r="J310" s="266"/>
      <c r="K310" s="266"/>
      <c r="L310" s="266"/>
      <c r="M310" s="266"/>
      <c r="N310" s="266"/>
      <c r="O310" s="266"/>
      <c r="P310" s="266"/>
      <c r="Q310" s="266"/>
      <c r="R310" s="266"/>
      <c r="S310" s="266"/>
      <c r="T310" s="266"/>
      <c r="U310" s="266"/>
      <c r="V310" s="266"/>
      <c r="W310" s="266"/>
      <c r="X310" s="266"/>
      <c r="Y310" s="266"/>
      <c r="Z310" s="266"/>
      <c r="AA310" s="266"/>
      <c r="AB310" s="266"/>
      <c r="AC310" s="266"/>
      <c r="AD310" s="266"/>
      <c r="AE310" s="266"/>
      <c r="AF310" s="266"/>
      <c r="AG310" s="266"/>
      <c r="AH310" s="266"/>
      <c r="AI310" s="266"/>
      <c r="AJ310" s="266"/>
      <c r="AK310" s="266"/>
      <c r="AL310" s="266"/>
      <c r="AM310" s="266"/>
      <c r="AN310" s="266"/>
      <c r="AO310" s="266"/>
      <c r="AP310" s="266"/>
      <c r="AQ310" s="266"/>
      <c r="AR310" s="266"/>
      <c r="AS310" s="266"/>
      <c r="AT310" s="266"/>
      <c r="AU310" s="266"/>
      <c r="AV310" s="266"/>
      <c r="AW310" s="266"/>
      <c r="AX310" s="266"/>
      <c r="AY310" s="266"/>
      <c r="AZ310" s="266"/>
      <c r="BA310" s="266"/>
      <c r="BB310" s="266"/>
      <c r="BC310" s="266"/>
      <c r="BD310" s="266"/>
      <c r="BE310" s="266"/>
      <c r="BF310" s="266"/>
      <c r="BG310" s="266"/>
      <c r="BH310" s="266"/>
      <c r="BI310" s="266"/>
      <c r="BJ310" s="266"/>
      <c r="BK310" s="266"/>
      <c r="BL310" s="266"/>
      <c r="BM310" s="266"/>
      <c r="BN310" s="266"/>
      <c r="BO310" s="266"/>
      <c r="BP310" s="266"/>
      <c r="BQ310" s="266"/>
      <c r="BR310" s="266"/>
      <c r="BS310" s="266"/>
      <c r="BT310" s="266"/>
      <c r="BU310" s="266"/>
      <c r="BV310" s="266"/>
      <c r="BW310" s="266"/>
      <c r="BX310" s="266"/>
      <c r="BY310" s="266"/>
      <c r="BZ310" s="266"/>
      <c r="CA310" s="266"/>
      <c r="CB310" s="266"/>
      <c r="CC310" s="266"/>
      <c r="CD310" s="266"/>
      <c r="CE310" s="266"/>
      <c r="CF310" s="266"/>
      <c r="CG310" s="266"/>
      <c r="CH310" s="266"/>
      <c r="CI310" s="266"/>
      <c r="CJ310" s="266"/>
      <c r="CK310" s="266"/>
      <c r="CL310" s="266"/>
      <c r="CM310" s="266"/>
      <c r="CN310" s="266"/>
      <c r="CO310" s="266"/>
      <c r="CP310" s="266"/>
      <c r="CQ310" s="266"/>
      <c r="CR310" s="266"/>
      <c r="CS310" s="266"/>
      <c r="CT310" s="266"/>
      <c r="CU310" s="266"/>
      <c r="CV310" s="266"/>
      <c r="CW310" s="266"/>
      <c r="CX310" s="266"/>
      <c r="CY310" s="266"/>
      <c r="CZ310" s="266"/>
      <c r="DA310" s="266"/>
      <c r="DB310" s="266"/>
      <c r="DC310" s="266"/>
      <c r="DD310" s="266"/>
      <c r="DE310" s="266"/>
      <c r="DF310" s="266"/>
      <c r="DG310" s="266"/>
      <c r="DH310" s="266"/>
      <c r="DI310" s="266"/>
      <c r="DJ310" s="266"/>
      <c r="DK310" s="266"/>
      <c r="DL310" s="266"/>
    </row>
    <row r="311" spans="1:116" x14ac:dyDescent="0.35">
      <c r="A311" s="266"/>
      <c r="B311" s="266"/>
      <c r="C311" s="266"/>
      <c r="D311" s="266"/>
      <c r="E311" s="266"/>
      <c r="F311" s="266"/>
      <c r="G311" s="266"/>
      <c r="H311" s="266"/>
      <c r="I311" s="266"/>
      <c r="J311" s="266"/>
      <c r="K311" s="266"/>
      <c r="L311" s="266"/>
      <c r="M311" s="266"/>
      <c r="N311" s="266"/>
      <c r="O311" s="266"/>
      <c r="P311" s="266"/>
      <c r="Q311" s="266"/>
      <c r="R311" s="266"/>
      <c r="S311" s="266"/>
      <c r="T311" s="266"/>
      <c r="U311" s="266"/>
      <c r="V311" s="266"/>
      <c r="W311" s="266"/>
      <c r="X311" s="266"/>
      <c r="Y311" s="266"/>
      <c r="Z311" s="266"/>
      <c r="AA311" s="266"/>
      <c r="AB311" s="266"/>
      <c r="AC311" s="266"/>
      <c r="AD311" s="266"/>
      <c r="AE311" s="266"/>
      <c r="AF311" s="266"/>
      <c r="AG311" s="266"/>
      <c r="AH311" s="266"/>
      <c r="AI311" s="266"/>
      <c r="AJ311" s="266"/>
      <c r="AK311" s="266"/>
      <c r="AL311" s="266"/>
      <c r="AM311" s="266"/>
      <c r="AN311" s="266"/>
      <c r="AO311" s="266"/>
      <c r="AP311" s="266"/>
      <c r="AQ311" s="266"/>
      <c r="AR311" s="266"/>
      <c r="AS311" s="266"/>
      <c r="AT311" s="266"/>
      <c r="AU311" s="266"/>
      <c r="AV311" s="266"/>
      <c r="AW311" s="266"/>
      <c r="AX311" s="266"/>
      <c r="AY311" s="266"/>
      <c r="AZ311" s="266"/>
      <c r="BA311" s="266"/>
      <c r="BB311" s="266"/>
      <c r="BC311" s="266"/>
      <c r="BD311" s="266"/>
      <c r="BE311" s="266"/>
      <c r="BF311" s="266"/>
      <c r="BG311" s="266"/>
      <c r="BH311" s="266"/>
      <c r="BI311" s="266"/>
      <c r="BJ311" s="266"/>
      <c r="BK311" s="266"/>
      <c r="BL311" s="266"/>
      <c r="BM311" s="266"/>
      <c r="BN311" s="266"/>
      <c r="BO311" s="266"/>
      <c r="BP311" s="266"/>
      <c r="BQ311" s="266"/>
      <c r="BR311" s="266"/>
      <c r="BS311" s="266"/>
      <c r="BT311" s="266"/>
      <c r="BU311" s="266"/>
      <c r="BV311" s="266"/>
      <c r="BW311" s="266"/>
      <c r="BX311" s="266"/>
      <c r="BY311" s="266"/>
      <c r="BZ311" s="266"/>
      <c r="CA311" s="266"/>
      <c r="CB311" s="266"/>
      <c r="CC311" s="266"/>
      <c r="CD311" s="266"/>
      <c r="CE311" s="266"/>
      <c r="CF311" s="266"/>
      <c r="CG311" s="266"/>
      <c r="CH311" s="266"/>
      <c r="CI311" s="266"/>
      <c r="CJ311" s="266"/>
      <c r="CK311" s="266"/>
      <c r="CL311" s="266"/>
      <c r="CM311" s="266"/>
      <c r="CN311" s="266"/>
      <c r="CO311" s="266"/>
      <c r="CP311" s="266"/>
      <c r="CQ311" s="266"/>
      <c r="CR311" s="266"/>
      <c r="CS311" s="266"/>
      <c r="CT311" s="266"/>
      <c r="CU311" s="266"/>
      <c r="CV311" s="266"/>
      <c r="CW311" s="266"/>
      <c r="CX311" s="266"/>
      <c r="CY311" s="266"/>
      <c r="CZ311" s="266"/>
      <c r="DA311" s="266"/>
      <c r="DB311" s="266"/>
      <c r="DC311" s="266"/>
      <c r="DD311" s="266"/>
      <c r="DE311" s="266"/>
      <c r="DF311" s="266"/>
      <c r="DG311" s="266"/>
      <c r="DH311" s="266"/>
      <c r="DI311" s="266"/>
      <c r="DJ311" s="266"/>
      <c r="DK311" s="266"/>
      <c r="DL311" s="266"/>
    </row>
    <row r="312" spans="1:116" x14ac:dyDescent="0.35">
      <c r="A312" s="266"/>
      <c r="B312" s="266"/>
      <c r="C312" s="266"/>
      <c r="D312" s="266"/>
      <c r="E312" s="266"/>
      <c r="F312" s="266"/>
      <c r="G312" s="266"/>
      <c r="H312" s="266"/>
      <c r="I312" s="266"/>
      <c r="J312" s="266"/>
      <c r="K312" s="266"/>
      <c r="L312" s="266"/>
      <c r="M312" s="266"/>
      <c r="N312" s="266"/>
      <c r="O312" s="266"/>
      <c r="P312" s="266"/>
      <c r="Q312" s="266"/>
      <c r="R312" s="266"/>
      <c r="S312" s="266"/>
      <c r="T312" s="266"/>
      <c r="U312" s="266"/>
      <c r="V312" s="266"/>
      <c r="W312" s="266"/>
      <c r="X312" s="266"/>
      <c r="Y312" s="266"/>
      <c r="Z312" s="266"/>
      <c r="AA312" s="266"/>
      <c r="AB312" s="266"/>
      <c r="AC312" s="266"/>
      <c r="AD312" s="266"/>
      <c r="AE312" s="266"/>
      <c r="AF312" s="266"/>
      <c r="AG312" s="266"/>
      <c r="AH312" s="266"/>
      <c r="AI312" s="266"/>
      <c r="AJ312" s="266"/>
      <c r="AK312" s="266"/>
      <c r="AL312" s="266"/>
      <c r="AM312" s="266"/>
      <c r="AN312" s="266"/>
      <c r="AO312" s="266"/>
      <c r="AP312" s="266"/>
      <c r="AQ312" s="266"/>
      <c r="AR312" s="266"/>
      <c r="AS312" s="266"/>
      <c r="AT312" s="266"/>
      <c r="AU312" s="266"/>
      <c r="AV312" s="266"/>
      <c r="AW312" s="266"/>
      <c r="AX312" s="266"/>
      <c r="AY312" s="266"/>
      <c r="AZ312" s="266"/>
      <c r="BA312" s="266"/>
      <c r="BB312" s="266"/>
      <c r="BC312" s="266"/>
      <c r="BD312" s="266"/>
      <c r="BE312" s="266"/>
      <c r="BF312" s="266"/>
      <c r="BG312" s="266"/>
      <c r="BH312" s="266"/>
      <c r="BI312" s="266"/>
      <c r="BJ312" s="266"/>
      <c r="BK312" s="266"/>
      <c r="BL312" s="266"/>
      <c r="BM312" s="266"/>
      <c r="BN312" s="266"/>
      <c r="BO312" s="266"/>
      <c r="BP312" s="266"/>
      <c r="BQ312" s="266"/>
      <c r="BR312" s="266"/>
      <c r="BS312" s="266"/>
      <c r="BT312" s="266"/>
      <c r="BU312" s="266"/>
      <c r="BV312" s="266"/>
      <c r="BW312" s="266"/>
      <c r="BX312" s="266"/>
      <c r="BY312" s="266"/>
      <c r="BZ312" s="266"/>
      <c r="CA312" s="266"/>
      <c r="CB312" s="266"/>
      <c r="CC312" s="266"/>
      <c r="CD312" s="266"/>
      <c r="CE312" s="266"/>
      <c r="CF312" s="266"/>
      <c r="CG312" s="266"/>
      <c r="CH312" s="266"/>
      <c r="CI312" s="266"/>
      <c r="CJ312" s="266"/>
      <c r="CK312" s="266"/>
      <c r="CL312" s="266"/>
      <c r="CM312" s="266"/>
      <c r="CN312" s="266"/>
      <c r="CO312" s="266"/>
      <c r="CP312" s="266"/>
      <c r="CQ312" s="266"/>
      <c r="CR312" s="266"/>
      <c r="CS312" s="266"/>
      <c r="CT312" s="266"/>
      <c r="CU312" s="266"/>
      <c r="CV312" s="266"/>
      <c r="CW312" s="266"/>
      <c r="CX312" s="266"/>
      <c r="CY312" s="266"/>
      <c r="CZ312" s="266"/>
      <c r="DA312" s="266"/>
      <c r="DB312" s="266"/>
      <c r="DC312" s="266"/>
      <c r="DD312" s="266"/>
      <c r="DE312" s="266"/>
      <c r="DF312" s="266"/>
      <c r="DG312" s="266"/>
      <c r="DH312" s="266"/>
      <c r="DI312" s="266"/>
      <c r="DJ312" s="266"/>
      <c r="DK312" s="266"/>
      <c r="DL312" s="266"/>
    </row>
    <row r="313" spans="1:116" x14ac:dyDescent="0.35">
      <c r="A313" s="266"/>
      <c r="B313" s="266"/>
      <c r="C313" s="266"/>
      <c r="D313" s="266"/>
      <c r="E313" s="266"/>
      <c r="F313" s="266"/>
      <c r="G313" s="266"/>
      <c r="H313" s="266"/>
      <c r="I313" s="266"/>
      <c r="J313" s="266"/>
      <c r="K313" s="266"/>
      <c r="L313" s="266"/>
      <c r="M313" s="266"/>
      <c r="N313" s="266"/>
      <c r="O313" s="266"/>
      <c r="P313" s="266"/>
      <c r="Q313" s="266"/>
      <c r="R313" s="266"/>
      <c r="S313" s="266"/>
      <c r="T313" s="266"/>
      <c r="U313" s="266"/>
      <c r="V313" s="266"/>
      <c r="W313" s="266"/>
      <c r="X313" s="266"/>
      <c r="Y313" s="266"/>
      <c r="Z313" s="266"/>
      <c r="AA313" s="266"/>
      <c r="AB313" s="266"/>
      <c r="AC313" s="266"/>
      <c r="AD313" s="266"/>
      <c r="AE313" s="266"/>
      <c r="AF313" s="266"/>
      <c r="AG313" s="266"/>
      <c r="AH313" s="266"/>
      <c r="AI313" s="266"/>
      <c r="AJ313" s="266"/>
      <c r="AK313" s="266"/>
      <c r="AL313" s="266"/>
      <c r="AM313" s="266"/>
      <c r="AN313" s="266"/>
      <c r="AO313" s="266"/>
      <c r="AP313" s="266"/>
      <c r="AQ313" s="266"/>
      <c r="AR313" s="266"/>
      <c r="AS313" s="266"/>
      <c r="AT313" s="266"/>
      <c r="AU313" s="266"/>
      <c r="AV313" s="266"/>
      <c r="AW313" s="266"/>
      <c r="AX313" s="266"/>
      <c r="AY313" s="266"/>
      <c r="AZ313" s="266"/>
      <c r="BA313" s="266"/>
      <c r="BB313" s="266"/>
      <c r="BC313" s="266"/>
      <c r="BD313" s="266"/>
      <c r="BE313" s="266"/>
      <c r="BF313" s="266"/>
      <c r="BG313" s="266"/>
      <c r="BH313" s="266"/>
      <c r="BI313" s="266"/>
      <c r="BJ313" s="266"/>
      <c r="BK313" s="266"/>
      <c r="BL313" s="266"/>
      <c r="BM313" s="266"/>
      <c r="BN313" s="266"/>
      <c r="BO313" s="266"/>
      <c r="BP313" s="266"/>
      <c r="BQ313" s="266"/>
      <c r="BR313" s="266"/>
      <c r="BS313" s="266"/>
      <c r="BT313" s="266"/>
      <c r="BU313" s="266"/>
      <c r="BV313" s="266"/>
      <c r="BW313" s="266"/>
      <c r="BX313" s="266"/>
      <c r="BY313" s="266"/>
      <c r="BZ313" s="266"/>
      <c r="CA313" s="266"/>
      <c r="CB313" s="266"/>
      <c r="CC313" s="266"/>
      <c r="CD313" s="266"/>
      <c r="CE313" s="266"/>
      <c r="CF313" s="266"/>
      <c r="CG313" s="266"/>
      <c r="CH313" s="266"/>
      <c r="CI313" s="266"/>
      <c r="CJ313" s="266"/>
      <c r="CK313" s="266"/>
      <c r="CL313" s="266"/>
      <c r="CM313" s="266"/>
      <c r="CN313" s="266"/>
      <c r="CO313" s="266"/>
      <c r="CP313" s="266"/>
      <c r="CQ313" s="266"/>
      <c r="CR313" s="266"/>
      <c r="CS313" s="266"/>
      <c r="CT313" s="266"/>
      <c r="CU313" s="266"/>
      <c r="CV313" s="266"/>
      <c r="CW313" s="266"/>
      <c r="CX313" s="266"/>
      <c r="CY313" s="266"/>
      <c r="CZ313" s="266"/>
      <c r="DA313" s="266"/>
      <c r="DB313" s="266"/>
      <c r="DC313" s="266"/>
      <c r="DD313" s="266"/>
      <c r="DE313" s="266"/>
      <c r="DF313" s="266"/>
      <c r="DG313" s="266"/>
      <c r="DH313" s="266"/>
      <c r="DI313" s="266"/>
      <c r="DJ313" s="266"/>
      <c r="DK313" s="266"/>
      <c r="DL313" s="266"/>
    </row>
    <row r="314" spans="1:116" x14ac:dyDescent="0.35">
      <c r="A314" s="266"/>
      <c r="B314" s="266"/>
      <c r="C314" s="266"/>
      <c r="D314" s="266"/>
      <c r="E314" s="266"/>
      <c r="F314" s="266"/>
      <c r="G314" s="266"/>
      <c r="H314" s="266"/>
      <c r="I314" s="266"/>
      <c r="J314" s="266"/>
      <c r="K314" s="266"/>
      <c r="L314" s="266"/>
      <c r="M314" s="266"/>
      <c r="N314" s="266"/>
      <c r="O314" s="266"/>
      <c r="P314" s="266"/>
      <c r="Q314" s="266"/>
      <c r="R314" s="266"/>
      <c r="S314" s="266"/>
      <c r="T314" s="266"/>
      <c r="U314" s="266"/>
      <c r="V314" s="266"/>
      <c r="W314" s="266"/>
      <c r="X314" s="266"/>
      <c r="Y314" s="266"/>
      <c r="Z314" s="266"/>
      <c r="AA314" s="266"/>
      <c r="AB314" s="266"/>
      <c r="AC314" s="266"/>
      <c r="AD314" s="266"/>
      <c r="AE314" s="266"/>
      <c r="AF314" s="266"/>
      <c r="AG314" s="266"/>
      <c r="AH314" s="266"/>
      <c r="AI314" s="266"/>
      <c r="AJ314" s="266"/>
      <c r="AK314" s="266"/>
      <c r="AL314" s="266"/>
      <c r="AM314" s="266"/>
      <c r="AN314" s="266"/>
      <c r="AO314" s="266"/>
      <c r="AP314" s="266"/>
      <c r="AQ314" s="266"/>
      <c r="AR314" s="266"/>
      <c r="AS314" s="266"/>
      <c r="AT314" s="266"/>
      <c r="AU314" s="266"/>
      <c r="AV314" s="266"/>
      <c r="AW314" s="266"/>
      <c r="AX314" s="266"/>
      <c r="AY314" s="266"/>
      <c r="AZ314" s="266"/>
      <c r="BA314" s="266"/>
      <c r="BB314" s="266"/>
      <c r="BC314" s="266"/>
      <c r="BD314" s="266"/>
      <c r="BE314" s="266"/>
      <c r="BF314" s="266"/>
      <c r="BG314" s="266"/>
      <c r="BH314" s="266"/>
      <c r="BI314" s="266"/>
      <c r="BJ314" s="266"/>
      <c r="BK314" s="266"/>
      <c r="BL314" s="266"/>
      <c r="BM314" s="266"/>
      <c r="BN314" s="266"/>
      <c r="BO314" s="266"/>
      <c r="BP314" s="266"/>
      <c r="BQ314" s="266"/>
      <c r="BR314" s="266"/>
      <c r="BS314" s="266"/>
      <c r="BT314" s="266"/>
      <c r="BU314" s="266"/>
      <c r="BV314" s="266"/>
      <c r="BW314" s="266"/>
      <c r="BX314" s="266"/>
      <c r="BY314" s="266"/>
      <c r="BZ314" s="266"/>
      <c r="CA314" s="266"/>
      <c r="CB314" s="266"/>
      <c r="CC314" s="266"/>
      <c r="CD314" s="266"/>
      <c r="CE314" s="266"/>
      <c r="CF314" s="266"/>
      <c r="CG314" s="266"/>
      <c r="CH314" s="266"/>
      <c r="CI314" s="266"/>
      <c r="CJ314" s="266"/>
      <c r="CK314" s="266"/>
      <c r="CL314" s="266"/>
      <c r="CM314" s="266"/>
      <c r="CN314" s="266"/>
      <c r="CO314" s="266"/>
      <c r="CP314" s="266"/>
      <c r="CQ314" s="266"/>
      <c r="CR314" s="266"/>
      <c r="CS314" s="266"/>
      <c r="CT314" s="266"/>
      <c r="CU314" s="266"/>
      <c r="CV314" s="266"/>
      <c r="CW314" s="266"/>
      <c r="CX314" s="266"/>
      <c r="CY314" s="266"/>
      <c r="CZ314" s="266"/>
      <c r="DA314" s="266"/>
      <c r="DB314" s="266"/>
      <c r="DC314" s="266"/>
      <c r="DD314" s="266"/>
      <c r="DE314" s="266"/>
      <c r="DF314" s="266"/>
      <c r="DG314" s="266"/>
      <c r="DH314" s="266"/>
      <c r="DI314" s="266"/>
      <c r="DJ314" s="266"/>
      <c r="DK314" s="266"/>
      <c r="DL314" s="266"/>
    </row>
    <row r="315" spans="1:116" x14ac:dyDescent="0.35">
      <c r="A315" s="266"/>
      <c r="B315" s="266"/>
      <c r="C315" s="266"/>
      <c r="D315" s="266"/>
      <c r="E315" s="266"/>
      <c r="F315" s="266"/>
      <c r="G315" s="266"/>
      <c r="H315" s="266"/>
      <c r="I315" s="266"/>
      <c r="J315" s="266"/>
      <c r="K315" s="266"/>
      <c r="L315" s="266"/>
      <c r="M315" s="266"/>
      <c r="N315" s="266"/>
      <c r="O315" s="266"/>
      <c r="P315" s="266"/>
      <c r="Q315" s="266"/>
      <c r="R315" s="266"/>
      <c r="S315" s="266"/>
      <c r="T315" s="266"/>
      <c r="U315" s="266"/>
      <c r="V315" s="266"/>
      <c r="W315" s="266"/>
      <c r="X315" s="266"/>
      <c r="Y315" s="266"/>
      <c r="Z315" s="266"/>
      <c r="AA315" s="266"/>
      <c r="AB315" s="266"/>
      <c r="AC315" s="266"/>
      <c r="AD315" s="266"/>
      <c r="AE315" s="266"/>
      <c r="AF315" s="266"/>
      <c r="AG315" s="266"/>
      <c r="AH315" s="266"/>
      <c r="AI315" s="266"/>
      <c r="AJ315" s="266"/>
      <c r="AK315" s="266"/>
      <c r="AL315" s="266"/>
      <c r="AM315" s="266"/>
      <c r="AN315" s="266"/>
      <c r="AO315" s="266"/>
      <c r="AP315" s="266"/>
      <c r="AQ315" s="266"/>
      <c r="AR315" s="266"/>
      <c r="AS315" s="266"/>
      <c r="AT315" s="266"/>
      <c r="AU315" s="266"/>
      <c r="AV315" s="266"/>
      <c r="AW315" s="266"/>
      <c r="AX315" s="266"/>
      <c r="AY315" s="266"/>
      <c r="AZ315" s="266"/>
      <c r="BA315" s="266"/>
      <c r="BB315" s="266"/>
      <c r="BC315" s="266"/>
      <c r="BD315" s="266"/>
      <c r="BE315" s="266"/>
      <c r="BF315" s="266"/>
      <c r="BG315" s="266"/>
      <c r="BH315" s="266"/>
      <c r="BI315" s="266"/>
      <c r="BJ315" s="266"/>
      <c r="BK315" s="266"/>
      <c r="BL315" s="266"/>
      <c r="BM315" s="266"/>
      <c r="BN315" s="266"/>
      <c r="BO315" s="266"/>
      <c r="BP315" s="266"/>
      <c r="BQ315" s="266"/>
      <c r="BR315" s="266"/>
      <c r="BS315" s="266"/>
      <c r="BT315" s="266"/>
      <c r="BU315" s="266"/>
      <c r="BV315" s="266"/>
      <c r="BW315" s="266"/>
      <c r="BX315" s="266"/>
      <c r="BY315" s="266"/>
      <c r="BZ315" s="266"/>
      <c r="CA315" s="266"/>
      <c r="CB315" s="266"/>
      <c r="CC315" s="266"/>
      <c r="CD315" s="266"/>
      <c r="CE315" s="266"/>
      <c r="CF315" s="266"/>
      <c r="CG315" s="266"/>
      <c r="CH315" s="266"/>
      <c r="CI315" s="266"/>
      <c r="CJ315" s="266"/>
      <c r="CK315" s="266"/>
      <c r="CL315" s="266"/>
      <c r="CM315" s="266"/>
      <c r="CN315" s="266"/>
      <c r="CO315" s="266"/>
      <c r="CP315" s="266"/>
      <c r="CQ315" s="266"/>
      <c r="CR315" s="266"/>
      <c r="CS315" s="266"/>
      <c r="CT315" s="266"/>
      <c r="CU315" s="266"/>
      <c r="CV315" s="266"/>
      <c r="CW315" s="266"/>
      <c r="CX315" s="266"/>
      <c r="CY315" s="266"/>
      <c r="CZ315" s="266"/>
      <c r="DA315" s="266"/>
      <c r="DB315" s="266"/>
      <c r="DC315" s="266"/>
      <c r="DD315" s="266"/>
      <c r="DE315" s="266"/>
      <c r="DF315" s="266"/>
      <c r="DG315" s="266"/>
      <c r="DH315" s="266"/>
      <c r="DI315" s="266"/>
      <c r="DJ315" s="266"/>
      <c r="DK315" s="266"/>
      <c r="DL315" s="266"/>
    </row>
    <row r="316" spans="1:116" x14ac:dyDescent="0.35">
      <c r="A316" s="266"/>
      <c r="B316" s="266"/>
      <c r="C316" s="266"/>
      <c r="D316" s="266"/>
      <c r="E316" s="266"/>
      <c r="F316" s="266"/>
      <c r="G316" s="266"/>
      <c r="H316" s="266"/>
      <c r="I316" s="266"/>
      <c r="J316" s="266"/>
      <c r="K316" s="266"/>
      <c r="L316" s="266"/>
      <c r="M316" s="266"/>
      <c r="N316" s="266"/>
      <c r="O316" s="266"/>
      <c r="P316" s="266"/>
      <c r="Q316" s="266"/>
      <c r="R316" s="266"/>
      <c r="S316" s="266"/>
      <c r="T316" s="266"/>
      <c r="U316" s="266"/>
      <c r="V316" s="266"/>
      <c r="W316" s="266"/>
      <c r="X316" s="266"/>
      <c r="Y316" s="266"/>
      <c r="Z316" s="266"/>
      <c r="AA316" s="266"/>
      <c r="AB316" s="266"/>
      <c r="AC316" s="266"/>
      <c r="AD316" s="266"/>
      <c r="AE316" s="266"/>
      <c r="AF316" s="266"/>
      <c r="AG316" s="266"/>
      <c r="AH316" s="266"/>
      <c r="AI316" s="266"/>
      <c r="AJ316" s="266"/>
      <c r="AK316" s="266"/>
      <c r="AL316" s="266"/>
      <c r="AM316" s="266"/>
      <c r="AN316" s="266"/>
      <c r="AO316" s="266"/>
      <c r="AP316" s="266"/>
      <c r="AQ316" s="266"/>
      <c r="AR316" s="266"/>
      <c r="AS316" s="266"/>
      <c r="AT316" s="266"/>
      <c r="AU316" s="266"/>
      <c r="AV316" s="266"/>
      <c r="AW316" s="266"/>
      <c r="AX316" s="266"/>
      <c r="AY316" s="266"/>
      <c r="AZ316" s="266"/>
      <c r="BA316" s="266"/>
      <c r="BB316" s="266"/>
      <c r="BC316" s="266"/>
      <c r="BD316" s="266"/>
      <c r="BE316" s="266"/>
      <c r="BF316" s="266"/>
      <c r="BG316" s="266"/>
      <c r="BH316" s="266"/>
      <c r="BI316" s="266"/>
      <c r="BJ316" s="266"/>
      <c r="BK316" s="266"/>
      <c r="BL316" s="266"/>
      <c r="BM316" s="266"/>
      <c r="BN316" s="266"/>
      <c r="BO316" s="266"/>
      <c r="BP316" s="266"/>
      <c r="BQ316" s="266"/>
      <c r="BR316" s="266"/>
      <c r="BS316" s="266"/>
      <c r="BT316" s="266"/>
      <c r="BU316" s="266"/>
      <c r="BV316" s="266"/>
      <c r="BW316" s="266"/>
      <c r="BX316" s="266"/>
      <c r="BY316" s="266"/>
      <c r="BZ316" s="266"/>
      <c r="CA316" s="266"/>
      <c r="CB316" s="266"/>
      <c r="CC316" s="266"/>
      <c r="CD316" s="266"/>
      <c r="CE316" s="266"/>
      <c r="CF316" s="266"/>
      <c r="CG316" s="266"/>
      <c r="CH316" s="266"/>
      <c r="CI316" s="266"/>
      <c r="CJ316" s="266"/>
      <c r="CK316" s="266"/>
      <c r="CL316" s="266"/>
      <c r="CM316" s="266"/>
      <c r="CN316" s="266"/>
      <c r="CO316" s="266"/>
      <c r="CP316" s="266"/>
      <c r="CQ316" s="266"/>
      <c r="CR316" s="266"/>
      <c r="CS316" s="266"/>
      <c r="CT316" s="266"/>
      <c r="CU316" s="266"/>
      <c r="CV316" s="266"/>
      <c r="CW316" s="266"/>
      <c r="CX316" s="266"/>
      <c r="CY316" s="266"/>
      <c r="CZ316" s="266"/>
      <c r="DA316" s="266"/>
      <c r="DB316" s="266"/>
      <c r="DC316" s="266"/>
      <c r="DD316" s="266"/>
      <c r="DE316" s="266"/>
      <c r="DF316" s="266"/>
      <c r="DG316" s="266"/>
      <c r="DH316" s="266"/>
      <c r="DI316" s="266"/>
      <c r="DJ316" s="266"/>
      <c r="DK316" s="266"/>
      <c r="DL316" s="266"/>
    </row>
    <row r="317" spans="1:116" x14ac:dyDescent="0.35">
      <c r="A317" s="266"/>
      <c r="B317" s="266"/>
      <c r="C317" s="266"/>
      <c r="D317" s="266"/>
      <c r="E317" s="266"/>
      <c r="F317" s="266"/>
      <c r="G317" s="266"/>
      <c r="H317" s="266"/>
      <c r="I317" s="266"/>
      <c r="J317" s="266"/>
      <c r="K317" s="266"/>
      <c r="L317" s="266"/>
      <c r="M317" s="266"/>
      <c r="N317" s="266"/>
      <c r="O317" s="266"/>
      <c r="P317" s="266"/>
      <c r="Q317" s="266"/>
      <c r="R317" s="266"/>
      <c r="S317" s="266"/>
      <c r="T317" s="266"/>
      <c r="U317" s="266"/>
      <c r="V317" s="266"/>
      <c r="W317" s="266"/>
      <c r="X317" s="266"/>
      <c r="Y317" s="266"/>
      <c r="Z317" s="266"/>
      <c r="AA317" s="266"/>
      <c r="AB317" s="266"/>
      <c r="AC317" s="266"/>
      <c r="AD317" s="266"/>
      <c r="AE317" s="266"/>
      <c r="AF317" s="266"/>
      <c r="AG317" s="266"/>
      <c r="AH317" s="266"/>
      <c r="AI317" s="266"/>
      <c r="AJ317" s="266"/>
      <c r="AK317" s="266"/>
      <c r="AL317" s="266"/>
      <c r="AM317" s="266"/>
      <c r="AN317" s="266"/>
      <c r="AO317" s="266"/>
      <c r="AP317" s="266"/>
      <c r="AQ317" s="266"/>
      <c r="AR317" s="266"/>
      <c r="AS317" s="266"/>
      <c r="AT317" s="266"/>
      <c r="AU317" s="266"/>
      <c r="AV317" s="266"/>
      <c r="AW317" s="266"/>
      <c r="AX317" s="266"/>
      <c r="AY317" s="266"/>
      <c r="AZ317" s="266"/>
      <c r="BA317" s="266"/>
      <c r="BB317" s="266"/>
      <c r="BC317" s="266"/>
      <c r="BD317" s="266"/>
      <c r="BE317" s="266"/>
      <c r="BF317" s="266"/>
      <c r="BG317" s="266"/>
      <c r="BH317" s="266"/>
      <c r="BI317" s="266"/>
      <c r="BJ317" s="266"/>
      <c r="BK317" s="266"/>
      <c r="BL317" s="266"/>
      <c r="BM317" s="266"/>
      <c r="BN317" s="266"/>
      <c r="BO317" s="266"/>
      <c r="BP317" s="266"/>
      <c r="BQ317" s="266"/>
      <c r="BR317" s="266"/>
      <c r="BS317" s="266"/>
      <c r="BT317" s="266"/>
      <c r="BU317" s="266"/>
      <c r="BV317" s="266"/>
      <c r="BW317" s="266"/>
      <c r="BX317" s="266"/>
      <c r="BY317" s="266"/>
      <c r="BZ317" s="266"/>
      <c r="CA317" s="266"/>
      <c r="CB317" s="266"/>
      <c r="CC317" s="266"/>
      <c r="CD317" s="266"/>
      <c r="CE317" s="266"/>
      <c r="CF317" s="266"/>
      <c r="CG317" s="266"/>
      <c r="CH317" s="266"/>
      <c r="CI317" s="266"/>
      <c r="CJ317" s="266"/>
      <c r="CK317" s="266"/>
      <c r="CL317" s="266"/>
      <c r="CM317" s="266"/>
      <c r="CN317" s="266"/>
      <c r="CO317" s="266"/>
      <c r="CP317" s="266"/>
      <c r="CQ317" s="266"/>
      <c r="CR317" s="266"/>
      <c r="CS317" s="266"/>
      <c r="CT317" s="266"/>
      <c r="CU317" s="266"/>
      <c r="CV317" s="266"/>
      <c r="CW317" s="266"/>
      <c r="CX317" s="266"/>
      <c r="CY317" s="266"/>
      <c r="CZ317" s="266"/>
      <c r="DA317" s="266"/>
      <c r="DB317" s="266"/>
      <c r="DC317" s="266"/>
      <c r="DD317" s="266"/>
      <c r="DE317" s="266"/>
      <c r="DF317" s="266"/>
      <c r="DG317" s="266"/>
      <c r="DH317" s="266"/>
      <c r="DI317" s="266"/>
      <c r="DJ317" s="266"/>
      <c r="DK317" s="266"/>
      <c r="DL317" s="266"/>
    </row>
  </sheetData>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808080"/>
  </sheetPr>
  <dimension ref="A1:R26"/>
  <sheetViews>
    <sheetView workbookViewId="0"/>
  </sheetViews>
  <sheetFormatPr defaultRowHeight="14.5" x14ac:dyDescent="0.35"/>
  <cols>
    <col min="1" max="1" width="25" customWidth="1"/>
    <col min="2" max="2" width="12" customWidth="1"/>
    <col min="3" max="4" width="15" customWidth="1"/>
    <col min="5" max="5" width="12" customWidth="1"/>
    <col min="6" max="6" width="16" customWidth="1"/>
    <col min="7" max="7" width="10" customWidth="1"/>
    <col min="8" max="11" width="6" customWidth="1"/>
    <col min="12" max="12" width="8" customWidth="1"/>
    <col min="13" max="16" width="6" customWidth="1"/>
    <col min="17" max="18" width="8" customWidth="1"/>
  </cols>
  <sheetData>
    <row r="1" spans="1:18" ht="90" customHeight="1" x14ac:dyDescent="0.35">
      <c r="A1" s="274" t="s">
        <v>9271</v>
      </c>
      <c r="B1" s="274" t="s">
        <v>9273</v>
      </c>
      <c r="C1" s="274" t="s">
        <v>9274</v>
      </c>
      <c r="D1" s="275" t="s">
        <v>9319</v>
      </c>
      <c r="E1" s="276" t="s">
        <v>9777</v>
      </c>
      <c r="F1" s="276" t="s">
        <v>648</v>
      </c>
      <c r="G1" s="276" t="s">
        <v>9419</v>
      </c>
      <c r="H1" s="276" t="s">
        <v>9420</v>
      </c>
      <c r="I1" s="276" t="s">
        <v>9334</v>
      </c>
      <c r="J1" s="276" t="s">
        <v>9331</v>
      </c>
      <c r="K1" s="276" t="s">
        <v>9421</v>
      </c>
      <c r="L1" s="276" t="s">
        <v>9337</v>
      </c>
      <c r="M1" s="276" t="s">
        <v>9422</v>
      </c>
      <c r="N1" s="276" t="s">
        <v>9423</v>
      </c>
      <c r="O1" s="276" t="s">
        <v>9344</v>
      </c>
      <c r="P1" s="276" t="s">
        <v>9345</v>
      </c>
      <c r="Q1" s="276" t="s">
        <v>9424</v>
      </c>
      <c r="R1" s="276" t="s">
        <v>9425</v>
      </c>
    </row>
    <row r="2" spans="1:18" x14ac:dyDescent="0.35">
      <c r="A2" s="277"/>
      <c r="B2" s="277"/>
      <c r="C2" s="277"/>
      <c r="D2" s="278"/>
      <c r="E2" s="279" t="s">
        <v>9438</v>
      </c>
      <c r="F2" s="279" t="s">
        <v>9438</v>
      </c>
      <c r="G2" s="279" t="s">
        <v>9439</v>
      </c>
      <c r="H2" s="279" t="s">
        <v>9438</v>
      </c>
      <c r="I2" s="279" t="s">
        <v>9438</v>
      </c>
      <c r="J2" s="279" t="s">
        <v>9438</v>
      </c>
      <c r="K2" s="279" t="s">
        <v>9438</v>
      </c>
      <c r="L2" s="279" t="s">
        <v>9411</v>
      </c>
      <c r="M2" s="279" t="s">
        <v>9438</v>
      </c>
      <c r="N2" s="279" t="s">
        <v>9438</v>
      </c>
      <c r="O2" s="279" t="s">
        <v>9438</v>
      </c>
      <c r="P2" s="279" t="s">
        <v>9438</v>
      </c>
      <c r="Q2" s="279" t="s">
        <v>9411</v>
      </c>
      <c r="R2" s="279" t="s">
        <v>9410</v>
      </c>
    </row>
    <row r="3" spans="1:18" x14ac:dyDescent="0.35">
      <c r="A3" s="280" t="s">
        <v>293</v>
      </c>
      <c r="B3" s="280" t="s">
        <v>294</v>
      </c>
      <c r="C3" s="280" t="s">
        <v>9778</v>
      </c>
      <c r="D3" s="281" t="s">
        <v>9779</v>
      </c>
      <c r="E3" s="282">
        <f>'Country Indicator Data'!P42+'Country Indicator Data'!P143+'Country Indicator Data'!P144+'Country Indicator Data'!P190</f>
        <v>3909380</v>
      </c>
      <c r="F3" s="282">
        <f>VLOOKUP(B3,'Core Indicators'!$C$3:$G$198,5,FALSE)</f>
        <v>21538000</v>
      </c>
      <c r="G3" s="283">
        <f>AVERAGE('Country Indicator Data'!C42,'Country Indicator Data'!C143,'Country Indicator Data'!C144,'Country Indicator Data'!C190)</f>
        <v>0.80926250092500007</v>
      </c>
      <c r="H3" s="283">
        <f>AVERAGE('Country Indicator Data'!D42,'Country Indicator Data'!D143,'Country Indicator Data'!D144,'Country Indicator Data'!D190)</f>
        <v>6.25</v>
      </c>
      <c r="I3" s="283">
        <f>AVERAGE('Country Indicator Data'!E42,'Country Indicator Data'!E143,'Country Indicator Data'!E144,'Country Indicator Data'!E190)</f>
        <v>7.4999999999999997E-2</v>
      </c>
      <c r="J3" s="283">
        <f>AVERAGE('Country Indicator Data'!F42,'Country Indicator Data'!F143,'Country Indicator Data'!F144,'Country Indicator Data'!F190)</f>
        <v>4.0333333334999999</v>
      </c>
      <c r="K3" s="283">
        <f>AVERAGE('Country Indicator Data'!G42,'Country Indicator Data'!G143,'Country Indicator Data'!G144,'Country Indicator Data'!G190)</f>
        <v>0.63819525333333338</v>
      </c>
      <c r="L3" s="283">
        <f>AVERAGE('Country Indicator Data'!H42,'Country Indicator Data'!H143,'Country Indicator Data'!H144,'Country Indicator Data'!H190)</f>
        <v>38.35</v>
      </c>
      <c r="M3" s="283">
        <f>AVERAGE('Country Indicator Data'!I42,'Country Indicator Data'!I143,'Country Indicator Data'!I144,'Country Indicator Data'!I190)</f>
        <v>4.5</v>
      </c>
      <c r="N3" s="282">
        <f>VLOOKUP($B3,'Core Indicators'!$C$3:$EU$891,149,FALSE)</f>
        <v>1919</v>
      </c>
      <c r="O3" s="283">
        <f>AVERAGE('Country Indicator Data'!K42,'Country Indicator Data'!K143,'Country Indicator Data'!K144,'Country Indicator Data'!K190)</f>
        <v>-0.95413112675000011</v>
      </c>
      <c r="P3" s="283">
        <f>AVERAGE('Country Indicator Data'!L42,'Country Indicator Data'!L143,'Country Indicator Data'!L144,'Country Indicator Data'!L190)</f>
        <v>3.9200000000000004</v>
      </c>
      <c r="Q3" s="283">
        <f>AVERAGE('Country Indicator Data'!M42,'Country Indicator Data'!M143,'Country Indicator Data'!M144,'Country Indicator Data'!M190)</f>
        <v>26.75</v>
      </c>
      <c r="R3" s="283">
        <f>AVERAGE('Country Indicator Data'!N42,'Country Indicator Data'!N143,'Country Indicator Data'!N144,'Country Indicator Data'!N190)</f>
        <v>26</v>
      </c>
    </row>
    <row r="4" spans="1:18" x14ac:dyDescent="0.35">
      <c r="A4" s="280" t="s">
        <v>318</v>
      </c>
      <c r="B4" s="280" t="s">
        <v>319</v>
      </c>
      <c r="C4" s="280" t="s">
        <v>9780</v>
      </c>
      <c r="D4" s="284" t="s">
        <v>9781</v>
      </c>
      <c r="E4" s="282">
        <f>'Country Indicator Data'!P31+'Country Indicator Data'!P39+'Country Indicator Data'!P46+'Country Indicator Data'!P58+'Country Indicator Data'!P60+'Country Indicator Data'!P154+'Country Indicator Data'!P155+'Country Indicator Data'!P197+'Country Indicator Data'!P209</f>
        <v>12748423</v>
      </c>
      <c r="F4" s="282">
        <f>VLOOKUP(B4,'Core Indicators'!$C$3:$G$198,5,FALSE)</f>
        <v>837127000</v>
      </c>
      <c r="G4" s="283">
        <f>AVERAGE('Country Indicator Data'!C31,'Country Indicator Data'!C39,'Country Indicator Data'!C46,'Country Indicator Data'!C58,'Country Indicator Data'!C60,'Country Indicator Data'!C154,'Country Indicator Data'!C155,'Country Indicator Data'!C197,'Country Indicator Data'!C209)</f>
        <v>0.37539587784444445</v>
      </c>
      <c r="H4" s="283">
        <f>AVERAGE('Country Indicator Data'!D31,'Country Indicator Data'!D39,'Country Indicator Data'!D46,'Country Indicator Data'!D58,'Country Indicator Data'!D60,'Country Indicator Data'!D154,'Country Indicator Data'!D155,'Country Indicator Data'!D197,'Country Indicator Data'!D209)</f>
        <v>10</v>
      </c>
      <c r="I4" s="283">
        <f>AVERAGE('Country Indicator Data'!E31,'Country Indicator Data'!E39,'Country Indicator Data'!E46,'Country Indicator Data'!E58,'Country Indicator Data'!E60,'Country Indicator Data'!E154,'Country Indicator Data'!E155,'Country Indicator Data'!E197,'Country Indicator Data'!E209)</f>
        <v>0.2035888888888889</v>
      </c>
      <c r="J4" s="283">
        <f>AVERAGE('Country Indicator Data'!F31,'Country Indicator Data'!F39,'Country Indicator Data'!F46,'Country Indicator Data'!F58,'Country Indicator Data'!F60,'Country Indicator Data'!F154,'Country Indicator Data'!F155,'Country Indicator Data'!F197,'Country Indicator Data'!F209)</f>
        <v>6.7370370370000003</v>
      </c>
      <c r="K4" s="283">
        <f>AVERAGE('Country Indicator Data'!G31,'Country Indicator Data'!G39,'Country Indicator Data'!G46,'Country Indicator Data'!G58,'Country Indicator Data'!G60,'Country Indicator Data'!G154,'Country Indicator Data'!G155,'Country Indicator Data'!G197,'Country Indicator Data'!G209)</f>
        <v>0.39423033085555553</v>
      </c>
      <c r="L4" s="283">
        <f>AVERAGE('Country Indicator Data'!H31,'Country Indicator Data'!H39,'Country Indicator Data'!H46,'Country Indicator Data'!H58,'Country Indicator Data'!H60,'Country Indicator Data'!H154,'Country Indicator Data'!H155,'Country Indicator Data'!H197,'Country Indicator Data'!H209)</f>
        <v>45.277777777777786</v>
      </c>
      <c r="M4" s="283">
        <f>AVERAGE('Country Indicator Data'!I31,'Country Indicator Data'!I39,'Country Indicator Data'!I46,'Country Indicator Data'!I58,'Country Indicator Data'!I60,'Country Indicator Data'!I154,'Country Indicator Data'!I155,'Country Indicator Data'!I197,'Country Indicator Data'!I209)</f>
        <v>2.1111111111111112</v>
      </c>
      <c r="N4" s="282">
        <f>VLOOKUP($B4,'Core Indicators'!$C$3:$EU$891,149,FALSE)</f>
        <v>4004</v>
      </c>
      <c r="O4" s="283">
        <f>AVERAGE('Country Indicator Data'!K31,'Country Indicator Data'!K39,'Country Indicator Data'!K46,'Country Indicator Data'!K58,'Country Indicator Data'!K60,'Country Indicator Data'!K154,'Country Indicator Data'!K155,'Country Indicator Data'!K197,'Country Indicator Data'!K209)</f>
        <v>-0.44251449988888886</v>
      </c>
      <c r="P4" s="283">
        <f>AVERAGE('Country Indicator Data'!L31,'Country Indicator Data'!L39,'Country Indicator Data'!L46,'Country Indicator Data'!L58,'Country Indicator Data'!L60,'Country Indicator Data'!L154,'Country Indicator Data'!L155,'Country Indicator Data'!L197,'Country Indicator Data'!L209)</f>
        <v>6.4888888888888889</v>
      </c>
      <c r="Q4" s="283">
        <f>AVERAGE('Country Indicator Data'!M31,'Country Indicator Data'!M39,'Country Indicator Data'!M46,'Country Indicator Data'!M58,'Country Indicator Data'!M60,'Country Indicator Data'!M154,'Country Indicator Data'!M155,'Country Indicator Data'!M197,'Country Indicator Data'!M209)</f>
        <v>68.555555555555557</v>
      </c>
      <c r="R4" s="283">
        <f>AVERAGE('Country Indicator Data'!N31,'Country Indicator Data'!N39,'Country Indicator Data'!N46,'Country Indicator Data'!N58,'Country Indicator Data'!N60,'Country Indicator Data'!N154,'Country Indicator Data'!N155,'Country Indicator Data'!N197,'Country Indicator Data'!N209)</f>
        <v>37.111111111111114</v>
      </c>
    </row>
    <row r="5" spans="1:18" x14ac:dyDescent="0.35">
      <c r="A5" s="280" t="s">
        <v>339</v>
      </c>
      <c r="B5" s="280" t="s">
        <v>340</v>
      </c>
      <c r="C5" s="280" t="s">
        <v>9782</v>
      </c>
      <c r="D5" s="284" t="s">
        <v>9783</v>
      </c>
      <c r="E5" s="282">
        <f>'Country Indicator Data'!P61+'Country Indicator Data'!P95+'Country Indicator Data'!P101+'Country Indicator Data'!P112+'Country Indicator Data'!P189+'Country Indicator Data'!P199</f>
        <v>2481862</v>
      </c>
      <c r="F5" s="282">
        <f>VLOOKUP(B5,'Core Indicators'!$C$3:$G$198,5,FALSE)</f>
        <v>284679000</v>
      </c>
      <c r="G5" s="283">
        <f>AVERAGE('Country Indicator Data'!C61,'Country Indicator Data'!C95,'Country Indicator Data'!C101,'Country Indicator Data'!C112,'Country Indicator Data'!C189,'Country Indicator Data'!C199)</f>
        <v>0.50963423659999996</v>
      </c>
      <c r="H5" s="283">
        <f>AVERAGE('Country Indicator Data'!D61,'Country Indicator Data'!D95,'Country Indicator Data'!D101,'Country Indicator Data'!D112,'Country Indicator Data'!D189,'Country Indicator Data'!D199)</f>
        <v>3.5</v>
      </c>
      <c r="I5" s="283">
        <f>AVERAGE('Country Indicator Data'!E61,'Country Indicator Data'!E95,'Country Indicator Data'!E101,'Country Indicator Data'!E112,'Country Indicator Data'!E189,'Country Indicator Data'!E199)</f>
        <v>0.32666666666666666</v>
      </c>
      <c r="J5" s="283">
        <f>AVERAGE('Country Indicator Data'!F61,'Country Indicator Data'!F95,'Country Indicator Data'!F101,'Country Indicator Data'!F112,'Country Indicator Data'!F189,'Country Indicator Data'!F199)</f>
        <v>3.8472222221666672</v>
      </c>
      <c r="K5" s="283">
        <f>AVERAGE('Country Indicator Data'!G61,'Country Indicator Data'!G95,'Country Indicator Data'!G101,'Country Indicator Data'!G112,'Country Indicator Data'!G189,'Country Indicator Data'!G199)</f>
        <v>0.44548120716666667</v>
      </c>
      <c r="L5" s="283">
        <f>AVERAGE('Country Indicator Data'!H61,'Country Indicator Data'!H95,'Country Indicator Data'!H101,'Country Indicator Data'!H112,'Country Indicator Data'!H189,'Country Indicator Data'!H199)</f>
        <v>32.5</v>
      </c>
      <c r="M5" s="283">
        <f>AVERAGE('Country Indicator Data'!I61,'Country Indicator Data'!I95,'Country Indicator Data'!I101,'Country Indicator Data'!I112,'Country Indicator Data'!I189,'Country Indicator Data'!I199)</f>
        <v>3.3333333333333335</v>
      </c>
      <c r="N5" s="282">
        <f>VLOOKUP($B5,'Core Indicators'!$C$3:$EU$891,149,FALSE)</f>
        <v>3143</v>
      </c>
      <c r="O5" s="283">
        <f>AVERAGE('Country Indicator Data'!K61,'Country Indicator Data'!K95,'Country Indicator Data'!K101,'Country Indicator Data'!K112,'Country Indicator Data'!K189,'Country Indicator Data'!K199)</f>
        <v>-0.90456223716666673</v>
      </c>
      <c r="P5" s="283">
        <f>AVERAGE('Country Indicator Data'!L61,'Country Indicator Data'!L95,'Country Indicator Data'!L101,'Country Indicator Data'!L112,'Country Indicator Data'!L189,'Country Indicator Data'!L199)</f>
        <v>3.9600000000000004</v>
      </c>
      <c r="Q5" s="283">
        <f>AVERAGE('Country Indicator Data'!M61,'Country Indicator Data'!M95,'Country Indicator Data'!M101,'Country Indicator Data'!M112,'Country Indicator Data'!M189,'Country Indicator Data'!M199)</f>
        <v>26.166666666666668</v>
      </c>
      <c r="R5" s="283">
        <f>AVERAGE('Country Indicator Data'!N61,'Country Indicator Data'!N95,'Country Indicator Data'!N101,'Country Indicator Data'!N112,'Country Indicator Data'!N189,'Country Indicator Data'!N199)</f>
        <v>29.166666666666668</v>
      </c>
    </row>
    <row r="6" spans="1:18" x14ac:dyDescent="0.35">
      <c r="A6" s="280" t="s">
        <v>329</v>
      </c>
      <c r="B6" s="280" t="s">
        <v>330</v>
      </c>
      <c r="C6" s="280" t="s">
        <v>9784</v>
      </c>
      <c r="D6" s="284" t="s">
        <v>9785</v>
      </c>
      <c r="E6" s="282">
        <f>'Country Indicator Data'!P79+'Country Indicator Data'!P199</f>
        <v>898530</v>
      </c>
      <c r="F6" s="282">
        <f>VLOOKUP(B6,'Core Indicators'!$C$3:$G$198,5,FALSE)</f>
        <v>95407000</v>
      </c>
      <c r="G6" s="283">
        <f>AVERAGE('Country Indicator Data'!C79,'Country Indicator Data'!C199)</f>
        <v>0.24144923930000001</v>
      </c>
      <c r="H6" s="283">
        <f>AVERAGE('Country Indicator Data'!D79,'Country Indicator Data'!D199)</f>
        <v>8</v>
      </c>
      <c r="I6" s="283">
        <f>AVERAGE('Country Indicator Data'!E79,'Country Indicator Data'!E199)</f>
        <v>0.18350000000000002</v>
      </c>
      <c r="J6" s="283">
        <f>AVERAGE('Country Indicator Data'!F79,'Country Indicator Data'!F199)</f>
        <v>4.233333333</v>
      </c>
      <c r="K6" s="283">
        <f>AVERAGE('Country Indicator Data'!G79,'Country Indicator Data'!G199)</f>
        <v>0.21366332590000001</v>
      </c>
      <c r="L6" s="283">
        <f>AVERAGE('Country Indicator Data'!H79,'Country Indicator Data'!H199)</f>
        <v>37.4</v>
      </c>
      <c r="M6" s="283">
        <f>AVERAGE('Country Indicator Data'!I79,'Country Indicator Data'!I199)</f>
        <v>3.5</v>
      </c>
      <c r="N6" s="282">
        <f>VLOOKUP($B6,'Core Indicators'!$C$3:$EU$891,149,FALSE)</f>
        <v>6</v>
      </c>
      <c r="O6" s="283">
        <f>AVERAGE('Country Indicator Data'!K79,'Country Indicator Data'!K199)</f>
        <v>-6.6265627500000007E-2</v>
      </c>
      <c r="P6" s="283">
        <f>AVERAGE('Country Indicator Data'!L79,'Country Indicator Data'!L199)</f>
        <v>4.96</v>
      </c>
      <c r="Q6" s="283">
        <f>AVERAGE('Country Indicator Data'!M79,'Country Indicator Data'!M199)</f>
        <v>59</v>
      </c>
      <c r="R6" s="283">
        <f>AVERAGE('Country Indicator Data'!N79,'Country Indicator Data'!N199)</f>
        <v>41.5</v>
      </c>
    </row>
    <row r="7" spans="1:18" x14ac:dyDescent="0.35">
      <c r="A7" s="280" t="s">
        <v>618</v>
      </c>
      <c r="B7" s="280" t="s">
        <v>619</v>
      </c>
      <c r="C7" s="280" t="s">
        <v>9786</v>
      </c>
      <c r="D7" s="284" t="s">
        <v>9787</v>
      </c>
      <c r="E7" s="282">
        <f>'Country Indicator Data'!P59+'Country Indicator Data'!P98+'Country Indicator Data'!P114+'Country Indicator Data'!P198</f>
        <v>4592358</v>
      </c>
      <c r="F7" s="282">
        <f>VLOOKUP(B7,'Core Indicators'!$C$3:$G$198,5,FALSE)</f>
        <v>125934000</v>
      </c>
      <c r="G7" s="283">
        <f>AVERAGE('Country Indicator Data'!C59,'Country Indicator Data'!C98,'Country Indicator Data'!C114,'Country Indicator Data'!C198)</f>
        <v>0.210782986625</v>
      </c>
      <c r="H7" s="283">
        <f>AVERAGE('Country Indicator Data'!D59,'Country Indicator Data'!D98,'Country Indicator Data'!D114,'Country Indicator Data'!D198)</f>
        <v>5.75</v>
      </c>
      <c r="I7" s="283">
        <f>AVERAGE('Country Indicator Data'!E59,'Country Indicator Data'!E98,'Country Indicator Data'!E114,'Country Indicator Data'!E198)</f>
        <v>6.8875000000000006E-2</v>
      </c>
      <c r="J7" s="283">
        <f>AVERAGE('Country Indicator Data'!F59,'Country Indicator Data'!F98,'Country Indicator Data'!F114,'Country Indicator Data'!F198)</f>
        <v>3.8777777776666666</v>
      </c>
      <c r="K7" s="283">
        <f>AVERAGE('Country Indicator Data'!G59,'Country Indicator Data'!G98,'Country Indicator Data'!G114,'Country Indicator Data'!G198)</f>
        <v>0.24606424360000001</v>
      </c>
      <c r="L7" s="283">
        <f>AVERAGE('Country Indicator Data'!H59,'Country Indicator Data'!H98,'Country Indicator Data'!H114,'Country Indicator Data'!H198)</f>
        <v>32.1</v>
      </c>
      <c r="M7" s="283">
        <f>AVERAGE('Country Indicator Data'!I59,'Country Indicator Data'!I98,'Country Indicator Data'!I114,'Country Indicator Data'!I198)</f>
        <v>2</v>
      </c>
      <c r="N7" s="282">
        <f>VLOOKUP($B7,'Core Indicators'!$C$3:$EU$891,149,FALSE)</f>
        <v>839</v>
      </c>
      <c r="O7" s="283">
        <f>AVERAGE('Country Indicator Data'!K59,'Country Indicator Data'!K98,'Country Indicator Data'!K114,'Country Indicator Data'!K198)</f>
        <v>-0.60580522574999995</v>
      </c>
      <c r="P7" s="283">
        <f>AVERAGE('Country Indicator Data'!L59,'Country Indicator Data'!L98,'Country Indicator Data'!L114,'Country Indicator Data'!L198)</f>
        <v>4.1433333333333335</v>
      </c>
      <c r="Q7" s="283">
        <f>AVERAGE('Country Indicator Data'!M59,'Country Indicator Data'!M98,'Country Indicator Data'!M114,'Country Indicator Data'!M198)</f>
        <v>45.5</v>
      </c>
      <c r="R7" s="283">
        <f>AVERAGE('Country Indicator Data'!N59,'Country Indicator Data'!N98,'Country Indicator Data'!N114,'Country Indicator Data'!N198)</f>
        <v>37.5</v>
      </c>
    </row>
    <row r="8" spans="1:18" x14ac:dyDescent="0.35">
      <c r="A8" s="280" t="s">
        <v>634</v>
      </c>
      <c r="B8" s="280" t="s">
        <v>635</v>
      </c>
      <c r="C8" s="280" t="s">
        <v>9788</v>
      </c>
      <c r="D8" s="284" t="s">
        <v>9789</v>
      </c>
      <c r="E8" s="282">
        <f>'Country Indicator Data'!P59+'Country Indicator Data'!P64+'Country Indicator Data'!P123</f>
        <v>3327774.2</v>
      </c>
      <c r="F8" s="282">
        <f>VLOOKUP(B8,'Core Indicators'!$C$3:$G$198,5,FALSE)</f>
        <v>133006000</v>
      </c>
      <c r="G8" s="283">
        <f>AVERAGE('Country Indicator Data'!C59,'Country Indicator Data'!C64,'Country Indicator Data'!C123)</f>
        <v>0.46699264916666666</v>
      </c>
      <c r="H8" s="283">
        <f>AVERAGE('Country Indicator Data'!D59,'Country Indicator Data'!D64,'Country Indicator Data'!D123)</f>
        <v>6.333333333333333</v>
      </c>
      <c r="I8" s="283">
        <f>AVERAGE('Country Indicator Data'!E59,'Country Indicator Data'!E64,'Country Indicator Data'!E123)</f>
        <v>0.32400000000000001</v>
      </c>
      <c r="J8" s="283">
        <f>AVERAGE('Country Indicator Data'!F59,'Country Indicator Data'!F64,'Country Indicator Data'!F123)</f>
        <v>4.0583333335000003</v>
      </c>
      <c r="K8" s="283">
        <f>AVERAGE('Country Indicator Data'!G59,'Country Indicator Data'!G64,'Country Indicator Data'!G123)</f>
        <v>0.33649607749999993</v>
      </c>
      <c r="L8" s="283">
        <f>AVERAGE('Country Indicator Data'!H59,'Country Indicator Data'!H64,'Country Indicator Data'!H123)</f>
        <v>33.933333333333337</v>
      </c>
      <c r="M8" s="283">
        <f>AVERAGE('Country Indicator Data'!I59,'Country Indicator Data'!I64,'Country Indicator Data'!I123)</f>
        <v>2</v>
      </c>
      <c r="N8" s="282">
        <f>VLOOKUP($B8,'Core Indicators'!$C$3:$EU$891,149,FALSE)</f>
        <v>75</v>
      </c>
      <c r="O8" s="283">
        <f>AVERAGE('Country Indicator Data'!K59,'Country Indicator Data'!K64,'Country Indicator Data'!K123)</f>
        <v>-7.6614663000000013E-2</v>
      </c>
      <c r="P8" s="283">
        <f>AVERAGE('Country Indicator Data'!L59,'Country Indicator Data'!L64,'Country Indicator Data'!L123)</f>
        <v>4.7699999999999996</v>
      </c>
      <c r="Q8" s="283">
        <f>AVERAGE('Country Indicator Data'!M59,'Country Indicator Data'!M64,'Country Indicator Data'!M123)</f>
        <v>53</v>
      </c>
      <c r="R8" s="283">
        <f>AVERAGE('Country Indicator Data'!N59,'Country Indicator Data'!N64,'Country Indicator Data'!N123)</f>
        <v>44.666666666666664</v>
      </c>
    </row>
    <row r="9" spans="1:18" x14ac:dyDescent="0.35">
      <c r="A9" s="280" t="s">
        <v>1008</v>
      </c>
      <c r="B9" s="280" t="s">
        <v>1009</v>
      </c>
      <c r="C9" s="280" t="s">
        <v>9790</v>
      </c>
      <c r="D9" s="284" t="s">
        <v>9791</v>
      </c>
      <c r="E9" s="282">
        <f>'Country Indicator Data'!P22+'Country Indicator Data'!P133</f>
        <v>782840</v>
      </c>
      <c r="F9" s="282">
        <f>VLOOKUP(B9,'Core Indicators'!$C$3:$G$198,5,FALSE)</f>
        <v>226783000</v>
      </c>
      <c r="G9" s="283">
        <f>AVERAGE('Country Indicator Data'!C22,'Country Indicator Data'!C133)</f>
        <v>0.35558001200000006</v>
      </c>
      <c r="H9" s="283">
        <f>AVERAGE('Country Indicator Data'!D22,'Country Indicator Data'!D133)</f>
        <v>3.5</v>
      </c>
      <c r="I9" s="283">
        <f>AVERAGE('Country Indicator Data'!E22,'Country Indicator Data'!E133)</f>
        <v>0.21249999999999999</v>
      </c>
      <c r="J9" s="283">
        <f>AVERAGE('Country Indicator Data'!F22,'Country Indicator Data'!F133)</f>
        <v>2.8833333329999999</v>
      </c>
      <c r="K9" s="283">
        <f>AVERAGE('Country Indicator Data'!G22,'Country Indicator Data'!G133)</f>
        <v>0.49717238359999993</v>
      </c>
      <c r="L9" s="283">
        <f>AVERAGE('Country Indicator Data'!H22,'Country Indicator Data'!H133)</f>
        <v>32.049999999999997</v>
      </c>
      <c r="M9" s="283">
        <f>AVERAGE('Country Indicator Data'!I22,'Country Indicator Data'!I133)</f>
        <v>4</v>
      </c>
      <c r="N9" s="282">
        <f>VLOOKUP($B9,'Core Indicators'!$C$3:$EU$891,149,FALSE)</f>
        <v>9702</v>
      </c>
      <c r="O9" s="283">
        <f>AVERAGE('Country Indicator Data'!K22,'Country Indicator Data'!K133)</f>
        <v>-1.0649465915</v>
      </c>
      <c r="P9" s="283">
        <f>AVERAGE('Country Indicator Data'!L22,'Country Indicator Data'!L133)</f>
        <v>3.14</v>
      </c>
      <c r="Q9" s="283">
        <f>AVERAGE('Country Indicator Data'!M22,'Country Indicator Data'!M133)</f>
        <v>24</v>
      </c>
      <c r="R9" s="283">
        <f>AVERAGE('Country Indicator Data'!N22,'Country Indicator Data'!N133)</f>
        <v>22</v>
      </c>
    </row>
    <row r="10" spans="1:18" x14ac:dyDescent="0.35">
      <c r="A10" s="280" t="s">
        <v>819</v>
      </c>
      <c r="B10" s="280" t="s">
        <v>820</v>
      </c>
      <c r="C10" s="280" t="s">
        <v>9792</v>
      </c>
      <c r="D10" s="284" t="s">
        <v>9793</v>
      </c>
      <c r="E10" s="282">
        <f>'Country Indicator Data'!P126+'Country Indicator Data'!P140+'Country Indicator Data'!P142+'Country Indicator Data'!P187+'Country Indicator Data'!P202+'Country Indicator Data'!P216+'Country Indicator Data'!P217</f>
        <v>3532610</v>
      </c>
      <c r="F10" s="282">
        <f>VLOOKUP(B10,'Core Indicators'!$C$3:$G$198,5,FALSE)</f>
        <v>165238000</v>
      </c>
      <c r="G10" s="283">
        <f>AVERAGE('Country Indicator Data'!C126,'Country Indicator Data'!C140,'Country Indicator Data'!C142,'Country Indicator Data'!C187,'Country Indicator Data'!C202,'Country Indicator Data'!C216,'Country Indicator Data'!C217)</f>
        <v>0.49510271395714284</v>
      </c>
      <c r="H10" s="283">
        <f>AVERAGE('Country Indicator Data'!D126,'Country Indicator Data'!D140,'Country Indicator Data'!D142,'Country Indicator Data'!D187,'Country Indicator Data'!D202,'Country Indicator Data'!D216,'Country Indicator Data'!D217)</f>
        <v>6.7142857142857144</v>
      </c>
      <c r="I10" s="283">
        <f>AVERAGE('Country Indicator Data'!E126,'Country Indicator Data'!E140,'Country Indicator Data'!E142,'Country Indicator Data'!E187,'Country Indicator Data'!E202,'Country Indicator Data'!E216,'Country Indicator Data'!E217)</f>
        <v>2.7285714285714285E-2</v>
      </c>
      <c r="J10" s="283">
        <f>AVERAGE('Country Indicator Data'!F126,'Country Indicator Data'!F140,'Country Indicator Data'!F142,'Country Indicator Data'!F187,'Country Indicator Data'!F202,'Country Indicator Data'!F216,'Country Indicator Data'!F217)</f>
        <v>5.2809523810000005</v>
      </c>
      <c r="K10" s="283">
        <f>AVERAGE('Country Indicator Data'!G126,'Country Indicator Data'!G140,'Country Indicator Data'!G142,'Country Indicator Data'!G187,'Country Indicator Data'!G202,'Country Indicator Data'!G216,'Country Indicator Data'!G217)</f>
        <v>0.54293794520000005</v>
      </c>
      <c r="L10" s="283">
        <f>AVERAGE('Country Indicator Data'!H126,'Country Indicator Data'!H140,'Country Indicator Data'!H142,'Country Indicator Data'!H187,'Country Indicator Data'!H202,'Country Indicator Data'!H216,'Country Indicator Data'!H217)</f>
        <v>49.042857142857144</v>
      </c>
      <c r="M10" s="283">
        <f>AVERAGE('Country Indicator Data'!I126,'Country Indicator Data'!I140,'Country Indicator Data'!I142,'Country Indicator Data'!I187,'Country Indicator Data'!I202,'Country Indicator Data'!I216,'Country Indicator Data'!I217)</f>
        <v>0.8571428571428571</v>
      </c>
      <c r="N10" s="282">
        <f>VLOOKUP($B10,'Core Indicators'!$C$3:$EU$891,149,FALSE)</f>
        <v>3252</v>
      </c>
      <c r="O10" s="283">
        <f>AVERAGE('Country Indicator Data'!K126,'Country Indicator Data'!K140,'Country Indicator Data'!K142,'Country Indicator Data'!K187,'Country Indicator Data'!K202,'Country Indicator Data'!K216,'Country Indicator Data'!K217)</f>
        <v>-0.50824383114285709</v>
      </c>
      <c r="P10" s="283">
        <f>AVERAGE('Country Indicator Data'!L126,'Country Indicator Data'!L140,'Country Indicator Data'!L142,'Country Indicator Data'!L187,'Country Indicator Data'!L202,'Country Indicator Data'!L216,'Country Indicator Data'!L217)</f>
        <v>4.805714285714286</v>
      </c>
      <c r="Q10" s="283">
        <f>AVERAGE('Country Indicator Data'!M126,'Country Indicator Data'!M140,'Country Indicator Data'!M142,'Country Indicator Data'!M187,'Country Indicator Data'!M202,'Country Indicator Data'!M216,'Country Indicator Data'!M217)</f>
        <v>47.857142857142854</v>
      </c>
      <c r="R10" s="283">
        <f>AVERAGE('Country Indicator Data'!N126,'Country Indicator Data'!N140,'Country Indicator Data'!N142,'Country Indicator Data'!N187,'Country Indicator Data'!N202,'Country Indicator Data'!N216,'Country Indicator Data'!N217)</f>
        <v>34.142857142857146</v>
      </c>
    </row>
    <row r="11" spans="1:18" x14ac:dyDescent="0.35">
      <c r="A11" s="280" t="s">
        <v>499</v>
      </c>
      <c r="B11" s="280" t="s">
        <v>500</v>
      </c>
      <c r="C11" s="280" t="s">
        <v>9794</v>
      </c>
      <c r="D11" s="284" t="s">
        <v>9795</v>
      </c>
      <c r="E11" s="282">
        <f>'Country Indicator Data'!P12+'Country Indicator Data'!P17</f>
        <v>111120</v>
      </c>
      <c r="F11" s="282">
        <f>VLOOKUP(B11,'Core Indicators'!$C$3:$G$198,5,FALSE)</f>
        <v>13106000</v>
      </c>
      <c r="G11" s="283">
        <f>AVERAGE('Country Indicator Data'!C12,'Country Indicator Data'!C17)</f>
        <v>9.7125606700000006E-2</v>
      </c>
      <c r="H11" s="283">
        <f>AVERAGE('Country Indicator Data'!D12,'Country Indicator Data'!D17)</f>
        <v>5</v>
      </c>
      <c r="I11" s="283">
        <f>AVERAGE('Country Indicator Data'!E12,'Country Indicator Data'!E17)</f>
        <v>3.6499999999999998E-2</v>
      </c>
      <c r="J11" s="283">
        <f>AVERAGE('Country Indicator Data'!F12,'Country Indicator Data'!F17)</f>
        <v>5.2416666665000005</v>
      </c>
      <c r="K11" s="283">
        <f>AVERAGE('Country Indicator Data'!G12,'Country Indicator Data'!G17)</f>
        <v>0.28972985065000001</v>
      </c>
      <c r="L11" s="283">
        <f>AVERAGE('Country Indicator Data'!H12,'Country Indicator Data'!H17)</f>
        <v>27.25</v>
      </c>
      <c r="M11" s="283">
        <f>AVERAGE('Country Indicator Data'!I12,'Country Indicator Data'!I17)</f>
        <v>4</v>
      </c>
      <c r="N11" s="282">
        <f>VLOOKUP($B11,'Core Indicators'!$C$3:$EU$891,149,FALSE)</f>
        <v>6</v>
      </c>
      <c r="O11" s="283">
        <f>AVERAGE('Country Indicator Data'!K12,'Country Indicator Data'!K17)</f>
        <v>-0.39660640799999997</v>
      </c>
      <c r="P11" s="283">
        <f>AVERAGE('Country Indicator Data'!L12,'Country Indicator Data'!L17)</f>
        <v>5.585</v>
      </c>
      <c r="Q11" s="283">
        <f>AVERAGE('Country Indicator Data'!M12,'Country Indicator Data'!M17)</f>
        <v>30.5</v>
      </c>
      <c r="R11" s="283">
        <f>AVERAGE('Country Indicator Data'!N12,'Country Indicator Data'!N17)</f>
        <v>35</v>
      </c>
    </row>
    <row r="12" spans="1:18" x14ac:dyDescent="0.35">
      <c r="A12" s="280" t="s">
        <v>562</v>
      </c>
      <c r="B12" s="280" t="s">
        <v>563</v>
      </c>
      <c r="C12" s="280" t="s">
        <v>9796</v>
      </c>
      <c r="D12" s="284" t="s">
        <v>9797</v>
      </c>
      <c r="E12" s="282">
        <f>'Country Indicator Data'!P66+'Country Indicator Data'!P104+'Country Indicator Data'!P179</f>
        <v>2325051.2999999998</v>
      </c>
      <c r="F12" s="282">
        <f>VLOOKUP(B12,'Core Indicators'!$C$3:$G$198,5,FALSE)</f>
        <v>209312000</v>
      </c>
      <c r="G12" s="283">
        <f>AVERAGE('Country Indicator Data'!C66,'Country Indicator Data'!C104,'Country Indicator Data'!C179)</f>
        <v>0.53738601793333329</v>
      </c>
      <c r="H12" s="283">
        <f>AVERAGE('Country Indicator Data'!D66,'Country Indicator Data'!D104,'Country Indicator Data'!D179)</f>
        <v>3.5</v>
      </c>
      <c r="I12" s="283">
        <f>AVERAGE('Country Indicator Data'!E66,'Country Indicator Data'!E104,'Country Indicator Data'!E179)</f>
        <v>0.1178</v>
      </c>
      <c r="J12" s="283">
        <f>AVERAGE('Country Indicator Data'!F66,'Country Indicator Data'!F104,'Country Indicator Data'!F179)</f>
        <v>3.75</v>
      </c>
      <c r="K12" s="283">
        <f>AVERAGE('Country Indicator Data'!G66,'Country Indicator Data'!G104,'Country Indicator Data'!G179)</f>
        <v>0.52623597955000001</v>
      </c>
      <c r="L12" s="283">
        <f>AVERAGE('Country Indicator Data'!H66,'Country Indicator Data'!H104,'Country Indicator Data'!H179)</f>
        <v>37.533333333333331</v>
      </c>
      <c r="M12" s="283">
        <f>AVERAGE('Country Indicator Data'!I66,'Country Indicator Data'!I104,'Country Indicator Data'!I179)</f>
        <v>4.666666666666667</v>
      </c>
      <c r="N12" s="282">
        <f>VLOOKUP($B12,'Core Indicators'!$C$3:$EU$891,149,FALSE)</f>
        <v>9523</v>
      </c>
      <c r="O12" s="283">
        <f>AVERAGE('Country Indicator Data'!K66,'Country Indicator Data'!K104,'Country Indicator Data'!K179)</f>
        <v>-1.0774211983333333</v>
      </c>
      <c r="P12" s="283">
        <f>AVERAGE('Country Indicator Data'!L66,'Country Indicator Data'!L104,'Country Indicator Data'!L179)</f>
        <v>3.7766666666666668</v>
      </c>
      <c r="Q12" s="283">
        <f>AVERAGE('Country Indicator Data'!M66,'Country Indicator Data'!M104,'Country Indicator Data'!M179)</f>
        <v>26.666666666666668</v>
      </c>
      <c r="R12" s="283">
        <f>AVERAGE('Country Indicator Data'!N66,'Country Indicator Data'!N104,'Country Indicator Data'!N179)</f>
        <v>26.333333333333332</v>
      </c>
    </row>
    <row r="13" spans="1:18" x14ac:dyDescent="0.35">
      <c r="A13" s="280" t="s">
        <v>877</v>
      </c>
      <c r="B13" s="280" t="s">
        <v>878</v>
      </c>
      <c r="C13" s="280" t="s">
        <v>9798</v>
      </c>
      <c r="D13" s="284" t="s">
        <v>9799</v>
      </c>
      <c r="E13" s="282">
        <f>'Country Indicator Data'!P189+'Country Indicator Data'!P199</f>
        <v>953260</v>
      </c>
      <c r="F13" s="282">
        <f>VLOOKUP(B13,'Core Indicators'!$C$3:$G$198,5,FALSE)</f>
        <v>107143000</v>
      </c>
      <c r="G13" s="283">
        <f>AVERAGE('Country Indicator Data'!C189,'Country Indicator Data'!C199)</f>
        <v>0.47417823484999999</v>
      </c>
      <c r="H13" s="283">
        <f>AVERAGE('Country Indicator Data'!D189,'Country Indicator Data'!D199)</f>
        <v>4</v>
      </c>
      <c r="I13" s="283">
        <f>AVERAGE('Country Indicator Data'!E189,'Country Indicator Data'!E199)</f>
        <v>0.59499999999999997</v>
      </c>
      <c r="J13" s="283">
        <f>AVERAGE('Country Indicator Data'!F189,'Country Indicator Data'!F199)</f>
        <v>2.9916666665</v>
      </c>
      <c r="K13" s="283">
        <f>AVERAGE('Country Indicator Data'!G189,'Country Indicator Data'!G199)</f>
        <v>0.42590098114999997</v>
      </c>
      <c r="L13" s="283">
        <f>AVERAGE('Country Indicator Data'!H189,'Country Indicator Data'!H199)</f>
        <v>34.25</v>
      </c>
      <c r="M13" s="283">
        <f>AVERAGE('Country Indicator Data'!I189,'Country Indicator Data'!I199)</f>
        <v>4</v>
      </c>
      <c r="N13" s="282">
        <f>VLOOKUP($B13,'Core Indicators'!$C$3:$EU$891,149,FALSE)</f>
        <v>0</v>
      </c>
      <c r="O13" s="283">
        <f>AVERAGE('Country Indicator Data'!K189,'Country Indicator Data'!K199)</f>
        <v>-1.2637791185</v>
      </c>
      <c r="P13" s="283">
        <f>AVERAGE('Country Indicator Data'!L189,'Country Indicator Data'!L199)</f>
        <v>3.2199999999999998</v>
      </c>
      <c r="Q13" s="283">
        <f>AVERAGE('Country Indicator Data'!M189,'Country Indicator Data'!M199)</f>
        <v>17</v>
      </c>
      <c r="R13" s="283">
        <f>AVERAGE('Country Indicator Data'!N189,'Country Indicator Data'!N199)</f>
        <v>23.5</v>
      </c>
    </row>
    <row r="14" spans="1:18" x14ac:dyDescent="0.35">
      <c r="A14" s="280"/>
      <c r="B14" s="280"/>
      <c r="C14" s="280"/>
      <c r="D14" s="284"/>
    </row>
    <row r="15" spans="1:18" x14ac:dyDescent="0.35">
      <c r="A15" s="280"/>
      <c r="B15" s="280"/>
      <c r="C15" s="280"/>
      <c r="D15" s="284"/>
    </row>
    <row r="16" spans="1:18" x14ac:dyDescent="0.35">
      <c r="A16" s="280"/>
      <c r="B16" s="280"/>
      <c r="C16" s="280"/>
      <c r="D16" s="284"/>
    </row>
    <row r="17" spans="1:4" x14ac:dyDescent="0.35">
      <c r="A17" s="280"/>
      <c r="B17" s="280"/>
      <c r="C17" s="280"/>
      <c r="D17" s="284"/>
    </row>
    <row r="18" spans="1:4" x14ac:dyDescent="0.35">
      <c r="A18" s="280"/>
      <c r="B18" s="280"/>
      <c r="C18" s="280"/>
      <c r="D18" s="284"/>
    </row>
    <row r="19" spans="1:4" x14ac:dyDescent="0.35">
      <c r="A19" s="280"/>
      <c r="B19" s="280"/>
      <c r="C19" s="280"/>
      <c r="D19" s="284"/>
    </row>
    <row r="20" spans="1:4" x14ac:dyDescent="0.35">
      <c r="A20" s="280"/>
      <c r="B20" s="280"/>
      <c r="C20" s="280"/>
      <c r="D20" s="284"/>
    </row>
    <row r="21" spans="1:4" x14ac:dyDescent="0.35">
      <c r="A21" s="280"/>
      <c r="B21" s="280"/>
      <c r="C21" s="280"/>
      <c r="D21" s="284"/>
    </row>
    <row r="22" spans="1:4" x14ac:dyDescent="0.35">
      <c r="A22" s="280"/>
      <c r="B22" s="280"/>
      <c r="C22" s="280"/>
      <c r="D22" s="284"/>
    </row>
    <row r="23" spans="1:4" x14ac:dyDescent="0.35">
      <c r="A23" s="280"/>
      <c r="B23" s="280"/>
      <c r="C23" s="280"/>
      <c r="D23" s="284"/>
    </row>
    <row r="24" spans="1:4" x14ac:dyDescent="0.35">
      <c r="A24" s="280"/>
      <c r="B24" s="280"/>
      <c r="C24" s="280"/>
      <c r="D24" s="284"/>
    </row>
    <row r="25" spans="1:4" x14ac:dyDescent="0.35">
      <c r="A25" s="280"/>
      <c r="B25" s="280"/>
      <c r="C25" s="280"/>
      <c r="D25" s="284"/>
    </row>
    <row r="26" spans="1:4" x14ac:dyDescent="0.35">
      <c r="A26" s="280"/>
      <c r="B26" s="280"/>
      <c r="C26" s="280"/>
      <c r="D26" s="284"/>
    </row>
  </sheetData>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617283"/>
  </sheetPr>
  <dimension ref="A1:AN163"/>
  <sheetViews>
    <sheetView topLeftCell="P1" workbookViewId="0">
      <selection activeCell="A250" sqref="A250:AN300"/>
    </sheetView>
  </sheetViews>
  <sheetFormatPr defaultColWidth="8.453125" defaultRowHeight="14.5" x14ac:dyDescent="0.35"/>
  <cols>
    <col min="1" max="1" width="14.453125" customWidth="1"/>
    <col min="2" max="2" width="7" customWidth="1"/>
  </cols>
  <sheetData>
    <row r="1" spans="1:40" x14ac:dyDescent="0.35">
      <c r="A1" s="315"/>
      <c r="B1" s="316"/>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row>
    <row r="2" spans="1:40" ht="147" customHeight="1" x14ac:dyDescent="0.35">
      <c r="A2" s="234" t="s">
        <v>9800</v>
      </c>
      <c r="B2" s="235" t="s">
        <v>9414</v>
      </c>
      <c r="C2" s="235" t="s">
        <v>9418</v>
      </c>
      <c r="D2" s="143" t="s">
        <v>9280</v>
      </c>
      <c r="E2" s="111" t="s">
        <v>9301</v>
      </c>
      <c r="F2" s="111" t="s">
        <v>9305</v>
      </c>
      <c r="G2" s="112" t="s">
        <v>9296</v>
      </c>
      <c r="H2" s="113" t="s">
        <v>663</v>
      </c>
      <c r="I2" s="111" t="s">
        <v>413</v>
      </c>
      <c r="J2" s="111" t="s">
        <v>9315</v>
      </c>
      <c r="K2" s="114" t="s">
        <v>9316</v>
      </c>
      <c r="L2" s="112" t="s">
        <v>9297</v>
      </c>
      <c r="M2" s="115" t="s">
        <v>9283</v>
      </c>
      <c r="N2" s="116" t="s">
        <v>9801</v>
      </c>
      <c r="O2" s="116" t="s">
        <v>9802</v>
      </c>
      <c r="P2" s="116" t="s">
        <v>9803</v>
      </c>
      <c r="Q2" s="116" t="s">
        <v>9804</v>
      </c>
      <c r="R2" s="116" t="s">
        <v>9805</v>
      </c>
      <c r="S2" s="115" t="s">
        <v>9286</v>
      </c>
      <c r="T2" s="117" t="s">
        <v>9287</v>
      </c>
      <c r="U2" s="118" t="s">
        <v>9339</v>
      </c>
      <c r="V2" s="119" t="s">
        <v>9340</v>
      </c>
      <c r="W2" s="119" t="s">
        <v>9341</v>
      </c>
      <c r="X2" s="118" t="s">
        <v>9342</v>
      </c>
      <c r="Y2" s="118" t="s">
        <v>9347</v>
      </c>
      <c r="Z2" s="117" t="s">
        <v>9288</v>
      </c>
      <c r="AA2" s="119" t="s">
        <v>9349</v>
      </c>
      <c r="AB2" s="120" t="s">
        <v>9806</v>
      </c>
      <c r="AC2" s="119" t="s">
        <v>1190</v>
      </c>
      <c r="AD2" s="119" t="s">
        <v>1202</v>
      </c>
      <c r="AE2" s="119" t="s">
        <v>1192</v>
      </c>
      <c r="AF2" s="119" t="s">
        <v>1204</v>
      </c>
      <c r="AG2" s="119" t="s">
        <v>9350</v>
      </c>
      <c r="AH2" s="119" t="s">
        <v>1187</v>
      </c>
      <c r="AI2" s="119" t="s">
        <v>1200</v>
      </c>
      <c r="AJ2" s="119" t="s">
        <v>9351</v>
      </c>
      <c r="AK2" s="119" t="s">
        <v>1194</v>
      </c>
      <c r="AL2" s="119" t="s">
        <v>9352</v>
      </c>
      <c r="AM2" s="119" t="s">
        <v>1196</v>
      </c>
      <c r="AN2" s="119" t="s">
        <v>9353</v>
      </c>
    </row>
    <row r="3" spans="1:40" x14ac:dyDescent="0.35">
      <c r="A3" s="236" t="str">
        <f>Lists!C:C</f>
        <v>AFG001</v>
      </c>
      <c r="B3" s="190">
        <f t="shared" ref="B3:B34" si="0">IF(OR(M3="x",D3="x"),"x",ROUND((5-GEOMEAN(((5-D3)/5*4+1),((5-M3)/5*4+1),((5-M3)/5*4+1)))/4*3.5+S3*0.3,1))</f>
        <v>2.2000000000000002</v>
      </c>
      <c r="C3" s="191">
        <f t="shared" ref="C3:C34" si="1">COUNTIF(E3:F3,"x")+COUNTIF(H3:I3,"x")+COUNTIF(J3:J3,"x")+COUNTIF(M3,"x")+COUNTIF(U3:W3,"x")+COUNTIF(Y3:AB3,"x")</f>
        <v>0</v>
      </c>
      <c r="D3" s="237">
        <f t="shared" ref="D3:D34" si="2">IF(OR(L3="x",G3="x"),"x",ROUND((5-GEOMEAN(((5-L3)/5*4+1),((5-L3)/5*4+1),((5-G3)/5*4+1)))/4*5,1))</f>
        <v>1.7</v>
      </c>
      <c r="E3" s="236">
        <f>'Core Indicators'!R3</f>
        <v>1</v>
      </c>
      <c r="F3" s="236">
        <f>'Core Indicators'!Z3</f>
        <v>1</v>
      </c>
      <c r="G3" s="191">
        <f t="shared" ref="G3:G34" si="3">IF(AND(F3="x",E3="x"),"x",IF(OR(F3="x",E3="x"),AVERAGE(E3,F3),ROUND((10-GEOMEAN(((10-E3)/10*9+1),((10-F3)/10*9+1)))/9*10,1)))</f>
        <v>1</v>
      </c>
      <c r="H3" s="236">
        <f>'Core Indicators'!AH3</f>
        <v>2</v>
      </c>
      <c r="I3" s="236">
        <f>'Core Indicators'!AP3</f>
        <v>2</v>
      </c>
      <c r="J3" s="236">
        <f>'Core Indicators'!BN3</f>
        <v>2</v>
      </c>
      <c r="K3" s="236">
        <f t="shared" ref="K3:K34" si="4">IF(AND(J3="x",I3="x"),"x",IF(OR(J3="x",I3="x"),AVERAGE(I3,J3),ROUND((10-GEOMEAN(((10-I3)/10*9+1),((10-J3)/10*9+1)))/9*10,1)))</f>
        <v>2</v>
      </c>
      <c r="L3" s="190">
        <f t="shared" ref="L3:L34" si="5">IF(AND(H3="x",K3="x"),"x",IF(OR(H3="x",K3="x"),AVERAGE(H3,K3),ROUND((10-GEOMEAN(((10-H3)/10*9+1),((10-K3)/10*9+1)))/9*10,1)))</f>
        <v>2</v>
      </c>
      <c r="M3" s="237">
        <f t="shared" ref="M3:M34" si="6">IF(N3="x","x",AVERAGE(N3:R3))</f>
        <v>3</v>
      </c>
      <c r="N3" s="238">
        <f>'Core Indicators'!DJ3</f>
        <v>3</v>
      </c>
      <c r="O3" s="238">
        <f>'Core Indicators'!DR3</f>
        <v>3</v>
      </c>
      <c r="P3" s="238">
        <f>'Core Indicators'!DZ3</f>
        <v>3</v>
      </c>
      <c r="Q3" s="238">
        <f>'Core Indicators'!EH3</f>
        <v>3</v>
      </c>
      <c r="R3" s="238">
        <f>'Core Indicators'!EP3</f>
        <v>3</v>
      </c>
      <c r="S3" s="191">
        <f t="shared" ref="S3:S34" si="7">IF(OR(Z3="x",T3="x"),T3,ROUND((10-GEOMEAN(((10-T3)/10*9+1),((10-Z3)/10*9+1)))/9*10,1))</f>
        <v>1.3</v>
      </c>
      <c r="T3" s="191">
        <f t="shared" ref="T3:T34" si="8">AVERAGE(U3,X3,Y3)</f>
        <v>1.1666666666666667</v>
      </c>
      <c r="U3" s="236">
        <v>1</v>
      </c>
      <c r="V3" s="236">
        <v>1</v>
      </c>
      <c r="W3" s="236">
        <f>'Core Indicators'!EX3</f>
        <v>2</v>
      </c>
      <c r="X3" s="191">
        <f t="shared" ref="X3:X34" si="9">AVERAGE(V3:W3)</f>
        <v>1.5</v>
      </c>
      <c r="Y3" s="236">
        <v>1</v>
      </c>
      <c r="Z3" s="191">
        <f t="shared" ref="Z3:Z34" si="10">IF(AND(AA3="x",AB3="x"),"x",AVERAGE(AA3:AB3))</f>
        <v>1.5</v>
      </c>
      <c r="AA3" s="236">
        <f>'Core Indicators'!FF3</f>
        <v>1</v>
      </c>
      <c r="AB3" s="236">
        <f t="shared" ref="AB3:AB34" si="11">IF(AND(AJ3="x",AN3="x",AG3="x"),"x",(AVERAGE(AJ3,AN3,AG3)))</f>
        <v>2</v>
      </c>
      <c r="AC3" s="11">
        <f>'Core Indicators'!GD3</f>
        <v>2</v>
      </c>
      <c r="AD3" s="11">
        <f>'Core Indicators'!GL3</f>
        <v>2</v>
      </c>
      <c r="AE3" s="11">
        <f>'Core Indicators'!GT3</f>
        <v>2</v>
      </c>
      <c r="AF3" s="11">
        <f>'Core Indicators'!HB3</f>
        <v>2</v>
      </c>
      <c r="AG3" s="11">
        <f t="shared" ref="AG3:AG34" si="12">IF(AND(AC3="x",AD3="x",AE3="x",AF3="x"),"x",AVERAGE(AC3:AF3))</f>
        <v>2</v>
      </c>
      <c r="AH3" s="11">
        <f>'Core Indicators'!HJ3</f>
        <v>2</v>
      </c>
      <c r="AI3" s="11">
        <f>'Core Indicators'!HR3</f>
        <v>2</v>
      </c>
      <c r="AJ3" s="11">
        <f t="shared" ref="AJ3:AJ34" si="13">IF(AND(AH3="x",AI3="x"),"x",AVERAGE(AH3:AI3))</f>
        <v>2</v>
      </c>
      <c r="AK3" s="11">
        <f>'Core Indicators'!HZ3</f>
        <v>2</v>
      </c>
      <c r="AL3" s="11">
        <f>'Core Indicators'!IH3</f>
        <v>2</v>
      </c>
      <c r="AM3" s="11">
        <f>'Core Indicators'!IP3</f>
        <v>2</v>
      </c>
      <c r="AN3" s="11">
        <f t="shared" ref="AN3:AN34" si="14">IF(AND(AK3="x",AL3="x",AM3="x"),"x",AVERAGE(AK3:AM3))</f>
        <v>2</v>
      </c>
    </row>
    <row r="4" spans="1:40" x14ac:dyDescent="0.35">
      <c r="A4" s="236" t="str">
        <f>Lists!C:C</f>
        <v>AGO002</v>
      </c>
      <c r="B4" s="190">
        <f t="shared" si="0"/>
        <v>1.3</v>
      </c>
      <c r="C4" s="191">
        <f t="shared" si="1"/>
        <v>0</v>
      </c>
      <c r="D4" s="237">
        <f t="shared" si="2"/>
        <v>1.4</v>
      </c>
      <c r="E4" s="236">
        <f>'Core Indicators'!R4</f>
        <v>1</v>
      </c>
      <c r="F4" s="236">
        <f>'Core Indicators'!Z4</f>
        <v>2</v>
      </c>
      <c r="G4" s="191">
        <f t="shared" si="3"/>
        <v>1.5</v>
      </c>
      <c r="H4" s="236">
        <f>'Core Indicators'!AH4</f>
        <v>1</v>
      </c>
      <c r="I4" s="236">
        <f>'Core Indicators'!AP4</f>
        <v>2</v>
      </c>
      <c r="J4" s="236">
        <f>'Core Indicators'!BN4</f>
        <v>1</v>
      </c>
      <c r="K4" s="236">
        <f t="shared" si="4"/>
        <v>1.5</v>
      </c>
      <c r="L4" s="190">
        <f t="shared" si="5"/>
        <v>1.3</v>
      </c>
      <c r="M4" s="237">
        <f t="shared" si="6"/>
        <v>1.2</v>
      </c>
      <c r="N4" s="238">
        <f>'Core Indicators'!DJ4</f>
        <v>2</v>
      </c>
      <c r="O4" s="238">
        <f>'Core Indicators'!DR4</f>
        <v>1</v>
      </c>
      <c r="P4" s="238">
        <f>'Core Indicators'!DZ4</f>
        <v>1</v>
      </c>
      <c r="Q4" s="238">
        <f>'Core Indicators'!EH4</f>
        <v>1</v>
      </c>
      <c r="R4" s="238">
        <f>'Core Indicators'!EP4</f>
        <v>1</v>
      </c>
      <c r="S4" s="191">
        <f t="shared" si="7"/>
        <v>1.5</v>
      </c>
      <c r="T4" s="191">
        <f t="shared" si="8"/>
        <v>1</v>
      </c>
      <c r="U4" s="236">
        <v>1</v>
      </c>
      <c r="V4" s="236">
        <v>1</v>
      </c>
      <c r="W4" s="236">
        <f>'Core Indicators'!EX4</f>
        <v>1</v>
      </c>
      <c r="X4" s="191">
        <f t="shared" si="9"/>
        <v>1</v>
      </c>
      <c r="Y4" s="236">
        <v>1</v>
      </c>
      <c r="Z4" s="191">
        <f t="shared" si="10"/>
        <v>2</v>
      </c>
      <c r="AA4" s="236">
        <f>'Core Indicators'!FF4</f>
        <v>2</v>
      </c>
      <c r="AB4" s="236">
        <f t="shared" si="11"/>
        <v>2</v>
      </c>
      <c r="AC4" s="11">
        <f>'Core Indicators'!GD4</f>
        <v>2</v>
      </c>
      <c r="AD4" s="11">
        <f>'Core Indicators'!GL4</f>
        <v>2</v>
      </c>
      <c r="AE4" s="11">
        <f>'Core Indicators'!GT4</f>
        <v>2</v>
      </c>
      <c r="AF4" s="11">
        <f>'Core Indicators'!HB4</f>
        <v>2</v>
      </c>
      <c r="AG4" s="11">
        <f t="shared" si="12"/>
        <v>2</v>
      </c>
      <c r="AH4" s="11">
        <f>'Core Indicators'!HJ4</f>
        <v>2</v>
      </c>
      <c r="AI4" s="11">
        <f>'Core Indicators'!HR4</f>
        <v>2</v>
      </c>
      <c r="AJ4" s="11">
        <f t="shared" si="13"/>
        <v>2</v>
      </c>
      <c r="AK4" s="11">
        <f>'Core Indicators'!HZ4</f>
        <v>2</v>
      </c>
      <c r="AL4" s="11">
        <f>'Core Indicators'!IH4</f>
        <v>2</v>
      </c>
      <c r="AM4" s="11">
        <f>'Core Indicators'!IP4</f>
        <v>2</v>
      </c>
      <c r="AN4" s="11">
        <f t="shared" si="14"/>
        <v>2</v>
      </c>
    </row>
    <row r="5" spans="1:40" x14ac:dyDescent="0.35">
      <c r="A5" s="236" t="str">
        <f>Lists!C:C</f>
        <v>ARM003</v>
      </c>
      <c r="B5" s="190">
        <f t="shared" si="0"/>
        <v>2.1</v>
      </c>
      <c r="C5" s="191">
        <f t="shared" si="1"/>
        <v>0</v>
      </c>
      <c r="D5" s="237">
        <f t="shared" si="2"/>
        <v>1.2</v>
      </c>
      <c r="E5" s="236">
        <f>'Core Indicators'!R5</f>
        <v>1</v>
      </c>
      <c r="F5" s="236">
        <f>'Core Indicators'!Z5</f>
        <v>1</v>
      </c>
      <c r="G5" s="191">
        <f t="shared" si="3"/>
        <v>1</v>
      </c>
      <c r="H5" s="236">
        <f>'Core Indicators'!AH5</f>
        <v>1</v>
      </c>
      <c r="I5" s="236">
        <f>'Core Indicators'!AP5</f>
        <v>1</v>
      </c>
      <c r="J5" s="236">
        <f>'Core Indicators'!BN5</f>
        <v>2</v>
      </c>
      <c r="K5" s="236">
        <f t="shared" si="4"/>
        <v>1.5</v>
      </c>
      <c r="L5" s="190">
        <f t="shared" si="5"/>
        <v>1.3</v>
      </c>
      <c r="M5" s="237">
        <f t="shared" si="6"/>
        <v>2.6</v>
      </c>
      <c r="N5" s="238">
        <f>'Core Indicators'!DJ5</f>
        <v>2</v>
      </c>
      <c r="O5" s="238">
        <f>'Core Indicators'!DR5</f>
        <v>2</v>
      </c>
      <c r="P5" s="238">
        <f>'Core Indicators'!DZ5</f>
        <v>3</v>
      </c>
      <c r="Q5" s="238">
        <f>'Core Indicators'!EH5</f>
        <v>3</v>
      </c>
      <c r="R5" s="238">
        <f>'Core Indicators'!EP5</f>
        <v>3</v>
      </c>
      <c r="S5" s="191">
        <f t="shared" si="7"/>
        <v>1.9</v>
      </c>
      <c r="T5" s="191">
        <f t="shared" si="8"/>
        <v>1.1666666666666667</v>
      </c>
      <c r="U5" s="236">
        <v>1</v>
      </c>
      <c r="V5" s="236">
        <v>1</v>
      </c>
      <c r="W5" s="236">
        <f>'Core Indicators'!EX5</f>
        <v>2</v>
      </c>
      <c r="X5" s="191">
        <f t="shared" si="9"/>
        <v>1.5</v>
      </c>
      <c r="Y5" s="236">
        <v>1</v>
      </c>
      <c r="Z5" s="191">
        <f t="shared" si="10"/>
        <v>2.5</v>
      </c>
      <c r="AA5" s="236">
        <f>'Core Indicators'!FF5</f>
        <v>3</v>
      </c>
      <c r="AB5" s="236">
        <f t="shared" si="11"/>
        <v>2</v>
      </c>
      <c r="AC5" s="11">
        <f>'Core Indicators'!GD5</f>
        <v>2</v>
      </c>
      <c r="AD5" s="11">
        <f>'Core Indicators'!GL5</f>
        <v>2</v>
      </c>
      <c r="AE5" s="11">
        <f>'Core Indicators'!GT5</f>
        <v>2</v>
      </c>
      <c r="AF5" s="11">
        <f>'Core Indicators'!HB5</f>
        <v>2</v>
      </c>
      <c r="AG5" s="11">
        <f t="shared" si="12"/>
        <v>2</v>
      </c>
      <c r="AH5" s="11">
        <f>'Core Indicators'!HJ5</f>
        <v>2</v>
      </c>
      <c r="AI5" s="11">
        <f>'Core Indicators'!HR5</f>
        <v>2</v>
      </c>
      <c r="AJ5" s="11">
        <f t="shared" si="13"/>
        <v>2</v>
      </c>
      <c r="AK5" s="11">
        <f>'Core Indicators'!HZ5</f>
        <v>2</v>
      </c>
      <c r="AL5" s="11">
        <f>'Core Indicators'!IH5</f>
        <v>2</v>
      </c>
      <c r="AM5" s="11">
        <f>'Core Indicators'!IP5</f>
        <v>2</v>
      </c>
      <c r="AN5" s="11">
        <f t="shared" si="14"/>
        <v>2</v>
      </c>
    </row>
    <row r="6" spans="1:40" x14ac:dyDescent="0.35">
      <c r="A6" s="236" t="str">
        <f>Lists!C:C</f>
        <v>BDI001</v>
      </c>
      <c r="B6" s="190">
        <f t="shared" si="0"/>
        <v>1.8</v>
      </c>
      <c r="C6" s="191">
        <f t="shared" si="1"/>
        <v>0</v>
      </c>
      <c r="D6" s="237">
        <f t="shared" si="2"/>
        <v>2</v>
      </c>
      <c r="E6" s="236">
        <f>'Core Indicators'!R6</f>
        <v>2</v>
      </c>
      <c r="F6" s="236">
        <f>'Core Indicators'!Z6</f>
        <v>2</v>
      </c>
      <c r="G6" s="191">
        <f t="shared" si="3"/>
        <v>2</v>
      </c>
      <c r="H6" s="236">
        <f>'Core Indicators'!AH6</f>
        <v>2</v>
      </c>
      <c r="I6" s="236">
        <f>'Core Indicators'!AP6</f>
        <v>2</v>
      </c>
      <c r="J6" s="236">
        <f>'Core Indicators'!BN6</f>
        <v>2</v>
      </c>
      <c r="K6" s="236">
        <f t="shared" si="4"/>
        <v>2</v>
      </c>
      <c r="L6" s="190">
        <f t="shared" si="5"/>
        <v>2</v>
      </c>
      <c r="M6" s="237">
        <f t="shared" si="6"/>
        <v>2</v>
      </c>
      <c r="N6" s="238">
        <f>'Core Indicators'!DJ6</f>
        <v>2</v>
      </c>
      <c r="O6" s="238">
        <f>'Core Indicators'!DR6</f>
        <v>2</v>
      </c>
      <c r="P6" s="238">
        <f>'Core Indicators'!DZ6</f>
        <v>2</v>
      </c>
      <c r="Q6" s="238">
        <f>'Core Indicators'!EH6</f>
        <v>2</v>
      </c>
      <c r="R6" s="238">
        <f>'Core Indicators'!EP6</f>
        <v>2</v>
      </c>
      <c r="S6" s="191">
        <f t="shared" si="7"/>
        <v>1.3</v>
      </c>
      <c r="T6" s="191">
        <f t="shared" si="8"/>
        <v>1.1666666666666667</v>
      </c>
      <c r="U6" s="236">
        <v>1</v>
      </c>
      <c r="V6" s="236">
        <v>1</v>
      </c>
      <c r="W6" s="236">
        <f>'Core Indicators'!EX6</f>
        <v>2</v>
      </c>
      <c r="X6" s="191">
        <f t="shared" si="9"/>
        <v>1.5</v>
      </c>
      <c r="Y6" s="236">
        <v>1</v>
      </c>
      <c r="Z6" s="191">
        <f t="shared" si="10"/>
        <v>1.5</v>
      </c>
      <c r="AA6" s="236">
        <f>'Core Indicators'!FF6</f>
        <v>1</v>
      </c>
      <c r="AB6" s="236">
        <f t="shared" si="11"/>
        <v>2</v>
      </c>
      <c r="AC6" s="11">
        <f>'Core Indicators'!GD6</f>
        <v>2</v>
      </c>
      <c r="AD6" s="11">
        <f>'Core Indicators'!GL6</f>
        <v>2</v>
      </c>
      <c r="AE6" s="11">
        <f>'Core Indicators'!GT6</f>
        <v>2</v>
      </c>
      <c r="AF6" s="11">
        <f>'Core Indicators'!HB6</f>
        <v>2</v>
      </c>
      <c r="AG6" s="11">
        <f t="shared" si="12"/>
        <v>2</v>
      </c>
      <c r="AH6" s="11">
        <f>'Core Indicators'!HJ6</f>
        <v>2</v>
      </c>
      <c r="AI6" s="11">
        <f>'Core Indicators'!HR6</f>
        <v>2</v>
      </c>
      <c r="AJ6" s="11">
        <f t="shared" si="13"/>
        <v>2</v>
      </c>
      <c r="AK6" s="11">
        <f>'Core Indicators'!HZ6</f>
        <v>2</v>
      </c>
      <c r="AL6" s="11">
        <f>'Core Indicators'!IH6</f>
        <v>2</v>
      </c>
      <c r="AM6" s="11">
        <f>'Core Indicators'!IP6</f>
        <v>2</v>
      </c>
      <c r="AN6" s="11">
        <f t="shared" si="14"/>
        <v>2</v>
      </c>
    </row>
    <row r="7" spans="1:40" x14ac:dyDescent="0.35">
      <c r="A7" s="236" t="str">
        <f>Lists!C:C</f>
        <v>BEN002</v>
      </c>
      <c r="B7" s="190">
        <f t="shared" si="0"/>
        <v>1.1000000000000001</v>
      </c>
      <c r="C7" s="191">
        <f t="shared" si="1"/>
        <v>0</v>
      </c>
      <c r="D7" s="237">
        <f t="shared" si="2"/>
        <v>1.2</v>
      </c>
      <c r="E7" s="236">
        <f>'Core Indicators'!R7</f>
        <v>2</v>
      </c>
      <c r="F7" s="236">
        <f>'Core Indicators'!Z7</f>
        <v>1</v>
      </c>
      <c r="G7" s="191">
        <f t="shared" si="3"/>
        <v>1.5</v>
      </c>
      <c r="H7" s="236">
        <f>'Core Indicators'!AH7</f>
        <v>1</v>
      </c>
      <c r="I7" s="236">
        <f>'Core Indicators'!AP7</f>
        <v>1</v>
      </c>
      <c r="J7" s="236">
        <f>'Core Indicators'!BN7</f>
        <v>1</v>
      </c>
      <c r="K7" s="236">
        <f t="shared" si="4"/>
        <v>1</v>
      </c>
      <c r="L7" s="190">
        <f t="shared" si="5"/>
        <v>1</v>
      </c>
      <c r="M7" s="237">
        <f t="shared" si="6"/>
        <v>1</v>
      </c>
      <c r="N7" s="238">
        <f>'Core Indicators'!DJ7</f>
        <v>1</v>
      </c>
      <c r="O7" s="238">
        <f>'Core Indicators'!DR7</f>
        <v>1</v>
      </c>
      <c r="P7" s="238">
        <f>'Core Indicators'!DZ7</f>
        <v>1</v>
      </c>
      <c r="Q7" s="238">
        <f>'Core Indicators'!EH7</f>
        <v>1</v>
      </c>
      <c r="R7" s="238">
        <f>'Core Indicators'!EP7</f>
        <v>1</v>
      </c>
      <c r="S7" s="191">
        <f t="shared" si="7"/>
        <v>1.3</v>
      </c>
      <c r="T7" s="191">
        <f t="shared" si="8"/>
        <v>1</v>
      </c>
      <c r="U7" s="236">
        <v>1</v>
      </c>
      <c r="V7" s="236">
        <v>1</v>
      </c>
      <c r="W7" s="236">
        <f>'Core Indicators'!EX7</f>
        <v>1</v>
      </c>
      <c r="X7" s="191">
        <f t="shared" si="9"/>
        <v>1</v>
      </c>
      <c r="Y7" s="236">
        <v>1</v>
      </c>
      <c r="Z7" s="191">
        <f t="shared" si="10"/>
        <v>1.5</v>
      </c>
      <c r="AA7" s="236">
        <f>'Core Indicators'!FF7</f>
        <v>1</v>
      </c>
      <c r="AB7" s="236">
        <f t="shared" si="11"/>
        <v>2</v>
      </c>
      <c r="AC7" s="11">
        <f>'Core Indicators'!GD7</f>
        <v>2</v>
      </c>
      <c r="AD7" s="11">
        <f>'Core Indicators'!GL7</f>
        <v>2</v>
      </c>
      <c r="AE7" s="11">
        <f>'Core Indicators'!GT7</f>
        <v>2</v>
      </c>
      <c r="AF7" s="11">
        <f>'Core Indicators'!HB7</f>
        <v>2</v>
      </c>
      <c r="AG7" s="11">
        <f t="shared" si="12"/>
        <v>2</v>
      </c>
      <c r="AH7" s="11">
        <f>'Core Indicators'!HJ7</f>
        <v>2</v>
      </c>
      <c r="AI7" s="11">
        <f>'Core Indicators'!HR7</f>
        <v>2</v>
      </c>
      <c r="AJ7" s="11">
        <f t="shared" si="13"/>
        <v>2</v>
      </c>
      <c r="AK7" s="11">
        <f>'Core Indicators'!HZ7</f>
        <v>2</v>
      </c>
      <c r="AL7" s="11">
        <f>'Core Indicators'!IH7</f>
        <v>2</v>
      </c>
      <c r="AM7" s="11">
        <f>'Core Indicators'!IP7</f>
        <v>2</v>
      </c>
      <c r="AN7" s="11">
        <f t="shared" si="14"/>
        <v>2</v>
      </c>
    </row>
    <row r="8" spans="1:40" x14ac:dyDescent="0.35">
      <c r="A8" s="236" t="str">
        <f>Lists!C:C</f>
        <v>BFA002</v>
      </c>
      <c r="B8" s="190">
        <f t="shared" si="0"/>
        <v>1.7</v>
      </c>
      <c r="C8" s="191">
        <f t="shared" si="1"/>
        <v>0</v>
      </c>
      <c r="D8" s="237">
        <f t="shared" si="2"/>
        <v>1.5</v>
      </c>
      <c r="E8" s="236">
        <f>'Core Indicators'!R8</f>
        <v>1</v>
      </c>
      <c r="F8" s="236">
        <f>'Core Indicators'!Z8</f>
        <v>2</v>
      </c>
      <c r="G8" s="191">
        <f t="shared" si="3"/>
        <v>1.5</v>
      </c>
      <c r="H8" s="236">
        <f>'Core Indicators'!AH8</f>
        <v>2</v>
      </c>
      <c r="I8" s="236">
        <f>'Core Indicators'!AP8</f>
        <v>1</v>
      </c>
      <c r="J8" s="236">
        <f>'Core Indicators'!BN8</f>
        <v>1</v>
      </c>
      <c r="K8" s="236">
        <f t="shared" si="4"/>
        <v>1</v>
      </c>
      <c r="L8" s="190">
        <f t="shared" si="5"/>
        <v>1.5</v>
      </c>
      <c r="M8" s="237">
        <f t="shared" si="6"/>
        <v>2</v>
      </c>
      <c r="N8" s="238">
        <f>'Core Indicators'!DJ8</f>
        <v>2</v>
      </c>
      <c r="O8" s="238">
        <f>'Core Indicators'!DR8</f>
        <v>2</v>
      </c>
      <c r="P8" s="238">
        <f>'Core Indicators'!DZ8</f>
        <v>2</v>
      </c>
      <c r="Q8" s="238">
        <f>'Core Indicators'!EH8</f>
        <v>2</v>
      </c>
      <c r="R8" s="238">
        <f>'Core Indicators'!EP8</f>
        <v>2</v>
      </c>
      <c r="S8" s="191">
        <f t="shared" si="7"/>
        <v>1.5</v>
      </c>
      <c r="T8" s="191">
        <f t="shared" si="8"/>
        <v>1</v>
      </c>
      <c r="U8" s="236">
        <v>1</v>
      </c>
      <c r="V8" s="236">
        <v>1</v>
      </c>
      <c r="W8" s="236">
        <f>'Core Indicators'!EX8</f>
        <v>1</v>
      </c>
      <c r="X8" s="191">
        <f t="shared" si="9"/>
        <v>1</v>
      </c>
      <c r="Y8" s="236">
        <v>1</v>
      </c>
      <c r="Z8" s="191">
        <f t="shared" si="10"/>
        <v>2</v>
      </c>
      <c r="AA8" s="236">
        <f>'Core Indicators'!FF8</f>
        <v>2</v>
      </c>
      <c r="AB8" s="236">
        <f t="shared" si="11"/>
        <v>2</v>
      </c>
      <c r="AC8" s="11">
        <f>'Core Indicators'!GD8</f>
        <v>2</v>
      </c>
      <c r="AD8" s="11">
        <f>'Core Indicators'!GL8</f>
        <v>2</v>
      </c>
      <c r="AE8" s="11">
        <f>'Core Indicators'!GT8</f>
        <v>2</v>
      </c>
      <c r="AF8" s="11">
        <f>'Core Indicators'!HB8</f>
        <v>2</v>
      </c>
      <c r="AG8" s="11">
        <f t="shared" si="12"/>
        <v>2</v>
      </c>
      <c r="AH8" s="11">
        <f>'Core Indicators'!HJ8</f>
        <v>2</v>
      </c>
      <c r="AI8" s="11">
        <f>'Core Indicators'!HR8</f>
        <v>2</v>
      </c>
      <c r="AJ8" s="11">
        <f t="shared" si="13"/>
        <v>2</v>
      </c>
      <c r="AK8" s="11">
        <f>'Core Indicators'!HZ8</f>
        <v>2</v>
      </c>
      <c r="AL8" s="11">
        <f>'Core Indicators'!IH8</f>
        <v>2</v>
      </c>
      <c r="AM8" s="11">
        <f>'Core Indicators'!IP8</f>
        <v>2</v>
      </c>
      <c r="AN8" s="11">
        <f t="shared" si="14"/>
        <v>2</v>
      </c>
    </row>
    <row r="9" spans="1:40" x14ac:dyDescent="0.35">
      <c r="A9" s="236" t="str">
        <f>Lists!C:C</f>
        <v>BGD001</v>
      </c>
      <c r="B9" s="190">
        <f t="shared" si="0"/>
        <v>1.1000000000000001</v>
      </c>
      <c r="C9" s="191">
        <f t="shared" si="1"/>
        <v>0</v>
      </c>
      <c r="D9" s="237">
        <f t="shared" si="2"/>
        <v>1.2</v>
      </c>
      <c r="E9" s="236">
        <f>'Core Indicators'!R9</f>
        <v>1</v>
      </c>
      <c r="F9" s="236">
        <f>'Core Indicators'!Z9</f>
        <v>1</v>
      </c>
      <c r="G9" s="191">
        <f t="shared" si="3"/>
        <v>1</v>
      </c>
      <c r="H9" s="236">
        <f>'Core Indicators'!AH9</f>
        <v>1</v>
      </c>
      <c r="I9" s="236">
        <f>'Core Indicators'!AP9</f>
        <v>2</v>
      </c>
      <c r="J9" s="236">
        <f>'Core Indicators'!BN9</f>
        <v>1</v>
      </c>
      <c r="K9" s="236">
        <f t="shared" si="4"/>
        <v>1.5</v>
      </c>
      <c r="L9" s="190">
        <f t="shared" si="5"/>
        <v>1.3</v>
      </c>
      <c r="M9" s="237">
        <f t="shared" si="6"/>
        <v>1</v>
      </c>
      <c r="N9" s="238">
        <f>'Core Indicators'!DJ9</f>
        <v>1</v>
      </c>
      <c r="O9" s="238">
        <f>'Core Indicators'!DR9</f>
        <v>1</v>
      </c>
      <c r="P9" s="238">
        <f>'Core Indicators'!DZ9</f>
        <v>1</v>
      </c>
      <c r="Q9" s="238">
        <f>'Core Indicators'!EH9</f>
        <v>1</v>
      </c>
      <c r="R9" s="238">
        <f>'Core Indicators'!EP9</f>
        <v>1</v>
      </c>
      <c r="S9" s="191">
        <f t="shared" si="7"/>
        <v>1.3</v>
      </c>
      <c r="T9" s="191">
        <f t="shared" si="8"/>
        <v>1</v>
      </c>
      <c r="U9" s="236">
        <v>1</v>
      </c>
      <c r="V9" s="236">
        <v>1</v>
      </c>
      <c r="W9" s="236">
        <f>'Core Indicators'!EX9</f>
        <v>1</v>
      </c>
      <c r="X9" s="191">
        <f t="shared" si="9"/>
        <v>1</v>
      </c>
      <c r="Y9" s="236">
        <v>1</v>
      </c>
      <c r="Z9" s="191">
        <f t="shared" si="10"/>
        <v>1.5</v>
      </c>
      <c r="AA9" s="236">
        <f>'Core Indicators'!FF9</f>
        <v>1</v>
      </c>
      <c r="AB9" s="236">
        <f t="shared" si="11"/>
        <v>2</v>
      </c>
      <c r="AC9" s="11">
        <f>'Core Indicators'!GD9</f>
        <v>2</v>
      </c>
      <c r="AD9" s="11">
        <f>'Core Indicators'!GL9</f>
        <v>2</v>
      </c>
      <c r="AE9" s="11">
        <f>'Core Indicators'!GT9</f>
        <v>2</v>
      </c>
      <c r="AF9" s="11">
        <f>'Core Indicators'!HB9</f>
        <v>2</v>
      </c>
      <c r="AG9" s="11">
        <f t="shared" si="12"/>
        <v>2</v>
      </c>
      <c r="AH9" s="11">
        <f>'Core Indicators'!HJ9</f>
        <v>2</v>
      </c>
      <c r="AI9" s="11">
        <f>'Core Indicators'!HR9</f>
        <v>2</v>
      </c>
      <c r="AJ9" s="11">
        <f t="shared" si="13"/>
        <v>2</v>
      </c>
      <c r="AK9" s="11">
        <f>'Core Indicators'!HZ9</f>
        <v>2</v>
      </c>
      <c r="AL9" s="11">
        <f>'Core Indicators'!IH9</f>
        <v>2</v>
      </c>
      <c r="AM9" s="11">
        <f>'Core Indicators'!IP9</f>
        <v>2</v>
      </c>
      <c r="AN9" s="11">
        <f t="shared" si="14"/>
        <v>2</v>
      </c>
    </row>
    <row r="10" spans="1:40" x14ac:dyDescent="0.35">
      <c r="A10" s="236" t="str">
        <f>Lists!C:C</f>
        <v>BGD002</v>
      </c>
      <c r="B10" s="190">
        <f t="shared" si="0"/>
        <v>1.2</v>
      </c>
      <c r="C10" s="191">
        <f t="shared" si="1"/>
        <v>0</v>
      </c>
      <c r="D10" s="237">
        <f t="shared" si="2"/>
        <v>1</v>
      </c>
      <c r="E10" s="236">
        <f>'Core Indicators'!R10</f>
        <v>1</v>
      </c>
      <c r="F10" s="236">
        <f>'Core Indicators'!Z10</f>
        <v>1</v>
      </c>
      <c r="G10" s="191">
        <f t="shared" si="3"/>
        <v>1</v>
      </c>
      <c r="H10" s="236">
        <f>'Core Indicators'!AH10</f>
        <v>1</v>
      </c>
      <c r="I10" s="236">
        <f>'Core Indicators'!AP10</f>
        <v>1</v>
      </c>
      <c r="J10" s="236">
        <f>'Core Indicators'!BN10</f>
        <v>1</v>
      </c>
      <c r="K10" s="236">
        <f t="shared" si="4"/>
        <v>1</v>
      </c>
      <c r="L10" s="190">
        <f t="shared" si="5"/>
        <v>1</v>
      </c>
      <c r="M10" s="237">
        <f t="shared" si="6"/>
        <v>1.2</v>
      </c>
      <c r="N10" s="238">
        <f>'Core Indicators'!DJ10</f>
        <v>1</v>
      </c>
      <c r="O10" s="238">
        <f>'Core Indicators'!DR10</f>
        <v>1</v>
      </c>
      <c r="P10" s="238">
        <f>'Core Indicators'!DZ10</f>
        <v>1</v>
      </c>
      <c r="Q10" s="238">
        <f>'Core Indicators'!EH10</f>
        <v>1</v>
      </c>
      <c r="R10" s="238">
        <f>'Core Indicators'!EP10</f>
        <v>2</v>
      </c>
      <c r="S10" s="191">
        <f t="shared" si="7"/>
        <v>1.3</v>
      </c>
      <c r="T10" s="191">
        <f t="shared" si="8"/>
        <v>1</v>
      </c>
      <c r="U10" s="236">
        <v>1</v>
      </c>
      <c r="V10" s="236">
        <v>1</v>
      </c>
      <c r="W10" s="236">
        <f>'Core Indicators'!EX10</f>
        <v>1</v>
      </c>
      <c r="X10" s="191">
        <f t="shared" si="9"/>
        <v>1</v>
      </c>
      <c r="Y10" s="236">
        <v>1</v>
      </c>
      <c r="Z10" s="191">
        <f t="shared" si="10"/>
        <v>1.5</v>
      </c>
      <c r="AA10" s="236">
        <f>'Core Indicators'!FF10</f>
        <v>1</v>
      </c>
      <c r="AB10" s="236">
        <f t="shared" si="11"/>
        <v>2</v>
      </c>
      <c r="AC10" s="11">
        <f>'Core Indicators'!GD10</f>
        <v>2</v>
      </c>
      <c r="AD10" s="11">
        <f>'Core Indicators'!GL10</f>
        <v>2</v>
      </c>
      <c r="AE10" s="11">
        <f>'Core Indicators'!GT10</f>
        <v>2</v>
      </c>
      <c r="AF10" s="11">
        <f>'Core Indicators'!HB10</f>
        <v>2</v>
      </c>
      <c r="AG10" s="11">
        <f t="shared" si="12"/>
        <v>2</v>
      </c>
      <c r="AH10" s="11">
        <f>'Core Indicators'!HJ10</f>
        <v>2</v>
      </c>
      <c r="AI10" s="11">
        <f>'Core Indicators'!HR10</f>
        <v>2</v>
      </c>
      <c r="AJ10" s="11">
        <f t="shared" si="13"/>
        <v>2</v>
      </c>
      <c r="AK10" s="11">
        <f>'Core Indicators'!HZ10</f>
        <v>2</v>
      </c>
      <c r="AL10" s="11">
        <f>'Core Indicators'!IH10</f>
        <v>2</v>
      </c>
      <c r="AM10" s="11">
        <f>'Core Indicators'!IP10</f>
        <v>2</v>
      </c>
      <c r="AN10" s="11">
        <f t="shared" si="14"/>
        <v>2</v>
      </c>
    </row>
    <row r="11" spans="1:40" x14ac:dyDescent="0.35">
      <c r="A11" s="236" t="str">
        <f>Lists!C:C</f>
        <v>BGD012</v>
      </c>
      <c r="B11" s="190">
        <f t="shared" si="0"/>
        <v>1.1000000000000001</v>
      </c>
      <c r="C11" s="191">
        <f t="shared" si="1"/>
        <v>0</v>
      </c>
      <c r="D11" s="237">
        <f t="shared" si="2"/>
        <v>1</v>
      </c>
      <c r="E11" s="236">
        <f>'Core Indicators'!R11</f>
        <v>1</v>
      </c>
      <c r="F11" s="236">
        <f>'Core Indicators'!Z11</f>
        <v>1</v>
      </c>
      <c r="G11" s="191">
        <f t="shared" si="3"/>
        <v>1</v>
      </c>
      <c r="H11" s="236">
        <f>'Core Indicators'!AH11</f>
        <v>1</v>
      </c>
      <c r="I11" s="236">
        <f>'Core Indicators'!AP11</f>
        <v>1</v>
      </c>
      <c r="J11" s="236">
        <f>'Core Indicators'!BN11</f>
        <v>1</v>
      </c>
      <c r="K11" s="236">
        <f t="shared" si="4"/>
        <v>1</v>
      </c>
      <c r="L11" s="190">
        <f t="shared" si="5"/>
        <v>1</v>
      </c>
      <c r="M11" s="237">
        <f t="shared" si="6"/>
        <v>1</v>
      </c>
      <c r="N11" s="238">
        <f>'Core Indicators'!DJ11</f>
        <v>1</v>
      </c>
      <c r="O11" s="238">
        <f>'Core Indicators'!DR11</f>
        <v>1</v>
      </c>
      <c r="P11" s="238">
        <f>'Core Indicators'!DZ11</f>
        <v>1</v>
      </c>
      <c r="Q11" s="238">
        <f>'Core Indicators'!EH11</f>
        <v>1</v>
      </c>
      <c r="R11" s="238">
        <f>'Core Indicators'!EP11</f>
        <v>1</v>
      </c>
      <c r="S11" s="191">
        <f t="shared" si="7"/>
        <v>1.3</v>
      </c>
      <c r="T11" s="191">
        <f t="shared" si="8"/>
        <v>1</v>
      </c>
      <c r="U11" s="236">
        <v>1</v>
      </c>
      <c r="V11" s="236">
        <v>1</v>
      </c>
      <c r="W11" s="236">
        <f>'Core Indicators'!EX11</f>
        <v>1</v>
      </c>
      <c r="X11" s="191">
        <f t="shared" si="9"/>
        <v>1</v>
      </c>
      <c r="Y11" s="236">
        <v>1</v>
      </c>
      <c r="Z11" s="191">
        <f t="shared" si="10"/>
        <v>1.5</v>
      </c>
      <c r="AA11" s="236">
        <f>'Core Indicators'!FF11</f>
        <v>1</v>
      </c>
      <c r="AB11" s="236">
        <f t="shared" si="11"/>
        <v>2</v>
      </c>
      <c r="AC11" s="11">
        <f>'Core Indicators'!GD11</f>
        <v>2</v>
      </c>
      <c r="AD11" s="11">
        <f>'Core Indicators'!GL11</f>
        <v>2</v>
      </c>
      <c r="AE11" s="11">
        <f>'Core Indicators'!GT11</f>
        <v>2</v>
      </c>
      <c r="AF11" s="11">
        <f>'Core Indicators'!HB11</f>
        <v>2</v>
      </c>
      <c r="AG11" s="11">
        <f t="shared" si="12"/>
        <v>2</v>
      </c>
      <c r="AH11" s="11">
        <f>'Core Indicators'!HJ11</f>
        <v>2</v>
      </c>
      <c r="AI11" s="11">
        <f>'Core Indicators'!HR11</f>
        <v>2</v>
      </c>
      <c r="AJ11" s="11">
        <f t="shared" si="13"/>
        <v>2</v>
      </c>
      <c r="AK11" s="11">
        <f>'Core Indicators'!HZ11</f>
        <v>2</v>
      </c>
      <c r="AL11" s="11">
        <f>'Core Indicators'!IH11</f>
        <v>2</v>
      </c>
      <c r="AM11" s="11">
        <f>'Core Indicators'!IP11</f>
        <v>2</v>
      </c>
      <c r="AN11" s="11">
        <f t="shared" si="14"/>
        <v>2</v>
      </c>
    </row>
    <row r="12" spans="1:40" x14ac:dyDescent="0.35">
      <c r="A12" s="236" t="str">
        <f>Lists!C:C</f>
        <v>BGR002</v>
      </c>
      <c r="B12" s="190">
        <f t="shared" si="0"/>
        <v>1.2</v>
      </c>
      <c r="C12" s="191">
        <f t="shared" si="1"/>
        <v>0</v>
      </c>
      <c r="D12" s="237">
        <f t="shared" si="2"/>
        <v>1.5</v>
      </c>
      <c r="E12" s="236">
        <f>'Core Indicators'!R12</f>
        <v>1</v>
      </c>
      <c r="F12" s="236">
        <f>'Core Indicators'!Z12</f>
        <v>2</v>
      </c>
      <c r="G12" s="191">
        <f t="shared" si="3"/>
        <v>1.5</v>
      </c>
      <c r="H12" s="236">
        <f>'Core Indicators'!AH12</f>
        <v>2</v>
      </c>
      <c r="I12" s="236">
        <f>'Core Indicators'!AP12</f>
        <v>1</v>
      </c>
      <c r="J12" s="236">
        <f>'Core Indicators'!BN12</f>
        <v>1</v>
      </c>
      <c r="K12" s="236">
        <f t="shared" si="4"/>
        <v>1</v>
      </c>
      <c r="L12" s="190">
        <f t="shared" si="5"/>
        <v>1.5</v>
      </c>
      <c r="M12" s="237">
        <f t="shared" si="6"/>
        <v>1</v>
      </c>
      <c r="N12" s="238">
        <f>'Core Indicators'!DJ12</f>
        <v>1</v>
      </c>
      <c r="O12" s="238">
        <f>'Core Indicators'!DR12</f>
        <v>1</v>
      </c>
      <c r="P12" s="238">
        <f>'Core Indicators'!DZ12</f>
        <v>1</v>
      </c>
      <c r="Q12" s="238">
        <f>'Core Indicators'!EH12</f>
        <v>1</v>
      </c>
      <c r="R12" s="238">
        <f>'Core Indicators'!EP12</f>
        <v>1</v>
      </c>
      <c r="S12" s="191">
        <f t="shared" si="7"/>
        <v>1.3</v>
      </c>
      <c r="T12" s="191">
        <f t="shared" si="8"/>
        <v>1</v>
      </c>
      <c r="U12" s="236">
        <v>1</v>
      </c>
      <c r="V12" s="236">
        <v>1</v>
      </c>
      <c r="W12" s="236">
        <f>'Core Indicators'!EX12</f>
        <v>1</v>
      </c>
      <c r="X12" s="191">
        <f t="shared" si="9"/>
        <v>1</v>
      </c>
      <c r="Y12" s="236">
        <v>1</v>
      </c>
      <c r="Z12" s="191">
        <f t="shared" si="10"/>
        <v>1.5</v>
      </c>
      <c r="AA12" s="236">
        <f>'Core Indicators'!FF12</f>
        <v>1</v>
      </c>
      <c r="AB12" s="236">
        <f t="shared" si="11"/>
        <v>2</v>
      </c>
      <c r="AC12" s="11">
        <f>'Core Indicators'!GD12</f>
        <v>2</v>
      </c>
      <c r="AD12" s="11">
        <f>'Core Indicators'!GL12</f>
        <v>2</v>
      </c>
      <c r="AE12" s="11">
        <f>'Core Indicators'!GT12</f>
        <v>2</v>
      </c>
      <c r="AF12" s="11">
        <f>'Core Indicators'!HB12</f>
        <v>2</v>
      </c>
      <c r="AG12" s="11">
        <f t="shared" si="12"/>
        <v>2</v>
      </c>
      <c r="AH12" s="11">
        <f>'Core Indicators'!HJ12</f>
        <v>2</v>
      </c>
      <c r="AI12" s="11">
        <f>'Core Indicators'!HR12</f>
        <v>2</v>
      </c>
      <c r="AJ12" s="11">
        <f t="shared" si="13"/>
        <v>2</v>
      </c>
      <c r="AK12" s="11">
        <f>'Core Indicators'!HZ12</f>
        <v>2</v>
      </c>
      <c r="AL12" s="11">
        <f>'Core Indicators'!IH12</f>
        <v>2</v>
      </c>
      <c r="AM12" s="11">
        <f>'Core Indicators'!IP12</f>
        <v>2</v>
      </c>
      <c r="AN12" s="11">
        <f t="shared" si="14"/>
        <v>2</v>
      </c>
    </row>
    <row r="13" spans="1:40" x14ac:dyDescent="0.35">
      <c r="A13" s="236" t="str">
        <f>Lists!C:C</f>
        <v>BLR002</v>
      </c>
      <c r="B13" s="190">
        <f t="shared" si="0"/>
        <v>2.1</v>
      </c>
      <c r="C13" s="191">
        <f t="shared" si="1"/>
        <v>0</v>
      </c>
      <c r="D13" s="237">
        <f t="shared" si="2"/>
        <v>2.5</v>
      </c>
      <c r="E13" s="236">
        <f>'Core Indicators'!R13</f>
        <v>2</v>
      </c>
      <c r="F13" s="236">
        <f>'Core Indicators'!Z13</f>
        <v>3</v>
      </c>
      <c r="G13" s="191">
        <f t="shared" si="3"/>
        <v>2.5</v>
      </c>
      <c r="H13" s="236">
        <f>'Core Indicators'!AH13</f>
        <v>3</v>
      </c>
      <c r="I13" s="236">
        <f>'Core Indicators'!AP13</f>
        <v>2</v>
      </c>
      <c r="J13" s="236">
        <f>'Core Indicators'!BN13</f>
        <v>2</v>
      </c>
      <c r="K13" s="236">
        <f t="shared" si="4"/>
        <v>2</v>
      </c>
      <c r="L13" s="190">
        <f t="shared" si="5"/>
        <v>2.5</v>
      </c>
      <c r="M13" s="237">
        <f t="shared" si="6"/>
        <v>2.2000000000000002</v>
      </c>
      <c r="N13" s="238">
        <f>'Core Indicators'!DJ13</f>
        <v>2</v>
      </c>
      <c r="O13" s="238">
        <f>'Core Indicators'!DR13</f>
        <v>2</v>
      </c>
      <c r="P13" s="238">
        <f>'Core Indicators'!DZ13</f>
        <v>3</v>
      </c>
      <c r="Q13" s="238">
        <f>'Core Indicators'!EH13</f>
        <v>2</v>
      </c>
      <c r="R13" s="238">
        <f>'Core Indicators'!EP13</f>
        <v>2</v>
      </c>
      <c r="S13" s="191">
        <f t="shared" si="7"/>
        <v>1.6</v>
      </c>
      <c r="T13" s="191">
        <f t="shared" si="8"/>
        <v>1.1666666666666667</v>
      </c>
      <c r="U13" s="236">
        <v>1</v>
      </c>
      <c r="V13" s="236">
        <v>1</v>
      </c>
      <c r="W13" s="236">
        <f>'Core Indicators'!EX13</f>
        <v>2</v>
      </c>
      <c r="X13" s="191">
        <f t="shared" si="9"/>
        <v>1.5</v>
      </c>
      <c r="Y13" s="236">
        <v>1</v>
      </c>
      <c r="Z13" s="191">
        <f t="shared" si="10"/>
        <v>2</v>
      </c>
      <c r="AA13" s="236">
        <f>'Core Indicators'!FF13</f>
        <v>2</v>
      </c>
      <c r="AB13" s="236">
        <f t="shared" si="11"/>
        <v>2</v>
      </c>
      <c r="AC13" s="11">
        <f>'Core Indicators'!GD13</f>
        <v>2</v>
      </c>
      <c r="AD13" s="11">
        <f>'Core Indicators'!GL13</f>
        <v>2</v>
      </c>
      <c r="AE13" s="11">
        <f>'Core Indicators'!GT13</f>
        <v>2</v>
      </c>
      <c r="AF13" s="11">
        <f>'Core Indicators'!HB13</f>
        <v>2</v>
      </c>
      <c r="AG13" s="11">
        <f t="shared" si="12"/>
        <v>2</v>
      </c>
      <c r="AH13" s="11">
        <f>'Core Indicators'!HJ13</f>
        <v>2</v>
      </c>
      <c r="AI13" s="11">
        <f>'Core Indicators'!HR13</f>
        <v>2</v>
      </c>
      <c r="AJ13" s="11">
        <f t="shared" si="13"/>
        <v>2</v>
      </c>
      <c r="AK13" s="11">
        <f>'Core Indicators'!HZ13</f>
        <v>2</v>
      </c>
      <c r="AL13" s="11">
        <f>'Core Indicators'!IH13</f>
        <v>2</v>
      </c>
      <c r="AM13" s="11">
        <f>'Core Indicators'!IP13</f>
        <v>2</v>
      </c>
      <c r="AN13" s="11">
        <f t="shared" si="14"/>
        <v>2</v>
      </c>
    </row>
    <row r="14" spans="1:40" x14ac:dyDescent="0.35">
      <c r="A14" s="236" t="str">
        <f>Lists!C:C</f>
        <v>BRA001</v>
      </c>
      <c r="B14" s="190">
        <f t="shared" si="0"/>
        <v>1.7</v>
      </c>
      <c r="C14" s="191">
        <f t="shared" si="1"/>
        <v>0</v>
      </c>
      <c r="D14" s="237">
        <f t="shared" si="2"/>
        <v>1.8</v>
      </c>
      <c r="E14" s="236">
        <f>'Core Indicators'!R14</f>
        <v>1</v>
      </c>
      <c r="F14" s="236">
        <f>'Core Indicators'!Z14</f>
        <v>2</v>
      </c>
      <c r="G14" s="191">
        <f t="shared" si="3"/>
        <v>1.5</v>
      </c>
      <c r="H14" s="236">
        <f>'Core Indicators'!AH14</f>
        <v>2</v>
      </c>
      <c r="I14" s="236">
        <f>'Core Indicators'!AP14</f>
        <v>2</v>
      </c>
      <c r="J14" s="236">
        <f>'Core Indicators'!BN14</f>
        <v>2</v>
      </c>
      <c r="K14" s="236">
        <f t="shared" si="4"/>
        <v>2</v>
      </c>
      <c r="L14" s="190">
        <f t="shared" si="5"/>
        <v>2</v>
      </c>
      <c r="M14" s="237">
        <f t="shared" si="6"/>
        <v>2</v>
      </c>
      <c r="N14" s="238">
        <f>'Core Indicators'!DJ14</f>
        <v>2</v>
      </c>
      <c r="O14" s="238">
        <f>'Core Indicators'!DR14</f>
        <v>2</v>
      </c>
      <c r="P14" s="238">
        <f>'Core Indicators'!DZ14</f>
        <v>2</v>
      </c>
      <c r="Q14" s="238" t="str">
        <f>'Core Indicators'!EH14</f>
        <v>x</v>
      </c>
      <c r="R14" s="238" t="str">
        <f>'Core Indicators'!EP14</f>
        <v>x</v>
      </c>
      <c r="S14" s="191">
        <f t="shared" si="7"/>
        <v>1.3</v>
      </c>
      <c r="T14" s="191">
        <f t="shared" si="8"/>
        <v>1.1666666666666667</v>
      </c>
      <c r="U14" s="236">
        <v>1</v>
      </c>
      <c r="V14" s="236">
        <v>1</v>
      </c>
      <c r="W14" s="236">
        <f>'Core Indicators'!EX14</f>
        <v>2</v>
      </c>
      <c r="X14" s="191">
        <f t="shared" si="9"/>
        <v>1.5</v>
      </c>
      <c r="Y14" s="236">
        <v>1</v>
      </c>
      <c r="Z14" s="191">
        <f t="shared" si="10"/>
        <v>1.5</v>
      </c>
      <c r="AA14" s="236">
        <f>'Core Indicators'!FF14</f>
        <v>1</v>
      </c>
      <c r="AB14" s="236">
        <f t="shared" si="11"/>
        <v>2</v>
      </c>
      <c r="AC14" s="11">
        <f>'Core Indicators'!GD14</f>
        <v>2</v>
      </c>
      <c r="AD14" s="11">
        <f>'Core Indicators'!GL14</f>
        <v>2</v>
      </c>
      <c r="AE14" s="11">
        <f>'Core Indicators'!GT14</f>
        <v>2</v>
      </c>
      <c r="AF14" s="11">
        <f>'Core Indicators'!HB14</f>
        <v>2</v>
      </c>
      <c r="AG14" s="11">
        <f t="shared" si="12"/>
        <v>2</v>
      </c>
      <c r="AH14" s="11">
        <f>'Core Indicators'!HJ14</f>
        <v>2</v>
      </c>
      <c r="AI14" s="11">
        <f>'Core Indicators'!HR14</f>
        <v>2</v>
      </c>
      <c r="AJ14" s="11">
        <f t="shared" si="13"/>
        <v>2</v>
      </c>
      <c r="AK14" s="11">
        <f>'Core Indicators'!HZ14</f>
        <v>2</v>
      </c>
      <c r="AL14" s="11">
        <f>'Core Indicators'!IH14</f>
        <v>2</v>
      </c>
      <c r="AM14" s="11">
        <f>'Core Indicators'!IP14</f>
        <v>2</v>
      </c>
      <c r="AN14" s="11">
        <f t="shared" si="14"/>
        <v>2</v>
      </c>
    </row>
    <row r="15" spans="1:40" x14ac:dyDescent="0.35">
      <c r="A15" s="236" t="str">
        <f>Lists!C:C</f>
        <v>BRA002</v>
      </c>
      <c r="B15" s="190">
        <f t="shared" si="0"/>
        <v>2</v>
      </c>
      <c r="C15" s="191">
        <f t="shared" si="1"/>
        <v>0</v>
      </c>
      <c r="D15" s="237">
        <f t="shared" si="2"/>
        <v>2.2000000000000002</v>
      </c>
      <c r="E15" s="236">
        <f>'Core Indicators'!R15</f>
        <v>2</v>
      </c>
      <c r="F15" s="236">
        <f>'Core Indicators'!Z15</f>
        <v>2</v>
      </c>
      <c r="G15" s="191">
        <f t="shared" si="3"/>
        <v>2</v>
      </c>
      <c r="H15" s="236">
        <f>'Core Indicators'!AH15</f>
        <v>2</v>
      </c>
      <c r="I15" s="236">
        <f>'Core Indicators'!AP15</f>
        <v>2</v>
      </c>
      <c r="J15" s="236">
        <f>'Core Indicators'!BN15</f>
        <v>3</v>
      </c>
      <c r="K15" s="236">
        <f t="shared" si="4"/>
        <v>2.5</v>
      </c>
      <c r="L15" s="190">
        <f t="shared" si="5"/>
        <v>2.2999999999999998</v>
      </c>
      <c r="M15" s="237">
        <f t="shared" si="6"/>
        <v>2</v>
      </c>
      <c r="N15" s="238">
        <f>'Core Indicators'!DJ15</f>
        <v>2</v>
      </c>
      <c r="O15" s="238">
        <f>'Core Indicators'!DR15</f>
        <v>2</v>
      </c>
      <c r="P15" s="238">
        <f>'Core Indicators'!DZ15</f>
        <v>2</v>
      </c>
      <c r="Q15" s="238" t="str">
        <f>'Core Indicators'!EH15</f>
        <v>x</v>
      </c>
      <c r="R15" s="238" t="str">
        <f>'Core Indicators'!EP15</f>
        <v>x</v>
      </c>
      <c r="S15" s="191">
        <f t="shared" si="7"/>
        <v>1.7</v>
      </c>
      <c r="T15" s="191">
        <f t="shared" si="8"/>
        <v>1.3333333333333333</v>
      </c>
      <c r="U15" s="236">
        <v>1</v>
      </c>
      <c r="V15" s="236">
        <v>1</v>
      </c>
      <c r="W15" s="236">
        <f>'Core Indicators'!EX15</f>
        <v>3</v>
      </c>
      <c r="X15" s="191">
        <f t="shared" si="9"/>
        <v>2</v>
      </c>
      <c r="Y15" s="236">
        <v>1</v>
      </c>
      <c r="Z15" s="191">
        <f t="shared" si="10"/>
        <v>2</v>
      </c>
      <c r="AA15" s="236">
        <f>'Core Indicators'!FF15</f>
        <v>2</v>
      </c>
      <c r="AB15" s="236">
        <f t="shared" si="11"/>
        <v>2</v>
      </c>
      <c r="AC15" s="11">
        <f>'Core Indicators'!GD15</f>
        <v>2</v>
      </c>
      <c r="AD15" s="11">
        <f>'Core Indicators'!GL15</f>
        <v>2</v>
      </c>
      <c r="AE15" s="11">
        <f>'Core Indicators'!GT15</f>
        <v>2</v>
      </c>
      <c r="AF15" s="11">
        <f>'Core Indicators'!HB15</f>
        <v>2</v>
      </c>
      <c r="AG15" s="11">
        <f t="shared" si="12"/>
        <v>2</v>
      </c>
      <c r="AH15" s="11">
        <f>'Core Indicators'!HJ15</f>
        <v>2</v>
      </c>
      <c r="AI15" s="11">
        <f>'Core Indicators'!HR15</f>
        <v>2</v>
      </c>
      <c r="AJ15" s="11">
        <f t="shared" si="13"/>
        <v>2</v>
      </c>
      <c r="AK15" s="11">
        <f>'Core Indicators'!HZ15</f>
        <v>2</v>
      </c>
      <c r="AL15" s="11">
        <f>'Core Indicators'!IH15</f>
        <v>2</v>
      </c>
      <c r="AM15" s="11">
        <f>'Core Indicators'!IP15</f>
        <v>2</v>
      </c>
      <c r="AN15" s="11">
        <f t="shared" si="14"/>
        <v>2</v>
      </c>
    </row>
    <row r="16" spans="1:40" x14ac:dyDescent="0.35">
      <c r="A16" s="236" t="str">
        <f>Lists!C:C</f>
        <v>BRA004</v>
      </c>
      <c r="B16" s="190">
        <f t="shared" si="0"/>
        <v>1.8</v>
      </c>
      <c r="C16" s="191">
        <f t="shared" si="1"/>
        <v>1</v>
      </c>
      <c r="D16" s="237">
        <f t="shared" si="2"/>
        <v>2.1</v>
      </c>
      <c r="E16" s="236">
        <f>'Core Indicators'!R16</f>
        <v>2</v>
      </c>
      <c r="F16" s="236">
        <f>'Core Indicators'!Z16</f>
        <v>2</v>
      </c>
      <c r="G16" s="191">
        <f t="shared" si="3"/>
        <v>2</v>
      </c>
      <c r="H16" s="236">
        <f>'Core Indicators'!AH16</f>
        <v>1</v>
      </c>
      <c r="I16" s="236">
        <f>'Core Indicators'!AP16</f>
        <v>3</v>
      </c>
      <c r="J16" s="236" t="str">
        <f>'Core Indicators'!BN16</f>
        <v>x</v>
      </c>
      <c r="K16" s="236">
        <f t="shared" si="4"/>
        <v>3</v>
      </c>
      <c r="L16" s="190">
        <f t="shared" si="5"/>
        <v>2.1</v>
      </c>
      <c r="M16" s="237">
        <f t="shared" si="6"/>
        <v>2</v>
      </c>
      <c r="N16" s="238">
        <f>'Core Indicators'!DJ16</f>
        <v>2</v>
      </c>
      <c r="O16" s="238">
        <f>'Core Indicators'!DR16</f>
        <v>2</v>
      </c>
      <c r="P16" s="238">
        <f>'Core Indicators'!DZ16</f>
        <v>2</v>
      </c>
      <c r="Q16" s="238" t="str">
        <f>'Core Indicators'!EH16</f>
        <v>x</v>
      </c>
      <c r="R16" s="238" t="str">
        <f>'Core Indicators'!EP16</f>
        <v>x</v>
      </c>
      <c r="S16" s="191">
        <f t="shared" si="7"/>
        <v>1.3</v>
      </c>
      <c r="T16" s="191">
        <f t="shared" si="8"/>
        <v>1.1666666666666667</v>
      </c>
      <c r="U16" s="236">
        <v>1</v>
      </c>
      <c r="V16" s="236">
        <v>1</v>
      </c>
      <c r="W16" s="236">
        <f>'Core Indicators'!EX16</f>
        <v>2</v>
      </c>
      <c r="X16" s="191">
        <f t="shared" si="9"/>
        <v>1.5</v>
      </c>
      <c r="Y16" s="236">
        <v>1</v>
      </c>
      <c r="Z16" s="191">
        <f t="shared" si="10"/>
        <v>1.5</v>
      </c>
      <c r="AA16" s="236">
        <f>'Core Indicators'!FF16</f>
        <v>1</v>
      </c>
      <c r="AB16" s="236">
        <f t="shared" si="11"/>
        <v>2</v>
      </c>
      <c r="AC16" s="11">
        <f>'Core Indicators'!GD16</f>
        <v>2</v>
      </c>
      <c r="AD16" s="11">
        <f>'Core Indicators'!GL16</f>
        <v>2</v>
      </c>
      <c r="AE16" s="11">
        <f>'Core Indicators'!GT16</f>
        <v>2</v>
      </c>
      <c r="AF16" s="11">
        <f>'Core Indicators'!HB16</f>
        <v>2</v>
      </c>
      <c r="AG16" s="11">
        <f t="shared" si="12"/>
        <v>2</v>
      </c>
      <c r="AH16" s="11">
        <f>'Core Indicators'!HJ16</f>
        <v>2</v>
      </c>
      <c r="AI16" s="11">
        <f>'Core Indicators'!HR16</f>
        <v>2</v>
      </c>
      <c r="AJ16" s="11">
        <f t="shared" si="13"/>
        <v>2</v>
      </c>
      <c r="AK16" s="11">
        <f>'Core Indicators'!HZ16</f>
        <v>2</v>
      </c>
      <c r="AL16" s="11">
        <f>'Core Indicators'!IH16</f>
        <v>2</v>
      </c>
      <c r="AM16" s="11">
        <f>'Core Indicators'!IP16</f>
        <v>2</v>
      </c>
      <c r="AN16" s="11">
        <f t="shared" si="14"/>
        <v>2</v>
      </c>
    </row>
    <row r="17" spans="1:40" x14ac:dyDescent="0.35">
      <c r="A17" s="236" t="str">
        <f>Lists!C:C</f>
        <v>BRA005</v>
      </c>
      <c r="B17" s="190">
        <f t="shared" si="0"/>
        <v>2.4</v>
      </c>
      <c r="C17" s="191">
        <f t="shared" si="1"/>
        <v>0</v>
      </c>
      <c r="D17" s="237">
        <f t="shared" si="2"/>
        <v>2.5</v>
      </c>
      <c r="E17" s="236">
        <f>'Core Indicators'!R17</f>
        <v>2</v>
      </c>
      <c r="F17" s="236">
        <f>'Core Indicators'!Z17</f>
        <v>3</v>
      </c>
      <c r="G17" s="191">
        <f t="shared" si="3"/>
        <v>2.5</v>
      </c>
      <c r="H17" s="236">
        <f>'Core Indicators'!AH17</f>
        <v>3</v>
      </c>
      <c r="I17" s="236">
        <f>'Core Indicators'!AP17</f>
        <v>2</v>
      </c>
      <c r="J17" s="236">
        <f>'Core Indicators'!BN17</f>
        <v>2</v>
      </c>
      <c r="K17" s="236">
        <f t="shared" si="4"/>
        <v>2</v>
      </c>
      <c r="L17" s="190">
        <f t="shared" si="5"/>
        <v>2.5</v>
      </c>
      <c r="M17" s="237">
        <f t="shared" si="6"/>
        <v>2.6666666666666665</v>
      </c>
      <c r="N17" s="238">
        <f>'Core Indicators'!DJ17</f>
        <v>3</v>
      </c>
      <c r="O17" s="238">
        <f>'Core Indicators'!DR17</f>
        <v>3</v>
      </c>
      <c r="P17" s="238">
        <f>'Core Indicators'!DZ17</f>
        <v>2</v>
      </c>
      <c r="Q17" s="238" t="str">
        <f>'Core Indicators'!EH17</f>
        <v>x</v>
      </c>
      <c r="R17" s="238" t="str">
        <f>'Core Indicators'!EP17</f>
        <v>x</v>
      </c>
      <c r="S17" s="191">
        <f t="shared" si="7"/>
        <v>1.9</v>
      </c>
      <c r="T17" s="191">
        <f t="shared" si="8"/>
        <v>1.1666666666666667</v>
      </c>
      <c r="U17" s="236">
        <v>1</v>
      </c>
      <c r="V17" s="236">
        <v>1</v>
      </c>
      <c r="W17" s="236">
        <f>'Core Indicators'!EX17</f>
        <v>2</v>
      </c>
      <c r="X17" s="191">
        <f t="shared" si="9"/>
        <v>1.5</v>
      </c>
      <c r="Y17" s="236">
        <v>1</v>
      </c>
      <c r="Z17" s="191">
        <f t="shared" si="10"/>
        <v>2.5</v>
      </c>
      <c r="AA17" s="236">
        <f>'Core Indicators'!FF17</f>
        <v>3</v>
      </c>
      <c r="AB17" s="236">
        <f t="shared" si="11"/>
        <v>2</v>
      </c>
      <c r="AC17" s="11">
        <f>'Core Indicators'!GD17</f>
        <v>2</v>
      </c>
      <c r="AD17" s="11">
        <f>'Core Indicators'!GL17</f>
        <v>2</v>
      </c>
      <c r="AE17" s="11">
        <f>'Core Indicators'!GT17</f>
        <v>2</v>
      </c>
      <c r="AF17" s="11">
        <f>'Core Indicators'!HB17</f>
        <v>2</v>
      </c>
      <c r="AG17" s="11">
        <f t="shared" si="12"/>
        <v>2</v>
      </c>
      <c r="AH17" s="11">
        <f>'Core Indicators'!HJ17</f>
        <v>2</v>
      </c>
      <c r="AI17" s="11">
        <f>'Core Indicators'!HR17</f>
        <v>2</v>
      </c>
      <c r="AJ17" s="11">
        <f t="shared" si="13"/>
        <v>2</v>
      </c>
      <c r="AK17" s="11">
        <f>'Core Indicators'!HZ17</f>
        <v>2</v>
      </c>
      <c r="AL17" s="11">
        <f>'Core Indicators'!IH17</f>
        <v>2</v>
      </c>
      <c r="AM17" s="11">
        <f>'Core Indicators'!IP17</f>
        <v>2</v>
      </c>
      <c r="AN17" s="11">
        <f t="shared" si="14"/>
        <v>2</v>
      </c>
    </row>
    <row r="18" spans="1:40" x14ac:dyDescent="0.35">
      <c r="A18" s="236" t="str">
        <f>Lists!C:C</f>
        <v>CAF001</v>
      </c>
      <c r="B18" s="190">
        <f t="shared" si="0"/>
        <v>2.1</v>
      </c>
      <c r="C18" s="191">
        <f t="shared" si="1"/>
        <v>0</v>
      </c>
      <c r="D18" s="237">
        <f t="shared" si="2"/>
        <v>1.5</v>
      </c>
      <c r="E18" s="236">
        <f>'Core Indicators'!R18</f>
        <v>1</v>
      </c>
      <c r="F18" s="236">
        <f>'Core Indicators'!Z18</f>
        <v>2</v>
      </c>
      <c r="G18" s="191">
        <f t="shared" si="3"/>
        <v>1.5</v>
      </c>
      <c r="H18" s="236">
        <f>'Core Indicators'!AH18</f>
        <v>2</v>
      </c>
      <c r="I18" s="236">
        <f>'Core Indicators'!AP18</f>
        <v>1</v>
      </c>
      <c r="J18" s="236">
        <f>'Core Indicators'!BN18</f>
        <v>1</v>
      </c>
      <c r="K18" s="236">
        <f t="shared" si="4"/>
        <v>1</v>
      </c>
      <c r="L18" s="190">
        <f t="shared" si="5"/>
        <v>1.5</v>
      </c>
      <c r="M18" s="237">
        <f t="shared" si="6"/>
        <v>2.8</v>
      </c>
      <c r="N18" s="238">
        <f>'Core Indicators'!DJ18</f>
        <v>2</v>
      </c>
      <c r="O18" s="238">
        <f>'Core Indicators'!DR18</f>
        <v>3</v>
      </c>
      <c r="P18" s="238">
        <f>'Core Indicators'!DZ18</f>
        <v>3</v>
      </c>
      <c r="Q18" s="238">
        <f>'Core Indicators'!EH18</f>
        <v>3</v>
      </c>
      <c r="R18" s="238">
        <f>'Core Indicators'!EP18</f>
        <v>3</v>
      </c>
      <c r="S18" s="191">
        <f t="shared" si="7"/>
        <v>1.3</v>
      </c>
      <c r="T18" s="191">
        <f t="shared" si="8"/>
        <v>1</v>
      </c>
      <c r="U18" s="236">
        <v>1</v>
      </c>
      <c r="V18" s="236">
        <v>1</v>
      </c>
      <c r="W18" s="236">
        <f>'Core Indicators'!EX18</f>
        <v>1</v>
      </c>
      <c r="X18" s="191">
        <f t="shared" si="9"/>
        <v>1</v>
      </c>
      <c r="Y18" s="236">
        <v>1</v>
      </c>
      <c r="Z18" s="191">
        <f t="shared" si="10"/>
        <v>1.5</v>
      </c>
      <c r="AA18" s="236">
        <f>'Core Indicators'!FF18</f>
        <v>1</v>
      </c>
      <c r="AB18" s="236">
        <f t="shared" si="11"/>
        <v>2</v>
      </c>
      <c r="AC18" s="11">
        <f>'Core Indicators'!GD18</f>
        <v>2</v>
      </c>
      <c r="AD18" s="11">
        <f>'Core Indicators'!GL18</f>
        <v>2</v>
      </c>
      <c r="AE18" s="11">
        <f>'Core Indicators'!GT18</f>
        <v>2</v>
      </c>
      <c r="AF18" s="11">
        <f>'Core Indicators'!HB18</f>
        <v>2</v>
      </c>
      <c r="AG18" s="11">
        <f t="shared" si="12"/>
        <v>2</v>
      </c>
      <c r="AH18" s="11">
        <f>'Core Indicators'!HJ18</f>
        <v>2</v>
      </c>
      <c r="AI18" s="11">
        <f>'Core Indicators'!HR18</f>
        <v>2</v>
      </c>
      <c r="AJ18" s="11">
        <f t="shared" si="13"/>
        <v>2</v>
      </c>
      <c r="AK18" s="11">
        <f>'Core Indicators'!HZ18</f>
        <v>2</v>
      </c>
      <c r="AL18" s="11">
        <f>'Core Indicators'!IH18</f>
        <v>2</v>
      </c>
      <c r="AM18" s="11">
        <f>'Core Indicators'!IP18</f>
        <v>2</v>
      </c>
      <c r="AN18" s="11">
        <f t="shared" si="14"/>
        <v>2</v>
      </c>
    </row>
    <row r="19" spans="1:40" x14ac:dyDescent="0.35">
      <c r="A19" s="236" t="str">
        <f>Lists!C:C</f>
        <v>CHL002</v>
      </c>
      <c r="B19" s="190">
        <f t="shared" si="0"/>
        <v>1.7</v>
      </c>
      <c r="C19" s="191">
        <f t="shared" si="1"/>
        <v>2</v>
      </c>
      <c r="D19" s="237">
        <f t="shared" si="2"/>
        <v>1.8</v>
      </c>
      <c r="E19" s="236">
        <f>'Core Indicators'!R19</f>
        <v>1</v>
      </c>
      <c r="F19" s="236">
        <f>'Core Indicators'!Z19</f>
        <v>2</v>
      </c>
      <c r="G19" s="191">
        <f t="shared" si="3"/>
        <v>1.5</v>
      </c>
      <c r="H19" s="236">
        <f>'Core Indicators'!AH19</f>
        <v>2</v>
      </c>
      <c r="I19" s="236">
        <f>'Core Indicators'!AP19</f>
        <v>2</v>
      </c>
      <c r="J19" s="236" t="str">
        <f>'Core Indicators'!BN19</f>
        <v>x</v>
      </c>
      <c r="K19" s="236">
        <f t="shared" si="4"/>
        <v>2</v>
      </c>
      <c r="L19" s="190">
        <f t="shared" si="5"/>
        <v>2</v>
      </c>
      <c r="M19" s="237">
        <f t="shared" si="6"/>
        <v>2</v>
      </c>
      <c r="N19" s="238">
        <f>'Core Indicators'!DJ19</f>
        <v>2</v>
      </c>
      <c r="O19" s="238">
        <f>'Core Indicators'!DR19</f>
        <v>2</v>
      </c>
      <c r="P19" s="238">
        <f>'Core Indicators'!DZ19</f>
        <v>2</v>
      </c>
      <c r="Q19" s="238" t="str">
        <f>'Core Indicators'!EH19</f>
        <v>x</v>
      </c>
      <c r="R19" s="238" t="str">
        <f>'Core Indicators'!EP19</f>
        <v>x</v>
      </c>
      <c r="S19" s="191">
        <f t="shared" si="7"/>
        <v>1.3</v>
      </c>
      <c r="T19" s="191">
        <f t="shared" si="8"/>
        <v>1</v>
      </c>
      <c r="U19" s="236">
        <v>1</v>
      </c>
      <c r="V19" s="236">
        <v>1</v>
      </c>
      <c r="W19" s="236" t="str">
        <f>'Core Indicators'!EX19</f>
        <v>x</v>
      </c>
      <c r="X19" s="191">
        <f t="shared" si="9"/>
        <v>1</v>
      </c>
      <c r="Y19" s="236">
        <v>1</v>
      </c>
      <c r="Z19" s="191">
        <f t="shared" si="10"/>
        <v>1.5</v>
      </c>
      <c r="AA19" s="236">
        <f>'Core Indicators'!FF19</f>
        <v>1</v>
      </c>
      <c r="AB19" s="236">
        <f t="shared" si="11"/>
        <v>2</v>
      </c>
      <c r="AC19" s="11">
        <f>'Core Indicators'!GD19</f>
        <v>2</v>
      </c>
      <c r="AD19" s="11">
        <f>'Core Indicators'!GL19</f>
        <v>2</v>
      </c>
      <c r="AE19" s="11">
        <f>'Core Indicators'!GT19</f>
        <v>2</v>
      </c>
      <c r="AF19" s="11">
        <f>'Core Indicators'!HB19</f>
        <v>2</v>
      </c>
      <c r="AG19" s="11">
        <f t="shared" si="12"/>
        <v>2</v>
      </c>
      <c r="AH19" s="11">
        <f>'Core Indicators'!HJ19</f>
        <v>2</v>
      </c>
      <c r="AI19" s="11">
        <f>'Core Indicators'!HR19</f>
        <v>2</v>
      </c>
      <c r="AJ19" s="11">
        <f t="shared" si="13"/>
        <v>2</v>
      </c>
      <c r="AK19" s="11">
        <f>'Core Indicators'!HZ19</f>
        <v>2</v>
      </c>
      <c r="AL19" s="11">
        <f>'Core Indicators'!IH19</f>
        <v>2</v>
      </c>
      <c r="AM19" s="11">
        <f>'Core Indicators'!IP19</f>
        <v>2</v>
      </c>
      <c r="AN19" s="11">
        <f t="shared" si="14"/>
        <v>2</v>
      </c>
    </row>
    <row r="20" spans="1:40" x14ac:dyDescent="0.35">
      <c r="A20" s="236" t="str">
        <f>Lists!C:C</f>
        <v>CMR001</v>
      </c>
      <c r="B20" s="190">
        <f t="shared" si="0"/>
        <v>2.2999999999999998</v>
      </c>
      <c r="C20" s="191">
        <f t="shared" si="1"/>
        <v>0</v>
      </c>
      <c r="D20" s="237">
        <f t="shared" si="2"/>
        <v>1.9</v>
      </c>
      <c r="E20" s="236">
        <f>'Core Indicators'!R20</f>
        <v>1</v>
      </c>
      <c r="F20" s="236">
        <f>'Core Indicators'!Z20</f>
        <v>2</v>
      </c>
      <c r="G20" s="191">
        <f t="shared" si="3"/>
        <v>1.5</v>
      </c>
      <c r="H20" s="236">
        <f>'Core Indicators'!AH20</f>
        <v>3</v>
      </c>
      <c r="I20" s="236">
        <f>'Core Indicators'!AP20</f>
        <v>1</v>
      </c>
      <c r="J20" s="236">
        <f>'Core Indicators'!BN20</f>
        <v>1</v>
      </c>
      <c r="K20" s="236">
        <f t="shared" si="4"/>
        <v>1</v>
      </c>
      <c r="L20" s="190">
        <f t="shared" si="5"/>
        <v>2.1</v>
      </c>
      <c r="M20" s="237">
        <f t="shared" si="6"/>
        <v>3</v>
      </c>
      <c r="N20" s="238">
        <f>'Core Indicators'!DJ20</f>
        <v>3</v>
      </c>
      <c r="O20" s="238">
        <f>'Core Indicators'!DR20</f>
        <v>3</v>
      </c>
      <c r="P20" s="238">
        <f>'Core Indicators'!DZ20</f>
        <v>3</v>
      </c>
      <c r="Q20" s="238">
        <f>'Core Indicators'!EH20</f>
        <v>3</v>
      </c>
      <c r="R20" s="238">
        <f>'Core Indicators'!EP20</f>
        <v>3</v>
      </c>
      <c r="S20" s="191">
        <f t="shared" si="7"/>
        <v>1.3</v>
      </c>
      <c r="T20" s="191">
        <f t="shared" si="8"/>
        <v>1</v>
      </c>
      <c r="U20" s="236">
        <v>1</v>
      </c>
      <c r="V20" s="236">
        <v>1</v>
      </c>
      <c r="W20" s="236">
        <f>'Core Indicators'!EX20</f>
        <v>1</v>
      </c>
      <c r="X20" s="191">
        <f t="shared" si="9"/>
        <v>1</v>
      </c>
      <c r="Y20" s="236">
        <v>1</v>
      </c>
      <c r="Z20" s="191">
        <f t="shared" si="10"/>
        <v>1.5</v>
      </c>
      <c r="AA20" s="236">
        <f>'Core Indicators'!FF20</f>
        <v>1</v>
      </c>
      <c r="AB20" s="236">
        <f t="shared" si="11"/>
        <v>2</v>
      </c>
      <c r="AC20" s="11">
        <f>'Core Indicators'!GD20</f>
        <v>2</v>
      </c>
      <c r="AD20" s="11">
        <f>'Core Indicators'!GL20</f>
        <v>2</v>
      </c>
      <c r="AE20" s="11">
        <f>'Core Indicators'!GT20</f>
        <v>2</v>
      </c>
      <c r="AF20" s="11">
        <f>'Core Indicators'!HB20</f>
        <v>2</v>
      </c>
      <c r="AG20" s="11">
        <f t="shared" si="12"/>
        <v>2</v>
      </c>
      <c r="AH20" s="11">
        <f>'Core Indicators'!HJ20</f>
        <v>2</v>
      </c>
      <c r="AI20" s="11">
        <f>'Core Indicators'!HR20</f>
        <v>2</v>
      </c>
      <c r="AJ20" s="11">
        <f t="shared" si="13"/>
        <v>2</v>
      </c>
      <c r="AK20" s="11">
        <f>'Core Indicators'!HZ20</f>
        <v>2</v>
      </c>
      <c r="AL20" s="11">
        <f>'Core Indicators'!IH20</f>
        <v>2</v>
      </c>
      <c r="AM20" s="11">
        <f>'Core Indicators'!IP20</f>
        <v>2</v>
      </c>
      <c r="AN20" s="11">
        <f t="shared" si="14"/>
        <v>2</v>
      </c>
    </row>
    <row r="21" spans="1:40" x14ac:dyDescent="0.35">
      <c r="A21" s="236" t="str">
        <f>Lists!C:C</f>
        <v>CMR002</v>
      </c>
      <c r="B21" s="190">
        <f t="shared" si="0"/>
        <v>1.9</v>
      </c>
      <c r="C21" s="191">
        <f t="shared" si="1"/>
        <v>0</v>
      </c>
      <c r="D21" s="237">
        <f t="shared" si="2"/>
        <v>1.2</v>
      </c>
      <c r="E21" s="236">
        <f>'Core Indicators'!R21</f>
        <v>2</v>
      </c>
      <c r="F21" s="236">
        <f>'Core Indicators'!Z21</f>
        <v>1</v>
      </c>
      <c r="G21" s="191">
        <f t="shared" si="3"/>
        <v>1.5</v>
      </c>
      <c r="H21" s="236">
        <f>'Core Indicators'!AH21</f>
        <v>1</v>
      </c>
      <c r="I21" s="236">
        <f>'Core Indicators'!AP21</f>
        <v>1</v>
      </c>
      <c r="J21" s="236">
        <f>'Core Indicators'!BN21</f>
        <v>1</v>
      </c>
      <c r="K21" s="236">
        <f t="shared" si="4"/>
        <v>1</v>
      </c>
      <c r="L21" s="190">
        <f t="shared" si="5"/>
        <v>1</v>
      </c>
      <c r="M21" s="237">
        <f t="shared" si="6"/>
        <v>2.6</v>
      </c>
      <c r="N21" s="238">
        <f>'Core Indicators'!DJ21</f>
        <v>2</v>
      </c>
      <c r="O21" s="238">
        <f>'Core Indicators'!DR21</f>
        <v>2</v>
      </c>
      <c r="P21" s="238">
        <f>'Core Indicators'!DZ21</f>
        <v>3</v>
      </c>
      <c r="Q21" s="238">
        <f>'Core Indicators'!EH21</f>
        <v>3</v>
      </c>
      <c r="R21" s="238">
        <f>'Core Indicators'!EP21</f>
        <v>3</v>
      </c>
      <c r="S21" s="191">
        <f t="shared" si="7"/>
        <v>1.3</v>
      </c>
      <c r="T21" s="191">
        <f t="shared" si="8"/>
        <v>1</v>
      </c>
      <c r="U21" s="236">
        <v>1</v>
      </c>
      <c r="V21" s="236">
        <v>1</v>
      </c>
      <c r="W21" s="236">
        <f>'Core Indicators'!EX21</f>
        <v>1</v>
      </c>
      <c r="X21" s="191">
        <f t="shared" si="9"/>
        <v>1</v>
      </c>
      <c r="Y21" s="236">
        <v>1</v>
      </c>
      <c r="Z21" s="191">
        <f t="shared" si="10"/>
        <v>1.5</v>
      </c>
      <c r="AA21" s="236">
        <f>'Core Indicators'!FF21</f>
        <v>1</v>
      </c>
      <c r="AB21" s="236">
        <f t="shared" si="11"/>
        <v>2</v>
      </c>
      <c r="AC21" s="11">
        <f>'Core Indicators'!GD21</f>
        <v>2</v>
      </c>
      <c r="AD21" s="11">
        <f>'Core Indicators'!GL21</f>
        <v>2</v>
      </c>
      <c r="AE21" s="11">
        <f>'Core Indicators'!GT21</f>
        <v>2</v>
      </c>
      <c r="AF21" s="11">
        <f>'Core Indicators'!HB21</f>
        <v>2</v>
      </c>
      <c r="AG21" s="11">
        <f t="shared" si="12"/>
        <v>2</v>
      </c>
      <c r="AH21" s="11">
        <f>'Core Indicators'!HJ21</f>
        <v>2</v>
      </c>
      <c r="AI21" s="11">
        <f>'Core Indicators'!HR21</f>
        <v>2</v>
      </c>
      <c r="AJ21" s="11">
        <f t="shared" si="13"/>
        <v>2</v>
      </c>
      <c r="AK21" s="11">
        <f>'Core Indicators'!HZ21</f>
        <v>2</v>
      </c>
      <c r="AL21" s="11">
        <f>'Core Indicators'!IH21</f>
        <v>2</v>
      </c>
      <c r="AM21" s="11">
        <f>'Core Indicators'!IP21</f>
        <v>2</v>
      </c>
      <c r="AN21" s="11">
        <f t="shared" si="14"/>
        <v>2</v>
      </c>
    </row>
    <row r="22" spans="1:40" x14ac:dyDescent="0.35">
      <c r="A22" s="236" t="str">
        <f>Lists!C:C</f>
        <v>CMR003</v>
      </c>
      <c r="B22" s="190">
        <f t="shared" si="0"/>
        <v>2</v>
      </c>
      <c r="C22" s="191">
        <f t="shared" si="1"/>
        <v>0</v>
      </c>
      <c r="D22" s="237">
        <f t="shared" si="2"/>
        <v>1.7</v>
      </c>
      <c r="E22" s="236">
        <f>'Core Indicators'!R22</f>
        <v>2</v>
      </c>
      <c r="F22" s="236">
        <f>'Core Indicators'!Z22</f>
        <v>2</v>
      </c>
      <c r="G22" s="191">
        <f t="shared" si="3"/>
        <v>2</v>
      </c>
      <c r="H22" s="236">
        <f>'Core Indicators'!AH22</f>
        <v>2</v>
      </c>
      <c r="I22" s="236">
        <f>'Core Indicators'!AP22</f>
        <v>1</v>
      </c>
      <c r="J22" s="236">
        <f>'Core Indicators'!BN22</f>
        <v>1</v>
      </c>
      <c r="K22" s="236">
        <f t="shared" si="4"/>
        <v>1</v>
      </c>
      <c r="L22" s="190">
        <f t="shared" si="5"/>
        <v>1.5</v>
      </c>
      <c r="M22" s="237">
        <f t="shared" si="6"/>
        <v>2.6</v>
      </c>
      <c r="N22" s="238">
        <f>'Core Indicators'!DJ22</f>
        <v>2</v>
      </c>
      <c r="O22" s="238">
        <f>'Core Indicators'!DR22</f>
        <v>2</v>
      </c>
      <c r="P22" s="238">
        <f>'Core Indicators'!DZ22</f>
        <v>3</v>
      </c>
      <c r="Q22" s="238">
        <f>'Core Indicators'!EH22</f>
        <v>3</v>
      </c>
      <c r="R22" s="238">
        <f>'Core Indicators'!EP22</f>
        <v>3</v>
      </c>
      <c r="S22" s="191">
        <f t="shared" si="7"/>
        <v>1.3</v>
      </c>
      <c r="T22" s="191">
        <f t="shared" si="8"/>
        <v>1</v>
      </c>
      <c r="U22" s="236">
        <v>1</v>
      </c>
      <c r="V22" s="236">
        <v>1</v>
      </c>
      <c r="W22" s="236">
        <f>'Core Indicators'!EX22</f>
        <v>1</v>
      </c>
      <c r="X22" s="191">
        <f t="shared" si="9"/>
        <v>1</v>
      </c>
      <c r="Y22" s="236">
        <v>1</v>
      </c>
      <c r="Z22" s="191">
        <f t="shared" si="10"/>
        <v>1.5</v>
      </c>
      <c r="AA22" s="236">
        <f>'Core Indicators'!FF22</f>
        <v>1</v>
      </c>
      <c r="AB22" s="236">
        <f t="shared" si="11"/>
        <v>2</v>
      </c>
      <c r="AC22" s="11">
        <f>'Core Indicators'!GD22</f>
        <v>2</v>
      </c>
      <c r="AD22" s="11">
        <f>'Core Indicators'!GL22</f>
        <v>2</v>
      </c>
      <c r="AE22" s="11">
        <f>'Core Indicators'!GT22</f>
        <v>2</v>
      </c>
      <c r="AF22" s="11">
        <f>'Core Indicators'!HB22</f>
        <v>2</v>
      </c>
      <c r="AG22" s="11">
        <f t="shared" si="12"/>
        <v>2</v>
      </c>
      <c r="AH22" s="11">
        <f>'Core Indicators'!HJ22</f>
        <v>2</v>
      </c>
      <c r="AI22" s="11">
        <f>'Core Indicators'!HR22</f>
        <v>2</v>
      </c>
      <c r="AJ22" s="11">
        <f t="shared" si="13"/>
        <v>2</v>
      </c>
      <c r="AK22" s="11">
        <f>'Core Indicators'!HZ22</f>
        <v>2</v>
      </c>
      <c r="AL22" s="11">
        <f>'Core Indicators'!IH22</f>
        <v>2</v>
      </c>
      <c r="AM22" s="11">
        <f>'Core Indicators'!IP22</f>
        <v>2</v>
      </c>
      <c r="AN22" s="11">
        <f t="shared" si="14"/>
        <v>2</v>
      </c>
    </row>
    <row r="23" spans="1:40" x14ac:dyDescent="0.35">
      <c r="A23" s="236" t="str">
        <f>Lists!C:C</f>
        <v>CMR004</v>
      </c>
      <c r="B23" s="190">
        <f t="shared" si="0"/>
        <v>1.7</v>
      </c>
      <c r="C23" s="191">
        <f t="shared" si="1"/>
        <v>0</v>
      </c>
      <c r="D23" s="237">
        <f t="shared" si="2"/>
        <v>1.7</v>
      </c>
      <c r="E23" s="236">
        <f>'Core Indicators'!R23</f>
        <v>1</v>
      </c>
      <c r="F23" s="236">
        <f>'Core Indicators'!Z23</f>
        <v>2</v>
      </c>
      <c r="G23" s="191">
        <f t="shared" si="3"/>
        <v>1.5</v>
      </c>
      <c r="H23" s="236">
        <f>'Core Indicators'!AH23</f>
        <v>2</v>
      </c>
      <c r="I23" s="236">
        <f>'Core Indicators'!AP23</f>
        <v>2</v>
      </c>
      <c r="J23" s="236">
        <f>'Core Indicators'!BN23</f>
        <v>1</v>
      </c>
      <c r="K23" s="236">
        <f t="shared" si="4"/>
        <v>1.5</v>
      </c>
      <c r="L23" s="190">
        <f t="shared" si="5"/>
        <v>1.8</v>
      </c>
      <c r="M23" s="237">
        <f t="shared" si="6"/>
        <v>2</v>
      </c>
      <c r="N23" s="238">
        <f>'Core Indicators'!DJ23</f>
        <v>2</v>
      </c>
      <c r="O23" s="238">
        <f>'Core Indicators'!DR23</f>
        <v>2</v>
      </c>
      <c r="P23" s="238">
        <f>'Core Indicators'!DZ23</f>
        <v>2</v>
      </c>
      <c r="Q23" s="238">
        <f>'Core Indicators'!EH23</f>
        <v>2</v>
      </c>
      <c r="R23" s="238">
        <f>'Core Indicators'!EP23</f>
        <v>2</v>
      </c>
      <c r="S23" s="191">
        <f t="shared" si="7"/>
        <v>1.3</v>
      </c>
      <c r="T23" s="191">
        <f t="shared" si="8"/>
        <v>1</v>
      </c>
      <c r="U23" s="236">
        <v>1</v>
      </c>
      <c r="V23" s="236">
        <v>1</v>
      </c>
      <c r="W23" s="236">
        <f>'Core Indicators'!EX23</f>
        <v>1</v>
      </c>
      <c r="X23" s="191">
        <f t="shared" si="9"/>
        <v>1</v>
      </c>
      <c r="Y23" s="236">
        <v>1</v>
      </c>
      <c r="Z23" s="191">
        <f t="shared" si="10"/>
        <v>1.5</v>
      </c>
      <c r="AA23" s="236">
        <f>'Core Indicators'!FF23</f>
        <v>1</v>
      </c>
      <c r="AB23" s="236">
        <f t="shared" si="11"/>
        <v>2</v>
      </c>
      <c r="AC23" s="11">
        <f>'Core Indicators'!GD23</f>
        <v>2</v>
      </c>
      <c r="AD23" s="11">
        <f>'Core Indicators'!GL23</f>
        <v>2</v>
      </c>
      <c r="AE23" s="11">
        <f>'Core Indicators'!GT23</f>
        <v>2</v>
      </c>
      <c r="AF23" s="11">
        <f>'Core Indicators'!HB23</f>
        <v>2</v>
      </c>
      <c r="AG23" s="11">
        <f t="shared" si="12"/>
        <v>2</v>
      </c>
      <c r="AH23" s="11">
        <f>'Core Indicators'!HJ23</f>
        <v>2</v>
      </c>
      <c r="AI23" s="11">
        <f>'Core Indicators'!HR23</f>
        <v>2</v>
      </c>
      <c r="AJ23" s="11">
        <f t="shared" si="13"/>
        <v>2</v>
      </c>
      <c r="AK23" s="11">
        <f>'Core Indicators'!HZ23</f>
        <v>2</v>
      </c>
      <c r="AL23" s="11">
        <f>'Core Indicators'!IH23</f>
        <v>2</v>
      </c>
      <c r="AM23" s="11">
        <f>'Core Indicators'!IP23</f>
        <v>2</v>
      </c>
      <c r="AN23" s="11">
        <f t="shared" si="14"/>
        <v>2</v>
      </c>
    </row>
    <row r="24" spans="1:40" x14ac:dyDescent="0.35">
      <c r="A24" s="236" t="str">
        <f>Lists!C:C</f>
        <v>COD001</v>
      </c>
      <c r="B24" s="190">
        <f t="shared" si="0"/>
        <v>1.9</v>
      </c>
      <c r="C24" s="191">
        <f t="shared" si="1"/>
        <v>0</v>
      </c>
      <c r="D24" s="237">
        <f t="shared" si="2"/>
        <v>1.7</v>
      </c>
      <c r="E24" s="236">
        <f>'Core Indicators'!R24</f>
        <v>1</v>
      </c>
      <c r="F24" s="236">
        <f>'Core Indicators'!Z24</f>
        <v>2</v>
      </c>
      <c r="G24" s="191">
        <f t="shared" si="3"/>
        <v>1.5</v>
      </c>
      <c r="H24" s="236">
        <f>'Core Indicators'!AH24</f>
        <v>2</v>
      </c>
      <c r="I24" s="236">
        <f>'Core Indicators'!AP24</f>
        <v>2</v>
      </c>
      <c r="J24" s="236">
        <f>'Core Indicators'!BN24</f>
        <v>1</v>
      </c>
      <c r="K24" s="236">
        <f t="shared" si="4"/>
        <v>1.5</v>
      </c>
      <c r="L24" s="190">
        <f t="shared" si="5"/>
        <v>1.8</v>
      </c>
      <c r="M24" s="237">
        <f t="shared" si="6"/>
        <v>2.4</v>
      </c>
      <c r="N24" s="238">
        <f>'Core Indicators'!DJ24</f>
        <v>2</v>
      </c>
      <c r="O24" s="238">
        <f>'Core Indicators'!DR24</f>
        <v>2</v>
      </c>
      <c r="P24" s="238">
        <f>'Core Indicators'!DZ24</f>
        <v>2</v>
      </c>
      <c r="Q24" s="238">
        <f>'Core Indicators'!EH24</f>
        <v>3</v>
      </c>
      <c r="R24" s="238">
        <f>'Core Indicators'!EP24</f>
        <v>3</v>
      </c>
      <c r="S24" s="191">
        <f t="shared" si="7"/>
        <v>1.3</v>
      </c>
      <c r="T24" s="191">
        <f t="shared" si="8"/>
        <v>1</v>
      </c>
      <c r="U24" s="236">
        <v>1</v>
      </c>
      <c r="V24" s="236">
        <v>1</v>
      </c>
      <c r="W24" s="236">
        <f>'Core Indicators'!EX24</f>
        <v>1</v>
      </c>
      <c r="X24" s="191">
        <f t="shared" si="9"/>
        <v>1</v>
      </c>
      <c r="Y24" s="236">
        <v>1</v>
      </c>
      <c r="Z24" s="191">
        <f t="shared" si="10"/>
        <v>1.5</v>
      </c>
      <c r="AA24" s="236">
        <f>'Core Indicators'!FF24</f>
        <v>1</v>
      </c>
      <c r="AB24" s="236">
        <f t="shared" si="11"/>
        <v>2</v>
      </c>
      <c r="AC24" s="11">
        <f>'Core Indicators'!GD24</f>
        <v>2</v>
      </c>
      <c r="AD24" s="11">
        <f>'Core Indicators'!GL24</f>
        <v>2</v>
      </c>
      <c r="AE24" s="11">
        <f>'Core Indicators'!GT24</f>
        <v>2</v>
      </c>
      <c r="AF24" s="11">
        <f>'Core Indicators'!HB24</f>
        <v>2</v>
      </c>
      <c r="AG24" s="11">
        <f t="shared" si="12"/>
        <v>2</v>
      </c>
      <c r="AH24" s="11">
        <f>'Core Indicators'!HJ24</f>
        <v>2</v>
      </c>
      <c r="AI24" s="11">
        <f>'Core Indicators'!HR24</f>
        <v>2</v>
      </c>
      <c r="AJ24" s="11">
        <f t="shared" si="13"/>
        <v>2</v>
      </c>
      <c r="AK24" s="11">
        <f>'Core Indicators'!HZ24</f>
        <v>2</v>
      </c>
      <c r="AL24" s="11">
        <f>'Core Indicators'!IH24</f>
        <v>2</v>
      </c>
      <c r="AM24" s="11">
        <f>'Core Indicators'!IP24</f>
        <v>2</v>
      </c>
      <c r="AN24" s="11">
        <f t="shared" si="14"/>
        <v>2</v>
      </c>
    </row>
    <row r="25" spans="1:40" x14ac:dyDescent="0.35">
      <c r="A25" s="236" t="str">
        <f>Lists!C:C</f>
        <v>COG001</v>
      </c>
      <c r="B25" s="190">
        <f t="shared" si="0"/>
        <v>1.8</v>
      </c>
      <c r="C25" s="191">
        <f t="shared" si="1"/>
        <v>0</v>
      </c>
      <c r="D25" s="237">
        <f t="shared" si="2"/>
        <v>1.9</v>
      </c>
      <c r="E25" s="236">
        <f>'Core Indicators'!R25</f>
        <v>1</v>
      </c>
      <c r="F25" s="236">
        <f>'Core Indicators'!Z25</f>
        <v>2</v>
      </c>
      <c r="G25" s="191">
        <f t="shared" si="3"/>
        <v>1.5</v>
      </c>
      <c r="H25" s="236">
        <f>'Core Indicators'!AH25</f>
        <v>2</v>
      </c>
      <c r="I25" s="236">
        <f>'Core Indicators'!AP25</f>
        <v>3</v>
      </c>
      <c r="J25" s="236">
        <f>'Core Indicators'!BN25</f>
        <v>1</v>
      </c>
      <c r="K25" s="236">
        <f t="shared" si="4"/>
        <v>2.1</v>
      </c>
      <c r="L25" s="190">
        <f t="shared" si="5"/>
        <v>2.1</v>
      </c>
      <c r="M25" s="237">
        <f t="shared" si="6"/>
        <v>2</v>
      </c>
      <c r="N25" s="238">
        <f>'Core Indicators'!DJ25</f>
        <v>2</v>
      </c>
      <c r="O25" s="238">
        <f>'Core Indicators'!DR25</f>
        <v>2</v>
      </c>
      <c r="P25" s="238">
        <f>'Core Indicators'!DZ25</f>
        <v>2</v>
      </c>
      <c r="Q25" s="238">
        <f>'Core Indicators'!EH25</f>
        <v>2</v>
      </c>
      <c r="R25" s="238">
        <f>'Core Indicators'!EP25</f>
        <v>2</v>
      </c>
      <c r="S25" s="191">
        <f t="shared" si="7"/>
        <v>1.3</v>
      </c>
      <c r="T25" s="191">
        <f t="shared" si="8"/>
        <v>1</v>
      </c>
      <c r="U25" s="236">
        <v>1</v>
      </c>
      <c r="V25" s="236">
        <v>1</v>
      </c>
      <c r="W25" s="236">
        <f>'Core Indicators'!EX25</f>
        <v>1</v>
      </c>
      <c r="X25" s="191">
        <f t="shared" si="9"/>
        <v>1</v>
      </c>
      <c r="Y25" s="236">
        <v>1</v>
      </c>
      <c r="Z25" s="191">
        <f t="shared" si="10"/>
        <v>1.5</v>
      </c>
      <c r="AA25" s="236">
        <f>'Core Indicators'!FF25</f>
        <v>1</v>
      </c>
      <c r="AB25" s="236">
        <f t="shared" si="11"/>
        <v>2</v>
      </c>
      <c r="AC25" s="11">
        <f>'Core Indicators'!GD25</f>
        <v>2</v>
      </c>
      <c r="AD25" s="11">
        <f>'Core Indicators'!GL25</f>
        <v>2</v>
      </c>
      <c r="AE25" s="11">
        <f>'Core Indicators'!GT25</f>
        <v>2</v>
      </c>
      <c r="AF25" s="11">
        <f>'Core Indicators'!HB25</f>
        <v>2</v>
      </c>
      <c r="AG25" s="11">
        <f t="shared" si="12"/>
        <v>2</v>
      </c>
      <c r="AH25" s="11">
        <f>'Core Indicators'!HJ25</f>
        <v>2</v>
      </c>
      <c r="AI25" s="11">
        <f>'Core Indicators'!HR25</f>
        <v>2</v>
      </c>
      <c r="AJ25" s="11">
        <f t="shared" si="13"/>
        <v>2</v>
      </c>
      <c r="AK25" s="11">
        <f>'Core Indicators'!HZ25</f>
        <v>2</v>
      </c>
      <c r="AL25" s="11">
        <f>'Core Indicators'!IH25</f>
        <v>2</v>
      </c>
      <c r="AM25" s="11">
        <f>'Core Indicators'!IP25</f>
        <v>2</v>
      </c>
      <c r="AN25" s="11">
        <f t="shared" si="14"/>
        <v>2</v>
      </c>
    </row>
    <row r="26" spans="1:40" x14ac:dyDescent="0.35">
      <c r="A26" s="236" t="str">
        <f>Lists!C:C</f>
        <v>COL001</v>
      </c>
      <c r="B26" s="190">
        <f t="shared" si="0"/>
        <v>1.4</v>
      </c>
      <c r="C26" s="191">
        <f t="shared" si="1"/>
        <v>0</v>
      </c>
      <c r="D26" s="237">
        <f t="shared" si="2"/>
        <v>1.4</v>
      </c>
      <c r="E26" s="236">
        <f>'Core Indicators'!R26</f>
        <v>2</v>
      </c>
      <c r="F26" s="236">
        <f>'Core Indicators'!Z26</f>
        <v>1</v>
      </c>
      <c r="G26" s="191">
        <f t="shared" si="3"/>
        <v>1.5</v>
      </c>
      <c r="H26" s="236">
        <f>'Core Indicators'!AH26</f>
        <v>1</v>
      </c>
      <c r="I26" s="236">
        <f>'Core Indicators'!AP26</f>
        <v>1</v>
      </c>
      <c r="J26" s="236">
        <f>'Core Indicators'!BN26</f>
        <v>2</v>
      </c>
      <c r="K26" s="236">
        <f t="shared" si="4"/>
        <v>1.5</v>
      </c>
      <c r="L26" s="190">
        <f t="shared" si="5"/>
        <v>1.3</v>
      </c>
      <c r="M26" s="237">
        <f t="shared" si="6"/>
        <v>1.4</v>
      </c>
      <c r="N26" s="238">
        <f>'Core Indicators'!DJ26</f>
        <v>1</v>
      </c>
      <c r="O26" s="238">
        <f>'Core Indicators'!DR26</f>
        <v>1</v>
      </c>
      <c r="P26" s="238">
        <f>'Core Indicators'!DZ26</f>
        <v>1</v>
      </c>
      <c r="Q26" s="238">
        <f>'Core Indicators'!EH26</f>
        <v>2</v>
      </c>
      <c r="R26" s="238">
        <f>'Core Indicators'!EP26</f>
        <v>2</v>
      </c>
      <c r="S26" s="191">
        <f t="shared" si="7"/>
        <v>1.3</v>
      </c>
      <c r="T26" s="191">
        <f t="shared" si="8"/>
        <v>1.1666666666666667</v>
      </c>
      <c r="U26" s="236">
        <v>1</v>
      </c>
      <c r="V26" s="236">
        <v>1</v>
      </c>
      <c r="W26" s="236">
        <f>'Core Indicators'!EX26</f>
        <v>2</v>
      </c>
      <c r="X26" s="191">
        <f t="shared" si="9"/>
        <v>1.5</v>
      </c>
      <c r="Y26" s="236">
        <v>1</v>
      </c>
      <c r="Z26" s="191">
        <f t="shared" si="10"/>
        <v>1.5</v>
      </c>
      <c r="AA26" s="236">
        <f>'Core Indicators'!FF26</f>
        <v>1</v>
      </c>
      <c r="AB26" s="236">
        <f t="shared" si="11"/>
        <v>2</v>
      </c>
      <c r="AC26" s="11">
        <f>'Core Indicators'!GD26</f>
        <v>2</v>
      </c>
      <c r="AD26" s="11">
        <f>'Core Indicators'!GL26</f>
        <v>2</v>
      </c>
      <c r="AE26" s="11">
        <f>'Core Indicators'!GT26</f>
        <v>2</v>
      </c>
      <c r="AF26" s="11">
        <f>'Core Indicators'!HB26</f>
        <v>2</v>
      </c>
      <c r="AG26" s="11">
        <f t="shared" si="12"/>
        <v>2</v>
      </c>
      <c r="AH26" s="11">
        <f>'Core Indicators'!HJ26</f>
        <v>2</v>
      </c>
      <c r="AI26" s="11">
        <f>'Core Indicators'!HR26</f>
        <v>2</v>
      </c>
      <c r="AJ26" s="11">
        <f t="shared" si="13"/>
        <v>2</v>
      </c>
      <c r="AK26" s="11">
        <f>'Core Indicators'!HZ26</f>
        <v>2</v>
      </c>
      <c r="AL26" s="11">
        <f>'Core Indicators'!IH26</f>
        <v>2</v>
      </c>
      <c r="AM26" s="11">
        <f>'Core Indicators'!IP26</f>
        <v>2</v>
      </c>
      <c r="AN26" s="11">
        <f t="shared" si="14"/>
        <v>2</v>
      </c>
    </row>
    <row r="27" spans="1:40" x14ac:dyDescent="0.35">
      <c r="A27" s="236" t="str">
        <f>Lists!C:C</f>
        <v>COL002</v>
      </c>
      <c r="B27" s="190">
        <f t="shared" si="0"/>
        <v>2</v>
      </c>
      <c r="C27" s="191">
        <f t="shared" si="1"/>
        <v>0</v>
      </c>
      <c r="D27" s="237">
        <f t="shared" si="2"/>
        <v>2.2000000000000002</v>
      </c>
      <c r="E27" s="236">
        <f>'Core Indicators'!R27</f>
        <v>2</v>
      </c>
      <c r="F27" s="236">
        <f>'Core Indicators'!Z27</f>
        <v>2</v>
      </c>
      <c r="G27" s="191">
        <f t="shared" si="3"/>
        <v>2</v>
      </c>
      <c r="H27" s="236">
        <f>'Core Indicators'!AH27</f>
        <v>2</v>
      </c>
      <c r="I27" s="236">
        <f>'Core Indicators'!AP27</f>
        <v>2</v>
      </c>
      <c r="J27" s="236">
        <f>'Core Indicators'!BN27</f>
        <v>3</v>
      </c>
      <c r="K27" s="236">
        <f t="shared" si="4"/>
        <v>2.5</v>
      </c>
      <c r="L27" s="190">
        <f t="shared" si="5"/>
        <v>2.2999999999999998</v>
      </c>
      <c r="M27" s="237">
        <f t="shared" si="6"/>
        <v>2</v>
      </c>
      <c r="N27" s="238">
        <f>'Core Indicators'!DJ27</f>
        <v>2</v>
      </c>
      <c r="O27" s="238">
        <f>'Core Indicators'!DR27</f>
        <v>2</v>
      </c>
      <c r="P27" s="238">
        <f>'Core Indicators'!DZ27</f>
        <v>2</v>
      </c>
      <c r="Q27" s="238">
        <f>'Core Indicators'!EH27</f>
        <v>2</v>
      </c>
      <c r="R27" s="238">
        <f>'Core Indicators'!EP27</f>
        <v>2</v>
      </c>
      <c r="S27" s="191">
        <f t="shared" si="7"/>
        <v>1.7</v>
      </c>
      <c r="T27" s="191">
        <f t="shared" si="8"/>
        <v>1.3333333333333333</v>
      </c>
      <c r="U27" s="236">
        <v>1</v>
      </c>
      <c r="V27" s="236">
        <v>1</v>
      </c>
      <c r="W27" s="236">
        <f>'Core Indicators'!EX27</f>
        <v>3</v>
      </c>
      <c r="X27" s="191">
        <f t="shared" si="9"/>
        <v>2</v>
      </c>
      <c r="Y27" s="236">
        <v>1</v>
      </c>
      <c r="Z27" s="191">
        <f t="shared" si="10"/>
        <v>2</v>
      </c>
      <c r="AA27" s="236">
        <f>'Core Indicators'!FF27</f>
        <v>2</v>
      </c>
      <c r="AB27" s="236">
        <f t="shared" si="11"/>
        <v>2</v>
      </c>
      <c r="AC27" s="11">
        <f>'Core Indicators'!GD27</f>
        <v>2</v>
      </c>
      <c r="AD27" s="11">
        <f>'Core Indicators'!GL27</f>
        <v>2</v>
      </c>
      <c r="AE27" s="11">
        <f>'Core Indicators'!GT27</f>
        <v>2</v>
      </c>
      <c r="AF27" s="11">
        <f>'Core Indicators'!HB27</f>
        <v>2</v>
      </c>
      <c r="AG27" s="11">
        <f t="shared" si="12"/>
        <v>2</v>
      </c>
      <c r="AH27" s="11">
        <f>'Core Indicators'!HJ27</f>
        <v>2</v>
      </c>
      <c r="AI27" s="11">
        <f>'Core Indicators'!HR27</f>
        <v>2</v>
      </c>
      <c r="AJ27" s="11">
        <f t="shared" si="13"/>
        <v>2</v>
      </c>
      <c r="AK27" s="11">
        <f>'Core Indicators'!HZ27</f>
        <v>2</v>
      </c>
      <c r="AL27" s="11">
        <f>'Core Indicators'!IH27</f>
        <v>2</v>
      </c>
      <c r="AM27" s="11">
        <f>'Core Indicators'!IP27</f>
        <v>2</v>
      </c>
      <c r="AN27" s="11">
        <f t="shared" si="14"/>
        <v>2</v>
      </c>
    </row>
    <row r="28" spans="1:40" x14ac:dyDescent="0.35">
      <c r="A28" s="236" t="str">
        <f>Lists!C:C</f>
        <v>CRI002</v>
      </c>
      <c r="B28" s="190">
        <f t="shared" si="0"/>
        <v>2.4</v>
      </c>
      <c r="C28" s="191">
        <f t="shared" si="1"/>
        <v>2</v>
      </c>
      <c r="D28" s="237">
        <f t="shared" si="2"/>
        <v>2</v>
      </c>
      <c r="E28" s="236">
        <f>'Core Indicators'!R28</f>
        <v>2</v>
      </c>
      <c r="F28" s="236">
        <f>'Core Indicators'!Z28</f>
        <v>2</v>
      </c>
      <c r="G28" s="191">
        <f t="shared" si="3"/>
        <v>2</v>
      </c>
      <c r="H28" s="236">
        <f>'Core Indicators'!AH28</f>
        <v>2</v>
      </c>
      <c r="I28" s="236">
        <f>'Core Indicators'!AP28</f>
        <v>2</v>
      </c>
      <c r="J28" s="236" t="str">
        <f>'Core Indicators'!BN28</f>
        <v>x</v>
      </c>
      <c r="K28" s="236">
        <f t="shared" si="4"/>
        <v>2</v>
      </c>
      <c r="L28" s="190">
        <f t="shared" si="5"/>
        <v>2</v>
      </c>
      <c r="M28" s="237">
        <f t="shared" si="6"/>
        <v>3</v>
      </c>
      <c r="N28" s="238">
        <f>'Core Indicators'!DJ28</f>
        <v>3</v>
      </c>
      <c r="O28" s="238">
        <f>'Core Indicators'!DR28</f>
        <v>3</v>
      </c>
      <c r="P28" s="238">
        <f>'Core Indicators'!DZ28</f>
        <v>3</v>
      </c>
      <c r="Q28" s="238" t="str">
        <f>'Core Indicators'!EH28</f>
        <v>x</v>
      </c>
      <c r="R28" s="238" t="str">
        <f>'Core Indicators'!EP28</f>
        <v>x</v>
      </c>
      <c r="S28" s="191">
        <f t="shared" si="7"/>
        <v>1.8</v>
      </c>
      <c r="T28" s="191">
        <f t="shared" si="8"/>
        <v>1</v>
      </c>
      <c r="U28" s="236">
        <v>1</v>
      </c>
      <c r="V28" s="236">
        <v>1</v>
      </c>
      <c r="W28" s="236" t="str">
        <f>'Core Indicators'!EX28</f>
        <v>x</v>
      </c>
      <c r="X28" s="191">
        <f t="shared" si="9"/>
        <v>1</v>
      </c>
      <c r="Y28" s="236">
        <v>1</v>
      </c>
      <c r="Z28" s="191">
        <f t="shared" si="10"/>
        <v>2.5</v>
      </c>
      <c r="AA28" s="236">
        <f>'Core Indicators'!FF28</f>
        <v>3</v>
      </c>
      <c r="AB28" s="236">
        <f t="shared" si="11"/>
        <v>2</v>
      </c>
      <c r="AC28" s="11">
        <f>'Core Indicators'!GD28</f>
        <v>2</v>
      </c>
      <c r="AD28" s="11">
        <f>'Core Indicators'!GL28</f>
        <v>2</v>
      </c>
      <c r="AE28" s="11">
        <f>'Core Indicators'!GT28</f>
        <v>2</v>
      </c>
      <c r="AF28" s="11">
        <f>'Core Indicators'!HB28</f>
        <v>2</v>
      </c>
      <c r="AG28" s="11">
        <f t="shared" si="12"/>
        <v>2</v>
      </c>
      <c r="AH28" s="11">
        <f>'Core Indicators'!HJ28</f>
        <v>2</v>
      </c>
      <c r="AI28" s="11">
        <f>'Core Indicators'!HR28</f>
        <v>2</v>
      </c>
      <c r="AJ28" s="11">
        <f t="shared" si="13"/>
        <v>2</v>
      </c>
      <c r="AK28" s="11">
        <f>'Core Indicators'!HZ28</f>
        <v>2</v>
      </c>
      <c r="AL28" s="11">
        <f>'Core Indicators'!IH28</f>
        <v>2</v>
      </c>
      <c r="AM28" s="11">
        <f>'Core Indicators'!IP28</f>
        <v>2</v>
      </c>
      <c r="AN28" s="11">
        <f t="shared" si="14"/>
        <v>2</v>
      </c>
    </row>
    <row r="29" spans="1:40" x14ac:dyDescent="0.35">
      <c r="A29" s="236" t="str">
        <f>Lists!C:C</f>
        <v>CZE002</v>
      </c>
      <c r="B29" s="190">
        <f t="shared" si="0"/>
        <v>1.2</v>
      </c>
      <c r="C29" s="191">
        <f t="shared" si="1"/>
        <v>0</v>
      </c>
      <c r="D29" s="237">
        <f t="shared" si="2"/>
        <v>1.5</v>
      </c>
      <c r="E29" s="236">
        <f>'Core Indicators'!R29</f>
        <v>1</v>
      </c>
      <c r="F29" s="236">
        <f>'Core Indicators'!Z29</f>
        <v>2</v>
      </c>
      <c r="G29" s="191">
        <f t="shared" si="3"/>
        <v>1.5</v>
      </c>
      <c r="H29" s="236">
        <f>'Core Indicators'!AH29</f>
        <v>2</v>
      </c>
      <c r="I29" s="236">
        <f>'Core Indicators'!AP29</f>
        <v>1</v>
      </c>
      <c r="J29" s="236">
        <f>'Core Indicators'!BN29</f>
        <v>1</v>
      </c>
      <c r="K29" s="236">
        <f t="shared" si="4"/>
        <v>1</v>
      </c>
      <c r="L29" s="190">
        <f t="shared" si="5"/>
        <v>1.5</v>
      </c>
      <c r="M29" s="237">
        <f t="shared" si="6"/>
        <v>1</v>
      </c>
      <c r="N29" s="238">
        <f>'Core Indicators'!DJ29</f>
        <v>1</v>
      </c>
      <c r="O29" s="238">
        <f>'Core Indicators'!DR29</f>
        <v>1</v>
      </c>
      <c r="P29" s="238">
        <f>'Core Indicators'!DZ29</f>
        <v>1</v>
      </c>
      <c r="Q29" s="238">
        <f>'Core Indicators'!EH29</f>
        <v>1</v>
      </c>
      <c r="R29" s="238">
        <f>'Core Indicators'!EP29</f>
        <v>1</v>
      </c>
      <c r="S29" s="191">
        <f t="shared" si="7"/>
        <v>1.3</v>
      </c>
      <c r="T29" s="191">
        <f t="shared" si="8"/>
        <v>1</v>
      </c>
      <c r="U29" s="236">
        <v>1</v>
      </c>
      <c r="V29" s="236">
        <v>1</v>
      </c>
      <c r="W29" s="236">
        <f>'Core Indicators'!EX29</f>
        <v>1</v>
      </c>
      <c r="X29" s="191">
        <f t="shared" si="9"/>
        <v>1</v>
      </c>
      <c r="Y29" s="236">
        <v>1</v>
      </c>
      <c r="Z29" s="191">
        <f t="shared" si="10"/>
        <v>1.5</v>
      </c>
      <c r="AA29" s="236">
        <f>'Core Indicators'!FF29</f>
        <v>1</v>
      </c>
      <c r="AB29" s="236">
        <f t="shared" si="11"/>
        <v>2</v>
      </c>
      <c r="AC29" s="11">
        <f>'Core Indicators'!GD29</f>
        <v>2</v>
      </c>
      <c r="AD29" s="11">
        <f>'Core Indicators'!GL29</f>
        <v>2</v>
      </c>
      <c r="AE29" s="11">
        <f>'Core Indicators'!GT29</f>
        <v>2</v>
      </c>
      <c r="AF29" s="11">
        <f>'Core Indicators'!HB29</f>
        <v>2</v>
      </c>
      <c r="AG29" s="11">
        <f t="shared" si="12"/>
        <v>2</v>
      </c>
      <c r="AH29" s="11">
        <f>'Core Indicators'!HJ29</f>
        <v>2</v>
      </c>
      <c r="AI29" s="11">
        <f>'Core Indicators'!HR29</f>
        <v>2</v>
      </c>
      <c r="AJ29" s="11">
        <f t="shared" si="13"/>
        <v>2</v>
      </c>
      <c r="AK29" s="11">
        <f>'Core Indicators'!HZ29</f>
        <v>2</v>
      </c>
      <c r="AL29" s="11">
        <f>'Core Indicators'!IH29</f>
        <v>2</v>
      </c>
      <c r="AM29" s="11">
        <f>'Core Indicators'!IP29</f>
        <v>2</v>
      </c>
      <c r="AN29" s="11">
        <f t="shared" si="14"/>
        <v>2</v>
      </c>
    </row>
    <row r="30" spans="1:40" x14ac:dyDescent="0.35">
      <c r="A30" s="236" t="str">
        <f>Lists!C:C</f>
        <v>DJI001</v>
      </c>
      <c r="B30" s="190">
        <f t="shared" si="0"/>
        <v>1.9</v>
      </c>
      <c r="C30" s="191">
        <f t="shared" si="1"/>
        <v>0</v>
      </c>
      <c r="D30" s="237">
        <f t="shared" si="2"/>
        <v>2</v>
      </c>
      <c r="E30" s="236">
        <f>'Core Indicators'!R30</f>
        <v>2</v>
      </c>
      <c r="F30" s="236">
        <f>'Core Indicators'!Z30</f>
        <v>2</v>
      </c>
      <c r="G30" s="191">
        <f t="shared" si="3"/>
        <v>2</v>
      </c>
      <c r="H30" s="236">
        <f>'Core Indicators'!AH30</f>
        <v>2</v>
      </c>
      <c r="I30" s="236">
        <f>'Core Indicators'!AP30</f>
        <v>2</v>
      </c>
      <c r="J30" s="236">
        <f>'Core Indicators'!BN30</f>
        <v>2</v>
      </c>
      <c r="K30" s="236">
        <f t="shared" si="4"/>
        <v>2</v>
      </c>
      <c r="L30" s="190">
        <f t="shared" si="5"/>
        <v>2</v>
      </c>
      <c r="M30" s="237">
        <f t="shared" si="6"/>
        <v>2</v>
      </c>
      <c r="N30" s="238">
        <f>'Core Indicators'!DJ30</f>
        <v>2</v>
      </c>
      <c r="O30" s="238">
        <f>'Core Indicators'!DR30</f>
        <v>2</v>
      </c>
      <c r="P30" s="238">
        <f>'Core Indicators'!DZ30</f>
        <v>2</v>
      </c>
      <c r="Q30" s="238">
        <f>'Core Indicators'!EH30</f>
        <v>2</v>
      </c>
      <c r="R30" s="238">
        <f>'Core Indicators'!EP30</f>
        <v>2</v>
      </c>
      <c r="S30" s="191">
        <f t="shared" si="7"/>
        <v>1.6</v>
      </c>
      <c r="T30" s="191">
        <f t="shared" si="8"/>
        <v>1.1666666666666667</v>
      </c>
      <c r="U30" s="236">
        <v>1</v>
      </c>
      <c r="V30" s="236">
        <v>1</v>
      </c>
      <c r="W30" s="236">
        <f>'Core Indicators'!EX30</f>
        <v>2</v>
      </c>
      <c r="X30" s="191">
        <f t="shared" si="9"/>
        <v>1.5</v>
      </c>
      <c r="Y30" s="236">
        <v>1</v>
      </c>
      <c r="Z30" s="191">
        <f t="shared" si="10"/>
        <v>2</v>
      </c>
      <c r="AA30" s="236">
        <f>'Core Indicators'!FF30</f>
        <v>2</v>
      </c>
      <c r="AB30" s="236">
        <f t="shared" si="11"/>
        <v>2</v>
      </c>
      <c r="AC30" s="11">
        <f>'Core Indicators'!GD30</f>
        <v>2</v>
      </c>
      <c r="AD30" s="11">
        <f>'Core Indicators'!GL30</f>
        <v>2</v>
      </c>
      <c r="AE30" s="11">
        <f>'Core Indicators'!GT30</f>
        <v>2</v>
      </c>
      <c r="AF30" s="11">
        <f>'Core Indicators'!HB30</f>
        <v>2</v>
      </c>
      <c r="AG30" s="11">
        <f t="shared" si="12"/>
        <v>2</v>
      </c>
      <c r="AH30" s="11">
        <f>'Core Indicators'!HJ30</f>
        <v>2</v>
      </c>
      <c r="AI30" s="11">
        <f>'Core Indicators'!HR30</f>
        <v>2</v>
      </c>
      <c r="AJ30" s="11">
        <f t="shared" si="13"/>
        <v>2</v>
      </c>
      <c r="AK30" s="11">
        <f>'Core Indicators'!HZ30</f>
        <v>2</v>
      </c>
      <c r="AL30" s="11">
        <f>'Core Indicators'!IH30</f>
        <v>2</v>
      </c>
      <c r="AM30" s="11">
        <f>'Core Indicators'!IP30</f>
        <v>2</v>
      </c>
      <c r="AN30" s="11">
        <f t="shared" si="14"/>
        <v>2</v>
      </c>
    </row>
    <row r="31" spans="1:40" x14ac:dyDescent="0.35">
      <c r="A31" s="236" t="str">
        <f>Lists!C:C</f>
        <v>DJI002</v>
      </c>
      <c r="B31" s="190">
        <f t="shared" si="0"/>
        <v>1.8</v>
      </c>
      <c r="C31" s="191">
        <f t="shared" si="1"/>
        <v>0</v>
      </c>
      <c r="D31" s="237">
        <f t="shared" si="2"/>
        <v>1.8</v>
      </c>
      <c r="E31" s="236">
        <f>'Core Indicators'!R31</f>
        <v>1</v>
      </c>
      <c r="F31" s="236">
        <f>'Core Indicators'!Z31</f>
        <v>2</v>
      </c>
      <c r="G31" s="191">
        <f t="shared" si="3"/>
        <v>1.5</v>
      </c>
      <c r="H31" s="236">
        <f>'Core Indicators'!AH31</f>
        <v>2</v>
      </c>
      <c r="I31" s="236">
        <f>'Core Indicators'!AP31</f>
        <v>2</v>
      </c>
      <c r="J31" s="236">
        <f>'Core Indicators'!BN31</f>
        <v>2</v>
      </c>
      <c r="K31" s="236">
        <f t="shared" si="4"/>
        <v>2</v>
      </c>
      <c r="L31" s="190">
        <f t="shared" si="5"/>
        <v>2</v>
      </c>
      <c r="M31" s="237">
        <f t="shared" si="6"/>
        <v>2</v>
      </c>
      <c r="N31" s="238">
        <f>'Core Indicators'!DJ31</f>
        <v>2</v>
      </c>
      <c r="O31" s="238">
        <f>'Core Indicators'!DR31</f>
        <v>2</v>
      </c>
      <c r="P31" s="238">
        <f>'Core Indicators'!DZ31</f>
        <v>2</v>
      </c>
      <c r="Q31" s="238" t="str">
        <f>'Core Indicators'!EH31</f>
        <v>x</v>
      </c>
      <c r="R31" s="238" t="str">
        <f>'Core Indicators'!EP31</f>
        <v>x</v>
      </c>
      <c r="S31" s="191">
        <f t="shared" si="7"/>
        <v>1.6</v>
      </c>
      <c r="T31" s="191">
        <f t="shared" si="8"/>
        <v>1.1666666666666667</v>
      </c>
      <c r="U31" s="236">
        <v>1</v>
      </c>
      <c r="V31" s="236">
        <v>1</v>
      </c>
      <c r="W31" s="236">
        <f>'Core Indicators'!EX31</f>
        <v>2</v>
      </c>
      <c r="X31" s="191">
        <f t="shared" si="9"/>
        <v>1.5</v>
      </c>
      <c r="Y31" s="236">
        <v>1</v>
      </c>
      <c r="Z31" s="191">
        <f t="shared" si="10"/>
        <v>2</v>
      </c>
      <c r="AA31" s="236">
        <f>'Core Indicators'!FF31</f>
        <v>2</v>
      </c>
      <c r="AB31" s="236">
        <f t="shared" si="11"/>
        <v>2</v>
      </c>
      <c r="AC31" s="11">
        <f>'Core Indicators'!GD31</f>
        <v>2</v>
      </c>
      <c r="AD31" s="11">
        <f>'Core Indicators'!GL31</f>
        <v>2</v>
      </c>
      <c r="AE31" s="11">
        <f>'Core Indicators'!GT31</f>
        <v>2</v>
      </c>
      <c r="AF31" s="11">
        <f>'Core Indicators'!HB31</f>
        <v>2</v>
      </c>
      <c r="AG31" s="11">
        <f t="shared" si="12"/>
        <v>2</v>
      </c>
      <c r="AH31" s="11">
        <f>'Core Indicators'!HJ31</f>
        <v>2</v>
      </c>
      <c r="AI31" s="11">
        <f>'Core Indicators'!HR31</f>
        <v>2</v>
      </c>
      <c r="AJ31" s="11">
        <f t="shared" si="13"/>
        <v>2</v>
      </c>
      <c r="AK31" s="11">
        <f>'Core Indicators'!HZ31</f>
        <v>2</v>
      </c>
      <c r="AL31" s="11">
        <f>'Core Indicators'!IH31</f>
        <v>2</v>
      </c>
      <c r="AM31" s="11">
        <f>'Core Indicators'!IP31</f>
        <v>2</v>
      </c>
      <c r="AN31" s="11">
        <f t="shared" si="14"/>
        <v>2</v>
      </c>
    </row>
    <row r="32" spans="1:40" x14ac:dyDescent="0.35">
      <c r="A32" s="236" t="str">
        <f>Lists!C:C</f>
        <v>DJI003</v>
      </c>
      <c r="B32" s="190">
        <f t="shared" si="0"/>
        <v>1.9</v>
      </c>
      <c r="C32" s="191">
        <f t="shared" si="1"/>
        <v>0</v>
      </c>
      <c r="D32" s="237">
        <f t="shared" si="2"/>
        <v>2</v>
      </c>
      <c r="E32" s="236">
        <f>'Core Indicators'!R32</f>
        <v>2</v>
      </c>
      <c r="F32" s="236">
        <f>'Core Indicators'!Z32</f>
        <v>2</v>
      </c>
      <c r="G32" s="191">
        <f t="shared" si="3"/>
        <v>2</v>
      </c>
      <c r="H32" s="236">
        <f>'Core Indicators'!AH32</f>
        <v>2</v>
      </c>
      <c r="I32" s="236">
        <f>'Core Indicators'!AP32</f>
        <v>2</v>
      </c>
      <c r="J32" s="236">
        <f>'Core Indicators'!BN32</f>
        <v>2</v>
      </c>
      <c r="K32" s="236">
        <f t="shared" si="4"/>
        <v>2</v>
      </c>
      <c r="L32" s="190">
        <f t="shared" si="5"/>
        <v>2</v>
      </c>
      <c r="M32" s="237">
        <f t="shared" si="6"/>
        <v>2</v>
      </c>
      <c r="N32" s="238">
        <f>'Core Indicators'!DJ32</f>
        <v>2</v>
      </c>
      <c r="O32" s="238">
        <f>'Core Indicators'!DR32</f>
        <v>2</v>
      </c>
      <c r="P32" s="238">
        <f>'Core Indicators'!DZ32</f>
        <v>2</v>
      </c>
      <c r="Q32" s="238">
        <f>'Core Indicators'!EH32</f>
        <v>2</v>
      </c>
      <c r="R32" s="238">
        <f>'Core Indicators'!EP32</f>
        <v>2</v>
      </c>
      <c r="S32" s="191">
        <f t="shared" si="7"/>
        <v>1.6</v>
      </c>
      <c r="T32" s="191">
        <f t="shared" si="8"/>
        <v>1.1666666666666667</v>
      </c>
      <c r="U32" s="236">
        <v>1</v>
      </c>
      <c r="V32" s="236">
        <v>1</v>
      </c>
      <c r="W32" s="236">
        <f>'Core Indicators'!EX32</f>
        <v>2</v>
      </c>
      <c r="X32" s="191">
        <f t="shared" si="9"/>
        <v>1.5</v>
      </c>
      <c r="Y32" s="236">
        <v>1</v>
      </c>
      <c r="Z32" s="191">
        <f t="shared" si="10"/>
        <v>2</v>
      </c>
      <c r="AA32" s="236">
        <f>'Core Indicators'!FF32</f>
        <v>2</v>
      </c>
      <c r="AB32" s="236">
        <f t="shared" si="11"/>
        <v>2</v>
      </c>
      <c r="AC32" s="11">
        <f>'Core Indicators'!GD32</f>
        <v>2</v>
      </c>
      <c r="AD32" s="11">
        <f>'Core Indicators'!GL32</f>
        <v>2</v>
      </c>
      <c r="AE32" s="11">
        <f>'Core Indicators'!GT32</f>
        <v>2</v>
      </c>
      <c r="AF32" s="11">
        <f>'Core Indicators'!HB32</f>
        <v>2</v>
      </c>
      <c r="AG32" s="11">
        <f t="shared" si="12"/>
        <v>2</v>
      </c>
      <c r="AH32" s="11">
        <f>'Core Indicators'!HJ32</f>
        <v>2</v>
      </c>
      <c r="AI32" s="11">
        <f>'Core Indicators'!HR32</f>
        <v>2</v>
      </c>
      <c r="AJ32" s="11">
        <f t="shared" si="13"/>
        <v>2</v>
      </c>
      <c r="AK32" s="11">
        <f>'Core Indicators'!HZ32</f>
        <v>2</v>
      </c>
      <c r="AL32" s="11">
        <f>'Core Indicators'!IH32</f>
        <v>2</v>
      </c>
      <c r="AM32" s="11">
        <f>'Core Indicators'!IP32</f>
        <v>2</v>
      </c>
      <c r="AN32" s="11">
        <f t="shared" si="14"/>
        <v>2</v>
      </c>
    </row>
    <row r="33" spans="1:40" x14ac:dyDescent="0.35">
      <c r="A33" s="236" t="str">
        <f>Lists!C:C</f>
        <v>DOM002</v>
      </c>
      <c r="B33" s="190">
        <f t="shared" si="0"/>
        <v>1.9</v>
      </c>
      <c r="C33" s="191">
        <f t="shared" si="1"/>
        <v>2</v>
      </c>
      <c r="D33" s="237">
        <f t="shared" si="2"/>
        <v>2</v>
      </c>
      <c r="E33" s="236">
        <f>'Core Indicators'!R33</f>
        <v>2</v>
      </c>
      <c r="F33" s="236">
        <f>'Core Indicators'!Z33</f>
        <v>2</v>
      </c>
      <c r="G33" s="191">
        <f t="shared" si="3"/>
        <v>2</v>
      </c>
      <c r="H33" s="236">
        <f>'Core Indicators'!AH33</f>
        <v>2</v>
      </c>
      <c r="I33" s="236">
        <f>'Core Indicators'!AP33</f>
        <v>2</v>
      </c>
      <c r="J33" s="236" t="str">
        <f>'Core Indicators'!BN33</f>
        <v>x</v>
      </c>
      <c r="K33" s="236">
        <f t="shared" si="4"/>
        <v>2</v>
      </c>
      <c r="L33" s="190">
        <f t="shared" si="5"/>
        <v>2</v>
      </c>
      <c r="M33" s="237">
        <f t="shared" si="6"/>
        <v>2</v>
      </c>
      <c r="N33" s="238">
        <f>'Core Indicators'!DJ33</f>
        <v>2</v>
      </c>
      <c r="O33" s="238">
        <f>'Core Indicators'!DR33</f>
        <v>2</v>
      </c>
      <c r="P33" s="238">
        <f>'Core Indicators'!DZ33</f>
        <v>2</v>
      </c>
      <c r="Q33" s="238" t="str">
        <f>'Core Indicators'!EH33</f>
        <v>x</v>
      </c>
      <c r="R33" s="238" t="str">
        <f>'Core Indicators'!EP33</f>
        <v>x</v>
      </c>
      <c r="S33" s="191">
        <f t="shared" si="7"/>
        <v>1.5</v>
      </c>
      <c r="T33" s="191">
        <f t="shared" si="8"/>
        <v>1</v>
      </c>
      <c r="U33" s="236">
        <v>1</v>
      </c>
      <c r="V33" s="236">
        <v>1</v>
      </c>
      <c r="W33" s="236" t="str">
        <f>'Core Indicators'!EX33</f>
        <v>x</v>
      </c>
      <c r="X33" s="191">
        <f t="shared" si="9"/>
        <v>1</v>
      </c>
      <c r="Y33" s="236">
        <v>1</v>
      </c>
      <c r="Z33" s="191">
        <f t="shared" si="10"/>
        <v>2</v>
      </c>
      <c r="AA33" s="236">
        <f>'Core Indicators'!FF33</f>
        <v>2</v>
      </c>
      <c r="AB33" s="236">
        <f t="shared" si="11"/>
        <v>2</v>
      </c>
      <c r="AC33" s="11">
        <f>'Core Indicators'!GD33</f>
        <v>2</v>
      </c>
      <c r="AD33" s="11">
        <f>'Core Indicators'!GL33</f>
        <v>2</v>
      </c>
      <c r="AE33" s="11">
        <f>'Core Indicators'!GT33</f>
        <v>2</v>
      </c>
      <c r="AF33" s="11">
        <f>'Core Indicators'!HB33</f>
        <v>2</v>
      </c>
      <c r="AG33" s="11">
        <f t="shared" si="12"/>
        <v>2</v>
      </c>
      <c r="AH33" s="11">
        <f>'Core Indicators'!HJ33</f>
        <v>2</v>
      </c>
      <c r="AI33" s="11">
        <f>'Core Indicators'!HR33</f>
        <v>2</v>
      </c>
      <c r="AJ33" s="11">
        <f t="shared" si="13"/>
        <v>2</v>
      </c>
      <c r="AK33" s="11">
        <f>'Core Indicators'!HZ33</f>
        <v>2</v>
      </c>
      <c r="AL33" s="11">
        <f>'Core Indicators'!IH33</f>
        <v>2</v>
      </c>
      <c r="AM33" s="11">
        <f>'Core Indicators'!IP33</f>
        <v>2</v>
      </c>
      <c r="AN33" s="11">
        <f t="shared" si="14"/>
        <v>2</v>
      </c>
    </row>
    <row r="34" spans="1:40" x14ac:dyDescent="0.35">
      <c r="A34" s="236" t="str">
        <f>Lists!C:C</f>
        <v>DZA002</v>
      </c>
      <c r="B34" s="190">
        <f t="shared" si="0"/>
        <v>2.4</v>
      </c>
      <c r="C34" s="191">
        <f t="shared" si="1"/>
        <v>0</v>
      </c>
      <c r="D34" s="237">
        <f t="shared" si="2"/>
        <v>2.7</v>
      </c>
      <c r="E34" s="236">
        <f>'Core Indicators'!R34</f>
        <v>2</v>
      </c>
      <c r="F34" s="236">
        <f>'Core Indicators'!Z34</f>
        <v>2</v>
      </c>
      <c r="G34" s="191">
        <f t="shared" si="3"/>
        <v>2</v>
      </c>
      <c r="H34" s="236">
        <f>'Core Indicators'!AH34</f>
        <v>3</v>
      </c>
      <c r="I34" s="236">
        <f>'Core Indicators'!AP34</f>
        <v>3</v>
      </c>
      <c r="J34" s="236">
        <f>'Core Indicators'!BN34</f>
        <v>3</v>
      </c>
      <c r="K34" s="236">
        <f t="shared" si="4"/>
        <v>3</v>
      </c>
      <c r="L34" s="190">
        <f t="shared" si="5"/>
        <v>3</v>
      </c>
      <c r="M34" s="237">
        <f t="shared" si="6"/>
        <v>2.6</v>
      </c>
      <c r="N34" s="238">
        <f>'Core Indicators'!DJ34</f>
        <v>2</v>
      </c>
      <c r="O34" s="238">
        <f>'Core Indicators'!DR34</f>
        <v>2</v>
      </c>
      <c r="P34" s="238">
        <f>'Core Indicators'!DZ34</f>
        <v>3</v>
      </c>
      <c r="Q34" s="238">
        <f>'Core Indicators'!EH34</f>
        <v>3</v>
      </c>
      <c r="R34" s="238">
        <f>'Core Indicators'!EP34</f>
        <v>3</v>
      </c>
      <c r="S34" s="191">
        <f t="shared" si="7"/>
        <v>1.7</v>
      </c>
      <c r="T34" s="191">
        <f t="shared" si="8"/>
        <v>1.3333333333333333</v>
      </c>
      <c r="U34" s="236">
        <v>1</v>
      </c>
      <c r="V34" s="236">
        <v>1</v>
      </c>
      <c r="W34" s="236">
        <f>'Core Indicators'!EX34</f>
        <v>3</v>
      </c>
      <c r="X34" s="191">
        <f t="shared" si="9"/>
        <v>2</v>
      </c>
      <c r="Y34" s="236">
        <v>1</v>
      </c>
      <c r="Z34" s="191">
        <f t="shared" si="10"/>
        <v>2</v>
      </c>
      <c r="AA34" s="236">
        <f>'Core Indicators'!FF34</f>
        <v>2</v>
      </c>
      <c r="AB34" s="236">
        <f t="shared" si="11"/>
        <v>2</v>
      </c>
      <c r="AC34" s="11">
        <f>'Core Indicators'!GD34</f>
        <v>2</v>
      </c>
      <c r="AD34" s="11">
        <f>'Core Indicators'!GL34</f>
        <v>2</v>
      </c>
      <c r="AE34" s="11">
        <f>'Core Indicators'!GT34</f>
        <v>2</v>
      </c>
      <c r="AF34" s="11">
        <f>'Core Indicators'!HB34</f>
        <v>2</v>
      </c>
      <c r="AG34" s="11">
        <f t="shared" si="12"/>
        <v>2</v>
      </c>
      <c r="AH34" s="11">
        <f>'Core Indicators'!HJ34</f>
        <v>2</v>
      </c>
      <c r="AI34" s="11">
        <f>'Core Indicators'!HR34</f>
        <v>2</v>
      </c>
      <c r="AJ34" s="11">
        <f t="shared" si="13"/>
        <v>2</v>
      </c>
      <c r="AK34" s="11">
        <f>'Core Indicators'!HZ34</f>
        <v>2</v>
      </c>
      <c r="AL34" s="11">
        <f>'Core Indicators'!IH34</f>
        <v>2</v>
      </c>
      <c r="AM34" s="11">
        <f>'Core Indicators'!IP34</f>
        <v>2</v>
      </c>
      <c r="AN34" s="11">
        <f t="shared" si="14"/>
        <v>2</v>
      </c>
    </row>
    <row r="35" spans="1:40" x14ac:dyDescent="0.35">
      <c r="A35" s="236" t="str">
        <f>Lists!C:C</f>
        <v>DZA003</v>
      </c>
      <c r="B35" s="190">
        <f t="shared" ref="B35:B66" si="15">IF(OR(M35="x",D35="x"),"x",ROUND((5-GEOMEAN(((5-D35)/5*4+1),((5-M35)/5*4+1),((5-M35)/5*4+1)))/4*3.5+S35*0.3,1))</f>
        <v>2.7</v>
      </c>
      <c r="C35" s="191">
        <f t="shared" ref="C35:C66" si="16">COUNTIF(E35:F35,"x")+COUNTIF(H35:I35,"x")+COUNTIF(J35:J35,"x")+COUNTIF(M35,"x")+COUNTIF(U35:W35,"x")+COUNTIF(Y35:AB35,"x")</f>
        <v>0</v>
      </c>
      <c r="D35" s="237">
        <f t="shared" ref="D35:D66" si="17">IF(OR(L35="x",G35="x"),"x",ROUND((5-GEOMEAN(((5-L35)/5*4+1),((5-L35)/5*4+1),((5-G35)/5*4+1)))/4*5,1))</f>
        <v>3</v>
      </c>
      <c r="E35" s="236">
        <f>'Core Indicators'!R35</f>
        <v>3</v>
      </c>
      <c r="F35" s="236">
        <f>'Core Indicators'!Z35</f>
        <v>3</v>
      </c>
      <c r="G35" s="191">
        <f t="shared" ref="G35:G66" si="18">IF(AND(F35="x",E35="x"),"x",IF(OR(F35="x",E35="x"),AVERAGE(E35,F35),ROUND((10-GEOMEAN(((10-E35)/10*9+1),((10-F35)/10*9+1)))/9*10,1)))</f>
        <v>3</v>
      </c>
      <c r="H35" s="236">
        <f>'Core Indicators'!AH35</f>
        <v>3</v>
      </c>
      <c r="I35" s="236">
        <f>'Core Indicators'!AP35</f>
        <v>3</v>
      </c>
      <c r="J35" s="236">
        <f>'Core Indicators'!BN35</f>
        <v>3</v>
      </c>
      <c r="K35" s="236">
        <f t="shared" ref="K35:K66" si="19">IF(AND(J35="x",I35="x"),"x",IF(OR(J35="x",I35="x"),AVERAGE(I35,J35),ROUND((10-GEOMEAN(((10-I35)/10*9+1),((10-J35)/10*9+1)))/9*10,1)))</f>
        <v>3</v>
      </c>
      <c r="L35" s="190">
        <f t="shared" ref="L35:L66" si="20">IF(AND(H35="x",K35="x"),"x",IF(OR(H35="x",K35="x"),AVERAGE(H35,K35),ROUND((10-GEOMEAN(((10-H35)/10*9+1),((10-K35)/10*9+1)))/9*10,1)))</f>
        <v>3</v>
      </c>
      <c r="M35" s="237">
        <f t="shared" ref="M35:M66" si="21">IF(N35="x","x",AVERAGE(N35:R35))</f>
        <v>3</v>
      </c>
      <c r="N35" s="238">
        <f>'Core Indicators'!DJ35</f>
        <v>3</v>
      </c>
      <c r="O35" s="238">
        <f>'Core Indicators'!DR35</f>
        <v>3</v>
      </c>
      <c r="P35" s="238">
        <f>'Core Indicators'!DZ35</f>
        <v>3</v>
      </c>
      <c r="Q35" s="238">
        <f>'Core Indicators'!EH35</f>
        <v>3</v>
      </c>
      <c r="R35" s="238">
        <f>'Core Indicators'!EP35</f>
        <v>3</v>
      </c>
      <c r="S35" s="191">
        <f t="shared" ref="S35:S66" si="22">IF(OR(Z35="x",T35="x"),T35,ROUND((10-GEOMEAN(((10-T35)/10*9+1),((10-Z35)/10*9+1)))/9*10,1))</f>
        <v>1.9</v>
      </c>
      <c r="T35" s="191">
        <f t="shared" ref="T35:T66" si="23">AVERAGE(U35,X35,Y35)</f>
        <v>1.3333333333333333</v>
      </c>
      <c r="U35" s="236">
        <v>1</v>
      </c>
      <c r="V35" s="236">
        <v>1</v>
      </c>
      <c r="W35" s="236">
        <f>'Core Indicators'!EX35</f>
        <v>3</v>
      </c>
      <c r="X35" s="191">
        <f t="shared" ref="X35:X66" si="24">AVERAGE(V35:W35)</f>
        <v>2</v>
      </c>
      <c r="Y35" s="236">
        <v>1</v>
      </c>
      <c r="Z35" s="191">
        <f t="shared" ref="Z35:Z66" si="25">IF(AND(AA35="x",AB35="x"),"x",AVERAGE(AA35:AB35))</f>
        <v>2.5</v>
      </c>
      <c r="AA35" s="236">
        <f>'Core Indicators'!FF35</f>
        <v>3</v>
      </c>
      <c r="AB35" s="236">
        <f t="shared" ref="AB35:AB66" si="26">IF(AND(AJ35="x",AN35="x",AG35="x"),"x",(AVERAGE(AJ35,AN35,AG35)))</f>
        <v>2</v>
      </c>
      <c r="AC35" s="11">
        <f>'Core Indicators'!GD35</f>
        <v>2</v>
      </c>
      <c r="AD35" s="11">
        <f>'Core Indicators'!GL35</f>
        <v>2</v>
      </c>
      <c r="AE35" s="11">
        <f>'Core Indicators'!GT35</f>
        <v>2</v>
      </c>
      <c r="AF35" s="11">
        <f>'Core Indicators'!HB35</f>
        <v>2</v>
      </c>
      <c r="AG35" s="11">
        <f t="shared" ref="AG35:AG66" si="27">IF(AND(AC35="x",AD35="x",AE35="x",AF35="x"),"x",AVERAGE(AC35:AF35))</f>
        <v>2</v>
      </c>
      <c r="AH35" s="11">
        <f>'Core Indicators'!HJ35</f>
        <v>2</v>
      </c>
      <c r="AI35" s="11">
        <f>'Core Indicators'!HR35</f>
        <v>2</v>
      </c>
      <c r="AJ35" s="11">
        <f t="shared" ref="AJ35:AJ66" si="28">IF(AND(AH35="x",AI35="x"),"x",AVERAGE(AH35:AI35))</f>
        <v>2</v>
      </c>
      <c r="AK35" s="11">
        <f>'Core Indicators'!HZ35</f>
        <v>2</v>
      </c>
      <c r="AL35" s="11">
        <f>'Core Indicators'!IH35</f>
        <v>2</v>
      </c>
      <c r="AM35" s="11">
        <f>'Core Indicators'!IP35</f>
        <v>2</v>
      </c>
      <c r="AN35" s="11">
        <f t="shared" ref="AN35:AN66" si="29">IF(AND(AK35="x",AL35="x",AM35="x"),"x",AVERAGE(AK35:AM35))</f>
        <v>2</v>
      </c>
    </row>
    <row r="36" spans="1:40" x14ac:dyDescent="0.35">
      <c r="A36" s="236" t="str">
        <f>Lists!C:C</f>
        <v>DZA004</v>
      </c>
      <c r="B36" s="190">
        <f t="shared" si="15"/>
        <v>2.5</v>
      </c>
      <c r="C36" s="191">
        <f t="shared" si="16"/>
        <v>0</v>
      </c>
      <c r="D36" s="237">
        <f t="shared" si="17"/>
        <v>2.7</v>
      </c>
      <c r="E36" s="236">
        <f>'Core Indicators'!R36</f>
        <v>2</v>
      </c>
      <c r="F36" s="236">
        <f>'Core Indicators'!Z36</f>
        <v>2</v>
      </c>
      <c r="G36" s="191">
        <f t="shared" si="18"/>
        <v>2</v>
      </c>
      <c r="H36" s="236">
        <f>'Core Indicators'!AH36</f>
        <v>3</v>
      </c>
      <c r="I36" s="236">
        <f>'Core Indicators'!AP36</f>
        <v>3</v>
      </c>
      <c r="J36" s="236">
        <f>'Core Indicators'!BN36</f>
        <v>3</v>
      </c>
      <c r="K36" s="236">
        <f t="shared" si="19"/>
        <v>3</v>
      </c>
      <c r="L36" s="190">
        <f t="shared" si="20"/>
        <v>3</v>
      </c>
      <c r="M36" s="237">
        <f t="shared" si="21"/>
        <v>3</v>
      </c>
      <c r="N36" s="238">
        <f>'Core Indicators'!DJ36</f>
        <v>3</v>
      </c>
      <c r="O36" s="238">
        <f>'Core Indicators'!DR36</f>
        <v>3</v>
      </c>
      <c r="P36" s="238">
        <f>'Core Indicators'!DZ36</f>
        <v>3</v>
      </c>
      <c r="Q36" s="238">
        <f>'Core Indicators'!EH36</f>
        <v>3</v>
      </c>
      <c r="R36" s="238">
        <f>'Core Indicators'!EP36</f>
        <v>3</v>
      </c>
      <c r="S36" s="191">
        <f t="shared" si="22"/>
        <v>1.7</v>
      </c>
      <c r="T36" s="191">
        <f t="shared" si="23"/>
        <v>1.3333333333333333</v>
      </c>
      <c r="U36" s="236">
        <v>1</v>
      </c>
      <c r="V36" s="236">
        <v>1</v>
      </c>
      <c r="W36" s="236">
        <f>'Core Indicators'!EX36</f>
        <v>3</v>
      </c>
      <c r="X36" s="191">
        <f t="shared" si="24"/>
        <v>2</v>
      </c>
      <c r="Y36" s="236">
        <v>1</v>
      </c>
      <c r="Z36" s="191">
        <f t="shared" si="25"/>
        <v>2</v>
      </c>
      <c r="AA36" s="236">
        <f>'Core Indicators'!FF36</f>
        <v>2</v>
      </c>
      <c r="AB36" s="236">
        <f t="shared" si="26"/>
        <v>2</v>
      </c>
      <c r="AC36" s="11">
        <f>'Core Indicators'!GD36</f>
        <v>2</v>
      </c>
      <c r="AD36" s="11">
        <f>'Core Indicators'!GL36</f>
        <v>2</v>
      </c>
      <c r="AE36" s="11">
        <f>'Core Indicators'!GT36</f>
        <v>2</v>
      </c>
      <c r="AF36" s="11">
        <f>'Core Indicators'!HB36</f>
        <v>2</v>
      </c>
      <c r="AG36" s="11">
        <f t="shared" si="27"/>
        <v>2</v>
      </c>
      <c r="AH36" s="11">
        <f>'Core Indicators'!HJ36</f>
        <v>2</v>
      </c>
      <c r="AI36" s="11">
        <f>'Core Indicators'!HR36</f>
        <v>2</v>
      </c>
      <c r="AJ36" s="11">
        <f t="shared" si="28"/>
        <v>2</v>
      </c>
      <c r="AK36" s="11">
        <f>'Core Indicators'!HZ36</f>
        <v>2</v>
      </c>
      <c r="AL36" s="11">
        <f>'Core Indicators'!IH36</f>
        <v>2</v>
      </c>
      <c r="AM36" s="11">
        <f>'Core Indicators'!IP36</f>
        <v>2</v>
      </c>
      <c r="AN36" s="11">
        <f t="shared" si="29"/>
        <v>2</v>
      </c>
    </row>
    <row r="37" spans="1:40" x14ac:dyDescent="0.35">
      <c r="A37" s="236" t="str">
        <f>Lists!C:C</f>
        <v>ECU001</v>
      </c>
      <c r="B37" s="190">
        <f t="shared" si="15"/>
        <v>2.2999999999999998</v>
      </c>
      <c r="C37" s="191">
        <f t="shared" si="16"/>
        <v>0</v>
      </c>
      <c r="D37" s="237">
        <f t="shared" si="17"/>
        <v>2.7</v>
      </c>
      <c r="E37" s="236">
        <f>'Core Indicators'!R37</f>
        <v>2</v>
      </c>
      <c r="F37" s="236">
        <f>'Core Indicators'!Z37</f>
        <v>3</v>
      </c>
      <c r="G37" s="191">
        <f t="shared" si="18"/>
        <v>2.5</v>
      </c>
      <c r="H37" s="236">
        <f>'Core Indicators'!AH37</f>
        <v>3</v>
      </c>
      <c r="I37" s="236">
        <f>'Core Indicators'!AP37</f>
        <v>2</v>
      </c>
      <c r="J37" s="236">
        <f>'Core Indicators'!BN37</f>
        <v>3</v>
      </c>
      <c r="K37" s="236">
        <f t="shared" si="19"/>
        <v>2.5</v>
      </c>
      <c r="L37" s="190">
        <f t="shared" si="20"/>
        <v>2.8</v>
      </c>
      <c r="M37" s="237">
        <f t="shared" si="21"/>
        <v>2.4</v>
      </c>
      <c r="N37" s="238">
        <f>'Core Indicators'!DJ37</f>
        <v>3</v>
      </c>
      <c r="O37" s="238">
        <f>'Core Indicators'!DR37</f>
        <v>3</v>
      </c>
      <c r="P37" s="238">
        <f>'Core Indicators'!DZ37</f>
        <v>2</v>
      </c>
      <c r="Q37" s="238">
        <f>'Core Indicators'!EH37</f>
        <v>2</v>
      </c>
      <c r="R37" s="238">
        <f>'Core Indicators'!EP37</f>
        <v>2</v>
      </c>
      <c r="S37" s="191">
        <f t="shared" si="22"/>
        <v>1.7</v>
      </c>
      <c r="T37" s="191">
        <f t="shared" si="23"/>
        <v>1.3333333333333333</v>
      </c>
      <c r="U37" s="236">
        <v>1</v>
      </c>
      <c r="V37" s="236">
        <v>1</v>
      </c>
      <c r="W37" s="236">
        <f>'Core Indicators'!EX37</f>
        <v>3</v>
      </c>
      <c r="X37" s="191">
        <f t="shared" si="24"/>
        <v>2</v>
      </c>
      <c r="Y37" s="236">
        <v>1</v>
      </c>
      <c r="Z37" s="191">
        <f t="shared" si="25"/>
        <v>2</v>
      </c>
      <c r="AA37" s="236">
        <f>'Core Indicators'!FF37</f>
        <v>2</v>
      </c>
      <c r="AB37" s="236">
        <f t="shared" si="26"/>
        <v>2</v>
      </c>
      <c r="AC37" s="11">
        <f>'Core Indicators'!GD37</f>
        <v>2</v>
      </c>
      <c r="AD37" s="11">
        <f>'Core Indicators'!GL37</f>
        <v>2</v>
      </c>
      <c r="AE37" s="11">
        <f>'Core Indicators'!GT37</f>
        <v>2</v>
      </c>
      <c r="AF37" s="11">
        <f>'Core Indicators'!HB37</f>
        <v>2</v>
      </c>
      <c r="AG37" s="11">
        <f t="shared" si="27"/>
        <v>2</v>
      </c>
      <c r="AH37" s="11">
        <f>'Core Indicators'!HJ37</f>
        <v>2</v>
      </c>
      <c r="AI37" s="11">
        <f>'Core Indicators'!HR37</f>
        <v>2</v>
      </c>
      <c r="AJ37" s="11">
        <f t="shared" si="28"/>
        <v>2</v>
      </c>
      <c r="AK37" s="11">
        <f>'Core Indicators'!HZ37</f>
        <v>2</v>
      </c>
      <c r="AL37" s="11">
        <f>'Core Indicators'!IH37</f>
        <v>2</v>
      </c>
      <c r="AM37" s="11">
        <f>'Core Indicators'!IP37</f>
        <v>2</v>
      </c>
      <c r="AN37" s="11">
        <f t="shared" si="29"/>
        <v>2</v>
      </c>
    </row>
    <row r="38" spans="1:40" x14ac:dyDescent="0.35">
      <c r="A38" s="236" t="str">
        <f>Lists!C:C</f>
        <v>ECU002</v>
      </c>
      <c r="B38" s="190">
        <f t="shared" si="15"/>
        <v>1.9</v>
      </c>
      <c r="C38" s="191">
        <f t="shared" si="16"/>
        <v>0</v>
      </c>
      <c r="D38" s="237">
        <f t="shared" si="17"/>
        <v>2</v>
      </c>
      <c r="E38" s="236">
        <f>'Core Indicators'!R38</f>
        <v>2</v>
      </c>
      <c r="F38" s="236">
        <f>'Core Indicators'!Z38</f>
        <v>2</v>
      </c>
      <c r="G38" s="191">
        <f t="shared" si="18"/>
        <v>2</v>
      </c>
      <c r="H38" s="236">
        <f>'Core Indicators'!AH38</f>
        <v>2</v>
      </c>
      <c r="I38" s="236">
        <f>'Core Indicators'!AP38</f>
        <v>2</v>
      </c>
      <c r="J38" s="236">
        <f>'Core Indicators'!BN38</f>
        <v>2</v>
      </c>
      <c r="K38" s="236">
        <f t="shared" si="19"/>
        <v>2</v>
      </c>
      <c r="L38" s="190">
        <f t="shared" si="20"/>
        <v>2</v>
      </c>
      <c r="M38" s="237">
        <f t="shared" si="21"/>
        <v>2</v>
      </c>
      <c r="N38" s="238">
        <f>'Core Indicators'!DJ38</f>
        <v>2</v>
      </c>
      <c r="O38" s="238">
        <f>'Core Indicators'!DR38</f>
        <v>2</v>
      </c>
      <c r="P38" s="238">
        <f>'Core Indicators'!DZ38</f>
        <v>2</v>
      </c>
      <c r="Q38" s="238" t="str">
        <f>'Core Indicators'!EH38</f>
        <v>x</v>
      </c>
      <c r="R38" s="238" t="str">
        <f>'Core Indicators'!EP38</f>
        <v>x</v>
      </c>
      <c r="S38" s="191">
        <f t="shared" si="22"/>
        <v>1.6</v>
      </c>
      <c r="T38" s="191">
        <f t="shared" si="23"/>
        <v>1.1666666666666667</v>
      </c>
      <c r="U38" s="236">
        <v>1</v>
      </c>
      <c r="V38" s="236">
        <v>1</v>
      </c>
      <c r="W38" s="236">
        <f>'Core Indicators'!EX38</f>
        <v>2</v>
      </c>
      <c r="X38" s="191">
        <f t="shared" si="24"/>
        <v>1.5</v>
      </c>
      <c r="Y38" s="236">
        <v>1</v>
      </c>
      <c r="Z38" s="191">
        <f t="shared" si="25"/>
        <v>2</v>
      </c>
      <c r="AA38" s="236">
        <f>'Core Indicators'!FF38</f>
        <v>2</v>
      </c>
      <c r="AB38" s="236">
        <f t="shared" si="26"/>
        <v>2</v>
      </c>
      <c r="AC38" s="11">
        <f>'Core Indicators'!GD38</f>
        <v>2</v>
      </c>
      <c r="AD38" s="11">
        <f>'Core Indicators'!GL38</f>
        <v>2</v>
      </c>
      <c r="AE38" s="11">
        <f>'Core Indicators'!GT38</f>
        <v>2</v>
      </c>
      <c r="AF38" s="11">
        <f>'Core Indicators'!HB38</f>
        <v>2</v>
      </c>
      <c r="AG38" s="11">
        <f t="shared" si="27"/>
        <v>2</v>
      </c>
      <c r="AH38" s="11">
        <f>'Core Indicators'!HJ38</f>
        <v>2</v>
      </c>
      <c r="AI38" s="11">
        <f>'Core Indicators'!HR38</f>
        <v>2</v>
      </c>
      <c r="AJ38" s="11">
        <f t="shared" si="28"/>
        <v>2</v>
      </c>
      <c r="AK38" s="11">
        <f>'Core Indicators'!HZ38</f>
        <v>2</v>
      </c>
      <c r="AL38" s="11">
        <f>'Core Indicators'!IH38</f>
        <v>2</v>
      </c>
      <c r="AM38" s="11">
        <f>'Core Indicators'!IP38</f>
        <v>2</v>
      </c>
      <c r="AN38" s="11">
        <f t="shared" si="29"/>
        <v>2</v>
      </c>
    </row>
    <row r="39" spans="1:40" x14ac:dyDescent="0.35">
      <c r="A39" s="236" t="str">
        <f>Lists!C:C</f>
        <v>ECU003</v>
      </c>
      <c r="B39" s="190">
        <f t="shared" si="15"/>
        <v>1.9</v>
      </c>
      <c r="C39" s="191">
        <f t="shared" si="16"/>
        <v>0</v>
      </c>
      <c r="D39" s="237">
        <f t="shared" si="17"/>
        <v>2.8</v>
      </c>
      <c r="E39" s="236">
        <f>'Core Indicators'!R39</f>
        <v>2</v>
      </c>
      <c r="F39" s="236">
        <f>'Core Indicators'!Z39</f>
        <v>3</v>
      </c>
      <c r="G39" s="191">
        <f t="shared" si="18"/>
        <v>2.5</v>
      </c>
      <c r="H39" s="236">
        <f>'Core Indicators'!AH39</f>
        <v>3</v>
      </c>
      <c r="I39" s="236">
        <f>'Core Indicators'!AP39</f>
        <v>3</v>
      </c>
      <c r="J39" s="236">
        <f>'Core Indicators'!BN39</f>
        <v>3</v>
      </c>
      <c r="K39" s="236">
        <f t="shared" si="19"/>
        <v>3</v>
      </c>
      <c r="L39" s="190">
        <f t="shared" si="20"/>
        <v>3</v>
      </c>
      <c r="M39" s="237">
        <f t="shared" si="21"/>
        <v>1.8</v>
      </c>
      <c r="N39" s="238">
        <f>'Core Indicators'!DJ39</f>
        <v>3</v>
      </c>
      <c r="O39" s="238">
        <f>'Core Indicators'!DR39</f>
        <v>3</v>
      </c>
      <c r="P39" s="238">
        <f>'Core Indicators'!DZ39</f>
        <v>1</v>
      </c>
      <c r="Q39" s="238">
        <f>'Core Indicators'!EH39</f>
        <v>1</v>
      </c>
      <c r="R39" s="238">
        <f>'Core Indicators'!EP39</f>
        <v>1</v>
      </c>
      <c r="S39" s="191">
        <f t="shared" si="22"/>
        <v>1.4</v>
      </c>
      <c r="T39" s="191">
        <f t="shared" si="23"/>
        <v>1.3333333333333333</v>
      </c>
      <c r="U39" s="236">
        <v>1</v>
      </c>
      <c r="V39" s="236">
        <v>1</v>
      </c>
      <c r="W39" s="236">
        <f>'Core Indicators'!EX39</f>
        <v>3</v>
      </c>
      <c r="X39" s="191">
        <f t="shared" si="24"/>
        <v>2</v>
      </c>
      <c r="Y39" s="236">
        <v>1</v>
      </c>
      <c r="Z39" s="191">
        <f t="shared" si="25"/>
        <v>1.5</v>
      </c>
      <c r="AA39" s="236">
        <f>'Core Indicators'!FF39</f>
        <v>1</v>
      </c>
      <c r="AB39" s="236">
        <f t="shared" si="26"/>
        <v>2</v>
      </c>
      <c r="AC39" s="11">
        <f>'Core Indicators'!GD39</f>
        <v>2</v>
      </c>
      <c r="AD39" s="11">
        <f>'Core Indicators'!GL39</f>
        <v>2</v>
      </c>
      <c r="AE39" s="11">
        <f>'Core Indicators'!GT39</f>
        <v>2</v>
      </c>
      <c r="AF39" s="11">
        <f>'Core Indicators'!HB39</f>
        <v>2</v>
      </c>
      <c r="AG39" s="11">
        <f t="shared" si="27"/>
        <v>2</v>
      </c>
      <c r="AH39" s="11">
        <f>'Core Indicators'!HJ39</f>
        <v>2</v>
      </c>
      <c r="AI39" s="11">
        <f>'Core Indicators'!HR39</f>
        <v>2</v>
      </c>
      <c r="AJ39" s="11">
        <f t="shared" si="28"/>
        <v>2</v>
      </c>
      <c r="AK39" s="11">
        <f>'Core Indicators'!HZ39</f>
        <v>2</v>
      </c>
      <c r="AL39" s="11">
        <f>'Core Indicators'!IH39</f>
        <v>2</v>
      </c>
      <c r="AM39" s="11">
        <f>'Core Indicators'!IP39</f>
        <v>2</v>
      </c>
      <c r="AN39" s="11">
        <f t="shared" si="29"/>
        <v>2</v>
      </c>
    </row>
    <row r="40" spans="1:40" x14ac:dyDescent="0.35">
      <c r="A40" s="236" t="str">
        <f>Lists!C:C</f>
        <v>EGY004</v>
      </c>
      <c r="B40" s="190">
        <f t="shared" si="15"/>
        <v>1.8</v>
      </c>
      <c r="C40" s="191">
        <f t="shared" si="16"/>
        <v>0</v>
      </c>
      <c r="D40" s="237">
        <f t="shared" si="17"/>
        <v>2.2999999999999998</v>
      </c>
      <c r="E40" s="236">
        <f>'Core Indicators'!R40</f>
        <v>1</v>
      </c>
      <c r="F40" s="236">
        <f>'Core Indicators'!Z40</f>
        <v>2</v>
      </c>
      <c r="G40" s="191">
        <f t="shared" si="18"/>
        <v>1.5</v>
      </c>
      <c r="H40" s="236">
        <f>'Core Indicators'!AH40</f>
        <v>3</v>
      </c>
      <c r="I40" s="236">
        <f>'Core Indicators'!AP40</f>
        <v>1</v>
      </c>
      <c r="J40" s="236">
        <f>'Core Indicators'!BN40</f>
        <v>3</v>
      </c>
      <c r="K40" s="236">
        <f t="shared" si="19"/>
        <v>2.1</v>
      </c>
      <c r="L40" s="190">
        <f t="shared" si="20"/>
        <v>2.6</v>
      </c>
      <c r="M40" s="237">
        <f t="shared" si="21"/>
        <v>1.8</v>
      </c>
      <c r="N40" s="238">
        <f>'Core Indicators'!DJ40</f>
        <v>1</v>
      </c>
      <c r="O40" s="238">
        <f>'Core Indicators'!DR40</f>
        <v>1</v>
      </c>
      <c r="P40" s="238">
        <f>'Core Indicators'!DZ40</f>
        <v>1</v>
      </c>
      <c r="Q40" s="238">
        <f>'Core Indicators'!EH40</f>
        <v>3</v>
      </c>
      <c r="R40" s="238">
        <f>'Core Indicators'!EP40</f>
        <v>3</v>
      </c>
      <c r="S40" s="191">
        <f t="shared" si="22"/>
        <v>1.4</v>
      </c>
      <c r="T40" s="191">
        <f t="shared" si="23"/>
        <v>1.3333333333333333</v>
      </c>
      <c r="U40" s="236">
        <v>1</v>
      </c>
      <c r="V40" s="236">
        <v>1</v>
      </c>
      <c r="W40" s="236">
        <f>'Core Indicators'!EX40</f>
        <v>3</v>
      </c>
      <c r="X40" s="191">
        <f t="shared" si="24"/>
        <v>2</v>
      </c>
      <c r="Y40" s="236">
        <v>1</v>
      </c>
      <c r="Z40" s="191">
        <f t="shared" si="25"/>
        <v>1.5</v>
      </c>
      <c r="AA40" s="236">
        <f>'Core Indicators'!FF40</f>
        <v>1</v>
      </c>
      <c r="AB40" s="236">
        <f t="shared" si="26"/>
        <v>2</v>
      </c>
      <c r="AC40" s="11">
        <f>'Core Indicators'!GD40</f>
        <v>2</v>
      </c>
      <c r="AD40" s="11">
        <f>'Core Indicators'!GL40</f>
        <v>2</v>
      </c>
      <c r="AE40" s="11">
        <f>'Core Indicators'!GT40</f>
        <v>2</v>
      </c>
      <c r="AF40" s="11">
        <f>'Core Indicators'!HB40</f>
        <v>2</v>
      </c>
      <c r="AG40" s="11">
        <f t="shared" si="27"/>
        <v>2</v>
      </c>
      <c r="AH40" s="11">
        <f>'Core Indicators'!HJ40</f>
        <v>2</v>
      </c>
      <c r="AI40" s="11">
        <f>'Core Indicators'!HR40</f>
        <v>2</v>
      </c>
      <c r="AJ40" s="11">
        <f t="shared" si="28"/>
        <v>2</v>
      </c>
      <c r="AK40" s="11">
        <f>'Core Indicators'!HZ40</f>
        <v>2</v>
      </c>
      <c r="AL40" s="11">
        <f>'Core Indicators'!IH40</f>
        <v>2</v>
      </c>
      <c r="AM40" s="11">
        <f>'Core Indicators'!IP40</f>
        <v>2</v>
      </c>
      <c r="AN40" s="11">
        <f t="shared" si="29"/>
        <v>2</v>
      </c>
    </row>
    <row r="41" spans="1:40" x14ac:dyDescent="0.35">
      <c r="A41" s="236" t="str">
        <f>Lists!C:C</f>
        <v>ERI001</v>
      </c>
      <c r="B41" s="190">
        <f t="shared" si="15"/>
        <v>2.2999999999999998</v>
      </c>
      <c r="C41" s="191">
        <f t="shared" si="16"/>
        <v>0</v>
      </c>
      <c r="D41" s="237">
        <f t="shared" si="17"/>
        <v>2.8</v>
      </c>
      <c r="E41" s="236">
        <f>'Core Indicators'!R41</f>
        <v>2</v>
      </c>
      <c r="F41" s="236">
        <f>'Core Indicators'!Z41</f>
        <v>3</v>
      </c>
      <c r="G41" s="191">
        <f t="shared" si="18"/>
        <v>2.5</v>
      </c>
      <c r="H41" s="236">
        <f>'Core Indicators'!AH41</f>
        <v>3</v>
      </c>
      <c r="I41" s="236">
        <f>'Core Indicators'!AP41</f>
        <v>3</v>
      </c>
      <c r="J41" s="236">
        <f>'Core Indicators'!BN41</f>
        <v>3</v>
      </c>
      <c r="K41" s="236">
        <f t="shared" si="19"/>
        <v>3</v>
      </c>
      <c r="L41" s="190">
        <f t="shared" si="20"/>
        <v>3</v>
      </c>
      <c r="M41" s="237">
        <f t="shared" si="21"/>
        <v>2.3333333333333335</v>
      </c>
      <c r="N41" s="238">
        <f>'Core Indicators'!DJ41</f>
        <v>2</v>
      </c>
      <c r="O41" s="238">
        <f>'Core Indicators'!DR41</f>
        <v>2</v>
      </c>
      <c r="P41" s="238">
        <f>'Core Indicators'!DZ41</f>
        <v>3</v>
      </c>
      <c r="Q41" s="238" t="str">
        <f>'Core Indicators'!EH41</f>
        <v>x</v>
      </c>
      <c r="R41" s="238" t="str">
        <f>'Core Indicators'!EP41</f>
        <v>x</v>
      </c>
      <c r="S41" s="191">
        <f t="shared" si="22"/>
        <v>1.7</v>
      </c>
      <c r="T41" s="191">
        <f t="shared" si="23"/>
        <v>1.3333333333333333</v>
      </c>
      <c r="U41" s="236">
        <v>1</v>
      </c>
      <c r="V41" s="236">
        <v>1</v>
      </c>
      <c r="W41" s="236">
        <f>'Core Indicators'!EX41</f>
        <v>3</v>
      </c>
      <c r="X41" s="191">
        <f t="shared" si="24"/>
        <v>2</v>
      </c>
      <c r="Y41" s="236">
        <v>1</v>
      </c>
      <c r="Z41" s="191">
        <f t="shared" si="25"/>
        <v>2</v>
      </c>
      <c r="AA41" s="236">
        <f>'Core Indicators'!FF41</f>
        <v>2</v>
      </c>
      <c r="AB41" s="236">
        <f t="shared" si="26"/>
        <v>2</v>
      </c>
      <c r="AC41" s="11">
        <f>'Core Indicators'!GD41</f>
        <v>2</v>
      </c>
      <c r="AD41" s="11">
        <f>'Core Indicators'!GL41</f>
        <v>2</v>
      </c>
      <c r="AE41" s="11">
        <f>'Core Indicators'!GT41</f>
        <v>2</v>
      </c>
      <c r="AF41" s="11">
        <f>'Core Indicators'!HB41</f>
        <v>2</v>
      </c>
      <c r="AG41" s="11">
        <f t="shared" si="27"/>
        <v>2</v>
      </c>
      <c r="AH41" s="11">
        <f>'Core Indicators'!HJ41</f>
        <v>2</v>
      </c>
      <c r="AI41" s="11">
        <f>'Core Indicators'!HR41</f>
        <v>2</v>
      </c>
      <c r="AJ41" s="11">
        <f t="shared" si="28"/>
        <v>2</v>
      </c>
      <c r="AK41" s="11">
        <f>'Core Indicators'!HZ41</f>
        <v>2</v>
      </c>
      <c r="AL41" s="11">
        <f>'Core Indicators'!IH41</f>
        <v>2</v>
      </c>
      <c r="AM41" s="11">
        <f>'Core Indicators'!IP41</f>
        <v>2</v>
      </c>
      <c r="AN41" s="11">
        <f t="shared" si="29"/>
        <v>2</v>
      </c>
    </row>
    <row r="42" spans="1:40" x14ac:dyDescent="0.35">
      <c r="A42" s="236" t="str">
        <f>Lists!C:C</f>
        <v>ESP002</v>
      </c>
      <c r="B42" s="190">
        <f t="shared" si="15"/>
        <v>1.8</v>
      </c>
      <c r="C42" s="191">
        <f t="shared" si="16"/>
        <v>0</v>
      </c>
      <c r="D42" s="237">
        <f t="shared" si="17"/>
        <v>2.2999999999999998</v>
      </c>
      <c r="E42" s="236">
        <f>'Core Indicators'!R42</f>
        <v>1</v>
      </c>
      <c r="F42" s="236">
        <f>'Core Indicators'!Z42</f>
        <v>2</v>
      </c>
      <c r="G42" s="191">
        <f t="shared" si="18"/>
        <v>1.5</v>
      </c>
      <c r="H42" s="236">
        <f>'Core Indicators'!AH42</f>
        <v>3</v>
      </c>
      <c r="I42" s="236">
        <f>'Core Indicators'!AP42</f>
        <v>1</v>
      </c>
      <c r="J42" s="236">
        <f>'Core Indicators'!BN42</f>
        <v>3</v>
      </c>
      <c r="K42" s="236">
        <f t="shared" si="19"/>
        <v>2.1</v>
      </c>
      <c r="L42" s="190">
        <f t="shared" si="20"/>
        <v>2.6</v>
      </c>
      <c r="M42" s="237">
        <f t="shared" si="21"/>
        <v>1.8</v>
      </c>
      <c r="N42" s="238">
        <f>'Core Indicators'!DJ42</f>
        <v>1</v>
      </c>
      <c r="O42" s="238">
        <f>'Core Indicators'!DR42</f>
        <v>1</v>
      </c>
      <c r="P42" s="238">
        <f>'Core Indicators'!DZ42</f>
        <v>1</v>
      </c>
      <c r="Q42" s="238">
        <f>'Core Indicators'!EH42</f>
        <v>3</v>
      </c>
      <c r="R42" s="238">
        <f>'Core Indicators'!EP42</f>
        <v>3</v>
      </c>
      <c r="S42" s="191">
        <f t="shared" si="22"/>
        <v>1.4</v>
      </c>
      <c r="T42" s="191">
        <f t="shared" si="23"/>
        <v>1.3333333333333333</v>
      </c>
      <c r="U42" s="236">
        <v>1</v>
      </c>
      <c r="V42" s="236">
        <v>1</v>
      </c>
      <c r="W42" s="236">
        <f>'Core Indicators'!EX42</f>
        <v>3</v>
      </c>
      <c r="X42" s="191">
        <f t="shared" si="24"/>
        <v>2</v>
      </c>
      <c r="Y42" s="236">
        <v>1</v>
      </c>
      <c r="Z42" s="191">
        <f t="shared" si="25"/>
        <v>1.5</v>
      </c>
      <c r="AA42" s="236">
        <f>'Core Indicators'!FF42</f>
        <v>1</v>
      </c>
      <c r="AB42" s="236">
        <f t="shared" si="26"/>
        <v>2</v>
      </c>
      <c r="AC42" s="11">
        <f>'Core Indicators'!GD42</f>
        <v>2</v>
      </c>
      <c r="AD42" s="11">
        <f>'Core Indicators'!GL42</f>
        <v>2</v>
      </c>
      <c r="AE42" s="11">
        <f>'Core Indicators'!GT42</f>
        <v>2</v>
      </c>
      <c r="AF42" s="11">
        <f>'Core Indicators'!HB42</f>
        <v>2</v>
      </c>
      <c r="AG42" s="11">
        <f t="shared" si="27"/>
        <v>2</v>
      </c>
      <c r="AH42" s="11">
        <f>'Core Indicators'!HJ42</f>
        <v>2</v>
      </c>
      <c r="AI42" s="11">
        <f>'Core Indicators'!HR42</f>
        <v>2</v>
      </c>
      <c r="AJ42" s="11">
        <f t="shared" si="28"/>
        <v>2</v>
      </c>
      <c r="AK42" s="11">
        <f>'Core Indicators'!HZ42</f>
        <v>2</v>
      </c>
      <c r="AL42" s="11">
        <f>'Core Indicators'!IH42</f>
        <v>2</v>
      </c>
      <c r="AM42" s="11">
        <f>'Core Indicators'!IP42</f>
        <v>2</v>
      </c>
      <c r="AN42" s="11">
        <f t="shared" si="29"/>
        <v>2</v>
      </c>
    </row>
    <row r="43" spans="1:40" x14ac:dyDescent="0.35">
      <c r="A43" s="236" t="str">
        <f>Lists!C:C</f>
        <v>EST002</v>
      </c>
      <c r="B43" s="190">
        <f t="shared" si="15"/>
        <v>1.2</v>
      </c>
      <c r="C43" s="191">
        <f t="shared" si="16"/>
        <v>0</v>
      </c>
      <c r="D43" s="237">
        <f t="shared" si="17"/>
        <v>1.5</v>
      </c>
      <c r="E43" s="236">
        <f>'Core Indicators'!R43</f>
        <v>1</v>
      </c>
      <c r="F43" s="236">
        <f>'Core Indicators'!Z43</f>
        <v>2</v>
      </c>
      <c r="G43" s="191">
        <f t="shared" si="18"/>
        <v>1.5</v>
      </c>
      <c r="H43" s="236">
        <f>'Core Indicators'!AH43</f>
        <v>2</v>
      </c>
      <c r="I43" s="236">
        <f>'Core Indicators'!AP43</f>
        <v>1</v>
      </c>
      <c r="J43" s="236">
        <f>'Core Indicators'!BN43</f>
        <v>1</v>
      </c>
      <c r="K43" s="236">
        <f t="shared" si="19"/>
        <v>1</v>
      </c>
      <c r="L43" s="190">
        <f t="shared" si="20"/>
        <v>1.5</v>
      </c>
      <c r="M43" s="237">
        <f t="shared" si="21"/>
        <v>1</v>
      </c>
      <c r="N43" s="238">
        <f>'Core Indicators'!DJ43</f>
        <v>1</v>
      </c>
      <c r="O43" s="238">
        <f>'Core Indicators'!DR43</f>
        <v>1</v>
      </c>
      <c r="P43" s="238">
        <f>'Core Indicators'!DZ43</f>
        <v>1</v>
      </c>
      <c r="Q43" s="238">
        <f>'Core Indicators'!EH43</f>
        <v>1</v>
      </c>
      <c r="R43" s="238">
        <f>'Core Indicators'!EP43</f>
        <v>1</v>
      </c>
      <c r="S43" s="191">
        <f t="shared" si="22"/>
        <v>1.3</v>
      </c>
      <c r="T43" s="191">
        <f t="shared" si="23"/>
        <v>1</v>
      </c>
      <c r="U43" s="236">
        <v>1</v>
      </c>
      <c r="V43" s="236">
        <v>1</v>
      </c>
      <c r="W43" s="236">
        <f>'Core Indicators'!EX43</f>
        <v>1</v>
      </c>
      <c r="X43" s="191">
        <f t="shared" si="24"/>
        <v>1</v>
      </c>
      <c r="Y43" s="236">
        <v>1</v>
      </c>
      <c r="Z43" s="191">
        <f t="shared" si="25"/>
        <v>1.5</v>
      </c>
      <c r="AA43" s="236">
        <f>'Core Indicators'!FF43</f>
        <v>1</v>
      </c>
      <c r="AB43" s="236">
        <f t="shared" si="26"/>
        <v>2</v>
      </c>
      <c r="AC43" s="11">
        <f>'Core Indicators'!GD43</f>
        <v>2</v>
      </c>
      <c r="AD43" s="11">
        <f>'Core Indicators'!GL43</f>
        <v>2</v>
      </c>
      <c r="AE43" s="11">
        <f>'Core Indicators'!GT43</f>
        <v>2</v>
      </c>
      <c r="AF43" s="11">
        <f>'Core Indicators'!HB43</f>
        <v>2</v>
      </c>
      <c r="AG43" s="11">
        <f t="shared" si="27"/>
        <v>2</v>
      </c>
      <c r="AH43" s="11">
        <f>'Core Indicators'!HJ43</f>
        <v>2</v>
      </c>
      <c r="AI43" s="11">
        <f>'Core Indicators'!HR43</f>
        <v>2</v>
      </c>
      <c r="AJ43" s="11">
        <f t="shared" si="28"/>
        <v>2</v>
      </c>
      <c r="AK43" s="11">
        <f>'Core Indicators'!HZ43</f>
        <v>2</v>
      </c>
      <c r="AL43" s="11">
        <f>'Core Indicators'!IH43</f>
        <v>2</v>
      </c>
      <c r="AM43" s="11">
        <f>'Core Indicators'!IP43</f>
        <v>2</v>
      </c>
      <c r="AN43" s="11">
        <f t="shared" si="29"/>
        <v>2</v>
      </c>
    </row>
    <row r="44" spans="1:40" x14ac:dyDescent="0.35">
      <c r="A44" s="236" t="str">
        <f>Lists!C:C</f>
        <v>ETH001</v>
      </c>
      <c r="B44" s="190">
        <f t="shared" si="15"/>
        <v>2</v>
      </c>
      <c r="C44" s="191">
        <f t="shared" si="16"/>
        <v>0</v>
      </c>
      <c r="D44" s="237">
        <f t="shared" si="17"/>
        <v>2.4</v>
      </c>
      <c r="E44" s="236">
        <f>'Core Indicators'!R44</f>
        <v>3</v>
      </c>
      <c r="F44" s="236">
        <f>'Core Indicators'!Z44</f>
        <v>2</v>
      </c>
      <c r="G44" s="191">
        <f t="shared" si="18"/>
        <v>2.5</v>
      </c>
      <c r="H44" s="236">
        <f>'Core Indicators'!AH44</f>
        <v>2</v>
      </c>
      <c r="I44" s="236">
        <f>'Core Indicators'!AP44</f>
        <v>3</v>
      </c>
      <c r="J44" s="236">
        <f>'Core Indicators'!BN44</f>
        <v>2</v>
      </c>
      <c r="K44" s="236">
        <f t="shared" si="19"/>
        <v>2.5</v>
      </c>
      <c r="L44" s="190">
        <f t="shared" si="20"/>
        <v>2.2999999999999998</v>
      </c>
      <c r="M44" s="237">
        <f t="shared" si="21"/>
        <v>2</v>
      </c>
      <c r="N44" s="238">
        <f>'Core Indicators'!DJ44</f>
        <v>1</v>
      </c>
      <c r="O44" s="238">
        <f>'Core Indicators'!DR44</f>
        <v>1</v>
      </c>
      <c r="P44" s="238">
        <f>'Core Indicators'!DZ44</f>
        <v>2</v>
      </c>
      <c r="Q44" s="238">
        <f>'Core Indicators'!EH44</f>
        <v>3</v>
      </c>
      <c r="R44" s="238">
        <f>'Core Indicators'!EP44</f>
        <v>3</v>
      </c>
      <c r="S44" s="191">
        <f t="shared" si="22"/>
        <v>1.6</v>
      </c>
      <c r="T44" s="191">
        <f t="shared" si="23"/>
        <v>1.1666666666666667</v>
      </c>
      <c r="U44" s="236">
        <v>1</v>
      </c>
      <c r="V44" s="236">
        <v>1</v>
      </c>
      <c r="W44" s="236">
        <f>'Core Indicators'!EX44</f>
        <v>2</v>
      </c>
      <c r="X44" s="191">
        <f t="shared" si="24"/>
        <v>1.5</v>
      </c>
      <c r="Y44" s="236">
        <v>1</v>
      </c>
      <c r="Z44" s="191">
        <f t="shared" si="25"/>
        <v>2</v>
      </c>
      <c r="AA44" s="236">
        <f>'Core Indicators'!FF44</f>
        <v>2</v>
      </c>
      <c r="AB44" s="236">
        <f t="shared" si="26"/>
        <v>2</v>
      </c>
      <c r="AC44" s="11">
        <f>'Core Indicators'!GD44</f>
        <v>2</v>
      </c>
      <c r="AD44" s="11">
        <f>'Core Indicators'!GL44</f>
        <v>2</v>
      </c>
      <c r="AE44" s="11">
        <f>'Core Indicators'!GT44</f>
        <v>2</v>
      </c>
      <c r="AF44" s="11">
        <f>'Core Indicators'!HB44</f>
        <v>2</v>
      </c>
      <c r="AG44" s="11">
        <f t="shared" si="27"/>
        <v>2</v>
      </c>
      <c r="AH44" s="11">
        <f>'Core Indicators'!HJ44</f>
        <v>2</v>
      </c>
      <c r="AI44" s="11">
        <f>'Core Indicators'!HR44</f>
        <v>2</v>
      </c>
      <c r="AJ44" s="11">
        <f t="shared" si="28"/>
        <v>2</v>
      </c>
      <c r="AK44" s="11">
        <f>'Core Indicators'!HZ44</f>
        <v>2</v>
      </c>
      <c r="AL44" s="11">
        <f>'Core Indicators'!IH44</f>
        <v>2</v>
      </c>
      <c r="AM44" s="11">
        <f>'Core Indicators'!IP44</f>
        <v>2</v>
      </c>
      <c r="AN44" s="11">
        <f t="shared" si="29"/>
        <v>2</v>
      </c>
    </row>
    <row r="45" spans="1:40" x14ac:dyDescent="0.35">
      <c r="A45" s="236" t="str">
        <f>Lists!C:C</f>
        <v>ETH003</v>
      </c>
      <c r="B45" s="190">
        <f t="shared" si="15"/>
        <v>2.2000000000000002</v>
      </c>
      <c r="C45" s="191">
        <f t="shared" si="16"/>
        <v>1</v>
      </c>
      <c r="D45" s="237">
        <f t="shared" si="17"/>
        <v>2.5</v>
      </c>
      <c r="E45" s="236">
        <f>'Core Indicators'!R45</f>
        <v>3</v>
      </c>
      <c r="F45" s="236">
        <f>'Core Indicators'!Z45</f>
        <v>2</v>
      </c>
      <c r="G45" s="191">
        <f t="shared" si="18"/>
        <v>2.5</v>
      </c>
      <c r="H45" s="236">
        <f>'Core Indicators'!AH45</f>
        <v>2</v>
      </c>
      <c r="I45" s="236">
        <f>'Core Indicators'!AP45</f>
        <v>3</v>
      </c>
      <c r="J45" s="236" t="str">
        <f>'Core Indicators'!BN45</f>
        <v>x</v>
      </c>
      <c r="K45" s="236">
        <f t="shared" si="19"/>
        <v>3</v>
      </c>
      <c r="L45" s="190">
        <f t="shared" si="20"/>
        <v>2.5</v>
      </c>
      <c r="M45" s="237">
        <f t="shared" si="21"/>
        <v>2.4</v>
      </c>
      <c r="N45" s="238">
        <f>'Core Indicators'!DJ45</f>
        <v>2</v>
      </c>
      <c r="O45" s="238">
        <f>'Core Indicators'!DR45</f>
        <v>2</v>
      </c>
      <c r="P45" s="238">
        <f>'Core Indicators'!DZ45</f>
        <v>2</v>
      </c>
      <c r="Q45" s="238">
        <f>'Core Indicators'!EH45</f>
        <v>3</v>
      </c>
      <c r="R45" s="238">
        <f>'Core Indicators'!EP45</f>
        <v>3</v>
      </c>
      <c r="S45" s="191">
        <f t="shared" si="22"/>
        <v>1.6</v>
      </c>
      <c r="T45" s="191">
        <f t="shared" si="23"/>
        <v>1.1666666666666667</v>
      </c>
      <c r="U45" s="236">
        <v>1</v>
      </c>
      <c r="V45" s="236">
        <v>1</v>
      </c>
      <c r="W45" s="236">
        <f>'Core Indicators'!EX45</f>
        <v>2</v>
      </c>
      <c r="X45" s="191">
        <f t="shared" si="24"/>
        <v>1.5</v>
      </c>
      <c r="Y45" s="236">
        <v>1</v>
      </c>
      <c r="Z45" s="191">
        <f t="shared" si="25"/>
        <v>2</v>
      </c>
      <c r="AA45" s="236">
        <f>'Core Indicators'!FF45</f>
        <v>2</v>
      </c>
      <c r="AB45" s="236">
        <f t="shared" si="26"/>
        <v>2</v>
      </c>
      <c r="AC45" s="11">
        <f>'Core Indicators'!GD45</f>
        <v>2</v>
      </c>
      <c r="AD45" s="11">
        <f>'Core Indicators'!GL45</f>
        <v>2</v>
      </c>
      <c r="AE45" s="11">
        <f>'Core Indicators'!GT45</f>
        <v>2</v>
      </c>
      <c r="AF45" s="11">
        <f>'Core Indicators'!HB45</f>
        <v>2</v>
      </c>
      <c r="AG45" s="11">
        <f t="shared" si="27"/>
        <v>2</v>
      </c>
      <c r="AH45" s="11">
        <f>'Core Indicators'!HJ45</f>
        <v>2</v>
      </c>
      <c r="AI45" s="11">
        <f>'Core Indicators'!HR45</f>
        <v>2</v>
      </c>
      <c r="AJ45" s="11">
        <f t="shared" si="28"/>
        <v>2</v>
      </c>
      <c r="AK45" s="11">
        <f>'Core Indicators'!HZ45</f>
        <v>2</v>
      </c>
      <c r="AL45" s="11">
        <f>'Core Indicators'!IH45</f>
        <v>2</v>
      </c>
      <c r="AM45" s="11">
        <f>'Core Indicators'!IP45</f>
        <v>2</v>
      </c>
      <c r="AN45" s="11">
        <f t="shared" si="29"/>
        <v>2</v>
      </c>
    </row>
    <row r="46" spans="1:40" x14ac:dyDescent="0.35">
      <c r="A46" s="236" t="str">
        <f>Lists!C:C</f>
        <v>ETH004</v>
      </c>
      <c r="B46" s="190">
        <f t="shared" si="15"/>
        <v>2.1</v>
      </c>
      <c r="C46" s="191">
        <f t="shared" si="16"/>
        <v>0</v>
      </c>
      <c r="D46" s="237">
        <f t="shared" si="17"/>
        <v>2.4</v>
      </c>
      <c r="E46" s="236">
        <f>'Core Indicators'!R46</f>
        <v>3</v>
      </c>
      <c r="F46" s="236">
        <f>'Core Indicators'!Z46</f>
        <v>2</v>
      </c>
      <c r="G46" s="191">
        <f t="shared" si="18"/>
        <v>2.5</v>
      </c>
      <c r="H46" s="236">
        <f>'Core Indicators'!AH46</f>
        <v>2</v>
      </c>
      <c r="I46" s="236">
        <f>'Core Indicators'!AP46</f>
        <v>3</v>
      </c>
      <c r="J46" s="236">
        <f>'Core Indicators'!BN46</f>
        <v>2</v>
      </c>
      <c r="K46" s="236">
        <f t="shared" si="19"/>
        <v>2.5</v>
      </c>
      <c r="L46" s="190">
        <f t="shared" si="20"/>
        <v>2.2999999999999998</v>
      </c>
      <c r="M46" s="237">
        <f t="shared" si="21"/>
        <v>2.25</v>
      </c>
      <c r="N46" s="238">
        <f>'Core Indicators'!DJ46</f>
        <v>2</v>
      </c>
      <c r="O46" s="238">
        <f>'Core Indicators'!DR46</f>
        <v>2</v>
      </c>
      <c r="P46" s="238">
        <f>'Core Indicators'!DZ46</f>
        <v>2</v>
      </c>
      <c r="Q46" s="238">
        <f>'Core Indicators'!EH46</f>
        <v>3</v>
      </c>
      <c r="R46" s="238" t="str">
        <f>'Core Indicators'!EP46</f>
        <v>x</v>
      </c>
      <c r="S46" s="191">
        <f t="shared" si="22"/>
        <v>1.6</v>
      </c>
      <c r="T46" s="191">
        <f t="shared" si="23"/>
        <v>1.1666666666666667</v>
      </c>
      <c r="U46" s="236">
        <v>1</v>
      </c>
      <c r="V46" s="236">
        <v>1</v>
      </c>
      <c r="W46" s="236">
        <f>'Core Indicators'!EX46</f>
        <v>2</v>
      </c>
      <c r="X46" s="191">
        <f t="shared" si="24"/>
        <v>1.5</v>
      </c>
      <c r="Y46" s="236">
        <v>1</v>
      </c>
      <c r="Z46" s="191">
        <f t="shared" si="25"/>
        <v>2</v>
      </c>
      <c r="AA46" s="236">
        <f>'Core Indicators'!FF46</f>
        <v>2</v>
      </c>
      <c r="AB46" s="236">
        <f t="shared" si="26"/>
        <v>2</v>
      </c>
      <c r="AC46" s="11">
        <f>'Core Indicators'!GD46</f>
        <v>2</v>
      </c>
      <c r="AD46" s="11">
        <f>'Core Indicators'!GL46</f>
        <v>2</v>
      </c>
      <c r="AE46" s="11">
        <f>'Core Indicators'!GT46</f>
        <v>2</v>
      </c>
      <c r="AF46" s="11">
        <f>'Core Indicators'!HB46</f>
        <v>2</v>
      </c>
      <c r="AG46" s="11">
        <f t="shared" si="27"/>
        <v>2</v>
      </c>
      <c r="AH46" s="11">
        <f>'Core Indicators'!HJ46</f>
        <v>2</v>
      </c>
      <c r="AI46" s="11">
        <f>'Core Indicators'!HR46</f>
        <v>2</v>
      </c>
      <c r="AJ46" s="11">
        <f t="shared" si="28"/>
        <v>2</v>
      </c>
      <c r="AK46" s="11">
        <f>'Core Indicators'!HZ46</f>
        <v>2</v>
      </c>
      <c r="AL46" s="11">
        <f>'Core Indicators'!IH46</f>
        <v>2</v>
      </c>
      <c r="AM46" s="11">
        <f>'Core Indicators'!IP46</f>
        <v>2</v>
      </c>
      <c r="AN46" s="11">
        <f t="shared" si="29"/>
        <v>2</v>
      </c>
    </row>
    <row r="47" spans="1:40" x14ac:dyDescent="0.35">
      <c r="A47" s="236" t="str">
        <f>Lists!C:C</f>
        <v>ETH005</v>
      </c>
      <c r="B47" s="190">
        <f t="shared" si="15"/>
        <v>2</v>
      </c>
      <c r="C47" s="191">
        <f t="shared" si="16"/>
        <v>0</v>
      </c>
      <c r="D47" s="237">
        <f t="shared" si="17"/>
        <v>2.4</v>
      </c>
      <c r="E47" s="236">
        <f>'Core Indicators'!R47</f>
        <v>3</v>
      </c>
      <c r="F47" s="236">
        <f>'Core Indicators'!Z47</f>
        <v>2</v>
      </c>
      <c r="G47" s="191">
        <f t="shared" si="18"/>
        <v>2.5</v>
      </c>
      <c r="H47" s="236">
        <f>'Core Indicators'!AH47</f>
        <v>2</v>
      </c>
      <c r="I47" s="236">
        <f>'Core Indicators'!AP47</f>
        <v>3</v>
      </c>
      <c r="J47" s="236">
        <f>'Core Indicators'!BN47</f>
        <v>2</v>
      </c>
      <c r="K47" s="236">
        <f t="shared" si="19"/>
        <v>2.5</v>
      </c>
      <c r="L47" s="190">
        <f t="shared" si="20"/>
        <v>2.2999999999999998</v>
      </c>
      <c r="M47" s="237">
        <f t="shared" si="21"/>
        <v>2</v>
      </c>
      <c r="N47" s="238">
        <f>'Core Indicators'!DJ47</f>
        <v>2</v>
      </c>
      <c r="O47" s="238">
        <f>'Core Indicators'!DR47</f>
        <v>2</v>
      </c>
      <c r="P47" s="238">
        <f>'Core Indicators'!DZ47</f>
        <v>2</v>
      </c>
      <c r="Q47" s="238">
        <f>'Core Indicators'!EH47</f>
        <v>2</v>
      </c>
      <c r="R47" s="238">
        <f>'Core Indicators'!EP47</f>
        <v>2</v>
      </c>
      <c r="S47" s="191">
        <f t="shared" si="22"/>
        <v>1.6</v>
      </c>
      <c r="T47" s="191">
        <f t="shared" si="23"/>
        <v>1.1666666666666667</v>
      </c>
      <c r="U47" s="236">
        <v>1</v>
      </c>
      <c r="V47" s="236">
        <v>1</v>
      </c>
      <c r="W47" s="236">
        <f>'Core Indicators'!EX47</f>
        <v>2</v>
      </c>
      <c r="X47" s="191">
        <f t="shared" si="24"/>
        <v>1.5</v>
      </c>
      <c r="Y47" s="236">
        <v>1</v>
      </c>
      <c r="Z47" s="191">
        <f t="shared" si="25"/>
        <v>2</v>
      </c>
      <c r="AA47" s="236">
        <f>'Core Indicators'!FF47</f>
        <v>2</v>
      </c>
      <c r="AB47" s="236">
        <f t="shared" si="26"/>
        <v>2</v>
      </c>
      <c r="AC47" s="11">
        <f>'Core Indicators'!GD47</f>
        <v>2</v>
      </c>
      <c r="AD47" s="11">
        <f>'Core Indicators'!GL47</f>
        <v>2</v>
      </c>
      <c r="AE47" s="11">
        <f>'Core Indicators'!GT47</f>
        <v>2</v>
      </c>
      <c r="AF47" s="11">
        <f>'Core Indicators'!HB47</f>
        <v>2</v>
      </c>
      <c r="AG47" s="11">
        <f t="shared" si="27"/>
        <v>2</v>
      </c>
      <c r="AH47" s="11">
        <f>'Core Indicators'!HJ47</f>
        <v>2</v>
      </c>
      <c r="AI47" s="11">
        <f>'Core Indicators'!HR47</f>
        <v>2</v>
      </c>
      <c r="AJ47" s="11">
        <f t="shared" si="28"/>
        <v>2</v>
      </c>
      <c r="AK47" s="11">
        <f>'Core Indicators'!HZ47</f>
        <v>2</v>
      </c>
      <c r="AL47" s="11">
        <f>'Core Indicators'!IH47</f>
        <v>2</v>
      </c>
      <c r="AM47" s="11">
        <f>'Core Indicators'!IP47</f>
        <v>2</v>
      </c>
      <c r="AN47" s="11">
        <f t="shared" si="29"/>
        <v>2</v>
      </c>
    </row>
    <row r="48" spans="1:40" x14ac:dyDescent="0.35">
      <c r="A48" s="236" t="str">
        <f>Lists!C:C</f>
        <v>GRC002</v>
      </c>
      <c r="B48" s="190">
        <f t="shared" si="15"/>
        <v>2.2000000000000002</v>
      </c>
      <c r="C48" s="191">
        <f t="shared" si="16"/>
        <v>0</v>
      </c>
      <c r="D48" s="237">
        <f t="shared" si="17"/>
        <v>1.6</v>
      </c>
      <c r="E48" s="236">
        <f>'Core Indicators'!R48</f>
        <v>2</v>
      </c>
      <c r="F48" s="236">
        <f>'Core Indicators'!Z48</f>
        <v>1</v>
      </c>
      <c r="G48" s="191">
        <f t="shared" si="18"/>
        <v>1.5</v>
      </c>
      <c r="H48" s="236">
        <f>'Core Indicators'!AH48</f>
        <v>1</v>
      </c>
      <c r="I48" s="236">
        <f>'Core Indicators'!AP48</f>
        <v>1</v>
      </c>
      <c r="J48" s="236">
        <f>'Core Indicators'!BN48</f>
        <v>3</v>
      </c>
      <c r="K48" s="236">
        <f t="shared" si="19"/>
        <v>2.1</v>
      </c>
      <c r="L48" s="190">
        <f t="shared" si="20"/>
        <v>1.6</v>
      </c>
      <c r="M48" s="237">
        <f t="shared" si="21"/>
        <v>3</v>
      </c>
      <c r="N48" s="238">
        <f>'Core Indicators'!DJ48</f>
        <v>3</v>
      </c>
      <c r="O48" s="238">
        <f>'Core Indicators'!DR48</f>
        <v>3</v>
      </c>
      <c r="P48" s="238">
        <f>'Core Indicators'!DZ48</f>
        <v>3</v>
      </c>
      <c r="Q48" s="238">
        <f>'Core Indicators'!EH48</f>
        <v>3</v>
      </c>
      <c r="R48" s="238">
        <f>'Core Indicators'!EP48</f>
        <v>3</v>
      </c>
      <c r="S48" s="191">
        <f t="shared" si="22"/>
        <v>1.4</v>
      </c>
      <c r="T48" s="191">
        <f t="shared" si="23"/>
        <v>1.3333333333333333</v>
      </c>
      <c r="U48" s="236">
        <v>1</v>
      </c>
      <c r="V48" s="236">
        <v>1</v>
      </c>
      <c r="W48" s="236">
        <f>'Core Indicators'!EX48</f>
        <v>3</v>
      </c>
      <c r="X48" s="191">
        <f t="shared" si="24"/>
        <v>2</v>
      </c>
      <c r="Y48" s="236">
        <v>1</v>
      </c>
      <c r="Z48" s="191">
        <f t="shared" si="25"/>
        <v>1.5</v>
      </c>
      <c r="AA48" s="236">
        <f>'Core Indicators'!FF48</f>
        <v>1</v>
      </c>
      <c r="AB48" s="236">
        <f t="shared" si="26"/>
        <v>2</v>
      </c>
      <c r="AC48" s="11">
        <f>'Core Indicators'!GD48</f>
        <v>2</v>
      </c>
      <c r="AD48" s="11">
        <f>'Core Indicators'!GL48</f>
        <v>2</v>
      </c>
      <c r="AE48" s="11">
        <f>'Core Indicators'!GT48</f>
        <v>2</v>
      </c>
      <c r="AF48" s="11">
        <f>'Core Indicators'!HB48</f>
        <v>2</v>
      </c>
      <c r="AG48" s="11">
        <f t="shared" si="27"/>
        <v>2</v>
      </c>
      <c r="AH48" s="11">
        <f>'Core Indicators'!HJ48</f>
        <v>2</v>
      </c>
      <c r="AI48" s="11">
        <f>'Core Indicators'!HR48</f>
        <v>2</v>
      </c>
      <c r="AJ48" s="11">
        <f t="shared" si="28"/>
        <v>2</v>
      </c>
      <c r="AK48" s="11">
        <f>'Core Indicators'!HZ48</f>
        <v>2</v>
      </c>
      <c r="AL48" s="11">
        <f>'Core Indicators'!IH48</f>
        <v>2</v>
      </c>
      <c r="AM48" s="11">
        <f>'Core Indicators'!IP48</f>
        <v>2</v>
      </c>
      <c r="AN48" s="11">
        <f t="shared" si="29"/>
        <v>2</v>
      </c>
    </row>
    <row r="49" spans="1:40" x14ac:dyDescent="0.35">
      <c r="A49" s="236" t="str">
        <f>Lists!C:C</f>
        <v>GTM001</v>
      </c>
      <c r="B49" s="190">
        <f t="shared" si="15"/>
        <v>2</v>
      </c>
      <c r="C49" s="191">
        <f t="shared" si="16"/>
        <v>0</v>
      </c>
      <c r="D49" s="237">
        <f t="shared" si="17"/>
        <v>2.2999999999999998</v>
      </c>
      <c r="E49" s="236">
        <f>'Core Indicators'!R49</f>
        <v>2</v>
      </c>
      <c r="F49" s="236">
        <f>'Core Indicators'!Z49</f>
        <v>1</v>
      </c>
      <c r="G49" s="191">
        <f t="shared" si="18"/>
        <v>1.5</v>
      </c>
      <c r="H49" s="236">
        <f>'Core Indicators'!AH49</f>
        <v>3</v>
      </c>
      <c r="I49" s="236">
        <f>'Core Indicators'!AP49</f>
        <v>1</v>
      </c>
      <c r="J49" s="236">
        <f>'Core Indicators'!BN49</f>
        <v>3</v>
      </c>
      <c r="K49" s="236">
        <f t="shared" si="19"/>
        <v>2.1</v>
      </c>
      <c r="L49" s="190">
        <f t="shared" si="20"/>
        <v>2.6</v>
      </c>
      <c r="M49" s="237">
        <f t="shared" si="21"/>
        <v>2</v>
      </c>
      <c r="N49" s="238">
        <f>'Core Indicators'!DJ49</f>
        <v>2</v>
      </c>
      <c r="O49" s="238">
        <f>'Core Indicators'!DR49</f>
        <v>2</v>
      </c>
      <c r="P49" s="238">
        <f>'Core Indicators'!DZ49</f>
        <v>2</v>
      </c>
      <c r="Q49" s="238" t="str">
        <f>'Core Indicators'!EH49</f>
        <v>x</v>
      </c>
      <c r="R49" s="238" t="str">
        <f>'Core Indicators'!EP49</f>
        <v>x</v>
      </c>
      <c r="S49" s="191">
        <f t="shared" si="22"/>
        <v>1.7</v>
      </c>
      <c r="T49" s="191">
        <f t="shared" si="23"/>
        <v>1.3333333333333333</v>
      </c>
      <c r="U49" s="236">
        <v>1</v>
      </c>
      <c r="V49" s="236">
        <v>1</v>
      </c>
      <c r="W49" s="236">
        <f>'Core Indicators'!EX49</f>
        <v>3</v>
      </c>
      <c r="X49" s="191">
        <f t="shared" si="24"/>
        <v>2</v>
      </c>
      <c r="Y49" s="236">
        <v>1</v>
      </c>
      <c r="Z49" s="191">
        <f t="shared" si="25"/>
        <v>2</v>
      </c>
      <c r="AA49" s="236">
        <f>'Core Indicators'!FF49</f>
        <v>2</v>
      </c>
      <c r="AB49" s="236">
        <f t="shared" si="26"/>
        <v>2</v>
      </c>
      <c r="AC49" s="11">
        <f>'Core Indicators'!GD49</f>
        <v>2</v>
      </c>
      <c r="AD49" s="11">
        <f>'Core Indicators'!GL49</f>
        <v>2</v>
      </c>
      <c r="AE49" s="11">
        <f>'Core Indicators'!GT49</f>
        <v>2</v>
      </c>
      <c r="AF49" s="11">
        <f>'Core Indicators'!HB49</f>
        <v>2</v>
      </c>
      <c r="AG49" s="11">
        <f t="shared" si="27"/>
        <v>2</v>
      </c>
      <c r="AH49" s="11">
        <f>'Core Indicators'!HJ49</f>
        <v>2</v>
      </c>
      <c r="AI49" s="11">
        <f>'Core Indicators'!HR49</f>
        <v>2</v>
      </c>
      <c r="AJ49" s="11">
        <f t="shared" si="28"/>
        <v>2</v>
      </c>
      <c r="AK49" s="11">
        <f>'Core Indicators'!HZ49</f>
        <v>2</v>
      </c>
      <c r="AL49" s="11">
        <f>'Core Indicators'!IH49</f>
        <v>2</v>
      </c>
      <c r="AM49" s="11">
        <f>'Core Indicators'!IP49</f>
        <v>2</v>
      </c>
      <c r="AN49" s="11">
        <f t="shared" si="29"/>
        <v>2</v>
      </c>
    </row>
    <row r="50" spans="1:40" x14ac:dyDescent="0.35">
      <c r="A50" s="236" t="str">
        <f>Lists!C:C</f>
        <v>HND001</v>
      </c>
      <c r="B50" s="190">
        <f t="shared" si="15"/>
        <v>1.9</v>
      </c>
      <c r="C50" s="191">
        <f t="shared" si="16"/>
        <v>0</v>
      </c>
      <c r="D50" s="237">
        <f t="shared" si="17"/>
        <v>2.6</v>
      </c>
      <c r="E50" s="236">
        <f>'Core Indicators'!R50</f>
        <v>1</v>
      </c>
      <c r="F50" s="236">
        <f>'Core Indicators'!Z50</f>
        <v>3</v>
      </c>
      <c r="G50" s="191">
        <f t="shared" si="18"/>
        <v>2.1</v>
      </c>
      <c r="H50" s="236">
        <f>'Core Indicators'!AH50</f>
        <v>3</v>
      </c>
      <c r="I50" s="236">
        <f>'Core Indicators'!AP50</f>
        <v>2</v>
      </c>
      <c r="J50" s="236">
        <f>'Core Indicators'!BN50</f>
        <v>3</v>
      </c>
      <c r="K50" s="236">
        <f t="shared" si="19"/>
        <v>2.5</v>
      </c>
      <c r="L50" s="190">
        <f t="shared" si="20"/>
        <v>2.8</v>
      </c>
      <c r="M50" s="237">
        <f t="shared" si="21"/>
        <v>1.6666666666666667</v>
      </c>
      <c r="N50" s="238">
        <f>'Core Indicators'!DJ50</f>
        <v>2</v>
      </c>
      <c r="O50" s="238">
        <f>'Core Indicators'!DR50</f>
        <v>2</v>
      </c>
      <c r="P50" s="238">
        <f>'Core Indicators'!DZ50</f>
        <v>1</v>
      </c>
      <c r="Q50" s="238" t="str">
        <f>'Core Indicators'!EH50</f>
        <v>x</v>
      </c>
      <c r="R50" s="238" t="str">
        <f>'Core Indicators'!EP50</f>
        <v>x</v>
      </c>
      <c r="S50" s="191">
        <f t="shared" si="22"/>
        <v>1.7</v>
      </c>
      <c r="T50" s="191">
        <f t="shared" si="23"/>
        <v>1.3333333333333333</v>
      </c>
      <c r="U50" s="236">
        <v>1</v>
      </c>
      <c r="V50" s="236">
        <v>1</v>
      </c>
      <c r="W50" s="236">
        <f>'Core Indicators'!EX50</f>
        <v>3</v>
      </c>
      <c r="X50" s="191">
        <f t="shared" si="24"/>
        <v>2</v>
      </c>
      <c r="Y50" s="236">
        <v>1</v>
      </c>
      <c r="Z50" s="191">
        <f t="shared" si="25"/>
        <v>2</v>
      </c>
      <c r="AA50" s="236">
        <f>'Core Indicators'!FF50</f>
        <v>2</v>
      </c>
      <c r="AB50" s="236">
        <f t="shared" si="26"/>
        <v>2</v>
      </c>
      <c r="AC50" s="11">
        <f>'Core Indicators'!GD50</f>
        <v>2</v>
      </c>
      <c r="AD50" s="11">
        <f>'Core Indicators'!GL50</f>
        <v>2</v>
      </c>
      <c r="AE50" s="11">
        <f>'Core Indicators'!GT50</f>
        <v>2</v>
      </c>
      <c r="AF50" s="11">
        <f>'Core Indicators'!HB50</f>
        <v>2</v>
      </c>
      <c r="AG50" s="11">
        <f t="shared" si="27"/>
        <v>2</v>
      </c>
      <c r="AH50" s="11">
        <f>'Core Indicators'!HJ50</f>
        <v>2</v>
      </c>
      <c r="AI50" s="11">
        <f>'Core Indicators'!HR50</f>
        <v>2</v>
      </c>
      <c r="AJ50" s="11">
        <f t="shared" si="28"/>
        <v>2</v>
      </c>
      <c r="AK50" s="11">
        <f>'Core Indicators'!HZ50</f>
        <v>2</v>
      </c>
      <c r="AL50" s="11">
        <f>'Core Indicators'!IH50</f>
        <v>2</v>
      </c>
      <c r="AM50" s="11">
        <f>'Core Indicators'!IP50</f>
        <v>2</v>
      </c>
      <c r="AN50" s="11">
        <f t="shared" si="29"/>
        <v>2</v>
      </c>
    </row>
    <row r="51" spans="1:40" x14ac:dyDescent="0.35">
      <c r="A51" s="236" t="str">
        <f>Lists!C:C</f>
        <v>HTI001</v>
      </c>
      <c r="B51" s="190">
        <f t="shared" si="15"/>
        <v>2.2000000000000002</v>
      </c>
      <c r="C51" s="191">
        <f t="shared" si="16"/>
        <v>0</v>
      </c>
      <c r="D51" s="237">
        <f t="shared" si="17"/>
        <v>1.6</v>
      </c>
      <c r="E51" s="236">
        <f>'Core Indicators'!R51</f>
        <v>2</v>
      </c>
      <c r="F51" s="236">
        <f>'Core Indicators'!Z51</f>
        <v>1</v>
      </c>
      <c r="G51" s="191">
        <f t="shared" si="18"/>
        <v>1.5</v>
      </c>
      <c r="H51" s="236">
        <f>'Core Indicators'!AH51</f>
        <v>1</v>
      </c>
      <c r="I51" s="236">
        <f>'Core Indicators'!AP51</f>
        <v>1</v>
      </c>
      <c r="J51" s="236">
        <f>'Core Indicators'!BN51</f>
        <v>3</v>
      </c>
      <c r="K51" s="236">
        <f t="shared" si="19"/>
        <v>2.1</v>
      </c>
      <c r="L51" s="190">
        <f t="shared" si="20"/>
        <v>1.6</v>
      </c>
      <c r="M51" s="237">
        <f t="shared" si="21"/>
        <v>3</v>
      </c>
      <c r="N51" s="238">
        <f>'Core Indicators'!DJ51</f>
        <v>3</v>
      </c>
      <c r="O51" s="238">
        <f>'Core Indicators'!DR51</f>
        <v>3</v>
      </c>
      <c r="P51" s="238">
        <f>'Core Indicators'!DZ51</f>
        <v>3</v>
      </c>
      <c r="Q51" s="238">
        <f>'Core Indicators'!EH51</f>
        <v>3</v>
      </c>
      <c r="R51" s="238">
        <f>'Core Indicators'!EP51</f>
        <v>3</v>
      </c>
      <c r="S51" s="191">
        <f t="shared" si="22"/>
        <v>1.4</v>
      </c>
      <c r="T51" s="191">
        <f t="shared" si="23"/>
        <v>1.3333333333333333</v>
      </c>
      <c r="U51" s="236">
        <v>1</v>
      </c>
      <c r="V51" s="236">
        <v>1</v>
      </c>
      <c r="W51" s="236">
        <f>'Core Indicators'!EX51</f>
        <v>3</v>
      </c>
      <c r="X51" s="191">
        <f t="shared" si="24"/>
        <v>2</v>
      </c>
      <c r="Y51" s="236">
        <v>1</v>
      </c>
      <c r="Z51" s="191">
        <f t="shared" si="25"/>
        <v>1.5</v>
      </c>
      <c r="AA51" s="236">
        <f>'Core Indicators'!FF51</f>
        <v>1</v>
      </c>
      <c r="AB51" s="236">
        <f t="shared" si="26"/>
        <v>2</v>
      </c>
      <c r="AC51" s="11">
        <f>'Core Indicators'!GD51</f>
        <v>2</v>
      </c>
      <c r="AD51" s="11">
        <f>'Core Indicators'!GL51</f>
        <v>2</v>
      </c>
      <c r="AE51" s="11">
        <f>'Core Indicators'!GT51</f>
        <v>2</v>
      </c>
      <c r="AF51" s="11">
        <f>'Core Indicators'!HB51</f>
        <v>2</v>
      </c>
      <c r="AG51" s="11">
        <f t="shared" si="27"/>
        <v>2</v>
      </c>
      <c r="AH51" s="11">
        <f>'Core Indicators'!HJ51</f>
        <v>2</v>
      </c>
      <c r="AI51" s="11">
        <f>'Core Indicators'!HR51</f>
        <v>2</v>
      </c>
      <c r="AJ51" s="11">
        <f t="shared" si="28"/>
        <v>2</v>
      </c>
      <c r="AK51" s="11">
        <f>'Core Indicators'!HZ51</f>
        <v>2</v>
      </c>
      <c r="AL51" s="11">
        <f>'Core Indicators'!IH51</f>
        <v>2</v>
      </c>
      <c r="AM51" s="11">
        <f>'Core Indicators'!IP51</f>
        <v>2</v>
      </c>
      <c r="AN51" s="11">
        <f t="shared" si="29"/>
        <v>2</v>
      </c>
    </row>
    <row r="52" spans="1:40" x14ac:dyDescent="0.35">
      <c r="A52" s="236" t="str">
        <f>Lists!C:C</f>
        <v>HUN002</v>
      </c>
      <c r="B52" s="190">
        <f t="shared" si="15"/>
        <v>1.2</v>
      </c>
      <c r="C52" s="191">
        <f t="shared" si="16"/>
        <v>0</v>
      </c>
      <c r="D52" s="237">
        <f t="shared" si="17"/>
        <v>1.5</v>
      </c>
      <c r="E52" s="236">
        <f>'Core Indicators'!R52</f>
        <v>1</v>
      </c>
      <c r="F52" s="236">
        <f>'Core Indicators'!Z52</f>
        <v>2</v>
      </c>
      <c r="G52" s="191">
        <f t="shared" si="18"/>
        <v>1.5</v>
      </c>
      <c r="H52" s="236">
        <f>'Core Indicators'!AH52</f>
        <v>2</v>
      </c>
      <c r="I52" s="236">
        <f>'Core Indicators'!AP52</f>
        <v>1</v>
      </c>
      <c r="J52" s="236">
        <f>'Core Indicators'!BN52</f>
        <v>1</v>
      </c>
      <c r="K52" s="236">
        <f t="shared" si="19"/>
        <v>1</v>
      </c>
      <c r="L52" s="190">
        <f t="shared" si="20"/>
        <v>1.5</v>
      </c>
      <c r="M52" s="237">
        <f t="shared" si="21"/>
        <v>1</v>
      </c>
      <c r="N52" s="238">
        <f>'Core Indicators'!DJ52</f>
        <v>1</v>
      </c>
      <c r="O52" s="238">
        <f>'Core Indicators'!DR52</f>
        <v>1</v>
      </c>
      <c r="P52" s="238">
        <f>'Core Indicators'!DZ52</f>
        <v>1</v>
      </c>
      <c r="Q52" s="238">
        <f>'Core Indicators'!EH52</f>
        <v>1</v>
      </c>
      <c r="R52" s="238">
        <f>'Core Indicators'!EP52</f>
        <v>1</v>
      </c>
      <c r="S52" s="191">
        <f t="shared" si="22"/>
        <v>1.3</v>
      </c>
      <c r="T52" s="191">
        <f t="shared" si="23"/>
        <v>1</v>
      </c>
      <c r="U52" s="236">
        <v>1</v>
      </c>
      <c r="V52" s="236">
        <v>1</v>
      </c>
      <c r="W52" s="236">
        <f>'Core Indicators'!EX52</f>
        <v>1</v>
      </c>
      <c r="X52" s="191">
        <f t="shared" si="24"/>
        <v>1</v>
      </c>
      <c r="Y52" s="236">
        <v>1</v>
      </c>
      <c r="Z52" s="191">
        <f t="shared" si="25"/>
        <v>1.5</v>
      </c>
      <c r="AA52" s="236">
        <f>'Core Indicators'!FF52</f>
        <v>1</v>
      </c>
      <c r="AB52" s="236">
        <f t="shared" si="26"/>
        <v>2</v>
      </c>
      <c r="AC52" s="11">
        <f>'Core Indicators'!GD52</f>
        <v>2</v>
      </c>
      <c r="AD52" s="11">
        <f>'Core Indicators'!GL52</f>
        <v>2</v>
      </c>
      <c r="AE52" s="11">
        <f>'Core Indicators'!GT52</f>
        <v>2</v>
      </c>
      <c r="AF52" s="11">
        <f>'Core Indicators'!HB52</f>
        <v>2</v>
      </c>
      <c r="AG52" s="11">
        <f t="shared" si="27"/>
        <v>2</v>
      </c>
      <c r="AH52" s="11">
        <f>'Core Indicators'!HJ52</f>
        <v>2</v>
      </c>
      <c r="AI52" s="11">
        <f>'Core Indicators'!HR52</f>
        <v>2</v>
      </c>
      <c r="AJ52" s="11">
        <f t="shared" si="28"/>
        <v>2</v>
      </c>
      <c r="AK52" s="11">
        <f>'Core Indicators'!HZ52</f>
        <v>2</v>
      </c>
      <c r="AL52" s="11">
        <f>'Core Indicators'!IH52</f>
        <v>2</v>
      </c>
      <c r="AM52" s="11">
        <f>'Core Indicators'!IP52</f>
        <v>2</v>
      </c>
      <c r="AN52" s="11">
        <f t="shared" si="29"/>
        <v>2</v>
      </c>
    </row>
    <row r="53" spans="1:40" x14ac:dyDescent="0.35">
      <c r="A53" s="236" t="str">
        <f>Lists!C:C</f>
        <v>IDN002</v>
      </c>
      <c r="B53" s="190">
        <f t="shared" si="15"/>
        <v>2.1</v>
      </c>
      <c r="C53" s="191">
        <f t="shared" si="16"/>
        <v>0</v>
      </c>
      <c r="D53" s="237">
        <f t="shared" si="17"/>
        <v>2</v>
      </c>
      <c r="E53" s="236">
        <f>'Core Indicators'!R53</f>
        <v>1</v>
      </c>
      <c r="F53" s="236">
        <f>'Core Indicators'!Z53</f>
        <v>2</v>
      </c>
      <c r="G53" s="191">
        <f t="shared" si="18"/>
        <v>1.5</v>
      </c>
      <c r="H53" s="236">
        <f>'Core Indicators'!AH53</f>
        <v>2</v>
      </c>
      <c r="I53" s="236">
        <f>'Core Indicators'!AP53</f>
        <v>3</v>
      </c>
      <c r="J53" s="236">
        <f>'Core Indicators'!BN53</f>
        <v>2</v>
      </c>
      <c r="K53" s="236">
        <f t="shared" si="19"/>
        <v>2.5</v>
      </c>
      <c r="L53" s="190">
        <f t="shared" si="20"/>
        <v>2.2999999999999998</v>
      </c>
      <c r="M53" s="237">
        <f t="shared" si="21"/>
        <v>2.6666666666666665</v>
      </c>
      <c r="N53" s="238">
        <f>'Core Indicators'!DJ53</f>
        <v>3</v>
      </c>
      <c r="O53" s="238">
        <f>'Core Indicators'!DR53</f>
        <v>2</v>
      </c>
      <c r="P53" s="238">
        <f>'Core Indicators'!DZ53</f>
        <v>3</v>
      </c>
      <c r="Q53" s="238" t="str">
        <f>'Core Indicators'!EH53</f>
        <v>x</v>
      </c>
      <c r="R53" s="238" t="str">
        <f>'Core Indicators'!EP53</f>
        <v>x</v>
      </c>
      <c r="S53" s="191">
        <f t="shared" si="22"/>
        <v>1.3</v>
      </c>
      <c r="T53" s="191">
        <f t="shared" si="23"/>
        <v>1.1666666666666667</v>
      </c>
      <c r="U53" s="236">
        <v>1</v>
      </c>
      <c r="V53" s="236">
        <v>1</v>
      </c>
      <c r="W53" s="236">
        <f>'Core Indicators'!EX53</f>
        <v>2</v>
      </c>
      <c r="X53" s="191">
        <f t="shared" si="24"/>
        <v>1.5</v>
      </c>
      <c r="Y53" s="236">
        <v>1</v>
      </c>
      <c r="Z53" s="191">
        <f t="shared" si="25"/>
        <v>1.5</v>
      </c>
      <c r="AA53" s="236">
        <f>'Core Indicators'!FF53</f>
        <v>1</v>
      </c>
      <c r="AB53" s="236">
        <f t="shared" si="26"/>
        <v>2</v>
      </c>
      <c r="AC53" s="11">
        <f>'Core Indicators'!GD53</f>
        <v>2</v>
      </c>
      <c r="AD53" s="11">
        <f>'Core Indicators'!GL53</f>
        <v>2</v>
      </c>
      <c r="AE53" s="11">
        <f>'Core Indicators'!GT53</f>
        <v>2</v>
      </c>
      <c r="AF53" s="11">
        <f>'Core Indicators'!HB53</f>
        <v>2</v>
      </c>
      <c r="AG53" s="11">
        <f t="shared" si="27"/>
        <v>2</v>
      </c>
      <c r="AH53" s="11">
        <f>'Core Indicators'!HJ53</f>
        <v>2</v>
      </c>
      <c r="AI53" s="11">
        <f>'Core Indicators'!HR53</f>
        <v>2</v>
      </c>
      <c r="AJ53" s="11">
        <f t="shared" si="28"/>
        <v>2</v>
      </c>
      <c r="AK53" s="11">
        <f>'Core Indicators'!HZ53</f>
        <v>2</v>
      </c>
      <c r="AL53" s="11">
        <f>'Core Indicators'!IH53</f>
        <v>2</v>
      </c>
      <c r="AM53" s="11">
        <f>'Core Indicators'!IP53</f>
        <v>2</v>
      </c>
      <c r="AN53" s="11">
        <f t="shared" si="29"/>
        <v>2</v>
      </c>
    </row>
    <row r="54" spans="1:40" x14ac:dyDescent="0.35">
      <c r="A54" s="236" t="str">
        <f>Lists!C:C</f>
        <v>IND006</v>
      </c>
      <c r="B54" s="190">
        <f t="shared" si="15"/>
        <v>1.8</v>
      </c>
      <c r="C54" s="191">
        <f t="shared" si="16"/>
        <v>0</v>
      </c>
      <c r="D54" s="237">
        <f t="shared" si="17"/>
        <v>1.9</v>
      </c>
      <c r="E54" s="236">
        <f>'Core Indicators'!R54</f>
        <v>2</v>
      </c>
      <c r="F54" s="236">
        <f>'Core Indicators'!Z54</f>
        <v>2</v>
      </c>
      <c r="G54" s="191">
        <f t="shared" si="18"/>
        <v>2</v>
      </c>
      <c r="H54" s="236">
        <f>'Core Indicators'!AH54</f>
        <v>2</v>
      </c>
      <c r="I54" s="236">
        <f>'Core Indicators'!AP54</f>
        <v>2</v>
      </c>
      <c r="J54" s="236">
        <f>'Core Indicators'!BN54</f>
        <v>1</v>
      </c>
      <c r="K54" s="236">
        <f t="shared" si="19"/>
        <v>1.5</v>
      </c>
      <c r="L54" s="190">
        <f t="shared" si="20"/>
        <v>1.8</v>
      </c>
      <c r="M54" s="237">
        <f t="shared" si="21"/>
        <v>2</v>
      </c>
      <c r="N54" s="238">
        <f>'Core Indicators'!DJ54</f>
        <v>2</v>
      </c>
      <c r="O54" s="238">
        <f>'Core Indicators'!DR54</f>
        <v>2</v>
      </c>
      <c r="P54" s="238">
        <f>'Core Indicators'!DZ54</f>
        <v>2</v>
      </c>
      <c r="Q54" s="238">
        <f>'Core Indicators'!EH54</f>
        <v>2</v>
      </c>
      <c r="R54" s="238">
        <f>'Core Indicators'!EP54</f>
        <v>2</v>
      </c>
      <c r="S54" s="191">
        <f t="shared" si="22"/>
        <v>1.5</v>
      </c>
      <c r="T54" s="191">
        <f t="shared" si="23"/>
        <v>1</v>
      </c>
      <c r="U54" s="236">
        <v>1</v>
      </c>
      <c r="V54" s="236">
        <v>1</v>
      </c>
      <c r="W54" s="236">
        <f>'Core Indicators'!EX54</f>
        <v>1</v>
      </c>
      <c r="X54" s="191">
        <f t="shared" si="24"/>
        <v>1</v>
      </c>
      <c r="Y54" s="236">
        <v>1</v>
      </c>
      <c r="Z54" s="191">
        <f t="shared" si="25"/>
        <v>2</v>
      </c>
      <c r="AA54" s="236">
        <f>'Core Indicators'!FF54</f>
        <v>2</v>
      </c>
      <c r="AB54" s="236">
        <f t="shared" si="26"/>
        <v>2</v>
      </c>
      <c r="AC54" s="11">
        <f>'Core Indicators'!GD54</f>
        <v>2</v>
      </c>
      <c r="AD54" s="11">
        <f>'Core Indicators'!GL54</f>
        <v>2</v>
      </c>
      <c r="AE54" s="11">
        <f>'Core Indicators'!GT54</f>
        <v>2</v>
      </c>
      <c r="AF54" s="11">
        <f>'Core Indicators'!HB54</f>
        <v>2</v>
      </c>
      <c r="AG54" s="11">
        <f t="shared" si="27"/>
        <v>2</v>
      </c>
      <c r="AH54" s="11">
        <f>'Core Indicators'!HJ54</f>
        <v>2</v>
      </c>
      <c r="AI54" s="11">
        <f>'Core Indicators'!HR54</f>
        <v>2</v>
      </c>
      <c r="AJ54" s="11">
        <f t="shared" si="28"/>
        <v>2</v>
      </c>
      <c r="AK54" s="11">
        <f>'Core Indicators'!HZ54</f>
        <v>2</v>
      </c>
      <c r="AL54" s="11">
        <f>'Core Indicators'!IH54</f>
        <v>2</v>
      </c>
      <c r="AM54" s="11">
        <f>'Core Indicators'!IP54</f>
        <v>2</v>
      </c>
      <c r="AN54" s="11">
        <f t="shared" si="29"/>
        <v>2</v>
      </c>
    </row>
    <row r="55" spans="1:40" x14ac:dyDescent="0.35">
      <c r="A55" s="236" t="str">
        <f>Lists!C:C</f>
        <v>IRN004</v>
      </c>
      <c r="B55" s="190">
        <f t="shared" si="15"/>
        <v>2</v>
      </c>
      <c r="C55" s="191">
        <f t="shared" si="16"/>
        <v>2</v>
      </c>
      <c r="D55" s="237">
        <f t="shared" si="17"/>
        <v>1.8</v>
      </c>
      <c r="E55" s="236">
        <f>'Core Indicators'!R55</f>
        <v>3</v>
      </c>
      <c r="F55" s="236">
        <f>'Core Indicators'!Z55</f>
        <v>3</v>
      </c>
      <c r="G55" s="191">
        <f t="shared" si="18"/>
        <v>3</v>
      </c>
      <c r="H55" s="236">
        <f>'Core Indicators'!AH55</f>
        <v>1</v>
      </c>
      <c r="I55" s="236">
        <f>'Core Indicators'!AP55</f>
        <v>1</v>
      </c>
      <c r="J55" s="236" t="str">
        <f>'Core Indicators'!BN55</f>
        <v>x</v>
      </c>
      <c r="K55" s="236">
        <f t="shared" si="19"/>
        <v>1</v>
      </c>
      <c r="L55" s="190">
        <f t="shared" si="20"/>
        <v>1</v>
      </c>
      <c r="M55" s="237">
        <f t="shared" si="21"/>
        <v>2.4</v>
      </c>
      <c r="N55" s="238">
        <f>'Core Indicators'!DJ55</f>
        <v>3</v>
      </c>
      <c r="O55" s="238">
        <f>'Core Indicators'!DR55</f>
        <v>3</v>
      </c>
      <c r="P55" s="238">
        <f>'Core Indicators'!DZ55</f>
        <v>2</v>
      </c>
      <c r="Q55" s="238">
        <f>'Core Indicators'!EH55</f>
        <v>2</v>
      </c>
      <c r="R55" s="238">
        <f>'Core Indicators'!EP55</f>
        <v>2</v>
      </c>
      <c r="S55" s="191">
        <f t="shared" si="22"/>
        <v>1.5</v>
      </c>
      <c r="T55" s="191">
        <f t="shared" si="23"/>
        <v>1</v>
      </c>
      <c r="U55" s="236">
        <v>1</v>
      </c>
      <c r="V55" s="236">
        <v>1</v>
      </c>
      <c r="W55" s="236" t="str">
        <f>'Core Indicators'!EX55</f>
        <v>x</v>
      </c>
      <c r="X55" s="191">
        <f t="shared" si="24"/>
        <v>1</v>
      </c>
      <c r="Y55" s="236">
        <v>1</v>
      </c>
      <c r="Z55" s="191">
        <f t="shared" si="25"/>
        <v>2</v>
      </c>
      <c r="AA55" s="236">
        <f>'Core Indicators'!FF55</f>
        <v>2</v>
      </c>
      <c r="AB55" s="236">
        <f t="shared" si="26"/>
        <v>2</v>
      </c>
      <c r="AC55" s="11">
        <f>'Core Indicators'!GD55</f>
        <v>2</v>
      </c>
      <c r="AD55" s="11">
        <f>'Core Indicators'!GL55</f>
        <v>2</v>
      </c>
      <c r="AE55" s="11">
        <f>'Core Indicators'!GT55</f>
        <v>2</v>
      </c>
      <c r="AF55" s="11">
        <f>'Core Indicators'!HB55</f>
        <v>2</v>
      </c>
      <c r="AG55" s="11">
        <f t="shared" si="27"/>
        <v>2</v>
      </c>
      <c r="AH55" s="11">
        <f>'Core Indicators'!HJ55</f>
        <v>2</v>
      </c>
      <c r="AI55" s="11">
        <f>'Core Indicators'!HR55</f>
        <v>2</v>
      </c>
      <c r="AJ55" s="11">
        <f t="shared" si="28"/>
        <v>2</v>
      </c>
      <c r="AK55" s="11">
        <f>'Core Indicators'!HZ55</f>
        <v>2</v>
      </c>
      <c r="AL55" s="11">
        <f>'Core Indicators'!IH55</f>
        <v>2</v>
      </c>
      <c r="AM55" s="11">
        <f>'Core Indicators'!IP55</f>
        <v>2</v>
      </c>
      <c r="AN55" s="11">
        <f t="shared" si="29"/>
        <v>2</v>
      </c>
    </row>
    <row r="56" spans="1:40" x14ac:dyDescent="0.35">
      <c r="A56" s="236" t="str">
        <f>Lists!C:C</f>
        <v>IRQ001</v>
      </c>
      <c r="B56" s="190">
        <f t="shared" si="15"/>
        <v>1.9</v>
      </c>
      <c r="C56" s="191">
        <f t="shared" si="16"/>
        <v>0</v>
      </c>
      <c r="D56" s="237">
        <f t="shared" si="17"/>
        <v>2</v>
      </c>
      <c r="E56" s="236">
        <f>'Core Indicators'!R56</f>
        <v>2</v>
      </c>
      <c r="F56" s="236">
        <f>'Core Indicators'!Z56</f>
        <v>2</v>
      </c>
      <c r="G56" s="191">
        <f t="shared" si="18"/>
        <v>2</v>
      </c>
      <c r="H56" s="236">
        <f>'Core Indicators'!AH56</f>
        <v>2</v>
      </c>
      <c r="I56" s="236">
        <f>'Core Indicators'!AP56</f>
        <v>2</v>
      </c>
      <c r="J56" s="236">
        <f>'Core Indicators'!BN56</f>
        <v>2</v>
      </c>
      <c r="K56" s="236">
        <f t="shared" si="19"/>
        <v>2</v>
      </c>
      <c r="L56" s="190">
        <f t="shared" si="20"/>
        <v>2</v>
      </c>
      <c r="M56" s="237">
        <f t="shared" si="21"/>
        <v>2</v>
      </c>
      <c r="N56" s="238">
        <f>'Core Indicators'!DJ56</f>
        <v>2</v>
      </c>
      <c r="O56" s="238">
        <f>'Core Indicators'!DR56</f>
        <v>2</v>
      </c>
      <c r="P56" s="238">
        <f>'Core Indicators'!DZ56</f>
        <v>2</v>
      </c>
      <c r="Q56" s="238">
        <f>'Core Indicators'!EH56</f>
        <v>2</v>
      </c>
      <c r="R56" s="238">
        <f>'Core Indicators'!EP56</f>
        <v>2</v>
      </c>
      <c r="S56" s="191">
        <f t="shared" si="22"/>
        <v>1.6</v>
      </c>
      <c r="T56" s="191">
        <f t="shared" si="23"/>
        <v>1.1666666666666667</v>
      </c>
      <c r="U56" s="236">
        <v>1</v>
      </c>
      <c r="V56" s="236">
        <v>1</v>
      </c>
      <c r="W56" s="236">
        <f>'Core Indicators'!EX56</f>
        <v>2</v>
      </c>
      <c r="X56" s="191">
        <f t="shared" si="24"/>
        <v>1.5</v>
      </c>
      <c r="Y56" s="236">
        <v>1</v>
      </c>
      <c r="Z56" s="191">
        <f t="shared" si="25"/>
        <v>2</v>
      </c>
      <c r="AA56" s="236">
        <f>'Core Indicators'!FF56</f>
        <v>2</v>
      </c>
      <c r="AB56" s="236">
        <f t="shared" si="26"/>
        <v>2</v>
      </c>
      <c r="AC56" s="11">
        <f>'Core Indicators'!GD56</f>
        <v>2</v>
      </c>
      <c r="AD56" s="11">
        <f>'Core Indicators'!GL56</f>
        <v>2</v>
      </c>
      <c r="AE56" s="11">
        <f>'Core Indicators'!GT56</f>
        <v>2</v>
      </c>
      <c r="AF56" s="11">
        <f>'Core Indicators'!HB56</f>
        <v>2</v>
      </c>
      <c r="AG56" s="11">
        <f t="shared" si="27"/>
        <v>2</v>
      </c>
      <c r="AH56" s="11">
        <f>'Core Indicators'!HJ56</f>
        <v>2</v>
      </c>
      <c r="AI56" s="11">
        <f>'Core Indicators'!HR56</f>
        <v>2</v>
      </c>
      <c r="AJ56" s="11">
        <f t="shared" si="28"/>
        <v>2</v>
      </c>
      <c r="AK56" s="11">
        <f>'Core Indicators'!HZ56</f>
        <v>2</v>
      </c>
      <c r="AL56" s="11">
        <f>'Core Indicators'!IH56</f>
        <v>2</v>
      </c>
      <c r="AM56" s="11">
        <f>'Core Indicators'!IP56</f>
        <v>2</v>
      </c>
      <c r="AN56" s="11">
        <f t="shared" si="29"/>
        <v>2</v>
      </c>
    </row>
    <row r="57" spans="1:40" x14ac:dyDescent="0.35">
      <c r="A57" s="236" t="str">
        <f>Lists!C:C</f>
        <v>IRQ002</v>
      </c>
      <c r="B57" s="190">
        <f t="shared" si="15"/>
        <v>2</v>
      </c>
      <c r="C57" s="191">
        <f t="shared" si="16"/>
        <v>0</v>
      </c>
      <c r="D57" s="237">
        <f t="shared" si="17"/>
        <v>2</v>
      </c>
      <c r="E57" s="236">
        <f>'Core Indicators'!R57</f>
        <v>2</v>
      </c>
      <c r="F57" s="236">
        <f>'Core Indicators'!Z57</f>
        <v>2</v>
      </c>
      <c r="G57" s="191">
        <f t="shared" si="18"/>
        <v>2</v>
      </c>
      <c r="H57" s="236">
        <f>'Core Indicators'!AH57</f>
        <v>2</v>
      </c>
      <c r="I57" s="236">
        <f>'Core Indicators'!AP57</f>
        <v>2</v>
      </c>
      <c r="J57" s="236">
        <f>'Core Indicators'!BN57</f>
        <v>2</v>
      </c>
      <c r="K57" s="236">
        <f t="shared" si="19"/>
        <v>2</v>
      </c>
      <c r="L57" s="190">
        <f t="shared" si="20"/>
        <v>2</v>
      </c>
      <c r="M57" s="237">
        <f t="shared" si="21"/>
        <v>2.2000000000000002</v>
      </c>
      <c r="N57" s="238">
        <f>'Core Indicators'!DJ57</f>
        <v>3</v>
      </c>
      <c r="O57" s="238">
        <f>'Core Indicators'!DR57</f>
        <v>2</v>
      </c>
      <c r="P57" s="238">
        <f>'Core Indicators'!DZ57</f>
        <v>2</v>
      </c>
      <c r="Q57" s="238">
        <f>'Core Indicators'!EH57</f>
        <v>2</v>
      </c>
      <c r="R57" s="238">
        <f>'Core Indicators'!EP57</f>
        <v>2</v>
      </c>
      <c r="S57" s="191">
        <f t="shared" si="22"/>
        <v>1.6</v>
      </c>
      <c r="T57" s="191">
        <f t="shared" si="23"/>
        <v>1.1666666666666667</v>
      </c>
      <c r="U57" s="236">
        <v>1</v>
      </c>
      <c r="V57" s="236">
        <v>1</v>
      </c>
      <c r="W57" s="236">
        <f>'Core Indicators'!EX57</f>
        <v>2</v>
      </c>
      <c r="X57" s="191">
        <f t="shared" si="24"/>
        <v>1.5</v>
      </c>
      <c r="Y57" s="236">
        <v>1</v>
      </c>
      <c r="Z57" s="191">
        <f t="shared" si="25"/>
        <v>2</v>
      </c>
      <c r="AA57" s="236">
        <f>'Core Indicators'!FF57</f>
        <v>2</v>
      </c>
      <c r="AB57" s="236">
        <f t="shared" si="26"/>
        <v>2</v>
      </c>
      <c r="AC57" s="11">
        <f>'Core Indicators'!GD57</f>
        <v>2</v>
      </c>
      <c r="AD57" s="11">
        <f>'Core Indicators'!GL57</f>
        <v>2</v>
      </c>
      <c r="AE57" s="11">
        <f>'Core Indicators'!GT57</f>
        <v>2</v>
      </c>
      <c r="AF57" s="11">
        <f>'Core Indicators'!HB57</f>
        <v>2</v>
      </c>
      <c r="AG57" s="11">
        <f t="shared" si="27"/>
        <v>2</v>
      </c>
      <c r="AH57" s="11">
        <f>'Core Indicators'!HJ57</f>
        <v>2</v>
      </c>
      <c r="AI57" s="11">
        <f>'Core Indicators'!HR57</f>
        <v>2</v>
      </c>
      <c r="AJ57" s="11">
        <f t="shared" si="28"/>
        <v>2</v>
      </c>
      <c r="AK57" s="11">
        <f>'Core Indicators'!HZ57</f>
        <v>2</v>
      </c>
      <c r="AL57" s="11">
        <f>'Core Indicators'!IH57</f>
        <v>2</v>
      </c>
      <c r="AM57" s="11">
        <f>'Core Indicators'!IP57</f>
        <v>2</v>
      </c>
      <c r="AN57" s="11">
        <f t="shared" si="29"/>
        <v>2</v>
      </c>
    </row>
    <row r="58" spans="1:40" x14ac:dyDescent="0.35">
      <c r="A58" s="236" t="str">
        <f>Lists!C:C</f>
        <v>IRQ003</v>
      </c>
      <c r="B58" s="190">
        <f t="shared" si="15"/>
        <v>1.8</v>
      </c>
      <c r="C58" s="191">
        <f t="shared" si="16"/>
        <v>1</v>
      </c>
      <c r="D58" s="237">
        <f t="shared" si="17"/>
        <v>1.8</v>
      </c>
      <c r="E58" s="236">
        <f>'Core Indicators'!R58</f>
        <v>1</v>
      </c>
      <c r="F58" s="236">
        <f>'Core Indicators'!Z58</f>
        <v>2</v>
      </c>
      <c r="G58" s="191">
        <f t="shared" si="18"/>
        <v>1.5</v>
      </c>
      <c r="H58" s="236">
        <f>'Core Indicators'!AH58</f>
        <v>2</v>
      </c>
      <c r="I58" s="236">
        <f>'Core Indicators'!AP58</f>
        <v>2</v>
      </c>
      <c r="J58" s="236" t="str">
        <f>'Core Indicators'!BN58</f>
        <v>x</v>
      </c>
      <c r="K58" s="236">
        <f t="shared" si="19"/>
        <v>2</v>
      </c>
      <c r="L58" s="190">
        <f t="shared" si="20"/>
        <v>2</v>
      </c>
      <c r="M58" s="237">
        <f t="shared" si="21"/>
        <v>2</v>
      </c>
      <c r="N58" s="238">
        <f>'Core Indicators'!DJ58</f>
        <v>2</v>
      </c>
      <c r="O58" s="238">
        <f>'Core Indicators'!DR58</f>
        <v>2</v>
      </c>
      <c r="P58" s="238">
        <f>'Core Indicators'!DZ58</f>
        <v>2</v>
      </c>
      <c r="Q58" s="238">
        <f>'Core Indicators'!EH58</f>
        <v>2</v>
      </c>
      <c r="R58" s="238">
        <f>'Core Indicators'!EP58</f>
        <v>2</v>
      </c>
      <c r="S58" s="191">
        <f t="shared" si="22"/>
        <v>1.6</v>
      </c>
      <c r="T58" s="191">
        <f t="shared" si="23"/>
        <v>1.1666666666666667</v>
      </c>
      <c r="U58" s="236">
        <v>1</v>
      </c>
      <c r="V58" s="236">
        <v>1</v>
      </c>
      <c r="W58" s="236">
        <f>'Core Indicators'!EX58</f>
        <v>2</v>
      </c>
      <c r="X58" s="191">
        <f t="shared" si="24"/>
        <v>1.5</v>
      </c>
      <c r="Y58" s="236">
        <v>1</v>
      </c>
      <c r="Z58" s="191">
        <f t="shared" si="25"/>
        <v>2</v>
      </c>
      <c r="AA58" s="236">
        <f>'Core Indicators'!FF58</f>
        <v>2</v>
      </c>
      <c r="AB58" s="236">
        <f t="shared" si="26"/>
        <v>2</v>
      </c>
      <c r="AC58" s="11">
        <f>'Core Indicators'!GD58</f>
        <v>2</v>
      </c>
      <c r="AD58" s="11">
        <f>'Core Indicators'!GL58</f>
        <v>2</v>
      </c>
      <c r="AE58" s="11">
        <f>'Core Indicators'!GT58</f>
        <v>2</v>
      </c>
      <c r="AF58" s="11">
        <f>'Core Indicators'!HB58</f>
        <v>2</v>
      </c>
      <c r="AG58" s="11">
        <f t="shared" si="27"/>
        <v>2</v>
      </c>
      <c r="AH58" s="11">
        <f>'Core Indicators'!HJ58</f>
        <v>2</v>
      </c>
      <c r="AI58" s="11">
        <f>'Core Indicators'!HR58</f>
        <v>2</v>
      </c>
      <c r="AJ58" s="11">
        <f t="shared" si="28"/>
        <v>2</v>
      </c>
      <c r="AK58" s="11">
        <f>'Core Indicators'!HZ58</f>
        <v>2</v>
      </c>
      <c r="AL58" s="11">
        <f>'Core Indicators'!IH58</f>
        <v>2</v>
      </c>
      <c r="AM58" s="11">
        <f>'Core Indicators'!IP58</f>
        <v>2</v>
      </c>
      <c r="AN58" s="11">
        <f t="shared" si="29"/>
        <v>2</v>
      </c>
    </row>
    <row r="59" spans="1:40" x14ac:dyDescent="0.35">
      <c r="A59" s="236" t="str">
        <f>Lists!C:C</f>
        <v>ITA002</v>
      </c>
      <c r="B59" s="190">
        <f t="shared" si="15"/>
        <v>1.7</v>
      </c>
      <c r="C59" s="191">
        <f t="shared" si="16"/>
        <v>0</v>
      </c>
      <c r="D59" s="237">
        <f t="shared" si="17"/>
        <v>1.9</v>
      </c>
      <c r="E59" s="236">
        <f>'Core Indicators'!R59</f>
        <v>1</v>
      </c>
      <c r="F59" s="236">
        <f>'Core Indicators'!Z59</f>
        <v>1</v>
      </c>
      <c r="G59" s="191">
        <f t="shared" si="18"/>
        <v>1</v>
      </c>
      <c r="H59" s="236">
        <f>'Core Indicators'!AH59</f>
        <v>3</v>
      </c>
      <c r="I59" s="236">
        <f>'Core Indicators'!AP59</f>
        <v>1</v>
      </c>
      <c r="J59" s="236">
        <f>'Core Indicators'!BN59</f>
        <v>2</v>
      </c>
      <c r="K59" s="236">
        <f t="shared" si="19"/>
        <v>1.5</v>
      </c>
      <c r="L59" s="190">
        <f t="shared" si="20"/>
        <v>2.2999999999999998</v>
      </c>
      <c r="M59" s="237">
        <f t="shared" si="21"/>
        <v>1.8</v>
      </c>
      <c r="N59" s="238">
        <f>'Core Indicators'!DJ59</f>
        <v>1</v>
      </c>
      <c r="O59" s="238">
        <f>'Core Indicators'!DR59</f>
        <v>1</v>
      </c>
      <c r="P59" s="238">
        <f>'Core Indicators'!DZ59</f>
        <v>1</v>
      </c>
      <c r="Q59" s="238">
        <f>'Core Indicators'!EH59</f>
        <v>3</v>
      </c>
      <c r="R59" s="238">
        <f>'Core Indicators'!EP59</f>
        <v>3</v>
      </c>
      <c r="S59" s="191">
        <f t="shared" si="22"/>
        <v>1.3</v>
      </c>
      <c r="T59" s="191">
        <f t="shared" si="23"/>
        <v>1.1666666666666667</v>
      </c>
      <c r="U59" s="236">
        <v>1</v>
      </c>
      <c r="V59" s="236">
        <v>1</v>
      </c>
      <c r="W59" s="236">
        <f>'Core Indicators'!EX59</f>
        <v>2</v>
      </c>
      <c r="X59" s="191">
        <f t="shared" si="24"/>
        <v>1.5</v>
      </c>
      <c r="Y59" s="236">
        <v>1</v>
      </c>
      <c r="Z59" s="191">
        <f t="shared" si="25"/>
        <v>1.5</v>
      </c>
      <c r="AA59" s="236">
        <f>'Core Indicators'!FF59</f>
        <v>1</v>
      </c>
      <c r="AB59" s="236">
        <f t="shared" si="26"/>
        <v>2</v>
      </c>
      <c r="AC59" s="11">
        <f>'Core Indicators'!GD59</f>
        <v>2</v>
      </c>
      <c r="AD59" s="11">
        <f>'Core Indicators'!GL59</f>
        <v>2</v>
      </c>
      <c r="AE59" s="11">
        <f>'Core Indicators'!GT59</f>
        <v>2</v>
      </c>
      <c r="AF59" s="11">
        <f>'Core Indicators'!HB59</f>
        <v>2</v>
      </c>
      <c r="AG59" s="11">
        <f t="shared" si="27"/>
        <v>2</v>
      </c>
      <c r="AH59" s="11">
        <f>'Core Indicators'!HJ59</f>
        <v>2</v>
      </c>
      <c r="AI59" s="11">
        <f>'Core Indicators'!HR59</f>
        <v>2</v>
      </c>
      <c r="AJ59" s="11">
        <f t="shared" si="28"/>
        <v>2</v>
      </c>
      <c r="AK59" s="11">
        <f>'Core Indicators'!HZ59</f>
        <v>2</v>
      </c>
      <c r="AL59" s="11">
        <f>'Core Indicators'!IH59</f>
        <v>2</v>
      </c>
      <c r="AM59" s="11">
        <f>'Core Indicators'!IP59</f>
        <v>2</v>
      </c>
      <c r="AN59" s="11">
        <f t="shared" si="29"/>
        <v>2</v>
      </c>
    </row>
    <row r="60" spans="1:40" x14ac:dyDescent="0.35">
      <c r="A60" s="236" t="str">
        <f>Lists!C:C</f>
        <v>JOR002</v>
      </c>
      <c r="B60" s="190">
        <f t="shared" si="15"/>
        <v>2.5</v>
      </c>
      <c r="C60" s="191">
        <f t="shared" si="16"/>
        <v>0</v>
      </c>
      <c r="D60" s="237">
        <f t="shared" si="17"/>
        <v>2.6</v>
      </c>
      <c r="E60" s="236">
        <f>'Core Indicators'!R60</f>
        <v>2</v>
      </c>
      <c r="F60" s="236">
        <f>'Core Indicators'!Z60</f>
        <v>2</v>
      </c>
      <c r="G60" s="191">
        <f t="shared" si="18"/>
        <v>2</v>
      </c>
      <c r="H60" s="236">
        <f>'Core Indicators'!AH60</f>
        <v>3</v>
      </c>
      <c r="I60" s="236">
        <f>'Core Indicators'!AP60</f>
        <v>3</v>
      </c>
      <c r="J60" s="236">
        <f>'Core Indicators'!BN60</f>
        <v>2</v>
      </c>
      <c r="K60" s="236">
        <f t="shared" si="19"/>
        <v>2.5</v>
      </c>
      <c r="L60" s="190">
        <f t="shared" si="20"/>
        <v>2.8</v>
      </c>
      <c r="M60" s="237">
        <f t="shared" si="21"/>
        <v>3</v>
      </c>
      <c r="N60" s="238">
        <f>'Core Indicators'!DJ60</f>
        <v>3</v>
      </c>
      <c r="O60" s="238">
        <f>'Core Indicators'!DR60</f>
        <v>3</v>
      </c>
      <c r="P60" s="238">
        <f>'Core Indicators'!DZ60</f>
        <v>3</v>
      </c>
      <c r="Q60" s="238">
        <f>'Core Indicators'!EH60</f>
        <v>3</v>
      </c>
      <c r="R60" s="238">
        <f>'Core Indicators'!EP60</f>
        <v>3</v>
      </c>
      <c r="S60" s="191">
        <f t="shared" si="22"/>
        <v>1.6</v>
      </c>
      <c r="T60" s="191">
        <f t="shared" si="23"/>
        <v>1.1666666666666667</v>
      </c>
      <c r="U60" s="236">
        <v>1</v>
      </c>
      <c r="V60" s="236">
        <v>1</v>
      </c>
      <c r="W60" s="236">
        <f>'Core Indicators'!EX60</f>
        <v>2</v>
      </c>
      <c r="X60" s="191">
        <f t="shared" si="24"/>
        <v>1.5</v>
      </c>
      <c r="Y60" s="236">
        <v>1</v>
      </c>
      <c r="Z60" s="191">
        <f t="shared" si="25"/>
        <v>2</v>
      </c>
      <c r="AA60" s="236">
        <f>'Core Indicators'!FF60</f>
        <v>2</v>
      </c>
      <c r="AB60" s="236">
        <f t="shared" si="26"/>
        <v>2</v>
      </c>
      <c r="AC60" s="11">
        <f>'Core Indicators'!GD60</f>
        <v>2</v>
      </c>
      <c r="AD60" s="11">
        <f>'Core Indicators'!GL60</f>
        <v>2</v>
      </c>
      <c r="AE60" s="11">
        <f>'Core Indicators'!GT60</f>
        <v>2</v>
      </c>
      <c r="AF60" s="11">
        <f>'Core Indicators'!HB60</f>
        <v>2</v>
      </c>
      <c r="AG60" s="11">
        <f t="shared" si="27"/>
        <v>2</v>
      </c>
      <c r="AH60" s="11">
        <f>'Core Indicators'!HJ60</f>
        <v>2</v>
      </c>
      <c r="AI60" s="11">
        <f>'Core Indicators'!HR60</f>
        <v>2</v>
      </c>
      <c r="AJ60" s="11">
        <f t="shared" si="28"/>
        <v>2</v>
      </c>
      <c r="AK60" s="11">
        <f>'Core Indicators'!HZ60</f>
        <v>2</v>
      </c>
      <c r="AL60" s="11">
        <f>'Core Indicators'!IH60</f>
        <v>2</v>
      </c>
      <c r="AM60" s="11">
        <f>'Core Indicators'!IP60</f>
        <v>2</v>
      </c>
      <c r="AN60" s="11">
        <f t="shared" si="29"/>
        <v>2</v>
      </c>
    </row>
    <row r="61" spans="1:40" x14ac:dyDescent="0.35">
      <c r="A61" s="236" t="str">
        <f>Lists!C:C</f>
        <v>KEN001</v>
      </c>
      <c r="B61" s="190">
        <f t="shared" si="15"/>
        <v>2.4</v>
      </c>
      <c r="C61" s="191">
        <f t="shared" si="16"/>
        <v>0</v>
      </c>
      <c r="D61" s="237">
        <f t="shared" si="17"/>
        <v>2.7</v>
      </c>
      <c r="E61" s="236">
        <f>'Core Indicators'!R61</f>
        <v>1</v>
      </c>
      <c r="F61" s="236">
        <f>'Core Indicators'!Z61</f>
        <v>3</v>
      </c>
      <c r="G61" s="191">
        <f t="shared" si="18"/>
        <v>2.1</v>
      </c>
      <c r="H61" s="236">
        <f>'Core Indicators'!AH61</f>
        <v>3</v>
      </c>
      <c r="I61" s="236">
        <f>'Core Indicators'!AP61</f>
        <v>3</v>
      </c>
      <c r="J61" s="236">
        <f>'Core Indicators'!BN61</f>
        <v>3</v>
      </c>
      <c r="K61" s="236">
        <f t="shared" si="19"/>
        <v>3</v>
      </c>
      <c r="L61" s="190">
        <f t="shared" si="20"/>
        <v>3</v>
      </c>
      <c r="M61" s="237">
        <f t="shared" si="21"/>
        <v>2.6</v>
      </c>
      <c r="N61" s="238">
        <f>'Core Indicators'!DJ61</f>
        <v>3</v>
      </c>
      <c r="O61" s="238">
        <f>'Core Indicators'!DR61</f>
        <v>3</v>
      </c>
      <c r="P61" s="238">
        <f>'Core Indicators'!DZ61</f>
        <v>3</v>
      </c>
      <c r="Q61" s="238">
        <f>'Core Indicators'!EH61</f>
        <v>2</v>
      </c>
      <c r="R61" s="238">
        <f>'Core Indicators'!EP61</f>
        <v>2</v>
      </c>
      <c r="S61" s="191">
        <f t="shared" si="22"/>
        <v>1.7</v>
      </c>
      <c r="T61" s="191">
        <f t="shared" si="23"/>
        <v>1.3333333333333333</v>
      </c>
      <c r="U61" s="236">
        <v>1</v>
      </c>
      <c r="V61" s="236">
        <v>1</v>
      </c>
      <c r="W61" s="236">
        <f>'Core Indicators'!EX61</f>
        <v>3</v>
      </c>
      <c r="X61" s="191">
        <f t="shared" si="24"/>
        <v>2</v>
      </c>
      <c r="Y61" s="236">
        <v>1</v>
      </c>
      <c r="Z61" s="191">
        <f t="shared" si="25"/>
        <v>2</v>
      </c>
      <c r="AA61" s="236">
        <f>'Core Indicators'!FF61</f>
        <v>2</v>
      </c>
      <c r="AB61" s="236">
        <f t="shared" si="26"/>
        <v>2</v>
      </c>
      <c r="AC61" s="11">
        <f>'Core Indicators'!GD61</f>
        <v>2</v>
      </c>
      <c r="AD61" s="11">
        <f>'Core Indicators'!GL61</f>
        <v>2</v>
      </c>
      <c r="AE61" s="11">
        <f>'Core Indicators'!GT61</f>
        <v>2</v>
      </c>
      <c r="AF61" s="11">
        <f>'Core Indicators'!HB61</f>
        <v>2</v>
      </c>
      <c r="AG61" s="11">
        <f t="shared" si="27"/>
        <v>2</v>
      </c>
      <c r="AH61" s="11">
        <f>'Core Indicators'!HJ61</f>
        <v>2</v>
      </c>
      <c r="AI61" s="11">
        <f>'Core Indicators'!HR61</f>
        <v>2</v>
      </c>
      <c r="AJ61" s="11">
        <f t="shared" si="28"/>
        <v>2</v>
      </c>
      <c r="AK61" s="11">
        <f>'Core Indicators'!HZ61</f>
        <v>2</v>
      </c>
      <c r="AL61" s="11">
        <f>'Core Indicators'!IH61</f>
        <v>2</v>
      </c>
      <c r="AM61" s="11">
        <f>'Core Indicators'!IP61</f>
        <v>2</v>
      </c>
      <c r="AN61" s="11">
        <f t="shared" si="29"/>
        <v>2</v>
      </c>
    </row>
    <row r="62" spans="1:40" x14ac:dyDescent="0.35">
      <c r="A62" s="236" t="str">
        <f>Lists!C:C</f>
        <v>KEN002</v>
      </c>
      <c r="B62" s="190">
        <f t="shared" si="15"/>
        <v>1.8</v>
      </c>
      <c r="C62" s="191">
        <f t="shared" si="16"/>
        <v>1</v>
      </c>
      <c r="D62" s="237">
        <f t="shared" si="17"/>
        <v>2</v>
      </c>
      <c r="E62" s="236">
        <f>'Core Indicators'!R62</f>
        <v>2</v>
      </c>
      <c r="F62" s="236">
        <f>'Core Indicators'!Z62</f>
        <v>2</v>
      </c>
      <c r="G62" s="191">
        <f t="shared" si="18"/>
        <v>2</v>
      </c>
      <c r="H62" s="236">
        <f>'Core Indicators'!AH62</f>
        <v>2</v>
      </c>
      <c r="I62" s="236">
        <f>'Core Indicators'!AP62</f>
        <v>2</v>
      </c>
      <c r="J62" s="236" t="str">
        <f>'Core Indicators'!BN62</f>
        <v>x</v>
      </c>
      <c r="K62" s="236">
        <f t="shared" si="19"/>
        <v>2</v>
      </c>
      <c r="L62" s="190">
        <f t="shared" si="20"/>
        <v>2</v>
      </c>
      <c r="M62" s="237">
        <f t="shared" si="21"/>
        <v>2</v>
      </c>
      <c r="N62" s="238">
        <f>'Core Indicators'!DJ62</f>
        <v>2</v>
      </c>
      <c r="O62" s="238">
        <f>'Core Indicators'!DR62</f>
        <v>2</v>
      </c>
      <c r="P62" s="238">
        <f>'Core Indicators'!DZ62</f>
        <v>2</v>
      </c>
      <c r="Q62" s="238" t="str">
        <f>'Core Indicators'!EH62</f>
        <v>x</v>
      </c>
      <c r="R62" s="238" t="str">
        <f>'Core Indicators'!EP62</f>
        <v>x</v>
      </c>
      <c r="S62" s="191">
        <f t="shared" si="22"/>
        <v>1.4</v>
      </c>
      <c r="T62" s="191">
        <f t="shared" si="23"/>
        <v>1.3333333333333333</v>
      </c>
      <c r="U62" s="236">
        <v>1</v>
      </c>
      <c r="V62" s="236">
        <v>1</v>
      </c>
      <c r="W62" s="236">
        <f>'Core Indicators'!EX62</f>
        <v>3</v>
      </c>
      <c r="X62" s="191">
        <f t="shared" si="24"/>
        <v>2</v>
      </c>
      <c r="Y62" s="236">
        <v>1</v>
      </c>
      <c r="Z62" s="191">
        <f t="shared" si="25"/>
        <v>1.5</v>
      </c>
      <c r="AA62" s="236">
        <f>'Core Indicators'!FF62</f>
        <v>1</v>
      </c>
      <c r="AB62" s="236">
        <f t="shared" si="26"/>
        <v>2</v>
      </c>
      <c r="AC62" s="11">
        <f>'Core Indicators'!GD62</f>
        <v>2</v>
      </c>
      <c r="AD62" s="11">
        <f>'Core Indicators'!GL62</f>
        <v>2</v>
      </c>
      <c r="AE62" s="11">
        <f>'Core Indicators'!GT62</f>
        <v>2</v>
      </c>
      <c r="AF62" s="11">
        <f>'Core Indicators'!HB62</f>
        <v>2</v>
      </c>
      <c r="AG62" s="11">
        <f t="shared" si="27"/>
        <v>2</v>
      </c>
      <c r="AH62" s="11">
        <f>'Core Indicators'!HJ62</f>
        <v>2</v>
      </c>
      <c r="AI62" s="11">
        <f>'Core Indicators'!HR62</f>
        <v>2</v>
      </c>
      <c r="AJ62" s="11">
        <f t="shared" si="28"/>
        <v>2</v>
      </c>
      <c r="AK62" s="11">
        <f>'Core Indicators'!HZ62</f>
        <v>2</v>
      </c>
      <c r="AL62" s="11">
        <f>'Core Indicators'!IH62</f>
        <v>2</v>
      </c>
      <c r="AM62" s="11">
        <f>'Core Indicators'!IP62</f>
        <v>2</v>
      </c>
      <c r="AN62" s="11">
        <f t="shared" si="29"/>
        <v>2</v>
      </c>
    </row>
    <row r="63" spans="1:40" x14ac:dyDescent="0.35">
      <c r="A63" s="236" t="str">
        <f>Lists!C:C</f>
        <v>KEN003</v>
      </c>
      <c r="B63" s="190">
        <f t="shared" si="15"/>
        <v>1.9</v>
      </c>
      <c r="C63" s="191">
        <f t="shared" si="16"/>
        <v>1</v>
      </c>
      <c r="D63" s="237">
        <f t="shared" si="17"/>
        <v>2</v>
      </c>
      <c r="E63" s="236">
        <f>'Core Indicators'!R63</f>
        <v>2</v>
      </c>
      <c r="F63" s="236">
        <f>'Core Indicators'!Z63</f>
        <v>2</v>
      </c>
      <c r="G63" s="191">
        <f t="shared" si="18"/>
        <v>2</v>
      </c>
      <c r="H63" s="236">
        <f>'Core Indicators'!AH63</f>
        <v>2</v>
      </c>
      <c r="I63" s="236" t="str">
        <f>'Core Indicators'!AP63</f>
        <v>x</v>
      </c>
      <c r="J63" s="236">
        <f>'Core Indicators'!BN63</f>
        <v>2</v>
      </c>
      <c r="K63" s="236">
        <f t="shared" si="19"/>
        <v>2</v>
      </c>
      <c r="L63" s="190">
        <f t="shared" si="20"/>
        <v>2</v>
      </c>
      <c r="M63" s="237">
        <f t="shared" si="21"/>
        <v>2</v>
      </c>
      <c r="N63" s="238">
        <f>'Core Indicators'!DJ63</f>
        <v>2</v>
      </c>
      <c r="O63" s="238">
        <f>'Core Indicators'!DR63</f>
        <v>2</v>
      </c>
      <c r="P63" s="238">
        <f>'Core Indicators'!DZ63</f>
        <v>2</v>
      </c>
      <c r="Q63" s="238">
        <f>'Core Indicators'!EH63</f>
        <v>2</v>
      </c>
      <c r="R63" s="238">
        <f>'Core Indicators'!EP63</f>
        <v>2</v>
      </c>
      <c r="S63" s="191">
        <f t="shared" si="22"/>
        <v>1.7</v>
      </c>
      <c r="T63" s="191">
        <f t="shared" si="23"/>
        <v>1.3333333333333333</v>
      </c>
      <c r="U63" s="236">
        <v>1</v>
      </c>
      <c r="V63" s="236">
        <v>1</v>
      </c>
      <c r="W63" s="236">
        <f>'Core Indicators'!EX63</f>
        <v>3</v>
      </c>
      <c r="X63" s="191">
        <f t="shared" si="24"/>
        <v>2</v>
      </c>
      <c r="Y63" s="236">
        <v>1</v>
      </c>
      <c r="Z63" s="191">
        <f t="shared" si="25"/>
        <v>2</v>
      </c>
      <c r="AA63" s="236">
        <f>'Core Indicators'!FF63</f>
        <v>2</v>
      </c>
      <c r="AB63" s="236">
        <f t="shared" si="26"/>
        <v>2</v>
      </c>
      <c r="AC63" s="11">
        <f>'Core Indicators'!GD63</f>
        <v>2</v>
      </c>
      <c r="AD63" s="11">
        <f>'Core Indicators'!GL63</f>
        <v>2</v>
      </c>
      <c r="AE63" s="11">
        <f>'Core Indicators'!GT63</f>
        <v>2</v>
      </c>
      <c r="AF63" s="11">
        <f>'Core Indicators'!HB63</f>
        <v>2</v>
      </c>
      <c r="AG63" s="11">
        <f t="shared" si="27"/>
        <v>2</v>
      </c>
      <c r="AH63" s="11">
        <f>'Core Indicators'!HJ63</f>
        <v>2</v>
      </c>
      <c r="AI63" s="11">
        <f>'Core Indicators'!HR63</f>
        <v>2</v>
      </c>
      <c r="AJ63" s="11">
        <f t="shared" si="28"/>
        <v>2</v>
      </c>
      <c r="AK63" s="11">
        <f>'Core Indicators'!HZ63</f>
        <v>2</v>
      </c>
      <c r="AL63" s="11">
        <f>'Core Indicators'!IH63</f>
        <v>2</v>
      </c>
      <c r="AM63" s="11">
        <f>'Core Indicators'!IP63</f>
        <v>2</v>
      </c>
      <c r="AN63" s="11">
        <f t="shared" si="29"/>
        <v>2</v>
      </c>
    </row>
    <row r="64" spans="1:40" x14ac:dyDescent="0.35">
      <c r="A64" s="236" t="str">
        <f>Lists!C:C</f>
        <v>LBN002</v>
      </c>
      <c r="B64" s="190">
        <f t="shared" si="15"/>
        <v>1.7</v>
      </c>
      <c r="C64" s="191">
        <f t="shared" si="16"/>
        <v>0</v>
      </c>
      <c r="D64" s="237">
        <f t="shared" si="17"/>
        <v>1.8</v>
      </c>
      <c r="E64" s="236">
        <f>'Core Indicators'!R64</f>
        <v>1</v>
      </c>
      <c r="F64" s="236">
        <f>'Core Indicators'!Z64</f>
        <v>1</v>
      </c>
      <c r="G64" s="191">
        <f t="shared" si="18"/>
        <v>1</v>
      </c>
      <c r="H64" s="236">
        <f>'Core Indicators'!AH64</f>
        <v>3</v>
      </c>
      <c r="I64" s="236">
        <f>'Core Indicators'!AP64</f>
        <v>1</v>
      </c>
      <c r="J64" s="236">
        <f>'Core Indicators'!BN64</f>
        <v>1</v>
      </c>
      <c r="K64" s="236">
        <f t="shared" si="19"/>
        <v>1</v>
      </c>
      <c r="L64" s="190">
        <f t="shared" si="20"/>
        <v>2.1</v>
      </c>
      <c r="M64" s="237">
        <f t="shared" si="21"/>
        <v>2</v>
      </c>
      <c r="N64" s="238">
        <f>'Core Indicators'!DJ64</f>
        <v>2</v>
      </c>
      <c r="O64" s="238">
        <f>'Core Indicators'!DR64</f>
        <v>2</v>
      </c>
      <c r="P64" s="238">
        <f>'Core Indicators'!DZ64</f>
        <v>2</v>
      </c>
      <c r="Q64" s="238">
        <f>'Core Indicators'!EH64</f>
        <v>2</v>
      </c>
      <c r="R64" s="238">
        <f>'Core Indicators'!EP64</f>
        <v>2</v>
      </c>
      <c r="S64" s="191">
        <f t="shared" si="22"/>
        <v>1.3</v>
      </c>
      <c r="T64" s="191">
        <f t="shared" si="23"/>
        <v>1</v>
      </c>
      <c r="U64" s="236">
        <v>1</v>
      </c>
      <c r="V64" s="236">
        <v>1</v>
      </c>
      <c r="W64" s="236">
        <f>'Core Indicators'!EX64</f>
        <v>1</v>
      </c>
      <c r="X64" s="191">
        <f t="shared" si="24"/>
        <v>1</v>
      </c>
      <c r="Y64" s="236">
        <v>1</v>
      </c>
      <c r="Z64" s="191">
        <f t="shared" si="25"/>
        <v>1.5</v>
      </c>
      <c r="AA64" s="236">
        <f>'Core Indicators'!FF64</f>
        <v>1</v>
      </c>
      <c r="AB64" s="236">
        <f t="shared" si="26"/>
        <v>2</v>
      </c>
      <c r="AC64" s="11">
        <f>'Core Indicators'!GD64</f>
        <v>2</v>
      </c>
      <c r="AD64" s="11">
        <f>'Core Indicators'!GL64</f>
        <v>2</v>
      </c>
      <c r="AE64" s="11">
        <f>'Core Indicators'!GT64</f>
        <v>2</v>
      </c>
      <c r="AF64" s="11">
        <f>'Core Indicators'!HB64</f>
        <v>2</v>
      </c>
      <c r="AG64" s="11">
        <f t="shared" si="27"/>
        <v>2</v>
      </c>
      <c r="AH64" s="11">
        <f>'Core Indicators'!HJ64</f>
        <v>2</v>
      </c>
      <c r="AI64" s="11">
        <f>'Core Indicators'!HR64</f>
        <v>2</v>
      </c>
      <c r="AJ64" s="11">
        <f t="shared" si="28"/>
        <v>2</v>
      </c>
      <c r="AK64" s="11">
        <f>'Core Indicators'!HZ64</f>
        <v>2</v>
      </c>
      <c r="AL64" s="11">
        <f>'Core Indicators'!IH64</f>
        <v>2</v>
      </c>
      <c r="AM64" s="11">
        <f>'Core Indicators'!IP64</f>
        <v>2</v>
      </c>
      <c r="AN64" s="11">
        <f t="shared" si="29"/>
        <v>2</v>
      </c>
    </row>
    <row r="65" spans="1:40" x14ac:dyDescent="0.35">
      <c r="A65" s="236" t="str">
        <f>Lists!C:C</f>
        <v>LBN006</v>
      </c>
      <c r="B65" s="190">
        <f t="shared" si="15"/>
        <v>1.6</v>
      </c>
      <c r="C65" s="191">
        <f t="shared" si="16"/>
        <v>0</v>
      </c>
      <c r="D65" s="237">
        <f t="shared" si="17"/>
        <v>1</v>
      </c>
      <c r="E65" s="236">
        <f>'Core Indicators'!R65</f>
        <v>1</v>
      </c>
      <c r="F65" s="236">
        <f>'Core Indicators'!Z65</f>
        <v>1</v>
      </c>
      <c r="G65" s="191">
        <f t="shared" si="18"/>
        <v>1</v>
      </c>
      <c r="H65" s="236">
        <f>'Core Indicators'!AH65</f>
        <v>1</v>
      </c>
      <c r="I65" s="236">
        <f>'Core Indicators'!AP65</f>
        <v>1</v>
      </c>
      <c r="J65" s="236">
        <f>'Core Indicators'!BN65</f>
        <v>1</v>
      </c>
      <c r="K65" s="236">
        <f t="shared" si="19"/>
        <v>1</v>
      </c>
      <c r="L65" s="190">
        <f t="shared" si="20"/>
        <v>1</v>
      </c>
      <c r="M65" s="237">
        <f t="shared" si="21"/>
        <v>2</v>
      </c>
      <c r="N65" s="238">
        <f>'Core Indicators'!DJ65</f>
        <v>2</v>
      </c>
      <c r="O65" s="238">
        <f>'Core Indicators'!DR65</f>
        <v>2</v>
      </c>
      <c r="P65" s="238">
        <f>'Core Indicators'!DZ65</f>
        <v>2</v>
      </c>
      <c r="Q65" s="238">
        <f>'Core Indicators'!EH65</f>
        <v>2</v>
      </c>
      <c r="R65" s="238">
        <f>'Core Indicators'!EP65</f>
        <v>2</v>
      </c>
      <c r="S65" s="191">
        <f t="shared" si="22"/>
        <v>1.3</v>
      </c>
      <c r="T65" s="191">
        <f t="shared" si="23"/>
        <v>1</v>
      </c>
      <c r="U65" s="236">
        <v>1</v>
      </c>
      <c r="V65" s="236">
        <v>1</v>
      </c>
      <c r="W65" s="236">
        <f>'Core Indicators'!EX65</f>
        <v>1</v>
      </c>
      <c r="X65" s="191">
        <f t="shared" si="24"/>
        <v>1</v>
      </c>
      <c r="Y65" s="236">
        <v>1</v>
      </c>
      <c r="Z65" s="191">
        <f t="shared" si="25"/>
        <v>1.5</v>
      </c>
      <c r="AA65" s="236">
        <f>'Core Indicators'!FF65</f>
        <v>1</v>
      </c>
      <c r="AB65" s="236">
        <f t="shared" si="26"/>
        <v>2</v>
      </c>
      <c r="AC65" s="11">
        <f>'Core Indicators'!GD65</f>
        <v>2</v>
      </c>
      <c r="AD65" s="11">
        <f>'Core Indicators'!GL65</f>
        <v>2</v>
      </c>
      <c r="AE65" s="11">
        <f>'Core Indicators'!GT65</f>
        <v>2</v>
      </c>
      <c r="AF65" s="11">
        <f>'Core Indicators'!HB65</f>
        <v>2</v>
      </c>
      <c r="AG65" s="11">
        <f t="shared" si="27"/>
        <v>2</v>
      </c>
      <c r="AH65" s="11">
        <f>'Core Indicators'!HJ65</f>
        <v>2</v>
      </c>
      <c r="AI65" s="11">
        <f>'Core Indicators'!HR65</f>
        <v>2</v>
      </c>
      <c r="AJ65" s="11">
        <f t="shared" si="28"/>
        <v>2</v>
      </c>
      <c r="AK65" s="11">
        <f>'Core Indicators'!HZ65</f>
        <v>2</v>
      </c>
      <c r="AL65" s="11">
        <f>'Core Indicators'!IH65</f>
        <v>2</v>
      </c>
      <c r="AM65" s="11">
        <f>'Core Indicators'!IP65</f>
        <v>2</v>
      </c>
      <c r="AN65" s="11">
        <f t="shared" si="29"/>
        <v>2</v>
      </c>
    </row>
    <row r="66" spans="1:40" x14ac:dyDescent="0.35">
      <c r="A66" s="236" t="str">
        <f>Lists!C:C</f>
        <v>LBY002</v>
      </c>
      <c r="B66" s="190">
        <f t="shared" si="15"/>
        <v>1.1000000000000001</v>
      </c>
      <c r="C66" s="191">
        <f t="shared" si="16"/>
        <v>1</v>
      </c>
      <c r="D66" s="237">
        <f t="shared" si="17"/>
        <v>1</v>
      </c>
      <c r="E66" s="236">
        <f>'Core Indicators'!R66</f>
        <v>1</v>
      </c>
      <c r="F66" s="236">
        <f>'Core Indicators'!Z66</f>
        <v>1</v>
      </c>
      <c r="G66" s="191">
        <f t="shared" si="18"/>
        <v>1</v>
      </c>
      <c r="H66" s="236">
        <f>'Core Indicators'!AH66</f>
        <v>1</v>
      </c>
      <c r="I66" s="236">
        <f>'Core Indicators'!AP66</f>
        <v>1</v>
      </c>
      <c r="J66" s="236" t="str">
        <f>'Core Indicators'!BN66</f>
        <v>x</v>
      </c>
      <c r="K66" s="236">
        <f t="shared" si="19"/>
        <v>1</v>
      </c>
      <c r="L66" s="190">
        <f t="shared" si="20"/>
        <v>1</v>
      </c>
      <c r="M66" s="237">
        <f t="shared" si="21"/>
        <v>1</v>
      </c>
      <c r="N66" s="238">
        <f>'Core Indicators'!DJ66</f>
        <v>1</v>
      </c>
      <c r="O66" s="238">
        <f>'Core Indicators'!DR66</f>
        <v>1</v>
      </c>
      <c r="P66" s="238">
        <f>'Core Indicators'!DZ66</f>
        <v>1</v>
      </c>
      <c r="Q66" s="238">
        <f>'Core Indicators'!EH66</f>
        <v>1</v>
      </c>
      <c r="R66" s="238">
        <f>'Core Indicators'!EP66</f>
        <v>1</v>
      </c>
      <c r="S66" s="191">
        <f t="shared" si="22"/>
        <v>1.3</v>
      </c>
      <c r="T66" s="191">
        <f t="shared" si="23"/>
        <v>1.1666666666666667</v>
      </c>
      <c r="U66" s="236">
        <v>1</v>
      </c>
      <c r="V66" s="236">
        <v>1</v>
      </c>
      <c r="W66" s="236">
        <f>'Core Indicators'!EX66</f>
        <v>2</v>
      </c>
      <c r="X66" s="191">
        <f t="shared" si="24"/>
        <v>1.5</v>
      </c>
      <c r="Y66" s="236">
        <v>1</v>
      </c>
      <c r="Z66" s="191">
        <f t="shared" si="25"/>
        <v>1.5</v>
      </c>
      <c r="AA66" s="236">
        <f>'Core Indicators'!FF66</f>
        <v>1</v>
      </c>
      <c r="AB66" s="236">
        <f t="shared" si="26"/>
        <v>2</v>
      </c>
      <c r="AC66" s="11">
        <f>'Core Indicators'!GD66</f>
        <v>2</v>
      </c>
      <c r="AD66" s="11">
        <f>'Core Indicators'!GL66</f>
        <v>2</v>
      </c>
      <c r="AE66" s="11">
        <f>'Core Indicators'!GT66</f>
        <v>2</v>
      </c>
      <c r="AF66" s="11">
        <f>'Core Indicators'!HB66</f>
        <v>2</v>
      </c>
      <c r="AG66" s="11">
        <f t="shared" si="27"/>
        <v>2</v>
      </c>
      <c r="AH66" s="11">
        <f>'Core Indicators'!HJ66</f>
        <v>2</v>
      </c>
      <c r="AI66" s="11">
        <f>'Core Indicators'!HR66</f>
        <v>2</v>
      </c>
      <c r="AJ66" s="11">
        <f t="shared" si="28"/>
        <v>2</v>
      </c>
      <c r="AK66" s="11">
        <f>'Core Indicators'!HZ66</f>
        <v>2</v>
      </c>
      <c r="AL66" s="11">
        <f>'Core Indicators'!IH66</f>
        <v>2</v>
      </c>
      <c r="AM66" s="11">
        <f>'Core Indicators'!IP66</f>
        <v>2</v>
      </c>
      <c r="AN66" s="11">
        <f t="shared" si="29"/>
        <v>2</v>
      </c>
    </row>
    <row r="67" spans="1:40" x14ac:dyDescent="0.35">
      <c r="A67" s="236" t="str">
        <f>Lists!C:C</f>
        <v>LBY004</v>
      </c>
      <c r="B67" s="190">
        <f t="shared" ref="B67:B98" si="30">IF(OR(M67="x",D67="x"),"x",ROUND((5-GEOMEAN(((5-D67)/5*4+1),((5-M67)/5*4+1),((5-M67)/5*4+1)))/4*3.5+S67*0.3,1))</f>
        <v>1.3</v>
      </c>
      <c r="C67" s="191">
        <f t="shared" ref="C67:C98" si="31">COUNTIF(E67:F67,"x")+COUNTIF(H67:I67,"x")+COUNTIF(J67:J67,"x")+COUNTIF(M67,"x")+COUNTIF(U67:W67,"x")+COUNTIF(Y67:AB67,"x")</f>
        <v>0</v>
      </c>
      <c r="D67" s="237">
        <f t="shared" ref="D67:D98" si="32">IF(OR(L67="x",G67="x"),"x",ROUND((5-GEOMEAN(((5-L67)/5*4+1),((5-L67)/5*4+1),((5-G67)/5*4+1)))/4*5,1))</f>
        <v>1.2</v>
      </c>
      <c r="E67" s="236">
        <f>'Core Indicators'!R67</f>
        <v>1</v>
      </c>
      <c r="F67" s="236">
        <f>'Core Indicators'!Z67</f>
        <v>1</v>
      </c>
      <c r="G67" s="191">
        <f t="shared" ref="G67:G98" si="33">IF(AND(F67="x",E67="x"),"x",IF(OR(F67="x",E67="x"),AVERAGE(E67,F67),ROUND((10-GEOMEAN(((10-E67)/10*9+1),((10-F67)/10*9+1)))/9*10,1)))</f>
        <v>1</v>
      </c>
      <c r="H67" s="236">
        <f>'Core Indicators'!AH67</f>
        <v>1</v>
      </c>
      <c r="I67" s="236">
        <f>'Core Indicators'!AP67</f>
        <v>1</v>
      </c>
      <c r="J67" s="236">
        <f>'Core Indicators'!BN67</f>
        <v>2</v>
      </c>
      <c r="K67" s="236">
        <f t="shared" ref="K67:K98" si="34">IF(AND(J67="x",I67="x"),"x",IF(OR(J67="x",I67="x"),AVERAGE(I67,J67),ROUND((10-GEOMEAN(((10-I67)/10*9+1),((10-J67)/10*9+1)))/9*10,1)))</f>
        <v>1.5</v>
      </c>
      <c r="L67" s="190">
        <f t="shared" ref="L67:L98" si="35">IF(AND(H67="x",K67="x"),"x",IF(OR(H67="x",K67="x"),AVERAGE(H67,K67),ROUND((10-GEOMEAN(((10-H67)/10*9+1),((10-K67)/10*9+1)))/9*10,1)))</f>
        <v>1.3</v>
      </c>
      <c r="M67" s="237">
        <f t="shared" ref="M67:M98" si="36">IF(N67="x","x",AVERAGE(N67:R67))</f>
        <v>1.4</v>
      </c>
      <c r="N67" s="238">
        <f>'Core Indicators'!DJ67</f>
        <v>1</v>
      </c>
      <c r="O67" s="238">
        <f>'Core Indicators'!DR67</f>
        <v>1</v>
      </c>
      <c r="P67" s="238">
        <f>'Core Indicators'!DZ67</f>
        <v>1</v>
      </c>
      <c r="Q67" s="238">
        <f>'Core Indicators'!EH67</f>
        <v>1</v>
      </c>
      <c r="R67" s="238">
        <f>'Core Indicators'!EP67</f>
        <v>3</v>
      </c>
      <c r="S67" s="191">
        <f t="shared" ref="S67:S98" si="37">IF(OR(Z67="x",T67="x"),T67,ROUND((10-GEOMEAN(((10-T67)/10*9+1),((10-Z67)/10*9+1)))/9*10,1))</f>
        <v>1.3</v>
      </c>
      <c r="T67" s="191">
        <f t="shared" ref="T67:T98" si="38">AVERAGE(U67,X67,Y67)</f>
        <v>1.1666666666666667</v>
      </c>
      <c r="U67" s="236">
        <v>1</v>
      </c>
      <c r="V67" s="236">
        <v>1</v>
      </c>
      <c r="W67" s="236">
        <f>'Core Indicators'!EX67</f>
        <v>2</v>
      </c>
      <c r="X67" s="191">
        <f t="shared" ref="X67:X98" si="39">AVERAGE(V67:W67)</f>
        <v>1.5</v>
      </c>
      <c r="Y67" s="236">
        <v>1</v>
      </c>
      <c r="Z67" s="191">
        <f t="shared" ref="Z67:Z98" si="40">IF(AND(AA67="x",AB67="x"),"x",AVERAGE(AA67:AB67))</f>
        <v>1.5</v>
      </c>
      <c r="AA67" s="236">
        <f>'Core Indicators'!FF67</f>
        <v>1</v>
      </c>
      <c r="AB67" s="236">
        <f t="shared" ref="AB67:AB98" si="41">IF(AND(AJ67="x",AN67="x",AG67="x"),"x",(AVERAGE(AJ67,AN67,AG67)))</f>
        <v>2</v>
      </c>
      <c r="AC67" s="11">
        <f>'Core Indicators'!GD67</f>
        <v>2</v>
      </c>
      <c r="AD67" s="11">
        <f>'Core Indicators'!GL67</f>
        <v>2</v>
      </c>
      <c r="AE67" s="11">
        <f>'Core Indicators'!GT67</f>
        <v>2</v>
      </c>
      <c r="AF67" s="11">
        <f>'Core Indicators'!HB67</f>
        <v>2</v>
      </c>
      <c r="AG67" s="11">
        <f t="shared" ref="AG67:AG98" si="42">IF(AND(AC67="x",AD67="x",AE67="x",AF67="x"),"x",AVERAGE(AC67:AF67))</f>
        <v>2</v>
      </c>
      <c r="AH67" s="11">
        <f>'Core Indicators'!HJ67</f>
        <v>2</v>
      </c>
      <c r="AI67" s="11">
        <f>'Core Indicators'!HR67</f>
        <v>2</v>
      </c>
      <c r="AJ67" s="11">
        <f t="shared" ref="AJ67:AJ98" si="43">IF(AND(AH67="x",AI67="x"),"x",AVERAGE(AH67:AI67))</f>
        <v>2</v>
      </c>
      <c r="AK67" s="11">
        <f>'Core Indicators'!HZ67</f>
        <v>2</v>
      </c>
      <c r="AL67" s="11">
        <f>'Core Indicators'!IH67</f>
        <v>2</v>
      </c>
      <c r="AM67" s="11">
        <f>'Core Indicators'!IP67</f>
        <v>2</v>
      </c>
      <c r="AN67" s="11">
        <f t="shared" ref="AN67:AN98" si="44">IF(AND(AK67="x",AL67="x",AM67="x"),"x",AVERAGE(AK67:AM67))</f>
        <v>2</v>
      </c>
    </row>
    <row r="68" spans="1:40" x14ac:dyDescent="0.35">
      <c r="A68" s="236" t="str">
        <f>Lists!C:C</f>
        <v>LBY005</v>
      </c>
      <c r="B68" s="190">
        <f t="shared" si="30"/>
        <v>1.1000000000000001</v>
      </c>
      <c r="C68" s="191">
        <f t="shared" si="31"/>
        <v>0</v>
      </c>
      <c r="D68" s="237">
        <f t="shared" si="32"/>
        <v>1.2</v>
      </c>
      <c r="E68" s="236">
        <f>'Core Indicators'!R68</f>
        <v>1</v>
      </c>
      <c r="F68" s="236">
        <f>'Core Indicators'!Z68</f>
        <v>1</v>
      </c>
      <c r="G68" s="191">
        <f t="shared" si="33"/>
        <v>1</v>
      </c>
      <c r="H68" s="236">
        <f>'Core Indicators'!AH68</f>
        <v>1</v>
      </c>
      <c r="I68" s="236">
        <f>'Core Indicators'!AP68</f>
        <v>1</v>
      </c>
      <c r="J68" s="236">
        <f>'Core Indicators'!BN68</f>
        <v>2</v>
      </c>
      <c r="K68" s="236">
        <f t="shared" si="34"/>
        <v>1.5</v>
      </c>
      <c r="L68" s="190">
        <f t="shared" si="35"/>
        <v>1.3</v>
      </c>
      <c r="M68" s="237">
        <f t="shared" si="36"/>
        <v>1</v>
      </c>
      <c r="N68" s="238">
        <f>'Core Indicators'!DJ68</f>
        <v>1</v>
      </c>
      <c r="O68" s="238">
        <f>'Core Indicators'!DR68</f>
        <v>1</v>
      </c>
      <c r="P68" s="238">
        <f>'Core Indicators'!DZ68</f>
        <v>1</v>
      </c>
      <c r="Q68" s="238">
        <f>'Core Indicators'!EH68</f>
        <v>1</v>
      </c>
      <c r="R68" s="238">
        <f>'Core Indicators'!EP68</f>
        <v>1</v>
      </c>
      <c r="S68" s="191">
        <f t="shared" si="37"/>
        <v>1.3</v>
      </c>
      <c r="T68" s="191">
        <f t="shared" si="38"/>
        <v>1.1666666666666667</v>
      </c>
      <c r="U68" s="236">
        <v>1</v>
      </c>
      <c r="V68" s="236">
        <v>1</v>
      </c>
      <c r="W68" s="236">
        <f>'Core Indicators'!EX68</f>
        <v>2</v>
      </c>
      <c r="X68" s="191">
        <f t="shared" si="39"/>
        <v>1.5</v>
      </c>
      <c r="Y68" s="236">
        <v>1</v>
      </c>
      <c r="Z68" s="191">
        <f t="shared" si="40"/>
        <v>1.5</v>
      </c>
      <c r="AA68" s="236">
        <f>'Core Indicators'!FF68</f>
        <v>1</v>
      </c>
      <c r="AB68" s="236">
        <f t="shared" si="41"/>
        <v>2</v>
      </c>
      <c r="AC68" s="11">
        <f>'Core Indicators'!GD68</f>
        <v>2</v>
      </c>
      <c r="AD68" s="11">
        <f>'Core Indicators'!GL68</f>
        <v>2</v>
      </c>
      <c r="AE68" s="11">
        <f>'Core Indicators'!GT68</f>
        <v>2</v>
      </c>
      <c r="AF68" s="11">
        <f>'Core Indicators'!HB68</f>
        <v>2</v>
      </c>
      <c r="AG68" s="11">
        <f t="shared" si="42"/>
        <v>2</v>
      </c>
      <c r="AH68" s="11">
        <f>'Core Indicators'!HJ68</f>
        <v>2</v>
      </c>
      <c r="AI68" s="11">
        <f>'Core Indicators'!HR68</f>
        <v>2</v>
      </c>
      <c r="AJ68" s="11">
        <f t="shared" si="43"/>
        <v>2</v>
      </c>
      <c r="AK68" s="11">
        <f>'Core Indicators'!HZ68</f>
        <v>2</v>
      </c>
      <c r="AL68" s="11">
        <f>'Core Indicators'!IH68</f>
        <v>2</v>
      </c>
      <c r="AM68" s="11">
        <f>'Core Indicators'!IP68</f>
        <v>2</v>
      </c>
      <c r="AN68" s="11">
        <f t="shared" si="44"/>
        <v>2</v>
      </c>
    </row>
    <row r="69" spans="1:40" x14ac:dyDescent="0.35">
      <c r="A69" s="236" t="str">
        <f>Lists!C:C</f>
        <v>LSO004</v>
      </c>
      <c r="B69" s="190">
        <f t="shared" si="30"/>
        <v>2</v>
      </c>
      <c r="C69" s="191">
        <f t="shared" si="31"/>
        <v>1</v>
      </c>
      <c r="D69" s="237">
        <f t="shared" si="32"/>
        <v>2.2999999999999998</v>
      </c>
      <c r="E69" s="236">
        <f>'Core Indicators'!R69</f>
        <v>2</v>
      </c>
      <c r="F69" s="236">
        <f>'Core Indicators'!Z69</f>
        <v>2</v>
      </c>
      <c r="G69" s="191">
        <f t="shared" si="33"/>
        <v>2</v>
      </c>
      <c r="H69" s="236">
        <f>'Core Indicators'!AH69</f>
        <v>2</v>
      </c>
      <c r="I69" s="236" t="str">
        <f>'Core Indicators'!AP69</f>
        <v>x</v>
      </c>
      <c r="J69" s="236">
        <f>'Core Indicators'!BN69</f>
        <v>3</v>
      </c>
      <c r="K69" s="236">
        <f t="shared" si="34"/>
        <v>3</v>
      </c>
      <c r="L69" s="190">
        <f t="shared" si="35"/>
        <v>2.5</v>
      </c>
      <c r="M69" s="237">
        <f t="shared" si="36"/>
        <v>2</v>
      </c>
      <c r="N69" s="238">
        <f>'Core Indicators'!DJ69</f>
        <v>2</v>
      </c>
      <c r="O69" s="238">
        <f>'Core Indicators'!DR69</f>
        <v>2</v>
      </c>
      <c r="P69" s="238">
        <f>'Core Indicators'!DZ69</f>
        <v>2</v>
      </c>
      <c r="Q69" s="238">
        <f>'Core Indicators'!EH69</f>
        <v>2</v>
      </c>
      <c r="R69" s="238">
        <f>'Core Indicators'!EP69</f>
        <v>2</v>
      </c>
      <c r="S69" s="191">
        <f t="shared" si="37"/>
        <v>1.7</v>
      </c>
      <c r="T69" s="191">
        <f t="shared" si="38"/>
        <v>1.3333333333333333</v>
      </c>
      <c r="U69" s="236">
        <v>1</v>
      </c>
      <c r="V69" s="236">
        <v>1</v>
      </c>
      <c r="W69" s="236">
        <f>'Core Indicators'!EX69</f>
        <v>3</v>
      </c>
      <c r="X69" s="191">
        <f t="shared" si="39"/>
        <v>2</v>
      </c>
      <c r="Y69" s="236">
        <v>1</v>
      </c>
      <c r="Z69" s="191">
        <f t="shared" si="40"/>
        <v>2</v>
      </c>
      <c r="AA69" s="236">
        <f>'Core Indicators'!FF69</f>
        <v>2</v>
      </c>
      <c r="AB69" s="236">
        <f t="shared" si="41"/>
        <v>2</v>
      </c>
      <c r="AC69" s="11">
        <f>'Core Indicators'!GD69</f>
        <v>2</v>
      </c>
      <c r="AD69" s="11">
        <f>'Core Indicators'!GL69</f>
        <v>2</v>
      </c>
      <c r="AE69" s="11">
        <f>'Core Indicators'!GT69</f>
        <v>2</v>
      </c>
      <c r="AF69" s="11">
        <f>'Core Indicators'!HB69</f>
        <v>2</v>
      </c>
      <c r="AG69" s="11">
        <f t="shared" si="42"/>
        <v>2</v>
      </c>
      <c r="AH69" s="11">
        <f>'Core Indicators'!HJ69</f>
        <v>2</v>
      </c>
      <c r="AI69" s="11">
        <f>'Core Indicators'!HR69</f>
        <v>2</v>
      </c>
      <c r="AJ69" s="11">
        <f t="shared" si="43"/>
        <v>2</v>
      </c>
      <c r="AK69" s="11">
        <f>'Core Indicators'!HZ69</f>
        <v>2</v>
      </c>
      <c r="AL69" s="11">
        <f>'Core Indicators'!IH69</f>
        <v>2</v>
      </c>
      <c r="AM69" s="11">
        <f>'Core Indicators'!IP69</f>
        <v>2</v>
      </c>
      <c r="AN69" s="11">
        <f t="shared" si="44"/>
        <v>2</v>
      </c>
    </row>
    <row r="70" spans="1:40" x14ac:dyDescent="0.35">
      <c r="A70" s="236" t="str">
        <f>Lists!C:C</f>
        <v>LTU002</v>
      </c>
      <c r="B70" s="190">
        <f t="shared" si="30"/>
        <v>1.2</v>
      </c>
      <c r="C70" s="191">
        <f t="shared" si="31"/>
        <v>0</v>
      </c>
      <c r="D70" s="237">
        <f t="shared" si="32"/>
        <v>1.5</v>
      </c>
      <c r="E70" s="236">
        <f>'Core Indicators'!R70</f>
        <v>1</v>
      </c>
      <c r="F70" s="236">
        <f>'Core Indicators'!Z70</f>
        <v>2</v>
      </c>
      <c r="G70" s="191">
        <f t="shared" si="33"/>
        <v>1.5</v>
      </c>
      <c r="H70" s="236">
        <f>'Core Indicators'!AH70</f>
        <v>2</v>
      </c>
      <c r="I70" s="236">
        <f>'Core Indicators'!AP70</f>
        <v>1</v>
      </c>
      <c r="J70" s="236">
        <f>'Core Indicators'!BN70</f>
        <v>1</v>
      </c>
      <c r="K70" s="236">
        <f t="shared" si="34"/>
        <v>1</v>
      </c>
      <c r="L70" s="190">
        <f t="shared" si="35"/>
        <v>1.5</v>
      </c>
      <c r="M70" s="237">
        <f t="shared" si="36"/>
        <v>1</v>
      </c>
      <c r="N70" s="238">
        <f>'Core Indicators'!DJ70</f>
        <v>1</v>
      </c>
      <c r="O70" s="238">
        <f>'Core Indicators'!DR70</f>
        <v>1</v>
      </c>
      <c r="P70" s="238">
        <f>'Core Indicators'!DZ70</f>
        <v>1</v>
      </c>
      <c r="Q70" s="238">
        <f>'Core Indicators'!EH70</f>
        <v>1</v>
      </c>
      <c r="R70" s="238">
        <f>'Core Indicators'!EP70</f>
        <v>1</v>
      </c>
      <c r="S70" s="191">
        <f t="shared" si="37"/>
        <v>1.3</v>
      </c>
      <c r="T70" s="191">
        <f t="shared" si="38"/>
        <v>1</v>
      </c>
      <c r="U70" s="236">
        <v>1</v>
      </c>
      <c r="V70" s="236">
        <v>1</v>
      </c>
      <c r="W70" s="236">
        <f>'Core Indicators'!EX70</f>
        <v>1</v>
      </c>
      <c r="X70" s="191">
        <f t="shared" si="39"/>
        <v>1</v>
      </c>
      <c r="Y70" s="236">
        <v>1</v>
      </c>
      <c r="Z70" s="191">
        <f t="shared" si="40"/>
        <v>1.5</v>
      </c>
      <c r="AA70" s="236">
        <f>'Core Indicators'!FF70</f>
        <v>1</v>
      </c>
      <c r="AB70" s="236">
        <f t="shared" si="41"/>
        <v>2</v>
      </c>
      <c r="AC70" s="11">
        <f>'Core Indicators'!GD70</f>
        <v>2</v>
      </c>
      <c r="AD70" s="11">
        <f>'Core Indicators'!GL70</f>
        <v>2</v>
      </c>
      <c r="AE70" s="11">
        <f>'Core Indicators'!GT70</f>
        <v>2</v>
      </c>
      <c r="AF70" s="11">
        <f>'Core Indicators'!HB70</f>
        <v>2</v>
      </c>
      <c r="AG70" s="11">
        <f t="shared" si="42"/>
        <v>2</v>
      </c>
      <c r="AH70" s="11">
        <f>'Core Indicators'!HJ70</f>
        <v>2</v>
      </c>
      <c r="AI70" s="11">
        <f>'Core Indicators'!HR70</f>
        <v>2</v>
      </c>
      <c r="AJ70" s="11">
        <f t="shared" si="43"/>
        <v>2</v>
      </c>
      <c r="AK70" s="11">
        <f>'Core Indicators'!HZ70</f>
        <v>2</v>
      </c>
      <c r="AL70" s="11">
        <f>'Core Indicators'!IH70</f>
        <v>2</v>
      </c>
      <c r="AM70" s="11">
        <f>'Core Indicators'!IP70</f>
        <v>2</v>
      </c>
      <c r="AN70" s="11">
        <f t="shared" si="44"/>
        <v>2</v>
      </c>
    </row>
    <row r="71" spans="1:40" x14ac:dyDescent="0.35">
      <c r="A71" s="236" t="str">
        <f>Lists!C:C</f>
        <v>LVA002</v>
      </c>
      <c r="B71" s="190">
        <f t="shared" si="30"/>
        <v>1.2</v>
      </c>
      <c r="C71" s="191">
        <f t="shared" si="31"/>
        <v>0</v>
      </c>
      <c r="D71" s="237">
        <f t="shared" si="32"/>
        <v>1.5</v>
      </c>
      <c r="E71" s="236">
        <f>'Core Indicators'!R71</f>
        <v>1</v>
      </c>
      <c r="F71" s="236">
        <f>'Core Indicators'!Z71</f>
        <v>2</v>
      </c>
      <c r="G71" s="191">
        <f t="shared" si="33"/>
        <v>1.5</v>
      </c>
      <c r="H71" s="236">
        <f>'Core Indicators'!AH71</f>
        <v>2</v>
      </c>
      <c r="I71" s="236">
        <f>'Core Indicators'!AP71</f>
        <v>1</v>
      </c>
      <c r="J71" s="236">
        <f>'Core Indicators'!BN71</f>
        <v>1</v>
      </c>
      <c r="K71" s="236">
        <f t="shared" si="34"/>
        <v>1</v>
      </c>
      <c r="L71" s="190">
        <f t="shared" si="35"/>
        <v>1.5</v>
      </c>
      <c r="M71" s="237">
        <f t="shared" si="36"/>
        <v>1</v>
      </c>
      <c r="N71" s="238">
        <f>'Core Indicators'!DJ71</f>
        <v>1</v>
      </c>
      <c r="O71" s="238">
        <f>'Core Indicators'!DR71</f>
        <v>1</v>
      </c>
      <c r="P71" s="238">
        <f>'Core Indicators'!DZ71</f>
        <v>1</v>
      </c>
      <c r="Q71" s="238">
        <f>'Core Indicators'!EH71</f>
        <v>1</v>
      </c>
      <c r="R71" s="238">
        <f>'Core Indicators'!EP71</f>
        <v>1</v>
      </c>
      <c r="S71" s="191">
        <f t="shared" si="37"/>
        <v>1.3</v>
      </c>
      <c r="T71" s="191">
        <f t="shared" si="38"/>
        <v>1</v>
      </c>
      <c r="U71" s="236">
        <v>1</v>
      </c>
      <c r="V71" s="236">
        <v>1</v>
      </c>
      <c r="W71" s="236">
        <f>'Core Indicators'!EX71</f>
        <v>1</v>
      </c>
      <c r="X71" s="191">
        <f t="shared" si="39"/>
        <v>1</v>
      </c>
      <c r="Y71" s="236">
        <v>1</v>
      </c>
      <c r="Z71" s="191">
        <f t="shared" si="40"/>
        <v>1.5</v>
      </c>
      <c r="AA71" s="236">
        <f>'Core Indicators'!FF71</f>
        <v>1</v>
      </c>
      <c r="AB71" s="236">
        <f t="shared" si="41"/>
        <v>2</v>
      </c>
      <c r="AC71" s="11">
        <f>'Core Indicators'!GD71</f>
        <v>2</v>
      </c>
      <c r="AD71" s="11">
        <f>'Core Indicators'!GL71</f>
        <v>2</v>
      </c>
      <c r="AE71" s="11">
        <f>'Core Indicators'!GT71</f>
        <v>2</v>
      </c>
      <c r="AF71" s="11">
        <f>'Core Indicators'!HB71</f>
        <v>2</v>
      </c>
      <c r="AG71" s="11">
        <f t="shared" si="42"/>
        <v>2</v>
      </c>
      <c r="AH71" s="11">
        <f>'Core Indicators'!HJ71</f>
        <v>2</v>
      </c>
      <c r="AI71" s="11">
        <f>'Core Indicators'!HR71</f>
        <v>2</v>
      </c>
      <c r="AJ71" s="11">
        <f t="shared" si="43"/>
        <v>2</v>
      </c>
      <c r="AK71" s="11">
        <f>'Core Indicators'!HZ71</f>
        <v>2</v>
      </c>
      <c r="AL71" s="11">
        <f>'Core Indicators'!IH71</f>
        <v>2</v>
      </c>
      <c r="AM71" s="11">
        <f>'Core Indicators'!IP71</f>
        <v>2</v>
      </c>
      <c r="AN71" s="11">
        <f t="shared" si="44"/>
        <v>2</v>
      </c>
    </row>
    <row r="72" spans="1:40" x14ac:dyDescent="0.35">
      <c r="A72" s="236" t="str">
        <f>Lists!C:C</f>
        <v>MAR002</v>
      </c>
      <c r="B72" s="190">
        <f t="shared" si="30"/>
        <v>1.8</v>
      </c>
      <c r="C72" s="191">
        <f t="shared" si="31"/>
        <v>0</v>
      </c>
      <c r="D72" s="237">
        <f t="shared" si="32"/>
        <v>2.2999999999999998</v>
      </c>
      <c r="E72" s="236">
        <f>'Core Indicators'!R72</f>
        <v>1</v>
      </c>
      <c r="F72" s="236">
        <f>'Core Indicators'!Z72</f>
        <v>2</v>
      </c>
      <c r="G72" s="191">
        <f t="shared" si="33"/>
        <v>1.5</v>
      </c>
      <c r="H72" s="236">
        <f>'Core Indicators'!AH72</f>
        <v>3</v>
      </c>
      <c r="I72" s="236">
        <f>'Core Indicators'!AP72</f>
        <v>1</v>
      </c>
      <c r="J72" s="236">
        <f>'Core Indicators'!BN72</f>
        <v>3</v>
      </c>
      <c r="K72" s="236">
        <f t="shared" si="34"/>
        <v>2.1</v>
      </c>
      <c r="L72" s="190">
        <f t="shared" si="35"/>
        <v>2.6</v>
      </c>
      <c r="M72" s="237">
        <f t="shared" si="36"/>
        <v>1.8</v>
      </c>
      <c r="N72" s="238">
        <f>'Core Indicators'!DJ72</f>
        <v>1</v>
      </c>
      <c r="O72" s="238">
        <f>'Core Indicators'!DR72</f>
        <v>1</v>
      </c>
      <c r="P72" s="238">
        <f>'Core Indicators'!DZ72</f>
        <v>1</v>
      </c>
      <c r="Q72" s="238">
        <f>'Core Indicators'!EH72</f>
        <v>3</v>
      </c>
      <c r="R72" s="238">
        <f>'Core Indicators'!EP72</f>
        <v>3</v>
      </c>
      <c r="S72" s="191">
        <f t="shared" si="37"/>
        <v>1.4</v>
      </c>
      <c r="T72" s="191">
        <f t="shared" si="38"/>
        <v>1.3333333333333333</v>
      </c>
      <c r="U72" s="236">
        <v>1</v>
      </c>
      <c r="V72" s="236">
        <v>1</v>
      </c>
      <c r="W72" s="236">
        <f>'Core Indicators'!EX72</f>
        <v>3</v>
      </c>
      <c r="X72" s="191">
        <f t="shared" si="39"/>
        <v>2</v>
      </c>
      <c r="Y72" s="236">
        <v>1</v>
      </c>
      <c r="Z72" s="191">
        <f t="shared" si="40"/>
        <v>1.5</v>
      </c>
      <c r="AA72" s="236">
        <f>'Core Indicators'!FF72</f>
        <v>1</v>
      </c>
      <c r="AB72" s="236">
        <f t="shared" si="41"/>
        <v>2</v>
      </c>
      <c r="AC72" s="11">
        <f>'Core Indicators'!GD72</f>
        <v>2</v>
      </c>
      <c r="AD72" s="11">
        <f>'Core Indicators'!GL72</f>
        <v>2</v>
      </c>
      <c r="AE72" s="11">
        <f>'Core Indicators'!GT72</f>
        <v>2</v>
      </c>
      <c r="AF72" s="11">
        <f>'Core Indicators'!HB72</f>
        <v>2</v>
      </c>
      <c r="AG72" s="11">
        <f t="shared" si="42"/>
        <v>2</v>
      </c>
      <c r="AH72" s="11">
        <f>'Core Indicators'!HJ72</f>
        <v>2</v>
      </c>
      <c r="AI72" s="11">
        <f>'Core Indicators'!HR72</f>
        <v>2</v>
      </c>
      <c r="AJ72" s="11">
        <f t="shared" si="43"/>
        <v>2</v>
      </c>
      <c r="AK72" s="11">
        <f>'Core Indicators'!HZ72</f>
        <v>2</v>
      </c>
      <c r="AL72" s="11">
        <f>'Core Indicators'!IH72</f>
        <v>2</v>
      </c>
      <c r="AM72" s="11">
        <f>'Core Indicators'!IP72</f>
        <v>2</v>
      </c>
      <c r="AN72" s="11">
        <f t="shared" si="44"/>
        <v>2</v>
      </c>
    </row>
    <row r="73" spans="1:40" x14ac:dyDescent="0.35">
      <c r="A73" s="236" t="str">
        <f>Lists!C:C</f>
        <v>MDA002</v>
      </c>
      <c r="B73" s="190">
        <f t="shared" si="30"/>
        <v>1.8</v>
      </c>
      <c r="C73" s="191">
        <f t="shared" si="31"/>
        <v>0</v>
      </c>
      <c r="D73" s="237">
        <f t="shared" si="32"/>
        <v>2</v>
      </c>
      <c r="E73" s="236">
        <f>'Core Indicators'!R73</f>
        <v>2</v>
      </c>
      <c r="F73" s="236">
        <f>'Core Indicators'!Z73</f>
        <v>2</v>
      </c>
      <c r="G73" s="191">
        <f t="shared" si="33"/>
        <v>2</v>
      </c>
      <c r="H73" s="236">
        <f>'Core Indicators'!AH73</f>
        <v>2</v>
      </c>
      <c r="I73" s="236">
        <f>'Core Indicators'!AP73</f>
        <v>2</v>
      </c>
      <c r="J73" s="236">
        <f>'Core Indicators'!BN73</f>
        <v>2</v>
      </c>
      <c r="K73" s="236">
        <f t="shared" si="34"/>
        <v>2</v>
      </c>
      <c r="L73" s="190">
        <f t="shared" si="35"/>
        <v>2</v>
      </c>
      <c r="M73" s="237">
        <f t="shared" si="36"/>
        <v>2</v>
      </c>
      <c r="N73" s="238">
        <f>'Core Indicators'!DJ73</f>
        <v>2</v>
      </c>
      <c r="O73" s="238">
        <f>'Core Indicators'!DR73</f>
        <v>2</v>
      </c>
      <c r="P73" s="238">
        <f>'Core Indicators'!DZ73</f>
        <v>2</v>
      </c>
      <c r="Q73" s="238">
        <f>'Core Indicators'!EH73</f>
        <v>2</v>
      </c>
      <c r="R73" s="238">
        <f>'Core Indicators'!EP73</f>
        <v>2</v>
      </c>
      <c r="S73" s="191">
        <f t="shared" si="37"/>
        <v>1.3</v>
      </c>
      <c r="T73" s="191">
        <f t="shared" si="38"/>
        <v>1.1666666666666667</v>
      </c>
      <c r="U73" s="236">
        <v>1</v>
      </c>
      <c r="V73" s="236">
        <v>1</v>
      </c>
      <c r="W73" s="236">
        <f>'Core Indicators'!EX73</f>
        <v>2</v>
      </c>
      <c r="X73" s="191">
        <f t="shared" si="39"/>
        <v>1.5</v>
      </c>
      <c r="Y73" s="236">
        <v>1</v>
      </c>
      <c r="Z73" s="191">
        <f t="shared" si="40"/>
        <v>1.5</v>
      </c>
      <c r="AA73" s="236">
        <f>'Core Indicators'!FF73</f>
        <v>1</v>
      </c>
      <c r="AB73" s="236">
        <f t="shared" si="41"/>
        <v>2</v>
      </c>
      <c r="AC73" s="11">
        <f>'Core Indicators'!GD73</f>
        <v>2</v>
      </c>
      <c r="AD73" s="11">
        <f>'Core Indicators'!GL73</f>
        <v>2</v>
      </c>
      <c r="AE73" s="11">
        <f>'Core Indicators'!GT73</f>
        <v>2</v>
      </c>
      <c r="AF73" s="11">
        <f>'Core Indicators'!HB73</f>
        <v>2</v>
      </c>
      <c r="AG73" s="11">
        <f t="shared" si="42"/>
        <v>2</v>
      </c>
      <c r="AH73" s="11">
        <f>'Core Indicators'!HJ73</f>
        <v>2</v>
      </c>
      <c r="AI73" s="11">
        <f>'Core Indicators'!HR73</f>
        <v>2</v>
      </c>
      <c r="AJ73" s="11">
        <f t="shared" si="43"/>
        <v>2</v>
      </c>
      <c r="AK73" s="11">
        <f>'Core Indicators'!HZ73</f>
        <v>2</v>
      </c>
      <c r="AL73" s="11">
        <f>'Core Indicators'!IH73</f>
        <v>2</v>
      </c>
      <c r="AM73" s="11">
        <f>'Core Indicators'!IP73</f>
        <v>2</v>
      </c>
      <c r="AN73" s="11">
        <f t="shared" si="44"/>
        <v>2</v>
      </c>
    </row>
    <row r="74" spans="1:40" x14ac:dyDescent="0.35">
      <c r="A74" s="236" t="str">
        <f>Lists!C:C</f>
        <v>MDG002</v>
      </c>
      <c r="B74" s="190">
        <f t="shared" si="30"/>
        <v>1.9</v>
      </c>
      <c r="C74" s="191">
        <f t="shared" si="31"/>
        <v>0</v>
      </c>
      <c r="D74" s="237">
        <f t="shared" si="32"/>
        <v>2</v>
      </c>
      <c r="E74" s="236">
        <f>'Core Indicators'!R74</f>
        <v>2</v>
      </c>
      <c r="F74" s="236">
        <f>'Core Indicators'!Z74</f>
        <v>2</v>
      </c>
      <c r="G74" s="191">
        <f t="shared" si="33"/>
        <v>2</v>
      </c>
      <c r="H74" s="236">
        <f>'Core Indicators'!AH74</f>
        <v>2</v>
      </c>
      <c r="I74" s="236">
        <f>'Core Indicators'!AP74</f>
        <v>2</v>
      </c>
      <c r="J74" s="236">
        <f>'Core Indicators'!BN74</f>
        <v>2</v>
      </c>
      <c r="K74" s="236">
        <f t="shared" si="34"/>
        <v>2</v>
      </c>
      <c r="L74" s="190">
        <f t="shared" si="35"/>
        <v>2</v>
      </c>
      <c r="M74" s="237">
        <f t="shared" si="36"/>
        <v>2</v>
      </c>
      <c r="N74" s="238">
        <f>'Core Indicators'!DJ74</f>
        <v>1</v>
      </c>
      <c r="O74" s="238">
        <f>'Core Indicators'!DR74</f>
        <v>1</v>
      </c>
      <c r="P74" s="238">
        <f>'Core Indicators'!DZ74</f>
        <v>2</v>
      </c>
      <c r="Q74" s="238">
        <f>'Core Indicators'!EH74</f>
        <v>3</v>
      </c>
      <c r="R74" s="238">
        <f>'Core Indicators'!EP74</f>
        <v>3</v>
      </c>
      <c r="S74" s="191">
        <f t="shared" si="37"/>
        <v>1.6</v>
      </c>
      <c r="T74" s="191">
        <f t="shared" si="38"/>
        <v>1.1666666666666667</v>
      </c>
      <c r="U74" s="236">
        <v>1</v>
      </c>
      <c r="V74" s="236">
        <v>1</v>
      </c>
      <c r="W74" s="236">
        <f>'Core Indicators'!EX74</f>
        <v>2</v>
      </c>
      <c r="X74" s="191">
        <f t="shared" si="39"/>
        <v>1.5</v>
      </c>
      <c r="Y74" s="236">
        <v>1</v>
      </c>
      <c r="Z74" s="191">
        <f t="shared" si="40"/>
        <v>2</v>
      </c>
      <c r="AA74" s="236">
        <f>'Core Indicators'!FF74</f>
        <v>2</v>
      </c>
      <c r="AB74" s="236">
        <f t="shared" si="41"/>
        <v>2</v>
      </c>
      <c r="AC74" s="11">
        <f>'Core Indicators'!GD74</f>
        <v>2</v>
      </c>
      <c r="AD74" s="11">
        <f>'Core Indicators'!GL74</f>
        <v>2</v>
      </c>
      <c r="AE74" s="11">
        <f>'Core Indicators'!GT74</f>
        <v>2</v>
      </c>
      <c r="AF74" s="11">
        <f>'Core Indicators'!HB74</f>
        <v>2</v>
      </c>
      <c r="AG74" s="11">
        <f t="shared" si="42"/>
        <v>2</v>
      </c>
      <c r="AH74" s="11">
        <f>'Core Indicators'!HJ74</f>
        <v>2</v>
      </c>
      <c r="AI74" s="11">
        <f>'Core Indicators'!HR74</f>
        <v>2</v>
      </c>
      <c r="AJ74" s="11">
        <f t="shared" si="43"/>
        <v>2</v>
      </c>
      <c r="AK74" s="11">
        <f>'Core Indicators'!HZ74</f>
        <v>2</v>
      </c>
      <c r="AL74" s="11">
        <f>'Core Indicators'!IH74</f>
        <v>2</v>
      </c>
      <c r="AM74" s="11">
        <f>'Core Indicators'!IP74</f>
        <v>2</v>
      </c>
      <c r="AN74" s="11">
        <f t="shared" si="44"/>
        <v>2</v>
      </c>
    </row>
    <row r="75" spans="1:40" x14ac:dyDescent="0.35">
      <c r="A75" s="236" t="str">
        <f>Lists!C:C</f>
        <v>MEX001</v>
      </c>
      <c r="B75" s="190">
        <f t="shared" si="30"/>
        <v>2.6</v>
      </c>
      <c r="C75" s="191">
        <f t="shared" si="31"/>
        <v>0</v>
      </c>
      <c r="D75" s="237">
        <f t="shared" si="32"/>
        <v>2.7</v>
      </c>
      <c r="E75" s="236">
        <f>'Core Indicators'!R75</f>
        <v>2</v>
      </c>
      <c r="F75" s="236">
        <f>'Core Indicators'!Z75</f>
        <v>3</v>
      </c>
      <c r="G75" s="191">
        <f t="shared" si="33"/>
        <v>2.5</v>
      </c>
      <c r="H75" s="236">
        <f>'Core Indicators'!AH75</f>
        <v>3</v>
      </c>
      <c r="I75" s="236">
        <f>'Core Indicators'!AP75</f>
        <v>3</v>
      </c>
      <c r="J75" s="236">
        <f>'Core Indicators'!BN75</f>
        <v>2</v>
      </c>
      <c r="K75" s="236">
        <f t="shared" si="34"/>
        <v>2.5</v>
      </c>
      <c r="L75" s="190">
        <f t="shared" si="35"/>
        <v>2.8</v>
      </c>
      <c r="M75" s="237">
        <f t="shared" si="36"/>
        <v>3</v>
      </c>
      <c r="N75" s="238">
        <f>'Core Indicators'!DJ75</f>
        <v>3</v>
      </c>
      <c r="O75" s="238">
        <f>'Core Indicators'!DR75</f>
        <v>3</v>
      </c>
      <c r="P75" s="238">
        <f>'Core Indicators'!DZ75</f>
        <v>3</v>
      </c>
      <c r="Q75" s="238" t="str">
        <f>'Core Indicators'!EH75</f>
        <v>x</v>
      </c>
      <c r="R75" s="238" t="str">
        <f>'Core Indicators'!EP75</f>
        <v>x</v>
      </c>
      <c r="S75" s="191">
        <f t="shared" si="37"/>
        <v>1.9</v>
      </c>
      <c r="T75" s="191">
        <f t="shared" si="38"/>
        <v>1.1666666666666667</v>
      </c>
      <c r="U75" s="236">
        <v>1</v>
      </c>
      <c r="V75" s="236">
        <v>1</v>
      </c>
      <c r="W75" s="236">
        <f>'Core Indicators'!EX75</f>
        <v>2</v>
      </c>
      <c r="X75" s="191">
        <f t="shared" si="39"/>
        <v>1.5</v>
      </c>
      <c r="Y75" s="236">
        <v>1</v>
      </c>
      <c r="Z75" s="191">
        <f t="shared" si="40"/>
        <v>2.5</v>
      </c>
      <c r="AA75" s="236">
        <f>'Core Indicators'!FF75</f>
        <v>3</v>
      </c>
      <c r="AB75" s="236">
        <f t="shared" si="41"/>
        <v>2</v>
      </c>
      <c r="AC75" s="11">
        <f>'Core Indicators'!GD75</f>
        <v>2</v>
      </c>
      <c r="AD75" s="11">
        <f>'Core Indicators'!GL75</f>
        <v>2</v>
      </c>
      <c r="AE75" s="11">
        <f>'Core Indicators'!GT75</f>
        <v>2</v>
      </c>
      <c r="AF75" s="11">
        <f>'Core Indicators'!HB75</f>
        <v>2</v>
      </c>
      <c r="AG75" s="11">
        <f t="shared" si="42"/>
        <v>2</v>
      </c>
      <c r="AH75" s="11">
        <f>'Core Indicators'!HJ75</f>
        <v>2</v>
      </c>
      <c r="AI75" s="11">
        <f>'Core Indicators'!HR75</f>
        <v>2</v>
      </c>
      <c r="AJ75" s="11">
        <f t="shared" si="43"/>
        <v>2</v>
      </c>
      <c r="AK75" s="11">
        <f>'Core Indicators'!HZ75</f>
        <v>2</v>
      </c>
      <c r="AL75" s="11">
        <f>'Core Indicators'!IH75</f>
        <v>2</v>
      </c>
      <c r="AM75" s="11">
        <f>'Core Indicators'!IP75</f>
        <v>2</v>
      </c>
      <c r="AN75" s="11">
        <f t="shared" si="44"/>
        <v>2</v>
      </c>
    </row>
    <row r="76" spans="1:40" x14ac:dyDescent="0.35">
      <c r="A76" s="236" t="str">
        <f>Lists!C:C</f>
        <v>MEX002</v>
      </c>
      <c r="B76" s="190">
        <f t="shared" si="30"/>
        <v>2.4</v>
      </c>
      <c r="C76" s="191">
        <f t="shared" si="31"/>
        <v>0</v>
      </c>
      <c r="D76" s="237">
        <f t="shared" si="32"/>
        <v>2.2999999999999998</v>
      </c>
      <c r="E76" s="236">
        <f>'Core Indicators'!R76</f>
        <v>2</v>
      </c>
      <c r="F76" s="236">
        <f>'Core Indicators'!Z76</f>
        <v>2</v>
      </c>
      <c r="G76" s="191">
        <f t="shared" si="33"/>
        <v>2</v>
      </c>
      <c r="H76" s="236">
        <f>'Core Indicators'!AH76</f>
        <v>3</v>
      </c>
      <c r="I76" s="236">
        <f>'Core Indicators'!AP76</f>
        <v>2</v>
      </c>
      <c r="J76" s="236">
        <f>'Core Indicators'!BN76</f>
        <v>2</v>
      </c>
      <c r="K76" s="236">
        <f t="shared" si="34"/>
        <v>2</v>
      </c>
      <c r="L76" s="190">
        <f t="shared" si="35"/>
        <v>2.5</v>
      </c>
      <c r="M76" s="237">
        <f t="shared" si="36"/>
        <v>3</v>
      </c>
      <c r="N76" s="238">
        <f>'Core Indicators'!DJ76</f>
        <v>3</v>
      </c>
      <c r="O76" s="238">
        <f>'Core Indicators'!DR76</f>
        <v>3</v>
      </c>
      <c r="P76" s="238" t="str">
        <f>'Core Indicators'!DZ76</f>
        <v>x</v>
      </c>
      <c r="Q76" s="238" t="str">
        <f>'Core Indicators'!EH76</f>
        <v>x</v>
      </c>
      <c r="R76" s="238" t="str">
        <f>'Core Indicators'!EP76</f>
        <v>x</v>
      </c>
      <c r="S76" s="191">
        <f t="shared" si="37"/>
        <v>1.6</v>
      </c>
      <c r="T76" s="191">
        <f t="shared" si="38"/>
        <v>1.1666666666666667</v>
      </c>
      <c r="U76" s="236">
        <v>1</v>
      </c>
      <c r="V76" s="236">
        <v>1</v>
      </c>
      <c r="W76" s="236">
        <f>'Core Indicators'!EX76</f>
        <v>2</v>
      </c>
      <c r="X76" s="191">
        <f t="shared" si="39"/>
        <v>1.5</v>
      </c>
      <c r="Y76" s="236">
        <v>1</v>
      </c>
      <c r="Z76" s="191">
        <f t="shared" si="40"/>
        <v>2</v>
      </c>
      <c r="AA76" s="236">
        <f>'Core Indicators'!FF76</f>
        <v>2</v>
      </c>
      <c r="AB76" s="236">
        <f t="shared" si="41"/>
        <v>2</v>
      </c>
      <c r="AC76" s="11">
        <f>'Core Indicators'!GD76</f>
        <v>2</v>
      </c>
      <c r="AD76" s="11">
        <f>'Core Indicators'!GL76</f>
        <v>2</v>
      </c>
      <c r="AE76" s="11">
        <f>'Core Indicators'!GT76</f>
        <v>2</v>
      </c>
      <c r="AF76" s="11">
        <f>'Core Indicators'!HB76</f>
        <v>2</v>
      </c>
      <c r="AG76" s="11">
        <f t="shared" si="42"/>
        <v>2</v>
      </c>
      <c r="AH76" s="11">
        <f>'Core Indicators'!HJ76</f>
        <v>2</v>
      </c>
      <c r="AI76" s="11">
        <f>'Core Indicators'!HR76</f>
        <v>2</v>
      </c>
      <c r="AJ76" s="11">
        <f t="shared" si="43"/>
        <v>2</v>
      </c>
      <c r="AK76" s="11">
        <f>'Core Indicators'!HZ76</f>
        <v>2</v>
      </c>
      <c r="AL76" s="11">
        <f>'Core Indicators'!IH76</f>
        <v>2</v>
      </c>
      <c r="AM76" s="11">
        <f>'Core Indicators'!IP76</f>
        <v>2</v>
      </c>
      <c r="AN76" s="11">
        <f t="shared" si="44"/>
        <v>2</v>
      </c>
    </row>
    <row r="77" spans="1:40" x14ac:dyDescent="0.35">
      <c r="A77" s="236" t="str">
        <f>Lists!C:C</f>
        <v>MEX003</v>
      </c>
      <c r="B77" s="190">
        <f t="shared" si="30"/>
        <v>2.5</v>
      </c>
      <c r="C77" s="191">
        <f t="shared" si="31"/>
        <v>0</v>
      </c>
      <c r="D77" s="237">
        <f t="shared" si="32"/>
        <v>2.6</v>
      </c>
      <c r="E77" s="236">
        <f>'Core Indicators'!R77</f>
        <v>2</v>
      </c>
      <c r="F77" s="236">
        <f>'Core Indicators'!Z77</f>
        <v>2</v>
      </c>
      <c r="G77" s="191">
        <f t="shared" si="33"/>
        <v>2</v>
      </c>
      <c r="H77" s="236">
        <f>'Core Indicators'!AH77</f>
        <v>3</v>
      </c>
      <c r="I77" s="236">
        <f>'Core Indicators'!AP77</f>
        <v>3</v>
      </c>
      <c r="J77" s="236">
        <f>'Core Indicators'!BN77</f>
        <v>2</v>
      </c>
      <c r="K77" s="236">
        <f t="shared" si="34"/>
        <v>2.5</v>
      </c>
      <c r="L77" s="190">
        <f t="shared" si="35"/>
        <v>2.8</v>
      </c>
      <c r="M77" s="237">
        <f t="shared" si="36"/>
        <v>3</v>
      </c>
      <c r="N77" s="238">
        <f>'Core Indicators'!DJ77</f>
        <v>3</v>
      </c>
      <c r="O77" s="238">
        <f>'Core Indicators'!DR77</f>
        <v>3</v>
      </c>
      <c r="P77" s="238">
        <f>'Core Indicators'!DZ77</f>
        <v>3</v>
      </c>
      <c r="Q77" s="238" t="str">
        <f>'Core Indicators'!EH77</f>
        <v>x</v>
      </c>
      <c r="R77" s="238" t="str">
        <f>'Core Indicators'!EP77</f>
        <v>x</v>
      </c>
      <c r="S77" s="191">
        <f t="shared" si="37"/>
        <v>1.6</v>
      </c>
      <c r="T77" s="191">
        <f t="shared" si="38"/>
        <v>1.1666666666666667</v>
      </c>
      <c r="U77" s="236">
        <v>1</v>
      </c>
      <c r="V77" s="236">
        <v>1</v>
      </c>
      <c r="W77" s="236">
        <f>'Core Indicators'!EX77</f>
        <v>2</v>
      </c>
      <c r="X77" s="191">
        <f t="shared" si="39"/>
        <v>1.5</v>
      </c>
      <c r="Y77" s="236">
        <v>1</v>
      </c>
      <c r="Z77" s="191">
        <f t="shared" si="40"/>
        <v>2</v>
      </c>
      <c r="AA77" s="236">
        <f>'Core Indicators'!FF77</f>
        <v>2</v>
      </c>
      <c r="AB77" s="236">
        <f t="shared" si="41"/>
        <v>2</v>
      </c>
      <c r="AC77" s="11">
        <f>'Core Indicators'!GD77</f>
        <v>2</v>
      </c>
      <c r="AD77" s="11">
        <f>'Core Indicators'!GL77</f>
        <v>2</v>
      </c>
      <c r="AE77" s="11">
        <f>'Core Indicators'!GT77</f>
        <v>2</v>
      </c>
      <c r="AF77" s="11">
        <f>'Core Indicators'!HB77</f>
        <v>2</v>
      </c>
      <c r="AG77" s="11">
        <f t="shared" si="42"/>
        <v>2</v>
      </c>
      <c r="AH77" s="11">
        <f>'Core Indicators'!HJ77</f>
        <v>2</v>
      </c>
      <c r="AI77" s="11">
        <f>'Core Indicators'!HR77</f>
        <v>2</v>
      </c>
      <c r="AJ77" s="11">
        <f t="shared" si="43"/>
        <v>2</v>
      </c>
      <c r="AK77" s="11">
        <f>'Core Indicators'!HZ77</f>
        <v>2</v>
      </c>
      <c r="AL77" s="11">
        <f>'Core Indicators'!IH77</f>
        <v>2</v>
      </c>
      <c r="AM77" s="11">
        <f>'Core Indicators'!IP77</f>
        <v>2</v>
      </c>
      <c r="AN77" s="11">
        <f t="shared" si="44"/>
        <v>2</v>
      </c>
    </row>
    <row r="78" spans="1:40" x14ac:dyDescent="0.35">
      <c r="A78" s="236" t="str">
        <f>Lists!C:C</f>
        <v>MLI001</v>
      </c>
      <c r="B78" s="190">
        <f t="shared" si="30"/>
        <v>1.6</v>
      </c>
      <c r="C78" s="191">
        <f t="shared" si="31"/>
        <v>0</v>
      </c>
      <c r="D78" s="237">
        <f t="shared" si="32"/>
        <v>1</v>
      </c>
      <c r="E78" s="236">
        <f>'Core Indicators'!R78</f>
        <v>1</v>
      </c>
      <c r="F78" s="236">
        <f>'Core Indicators'!Z78</f>
        <v>1</v>
      </c>
      <c r="G78" s="191">
        <f t="shared" si="33"/>
        <v>1</v>
      </c>
      <c r="H78" s="236">
        <f>'Core Indicators'!AH78</f>
        <v>1</v>
      </c>
      <c r="I78" s="236">
        <f>'Core Indicators'!AP78</f>
        <v>1</v>
      </c>
      <c r="J78" s="236">
        <f>'Core Indicators'!BN78</f>
        <v>1</v>
      </c>
      <c r="K78" s="236">
        <f t="shared" si="34"/>
        <v>1</v>
      </c>
      <c r="L78" s="190">
        <f t="shared" si="35"/>
        <v>1</v>
      </c>
      <c r="M78" s="237">
        <f t="shared" si="36"/>
        <v>2</v>
      </c>
      <c r="N78" s="238">
        <f>'Core Indicators'!DJ78</f>
        <v>2</v>
      </c>
      <c r="O78" s="238">
        <f>'Core Indicators'!DR78</f>
        <v>2</v>
      </c>
      <c r="P78" s="238">
        <f>'Core Indicators'!DZ78</f>
        <v>2</v>
      </c>
      <c r="Q78" s="238">
        <f>'Core Indicators'!EH78</f>
        <v>2</v>
      </c>
      <c r="R78" s="238">
        <f>'Core Indicators'!EP78</f>
        <v>2</v>
      </c>
      <c r="S78" s="191">
        <f t="shared" si="37"/>
        <v>1.3</v>
      </c>
      <c r="T78" s="191">
        <f t="shared" si="38"/>
        <v>1</v>
      </c>
      <c r="U78" s="236">
        <v>1</v>
      </c>
      <c r="V78" s="236">
        <v>1</v>
      </c>
      <c r="W78" s="236">
        <f>'Core Indicators'!EX78</f>
        <v>1</v>
      </c>
      <c r="X78" s="191">
        <f t="shared" si="39"/>
        <v>1</v>
      </c>
      <c r="Y78" s="236">
        <v>1</v>
      </c>
      <c r="Z78" s="191">
        <f t="shared" si="40"/>
        <v>1.5</v>
      </c>
      <c r="AA78" s="236">
        <f>'Core Indicators'!FF78</f>
        <v>1</v>
      </c>
      <c r="AB78" s="236">
        <f t="shared" si="41"/>
        <v>2</v>
      </c>
      <c r="AC78" s="11">
        <f>'Core Indicators'!GD78</f>
        <v>2</v>
      </c>
      <c r="AD78" s="11">
        <f>'Core Indicators'!GL78</f>
        <v>2</v>
      </c>
      <c r="AE78" s="11">
        <f>'Core Indicators'!GT78</f>
        <v>2</v>
      </c>
      <c r="AF78" s="11">
        <f>'Core Indicators'!HB78</f>
        <v>2</v>
      </c>
      <c r="AG78" s="11">
        <f t="shared" si="42"/>
        <v>2</v>
      </c>
      <c r="AH78" s="11">
        <f>'Core Indicators'!HJ78</f>
        <v>2</v>
      </c>
      <c r="AI78" s="11">
        <f>'Core Indicators'!HR78</f>
        <v>2</v>
      </c>
      <c r="AJ78" s="11">
        <f t="shared" si="43"/>
        <v>2</v>
      </c>
      <c r="AK78" s="11">
        <f>'Core Indicators'!HZ78</f>
        <v>2</v>
      </c>
      <c r="AL78" s="11">
        <f>'Core Indicators'!IH78</f>
        <v>2</v>
      </c>
      <c r="AM78" s="11">
        <f>'Core Indicators'!IP78</f>
        <v>2</v>
      </c>
      <c r="AN78" s="11">
        <f t="shared" si="44"/>
        <v>2</v>
      </c>
    </row>
    <row r="79" spans="1:40" x14ac:dyDescent="0.35">
      <c r="A79" s="236" t="str">
        <f>Lists!C:C</f>
        <v>MMR001</v>
      </c>
      <c r="B79" s="190">
        <f t="shared" si="30"/>
        <v>1.9</v>
      </c>
      <c r="C79" s="191">
        <f t="shared" si="31"/>
        <v>0</v>
      </c>
      <c r="D79" s="237">
        <f t="shared" si="32"/>
        <v>1.3</v>
      </c>
      <c r="E79" s="236">
        <f>'Core Indicators'!R79</f>
        <v>1</v>
      </c>
      <c r="F79" s="236">
        <f>'Core Indicators'!Z79</f>
        <v>1</v>
      </c>
      <c r="G79" s="191">
        <f t="shared" si="33"/>
        <v>1</v>
      </c>
      <c r="H79" s="236">
        <f>'Core Indicators'!AH79</f>
        <v>1</v>
      </c>
      <c r="I79" s="236">
        <f>'Core Indicators'!AP79</f>
        <v>2</v>
      </c>
      <c r="J79" s="236">
        <f>'Core Indicators'!BN79</f>
        <v>2</v>
      </c>
      <c r="K79" s="236">
        <f t="shared" si="34"/>
        <v>2</v>
      </c>
      <c r="L79" s="190">
        <f t="shared" si="35"/>
        <v>1.5</v>
      </c>
      <c r="M79" s="237">
        <f t="shared" si="36"/>
        <v>2.6</v>
      </c>
      <c r="N79" s="238">
        <f>'Core Indicators'!DJ79</f>
        <v>2</v>
      </c>
      <c r="O79" s="238">
        <f>'Core Indicators'!DR79</f>
        <v>2</v>
      </c>
      <c r="P79" s="238">
        <f>'Core Indicators'!DZ79</f>
        <v>3</v>
      </c>
      <c r="Q79" s="238">
        <f>'Core Indicators'!EH79</f>
        <v>3</v>
      </c>
      <c r="R79" s="238">
        <f>'Core Indicators'!EP79</f>
        <v>3</v>
      </c>
      <c r="S79" s="191">
        <f t="shared" si="37"/>
        <v>1.3</v>
      </c>
      <c r="T79" s="191">
        <f t="shared" si="38"/>
        <v>1.1666666666666667</v>
      </c>
      <c r="U79" s="236">
        <v>1</v>
      </c>
      <c r="V79" s="236">
        <v>1</v>
      </c>
      <c r="W79" s="236">
        <f>'Core Indicators'!EX79</f>
        <v>2</v>
      </c>
      <c r="X79" s="191">
        <f t="shared" si="39"/>
        <v>1.5</v>
      </c>
      <c r="Y79" s="236">
        <v>1</v>
      </c>
      <c r="Z79" s="191">
        <f t="shared" si="40"/>
        <v>1.5</v>
      </c>
      <c r="AA79" s="236">
        <f>'Core Indicators'!FF79</f>
        <v>1</v>
      </c>
      <c r="AB79" s="236">
        <f t="shared" si="41"/>
        <v>2</v>
      </c>
      <c r="AC79" s="11">
        <f>'Core Indicators'!GD79</f>
        <v>2</v>
      </c>
      <c r="AD79" s="11">
        <f>'Core Indicators'!GL79</f>
        <v>2</v>
      </c>
      <c r="AE79" s="11">
        <f>'Core Indicators'!GT79</f>
        <v>2</v>
      </c>
      <c r="AF79" s="11">
        <f>'Core Indicators'!HB79</f>
        <v>2</v>
      </c>
      <c r="AG79" s="11">
        <f t="shared" si="42"/>
        <v>2</v>
      </c>
      <c r="AH79" s="11">
        <f>'Core Indicators'!HJ79</f>
        <v>2</v>
      </c>
      <c r="AI79" s="11">
        <f>'Core Indicators'!HR79</f>
        <v>2</v>
      </c>
      <c r="AJ79" s="11">
        <f t="shared" si="43"/>
        <v>2</v>
      </c>
      <c r="AK79" s="11">
        <f>'Core Indicators'!HZ79</f>
        <v>2</v>
      </c>
      <c r="AL79" s="11">
        <f>'Core Indicators'!IH79</f>
        <v>2</v>
      </c>
      <c r="AM79" s="11">
        <f>'Core Indicators'!IP79</f>
        <v>2</v>
      </c>
      <c r="AN79" s="11">
        <f t="shared" si="44"/>
        <v>2</v>
      </c>
    </row>
    <row r="80" spans="1:40" x14ac:dyDescent="0.35">
      <c r="A80" s="236" t="str">
        <f>Lists!C:C</f>
        <v>MMR002</v>
      </c>
      <c r="B80" s="190">
        <f t="shared" si="30"/>
        <v>1.9</v>
      </c>
      <c r="C80" s="191">
        <f t="shared" si="31"/>
        <v>0</v>
      </c>
      <c r="D80" s="237">
        <f t="shared" si="32"/>
        <v>1.3</v>
      </c>
      <c r="E80" s="236">
        <f>'Core Indicators'!R80</f>
        <v>1</v>
      </c>
      <c r="F80" s="236">
        <f>'Core Indicators'!Z80</f>
        <v>1</v>
      </c>
      <c r="G80" s="191">
        <f t="shared" si="33"/>
        <v>1</v>
      </c>
      <c r="H80" s="236">
        <f>'Core Indicators'!AH80</f>
        <v>1</v>
      </c>
      <c r="I80" s="236">
        <f>'Core Indicators'!AP80</f>
        <v>2</v>
      </c>
      <c r="J80" s="236">
        <f>'Core Indicators'!BN80</f>
        <v>2</v>
      </c>
      <c r="K80" s="236">
        <f t="shared" si="34"/>
        <v>2</v>
      </c>
      <c r="L80" s="190">
        <f t="shared" si="35"/>
        <v>1.5</v>
      </c>
      <c r="M80" s="237">
        <f t="shared" si="36"/>
        <v>2.6</v>
      </c>
      <c r="N80" s="238">
        <f>'Core Indicators'!DJ80</f>
        <v>2</v>
      </c>
      <c r="O80" s="238">
        <f>'Core Indicators'!DR80</f>
        <v>2</v>
      </c>
      <c r="P80" s="238">
        <f>'Core Indicators'!DZ80</f>
        <v>3</v>
      </c>
      <c r="Q80" s="238">
        <f>'Core Indicators'!EH80</f>
        <v>3</v>
      </c>
      <c r="R80" s="238">
        <f>'Core Indicators'!EP80</f>
        <v>3</v>
      </c>
      <c r="S80" s="191">
        <f t="shared" si="37"/>
        <v>1.3</v>
      </c>
      <c r="T80" s="191">
        <f t="shared" si="38"/>
        <v>1.1666666666666667</v>
      </c>
      <c r="U80" s="236">
        <v>1</v>
      </c>
      <c r="V80" s="236">
        <v>1</v>
      </c>
      <c r="W80" s="236">
        <f>'Core Indicators'!EX80</f>
        <v>2</v>
      </c>
      <c r="X80" s="191">
        <f t="shared" si="39"/>
        <v>1.5</v>
      </c>
      <c r="Y80" s="236">
        <v>1</v>
      </c>
      <c r="Z80" s="191">
        <f t="shared" si="40"/>
        <v>1.5</v>
      </c>
      <c r="AA80" s="236">
        <f>'Core Indicators'!FF80</f>
        <v>1</v>
      </c>
      <c r="AB80" s="236">
        <f t="shared" si="41"/>
        <v>2</v>
      </c>
      <c r="AC80" s="11">
        <f>'Core Indicators'!GD80</f>
        <v>2</v>
      </c>
      <c r="AD80" s="11">
        <f>'Core Indicators'!GL80</f>
        <v>2</v>
      </c>
      <c r="AE80" s="11">
        <f>'Core Indicators'!GT80</f>
        <v>2</v>
      </c>
      <c r="AF80" s="11">
        <f>'Core Indicators'!HB80</f>
        <v>2</v>
      </c>
      <c r="AG80" s="11">
        <f t="shared" si="42"/>
        <v>2</v>
      </c>
      <c r="AH80" s="11">
        <f>'Core Indicators'!HJ80</f>
        <v>2</v>
      </c>
      <c r="AI80" s="11">
        <f>'Core Indicators'!HR80</f>
        <v>2</v>
      </c>
      <c r="AJ80" s="11">
        <f t="shared" si="43"/>
        <v>2</v>
      </c>
      <c r="AK80" s="11">
        <f>'Core Indicators'!HZ80</f>
        <v>2</v>
      </c>
      <c r="AL80" s="11">
        <f>'Core Indicators'!IH80</f>
        <v>2</v>
      </c>
      <c r="AM80" s="11">
        <f>'Core Indicators'!IP80</f>
        <v>2</v>
      </c>
      <c r="AN80" s="11">
        <f t="shared" si="44"/>
        <v>2</v>
      </c>
    </row>
    <row r="81" spans="1:40" x14ac:dyDescent="0.35">
      <c r="A81" s="236" t="str">
        <f>Lists!C:C</f>
        <v>MMR003</v>
      </c>
      <c r="B81" s="190">
        <f t="shared" si="30"/>
        <v>1.9</v>
      </c>
      <c r="C81" s="191">
        <f t="shared" si="31"/>
        <v>0</v>
      </c>
      <c r="D81" s="237">
        <f t="shared" si="32"/>
        <v>1.3</v>
      </c>
      <c r="E81" s="236">
        <f>'Core Indicators'!R81</f>
        <v>1</v>
      </c>
      <c r="F81" s="236">
        <f>'Core Indicators'!Z81</f>
        <v>1</v>
      </c>
      <c r="G81" s="191">
        <f t="shared" si="33"/>
        <v>1</v>
      </c>
      <c r="H81" s="236">
        <f>'Core Indicators'!AH81</f>
        <v>1</v>
      </c>
      <c r="I81" s="236">
        <f>'Core Indicators'!AP81</f>
        <v>2</v>
      </c>
      <c r="J81" s="236">
        <f>'Core Indicators'!BN81</f>
        <v>2</v>
      </c>
      <c r="K81" s="236">
        <f t="shared" si="34"/>
        <v>2</v>
      </c>
      <c r="L81" s="190">
        <f t="shared" si="35"/>
        <v>1.5</v>
      </c>
      <c r="M81" s="237">
        <f t="shared" si="36"/>
        <v>2.6</v>
      </c>
      <c r="N81" s="238">
        <f>'Core Indicators'!DJ81</f>
        <v>2</v>
      </c>
      <c r="O81" s="238">
        <f>'Core Indicators'!DR81</f>
        <v>2</v>
      </c>
      <c r="P81" s="238">
        <f>'Core Indicators'!DZ81</f>
        <v>3</v>
      </c>
      <c r="Q81" s="238">
        <f>'Core Indicators'!EH81</f>
        <v>3</v>
      </c>
      <c r="R81" s="238">
        <f>'Core Indicators'!EP81</f>
        <v>3</v>
      </c>
      <c r="S81" s="191">
        <f t="shared" si="37"/>
        <v>1.3</v>
      </c>
      <c r="T81" s="191">
        <f t="shared" si="38"/>
        <v>1.1666666666666667</v>
      </c>
      <c r="U81" s="236">
        <v>1</v>
      </c>
      <c r="V81" s="236">
        <v>1</v>
      </c>
      <c r="W81" s="236">
        <f>'Core Indicators'!EX81</f>
        <v>2</v>
      </c>
      <c r="X81" s="191">
        <f t="shared" si="39"/>
        <v>1.5</v>
      </c>
      <c r="Y81" s="236">
        <v>1</v>
      </c>
      <c r="Z81" s="191">
        <f t="shared" si="40"/>
        <v>1.5</v>
      </c>
      <c r="AA81" s="236">
        <f>'Core Indicators'!FF81</f>
        <v>1</v>
      </c>
      <c r="AB81" s="236">
        <f t="shared" si="41"/>
        <v>2</v>
      </c>
      <c r="AC81" s="11">
        <f>'Core Indicators'!GD81</f>
        <v>2</v>
      </c>
      <c r="AD81" s="11">
        <f>'Core Indicators'!GL81</f>
        <v>2</v>
      </c>
      <c r="AE81" s="11">
        <f>'Core Indicators'!GT81</f>
        <v>2</v>
      </c>
      <c r="AF81" s="11">
        <f>'Core Indicators'!HB81</f>
        <v>2</v>
      </c>
      <c r="AG81" s="11">
        <f t="shared" si="42"/>
        <v>2</v>
      </c>
      <c r="AH81" s="11">
        <f>'Core Indicators'!HJ81</f>
        <v>2</v>
      </c>
      <c r="AI81" s="11">
        <f>'Core Indicators'!HR81</f>
        <v>2</v>
      </c>
      <c r="AJ81" s="11">
        <f t="shared" si="43"/>
        <v>2</v>
      </c>
      <c r="AK81" s="11">
        <f>'Core Indicators'!HZ81</f>
        <v>2</v>
      </c>
      <c r="AL81" s="11">
        <f>'Core Indicators'!IH81</f>
        <v>2</v>
      </c>
      <c r="AM81" s="11">
        <f>'Core Indicators'!IP81</f>
        <v>2</v>
      </c>
      <c r="AN81" s="11">
        <f t="shared" si="44"/>
        <v>2</v>
      </c>
    </row>
    <row r="82" spans="1:40" x14ac:dyDescent="0.35">
      <c r="A82" s="236" t="str">
        <f>Lists!C:C</f>
        <v>MMR004</v>
      </c>
      <c r="B82" s="190">
        <f t="shared" si="30"/>
        <v>1.9</v>
      </c>
      <c r="C82" s="191">
        <f t="shared" si="31"/>
        <v>0</v>
      </c>
      <c r="D82" s="237">
        <f t="shared" si="32"/>
        <v>1.3</v>
      </c>
      <c r="E82" s="236">
        <f>'Core Indicators'!R82</f>
        <v>1</v>
      </c>
      <c r="F82" s="236">
        <f>'Core Indicators'!Z82</f>
        <v>1</v>
      </c>
      <c r="G82" s="191">
        <f t="shared" si="33"/>
        <v>1</v>
      </c>
      <c r="H82" s="236">
        <f>'Core Indicators'!AH82</f>
        <v>1</v>
      </c>
      <c r="I82" s="236">
        <f>'Core Indicators'!AP82</f>
        <v>2</v>
      </c>
      <c r="J82" s="236">
        <f>'Core Indicators'!BN82</f>
        <v>2</v>
      </c>
      <c r="K82" s="236">
        <f t="shared" si="34"/>
        <v>2</v>
      </c>
      <c r="L82" s="190">
        <f t="shared" si="35"/>
        <v>1.5</v>
      </c>
      <c r="M82" s="237">
        <f t="shared" si="36"/>
        <v>2.6</v>
      </c>
      <c r="N82" s="238">
        <f>'Core Indicators'!DJ82</f>
        <v>2</v>
      </c>
      <c r="O82" s="238">
        <f>'Core Indicators'!DR82</f>
        <v>2</v>
      </c>
      <c r="P82" s="238">
        <f>'Core Indicators'!DZ82</f>
        <v>3</v>
      </c>
      <c r="Q82" s="238">
        <f>'Core Indicators'!EH82</f>
        <v>3</v>
      </c>
      <c r="R82" s="238">
        <f>'Core Indicators'!EP82</f>
        <v>3</v>
      </c>
      <c r="S82" s="191">
        <f t="shared" si="37"/>
        <v>1.3</v>
      </c>
      <c r="T82" s="191">
        <f t="shared" si="38"/>
        <v>1.1666666666666667</v>
      </c>
      <c r="U82" s="236">
        <v>1</v>
      </c>
      <c r="V82" s="236">
        <v>1</v>
      </c>
      <c r="W82" s="236">
        <f>'Core Indicators'!EX82</f>
        <v>2</v>
      </c>
      <c r="X82" s="191">
        <f t="shared" si="39"/>
        <v>1.5</v>
      </c>
      <c r="Y82" s="236">
        <v>1</v>
      </c>
      <c r="Z82" s="191">
        <f t="shared" si="40"/>
        <v>1.5</v>
      </c>
      <c r="AA82" s="236">
        <f>'Core Indicators'!FF82</f>
        <v>1</v>
      </c>
      <c r="AB82" s="236">
        <f t="shared" si="41"/>
        <v>2</v>
      </c>
      <c r="AC82" s="11">
        <f>'Core Indicators'!GD82</f>
        <v>2</v>
      </c>
      <c r="AD82" s="11">
        <f>'Core Indicators'!GL82</f>
        <v>2</v>
      </c>
      <c r="AE82" s="11">
        <f>'Core Indicators'!GT82</f>
        <v>2</v>
      </c>
      <c r="AF82" s="11">
        <f>'Core Indicators'!HB82</f>
        <v>2</v>
      </c>
      <c r="AG82" s="11">
        <f t="shared" si="42"/>
        <v>2</v>
      </c>
      <c r="AH82" s="11">
        <f>'Core Indicators'!HJ82</f>
        <v>2</v>
      </c>
      <c r="AI82" s="11">
        <f>'Core Indicators'!HR82</f>
        <v>2</v>
      </c>
      <c r="AJ82" s="11">
        <f t="shared" si="43"/>
        <v>2</v>
      </c>
      <c r="AK82" s="11">
        <f>'Core Indicators'!HZ82</f>
        <v>2</v>
      </c>
      <c r="AL82" s="11">
        <f>'Core Indicators'!IH82</f>
        <v>2</v>
      </c>
      <c r="AM82" s="11">
        <f>'Core Indicators'!IP82</f>
        <v>2</v>
      </c>
      <c r="AN82" s="11">
        <f t="shared" si="44"/>
        <v>2</v>
      </c>
    </row>
    <row r="83" spans="1:40" x14ac:dyDescent="0.35">
      <c r="A83" s="236" t="str">
        <f>Lists!C:C</f>
        <v>MOZ001</v>
      </c>
      <c r="B83" s="190">
        <f t="shared" si="30"/>
        <v>2</v>
      </c>
      <c r="C83" s="191">
        <f t="shared" si="31"/>
        <v>0</v>
      </c>
      <c r="D83" s="237">
        <f t="shared" si="32"/>
        <v>2</v>
      </c>
      <c r="E83" s="236">
        <f>'Core Indicators'!R83</f>
        <v>2</v>
      </c>
      <c r="F83" s="236">
        <f>'Core Indicators'!Z83</f>
        <v>2</v>
      </c>
      <c r="G83" s="191">
        <f t="shared" si="33"/>
        <v>2</v>
      </c>
      <c r="H83" s="236">
        <f>'Core Indicators'!AH83</f>
        <v>2</v>
      </c>
      <c r="I83" s="236">
        <f>'Core Indicators'!AP83</f>
        <v>2</v>
      </c>
      <c r="J83" s="236">
        <f>'Core Indicators'!BN83</f>
        <v>2</v>
      </c>
      <c r="K83" s="236">
        <f t="shared" si="34"/>
        <v>2</v>
      </c>
      <c r="L83" s="190">
        <f t="shared" si="35"/>
        <v>2</v>
      </c>
      <c r="M83" s="237">
        <f t="shared" si="36"/>
        <v>2.2000000000000002</v>
      </c>
      <c r="N83" s="238">
        <f>'Core Indicators'!DJ83</f>
        <v>2</v>
      </c>
      <c r="O83" s="238">
        <f>'Core Indicators'!DR83</f>
        <v>2</v>
      </c>
      <c r="P83" s="238">
        <f>'Core Indicators'!DZ83</f>
        <v>2</v>
      </c>
      <c r="Q83" s="238">
        <f>'Core Indicators'!EH83</f>
        <v>2</v>
      </c>
      <c r="R83" s="238">
        <f>'Core Indicators'!EP83</f>
        <v>3</v>
      </c>
      <c r="S83" s="191">
        <f t="shared" si="37"/>
        <v>1.6</v>
      </c>
      <c r="T83" s="191">
        <f t="shared" si="38"/>
        <v>1.1666666666666667</v>
      </c>
      <c r="U83" s="236">
        <v>1</v>
      </c>
      <c r="V83" s="236">
        <v>1</v>
      </c>
      <c r="W83" s="236">
        <f>'Core Indicators'!EX83</f>
        <v>2</v>
      </c>
      <c r="X83" s="191">
        <f t="shared" si="39"/>
        <v>1.5</v>
      </c>
      <c r="Y83" s="236">
        <v>1</v>
      </c>
      <c r="Z83" s="191">
        <f t="shared" si="40"/>
        <v>2</v>
      </c>
      <c r="AA83" s="236">
        <f>'Core Indicators'!FF83</f>
        <v>2</v>
      </c>
      <c r="AB83" s="236">
        <f t="shared" si="41"/>
        <v>2</v>
      </c>
      <c r="AC83" s="11">
        <f>'Core Indicators'!GD83</f>
        <v>2</v>
      </c>
      <c r="AD83" s="11">
        <f>'Core Indicators'!GL83</f>
        <v>2</v>
      </c>
      <c r="AE83" s="11">
        <f>'Core Indicators'!GT83</f>
        <v>2</v>
      </c>
      <c r="AF83" s="11">
        <f>'Core Indicators'!HB83</f>
        <v>2</v>
      </c>
      <c r="AG83" s="11">
        <f t="shared" si="42"/>
        <v>2</v>
      </c>
      <c r="AH83" s="11">
        <f>'Core Indicators'!HJ83</f>
        <v>2</v>
      </c>
      <c r="AI83" s="11">
        <f>'Core Indicators'!HR83</f>
        <v>2</v>
      </c>
      <c r="AJ83" s="11">
        <f t="shared" si="43"/>
        <v>2</v>
      </c>
      <c r="AK83" s="11">
        <f>'Core Indicators'!HZ83</f>
        <v>2</v>
      </c>
      <c r="AL83" s="11">
        <f>'Core Indicators'!IH83</f>
        <v>2</v>
      </c>
      <c r="AM83" s="11">
        <f>'Core Indicators'!IP83</f>
        <v>2</v>
      </c>
      <c r="AN83" s="11">
        <f t="shared" si="44"/>
        <v>2</v>
      </c>
    </row>
    <row r="84" spans="1:40" x14ac:dyDescent="0.35">
      <c r="A84" s="236" t="str">
        <f>Lists!C:C</f>
        <v>MOZ004</v>
      </c>
      <c r="B84" s="190">
        <f t="shared" si="30"/>
        <v>2</v>
      </c>
      <c r="C84" s="191">
        <f t="shared" si="31"/>
        <v>0</v>
      </c>
      <c r="D84" s="237">
        <f t="shared" si="32"/>
        <v>2.2000000000000002</v>
      </c>
      <c r="E84" s="236">
        <f>'Core Indicators'!R84</f>
        <v>2</v>
      </c>
      <c r="F84" s="236">
        <f>'Core Indicators'!Z84</f>
        <v>2</v>
      </c>
      <c r="G84" s="191">
        <f t="shared" si="33"/>
        <v>2</v>
      </c>
      <c r="H84" s="236">
        <f>'Core Indicators'!AH84</f>
        <v>2</v>
      </c>
      <c r="I84" s="236">
        <f>'Core Indicators'!AP84</f>
        <v>3</v>
      </c>
      <c r="J84" s="236">
        <f>'Core Indicators'!BN84</f>
        <v>2</v>
      </c>
      <c r="K84" s="236">
        <f t="shared" si="34"/>
        <v>2.5</v>
      </c>
      <c r="L84" s="190">
        <f t="shared" si="35"/>
        <v>2.2999999999999998</v>
      </c>
      <c r="M84" s="237">
        <f t="shared" si="36"/>
        <v>2.2000000000000002</v>
      </c>
      <c r="N84" s="238">
        <f>'Core Indicators'!DJ84</f>
        <v>2</v>
      </c>
      <c r="O84" s="238">
        <f>'Core Indicators'!DR84</f>
        <v>2</v>
      </c>
      <c r="P84" s="238">
        <f>'Core Indicators'!DZ84</f>
        <v>2</v>
      </c>
      <c r="Q84" s="238">
        <f>'Core Indicators'!EH84</f>
        <v>2</v>
      </c>
      <c r="R84" s="238">
        <f>'Core Indicators'!EP84</f>
        <v>3</v>
      </c>
      <c r="S84" s="191">
        <f t="shared" si="37"/>
        <v>1.6</v>
      </c>
      <c r="T84" s="191">
        <f t="shared" si="38"/>
        <v>1.1666666666666667</v>
      </c>
      <c r="U84" s="236">
        <v>1</v>
      </c>
      <c r="V84" s="236">
        <v>1</v>
      </c>
      <c r="W84" s="236">
        <f>'Core Indicators'!EX84</f>
        <v>2</v>
      </c>
      <c r="X84" s="191">
        <f t="shared" si="39"/>
        <v>1.5</v>
      </c>
      <c r="Y84" s="236">
        <v>1</v>
      </c>
      <c r="Z84" s="191">
        <f t="shared" si="40"/>
        <v>2</v>
      </c>
      <c r="AA84" s="236">
        <f>'Core Indicators'!FF84</f>
        <v>2</v>
      </c>
      <c r="AB84" s="236">
        <f t="shared" si="41"/>
        <v>2</v>
      </c>
      <c r="AC84" s="11">
        <f>'Core Indicators'!GD84</f>
        <v>2</v>
      </c>
      <c r="AD84" s="11">
        <f>'Core Indicators'!GL84</f>
        <v>2</v>
      </c>
      <c r="AE84" s="11">
        <f>'Core Indicators'!GT84</f>
        <v>2</v>
      </c>
      <c r="AF84" s="11">
        <f>'Core Indicators'!HB84</f>
        <v>2</v>
      </c>
      <c r="AG84" s="11">
        <f t="shared" si="42"/>
        <v>2</v>
      </c>
      <c r="AH84" s="11">
        <f>'Core Indicators'!HJ84</f>
        <v>2</v>
      </c>
      <c r="AI84" s="11">
        <f>'Core Indicators'!HR84</f>
        <v>2</v>
      </c>
      <c r="AJ84" s="11">
        <f t="shared" si="43"/>
        <v>2</v>
      </c>
      <c r="AK84" s="11">
        <f>'Core Indicators'!HZ84</f>
        <v>2</v>
      </c>
      <c r="AL84" s="11">
        <f>'Core Indicators'!IH84</f>
        <v>2</v>
      </c>
      <c r="AM84" s="11">
        <f>'Core Indicators'!IP84</f>
        <v>2</v>
      </c>
      <c r="AN84" s="11">
        <f t="shared" si="44"/>
        <v>2</v>
      </c>
    </row>
    <row r="85" spans="1:40" x14ac:dyDescent="0.35">
      <c r="A85" s="236" t="str">
        <f>Lists!C:C</f>
        <v>MOZ012</v>
      </c>
      <c r="B85" s="190">
        <f t="shared" si="30"/>
        <v>2.1</v>
      </c>
      <c r="C85" s="191">
        <f t="shared" si="31"/>
        <v>0</v>
      </c>
      <c r="D85" s="237">
        <f t="shared" si="32"/>
        <v>2.2000000000000002</v>
      </c>
      <c r="E85" s="236">
        <f>'Core Indicators'!R85</f>
        <v>2</v>
      </c>
      <c r="F85" s="236">
        <f>'Core Indicators'!Z85</f>
        <v>2</v>
      </c>
      <c r="G85" s="191">
        <f t="shared" si="33"/>
        <v>2</v>
      </c>
      <c r="H85" s="236">
        <f>'Core Indicators'!AH85</f>
        <v>2</v>
      </c>
      <c r="I85" s="236">
        <f>'Core Indicators'!AP85</f>
        <v>2</v>
      </c>
      <c r="J85" s="236">
        <f>'Core Indicators'!BN85</f>
        <v>3</v>
      </c>
      <c r="K85" s="236">
        <f t="shared" si="34"/>
        <v>2.5</v>
      </c>
      <c r="L85" s="190">
        <f t="shared" si="35"/>
        <v>2.2999999999999998</v>
      </c>
      <c r="M85" s="237">
        <f t="shared" si="36"/>
        <v>2.2000000000000002</v>
      </c>
      <c r="N85" s="238">
        <f>'Core Indicators'!DJ85</f>
        <v>2</v>
      </c>
      <c r="O85" s="238">
        <f>'Core Indicators'!DR85</f>
        <v>2</v>
      </c>
      <c r="P85" s="238">
        <f>'Core Indicators'!DZ85</f>
        <v>2</v>
      </c>
      <c r="Q85" s="238">
        <f>'Core Indicators'!EH85</f>
        <v>2</v>
      </c>
      <c r="R85" s="238">
        <f>'Core Indicators'!EP85</f>
        <v>3</v>
      </c>
      <c r="S85" s="191">
        <f t="shared" si="37"/>
        <v>1.7</v>
      </c>
      <c r="T85" s="191">
        <f t="shared" si="38"/>
        <v>1.3333333333333333</v>
      </c>
      <c r="U85" s="236">
        <v>1</v>
      </c>
      <c r="V85" s="236">
        <v>1</v>
      </c>
      <c r="W85" s="236">
        <f>'Core Indicators'!EX85</f>
        <v>3</v>
      </c>
      <c r="X85" s="191">
        <f t="shared" si="39"/>
        <v>2</v>
      </c>
      <c r="Y85" s="236">
        <v>1</v>
      </c>
      <c r="Z85" s="191">
        <f t="shared" si="40"/>
        <v>2</v>
      </c>
      <c r="AA85" s="236">
        <f>'Core Indicators'!FF85</f>
        <v>2</v>
      </c>
      <c r="AB85" s="236">
        <f t="shared" si="41"/>
        <v>2</v>
      </c>
      <c r="AC85" s="11">
        <f>'Core Indicators'!GD85</f>
        <v>2</v>
      </c>
      <c r="AD85" s="11">
        <f>'Core Indicators'!GL85</f>
        <v>2</v>
      </c>
      <c r="AE85" s="11">
        <f>'Core Indicators'!GT85</f>
        <v>2</v>
      </c>
      <c r="AF85" s="11">
        <f>'Core Indicators'!HB85</f>
        <v>2</v>
      </c>
      <c r="AG85" s="11">
        <f t="shared" si="42"/>
        <v>2</v>
      </c>
      <c r="AH85" s="11">
        <f>'Core Indicators'!HJ85</f>
        <v>2</v>
      </c>
      <c r="AI85" s="11">
        <f>'Core Indicators'!HR85</f>
        <v>2</v>
      </c>
      <c r="AJ85" s="11">
        <f t="shared" si="43"/>
        <v>2</v>
      </c>
      <c r="AK85" s="11">
        <f>'Core Indicators'!HZ85</f>
        <v>2</v>
      </c>
      <c r="AL85" s="11">
        <f>'Core Indicators'!IH85</f>
        <v>2</v>
      </c>
      <c r="AM85" s="11">
        <f>'Core Indicators'!IP85</f>
        <v>2</v>
      </c>
      <c r="AN85" s="11">
        <f t="shared" si="44"/>
        <v>2</v>
      </c>
    </row>
    <row r="86" spans="1:40" x14ac:dyDescent="0.35">
      <c r="A86" s="236" t="str">
        <f>Lists!C:C</f>
        <v>MOZ013</v>
      </c>
      <c r="B86" s="190">
        <f t="shared" si="30"/>
        <v>2</v>
      </c>
      <c r="C86" s="191">
        <f t="shared" si="31"/>
        <v>0</v>
      </c>
      <c r="D86" s="237">
        <f t="shared" si="32"/>
        <v>2</v>
      </c>
      <c r="E86" s="236">
        <f>'Core Indicators'!R86</f>
        <v>2</v>
      </c>
      <c r="F86" s="236">
        <f>'Core Indicators'!Z86</f>
        <v>2</v>
      </c>
      <c r="G86" s="191">
        <f t="shared" si="33"/>
        <v>2</v>
      </c>
      <c r="H86" s="236">
        <f>'Core Indicators'!AH86</f>
        <v>2</v>
      </c>
      <c r="I86" s="236">
        <f>'Core Indicators'!AP86</f>
        <v>2</v>
      </c>
      <c r="J86" s="236">
        <f>'Core Indicators'!BN86</f>
        <v>2</v>
      </c>
      <c r="K86" s="236">
        <f t="shared" si="34"/>
        <v>2</v>
      </c>
      <c r="L86" s="190">
        <f t="shared" si="35"/>
        <v>2</v>
      </c>
      <c r="M86" s="237">
        <f t="shared" si="36"/>
        <v>2.25</v>
      </c>
      <c r="N86" s="238">
        <f>'Core Indicators'!DJ86</f>
        <v>2</v>
      </c>
      <c r="O86" s="238">
        <f>'Core Indicators'!DR86</f>
        <v>2</v>
      </c>
      <c r="P86" s="238">
        <f>'Core Indicators'!DZ86</f>
        <v>2</v>
      </c>
      <c r="Q86" s="238">
        <f>'Core Indicators'!EH86</f>
        <v>3</v>
      </c>
      <c r="R86" s="238" t="str">
        <f>'Core Indicators'!EP86</f>
        <v>x</v>
      </c>
      <c r="S86" s="191">
        <f t="shared" si="37"/>
        <v>1.6</v>
      </c>
      <c r="T86" s="191">
        <f t="shared" si="38"/>
        <v>1.1666666666666667</v>
      </c>
      <c r="U86" s="236">
        <v>1</v>
      </c>
      <c r="V86" s="236">
        <v>1</v>
      </c>
      <c r="W86" s="236">
        <f>'Core Indicators'!EX86</f>
        <v>2</v>
      </c>
      <c r="X86" s="191">
        <f t="shared" si="39"/>
        <v>1.5</v>
      </c>
      <c r="Y86" s="236">
        <v>1</v>
      </c>
      <c r="Z86" s="191">
        <f t="shared" si="40"/>
        <v>2</v>
      </c>
      <c r="AA86" s="236">
        <f>'Core Indicators'!FF86</f>
        <v>2</v>
      </c>
      <c r="AB86" s="236">
        <f t="shared" si="41"/>
        <v>2</v>
      </c>
      <c r="AC86" s="11">
        <f>'Core Indicators'!GD86</f>
        <v>2</v>
      </c>
      <c r="AD86" s="11">
        <f>'Core Indicators'!GL86</f>
        <v>2</v>
      </c>
      <c r="AE86" s="11">
        <f>'Core Indicators'!GT86</f>
        <v>2</v>
      </c>
      <c r="AF86" s="11">
        <f>'Core Indicators'!HB86</f>
        <v>2</v>
      </c>
      <c r="AG86" s="11">
        <f t="shared" si="42"/>
        <v>2</v>
      </c>
      <c r="AH86" s="11">
        <f>'Core Indicators'!HJ86</f>
        <v>2</v>
      </c>
      <c r="AI86" s="11">
        <f>'Core Indicators'!HR86</f>
        <v>2</v>
      </c>
      <c r="AJ86" s="11">
        <f t="shared" si="43"/>
        <v>2</v>
      </c>
      <c r="AK86" s="11">
        <f>'Core Indicators'!HZ86</f>
        <v>2</v>
      </c>
      <c r="AL86" s="11">
        <f>'Core Indicators'!IH86</f>
        <v>2</v>
      </c>
      <c r="AM86" s="11">
        <f>'Core Indicators'!IP86</f>
        <v>2</v>
      </c>
      <c r="AN86" s="11">
        <f t="shared" si="44"/>
        <v>2</v>
      </c>
    </row>
    <row r="87" spans="1:40" x14ac:dyDescent="0.35">
      <c r="A87" s="236" t="str">
        <f>Lists!C:C</f>
        <v>MRT002</v>
      </c>
      <c r="B87" s="190">
        <f t="shared" si="30"/>
        <v>1.6</v>
      </c>
      <c r="C87" s="191">
        <f t="shared" si="31"/>
        <v>0</v>
      </c>
      <c r="D87" s="237">
        <f t="shared" si="32"/>
        <v>2</v>
      </c>
      <c r="E87" s="236">
        <f>'Core Indicators'!R87</f>
        <v>2</v>
      </c>
      <c r="F87" s="236">
        <f>'Core Indicators'!Z87</f>
        <v>2</v>
      </c>
      <c r="G87" s="191">
        <f t="shared" si="33"/>
        <v>2</v>
      </c>
      <c r="H87" s="236">
        <f>'Core Indicators'!AH87</f>
        <v>2</v>
      </c>
      <c r="I87" s="236">
        <f>'Core Indicators'!AP87</f>
        <v>2</v>
      </c>
      <c r="J87" s="236">
        <f>'Core Indicators'!BN87</f>
        <v>2</v>
      </c>
      <c r="K87" s="236">
        <f t="shared" si="34"/>
        <v>2</v>
      </c>
      <c r="L87" s="190">
        <f t="shared" si="35"/>
        <v>2</v>
      </c>
      <c r="M87" s="237">
        <f t="shared" si="36"/>
        <v>1.4</v>
      </c>
      <c r="N87" s="238">
        <f>'Core Indicators'!DJ87</f>
        <v>2</v>
      </c>
      <c r="O87" s="238">
        <f>'Core Indicators'!DR87</f>
        <v>2</v>
      </c>
      <c r="P87" s="238">
        <f>'Core Indicators'!DZ87</f>
        <v>1</v>
      </c>
      <c r="Q87" s="238">
        <f>'Core Indicators'!EH87</f>
        <v>1</v>
      </c>
      <c r="R87" s="238">
        <f>'Core Indicators'!EP87</f>
        <v>1</v>
      </c>
      <c r="S87" s="191">
        <f t="shared" si="37"/>
        <v>1.6</v>
      </c>
      <c r="T87" s="191">
        <f t="shared" si="38"/>
        <v>1.1666666666666667</v>
      </c>
      <c r="U87" s="236">
        <v>1</v>
      </c>
      <c r="V87" s="236">
        <v>1</v>
      </c>
      <c r="W87" s="236">
        <f>'Core Indicators'!EX87</f>
        <v>2</v>
      </c>
      <c r="X87" s="191">
        <f t="shared" si="39"/>
        <v>1.5</v>
      </c>
      <c r="Y87" s="236">
        <v>1</v>
      </c>
      <c r="Z87" s="191">
        <f t="shared" si="40"/>
        <v>2</v>
      </c>
      <c r="AA87" s="236">
        <f>'Core Indicators'!FF87</f>
        <v>2</v>
      </c>
      <c r="AB87" s="236">
        <f t="shared" si="41"/>
        <v>2</v>
      </c>
      <c r="AC87" s="11">
        <f>'Core Indicators'!GD87</f>
        <v>2</v>
      </c>
      <c r="AD87" s="11">
        <f>'Core Indicators'!GL87</f>
        <v>2</v>
      </c>
      <c r="AE87" s="11">
        <f>'Core Indicators'!GT87</f>
        <v>2</v>
      </c>
      <c r="AF87" s="11">
        <f>'Core Indicators'!HB87</f>
        <v>2</v>
      </c>
      <c r="AG87" s="11">
        <f t="shared" si="42"/>
        <v>2</v>
      </c>
      <c r="AH87" s="11">
        <f>'Core Indicators'!HJ87</f>
        <v>2</v>
      </c>
      <c r="AI87" s="11">
        <f>'Core Indicators'!HR87</f>
        <v>2</v>
      </c>
      <c r="AJ87" s="11">
        <f t="shared" si="43"/>
        <v>2</v>
      </c>
      <c r="AK87" s="11">
        <f>'Core Indicators'!HZ87</f>
        <v>2</v>
      </c>
      <c r="AL87" s="11">
        <f>'Core Indicators'!IH87</f>
        <v>2</v>
      </c>
      <c r="AM87" s="11">
        <f>'Core Indicators'!IP87</f>
        <v>2</v>
      </c>
      <c r="AN87" s="11">
        <f t="shared" si="44"/>
        <v>2</v>
      </c>
    </row>
    <row r="88" spans="1:40" x14ac:dyDescent="0.35">
      <c r="A88" s="236" t="str">
        <f>Lists!C:C</f>
        <v>MRT003</v>
      </c>
      <c r="B88" s="190">
        <f t="shared" si="30"/>
        <v>1.3</v>
      </c>
      <c r="C88" s="191">
        <f t="shared" si="31"/>
        <v>1</v>
      </c>
      <c r="D88" s="237">
        <f t="shared" si="32"/>
        <v>1.3</v>
      </c>
      <c r="E88" s="236">
        <f>'Core Indicators'!R88</f>
        <v>1</v>
      </c>
      <c r="F88" s="236">
        <f>'Core Indicators'!Z88</f>
        <v>1</v>
      </c>
      <c r="G88" s="191">
        <f t="shared" si="33"/>
        <v>1</v>
      </c>
      <c r="H88" s="236">
        <f>'Core Indicators'!AH88</f>
        <v>1</v>
      </c>
      <c r="I88" s="236" t="str">
        <f>'Core Indicators'!AP88</f>
        <v>x</v>
      </c>
      <c r="J88" s="236">
        <f>'Core Indicators'!BN88</f>
        <v>2</v>
      </c>
      <c r="K88" s="236">
        <f t="shared" si="34"/>
        <v>2</v>
      </c>
      <c r="L88" s="190">
        <f t="shared" si="35"/>
        <v>1.5</v>
      </c>
      <c r="M88" s="237">
        <f t="shared" si="36"/>
        <v>1</v>
      </c>
      <c r="N88" s="238">
        <f>'Core Indicators'!DJ88</f>
        <v>1</v>
      </c>
      <c r="O88" s="238">
        <f>'Core Indicators'!DR88</f>
        <v>1</v>
      </c>
      <c r="P88" s="238">
        <f>'Core Indicators'!DZ88</f>
        <v>1</v>
      </c>
      <c r="Q88" s="238">
        <f>'Core Indicators'!EH88</f>
        <v>1</v>
      </c>
      <c r="R88" s="238">
        <f>'Core Indicators'!EP88</f>
        <v>1</v>
      </c>
      <c r="S88" s="191">
        <f t="shared" si="37"/>
        <v>1.6</v>
      </c>
      <c r="T88" s="191">
        <f t="shared" si="38"/>
        <v>1.1666666666666667</v>
      </c>
      <c r="U88" s="236">
        <v>1</v>
      </c>
      <c r="V88" s="236">
        <v>1</v>
      </c>
      <c r="W88" s="236">
        <f>'Core Indicators'!EX88</f>
        <v>2</v>
      </c>
      <c r="X88" s="191">
        <f t="shared" si="39"/>
        <v>1.5</v>
      </c>
      <c r="Y88" s="236">
        <v>1</v>
      </c>
      <c r="Z88" s="191">
        <f t="shared" si="40"/>
        <v>2</v>
      </c>
      <c r="AA88" s="236">
        <f>'Core Indicators'!FF88</f>
        <v>2</v>
      </c>
      <c r="AB88" s="236">
        <f t="shared" si="41"/>
        <v>2</v>
      </c>
      <c r="AC88" s="11">
        <f>'Core Indicators'!GD88</f>
        <v>2</v>
      </c>
      <c r="AD88" s="11">
        <f>'Core Indicators'!GL88</f>
        <v>2</v>
      </c>
      <c r="AE88" s="11">
        <f>'Core Indicators'!GT88</f>
        <v>2</v>
      </c>
      <c r="AF88" s="11">
        <f>'Core Indicators'!HB88</f>
        <v>2</v>
      </c>
      <c r="AG88" s="11">
        <f t="shared" si="42"/>
        <v>2</v>
      </c>
      <c r="AH88" s="11">
        <f>'Core Indicators'!HJ88</f>
        <v>2</v>
      </c>
      <c r="AI88" s="11">
        <f>'Core Indicators'!HR88</f>
        <v>2</v>
      </c>
      <c r="AJ88" s="11">
        <f t="shared" si="43"/>
        <v>2</v>
      </c>
      <c r="AK88" s="11">
        <f>'Core Indicators'!HZ88</f>
        <v>2</v>
      </c>
      <c r="AL88" s="11">
        <f>'Core Indicators'!IH88</f>
        <v>2</v>
      </c>
      <c r="AM88" s="11">
        <f>'Core Indicators'!IP88</f>
        <v>2</v>
      </c>
      <c r="AN88" s="11">
        <f t="shared" si="44"/>
        <v>2</v>
      </c>
    </row>
    <row r="89" spans="1:40" x14ac:dyDescent="0.35">
      <c r="A89" s="236" t="str">
        <f>Lists!C:C</f>
        <v>MWI002</v>
      </c>
      <c r="B89" s="190">
        <f t="shared" si="30"/>
        <v>1.7</v>
      </c>
      <c r="C89" s="191">
        <f t="shared" si="31"/>
        <v>0</v>
      </c>
      <c r="D89" s="237">
        <f t="shared" si="32"/>
        <v>2</v>
      </c>
      <c r="E89" s="236">
        <f>'Core Indicators'!R89</f>
        <v>2</v>
      </c>
      <c r="F89" s="236">
        <f>'Core Indicators'!Z89</f>
        <v>2</v>
      </c>
      <c r="G89" s="191">
        <f t="shared" si="33"/>
        <v>2</v>
      </c>
      <c r="H89" s="236">
        <f>'Core Indicators'!AH89</f>
        <v>2</v>
      </c>
      <c r="I89" s="236">
        <f>'Core Indicators'!AP89</f>
        <v>2</v>
      </c>
      <c r="J89" s="236">
        <f>'Core Indicators'!BN89</f>
        <v>2</v>
      </c>
      <c r="K89" s="236">
        <f t="shared" si="34"/>
        <v>2</v>
      </c>
      <c r="L89" s="190">
        <f t="shared" si="35"/>
        <v>2</v>
      </c>
      <c r="M89" s="237">
        <f t="shared" si="36"/>
        <v>1.6</v>
      </c>
      <c r="N89" s="238">
        <f>'Core Indicators'!DJ89</f>
        <v>2</v>
      </c>
      <c r="O89" s="238">
        <f>'Core Indicators'!DR89</f>
        <v>2</v>
      </c>
      <c r="P89" s="238">
        <f>'Core Indicators'!DZ89</f>
        <v>2</v>
      </c>
      <c r="Q89" s="238">
        <f>'Core Indicators'!EH89</f>
        <v>1</v>
      </c>
      <c r="R89" s="238">
        <f>'Core Indicators'!EP89</f>
        <v>1</v>
      </c>
      <c r="S89" s="191">
        <f t="shared" si="37"/>
        <v>1.6</v>
      </c>
      <c r="T89" s="191">
        <f t="shared" si="38"/>
        <v>1.1666666666666667</v>
      </c>
      <c r="U89" s="236">
        <v>1</v>
      </c>
      <c r="V89" s="236">
        <v>1</v>
      </c>
      <c r="W89" s="236">
        <f>'Core Indicators'!EX89</f>
        <v>2</v>
      </c>
      <c r="X89" s="191">
        <f t="shared" si="39"/>
        <v>1.5</v>
      </c>
      <c r="Y89" s="236">
        <v>1</v>
      </c>
      <c r="Z89" s="191">
        <f t="shared" si="40"/>
        <v>2</v>
      </c>
      <c r="AA89" s="236">
        <f>'Core Indicators'!FF89</f>
        <v>2</v>
      </c>
      <c r="AB89" s="236">
        <f t="shared" si="41"/>
        <v>2</v>
      </c>
      <c r="AC89" s="11">
        <f>'Core Indicators'!GD89</f>
        <v>2</v>
      </c>
      <c r="AD89" s="11">
        <f>'Core Indicators'!GL89</f>
        <v>2</v>
      </c>
      <c r="AE89" s="11">
        <f>'Core Indicators'!GT89</f>
        <v>2</v>
      </c>
      <c r="AF89" s="11">
        <f>'Core Indicators'!HB89</f>
        <v>2</v>
      </c>
      <c r="AG89" s="11">
        <f t="shared" si="42"/>
        <v>2</v>
      </c>
      <c r="AH89" s="11">
        <f>'Core Indicators'!HJ89</f>
        <v>2</v>
      </c>
      <c r="AI89" s="11">
        <f>'Core Indicators'!HR89</f>
        <v>2</v>
      </c>
      <c r="AJ89" s="11">
        <f t="shared" si="43"/>
        <v>2</v>
      </c>
      <c r="AK89" s="11">
        <f>'Core Indicators'!HZ89</f>
        <v>2</v>
      </c>
      <c r="AL89" s="11">
        <f>'Core Indicators'!IH89</f>
        <v>2</v>
      </c>
      <c r="AM89" s="11">
        <f>'Core Indicators'!IP89</f>
        <v>2</v>
      </c>
      <c r="AN89" s="11">
        <f t="shared" si="44"/>
        <v>2</v>
      </c>
    </row>
    <row r="90" spans="1:40" x14ac:dyDescent="0.35">
      <c r="A90" s="236" t="str">
        <f>Lists!C:C</f>
        <v>MYS001</v>
      </c>
      <c r="B90" s="190">
        <f t="shared" si="30"/>
        <v>1.8</v>
      </c>
      <c r="C90" s="191">
        <f t="shared" si="31"/>
        <v>0</v>
      </c>
      <c r="D90" s="237">
        <f t="shared" si="32"/>
        <v>2</v>
      </c>
      <c r="E90" s="236">
        <f>'Core Indicators'!R90</f>
        <v>3</v>
      </c>
      <c r="F90" s="236">
        <f>'Core Indicators'!Z90</f>
        <v>2</v>
      </c>
      <c r="G90" s="191">
        <f t="shared" si="33"/>
        <v>2.5</v>
      </c>
      <c r="H90" s="236">
        <f>'Core Indicators'!AH90</f>
        <v>2</v>
      </c>
      <c r="I90" s="236">
        <f>'Core Indicators'!AP90</f>
        <v>2</v>
      </c>
      <c r="J90" s="236">
        <f>'Core Indicators'!BN90</f>
        <v>1</v>
      </c>
      <c r="K90" s="236">
        <f t="shared" si="34"/>
        <v>1.5</v>
      </c>
      <c r="L90" s="190">
        <f t="shared" si="35"/>
        <v>1.8</v>
      </c>
      <c r="M90" s="237">
        <f t="shared" si="36"/>
        <v>2</v>
      </c>
      <c r="N90" s="238">
        <f>'Core Indicators'!DJ90</f>
        <v>2</v>
      </c>
      <c r="O90" s="238">
        <f>'Core Indicators'!DR90</f>
        <v>2</v>
      </c>
      <c r="P90" s="238">
        <f>'Core Indicators'!DZ90</f>
        <v>2</v>
      </c>
      <c r="Q90" s="238" t="str">
        <f>'Core Indicators'!EH90</f>
        <v>x</v>
      </c>
      <c r="R90" s="238" t="str">
        <f>'Core Indicators'!EP90</f>
        <v>x</v>
      </c>
      <c r="S90" s="191">
        <f t="shared" si="37"/>
        <v>1.3</v>
      </c>
      <c r="T90" s="191">
        <f t="shared" si="38"/>
        <v>1</v>
      </c>
      <c r="U90" s="236">
        <v>1</v>
      </c>
      <c r="V90" s="236">
        <v>1</v>
      </c>
      <c r="W90" s="236">
        <f>'Core Indicators'!EX90</f>
        <v>1</v>
      </c>
      <c r="X90" s="191">
        <f t="shared" si="39"/>
        <v>1</v>
      </c>
      <c r="Y90" s="236">
        <v>1</v>
      </c>
      <c r="Z90" s="191">
        <f t="shared" si="40"/>
        <v>1.5</v>
      </c>
      <c r="AA90" s="236">
        <f>'Core Indicators'!FF90</f>
        <v>1</v>
      </c>
      <c r="AB90" s="236">
        <f t="shared" si="41"/>
        <v>2</v>
      </c>
      <c r="AC90" s="11">
        <f>'Core Indicators'!GD90</f>
        <v>2</v>
      </c>
      <c r="AD90" s="11">
        <f>'Core Indicators'!GL90</f>
        <v>2</v>
      </c>
      <c r="AE90" s="11">
        <f>'Core Indicators'!GT90</f>
        <v>2</v>
      </c>
      <c r="AF90" s="11">
        <f>'Core Indicators'!HB90</f>
        <v>2</v>
      </c>
      <c r="AG90" s="11">
        <f t="shared" si="42"/>
        <v>2</v>
      </c>
      <c r="AH90" s="11">
        <f>'Core Indicators'!HJ90</f>
        <v>2</v>
      </c>
      <c r="AI90" s="11">
        <f>'Core Indicators'!HR90</f>
        <v>2</v>
      </c>
      <c r="AJ90" s="11">
        <f t="shared" si="43"/>
        <v>2</v>
      </c>
      <c r="AK90" s="11">
        <f>'Core Indicators'!HZ90</f>
        <v>2</v>
      </c>
      <c r="AL90" s="11">
        <f>'Core Indicators'!IH90</f>
        <v>2</v>
      </c>
      <c r="AM90" s="11">
        <f>'Core Indicators'!IP90</f>
        <v>2</v>
      </c>
      <c r="AN90" s="11">
        <f t="shared" si="44"/>
        <v>2</v>
      </c>
    </row>
    <row r="91" spans="1:40" x14ac:dyDescent="0.35">
      <c r="A91" s="236" t="str">
        <f>Lists!C:C</f>
        <v>NAM002</v>
      </c>
      <c r="B91" s="190">
        <f t="shared" si="30"/>
        <v>1.6</v>
      </c>
      <c r="C91" s="191">
        <f t="shared" si="31"/>
        <v>1</v>
      </c>
      <c r="D91" s="237">
        <f t="shared" si="32"/>
        <v>2</v>
      </c>
      <c r="E91" s="236">
        <f>'Core Indicators'!R91</f>
        <v>2</v>
      </c>
      <c r="F91" s="236">
        <f>'Core Indicators'!Z91</f>
        <v>2</v>
      </c>
      <c r="G91" s="191">
        <f t="shared" si="33"/>
        <v>2</v>
      </c>
      <c r="H91" s="236">
        <f>'Core Indicators'!AH91</f>
        <v>2</v>
      </c>
      <c r="I91" s="236" t="str">
        <f>'Core Indicators'!AP91</f>
        <v>x</v>
      </c>
      <c r="J91" s="236">
        <f>'Core Indicators'!BN91</f>
        <v>2</v>
      </c>
      <c r="K91" s="236">
        <f t="shared" si="34"/>
        <v>2</v>
      </c>
      <c r="L91" s="190">
        <f t="shared" si="35"/>
        <v>2</v>
      </c>
      <c r="M91" s="237">
        <f t="shared" si="36"/>
        <v>1.6</v>
      </c>
      <c r="N91" s="238">
        <f>'Core Indicators'!DJ91</f>
        <v>2</v>
      </c>
      <c r="O91" s="238">
        <f>'Core Indicators'!DR91</f>
        <v>2</v>
      </c>
      <c r="P91" s="238">
        <f>'Core Indicators'!DZ91</f>
        <v>2</v>
      </c>
      <c r="Q91" s="238">
        <f>'Core Indicators'!EH91</f>
        <v>1</v>
      </c>
      <c r="R91" s="238">
        <f>'Core Indicators'!EP91</f>
        <v>1</v>
      </c>
      <c r="S91" s="191">
        <f t="shared" si="37"/>
        <v>1.3</v>
      </c>
      <c r="T91" s="191">
        <f t="shared" si="38"/>
        <v>1.1666666666666667</v>
      </c>
      <c r="U91" s="236">
        <v>1</v>
      </c>
      <c r="V91" s="236">
        <v>1</v>
      </c>
      <c r="W91" s="236">
        <f>'Core Indicators'!EX91</f>
        <v>2</v>
      </c>
      <c r="X91" s="191">
        <f t="shared" si="39"/>
        <v>1.5</v>
      </c>
      <c r="Y91" s="236">
        <v>1</v>
      </c>
      <c r="Z91" s="191">
        <f t="shared" si="40"/>
        <v>1.5</v>
      </c>
      <c r="AA91" s="236">
        <f>'Core Indicators'!FF91</f>
        <v>1</v>
      </c>
      <c r="AB91" s="236">
        <f t="shared" si="41"/>
        <v>2</v>
      </c>
      <c r="AC91" s="11">
        <f>'Core Indicators'!GD91</f>
        <v>2</v>
      </c>
      <c r="AD91" s="11">
        <f>'Core Indicators'!GL91</f>
        <v>2</v>
      </c>
      <c r="AE91" s="11">
        <f>'Core Indicators'!GT91</f>
        <v>2</v>
      </c>
      <c r="AF91" s="11">
        <f>'Core Indicators'!HB91</f>
        <v>2</v>
      </c>
      <c r="AG91" s="11">
        <f t="shared" si="42"/>
        <v>2</v>
      </c>
      <c r="AH91" s="11">
        <f>'Core Indicators'!HJ91</f>
        <v>2</v>
      </c>
      <c r="AI91" s="11">
        <f>'Core Indicators'!HR91</f>
        <v>2</v>
      </c>
      <c r="AJ91" s="11">
        <f t="shared" si="43"/>
        <v>2</v>
      </c>
      <c r="AK91" s="11">
        <f>'Core Indicators'!HZ91</f>
        <v>2</v>
      </c>
      <c r="AL91" s="11">
        <f>'Core Indicators'!IH91</f>
        <v>2</v>
      </c>
      <c r="AM91" s="11">
        <f>'Core Indicators'!IP91</f>
        <v>2</v>
      </c>
      <c r="AN91" s="11">
        <f t="shared" si="44"/>
        <v>2</v>
      </c>
    </row>
    <row r="92" spans="1:40" x14ac:dyDescent="0.35">
      <c r="A92" s="236" t="str">
        <f>Lists!C:C</f>
        <v>NER002</v>
      </c>
      <c r="B92" s="190">
        <f t="shared" si="30"/>
        <v>2.1</v>
      </c>
      <c r="C92" s="191">
        <f t="shared" si="31"/>
        <v>0</v>
      </c>
      <c r="D92" s="237">
        <f t="shared" si="32"/>
        <v>1.3</v>
      </c>
      <c r="E92" s="236">
        <f>'Core Indicators'!R92</f>
        <v>1</v>
      </c>
      <c r="F92" s="236">
        <f>'Core Indicators'!Z92</f>
        <v>1</v>
      </c>
      <c r="G92" s="191">
        <f t="shared" si="33"/>
        <v>1</v>
      </c>
      <c r="H92" s="236">
        <f>'Core Indicators'!AH92</f>
        <v>2</v>
      </c>
      <c r="I92" s="236">
        <f>'Core Indicators'!AP92</f>
        <v>1</v>
      </c>
      <c r="J92" s="236">
        <f>'Core Indicators'!BN92</f>
        <v>1</v>
      </c>
      <c r="K92" s="236">
        <f t="shared" si="34"/>
        <v>1</v>
      </c>
      <c r="L92" s="190">
        <f t="shared" si="35"/>
        <v>1.5</v>
      </c>
      <c r="M92" s="237">
        <f t="shared" si="36"/>
        <v>3</v>
      </c>
      <c r="N92" s="238">
        <f>'Core Indicators'!DJ92</f>
        <v>3</v>
      </c>
      <c r="O92" s="238">
        <f>'Core Indicators'!DR92</f>
        <v>3</v>
      </c>
      <c r="P92" s="238">
        <f>'Core Indicators'!DZ92</f>
        <v>3</v>
      </c>
      <c r="Q92" s="238">
        <f>'Core Indicators'!EH92</f>
        <v>3</v>
      </c>
      <c r="R92" s="238">
        <f>'Core Indicators'!EP92</f>
        <v>3</v>
      </c>
      <c r="S92" s="191">
        <f t="shared" si="37"/>
        <v>1.3</v>
      </c>
      <c r="T92" s="191">
        <f t="shared" si="38"/>
        <v>1</v>
      </c>
      <c r="U92" s="236">
        <v>1</v>
      </c>
      <c r="V92" s="236">
        <v>1</v>
      </c>
      <c r="W92" s="236">
        <f>'Core Indicators'!EX92</f>
        <v>1</v>
      </c>
      <c r="X92" s="191">
        <f t="shared" si="39"/>
        <v>1</v>
      </c>
      <c r="Y92" s="236">
        <v>1</v>
      </c>
      <c r="Z92" s="191">
        <f t="shared" si="40"/>
        <v>1.5</v>
      </c>
      <c r="AA92" s="236">
        <f>'Core Indicators'!FF92</f>
        <v>1</v>
      </c>
      <c r="AB92" s="236">
        <f t="shared" si="41"/>
        <v>2</v>
      </c>
      <c r="AC92" s="11">
        <f>'Core Indicators'!GD92</f>
        <v>2</v>
      </c>
      <c r="AD92" s="11">
        <f>'Core Indicators'!GL92</f>
        <v>2</v>
      </c>
      <c r="AE92" s="11">
        <f>'Core Indicators'!GT92</f>
        <v>2</v>
      </c>
      <c r="AF92" s="11">
        <f>'Core Indicators'!HB92</f>
        <v>2</v>
      </c>
      <c r="AG92" s="11">
        <f t="shared" si="42"/>
        <v>2</v>
      </c>
      <c r="AH92" s="11">
        <f>'Core Indicators'!HJ92</f>
        <v>2</v>
      </c>
      <c r="AI92" s="11">
        <f>'Core Indicators'!HR92</f>
        <v>2</v>
      </c>
      <c r="AJ92" s="11">
        <f t="shared" si="43"/>
        <v>2</v>
      </c>
      <c r="AK92" s="11">
        <f>'Core Indicators'!HZ92</f>
        <v>2</v>
      </c>
      <c r="AL92" s="11">
        <f>'Core Indicators'!IH92</f>
        <v>2</v>
      </c>
      <c r="AM92" s="11">
        <f>'Core Indicators'!IP92</f>
        <v>2</v>
      </c>
      <c r="AN92" s="11">
        <f t="shared" si="44"/>
        <v>2</v>
      </c>
    </row>
    <row r="93" spans="1:40" x14ac:dyDescent="0.35">
      <c r="A93" s="236" t="str">
        <f>Lists!C:C</f>
        <v>NER003</v>
      </c>
      <c r="B93" s="190">
        <f t="shared" si="30"/>
        <v>2.1</v>
      </c>
      <c r="C93" s="191">
        <f t="shared" si="31"/>
        <v>0</v>
      </c>
      <c r="D93" s="237">
        <f t="shared" si="32"/>
        <v>1.3</v>
      </c>
      <c r="E93" s="236">
        <f>'Core Indicators'!R93</f>
        <v>1</v>
      </c>
      <c r="F93" s="236">
        <f>'Core Indicators'!Z93</f>
        <v>1</v>
      </c>
      <c r="G93" s="191">
        <f t="shared" si="33"/>
        <v>1</v>
      </c>
      <c r="H93" s="236">
        <f>'Core Indicators'!AH93</f>
        <v>2</v>
      </c>
      <c r="I93" s="236">
        <f>'Core Indicators'!AP93</f>
        <v>1</v>
      </c>
      <c r="J93" s="236">
        <f>'Core Indicators'!BN93</f>
        <v>1</v>
      </c>
      <c r="K93" s="236">
        <f t="shared" si="34"/>
        <v>1</v>
      </c>
      <c r="L93" s="190">
        <f t="shared" si="35"/>
        <v>1.5</v>
      </c>
      <c r="M93" s="237">
        <f t="shared" si="36"/>
        <v>3</v>
      </c>
      <c r="N93" s="238">
        <f>'Core Indicators'!DJ93</f>
        <v>3</v>
      </c>
      <c r="O93" s="238">
        <f>'Core Indicators'!DR93</f>
        <v>3</v>
      </c>
      <c r="P93" s="238">
        <f>'Core Indicators'!DZ93</f>
        <v>3</v>
      </c>
      <c r="Q93" s="238">
        <f>'Core Indicators'!EH93</f>
        <v>3</v>
      </c>
      <c r="R93" s="238">
        <f>'Core Indicators'!EP93</f>
        <v>3</v>
      </c>
      <c r="S93" s="191">
        <f t="shared" si="37"/>
        <v>1.3</v>
      </c>
      <c r="T93" s="191">
        <f t="shared" si="38"/>
        <v>1</v>
      </c>
      <c r="U93" s="236">
        <v>1</v>
      </c>
      <c r="V93" s="236">
        <v>1</v>
      </c>
      <c r="W93" s="236">
        <f>'Core Indicators'!EX93</f>
        <v>1</v>
      </c>
      <c r="X93" s="191">
        <f t="shared" si="39"/>
        <v>1</v>
      </c>
      <c r="Y93" s="236">
        <v>1</v>
      </c>
      <c r="Z93" s="191">
        <f t="shared" si="40"/>
        <v>1.5</v>
      </c>
      <c r="AA93" s="236">
        <f>'Core Indicators'!FF93</f>
        <v>1</v>
      </c>
      <c r="AB93" s="236">
        <f t="shared" si="41"/>
        <v>2</v>
      </c>
      <c r="AC93" s="11">
        <f>'Core Indicators'!GD93</f>
        <v>2</v>
      </c>
      <c r="AD93" s="11">
        <f>'Core Indicators'!GL93</f>
        <v>2</v>
      </c>
      <c r="AE93" s="11">
        <f>'Core Indicators'!GT93</f>
        <v>2</v>
      </c>
      <c r="AF93" s="11">
        <f>'Core Indicators'!HB93</f>
        <v>2</v>
      </c>
      <c r="AG93" s="11">
        <f t="shared" si="42"/>
        <v>2</v>
      </c>
      <c r="AH93" s="11">
        <f>'Core Indicators'!HJ93</f>
        <v>2</v>
      </c>
      <c r="AI93" s="11">
        <f>'Core Indicators'!HR93</f>
        <v>2</v>
      </c>
      <c r="AJ93" s="11">
        <f t="shared" si="43"/>
        <v>2</v>
      </c>
      <c r="AK93" s="11">
        <f>'Core Indicators'!HZ93</f>
        <v>2</v>
      </c>
      <c r="AL93" s="11">
        <f>'Core Indicators'!IH93</f>
        <v>2</v>
      </c>
      <c r="AM93" s="11">
        <f>'Core Indicators'!IP93</f>
        <v>2</v>
      </c>
      <c r="AN93" s="11">
        <f t="shared" si="44"/>
        <v>2</v>
      </c>
    </row>
    <row r="94" spans="1:40" x14ac:dyDescent="0.35">
      <c r="A94" s="236" t="str">
        <f>Lists!C:C</f>
        <v>NER004</v>
      </c>
      <c r="B94" s="190">
        <f t="shared" si="30"/>
        <v>2.1</v>
      </c>
      <c r="C94" s="191">
        <f t="shared" si="31"/>
        <v>0</v>
      </c>
      <c r="D94" s="237">
        <f t="shared" si="32"/>
        <v>1.3</v>
      </c>
      <c r="E94" s="236">
        <f>'Core Indicators'!R94</f>
        <v>1</v>
      </c>
      <c r="F94" s="236">
        <f>'Core Indicators'!Z94</f>
        <v>1</v>
      </c>
      <c r="G94" s="191">
        <f t="shared" si="33"/>
        <v>1</v>
      </c>
      <c r="H94" s="236">
        <f>'Core Indicators'!AH94</f>
        <v>2</v>
      </c>
      <c r="I94" s="236">
        <f>'Core Indicators'!AP94</f>
        <v>1</v>
      </c>
      <c r="J94" s="236">
        <f>'Core Indicators'!BN94</f>
        <v>1</v>
      </c>
      <c r="K94" s="236">
        <f t="shared" si="34"/>
        <v>1</v>
      </c>
      <c r="L94" s="190">
        <f t="shared" si="35"/>
        <v>1.5</v>
      </c>
      <c r="M94" s="237">
        <f t="shared" si="36"/>
        <v>3</v>
      </c>
      <c r="N94" s="238">
        <f>'Core Indicators'!DJ94</f>
        <v>3</v>
      </c>
      <c r="O94" s="238">
        <f>'Core Indicators'!DR94</f>
        <v>3</v>
      </c>
      <c r="P94" s="238">
        <f>'Core Indicators'!DZ94</f>
        <v>3</v>
      </c>
      <c r="Q94" s="238">
        <f>'Core Indicators'!EH94</f>
        <v>3</v>
      </c>
      <c r="R94" s="238">
        <f>'Core Indicators'!EP94</f>
        <v>3</v>
      </c>
      <c r="S94" s="191">
        <f t="shared" si="37"/>
        <v>1.3</v>
      </c>
      <c r="T94" s="191">
        <f t="shared" si="38"/>
        <v>1</v>
      </c>
      <c r="U94" s="236">
        <v>1</v>
      </c>
      <c r="V94" s="236">
        <v>1</v>
      </c>
      <c r="W94" s="236">
        <f>'Core Indicators'!EX94</f>
        <v>1</v>
      </c>
      <c r="X94" s="191">
        <f t="shared" si="39"/>
        <v>1</v>
      </c>
      <c r="Y94" s="236">
        <v>1</v>
      </c>
      <c r="Z94" s="191">
        <f t="shared" si="40"/>
        <v>1.5</v>
      </c>
      <c r="AA94" s="236">
        <f>'Core Indicators'!FF94</f>
        <v>1</v>
      </c>
      <c r="AB94" s="236">
        <f t="shared" si="41"/>
        <v>2</v>
      </c>
      <c r="AC94" s="11">
        <f>'Core Indicators'!GD94</f>
        <v>2</v>
      </c>
      <c r="AD94" s="11">
        <f>'Core Indicators'!GL94</f>
        <v>2</v>
      </c>
      <c r="AE94" s="11">
        <f>'Core Indicators'!GT94</f>
        <v>2</v>
      </c>
      <c r="AF94" s="11">
        <f>'Core Indicators'!HB94</f>
        <v>2</v>
      </c>
      <c r="AG94" s="11">
        <f t="shared" si="42"/>
        <v>2</v>
      </c>
      <c r="AH94" s="11">
        <f>'Core Indicators'!HJ94</f>
        <v>2</v>
      </c>
      <c r="AI94" s="11">
        <f>'Core Indicators'!HR94</f>
        <v>2</v>
      </c>
      <c r="AJ94" s="11">
        <f t="shared" si="43"/>
        <v>2</v>
      </c>
      <c r="AK94" s="11">
        <f>'Core Indicators'!HZ94</f>
        <v>2</v>
      </c>
      <c r="AL94" s="11">
        <f>'Core Indicators'!IH94</f>
        <v>2</v>
      </c>
      <c r="AM94" s="11">
        <f>'Core Indicators'!IP94</f>
        <v>2</v>
      </c>
      <c r="AN94" s="11">
        <f t="shared" si="44"/>
        <v>2</v>
      </c>
    </row>
    <row r="95" spans="1:40" x14ac:dyDescent="0.35">
      <c r="A95" s="236" t="str">
        <f>Lists!C:C</f>
        <v>NER006</v>
      </c>
      <c r="B95" s="190">
        <f t="shared" si="30"/>
        <v>1.9</v>
      </c>
      <c r="C95" s="191">
        <f t="shared" si="31"/>
        <v>0</v>
      </c>
      <c r="D95" s="237">
        <f t="shared" si="32"/>
        <v>1.5</v>
      </c>
      <c r="E95" s="236">
        <f>'Core Indicators'!R95</f>
        <v>1</v>
      </c>
      <c r="F95" s="236">
        <f>'Core Indicators'!Z95</f>
        <v>2</v>
      </c>
      <c r="G95" s="191">
        <f t="shared" si="33"/>
        <v>1.5</v>
      </c>
      <c r="H95" s="236">
        <f>'Core Indicators'!AH95</f>
        <v>2</v>
      </c>
      <c r="I95" s="236">
        <f>'Core Indicators'!AP95</f>
        <v>1</v>
      </c>
      <c r="J95" s="236">
        <f>'Core Indicators'!BN95</f>
        <v>1</v>
      </c>
      <c r="K95" s="236">
        <f t="shared" si="34"/>
        <v>1</v>
      </c>
      <c r="L95" s="190">
        <f t="shared" si="35"/>
        <v>1.5</v>
      </c>
      <c r="M95" s="237">
        <f t="shared" si="36"/>
        <v>2.4</v>
      </c>
      <c r="N95" s="238">
        <f>'Core Indicators'!DJ95</f>
        <v>2</v>
      </c>
      <c r="O95" s="238">
        <f>'Core Indicators'!DR95</f>
        <v>2</v>
      </c>
      <c r="P95" s="238">
        <f>'Core Indicators'!DZ95</f>
        <v>2</v>
      </c>
      <c r="Q95" s="238">
        <f>'Core Indicators'!EH95</f>
        <v>3</v>
      </c>
      <c r="R95" s="238">
        <f>'Core Indicators'!EP95</f>
        <v>3</v>
      </c>
      <c r="S95" s="191">
        <f t="shared" si="37"/>
        <v>1.3</v>
      </c>
      <c r="T95" s="191">
        <f t="shared" si="38"/>
        <v>1</v>
      </c>
      <c r="U95" s="236">
        <v>1</v>
      </c>
      <c r="V95" s="236">
        <v>1</v>
      </c>
      <c r="W95" s="236">
        <f>'Core Indicators'!EX95</f>
        <v>1</v>
      </c>
      <c r="X95" s="191">
        <f t="shared" si="39"/>
        <v>1</v>
      </c>
      <c r="Y95" s="236">
        <v>1</v>
      </c>
      <c r="Z95" s="191">
        <f t="shared" si="40"/>
        <v>1.5</v>
      </c>
      <c r="AA95" s="236">
        <f>'Core Indicators'!FF95</f>
        <v>1</v>
      </c>
      <c r="AB95" s="236">
        <f t="shared" si="41"/>
        <v>2</v>
      </c>
      <c r="AC95" s="11">
        <f>'Core Indicators'!GD95</f>
        <v>2</v>
      </c>
      <c r="AD95" s="11">
        <f>'Core Indicators'!GL95</f>
        <v>2</v>
      </c>
      <c r="AE95" s="11">
        <f>'Core Indicators'!GT95</f>
        <v>2</v>
      </c>
      <c r="AF95" s="11">
        <f>'Core Indicators'!HB95</f>
        <v>2</v>
      </c>
      <c r="AG95" s="11">
        <f t="shared" si="42"/>
        <v>2</v>
      </c>
      <c r="AH95" s="11">
        <f>'Core Indicators'!HJ95</f>
        <v>2</v>
      </c>
      <c r="AI95" s="11">
        <f>'Core Indicators'!HR95</f>
        <v>2</v>
      </c>
      <c r="AJ95" s="11">
        <f t="shared" si="43"/>
        <v>2</v>
      </c>
      <c r="AK95" s="11">
        <f>'Core Indicators'!HZ95</f>
        <v>2</v>
      </c>
      <c r="AL95" s="11">
        <f>'Core Indicators'!IH95</f>
        <v>2</v>
      </c>
      <c r="AM95" s="11">
        <f>'Core Indicators'!IP95</f>
        <v>2</v>
      </c>
      <c r="AN95" s="11">
        <f t="shared" si="44"/>
        <v>2</v>
      </c>
    </row>
    <row r="96" spans="1:40" x14ac:dyDescent="0.35">
      <c r="A96" s="236" t="str">
        <f>Lists!C:C</f>
        <v>NGA001</v>
      </c>
      <c r="B96" s="190">
        <f t="shared" si="30"/>
        <v>2</v>
      </c>
      <c r="C96" s="191">
        <f t="shared" si="31"/>
        <v>0</v>
      </c>
      <c r="D96" s="237">
        <f t="shared" si="32"/>
        <v>2.2000000000000002</v>
      </c>
      <c r="E96" s="236">
        <f>'Core Indicators'!R96</f>
        <v>2</v>
      </c>
      <c r="F96" s="236">
        <f>'Core Indicators'!Z96</f>
        <v>2</v>
      </c>
      <c r="G96" s="191">
        <f t="shared" si="33"/>
        <v>2</v>
      </c>
      <c r="H96" s="236">
        <f>'Core Indicators'!AH96</f>
        <v>2</v>
      </c>
      <c r="I96" s="236">
        <f>'Core Indicators'!AP96</f>
        <v>3</v>
      </c>
      <c r="J96" s="236">
        <f>'Core Indicators'!BN96</f>
        <v>2</v>
      </c>
      <c r="K96" s="236">
        <f t="shared" si="34"/>
        <v>2.5</v>
      </c>
      <c r="L96" s="190">
        <f t="shared" si="35"/>
        <v>2.2999999999999998</v>
      </c>
      <c r="M96" s="237">
        <f t="shared" si="36"/>
        <v>2</v>
      </c>
      <c r="N96" s="238">
        <f>'Core Indicators'!DJ96</f>
        <v>2</v>
      </c>
      <c r="O96" s="238">
        <f>'Core Indicators'!DR96</f>
        <v>2</v>
      </c>
      <c r="P96" s="238">
        <f>'Core Indicators'!DZ96</f>
        <v>2</v>
      </c>
      <c r="Q96" s="238">
        <f>'Core Indicators'!EH96</f>
        <v>2</v>
      </c>
      <c r="R96" s="238">
        <f>'Core Indicators'!EP96</f>
        <v>2</v>
      </c>
      <c r="S96" s="191">
        <f t="shared" si="37"/>
        <v>1.9</v>
      </c>
      <c r="T96" s="191">
        <f t="shared" si="38"/>
        <v>1.1666666666666667</v>
      </c>
      <c r="U96" s="236">
        <v>1</v>
      </c>
      <c r="V96" s="236">
        <v>1</v>
      </c>
      <c r="W96" s="236">
        <f>'Core Indicators'!EX96</f>
        <v>2</v>
      </c>
      <c r="X96" s="191">
        <f t="shared" si="39"/>
        <v>1.5</v>
      </c>
      <c r="Y96" s="236">
        <v>1</v>
      </c>
      <c r="Z96" s="191">
        <f t="shared" si="40"/>
        <v>2.5</v>
      </c>
      <c r="AA96" s="236">
        <f>'Core Indicators'!FF96</f>
        <v>3</v>
      </c>
      <c r="AB96" s="236">
        <f t="shared" si="41"/>
        <v>2</v>
      </c>
      <c r="AC96" s="11">
        <f>'Core Indicators'!GD96</f>
        <v>2</v>
      </c>
      <c r="AD96" s="11">
        <f>'Core Indicators'!GL96</f>
        <v>2</v>
      </c>
      <c r="AE96" s="11">
        <f>'Core Indicators'!GT96</f>
        <v>2</v>
      </c>
      <c r="AF96" s="11">
        <f>'Core Indicators'!HB96</f>
        <v>2</v>
      </c>
      <c r="AG96" s="11">
        <f t="shared" si="42"/>
        <v>2</v>
      </c>
      <c r="AH96" s="11">
        <f>'Core Indicators'!HJ96</f>
        <v>2</v>
      </c>
      <c r="AI96" s="11">
        <f>'Core Indicators'!HR96</f>
        <v>2</v>
      </c>
      <c r="AJ96" s="11">
        <f t="shared" si="43"/>
        <v>2</v>
      </c>
      <c r="AK96" s="11">
        <f>'Core Indicators'!HZ96</f>
        <v>2</v>
      </c>
      <c r="AL96" s="11">
        <f>'Core Indicators'!IH96</f>
        <v>2</v>
      </c>
      <c r="AM96" s="11">
        <f>'Core Indicators'!IP96</f>
        <v>2</v>
      </c>
      <c r="AN96" s="11">
        <f t="shared" si="44"/>
        <v>2</v>
      </c>
    </row>
    <row r="97" spans="1:40" x14ac:dyDescent="0.35">
      <c r="A97" s="236" t="str">
        <f>Lists!C:C</f>
        <v>NGA003</v>
      </c>
      <c r="B97" s="190">
        <f t="shared" si="30"/>
        <v>1.9</v>
      </c>
      <c r="C97" s="191">
        <f t="shared" si="31"/>
        <v>0</v>
      </c>
      <c r="D97" s="237">
        <f t="shared" si="32"/>
        <v>2.2000000000000002</v>
      </c>
      <c r="E97" s="236">
        <f>'Core Indicators'!R97</f>
        <v>2</v>
      </c>
      <c r="F97" s="236">
        <f>'Core Indicators'!Z97</f>
        <v>2</v>
      </c>
      <c r="G97" s="191">
        <f t="shared" si="33"/>
        <v>2</v>
      </c>
      <c r="H97" s="236">
        <f>'Core Indicators'!AH97</f>
        <v>2</v>
      </c>
      <c r="I97" s="236">
        <f>'Core Indicators'!AP97</f>
        <v>2</v>
      </c>
      <c r="J97" s="236">
        <f>'Core Indicators'!BN97</f>
        <v>3</v>
      </c>
      <c r="K97" s="236">
        <f t="shared" si="34"/>
        <v>2.5</v>
      </c>
      <c r="L97" s="190">
        <f t="shared" si="35"/>
        <v>2.2999999999999998</v>
      </c>
      <c r="M97" s="237">
        <f t="shared" si="36"/>
        <v>2</v>
      </c>
      <c r="N97" s="238">
        <f>'Core Indicators'!DJ97</f>
        <v>2</v>
      </c>
      <c r="O97" s="238">
        <f>'Core Indicators'!DR97</f>
        <v>2</v>
      </c>
      <c r="P97" s="238">
        <f>'Core Indicators'!DZ97</f>
        <v>2</v>
      </c>
      <c r="Q97" s="238">
        <f>'Core Indicators'!EH97</f>
        <v>2</v>
      </c>
      <c r="R97" s="238">
        <f>'Core Indicators'!EP97</f>
        <v>2</v>
      </c>
      <c r="S97" s="191">
        <f t="shared" si="37"/>
        <v>1.6</v>
      </c>
      <c r="T97" s="191">
        <f t="shared" si="38"/>
        <v>1.1666666666666667</v>
      </c>
      <c r="U97" s="236">
        <v>1</v>
      </c>
      <c r="V97" s="236">
        <v>1</v>
      </c>
      <c r="W97" s="236">
        <f>'Core Indicators'!EX97</f>
        <v>2</v>
      </c>
      <c r="X97" s="191">
        <f t="shared" si="39"/>
        <v>1.5</v>
      </c>
      <c r="Y97" s="236">
        <v>1</v>
      </c>
      <c r="Z97" s="191">
        <f t="shared" si="40"/>
        <v>2</v>
      </c>
      <c r="AA97" s="236">
        <f>'Core Indicators'!FF97</f>
        <v>2</v>
      </c>
      <c r="AB97" s="236">
        <f t="shared" si="41"/>
        <v>2</v>
      </c>
      <c r="AC97" s="11">
        <f>'Core Indicators'!GD97</f>
        <v>2</v>
      </c>
      <c r="AD97" s="11">
        <f>'Core Indicators'!GL97</f>
        <v>2</v>
      </c>
      <c r="AE97" s="11">
        <f>'Core Indicators'!GT97</f>
        <v>2</v>
      </c>
      <c r="AF97" s="11">
        <f>'Core Indicators'!HB97</f>
        <v>2</v>
      </c>
      <c r="AG97" s="11">
        <f t="shared" si="42"/>
        <v>2</v>
      </c>
      <c r="AH97" s="11">
        <f>'Core Indicators'!HJ97</f>
        <v>2</v>
      </c>
      <c r="AI97" s="11">
        <f>'Core Indicators'!HR97</f>
        <v>2</v>
      </c>
      <c r="AJ97" s="11">
        <f t="shared" si="43"/>
        <v>2</v>
      </c>
      <c r="AK97" s="11">
        <f>'Core Indicators'!HZ97</f>
        <v>2</v>
      </c>
      <c r="AL97" s="11">
        <f>'Core Indicators'!IH97</f>
        <v>2</v>
      </c>
      <c r="AM97" s="11">
        <f>'Core Indicators'!IP97</f>
        <v>2</v>
      </c>
      <c r="AN97" s="11">
        <f t="shared" si="44"/>
        <v>2</v>
      </c>
    </row>
    <row r="98" spans="1:40" x14ac:dyDescent="0.35">
      <c r="A98" s="236" t="str">
        <f>Lists!C:C</f>
        <v>NGA004</v>
      </c>
      <c r="B98" s="190">
        <f t="shared" si="30"/>
        <v>1.9</v>
      </c>
      <c r="C98" s="191">
        <f t="shared" si="31"/>
        <v>0</v>
      </c>
      <c r="D98" s="237">
        <f t="shared" si="32"/>
        <v>2.2000000000000002</v>
      </c>
      <c r="E98" s="236">
        <f>'Core Indicators'!R98</f>
        <v>2</v>
      </c>
      <c r="F98" s="236">
        <f>'Core Indicators'!Z98</f>
        <v>2</v>
      </c>
      <c r="G98" s="191">
        <f t="shared" si="33"/>
        <v>2</v>
      </c>
      <c r="H98" s="236">
        <f>'Core Indicators'!AH98</f>
        <v>2</v>
      </c>
      <c r="I98" s="236">
        <f>'Core Indicators'!AP98</f>
        <v>2</v>
      </c>
      <c r="J98" s="236">
        <f>'Core Indicators'!BN98</f>
        <v>3</v>
      </c>
      <c r="K98" s="236">
        <f t="shared" si="34"/>
        <v>2.5</v>
      </c>
      <c r="L98" s="190">
        <f t="shared" si="35"/>
        <v>2.2999999999999998</v>
      </c>
      <c r="M98" s="237">
        <f t="shared" si="36"/>
        <v>2</v>
      </c>
      <c r="N98" s="238">
        <f>'Core Indicators'!DJ98</f>
        <v>2</v>
      </c>
      <c r="O98" s="238">
        <f>'Core Indicators'!DR98</f>
        <v>2</v>
      </c>
      <c r="P98" s="238">
        <f>'Core Indicators'!DZ98</f>
        <v>2</v>
      </c>
      <c r="Q98" s="238">
        <f>'Core Indicators'!EH98</f>
        <v>2</v>
      </c>
      <c r="R98" s="238">
        <f>'Core Indicators'!EP98</f>
        <v>2</v>
      </c>
      <c r="S98" s="191">
        <f t="shared" si="37"/>
        <v>1.6</v>
      </c>
      <c r="T98" s="191">
        <f t="shared" si="38"/>
        <v>1.1666666666666667</v>
      </c>
      <c r="U98" s="236">
        <v>1</v>
      </c>
      <c r="V98" s="236">
        <v>1</v>
      </c>
      <c r="W98" s="236">
        <f>'Core Indicators'!EX98</f>
        <v>2</v>
      </c>
      <c r="X98" s="191">
        <f t="shared" si="39"/>
        <v>1.5</v>
      </c>
      <c r="Y98" s="236">
        <v>1</v>
      </c>
      <c r="Z98" s="191">
        <f t="shared" si="40"/>
        <v>2</v>
      </c>
      <c r="AA98" s="236">
        <f>'Core Indicators'!FF98</f>
        <v>2</v>
      </c>
      <c r="AB98" s="236">
        <f t="shared" si="41"/>
        <v>2</v>
      </c>
      <c r="AC98" s="11">
        <f>'Core Indicators'!GD98</f>
        <v>2</v>
      </c>
      <c r="AD98" s="11">
        <f>'Core Indicators'!GL98</f>
        <v>2</v>
      </c>
      <c r="AE98" s="11">
        <f>'Core Indicators'!GT98</f>
        <v>2</v>
      </c>
      <c r="AF98" s="11">
        <f>'Core Indicators'!HB98</f>
        <v>2</v>
      </c>
      <c r="AG98" s="11">
        <f t="shared" si="42"/>
        <v>2</v>
      </c>
      <c r="AH98" s="11">
        <f>'Core Indicators'!HJ98</f>
        <v>2</v>
      </c>
      <c r="AI98" s="11">
        <f>'Core Indicators'!HR98</f>
        <v>2</v>
      </c>
      <c r="AJ98" s="11">
        <f t="shared" si="43"/>
        <v>2</v>
      </c>
      <c r="AK98" s="11">
        <f>'Core Indicators'!HZ98</f>
        <v>2</v>
      </c>
      <c r="AL98" s="11">
        <f>'Core Indicators'!IH98</f>
        <v>2</v>
      </c>
      <c r="AM98" s="11">
        <f>'Core Indicators'!IP98</f>
        <v>2</v>
      </c>
      <c r="AN98" s="11">
        <f t="shared" si="44"/>
        <v>2</v>
      </c>
    </row>
    <row r="99" spans="1:40" x14ac:dyDescent="0.35">
      <c r="A99" s="236" t="str">
        <f>Lists!C:C</f>
        <v>NGA007</v>
      </c>
      <c r="B99" s="190">
        <f t="shared" ref="B99:B130" si="45">IF(OR(M99="x",D99="x"),"x",ROUND((5-GEOMEAN(((5-D99)/5*4+1),((5-M99)/5*4+1),((5-M99)/5*4+1)))/4*3.5+S99*0.3,1))</f>
        <v>2.4</v>
      </c>
      <c r="C99" s="191">
        <f t="shared" ref="C99:C130" si="46">COUNTIF(E99:F99,"x")+COUNTIF(H99:I99,"x")+COUNTIF(J99:J99,"x")+COUNTIF(M99,"x")+COUNTIF(U99:W99,"x")+COUNTIF(Y99:AB99,"x")</f>
        <v>0</v>
      </c>
      <c r="D99" s="237">
        <f t="shared" ref="D99:D130" si="47">IF(OR(L99="x",G99="x"),"x",ROUND((5-GEOMEAN(((5-L99)/5*4+1),((5-L99)/5*4+1),((5-G99)/5*4+1)))/4*5,1))</f>
        <v>2</v>
      </c>
      <c r="E99" s="236">
        <f>'Core Indicators'!R99</f>
        <v>2</v>
      </c>
      <c r="F99" s="236">
        <f>'Core Indicators'!Z99</f>
        <v>2</v>
      </c>
      <c r="G99" s="191">
        <f t="shared" ref="G99:G130" si="48">IF(AND(F99="x",E99="x"),"x",IF(OR(F99="x",E99="x"),AVERAGE(E99,F99),ROUND((10-GEOMEAN(((10-E99)/10*9+1),((10-F99)/10*9+1)))/9*10,1)))</f>
        <v>2</v>
      </c>
      <c r="H99" s="236">
        <f>'Core Indicators'!AH99</f>
        <v>2</v>
      </c>
      <c r="I99" s="236">
        <f>'Core Indicators'!AP99</f>
        <v>2</v>
      </c>
      <c r="J99" s="236">
        <f>'Core Indicators'!BN99</f>
        <v>2</v>
      </c>
      <c r="K99" s="236">
        <f t="shared" ref="K99:K130" si="49">IF(AND(J99="x",I99="x"),"x",IF(OR(J99="x",I99="x"),AVERAGE(I99,J99),ROUND((10-GEOMEAN(((10-I99)/10*9+1),((10-J99)/10*9+1)))/9*10,1)))</f>
        <v>2</v>
      </c>
      <c r="L99" s="190">
        <f t="shared" ref="L99:L130" si="50">IF(AND(H99="x",K99="x"),"x",IF(OR(H99="x",K99="x"),AVERAGE(H99,K99),ROUND((10-GEOMEAN(((10-H99)/10*9+1),((10-K99)/10*9+1)))/9*10,1)))</f>
        <v>2</v>
      </c>
      <c r="M99" s="237">
        <f t="shared" ref="M99:M130" si="51">IF(N99="x","x",AVERAGE(N99:R99))</f>
        <v>3</v>
      </c>
      <c r="N99" s="238">
        <f>'Core Indicators'!DJ99</f>
        <v>3</v>
      </c>
      <c r="O99" s="238">
        <f>'Core Indicators'!DR99</f>
        <v>3</v>
      </c>
      <c r="P99" s="238">
        <f>'Core Indicators'!DZ99</f>
        <v>3</v>
      </c>
      <c r="Q99" s="238">
        <f>'Core Indicators'!EH99</f>
        <v>3</v>
      </c>
      <c r="R99" s="238">
        <f>'Core Indicators'!EP99</f>
        <v>3</v>
      </c>
      <c r="S99" s="191">
        <f t="shared" ref="S99:S130" si="52">IF(OR(Z99="x",T99="x"),T99,ROUND((10-GEOMEAN(((10-T99)/10*9+1),((10-Z99)/10*9+1)))/9*10,1))</f>
        <v>1.6</v>
      </c>
      <c r="T99" s="191">
        <f t="shared" ref="T99:T130" si="53">AVERAGE(U99,X99,Y99)</f>
        <v>1.1666666666666667</v>
      </c>
      <c r="U99" s="236">
        <v>1</v>
      </c>
      <c r="V99" s="236">
        <v>1</v>
      </c>
      <c r="W99" s="236">
        <f>'Core Indicators'!EX99</f>
        <v>2</v>
      </c>
      <c r="X99" s="191">
        <f t="shared" ref="X99:X130" si="54">AVERAGE(V99:W99)</f>
        <v>1.5</v>
      </c>
      <c r="Y99" s="236">
        <v>1</v>
      </c>
      <c r="Z99" s="191">
        <f t="shared" ref="Z99:Z130" si="55">IF(AND(AA99="x",AB99="x"),"x",AVERAGE(AA99:AB99))</f>
        <v>2</v>
      </c>
      <c r="AA99" s="236">
        <f>'Core Indicators'!FF99</f>
        <v>2</v>
      </c>
      <c r="AB99" s="236">
        <f t="shared" ref="AB99:AB130" si="56">IF(AND(AJ99="x",AN99="x",AG99="x"),"x",(AVERAGE(AJ99,AN99,AG99)))</f>
        <v>2</v>
      </c>
      <c r="AC99" s="11">
        <f>'Core Indicators'!GD99</f>
        <v>2</v>
      </c>
      <c r="AD99" s="11">
        <f>'Core Indicators'!GL99</f>
        <v>2</v>
      </c>
      <c r="AE99" s="11">
        <f>'Core Indicators'!GT99</f>
        <v>2</v>
      </c>
      <c r="AF99" s="11">
        <f>'Core Indicators'!HB99</f>
        <v>2</v>
      </c>
      <c r="AG99" s="11">
        <f t="shared" ref="AG99:AG130" si="57">IF(AND(AC99="x",AD99="x",AE99="x",AF99="x"),"x",AVERAGE(AC99:AF99))</f>
        <v>2</v>
      </c>
      <c r="AH99" s="11">
        <f>'Core Indicators'!HJ99</f>
        <v>2</v>
      </c>
      <c r="AI99" s="11">
        <f>'Core Indicators'!HR99</f>
        <v>2</v>
      </c>
      <c r="AJ99" s="11">
        <f t="shared" ref="AJ99:AJ130" si="58">IF(AND(AH99="x",AI99="x"),"x",AVERAGE(AH99:AI99))</f>
        <v>2</v>
      </c>
      <c r="AK99" s="11">
        <f>'Core Indicators'!HZ99</f>
        <v>2</v>
      </c>
      <c r="AL99" s="11">
        <f>'Core Indicators'!IH99</f>
        <v>2</v>
      </c>
      <c r="AM99" s="11">
        <f>'Core Indicators'!IP99</f>
        <v>2</v>
      </c>
      <c r="AN99" s="11">
        <f t="shared" ref="AN99:AN130" si="59">IF(AND(AK99="x",AL99="x",AM99="x"),"x",AVERAGE(AK99:AM99))</f>
        <v>2</v>
      </c>
    </row>
    <row r="100" spans="1:40" x14ac:dyDescent="0.35">
      <c r="A100" s="236" t="str">
        <f>Lists!C:C</f>
        <v>NGA008</v>
      </c>
      <c r="B100" s="190">
        <f t="shared" si="45"/>
        <v>1.9</v>
      </c>
      <c r="C100" s="191">
        <f t="shared" si="46"/>
        <v>1</v>
      </c>
      <c r="D100" s="237">
        <f t="shared" si="47"/>
        <v>2.2000000000000002</v>
      </c>
      <c r="E100" s="236">
        <f>'Core Indicators'!R100</f>
        <v>2</v>
      </c>
      <c r="F100" s="236">
        <f>'Core Indicators'!Z100</f>
        <v>3</v>
      </c>
      <c r="G100" s="191">
        <f t="shared" si="48"/>
        <v>2.5</v>
      </c>
      <c r="H100" s="236">
        <f>'Core Indicators'!AH100</f>
        <v>2</v>
      </c>
      <c r="I100" s="236">
        <f>'Core Indicators'!AP100</f>
        <v>2</v>
      </c>
      <c r="J100" s="236" t="str">
        <f>'Core Indicators'!BN100</f>
        <v>x</v>
      </c>
      <c r="K100" s="236">
        <f t="shared" si="49"/>
        <v>2</v>
      </c>
      <c r="L100" s="190">
        <f t="shared" si="50"/>
        <v>2</v>
      </c>
      <c r="M100" s="237">
        <f t="shared" si="51"/>
        <v>2</v>
      </c>
      <c r="N100" s="238">
        <f>'Core Indicators'!DJ100</f>
        <v>2</v>
      </c>
      <c r="O100" s="238">
        <f>'Core Indicators'!DR100</f>
        <v>2</v>
      </c>
      <c r="P100" s="238">
        <f>'Core Indicators'!DZ100</f>
        <v>2</v>
      </c>
      <c r="Q100" s="238" t="str">
        <f>'Core Indicators'!EH100</f>
        <v>x</v>
      </c>
      <c r="R100" s="238" t="str">
        <f>'Core Indicators'!EP100</f>
        <v>x</v>
      </c>
      <c r="S100" s="191">
        <f t="shared" si="52"/>
        <v>1.6</v>
      </c>
      <c r="T100" s="191">
        <f t="shared" si="53"/>
        <v>1.1666666666666667</v>
      </c>
      <c r="U100" s="236">
        <v>1</v>
      </c>
      <c r="V100" s="236">
        <v>1</v>
      </c>
      <c r="W100" s="236">
        <f>'Core Indicators'!EX100</f>
        <v>2</v>
      </c>
      <c r="X100" s="191">
        <f t="shared" si="54"/>
        <v>1.5</v>
      </c>
      <c r="Y100" s="236">
        <v>1</v>
      </c>
      <c r="Z100" s="191">
        <f t="shared" si="55"/>
        <v>2</v>
      </c>
      <c r="AA100" s="236">
        <f>'Core Indicators'!FF100</f>
        <v>2</v>
      </c>
      <c r="AB100" s="236">
        <f t="shared" si="56"/>
        <v>2</v>
      </c>
      <c r="AC100" s="11">
        <f>'Core Indicators'!GD100</f>
        <v>2</v>
      </c>
      <c r="AD100" s="11">
        <f>'Core Indicators'!GL100</f>
        <v>2</v>
      </c>
      <c r="AE100" s="11">
        <f>'Core Indicators'!GT100</f>
        <v>2</v>
      </c>
      <c r="AF100" s="11">
        <f>'Core Indicators'!HB100</f>
        <v>2</v>
      </c>
      <c r="AG100" s="11">
        <f t="shared" si="57"/>
        <v>2</v>
      </c>
      <c r="AH100" s="11">
        <f>'Core Indicators'!HJ100</f>
        <v>2</v>
      </c>
      <c r="AI100" s="11">
        <f>'Core Indicators'!HR100</f>
        <v>2</v>
      </c>
      <c r="AJ100" s="11">
        <f t="shared" si="58"/>
        <v>2</v>
      </c>
      <c r="AK100" s="11">
        <f>'Core Indicators'!HZ100</f>
        <v>2</v>
      </c>
      <c r="AL100" s="11">
        <f>'Core Indicators'!IH100</f>
        <v>2</v>
      </c>
      <c r="AM100" s="11">
        <f>'Core Indicators'!IP100</f>
        <v>2</v>
      </c>
      <c r="AN100" s="11">
        <f t="shared" si="59"/>
        <v>2</v>
      </c>
    </row>
    <row r="101" spans="1:40" x14ac:dyDescent="0.35">
      <c r="A101" s="236" t="str">
        <f>Lists!C:C</f>
        <v>NIC001</v>
      </c>
      <c r="B101" s="190">
        <f t="shared" si="45"/>
        <v>2</v>
      </c>
      <c r="C101" s="191">
        <f t="shared" si="46"/>
        <v>1</v>
      </c>
      <c r="D101" s="237">
        <f t="shared" si="47"/>
        <v>2.2999999999999998</v>
      </c>
      <c r="E101" s="236">
        <f>'Core Indicators'!R101</f>
        <v>2</v>
      </c>
      <c r="F101" s="236">
        <f>'Core Indicators'!Z101</f>
        <v>2</v>
      </c>
      <c r="G101" s="191">
        <f t="shared" si="48"/>
        <v>2</v>
      </c>
      <c r="H101" s="236">
        <f>'Core Indicators'!AH101</f>
        <v>3</v>
      </c>
      <c r="I101" s="236">
        <f>'Core Indicators'!AP101</f>
        <v>2</v>
      </c>
      <c r="J101" s="236">
        <f>'Core Indicators'!BN101</f>
        <v>2</v>
      </c>
      <c r="K101" s="236">
        <f t="shared" si="49"/>
        <v>2</v>
      </c>
      <c r="L101" s="190">
        <f t="shared" si="50"/>
        <v>2.5</v>
      </c>
      <c r="M101" s="237">
        <f t="shared" si="51"/>
        <v>2</v>
      </c>
      <c r="N101" s="238">
        <f>'Core Indicators'!DJ101</f>
        <v>2</v>
      </c>
      <c r="O101" s="238">
        <f>'Core Indicators'!DR101</f>
        <v>2</v>
      </c>
      <c r="P101" s="238" t="str">
        <f>'Core Indicators'!DZ101</f>
        <v>x</v>
      </c>
      <c r="Q101" s="238" t="str">
        <f>'Core Indicators'!EH101</f>
        <v>x</v>
      </c>
      <c r="R101" s="238" t="str">
        <f>'Core Indicators'!EP101</f>
        <v>x</v>
      </c>
      <c r="S101" s="191">
        <f t="shared" si="52"/>
        <v>1.6</v>
      </c>
      <c r="T101" s="191">
        <f t="shared" si="53"/>
        <v>1.1666666666666667</v>
      </c>
      <c r="U101" s="236">
        <v>1</v>
      </c>
      <c r="V101" s="236">
        <v>1</v>
      </c>
      <c r="W101" s="236">
        <f>'Core Indicators'!EX101</f>
        <v>2</v>
      </c>
      <c r="X101" s="191">
        <f t="shared" si="54"/>
        <v>1.5</v>
      </c>
      <c r="Y101" s="236">
        <v>1</v>
      </c>
      <c r="Z101" s="191">
        <f t="shared" si="55"/>
        <v>2</v>
      </c>
      <c r="AA101" s="236" t="str">
        <f>'Core Indicators'!FF101</f>
        <v>x</v>
      </c>
      <c r="AB101" s="236">
        <f t="shared" si="56"/>
        <v>2</v>
      </c>
      <c r="AC101" s="11">
        <f>'Core Indicators'!GD101</f>
        <v>2</v>
      </c>
      <c r="AD101" s="11">
        <f>'Core Indicators'!GL101</f>
        <v>2</v>
      </c>
      <c r="AE101" s="11">
        <f>'Core Indicators'!GT101</f>
        <v>2</v>
      </c>
      <c r="AF101" s="11">
        <f>'Core Indicators'!HB101</f>
        <v>2</v>
      </c>
      <c r="AG101" s="11">
        <f t="shared" si="57"/>
        <v>2</v>
      </c>
      <c r="AH101" s="11">
        <f>'Core Indicators'!HJ101</f>
        <v>2</v>
      </c>
      <c r="AI101" s="11">
        <f>'Core Indicators'!HR101</f>
        <v>2</v>
      </c>
      <c r="AJ101" s="11">
        <f t="shared" si="58"/>
        <v>2</v>
      </c>
      <c r="AK101" s="11">
        <f>'Core Indicators'!HZ101</f>
        <v>2</v>
      </c>
      <c r="AL101" s="11">
        <f>'Core Indicators'!IH101</f>
        <v>2</v>
      </c>
      <c r="AM101" s="11">
        <f>'Core Indicators'!IP101</f>
        <v>2</v>
      </c>
      <c r="AN101" s="11">
        <f t="shared" si="59"/>
        <v>2</v>
      </c>
    </row>
    <row r="102" spans="1:40" x14ac:dyDescent="0.35">
      <c r="A102" s="236" t="str">
        <f>Lists!C:C</f>
        <v>PAK001</v>
      </c>
      <c r="B102" s="190">
        <f t="shared" si="45"/>
        <v>1.9</v>
      </c>
      <c r="C102" s="191">
        <f t="shared" si="46"/>
        <v>0</v>
      </c>
      <c r="D102" s="237">
        <f t="shared" si="47"/>
        <v>2</v>
      </c>
      <c r="E102" s="236">
        <f>'Core Indicators'!R102</f>
        <v>2</v>
      </c>
      <c r="F102" s="236">
        <f>'Core Indicators'!Z102</f>
        <v>2</v>
      </c>
      <c r="G102" s="191">
        <f t="shared" si="48"/>
        <v>2</v>
      </c>
      <c r="H102" s="236">
        <f>'Core Indicators'!AH102</f>
        <v>2</v>
      </c>
      <c r="I102" s="236">
        <f>'Core Indicators'!AP102</f>
        <v>2</v>
      </c>
      <c r="J102" s="236">
        <f>'Core Indicators'!BN102</f>
        <v>2</v>
      </c>
      <c r="K102" s="236">
        <f t="shared" si="49"/>
        <v>2</v>
      </c>
      <c r="L102" s="190">
        <f t="shared" si="50"/>
        <v>2</v>
      </c>
      <c r="M102" s="237">
        <f t="shared" si="51"/>
        <v>2</v>
      </c>
      <c r="N102" s="238">
        <f>'Core Indicators'!DJ102</f>
        <v>2</v>
      </c>
      <c r="O102" s="238">
        <f>'Core Indicators'!DR102</f>
        <v>2</v>
      </c>
      <c r="P102" s="238">
        <f>'Core Indicators'!DZ102</f>
        <v>2</v>
      </c>
      <c r="Q102" s="238">
        <f>'Core Indicators'!EH102</f>
        <v>2</v>
      </c>
      <c r="R102" s="238">
        <f>'Core Indicators'!EP102</f>
        <v>2</v>
      </c>
      <c r="S102" s="191">
        <f t="shared" si="52"/>
        <v>1.6</v>
      </c>
      <c r="T102" s="191">
        <f t="shared" si="53"/>
        <v>1.1666666666666667</v>
      </c>
      <c r="U102" s="236">
        <v>1</v>
      </c>
      <c r="V102" s="236">
        <v>1</v>
      </c>
      <c r="W102" s="236">
        <f>'Core Indicators'!EX102</f>
        <v>2</v>
      </c>
      <c r="X102" s="191">
        <f t="shared" si="54"/>
        <v>1.5</v>
      </c>
      <c r="Y102" s="236">
        <v>1</v>
      </c>
      <c r="Z102" s="191">
        <f t="shared" si="55"/>
        <v>2</v>
      </c>
      <c r="AA102" s="236">
        <f>'Core Indicators'!FF102</f>
        <v>2</v>
      </c>
      <c r="AB102" s="236">
        <f t="shared" si="56"/>
        <v>2</v>
      </c>
      <c r="AC102" s="11">
        <f>'Core Indicators'!GD102</f>
        <v>2</v>
      </c>
      <c r="AD102" s="11">
        <f>'Core Indicators'!GL102</f>
        <v>2</v>
      </c>
      <c r="AE102" s="11">
        <f>'Core Indicators'!GT102</f>
        <v>2</v>
      </c>
      <c r="AF102" s="11">
        <f>'Core Indicators'!HB102</f>
        <v>2</v>
      </c>
      <c r="AG102" s="11">
        <f t="shared" si="57"/>
        <v>2</v>
      </c>
      <c r="AH102" s="11">
        <f>'Core Indicators'!HJ102</f>
        <v>2</v>
      </c>
      <c r="AI102" s="11">
        <f>'Core Indicators'!HR102</f>
        <v>2</v>
      </c>
      <c r="AJ102" s="11">
        <f t="shared" si="58"/>
        <v>2</v>
      </c>
      <c r="AK102" s="11">
        <f>'Core Indicators'!HZ102</f>
        <v>2</v>
      </c>
      <c r="AL102" s="11">
        <f>'Core Indicators'!IH102</f>
        <v>2</v>
      </c>
      <c r="AM102" s="11">
        <f>'Core Indicators'!IP102</f>
        <v>2</v>
      </c>
      <c r="AN102" s="11">
        <f t="shared" si="59"/>
        <v>2</v>
      </c>
    </row>
    <row r="103" spans="1:40" x14ac:dyDescent="0.35">
      <c r="A103" s="236" t="str">
        <f>Lists!C:C</f>
        <v>PAK004</v>
      </c>
      <c r="B103" s="190">
        <f t="shared" si="45"/>
        <v>1.6</v>
      </c>
      <c r="C103" s="191">
        <f t="shared" si="46"/>
        <v>2</v>
      </c>
      <c r="D103" s="237">
        <f t="shared" si="47"/>
        <v>2.6</v>
      </c>
      <c r="E103" s="236">
        <f>'Core Indicators'!R103</f>
        <v>2</v>
      </c>
      <c r="F103" s="236">
        <f>'Core Indicators'!Z103</f>
        <v>1</v>
      </c>
      <c r="G103" s="191">
        <f t="shared" si="48"/>
        <v>1.5</v>
      </c>
      <c r="H103" s="236" t="str">
        <f>'Core Indicators'!AH103</f>
        <v>x</v>
      </c>
      <c r="I103" s="236" t="str">
        <f>'Core Indicators'!AP103</f>
        <v>x</v>
      </c>
      <c r="J103" s="236">
        <f>'Core Indicators'!BN103</f>
        <v>3</v>
      </c>
      <c r="K103" s="236">
        <f t="shared" si="49"/>
        <v>3</v>
      </c>
      <c r="L103" s="190">
        <f t="shared" si="50"/>
        <v>3</v>
      </c>
      <c r="M103" s="237">
        <f t="shared" si="51"/>
        <v>1</v>
      </c>
      <c r="N103" s="238">
        <f>'Core Indicators'!DJ103</f>
        <v>1</v>
      </c>
      <c r="O103" s="238" t="str">
        <f>'Core Indicators'!DR103</f>
        <v>x</v>
      </c>
      <c r="P103" s="238" t="str">
        <f>'Core Indicators'!DZ103</f>
        <v>x</v>
      </c>
      <c r="Q103" s="238" t="str">
        <f>'Core Indicators'!EH103</f>
        <v>x</v>
      </c>
      <c r="R103" s="238" t="str">
        <f>'Core Indicators'!EP103</f>
        <v>x</v>
      </c>
      <c r="S103" s="191">
        <f t="shared" si="52"/>
        <v>1.6</v>
      </c>
      <c r="T103" s="191">
        <f t="shared" si="53"/>
        <v>1.1666666666666667</v>
      </c>
      <c r="U103" s="236">
        <v>1</v>
      </c>
      <c r="V103" s="236">
        <v>1</v>
      </c>
      <c r="W103" s="236">
        <f>'Core Indicators'!EX103</f>
        <v>2</v>
      </c>
      <c r="X103" s="191">
        <f t="shared" si="54"/>
        <v>1.5</v>
      </c>
      <c r="Y103" s="236">
        <v>1</v>
      </c>
      <c r="Z103" s="191">
        <f t="shared" si="55"/>
        <v>2</v>
      </c>
      <c r="AA103" s="236">
        <f>'Core Indicators'!FF103</f>
        <v>2</v>
      </c>
      <c r="AB103" s="236">
        <f t="shared" si="56"/>
        <v>2</v>
      </c>
      <c r="AC103" s="11">
        <f>'Core Indicators'!GD103</f>
        <v>2</v>
      </c>
      <c r="AD103" s="11">
        <f>'Core Indicators'!GL103</f>
        <v>2</v>
      </c>
      <c r="AE103" s="11">
        <f>'Core Indicators'!GT103</f>
        <v>2</v>
      </c>
      <c r="AF103" s="11">
        <f>'Core Indicators'!HB103</f>
        <v>2</v>
      </c>
      <c r="AG103" s="11">
        <f t="shared" si="57"/>
        <v>2</v>
      </c>
      <c r="AH103" s="11">
        <f>'Core Indicators'!HJ103</f>
        <v>2</v>
      </c>
      <c r="AI103" s="11">
        <f>'Core Indicators'!HR103</f>
        <v>2</v>
      </c>
      <c r="AJ103" s="11">
        <f t="shared" si="58"/>
        <v>2</v>
      </c>
      <c r="AK103" s="11">
        <f>'Core Indicators'!HZ103</f>
        <v>2</v>
      </c>
      <c r="AL103" s="11">
        <f>'Core Indicators'!IH103</f>
        <v>2</v>
      </c>
      <c r="AM103" s="11">
        <f>'Core Indicators'!IP103</f>
        <v>2</v>
      </c>
      <c r="AN103" s="11">
        <f t="shared" si="59"/>
        <v>2</v>
      </c>
    </row>
    <row r="104" spans="1:40" x14ac:dyDescent="0.35">
      <c r="A104" s="236" t="str">
        <f>Lists!C:C</f>
        <v>PAN002</v>
      </c>
      <c r="B104" s="190">
        <f t="shared" si="45"/>
        <v>1.9</v>
      </c>
      <c r="C104" s="191">
        <f t="shared" si="46"/>
        <v>2</v>
      </c>
      <c r="D104" s="237">
        <f t="shared" si="47"/>
        <v>2</v>
      </c>
      <c r="E104" s="236">
        <f>'Core Indicators'!R104</f>
        <v>2</v>
      </c>
      <c r="F104" s="236">
        <f>'Core Indicators'!Z104</f>
        <v>2</v>
      </c>
      <c r="G104" s="191">
        <f t="shared" si="48"/>
        <v>2</v>
      </c>
      <c r="H104" s="236">
        <f>'Core Indicators'!AH104</f>
        <v>2</v>
      </c>
      <c r="I104" s="236">
        <f>'Core Indicators'!AP104</f>
        <v>2</v>
      </c>
      <c r="J104" s="236" t="str">
        <f>'Core Indicators'!BN104</f>
        <v>x</v>
      </c>
      <c r="K104" s="236">
        <f t="shared" si="49"/>
        <v>2</v>
      </c>
      <c r="L104" s="190">
        <f t="shared" si="50"/>
        <v>2</v>
      </c>
      <c r="M104" s="237">
        <f t="shared" si="51"/>
        <v>2</v>
      </c>
      <c r="N104" s="238">
        <f>'Core Indicators'!DJ104</f>
        <v>2</v>
      </c>
      <c r="O104" s="238">
        <f>'Core Indicators'!DR104</f>
        <v>2</v>
      </c>
      <c r="P104" s="238">
        <f>'Core Indicators'!DZ104</f>
        <v>2</v>
      </c>
      <c r="Q104" s="238">
        <f>'Core Indicators'!EH104</f>
        <v>2</v>
      </c>
      <c r="R104" s="238">
        <f>'Core Indicators'!EP104</f>
        <v>2</v>
      </c>
      <c r="S104" s="191">
        <f t="shared" si="52"/>
        <v>1.5</v>
      </c>
      <c r="T104" s="191">
        <f t="shared" si="53"/>
        <v>1</v>
      </c>
      <c r="U104" s="236">
        <v>1</v>
      </c>
      <c r="V104" s="236">
        <v>1</v>
      </c>
      <c r="W104" s="236" t="str">
        <f>'Core Indicators'!EX104</f>
        <v>x</v>
      </c>
      <c r="X104" s="191">
        <f t="shared" si="54"/>
        <v>1</v>
      </c>
      <c r="Y104" s="236">
        <v>1</v>
      </c>
      <c r="Z104" s="191">
        <f t="shared" si="55"/>
        <v>2</v>
      </c>
      <c r="AA104" s="236">
        <f>'Core Indicators'!FF104</f>
        <v>2</v>
      </c>
      <c r="AB104" s="236">
        <f t="shared" si="56"/>
        <v>2</v>
      </c>
      <c r="AC104" s="11">
        <f>'Core Indicators'!GD104</f>
        <v>2</v>
      </c>
      <c r="AD104" s="11">
        <f>'Core Indicators'!GL104</f>
        <v>2</v>
      </c>
      <c r="AE104" s="11">
        <f>'Core Indicators'!GT104</f>
        <v>2</v>
      </c>
      <c r="AF104" s="11">
        <f>'Core Indicators'!HB104</f>
        <v>2</v>
      </c>
      <c r="AG104" s="11">
        <f t="shared" si="57"/>
        <v>2</v>
      </c>
      <c r="AH104" s="11">
        <f>'Core Indicators'!HJ104</f>
        <v>2</v>
      </c>
      <c r="AI104" s="11">
        <f>'Core Indicators'!HR104</f>
        <v>2</v>
      </c>
      <c r="AJ104" s="11">
        <f t="shared" si="58"/>
        <v>2</v>
      </c>
      <c r="AK104" s="11">
        <f>'Core Indicators'!HZ104</f>
        <v>2</v>
      </c>
      <c r="AL104" s="11">
        <f>'Core Indicators'!IH104</f>
        <v>2</v>
      </c>
      <c r="AM104" s="11">
        <f>'Core Indicators'!IP104</f>
        <v>2</v>
      </c>
      <c r="AN104" s="11">
        <f t="shared" si="59"/>
        <v>2</v>
      </c>
    </row>
    <row r="105" spans="1:40" x14ac:dyDescent="0.35">
      <c r="A105" s="236" t="str">
        <f>Lists!C:C</f>
        <v>PER002</v>
      </c>
      <c r="B105" s="190">
        <f t="shared" si="45"/>
        <v>1.7</v>
      </c>
      <c r="C105" s="191">
        <f t="shared" si="46"/>
        <v>2</v>
      </c>
      <c r="D105" s="237">
        <f t="shared" si="47"/>
        <v>1.7</v>
      </c>
      <c r="E105" s="236">
        <f>'Core Indicators'!R105</f>
        <v>1</v>
      </c>
      <c r="F105" s="236">
        <f>'Core Indicators'!Z105</f>
        <v>1</v>
      </c>
      <c r="G105" s="191">
        <f t="shared" si="48"/>
        <v>1</v>
      </c>
      <c r="H105" s="236">
        <f>'Core Indicators'!AH105</f>
        <v>2</v>
      </c>
      <c r="I105" s="236">
        <f>'Core Indicators'!AP105</f>
        <v>2</v>
      </c>
      <c r="J105" s="236" t="str">
        <f>'Core Indicators'!BN105</f>
        <v>x</v>
      </c>
      <c r="K105" s="236">
        <f t="shared" si="49"/>
        <v>2</v>
      </c>
      <c r="L105" s="190">
        <f t="shared" si="50"/>
        <v>2</v>
      </c>
      <c r="M105" s="237">
        <f t="shared" si="51"/>
        <v>2</v>
      </c>
      <c r="N105" s="238">
        <f>'Core Indicators'!DJ105</f>
        <v>2</v>
      </c>
      <c r="O105" s="238">
        <f>'Core Indicators'!DR105</f>
        <v>2</v>
      </c>
      <c r="P105" s="238">
        <f>'Core Indicators'!DZ105</f>
        <v>2</v>
      </c>
      <c r="Q105" s="238" t="str">
        <f>'Core Indicators'!EH105</f>
        <v>x</v>
      </c>
      <c r="R105" s="238" t="str">
        <f>'Core Indicators'!EP105</f>
        <v>x</v>
      </c>
      <c r="S105" s="191">
        <f t="shared" si="52"/>
        <v>1.3</v>
      </c>
      <c r="T105" s="191">
        <f t="shared" si="53"/>
        <v>1</v>
      </c>
      <c r="U105" s="236">
        <v>1</v>
      </c>
      <c r="V105" s="236">
        <v>1</v>
      </c>
      <c r="W105" s="236" t="str">
        <f>'Core Indicators'!EX105</f>
        <v>x</v>
      </c>
      <c r="X105" s="191">
        <f t="shared" si="54"/>
        <v>1</v>
      </c>
      <c r="Y105" s="236">
        <v>1</v>
      </c>
      <c r="Z105" s="191">
        <f t="shared" si="55"/>
        <v>1.5</v>
      </c>
      <c r="AA105" s="236">
        <f>'Core Indicators'!FF105</f>
        <v>1</v>
      </c>
      <c r="AB105" s="236">
        <f t="shared" si="56"/>
        <v>2</v>
      </c>
      <c r="AC105" s="11">
        <f>'Core Indicators'!GD105</f>
        <v>2</v>
      </c>
      <c r="AD105" s="11">
        <f>'Core Indicators'!GL105</f>
        <v>2</v>
      </c>
      <c r="AE105" s="11">
        <f>'Core Indicators'!GT105</f>
        <v>2</v>
      </c>
      <c r="AF105" s="11">
        <f>'Core Indicators'!HB105</f>
        <v>2</v>
      </c>
      <c r="AG105" s="11">
        <f t="shared" si="57"/>
        <v>2</v>
      </c>
      <c r="AH105" s="11">
        <f>'Core Indicators'!HJ105</f>
        <v>2</v>
      </c>
      <c r="AI105" s="11">
        <f>'Core Indicators'!HR105</f>
        <v>2</v>
      </c>
      <c r="AJ105" s="11">
        <f t="shared" si="58"/>
        <v>2</v>
      </c>
      <c r="AK105" s="11">
        <f>'Core Indicators'!HZ105</f>
        <v>2</v>
      </c>
      <c r="AL105" s="11">
        <f>'Core Indicators'!IH105</f>
        <v>2</v>
      </c>
      <c r="AM105" s="11">
        <f>'Core Indicators'!IP105</f>
        <v>2</v>
      </c>
      <c r="AN105" s="11">
        <f t="shared" si="59"/>
        <v>2</v>
      </c>
    </row>
    <row r="106" spans="1:40" x14ac:dyDescent="0.35">
      <c r="A106" s="236" t="str">
        <f>Lists!C:C</f>
        <v>PHL001</v>
      </c>
      <c r="B106" s="190">
        <f t="shared" si="45"/>
        <v>1.9</v>
      </c>
      <c r="C106" s="191">
        <f t="shared" si="46"/>
        <v>0</v>
      </c>
      <c r="D106" s="237">
        <f t="shared" si="47"/>
        <v>2</v>
      </c>
      <c r="E106" s="236">
        <f>'Core Indicators'!R106</f>
        <v>2</v>
      </c>
      <c r="F106" s="236">
        <f>'Core Indicators'!Z106</f>
        <v>2</v>
      </c>
      <c r="G106" s="191">
        <f t="shared" si="48"/>
        <v>2</v>
      </c>
      <c r="H106" s="236">
        <f>'Core Indicators'!AH106</f>
        <v>2</v>
      </c>
      <c r="I106" s="236">
        <f>'Core Indicators'!AP106</f>
        <v>2</v>
      </c>
      <c r="J106" s="236">
        <f>'Core Indicators'!BN106</f>
        <v>2</v>
      </c>
      <c r="K106" s="236">
        <f t="shared" si="49"/>
        <v>2</v>
      </c>
      <c r="L106" s="190">
        <f t="shared" si="50"/>
        <v>2</v>
      </c>
      <c r="M106" s="237">
        <f t="shared" si="51"/>
        <v>2</v>
      </c>
      <c r="N106" s="238">
        <f>'Core Indicators'!DJ106</f>
        <v>2</v>
      </c>
      <c r="O106" s="238">
        <f>'Core Indicators'!DR106</f>
        <v>2</v>
      </c>
      <c r="P106" s="238">
        <f>'Core Indicators'!DZ106</f>
        <v>2</v>
      </c>
      <c r="Q106" s="238" t="str">
        <f>'Core Indicators'!EH106</f>
        <v>x</v>
      </c>
      <c r="R106" s="238" t="str">
        <f>'Core Indicators'!EP106</f>
        <v>x</v>
      </c>
      <c r="S106" s="191">
        <f t="shared" si="52"/>
        <v>1.6</v>
      </c>
      <c r="T106" s="191">
        <f t="shared" si="53"/>
        <v>1.1666666666666667</v>
      </c>
      <c r="U106" s="236">
        <v>1</v>
      </c>
      <c r="V106" s="236">
        <v>1</v>
      </c>
      <c r="W106" s="236">
        <f>'Core Indicators'!EX106</f>
        <v>2</v>
      </c>
      <c r="X106" s="191">
        <f t="shared" si="54"/>
        <v>1.5</v>
      </c>
      <c r="Y106" s="236">
        <v>1</v>
      </c>
      <c r="Z106" s="191">
        <f t="shared" si="55"/>
        <v>2</v>
      </c>
      <c r="AA106" s="236">
        <f>'Core Indicators'!FF106</f>
        <v>2</v>
      </c>
      <c r="AB106" s="236">
        <f t="shared" si="56"/>
        <v>2</v>
      </c>
      <c r="AC106" s="11">
        <f>'Core Indicators'!GD106</f>
        <v>2</v>
      </c>
      <c r="AD106" s="11">
        <f>'Core Indicators'!GL106</f>
        <v>2</v>
      </c>
      <c r="AE106" s="11">
        <f>'Core Indicators'!GT106</f>
        <v>2</v>
      </c>
      <c r="AF106" s="11">
        <f>'Core Indicators'!HB106</f>
        <v>2</v>
      </c>
      <c r="AG106" s="11">
        <f t="shared" si="57"/>
        <v>2</v>
      </c>
      <c r="AH106" s="11">
        <f>'Core Indicators'!HJ106</f>
        <v>2</v>
      </c>
      <c r="AI106" s="11">
        <f>'Core Indicators'!HR106</f>
        <v>2</v>
      </c>
      <c r="AJ106" s="11">
        <f t="shared" si="58"/>
        <v>2</v>
      </c>
      <c r="AK106" s="11">
        <f>'Core Indicators'!HZ106</f>
        <v>2</v>
      </c>
      <c r="AL106" s="11">
        <f>'Core Indicators'!IH106</f>
        <v>2</v>
      </c>
      <c r="AM106" s="11">
        <f>'Core Indicators'!IP106</f>
        <v>2</v>
      </c>
      <c r="AN106" s="11">
        <f t="shared" si="59"/>
        <v>2</v>
      </c>
    </row>
    <row r="107" spans="1:40" x14ac:dyDescent="0.35">
      <c r="A107" s="236" t="str">
        <f>Lists!C:C</f>
        <v>PHL003</v>
      </c>
      <c r="B107" s="190">
        <f t="shared" si="45"/>
        <v>1.8</v>
      </c>
      <c r="C107" s="191">
        <f t="shared" si="46"/>
        <v>0</v>
      </c>
      <c r="D107" s="237">
        <f t="shared" si="47"/>
        <v>2</v>
      </c>
      <c r="E107" s="236">
        <f>'Core Indicators'!R107</f>
        <v>2</v>
      </c>
      <c r="F107" s="236">
        <f>'Core Indicators'!Z107</f>
        <v>2</v>
      </c>
      <c r="G107" s="191">
        <f t="shared" si="48"/>
        <v>2</v>
      </c>
      <c r="H107" s="236">
        <f>'Core Indicators'!AH107</f>
        <v>2</v>
      </c>
      <c r="I107" s="236">
        <f>'Core Indicators'!AP107</f>
        <v>2</v>
      </c>
      <c r="J107" s="236">
        <f>'Core Indicators'!BN107</f>
        <v>2</v>
      </c>
      <c r="K107" s="236">
        <f t="shared" si="49"/>
        <v>2</v>
      </c>
      <c r="L107" s="190">
        <f t="shared" si="50"/>
        <v>2</v>
      </c>
      <c r="M107" s="237">
        <f t="shared" si="51"/>
        <v>2</v>
      </c>
      <c r="N107" s="238">
        <f>'Core Indicators'!DJ107</f>
        <v>2</v>
      </c>
      <c r="O107" s="238">
        <f>'Core Indicators'!DR107</f>
        <v>2</v>
      </c>
      <c r="P107" s="238">
        <f>'Core Indicators'!DZ107</f>
        <v>2</v>
      </c>
      <c r="Q107" s="238" t="str">
        <f>'Core Indicators'!EH107</f>
        <v>x</v>
      </c>
      <c r="R107" s="238" t="str">
        <f>'Core Indicators'!EP107</f>
        <v>x</v>
      </c>
      <c r="S107" s="191">
        <f t="shared" si="52"/>
        <v>1.3</v>
      </c>
      <c r="T107" s="191">
        <f t="shared" si="53"/>
        <v>1.1666666666666667</v>
      </c>
      <c r="U107" s="236">
        <v>1</v>
      </c>
      <c r="V107" s="236">
        <v>1</v>
      </c>
      <c r="W107" s="236">
        <f>'Core Indicators'!EX107</f>
        <v>2</v>
      </c>
      <c r="X107" s="191">
        <f t="shared" si="54"/>
        <v>1.5</v>
      </c>
      <c r="Y107" s="236">
        <v>1</v>
      </c>
      <c r="Z107" s="191">
        <f t="shared" si="55"/>
        <v>1.5</v>
      </c>
      <c r="AA107" s="236">
        <f>'Core Indicators'!FF107</f>
        <v>1</v>
      </c>
      <c r="AB107" s="236">
        <f t="shared" si="56"/>
        <v>2</v>
      </c>
      <c r="AC107" s="11">
        <f>'Core Indicators'!GD107</f>
        <v>2</v>
      </c>
      <c r="AD107" s="11">
        <f>'Core Indicators'!GL107</f>
        <v>2</v>
      </c>
      <c r="AE107" s="11">
        <f>'Core Indicators'!GT107</f>
        <v>2</v>
      </c>
      <c r="AF107" s="11">
        <f>'Core Indicators'!HB107</f>
        <v>2</v>
      </c>
      <c r="AG107" s="11">
        <f t="shared" si="57"/>
        <v>2</v>
      </c>
      <c r="AH107" s="11">
        <f>'Core Indicators'!HJ107</f>
        <v>2</v>
      </c>
      <c r="AI107" s="11">
        <f>'Core Indicators'!HR107</f>
        <v>2</v>
      </c>
      <c r="AJ107" s="11">
        <f t="shared" si="58"/>
        <v>2</v>
      </c>
      <c r="AK107" s="11">
        <f>'Core Indicators'!HZ107</f>
        <v>2</v>
      </c>
      <c r="AL107" s="11">
        <f>'Core Indicators'!IH107</f>
        <v>2</v>
      </c>
      <c r="AM107" s="11">
        <f>'Core Indicators'!IP107</f>
        <v>2</v>
      </c>
      <c r="AN107" s="11">
        <f t="shared" si="59"/>
        <v>2</v>
      </c>
    </row>
    <row r="108" spans="1:40" x14ac:dyDescent="0.35">
      <c r="A108" s="236" t="str">
        <f>Lists!C:C</f>
        <v>PHL016</v>
      </c>
      <c r="B108" s="190">
        <f t="shared" si="45"/>
        <v>1.9</v>
      </c>
      <c r="C108" s="191">
        <f t="shared" si="46"/>
        <v>0</v>
      </c>
      <c r="D108" s="237">
        <f t="shared" si="47"/>
        <v>1.9</v>
      </c>
      <c r="E108" s="236">
        <f>'Core Indicators'!R108</f>
        <v>2</v>
      </c>
      <c r="F108" s="236">
        <f>'Core Indicators'!Z108</f>
        <v>2</v>
      </c>
      <c r="G108" s="191">
        <f t="shared" si="48"/>
        <v>2</v>
      </c>
      <c r="H108" s="236">
        <f>'Core Indicators'!AH108</f>
        <v>2</v>
      </c>
      <c r="I108" s="236">
        <f>'Core Indicators'!AP108</f>
        <v>1</v>
      </c>
      <c r="J108" s="236">
        <f>'Core Indicators'!BN108</f>
        <v>2</v>
      </c>
      <c r="K108" s="236">
        <f t="shared" si="49"/>
        <v>1.5</v>
      </c>
      <c r="L108" s="190">
        <f t="shared" si="50"/>
        <v>1.8</v>
      </c>
      <c r="M108" s="237">
        <f t="shared" si="51"/>
        <v>2</v>
      </c>
      <c r="N108" s="238">
        <f>'Core Indicators'!DJ108</f>
        <v>2</v>
      </c>
      <c r="O108" s="238">
        <f>'Core Indicators'!DR108</f>
        <v>2</v>
      </c>
      <c r="P108" s="238">
        <f>'Core Indicators'!DZ108</f>
        <v>2</v>
      </c>
      <c r="Q108" s="238" t="str">
        <f>'Core Indicators'!EH108</f>
        <v>x</v>
      </c>
      <c r="R108" s="238" t="str">
        <f>'Core Indicators'!EP108</f>
        <v>x</v>
      </c>
      <c r="S108" s="191">
        <f t="shared" si="52"/>
        <v>1.6</v>
      </c>
      <c r="T108" s="191">
        <f t="shared" si="53"/>
        <v>1.1666666666666667</v>
      </c>
      <c r="U108" s="236">
        <v>1</v>
      </c>
      <c r="V108" s="236">
        <v>1</v>
      </c>
      <c r="W108" s="236">
        <f>'Core Indicators'!EX108</f>
        <v>2</v>
      </c>
      <c r="X108" s="191">
        <f t="shared" si="54"/>
        <v>1.5</v>
      </c>
      <c r="Y108" s="236">
        <v>1</v>
      </c>
      <c r="Z108" s="191">
        <f t="shared" si="55"/>
        <v>2</v>
      </c>
      <c r="AA108" s="236">
        <f>'Core Indicators'!FF108</f>
        <v>2</v>
      </c>
      <c r="AB108" s="236">
        <f t="shared" si="56"/>
        <v>2</v>
      </c>
      <c r="AC108" s="11">
        <f>'Core Indicators'!GD108</f>
        <v>2</v>
      </c>
      <c r="AD108" s="11">
        <f>'Core Indicators'!GL108</f>
        <v>2</v>
      </c>
      <c r="AE108" s="11">
        <f>'Core Indicators'!GT108</f>
        <v>2</v>
      </c>
      <c r="AF108" s="11">
        <f>'Core Indicators'!HB108</f>
        <v>2</v>
      </c>
      <c r="AG108" s="11">
        <f t="shared" si="57"/>
        <v>2</v>
      </c>
      <c r="AH108" s="11">
        <f>'Core Indicators'!HJ108</f>
        <v>2</v>
      </c>
      <c r="AI108" s="11">
        <f>'Core Indicators'!HR108</f>
        <v>2</v>
      </c>
      <c r="AJ108" s="11">
        <f t="shared" si="58"/>
        <v>2</v>
      </c>
      <c r="AK108" s="11">
        <f>'Core Indicators'!HZ108</f>
        <v>2</v>
      </c>
      <c r="AL108" s="11">
        <f>'Core Indicators'!IH108</f>
        <v>2</v>
      </c>
      <c r="AM108" s="11">
        <f>'Core Indicators'!IP108</f>
        <v>2</v>
      </c>
      <c r="AN108" s="11">
        <f t="shared" si="59"/>
        <v>2</v>
      </c>
    </row>
    <row r="109" spans="1:40" x14ac:dyDescent="0.35">
      <c r="A109" s="236" t="str">
        <f>Lists!C:C</f>
        <v>PHL017</v>
      </c>
      <c r="B109" s="190">
        <f t="shared" si="45"/>
        <v>1.9</v>
      </c>
      <c r="C109" s="191">
        <f t="shared" si="46"/>
        <v>0</v>
      </c>
      <c r="D109" s="237">
        <f t="shared" si="47"/>
        <v>1.9</v>
      </c>
      <c r="E109" s="236">
        <f>'Core Indicators'!R109</f>
        <v>2</v>
      </c>
      <c r="F109" s="236">
        <f>'Core Indicators'!Z109</f>
        <v>2</v>
      </c>
      <c r="G109" s="191">
        <f t="shared" si="48"/>
        <v>2</v>
      </c>
      <c r="H109" s="236">
        <f>'Core Indicators'!AH109</f>
        <v>2</v>
      </c>
      <c r="I109" s="236">
        <f>'Core Indicators'!AP109</f>
        <v>1</v>
      </c>
      <c r="J109" s="236">
        <f>'Core Indicators'!BN109</f>
        <v>2</v>
      </c>
      <c r="K109" s="236">
        <f t="shared" si="49"/>
        <v>1.5</v>
      </c>
      <c r="L109" s="190">
        <f t="shared" si="50"/>
        <v>1.8</v>
      </c>
      <c r="M109" s="237">
        <f t="shared" si="51"/>
        <v>2</v>
      </c>
      <c r="N109" s="238">
        <f>'Core Indicators'!DJ109</f>
        <v>2</v>
      </c>
      <c r="O109" s="238">
        <f>'Core Indicators'!DR109</f>
        <v>2</v>
      </c>
      <c r="P109" s="238">
        <f>'Core Indicators'!DZ109</f>
        <v>2</v>
      </c>
      <c r="Q109" s="238" t="str">
        <f>'Core Indicators'!EH109</f>
        <v>x</v>
      </c>
      <c r="R109" s="238" t="str">
        <f>'Core Indicators'!EP109</f>
        <v>x</v>
      </c>
      <c r="S109" s="191">
        <f t="shared" si="52"/>
        <v>1.6</v>
      </c>
      <c r="T109" s="191">
        <f t="shared" si="53"/>
        <v>1.1666666666666667</v>
      </c>
      <c r="U109" s="236">
        <v>1</v>
      </c>
      <c r="V109" s="236">
        <v>1</v>
      </c>
      <c r="W109" s="236">
        <f>'Core Indicators'!EX109</f>
        <v>2</v>
      </c>
      <c r="X109" s="191">
        <f t="shared" si="54"/>
        <v>1.5</v>
      </c>
      <c r="Y109" s="236">
        <v>1</v>
      </c>
      <c r="Z109" s="191">
        <f t="shared" si="55"/>
        <v>2</v>
      </c>
      <c r="AA109" s="236">
        <f>'Core Indicators'!FF109</f>
        <v>2</v>
      </c>
      <c r="AB109" s="236">
        <f t="shared" si="56"/>
        <v>2</v>
      </c>
      <c r="AC109" s="11">
        <f>'Core Indicators'!GD109</f>
        <v>2</v>
      </c>
      <c r="AD109" s="11">
        <f>'Core Indicators'!GL109</f>
        <v>2</v>
      </c>
      <c r="AE109" s="11">
        <f>'Core Indicators'!GT109</f>
        <v>2</v>
      </c>
      <c r="AF109" s="11">
        <f>'Core Indicators'!HB109</f>
        <v>2</v>
      </c>
      <c r="AG109" s="11">
        <f t="shared" si="57"/>
        <v>2</v>
      </c>
      <c r="AH109" s="11">
        <f>'Core Indicators'!HJ109</f>
        <v>2</v>
      </c>
      <c r="AI109" s="11">
        <f>'Core Indicators'!HR109</f>
        <v>2</v>
      </c>
      <c r="AJ109" s="11">
        <f t="shared" si="58"/>
        <v>2</v>
      </c>
      <c r="AK109" s="11">
        <f>'Core Indicators'!HZ109</f>
        <v>2</v>
      </c>
      <c r="AL109" s="11">
        <f>'Core Indicators'!IH109</f>
        <v>2</v>
      </c>
      <c r="AM109" s="11">
        <f>'Core Indicators'!IP109</f>
        <v>2</v>
      </c>
      <c r="AN109" s="11">
        <f t="shared" si="59"/>
        <v>2</v>
      </c>
    </row>
    <row r="110" spans="1:40" x14ac:dyDescent="0.35">
      <c r="A110" s="236" t="str">
        <f>Lists!C:C</f>
        <v>PNG003</v>
      </c>
      <c r="B110" s="190">
        <f t="shared" si="45"/>
        <v>2.2000000000000002</v>
      </c>
      <c r="C110" s="191">
        <f t="shared" si="46"/>
        <v>0</v>
      </c>
      <c r="D110" s="237">
        <f t="shared" si="47"/>
        <v>2.2000000000000002</v>
      </c>
      <c r="E110" s="236">
        <f>'Core Indicators'!R110</f>
        <v>2</v>
      </c>
      <c r="F110" s="236">
        <f>'Core Indicators'!Z110</f>
        <v>2</v>
      </c>
      <c r="G110" s="191">
        <f t="shared" si="48"/>
        <v>2</v>
      </c>
      <c r="H110" s="236">
        <f>'Core Indicators'!AH110</f>
        <v>2</v>
      </c>
      <c r="I110" s="236">
        <f>'Core Indicators'!AP110</f>
        <v>3</v>
      </c>
      <c r="J110" s="236">
        <f>'Core Indicators'!BN110</f>
        <v>2</v>
      </c>
      <c r="K110" s="236">
        <f t="shared" si="49"/>
        <v>2.5</v>
      </c>
      <c r="L110" s="190">
        <f t="shared" si="50"/>
        <v>2.2999999999999998</v>
      </c>
      <c r="M110" s="237">
        <f t="shared" si="51"/>
        <v>2.6666666666666665</v>
      </c>
      <c r="N110" s="238">
        <f>'Core Indicators'!DJ110</f>
        <v>2</v>
      </c>
      <c r="O110" s="238">
        <f>'Core Indicators'!DR110</f>
        <v>3</v>
      </c>
      <c r="P110" s="238">
        <f>'Core Indicators'!DZ110</f>
        <v>3</v>
      </c>
      <c r="Q110" s="238" t="str">
        <f>'Core Indicators'!EH110</f>
        <v>x</v>
      </c>
      <c r="R110" s="238" t="str">
        <f>'Core Indicators'!EP110</f>
        <v>x</v>
      </c>
      <c r="S110" s="191">
        <f t="shared" si="52"/>
        <v>1.6</v>
      </c>
      <c r="T110" s="191">
        <f t="shared" si="53"/>
        <v>1.1666666666666667</v>
      </c>
      <c r="U110" s="236">
        <v>1</v>
      </c>
      <c r="V110" s="236">
        <v>1</v>
      </c>
      <c r="W110" s="236">
        <f>'Core Indicators'!EX110</f>
        <v>2</v>
      </c>
      <c r="X110" s="191">
        <f t="shared" si="54"/>
        <v>1.5</v>
      </c>
      <c r="Y110" s="236">
        <v>1</v>
      </c>
      <c r="Z110" s="191">
        <f t="shared" si="55"/>
        <v>2</v>
      </c>
      <c r="AA110" s="236">
        <f>'Core Indicators'!FF110</f>
        <v>2</v>
      </c>
      <c r="AB110" s="236">
        <f t="shared" si="56"/>
        <v>2</v>
      </c>
      <c r="AC110" s="11">
        <f>'Core Indicators'!GD110</f>
        <v>2</v>
      </c>
      <c r="AD110" s="11">
        <f>'Core Indicators'!GL110</f>
        <v>2</v>
      </c>
      <c r="AE110" s="11">
        <f>'Core Indicators'!GT110</f>
        <v>2</v>
      </c>
      <c r="AF110" s="11">
        <f>'Core Indicators'!HB110</f>
        <v>2</v>
      </c>
      <c r="AG110" s="11">
        <f t="shared" si="57"/>
        <v>2</v>
      </c>
      <c r="AH110" s="11">
        <f>'Core Indicators'!HJ110</f>
        <v>2</v>
      </c>
      <c r="AI110" s="11">
        <f>'Core Indicators'!HR110</f>
        <v>2</v>
      </c>
      <c r="AJ110" s="11">
        <f t="shared" si="58"/>
        <v>2</v>
      </c>
      <c r="AK110" s="11">
        <f>'Core Indicators'!HZ110</f>
        <v>2</v>
      </c>
      <c r="AL110" s="11">
        <f>'Core Indicators'!IH110</f>
        <v>2</v>
      </c>
      <c r="AM110" s="11">
        <f>'Core Indicators'!IP110</f>
        <v>2</v>
      </c>
      <c r="AN110" s="11">
        <f t="shared" si="59"/>
        <v>2</v>
      </c>
    </row>
    <row r="111" spans="1:40" x14ac:dyDescent="0.35">
      <c r="A111" s="236" t="str">
        <f>Lists!C:C</f>
        <v>POL002</v>
      </c>
      <c r="B111" s="190">
        <f t="shared" si="45"/>
        <v>1.8</v>
      </c>
      <c r="C111" s="191">
        <f t="shared" si="46"/>
        <v>0</v>
      </c>
      <c r="D111" s="237">
        <f t="shared" si="47"/>
        <v>2</v>
      </c>
      <c r="E111" s="236">
        <f>'Core Indicators'!R111</f>
        <v>2</v>
      </c>
      <c r="F111" s="236">
        <f>'Core Indicators'!Z111</f>
        <v>2</v>
      </c>
      <c r="G111" s="191">
        <f t="shared" si="48"/>
        <v>2</v>
      </c>
      <c r="H111" s="236">
        <f>'Core Indicators'!AH111</f>
        <v>2</v>
      </c>
      <c r="I111" s="236">
        <f>'Core Indicators'!AP111</f>
        <v>2</v>
      </c>
      <c r="J111" s="236">
        <f>'Core Indicators'!BN111</f>
        <v>2</v>
      </c>
      <c r="K111" s="236">
        <f t="shared" si="49"/>
        <v>2</v>
      </c>
      <c r="L111" s="190">
        <f t="shared" si="50"/>
        <v>2</v>
      </c>
      <c r="M111" s="237">
        <f t="shared" si="51"/>
        <v>2</v>
      </c>
      <c r="N111" s="238">
        <f>'Core Indicators'!DJ111</f>
        <v>2</v>
      </c>
      <c r="O111" s="238">
        <f>'Core Indicators'!DR111</f>
        <v>2</v>
      </c>
      <c r="P111" s="238">
        <f>'Core Indicators'!DZ111</f>
        <v>2</v>
      </c>
      <c r="Q111" s="238">
        <f>'Core Indicators'!EH111</f>
        <v>2</v>
      </c>
      <c r="R111" s="238">
        <f>'Core Indicators'!EP111</f>
        <v>2</v>
      </c>
      <c r="S111" s="191">
        <f t="shared" si="52"/>
        <v>1.3</v>
      </c>
      <c r="T111" s="191">
        <f t="shared" si="53"/>
        <v>1.1666666666666667</v>
      </c>
      <c r="U111" s="236">
        <v>1</v>
      </c>
      <c r="V111" s="236">
        <v>1</v>
      </c>
      <c r="W111" s="236">
        <f>'Core Indicators'!EX111</f>
        <v>2</v>
      </c>
      <c r="X111" s="191">
        <f t="shared" si="54"/>
        <v>1.5</v>
      </c>
      <c r="Y111" s="236">
        <v>1</v>
      </c>
      <c r="Z111" s="191">
        <f t="shared" si="55"/>
        <v>1.5</v>
      </c>
      <c r="AA111" s="236">
        <f>'Core Indicators'!FF111</f>
        <v>1</v>
      </c>
      <c r="AB111" s="236">
        <f t="shared" si="56"/>
        <v>2</v>
      </c>
      <c r="AC111" s="11">
        <f>'Core Indicators'!GD111</f>
        <v>2</v>
      </c>
      <c r="AD111" s="11">
        <f>'Core Indicators'!GL111</f>
        <v>2</v>
      </c>
      <c r="AE111" s="11">
        <f>'Core Indicators'!GT111</f>
        <v>2</v>
      </c>
      <c r="AF111" s="11">
        <f>'Core Indicators'!HB111</f>
        <v>2</v>
      </c>
      <c r="AG111" s="11">
        <f t="shared" si="57"/>
        <v>2</v>
      </c>
      <c r="AH111" s="11">
        <f>'Core Indicators'!HJ111</f>
        <v>2</v>
      </c>
      <c r="AI111" s="11">
        <f>'Core Indicators'!HR111</f>
        <v>2</v>
      </c>
      <c r="AJ111" s="11">
        <f t="shared" si="58"/>
        <v>2</v>
      </c>
      <c r="AK111" s="11">
        <f>'Core Indicators'!HZ111</f>
        <v>2</v>
      </c>
      <c r="AL111" s="11">
        <f>'Core Indicators'!IH111</f>
        <v>2</v>
      </c>
      <c r="AM111" s="11">
        <f>'Core Indicators'!IP111</f>
        <v>2</v>
      </c>
      <c r="AN111" s="11">
        <f t="shared" si="59"/>
        <v>2</v>
      </c>
    </row>
    <row r="112" spans="1:40" x14ac:dyDescent="0.35">
      <c r="A112" s="236" t="str">
        <f>Lists!C:C</f>
        <v>PRK001</v>
      </c>
      <c r="B112" s="190">
        <f t="shared" si="45"/>
        <v>2.2999999999999998</v>
      </c>
      <c r="C112" s="191">
        <f t="shared" si="46"/>
        <v>0</v>
      </c>
      <c r="D112" s="237">
        <f t="shared" si="47"/>
        <v>1.8</v>
      </c>
      <c r="E112" s="236">
        <f>'Core Indicators'!R112</f>
        <v>1</v>
      </c>
      <c r="F112" s="236">
        <f>'Core Indicators'!Z112</f>
        <v>2</v>
      </c>
      <c r="G112" s="191">
        <f t="shared" si="48"/>
        <v>1.5</v>
      </c>
      <c r="H112" s="236">
        <f>'Core Indicators'!AH112</f>
        <v>2</v>
      </c>
      <c r="I112" s="236">
        <f>'Core Indicators'!AP112</f>
        <v>2</v>
      </c>
      <c r="J112" s="236">
        <f>'Core Indicators'!BN112</f>
        <v>2</v>
      </c>
      <c r="K112" s="236">
        <f t="shared" si="49"/>
        <v>2</v>
      </c>
      <c r="L112" s="190">
        <f t="shared" si="50"/>
        <v>2</v>
      </c>
      <c r="M112" s="237">
        <f t="shared" si="51"/>
        <v>3</v>
      </c>
      <c r="N112" s="238">
        <f>'Core Indicators'!DJ112</f>
        <v>3</v>
      </c>
      <c r="O112" s="238">
        <f>'Core Indicators'!DR112</f>
        <v>3</v>
      </c>
      <c r="P112" s="238">
        <f>'Core Indicators'!DZ112</f>
        <v>3</v>
      </c>
      <c r="Q112" s="238">
        <f>'Core Indicators'!EH112</f>
        <v>3</v>
      </c>
      <c r="R112" s="238">
        <f>'Core Indicators'!EP112</f>
        <v>3</v>
      </c>
      <c r="S112" s="191">
        <f t="shared" si="52"/>
        <v>1.6</v>
      </c>
      <c r="T112" s="191">
        <f t="shared" si="53"/>
        <v>1.1666666666666667</v>
      </c>
      <c r="U112" s="236">
        <v>1</v>
      </c>
      <c r="V112" s="236">
        <v>1</v>
      </c>
      <c r="W112" s="236">
        <f>'Core Indicators'!EX112</f>
        <v>2</v>
      </c>
      <c r="X112" s="191">
        <f t="shared" si="54"/>
        <v>1.5</v>
      </c>
      <c r="Y112" s="236">
        <v>1</v>
      </c>
      <c r="Z112" s="191">
        <f t="shared" si="55"/>
        <v>2</v>
      </c>
      <c r="AA112" s="236">
        <f>'Core Indicators'!FF112</f>
        <v>2</v>
      </c>
      <c r="AB112" s="236">
        <f t="shared" si="56"/>
        <v>2</v>
      </c>
      <c r="AC112" s="11">
        <f>'Core Indicators'!GD112</f>
        <v>2</v>
      </c>
      <c r="AD112" s="11">
        <f>'Core Indicators'!GL112</f>
        <v>2</v>
      </c>
      <c r="AE112" s="11">
        <f>'Core Indicators'!GT112</f>
        <v>2</v>
      </c>
      <c r="AF112" s="11">
        <f>'Core Indicators'!HB112</f>
        <v>2</v>
      </c>
      <c r="AG112" s="11">
        <f t="shared" si="57"/>
        <v>2</v>
      </c>
      <c r="AH112" s="11">
        <f>'Core Indicators'!HJ112</f>
        <v>2</v>
      </c>
      <c r="AI112" s="11">
        <f>'Core Indicators'!HR112</f>
        <v>2</v>
      </c>
      <c r="AJ112" s="11">
        <f t="shared" si="58"/>
        <v>2</v>
      </c>
      <c r="AK112" s="11">
        <f>'Core Indicators'!HZ112</f>
        <v>2</v>
      </c>
      <c r="AL112" s="11">
        <f>'Core Indicators'!IH112</f>
        <v>2</v>
      </c>
      <c r="AM112" s="11">
        <f>'Core Indicators'!IP112</f>
        <v>2</v>
      </c>
      <c r="AN112" s="11">
        <f t="shared" si="59"/>
        <v>2</v>
      </c>
    </row>
    <row r="113" spans="1:40" x14ac:dyDescent="0.35">
      <c r="A113" s="236" t="str">
        <f>Lists!C:C</f>
        <v>PSE002</v>
      </c>
      <c r="B113" s="190">
        <f t="shared" si="45"/>
        <v>2.6</v>
      </c>
      <c r="C113" s="191">
        <f t="shared" si="46"/>
        <v>0</v>
      </c>
      <c r="D113" s="237">
        <f t="shared" si="47"/>
        <v>2.8</v>
      </c>
      <c r="E113" s="236">
        <f>'Core Indicators'!R113</f>
        <v>2</v>
      </c>
      <c r="F113" s="236">
        <f>'Core Indicators'!Z113</f>
        <v>3</v>
      </c>
      <c r="G113" s="191">
        <f t="shared" si="48"/>
        <v>2.5</v>
      </c>
      <c r="H113" s="236">
        <f>'Core Indicators'!AH113</f>
        <v>3</v>
      </c>
      <c r="I113" s="236">
        <f>'Core Indicators'!AP113</f>
        <v>3</v>
      </c>
      <c r="J113" s="236">
        <f>'Core Indicators'!BN113</f>
        <v>3</v>
      </c>
      <c r="K113" s="236">
        <f t="shared" si="49"/>
        <v>3</v>
      </c>
      <c r="L113" s="190">
        <f t="shared" si="50"/>
        <v>3</v>
      </c>
      <c r="M113" s="237">
        <f t="shared" si="51"/>
        <v>3</v>
      </c>
      <c r="N113" s="238">
        <f>'Core Indicators'!DJ113</f>
        <v>3</v>
      </c>
      <c r="O113" s="238">
        <f>'Core Indicators'!DR113</f>
        <v>3</v>
      </c>
      <c r="P113" s="238">
        <f>'Core Indicators'!DZ113</f>
        <v>3</v>
      </c>
      <c r="Q113" s="238">
        <f>'Core Indicators'!EH113</f>
        <v>3</v>
      </c>
      <c r="R113" s="238">
        <f>'Core Indicators'!EP113</f>
        <v>3</v>
      </c>
      <c r="S113" s="191">
        <f t="shared" si="52"/>
        <v>1.9</v>
      </c>
      <c r="T113" s="191">
        <f t="shared" si="53"/>
        <v>1.3333333333333333</v>
      </c>
      <c r="U113" s="236">
        <v>1</v>
      </c>
      <c r="V113" s="236">
        <v>1</v>
      </c>
      <c r="W113" s="236">
        <f>'Core Indicators'!EX113</f>
        <v>3</v>
      </c>
      <c r="X113" s="191">
        <f t="shared" si="54"/>
        <v>2</v>
      </c>
      <c r="Y113" s="236">
        <v>1</v>
      </c>
      <c r="Z113" s="191">
        <f t="shared" si="55"/>
        <v>2.5</v>
      </c>
      <c r="AA113" s="236">
        <f>'Core Indicators'!FF113</f>
        <v>3</v>
      </c>
      <c r="AB113" s="236">
        <f t="shared" si="56"/>
        <v>2</v>
      </c>
      <c r="AC113" s="11">
        <f>'Core Indicators'!GD113</f>
        <v>2</v>
      </c>
      <c r="AD113" s="11">
        <f>'Core Indicators'!GL113</f>
        <v>2</v>
      </c>
      <c r="AE113" s="11">
        <f>'Core Indicators'!GT113</f>
        <v>2</v>
      </c>
      <c r="AF113" s="11">
        <f>'Core Indicators'!HB113</f>
        <v>2</v>
      </c>
      <c r="AG113" s="11">
        <f t="shared" si="57"/>
        <v>2</v>
      </c>
      <c r="AH113" s="11">
        <f>'Core Indicators'!HJ113</f>
        <v>2</v>
      </c>
      <c r="AI113" s="11">
        <f>'Core Indicators'!HR113</f>
        <v>2</v>
      </c>
      <c r="AJ113" s="11">
        <f t="shared" si="58"/>
        <v>2</v>
      </c>
      <c r="AK113" s="11">
        <f>'Core Indicators'!HZ113</f>
        <v>2</v>
      </c>
      <c r="AL113" s="11">
        <f>'Core Indicators'!IH113</f>
        <v>2</v>
      </c>
      <c r="AM113" s="11">
        <f>'Core Indicators'!IP113</f>
        <v>2</v>
      </c>
      <c r="AN113" s="11">
        <f t="shared" si="59"/>
        <v>2</v>
      </c>
    </row>
    <row r="114" spans="1:40" x14ac:dyDescent="0.35">
      <c r="A114" s="236" t="str">
        <f>Lists!C:C</f>
        <v>PSE003</v>
      </c>
      <c r="B114" s="190">
        <f t="shared" si="45"/>
        <v>2.6</v>
      </c>
      <c r="C114" s="191">
        <f t="shared" si="46"/>
        <v>0</v>
      </c>
      <c r="D114" s="237">
        <f t="shared" si="47"/>
        <v>2.7</v>
      </c>
      <c r="E114" s="236">
        <f>'Core Indicators'!R114</f>
        <v>2</v>
      </c>
      <c r="F114" s="236">
        <f>'Core Indicators'!Z114</f>
        <v>3</v>
      </c>
      <c r="G114" s="191">
        <f t="shared" si="48"/>
        <v>2.5</v>
      </c>
      <c r="H114" s="236">
        <f>'Core Indicators'!AH114</f>
        <v>3</v>
      </c>
      <c r="I114" s="236">
        <f>'Core Indicators'!AP114</f>
        <v>2</v>
      </c>
      <c r="J114" s="236">
        <f>'Core Indicators'!BN114</f>
        <v>3</v>
      </c>
      <c r="K114" s="236">
        <f t="shared" si="49"/>
        <v>2.5</v>
      </c>
      <c r="L114" s="190">
        <f t="shared" si="50"/>
        <v>2.8</v>
      </c>
      <c r="M114" s="237">
        <f t="shared" si="51"/>
        <v>3</v>
      </c>
      <c r="N114" s="238">
        <f>'Core Indicators'!DJ114</f>
        <v>3</v>
      </c>
      <c r="O114" s="238">
        <f>'Core Indicators'!DR114</f>
        <v>3</v>
      </c>
      <c r="P114" s="238">
        <f>'Core Indicators'!DZ114</f>
        <v>3</v>
      </c>
      <c r="Q114" s="238">
        <f>'Core Indicators'!EH114</f>
        <v>3</v>
      </c>
      <c r="R114" s="238">
        <f>'Core Indicators'!EP114</f>
        <v>3</v>
      </c>
      <c r="S114" s="191">
        <f t="shared" si="52"/>
        <v>1.9</v>
      </c>
      <c r="T114" s="191">
        <f t="shared" si="53"/>
        <v>1.3333333333333333</v>
      </c>
      <c r="U114" s="236">
        <v>1</v>
      </c>
      <c r="V114" s="236">
        <v>1</v>
      </c>
      <c r="W114" s="236">
        <f>'Core Indicators'!EX114</f>
        <v>3</v>
      </c>
      <c r="X114" s="191">
        <f t="shared" si="54"/>
        <v>2</v>
      </c>
      <c r="Y114" s="236">
        <v>1</v>
      </c>
      <c r="Z114" s="191">
        <f t="shared" si="55"/>
        <v>2.5</v>
      </c>
      <c r="AA114" s="236">
        <f>'Core Indicators'!FF114</f>
        <v>3</v>
      </c>
      <c r="AB114" s="236">
        <f t="shared" si="56"/>
        <v>2</v>
      </c>
      <c r="AC114" s="11">
        <f>'Core Indicators'!GD114</f>
        <v>2</v>
      </c>
      <c r="AD114" s="11">
        <f>'Core Indicators'!GL114</f>
        <v>2</v>
      </c>
      <c r="AE114" s="11">
        <f>'Core Indicators'!GT114</f>
        <v>2</v>
      </c>
      <c r="AF114" s="11">
        <f>'Core Indicators'!HB114</f>
        <v>2</v>
      </c>
      <c r="AG114" s="11">
        <f t="shared" si="57"/>
        <v>2</v>
      </c>
      <c r="AH114" s="11">
        <f>'Core Indicators'!HJ114</f>
        <v>2</v>
      </c>
      <c r="AI114" s="11">
        <f>'Core Indicators'!HR114</f>
        <v>2</v>
      </c>
      <c r="AJ114" s="11">
        <f t="shared" si="58"/>
        <v>2</v>
      </c>
      <c r="AK114" s="11">
        <f>'Core Indicators'!HZ114</f>
        <v>2</v>
      </c>
      <c r="AL114" s="11">
        <f>'Core Indicators'!IH114</f>
        <v>2</v>
      </c>
      <c r="AM114" s="11">
        <f>'Core Indicators'!IP114</f>
        <v>2</v>
      </c>
      <c r="AN114" s="11">
        <f t="shared" si="59"/>
        <v>2</v>
      </c>
    </row>
    <row r="115" spans="1:40" x14ac:dyDescent="0.35">
      <c r="A115" s="236" t="str">
        <f>Lists!C:C</f>
        <v>PSE004</v>
      </c>
      <c r="B115" s="190">
        <f t="shared" si="45"/>
        <v>2.6</v>
      </c>
      <c r="C115" s="191">
        <f t="shared" si="46"/>
        <v>0</v>
      </c>
      <c r="D115" s="237">
        <f t="shared" si="47"/>
        <v>2.7</v>
      </c>
      <c r="E115" s="236">
        <f>'Core Indicators'!R115</f>
        <v>2</v>
      </c>
      <c r="F115" s="236">
        <f>'Core Indicators'!Z115</f>
        <v>3</v>
      </c>
      <c r="G115" s="191">
        <f t="shared" si="48"/>
        <v>2.5</v>
      </c>
      <c r="H115" s="236">
        <f>'Core Indicators'!AH115</f>
        <v>3</v>
      </c>
      <c r="I115" s="236">
        <f>'Core Indicators'!AP115</f>
        <v>2</v>
      </c>
      <c r="J115" s="236">
        <f>'Core Indicators'!BN115</f>
        <v>3</v>
      </c>
      <c r="K115" s="236">
        <f t="shared" si="49"/>
        <v>2.5</v>
      </c>
      <c r="L115" s="190">
        <f t="shared" si="50"/>
        <v>2.8</v>
      </c>
      <c r="M115" s="237">
        <f t="shared" si="51"/>
        <v>3</v>
      </c>
      <c r="N115" s="238">
        <f>'Core Indicators'!DJ115</f>
        <v>3</v>
      </c>
      <c r="O115" s="238">
        <f>'Core Indicators'!DR115</f>
        <v>3</v>
      </c>
      <c r="P115" s="238">
        <f>'Core Indicators'!DZ115</f>
        <v>3</v>
      </c>
      <c r="Q115" s="238">
        <f>'Core Indicators'!EH115</f>
        <v>3</v>
      </c>
      <c r="R115" s="238">
        <f>'Core Indicators'!EP115</f>
        <v>3</v>
      </c>
      <c r="S115" s="191">
        <f t="shared" si="52"/>
        <v>1.9</v>
      </c>
      <c r="T115" s="191">
        <f t="shared" si="53"/>
        <v>1.3333333333333333</v>
      </c>
      <c r="U115" s="236">
        <v>1</v>
      </c>
      <c r="V115" s="236">
        <v>1</v>
      </c>
      <c r="W115" s="236">
        <f>'Core Indicators'!EX115</f>
        <v>3</v>
      </c>
      <c r="X115" s="191">
        <f t="shared" si="54"/>
        <v>2</v>
      </c>
      <c r="Y115" s="236">
        <v>1</v>
      </c>
      <c r="Z115" s="191">
        <f t="shared" si="55"/>
        <v>2.5</v>
      </c>
      <c r="AA115" s="236">
        <f>'Core Indicators'!FF115</f>
        <v>3</v>
      </c>
      <c r="AB115" s="236">
        <f t="shared" si="56"/>
        <v>2</v>
      </c>
      <c r="AC115" s="11">
        <f>'Core Indicators'!GD115</f>
        <v>2</v>
      </c>
      <c r="AD115" s="11">
        <f>'Core Indicators'!GL115</f>
        <v>2</v>
      </c>
      <c r="AE115" s="11">
        <f>'Core Indicators'!GT115</f>
        <v>2</v>
      </c>
      <c r="AF115" s="11">
        <f>'Core Indicators'!HB115</f>
        <v>2</v>
      </c>
      <c r="AG115" s="11">
        <f t="shared" si="57"/>
        <v>2</v>
      </c>
      <c r="AH115" s="11">
        <f>'Core Indicators'!HJ115</f>
        <v>2</v>
      </c>
      <c r="AI115" s="11">
        <f>'Core Indicators'!HR115</f>
        <v>2</v>
      </c>
      <c r="AJ115" s="11">
        <f t="shared" si="58"/>
        <v>2</v>
      </c>
      <c r="AK115" s="11">
        <f>'Core Indicators'!HZ115</f>
        <v>2</v>
      </c>
      <c r="AL115" s="11">
        <f>'Core Indicators'!IH115</f>
        <v>2</v>
      </c>
      <c r="AM115" s="11">
        <f>'Core Indicators'!IP115</f>
        <v>2</v>
      </c>
      <c r="AN115" s="11">
        <f t="shared" si="59"/>
        <v>2</v>
      </c>
    </row>
    <row r="116" spans="1:40" x14ac:dyDescent="0.35">
      <c r="A116" s="236" t="str">
        <f>Lists!C:C</f>
        <v>REG001</v>
      </c>
      <c r="B116" s="190">
        <f t="shared" si="45"/>
        <v>1.1000000000000001</v>
      </c>
      <c r="C116" s="191">
        <f t="shared" si="46"/>
        <v>0</v>
      </c>
      <c r="D116" s="237">
        <f t="shared" si="47"/>
        <v>1.2</v>
      </c>
      <c r="E116" s="236">
        <f>'Core Indicators'!R116</f>
        <v>2</v>
      </c>
      <c r="F116" s="236">
        <f>'Core Indicators'!Z116</f>
        <v>1</v>
      </c>
      <c r="G116" s="191">
        <f t="shared" si="48"/>
        <v>1.5</v>
      </c>
      <c r="H116" s="236">
        <f>'Core Indicators'!AH116</f>
        <v>1</v>
      </c>
      <c r="I116" s="236">
        <f>'Core Indicators'!AP116</f>
        <v>1</v>
      </c>
      <c r="J116" s="236">
        <f>'Core Indicators'!BN116</f>
        <v>1</v>
      </c>
      <c r="K116" s="236">
        <f t="shared" si="49"/>
        <v>1</v>
      </c>
      <c r="L116" s="190">
        <f t="shared" si="50"/>
        <v>1</v>
      </c>
      <c r="M116" s="237">
        <f t="shared" si="51"/>
        <v>1</v>
      </c>
      <c r="N116" s="238">
        <f>'Core Indicators'!DJ116</f>
        <v>1</v>
      </c>
      <c r="O116" s="238">
        <f>'Core Indicators'!DR116</f>
        <v>1</v>
      </c>
      <c r="P116" s="238">
        <f>'Core Indicators'!DZ116</f>
        <v>1</v>
      </c>
      <c r="Q116" s="238">
        <f>'Core Indicators'!EH116</f>
        <v>1</v>
      </c>
      <c r="R116" s="238">
        <f>'Core Indicators'!EP116</f>
        <v>1</v>
      </c>
      <c r="S116" s="191">
        <f t="shared" si="52"/>
        <v>1.3</v>
      </c>
      <c r="T116" s="191">
        <f t="shared" si="53"/>
        <v>1</v>
      </c>
      <c r="U116" s="236">
        <v>1</v>
      </c>
      <c r="V116" s="236">
        <v>1</v>
      </c>
      <c r="W116" s="236">
        <f>'Core Indicators'!EX116</f>
        <v>1</v>
      </c>
      <c r="X116" s="191">
        <f t="shared" si="54"/>
        <v>1</v>
      </c>
      <c r="Y116" s="236">
        <v>1</v>
      </c>
      <c r="Z116" s="191">
        <f t="shared" si="55"/>
        <v>1.5</v>
      </c>
      <c r="AA116" s="236">
        <f>'Core Indicators'!FF116</f>
        <v>1</v>
      </c>
      <c r="AB116" s="236">
        <f t="shared" si="56"/>
        <v>2</v>
      </c>
      <c r="AC116" s="11">
        <f>'Core Indicators'!GD116</f>
        <v>2</v>
      </c>
      <c r="AD116" s="11">
        <f>'Core Indicators'!GL116</f>
        <v>2</v>
      </c>
      <c r="AE116" s="11">
        <f>'Core Indicators'!GT116</f>
        <v>2</v>
      </c>
      <c r="AF116" s="11">
        <f>'Core Indicators'!HB116</f>
        <v>2</v>
      </c>
      <c r="AG116" s="11">
        <f t="shared" si="57"/>
        <v>2</v>
      </c>
      <c r="AH116" s="11">
        <f>'Core Indicators'!HJ116</f>
        <v>2</v>
      </c>
      <c r="AI116" s="11">
        <f>'Core Indicators'!HR116</f>
        <v>2</v>
      </c>
      <c r="AJ116" s="11">
        <f t="shared" si="58"/>
        <v>2</v>
      </c>
      <c r="AK116" s="11">
        <f>'Core Indicators'!HZ116</f>
        <v>2</v>
      </c>
      <c r="AL116" s="11">
        <f>'Core Indicators'!IH116</f>
        <v>2</v>
      </c>
      <c r="AM116" s="11">
        <f>'Core Indicators'!IP116</f>
        <v>2</v>
      </c>
      <c r="AN116" s="11">
        <f t="shared" si="59"/>
        <v>2</v>
      </c>
    </row>
    <row r="117" spans="1:40" x14ac:dyDescent="0.35">
      <c r="A117" s="236" t="str">
        <f>Lists!C:C</f>
        <v>REG002</v>
      </c>
      <c r="B117" s="190">
        <f t="shared" si="45"/>
        <v>2.1</v>
      </c>
      <c r="C117" s="191">
        <f t="shared" si="46"/>
        <v>0</v>
      </c>
      <c r="D117" s="237">
        <f t="shared" si="47"/>
        <v>2</v>
      </c>
      <c r="E117" s="236">
        <f>'Core Indicators'!R117</f>
        <v>2</v>
      </c>
      <c r="F117" s="236">
        <f>'Core Indicators'!Z117</f>
        <v>2</v>
      </c>
      <c r="G117" s="191">
        <f t="shared" si="48"/>
        <v>2</v>
      </c>
      <c r="H117" s="236">
        <f>'Core Indicators'!AH117</f>
        <v>2</v>
      </c>
      <c r="I117" s="236">
        <f>'Core Indicators'!AP117</f>
        <v>2</v>
      </c>
      <c r="J117" s="236">
        <f>'Core Indicators'!BN117</f>
        <v>2</v>
      </c>
      <c r="K117" s="236">
        <f t="shared" si="49"/>
        <v>2</v>
      </c>
      <c r="L117" s="190">
        <f t="shared" si="50"/>
        <v>2</v>
      </c>
      <c r="M117" s="237">
        <f t="shared" si="51"/>
        <v>2.4</v>
      </c>
      <c r="N117" s="238">
        <f>'Core Indicators'!DJ117</f>
        <v>2</v>
      </c>
      <c r="O117" s="238">
        <f>'Core Indicators'!DR117</f>
        <v>2</v>
      </c>
      <c r="P117" s="238">
        <f>'Core Indicators'!DZ117</f>
        <v>2</v>
      </c>
      <c r="Q117" s="238">
        <f>'Core Indicators'!EH117</f>
        <v>3</v>
      </c>
      <c r="R117" s="238">
        <f>'Core Indicators'!EP117</f>
        <v>3</v>
      </c>
      <c r="S117" s="191">
        <f t="shared" si="52"/>
        <v>1.6</v>
      </c>
      <c r="T117" s="191">
        <f t="shared" si="53"/>
        <v>1.1666666666666667</v>
      </c>
      <c r="U117" s="236">
        <v>1</v>
      </c>
      <c r="V117" s="236">
        <v>1</v>
      </c>
      <c r="W117" s="236">
        <f>'Core Indicators'!EX117</f>
        <v>2</v>
      </c>
      <c r="X117" s="191">
        <f t="shared" si="54"/>
        <v>1.5</v>
      </c>
      <c r="Y117" s="236">
        <v>1</v>
      </c>
      <c r="Z117" s="191">
        <f t="shared" si="55"/>
        <v>2</v>
      </c>
      <c r="AA117" s="236">
        <f>'Core Indicators'!FF117</f>
        <v>2</v>
      </c>
      <c r="AB117" s="236">
        <f t="shared" si="56"/>
        <v>2</v>
      </c>
      <c r="AC117" s="11">
        <f>'Core Indicators'!GD117</f>
        <v>2</v>
      </c>
      <c r="AD117" s="11">
        <f>'Core Indicators'!GL117</f>
        <v>2</v>
      </c>
      <c r="AE117" s="11">
        <f>'Core Indicators'!GT117</f>
        <v>2</v>
      </c>
      <c r="AF117" s="11">
        <f>'Core Indicators'!HB117</f>
        <v>2</v>
      </c>
      <c r="AG117" s="11">
        <f t="shared" si="57"/>
        <v>2</v>
      </c>
      <c r="AH117" s="11">
        <f>'Core Indicators'!HJ117</f>
        <v>2</v>
      </c>
      <c r="AI117" s="11">
        <f>'Core Indicators'!HR117</f>
        <v>2</v>
      </c>
      <c r="AJ117" s="11">
        <f t="shared" si="58"/>
        <v>2</v>
      </c>
      <c r="AK117" s="11">
        <f>'Core Indicators'!HZ117</f>
        <v>2</v>
      </c>
      <c r="AL117" s="11">
        <f>'Core Indicators'!IH117</f>
        <v>2</v>
      </c>
      <c r="AM117" s="11">
        <f>'Core Indicators'!IP117</f>
        <v>2</v>
      </c>
      <c r="AN117" s="11">
        <f t="shared" si="59"/>
        <v>2</v>
      </c>
    </row>
    <row r="118" spans="1:40" x14ac:dyDescent="0.35">
      <c r="A118" s="236" t="str">
        <f>Lists!C:C</f>
        <v>REG004</v>
      </c>
      <c r="B118" s="190">
        <f t="shared" si="45"/>
        <v>2</v>
      </c>
      <c r="C118" s="191">
        <f t="shared" si="46"/>
        <v>0</v>
      </c>
      <c r="D118" s="237">
        <f t="shared" si="47"/>
        <v>2.2999999999999998</v>
      </c>
      <c r="E118" s="236">
        <f>'Core Indicators'!R118</f>
        <v>2</v>
      </c>
      <c r="F118" s="236">
        <f>'Core Indicators'!Z118</f>
        <v>2</v>
      </c>
      <c r="G118" s="191">
        <f t="shared" si="48"/>
        <v>2</v>
      </c>
      <c r="H118" s="236">
        <f>'Core Indicators'!AH118</f>
        <v>2</v>
      </c>
      <c r="I118" s="236">
        <f>'Core Indicators'!AP118</f>
        <v>3</v>
      </c>
      <c r="J118" s="236">
        <f>'Core Indicators'!BN118</f>
        <v>3</v>
      </c>
      <c r="K118" s="236">
        <f t="shared" si="49"/>
        <v>3</v>
      </c>
      <c r="L118" s="190">
        <f t="shared" si="50"/>
        <v>2.5</v>
      </c>
      <c r="M118" s="237">
        <f t="shared" si="51"/>
        <v>2</v>
      </c>
      <c r="N118" s="238">
        <f>'Core Indicators'!DJ118</f>
        <v>2</v>
      </c>
      <c r="O118" s="238">
        <f>'Core Indicators'!DR118</f>
        <v>2</v>
      </c>
      <c r="P118" s="238">
        <f>'Core Indicators'!DZ118</f>
        <v>2</v>
      </c>
      <c r="Q118" s="238">
        <f>'Core Indicators'!EH118</f>
        <v>2</v>
      </c>
      <c r="R118" s="238">
        <f>'Core Indicators'!EP118</f>
        <v>2</v>
      </c>
      <c r="S118" s="191">
        <f t="shared" si="52"/>
        <v>1.7</v>
      </c>
      <c r="T118" s="191">
        <f t="shared" si="53"/>
        <v>1.3333333333333333</v>
      </c>
      <c r="U118" s="236">
        <v>1</v>
      </c>
      <c r="V118" s="236">
        <v>1</v>
      </c>
      <c r="W118" s="236">
        <f>'Core Indicators'!EX118</f>
        <v>3</v>
      </c>
      <c r="X118" s="191">
        <f t="shared" si="54"/>
        <v>2</v>
      </c>
      <c r="Y118" s="236">
        <v>1</v>
      </c>
      <c r="Z118" s="191">
        <f t="shared" si="55"/>
        <v>2</v>
      </c>
      <c r="AA118" s="236">
        <f>'Core Indicators'!FF118</f>
        <v>2</v>
      </c>
      <c r="AB118" s="236">
        <f t="shared" si="56"/>
        <v>2</v>
      </c>
      <c r="AC118" s="11">
        <f>'Core Indicators'!GD118</f>
        <v>2</v>
      </c>
      <c r="AD118" s="11">
        <f>'Core Indicators'!GL118</f>
        <v>2</v>
      </c>
      <c r="AE118" s="11">
        <f>'Core Indicators'!GT118</f>
        <v>2</v>
      </c>
      <c r="AF118" s="11">
        <f>'Core Indicators'!HB118</f>
        <v>2</v>
      </c>
      <c r="AG118" s="11">
        <f t="shared" si="57"/>
        <v>2</v>
      </c>
      <c r="AH118" s="11">
        <f>'Core Indicators'!HJ118</f>
        <v>2</v>
      </c>
      <c r="AI118" s="11">
        <f>'Core Indicators'!HR118</f>
        <v>2</v>
      </c>
      <c r="AJ118" s="11">
        <f t="shared" si="58"/>
        <v>2</v>
      </c>
      <c r="AK118" s="11">
        <f>'Core Indicators'!HZ118</f>
        <v>2</v>
      </c>
      <c r="AL118" s="11">
        <f>'Core Indicators'!IH118</f>
        <v>2</v>
      </c>
      <c r="AM118" s="11">
        <f>'Core Indicators'!IP118</f>
        <v>2</v>
      </c>
      <c r="AN118" s="11">
        <f t="shared" si="59"/>
        <v>2</v>
      </c>
    </row>
    <row r="119" spans="1:40" x14ac:dyDescent="0.35">
      <c r="A119" s="236" t="str">
        <f>Lists!C:C</f>
        <v>REG006</v>
      </c>
      <c r="B119" s="190">
        <f t="shared" si="45"/>
        <v>2.1</v>
      </c>
      <c r="C119" s="191">
        <f t="shared" si="46"/>
        <v>0</v>
      </c>
      <c r="D119" s="237">
        <f t="shared" si="47"/>
        <v>2.2000000000000002</v>
      </c>
      <c r="E119" s="236">
        <f>'Core Indicators'!R119</f>
        <v>2</v>
      </c>
      <c r="F119" s="236">
        <f>'Core Indicators'!Z119</f>
        <v>2</v>
      </c>
      <c r="G119" s="191">
        <f t="shared" si="48"/>
        <v>2</v>
      </c>
      <c r="H119" s="236">
        <f>'Core Indicators'!AH119</f>
        <v>2</v>
      </c>
      <c r="I119" s="236">
        <f>'Core Indicators'!AP119</f>
        <v>2</v>
      </c>
      <c r="J119" s="236">
        <f>'Core Indicators'!BN119</f>
        <v>3</v>
      </c>
      <c r="K119" s="236">
        <f t="shared" si="49"/>
        <v>2.5</v>
      </c>
      <c r="L119" s="190">
        <f t="shared" si="50"/>
        <v>2.2999999999999998</v>
      </c>
      <c r="M119" s="237">
        <f t="shared" si="51"/>
        <v>2.4</v>
      </c>
      <c r="N119" s="238">
        <f>'Core Indicators'!DJ119</f>
        <v>2</v>
      </c>
      <c r="O119" s="238">
        <f>'Core Indicators'!DR119</f>
        <v>2</v>
      </c>
      <c r="P119" s="238">
        <f>'Core Indicators'!DZ119</f>
        <v>2</v>
      </c>
      <c r="Q119" s="238">
        <f>'Core Indicators'!EH119</f>
        <v>3</v>
      </c>
      <c r="R119" s="238">
        <f>'Core Indicators'!EP119</f>
        <v>3</v>
      </c>
      <c r="S119" s="191">
        <f t="shared" si="52"/>
        <v>1.7</v>
      </c>
      <c r="T119" s="191">
        <f t="shared" si="53"/>
        <v>1.3333333333333333</v>
      </c>
      <c r="U119" s="236">
        <v>1</v>
      </c>
      <c r="V119" s="236">
        <v>1</v>
      </c>
      <c r="W119" s="236">
        <f>'Core Indicators'!EX119</f>
        <v>3</v>
      </c>
      <c r="X119" s="191">
        <f t="shared" si="54"/>
        <v>2</v>
      </c>
      <c r="Y119" s="236">
        <v>1</v>
      </c>
      <c r="Z119" s="191">
        <f t="shared" si="55"/>
        <v>2</v>
      </c>
      <c r="AA119" s="236">
        <f>'Core Indicators'!FF119</f>
        <v>2</v>
      </c>
      <c r="AB119" s="236">
        <f t="shared" si="56"/>
        <v>2</v>
      </c>
      <c r="AC119" s="11">
        <f>'Core Indicators'!GD119</f>
        <v>2</v>
      </c>
      <c r="AD119" s="11">
        <f>'Core Indicators'!GL119</f>
        <v>2</v>
      </c>
      <c r="AE119" s="11">
        <f>'Core Indicators'!GT119</f>
        <v>2</v>
      </c>
      <c r="AF119" s="11">
        <f>'Core Indicators'!HB119</f>
        <v>2</v>
      </c>
      <c r="AG119" s="11">
        <f t="shared" si="57"/>
        <v>2</v>
      </c>
      <c r="AH119" s="11">
        <f>'Core Indicators'!HJ119</f>
        <v>2</v>
      </c>
      <c r="AI119" s="11">
        <f>'Core Indicators'!HR119</f>
        <v>2</v>
      </c>
      <c r="AJ119" s="11">
        <f t="shared" si="58"/>
        <v>2</v>
      </c>
      <c r="AK119" s="11">
        <f>'Core Indicators'!HZ119</f>
        <v>2</v>
      </c>
      <c r="AL119" s="11">
        <f>'Core Indicators'!IH119</f>
        <v>2</v>
      </c>
      <c r="AM119" s="11">
        <f>'Core Indicators'!IP119</f>
        <v>2</v>
      </c>
      <c r="AN119" s="11">
        <f t="shared" si="59"/>
        <v>2</v>
      </c>
    </row>
    <row r="120" spans="1:40" x14ac:dyDescent="0.35">
      <c r="A120" s="236" t="str">
        <f>Lists!C:C</f>
        <v>REG007</v>
      </c>
      <c r="B120" s="190">
        <f t="shared" si="45"/>
        <v>1.9</v>
      </c>
      <c r="C120" s="191">
        <f t="shared" si="46"/>
        <v>0</v>
      </c>
      <c r="D120" s="237">
        <f t="shared" si="47"/>
        <v>2.2000000000000002</v>
      </c>
      <c r="E120" s="236">
        <f>'Core Indicators'!R120</f>
        <v>2</v>
      </c>
      <c r="F120" s="236">
        <f>'Core Indicators'!Z120</f>
        <v>2</v>
      </c>
      <c r="G120" s="191">
        <f t="shared" si="48"/>
        <v>2</v>
      </c>
      <c r="H120" s="236">
        <f>'Core Indicators'!AH120</f>
        <v>2</v>
      </c>
      <c r="I120" s="236">
        <f>'Core Indicators'!AP120</f>
        <v>2</v>
      </c>
      <c r="J120" s="236">
        <f>'Core Indicators'!BN120</f>
        <v>3</v>
      </c>
      <c r="K120" s="236">
        <f t="shared" si="49"/>
        <v>2.5</v>
      </c>
      <c r="L120" s="190">
        <f t="shared" si="50"/>
        <v>2.2999999999999998</v>
      </c>
      <c r="M120" s="237">
        <f t="shared" si="51"/>
        <v>2</v>
      </c>
      <c r="N120" s="238">
        <f>'Core Indicators'!DJ120</f>
        <v>2</v>
      </c>
      <c r="O120" s="238">
        <f>'Core Indicators'!DR120</f>
        <v>2</v>
      </c>
      <c r="P120" s="238">
        <f>'Core Indicators'!DZ120</f>
        <v>2</v>
      </c>
      <c r="Q120" s="238">
        <f>'Core Indicators'!EH120</f>
        <v>2</v>
      </c>
      <c r="R120" s="238">
        <f>'Core Indicators'!EP120</f>
        <v>2</v>
      </c>
      <c r="S120" s="191">
        <f t="shared" si="52"/>
        <v>1.4</v>
      </c>
      <c r="T120" s="191">
        <f t="shared" si="53"/>
        <v>1.3333333333333333</v>
      </c>
      <c r="U120" s="236">
        <v>1</v>
      </c>
      <c r="V120" s="236">
        <v>1</v>
      </c>
      <c r="W120" s="236">
        <f>'Core Indicators'!EX120</f>
        <v>3</v>
      </c>
      <c r="X120" s="191">
        <f t="shared" si="54"/>
        <v>2</v>
      </c>
      <c r="Y120" s="236">
        <v>1</v>
      </c>
      <c r="Z120" s="191">
        <f t="shared" si="55"/>
        <v>1.5</v>
      </c>
      <c r="AA120" s="236">
        <f>'Core Indicators'!FF120</f>
        <v>1</v>
      </c>
      <c r="AB120" s="236">
        <f t="shared" si="56"/>
        <v>2</v>
      </c>
      <c r="AC120" s="11">
        <f>'Core Indicators'!GD120</f>
        <v>2</v>
      </c>
      <c r="AD120" s="11">
        <f>'Core Indicators'!GL120</f>
        <v>2</v>
      </c>
      <c r="AE120" s="11">
        <f>'Core Indicators'!GT120</f>
        <v>2</v>
      </c>
      <c r="AF120" s="11">
        <f>'Core Indicators'!HB120</f>
        <v>2</v>
      </c>
      <c r="AG120" s="11">
        <f t="shared" si="57"/>
        <v>2</v>
      </c>
      <c r="AH120" s="11">
        <f>'Core Indicators'!HJ120</f>
        <v>2</v>
      </c>
      <c r="AI120" s="11">
        <f>'Core Indicators'!HR120</f>
        <v>2</v>
      </c>
      <c r="AJ120" s="11">
        <f t="shared" si="58"/>
        <v>2</v>
      </c>
      <c r="AK120" s="11">
        <f>'Core Indicators'!HZ120</f>
        <v>2</v>
      </c>
      <c r="AL120" s="11">
        <f>'Core Indicators'!IH120</f>
        <v>2</v>
      </c>
      <c r="AM120" s="11">
        <f>'Core Indicators'!IP120</f>
        <v>2</v>
      </c>
      <c r="AN120" s="11">
        <f t="shared" si="59"/>
        <v>2</v>
      </c>
    </row>
    <row r="121" spans="1:40" x14ac:dyDescent="0.35">
      <c r="A121" s="236" t="str">
        <f>Lists!C:C</f>
        <v>REG008</v>
      </c>
      <c r="B121" s="190">
        <f t="shared" si="45"/>
        <v>1.9</v>
      </c>
      <c r="C121" s="191">
        <f t="shared" si="46"/>
        <v>0</v>
      </c>
      <c r="D121" s="237">
        <f t="shared" si="47"/>
        <v>2.2000000000000002</v>
      </c>
      <c r="E121" s="236">
        <f>'Core Indicators'!R121</f>
        <v>2</v>
      </c>
      <c r="F121" s="236">
        <f>'Core Indicators'!Z121</f>
        <v>2</v>
      </c>
      <c r="G121" s="191">
        <f t="shared" si="48"/>
        <v>2</v>
      </c>
      <c r="H121" s="236">
        <f>'Core Indicators'!AH121</f>
        <v>2</v>
      </c>
      <c r="I121" s="236">
        <f>'Core Indicators'!AP121</f>
        <v>2</v>
      </c>
      <c r="J121" s="236">
        <f>'Core Indicators'!BN121</f>
        <v>3</v>
      </c>
      <c r="K121" s="236">
        <f t="shared" si="49"/>
        <v>2.5</v>
      </c>
      <c r="L121" s="190">
        <f t="shared" si="50"/>
        <v>2.2999999999999998</v>
      </c>
      <c r="M121" s="237">
        <f t="shared" si="51"/>
        <v>2</v>
      </c>
      <c r="N121" s="238">
        <f>'Core Indicators'!DJ121</f>
        <v>2</v>
      </c>
      <c r="O121" s="238">
        <f>'Core Indicators'!DR121</f>
        <v>2</v>
      </c>
      <c r="P121" s="238">
        <f>'Core Indicators'!DZ121</f>
        <v>2</v>
      </c>
      <c r="Q121" s="238">
        <f>'Core Indicators'!EH121</f>
        <v>2</v>
      </c>
      <c r="R121" s="238">
        <f>'Core Indicators'!EP121</f>
        <v>2</v>
      </c>
      <c r="S121" s="191">
        <f t="shared" si="52"/>
        <v>1.4</v>
      </c>
      <c r="T121" s="191">
        <f t="shared" si="53"/>
        <v>1.3333333333333333</v>
      </c>
      <c r="U121" s="236">
        <v>1</v>
      </c>
      <c r="V121" s="236">
        <v>1</v>
      </c>
      <c r="W121" s="236">
        <f>'Core Indicators'!EX121</f>
        <v>3</v>
      </c>
      <c r="X121" s="191">
        <f t="shared" si="54"/>
        <v>2</v>
      </c>
      <c r="Y121" s="236">
        <v>1</v>
      </c>
      <c r="Z121" s="191">
        <f t="shared" si="55"/>
        <v>1.5</v>
      </c>
      <c r="AA121" s="236">
        <f>'Core Indicators'!FF121</f>
        <v>1</v>
      </c>
      <c r="AB121" s="236">
        <f t="shared" si="56"/>
        <v>2</v>
      </c>
      <c r="AC121" s="11">
        <f>'Core Indicators'!GD121</f>
        <v>2</v>
      </c>
      <c r="AD121" s="11">
        <f>'Core Indicators'!GL121</f>
        <v>2</v>
      </c>
      <c r="AE121" s="11">
        <f>'Core Indicators'!GT121</f>
        <v>2</v>
      </c>
      <c r="AF121" s="11">
        <f>'Core Indicators'!HB121</f>
        <v>2</v>
      </c>
      <c r="AG121" s="11">
        <f t="shared" si="57"/>
        <v>2</v>
      </c>
      <c r="AH121" s="11">
        <f>'Core Indicators'!HJ121</f>
        <v>2</v>
      </c>
      <c r="AI121" s="11">
        <f>'Core Indicators'!HR121</f>
        <v>2</v>
      </c>
      <c r="AJ121" s="11">
        <f t="shared" si="58"/>
        <v>2</v>
      </c>
      <c r="AK121" s="11">
        <f>'Core Indicators'!HZ121</f>
        <v>2</v>
      </c>
      <c r="AL121" s="11">
        <f>'Core Indicators'!IH121</f>
        <v>2</v>
      </c>
      <c r="AM121" s="11">
        <f>'Core Indicators'!IP121</f>
        <v>2</v>
      </c>
      <c r="AN121" s="11">
        <f t="shared" si="59"/>
        <v>2</v>
      </c>
    </row>
    <row r="122" spans="1:40" x14ac:dyDescent="0.35">
      <c r="A122" s="236" t="str">
        <f>Lists!C:C</f>
        <v>REG011</v>
      </c>
      <c r="B122" s="190">
        <f t="shared" si="45"/>
        <v>1.7</v>
      </c>
      <c r="C122" s="191">
        <f t="shared" si="46"/>
        <v>0</v>
      </c>
      <c r="D122" s="237">
        <f t="shared" si="47"/>
        <v>1.8</v>
      </c>
      <c r="E122" s="236">
        <f>'Core Indicators'!R122</f>
        <v>1</v>
      </c>
      <c r="F122" s="236">
        <f>'Core Indicators'!Z122</f>
        <v>2</v>
      </c>
      <c r="G122" s="191">
        <f t="shared" si="48"/>
        <v>1.5</v>
      </c>
      <c r="H122" s="236">
        <f>'Core Indicators'!AH122</f>
        <v>2</v>
      </c>
      <c r="I122" s="236">
        <f>'Core Indicators'!AP122</f>
        <v>2</v>
      </c>
      <c r="J122" s="236">
        <f>'Core Indicators'!BN122</f>
        <v>2</v>
      </c>
      <c r="K122" s="236">
        <f t="shared" si="49"/>
        <v>2</v>
      </c>
      <c r="L122" s="190">
        <f t="shared" si="50"/>
        <v>2</v>
      </c>
      <c r="M122" s="237">
        <f t="shared" si="51"/>
        <v>2</v>
      </c>
      <c r="N122" s="238">
        <f>'Core Indicators'!DJ122</f>
        <v>2</v>
      </c>
      <c r="O122" s="238">
        <f>'Core Indicators'!DR122</f>
        <v>2</v>
      </c>
      <c r="P122" s="238">
        <f>'Core Indicators'!DZ122</f>
        <v>2</v>
      </c>
      <c r="Q122" s="238">
        <f>'Core Indicators'!EH122</f>
        <v>2</v>
      </c>
      <c r="R122" s="238">
        <f>'Core Indicators'!EP122</f>
        <v>2</v>
      </c>
      <c r="S122" s="191">
        <f t="shared" si="52"/>
        <v>1.3</v>
      </c>
      <c r="T122" s="191">
        <f t="shared" si="53"/>
        <v>1.1666666666666667</v>
      </c>
      <c r="U122" s="236">
        <v>1</v>
      </c>
      <c r="V122" s="236">
        <v>1</v>
      </c>
      <c r="W122" s="236">
        <f>'Core Indicators'!EX122</f>
        <v>2</v>
      </c>
      <c r="X122" s="191">
        <f t="shared" si="54"/>
        <v>1.5</v>
      </c>
      <c r="Y122" s="236">
        <v>1</v>
      </c>
      <c r="Z122" s="191">
        <f t="shared" si="55"/>
        <v>1.5</v>
      </c>
      <c r="AA122" s="236">
        <f>'Core Indicators'!FF122</f>
        <v>1</v>
      </c>
      <c r="AB122" s="236">
        <f t="shared" si="56"/>
        <v>2</v>
      </c>
      <c r="AC122" s="11">
        <f>'Core Indicators'!GD122</f>
        <v>2</v>
      </c>
      <c r="AD122" s="11">
        <f>'Core Indicators'!GL122</f>
        <v>2</v>
      </c>
      <c r="AE122" s="11">
        <f>'Core Indicators'!GT122</f>
        <v>2</v>
      </c>
      <c r="AF122" s="11">
        <f>'Core Indicators'!HB122</f>
        <v>2</v>
      </c>
      <c r="AG122" s="11">
        <f t="shared" si="57"/>
        <v>2</v>
      </c>
      <c r="AH122" s="11">
        <f>'Core Indicators'!HJ122</f>
        <v>2</v>
      </c>
      <c r="AI122" s="11">
        <f>'Core Indicators'!HR122</f>
        <v>2</v>
      </c>
      <c r="AJ122" s="11">
        <f t="shared" si="58"/>
        <v>2</v>
      </c>
      <c r="AK122" s="11">
        <f>'Core Indicators'!HZ122</f>
        <v>2</v>
      </c>
      <c r="AL122" s="11">
        <f>'Core Indicators'!IH122</f>
        <v>2</v>
      </c>
      <c r="AM122" s="11">
        <f>'Core Indicators'!IP122</f>
        <v>2</v>
      </c>
      <c r="AN122" s="11">
        <f t="shared" si="59"/>
        <v>2</v>
      </c>
    </row>
    <row r="123" spans="1:40" x14ac:dyDescent="0.35">
      <c r="A123" s="236" t="str">
        <f>Lists!C:C</f>
        <v>REG012</v>
      </c>
      <c r="B123" s="190">
        <f t="shared" si="45"/>
        <v>1.6</v>
      </c>
      <c r="C123" s="191">
        <f t="shared" si="46"/>
        <v>0</v>
      </c>
      <c r="D123" s="237">
        <f t="shared" si="47"/>
        <v>2</v>
      </c>
      <c r="E123" s="236">
        <f>'Core Indicators'!R123</f>
        <v>2</v>
      </c>
      <c r="F123" s="236">
        <f>'Core Indicators'!Z123</f>
        <v>2</v>
      </c>
      <c r="G123" s="191">
        <f t="shared" si="48"/>
        <v>2</v>
      </c>
      <c r="H123" s="236">
        <f>'Core Indicators'!AH123</f>
        <v>2</v>
      </c>
      <c r="I123" s="236">
        <f>'Core Indicators'!AP123</f>
        <v>2</v>
      </c>
      <c r="J123" s="236">
        <f>'Core Indicators'!BN123</f>
        <v>2</v>
      </c>
      <c r="K123" s="236">
        <f t="shared" si="49"/>
        <v>2</v>
      </c>
      <c r="L123" s="190">
        <f t="shared" si="50"/>
        <v>2</v>
      </c>
      <c r="M123" s="237">
        <f t="shared" si="51"/>
        <v>1.6</v>
      </c>
      <c r="N123" s="238">
        <f>'Core Indicators'!DJ123</f>
        <v>2</v>
      </c>
      <c r="O123" s="238">
        <f>'Core Indicators'!DR123</f>
        <v>2</v>
      </c>
      <c r="P123" s="238">
        <f>'Core Indicators'!DZ123</f>
        <v>2</v>
      </c>
      <c r="Q123" s="238">
        <f>'Core Indicators'!EH123</f>
        <v>1</v>
      </c>
      <c r="R123" s="238">
        <f>'Core Indicators'!EP123</f>
        <v>1</v>
      </c>
      <c r="S123" s="191">
        <f t="shared" si="52"/>
        <v>1.3</v>
      </c>
      <c r="T123" s="191">
        <f t="shared" si="53"/>
        <v>1.1666666666666667</v>
      </c>
      <c r="U123" s="236">
        <v>1</v>
      </c>
      <c r="V123" s="236">
        <v>1</v>
      </c>
      <c r="W123" s="236">
        <f>'Core Indicators'!EX123</f>
        <v>2</v>
      </c>
      <c r="X123" s="191">
        <f t="shared" si="54"/>
        <v>1.5</v>
      </c>
      <c r="Y123" s="236">
        <v>1</v>
      </c>
      <c r="Z123" s="191">
        <f t="shared" si="55"/>
        <v>1.5</v>
      </c>
      <c r="AA123" s="236">
        <f>'Core Indicators'!FF123</f>
        <v>1</v>
      </c>
      <c r="AB123" s="236">
        <f t="shared" si="56"/>
        <v>2</v>
      </c>
      <c r="AC123" s="11">
        <f>'Core Indicators'!GD123</f>
        <v>2</v>
      </c>
      <c r="AD123" s="11">
        <f>'Core Indicators'!GL123</f>
        <v>2</v>
      </c>
      <c r="AE123" s="11">
        <f>'Core Indicators'!GT123</f>
        <v>2</v>
      </c>
      <c r="AF123" s="11">
        <f>'Core Indicators'!HB123</f>
        <v>2</v>
      </c>
      <c r="AG123" s="11">
        <f t="shared" si="57"/>
        <v>2</v>
      </c>
      <c r="AH123" s="11">
        <f>'Core Indicators'!HJ123</f>
        <v>2</v>
      </c>
      <c r="AI123" s="11">
        <f>'Core Indicators'!HR123</f>
        <v>2</v>
      </c>
      <c r="AJ123" s="11">
        <f t="shared" si="58"/>
        <v>2</v>
      </c>
      <c r="AK123" s="11">
        <f>'Core Indicators'!HZ123</f>
        <v>2</v>
      </c>
      <c r="AL123" s="11">
        <f>'Core Indicators'!IH123</f>
        <v>2</v>
      </c>
      <c r="AM123" s="11">
        <f>'Core Indicators'!IP123</f>
        <v>2</v>
      </c>
      <c r="AN123" s="11">
        <f t="shared" si="59"/>
        <v>2</v>
      </c>
    </row>
    <row r="124" spans="1:40" x14ac:dyDescent="0.35">
      <c r="A124" s="236" t="str">
        <f>Lists!C:C</f>
        <v>REG013</v>
      </c>
      <c r="B124" s="190">
        <f t="shared" si="45"/>
        <v>2</v>
      </c>
      <c r="C124" s="191">
        <f t="shared" si="46"/>
        <v>0</v>
      </c>
      <c r="D124" s="237">
        <f t="shared" si="47"/>
        <v>2</v>
      </c>
      <c r="E124" s="236">
        <f>'Core Indicators'!R124</f>
        <v>2</v>
      </c>
      <c r="F124" s="236">
        <f>'Core Indicators'!Z124</f>
        <v>2</v>
      </c>
      <c r="G124" s="191">
        <f t="shared" si="48"/>
        <v>2</v>
      </c>
      <c r="H124" s="236">
        <f>'Core Indicators'!AH124</f>
        <v>2</v>
      </c>
      <c r="I124" s="236">
        <f>'Core Indicators'!AP124</f>
        <v>2</v>
      </c>
      <c r="J124" s="236">
        <f>'Core Indicators'!BN124</f>
        <v>2</v>
      </c>
      <c r="K124" s="236">
        <f t="shared" si="49"/>
        <v>2</v>
      </c>
      <c r="L124" s="190">
        <f t="shared" si="50"/>
        <v>2</v>
      </c>
      <c r="M124" s="237">
        <f t="shared" si="51"/>
        <v>2</v>
      </c>
      <c r="N124" s="238">
        <f>'Core Indicators'!DJ124</f>
        <v>2</v>
      </c>
      <c r="O124" s="238">
        <f>'Core Indicators'!DR124</f>
        <v>2</v>
      </c>
      <c r="P124" s="238">
        <f>'Core Indicators'!DZ124</f>
        <v>2</v>
      </c>
      <c r="Q124" s="238">
        <f>'Core Indicators'!EH124</f>
        <v>2</v>
      </c>
      <c r="R124" s="238">
        <f>'Core Indicators'!EP124</f>
        <v>2</v>
      </c>
      <c r="S124" s="191">
        <f t="shared" si="52"/>
        <v>1.9</v>
      </c>
      <c r="T124" s="191">
        <f t="shared" si="53"/>
        <v>1.1666666666666667</v>
      </c>
      <c r="U124" s="236">
        <v>1</v>
      </c>
      <c r="V124" s="236">
        <v>1</v>
      </c>
      <c r="W124" s="236">
        <f>'Core Indicators'!EX124</f>
        <v>2</v>
      </c>
      <c r="X124" s="191">
        <f t="shared" si="54"/>
        <v>1.5</v>
      </c>
      <c r="Y124" s="236">
        <v>1</v>
      </c>
      <c r="Z124" s="191">
        <f t="shared" si="55"/>
        <v>2.5</v>
      </c>
      <c r="AA124" s="236">
        <f>'Core Indicators'!FF124</f>
        <v>3</v>
      </c>
      <c r="AB124" s="236">
        <f t="shared" si="56"/>
        <v>2</v>
      </c>
      <c r="AC124" s="11">
        <f>'Core Indicators'!GD124</f>
        <v>2</v>
      </c>
      <c r="AD124" s="11">
        <f>'Core Indicators'!GL124</f>
        <v>2</v>
      </c>
      <c r="AE124" s="11">
        <f>'Core Indicators'!GT124</f>
        <v>2</v>
      </c>
      <c r="AF124" s="11">
        <f>'Core Indicators'!HB124</f>
        <v>2</v>
      </c>
      <c r="AG124" s="11">
        <f t="shared" si="57"/>
        <v>2</v>
      </c>
      <c r="AH124" s="11">
        <f>'Core Indicators'!HJ124</f>
        <v>2</v>
      </c>
      <c r="AI124" s="11">
        <f>'Core Indicators'!HR124</f>
        <v>2</v>
      </c>
      <c r="AJ124" s="11">
        <f t="shared" si="58"/>
        <v>2</v>
      </c>
      <c r="AK124" s="11">
        <f>'Core Indicators'!HZ124</f>
        <v>2</v>
      </c>
      <c r="AL124" s="11">
        <f>'Core Indicators'!IH124</f>
        <v>2</v>
      </c>
      <c r="AM124" s="11">
        <f>'Core Indicators'!IP124</f>
        <v>2</v>
      </c>
      <c r="AN124" s="11">
        <f t="shared" si="59"/>
        <v>2</v>
      </c>
    </row>
    <row r="125" spans="1:40" x14ac:dyDescent="0.35">
      <c r="A125" s="236" t="str">
        <f>Lists!C:C</f>
        <v>REG014</v>
      </c>
      <c r="B125" s="190">
        <f t="shared" si="45"/>
        <v>1.9</v>
      </c>
      <c r="C125" s="191">
        <f t="shared" si="46"/>
        <v>0</v>
      </c>
      <c r="D125" s="237">
        <f t="shared" si="47"/>
        <v>2</v>
      </c>
      <c r="E125" s="236">
        <f>'Core Indicators'!R125</f>
        <v>2</v>
      </c>
      <c r="F125" s="236">
        <f>'Core Indicators'!Z125</f>
        <v>2</v>
      </c>
      <c r="G125" s="191">
        <f t="shared" si="48"/>
        <v>2</v>
      </c>
      <c r="H125" s="236">
        <f>'Core Indicators'!AH125</f>
        <v>2</v>
      </c>
      <c r="I125" s="236">
        <f>'Core Indicators'!AP125</f>
        <v>2</v>
      </c>
      <c r="J125" s="236">
        <f>'Core Indicators'!BN125</f>
        <v>2</v>
      </c>
      <c r="K125" s="236">
        <f t="shared" si="49"/>
        <v>2</v>
      </c>
      <c r="L125" s="190">
        <f t="shared" si="50"/>
        <v>2</v>
      </c>
      <c r="M125" s="237">
        <f t="shared" si="51"/>
        <v>2</v>
      </c>
      <c r="N125" s="238">
        <f>'Core Indicators'!DJ125</f>
        <v>2</v>
      </c>
      <c r="O125" s="238">
        <f>'Core Indicators'!DR125</f>
        <v>2</v>
      </c>
      <c r="P125" s="238">
        <f>'Core Indicators'!DZ125</f>
        <v>2</v>
      </c>
      <c r="Q125" s="238">
        <f>'Core Indicators'!EH125</f>
        <v>2</v>
      </c>
      <c r="R125" s="238">
        <f>'Core Indicators'!EP125</f>
        <v>2</v>
      </c>
      <c r="S125" s="191">
        <f t="shared" si="52"/>
        <v>1.6</v>
      </c>
      <c r="T125" s="191">
        <f t="shared" si="53"/>
        <v>1.1666666666666667</v>
      </c>
      <c r="U125" s="236">
        <v>1</v>
      </c>
      <c r="V125" s="236">
        <v>1</v>
      </c>
      <c r="W125" s="236">
        <f>'Core Indicators'!EX125</f>
        <v>2</v>
      </c>
      <c r="X125" s="191">
        <f t="shared" si="54"/>
        <v>1.5</v>
      </c>
      <c r="Y125" s="236">
        <v>1</v>
      </c>
      <c r="Z125" s="191">
        <f t="shared" si="55"/>
        <v>2</v>
      </c>
      <c r="AA125" s="236">
        <f>'Core Indicators'!FF125</f>
        <v>2</v>
      </c>
      <c r="AB125" s="236">
        <f t="shared" si="56"/>
        <v>2</v>
      </c>
      <c r="AC125" s="11">
        <f>'Core Indicators'!GD125</f>
        <v>2</v>
      </c>
      <c r="AD125" s="11">
        <f>'Core Indicators'!GL125</f>
        <v>2</v>
      </c>
      <c r="AE125" s="11">
        <f>'Core Indicators'!GT125</f>
        <v>2</v>
      </c>
      <c r="AF125" s="11">
        <f>'Core Indicators'!HB125</f>
        <v>2</v>
      </c>
      <c r="AG125" s="11">
        <f t="shared" si="57"/>
        <v>2</v>
      </c>
      <c r="AH125" s="11">
        <f>'Core Indicators'!HJ125</f>
        <v>2</v>
      </c>
      <c r="AI125" s="11">
        <f>'Core Indicators'!HR125</f>
        <v>2</v>
      </c>
      <c r="AJ125" s="11">
        <f t="shared" si="58"/>
        <v>2</v>
      </c>
      <c r="AK125" s="11">
        <f>'Core Indicators'!HZ125</f>
        <v>2</v>
      </c>
      <c r="AL125" s="11">
        <f>'Core Indicators'!IH125</f>
        <v>2</v>
      </c>
      <c r="AM125" s="11">
        <f>'Core Indicators'!IP125</f>
        <v>2</v>
      </c>
      <c r="AN125" s="11">
        <f t="shared" si="59"/>
        <v>2</v>
      </c>
    </row>
    <row r="126" spans="1:40" x14ac:dyDescent="0.35">
      <c r="A126" s="236" t="str">
        <f>Lists!C:C</f>
        <v>REG015</v>
      </c>
      <c r="B126" s="190">
        <f t="shared" si="45"/>
        <v>2.6</v>
      </c>
      <c r="C126" s="191">
        <f t="shared" si="46"/>
        <v>0</v>
      </c>
      <c r="D126" s="237">
        <f t="shared" si="47"/>
        <v>2.6</v>
      </c>
      <c r="E126" s="236">
        <f>'Core Indicators'!R126</f>
        <v>1</v>
      </c>
      <c r="F126" s="236">
        <f>'Core Indicators'!Z126</f>
        <v>2</v>
      </c>
      <c r="G126" s="191">
        <f t="shared" si="48"/>
        <v>1.5</v>
      </c>
      <c r="H126" s="236">
        <f>'Core Indicators'!AH126</f>
        <v>3</v>
      </c>
      <c r="I126" s="236">
        <f>'Core Indicators'!AP126</f>
        <v>3</v>
      </c>
      <c r="J126" s="236">
        <f>'Core Indicators'!BN126</f>
        <v>3</v>
      </c>
      <c r="K126" s="236">
        <f t="shared" si="49"/>
        <v>3</v>
      </c>
      <c r="L126" s="190">
        <f t="shared" si="50"/>
        <v>3</v>
      </c>
      <c r="M126" s="237">
        <f t="shared" si="51"/>
        <v>3</v>
      </c>
      <c r="N126" s="238">
        <f>'Core Indicators'!DJ126</f>
        <v>3</v>
      </c>
      <c r="O126" s="238">
        <f>'Core Indicators'!DR126</f>
        <v>3</v>
      </c>
      <c r="P126" s="238">
        <f>'Core Indicators'!DZ126</f>
        <v>3</v>
      </c>
      <c r="Q126" s="238">
        <f>'Core Indicators'!EH126</f>
        <v>3</v>
      </c>
      <c r="R126" s="238">
        <f>'Core Indicators'!EP126</f>
        <v>3</v>
      </c>
      <c r="S126" s="191">
        <f t="shared" si="52"/>
        <v>1.9</v>
      </c>
      <c r="T126" s="191">
        <f t="shared" si="53"/>
        <v>1.3333333333333333</v>
      </c>
      <c r="U126" s="236">
        <v>1</v>
      </c>
      <c r="V126" s="236">
        <v>1</v>
      </c>
      <c r="W126" s="236">
        <f>'Core Indicators'!EX126</f>
        <v>3</v>
      </c>
      <c r="X126" s="191">
        <f t="shared" si="54"/>
        <v>2</v>
      </c>
      <c r="Y126" s="236">
        <v>1</v>
      </c>
      <c r="Z126" s="191">
        <f t="shared" si="55"/>
        <v>2.5</v>
      </c>
      <c r="AA126" s="236">
        <f>'Core Indicators'!FF126</f>
        <v>3</v>
      </c>
      <c r="AB126" s="236">
        <f t="shared" si="56"/>
        <v>2</v>
      </c>
      <c r="AC126" s="11">
        <f>'Core Indicators'!GD126</f>
        <v>2</v>
      </c>
      <c r="AD126" s="11">
        <f>'Core Indicators'!GL126</f>
        <v>2</v>
      </c>
      <c r="AE126" s="11">
        <f>'Core Indicators'!GT126</f>
        <v>2</v>
      </c>
      <c r="AF126" s="11">
        <f>'Core Indicators'!HB126</f>
        <v>2</v>
      </c>
      <c r="AG126" s="11">
        <f t="shared" si="57"/>
        <v>2</v>
      </c>
      <c r="AH126" s="11">
        <f>'Core Indicators'!HJ126</f>
        <v>2</v>
      </c>
      <c r="AI126" s="11">
        <f>'Core Indicators'!HR126</f>
        <v>2</v>
      </c>
      <c r="AJ126" s="11">
        <f t="shared" si="58"/>
        <v>2</v>
      </c>
      <c r="AK126" s="11">
        <f>'Core Indicators'!HZ126</f>
        <v>2</v>
      </c>
      <c r="AL126" s="11">
        <f>'Core Indicators'!IH126</f>
        <v>2</v>
      </c>
      <c r="AM126" s="11">
        <f>'Core Indicators'!IP126</f>
        <v>2</v>
      </c>
      <c r="AN126" s="11">
        <f t="shared" si="59"/>
        <v>2</v>
      </c>
    </row>
    <row r="127" spans="1:40" x14ac:dyDescent="0.35">
      <c r="A127" s="236" t="str">
        <f>Lists!C:C</f>
        <v>ROU002</v>
      </c>
      <c r="B127" s="190">
        <f t="shared" si="45"/>
        <v>1.8</v>
      </c>
      <c r="C127" s="191">
        <f t="shared" si="46"/>
        <v>0</v>
      </c>
      <c r="D127" s="237">
        <f t="shared" si="47"/>
        <v>2</v>
      </c>
      <c r="E127" s="236">
        <f>'Core Indicators'!R127</f>
        <v>2</v>
      </c>
      <c r="F127" s="236">
        <f>'Core Indicators'!Z127</f>
        <v>2</v>
      </c>
      <c r="G127" s="191">
        <f t="shared" si="48"/>
        <v>2</v>
      </c>
      <c r="H127" s="236">
        <f>'Core Indicators'!AH127</f>
        <v>2</v>
      </c>
      <c r="I127" s="236">
        <f>'Core Indicators'!AP127</f>
        <v>2</v>
      </c>
      <c r="J127" s="236">
        <f>'Core Indicators'!BN127</f>
        <v>2</v>
      </c>
      <c r="K127" s="236">
        <f t="shared" si="49"/>
        <v>2</v>
      </c>
      <c r="L127" s="190">
        <f t="shared" si="50"/>
        <v>2</v>
      </c>
      <c r="M127" s="237">
        <f t="shared" si="51"/>
        <v>2</v>
      </c>
      <c r="N127" s="238">
        <f>'Core Indicators'!DJ127</f>
        <v>2</v>
      </c>
      <c r="O127" s="238">
        <f>'Core Indicators'!DR127</f>
        <v>2</v>
      </c>
      <c r="P127" s="238">
        <f>'Core Indicators'!DZ127</f>
        <v>2</v>
      </c>
      <c r="Q127" s="238">
        <f>'Core Indicators'!EH127</f>
        <v>2</v>
      </c>
      <c r="R127" s="238">
        <f>'Core Indicators'!EP127</f>
        <v>2</v>
      </c>
      <c r="S127" s="191">
        <f t="shared" si="52"/>
        <v>1.3</v>
      </c>
      <c r="T127" s="191">
        <f t="shared" si="53"/>
        <v>1.1666666666666667</v>
      </c>
      <c r="U127" s="236">
        <v>1</v>
      </c>
      <c r="V127" s="236">
        <v>1</v>
      </c>
      <c r="W127" s="236">
        <f>'Core Indicators'!EX127</f>
        <v>2</v>
      </c>
      <c r="X127" s="191">
        <f t="shared" si="54"/>
        <v>1.5</v>
      </c>
      <c r="Y127" s="236">
        <v>1</v>
      </c>
      <c r="Z127" s="191">
        <f t="shared" si="55"/>
        <v>1.5</v>
      </c>
      <c r="AA127" s="236">
        <f>'Core Indicators'!FF127</f>
        <v>1</v>
      </c>
      <c r="AB127" s="236">
        <f t="shared" si="56"/>
        <v>2</v>
      </c>
      <c r="AC127" s="11">
        <f>'Core Indicators'!GD127</f>
        <v>2</v>
      </c>
      <c r="AD127" s="11">
        <f>'Core Indicators'!GL127</f>
        <v>2</v>
      </c>
      <c r="AE127" s="11">
        <f>'Core Indicators'!GT127</f>
        <v>2</v>
      </c>
      <c r="AF127" s="11">
        <f>'Core Indicators'!HB127</f>
        <v>2</v>
      </c>
      <c r="AG127" s="11">
        <f t="shared" si="57"/>
        <v>2</v>
      </c>
      <c r="AH127" s="11">
        <f>'Core Indicators'!HJ127</f>
        <v>2</v>
      </c>
      <c r="AI127" s="11">
        <f>'Core Indicators'!HR127</f>
        <v>2</v>
      </c>
      <c r="AJ127" s="11">
        <f t="shared" si="58"/>
        <v>2</v>
      </c>
      <c r="AK127" s="11">
        <f>'Core Indicators'!HZ127</f>
        <v>2</v>
      </c>
      <c r="AL127" s="11">
        <f>'Core Indicators'!IH127</f>
        <v>2</v>
      </c>
      <c r="AM127" s="11">
        <f>'Core Indicators'!IP127</f>
        <v>2</v>
      </c>
      <c r="AN127" s="11">
        <f t="shared" si="59"/>
        <v>2</v>
      </c>
    </row>
    <row r="128" spans="1:40" x14ac:dyDescent="0.35">
      <c r="A128" s="236" t="str">
        <f>Lists!C:C</f>
        <v>RUS002</v>
      </c>
      <c r="B128" s="190">
        <f t="shared" si="45"/>
        <v>2.2000000000000002</v>
      </c>
      <c r="C128" s="191">
        <f t="shared" si="46"/>
        <v>0</v>
      </c>
      <c r="D128" s="237">
        <f t="shared" si="47"/>
        <v>2.7</v>
      </c>
      <c r="E128" s="236">
        <f>'Core Indicators'!R128</f>
        <v>2</v>
      </c>
      <c r="F128" s="236">
        <f>'Core Indicators'!Z128</f>
        <v>3</v>
      </c>
      <c r="G128" s="191">
        <f t="shared" si="48"/>
        <v>2.5</v>
      </c>
      <c r="H128" s="236">
        <f>'Core Indicators'!AH128</f>
        <v>3</v>
      </c>
      <c r="I128" s="236">
        <f>'Core Indicators'!AP128</f>
        <v>2</v>
      </c>
      <c r="J128" s="236">
        <f>'Core Indicators'!BN128</f>
        <v>3</v>
      </c>
      <c r="K128" s="236">
        <f t="shared" si="49"/>
        <v>2.5</v>
      </c>
      <c r="L128" s="190">
        <f t="shared" si="50"/>
        <v>2.8</v>
      </c>
      <c r="M128" s="237">
        <f t="shared" si="51"/>
        <v>2.2000000000000002</v>
      </c>
      <c r="N128" s="238">
        <f>'Core Indicators'!DJ128</f>
        <v>2</v>
      </c>
      <c r="O128" s="238">
        <f>'Core Indicators'!DR128</f>
        <v>2</v>
      </c>
      <c r="P128" s="238">
        <f>'Core Indicators'!DZ128</f>
        <v>3</v>
      </c>
      <c r="Q128" s="238">
        <f>'Core Indicators'!EH128</f>
        <v>2</v>
      </c>
      <c r="R128" s="238">
        <f>'Core Indicators'!EP128</f>
        <v>2</v>
      </c>
      <c r="S128" s="191">
        <f t="shared" si="52"/>
        <v>1.7</v>
      </c>
      <c r="T128" s="191">
        <f t="shared" si="53"/>
        <v>1.3333333333333333</v>
      </c>
      <c r="U128" s="236">
        <v>1</v>
      </c>
      <c r="V128" s="236">
        <v>1</v>
      </c>
      <c r="W128" s="236">
        <f>'Core Indicators'!EX128</f>
        <v>3</v>
      </c>
      <c r="X128" s="191">
        <f t="shared" si="54"/>
        <v>2</v>
      </c>
      <c r="Y128" s="236">
        <v>1</v>
      </c>
      <c r="Z128" s="191">
        <f t="shared" si="55"/>
        <v>2</v>
      </c>
      <c r="AA128" s="236">
        <f>'Core Indicators'!FF128</f>
        <v>2</v>
      </c>
      <c r="AB128" s="236">
        <f t="shared" si="56"/>
        <v>2</v>
      </c>
      <c r="AC128" s="11">
        <f>'Core Indicators'!GD128</f>
        <v>2</v>
      </c>
      <c r="AD128" s="11">
        <f>'Core Indicators'!GL128</f>
        <v>2</v>
      </c>
      <c r="AE128" s="11">
        <f>'Core Indicators'!GT128</f>
        <v>2</v>
      </c>
      <c r="AF128" s="11">
        <f>'Core Indicators'!HB128</f>
        <v>2</v>
      </c>
      <c r="AG128" s="11">
        <f t="shared" si="57"/>
        <v>2</v>
      </c>
      <c r="AH128" s="11">
        <f>'Core Indicators'!HJ128</f>
        <v>2</v>
      </c>
      <c r="AI128" s="11">
        <f>'Core Indicators'!HR128</f>
        <v>2</v>
      </c>
      <c r="AJ128" s="11">
        <f t="shared" si="58"/>
        <v>2</v>
      </c>
      <c r="AK128" s="11">
        <f>'Core Indicators'!HZ128</f>
        <v>2</v>
      </c>
      <c r="AL128" s="11">
        <f>'Core Indicators'!IH128</f>
        <v>2</v>
      </c>
      <c r="AM128" s="11">
        <f>'Core Indicators'!IP128</f>
        <v>2</v>
      </c>
      <c r="AN128" s="11">
        <f t="shared" si="59"/>
        <v>2</v>
      </c>
    </row>
    <row r="129" spans="1:40" x14ac:dyDescent="0.35">
      <c r="A129" s="236" t="str">
        <f>Lists!C:C</f>
        <v>RWA002</v>
      </c>
      <c r="B129" s="190">
        <f t="shared" si="45"/>
        <v>2.1</v>
      </c>
      <c r="C129" s="191">
        <f t="shared" si="46"/>
        <v>2</v>
      </c>
      <c r="D129" s="237">
        <f t="shared" si="47"/>
        <v>2.4</v>
      </c>
      <c r="E129" s="236">
        <f>'Core Indicators'!R129</f>
        <v>3</v>
      </c>
      <c r="F129" s="236">
        <f>'Core Indicators'!Z129</f>
        <v>3</v>
      </c>
      <c r="G129" s="191">
        <f t="shared" si="48"/>
        <v>3</v>
      </c>
      <c r="H129" s="236">
        <f>'Core Indicators'!AH129</f>
        <v>2</v>
      </c>
      <c r="I129" s="236">
        <f>'Core Indicators'!AP129</f>
        <v>2</v>
      </c>
      <c r="J129" s="236" t="str">
        <f>'Core Indicators'!BN129</f>
        <v>x</v>
      </c>
      <c r="K129" s="236">
        <f t="shared" si="49"/>
        <v>2</v>
      </c>
      <c r="L129" s="190">
        <f t="shared" si="50"/>
        <v>2</v>
      </c>
      <c r="M129" s="237">
        <f t="shared" si="51"/>
        <v>2.4</v>
      </c>
      <c r="N129" s="238">
        <f>'Core Indicators'!DJ129</f>
        <v>2</v>
      </c>
      <c r="O129" s="238">
        <f>'Core Indicators'!DR129</f>
        <v>2</v>
      </c>
      <c r="P129" s="238">
        <f>'Core Indicators'!DZ129</f>
        <v>2</v>
      </c>
      <c r="Q129" s="238">
        <f>'Core Indicators'!EH129</f>
        <v>3</v>
      </c>
      <c r="R129" s="238">
        <f>'Core Indicators'!EP129</f>
        <v>3</v>
      </c>
      <c r="S129" s="191">
        <f t="shared" si="52"/>
        <v>1.5</v>
      </c>
      <c r="T129" s="191">
        <f t="shared" si="53"/>
        <v>1</v>
      </c>
      <c r="U129" s="236">
        <v>1</v>
      </c>
      <c r="V129" s="236">
        <v>1</v>
      </c>
      <c r="W129" s="236" t="str">
        <f>'Core Indicators'!EX129</f>
        <v>x</v>
      </c>
      <c r="X129" s="191">
        <f t="shared" si="54"/>
        <v>1</v>
      </c>
      <c r="Y129" s="236">
        <v>1</v>
      </c>
      <c r="Z129" s="191">
        <f t="shared" si="55"/>
        <v>2</v>
      </c>
      <c r="AA129" s="236">
        <f>'Core Indicators'!FF129</f>
        <v>2</v>
      </c>
      <c r="AB129" s="236">
        <f t="shared" si="56"/>
        <v>2</v>
      </c>
      <c r="AC129" s="11">
        <f>'Core Indicators'!GD129</f>
        <v>2</v>
      </c>
      <c r="AD129" s="11">
        <f>'Core Indicators'!GL129</f>
        <v>2</v>
      </c>
      <c r="AE129" s="11">
        <f>'Core Indicators'!GT129</f>
        <v>2</v>
      </c>
      <c r="AF129" s="11">
        <f>'Core Indicators'!HB129</f>
        <v>2</v>
      </c>
      <c r="AG129" s="11">
        <f t="shared" si="57"/>
        <v>2</v>
      </c>
      <c r="AH129" s="11">
        <f>'Core Indicators'!HJ129</f>
        <v>2</v>
      </c>
      <c r="AI129" s="11">
        <f>'Core Indicators'!HR129</f>
        <v>2</v>
      </c>
      <c r="AJ129" s="11">
        <f t="shared" si="58"/>
        <v>2</v>
      </c>
      <c r="AK129" s="11">
        <f>'Core Indicators'!HZ129</f>
        <v>2</v>
      </c>
      <c r="AL129" s="11">
        <f>'Core Indicators'!IH129</f>
        <v>2</v>
      </c>
      <c r="AM129" s="11">
        <f>'Core Indicators'!IP129</f>
        <v>2</v>
      </c>
      <c r="AN129" s="11">
        <f t="shared" si="59"/>
        <v>2</v>
      </c>
    </row>
    <row r="130" spans="1:40" x14ac:dyDescent="0.35">
      <c r="A130" s="236" t="str">
        <f>Lists!C:C</f>
        <v>SDN001</v>
      </c>
      <c r="B130" s="190">
        <f t="shared" si="45"/>
        <v>1.1000000000000001</v>
      </c>
      <c r="C130" s="191">
        <f t="shared" si="46"/>
        <v>0</v>
      </c>
      <c r="D130" s="237">
        <f t="shared" si="47"/>
        <v>1</v>
      </c>
      <c r="E130" s="236">
        <f>'Core Indicators'!R130</f>
        <v>1</v>
      </c>
      <c r="F130" s="236">
        <f>'Core Indicators'!Z130</f>
        <v>1</v>
      </c>
      <c r="G130" s="191">
        <f t="shared" si="48"/>
        <v>1</v>
      </c>
      <c r="H130" s="236">
        <f>'Core Indicators'!AH130</f>
        <v>1</v>
      </c>
      <c r="I130" s="236">
        <f>'Core Indicators'!AP130</f>
        <v>1</v>
      </c>
      <c r="J130" s="236">
        <f>'Core Indicators'!BN130</f>
        <v>1</v>
      </c>
      <c r="K130" s="236">
        <f t="shared" si="49"/>
        <v>1</v>
      </c>
      <c r="L130" s="190">
        <f t="shared" si="50"/>
        <v>1</v>
      </c>
      <c r="M130" s="237">
        <f t="shared" si="51"/>
        <v>1</v>
      </c>
      <c r="N130" s="238">
        <f>'Core Indicators'!DJ130</f>
        <v>1</v>
      </c>
      <c r="O130" s="238">
        <f>'Core Indicators'!DR130</f>
        <v>1</v>
      </c>
      <c r="P130" s="238">
        <f>'Core Indicators'!DZ130</f>
        <v>1</v>
      </c>
      <c r="Q130" s="238">
        <f>'Core Indicators'!EH130</f>
        <v>1</v>
      </c>
      <c r="R130" s="238">
        <f>'Core Indicators'!EP130</f>
        <v>1</v>
      </c>
      <c r="S130" s="191">
        <f t="shared" si="52"/>
        <v>1.3</v>
      </c>
      <c r="T130" s="191">
        <f t="shared" si="53"/>
        <v>1</v>
      </c>
      <c r="U130" s="236">
        <v>1</v>
      </c>
      <c r="V130" s="236">
        <v>1</v>
      </c>
      <c r="W130" s="236">
        <f>'Core Indicators'!EX130</f>
        <v>1</v>
      </c>
      <c r="X130" s="191">
        <f t="shared" si="54"/>
        <v>1</v>
      </c>
      <c r="Y130" s="236">
        <v>1</v>
      </c>
      <c r="Z130" s="191">
        <f t="shared" si="55"/>
        <v>1.5</v>
      </c>
      <c r="AA130" s="236">
        <f>'Core Indicators'!FF130</f>
        <v>1</v>
      </c>
      <c r="AB130" s="236">
        <f t="shared" si="56"/>
        <v>2</v>
      </c>
      <c r="AC130" s="11">
        <f>'Core Indicators'!GD130</f>
        <v>2</v>
      </c>
      <c r="AD130" s="11">
        <f>'Core Indicators'!GL130</f>
        <v>2</v>
      </c>
      <c r="AE130" s="11">
        <f>'Core Indicators'!GT130</f>
        <v>2</v>
      </c>
      <c r="AF130" s="11">
        <f>'Core Indicators'!HB130</f>
        <v>2</v>
      </c>
      <c r="AG130" s="11">
        <f t="shared" si="57"/>
        <v>2</v>
      </c>
      <c r="AH130" s="11">
        <f>'Core Indicators'!HJ130</f>
        <v>2</v>
      </c>
      <c r="AI130" s="11">
        <f>'Core Indicators'!HR130</f>
        <v>2</v>
      </c>
      <c r="AJ130" s="11">
        <f t="shared" si="58"/>
        <v>2</v>
      </c>
      <c r="AK130" s="11">
        <f>'Core Indicators'!HZ130</f>
        <v>2</v>
      </c>
      <c r="AL130" s="11">
        <f>'Core Indicators'!IH130</f>
        <v>2</v>
      </c>
      <c r="AM130" s="11">
        <f>'Core Indicators'!IP130</f>
        <v>2</v>
      </c>
      <c r="AN130" s="11">
        <f t="shared" si="59"/>
        <v>2</v>
      </c>
    </row>
    <row r="131" spans="1:40" x14ac:dyDescent="0.35">
      <c r="A131" s="236" t="str">
        <f>Lists!C:C</f>
        <v>SDN005</v>
      </c>
      <c r="B131" s="190">
        <f t="shared" ref="B131:B163" si="60">IF(OR(M131="x",D131="x"),"x",ROUND((5-GEOMEAN(((5-D131)/5*4+1),((5-M131)/5*4+1),((5-M131)/5*4+1)))/4*3.5+S131*0.3,1))</f>
        <v>1.3</v>
      </c>
      <c r="C131" s="191">
        <f t="shared" ref="C131:C163" si="61">COUNTIF(E131:F131,"x")+COUNTIF(H131:I131,"x")+COUNTIF(J131:J131,"x")+COUNTIF(M131,"x")+COUNTIF(U131:W131,"x")+COUNTIF(Y131:AB131,"x")</f>
        <v>0</v>
      </c>
      <c r="D131" s="237">
        <f t="shared" ref="D131:D163" si="62">IF(OR(L131="x",G131="x"),"x",ROUND((5-GEOMEAN(((5-L131)/5*4+1),((5-L131)/5*4+1),((5-G131)/5*4+1)))/4*5,1))</f>
        <v>1.8</v>
      </c>
      <c r="E131" s="236">
        <f>'Core Indicators'!R131</f>
        <v>1</v>
      </c>
      <c r="F131" s="236">
        <f>'Core Indicators'!Z131</f>
        <v>1</v>
      </c>
      <c r="G131" s="191">
        <f t="shared" ref="G131:G162" si="63">IF(AND(F131="x",E131="x"),"x",IF(OR(F131="x",E131="x"),AVERAGE(E131,F131),ROUND((10-GEOMEAN(((10-E131)/10*9+1),((10-F131)/10*9+1)))/9*10,1)))</f>
        <v>1</v>
      </c>
      <c r="H131" s="236">
        <f>'Core Indicators'!AH131</f>
        <v>3</v>
      </c>
      <c r="I131" s="236">
        <f>'Core Indicators'!AP131</f>
        <v>1</v>
      </c>
      <c r="J131" s="236">
        <f>'Core Indicators'!BN131</f>
        <v>1</v>
      </c>
      <c r="K131" s="236">
        <f t="shared" ref="K131:K162" si="64">IF(AND(J131="x",I131="x"),"x",IF(OR(J131="x",I131="x"),AVERAGE(I131,J131),ROUND((10-GEOMEAN(((10-I131)/10*9+1),((10-J131)/10*9+1)))/9*10,1)))</f>
        <v>1</v>
      </c>
      <c r="L131" s="190">
        <f t="shared" ref="L131:L162" si="65">IF(AND(H131="x",K131="x"),"x",IF(OR(H131="x",K131="x"),AVERAGE(H131,K131),ROUND((10-GEOMEAN(((10-H131)/10*9+1),((10-K131)/10*9+1)))/9*10,1)))</f>
        <v>2.1</v>
      </c>
      <c r="M131" s="237">
        <f t="shared" ref="M131:M162" si="66">IF(N131="x","x",AVERAGE(N131:R131))</f>
        <v>1</v>
      </c>
      <c r="N131" s="238">
        <f>'Core Indicators'!DJ131</f>
        <v>1</v>
      </c>
      <c r="O131" s="238">
        <f>'Core Indicators'!DR131</f>
        <v>1</v>
      </c>
      <c r="P131" s="238">
        <f>'Core Indicators'!DZ131</f>
        <v>1</v>
      </c>
      <c r="Q131" s="238">
        <f>'Core Indicators'!EH131</f>
        <v>1</v>
      </c>
      <c r="R131" s="238">
        <f>'Core Indicators'!EP131</f>
        <v>1</v>
      </c>
      <c r="S131" s="191">
        <f t="shared" ref="S131:S162" si="67">IF(OR(Z131="x",T131="x"),T131,ROUND((10-GEOMEAN(((10-T131)/10*9+1),((10-Z131)/10*9+1)))/9*10,1))</f>
        <v>1.3</v>
      </c>
      <c r="T131" s="191">
        <f t="shared" ref="T131:T162" si="68">AVERAGE(U131,X131,Y131)</f>
        <v>1</v>
      </c>
      <c r="U131" s="236">
        <v>1</v>
      </c>
      <c r="V131" s="236">
        <v>1</v>
      </c>
      <c r="W131" s="236">
        <f>'Core Indicators'!EX131</f>
        <v>1</v>
      </c>
      <c r="X131" s="191">
        <f t="shared" ref="X131:X162" si="69">AVERAGE(V131:W131)</f>
        <v>1</v>
      </c>
      <c r="Y131" s="236">
        <v>1</v>
      </c>
      <c r="Z131" s="191">
        <f t="shared" ref="Z131:Z162" si="70">IF(AND(AA131="x",AB131="x"),"x",AVERAGE(AA131:AB131))</f>
        <v>1.5</v>
      </c>
      <c r="AA131" s="236">
        <f>'Core Indicators'!FF131</f>
        <v>1</v>
      </c>
      <c r="AB131" s="236">
        <f t="shared" ref="AB131:AB163" si="71">IF(AND(AJ131="x",AN131="x",AG131="x"),"x",(AVERAGE(AJ131,AN131,AG131)))</f>
        <v>2</v>
      </c>
      <c r="AC131" s="11">
        <f>'Core Indicators'!GD131</f>
        <v>2</v>
      </c>
      <c r="AD131" s="11">
        <f>'Core Indicators'!GL131</f>
        <v>2</v>
      </c>
      <c r="AE131" s="11">
        <f>'Core Indicators'!GT131</f>
        <v>2</v>
      </c>
      <c r="AF131" s="11">
        <f>'Core Indicators'!HB131</f>
        <v>2</v>
      </c>
      <c r="AG131" s="11">
        <f t="shared" ref="AG131:AG162" si="72">IF(AND(AC131="x",AD131="x",AE131="x",AF131="x"),"x",AVERAGE(AC131:AF131))</f>
        <v>2</v>
      </c>
      <c r="AH131" s="11">
        <f>'Core Indicators'!HJ131</f>
        <v>2</v>
      </c>
      <c r="AI131" s="11">
        <f>'Core Indicators'!HR131</f>
        <v>2</v>
      </c>
      <c r="AJ131" s="11">
        <f t="shared" ref="AJ131:AJ162" si="73">IF(AND(AH131="x",AI131="x"),"x",AVERAGE(AH131:AI131))</f>
        <v>2</v>
      </c>
      <c r="AK131" s="11">
        <f>'Core Indicators'!HZ131</f>
        <v>2</v>
      </c>
      <c r="AL131" s="11">
        <f>'Core Indicators'!IH131</f>
        <v>2</v>
      </c>
      <c r="AM131" s="11">
        <f>'Core Indicators'!IP131</f>
        <v>2</v>
      </c>
      <c r="AN131" s="11">
        <f t="shared" ref="AN131:AN162" si="74">IF(AND(AK131="x",AL131="x",AM131="x"),"x",AVERAGE(AK131:AM131))</f>
        <v>2</v>
      </c>
    </row>
    <row r="132" spans="1:40" x14ac:dyDescent="0.35">
      <c r="A132" s="236" t="str">
        <f>Lists!C:C</f>
        <v>SEN002</v>
      </c>
      <c r="B132" s="190">
        <f t="shared" si="60"/>
        <v>1.1000000000000001</v>
      </c>
      <c r="C132" s="191">
        <f t="shared" si="61"/>
        <v>0</v>
      </c>
      <c r="D132" s="237">
        <f t="shared" si="62"/>
        <v>1</v>
      </c>
      <c r="E132" s="236">
        <f>'Core Indicators'!R132</f>
        <v>1</v>
      </c>
      <c r="F132" s="236">
        <f>'Core Indicators'!Z132</f>
        <v>1</v>
      </c>
      <c r="G132" s="191">
        <f t="shared" si="63"/>
        <v>1</v>
      </c>
      <c r="H132" s="236">
        <f>'Core Indicators'!AH132</f>
        <v>1</v>
      </c>
      <c r="I132" s="236">
        <f>'Core Indicators'!AP132</f>
        <v>1</v>
      </c>
      <c r="J132" s="236">
        <f>'Core Indicators'!BN132</f>
        <v>1</v>
      </c>
      <c r="K132" s="236">
        <f t="shared" si="64"/>
        <v>1</v>
      </c>
      <c r="L132" s="190">
        <f t="shared" si="65"/>
        <v>1</v>
      </c>
      <c r="M132" s="237">
        <f t="shared" si="66"/>
        <v>1</v>
      </c>
      <c r="N132" s="238">
        <f>'Core Indicators'!DJ132</f>
        <v>1</v>
      </c>
      <c r="O132" s="238">
        <f>'Core Indicators'!DR132</f>
        <v>1</v>
      </c>
      <c r="P132" s="238">
        <f>'Core Indicators'!DZ132</f>
        <v>1</v>
      </c>
      <c r="Q132" s="238">
        <f>'Core Indicators'!EH132</f>
        <v>1</v>
      </c>
      <c r="R132" s="238">
        <f>'Core Indicators'!EP132</f>
        <v>1</v>
      </c>
      <c r="S132" s="191">
        <f t="shared" si="67"/>
        <v>1.3</v>
      </c>
      <c r="T132" s="191">
        <f t="shared" si="68"/>
        <v>1</v>
      </c>
      <c r="U132" s="236">
        <v>1</v>
      </c>
      <c r="V132" s="236">
        <v>1</v>
      </c>
      <c r="W132" s="236">
        <f>'Core Indicators'!EX132</f>
        <v>1</v>
      </c>
      <c r="X132" s="191">
        <f t="shared" si="69"/>
        <v>1</v>
      </c>
      <c r="Y132" s="236">
        <v>1</v>
      </c>
      <c r="Z132" s="191">
        <f t="shared" si="70"/>
        <v>1.5</v>
      </c>
      <c r="AA132" s="236">
        <f>'Core Indicators'!FF132</f>
        <v>1</v>
      </c>
      <c r="AB132" s="236">
        <f t="shared" si="71"/>
        <v>2</v>
      </c>
      <c r="AC132" s="11">
        <f>'Core Indicators'!GD132</f>
        <v>2</v>
      </c>
      <c r="AD132" s="11">
        <f>'Core Indicators'!GL132</f>
        <v>2</v>
      </c>
      <c r="AE132" s="11">
        <f>'Core Indicators'!GT132</f>
        <v>2</v>
      </c>
      <c r="AF132" s="11">
        <f>'Core Indicators'!HB132</f>
        <v>2</v>
      </c>
      <c r="AG132" s="11">
        <f t="shared" si="72"/>
        <v>2</v>
      </c>
      <c r="AH132" s="11">
        <f>'Core Indicators'!HJ132</f>
        <v>2</v>
      </c>
      <c r="AI132" s="11">
        <f>'Core Indicators'!HR132</f>
        <v>2</v>
      </c>
      <c r="AJ132" s="11">
        <f t="shared" si="73"/>
        <v>2</v>
      </c>
      <c r="AK132" s="11">
        <f>'Core Indicators'!HZ132</f>
        <v>2</v>
      </c>
      <c r="AL132" s="11">
        <f>'Core Indicators'!IH132</f>
        <v>2</v>
      </c>
      <c r="AM132" s="11">
        <f>'Core Indicators'!IP132</f>
        <v>2</v>
      </c>
      <c r="AN132" s="11">
        <f t="shared" si="74"/>
        <v>2</v>
      </c>
    </row>
    <row r="133" spans="1:40" x14ac:dyDescent="0.35">
      <c r="A133" s="236" t="str">
        <f>Lists!C:C</f>
        <v>SLV001</v>
      </c>
      <c r="B133" s="190">
        <f t="shared" si="60"/>
        <v>2</v>
      </c>
      <c r="C133" s="191">
        <f t="shared" si="61"/>
        <v>0</v>
      </c>
      <c r="D133" s="237">
        <f t="shared" si="62"/>
        <v>2.2999999999999998</v>
      </c>
      <c r="E133" s="236">
        <f>'Core Indicators'!R133</f>
        <v>2</v>
      </c>
      <c r="F133" s="236">
        <f>'Core Indicators'!Z133</f>
        <v>2</v>
      </c>
      <c r="G133" s="191">
        <f t="shared" si="63"/>
        <v>2</v>
      </c>
      <c r="H133" s="236">
        <f>'Core Indicators'!AH133</f>
        <v>2</v>
      </c>
      <c r="I133" s="236">
        <f>'Core Indicators'!AP133</f>
        <v>3</v>
      </c>
      <c r="J133" s="236">
        <f>'Core Indicators'!BN133</f>
        <v>3</v>
      </c>
      <c r="K133" s="236">
        <f t="shared" si="64"/>
        <v>3</v>
      </c>
      <c r="L133" s="190">
        <f t="shared" si="65"/>
        <v>2.5</v>
      </c>
      <c r="M133" s="237">
        <f t="shared" si="66"/>
        <v>2</v>
      </c>
      <c r="N133" s="238">
        <f>'Core Indicators'!DJ133</f>
        <v>2</v>
      </c>
      <c r="O133" s="238">
        <f>'Core Indicators'!DR133</f>
        <v>2</v>
      </c>
      <c r="P133" s="238">
        <f>'Core Indicators'!DZ133</f>
        <v>2</v>
      </c>
      <c r="Q133" s="238" t="str">
        <f>'Core Indicators'!EH133</f>
        <v>x</v>
      </c>
      <c r="R133" s="238" t="str">
        <f>'Core Indicators'!EP133</f>
        <v>x</v>
      </c>
      <c r="S133" s="191">
        <f t="shared" si="67"/>
        <v>1.7</v>
      </c>
      <c r="T133" s="191">
        <f t="shared" si="68"/>
        <v>1.3333333333333333</v>
      </c>
      <c r="U133" s="236">
        <v>1</v>
      </c>
      <c r="V133" s="236">
        <v>1</v>
      </c>
      <c r="W133" s="236">
        <f>'Core Indicators'!EX133</f>
        <v>3</v>
      </c>
      <c r="X133" s="191">
        <f t="shared" si="69"/>
        <v>2</v>
      </c>
      <c r="Y133" s="236">
        <v>1</v>
      </c>
      <c r="Z133" s="191">
        <f t="shared" si="70"/>
        <v>2</v>
      </c>
      <c r="AA133" s="236">
        <f>'Core Indicators'!FF133</f>
        <v>2</v>
      </c>
      <c r="AB133" s="236">
        <f t="shared" si="71"/>
        <v>2</v>
      </c>
      <c r="AC133" s="11">
        <f>'Core Indicators'!GD133</f>
        <v>2</v>
      </c>
      <c r="AD133" s="11">
        <f>'Core Indicators'!GL133</f>
        <v>2</v>
      </c>
      <c r="AE133" s="11">
        <f>'Core Indicators'!GT133</f>
        <v>2</v>
      </c>
      <c r="AF133" s="11">
        <f>'Core Indicators'!HB133</f>
        <v>2</v>
      </c>
      <c r="AG133" s="11">
        <f t="shared" si="72"/>
        <v>2</v>
      </c>
      <c r="AH133" s="11">
        <f>'Core Indicators'!HJ133</f>
        <v>2</v>
      </c>
      <c r="AI133" s="11">
        <f>'Core Indicators'!HR133</f>
        <v>2</v>
      </c>
      <c r="AJ133" s="11">
        <f t="shared" si="73"/>
        <v>2</v>
      </c>
      <c r="AK133" s="11">
        <f>'Core Indicators'!HZ133</f>
        <v>2</v>
      </c>
      <c r="AL133" s="11">
        <f>'Core Indicators'!IH133</f>
        <v>2</v>
      </c>
      <c r="AM133" s="11">
        <f>'Core Indicators'!IP133</f>
        <v>2</v>
      </c>
      <c r="AN133" s="11">
        <f t="shared" si="74"/>
        <v>2</v>
      </c>
    </row>
    <row r="134" spans="1:40" x14ac:dyDescent="0.35">
      <c r="A134" s="236" t="str">
        <f>Lists!C:C</f>
        <v>SOM001</v>
      </c>
      <c r="B134" s="190">
        <f t="shared" si="60"/>
        <v>1.8</v>
      </c>
      <c r="C134" s="191">
        <f t="shared" si="61"/>
        <v>0</v>
      </c>
      <c r="D134" s="237">
        <f t="shared" si="62"/>
        <v>2</v>
      </c>
      <c r="E134" s="236">
        <f>'Core Indicators'!R134</f>
        <v>1</v>
      </c>
      <c r="F134" s="236">
        <f>'Core Indicators'!Z134</f>
        <v>2</v>
      </c>
      <c r="G134" s="191">
        <f t="shared" si="63"/>
        <v>1.5</v>
      </c>
      <c r="H134" s="236">
        <f>'Core Indicators'!AH134</f>
        <v>2</v>
      </c>
      <c r="I134" s="236">
        <f>'Core Indicators'!AP134</f>
        <v>3</v>
      </c>
      <c r="J134" s="236">
        <f>'Core Indicators'!BN134</f>
        <v>2</v>
      </c>
      <c r="K134" s="236">
        <f t="shared" si="64"/>
        <v>2.5</v>
      </c>
      <c r="L134" s="190">
        <f t="shared" si="65"/>
        <v>2.2999999999999998</v>
      </c>
      <c r="M134" s="237">
        <f t="shared" si="66"/>
        <v>2</v>
      </c>
      <c r="N134" s="238">
        <f>'Core Indicators'!DJ134</f>
        <v>2</v>
      </c>
      <c r="O134" s="238">
        <f>'Core Indicators'!DR134</f>
        <v>2</v>
      </c>
      <c r="P134" s="238">
        <f>'Core Indicators'!DZ134</f>
        <v>2</v>
      </c>
      <c r="Q134" s="238">
        <f>'Core Indicators'!EH134</f>
        <v>2</v>
      </c>
      <c r="R134" s="238">
        <f>'Core Indicators'!EP134</f>
        <v>2</v>
      </c>
      <c r="S134" s="191">
        <f t="shared" si="67"/>
        <v>1.3</v>
      </c>
      <c r="T134" s="191">
        <f t="shared" si="68"/>
        <v>1.1666666666666667</v>
      </c>
      <c r="U134" s="236">
        <v>1</v>
      </c>
      <c r="V134" s="236">
        <v>1</v>
      </c>
      <c r="W134" s="236">
        <f>'Core Indicators'!EX134</f>
        <v>2</v>
      </c>
      <c r="X134" s="191">
        <f t="shared" si="69"/>
        <v>1.5</v>
      </c>
      <c r="Y134" s="236">
        <v>1</v>
      </c>
      <c r="Z134" s="191">
        <f t="shared" si="70"/>
        <v>1.5</v>
      </c>
      <c r="AA134" s="236">
        <f>'Core Indicators'!FF134</f>
        <v>1</v>
      </c>
      <c r="AB134" s="236">
        <f t="shared" si="71"/>
        <v>2</v>
      </c>
      <c r="AC134" s="11">
        <f>'Core Indicators'!GD134</f>
        <v>2</v>
      </c>
      <c r="AD134" s="11">
        <f>'Core Indicators'!GL134</f>
        <v>2</v>
      </c>
      <c r="AE134" s="11">
        <f>'Core Indicators'!GT134</f>
        <v>2</v>
      </c>
      <c r="AF134" s="11">
        <f>'Core Indicators'!HB134</f>
        <v>2</v>
      </c>
      <c r="AG134" s="11">
        <f t="shared" si="72"/>
        <v>2</v>
      </c>
      <c r="AH134" s="11">
        <f>'Core Indicators'!HJ134</f>
        <v>2</v>
      </c>
      <c r="AI134" s="11">
        <f>'Core Indicators'!HR134</f>
        <v>2</v>
      </c>
      <c r="AJ134" s="11">
        <f t="shared" si="73"/>
        <v>2</v>
      </c>
      <c r="AK134" s="11">
        <f>'Core Indicators'!HZ134</f>
        <v>2</v>
      </c>
      <c r="AL134" s="11">
        <f>'Core Indicators'!IH134</f>
        <v>2</v>
      </c>
      <c r="AM134" s="11">
        <f>'Core Indicators'!IP134</f>
        <v>2</v>
      </c>
      <c r="AN134" s="11">
        <f t="shared" si="74"/>
        <v>2</v>
      </c>
    </row>
    <row r="135" spans="1:40" x14ac:dyDescent="0.35">
      <c r="A135" s="236" t="str">
        <f>Lists!C:C</f>
        <v>SOM002</v>
      </c>
      <c r="B135" s="190">
        <f t="shared" si="60"/>
        <v>1.9</v>
      </c>
      <c r="C135" s="191">
        <f t="shared" si="61"/>
        <v>1</v>
      </c>
      <c r="D135" s="237">
        <f t="shared" si="62"/>
        <v>2.2000000000000002</v>
      </c>
      <c r="E135" s="236">
        <f>'Core Indicators'!R135</f>
        <v>2</v>
      </c>
      <c r="F135" s="236">
        <f>'Core Indicators'!Z135</f>
        <v>3</v>
      </c>
      <c r="G135" s="191">
        <f t="shared" si="63"/>
        <v>2.5</v>
      </c>
      <c r="H135" s="236">
        <f>'Core Indicators'!AH135</f>
        <v>2</v>
      </c>
      <c r="I135" s="236">
        <f>'Core Indicators'!AP135</f>
        <v>2</v>
      </c>
      <c r="J135" s="236" t="str">
        <f>'Core Indicators'!BN135</f>
        <v>x</v>
      </c>
      <c r="K135" s="236">
        <f t="shared" si="64"/>
        <v>2</v>
      </c>
      <c r="L135" s="190">
        <f t="shared" si="65"/>
        <v>2</v>
      </c>
      <c r="M135" s="237">
        <f t="shared" si="66"/>
        <v>2</v>
      </c>
      <c r="N135" s="238">
        <f>'Core Indicators'!DJ135</f>
        <v>2</v>
      </c>
      <c r="O135" s="238">
        <f>'Core Indicators'!DR135</f>
        <v>2</v>
      </c>
      <c r="P135" s="238">
        <f>'Core Indicators'!DZ135</f>
        <v>2</v>
      </c>
      <c r="Q135" s="238" t="str">
        <f>'Core Indicators'!EH135</f>
        <v>x</v>
      </c>
      <c r="R135" s="238" t="str">
        <f>'Core Indicators'!EP135</f>
        <v>x</v>
      </c>
      <c r="S135" s="191">
        <f t="shared" si="67"/>
        <v>1.6</v>
      </c>
      <c r="T135" s="191">
        <f t="shared" si="68"/>
        <v>1.1666666666666667</v>
      </c>
      <c r="U135" s="236">
        <v>1</v>
      </c>
      <c r="V135" s="236">
        <v>1</v>
      </c>
      <c r="W135" s="236">
        <f>'Core Indicators'!EX135</f>
        <v>2</v>
      </c>
      <c r="X135" s="191">
        <f t="shared" si="69"/>
        <v>1.5</v>
      </c>
      <c r="Y135" s="236">
        <v>1</v>
      </c>
      <c r="Z135" s="191">
        <f t="shared" si="70"/>
        <v>2</v>
      </c>
      <c r="AA135" s="236">
        <f>'Core Indicators'!FF135</f>
        <v>2</v>
      </c>
      <c r="AB135" s="236">
        <f t="shared" si="71"/>
        <v>2</v>
      </c>
      <c r="AC135" s="11">
        <f>'Core Indicators'!GD135</f>
        <v>2</v>
      </c>
      <c r="AD135" s="11">
        <f>'Core Indicators'!GL135</f>
        <v>2</v>
      </c>
      <c r="AE135" s="11">
        <f>'Core Indicators'!GT135</f>
        <v>2</v>
      </c>
      <c r="AF135" s="11">
        <f>'Core Indicators'!HB135</f>
        <v>2</v>
      </c>
      <c r="AG135" s="11">
        <f t="shared" si="72"/>
        <v>2</v>
      </c>
      <c r="AH135" s="11">
        <f>'Core Indicators'!HJ135</f>
        <v>2</v>
      </c>
      <c r="AI135" s="11">
        <f>'Core Indicators'!HR135</f>
        <v>2</v>
      </c>
      <c r="AJ135" s="11">
        <f t="shared" si="73"/>
        <v>2</v>
      </c>
      <c r="AK135" s="11">
        <f>'Core Indicators'!HZ135</f>
        <v>2</v>
      </c>
      <c r="AL135" s="11">
        <f>'Core Indicators'!IH135</f>
        <v>2</v>
      </c>
      <c r="AM135" s="11">
        <f>'Core Indicators'!IP135</f>
        <v>2</v>
      </c>
      <c r="AN135" s="11">
        <f t="shared" si="74"/>
        <v>2</v>
      </c>
    </row>
    <row r="136" spans="1:40" x14ac:dyDescent="0.35">
      <c r="A136" s="236" t="str">
        <f>Lists!C:C</f>
        <v>SSD001</v>
      </c>
      <c r="B136" s="190">
        <f t="shared" si="60"/>
        <v>2.4</v>
      </c>
      <c r="C136" s="191">
        <f t="shared" si="61"/>
        <v>0</v>
      </c>
      <c r="D136" s="237">
        <f t="shared" si="62"/>
        <v>2.5</v>
      </c>
      <c r="E136" s="236">
        <f>'Core Indicators'!R136</f>
        <v>3</v>
      </c>
      <c r="F136" s="236">
        <f>'Core Indicators'!Z136</f>
        <v>2</v>
      </c>
      <c r="G136" s="191">
        <f t="shared" si="63"/>
        <v>2.5</v>
      </c>
      <c r="H136" s="236">
        <f>'Core Indicators'!AH136</f>
        <v>2</v>
      </c>
      <c r="I136" s="236">
        <f>'Core Indicators'!AP136</f>
        <v>3</v>
      </c>
      <c r="J136" s="236">
        <f>'Core Indicators'!BN136</f>
        <v>3</v>
      </c>
      <c r="K136" s="236">
        <f t="shared" si="64"/>
        <v>3</v>
      </c>
      <c r="L136" s="190">
        <f t="shared" si="65"/>
        <v>2.5</v>
      </c>
      <c r="M136" s="237">
        <f t="shared" si="66"/>
        <v>2.8</v>
      </c>
      <c r="N136" s="238">
        <f>'Core Indicators'!DJ136</f>
        <v>2</v>
      </c>
      <c r="O136" s="238">
        <f>'Core Indicators'!DR136</f>
        <v>3</v>
      </c>
      <c r="P136" s="238">
        <f>'Core Indicators'!DZ136</f>
        <v>3</v>
      </c>
      <c r="Q136" s="238">
        <f>'Core Indicators'!EH136</f>
        <v>3</v>
      </c>
      <c r="R136" s="238">
        <f>'Core Indicators'!EP136</f>
        <v>3</v>
      </c>
      <c r="S136" s="191">
        <f t="shared" si="67"/>
        <v>1.7</v>
      </c>
      <c r="T136" s="191">
        <f t="shared" si="68"/>
        <v>1.3333333333333333</v>
      </c>
      <c r="U136" s="236">
        <v>1</v>
      </c>
      <c r="V136" s="236">
        <v>1</v>
      </c>
      <c r="W136" s="236">
        <f>'Core Indicators'!EX136</f>
        <v>3</v>
      </c>
      <c r="X136" s="191">
        <f t="shared" si="69"/>
        <v>2</v>
      </c>
      <c r="Y136" s="236">
        <v>1</v>
      </c>
      <c r="Z136" s="191">
        <f t="shared" si="70"/>
        <v>2</v>
      </c>
      <c r="AA136" s="236">
        <f>'Core Indicators'!FF136</f>
        <v>2</v>
      </c>
      <c r="AB136" s="236">
        <f t="shared" si="71"/>
        <v>2</v>
      </c>
      <c r="AC136" s="11">
        <f>'Core Indicators'!GD136</f>
        <v>2</v>
      </c>
      <c r="AD136" s="11">
        <f>'Core Indicators'!GL136</f>
        <v>2</v>
      </c>
      <c r="AE136" s="11">
        <f>'Core Indicators'!GT136</f>
        <v>2</v>
      </c>
      <c r="AF136" s="11">
        <f>'Core Indicators'!HB136</f>
        <v>2</v>
      </c>
      <c r="AG136" s="11">
        <f t="shared" si="72"/>
        <v>2</v>
      </c>
      <c r="AH136" s="11">
        <f>'Core Indicators'!HJ136</f>
        <v>2</v>
      </c>
      <c r="AI136" s="11">
        <f>'Core Indicators'!HR136</f>
        <v>2</v>
      </c>
      <c r="AJ136" s="11">
        <f t="shared" si="73"/>
        <v>2</v>
      </c>
      <c r="AK136" s="11">
        <f>'Core Indicators'!HZ136</f>
        <v>2</v>
      </c>
      <c r="AL136" s="11">
        <f>'Core Indicators'!IH136</f>
        <v>2</v>
      </c>
      <c r="AM136" s="11">
        <f>'Core Indicators'!IP136</f>
        <v>2</v>
      </c>
      <c r="AN136" s="11">
        <f t="shared" si="74"/>
        <v>2</v>
      </c>
    </row>
    <row r="137" spans="1:40" x14ac:dyDescent="0.35">
      <c r="A137" s="236" t="str">
        <f>Lists!C:C</f>
        <v>SVK002</v>
      </c>
      <c r="B137" s="190">
        <f t="shared" si="60"/>
        <v>1.8</v>
      </c>
      <c r="C137" s="191">
        <f t="shared" si="61"/>
        <v>0</v>
      </c>
      <c r="D137" s="237">
        <f t="shared" si="62"/>
        <v>2</v>
      </c>
      <c r="E137" s="236">
        <f>'Core Indicators'!R137</f>
        <v>2</v>
      </c>
      <c r="F137" s="236">
        <f>'Core Indicators'!Z137</f>
        <v>2</v>
      </c>
      <c r="G137" s="191">
        <f t="shared" si="63"/>
        <v>2</v>
      </c>
      <c r="H137" s="236">
        <f>'Core Indicators'!AH137</f>
        <v>2</v>
      </c>
      <c r="I137" s="236">
        <f>'Core Indicators'!AP137</f>
        <v>2</v>
      </c>
      <c r="J137" s="236">
        <f>'Core Indicators'!BN137</f>
        <v>2</v>
      </c>
      <c r="K137" s="236">
        <f t="shared" si="64"/>
        <v>2</v>
      </c>
      <c r="L137" s="190">
        <f t="shared" si="65"/>
        <v>2</v>
      </c>
      <c r="M137" s="237">
        <f t="shared" si="66"/>
        <v>2</v>
      </c>
      <c r="N137" s="238">
        <f>'Core Indicators'!DJ137</f>
        <v>2</v>
      </c>
      <c r="O137" s="238">
        <f>'Core Indicators'!DR137</f>
        <v>2</v>
      </c>
      <c r="P137" s="238">
        <f>'Core Indicators'!DZ137</f>
        <v>2</v>
      </c>
      <c r="Q137" s="238">
        <f>'Core Indicators'!EH137</f>
        <v>2</v>
      </c>
      <c r="R137" s="238">
        <f>'Core Indicators'!EP137</f>
        <v>2</v>
      </c>
      <c r="S137" s="191">
        <f t="shared" si="67"/>
        <v>1.3</v>
      </c>
      <c r="T137" s="191">
        <f t="shared" si="68"/>
        <v>1.1666666666666667</v>
      </c>
      <c r="U137" s="236">
        <v>1</v>
      </c>
      <c r="V137" s="236">
        <v>1</v>
      </c>
      <c r="W137" s="236">
        <f>'Core Indicators'!EX137</f>
        <v>2</v>
      </c>
      <c r="X137" s="191">
        <f t="shared" si="69"/>
        <v>1.5</v>
      </c>
      <c r="Y137" s="236">
        <v>1</v>
      </c>
      <c r="Z137" s="191">
        <f t="shared" si="70"/>
        <v>1.5</v>
      </c>
      <c r="AA137" s="236">
        <f>'Core Indicators'!FF137</f>
        <v>1</v>
      </c>
      <c r="AB137" s="236">
        <f t="shared" si="71"/>
        <v>2</v>
      </c>
      <c r="AC137" s="11">
        <f>'Core Indicators'!GD137</f>
        <v>2</v>
      </c>
      <c r="AD137" s="11">
        <f>'Core Indicators'!GL137</f>
        <v>2</v>
      </c>
      <c r="AE137" s="11">
        <f>'Core Indicators'!GT137</f>
        <v>2</v>
      </c>
      <c r="AF137" s="11">
        <f>'Core Indicators'!HB137</f>
        <v>2</v>
      </c>
      <c r="AG137" s="11">
        <f t="shared" si="72"/>
        <v>2</v>
      </c>
      <c r="AH137" s="11">
        <f>'Core Indicators'!HJ137</f>
        <v>2</v>
      </c>
      <c r="AI137" s="11">
        <f>'Core Indicators'!HR137</f>
        <v>2</v>
      </c>
      <c r="AJ137" s="11">
        <f t="shared" si="73"/>
        <v>2</v>
      </c>
      <c r="AK137" s="11">
        <f>'Core Indicators'!HZ137</f>
        <v>2</v>
      </c>
      <c r="AL137" s="11">
        <f>'Core Indicators'!IH137</f>
        <v>2</v>
      </c>
      <c r="AM137" s="11">
        <f>'Core Indicators'!IP137</f>
        <v>2</v>
      </c>
      <c r="AN137" s="11">
        <f t="shared" si="74"/>
        <v>2</v>
      </c>
    </row>
    <row r="138" spans="1:40" x14ac:dyDescent="0.35">
      <c r="A138" s="236" t="str">
        <f>Lists!C:C</f>
        <v>SWZ001</v>
      </c>
      <c r="B138" s="190">
        <f t="shared" si="60"/>
        <v>1.9</v>
      </c>
      <c r="C138" s="191">
        <f t="shared" si="61"/>
        <v>1</v>
      </c>
      <c r="D138" s="237">
        <f t="shared" si="62"/>
        <v>2</v>
      </c>
      <c r="E138" s="236">
        <f>'Core Indicators'!R138</f>
        <v>2</v>
      </c>
      <c r="F138" s="236">
        <f>'Core Indicators'!Z138</f>
        <v>2</v>
      </c>
      <c r="G138" s="191">
        <f t="shared" si="63"/>
        <v>2</v>
      </c>
      <c r="H138" s="236">
        <f>'Core Indicators'!AH138</f>
        <v>2</v>
      </c>
      <c r="I138" s="236" t="str">
        <f>'Core Indicators'!AP138</f>
        <v>x</v>
      </c>
      <c r="J138" s="236">
        <f>'Core Indicators'!BN138</f>
        <v>2</v>
      </c>
      <c r="K138" s="236">
        <f t="shared" si="64"/>
        <v>2</v>
      </c>
      <c r="L138" s="190">
        <f t="shared" si="65"/>
        <v>2</v>
      </c>
      <c r="M138" s="237">
        <f t="shared" si="66"/>
        <v>2</v>
      </c>
      <c r="N138" s="238">
        <f>'Core Indicators'!DJ138</f>
        <v>2</v>
      </c>
      <c r="O138" s="238">
        <f>'Core Indicators'!DR138</f>
        <v>2</v>
      </c>
      <c r="P138" s="238">
        <f>'Core Indicators'!DZ138</f>
        <v>2</v>
      </c>
      <c r="Q138" s="238">
        <f>'Core Indicators'!EH138</f>
        <v>2</v>
      </c>
      <c r="R138" s="238">
        <f>'Core Indicators'!EP138</f>
        <v>2</v>
      </c>
      <c r="S138" s="191">
        <f t="shared" si="67"/>
        <v>1.6</v>
      </c>
      <c r="T138" s="191">
        <f t="shared" si="68"/>
        <v>1.1666666666666667</v>
      </c>
      <c r="U138" s="236">
        <v>1</v>
      </c>
      <c r="V138" s="236">
        <v>1</v>
      </c>
      <c r="W138" s="236">
        <f>'Core Indicators'!EX138</f>
        <v>2</v>
      </c>
      <c r="X138" s="191">
        <f t="shared" si="69"/>
        <v>1.5</v>
      </c>
      <c r="Y138" s="236">
        <v>1</v>
      </c>
      <c r="Z138" s="191">
        <f t="shared" si="70"/>
        <v>2</v>
      </c>
      <c r="AA138" s="236">
        <f>'Core Indicators'!FF138</f>
        <v>2</v>
      </c>
      <c r="AB138" s="236">
        <f t="shared" si="71"/>
        <v>2</v>
      </c>
      <c r="AC138" s="11">
        <f>'Core Indicators'!GD138</f>
        <v>2</v>
      </c>
      <c r="AD138" s="11">
        <f>'Core Indicators'!GL138</f>
        <v>2</v>
      </c>
      <c r="AE138" s="11">
        <f>'Core Indicators'!GT138</f>
        <v>2</v>
      </c>
      <c r="AF138" s="11">
        <f>'Core Indicators'!HB138</f>
        <v>2</v>
      </c>
      <c r="AG138" s="11">
        <f t="shared" si="72"/>
        <v>2</v>
      </c>
      <c r="AH138" s="11">
        <f>'Core Indicators'!HJ138</f>
        <v>2</v>
      </c>
      <c r="AI138" s="11">
        <f>'Core Indicators'!HR138</f>
        <v>2</v>
      </c>
      <c r="AJ138" s="11">
        <f t="shared" si="73"/>
        <v>2</v>
      </c>
      <c r="AK138" s="11">
        <f>'Core Indicators'!HZ138</f>
        <v>2</v>
      </c>
      <c r="AL138" s="11">
        <f>'Core Indicators'!IH138</f>
        <v>2</v>
      </c>
      <c r="AM138" s="11">
        <f>'Core Indicators'!IP138</f>
        <v>2</v>
      </c>
      <c r="AN138" s="11">
        <f t="shared" si="74"/>
        <v>2</v>
      </c>
    </row>
    <row r="139" spans="1:40" x14ac:dyDescent="0.35">
      <c r="A139" s="236" t="str">
        <f>Lists!C:C</f>
        <v>SYR003</v>
      </c>
      <c r="B139" s="190">
        <f t="shared" si="60"/>
        <v>1.6</v>
      </c>
      <c r="C139" s="191">
        <f t="shared" si="61"/>
        <v>0</v>
      </c>
      <c r="D139" s="237">
        <f t="shared" si="62"/>
        <v>1</v>
      </c>
      <c r="E139" s="236">
        <f>'Core Indicators'!R139</f>
        <v>1</v>
      </c>
      <c r="F139" s="236">
        <f>'Core Indicators'!Z139</f>
        <v>1</v>
      </c>
      <c r="G139" s="191">
        <f t="shared" si="63"/>
        <v>1</v>
      </c>
      <c r="H139" s="236">
        <f>'Core Indicators'!AH139</f>
        <v>1</v>
      </c>
      <c r="I139" s="236">
        <f>'Core Indicators'!AP139</f>
        <v>1</v>
      </c>
      <c r="J139" s="236">
        <f>'Core Indicators'!BN139</f>
        <v>1</v>
      </c>
      <c r="K139" s="236">
        <f t="shared" si="64"/>
        <v>1</v>
      </c>
      <c r="L139" s="190">
        <f t="shared" si="65"/>
        <v>1</v>
      </c>
      <c r="M139" s="237">
        <f t="shared" si="66"/>
        <v>2</v>
      </c>
      <c r="N139" s="238">
        <f>'Core Indicators'!DJ139</f>
        <v>2</v>
      </c>
      <c r="O139" s="238">
        <f>'Core Indicators'!DR139</f>
        <v>2</v>
      </c>
      <c r="P139" s="238">
        <f>'Core Indicators'!DZ139</f>
        <v>2</v>
      </c>
      <c r="Q139" s="238">
        <f>'Core Indicators'!EH139</f>
        <v>2</v>
      </c>
      <c r="R139" s="238">
        <f>'Core Indicators'!EP139</f>
        <v>2</v>
      </c>
      <c r="S139" s="191">
        <f t="shared" si="67"/>
        <v>1.3</v>
      </c>
      <c r="T139" s="191">
        <f t="shared" si="68"/>
        <v>1</v>
      </c>
      <c r="U139" s="236">
        <v>1</v>
      </c>
      <c r="V139" s="236">
        <v>1</v>
      </c>
      <c r="W139" s="236">
        <f>'Core Indicators'!EX139</f>
        <v>1</v>
      </c>
      <c r="X139" s="191">
        <f t="shared" si="69"/>
        <v>1</v>
      </c>
      <c r="Y139" s="236">
        <v>1</v>
      </c>
      <c r="Z139" s="191">
        <f t="shared" si="70"/>
        <v>1.5</v>
      </c>
      <c r="AA139" s="236">
        <f>'Core Indicators'!FF139</f>
        <v>1</v>
      </c>
      <c r="AB139" s="236">
        <f t="shared" si="71"/>
        <v>2</v>
      </c>
      <c r="AC139" s="11">
        <f>'Core Indicators'!GD139</f>
        <v>2</v>
      </c>
      <c r="AD139" s="11">
        <f>'Core Indicators'!GL139</f>
        <v>2</v>
      </c>
      <c r="AE139" s="11">
        <f>'Core Indicators'!GT139</f>
        <v>2</v>
      </c>
      <c r="AF139" s="11">
        <f>'Core Indicators'!HB139</f>
        <v>2</v>
      </c>
      <c r="AG139" s="11">
        <f t="shared" si="72"/>
        <v>2</v>
      </c>
      <c r="AH139" s="11">
        <f>'Core Indicators'!HJ139</f>
        <v>2</v>
      </c>
      <c r="AI139" s="11">
        <f>'Core Indicators'!HR139</f>
        <v>2</v>
      </c>
      <c r="AJ139" s="11">
        <f t="shared" si="73"/>
        <v>2</v>
      </c>
      <c r="AK139" s="11">
        <f>'Core Indicators'!HZ139</f>
        <v>2</v>
      </c>
      <c r="AL139" s="11">
        <f>'Core Indicators'!IH139</f>
        <v>2</v>
      </c>
      <c r="AM139" s="11">
        <f>'Core Indicators'!IP139</f>
        <v>2</v>
      </c>
      <c r="AN139" s="11">
        <f t="shared" si="74"/>
        <v>2</v>
      </c>
    </row>
    <row r="140" spans="1:40" x14ac:dyDescent="0.35">
      <c r="A140" s="236" t="str">
        <f>Lists!C:C</f>
        <v>TCD001</v>
      </c>
      <c r="B140" s="190">
        <f t="shared" si="60"/>
        <v>1.6</v>
      </c>
      <c r="C140" s="191">
        <f t="shared" si="61"/>
        <v>0</v>
      </c>
      <c r="D140" s="237">
        <f t="shared" si="62"/>
        <v>1</v>
      </c>
      <c r="E140" s="236">
        <f>'Core Indicators'!R140</f>
        <v>1</v>
      </c>
      <c r="F140" s="236">
        <f>'Core Indicators'!Z140</f>
        <v>1</v>
      </c>
      <c r="G140" s="191">
        <f t="shared" si="63"/>
        <v>1</v>
      </c>
      <c r="H140" s="236">
        <f>'Core Indicators'!AH140</f>
        <v>1</v>
      </c>
      <c r="I140" s="236">
        <f>'Core Indicators'!AP140</f>
        <v>1</v>
      </c>
      <c r="J140" s="236">
        <f>'Core Indicators'!BN140</f>
        <v>1</v>
      </c>
      <c r="K140" s="236">
        <f t="shared" si="64"/>
        <v>1</v>
      </c>
      <c r="L140" s="190">
        <f t="shared" si="65"/>
        <v>1</v>
      </c>
      <c r="M140" s="237">
        <f t="shared" si="66"/>
        <v>2</v>
      </c>
      <c r="N140" s="238">
        <f>'Core Indicators'!DJ140</f>
        <v>2</v>
      </c>
      <c r="O140" s="238">
        <f>'Core Indicators'!DR140</f>
        <v>2</v>
      </c>
      <c r="P140" s="238">
        <f>'Core Indicators'!DZ140</f>
        <v>2</v>
      </c>
      <c r="Q140" s="238">
        <f>'Core Indicators'!EH140</f>
        <v>2</v>
      </c>
      <c r="R140" s="238">
        <f>'Core Indicators'!EP140</f>
        <v>2</v>
      </c>
      <c r="S140" s="191">
        <f t="shared" si="67"/>
        <v>1.3</v>
      </c>
      <c r="T140" s="191">
        <f t="shared" si="68"/>
        <v>1</v>
      </c>
      <c r="U140" s="236">
        <v>1</v>
      </c>
      <c r="V140" s="236">
        <v>1</v>
      </c>
      <c r="W140" s="236">
        <f>'Core Indicators'!EX140</f>
        <v>1</v>
      </c>
      <c r="X140" s="191">
        <f t="shared" si="69"/>
        <v>1</v>
      </c>
      <c r="Y140" s="236">
        <v>1</v>
      </c>
      <c r="Z140" s="191">
        <f t="shared" si="70"/>
        <v>1.5</v>
      </c>
      <c r="AA140" s="236">
        <f>'Core Indicators'!FF140</f>
        <v>1</v>
      </c>
      <c r="AB140" s="236">
        <f t="shared" si="71"/>
        <v>2</v>
      </c>
      <c r="AC140" s="11">
        <f>'Core Indicators'!GD140</f>
        <v>2</v>
      </c>
      <c r="AD140" s="11">
        <f>'Core Indicators'!GL140</f>
        <v>2</v>
      </c>
      <c r="AE140" s="11">
        <f>'Core Indicators'!GT140</f>
        <v>2</v>
      </c>
      <c r="AF140" s="11">
        <f>'Core Indicators'!HB140</f>
        <v>2</v>
      </c>
      <c r="AG140" s="11">
        <f t="shared" si="72"/>
        <v>2</v>
      </c>
      <c r="AH140" s="11">
        <f>'Core Indicators'!HJ140</f>
        <v>2</v>
      </c>
      <c r="AI140" s="11">
        <f>'Core Indicators'!HR140</f>
        <v>2</v>
      </c>
      <c r="AJ140" s="11">
        <f t="shared" si="73"/>
        <v>2</v>
      </c>
      <c r="AK140" s="11">
        <f>'Core Indicators'!HZ140</f>
        <v>2</v>
      </c>
      <c r="AL140" s="11">
        <f>'Core Indicators'!IH140</f>
        <v>2</v>
      </c>
      <c r="AM140" s="11">
        <f>'Core Indicators'!IP140</f>
        <v>2</v>
      </c>
      <c r="AN140" s="11">
        <f t="shared" si="74"/>
        <v>2</v>
      </c>
    </row>
    <row r="141" spans="1:40" x14ac:dyDescent="0.35">
      <c r="A141" s="236" t="str">
        <f>Lists!C:C</f>
        <v>TCD003</v>
      </c>
      <c r="B141" s="190">
        <f t="shared" si="60"/>
        <v>1.6</v>
      </c>
      <c r="C141" s="191">
        <f t="shared" si="61"/>
        <v>0</v>
      </c>
      <c r="D141" s="237">
        <f t="shared" si="62"/>
        <v>1.2</v>
      </c>
      <c r="E141" s="236">
        <f>'Core Indicators'!R141</f>
        <v>1</v>
      </c>
      <c r="F141" s="236">
        <f>'Core Indicators'!Z141</f>
        <v>1</v>
      </c>
      <c r="G141" s="191">
        <f t="shared" si="63"/>
        <v>1</v>
      </c>
      <c r="H141" s="236">
        <f>'Core Indicators'!AH141</f>
        <v>1</v>
      </c>
      <c r="I141" s="236">
        <f>'Core Indicators'!AP141</f>
        <v>2</v>
      </c>
      <c r="J141" s="236">
        <f>'Core Indicators'!BN141</f>
        <v>1</v>
      </c>
      <c r="K141" s="236">
        <f t="shared" si="64"/>
        <v>1.5</v>
      </c>
      <c r="L141" s="190">
        <f t="shared" si="65"/>
        <v>1.3</v>
      </c>
      <c r="M141" s="237">
        <f t="shared" si="66"/>
        <v>2</v>
      </c>
      <c r="N141" s="238">
        <f>'Core Indicators'!DJ141</f>
        <v>2</v>
      </c>
      <c r="O141" s="238">
        <f>'Core Indicators'!DR141</f>
        <v>2</v>
      </c>
      <c r="P141" s="238">
        <f>'Core Indicators'!DZ141</f>
        <v>2</v>
      </c>
      <c r="Q141" s="238">
        <f>'Core Indicators'!EH141</f>
        <v>2</v>
      </c>
      <c r="R141" s="238">
        <f>'Core Indicators'!EP141</f>
        <v>2</v>
      </c>
      <c r="S141" s="191">
        <f t="shared" si="67"/>
        <v>1.3</v>
      </c>
      <c r="T141" s="191">
        <f t="shared" si="68"/>
        <v>1</v>
      </c>
      <c r="U141" s="236">
        <v>1</v>
      </c>
      <c r="V141" s="236">
        <v>1</v>
      </c>
      <c r="W141" s="236">
        <f>'Core Indicators'!EX141</f>
        <v>1</v>
      </c>
      <c r="X141" s="191">
        <f t="shared" si="69"/>
        <v>1</v>
      </c>
      <c r="Y141" s="236">
        <v>1</v>
      </c>
      <c r="Z141" s="191">
        <f t="shared" si="70"/>
        <v>1.5</v>
      </c>
      <c r="AA141" s="236">
        <f>'Core Indicators'!FF141</f>
        <v>1</v>
      </c>
      <c r="AB141" s="236">
        <f t="shared" si="71"/>
        <v>2</v>
      </c>
      <c r="AC141" s="11">
        <f>'Core Indicators'!GD141</f>
        <v>2</v>
      </c>
      <c r="AD141" s="11">
        <f>'Core Indicators'!GL141</f>
        <v>2</v>
      </c>
      <c r="AE141" s="11">
        <f>'Core Indicators'!GT141</f>
        <v>2</v>
      </c>
      <c r="AF141" s="11">
        <f>'Core Indicators'!HB141</f>
        <v>2</v>
      </c>
      <c r="AG141" s="11">
        <f t="shared" si="72"/>
        <v>2</v>
      </c>
      <c r="AH141" s="11">
        <f>'Core Indicators'!HJ141</f>
        <v>2</v>
      </c>
      <c r="AI141" s="11">
        <f>'Core Indicators'!HR141</f>
        <v>2</v>
      </c>
      <c r="AJ141" s="11">
        <f t="shared" si="73"/>
        <v>2</v>
      </c>
      <c r="AK141" s="11">
        <f>'Core Indicators'!HZ141</f>
        <v>2</v>
      </c>
      <c r="AL141" s="11">
        <f>'Core Indicators'!IH141</f>
        <v>2</v>
      </c>
      <c r="AM141" s="11">
        <f>'Core Indicators'!IP141</f>
        <v>2</v>
      </c>
      <c r="AN141" s="11">
        <f t="shared" si="74"/>
        <v>2</v>
      </c>
    </row>
    <row r="142" spans="1:40" x14ac:dyDescent="0.35">
      <c r="A142" s="236" t="str">
        <f>Lists!C:C</f>
        <v>TCD004</v>
      </c>
      <c r="B142" s="190">
        <f t="shared" si="60"/>
        <v>1.7</v>
      </c>
      <c r="C142" s="191">
        <f t="shared" si="61"/>
        <v>0</v>
      </c>
      <c r="D142" s="237">
        <f t="shared" si="62"/>
        <v>1.4</v>
      </c>
      <c r="E142" s="236">
        <f>'Core Indicators'!R142</f>
        <v>3</v>
      </c>
      <c r="F142" s="236">
        <f>'Core Indicators'!Z142</f>
        <v>1</v>
      </c>
      <c r="G142" s="191">
        <f t="shared" si="63"/>
        <v>2.1</v>
      </c>
      <c r="H142" s="236">
        <f>'Core Indicators'!AH142</f>
        <v>1</v>
      </c>
      <c r="I142" s="236">
        <f>'Core Indicators'!AP142</f>
        <v>1</v>
      </c>
      <c r="J142" s="236">
        <f>'Core Indicators'!BN142</f>
        <v>1</v>
      </c>
      <c r="K142" s="236">
        <f t="shared" si="64"/>
        <v>1</v>
      </c>
      <c r="L142" s="190">
        <f t="shared" si="65"/>
        <v>1</v>
      </c>
      <c r="M142" s="237">
        <f t="shared" si="66"/>
        <v>2</v>
      </c>
      <c r="N142" s="238">
        <f>'Core Indicators'!DJ142</f>
        <v>2</v>
      </c>
      <c r="O142" s="238">
        <f>'Core Indicators'!DR142</f>
        <v>2</v>
      </c>
      <c r="P142" s="238">
        <f>'Core Indicators'!DZ142</f>
        <v>2</v>
      </c>
      <c r="Q142" s="238">
        <f>'Core Indicators'!EH142</f>
        <v>2</v>
      </c>
      <c r="R142" s="238">
        <f>'Core Indicators'!EP142</f>
        <v>2</v>
      </c>
      <c r="S142" s="191">
        <f t="shared" si="67"/>
        <v>1.3</v>
      </c>
      <c r="T142" s="191">
        <f t="shared" si="68"/>
        <v>1</v>
      </c>
      <c r="U142" s="236">
        <v>1</v>
      </c>
      <c r="V142" s="236">
        <v>1</v>
      </c>
      <c r="W142" s="236">
        <f>'Core Indicators'!EX142</f>
        <v>1</v>
      </c>
      <c r="X142" s="191">
        <f t="shared" si="69"/>
        <v>1</v>
      </c>
      <c r="Y142" s="236">
        <v>1</v>
      </c>
      <c r="Z142" s="191">
        <f t="shared" si="70"/>
        <v>1.5</v>
      </c>
      <c r="AA142" s="236">
        <f>'Core Indicators'!FF142</f>
        <v>1</v>
      </c>
      <c r="AB142" s="236">
        <f t="shared" si="71"/>
        <v>2</v>
      </c>
      <c r="AC142" s="11">
        <f>'Core Indicators'!GD142</f>
        <v>2</v>
      </c>
      <c r="AD142" s="11">
        <f>'Core Indicators'!GL142</f>
        <v>2</v>
      </c>
      <c r="AE142" s="11">
        <f>'Core Indicators'!GT142</f>
        <v>2</v>
      </c>
      <c r="AF142" s="11">
        <f>'Core Indicators'!HB142</f>
        <v>2</v>
      </c>
      <c r="AG142" s="11">
        <f t="shared" si="72"/>
        <v>2</v>
      </c>
      <c r="AH142" s="11">
        <f>'Core Indicators'!HJ142</f>
        <v>2</v>
      </c>
      <c r="AI142" s="11">
        <f>'Core Indicators'!HR142</f>
        <v>2</v>
      </c>
      <c r="AJ142" s="11">
        <f t="shared" si="73"/>
        <v>2</v>
      </c>
      <c r="AK142" s="11">
        <f>'Core Indicators'!HZ142</f>
        <v>2</v>
      </c>
      <c r="AL142" s="11">
        <f>'Core Indicators'!IH142</f>
        <v>2</v>
      </c>
      <c r="AM142" s="11">
        <f>'Core Indicators'!IP142</f>
        <v>2</v>
      </c>
      <c r="AN142" s="11">
        <f t="shared" si="74"/>
        <v>2</v>
      </c>
    </row>
    <row r="143" spans="1:40" x14ac:dyDescent="0.35">
      <c r="A143" s="236" t="str">
        <f>Lists!C:C</f>
        <v>TCD005</v>
      </c>
      <c r="B143" s="190">
        <f t="shared" si="60"/>
        <v>1.7</v>
      </c>
      <c r="C143" s="191">
        <f t="shared" si="61"/>
        <v>0</v>
      </c>
      <c r="D143" s="237">
        <f t="shared" si="62"/>
        <v>1.4</v>
      </c>
      <c r="E143" s="236">
        <f>'Core Indicators'!R143</f>
        <v>3</v>
      </c>
      <c r="F143" s="236">
        <f>'Core Indicators'!Z143</f>
        <v>1</v>
      </c>
      <c r="G143" s="191">
        <f t="shared" si="63"/>
        <v>2.1</v>
      </c>
      <c r="H143" s="236">
        <f>'Core Indicators'!AH143</f>
        <v>1</v>
      </c>
      <c r="I143" s="236">
        <f>'Core Indicators'!AP143</f>
        <v>1</v>
      </c>
      <c r="J143" s="236">
        <f>'Core Indicators'!BN143</f>
        <v>1</v>
      </c>
      <c r="K143" s="236">
        <f t="shared" si="64"/>
        <v>1</v>
      </c>
      <c r="L143" s="190">
        <f t="shared" si="65"/>
        <v>1</v>
      </c>
      <c r="M143" s="237">
        <f t="shared" si="66"/>
        <v>2</v>
      </c>
      <c r="N143" s="238">
        <f>'Core Indicators'!DJ143</f>
        <v>2</v>
      </c>
      <c r="O143" s="238">
        <f>'Core Indicators'!DR143</f>
        <v>2</v>
      </c>
      <c r="P143" s="238">
        <f>'Core Indicators'!DZ143</f>
        <v>2</v>
      </c>
      <c r="Q143" s="238">
        <f>'Core Indicators'!EH143</f>
        <v>2</v>
      </c>
      <c r="R143" s="238">
        <f>'Core Indicators'!EP143</f>
        <v>2</v>
      </c>
      <c r="S143" s="191">
        <f t="shared" si="67"/>
        <v>1.3</v>
      </c>
      <c r="T143" s="191">
        <f t="shared" si="68"/>
        <v>1</v>
      </c>
      <c r="U143" s="236">
        <v>1</v>
      </c>
      <c r="V143" s="236">
        <v>1</v>
      </c>
      <c r="W143" s="236">
        <f>'Core Indicators'!EX143</f>
        <v>1</v>
      </c>
      <c r="X143" s="191">
        <f t="shared" si="69"/>
        <v>1</v>
      </c>
      <c r="Y143" s="236">
        <v>1</v>
      </c>
      <c r="Z143" s="191">
        <f t="shared" si="70"/>
        <v>1.5</v>
      </c>
      <c r="AA143" s="236">
        <f>'Core Indicators'!FF143</f>
        <v>1</v>
      </c>
      <c r="AB143" s="236">
        <f t="shared" si="71"/>
        <v>2</v>
      </c>
      <c r="AC143" s="11">
        <f>'Core Indicators'!GD143</f>
        <v>2</v>
      </c>
      <c r="AD143" s="11">
        <f>'Core Indicators'!GL143</f>
        <v>2</v>
      </c>
      <c r="AE143" s="11">
        <f>'Core Indicators'!GT143</f>
        <v>2</v>
      </c>
      <c r="AF143" s="11">
        <f>'Core Indicators'!HB143</f>
        <v>2</v>
      </c>
      <c r="AG143" s="11">
        <f t="shared" si="72"/>
        <v>2</v>
      </c>
      <c r="AH143" s="11">
        <f>'Core Indicators'!HJ143</f>
        <v>2</v>
      </c>
      <c r="AI143" s="11">
        <f>'Core Indicators'!HR143</f>
        <v>2</v>
      </c>
      <c r="AJ143" s="11">
        <f t="shared" si="73"/>
        <v>2</v>
      </c>
      <c r="AK143" s="11">
        <f>'Core Indicators'!HZ143</f>
        <v>2</v>
      </c>
      <c r="AL143" s="11">
        <f>'Core Indicators'!IH143</f>
        <v>2</v>
      </c>
      <c r="AM143" s="11">
        <f>'Core Indicators'!IP143</f>
        <v>2</v>
      </c>
      <c r="AN143" s="11">
        <f t="shared" si="74"/>
        <v>2</v>
      </c>
    </row>
    <row r="144" spans="1:40" x14ac:dyDescent="0.35">
      <c r="A144" s="236" t="str">
        <f>Lists!C:C</f>
        <v>TGO002</v>
      </c>
      <c r="B144" s="190">
        <f t="shared" si="60"/>
        <v>1.1000000000000001</v>
      </c>
      <c r="C144" s="191">
        <f t="shared" si="61"/>
        <v>0</v>
      </c>
      <c r="D144" s="237">
        <f t="shared" si="62"/>
        <v>1.2</v>
      </c>
      <c r="E144" s="236">
        <f>'Core Indicators'!R144</f>
        <v>2</v>
      </c>
      <c r="F144" s="236">
        <f>'Core Indicators'!Z144</f>
        <v>1</v>
      </c>
      <c r="G144" s="191">
        <f t="shared" si="63"/>
        <v>1.5</v>
      </c>
      <c r="H144" s="236">
        <f>'Core Indicators'!AH144</f>
        <v>1</v>
      </c>
      <c r="I144" s="236">
        <f>'Core Indicators'!AP144</f>
        <v>1</v>
      </c>
      <c r="J144" s="236">
        <f>'Core Indicators'!BN144</f>
        <v>1</v>
      </c>
      <c r="K144" s="236">
        <f t="shared" si="64"/>
        <v>1</v>
      </c>
      <c r="L144" s="190">
        <f t="shared" si="65"/>
        <v>1</v>
      </c>
      <c r="M144" s="237">
        <f t="shared" si="66"/>
        <v>1</v>
      </c>
      <c r="N144" s="238">
        <f>'Core Indicators'!DJ144</f>
        <v>1</v>
      </c>
      <c r="O144" s="238">
        <f>'Core Indicators'!DR144</f>
        <v>1</v>
      </c>
      <c r="P144" s="238">
        <f>'Core Indicators'!DZ144</f>
        <v>1</v>
      </c>
      <c r="Q144" s="238">
        <f>'Core Indicators'!EH144</f>
        <v>1</v>
      </c>
      <c r="R144" s="238">
        <f>'Core Indicators'!EP144</f>
        <v>1</v>
      </c>
      <c r="S144" s="191">
        <f t="shared" si="67"/>
        <v>1.3</v>
      </c>
      <c r="T144" s="191">
        <f t="shared" si="68"/>
        <v>1</v>
      </c>
      <c r="U144" s="236">
        <v>1</v>
      </c>
      <c r="V144" s="236">
        <v>1</v>
      </c>
      <c r="W144" s="236">
        <f>'Core Indicators'!EX144</f>
        <v>1</v>
      </c>
      <c r="X144" s="191">
        <f t="shared" si="69"/>
        <v>1</v>
      </c>
      <c r="Y144" s="236">
        <v>1</v>
      </c>
      <c r="Z144" s="191">
        <f t="shared" si="70"/>
        <v>1.5</v>
      </c>
      <c r="AA144" s="236">
        <f>'Core Indicators'!FF144</f>
        <v>1</v>
      </c>
      <c r="AB144" s="236">
        <f t="shared" si="71"/>
        <v>2</v>
      </c>
      <c r="AC144" s="11">
        <f>'Core Indicators'!GD144</f>
        <v>2</v>
      </c>
      <c r="AD144" s="11">
        <f>'Core Indicators'!GL144</f>
        <v>2</v>
      </c>
      <c r="AE144" s="11">
        <f>'Core Indicators'!GT144</f>
        <v>2</v>
      </c>
      <c r="AF144" s="11">
        <f>'Core Indicators'!HB144</f>
        <v>2</v>
      </c>
      <c r="AG144" s="11">
        <f t="shared" si="72"/>
        <v>2</v>
      </c>
      <c r="AH144" s="11">
        <f>'Core Indicators'!HJ144</f>
        <v>2</v>
      </c>
      <c r="AI144" s="11">
        <f>'Core Indicators'!HR144</f>
        <v>2</v>
      </c>
      <c r="AJ144" s="11">
        <f t="shared" si="73"/>
        <v>2</v>
      </c>
      <c r="AK144" s="11">
        <f>'Core Indicators'!HZ144</f>
        <v>2</v>
      </c>
      <c r="AL144" s="11">
        <f>'Core Indicators'!IH144</f>
        <v>2</v>
      </c>
      <c r="AM144" s="11">
        <f>'Core Indicators'!IP144</f>
        <v>2</v>
      </c>
      <c r="AN144" s="11">
        <f t="shared" si="74"/>
        <v>2</v>
      </c>
    </row>
    <row r="145" spans="1:40" x14ac:dyDescent="0.35">
      <c r="A145" s="236" t="str">
        <f>Lists!C:C</f>
        <v>THA003</v>
      </c>
      <c r="B145" s="190">
        <f t="shared" si="60"/>
        <v>1.8</v>
      </c>
      <c r="C145" s="191">
        <f t="shared" si="61"/>
        <v>0</v>
      </c>
      <c r="D145" s="237">
        <f t="shared" si="62"/>
        <v>1.9</v>
      </c>
      <c r="E145" s="236">
        <f>'Core Indicators'!R145</f>
        <v>2</v>
      </c>
      <c r="F145" s="236">
        <f>'Core Indicators'!Z145</f>
        <v>2</v>
      </c>
      <c r="G145" s="191">
        <f t="shared" si="63"/>
        <v>2</v>
      </c>
      <c r="H145" s="236">
        <f>'Core Indicators'!AH145</f>
        <v>2</v>
      </c>
      <c r="I145" s="236">
        <f>'Core Indicators'!AP145</f>
        <v>2</v>
      </c>
      <c r="J145" s="236">
        <f>'Core Indicators'!BN145</f>
        <v>1</v>
      </c>
      <c r="K145" s="236">
        <f t="shared" si="64"/>
        <v>1.5</v>
      </c>
      <c r="L145" s="190">
        <f t="shared" si="65"/>
        <v>1.8</v>
      </c>
      <c r="M145" s="237">
        <f t="shared" si="66"/>
        <v>2</v>
      </c>
      <c r="N145" s="238">
        <f>'Core Indicators'!DJ145</f>
        <v>2</v>
      </c>
      <c r="O145" s="238">
        <f>'Core Indicators'!DR145</f>
        <v>2</v>
      </c>
      <c r="P145" s="238">
        <f>'Core Indicators'!DZ145</f>
        <v>2</v>
      </c>
      <c r="Q145" s="238">
        <f>'Core Indicators'!EH145</f>
        <v>2</v>
      </c>
      <c r="R145" s="238">
        <f>'Core Indicators'!EP145</f>
        <v>2</v>
      </c>
      <c r="S145" s="191">
        <f t="shared" si="67"/>
        <v>1.3</v>
      </c>
      <c r="T145" s="191">
        <f t="shared" si="68"/>
        <v>1</v>
      </c>
      <c r="U145" s="236">
        <v>1</v>
      </c>
      <c r="V145" s="236">
        <v>1</v>
      </c>
      <c r="W145" s="236">
        <f>'Core Indicators'!EX145</f>
        <v>1</v>
      </c>
      <c r="X145" s="191">
        <f t="shared" si="69"/>
        <v>1</v>
      </c>
      <c r="Y145" s="236">
        <v>1</v>
      </c>
      <c r="Z145" s="191">
        <f t="shared" si="70"/>
        <v>1.5</v>
      </c>
      <c r="AA145" s="236">
        <f>'Core Indicators'!FF145</f>
        <v>1</v>
      </c>
      <c r="AB145" s="236">
        <f t="shared" si="71"/>
        <v>2</v>
      </c>
      <c r="AC145" s="11">
        <f>'Core Indicators'!GD145</f>
        <v>2</v>
      </c>
      <c r="AD145" s="11">
        <f>'Core Indicators'!GL145</f>
        <v>2</v>
      </c>
      <c r="AE145" s="11">
        <f>'Core Indicators'!GT145</f>
        <v>2</v>
      </c>
      <c r="AF145" s="11">
        <f>'Core Indicators'!HB145</f>
        <v>2</v>
      </c>
      <c r="AG145" s="11">
        <f t="shared" si="72"/>
        <v>2</v>
      </c>
      <c r="AH145" s="11">
        <f>'Core Indicators'!HJ145</f>
        <v>2</v>
      </c>
      <c r="AI145" s="11">
        <f>'Core Indicators'!HR145</f>
        <v>2</v>
      </c>
      <c r="AJ145" s="11">
        <f t="shared" si="73"/>
        <v>2</v>
      </c>
      <c r="AK145" s="11">
        <f>'Core Indicators'!HZ145</f>
        <v>2</v>
      </c>
      <c r="AL145" s="11">
        <f>'Core Indicators'!IH145</f>
        <v>2</v>
      </c>
      <c r="AM145" s="11">
        <f>'Core Indicators'!IP145</f>
        <v>2</v>
      </c>
      <c r="AN145" s="11">
        <f t="shared" si="74"/>
        <v>2</v>
      </c>
    </row>
    <row r="146" spans="1:40" x14ac:dyDescent="0.35">
      <c r="A146" s="236" t="str">
        <f>Lists!C:C</f>
        <v>TLS003</v>
      </c>
      <c r="B146" s="190">
        <f t="shared" si="60"/>
        <v>1.1000000000000001</v>
      </c>
      <c r="C146" s="191">
        <f t="shared" si="61"/>
        <v>0</v>
      </c>
      <c r="D146" s="237">
        <f t="shared" si="62"/>
        <v>1</v>
      </c>
      <c r="E146" s="236">
        <f>'Core Indicators'!R146</f>
        <v>1</v>
      </c>
      <c r="F146" s="236">
        <f>'Core Indicators'!Z146</f>
        <v>1</v>
      </c>
      <c r="G146" s="191">
        <f t="shared" si="63"/>
        <v>1</v>
      </c>
      <c r="H146" s="236">
        <f>'Core Indicators'!AH146</f>
        <v>1</v>
      </c>
      <c r="I146" s="236">
        <f>'Core Indicators'!AP146</f>
        <v>1</v>
      </c>
      <c r="J146" s="236">
        <f>'Core Indicators'!BN146</f>
        <v>1</v>
      </c>
      <c r="K146" s="236">
        <f t="shared" si="64"/>
        <v>1</v>
      </c>
      <c r="L146" s="190">
        <f t="shared" si="65"/>
        <v>1</v>
      </c>
      <c r="M146" s="237">
        <f t="shared" si="66"/>
        <v>1</v>
      </c>
      <c r="N146" s="238">
        <f>'Core Indicators'!DJ146</f>
        <v>1</v>
      </c>
      <c r="O146" s="238">
        <f>'Core Indicators'!DR146</f>
        <v>1</v>
      </c>
      <c r="P146" s="238">
        <f>'Core Indicators'!DZ146</f>
        <v>1</v>
      </c>
      <c r="Q146" s="238">
        <f>'Core Indicators'!EH146</f>
        <v>1</v>
      </c>
      <c r="R146" s="238">
        <f>'Core Indicators'!EP146</f>
        <v>1</v>
      </c>
      <c r="S146" s="191">
        <f t="shared" si="67"/>
        <v>1.3</v>
      </c>
      <c r="T146" s="191">
        <f t="shared" si="68"/>
        <v>1</v>
      </c>
      <c r="U146" s="236">
        <v>1</v>
      </c>
      <c r="V146" s="236">
        <v>1</v>
      </c>
      <c r="W146" s="236">
        <f>'Core Indicators'!EX146</f>
        <v>1</v>
      </c>
      <c r="X146" s="191">
        <f t="shared" si="69"/>
        <v>1</v>
      </c>
      <c r="Y146" s="236">
        <v>1</v>
      </c>
      <c r="Z146" s="191">
        <f t="shared" si="70"/>
        <v>1.5</v>
      </c>
      <c r="AA146" s="236">
        <f>'Core Indicators'!FF146</f>
        <v>1</v>
      </c>
      <c r="AB146" s="236">
        <f t="shared" si="71"/>
        <v>2</v>
      </c>
      <c r="AC146" s="11">
        <f>'Core Indicators'!GD146</f>
        <v>2</v>
      </c>
      <c r="AD146" s="11">
        <f>'Core Indicators'!GL146</f>
        <v>2</v>
      </c>
      <c r="AE146" s="11">
        <f>'Core Indicators'!GT146</f>
        <v>2</v>
      </c>
      <c r="AF146" s="11">
        <f>'Core Indicators'!HB146</f>
        <v>2</v>
      </c>
      <c r="AG146" s="11">
        <f t="shared" si="72"/>
        <v>2</v>
      </c>
      <c r="AH146" s="11">
        <f>'Core Indicators'!HJ146</f>
        <v>2</v>
      </c>
      <c r="AI146" s="11">
        <f>'Core Indicators'!HR146</f>
        <v>2</v>
      </c>
      <c r="AJ146" s="11">
        <f t="shared" si="73"/>
        <v>2</v>
      </c>
      <c r="AK146" s="11">
        <f>'Core Indicators'!HZ146</f>
        <v>2</v>
      </c>
      <c r="AL146" s="11">
        <f>'Core Indicators'!IH146</f>
        <v>2</v>
      </c>
      <c r="AM146" s="11">
        <f>'Core Indicators'!IP146</f>
        <v>2</v>
      </c>
      <c r="AN146" s="11">
        <f t="shared" si="74"/>
        <v>2</v>
      </c>
    </row>
    <row r="147" spans="1:40" x14ac:dyDescent="0.35">
      <c r="A147" s="236" t="str">
        <f>Lists!C:C</f>
        <v>TTO002</v>
      </c>
      <c r="B147" s="190">
        <f t="shared" si="60"/>
        <v>1.9</v>
      </c>
      <c r="C147" s="191">
        <f t="shared" si="61"/>
        <v>2</v>
      </c>
      <c r="D147" s="237">
        <f t="shared" si="62"/>
        <v>2</v>
      </c>
      <c r="E147" s="236">
        <f>'Core Indicators'!R147</f>
        <v>1</v>
      </c>
      <c r="F147" s="236">
        <f>'Core Indicators'!Z147</f>
        <v>3</v>
      </c>
      <c r="G147" s="191">
        <f t="shared" si="63"/>
        <v>2.1</v>
      </c>
      <c r="H147" s="236">
        <f>'Core Indicators'!AH147</f>
        <v>2</v>
      </c>
      <c r="I147" s="236">
        <f>'Core Indicators'!AP147</f>
        <v>2</v>
      </c>
      <c r="J147" s="236" t="str">
        <f>'Core Indicators'!BN147</f>
        <v>x</v>
      </c>
      <c r="K147" s="236">
        <f t="shared" si="64"/>
        <v>2</v>
      </c>
      <c r="L147" s="190">
        <f t="shared" si="65"/>
        <v>2</v>
      </c>
      <c r="M147" s="237">
        <f t="shared" si="66"/>
        <v>2</v>
      </c>
      <c r="N147" s="238">
        <f>'Core Indicators'!DJ147</f>
        <v>2</v>
      </c>
      <c r="O147" s="238">
        <f>'Core Indicators'!DR147</f>
        <v>2</v>
      </c>
      <c r="P147" s="238">
        <f>'Core Indicators'!DZ147</f>
        <v>2</v>
      </c>
      <c r="Q147" s="238" t="str">
        <f>'Core Indicators'!EH147</f>
        <v>x</v>
      </c>
      <c r="R147" s="238" t="str">
        <f>'Core Indicators'!EP147</f>
        <v>x</v>
      </c>
      <c r="S147" s="191">
        <f t="shared" si="67"/>
        <v>1.5</v>
      </c>
      <c r="T147" s="191">
        <f t="shared" si="68"/>
        <v>1</v>
      </c>
      <c r="U147" s="236">
        <v>1</v>
      </c>
      <c r="V147" s="236">
        <v>1</v>
      </c>
      <c r="W147" s="236" t="str">
        <f>'Core Indicators'!EX147</f>
        <v>x</v>
      </c>
      <c r="X147" s="191">
        <f t="shared" si="69"/>
        <v>1</v>
      </c>
      <c r="Y147" s="236">
        <v>1</v>
      </c>
      <c r="Z147" s="191">
        <f t="shared" si="70"/>
        <v>2</v>
      </c>
      <c r="AA147" s="236">
        <f>'Core Indicators'!FF147</f>
        <v>2</v>
      </c>
      <c r="AB147" s="236">
        <f t="shared" si="71"/>
        <v>2</v>
      </c>
      <c r="AC147" s="11">
        <f>'Core Indicators'!GD147</f>
        <v>2</v>
      </c>
      <c r="AD147" s="11">
        <f>'Core Indicators'!GL147</f>
        <v>2</v>
      </c>
      <c r="AE147" s="11">
        <f>'Core Indicators'!GT147</f>
        <v>2</v>
      </c>
      <c r="AF147" s="11">
        <f>'Core Indicators'!HB147</f>
        <v>2</v>
      </c>
      <c r="AG147" s="11">
        <f t="shared" si="72"/>
        <v>2</v>
      </c>
      <c r="AH147" s="11">
        <f>'Core Indicators'!HJ147</f>
        <v>2</v>
      </c>
      <c r="AI147" s="11">
        <f>'Core Indicators'!HR147</f>
        <v>2</v>
      </c>
      <c r="AJ147" s="11">
        <f t="shared" si="73"/>
        <v>2</v>
      </c>
      <c r="AK147" s="11">
        <f>'Core Indicators'!HZ147</f>
        <v>2</v>
      </c>
      <c r="AL147" s="11">
        <f>'Core Indicators'!IH147</f>
        <v>2</v>
      </c>
      <c r="AM147" s="11">
        <f>'Core Indicators'!IP147</f>
        <v>2</v>
      </c>
      <c r="AN147" s="11">
        <f t="shared" si="74"/>
        <v>2</v>
      </c>
    </row>
    <row r="148" spans="1:40" x14ac:dyDescent="0.35">
      <c r="A148" s="236" t="str">
        <f>Lists!C:C</f>
        <v>TUN002</v>
      </c>
      <c r="B148" s="190">
        <f t="shared" si="60"/>
        <v>1.8</v>
      </c>
      <c r="C148" s="191">
        <f t="shared" si="61"/>
        <v>0</v>
      </c>
      <c r="D148" s="237">
        <f t="shared" si="62"/>
        <v>2.4</v>
      </c>
      <c r="E148" s="236">
        <f>'Core Indicators'!R148</f>
        <v>2</v>
      </c>
      <c r="F148" s="236">
        <f>'Core Indicators'!Z148</f>
        <v>2</v>
      </c>
      <c r="G148" s="191">
        <f t="shared" si="63"/>
        <v>2</v>
      </c>
      <c r="H148" s="236">
        <f>'Core Indicators'!AH148</f>
        <v>3</v>
      </c>
      <c r="I148" s="236">
        <f>'Core Indicators'!AP148</f>
        <v>1</v>
      </c>
      <c r="J148" s="236">
        <f>'Core Indicators'!BN148</f>
        <v>3</v>
      </c>
      <c r="K148" s="236">
        <f t="shared" si="64"/>
        <v>2.1</v>
      </c>
      <c r="L148" s="190">
        <f t="shared" si="65"/>
        <v>2.6</v>
      </c>
      <c r="M148" s="237">
        <f t="shared" si="66"/>
        <v>1.8</v>
      </c>
      <c r="N148" s="238">
        <f>'Core Indicators'!DJ148</f>
        <v>1</v>
      </c>
      <c r="O148" s="238">
        <f>'Core Indicators'!DR148</f>
        <v>1</v>
      </c>
      <c r="P148" s="238">
        <f>'Core Indicators'!DZ148</f>
        <v>1</v>
      </c>
      <c r="Q148" s="238">
        <f>'Core Indicators'!EH148</f>
        <v>3</v>
      </c>
      <c r="R148" s="238">
        <f>'Core Indicators'!EP148</f>
        <v>3</v>
      </c>
      <c r="S148" s="191">
        <f t="shared" si="67"/>
        <v>1.4</v>
      </c>
      <c r="T148" s="191">
        <f t="shared" si="68"/>
        <v>1.3333333333333333</v>
      </c>
      <c r="U148" s="236">
        <v>1</v>
      </c>
      <c r="V148" s="236">
        <v>1</v>
      </c>
      <c r="W148" s="236">
        <f>'Core Indicators'!EX148</f>
        <v>3</v>
      </c>
      <c r="X148" s="191">
        <f t="shared" si="69"/>
        <v>2</v>
      </c>
      <c r="Y148" s="236">
        <v>1</v>
      </c>
      <c r="Z148" s="191">
        <f t="shared" si="70"/>
        <v>1.5</v>
      </c>
      <c r="AA148" s="236">
        <f>'Core Indicators'!FF148</f>
        <v>1</v>
      </c>
      <c r="AB148" s="236">
        <f t="shared" si="71"/>
        <v>2</v>
      </c>
      <c r="AC148" s="11">
        <f>'Core Indicators'!GD148</f>
        <v>2</v>
      </c>
      <c r="AD148" s="11">
        <f>'Core Indicators'!GL148</f>
        <v>2</v>
      </c>
      <c r="AE148" s="11">
        <f>'Core Indicators'!GT148</f>
        <v>2</v>
      </c>
      <c r="AF148" s="11">
        <f>'Core Indicators'!HB148</f>
        <v>2</v>
      </c>
      <c r="AG148" s="11">
        <f t="shared" si="72"/>
        <v>2</v>
      </c>
      <c r="AH148" s="11">
        <f>'Core Indicators'!HJ148</f>
        <v>2</v>
      </c>
      <c r="AI148" s="11">
        <f>'Core Indicators'!HR148</f>
        <v>2</v>
      </c>
      <c r="AJ148" s="11">
        <f t="shared" si="73"/>
        <v>2</v>
      </c>
      <c r="AK148" s="11">
        <f>'Core Indicators'!HZ148</f>
        <v>2</v>
      </c>
      <c r="AL148" s="11">
        <f>'Core Indicators'!IH148</f>
        <v>2</v>
      </c>
      <c r="AM148" s="11">
        <f>'Core Indicators'!IP148</f>
        <v>2</v>
      </c>
      <c r="AN148" s="11">
        <f t="shared" si="74"/>
        <v>2</v>
      </c>
    </row>
    <row r="149" spans="1:40" x14ac:dyDescent="0.35">
      <c r="A149" s="236" t="str">
        <f>Lists!C:C</f>
        <v>TUR001</v>
      </c>
      <c r="B149" s="190">
        <f t="shared" si="60"/>
        <v>1.9</v>
      </c>
      <c r="C149" s="191">
        <f t="shared" si="61"/>
        <v>0</v>
      </c>
      <c r="D149" s="237">
        <f t="shared" si="62"/>
        <v>2</v>
      </c>
      <c r="E149" s="236">
        <f>'Core Indicators'!R149</f>
        <v>2</v>
      </c>
      <c r="F149" s="236">
        <f>'Core Indicators'!Z149</f>
        <v>2</v>
      </c>
      <c r="G149" s="191">
        <f t="shared" si="63"/>
        <v>2</v>
      </c>
      <c r="H149" s="236">
        <f>'Core Indicators'!AH149</f>
        <v>2</v>
      </c>
      <c r="I149" s="236">
        <f>'Core Indicators'!AP149</f>
        <v>2</v>
      </c>
      <c r="J149" s="236">
        <f>'Core Indicators'!BN149</f>
        <v>2</v>
      </c>
      <c r="K149" s="236">
        <f t="shared" si="64"/>
        <v>2</v>
      </c>
      <c r="L149" s="190">
        <f t="shared" si="65"/>
        <v>2</v>
      </c>
      <c r="M149" s="237">
        <f t="shared" si="66"/>
        <v>2</v>
      </c>
      <c r="N149" s="238">
        <f>'Core Indicators'!DJ149</f>
        <v>2</v>
      </c>
      <c r="O149" s="238">
        <f>'Core Indicators'!DR149</f>
        <v>2</v>
      </c>
      <c r="P149" s="238">
        <f>'Core Indicators'!DZ149</f>
        <v>2</v>
      </c>
      <c r="Q149" s="238">
        <f>'Core Indicators'!EH149</f>
        <v>2</v>
      </c>
      <c r="R149" s="238">
        <f>'Core Indicators'!EP149</f>
        <v>2</v>
      </c>
      <c r="S149" s="191">
        <f t="shared" si="67"/>
        <v>1.6</v>
      </c>
      <c r="T149" s="191">
        <f t="shared" si="68"/>
        <v>1.1666666666666667</v>
      </c>
      <c r="U149" s="236">
        <v>1</v>
      </c>
      <c r="V149" s="236">
        <v>1</v>
      </c>
      <c r="W149" s="236">
        <f>'Core Indicators'!EX149</f>
        <v>2</v>
      </c>
      <c r="X149" s="191">
        <f t="shared" si="69"/>
        <v>1.5</v>
      </c>
      <c r="Y149" s="236">
        <v>1</v>
      </c>
      <c r="Z149" s="191">
        <f t="shared" si="70"/>
        <v>2</v>
      </c>
      <c r="AA149" s="236">
        <f>'Core Indicators'!FF149</f>
        <v>2</v>
      </c>
      <c r="AB149" s="236">
        <f t="shared" si="71"/>
        <v>2</v>
      </c>
      <c r="AC149" s="11">
        <f>'Core Indicators'!GD149</f>
        <v>2</v>
      </c>
      <c r="AD149" s="11">
        <f>'Core Indicators'!GL149</f>
        <v>2</v>
      </c>
      <c r="AE149" s="11">
        <f>'Core Indicators'!GT149</f>
        <v>2</v>
      </c>
      <c r="AF149" s="11">
        <f>'Core Indicators'!HB149</f>
        <v>2</v>
      </c>
      <c r="AG149" s="11">
        <f t="shared" si="72"/>
        <v>2</v>
      </c>
      <c r="AH149" s="11">
        <f>'Core Indicators'!HJ149</f>
        <v>2</v>
      </c>
      <c r="AI149" s="11">
        <f>'Core Indicators'!HR149</f>
        <v>2</v>
      </c>
      <c r="AJ149" s="11">
        <f t="shared" si="73"/>
        <v>2</v>
      </c>
      <c r="AK149" s="11">
        <f>'Core Indicators'!HZ149</f>
        <v>2</v>
      </c>
      <c r="AL149" s="11">
        <f>'Core Indicators'!IH149</f>
        <v>2</v>
      </c>
      <c r="AM149" s="11">
        <f>'Core Indicators'!IP149</f>
        <v>2</v>
      </c>
      <c r="AN149" s="11">
        <f t="shared" si="74"/>
        <v>2</v>
      </c>
    </row>
    <row r="150" spans="1:40" x14ac:dyDescent="0.35">
      <c r="A150" s="236" t="str">
        <f>Lists!C:C</f>
        <v>TUR002</v>
      </c>
      <c r="B150" s="190">
        <f t="shared" si="60"/>
        <v>1.9</v>
      </c>
      <c r="C150" s="191">
        <f t="shared" si="61"/>
        <v>0</v>
      </c>
      <c r="D150" s="237">
        <f t="shared" si="62"/>
        <v>2</v>
      </c>
      <c r="E150" s="236">
        <f>'Core Indicators'!R150</f>
        <v>2</v>
      </c>
      <c r="F150" s="236">
        <f>'Core Indicators'!Z150</f>
        <v>2</v>
      </c>
      <c r="G150" s="191">
        <f t="shared" si="63"/>
        <v>2</v>
      </c>
      <c r="H150" s="236">
        <f>'Core Indicators'!AH150</f>
        <v>2</v>
      </c>
      <c r="I150" s="236">
        <f>'Core Indicators'!AP150</f>
        <v>2</v>
      </c>
      <c r="J150" s="236">
        <f>'Core Indicators'!BN150</f>
        <v>2</v>
      </c>
      <c r="K150" s="236">
        <f t="shared" si="64"/>
        <v>2</v>
      </c>
      <c r="L150" s="190">
        <f t="shared" si="65"/>
        <v>2</v>
      </c>
      <c r="M150" s="237">
        <f t="shared" si="66"/>
        <v>2</v>
      </c>
      <c r="N150" s="238">
        <f>'Core Indicators'!DJ150</f>
        <v>2</v>
      </c>
      <c r="O150" s="238">
        <f>'Core Indicators'!DR150</f>
        <v>2</v>
      </c>
      <c r="P150" s="238">
        <f>'Core Indicators'!DZ150</f>
        <v>2</v>
      </c>
      <c r="Q150" s="238">
        <f>'Core Indicators'!EH150</f>
        <v>2</v>
      </c>
      <c r="R150" s="238">
        <f>'Core Indicators'!EP150</f>
        <v>2</v>
      </c>
      <c r="S150" s="191">
        <f t="shared" si="67"/>
        <v>1.7</v>
      </c>
      <c r="T150" s="191">
        <f t="shared" si="68"/>
        <v>1.3333333333333333</v>
      </c>
      <c r="U150" s="236">
        <v>1</v>
      </c>
      <c r="V150" s="236">
        <v>1</v>
      </c>
      <c r="W150" s="236">
        <f>'Core Indicators'!EX150</f>
        <v>3</v>
      </c>
      <c r="X150" s="191">
        <f t="shared" si="69"/>
        <v>2</v>
      </c>
      <c r="Y150" s="236">
        <v>1</v>
      </c>
      <c r="Z150" s="191">
        <f t="shared" si="70"/>
        <v>2</v>
      </c>
      <c r="AA150" s="236">
        <f>'Core Indicators'!FF150</f>
        <v>2</v>
      </c>
      <c r="AB150" s="236">
        <f t="shared" si="71"/>
        <v>2</v>
      </c>
      <c r="AC150" s="11">
        <f>'Core Indicators'!GD150</f>
        <v>2</v>
      </c>
      <c r="AD150" s="11">
        <f>'Core Indicators'!GL150</f>
        <v>2</v>
      </c>
      <c r="AE150" s="11">
        <f>'Core Indicators'!GT150</f>
        <v>2</v>
      </c>
      <c r="AF150" s="11">
        <f>'Core Indicators'!HB150</f>
        <v>2</v>
      </c>
      <c r="AG150" s="11">
        <f t="shared" si="72"/>
        <v>2</v>
      </c>
      <c r="AH150" s="11">
        <f>'Core Indicators'!HJ150</f>
        <v>2</v>
      </c>
      <c r="AI150" s="11">
        <f>'Core Indicators'!HR150</f>
        <v>2</v>
      </c>
      <c r="AJ150" s="11">
        <f t="shared" si="73"/>
        <v>2</v>
      </c>
      <c r="AK150" s="11">
        <f>'Core Indicators'!HZ150</f>
        <v>2</v>
      </c>
      <c r="AL150" s="11">
        <f>'Core Indicators'!IH150</f>
        <v>2</v>
      </c>
      <c r="AM150" s="11">
        <f>'Core Indicators'!IP150</f>
        <v>2</v>
      </c>
      <c r="AN150" s="11">
        <f t="shared" si="74"/>
        <v>2</v>
      </c>
    </row>
    <row r="151" spans="1:40" x14ac:dyDescent="0.35">
      <c r="A151" s="236" t="str">
        <f>Lists!C:C</f>
        <v>TUR003</v>
      </c>
      <c r="B151" s="190">
        <f t="shared" si="60"/>
        <v>2</v>
      </c>
      <c r="C151" s="191">
        <f t="shared" si="61"/>
        <v>0</v>
      </c>
      <c r="D151" s="237">
        <f t="shared" si="62"/>
        <v>2.2000000000000002</v>
      </c>
      <c r="E151" s="236">
        <f>'Core Indicators'!R151</f>
        <v>2</v>
      </c>
      <c r="F151" s="236">
        <f>'Core Indicators'!Z151</f>
        <v>2</v>
      </c>
      <c r="G151" s="191">
        <f t="shared" si="63"/>
        <v>2</v>
      </c>
      <c r="H151" s="236">
        <f>'Core Indicators'!AH151</f>
        <v>2</v>
      </c>
      <c r="I151" s="236">
        <f>'Core Indicators'!AP151</f>
        <v>2</v>
      </c>
      <c r="J151" s="236">
        <f>'Core Indicators'!BN151</f>
        <v>3</v>
      </c>
      <c r="K151" s="236">
        <f t="shared" si="64"/>
        <v>2.5</v>
      </c>
      <c r="L151" s="190">
        <f t="shared" si="65"/>
        <v>2.2999999999999998</v>
      </c>
      <c r="M151" s="237">
        <f t="shared" si="66"/>
        <v>2</v>
      </c>
      <c r="N151" s="238">
        <f>'Core Indicators'!DJ151</f>
        <v>2</v>
      </c>
      <c r="O151" s="238">
        <f>'Core Indicators'!DR151</f>
        <v>2</v>
      </c>
      <c r="P151" s="238">
        <f>'Core Indicators'!DZ151</f>
        <v>2</v>
      </c>
      <c r="Q151" s="238">
        <f>'Core Indicators'!EH151</f>
        <v>2</v>
      </c>
      <c r="R151" s="238">
        <f>'Core Indicators'!EP151</f>
        <v>2</v>
      </c>
      <c r="S151" s="191">
        <f t="shared" si="67"/>
        <v>1.7</v>
      </c>
      <c r="T151" s="191">
        <f t="shared" si="68"/>
        <v>1.3333333333333333</v>
      </c>
      <c r="U151" s="236">
        <v>1</v>
      </c>
      <c r="V151" s="236">
        <v>1</v>
      </c>
      <c r="W151" s="236">
        <f>'Core Indicators'!EX151</f>
        <v>3</v>
      </c>
      <c r="X151" s="191">
        <f t="shared" si="69"/>
        <v>2</v>
      </c>
      <c r="Y151" s="236">
        <v>1</v>
      </c>
      <c r="Z151" s="191">
        <f t="shared" si="70"/>
        <v>2</v>
      </c>
      <c r="AA151" s="236">
        <f>'Core Indicators'!FF151</f>
        <v>2</v>
      </c>
      <c r="AB151" s="236">
        <f t="shared" si="71"/>
        <v>2</v>
      </c>
      <c r="AC151" s="11">
        <f>'Core Indicators'!GD151</f>
        <v>2</v>
      </c>
      <c r="AD151" s="11">
        <f>'Core Indicators'!GL151</f>
        <v>2</v>
      </c>
      <c r="AE151" s="11">
        <f>'Core Indicators'!GT151</f>
        <v>2</v>
      </c>
      <c r="AF151" s="11">
        <f>'Core Indicators'!HB151</f>
        <v>2</v>
      </c>
      <c r="AG151" s="11">
        <f t="shared" si="72"/>
        <v>2</v>
      </c>
      <c r="AH151" s="11">
        <f>'Core Indicators'!HJ151</f>
        <v>2</v>
      </c>
      <c r="AI151" s="11">
        <f>'Core Indicators'!HR151</f>
        <v>2</v>
      </c>
      <c r="AJ151" s="11">
        <f t="shared" si="73"/>
        <v>2</v>
      </c>
      <c r="AK151" s="11">
        <f>'Core Indicators'!HZ151</f>
        <v>2</v>
      </c>
      <c r="AL151" s="11">
        <f>'Core Indicators'!IH151</f>
        <v>2</v>
      </c>
      <c r="AM151" s="11">
        <f>'Core Indicators'!IP151</f>
        <v>2</v>
      </c>
      <c r="AN151" s="11">
        <f t="shared" si="74"/>
        <v>2</v>
      </c>
    </row>
    <row r="152" spans="1:40" x14ac:dyDescent="0.35">
      <c r="A152" s="236" t="str">
        <f>Lists!C:C</f>
        <v>TUR004</v>
      </c>
      <c r="B152" s="190" t="str">
        <f t="shared" si="60"/>
        <v>x</v>
      </c>
      <c r="C152" s="191">
        <f t="shared" si="61"/>
        <v>2</v>
      </c>
      <c r="D152" s="237">
        <f t="shared" si="62"/>
        <v>2.7</v>
      </c>
      <c r="E152" s="236">
        <f>'Core Indicators'!R152</f>
        <v>2</v>
      </c>
      <c r="F152" s="236">
        <f>'Core Indicators'!Z152</f>
        <v>2</v>
      </c>
      <c r="G152" s="191">
        <f t="shared" si="63"/>
        <v>2</v>
      </c>
      <c r="H152" s="236" t="str">
        <f>'Core Indicators'!AH152</f>
        <v>x</v>
      </c>
      <c r="I152" s="236">
        <f>'Core Indicators'!AP152</f>
        <v>3</v>
      </c>
      <c r="J152" s="236">
        <f>'Core Indicators'!BN152</f>
        <v>3</v>
      </c>
      <c r="K152" s="236">
        <f t="shared" si="64"/>
        <v>3</v>
      </c>
      <c r="L152" s="190">
        <f t="shared" si="65"/>
        <v>3</v>
      </c>
      <c r="M152" s="237" t="str">
        <f t="shared" si="66"/>
        <v>x</v>
      </c>
      <c r="N152" s="238" t="str">
        <f>'Core Indicators'!DJ152</f>
        <v>x</v>
      </c>
      <c r="O152" s="238" t="str">
        <f>'Core Indicators'!DR152</f>
        <v>x</v>
      </c>
      <c r="P152" s="238" t="str">
        <f>'Core Indicators'!DZ152</f>
        <v>x</v>
      </c>
      <c r="Q152" s="238" t="str">
        <f>'Core Indicators'!EH152</f>
        <v>x</v>
      </c>
      <c r="R152" s="238" t="str">
        <f>'Core Indicators'!EP152</f>
        <v>x</v>
      </c>
      <c r="S152" s="191">
        <f t="shared" si="67"/>
        <v>1.7</v>
      </c>
      <c r="T152" s="191">
        <f t="shared" si="68"/>
        <v>1.3333333333333333</v>
      </c>
      <c r="U152" s="236">
        <v>1</v>
      </c>
      <c r="V152" s="236">
        <v>1</v>
      </c>
      <c r="W152" s="236">
        <f>'Core Indicators'!EX152</f>
        <v>3</v>
      </c>
      <c r="X152" s="191">
        <f t="shared" si="69"/>
        <v>2</v>
      </c>
      <c r="Y152" s="236">
        <v>1</v>
      </c>
      <c r="Z152" s="191">
        <f t="shared" si="70"/>
        <v>2</v>
      </c>
      <c r="AA152" s="236">
        <f>'Core Indicators'!FF152</f>
        <v>2</v>
      </c>
      <c r="AB152" s="236">
        <f t="shared" si="71"/>
        <v>2</v>
      </c>
      <c r="AC152" s="11">
        <f>'Core Indicators'!GD152</f>
        <v>2</v>
      </c>
      <c r="AD152" s="11">
        <f>'Core Indicators'!GL152</f>
        <v>2</v>
      </c>
      <c r="AE152" s="11">
        <f>'Core Indicators'!GT152</f>
        <v>2</v>
      </c>
      <c r="AF152" s="11">
        <f>'Core Indicators'!HB152</f>
        <v>2</v>
      </c>
      <c r="AG152" s="11">
        <f t="shared" si="72"/>
        <v>2</v>
      </c>
      <c r="AH152" s="11">
        <f>'Core Indicators'!HJ152</f>
        <v>2</v>
      </c>
      <c r="AI152" s="11">
        <f>'Core Indicators'!HR152</f>
        <v>2</v>
      </c>
      <c r="AJ152" s="11">
        <f t="shared" si="73"/>
        <v>2</v>
      </c>
      <c r="AK152" s="11">
        <f>'Core Indicators'!HZ152</f>
        <v>2</v>
      </c>
      <c r="AL152" s="11">
        <f>'Core Indicators'!IH152</f>
        <v>2</v>
      </c>
      <c r="AM152" s="11">
        <f>'Core Indicators'!IP152</f>
        <v>2</v>
      </c>
      <c r="AN152" s="11">
        <f t="shared" si="74"/>
        <v>2</v>
      </c>
    </row>
    <row r="153" spans="1:40" x14ac:dyDescent="0.35">
      <c r="A153" s="236" t="str">
        <f>Lists!C:C</f>
        <v>TUR005</v>
      </c>
      <c r="B153" s="190">
        <f t="shared" si="60"/>
        <v>2.6</v>
      </c>
      <c r="C153" s="191">
        <f t="shared" si="61"/>
        <v>0</v>
      </c>
      <c r="D153" s="237">
        <f t="shared" si="62"/>
        <v>2.6</v>
      </c>
      <c r="E153" s="236">
        <f>'Core Indicators'!R153</f>
        <v>2</v>
      </c>
      <c r="F153" s="236">
        <f>'Core Indicators'!Z153</f>
        <v>1</v>
      </c>
      <c r="G153" s="191">
        <f t="shared" si="63"/>
        <v>1.5</v>
      </c>
      <c r="H153" s="236">
        <f>'Core Indicators'!AH153</f>
        <v>3</v>
      </c>
      <c r="I153" s="236">
        <f>'Core Indicators'!AP153</f>
        <v>3</v>
      </c>
      <c r="J153" s="236">
        <f>'Core Indicators'!BN153</f>
        <v>3</v>
      </c>
      <c r="K153" s="236">
        <f t="shared" si="64"/>
        <v>3</v>
      </c>
      <c r="L153" s="190">
        <f t="shared" si="65"/>
        <v>3</v>
      </c>
      <c r="M153" s="237">
        <f t="shared" si="66"/>
        <v>3</v>
      </c>
      <c r="N153" s="238">
        <f>'Core Indicators'!DJ153</f>
        <v>3</v>
      </c>
      <c r="O153" s="238">
        <f>'Core Indicators'!DR153</f>
        <v>3</v>
      </c>
      <c r="P153" s="238">
        <f>'Core Indicators'!DZ153</f>
        <v>3</v>
      </c>
      <c r="Q153" s="238">
        <f>'Core Indicators'!EH153</f>
        <v>3</v>
      </c>
      <c r="R153" s="238">
        <f>'Core Indicators'!EP153</f>
        <v>3</v>
      </c>
      <c r="S153" s="191">
        <f t="shared" si="67"/>
        <v>1.9</v>
      </c>
      <c r="T153" s="191">
        <f t="shared" si="68"/>
        <v>1.3333333333333333</v>
      </c>
      <c r="U153" s="236">
        <v>1</v>
      </c>
      <c r="V153" s="236">
        <v>1</v>
      </c>
      <c r="W153" s="236">
        <f>'Core Indicators'!EX153</f>
        <v>3</v>
      </c>
      <c r="X153" s="191">
        <f t="shared" si="69"/>
        <v>2</v>
      </c>
      <c r="Y153" s="236">
        <v>1</v>
      </c>
      <c r="Z153" s="191">
        <f t="shared" si="70"/>
        <v>2.5</v>
      </c>
      <c r="AA153" s="236">
        <f>'Core Indicators'!FF153</f>
        <v>3</v>
      </c>
      <c r="AB153" s="236">
        <f t="shared" si="71"/>
        <v>2</v>
      </c>
      <c r="AC153" s="11">
        <f>'Core Indicators'!GD153</f>
        <v>2</v>
      </c>
      <c r="AD153" s="11">
        <f>'Core Indicators'!GL153</f>
        <v>2</v>
      </c>
      <c r="AE153" s="11">
        <f>'Core Indicators'!GT153</f>
        <v>2</v>
      </c>
      <c r="AF153" s="11">
        <f>'Core Indicators'!HB153</f>
        <v>2</v>
      </c>
      <c r="AG153" s="11">
        <f t="shared" si="72"/>
        <v>2</v>
      </c>
      <c r="AH153" s="11">
        <f>'Core Indicators'!HJ153</f>
        <v>2</v>
      </c>
      <c r="AI153" s="11">
        <f>'Core Indicators'!HR153</f>
        <v>2</v>
      </c>
      <c r="AJ153" s="11">
        <f t="shared" si="73"/>
        <v>2</v>
      </c>
      <c r="AK153" s="11">
        <f>'Core Indicators'!HZ153</f>
        <v>2</v>
      </c>
      <c r="AL153" s="11">
        <f>'Core Indicators'!IH153</f>
        <v>2</v>
      </c>
      <c r="AM153" s="11">
        <f>'Core Indicators'!IP153</f>
        <v>2</v>
      </c>
      <c r="AN153" s="11">
        <f t="shared" si="74"/>
        <v>2</v>
      </c>
    </row>
    <row r="154" spans="1:40" x14ac:dyDescent="0.35">
      <c r="A154" s="236" t="str">
        <f>Lists!C:C</f>
        <v>TZA001</v>
      </c>
      <c r="B154" s="190">
        <f t="shared" si="60"/>
        <v>2</v>
      </c>
      <c r="C154" s="191">
        <f t="shared" si="61"/>
        <v>0</v>
      </c>
      <c r="D154" s="237">
        <f t="shared" si="62"/>
        <v>1.9</v>
      </c>
      <c r="E154" s="236">
        <f>'Core Indicators'!R154</f>
        <v>2</v>
      </c>
      <c r="F154" s="236">
        <f>'Core Indicators'!Z154</f>
        <v>2</v>
      </c>
      <c r="G154" s="191">
        <f t="shared" si="63"/>
        <v>2</v>
      </c>
      <c r="H154" s="236">
        <f>'Core Indicators'!AH154</f>
        <v>2</v>
      </c>
      <c r="I154" s="236">
        <f>'Core Indicators'!AP154</f>
        <v>1</v>
      </c>
      <c r="J154" s="236">
        <f>'Core Indicators'!BN154</f>
        <v>2</v>
      </c>
      <c r="K154" s="236">
        <f t="shared" si="64"/>
        <v>1.5</v>
      </c>
      <c r="L154" s="190">
        <f t="shared" si="65"/>
        <v>1.8</v>
      </c>
      <c r="M154" s="237">
        <f t="shared" si="66"/>
        <v>2.4</v>
      </c>
      <c r="N154" s="238">
        <f>'Core Indicators'!DJ154</f>
        <v>2</v>
      </c>
      <c r="O154" s="238">
        <f>'Core Indicators'!DR154</f>
        <v>2</v>
      </c>
      <c r="P154" s="238">
        <f>'Core Indicators'!DZ154</f>
        <v>2</v>
      </c>
      <c r="Q154" s="238">
        <f>'Core Indicators'!EH154</f>
        <v>3</v>
      </c>
      <c r="R154" s="238">
        <f>'Core Indicators'!EP154</f>
        <v>3</v>
      </c>
      <c r="S154" s="191">
        <f t="shared" si="67"/>
        <v>1.6</v>
      </c>
      <c r="T154" s="191">
        <f t="shared" si="68"/>
        <v>1.1666666666666667</v>
      </c>
      <c r="U154" s="236">
        <v>1</v>
      </c>
      <c r="V154" s="236">
        <v>1</v>
      </c>
      <c r="W154" s="236">
        <f>'Core Indicators'!EX154</f>
        <v>2</v>
      </c>
      <c r="X154" s="191">
        <f t="shared" si="69"/>
        <v>1.5</v>
      </c>
      <c r="Y154" s="236">
        <v>1</v>
      </c>
      <c r="Z154" s="191">
        <f t="shared" si="70"/>
        <v>2</v>
      </c>
      <c r="AA154" s="236">
        <f>'Core Indicators'!FF154</f>
        <v>2</v>
      </c>
      <c r="AB154" s="236">
        <f t="shared" si="71"/>
        <v>2</v>
      </c>
      <c r="AC154" s="11">
        <f>'Core Indicators'!GD154</f>
        <v>2</v>
      </c>
      <c r="AD154" s="11">
        <f>'Core Indicators'!GL154</f>
        <v>2</v>
      </c>
      <c r="AE154" s="11">
        <f>'Core Indicators'!GT154</f>
        <v>2</v>
      </c>
      <c r="AF154" s="11">
        <f>'Core Indicators'!HB154</f>
        <v>2</v>
      </c>
      <c r="AG154" s="11">
        <f t="shared" si="72"/>
        <v>2</v>
      </c>
      <c r="AH154" s="11">
        <f>'Core Indicators'!HJ154</f>
        <v>2</v>
      </c>
      <c r="AI154" s="11">
        <f>'Core Indicators'!HR154</f>
        <v>2</v>
      </c>
      <c r="AJ154" s="11">
        <f t="shared" si="73"/>
        <v>2</v>
      </c>
      <c r="AK154" s="11">
        <f>'Core Indicators'!HZ154</f>
        <v>2</v>
      </c>
      <c r="AL154" s="11">
        <f>'Core Indicators'!IH154</f>
        <v>2</v>
      </c>
      <c r="AM154" s="11">
        <f>'Core Indicators'!IP154</f>
        <v>2</v>
      </c>
      <c r="AN154" s="11">
        <f t="shared" si="74"/>
        <v>2</v>
      </c>
    </row>
    <row r="155" spans="1:40" x14ac:dyDescent="0.35">
      <c r="A155" s="236" t="str">
        <f>Lists!C:C</f>
        <v>TZA002</v>
      </c>
      <c r="B155" s="190">
        <f t="shared" si="60"/>
        <v>1.9</v>
      </c>
      <c r="C155" s="191">
        <f t="shared" si="61"/>
        <v>0</v>
      </c>
      <c r="D155" s="237">
        <f t="shared" si="62"/>
        <v>2</v>
      </c>
      <c r="E155" s="236">
        <f>'Core Indicators'!R155</f>
        <v>2</v>
      </c>
      <c r="F155" s="236">
        <f>'Core Indicators'!Z155</f>
        <v>2</v>
      </c>
      <c r="G155" s="191">
        <f t="shared" si="63"/>
        <v>2</v>
      </c>
      <c r="H155" s="236">
        <f>'Core Indicators'!AH155</f>
        <v>2</v>
      </c>
      <c r="I155" s="236">
        <f>'Core Indicators'!AP155</f>
        <v>2</v>
      </c>
      <c r="J155" s="236">
        <f>'Core Indicators'!BN155</f>
        <v>2</v>
      </c>
      <c r="K155" s="236">
        <f t="shared" si="64"/>
        <v>2</v>
      </c>
      <c r="L155" s="190">
        <f t="shared" si="65"/>
        <v>2</v>
      </c>
      <c r="M155" s="237">
        <f t="shared" si="66"/>
        <v>2</v>
      </c>
      <c r="N155" s="238">
        <f>'Core Indicators'!DJ155</f>
        <v>2</v>
      </c>
      <c r="O155" s="238">
        <f>'Core Indicators'!DR155</f>
        <v>2</v>
      </c>
      <c r="P155" s="238">
        <f>'Core Indicators'!DZ155</f>
        <v>2</v>
      </c>
      <c r="Q155" s="238" t="str">
        <f>'Core Indicators'!EH155</f>
        <v>x</v>
      </c>
      <c r="R155" s="238" t="str">
        <f>'Core Indicators'!EP155</f>
        <v>x</v>
      </c>
      <c r="S155" s="191">
        <f t="shared" si="67"/>
        <v>1.6</v>
      </c>
      <c r="T155" s="191">
        <f t="shared" si="68"/>
        <v>1.1666666666666667</v>
      </c>
      <c r="U155" s="236">
        <v>1</v>
      </c>
      <c r="V155" s="236">
        <v>1</v>
      </c>
      <c r="W155" s="236">
        <f>'Core Indicators'!EX155</f>
        <v>2</v>
      </c>
      <c r="X155" s="191">
        <f t="shared" si="69"/>
        <v>1.5</v>
      </c>
      <c r="Y155" s="236">
        <v>1</v>
      </c>
      <c r="Z155" s="191">
        <f t="shared" si="70"/>
        <v>2</v>
      </c>
      <c r="AA155" s="236">
        <f>'Core Indicators'!FF155</f>
        <v>2</v>
      </c>
      <c r="AB155" s="236">
        <f t="shared" si="71"/>
        <v>2</v>
      </c>
      <c r="AC155" s="11">
        <f>'Core Indicators'!GD155</f>
        <v>2</v>
      </c>
      <c r="AD155" s="11">
        <f>'Core Indicators'!GL155</f>
        <v>2</v>
      </c>
      <c r="AE155" s="11">
        <f>'Core Indicators'!GT155</f>
        <v>2</v>
      </c>
      <c r="AF155" s="11">
        <f>'Core Indicators'!HB155</f>
        <v>2</v>
      </c>
      <c r="AG155" s="11">
        <f t="shared" si="72"/>
        <v>2</v>
      </c>
      <c r="AH155" s="11">
        <f>'Core Indicators'!HJ155</f>
        <v>2</v>
      </c>
      <c r="AI155" s="11">
        <f>'Core Indicators'!HR155</f>
        <v>2</v>
      </c>
      <c r="AJ155" s="11">
        <f t="shared" si="73"/>
        <v>2</v>
      </c>
      <c r="AK155" s="11">
        <f>'Core Indicators'!HZ155</f>
        <v>2</v>
      </c>
      <c r="AL155" s="11">
        <f>'Core Indicators'!IH155</f>
        <v>2</v>
      </c>
      <c r="AM155" s="11">
        <f>'Core Indicators'!IP155</f>
        <v>2</v>
      </c>
      <c r="AN155" s="11">
        <f t="shared" si="74"/>
        <v>2</v>
      </c>
    </row>
    <row r="156" spans="1:40" x14ac:dyDescent="0.35">
      <c r="A156" s="236" t="str">
        <f>Lists!C:C</f>
        <v>TZA003</v>
      </c>
      <c r="B156" s="190">
        <f t="shared" si="60"/>
        <v>1.6</v>
      </c>
      <c r="C156" s="191">
        <f t="shared" si="61"/>
        <v>0</v>
      </c>
      <c r="D156" s="237">
        <f t="shared" si="62"/>
        <v>2.2000000000000002</v>
      </c>
      <c r="E156" s="236">
        <f>'Core Indicators'!R156</f>
        <v>2</v>
      </c>
      <c r="F156" s="236">
        <f>'Core Indicators'!Z156</f>
        <v>2</v>
      </c>
      <c r="G156" s="191">
        <f t="shared" si="63"/>
        <v>2</v>
      </c>
      <c r="H156" s="236">
        <f>'Core Indicators'!AH156</f>
        <v>2</v>
      </c>
      <c r="I156" s="236">
        <f>'Core Indicators'!AP156</f>
        <v>3</v>
      </c>
      <c r="J156" s="236">
        <f>'Core Indicators'!BN156</f>
        <v>2</v>
      </c>
      <c r="K156" s="236">
        <f t="shared" si="64"/>
        <v>2.5</v>
      </c>
      <c r="L156" s="190">
        <f t="shared" si="65"/>
        <v>2.2999999999999998</v>
      </c>
      <c r="M156" s="237">
        <f t="shared" si="66"/>
        <v>1</v>
      </c>
      <c r="N156" s="238">
        <f>'Core Indicators'!DJ156</f>
        <v>1</v>
      </c>
      <c r="O156" s="238">
        <f>'Core Indicators'!DR156</f>
        <v>1</v>
      </c>
      <c r="P156" s="238">
        <f>'Core Indicators'!DZ156</f>
        <v>1</v>
      </c>
      <c r="Q156" s="238">
        <f>'Core Indicators'!EH156</f>
        <v>1</v>
      </c>
      <c r="R156" s="238">
        <f>'Core Indicators'!EP156</f>
        <v>1</v>
      </c>
      <c r="S156" s="191">
        <f t="shared" si="67"/>
        <v>1.9</v>
      </c>
      <c r="T156" s="191">
        <f t="shared" si="68"/>
        <v>1.1666666666666667</v>
      </c>
      <c r="U156" s="236">
        <v>1</v>
      </c>
      <c r="V156" s="236">
        <v>1</v>
      </c>
      <c r="W156" s="236">
        <f>'Core Indicators'!EX156</f>
        <v>2</v>
      </c>
      <c r="X156" s="191">
        <f t="shared" si="69"/>
        <v>1.5</v>
      </c>
      <c r="Y156" s="236">
        <v>1</v>
      </c>
      <c r="Z156" s="191">
        <f t="shared" si="70"/>
        <v>2.5</v>
      </c>
      <c r="AA156" s="236">
        <f>'Core Indicators'!FF156</f>
        <v>3</v>
      </c>
      <c r="AB156" s="236">
        <f t="shared" si="71"/>
        <v>2</v>
      </c>
      <c r="AC156" s="11">
        <f>'Core Indicators'!GD156</f>
        <v>2</v>
      </c>
      <c r="AD156" s="11">
        <f>'Core Indicators'!GL156</f>
        <v>2</v>
      </c>
      <c r="AE156" s="11">
        <f>'Core Indicators'!GT156</f>
        <v>2</v>
      </c>
      <c r="AF156" s="11">
        <f>'Core Indicators'!HB156</f>
        <v>2</v>
      </c>
      <c r="AG156" s="11">
        <f t="shared" si="72"/>
        <v>2</v>
      </c>
      <c r="AH156" s="11">
        <f>'Core Indicators'!HJ156</f>
        <v>2</v>
      </c>
      <c r="AI156" s="11">
        <f>'Core Indicators'!HR156</f>
        <v>2</v>
      </c>
      <c r="AJ156" s="11">
        <f t="shared" si="73"/>
        <v>2</v>
      </c>
      <c r="AK156" s="11">
        <f>'Core Indicators'!HZ156</f>
        <v>2</v>
      </c>
      <c r="AL156" s="11">
        <f>'Core Indicators'!IH156</f>
        <v>2</v>
      </c>
      <c r="AM156" s="11">
        <f>'Core Indicators'!IP156</f>
        <v>2</v>
      </c>
      <c r="AN156" s="11">
        <f t="shared" si="74"/>
        <v>2</v>
      </c>
    </row>
    <row r="157" spans="1:40" x14ac:dyDescent="0.35">
      <c r="A157" s="236" t="str">
        <f>Lists!C:C</f>
        <v>UGA005</v>
      </c>
      <c r="B157" s="190">
        <f t="shared" si="60"/>
        <v>1.9</v>
      </c>
      <c r="C157" s="191">
        <f t="shared" si="61"/>
        <v>2</v>
      </c>
      <c r="D157" s="237">
        <f t="shared" si="62"/>
        <v>2</v>
      </c>
      <c r="E157" s="236">
        <f>'Core Indicators'!R157</f>
        <v>2</v>
      </c>
      <c r="F157" s="236">
        <f>'Core Indicators'!Z157</f>
        <v>2</v>
      </c>
      <c r="G157" s="191">
        <f t="shared" si="63"/>
        <v>2</v>
      </c>
      <c r="H157" s="236">
        <f>'Core Indicators'!AH157</f>
        <v>2</v>
      </c>
      <c r="I157" s="236">
        <f>'Core Indicators'!AP157</f>
        <v>2</v>
      </c>
      <c r="J157" s="236" t="str">
        <f>'Core Indicators'!BN157</f>
        <v>x</v>
      </c>
      <c r="K157" s="236">
        <f t="shared" si="64"/>
        <v>2</v>
      </c>
      <c r="L157" s="190">
        <f t="shared" si="65"/>
        <v>2</v>
      </c>
      <c r="M157" s="237">
        <f t="shared" si="66"/>
        <v>2</v>
      </c>
      <c r="N157" s="238">
        <f>'Core Indicators'!DJ157</f>
        <v>2</v>
      </c>
      <c r="O157" s="238">
        <f>'Core Indicators'!DR157</f>
        <v>2</v>
      </c>
      <c r="P157" s="238">
        <f>'Core Indicators'!DZ157</f>
        <v>2</v>
      </c>
      <c r="Q157" s="238" t="str">
        <f>'Core Indicators'!EH157</f>
        <v>x</v>
      </c>
      <c r="R157" s="238" t="str">
        <f>'Core Indicators'!EP157</f>
        <v>x</v>
      </c>
      <c r="S157" s="191">
        <f t="shared" si="67"/>
        <v>1.5</v>
      </c>
      <c r="T157" s="191">
        <f t="shared" si="68"/>
        <v>1</v>
      </c>
      <c r="U157" s="236">
        <v>1</v>
      </c>
      <c r="V157" s="236">
        <v>1</v>
      </c>
      <c r="W157" s="236" t="str">
        <f>'Core Indicators'!EX157</f>
        <v>x</v>
      </c>
      <c r="X157" s="191">
        <f t="shared" si="69"/>
        <v>1</v>
      </c>
      <c r="Y157" s="236">
        <v>1</v>
      </c>
      <c r="Z157" s="191">
        <f t="shared" si="70"/>
        <v>2</v>
      </c>
      <c r="AA157" s="236">
        <f>'Core Indicators'!FF157</f>
        <v>2</v>
      </c>
      <c r="AB157" s="236">
        <f t="shared" si="71"/>
        <v>2</v>
      </c>
      <c r="AC157" s="11">
        <f>'Core Indicators'!GD157</f>
        <v>2</v>
      </c>
      <c r="AD157" s="11">
        <f>'Core Indicators'!GL157</f>
        <v>2</v>
      </c>
      <c r="AE157" s="11">
        <f>'Core Indicators'!GT157</f>
        <v>2</v>
      </c>
      <c r="AF157" s="11">
        <f>'Core Indicators'!HB157</f>
        <v>2</v>
      </c>
      <c r="AG157" s="11">
        <f t="shared" si="72"/>
        <v>2</v>
      </c>
      <c r="AH157" s="11">
        <f>'Core Indicators'!HJ157</f>
        <v>2</v>
      </c>
      <c r="AI157" s="11">
        <f>'Core Indicators'!HR157</f>
        <v>2</v>
      </c>
      <c r="AJ157" s="11">
        <f t="shared" si="73"/>
        <v>2</v>
      </c>
      <c r="AK157" s="11">
        <f>'Core Indicators'!HZ157</f>
        <v>2</v>
      </c>
      <c r="AL157" s="11">
        <f>'Core Indicators'!IH157</f>
        <v>2</v>
      </c>
      <c r="AM157" s="11">
        <f>'Core Indicators'!IP157</f>
        <v>2</v>
      </c>
      <c r="AN157" s="11">
        <f t="shared" si="74"/>
        <v>2</v>
      </c>
    </row>
    <row r="158" spans="1:40" x14ac:dyDescent="0.35">
      <c r="A158" s="236" t="str">
        <f>Lists!C:C</f>
        <v>UKR002</v>
      </c>
      <c r="B158" s="190">
        <f t="shared" si="60"/>
        <v>1.4</v>
      </c>
      <c r="C158" s="191">
        <f t="shared" si="61"/>
        <v>0</v>
      </c>
      <c r="D158" s="237">
        <f t="shared" si="62"/>
        <v>1.4</v>
      </c>
      <c r="E158" s="236">
        <f>'Core Indicators'!R158</f>
        <v>1</v>
      </c>
      <c r="F158" s="236">
        <f>'Core Indicators'!Z158</f>
        <v>1</v>
      </c>
      <c r="G158" s="191">
        <f t="shared" si="63"/>
        <v>1</v>
      </c>
      <c r="H158" s="236">
        <f>'Core Indicators'!AH158</f>
        <v>1</v>
      </c>
      <c r="I158" s="236">
        <f>'Core Indicators'!AP158</f>
        <v>1</v>
      </c>
      <c r="J158" s="236">
        <f>'Core Indicators'!BN158</f>
        <v>3</v>
      </c>
      <c r="K158" s="236">
        <f t="shared" si="64"/>
        <v>2.1</v>
      </c>
      <c r="L158" s="190">
        <f t="shared" si="65"/>
        <v>1.6</v>
      </c>
      <c r="M158" s="237">
        <f t="shared" si="66"/>
        <v>1.4</v>
      </c>
      <c r="N158" s="238">
        <f>'Core Indicators'!DJ158</f>
        <v>2</v>
      </c>
      <c r="O158" s="238">
        <f>'Core Indicators'!DR158</f>
        <v>2</v>
      </c>
      <c r="P158" s="238">
        <f>'Core Indicators'!DZ158</f>
        <v>1</v>
      </c>
      <c r="Q158" s="238">
        <f>'Core Indicators'!EH158</f>
        <v>1</v>
      </c>
      <c r="R158" s="238">
        <f>'Core Indicators'!EP158</f>
        <v>1</v>
      </c>
      <c r="S158" s="191">
        <f t="shared" si="67"/>
        <v>1.4</v>
      </c>
      <c r="T158" s="191">
        <f t="shared" si="68"/>
        <v>1.3333333333333333</v>
      </c>
      <c r="U158" s="236">
        <v>1</v>
      </c>
      <c r="V158" s="236">
        <v>1</v>
      </c>
      <c r="W158" s="236">
        <f>'Core Indicators'!EX158</f>
        <v>3</v>
      </c>
      <c r="X158" s="191">
        <f t="shared" si="69"/>
        <v>2</v>
      </c>
      <c r="Y158" s="236">
        <v>1</v>
      </c>
      <c r="Z158" s="191">
        <f t="shared" si="70"/>
        <v>1.5</v>
      </c>
      <c r="AA158" s="236">
        <f>'Core Indicators'!FF158</f>
        <v>1</v>
      </c>
      <c r="AB158" s="236">
        <f t="shared" si="71"/>
        <v>2</v>
      </c>
      <c r="AC158" s="11">
        <f>'Core Indicators'!GD158</f>
        <v>2</v>
      </c>
      <c r="AD158" s="11">
        <f>'Core Indicators'!GL158</f>
        <v>2</v>
      </c>
      <c r="AE158" s="11">
        <f>'Core Indicators'!GT158</f>
        <v>2</v>
      </c>
      <c r="AF158" s="11">
        <f>'Core Indicators'!HB158</f>
        <v>2</v>
      </c>
      <c r="AG158" s="11">
        <f t="shared" si="72"/>
        <v>2</v>
      </c>
      <c r="AH158" s="11">
        <f>'Core Indicators'!HJ158</f>
        <v>2</v>
      </c>
      <c r="AI158" s="11">
        <f>'Core Indicators'!HR158</f>
        <v>2</v>
      </c>
      <c r="AJ158" s="11">
        <f t="shared" si="73"/>
        <v>2</v>
      </c>
      <c r="AK158" s="11">
        <f>'Core Indicators'!HZ158</f>
        <v>2</v>
      </c>
      <c r="AL158" s="11">
        <f>'Core Indicators'!IH158</f>
        <v>2</v>
      </c>
      <c r="AM158" s="11">
        <f>'Core Indicators'!IP158</f>
        <v>2</v>
      </c>
      <c r="AN158" s="11">
        <f t="shared" si="74"/>
        <v>2</v>
      </c>
    </row>
    <row r="159" spans="1:40" x14ac:dyDescent="0.35">
      <c r="A159" s="236" t="str">
        <f>Lists!C:C</f>
        <v>VEN001</v>
      </c>
      <c r="B159" s="190">
        <f t="shared" si="60"/>
        <v>2</v>
      </c>
      <c r="C159" s="191">
        <f t="shared" si="61"/>
        <v>0</v>
      </c>
      <c r="D159" s="237">
        <f t="shared" si="62"/>
        <v>2.2999999999999998</v>
      </c>
      <c r="E159" s="236">
        <f>'Core Indicators'!R159</f>
        <v>2</v>
      </c>
      <c r="F159" s="236">
        <f>'Core Indicators'!Z159</f>
        <v>2</v>
      </c>
      <c r="G159" s="191">
        <f t="shared" si="63"/>
        <v>2</v>
      </c>
      <c r="H159" s="236">
        <f>'Core Indicators'!AH159</f>
        <v>2</v>
      </c>
      <c r="I159" s="236">
        <f>'Core Indicators'!AP159</f>
        <v>3</v>
      </c>
      <c r="J159" s="236">
        <f>'Core Indicators'!BN159</f>
        <v>3</v>
      </c>
      <c r="K159" s="236">
        <f t="shared" si="64"/>
        <v>3</v>
      </c>
      <c r="L159" s="190">
        <f t="shared" si="65"/>
        <v>2.5</v>
      </c>
      <c r="M159" s="237">
        <f t="shared" si="66"/>
        <v>2</v>
      </c>
      <c r="N159" s="238">
        <f>'Core Indicators'!DJ159</f>
        <v>2</v>
      </c>
      <c r="O159" s="238">
        <f>'Core Indicators'!DR159</f>
        <v>2</v>
      </c>
      <c r="P159" s="238">
        <f>'Core Indicators'!DZ159</f>
        <v>2</v>
      </c>
      <c r="Q159" s="238">
        <f>'Core Indicators'!EH159</f>
        <v>2</v>
      </c>
      <c r="R159" s="238">
        <f>'Core Indicators'!EP159</f>
        <v>2</v>
      </c>
      <c r="S159" s="191">
        <f t="shared" si="67"/>
        <v>1.7</v>
      </c>
      <c r="T159" s="191">
        <f t="shared" si="68"/>
        <v>1.3333333333333333</v>
      </c>
      <c r="U159" s="236">
        <v>1</v>
      </c>
      <c r="V159" s="236">
        <v>1</v>
      </c>
      <c r="W159" s="236">
        <f>'Core Indicators'!EX159</f>
        <v>3</v>
      </c>
      <c r="X159" s="191">
        <f t="shared" si="69"/>
        <v>2</v>
      </c>
      <c r="Y159" s="236">
        <v>1</v>
      </c>
      <c r="Z159" s="191">
        <f t="shared" si="70"/>
        <v>2</v>
      </c>
      <c r="AA159" s="236">
        <f>'Core Indicators'!FF159</f>
        <v>2</v>
      </c>
      <c r="AB159" s="236">
        <f t="shared" si="71"/>
        <v>2</v>
      </c>
      <c r="AC159" s="11">
        <f>'Core Indicators'!GD159</f>
        <v>2</v>
      </c>
      <c r="AD159" s="11">
        <f>'Core Indicators'!GL159</f>
        <v>2</v>
      </c>
      <c r="AE159" s="11">
        <f>'Core Indicators'!GT159</f>
        <v>2</v>
      </c>
      <c r="AF159" s="11">
        <f>'Core Indicators'!HB159</f>
        <v>2</v>
      </c>
      <c r="AG159" s="11">
        <f t="shared" si="72"/>
        <v>2</v>
      </c>
      <c r="AH159" s="11">
        <f>'Core Indicators'!HJ159</f>
        <v>2</v>
      </c>
      <c r="AI159" s="11">
        <f>'Core Indicators'!HR159</f>
        <v>2</v>
      </c>
      <c r="AJ159" s="11">
        <f t="shared" si="73"/>
        <v>2</v>
      </c>
      <c r="AK159" s="11">
        <f>'Core Indicators'!HZ159</f>
        <v>2</v>
      </c>
      <c r="AL159" s="11">
        <f>'Core Indicators'!IH159</f>
        <v>2</v>
      </c>
      <c r="AM159" s="11">
        <f>'Core Indicators'!IP159</f>
        <v>2</v>
      </c>
      <c r="AN159" s="11">
        <f t="shared" si="74"/>
        <v>2</v>
      </c>
    </row>
    <row r="160" spans="1:40" x14ac:dyDescent="0.35">
      <c r="A160" s="236" t="str">
        <f>Lists!C:C</f>
        <v>YEM001</v>
      </c>
      <c r="B160" s="190">
        <f t="shared" si="60"/>
        <v>1.1000000000000001</v>
      </c>
      <c r="C160" s="191">
        <f t="shared" si="61"/>
        <v>0</v>
      </c>
      <c r="D160" s="237">
        <f t="shared" si="62"/>
        <v>1.2</v>
      </c>
      <c r="E160" s="236">
        <f>'Core Indicators'!R160</f>
        <v>1</v>
      </c>
      <c r="F160" s="236">
        <f>'Core Indicators'!Z160</f>
        <v>1</v>
      </c>
      <c r="G160" s="191">
        <f t="shared" si="63"/>
        <v>1</v>
      </c>
      <c r="H160" s="236">
        <f>'Core Indicators'!AH160</f>
        <v>1</v>
      </c>
      <c r="I160" s="236">
        <f>'Core Indicators'!AP160</f>
        <v>1</v>
      </c>
      <c r="J160" s="236">
        <f>'Core Indicators'!BN160</f>
        <v>2</v>
      </c>
      <c r="K160" s="236">
        <f t="shared" si="64"/>
        <v>1.5</v>
      </c>
      <c r="L160" s="190">
        <f t="shared" si="65"/>
        <v>1.3</v>
      </c>
      <c r="M160" s="237">
        <f t="shared" si="66"/>
        <v>1</v>
      </c>
      <c r="N160" s="238">
        <f>'Core Indicators'!DJ160</f>
        <v>1</v>
      </c>
      <c r="O160" s="238">
        <f>'Core Indicators'!DR160</f>
        <v>1</v>
      </c>
      <c r="P160" s="238">
        <f>'Core Indicators'!DZ160</f>
        <v>1</v>
      </c>
      <c r="Q160" s="238">
        <f>'Core Indicators'!EH160</f>
        <v>1</v>
      </c>
      <c r="R160" s="238">
        <f>'Core Indicators'!EP160</f>
        <v>1</v>
      </c>
      <c r="S160" s="191">
        <f t="shared" si="67"/>
        <v>1.3</v>
      </c>
      <c r="T160" s="191">
        <f t="shared" si="68"/>
        <v>1.1666666666666667</v>
      </c>
      <c r="U160" s="236">
        <v>1</v>
      </c>
      <c r="V160" s="236">
        <v>1</v>
      </c>
      <c r="W160" s="236">
        <f>'Core Indicators'!EX160</f>
        <v>2</v>
      </c>
      <c r="X160" s="191">
        <f t="shared" si="69"/>
        <v>1.5</v>
      </c>
      <c r="Y160" s="236">
        <v>1</v>
      </c>
      <c r="Z160" s="191">
        <f t="shared" si="70"/>
        <v>1.5</v>
      </c>
      <c r="AA160" s="236">
        <f>'Core Indicators'!FF160</f>
        <v>1</v>
      </c>
      <c r="AB160" s="236">
        <f t="shared" si="71"/>
        <v>2</v>
      </c>
      <c r="AC160" s="11">
        <f>'Core Indicators'!GD160</f>
        <v>2</v>
      </c>
      <c r="AD160" s="11">
        <f>'Core Indicators'!GL160</f>
        <v>2</v>
      </c>
      <c r="AE160" s="11">
        <f>'Core Indicators'!GT160</f>
        <v>2</v>
      </c>
      <c r="AF160" s="11">
        <f>'Core Indicators'!HB160</f>
        <v>2</v>
      </c>
      <c r="AG160" s="11">
        <f t="shared" si="72"/>
        <v>2</v>
      </c>
      <c r="AH160" s="11">
        <f>'Core Indicators'!HJ160</f>
        <v>2</v>
      </c>
      <c r="AI160" s="11">
        <f>'Core Indicators'!HR160</f>
        <v>2</v>
      </c>
      <c r="AJ160" s="11">
        <f t="shared" si="73"/>
        <v>2</v>
      </c>
      <c r="AK160" s="11">
        <f>'Core Indicators'!HZ160</f>
        <v>2</v>
      </c>
      <c r="AL160" s="11">
        <f>'Core Indicators'!IH160</f>
        <v>2</v>
      </c>
      <c r="AM160" s="11">
        <f>'Core Indicators'!IP160</f>
        <v>2</v>
      </c>
      <c r="AN160" s="11">
        <f t="shared" si="74"/>
        <v>2</v>
      </c>
    </row>
    <row r="161" spans="1:40" x14ac:dyDescent="0.35">
      <c r="A161" s="236" t="str">
        <f>Lists!C:C</f>
        <v>YEM002</v>
      </c>
      <c r="B161" s="190">
        <f t="shared" si="60"/>
        <v>1.7</v>
      </c>
      <c r="C161" s="191">
        <f t="shared" si="61"/>
        <v>0</v>
      </c>
      <c r="D161" s="237">
        <f t="shared" si="62"/>
        <v>1.8</v>
      </c>
      <c r="E161" s="236">
        <f>'Core Indicators'!R161</f>
        <v>1</v>
      </c>
      <c r="F161" s="236">
        <f>'Core Indicators'!Z161</f>
        <v>3</v>
      </c>
      <c r="G161" s="191">
        <f t="shared" si="63"/>
        <v>2.1</v>
      </c>
      <c r="H161" s="236">
        <f>'Core Indicators'!AH161</f>
        <v>1</v>
      </c>
      <c r="I161" s="236">
        <f>'Core Indicators'!AP161</f>
        <v>1</v>
      </c>
      <c r="J161" s="236">
        <f>'Core Indicators'!BN161</f>
        <v>3</v>
      </c>
      <c r="K161" s="236">
        <f t="shared" si="64"/>
        <v>2.1</v>
      </c>
      <c r="L161" s="190">
        <f t="shared" si="65"/>
        <v>1.6</v>
      </c>
      <c r="M161" s="237">
        <f t="shared" si="66"/>
        <v>2</v>
      </c>
      <c r="N161" s="238">
        <f>'Core Indicators'!DJ161</f>
        <v>2</v>
      </c>
      <c r="O161" s="238">
        <f>'Core Indicators'!DR161</f>
        <v>2</v>
      </c>
      <c r="P161" s="238">
        <f>'Core Indicators'!DZ161</f>
        <v>2</v>
      </c>
      <c r="Q161" s="238">
        <f>'Core Indicators'!EH161</f>
        <v>2</v>
      </c>
      <c r="R161" s="238">
        <f>'Core Indicators'!EP161</f>
        <v>2</v>
      </c>
      <c r="S161" s="191">
        <f t="shared" si="67"/>
        <v>1.3</v>
      </c>
      <c r="T161" s="191">
        <f t="shared" si="68"/>
        <v>1.1666666666666667</v>
      </c>
      <c r="U161" s="236">
        <v>1</v>
      </c>
      <c r="V161" s="236">
        <v>1</v>
      </c>
      <c r="W161" s="236">
        <f>'Core Indicators'!EX161</f>
        <v>2</v>
      </c>
      <c r="X161" s="191">
        <f t="shared" si="69"/>
        <v>1.5</v>
      </c>
      <c r="Y161" s="236">
        <v>1</v>
      </c>
      <c r="Z161" s="191">
        <f t="shared" si="70"/>
        <v>1.5</v>
      </c>
      <c r="AA161" s="236">
        <f>'Core Indicators'!FF161</f>
        <v>1</v>
      </c>
      <c r="AB161" s="236">
        <f t="shared" si="71"/>
        <v>2</v>
      </c>
      <c r="AC161" s="11">
        <f>'Core Indicators'!GD161</f>
        <v>2</v>
      </c>
      <c r="AD161" s="11">
        <f>'Core Indicators'!GL161</f>
        <v>2</v>
      </c>
      <c r="AE161" s="11">
        <f>'Core Indicators'!GT161</f>
        <v>2</v>
      </c>
      <c r="AF161" s="11">
        <f>'Core Indicators'!HB161</f>
        <v>2</v>
      </c>
      <c r="AG161" s="11">
        <f t="shared" si="72"/>
        <v>2</v>
      </c>
      <c r="AH161" s="11">
        <f>'Core Indicators'!HJ161</f>
        <v>2</v>
      </c>
      <c r="AI161" s="11">
        <f>'Core Indicators'!HR161</f>
        <v>2</v>
      </c>
      <c r="AJ161" s="11">
        <f t="shared" si="73"/>
        <v>2</v>
      </c>
      <c r="AK161" s="11">
        <f>'Core Indicators'!HZ161</f>
        <v>2</v>
      </c>
      <c r="AL161" s="11">
        <f>'Core Indicators'!IH161</f>
        <v>2</v>
      </c>
      <c r="AM161" s="11">
        <f>'Core Indicators'!IP161</f>
        <v>2</v>
      </c>
      <c r="AN161" s="11">
        <f t="shared" si="74"/>
        <v>2</v>
      </c>
    </row>
    <row r="162" spans="1:40" x14ac:dyDescent="0.35">
      <c r="A162" s="236" t="str">
        <f>Lists!C:C</f>
        <v>ZMB002</v>
      </c>
      <c r="B162" s="190">
        <f t="shared" si="60"/>
        <v>1.7</v>
      </c>
      <c r="C162" s="191">
        <f t="shared" si="61"/>
        <v>0</v>
      </c>
      <c r="D162" s="237">
        <f t="shared" si="62"/>
        <v>2</v>
      </c>
      <c r="E162" s="236">
        <f>'Core Indicators'!R162</f>
        <v>2</v>
      </c>
      <c r="F162" s="236">
        <f>'Core Indicators'!Z162</f>
        <v>2</v>
      </c>
      <c r="G162" s="191">
        <f t="shared" si="63"/>
        <v>2</v>
      </c>
      <c r="H162" s="236">
        <f>'Core Indicators'!AH162</f>
        <v>2</v>
      </c>
      <c r="I162" s="236">
        <f>'Core Indicators'!AP162</f>
        <v>2</v>
      </c>
      <c r="J162" s="236">
        <f>'Core Indicators'!BN162</f>
        <v>2</v>
      </c>
      <c r="K162" s="236">
        <f t="shared" si="64"/>
        <v>2</v>
      </c>
      <c r="L162" s="190">
        <f t="shared" si="65"/>
        <v>2</v>
      </c>
      <c r="M162" s="237">
        <f t="shared" si="66"/>
        <v>1.75</v>
      </c>
      <c r="N162" s="238">
        <f>'Core Indicators'!DJ162</f>
        <v>2</v>
      </c>
      <c r="O162" s="238">
        <f>'Core Indicators'!DR162</f>
        <v>1</v>
      </c>
      <c r="P162" s="238">
        <f>'Core Indicators'!DZ162</f>
        <v>1</v>
      </c>
      <c r="Q162" s="238">
        <f>'Core Indicators'!EH162</f>
        <v>3</v>
      </c>
      <c r="R162" s="238" t="str">
        <f>'Core Indicators'!EP162</f>
        <v>x</v>
      </c>
      <c r="S162" s="191">
        <f t="shared" si="67"/>
        <v>1.3</v>
      </c>
      <c r="T162" s="191">
        <f t="shared" si="68"/>
        <v>1.1666666666666667</v>
      </c>
      <c r="U162" s="236">
        <v>1</v>
      </c>
      <c r="V162" s="236">
        <v>1</v>
      </c>
      <c r="W162" s="236">
        <f>'Core Indicators'!EX162</f>
        <v>2</v>
      </c>
      <c r="X162" s="191">
        <f t="shared" si="69"/>
        <v>1.5</v>
      </c>
      <c r="Y162" s="236">
        <v>1</v>
      </c>
      <c r="Z162" s="191">
        <f t="shared" si="70"/>
        <v>1.5</v>
      </c>
      <c r="AA162" s="236">
        <f>'Core Indicators'!FF162</f>
        <v>1</v>
      </c>
      <c r="AB162" s="236">
        <f t="shared" si="71"/>
        <v>2</v>
      </c>
      <c r="AC162" s="11">
        <f>'Core Indicators'!GD162</f>
        <v>2</v>
      </c>
      <c r="AD162" s="11">
        <f>'Core Indicators'!GL162</f>
        <v>2</v>
      </c>
      <c r="AE162" s="11">
        <f>'Core Indicators'!GT162</f>
        <v>2</v>
      </c>
      <c r="AF162" s="11">
        <f>'Core Indicators'!HB162</f>
        <v>2</v>
      </c>
      <c r="AG162" s="11">
        <f t="shared" si="72"/>
        <v>2</v>
      </c>
      <c r="AH162" s="11">
        <f>'Core Indicators'!HJ162</f>
        <v>2</v>
      </c>
      <c r="AI162" s="11">
        <f>'Core Indicators'!HR162</f>
        <v>2</v>
      </c>
      <c r="AJ162" s="11">
        <f t="shared" si="73"/>
        <v>2</v>
      </c>
      <c r="AK162" s="11">
        <f>'Core Indicators'!HZ162</f>
        <v>2</v>
      </c>
      <c r="AL162" s="11">
        <f>'Core Indicators'!IH162</f>
        <v>2</v>
      </c>
      <c r="AM162" s="11">
        <f>'Core Indicators'!IP162</f>
        <v>2</v>
      </c>
      <c r="AN162" s="11">
        <f t="shared" si="74"/>
        <v>2</v>
      </c>
    </row>
    <row r="163" spans="1:40" x14ac:dyDescent="0.35">
      <c r="A163" s="236" t="str">
        <f>Lists!C:C</f>
        <v>ZWE001</v>
      </c>
      <c r="B163" s="190">
        <f t="shared" si="60"/>
        <v>2</v>
      </c>
      <c r="C163" s="191">
        <f t="shared" si="61"/>
        <v>0</v>
      </c>
      <c r="D163" s="237">
        <f t="shared" si="62"/>
        <v>1.8</v>
      </c>
      <c r="E163" s="236">
        <f>'Core Indicators'!R163</f>
        <v>1</v>
      </c>
      <c r="F163" s="236">
        <f>'Core Indicators'!Z163</f>
        <v>2</v>
      </c>
      <c r="G163" s="191">
        <f t="shared" ref="G163" si="75">IF(AND(F163="x",E163="x"),"x",IF(OR(F163="x",E163="x"),AVERAGE(E163,F163),ROUND((10-GEOMEAN(((10-E163)/10*9+1),((10-F163)/10*9+1)))/9*10,1)))</f>
        <v>1.5</v>
      </c>
      <c r="H163" s="236">
        <f>'Core Indicators'!AH163</f>
        <v>2</v>
      </c>
      <c r="I163" s="236">
        <f>'Core Indicators'!AP163</f>
        <v>2</v>
      </c>
      <c r="J163" s="236">
        <f>'Core Indicators'!BN163</f>
        <v>2</v>
      </c>
      <c r="K163" s="236">
        <f t="shared" ref="K163" si="76">IF(AND(J163="x",I163="x"),"x",IF(OR(J163="x",I163="x"),AVERAGE(I163,J163),ROUND((10-GEOMEAN(((10-I163)/10*9+1),((10-J163)/10*9+1)))/9*10,1)))</f>
        <v>2</v>
      </c>
      <c r="L163" s="190">
        <f t="shared" ref="L163" si="77">IF(AND(H163="x",K163="x"),"x",IF(OR(H163="x",K163="x"),AVERAGE(H163,K163),ROUND((10-GEOMEAN(((10-H163)/10*9+1),((10-K163)/10*9+1)))/9*10,1)))</f>
        <v>2</v>
      </c>
      <c r="M163" s="237">
        <f t="shared" ref="M163" si="78">IF(N163="x","x",AVERAGE(N163:R163))</f>
        <v>2.4</v>
      </c>
      <c r="N163" s="238">
        <f>'Core Indicators'!DJ163</f>
        <v>2</v>
      </c>
      <c r="O163" s="238">
        <f>'Core Indicators'!DR163</f>
        <v>2</v>
      </c>
      <c r="P163" s="238">
        <f>'Core Indicators'!DZ163</f>
        <v>2</v>
      </c>
      <c r="Q163" s="238">
        <f>'Core Indicators'!EH163</f>
        <v>3</v>
      </c>
      <c r="R163" s="238">
        <f>'Core Indicators'!EP163</f>
        <v>3</v>
      </c>
      <c r="S163" s="191">
        <f t="shared" ref="S163" si="79">IF(OR(Z163="x",T163="x"),T163,ROUND((10-GEOMEAN(((10-T163)/10*9+1),((10-Z163)/10*9+1)))/9*10,1))</f>
        <v>1.6</v>
      </c>
      <c r="T163" s="191">
        <f t="shared" ref="T163" si="80">AVERAGE(U163,X163,Y163)</f>
        <v>1.1666666666666667</v>
      </c>
      <c r="U163" s="236">
        <v>1</v>
      </c>
      <c r="V163" s="236">
        <v>1</v>
      </c>
      <c r="W163" s="236">
        <f>'Core Indicators'!EX163</f>
        <v>2</v>
      </c>
      <c r="X163" s="191">
        <f t="shared" ref="X163" si="81">AVERAGE(V163:W163)</f>
        <v>1.5</v>
      </c>
      <c r="Y163" s="236">
        <v>1</v>
      </c>
      <c r="Z163" s="191">
        <f t="shared" ref="Z163" si="82">IF(AND(AA163="x",AB163="x"),"x",AVERAGE(AA163:AB163))</f>
        <v>2</v>
      </c>
      <c r="AA163" s="236">
        <f>'Core Indicators'!FF163</f>
        <v>2</v>
      </c>
      <c r="AB163" s="236">
        <f t="shared" si="71"/>
        <v>2</v>
      </c>
      <c r="AC163" s="11">
        <f>'Core Indicators'!GD163</f>
        <v>2</v>
      </c>
      <c r="AD163" s="11">
        <f>'Core Indicators'!GL163</f>
        <v>2</v>
      </c>
      <c r="AE163" s="11">
        <f>'Core Indicators'!GT163</f>
        <v>2</v>
      </c>
      <c r="AF163" s="11">
        <f>'Core Indicators'!HB163</f>
        <v>2</v>
      </c>
      <c r="AG163" s="11">
        <f t="shared" ref="AG163" si="83">IF(AND(AC163="x",AD163="x",AE163="x",AF163="x"),"x",AVERAGE(AC163:AF163))</f>
        <v>2</v>
      </c>
      <c r="AH163" s="11">
        <f>'Core Indicators'!HJ163</f>
        <v>2</v>
      </c>
      <c r="AI163" s="11">
        <f>'Core Indicators'!HR163</f>
        <v>2</v>
      </c>
      <c r="AJ163" s="11">
        <f t="shared" ref="AJ163" si="84">IF(AND(AH163="x",AI163="x"),"x",AVERAGE(AH163:AI163))</f>
        <v>2</v>
      </c>
      <c r="AK163" s="11">
        <f>'Core Indicators'!HZ163</f>
        <v>2</v>
      </c>
      <c r="AL163" s="11">
        <f>'Core Indicators'!IH163</f>
        <v>2</v>
      </c>
      <c r="AM163" s="11">
        <f>'Core Indicators'!IP163</f>
        <v>2</v>
      </c>
      <c r="AN163" s="11">
        <f t="shared" ref="AN163" si="85">IF(AND(AK163="x",AL163="x",AM163="x"),"x",AVERAGE(AK163:AM163))</f>
        <v>2</v>
      </c>
    </row>
  </sheetData>
  <mergeCells count="1">
    <mergeCell ref="A1:AN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617283"/>
  </sheetPr>
  <dimension ref="A1:X166"/>
  <sheetViews>
    <sheetView topLeftCell="C287" workbookViewId="0">
      <selection activeCell="I308" sqref="I308"/>
    </sheetView>
  </sheetViews>
  <sheetFormatPr defaultRowHeight="14.5" x14ac:dyDescent="0.35"/>
  <cols>
    <col min="2" max="2" width="10.54296875" bestFit="1" customWidth="1"/>
    <col min="3" max="3" width="9.54296875" customWidth="1"/>
  </cols>
  <sheetData>
    <row r="1" spans="1:22" x14ac:dyDescent="0.35">
      <c r="A1" s="317"/>
      <c r="B1" s="296"/>
      <c r="C1" s="296"/>
      <c r="D1" s="296"/>
      <c r="E1" s="296"/>
      <c r="F1" s="296"/>
      <c r="G1" s="296"/>
      <c r="H1" s="296"/>
      <c r="I1" s="296"/>
      <c r="J1" s="296"/>
      <c r="K1" s="296"/>
      <c r="L1" s="296"/>
      <c r="M1" s="296"/>
      <c r="N1" s="296"/>
      <c r="O1" s="296"/>
      <c r="P1" s="296"/>
      <c r="Q1" s="296"/>
      <c r="R1" s="296"/>
      <c r="S1" s="296"/>
      <c r="T1" s="296"/>
      <c r="U1" s="296"/>
      <c r="V1" s="296"/>
    </row>
    <row r="2" spans="1:22" x14ac:dyDescent="0.35">
      <c r="A2" s="239" t="s">
        <v>1</v>
      </c>
      <c r="B2" s="240" t="s">
        <v>9807</v>
      </c>
      <c r="C2" s="240" t="s">
        <v>9392</v>
      </c>
      <c r="D2" s="240" t="s">
        <v>9393</v>
      </c>
      <c r="E2" s="240" t="s">
        <v>9394</v>
      </c>
      <c r="F2" s="240" t="s">
        <v>9397</v>
      </c>
      <c r="G2" s="240" t="s">
        <v>9402</v>
      </c>
      <c r="H2" s="240" t="s">
        <v>9403</v>
      </c>
      <c r="I2" s="240" t="s">
        <v>9404</v>
      </c>
      <c r="J2" s="240" t="s">
        <v>9405</v>
      </c>
      <c r="K2" s="240" t="s">
        <v>9406</v>
      </c>
      <c r="L2" s="240" t="s">
        <v>9348</v>
      </c>
      <c r="M2" s="240" t="s">
        <v>1190</v>
      </c>
      <c r="N2" s="240" t="s">
        <v>1202</v>
      </c>
      <c r="O2" s="240" t="s">
        <v>1192</v>
      </c>
      <c r="P2" s="240" t="s">
        <v>1204</v>
      </c>
      <c r="Q2" s="240" t="s">
        <v>1187</v>
      </c>
      <c r="R2" s="240" t="s">
        <v>1200</v>
      </c>
      <c r="S2" s="240" t="s">
        <v>1194</v>
      </c>
      <c r="T2" s="240" t="s">
        <v>9352</v>
      </c>
      <c r="U2" s="240" t="s">
        <v>1196</v>
      </c>
      <c r="V2" s="240" t="s">
        <v>9808</v>
      </c>
    </row>
    <row r="3" spans="1:22" x14ac:dyDescent="0.35">
      <c r="A3" s="240" t="str">
        <f>Lists!C:C</f>
        <v>AFG001</v>
      </c>
      <c r="B3" s="241">
        <f>_xlfn.DAYS(About!$A$3,'Core Indicators'!U3)</f>
        <v>3</v>
      </c>
      <c r="C3" s="241">
        <f>_xlfn.DAYS(About!$A$3,'Core Indicators'!AC3)</f>
        <v>3</v>
      </c>
      <c r="D3" s="241">
        <f>_xlfn.DAYS(About!$A$3,'Core Indicators'!AK3)</f>
        <v>3</v>
      </c>
      <c r="E3" s="241">
        <f>_xlfn.DAYS(About!$A$3,'Core Indicators'!AS3)</f>
        <v>3</v>
      </c>
      <c r="F3" s="241">
        <f>_xlfn.DAYS(About!$A$3,'Core Indicators'!BQ3)</f>
        <v>3</v>
      </c>
      <c r="G3" s="241">
        <f>_xlfn.DAYS(About!$A$3,'Core Indicators'!DM3)</f>
        <v>3</v>
      </c>
      <c r="H3" s="241">
        <f>_xlfn.DAYS(About!$A$3,'Core Indicators'!DU3)</f>
        <v>3</v>
      </c>
      <c r="I3" s="241">
        <f>_xlfn.DAYS(About!$A$3,'Core Indicators'!EC3)</f>
        <v>3</v>
      </c>
      <c r="J3" s="241">
        <f>_xlfn.DAYS(About!$A$3,'Core Indicators'!EK3)</f>
        <v>3</v>
      </c>
      <c r="K3" s="241">
        <f>_xlfn.DAYS(About!$A$3,'Core Indicators'!ES3)</f>
        <v>3</v>
      </c>
      <c r="L3" s="241">
        <f>_xlfn.DAYS(About!$A$3,'Core Indicators'!FI3)</f>
        <v>3</v>
      </c>
      <c r="M3" s="241">
        <f>_xlfn.DAYS(About!$A$3,'Core Indicators'!GG3)</f>
        <v>102</v>
      </c>
      <c r="N3" s="241">
        <f>_xlfn.DAYS(About!$A$3,'Core Indicators'!GO3)</f>
        <v>102</v>
      </c>
      <c r="O3" s="241">
        <f>_xlfn.DAYS(About!$A$3,'Core Indicators'!GW3)</f>
        <v>102</v>
      </c>
      <c r="P3" s="241">
        <f>_xlfn.DAYS(About!$A$3,'Core Indicators'!HE3)</f>
        <v>102</v>
      </c>
      <c r="Q3" s="241">
        <f>_xlfn.DAYS(About!$A$3,'Core Indicators'!HM3)</f>
        <v>102</v>
      </c>
      <c r="R3" s="241">
        <f>_xlfn.DAYS(About!$A$3,'Core Indicators'!HU3)</f>
        <v>102</v>
      </c>
      <c r="S3" s="241">
        <f>_xlfn.DAYS(About!$A$3,'Core Indicators'!IC3)</f>
        <v>102</v>
      </c>
      <c r="T3" s="241">
        <f>_xlfn.DAYS(About!$A$3,'Core Indicators'!IK3)</f>
        <v>102</v>
      </c>
      <c r="U3" s="241">
        <f>_xlfn.DAYS(About!$A$3,'Core Indicators'!IS3)</f>
        <v>102</v>
      </c>
      <c r="V3" s="241">
        <f t="shared" ref="V3:V34" si="0">AVERAGE(D3:M3)</f>
        <v>12.9</v>
      </c>
    </row>
    <row r="4" spans="1:22" x14ac:dyDescent="0.35">
      <c r="A4" s="240" t="str">
        <f>Lists!C:C</f>
        <v>AGO002</v>
      </c>
      <c r="B4" s="241">
        <f>_xlfn.DAYS(About!$A$3,'Core Indicators'!U4)</f>
        <v>29</v>
      </c>
      <c r="C4" s="241">
        <f>_xlfn.DAYS(About!$A$3,'Core Indicators'!AC4)</f>
        <v>212</v>
      </c>
      <c r="D4" s="241">
        <f>_xlfn.DAYS(About!$A$3,'Core Indicators'!AK4)</f>
        <v>212</v>
      </c>
      <c r="E4" s="241">
        <f>_xlfn.DAYS(About!$A$3,'Core Indicators'!AS4)</f>
        <v>0</v>
      </c>
      <c r="F4" s="241">
        <f>_xlfn.DAYS(About!$A$3,'Core Indicators'!BQ4)</f>
        <v>1170</v>
      </c>
      <c r="G4" s="241">
        <f>_xlfn.DAYS(About!$A$3,'Core Indicators'!DM4)</f>
        <v>212</v>
      </c>
      <c r="H4" s="241">
        <f>_xlfn.DAYS(About!$A$3,'Core Indicators'!DU4)</f>
        <v>212</v>
      </c>
      <c r="I4" s="241">
        <f>_xlfn.DAYS(About!$A$3,'Core Indicators'!EC4)</f>
        <v>212</v>
      </c>
      <c r="J4" s="241">
        <f>_xlfn.DAYS(About!$A$3,'Core Indicators'!EK4)</f>
        <v>212</v>
      </c>
      <c r="K4" s="241">
        <f>_xlfn.DAYS(About!$A$3,'Core Indicators'!ES4)</f>
        <v>212</v>
      </c>
      <c r="L4" s="241">
        <f>_xlfn.DAYS(About!$A$3,'Core Indicators'!FI4)</f>
        <v>0</v>
      </c>
      <c r="M4" s="241">
        <f>_xlfn.DAYS(About!$A$3,'Core Indicators'!GG4)</f>
        <v>101</v>
      </c>
      <c r="N4" s="241">
        <f>_xlfn.DAYS(About!$A$3,'Core Indicators'!GO4)</f>
        <v>101</v>
      </c>
      <c r="O4" s="241">
        <f>_xlfn.DAYS(About!$A$3,'Core Indicators'!GW4)</f>
        <v>101</v>
      </c>
      <c r="P4" s="241">
        <f>_xlfn.DAYS(About!$A$3,'Core Indicators'!HE4)</f>
        <v>101</v>
      </c>
      <c r="Q4" s="241">
        <f>_xlfn.DAYS(About!$A$3,'Core Indicators'!HM4)</f>
        <v>101</v>
      </c>
      <c r="R4" s="241">
        <f>_xlfn.DAYS(About!$A$3,'Core Indicators'!HU4)</f>
        <v>101</v>
      </c>
      <c r="S4" s="241">
        <f>_xlfn.DAYS(About!$A$3,'Core Indicators'!IC4)</f>
        <v>101</v>
      </c>
      <c r="T4" s="241">
        <f>_xlfn.DAYS(About!$A$3,'Core Indicators'!IK4)</f>
        <v>101</v>
      </c>
      <c r="U4" s="241">
        <f>_xlfn.DAYS(About!$A$3,'Core Indicators'!IS4)</f>
        <v>101</v>
      </c>
      <c r="V4" s="241">
        <f t="shared" si="0"/>
        <v>254.3</v>
      </c>
    </row>
    <row r="5" spans="1:22" x14ac:dyDescent="0.35">
      <c r="A5" s="240" t="str">
        <f>Lists!C:C</f>
        <v>ARM003</v>
      </c>
      <c r="B5" s="241">
        <f>_xlfn.DAYS(About!$A$3,'Core Indicators'!U5)</f>
        <v>3</v>
      </c>
      <c r="C5" s="241">
        <f>_xlfn.DAYS(About!$A$3,'Core Indicators'!AC5)</f>
        <v>3</v>
      </c>
      <c r="D5" s="241">
        <f>_xlfn.DAYS(About!$A$3,'Core Indicators'!AK5)</f>
        <v>3</v>
      </c>
      <c r="E5" s="241">
        <f>_xlfn.DAYS(About!$A$3,'Core Indicators'!AS5)</f>
        <v>3</v>
      </c>
      <c r="F5" s="241">
        <f>_xlfn.DAYS(About!$A$3,'Core Indicators'!BQ5)</f>
        <v>3</v>
      </c>
      <c r="G5" s="241">
        <f>_xlfn.DAYS(About!$A$3,'Core Indicators'!DM5)</f>
        <v>3</v>
      </c>
      <c r="H5" s="241">
        <f>_xlfn.DAYS(About!$A$3,'Core Indicators'!DU5)</f>
        <v>3</v>
      </c>
      <c r="I5" s="241">
        <f>_xlfn.DAYS(About!$A$3,'Core Indicators'!EC5)</f>
        <v>3</v>
      </c>
      <c r="J5" s="241">
        <f>_xlfn.DAYS(About!$A$3,'Core Indicators'!EK5)</f>
        <v>3</v>
      </c>
      <c r="K5" s="241">
        <f>_xlfn.DAYS(About!$A$3,'Core Indicators'!ES5)</f>
        <v>3</v>
      </c>
      <c r="L5" s="241">
        <f>_xlfn.DAYS(About!$A$3,'Core Indicators'!FI5)</f>
        <v>3</v>
      </c>
      <c r="M5" s="241">
        <f>_xlfn.DAYS(About!$A$3,'Core Indicators'!GG5)</f>
        <v>107</v>
      </c>
      <c r="N5" s="241">
        <f>_xlfn.DAYS(About!$A$3,'Core Indicators'!GO5)</f>
        <v>107</v>
      </c>
      <c r="O5" s="241">
        <f>_xlfn.DAYS(About!$A$3,'Core Indicators'!GW5)</f>
        <v>107</v>
      </c>
      <c r="P5" s="241">
        <f>_xlfn.DAYS(About!$A$3,'Core Indicators'!HE5)</f>
        <v>107</v>
      </c>
      <c r="Q5" s="241">
        <f>_xlfn.DAYS(About!$A$3,'Core Indicators'!HM5)</f>
        <v>107</v>
      </c>
      <c r="R5" s="241">
        <f>_xlfn.DAYS(About!$A$3,'Core Indicators'!HU5)</f>
        <v>107</v>
      </c>
      <c r="S5" s="241">
        <f>_xlfn.DAYS(About!$A$3,'Core Indicators'!IC5)</f>
        <v>107</v>
      </c>
      <c r="T5" s="241">
        <f>_xlfn.DAYS(About!$A$3,'Core Indicators'!IK5)</f>
        <v>107</v>
      </c>
      <c r="U5" s="241">
        <f>_xlfn.DAYS(About!$A$3,'Core Indicators'!IS5)</f>
        <v>107</v>
      </c>
      <c r="V5" s="241">
        <f t="shared" si="0"/>
        <v>13.4</v>
      </c>
    </row>
    <row r="6" spans="1:22" x14ac:dyDescent="0.35">
      <c r="A6" s="240" t="str">
        <f>Lists!C:C</f>
        <v>BDI001</v>
      </c>
      <c r="B6" s="241">
        <f>_xlfn.DAYS(About!$A$3,'Core Indicators'!U6)</f>
        <v>3</v>
      </c>
      <c r="C6" s="241">
        <f>_xlfn.DAYS(About!$A$3,'Core Indicators'!AC6)</f>
        <v>3</v>
      </c>
      <c r="D6" s="241">
        <f>_xlfn.DAYS(About!$A$3,'Core Indicators'!AK6)</f>
        <v>3</v>
      </c>
      <c r="E6" s="241">
        <f>_xlfn.DAYS(About!$A$3,'Core Indicators'!AS6)</f>
        <v>3</v>
      </c>
      <c r="F6" s="241">
        <f>_xlfn.DAYS(About!$A$3,'Core Indicators'!BQ6)</f>
        <v>3</v>
      </c>
      <c r="G6" s="241">
        <f>_xlfn.DAYS(About!$A$3,'Core Indicators'!DM6)</f>
        <v>3</v>
      </c>
      <c r="H6" s="241">
        <f>_xlfn.DAYS(About!$A$3,'Core Indicators'!DU6)</f>
        <v>3</v>
      </c>
      <c r="I6" s="241">
        <f>_xlfn.DAYS(About!$A$3,'Core Indicators'!EC6)</f>
        <v>3</v>
      </c>
      <c r="J6" s="241">
        <f>_xlfn.DAYS(About!$A$3,'Core Indicators'!EK6)</f>
        <v>3</v>
      </c>
      <c r="K6" s="241">
        <f>_xlfn.DAYS(About!$A$3,'Core Indicators'!ES6)</f>
        <v>3</v>
      </c>
      <c r="L6" s="241">
        <f>_xlfn.DAYS(About!$A$3,'Core Indicators'!FI6)</f>
        <v>3</v>
      </c>
      <c r="M6" s="241">
        <f>_xlfn.DAYS(About!$A$3,'Core Indicators'!GG6)</f>
        <v>108</v>
      </c>
      <c r="N6" s="241">
        <f>_xlfn.DAYS(About!$A$3,'Core Indicators'!GO6)</f>
        <v>108</v>
      </c>
      <c r="O6" s="241">
        <f>_xlfn.DAYS(About!$A$3,'Core Indicators'!GW6)</f>
        <v>108</v>
      </c>
      <c r="P6" s="241">
        <f>_xlfn.DAYS(About!$A$3,'Core Indicators'!HE6)</f>
        <v>108</v>
      </c>
      <c r="Q6" s="241">
        <f>_xlfn.DAYS(About!$A$3,'Core Indicators'!HM6)</f>
        <v>108</v>
      </c>
      <c r="R6" s="241">
        <f>_xlfn.DAYS(About!$A$3,'Core Indicators'!HU6)</f>
        <v>108</v>
      </c>
      <c r="S6" s="241">
        <f>_xlfn.DAYS(About!$A$3,'Core Indicators'!IC6)</f>
        <v>108</v>
      </c>
      <c r="T6" s="241">
        <f>_xlfn.DAYS(About!$A$3,'Core Indicators'!IK6)</f>
        <v>108</v>
      </c>
      <c r="U6" s="241">
        <f>_xlfn.DAYS(About!$A$3,'Core Indicators'!IS6)</f>
        <v>108</v>
      </c>
      <c r="V6" s="241">
        <f t="shared" si="0"/>
        <v>13.5</v>
      </c>
    </row>
    <row r="7" spans="1:22" x14ac:dyDescent="0.35">
      <c r="A7" s="240" t="str">
        <f>Lists!C:C</f>
        <v>BEN002</v>
      </c>
      <c r="B7" s="241">
        <f>_xlfn.DAYS(About!$A$3,'Core Indicators'!U7)</f>
        <v>29</v>
      </c>
      <c r="C7" s="241">
        <f>_xlfn.DAYS(About!$A$3,'Core Indicators'!AC7)</f>
        <v>322</v>
      </c>
      <c r="D7" s="241">
        <f>_xlfn.DAYS(About!$A$3,'Core Indicators'!AK7)</f>
        <v>322</v>
      </c>
      <c r="E7" s="241">
        <f>_xlfn.DAYS(About!$A$3,'Core Indicators'!AS7)</f>
        <v>0</v>
      </c>
      <c r="F7" s="241">
        <f>_xlfn.DAYS(About!$A$3,'Core Indicators'!BQ7)</f>
        <v>0</v>
      </c>
      <c r="G7" s="241">
        <f>_xlfn.DAYS(About!$A$3,'Core Indicators'!DM7)</f>
        <v>322</v>
      </c>
      <c r="H7" s="241">
        <f>_xlfn.DAYS(About!$A$3,'Core Indicators'!DU7)</f>
        <v>322</v>
      </c>
      <c r="I7" s="241">
        <f>_xlfn.DAYS(About!$A$3,'Core Indicators'!EC7)</f>
        <v>322</v>
      </c>
      <c r="J7" s="241">
        <f>_xlfn.DAYS(About!$A$3,'Core Indicators'!EK7)</f>
        <v>322</v>
      </c>
      <c r="K7" s="241">
        <f>_xlfn.DAYS(About!$A$3,'Core Indicators'!ES7)</f>
        <v>322</v>
      </c>
      <c r="L7" s="241">
        <f>_xlfn.DAYS(About!$A$3,'Core Indicators'!FI7)</f>
        <v>0</v>
      </c>
      <c r="M7" s="241">
        <f>_xlfn.DAYS(About!$A$3,'Core Indicators'!GG7)</f>
        <v>101</v>
      </c>
      <c r="N7" s="241">
        <f>_xlfn.DAYS(About!$A$3,'Core Indicators'!GO7)</f>
        <v>101</v>
      </c>
      <c r="O7" s="241">
        <f>_xlfn.DAYS(About!$A$3,'Core Indicators'!GW7)</f>
        <v>101</v>
      </c>
      <c r="P7" s="241">
        <f>_xlfn.DAYS(About!$A$3,'Core Indicators'!HE7)</f>
        <v>101</v>
      </c>
      <c r="Q7" s="241">
        <f>_xlfn.DAYS(About!$A$3,'Core Indicators'!HM7)</f>
        <v>101</v>
      </c>
      <c r="R7" s="241">
        <f>_xlfn.DAYS(About!$A$3,'Core Indicators'!HU7)</f>
        <v>101</v>
      </c>
      <c r="S7" s="241">
        <f>_xlfn.DAYS(About!$A$3,'Core Indicators'!IC7)</f>
        <v>101</v>
      </c>
      <c r="T7" s="241">
        <f>_xlfn.DAYS(About!$A$3,'Core Indicators'!IK7)</f>
        <v>101</v>
      </c>
      <c r="U7" s="241">
        <f>_xlfn.DAYS(About!$A$3,'Core Indicators'!IS7)</f>
        <v>101</v>
      </c>
      <c r="V7" s="241">
        <f t="shared" si="0"/>
        <v>203.3</v>
      </c>
    </row>
    <row r="8" spans="1:22" x14ac:dyDescent="0.35">
      <c r="A8" s="240" t="str">
        <f>Lists!C:C</f>
        <v>BFA002</v>
      </c>
      <c r="B8" s="241">
        <f>_xlfn.DAYS(About!$A$3,'Core Indicators'!U8)</f>
        <v>0</v>
      </c>
      <c r="C8" s="241">
        <f>_xlfn.DAYS(About!$A$3,'Core Indicators'!AC8)</f>
        <v>0</v>
      </c>
      <c r="D8" s="241">
        <f>_xlfn.DAYS(About!$A$3,'Core Indicators'!AK8)</f>
        <v>0</v>
      </c>
      <c r="E8" s="241">
        <f>_xlfn.DAYS(About!$A$3,'Core Indicators'!AS8)</f>
        <v>0</v>
      </c>
      <c r="F8" s="241">
        <f>_xlfn.DAYS(About!$A$3,'Core Indicators'!BQ8)</f>
        <v>0</v>
      </c>
      <c r="G8" s="241">
        <f>_xlfn.DAYS(About!$A$3,'Core Indicators'!DM8)</f>
        <v>0</v>
      </c>
      <c r="H8" s="241">
        <f>_xlfn.DAYS(About!$A$3,'Core Indicators'!DU8)</f>
        <v>0</v>
      </c>
      <c r="I8" s="241">
        <f>_xlfn.DAYS(About!$A$3,'Core Indicators'!EC8)</f>
        <v>0</v>
      </c>
      <c r="J8" s="241">
        <f>_xlfn.DAYS(About!$A$3,'Core Indicators'!EK8)</f>
        <v>0</v>
      </c>
      <c r="K8" s="241">
        <f>_xlfn.DAYS(About!$A$3,'Core Indicators'!ES8)</f>
        <v>0</v>
      </c>
      <c r="L8" s="241">
        <f>_xlfn.DAYS(About!$A$3,'Core Indicators'!FI8)</f>
        <v>0</v>
      </c>
      <c r="M8" s="241">
        <f>_xlfn.DAYS(About!$A$3,'Core Indicators'!GG8)</f>
        <v>102</v>
      </c>
      <c r="N8" s="241">
        <f>_xlfn.DAYS(About!$A$3,'Core Indicators'!GO8)</f>
        <v>102</v>
      </c>
      <c r="O8" s="241">
        <f>_xlfn.DAYS(About!$A$3,'Core Indicators'!GW8)</f>
        <v>102</v>
      </c>
      <c r="P8" s="241">
        <f>_xlfn.DAYS(About!$A$3,'Core Indicators'!HE8)</f>
        <v>102</v>
      </c>
      <c r="Q8" s="241">
        <f>_xlfn.DAYS(About!$A$3,'Core Indicators'!HM8)</f>
        <v>102</v>
      </c>
      <c r="R8" s="241">
        <f>_xlfn.DAYS(About!$A$3,'Core Indicators'!HU8)</f>
        <v>102</v>
      </c>
      <c r="S8" s="241">
        <f>_xlfn.DAYS(About!$A$3,'Core Indicators'!IC8)</f>
        <v>102</v>
      </c>
      <c r="T8" s="241">
        <f>_xlfn.DAYS(About!$A$3,'Core Indicators'!IK8)</f>
        <v>102</v>
      </c>
      <c r="U8" s="241">
        <f>_xlfn.DAYS(About!$A$3,'Core Indicators'!IS8)</f>
        <v>102</v>
      </c>
      <c r="V8" s="241">
        <f t="shared" si="0"/>
        <v>10.199999999999999</v>
      </c>
    </row>
    <row r="9" spans="1:22" x14ac:dyDescent="0.35">
      <c r="A9" s="240" t="str">
        <f>Lists!C:C</f>
        <v>BGD001</v>
      </c>
      <c r="B9" s="241">
        <f>_xlfn.DAYS(About!$A$3,'Core Indicators'!U9)</f>
        <v>32</v>
      </c>
      <c r="C9" s="241">
        <f>_xlfn.DAYS(About!$A$3,'Core Indicators'!AC9)</f>
        <v>3</v>
      </c>
      <c r="D9" s="241">
        <f>_xlfn.DAYS(About!$A$3,'Core Indicators'!AK9)</f>
        <v>3</v>
      </c>
      <c r="E9" s="241">
        <f>_xlfn.DAYS(About!$A$3,'Core Indicators'!AS9)</f>
        <v>3</v>
      </c>
      <c r="F9" s="241">
        <f>_xlfn.DAYS(About!$A$3,'Core Indicators'!BQ9)</f>
        <v>3</v>
      </c>
      <c r="G9" s="241">
        <f>_xlfn.DAYS(About!$A$3,'Core Indicators'!DM9)</f>
        <v>32</v>
      </c>
      <c r="H9" s="241">
        <f>_xlfn.DAYS(About!$A$3,'Core Indicators'!DU9)</f>
        <v>32</v>
      </c>
      <c r="I9" s="241">
        <f>_xlfn.DAYS(About!$A$3,'Core Indicators'!EC9)</f>
        <v>3</v>
      </c>
      <c r="J9" s="241">
        <f>_xlfn.DAYS(About!$A$3,'Core Indicators'!EK9)</f>
        <v>3</v>
      </c>
      <c r="K9" s="241">
        <f>_xlfn.DAYS(About!$A$3,'Core Indicators'!ES9)</f>
        <v>3</v>
      </c>
      <c r="L9" s="241">
        <f>_xlfn.DAYS(About!$A$3,'Core Indicators'!FI9)</f>
        <v>32</v>
      </c>
      <c r="M9" s="241">
        <f>_xlfn.DAYS(About!$A$3,'Core Indicators'!GG9)</f>
        <v>107</v>
      </c>
      <c r="N9" s="241">
        <f>_xlfn.DAYS(About!$A$3,'Core Indicators'!GO9)</f>
        <v>107</v>
      </c>
      <c r="O9" s="241">
        <f>_xlfn.DAYS(About!$A$3,'Core Indicators'!GW9)</f>
        <v>107</v>
      </c>
      <c r="P9" s="241">
        <f>_xlfn.DAYS(About!$A$3,'Core Indicators'!HE9)</f>
        <v>107</v>
      </c>
      <c r="Q9" s="241">
        <f>_xlfn.DAYS(About!$A$3,'Core Indicators'!HM9)</f>
        <v>107</v>
      </c>
      <c r="R9" s="241">
        <f>_xlfn.DAYS(About!$A$3,'Core Indicators'!HU9)</f>
        <v>107</v>
      </c>
      <c r="S9" s="241">
        <f>_xlfn.DAYS(About!$A$3,'Core Indicators'!IC9)</f>
        <v>107</v>
      </c>
      <c r="T9" s="241">
        <f>_xlfn.DAYS(About!$A$3,'Core Indicators'!IK9)</f>
        <v>107</v>
      </c>
      <c r="U9" s="241">
        <f>_xlfn.DAYS(About!$A$3,'Core Indicators'!IS9)</f>
        <v>107</v>
      </c>
      <c r="V9" s="241">
        <f t="shared" si="0"/>
        <v>22.1</v>
      </c>
    </row>
    <row r="10" spans="1:22" x14ac:dyDescent="0.35">
      <c r="A10" s="240" t="str">
        <f>Lists!C:C</f>
        <v>BGD002</v>
      </c>
      <c r="B10" s="241">
        <f>_xlfn.DAYS(About!$A$3,'Core Indicators'!U10)</f>
        <v>32</v>
      </c>
      <c r="C10" s="241">
        <f>_xlfn.DAYS(About!$A$3,'Core Indicators'!AC10)</f>
        <v>3</v>
      </c>
      <c r="D10" s="241">
        <f>_xlfn.DAYS(About!$A$3,'Core Indicators'!AK10)</f>
        <v>3</v>
      </c>
      <c r="E10" s="241">
        <f>_xlfn.DAYS(About!$A$3,'Core Indicators'!AS10)</f>
        <v>3</v>
      </c>
      <c r="F10" s="241">
        <f>_xlfn.DAYS(About!$A$3,'Core Indicators'!BQ10)</f>
        <v>3</v>
      </c>
      <c r="G10" s="241">
        <f>_xlfn.DAYS(About!$A$3,'Core Indicators'!DM10)</f>
        <v>129</v>
      </c>
      <c r="H10" s="241">
        <f>_xlfn.DAYS(About!$A$3,'Core Indicators'!DU10)</f>
        <v>129</v>
      </c>
      <c r="I10" s="241">
        <f>_xlfn.DAYS(About!$A$3,'Core Indicators'!EC10)</f>
        <v>3</v>
      </c>
      <c r="J10" s="241">
        <f>_xlfn.DAYS(About!$A$3,'Core Indicators'!EK10)</f>
        <v>3</v>
      </c>
      <c r="K10" s="241">
        <f>_xlfn.DAYS(About!$A$3,'Core Indicators'!ES10)</f>
        <v>3</v>
      </c>
      <c r="L10" s="241">
        <f>_xlfn.DAYS(About!$A$3,'Core Indicators'!FI10)</f>
        <v>32</v>
      </c>
      <c r="M10" s="241">
        <f>_xlfn.DAYS(About!$A$3,'Core Indicators'!GG10)</f>
        <v>107</v>
      </c>
      <c r="N10" s="241">
        <f>_xlfn.DAYS(About!$A$3,'Core Indicators'!GO10)</f>
        <v>107</v>
      </c>
      <c r="O10" s="241">
        <f>_xlfn.DAYS(About!$A$3,'Core Indicators'!GW10)</f>
        <v>107</v>
      </c>
      <c r="P10" s="241">
        <f>_xlfn.DAYS(About!$A$3,'Core Indicators'!HE10)</f>
        <v>107</v>
      </c>
      <c r="Q10" s="241">
        <f>_xlfn.DAYS(About!$A$3,'Core Indicators'!HM10)</f>
        <v>107</v>
      </c>
      <c r="R10" s="241">
        <f>_xlfn.DAYS(About!$A$3,'Core Indicators'!HU10)</f>
        <v>107</v>
      </c>
      <c r="S10" s="241">
        <f>_xlfn.DAYS(About!$A$3,'Core Indicators'!IC10)</f>
        <v>107</v>
      </c>
      <c r="T10" s="241">
        <f>_xlfn.DAYS(About!$A$3,'Core Indicators'!IK10)</f>
        <v>107</v>
      </c>
      <c r="U10" s="241">
        <f>_xlfn.DAYS(About!$A$3,'Core Indicators'!IS10)</f>
        <v>107</v>
      </c>
      <c r="V10" s="241">
        <f t="shared" si="0"/>
        <v>41.5</v>
      </c>
    </row>
    <row r="11" spans="1:22" x14ac:dyDescent="0.35">
      <c r="A11" s="240" t="str">
        <f>Lists!C:C</f>
        <v>BGD012</v>
      </c>
      <c r="B11" s="241">
        <f>_xlfn.DAYS(About!$A$3,'Core Indicators'!U11)</f>
        <v>32</v>
      </c>
      <c r="C11" s="241">
        <f>_xlfn.DAYS(About!$A$3,'Core Indicators'!AC11)</f>
        <v>32</v>
      </c>
      <c r="D11" s="241">
        <f>_xlfn.DAYS(About!$A$3,'Core Indicators'!AK11)</f>
        <v>32</v>
      </c>
      <c r="E11" s="241">
        <f>_xlfn.DAYS(About!$A$3,'Core Indicators'!AS11)</f>
        <v>32</v>
      </c>
      <c r="F11" s="241">
        <f>_xlfn.DAYS(About!$A$3,'Core Indicators'!BQ11)</f>
        <v>32</v>
      </c>
      <c r="G11" s="241">
        <f>_xlfn.DAYS(About!$A$3,'Core Indicators'!DM11)</f>
        <v>32</v>
      </c>
      <c r="H11" s="241">
        <f>_xlfn.DAYS(About!$A$3,'Core Indicators'!DU11)</f>
        <v>32</v>
      </c>
      <c r="I11" s="241">
        <f>_xlfn.DAYS(About!$A$3,'Core Indicators'!EC11)</f>
        <v>32</v>
      </c>
      <c r="J11" s="241">
        <f>_xlfn.DAYS(About!$A$3,'Core Indicators'!EK11)</f>
        <v>32</v>
      </c>
      <c r="K11" s="241">
        <f>_xlfn.DAYS(About!$A$3,'Core Indicators'!ES11)</f>
        <v>32</v>
      </c>
      <c r="L11" s="241">
        <f>_xlfn.DAYS(About!$A$3,'Core Indicators'!FI11)</f>
        <v>32</v>
      </c>
      <c r="M11" s="241">
        <f>_xlfn.DAYS(About!$A$3,'Core Indicators'!GG11)</f>
        <v>107</v>
      </c>
      <c r="N11" s="241">
        <f>_xlfn.DAYS(About!$A$3,'Core Indicators'!GO11)</f>
        <v>107</v>
      </c>
      <c r="O11" s="241">
        <f>_xlfn.DAYS(About!$A$3,'Core Indicators'!GW11)</f>
        <v>107</v>
      </c>
      <c r="P11" s="241">
        <f>_xlfn.DAYS(About!$A$3,'Core Indicators'!HE11)</f>
        <v>107</v>
      </c>
      <c r="Q11" s="241">
        <f>_xlfn.DAYS(About!$A$3,'Core Indicators'!HM11)</f>
        <v>107</v>
      </c>
      <c r="R11" s="241">
        <f>_xlfn.DAYS(About!$A$3,'Core Indicators'!HU11)</f>
        <v>107</v>
      </c>
      <c r="S11" s="241">
        <f>_xlfn.DAYS(About!$A$3,'Core Indicators'!IC11)</f>
        <v>107</v>
      </c>
      <c r="T11" s="241">
        <f>_xlfn.DAYS(About!$A$3,'Core Indicators'!IK11)</f>
        <v>107</v>
      </c>
      <c r="U11" s="241">
        <f>_xlfn.DAYS(About!$A$3,'Core Indicators'!IS11)</f>
        <v>107</v>
      </c>
      <c r="V11" s="241">
        <f t="shared" si="0"/>
        <v>39.5</v>
      </c>
    </row>
    <row r="12" spans="1:22" x14ac:dyDescent="0.35">
      <c r="A12" s="240" t="str">
        <f>Lists!C:C</f>
        <v>BGR002</v>
      </c>
      <c r="B12" s="241">
        <f>_xlfn.DAYS(About!$A$3,'Core Indicators'!U12)</f>
        <v>0</v>
      </c>
      <c r="C12" s="241">
        <f>_xlfn.DAYS(About!$A$3,'Core Indicators'!AC12)</f>
        <v>0</v>
      </c>
      <c r="D12" s="241">
        <f>_xlfn.DAYS(About!$A$3,'Core Indicators'!AK12)</f>
        <v>0</v>
      </c>
      <c r="E12" s="241">
        <f>_xlfn.DAYS(About!$A$3,'Core Indicators'!AS12)</f>
        <v>0</v>
      </c>
      <c r="F12" s="241">
        <f>_xlfn.DAYS(About!$A$3,'Core Indicators'!BQ12)</f>
        <v>0</v>
      </c>
      <c r="G12" s="241">
        <f>_xlfn.DAYS(About!$A$3,'Core Indicators'!DM12)</f>
        <v>0</v>
      </c>
      <c r="H12" s="241">
        <f>_xlfn.DAYS(About!$A$3,'Core Indicators'!DU12)</f>
        <v>0</v>
      </c>
      <c r="I12" s="241">
        <f>_xlfn.DAYS(About!$A$3,'Core Indicators'!EC12)</f>
        <v>0</v>
      </c>
      <c r="J12" s="241">
        <f>_xlfn.DAYS(About!$A$3,'Core Indicators'!EK12)</f>
        <v>0</v>
      </c>
      <c r="K12" s="241">
        <f>_xlfn.DAYS(About!$A$3,'Core Indicators'!ES12)</f>
        <v>0</v>
      </c>
      <c r="L12" s="241">
        <f>_xlfn.DAYS(About!$A$3,'Core Indicators'!FI12)</f>
        <v>0</v>
      </c>
      <c r="M12" s="241">
        <f>_xlfn.DAYS(About!$A$3,'Core Indicators'!GG12)</f>
        <v>106</v>
      </c>
      <c r="N12" s="241">
        <f>_xlfn.DAYS(About!$A$3,'Core Indicators'!GO12)</f>
        <v>106</v>
      </c>
      <c r="O12" s="241">
        <f>_xlfn.DAYS(About!$A$3,'Core Indicators'!GW12)</f>
        <v>106</v>
      </c>
      <c r="P12" s="241">
        <f>_xlfn.DAYS(About!$A$3,'Core Indicators'!HE12)</f>
        <v>106</v>
      </c>
      <c r="Q12" s="241">
        <f>_xlfn.DAYS(About!$A$3,'Core Indicators'!HM12)</f>
        <v>106</v>
      </c>
      <c r="R12" s="241">
        <f>_xlfn.DAYS(About!$A$3,'Core Indicators'!HU12)</f>
        <v>106</v>
      </c>
      <c r="S12" s="241">
        <f>_xlfn.DAYS(About!$A$3,'Core Indicators'!IC12)</f>
        <v>106</v>
      </c>
      <c r="T12" s="241">
        <f>_xlfn.DAYS(About!$A$3,'Core Indicators'!IK12)</f>
        <v>106</v>
      </c>
      <c r="U12" s="241">
        <f>_xlfn.DAYS(About!$A$3,'Core Indicators'!IS12)</f>
        <v>106</v>
      </c>
      <c r="V12" s="241">
        <f t="shared" si="0"/>
        <v>10.6</v>
      </c>
    </row>
    <row r="13" spans="1:22" x14ac:dyDescent="0.35">
      <c r="A13" s="240" t="str">
        <f>Lists!C:C</f>
        <v>BLR002</v>
      </c>
      <c r="B13" s="241">
        <f>_xlfn.DAYS(About!$A$3,'Core Indicators'!U13)</f>
        <v>90</v>
      </c>
      <c r="C13" s="241">
        <f>_xlfn.DAYS(About!$A$3,'Core Indicators'!AC13)</f>
        <v>0</v>
      </c>
      <c r="D13" s="241">
        <f>_xlfn.DAYS(About!$A$3,'Core Indicators'!AK13)</f>
        <v>0</v>
      </c>
      <c r="E13" s="241">
        <f>_xlfn.DAYS(About!$A$3,'Core Indicators'!AS13)</f>
        <v>0</v>
      </c>
      <c r="F13" s="241">
        <f>_xlfn.DAYS(About!$A$3,'Core Indicators'!BQ13)</f>
        <v>0</v>
      </c>
      <c r="G13" s="241">
        <f>_xlfn.DAYS(About!$A$3,'Core Indicators'!DM13)</f>
        <v>0</v>
      </c>
      <c r="H13" s="241">
        <f>_xlfn.DAYS(About!$A$3,'Core Indicators'!DU13)</f>
        <v>0</v>
      </c>
      <c r="I13" s="241">
        <f>_xlfn.DAYS(About!$A$3,'Core Indicators'!EC13)</f>
        <v>0</v>
      </c>
      <c r="J13" s="241">
        <f>_xlfn.DAYS(About!$A$3,'Core Indicators'!EK13)</f>
        <v>0</v>
      </c>
      <c r="K13" s="241">
        <f>_xlfn.DAYS(About!$A$3,'Core Indicators'!ES13)</f>
        <v>0</v>
      </c>
      <c r="L13" s="241">
        <f>_xlfn.DAYS(About!$A$3,'Core Indicators'!FI13)</f>
        <v>0</v>
      </c>
      <c r="M13" s="241">
        <f>_xlfn.DAYS(About!$A$3,'Core Indicators'!GG13)</f>
        <v>113</v>
      </c>
      <c r="N13" s="241">
        <f>_xlfn.DAYS(About!$A$3,'Core Indicators'!GO13)</f>
        <v>113</v>
      </c>
      <c r="O13" s="241">
        <f>_xlfn.DAYS(About!$A$3,'Core Indicators'!GW13)</f>
        <v>113</v>
      </c>
      <c r="P13" s="241">
        <f>_xlfn.DAYS(About!$A$3,'Core Indicators'!HE13)</f>
        <v>113</v>
      </c>
      <c r="Q13" s="241">
        <f>_xlfn.DAYS(About!$A$3,'Core Indicators'!HM13)</f>
        <v>113</v>
      </c>
      <c r="R13" s="241">
        <f>_xlfn.DAYS(About!$A$3,'Core Indicators'!HU13)</f>
        <v>113</v>
      </c>
      <c r="S13" s="241">
        <f>_xlfn.DAYS(About!$A$3,'Core Indicators'!IC13)</f>
        <v>113</v>
      </c>
      <c r="T13" s="241">
        <f>_xlfn.DAYS(About!$A$3,'Core Indicators'!IK13)</f>
        <v>113</v>
      </c>
      <c r="U13" s="241">
        <f>_xlfn.DAYS(About!$A$3,'Core Indicators'!IS13)</f>
        <v>113</v>
      </c>
      <c r="V13" s="241">
        <f t="shared" si="0"/>
        <v>11.3</v>
      </c>
    </row>
    <row r="14" spans="1:22" x14ac:dyDescent="0.35">
      <c r="A14" s="240" t="str">
        <f>Lists!C:C</f>
        <v>BRA001</v>
      </c>
      <c r="B14" s="241">
        <f>_xlfn.DAYS(About!$A$3,'Core Indicators'!U14)</f>
        <v>1</v>
      </c>
      <c r="C14" s="241">
        <f>_xlfn.DAYS(About!$A$3,'Core Indicators'!AC14)</f>
        <v>1</v>
      </c>
      <c r="D14" s="241">
        <f>_xlfn.DAYS(About!$A$3,'Core Indicators'!AK14)</f>
        <v>1</v>
      </c>
      <c r="E14" s="241">
        <f>_xlfn.DAYS(About!$A$3,'Core Indicators'!AS14)</f>
        <v>1</v>
      </c>
      <c r="F14" s="241">
        <f>_xlfn.DAYS(About!$A$3,'Core Indicators'!BQ14)</f>
        <v>1</v>
      </c>
      <c r="G14" s="241">
        <f>_xlfn.DAYS(About!$A$3,'Core Indicators'!DM14)</f>
        <v>1</v>
      </c>
      <c r="H14" s="241">
        <f>_xlfn.DAYS(About!$A$3,'Core Indicators'!DU14)</f>
        <v>1</v>
      </c>
      <c r="I14" s="241">
        <f>_xlfn.DAYS(About!$A$3,'Core Indicators'!EC14)</f>
        <v>1</v>
      </c>
      <c r="J14" s="241">
        <f>_xlfn.DAYS(About!$A$3,'Core Indicators'!EK14)</f>
        <v>1</v>
      </c>
      <c r="K14" s="241">
        <f>_xlfn.DAYS(About!$A$3,'Core Indicators'!ES14)</f>
        <v>1</v>
      </c>
      <c r="L14" s="241">
        <f>_xlfn.DAYS(About!$A$3,'Core Indicators'!FI14)</f>
        <v>1</v>
      </c>
      <c r="M14" s="241">
        <f>_xlfn.DAYS(About!$A$3,'Core Indicators'!GG14)</f>
        <v>106</v>
      </c>
      <c r="N14" s="241">
        <f>_xlfn.DAYS(About!$A$3,'Core Indicators'!GO14)</f>
        <v>106</v>
      </c>
      <c r="O14" s="241">
        <f>_xlfn.DAYS(About!$A$3,'Core Indicators'!GW14)</f>
        <v>106</v>
      </c>
      <c r="P14" s="241">
        <f>_xlfn.DAYS(About!$A$3,'Core Indicators'!HE14)</f>
        <v>106</v>
      </c>
      <c r="Q14" s="241">
        <f>_xlfn.DAYS(About!$A$3,'Core Indicators'!HM14)</f>
        <v>106</v>
      </c>
      <c r="R14" s="241">
        <f>_xlfn.DAYS(About!$A$3,'Core Indicators'!HU14)</f>
        <v>106</v>
      </c>
      <c r="S14" s="241">
        <f>_xlfn.DAYS(About!$A$3,'Core Indicators'!IC14)</f>
        <v>106</v>
      </c>
      <c r="T14" s="241">
        <f>_xlfn.DAYS(About!$A$3,'Core Indicators'!IK14)</f>
        <v>106</v>
      </c>
      <c r="U14" s="241">
        <f>_xlfn.DAYS(About!$A$3,'Core Indicators'!IS14)</f>
        <v>106</v>
      </c>
      <c r="V14" s="241">
        <f t="shared" si="0"/>
        <v>11.5</v>
      </c>
    </row>
    <row r="15" spans="1:22" x14ac:dyDescent="0.35">
      <c r="A15" s="240" t="str">
        <f>Lists!C:C</f>
        <v>BRA002</v>
      </c>
      <c r="B15" s="241">
        <f>_xlfn.DAYS(About!$A$3,'Core Indicators'!U15)</f>
        <v>167</v>
      </c>
      <c r="C15" s="241">
        <f>_xlfn.DAYS(About!$A$3,'Core Indicators'!AC15)</f>
        <v>167</v>
      </c>
      <c r="D15" s="241">
        <f>_xlfn.DAYS(About!$A$3,'Core Indicators'!AK15)</f>
        <v>167</v>
      </c>
      <c r="E15" s="241">
        <f>_xlfn.DAYS(About!$A$3,'Core Indicators'!AS15)</f>
        <v>167</v>
      </c>
      <c r="F15" s="241">
        <f>_xlfn.DAYS(About!$A$3,'Core Indicators'!BQ15)</f>
        <v>167</v>
      </c>
      <c r="G15" s="241">
        <f>_xlfn.DAYS(About!$A$3,'Core Indicators'!DM15)</f>
        <v>167</v>
      </c>
      <c r="H15" s="241">
        <f>_xlfn.DAYS(About!$A$3,'Core Indicators'!DU15)</f>
        <v>167</v>
      </c>
      <c r="I15" s="241">
        <f>_xlfn.DAYS(About!$A$3,'Core Indicators'!EC15)</f>
        <v>167</v>
      </c>
      <c r="J15" s="241">
        <f>_xlfn.DAYS(About!$A$3,'Core Indicators'!EK15)</f>
        <v>167</v>
      </c>
      <c r="K15" s="241">
        <f>_xlfn.DAYS(About!$A$3,'Core Indicators'!ES15)</f>
        <v>167</v>
      </c>
      <c r="L15" s="241">
        <f>_xlfn.DAYS(About!$A$3,'Core Indicators'!FI15)</f>
        <v>167</v>
      </c>
      <c r="M15" s="241">
        <f>_xlfn.DAYS(About!$A$3,'Core Indicators'!GG15)</f>
        <v>106</v>
      </c>
      <c r="N15" s="241">
        <f>_xlfn.DAYS(About!$A$3,'Core Indicators'!GO15)</f>
        <v>106</v>
      </c>
      <c r="O15" s="241">
        <f>_xlfn.DAYS(About!$A$3,'Core Indicators'!GW15)</f>
        <v>106</v>
      </c>
      <c r="P15" s="241">
        <f>_xlfn.DAYS(About!$A$3,'Core Indicators'!HE15)</f>
        <v>106</v>
      </c>
      <c r="Q15" s="241">
        <f>_xlfn.DAYS(About!$A$3,'Core Indicators'!HM15)</f>
        <v>106</v>
      </c>
      <c r="R15" s="241">
        <f>_xlfn.DAYS(About!$A$3,'Core Indicators'!HU15)</f>
        <v>106</v>
      </c>
      <c r="S15" s="241">
        <f>_xlfn.DAYS(About!$A$3,'Core Indicators'!IC15)</f>
        <v>106</v>
      </c>
      <c r="T15" s="241">
        <f>_xlfn.DAYS(About!$A$3,'Core Indicators'!IK15)</f>
        <v>106</v>
      </c>
      <c r="U15" s="241">
        <f>_xlfn.DAYS(About!$A$3,'Core Indicators'!IS15)</f>
        <v>106</v>
      </c>
      <c r="V15" s="241">
        <f t="shared" si="0"/>
        <v>160.9</v>
      </c>
    </row>
    <row r="16" spans="1:22" x14ac:dyDescent="0.35">
      <c r="A16" s="240" t="str">
        <f>Lists!C:C</f>
        <v>BRA004</v>
      </c>
      <c r="B16" s="241">
        <f>_xlfn.DAYS(About!$A$3,'Core Indicators'!U16)</f>
        <v>1</v>
      </c>
      <c r="C16" s="241">
        <f>_xlfn.DAYS(About!$A$3,'Core Indicators'!AC16)</f>
        <v>1</v>
      </c>
      <c r="D16" s="241">
        <f>_xlfn.DAYS(About!$A$3,'Core Indicators'!AK16)</f>
        <v>1</v>
      </c>
      <c r="E16" s="241">
        <f>_xlfn.DAYS(About!$A$3,'Core Indicators'!AS16)</f>
        <v>1</v>
      </c>
      <c r="F16" s="241">
        <f>_xlfn.DAYS(About!$A$3,'Core Indicators'!BQ16)</f>
        <v>1</v>
      </c>
      <c r="G16" s="241">
        <f>_xlfn.DAYS(About!$A$3,'Core Indicators'!DM16)</f>
        <v>1</v>
      </c>
      <c r="H16" s="241">
        <f>_xlfn.DAYS(About!$A$3,'Core Indicators'!DU16)</f>
        <v>1</v>
      </c>
      <c r="I16" s="241">
        <f>_xlfn.DAYS(About!$A$3,'Core Indicators'!EC16)</f>
        <v>1</v>
      </c>
      <c r="J16" s="241">
        <f>_xlfn.DAYS(About!$A$3,'Core Indicators'!EK16)</f>
        <v>1</v>
      </c>
      <c r="K16" s="241">
        <f>_xlfn.DAYS(About!$A$3,'Core Indicators'!ES16)</f>
        <v>1</v>
      </c>
      <c r="L16" s="241">
        <f>_xlfn.DAYS(About!$A$3,'Core Indicators'!FI16)</f>
        <v>1</v>
      </c>
      <c r="M16" s="241">
        <f>_xlfn.DAYS(About!$A$3,'Core Indicators'!GG16)</f>
        <v>106</v>
      </c>
      <c r="N16" s="241">
        <f>_xlfn.DAYS(About!$A$3,'Core Indicators'!GO16)</f>
        <v>106</v>
      </c>
      <c r="O16" s="241">
        <f>_xlfn.DAYS(About!$A$3,'Core Indicators'!GW16)</f>
        <v>106</v>
      </c>
      <c r="P16" s="241">
        <f>_xlfn.DAYS(About!$A$3,'Core Indicators'!HE16)</f>
        <v>106</v>
      </c>
      <c r="Q16" s="241">
        <f>_xlfn.DAYS(About!$A$3,'Core Indicators'!HM16)</f>
        <v>106</v>
      </c>
      <c r="R16" s="241">
        <f>_xlfn.DAYS(About!$A$3,'Core Indicators'!HU16)</f>
        <v>106</v>
      </c>
      <c r="S16" s="241">
        <f>_xlfn.DAYS(About!$A$3,'Core Indicators'!IC16)</f>
        <v>106</v>
      </c>
      <c r="T16" s="241">
        <f>_xlfn.DAYS(About!$A$3,'Core Indicators'!IK16)</f>
        <v>106</v>
      </c>
      <c r="U16" s="241">
        <f>_xlfn.DAYS(About!$A$3,'Core Indicators'!IS16)</f>
        <v>106</v>
      </c>
      <c r="V16" s="241">
        <f t="shared" si="0"/>
        <v>11.5</v>
      </c>
    </row>
    <row r="17" spans="1:22" x14ac:dyDescent="0.35">
      <c r="A17" s="240" t="str">
        <f>Lists!C:C</f>
        <v>BRA005</v>
      </c>
      <c r="B17" s="241">
        <f>_xlfn.DAYS(About!$A$3,'Core Indicators'!U17)</f>
        <v>1</v>
      </c>
      <c r="C17" s="241">
        <f>_xlfn.DAYS(About!$A$3,'Core Indicators'!AC17)</f>
        <v>1</v>
      </c>
      <c r="D17" s="241">
        <f>_xlfn.DAYS(About!$A$3,'Core Indicators'!AK17)</f>
        <v>1</v>
      </c>
      <c r="E17" s="241">
        <f>_xlfn.DAYS(About!$A$3,'Core Indicators'!AS17)</f>
        <v>1</v>
      </c>
      <c r="F17" s="241">
        <f>_xlfn.DAYS(About!$A$3,'Core Indicators'!BQ17)</f>
        <v>1</v>
      </c>
      <c r="G17" s="241">
        <f>_xlfn.DAYS(About!$A$3,'Core Indicators'!DM17)</f>
        <v>1</v>
      </c>
      <c r="H17" s="241">
        <f>_xlfn.DAYS(About!$A$3,'Core Indicators'!DU17)</f>
        <v>1</v>
      </c>
      <c r="I17" s="241">
        <f>_xlfn.DAYS(About!$A$3,'Core Indicators'!EC17)</f>
        <v>1</v>
      </c>
      <c r="J17" s="241">
        <f>_xlfn.DAYS(About!$A$3,'Core Indicators'!EK17)</f>
        <v>1</v>
      </c>
      <c r="K17" s="241">
        <f>_xlfn.DAYS(About!$A$3,'Core Indicators'!ES17)</f>
        <v>1</v>
      </c>
      <c r="L17" s="241">
        <f>_xlfn.DAYS(About!$A$3,'Core Indicators'!FI17)</f>
        <v>1</v>
      </c>
      <c r="M17" s="241">
        <f>_xlfn.DAYS(About!$A$3,'Core Indicators'!GG17)</f>
        <v>106</v>
      </c>
      <c r="N17" s="241">
        <f>_xlfn.DAYS(About!$A$3,'Core Indicators'!GO17)</f>
        <v>106</v>
      </c>
      <c r="O17" s="241">
        <f>_xlfn.DAYS(About!$A$3,'Core Indicators'!GW17)</f>
        <v>106</v>
      </c>
      <c r="P17" s="241">
        <f>_xlfn.DAYS(About!$A$3,'Core Indicators'!HE17)</f>
        <v>106</v>
      </c>
      <c r="Q17" s="241">
        <f>_xlfn.DAYS(About!$A$3,'Core Indicators'!HM17)</f>
        <v>106</v>
      </c>
      <c r="R17" s="241">
        <f>_xlfn.DAYS(About!$A$3,'Core Indicators'!HU17)</f>
        <v>106</v>
      </c>
      <c r="S17" s="241">
        <f>_xlfn.DAYS(About!$A$3,'Core Indicators'!IC17)</f>
        <v>106</v>
      </c>
      <c r="T17" s="241">
        <f>_xlfn.DAYS(About!$A$3,'Core Indicators'!IK17)</f>
        <v>106</v>
      </c>
      <c r="U17" s="241">
        <f>_xlfn.DAYS(About!$A$3,'Core Indicators'!IS17)</f>
        <v>106</v>
      </c>
      <c r="V17" s="241">
        <f t="shared" si="0"/>
        <v>11.5</v>
      </c>
    </row>
    <row r="18" spans="1:22" x14ac:dyDescent="0.35">
      <c r="A18" s="240" t="str">
        <f>Lists!C:C</f>
        <v>CAF001</v>
      </c>
      <c r="B18" s="241">
        <f>_xlfn.DAYS(About!$A$3,'Core Indicators'!U18)</f>
        <v>0</v>
      </c>
      <c r="C18" s="241">
        <f>_xlfn.DAYS(About!$A$3,'Core Indicators'!AC18)</f>
        <v>0</v>
      </c>
      <c r="D18" s="241">
        <f>_xlfn.DAYS(About!$A$3,'Core Indicators'!AK18)</f>
        <v>0</v>
      </c>
      <c r="E18" s="241">
        <f>_xlfn.DAYS(About!$A$3,'Core Indicators'!AS18)</f>
        <v>0</v>
      </c>
      <c r="F18" s="241">
        <f>_xlfn.DAYS(About!$A$3,'Core Indicators'!BQ18)</f>
        <v>0</v>
      </c>
      <c r="G18" s="241">
        <f>_xlfn.DAYS(About!$A$3,'Core Indicators'!DM18)</f>
        <v>0</v>
      </c>
      <c r="H18" s="241">
        <f>_xlfn.DAYS(About!$A$3,'Core Indicators'!DU18)</f>
        <v>0</v>
      </c>
      <c r="I18" s="241">
        <f>_xlfn.DAYS(About!$A$3,'Core Indicators'!EC18)</f>
        <v>0</v>
      </c>
      <c r="J18" s="241">
        <f>_xlfn.DAYS(About!$A$3,'Core Indicators'!EK18)</f>
        <v>0</v>
      </c>
      <c r="K18" s="241">
        <f>_xlfn.DAYS(About!$A$3,'Core Indicators'!ES18)</f>
        <v>0</v>
      </c>
      <c r="L18" s="241">
        <f>_xlfn.DAYS(About!$A$3,'Core Indicators'!FI18)</f>
        <v>0</v>
      </c>
      <c r="M18" s="241">
        <f>_xlfn.DAYS(About!$A$3,'Core Indicators'!GG18)</f>
        <v>98</v>
      </c>
      <c r="N18" s="241">
        <f>_xlfn.DAYS(About!$A$3,'Core Indicators'!GO18)</f>
        <v>98</v>
      </c>
      <c r="O18" s="241">
        <f>_xlfn.DAYS(About!$A$3,'Core Indicators'!GW18)</f>
        <v>98</v>
      </c>
      <c r="P18" s="241">
        <f>_xlfn.DAYS(About!$A$3,'Core Indicators'!HE18)</f>
        <v>98</v>
      </c>
      <c r="Q18" s="241">
        <f>_xlfn.DAYS(About!$A$3,'Core Indicators'!HM18)</f>
        <v>98</v>
      </c>
      <c r="R18" s="241">
        <f>_xlfn.DAYS(About!$A$3,'Core Indicators'!HU18)</f>
        <v>98</v>
      </c>
      <c r="S18" s="241">
        <f>_xlfn.DAYS(About!$A$3,'Core Indicators'!IC18)</f>
        <v>98</v>
      </c>
      <c r="T18" s="241">
        <f>_xlfn.DAYS(About!$A$3,'Core Indicators'!IK18)</f>
        <v>98</v>
      </c>
      <c r="U18" s="241">
        <f>_xlfn.DAYS(About!$A$3,'Core Indicators'!IS18)</f>
        <v>98</v>
      </c>
      <c r="V18" s="241">
        <f t="shared" si="0"/>
        <v>9.8000000000000007</v>
      </c>
    </row>
    <row r="19" spans="1:22" x14ac:dyDescent="0.35">
      <c r="A19" s="240" t="str">
        <f>Lists!C:C</f>
        <v>CHL002</v>
      </c>
      <c r="B19" s="241">
        <f>_xlfn.DAYS(About!$A$3,'Core Indicators'!U19)</f>
        <v>1</v>
      </c>
      <c r="C19" s="241">
        <f>_xlfn.DAYS(About!$A$3,'Core Indicators'!AC19)</f>
        <v>1</v>
      </c>
      <c r="D19" s="241">
        <f>_xlfn.DAYS(About!$A$3,'Core Indicators'!AK19)</f>
        <v>1</v>
      </c>
      <c r="E19" s="241">
        <f>_xlfn.DAYS(About!$A$3,'Core Indicators'!AS19)</f>
        <v>1</v>
      </c>
      <c r="F19" s="241">
        <f>_xlfn.DAYS(About!$A$3,'Core Indicators'!BQ19)</f>
        <v>1</v>
      </c>
      <c r="G19" s="241">
        <f>_xlfn.DAYS(About!$A$3,'Core Indicators'!DM19)</f>
        <v>1</v>
      </c>
      <c r="H19" s="241">
        <f>_xlfn.DAYS(About!$A$3,'Core Indicators'!DU19)</f>
        <v>1</v>
      </c>
      <c r="I19" s="241">
        <f>_xlfn.DAYS(About!$A$3,'Core Indicators'!EC19)</f>
        <v>1</v>
      </c>
      <c r="J19" s="241">
        <f>_xlfn.DAYS(About!$A$3,'Core Indicators'!EK19)</f>
        <v>1</v>
      </c>
      <c r="K19" s="241">
        <f>_xlfn.DAYS(About!$A$3,'Core Indicators'!ES19)</f>
        <v>1</v>
      </c>
      <c r="L19" s="241">
        <f>_xlfn.DAYS(About!$A$3,'Core Indicators'!FI19)</f>
        <v>1</v>
      </c>
      <c r="M19" s="241">
        <f>_xlfn.DAYS(About!$A$3,'Core Indicators'!GG19)</f>
        <v>100</v>
      </c>
      <c r="N19" s="241">
        <f>_xlfn.DAYS(About!$A$3,'Core Indicators'!GO19)</f>
        <v>100</v>
      </c>
      <c r="O19" s="241">
        <f>_xlfn.DAYS(About!$A$3,'Core Indicators'!GW19)</f>
        <v>100</v>
      </c>
      <c r="P19" s="241">
        <f>_xlfn.DAYS(About!$A$3,'Core Indicators'!HE19)</f>
        <v>100</v>
      </c>
      <c r="Q19" s="241">
        <f>_xlfn.DAYS(About!$A$3,'Core Indicators'!HM19)</f>
        <v>100</v>
      </c>
      <c r="R19" s="241">
        <f>_xlfn.DAYS(About!$A$3,'Core Indicators'!HU19)</f>
        <v>100</v>
      </c>
      <c r="S19" s="241">
        <f>_xlfn.DAYS(About!$A$3,'Core Indicators'!IC19)</f>
        <v>100</v>
      </c>
      <c r="T19" s="241">
        <f>_xlfn.DAYS(About!$A$3,'Core Indicators'!IK19)</f>
        <v>100</v>
      </c>
      <c r="U19" s="241">
        <f>_xlfn.DAYS(About!$A$3,'Core Indicators'!IS19)</f>
        <v>100</v>
      </c>
      <c r="V19" s="241">
        <f t="shared" si="0"/>
        <v>10.9</v>
      </c>
    </row>
    <row r="20" spans="1:22" x14ac:dyDescent="0.35">
      <c r="A20" s="240" t="str">
        <f>Lists!C:C</f>
        <v>CMR001</v>
      </c>
      <c r="B20" s="241">
        <f>_xlfn.DAYS(About!$A$3,'Core Indicators'!U20)</f>
        <v>0</v>
      </c>
      <c r="C20" s="241">
        <f>_xlfn.DAYS(About!$A$3,'Core Indicators'!AC20)</f>
        <v>0</v>
      </c>
      <c r="D20" s="241">
        <f>_xlfn.DAYS(About!$A$3,'Core Indicators'!AK20)</f>
        <v>0</v>
      </c>
      <c r="E20" s="241">
        <f>_xlfn.DAYS(About!$A$3,'Core Indicators'!AS20)</f>
        <v>0</v>
      </c>
      <c r="F20" s="241">
        <f>_xlfn.DAYS(About!$A$3,'Core Indicators'!BQ20)</f>
        <v>0</v>
      </c>
      <c r="G20" s="241">
        <f>_xlfn.DAYS(About!$A$3,'Core Indicators'!DM20)</f>
        <v>0</v>
      </c>
      <c r="H20" s="241">
        <f>_xlfn.DAYS(About!$A$3,'Core Indicators'!DU20)</f>
        <v>0</v>
      </c>
      <c r="I20" s="241">
        <f>_xlfn.DAYS(About!$A$3,'Core Indicators'!EC20)</f>
        <v>0</v>
      </c>
      <c r="J20" s="241">
        <f>_xlfn.DAYS(About!$A$3,'Core Indicators'!EK20)</f>
        <v>0</v>
      </c>
      <c r="K20" s="241">
        <f>_xlfn.DAYS(About!$A$3,'Core Indicators'!ES20)</f>
        <v>0</v>
      </c>
      <c r="L20" s="241">
        <f>_xlfn.DAYS(About!$A$3,'Core Indicators'!FI20)</f>
        <v>0</v>
      </c>
      <c r="M20" s="241">
        <f>_xlfn.DAYS(About!$A$3,'Core Indicators'!GG20)</f>
        <v>100</v>
      </c>
      <c r="N20" s="241">
        <f>_xlfn.DAYS(About!$A$3,'Core Indicators'!GO20)</f>
        <v>100</v>
      </c>
      <c r="O20" s="241">
        <f>_xlfn.DAYS(About!$A$3,'Core Indicators'!GW20)</f>
        <v>100</v>
      </c>
      <c r="P20" s="241">
        <f>_xlfn.DAYS(About!$A$3,'Core Indicators'!HE20)</f>
        <v>100</v>
      </c>
      <c r="Q20" s="241">
        <f>_xlfn.DAYS(About!$A$3,'Core Indicators'!HM20)</f>
        <v>100</v>
      </c>
      <c r="R20" s="241">
        <f>_xlfn.DAYS(About!$A$3,'Core Indicators'!HU20)</f>
        <v>100</v>
      </c>
      <c r="S20" s="241">
        <f>_xlfn.DAYS(About!$A$3,'Core Indicators'!IC20)</f>
        <v>100</v>
      </c>
      <c r="T20" s="241">
        <f>_xlfn.DAYS(About!$A$3,'Core Indicators'!IK20)</f>
        <v>100</v>
      </c>
      <c r="U20" s="241">
        <f>_xlfn.DAYS(About!$A$3,'Core Indicators'!IS20)</f>
        <v>100</v>
      </c>
      <c r="V20" s="241">
        <f t="shared" si="0"/>
        <v>10</v>
      </c>
    </row>
    <row r="21" spans="1:22" x14ac:dyDescent="0.35">
      <c r="A21" s="240" t="str">
        <f>Lists!C:C</f>
        <v>CMR002</v>
      </c>
      <c r="B21" s="241">
        <f>_xlfn.DAYS(About!$A$3,'Core Indicators'!U21)</f>
        <v>0</v>
      </c>
      <c r="C21" s="241">
        <f>_xlfn.DAYS(About!$A$3,'Core Indicators'!AC21)</f>
        <v>0</v>
      </c>
      <c r="D21" s="241">
        <f>_xlfn.DAYS(About!$A$3,'Core Indicators'!AK21)</f>
        <v>0</v>
      </c>
      <c r="E21" s="241">
        <f>_xlfn.DAYS(About!$A$3,'Core Indicators'!AS21)</f>
        <v>0</v>
      </c>
      <c r="F21" s="241">
        <f>_xlfn.DAYS(About!$A$3,'Core Indicators'!BQ21)</f>
        <v>0</v>
      </c>
      <c r="G21" s="241">
        <f>_xlfn.DAYS(About!$A$3,'Core Indicators'!DM21)</f>
        <v>0</v>
      </c>
      <c r="H21" s="241">
        <f>_xlfn.DAYS(About!$A$3,'Core Indicators'!DU21)</f>
        <v>0</v>
      </c>
      <c r="I21" s="241">
        <f>_xlfn.DAYS(About!$A$3,'Core Indicators'!EC21)</f>
        <v>0</v>
      </c>
      <c r="J21" s="241">
        <f>_xlfn.DAYS(About!$A$3,'Core Indicators'!EK21)</f>
        <v>0</v>
      </c>
      <c r="K21" s="241">
        <f>_xlfn.DAYS(About!$A$3,'Core Indicators'!ES21)</f>
        <v>0</v>
      </c>
      <c r="L21" s="241">
        <f>_xlfn.DAYS(About!$A$3,'Core Indicators'!FI21)</f>
        <v>0</v>
      </c>
      <c r="M21" s="241">
        <f>_xlfn.DAYS(About!$A$3,'Core Indicators'!GG21)</f>
        <v>100</v>
      </c>
      <c r="N21" s="241">
        <f>_xlfn.DAYS(About!$A$3,'Core Indicators'!GO21)</f>
        <v>100</v>
      </c>
      <c r="O21" s="241">
        <f>_xlfn.DAYS(About!$A$3,'Core Indicators'!GW21)</f>
        <v>100</v>
      </c>
      <c r="P21" s="241">
        <f>_xlfn.DAYS(About!$A$3,'Core Indicators'!HE21)</f>
        <v>100</v>
      </c>
      <c r="Q21" s="241">
        <f>_xlfn.DAYS(About!$A$3,'Core Indicators'!HM21)</f>
        <v>100</v>
      </c>
      <c r="R21" s="241">
        <f>_xlfn.DAYS(About!$A$3,'Core Indicators'!HU21)</f>
        <v>100</v>
      </c>
      <c r="S21" s="241">
        <f>_xlfn.DAYS(About!$A$3,'Core Indicators'!IC21)</f>
        <v>100</v>
      </c>
      <c r="T21" s="241">
        <f>_xlfn.DAYS(About!$A$3,'Core Indicators'!IK21)</f>
        <v>100</v>
      </c>
      <c r="U21" s="241">
        <f>_xlfn.DAYS(About!$A$3,'Core Indicators'!IS21)</f>
        <v>100</v>
      </c>
      <c r="V21" s="241">
        <f t="shared" si="0"/>
        <v>10</v>
      </c>
    </row>
    <row r="22" spans="1:22" x14ac:dyDescent="0.35">
      <c r="A22" s="240" t="str">
        <f>Lists!C:C</f>
        <v>CMR003</v>
      </c>
      <c r="B22" s="241">
        <f>_xlfn.DAYS(About!$A$3,'Core Indicators'!U22)</f>
        <v>0</v>
      </c>
      <c r="C22" s="241">
        <f>_xlfn.DAYS(About!$A$3,'Core Indicators'!AC22)</f>
        <v>0</v>
      </c>
      <c r="D22" s="241">
        <f>_xlfn.DAYS(About!$A$3,'Core Indicators'!AK22)</f>
        <v>0</v>
      </c>
      <c r="E22" s="241">
        <f>_xlfn.DAYS(About!$A$3,'Core Indicators'!AS22)</f>
        <v>0</v>
      </c>
      <c r="F22" s="241">
        <f>_xlfn.DAYS(About!$A$3,'Core Indicators'!BQ22)</f>
        <v>0</v>
      </c>
      <c r="G22" s="241">
        <f>_xlfn.DAYS(About!$A$3,'Core Indicators'!DM22)</f>
        <v>0</v>
      </c>
      <c r="H22" s="241">
        <f>_xlfn.DAYS(About!$A$3,'Core Indicators'!DU22)</f>
        <v>0</v>
      </c>
      <c r="I22" s="241">
        <f>_xlfn.DAYS(About!$A$3,'Core Indicators'!EC22)</f>
        <v>0</v>
      </c>
      <c r="J22" s="241">
        <f>_xlfn.DAYS(About!$A$3,'Core Indicators'!EK22)</f>
        <v>0</v>
      </c>
      <c r="K22" s="241">
        <f>_xlfn.DAYS(About!$A$3,'Core Indicators'!ES22)</f>
        <v>0</v>
      </c>
      <c r="L22" s="241">
        <f>_xlfn.DAYS(About!$A$3,'Core Indicators'!FI22)</f>
        <v>0</v>
      </c>
      <c r="M22" s="241">
        <f>_xlfn.DAYS(About!$A$3,'Core Indicators'!GG22)</f>
        <v>100</v>
      </c>
      <c r="N22" s="241">
        <f>_xlfn.DAYS(About!$A$3,'Core Indicators'!GO22)</f>
        <v>100</v>
      </c>
      <c r="O22" s="241">
        <f>_xlfn.DAYS(About!$A$3,'Core Indicators'!GW22)</f>
        <v>100</v>
      </c>
      <c r="P22" s="241">
        <f>_xlfn.DAYS(About!$A$3,'Core Indicators'!HE22)</f>
        <v>100</v>
      </c>
      <c r="Q22" s="241">
        <f>_xlfn.DAYS(About!$A$3,'Core Indicators'!HM22)</f>
        <v>100</v>
      </c>
      <c r="R22" s="241">
        <f>_xlfn.DAYS(About!$A$3,'Core Indicators'!HU22)</f>
        <v>100</v>
      </c>
      <c r="S22" s="241">
        <f>_xlfn.DAYS(About!$A$3,'Core Indicators'!IC22)</f>
        <v>100</v>
      </c>
      <c r="T22" s="241">
        <f>_xlfn.DAYS(About!$A$3,'Core Indicators'!IK22)</f>
        <v>100</v>
      </c>
      <c r="U22" s="241">
        <f>_xlfn.DAYS(About!$A$3,'Core Indicators'!IS22)</f>
        <v>100</v>
      </c>
      <c r="V22" s="241">
        <f t="shared" si="0"/>
        <v>10</v>
      </c>
    </row>
    <row r="23" spans="1:22" x14ac:dyDescent="0.35">
      <c r="A23" s="240" t="str">
        <f>Lists!C:C</f>
        <v>CMR004</v>
      </c>
      <c r="B23" s="241">
        <f>_xlfn.DAYS(About!$A$3,'Core Indicators'!U23)</f>
        <v>0</v>
      </c>
      <c r="C23" s="241">
        <f>_xlfn.DAYS(About!$A$3,'Core Indicators'!AC23)</f>
        <v>0</v>
      </c>
      <c r="D23" s="241">
        <f>_xlfn.DAYS(About!$A$3,'Core Indicators'!AK23)</f>
        <v>0</v>
      </c>
      <c r="E23" s="241">
        <f>_xlfn.DAYS(About!$A$3,'Core Indicators'!AS23)</f>
        <v>0</v>
      </c>
      <c r="F23" s="241">
        <f>_xlfn.DAYS(About!$A$3,'Core Indicators'!BQ23)</f>
        <v>0</v>
      </c>
      <c r="G23" s="241">
        <f>_xlfn.DAYS(About!$A$3,'Core Indicators'!DM23)</f>
        <v>0</v>
      </c>
      <c r="H23" s="241">
        <f>_xlfn.DAYS(About!$A$3,'Core Indicators'!DU23)</f>
        <v>0</v>
      </c>
      <c r="I23" s="241">
        <f>_xlfn.DAYS(About!$A$3,'Core Indicators'!EC23)</f>
        <v>0</v>
      </c>
      <c r="J23" s="241">
        <f>_xlfn.DAYS(About!$A$3,'Core Indicators'!EK23)</f>
        <v>0</v>
      </c>
      <c r="K23" s="241">
        <f>_xlfn.DAYS(About!$A$3,'Core Indicators'!ES23)</f>
        <v>0</v>
      </c>
      <c r="L23" s="241">
        <f>_xlfn.DAYS(About!$A$3,'Core Indicators'!FI23)</f>
        <v>0</v>
      </c>
      <c r="M23" s="241">
        <f>_xlfn.DAYS(About!$A$3,'Core Indicators'!GG23)</f>
        <v>100</v>
      </c>
      <c r="N23" s="241">
        <f>_xlfn.DAYS(About!$A$3,'Core Indicators'!GO23)</f>
        <v>100</v>
      </c>
      <c r="O23" s="241">
        <f>_xlfn.DAYS(About!$A$3,'Core Indicators'!GW23)</f>
        <v>100</v>
      </c>
      <c r="P23" s="241">
        <f>_xlfn.DAYS(About!$A$3,'Core Indicators'!HE23)</f>
        <v>100</v>
      </c>
      <c r="Q23" s="241">
        <f>_xlfn.DAYS(About!$A$3,'Core Indicators'!HM23)</f>
        <v>100</v>
      </c>
      <c r="R23" s="241">
        <f>_xlfn.DAYS(About!$A$3,'Core Indicators'!HU23)</f>
        <v>100</v>
      </c>
      <c r="S23" s="241">
        <f>_xlfn.DAYS(About!$A$3,'Core Indicators'!IC23)</f>
        <v>100</v>
      </c>
      <c r="T23" s="241">
        <f>_xlfn.DAYS(About!$A$3,'Core Indicators'!IK23)</f>
        <v>100</v>
      </c>
      <c r="U23" s="241">
        <f>_xlfn.DAYS(About!$A$3,'Core Indicators'!IS23)</f>
        <v>100</v>
      </c>
      <c r="V23" s="241">
        <f t="shared" si="0"/>
        <v>10</v>
      </c>
    </row>
    <row r="24" spans="1:22" x14ac:dyDescent="0.35">
      <c r="A24" s="240" t="str">
        <f>Lists!C:C</f>
        <v>COD001</v>
      </c>
      <c r="B24" s="241">
        <f>_xlfn.DAYS(About!$A$3,'Core Indicators'!U24)</f>
        <v>0</v>
      </c>
      <c r="C24" s="241">
        <f>_xlfn.DAYS(About!$A$3,'Core Indicators'!AC24)</f>
        <v>0</v>
      </c>
      <c r="D24" s="241">
        <f>_xlfn.DAYS(About!$A$3,'Core Indicators'!AK24)</f>
        <v>0</v>
      </c>
      <c r="E24" s="241">
        <f>_xlfn.DAYS(About!$A$3,'Core Indicators'!AS24)</f>
        <v>0</v>
      </c>
      <c r="F24" s="241">
        <f>_xlfn.DAYS(About!$A$3,'Core Indicators'!BQ24)</f>
        <v>0</v>
      </c>
      <c r="G24" s="241">
        <f>_xlfn.DAYS(About!$A$3,'Core Indicators'!DM24)</f>
        <v>0</v>
      </c>
      <c r="H24" s="241">
        <f>_xlfn.DAYS(About!$A$3,'Core Indicators'!DU24)</f>
        <v>0</v>
      </c>
      <c r="I24" s="241">
        <f>_xlfn.DAYS(About!$A$3,'Core Indicators'!EC24)</f>
        <v>0</v>
      </c>
      <c r="J24" s="241">
        <f>_xlfn.DAYS(About!$A$3,'Core Indicators'!EK24)</f>
        <v>0</v>
      </c>
      <c r="K24" s="241">
        <f>_xlfn.DAYS(About!$A$3,'Core Indicators'!ES24)</f>
        <v>0</v>
      </c>
      <c r="L24" s="241">
        <f>_xlfn.DAYS(About!$A$3,'Core Indicators'!FI24)</f>
        <v>0</v>
      </c>
      <c r="M24" s="241">
        <f>_xlfn.DAYS(About!$A$3,'Core Indicators'!GG24)</f>
        <v>98</v>
      </c>
      <c r="N24" s="241">
        <f>_xlfn.DAYS(About!$A$3,'Core Indicators'!GO24)</f>
        <v>98</v>
      </c>
      <c r="O24" s="241">
        <f>_xlfn.DAYS(About!$A$3,'Core Indicators'!GW24)</f>
        <v>98</v>
      </c>
      <c r="P24" s="241">
        <f>_xlfn.DAYS(About!$A$3,'Core Indicators'!HE24)</f>
        <v>98</v>
      </c>
      <c r="Q24" s="241">
        <f>_xlfn.DAYS(About!$A$3,'Core Indicators'!HM24)</f>
        <v>98</v>
      </c>
      <c r="R24" s="241">
        <f>_xlfn.DAYS(About!$A$3,'Core Indicators'!HU24)</f>
        <v>98</v>
      </c>
      <c r="S24" s="241">
        <f>_xlfn.DAYS(About!$A$3,'Core Indicators'!IC24)</f>
        <v>98</v>
      </c>
      <c r="T24" s="241">
        <f>_xlfn.DAYS(About!$A$3,'Core Indicators'!IK24)</f>
        <v>98</v>
      </c>
      <c r="U24" s="241">
        <f>_xlfn.DAYS(About!$A$3,'Core Indicators'!IS24)</f>
        <v>98</v>
      </c>
      <c r="V24" s="241">
        <f t="shared" si="0"/>
        <v>9.8000000000000007</v>
      </c>
    </row>
    <row r="25" spans="1:22" x14ac:dyDescent="0.35">
      <c r="A25" s="240" t="str">
        <f>Lists!C:C</f>
        <v>COG001</v>
      </c>
      <c r="B25" s="241">
        <f>_xlfn.DAYS(About!$A$3,'Core Indicators'!U25)</f>
        <v>29</v>
      </c>
      <c r="C25" s="241">
        <f>_xlfn.DAYS(About!$A$3,'Core Indicators'!AC25)</f>
        <v>304</v>
      </c>
      <c r="D25" s="241">
        <f>_xlfn.DAYS(About!$A$3,'Core Indicators'!AK25)</f>
        <v>304</v>
      </c>
      <c r="E25" s="241">
        <f>_xlfn.DAYS(About!$A$3,'Core Indicators'!AS25)</f>
        <v>0</v>
      </c>
      <c r="F25" s="241">
        <f>_xlfn.DAYS(About!$A$3,'Core Indicators'!BQ25)</f>
        <v>0</v>
      </c>
      <c r="G25" s="241">
        <f>_xlfn.DAYS(About!$A$3,'Core Indicators'!DM25)</f>
        <v>304</v>
      </c>
      <c r="H25" s="241">
        <f>_xlfn.DAYS(About!$A$3,'Core Indicators'!DU25)</f>
        <v>304</v>
      </c>
      <c r="I25" s="241">
        <f>_xlfn.DAYS(About!$A$3,'Core Indicators'!EC25)</f>
        <v>304</v>
      </c>
      <c r="J25" s="241">
        <f>_xlfn.DAYS(About!$A$3,'Core Indicators'!EK25)</f>
        <v>304</v>
      </c>
      <c r="K25" s="241">
        <f>_xlfn.DAYS(About!$A$3,'Core Indicators'!ES25)</f>
        <v>304</v>
      </c>
      <c r="L25" s="241">
        <f>_xlfn.DAYS(About!$A$3,'Core Indicators'!FI25)</f>
        <v>0</v>
      </c>
      <c r="M25" s="241">
        <f>_xlfn.DAYS(About!$A$3,'Core Indicators'!GG25)</f>
        <v>98</v>
      </c>
      <c r="N25" s="241">
        <f>_xlfn.DAYS(About!$A$3,'Core Indicators'!GO25)</f>
        <v>98</v>
      </c>
      <c r="O25" s="241">
        <f>_xlfn.DAYS(About!$A$3,'Core Indicators'!GW25)</f>
        <v>98</v>
      </c>
      <c r="P25" s="241">
        <f>_xlfn.DAYS(About!$A$3,'Core Indicators'!HE25)</f>
        <v>98</v>
      </c>
      <c r="Q25" s="241">
        <f>_xlfn.DAYS(About!$A$3,'Core Indicators'!HM25)</f>
        <v>98</v>
      </c>
      <c r="R25" s="241">
        <f>_xlfn.DAYS(About!$A$3,'Core Indicators'!HU25)</f>
        <v>98</v>
      </c>
      <c r="S25" s="241">
        <f>_xlfn.DAYS(About!$A$3,'Core Indicators'!IC25)</f>
        <v>98</v>
      </c>
      <c r="T25" s="241">
        <f>_xlfn.DAYS(About!$A$3,'Core Indicators'!IK25)</f>
        <v>98</v>
      </c>
      <c r="U25" s="241">
        <f>_xlfn.DAYS(About!$A$3,'Core Indicators'!IS25)</f>
        <v>98</v>
      </c>
      <c r="V25" s="241">
        <f t="shared" si="0"/>
        <v>192.2</v>
      </c>
    </row>
    <row r="26" spans="1:22" x14ac:dyDescent="0.35">
      <c r="A26" s="240" t="str">
        <f>Lists!C:C</f>
        <v>COL001</v>
      </c>
      <c r="B26" s="241">
        <f>_xlfn.DAYS(About!$A$3,'Core Indicators'!U26)</f>
        <v>1</v>
      </c>
      <c r="C26" s="241">
        <f>_xlfn.DAYS(About!$A$3,'Core Indicators'!AC26)</f>
        <v>1</v>
      </c>
      <c r="D26" s="241">
        <f>_xlfn.DAYS(About!$A$3,'Core Indicators'!AK26)</f>
        <v>1</v>
      </c>
      <c r="E26" s="241">
        <f>_xlfn.DAYS(About!$A$3,'Core Indicators'!AS26)</f>
        <v>1</v>
      </c>
      <c r="F26" s="241">
        <f>_xlfn.DAYS(About!$A$3,'Core Indicators'!BQ26)</f>
        <v>1</v>
      </c>
      <c r="G26" s="241">
        <f>_xlfn.DAYS(About!$A$3,'Core Indicators'!DM26)</f>
        <v>1</v>
      </c>
      <c r="H26" s="241">
        <f>_xlfn.DAYS(About!$A$3,'Core Indicators'!DU26)</f>
        <v>1</v>
      </c>
      <c r="I26" s="241">
        <f>_xlfn.DAYS(About!$A$3,'Core Indicators'!EC26)</f>
        <v>1</v>
      </c>
      <c r="J26" s="241">
        <f>_xlfn.DAYS(About!$A$3,'Core Indicators'!EK26)</f>
        <v>1</v>
      </c>
      <c r="K26" s="241">
        <f>_xlfn.DAYS(About!$A$3,'Core Indicators'!ES26)</f>
        <v>1</v>
      </c>
      <c r="L26" s="241">
        <f>_xlfn.DAYS(About!$A$3,'Core Indicators'!FI26)</f>
        <v>1</v>
      </c>
      <c r="M26" s="241">
        <f>_xlfn.DAYS(About!$A$3,'Core Indicators'!GG26)</f>
        <v>106</v>
      </c>
      <c r="N26" s="241">
        <f>_xlfn.DAYS(About!$A$3,'Core Indicators'!GO26)</f>
        <v>106</v>
      </c>
      <c r="O26" s="241">
        <f>_xlfn.DAYS(About!$A$3,'Core Indicators'!GW26)</f>
        <v>106</v>
      </c>
      <c r="P26" s="241">
        <f>_xlfn.DAYS(About!$A$3,'Core Indicators'!HE26)</f>
        <v>106</v>
      </c>
      <c r="Q26" s="241">
        <f>_xlfn.DAYS(About!$A$3,'Core Indicators'!HM26)</f>
        <v>106</v>
      </c>
      <c r="R26" s="241">
        <f>_xlfn.DAYS(About!$A$3,'Core Indicators'!HU26)</f>
        <v>106</v>
      </c>
      <c r="S26" s="241">
        <f>_xlfn.DAYS(About!$A$3,'Core Indicators'!IC26)</f>
        <v>106</v>
      </c>
      <c r="T26" s="241">
        <f>_xlfn.DAYS(About!$A$3,'Core Indicators'!IK26)</f>
        <v>106</v>
      </c>
      <c r="U26" s="241">
        <f>_xlfn.DAYS(About!$A$3,'Core Indicators'!IS26)</f>
        <v>106</v>
      </c>
      <c r="V26" s="241">
        <f t="shared" si="0"/>
        <v>11.5</v>
      </c>
    </row>
    <row r="27" spans="1:22" x14ac:dyDescent="0.35">
      <c r="A27" s="240" t="str">
        <f>Lists!C:C</f>
        <v>COL002</v>
      </c>
      <c r="B27" s="241">
        <f>_xlfn.DAYS(About!$A$3,'Core Indicators'!U27)</f>
        <v>144</v>
      </c>
      <c r="C27" s="241">
        <f>_xlfn.DAYS(About!$A$3,'Core Indicators'!AC27)</f>
        <v>144</v>
      </c>
      <c r="D27" s="241">
        <f>_xlfn.DAYS(About!$A$3,'Core Indicators'!AK27)</f>
        <v>144</v>
      </c>
      <c r="E27" s="241">
        <f>_xlfn.DAYS(About!$A$3,'Core Indicators'!AS27)</f>
        <v>144</v>
      </c>
      <c r="F27" s="241">
        <f>_xlfn.DAYS(About!$A$3,'Core Indicators'!BQ27)</f>
        <v>144</v>
      </c>
      <c r="G27" s="241">
        <f>_xlfn.DAYS(About!$A$3,'Core Indicators'!DM27)</f>
        <v>144</v>
      </c>
      <c r="H27" s="241">
        <f>_xlfn.DAYS(About!$A$3,'Core Indicators'!DU27)</f>
        <v>144</v>
      </c>
      <c r="I27" s="241">
        <f>_xlfn.DAYS(About!$A$3,'Core Indicators'!EC27)</f>
        <v>144</v>
      </c>
      <c r="J27" s="241">
        <f>_xlfn.DAYS(About!$A$3,'Core Indicators'!EK27)</f>
        <v>144</v>
      </c>
      <c r="K27" s="241">
        <f>_xlfn.DAYS(About!$A$3,'Core Indicators'!ES27)</f>
        <v>144</v>
      </c>
      <c r="L27" s="241">
        <f>_xlfn.DAYS(About!$A$3,'Core Indicators'!FI27)</f>
        <v>144</v>
      </c>
      <c r="M27" s="241">
        <f>_xlfn.DAYS(About!$A$3,'Core Indicators'!GG27)</f>
        <v>106</v>
      </c>
      <c r="N27" s="241">
        <f>_xlfn.DAYS(About!$A$3,'Core Indicators'!GO27)</f>
        <v>106</v>
      </c>
      <c r="O27" s="241">
        <f>_xlfn.DAYS(About!$A$3,'Core Indicators'!GW27)</f>
        <v>106</v>
      </c>
      <c r="P27" s="241">
        <f>_xlfn.DAYS(About!$A$3,'Core Indicators'!HE27)</f>
        <v>106</v>
      </c>
      <c r="Q27" s="241">
        <f>_xlfn.DAYS(About!$A$3,'Core Indicators'!HM27)</f>
        <v>106</v>
      </c>
      <c r="R27" s="241">
        <f>_xlfn.DAYS(About!$A$3,'Core Indicators'!HU27)</f>
        <v>106</v>
      </c>
      <c r="S27" s="241">
        <f>_xlfn.DAYS(About!$A$3,'Core Indicators'!IC27)</f>
        <v>106</v>
      </c>
      <c r="T27" s="241">
        <f>_xlfn.DAYS(About!$A$3,'Core Indicators'!IK27)</f>
        <v>106</v>
      </c>
      <c r="U27" s="241">
        <f>_xlfn.DAYS(About!$A$3,'Core Indicators'!IS27)</f>
        <v>106</v>
      </c>
      <c r="V27" s="241">
        <f t="shared" si="0"/>
        <v>140.19999999999999</v>
      </c>
    </row>
    <row r="28" spans="1:22" x14ac:dyDescent="0.35">
      <c r="A28" s="240" t="str">
        <f>Lists!C:C</f>
        <v>CRI002</v>
      </c>
      <c r="B28" s="241">
        <f>_xlfn.DAYS(About!$A$3,'Core Indicators'!U28)</f>
        <v>0</v>
      </c>
      <c r="C28" s="241">
        <f>_xlfn.DAYS(About!$A$3,'Core Indicators'!AC28)</f>
        <v>0</v>
      </c>
      <c r="D28" s="241">
        <f>_xlfn.DAYS(About!$A$3,'Core Indicators'!AK28)</f>
        <v>0</v>
      </c>
      <c r="E28" s="241">
        <f>_xlfn.DAYS(About!$A$3,'Core Indicators'!AS28)</f>
        <v>0</v>
      </c>
      <c r="F28" s="241">
        <f>_xlfn.DAYS(About!$A$3,'Core Indicators'!BQ28)</f>
        <v>0</v>
      </c>
      <c r="G28" s="241">
        <f>_xlfn.DAYS(About!$A$3,'Core Indicators'!DM28)</f>
        <v>0</v>
      </c>
      <c r="H28" s="241">
        <f>_xlfn.DAYS(About!$A$3,'Core Indicators'!DU28)</f>
        <v>0</v>
      </c>
      <c r="I28" s="241">
        <f>_xlfn.DAYS(About!$A$3,'Core Indicators'!EC28)</f>
        <v>0</v>
      </c>
      <c r="J28" s="241">
        <f>_xlfn.DAYS(About!$A$3,'Core Indicators'!EK28)</f>
        <v>0</v>
      </c>
      <c r="K28" s="241">
        <f>_xlfn.DAYS(About!$A$3,'Core Indicators'!ES28)</f>
        <v>0</v>
      </c>
      <c r="L28" s="241">
        <f>_xlfn.DAYS(About!$A$3,'Core Indicators'!FI28)</f>
        <v>0</v>
      </c>
      <c r="M28" s="241">
        <f>_xlfn.DAYS(About!$A$3,'Core Indicators'!GG28)</f>
        <v>106</v>
      </c>
      <c r="N28" s="241">
        <f>_xlfn.DAYS(About!$A$3,'Core Indicators'!GO28)</f>
        <v>106</v>
      </c>
      <c r="O28" s="241">
        <f>_xlfn.DAYS(About!$A$3,'Core Indicators'!GW28)</f>
        <v>106</v>
      </c>
      <c r="P28" s="241">
        <f>_xlfn.DAYS(About!$A$3,'Core Indicators'!HE28)</f>
        <v>106</v>
      </c>
      <c r="Q28" s="241">
        <f>_xlfn.DAYS(About!$A$3,'Core Indicators'!HM28)</f>
        <v>106</v>
      </c>
      <c r="R28" s="241">
        <f>_xlfn.DAYS(About!$A$3,'Core Indicators'!HU28)</f>
        <v>106</v>
      </c>
      <c r="S28" s="241">
        <f>_xlfn.DAYS(About!$A$3,'Core Indicators'!IC28)</f>
        <v>106</v>
      </c>
      <c r="T28" s="241">
        <f>_xlfn.DAYS(About!$A$3,'Core Indicators'!IK28)</f>
        <v>106</v>
      </c>
      <c r="U28" s="241">
        <f>_xlfn.DAYS(About!$A$3,'Core Indicators'!IS28)</f>
        <v>106</v>
      </c>
      <c r="V28" s="241">
        <f t="shared" si="0"/>
        <v>10.6</v>
      </c>
    </row>
    <row r="29" spans="1:22" x14ac:dyDescent="0.35">
      <c r="A29" s="240" t="str">
        <f>Lists!C:C</f>
        <v>CZE002</v>
      </c>
      <c r="B29" s="241">
        <f>_xlfn.DAYS(About!$A$3,'Core Indicators'!U29)</f>
        <v>90</v>
      </c>
      <c r="C29" s="241">
        <f>_xlfn.DAYS(About!$A$3,'Core Indicators'!AC29)</f>
        <v>0</v>
      </c>
      <c r="D29" s="241">
        <f>_xlfn.DAYS(About!$A$3,'Core Indicators'!AK29)</f>
        <v>0</v>
      </c>
      <c r="E29" s="241">
        <f>_xlfn.DAYS(About!$A$3,'Core Indicators'!AS29)</f>
        <v>0</v>
      </c>
      <c r="F29" s="241">
        <f>_xlfn.DAYS(About!$A$3,'Core Indicators'!BQ29)</f>
        <v>0</v>
      </c>
      <c r="G29" s="241">
        <f>_xlfn.DAYS(About!$A$3,'Core Indicators'!DM29)</f>
        <v>28</v>
      </c>
      <c r="H29" s="241">
        <f>_xlfn.DAYS(About!$A$3,'Core Indicators'!DU29)</f>
        <v>28</v>
      </c>
      <c r="I29" s="241">
        <f>_xlfn.DAYS(About!$A$3,'Core Indicators'!EC29)</f>
        <v>0</v>
      </c>
      <c r="J29" s="241">
        <f>_xlfn.DAYS(About!$A$3,'Core Indicators'!EK29)</f>
        <v>28</v>
      </c>
      <c r="K29" s="241">
        <f>_xlfn.DAYS(About!$A$3,'Core Indicators'!ES29)</f>
        <v>28</v>
      </c>
      <c r="L29" s="241">
        <f>_xlfn.DAYS(About!$A$3,'Core Indicators'!FI29)</f>
        <v>28</v>
      </c>
      <c r="M29" s="241">
        <f>_xlfn.DAYS(About!$A$3,'Core Indicators'!GG29)</f>
        <v>106</v>
      </c>
      <c r="N29" s="241">
        <f>_xlfn.DAYS(About!$A$3,'Core Indicators'!GO29)</f>
        <v>106</v>
      </c>
      <c r="O29" s="241">
        <f>_xlfn.DAYS(About!$A$3,'Core Indicators'!GW29)</f>
        <v>106</v>
      </c>
      <c r="P29" s="241">
        <f>_xlfn.DAYS(About!$A$3,'Core Indicators'!HE29)</f>
        <v>106</v>
      </c>
      <c r="Q29" s="241">
        <f>_xlfn.DAYS(About!$A$3,'Core Indicators'!HM29)</f>
        <v>106</v>
      </c>
      <c r="R29" s="241">
        <f>_xlfn.DAYS(About!$A$3,'Core Indicators'!HU29)</f>
        <v>106</v>
      </c>
      <c r="S29" s="241">
        <f>_xlfn.DAYS(About!$A$3,'Core Indicators'!IC29)</f>
        <v>106</v>
      </c>
      <c r="T29" s="241">
        <f>_xlfn.DAYS(About!$A$3,'Core Indicators'!IK29)</f>
        <v>106</v>
      </c>
      <c r="U29" s="241">
        <f>_xlfn.DAYS(About!$A$3,'Core Indicators'!IS29)</f>
        <v>106</v>
      </c>
      <c r="V29" s="241">
        <f t="shared" si="0"/>
        <v>24.6</v>
      </c>
    </row>
    <row r="30" spans="1:22" x14ac:dyDescent="0.35">
      <c r="A30" s="240" t="str">
        <f>Lists!C:C</f>
        <v>DJI001</v>
      </c>
      <c r="B30" s="241">
        <f>_xlfn.DAYS(About!$A$3,'Core Indicators'!U30)</f>
        <v>1</v>
      </c>
      <c r="C30" s="241">
        <f>_xlfn.DAYS(About!$A$3,'Core Indicators'!AC30)</f>
        <v>1</v>
      </c>
      <c r="D30" s="241">
        <f>_xlfn.DAYS(About!$A$3,'Core Indicators'!AK30)</f>
        <v>1</v>
      </c>
      <c r="E30" s="241">
        <f>_xlfn.DAYS(About!$A$3,'Core Indicators'!AS30)</f>
        <v>1</v>
      </c>
      <c r="F30" s="241">
        <f>_xlfn.DAYS(About!$A$3,'Core Indicators'!BQ30)</f>
        <v>1</v>
      </c>
      <c r="G30" s="241">
        <f>_xlfn.DAYS(About!$A$3,'Core Indicators'!DM30)</f>
        <v>1</v>
      </c>
      <c r="H30" s="241">
        <f>_xlfn.DAYS(About!$A$3,'Core Indicators'!DU30)</f>
        <v>1</v>
      </c>
      <c r="I30" s="241">
        <f>_xlfn.DAYS(About!$A$3,'Core Indicators'!EC30)</f>
        <v>1</v>
      </c>
      <c r="J30" s="241">
        <f>_xlfn.DAYS(About!$A$3,'Core Indicators'!EK30)</f>
        <v>1</v>
      </c>
      <c r="K30" s="241">
        <f>_xlfn.DAYS(About!$A$3,'Core Indicators'!ES30)</f>
        <v>1</v>
      </c>
      <c r="L30" s="241">
        <f>_xlfn.DAYS(About!$A$3,'Core Indicators'!FI30)</f>
        <v>823</v>
      </c>
      <c r="M30" s="241">
        <f>_xlfn.DAYS(About!$A$3,'Core Indicators'!GG30)</f>
        <v>106</v>
      </c>
      <c r="N30" s="241">
        <f>_xlfn.DAYS(About!$A$3,'Core Indicators'!GO30)</f>
        <v>106</v>
      </c>
      <c r="O30" s="241">
        <f>_xlfn.DAYS(About!$A$3,'Core Indicators'!GW30)</f>
        <v>106</v>
      </c>
      <c r="P30" s="241">
        <f>_xlfn.DAYS(About!$A$3,'Core Indicators'!HE30)</f>
        <v>106</v>
      </c>
      <c r="Q30" s="241">
        <f>_xlfn.DAYS(About!$A$3,'Core Indicators'!HM30)</f>
        <v>106</v>
      </c>
      <c r="R30" s="241">
        <f>_xlfn.DAYS(About!$A$3,'Core Indicators'!HU30)</f>
        <v>106</v>
      </c>
      <c r="S30" s="241">
        <f>_xlfn.DAYS(About!$A$3,'Core Indicators'!IC30)</f>
        <v>106</v>
      </c>
      <c r="T30" s="241">
        <f>_xlfn.DAYS(About!$A$3,'Core Indicators'!IK30)</f>
        <v>106</v>
      </c>
      <c r="U30" s="241">
        <f>_xlfn.DAYS(About!$A$3,'Core Indicators'!IS30)</f>
        <v>106</v>
      </c>
      <c r="V30" s="241">
        <f t="shared" si="0"/>
        <v>93.7</v>
      </c>
    </row>
    <row r="31" spans="1:22" x14ac:dyDescent="0.35">
      <c r="A31" s="240" t="str">
        <f>Lists!C:C</f>
        <v>DJI002</v>
      </c>
      <c r="B31" s="241">
        <f>_xlfn.DAYS(About!$A$3,'Core Indicators'!U31)</f>
        <v>1</v>
      </c>
      <c r="C31" s="241">
        <f>_xlfn.DAYS(About!$A$3,'Core Indicators'!AC31)</f>
        <v>1</v>
      </c>
      <c r="D31" s="241">
        <f>_xlfn.DAYS(About!$A$3,'Core Indicators'!AK31)</f>
        <v>1</v>
      </c>
      <c r="E31" s="241">
        <f>_xlfn.DAYS(About!$A$3,'Core Indicators'!AS31)</f>
        <v>1</v>
      </c>
      <c r="F31" s="241">
        <f>_xlfn.DAYS(About!$A$3,'Core Indicators'!BQ31)</f>
        <v>1</v>
      </c>
      <c r="G31" s="241">
        <f>_xlfn.DAYS(About!$A$3,'Core Indicators'!DM31)</f>
        <v>1</v>
      </c>
      <c r="H31" s="241">
        <f>_xlfn.DAYS(About!$A$3,'Core Indicators'!DU31)</f>
        <v>1</v>
      </c>
      <c r="I31" s="241">
        <f>_xlfn.DAYS(About!$A$3,'Core Indicators'!EC31)</f>
        <v>1</v>
      </c>
      <c r="J31" s="241">
        <f>_xlfn.DAYS(About!$A$3,'Core Indicators'!EK31)</f>
        <v>1</v>
      </c>
      <c r="K31" s="241">
        <f>_xlfn.DAYS(About!$A$3,'Core Indicators'!ES31)</f>
        <v>1</v>
      </c>
      <c r="L31" s="241">
        <f>_xlfn.DAYS(About!$A$3,'Core Indicators'!FI31)</f>
        <v>823</v>
      </c>
      <c r="M31" s="241">
        <f>_xlfn.DAYS(About!$A$3,'Core Indicators'!GG31)</f>
        <v>106</v>
      </c>
      <c r="N31" s="241">
        <f>_xlfn.DAYS(About!$A$3,'Core Indicators'!GO31)</f>
        <v>106</v>
      </c>
      <c r="O31" s="241">
        <f>_xlfn.DAYS(About!$A$3,'Core Indicators'!GW31)</f>
        <v>106</v>
      </c>
      <c r="P31" s="241">
        <f>_xlfn.DAYS(About!$A$3,'Core Indicators'!HE31)</f>
        <v>106</v>
      </c>
      <c r="Q31" s="241">
        <f>_xlfn.DAYS(About!$A$3,'Core Indicators'!HM31)</f>
        <v>106</v>
      </c>
      <c r="R31" s="241">
        <f>_xlfn.DAYS(About!$A$3,'Core Indicators'!HU31)</f>
        <v>106</v>
      </c>
      <c r="S31" s="241">
        <f>_xlfn.DAYS(About!$A$3,'Core Indicators'!IC31)</f>
        <v>106</v>
      </c>
      <c r="T31" s="241">
        <f>_xlfn.DAYS(About!$A$3,'Core Indicators'!IK31)</f>
        <v>106</v>
      </c>
      <c r="U31" s="241">
        <f>_xlfn.DAYS(About!$A$3,'Core Indicators'!IS31)</f>
        <v>106</v>
      </c>
      <c r="V31" s="241">
        <f t="shared" si="0"/>
        <v>93.7</v>
      </c>
    </row>
    <row r="32" spans="1:22" x14ac:dyDescent="0.35">
      <c r="A32" s="240" t="str">
        <f>Lists!C:C</f>
        <v>DJI003</v>
      </c>
      <c r="B32" s="241">
        <f>_xlfn.DAYS(About!$A$3,'Core Indicators'!U32)</f>
        <v>1</v>
      </c>
      <c r="C32" s="241">
        <f>_xlfn.DAYS(About!$A$3,'Core Indicators'!AC32)</f>
        <v>1</v>
      </c>
      <c r="D32" s="241">
        <f>_xlfn.DAYS(About!$A$3,'Core Indicators'!AK32)</f>
        <v>1</v>
      </c>
      <c r="E32" s="241">
        <f>_xlfn.DAYS(About!$A$3,'Core Indicators'!AS32)</f>
        <v>1</v>
      </c>
      <c r="F32" s="241">
        <f>_xlfn.DAYS(About!$A$3,'Core Indicators'!BQ32)</f>
        <v>1</v>
      </c>
      <c r="G32" s="241">
        <f>_xlfn.DAYS(About!$A$3,'Core Indicators'!DM32)</f>
        <v>1</v>
      </c>
      <c r="H32" s="241">
        <f>_xlfn.DAYS(About!$A$3,'Core Indicators'!DU32)</f>
        <v>1</v>
      </c>
      <c r="I32" s="241">
        <f>_xlfn.DAYS(About!$A$3,'Core Indicators'!EC32)</f>
        <v>1</v>
      </c>
      <c r="J32" s="241">
        <f>_xlfn.DAYS(About!$A$3,'Core Indicators'!EK32)</f>
        <v>1</v>
      </c>
      <c r="K32" s="241">
        <f>_xlfn.DAYS(About!$A$3,'Core Indicators'!ES32)</f>
        <v>1</v>
      </c>
      <c r="L32" s="241">
        <f>_xlfn.DAYS(About!$A$3,'Core Indicators'!FI32)</f>
        <v>823</v>
      </c>
      <c r="M32" s="241">
        <f>_xlfn.DAYS(About!$A$3,'Core Indicators'!GG32)</f>
        <v>106</v>
      </c>
      <c r="N32" s="241">
        <f>_xlfn.DAYS(About!$A$3,'Core Indicators'!GO32)</f>
        <v>106</v>
      </c>
      <c r="O32" s="241">
        <f>_xlfn.DAYS(About!$A$3,'Core Indicators'!GW32)</f>
        <v>106</v>
      </c>
      <c r="P32" s="241">
        <f>_xlfn.DAYS(About!$A$3,'Core Indicators'!HE32)</f>
        <v>106</v>
      </c>
      <c r="Q32" s="241">
        <f>_xlfn.DAYS(About!$A$3,'Core Indicators'!HM32)</f>
        <v>106</v>
      </c>
      <c r="R32" s="241">
        <f>_xlfn.DAYS(About!$A$3,'Core Indicators'!HU32)</f>
        <v>106</v>
      </c>
      <c r="S32" s="241">
        <f>_xlfn.DAYS(About!$A$3,'Core Indicators'!IC32)</f>
        <v>106</v>
      </c>
      <c r="T32" s="241">
        <f>_xlfn.DAYS(About!$A$3,'Core Indicators'!IK32)</f>
        <v>106</v>
      </c>
      <c r="U32" s="241">
        <f>_xlfn.DAYS(About!$A$3,'Core Indicators'!IS32)</f>
        <v>106</v>
      </c>
      <c r="V32" s="241">
        <f t="shared" si="0"/>
        <v>93.7</v>
      </c>
    </row>
    <row r="33" spans="1:22" x14ac:dyDescent="0.35">
      <c r="A33" s="240" t="str">
        <f>Lists!C:C</f>
        <v>DOM002</v>
      </c>
      <c r="B33" s="241">
        <f>_xlfn.DAYS(About!$A$3,'Core Indicators'!U33)</f>
        <v>57</v>
      </c>
      <c r="C33" s="241">
        <f>_xlfn.DAYS(About!$A$3,'Core Indicators'!AC33)</f>
        <v>57</v>
      </c>
      <c r="D33" s="241">
        <f>_xlfn.DAYS(About!$A$3,'Core Indicators'!AK33)</f>
        <v>57</v>
      </c>
      <c r="E33" s="241">
        <f>_xlfn.DAYS(About!$A$3,'Core Indicators'!AS33)</f>
        <v>57</v>
      </c>
      <c r="F33" s="241">
        <f>_xlfn.DAYS(About!$A$3,'Core Indicators'!BQ33)</f>
        <v>57</v>
      </c>
      <c r="G33" s="241">
        <f>_xlfn.DAYS(About!$A$3,'Core Indicators'!DM33)</f>
        <v>57</v>
      </c>
      <c r="H33" s="241">
        <f>_xlfn.DAYS(About!$A$3,'Core Indicators'!DU33)</f>
        <v>57</v>
      </c>
      <c r="I33" s="241">
        <f>_xlfn.DAYS(About!$A$3,'Core Indicators'!EC33)</f>
        <v>57</v>
      </c>
      <c r="J33" s="241">
        <f>_xlfn.DAYS(About!$A$3,'Core Indicators'!EK33)</f>
        <v>57</v>
      </c>
      <c r="K33" s="241">
        <f>_xlfn.DAYS(About!$A$3,'Core Indicators'!ES33)</f>
        <v>57</v>
      </c>
      <c r="L33" s="241">
        <f>_xlfn.DAYS(About!$A$3,'Core Indicators'!FI33)</f>
        <v>57</v>
      </c>
      <c r="M33" s="241">
        <f>_xlfn.DAYS(About!$A$3,'Core Indicators'!GG33)</f>
        <v>106</v>
      </c>
      <c r="N33" s="241">
        <f>_xlfn.DAYS(About!$A$3,'Core Indicators'!GO33)</f>
        <v>106</v>
      </c>
      <c r="O33" s="241">
        <f>_xlfn.DAYS(About!$A$3,'Core Indicators'!GW33)</f>
        <v>106</v>
      </c>
      <c r="P33" s="241">
        <f>_xlfn.DAYS(About!$A$3,'Core Indicators'!HE33)</f>
        <v>106</v>
      </c>
      <c r="Q33" s="241">
        <f>_xlfn.DAYS(About!$A$3,'Core Indicators'!HM33)</f>
        <v>106</v>
      </c>
      <c r="R33" s="241">
        <f>_xlfn.DAYS(About!$A$3,'Core Indicators'!HU33)</f>
        <v>106</v>
      </c>
      <c r="S33" s="241">
        <f>_xlfn.DAYS(About!$A$3,'Core Indicators'!IC33)</f>
        <v>106</v>
      </c>
      <c r="T33" s="241">
        <f>_xlfn.DAYS(About!$A$3,'Core Indicators'!IK33)</f>
        <v>106</v>
      </c>
      <c r="U33" s="241">
        <f>_xlfn.DAYS(About!$A$3,'Core Indicators'!IS33)</f>
        <v>106</v>
      </c>
      <c r="V33" s="241">
        <f t="shared" si="0"/>
        <v>61.9</v>
      </c>
    </row>
    <row r="34" spans="1:22" x14ac:dyDescent="0.35">
      <c r="A34" s="240" t="str">
        <f>Lists!C:C</f>
        <v>DZA002</v>
      </c>
      <c r="B34" s="241">
        <f>_xlfn.DAYS(About!$A$3,'Core Indicators'!U34)</f>
        <v>12</v>
      </c>
      <c r="C34" s="241">
        <f>_xlfn.DAYS(About!$A$3,'Core Indicators'!AC34)</f>
        <v>12</v>
      </c>
      <c r="D34" s="241">
        <f>_xlfn.DAYS(About!$A$3,'Core Indicators'!AK34)</f>
        <v>12</v>
      </c>
      <c r="E34" s="241">
        <f>_xlfn.DAYS(About!$A$3,'Core Indicators'!AS34)</f>
        <v>12</v>
      </c>
      <c r="F34" s="241">
        <f>_xlfn.DAYS(About!$A$3,'Core Indicators'!BQ34)</f>
        <v>12</v>
      </c>
      <c r="G34" s="241">
        <f>_xlfn.DAYS(About!$A$3,'Core Indicators'!DM34)</f>
        <v>12</v>
      </c>
      <c r="H34" s="241">
        <f>_xlfn.DAYS(About!$A$3,'Core Indicators'!DU34)</f>
        <v>12</v>
      </c>
      <c r="I34" s="241">
        <f>_xlfn.DAYS(About!$A$3,'Core Indicators'!EC34)</f>
        <v>12</v>
      </c>
      <c r="J34" s="241">
        <f>_xlfn.DAYS(About!$A$3,'Core Indicators'!EK34)</f>
        <v>12</v>
      </c>
      <c r="K34" s="241">
        <f>_xlfn.DAYS(About!$A$3,'Core Indicators'!ES34)</f>
        <v>12</v>
      </c>
      <c r="L34" s="241">
        <f>_xlfn.DAYS(About!$A$3,'Core Indicators'!FI34)</f>
        <v>12</v>
      </c>
      <c r="M34" s="241">
        <f>_xlfn.DAYS(About!$A$3,'Core Indicators'!GG34)</f>
        <v>106</v>
      </c>
      <c r="N34" s="241">
        <f>_xlfn.DAYS(About!$A$3,'Core Indicators'!GO34)</f>
        <v>106</v>
      </c>
      <c r="O34" s="241">
        <f>_xlfn.DAYS(About!$A$3,'Core Indicators'!GW34)</f>
        <v>106</v>
      </c>
      <c r="P34" s="241">
        <f>_xlfn.DAYS(About!$A$3,'Core Indicators'!HE34)</f>
        <v>106</v>
      </c>
      <c r="Q34" s="241">
        <f>_xlfn.DAYS(About!$A$3,'Core Indicators'!HM34)</f>
        <v>106</v>
      </c>
      <c r="R34" s="241">
        <f>_xlfn.DAYS(About!$A$3,'Core Indicators'!HU34)</f>
        <v>106</v>
      </c>
      <c r="S34" s="241">
        <f>_xlfn.DAYS(About!$A$3,'Core Indicators'!IC34)</f>
        <v>106</v>
      </c>
      <c r="T34" s="241">
        <f>_xlfn.DAYS(About!$A$3,'Core Indicators'!IK34)</f>
        <v>106</v>
      </c>
      <c r="U34" s="241">
        <f>_xlfn.DAYS(About!$A$3,'Core Indicators'!IS34)</f>
        <v>106</v>
      </c>
      <c r="V34" s="241">
        <f t="shared" si="0"/>
        <v>21.4</v>
      </c>
    </row>
    <row r="35" spans="1:22" x14ac:dyDescent="0.35">
      <c r="A35" s="240" t="str">
        <f>Lists!C:C</f>
        <v>DZA003</v>
      </c>
      <c r="B35" s="241">
        <f>_xlfn.DAYS(About!$A$3,'Core Indicators'!U35)</f>
        <v>12</v>
      </c>
      <c r="C35" s="241">
        <f>_xlfn.DAYS(About!$A$3,'Core Indicators'!AC35)</f>
        <v>12</v>
      </c>
      <c r="D35" s="241">
        <f>_xlfn.DAYS(About!$A$3,'Core Indicators'!AK35)</f>
        <v>12</v>
      </c>
      <c r="E35" s="241">
        <f>_xlfn.DAYS(About!$A$3,'Core Indicators'!AS35)</f>
        <v>12</v>
      </c>
      <c r="F35" s="241">
        <f>_xlfn.DAYS(About!$A$3,'Core Indicators'!BQ35)</f>
        <v>12</v>
      </c>
      <c r="G35" s="241">
        <f>_xlfn.DAYS(About!$A$3,'Core Indicators'!DM35)</f>
        <v>12</v>
      </c>
      <c r="H35" s="241">
        <f>_xlfn.DAYS(About!$A$3,'Core Indicators'!DU35)</f>
        <v>12</v>
      </c>
      <c r="I35" s="241">
        <f>_xlfn.DAYS(About!$A$3,'Core Indicators'!EC35)</f>
        <v>12</v>
      </c>
      <c r="J35" s="241">
        <f>_xlfn.DAYS(About!$A$3,'Core Indicators'!EK35)</f>
        <v>12</v>
      </c>
      <c r="K35" s="241">
        <f>_xlfn.DAYS(About!$A$3,'Core Indicators'!ES35)</f>
        <v>12</v>
      </c>
      <c r="L35" s="241">
        <f>_xlfn.DAYS(About!$A$3,'Core Indicators'!FI35)</f>
        <v>12</v>
      </c>
      <c r="M35" s="241">
        <f>_xlfn.DAYS(About!$A$3,'Core Indicators'!GG35)</f>
        <v>106</v>
      </c>
      <c r="N35" s="241">
        <f>_xlfn.DAYS(About!$A$3,'Core Indicators'!GO35)</f>
        <v>106</v>
      </c>
      <c r="O35" s="241">
        <f>_xlfn.DAYS(About!$A$3,'Core Indicators'!GW35)</f>
        <v>106</v>
      </c>
      <c r="P35" s="241">
        <f>_xlfn.DAYS(About!$A$3,'Core Indicators'!HE35)</f>
        <v>106</v>
      </c>
      <c r="Q35" s="241">
        <f>_xlfn.DAYS(About!$A$3,'Core Indicators'!HM35)</f>
        <v>106</v>
      </c>
      <c r="R35" s="241">
        <f>_xlfn.DAYS(About!$A$3,'Core Indicators'!HU35)</f>
        <v>106</v>
      </c>
      <c r="S35" s="241">
        <f>_xlfn.DAYS(About!$A$3,'Core Indicators'!IC35)</f>
        <v>106</v>
      </c>
      <c r="T35" s="241">
        <f>_xlfn.DAYS(About!$A$3,'Core Indicators'!IK35)</f>
        <v>106</v>
      </c>
      <c r="U35" s="241">
        <f>_xlfn.DAYS(About!$A$3,'Core Indicators'!IS35)</f>
        <v>106</v>
      </c>
      <c r="V35" s="241">
        <f t="shared" ref="V35:V66" si="1">AVERAGE(D35:M35)</f>
        <v>21.4</v>
      </c>
    </row>
    <row r="36" spans="1:22" x14ac:dyDescent="0.35">
      <c r="A36" s="240" t="str">
        <f>Lists!C:C</f>
        <v>DZA004</v>
      </c>
      <c r="B36" s="241">
        <f>_xlfn.DAYS(About!$A$3,'Core Indicators'!U36)</f>
        <v>12</v>
      </c>
      <c r="C36" s="241">
        <f>_xlfn.DAYS(About!$A$3,'Core Indicators'!AC36)</f>
        <v>12</v>
      </c>
      <c r="D36" s="241">
        <f>_xlfn.DAYS(About!$A$3,'Core Indicators'!AK36)</f>
        <v>12</v>
      </c>
      <c r="E36" s="241">
        <f>_xlfn.DAYS(About!$A$3,'Core Indicators'!AS36)</f>
        <v>12</v>
      </c>
      <c r="F36" s="241">
        <f>_xlfn.DAYS(About!$A$3,'Core Indicators'!BQ36)</f>
        <v>12</v>
      </c>
      <c r="G36" s="241">
        <f>_xlfn.DAYS(About!$A$3,'Core Indicators'!DM36)</f>
        <v>12</v>
      </c>
      <c r="H36" s="241">
        <f>_xlfn.DAYS(About!$A$3,'Core Indicators'!DU36)</f>
        <v>12</v>
      </c>
      <c r="I36" s="241">
        <f>_xlfn.DAYS(About!$A$3,'Core Indicators'!EC36)</f>
        <v>12</v>
      </c>
      <c r="J36" s="241">
        <f>_xlfn.DAYS(About!$A$3,'Core Indicators'!EK36)</f>
        <v>12</v>
      </c>
      <c r="K36" s="241">
        <f>_xlfn.DAYS(About!$A$3,'Core Indicators'!ES36)</f>
        <v>12</v>
      </c>
      <c r="L36" s="241">
        <f>_xlfn.DAYS(About!$A$3,'Core Indicators'!FI36)</f>
        <v>12</v>
      </c>
      <c r="M36" s="241">
        <f>_xlfn.DAYS(About!$A$3,'Core Indicators'!GG36)</f>
        <v>106</v>
      </c>
      <c r="N36" s="241">
        <f>_xlfn.DAYS(About!$A$3,'Core Indicators'!GO36)</f>
        <v>106</v>
      </c>
      <c r="O36" s="241">
        <f>_xlfn.DAYS(About!$A$3,'Core Indicators'!GW36)</f>
        <v>106</v>
      </c>
      <c r="P36" s="241">
        <f>_xlfn.DAYS(About!$A$3,'Core Indicators'!HE36)</f>
        <v>106</v>
      </c>
      <c r="Q36" s="241">
        <f>_xlfn.DAYS(About!$A$3,'Core Indicators'!HM36)</f>
        <v>106</v>
      </c>
      <c r="R36" s="241">
        <f>_xlfn.DAYS(About!$A$3,'Core Indicators'!HU36)</f>
        <v>106</v>
      </c>
      <c r="S36" s="241">
        <f>_xlfn.DAYS(About!$A$3,'Core Indicators'!IC36)</f>
        <v>106</v>
      </c>
      <c r="T36" s="241">
        <f>_xlfn.DAYS(About!$A$3,'Core Indicators'!IK36)</f>
        <v>106</v>
      </c>
      <c r="U36" s="241">
        <f>_xlfn.DAYS(About!$A$3,'Core Indicators'!IS36)</f>
        <v>106</v>
      </c>
      <c r="V36" s="241">
        <f t="shared" si="1"/>
        <v>21.4</v>
      </c>
    </row>
    <row r="37" spans="1:22" x14ac:dyDescent="0.35">
      <c r="A37" s="240" t="str">
        <f>Lists!C:C</f>
        <v>ECU001</v>
      </c>
      <c r="B37" s="241">
        <f>_xlfn.DAYS(About!$A$3,'Core Indicators'!U37)</f>
        <v>17</v>
      </c>
      <c r="C37" s="241">
        <f>_xlfn.DAYS(About!$A$3,'Core Indicators'!AC37)</f>
        <v>17</v>
      </c>
      <c r="D37" s="241">
        <f>_xlfn.DAYS(About!$A$3,'Core Indicators'!AK37)</f>
        <v>17</v>
      </c>
      <c r="E37" s="241">
        <f>_xlfn.DAYS(About!$A$3,'Core Indicators'!AS37)</f>
        <v>17</v>
      </c>
      <c r="F37" s="241">
        <f>_xlfn.DAYS(About!$A$3,'Core Indicators'!BQ37)</f>
        <v>17</v>
      </c>
      <c r="G37" s="241">
        <f>_xlfn.DAYS(About!$A$3,'Core Indicators'!DM37)</f>
        <v>17</v>
      </c>
      <c r="H37" s="241">
        <f>_xlfn.DAYS(About!$A$3,'Core Indicators'!DU37)</f>
        <v>17</v>
      </c>
      <c r="I37" s="241">
        <f>_xlfn.DAYS(About!$A$3,'Core Indicators'!EC37)</f>
        <v>17</v>
      </c>
      <c r="J37" s="241">
        <f>_xlfn.DAYS(About!$A$3,'Core Indicators'!EK37)</f>
        <v>17</v>
      </c>
      <c r="K37" s="241">
        <f>_xlfn.DAYS(About!$A$3,'Core Indicators'!ES37)</f>
        <v>17</v>
      </c>
      <c r="L37" s="241">
        <f>_xlfn.DAYS(About!$A$3,'Core Indicators'!FI37)</f>
        <v>17</v>
      </c>
      <c r="M37" s="241">
        <f>_xlfn.DAYS(About!$A$3,'Core Indicators'!GG37)</f>
        <v>24</v>
      </c>
      <c r="N37" s="241">
        <f>_xlfn.DAYS(About!$A$3,'Core Indicators'!GO37)</f>
        <v>24</v>
      </c>
      <c r="O37" s="241">
        <f>_xlfn.DAYS(About!$A$3,'Core Indicators'!GW37)</f>
        <v>24</v>
      </c>
      <c r="P37" s="241">
        <f>_xlfn.DAYS(About!$A$3,'Core Indicators'!HE37)</f>
        <v>24</v>
      </c>
      <c r="Q37" s="241">
        <f>_xlfn.DAYS(About!$A$3,'Core Indicators'!HM37)</f>
        <v>24</v>
      </c>
      <c r="R37" s="241">
        <f>_xlfn.DAYS(About!$A$3,'Core Indicators'!HU37)</f>
        <v>24</v>
      </c>
      <c r="S37" s="241">
        <f>_xlfn.DAYS(About!$A$3,'Core Indicators'!IC37)</f>
        <v>24</v>
      </c>
      <c r="T37" s="241">
        <f>_xlfn.DAYS(About!$A$3,'Core Indicators'!IK37)</f>
        <v>24</v>
      </c>
      <c r="U37" s="241">
        <f>_xlfn.DAYS(About!$A$3,'Core Indicators'!IS37)</f>
        <v>24</v>
      </c>
      <c r="V37" s="241">
        <f t="shared" si="1"/>
        <v>17.7</v>
      </c>
    </row>
    <row r="38" spans="1:22" x14ac:dyDescent="0.35">
      <c r="A38" s="240" t="str">
        <f>Lists!C:C</f>
        <v>ECU002</v>
      </c>
      <c r="B38" s="241">
        <f>_xlfn.DAYS(About!$A$3,'Core Indicators'!U38)</f>
        <v>17</v>
      </c>
      <c r="C38" s="241">
        <f>_xlfn.DAYS(About!$A$3,'Core Indicators'!AC38)</f>
        <v>17</v>
      </c>
      <c r="D38" s="241">
        <f>_xlfn.DAYS(About!$A$3,'Core Indicators'!AK38)</f>
        <v>17</v>
      </c>
      <c r="E38" s="241">
        <f>_xlfn.DAYS(About!$A$3,'Core Indicators'!AS38)</f>
        <v>17</v>
      </c>
      <c r="F38" s="241">
        <f>_xlfn.DAYS(About!$A$3,'Core Indicators'!BQ38)</f>
        <v>17</v>
      </c>
      <c r="G38" s="241">
        <f>_xlfn.DAYS(About!$A$3,'Core Indicators'!DM38)</f>
        <v>17</v>
      </c>
      <c r="H38" s="241">
        <f>_xlfn.DAYS(About!$A$3,'Core Indicators'!DU38)</f>
        <v>17</v>
      </c>
      <c r="I38" s="241">
        <f>_xlfn.DAYS(About!$A$3,'Core Indicators'!EC38)</f>
        <v>17</v>
      </c>
      <c r="J38" s="241">
        <f>_xlfn.DAYS(About!$A$3,'Core Indicators'!EK38)</f>
        <v>17</v>
      </c>
      <c r="K38" s="241">
        <f>_xlfn.DAYS(About!$A$3,'Core Indicators'!ES38)</f>
        <v>17</v>
      </c>
      <c r="L38" s="241">
        <f>_xlfn.DAYS(About!$A$3,'Core Indicators'!FI38)</f>
        <v>17</v>
      </c>
      <c r="M38" s="241">
        <f>_xlfn.DAYS(About!$A$3,'Core Indicators'!GG38)</f>
        <v>24</v>
      </c>
      <c r="N38" s="241">
        <f>_xlfn.DAYS(About!$A$3,'Core Indicators'!GO38)</f>
        <v>24</v>
      </c>
      <c r="O38" s="241">
        <f>_xlfn.DAYS(About!$A$3,'Core Indicators'!GW38)</f>
        <v>24</v>
      </c>
      <c r="P38" s="241">
        <f>_xlfn.DAYS(About!$A$3,'Core Indicators'!HE38)</f>
        <v>24</v>
      </c>
      <c r="Q38" s="241">
        <f>_xlfn.DAYS(About!$A$3,'Core Indicators'!HM38)</f>
        <v>24</v>
      </c>
      <c r="R38" s="241">
        <f>_xlfn.DAYS(About!$A$3,'Core Indicators'!HU38)</f>
        <v>24</v>
      </c>
      <c r="S38" s="241">
        <f>_xlfn.DAYS(About!$A$3,'Core Indicators'!IC38)</f>
        <v>24</v>
      </c>
      <c r="T38" s="241">
        <f>_xlfn.DAYS(About!$A$3,'Core Indicators'!IK38)</f>
        <v>24</v>
      </c>
      <c r="U38" s="241">
        <f>_xlfn.DAYS(About!$A$3,'Core Indicators'!IS38)</f>
        <v>24</v>
      </c>
      <c r="V38" s="241">
        <f t="shared" si="1"/>
        <v>17.7</v>
      </c>
    </row>
    <row r="39" spans="1:22" x14ac:dyDescent="0.35">
      <c r="A39" s="240" t="str">
        <f>Lists!C:C</f>
        <v>ECU003</v>
      </c>
      <c r="B39" s="241">
        <f>_xlfn.DAYS(About!$A$3,'Core Indicators'!U39)</f>
        <v>17</v>
      </c>
      <c r="C39" s="241">
        <f>_xlfn.DAYS(About!$A$3,'Core Indicators'!AC39)</f>
        <v>17</v>
      </c>
      <c r="D39" s="241">
        <f>_xlfn.DAYS(About!$A$3,'Core Indicators'!AK39)</f>
        <v>17</v>
      </c>
      <c r="E39" s="241">
        <f>_xlfn.DAYS(About!$A$3,'Core Indicators'!AS39)</f>
        <v>17</v>
      </c>
      <c r="F39" s="241">
        <f>_xlfn.DAYS(About!$A$3,'Core Indicators'!BQ39)</f>
        <v>17</v>
      </c>
      <c r="G39" s="241">
        <f>_xlfn.DAYS(About!$A$3,'Core Indicators'!DM39)</f>
        <v>17</v>
      </c>
      <c r="H39" s="241">
        <f>_xlfn.DAYS(About!$A$3,'Core Indicators'!DU39)</f>
        <v>17</v>
      </c>
      <c r="I39" s="241">
        <f>_xlfn.DAYS(About!$A$3,'Core Indicators'!EC39)</f>
        <v>17</v>
      </c>
      <c r="J39" s="241">
        <f>_xlfn.DAYS(About!$A$3,'Core Indicators'!EK39)</f>
        <v>17</v>
      </c>
      <c r="K39" s="241">
        <f>_xlfn.DAYS(About!$A$3,'Core Indicators'!ES39)</f>
        <v>17</v>
      </c>
      <c r="L39" s="241">
        <f>_xlfn.DAYS(About!$A$3,'Core Indicators'!FI39)</f>
        <v>17</v>
      </c>
      <c r="M39" s="241">
        <f>_xlfn.DAYS(About!$A$3,'Core Indicators'!GG39)</f>
        <v>24</v>
      </c>
      <c r="N39" s="241">
        <f>_xlfn.DAYS(About!$A$3,'Core Indicators'!GO39)</f>
        <v>24</v>
      </c>
      <c r="O39" s="241">
        <f>_xlfn.DAYS(About!$A$3,'Core Indicators'!GW39)</f>
        <v>24</v>
      </c>
      <c r="P39" s="241">
        <f>_xlfn.DAYS(About!$A$3,'Core Indicators'!HE39)</f>
        <v>24</v>
      </c>
      <c r="Q39" s="241">
        <f>_xlfn.DAYS(About!$A$3,'Core Indicators'!HM39)</f>
        <v>24</v>
      </c>
      <c r="R39" s="241">
        <f>_xlfn.DAYS(About!$A$3,'Core Indicators'!HU39)</f>
        <v>24</v>
      </c>
      <c r="S39" s="241">
        <f>_xlfn.DAYS(About!$A$3,'Core Indicators'!IC39)</f>
        <v>24</v>
      </c>
      <c r="T39" s="241">
        <f>_xlfn.DAYS(About!$A$3,'Core Indicators'!IK39)</f>
        <v>24</v>
      </c>
      <c r="U39" s="241">
        <f>_xlfn.DAYS(About!$A$3,'Core Indicators'!IS39)</f>
        <v>24</v>
      </c>
      <c r="V39" s="241">
        <f t="shared" si="1"/>
        <v>17.7</v>
      </c>
    </row>
    <row r="40" spans="1:22" x14ac:dyDescent="0.35">
      <c r="A40" s="240" t="str">
        <f>Lists!C:C</f>
        <v>EGY004</v>
      </c>
      <c r="B40" s="241">
        <f>_xlfn.DAYS(About!$A$3,'Core Indicators'!U40)</f>
        <v>12</v>
      </c>
      <c r="C40" s="241">
        <f>_xlfn.DAYS(About!$A$3,'Core Indicators'!AC40)</f>
        <v>12</v>
      </c>
      <c r="D40" s="241">
        <f>_xlfn.DAYS(About!$A$3,'Core Indicators'!AK40)</f>
        <v>12</v>
      </c>
      <c r="E40" s="241">
        <f>_xlfn.DAYS(About!$A$3,'Core Indicators'!AS40)</f>
        <v>12</v>
      </c>
      <c r="F40" s="241">
        <f>_xlfn.DAYS(About!$A$3,'Core Indicators'!BQ40)</f>
        <v>12</v>
      </c>
      <c r="G40" s="241">
        <f>_xlfn.DAYS(About!$A$3,'Core Indicators'!DM40)</f>
        <v>12</v>
      </c>
      <c r="H40" s="241">
        <f>_xlfn.DAYS(About!$A$3,'Core Indicators'!DU40)</f>
        <v>12</v>
      </c>
      <c r="I40" s="241">
        <f>_xlfn.DAYS(About!$A$3,'Core Indicators'!EC40)</f>
        <v>12</v>
      </c>
      <c r="J40" s="241">
        <f>_xlfn.DAYS(About!$A$3,'Core Indicators'!EK40)</f>
        <v>12</v>
      </c>
      <c r="K40" s="241">
        <f>_xlfn.DAYS(About!$A$3,'Core Indicators'!ES40)</f>
        <v>12</v>
      </c>
      <c r="L40" s="241">
        <f>_xlfn.DAYS(About!$A$3,'Core Indicators'!FI40)</f>
        <v>12</v>
      </c>
      <c r="M40" s="241">
        <f>_xlfn.DAYS(About!$A$3,'Core Indicators'!GG40)</f>
        <v>114</v>
      </c>
      <c r="N40" s="241">
        <f>_xlfn.DAYS(About!$A$3,'Core Indicators'!GO40)</f>
        <v>114</v>
      </c>
      <c r="O40" s="241">
        <f>_xlfn.DAYS(About!$A$3,'Core Indicators'!GW40)</f>
        <v>114</v>
      </c>
      <c r="P40" s="241">
        <f>_xlfn.DAYS(About!$A$3,'Core Indicators'!HE40)</f>
        <v>114</v>
      </c>
      <c r="Q40" s="241">
        <f>_xlfn.DAYS(About!$A$3,'Core Indicators'!HM40)</f>
        <v>114</v>
      </c>
      <c r="R40" s="241">
        <f>_xlfn.DAYS(About!$A$3,'Core Indicators'!HU40)</f>
        <v>114</v>
      </c>
      <c r="S40" s="241">
        <f>_xlfn.DAYS(About!$A$3,'Core Indicators'!IC40)</f>
        <v>114</v>
      </c>
      <c r="T40" s="241">
        <f>_xlfn.DAYS(About!$A$3,'Core Indicators'!IK40)</f>
        <v>114</v>
      </c>
      <c r="U40" s="241">
        <f>_xlfn.DAYS(About!$A$3,'Core Indicators'!IS40)</f>
        <v>114</v>
      </c>
      <c r="V40" s="241">
        <f t="shared" si="1"/>
        <v>22.2</v>
      </c>
    </row>
    <row r="41" spans="1:22" x14ac:dyDescent="0.35">
      <c r="A41" s="240" t="str">
        <f>Lists!C:C</f>
        <v>ERI001</v>
      </c>
      <c r="B41" s="241">
        <f>_xlfn.DAYS(About!$A$3,'Core Indicators'!U41)</f>
        <v>3</v>
      </c>
      <c r="C41" s="241">
        <f>_xlfn.DAYS(About!$A$3,'Core Indicators'!AC41)</f>
        <v>3</v>
      </c>
      <c r="D41" s="241">
        <f>_xlfn.DAYS(About!$A$3,'Core Indicators'!AK41)</f>
        <v>3</v>
      </c>
      <c r="E41" s="241">
        <f>_xlfn.DAYS(About!$A$3,'Core Indicators'!AS41)</f>
        <v>3</v>
      </c>
      <c r="F41" s="241">
        <f>_xlfn.DAYS(About!$A$3,'Core Indicators'!BQ41)</f>
        <v>3</v>
      </c>
      <c r="G41" s="241">
        <f>_xlfn.DAYS(About!$A$3,'Core Indicators'!DM41)</f>
        <v>3</v>
      </c>
      <c r="H41" s="241">
        <f>_xlfn.DAYS(About!$A$3,'Core Indicators'!DU41)</f>
        <v>3</v>
      </c>
      <c r="I41" s="241">
        <f>_xlfn.DAYS(About!$A$3,'Core Indicators'!EC41)</f>
        <v>3</v>
      </c>
      <c r="J41" s="241">
        <f>_xlfn.DAYS(About!$A$3,'Core Indicators'!EK41)</f>
        <v>3</v>
      </c>
      <c r="K41" s="241">
        <f>_xlfn.DAYS(About!$A$3,'Core Indicators'!ES41)</f>
        <v>3</v>
      </c>
      <c r="L41" s="241">
        <f>_xlfn.DAYS(About!$A$3,'Core Indicators'!FI41)</f>
        <v>3</v>
      </c>
      <c r="M41" s="241">
        <f>_xlfn.DAYS(About!$A$3,'Core Indicators'!GG41)</f>
        <v>105</v>
      </c>
      <c r="N41" s="241">
        <f>_xlfn.DAYS(About!$A$3,'Core Indicators'!GO41)</f>
        <v>105</v>
      </c>
      <c r="O41" s="241">
        <f>_xlfn.DAYS(About!$A$3,'Core Indicators'!GW41)</f>
        <v>105</v>
      </c>
      <c r="P41" s="241">
        <f>_xlfn.DAYS(About!$A$3,'Core Indicators'!HE41)</f>
        <v>105</v>
      </c>
      <c r="Q41" s="241">
        <f>_xlfn.DAYS(About!$A$3,'Core Indicators'!HM41)</f>
        <v>105</v>
      </c>
      <c r="R41" s="241">
        <f>_xlfn.DAYS(About!$A$3,'Core Indicators'!HU41)</f>
        <v>105</v>
      </c>
      <c r="S41" s="241">
        <f>_xlfn.DAYS(About!$A$3,'Core Indicators'!IC41)</f>
        <v>105</v>
      </c>
      <c r="T41" s="241">
        <f>_xlfn.DAYS(About!$A$3,'Core Indicators'!IK41)</f>
        <v>105</v>
      </c>
      <c r="U41" s="241">
        <f>_xlfn.DAYS(About!$A$3,'Core Indicators'!IS41)</f>
        <v>105</v>
      </c>
      <c r="V41" s="241">
        <f t="shared" si="1"/>
        <v>13.2</v>
      </c>
    </row>
    <row r="42" spans="1:22" x14ac:dyDescent="0.35">
      <c r="A42" s="240" t="str">
        <f>Lists!C:C</f>
        <v>ESP002</v>
      </c>
      <c r="B42" s="241">
        <f>_xlfn.DAYS(About!$A$3,'Core Indicators'!U42)</f>
        <v>11</v>
      </c>
      <c r="C42" s="241">
        <f>_xlfn.DAYS(About!$A$3,'Core Indicators'!AC42)</f>
        <v>11</v>
      </c>
      <c r="D42" s="241">
        <f>_xlfn.DAYS(About!$A$3,'Core Indicators'!AK42)</f>
        <v>11</v>
      </c>
      <c r="E42" s="241">
        <f>_xlfn.DAYS(About!$A$3,'Core Indicators'!AS42)</f>
        <v>11</v>
      </c>
      <c r="F42" s="241">
        <f>_xlfn.DAYS(About!$A$3,'Core Indicators'!BQ42)</f>
        <v>11</v>
      </c>
      <c r="G42" s="241">
        <f>_xlfn.DAYS(About!$A$3,'Core Indicators'!DM42)</f>
        <v>11</v>
      </c>
      <c r="H42" s="241">
        <f>_xlfn.DAYS(About!$A$3,'Core Indicators'!DU42)</f>
        <v>11</v>
      </c>
      <c r="I42" s="241">
        <f>_xlfn.DAYS(About!$A$3,'Core Indicators'!EC42)</f>
        <v>11</v>
      </c>
      <c r="J42" s="241">
        <f>_xlfn.DAYS(About!$A$3,'Core Indicators'!EK42)</f>
        <v>11</v>
      </c>
      <c r="K42" s="241">
        <f>_xlfn.DAYS(About!$A$3,'Core Indicators'!ES42)</f>
        <v>11</v>
      </c>
      <c r="L42" s="241">
        <f>_xlfn.DAYS(About!$A$3,'Core Indicators'!FI42)</f>
        <v>11</v>
      </c>
      <c r="M42" s="241">
        <f>_xlfn.DAYS(About!$A$3,'Core Indicators'!GG42)</f>
        <v>112</v>
      </c>
      <c r="N42" s="241">
        <f>_xlfn.DAYS(About!$A$3,'Core Indicators'!GO42)</f>
        <v>112</v>
      </c>
      <c r="O42" s="241">
        <f>_xlfn.DAYS(About!$A$3,'Core Indicators'!GW42)</f>
        <v>112</v>
      </c>
      <c r="P42" s="241">
        <f>_xlfn.DAYS(About!$A$3,'Core Indicators'!HE42)</f>
        <v>112</v>
      </c>
      <c r="Q42" s="241">
        <f>_xlfn.DAYS(About!$A$3,'Core Indicators'!HM42)</f>
        <v>112</v>
      </c>
      <c r="R42" s="241">
        <f>_xlfn.DAYS(About!$A$3,'Core Indicators'!HU42)</f>
        <v>112</v>
      </c>
      <c r="S42" s="241">
        <f>_xlfn.DAYS(About!$A$3,'Core Indicators'!IC42)</f>
        <v>112</v>
      </c>
      <c r="T42" s="241">
        <f>_xlfn.DAYS(About!$A$3,'Core Indicators'!IK42)</f>
        <v>112</v>
      </c>
      <c r="U42" s="241">
        <f>_xlfn.DAYS(About!$A$3,'Core Indicators'!IS42)</f>
        <v>112</v>
      </c>
      <c r="V42" s="241">
        <f t="shared" si="1"/>
        <v>21.1</v>
      </c>
    </row>
    <row r="43" spans="1:22" x14ac:dyDescent="0.35">
      <c r="A43" s="240" t="str">
        <f>Lists!C:C</f>
        <v>EST002</v>
      </c>
      <c r="B43" s="241">
        <f>_xlfn.DAYS(About!$A$3,'Core Indicators'!U43)</f>
        <v>90</v>
      </c>
      <c r="C43" s="241">
        <f>_xlfn.DAYS(About!$A$3,'Core Indicators'!AC43)</f>
        <v>0</v>
      </c>
      <c r="D43" s="241">
        <f>_xlfn.DAYS(About!$A$3,'Core Indicators'!AK43)</f>
        <v>0</v>
      </c>
      <c r="E43" s="241">
        <f>_xlfn.DAYS(About!$A$3,'Core Indicators'!AS43)</f>
        <v>0</v>
      </c>
      <c r="F43" s="241">
        <f>_xlfn.DAYS(About!$A$3,'Core Indicators'!BQ43)</f>
        <v>0</v>
      </c>
      <c r="G43" s="241">
        <f>_xlfn.DAYS(About!$A$3,'Core Indicators'!DM43)</f>
        <v>28</v>
      </c>
      <c r="H43" s="241">
        <f>_xlfn.DAYS(About!$A$3,'Core Indicators'!DU43)</f>
        <v>28</v>
      </c>
      <c r="I43" s="241">
        <f>_xlfn.DAYS(About!$A$3,'Core Indicators'!EC43)</f>
        <v>0</v>
      </c>
      <c r="J43" s="241">
        <f>_xlfn.DAYS(About!$A$3,'Core Indicators'!EK43)</f>
        <v>28</v>
      </c>
      <c r="K43" s="241">
        <f>_xlfn.DAYS(About!$A$3,'Core Indicators'!ES43)</f>
        <v>28</v>
      </c>
      <c r="L43" s="241">
        <f>_xlfn.DAYS(About!$A$3,'Core Indicators'!FI43)</f>
        <v>28</v>
      </c>
      <c r="M43" s="241">
        <f>_xlfn.DAYS(About!$A$3,'Core Indicators'!GG43)</f>
        <v>113</v>
      </c>
      <c r="N43" s="241">
        <f>_xlfn.DAYS(About!$A$3,'Core Indicators'!GO43)</f>
        <v>113</v>
      </c>
      <c r="O43" s="241">
        <f>_xlfn.DAYS(About!$A$3,'Core Indicators'!GW43)</f>
        <v>113</v>
      </c>
      <c r="P43" s="241">
        <f>_xlfn.DAYS(About!$A$3,'Core Indicators'!HE43)</f>
        <v>113</v>
      </c>
      <c r="Q43" s="241">
        <f>_xlfn.DAYS(About!$A$3,'Core Indicators'!HM43)</f>
        <v>113</v>
      </c>
      <c r="R43" s="241">
        <f>_xlfn.DAYS(About!$A$3,'Core Indicators'!HU43)</f>
        <v>113</v>
      </c>
      <c r="S43" s="241">
        <f>_xlfn.DAYS(About!$A$3,'Core Indicators'!IC43)</f>
        <v>113</v>
      </c>
      <c r="T43" s="241">
        <f>_xlfn.DAYS(About!$A$3,'Core Indicators'!IK43)</f>
        <v>113</v>
      </c>
      <c r="U43" s="241">
        <f>_xlfn.DAYS(About!$A$3,'Core Indicators'!IS43)</f>
        <v>113</v>
      </c>
      <c r="V43" s="241">
        <f t="shared" si="1"/>
        <v>25.3</v>
      </c>
    </row>
    <row r="44" spans="1:22" x14ac:dyDescent="0.35">
      <c r="A44" s="240" t="str">
        <f>Lists!C:C</f>
        <v>ETH001</v>
      </c>
      <c r="B44" s="241">
        <f>_xlfn.DAYS(About!$A$3,'Core Indicators'!U44)</f>
        <v>1</v>
      </c>
      <c r="C44" s="241">
        <f>_xlfn.DAYS(About!$A$3,'Core Indicators'!AC44)</f>
        <v>1</v>
      </c>
      <c r="D44" s="241">
        <f>_xlfn.DAYS(About!$A$3,'Core Indicators'!AK44)</f>
        <v>1</v>
      </c>
      <c r="E44" s="241">
        <f>_xlfn.DAYS(About!$A$3,'Core Indicators'!AS44)</f>
        <v>1</v>
      </c>
      <c r="F44" s="241">
        <f>_xlfn.DAYS(About!$A$3,'Core Indicators'!BQ44)</f>
        <v>1</v>
      </c>
      <c r="G44" s="241">
        <f>_xlfn.DAYS(About!$A$3,'Core Indicators'!DM44)</f>
        <v>1</v>
      </c>
      <c r="H44" s="241">
        <f>_xlfn.DAYS(About!$A$3,'Core Indicators'!DU44)</f>
        <v>1</v>
      </c>
      <c r="I44" s="241">
        <f>_xlfn.DAYS(About!$A$3,'Core Indicators'!EC44)</f>
        <v>1</v>
      </c>
      <c r="J44" s="241">
        <f>_xlfn.DAYS(About!$A$3,'Core Indicators'!EK44)</f>
        <v>1</v>
      </c>
      <c r="K44" s="241">
        <f>_xlfn.DAYS(About!$A$3,'Core Indicators'!ES44)</f>
        <v>1</v>
      </c>
      <c r="L44" s="241">
        <f>_xlfn.DAYS(About!$A$3,'Core Indicators'!FI44)</f>
        <v>315</v>
      </c>
      <c r="M44" s="241">
        <f>_xlfn.DAYS(About!$A$3,'Core Indicators'!GG44)</f>
        <v>101</v>
      </c>
      <c r="N44" s="241">
        <f>_xlfn.DAYS(About!$A$3,'Core Indicators'!GO44)</f>
        <v>101</v>
      </c>
      <c r="O44" s="241">
        <f>_xlfn.DAYS(About!$A$3,'Core Indicators'!GW44)</f>
        <v>101</v>
      </c>
      <c r="P44" s="241">
        <f>_xlfn.DAYS(About!$A$3,'Core Indicators'!HE44)</f>
        <v>101</v>
      </c>
      <c r="Q44" s="241">
        <f>_xlfn.DAYS(About!$A$3,'Core Indicators'!HM44)</f>
        <v>101</v>
      </c>
      <c r="R44" s="241">
        <f>_xlfn.DAYS(About!$A$3,'Core Indicators'!HU44)</f>
        <v>101</v>
      </c>
      <c r="S44" s="241">
        <f>_xlfn.DAYS(About!$A$3,'Core Indicators'!IC44)</f>
        <v>101</v>
      </c>
      <c r="T44" s="241">
        <f>_xlfn.DAYS(About!$A$3,'Core Indicators'!IK44)</f>
        <v>101</v>
      </c>
      <c r="U44" s="241">
        <f>_xlfn.DAYS(About!$A$3,'Core Indicators'!IS44)</f>
        <v>101</v>
      </c>
      <c r="V44" s="241">
        <f t="shared" si="1"/>
        <v>42.4</v>
      </c>
    </row>
    <row r="45" spans="1:22" x14ac:dyDescent="0.35">
      <c r="A45" s="240" t="str">
        <f>Lists!C:C</f>
        <v>ETH003</v>
      </c>
      <c r="B45" s="241">
        <f>_xlfn.DAYS(About!$A$3,'Core Indicators'!U45)</f>
        <v>1</v>
      </c>
      <c r="C45" s="241">
        <f>_xlfn.DAYS(About!$A$3,'Core Indicators'!AC45)</f>
        <v>1</v>
      </c>
      <c r="D45" s="241">
        <f>_xlfn.DAYS(About!$A$3,'Core Indicators'!AK45)</f>
        <v>1</v>
      </c>
      <c r="E45" s="241">
        <f>_xlfn.DAYS(About!$A$3,'Core Indicators'!AS45)</f>
        <v>1</v>
      </c>
      <c r="F45" s="241">
        <f>_xlfn.DAYS(About!$A$3,'Core Indicators'!BQ45)</f>
        <v>801</v>
      </c>
      <c r="G45" s="241">
        <f>_xlfn.DAYS(About!$A$3,'Core Indicators'!DM45)</f>
        <v>1</v>
      </c>
      <c r="H45" s="241">
        <f>_xlfn.DAYS(About!$A$3,'Core Indicators'!DU45)</f>
        <v>1</v>
      </c>
      <c r="I45" s="241">
        <f>_xlfn.DAYS(About!$A$3,'Core Indicators'!EC45)</f>
        <v>1</v>
      </c>
      <c r="J45" s="241">
        <f>_xlfn.DAYS(About!$A$3,'Core Indicators'!EK45)</f>
        <v>1</v>
      </c>
      <c r="K45" s="241">
        <f>_xlfn.DAYS(About!$A$3,'Core Indicators'!ES45)</f>
        <v>1</v>
      </c>
      <c r="L45" s="241">
        <f>_xlfn.DAYS(About!$A$3,'Core Indicators'!FI45)</f>
        <v>315</v>
      </c>
      <c r="M45" s="241">
        <f>_xlfn.DAYS(About!$A$3,'Core Indicators'!GG45)</f>
        <v>101</v>
      </c>
      <c r="N45" s="241">
        <f>_xlfn.DAYS(About!$A$3,'Core Indicators'!GO45)</f>
        <v>101</v>
      </c>
      <c r="O45" s="241">
        <f>_xlfn.DAYS(About!$A$3,'Core Indicators'!GW45)</f>
        <v>101</v>
      </c>
      <c r="P45" s="241">
        <f>_xlfn.DAYS(About!$A$3,'Core Indicators'!HE45)</f>
        <v>255</v>
      </c>
      <c r="Q45" s="241">
        <f>_xlfn.DAYS(About!$A$3,'Core Indicators'!HM45)</f>
        <v>101</v>
      </c>
      <c r="R45" s="241">
        <f>_xlfn.DAYS(About!$A$3,'Core Indicators'!HU45)</f>
        <v>101</v>
      </c>
      <c r="S45" s="241">
        <f>_xlfn.DAYS(About!$A$3,'Core Indicators'!IC45)</f>
        <v>101</v>
      </c>
      <c r="T45" s="241">
        <f>_xlfn.DAYS(About!$A$3,'Core Indicators'!IK45)</f>
        <v>101</v>
      </c>
      <c r="U45" s="241">
        <f>_xlfn.DAYS(About!$A$3,'Core Indicators'!IS45)</f>
        <v>101</v>
      </c>
      <c r="V45" s="241">
        <f t="shared" si="1"/>
        <v>122.4</v>
      </c>
    </row>
    <row r="46" spans="1:22" x14ac:dyDescent="0.35">
      <c r="A46" s="240" t="str">
        <f>Lists!C:C</f>
        <v>ETH004</v>
      </c>
      <c r="B46" s="241">
        <f>_xlfn.DAYS(About!$A$3,'Core Indicators'!U46)</f>
        <v>1</v>
      </c>
      <c r="C46" s="241">
        <f>_xlfn.DAYS(About!$A$3,'Core Indicators'!AC46)</f>
        <v>1</v>
      </c>
      <c r="D46" s="241">
        <f>_xlfn.DAYS(About!$A$3,'Core Indicators'!AK46)</f>
        <v>1</v>
      </c>
      <c r="E46" s="241">
        <f>_xlfn.DAYS(About!$A$3,'Core Indicators'!AS46)</f>
        <v>1</v>
      </c>
      <c r="F46" s="241">
        <f>_xlfn.DAYS(About!$A$3,'Core Indicators'!BQ46)</f>
        <v>1</v>
      </c>
      <c r="G46" s="241">
        <f>_xlfn.DAYS(About!$A$3,'Core Indicators'!DM46)</f>
        <v>1</v>
      </c>
      <c r="H46" s="241">
        <f>_xlfn.DAYS(About!$A$3,'Core Indicators'!DU46)</f>
        <v>1</v>
      </c>
      <c r="I46" s="241">
        <f>_xlfn.DAYS(About!$A$3,'Core Indicators'!EC46)</f>
        <v>1</v>
      </c>
      <c r="J46" s="241">
        <f>_xlfn.DAYS(About!$A$3,'Core Indicators'!EK46)</f>
        <v>1</v>
      </c>
      <c r="K46" s="241">
        <f>_xlfn.DAYS(About!$A$3,'Core Indicators'!ES46)</f>
        <v>1</v>
      </c>
      <c r="L46" s="241">
        <f>_xlfn.DAYS(About!$A$3,'Core Indicators'!FI46)</f>
        <v>315</v>
      </c>
      <c r="M46" s="241">
        <f>_xlfn.DAYS(About!$A$3,'Core Indicators'!GG46)</f>
        <v>101</v>
      </c>
      <c r="N46" s="241">
        <f>_xlfn.DAYS(About!$A$3,'Core Indicators'!GO46)</f>
        <v>101</v>
      </c>
      <c r="O46" s="241">
        <f>_xlfn.DAYS(About!$A$3,'Core Indicators'!GW46)</f>
        <v>101</v>
      </c>
      <c r="P46" s="241">
        <f>_xlfn.DAYS(About!$A$3,'Core Indicators'!HE46)</f>
        <v>101</v>
      </c>
      <c r="Q46" s="241">
        <f>_xlfn.DAYS(About!$A$3,'Core Indicators'!HM46)</f>
        <v>101</v>
      </c>
      <c r="R46" s="241">
        <f>_xlfn.DAYS(About!$A$3,'Core Indicators'!HU46)</f>
        <v>101</v>
      </c>
      <c r="S46" s="241">
        <f>_xlfn.DAYS(About!$A$3,'Core Indicators'!IC46)</f>
        <v>101</v>
      </c>
      <c r="T46" s="241">
        <f>_xlfn.DAYS(About!$A$3,'Core Indicators'!IK46)</f>
        <v>101</v>
      </c>
      <c r="U46" s="241">
        <f>_xlfn.DAYS(About!$A$3,'Core Indicators'!IS46)</f>
        <v>101</v>
      </c>
      <c r="V46" s="241">
        <f t="shared" si="1"/>
        <v>42.4</v>
      </c>
    </row>
    <row r="47" spans="1:22" x14ac:dyDescent="0.35">
      <c r="A47" s="240" t="str">
        <f>Lists!C:C</f>
        <v>ETH005</v>
      </c>
      <c r="B47" s="241">
        <f>_xlfn.DAYS(About!$A$3,'Core Indicators'!U47)</f>
        <v>1</v>
      </c>
      <c r="C47" s="241">
        <f>_xlfn.DAYS(About!$A$3,'Core Indicators'!AC47)</f>
        <v>1</v>
      </c>
      <c r="D47" s="241">
        <f>_xlfn.DAYS(About!$A$3,'Core Indicators'!AK47)</f>
        <v>1</v>
      </c>
      <c r="E47" s="241">
        <f>_xlfn.DAYS(About!$A$3,'Core Indicators'!AS47)</f>
        <v>1</v>
      </c>
      <c r="F47" s="241">
        <f>_xlfn.DAYS(About!$A$3,'Core Indicators'!BQ47)</f>
        <v>801</v>
      </c>
      <c r="G47" s="241">
        <f>_xlfn.DAYS(About!$A$3,'Core Indicators'!DM47)</f>
        <v>1</v>
      </c>
      <c r="H47" s="241">
        <f>_xlfn.DAYS(About!$A$3,'Core Indicators'!DU47)</f>
        <v>1</v>
      </c>
      <c r="I47" s="241">
        <f>_xlfn.DAYS(About!$A$3,'Core Indicators'!EC47)</f>
        <v>1</v>
      </c>
      <c r="J47" s="241">
        <f>_xlfn.DAYS(About!$A$3,'Core Indicators'!EK47)</f>
        <v>1</v>
      </c>
      <c r="K47" s="241">
        <f>_xlfn.DAYS(About!$A$3,'Core Indicators'!ES47)</f>
        <v>1</v>
      </c>
      <c r="L47" s="241">
        <f>_xlfn.DAYS(About!$A$3,'Core Indicators'!FI47)</f>
        <v>315</v>
      </c>
      <c r="M47" s="241">
        <f>_xlfn.DAYS(About!$A$3,'Core Indicators'!GG47)</f>
        <v>101</v>
      </c>
      <c r="N47" s="241">
        <f>_xlfn.DAYS(About!$A$3,'Core Indicators'!GO47)</f>
        <v>101</v>
      </c>
      <c r="O47" s="241">
        <f>_xlfn.DAYS(About!$A$3,'Core Indicators'!GW47)</f>
        <v>101</v>
      </c>
      <c r="P47" s="241">
        <f>_xlfn.DAYS(About!$A$3,'Core Indicators'!HE47)</f>
        <v>101</v>
      </c>
      <c r="Q47" s="241">
        <f>_xlfn.DAYS(About!$A$3,'Core Indicators'!HM47)</f>
        <v>101</v>
      </c>
      <c r="R47" s="241">
        <f>_xlfn.DAYS(About!$A$3,'Core Indicators'!HU47)</f>
        <v>101</v>
      </c>
      <c r="S47" s="241">
        <f>_xlfn.DAYS(About!$A$3,'Core Indicators'!IC47)</f>
        <v>101</v>
      </c>
      <c r="T47" s="241">
        <f>_xlfn.DAYS(About!$A$3,'Core Indicators'!IK47)</f>
        <v>101</v>
      </c>
      <c r="U47" s="241">
        <f>_xlfn.DAYS(About!$A$3,'Core Indicators'!IS47)</f>
        <v>101</v>
      </c>
      <c r="V47" s="241">
        <f t="shared" si="1"/>
        <v>122.4</v>
      </c>
    </row>
    <row r="48" spans="1:22" x14ac:dyDescent="0.35">
      <c r="A48" s="240" t="str">
        <f>Lists!C:C</f>
        <v>GRC002</v>
      </c>
      <c r="B48" s="241">
        <f>_xlfn.DAYS(About!$A$3,'Core Indicators'!U48)</f>
        <v>12</v>
      </c>
      <c r="C48" s="241">
        <f>_xlfn.DAYS(About!$A$3,'Core Indicators'!AC48)</f>
        <v>12</v>
      </c>
      <c r="D48" s="241">
        <f>_xlfn.DAYS(About!$A$3,'Core Indicators'!AK48)</f>
        <v>12</v>
      </c>
      <c r="E48" s="241">
        <f>_xlfn.DAYS(About!$A$3,'Core Indicators'!AS48)</f>
        <v>12</v>
      </c>
      <c r="F48" s="241">
        <f>_xlfn.DAYS(About!$A$3,'Core Indicators'!BQ48)</f>
        <v>12</v>
      </c>
      <c r="G48" s="241">
        <f>_xlfn.DAYS(About!$A$3,'Core Indicators'!DM48)</f>
        <v>12</v>
      </c>
      <c r="H48" s="241">
        <f>_xlfn.DAYS(About!$A$3,'Core Indicators'!DU48)</f>
        <v>12</v>
      </c>
      <c r="I48" s="241">
        <f>_xlfn.DAYS(About!$A$3,'Core Indicators'!EC48)</f>
        <v>12</v>
      </c>
      <c r="J48" s="241">
        <f>_xlfn.DAYS(About!$A$3,'Core Indicators'!EK48)</f>
        <v>12</v>
      </c>
      <c r="K48" s="241">
        <f>_xlfn.DAYS(About!$A$3,'Core Indicators'!ES48)</f>
        <v>12</v>
      </c>
      <c r="L48" s="241">
        <f>_xlfn.DAYS(About!$A$3,'Core Indicators'!FI48)</f>
        <v>12</v>
      </c>
      <c r="M48" s="241">
        <f>_xlfn.DAYS(About!$A$3,'Core Indicators'!GG48)</f>
        <v>108</v>
      </c>
      <c r="N48" s="241">
        <f>_xlfn.DAYS(About!$A$3,'Core Indicators'!GO48)</f>
        <v>108</v>
      </c>
      <c r="O48" s="241">
        <f>_xlfn.DAYS(About!$A$3,'Core Indicators'!GW48)</f>
        <v>108</v>
      </c>
      <c r="P48" s="241">
        <f>_xlfn.DAYS(About!$A$3,'Core Indicators'!HE48)</f>
        <v>108</v>
      </c>
      <c r="Q48" s="241">
        <f>_xlfn.DAYS(About!$A$3,'Core Indicators'!HM48)</f>
        <v>108</v>
      </c>
      <c r="R48" s="241">
        <f>_xlfn.DAYS(About!$A$3,'Core Indicators'!HU48)</f>
        <v>108</v>
      </c>
      <c r="S48" s="241">
        <f>_xlfn.DAYS(About!$A$3,'Core Indicators'!IC48)</f>
        <v>108</v>
      </c>
      <c r="T48" s="241">
        <f>_xlfn.DAYS(About!$A$3,'Core Indicators'!IK48)</f>
        <v>108</v>
      </c>
      <c r="U48" s="241">
        <f>_xlfn.DAYS(About!$A$3,'Core Indicators'!IS48)</f>
        <v>108</v>
      </c>
      <c r="V48" s="241">
        <f t="shared" si="1"/>
        <v>21.6</v>
      </c>
    </row>
    <row r="49" spans="1:22" x14ac:dyDescent="0.35">
      <c r="A49" s="240" t="str">
        <f>Lists!C:C</f>
        <v>GTM001</v>
      </c>
      <c r="B49" s="241">
        <f>_xlfn.DAYS(About!$A$3,'Core Indicators'!U49)</f>
        <v>3</v>
      </c>
      <c r="C49" s="241">
        <f>_xlfn.DAYS(About!$A$3,'Core Indicators'!AC49)</f>
        <v>3</v>
      </c>
      <c r="D49" s="241">
        <f>_xlfn.DAYS(About!$A$3,'Core Indicators'!AK49)</f>
        <v>3</v>
      </c>
      <c r="E49" s="241">
        <f>_xlfn.DAYS(About!$A$3,'Core Indicators'!AS49)</f>
        <v>3</v>
      </c>
      <c r="F49" s="241">
        <f>_xlfn.DAYS(About!$A$3,'Core Indicators'!BQ49)</f>
        <v>3</v>
      </c>
      <c r="G49" s="241">
        <f>_xlfn.DAYS(About!$A$3,'Core Indicators'!DM49)</f>
        <v>3</v>
      </c>
      <c r="H49" s="241">
        <f>_xlfn.DAYS(About!$A$3,'Core Indicators'!DU49)</f>
        <v>3</v>
      </c>
      <c r="I49" s="241">
        <f>_xlfn.DAYS(About!$A$3,'Core Indicators'!EC49)</f>
        <v>3</v>
      </c>
      <c r="J49" s="241">
        <f>_xlfn.DAYS(About!$A$3,'Core Indicators'!EK49)</f>
        <v>3</v>
      </c>
      <c r="K49" s="241">
        <f>_xlfn.DAYS(About!$A$3,'Core Indicators'!ES49)</f>
        <v>3</v>
      </c>
      <c r="L49" s="241">
        <f>_xlfn.DAYS(About!$A$3,'Core Indicators'!FI49)</f>
        <v>3</v>
      </c>
      <c r="M49" s="241">
        <f>_xlfn.DAYS(About!$A$3,'Core Indicators'!GG49)</f>
        <v>99</v>
      </c>
      <c r="N49" s="241">
        <f>_xlfn.DAYS(About!$A$3,'Core Indicators'!GO49)</f>
        <v>99</v>
      </c>
      <c r="O49" s="241">
        <f>_xlfn.DAYS(About!$A$3,'Core Indicators'!GW49)</f>
        <v>99</v>
      </c>
      <c r="P49" s="241">
        <f>_xlfn.DAYS(About!$A$3,'Core Indicators'!HE49)</f>
        <v>99</v>
      </c>
      <c r="Q49" s="241">
        <f>_xlfn.DAYS(About!$A$3,'Core Indicators'!HM49)</f>
        <v>99</v>
      </c>
      <c r="R49" s="241">
        <f>_xlfn.DAYS(About!$A$3,'Core Indicators'!HU49)</f>
        <v>99</v>
      </c>
      <c r="S49" s="241">
        <f>_xlfn.DAYS(About!$A$3,'Core Indicators'!IC49)</f>
        <v>99</v>
      </c>
      <c r="T49" s="241">
        <f>_xlfn.DAYS(About!$A$3,'Core Indicators'!IK49)</f>
        <v>99</v>
      </c>
      <c r="U49" s="241">
        <f>_xlfn.DAYS(About!$A$3,'Core Indicators'!IS49)</f>
        <v>99</v>
      </c>
      <c r="V49" s="241">
        <f t="shared" si="1"/>
        <v>12.6</v>
      </c>
    </row>
    <row r="50" spans="1:22" x14ac:dyDescent="0.35">
      <c r="A50" s="240" t="str">
        <f>Lists!C:C</f>
        <v>HND001</v>
      </c>
      <c r="B50" s="241">
        <f>_xlfn.DAYS(About!$A$3,'Core Indicators'!U50)</f>
        <v>3</v>
      </c>
      <c r="C50" s="241">
        <f>_xlfn.DAYS(About!$A$3,'Core Indicators'!AC50)</f>
        <v>3</v>
      </c>
      <c r="D50" s="241">
        <f>_xlfn.DAYS(About!$A$3,'Core Indicators'!AK50)</f>
        <v>3</v>
      </c>
      <c r="E50" s="241">
        <f>_xlfn.DAYS(About!$A$3,'Core Indicators'!AS50)</f>
        <v>3</v>
      </c>
      <c r="F50" s="241">
        <f>_xlfn.DAYS(About!$A$3,'Core Indicators'!BQ50)</f>
        <v>3</v>
      </c>
      <c r="G50" s="241">
        <f>_xlfn.DAYS(About!$A$3,'Core Indicators'!DM50)</f>
        <v>3</v>
      </c>
      <c r="H50" s="241">
        <f>_xlfn.DAYS(About!$A$3,'Core Indicators'!DU50)</f>
        <v>3</v>
      </c>
      <c r="I50" s="241">
        <f>_xlfn.DAYS(About!$A$3,'Core Indicators'!EC50)</f>
        <v>3</v>
      </c>
      <c r="J50" s="241">
        <f>_xlfn.DAYS(About!$A$3,'Core Indicators'!EK50)</f>
        <v>3</v>
      </c>
      <c r="K50" s="241">
        <f>_xlfn.DAYS(About!$A$3,'Core Indicators'!ES50)</f>
        <v>3</v>
      </c>
      <c r="L50" s="241">
        <f>_xlfn.DAYS(About!$A$3,'Core Indicators'!FI50)</f>
        <v>3</v>
      </c>
      <c r="M50" s="241">
        <f>_xlfn.DAYS(About!$A$3,'Core Indicators'!GG50)</f>
        <v>102</v>
      </c>
      <c r="N50" s="241">
        <f>_xlfn.DAYS(About!$A$3,'Core Indicators'!GO50)</f>
        <v>102</v>
      </c>
      <c r="O50" s="241">
        <f>_xlfn.DAYS(About!$A$3,'Core Indicators'!GW50)</f>
        <v>102</v>
      </c>
      <c r="P50" s="241">
        <f>_xlfn.DAYS(About!$A$3,'Core Indicators'!HE50)</f>
        <v>102</v>
      </c>
      <c r="Q50" s="241">
        <f>_xlfn.DAYS(About!$A$3,'Core Indicators'!HM50)</f>
        <v>102</v>
      </c>
      <c r="R50" s="241">
        <f>_xlfn.DAYS(About!$A$3,'Core Indicators'!HU50)</f>
        <v>102</v>
      </c>
      <c r="S50" s="241">
        <f>_xlfn.DAYS(About!$A$3,'Core Indicators'!IC50)</f>
        <v>102</v>
      </c>
      <c r="T50" s="241">
        <f>_xlfn.DAYS(About!$A$3,'Core Indicators'!IK50)</f>
        <v>102</v>
      </c>
      <c r="U50" s="241">
        <f>_xlfn.DAYS(About!$A$3,'Core Indicators'!IS50)</f>
        <v>102</v>
      </c>
      <c r="V50" s="241">
        <f t="shared" si="1"/>
        <v>12.9</v>
      </c>
    </row>
    <row r="51" spans="1:22" x14ac:dyDescent="0.35">
      <c r="A51" s="240" t="str">
        <f>Lists!C:C</f>
        <v>HTI001</v>
      </c>
      <c r="B51" s="241">
        <f>_xlfn.DAYS(About!$A$3,'Core Indicators'!U51)</f>
        <v>9</v>
      </c>
      <c r="C51" s="241">
        <f>_xlfn.DAYS(About!$A$3,'Core Indicators'!AC51)</f>
        <v>9</v>
      </c>
      <c r="D51" s="241">
        <f>_xlfn.DAYS(About!$A$3,'Core Indicators'!AK51)</f>
        <v>9</v>
      </c>
      <c r="E51" s="241">
        <f>_xlfn.DAYS(About!$A$3,'Core Indicators'!AS51)</f>
        <v>9</v>
      </c>
      <c r="F51" s="241">
        <f>_xlfn.DAYS(About!$A$3,'Core Indicators'!BQ51)</f>
        <v>9</v>
      </c>
      <c r="G51" s="241">
        <f>_xlfn.DAYS(About!$A$3,'Core Indicators'!DM51)</f>
        <v>9</v>
      </c>
      <c r="H51" s="241">
        <f>_xlfn.DAYS(About!$A$3,'Core Indicators'!DU51)</f>
        <v>9</v>
      </c>
      <c r="I51" s="241">
        <f>_xlfn.DAYS(About!$A$3,'Core Indicators'!EC51)</f>
        <v>9</v>
      </c>
      <c r="J51" s="241">
        <f>_xlfn.DAYS(About!$A$3,'Core Indicators'!EK51)</f>
        <v>9</v>
      </c>
      <c r="K51" s="241">
        <f>_xlfn.DAYS(About!$A$3,'Core Indicators'!ES51)</f>
        <v>9</v>
      </c>
      <c r="L51" s="241">
        <f>_xlfn.DAYS(About!$A$3,'Core Indicators'!FI51)</f>
        <v>9</v>
      </c>
      <c r="M51" s="241">
        <f>_xlfn.DAYS(About!$A$3,'Core Indicators'!GG51)</f>
        <v>102</v>
      </c>
      <c r="N51" s="241">
        <f>_xlfn.DAYS(About!$A$3,'Core Indicators'!GO51)</f>
        <v>102</v>
      </c>
      <c r="O51" s="241">
        <f>_xlfn.DAYS(About!$A$3,'Core Indicators'!GW51)</f>
        <v>102</v>
      </c>
      <c r="P51" s="241">
        <f>_xlfn.DAYS(About!$A$3,'Core Indicators'!HE51)</f>
        <v>102</v>
      </c>
      <c r="Q51" s="241">
        <f>_xlfn.DAYS(About!$A$3,'Core Indicators'!HM51)</f>
        <v>102</v>
      </c>
      <c r="R51" s="241">
        <f>_xlfn.DAYS(About!$A$3,'Core Indicators'!HU51)</f>
        <v>102</v>
      </c>
      <c r="S51" s="241">
        <f>_xlfn.DAYS(About!$A$3,'Core Indicators'!IC51)</f>
        <v>102</v>
      </c>
      <c r="T51" s="241">
        <f>_xlfn.DAYS(About!$A$3,'Core Indicators'!IK51)</f>
        <v>102</v>
      </c>
      <c r="U51" s="241">
        <f>_xlfn.DAYS(About!$A$3,'Core Indicators'!IS51)</f>
        <v>102</v>
      </c>
      <c r="V51" s="241">
        <f t="shared" si="1"/>
        <v>18.3</v>
      </c>
    </row>
    <row r="52" spans="1:22" x14ac:dyDescent="0.35">
      <c r="A52" s="240" t="str">
        <f>Lists!C:C</f>
        <v>HUN002</v>
      </c>
      <c r="B52" s="241">
        <f>_xlfn.DAYS(About!$A$3,'Core Indicators'!U52)</f>
        <v>90</v>
      </c>
      <c r="C52" s="241">
        <f>_xlfn.DAYS(About!$A$3,'Core Indicators'!AC52)</f>
        <v>64</v>
      </c>
      <c r="D52" s="241">
        <f>_xlfn.DAYS(About!$A$3,'Core Indicators'!AK52)</f>
        <v>0</v>
      </c>
      <c r="E52" s="241">
        <f>_xlfn.DAYS(About!$A$3,'Core Indicators'!AS52)</f>
        <v>64</v>
      </c>
      <c r="F52" s="241">
        <f>_xlfn.DAYS(About!$A$3,'Core Indicators'!BQ52)</f>
        <v>0</v>
      </c>
      <c r="G52" s="241">
        <f>_xlfn.DAYS(About!$A$3,'Core Indicators'!DM52)</f>
        <v>0</v>
      </c>
      <c r="H52" s="241">
        <f>_xlfn.DAYS(About!$A$3,'Core Indicators'!DU52)</f>
        <v>0</v>
      </c>
      <c r="I52" s="241">
        <f>_xlfn.DAYS(About!$A$3,'Core Indicators'!EC52)</f>
        <v>0</v>
      </c>
      <c r="J52" s="241">
        <f>_xlfn.DAYS(About!$A$3,'Core Indicators'!EK52)</f>
        <v>0</v>
      </c>
      <c r="K52" s="241">
        <f>_xlfn.DAYS(About!$A$3,'Core Indicators'!ES52)</f>
        <v>0</v>
      </c>
      <c r="L52" s="241">
        <f>_xlfn.DAYS(About!$A$3,'Core Indicators'!FI52)</f>
        <v>90</v>
      </c>
      <c r="M52" s="241">
        <f>_xlfn.DAYS(About!$A$3,'Core Indicators'!GG52)</f>
        <v>107</v>
      </c>
      <c r="N52" s="241">
        <f>_xlfn.DAYS(About!$A$3,'Core Indicators'!GO52)</f>
        <v>107</v>
      </c>
      <c r="O52" s="241">
        <f>_xlfn.DAYS(About!$A$3,'Core Indicators'!GW52)</f>
        <v>107</v>
      </c>
      <c r="P52" s="241">
        <f>_xlfn.DAYS(About!$A$3,'Core Indicators'!HE52)</f>
        <v>107</v>
      </c>
      <c r="Q52" s="241">
        <f>_xlfn.DAYS(About!$A$3,'Core Indicators'!HM52)</f>
        <v>107</v>
      </c>
      <c r="R52" s="241">
        <f>_xlfn.DAYS(About!$A$3,'Core Indicators'!HU52)</f>
        <v>107</v>
      </c>
      <c r="S52" s="241">
        <f>_xlfn.DAYS(About!$A$3,'Core Indicators'!IC52)</f>
        <v>107</v>
      </c>
      <c r="T52" s="241">
        <f>_xlfn.DAYS(About!$A$3,'Core Indicators'!IK52)</f>
        <v>107</v>
      </c>
      <c r="U52" s="241">
        <f>_xlfn.DAYS(About!$A$3,'Core Indicators'!IS52)</f>
        <v>107</v>
      </c>
      <c r="V52" s="241">
        <f t="shared" si="1"/>
        <v>26.1</v>
      </c>
    </row>
    <row r="53" spans="1:22" x14ac:dyDescent="0.35">
      <c r="A53" s="240" t="str">
        <f>Lists!C:C</f>
        <v>IDN002</v>
      </c>
      <c r="B53" s="241">
        <f>_xlfn.DAYS(About!$A$3,'Core Indicators'!U53)</f>
        <v>3</v>
      </c>
      <c r="C53" s="241">
        <f>_xlfn.DAYS(About!$A$3,'Core Indicators'!AC53)</f>
        <v>3</v>
      </c>
      <c r="D53" s="241">
        <f>_xlfn.DAYS(About!$A$3,'Core Indicators'!AK53)</f>
        <v>3</v>
      </c>
      <c r="E53" s="241">
        <f>_xlfn.DAYS(About!$A$3,'Core Indicators'!AS53)</f>
        <v>3</v>
      </c>
      <c r="F53" s="241">
        <f>_xlfn.DAYS(About!$A$3,'Core Indicators'!BQ53)</f>
        <v>3</v>
      </c>
      <c r="G53" s="241">
        <f>_xlfn.DAYS(About!$A$3,'Core Indicators'!DM53)</f>
        <v>3</v>
      </c>
      <c r="H53" s="241">
        <f>_xlfn.DAYS(About!$A$3,'Core Indicators'!DU53)</f>
        <v>3</v>
      </c>
      <c r="I53" s="241">
        <f>_xlfn.DAYS(About!$A$3,'Core Indicators'!EC53)</f>
        <v>3</v>
      </c>
      <c r="J53" s="241">
        <f>_xlfn.DAYS(About!$A$3,'Core Indicators'!EK53)</f>
        <v>3</v>
      </c>
      <c r="K53" s="241">
        <f>_xlfn.DAYS(About!$A$3,'Core Indicators'!ES53)</f>
        <v>3</v>
      </c>
      <c r="L53" s="241">
        <f>_xlfn.DAYS(About!$A$3,'Core Indicators'!FI53)</f>
        <v>3</v>
      </c>
      <c r="M53" s="241">
        <f>_xlfn.DAYS(About!$A$3,'Core Indicators'!GG53)</f>
        <v>107</v>
      </c>
      <c r="N53" s="241">
        <f>_xlfn.DAYS(About!$A$3,'Core Indicators'!GO53)</f>
        <v>107</v>
      </c>
      <c r="O53" s="241">
        <f>_xlfn.DAYS(About!$A$3,'Core Indicators'!GW53)</f>
        <v>107</v>
      </c>
      <c r="P53" s="241">
        <f>_xlfn.DAYS(About!$A$3,'Core Indicators'!HE53)</f>
        <v>107</v>
      </c>
      <c r="Q53" s="241">
        <f>_xlfn.DAYS(About!$A$3,'Core Indicators'!HM53)</f>
        <v>107</v>
      </c>
      <c r="R53" s="241">
        <f>_xlfn.DAYS(About!$A$3,'Core Indicators'!HU53)</f>
        <v>107</v>
      </c>
      <c r="S53" s="241">
        <f>_xlfn.DAYS(About!$A$3,'Core Indicators'!IC53)</f>
        <v>107</v>
      </c>
      <c r="T53" s="241">
        <f>_xlfn.DAYS(About!$A$3,'Core Indicators'!IK53)</f>
        <v>107</v>
      </c>
      <c r="U53" s="241">
        <f>_xlfn.DAYS(About!$A$3,'Core Indicators'!IS53)</f>
        <v>107</v>
      </c>
      <c r="V53" s="241">
        <f t="shared" si="1"/>
        <v>13.4</v>
      </c>
    </row>
    <row r="54" spans="1:22" x14ac:dyDescent="0.35">
      <c r="A54" s="240" t="str">
        <f>Lists!C:C</f>
        <v>IND006</v>
      </c>
      <c r="B54" s="241">
        <f>_xlfn.DAYS(About!$A$3,'Core Indicators'!U54)</f>
        <v>33</v>
      </c>
      <c r="C54" s="241">
        <f>_xlfn.DAYS(About!$A$3,'Core Indicators'!AC54)</f>
        <v>33</v>
      </c>
      <c r="D54" s="241">
        <f>_xlfn.DAYS(About!$A$3,'Core Indicators'!AK54)</f>
        <v>33</v>
      </c>
      <c r="E54" s="241">
        <f>_xlfn.DAYS(About!$A$3,'Core Indicators'!AS54)</f>
        <v>33</v>
      </c>
      <c r="F54" s="241">
        <f>_xlfn.DAYS(About!$A$3,'Core Indicators'!BQ54)</f>
        <v>33</v>
      </c>
      <c r="G54" s="241">
        <f>_xlfn.DAYS(About!$A$3,'Core Indicators'!DM54)</f>
        <v>33</v>
      </c>
      <c r="H54" s="241">
        <f>_xlfn.DAYS(About!$A$3,'Core Indicators'!DU54)</f>
        <v>33</v>
      </c>
      <c r="I54" s="241">
        <f>_xlfn.DAYS(About!$A$3,'Core Indicators'!EC54)</f>
        <v>33</v>
      </c>
      <c r="J54" s="241">
        <f>_xlfn.DAYS(About!$A$3,'Core Indicators'!EK54)</f>
        <v>33</v>
      </c>
      <c r="K54" s="241">
        <f>_xlfn.DAYS(About!$A$3,'Core Indicators'!ES54)</f>
        <v>33</v>
      </c>
      <c r="L54" s="241">
        <f>_xlfn.DAYS(About!$A$3,'Core Indicators'!FI54)</f>
        <v>9</v>
      </c>
      <c r="M54" s="241">
        <f>_xlfn.DAYS(About!$A$3,'Core Indicators'!GG54)</f>
        <v>94</v>
      </c>
      <c r="N54" s="241">
        <f>_xlfn.DAYS(About!$A$3,'Core Indicators'!GO54)</f>
        <v>94</v>
      </c>
      <c r="O54" s="241">
        <f>_xlfn.DAYS(About!$A$3,'Core Indicators'!GW54)</f>
        <v>94</v>
      </c>
      <c r="P54" s="241">
        <f>_xlfn.DAYS(About!$A$3,'Core Indicators'!HE54)</f>
        <v>94</v>
      </c>
      <c r="Q54" s="241">
        <f>_xlfn.DAYS(About!$A$3,'Core Indicators'!HM54)</f>
        <v>94</v>
      </c>
      <c r="R54" s="241">
        <f>_xlfn.DAYS(About!$A$3,'Core Indicators'!HU54)</f>
        <v>94</v>
      </c>
      <c r="S54" s="241">
        <f>_xlfn.DAYS(About!$A$3,'Core Indicators'!IC54)</f>
        <v>94</v>
      </c>
      <c r="T54" s="241">
        <f>_xlfn.DAYS(About!$A$3,'Core Indicators'!IK54)</f>
        <v>94</v>
      </c>
      <c r="U54" s="241">
        <f>_xlfn.DAYS(About!$A$3,'Core Indicators'!IS54)</f>
        <v>94</v>
      </c>
      <c r="V54" s="241">
        <f t="shared" si="1"/>
        <v>36.700000000000003</v>
      </c>
    </row>
    <row r="55" spans="1:22" x14ac:dyDescent="0.35">
      <c r="A55" s="240" t="str">
        <f>Lists!C:C</f>
        <v>IRN004</v>
      </c>
      <c r="B55" s="241">
        <f>_xlfn.DAYS(About!$A$3,'Core Indicators'!U55)</f>
        <v>3</v>
      </c>
      <c r="C55" s="241">
        <f>_xlfn.DAYS(About!$A$3,'Core Indicators'!AC55)</f>
        <v>3</v>
      </c>
      <c r="D55" s="241">
        <f>_xlfn.DAYS(About!$A$3,'Core Indicators'!AK55)</f>
        <v>3</v>
      </c>
      <c r="E55" s="241">
        <f>_xlfn.DAYS(About!$A$3,'Core Indicators'!AS55)</f>
        <v>3</v>
      </c>
      <c r="F55" s="241">
        <f>_xlfn.DAYS(About!$A$3,'Core Indicators'!BQ55)</f>
        <v>3</v>
      </c>
      <c r="G55" s="241">
        <f>_xlfn.DAYS(About!$A$3,'Core Indicators'!DM55)</f>
        <v>3</v>
      </c>
      <c r="H55" s="241">
        <f>_xlfn.DAYS(About!$A$3,'Core Indicators'!DU55)</f>
        <v>3</v>
      </c>
      <c r="I55" s="241">
        <f>_xlfn.DAYS(About!$A$3,'Core Indicators'!EC55)</f>
        <v>3</v>
      </c>
      <c r="J55" s="241">
        <f>_xlfn.DAYS(About!$A$3,'Core Indicators'!EK55)</f>
        <v>3</v>
      </c>
      <c r="K55" s="241">
        <f>_xlfn.DAYS(About!$A$3,'Core Indicators'!ES55)</f>
        <v>3</v>
      </c>
      <c r="L55" s="241">
        <f>_xlfn.DAYS(About!$A$3,'Core Indicators'!FI55)</f>
        <v>3</v>
      </c>
      <c r="M55" s="241">
        <f>_xlfn.DAYS(About!$A$3,'Core Indicators'!GG55)</f>
        <v>107</v>
      </c>
      <c r="N55" s="241">
        <f>_xlfn.DAYS(About!$A$3,'Core Indicators'!GO55)</f>
        <v>107</v>
      </c>
      <c r="O55" s="241">
        <f>_xlfn.DAYS(About!$A$3,'Core Indicators'!GW55)</f>
        <v>107</v>
      </c>
      <c r="P55" s="241">
        <f>_xlfn.DAYS(About!$A$3,'Core Indicators'!HE55)</f>
        <v>246</v>
      </c>
      <c r="Q55" s="241">
        <f>_xlfn.DAYS(About!$A$3,'Core Indicators'!HM55)</f>
        <v>107</v>
      </c>
      <c r="R55" s="241">
        <f>_xlfn.DAYS(About!$A$3,'Core Indicators'!HU55)</f>
        <v>107</v>
      </c>
      <c r="S55" s="241">
        <f>_xlfn.DAYS(About!$A$3,'Core Indicators'!IC55)</f>
        <v>107</v>
      </c>
      <c r="T55" s="241">
        <f>_xlfn.DAYS(About!$A$3,'Core Indicators'!IK55)</f>
        <v>107</v>
      </c>
      <c r="U55" s="241">
        <f>_xlfn.DAYS(About!$A$3,'Core Indicators'!IS55)</f>
        <v>107</v>
      </c>
      <c r="V55" s="241">
        <f t="shared" si="1"/>
        <v>13.4</v>
      </c>
    </row>
    <row r="56" spans="1:22" x14ac:dyDescent="0.35">
      <c r="A56" s="240" t="str">
        <f>Lists!C:C</f>
        <v>IRQ001</v>
      </c>
      <c r="B56" s="241">
        <f>_xlfn.DAYS(About!$A$3,'Core Indicators'!U56)</f>
        <v>3</v>
      </c>
      <c r="C56" s="241">
        <f>_xlfn.DAYS(About!$A$3,'Core Indicators'!AC56)</f>
        <v>3</v>
      </c>
      <c r="D56" s="241">
        <f>_xlfn.DAYS(About!$A$3,'Core Indicators'!AK56)</f>
        <v>3</v>
      </c>
      <c r="E56" s="241">
        <f>_xlfn.DAYS(About!$A$3,'Core Indicators'!AS56)</f>
        <v>3</v>
      </c>
      <c r="F56" s="241">
        <f>_xlfn.DAYS(About!$A$3,'Core Indicators'!BQ56)</f>
        <v>3</v>
      </c>
      <c r="G56" s="241">
        <f>_xlfn.DAYS(About!$A$3,'Core Indicators'!DM56)</f>
        <v>3</v>
      </c>
      <c r="H56" s="241">
        <f>_xlfn.DAYS(About!$A$3,'Core Indicators'!DU56)</f>
        <v>3</v>
      </c>
      <c r="I56" s="241">
        <f>_xlfn.DAYS(About!$A$3,'Core Indicators'!EC56)</f>
        <v>3</v>
      </c>
      <c r="J56" s="241">
        <f>_xlfn.DAYS(About!$A$3,'Core Indicators'!EK56)</f>
        <v>3</v>
      </c>
      <c r="K56" s="241">
        <f>_xlfn.DAYS(About!$A$3,'Core Indicators'!ES56)</f>
        <v>3</v>
      </c>
      <c r="L56" s="241">
        <f>_xlfn.DAYS(About!$A$3,'Core Indicators'!FI56)</f>
        <v>3</v>
      </c>
      <c r="M56" s="241">
        <f>_xlfn.DAYS(About!$A$3,'Core Indicators'!GG56)</f>
        <v>107</v>
      </c>
      <c r="N56" s="241">
        <f>_xlfn.DAYS(About!$A$3,'Core Indicators'!GO56)</f>
        <v>107</v>
      </c>
      <c r="O56" s="241">
        <f>_xlfn.DAYS(About!$A$3,'Core Indicators'!GW56)</f>
        <v>107</v>
      </c>
      <c r="P56" s="241">
        <f>_xlfn.DAYS(About!$A$3,'Core Indicators'!HE56)</f>
        <v>107</v>
      </c>
      <c r="Q56" s="241">
        <f>_xlfn.DAYS(About!$A$3,'Core Indicators'!HM56)</f>
        <v>107</v>
      </c>
      <c r="R56" s="241">
        <f>_xlfn.DAYS(About!$A$3,'Core Indicators'!HU56)</f>
        <v>107</v>
      </c>
      <c r="S56" s="241">
        <f>_xlfn.DAYS(About!$A$3,'Core Indicators'!IC56)</f>
        <v>107</v>
      </c>
      <c r="T56" s="241">
        <f>_xlfn.DAYS(About!$A$3,'Core Indicators'!IK56)</f>
        <v>107</v>
      </c>
      <c r="U56" s="241">
        <f>_xlfn.DAYS(About!$A$3,'Core Indicators'!IS56)</f>
        <v>107</v>
      </c>
      <c r="V56" s="241">
        <f t="shared" si="1"/>
        <v>13.4</v>
      </c>
    </row>
    <row r="57" spans="1:22" x14ac:dyDescent="0.35">
      <c r="A57" s="240" t="str">
        <f>Lists!C:C</f>
        <v>IRQ002</v>
      </c>
      <c r="B57" s="241">
        <f>_xlfn.DAYS(About!$A$3,'Core Indicators'!U57)</f>
        <v>3</v>
      </c>
      <c r="C57" s="241">
        <f>_xlfn.DAYS(About!$A$3,'Core Indicators'!AC57)</f>
        <v>3</v>
      </c>
      <c r="D57" s="241">
        <f>_xlfn.DAYS(About!$A$3,'Core Indicators'!AK57)</f>
        <v>3</v>
      </c>
      <c r="E57" s="241">
        <f>_xlfn.DAYS(About!$A$3,'Core Indicators'!AS57)</f>
        <v>3</v>
      </c>
      <c r="F57" s="241">
        <f>_xlfn.DAYS(About!$A$3,'Core Indicators'!BQ57)</f>
        <v>3</v>
      </c>
      <c r="G57" s="241">
        <f>_xlfn.DAYS(About!$A$3,'Core Indicators'!DM57)</f>
        <v>3</v>
      </c>
      <c r="H57" s="241">
        <f>_xlfn.DAYS(About!$A$3,'Core Indicators'!DU57)</f>
        <v>3</v>
      </c>
      <c r="I57" s="241">
        <f>_xlfn.DAYS(About!$A$3,'Core Indicators'!EC57)</f>
        <v>3</v>
      </c>
      <c r="J57" s="241">
        <f>_xlfn.DAYS(About!$A$3,'Core Indicators'!EK57)</f>
        <v>3</v>
      </c>
      <c r="K57" s="241">
        <f>_xlfn.DAYS(About!$A$3,'Core Indicators'!ES57)</f>
        <v>3</v>
      </c>
      <c r="L57" s="241">
        <f>_xlfn.DAYS(About!$A$3,'Core Indicators'!FI57)</f>
        <v>3</v>
      </c>
      <c r="M57" s="241">
        <f>_xlfn.DAYS(About!$A$3,'Core Indicators'!GG57)</f>
        <v>107</v>
      </c>
      <c r="N57" s="241">
        <f>_xlfn.DAYS(About!$A$3,'Core Indicators'!GO57)</f>
        <v>107</v>
      </c>
      <c r="O57" s="241">
        <f>_xlfn.DAYS(About!$A$3,'Core Indicators'!GW57)</f>
        <v>107</v>
      </c>
      <c r="P57" s="241">
        <f>_xlfn.DAYS(About!$A$3,'Core Indicators'!HE57)</f>
        <v>107</v>
      </c>
      <c r="Q57" s="241">
        <f>_xlfn.DAYS(About!$A$3,'Core Indicators'!HM57)</f>
        <v>107</v>
      </c>
      <c r="R57" s="241">
        <f>_xlfn.DAYS(About!$A$3,'Core Indicators'!HU57)</f>
        <v>107</v>
      </c>
      <c r="S57" s="241">
        <f>_xlfn.DAYS(About!$A$3,'Core Indicators'!IC57)</f>
        <v>107</v>
      </c>
      <c r="T57" s="241">
        <f>_xlfn.DAYS(About!$A$3,'Core Indicators'!IK57)</f>
        <v>107</v>
      </c>
      <c r="U57" s="241">
        <f>_xlfn.DAYS(About!$A$3,'Core Indicators'!IS57)</f>
        <v>107</v>
      </c>
      <c r="V57" s="241">
        <f t="shared" si="1"/>
        <v>13.4</v>
      </c>
    </row>
    <row r="58" spans="1:22" x14ac:dyDescent="0.35">
      <c r="A58" s="240" t="str">
        <f>Lists!C:C</f>
        <v>IRQ003</v>
      </c>
      <c r="B58" s="241">
        <f>_xlfn.DAYS(About!$A$3,'Core Indicators'!U58)</f>
        <v>3</v>
      </c>
      <c r="C58" s="241">
        <f>_xlfn.DAYS(About!$A$3,'Core Indicators'!AC58)</f>
        <v>3</v>
      </c>
      <c r="D58" s="241">
        <f>_xlfn.DAYS(About!$A$3,'Core Indicators'!AK58)</f>
        <v>3</v>
      </c>
      <c r="E58" s="241">
        <f>_xlfn.DAYS(About!$A$3,'Core Indicators'!AS58)</f>
        <v>3</v>
      </c>
      <c r="F58" s="241">
        <f>_xlfn.DAYS(About!$A$3,'Core Indicators'!BQ58)</f>
        <v>3</v>
      </c>
      <c r="G58" s="241">
        <f>_xlfn.DAYS(About!$A$3,'Core Indicators'!DM58)</f>
        <v>3</v>
      </c>
      <c r="H58" s="241">
        <f>_xlfn.DAYS(About!$A$3,'Core Indicators'!DU58)</f>
        <v>3</v>
      </c>
      <c r="I58" s="241">
        <f>_xlfn.DAYS(About!$A$3,'Core Indicators'!EC58)</f>
        <v>3</v>
      </c>
      <c r="J58" s="241">
        <f>_xlfn.DAYS(About!$A$3,'Core Indicators'!EK58)</f>
        <v>3</v>
      </c>
      <c r="K58" s="241">
        <f>_xlfn.DAYS(About!$A$3,'Core Indicators'!ES58)</f>
        <v>3</v>
      </c>
      <c r="L58" s="241">
        <f>_xlfn.DAYS(About!$A$3,'Core Indicators'!FI58)</f>
        <v>3</v>
      </c>
      <c r="M58" s="241">
        <f>_xlfn.DAYS(About!$A$3,'Core Indicators'!GG58)</f>
        <v>107</v>
      </c>
      <c r="N58" s="241">
        <f>_xlfn.DAYS(About!$A$3,'Core Indicators'!GO58)</f>
        <v>107</v>
      </c>
      <c r="O58" s="241">
        <f>_xlfn.DAYS(About!$A$3,'Core Indicators'!GW58)</f>
        <v>107</v>
      </c>
      <c r="P58" s="241">
        <f>_xlfn.DAYS(About!$A$3,'Core Indicators'!HE58)</f>
        <v>107</v>
      </c>
      <c r="Q58" s="241">
        <f>_xlfn.DAYS(About!$A$3,'Core Indicators'!HM58)</f>
        <v>107</v>
      </c>
      <c r="R58" s="241">
        <f>_xlfn.DAYS(About!$A$3,'Core Indicators'!HU58)</f>
        <v>107</v>
      </c>
      <c r="S58" s="241">
        <f>_xlfn.DAYS(About!$A$3,'Core Indicators'!IC58)</f>
        <v>107</v>
      </c>
      <c r="T58" s="241">
        <f>_xlfn.DAYS(About!$A$3,'Core Indicators'!IK58)</f>
        <v>107</v>
      </c>
      <c r="U58" s="241">
        <f>_xlfn.DAYS(About!$A$3,'Core Indicators'!IS58)</f>
        <v>107</v>
      </c>
      <c r="V58" s="241">
        <f t="shared" si="1"/>
        <v>13.4</v>
      </c>
    </row>
    <row r="59" spans="1:22" x14ac:dyDescent="0.35">
      <c r="A59" s="240" t="str">
        <f>Lists!C:C</f>
        <v>ITA002</v>
      </c>
      <c r="B59" s="241">
        <f>_xlfn.DAYS(About!$A$3,'Core Indicators'!U59)</f>
        <v>11</v>
      </c>
      <c r="C59" s="241">
        <f>_xlfn.DAYS(About!$A$3,'Core Indicators'!AC59)</f>
        <v>11</v>
      </c>
      <c r="D59" s="241">
        <f>_xlfn.DAYS(About!$A$3,'Core Indicators'!AK59)</f>
        <v>11</v>
      </c>
      <c r="E59" s="241">
        <f>_xlfn.DAYS(About!$A$3,'Core Indicators'!AS59)</f>
        <v>11</v>
      </c>
      <c r="F59" s="241">
        <f>_xlfn.DAYS(About!$A$3,'Core Indicators'!BQ59)</f>
        <v>11</v>
      </c>
      <c r="G59" s="241">
        <f>_xlfn.DAYS(About!$A$3,'Core Indicators'!DM59)</f>
        <v>11</v>
      </c>
      <c r="H59" s="241">
        <f>_xlfn.DAYS(About!$A$3,'Core Indicators'!DU59)</f>
        <v>11</v>
      </c>
      <c r="I59" s="241">
        <f>_xlfn.DAYS(About!$A$3,'Core Indicators'!EC59)</f>
        <v>11</v>
      </c>
      <c r="J59" s="241">
        <f>_xlfn.DAYS(About!$A$3,'Core Indicators'!EK59)</f>
        <v>11</v>
      </c>
      <c r="K59" s="241">
        <f>_xlfn.DAYS(About!$A$3,'Core Indicators'!ES59)</f>
        <v>11</v>
      </c>
      <c r="L59" s="241">
        <f>_xlfn.DAYS(About!$A$3,'Core Indicators'!FI59)</f>
        <v>11</v>
      </c>
      <c r="M59" s="241">
        <f>_xlfn.DAYS(About!$A$3,'Core Indicators'!GG59)</f>
        <v>109</v>
      </c>
      <c r="N59" s="241">
        <f>_xlfn.DAYS(About!$A$3,'Core Indicators'!GO59)</f>
        <v>109</v>
      </c>
      <c r="O59" s="241">
        <f>_xlfn.DAYS(About!$A$3,'Core Indicators'!GW59)</f>
        <v>109</v>
      </c>
      <c r="P59" s="241">
        <f>_xlfn.DAYS(About!$A$3,'Core Indicators'!HE59)</f>
        <v>109</v>
      </c>
      <c r="Q59" s="241">
        <f>_xlfn.DAYS(About!$A$3,'Core Indicators'!HM59)</f>
        <v>109</v>
      </c>
      <c r="R59" s="241">
        <f>_xlfn.DAYS(About!$A$3,'Core Indicators'!HU59)</f>
        <v>109</v>
      </c>
      <c r="S59" s="241">
        <f>_xlfn.DAYS(About!$A$3,'Core Indicators'!IC59)</f>
        <v>109</v>
      </c>
      <c r="T59" s="241">
        <f>_xlfn.DAYS(About!$A$3,'Core Indicators'!IK59)</f>
        <v>109</v>
      </c>
      <c r="U59" s="241">
        <f>_xlfn.DAYS(About!$A$3,'Core Indicators'!IS59)</f>
        <v>109</v>
      </c>
      <c r="V59" s="241">
        <f t="shared" si="1"/>
        <v>20.8</v>
      </c>
    </row>
    <row r="60" spans="1:22" x14ac:dyDescent="0.35">
      <c r="A60" s="240" t="str">
        <f>Lists!C:C</f>
        <v>JOR002</v>
      </c>
      <c r="B60" s="241">
        <f>_xlfn.DAYS(About!$A$3,'Core Indicators'!U60)</f>
        <v>3</v>
      </c>
      <c r="C60" s="241">
        <f>_xlfn.DAYS(About!$A$3,'Core Indicators'!AC60)</f>
        <v>3</v>
      </c>
      <c r="D60" s="241">
        <f>_xlfn.DAYS(About!$A$3,'Core Indicators'!AK60)</f>
        <v>3</v>
      </c>
      <c r="E60" s="241">
        <f>_xlfn.DAYS(About!$A$3,'Core Indicators'!AS60)</f>
        <v>3</v>
      </c>
      <c r="F60" s="241">
        <f>_xlfn.DAYS(About!$A$3,'Core Indicators'!BQ60)</f>
        <v>3</v>
      </c>
      <c r="G60" s="241">
        <f>_xlfn.DAYS(About!$A$3,'Core Indicators'!DM60)</f>
        <v>3</v>
      </c>
      <c r="H60" s="241">
        <f>_xlfn.DAYS(About!$A$3,'Core Indicators'!DU60)</f>
        <v>3</v>
      </c>
      <c r="I60" s="241">
        <f>_xlfn.DAYS(About!$A$3,'Core Indicators'!EC60)</f>
        <v>3</v>
      </c>
      <c r="J60" s="241">
        <f>_xlfn.DAYS(About!$A$3,'Core Indicators'!EK60)</f>
        <v>3</v>
      </c>
      <c r="K60" s="241">
        <f>_xlfn.DAYS(About!$A$3,'Core Indicators'!ES60)</f>
        <v>3</v>
      </c>
      <c r="L60" s="241">
        <f>_xlfn.DAYS(About!$A$3,'Core Indicators'!FI60)</f>
        <v>3</v>
      </c>
      <c r="M60" s="241">
        <f>_xlfn.DAYS(About!$A$3,'Core Indicators'!GG60)</f>
        <v>108</v>
      </c>
      <c r="N60" s="241">
        <f>_xlfn.DAYS(About!$A$3,'Core Indicators'!GO60)</f>
        <v>108</v>
      </c>
      <c r="O60" s="241">
        <f>_xlfn.DAYS(About!$A$3,'Core Indicators'!GW60)</f>
        <v>108</v>
      </c>
      <c r="P60" s="241">
        <f>_xlfn.DAYS(About!$A$3,'Core Indicators'!HE60)</f>
        <v>108</v>
      </c>
      <c r="Q60" s="241">
        <f>_xlfn.DAYS(About!$A$3,'Core Indicators'!HM60)</f>
        <v>108</v>
      </c>
      <c r="R60" s="241">
        <f>_xlfn.DAYS(About!$A$3,'Core Indicators'!HU60)</f>
        <v>108</v>
      </c>
      <c r="S60" s="241">
        <f>_xlfn.DAYS(About!$A$3,'Core Indicators'!IC60)</f>
        <v>108</v>
      </c>
      <c r="T60" s="241">
        <f>_xlfn.DAYS(About!$A$3,'Core Indicators'!IK60)</f>
        <v>108</v>
      </c>
      <c r="U60" s="241">
        <f>_xlfn.DAYS(About!$A$3,'Core Indicators'!IS60)</f>
        <v>108</v>
      </c>
      <c r="V60" s="241">
        <f t="shared" si="1"/>
        <v>13.5</v>
      </c>
    </row>
    <row r="61" spans="1:22" x14ac:dyDescent="0.35">
      <c r="A61" s="240" t="str">
        <f>Lists!C:C</f>
        <v>KEN001</v>
      </c>
      <c r="B61" s="241">
        <f>_xlfn.DAYS(About!$A$3,'Core Indicators'!U61)</f>
        <v>3</v>
      </c>
      <c r="C61" s="241">
        <f>_xlfn.DAYS(About!$A$3,'Core Indicators'!AC61)</f>
        <v>3</v>
      </c>
      <c r="D61" s="241">
        <f>_xlfn.DAYS(About!$A$3,'Core Indicators'!AK61)</f>
        <v>3</v>
      </c>
      <c r="E61" s="241">
        <f>_xlfn.DAYS(About!$A$3,'Core Indicators'!AS61)</f>
        <v>3</v>
      </c>
      <c r="F61" s="241">
        <f>_xlfn.DAYS(About!$A$3,'Core Indicators'!BQ61)</f>
        <v>395</v>
      </c>
      <c r="G61" s="241">
        <f>_xlfn.DAYS(About!$A$3,'Core Indicators'!DM61)</f>
        <v>3</v>
      </c>
      <c r="H61" s="241">
        <f>_xlfn.DAYS(About!$A$3,'Core Indicators'!DU61)</f>
        <v>3</v>
      </c>
      <c r="I61" s="241">
        <f>_xlfn.DAYS(About!$A$3,'Core Indicators'!EC61)</f>
        <v>3</v>
      </c>
      <c r="J61" s="241">
        <f>_xlfn.DAYS(About!$A$3,'Core Indicators'!EK61)</f>
        <v>3</v>
      </c>
      <c r="K61" s="241">
        <f>_xlfn.DAYS(About!$A$3,'Core Indicators'!ES61)</f>
        <v>3</v>
      </c>
      <c r="L61" s="241">
        <f>_xlfn.DAYS(About!$A$3,'Core Indicators'!FI61)</f>
        <v>3</v>
      </c>
      <c r="M61" s="241">
        <f>_xlfn.DAYS(About!$A$3,'Core Indicators'!GG61)</f>
        <v>106</v>
      </c>
      <c r="N61" s="241">
        <f>_xlfn.DAYS(About!$A$3,'Core Indicators'!GO61)</f>
        <v>106</v>
      </c>
      <c r="O61" s="241">
        <f>_xlfn.DAYS(About!$A$3,'Core Indicators'!GW61)</f>
        <v>106</v>
      </c>
      <c r="P61" s="241">
        <f>_xlfn.DAYS(About!$A$3,'Core Indicators'!HE61)</f>
        <v>106</v>
      </c>
      <c r="Q61" s="241">
        <f>_xlfn.DAYS(About!$A$3,'Core Indicators'!HM61)</f>
        <v>106</v>
      </c>
      <c r="R61" s="241">
        <f>_xlfn.DAYS(About!$A$3,'Core Indicators'!HU61)</f>
        <v>106</v>
      </c>
      <c r="S61" s="241">
        <f>_xlfn.DAYS(About!$A$3,'Core Indicators'!IC61)</f>
        <v>106</v>
      </c>
      <c r="T61" s="241">
        <f>_xlfn.DAYS(About!$A$3,'Core Indicators'!IK61)</f>
        <v>106</v>
      </c>
      <c r="U61" s="241">
        <f>_xlfn.DAYS(About!$A$3,'Core Indicators'!IS61)</f>
        <v>106</v>
      </c>
      <c r="V61" s="241">
        <f t="shared" si="1"/>
        <v>52.5</v>
      </c>
    </row>
    <row r="62" spans="1:22" x14ac:dyDescent="0.35">
      <c r="A62" s="240" t="str">
        <f>Lists!C:C</f>
        <v>KEN002</v>
      </c>
      <c r="B62" s="241">
        <f>_xlfn.DAYS(About!$A$3,'Core Indicators'!U62)</f>
        <v>3</v>
      </c>
      <c r="C62" s="241">
        <f>_xlfn.DAYS(About!$A$3,'Core Indicators'!AC62)</f>
        <v>3</v>
      </c>
      <c r="D62" s="241">
        <f>_xlfn.DAYS(About!$A$3,'Core Indicators'!AK62)</f>
        <v>3</v>
      </c>
      <c r="E62" s="241">
        <f>_xlfn.DAYS(About!$A$3,'Core Indicators'!AS62)</f>
        <v>3</v>
      </c>
      <c r="F62" s="241">
        <f>_xlfn.DAYS(About!$A$3,'Core Indicators'!BQ62)</f>
        <v>3</v>
      </c>
      <c r="G62" s="241">
        <f>_xlfn.DAYS(About!$A$3,'Core Indicators'!DM62)</f>
        <v>3</v>
      </c>
      <c r="H62" s="241">
        <f>_xlfn.DAYS(About!$A$3,'Core Indicators'!DU62)</f>
        <v>3</v>
      </c>
      <c r="I62" s="241">
        <f>_xlfn.DAYS(About!$A$3,'Core Indicators'!EC62)</f>
        <v>3</v>
      </c>
      <c r="J62" s="241">
        <f>_xlfn.DAYS(About!$A$3,'Core Indicators'!EK62)</f>
        <v>3</v>
      </c>
      <c r="K62" s="241">
        <f>_xlfn.DAYS(About!$A$3,'Core Indicators'!ES62)</f>
        <v>3</v>
      </c>
      <c r="L62" s="241">
        <f>_xlfn.DAYS(About!$A$3,'Core Indicators'!FI62)</f>
        <v>3</v>
      </c>
      <c r="M62" s="241">
        <f>_xlfn.DAYS(About!$A$3,'Core Indicators'!GG62)</f>
        <v>106</v>
      </c>
      <c r="N62" s="241">
        <f>_xlfn.DAYS(About!$A$3,'Core Indicators'!GO62)</f>
        <v>106</v>
      </c>
      <c r="O62" s="241">
        <f>_xlfn.DAYS(About!$A$3,'Core Indicators'!GW62)</f>
        <v>106</v>
      </c>
      <c r="P62" s="241">
        <f>_xlfn.DAYS(About!$A$3,'Core Indicators'!HE62)</f>
        <v>106</v>
      </c>
      <c r="Q62" s="241">
        <f>_xlfn.DAYS(About!$A$3,'Core Indicators'!HM62)</f>
        <v>106</v>
      </c>
      <c r="R62" s="241">
        <f>_xlfn.DAYS(About!$A$3,'Core Indicators'!HU62)</f>
        <v>106</v>
      </c>
      <c r="S62" s="241">
        <f>_xlfn.DAYS(About!$A$3,'Core Indicators'!IC62)</f>
        <v>106</v>
      </c>
      <c r="T62" s="241">
        <f>_xlfn.DAYS(About!$A$3,'Core Indicators'!IK62)</f>
        <v>106</v>
      </c>
      <c r="U62" s="241">
        <f>_xlfn.DAYS(About!$A$3,'Core Indicators'!IS62)</f>
        <v>106</v>
      </c>
      <c r="V62" s="241">
        <f t="shared" si="1"/>
        <v>13.3</v>
      </c>
    </row>
    <row r="63" spans="1:22" x14ac:dyDescent="0.35">
      <c r="A63" s="240" t="str">
        <f>Lists!C:C</f>
        <v>KEN003</v>
      </c>
      <c r="B63" s="241">
        <f>_xlfn.DAYS(About!$A$3,'Core Indicators'!U63)</f>
        <v>3</v>
      </c>
      <c r="C63" s="241">
        <f>_xlfn.DAYS(About!$A$3,'Core Indicators'!AC63)</f>
        <v>3</v>
      </c>
      <c r="D63" s="241">
        <f>_xlfn.DAYS(About!$A$3,'Core Indicators'!AK63)</f>
        <v>3</v>
      </c>
      <c r="E63" s="241">
        <f>_xlfn.DAYS(About!$A$3,'Core Indicators'!AS63)</f>
        <v>3</v>
      </c>
      <c r="F63" s="241">
        <f>_xlfn.DAYS(About!$A$3,'Core Indicators'!BQ63)</f>
        <v>3</v>
      </c>
      <c r="G63" s="241">
        <f>_xlfn.DAYS(About!$A$3,'Core Indicators'!DM63)</f>
        <v>3</v>
      </c>
      <c r="H63" s="241">
        <f>_xlfn.DAYS(About!$A$3,'Core Indicators'!DU63)</f>
        <v>3</v>
      </c>
      <c r="I63" s="241">
        <f>_xlfn.DAYS(About!$A$3,'Core Indicators'!EC63)</f>
        <v>3</v>
      </c>
      <c r="J63" s="241">
        <f>_xlfn.DAYS(About!$A$3,'Core Indicators'!EK63)</f>
        <v>3</v>
      </c>
      <c r="K63" s="241">
        <f>_xlfn.DAYS(About!$A$3,'Core Indicators'!ES63)</f>
        <v>3</v>
      </c>
      <c r="L63" s="241">
        <f>_xlfn.DAYS(About!$A$3,'Core Indicators'!FI63)</f>
        <v>3</v>
      </c>
      <c r="M63" s="241">
        <f>_xlfn.DAYS(About!$A$3,'Core Indicators'!GG63)</f>
        <v>106</v>
      </c>
      <c r="N63" s="241">
        <f>_xlfn.DAYS(About!$A$3,'Core Indicators'!GO63)</f>
        <v>106</v>
      </c>
      <c r="O63" s="241">
        <f>_xlfn.DAYS(About!$A$3,'Core Indicators'!GW63)</f>
        <v>106</v>
      </c>
      <c r="P63" s="241">
        <f>_xlfn.DAYS(About!$A$3,'Core Indicators'!HE63)</f>
        <v>106</v>
      </c>
      <c r="Q63" s="241">
        <f>_xlfn.DAYS(About!$A$3,'Core Indicators'!HM63)</f>
        <v>106</v>
      </c>
      <c r="R63" s="241">
        <f>_xlfn.DAYS(About!$A$3,'Core Indicators'!HU63)</f>
        <v>106</v>
      </c>
      <c r="S63" s="241">
        <f>_xlfn.DAYS(About!$A$3,'Core Indicators'!IC63)</f>
        <v>106</v>
      </c>
      <c r="T63" s="241">
        <f>_xlfn.DAYS(About!$A$3,'Core Indicators'!IK63)</f>
        <v>106</v>
      </c>
      <c r="U63" s="241">
        <f>_xlfn.DAYS(About!$A$3,'Core Indicators'!IS63)</f>
        <v>106</v>
      </c>
      <c r="V63" s="241">
        <f t="shared" si="1"/>
        <v>13.3</v>
      </c>
    </row>
    <row r="64" spans="1:22" x14ac:dyDescent="0.35">
      <c r="A64" s="240" t="str">
        <f>Lists!C:C</f>
        <v>LBN002</v>
      </c>
      <c r="B64" s="241">
        <f>_xlfn.DAYS(About!$A$3,'Core Indicators'!U64)</f>
        <v>3</v>
      </c>
      <c r="C64" s="241">
        <f>_xlfn.DAYS(About!$A$3,'Core Indicators'!AC64)</f>
        <v>3</v>
      </c>
      <c r="D64" s="241">
        <f>_xlfn.DAYS(About!$A$3,'Core Indicators'!AK64)</f>
        <v>3</v>
      </c>
      <c r="E64" s="241">
        <f>_xlfn.DAYS(About!$A$3,'Core Indicators'!AS64)</f>
        <v>3</v>
      </c>
      <c r="F64" s="241">
        <f>_xlfn.DAYS(About!$A$3,'Core Indicators'!BQ64)</f>
        <v>3</v>
      </c>
      <c r="G64" s="241">
        <f>_xlfn.DAYS(About!$A$3,'Core Indicators'!DM64)</f>
        <v>3</v>
      </c>
      <c r="H64" s="241">
        <f>_xlfn.DAYS(About!$A$3,'Core Indicators'!DU64)</f>
        <v>3</v>
      </c>
      <c r="I64" s="241">
        <f>_xlfn.DAYS(About!$A$3,'Core Indicators'!EC64)</f>
        <v>3</v>
      </c>
      <c r="J64" s="241">
        <f>_xlfn.DAYS(About!$A$3,'Core Indicators'!EK64)</f>
        <v>3</v>
      </c>
      <c r="K64" s="241">
        <f>_xlfn.DAYS(About!$A$3,'Core Indicators'!ES64)</f>
        <v>3</v>
      </c>
      <c r="L64" s="241">
        <f>_xlfn.DAYS(About!$A$3,'Core Indicators'!FI64)</f>
        <v>3</v>
      </c>
      <c r="M64" s="241">
        <f>_xlfn.DAYS(About!$A$3,'Core Indicators'!GG64)</f>
        <v>106</v>
      </c>
      <c r="N64" s="241">
        <f>_xlfn.DAYS(About!$A$3,'Core Indicators'!GO64)</f>
        <v>106</v>
      </c>
      <c r="O64" s="241">
        <f>_xlfn.DAYS(About!$A$3,'Core Indicators'!GW64)</f>
        <v>106</v>
      </c>
      <c r="P64" s="241">
        <f>_xlfn.DAYS(About!$A$3,'Core Indicators'!HE64)</f>
        <v>106</v>
      </c>
      <c r="Q64" s="241">
        <f>_xlfn.DAYS(About!$A$3,'Core Indicators'!HM64)</f>
        <v>106</v>
      </c>
      <c r="R64" s="241">
        <f>_xlfn.DAYS(About!$A$3,'Core Indicators'!HU64)</f>
        <v>106</v>
      </c>
      <c r="S64" s="241">
        <f>_xlfn.DAYS(About!$A$3,'Core Indicators'!IC64)</f>
        <v>106</v>
      </c>
      <c r="T64" s="241">
        <f>_xlfn.DAYS(About!$A$3,'Core Indicators'!IK64)</f>
        <v>106</v>
      </c>
      <c r="U64" s="241">
        <f>_xlfn.DAYS(About!$A$3,'Core Indicators'!IS64)</f>
        <v>106</v>
      </c>
      <c r="V64" s="241">
        <f t="shared" si="1"/>
        <v>13.3</v>
      </c>
    </row>
    <row r="65" spans="1:22" x14ac:dyDescent="0.35">
      <c r="A65" s="240" t="str">
        <f>Lists!C:C</f>
        <v>LBN006</v>
      </c>
      <c r="B65" s="241">
        <f>_xlfn.DAYS(About!$A$3,'Core Indicators'!U65)</f>
        <v>3</v>
      </c>
      <c r="C65" s="241">
        <f>_xlfn.DAYS(About!$A$3,'Core Indicators'!AC65)</f>
        <v>3</v>
      </c>
      <c r="D65" s="241">
        <f>_xlfn.DAYS(About!$A$3,'Core Indicators'!AK65)</f>
        <v>3</v>
      </c>
      <c r="E65" s="241">
        <f>_xlfn.DAYS(About!$A$3,'Core Indicators'!AS65)</f>
        <v>3</v>
      </c>
      <c r="F65" s="241">
        <f>_xlfn.DAYS(About!$A$3,'Core Indicators'!BQ65)</f>
        <v>3</v>
      </c>
      <c r="G65" s="241">
        <f>_xlfn.DAYS(About!$A$3,'Core Indicators'!DM65)</f>
        <v>3</v>
      </c>
      <c r="H65" s="241">
        <f>_xlfn.DAYS(About!$A$3,'Core Indicators'!DU65)</f>
        <v>3</v>
      </c>
      <c r="I65" s="241">
        <f>_xlfn.DAYS(About!$A$3,'Core Indicators'!EC65)</f>
        <v>3</v>
      </c>
      <c r="J65" s="241">
        <f>_xlfn.DAYS(About!$A$3,'Core Indicators'!EK65)</f>
        <v>3</v>
      </c>
      <c r="K65" s="241">
        <f>_xlfn.DAYS(About!$A$3,'Core Indicators'!ES65)</f>
        <v>3</v>
      </c>
      <c r="L65" s="241">
        <f>_xlfn.DAYS(About!$A$3,'Core Indicators'!FI65)</f>
        <v>3</v>
      </c>
      <c r="M65" s="241">
        <f>_xlfn.DAYS(About!$A$3,'Core Indicators'!GG65)</f>
        <v>106</v>
      </c>
      <c r="N65" s="241">
        <f>_xlfn.DAYS(About!$A$3,'Core Indicators'!GO65)</f>
        <v>106</v>
      </c>
      <c r="O65" s="241">
        <f>_xlfn.DAYS(About!$A$3,'Core Indicators'!GW65)</f>
        <v>106</v>
      </c>
      <c r="P65" s="241">
        <f>_xlfn.DAYS(About!$A$3,'Core Indicators'!HE65)</f>
        <v>106</v>
      </c>
      <c r="Q65" s="241">
        <f>_xlfn.DAYS(About!$A$3,'Core Indicators'!HM65)</f>
        <v>106</v>
      </c>
      <c r="R65" s="241">
        <f>_xlfn.DAYS(About!$A$3,'Core Indicators'!HU65)</f>
        <v>106</v>
      </c>
      <c r="S65" s="241">
        <f>_xlfn.DAYS(About!$A$3,'Core Indicators'!IC65)</f>
        <v>106</v>
      </c>
      <c r="T65" s="241">
        <f>_xlfn.DAYS(About!$A$3,'Core Indicators'!IK65)</f>
        <v>106</v>
      </c>
      <c r="U65" s="241">
        <f>_xlfn.DAYS(About!$A$3,'Core Indicators'!IS65)</f>
        <v>106</v>
      </c>
      <c r="V65" s="241">
        <f t="shared" si="1"/>
        <v>13.3</v>
      </c>
    </row>
    <row r="66" spans="1:22" x14ac:dyDescent="0.35">
      <c r="A66" s="240" t="str">
        <f>Lists!C:C</f>
        <v>LBY002</v>
      </c>
      <c r="B66" s="241">
        <f>_xlfn.DAYS(About!$A$3,'Core Indicators'!U66)</f>
        <v>12</v>
      </c>
      <c r="C66" s="241">
        <f>_xlfn.DAYS(About!$A$3,'Core Indicators'!AC66)</f>
        <v>12</v>
      </c>
      <c r="D66" s="241">
        <f>_xlfn.DAYS(About!$A$3,'Core Indicators'!AK66)</f>
        <v>12</v>
      </c>
      <c r="E66" s="241">
        <f>_xlfn.DAYS(About!$A$3,'Core Indicators'!AS66)</f>
        <v>12</v>
      </c>
      <c r="F66" s="241">
        <f>_xlfn.DAYS(About!$A$3,'Core Indicators'!BQ66)</f>
        <v>12</v>
      </c>
      <c r="G66" s="241">
        <f>_xlfn.DAYS(About!$A$3,'Core Indicators'!DM66)</f>
        <v>12</v>
      </c>
      <c r="H66" s="241">
        <f>_xlfn.DAYS(About!$A$3,'Core Indicators'!DU66)</f>
        <v>12</v>
      </c>
      <c r="I66" s="241">
        <f>_xlfn.DAYS(About!$A$3,'Core Indicators'!EC66)</f>
        <v>12</v>
      </c>
      <c r="J66" s="241">
        <f>_xlfn.DAYS(About!$A$3,'Core Indicators'!EK66)</f>
        <v>12</v>
      </c>
      <c r="K66" s="241">
        <f>_xlfn.DAYS(About!$A$3,'Core Indicators'!ES66)</f>
        <v>12</v>
      </c>
      <c r="L66" s="241">
        <f>_xlfn.DAYS(About!$A$3,'Core Indicators'!FI66)</f>
        <v>12</v>
      </c>
      <c r="M66" s="241">
        <f>_xlfn.DAYS(About!$A$3,'Core Indicators'!GG66)</f>
        <v>106</v>
      </c>
      <c r="N66" s="241">
        <f>_xlfn.DAYS(About!$A$3,'Core Indicators'!GO66)</f>
        <v>106</v>
      </c>
      <c r="O66" s="241">
        <f>_xlfn.DAYS(About!$A$3,'Core Indicators'!GW66)</f>
        <v>106</v>
      </c>
      <c r="P66" s="241">
        <f>_xlfn.DAYS(About!$A$3,'Core Indicators'!HE66)</f>
        <v>106</v>
      </c>
      <c r="Q66" s="241">
        <f>_xlfn.DAYS(About!$A$3,'Core Indicators'!HM66)</f>
        <v>106</v>
      </c>
      <c r="R66" s="241">
        <f>_xlfn.DAYS(About!$A$3,'Core Indicators'!HU66)</f>
        <v>106</v>
      </c>
      <c r="S66" s="241">
        <f>_xlfn.DAYS(About!$A$3,'Core Indicators'!IC66)</f>
        <v>106</v>
      </c>
      <c r="T66" s="241">
        <f>_xlfn.DAYS(About!$A$3,'Core Indicators'!IK66)</f>
        <v>106</v>
      </c>
      <c r="U66" s="241">
        <f>_xlfn.DAYS(About!$A$3,'Core Indicators'!IS66)</f>
        <v>106</v>
      </c>
      <c r="V66" s="241">
        <f t="shared" si="1"/>
        <v>21.4</v>
      </c>
    </row>
    <row r="67" spans="1:22" x14ac:dyDescent="0.35">
      <c r="A67" s="240" t="str">
        <f>Lists!C:C</f>
        <v>LBY004</v>
      </c>
      <c r="B67" s="241">
        <f>_xlfn.DAYS(About!$A$3,'Core Indicators'!U67)</f>
        <v>12</v>
      </c>
      <c r="C67" s="241">
        <f>_xlfn.DAYS(About!$A$3,'Core Indicators'!AC67)</f>
        <v>12</v>
      </c>
      <c r="D67" s="241">
        <f>_xlfn.DAYS(About!$A$3,'Core Indicators'!AK67)</f>
        <v>12</v>
      </c>
      <c r="E67" s="241">
        <f>_xlfn.DAYS(About!$A$3,'Core Indicators'!AS67)</f>
        <v>12</v>
      </c>
      <c r="F67" s="241">
        <f>_xlfn.DAYS(About!$A$3,'Core Indicators'!BQ67)</f>
        <v>12</v>
      </c>
      <c r="G67" s="241">
        <f>_xlfn.DAYS(About!$A$3,'Core Indicators'!DM67)</f>
        <v>12</v>
      </c>
      <c r="H67" s="241">
        <f>_xlfn.DAYS(About!$A$3,'Core Indicators'!DU67)</f>
        <v>12</v>
      </c>
      <c r="I67" s="241">
        <f>_xlfn.DAYS(About!$A$3,'Core Indicators'!EC67)</f>
        <v>12</v>
      </c>
      <c r="J67" s="241">
        <f>_xlfn.DAYS(About!$A$3,'Core Indicators'!EK67)</f>
        <v>12</v>
      </c>
      <c r="K67" s="241">
        <f>_xlfn.DAYS(About!$A$3,'Core Indicators'!ES67)</f>
        <v>12</v>
      </c>
      <c r="L67" s="241">
        <f>_xlfn.DAYS(About!$A$3,'Core Indicators'!FI67)</f>
        <v>12</v>
      </c>
      <c r="M67" s="241">
        <f>_xlfn.DAYS(About!$A$3,'Core Indicators'!GG67)</f>
        <v>106</v>
      </c>
      <c r="N67" s="241">
        <f>_xlfn.DAYS(About!$A$3,'Core Indicators'!GO67)</f>
        <v>106</v>
      </c>
      <c r="O67" s="241">
        <f>_xlfn.DAYS(About!$A$3,'Core Indicators'!GW67)</f>
        <v>106</v>
      </c>
      <c r="P67" s="241">
        <f>_xlfn.DAYS(About!$A$3,'Core Indicators'!HE67)</f>
        <v>106</v>
      </c>
      <c r="Q67" s="241">
        <f>_xlfn.DAYS(About!$A$3,'Core Indicators'!HM67)</f>
        <v>106</v>
      </c>
      <c r="R67" s="241">
        <f>_xlfn.DAYS(About!$A$3,'Core Indicators'!HU67)</f>
        <v>106</v>
      </c>
      <c r="S67" s="241">
        <f>_xlfn.DAYS(About!$A$3,'Core Indicators'!IC67)</f>
        <v>106</v>
      </c>
      <c r="T67" s="241">
        <f>_xlfn.DAYS(About!$A$3,'Core Indicators'!IK67)</f>
        <v>106</v>
      </c>
      <c r="U67" s="241">
        <f>_xlfn.DAYS(About!$A$3,'Core Indicators'!IS67)</f>
        <v>106</v>
      </c>
      <c r="V67" s="241">
        <f t="shared" ref="V67:V98" si="2">AVERAGE(D67:M67)</f>
        <v>21.4</v>
      </c>
    </row>
    <row r="68" spans="1:22" x14ac:dyDescent="0.35">
      <c r="A68" s="240" t="str">
        <f>Lists!C:C</f>
        <v>LBY005</v>
      </c>
      <c r="B68" s="241">
        <f>_xlfn.DAYS(About!$A$3,'Core Indicators'!U68)</f>
        <v>12</v>
      </c>
      <c r="C68" s="241">
        <f>_xlfn.DAYS(About!$A$3,'Core Indicators'!AC68)</f>
        <v>12</v>
      </c>
      <c r="D68" s="241">
        <f>_xlfn.DAYS(About!$A$3,'Core Indicators'!AK68)</f>
        <v>12</v>
      </c>
      <c r="E68" s="241">
        <f>_xlfn.DAYS(About!$A$3,'Core Indicators'!AS68)</f>
        <v>12</v>
      </c>
      <c r="F68" s="241">
        <f>_xlfn.DAYS(About!$A$3,'Core Indicators'!BQ68)</f>
        <v>12</v>
      </c>
      <c r="G68" s="241">
        <f>_xlfn.DAYS(About!$A$3,'Core Indicators'!DM68)</f>
        <v>12</v>
      </c>
      <c r="H68" s="241">
        <f>_xlfn.DAYS(About!$A$3,'Core Indicators'!DU68)</f>
        <v>12</v>
      </c>
      <c r="I68" s="241">
        <f>_xlfn.DAYS(About!$A$3,'Core Indicators'!EC68)</f>
        <v>12</v>
      </c>
      <c r="J68" s="241">
        <f>_xlfn.DAYS(About!$A$3,'Core Indicators'!EK68)</f>
        <v>12</v>
      </c>
      <c r="K68" s="241">
        <f>_xlfn.DAYS(About!$A$3,'Core Indicators'!ES68)</f>
        <v>12</v>
      </c>
      <c r="L68" s="241">
        <f>_xlfn.DAYS(About!$A$3,'Core Indicators'!FI68)</f>
        <v>12</v>
      </c>
      <c r="M68" s="241">
        <f>_xlfn.DAYS(About!$A$3,'Core Indicators'!GG68)</f>
        <v>29</v>
      </c>
      <c r="N68" s="241">
        <f>_xlfn.DAYS(About!$A$3,'Core Indicators'!GO68)</f>
        <v>29</v>
      </c>
      <c r="O68" s="241">
        <f>_xlfn.DAYS(About!$A$3,'Core Indicators'!GW68)</f>
        <v>29</v>
      </c>
      <c r="P68" s="241">
        <f>_xlfn.DAYS(About!$A$3,'Core Indicators'!HE68)</f>
        <v>29</v>
      </c>
      <c r="Q68" s="241">
        <f>_xlfn.DAYS(About!$A$3,'Core Indicators'!HM68)</f>
        <v>29</v>
      </c>
      <c r="R68" s="241">
        <f>_xlfn.DAYS(About!$A$3,'Core Indicators'!HU68)</f>
        <v>29</v>
      </c>
      <c r="S68" s="241">
        <f>_xlfn.DAYS(About!$A$3,'Core Indicators'!IC68)</f>
        <v>29</v>
      </c>
      <c r="T68" s="241">
        <f>_xlfn.DAYS(About!$A$3,'Core Indicators'!IK68)</f>
        <v>29</v>
      </c>
      <c r="U68" s="241">
        <f>_xlfn.DAYS(About!$A$3,'Core Indicators'!IS68)</f>
        <v>29</v>
      </c>
      <c r="V68" s="241">
        <f t="shared" si="2"/>
        <v>13.7</v>
      </c>
    </row>
    <row r="69" spans="1:22" x14ac:dyDescent="0.35">
      <c r="A69" s="240" t="str">
        <f>Lists!C:C</f>
        <v>LSO004</v>
      </c>
      <c r="B69" s="241">
        <f>_xlfn.DAYS(About!$A$3,'Core Indicators'!U69)</f>
        <v>3</v>
      </c>
      <c r="C69" s="241">
        <f>_xlfn.DAYS(About!$A$3,'Core Indicators'!AC69)</f>
        <v>3</v>
      </c>
      <c r="D69" s="241">
        <f>_xlfn.DAYS(About!$A$3,'Core Indicators'!AK69)</f>
        <v>3</v>
      </c>
      <c r="E69" s="241">
        <f>_xlfn.DAYS(About!$A$3,'Core Indicators'!AS69)</f>
        <v>3</v>
      </c>
      <c r="F69" s="241">
        <f>_xlfn.DAYS(About!$A$3,'Core Indicators'!BQ69)</f>
        <v>3</v>
      </c>
      <c r="G69" s="241">
        <f>_xlfn.DAYS(About!$A$3,'Core Indicators'!DM69)</f>
        <v>3</v>
      </c>
      <c r="H69" s="241">
        <f>_xlfn.DAYS(About!$A$3,'Core Indicators'!DU69)</f>
        <v>3</v>
      </c>
      <c r="I69" s="241">
        <f>_xlfn.DAYS(About!$A$3,'Core Indicators'!EC69)</f>
        <v>3</v>
      </c>
      <c r="J69" s="241">
        <f>_xlfn.DAYS(About!$A$3,'Core Indicators'!EK69)</f>
        <v>3</v>
      </c>
      <c r="K69" s="241">
        <f>_xlfn.DAYS(About!$A$3,'Core Indicators'!ES69)</f>
        <v>3</v>
      </c>
      <c r="L69" s="241">
        <f>_xlfn.DAYS(About!$A$3,'Core Indicators'!FI69)</f>
        <v>3</v>
      </c>
      <c r="M69" s="241">
        <f>_xlfn.DAYS(About!$A$3,'Core Indicators'!GG69)</f>
        <v>108</v>
      </c>
      <c r="N69" s="241">
        <f>_xlfn.DAYS(About!$A$3,'Core Indicators'!GO69)</f>
        <v>108</v>
      </c>
      <c r="O69" s="241">
        <f>_xlfn.DAYS(About!$A$3,'Core Indicators'!GW69)</f>
        <v>108</v>
      </c>
      <c r="P69" s="241">
        <f>_xlfn.DAYS(About!$A$3,'Core Indicators'!HE69)</f>
        <v>108</v>
      </c>
      <c r="Q69" s="241">
        <f>_xlfn.DAYS(About!$A$3,'Core Indicators'!HM69)</f>
        <v>108</v>
      </c>
      <c r="R69" s="241">
        <f>_xlfn.DAYS(About!$A$3,'Core Indicators'!HU69)</f>
        <v>108</v>
      </c>
      <c r="S69" s="241">
        <f>_xlfn.DAYS(About!$A$3,'Core Indicators'!IC69)</f>
        <v>108</v>
      </c>
      <c r="T69" s="241">
        <f>_xlfn.DAYS(About!$A$3,'Core Indicators'!IK69)</f>
        <v>108</v>
      </c>
      <c r="U69" s="241">
        <f>_xlfn.DAYS(About!$A$3,'Core Indicators'!IS69)</f>
        <v>108</v>
      </c>
      <c r="V69" s="241">
        <f t="shared" si="2"/>
        <v>13.5</v>
      </c>
    </row>
    <row r="70" spans="1:22" x14ac:dyDescent="0.35">
      <c r="A70" s="240" t="str">
        <f>Lists!C:C</f>
        <v>LTU002</v>
      </c>
      <c r="B70" s="241">
        <f>_xlfn.DAYS(About!$A$3,'Core Indicators'!U70)</f>
        <v>90</v>
      </c>
      <c r="C70" s="241">
        <f>_xlfn.DAYS(About!$A$3,'Core Indicators'!AC70)</f>
        <v>0</v>
      </c>
      <c r="D70" s="241">
        <f>_xlfn.DAYS(About!$A$3,'Core Indicators'!AK70)</f>
        <v>0</v>
      </c>
      <c r="E70" s="241">
        <f>_xlfn.DAYS(About!$A$3,'Core Indicators'!AS70)</f>
        <v>0</v>
      </c>
      <c r="F70" s="241">
        <f>_xlfn.DAYS(About!$A$3,'Core Indicators'!BQ70)</f>
        <v>0</v>
      </c>
      <c r="G70" s="241">
        <f>_xlfn.DAYS(About!$A$3,'Core Indicators'!DM70)</f>
        <v>0</v>
      </c>
      <c r="H70" s="241">
        <f>_xlfn.DAYS(About!$A$3,'Core Indicators'!DU70)</f>
        <v>28</v>
      </c>
      <c r="I70" s="241">
        <f>_xlfn.DAYS(About!$A$3,'Core Indicators'!EC70)</f>
        <v>0</v>
      </c>
      <c r="J70" s="241">
        <f>_xlfn.DAYS(About!$A$3,'Core Indicators'!EK70)</f>
        <v>28</v>
      </c>
      <c r="K70" s="241">
        <f>_xlfn.DAYS(About!$A$3,'Core Indicators'!ES70)</f>
        <v>28</v>
      </c>
      <c r="L70" s="241">
        <f>_xlfn.DAYS(About!$A$3,'Core Indicators'!FI70)</f>
        <v>28</v>
      </c>
      <c r="M70" s="241">
        <f>_xlfn.DAYS(About!$A$3,'Core Indicators'!GG70)</f>
        <v>113</v>
      </c>
      <c r="N70" s="241">
        <f>_xlfn.DAYS(About!$A$3,'Core Indicators'!GO70)</f>
        <v>113</v>
      </c>
      <c r="O70" s="241">
        <f>_xlfn.DAYS(About!$A$3,'Core Indicators'!GW70)</f>
        <v>113</v>
      </c>
      <c r="P70" s="241">
        <f>_xlfn.DAYS(About!$A$3,'Core Indicators'!HE70)</f>
        <v>113</v>
      </c>
      <c r="Q70" s="241">
        <f>_xlfn.DAYS(About!$A$3,'Core Indicators'!HM70)</f>
        <v>113</v>
      </c>
      <c r="R70" s="241">
        <f>_xlfn.DAYS(About!$A$3,'Core Indicators'!HU70)</f>
        <v>113</v>
      </c>
      <c r="S70" s="241">
        <f>_xlfn.DAYS(About!$A$3,'Core Indicators'!IC70)</f>
        <v>113</v>
      </c>
      <c r="T70" s="241">
        <f>_xlfn.DAYS(About!$A$3,'Core Indicators'!IK70)</f>
        <v>113</v>
      </c>
      <c r="U70" s="241">
        <f>_xlfn.DAYS(About!$A$3,'Core Indicators'!IS70)</f>
        <v>113</v>
      </c>
      <c r="V70" s="241">
        <f t="shared" si="2"/>
        <v>22.5</v>
      </c>
    </row>
    <row r="71" spans="1:22" x14ac:dyDescent="0.35">
      <c r="A71" s="240" t="str">
        <f>Lists!C:C</f>
        <v>LVA002</v>
      </c>
      <c r="B71" s="241">
        <f>_xlfn.DAYS(About!$A$3,'Core Indicators'!U71)</f>
        <v>90</v>
      </c>
      <c r="C71" s="241">
        <f>_xlfn.DAYS(About!$A$3,'Core Indicators'!AC71)</f>
        <v>0</v>
      </c>
      <c r="D71" s="241">
        <f>_xlfn.DAYS(About!$A$3,'Core Indicators'!AK71)</f>
        <v>0</v>
      </c>
      <c r="E71" s="241">
        <f>_xlfn.DAYS(About!$A$3,'Core Indicators'!AS71)</f>
        <v>0</v>
      </c>
      <c r="F71" s="241">
        <f>_xlfn.DAYS(About!$A$3,'Core Indicators'!BQ71)</f>
        <v>0</v>
      </c>
      <c r="G71" s="241">
        <f>_xlfn.DAYS(About!$A$3,'Core Indicators'!DM71)</f>
        <v>28</v>
      </c>
      <c r="H71" s="241">
        <f>_xlfn.DAYS(About!$A$3,'Core Indicators'!DU71)</f>
        <v>28</v>
      </c>
      <c r="I71" s="241">
        <f>_xlfn.DAYS(About!$A$3,'Core Indicators'!EC71)</f>
        <v>0</v>
      </c>
      <c r="J71" s="241">
        <f>_xlfn.DAYS(About!$A$3,'Core Indicators'!EK71)</f>
        <v>28</v>
      </c>
      <c r="K71" s="241">
        <f>_xlfn.DAYS(About!$A$3,'Core Indicators'!ES71)</f>
        <v>28</v>
      </c>
      <c r="L71" s="241">
        <f>_xlfn.DAYS(About!$A$3,'Core Indicators'!FI71)</f>
        <v>28</v>
      </c>
      <c r="M71" s="241">
        <f>_xlfn.DAYS(About!$A$3,'Core Indicators'!GG71)</f>
        <v>113</v>
      </c>
      <c r="N71" s="241">
        <f>_xlfn.DAYS(About!$A$3,'Core Indicators'!GO71)</f>
        <v>113</v>
      </c>
      <c r="O71" s="241">
        <f>_xlfn.DAYS(About!$A$3,'Core Indicators'!GW71)</f>
        <v>113</v>
      </c>
      <c r="P71" s="241">
        <f>_xlfn.DAYS(About!$A$3,'Core Indicators'!HE71)</f>
        <v>113</v>
      </c>
      <c r="Q71" s="241">
        <f>_xlfn.DAYS(About!$A$3,'Core Indicators'!HM71)</f>
        <v>113</v>
      </c>
      <c r="R71" s="241">
        <f>_xlfn.DAYS(About!$A$3,'Core Indicators'!HU71)</f>
        <v>113</v>
      </c>
      <c r="S71" s="241">
        <f>_xlfn.DAYS(About!$A$3,'Core Indicators'!IC71)</f>
        <v>113</v>
      </c>
      <c r="T71" s="241">
        <f>_xlfn.DAYS(About!$A$3,'Core Indicators'!IK71)</f>
        <v>113</v>
      </c>
      <c r="U71" s="241">
        <f>_xlfn.DAYS(About!$A$3,'Core Indicators'!IS71)</f>
        <v>113</v>
      </c>
      <c r="V71" s="241">
        <f t="shared" si="2"/>
        <v>25.3</v>
      </c>
    </row>
    <row r="72" spans="1:22" x14ac:dyDescent="0.35">
      <c r="A72" s="240" t="str">
        <f>Lists!C:C</f>
        <v>MAR002</v>
      </c>
      <c r="B72" s="241">
        <f>_xlfn.DAYS(About!$A$3,'Core Indicators'!U72)</f>
        <v>11</v>
      </c>
      <c r="C72" s="241">
        <f>_xlfn.DAYS(About!$A$3,'Core Indicators'!AC72)</f>
        <v>11</v>
      </c>
      <c r="D72" s="241">
        <f>_xlfn.DAYS(About!$A$3,'Core Indicators'!AK72)</f>
        <v>11</v>
      </c>
      <c r="E72" s="241">
        <f>_xlfn.DAYS(About!$A$3,'Core Indicators'!AS72)</f>
        <v>11</v>
      </c>
      <c r="F72" s="241">
        <f>_xlfn.DAYS(About!$A$3,'Core Indicators'!BQ72)</f>
        <v>11</v>
      </c>
      <c r="G72" s="241">
        <f>_xlfn.DAYS(About!$A$3,'Core Indicators'!DM72)</f>
        <v>11</v>
      </c>
      <c r="H72" s="241">
        <f>_xlfn.DAYS(About!$A$3,'Core Indicators'!DU72)</f>
        <v>11</v>
      </c>
      <c r="I72" s="241">
        <f>_xlfn.DAYS(About!$A$3,'Core Indicators'!EC72)</f>
        <v>11</v>
      </c>
      <c r="J72" s="241">
        <f>_xlfn.DAYS(About!$A$3,'Core Indicators'!EK72)</f>
        <v>11</v>
      </c>
      <c r="K72" s="241">
        <f>_xlfn.DAYS(About!$A$3,'Core Indicators'!ES72)</f>
        <v>11</v>
      </c>
      <c r="L72" s="241">
        <f>_xlfn.DAYS(About!$A$3,'Core Indicators'!FI72)</f>
        <v>11</v>
      </c>
      <c r="M72" s="241">
        <f>_xlfn.DAYS(About!$A$3,'Core Indicators'!GG72)</f>
        <v>109</v>
      </c>
      <c r="N72" s="241">
        <f>_xlfn.DAYS(About!$A$3,'Core Indicators'!GO72)</f>
        <v>109</v>
      </c>
      <c r="O72" s="241">
        <f>_xlfn.DAYS(About!$A$3,'Core Indicators'!GW72)</f>
        <v>109</v>
      </c>
      <c r="P72" s="241">
        <f>_xlfn.DAYS(About!$A$3,'Core Indicators'!HE72)</f>
        <v>109</v>
      </c>
      <c r="Q72" s="241">
        <f>_xlfn.DAYS(About!$A$3,'Core Indicators'!HM72)</f>
        <v>109</v>
      </c>
      <c r="R72" s="241">
        <f>_xlfn.DAYS(About!$A$3,'Core Indicators'!HU72)</f>
        <v>109</v>
      </c>
      <c r="S72" s="241">
        <f>_xlfn.DAYS(About!$A$3,'Core Indicators'!IC72)</f>
        <v>109</v>
      </c>
      <c r="T72" s="241">
        <f>_xlfn.DAYS(About!$A$3,'Core Indicators'!IK72)</f>
        <v>109</v>
      </c>
      <c r="U72" s="241">
        <f>_xlfn.DAYS(About!$A$3,'Core Indicators'!IS72)</f>
        <v>109</v>
      </c>
      <c r="V72" s="241">
        <f t="shared" si="2"/>
        <v>20.8</v>
      </c>
    </row>
    <row r="73" spans="1:22" x14ac:dyDescent="0.35">
      <c r="A73" s="240" t="str">
        <f>Lists!C:C</f>
        <v>MDA002</v>
      </c>
      <c r="B73" s="241">
        <f>_xlfn.DAYS(About!$A$3,'Core Indicators'!U73)</f>
        <v>90</v>
      </c>
      <c r="C73" s="241">
        <f>_xlfn.DAYS(About!$A$3,'Core Indicators'!AC73)</f>
        <v>0</v>
      </c>
      <c r="D73" s="241">
        <f>_xlfn.DAYS(About!$A$3,'Core Indicators'!AK73)</f>
        <v>0</v>
      </c>
      <c r="E73" s="241">
        <f>_xlfn.DAYS(About!$A$3,'Core Indicators'!AS73)</f>
        <v>0</v>
      </c>
      <c r="F73" s="241">
        <f>_xlfn.DAYS(About!$A$3,'Core Indicators'!BQ73)</f>
        <v>0</v>
      </c>
      <c r="G73" s="241">
        <f>_xlfn.DAYS(About!$A$3,'Core Indicators'!DM73)</f>
        <v>0</v>
      </c>
      <c r="H73" s="241">
        <f>_xlfn.DAYS(About!$A$3,'Core Indicators'!DU73)</f>
        <v>28</v>
      </c>
      <c r="I73" s="241">
        <f>_xlfn.DAYS(About!$A$3,'Core Indicators'!EC73)</f>
        <v>0</v>
      </c>
      <c r="J73" s="241">
        <f>_xlfn.DAYS(About!$A$3,'Core Indicators'!EK73)</f>
        <v>28</v>
      </c>
      <c r="K73" s="241">
        <f>_xlfn.DAYS(About!$A$3,'Core Indicators'!ES73)</f>
        <v>28</v>
      </c>
      <c r="L73" s="241">
        <f>_xlfn.DAYS(About!$A$3,'Core Indicators'!FI73)</f>
        <v>90</v>
      </c>
      <c r="M73" s="241">
        <f>_xlfn.DAYS(About!$A$3,'Core Indicators'!GG73)</f>
        <v>107</v>
      </c>
      <c r="N73" s="241">
        <f>_xlfn.DAYS(About!$A$3,'Core Indicators'!GO73)</f>
        <v>107</v>
      </c>
      <c r="O73" s="241">
        <f>_xlfn.DAYS(About!$A$3,'Core Indicators'!GW73)</f>
        <v>107</v>
      </c>
      <c r="P73" s="241">
        <f>_xlfn.DAYS(About!$A$3,'Core Indicators'!HE73)</f>
        <v>107</v>
      </c>
      <c r="Q73" s="241">
        <f>_xlfn.DAYS(About!$A$3,'Core Indicators'!HM73)</f>
        <v>107</v>
      </c>
      <c r="R73" s="241">
        <f>_xlfn.DAYS(About!$A$3,'Core Indicators'!HU73)</f>
        <v>107</v>
      </c>
      <c r="S73" s="241">
        <f>_xlfn.DAYS(About!$A$3,'Core Indicators'!IC73)</f>
        <v>107</v>
      </c>
      <c r="T73" s="241">
        <f>_xlfn.DAYS(About!$A$3,'Core Indicators'!IK73)</f>
        <v>107</v>
      </c>
      <c r="U73" s="241">
        <f>_xlfn.DAYS(About!$A$3,'Core Indicators'!IS73)</f>
        <v>107</v>
      </c>
      <c r="V73" s="241">
        <f t="shared" si="2"/>
        <v>28.1</v>
      </c>
    </row>
    <row r="74" spans="1:22" x14ac:dyDescent="0.35">
      <c r="A74" s="240" t="str">
        <f>Lists!C:C</f>
        <v>MDG002</v>
      </c>
      <c r="B74" s="241">
        <f>_xlfn.DAYS(About!$A$3,'Core Indicators'!U74)</f>
        <v>1</v>
      </c>
      <c r="C74" s="241">
        <f>_xlfn.DAYS(About!$A$3,'Core Indicators'!AC74)</f>
        <v>1</v>
      </c>
      <c r="D74" s="241">
        <f>_xlfn.DAYS(About!$A$3,'Core Indicators'!AK74)</f>
        <v>1</v>
      </c>
      <c r="E74" s="241">
        <f>_xlfn.DAYS(About!$A$3,'Core Indicators'!AS74)</f>
        <v>1</v>
      </c>
      <c r="F74" s="241">
        <f>_xlfn.DAYS(About!$A$3,'Core Indicators'!BQ74)</f>
        <v>273</v>
      </c>
      <c r="G74" s="241">
        <f>_xlfn.DAYS(About!$A$3,'Core Indicators'!DM74)</f>
        <v>1</v>
      </c>
      <c r="H74" s="241">
        <f>_xlfn.DAYS(About!$A$3,'Core Indicators'!DU74)</f>
        <v>1</v>
      </c>
      <c r="I74" s="241">
        <f>_xlfn.DAYS(About!$A$3,'Core Indicators'!EC74)</f>
        <v>1</v>
      </c>
      <c r="J74" s="241">
        <f>_xlfn.DAYS(About!$A$3,'Core Indicators'!EK74)</f>
        <v>1</v>
      </c>
      <c r="K74" s="241">
        <f>_xlfn.DAYS(About!$A$3,'Core Indicators'!ES74)</f>
        <v>1</v>
      </c>
      <c r="L74" s="241">
        <f>_xlfn.DAYS(About!$A$3,'Core Indicators'!FI74)</f>
        <v>273</v>
      </c>
      <c r="M74" s="241">
        <f>_xlfn.DAYS(About!$A$3,'Core Indicators'!GG74)</f>
        <v>102</v>
      </c>
      <c r="N74" s="241">
        <f>_xlfn.DAYS(About!$A$3,'Core Indicators'!GO74)</f>
        <v>102</v>
      </c>
      <c r="O74" s="241">
        <f>_xlfn.DAYS(About!$A$3,'Core Indicators'!GW74)</f>
        <v>102</v>
      </c>
      <c r="P74" s="241">
        <f>_xlfn.DAYS(About!$A$3,'Core Indicators'!HE74)</f>
        <v>102</v>
      </c>
      <c r="Q74" s="241">
        <f>_xlfn.DAYS(About!$A$3,'Core Indicators'!HM74)</f>
        <v>102</v>
      </c>
      <c r="R74" s="241">
        <f>_xlfn.DAYS(About!$A$3,'Core Indicators'!HU74)</f>
        <v>102</v>
      </c>
      <c r="S74" s="241">
        <f>_xlfn.DAYS(About!$A$3,'Core Indicators'!IC74)</f>
        <v>102</v>
      </c>
      <c r="T74" s="241">
        <f>_xlfn.DAYS(About!$A$3,'Core Indicators'!IK74)</f>
        <v>102</v>
      </c>
      <c r="U74" s="241">
        <f>_xlfn.DAYS(About!$A$3,'Core Indicators'!IS74)</f>
        <v>102</v>
      </c>
      <c r="V74" s="241">
        <f t="shared" si="2"/>
        <v>65.5</v>
      </c>
    </row>
    <row r="75" spans="1:22" x14ac:dyDescent="0.35">
      <c r="A75" s="240" t="str">
        <f>Lists!C:C</f>
        <v>MEX001</v>
      </c>
      <c r="B75" s="241">
        <f>_xlfn.DAYS(About!$A$3,'Core Indicators'!U75)</f>
        <v>57</v>
      </c>
      <c r="C75" s="241">
        <f>_xlfn.DAYS(About!$A$3,'Core Indicators'!AC75)</f>
        <v>57</v>
      </c>
      <c r="D75" s="241">
        <f>_xlfn.DAYS(About!$A$3,'Core Indicators'!AK75)</f>
        <v>57</v>
      </c>
      <c r="E75" s="241">
        <f>_xlfn.DAYS(About!$A$3,'Core Indicators'!AS75)</f>
        <v>57</v>
      </c>
      <c r="F75" s="241">
        <f>_xlfn.DAYS(About!$A$3,'Core Indicators'!BQ75)</f>
        <v>57</v>
      </c>
      <c r="G75" s="241">
        <f>_xlfn.DAYS(About!$A$3,'Core Indicators'!DM75)</f>
        <v>57</v>
      </c>
      <c r="H75" s="241">
        <f>_xlfn.DAYS(About!$A$3,'Core Indicators'!DU75)</f>
        <v>57</v>
      </c>
      <c r="I75" s="241">
        <f>_xlfn.DAYS(About!$A$3,'Core Indicators'!EC75)</f>
        <v>57</v>
      </c>
      <c r="J75" s="241">
        <f>_xlfn.DAYS(About!$A$3,'Core Indicators'!EK75)</f>
        <v>57</v>
      </c>
      <c r="K75" s="241">
        <f>_xlfn.DAYS(About!$A$3,'Core Indicators'!ES75)</f>
        <v>57</v>
      </c>
      <c r="L75" s="241">
        <f>_xlfn.DAYS(About!$A$3,'Core Indicators'!FI75)</f>
        <v>57</v>
      </c>
      <c r="M75" s="241">
        <f>_xlfn.DAYS(About!$A$3,'Core Indicators'!GG75)</f>
        <v>100</v>
      </c>
      <c r="N75" s="241">
        <f>_xlfn.DAYS(About!$A$3,'Core Indicators'!GO75)</f>
        <v>100</v>
      </c>
      <c r="O75" s="241">
        <f>_xlfn.DAYS(About!$A$3,'Core Indicators'!GW75)</f>
        <v>100</v>
      </c>
      <c r="P75" s="241">
        <f>_xlfn.DAYS(About!$A$3,'Core Indicators'!HE75)</f>
        <v>100</v>
      </c>
      <c r="Q75" s="241">
        <f>_xlfn.DAYS(About!$A$3,'Core Indicators'!HM75)</f>
        <v>100</v>
      </c>
      <c r="R75" s="241">
        <f>_xlfn.DAYS(About!$A$3,'Core Indicators'!HU75)</f>
        <v>100</v>
      </c>
      <c r="S75" s="241">
        <f>_xlfn.DAYS(About!$A$3,'Core Indicators'!IC75)</f>
        <v>100</v>
      </c>
      <c r="T75" s="241">
        <f>_xlfn.DAYS(About!$A$3,'Core Indicators'!IK75)</f>
        <v>100</v>
      </c>
      <c r="U75" s="241">
        <f>_xlfn.DAYS(About!$A$3,'Core Indicators'!IS75)</f>
        <v>100</v>
      </c>
      <c r="V75" s="241">
        <f t="shared" si="2"/>
        <v>61.3</v>
      </c>
    </row>
    <row r="76" spans="1:22" x14ac:dyDescent="0.35">
      <c r="A76" s="240" t="str">
        <f>Lists!C:C</f>
        <v>MEX002</v>
      </c>
      <c r="B76" s="241">
        <f>_xlfn.DAYS(About!$A$3,'Core Indicators'!U76)</f>
        <v>57</v>
      </c>
      <c r="C76" s="241">
        <f>_xlfn.DAYS(About!$A$3,'Core Indicators'!AC76)</f>
        <v>57</v>
      </c>
      <c r="D76" s="241">
        <f>_xlfn.DAYS(About!$A$3,'Core Indicators'!AK76)</f>
        <v>57</v>
      </c>
      <c r="E76" s="241">
        <f>_xlfn.DAYS(About!$A$3,'Core Indicators'!AS76)</f>
        <v>57</v>
      </c>
      <c r="F76" s="241">
        <f>_xlfn.DAYS(About!$A$3,'Core Indicators'!BQ76)</f>
        <v>57</v>
      </c>
      <c r="G76" s="241">
        <f>_xlfn.DAYS(About!$A$3,'Core Indicators'!DM76)</f>
        <v>57</v>
      </c>
      <c r="H76" s="241">
        <f>_xlfn.DAYS(About!$A$3,'Core Indicators'!DU76)</f>
        <v>57</v>
      </c>
      <c r="I76" s="241">
        <f>_xlfn.DAYS(About!$A$3,'Core Indicators'!EC76)</f>
        <v>57</v>
      </c>
      <c r="J76" s="241">
        <f>_xlfn.DAYS(About!$A$3,'Core Indicators'!EK76)</f>
        <v>57</v>
      </c>
      <c r="K76" s="241">
        <f>_xlfn.DAYS(About!$A$3,'Core Indicators'!ES76)</f>
        <v>57</v>
      </c>
      <c r="L76" s="241">
        <f>_xlfn.DAYS(About!$A$3,'Core Indicators'!FI76)</f>
        <v>57</v>
      </c>
      <c r="M76" s="241">
        <f>_xlfn.DAYS(About!$A$3,'Core Indicators'!GG76)</f>
        <v>100</v>
      </c>
      <c r="N76" s="241">
        <f>_xlfn.DAYS(About!$A$3,'Core Indicators'!GO76)</f>
        <v>100</v>
      </c>
      <c r="O76" s="241">
        <f>_xlfn.DAYS(About!$A$3,'Core Indicators'!GW76)</f>
        <v>100</v>
      </c>
      <c r="P76" s="241">
        <f>_xlfn.DAYS(About!$A$3,'Core Indicators'!HE76)</f>
        <v>100</v>
      </c>
      <c r="Q76" s="241">
        <f>_xlfn.DAYS(About!$A$3,'Core Indicators'!HM76)</f>
        <v>100</v>
      </c>
      <c r="R76" s="241">
        <f>_xlfn.DAYS(About!$A$3,'Core Indicators'!HU76)</f>
        <v>100</v>
      </c>
      <c r="S76" s="241">
        <f>_xlfn.DAYS(About!$A$3,'Core Indicators'!IC76)</f>
        <v>100</v>
      </c>
      <c r="T76" s="241">
        <f>_xlfn.DAYS(About!$A$3,'Core Indicators'!IK76)</f>
        <v>100</v>
      </c>
      <c r="U76" s="241">
        <f>_xlfn.DAYS(About!$A$3,'Core Indicators'!IS76)</f>
        <v>100</v>
      </c>
      <c r="V76" s="241">
        <f t="shared" si="2"/>
        <v>61.3</v>
      </c>
    </row>
    <row r="77" spans="1:22" x14ac:dyDescent="0.35">
      <c r="A77" s="240" t="str">
        <f>Lists!C:C</f>
        <v>MEX003</v>
      </c>
      <c r="B77" s="241">
        <f>_xlfn.DAYS(About!$A$3,'Core Indicators'!U77)</f>
        <v>57</v>
      </c>
      <c r="C77" s="241">
        <f>_xlfn.DAYS(About!$A$3,'Core Indicators'!AC77)</f>
        <v>57</v>
      </c>
      <c r="D77" s="241">
        <f>_xlfn.DAYS(About!$A$3,'Core Indicators'!AK77)</f>
        <v>57</v>
      </c>
      <c r="E77" s="241">
        <f>_xlfn.DAYS(About!$A$3,'Core Indicators'!AS77)</f>
        <v>57</v>
      </c>
      <c r="F77" s="241">
        <f>_xlfn.DAYS(About!$A$3,'Core Indicators'!BQ77)</f>
        <v>57</v>
      </c>
      <c r="G77" s="241">
        <f>_xlfn.DAYS(About!$A$3,'Core Indicators'!DM77)</f>
        <v>57</v>
      </c>
      <c r="H77" s="241">
        <f>_xlfn.DAYS(About!$A$3,'Core Indicators'!DU77)</f>
        <v>57</v>
      </c>
      <c r="I77" s="241">
        <f>_xlfn.DAYS(About!$A$3,'Core Indicators'!EC77)</f>
        <v>57</v>
      </c>
      <c r="J77" s="241">
        <f>_xlfn.DAYS(About!$A$3,'Core Indicators'!EK77)</f>
        <v>57</v>
      </c>
      <c r="K77" s="241">
        <f>_xlfn.DAYS(About!$A$3,'Core Indicators'!ES77)</f>
        <v>57</v>
      </c>
      <c r="L77" s="241">
        <f>_xlfn.DAYS(About!$A$3,'Core Indicators'!FI77)</f>
        <v>57</v>
      </c>
      <c r="M77" s="241">
        <f>_xlfn.DAYS(About!$A$3,'Core Indicators'!GG77)</f>
        <v>100</v>
      </c>
      <c r="N77" s="241">
        <f>_xlfn.DAYS(About!$A$3,'Core Indicators'!GO77)</f>
        <v>100</v>
      </c>
      <c r="O77" s="241">
        <f>_xlfn.DAYS(About!$A$3,'Core Indicators'!GW77)</f>
        <v>100</v>
      </c>
      <c r="P77" s="241">
        <f>_xlfn.DAYS(About!$A$3,'Core Indicators'!HE77)</f>
        <v>100</v>
      </c>
      <c r="Q77" s="241">
        <f>_xlfn.DAYS(About!$A$3,'Core Indicators'!HM77)</f>
        <v>100</v>
      </c>
      <c r="R77" s="241">
        <f>_xlfn.DAYS(About!$A$3,'Core Indicators'!HU77)</f>
        <v>100</v>
      </c>
      <c r="S77" s="241">
        <f>_xlfn.DAYS(About!$A$3,'Core Indicators'!IC77)</f>
        <v>100</v>
      </c>
      <c r="T77" s="241">
        <f>_xlfn.DAYS(About!$A$3,'Core Indicators'!IK77)</f>
        <v>100</v>
      </c>
      <c r="U77" s="241">
        <f>_xlfn.DAYS(About!$A$3,'Core Indicators'!IS77)</f>
        <v>100</v>
      </c>
      <c r="V77" s="241">
        <f t="shared" si="2"/>
        <v>61.3</v>
      </c>
    </row>
    <row r="78" spans="1:22" x14ac:dyDescent="0.35">
      <c r="A78" s="240" t="str">
        <f>Lists!C:C</f>
        <v>MLI001</v>
      </c>
      <c r="B78" s="241">
        <f>_xlfn.DAYS(About!$A$3,'Core Indicators'!U78)</f>
        <v>0</v>
      </c>
      <c r="C78" s="241">
        <f>_xlfn.DAYS(About!$A$3,'Core Indicators'!AC78)</f>
        <v>0</v>
      </c>
      <c r="D78" s="241">
        <f>_xlfn.DAYS(About!$A$3,'Core Indicators'!AK78)</f>
        <v>0</v>
      </c>
      <c r="E78" s="241">
        <f>_xlfn.DAYS(About!$A$3,'Core Indicators'!AS78)</f>
        <v>0</v>
      </c>
      <c r="F78" s="241">
        <f>_xlfn.DAYS(About!$A$3,'Core Indicators'!BQ78)</f>
        <v>0</v>
      </c>
      <c r="G78" s="241">
        <f>_xlfn.DAYS(About!$A$3,'Core Indicators'!DM78)</f>
        <v>0</v>
      </c>
      <c r="H78" s="241">
        <f>_xlfn.DAYS(About!$A$3,'Core Indicators'!DU78)</f>
        <v>0</v>
      </c>
      <c r="I78" s="241">
        <f>_xlfn.DAYS(About!$A$3,'Core Indicators'!EC78)</f>
        <v>0</v>
      </c>
      <c r="J78" s="241">
        <f>_xlfn.DAYS(About!$A$3,'Core Indicators'!EK78)</f>
        <v>0</v>
      </c>
      <c r="K78" s="241">
        <f>_xlfn.DAYS(About!$A$3,'Core Indicators'!ES78)</f>
        <v>0</v>
      </c>
      <c r="L78" s="241">
        <f>_xlfn.DAYS(About!$A$3,'Core Indicators'!FI78)</f>
        <v>0</v>
      </c>
      <c r="M78" s="241">
        <f>_xlfn.DAYS(About!$A$3,'Core Indicators'!GG78)</f>
        <v>106</v>
      </c>
      <c r="N78" s="241">
        <f>_xlfn.DAYS(About!$A$3,'Core Indicators'!GO78)</f>
        <v>106</v>
      </c>
      <c r="O78" s="241">
        <f>_xlfn.DAYS(About!$A$3,'Core Indicators'!GW78)</f>
        <v>106</v>
      </c>
      <c r="P78" s="241">
        <f>_xlfn.DAYS(About!$A$3,'Core Indicators'!HE78)</f>
        <v>106</v>
      </c>
      <c r="Q78" s="241">
        <f>_xlfn.DAYS(About!$A$3,'Core Indicators'!HM78)</f>
        <v>106</v>
      </c>
      <c r="R78" s="241">
        <f>_xlfn.DAYS(About!$A$3,'Core Indicators'!HU78)</f>
        <v>106</v>
      </c>
      <c r="S78" s="241">
        <f>_xlfn.DAYS(About!$A$3,'Core Indicators'!IC78)</f>
        <v>106</v>
      </c>
      <c r="T78" s="241">
        <f>_xlfn.DAYS(About!$A$3,'Core Indicators'!IK78)</f>
        <v>106</v>
      </c>
      <c r="U78" s="241">
        <f>_xlfn.DAYS(About!$A$3,'Core Indicators'!IS78)</f>
        <v>106</v>
      </c>
      <c r="V78" s="241">
        <f t="shared" si="2"/>
        <v>10.6</v>
      </c>
    </row>
    <row r="79" spans="1:22" x14ac:dyDescent="0.35">
      <c r="A79" s="240" t="str">
        <f>Lists!C:C</f>
        <v>MMR001</v>
      </c>
      <c r="B79" s="241">
        <f>_xlfn.DAYS(About!$A$3,'Core Indicators'!U79)</f>
        <v>2</v>
      </c>
      <c r="C79" s="241">
        <f>_xlfn.DAYS(About!$A$3,'Core Indicators'!AC79)</f>
        <v>2</v>
      </c>
      <c r="D79" s="241">
        <f>_xlfn.DAYS(About!$A$3,'Core Indicators'!AK79)</f>
        <v>2</v>
      </c>
      <c r="E79" s="241">
        <f>_xlfn.DAYS(About!$A$3,'Core Indicators'!AS79)</f>
        <v>2</v>
      </c>
      <c r="F79" s="241">
        <f>_xlfn.DAYS(About!$A$3,'Core Indicators'!BQ79)</f>
        <v>2</v>
      </c>
      <c r="G79" s="241">
        <f>_xlfn.DAYS(About!$A$3,'Core Indicators'!DM79)</f>
        <v>2</v>
      </c>
      <c r="H79" s="241">
        <f>_xlfn.DAYS(About!$A$3,'Core Indicators'!DU79)</f>
        <v>2</v>
      </c>
      <c r="I79" s="241">
        <f>_xlfn.DAYS(About!$A$3,'Core Indicators'!EC79)</f>
        <v>2</v>
      </c>
      <c r="J79" s="241">
        <f>_xlfn.DAYS(About!$A$3,'Core Indicators'!EK79)</f>
        <v>2</v>
      </c>
      <c r="K79" s="241">
        <f>_xlfn.DAYS(About!$A$3,'Core Indicators'!ES79)</f>
        <v>2</v>
      </c>
      <c r="L79" s="241">
        <f>_xlfn.DAYS(About!$A$3,'Core Indicators'!FI79)</f>
        <v>2</v>
      </c>
      <c r="M79" s="241">
        <f>_xlfn.DAYS(About!$A$3,'Core Indicators'!GG79)</f>
        <v>107</v>
      </c>
      <c r="N79" s="241">
        <f>_xlfn.DAYS(About!$A$3,'Core Indicators'!GO79)</f>
        <v>107</v>
      </c>
      <c r="O79" s="241">
        <f>_xlfn.DAYS(About!$A$3,'Core Indicators'!GW79)</f>
        <v>107</v>
      </c>
      <c r="P79" s="241">
        <f>_xlfn.DAYS(About!$A$3,'Core Indicators'!HE79)</f>
        <v>107</v>
      </c>
      <c r="Q79" s="241">
        <f>_xlfn.DAYS(About!$A$3,'Core Indicators'!HM79)</f>
        <v>107</v>
      </c>
      <c r="R79" s="241">
        <f>_xlfn.DAYS(About!$A$3,'Core Indicators'!HU79)</f>
        <v>107</v>
      </c>
      <c r="S79" s="241">
        <f>_xlfn.DAYS(About!$A$3,'Core Indicators'!IC79)</f>
        <v>107</v>
      </c>
      <c r="T79" s="241">
        <f>_xlfn.DAYS(About!$A$3,'Core Indicators'!IK79)</f>
        <v>107</v>
      </c>
      <c r="U79" s="241">
        <f>_xlfn.DAYS(About!$A$3,'Core Indicators'!IS79)</f>
        <v>107</v>
      </c>
      <c r="V79" s="241">
        <f t="shared" si="2"/>
        <v>12.5</v>
      </c>
    </row>
    <row r="80" spans="1:22" x14ac:dyDescent="0.35">
      <c r="A80" s="240" t="str">
        <f>Lists!C:C</f>
        <v>MMR002</v>
      </c>
      <c r="B80" s="241">
        <f>_xlfn.DAYS(About!$A$3,'Core Indicators'!U80)</f>
        <v>2</v>
      </c>
      <c r="C80" s="241">
        <f>_xlfn.DAYS(About!$A$3,'Core Indicators'!AC80)</f>
        <v>2</v>
      </c>
      <c r="D80" s="241">
        <f>_xlfn.DAYS(About!$A$3,'Core Indicators'!AK80)</f>
        <v>2</v>
      </c>
      <c r="E80" s="241">
        <f>_xlfn.DAYS(About!$A$3,'Core Indicators'!AS80)</f>
        <v>2</v>
      </c>
      <c r="F80" s="241">
        <f>_xlfn.DAYS(About!$A$3,'Core Indicators'!BQ80)</f>
        <v>2</v>
      </c>
      <c r="G80" s="241">
        <f>_xlfn.DAYS(About!$A$3,'Core Indicators'!DM80)</f>
        <v>2</v>
      </c>
      <c r="H80" s="241">
        <f>_xlfn.DAYS(About!$A$3,'Core Indicators'!DU80)</f>
        <v>2</v>
      </c>
      <c r="I80" s="241">
        <f>_xlfn.DAYS(About!$A$3,'Core Indicators'!EC80)</f>
        <v>2</v>
      </c>
      <c r="J80" s="241">
        <f>_xlfn.DAYS(About!$A$3,'Core Indicators'!EK80)</f>
        <v>2</v>
      </c>
      <c r="K80" s="241">
        <f>_xlfn.DAYS(About!$A$3,'Core Indicators'!ES80)</f>
        <v>2</v>
      </c>
      <c r="L80" s="241">
        <f>_xlfn.DAYS(About!$A$3,'Core Indicators'!FI80)</f>
        <v>2</v>
      </c>
      <c r="M80" s="241">
        <f>_xlfn.DAYS(About!$A$3,'Core Indicators'!GG80)</f>
        <v>107</v>
      </c>
      <c r="N80" s="241">
        <f>_xlfn.DAYS(About!$A$3,'Core Indicators'!GO80)</f>
        <v>107</v>
      </c>
      <c r="O80" s="241">
        <f>_xlfn.DAYS(About!$A$3,'Core Indicators'!GW80)</f>
        <v>107</v>
      </c>
      <c r="P80" s="241">
        <f>_xlfn.DAYS(About!$A$3,'Core Indicators'!HE80)</f>
        <v>107</v>
      </c>
      <c r="Q80" s="241">
        <f>_xlfn.DAYS(About!$A$3,'Core Indicators'!HM80)</f>
        <v>107</v>
      </c>
      <c r="R80" s="241">
        <f>_xlfn.DAYS(About!$A$3,'Core Indicators'!HU80)</f>
        <v>107</v>
      </c>
      <c r="S80" s="241">
        <f>_xlfn.DAYS(About!$A$3,'Core Indicators'!IC80)</f>
        <v>107</v>
      </c>
      <c r="T80" s="241">
        <f>_xlfn.DAYS(About!$A$3,'Core Indicators'!IK80)</f>
        <v>107</v>
      </c>
      <c r="U80" s="241">
        <f>_xlfn.DAYS(About!$A$3,'Core Indicators'!IS80)</f>
        <v>107</v>
      </c>
      <c r="V80" s="241">
        <f t="shared" si="2"/>
        <v>12.5</v>
      </c>
    </row>
    <row r="81" spans="1:22" x14ac:dyDescent="0.35">
      <c r="A81" s="240" t="str">
        <f>Lists!C:C</f>
        <v>MMR003</v>
      </c>
      <c r="B81" s="241">
        <f>_xlfn.DAYS(About!$A$3,'Core Indicators'!U81)</f>
        <v>2</v>
      </c>
      <c r="C81" s="241">
        <f>_xlfn.DAYS(About!$A$3,'Core Indicators'!AC81)</f>
        <v>2</v>
      </c>
      <c r="D81" s="241">
        <f>_xlfn.DAYS(About!$A$3,'Core Indicators'!AK81)</f>
        <v>2</v>
      </c>
      <c r="E81" s="241">
        <f>_xlfn.DAYS(About!$A$3,'Core Indicators'!AS81)</f>
        <v>2</v>
      </c>
      <c r="F81" s="241">
        <f>_xlfn.DAYS(About!$A$3,'Core Indicators'!BQ81)</f>
        <v>2</v>
      </c>
      <c r="G81" s="241">
        <f>_xlfn.DAYS(About!$A$3,'Core Indicators'!DM81)</f>
        <v>2</v>
      </c>
      <c r="H81" s="241">
        <f>_xlfn.DAYS(About!$A$3,'Core Indicators'!DU81)</f>
        <v>2</v>
      </c>
      <c r="I81" s="241">
        <f>_xlfn.DAYS(About!$A$3,'Core Indicators'!EC81)</f>
        <v>2</v>
      </c>
      <c r="J81" s="241">
        <f>_xlfn.DAYS(About!$A$3,'Core Indicators'!EK81)</f>
        <v>2</v>
      </c>
      <c r="K81" s="241">
        <f>_xlfn.DAYS(About!$A$3,'Core Indicators'!ES81)</f>
        <v>2</v>
      </c>
      <c r="L81" s="241">
        <f>_xlfn.DAYS(About!$A$3,'Core Indicators'!FI81)</f>
        <v>2</v>
      </c>
      <c r="M81" s="241">
        <f>_xlfn.DAYS(About!$A$3,'Core Indicators'!GG81)</f>
        <v>107</v>
      </c>
      <c r="N81" s="241">
        <f>_xlfn.DAYS(About!$A$3,'Core Indicators'!GO81)</f>
        <v>107</v>
      </c>
      <c r="O81" s="241">
        <f>_xlfn.DAYS(About!$A$3,'Core Indicators'!GW81)</f>
        <v>107</v>
      </c>
      <c r="P81" s="241">
        <f>_xlfn.DAYS(About!$A$3,'Core Indicators'!HE81)</f>
        <v>107</v>
      </c>
      <c r="Q81" s="241">
        <f>_xlfn.DAYS(About!$A$3,'Core Indicators'!HM81)</f>
        <v>107</v>
      </c>
      <c r="R81" s="241">
        <f>_xlfn.DAYS(About!$A$3,'Core Indicators'!HU81)</f>
        <v>107</v>
      </c>
      <c r="S81" s="241">
        <f>_xlfn.DAYS(About!$A$3,'Core Indicators'!IC81)</f>
        <v>107</v>
      </c>
      <c r="T81" s="241">
        <f>_xlfn.DAYS(About!$A$3,'Core Indicators'!IK81)</f>
        <v>107</v>
      </c>
      <c r="U81" s="241">
        <f>_xlfn.DAYS(About!$A$3,'Core Indicators'!IS81)</f>
        <v>107</v>
      </c>
      <c r="V81" s="241">
        <f t="shared" si="2"/>
        <v>12.5</v>
      </c>
    </row>
    <row r="82" spans="1:22" x14ac:dyDescent="0.35">
      <c r="A82" s="240" t="str">
        <f>Lists!C:C</f>
        <v>MMR004</v>
      </c>
      <c r="B82" s="241">
        <f>_xlfn.DAYS(About!$A$3,'Core Indicators'!U82)</f>
        <v>2</v>
      </c>
      <c r="C82" s="241">
        <f>_xlfn.DAYS(About!$A$3,'Core Indicators'!AC82)</f>
        <v>2</v>
      </c>
      <c r="D82" s="241">
        <f>_xlfn.DAYS(About!$A$3,'Core Indicators'!AK82)</f>
        <v>2</v>
      </c>
      <c r="E82" s="241">
        <f>_xlfn.DAYS(About!$A$3,'Core Indicators'!AS82)</f>
        <v>2</v>
      </c>
      <c r="F82" s="241">
        <f>_xlfn.DAYS(About!$A$3,'Core Indicators'!BQ82)</f>
        <v>2</v>
      </c>
      <c r="G82" s="241">
        <f>_xlfn.DAYS(About!$A$3,'Core Indicators'!DM82)</f>
        <v>2</v>
      </c>
      <c r="H82" s="241">
        <f>_xlfn.DAYS(About!$A$3,'Core Indicators'!DU82)</f>
        <v>2</v>
      </c>
      <c r="I82" s="241">
        <f>_xlfn.DAYS(About!$A$3,'Core Indicators'!EC82)</f>
        <v>2</v>
      </c>
      <c r="J82" s="241">
        <f>_xlfn.DAYS(About!$A$3,'Core Indicators'!EK82)</f>
        <v>2</v>
      </c>
      <c r="K82" s="241">
        <f>_xlfn.DAYS(About!$A$3,'Core Indicators'!ES82)</f>
        <v>2</v>
      </c>
      <c r="L82" s="241">
        <f>_xlfn.DAYS(About!$A$3,'Core Indicators'!FI82)</f>
        <v>2</v>
      </c>
      <c r="M82" s="241">
        <f>_xlfn.DAYS(About!$A$3,'Core Indicators'!GG82)</f>
        <v>107</v>
      </c>
      <c r="N82" s="241">
        <f>_xlfn.DAYS(About!$A$3,'Core Indicators'!GO82)</f>
        <v>107</v>
      </c>
      <c r="O82" s="241">
        <f>_xlfn.DAYS(About!$A$3,'Core Indicators'!GW82)</f>
        <v>107</v>
      </c>
      <c r="P82" s="241">
        <f>_xlfn.DAYS(About!$A$3,'Core Indicators'!HE82)</f>
        <v>107</v>
      </c>
      <c r="Q82" s="241">
        <f>_xlfn.DAYS(About!$A$3,'Core Indicators'!HM82)</f>
        <v>107</v>
      </c>
      <c r="R82" s="241">
        <f>_xlfn.DAYS(About!$A$3,'Core Indicators'!HU82)</f>
        <v>107</v>
      </c>
      <c r="S82" s="241">
        <f>_xlfn.DAYS(About!$A$3,'Core Indicators'!IC82)</f>
        <v>107</v>
      </c>
      <c r="T82" s="241">
        <f>_xlfn.DAYS(About!$A$3,'Core Indicators'!IK82)</f>
        <v>107</v>
      </c>
      <c r="U82" s="241">
        <f>_xlfn.DAYS(About!$A$3,'Core Indicators'!IS82)</f>
        <v>107</v>
      </c>
      <c r="V82" s="241">
        <f t="shared" si="2"/>
        <v>12.5</v>
      </c>
    </row>
    <row r="83" spans="1:22" x14ac:dyDescent="0.35">
      <c r="A83" s="240" t="str">
        <f>Lists!C:C</f>
        <v>MOZ001</v>
      </c>
      <c r="B83" s="241">
        <f>_xlfn.DAYS(About!$A$3,'Core Indicators'!U83)</f>
        <v>0</v>
      </c>
      <c r="C83" s="241">
        <f>_xlfn.DAYS(About!$A$3,'Core Indicators'!AC83)</f>
        <v>0</v>
      </c>
      <c r="D83" s="241">
        <f>_xlfn.DAYS(About!$A$3,'Core Indicators'!AK83)</f>
        <v>0</v>
      </c>
      <c r="E83" s="241">
        <f>_xlfn.DAYS(About!$A$3,'Core Indicators'!AS83)</f>
        <v>0</v>
      </c>
      <c r="F83" s="241">
        <f>_xlfn.DAYS(About!$A$3,'Core Indicators'!BQ83)</f>
        <v>0</v>
      </c>
      <c r="G83" s="241">
        <f>_xlfn.DAYS(About!$A$3,'Core Indicators'!DM83)</f>
        <v>0</v>
      </c>
      <c r="H83" s="241">
        <f>_xlfn.DAYS(About!$A$3,'Core Indicators'!DU83)</f>
        <v>0</v>
      </c>
      <c r="I83" s="241">
        <f>_xlfn.DAYS(About!$A$3,'Core Indicators'!EC83)</f>
        <v>0</v>
      </c>
      <c r="J83" s="241">
        <f>_xlfn.DAYS(About!$A$3,'Core Indicators'!EK83)</f>
        <v>0</v>
      </c>
      <c r="K83" s="241">
        <f>_xlfn.DAYS(About!$A$3,'Core Indicators'!ES83)</f>
        <v>0</v>
      </c>
      <c r="L83" s="241">
        <f>_xlfn.DAYS(About!$A$3,'Core Indicators'!FI83)</f>
        <v>0</v>
      </c>
      <c r="M83" s="241">
        <f>_xlfn.DAYS(About!$A$3,'Core Indicators'!GG83)</f>
        <v>37</v>
      </c>
      <c r="N83" s="241">
        <f>_xlfn.DAYS(About!$A$3,'Core Indicators'!GO83)</f>
        <v>37</v>
      </c>
      <c r="O83" s="241">
        <f>_xlfn.DAYS(About!$A$3,'Core Indicators'!GW83)</f>
        <v>37</v>
      </c>
      <c r="P83" s="241">
        <f>_xlfn.DAYS(About!$A$3,'Core Indicators'!HE83)</f>
        <v>37</v>
      </c>
      <c r="Q83" s="241">
        <f>_xlfn.DAYS(About!$A$3,'Core Indicators'!HM83)</f>
        <v>37</v>
      </c>
      <c r="R83" s="241">
        <f>_xlfn.DAYS(About!$A$3,'Core Indicators'!HU83)</f>
        <v>37</v>
      </c>
      <c r="S83" s="241">
        <f>_xlfn.DAYS(About!$A$3,'Core Indicators'!IC83)</f>
        <v>37</v>
      </c>
      <c r="T83" s="241">
        <f>_xlfn.DAYS(About!$A$3,'Core Indicators'!IK83)</f>
        <v>37</v>
      </c>
      <c r="U83" s="241">
        <f>_xlfn.DAYS(About!$A$3,'Core Indicators'!IS83)</f>
        <v>37</v>
      </c>
      <c r="V83" s="241">
        <f t="shared" si="2"/>
        <v>3.7</v>
      </c>
    </row>
    <row r="84" spans="1:22" x14ac:dyDescent="0.35">
      <c r="A84" s="240" t="str">
        <f>Lists!C:C</f>
        <v>MOZ004</v>
      </c>
      <c r="B84" s="241">
        <f>_xlfn.DAYS(About!$A$3,'Core Indicators'!U84)</f>
        <v>0</v>
      </c>
      <c r="C84" s="241">
        <f>_xlfn.DAYS(About!$A$3,'Core Indicators'!AC84)</f>
        <v>0</v>
      </c>
      <c r="D84" s="241">
        <f>_xlfn.DAYS(About!$A$3,'Core Indicators'!AK84)</f>
        <v>0</v>
      </c>
      <c r="E84" s="241">
        <f>_xlfn.DAYS(About!$A$3,'Core Indicators'!AS84)</f>
        <v>0</v>
      </c>
      <c r="F84" s="241">
        <f>_xlfn.DAYS(About!$A$3,'Core Indicators'!BQ84)</f>
        <v>0</v>
      </c>
      <c r="G84" s="241">
        <f>_xlfn.DAYS(About!$A$3,'Core Indicators'!DM84)</f>
        <v>0</v>
      </c>
      <c r="H84" s="241">
        <f>_xlfn.DAYS(About!$A$3,'Core Indicators'!DU84)</f>
        <v>0</v>
      </c>
      <c r="I84" s="241">
        <f>_xlfn.DAYS(About!$A$3,'Core Indicators'!EC84)</f>
        <v>0</v>
      </c>
      <c r="J84" s="241">
        <f>_xlfn.DAYS(About!$A$3,'Core Indicators'!EK84)</f>
        <v>0</v>
      </c>
      <c r="K84" s="241">
        <f>_xlfn.DAYS(About!$A$3,'Core Indicators'!ES84)</f>
        <v>0</v>
      </c>
      <c r="L84" s="241">
        <f>_xlfn.DAYS(About!$A$3,'Core Indicators'!FI84)</f>
        <v>0</v>
      </c>
      <c r="M84" s="241">
        <f>_xlfn.DAYS(About!$A$3,'Core Indicators'!GG84)</f>
        <v>37</v>
      </c>
      <c r="N84" s="241">
        <f>_xlfn.DAYS(About!$A$3,'Core Indicators'!GO84)</f>
        <v>37</v>
      </c>
      <c r="O84" s="241">
        <f>_xlfn.DAYS(About!$A$3,'Core Indicators'!GW84)</f>
        <v>37</v>
      </c>
      <c r="P84" s="241">
        <f>_xlfn.DAYS(About!$A$3,'Core Indicators'!HE84)</f>
        <v>37</v>
      </c>
      <c r="Q84" s="241">
        <f>_xlfn.DAYS(About!$A$3,'Core Indicators'!HM84)</f>
        <v>37</v>
      </c>
      <c r="R84" s="241">
        <f>_xlfn.DAYS(About!$A$3,'Core Indicators'!HU84)</f>
        <v>37</v>
      </c>
      <c r="S84" s="241">
        <f>_xlfn.DAYS(About!$A$3,'Core Indicators'!IC84)</f>
        <v>37</v>
      </c>
      <c r="T84" s="241">
        <f>_xlfn.DAYS(About!$A$3,'Core Indicators'!IK84)</f>
        <v>37</v>
      </c>
      <c r="U84" s="241">
        <f>_xlfn.DAYS(About!$A$3,'Core Indicators'!IS84)</f>
        <v>37</v>
      </c>
      <c r="V84" s="241">
        <f t="shared" si="2"/>
        <v>3.7</v>
      </c>
    </row>
    <row r="85" spans="1:22" x14ac:dyDescent="0.35">
      <c r="A85" s="240" t="str">
        <f>Lists!C:C</f>
        <v>MOZ012</v>
      </c>
      <c r="B85" s="241">
        <f>_xlfn.DAYS(About!$A$3,'Core Indicators'!U85)</f>
        <v>212</v>
      </c>
      <c r="C85" s="241">
        <f>_xlfn.DAYS(About!$A$3,'Core Indicators'!AC85)</f>
        <v>212</v>
      </c>
      <c r="D85" s="241">
        <f>_xlfn.DAYS(About!$A$3,'Core Indicators'!AK85)</f>
        <v>212</v>
      </c>
      <c r="E85" s="241">
        <f>_xlfn.DAYS(About!$A$3,'Core Indicators'!AS85)</f>
        <v>212</v>
      </c>
      <c r="F85" s="241">
        <f>_xlfn.DAYS(About!$A$3,'Core Indicators'!BQ85)</f>
        <v>212</v>
      </c>
      <c r="G85" s="241">
        <f>_xlfn.DAYS(About!$A$3,'Core Indicators'!DM85)</f>
        <v>212</v>
      </c>
      <c r="H85" s="241">
        <f>_xlfn.DAYS(About!$A$3,'Core Indicators'!DU85)</f>
        <v>212</v>
      </c>
      <c r="I85" s="241">
        <f>_xlfn.DAYS(About!$A$3,'Core Indicators'!EC85)</f>
        <v>212</v>
      </c>
      <c r="J85" s="241">
        <f>_xlfn.DAYS(About!$A$3,'Core Indicators'!EK85)</f>
        <v>212</v>
      </c>
      <c r="K85" s="241">
        <f>_xlfn.DAYS(About!$A$3,'Core Indicators'!ES85)</f>
        <v>212</v>
      </c>
      <c r="L85" s="241">
        <f>_xlfn.DAYS(About!$A$3,'Core Indicators'!FI85)</f>
        <v>212</v>
      </c>
      <c r="M85" s="241">
        <f>_xlfn.DAYS(About!$A$3,'Core Indicators'!GG85)</f>
        <v>102</v>
      </c>
      <c r="N85" s="241">
        <f>_xlfn.DAYS(About!$A$3,'Core Indicators'!GO85)</f>
        <v>102</v>
      </c>
      <c r="O85" s="241">
        <f>_xlfn.DAYS(About!$A$3,'Core Indicators'!GW85)</f>
        <v>102</v>
      </c>
      <c r="P85" s="241">
        <f>_xlfn.DAYS(About!$A$3,'Core Indicators'!HE85)</f>
        <v>102</v>
      </c>
      <c r="Q85" s="241">
        <f>_xlfn.DAYS(About!$A$3,'Core Indicators'!HM85)</f>
        <v>102</v>
      </c>
      <c r="R85" s="241">
        <f>_xlfn.DAYS(About!$A$3,'Core Indicators'!HU85)</f>
        <v>102</v>
      </c>
      <c r="S85" s="241">
        <f>_xlfn.DAYS(About!$A$3,'Core Indicators'!IC85)</f>
        <v>102</v>
      </c>
      <c r="T85" s="241">
        <f>_xlfn.DAYS(About!$A$3,'Core Indicators'!IK85)</f>
        <v>102</v>
      </c>
      <c r="U85" s="241">
        <f>_xlfn.DAYS(About!$A$3,'Core Indicators'!IS85)</f>
        <v>102</v>
      </c>
      <c r="V85" s="241">
        <f t="shared" si="2"/>
        <v>201</v>
      </c>
    </row>
    <row r="86" spans="1:22" x14ac:dyDescent="0.35">
      <c r="A86" s="240" t="str">
        <f>Lists!C:C</f>
        <v>MOZ013</v>
      </c>
      <c r="B86" s="241">
        <f>_xlfn.DAYS(About!$A$3,'Core Indicators'!U86)</f>
        <v>0</v>
      </c>
      <c r="C86" s="241">
        <f>_xlfn.DAYS(About!$A$3,'Core Indicators'!AC86)</f>
        <v>0</v>
      </c>
      <c r="D86" s="241">
        <f>_xlfn.DAYS(About!$A$3,'Core Indicators'!AK86)</f>
        <v>0</v>
      </c>
      <c r="E86" s="241">
        <f>_xlfn.DAYS(About!$A$3,'Core Indicators'!AS86)</f>
        <v>0</v>
      </c>
      <c r="F86" s="241">
        <f>_xlfn.DAYS(About!$A$3,'Core Indicators'!BQ86)</f>
        <v>0</v>
      </c>
      <c r="G86" s="241">
        <f>_xlfn.DAYS(About!$A$3,'Core Indicators'!DM86)</f>
        <v>0</v>
      </c>
      <c r="H86" s="241">
        <f>_xlfn.DAYS(About!$A$3,'Core Indicators'!DU86)</f>
        <v>0</v>
      </c>
      <c r="I86" s="241">
        <f>_xlfn.DAYS(About!$A$3,'Core Indicators'!EC86)</f>
        <v>0</v>
      </c>
      <c r="J86" s="241">
        <f>_xlfn.DAYS(About!$A$3,'Core Indicators'!EK86)</f>
        <v>0</v>
      </c>
      <c r="K86" s="241">
        <f>_xlfn.DAYS(About!$A$3,'Core Indicators'!ES86)</f>
        <v>0</v>
      </c>
      <c r="L86" s="241">
        <f>_xlfn.DAYS(About!$A$3,'Core Indicators'!FI86)</f>
        <v>0</v>
      </c>
      <c r="M86" s="241">
        <f>_xlfn.DAYS(About!$A$3,'Core Indicators'!GG86)</f>
        <v>37</v>
      </c>
      <c r="N86" s="241">
        <f>_xlfn.DAYS(About!$A$3,'Core Indicators'!GO86)</f>
        <v>37</v>
      </c>
      <c r="O86" s="241">
        <f>_xlfn.DAYS(About!$A$3,'Core Indicators'!GW86)</f>
        <v>37</v>
      </c>
      <c r="P86" s="241">
        <f>_xlfn.DAYS(About!$A$3,'Core Indicators'!HE86)</f>
        <v>37</v>
      </c>
      <c r="Q86" s="241">
        <f>_xlfn.DAYS(About!$A$3,'Core Indicators'!HM86)</f>
        <v>37</v>
      </c>
      <c r="R86" s="241">
        <f>_xlfn.DAYS(About!$A$3,'Core Indicators'!HU86)</f>
        <v>37</v>
      </c>
      <c r="S86" s="241">
        <f>_xlfn.DAYS(About!$A$3,'Core Indicators'!IC86)</f>
        <v>37</v>
      </c>
      <c r="T86" s="241">
        <f>_xlfn.DAYS(About!$A$3,'Core Indicators'!IK86)</f>
        <v>37</v>
      </c>
      <c r="U86" s="241">
        <f>_xlfn.DAYS(About!$A$3,'Core Indicators'!IS86)</f>
        <v>37</v>
      </c>
      <c r="V86" s="241">
        <f t="shared" si="2"/>
        <v>3.7</v>
      </c>
    </row>
    <row r="87" spans="1:22" x14ac:dyDescent="0.35">
      <c r="A87" s="240" t="str">
        <f>Lists!C:C</f>
        <v>MRT002</v>
      </c>
      <c r="B87" s="241">
        <f>_xlfn.DAYS(About!$A$3,'Core Indicators'!U87)</f>
        <v>11</v>
      </c>
      <c r="C87" s="241">
        <f>_xlfn.DAYS(About!$A$3,'Core Indicators'!AC87)</f>
        <v>11</v>
      </c>
      <c r="D87" s="241">
        <f>_xlfn.DAYS(About!$A$3,'Core Indicators'!AK87)</f>
        <v>11</v>
      </c>
      <c r="E87" s="241">
        <f>_xlfn.DAYS(About!$A$3,'Core Indicators'!AS87)</f>
        <v>11</v>
      </c>
      <c r="F87" s="241">
        <f>_xlfn.DAYS(About!$A$3,'Core Indicators'!BQ87)</f>
        <v>11</v>
      </c>
      <c r="G87" s="241">
        <f>_xlfn.DAYS(About!$A$3,'Core Indicators'!DM87)</f>
        <v>11</v>
      </c>
      <c r="H87" s="241">
        <f>_xlfn.DAYS(About!$A$3,'Core Indicators'!DU87)</f>
        <v>11</v>
      </c>
      <c r="I87" s="241">
        <f>_xlfn.DAYS(About!$A$3,'Core Indicators'!EC87)</f>
        <v>11</v>
      </c>
      <c r="J87" s="241">
        <f>_xlfn.DAYS(About!$A$3,'Core Indicators'!EK87)</f>
        <v>11</v>
      </c>
      <c r="K87" s="241">
        <f>_xlfn.DAYS(About!$A$3,'Core Indicators'!ES87)</f>
        <v>11</v>
      </c>
      <c r="L87" s="241">
        <f>_xlfn.DAYS(About!$A$3,'Core Indicators'!FI87)</f>
        <v>11</v>
      </c>
      <c r="M87" s="241">
        <f>_xlfn.DAYS(About!$A$3,'Core Indicators'!GG87)</f>
        <v>114</v>
      </c>
      <c r="N87" s="241">
        <f>_xlfn.DAYS(About!$A$3,'Core Indicators'!GO87)</f>
        <v>114</v>
      </c>
      <c r="O87" s="241">
        <f>_xlfn.DAYS(About!$A$3,'Core Indicators'!GW87)</f>
        <v>114</v>
      </c>
      <c r="P87" s="241">
        <f>_xlfn.DAYS(About!$A$3,'Core Indicators'!HE87)</f>
        <v>114</v>
      </c>
      <c r="Q87" s="241">
        <f>_xlfn.DAYS(About!$A$3,'Core Indicators'!HM87)</f>
        <v>114</v>
      </c>
      <c r="R87" s="241">
        <f>_xlfn.DAYS(About!$A$3,'Core Indicators'!HU87)</f>
        <v>114</v>
      </c>
      <c r="S87" s="241">
        <f>_xlfn.DAYS(About!$A$3,'Core Indicators'!IC87)</f>
        <v>114</v>
      </c>
      <c r="T87" s="241">
        <f>_xlfn.DAYS(About!$A$3,'Core Indicators'!IK87)</f>
        <v>114</v>
      </c>
      <c r="U87" s="241">
        <f>_xlfn.DAYS(About!$A$3,'Core Indicators'!IS87)</f>
        <v>114</v>
      </c>
      <c r="V87" s="241">
        <f t="shared" si="2"/>
        <v>21.3</v>
      </c>
    </row>
    <row r="88" spans="1:22" x14ac:dyDescent="0.35">
      <c r="A88" s="240" t="str">
        <f>Lists!C:C</f>
        <v>MRT003</v>
      </c>
      <c r="B88" s="241">
        <f>_xlfn.DAYS(About!$A$3,'Core Indicators'!U88)</f>
        <v>11</v>
      </c>
      <c r="C88" s="241">
        <f>_xlfn.DAYS(About!$A$3,'Core Indicators'!AC88)</f>
        <v>11</v>
      </c>
      <c r="D88" s="241">
        <f>_xlfn.DAYS(About!$A$3,'Core Indicators'!AK88)</f>
        <v>11</v>
      </c>
      <c r="E88" s="241">
        <f>_xlfn.DAYS(About!$A$3,'Core Indicators'!AS88)</f>
        <v>11</v>
      </c>
      <c r="F88" s="241">
        <f>_xlfn.DAYS(About!$A$3,'Core Indicators'!BQ88)</f>
        <v>11</v>
      </c>
      <c r="G88" s="241">
        <f>_xlfn.DAYS(About!$A$3,'Core Indicators'!DM88)</f>
        <v>11</v>
      </c>
      <c r="H88" s="241">
        <f>_xlfn.DAYS(About!$A$3,'Core Indicators'!DU88)</f>
        <v>11</v>
      </c>
      <c r="I88" s="241">
        <f>_xlfn.DAYS(About!$A$3,'Core Indicators'!EC88)</f>
        <v>11</v>
      </c>
      <c r="J88" s="241">
        <f>_xlfn.DAYS(About!$A$3,'Core Indicators'!EK88)</f>
        <v>11</v>
      </c>
      <c r="K88" s="241">
        <f>_xlfn.DAYS(About!$A$3,'Core Indicators'!ES88)</f>
        <v>11</v>
      </c>
      <c r="L88" s="241">
        <f>_xlfn.DAYS(About!$A$3,'Core Indicators'!FI88)</f>
        <v>11</v>
      </c>
      <c r="M88" s="241">
        <f>_xlfn.DAYS(About!$A$3,'Core Indicators'!GG88)</f>
        <v>114</v>
      </c>
      <c r="N88" s="241">
        <f>_xlfn.DAYS(About!$A$3,'Core Indicators'!GO88)</f>
        <v>114</v>
      </c>
      <c r="O88" s="241">
        <f>_xlfn.DAYS(About!$A$3,'Core Indicators'!GW88)</f>
        <v>114</v>
      </c>
      <c r="P88" s="241">
        <f>_xlfn.DAYS(About!$A$3,'Core Indicators'!HE88)</f>
        <v>114</v>
      </c>
      <c r="Q88" s="241">
        <f>_xlfn.DAYS(About!$A$3,'Core Indicators'!HM88)</f>
        <v>114</v>
      </c>
      <c r="R88" s="241">
        <f>_xlfn.DAYS(About!$A$3,'Core Indicators'!HU88)</f>
        <v>114</v>
      </c>
      <c r="S88" s="241">
        <f>_xlfn.DAYS(About!$A$3,'Core Indicators'!IC88)</f>
        <v>114</v>
      </c>
      <c r="T88" s="241">
        <f>_xlfn.DAYS(About!$A$3,'Core Indicators'!IK88)</f>
        <v>114</v>
      </c>
      <c r="U88" s="241">
        <f>_xlfn.DAYS(About!$A$3,'Core Indicators'!IS88)</f>
        <v>114</v>
      </c>
      <c r="V88" s="241">
        <f t="shared" si="2"/>
        <v>21.3</v>
      </c>
    </row>
    <row r="89" spans="1:22" x14ac:dyDescent="0.35">
      <c r="A89" s="240" t="str">
        <f>Lists!C:C</f>
        <v>MWI002</v>
      </c>
      <c r="B89" s="241">
        <f>_xlfn.DAYS(About!$A$3,'Core Indicators'!U89)</f>
        <v>1</v>
      </c>
      <c r="C89" s="241">
        <f>_xlfn.DAYS(About!$A$3,'Core Indicators'!AC89)</f>
        <v>1</v>
      </c>
      <c r="D89" s="241">
        <f>_xlfn.DAYS(About!$A$3,'Core Indicators'!AK89)</f>
        <v>1</v>
      </c>
      <c r="E89" s="241">
        <f>_xlfn.DAYS(About!$A$3,'Core Indicators'!AS89)</f>
        <v>1</v>
      </c>
      <c r="F89" s="241">
        <f>_xlfn.DAYS(About!$A$3,'Core Indicators'!BQ89)</f>
        <v>1</v>
      </c>
      <c r="G89" s="241">
        <f>_xlfn.DAYS(About!$A$3,'Core Indicators'!DM89)</f>
        <v>1</v>
      </c>
      <c r="H89" s="241">
        <f>_xlfn.DAYS(About!$A$3,'Core Indicators'!DU89)</f>
        <v>1</v>
      </c>
      <c r="I89" s="241">
        <f>_xlfn.DAYS(About!$A$3,'Core Indicators'!EC89)</f>
        <v>1</v>
      </c>
      <c r="J89" s="241">
        <f>_xlfn.DAYS(About!$A$3,'Core Indicators'!EK89)</f>
        <v>1</v>
      </c>
      <c r="K89" s="241">
        <f>_xlfn.DAYS(About!$A$3,'Core Indicators'!ES89)</f>
        <v>1</v>
      </c>
      <c r="L89" s="241">
        <f>_xlfn.DAYS(About!$A$3,'Core Indicators'!FI89)</f>
        <v>672</v>
      </c>
      <c r="M89" s="241">
        <f>_xlfn.DAYS(About!$A$3,'Core Indicators'!GG89)</f>
        <v>108</v>
      </c>
      <c r="N89" s="241">
        <f>_xlfn.DAYS(About!$A$3,'Core Indicators'!GO89)</f>
        <v>108</v>
      </c>
      <c r="O89" s="241">
        <f>_xlfn.DAYS(About!$A$3,'Core Indicators'!GW89)</f>
        <v>108</v>
      </c>
      <c r="P89" s="241">
        <f>_xlfn.DAYS(About!$A$3,'Core Indicators'!HE89)</f>
        <v>108</v>
      </c>
      <c r="Q89" s="241">
        <f>_xlfn.DAYS(About!$A$3,'Core Indicators'!HM89)</f>
        <v>108</v>
      </c>
      <c r="R89" s="241">
        <f>_xlfn.DAYS(About!$A$3,'Core Indicators'!HU89)</f>
        <v>108</v>
      </c>
      <c r="S89" s="241">
        <f>_xlfn.DAYS(About!$A$3,'Core Indicators'!IC89)</f>
        <v>108</v>
      </c>
      <c r="T89" s="241">
        <f>_xlfn.DAYS(About!$A$3,'Core Indicators'!IK89)</f>
        <v>108</v>
      </c>
      <c r="U89" s="241">
        <f>_xlfn.DAYS(About!$A$3,'Core Indicators'!IS89)</f>
        <v>108</v>
      </c>
      <c r="V89" s="241">
        <f t="shared" si="2"/>
        <v>78.8</v>
      </c>
    </row>
    <row r="90" spans="1:22" x14ac:dyDescent="0.35">
      <c r="A90" s="240" t="str">
        <f>Lists!C:C</f>
        <v>MYS001</v>
      </c>
      <c r="B90" s="241">
        <f>_xlfn.DAYS(About!$A$3,'Core Indicators'!U90)</f>
        <v>33</v>
      </c>
      <c r="C90" s="241">
        <f>_xlfn.DAYS(About!$A$3,'Core Indicators'!AC90)</f>
        <v>3</v>
      </c>
      <c r="D90" s="241">
        <f>_xlfn.DAYS(About!$A$3,'Core Indicators'!AK90)</f>
        <v>3</v>
      </c>
      <c r="E90" s="241">
        <f>_xlfn.DAYS(About!$A$3,'Core Indicators'!AS90)</f>
        <v>3</v>
      </c>
      <c r="F90" s="241">
        <f>_xlfn.DAYS(About!$A$3,'Core Indicators'!BQ90)</f>
        <v>3</v>
      </c>
      <c r="G90" s="241">
        <f>_xlfn.DAYS(About!$A$3,'Core Indicators'!DM90)</f>
        <v>3</v>
      </c>
      <c r="H90" s="241">
        <f>_xlfn.DAYS(About!$A$3,'Core Indicators'!DU90)</f>
        <v>3</v>
      </c>
      <c r="I90" s="241">
        <f>_xlfn.DAYS(About!$A$3,'Core Indicators'!EC90)</f>
        <v>3</v>
      </c>
      <c r="J90" s="241">
        <f>_xlfn.DAYS(About!$A$3,'Core Indicators'!EK90)</f>
        <v>3</v>
      </c>
      <c r="K90" s="241">
        <f>_xlfn.DAYS(About!$A$3,'Core Indicators'!ES90)</f>
        <v>3</v>
      </c>
      <c r="L90" s="241">
        <f>_xlfn.DAYS(About!$A$3,'Core Indicators'!FI90)</f>
        <v>3</v>
      </c>
      <c r="M90" s="241">
        <f>_xlfn.DAYS(About!$A$3,'Core Indicators'!GG90)</f>
        <v>107</v>
      </c>
      <c r="N90" s="241">
        <f>_xlfn.DAYS(About!$A$3,'Core Indicators'!GO90)</f>
        <v>107</v>
      </c>
      <c r="O90" s="241">
        <f>_xlfn.DAYS(About!$A$3,'Core Indicators'!GW90)</f>
        <v>107</v>
      </c>
      <c r="P90" s="241">
        <f>_xlfn.DAYS(About!$A$3,'Core Indicators'!HE90)</f>
        <v>107</v>
      </c>
      <c r="Q90" s="241">
        <f>_xlfn.DAYS(About!$A$3,'Core Indicators'!HM90)</f>
        <v>107</v>
      </c>
      <c r="R90" s="241">
        <f>_xlfn.DAYS(About!$A$3,'Core Indicators'!HU90)</f>
        <v>107</v>
      </c>
      <c r="S90" s="241">
        <f>_xlfn.DAYS(About!$A$3,'Core Indicators'!IC90)</f>
        <v>107</v>
      </c>
      <c r="T90" s="241">
        <f>_xlfn.DAYS(About!$A$3,'Core Indicators'!IK90)</f>
        <v>107</v>
      </c>
      <c r="U90" s="241">
        <f>_xlfn.DAYS(About!$A$3,'Core Indicators'!IS90)</f>
        <v>107</v>
      </c>
      <c r="V90" s="241">
        <f t="shared" si="2"/>
        <v>13.4</v>
      </c>
    </row>
    <row r="91" spans="1:22" x14ac:dyDescent="0.35">
      <c r="A91" s="240" t="str">
        <f>Lists!C:C</f>
        <v>NAM002</v>
      </c>
      <c r="B91" s="241">
        <f>_xlfn.DAYS(About!$A$3,'Core Indicators'!U91)</f>
        <v>1</v>
      </c>
      <c r="C91" s="241">
        <f>_xlfn.DAYS(About!$A$3,'Core Indicators'!AC91)</f>
        <v>1</v>
      </c>
      <c r="D91" s="241">
        <f>_xlfn.DAYS(About!$A$3,'Core Indicators'!AK91)</f>
        <v>1</v>
      </c>
      <c r="E91" s="241">
        <f>_xlfn.DAYS(About!$A$3,'Core Indicators'!AS91)</f>
        <v>1848</v>
      </c>
      <c r="F91" s="241">
        <f>_xlfn.DAYS(About!$A$3,'Core Indicators'!BQ91)</f>
        <v>1</v>
      </c>
      <c r="G91" s="241">
        <f>_xlfn.DAYS(About!$A$3,'Core Indicators'!DM91)</f>
        <v>1</v>
      </c>
      <c r="H91" s="241">
        <f>_xlfn.DAYS(About!$A$3,'Core Indicators'!DU91)</f>
        <v>1</v>
      </c>
      <c r="I91" s="241">
        <f>_xlfn.DAYS(About!$A$3,'Core Indicators'!EC91)</f>
        <v>1</v>
      </c>
      <c r="J91" s="241">
        <f>_xlfn.DAYS(About!$A$3,'Core Indicators'!EK91)</f>
        <v>1</v>
      </c>
      <c r="K91" s="241">
        <f>_xlfn.DAYS(About!$A$3,'Core Indicators'!ES91)</f>
        <v>1</v>
      </c>
      <c r="L91" s="241">
        <f>_xlfn.DAYS(About!$A$3,'Core Indicators'!FI91)</f>
        <v>1328</v>
      </c>
      <c r="M91" s="241">
        <f>_xlfn.DAYS(About!$A$3,'Core Indicators'!GG91)</f>
        <v>113</v>
      </c>
      <c r="N91" s="241">
        <f>_xlfn.DAYS(About!$A$3,'Core Indicators'!GO91)</f>
        <v>113</v>
      </c>
      <c r="O91" s="241">
        <f>_xlfn.DAYS(About!$A$3,'Core Indicators'!GW91)</f>
        <v>113</v>
      </c>
      <c r="P91" s="241">
        <f>_xlfn.DAYS(About!$A$3,'Core Indicators'!HE91)</f>
        <v>113</v>
      </c>
      <c r="Q91" s="241">
        <f>_xlfn.DAYS(About!$A$3,'Core Indicators'!HM91)</f>
        <v>113</v>
      </c>
      <c r="R91" s="241">
        <f>_xlfn.DAYS(About!$A$3,'Core Indicators'!HU91)</f>
        <v>113</v>
      </c>
      <c r="S91" s="241">
        <f>_xlfn.DAYS(About!$A$3,'Core Indicators'!IC91)</f>
        <v>113</v>
      </c>
      <c r="T91" s="241">
        <f>_xlfn.DAYS(About!$A$3,'Core Indicators'!IK91)</f>
        <v>113</v>
      </c>
      <c r="U91" s="241">
        <f>_xlfn.DAYS(About!$A$3,'Core Indicators'!IS91)</f>
        <v>113</v>
      </c>
      <c r="V91" s="241">
        <f t="shared" si="2"/>
        <v>329.6</v>
      </c>
    </row>
    <row r="92" spans="1:22" x14ac:dyDescent="0.35">
      <c r="A92" s="240" t="str">
        <f>Lists!C:C</f>
        <v>NER002</v>
      </c>
      <c r="B92" s="241">
        <f>_xlfn.DAYS(About!$A$3,'Core Indicators'!U92)</f>
        <v>0</v>
      </c>
      <c r="C92" s="241">
        <f>_xlfn.DAYS(About!$A$3,'Core Indicators'!AC92)</f>
        <v>0</v>
      </c>
      <c r="D92" s="241">
        <f>_xlfn.DAYS(About!$A$3,'Core Indicators'!AK92)</f>
        <v>0</v>
      </c>
      <c r="E92" s="241">
        <f>_xlfn.DAYS(About!$A$3,'Core Indicators'!AS92)</f>
        <v>0</v>
      </c>
      <c r="F92" s="241">
        <f>_xlfn.DAYS(About!$A$3,'Core Indicators'!BQ92)</f>
        <v>0</v>
      </c>
      <c r="G92" s="241">
        <f>_xlfn.DAYS(About!$A$3,'Core Indicators'!DM92)</f>
        <v>0</v>
      </c>
      <c r="H92" s="241">
        <f>_xlfn.DAYS(About!$A$3,'Core Indicators'!DU92)</f>
        <v>0</v>
      </c>
      <c r="I92" s="241">
        <f>_xlfn.DAYS(About!$A$3,'Core Indicators'!EC92)</f>
        <v>0</v>
      </c>
      <c r="J92" s="241">
        <f>_xlfn.DAYS(About!$A$3,'Core Indicators'!EK92)</f>
        <v>0</v>
      </c>
      <c r="K92" s="241">
        <f>_xlfn.DAYS(About!$A$3,'Core Indicators'!ES92)</f>
        <v>0</v>
      </c>
      <c r="L92" s="241">
        <f>_xlfn.DAYS(About!$A$3,'Core Indicators'!FI92)</f>
        <v>0</v>
      </c>
      <c r="M92" s="241">
        <f>_xlfn.DAYS(About!$A$3,'Core Indicators'!GG92)</f>
        <v>102</v>
      </c>
      <c r="N92" s="241">
        <f>_xlfn.DAYS(About!$A$3,'Core Indicators'!GO92)</f>
        <v>102</v>
      </c>
      <c r="O92" s="241">
        <f>_xlfn.DAYS(About!$A$3,'Core Indicators'!GW92)</f>
        <v>102</v>
      </c>
      <c r="P92" s="241">
        <f>_xlfn.DAYS(About!$A$3,'Core Indicators'!HE92)</f>
        <v>102</v>
      </c>
      <c r="Q92" s="241">
        <f>_xlfn.DAYS(About!$A$3,'Core Indicators'!HM92)</f>
        <v>102</v>
      </c>
      <c r="R92" s="241">
        <f>_xlfn.DAYS(About!$A$3,'Core Indicators'!HU92)</f>
        <v>102</v>
      </c>
      <c r="S92" s="241">
        <f>_xlfn.DAYS(About!$A$3,'Core Indicators'!IC92)</f>
        <v>102</v>
      </c>
      <c r="T92" s="241">
        <f>_xlfn.DAYS(About!$A$3,'Core Indicators'!IK92)</f>
        <v>102</v>
      </c>
      <c r="U92" s="241">
        <f>_xlfn.DAYS(About!$A$3,'Core Indicators'!IS92)</f>
        <v>102</v>
      </c>
      <c r="V92" s="241">
        <f t="shared" si="2"/>
        <v>10.199999999999999</v>
      </c>
    </row>
    <row r="93" spans="1:22" x14ac:dyDescent="0.35">
      <c r="A93" s="240" t="str">
        <f>Lists!C:C</f>
        <v>NER003</v>
      </c>
      <c r="B93" s="241">
        <f>_xlfn.DAYS(About!$A$3,'Core Indicators'!U93)</f>
        <v>0</v>
      </c>
      <c r="C93" s="241">
        <f>_xlfn.DAYS(About!$A$3,'Core Indicators'!AC93)</f>
        <v>0</v>
      </c>
      <c r="D93" s="241">
        <f>_xlfn.DAYS(About!$A$3,'Core Indicators'!AK93)</f>
        <v>0</v>
      </c>
      <c r="E93" s="241">
        <f>_xlfn.DAYS(About!$A$3,'Core Indicators'!AS93)</f>
        <v>0</v>
      </c>
      <c r="F93" s="241">
        <f>_xlfn.DAYS(About!$A$3,'Core Indicators'!BQ93)</f>
        <v>0</v>
      </c>
      <c r="G93" s="241">
        <f>_xlfn.DAYS(About!$A$3,'Core Indicators'!DM93)</f>
        <v>0</v>
      </c>
      <c r="H93" s="241">
        <f>_xlfn.DAYS(About!$A$3,'Core Indicators'!DU93)</f>
        <v>0</v>
      </c>
      <c r="I93" s="241">
        <f>_xlfn.DAYS(About!$A$3,'Core Indicators'!EC93)</f>
        <v>0</v>
      </c>
      <c r="J93" s="241">
        <f>_xlfn.DAYS(About!$A$3,'Core Indicators'!EK93)</f>
        <v>0</v>
      </c>
      <c r="K93" s="241">
        <f>_xlfn.DAYS(About!$A$3,'Core Indicators'!ES93)</f>
        <v>0</v>
      </c>
      <c r="L93" s="241">
        <f>_xlfn.DAYS(About!$A$3,'Core Indicators'!FI93)</f>
        <v>0</v>
      </c>
      <c r="M93" s="241">
        <f>_xlfn.DAYS(About!$A$3,'Core Indicators'!GG93)</f>
        <v>102</v>
      </c>
      <c r="N93" s="241">
        <f>_xlfn.DAYS(About!$A$3,'Core Indicators'!GO93)</f>
        <v>102</v>
      </c>
      <c r="O93" s="241">
        <f>_xlfn.DAYS(About!$A$3,'Core Indicators'!GW93)</f>
        <v>102</v>
      </c>
      <c r="P93" s="241">
        <f>_xlfn.DAYS(About!$A$3,'Core Indicators'!HE93)</f>
        <v>102</v>
      </c>
      <c r="Q93" s="241">
        <f>_xlfn.DAYS(About!$A$3,'Core Indicators'!HM93)</f>
        <v>102</v>
      </c>
      <c r="R93" s="241">
        <f>_xlfn.DAYS(About!$A$3,'Core Indicators'!HU93)</f>
        <v>102</v>
      </c>
      <c r="S93" s="241">
        <f>_xlfn.DAYS(About!$A$3,'Core Indicators'!IC93)</f>
        <v>102</v>
      </c>
      <c r="T93" s="241">
        <f>_xlfn.DAYS(About!$A$3,'Core Indicators'!IK93)</f>
        <v>102</v>
      </c>
      <c r="U93" s="241">
        <f>_xlfn.DAYS(About!$A$3,'Core Indicators'!IS93)</f>
        <v>102</v>
      </c>
      <c r="V93" s="241">
        <f t="shared" si="2"/>
        <v>10.199999999999999</v>
      </c>
    </row>
    <row r="94" spans="1:22" x14ac:dyDescent="0.35">
      <c r="A94" s="240" t="str">
        <f>Lists!C:C</f>
        <v>NER004</v>
      </c>
      <c r="B94" s="241">
        <f>_xlfn.DAYS(About!$A$3,'Core Indicators'!U94)</f>
        <v>0</v>
      </c>
      <c r="C94" s="241">
        <f>_xlfn.DAYS(About!$A$3,'Core Indicators'!AC94)</f>
        <v>0</v>
      </c>
      <c r="D94" s="241">
        <f>_xlfn.DAYS(About!$A$3,'Core Indicators'!AK94)</f>
        <v>0</v>
      </c>
      <c r="E94" s="241">
        <f>_xlfn.DAYS(About!$A$3,'Core Indicators'!AS94)</f>
        <v>0</v>
      </c>
      <c r="F94" s="241">
        <f>_xlfn.DAYS(About!$A$3,'Core Indicators'!BQ94)</f>
        <v>0</v>
      </c>
      <c r="G94" s="241">
        <f>_xlfn.DAYS(About!$A$3,'Core Indicators'!DM94)</f>
        <v>0</v>
      </c>
      <c r="H94" s="241">
        <f>_xlfn.DAYS(About!$A$3,'Core Indicators'!DU94)</f>
        <v>0</v>
      </c>
      <c r="I94" s="241">
        <f>_xlfn.DAYS(About!$A$3,'Core Indicators'!EC94)</f>
        <v>0</v>
      </c>
      <c r="J94" s="241">
        <f>_xlfn.DAYS(About!$A$3,'Core Indicators'!EK94)</f>
        <v>0</v>
      </c>
      <c r="K94" s="241">
        <f>_xlfn.DAYS(About!$A$3,'Core Indicators'!ES94)</f>
        <v>0</v>
      </c>
      <c r="L94" s="241">
        <f>_xlfn.DAYS(About!$A$3,'Core Indicators'!FI94)</f>
        <v>0</v>
      </c>
      <c r="M94" s="241">
        <f>_xlfn.DAYS(About!$A$3,'Core Indicators'!GG94)</f>
        <v>102</v>
      </c>
      <c r="N94" s="241">
        <f>_xlfn.DAYS(About!$A$3,'Core Indicators'!GO94)</f>
        <v>102</v>
      </c>
      <c r="O94" s="241">
        <f>_xlfn.DAYS(About!$A$3,'Core Indicators'!GW94)</f>
        <v>102</v>
      </c>
      <c r="P94" s="241">
        <f>_xlfn.DAYS(About!$A$3,'Core Indicators'!HE94)</f>
        <v>102</v>
      </c>
      <c r="Q94" s="241">
        <f>_xlfn.DAYS(About!$A$3,'Core Indicators'!HM94)</f>
        <v>102</v>
      </c>
      <c r="R94" s="241">
        <f>_xlfn.DAYS(About!$A$3,'Core Indicators'!HU94)</f>
        <v>102</v>
      </c>
      <c r="S94" s="241">
        <f>_xlfn.DAYS(About!$A$3,'Core Indicators'!IC94)</f>
        <v>102</v>
      </c>
      <c r="T94" s="241">
        <f>_xlfn.DAYS(About!$A$3,'Core Indicators'!IK94)</f>
        <v>102</v>
      </c>
      <c r="U94" s="241">
        <f>_xlfn.DAYS(About!$A$3,'Core Indicators'!IS94)</f>
        <v>102</v>
      </c>
      <c r="V94" s="241">
        <f t="shared" si="2"/>
        <v>10.199999999999999</v>
      </c>
    </row>
    <row r="95" spans="1:22" x14ac:dyDescent="0.35">
      <c r="A95" s="240" t="str">
        <f>Lists!C:C</f>
        <v>NER006</v>
      </c>
      <c r="B95" s="241">
        <f>_xlfn.DAYS(About!$A$3,'Core Indicators'!U95)</f>
        <v>212</v>
      </c>
      <c r="C95" s="241">
        <f>_xlfn.DAYS(About!$A$3,'Core Indicators'!AC95)</f>
        <v>212</v>
      </c>
      <c r="D95" s="241">
        <f>_xlfn.DAYS(About!$A$3,'Core Indicators'!AK95)</f>
        <v>212</v>
      </c>
      <c r="E95" s="241">
        <f>_xlfn.DAYS(About!$A$3,'Core Indicators'!AS95)</f>
        <v>185</v>
      </c>
      <c r="F95" s="241">
        <f>_xlfn.DAYS(About!$A$3,'Core Indicators'!BQ95)</f>
        <v>185</v>
      </c>
      <c r="G95" s="241">
        <f>_xlfn.DAYS(About!$A$3,'Core Indicators'!DM95)</f>
        <v>212</v>
      </c>
      <c r="H95" s="241">
        <f>_xlfn.DAYS(About!$A$3,'Core Indicators'!DU95)</f>
        <v>212</v>
      </c>
      <c r="I95" s="241">
        <f>_xlfn.DAYS(About!$A$3,'Core Indicators'!EC95)</f>
        <v>212</v>
      </c>
      <c r="J95" s="241">
        <f>_xlfn.DAYS(About!$A$3,'Core Indicators'!EK95)</f>
        <v>212</v>
      </c>
      <c r="K95" s="241">
        <f>_xlfn.DAYS(About!$A$3,'Core Indicators'!ES95)</f>
        <v>212</v>
      </c>
      <c r="L95" s="241">
        <f>_xlfn.DAYS(About!$A$3,'Core Indicators'!FI95)</f>
        <v>185</v>
      </c>
      <c r="M95" s="241">
        <f>_xlfn.DAYS(About!$A$3,'Core Indicators'!GG95)</f>
        <v>102</v>
      </c>
      <c r="N95" s="241">
        <f>_xlfn.DAYS(About!$A$3,'Core Indicators'!GO95)</f>
        <v>102</v>
      </c>
      <c r="O95" s="241">
        <f>_xlfn.DAYS(About!$A$3,'Core Indicators'!GW95)</f>
        <v>102</v>
      </c>
      <c r="P95" s="241">
        <f>_xlfn.DAYS(About!$A$3,'Core Indicators'!HE95)</f>
        <v>102</v>
      </c>
      <c r="Q95" s="241">
        <f>_xlfn.DAYS(About!$A$3,'Core Indicators'!HM95)</f>
        <v>102</v>
      </c>
      <c r="R95" s="241">
        <f>_xlfn.DAYS(About!$A$3,'Core Indicators'!HU95)</f>
        <v>102</v>
      </c>
      <c r="S95" s="241">
        <f>_xlfn.DAYS(About!$A$3,'Core Indicators'!IC95)</f>
        <v>102</v>
      </c>
      <c r="T95" s="241">
        <f>_xlfn.DAYS(About!$A$3,'Core Indicators'!IK95)</f>
        <v>102</v>
      </c>
      <c r="U95" s="241">
        <f>_xlfn.DAYS(About!$A$3,'Core Indicators'!IS95)</f>
        <v>102</v>
      </c>
      <c r="V95" s="241">
        <f t="shared" si="2"/>
        <v>192.9</v>
      </c>
    </row>
    <row r="96" spans="1:22" x14ac:dyDescent="0.35">
      <c r="A96" s="240" t="str">
        <f>Lists!C:C</f>
        <v>NGA001</v>
      </c>
      <c r="B96" s="241">
        <f>_xlfn.DAYS(About!$A$3,'Core Indicators'!U96)</f>
        <v>3</v>
      </c>
      <c r="C96" s="241">
        <f>_xlfn.DAYS(About!$A$3,'Core Indicators'!AC96)</f>
        <v>3</v>
      </c>
      <c r="D96" s="241">
        <f>_xlfn.DAYS(About!$A$3,'Core Indicators'!AK96)</f>
        <v>3</v>
      </c>
      <c r="E96" s="241">
        <f>_xlfn.DAYS(About!$A$3,'Core Indicators'!AS96)</f>
        <v>3</v>
      </c>
      <c r="F96" s="241">
        <f>_xlfn.DAYS(About!$A$3,'Core Indicators'!BQ96)</f>
        <v>315</v>
      </c>
      <c r="G96" s="241">
        <f>_xlfn.DAYS(About!$A$3,'Core Indicators'!DM96)</f>
        <v>3</v>
      </c>
      <c r="H96" s="241">
        <f>_xlfn.DAYS(About!$A$3,'Core Indicators'!DU96)</f>
        <v>3</v>
      </c>
      <c r="I96" s="241">
        <f>_xlfn.DAYS(About!$A$3,'Core Indicators'!EC96)</f>
        <v>3</v>
      </c>
      <c r="J96" s="241">
        <f>_xlfn.DAYS(About!$A$3,'Core Indicators'!EK96)</f>
        <v>3</v>
      </c>
      <c r="K96" s="241">
        <f>_xlfn.DAYS(About!$A$3,'Core Indicators'!ES96)</f>
        <v>3</v>
      </c>
      <c r="L96" s="241">
        <f>_xlfn.DAYS(About!$A$3,'Core Indicators'!FI96)</f>
        <v>3</v>
      </c>
      <c r="M96" s="241">
        <f>_xlfn.DAYS(About!$A$3,'Core Indicators'!GG96)</f>
        <v>112</v>
      </c>
      <c r="N96" s="241">
        <f>_xlfn.DAYS(About!$A$3,'Core Indicators'!GO96)</f>
        <v>112</v>
      </c>
      <c r="O96" s="241">
        <f>_xlfn.DAYS(About!$A$3,'Core Indicators'!GW96)</f>
        <v>112</v>
      </c>
      <c r="P96" s="241">
        <f>_xlfn.DAYS(About!$A$3,'Core Indicators'!HE96)</f>
        <v>112</v>
      </c>
      <c r="Q96" s="241">
        <f>_xlfn.DAYS(About!$A$3,'Core Indicators'!HM96)</f>
        <v>112</v>
      </c>
      <c r="R96" s="241">
        <f>_xlfn.DAYS(About!$A$3,'Core Indicators'!HU96)</f>
        <v>112</v>
      </c>
      <c r="S96" s="241">
        <f>_xlfn.DAYS(About!$A$3,'Core Indicators'!IC96)</f>
        <v>112</v>
      </c>
      <c r="T96" s="241">
        <f>_xlfn.DAYS(About!$A$3,'Core Indicators'!IK96)</f>
        <v>112</v>
      </c>
      <c r="U96" s="241">
        <f>_xlfn.DAYS(About!$A$3,'Core Indicators'!IS96)</f>
        <v>112</v>
      </c>
      <c r="V96" s="241">
        <f t="shared" si="2"/>
        <v>45.1</v>
      </c>
    </row>
    <row r="97" spans="1:22" x14ac:dyDescent="0.35">
      <c r="A97" s="240" t="str">
        <f>Lists!C:C</f>
        <v>NGA003</v>
      </c>
      <c r="B97" s="241">
        <f>_xlfn.DAYS(About!$A$3,'Core Indicators'!U97)</f>
        <v>3</v>
      </c>
      <c r="C97" s="241">
        <f>_xlfn.DAYS(About!$A$3,'Core Indicators'!AC97)</f>
        <v>3</v>
      </c>
      <c r="D97" s="241">
        <f>_xlfn.DAYS(About!$A$3,'Core Indicators'!AK97)</f>
        <v>3</v>
      </c>
      <c r="E97" s="241">
        <f>_xlfn.DAYS(About!$A$3,'Core Indicators'!AS97)</f>
        <v>3</v>
      </c>
      <c r="F97" s="241">
        <f>_xlfn.DAYS(About!$A$3,'Core Indicators'!BQ97)</f>
        <v>3</v>
      </c>
      <c r="G97" s="241">
        <f>_xlfn.DAYS(About!$A$3,'Core Indicators'!DM97)</f>
        <v>3</v>
      </c>
      <c r="H97" s="241">
        <f>_xlfn.DAYS(About!$A$3,'Core Indicators'!DU97)</f>
        <v>3</v>
      </c>
      <c r="I97" s="241">
        <f>_xlfn.DAYS(About!$A$3,'Core Indicators'!EC97)</f>
        <v>3</v>
      </c>
      <c r="J97" s="241">
        <f>_xlfn.DAYS(About!$A$3,'Core Indicators'!EK97)</f>
        <v>3</v>
      </c>
      <c r="K97" s="241">
        <f>_xlfn.DAYS(About!$A$3,'Core Indicators'!ES97)</f>
        <v>3</v>
      </c>
      <c r="L97" s="241">
        <f>_xlfn.DAYS(About!$A$3,'Core Indicators'!FI97)</f>
        <v>3</v>
      </c>
      <c r="M97" s="241">
        <f>_xlfn.DAYS(About!$A$3,'Core Indicators'!GG97)</f>
        <v>112</v>
      </c>
      <c r="N97" s="241">
        <f>_xlfn.DAYS(About!$A$3,'Core Indicators'!GO97)</f>
        <v>112</v>
      </c>
      <c r="O97" s="241">
        <f>_xlfn.DAYS(About!$A$3,'Core Indicators'!GW97)</f>
        <v>112</v>
      </c>
      <c r="P97" s="241">
        <f>_xlfn.DAYS(About!$A$3,'Core Indicators'!HE97)</f>
        <v>112</v>
      </c>
      <c r="Q97" s="241">
        <f>_xlfn.DAYS(About!$A$3,'Core Indicators'!HM97)</f>
        <v>112</v>
      </c>
      <c r="R97" s="241">
        <f>_xlfn.DAYS(About!$A$3,'Core Indicators'!HU97)</f>
        <v>112</v>
      </c>
      <c r="S97" s="241">
        <f>_xlfn.DAYS(About!$A$3,'Core Indicators'!IC97)</f>
        <v>112</v>
      </c>
      <c r="T97" s="241">
        <f>_xlfn.DAYS(About!$A$3,'Core Indicators'!IK97)</f>
        <v>112</v>
      </c>
      <c r="U97" s="241">
        <f>_xlfn.DAYS(About!$A$3,'Core Indicators'!IS97)</f>
        <v>112</v>
      </c>
      <c r="V97" s="241">
        <f t="shared" si="2"/>
        <v>13.9</v>
      </c>
    </row>
    <row r="98" spans="1:22" x14ac:dyDescent="0.35">
      <c r="A98" s="240" t="str">
        <f>Lists!C:C</f>
        <v>NGA004</v>
      </c>
      <c r="B98" s="241">
        <f>_xlfn.DAYS(About!$A$3,'Core Indicators'!U98)</f>
        <v>3</v>
      </c>
      <c r="C98" s="241">
        <f>_xlfn.DAYS(About!$A$3,'Core Indicators'!AC98)</f>
        <v>3</v>
      </c>
      <c r="D98" s="241">
        <f>_xlfn.DAYS(About!$A$3,'Core Indicators'!AK98)</f>
        <v>3</v>
      </c>
      <c r="E98" s="241">
        <f>_xlfn.DAYS(About!$A$3,'Core Indicators'!AS98)</f>
        <v>3</v>
      </c>
      <c r="F98" s="241">
        <f>_xlfn.DAYS(About!$A$3,'Core Indicators'!BQ98)</f>
        <v>3</v>
      </c>
      <c r="G98" s="241">
        <f>_xlfn.DAYS(About!$A$3,'Core Indicators'!DM98)</f>
        <v>3</v>
      </c>
      <c r="H98" s="241">
        <f>_xlfn.DAYS(About!$A$3,'Core Indicators'!DU98)</f>
        <v>3</v>
      </c>
      <c r="I98" s="241">
        <f>_xlfn.DAYS(About!$A$3,'Core Indicators'!EC98)</f>
        <v>3</v>
      </c>
      <c r="J98" s="241">
        <f>_xlfn.DAYS(About!$A$3,'Core Indicators'!EK98)</f>
        <v>3</v>
      </c>
      <c r="K98" s="241">
        <f>_xlfn.DAYS(About!$A$3,'Core Indicators'!ES98)</f>
        <v>3</v>
      </c>
      <c r="L98" s="241">
        <f>_xlfn.DAYS(About!$A$3,'Core Indicators'!FI98)</f>
        <v>3</v>
      </c>
      <c r="M98" s="241">
        <f>_xlfn.DAYS(About!$A$3,'Core Indicators'!GG98)</f>
        <v>112</v>
      </c>
      <c r="N98" s="241">
        <f>_xlfn.DAYS(About!$A$3,'Core Indicators'!GO98)</f>
        <v>112</v>
      </c>
      <c r="O98" s="241">
        <f>_xlfn.DAYS(About!$A$3,'Core Indicators'!GW98)</f>
        <v>112</v>
      </c>
      <c r="P98" s="241">
        <f>_xlfn.DAYS(About!$A$3,'Core Indicators'!HE98)</f>
        <v>112</v>
      </c>
      <c r="Q98" s="241">
        <f>_xlfn.DAYS(About!$A$3,'Core Indicators'!HM98)</f>
        <v>112</v>
      </c>
      <c r="R98" s="241">
        <f>_xlfn.DAYS(About!$A$3,'Core Indicators'!HU98)</f>
        <v>112</v>
      </c>
      <c r="S98" s="241">
        <f>_xlfn.DAYS(About!$A$3,'Core Indicators'!IC98)</f>
        <v>112</v>
      </c>
      <c r="T98" s="241">
        <f>_xlfn.DAYS(About!$A$3,'Core Indicators'!IK98)</f>
        <v>112</v>
      </c>
      <c r="U98" s="241">
        <f>_xlfn.DAYS(About!$A$3,'Core Indicators'!IS98)</f>
        <v>112</v>
      </c>
      <c r="V98" s="241">
        <f t="shared" si="2"/>
        <v>13.9</v>
      </c>
    </row>
    <row r="99" spans="1:22" x14ac:dyDescent="0.35">
      <c r="A99" s="240" t="str">
        <f>Lists!C:C</f>
        <v>NGA007</v>
      </c>
      <c r="B99" s="241">
        <f>_xlfn.DAYS(About!$A$3,'Core Indicators'!U99)</f>
        <v>3</v>
      </c>
      <c r="C99" s="241">
        <f>_xlfn.DAYS(About!$A$3,'Core Indicators'!AC99)</f>
        <v>3</v>
      </c>
      <c r="D99" s="241">
        <f>_xlfn.DAYS(About!$A$3,'Core Indicators'!AK99)</f>
        <v>3</v>
      </c>
      <c r="E99" s="241">
        <f>_xlfn.DAYS(About!$A$3,'Core Indicators'!AS99)</f>
        <v>3</v>
      </c>
      <c r="F99" s="241">
        <f>_xlfn.DAYS(About!$A$3,'Core Indicators'!BQ99)</f>
        <v>3</v>
      </c>
      <c r="G99" s="241">
        <f>_xlfn.DAYS(About!$A$3,'Core Indicators'!DM99)</f>
        <v>3</v>
      </c>
      <c r="H99" s="241">
        <f>_xlfn.DAYS(About!$A$3,'Core Indicators'!DU99)</f>
        <v>3</v>
      </c>
      <c r="I99" s="241">
        <f>_xlfn.DAYS(About!$A$3,'Core Indicators'!EC99)</f>
        <v>3</v>
      </c>
      <c r="J99" s="241">
        <f>_xlfn.DAYS(About!$A$3,'Core Indicators'!EK99)</f>
        <v>3</v>
      </c>
      <c r="K99" s="241">
        <f>_xlfn.DAYS(About!$A$3,'Core Indicators'!ES99)</f>
        <v>3</v>
      </c>
      <c r="L99" s="241">
        <f>_xlfn.DAYS(About!$A$3,'Core Indicators'!FI99)</f>
        <v>3</v>
      </c>
      <c r="M99" s="241">
        <f>_xlfn.DAYS(About!$A$3,'Core Indicators'!GG99)</f>
        <v>112</v>
      </c>
      <c r="N99" s="241">
        <f>_xlfn.DAYS(About!$A$3,'Core Indicators'!GO99)</f>
        <v>112</v>
      </c>
      <c r="O99" s="241">
        <f>_xlfn.DAYS(About!$A$3,'Core Indicators'!GW99)</f>
        <v>112</v>
      </c>
      <c r="P99" s="241">
        <f>_xlfn.DAYS(About!$A$3,'Core Indicators'!HE99)</f>
        <v>112</v>
      </c>
      <c r="Q99" s="241">
        <f>_xlfn.DAYS(About!$A$3,'Core Indicators'!HM99)</f>
        <v>112</v>
      </c>
      <c r="R99" s="241">
        <f>_xlfn.DAYS(About!$A$3,'Core Indicators'!HU99)</f>
        <v>112</v>
      </c>
      <c r="S99" s="241">
        <f>_xlfn.DAYS(About!$A$3,'Core Indicators'!IC99)</f>
        <v>112</v>
      </c>
      <c r="T99" s="241">
        <f>_xlfn.DAYS(About!$A$3,'Core Indicators'!IK99)</f>
        <v>112</v>
      </c>
      <c r="U99" s="241">
        <f>_xlfn.DAYS(About!$A$3,'Core Indicators'!IS99)</f>
        <v>112</v>
      </c>
      <c r="V99" s="241">
        <f t="shared" ref="V99:V130" si="3">AVERAGE(D99:M99)</f>
        <v>13.9</v>
      </c>
    </row>
    <row r="100" spans="1:22" x14ac:dyDescent="0.35">
      <c r="A100" s="240" t="str">
        <f>Lists!C:C</f>
        <v>NGA008</v>
      </c>
      <c r="B100" s="241">
        <f>_xlfn.DAYS(About!$A$3,'Core Indicators'!U100)</f>
        <v>3</v>
      </c>
      <c r="C100" s="241">
        <f>_xlfn.DAYS(About!$A$3,'Core Indicators'!AC100)</f>
        <v>3</v>
      </c>
      <c r="D100" s="241">
        <f>_xlfn.DAYS(About!$A$3,'Core Indicators'!AK100)</f>
        <v>3</v>
      </c>
      <c r="E100" s="241">
        <f>_xlfn.DAYS(About!$A$3,'Core Indicators'!AS100)</f>
        <v>3</v>
      </c>
      <c r="F100" s="241">
        <f>_xlfn.DAYS(About!$A$3,'Core Indicators'!BQ100)</f>
        <v>3</v>
      </c>
      <c r="G100" s="241">
        <f>_xlfn.DAYS(About!$A$3,'Core Indicators'!DM100)</f>
        <v>3</v>
      </c>
      <c r="H100" s="241">
        <f>_xlfn.DAYS(About!$A$3,'Core Indicators'!DU100)</f>
        <v>3</v>
      </c>
      <c r="I100" s="241">
        <f>_xlfn.DAYS(About!$A$3,'Core Indicators'!EC100)</f>
        <v>3</v>
      </c>
      <c r="J100" s="241">
        <f>_xlfn.DAYS(About!$A$3,'Core Indicators'!EK100)</f>
        <v>3</v>
      </c>
      <c r="K100" s="241">
        <f>_xlfn.DAYS(About!$A$3,'Core Indicators'!ES100)</f>
        <v>3</v>
      </c>
      <c r="L100" s="241">
        <f>_xlfn.DAYS(About!$A$3,'Core Indicators'!FI100)</f>
        <v>3</v>
      </c>
      <c r="M100" s="241">
        <f>_xlfn.DAYS(About!$A$3,'Core Indicators'!GG100)</f>
        <v>112</v>
      </c>
      <c r="N100" s="241">
        <f>_xlfn.DAYS(About!$A$3,'Core Indicators'!GO100)</f>
        <v>112</v>
      </c>
      <c r="O100" s="241">
        <f>_xlfn.DAYS(About!$A$3,'Core Indicators'!GW100)</f>
        <v>112</v>
      </c>
      <c r="P100" s="241">
        <f>_xlfn.DAYS(About!$A$3,'Core Indicators'!HE100)</f>
        <v>112</v>
      </c>
      <c r="Q100" s="241">
        <f>_xlfn.DAYS(About!$A$3,'Core Indicators'!HM100)</f>
        <v>112</v>
      </c>
      <c r="R100" s="241">
        <f>_xlfn.DAYS(About!$A$3,'Core Indicators'!HU100)</f>
        <v>112</v>
      </c>
      <c r="S100" s="241">
        <f>_xlfn.DAYS(About!$A$3,'Core Indicators'!IC100)</f>
        <v>112</v>
      </c>
      <c r="T100" s="241">
        <f>_xlfn.DAYS(About!$A$3,'Core Indicators'!IK100)</f>
        <v>112</v>
      </c>
      <c r="U100" s="241">
        <f>_xlfn.DAYS(About!$A$3,'Core Indicators'!IS100)</f>
        <v>112</v>
      </c>
      <c r="V100" s="241">
        <f t="shared" si="3"/>
        <v>13.9</v>
      </c>
    </row>
    <row r="101" spans="1:22" x14ac:dyDescent="0.35">
      <c r="A101" s="240" t="str">
        <f>Lists!C:C</f>
        <v>NIC001</v>
      </c>
      <c r="B101" s="241">
        <f>_xlfn.DAYS(About!$A$3,'Core Indicators'!U101)</f>
        <v>57</v>
      </c>
      <c r="C101" s="241">
        <f>_xlfn.DAYS(About!$A$3,'Core Indicators'!AC101)</f>
        <v>57</v>
      </c>
      <c r="D101" s="241">
        <f>_xlfn.DAYS(About!$A$3,'Core Indicators'!AK101)</f>
        <v>57</v>
      </c>
      <c r="E101" s="241">
        <f>_xlfn.DAYS(About!$A$3,'Core Indicators'!AS101)</f>
        <v>57</v>
      </c>
      <c r="F101" s="241">
        <f>_xlfn.DAYS(About!$A$3,'Core Indicators'!BQ101)</f>
        <v>57</v>
      </c>
      <c r="G101" s="241">
        <f>_xlfn.DAYS(About!$A$3,'Core Indicators'!DM101)</f>
        <v>57</v>
      </c>
      <c r="H101" s="241">
        <f>_xlfn.DAYS(About!$A$3,'Core Indicators'!DU101)</f>
        <v>57</v>
      </c>
      <c r="I101" s="241">
        <f>_xlfn.DAYS(About!$A$3,'Core Indicators'!EC101)</f>
        <v>57</v>
      </c>
      <c r="J101" s="241">
        <f>_xlfn.DAYS(About!$A$3,'Core Indicators'!EK101)</f>
        <v>57</v>
      </c>
      <c r="K101" s="241">
        <f>_xlfn.DAYS(About!$A$3,'Core Indicators'!ES101)</f>
        <v>57</v>
      </c>
      <c r="L101" s="241">
        <f>_xlfn.DAYS(About!$A$3,'Core Indicators'!FI101)</f>
        <v>57</v>
      </c>
      <c r="M101" s="241">
        <f>_xlfn.DAYS(About!$A$3,'Core Indicators'!GG101)</f>
        <v>102</v>
      </c>
      <c r="N101" s="241">
        <f>_xlfn.DAYS(About!$A$3,'Core Indicators'!GO101)</f>
        <v>102</v>
      </c>
      <c r="O101" s="241">
        <f>_xlfn.DAYS(About!$A$3,'Core Indicators'!GW101)</f>
        <v>102</v>
      </c>
      <c r="P101" s="241">
        <f>_xlfn.DAYS(About!$A$3,'Core Indicators'!HE101)</f>
        <v>102</v>
      </c>
      <c r="Q101" s="241">
        <f>_xlfn.DAYS(About!$A$3,'Core Indicators'!HM101)</f>
        <v>102</v>
      </c>
      <c r="R101" s="241">
        <f>_xlfn.DAYS(About!$A$3,'Core Indicators'!HU101)</f>
        <v>102</v>
      </c>
      <c r="S101" s="241">
        <f>_xlfn.DAYS(About!$A$3,'Core Indicators'!IC101)</f>
        <v>102</v>
      </c>
      <c r="T101" s="241">
        <f>_xlfn.DAYS(About!$A$3,'Core Indicators'!IK101)</f>
        <v>102</v>
      </c>
      <c r="U101" s="241">
        <f>_xlfn.DAYS(About!$A$3,'Core Indicators'!IS101)</f>
        <v>102</v>
      </c>
      <c r="V101" s="241">
        <f t="shared" si="3"/>
        <v>61.5</v>
      </c>
    </row>
    <row r="102" spans="1:22" x14ac:dyDescent="0.35">
      <c r="A102" s="240" t="str">
        <f>Lists!C:C</f>
        <v>PAK001</v>
      </c>
      <c r="B102" s="241">
        <f>_xlfn.DAYS(About!$A$3,'Core Indicators'!U102)</f>
        <v>3</v>
      </c>
      <c r="C102" s="241">
        <f>_xlfn.DAYS(About!$A$3,'Core Indicators'!AC102)</f>
        <v>3</v>
      </c>
      <c r="D102" s="241">
        <f>_xlfn.DAYS(About!$A$3,'Core Indicators'!AK102)</f>
        <v>3</v>
      </c>
      <c r="E102" s="241">
        <f>_xlfn.DAYS(About!$A$3,'Core Indicators'!AS102)</f>
        <v>3</v>
      </c>
      <c r="F102" s="241">
        <f>_xlfn.DAYS(About!$A$3,'Core Indicators'!BQ102)</f>
        <v>3</v>
      </c>
      <c r="G102" s="241">
        <f>_xlfn.DAYS(About!$A$3,'Core Indicators'!DM102)</f>
        <v>3</v>
      </c>
      <c r="H102" s="241">
        <f>_xlfn.DAYS(About!$A$3,'Core Indicators'!DU102)</f>
        <v>3</v>
      </c>
      <c r="I102" s="241">
        <f>_xlfn.DAYS(About!$A$3,'Core Indicators'!EC102)</f>
        <v>3</v>
      </c>
      <c r="J102" s="241">
        <f>_xlfn.DAYS(About!$A$3,'Core Indicators'!EK102)</f>
        <v>3</v>
      </c>
      <c r="K102" s="241">
        <f>_xlfn.DAYS(About!$A$3,'Core Indicators'!ES102)</f>
        <v>3</v>
      </c>
      <c r="L102" s="241">
        <f>_xlfn.DAYS(About!$A$3,'Core Indicators'!FI102)</f>
        <v>3</v>
      </c>
      <c r="M102" s="241">
        <f>_xlfn.DAYS(About!$A$3,'Core Indicators'!GG102)</f>
        <v>106</v>
      </c>
      <c r="N102" s="241">
        <f>_xlfn.DAYS(About!$A$3,'Core Indicators'!GO102)</f>
        <v>106</v>
      </c>
      <c r="O102" s="241">
        <f>_xlfn.DAYS(About!$A$3,'Core Indicators'!GW102)</f>
        <v>106</v>
      </c>
      <c r="P102" s="241">
        <f>_xlfn.DAYS(About!$A$3,'Core Indicators'!HE102)</f>
        <v>106</v>
      </c>
      <c r="Q102" s="241">
        <f>_xlfn.DAYS(About!$A$3,'Core Indicators'!HM102)</f>
        <v>106</v>
      </c>
      <c r="R102" s="241">
        <f>_xlfn.DAYS(About!$A$3,'Core Indicators'!HU102)</f>
        <v>106</v>
      </c>
      <c r="S102" s="241">
        <f>_xlfn.DAYS(About!$A$3,'Core Indicators'!IC102)</f>
        <v>106</v>
      </c>
      <c r="T102" s="241">
        <f>_xlfn.DAYS(About!$A$3,'Core Indicators'!IK102)</f>
        <v>106</v>
      </c>
      <c r="U102" s="241">
        <f>_xlfn.DAYS(About!$A$3,'Core Indicators'!IS102)</f>
        <v>106</v>
      </c>
      <c r="V102" s="241">
        <f t="shared" si="3"/>
        <v>13.3</v>
      </c>
    </row>
    <row r="103" spans="1:22" x14ac:dyDescent="0.35">
      <c r="A103" s="240" t="str">
        <f>Lists!C:C</f>
        <v>PAK004</v>
      </c>
      <c r="B103" s="241">
        <f>_xlfn.DAYS(About!$A$3,'Core Indicators'!U103)</f>
        <v>99</v>
      </c>
      <c r="C103" s="241">
        <f>_xlfn.DAYS(About!$A$3,'Core Indicators'!AC103)</f>
        <v>99</v>
      </c>
      <c r="D103" s="241">
        <f>_xlfn.DAYS(About!$A$3,'Core Indicators'!AK103)</f>
        <v>99</v>
      </c>
      <c r="E103" s="241">
        <f>_xlfn.DAYS(About!$A$3,'Core Indicators'!AS103)</f>
        <v>99</v>
      </c>
      <c r="F103" s="241">
        <f>_xlfn.DAYS(About!$A$3,'Core Indicators'!BQ103)</f>
        <v>33</v>
      </c>
      <c r="G103" s="241">
        <f>_xlfn.DAYS(About!$A$3,'Core Indicators'!DM103)</f>
        <v>99</v>
      </c>
      <c r="H103" s="241">
        <f>_xlfn.DAYS(About!$A$3,'Core Indicators'!DU103)</f>
        <v>99</v>
      </c>
      <c r="I103" s="241">
        <f>_xlfn.DAYS(About!$A$3,'Core Indicators'!EC103)</f>
        <v>99</v>
      </c>
      <c r="J103" s="241">
        <f>_xlfn.DAYS(About!$A$3,'Core Indicators'!EK103)</f>
        <v>99</v>
      </c>
      <c r="K103" s="241">
        <f>_xlfn.DAYS(About!$A$3,'Core Indicators'!ES103)</f>
        <v>99</v>
      </c>
      <c r="L103" s="241">
        <f>_xlfn.DAYS(About!$A$3,'Core Indicators'!FI103)</f>
        <v>2193</v>
      </c>
      <c r="M103" s="241">
        <f>_xlfn.DAYS(About!$A$3,'Core Indicators'!GG103)</f>
        <v>94</v>
      </c>
      <c r="N103" s="241">
        <f>_xlfn.DAYS(About!$A$3,'Core Indicators'!GO103)</f>
        <v>94</v>
      </c>
      <c r="O103" s="241">
        <f>_xlfn.DAYS(About!$A$3,'Core Indicators'!GW103)</f>
        <v>94</v>
      </c>
      <c r="P103" s="241">
        <f>_xlfn.DAYS(About!$A$3,'Core Indicators'!HE103)</f>
        <v>94</v>
      </c>
      <c r="Q103" s="241">
        <f>_xlfn.DAYS(About!$A$3,'Core Indicators'!HM103)</f>
        <v>94</v>
      </c>
      <c r="R103" s="241">
        <f>_xlfn.DAYS(About!$A$3,'Core Indicators'!HU103)</f>
        <v>94</v>
      </c>
      <c r="S103" s="241">
        <f>_xlfn.DAYS(About!$A$3,'Core Indicators'!IC103)</f>
        <v>94</v>
      </c>
      <c r="T103" s="241">
        <f>_xlfn.DAYS(About!$A$3,'Core Indicators'!IK103)</f>
        <v>94</v>
      </c>
      <c r="U103" s="241">
        <f>_xlfn.DAYS(About!$A$3,'Core Indicators'!IS103)</f>
        <v>94</v>
      </c>
      <c r="V103" s="241">
        <f t="shared" si="3"/>
        <v>301.3</v>
      </c>
    </row>
    <row r="104" spans="1:22" x14ac:dyDescent="0.35">
      <c r="A104" s="240" t="str">
        <f>Lists!C:C</f>
        <v>PAN002</v>
      </c>
      <c r="B104" s="241">
        <f>_xlfn.DAYS(About!$A$3,'Core Indicators'!U104)</f>
        <v>0</v>
      </c>
      <c r="C104" s="241">
        <f>_xlfn.DAYS(About!$A$3,'Core Indicators'!AC104)</f>
        <v>0</v>
      </c>
      <c r="D104" s="241">
        <f>_xlfn.DAYS(About!$A$3,'Core Indicators'!AK104)</f>
        <v>0</v>
      </c>
      <c r="E104" s="241">
        <f>_xlfn.DAYS(About!$A$3,'Core Indicators'!AS104)</f>
        <v>0</v>
      </c>
      <c r="F104" s="241">
        <f>_xlfn.DAYS(About!$A$3,'Core Indicators'!BQ104)</f>
        <v>0</v>
      </c>
      <c r="G104" s="241">
        <f>_xlfn.DAYS(About!$A$3,'Core Indicators'!DM104)</f>
        <v>0</v>
      </c>
      <c r="H104" s="241">
        <f>_xlfn.DAYS(About!$A$3,'Core Indicators'!DU104)</f>
        <v>0</v>
      </c>
      <c r="I104" s="241">
        <f>_xlfn.DAYS(About!$A$3,'Core Indicators'!EC104)</f>
        <v>0</v>
      </c>
      <c r="J104" s="241">
        <f>_xlfn.DAYS(About!$A$3,'Core Indicators'!EK104)</f>
        <v>0</v>
      </c>
      <c r="K104" s="241">
        <f>_xlfn.DAYS(About!$A$3,'Core Indicators'!ES104)</f>
        <v>0</v>
      </c>
      <c r="L104" s="241">
        <f>_xlfn.DAYS(About!$A$3,'Core Indicators'!FI104)</f>
        <v>0</v>
      </c>
      <c r="M104" s="241">
        <f>_xlfn.DAYS(About!$A$3,'Core Indicators'!GG104)</f>
        <v>101</v>
      </c>
      <c r="N104" s="241">
        <f>_xlfn.DAYS(About!$A$3,'Core Indicators'!GO104)</f>
        <v>101</v>
      </c>
      <c r="O104" s="241">
        <f>_xlfn.DAYS(About!$A$3,'Core Indicators'!GW104)</f>
        <v>101</v>
      </c>
      <c r="P104" s="241">
        <f>_xlfn.DAYS(About!$A$3,'Core Indicators'!HE104)</f>
        <v>101</v>
      </c>
      <c r="Q104" s="241">
        <f>_xlfn.DAYS(About!$A$3,'Core Indicators'!HM104)</f>
        <v>101</v>
      </c>
      <c r="R104" s="241">
        <f>_xlfn.DAYS(About!$A$3,'Core Indicators'!HU104)</f>
        <v>101</v>
      </c>
      <c r="S104" s="241">
        <f>_xlfn.DAYS(About!$A$3,'Core Indicators'!IC104)</f>
        <v>101</v>
      </c>
      <c r="T104" s="241">
        <f>_xlfn.DAYS(About!$A$3,'Core Indicators'!IK104)</f>
        <v>101</v>
      </c>
      <c r="U104" s="241">
        <f>_xlfn.DAYS(About!$A$3,'Core Indicators'!IS104)</f>
        <v>101</v>
      </c>
      <c r="V104" s="241">
        <f t="shared" si="3"/>
        <v>10.1</v>
      </c>
    </row>
    <row r="105" spans="1:22" x14ac:dyDescent="0.35">
      <c r="A105" s="240" t="str">
        <f>Lists!C:C</f>
        <v>PER002</v>
      </c>
      <c r="B105" s="241">
        <f>_xlfn.DAYS(About!$A$3,'Core Indicators'!U105)</f>
        <v>1</v>
      </c>
      <c r="C105" s="241">
        <f>_xlfn.DAYS(About!$A$3,'Core Indicators'!AC105)</f>
        <v>1</v>
      </c>
      <c r="D105" s="241">
        <f>_xlfn.DAYS(About!$A$3,'Core Indicators'!AK105)</f>
        <v>1</v>
      </c>
      <c r="E105" s="241">
        <f>_xlfn.DAYS(About!$A$3,'Core Indicators'!AS105)</f>
        <v>1</v>
      </c>
      <c r="F105" s="241">
        <f>_xlfn.DAYS(About!$A$3,'Core Indicators'!BQ105)</f>
        <v>1</v>
      </c>
      <c r="G105" s="241">
        <f>_xlfn.DAYS(About!$A$3,'Core Indicators'!DM105)</f>
        <v>1</v>
      </c>
      <c r="H105" s="241">
        <f>_xlfn.DAYS(About!$A$3,'Core Indicators'!DU105)</f>
        <v>1</v>
      </c>
      <c r="I105" s="241">
        <f>_xlfn.DAYS(About!$A$3,'Core Indicators'!EC105)</f>
        <v>1</v>
      </c>
      <c r="J105" s="241">
        <f>_xlfn.DAYS(About!$A$3,'Core Indicators'!EK105)</f>
        <v>1</v>
      </c>
      <c r="K105" s="241">
        <f>_xlfn.DAYS(About!$A$3,'Core Indicators'!ES105)</f>
        <v>1</v>
      </c>
      <c r="L105" s="241">
        <f>_xlfn.DAYS(About!$A$3,'Core Indicators'!FI105)</f>
        <v>1</v>
      </c>
      <c r="M105" s="241">
        <f>_xlfn.DAYS(About!$A$3,'Core Indicators'!GG105)</f>
        <v>101</v>
      </c>
      <c r="N105" s="241">
        <f>_xlfn.DAYS(About!$A$3,'Core Indicators'!GO105)</f>
        <v>101</v>
      </c>
      <c r="O105" s="241">
        <f>_xlfn.DAYS(About!$A$3,'Core Indicators'!GW105)</f>
        <v>101</v>
      </c>
      <c r="P105" s="241">
        <f>_xlfn.DAYS(About!$A$3,'Core Indicators'!HE105)</f>
        <v>101</v>
      </c>
      <c r="Q105" s="241">
        <f>_xlfn.DAYS(About!$A$3,'Core Indicators'!HM105)</f>
        <v>101</v>
      </c>
      <c r="R105" s="241">
        <f>_xlfn.DAYS(About!$A$3,'Core Indicators'!HU105)</f>
        <v>101</v>
      </c>
      <c r="S105" s="241">
        <f>_xlfn.DAYS(About!$A$3,'Core Indicators'!IC105)</f>
        <v>101</v>
      </c>
      <c r="T105" s="241">
        <f>_xlfn.DAYS(About!$A$3,'Core Indicators'!IK105)</f>
        <v>101</v>
      </c>
      <c r="U105" s="241">
        <f>_xlfn.DAYS(About!$A$3,'Core Indicators'!IS105)</f>
        <v>101</v>
      </c>
      <c r="V105" s="241">
        <f t="shared" si="3"/>
        <v>11</v>
      </c>
    </row>
    <row r="106" spans="1:22" x14ac:dyDescent="0.35">
      <c r="A106" s="240" t="str">
        <f>Lists!C:C</f>
        <v>PHL001</v>
      </c>
      <c r="B106" s="241">
        <f>_xlfn.DAYS(About!$A$3,'Core Indicators'!U106)</f>
        <v>71</v>
      </c>
      <c r="C106" s="241">
        <f>_xlfn.DAYS(About!$A$3,'Core Indicators'!AC106)</f>
        <v>71</v>
      </c>
      <c r="D106" s="241">
        <f>_xlfn.DAYS(About!$A$3,'Core Indicators'!AK106)</f>
        <v>71</v>
      </c>
      <c r="E106" s="241">
        <f>_xlfn.DAYS(About!$A$3,'Core Indicators'!AS106)</f>
        <v>3</v>
      </c>
      <c r="F106" s="241">
        <f>_xlfn.DAYS(About!$A$3,'Core Indicators'!BQ106)</f>
        <v>3</v>
      </c>
      <c r="G106" s="241">
        <f>_xlfn.DAYS(About!$A$3,'Core Indicators'!DM106)</f>
        <v>3</v>
      </c>
      <c r="H106" s="241">
        <f>_xlfn.DAYS(About!$A$3,'Core Indicators'!DU106)</f>
        <v>3</v>
      </c>
      <c r="I106" s="241">
        <f>_xlfn.DAYS(About!$A$3,'Core Indicators'!EC106)</f>
        <v>3</v>
      </c>
      <c r="J106" s="241">
        <f>_xlfn.DAYS(About!$A$3,'Core Indicators'!EK106)</f>
        <v>71</v>
      </c>
      <c r="K106" s="241">
        <f>_xlfn.DAYS(About!$A$3,'Core Indicators'!ES106)</f>
        <v>71</v>
      </c>
      <c r="L106" s="241">
        <f>_xlfn.DAYS(About!$A$3,'Core Indicators'!FI106)</f>
        <v>71</v>
      </c>
      <c r="M106" s="241">
        <f>_xlfn.DAYS(About!$A$3,'Core Indicators'!GG106)</f>
        <v>72</v>
      </c>
      <c r="N106" s="241">
        <f>_xlfn.DAYS(About!$A$3,'Core Indicators'!GO106)</f>
        <v>72</v>
      </c>
      <c r="O106" s="241">
        <f>_xlfn.DAYS(About!$A$3,'Core Indicators'!GW106)</f>
        <v>72</v>
      </c>
      <c r="P106" s="241">
        <f>_xlfn.DAYS(About!$A$3,'Core Indicators'!HE106)</f>
        <v>72</v>
      </c>
      <c r="Q106" s="241">
        <f>_xlfn.DAYS(About!$A$3,'Core Indicators'!HM106)</f>
        <v>72</v>
      </c>
      <c r="R106" s="241">
        <f>_xlfn.DAYS(About!$A$3,'Core Indicators'!HU106)</f>
        <v>72</v>
      </c>
      <c r="S106" s="241">
        <f>_xlfn.DAYS(About!$A$3,'Core Indicators'!IC106)</f>
        <v>72</v>
      </c>
      <c r="T106" s="241">
        <f>_xlfn.DAYS(About!$A$3,'Core Indicators'!IK106)</f>
        <v>72</v>
      </c>
      <c r="U106" s="241">
        <f>_xlfn.DAYS(About!$A$3,'Core Indicators'!IS106)</f>
        <v>72</v>
      </c>
      <c r="V106" s="241">
        <f t="shared" si="3"/>
        <v>37.1</v>
      </c>
    </row>
    <row r="107" spans="1:22" x14ac:dyDescent="0.35">
      <c r="A107" s="240" t="str">
        <f>Lists!C:C</f>
        <v>PHL003</v>
      </c>
      <c r="B107" s="241">
        <f>_xlfn.DAYS(About!$A$3,'Core Indicators'!U107)</f>
        <v>191</v>
      </c>
      <c r="C107" s="241">
        <f>_xlfn.DAYS(About!$A$3,'Core Indicators'!AC107)</f>
        <v>72</v>
      </c>
      <c r="D107" s="241">
        <f>_xlfn.DAYS(About!$A$3,'Core Indicators'!AK107)</f>
        <v>72</v>
      </c>
      <c r="E107" s="241">
        <f>_xlfn.DAYS(About!$A$3,'Core Indicators'!AS107)</f>
        <v>72</v>
      </c>
      <c r="F107" s="241">
        <f>_xlfn.DAYS(About!$A$3,'Core Indicators'!BQ107)</f>
        <v>43</v>
      </c>
      <c r="G107" s="241">
        <f>_xlfn.DAYS(About!$A$3,'Core Indicators'!DM107)</f>
        <v>72</v>
      </c>
      <c r="H107" s="241">
        <f>_xlfn.DAYS(About!$A$3,'Core Indicators'!DU107)</f>
        <v>3</v>
      </c>
      <c r="I107" s="241">
        <f>_xlfn.DAYS(About!$A$3,'Core Indicators'!EC107)</f>
        <v>3</v>
      </c>
      <c r="J107" s="241">
        <f>_xlfn.DAYS(About!$A$3,'Core Indicators'!EK107)</f>
        <v>72</v>
      </c>
      <c r="K107" s="241">
        <f>_xlfn.DAYS(About!$A$3,'Core Indicators'!ES107)</f>
        <v>72</v>
      </c>
      <c r="L107" s="241">
        <f>_xlfn.DAYS(About!$A$3,'Core Indicators'!FI107)</f>
        <v>72</v>
      </c>
      <c r="M107" s="241">
        <f>_xlfn.DAYS(About!$A$3,'Core Indicators'!GG107)</f>
        <v>107</v>
      </c>
      <c r="N107" s="241">
        <f>_xlfn.DAYS(About!$A$3,'Core Indicators'!GO107)</f>
        <v>107</v>
      </c>
      <c r="O107" s="241">
        <f>_xlfn.DAYS(About!$A$3,'Core Indicators'!GW107)</f>
        <v>107</v>
      </c>
      <c r="P107" s="241">
        <f>_xlfn.DAYS(About!$A$3,'Core Indicators'!HE107)</f>
        <v>107</v>
      </c>
      <c r="Q107" s="241">
        <f>_xlfn.DAYS(About!$A$3,'Core Indicators'!HM107)</f>
        <v>107</v>
      </c>
      <c r="R107" s="241">
        <f>_xlfn.DAYS(About!$A$3,'Core Indicators'!HU107)</f>
        <v>107</v>
      </c>
      <c r="S107" s="241">
        <f>_xlfn.DAYS(About!$A$3,'Core Indicators'!IC107)</f>
        <v>107</v>
      </c>
      <c r="T107" s="241">
        <f>_xlfn.DAYS(About!$A$3,'Core Indicators'!IK107)</f>
        <v>93</v>
      </c>
      <c r="U107" s="241">
        <f>_xlfn.DAYS(About!$A$3,'Core Indicators'!IS107)</f>
        <v>107</v>
      </c>
      <c r="V107" s="241">
        <f t="shared" si="3"/>
        <v>58.8</v>
      </c>
    </row>
    <row r="108" spans="1:22" x14ac:dyDescent="0.35">
      <c r="A108" s="240" t="str">
        <f>Lists!C:C</f>
        <v>PHL016</v>
      </c>
      <c r="B108" s="241">
        <f>_xlfn.DAYS(About!$A$3,'Core Indicators'!U108)</f>
        <v>94</v>
      </c>
      <c r="C108" s="241">
        <f>_xlfn.DAYS(About!$A$3,'Core Indicators'!AC108)</f>
        <v>72</v>
      </c>
      <c r="D108" s="241">
        <f>_xlfn.DAYS(About!$A$3,'Core Indicators'!AK108)</f>
        <v>94</v>
      </c>
      <c r="E108" s="241">
        <f>_xlfn.DAYS(About!$A$3,'Core Indicators'!AS108)</f>
        <v>3</v>
      </c>
      <c r="F108" s="241">
        <f>_xlfn.DAYS(About!$A$3,'Core Indicators'!BQ108)</f>
        <v>94</v>
      </c>
      <c r="G108" s="241">
        <f>_xlfn.DAYS(About!$A$3,'Core Indicators'!DM108)</f>
        <v>72</v>
      </c>
      <c r="H108" s="241">
        <f>_xlfn.DAYS(About!$A$3,'Core Indicators'!DU108)</f>
        <v>94</v>
      </c>
      <c r="I108" s="241">
        <f>_xlfn.DAYS(About!$A$3,'Core Indicators'!EC108)</f>
        <v>94</v>
      </c>
      <c r="J108" s="241">
        <f>_xlfn.DAYS(About!$A$3,'Core Indicators'!EK108)</f>
        <v>121</v>
      </c>
      <c r="K108" s="241">
        <f>_xlfn.DAYS(About!$A$3,'Core Indicators'!ES108)</f>
        <v>121</v>
      </c>
      <c r="L108" s="241">
        <f>_xlfn.DAYS(About!$A$3,'Core Indicators'!FI108)</f>
        <v>72</v>
      </c>
      <c r="M108" s="241">
        <f>_xlfn.DAYS(About!$A$3,'Core Indicators'!GG108)</f>
        <v>107</v>
      </c>
      <c r="N108" s="241">
        <f>_xlfn.DAYS(About!$A$3,'Core Indicators'!GO108)</f>
        <v>107</v>
      </c>
      <c r="O108" s="241">
        <f>_xlfn.DAYS(About!$A$3,'Core Indicators'!GW108)</f>
        <v>107</v>
      </c>
      <c r="P108" s="241">
        <f>_xlfn.DAYS(About!$A$3,'Core Indicators'!HE108)</f>
        <v>107</v>
      </c>
      <c r="Q108" s="241">
        <f>_xlfn.DAYS(About!$A$3,'Core Indicators'!HM108)</f>
        <v>107</v>
      </c>
      <c r="R108" s="241">
        <f>_xlfn.DAYS(About!$A$3,'Core Indicators'!HU108)</f>
        <v>107</v>
      </c>
      <c r="S108" s="241">
        <f>_xlfn.DAYS(About!$A$3,'Core Indicators'!IC108)</f>
        <v>107</v>
      </c>
      <c r="T108" s="241">
        <f>_xlfn.DAYS(About!$A$3,'Core Indicators'!IK108)</f>
        <v>107</v>
      </c>
      <c r="U108" s="241">
        <f>_xlfn.DAYS(About!$A$3,'Core Indicators'!IS108)</f>
        <v>107</v>
      </c>
      <c r="V108" s="241">
        <f t="shared" si="3"/>
        <v>87.2</v>
      </c>
    </row>
    <row r="109" spans="1:22" x14ac:dyDescent="0.35">
      <c r="A109" s="240" t="str">
        <f>Lists!C:C</f>
        <v>PHL017</v>
      </c>
      <c r="B109" s="241">
        <f>_xlfn.DAYS(About!$A$3,'Core Indicators'!U109)</f>
        <v>72</v>
      </c>
      <c r="C109" s="241">
        <f>_xlfn.DAYS(About!$A$3,'Core Indicators'!AC109)</f>
        <v>72</v>
      </c>
      <c r="D109" s="241">
        <f>_xlfn.DAYS(About!$A$3,'Core Indicators'!AK109)</f>
        <v>72</v>
      </c>
      <c r="E109" s="241">
        <f>_xlfn.DAYS(About!$A$3,'Core Indicators'!AS109)</f>
        <v>3</v>
      </c>
      <c r="F109" s="241">
        <f>_xlfn.DAYS(About!$A$3,'Core Indicators'!BQ109)</f>
        <v>72</v>
      </c>
      <c r="G109" s="241">
        <f>_xlfn.DAYS(About!$A$3,'Core Indicators'!DM109)</f>
        <v>72</v>
      </c>
      <c r="H109" s="241">
        <f>_xlfn.DAYS(About!$A$3,'Core Indicators'!DU109)</f>
        <v>72</v>
      </c>
      <c r="I109" s="241">
        <f>_xlfn.DAYS(About!$A$3,'Core Indicators'!EC109)</f>
        <v>72</v>
      </c>
      <c r="J109" s="241">
        <f>_xlfn.DAYS(About!$A$3,'Core Indicators'!EK109)</f>
        <v>72</v>
      </c>
      <c r="K109" s="241">
        <f>_xlfn.DAYS(About!$A$3,'Core Indicators'!ES109)</f>
        <v>72</v>
      </c>
      <c r="L109" s="241">
        <f>_xlfn.DAYS(About!$A$3,'Core Indicators'!FI109)</f>
        <v>72</v>
      </c>
      <c r="M109" s="241">
        <f>_xlfn.DAYS(About!$A$3,'Core Indicators'!GG109)</f>
        <v>72</v>
      </c>
      <c r="N109" s="241">
        <f>_xlfn.DAYS(About!$A$3,'Core Indicators'!GO109)</f>
        <v>72</v>
      </c>
      <c r="O109" s="241">
        <f>_xlfn.DAYS(About!$A$3,'Core Indicators'!GW109)</f>
        <v>72</v>
      </c>
      <c r="P109" s="241">
        <f>_xlfn.DAYS(About!$A$3,'Core Indicators'!HE109)</f>
        <v>72</v>
      </c>
      <c r="Q109" s="241">
        <f>_xlfn.DAYS(About!$A$3,'Core Indicators'!HM109)</f>
        <v>72</v>
      </c>
      <c r="R109" s="241">
        <f>_xlfn.DAYS(About!$A$3,'Core Indicators'!HU109)</f>
        <v>72</v>
      </c>
      <c r="S109" s="241">
        <f>_xlfn.DAYS(About!$A$3,'Core Indicators'!IC109)</f>
        <v>72</v>
      </c>
      <c r="T109" s="241">
        <f>_xlfn.DAYS(About!$A$3,'Core Indicators'!IK109)</f>
        <v>72</v>
      </c>
      <c r="U109" s="241">
        <f>_xlfn.DAYS(About!$A$3,'Core Indicators'!IS109)</f>
        <v>72</v>
      </c>
      <c r="V109" s="241">
        <f t="shared" si="3"/>
        <v>65.099999999999994</v>
      </c>
    </row>
    <row r="110" spans="1:22" x14ac:dyDescent="0.35">
      <c r="A110" s="240" t="str">
        <f>Lists!C:C</f>
        <v>PNG003</v>
      </c>
      <c r="B110" s="241">
        <f>_xlfn.DAYS(About!$A$3,'Core Indicators'!U110)</f>
        <v>3</v>
      </c>
      <c r="C110" s="241">
        <f>_xlfn.DAYS(About!$A$3,'Core Indicators'!AC110)</f>
        <v>3</v>
      </c>
      <c r="D110" s="241">
        <f>_xlfn.DAYS(About!$A$3,'Core Indicators'!AK110)</f>
        <v>3</v>
      </c>
      <c r="E110" s="241">
        <f>_xlfn.DAYS(About!$A$3,'Core Indicators'!AS110)</f>
        <v>3</v>
      </c>
      <c r="F110" s="241">
        <f>_xlfn.DAYS(About!$A$3,'Core Indicators'!BQ110)</f>
        <v>3</v>
      </c>
      <c r="G110" s="241">
        <f>_xlfn.DAYS(About!$A$3,'Core Indicators'!DM110)</f>
        <v>3</v>
      </c>
      <c r="H110" s="241">
        <f>_xlfn.DAYS(About!$A$3,'Core Indicators'!DU110)</f>
        <v>3</v>
      </c>
      <c r="I110" s="241">
        <f>_xlfn.DAYS(About!$A$3,'Core Indicators'!EC110)</f>
        <v>3</v>
      </c>
      <c r="J110" s="241">
        <f>_xlfn.DAYS(About!$A$3,'Core Indicators'!EK110)</f>
        <v>3</v>
      </c>
      <c r="K110" s="241">
        <f>_xlfn.DAYS(About!$A$3,'Core Indicators'!ES110)</f>
        <v>3</v>
      </c>
      <c r="L110" s="241">
        <f>_xlfn.DAYS(About!$A$3,'Core Indicators'!FI110)</f>
        <v>3</v>
      </c>
      <c r="M110" s="241">
        <f>_xlfn.DAYS(About!$A$3,'Core Indicators'!GG110)</f>
        <v>107</v>
      </c>
      <c r="N110" s="241">
        <f>_xlfn.DAYS(About!$A$3,'Core Indicators'!GO110)</f>
        <v>107</v>
      </c>
      <c r="O110" s="241">
        <f>_xlfn.DAYS(About!$A$3,'Core Indicators'!GW110)</f>
        <v>107</v>
      </c>
      <c r="P110" s="241">
        <f>_xlfn.DAYS(About!$A$3,'Core Indicators'!HE110)</f>
        <v>107</v>
      </c>
      <c r="Q110" s="241">
        <f>_xlfn.DAYS(About!$A$3,'Core Indicators'!HM110)</f>
        <v>107</v>
      </c>
      <c r="R110" s="241">
        <f>_xlfn.DAYS(About!$A$3,'Core Indicators'!HU110)</f>
        <v>107</v>
      </c>
      <c r="S110" s="241">
        <f>_xlfn.DAYS(About!$A$3,'Core Indicators'!IC110)</f>
        <v>107</v>
      </c>
      <c r="T110" s="241">
        <f>_xlfn.DAYS(About!$A$3,'Core Indicators'!IK110)</f>
        <v>107</v>
      </c>
      <c r="U110" s="241">
        <f>_xlfn.DAYS(About!$A$3,'Core Indicators'!IS110)</f>
        <v>107</v>
      </c>
      <c r="V110" s="241">
        <f t="shared" si="3"/>
        <v>13.4</v>
      </c>
    </row>
    <row r="111" spans="1:22" x14ac:dyDescent="0.35">
      <c r="A111" s="240" t="str">
        <f>Lists!C:C</f>
        <v>POL002</v>
      </c>
      <c r="B111" s="241">
        <f>_xlfn.DAYS(About!$A$3,'Core Indicators'!U111)</f>
        <v>90</v>
      </c>
      <c r="C111" s="241">
        <f>_xlfn.DAYS(About!$A$3,'Core Indicators'!AC111)</f>
        <v>0</v>
      </c>
      <c r="D111" s="241">
        <f>_xlfn.DAYS(About!$A$3,'Core Indicators'!AK111)</f>
        <v>0</v>
      </c>
      <c r="E111" s="241">
        <f>_xlfn.DAYS(About!$A$3,'Core Indicators'!AS111)</f>
        <v>28</v>
      </c>
      <c r="F111" s="241">
        <f>_xlfn.DAYS(About!$A$3,'Core Indicators'!BQ111)</f>
        <v>0</v>
      </c>
      <c r="G111" s="241">
        <f>_xlfn.DAYS(About!$A$3,'Core Indicators'!DM111)</f>
        <v>0</v>
      </c>
      <c r="H111" s="241">
        <f>_xlfn.DAYS(About!$A$3,'Core Indicators'!DU111)</f>
        <v>0</v>
      </c>
      <c r="I111" s="241">
        <f>_xlfn.DAYS(About!$A$3,'Core Indicators'!EC111)</f>
        <v>0</v>
      </c>
      <c r="J111" s="241">
        <f>_xlfn.DAYS(About!$A$3,'Core Indicators'!EK111)</f>
        <v>0</v>
      </c>
      <c r="K111" s="241">
        <f>_xlfn.DAYS(About!$A$3,'Core Indicators'!ES111)</f>
        <v>0</v>
      </c>
      <c r="L111" s="241">
        <f>_xlfn.DAYS(About!$A$3,'Core Indicators'!FI111)</f>
        <v>0</v>
      </c>
      <c r="M111" s="241">
        <f>_xlfn.DAYS(About!$A$3,'Core Indicators'!GG111)</f>
        <v>107</v>
      </c>
      <c r="N111" s="241">
        <f>_xlfn.DAYS(About!$A$3,'Core Indicators'!GO111)</f>
        <v>107</v>
      </c>
      <c r="O111" s="241">
        <f>_xlfn.DAYS(About!$A$3,'Core Indicators'!GW111)</f>
        <v>107</v>
      </c>
      <c r="P111" s="241">
        <f>_xlfn.DAYS(About!$A$3,'Core Indicators'!HE111)</f>
        <v>107</v>
      </c>
      <c r="Q111" s="241">
        <f>_xlfn.DAYS(About!$A$3,'Core Indicators'!HM111)</f>
        <v>107</v>
      </c>
      <c r="R111" s="241">
        <f>_xlfn.DAYS(About!$A$3,'Core Indicators'!HU111)</f>
        <v>107</v>
      </c>
      <c r="S111" s="241">
        <f>_xlfn.DAYS(About!$A$3,'Core Indicators'!IC111)</f>
        <v>107</v>
      </c>
      <c r="T111" s="241">
        <f>_xlfn.DAYS(About!$A$3,'Core Indicators'!IK111)</f>
        <v>107</v>
      </c>
      <c r="U111" s="241">
        <f>_xlfn.DAYS(About!$A$3,'Core Indicators'!IS111)</f>
        <v>107</v>
      </c>
      <c r="V111" s="241">
        <f t="shared" si="3"/>
        <v>13.5</v>
      </c>
    </row>
    <row r="112" spans="1:22" x14ac:dyDescent="0.35">
      <c r="A112" s="240" t="str">
        <f>Lists!C:C</f>
        <v>PRK001</v>
      </c>
      <c r="B112" s="241">
        <f>_xlfn.DAYS(About!$A$3,'Core Indicators'!U112)</f>
        <v>37</v>
      </c>
      <c r="C112" s="241">
        <f>_xlfn.DAYS(About!$A$3,'Core Indicators'!AC112)</f>
        <v>37</v>
      </c>
      <c r="D112" s="241">
        <f>_xlfn.DAYS(About!$A$3,'Core Indicators'!AK112)</f>
        <v>37</v>
      </c>
      <c r="E112" s="241">
        <f>_xlfn.DAYS(About!$A$3,'Core Indicators'!AS112)</f>
        <v>37</v>
      </c>
      <c r="F112" s="241">
        <f>_xlfn.DAYS(About!$A$3,'Core Indicators'!BQ112)</f>
        <v>37</v>
      </c>
      <c r="G112" s="241">
        <f>_xlfn.DAYS(About!$A$3,'Core Indicators'!DM112)</f>
        <v>37</v>
      </c>
      <c r="H112" s="241">
        <f>_xlfn.DAYS(About!$A$3,'Core Indicators'!DU112)</f>
        <v>37</v>
      </c>
      <c r="I112" s="241">
        <f>_xlfn.DAYS(About!$A$3,'Core Indicators'!EC112)</f>
        <v>37</v>
      </c>
      <c r="J112" s="241">
        <f>_xlfn.DAYS(About!$A$3,'Core Indicators'!EK112)</f>
        <v>37</v>
      </c>
      <c r="K112" s="241">
        <f>_xlfn.DAYS(About!$A$3,'Core Indicators'!ES112)</f>
        <v>37</v>
      </c>
      <c r="L112" s="241">
        <f>_xlfn.DAYS(About!$A$3,'Core Indicators'!FI112)</f>
        <v>37</v>
      </c>
      <c r="M112" s="241">
        <f>_xlfn.DAYS(About!$A$3,'Core Indicators'!GG112)</f>
        <v>99</v>
      </c>
      <c r="N112" s="241">
        <f>_xlfn.DAYS(About!$A$3,'Core Indicators'!GO112)</f>
        <v>99</v>
      </c>
      <c r="O112" s="241">
        <f>_xlfn.DAYS(About!$A$3,'Core Indicators'!GW112)</f>
        <v>99</v>
      </c>
      <c r="P112" s="241">
        <f>_xlfn.DAYS(About!$A$3,'Core Indicators'!HE112)</f>
        <v>99</v>
      </c>
      <c r="Q112" s="241">
        <f>_xlfn.DAYS(About!$A$3,'Core Indicators'!HM112)</f>
        <v>99</v>
      </c>
      <c r="R112" s="241">
        <f>_xlfn.DAYS(About!$A$3,'Core Indicators'!HU112)</f>
        <v>99</v>
      </c>
      <c r="S112" s="241">
        <f>_xlfn.DAYS(About!$A$3,'Core Indicators'!IC112)</f>
        <v>99</v>
      </c>
      <c r="T112" s="241">
        <f>_xlfn.DAYS(About!$A$3,'Core Indicators'!IK112)</f>
        <v>99</v>
      </c>
      <c r="U112" s="241">
        <f>_xlfn.DAYS(About!$A$3,'Core Indicators'!IS112)</f>
        <v>99</v>
      </c>
      <c r="V112" s="241">
        <f t="shared" si="3"/>
        <v>43.2</v>
      </c>
    </row>
    <row r="113" spans="1:22" x14ac:dyDescent="0.35">
      <c r="A113" s="240" t="str">
        <f>Lists!C:C</f>
        <v>PSE002</v>
      </c>
      <c r="B113" s="241">
        <f>_xlfn.DAYS(About!$A$3,'Core Indicators'!U113)</f>
        <v>15</v>
      </c>
      <c r="C113" s="241">
        <f>_xlfn.DAYS(About!$A$3,'Core Indicators'!AC113)</f>
        <v>15</v>
      </c>
      <c r="D113" s="241">
        <f>_xlfn.DAYS(About!$A$3,'Core Indicators'!AK113)</f>
        <v>15</v>
      </c>
      <c r="E113" s="241">
        <f>_xlfn.DAYS(About!$A$3,'Core Indicators'!AS113)</f>
        <v>15</v>
      </c>
      <c r="F113" s="241">
        <f>_xlfn.DAYS(About!$A$3,'Core Indicators'!BQ113)</f>
        <v>15</v>
      </c>
      <c r="G113" s="241">
        <f>_xlfn.DAYS(About!$A$3,'Core Indicators'!DM113)</f>
        <v>15</v>
      </c>
      <c r="H113" s="241">
        <f>_xlfn.DAYS(About!$A$3,'Core Indicators'!DU113)</f>
        <v>15</v>
      </c>
      <c r="I113" s="241">
        <f>_xlfn.DAYS(About!$A$3,'Core Indicators'!EC113)</f>
        <v>15</v>
      </c>
      <c r="J113" s="241">
        <f>_xlfn.DAYS(About!$A$3,'Core Indicators'!EK113)</f>
        <v>15</v>
      </c>
      <c r="K113" s="241">
        <f>_xlfn.DAYS(About!$A$3,'Core Indicators'!ES113)</f>
        <v>15</v>
      </c>
      <c r="L113" s="241">
        <f>_xlfn.DAYS(About!$A$3,'Core Indicators'!FI113)</f>
        <v>15</v>
      </c>
      <c r="M113" s="241">
        <f>_xlfn.DAYS(About!$A$3,'Core Indicators'!GG113)</f>
        <v>108</v>
      </c>
      <c r="N113" s="241">
        <f>_xlfn.DAYS(About!$A$3,'Core Indicators'!GO113)</f>
        <v>108</v>
      </c>
      <c r="O113" s="241">
        <f>_xlfn.DAYS(About!$A$3,'Core Indicators'!GW113)</f>
        <v>108</v>
      </c>
      <c r="P113" s="241">
        <f>_xlfn.DAYS(About!$A$3,'Core Indicators'!HE113)</f>
        <v>108</v>
      </c>
      <c r="Q113" s="241">
        <f>_xlfn.DAYS(About!$A$3,'Core Indicators'!HM113)</f>
        <v>108</v>
      </c>
      <c r="R113" s="241">
        <f>_xlfn.DAYS(About!$A$3,'Core Indicators'!HU113)</f>
        <v>108</v>
      </c>
      <c r="S113" s="241">
        <f>_xlfn.DAYS(About!$A$3,'Core Indicators'!IC113)</f>
        <v>108</v>
      </c>
      <c r="T113" s="241">
        <f>_xlfn.DAYS(About!$A$3,'Core Indicators'!IK113)</f>
        <v>108</v>
      </c>
      <c r="U113" s="241">
        <f>_xlfn.DAYS(About!$A$3,'Core Indicators'!IS113)</f>
        <v>108</v>
      </c>
      <c r="V113" s="241">
        <f t="shared" si="3"/>
        <v>24.3</v>
      </c>
    </row>
    <row r="114" spans="1:22" x14ac:dyDescent="0.35">
      <c r="A114" s="240" t="str">
        <f>Lists!C:C</f>
        <v>PSE003</v>
      </c>
      <c r="B114" s="241">
        <f>_xlfn.DAYS(About!$A$3,'Core Indicators'!U114)</f>
        <v>15</v>
      </c>
      <c r="C114" s="241">
        <f>_xlfn.DAYS(About!$A$3,'Core Indicators'!AC114)</f>
        <v>15</v>
      </c>
      <c r="D114" s="241">
        <f>_xlfn.DAYS(About!$A$3,'Core Indicators'!AK114)</f>
        <v>15</v>
      </c>
      <c r="E114" s="241">
        <f>_xlfn.DAYS(About!$A$3,'Core Indicators'!AS114)</f>
        <v>15</v>
      </c>
      <c r="F114" s="241">
        <f>_xlfn.DAYS(About!$A$3,'Core Indicators'!BQ114)</f>
        <v>15</v>
      </c>
      <c r="G114" s="241">
        <f>_xlfn.DAYS(About!$A$3,'Core Indicators'!DM114)</f>
        <v>15</v>
      </c>
      <c r="H114" s="241">
        <f>_xlfn.DAYS(About!$A$3,'Core Indicators'!DU114)</f>
        <v>15</v>
      </c>
      <c r="I114" s="241">
        <f>_xlfn.DAYS(About!$A$3,'Core Indicators'!EC114)</f>
        <v>15</v>
      </c>
      <c r="J114" s="241">
        <f>_xlfn.DAYS(About!$A$3,'Core Indicators'!EK114)</f>
        <v>15</v>
      </c>
      <c r="K114" s="241">
        <f>_xlfn.DAYS(About!$A$3,'Core Indicators'!ES114)</f>
        <v>15</v>
      </c>
      <c r="L114" s="241">
        <f>_xlfn.DAYS(About!$A$3,'Core Indicators'!FI114)</f>
        <v>15</v>
      </c>
      <c r="M114" s="241">
        <f>_xlfn.DAYS(About!$A$3,'Core Indicators'!GG114)</f>
        <v>108</v>
      </c>
      <c r="N114" s="241">
        <f>_xlfn.DAYS(About!$A$3,'Core Indicators'!GO114)</f>
        <v>108</v>
      </c>
      <c r="O114" s="241">
        <f>_xlfn.DAYS(About!$A$3,'Core Indicators'!GW114)</f>
        <v>108</v>
      </c>
      <c r="P114" s="241">
        <f>_xlfn.DAYS(About!$A$3,'Core Indicators'!HE114)</f>
        <v>108</v>
      </c>
      <c r="Q114" s="241">
        <f>_xlfn.DAYS(About!$A$3,'Core Indicators'!HM114)</f>
        <v>108</v>
      </c>
      <c r="R114" s="241">
        <f>_xlfn.DAYS(About!$A$3,'Core Indicators'!HU114)</f>
        <v>108</v>
      </c>
      <c r="S114" s="241">
        <f>_xlfn.DAYS(About!$A$3,'Core Indicators'!IC114)</f>
        <v>108</v>
      </c>
      <c r="T114" s="241">
        <f>_xlfn.DAYS(About!$A$3,'Core Indicators'!IK114)</f>
        <v>108</v>
      </c>
      <c r="U114" s="241">
        <f>_xlfn.DAYS(About!$A$3,'Core Indicators'!IS114)</f>
        <v>108</v>
      </c>
      <c r="V114" s="241">
        <f t="shared" si="3"/>
        <v>24.3</v>
      </c>
    </row>
    <row r="115" spans="1:22" x14ac:dyDescent="0.35">
      <c r="A115" s="240" t="str">
        <f>Lists!C:C</f>
        <v>PSE004</v>
      </c>
      <c r="B115" s="241">
        <f>_xlfn.DAYS(About!$A$3,'Core Indicators'!U115)</f>
        <v>15</v>
      </c>
      <c r="C115" s="241">
        <f>_xlfn.DAYS(About!$A$3,'Core Indicators'!AC115)</f>
        <v>15</v>
      </c>
      <c r="D115" s="241">
        <f>_xlfn.DAYS(About!$A$3,'Core Indicators'!AK115)</f>
        <v>15</v>
      </c>
      <c r="E115" s="241">
        <f>_xlfn.DAYS(About!$A$3,'Core Indicators'!AS115)</f>
        <v>15</v>
      </c>
      <c r="F115" s="241">
        <f>_xlfn.DAYS(About!$A$3,'Core Indicators'!BQ115)</f>
        <v>15</v>
      </c>
      <c r="G115" s="241">
        <f>_xlfn.DAYS(About!$A$3,'Core Indicators'!DM115)</f>
        <v>15</v>
      </c>
      <c r="H115" s="241">
        <f>_xlfn.DAYS(About!$A$3,'Core Indicators'!DU115)</f>
        <v>15</v>
      </c>
      <c r="I115" s="241">
        <f>_xlfn.DAYS(About!$A$3,'Core Indicators'!EC115)</f>
        <v>15</v>
      </c>
      <c r="J115" s="241">
        <f>_xlfn.DAYS(About!$A$3,'Core Indicators'!EK115)</f>
        <v>15</v>
      </c>
      <c r="K115" s="241">
        <f>_xlfn.DAYS(About!$A$3,'Core Indicators'!ES115)</f>
        <v>15</v>
      </c>
      <c r="L115" s="241">
        <f>_xlfn.DAYS(About!$A$3,'Core Indicators'!FI115)</f>
        <v>15</v>
      </c>
      <c r="M115" s="241">
        <f>_xlfn.DAYS(About!$A$3,'Core Indicators'!GG115)</f>
        <v>108</v>
      </c>
      <c r="N115" s="241">
        <f>_xlfn.DAYS(About!$A$3,'Core Indicators'!GO115)</f>
        <v>108</v>
      </c>
      <c r="O115" s="241">
        <f>_xlfn.DAYS(About!$A$3,'Core Indicators'!GW115)</f>
        <v>108</v>
      </c>
      <c r="P115" s="241">
        <f>_xlfn.DAYS(About!$A$3,'Core Indicators'!HE115)</f>
        <v>108</v>
      </c>
      <c r="Q115" s="241">
        <f>_xlfn.DAYS(About!$A$3,'Core Indicators'!HM115)</f>
        <v>108</v>
      </c>
      <c r="R115" s="241">
        <f>_xlfn.DAYS(About!$A$3,'Core Indicators'!HU115)</f>
        <v>108</v>
      </c>
      <c r="S115" s="241">
        <f>_xlfn.DAYS(About!$A$3,'Core Indicators'!IC115)</f>
        <v>108</v>
      </c>
      <c r="T115" s="241">
        <f>_xlfn.DAYS(About!$A$3,'Core Indicators'!IK115)</f>
        <v>108</v>
      </c>
      <c r="U115" s="241">
        <f>_xlfn.DAYS(About!$A$3,'Core Indicators'!IS115)</f>
        <v>108</v>
      </c>
      <c r="V115" s="241">
        <f t="shared" si="3"/>
        <v>24.3</v>
      </c>
    </row>
    <row r="116" spans="1:22" x14ac:dyDescent="0.35">
      <c r="A116" s="240" t="str">
        <f>Lists!C:C</f>
        <v>REG001</v>
      </c>
      <c r="B116" s="241">
        <f>_xlfn.DAYS(About!$A$3,'Core Indicators'!U116)</f>
        <v>603</v>
      </c>
      <c r="C116" s="241">
        <f>_xlfn.DAYS(About!$A$3,'Core Indicators'!AC116)</f>
        <v>603</v>
      </c>
      <c r="D116" s="241">
        <f>_xlfn.DAYS(About!$A$3,'Core Indicators'!AK116)</f>
        <v>603</v>
      </c>
      <c r="E116" s="241">
        <f>_xlfn.DAYS(About!$A$3,'Core Indicators'!AS116)</f>
        <v>121</v>
      </c>
      <c r="F116" s="241">
        <f>_xlfn.DAYS(About!$A$3,'Core Indicators'!BQ116)</f>
        <v>121</v>
      </c>
      <c r="G116" s="241">
        <f>_xlfn.DAYS(About!$A$3,'Core Indicators'!DM116)</f>
        <v>603</v>
      </c>
      <c r="H116" s="241">
        <f>_xlfn.DAYS(About!$A$3,'Core Indicators'!DU116)</f>
        <v>603</v>
      </c>
      <c r="I116" s="241">
        <f>_xlfn.DAYS(About!$A$3,'Core Indicators'!EC116)</f>
        <v>603</v>
      </c>
      <c r="J116" s="241">
        <f>_xlfn.DAYS(About!$A$3,'Core Indicators'!EK116)</f>
        <v>603</v>
      </c>
      <c r="K116" s="241">
        <f>_xlfn.DAYS(About!$A$3,'Core Indicators'!ES116)</f>
        <v>603</v>
      </c>
      <c r="L116" s="241">
        <f>_xlfn.DAYS(About!$A$3,'Core Indicators'!FI116)</f>
        <v>121</v>
      </c>
      <c r="M116" s="241">
        <f>_xlfn.DAYS(About!$A$3,'Core Indicators'!GG116)</f>
        <v>250</v>
      </c>
      <c r="N116" s="241">
        <f>_xlfn.DAYS(About!$A$3,'Core Indicators'!GO116)</f>
        <v>250</v>
      </c>
      <c r="O116" s="241">
        <f>_xlfn.DAYS(About!$A$3,'Core Indicators'!GW116)</f>
        <v>250</v>
      </c>
      <c r="P116" s="241">
        <f>_xlfn.DAYS(About!$A$3,'Core Indicators'!HE116)</f>
        <v>250</v>
      </c>
      <c r="Q116" s="241">
        <f>_xlfn.DAYS(About!$A$3,'Core Indicators'!HM116)</f>
        <v>250</v>
      </c>
      <c r="R116" s="241">
        <f>_xlfn.DAYS(About!$A$3,'Core Indicators'!HU116)</f>
        <v>250</v>
      </c>
      <c r="S116" s="241">
        <f>_xlfn.DAYS(About!$A$3,'Core Indicators'!IC116)</f>
        <v>250</v>
      </c>
      <c r="T116" s="241">
        <f>_xlfn.DAYS(About!$A$3,'Core Indicators'!IK116)</f>
        <v>250</v>
      </c>
      <c r="U116" s="241">
        <f>_xlfn.DAYS(About!$A$3,'Core Indicators'!IS116)</f>
        <v>250</v>
      </c>
      <c r="V116" s="241">
        <f t="shared" si="3"/>
        <v>423.1</v>
      </c>
    </row>
    <row r="117" spans="1:22" x14ac:dyDescent="0.35">
      <c r="A117" s="240" t="str">
        <f>Lists!C:C</f>
        <v>REG002</v>
      </c>
      <c r="B117" s="241">
        <f>_xlfn.DAYS(About!$A$3,'Core Indicators'!U117)</f>
        <v>914</v>
      </c>
      <c r="C117" s="241">
        <f>_xlfn.DAYS(About!$A$3,'Core Indicators'!AC117)</f>
        <v>914</v>
      </c>
      <c r="D117" s="241">
        <f>_xlfn.DAYS(About!$A$3,'Core Indicators'!AK117)</f>
        <v>914</v>
      </c>
      <c r="E117" s="241">
        <f>_xlfn.DAYS(About!$A$3,'Core Indicators'!AS117)</f>
        <v>914</v>
      </c>
      <c r="F117" s="241">
        <f>_xlfn.DAYS(About!$A$3,'Core Indicators'!BQ117)</f>
        <v>914</v>
      </c>
      <c r="G117" s="241">
        <f>_xlfn.DAYS(About!$A$3,'Core Indicators'!DM117)</f>
        <v>914</v>
      </c>
      <c r="H117" s="241">
        <f>_xlfn.DAYS(About!$A$3,'Core Indicators'!DU117)</f>
        <v>914</v>
      </c>
      <c r="I117" s="241">
        <f>_xlfn.DAYS(About!$A$3,'Core Indicators'!EC117)</f>
        <v>914</v>
      </c>
      <c r="J117" s="241">
        <f>_xlfn.DAYS(About!$A$3,'Core Indicators'!EK117)</f>
        <v>914</v>
      </c>
      <c r="K117" s="241">
        <f>_xlfn.DAYS(About!$A$3,'Core Indicators'!ES117)</f>
        <v>1082</v>
      </c>
      <c r="L117" s="241">
        <f>_xlfn.DAYS(About!$A$3,'Core Indicators'!FI117)</f>
        <v>914</v>
      </c>
      <c r="M117" s="241">
        <f>_xlfn.DAYS(About!$A$3,'Core Indicators'!GG117)</f>
        <v>255</v>
      </c>
      <c r="N117" s="241">
        <f>_xlfn.DAYS(About!$A$3,'Core Indicators'!GO117)</f>
        <v>255</v>
      </c>
      <c r="O117" s="241">
        <f>_xlfn.DAYS(About!$A$3,'Core Indicators'!GW117)</f>
        <v>255</v>
      </c>
      <c r="P117" s="241">
        <f>_xlfn.DAYS(About!$A$3,'Core Indicators'!HE117)</f>
        <v>255</v>
      </c>
      <c r="Q117" s="241">
        <f>_xlfn.DAYS(About!$A$3,'Core Indicators'!HM117)</f>
        <v>255</v>
      </c>
      <c r="R117" s="241">
        <f>_xlfn.DAYS(About!$A$3,'Core Indicators'!HU117)</f>
        <v>255</v>
      </c>
      <c r="S117" s="241">
        <f>_xlfn.DAYS(About!$A$3,'Core Indicators'!IC117)</f>
        <v>255</v>
      </c>
      <c r="T117" s="241">
        <f>_xlfn.DAYS(About!$A$3,'Core Indicators'!IK117)</f>
        <v>255</v>
      </c>
      <c r="U117" s="241">
        <f>_xlfn.DAYS(About!$A$3,'Core Indicators'!IS117)</f>
        <v>255</v>
      </c>
      <c r="V117" s="241">
        <f t="shared" si="3"/>
        <v>864.9</v>
      </c>
    </row>
    <row r="118" spans="1:22" x14ac:dyDescent="0.35">
      <c r="A118" s="240" t="str">
        <f>Lists!C:C</f>
        <v>REG004</v>
      </c>
      <c r="B118" s="241">
        <f>_xlfn.DAYS(About!$A$3,'Core Indicators'!U118)</f>
        <v>243</v>
      </c>
      <c r="C118" s="241">
        <f>_xlfn.DAYS(About!$A$3,'Core Indicators'!AC118)</f>
        <v>243</v>
      </c>
      <c r="D118" s="241">
        <f>_xlfn.DAYS(About!$A$3,'Core Indicators'!AK118)</f>
        <v>243</v>
      </c>
      <c r="E118" s="241">
        <f>_xlfn.DAYS(About!$A$3,'Core Indicators'!AS118)</f>
        <v>243</v>
      </c>
      <c r="F118" s="241">
        <f>_xlfn.DAYS(About!$A$3,'Core Indicators'!BQ118)</f>
        <v>243</v>
      </c>
      <c r="G118" s="241">
        <f>_xlfn.DAYS(About!$A$3,'Core Indicators'!DM118)</f>
        <v>243</v>
      </c>
      <c r="H118" s="241">
        <f>_xlfn.DAYS(About!$A$3,'Core Indicators'!DU118)</f>
        <v>243</v>
      </c>
      <c r="I118" s="241">
        <f>_xlfn.DAYS(About!$A$3,'Core Indicators'!EC118)</f>
        <v>243</v>
      </c>
      <c r="J118" s="241">
        <f>_xlfn.DAYS(About!$A$3,'Core Indicators'!EK118)</f>
        <v>243</v>
      </c>
      <c r="K118" s="241">
        <f>_xlfn.DAYS(About!$A$3,'Core Indicators'!ES118)</f>
        <v>243</v>
      </c>
      <c r="L118" s="241">
        <f>_xlfn.DAYS(About!$A$3,'Core Indicators'!FI118)</f>
        <v>2110</v>
      </c>
      <c r="M118" s="241">
        <f>_xlfn.DAYS(About!$A$3,'Core Indicators'!GG118)</f>
        <v>254</v>
      </c>
      <c r="N118" s="241">
        <f>_xlfn.DAYS(About!$A$3,'Core Indicators'!GO118)</f>
        <v>254</v>
      </c>
      <c r="O118" s="241">
        <f>_xlfn.DAYS(About!$A$3,'Core Indicators'!GW118)</f>
        <v>254</v>
      </c>
      <c r="P118" s="241">
        <f>_xlfn.DAYS(About!$A$3,'Core Indicators'!HE118)</f>
        <v>254</v>
      </c>
      <c r="Q118" s="241">
        <f>_xlfn.DAYS(About!$A$3,'Core Indicators'!HM118)</f>
        <v>254</v>
      </c>
      <c r="R118" s="241">
        <f>_xlfn.DAYS(About!$A$3,'Core Indicators'!HU118)</f>
        <v>254</v>
      </c>
      <c r="S118" s="241">
        <f>_xlfn.DAYS(About!$A$3,'Core Indicators'!IC118)</f>
        <v>254</v>
      </c>
      <c r="T118" s="241">
        <f>_xlfn.DAYS(About!$A$3,'Core Indicators'!IK118)</f>
        <v>254</v>
      </c>
      <c r="U118" s="241">
        <f>_xlfn.DAYS(About!$A$3,'Core Indicators'!IS118)</f>
        <v>254</v>
      </c>
      <c r="V118" s="241">
        <f t="shared" si="3"/>
        <v>430.8</v>
      </c>
    </row>
    <row r="119" spans="1:22" x14ac:dyDescent="0.35">
      <c r="A119" s="240" t="str">
        <f>Lists!C:C</f>
        <v>REG006</v>
      </c>
      <c r="B119" s="241">
        <f>_xlfn.DAYS(About!$A$3,'Core Indicators'!U119)</f>
        <v>243</v>
      </c>
      <c r="C119" s="241">
        <f>_xlfn.DAYS(About!$A$3,'Core Indicators'!AC119)</f>
        <v>243</v>
      </c>
      <c r="D119" s="241">
        <f>_xlfn.DAYS(About!$A$3,'Core Indicators'!AK119)</f>
        <v>243</v>
      </c>
      <c r="E119" s="241">
        <f>_xlfn.DAYS(About!$A$3,'Core Indicators'!AS119)</f>
        <v>243</v>
      </c>
      <c r="F119" s="241">
        <f>_xlfn.DAYS(About!$A$3,'Core Indicators'!BQ119)</f>
        <v>243</v>
      </c>
      <c r="G119" s="241">
        <f>_xlfn.DAYS(About!$A$3,'Core Indicators'!DM119)</f>
        <v>243</v>
      </c>
      <c r="H119" s="241">
        <f>_xlfn.DAYS(About!$A$3,'Core Indicators'!DU119)</f>
        <v>243</v>
      </c>
      <c r="I119" s="241">
        <f>_xlfn.DAYS(About!$A$3,'Core Indicators'!EC119)</f>
        <v>243</v>
      </c>
      <c r="J119" s="241">
        <f>_xlfn.DAYS(About!$A$3,'Core Indicators'!EK119)</f>
        <v>243</v>
      </c>
      <c r="K119" s="241">
        <f>_xlfn.DAYS(About!$A$3,'Core Indicators'!ES119)</f>
        <v>243</v>
      </c>
      <c r="L119" s="241">
        <f>_xlfn.DAYS(About!$A$3,'Core Indicators'!FI119)</f>
        <v>243</v>
      </c>
      <c r="M119" s="241">
        <f>_xlfn.DAYS(About!$A$3,'Core Indicators'!GG119)</f>
        <v>254</v>
      </c>
      <c r="N119" s="241">
        <f>_xlfn.DAYS(About!$A$3,'Core Indicators'!GO119)</f>
        <v>254</v>
      </c>
      <c r="O119" s="241">
        <f>_xlfn.DAYS(About!$A$3,'Core Indicators'!GW119)</f>
        <v>254</v>
      </c>
      <c r="P119" s="241">
        <f>_xlfn.DAYS(About!$A$3,'Core Indicators'!HE119)</f>
        <v>254</v>
      </c>
      <c r="Q119" s="241">
        <f>_xlfn.DAYS(About!$A$3,'Core Indicators'!HM119)</f>
        <v>254</v>
      </c>
      <c r="R119" s="241">
        <f>_xlfn.DAYS(About!$A$3,'Core Indicators'!HU119)</f>
        <v>254</v>
      </c>
      <c r="S119" s="241">
        <f>_xlfn.DAYS(About!$A$3,'Core Indicators'!IC119)</f>
        <v>254</v>
      </c>
      <c r="T119" s="241">
        <f>_xlfn.DAYS(About!$A$3,'Core Indicators'!IK119)</f>
        <v>254</v>
      </c>
      <c r="U119" s="241">
        <f>_xlfn.DAYS(About!$A$3,'Core Indicators'!IS119)</f>
        <v>254</v>
      </c>
      <c r="V119" s="241">
        <f t="shared" si="3"/>
        <v>244.1</v>
      </c>
    </row>
    <row r="120" spans="1:22" x14ac:dyDescent="0.35">
      <c r="A120" s="240" t="str">
        <f>Lists!C:C</f>
        <v>REG007</v>
      </c>
      <c r="B120" s="241">
        <f>_xlfn.DAYS(About!$A$3,'Core Indicators'!U120)</f>
        <v>152</v>
      </c>
      <c r="C120" s="241">
        <f>_xlfn.DAYS(About!$A$3,'Core Indicators'!AC120)</f>
        <v>152</v>
      </c>
      <c r="D120" s="241">
        <f>_xlfn.DAYS(About!$A$3,'Core Indicators'!AK120)</f>
        <v>152</v>
      </c>
      <c r="E120" s="241">
        <f>_xlfn.DAYS(About!$A$3,'Core Indicators'!AS120)</f>
        <v>152</v>
      </c>
      <c r="F120" s="241">
        <f>_xlfn.DAYS(About!$A$3,'Core Indicators'!BQ120)</f>
        <v>152</v>
      </c>
      <c r="G120" s="241">
        <f>_xlfn.DAYS(About!$A$3,'Core Indicators'!DM120)</f>
        <v>152</v>
      </c>
      <c r="H120" s="241">
        <f>_xlfn.DAYS(About!$A$3,'Core Indicators'!DU120)</f>
        <v>152</v>
      </c>
      <c r="I120" s="241">
        <f>_xlfn.DAYS(About!$A$3,'Core Indicators'!EC120)</f>
        <v>152</v>
      </c>
      <c r="J120" s="241">
        <f>_xlfn.DAYS(About!$A$3,'Core Indicators'!EK120)</f>
        <v>152</v>
      </c>
      <c r="K120" s="241">
        <f>_xlfn.DAYS(About!$A$3,'Core Indicators'!ES120)</f>
        <v>152</v>
      </c>
      <c r="L120" s="241">
        <f>_xlfn.DAYS(About!$A$3,'Core Indicators'!FI120)</f>
        <v>915</v>
      </c>
      <c r="M120" s="241">
        <f>_xlfn.DAYS(About!$A$3,'Core Indicators'!GG120)</f>
        <v>256</v>
      </c>
      <c r="N120" s="241">
        <f>_xlfn.DAYS(About!$A$3,'Core Indicators'!GO120)</f>
        <v>256</v>
      </c>
      <c r="O120" s="241">
        <f>_xlfn.DAYS(About!$A$3,'Core Indicators'!GW120)</f>
        <v>256</v>
      </c>
      <c r="P120" s="241">
        <f>_xlfn.DAYS(About!$A$3,'Core Indicators'!HE120)</f>
        <v>256</v>
      </c>
      <c r="Q120" s="241">
        <f>_xlfn.DAYS(About!$A$3,'Core Indicators'!HM120)</f>
        <v>256</v>
      </c>
      <c r="R120" s="241">
        <f>_xlfn.DAYS(About!$A$3,'Core Indicators'!HU120)</f>
        <v>256</v>
      </c>
      <c r="S120" s="241">
        <f>_xlfn.DAYS(About!$A$3,'Core Indicators'!IC120)</f>
        <v>256</v>
      </c>
      <c r="T120" s="241">
        <f>_xlfn.DAYS(About!$A$3,'Core Indicators'!IK120)</f>
        <v>256</v>
      </c>
      <c r="U120" s="241">
        <f>_xlfn.DAYS(About!$A$3,'Core Indicators'!IS120)</f>
        <v>256</v>
      </c>
      <c r="V120" s="241">
        <f t="shared" si="3"/>
        <v>238.7</v>
      </c>
    </row>
    <row r="121" spans="1:22" x14ac:dyDescent="0.35">
      <c r="A121" s="240" t="str">
        <f>Lists!C:C</f>
        <v>REG008</v>
      </c>
      <c r="B121" s="241">
        <f>_xlfn.DAYS(About!$A$3,'Core Indicators'!U121)</f>
        <v>152</v>
      </c>
      <c r="C121" s="241">
        <f>_xlfn.DAYS(About!$A$3,'Core Indicators'!AC121)</f>
        <v>152</v>
      </c>
      <c r="D121" s="241">
        <f>_xlfn.DAYS(About!$A$3,'Core Indicators'!AK121)</f>
        <v>152</v>
      </c>
      <c r="E121" s="241">
        <f>_xlfn.DAYS(About!$A$3,'Core Indicators'!AS121)</f>
        <v>152</v>
      </c>
      <c r="F121" s="241">
        <f>_xlfn.DAYS(About!$A$3,'Core Indicators'!BQ121)</f>
        <v>152</v>
      </c>
      <c r="G121" s="241">
        <f>_xlfn.DAYS(About!$A$3,'Core Indicators'!DM121)</f>
        <v>152</v>
      </c>
      <c r="H121" s="241">
        <f>_xlfn.DAYS(About!$A$3,'Core Indicators'!DU121)</f>
        <v>152</v>
      </c>
      <c r="I121" s="241">
        <f>_xlfn.DAYS(About!$A$3,'Core Indicators'!EC121)</f>
        <v>152</v>
      </c>
      <c r="J121" s="241">
        <f>_xlfn.DAYS(About!$A$3,'Core Indicators'!EK121)</f>
        <v>152</v>
      </c>
      <c r="K121" s="241">
        <f>_xlfn.DAYS(About!$A$3,'Core Indicators'!ES121)</f>
        <v>152</v>
      </c>
      <c r="L121" s="241">
        <f>_xlfn.DAYS(About!$A$3,'Core Indicators'!FI121)</f>
        <v>915</v>
      </c>
      <c r="M121" s="241">
        <f>_xlfn.DAYS(About!$A$3,'Core Indicators'!GG121)</f>
        <v>256</v>
      </c>
      <c r="N121" s="241">
        <f>_xlfn.DAYS(About!$A$3,'Core Indicators'!GO121)</f>
        <v>256</v>
      </c>
      <c r="O121" s="241">
        <f>_xlfn.DAYS(About!$A$3,'Core Indicators'!GW121)</f>
        <v>256</v>
      </c>
      <c r="P121" s="241">
        <f>_xlfn.DAYS(About!$A$3,'Core Indicators'!HE121)</f>
        <v>256</v>
      </c>
      <c r="Q121" s="241">
        <f>_xlfn.DAYS(About!$A$3,'Core Indicators'!HM121)</f>
        <v>256</v>
      </c>
      <c r="R121" s="241">
        <f>_xlfn.DAYS(About!$A$3,'Core Indicators'!HU121)</f>
        <v>256</v>
      </c>
      <c r="S121" s="241">
        <f>_xlfn.DAYS(About!$A$3,'Core Indicators'!IC121)</f>
        <v>256</v>
      </c>
      <c r="T121" s="241">
        <f>_xlfn.DAYS(About!$A$3,'Core Indicators'!IK121)</f>
        <v>256</v>
      </c>
      <c r="U121" s="241">
        <f>_xlfn.DAYS(About!$A$3,'Core Indicators'!IS121)</f>
        <v>256</v>
      </c>
      <c r="V121" s="241">
        <f t="shared" si="3"/>
        <v>238.7</v>
      </c>
    </row>
    <row r="122" spans="1:22" x14ac:dyDescent="0.35">
      <c r="A122" s="240" t="str">
        <f>Lists!C:C</f>
        <v>REG011</v>
      </c>
      <c r="B122" s="241">
        <f>_xlfn.DAYS(About!$A$3,'Core Indicators'!U122)</f>
        <v>187</v>
      </c>
      <c r="C122" s="241">
        <f>_xlfn.DAYS(About!$A$3,'Core Indicators'!AC122)</f>
        <v>156</v>
      </c>
      <c r="D122" s="241">
        <f>_xlfn.DAYS(About!$A$3,'Core Indicators'!AK122)</f>
        <v>156</v>
      </c>
      <c r="E122" s="241">
        <f>_xlfn.DAYS(About!$A$3,'Core Indicators'!AS122)</f>
        <v>156</v>
      </c>
      <c r="F122" s="241">
        <f>_xlfn.DAYS(About!$A$3,'Core Indicators'!BQ122)</f>
        <v>156</v>
      </c>
      <c r="G122" s="241">
        <f>_xlfn.DAYS(About!$A$3,'Core Indicators'!DM122)</f>
        <v>187</v>
      </c>
      <c r="H122" s="241">
        <f>_xlfn.DAYS(About!$A$3,'Core Indicators'!DU122)</f>
        <v>187</v>
      </c>
      <c r="I122" s="241">
        <f>_xlfn.DAYS(About!$A$3,'Core Indicators'!EC122)</f>
        <v>156</v>
      </c>
      <c r="J122" s="241">
        <f>_xlfn.DAYS(About!$A$3,'Core Indicators'!EK122)</f>
        <v>187</v>
      </c>
      <c r="K122" s="241">
        <f>_xlfn.DAYS(About!$A$3,'Core Indicators'!ES122)</f>
        <v>187</v>
      </c>
      <c r="L122" s="241">
        <f>_xlfn.DAYS(About!$A$3,'Core Indicators'!FI122)</f>
        <v>156</v>
      </c>
      <c r="M122" s="241">
        <f>_xlfn.DAYS(About!$A$3,'Core Indicators'!GG122)</f>
        <v>256</v>
      </c>
      <c r="N122" s="241">
        <f>_xlfn.DAYS(About!$A$3,'Core Indicators'!GO122)</f>
        <v>256</v>
      </c>
      <c r="O122" s="241">
        <f>_xlfn.DAYS(About!$A$3,'Core Indicators'!GW122)</f>
        <v>256</v>
      </c>
      <c r="P122" s="241">
        <f>_xlfn.DAYS(About!$A$3,'Core Indicators'!HE122)</f>
        <v>256</v>
      </c>
      <c r="Q122" s="241">
        <f>_xlfn.DAYS(About!$A$3,'Core Indicators'!HM122)</f>
        <v>256</v>
      </c>
      <c r="R122" s="241">
        <f>_xlfn.DAYS(About!$A$3,'Core Indicators'!HU122)</f>
        <v>256</v>
      </c>
      <c r="S122" s="241">
        <f>_xlfn.DAYS(About!$A$3,'Core Indicators'!IC122)</f>
        <v>256</v>
      </c>
      <c r="T122" s="241">
        <f>_xlfn.DAYS(About!$A$3,'Core Indicators'!IK122)</f>
        <v>256</v>
      </c>
      <c r="U122" s="241">
        <f>_xlfn.DAYS(About!$A$3,'Core Indicators'!IS122)</f>
        <v>256</v>
      </c>
      <c r="V122" s="241">
        <f t="shared" si="3"/>
        <v>178.4</v>
      </c>
    </row>
    <row r="123" spans="1:22" x14ac:dyDescent="0.35">
      <c r="A123" s="240" t="str">
        <f>Lists!C:C</f>
        <v>REG012</v>
      </c>
      <c r="B123" s="241">
        <f>_xlfn.DAYS(About!$A$3,'Core Indicators'!U123)</f>
        <v>151</v>
      </c>
      <c r="C123" s="241">
        <f>_xlfn.DAYS(About!$A$3,'Core Indicators'!AC123)</f>
        <v>151</v>
      </c>
      <c r="D123" s="241">
        <f>_xlfn.DAYS(About!$A$3,'Core Indicators'!AK123)</f>
        <v>151</v>
      </c>
      <c r="E123" s="241">
        <f>_xlfn.DAYS(About!$A$3,'Core Indicators'!AS123)</f>
        <v>151</v>
      </c>
      <c r="F123" s="241">
        <f>_xlfn.DAYS(About!$A$3,'Core Indicators'!BQ123)</f>
        <v>151</v>
      </c>
      <c r="G123" s="241">
        <f>_xlfn.DAYS(About!$A$3,'Core Indicators'!DM123)</f>
        <v>151</v>
      </c>
      <c r="H123" s="241">
        <f>_xlfn.DAYS(About!$A$3,'Core Indicators'!DU123)</f>
        <v>151</v>
      </c>
      <c r="I123" s="241">
        <f>_xlfn.DAYS(About!$A$3,'Core Indicators'!EC123)</f>
        <v>151</v>
      </c>
      <c r="J123" s="241">
        <f>_xlfn.DAYS(About!$A$3,'Core Indicators'!EK123)</f>
        <v>151</v>
      </c>
      <c r="K123" s="241">
        <f>_xlfn.DAYS(About!$A$3,'Core Indicators'!ES123)</f>
        <v>151</v>
      </c>
      <c r="L123" s="241">
        <f>_xlfn.DAYS(About!$A$3,'Core Indicators'!FI123)</f>
        <v>151</v>
      </c>
      <c r="M123" s="241">
        <f>_xlfn.DAYS(About!$A$3,'Core Indicators'!GG123)</f>
        <v>254</v>
      </c>
      <c r="N123" s="241">
        <f>_xlfn.DAYS(About!$A$3,'Core Indicators'!GO123)</f>
        <v>254</v>
      </c>
      <c r="O123" s="241">
        <f>_xlfn.DAYS(About!$A$3,'Core Indicators'!GW123)</f>
        <v>254</v>
      </c>
      <c r="P123" s="241">
        <f>_xlfn.DAYS(About!$A$3,'Core Indicators'!HE123)</f>
        <v>254</v>
      </c>
      <c r="Q123" s="241">
        <f>_xlfn.DAYS(About!$A$3,'Core Indicators'!HM123)</f>
        <v>254</v>
      </c>
      <c r="R123" s="241">
        <f>_xlfn.DAYS(About!$A$3,'Core Indicators'!HU123)</f>
        <v>254</v>
      </c>
      <c r="S123" s="241">
        <f>_xlfn.DAYS(About!$A$3,'Core Indicators'!IC123)</f>
        <v>254</v>
      </c>
      <c r="T123" s="241">
        <f>_xlfn.DAYS(About!$A$3,'Core Indicators'!IK123)</f>
        <v>254</v>
      </c>
      <c r="U123" s="241">
        <f>_xlfn.DAYS(About!$A$3,'Core Indicators'!IS123)</f>
        <v>254</v>
      </c>
      <c r="V123" s="241">
        <f t="shared" si="3"/>
        <v>161.30000000000001</v>
      </c>
    </row>
    <row r="124" spans="1:22" x14ac:dyDescent="0.35">
      <c r="A124" s="240" t="str">
        <f>Lists!C:C</f>
        <v>REG013</v>
      </c>
      <c r="B124" s="241">
        <f>_xlfn.DAYS(About!$A$3,'Core Indicators'!U124)</f>
        <v>250</v>
      </c>
      <c r="C124" s="241">
        <f>_xlfn.DAYS(About!$A$3,'Core Indicators'!AC124)</f>
        <v>250</v>
      </c>
      <c r="D124" s="241">
        <f>_xlfn.DAYS(About!$A$3,'Core Indicators'!AK124)</f>
        <v>250</v>
      </c>
      <c r="E124" s="241">
        <f>_xlfn.DAYS(About!$A$3,'Core Indicators'!AS124)</f>
        <v>250</v>
      </c>
      <c r="F124" s="241">
        <f>_xlfn.DAYS(About!$A$3,'Core Indicators'!BQ124)</f>
        <v>243</v>
      </c>
      <c r="G124" s="241">
        <f>_xlfn.DAYS(About!$A$3,'Core Indicators'!DM124)</f>
        <v>243</v>
      </c>
      <c r="H124" s="241">
        <f>_xlfn.DAYS(About!$A$3,'Core Indicators'!DU124)</f>
        <v>243</v>
      </c>
      <c r="I124" s="241">
        <f>_xlfn.DAYS(About!$A$3,'Core Indicators'!EC124)</f>
        <v>243</v>
      </c>
      <c r="J124" s="241">
        <f>_xlfn.DAYS(About!$A$3,'Core Indicators'!EK124)</f>
        <v>243</v>
      </c>
      <c r="K124" s="241">
        <f>_xlfn.DAYS(About!$A$3,'Core Indicators'!ES124)</f>
        <v>243</v>
      </c>
      <c r="L124" s="241">
        <f>_xlfn.DAYS(About!$A$3,'Core Indicators'!FI124)</f>
        <v>243</v>
      </c>
      <c r="M124" s="241">
        <f>_xlfn.DAYS(About!$A$3,'Core Indicators'!GG124)</f>
        <v>254</v>
      </c>
      <c r="N124" s="241">
        <f>_xlfn.DAYS(About!$A$3,'Core Indicators'!GO124)</f>
        <v>254</v>
      </c>
      <c r="O124" s="241">
        <f>_xlfn.DAYS(About!$A$3,'Core Indicators'!GW124)</f>
        <v>254</v>
      </c>
      <c r="P124" s="241">
        <f>_xlfn.DAYS(About!$A$3,'Core Indicators'!HE124)</f>
        <v>254</v>
      </c>
      <c r="Q124" s="241">
        <f>_xlfn.DAYS(About!$A$3,'Core Indicators'!HM124)</f>
        <v>254</v>
      </c>
      <c r="R124" s="241">
        <f>_xlfn.DAYS(About!$A$3,'Core Indicators'!HU124)</f>
        <v>254</v>
      </c>
      <c r="S124" s="241">
        <f>_xlfn.DAYS(About!$A$3,'Core Indicators'!IC124)</f>
        <v>254</v>
      </c>
      <c r="T124" s="241">
        <f>_xlfn.DAYS(About!$A$3,'Core Indicators'!IK124)</f>
        <v>254</v>
      </c>
      <c r="U124" s="241">
        <f>_xlfn.DAYS(About!$A$3,'Core Indicators'!IS124)</f>
        <v>254</v>
      </c>
      <c r="V124" s="241">
        <f t="shared" si="3"/>
        <v>245.5</v>
      </c>
    </row>
    <row r="125" spans="1:22" x14ac:dyDescent="0.35">
      <c r="A125" s="240" t="str">
        <f>Lists!C:C</f>
        <v>REG014</v>
      </c>
      <c r="B125" s="241">
        <f>_xlfn.DAYS(About!$A$3,'Core Indicators'!U125)</f>
        <v>123</v>
      </c>
      <c r="C125" s="241">
        <f>_xlfn.DAYS(About!$A$3,'Core Indicators'!AC125)</f>
        <v>123</v>
      </c>
      <c r="D125" s="241">
        <f>_xlfn.DAYS(About!$A$3,'Core Indicators'!AK125)</f>
        <v>123</v>
      </c>
      <c r="E125" s="241">
        <f>_xlfn.DAYS(About!$A$3,'Core Indicators'!AS125)</f>
        <v>123</v>
      </c>
      <c r="F125" s="241">
        <f>_xlfn.DAYS(About!$A$3,'Core Indicators'!BQ125)</f>
        <v>123</v>
      </c>
      <c r="G125" s="241">
        <f>_xlfn.DAYS(About!$A$3,'Core Indicators'!DM125)</f>
        <v>123</v>
      </c>
      <c r="H125" s="241">
        <f>_xlfn.DAYS(About!$A$3,'Core Indicators'!DU125)</f>
        <v>123</v>
      </c>
      <c r="I125" s="241">
        <f>_xlfn.DAYS(About!$A$3,'Core Indicators'!EC125)</f>
        <v>123</v>
      </c>
      <c r="J125" s="241">
        <f>_xlfn.DAYS(About!$A$3,'Core Indicators'!EK125)</f>
        <v>123</v>
      </c>
      <c r="K125" s="241">
        <f>_xlfn.DAYS(About!$A$3,'Core Indicators'!ES125)</f>
        <v>123</v>
      </c>
      <c r="L125" s="241">
        <f>_xlfn.DAYS(About!$A$3,'Core Indicators'!FI125)</f>
        <v>1094</v>
      </c>
      <c r="M125" s="241">
        <f>_xlfn.DAYS(About!$A$3,'Core Indicators'!GG125)</f>
        <v>255</v>
      </c>
      <c r="N125" s="241">
        <f>_xlfn.DAYS(About!$A$3,'Core Indicators'!GO125)</f>
        <v>255</v>
      </c>
      <c r="O125" s="241">
        <f>_xlfn.DAYS(About!$A$3,'Core Indicators'!GW125)</f>
        <v>255</v>
      </c>
      <c r="P125" s="241">
        <f>_xlfn.DAYS(About!$A$3,'Core Indicators'!HE125)</f>
        <v>255</v>
      </c>
      <c r="Q125" s="241">
        <f>_xlfn.DAYS(About!$A$3,'Core Indicators'!HM125)</f>
        <v>255</v>
      </c>
      <c r="R125" s="241">
        <f>_xlfn.DAYS(About!$A$3,'Core Indicators'!HU125)</f>
        <v>255</v>
      </c>
      <c r="S125" s="241">
        <f>_xlfn.DAYS(About!$A$3,'Core Indicators'!IC125)</f>
        <v>255</v>
      </c>
      <c r="T125" s="241">
        <f>_xlfn.DAYS(About!$A$3,'Core Indicators'!IK125)</f>
        <v>255</v>
      </c>
      <c r="U125" s="241">
        <f>_xlfn.DAYS(About!$A$3,'Core Indicators'!IS125)</f>
        <v>255</v>
      </c>
      <c r="V125" s="241">
        <f t="shared" si="3"/>
        <v>233.3</v>
      </c>
    </row>
    <row r="126" spans="1:22" x14ac:dyDescent="0.35">
      <c r="A126" s="240" t="str">
        <f>Lists!C:C</f>
        <v>REG015</v>
      </c>
      <c r="B126" s="241">
        <f>_xlfn.DAYS(About!$A$3,'Core Indicators'!U126)</f>
        <v>611</v>
      </c>
      <c r="C126" s="241">
        <f>_xlfn.DAYS(About!$A$3,'Core Indicators'!AC126)</f>
        <v>611</v>
      </c>
      <c r="D126" s="241">
        <f>_xlfn.DAYS(About!$A$3,'Core Indicators'!AK126)</f>
        <v>611</v>
      </c>
      <c r="E126" s="241">
        <f>_xlfn.DAYS(About!$A$3,'Core Indicators'!AS126)</f>
        <v>456</v>
      </c>
      <c r="F126" s="241">
        <f>_xlfn.DAYS(About!$A$3,'Core Indicators'!BQ126)</f>
        <v>456</v>
      </c>
      <c r="G126" s="241">
        <f>_xlfn.DAYS(About!$A$3,'Core Indicators'!DM126)</f>
        <v>456</v>
      </c>
      <c r="H126" s="241">
        <f>_xlfn.DAYS(About!$A$3,'Core Indicators'!DU126)</f>
        <v>456</v>
      </c>
      <c r="I126" s="241">
        <f>_xlfn.DAYS(About!$A$3,'Core Indicators'!EC126)</f>
        <v>456</v>
      </c>
      <c r="J126" s="241">
        <f>_xlfn.DAYS(About!$A$3,'Core Indicators'!EK126)</f>
        <v>456</v>
      </c>
      <c r="K126" s="241">
        <f>_xlfn.DAYS(About!$A$3,'Core Indicators'!ES126)</f>
        <v>456</v>
      </c>
      <c r="L126" s="241">
        <f>_xlfn.DAYS(About!$A$3,'Core Indicators'!FI126)</f>
        <v>611</v>
      </c>
      <c r="M126" s="241">
        <f>_xlfn.DAYS(About!$A$3,'Core Indicators'!GG126)</f>
        <v>254</v>
      </c>
      <c r="N126" s="241">
        <f>_xlfn.DAYS(About!$A$3,'Core Indicators'!GO126)</f>
        <v>254</v>
      </c>
      <c r="O126" s="241">
        <f>_xlfn.DAYS(About!$A$3,'Core Indicators'!GW126)</f>
        <v>254</v>
      </c>
      <c r="P126" s="241">
        <f>_xlfn.DAYS(About!$A$3,'Core Indicators'!HE126)</f>
        <v>254</v>
      </c>
      <c r="Q126" s="241">
        <f>_xlfn.DAYS(About!$A$3,'Core Indicators'!HM126)</f>
        <v>254</v>
      </c>
      <c r="R126" s="241">
        <f>_xlfn.DAYS(About!$A$3,'Core Indicators'!HU126)</f>
        <v>254</v>
      </c>
      <c r="S126" s="241">
        <f>_xlfn.DAYS(About!$A$3,'Core Indicators'!IC126)</f>
        <v>254</v>
      </c>
      <c r="T126" s="241">
        <f>_xlfn.DAYS(About!$A$3,'Core Indicators'!IK126)</f>
        <v>254</v>
      </c>
      <c r="U126" s="241">
        <f>_xlfn.DAYS(About!$A$3,'Core Indicators'!IS126)</f>
        <v>254</v>
      </c>
      <c r="V126" s="241">
        <f t="shared" si="3"/>
        <v>466.8</v>
      </c>
    </row>
    <row r="127" spans="1:22" x14ac:dyDescent="0.35">
      <c r="A127" s="240" t="str">
        <f>Lists!C:C</f>
        <v>ROU002</v>
      </c>
      <c r="B127" s="241">
        <f>_xlfn.DAYS(About!$A$3,'Core Indicators'!U127)</f>
        <v>90</v>
      </c>
      <c r="C127" s="241">
        <f>_xlfn.DAYS(About!$A$3,'Core Indicators'!AC127)</f>
        <v>0</v>
      </c>
      <c r="D127" s="241">
        <f>_xlfn.DAYS(About!$A$3,'Core Indicators'!AK127)</f>
        <v>0</v>
      </c>
      <c r="E127" s="241">
        <f>_xlfn.DAYS(About!$A$3,'Core Indicators'!AS127)</f>
        <v>0</v>
      </c>
      <c r="F127" s="241">
        <f>_xlfn.DAYS(About!$A$3,'Core Indicators'!BQ127)</f>
        <v>0</v>
      </c>
      <c r="G127" s="241">
        <f>_xlfn.DAYS(About!$A$3,'Core Indicators'!DM127)</f>
        <v>0</v>
      </c>
      <c r="H127" s="241">
        <f>_xlfn.DAYS(About!$A$3,'Core Indicators'!DU127)</f>
        <v>28</v>
      </c>
      <c r="I127" s="241">
        <f>_xlfn.DAYS(About!$A$3,'Core Indicators'!EC127)</f>
        <v>0</v>
      </c>
      <c r="J127" s="241">
        <f>_xlfn.DAYS(About!$A$3,'Core Indicators'!EK127)</f>
        <v>28</v>
      </c>
      <c r="K127" s="241">
        <f>_xlfn.DAYS(About!$A$3,'Core Indicators'!ES127)</f>
        <v>28</v>
      </c>
      <c r="L127" s="241">
        <f>_xlfn.DAYS(About!$A$3,'Core Indicators'!FI127)</f>
        <v>28</v>
      </c>
      <c r="M127" s="241">
        <f>_xlfn.DAYS(About!$A$3,'Core Indicators'!GG127)</f>
        <v>107</v>
      </c>
      <c r="N127" s="241">
        <f>_xlfn.DAYS(About!$A$3,'Core Indicators'!GO127)</f>
        <v>107</v>
      </c>
      <c r="O127" s="241">
        <f>_xlfn.DAYS(About!$A$3,'Core Indicators'!GW127)</f>
        <v>107</v>
      </c>
      <c r="P127" s="241">
        <f>_xlfn.DAYS(About!$A$3,'Core Indicators'!HE127)</f>
        <v>107</v>
      </c>
      <c r="Q127" s="241">
        <f>_xlfn.DAYS(About!$A$3,'Core Indicators'!HM127)</f>
        <v>107</v>
      </c>
      <c r="R127" s="241">
        <f>_xlfn.DAYS(About!$A$3,'Core Indicators'!HU127)</f>
        <v>107</v>
      </c>
      <c r="S127" s="241">
        <f>_xlfn.DAYS(About!$A$3,'Core Indicators'!IC127)</f>
        <v>107</v>
      </c>
      <c r="T127" s="241">
        <f>_xlfn.DAYS(About!$A$3,'Core Indicators'!IK127)</f>
        <v>107</v>
      </c>
      <c r="U127" s="241">
        <f>_xlfn.DAYS(About!$A$3,'Core Indicators'!IS127)</f>
        <v>107</v>
      </c>
      <c r="V127" s="241">
        <f t="shared" si="3"/>
        <v>21.9</v>
      </c>
    </row>
    <row r="128" spans="1:22" x14ac:dyDescent="0.35">
      <c r="A128" s="240" t="str">
        <f>Lists!C:C</f>
        <v>RUS002</v>
      </c>
      <c r="B128" s="241">
        <f>_xlfn.DAYS(About!$A$3,'Core Indicators'!U128)</f>
        <v>81</v>
      </c>
      <c r="C128" s="241">
        <f>_xlfn.DAYS(About!$A$3,'Core Indicators'!AC128)</f>
        <v>0</v>
      </c>
      <c r="D128" s="241">
        <f>_xlfn.DAYS(About!$A$3,'Core Indicators'!AK128)</f>
        <v>0</v>
      </c>
      <c r="E128" s="241">
        <f>_xlfn.DAYS(About!$A$3,'Core Indicators'!AS128)</f>
        <v>0</v>
      </c>
      <c r="F128" s="241">
        <f>_xlfn.DAYS(About!$A$3,'Core Indicators'!BQ128)</f>
        <v>28</v>
      </c>
      <c r="G128" s="241">
        <f>_xlfn.DAYS(About!$A$3,'Core Indicators'!DM128)</f>
        <v>0</v>
      </c>
      <c r="H128" s="241">
        <f>_xlfn.DAYS(About!$A$3,'Core Indicators'!DU128)</f>
        <v>28</v>
      </c>
      <c r="I128" s="241">
        <f>_xlfn.DAYS(About!$A$3,'Core Indicators'!EC128)</f>
        <v>0</v>
      </c>
      <c r="J128" s="241">
        <f>_xlfn.DAYS(About!$A$3,'Core Indicators'!EK128)</f>
        <v>28</v>
      </c>
      <c r="K128" s="241">
        <f>_xlfn.DAYS(About!$A$3,'Core Indicators'!ES128)</f>
        <v>28</v>
      </c>
      <c r="L128" s="241">
        <f>_xlfn.DAYS(About!$A$3,'Core Indicators'!FI128)</f>
        <v>28</v>
      </c>
      <c r="M128" s="241">
        <f>_xlfn.DAYS(About!$A$3,'Core Indicators'!GG128)</f>
        <v>107</v>
      </c>
      <c r="N128" s="241">
        <f>_xlfn.DAYS(About!$A$3,'Core Indicators'!GO128)</f>
        <v>107</v>
      </c>
      <c r="O128" s="241">
        <f>_xlfn.DAYS(About!$A$3,'Core Indicators'!GW128)</f>
        <v>107</v>
      </c>
      <c r="P128" s="241">
        <f>_xlfn.DAYS(About!$A$3,'Core Indicators'!HE128)</f>
        <v>107</v>
      </c>
      <c r="Q128" s="241">
        <f>_xlfn.DAYS(About!$A$3,'Core Indicators'!HM128)</f>
        <v>107</v>
      </c>
      <c r="R128" s="241">
        <f>_xlfn.DAYS(About!$A$3,'Core Indicators'!HU128)</f>
        <v>107</v>
      </c>
      <c r="S128" s="241">
        <f>_xlfn.DAYS(About!$A$3,'Core Indicators'!IC128)</f>
        <v>107</v>
      </c>
      <c r="T128" s="241">
        <f>_xlfn.DAYS(About!$A$3,'Core Indicators'!IK128)</f>
        <v>107</v>
      </c>
      <c r="U128" s="241">
        <f>_xlfn.DAYS(About!$A$3,'Core Indicators'!IS128)</f>
        <v>107</v>
      </c>
      <c r="V128" s="241">
        <f t="shared" si="3"/>
        <v>24.7</v>
      </c>
    </row>
    <row r="129" spans="1:22" x14ac:dyDescent="0.35">
      <c r="A129" s="240" t="str">
        <f>Lists!C:C</f>
        <v>RWA002</v>
      </c>
      <c r="B129" s="241">
        <f>_xlfn.DAYS(About!$A$3,'Core Indicators'!U129)</f>
        <v>3</v>
      </c>
      <c r="C129" s="241">
        <f>_xlfn.DAYS(About!$A$3,'Core Indicators'!AC129)</f>
        <v>3</v>
      </c>
      <c r="D129" s="241">
        <f>_xlfn.DAYS(About!$A$3,'Core Indicators'!AK129)</f>
        <v>3</v>
      </c>
      <c r="E129" s="241">
        <f>_xlfn.DAYS(About!$A$3,'Core Indicators'!AS129)</f>
        <v>3</v>
      </c>
      <c r="F129" s="241">
        <f>_xlfn.DAYS(About!$A$3,'Core Indicators'!BQ129)</f>
        <v>3</v>
      </c>
      <c r="G129" s="241">
        <f>_xlfn.DAYS(About!$A$3,'Core Indicators'!DM129)</f>
        <v>3</v>
      </c>
      <c r="H129" s="241">
        <f>_xlfn.DAYS(About!$A$3,'Core Indicators'!DU129)</f>
        <v>3</v>
      </c>
      <c r="I129" s="241">
        <f>_xlfn.DAYS(About!$A$3,'Core Indicators'!EC129)</f>
        <v>3</v>
      </c>
      <c r="J129" s="241">
        <f>_xlfn.DAYS(About!$A$3,'Core Indicators'!EK129)</f>
        <v>3</v>
      </c>
      <c r="K129" s="241">
        <f>_xlfn.DAYS(About!$A$3,'Core Indicators'!ES129)</f>
        <v>3</v>
      </c>
      <c r="L129" s="241">
        <f>_xlfn.DAYS(About!$A$3,'Core Indicators'!FI129)</f>
        <v>3</v>
      </c>
      <c r="M129" s="241">
        <f>_xlfn.DAYS(About!$A$3,'Core Indicators'!GG129)</f>
        <v>105</v>
      </c>
      <c r="N129" s="241">
        <f>_xlfn.DAYS(About!$A$3,'Core Indicators'!GO129)</f>
        <v>105</v>
      </c>
      <c r="O129" s="241">
        <f>_xlfn.DAYS(About!$A$3,'Core Indicators'!GW129)</f>
        <v>105</v>
      </c>
      <c r="P129" s="241">
        <f>_xlfn.DAYS(About!$A$3,'Core Indicators'!HE129)</f>
        <v>105</v>
      </c>
      <c r="Q129" s="241">
        <f>_xlfn.DAYS(About!$A$3,'Core Indicators'!HM129)</f>
        <v>105</v>
      </c>
      <c r="R129" s="241">
        <f>_xlfn.DAYS(About!$A$3,'Core Indicators'!HU129)</f>
        <v>105</v>
      </c>
      <c r="S129" s="241">
        <f>_xlfn.DAYS(About!$A$3,'Core Indicators'!IC129)</f>
        <v>105</v>
      </c>
      <c r="T129" s="241">
        <f>_xlfn.DAYS(About!$A$3,'Core Indicators'!IK129)</f>
        <v>105</v>
      </c>
      <c r="U129" s="241">
        <f>_xlfn.DAYS(About!$A$3,'Core Indicators'!IS129)</f>
        <v>105</v>
      </c>
      <c r="V129" s="241">
        <f t="shared" si="3"/>
        <v>13.2</v>
      </c>
    </row>
    <row r="130" spans="1:22" x14ac:dyDescent="0.35">
      <c r="A130" s="240" t="str">
        <f>Lists!C:C</f>
        <v>SDN001</v>
      </c>
      <c r="B130" s="241">
        <f>_xlfn.DAYS(About!$A$3,'Core Indicators'!U130)</f>
        <v>11</v>
      </c>
      <c r="C130" s="241">
        <f>_xlfn.DAYS(About!$A$3,'Core Indicators'!AC130)</f>
        <v>11</v>
      </c>
      <c r="D130" s="241">
        <f>_xlfn.DAYS(About!$A$3,'Core Indicators'!AK130)</f>
        <v>11</v>
      </c>
      <c r="E130" s="241">
        <f>_xlfn.DAYS(About!$A$3,'Core Indicators'!AS130)</f>
        <v>11</v>
      </c>
      <c r="F130" s="241">
        <f>_xlfn.DAYS(About!$A$3,'Core Indicators'!BQ130)</f>
        <v>11</v>
      </c>
      <c r="G130" s="241">
        <f>_xlfn.DAYS(About!$A$3,'Core Indicators'!DM130)</f>
        <v>11</v>
      </c>
      <c r="H130" s="241">
        <f>_xlfn.DAYS(About!$A$3,'Core Indicators'!DU130)</f>
        <v>11</v>
      </c>
      <c r="I130" s="241">
        <f>_xlfn.DAYS(About!$A$3,'Core Indicators'!EC130)</f>
        <v>11</v>
      </c>
      <c r="J130" s="241">
        <f>_xlfn.DAYS(About!$A$3,'Core Indicators'!EK130)</f>
        <v>11</v>
      </c>
      <c r="K130" s="241">
        <f>_xlfn.DAYS(About!$A$3,'Core Indicators'!ES130)</f>
        <v>11</v>
      </c>
      <c r="L130" s="241">
        <f>_xlfn.DAYS(About!$A$3,'Core Indicators'!FI130)</f>
        <v>11</v>
      </c>
      <c r="M130" s="241">
        <f>_xlfn.DAYS(About!$A$3,'Core Indicators'!GG130)</f>
        <v>102</v>
      </c>
      <c r="N130" s="241">
        <f>_xlfn.DAYS(About!$A$3,'Core Indicators'!GO130)</f>
        <v>102</v>
      </c>
      <c r="O130" s="241">
        <f>_xlfn.DAYS(About!$A$3,'Core Indicators'!GW130)</f>
        <v>102</v>
      </c>
      <c r="P130" s="241">
        <f>_xlfn.DAYS(About!$A$3,'Core Indicators'!HE130)</f>
        <v>102</v>
      </c>
      <c r="Q130" s="241">
        <f>_xlfn.DAYS(About!$A$3,'Core Indicators'!HM130)</f>
        <v>102</v>
      </c>
      <c r="R130" s="241">
        <f>_xlfn.DAYS(About!$A$3,'Core Indicators'!HU130)</f>
        <v>102</v>
      </c>
      <c r="S130" s="241">
        <f>_xlfn.DAYS(About!$A$3,'Core Indicators'!IC130)</f>
        <v>102</v>
      </c>
      <c r="T130" s="241">
        <f>_xlfn.DAYS(About!$A$3,'Core Indicators'!IK130)</f>
        <v>102</v>
      </c>
      <c r="U130" s="241">
        <f>_xlfn.DAYS(About!$A$3,'Core Indicators'!IS130)</f>
        <v>102</v>
      </c>
      <c r="V130" s="241">
        <f t="shared" si="3"/>
        <v>20.100000000000001</v>
      </c>
    </row>
    <row r="131" spans="1:22" x14ac:dyDescent="0.35">
      <c r="A131" s="240" t="str">
        <f>Lists!C:C</f>
        <v>SDN005</v>
      </c>
      <c r="B131" s="241">
        <f>_xlfn.DAYS(About!$A$3,'Core Indicators'!U131)</f>
        <v>11</v>
      </c>
      <c r="C131" s="241">
        <f>_xlfn.DAYS(About!$A$3,'Core Indicators'!AC131)</f>
        <v>11</v>
      </c>
      <c r="D131" s="241">
        <f>_xlfn.DAYS(About!$A$3,'Core Indicators'!AK131)</f>
        <v>11</v>
      </c>
      <c r="E131" s="241">
        <f>_xlfn.DAYS(About!$A$3,'Core Indicators'!AS131)</f>
        <v>11</v>
      </c>
      <c r="F131" s="241">
        <f>_xlfn.DAYS(About!$A$3,'Core Indicators'!BQ131)</f>
        <v>11</v>
      </c>
      <c r="G131" s="241">
        <f>_xlfn.DAYS(About!$A$3,'Core Indicators'!DM131)</f>
        <v>11</v>
      </c>
      <c r="H131" s="241">
        <f>_xlfn.DAYS(About!$A$3,'Core Indicators'!DU131)</f>
        <v>11</v>
      </c>
      <c r="I131" s="241">
        <f>_xlfn.DAYS(About!$A$3,'Core Indicators'!EC131)</f>
        <v>11</v>
      </c>
      <c r="J131" s="241">
        <f>_xlfn.DAYS(About!$A$3,'Core Indicators'!EK131)</f>
        <v>11</v>
      </c>
      <c r="K131" s="241">
        <f>_xlfn.DAYS(About!$A$3,'Core Indicators'!ES131)</f>
        <v>11</v>
      </c>
      <c r="L131" s="241">
        <f>_xlfn.DAYS(About!$A$3,'Core Indicators'!FI131)</f>
        <v>11</v>
      </c>
      <c r="M131" s="241">
        <f>_xlfn.DAYS(About!$A$3,'Core Indicators'!GG131)</f>
        <v>101</v>
      </c>
      <c r="N131" s="241">
        <f>_xlfn.DAYS(About!$A$3,'Core Indicators'!GO131)</f>
        <v>101</v>
      </c>
      <c r="O131" s="241">
        <f>_xlfn.DAYS(About!$A$3,'Core Indicators'!GW131)</f>
        <v>101</v>
      </c>
      <c r="P131" s="241">
        <f>_xlfn.DAYS(About!$A$3,'Core Indicators'!HE131)</f>
        <v>101</v>
      </c>
      <c r="Q131" s="241">
        <f>_xlfn.DAYS(About!$A$3,'Core Indicators'!HM131)</f>
        <v>101</v>
      </c>
      <c r="R131" s="241">
        <f>_xlfn.DAYS(About!$A$3,'Core Indicators'!HU131)</f>
        <v>101</v>
      </c>
      <c r="S131" s="241">
        <f>_xlfn.DAYS(About!$A$3,'Core Indicators'!IC131)</f>
        <v>101</v>
      </c>
      <c r="T131" s="241">
        <f>_xlfn.DAYS(About!$A$3,'Core Indicators'!IK131)</f>
        <v>101</v>
      </c>
      <c r="U131" s="241">
        <f>_xlfn.DAYS(About!$A$3,'Core Indicators'!IS131)</f>
        <v>101</v>
      </c>
      <c r="V131" s="241">
        <f t="shared" ref="V131:V163" si="4">AVERAGE(D131:M131)</f>
        <v>20</v>
      </c>
    </row>
    <row r="132" spans="1:22" x14ac:dyDescent="0.35">
      <c r="A132" s="240" t="str">
        <f>Lists!C:C</f>
        <v>SEN002</v>
      </c>
      <c r="B132" s="241">
        <f>_xlfn.DAYS(About!$A$3,'Core Indicators'!U132)</f>
        <v>0</v>
      </c>
      <c r="C132" s="241">
        <f>_xlfn.DAYS(About!$A$3,'Core Indicators'!AC132)</f>
        <v>0</v>
      </c>
      <c r="D132" s="241">
        <f>_xlfn.DAYS(About!$A$3,'Core Indicators'!AK132)</f>
        <v>0</v>
      </c>
      <c r="E132" s="241">
        <f>_xlfn.DAYS(About!$A$3,'Core Indicators'!AS132)</f>
        <v>847</v>
      </c>
      <c r="F132" s="241">
        <f>_xlfn.DAYS(About!$A$3,'Core Indicators'!BQ132)</f>
        <v>912</v>
      </c>
      <c r="G132" s="241">
        <f>_xlfn.DAYS(About!$A$3,'Core Indicators'!DM132)</f>
        <v>0</v>
      </c>
      <c r="H132" s="241">
        <f>_xlfn.DAYS(About!$A$3,'Core Indicators'!DU132)</f>
        <v>0</v>
      </c>
      <c r="I132" s="241">
        <f>_xlfn.DAYS(About!$A$3,'Core Indicators'!EC132)</f>
        <v>0</v>
      </c>
      <c r="J132" s="241">
        <f>_xlfn.DAYS(About!$A$3,'Core Indicators'!EK132)</f>
        <v>0</v>
      </c>
      <c r="K132" s="241">
        <f>_xlfn.DAYS(About!$A$3,'Core Indicators'!ES132)</f>
        <v>0</v>
      </c>
      <c r="L132" s="241">
        <f>_xlfn.DAYS(About!$A$3,'Core Indicators'!FI132)</f>
        <v>847</v>
      </c>
      <c r="M132" s="241">
        <f>_xlfn.DAYS(About!$A$3,'Core Indicators'!GG132)</f>
        <v>101</v>
      </c>
      <c r="N132" s="241">
        <f>_xlfn.DAYS(About!$A$3,'Core Indicators'!GO132)</f>
        <v>101</v>
      </c>
      <c r="O132" s="241">
        <f>_xlfn.DAYS(About!$A$3,'Core Indicators'!GW132)</f>
        <v>101</v>
      </c>
      <c r="P132" s="241">
        <f>_xlfn.DAYS(About!$A$3,'Core Indicators'!HE132)</f>
        <v>101</v>
      </c>
      <c r="Q132" s="241">
        <f>_xlfn.DAYS(About!$A$3,'Core Indicators'!HM132)</f>
        <v>101</v>
      </c>
      <c r="R132" s="241">
        <f>_xlfn.DAYS(About!$A$3,'Core Indicators'!HU132)</f>
        <v>101</v>
      </c>
      <c r="S132" s="241">
        <f>_xlfn.DAYS(About!$A$3,'Core Indicators'!IC132)</f>
        <v>101</v>
      </c>
      <c r="T132" s="241">
        <f>_xlfn.DAYS(About!$A$3,'Core Indicators'!IK132)</f>
        <v>101</v>
      </c>
      <c r="U132" s="241">
        <f>_xlfn.DAYS(About!$A$3,'Core Indicators'!IS132)</f>
        <v>101</v>
      </c>
      <c r="V132" s="241">
        <f t="shared" si="4"/>
        <v>270.7</v>
      </c>
    </row>
    <row r="133" spans="1:22" x14ac:dyDescent="0.35">
      <c r="A133" s="240" t="str">
        <f>Lists!C:C</f>
        <v>SLV001</v>
      </c>
      <c r="B133" s="241">
        <f>_xlfn.DAYS(About!$A$3,'Core Indicators'!U133)</f>
        <v>3</v>
      </c>
      <c r="C133" s="241">
        <f>_xlfn.DAYS(About!$A$3,'Core Indicators'!AC133)</f>
        <v>3</v>
      </c>
      <c r="D133" s="241">
        <f>_xlfn.DAYS(About!$A$3,'Core Indicators'!AK133)</f>
        <v>3</v>
      </c>
      <c r="E133" s="241">
        <f>_xlfn.DAYS(About!$A$3,'Core Indicators'!AS133)</f>
        <v>3</v>
      </c>
      <c r="F133" s="241">
        <f>_xlfn.DAYS(About!$A$3,'Core Indicators'!BQ133)</f>
        <v>3</v>
      </c>
      <c r="G133" s="241">
        <f>_xlfn.DAYS(About!$A$3,'Core Indicators'!DM133)</f>
        <v>3</v>
      </c>
      <c r="H133" s="241">
        <f>_xlfn.DAYS(About!$A$3,'Core Indicators'!DU133)</f>
        <v>3</v>
      </c>
      <c r="I133" s="241">
        <f>_xlfn.DAYS(About!$A$3,'Core Indicators'!EC133)</f>
        <v>3</v>
      </c>
      <c r="J133" s="241">
        <f>_xlfn.DAYS(About!$A$3,'Core Indicators'!EK133)</f>
        <v>3</v>
      </c>
      <c r="K133" s="241">
        <f>_xlfn.DAYS(About!$A$3,'Core Indicators'!ES133)</f>
        <v>3</v>
      </c>
      <c r="L133" s="241">
        <f>_xlfn.DAYS(About!$A$3,'Core Indicators'!FI133)</f>
        <v>3</v>
      </c>
      <c r="M133" s="241">
        <f>_xlfn.DAYS(About!$A$3,'Core Indicators'!GG133)</f>
        <v>106</v>
      </c>
      <c r="N133" s="241">
        <f>_xlfn.DAYS(About!$A$3,'Core Indicators'!GO133)</f>
        <v>106</v>
      </c>
      <c r="O133" s="241">
        <f>_xlfn.DAYS(About!$A$3,'Core Indicators'!GW133)</f>
        <v>106</v>
      </c>
      <c r="P133" s="241">
        <f>_xlfn.DAYS(About!$A$3,'Core Indicators'!HE133)</f>
        <v>106</v>
      </c>
      <c r="Q133" s="241">
        <f>_xlfn.DAYS(About!$A$3,'Core Indicators'!HM133)</f>
        <v>106</v>
      </c>
      <c r="R133" s="241">
        <f>_xlfn.DAYS(About!$A$3,'Core Indicators'!HU133)</f>
        <v>106</v>
      </c>
      <c r="S133" s="241">
        <f>_xlfn.DAYS(About!$A$3,'Core Indicators'!IC133)</f>
        <v>106</v>
      </c>
      <c r="T133" s="241">
        <f>_xlfn.DAYS(About!$A$3,'Core Indicators'!IK133)</f>
        <v>106</v>
      </c>
      <c r="U133" s="241">
        <f>_xlfn.DAYS(About!$A$3,'Core Indicators'!IS133)</f>
        <v>106</v>
      </c>
      <c r="V133" s="241">
        <f t="shared" si="4"/>
        <v>13.3</v>
      </c>
    </row>
    <row r="134" spans="1:22" x14ac:dyDescent="0.35">
      <c r="A134" s="240" t="str">
        <f>Lists!C:C</f>
        <v>SOM001</v>
      </c>
      <c r="B134" s="241">
        <f>_xlfn.DAYS(About!$A$3,'Core Indicators'!U134)</f>
        <v>3</v>
      </c>
      <c r="C134" s="241">
        <f>_xlfn.DAYS(About!$A$3,'Core Indicators'!AC134)</f>
        <v>3</v>
      </c>
      <c r="D134" s="241">
        <f>_xlfn.DAYS(About!$A$3,'Core Indicators'!AK134)</f>
        <v>3</v>
      </c>
      <c r="E134" s="241">
        <f>_xlfn.DAYS(About!$A$3,'Core Indicators'!AS134)</f>
        <v>3</v>
      </c>
      <c r="F134" s="241">
        <f>_xlfn.DAYS(About!$A$3,'Core Indicators'!BQ134)</f>
        <v>316</v>
      </c>
      <c r="G134" s="241">
        <f>_xlfn.DAYS(About!$A$3,'Core Indicators'!DM134)</f>
        <v>3</v>
      </c>
      <c r="H134" s="241">
        <f>_xlfn.DAYS(About!$A$3,'Core Indicators'!DU134)</f>
        <v>3</v>
      </c>
      <c r="I134" s="241">
        <f>_xlfn.DAYS(About!$A$3,'Core Indicators'!EC134)</f>
        <v>3</v>
      </c>
      <c r="J134" s="241">
        <f>_xlfn.DAYS(About!$A$3,'Core Indicators'!EK134)</f>
        <v>3</v>
      </c>
      <c r="K134" s="241">
        <f>_xlfn.DAYS(About!$A$3,'Core Indicators'!ES134)</f>
        <v>3</v>
      </c>
      <c r="L134" s="241">
        <f>_xlfn.DAYS(About!$A$3,'Core Indicators'!FI134)</f>
        <v>3</v>
      </c>
      <c r="M134" s="241">
        <f>_xlfn.DAYS(About!$A$3,'Core Indicators'!GG134)</f>
        <v>107</v>
      </c>
      <c r="N134" s="241">
        <f>_xlfn.DAYS(About!$A$3,'Core Indicators'!GO134)</f>
        <v>107</v>
      </c>
      <c r="O134" s="241">
        <f>_xlfn.DAYS(About!$A$3,'Core Indicators'!GW134)</f>
        <v>107</v>
      </c>
      <c r="P134" s="241">
        <f>_xlfn.DAYS(About!$A$3,'Core Indicators'!HE134)</f>
        <v>107</v>
      </c>
      <c r="Q134" s="241">
        <f>_xlfn.DAYS(About!$A$3,'Core Indicators'!HM134)</f>
        <v>107</v>
      </c>
      <c r="R134" s="241">
        <f>_xlfn.DAYS(About!$A$3,'Core Indicators'!HU134)</f>
        <v>107</v>
      </c>
      <c r="S134" s="241">
        <f>_xlfn.DAYS(About!$A$3,'Core Indicators'!IC134)</f>
        <v>107</v>
      </c>
      <c r="T134" s="241">
        <f>_xlfn.DAYS(About!$A$3,'Core Indicators'!IK134)</f>
        <v>107</v>
      </c>
      <c r="U134" s="241">
        <f>_xlfn.DAYS(About!$A$3,'Core Indicators'!IS134)</f>
        <v>107</v>
      </c>
      <c r="V134" s="241">
        <f t="shared" si="4"/>
        <v>44.7</v>
      </c>
    </row>
    <row r="135" spans="1:22" x14ac:dyDescent="0.35">
      <c r="A135" s="240" t="str">
        <f>Lists!C:C</f>
        <v>SOM002</v>
      </c>
      <c r="B135" s="241">
        <f>_xlfn.DAYS(About!$A$3,'Core Indicators'!U135)</f>
        <v>3</v>
      </c>
      <c r="C135" s="241">
        <f>_xlfn.DAYS(About!$A$3,'Core Indicators'!AC135)</f>
        <v>3</v>
      </c>
      <c r="D135" s="241">
        <f>_xlfn.DAYS(About!$A$3,'Core Indicators'!AK135)</f>
        <v>3</v>
      </c>
      <c r="E135" s="241">
        <f>_xlfn.DAYS(About!$A$3,'Core Indicators'!AS135)</f>
        <v>3</v>
      </c>
      <c r="F135" s="241">
        <f>_xlfn.DAYS(About!$A$3,'Core Indicators'!BQ135)</f>
        <v>3</v>
      </c>
      <c r="G135" s="241">
        <f>_xlfn.DAYS(About!$A$3,'Core Indicators'!DM135)</f>
        <v>3</v>
      </c>
      <c r="H135" s="241">
        <f>_xlfn.DAYS(About!$A$3,'Core Indicators'!DU135)</f>
        <v>3</v>
      </c>
      <c r="I135" s="241">
        <f>_xlfn.DAYS(About!$A$3,'Core Indicators'!EC135)</f>
        <v>3</v>
      </c>
      <c r="J135" s="241">
        <f>_xlfn.DAYS(About!$A$3,'Core Indicators'!EK135)</f>
        <v>3</v>
      </c>
      <c r="K135" s="241">
        <f>_xlfn.DAYS(About!$A$3,'Core Indicators'!ES135)</f>
        <v>3</v>
      </c>
      <c r="L135" s="241">
        <f>_xlfn.DAYS(About!$A$3,'Core Indicators'!FI135)</f>
        <v>3</v>
      </c>
      <c r="M135" s="241">
        <f>_xlfn.DAYS(About!$A$3,'Core Indicators'!GG135)</f>
        <v>107</v>
      </c>
      <c r="N135" s="241">
        <f>_xlfn.DAYS(About!$A$3,'Core Indicators'!GO135)</f>
        <v>107</v>
      </c>
      <c r="O135" s="241">
        <f>_xlfn.DAYS(About!$A$3,'Core Indicators'!GW135)</f>
        <v>107</v>
      </c>
      <c r="P135" s="241">
        <f>_xlfn.DAYS(About!$A$3,'Core Indicators'!HE135)</f>
        <v>107</v>
      </c>
      <c r="Q135" s="241">
        <f>_xlfn.DAYS(About!$A$3,'Core Indicators'!HM135)</f>
        <v>107</v>
      </c>
      <c r="R135" s="241">
        <f>_xlfn.DAYS(About!$A$3,'Core Indicators'!HU135)</f>
        <v>107</v>
      </c>
      <c r="S135" s="241">
        <f>_xlfn.DAYS(About!$A$3,'Core Indicators'!IC135)</f>
        <v>107</v>
      </c>
      <c r="T135" s="241">
        <f>_xlfn.DAYS(About!$A$3,'Core Indicators'!IK135)</f>
        <v>107</v>
      </c>
      <c r="U135" s="241">
        <f>_xlfn.DAYS(About!$A$3,'Core Indicators'!IS135)</f>
        <v>107</v>
      </c>
      <c r="V135" s="241">
        <f t="shared" si="4"/>
        <v>13.4</v>
      </c>
    </row>
    <row r="136" spans="1:22" x14ac:dyDescent="0.35">
      <c r="A136" s="240" t="str">
        <f>Lists!C:C</f>
        <v>SSD001</v>
      </c>
      <c r="B136" s="241">
        <f>_xlfn.DAYS(About!$A$3,'Core Indicators'!U136)</f>
        <v>3</v>
      </c>
      <c r="C136" s="241">
        <f>_xlfn.DAYS(About!$A$3,'Core Indicators'!AC136)</f>
        <v>3</v>
      </c>
      <c r="D136" s="241">
        <f>_xlfn.DAYS(About!$A$3,'Core Indicators'!AK136)</f>
        <v>3</v>
      </c>
      <c r="E136" s="241">
        <f>_xlfn.DAYS(About!$A$3,'Core Indicators'!AS136)</f>
        <v>3</v>
      </c>
      <c r="F136" s="241">
        <f>_xlfn.DAYS(About!$A$3,'Core Indicators'!BQ136)</f>
        <v>3</v>
      </c>
      <c r="G136" s="241">
        <f>_xlfn.DAYS(About!$A$3,'Core Indicators'!DM136)</f>
        <v>3</v>
      </c>
      <c r="H136" s="241">
        <f>_xlfn.DAYS(About!$A$3,'Core Indicators'!DU136)</f>
        <v>3</v>
      </c>
      <c r="I136" s="241">
        <f>_xlfn.DAYS(About!$A$3,'Core Indicators'!EC136)</f>
        <v>3</v>
      </c>
      <c r="J136" s="241">
        <f>_xlfn.DAYS(About!$A$3,'Core Indicators'!EK136)</f>
        <v>3</v>
      </c>
      <c r="K136" s="241">
        <f>_xlfn.DAYS(About!$A$3,'Core Indicators'!ES136)</f>
        <v>3</v>
      </c>
      <c r="L136" s="241">
        <f>_xlfn.DAYS(About!$A$3,'Core Indicators'!FI136)</f>
        <v>3</v>
      </c>
      <c r="M136" s="241">
        <f>_xlfn.DAYS(About!$A$3,'Core Indicators'!GG136)</f>
        <v>109</v>
      </c>
      <c r="N136" s="241">
        <f>_xlfn.DAYS(About!$A$3,'Core Indicators'!GO136)</f>
        <v>109</v>
      </c>
      <c r="O136" s="241">
        <f>_xlfn.DAYS(About!$A$3,'Core Indicators'!GW136)</f>
        <v>109</v>
      </c>
      <c r="P136" s="241">
        <f>_xlfn.DAYS(About!$A$3,'Core Indicators'!HE136)</f>
        <v>109</v>
      </c>
      <c r="Q136" s="241">
        <f>_xlfn.DAYS(About!$A$3,'Core Indicators'!HM136)</f>
        <v>109</v>
      </c>
      <c r="R136" s="241">
        <f>_xlfn.DAYS(About!$A$3,'Core Indicators'!HU136)</f>
        <v>109</v>
      </c>
      <c r="S136" s="241">
        <f>_xlfn.DAYS(About!$A$3,'Core Indicators'!IC136)</f>
        <v>109</v>
      </c>
      <c r="T136" s="241">
        <f>_xlfn.DAYS(About!$A$3,'Core Indicators'!IK136)</f>
        <v>109</v>
      </c>
      <c r="U136" s="241">
        <f>_xlfn.DAYS(About!$A$3,'Core Indicators'!IS136)</f>
        <v>109</v>
      </c>
      <c r="V136" s="241">
        <f t="shared" si="4"/>
        <v>13.6</v>
      </c>
    </row>
    <row r="137" spans="1:22" x14ac:dyDescent="0.35">
      <c r="A137" s="240" t="str">
        <f>Lists!C:C</f>
        <v>SVK002</v>
      </c>
      <c r="B137" s="241">
        <f>_xlfn.DAYS(About!$A$3,'Core Indicators'!U137)</f>
        <v>90</v>
      </c>
      <c r="C137" s="241">
        <f>_xlfn.DAYS(About!$A$3,'Core Indicators'!AC137)</f>
        <v>0</v>
      </c>
      <c r="D137" s="241">
        <f>_xlfn.DAYS(About!$A$3,'Core Indicators'!AK137)</f>
        <v>0</v>
      </c>
      <c r="E137" s="241">
        <f>_xlfn.DAYS(About!$A$3,'Core Indicators'!AS137)</f>
        <v>0</v>
      </c>
      <c r="F137" s="241">
        <f>_xlfn.DAYS(About!$A$3,'Core Indicators'!BQ137)</f>
        <v>0</v>
      </c>
      <c r="G137" s="241">
        <f>_xlfn.DAYS(About!$A$3,'Core Indicators'!DM137)</f>
        <v>0</v>
      </c>
      <c r="H137" s="241">
        <f>_xlfn.DAYS(About!$A$3,'Core Indicators'!DU137)</f>
        <v>28</v>
      </c>
      <c r="I137" s="241">
        <f>_xlfn.DAYS(About!$A$3,'Core Indicators'!EC137)</f>
        <v>0</v>
      </c>
      <c r="J137" s="241">
        <f>_xlfn.DAYS(About!$A$3,'Core Indicators'!EK137)</f>
        <v>28</v>
      </c>
      <c r="K137" s="241">
        <f>_xlfn.DAYS(About!$A$3,'Core Indicators'!ES137)</f>
        <v>28</v>
      </c>
      <c r="L137" s="241">
        <f>_xlfn.DAYS(About!$A$3,'Core Indicators'!FI137)</f>
        <v>28</v>
      </c>
      <c r="M137" s="241">
        <f>_xlfn.DAYS(About!$A$3,'Core Indicators'!GG137)</f>
        <v>112</v>
      </c>
      <c r="N137" s="241">
        <f>_xlfn.DAYS(About!$A$3,'Core Indicators'!GO137)</f>
        <v>112</v>
      </c>
      <c r="O137" s="241">
        <f>_xlfn.DAYS(About!$A$3,'Core Indicators'!GW137)</f>
        <v>112</v>
      </c>
      <c r="P137" s="241">
        <f>_xlfn.DAYS(About!$A$3,'Core Indicators'!HE137)</f>
        <v>112</v>
      </c>
      <c r="Q137" s="241">
        <f>_xlfn.DAYS(About!$A$3,'Core Indicators'!HM137)</f>
        <v>112</v>
      </c>
      <c r="R137" s="241">
        <f>_xlfn.DAYS(About!$A$3,'Core Indicators'!HU137)</f>
        <v>112</v>
      </c>
      <c r="S137" s="241">
        <f>_xlfn.DAYS(About!$A$3,'Core Indicators'!IC137)</f>
        <v>112</v>
      </c>
      <c r="T137" s="241">
        <f>_xlfn.DAYS(About!$A$3,'Core Indicators'!IK137)</f>
        <v>112</v>
      </c>
      <c r="U137" s="241">
        <f>_xlfn.DAYS(About!$A$3,'Core Indicators'!IS137)</f>
        <v>112</v>
      </c>
      <c r="V137" s="241">
        <f t="shared" si="4"/>
        <v>22.4</v>
      </c>
    </row>
    <row r="138" spans="1:22" x14ac:dyDescent="0.35">
      <c r="A138" s="240" t="str">
        <f>Lists!C:C</f>
        <v>SWZ001</v>
      </c>
      <c r="B138" s="241">
        <f>_xlfn.DAYS(About!$A$3,'Core Indicators'!U138)</f>
        <v>1</v>
      </c>
      <c r="C138" s="241">
        <f>_xlfn.DAYS(About!$A$3,'Core Indicators'!AC138)</f>
        <v>1</v>
      </c>
      <c r="D138" s="241">
        <f>_xlfn.DAYS(About!$A$3,'Core Indicators'!AK138)</f>
        <v>1</v>
      </c>
      <c r="E138" s="241">
        <f>_xlfn.DAYS(About!$A$3,'Core Indicators'!AS138)</f>
        <v>1</v>
      </c>
      <c r="F138" s="241">
        <f>_xlfn.DAYS(About!$A$3,'Core Indicators'!BQ138)</f>
        <v>1</v>
      </c>
      <c r="G138" s="241">
        <f>_xlfn.DAYS(About!$A$3,'Core Indicators'!DM138)</f>
        <v>1</v>
      </c>
      <c r="H138" s="241">
        <f>_xlfn.DAYS(About!$A$3,'Core Indicators'!DU138)</f>
        <v>1</v>
      </c>
      <c r="I138" s="241">
        <f>_xlfn.DAYS(About!$A$3,'Core Indicators'!EC138)</f>
        <v>1</v>
      </c>
      <c r="J138" s="241">
        <f>_xlfn.DAYS(About!$A$3,'Core Indicators'!EK138)</f>
        <v>1</v>
      </c>
      <c r="K138" s="241">
        <f>_xlfn.DAYS(About!$A$3,'Core Indicators'!ES138)</f>
        <v>1</v>
      </c>
      <c r="L138" s="241">
        <f>_xlfn.DAYS(About!$A$3,'Core Indicators'!FI138)</f>
        <v>273</v>
      </c>
      <c r="M138" s="241">
        <f>_xlfn.DAYS(About!$A$3,'Core Indicators'!GG138)</f>
        <v>113</v>
      </c>
      <c r="N138" s="241">
        <f>_xlfn.DAYS(About!$A$3,'Core Indicators'!GO138)</f>
        <v>113</v>
      </c>
      <c r="O138" s="241">
        <f>_xlfn.DAYS(About!$A$3,'Core Indicators'!GW138)</f>
        <v>113</v>
      </c>
      <c r="P138" s="241">
        <f>_xlfn.DAYS(About!$A$3,'Core Indicators'!HE138)</f>
        <v>113</v>
      </c>
      <c r="Q138" s="241">
        <f>_xlfn.DAYS(About!$A$3,'Core Indicators'!HM138)</f>
        <v>113</v>
      </c>
      <c r="R138" s="241">
        <f>_xlfn.DAYS(About!$A$3,'Core Indicators'!HU138)</f>
        <v>113</v>
      </c>
      <c r="S138" s="241">
        <f>_xlfn.DAYS(About!$A$3,'Core Indicators'!IC138)</f>
        <v>113</v>
      </c>
      <c r="T138" s="241">
        <f>_xlfn.DAYS(About!$A$3,'Core Indicators'!IK138)</f>
        <v>113</v>
      </c>
      <c r="U138" s="241">
        <f>_xlfn.DAYS(About!$A$3,'Core Indicators'!IS138)</f>
        <v>113</v>
      </c>
      <c r="V138" s="241">
        <f t="shared" si="4"/>
        <v>39.4</v>
      </c>
    </row>
    <row r="139" spans="1:22" x14ac:dyDescent="0.35">
      <c r="A139" s="240" t="str">
        <f>Lists!C:C</f>
        <v>SYR003</v>
      </c>
      <c r="B139" s="241">
        <f>_xlfn.DAYS(About!$A$3,'Core Indicators'!U139)</f>
        <v>12</v>
      </c>
      <c r="C139" s="241">
        <f>_xlfn.DAYS(About!$A$3,'Core Indicators'!AC139)</f>
        <v>12</v>
      </c>
      <c r="D139" s="241">
        <f>_xlfn.DAYS(About!$A$3,'Core Indicators'!AK139)</f>
        <v>12</v>
      </c>
      <c r="E139" s="241">
        <f>_xlfn.DAYS(About!$A$3,'Core Indicators'!AS139)</f>
        <v>12</v>
      </c>
      <c r="F139" s="241">
        <f>_xlfn.DAYS(About!$A$3,'Core Indicators'!BQ139)</f>
        <v>12</v>
      </c>
      <c r="G139" s="241">
        <f>_xlfn.DAYS(About!$A$3,'Core Indicators'!DM139)</f>
        <v>12</v>
      </c>
      <c r="H139" s="241">
        <f>_xlfn.DAYS(About!$A$3,'Core Indicators'!DU139)</f>
        <v>12</v>
      </c>
      <c r="I139" s="241">
        <f>_xlfn.DAYS(About!$A$3,'Core Indicators'!EC139)</f>
        <v>12</v>
      </c>
      <c r="J139" s="241">
        <f>_xlfn.DAYS(About!$A$3,'Core Indicators'!EK139)</f>
        <v>12</v>
      </c>
      <c r="K139" s="241">
        <f>_xlfn.DAYS(About!$A$3,'Core Indicators'!ES139)</f>
        <v>12</v>
      </c>
      <c r="L139" s="241">
        <f>_xlfn.DAYS(About!$A$3,'Core Indicators'!FI139)</f>
        <v>12</v>
      </c>
      <c r="M139" s="241">
        <f>_xlfn.DAYS(About!$A$3,'Core Indicators'!GG139)</f>
        <v>108</v>
      </c>
      <c r="N139" s="241">
        <f>_xlfn.DAYS(About!$A$3,'Core Indicators'!GO139)</f>
        <v>108</v>
      </c>
      <c r="O139" s="241">
        <f>_xlfn.DAYS(About!$A$3,'Core Indicators'!GW139)</f>
        <v>108</v>
      </c>
      <c r="P139" s="241">
        <f>_xlfn.DAYS(About!$A$3,'Core Indicators'!HE139)</f>
        <v>108</v>
      </c>
      <c r="Q139" s="241">
        <f>_xlfn.DAYS(About!$A$3,'Core Indicators'!HM139)</f>
        <v>108</v>
      </c>
      <c r="R139" s="241">
        <f>_xlfn.DAYS(About!$A$3,'Core Indicators'!HU139)</f>
        <v>108</v>
      </c>
      <c r="S139" s="241">
        <f>_xlfn.DAYS(About!$A$3,'Core Indicators'!IC139)</f>
        <v>108</v>
      </c>
      <c r="T139" s="241">
        <f>_xlfn.DAYS(About!$A$3,'Core Indicators'!IK139)</f>
        <v>108</v>
      </c>
      <c r="U139" s="241">
        <f>_xlfn.DAYS(About!$A$3,'Core Indicators'!IS139)</f>
        <v>108</v>
      </c>
      <c r="V139" s="241">
        <f t="shared" si="4"/>
        <v>21.6</v>
      </c>
    </row>
    <row r="140" spans="1:22" x14ac:dyDescent="0.35">
      <c r="A140" s="240" t="str">
        <f>Lists!C:C</f>
        <v>TCD001</v>
      </c>
      <c r="B140" s="241">
        <f>_xlfn.DAYS(About!$A$3,'Core Indicators'!U140)</f>
        <v>0</v>
      </c>
      <c r="C140" s="241">
        <f>_xlfn.DAYS(About!$A$3,'Core Indicators'!AC140)</f>
        <v>0</v>
      </c>
      <c r="D140" s="241">
        <f>_xlfn.DAYS(About!$A$3,'Core Indicators'!AK140)</f>
        <v>0</v>
      </c>
      <c r="E140" s="241">
        <f>_xlfn.DAYS(About!$A$3,'Core Indicators'!AS140)</f>
        <v>0</v>
      </c>
      <c r="F140" s="241">
        <f>_xlfn.DAYS(About!$A$3,'Core Indicators'!BQ140)</f>
        <v>0</v>
      </c>
      <c r="G140" s="241">
        <f>_xlfn.DAYS(About!$A$3,'Core Indicators'!DM140)</f>
        <v>0</v>
      </c>
      <c r="H140" s="241">
        <f>_xlfn.DAYS(About!$A$3,'Core Indicators'!DU140)</f>
        <v>0</v>
      </c>
      <c r="I140" s="241">
        <f>_xlfn.DAYS(About!$A$3,'Core Indicators'!EC140)</f>
        <v>0</v>
      </c>
      <c r="J140" s="241">
        <f>_xlfn.DAYS(About!$A$3,'Core Indicators'!EK140)</f>
        <v>0</v>
      </c>
      <c r="K140" s="241">
        <f>_xlfn.DAYS(About!$A$3,'Core Indicators'!ES140)</f>
        <v>0</v>
      </c>
      <c r="L140" s="241">
        <f>_xlfn.DAYS(About!$A$3,'Core Indicators'!FI140)</f>
        <v>0</v>
      </c>
      <c r="M140" s="241">
        <f>_xlfn.DAYS(About!$A$3,'Core Indicators'!GG140)</f>
        <v>102</v>
      </c>
      <c r="N140" s="241">
        <f>_xlfn.DAYS(About!$A$3,'Core Indicators'!GO140)</f>
        <v>102</v>
      </c>
      <c r="O140" s="241">
        <f>_xlfn.DAYS(About!$A$3,'Core Indicators'!GW140)</f>
        <v>102</v>
      </c>
      <c r="P140" s="241">
        <f>_xlfn.DAYS(About!$A$3,'Core Indicators'!HE140)</f>
        <v>102</v>
      </c>
      <c r="Q140" s="241">
        <f>_xlfn.DAYS(About!$A$3,'Core Indicators'!HM140)</f>
        <v>102</v>
      </c>
      <c r="R140" s="241">
        <f>_xlfn.DAYS(About!$A$3,'Core Indicators'!HU140)</f>
        <v>102</v>
      </c>
      <c r="S140" s="241">
        <f>_xlfn.DAYS(About!$A$3,'Core Indicators'!IC140)</f>
        <v>102</v>
      </c>
      <c r="T140" s="241">
        <f>_xlfn.DAYS(About!$A$3,'Core Indicators'!IK140)</f>
        <v>102</v>
      </c>
      <c r="U140" s="241">
        <f>_xlfn.DAYS(About!$A$3,'Core Indicators'!IS140)</f>
        <v>102</v>
      </c>
      <c r="V140" s="241">
        <f t="shared" si="4"/>
        <v>10.199999999999999</v>
      </c>
    </row>
    <row r="141" spans="1:22" x14ac:dyDescent="0.35">
      <c r="A141" s="240" t="str">
        <f>Lists!C:C</f>
        <v>TCD003</v>
      </c>
      <c r="B141" s="241">
        <f>_xlfn.DAYS(About!$A$3,'Core Indicators'!U141)</f>
        <v>0</v>
      </c>
      <c r="C141" s="241">
        <f>_xlfn.DAYS(About!$A$3,'Core Indicators'!AC141)</f>
        <v>0</v>
      </c>
      <c r="D141" s="241">
        <f>_xlfn.DAYS(About!$A$3,'Core Indicators'!AK141)</f>
        <v>0</v>
      </c>
      <c r="E141" s="241">
        <f>_xlfn.DAYS(About!$A$3,'Core Indicators'!AS141)</f>
        <v>0</v>
      </c>
      <c r="F141" s="241">
        <f>_xlfn.DAYS(About!$A$3,'Core Indicators'!BQ141)</f>
        <v>0</v>
      </c>
      <c r="G141" s="241">
        <f>_xlfn.DAYS(About!$A$3,'Core Indicators'!DM141)</f>
        <v>0</v>
      </c>
      <c r="H141" s="241">
        <f>_xlfn.DAYS(About!$A$3,'Core Indicators'!DU141)</f>
        <v>0</v>
      </c>
      <c r="I141" s="241">
        <f>_xlfn.DAYS(About!$A$3,'Core Indicators'!EC141)</f>
        <v>0</v>
      </c>
      <c r="J141" s="241">
        <f>_xlfn.DAYS(About!$A$3,'Core Indicators'!EK141)</f>
        <v>0</v>
      </c>
      <c r="K141" s="241">
        <f>_xlfn.DAYS(About!$A$3,'Core Indicators'!ES141)</f>
        <v>0</v>
      </c>
      <c r="L141" s="241">
        <f>_xlfn.DAYS(About!$A$3,'Core Indicators'!FI141)</f>
        <v>0</v>
      </c>
      <c r="M141" s="241">
        <f>_xlfn.DAYS(About!$A$3,'Core Indicators'!GG141)</f>
        <v>102</v>
      </c>
      <c r="N141" s="241">
        <f>_xlfn.DAYS(About!$A$3,'Core Indicators'!GO141)</f>
        <v>102</v>
      </c>
      <c r="O141" s="241">
        <f>_xlfn.DAYS(About!$A$3,'Core Indicators'!GW141)</f>
        <v>102</v>
      </c>
      <c r="P141" s="241">
        <f>_xlfn.DAYS(About!$A$3,'Core Indicators'!HE141)</f>
        <v>102</v>
      </c>
      <c r="Q141" s="241">
        <f>_xlfn.DAYS(About!$A$3,'Core Indicators'!HM141)</f>
        <v>102</v>
      </c>
      <c r="R141" s="241">
        <f>_xlfn.DAYS(About!$A$3,'Core Indicators'!HU141)</f>
        <v>102</v>
      </c>
      <c r="S141" s="241">
        <f>_xlfn.DAYS(About!$A$3,'Core Indicators'!IC141)</f>
        <v>102</v>
      </c>
      <c r="T141" s="241">
        <f>_xlfn.DAYS(About!$A$3,'Core Indicators'!IK141)</f>
        <v>102</v>
      </c>
      <c r="U141" s="241">
        <f>_xlfn.DAYS(About!$A$3,'Core Indicators'!IS141)</f>
        <v>102</v>
      </c>
      <c r="V141" s="241">
        <f t="shared" si="4"/>
        <v>10.199999999999999</v>
      </c>
    </row>
    <row r="142" spans="1:22" x14ac:dyDescent="0.35">
      <c r="A142" s="240" t="str">
        <f>Lists!C:C</f>
        <v>TCD004</v>
      </c>
      <c r="B142" s="241">
        <f>_xlfn.DAYS(About!$A$3,'Core Indicators'!U142)</f>
        <v>0</v>
      </c>
      <c r="C142" s="241">
        <f>_xlfn.DAYS(About!$A$3,'Core Indicators'!AC142)</f>
        <v>0</v>
      </c>
      <c r="D142" s="241">
        <f>_xlfn.DAYS(About!$A$3,'Core Indicators'!AK142)</f>
        <v>0</v>
      </c>
      <c r="E142" s="241">
        <f>_xlfn.DAYS(About!$A$3,'Core Indicators'!AS142)</f>
        <v>0</v>
      </c>
      <c r="F142" s="241">
        <f>_xlfn.DAYS(About!$A$3,'Core Indicators'!BQ142)</f>
        <v>0</v>
      </c>
      <c r="G142" s="241">
        <f>_xlfn.DAYS(About!$A$3,'Core Indicators'!DM142)</f>
        <v>0</v>
      </c>
      <c r="H142" s="241">
        <f>_xlfn.DAYS(About!$A$3,'Core Indicators'!DU142)</f>
        <v>0</v>
      </c>
      <c r="I142" s="241">
        <f>_xlfn.DAYS(About!$A$3,'Core Indicators'!EC142)</f>
        <v>0</v>
      </c>
      <c r="J142" s="241">
        <f>_xlfn.DAYS(About!$A$3,'Core Indicators'!EK142)</f>
        <v>0</v>
      </c>
      <c r="K142" s="241">
        <f>_xlfn.DAYS(About!$A$3,'Core Indicators'!ES142)</f>
        <v>0</v>
      </c>
      <c r="L142" s="241">
        <f>_xlfn.DAYS(About!$A$3,'Core Indicators'!FI142)</f>
        <v>0</v>
      </c>
      <c r="M142" s="241">
        <f>_xlfn.DAYS(About!$A$3,'Core Indicators'!GG142)</f>
        <v>102</v>
      </c>
      <c r="N142" s="241">
        <f>_xlfn.DAYS(About!$A$3,'Core Indicators'!GO142)</f>
        <v>102</v>
      </c>
      <c r="O142" s="241">
        <f>_xlfn.DAYS(About!$A$3,'Core Indicators'!GW142)</f>
        <v>102</v>
      </c>
      <c r="P142" s="241">
        <f>_xlfn.DAYS(About!$A$3,'Core Indicators'!HE142)</f>
        <v>102</v>
      </c>
      <c r="Q142" s="241">
        <f>_xlfn.DAYS(About!$A$3,'Core Indicators'!HM142)</f>
        <v>102</v>
      </c>
      <c r="R142" s="241">
        <f>_xlfn.DAYS(About!$A$3,'Core Indicators'!HU142)</f>
        <v>102</v>
      </c>
      <c r="S142" s="241">
        <f>_xlfn.DAYS(About!$A$3,'Core Indicators'!IC142)</f>
        <v>102</v>
      </c>
      <c r="T142" s="241">
        <f>_xlfn.DAYS(About!$A$3,'Core Indicators'!IK142)</f>
        <v>102</v>
      </c>
      <c r="U142" s="241">
        <f>_xlfn.DAYS(About!$A$3,'Core Indicators'!IS142)</f>
        <v>102</v>
      </c>
      <c r="V142" s="241">
        <f t="shared" si="4"/>
        <v>10.199999999999999</v>
      </c>
    </row>
    <row r="143" spans="1:22" x14ac:dyDescent="0.35">
      <c r="A143" s="240" t="str">
        <f>Lists!C:C</f>
        <v>TCD005</v>
      </c>
      <c r="B143" s="241">
        <f>_xlfn.DAYS(About!$A$3,'Core Indicators'!U143)</f>
        <v>0</v>
      </c>
      <c r="C143" s="241">
        <f>_xlfn.DAYS(About!$A$3,'Core Indicators'!AC143)</f>
        <v>0</v>
      </c>
      <c r="D143" s="241">
        <f>_xlfn.DAYS(About!$A$3,'Core Indicators'!AK143)</f>
        <v>0</v>
      </c>
      <c r="E143" s="241">
        <f>_xlfn.DAYS(About!$A$3,'Core Indicators'!AS143)</f>
        <v>0</v>
      </c>
      <c r="F143" s="241">
        <f>_xlfn.DAYS(About!$A$3,'Core Indicators'!BQ143)</f>
        <v>0</v>
      </c>
      <c r="G143" s="241">
        <f>_xlfn.DAYS(About!$A$3,'Core Indicators'!DM143)</f>
        <v>0</v>
      </c>
      <c r="H143" s="241">
        <f>_xlfn.DAYS(About!$A$3,'Core Indicators'!DU143)</f>
        <v>0</v>
      </c>
      <c r="I143" s="241">
        <f>_xlfn.DAYS(About!$A$3,'Core Indicators'!EC143)</f>
        <v>0</v>
      </c>
      <c r="J143" s="241">
        <f>_xlfn.DAYS(About!$A$3,'Core Indicators'!EK143)</f>
        <v>0</v>
      </c>
      <c r="K143" s="241">
        <f>_xlfn.DAYS(About!$A$3,'Core Indicators'!ES143)</f>
        <v>0</v>
      </c>
      <c r="L143" s="241">
        <f>_xlfn.DAYS(About!$A$3,'Core Indicators'!FI143)</f>
        <v>0</v>
      </c>
      <c r="M143" s="241">
        <f>_xlfn.DAYS(About!$A$3,'Core Indicators'!GG143)</f>
        <v>102</v>
      </c>
      <c r="N143" s="241">
        <f>_xlfn.DAYS(About!$A$3,'Core Indicators'!GO143)</f>
        <v>102</v>
      </c>
      <c r="O143" s="241">
        <f>_xlfn.DAYS(About!$A$3,'Core Indicators'!GW143)</f>
        <v>102</v>
      </c>
      <c r="P143" s="241">
        <f>_xlfn.DAYS(About!$A$3,'Core Indicators'!HE143)</f>
        <v>102</v>
      </c>
      <c r="Q143" s="241">
        <f>_xlfn.DAYS(About!$A$3,'Core Indicators'!HM143)</f>
        <v>102</v>
      </c>
      <c r="R143" s="241">
        <f>_xlfn.DAYS(About!$A$3,'Core Indicators'!HU143)</f>
        <v>102</v>
      </c>
      <c r="S143" s="241">
        <f>_xlfn.DAYS(About!$A$3,'Core Indicators'!IC143)</f>
        <v>102</v>
      </c>
      <c r="T143" s="241">
        <f>_xlfn.DAYS(About!$A$3,'Core Indicators'!IK143)</f>
        <v>102</v>
      </c>
      <c r="U143" s="241">
        <f>_xlfn.DAYS(About!$A$3,'Core Indicators'!IS143)</f>
        <v>102</v>
      </c>
      <c r="V143" s="241">
        <f t="shared" si="4"/>
        <v>10.199999999999999</v>
      </c>
    </row>
    <row r="144" spans="1:22" x14ac:dyDescent="0.35">
      <c r="A144" s="240" t="str">
        <f>Lists!C:C</f>
        <v>TGO002</v>
      </c>
      <c r="B144" s="241">
        <f>_xlfn.DAYS(About!$A$3,'Core Indicators'!U144)</f>
        <v>29</v>
      </c>
      <c r="C144" s="241">
        <f>_xlfn.DAYS(About!$A$3,'Core Indicators'!AC144)</f>
        <v>323</v>
      </c>
      <c r="D144" s="241">
        <f>_xlfn.DAYS(About!$A$3,'Core Indicators'!AK144)</f>
        <v>323</v>
      </c>
      <c r="E144" s="241">
        <f>_xlfn.DAYS(About!$A$3,'Core Indicators'!AS144)</f>
        <v>0</v>
      </c>
      <c r="F144" s="241">
        <f>_xlfn.DAYS(About!$A$3,'Core Indicators'!BQ144)</f>
        <v>0</v>
      </c>
      <c r="G144" s="241">
        <f>_xlfn.DAYS(About!$A$3,'Core Indicators'!DM144)</f>
        <v>322</v>
      </c>
      <c r="H144" s="241">
        <f>_xlfn.DAYS(About!$A$3,'Core Indicators'!DU144)</f>
        <v>322</v>
      </c>
      <c r="I144" s="241">
        <f>_xlfn.DAYS(About!$A$3,'Core Indicators'!EC144)</f>
        <v>322</v>
      </c>
      <c r="J144" s="241">
        <f>_xlfn.DAYS(About!$A$3,'Core Indicators'!EK144)</f>
        <v>322</v>
      </c>
      <c r="K144" s="241">
        <f>_xlfn.DAYS(About!$A$3,'Core Indicators'!ES144)</f>
        <v>322</v>
      </c>
      <c r="L144" s="241">
        <f>_xlfn.DAYS(About!$A$3,'Core Indicators'!FI144)</f>
        <v>0</v>
      </c>
      <c r="M144" s="241">
        <f>_xlfn.DAYS(About!$A$3,'Core Indicators'!GG144)</f>
        <v>102</v>
      </c>
      <c r="N144" s="241">
        <f>_xlfn.DAYS(About!$A$3,'Core Indicators'!GO144)</f>
        <v>102</v>
      </c>
      <c r="O144" s="241">
        <f>_xlfn.DAYS(About!$A$3,'Core Indicators'!GW144)</f>
        <v>102</v>
      </c>
      <c r="P144" s="241">
        <f>_xlfn.DAYS(About!$A$3,'Core Indicators'!HE144)</f>
        <v>102</v>
      </c>
      <c r="Q144" s="241">
        <f>_xlfn.DAYS(About!$A$3,'Core Indicators'!HM144)</f>
        <v>102</v>
      </c>
      <c r="R144" s="241">
        <f>_xlfn.DAYS(About!$A$3,'Core Indicators'!HU144)</f>
        <v>102</v>
      </c>
      <c r="S144" s="241">
        <f>_xlfn.DAYS(About!$A$3,'Core Indicators'!IC144)</f>
        <v>102</v>
      </c>
      <c r="T144" s="241">
        <f>_xlfn.DAYS(About!$A$3,'Core Indicators'!IK144)</f>
        <v>102</v>
      </c>
      <c r="U144" s="241">
        <f>_xlfn.DAYS(About!$A$3,'Core Indicators'!IS144)</f>
        <v>102</v>
      </c>
      <c r="V144" s="241">
        <f t="shared" si="4"/>
        <v>203.5</v>
      </c>
    </row>
    <row r="145" spans="1:22" x14ac:dyDescent="0.35">
      <c r="A145" s="240" t="str">
        <f>Lists!C:C</f>
        <v>THA003</v>
      </c>
      <c r="B145" s="241">
        <f>_xlfn.DAYS(About!$A$3,'Core Indicators'!U145)</f>
        <v>3</v>
      </c>
      <c r="C145" s="241">
        <f>_xlfn.DAYS(About!$A$3,'Core Indicators'!AC145)</f>
        <v>3</v>
      </c>
      <c r="D145" s="241">
        <f>_xlfn.DAYS(About!$A$3,'Core Indicators'!AK145)</f>
        <v>3</v>
      </c>
      <c r="E145" s="241">
        <f>_xlfn.DAYS(About!$A$3,'Core Indicators'!AS145)</f>
        <v>3</v>
      </c>
      <c r="F145" s="241">
        <f>_xlfn.DAYS(About!$A$3,'Core Indicators'!BQ145)</f>
        <v>3</v>
      </c>
      <c r="G145" s="241">
        <f>_xlfn.DAYS(About!$A$3,'Core Indicators'!DM145)</f>
        <v>3</v>
      </c>
      <c r="H145" s="241">
        <f>_xlfn.DAYS(About!$A$3,'Core Indicators'!DU145)</f>
        <v>3</v>
      </c>
      <c r="I145" s="241">
        <f>_xlfn.DAYS(About!$A$3,'Core Indicators'!EC145)</f>
        <v>3</v>
      </c>
      <c r="J145" s="241">
        <f>_xlfn.DAYS(About!$A$3,'Core Indicators'!EK145)</f>
        <v>3</v>
      </c>
      <c r="K145" s="241">
        <f>_xlfn.DAYS(About!$A$3,'Core Indicators'!ES145)</f>
        <v>3</v>
      </c>
      <c r="L145" s="241">
        <f>_xlfn.DAYS(About!$A$3,'Core Indicators'!FI145)</f>
        <v>3</v>
      </c>
      <c r="M145" s="241">
        <f>_xlfn.DAYS(About!$A$3,'Core Indicators'!GG145)</f>
        <v>107</v>
      </c>
      <c r="N145" s="241">
        <f>_xlfn.DAYS(About!$A$3,'Core Indicators'!GO145)</f>
        <v>107</v>
      </c>
      <c r="O145" s="241">
        <f>_xlfn.DAYS(About!$A$3,'Core Indicators'!GW145)</f>
        <v>107</v>
      </c>
      <c r="P145" s="241">
        <f>_xlfn.DAYS(About!$A$3,'Core Indicators'!HE145)</f>
        <v>107</v>
      </c>
      <c r="Q145" s="241">
        <f>_xlfn.DAYS(About!$A$3,'Core Indicators'!HM145)</f>
        <v>107</v>
      </c>
      <c r="R145" s="241">
        <f>_xlfn.DAYS(About!$A$3,'Core Indicators'!HU145)</f>
        <v>107</v>
      </c>
      <c r="S145" s="241">
        <f>_xlfn.DAYS(About!$A$3,'Core Indicators'!IC145)</f>
        <v>107</v>
      </c>
      <c r="T145" s="241">
        <f>_xlfn.DAYS(About!$A$3,'Core Indicators'!IK145)</f>
        <v>107</v>
      </c>
      <c r="U145" s="241">
        <f>_xlfn.DAYS(About!$A$3,'Core Indicators'!IS145)</f>
        <v>107</v>
      </c>
      <c r="V145" s="241">
        <f t="shared" si="4"/>
        <v>13.4</v>
      </c>
    </row>
    <row r="146" spans="1:22" x14ac:dyDescent="0.35">
      <c r="A146" s="240" t="str">
        <f>Lists!C:C</f>
        <v>TLS003</v>
      </c>
      <c r="B146" s="241">
        <f>_xlfn.DAYS(About!$A$3,'Core Indicators'!U146)</f>
        <v>3</v>
      </c>
      <c r="C146" s="241">
        <f>_xlfn.DAYS(About!$A$3,'Core Indicators'!AC146)</f>
        <v>3</v>
      </c>
      <c r="D146" s="241">
        <f>_xlfn.DAYS(About!$A$3,'Core Indicators'!AK146)</f>
        <v>3</v>
      </c>
      <c r="E146" s="241">
        <f>_xlfn.DAYS(About!$A$3,'Core Indicators'!AS146)</f>
        <v>3</v>
      </c>
      <c r="F146" s="241">
        <f>_xlfn.DAYS(About!$A$3,'Core Indicators'!BQ146)</f>
        <v>3</v>
      </c>
      <c r="G146" s="241">
        <f>_xlfn.DAYS(About!$A$3,'Core Indicators'!DM146)</f>
        <v>3</v>
      </c>
      <c r="H146" s="241">
        <f>_xlfn.DAYS(About!$A$3,'Core Indicators'!DU146)</f>
        <v>3</v>
      </c>
      <c r="I146" s="241">
        <f>_xlfn.DAYS(About!$A$3,'Core Indicators'!EC146)</f>
        <v>3</v>
      </c>
      <c r="J146" s="241">
        <f>_xlfn.DAYS(About!$A$3,'Core Indicators'!EK146)</f>
        <v>3</v>
      </c>
      <c r="K146" s="241">
        <f>_xlfn.DAYS(About!$A$3,'Core Indicators'!ES146)</f>
        <v>3</v>
      </c>
      <c r="L146" s="241">
        <f>_xlfn.DAYS(About!$A$3,'Core Indicators'!FI146)</f>
        <v>3</v>
      </c>
      <c r="M146" s="241">
        <f>_xlfn.DAYS(About!$A$3,'Core Indicators'!GG146)</f>
        <v>107</v>
      </c>
      <c r="N146" s="241">
        <f>_xlfn.DAYS(About!$A$3,'Core Indicators'!GO146)</f>
        <v>107</v>
      </c>
      <c r="O146" s="241">
        <f>_xlfn.DAYS(About!$A$3,'Core Indicators'!GW146)</f>
        <v>107</v>
      </c>
      <c r="P146" s="241">
        <f>_xlfn.DAYS(About!$A$3,'Core Indicators'!HE146)</f>
        <v>107</v>
      </c>
      <c r="Q146" s="241">
        <f>_xlfn.DAYS(About!$A$3,'Core Indicators'!HM146)</f>
        <v>107</v>
      </c>
      <c r="R146" s="241">
        <f>_xlfn.DAYS(About!$A$3,'Core Indicators'!HU146)</f>
        <v>107</v>
      </c>
      <c r="S146" s="241">
        <f>_xlfn.DAYS(About!$A$3,'Core Indicators'!IC146)</f>
        <v>107</v>
      </c>
      <c r="T146" s="241">
        <f>_xlfn.DAYS(About!$A$3,'Core Indicators'!IK146)</f>
        <v>107</v>
      </c>
      <c r="U146" s="241">
        <f>_xlfn.DAYS(About!$A$3,'Core Indicators'!IS146)</f>
        <v>107</v>
      </c>
      <c r="V146" s="241">
        <f t="shared" si="4"/>
        <v>13.4</v>
      </c>
    </row>
    <row r="147" spans="1:22" x14ac:dyDescent="0.35">
      <c r="A147" s="240" t="str">
        <f>Lists!C:C</f>
        <v>TTO002</v>
      </c>
      <c r="B147" s="241">
        <f>_xlfn.DAYS(About!$A$3,'Core Indicators'!U147)</f>
        <v>1</v>
      </c>
      <c r="C147" s="241">
        <f>_xlfn.DAYS(About!$A$3,'Core Indicators'!AC147)</f>
        <v>1</v>
      </c>
      <c r="D147" s="241">
        <f>_xlfn.DAYS(About!$A$3,'Core Indicators'!AK147)</f>
        <v>1</v>
      </c>
      <c r="E147" s="241">
        <f>_xlfn.DAYS(About!$A$3,'Core Indicators'!AS147)</f>
        <v>1</v>
      </c>
      <c r="F147" s="241">
        <f>_xlfn.DAYS(About!$A$3,'Core Indicators'!BQ147)</f>
        <v>1</v>
      </c>
      <c r="G147" s="241">
        <f>_xlfn.DAYS(About!$A$3,'Core Indicators'!DM147)</f>
        <v>1</v>
      </c>
      <c r="H147" s="241">
        <f>_xlfn.DAYS(About!$A$3,'Core Indicators'!DU147)</f>
        <v>1</v>
      </c>
      <c r="I147" s="241">
        <f>_xlfn.DAYS(About!$A$3,'Core Indicators'!EC147)</f>
        <v>1</v>
      </c>
      <c r="J147" s="241">
        <f>_xlfn.DAYS(About!$A$3,'Core Indicators'!EK147)</f>
        <v>1</v>
      </c>
      <c r="K147" s="241">
        <f>_xlfn.DAYS(About!$A$3,'Core Indicators'!ES147)</f>
        <v>1</v>
      </c>
      <c r="L147" s="241">
        <f>_xlfn.DAYS(About!$A$3,'Core Indicators'!FI147)</f>
        <v>1</v>
      </c>
      <c r="M147" s="241">
        <f>_xlfn.DAYS(About!$A$3,'Core Indicators'!GG147)</f>
        <v>100</v>
      </c>
      <c r="N147" s="241">
        <f>_xlfn.DAYS(About!$A$3,'Core Indicators'!GO147)</f>
        <v>100</v>
      </c>
      <c r="O147" s="241">
        <f>_xlfn.DAYS(About!$A$3,'Core Indicators'!GW147)</f>
        <v>100</v>
      </c>
      <c r="P147" s="241">
        <f>_xlfn.DAYS(About!$A$3,'Core Indicators'!HE147)</f>
        <v>100</v>
      </c>
      <c r="Q147" s="241">
        <f>_xlfn.DAYS(About!$A$3,'Core Indicators'!HM147)</f>
        <v>100</v>
      </c>
      <c r="R147" s="241">
        <f>_xlfn.DAYS(About!$A$3,'Core Indicators'!HU147)</f>
        <v>100</v>
      </c>
      <c r="S147" s="241">
        <f>_xlfn.DAYS(About!$A$3,'Core Indicators'!IC147)</f>
        <v>100</v>
      </c>
      <c r="T147" s="241">
        <f>_xlfn.DAYS(About!$A$3,'Core Indicators'!IK147)</f>
        <v>100</v>
      </c>
      <c r="U147" s="241">
        <f>_xlfn.DAYS(About!$A$3,'Core Indicators'!IS147)</f>
        <v>100</v>
      </c>
      <c r="V147" s="241">
        <f t="shared" si="4"/>
        <v>10.9</v>
      </c>
    </row>
    <row r="148" spans="1:22" x14ac:dyDescent="0.35">
      <c r="A148" s="240" t="str">
        <f>Lists!C:C</f>
        <v>TUN002</v>
      </c>
      <c r="B148" s="241">
        <f>_xlfn.DAYS(About!$A$3,'Core Indicators'!U148)</f>
        <v>11</v>
      </c>
      <c r="C148" s="241">
        <f>_xlfn.DAYS(About!$A$3,'Core Indicators'!AC148)</f>
        <v>11</v>
      </c>
      <c r="D148" s="241">
        <f>_xlfn.DAYS(About!$A$3,'Core Indicators'!AK148)</f>
        <v>11</v>
      </c>
      <c r="E148" s="241">
        <f>_xlfn.DAYS(About!$A$3,'Core Indicators'!AS148)</f>
        <v>11</v>
      </c>
      <c r="F148" s="241">
        <f>_xlfn.DAYS(About!$A$3,'Core Indicators'!BQ148)</f>
        <v>11</v>
      </c>
      <c r="G148" s="241">
        <f>_xlfn.DAYS(About!$A$3,'Core Indicators'!DM148)</f>
        <v>11</v>
      </c>
      <c r="H148" s="241">
        <f>_xlfn.DAYS(About!$A$3,'Core Indicators'!DU148)</f>
        <v>11</v>
      </c>
      <c r="I148" s="241">
        <f>_xlfn.DAYS(About!$A$3,'Core Indicators'!EC148)</f>
        <v>11</v>
      </c>
      <c r="J148" s="241">
        <f>_xlfn.DAYS(About!$A$3,'Core Indicators'!EK148)</f>
        <v>11</v>
      </c>
      <c r="K148" s="241">
        <f>_xlfn.DAYS(About!$A$3,'Core Indicators'!ES148)</f>
        <v>11</v>
      </c>
      <c r="L148" s="241">
        <f>_xlfn.DAYS(About!$A$3,'Core Indicators'!FI148)</f>
        <v>11</v>
      </c>
      <c r="M148" s="241">
        <f>_xlfn.DAYS(About!$A$3,'Core Indicators'!GG148)</f>
        <v>114</v>
      </c>
      <c r="N148" s="241">
        <f>_xlfn.DAYS(About!$A$3,'Core Indicators'!GO148)</f>
        <v>114</v>
      </c>
      <c r="O148" s="241">
        <f>_xlfn.DAYS(About!$A$3,'Core Indicators'!GW148)</f>
        <v>114</v>
      </c>
      <c r="P148" s="241">
        <f>_xlfn.DAYS(About!$A$3,'Core Indicators'!HE148)</f>
        <v>114</v>
      </c>
      <c r="Q148" s="241">
        <f>_xlfn.DAYS(About!$A$3,'Core Indicators'!HM148)</f>
        <v>114</v>
      </c>
      <c r="R148" s="241">
        <f>_xlfn.DAYS(About!$A$3,'Core Indicators'!HU148)</f>
        <v>114</v>
      </c>
      <c r="S148" s="241">
        <f>_xlfn.DAYS(About!$A$3,'Core Indicators'!IC148)</f>
        <v>114</v>
      </c>
      <c r="T148" s="241">
        <f>_xlfn.DAYS(About!$A$3,'Core Indicators'!IK148)</f>
        <v>114</v>
      </c>
      <c r="U148" s="241">
        <f>_xlfn.DAYS(About!$A$3,'Core Indicators'!IS148)</f>
        <v>114</v>
      </c>
      <c r="V148" s="241">
        <f t="shared" si="4"/>
        <v>21.3</v>
      </c>
    </row>
    <row r="149" spans="1:22" x14ac:dyDescent="0.35">
      <c r="A149" s="240" t="str">
        <f>Lists!C:C</f>
        <v>TUR001</v>
      </c>
      <c r="B149" s="241">
        <f>_xlfn.DAYS(About!$A$3,'Core Indicators'!U149)</f>
        <v>3</v>
      </c>
      <c r="C149" s="241">
        <f>_xlfn.DAYS(About!$A$3,'Core Indicators'!AC149)</f>
        <v>3</v>
      </c>
      <c r="D149" s="241">
        <f>_xlfn.DAYS(About!$A$3,'Core Indicators'!AK149)</f>
        <v>3</v>
      </c>
      <c r="E149" s="241">
        <f>_xlfn.DAYS(About!$A$3,'Core Indicators'!AS149)</f>
        <v>3</v>
      </c>
      <c r="F149" s="241">
        <f>_xlfn.DAYS(About!$A$3,'Core Indicators'!BQ149)</f>
        <v>3</v>
      </c>
      <c r="G149" s="241">
        <f>_xlfn.DAYS(About!$A$3,'Core Indicators'!DM149)</f>
        <v>3</v>
      </c>
      <c r="H149" s="241">
        <f>_xlfn.DAYS(About!$A$3,'Core Indicators'!DU149)</f>
        <v>3</v>
      </c>
      <c r="I149" s="241">
        <f>_xlfn.DAYS(About!$A$3,'Core Indicators'!EC149)</f>
        <v>3</v>
      </c>
      <c r="J149" s="241">
        <f>_xlfn.DAYS(About!$A$3,'Core Indicators'!EK149)</f>
        <v>3</v>
      </c>
      <c r="K149" s="241">
        <f>_xlfn.DAYS(About!$A$3,'Core Indicators'!ES149)</f>
        <v>3</v>
      </c>
      <c r="L149" s="241">
        <f>_xlfn.DAYS(About!$A$3,'Core Indicators'!FI149)</f>
        <v>3</v>
      </c>
      <c r="M149" s="241">
        <f>_xlfn.DAYS(About!$A$3,'Core Indicators'!GG149)</f>
        <v>108</v>
      </c>
      <c r="N149" s="241">
        <f>_xlfn.DAYS(About!$A$3,'Core Indicators'!GO149)</f>
        <v>108</v>
      </c>
      <c r="O149" s="241">
        <f>_xlfn.DAYS(About!$A$3,'Core Indicators'!GW149)</f>
        <v>108</v>
      </c>
      <c r="P149" s="241">
        <f>_xlfn.DAYS(About!$A$3,'Core Indicators'!HE149)</f>
        <v>108</v>
      </c>
      <c r="Q149" s="241">
        <f>_xlfn.DAYS(About!$A$3,'Core Indicators'!HM149)</f>
        <v>108</v>
      </c>
      <c r="R149" s="241">
        <f>_xlfn.DAYS(About!$A$3,'Core Indicators'!HU149)</f>
        <v>108</v>
      </c>
      <c r="S149" s="241">
        <f>_xlfn.DAYS(About!$A$3,'Core Indicators'!IC149)</f>
        <v>108</v>
      </c>
      <c r="T149" s="241">
        <f>_xlfn.DAYS(About!$A$3,'Core Indicators'!IK149)</f>
        <v>108</v>
      </c>
      <c r="U149" s="241">
        <f>_xlfn.DAYS(About!$A$3,'Core Indicators'!IS149)</f>
        <v>108</v>
      </c>
      <c r="V149" s="241">
        <f t="shared" si="4"/>
        <v>13.5</v>
      </c>
    </row>
    <row r="150" spans="1:22" x14ac:dyDescent="0.35">
      <c r="A150" s="240" t="str">
        <f>Lists!C:C</f>
        <v>TUR002</v>
      </c>
      <c r="B150" s="241">
        <f>_xlfn.DAYS(About!$A$3,'Core Indicators'!U150)</f>
        <v>3</v>
      </c>
      <c r="C150" s="241">
        <f>_xlfn.DAYS(About!$A$3,'Core Indicators'!AC150)</f>
        <v>3</v>
      </c>
      <c r="D150" s="241">
        <f>_xlfn.DAYS(About!$A$3,'Core Indicators'!AK150)</f>
        <v>3</v>
      </c>
      <c r="E150" s="241">
        <f>_xlfn.DAYS(About!$A$3,'Core Indicators'!AS150)</f>
        <v>3</v>
      </c>
      <c r="F150" s="241">
        <f>_xlfn.DAYS(About!$A$3,'Core Indicators'!BQ150)</f>
        <v>3</v>
      </c>
      <c r="G150" s="241">
        <f>_xlfn.DAYS(About!$A$3,'Core Indicators'!DM150)</f>
        <v>3</v>
      </c>
      <c r="H150" s="241">
        <f>_xlfn.DAYS(About!$A$3,'Core Indicators'!DU150)</f>
        <v>3</v>
      </c>
      <c r="I150" s="241">
        <f>_xlfn.DAYS(About!$A$3,'Core Indicators'!EC150)</f>
        <v>3</v>
      </c>
      <c r="J150" s="241">
        <f>_xlfn.DAYS(About!$A$3,'Core Indicators'!EK150)</f>
        <v>3</v>
      </c>
      <c r="K150" s="241">
        <f>_xlfn.DAYS(About!$A$3,'Core Indicators'!ES150)</f>
        <v>3</v>
      </c>
      <c r="L150" s="241">
        <f>_xlfn.DAYS(About!$A$3,'Core Indicators'!FI150)</f>
        <v>3</v>
      </c>
      <c r="M150" s="241">
        <f>_xlfn.DAYS(About!$A$3,'Core Indicators'!GG150)</f>
        <v>108</v>
      </c>
      <c r="N150" s="241">
        <f>_xlfn.DAYS(About!$A$3,'Core Indicators'!GO150)</f>
        <v>108</v>
      </c>
      <c r="O150" s="241">
        <f>_xlfn.DAYS(About!$A$3,'Core Indicators'!GW150)</f>
        <v>108</v>
      </c>
      <c r="P150" s="241">
        <f>_xlfn.DAYS(About!$A$3,'Core Indicators'!HE150)</f>
        <v>108</v>
      </c>
      <c r="Q150" s="241">
        <f>_xlfn.DAYS(About!$A$3,'Core Indicators'!HM150)</f>
        <v>108</v>
      </c>
      <c r="R150" s="241">
        <f>_xlfn.DAYS(About!$A$3,'Core Indicators'!HU150)</f>
        <v>108</v>
      </c>
      <c r="S150" s="241">
        <f>_xlfn.DAYS(About!$A$3,'Core Indicators'!IC150)</f>
        <v>108</v>
      </c>
      <c r="T150" s="241">
        <f>_xlfn.DAYS(About!$A$3,'Core Indicators'!IK150)</f>
        <v>108</v>
      </c>
      <c r="U150" s="241">
        <f>_xlfn.DAYS(About!$A$3,'Core Indicators'!IS150)</f>
        <v>108</v>
      </c>
      <c r="V150" s="241">
        <f t="shared" si="4"/>
        <v>13.5</v>
      </c>
    </row>
    <row r="151" spans="1:22" x14ac:dyDescent="0.35">
      <c r="A151" s="240" t="str">
        <f>Lists!C:C</f>
        <v>TUR003</v>
      </c>
      <c r="B151" s="241">
        <f>_xlfn.DAYS(About!$A$3,'Core Indicators'!U151)</f>
        <v>3</v>
      </c>
      <c r="C151" s="241">
        <f>_xlfn.DAYS(About!$A$3,'Core Indicators'!AC151)</f>
        <v>3</v>
      </c>
      <c r="D151" s="241">
        <f>_xlfn.DAYS(About!$A$3,'Core Indicators'!AK151)</f>
        <v>3</v>
      </c>
      <c r="E151" s="241">
        <f>_xlfn.DAYS(About!$A$3,'Core Indicators'!AS151)</f>
        <v>3</v>
      </c>
      <c r="F151" s="241">
        <f>_xlfn.DAYS(About!$A$3,'Core Indicators'!BQ151)</f>
        <v>3</v>
      </c>
      <c r="G151" s="241">
        <f>_xlfn.DAYS(About!$A$3,'Core Indicators'!DM151)</f>
        <v>3</v>
      </c>
      <c r="H151" s="241">
        <f>_xlfn.DAYS(About!$A$3,'Core Indicators'!DU151)</f>
        <v>3</v>
      </c>
      <c r="I151" s="241">
        <f>_xlfn.DAYS(About!$A$3,'Core Indicators'!EC151)</f>
        <v>3</v>
      </c>
      <c r="J151" s="241">
        <f>_xlfn.DAYS(About!$A$3,'Core Indicators'!EK151)</f>
        <v>3</v>
      </c>
      <c r="K151" s="241">
        <f>_xlfn.DAYS(About!$A$3,'Core Indicators'!ES151)</f>
        <v>3</v>
      </c>
      <c r="L151" s="241">
        <f>_xlfn.DAYS(About!$A$3,'Core Indicators'!FI151)</f>
        <v>3</v>
      </c>
      <c r="M151" s="241">
        <f>_xlfn.DAYS(About!$A$3,'Core Indicators'!GG151)</f>
        <v>108</v>
      </c>
      <c r="N151" s="241">
        <f>_xlfn.DAYS(About!$A$3,'Core Indicators'!GO151)</f>
        <v>108</v>
      </c>
      <c r="O151" s="241">
        <f>_xlfn.DAYS(About!$A$3,'Core Indicators'!GW151)</f>
        <v>108</v>
      </c>
      <c r="P151" s="241">
        <f>_xlfn.DAYS(About!$A$3,'Core Indicators'!HE151)</f>
        <v>108</v>
      </c>
      <c r="Q151" s="241">
        <f>_xlfn.DAYS(About!$A$3,'Core Indicators'!HM151)</f>
        <v>108</v>
      </c>
      <c r="R151" s="241">
        <f>_xlfn.DAYS(About!$A$3,'Core Indicators'!HU151)</f>
        <v>108</v>
      </c>
      <c r="S151" s="241">
        <f>_xlfn.DAYS(About!$A$3,'Core Indicators'!IC151)</f>
        <v>108</v>
      </c>
      <c r="T151" s="241">
        <f>_xlfn.DAYS(About!$A$3,'Core Indicators'!IK151)</f>
        <v>108</v>
      </c>
      <c r="U151" s="241">
        <f>_xlfn.DAYS(About!$A$3,'Core Indicators'!IS151)</f>
        <v>108</v>
      </c>
      <c r="V151" s="241">
        <f t="shared" si="4"/>
        <v>13.5</v>
      </c>
    </row>
    <row r="152" spans="1:22" x14ac:dyDescent="0.35">
      <c r="A152" s="240" t="str">
        <f>Lists!C:C</f>
        <v>TUR004</v>
      </c>
      <c r="B152" s="241">
        <f>_xlfn.DAYS(About!$A$3,'Core Indicators'!U152)</f>
        <v>3</v>
      </c>
      <c r="C152" s="241">
        <f>_xlfn.DAYS(About!$A$3,'Core Indicators'!AC152)</f>
        <v>3</v>
      </c>
      <c r="D152" s="241">
        <f>_xlfn.DAYS(About!$A$3,'Core Indicators'!AK152)</f>
        <v>3</v>
      </c>
      <c r="E152" s="241">
        <f>_xlfn.DAYS(About!$A$3,'Core Indicators'!AS152)</f>
        <v>3</v>
      </c>
      <c r="F152" s="241">
        <f>_xlfn.DAYS(About!$A$3,'Core Indicators'!BQ152)</f>
        <v>3</v>
      </c>
      <c r="G152" s="241">
        <f>_xlfn.DAYS(About!$A$3,'Core Indicators'!DM152)</f>
        <v>3</v>
      </c>
      <c r="H152" s="241">
        <f>_xlfn.DAYS(About!$A$3,'Core Indicators'!DU152)</f>
        <v>3</v>
      </c>
      <c r="I152" s="241">
        <f>_xlfn.DAYS(About!$A$3,'Core Indicators'!EC152)</f>
        <v>3</v>
      </c>
      <c r="J152" s="241">
        <f>_xlfn.DAYS(About!$A$3,'Core Indicators'!EK152)</f>
        <v>3</v>
      </c>
      <c r="K152" s="241">
        <f>_xlfn.DAYS(About!$A$3,'Core Indicators'!ES152)</f>
        <v>3</v>
      </c>
      <c r="L152" s="241">
        <f>_xlfn.DAYS(About!$A$3,'Core Indicators'!FI152)</f>
        <v>3</v>
      </c>
      <c r="M152" s="241">
        <f>_xlfn.DAYS(About!$A$3,'Core Indicators'!GG152)</f>
        <v>108</v>
      </c>
      <c r="N152" s="241">
        <f>_xlfn.DAYS(About!$A$3,'Core Indicators'!GO152)</f>
        <v>108</v>
      </c>
      <c r="O152" s="241">
        <f>_xlfn.DAYS(About!$A$3,'Core Indicators'!GW152)</f>
        <v>108</v>
      </c>
      <c r="P152" s="241">
        <f>_xlfn.DAYS(About!$A$3,'Core Indicators'!HE152)</f>
        <v>108</v>
      </c>
      <c r="Q152" s="241">
        <f>_xlfn.DAYS(About!$A$3,'Core Indicators'!HM152)</f>
        <v>108</v>
      </c>
      <c r="R152" s="241">
        <f>_xlfn.DAYS(About!$A$3,'Core Indicators'!HU152)</f>
        <v>108</v>
      </c>
      <c r="S152" s="241">
        <f>_xlfn.DAYS(About!$A$3,'Core Indicators'!IC152)</f>
        <v>108</v>
      </c>
      <c r="T152" s="241">
        <f>_xlfn.DAYS(About!$A$3,'Core Indicators'!IK152)</f>
        <v>108</v>
      </c>
      <c r="U152" s="241">
        <f>_xlfn.DAYS(About!$A$3,'Core Indicators'!IS152)</f>
        <v>108</v>
      </c>
      <c r="V152" s="241">
        <f t="shared" si="4"/>
        <v>13.5</v>
      </c>
    </row>
    <row r="153" spans="1:22" x14ac:dyDescent="0.35">
      <c r="A153" s="240" t="str">
        <f>Lists!C:C</f>
        <v>TUR005</v>
      </c>
      <c r="B153" s="241">
        <f>_xlfn.DAYS(About!$A$3,'Core Indicators'!U153)</f>
        <v>3</v>
      </c>
      <c r="C153" s="241">
        <f>_xlfn.DAYS(About!$A$3,'Core Indicators'!AC153)</f>
        <v>3</v>
      </c>
      <c r="D153" s="241">
        <f>_xlfn.DAYS(About!$A$3,'Core Indicators'!AK153)</f>
        <v>3</v>
      </c>
      <c r="E153" s="241">
        <f>_xlfn.DAYS(About!$A$3,'Core Indicators'!AS153)</f>
        <v>3</v>
      </c>
      <c r="F153" s="241">
        <f>_xlfn.DAYS(About!$A$3,'Core Indicators'!BQ153)</f>
        <v>3</v>
      </c>
      <c r="G153" s="241">
        <f>_xlfn.DAYS(About!$A$3,'Core Indicators'!DM153)</f>
        <v>3</v>
      </c>
      <c r="H153" s="241">
        <f>_xlfn.DAYS(About!$A$3,'Core Indicators'!DU153)</f>
        <v>3</v>
      </c>
      <c r="I153" s="241">
        <f>_xlfn.DAYS(About!$A$3,'Core Indicators'!EC153)</f>
        <v>3</v>
      </c>
      <c r="J153" s="241">
        <f>_xlfn.DAYS(About!$A$3,'Core Indicators'!EK153)</f>
        <v>3</v>
      </c>
      <c r="K153" s="241">
        <f>_xlfn.DAYS(About!$A$3,'Core Indicators'!ES153)</f>
        <v>3</v>
      </c>
      <c r="L153" s="241">
        <f>_xlfn.DAYS(About!$A$3,'Core Indicators'!FI153)</f>
        <v>3</v>
      </c>
      <c r="M153" s="241">
        <f>_xlfn.DAYS(About!$A$3,'Core Indicators'!GG153)</f>
        <v>108</v>
      </c>
      <c r="N153" s="241">
        <f>_xlfn.DAYS(About!$A$3,'Core Indicators'!GO153)</f>
        <v>108</v>
      </c>
      <c r="O153" s="241">
        <f>_xlfn.DAYS(About!$A$3,'Core Indicators'!GW153)</f>
        <v>108</v>
      </c>
      <c r="P153" s="241">
        <f>_xlfn.DAYS(About!$A$3,'Core Indicators'!HE153)</f>
        <v>108</v>
      </c>
      <c r="Q153" s="241">
        <f>_xlfn.DAYS(About!$A$3,'Core Indicators'!HM153)</f>
        <v>108</v>
      </c>
      <c r="R153" s="241">
        <f>_xlfn.DAYS(About!$A$3,'Core Indicators'!HU153)</f>
        <v>108</v>
      </c>
      <c r="S153" s="241">
        <f>_xlfn.DAYS(About!$A$3,'Core Indicators'!IC153)</f>
        <v>108</v>
      </c>
      <c r="T153" s="241">
        <f>_xlfn.DAYS(About!$A$3,'Core Indicators'!IK153)</f>
        <v>108</v>
      </c>
      <c r="U153" s="241">
        <f>_xlfn.DAYS(About!$A$3,'Core Indicators'!IS153)</f>
        <v>108</v>
      </c>
      <c r="V153" s="241">
        <f t="shared" si="4"/>
        <v>13.5</v>
      </c>
    </row>
    <row r="154" spans="1:22" x14ac:dyDescent="0.35">
      <c r="A154" s="240" t="str">
        <f>Lists!C:C</f>
        <v>TZA001</v>
      </c>
      <c r="B154" s="241">
        <f>_xlfn.DAYS(About!$A$3,'Core Indicators'!U154)</f>
        <v>1</v>
      </c>
      <c r="C154" s="241">
        <f>_xlfn.DAYS(About!$A$3,'Core Indicators'!AC154)</f>
        <v>1</v>
      </c>
      <c r="D154" s="241">
        <f>_xlfn.DAYS(About!$A$3,'Core Indicators'!AK154)</f>
        <v>1</v>
      </c>
      <c r="E154" s="241">
        <f>_xlfn.DAYS(About!$A$3,'Core Indicators'!AS154)</f>
        <v>1</v>
      </c>
      <c r="F154" s="241">
        <f>_xlfn.DAYS(About!$A$3,'Core Indicators'!BQ154)</f>
        <v>1</v>
      </c>
      <c r="G154" s="241">
        <f>_xlfn.DAYS(About!$A$3,'Core Indicators'!DM154)</f>
        <v>1</v>
      </c>
      <c r="H154" s="241">
        <f>_xlfn.DAYS(About!$A$3,'Core Indicators'!DU154)</f>
        <v>1</v>
      </c>
      <c r="I154" s="241">
        <f>_xlfn.DAYS(About!$A$3,'Core Indicators'!EC154)</f>
        <v>1</v>
      </c>
      <c r="J154" s="241">
        <f>_xlfn.DAYS(About!$A$3,'Core Indicators'!EK154)</f>
        <v>1</v>
      </c>
      <c r="K154" s="241">
        <f>_xlfn.DAYS(About!$A$3,'Core Indicators'!ES154)</f>
        <v>1</v>
      </c>
      <c r="L154" s="241">
        <f>_xlfn.DAYS(About!$A$3,'Core Indicators'!FI154)</f>
        <v>670</v>
      </c>
      <c r="M154" s="241">
        <f>_xlfn.DAYS(About!$A$3,'Core Indicators'!GG154)</f>
        <v>105</v>
      </c>
      <c r="N154" s="241">
        <f>_xlfn.DAYS(About!$A$3,'Core Indicators'!GO154)</f>
        <v>105</v>
      </c>
      <c r="O154" s="241">
        <f>_xlfn.DAYS(About!$A$3,'Core Indicators'!GW154)</f>
        <v>105</v>
      </c>
      <c r="P154" s="241">
        <f>_xlfn.DAYS(About!$A$3,'Core Indicators'!HE154)</f>
        <v>105</v>
      </c>
      <c r="Q154" s="241">
        <f>_xlfn.DAYS(About!$A$3,'Core Indicators'!HM154)</f>
        <v>105</v>
      </c>
      <c r="R154" s="241">
        <f>_xlfn.DAYS(About!$A$3,'Core Indicators'!HU154)</f>
        <v>105</v>
      </c>
      <c r="S154" s="241">
        <f>_xlfn.DAYS(About!$A$3,'Core Indicators'!IC154)</f>
        <v>105</v>
      </c>
      <c r="T154" s="241">
        <f>_xlfn.DAYS(About!$A$3,'Core Indicators'!IK154)</f>
        <v>105</v>
      </c>
      <c r="U154" s="241">
        <f>_xlfn.DAYS(About!$A$3,'Core Indicators'!IS154)</f>
        <v>105</v>
      </c>
      <c r="V154" s="241">
        <f t="shared" si="4"/>
        <v>78.3</v>
      </c>
    </row>
    <row r="155" spans="1:22" x14ac:dyDescent="0.35">
      <c r="A155" s="240" t="str">
        <f>Lists!C:C</f>
        <v>TZA002</v>
      </c>
      <c r="B155" s="241">
        <f>_xlfn.DAYS(About!$A$3,'Core Indicators'!U155)</f>
        <v>1</v>
      </c>
      <c r="C155" s="241">
        <f>_xlfn.DAYS(About!$A$3,'Core Indicators'!AC155)</f>
        <v>1</v>
      </c>
      <c r="D155" s="241">
        <f>_xlfn.DAYS(About!$A$3,'Core Indicators'!AK155)</f>
        <v>1</v>
      </c>
      <c r="E155" s="241">
        <f>_xlfn.DAYS(About!$A$3,'Core Indicators'!AS155)</f>
        <v>1</v>
      </c>
      <c r="F155" s="241">
        <f>_xlfn.DAYS(About!$A$3,'Core Indicators'!BQ155)</f>
        <v>1</v>
      </c>
      <c r="G155" s="241">
        <f>_xlfn.DAYS(About!$A$3,'Core Indicators'!DM155)</f>
        <v>1</v>
      </c>
      <c r="H155" s="241">
        <f>_xlfn.DAYS(About!$A$3,'Core Indicators'!DU155)</f>
        <v>1</v>
      </c>
      <c r="I155" s="241">
        <f>_xlfn.DAYS(About!$A$3,'Core Indicators'!EC155)</f>
        <v>1</v>
      </c>
      <c r="J155" s="241">
        <f>_xlfn.DAYS(About!$A$3,'Core Indicators'!EK155)</f>
        <v>1</v>
      </c>
      <c r="K155" s="241">
        <f>_xlfn.DAYS(About!$A$3,'Core Indicators'!ES155)</f>
        <v>1</v>
      </c>
      <c r="L155" s="241">
        <f>_xlfn.DAYS(About!$A$3,'Core Indicators'!FI155)</f>
        <v>670</v>
      </c>
      <c r="M155" s="241">
        <f>_xlfn.DAYS(About!$A$3,'Core Indicators'!GG155)</f>
        <v>105</v>
      </c>
      <c r="N155" s="241">
        <f>_xlfn.DAYS(About!$A$3,'Core Indicators'!GO155)</f>
        <v>105</v>
      </c>
      <c r="O155" s="241">
        <f>_xlfn.DAYS(About!$A$3,'Core Indicators'!GW155)</f>
        <v>105</v>
      </c>
      <c r="P155" s="241">
        <f>_xlfn.DAYS(About!$A$3,'Core Indicators'!HE155)</f>
        <v>105</v>
      </c>
      <c r="Q155" s="241">
        <f>_xlfn.DAYS(About!$A$3,'Core Indicators'!HM155)</f>
        <v>105</v>
      </c>
      <c r="R155" s="241">
        <f>_xlfn.DAYS(About!$A$3,'Core Indicators'!HU155)</f>
        <v>105</v>
      </c>
      <c r="S155" s="241">
        <f>_xlfn.DAYS(About!$A$3,'Core Indicators'!IC155)</f>
        <v>105</v>
      </c>
      <c r="T155" s="241">
        <f>_xlfn.DAYS(About!$A$3,'Core Indicators'!IK155)</f>
        <v>105</v>
      </c>
      <c r="U155" s="241">
        <f>_xlfn.DAYS(About!$A$3,'Core Indicators'!IS155)</f>
        <v>105</v>
      </c>
      <c r="V155" s="241">
        <f t="shared" si="4"/>
        <v>78.3</v>
      </c>
    </row>
    <row r="156" spans="1:22" x14ac:dyDescent="0.35">
      <c r="A156" s="240" t="str">
        <f>Lists!C:C</f>
        <v>TZA003</v>
      </c>
      <c r="B156" s="241">
        <f>_xlfn.DAYS(About!$A$3,'Core Indicators'!U156)</f>
        <v>1</v>
      </c>
      <c r="C156" s="241">
        <f>_xlfn.DAYS(About!$A$3,'Core Indicators'!AC156)</f>
        <v>1</v>
      </c>
      <c r="D156" s="241">
        <f>_xlfn.DAYS(About!$A$3,'Core Indicators'!AK156)</f>
        <v>1</v>
      </c>
      <c r="E156" s="241">
        <f>_xlfn.DAYS(About!$A$3,'Core Indicators'!AS156)</f>
        <v>1081</v>
      </c>
      <c r="F156" s="241">
        <f>_xlfn.DAYS(About!$A$3,'Core Indicators'!BQ156)</f>
        <v>1</v>
      </c>
      <c r="G156" s="241">
        <f>_xlfn.DAYS(About!$A$3,'Core Indicators'!DM156)</f>
        <v>1</v>
      </c>
      <c r="H156" s="241">
        <f>_xlfn.DAYS(About!$A$3,'Core Indicators'!DU156)</f>
        <v>1</v>
      </c>
      <c r="I156" s="241">
        <f>_xlfn.DAYS(About!$A$3,'Core Indicators'!EC156)</f>
        <v>1</v>
      </c>
      <c r="J156" s="241">
        <f>_xlfn.DAYS(About!$A$3,'Core Indicators'!EK156)</f>
        <v>1</v>
      </c>
      <c r="K156" s="241">
        <f>_xlfn.DAYS(About!$A$3,'Core Indicators'!ES156)</f>
        <v>1</v>
      </c>
      <c r="L156" s="241">
        <f>_xlfn.DAYS(About!$A$3,'Core Indicators'!FI156)</f>
        <v>1081</v>
      </c>
      <c r="M156" s="241">
        <f>_xlfn.DAYS(About!$A$3,'Core Indicators'!GG156)</f>
        <v>105</v>
      </c>
      <c r="N156" s="241">
        <f>_xlfn.DAYS(About!$A$3,'Core Indicators'!GO156)</f>
        <v>105</v>
      </c>
      <c r="O156" s="241">
        <f>_xlfn.DAYS(About!$A$3,'Core Indicators'!GW156)</f>
        <v>105</v>
      </c>
      <c r="P156" s="241">
        <f>_xlfn.DAYS(About!$A$3,'Core Indicators'!HE156)</f>
        <v>105</v>
      </c>
      <c r="Q156" s="241">
        <f>_xlfn.DAYS(About!$A$3,'Core Indicators'!HM156)</f>
        <v>105</v>
      </c>
      <c r="R156" s="241">
        <f>_xlfn.DAYS(About!$A$3,'Core Indicators'!HU156)</f>
        <v>105</v>
      </c>
      <c r="S156" s="241">
        <f>_xlfn.DAYS(About!$A$3,'Core Indicators'!IC156)</f>
        <v>105</v>
      </c>
      <c r="T156" s="241">
        <f>_xlfn.DAYS(About!$A$3,'Core Indicators'!IK156)</f>
        <v>105</v>
      </c>
      <c r="U156" s="241">
        <f>_xlfn.DAYS(About!$A$3,'Core Indicators'!IS156)</f>
        <v>105</v>
      </c>
      <c r="V156" s="241">
        <f t="shared" si="4"/>
        <v>227.4</v>
      </c>
    </row>
    <row r="157" spans="1:22" x14ac:dyDescent="0.35">
      <c r="A157" s="240" t="str">
        <f>Lists!C:C</f>
        <v>UGA005</v>
      </c>
      <c r="B157" s="241">
        <f>_xlfn.DAYS(About!$A$3,'Core Indicators'!U157)</f>
        <v>3</v>
      </c>
      <c r="C157" s="241">
        <f>_xlfn.DAYS(About!$A$3,'Core Indicators'!AC157)</f>
        <v>3</v>
      </c>
      <c r="D157" s="241">
        <f>_xlfn.DAYS(About!$A$3,'Core Indicators'!AK157)</f>
        <v>3</v>
      </c>
      <c r="E157" s="241">
        <f>_xlfn.DAYS(About!$A$3,'Core Indicators'!AS157)</f>
        <v>3</v>
      </c>
      <c r="F157" s="241">
        <f>_xlfn.DAYS(About!$A$3,'Core Indicators'!BQ157)</f>
        <v>3</v>
      </c>
      <c r="G157" s="241">
        <f>_xlfn.DAYS(About!$A$3,'Core Indicators'!DM157)</f>
        <v>3</v>
      </c>
      <c r="H157" s="241">
        <f>_xlfn.DAYS(About!$A$3,'Core Indicators'!DU157)</f>
        <v>3</v>
      </c>
      <c r="I157" s="241">
        <f>_xlfn.DAYS(About!$A$3,'Core Indicators'!EC157)</f>
        <v>3</v>
      </c>
      <c r="J157" s="241">
        <f>_xlfn.DAYS(About!$A$3,'Core Indicators'!EK157)</f>
        <v>3</v>
      </c>
      <c r="K157" s="241">
        <f>_xlfn.DAYS(About!$A$3,'Core Indicators'!ES157)</f>
        <v>3</v>
      </c>
      <c r="L157" s="241">
        <f>_xlfn.DAYS(About!$A$3,'Core Indicators'!FI157)</f>
        <v>3</v>
      </c>
      <c r="M157" s="241">
        <f>_xlfn.DAYS(About!$A$3,'Core Indicators'!GG157)</f>
        <v>108</v>
      </c>
      <c r="N157" s="241">
        <f>_xlfn.DAYS(About!$A$3,'Core Indicators'!GO157)</f>
        <v>108</v>
      </c>
      <c r="O157" s="241">
        <f>_xlfn.DAYS(About!$A$3,'Core Indicators'!GW157)</f>
        <v>108</v>
      </c>
      <c r="P157" s="241">
        <f>_xlfn.DAYS(About!$A$3,'Core Indicators'!HE157)</f>
        <v>108</v>
      </c>
      <c r="Q157" s="241">
        <f>_xlfn.DAYS(About!$A$3,'Core Indicators'!HM157)</f>
        <v>108</v>
      </c>
      <c r="R157" s="241">
        <f>_xlfn.DAYS(About!$A$3,'Core Indicators'!HU157)</f>
        <v>108</v>
      </c>
      <c r="S157" s="241">
        <f>_xlfn.DAYS(About!$A$3,'Core Indicators'!IC157)</f>
        <v>108</v>
      </c>
      <c r="T157" s="241">
        <f>_xlfn.DAYS(About!$A$3,'Core Indicators'!IK157)</f>
        <v>108</v>
      </c>
      <c r="U157" s="241">
        <f>_xlfn.DAYS(About!$A$3,'Core Indicators'!IS157)</f>
        <v>108</v>
      </c>
      <c r="V157" s="241">
        <f t="shared" si="4"/>
        <v>13.5</v>
      </c>
    </row>
    <row r="158" spans="1:22" x14ac:dyDescent="0.35">
      <c r="A158" s="240" t="str">
        <f>Lists!C:C</f>
        <v>UKR002</v>
      </c>
      <c r="B158" s="241">
        <f>_xlfn.DAYS(About!$A$3,'Core Indicators'!U158)</f>
        <v>95</v>
      </c>
      <c r="C158" s="241">
        <f>_xlfn.DAYS(About!$A$3,'Core Indicators'!AC158)</f>
        <v>0</v>
      </c>
      <c r="D158" s="241">
        <f>_xlfn.DAYS(About!$A$3,'Core Indicators'!AK158)</f>
        <v>28</v>
      </c>
      <c r="E158" s="241">
        <f>_xlfn.DAYS(About!$A$3,'Core Indicators'!AS158)</f>
        <v>0</v>
      </c>
      <c r="F158" s="241">
        <f>_xlfn.DAYS(About!$A$3,'Core Indicators'!BQ158)</f>
        <v>0</v>
      </c>
      <c r="G158" s="241">
        <f>_xlfn.DAYS(About!$A$3,'Core Indicators'!DM158)</f>
        <v>0</v>
      </c>
      <c r="H158" s="241">
        <f>_xlfn.DAYS(About!$A$3,'Core Indicators'!DU158)</f>
        <v>28</v>
      </c>
      <c r="I158" s="241">
        <f>_xlfn.DAYS(About!$A$3,'Core Indicators'!EC158)</f>
        <v>28</v>
      </c>
      <c r="J158" s="241">
        <f>_xlfn.DAYS(About!$A$3,'Core Indicators'!EK158)</f>
        <v>28</v>
      </c>
      <c r="K158" s="241">
        <f>_xlfn.DAYS(About!$A$3,'Core Indicators'!ES158)</f>
        <v>28</v>
      </c>
      <c r="L158" s="241">
        <f>_xlfn.DAYS(About!$A$3,'Core Indicators'!FI158)</f>
        <v>28</v>
      </c>
      <c r="M158" s="241">
        <f>_xlfn.DAYS(About!$A$3,'Core Indicators'!GG158)</f>
        <v>101</v>
      </c>
      <c r="N158" s="241">
        <f>_xlfn.DAYS(About!$A$3,'Core Indicators'!GO158)</f>
        <v>101</v>
      </c>
      <c r="O158" s="241">
        <f>_xlfn.DAYS(About!$A$3,'Core Indicators'!GW158)</f>
        <v>101</v>
      </c>
      <c r="P158" s="241">
        <f>_xlfn.DAYS(About!$A$3,'Core Indicators'!HE158)</f>
        <v>101</v>
      </c>
      <c r="Q158" s="241">
        <f>_xlfn.DAYS(About!$A$3,'Core Indicators'!HM158)</f>
        <v>101</v>
      </c>
      <c r="R158" s="241">
        <f>_xlfn.DAYS(About!$A$3,'Core Indicators'!HU158)</f>
        <v>101</v>
      </c>
      <c r="S158" s="241">
        <f>_xlfn.DAYS(About!$A$3,'Core Indicators'!IC158)</f>
        <v>101</v>
      </c>
      <c r="T158" s="241">
        <f>_xlfn.DAYS(About!$A$3,'Core Indicators'!IK158)</f>
        <v>101</v>
      </c>
      <c r="U158" s="241">
        <f>_xlfn.DAYS(About!$A$3,'Core Indicators'!IS158)</f>
        <v>101</v>
      </c>
      <c r="V158" s="241">
        <f t="shared" si="4"/>
        <v>26.9</v>
      </c>
    </row>
    <row r="159" spans="1:22" x14ac:dyDescent="0.35">
      <c r="A159" s="240" t="str">
        <f>Lists!C:C</f>
        <v>VEN001</v>
      </c>
      <c r="B159" s="241">
        <f>_xlfn.DAYS(About!$A$3,'Core Indicators'!U159)</f>
        <v>1</v>
      </c>
      <c r="C159" s="241">
        <f>_xlfn.DAYS(About!$A$3,'Core Indicators'!AC159)</f>
        <v>1</v>
      </c>
      <c r="D159" s="241">
        <f>_xlfn.DAYS(About!$A$3,'Core Indicators'!AK159)</f>
        <v>1</v>
      </c>
      <c r="E159" s="241">
        <f>_xlfn.DAYS(About!$A$3,'Core Indicators'!AS159)</f>
        <v>1</v>
      </c>
      <c r="F159" s="241">
        <f>_xlfn.DAYS(About!$A$3,'Core Indicators'!BQ159)</f>
        <v>1</v>
      </c>
      <c r="G159" s="241">
        <f>_xlfn.DAYS(About!$A$3,'Core Indicators'!DM159)</f>
        <v>1</v>
      </c>
      <c r="H159" s="241">
        <f>_xlfn.DAYS(About!$A$3,'Core Indicators'!DU159)</f>
        <v>1</v>
      </c>
      <c r="I159" s="241">
        <f>_xlfn.DAYS(About!$A$3,'Core Indicators'!EC159)</f>
        <v>1</v>
      </c>
      <c r="J159" s="241">
        <f>_xlfn.DAYS(About!$A$3,'Core Indicators'!EK159)</f>
        <v>1</v>
      </c>
      <c r="K159" s="241">
        <f>_xlfn.DAYS(About!$A$3,'Core Indicators'!ES159)</f>
        <v>1</v>
      </c>
      <c r="L159" s="241">
        <f>_xlfn.DAYS(About!$A$3,'Core Indicators'!FI159)</f>
        <v>1</v>
      </c>
      <c r="M159" s="241">
        <f>_xlfn.DAYS(About!$A$3,'Core Indicators'!GG159)</f>
        <v>101</v>
      </c>
      <c r="N159" s="241">
        <f>_xlfn.DAYS(About!$A$3,'Core Indicators'!GO159)</f>
        <v>101</v>
      </c>
      <c r="O159" s="241">
        <f>_xlfn.DAYS(About!$A$3,'Core Indicators'!GW159)</f>
        <v>101</v>
      </c>
      <c r="P159" s="241">
        <f>_xlfn.DAYS(About!$A$3,'Core Indicators'!HE159)</f>
        <v>101</v>
      </c>
      <c r="Q159" s="241">
        <f>_xlfn.DAYS(About!$A$3,'Core Indicators'!HM159)</f>
        <v>101</v>
      </c>
      <c r="R159" s="241">
        <f>_xlfn.DAYS(About!$A$3,'Core Indicators'!HU159)</f>
        <v>101</v>
      </c>
      <c r="S159" s="241">
        <f>_xlfn.DAYS(About!$A$3,'Core Indicators'!IC159)</f>
        <v>101</v>
      </c>
      <c r="T159" s="241">
        <f>_xlfn.DAYS(About!$A$3,'Core Indicators'!IK159)</f>
        <v>101</v>
      </c>
      <c r="U159" s="241">
        <f>_xlfn.DAYS(About!$A$3,'Core Indicators'!IS159)</f>
        <v>101</v>
      </c>
      <c r="V159" s="241">
        <f t="shared" si="4"/>
        <v>11</v>
      </c>
    </row>
    <row r="160" spans="1:22" x14ac:dyDescent="0.35">
      <c r="A160" s="240" t="str">
        <f>Lists!C:C</f>
        <v>YEM001</v>
      </c>
      <c r="B160" s="241">
        <f>_xlfn.DAYS(About!$A$3,'Core Indicators'!U160)</f>
        <v>18</v>
      </c>
      <c r="C160" s="241">
        <f>_xlfn.DAYS(About!$A$3,'Core Indicators'!AC160)</f>
        <v>18</v>
      </c>
      <c r="D160" s="241">
        <f>_xlfn.DAYS(About!$A$3,'Core Indicators'!AK160)</f>
        <v>18</v>
      </c>
      <c r="E160" s="241">
        <f>_xlfn.DAYS(About!$A$3,'Core Indicators'!AS160)</f>
        <v>18</v>
      </c>
      <c r="F160" s="241">
        <f>_xlfn.DAYS(About!$A$3,'Core Indicators'!BQ160)</f>
        <v>18</v>
      </c>
      <c r="G160" s="241">
        <f>_xlfn.DAYS(About!$A$3,'Core Indicators'!DM160)</f>
        <v>18</v>
      </c>
      <c r="H160" s="241">
        <f>_xlfn.DAYS(About!$A$3,'Core Indicators'!DU160)</f>
        <v>18</v>
      </c>
      <c r="I160" s="241">
        <f>_xlfn.DAYS(About!$A$3,'Core Indicators'!EC160)</f>
        <v>18</v>
      </c>
      <c r="J160" s="241">
        <f>_xlfn.DAYS(About!$A$3,'Core Indicators'!EK160)</f>
        <v>18</v>
      </c>
      <c r="K160" s="241">
        <f>_xlfn.DAYS(About!$A$3,'Core Indicators'!ES160)</f>
        <v>18</v>
      </c>
      <c r="L160" s="241">
        <f>_xlfn.DAYS(About!$A$3,'Core Indicators'!FI160)</f>
        <v>18</v>
      </c>
      <c r="M160" s="241">
        <f>_xlfn.DAYS(About!$A$3,'Core Indicators'!GG160)</f>
        <v>102</v>
      </c>
      <c r="N160" s="241">
        <f>_xlfn.DAYS(About!$A$3,'Core Indicators'!GO160)</f>
        <v>102</v>
      </c>
      <c r="O160" s="241">
        <f>_xlfn.DAYS(About!$A$3,'Core Indicators'!GW160)</f>
        <v>102</v>
      </c>
      <c r="P160" s="241">
        <f>_xlfn.DAYS(About!$A$3,'Core Indicators'!HE160)</f>
        <v>102</v>
      </c>
      <c r="Q160" s="241">
        <f>_xlfn.DAYS(About!$A$3,'Core Indicators'!HM160)</f>
        <v>102</v>
      </c>
      <c r="R160" s="241">
        <f>_xlfn.DAYS(About!$A$3,'Core Indicators'!HU160)</f>
        <v>102</v>
      </c>
      <c r="S160" s="241">
        <f>_xlfn.DAYS(About!$A$3,'Core Indicators'!IC160)</f>
        <v>102</v>
      </c>
      <c r="T160" s="241">
        <f>_xlfn.DAYS(About!$A$3,'Core Indicators'!IK160)</f>
        <v>102</v>
      </c>
      <c r="U160" s="241">
        <f>_xlfn.DAYS(About!$A$3,'Core Indicators'!IS160)</f>
        <v>102</v>
      </c>
      <c r="V160" s="241">
        <f t="shared" si="4"/>
        <v>26.4</v>
      </c>
    </row>
    <row r="161" spans="1:24" x14ac:dyDescent="0.35">
      <c r="A161" s="240" t="str">
        <f>Lists!C:C</f>
        <v>YEM002</v>
      </c>
      <c r="B161" s="241">
        <f>_xlfn.DAYS(About!$A$3,'Core Indicators'!U161)</f>
        <v>18</v>
      </c>
      <c r="C161" s="241">
        <f>_xlfn.DAYS(About!$A$3,'Core Indicators'!AC161)</f>
        <v>18</v>
      </c>
      <c r="D161" s="241">
        <f>_xlfn.DAYS(About!$A$3,'Core Indicators'!AK161)</f>
        <v>18</v>
      </c>
      <c r="E161" s="241">
        <f>_xlfn.DAYS(About!$A$3,'Core Indicators'!AS161)</f>
        <v>18</v>
      </c>
      <c r="F161" s="241">
        <f>_xlfn.DAYS(About!$A$3,'Core Indicators'!BQ161)</f>
        <v>18</v>
      </c>
      <c r="G161" s="241">
        <f>_xlfn.DAYS(About!$A$3,'Core Indicators'!DM161)</f>
        <v>18</v>
      </c>
      <c r="H161" s="241">
        <f>_xlfn.DAYS(About!$A$3,'Core Indicators'!DU161)</f>
        <v>18</v>
      </c>
      <c r="I161" s="241">
        <f>_xlfn.DAYS(About!$A$3,'Core Indicators'!EC161)</f>
        <v>18</v>
      </c>
      <c r="J161" s="241">
        <f>_xlfn.DAYS(About!$A$3,'Core Indicators'!EK161)</f>
        <v>18</v>
      </c>
      <c r="K161" s="241">
        <f>_xlfn.DAYS(About!$A$3,'Core Indicators'!ES161)</f>
        <v>18</v>
      </c>
      <c r="L161" s="241">
        <f>_xlfn.DAYS(About!$A$3,'Core Indicators'!FI161)</f>
        <v>18</v>
      </c>
      <c r="M161" s="241">
        <f>_xlfn.DAYS(About!$A$3,'Core Indicators'!GG161)</f>
        <v>102</v>
      </c>
      <c r="N161" s="241">
        <f>_xlfn.DAYS(About!$A$3,'Core Indicators'!GO161)</f>
        <v>102</v>
      </c>
      <c r="O161" s="241">
        <f>_xlfn.DAYS(About!$A$3,'Core Indicators'!GW161)</f>
        <v>102</v>
      </c>
      <c r="P161" s="241">
        <f>_xlfn.DAYS(About!$A$3,'Core Indicators'!HE161)</f>
        <v>102</v>
      </c>
      <c r="Q161" s="241">
        <f>_xlfn.DAYS(About!$A$3,'Core Indicators'!HM161)</f>
        <v>102</v>
      </c>
      <c r="R161" s="241">
        <f>_xlfn.DAYS(About!$A$3,'Core Indicators'!HU161)</f>
        <v>102</v>
      </c>
      <c r="S161" s="241">
        <f>_xlfn.DAYS(About!$A$3,'Core Indicators'!IC161)</f>
        <v>102</v>
      </c>
      <c r="T161" s="241">
        <f>_xlfn.DAYS(About!$A$3,'Core Indicators'!IK161)</f>
        <v>102</v>
      </c>
      <c r="U161" s="241">
        <f>_xlfn.DAYS(About!$A$3,'Core Indicators'!IS161)</f>
        <v>102</v>
      </c>
      <c r="V161" s="241">
        <f t="shared" si="4"/>
        <v>26.4</v>
      </c>
    </row>
    <row r="162" spans="1:24" x14ac:dyDescent="0.35">
      <c r="A162" s="240" t="str">
        <f>Lists!C:C</f>
        <v>ZMB002</v>
      </c>
      <c r="B162" s="241">
        <f>_xlfn.DAYS(About!$A$3,'Core Indicators'!U162)</f>
        <v>1</v>
      </c>
      <c r="C162" s="241">
        <f>_xlfn.DAYS(About!$A$3,'Core Indicators'!AC162)</f>
        <v>1</v>
      </c>
      <c r="D162" s="241">
        <f>_xlfn.DAYS(About!$A$3,'Core Indicators'!AK162)</f>
        <v>1</v>
      </c>
      <c r="E162" s="241">
        <f>_xlfn.DAYS(About!$A$3,'Core Indicators'!AS162)</f>
        <v>1</v>
      </c>
      <c r="F162" s="241">
        <f>_xlfn.DAYS(About!$A$3,'Core Indicators'!BQ162)</f>
        <v>1</v>
      </c>
      <c r="G162" s="241">
        <f>_xlfn.DAYS(About!$A$3,'Core Indicators'!DM162)</f>
        <v>1</v>
      </c>
      <c r="H162" s="241">
        <f>_xlfn.DAYS(About!$A$3,'Core Indicators'!DU162)</f>
        <v>1</v>
      </c>
      <c r="I162" s="241">
        <f>_xlfn.DAYS(About!$A$3,'Core Indicators'!EC162)</f>
        <v>1</v>
      </c>
      <c r="J162" s="241">
        <f>_xlfn.DAYS(About!$A$3,'Core Indicators'!EK162)</f>
        <v>1</v>
      </c>
      <c r="K162" s="241">
        <f>_xlfn.DAYS(About!$A$3,'Core Indicators'!ES162)</f>
        <v>1</v>
      </c>
      <c r="L162" s="241">
        <f>_xlfn.DAYS(About!$A$3,'Core Indicators'!FI162)</f>
        <v>1265</v>
      </c>
      <c r="M162" s="241">
        <f>_xlfn.DAYS(About!$A$3,'Core Indicators'!GG162)</f>
        <v>113</v>
      </c>
      <c r="N162" s="241">
        <f>_xlfn.DAYS(About!$A$3,'Core Indicators'!GO162)</f>
        <v>113</v>
      </c>
      <c r="O162" s="241">
        <f>_xlfn.DAYS(About!$A$3,'Core Indicators'!GW162)</f>
        <v>113</v>
      </c>
      <c r="P162" s="241">
        <f>_xlfn.DAYS(About!$A$3,'Core Indicators'!HE162)</f>
        <v>113</v>
      </c>
      <c r="Q162" s="241">
        <f>_xlfn.DAYS(About!$A$3,'Core Indicators'!HM162)</f>
        <v>113</v>
      </c>
      <c r="R162" s="241">
        <f>_xlfn.DAYS(About!$A$3,'Core Indicators'!HU162)</f>
        <v>113</v>
      </c>
      <c r="S162" s="241">
        <f>_xlfn.DAYS(About!$A$3,'Core Indicators'!IC162)</f>
        <v>113</v>
      </c>
      <c r="T162" s="241">
        <f>_xlfn.DAYS(About!$A$3,'Core Indicators'!IK162)</f>
        <v>113</v>
      </c>
      <c r="U162" s="241">
        <f>_xlfn.DAYS(About!$A$3,'Core Indicators'!IS162)</f>
        <v>113</v>
      </c>
      <c r="V162" s="241">
        <f t="shared" si="4"/>
        <v>138.6</v>
      </c>
    </row>
    <row r="163" spans="1:24" x14ac:dyDescent="0.35">
      <c r="A163" s="240" t="str">
        <f>Lists!C:C</f>
        <v>ZWE001</v>
      </c>
      <c r="B163" s="241">
        <f>_xlfn.DAYS(About!$A$3,'Core Indicators'!U163)</f>
        <v>1</v>
      </c>
      <c r="C163" s="241">
        <f>_xlfn.DAYS(About!$A$3,'Core Indicators'!AC163)</f>
        <v>1</v>
      </c>
      <c r="D163" s="241">
        <f>_xlfn.DAYS(About!$A$3,'Core Indicators'!AK163)</f>
        <v>1</v>
      </c>
      <c r="E163" s="241">
        <f>_xlfn.DAYS(About!$A$3,'Core Indicators'!AS163)</f>
        <v>1</v>
      </c>
      <c r="F163" s="241">
        <f>_xlfn.DAYS(About!$A$3,'Core Indicators'!BQ163)</f>
        <v>1</v>
      </c>
      <c r="G163" s="241">
        <f>_xlfn.DAYS(About!$A$3,'Core Indicators'!DM163)</f>
        <v>1</v>
      </c>
      <c r="H163" s="241">
        <f>_xlfn.DAYS(About!$A$3,'Core Indicators'!DU163)</f>
        <v>1</v>
      </c>
      <c r="I163" s="241">
        <f>_xlfn.DAYS(About!$A$3,'Core Indicators'!EC163)</f>
        <v>1</v>
      </c>
      <c r="J163" s="241">
        <f>_xlfn.DAYS(About!$A$3,'Core Indicators'!EK163)</f>
        <v>1</v>
      </c>
      <c r="K163" s="241">
        <f>_xlfn.DAYS(About!$A$3,'Core Indicators'!ES163)</f>
        <v>1</v>
      </c>
      <c r="L163" s="241">
        <f>_xlfn.DAYS(About!$A$3,'Core Indicators'!FI163)</f>
        <v>1056</v>
      </c>
      <c r="M163" s="241">
        <f>_xlfn.DAYS(About!$A$3,'Core Indicators'!GG163)</f>
        <v>108</v>
      </c>
      <c r="N163" s="241">
        <f>_xlfn.DAYS(About!$A$3,'Core Indicators'!GO163)</f>
        <v>108</v>
      </c>
      <c r="O163" s="241">
        <f>_xlfn.DAYS(About!$A$3,'Core Indicators'!GW163)</f>
        <v>108</v>
      </c>
      <c r="P163" s="241">
        <f>_xlfn.DAYS(About!$A$3,'Core Indicators'!HE163)</f>
        <v>108</v>
      </c>
      <c r="Q163" s="241">
        <f>_xlfn.DAYS(About!$A$3,'Core Indicators'!HM163)</f>
        <v>108</v>
      </c>
      <c r="R163" s="241">
        <f>_xlfn.DAYS(About!$A$3,'Core Indicators'!HU163)</f>
        <v>108</v>
      </c>
      <c r="S163" s="241">
        <f>_xlfn.DAYS(About!$A$3,'Core Indicators'!IC163)</f>
        <v>108</v>
      </c>
      <c r="T163" s="241">
        <f>_xlfn.DAYS(About!$A$3,'Core Indicators'!IK163)</f>
        <v>108</v>
      </c>
      <c r="U163" s="241">
        <f>_xlfn.DAYS(About!$A$3,'Core Indicators'!IS163)</f>
        <v>108</v>
      </c>
      <c r="V163" s="241">
        <f t="shared" si="4"/>
        <v>117.2</v>
      </c>
    </row>
    <row r="165" spans="1:24" x14ac:dyDescent="0.35">
      <c r="W165" t="s">
        <v>9318</v>
      </c>
      <c r="X165">
        <f>MIN(V3:V300)</f>
        <v>3.7</v>
      </c>
    </row>
    <row r="166" spans="1:24" x14ac:dyDescent="0.35">
      <c r="W166" t="s">
        <v>9317</v>
      </c>
      <c r="X166">
        <f>MAX(V3:V300)</f>
        <v>864.9</v>
      </c>
    </row>
  </sheetData>
  <mergeCells count="1">
    <mergeCell ref="A1:V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FFFF00"/>
  </sheetPr>
  <dimension ref="A1:J44"/>
  <sheetViews>
    <sheetView workbookViewId="0">
      <selection sqref="A1:J1"/>
    </sheetView>
  </sheetViews>
  <sheetFormatPr defaultColWidth="9.453125" defaultRowHeight="14.5" x14ac:dyDescent="0.35"/>
  <cols>
    <col min="1" max="1" width="16.54296875" style="36" customWidth="1"/>
    <col min="2" max="2" width="18.453125" style="36" customWidth="1"/>
    <col min="3" max="3" width="17.453125" style="36" customWidth="1"/>
    <col min="4" max="4" width="25.54296875" style="36" customWidth="1"/>
    <col min="5" max="5" width="57.453125" style="36" customWidth="1"/>
    <col min="6" max="6" width="74.453125" style="36" customWidth="1"/>
    <col min="7" max="7" width="32.453125" style="36" hidden="1" customWidth="1"/>
    <col min="8" max="9" width="33.453125" style="36" customWidth="1"/>
    <col min="10" max="10" width="64.453125" style="36" customWidth="1"/>
    <col min="11" max="11" width="9.453125" style="36" customWidth="1"/>
    <col min="12" max="16384" width="9.453125" style="36"/>
  </cols>
  <sheetData>
    <row r="1" spans="1:10" s="1" customFormat="1" ht="15" customHeight="1" x14ac:dyDescent="0.45">
      <c r="A1" s="293"/>
      <c r="B1" s="318"/>
      <c r="C1" s="318"/>
      <c r="D1" s="318"/>
      <c r="E1" s="318"/>
      <c r="F1" s="318"/>
      <c r="G1" s="318"/>
      <c r="H1" s="318"/>
      <c r="I1" s="318"/>
      <c r="J1" s="318"/>
    </row>
    <row r="2" spans="1:10" ht="15" customHeight="1" thickBot="1" x14ac:dyDescent="0.4">
      <c r="A2" s="125" t="s">
        <v>9809</v>
      </c>
      <c r="B2" s="125" t="s">
        <v>9810</v>
      </c>
      <c r="C2" s="125" t="s">
        <v>9811</v>
      </c>
      <c r="D2" s="125" t="s">
        <v>9812</v>
      </c>
      <c r="E2" s="125" t="s">
        <v>9813</v>
      </c>
      <c r="F2" s="125" t="s">
        <v>9814</v>
      </c>
      <c r="G2" s="125" t="s">
        <v>9815</v>
      </c>
      <c r="H2" s="125" t="s">
        <v>9816</v>
      </c>
      <c r="I2" s="125" t="s">
        <v>9817</v>
      </c>
      <c r="J2" s="125" t="s">
        <v>9818</v>
      </c>
    </row>
    <row r="3" spans="1:10" ht="66" customHeight="1" x14ac:dyDescent="0.35">
      <c r="A3" s="121" t="s">
        <v>9819</v>
      </c>
      <c r="B3" s="37" t="s">
        <v>9281</v>
      </c>
      <c r="C3" s="37" t="s">
        <v>9301</v>
      </c>
      <c r="D3" s="37" t="s">
        <v>9807</v>
      </c>
      <c r="E3" s="37" t="s">
        <v>9820</v>
      </c>
      <c r="F3" s="37" t="s">
        <v>9821</v>
      </c>
      <c r="G3" s="37"/>
      <c r="H3" s="37" t="s">
        <v>9822</v>
      </c>
      <c r="I3" s="37"/>
      <c r="J3" s="126"/>
    </row>
    <row r="4" spans="1:10" ht="66" customHeight="1" x14ac:dyDescent="0.35">
      <c r="A4" s="121" t="s">
        <v>9819</v>
      </c>
      <c r="B4" s="37" t="s">
        <v>9281</v>
      </c>
      <c r="C4" s="37" t="s">
        <v>9301</v>
      </c>
      <c r="D4" s="37" t="s">
        <v>9823</v>
      </c>
      <c r="E4" s="126" t="s">
        <v>9824</v>
      </c>
      <c r="F4" s="37" t="s">
        <v>9821</v>
      </c>
      <c r="G4" s="37"/>
      <c r="H4" s="37" t="s">
        <v>9822</v>
      </c>
      <c r="I4" s="37"/>
      <c r="J4" s="126"/>
    </row>
    <row r="5" spans="1:10" ht="66" customHeight="1" x14ac:dyDescent="0.35">
      <c r="A5" s="121" t="s">
        <v>9819</v>
      </c>
      <c r="B5" s="37" t="s">
        <v>9281</v>
      </c>
      <c r="C5" s="37" t="s">
        <v>9305</v>
      </c>
      <c r="D5" s="126" t="s">
        <v>9392</v>
      </c>
      <c r="E5" s="126" t="s">
        <v>9825</v>
      </c>
      <c r="F5" s="37" t="s">
        <v>9821</v>
      </c>
      <c r="G5" s="37"/>
      <c r="H5" s="37" t="s">
        <v>9826</v>
      </c>
      <c r="I5" s="37"/>
      <c r="J5" s="126"/>
    </row>
    <row r="6" spans="1:10" ht="66" customHeight="1" x14ac:dyDescent="0.35">
      <c r="A6" s="121" t="s">
        <v>9819</v>
      </c>
      <c r="B6" s="37" t="s">
        <v>9281</v>
      </c>
      <c r="C6" s="37" t="s">
        <v>9305</v>
      </c>
      <c r="D6" s="126" t="s">
        <v>9827</v>
      </c>
      <c r="E6" s="126" t="s">
        <v>9828</v>
      </c>
      <c r="F6" s="37" t="s">
        <v>9821</v>
      </c>
      <c r="G6" s="37"/>
      <c r="H6" s="37" t="s">
        <v>9826</v>
      </c>
      <c r="I6" s="37"/>
      <c r="J6" s="126"/>
    </row>
    <row r="7" spans="1:10" ht="66" customHeight="1" x14ac:dyDescent="0.35">
      <c r="A7" s="121" t="s">
        <v>9819</v>
      </c>
      <c r="B7" s="126" t="s">
        <v>9829</v>
      </c>
      <c r="C7" s="126" t="s">
        <v>663</v>
      </c>
      <c r="D7" s="126" t="s">
        <v>663</v>
      </c>
      <c r="E7" s="126" t="s">
        <v>9393</v>
      </c>
      <c r="F7" s="37" t="s">
        <v>9821</v>
      </c>
      <c r="G7" s="37"/>
      <c r="H7" s="37" t="s">
        <v>9830</v>
      </c>
      <c r="I7" s="37"/>
      <c r="J7" s="126"/>
    </row>
    <row r="8" spans="1:10" ht="66" customHeight="1" x14ac:dyDescent="0.35">
      <c r="A8" s="121" t="s">
        <v>9819</v>
      </c>
      <c r="B8" s="126" t="s">
        <v>9829</v>
      </c>
      <c r="C8" s="126" t="s">
        <v>663</v>
      </c>
      <c r="D8" s="126" t="s">
        <v>9831</v>
      </c>
      <c r="E8" s="126" t="s">
        <v>9832</v>
      </c>
      <c r="F8" s="37" t="s">
        <v>9821</v>
      </c>
      <c r="G8" s="37"/>
      <c r="H8" s="37" t="s">
        <v>9830</v>
      </c>
      <c r="I8" s="37"/>
      <c r="J8" s="126"/>
    </row>
    <row r="9" spans="1:10" ht="66" customHeight="1" x14ac:dyDescent="0.35">
      <c r="A9" s="121" t="s">
        <v>9819</v>
      </c>
      <c r="B9" s="126" t="s">
        <v>9829</v>
      </c>
      <c r="C9" s="126" t="s">
        <v>9316</v>
      </c>
      <c r="D9" s="126" t="s">
        <v>413</v>
      </c>
      <c r="E9" s="126" t="s">
        <v>9394</v>
      </c>
      <c r="F9" s="37" t="s">
        <v>9821</v>
      </c>
      <c r="G9" s="37"/>
      <c r="H9" s="37" t="s">
        <v>9833</v>
      </c>
      <c r="I9" s="37"/>
      <c r="J9" s="126"/>
    </row>
    <row r="10" spans="1:10" ht="66" customHeight="1" x14ac:dyDescent="0.35">
      <c r="A10" s="121" t="s">
        <v>9819</v>
      </c>
      <c r="B10" s="126" t="s">
        <v>9829</v>
      </c>
      <c r="C10" s="126" t="s">
        <v>9316</v>
      </c>
      <c r="D10" s="126" t="s">
        <v>9834</v>
      </c>
      <c r="E10" s="126" t="s">
        <v>9310</v>
      </c>
      <c r="F10" s="37" t="s">
        <v>9821</v>
      </c>
      <c r="G10" s="37"/>
      <c r="H10" s="37" t="s">
        <v>9833</v>
      </c>
      <c r="I10" s="37"/>
      <c r="J10" s="126"/>
    </row>
    <row r="11" spans="1:10" ht="26.4" hidden="1" customHeight="1" x14ac:dyDescent="0.35">
      <c r="A11" s="121" t="s">
        <v>9819</v>
      </c>
      <c r="B11" s="126" t="s">
        <v>9829</v>
      </c>
      <c r="C11" s="126" t="s">
        <v>9316</v>
      </c>
      <c r="D11" s="126" t="s">
        <v>9835</v>
      </c>
      <c r="E11" s="126" t="s">
        <v>9836</v>
      </c>
      <c r="F11" s="126"/>
      <c r="G11" s="37"/>
      <c r="H11" s="37" t="s">
        <v>9837</v>
      </c>
      <c r="I11" s="37"/>
      <c r="J11" s="126"/>
    </row>
    <row r="12" spans="1:10" ht="66" customHeight="1" x14ac:dyDescent="0.35">
      <c r="A12" s="121" t="s">
        <v>9819</v>
      </c>
      <c r="B12" s="126" t="s">
        <v>9829</v>
      </c>
      <c r="C12" s="126" t="s">
        <v>9316</v>
      </c>
      <c r="D12" s="126" t="s">
        <v>9838</v>
      </c>
      <c r="E12" s="126" t="s">
        <v>9397</v>
      </c>
      <c r="F12" s="37" t="s">
        <v>9821</v>
      </c>
      <c r="G12" s="37"/>
      <c r="H12" s="37" t="s">
        <v>9837</v>
      </c>
      <c r="I12" s="37"/>
      <c r="J12" s="126"/>
    </row>
    <row r="13" spans="1:10" ht="66" customHeight="1" x14ac:dyDescent="0.35">
      <c r="A13" s="121" t="s">
        <v>9819</v>
      </c>
      <c r="B13" s="126" t="s">
        <v>9829</v>
      </c>
      <c r="C13" s="126" t="s">
        <v>9316</v>
      </c>
      <c r="D13" s="126" t="s">
        <v>9314</v>
      </c>
      <c r="E13" s="126" t="s">
        <v>9839</v>
      </c>
      <c r="F13" s="37" t="s">
        <v>9821</v>
      </c>
      <c r="G13" s="37"/>
      <c r="H13" s="37" t="s">
        <v>9837</v>
      </c>
      <c r="I13" s="37"/>
      <c r="J13" s="126"/>
    </row>
    <row r="14" spans="1:10" ht="26.4" hidden="1" customHeight="1" x14ac:dyDescent="0.35">
      <c r="A14" s="121" t="s">
        <v>9819</v>
      </c>
      <c r="B14" s="126" t="s">
        <v>9840</v>
      </c>
      <c r="C14" s="126" t="s">
        <v>9841</v>
      </c>
      <c r="D14" s="126" t="s">
        <v>9398</v>
      </c>
      <c r="E14" s="126" t="s">
        <v>9842</v>
      </c>
      <c r="F14" s="126"/>
      <c r="G14" s="37"/>
      <c r="H14" s="37" t="s">
        <v>9843</v>
      </c>
      <c r="I14" s="37"/>
      <c r="J14" s="126"/>
    </row>
    <row r="15" spans="1:10" ht="26.4" hidden="1" customHeight="1" x14ac:dyDescent="0.35">
      <c r="A15" s="121" t="s">
        <v>9819</v>
      </c>
      <c r="B15" s="126" t="s">
        <v>9840</v>
      </c>
      <c r="C15" s="126" t="s">
        <v>9841</v>
      </c>
      <c r="D15" s="126" t="s">
        <v>9399</v>
      </c>
      <c r="E15" s="126" t="s">
        <v>9844</v>
      </c>
      <c r="F15" s="126"/>
      <c r="G15" s="37"/>
      <c r="H15" s="37" t="s">
        <v>9843</v>
      </c>
      <c r="I15" s="37"/>
      <c r="J15" s="126"/>
    </row>
    <row r="16" spans="1:10" ht="26.4" hidden="1" customHeight="1" x14ac:dyDescent="0.35">
      <c r="A16" s="121" t="s">
        <v>9819</v>
      </c>
      <c r="B16" s="126" t="s">
        <v>9840</v>
      </c>
      <c r="C16" s="126" t="s">
        <v>9845</v>
      </c>
      <c r="D16" s="126" t="s">
        <v>9846</v>
      </c>
      <c r="E16" s="126" t="s">
        <v>9847</v>
      </c>
      <c r="F16" s="126"/>
      <c r="G16" s="37"/>
      <c r="H16" s="37"/>
      <c r="I16" s="37"/>
      <c r="J16" s="126"/>
    </row>
    <row r="17" spans="1:10" ht="26.4" customHeight="1" x14ac:dyDescent="0.35">
      <c r="A17" s="127" t="s">
        <v>9283</v>
      </c>
      <c r="B17" s="126" t="s">
        <v>9284</v>
      </c>
      <c r="C17" s="126"/>
      <c r="D17" s="126" t="s">
        <v>9848</v>
      </c>
      <c r="E17" s="126"/>
      <c r="F17" s="126" t="s">
        <v>9849</v>
      </c>
      <c r="G17" s="126"/>
      <c r="H17" s="126" t="s">
        <v>9850</v>
      </c>
      <c r="I17" s="126"/>
      <c r="J17" s="126"/>
    </row>
    <row r="18" spans="1:10" ht="52.75" customHeight="1" x14ac:dyDescent="0.35">
      <c r="A18" s="127" t="s">
        <v>9283</v>
      </c>
      <c r="B18" s="126" t="s">
        <v>9285</v>
      </c>
      <c r="C18" s="126" t="s">
        <v>9851</v>
      </c>
      <c r="D18" s="126" t="s">
        <v>9325</v>
      </c>
      <c r="E18" s="126" t="s">
        <v>9852</v>
      </c>
      <c r="F18" s="126" t="s">
        <v>9849</v>
      </c>
      <c r="G18" s="126"/>
      <c r="H18" s="126" t="s">
        <v>9850</v>
      </c>
      <c r="I18" s="126"/>
      <c r="J18" s="126"/>
    </row>
    <row r="19" spans="1:10" ht="79.25" customHeight="1" x14ac:dyDescent="0.35">
      <c r="A19" s="127" t="s">
        <v>9283</v>
      </c>
      <c r="B19" s="126" t="s">
        <v>9285</v>
      </c>
      <c r="C19" s="126" t="s">
        <v>9853</v>
      </c>
      <c r="D19" s="126" t="s">
        <v>9326</v>
      </c>
      <c r="E19" s="126" t="s">
        <v>9854</v>
      </c>
      <c r="F19" s="126" t="s">
        <v>9849</v>
      </c>
      <c r="G19" s="126"/>
      <c r="H19" s="126" t="s">
        <v>9850</v>
      </c>
      <c r="I19" s="126"/>
      <c r="J19" s="126"/>
    </row>
    <row r="20" spans="1:10" ht="132" customHeight="1" x14ac:dyDescent="0.35">
      <c r="A20" s="127" t="s">
        <v>9283</v>
      </c>
      <c r="B20" s="126" t="s">
        <v>9285</v>
      </c>
      <c r="C20" s="126" t="s">
        <v>9855</v>
      </c>
      <c r="D20" s="126" t="s">
        <v>9327</v>
      </c>
      <c r="E20" s="126" t="s">
        <v>9856</v>
      </c>
      <c r="F20" s="126" t="s">
        <v>9849</v>
      </c>
      <c r="G20" s="126"/>
      <c r="H20" s="126" t="s">
        <v>9850</v>
      </c>
      <c r="I20" s="126"/>
      <c r="J20" s="126"/>
    </row>
    <row r="21" spans="1:10" ht="118.75" customHeight="1" x14ac:dyDescent="0.35">
      <c r="A21" s="127" t="s">
        <v>9283</v>
      </c>
      <c r="B21" s="126" t="s">
        <v>9285</v>
      </c>
      <c r="C21" s="126" t="s">
        <v>9857</v>
      </c>
      <c r="D21" s="126" t="s">
        <v>9328</v>
      </c>
      <c r="E21" s="126" t="s">
        <v>9858</v>
      </c>
      <c r="F21" s="126" t="s">
        <v>9849</v>
      </c>
      <c r="G21" s="126"/>
      <c r="H21" s="126" t="s">
        <v>9850</v>
      </c>
      <c r="I21" s="126"/>
      <c r="J21" s="126"/>
    </row>
    <row r="22" spans="1:10" ht="92.4" customHeight="1" x14ac:dyDescent="0.35">
      <c r="A22" s="127" t="s">
        <v>9283</v>
      </c>
      <c r="B22" s="126" t="s">
        <v>9285</v>
      </c>
      <c r="C22" s="126" t="s">
        <v>9859</v>
      </c>
      <c r="D22" s="126" t="s">
        <v>9329</v>
      </c>
      <c r="E22" s="126" t="s">
        <v>9860</v>
      </c>
      <c r="F22" s="126" t="s">
        <v>9849</v>
      </c>
      <c r="G22" s="126"/>
      <c r="H22" s="126" t="s">
        <v>9850</v>
      </c>
      <c r="I22" s="126"/>
      <c r="J22" s="126"/>
    </row>
    <row r="23" spans="1:10" ht="105.65" customHeight="1" x14ac:dyDescent="0.35">
      <c r="A23" s="128" t="s">
        <v>9286</v>
      </c>
      <c r="B23" s="126" t="s">
        <v>9287</v>
      </c>
      <c r="C23" s="126" t="s">
        <v>9861</v>
      </c>
      <c r="D23" s="126" t="s">
        <v>9335</v>
      </c>
      <c r="E23" s="126" t="s">
        <v>9862</v>
      </c>
      <c r="F23" s="126"/>
      <c r="G23" s="126"/>
      <c r="H23" s="126" t="s">
        <v>9863</v>
      </c>
      <c r="I23" s="126" t="s">
        <v>9864</v>
      </c>
      <c r="J23" s="126" t="s">
        <v>9865</v>
      </c>
    </row>
    <row r="24" spans="1:10" ht="92.4" customHeight="1" x14ac:dyDescent="0.35">
      <c r="A24" s="128" t="s">
        <v>9286</v>
      </c>
      <c r="B24" s="126" t="s">
        <v>9287</v>
      </c>
      <c r="C24" s="126" t="s">
        <v>9861</v>
      </c>
      <c r="D24" s="126" t="s">
        <v>9866</v>
      </c>
      <c r="E24" s="126" t="s">
        <v>9867</v>
      </c>
      <c r="F24" s="126"/>
      <c r="G24" s="126"/>
      <c r="H24" s="126" t="s">
        <v>9868</v>
      </c>
      <c r="I24" s="126" t="s">
        <v>9869</v>
      </c>
      <c r="J24" s="129" t="s">
        <v>9870</v>
      </c>
    </row>
    <row r="25" spans="1:10" ht="79.25" customHeight="1" x14ac:dyDescent="0.35">
      <c r="A25" s="128" t="s">
        <v>9286</v>
      </c>
      <c r="B25" s="126" t="s">
        <v>9287</v>
      </c>
      <c r="C25" s="126" t="s">
        <v>9871</v>
      </c>
      <c r="D25" s="126" t="s">
        <v>9420</v>
      </c>
      <c r="E25" s="126" t="s">
        <v>9872</v>
      </c>
      <c r="F25" s="126"/>
      <c r="G25" s="126"/>
      <c r="H25" s="126" t="s">
        <v>9873</v>
      </c>
      <c r="I25" s="126" t="s">
        <v>9874</v>
      </c>
      <c r="J25" s="126" t="s">
        <v>9875</v>
      </c>
    </row>
    <row r="26" spans="1:10" ht="105.65" customHeight="1" x14ac:dyDescent="0.35">
      <c r="A26" s="128" t="s">
        <v>9286</v>
      </c>
      <c r="B26" s="126" t="s">
        <v>9287</v>
      </c>
      <c r="C26" s="126" t="s">
        <v>9871</v>
      </c>
      <c r="D26" s="126" t="s">
        <v>9331</v>
      </c>
      <c r="E26" s="126" t="s">
        <v>9876</v>
      </c>
      <c r="F26" s="126"/>
      <c r="G26" s="126"/>
      <c r="H26" s="126" t="s">
        <v>9877</v>
      </c>
      <c r="I26" s="126"/>
      <c r="J26" s="126" t="s">
        <v>9878</v>
      </c>
    </row>
    <row r="27" spans="1:10" ht="79.25" customHeight="1" x14ac:dyDescent="0.35">
      <c r="A27" s="128" t="s">
        <v>9286</v>
      </c>
      <c r="B27" s="126" t="s">
        <v>9287</v>
      </c>
      <c r="C27" s="126" t="s">
        <v>9879</v>
      </c>
      <c r="D27" s="126" t="s">
        <v>9421</v>
      </c>
      <c r="E27" s="126" t="s">
        <v>9880</v>
      </c>
      <c r="F27" s="126" t="s">
        <v>9881</v>
      </c>
      <c r="G27" s="126"/>
      <c r="H27" s="126" t="s">
        <v>9882</v>
      </c>
      <c r="I27" s="126"/>
      <c r="J27" s="126" t="s">
        <v>9883</v>
      </c>
    </row>
    <row r="28" spans="1:10" ht="66" customHeight="1" x14ac:dyDescent="0.35">
      <c r="A28" s="128" t="s">
        <v>9286</v>
      </c>
      <c r="B28" s="126" t="s">
        <v>9287</v>
      </c>
      <c r="C28" s="126" t="s">
        <v>9879</v>
      </c>
      <c r="D28" s="126" t="s">
        <v>9337</v>
      </c>
      <c r="E28" s="126" t="s">
        <v>9884</v>
      </c>
      <c r="F28" s="126" t="s">
        <v>9885</v>
      </c>
      <c r="G28" s="126"/>
      <c r="H28" s="126" t="s">
        <v>9886</v>
      </c>
      <c r="I28" s="126"/>
      <c r="J28" s="126" t="s">
        <v>9887</v>
      </c>
    </row>
    <row r="29" spans="1:10" ht="39.65" customHeight="1" x14ac:dyDescent="0.35">
      <c r="A29" s="128" t="s">
        <v>9286</v>
      </c>
      <c r="B29" s="126" t="s">
        <v>9287</v>
      </c>
      <c r="C29" s="126" t="s">
        <v>9342</v>
      </c>
      <c r="D29" s="126" t="s">
        <v>9888</v>
      </c>
      <c r="E29" s="126" t="s">
        <v>9889</v>
      </c>
      <c r="F29" s="126"/>
      <c r="G29" s="126"/>
      <c r="H29" s="126" t="s">
        <v>9890</v>
      </c>
      <c r="I29" s="126" t="s">
        <v>9891</v>
      </c>
      <c r="J29" s="126" t="s">
        <v>9892</v>
      </c>
    </row>
    <row r="30" spans="1:10" ht="26.4" customHeight="1" x14ac:dyDescent="0.35">
      <c r="A30" s="128" t="s">
        <v>9286</v>
      </c>
      <c r="B30" s="126" t="s">
        <v>9287</v>
      </c>
      <c r="C30" s="126" t="s">
        <v>9342</v>
      </c>
      <c r="D30" s="126" t="s">
        <v>9893</v>
      </c>
      <c r="E30" s="126" t="s">
        <v>9894</v>
      </c>
      <c r="F30" s="126"/>
      <c r="G30" s="126"/>
      <c r="H30" s="126" t="s">
        <v>9895</v>
      </c>
      <c r="I30" s="126"/>
      <c r="J30" s="126"/>
    </row>
    <row r="31" spans="1:10" ht="66" customHeight="1" x14ac:dyDescent="0.35">
      <c r="A31" s="128" t="s">
        <v>9286</v>
      </c>
      <c r="B31" s="126" t="s">
        <v>9287</v>
      </c>
      <c r="C31" s="126" t="s">
        <v>9347</v>
      </c>
      <c r="D31" s="126" t="s">
        <v>9896</v>
      </c>
      <c r="E31" s="126" t="s">
        <v>9897</v>
      </c>
      <c r="F31" s="126"/>
      <c r="G31" s="126"/>
      <c r="H31" s="126" t="s">
        <v>9898</v>
      </c>
      <c r="I31" s="126"/>
      <c r="J31" s="126" t="s">
        <v>9899</v>
      </c>
    </row>
    <row r="32" spans="1:10" ht="105.65" customHeight="1" x14ac:dyDescent="0.35">
      <c r="A32" s="128" t="s">
        <v>9286</v>
      </c>
      <c r="B32" s="126" t="s">
        <v>9287</v>
      </c>
      <c r="C32" s="126" t="s">
        <v>9347</v>
      </c>
      <c r="D32" s="126" t="s">
        <v>9900</v>
      </c>
      <c r="E32" s="126" t="s">
        <v>9876</v>
      </c>
      <c r="F32" s="126"/>
      <c r="G32" s="126"/>
      <c r="H32" s="126" t="s">
        <v>9877</v>
      </c>
      <c r="I32" s="126"/>
      <c r="J32" s="126" t="s">
        <v>9878</v>
      </c>
    </row>
    <row r="33" spans="1:10" ht="52.75" customHeight="1" x14ac:dyDescent="0.35">
      <c r="A33" s="128" t="s">
        <v>9286</v>
      </c>
      <c r="B33" s="126" t="s">
        <v>9287</v>
      </c>
      <c r="C33" s="126" t="s">
        <v>9347</v>
      </c>
      <c r="D33" s="126" t="s">
        <v>9424</v>
      </c>
      <c r="E33" s="126" t="s">
        <v>9901</v>
      </c>
      <c r="F33" s="126"/>
      <c r="G33" s="126"/>
      <c r="H33" s="126" t="s">
        <v>9902</v>
      </c>
      <c r="I33" s="126"/>
      <c r="J33" s="126" t="s">
        <v>9903</v>
      </c>
    </row>
    <row r="34" spans="1:10" ht="52.75" customHeight="1" x14ac:dyDescent="0.35">
      <c r="A34" s="128" t="s">
        <v>9286</v>
      </c>
      <c r="B34" s="126" t="s">
        <v>9287</v>
      </c>
      <c r="C34" s="126" t="s">
        <v>9347</v>
      </c>
      <c r="D34" s="126" t="s">
        <v>9904</v>
      </c>
      <c r="E34" s="126" t="s">
        <v>9905</v>
      </c>
      <c r="F34" s="126" t="s">
        <v>9906</v>
      </c>
      <c r="G34" s="126"/>
      <c r="H34" s="126" t="s">
        <v>9907</v>
      </c>
      <c r="I34" s="126"/>
      <c r="J34" s="126" t="s">
        <v>9908</v>
      </c>
    </row>
    <row r="35" spans="1:10" ht="52.75" customHeight="1" x14ac:dyDescent="0.35">
      <c r="A35" s="128" t="s">
        <v>9286</v>
      </c>
      <c r="B35" s="126" t="s">
        <v>9288</v>
      </c>
      <c r="C35" s="126" t="s">
        <v>9349</v>
      </c>
      <c r="D35" s="126" t="s">
        <v>9909</v>
      </c>
      <c r="E35" s="126" t="s">
        <v>9910</v>
      </c>
      <c r="F35" s="126" t="s">
        <v>9911</v>
      </c>
      <c r="G35" s="126"/>
      <c r="H35" s="126" t="s">
        <v>9912</v>
      </c>
      <c r="I35" s="126"/>
      <c r="J35" s="126" t="s">
        <v>9913</v>
      </c>
    </row>
    <row r="36" spans="1:10" ht="92.4" customHeight="1" x14ac:dyDescent="0.35">
      <c r="A36" s="128" t="s">
        <v>9286</v>
      </c>
      <c r="B36" s="126" t="s">
        <v>9288</v>
      </c>
      <c r="C36" s="126" t="s">
        <v>9354</v>
      </c>
      <c r="D36" s="126" t="s">
        <v>1190</v>
      </c>
      <c r="E36" s="126" t="s">
        <v>9914</v>
      </c>
      <c r="F36" s="126"/>
      <c r="G36" s="126"/>
      <c r="H36" s="126" t="s">
        <v>9913</v>
      </c>
      <c r="I36" s="126" t="s">
        <v>9915</v>
      </c>
      <c r="J36" s="126" t="s">
        <v>9916</v>
      </c>
    </row>
    <row r="37" spans="1:10" ht="79.25" customHeight="1" x14ac:dyDescent="0.35">
      <c r="A37" s="128" t="s">
        <v>9286</v>
      </c>
      <c r="B37" s="126" t="s">
        <v>9288</v>
      </c>
      <c r="C37" s="126" t="s">
        <v>9354</v>
      </c>
      <c r="D37" s="126" t="s">
        <v>1202</v>
      </c>
      <c r="E37" s="126" t="s">
        <v>9917</v>
      </c>
      <c r="F37" s="126"/>
      <c r="G37" s="126"/>
      <c r="H37" s="126" t="s">
        <v>9913</v>
      </c>
      <c r="I37" s="126" t="s">
        <v>9915</v>
      </c>
      <c r="J37" s="126" t="s">
        <v>9916</v>
      </c>
    </row>
    <row r="38" spans="1:10" ht="52.75" customHeight="1" x14ac:dyDescent="0.35">
      <c r="A38" s="128" t="s">
        <v>9286</v>
      </c>
      <c r="B38" s="126" t="s">
        <v>9288</v>
      </c>
      <c r="C38" s="126" t="s">
        <v>9354</v>
      </c>
      <c r="D38" s="126" t="s">
        <v>1192</v>
      </c>
      <c r="E38" s="126" t="s">
        <v>9918</v>
      </c>
      <c r="F38" s="126"/>
      <c r="G38" s="126"/>
      <c r="H38" s="126" t="s">
        <v>9913</v>
      </c>
      <c r="I38" s="126" t="s">
        <v>9915</v>
      </c>
      <c r="J38" s="126" t="s">
        <v>9916</v>
      </c>
    </row>
    <row r="39" spans="1:10" ht="66" customHeight="1" x14ac:dyDescent="0.35">
      <c r="A39" s="128" t="s">
        <v>9286</v>
      </c>
      <c r="B39" s="126" t="s">
        <v>9288</v>
      </c>
      <c r="C39" s="126" t="s">
        <v>9354</v>
      </c>
      <c r="D39" s="126" t="s">
        <v>1204</v>
      </c>
      <c r="E39" s="126" t="s">
        <v>9919</v>
      </c>
      <c r="F39" s="126"/>
      <c r="G39" s="126"/>
      <c r="H39" s="126" t="s">
        <v>9913</v>
      </c>
      <c r="I39" s="126" t="s">
        <v>9915</v>
      </c>
      <c r="J39" s="126" t="s">
        <v>9916</v>
      </c>
    </row>
    <row r="40" spans="1:10" ht="52.75" customHeight="1" x14ac:dyDescent="0.35">
      <c r="A40" s="128" t="s">
        <v>9286</v>
      </c>
      <c r="B40" s="126" t="s">
        <v>9288</v>
      </c>
      <c r="C40" s="126" t="s">
        <v>9354</v>
      </c>
      <c r="D40" s="126" t="s">
        <v>1187</v>
      </c>
      <c r="E40" s="126" t="s">
        <v>9920</v>
      </c>
      <c r="F40" s="126"/>
      <c r="G40" s="126"/>
      <c r="H40" s="126" t="s">
        <v>9913</v>
      </c>
      <c r="I40" s="126" t="s">
        <v>9915</v>
      </c>
      <c r="J40" s="126" t="s">
        <v>9916</v>
      </c>
    </row>
    <row r="41" spans="1:10" ht="79.25" customHeight="1" x14ac:dyDescent="0.35">
      <c r="A41" s="128" t="s">
        <v>9286</v>
      </c>
      <c r="B41" s="126" t="s">
        <v>9288</v>
      </c>
      <c r="C41" s="126" t="s">
        <v>9354</v>
      </c>
      <c r="D41" s="126" t="s">
        <v>1200</v>
      </c>
      <c r="E41" s="126" t="s">
        <v>9921</v>
      </c>
      <c r="F41" s="126"/>
      <c r="G41" s="126"/>
      <c r="H41" s="126" t="s">
        <v>9913</v>
      </c>
      <c r="I41" s="126" t="s">
        <v>9915</v>
      </c>
      <c r="J41" s="126" t="s">
        <v>9916</v>
      </c>
    </row>
    <row r="42" spans="1:10" ht="52.75" customHeight="1" x14ac:dyDescent="0.35">
      <c r="A42" s="128" t="s">
        <v>9286</v>
      </c>
      <c r="B42" s="126" t="s">
        <v>9288</v>
      </c>
      <c r="C42" s="126" t="s">
        <v>9354</v>
      </c>
      <c r="D42" s="126" t="s">
        <v>1194</v>
      </c>
      <c r="E42" s="126" t="s">
        <v>9922</v>
      </c>
      <c r="F42" s="126"/>
      <c r="G42" s="126"/>
      <c r="H42" s="126" t="s">
        <v>9913</v>
      </c>
      <c r="I42" s="126" t="s">
        <v>9915</v>
      </c>
      <c r="J42" s="126" t="s">
        <v>9916</v>
      </c>
    </row>
    <row r="43" spans="1:10" ht="39.65" customHeight="1" x14ac:dyDescent="0.35">
      <c r="A43" s="128" t="s">
        <v>9286</v>
      </c>
      <c r="B43" s="126" t="s">
        <v>9288</v>
      </c>
      <c r="C43" s="126" t="s">
        <v>9354</v>
      </c>
      <c r="D43" s="126" t="s">
        <v>9352</v>
      </c>
      <c r="E43" s="126" t="s">
        <v>9923</v>
      </c>
      <c r="F43" s="126"/>
      <c r="G43" s="126"/>
      <c r="H43" s="126" t="s">
        <v>9913</v>
      </c>
      <c r="I43" s="126" t="s">
        <v>9915</v>
      </c>
      <c r="J43" s="126" t="s">
        <v>9916</v>
      </c>
    </row>
    <row r="44" spans="1:10" ht="79.25" customHeight="1" x14ac:dyDescent="0.35">
      <c r="A44" s="128" t="s">
        <v>9286</v>
      </c>
      <c r="B44" s="126" t="s">
        <v>9288</v>
      </c>
      <c r="C44" s="126" t="s">
        <v>9354</v>
      </c>
      <c r="D44" s="126" t="s">
        <v>1196</v>
      </c>
      <c r="E44" s="126" t="s">
        <v>9924</v>
      </c>
      <c r="F44" s="126"/>
      <c r="G44" s="126"/>
      <c r="H44" s="126" t="s">
        <v>9913</v>
      </c>
      <c r="I44" s="126" t="s">
        <v>9915</v>
      </c>
      <c r="J44" s="126" t="s">
        <v>9916</v>
      </c>
    </row>
  </sheetData>
  <mergeCells count="1">
    <mergeCell ref="A1:J1"/>
  </mergeCells>
  <hyperlinks>
    <hyperlink ref="J24" r:id="rId1" xr:uid="{00000000-0004-0000-0F00-000000000000}"/>
  </hyperlinks>
  <pageMargins left="0.7" right="0.7"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0000"/>
  </sheetPr>
  <dimension ref="A1:BZ334"/>
  <sheetViews>
    <sheetView workbookViewId="0">
      <pane xSplit="3" topLeftCell="D1" activePane="topRight" state="frozen"/>
      <selection pane="topRight"/>
    </sheetView>
  </sheetViews>
  <sheetFormatPr defaultRowHeight="14.5" x14ac:dyDescent="0.35"/>
  <cols>
    <col min="1" max="1" width="25" hidden="1" customWidth="1"/>
    <col min="2" max="2" width="40" hidden="1" customWidth="1"/>
    <col min="3" max="3" width="10" customWidth="1"/>
    <col min="4" max="4" width="12" customWidth="1"/>
    <col min="5" max="78" width="10" customWidth="1"/>
  </cols>
  <sheetData>
    <row r="1" spans="1:78" x14ac:dyDescent="0.3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row>
    <row r="2" spans="1:78" x14ac:dyDescent="0.35">
      <c r="A2" s="286" t="s">
        <v>2</v>
      </c>
      <c r="B2" s="286" t="s">
        <v>0</v>
      </c>
      <c r="C2" s="286" t="s">
        <v>1</v>
      </c>
      <c r="D2" s="286" t="s">
        <v>9925</v>
      </c>
      <c r="E2" s="287">
        <v>43466</v>
      </c>
      <c r="F2" s="287">
        <v>43497</v>
      </c>
      <c r="G2" s="287">
        <v>43525</v>
      </c>
      <c r="H2" s="287">
        <v>43556</v>
      </c>
      <c r="I2" s="287">
        <v>43586</v>
      </c>
      <c r="J2" s="287">
        <v>43617</v>
      </c>
      <c r="K2" s="287">
        <v>43647</v>
      </c>
      <c r="L2" s="287">
        <v>43678</v>
      </c>
      <c r="M2" s="287">
        <v>43709</v>
      </c>
      <c r="N2" s="287">
        <v>43739</v>
      </c>
      <c r="O2" s="287">
        <v>43770</v>
      </c>
      <c r="P2" s="287">
        <v>43800</v>
      </c>
      <c r="Q2" s="287">
        <v>43831</v>
      </c>
      <c r="R2" s="287">
        <v>43862</v>
      </c>
      <c r="S2" s="287">
        <v>43891</v>
      </c>
      <c r="T2" s="287">
        <v>43922</v>
      </c>
      <c r="U2" s="287">
        <v>43952</v>
      </c>
      <c r="V2" s="287">
        <v>43983</v>
      </c>
      <c r="W2" s="287">
        <v>44013</v>
      </c>
      <c r="X2" s="287">
        <v>44044</v>
      </c>
      <c r="Y2" s="287">
        <v>44075</v>
      </c>
      <c r="Z2" s="287">
        <v>44105</v>
      </c>
      <c r="AA2" s="287">
        <v>44136</v>
      </c>
      <c r="AB2" s="287">
        <v>44166</v>
      </c>
      <c r="AC2" s="287">
        <v>44197</v>
      </c>
      <c r="AD2" s="287">
        <v>44228</v>
      </c>
      <c r="AE2" s="287">
        <v>44256</v>
      </c>
      <c r="AF2" s="287">
        <v>44287</v>
      </c>
      <c r="AG2" s="287">
        <v>44317</v>
      </c>
      <c r="AH2" s="287">
        <v>44348</v>
      </c>
      <c r="AI2" s="287">
        <v>44378</v>
      </c>
      <c r="AJ2" s="287">
        <v>44409</v>
      </c>
      <c r="AK2" s="287">
        <v>44440</v>
      </c>
      <c r="AL2" s="287">
        <v>44470</v>
      </c>
      <c r="AM2" s="287">
        <v>44501</v>
      </c>
      <c r="AN2" s="287">
        <v>44531</v>
      </c>
      <c r="AO2" s="287">
        <v>44562</v>
      </c>
      <c r="AP2" s="287">
        <v>44593</v>
      </c>
      <c r="AQ2" s="287">
        <v>44621</v>
      </c>
      <c r="AR2" s="287">
        <v>44652</v>
      </c>
      <c r="AS2" s="287">
        <v>44682</v>
      </c>
      <c r="AT2" s="287">
        <v>44713</v>
      </c>
      <c r="AU2" s="287">
        <v>44743</v>
      </c>
      <c r="AV2" s="287">
        <v>44774</v>
      </c>
      <c r="AW2" s="287">
        <v>44805</v>
      </c>
      <c r="AX2" s="287">
        <v>44835</v>
      </c>
      <c r="AY2" s="287">
        <v>44866</v>
      </c>
      <c r="AZ2" s="287">
        <v>44896</v>
      </c>
      <c r="BA2" s="287">
        <v>44927</v>
      </c>
      <c r="BB2" s="287">
        <v>44958</v>
      </c>
      <c r="BC2" s="287">
        <v>44986</v>
      </c>
      <c r="BD2" s="287">
        <v>45017</v>
      </c>
      <c r="BE2" s="287">
        <v>45047</v>
      </c>
      <c r="BF2" s="287">
        <v>45078</v>
      </c>
      <c r="BG2" s="287">
        <v>45108</v>
      </c>
      <c r="BH2" s="287">
        <v>45139</v>
      </c>
      <c r="BI2" s="287">
        <v>45170</v>
      </c>
      <c r="BJ2" s="287">
        <v>45200</v>
      </c>
      <c r="BK2" s="287">
        <v>45231</v>
      </c>
      <c r="BL2" s="287">
        <v>45261</v>
      </c>
      <c r="BM2" s="287">
        <v>45292</v>
      </c>
      <c r="BN2" s="287">
        <v>45323</v>
      </c>
      <c r="BO2" s="287">
        <v>45352</v>
      </c>
      <c r="BP2" s="287">
        <v>45383</v>
      </c>
      <c r="BQ2" s="287">
        <v>45413</v>
      </c>
      <c r="BR2" s="287">
        <v>45444</v>
      </c>
      <c r="BS2" s="287">
        <v>45474</v>
      </c>
      <c r="BT2" s="287">
        <v>45505</v>
      </c>
      <c r="BU2" s="287">
        <v>45536</v>
      </c>
      <c r="BV2" s="287">
        <v>45566</v>
      </c>
      <c r="BW2" s="287">
        <v>45597</v>
      </c>
      <c r="BX2" s="287">
        <v>45627</v>
      </c>
      <c r="BY2" s="287">
        <v>45658</v>
      </c>
      <c r="BZ2" s="287">
        <v>45689</v>
      </c>
    </row>
    <row r="3" spans="1:78" x14ac:dyDescent="0.35">
      <c r="A3" t="s">
        <v>3037</v>
      </c>
      <c r="B3" t="s">
        <v>3035</v>
      </c>
      <c r="C3" t="s">
        <v>3036</v>
      </c>
      <c r="D3" s="288" t="str">
        <f t="shared" ref="D3:D66" si="0">IF(BZ3="-","-",IFERROR(IF(ROUND(AVERAGE(BX3:BZ3),1)=ROUND(AVERAGE(BU3:BW3),1),"Stable",IF(ROUND(AVERAGE(BX3:BZ3),1)&lt;ROUND(AVERAGE(BU3:BW3),1),"Decreasing",IF(ROUND(AVERAGE(BX3:BZ3),1)&gt;ROUND(AVERAGE(BU3:BW3),1),"Increasing"))),"-"))</f>
        <v>Stable</v>
      </c>
      <c r="E3" s="288">
        <v>4.4000000000000004</v>
      </c>
      <c r="F3" s="288">
        <v>4.4000000000000004</v>
      </c>
      <c r="G3" s="288">
        <v>4.4000000000000004</v>
      </c>
      <c r="H3" s="288">
        <v>4.5</v>
      </c>
      <c r="I3" s="288">
        <v>4.5</v>
      </c>
      <c r="J3" s="288">
        <v>4.5</v>
      </c>
      <c r="K3" s="288">
        <v>4.5</v>
      </c>
      <c r="L3" s="288">
        <v>4.5</v>
      </c>
      <c r="M3" s="288">
        <v>4.5</v>
      </c>
      <c r="N3" s="288">
        <v>4.4000000000000004</v>
      </c>
      <c r="O3" s="288">
        <v>4.4000000000000004</v>
      </c>
      <c r="P3" s="288">
        <v>4.4000000000000004</v>
      </c>
      <c r="Q3" s="288">
        <v>4.4000000000000004</v>
      </c>
      <c r="R3" s="288">
        <v>4.4000000000000004</v>
      </c>
      <c r="S3" s="288">
        <v>4.5</v>
      </c>
      <c r="T3" s="288">
        <v>4.5</v>
      </c>
      <c r="U3" s="288">
        <v>4.5</v>
      </c>
      <c r="V3" s="288">
        <v>4.5</v>
      </c>
      <c r="W3" s="288">
        <v>4.5</v>
      </c>
      <c r="X3" s="288">
        <v>4.5</v>
      </c>
      <c r="Y3" s="288">
        <v>4.5999999999999996</v>
      </c>
      <c r="Z3" s="288">
        <v>4.5999999999999996</v>
      </c>
      <c r="AA3" s="288">
        <v>4.5999999999999996</v>
      </c>
      <c r="AB3" s="288">
        <v>4.5999999999999996</v>
      </c>
      <c r="AC3" s="288">
        <v>4.5999999999999996</v>
      </c>
      <c r="AD3" s="288">
        <v>4.5999999999999996</v>
      </c>
      <c r="AE3" s="288">
        <v>4.5999999999999996</v>
      </c>
      <c r="AF3" s="288">
        <v>4.5999999999999996</v>
      </c>
      <c r="AG3" s="288">
        <v>4.5999999999999996</v>
      </c>
      <c r="AH3" s="288">
        <v>4.7</v>
      </c>
      <c r="AI3" s="288">
        <v>4.7</v>
      </c>
      <c r="AJ3" s="288">
        <v>4.7</v>
      </c>
      <c r="AK3" s="288">
        <v>4.7</v>
      </c>
      <c r="AL3" s="288">
        <v>4.7</v>
      </c>
      <c r="AM3" s="288">
        <v>4.7</v>
      </c>
      <c r="AN3" s="288">
        <v>4.7</v>
      </c>
      <c r="AO3" s="288">
        <v>4.5999999999999996</v>
      </c>
      <c r="AP3" s="288">
        <v>4.5999999999999996</v>
      </c>
      <c r="AQ3" s="288">
        <v>4.5999999999999996</v>
      </c>
      <c r="AR3" s="288">
        <v>4.5</v>
      </c>
      <c r="AS3" s="288">
        <v>4.4000000000000004</v>
      </c>
      <c r="AT3" s="288">
        <v>4.5</v>
      </c>
      <c r="AU3" s="288">
        <v>4.5</v>
      </c>
      <c r="AV3" s="288">
        <v>4.5</v>
      </c>
      <c r="AW3" s="288">
        <v>4.5</v>
      </c>
      <c r="AX3" s="288">
        <v>4.5</v>
      </c>
      <c r="AY3" s="288">
        <v>4.5</v>
      </c>
      <c r="AZ3" s="288">
        <v>4.5</v>
      </c>
      <c r="BA3" s="288">
        <v>4.5</v>
      </c>
      <c r="BB3" s="288">
        <v>4.5</v>
      </c>
      <c r="BC3" s="288">
        <v>4.5</v>
      </c>
      <c r="BD3" s="288">
        <v>4.4000000000000004</v>
      </c>
      <c r="BE3" s="288">
        <v>4.4000000000000004</v>
      </c>
      <c r="BF3" s="288">
        <v>4.5</v>
      </c>
      <c r="BG3" s="288">
        <v>4.5</v>
      </c>
      <c r="BH3" s="288">
        <v>4.5</v>
      </c>
      <c r="BI3" s="288">
        <v>4.5</v>
      </c>
      <c r="BJ3" s="288">
        <v>4.4000000000000004</v>
      </c>
      <c r="BK3" s="288">
        <v>4.4000000000000004</v>
      </c>
      <c r="BL3" s="288">
        <v>4.4000000000000004</v>
      </c>
      <c r="BM3" s="288">
        <v>4.4000000000000004</v>
      </c>
      <c r="BN3" s="288">
        <v>4.4000000000000004</v>
      </c>
      <c r="BO3" s="288">
        <v>4.4000000000000004</v>
      </c>
      <c r="BP3" s="288">
        <v>4.4000000000000004</v>
      </c>
      <c r="BQ3" s="288">
        <v>4.4000000000000004</v>
      </c>
      <c r="BR3" s="288">
        <v>4.4000000000000004</v>
      </c>
      <c r="BS3" s="288">
        <v>4.4000000000000004</v>
      </c>
      <c r="BT3" s="288">
        <v>4.4000000000000004</v>
      </c>
      <c r="BU3" s="288">
        <v>4.4000000000000004</v>
      </c>
      <c r="BV3" s="288">
        <v>4.4000000000000004</v>
      </c>
      <c r="BW3" s="288">
        <v>4.4000000000000004</v>
      </c>
      <c r="BX3" s="288">
        <v>4.4000000000000004</v>
      </c>
      <c r="BY3" s="288">
        <v>4.4000000000000004</v>
      </c>
      <c r="BZ3" s="288">
        <f>_xlfn.IFNA(VLOOKUP(C3,'INFORM Severity - hidden'!$C$5:$G$300,5,FALSE),"-")</f>
        <v>4.5</v>
      </c>
    </row>
    <row r="4" spans="1:78" x14ac:dyDescent="0.35">
      <c r="C4" t="s">
        <v>9926</v>
      </c>
      <c r="D4" s="288" t="str">
        <f t="shared" si="0"/>
        <v>-</v>
      </c>
      <c r="E4" s="288">
        <v>4.0999999999999996</v>
      </c>
      <c r="F4" s="288" t="s">
        <v>9927</v>
      </c>
      <c r="G4" s="288" t="s">
        <v>9927</v>
      </c>
      <c r="H4" s="288" t="s">
        <v>9927</v>
      </c>
      <c r="I4" s="288" t="s">
        <v>9927</v>
      </c>
      <c r="J4" s="288" t="s">
        <v>9927</v>
      </c>
      <c r="K4" s="288" t="s">
        <v>9927</v>
      </c>
      <c r="L4" s="288" t="s">
        <v>9927</v>
      </c>
      <c r="M4" s="288" t="s">
        <v>9927</v>
      </c>
      <c r="N4" s="288" t="s">
        <v>9927</v>
      </c>
      <c r="O4" s="288" t="s">
        <v>9927</v>
      </c>
      <c r="P4" s="288" t="s">
        <v>9927</v>
      </c>
      <c r="Q4" s="288" t="s">
        <v>9927</v>
      </c>
      <c r="R4" s="288" t="s">
        <v>9927</v>
      </c>
      <c r="S4" s="288" t="s">
        <v>9927</v>
      </c>
      <c r="T4" s="288" t="s">
        <v>9927</v>
      </c>
      <c r="U4" s="288" t="s">
        <v>9927</v>
      </c>
      <c r="V4" s="288" t="s">
        <v>9927</v>
      </c>
      <c r="W4" s="288" t="s">
        <v>9927</v>
      </c>
      <c r="X4" s="288" t="s">
        <v>9927</v>
      </c>
      <c r="Y4" s="288" t="s">
        <v>9927</v>
      </c>
      <c r="Z4" s="288" t="s">
        <v>9927</v>
      </c>
      <c r="AA4" s="288" t="s">
        <v>9927</v>
      </c>
      <c r="AB4" s="288" t="s">
        <v>9927</v>
      </c>
      <c r="AC4" s="288" t="s">
        <v>9927</v>
      </c>
      <c r="AD4" s="288" t="s">
        <v>9927</v>
      </c>
      <c r="AE4" s="288" t="s">
        <v>9927</v>
      </c>
      <c r="AF4" s="288" t="s">
        <v>9927</v>
      </c>
      <c r="AG4" s="288" t="s">
        <v>9927</v>
      </c>
      <c r="AH4" s="288" t="s">
        <v>9927</v>
      </c>
      <c r="AI4" s="288" t="s">
        <v>9927</v>
      </c>
      <c r="AJ4" s="288" t="s">
        <v>9927</v>
      </c>
      <c r="AK4" s="288" t="s">
        <v>9927</v>
      </c>
      <c r="AL4" s="288" t="s">
        <v>9927</v>
      </c>
      <c r="AM4" s="288" t="s">
        <v>9927</v>
      </c>
      <c r="AN4" s="288" t="s">
        <v>9927</v>
      </c>
      <c r="AO4" s="288" t="s">
        <v>9927</v>
      </c>
      <c r="AP4" s="288" t="s">
        <v>9927</v>
      </c>
      <c r="AQ4" s="288" t="s">
        <v>9927</v>
      </c>
      <c r="AR4" s="288" t="s">
        <v>9927</v>
      </c>
      <c r="AS4" s="288" t="s">
        <v>9927</v>
      </c>
      <c r="AT4" s="288" t="s">
        <v>9927</v>
      </c>
      <c r="AU4" s="288" t="s">
        <v>9927</v>
      </c>
      <c r="AV4" s="288" t="s">
        <v>9927</v>
      </c>
      <c r="AW4" s="288" t="s">
        <v>9927</v>
      </c>
      <c r="AX4" s="288" t="s">
        <v>9927</v>
      </c>
      <c r="AY4" s="288" t="s">
        <v>9927</v>
      </c>
      <c r="AZ4" s="288" t="s">
        <v>9927</v>
      </c>
      <c r="BA4" s="288" t="s">
        <v>9927</v>
      </c>
      <c r="BB4" s="288" t="s">
        <v>9927</v>
      </c>
      <c r="BC4" s="288" t="s">
        <v>9927</v>
      </c>
      <c r="BD4" s="288" t="s">
        <v>9927</v>
      </c>
      <c r="BE4" s="288" t="s">
        <v>9927</v>
      </c>
      <c r="BF4" s="288" t="s">
        <v>9927</v>
      </c>
      <c r="BG4" s="288" t="s">
        <v>9927</v>
      </c>
      <c r="BH4" s="288" t="s">
        <v>9927</v>
      </c>
      <c r="BI4" s="288" t="s">
        <v>9927</v>
      </c>
      <c r="BJ4" s="288" t="s">
        <v>9927</v>
      </c>
      <c r="BK4" s="288" t="s">
        <v>9927</v>
      </c>
      <c r="BL4" s="288" t="s">
        <v>9927</v>
      </c>
      <c r="BM4" s="288" t="s">
        <v>9927</v>
      </c>
      <c r="BN4" s="288" t="s">
        <v>9927</v>
      </c>
      <c r="BO4" s="288" t="s">
        <v>9927</v>
      </c>
      <c r="BP4" s="288" t="s">
        <v>9927</v>
      </c>
      <c r="BQ4" s="288" t="s">
        <v>9927</v>
      </c>
      <c r="BR4" s="288" t="s">
        <v>9927</v>
      </c>
      <c r="BS4" s="288" t="s">
        <v>9927</v>
      </c>
      <c r="BT4" s="288" t="s">
        <v>9927</v>
      </c>
      <c r="BU4" s="288" t="s">
        <v>9927</v>
      </c>
      <c r="BV4" s="288" t="s">
        <v>9927</v>
      </c>
      <c r="BW4" s="288" t="s">
        <v>9927</v>
      </c>
      <c r="BX4" s="288" t="s">
        <v>9927</v>
      </c>
      <c r="BY4" s="288" t="s">
        <v>9927</v>
      </c>
      <c r="BZ4" s="288" t="str">
        <f>_xlfn.IFNA(VLOOKUP(C4,'INFORM Severity - hidden'!$C$5:$G$300,5,FALSE),"-")</f>
        <v>-</v>
      </c>
    </row>
    <row r="5" spans="1:78" x14ac:dyDescent="0.35">
      <c r="C5" t="s">
        <v>9928</v>
      </c>
      <c r="D5" s="288" t="str">
        <f t="shared" si="0"/>
        <v>-</v>
      </c>
      <c r="E5" s="288">
        <v>3.9</v>
      </c>
      <c r="F5" s="288" t="s">
        <v>9927</v>
      </c>
      <c r="G5" s="288" t="s">
        <v>9927</v>
      </c>
      <c r="H5" s="288" t="s">
        <v>9927</v>
      </c>
      <c r="I5" s="288" t="s">
        <v>9927</v>
      </c>
      <c r="J5" s="288" t="s">
        <v>9927</v>
      </c>
      <c r="K5" s="288" t="s">
        <v>9927</v>
      </c>
      <c r="L5" s="288" t="s">
        <v>9927</v>
      </c>
      <c r="M5" s="288" t="s">
        <v>9927</v>
      </c>
      <c r="N5" s="288" t="s">
        <v>9927</v>
      </c>
      <c r="O5" s="288" t="s">
        <v>9927</v>
      </c>
      <c r="P5" s="288" t="s">
        <v>9927</v>
      </c>
      <c r="Q5" s="288" t="s">
        <v>9927</v>
      </c>
      <c r="R5" s="288" t="s">
        <v>9927</v>
      </c>
      <c r="S5" s="288" t="s">
        <v>9927</v>
      </c>
      <c r="T5" s="288" t="s">
        <v>9927</v>
      </c>
      <c r="U5" s="288" t="s">
        <v>9927</v>
      </c>
      <c r="V5" s="288" t="s">
        <v>9927</v>
      </c>
      <c r="W5" s="288" t="s">
        <v>9927</v>
      </c>
      <c r="X5" s="288" t="s">
        <v>9927</v>
      </c>
      <c r="Y5" s="288" t="s">
        <v>9927</v>
      </c>
      <c r="Z5" s="288" t="s">
        <v>9927</v>
      </c>
      <c r="AA5" s="288" t="s">
        <v>9927</v>
      </c>
      <c r="AB5" s="288" t="s">
        <v>9927</v>
      </c>
      <c r="AC5" s="288" t="s">
        <v>9927</v>
      </c>
      <c r="AD5" s="288" t="s">
        <v>9927</v>
      </c>
      <c r="AE5" s="288" t="s">
        <v>9927</v>
      </c>
      <c r="AF5" s="288" t="s">
        <v>9927</v>
      </c>
      <c r="AG5" s="288" t="s">
        <v>9927</v>
      </c>
      <c r="AH5" s="288" t="s">
        <v>9927</v>
      </c>
      <c r="AI5" s="288" t="s">
        <v>9927</v>
      </c>
      <c r="AJ5" s="288" t="s">
        <v>9927</v>
      </c>
      <c r="AK5" s="288" t="s">
        <v>9927</v>
      </c>
      <c r="AL5" s="288" t="s">
        <v>9927</v>
      </c>
      <c r="AM5" s="288" t="s">
        <v>9927</v>
      </c>
      <c r="AN5" s="288" t="s">
        <v>9927</v>
      </c>
      <c r="AO5" s="288" t="s">
        <v>9927</v>
      </c>
      <c r="AP5" s="288" t="s">
        <v>9927</v>
      </c>
      <c r="AQ5" s="288" t="s">
        <v>9927</v>
      </c>
      <c r="AR5" s="288" t="s">
        <v>9927</v>
      </c>
      <c r="AS5" s="288" t="s">
        <v>9927</v>
      </c>
      <c r="AT5" s="288" t="s">
        <v>9927</v>
      </c>
      <c r="AU5" s="288" t="s">
        <v>9927</v>
      </c>
      <c r="AV5" s="288" t="s">
        <v>9927</v>
      </c>
      <c r="AW5" s="288" t="s">
        <v>9927</v>
      </c>
      <c r="AX5" s="288" t="s">
        <v>9927</v>
      </c>
      <c r="AY5" s="288" t="s">
        <v>9927</v>
      </c>
      <c r="AZ5" s="288" t="s">
        <v>9927</v>
      </c>
      <c r="BA5" s="288" t="s">
        <v>9927</v>
      </c>
      <c r="BB5" s="288" t="s">
        <v>9927</v>
      </c>
      <c r="BC5" s="288" t="s">
        <v>9927</v>
      </c>
      <c r="BD5" s="288" t="s">
        <v>9927</v>
      </c>
      <c r="BE5" s="288" t="s">
        <v>9927</v>
      </c>
      <c r="BF5" s="288" t="s">
        <v>9927</v>
      </c>
      <c r="BG5" s="288" t="s">
        <v>9927</v>
      </c>
      <c r="BH5" s="288" t="s">
        <v>9927</v>
      </c>
      <c r="BI5" s="288" t="s">
        <v>9927</v>
      </c>
      <c r="BJ5" s="288" t="s">
        <v>9927</v>
      </c>
      <c r="BK5" s="288" t="s">
        <v>9927</v>
      </c>
      <c r="BL5" s="288" t="s">
        <v>9927</v>
      </c>
      <c r="BM5" s="288" t="s">
        <v>9927</v>
      </c>
      <c r="BN5" s="288" t="s">
        <v>9927</v>
      </c>
      <c r="BO5" s="288" t="s">
        <v>9927</v>
      </c>
      <c r="BP5" s="288" t="s">
        <v>9927</v>
      </c>
      <c r="BQ5" s="288" t="s">
        <v>9927</v>
      </c>
      <c r="BR5" s="288" t="s">
        <v>9927</v>
      </c>
      <c r="BS5" s="288" t="s">
        <v>9927</v>
      </c>
      <c r="BT5" s="288" t="s">
        <v>9927</v>
      </c>
      <c r="BU5" s="288" t="s">
        <v>9927</v>
      </c>
      <c r="BV5" s="288" t="s">
        <v>9927</v>
      </c>
      <c r="BW5" s="288" t="s">
        <v>9927</v>
      </c>
      <c r="BX5" s="288" t="s">
        <v>9927</v>
      </c>
      <c r="BY5" s="288" t="s">
        <v>9927</v>
      </c>
      <c r="BZ5" s="288" t="str">
        <f>_xlfn.IFNA(VLOOKUP(C5,'INFORM Severity - hidden'!$C$5:$G$300,5,FALSE),"-")</f>
        <v>-</v>
      </c>
    </row>
    <row r="6" spans="1:78" x14ac:dyDescent="0.35">
      <c r="C6" t="s">
        <v>9929</v>
      </c>
      <c r="D6" s="288" t="str">
        <f t="shared" si="0"/>
        <v>-</v>
      </c>
      <c r="E6" s="288" t="s">
        <v>9927</v>
      </c>
      <c r="F6" s="288" t="s">
        <v>9927</v>
      </c>
      <c r="G6" s="288">
        <v>2.1</v>
      </c>
      <c r="H6" s="288">
        <v>2.2000000000000002</v>
      </c>
      <c r="I6" s="288" t="s">
        <v>9927</v>
      </c>
      <c r="J6" s="288" t="s">
        <v>9927</v>
      </c>
      <c r="K6" s="288" t="s">
        <v>9927</v>
      </c>
      <c r="L6" s="288" t="s">
        <v>9927</v>
      </c>
      <c r="M6" s="288" t="s">
        <v>9927</v>
      </c>
      <c r="N6" s="288" t="s">
        <v>9927</v>
      </c>
      <c r="O6" s="288" t="s">
        <v>9927</v>
      </c>
      <c r="P6" s="288" t="s">
        <v>9927</v>
      </c>
      <c r="Q6" s="288" t="s">
        <v>9927</v>
      </c>
      <c r="R6" s="288" t="s">
        <v>9927</v>
      </c>
      <c r="S6" s="288" t="s">
        <v>9927</v>
      </c>
      <c r="T6" s="288" t="s">
        <v>9927</v>
      </c>
      <c r="U6" s="288" t="s">
        <v>9927</v>
      </c>
      <c r="V6" s="288" t="s">
        <v>9927</v>
      </c>
      <c r="W6" s="288" t="s">
        <v>9927</v>
      </c>
      <c r="X6" s="288" t="s">
        <v>9927</v>
      </c>
      <c r="Y6" s="288" t="s">
        <v>9927</v>
      </c>
      <c r="Z6" s="288" t="s">
        <v>9927</v>
      </c>
      <c r="AA6" s="288" t="s">
        <v>9927</v>
      </c>
      <c r="AB6" s="288" t="s">
        <v>9927</v>
      </c>
      <c r="AC6" s="288" t="s">
        <v>9927</v>
      </c>
      <c r="AD6" s="288" t="s">
        <v>9927</v>
      </c>
      <c r="AE6" s="288" t="s">
        <v>9927</v>
      </c>
      <c r="AF6" s="288" t="s">
        <v>9927</v>
      </c>
      <c r="AG6" s="288" t="s">
        <v>9927</v>
      </c>
      <c r="AH6" s="288" t="s">
        <v>9927</v>
      </c>
      <c r="AI6" s="288" t="s">
        <v>9927</v>
      </c>
      <c r="AJ6" s="288" t="s">
        <v>9927</v>
      </c>
      <c r="AK6" s="288" t="s">
        <v>9927</v>
      </c>
      <c r="AL6" s="288" t="s">
        <v>9927</v>
      </c>
      <c r="AM6" s="288" t="s">
        <v>9927</v>
      </c>
      <c r="AN6" s="288" t="s">
        <v>9927</v>
      </c>
      <c r="AO6" s="288" t="s">
        <v>9927</v>
      </c>
      <c r="AP6" s="288" t="s">
        <v>9927</v>
      </c>
      <c r="AQ6" s="288" t="s">
        <v>9927</v>
      </c>
      <c r="AR6" s="288" t="s">
        <v>9927</v>
      </c>
      <c r="AS6" s="288" t="s">
        <v>9927</v>
      </c>
      <c r="AT6" s="288" t="s">
        <v>9927</v>
      </c>
      <c r="AU6" s="288" t="s">
        <v>9927</v>
      </c>
      <c r="AV6" s="288" t="s">
        <v>9927</v>
      </c>
      <c r="AW6" s="288" t="s">
        <v>9927</v>
      </c>
      <c r="AX6" s="288" t="s">
        <v>9927</v>
      </c>
      <c r="AY6" s="288" t="s">
        <v>9927</v>
      </c>
      <c r="AZ6" s="288" t="s">
        <v>9927</v>
      </c>
      <c r="BA6" s="288" t="s">
        <v>9927</v>
      </c>
      <c r="BB6" s="288" t="s">
        <v>9927</v>
      </c>
      <c r="BC6" s="288" t="s">
        <v>9927</v>
      </c>
      <c r="BD6" s="288" t="s">
        <v>9927</v>
      </c>
      <c r="BE6" s="288" t="s">
        <v>9927</v>
      </c>
      <c r="BF6" s="288" t="s">
        <v>9927</v>
      </c>
      <c r="BG6" s="288" t="s">
        <v>9927</v>
      </c>
      <c r="BH6" s="288" t="s">
        <v>9927</v>
      </c>
      <c r="BI6" s="288" t="s">
        <v>9927</v>
      </c>
      <c r="BJ6" s="288" t="s">
        <v>9927</v>
      </c>
      <c r="BK6" s="288" t="s">
        <v>9927</v>
      </c>
      <c r="BL6" s="288" t="s">
        <v>9927</v>
      </c>
      <c r="BM6" s="288" t="s">
        <v>9927</v>
      </c>
      <c r="BN6" s="288" t="s">
        <v>9927</v>
      </c>
      <c r="BO6" s="288" t="s">
        <v>9927</v>
      </c>
      <c r="BP6" s="288" t="s">
        <v>9927</v>
      </c>
      <c r="BQ6" s="288" t="s">
        <v>9927</v>
      </c>
      <c r="BR6" s="288" t="s">
        <v>9927</v>
      </c>
      <c r="BS6" s="288" t="s">
        <v>9927</v>
      </c>
      <c r="BT6" s="288" t="s">
        <v>9927</v>
      </c>
      <c r="BU6" s="288" t="s">
        <v>9927</v>
      </c>
      <c r="BV6" s="288" t="s">
        <v>9927</v>
      </c>
      <c r="BW6" s="288" t="s">
        <v>9927</v>
      </c>
      <c r="BX6" s="288" t="s">
        <v>9927</v>
      </c>
      <c r="BY6" s="288" t="s">
        <v>9927</v>
      </c>
      <c r="BZ6" s="288" t="str">
        <f>_xlfn.IFNA(VLOOKUP(C6,'INFORM Severity - hidden'!$C$5:$G$300,5,FALSE),"-")</f>
        <v>-</v>
      </c>
    </row>
    <row r="7" spans="1:78" x14ac:dyDescent="0.35">
      <c r="C7" t="s">
        <v>9930</v>
      </c>
      <c r="D7" s="288" t="str">
        <f t="shared" si="0"/>
        <v>-</v>
      </c>
      <c r="E7" s="288" t="s">
        <v>9927</v>
      </c>
      <c r="F7" s="288" t="s">
        <v>9927</v>
      </c>
      <c r="G7" s="288" t="s">
        <v>9927</v>
      </c>
      <c r="H7" s="288" t="s">
        <v>9927</v>
      </c>
      <c r="I7" s="288" t="s">
        <v>9927</v>
      </c>
      <c r="J7" s="288" t="s">
        <v>9927</v>
      </c>
      <c r="K7" s="288" t="s">
        <v>9927</v>
      </c>
      <c r="L7" s="288" t="s">
        <v>9927</v>
      </c>
      <c r="M7" s="288" t="s">
        <v>9927</v>
      </c>
      <c r="N7" s="288" t="s">
        <v>9927</v>
      </c>
      <c r="O7" s="288" t="s">
        <v>9927</v>
      </c>
      <c r="P7" s="288" t="s">
        <v>9927</v>
      </c>
      <c r="Q7" s="288" t="s">
        <v>9927</v>
      </c>
      <c r="R7" s="288" t="s">
        <v>9927</v>
      </c>
      <c r="S7" s="288" t="s">
        <v>9927</v>
      </c>
      <c r="T7" s="288" t="s">
        <v>9927</v>
      </c>
      <c r="U7" s="288" t="s">
        <v>9927</v>
      </c>
      <c r="V7" s="288" t="s">
        <v>9927</v>
      </c>
      <c r="W7" s="288" t="s">
        <v>9927</v>
      </c>
      <c r="X7" s="288" t="s">
        <v>9927</v>
      </c>
      <c r="Y7" s="288" t="s">
        <v>9927</v>
      </c>
      <c r="Z7" s="288" t="s">
        <v>9927</v>
      </c>
      <c r="AA7" s="288" t="s">
        <v>9927</v>
      </c>
      <c r="AB7" s="288" t="s">
        <v>9927</v>
      </c>
      <c r="AC7" s="288" t="s">
        <v>9927</v>
      </c>
      <c r="AD7" s="288" t="s">
        <v>9927</v>
      </c>
      <c r="AE7" s="288" t="s">
        <v>9927</v>
      </c>
      <c r="AF7" s="288" t="s">
        <v>9927</v>
      </c>
      <c r="AG7" s="288" t="s">
        <v>9927</v>
      </c>
      <c r="AH7" s="288" t="s">
        <v>9927</v>
      </c>
      <c r="AI7" s="288" t="s">
        <v>9927</v>
      </c>
      <c r="AJ7" s="288" t="s">
        <v>9927</v>
      </c>
      <c r="AK7" s="288" t="s">
        <v>9927</v>
      </c>
      <c r="AL7" s="288" t="s">
        <v>9927</v>
      </c>
      <c r="AM7" s="288" t="s">
        <v>9927</v>
      </c>
      <c r="AN7" s="288" t="s">
        <v>9927</v>
      </c>
      <c r="AO7" s="288" t="s">
        <v>9927</v>
      </c>
      <c r="AP7" s="288" t="s">
        <v>9927</v>
      </c>
      <c r="AQ7" s="288" t="s">
        <v>9927</v>
      </c>
      <c r="AR7" s="288" t="s">
        <v>9927</v>
      </c>
      <c r="AS7" s="288" t="s">
        <v>9927</v>
      </c>
      <c r="AT7" s="288">
        <v>3</v>
      </c>
      <c r="AU7" s="288">
        <v>3</v>
      </c>
      <c r="AV7" s="288">
        <v>3</v>
      </c>
      <c r="AW7" s="288">
        <v>3</v>
      </c>
      <c r="AX7" s="288">
        <v>3</v>
      </c>
      <c r="AY7" s="288">
        <v>3</v>
      </c>
      <c r="AZ7" s="288">
        <v>3</v>
      </c>
      <c r="BA7" s="288">
        <v>3</v>
      </c>
      <c r="BB7" s="288">
        <v>3</v>
      </c>
      <c r="BC7" s="288">
        <v>3</v>
      </c>
      <c r="BD7" s="288" t="s">
        <v>9927</v>
      </c>
      <c r="BE7" s="288" t="s">
        <v>9927</v>
      </c>
      <c r="BF7" s="288" t="s">
        <v>9927</v>
      </c>
      <c r="BG7" s="288" t="s">
        <v>9927</v>
      </c>
      <c r="BH7" s="288" t="s">
        <v>9927</v>
      </c>
      <c r="BI7" s="288" t="s">
        <v>9927</v>
      </c>
      <c r="BJ7" s="288" t="s">
        <v>9927</v>
      </c>
      <c r="BK7" s="288" t="s">
        <v>9927</v>
      </c>
      <c r="BL7" s="288" t="s">
        <v>9927</v>
      </c>
      <c r="BM7" s="288" t="s">
        <v>9927</v>
      </c>
      <c r="BN7" s="288" t="s">
        <v>9927</v>
      </c>
      <c r="BO7" s="288" t="s">
        <v>9927</v>
      </c>
      <c r="BP7" s="288" t="s">
        <v>9927</v>
      </c>
      <c r="BQ7" s="288" t="s">
        <v>9927</v>
      </c>
      <c r="BR7" s="288" t="s">
        <v>9927</v>
      </c>
      <c r="BS7" s="288" t="s">
        <v>9927</v>
      </c>
      <c r="BT7" s="288" t="s">
        <v>9927</v>
      </c>
      <c r="BU7" s="288" t="s">
        <v>9927</v>
      </c>
      <c r="BV7" s="288" t="s">
        <v>9927</v>
      </c>
      <c r="BW7" s="288" t="s">
        <v>9927</v>
      </c>
      <c r="BX7" s="288" t="s">
        <v>9927</v>
      </c>
      <c r="BY7" s="288" t="s">
        <v>9927</v>
      </c>
      <c r="BZ7" s="288" t="str">
        <f>_xlfn.IFNA(VLOOKUP(C7,'INFORM Severity - hidden'!$C$5:$G$300,5,FALSE),"-")</f>
        <v>-</v>
      </c>
    </row>
    <row r="8" spans="1:78" x14ac:dyDescent="0.35">
      <c r="C8" t="s">
        <v>9931</v>
      </c>
      <c r="D8" s="288" t="str">
        <f t="shared" si="0"/>
        <v>-</v>
      </c>
      <c r="E8" s="288" t="s">
        <v>9927</v>
      </c>
      <c r="F8" s="288" t="s">
        <v>9927</v>
      </c>
      <c r="G8" s="288" t="s">
        <v>9927</v>
      </c>
      <c r="H8" s="288" t="s">
        <v>9927</v>
      </c>
      <c r="I8" s="288" t="s">
        <v>9927</v>
      </c>
      <c r="J8" s="288" t="s">
        <v>9927</v>
      </c>
      <c r="K8" s="288" t="s">
        <v>9927</v>
      </c>
      <c r="L8" s="288" t="s">
        <v>9927</v>
      </c>
      <c r="M8" s="288" t="s">
        <v>9927</v>
      </c>
      <c r="N8" s="288" t="s">
        <v>9927</v>
      </c>
      <c r="O8" s="288" t="s">
        <v>9927</v>
      </c>
      <c r="P8" s="288" t="s">
        <v>9927</v>
      </c>
      <c r="Q8" s="288" t="s">
        <v>9927</v>
      </c>
      <c r="R8" s="288" t="s">
        <v>9927</v>
      </c>
      <c r="S8" s="288" t="s">
        <v>9927</v>
      </c>
      <c r="T8" s="288" t="s">
        <v>9927</v>
      </c>
      <c r="U8" s="288" t="s">
        <v>9927</v>
      </c>
      <c r="V8" s="288" t="s">
        <v>9927</v>
      </c>
      <c r="W8" s="288" t="s">
        <v>9927</v>
      </c>
      <c r="X8" s="288" t="s">
        <v>9927</v>
      </c>
      <c r="Y8" s="288" t="s">
        <v>9927</v>
      </c>
      <c r="Z8" s="288" t="s">
        <v>9927</v>
      </c>
      <c r="AA8" s="288" t="s">
        <v>9927</v>
      </c>
      <c r="AB8" s="288" t="s">
        <v>9927</v>
      </c>
      <c r="AC8" s="288" t="s">
        <v>9927</v>
      </c>
      <c r="AD8" s="288" t="s">
        <v>9927</v>
      </c>
      <c r="AE8" s="288" t="s">
        <v>9927</v>
      </c>
      <c r="AF8" s="288" t="s">
        <v>9927</v>
      </c>
      <c r="AG8" s="288" t="s">
        <v>9927</v>
      </c>
      <c r="AH8" s="288" t="s">
        <v>9927</v>
      </c>
      <c r="AI8" s="288" t="s">
        <v>9927</v>
      </c>
      <c r="AJ8" s="288" t="s">
        <v>9927</v>
      </c>
      <c r="AK8" s="288" t="s">
        <v>9927</v>
      </c>
      <c r="AL8" s="288" t="s">
        <v>9927</v>
      </c>
      <c r="AM8" s="288" t="s">
        <v>9927</v>
      </c>
      <c r="AN8" s="288" t="s">
        <v>9927</v>
      </c>
      <c r="AO8" s="288" t="s">
        <v>9927</v>
      </c>
      <c r="AP8" s="288" t="s">
        <v>9927</v>
      </c>
      <c r="AQ8" s="288" t="s">
        <v>9927</v>
      </c>
      <c r="AR8" s="288" t="s">
        <v>9927</v>
      </c>
      <c r="AS8" s="288" t="s">
        <v>9927</v>
      </c>
      <c r="AT8" s="288" t="s">
        <v>9927</v>
      </c>
      <c r="AU8" s="288" t="s">
        <v>9927</v>
      </c>
      <c r="AV8" s="288" t="s">
        <v>9927</v>
      </c>
      <c r="AW8" s="288" t="s">
        <v>9927</v>
      </c>
      <c r="AX8" s="288" t="s">
        <v>9927</v>
      </c>
      <c r="AY8" s="288" t="s">
        <v>9927</v>
      </c>
      <c r="AZ8" s="288" t="s">
        <v>9927</v>
      </c>
      <c r="BA8" s="288" t="s">
        <v>9927</v>
      </c>
      <c r="BB8" s="288" t="s">
        <v>9927</v>
      </c>
      <c r="BC8" s="288" t="s">
        <v>9927</v>
      </c>
      <c r="BD8" s="288" t="s">
        <v>9927</v>
      </c>
      <c r="BE8" s="288" t="s">
        <v>9927</v>
      </c>
      <c r="BF8" s="288" t="s">
        <v>9927</v>
      </c>
      <c r="BG8" s="288" t="s">
        <v>9927</v>
      </c>
      <c r="BH8" s="288" t="s">
        <v>9927</v>
      </c>
      <c r="BI8" s="288" t="s">
        <v>9927</v>
      </c>
      <c r="BJ8" s="288">
        <v>2.7</v>
      </c>
      <c r="BK8" s="288">
        <v>3</v>
      </c>
      <c r="BL8" s="288">
        <v>3</v>
      </c>
      <c r="BM8" s="288">
        <v>3</v>
      </c>
      <c r="BN8" s="288">
        <v>2.8</v>
      </c>
      <c r="BO8" s="288">
        <v>2.8</v>
      </c>
      <c r="BP8" s="288">
        <v>2.8</v>
      </c>
      <c r="BQ8" s="288">
        <v>2.8</v>
      </c>
      <c r="BR8" s="288">
        <v>2.6</v>
      </c>
      <c r="BS8" s="288">
        <v>2.6</v>
      </c>
      <c r="BT8" s="288">
        <v>2.6</v>
      </c>
      <c r="BU8" s="288">
        <v>2.6</v>
      </c>
      <c r="BV8" s="288">
        <v>2.8</v>
      </c>
      <c r="BW8" s="288" t="s">
        <v>9927</v>
      </c>
      <c r="BX8" s="288" t="s">
        <v>9927</v>
      </c>
      <c r="BY8" s="288" t="s">
        <v>9927</v>
      </c>
      <c r="BZ8" s="288" t="str">
        <f>_xlfn.IFNA(VLOOKUP(C8,'INFORM Severity - hidden'!$C$5:$G$300,5,FALSE),"-")</f>
        <v>-</v>
      </c>
    </row>
    <row r="9" spans="1:78" x14ac:dyDescent="0.35">
      <c r="A9" t="s">
        <v>544</v>
      </c>
      <c r="B9" t="s">
        <v>542</v>
      </c>
      <c r="C9" t="s">
        <v>543</v>
      </c>
      <c r="D9" s="288" t="str">
        <f t="shared" si="0"/>
        <v>Increasing</v>
      </c>
      <c r="E9" s="288" t="s">
        <v>9927</v>
      </c>
      <c r="F9" s="288" t="s">
        <v>9927</v>
      </c>
      <c r="G9" s="288" t="s">
        <v>9927</v>
      </c>
      <c r="H9" s="288" t="s">
        <v>9927</v>
      </c>
      <c r="I9" s="288" t="s">
        <v>9927</v>
      </c>
      <c r="J9" s="288" t="s">
        <v>9927</v>
      </c>
      <c r="K9" s="288" t="s">
        <v>9927</v>
      </c>
      <c r="L9" s="288" t="s">
        <v>9927</v>
      </c>
      <c r="M9" s="288" t="s">
        <v>9927</v>
      </c>
      <c r="N9" s="288" t="s">
        <v>9927</v>
      </c>
      <c r="O9" s="288" t="s">
        <v>9927</v>
      </c>
      <c r="P9" s="288" t="s">
        <v>9927</v>
      </c>
      <c r="Q9" s="288" t="s">
        <v>9927</v>
      </c>
      <c r="R9" s="288" t="s">
        <v>9927</v>
      </c>
      <c r="S9" s="288" t="s">
        <v>9927</v>
      </c>
      <c r="T9" s="288" t="s">
        <v>9927</v>
      </c>
      <c r="U9" s="288" t="s">
        <v>9927</v>
      </c>
      <c r="V9" s="288" t="s">
        <v>9927</v>
      </c>
      <c r="W9" s="288" t="s">
        <v>9927</v>
      </c>
      <c r="X9" s="288" t="s">
        <v>9927</v>
      </c>
      <c r="Y9" s="288" t="s">
        <v>9927</v>
      </c>
      <c r="Z9" s="288" t="s">
        <v>9927</v>
      </c>
      <c r="AA9" s="288" t="s">
        <v>9927</v>
      </c>
      <c r="AB9" s="288" t="s">
        <v>9927</v>
      </c>
      <c r="AC9" s="288" t="s">
        <v>9927</v>
      </c>
      <c r="AD9" s="288" t="s">
        <v>9927</v>
      </c>
      <c r="AE9" s="288" t="s">
        <v>9927</v>
      </c>
      <c r="AF9" s="288" t="s">
        <v>9927</v>
      </c>
      <c r="AG9" s="288" t="s">
        <v>9927</v>
      </c>
      <c r="AH9" s="288" t="s">
        <v>9927</v>
      </c>
      <c r="AI9" s="288" t="s">
        <v>9927</v>
      </c>
      <c r="AJ9" s="288" t="s">
        <v>9927</v>
      </c>
      <c r="AK9" s="288" t="s">
        <v>9927</v>
      </c>
      <c r="AL9" s="288" t="s">
        <v>9927</v>
      </c>
      <c r="AM9" s="288" t="s">
        <v>9927</v>
      </c>
      <c r="AN9" s="288">
        <v>3.1</v>
      </c>
      <c r="AO9" s="288">
        <v>3.1</v>
      </c>
      <c r="AP9" s="288">
        <v>3.1</v>
      </c>
      <c r="AQ9" s="288">
        <v>3.1</v>
      </c>
      <c r="AR9" s="288">
        <v>3.1</v>
      </c>
      <c r="AS9" s="288">
        <v>3.1</v>
      </c>
      <c r="AT9" s="288">
        <v>3.2</v>
      </c>
      <c r="AU9" s="288">
        <v>3.2</v>
      </c>
      <c r="AV9" s="288">
        <v>3.3</v>
      </c>
      <c r="AW9" s="288">
        <v>3.3</v>
      </c>
      <c r="AX9" s="288">
        <v>3.3</v>
      </c>
      <c r="AY9" s="288">
        <v>3.1</v>
      </c>
      <c r="AZ9" s="288">
        <v>3.1</v>
      </c>
      <c r="BA9" s="288">
        <v>3.1</v>
      </c>
      <c r="BB9" s="288">
        <v>3.1</v>
      </c>
      <c r="BC9" s="288">
        <v>3.1</v>
      </c>
      <c r="BD9" s="288">
        <v>3.1</v>
      </c>
      <c r="BE9" s="288">
        <v>3.1</v>
      </c>
      <c r="BF9" s="288">
        <v>3.1</v>
      </c>
      <c r="BG9" s="288">
        <v>3.1</v>
      </c>
      <c r="BH9" s="288">
        <v>3.1</v>
      </c>
      <c r="BI9" s="288">
        <v>3.1</v>
      </c>
      <c r="BJ9" s="288">
        <v>3.1</v>
      </c>
      <c r="BK9" s="288">
        <v>3.2</v>
      </c>
      <c r="BL9" s="288">
        <v>3.2</v>
      </c>
      <c r="BM9" s="288">
        <v>3.2</v>
      </c>
      <c r="BN9" s="288">
        <v>3.1</v>
      </c>
      <c r="BO9" s="288">
        <v>3.1</v>
      </c>
      <c r="BP9" s="288">
        <v>3.1</v>
      </c>
      <c r="BQ9" s="288">
        <v>3.1</v>
      </c>
      <c r="BR9" s="288">
        <v>3.1</v>
      </c>
      <c r="BS9" s="288">
        <v>2.8</v>
      </c>
      <c r="BT9" s="288">
        <v>2.8</v>
      </c>
      <c r="BU9" s="288">
        <v>2.8</v>
      </c>
      <c r="BV9" s="288">
        <v>2.7</v>
      </c>
      <c r="BW9" s="288">
        <v>2.7</v>
      </c>
      <c r="BX9" s="288">
        <v>2.7</v>
      </c>
      <c r="BY9" s="288">
        <v>2.9</v>
      </c>
      <c r="BZ9" s="288">
        <f>_xlfn.IFNA(VLOOKUP(C9,'INFORM Severity - hidden'!$C$5:$G$300,5,FALSE),"-")</f>
        <v>2.9</v>
      </c>
    </row>
    <row r="10" spans="1:78" x14ac:dyDescent="0.35">
      <c r="C10" t="s">
        <v>9932</v>
      </c>
      <c r="D10" s="288" t="str">
        <f t="shared" si="0"/>
        <v>-</v>
      </c>
      <c r="E10" s="288" t="s">
        <v>9927</v>
      </c>
      <c r="F10" s="288">
        <v>0.9</v>
      </c>
      <c r="G10" s="288" t="s">
        <v>9927</v>
      </c>
      <c r="H10" s="288" t="s">
        <v>9927</v>
      </c>
      <c r="I10" s="288" t="s">
        <v>9927</v>
      </c>
      <c r="J10" s="288" t="s">
        <v>9927</v>
      </c>
      <c r="K10" s="288" t="s">
        <v>9927</v>
      </c>
      <c r="L10" s="288" t="s">
        <v>9927</v>
      </c>
      <c r="M10" s="288" t="s">
        <v>9927</v>
      </c>
      <c r="N10" s="288" t="s">
        <v>9927</v>
      </c>
      <c r="O10" s="288" t="s">
        <v>9927</v>
      </c>
      <c r="P10" s="288" t="s">
        <v>9927</v>
      </c>
      <c r="Q10" s="288" t="s">
        <v>9927</v>
      </c>
      <c r="R10" s="288" t="s">
        <v>9927</v>
      </c>
      <c r="S10" s="288" t="s">
        <v>9927</v>
      </c>
      <c r="T10" s="288" t="s">
        <v>9927</v>
      </c>
      <c r="U10" s="288" t="s">
        <v>9927</v>
      </c>
      <c r="V10" s="288" t="s">
        <v>9927</v>
      </c>
      <c r="W10" s="288" t="s">
        <v>9927</v>
      </c>
      <c r="X10" s="288" t="s">
        <v>9927</v>
      </c>
      <c r="Y10" s="288" t="s">
        <v>9927</v>
      </c>
      <c r="Z10" s="288" t="s">
        <v>9927</v>
      </c>
      <c r="AA10" s="288" t="s">
        <v>9927</v>
      </c>
      <c r="AB10" s="288" t="s">
        <v>9927</v>
      </c>
      <c r="AC10" s="288" t="s">
        <v>9927</v>
      </c>
      <c r="AD10" s="288" t="s">
        <v>9927</v>
      </c>
      <c r="AE10" s="288" t="s">
        <v>9927</v>
      </c>
      <c r="AF10" s="288" t="s">
        <v>9927</v>
      </c>
      <c r="AG10" s="288" t="s">
        <v>9927</v>
      </c>
      <c r="AH10" s="288" t="s">
        <v>9927</v>
      </c>
      <c r="AI10" s="288" t="s">
        <v>9927</v>
      </c>
      <c r="AJ10" s="288" t="s">
        <v>9927</v>
      </c>
      <c r="AK10" s="288" t="s">
        <v>9927</v>
      </c>
      <c r="AL10" s="288" t="s">
        <v>9927</v>
      </c>
      <c r="AM10" s="288" t="s">
        <v>9927</v>
      </c>
      <c r="AN10" s="288" t="s">
        <v>9927</v>
      </c>
      <c r="AO10" s="288" t="s">
        <v>9927</v>
      </c>
      <c r="AP10" s="288" t="s">
        <v>9927</v>
      </c>
      <c r="AQ10" s="288" t="s">
        <v>9927</v>
      </c>
      <c r="AR10" s="288" t="s">
        <v>9927</v>
      </c>
      <c r="AS10" s="288" t="s">
        <v>9927</v>
      </c>
      <c r="AT10" s="288" t="s">
        <v>9927</v>
      </c>
      <c r="AU10" s="288" t="s">
        <v>9927</v>
      </c>
      <c r="AV10" s="288" t="s">
        <v>9927</v>
      </c>
      <c r="AW10" s="288" t="s">
        <v>9927</v>
      </c>
      <c r="AX10" s="288" t="s">
        <v>9927</v>
      </c>
      <c r="AY10" s="288" t="s">
        <v>9927</v>
      </c>
      <c r="AZ10" s="288" t="s">
        <v>9927</v>
      </c>
      <c r="BA10" s="288" t="s">
        <v>9927</v>
      </c>
      <c r="BB10" s="288" t="s">
        <v>9927</v>
      </c>
      <c r="BC10" s="288" t="s">
        <v>9927</v>
      </c>
      <c r="BD10" s="288" t="s">
        <v>9927</v>
      </c>
      <c r="BE10" s="288" t="s">
        <v>9927</v>
      </c>
      <c r="BF10" s="288" t="s">
        <v>9927</v>
      </c>
      <c r="BG10" s="288" t="s">
        <v>9927</v>
      </c>
      <c r="BH10" s="288" t="s">
        <v>9927</v>
      </c>
      <c r="BI10" s="288" t="s">
        <v>9927</v>
      </c>
      <c r="BJ10" s="288" t="s">
        <v>9927</v>
      </c>
      <c r="BK10" s="288" t="s">
        <v>9927</v>
      </c>
      <c r="BL10" s="288" t="s">
        <v>9927</v>
      </c>
      <c r="BM10" s="288" t="s">
        <v>9927</v>
      </c>
      <c r="BN10" s="288" t="s">
        <v>9927</v>
      </c>
      <c r="BO10" s="288" t="s">
        <v>9927</v>
      </c>
      <c r="BP10" s="288" t="s">
        <v>9927</v>
      </c>
      <c r="BQ10" s="288" t="s">
        <v>9927</v>
      </c>
      <c r="BR10" s="288" t="s">
        <v>9927</v>
      </c>
      <c r="BS10" s="288" t="s">
        <v>9927</v>
      </c>
      <c r="BT10" s="288" t="s">
        <v>9927</v>
      </c>
      <c r="BU10" s="288" t="s">
        <v>9927</v>
      </c>
      <c r="BV10" s="288" t="s">
        <v>9927</v>
      </c>
      <c r="BW10" s="288" t="s">
        <v>9927</v>
      </c>
      <c r="BX10" s="288" t="s">
        <v>9927</v>
      </c>
      <c r="BY10" s="288" t="s">
        <v>9927</v>
      </c>
      <c r="BZ10" s="288" t="str">
        <f>_xlfn.IFNA(VLOOKUP(C10,'INFORM Severity - hidden'!$C$5:$G$300,5,FALSE),"-")</f>
        <v>-</v>
      </c>
    </row>
    <row r="11" spans="1:78" x14ac:dyDescent="0.35">
      <c r="C11" t="s">
        <v>9933</v>
      </c>
      <c r="D11" s="288" t="str">
        <f t="shared" si="0"/>
        <v>-</v>
      </c>
      <c r="E11" s="288" t="s">
        <v>9927</v>
      </c>
      <c r="F11" s="288" t="s">
        <v>9927</v>
      </c>
      <c r="G11" s="288" t="s">
        <v>9927</v>
      </c>
      <c r="H11" s="288" t="s">
        <v>9927</v>
      </c>
      <c r="I11" s="288" t="s">
        <v>9927</v>
      </c>
      <c r="J11" s="288" t="s">
        <v>9927</v>
      </c>
      <c r="K11" s="288" t="s">
        <v>9927</v>
      </c>
      <c r="L11" s="288" t="s">
        <v>9927</v>
      </c>
      <c r="M11" s="288" t="s">
        <v>9927</v>
      </c>
      <c r="N11" s="288" t="s">
        <v>9927</v>
      </c>
      <c r="O11" s="288" t="s">
        <v>9927</v>
      </c>
      <c r="P11" s="288" t="s">
        <v>9927</v>
      </c>
      <c r="Q11" s="288" t="s">
        <v>9927</v>
      </c>
      <c r="R11" s="288" t="s">
        <v>9927</v>
      </c>
      <c r="S11" s="288" t="s">
        <v>9927</v>
      </c>
      <c r="T11" s="288" t="s">
        <v>9927</v>
      </c>
      <c r="U11" s="288" t="s">
        <v>9927</v>
      </c>
      <c r="V11" s="288" t="s">
        <v>9927</v>
      </c>
      <c r="W11" s="288" t="s">
        <v>9927</v>
      </c>
      <c r="X11" s="288" t="s">
        <v>9927</v>
      </c>
      <c r="Y11" s="288" t="s">
        <v>9927</v>
      </c>
      <c r="Z11" s="288" t="s">
        <v>9927</v>
      </c>
      <c r="AA11" s="288" t="s">
        <v>9927</v>
      </c>
      <c r="AB11" s="288" t="s">
        <v>9927</v>
      </c>
      <c r="AC11" s="288">
        <v>1.7</v>
      </c>
      <c r="AD11" s="288">
        <v>1.7</v>
      </c>
      <c r="AE11" s="288">
        <v>1.6</v>
      </c>
      <c r="AF11" s="288">
        <v>1.7</v>
      </c>
      <c r="AG11" s="288">
        <v>1.7</v>
      </c>
      <c r="AH11" s="288">
        <v>1.7</v>
      </c>
      <c r="AI11" s="288">
        <v>1.7</v>
      </c>
      <c r="AJ11" s="288">
        <v>1.6</v>
      </c>
      <c r="AK11" s="288">
        <v>1.6</v>
      </c>
      <c r="AL11" s="288">
        <v>1.5</v>
      </c>
      <c r="AM11" s="288">
        <v>1.5</v>
      </c>
      <c r="AN11" s="288">
        <v>1.5</v>
      </c>
      <c r="AO11" s="288">
        <v>1.5</v>
      </c>
      <c r="AP11" s="288">
        <v>1.5</v>
      </c>
      <c r="AQ11" s="288">
        <v>1.5</v>
      </c>
      <c r="AR11" s="288">
        <v>1.5</v>
      </c>
      <c r="AS11" s="288">
        <v>1.5</v>
      </c>
      <c r="AT11" s="288">
        <v>1.3</v>
      </c>
      <c r="AU11" s="288">
        <v>1.3</v>
      </c>
      <c r="AV11" s="288">
        <v>1.3</v>
      </c>
      <c r="AW11" s="288">
        <v>1.3</v>
      </c>
      <c r="AX11" s="288">
        <v>1.3</v>
      </c>
      <c r="AY11" s="288">
        <v>1.3</v>
      </c>
      <c r="AZ11" s="288">
        <v>1.3</v>
      </c>
      <c r="BA11" s="288">
        <v>1.3</v>
      </c>
      <c r="BB11" s="288">
        <v>1.3</v>
      </c>
      <c r="BC11" s="288">
        <v>1.1000000000000001</v>
      </c>
      <c r="BD11" s="288">
        <v>1.2</v>
      </c>
      <c r="BE11" s="288">
        <v>1.3</v>
      </c>
      <c r="BF11" s="288">
        <v>1.9</v>
      </c>
      <c r="BG11" s="288">
        <v>1.9</v>
      </c>
      <c r="BH11" s="288">
        <v>1.9</v>
      </c>
      <c r="BI11" s="288">
        <v>2</v>
      </c>
      <c r="BJ11" s="288">
        <v>2.1</v>
      </c>
      <c r="BK11" s="288">
        <v>2.2000000000000002</v>
      </c>
      <c r="BL11" s="288">
        <v>2.2999999999999998</v>
      </c>
      <c r="BM11" s="288">
        <v>2.2999999999999998</v>
      </c>
      <c r="BN11" s="288">
        <v>2.2999999999999998</v>
      </c>
      <c r="BO11" s="288">
        <v>2.2999999999999998</v>
      </c>
      <c r="BP11" s="288">
        <v>2.2999999999999998</v>
      </c>
      <c r="BQ11" s="288">
        <v>2.2999999999999998</v>
      </c>
      <c r="BR11" s="288">
        <v>2.2000000000000002</v>
      </c>
      <c r="BS11" s="288">
        <v>2.2000000000000002</v>
      </c>
      <c r="BT11" s="288">
        <v>2.1</v>
      </c>
      <c r="BU11" s="288">
        <v>2.1</v>
      </c>
      <c r="BV11" s="288">
        <v>2.1</v>
      </c>
      <c r="BW11" s="288" t="s">
        <v>9927</v>
      </c>
      <c r="BX11" s="288" t="s">
        <v>9927</v>
      </c>
      <c r="BY11" s="288" t="s">
        <v>9927</v>
      </c>
      <c r="BZ11" s="288" t="str">
        <f>_xlfn.IFNA(VLOOKUP(C11,'INFORM Severity - hidden'!$C$5:$G$300,5,FALSE),"-")</f>
        <v>-</v>
      </c>
    </row>
    <row r="12" spans="1:78" x14ac:dyDescent="0.35">
      <c r="A12" t="s">
        <v>2465</v>
      </c>
      <c r="B12" t="s">
        <v>2463</v>
      </c>
      <c r="C12" t="s">
        <v>2464</v>
      </c>
      <c r="D12" s="288" t="str">
        <f t="shared" si="0"/>
        <v>Stable</v>
      </c>
      <c r="E12" s="288" t="s">
        <v>9927</v>
      </c>
      <c r="F12" s="288" t="s">
        <v>9927</v>
      </c>
      <c r="G12" s="288" t="s">
        <v>9927</v>
      </c>
      <c r="H12" s="288" t="s">
        <v>9927</v>
      </c>
      <c r="I12" s="288" t="s">
        <v>9927</v>
      </c>
      <c r="J12" s="288" t="s">
        <v>9927</v>
      </c>
      <c r="K12" s="288" t="s">
        <v>9927</v>
      </c>
      <c r="L12" s="288" t="s">
        <v>9927</v>
      </c>
      <c r="M12" s="288" t="s">
        <v>9927</v>
      </c>
      <c r="N12" s="288" t="s">
        <v>9927</v>
      </c>
      <c r="O12" s="288" t="s">
        <v>9927</v>
      </c>
      <c r="P12" s="288" t="s">
        <v>9927</v>
      </c>
      <c r="Q12" s="288" t="s">
        <v>9927</v>
      </c>
      <c r="R12" s="288" t="s">
        <v>9927</v>
      </c>
      <c r="S12" s="288" t="s">
        <v>9927</v>
      </c>
      <c r="T12" s="288" t="s">
        <v>9927</v>
      </c>
      <c r="U12" s="288" t="s">
        <v>9927</v>
      </c>
      <c r="V12" s="288" t="s">
        <v>9927</v>
      </c>
      <c r="W12" s="288" t="s">
        <v>9927</v>
      </c>
      <c r="X12" s="288" t="s">
        <v>9927</v>
      </c>
      <c r="Y12" s="288" t="s">
        <v>9927</v>
      </c>
      <c r="Z12" s="288" t="s">
        <v>9927</v>
      </c>
      <c r="AA12" s="288" t="s">
        <v>9927</v>
      </c>
      <c r="AB12" s="288" t="s">
        <v>9927</v>
      </c>
      <c r="AC12" s="288" t="s">
        <v>9927</v>
      </c>
      <c r="AD12" s="288" t="s">
        <v>9927</v>
      </c>
      <c r="AE12" s="288" t="s">
        <v>9927</v>
      </c>
      <c r="AF12" s="288" t="s">
        <v>9927</v>
      </c>
      <c r="AG12" s="288" t="s">
        <v>9927</v>
      </c>
      <c r="AH12" s="288" t="s">
        <v>9927</v>
      </c>
      <c r="AI12" s="288" t="s">
        <v>9927</v>
      </c>
      <c r="AJ12" s="288" t="s">
        <v>9927</v>
      </c>
      <c r="AK12" s="288" t="s">
        <v>9927</v>
      </c>
      <c r="AL12" s="288" t="s">
        <v>9927</v>
      </c>
      <c r="AM12" s="288" t="s">
        <v>9927</v>
      </c>
      <c r="AN12" s="288" t="s">
        <v>9927</v>
      </c>
      <c r="AO12" s="288" t="s">
        <v>9927</v>
      </c>
      <c r="AP12" s="288" t="s">
        <v>9927</v>
      </c>
      <c r="AQ12" s="288" t="s">
        <v>9927</v>
      </c>
      <c r="AR12" s="288" t="s">
        <v>9927</v>
      </c>
      <c r="AS12" s="288" t="s">
        <v>9927</v>
      </c>
      <c r="AT12" s="288" t="s">
        <v>9927</v>
      </c>
      <c r="AU12" s="288" t="s">
        <v>9927</v>
      </c>
      <c r="AV12" s="288" t="s">
        <v>9927</v>
      </c>
      <c r="AW12" s="288" t="s">
        <v>9927</v>
      </c>
      <c r="AX12" s="288" t="s">
        <v>9927</v>
      </c>
      <c r="AY12" s="288" t="s">
        <v>9927</v>
      </c>
      <c r="AZ12" s="288" t="s">
        <v>9927</v>
      </c>
      <c r="BA12" s="288" t="s">
        <v>9927</v>
      </c>
      <c r="BB12" s="288" t="s">
        <v>9927</v>
      </c>
      <c r="BC12" s="288" t="s">
        <v>9927</v>
      </c>
      <c r="BD12" s="288" t="s">
        <v>9927</v>
      </c>
      <c r="BE12" s="288" t="s">
        <v>9927</v>
      </c>
      <c r="BF12" s="288" t="s">
        <v>9927</v>
      </c>
      <c r="BG12" s="288" t="s">
        <v>9927</v>
      </c>
      <c r="BH12" s="288" t="s">
        <v>9927</v>
      </c>
      <c r="BI12" s="288" t="s">
        <v>9927</v>
      </c>
      <c r="BJ12" s="288" t="s">
        <v>9927</v>
      </c>
      <c r="BK12" s="288" t="s">
        <v>9927</v>
      </c>
      <c r="BL12" s="288" t="s">
        <v>9927</v>
      </c>
      <c r="BM12" s="288" t="s">
        <v>9927</v>
      </c>
      <c r="BN12" s="288" t="s">
        <v>9927</v>
      </c>
      <c r="BO12" s="288" t="s">
        <v>9927</v>
      </c>
      <c r="BP12" s="288" t="s">
        <v>9927</v>
      </c>
      <c r="BQ12" s="288" t="s">
        <v>9927</v>
      </c>
      <c r="BR12" s="288" t="s">
        <v>9927</v>
      </c>
      <c r="BS12" s="288" t="s">
        <v>9927</v>
      </c>
      <c r="BT12" s="288" t="s">
        <v>9927</v>
      </c>
      <c r="BU12" s="288" t="s">
        <v>9927</v>
      </c>
      <c r="BV12" s="288" t="s">
        <v>9927</v>
      </c>
      <c r="BW12" s="288">
        <v>2.2000000000000002</v>
      </c>
      <c r="BX12" s="288">
        <v>2.2000000000000002</v>
      </c>
      <c r="BY12" s="288">
        <v>2.2000000000000002</v>
      </c>
      <c r="BZ12" s="288">
        <f>_xlfn.IFNA(VLOOKUP(C12,'INFORM Severity - hidden'!$C$5:$G$300,5,FALSE),"-")</f>
        <v>2.2000000000000002</v>
      </c>
    </row>
    <row r="13" spans="1:78" x14ac:dyDescent="0.35">
      <c r="C13" t="s">
        <v>9934</v>
      </c>
      <c r="D13" s="288" t="str">
        <f t="shared" si="0"/>
        <v>-</v>
      </c>
      <c r="E13" s="288" t="s">
        <v>9927</v>
      </c>
      <c r="F13" s="288" t="s">
        <v>9927</v>
      </c>
      <c r="G13" s="288" t="s">
        <v>9927</v>
      </c>
      <c r="H13" s="288" t="s">
        <v>9927</v>
      </c>
      <c r="I13" s="288" t="s">
        <v>9927</v>
      </c>
      <c r="J13" s="288" t="s">
        <v>9927</v>
      </c>
      <c r="K13" s="288" t="s">
        <v>9927</v>
      </c>
      <c r="L13" s="288" t="s">
        <v>9927</v>
      </c>
      <c r="M13" s="288" t="s">
        <v>9927</v>
      </c>
      <c r="N13" s="288" t="s">
        <v>9927</v>
      </c>
      <c r="O13" s="288" t="s">
        <v>9927</v>
      </c>
      <c r="P13" s="288" t="s">
        <v>9927</v>
      </c>
      <c r="Q13" s="288" t="s">
        <v>9927</v>
      </c>
      <c r="R13" s="288" t="s">
        <v>9927</v>
      </c>
      <c r="S13" s="288" t="s">
        <v>9927</v>
      </c>
      <c r="T13" s="288" t="s">
        <v>9927</v>
      </c>
      <c r="U13" s="288" t="s">
        <v>9927</v>
      </c>
      <c r="V13" s="288" t="s">
        <v>9927</v>
      </c>
      <c r="W13" s="288" t="s">
        <v>9927</v>
      </c>
      <c r="X13" s="288" t="s">
        <v>9927</v>
      </c>
      <c r="Y13" s="288" t="s">
        <v>9927</v>
      </c>
      <c r="Z13" s="288" t="s">
        <v>9927</v>
      </c>
      <c r="AA13" s="288" t="s">
        <v>9927</v>
      </c>
      <c r="AB13" s="288" t="s">
        <v>9927</v>
      </c>
      <c r="AC13" s="288" t="s">
        <v>9927</v>
      </c>
      <c r="AD13" s="288" t="s">
        <v>9927</v>
      </c>
      <c r="AE13" s="288" t="s">
        <v>9927</v>
      </c>
      <c r="AF13" s="288" t="s">
        <v>9927</v>
      </c>
      <c r="AG13" s="288" t="s">
        <v>9927</v>
      </c>
      <c r="AH13" s="288" t="s">
        <v>9927</v>
      </c>
      <c r="AI13" s="288" t="s">
        <v>9927</v>
      </c>
      <c r="AJ13" s="288" t="s">
        <v>9927</v>
      </c>
      <c r="AK13" s="288" t="s">
        <v>9927</v>
      </c>
      <c r="AL13" s="288" t="s">
        <v>9927</v>
      </c>
      <c r="AM13" s="288" t="s">
        <v>9927</v>
      </c>
      <c r="AN13" s="288" t="s">
        <v>9927</v>
      </c>
      <c r="AO13" s="288" t="s">
        <v>9927</v>
      </c>
      <c r="AP13" s="288" t="s">
        <v>9927</v>
      </c>
      <c r="AQ13" s="288" t="s">
        <v>9927</v>
      </c>
      <c r="AR13" s="288" t="s">
        <v>9927</v>
      </c>
      <c r="AS13" s="288" t="s">
        <v>9927</v>
      </c>
      <c r="AT13" s="288" t="s">
        <v>9927</v>
      </c>
      <c r="AU13" s="288">
        <v>1.8</v>
      </c>
      <c r="AV13" s="288">
        <v>1.8</v>
      </c>
      <c r="AW13" s="288">
        <v>1.8</v>
      </c>
      <c r="AX13" s="288">
        <v>1.8</v>
      </c>
      <c r="AY13" s="288">
        <v>1.8</v>
      </c>
      <c r="AZ13" s="288">
        <v>1.8</v>
      </c>
      <c r="BA13" s="288">
        <v>1.8</v>
      </c>
      <c r="BB13" s="288">
        <v>1.8</v>
      </c>
      <c r="BC13" s="288">
        <v>1.8</v>
      </c>
      <c r="BD13" s="288">
        <v>1.8</v>
      </c>
      <c r="BE13" s="288">
        <v>1.9</v>
      </c>
      <c r="BF13" s="288">
        <v>2.2000000000000002</v>
      </c>
      <c r="BG13" s="288">
        <v>2.2000000000000002</v>
      </c>
      <c r="BH13" s="288">
        <v>2.2000000000000002</v>
      </c>
      <c r="BI13" s="288">
        <v>2.4</v>
      </c>
      <c r="BJ13" s="288">
        <v>2.4</v>
      </c>
      <c r="BK13" s="288">
        <v>2.5</v>
      </c>
      <c r="BL13" s="288">
        <v>2.2000000000000002</v>
      </c>
      <c r="BM13" s="288">
        <v>2.2000000000000002</v>
      </c>
      <c r="BN13" s="288">
        <v>2.1</v>
      </c>
      <c r="BO13" s="288">
        <v>2.1</v>
      </c>
      <c r="BP13" s="288">
        <v>1.8</v>
      </c>
      <c r="BQ13" s="288">
        <v>1.8</v>
      </c>
      <c r="BR13" s="288">
        <v>1.6</v>
      </c>
      <c r="BS13" s="288">
        <v>1.6</v>
      </c>
      <c r="BT13" s="288">
        <v>1.6</v>
      </c>
      <c r="BU13" s="288">
        <v>1.6</v>
      </c>
      <c r="BV13" s="288">
        <v>1.6</v>
      </c>
      <c r="BW13" s="288" t="s">
        <v>9927</v>
      </c>
      <c r="BX13" s="288" t="s">
        <v>9927</v>
      </c>
      <c r="BY13" s="288" t="s">
        <v>9927</v>
      </c>
      <c r="BZ13" s="288" t="str">
        <f>_xlfn.IFNA(VLOOKUP(C13,'INFORM Severity - hidden'!$C$5:$G$300,5,FALSE),"-")</f>
        <v>-</v>
      </c>
    </row>
    <row r="14" spans="1:78" x14ac:dyDescent="0.35">
      <c r="A14" t="s">
        <v>2302</v>
      </c>
      <c r="B14" t="s">
        <v>2300</v>
      </c>
      <c r="C14" t="s">
        <v>2301</v>
      </c>
      <c r="D14" s="288" t="str">
        <f t="shared" si="0"/>
        <v>Stable</v>
      </c>
      <c r="E14" s="288" t="s">
        <v>9927</v>
      </c>
      <c r="F14" s="288">
        <v>3.5</v>
      </c>
      <c r="G14" s="288">
        <v>3.5</v>
      </c>
      <c r="H14" s="288">
        <v>3.8</v>
      </c>
      <c r="I14" s="288">
        <v>3.8</v>
      </c>
      <c r="J14" s="288">
        <v>3.8</v>
      </c>
      <c r="K14" s="288">
        <v>3.8</v>
      </c>
      <c r="L14" s="288">
        <v>3.8</v>
      </c>
      <c r="M14" s="288">
        <v>3.8</v>
      </c>
      <c r="N14" s="288">
        <v>3.8</v>
      </c>
      <c r="O14" s="288">
        <v>3.8</v>
      </c>
      <c r="P14" s="288">
        <v>3.8</v>
      </c>
      <c r="Q14" s="288">
        <v>3.7</v>
      </c>
      <c r="R14" s="288">
        <v>3.7</v>
      </c>
      <c r="S14" s="288">
        <v>3.3</v>
      </c>
      <c r="T14" s="288">
        <v>3.3</v>
      </c>
      <c r="U14" s="288">
        <v>3.2</v>
      </c>
      <c r="V14" s="288">
        <v>3.3</v>
      </c>
      <c r="W14" s="288">
        <v>3.3</v>
      </c>
      <c r="X14" s="288">
        <v>3.3</v>
      </c>
      <c r="Y14" s="288">
        <v>3.3</v>
      </c>
      <c r="Z14" s="288">
        <v>3.4</v>
      </c>
      <c r="AA14" s="288">
        <v>3.3</v>
      </c>
      <c r="AB14" s="288">
        <v>3.3</v>
      </c>
      <c r="AC14" s="288">
        <v>3.3</v>
      </c>
      <c r="AD14" s="288">
        <v>3.3</v>
      </c>
      <c r="AE14" s="288">
        <v>3.8</v>
      </c>
      <c r="AF14" s="288">
        <v>3.8</v>
      </c>
      <c r="AG14" s="288">
        <v>3.8</v>
      </c>
      <c r="AH14" s="288">
        <v>3.8</v>
      </c>
      <c r="AI14" s="288">
        <v>3.8</v>
      </c>
      <c r="AJ14" s="288">
        <v>3.8</v>
      </c>
      <c r="AK14" s="288">
        <v>3.8</v>
      </c>
      <c r="AL14" s="288">
        <v>3.8</v>
      </c>
      <c r="AM14" s="288">
        <v>3.8</v>
      </c>
      <c r="AN14" s="288">
        <v>3.8</v>
      </c>
      <c r="AO14" s="288">
        <v>3.8</v>
      </c>
      <c r="AP14" s="288">
        <v>3.8</v>
      </c>
      <c r="AQ14" s="288">
        <v>3.5</v>
      </c>
      <c r="AR14" s="288">
        <v>3.5</v>
      </c>
      <c r="AS14" s="288">
        <v>3.5</v>
      </c>
      <c r="AT14" s="288">
        <v>3.5</v>
      </c>
      <c r="AU14" s="288">
        <v>3.5</v>
      </c>
      <c r="AV14" s="288">
        <v>3.5</v>
      </c>
      <c r="AW14" s="288">
        <v>3.5</v>
      </c>
      <c r="AX14" s="288">
        <v>3.5</v>
      </c>
      <c r="AY14" s="288">
        <v>3.5</v>
      </c>
      <c r="AZ14" s="288">
        <v>3.5</v>
      </c>
      <c r="BA14" s="288">
        <v>3.5</v>
      </c>
      <c r="BB14" s="288">
        <v>3.5</v>
      </c>
      <c r="BC14" s="288">
        <v>3.5</v>
      </c>
      <c r="BD14" s="288">
        <v>3.5</v>
      </c>
      <c r="BE14" s="288">
        <v>3.5</v>
      </c>
      <c r="BF14" s="288">
        <v>3.6</v>
      </c>
      <c r="BG14" s="288">
        <v>3.3</v>
      </c>
      <c r="BH14" s="288">
        <v>3.3</v>
      </c>
      <c r="BI14" s="288">
        <v>3.3</v>
      </c>
      <c r="BJ14" s="288">
        <v>3.3</v>
      </c>
      <c r="BK14" s="288">
        <v>3.3</v>
      </c>
      <c r="BL14" s="288">
        <v>3.4</v>
      </c>
      <c r="BM14" s="288">
        <v>3.3</v>
      </c>
      <c r="BN14" s="288">
        <v>3.3</v>
      </c>
      <c r="BO14" s="288">
        <v>3.3</v>
      </c>
      <c r="BP14" s="288">
        <v>3.3</v>
      </c>
      <c r="BQ14" s="288">
        <v>3.3</v>
      </c>
      <c r="BR14" s="288">
        <v>3.3</v>
      </c>
      <c r="BS14" s="288">
        <v>3.3</v>
      </c>
      <c r="BT14" s="288">
        <v>3.3</v>
      </c>
      <c r="BU14" s="288">
        <v>3.3</v>
      </c>
      <c r="BV14" s="288">
        <v>3.3</v>
      </c>
      <c r="BW14" s="288">
        <v>3.3</v>
      </c>
      <c r="BX14" s="288">
        <v>3.3</v>
      </c>
      <c r="BY14" s="288">
        <v>3.3</v>
      </c>
      <c r="BZ14" s="288">
        <f>_xlfn.IFNA(VLOOKUP(C14,'INFORM Severity - hidden'!$C$5:$G$300,5,FALSE),"-")</f>
        <v>3.3</v>
      </c>
    </row>
    <row r="15" spans="1:78" x14ac:dyDescent="0.35">
      <c r="C15" t="s">
        <v>9935</v>
      </c>
      <c r="D15" s="288" t="str">
        <f t="shared" si="0"/>
        <v>-</v>
      </c>
      <c r="E15" s="288" t="s">
        <v>9927</v>
      </c>
      <c r="F15" s="288">
        <v>3.5</v>
      </c>
      <c r="G15" s="288">
        <v>3.5</v>
      </c>
      <c r="H15" s="288" t="s">
        <v>9927</v>
      </c>
      <c r="I15" s="288" t="s">
        <v>9927</v>
      </c>
      <c r="J15" s="288" t="s">
        <v>9927</v>
      </c>
      <c r="K15" s="288" t="s">
        <v>9927</v>
      </c>
      <c r="L15" s="288" t="s">
        <v>9927</v>
      </c>
      <c r="M15" s="288" t="s">
        <v>9927</v>
      </c>
      <c r="N15" s="288" t="s">
        <v>9927</v>
      </c>
      <c r="O15" s="288" t="s">
        <v>9927</v>
      </c>
      <c r="P15" s="288" t="s">
        <v>9927</v>
      </c>
      <c r="Q15" s="288" t="s">
        <v>9927</v>
      </c>
      <c r="R15" s="288" t="s">
        <v>9927</v>
      </c>
      <c r="S15" s="288" t="s">
        <v>9927</v>
      </c>
      <c r="T15" s="288" t="s">
        <v>9927</v>
      </c>
      <c r="U15" s="288" t="s">
        <v>9927</v>
      </c>
      <c r="V15" s="288" t="s">
        <v>9927</v>
      </c>
      <c r="W15" s="288" t="s">
        <v>9927</v>
      </c>
      <c r="X15" s="288" t="s">
        <v>9927</v>
      </c>
      <c r="Y15" s="288" t="s">
        <v>9927</v>
      </c>
      <c r="Z15" s="288" t="s">
        <v>9927</v>
      </c>
      <c r="AA15" s="288" t="s">
        <v>9927</v>
      </c>
      <c r="AB15" s="288" t="s">
        <v>9927</v>
      </c>
      <c r="AC15" s="288" t="s">
        <v>9927</v>
      </c>
      <c r="AD15" s="288" t="s">
        <v>9927</v>
      </c>
      <c r="AE15" s="288" t="s">
        <v>9927</v>
      </c>
      <c r="AF15" s="288" t="s">
        <v>9927</v>
      </c>
      <c r="AG15" s="288" t="s">
        <v>9927</v>
      </c>
      <c r="AH15" s="288" t="s">
        <v>9927</v>
      </c>
      <c r="AI15" s="288" t="s">
        <v>9927</v>
      </c>
      <c r="AJ15" s="288" t="s">
        <v>9927</v>
      </c>
      <c r="AK15" s="288" t="s">
        <v>9927</v>
      </c>
      <c r="AL15" s="288" t="s">
        <v>9927</v>
      </c>
      <c r="AM15" s="288" t="s">
        <v>9927</v>
      </c>
      <c r="AN15" s="288" t="s">
        <v>9927</v>
      </c>
      <c r="AO15" s="288" t="s">
        <v>9927</v>
      </c>
      <c r="AP15" s="288" t="s">
        <v>9927</v>
      </c>
      <c r="AQ15" s="288" t="s">
        <v>9927</v>
      </c>
      <c r="AR15" s="288" t="s">
        <v>9927</v>
      </c>
      <c r="AS15" s="288" t="s">
        <v>9927</v>
      </c>
      <c r="AT15" s="288" t="s">
        <v>9927</v>
      </c>
      <c r="AU15" s="288" t="s">
        <v>9927</v>
      </c>
      <c r="AV15" s="288" t="s">
        <v>9927</v>
      </c>
      <c r="AW15" s="288" t="s">
        <v>9927</v>
      </c>
      <c r="AX15" s="288" t="s">
        <v>9927</v>
      </c>
      <c r="AY15" s="288" t="s">
        <v>9927</v>
      </c>
      <c r="AZ15" s="288" t="s">
        <v>9927</v>
      </c>
      <c r="BA15" s="288" t="s">
        <v>9927</v>
      </c>
      <c r="BB15" s="288" t="s">
        <v>9927</v>
      </c>
      <c r="BC15" s="288" t="s">
        <v>9927</v>
      </c>
      <c r="BD15" s="288" t="s">
        <v>9927</v>
      </c>
      <c r="BE15" s="288" t="s">
        <v>9927</v>
      </c>
      <c r="BF15" s="288" t="s">
        <v>9927</v>
      </c>
      <c r="BG15" s="288" t="s">
        <v>9927</v>
      </c>
      <c r="BH15" s="288" t="s">
        <v>9927</v>
      </c>
      <c r="BI15" s="288" t="s">
        <v>9927</v>
      </c>
      <c r="BJ15" s="288" t="s">
        <v>9927</v>
      </c>
      <c r="BK15" s="288" t="s">
        <v>9927</v>
      </c>
      <c r="BL15" s="288" t="s">
        <v>9927</v>
      </c>
      <c r="BM15" s="288" t="s">
        <v>9927</v>
      </c>
      <c r="BN15" s="288" t="s">
        <v>9927</v>
      </c>
      <c r="BO15" s="288" t="s">
        <v>9927</v>
      </c>
      <c r="BP15" s="288" t="s">
        <v>9927</v>
      </c>
      <c r="BQ15" s="288" t="s">
        <v>9927</v>
      </c>
      <c r="BR15" s="288" t="s">
        <v>9927</v>
      </c>
      <c r="BS15" s="288" t="s">
        <v>9927</v>
      </c>
      <c r="BT15" s="288" t="s">
        <v>9927</v>
      </c>
      <c r="BU15" s="288" t="s">
        <v>9927</v>
      </c>
      <c r="BV15" s="288" t="s">
        <v>9927</v>
      </c>
      <c r="BW15" s="288" t="s">
        <v>9927</v>
      </c>
      <c r="BX15" s="288" t="s">
        <v>9927</v>
      </c>
      <c r="BY15" s="288" t="s">
        <v>9927</v>
      </c>
      <c r="BZ15" s="288" t="str">
        <f>_xlfn.IFNA(VLOOKUP(C15,'INFORM Severity - hidden'!$C$5:$G$300,5,FALSE),"-")</f>
        <v>-</v>
      </c>
    </row>
    <row r="16" spans="1:78" x14ac:dyDescent="0.35">
      <c r="C16" t="s">
        <v>9936</v>
      </c>
      <c r="D16" s="288" t="str">
        <f t="shared" si="0"/>
        <v>-</v>
      </c>
      <c r="E16" s="288" t="s">
        <v>9927</v>
      </c>
      <c r="F16" s="288">
        <v>1.7</v>
      </c>
      <c r="G16" s="288">
        <v>1.7</v>
      </c>
      <c r="H16" s="288" t="s">
        <v>9927</v>
      </c>
      <c r="I16" s="288" t="s">
        <v>9927</v>
      </c>
      <c r="J16" s="288" t="s">
        <v>9927</v>
      </c>
      <c r="K16" s="288" t="s">
        <v>9927</v>
      </c>
      <c r="L16" s="288" t="s">
        <v>9927</v>
      </c>
      <c r="M16" s="288" t="s">
        <v>9927</v>
      </c>
      <c r="N16" s="288" t="s">
        <v>9927</v>
      </c>
      <c r="O16" s="288" t="s">
        <v>9927</v>
      </c>
      <c r="P16" s="288" t="s">
        <v>9927</v>
      </c>
      <c r="Q16" s="288" t="s">
        <v>9927</v>
      </c>
      <c r="R16" s="288" t="s">
        <v>9927</v>
      </c>
      <c r="S16" s="288" t="s">
        <v>9927</v>
      </c>
      <c r="T16" s="288" t="s">
        <v>9927</v>
      </c>
      <c r="U16" s="288" t="s">
        <v>9927</v>
      </c>
      <c r="V16" s="288" t="s">
        <v>9927</v>
      </c>
      <c r="W16" s="288" t="s">
        <v>9927</v>
      </c>
      <c r="X16" s="288" t="s">
        <v>9927</v>
      </c>
      <c r="Y16" s="288" t="s">
        <v>9927</v>
      </c>
      <c r="Z16" s="288" t="s">
        <v>9927</v>
      </c>
      <c r="AA16" s="288" t="s">
        <v>9927</v>
      </c>
      <c r="AB16" s="288" t="s">
        <v>9927</v>
      </c>
      <c r="AC16" s="288" t="s">
        <v>9927</v>
      </c>
      <c r="AD16" s="288" t="s">
        <v>9927</v>
      </c>
      <c r="AE16" s="288" t="s">
        <v>9927</v>
      </c>
      <c r="AF16" s="288" t="s">
        <v>9927</v>
      </c>
      <c r="AG16" s="288" t="s">
        <v>9927</v>
      </c>
      <c r="AH16" s="288" t="s">
        <v>9927</v>
      </c>
      <c r="AI16" s="288" t="s">
        <v>9927</v>
      </c>
      <c r="AJ16" s="288" t="s">
        <v>9927</v>
      </c>
      <c r="AK16" s="288" t="s">
        <v>9927</v>
      </c>
      <c r="AL16" s="288" t="s">
        <v>9927</v>
      </c>
      <c r="AM16" s="288" t="s">
        <v>9927</v>
      </c>
      <c r="AN16" s="288" t="s">
        <v>9927</v>
      </c>
      <c r="AO16" s="288" t="s">
        <v>9927</v>
      </c>
      <c r="AP16" s="288" t="s">
        <v>9927</v>
      </c>
      <c r="AQ16" s="288" t="s">
        <v>9927</v>
      </c>
      <c r="AR16" s="288" t="s">
        <v>9927</v>
      </c>
      <c r="AS16" s="288" t="s">
        <v>9927</v>
      </c>
      <c r="AT16" s="288" t="s">
        <v>9927</v>
      </c>
      <c r="AU16" s="288" t="s">
        <v>9927</v>
      </c>
      <c r="AV16" s="288" t="s">
        <v>9927</v>
      </c>
      <c r="AW16" s="288" t="s">
        <v>9927</v>
      </c>
      <c r="AX16" s="288" t="s">
        <v>9927</v>
      </c>
      <c r="AY16" s="288" t="s">
        <v>9927</v>
      </c>
      <c r="AZ16" s="288" t="s">
        <v>9927</v>
      </c>
      <c r="BA16" s="288" t="s">
        <v>9927</v>
      </c>
      <c r="BB16" s="288" t="s">
        <v>9927</v>
      </c>
      <c r="BC16" s="288" t="s">
        <v>9927</v>
      </c>
      <c r="BD16" s="288" t="s">
        <v>9927</v>
      </c>
      <c r="BE16" s="288" t="s">
        <v>9927</v>
      </c>
      <c r="BF16" s="288" t="s">
        <v>9927</v>
      </c>
      <c r="BG16" s="288" t="s">
        <v>9927</v>
      </c>
      <c r="BH16" s="288" t="s">
        <v>9927</v>
      </c>
      <c r="BI16" s="288" t="s">
        <v>9927</v>
      </c>
      <c r="BJ16" s="288" t="s">
        <v>9927</v>
      </c>
      <c r="BK16" s="288" t="s">
        <v>9927</v>
      </c>
      <c r="BL16" s="288" t="s">
        <v>9927</v>
      </c>
      <c r="BM16" s="288" t="s">
        <v>9927</v>
      </c>
      <c r="BN16" s="288" t="s">
        <v>9927</v>
      </c>
      <c r="BO16" s="288" t="s">
        <v>9927</v>
      </c>
      <c r="BP16" s="288" t="s">
        <v>9927</v>
      </c>
      <c r="BQ16" s="288" t="s">
        <v>9927</v>
      </c>
      <c r="BR16" s="288" t="s">
        <v>9927</v>
      </c>
      <c r="BS16" s="288" t="s">
        <v>9927</v>
      </c>
      <c r="BT16" s="288" t="s">
        <v>9927</v>
      </c>
      <c r="BU16" s="288" t="s">
        <v>9927</v>
      </c>
      <c r="BV16" s="288" t="s">
        <v>9927</v>
      </c>
      <c r="BW16" s="288" t="s">
        <v>9927</v>
      </c>
      <c r="BX16" s="288" t="s">
        <v>9927</v>
      </c>
      <c r="BY16" s="288" t="s">
        <v>9927</v>
      </c>
      <c r="BZ16" s="288" t="str">
        <f>_xlfn.IFNA(VLOOKUP(C16,'INFORM Severity - hidden'!$C$5:$G$300,5,FALSE),"-")</f>
        <v>-</v>
      </c>
    </row>
    <row r="17" spans="1:78" x14ac:dyDescent="0.35">
      <c r="A17" t="s">
        <v>1058</v>
      </c>
      <c r="B17" t="s">
        <v>1019</v>
      </c>
      <c r="C17" t="s">
        <v>1057</v>
      </c>
      <c r="D17" s="288" t="str">
        <f t="shared" si="0"/>
        <v>Stable</v>
      </c>
      <c r="E17" s="288" t="s">
        <v>9927</v>
      </c>
      <c r="F17" s="288" t="s">
        <v>9927</v>
      </c>
      <c r="G17" s="288" t="s">
        <v>9927</v>
      </c>
      <c r="H17" s="288" t="s">
        <v>9927</v>
      </c>
      <c r="I17" s="288" t="s">
        <v>9927</v>
      </c>
      <c r="J17" s="288" t="s">
        <v>9927</v>
      </c>
      <c r="K17" s="288" t="s">
        <v>9927</v>
      </c>
      <c r="L17" s="288" t="s">
        <v>9927</v>
      </c>
      <c r="M17" s="288" t="s">
        <v>9927</v>
      </c>
      <c r="N17" s="288" t="s">
        <v>9927</v>
      </c>
      <c r="O17" s="288" t="s">
        <v>9927</v>
      </c>
      <c r="P17" s="288" t="s">
        <v>9927</v>
      </c>
      <c r="Q17" s="288" t="s">
        <v>9927</v>
      </c>
      <c r="R17" s="288" t="s">
        <v>9927</v>
      </c>
      <c r="S17" s="288" t="s">
        <v>9927</v>
      </c>
      <c r="T17" s="288" t="s">
        <v>9927</v>
      </c>
      <c r="U17" s="288" t="s">
        <v>9927</v>
      </c>
      <c r="V17" s="288" t="s">
        <v>9927</v>
      </c>
      <c r="W17" s="288" t="s">
        <v>9927</v>
      </c>
      <c r="X17" s="288" t="s">
        <v>9927</v>
      </c>
      <c r="Y17" s="288" t="s">
        <v>9927</v>
      </c>
      <c r="Z17" s="288" t="s">
        <v>9927</v>
      </c>
      <c r="AA17" s="288" t="s">
        <v>9927</v>
      </c>
      <c r="AB17" s="288" t="s">
        <v>9927</v>
      </c>
      <c r="AC17" s="288" t="s">
        <v>9927</v>
      </c>
      <c r="AD17" s="288" t="s">
        <v>9927</v>
      </c>
      <c r="AE17" s="288" t="s">
        <v>9927</v>
      </c>
      <c r="AF17" s="288" t="s">
        <v>9927</v>
      </c>
      <c r="AG17" s="288" t="s">
        <v>9927</v>
      </c>
      <c r="AH17" s="288" t="s">
        <v>9927</v>
      </c>
      <c r="AI17" s="288" t="s">
        <v>9927</v>
      </c>
      <c r="AJ17" s="288" t="s">
        <v>9927</v>
      </c>
      <c r="AK17" s="288" t="s">
        <v>9927</v>
      </c>
      <c r="AL17" s="288" t="s">
        <v>9927</v>
      </c>
      <c r="AM17" s="288" t="s">
        <v>9927</v>
      </c>
      <c r="AN17" s="288" t="s">
        <v>9927</v>
      </c>
      <c r="AO17" s="288" t="s">
        <v>9927</v>
      </c>
      <c r="AP17" s="288" t="s">
        <v>9927</v>
      </c>
      <c r="AQ17" s="288" t="s">
        <v>9927</v>
      </c>
      <c r="AR17" s="288" t="s">
        <v>9927</v>
      </c>
      <c r="AS17" s="288" t="s">
        <v>9927</v>
      </c>
      <c r="AT17" s="288" t="s">
        <v>9927</v>
      </c>
      <c r="AU17" s="288" t="s">
        <v>9927</v>
      </c>
      <c r="AV17" s="288" t="s">
        <v>9927</v>
      </c>
      <c r="AW17" s="288" t="s">
        <v>9927</v>
      </c>
      <c r="AX17" s="288" t="s">
        <v>9927</v>
      </c>
      <c r="AY17" s="288" t="s">
        <v>9927</v>
      </c>
      <c r="AZ17" s="288" t="s">
        <v>9927</v>
      </c>
      <c r="BA17" s="288" t="s">
        <v>9927</v>
      </c>
      <c r="BB17" s="288" t="s">
        <v>9927</v>
      </c>
      <c r="BC17" s="288" t="s">
        <v>9927</v>
      </c>
      <c r="BD17" s="288" t="s">
        <v>9927</v>
      </c>
      <c r="BE17" s="288" t="s">
        <v>9927</v>
      </c>
      <c r="BF17" s="288" t="s">
        <v>9927</v>
      </c>
      <c r="BG17" s="288" t="s">
        <v>9927</v>
      </c>
      <c r="BH17" s="288" t="s">
        <v>9927</v>
      </c>
      <c r="BI17" s="288" t="s">
        <v>9927</v>
      </c>
      <c r="BJ17" s="288" t="s">
        <v>9927</v>
      </c>
      <c r="BK17" s="288" t="s">
        <v>9927</v>
      </c>
      <c r="BL17" s="288" t="s">
        <v>9927</v>
      </c>
      <c r="BM17" s="288" t="s">
        <v>9927</v>
      </c>
      <c r="BN17" s="288" t="s">
        <v>9927</v>
      </c>
      <c r="BO17" s="288" t="s">
        <v>9927</v>
      </c>
      <c r="BP17" s="288" t="s">
        <v>9927</v>
      </c>
      <c r="BQ17" s="288">
        <v>1.9</v>
      </c>
      <c r="BR17" s="288">
        <v>2</v>
      </c>
      <c r="BS17" s="288">
        <v>2</v>
      </c>
      <c r="BT17" s="288">
        <v>2</v>
      </c>
      <c r="BU17" s="288">
        <v>2</v>
      </c>
      <c r="BV17" s="288">
        <v>2</v>
      </c>
      <c r="BW17" s="288">
        <v>1.9</v>
      </c>
      <c r="BX17" s="288">
        <v>1.9</v>
      </c>
      <c r="BY17" s="288">
        <v>2</v>
      </c>
      <c r="BZ17" s="288">
        <f>_xlfn.IFNA(VLOOKUP(C17,'INFORM Severity - hidden'!$C$5:$G$300,5,FALSE),"-")</f>
        <v>2</v>
      </c>
    </row>
    <row r="18" spans="1:78" x14ac:dyDescent="0.35">
      <c r="A18" t="s">
        <v>155</v>
      </c>
      <c r="B18" t="s">
        <v>153</v>
      </c>
      <c r="C18" t="s">
        <v>154</v>
      </c>
      <c r="D18" s="288" t="str">
        <f t="shared" si="0"/>
        <v>Stable</v>
      </c>
      <c r="E18" s="288" t="s">
        <v>9927</v>
      </c>
      <c r="F18" s="288">
        <v>3</v>
      </c>
      <c r="G18" s="288">
        <v>3.1</v>
      </c>
      <c r="H18" s="288">
        <v>3.2</v>
      </c>
      <c r="I18" s="288">
        <v>3.2</v>
      </c>
      <c r="J18" s="288">
        <v>3.1</v>
      </c>
      <c r="K18" s="288">
        <v>3.2</v>
      </c>
      <c r="L18" s="288">
        <v>3.2</v>
      </c>
      <c r="M18" s="288">
        <v>3.2</v>
      </c>
      <c r="N18" s="288">
        <v>3.2</v>
      </c>
      <c r="O18" s="288">
        <v>3.2</v>
      </c>
      <c r="P18" s="288">
        <v>3.2</v>
      </c>
      <c r="Q18" s="288">
        <v>3.2</v>
      </c>
      <c r="R18" s="288">
        <v>3.4</v>
      </c>
      <c r="S18" s="288">
        <v>3.4</v>
      </c>
      <c r="T18" s="288">
        <v>3.4</v>
      </c>
      <c r="U18" s="288">
        <v>3.4</v>
      </c>
      <c r="V18" s="288">
        <v>3.9</v>
      </c>
      <c r="W18" s="288">
        <v>3.9</v>
      </c>
      <c r="X18" s="288">
        <v>3.9</v>
      </c>
      <c r="Y18" s="288">
        <v>3.9</v>
      </c>
      <c r="Z18" s="288">
        <v>3.8</v>
      </c>
      <c r="AA18" s="288">
        <v>3.9</v>
      </c>
      <c r="AB18" s="288">
        <v>4</v>
      </c>
      <c r="AC18" s="288">
        <v>3.9</v>
      </c>
      <c r="AD18" s="288">
        <v>3.9</v>
      </c>
      <c r="AE18" s="288">
        <v>3.9</v>
      </c>
      <c r="AF18" s="288">
        <v>4</v>
      </c>
      <c r="AG18" s="288">
        <v>4</v>
      </c>
      <c r="AH18" s="288">
        <v>4</v>
      </c>
      <c r="AI18" s="288">
        <v>4</v>
      </c>
      <c r="AJ18" s="288">
        <v>4</v>
      </c>
      <c r="AK18" s="288">
        <v>4</v>
      </c>
      <c r="AL18" s="288">
        <v>4</v>
      </c>
      <c r="AM18" s="288">
        <v>3.9</v>
      </c>
      <c r="AN18" s="288">
        <v>3.9</v>
      </c>
      <c r="AO18" s="288">
        <v>3.9</v>
      </c>
      <c r="AP18" s="288">
        <v>3.9</v>
      </c>
      <c r="AQ18" s="288">
        <v>3.9</v>
      </c>
      <c r="AR18" s="288">
        <v>3.9</v>
      </c>
      <c r="AS18" s="288">
        <v>3.9</v>
      </c>
      <c r="AT18" s="288">
        <v>3.9</v>
      </c>
      <c r="AU18" s="288">
        <v>3.9</v>
      </c>
      <c r="AV18" s="288">
        <v>3.9</v>
      </c>
      <c r="AW18" s="288">
        <v>3.7</v>
      </c>
      <c r="AX18" s="288">
        <v>3.8</v>
      </c>
      <c r="AY18" s="288">
        <v>3.8</v>
      </c>
      <c r="AZ18" s="288">
        <v>3.7</v>
      </c>
      <c r="BA18" s="288">
        <v>3.7</v>
      </c>
      <c r="BB18" s="288">
        <v>4</v>
      </c>
      <c r="BC18" s="288">
        <v>4</v>
      </c>
      <c r="BD18" s="288">
        <v>4</v>
      </c>
      <c r="BE18" s="288">
        <v>4</v>
      </c>
      <c r="BF18" s="288">
        <v>3.9</v>
      </c>
      <c r="BG18" s="288">
        <v>3.9</v>
      </c>
      <c r="BH18" s="288">
        <v>4</v>
      </c>
      <c r="BI18" s="288">
        <v>4</v>
      </c>
      <c r="BJ18" s="288">
        <v>4</v>
      </c>
      <c r="BK18" s="288">
        <v>4.0999999999999996</v>
      </c>
      <c r="BL18" s="288">
        <v>4.0999999999999996</v>
      </c>
      <c r="BM18" s="288">
        <v>4.2</v>
      </c>
      <c r="BN18" s="288">
        <v>4.0999999999999996</v>
      </c>
      <c r="BO18" s="288">
        <v>4.0999999999999996</v>
      </c>
      <c r="BP18" s="288">
        <v>4.2</v>
      </c>
      <c r="BQ18" s="288">
        <v>4.2</v>
      </c>
      <c r="BR18" s="288">
        <v>4.2</v>
      </c>
      <c r="BS18" s="288">
        <v>4.2</v>
      </c>
      <c r="BT18" s="288">
        <v>4.2</v>
      </c>
      <c r="BU18" s="288">
        <v>4.2</v>
      </c>
      <c r="BV18" s="288">
        <v>4.2</v>
      </c>
      <c r="BW18" s="288">
        <v>4.2</v>
      </c>
      <c r="BX18" s="288">
        <v>4.2</v>
      </c>
      <c r="BY18" s="288">
        <v>4.2</v>
      </c>
      <c r="BZ18" s="288">
        <f>_xlfn.IFNA(VLOOKUP(C18,'INFORM Severity - hidden'!$C$5:$G$300,5,FALSE),"-")</f>
        <v>4.2</v>
      </c>
    </row>
    <row r="19" spans="1:78" x14ac:dyDescent="0.35">
      <c r="C19" t="s">
        <v>9937</v>
      </c>
      <c r="D19" s="288" t="str">
        <f t="shared" si="0"/>
        <v>-</v>
      </c>
      <c r="E19" s="288" t="s">
        <v>9927</v>
      </c>
      <c r="F19" s="288" t="s">
        <v>9927</v>
      </c>
      <c r="G19" s="288" t="s">
        <v>9927</v>
      </c>
      <c r="H19" s="288" t="s">
        <v>9927</v>
      </c>
      <c r="I19" s="288" t="s">
        <v>9927</v>
      </c>
      <c r="J19" s="288" t="s">
        <v>9927</v>
      </c>
      <c r="K19" s="288" t="s">
        <v>9927</v>
      </c>
      <c r="L19" s="288" t="s">
        <v>9927</v>
      </c>
      <c r="M19" s="288" t="s">
        <v>9927</v>
      </c>
      <c r="N19" s="288" t="s">
        <v>9927</v>
      </c>
      <c r="O19" s="288" t="s">
        <v>9927</v>
      </c>
      <c r="P19" s="288" t="s">
        <v>9927</v>
      </c>
      <c r="Q19" s="288" t="s">
        <v>9927</v>
      </c>
      <c r="R19" s="288" t="s">
        <v>9927</v>
      </c>
      <c r="S19" s="288" t="s">
        <v>9927</v>
      </c>
      <c r="T19" s="288" t="s">
        <v>9927</v>
      </c>
      <c r="U19" s="288" t="s">
        <v>9927</v>
      </c>
      <c r="V19" s="288" t="s">
        <v>9927</v>
      </c>
      <c r="W19" s="288" t="s">
        <v>9927</v>
      </c>
      <c r="X19" s="288" t="s">
        <v>9927</v>
      </c>
      <c r="Y19" s="288">
        <v>2.4</v>
      </c>
      <c r="Z19" s="288">
        <v>2.2999999999999998</v>
      </c>
      <c r="AA19" s="288">
        <v>2.4</v>
      </c>
      <c r="AB19" s="288">
        <v>2.4</v>
      </c>
      <c r="AC19" s="288">
        <v>2.4</v>
      </c>
      <c r="AD19" s="288" t="s">
        <v>9927</v>
      </c>
      <c r="AE19" s="288" t="s">
        <v>9927</v>
      </c>
      <c r="AF19" s="288" t="s">
        <v>9927</v>
      </c>
      <c r="AG19" s="288" t="s">
        <v>9927</v>
      </c>
      <c r="AH19" s="288" t="s">
        <v>9927</v>
      </c>
      <c r="AI19" s="288" t="s">
        <v>9927</v>
      </c>
      <c r="AJ19" s="288" t="s">
        <v>9927</v>
      </c>
      <c r="AK19" s="288" t="s">
        <v>9927</v>
      </c>
      <c r="AL19" s="288" t="s">
        <v>9927</v>
      </c>
      <c r="AM19" s="288" t="s">
        <v>9927</v>
      </c>
      <c r="AN19" s="288" t="s">
        <v>9927</v>
      </c>
      <c r="AO19" s="288" t="s">
        <v>9927</v>
      </c>
      <c r="AP19" s="288" t="s">
        <v>9927</v>
      </c>
      <c r="AQ19" s="288" t="s">
        <v>9927</v>
      </c>
      <c r="AR19" s="288" t="s">
        <v>9927</v>
      </c>
      <c r="AS19" s="288" t="s">
        <v>9927</v>
      </c>
      <c r="AT19" s="288" t="s">
        <v>9927</v>
      </c>
      <c r="AU19" s="288" t="s">
        <v>9927</v>
      </c>
      <c r="AV19" s="288" t="s">
        <v>9927</v>
      </c>
      <c r="AW19" s="288" t="s">
        <v>9927</v>
      </c>
      <c r="AX19" s="288" t="s">
        <v>9927</v>
      </c>
      <c r="AY19" s="288" t="s">
        <v>9927</v>
      </c>
      <c r="AZ19" s="288" t="s">
        <v>9927</v>
      </c>
      <c r="BA19" s="288" t="s">
        <v>9927</v>
      </c>
      <c r="BB19" s="288" t="s">
        <v>9927</v>
      </c>
      <c r="BC19" s="288" t="s">
        <v>9927</v>
      </c>
      <c r="BD19" s="288" t="s">
        <v>9927</v>
      </c>
      <c r="BE19" s="288" t="s">
        <v>9927</v>
      </c>
      <c r="BF19" s="288" t="s">
        <v>9927</v>
      </c>
      <c r="BG19" s="288" t="s">
        <v>9927</v>
      </c>
      <c r="BH19" s="288" t="s">
        <v>9927</v>
      </c>
      <c r="BI19" s="288" t="s">
        <v>9927</v>
      </c>
      <c r="BJ19" s="288" t="s">
        <v>9927</v>
      </c>
      <c r="BK19" s="288" t="s">
        <v>9927</v>
      </c>
      <c r="BL19" s="288" t="s">
        <v>9927</v>
      </c>
      <c r="BM19" s="288" t="s">
        <v>9927</v>
      </c>
      <c r="BN19" s="288" t="s">
        <v>9927</v>
      </c>
      <c r="BO19" s="288" t="s">
        <v>9927</v>
      </c>
      <c r="BP19" s="288" t="s">
        <v>9927</v>
      </c>
      <c r="BQ19" s="288" t="s">
        <v>9927</v>
      </c>
      <c r="BR19" s="288" t="s">
        <v>9927</v>
      </c>
      <c r="BS19" s="288" t="s">
        <v>9927</v>
      </c>
      <c r="BT19" s="288" t="s">
        <v>9927</v>
      </c>
      <c r="BU19" s="288" t="s">
        <v>9927</v>
      </c>
      <c r="BV19" s="288" t="s">
        <v>9927</v>
      </c>
      <c r="BW19" s="288" t="s">
        <v>9927</v>
      </c>
      <c r="BX19" s="288" t="s">
        <v>9927</v>
      </c>
      <c r="BY19" s="288" t="s">
        <v>9927</v>
      </c>
      <c r="BZ19" s="288" t="str">
        <f>_xlfn.IFNA(VLOOKUP(C19,'INFORM Severity - hidden'!$C$5:$G$300,5,FALSE),"-")</f>
        <v>-</v>
      </c>
    </row>
    <row r="20" spans="1:78" x14ac:dyDescent="0.35">
      <c r="C20" t="s">
        <v>9938</v>
      </c>
      <c r="D20" s="288" t="str">
        <f t="shared" si="0"/>
        <v>-</v>
      </c>
      <c r="E20" s="288" t="s">
        <v>9927</v>
      </c>
      <c r="F20" s="288" t="s">
        <v>9927</v>
      </c>
      <c r="G20" s="288" t="s">
        <v>9927</v>
      </c>
      <c r="H20" s="288" t="s">
        <v>9927</v>
      </c>
      <c r="I20" s="288" t="s">
        <v>9927</v>
      </c>
      <c r="J20" s="288" t="s">
        <v>9927</v>
      </c>
      <c r="K20" s="288" t="s">
        <v>9927</v>
      </c>
      <c r="L20" s="288" t="s">
        <v>9927</v>
      </c>
      <c r="M20" s="288" t="s">
        <v>9927</v>
      </c>
      <c r="N20" s="288" t="s">
        <v>9927</v>
      </c>
      <c r="O20" s="288" t="s">
        <v>9927</v>
      </c>
      <c r="P20" s="288" t="s">
        <v>9927</v>
      </c>
      <c r="Q20" s="288" t="s">
        <v>9927</v>
      </c>
      <c r="R20" s="288" t="s">
        <v>9927</v>
      </c>
      <c r="S20" s="288" t="s">
        <v>9927</v>
      </c>
      <c r="T20" s="288" t="s">
        <v>9927</v>
      </c>
      <c r="U20" s="288" t="s">
        <v>9927</v>
      </c>
      <c r="V20" s="288" t="s">
        <v>9927</v>
      </c>
      <c r="W20" s="288" t="s">
        <v>9927</v>
      </c>
      <c r="X20" s="288" t="s">
        <v>9927</v>
      </c>
      <c r="Y20" s="288" t="s">
        <v>9927</v>
      </c>
      <c r="Z20" s="288" t="s">
        <v>9927</v>
      </c>
      <c r="AA20" s="288">
        <v>3.9</v>
      </c>
      <c r="AB20" s="288">
        <v>3.9</v>
      </c>
      <c r="AC20" s="288">
        <v>3.8</v>
      </c>
      <c r="AD20" s="288" t="s">
        <v>9927</v>
      </c>
      <c r="AE20" s="288" t="s">
        <v>9927</v>
      </c>
      <c r="AF20" s="288" t="s">
        <v>9927</v>
      </c>
      <c r="AG20" s="288" t="s">
        <v>9927</v>
      </c>
      <c r="AH20" s="288" t="s">
        <v>9927</v>
      </c>
      <c r="AI20" s="288" t="s">
        <v>9927</v>
      </c>
      <c r="AJ20" s="288" t="s">
        <v>9927</v>
      </c>
      <c r="AK20" s="288" t="s">
        <v>9927</v>
      </c>
      <c r="AL20" s="288" t="s">
        <v>9927</v>
      </c>
      <c r="AM20" s="288" t="s">
        <v>9927</v>
      </c>
      <c r="AN20" s="288" t="s">
        <v>9927</v>
      </c>
      <c r="AO20" s="288" t="s">
        <v>9927</v>
      </c>
      <c r="AP20" s="288" t="s">
        <v>9927</v>
      </c>
      <c r="AQ20" s="288" t="s">
        <v>9927</v>
      </c>
      <c r="AR20" s="288" t="s">
        <v>9927</v>
      </c>
      <c r="AS20" s="288" t="s">
        <v>9927</v>
      </c>
      <c r="AT20" s="288" t="s">
        <v>9927</v>
      </c>
      <c r="AU20" s="288" t="s">
        <v>9927</v>
      </c>
      <c r="AV20" s="288" t="s">
        <v>9927</v>
      </c>
      <c r="AW20" s="288" t="s">
        <v>9927</v>
      </c>
      <c r="AX20" s="288" t="s">
        <v>9927</v>
      </c>
      <c r="AY20" s="288" t="s">
        <v>9927</v>
      </c>
      <c r="AZ20" s="288" t="s">
        <v>9927</v>
      </c>
      <c r="BA20" s="288" t="s">
        <v>9927</v>
      </c>
      <c r="BB20" s="288" t="s">
        <v>9927</v>
      </c>
      <c r="BC20" s="288" t="s">
        <v>9927</v>
      </c>
      <c r="BD20" s="288" t="s">
        <v>9927</v>
      </c>
      <c r="BE20" s="288" t="s">
        <v>9927</v>
      </c>
      <c r="BF20" s="288" t="s">
        <v>9927</v>
      </c>
      <c r="BG20" s="288" t="s">
        <v>9927</v>
      </c>
      <c r="BH20" s="288" t="s">
        <v>9927</v>
      </c>
      <c r="BI20" s="288" t="s">
        <v>9927</v>
      </c>
      <c r="BJ20" s="288" t="s">
        <v>9927</v>
      </c>
      <c r="BK20" s="288" t="s">
        <v>9927</v>
      </c>
      <c r="BL20" s="288" t="s">
        <v>9927</v>
      </c>
      <c r="BM20" s="288" t="s">
        <v>9927</v>
      </c>
      <c r="BN20" s="288" t="s">
        <v>9927</v>
      </c>
      <c r="BO20" s="288" t="s">
        <v>9927</v>
      </c>
      <c r="BP20" s="288" t="s">
        <v>9927</v>
      </c>
      <c r="BQ20" s="288" t="s">
        <v>9927</v>
      </c>
      <c r="BR20" s="288" t="s">
        <v>9927</v>
      </c>
      <c r="BS20" s="288" t="s">
        <v>9927</v>
      </c>
      <c r="BT20" s="288" t="s">
        <v>9927</v>
      </c>
      <c r="BU20" s="288" t="s">
        <v>9927</v>
      </c>
      <c r="BV20" s="288" t="s">
        <v>9927</v>
      </c>
      <c r="BW20" s="288" t="s">
        <v>9927</v>
      </c>
      <c r="BX20" s="288" t="s">
        <v>9927</v>
      </c>
      <c r="BY20" s="288" t="s">
        <v>9927</v>
      </c>
      <c r="BZ20" s="288" t="str">
        <f>_xlfn.IFNA(VLOOKUP(C20,'INFORM Severity - hidden'!$C$5:$G$300,5,FALSE),"-")</f>
        <v>-</v>
      </c>
    </row>
    <row r="21" spans="1:78" x14ac:dyDescent="0.35">
      <c r="A21" t="s">
        <v>1586</v>
      </c>
      <c r="B21" t="s">
        <v>2486</v>
      </c>
      <c r="C21" t="s">
        <v>2487</v>
      </c>
      <c r="D21" s="288" t="str">
        <f t="shared" si="0"/>
        <v>Decreasing</v>
      </c>
      <c r="E21" s="288" t="s">
        <v>9927</v>
      </c>
      <c r="F21" s="288" t="s">
        <v>9927</v>
      </c>
      <c r="G21" s="288" t="s">
        <v>9927</v>
      </c>
      <c r="H21" s="288" t="s">
        <v>9927</v>
      </c>
      <c r="I21" s="288" t="s">
        <v>9927</v>
      </c>
      <c r="J21" s="288" t="s">
        <v>9927</v>
      </c>
      <c r="K21" s="288" t="s">
        <v>9927</v>
      </c>
      <c r="L21" s="288" t="s">
        <v>9927</v>
      </c>
      <c r="M21" s="288" t="s">
        <v>9927</v>
      </c>
      <c r="N21" s="288" t="s">
        <v>9927</v>
      </c>
      <c r="O21" s="288" t="s">
        <v>9927</v>
      </c>
      <c r="P21" s="288" t="s">
        <v>9927</v>
      </c>
      <c r="Q21" s="288" t="s">
        <v>9927</v>
      </c>
      <c r="R21" s="288" t="s">
        <v>9927</v>
      </c>
      <c r="S21" s="288" t="s">
        <v>9927</v>
      </c>
      <c r="T21" s="288" t="s">
        <v>9927</v>
      </c>
      <c r="U21" s="288" t="s">
        <v>9927</v>
      </c>
      <c r="V21" s="288">
        <v>2.9</v>
      </c>
      <c r="W21" s="288">
        <v>3.2</v>
      </c>
      <c r="X21" s="288">
        <v>3.2</v>
      </c>
      <c r="Y21" s="288">
        <v>3.2</v>
      </c>
      <c r="Z21" s="288">
        <v>2.9</v>
      </c>
      <c r="AA21" s="288">
        <v>2.9</v>
      </c>
      <c r="AB21" s="288">
        <v>2.9</v>
      </c>
      <c r="AC21" s="288" t="s">
        <v>9927</v>
      </c>
      <c r="AD21" s="288" t="s">
        <v>9927</v>
      </c>
      <c r="AE21" s="288" t="s">
        <v>9927</v>
      </c>
      <c r="AF21" s="288" t="s">
        <v>9927</v>
      </c>
      <c r="AG21" s="288" t="s">
        <v>9927</v>
      </c>
      <c r="AH21" s="288" t="s">
        <v>9927</v>
      </c>
      <c r="AI21" s="288" t="s">
        <v>9927</v>
      </c>
      <c r="AJ21" s="288" t="s">
        <v>9927</v>
      </c>
      <c r="AK21" s="288" t="s">
        <v>9927</v>
      </c>
      <c r="AL21" s="288" t="s">
        <v>9927</v>
      </c>
      <c r="AM21" s="288" t="s">
        <v>9927</v>
      </c>
      <c r="AN21" s="288" t="s">
        <v>9927</v>
      </c>
      <c r="AO21" s="288" t="s">
        <v>9927</v>
      </c>
      <c r="AP21" s="288" t="s">
        <v>9927</v>
      </c>
      <c r="AQ21" s="288" t="s">
        <v>9927</v>
      </c>
      <c r="AR21" s="288" t="s">
        <v>9927</v>
      </c>
      <c r="AS21" s="288" t="s">
        <v>9927</v>
      </c>
      <c r="AT21" s="288">
        <v>3.5</v>
      </c>
      <c r="AU21" s="288">
        <v>3.5</v>
      </c>
      <c r="AV21" s="288">
        <v>3.5</v>
      </c>
      <c r="AW21" s="288">
        <v>3.5</v>
      </c>
      <c r="AX21" s="288">
        <v>3.4</v>
      </c>
      <c r="AY21" s="288">
        <v>3.4</v>
      </c>
      <c r="AZ21" s="288">
        <v>3.4</v>
      </c>
      <c r="BA21" s="288" t="s">
        <v>9927</v>
      </c>
      <c r="BB21" s="288" t="s">
        <v>9927</v>
      </c>
      <c r="BC21" s="288" t="s">
        <v>9927</v>
      </c>
      <c r="BD21" s="288" t="s">
        <v>9927</v>
      </c>
      <c r="BE21" s="288" t="s">
        <v>9927</v>
      </c>
      <c r="BF21" s="288" t="s">
        <v>9927</v>
      </c>
      <c r="BG21" s="288" t="s">
        <v>9927</v>
      </c>
      <c r="BH21" s="288">
        <v>3.6</v>
      </c>
      <c r="BI21" s="288">
        <v>3.4</v>
      </c>
      <c r="BJ21" s="288" t="s">
        <v>9927</v>
      </c>
      <c r="BK21" s="288" t="s">
        <v>9927</v>
      </c>
      <c r="BL21" s="288" t="s">
        <v>9927</v>
      </c>
      <c r="BM21" s="288" t="s">
        <v>9927</v>
      </c>
      <c r="BN21" s="288" t="s">
        <v>9927</v>
      </c>
      <c r="BO21" s="288" t="s">
        <v>9927</v>
      </c>
      <c r="BP21" s="288">
        <v>3.8</v>
      </c>
      <c r="BQ21" s="288">
        <v>3.8</v>
      </c>
      <c r="BR21" s="288">
        <v>4</v>
      </c>
      <c r="BS21" s="288">
        <v>4</v>
      </c>
      <c r="BT21" s="288">
        <v>4</v>
      </c>
      <c r="BU21" s="288">
        <v>4</v>
      </c>
      <c r="BV21" s="288">
        <v>4</v>
      </c>
      <c r="BW21" s="288">
        <v>4.0999999999999996</v>
      </c>
      <c r="BX21" s="288">
        <v>4</v>
      </c>
      <c r="BY21" s="288">
        <v>3.5</v>
      </c>
      <c r="BZ21" s="288">
        <f>_xlfn.IFNA(VLOOKUP(C21,'INFORM Severity - hidden'!$C$5:$G$300,5,FALSE),"-")</f>
        <v>3.5</v>
      </c>
    </row>
    <row r="22" spans="1:78" x14ac:dyDescent="0.35">
      <c r="A22" t="s">
        <v>1586</v>
      </c>
      <c r="B22" t="s">
        <v>1584</v>
      </c>
      <c r="C22" t="s">
        <v>1585</v>
      </c>
      <c r="D22" s="288" t="str">
        <f t="shared" si="0"/>
        <v>Decreasing</v>
      </c>
      <c r="E22" s="288" t="s">
        <v>9927</v>
      </c>
      <c r="F22" s="288">
        <v>3.3</v>
      </c>
      <c r="G22" s="288">
        <v>3.3</v>
      </c>
      <c r="H22" s="288">
        <v>3.1</v>
      </c>
      <c r="I22" s="288">
        <v>3.1</v>
      </c>
      <c r="J22" s="288">
        <v>3.1</v>
      </c>
      <c r="K22" s="288">
        <v>3.1</v>
      </c>
      <c r="L22" s="288">
        <v>3.1</v>
      </c>
      <c r="M22" s="288">
        <v>3.1</v>
      </c>
      <c r="N22" s="288">
        <v>3.2</v>
      </c>
      <c r="O22" s="288">
        <v>3.2</v>
      </c>
      <c r="P22" s="288">
        <v>3.2</v>
      </c>
      <c r="Q22" s="288">
        <v>3.2</v>
      </c>
      <c r="R22" s="288">
        <v>3.2</v>
      </c>
      <c r="S22" s="288">
        <v>3.1</v>
      </c>
      <c r="T22" s="288">
        <v>3.1</v>
      </c>
      <c r="U22" s="288">
        <v>3.2</v>
      </c>
      <c r="V22" s="288">
        <v>3.3</v>
      </c>
      <c r="W22" s="288">
        <v>3.3</v>
      </c>
      <c r="X22" s="288">
        <v>3.3</v>
      </c>
      <c r="Y22" s="288">
        <v>3.3</v>
      </c>
      <c r="Z22" s="288">
        <v>3.3</v>
      </c>
      <c r="AA22" s="288">
        <v>3.3</v>
      </c>
      <c r="AB22" s="288">
        <v>3.3</v>
      </c>
      <c r="AC22" s="288">
        <v>3.2</v>
      </c>
      <c r="AD22" s="288">
        <v>3.2</v>
      </c>
      <c r="AE22" s="288">
        <v>3.2</v>
      </c>
      <c r="AF22" s="288">
        <v>3.2</v>
      </c>
      <c r="AG22" s="288">
        <v>3.2</v>
      </c>
      <c r="AH22" s="288">
        <v>3.2</v>
      </c>
      <c r="AI22" s="288">
        <v>3.2</v>
      </c>
      <c r="AJ22" s="288">
        <v>3.2</v>
      </c>
      <c r="AK22" s="288">
        <v>3.1</v>
      </c>
      <c r="AL22" s="288">
        <v>3.1</v>
      </c>
      <c r="AM22" s="288">
        <v>3.2</v>
      </c>
      <c r="AN22" s="288">
        <v>3.2</v>
      </c>
      <c r="AO22" s="288">
        <v>3.2</v>
      </c>
      <c r="AP22" s="288">
        <v>3.2</v>
      </c>
      <c r="AQ22" s="288">
        <v>3.2</v>
      </c>
      <c r="AR22" s="288">
        <v>3.2</v>
      </c>
      <c r="AS22" s="288">
        <v>3</v>
      </c>
      <c r="AT22" s="288">
        <v>3</v>
      </c>
      <c r="AU22" s="288">
        <v>3.1</v>
      </c>
      <c r="AV22" s="288">
        <v>3</v>
      </c>
      <c r="AW22" s="288">
        <v>3.1</v>
      </c>
      <c r="AX22" s="288">
        <v>3</v>
      </c>
      <c r="AY22" s="288">
        <v>3</v>
      </c>
      <c r="AZ22" s="288">
        <v>3</v>
      </c>
      <c r="BA22" s="288">
        <v>3</v>
      </c>
      <c r="BB22" s="288">
        <v>3</v>
      </c>
      <c r="BC22" s="288">
        <v>3</v>
      </c>
      <c r="BD22" s="288">
        <v>3</v>
      </c>
      <c r="BE22" s="288">
        <v>3</v>
      </c>
      <c r="BF22" s="288">
        <v>3.3</v>
      </c>
      <c r="BG22" s="288">
        <v>3.3</v>
      </c>
      <c r="BH22" s="288">
        <v>3.3</v>
      </c>
      <c r="BI22" s="288">
        <v>3.3</v>
      </c>
      <c r="BJ22" s="288">
        <v>3.3</v>
      </c>
      <c r="BK22" s="288">
        <v>3.3</v>
      </c>
      <c r="BL22" s="288">
        <v>3.3</v>
      </c>
      <c r="BM22" s="288">
        <v>3.3</v>
      </c>
      <c r="BN22" s="288">
        <v>3.3</v>
      </c>
      <c r="BO22" s="288">
        <v>3.3</v>
      </c>
      <c r="BP22" s="288">
        <v>3.2</v>
      </c>
      <c r="BQ22" s="288">
        <v>3.2</v>
      </c>
      <c r="BR22" s="288">
        <v>3.3</v>
      </c>
      <c r="BS22" s="288">
        <v>3.3</v>
      </c>
      <c r="BT22" s="288">
        <v>3.3</v>
      </c>
      <c r="BU22" s="288">
        <v>3.3</v>
      </c>
      <c r="BV22" s="288">
        <v>3.3</v>
      </c>
      <c r="BW22" s="288">
        <v>3.1</v>
      </c>
      <c r="BX22" s="288">
        <v>3.1</v>
      </c>
      <c r="BY22" s="288">
        <v>3</v>
      </c>
      <c r="BZ22" s="288">
        <f>_xlfn.IFNA(VLOOKUP(C22,'INFORM Severity - hidden'!$C$5:$G$300,5,FALSE),"-")</f>
        <v>3</v>
      </c>
    </row>
    <row r="23" spans="1:78" x14ac:dyDescent="0.35">
      <c r="C23" t="s">
        <v>9939</v>
      </c>
      <c r="D23" s="288" t="str">
        <f t="shared" si="0"/>
        <v>-</v>
      </c>
      <c r="E23" s="288" t="s">
        <v>9927</v>
      </c>
      <c r="F23" s="288" t="s">
        <v>9927</v>
      </c>
      <c r="G23" s="288" t="s">
        <v>9927</v>
      </c>
      <c r="H23" s="288" t="s">
        <v>9927</v>
      </c>
      <c r="I23" s="288" t="s">
        <v>9927</v>
      </c>
      <c r="J23" s="288" t="s">
        <v>9927</v>
      </c>
      <c r="K23" s="288" t="s">
        <v>9927</v>
      </c>
      <c r="L23" s="288">
        <v>3.1</v>
      </c>
      <c r="M23" s="288">
        <v>3.1</v>
      </c>
      <c r="N23" s="288">
        <v>3.2</v>
      </c>
      <c r="O23" s="288">
        <v>3.2</v>
      </c>
      <c r="P23" s="288">
        <v>3.2</v>
      </c>
      <c r="Q23" s="288">
        <v>3.2</v>
      </c>
      <c r="R23" s="288">
        <v>3.2</v>
      </c>
      <c r="S23" s="288">
        <v>3.2</v>
      </c>
      <c r="T23" s="288">
        <v>3.2</v>
      </c>
      <c r="U23" s="288">
        <v>3.2</v>
      </c>
      <c r="V23" s="288">
        <v>3.1</v>
      </c>
      <c r="W23" s="288">
        <v>3.3</v>
      </c>
      <c r="X23" s="288">
        <v>3.3</v>
      </c>
      <c r="Y23" s="288">
        <v>3.3</v>
      </c>
      <c r="Z23" s="288">
        <v>3.3</v>
      </c>
      <c r="AA23" s="288" t="s">
        <v>9927</v>
      </c>
      <c r="AB23" s="288" t="s">
        <v>9927</v>
      </c>
      <c r="AC23" s="288" t="s">
        <v>9927</v>
      </c>
      <c r="AD23" s="288" t="s">
        <v>9927</v>
      </c>
      <c r="AE23" s="288" t="s">
        <v>9927</v>
      </c>
      <c r="AF23" s="288" t="s">
        <v>9927</v>
      </c>
      <c r="AG23" s="288" t="s">
        <v>9927</v>
      </c>
      <c r="AH23" s="288" t="s">
        <v>9927</v>
      </c>
      <c r="AI23" s="288" t="s">
        <v>9927</v>
      </c>
      <c r="AJ23" s="288" t="s">
        <v>9927</v>
      </c>
      <c r="AK23" s="288" t="s">
        <v>9927</v>
      </c>
      <c r="AL23" s="288" t="s">
        <v>9927</v>
      </c>
      <c r="AM23" s="288" t="s">
        <v>9927</v>
      </c>
      <c r="AN23" s="288" t="s">
        <v>9927</v>
      </c>
      <c r="AO23" s="288" t="s">
        <v>9927</v>
      </c>
      <c r="AP23" s="288" t="s">
        <v>9927</v>
      </c>
      <c r="AQ23" s="288" t="s">
        <v>9927</v>
      </c>
      <c r="AR23" s="288" t="s">
        <v>9927</v>
      </c>
      <c r="AS23" s="288" t="s">
        <v>9927</v>
      </c>
      <c r="AT23" s="288" t="s">
        <v>9927</v>
      </c>
      <c r="AU23" s="288" t="s">
        <v>9927</v>
      </c>
      <c r="AV23" s="288" t="s">
        <v>9927</v>
      </c>
      <c r="AW23" s="288" t="s">
        <v>9927</v>
      </c>
      <c r="AX23" s="288" t="s">
        <v>9927</v>
      </c>
      <c r="AY23" s="288" t="s">
        <v>9927</v>
      </c>
      <c r="AZ23" s="288" t="s">
        <v>9927</v>
      </c>
      <c r="BA23" s="288" t="s">
        <v>9927</v>
      </c>
      <c r="BB23" s="288" t="s">
        <v>9927</v>
      </c>
      <c r="BC23" s="288" t="s">
        <v>9927</v>
      </c>
      <c r="BD23" s="288" t="s">
        <v>9927</v>
      </c>
      <c r="BE23" s="288" t="s">
        <v>9927</v>
      </c>
      <c r="BF23" s="288" t="s">
        <v>9927</v>
      </c>
      <c r="BG23" s="288" t="s">
        <v>9927</v>
      </c>
      <c r="BH23" s="288" t="s">
        <v>9927</v>
      </c>
      <c r="BI23" s="288" t="s">
        <v>9927</v>
      </c>
      <c r="BJ23" s="288" t="s">
        <v>9927</v>
      </c>
      <c r="BK23" s="288" t="s">
        <v>9927</v>
      </c>
      <c r="BL23" s="288" t="s">
        <v>9927</v>
      </c>
      <c r="BM23" s="288" t="s">
        <v>9927</v>
      </c>
      <c r="BN23" s="288" t="s">
        <v>9927</v>
      </c>
      <c r="BO23" s="288" t="s">
        <v>9927</v>
      </c>
      <c r="BP23" s="288" t="s">
        <v>9927</v>
      </c>
      <c r="BQ23" s="288" t="s">
        <v>9927</v>
      </c>
      <c r="BR23" s="288" t="s">
        <v>9927</v>
      </c>
      <c r="BS23" s="288" t="s">
        <v>9927</v>
      </c>
      <c r="BT23" s="288" t="s">
        <v>9927</v>
      </c>
      <c r="BU23" s="288" t="s">
        <v>9927</v>
      </c>
      <c r="BV23" s="288" t="s">
        <v>9927</v>
      </c>
      <c r="BW23" s="288" t="s">
        <v>9927</v>
      </c>
      <c r="BX23" s="288" t="s">
        <v>9927</v>
      </c>
      <c r="BY23" s="288" t="s">
        <v>9927</v>
      </c>
      <c r="BZ23" s="288" t="str">
        <f>_xlfn.IFNA(VLOOKUP(C23,'INFORM Severity - hidden'!$C$5:$G$300,5,FALSE),"-")</f>
        <v>-</v>
      </c>
    </row>
    <row r="24" spans="1:78" x14ac:dyDescent="0.35">
      <c r="C24" t="s">
        <v>9940</v>
      </c>
      <c r="D24" s="288" t="str">
        <f t="shared" si="0"/>
        <v>-</v>
      </c>
      <c r="E24" s="288" t="s">
        <v>9927</v>
      </c>
      <c r="F24" s="288" t="s">
        <v>9927</v>
      </c>
      <c r="G24" s="288" t="s">
        <v>9927</v>
      </c>
      <c r="H24" s="288" t="s">
        <v>9927</v>
      </c>
      <c r="I24" s="288" t="s">
        <v>9927</v>
      </c>
      <c r="J24" s="288" t="s">
        <v>9927</v>
      </c>
      <c r="K24" s="288" t="s">
        <v>9927</v>
      </c>
      <c r="L24" s="288" t="s">
        <v>9927</v>
      </c>
      <c r="M24" s="288" t="s">
        <v>9927</v>
      </c>
      <c r="N24" s="288" t="s">
        <v>9927</v>
      </c>
      <c r="O24" s="288" t="s">
        <v>9927</v>
      </c>
      <c r="P24" s="288" t="s">
        <v>9927</v>
      </c>
      <c r="Q24" s="288" t="s">
        <v>9927</v>
      </c>
      <c r="R24" s="288" t="s">
        <v>9927</v>
      </c>
      <c r="S24" s="288" t="s">
        <v>9927</v>
      </c>
      <c r="T24" s="288" t="s">
        <v>9927</v>
      </c>
      <c r="U24" s="288" t="s">
        <v>9927</v>
      </c>
      <c r="V24" s="288">
        <v>2.4</v>
      </c>
      <c r="W24" s="288">
        <v>2.5</v>
      </c>
      <c r="X24" s="288">
        <v>2.5</v>
      </c>
      <c r="Y24" s="288">
        <v>2.5</v>
      </c>
      <c r="Z24" s="288">
        <v>2.5</v>
      </c>
      <c r="AA24" s="288">
        <v>2.6</v>
      </c>
      <c r="AB24" s="288">
        <v>2.6</v>
      </c>
      <c r="AC24" s="288" t="s">
        <v>9927</v>
      </c>
      <c r="AD24" s="288" t="s">
        <v>9927</v>
      </c>
      <c r="AE24" s="288" t="s">
        <v>9927</v>
      </c>
      <c r="AF24" s="288" t="s">
        <v>9927</v>
      </c>
      <c r="AG24" s="288" t="s">
        <v>9927</v>
      </c>
      <c r="AH24" s="288" t="s">
        <v>9927</v>
      </c>
      <c r="AI24" s="288" t="s">
        <v>9927</v>
      </c>
      <c r="AJ24" s="288" t="s">
        <v>9927</v>
      </c>
      <c r="AK24" s="288" t="s">
        <v>9927</v>
      </c>
      <c r="AL24" s="288" t="s">
        <v>9927</v>
      </c>
      <c r="AM24" s="288" t="s">
        <v>9927</v>
      </c>
      <c r="AN24" s="288" t="s">
        <v>9927</v>
      </c>
      <c r="AO24" s="288" t="s">
        <v>9927</v>
      </c>
      <c r="AP24" s="288" t="s">
        <v>9927</v>
      </c>
      <c r="AQ24" s="288" t="s">
        <v>9927</v>
      </c>
      <c r="AR24" s="288" t="s">
        <v>9927</v>
      </c>
      <c r="AS24" s="288" t="s">
        <v>9927</v>
      </c>
      <c r="AT24" s="288" t="s">
        <v>9927</v>
      </c>
      <c r="AU24" s="288" t="s">
        <v>9927</v>
      </c>
      <c r="AV24" s="288" t="s">
        <v>9927</v>
      </c>
      <c r="AW24" s="288" t="s">
        <v>9927</v>
      </c>
      <c r="AX24" s="288" t="s">
        <v>9927</v>
      </c>
      <c r="AY24" s="288" t="s">
        <v>9927</v>
      </c>
      <c r="AZ24" s="288" t="s">
        <v>9927</v>
      </c>
      <c r="BA24" s="288" t="s">
        <v>9927</v>
      </c>
      <c r="BB24" s="288" t="s">
        <v>9927</v>
      </c>
      <c r="BC24" s="288" t="s">
        <v>9927</v>
      </c>
      <c r="BD24" s="288" t="s">
        <v>9927</v>
      </c>
      <c r="BE24" s="288" t="s">
        <v>9927</v>
      </c>
      <c r="BF24" s="288" t="s">
        <v>9927</v>
      </c>
      <c r="BG24" s="288" t="s">
        <v>9927</v>
      </c>
      <c r="BH24" s="288" t="s">
        <v>9927</v>
      </c>
      <c r="BI24" s="288" t="s">
        <v>9927</v>
      </c>
      <c r="BJ24" s="288" t="s">
        <v>9927</v>
      </c>
      <c r="BK24" s="288" t="s">
        <v>9927</v>
      </c>
      <c r="BL24" s="288" t="s">
        <v>9927</v>
      </c>
      <c r="BM24" s="288" t="s">
        <v>9927</v>
      </c>
      <c r="BN24" s="288" t="s">
        <v>9927</v>
      </c>
      <c r="BO24" s="288" t="s">
        <v>9927</v>
      </c>
      <c r="BP24" s="288" t="s">
        <v>9927</v>
      </c>
      <c r="BQ24" s="288" t="s">
        <v>9927</v>
      </c>
      <c r="BR24" s="288" t="s">
        <v>9927</v>
      </c>
      <c r="BS24" s="288" t="s">
        <v>9927</v>
      </c>
      <c r="BT24" s="288" t="s">
        <v>9927</v>
      </c>
      <c r="BU24" s="288" t="s">
        <v>9927</v>
      </c>
      <c r="BV24" s="288" t="s">
        <v>9927</v>
      </c>
      <c r="BW24" s="288" t="s">
        <v>9927</v>
      </c>
      <c r="BX24" s="288" t="s">
        <v>9927</v>
      </c>
      <c r="BY24" s="288" t="s">
        <v>9927</v>
      </c>
      <c r="BZ24" s="288" t="str">
        <f>_xlfn.IFNA(VLOOKUP(C24,'INFORM Severity - hidden'!$C$5:$G$300,5,FALSE),"-")</f>
        <v>-</v>
      </c>
    </row>
    <row r="25" spans="1:78" x14ac:dyDescent="0.35">
      <c r="C25" t="s">
        <v>9941</v>
      </c>
      <c r="D25" s="288" t="str">
        <f t="shared" si="0"/>
        <v>-</v>
      </c>
      <c r="E25" s="288" t="s">
        <v>9927</v>
      </c>
      <c r="F25" s="288" t="s">
        <v>9927</v>
      </c>
      <c r="G25" s="288" t="s">
        <v>9927</v>
      </c>
      <c r="H25" s="288" t="s">
        <v>9927</v>
      </c>
      <c r="I25" s="288" t="s">
        <v>9927</v>
      </c>
      <c r="J25" s="288" t="s">
        <v>9927</v>
      </c>
      <c r="K25" s="288" t="s">
        <v>9927</v>
      </c>
      <c r="L25" s="288" t="s">
        <v>9927</v>
      </c>
      <c r="M25" s="288" t="s">
        <v>9927</v>
      </c>
      <c r="N25" s="288" t="s">
        <v>9927</v>
      </c>
      <c r="O25" s="288" t="s">
        <v>9927</v>
      </c>
      <c r="P25" s="288" t="s">
        <v>9927</v>
      </c>
      <c r="Q25" s="288" t="s">
        <v>9927</v>
      </c>
      <c r="R25" s="288" t="s">
        <v>9927</v>
      </c>
      <c r="S25" s="288" t="s">
        <v>9927</v>
      </c>
      <c r="T25" s="288" t="s">
        <v>9927</v>
      </c>
      <c r="U25" s="288" t="s">
        <v>9927</v>
      </c>
      <c r="V25" s="288" t="s">
        <v>9927</v>
      </c>
      <c r="W25" s="288" t="s">
        <v>9927</v>
      </c>
      <c r="X25" s="288" t="s">
        <v>9927</v>
      </c>
      <c r="Y25" s="288">
        <v>2.1</v>
      </c>
      <c r="Z25" s="288">
        <v>2.1</v>
      </c>
      <c r="AA25" s="288">
        <v>2.4</v>
      </c>
      <c r="AB25" s="288" t="s">
        <v>9927</v>
      </c>
      <c r="AC25" s="288" t="s">
        <v>9927</v>
      </c>
      <c r="AD25" s="288" t="s">
        <v>9927</v>
      </c>
      <c r="AE25" s="288" t="s">
        <v>9927</v>
      </c>
      <c r="AF25" s="288" t="s">
        <v>9927</v>
      </c>
      <c r="AG25" s="288" t="s">
        <v>9927</v>
      </c>
      <c r="AH25" s="288" t="s">
        <v>9927</v>
      </c>
      <c r="AI25" s="288" t="s">
        <v>9927</v>
      </c>
      <c r="AJ25" s="288" t="s">
        <v>9927</v>
      </c>
      <c r="AK25" s="288" t="s">
        <v>9927</v>
      </c>
      <c r="AL25" s="288" t="s">
        <v>9927</v>
      </c>
      <c r="AM25" s="288" t="s">
        <v>9927</v>
      </c>
      <c r="AN25" s="288" t="s">
        <v>9927</v>
      </c>
      <c r="AO25" s="288" t="s">
        <v>9927</v>
      </c>
      <c r="AP25" s="288" t="s">
        <v>9927</v>
      </c>
      <c r="AQ25" s="288" t="s">
        <v>9927</v>
      </c>
      <c r="AR25" s="288" t="s">
        <v>9927</v>
      </c>
      <c r="AS25" s="288" t="s">
        <v>9927</v>
      </c>
      <c r="AT25" s="288" t="s">
        <v>9927</v>
      </c>
      <c r="AU25" s="288" t="s">
        <v>9927</v>
      </c>
      <c r="AV25" s="288" t="s">
        <v>9927</v>
      </c>
      <c r="AW25" s="288" t="s">
        <v>9927</v>
      </c>
      <c r="AX25" s="288" t="s">
        <v>9927</v>
      </c>
      <c r="AY25" s="288" t="s">
        <v>9927</v>
      </c>
      <c r="AZ25" s="288" t="s">
        <v>9927</v>
      </c>
      <c r="BA25" s="288" t="s">
        <v>9927</v>
      </c>
      <c r="BB25" s="288" t="s">
        <v>9927</v>
      </c>
      <c r="BC25" s="288" t="s">
        <v>9927</v>
      </c>
      <c r="BD25" s="288" t="s">
        <v>9927</v>
      </c>
      <c r="BE25" s="288" t="s">
        <v>9927</v>
      </c>
      <c r="BF25" s="288" t="s">
        <v>9927</v>
      </c>
      <c r="BG25" s="288" t="s">
        <v>9927</v>
      </c>
      <c r="BH25" s="288" t="s">
        <v>9927</v>
      </c>
      <c r="BI25" s="288" t="s">
        <v>9927</v>
      </c>
      <c r="BJ25" s="288" t="s">
        <v>9927</v>
      </c>
      <c r="BK25" s="288" t="s">
        <v>9927</v>
      </c>
      <c r="BL25" s="288" t="s">
        <v>9927</v>
      </c>
      <c r="BM25" s="288" t="s">
        <v>9927</v>
      </c>
      <c r="BN25" s="288" t="s">
        <v>9927</v>
      </c>
      <c r="BO25" s="288" t="s">
        <v>9927</v>
      </c>
      <c r="BP25" s="288" t="s">
        <v>9927</v>
      </c>
      <c r="BQ25" s="288" t="s">
        <v>9927</v>
      </c>
      <c r="BR25" s="288" t="s">
        <v>9927</v>
      </c>
      <c r="BS25" s="288" t="s">
        <v>9927</v>
      </c>
      <c r="BT25" s="288" t="s">
        <v>9927</v>
      </c>
      <c r="BU25" s="288" t="s">
        <v>9927</v>
      </c>
      <c r="BV25" s="288" t="s">
        <v>9927</v>
      </c>
      <c r="BW25" s="288" t="s">
        <v>9927</v>
      </c>
      <c r="BX25" s="288" t="s">
        <v>9927</v>
      </c>
      <c r="BY25" s="288" t="s">
        <v>9927</v>
      </c>
      <c r="BZ25" s="288" t="str">
        <f>_xlfn.IFNA(VLOOKUP(C25,'INFORM Severity - hidden'!$C$5:$G$300,5,FALSE),"-")</f>
        <v>-</v>
      </c>
    </row>
    <row r="26" spans="1:78" x14ac:dyDescent="0.35">
      <c r="C26" t="s">
        <v>9942</v>
      </c>
      <c r="D26" s="288" t="str">
        <f t="shared" si="0"/>
        <v>-</v>
      </c>
      <c r="E26" s="288" t="s">
        <v>9927</v>
      </c>
      <c r="F26" s="288" t="s">
        <v>9927</v>
      </c>
      <c r="G26" s="288" t="s">
        <v>9927</v>
      </c>
      <c r="H26" s="288" t="s">
        <v>9927</v>
      </c>
      <c r="I26" s="288" t="s">
        <v>9927</v>
      </c>
      <c r="J26" s="288" t="s">
        <v>9927</v>
      </c>
      <c r="K26" s="288" t="s">
        <v>9927</v>
      </c>
      <c r="L26" s="288" t="s">
        <v>9927</v>
      </c>
      <c r="M26" s="288" t="s">
        <v>9927</v>
      </c>
      <c r="N26" s="288" t="s">
        <v>9927</v>
      </c>
      <c r="O26" s="288" t="s">
        <v>9927</v>
      </c>
      <c r="P26" s="288" t="s">
        <v>9927</v>
      </c>
      <c r="Q26" s="288" t="s">
        <v>9927</v>
      </c>
      <c r="R26" s="288" t="s">
        <v>9927</v>
      </c>
      <c r="S26" s="288" t="s">
        <v>9927</v>
      </c>
      <c r="T26" s="288" t="s">
        <v>9927</v>
      </c>
      <c r="U26" s="288" t="s">
        <v>9927</v>
      </c>
      <c r="V26" s="288" t="s">
        <v>9927</v>
      </c>
      <c r="W26" s="288" t="s">
        <v>9927</v>
      </c>
      <c r="X26" s="288" t="s">
        <v>9927</v>
      </c>
      <c r="Y26" s="288" t="s">
        <v>9927</v>
      </c>
      <c r="Z26" s="288" t="s">
        <v>9927</v>
      </c>
      <c r="AA26" s="288" t="s">
        <v>9927</v>
      </c>
      <c r="AB26" s="288" t="s">
        <v>9927</v>
      </c>
      <c r="AC26" s="288" t="s">
        <v>9927</v>
      </c>
      <c r="AD26" s="288" t="s">
        <v>9927</v>
      </c>
      <c r="AE26" s="288" t="s">
        <v>9927</v>
      </c>
      <c r="AF26" s="288" t="s">
        <v>9927</v>
      </c>
      <c r="AG26" s="288" t="s">
        <v>9927</v>
      </c>
      <c r="AH26" s="288" t="s">
        <v>9927</v>
      </c>
      <c r="AI26" s="288" t="s">
        <v>9927</v>
      </c>
      <c r="AJ26" s="288" t="s">
        <v>9927</v>
      </c>
      <c r="AK26" s="288" t="s">
        <v>9927</v>
      </c>
      <c r="AL26" s="288" t="s">
        <v>9927</v>
      </c>
      <c r="AM26" s="288" t="s">
        <v>9927</v>
      </c>
      <c r="AN26" s="288" t="s">
        <v>9927</v>
      </c>
      <c r="AO26" s="288" t="s">
        <v>9927</v>
      </c>
      <c r="AP26" s="288" t="s">
        <v>9927</v>
      </c>
      <c r="AQ26" s="288" t="s">
        <v>9927</v>
      </c>
      <c r="AR26" s="288" t="s">
        <v>9927</v>
      </c>
      <c r="AS26" s="288" t="s">
        <v>9927</v>
      </c>
      <c r="AT26" s="288">
        <v>3.1</v>
      </c>
      <c r="AU26" s="288">
        <v>3</v>
      </c>
      <c r="AV26" s="288">
        <v>3</v>
      </c>
      <c r="AW26" s="288">
        <v>3</v>
      </c>
      <c r="AX26" s="288">
        <v>3</v>
      </c>
      <c r="AY26" s="288">
        <v>3</v>
      </c>
      <c r="AZ26" s="288">
        <v>3</v>
      </c>
      <c r="BA26" s="288" t="s">
        <v>9927</v>
      </c>
      <c r="BB26" s="288" t="s">
        <v>9927</v>
      </c>
      <c r="BC26" s="288" t="s">
        <v>9927</v>
      </c>
      <c r="BD26" s="288" t="s">
        <v>9927</v>
      </c>
      <c r="BE26" s="288" t="s">
        <v>9927</v>
      </c>
      <c r="BF26" s="288" t="s">
        <v>9927</v>
      </c>
      <c r="BG26" s="288" t="s">
        <v>9927</v>
      </c>
      <c r="BH26" s="288" t="s">
        <v>9927</v>
      </c>
      <c r="BI26" s="288" t="s">
        <v>9927</v>
      </c>
      <c r="BJ26" s="288" t="s">
        <v>9927</v>
      </c>
      <c r="BK26" s="288" t="s">
        <v>9927</v>
      </c>
      <c r="BL26" s="288" t="s">
        <v>9927</v>
      </c>
      <c r="BM26" s="288" t="s">
        <v>9927</v>
      </c>
      <c r="BN26" s="288" t="s">
        <v>9927</v>
      </c>
      <c r="BO26" s="288" t="s">
        <v>9927</v>
      </c>
      <c r="BP26" s="288" t="s">
        <v>9927</v>
      </c>
      <c r="BQ26" s="288" t="s">
        <v>9927</v>
      </c>
      <c r="BR26" s="288" t="s">
        <v>9927</v>
      </c>
      <c r="BS26" s="288" t="s">
        <v>9927</v>
      </c>
      <c r="BT26" s="288" t="s">
        <v>9927</v>
      </c>
      <c r="BU26" s="288" t="s">
        <v>9927</v>
      </c>
      <c r="BV26" s="288" t="s">
        <v>9927</v>
      </c>
      <c r="BW26" s="288" t="s">
        <v>9927</v>
      </c>
      <c r="BX26" s="288" t="s">
        <v>9927</v>
      </c>
      <c r="BY26" s="288" t="s">
        <v>9927</v>
      </c>
      <c r="BZ26" s="288" t="str">
        <f>_xlfn.IFNA(VLOOKUP(C26,'INFORM Severity - hidden'!$C$5:$G$300,5,FALSE),"-")</f>
        <v>-</v>
      </c>
    </row>
    <row r="27" spans="1:78" x14ac:dyDescent="0.35">
      <c r="C27" t="s">
        <v>9943</v>
      </c>
      <c r="D27" s="288" t="str">
        <f t="shared" si="0"/>
        <v>-</v>
      </c>
      <c r="E27" s="288" t="s">
        <v>9927</v>
      </c>
      <c r="F27" s="288" t="s">
        <v>9927</v>
      </c>
      <c r="G27" s="288" t="s">
        <v>9927</v>
      </c>
      <c r="H27" s="288" t="s">
        <v>9927</v>
      </c>
      <c r="I27" s="288" t="s">
        <v>9927</v>
      </c>
      <c r="J27" s="288" t="s">
        <v>9927</v>
      </c>
      <c r="K27" s="288" t="s">
        <v>9927</v>
      </c>
      <c r="L27" s="288" t="s">
        <v>9927</v>
      </c>
      <c r="M27" s="288" t="s">
        <v>9927</v>
      </c>
      <c r="N27" s="288" t="s">
        <v>9927</v>
      </c>
      <c r="O27" s="288" t="s">
        <v>9927</v>
      </c>
      <c r="P27" s="288" t="s">
        <v>9927</v>
      </c>
      <c r="Q27" s="288" t="s">
        <v>9927</v>
      </c>
      <c r="R27" s="288" t="s">
        <v>9927</v>
      </c>
      <c r="S27" s="288" t="s">
        <v>9927</v>
      </c>
      <c r="T27" s="288" t="s">
        <v>9927</v>
      </c>
      <c r="U27" s="288" t="s">
        <v>9927</v>
      </c>
      <c r="V27" s="288" t="s">
        <v>9927</v>
      </c>
      <c r="W27" s="288" t="s">
        <v>9927</v>
      </c>
      <c r="X27" s="288" t="s">
        <v>9927</v>
      </c>
      <c r="Y27" s="288" t="s">
        <v>9927</v>
      </c>
      <c r="Z27" s="288" t="s">
        <v>9927</v>
      </c>
      <c r="AA27" s="288" t="s">
        <v>9927</v>
      </c>
      <c r="AB27" s="288" t="s">
        <v>9927</v>
      </c>
      <c r="AC27" s="288" t="s">
        <v>9927</v>
      </c>
      <c r="AD27" s="288" t="s">
        <v>9927</v>
      </c>
      <c r="AE27" s="288" t="s">
        <v>9927</v>
      </c>
      <c r="AF27" s="288" t="s">
        <v>9927</v>
      </c>
      <c r="AG27" s="288" t="s">
        <v>9927</v>
      </c>
      <c r="AH27" s="288" t="s">
        <v>9927</v>
      </c>
      <c r="AI27" s="288" t="s">
        <v>9927</v>
      </c>
      <c r="AJ27" s="288" t="s">
        <v>9927</v>
      </c>
      <c r="AK27" s="288" t="s">
        <v>9927</v>
      </c>
      <c r="AL27" s="288" t="s">
        <v>9927</v>
      </c>
      <c r="AM27" s="288" t="s">
        <v>9927</v>
      </c>
      <c r="AN27" s="288" t="s">
        <v>9927</v>
      </c>
      <c r="AO27" s="288" t="s">
        <v>9927</v>
      </c>
      <c r="AP27" s="288" t="s">
        <v>9927</v>
      </c>
      <c r="AQ27" s="288" t="s">
        <v>9927</v>
      </c>
      <c r="AR27" s="288" t="s">
        <v>9927</v>
      </c>
      <c r="AS27" s="288" t="s">
        <v>9927</v>
      </c>
      <c r="AT27" s="288" t="s">
        <v>9927</v>
      </c>
      <c r="AU27" s="288" t="s">
        <v>9927</v>
      </c>
      <c r="AV27" s="288" t="s">
        <v>9927</v>
      </c>
      <c r="AW27" s="288" t="s">
        <v>9927</v>
      </c>
      <c r="AX27" s="288" t="s">
        <v>9927</v>
      </c>
      <c r="AY27" s="288" t="s">
        <v>9927</v>
      </c>
      <c r="AZ27" s="288" t="s">
        <v>9927</v>
      </c>
      <c r="BA27" s="288" t="s">
        <v>9927</v>
      </c>
      <c r="BB27" s="288" t="s">
        <v>9927</v>
      </c>
      <c r="BC27" s="288" t="s">
        <v>9927</v>
      </c>
      <c r="BD27" s="288" t="s">
        <v>9927</v>
      </c>
      <c r="BE27" s="288" t="s">
        <v>9927</v>
      </c>
      <c r="BF27" s="288" t="s">
        <v>9927</v>
      </c>
      <c r="BG27" s="288" t="s">
        <v>9927</v>
      </c>
      <c r="BH27" s="288">
        <v>2.8</v>
      </c>
      <c r="BI27" s="288">
        <v>2.8</v>
      </c>
      <c r="BJ27" s="288">
        <v>2.8</v>
      </c>
      <c r="BK27" s="288">
        <v>2.8</v>
      </c>
      <c r="BL27" s="288">
        <v>2.8</v>
      </c>
      <c r="BM27" s="288" t="s">
        <v>9927</v>
      </c>
      <c r="BN27" s="288" t="s">
        <v>9927</v>
      </c>
      <c r="BO27" s="288" t="s">
        <v>9927</v>
      </c>
      <c r="BP27" s="288" t="s">
        <v>9927</v>
      </c>
      <c r="BQ27" s="288" t="s">
        <v>9927</v>
      </c>
      <c r="BR27" s="288" t="s">
        <v>9927</v>
      </c>
      <c r="BS27" s="288" t="s">
        <v>9927</v>
      </c>
      <c r="BT27" s="288" t="s">
        <v>9927</v>
      </c>
      <c r="BU27" s="288" t="s">
        <v>9927</v>
      </c>
      <c r="BV27" s="288" t="s">
        <v>9927</v>
      </c>
      <c r="BW27" s="288" t="s">
        <v>9927</v>
      </c>
      <c r="BX27" s="288" t="s">
        <v>9927</v>
      </c>
      <c r="BY27" s="288" t="s">
        <v>9927</v>
      </c>
      <c r="BZ27" s="288" t="str">
        <f>_xlfn.IFNA(VLOOKUP(C27,'INFORM Severity - hidden'!$C$5:$G$300,5,FALSE),"-")</f>
        <v>-</v>
      </c>
    </row>
    <row r="28" spans="1:78" x14ac:dyDescent="0.35">
      <c r="C28" t="s">
        <v>9944</v>
      </c>
      <c r="D28" s="288" t="str">
        <f t="shared" si="0"/>
        <v>-</v>
      </c>
      <c r="E28" s="288" t="s">
        <v>9927</v>
      </c>
      <c r="F28" s="288" t="s">
        <v>9927</v>
      </c>
      <c r="G28" s="288" t="s">
        <v>9927</v>
      </c>
      <c r="H28" s="288" t="s">
        <v>9927</v>
      </c>
      <c r="I28" s="288" t="s">
        <v>9927</v>
      </c>
      <c r="J28" s="288" t="s">
        <v>9927</v>
      </c>
      <c r="K28" s="288" t="s">
        <v>9927</v>
      </c>
      <c r="L28" s="288" t="s">
        <v>9927</v>
      </c>
      <c r="M28" s="288" t="s">
        <v>9927</v>
      </c>
      <c r="N28" s="288" t="s">
        <v>9927</v>
      </c>
      <c r="O28" s="288" t="s">
        <v>9927</v>
      </c>
      <c r="P28" s="288" t="s">
        <v>9927</v>
      </c>
      <c r="Q28" s="288" t="s">
        <v>9927</v>
      </c>
      <c r="R28" s="288" t="s">
        <v>9927</v>
      </c>
      <c r="S28" s="288" t="s">
        <v>9927</v>
      </c>
      <c r="T28" s="288" t="s">
        <v>9927</v>
      </c>
      <c r="U28" s="288" t="s">
        <v>9927</v>
      </c>
      <c r="V28" s="288" t="s">
        <v>9927</v>
      </c>
      <c r="W28" s="288" t="s">
        <v>9927</v>
      </c>
      <c r="X28" s="288" t="s">
        <v>9927</v>
      </c>
      <c r="Y28" s="288" t="s">
        <v>9927</v>
      </c>
      <c r="Z28" s="288" t="s">
        <v>9927</v>
      </c>
      <c r="AA28" s="288" t="s">
        <v>9927</v>
      </c>
      <c r="AB28" s="288" t="s">
        <v>9927</v>
      </c>
      <c r="AC28" s="288" t="s">
        <v>9927</v>
      </c>
      <c r="AD28" s="288" t="s">
        <v>9927</v>
      </c>
      <c r="AE28" s="288" t="s">
        <v>9927</v>
      </c>
      <c r="AF28" s="288" t="s">
        <v>9927</v>
      </c>
      <c r="AG28" s="288" t="s">
        <v>9927</v>
      </c>
      <c r="AH28" s="288" t="s">
        <v>9927</v>
      </c>
      <c r="AI28" s="288" t="s">
        <v>9927</v>
      </c>
      <c r="AJ28" s="288" t="s">
        <v>9927</v>
      </c>
      <c r="AK28" s="288" t="s">
        <v>9927</v>
      </c>
      <c r="AL28" s="288" t="s">
        <v>9927</v>
      </c>
      <c r="AM28" s="288" t="s">
        <v>9927</v>
      </c>
      <c r="AN28" s="288" t="s">
        <v>9927</v>
      </c>
      <c r="AO28" s="288" t="s">
        <v>9927</v>
      </c>
      <c r="AP28" s="288" t="s">
        <v>9927</v>
      </c>
      <c r="AQ28" s="288" t="s">
        <v>9927</v>
      </c>
      <c r="AR28" s="288" t="s">
        <v>9927</v>
      </c>
      <c r="AS28" s="288" t="s">
        <v>9927</v>
      </c>
      <c r="AT28" s="288" t="s">
        <v>9927</v>
      </c>
      <c r="AU28" s="288" t="s">
        <v>9927</v>
      </c>
      <c r="AV28" s="288" t="s">
        <v>9927</v>
      </c>
      <c r="AW28" s="288" t="s">
        <v>9927</v>
      </c>
      <c r="AX28" s="288" t="s">
        <v>9927</v>
      </c>
      <c r="AY28" s="288" t="s">
        <v>9927</v>
      </c>
      <c r="AZ28" s="288" t="s">
        <v>9927</v>
      </c>
      <c r="BA28" s="288" t="s">
        <v>9927</v>
      </c>
      <c r="BB28" s="288" t="s">
        <v>9927</v>
      </c>
      <c r="BC28" s="288" t="s">
        <v>9927</v>
      </c>
      <c r="BD28" s="288" t="s">
        <v>9927</v>
      </c>
      <c r="BE28" s="288" t="s">
        <v>9927</v>
      </c>
      <c r="BF28" s="288" t="s">
        <v>9927</v>
      </c>
      <c r="BG28" s="288" t="s">
        <v>9927</v>
      </c>
      <c r="BH28" s="288" t="s">
        <v>9927</v>
      </c>
      <c r="BI28" s="288" t="s">
        <v>9927</v>
      </c>
      <c r="BJ28" s="288">
        <v>4.0999999999999996</v>
      </c>
      <c r="BK28" s="288">
        <v>4.0999999999999996</v>
      </c>
      <c r="BL28" s="288">
        <v>4.0999999999999996</v>
      </c>
      <c r="BM28" s="288">
        <v>4.0999999999999996</v>
      </c>
      <c r="BN28" s="288">
        <v>4.0999999999999996</v>
      </c>
      <c r="BO28" s="288">
        <v>3.9</v>
      </c>
      <c r="BP28" s="288" t="s">
        <v>9927</v>
      </c>
      <c r="BQ28" s="288" t="s">
        <v>9927</v>
      </c>
      <c r="BR28" s="288" t="s">
        <v>9927</v>
      </c>
      <c r="BS28" s="288" t="s">
        <v>9927</v>
      </c>
      <c r="BT28" s="288" t="s">
        <v>9927</v>
      </c>
      <c r="BU28" s="288" t="s">
        <v>9927</v>
      </c>
      <c r="BV28" s="288" t="s">
        <v>9927</v>
      </c>
      <c r="BW28" s="288" t="s">
        <v>9927</v>
      </c>
      <c r="BX28" s="288" t="s">
        <v>9927</v>
      </c>
      <c r="BY28" s="288" t="s">
        <v>9927</v>
      </c>
      <c r="BZ28" s="288" t="str">
        <f>_xlfn.IFNA(VLOOKUP(C28,'INFORM Severity - hidden'!$C$5:$G$300,5,FALSE),"-")</f>
        <v>-</v>
      </c>
    </row>
    <row r="29" spans="1:78" x14ac:dyDescent="0.35">
      <c r="C29" t="s">
        <v>9945</v>
      </c>
      <c r="D29" s="288" t="str">
        <f t="shared" si="0"/>
        <v>-</v>
      </c>
      <c r="E29" s="288" t="s">
        <v>9927</v>
      </c>
      <c r="F29" s="288" t="s">
        <v>9927</v>
      </c>
      <c r="G29" s="288" t="s">
        <v>9927</v>
      </c>
      <c r="H29" s="288" t="s">
        <v>9927</v>
      </c>
      <c r="I29" s="288" t="s">
        <v>9927</v>
      </c>
      <c r="J29" s="288" t="s">
        <v>9927</v>
      </c>
      <c r="K29" s="288" t="s">
        <v>9927</v>
      </c>
      <c r="L29" s="288" t="s">
        <v>9927</v>
      </c>
      <c r="M29" s="288" t="s">
        <v>9927</v>
      </c>
      <c r="N29" s="288" t="s">
        <v>9927</v>
      </c>
      <c r="O29" s="288" t="s">
        <v>9927</v>
      </c>
      <c r="P29" s="288" t="s">
        <v>9927</v>
      </c>
      <c r="Q29" s="288" t="s">
        <v>9927</v>
      </c>
      <c r="R29" s="288" t="s">
        <v>9927</v>
      </c>
      <c r="S29" s="288" t="s">
        <v>9927</v>
      </c>
      <c r="T29" s="288" t="s">
        <v>9927</v>
      </c>
      <c r="U29" s="288" t="s">
        <v>9927</v>
      </c>
      <c r="V29" s="288" t="s">
        <v>9927</v>
      </c>
      <c r="W29" s="288" t="s">
        <v>9927</v>
      </c>
      <c r="X29" s="288" t="s">
        <v>9927</v>
      </c>
      <c r="Y29" s="288" t="s">
        <v>9927</v>
      </c>
      <c r="Z29" s="288" t="s">
        <v>9927</v>
      </c>
      <c r="AA29" s="288" t="s">
        <v>9927</v>
      </c>
      <c r="AB29" s="288" t="s">
        <v>9927</v>
      </c>
      <c r="AC29" s="288" t="s">
        <v>9927</v>
      </c>
      <c r="AD29" s="288" t="s">
        <v>9927</v>
      </c>
      <c r="AE29" s="288" t="s">
        <v>9927</v>
      </c>
      <c r="AF29" s="288" t="s">
        <v>9927</v>
      </c>
      <c r="AG29" s="288" t="s">
        <v>9927</v>
      </c>
      <c r="AH29" s="288" t="s">
        <v>9927</v>
      </c>
      <c r="AI29" s="288" t="s">
        <v>9927</v>
      </c>
      <c r="AJ29" s="288" t="s">
        <v>9927</v>
      </c>
      <c r="AK29" s="288" t="s">
        <v>9927</v>
      </c>
      <c r="AL29" s="288" t="s">
        <v>9927</v>
      </c>
      <c r="AM29" s="288" t="s">
        <v>9927</v>
      </c>
      <c r="AN29" s="288" t="s">
        <v>9927</v>
      </c>
      <c r="AO29" s="288" t="s">
        <v>9927</v>
      </c>
      <c r="AP29" s="288" t="s">
        <v>9927</v>
      </c>
      <c r="AQ29" s="288" t="s">
        <v>9927</v>
      </c>
      <c r="AR29" s="288" t="s">
        <v>9927</v>
      </c>
      <c r="AS29" s="288" t="s">
        <v>9927</v>
      </c>
      <c r="AT29" s="288" t="s">
        <v>9927</v>
      </c>
      <c r="AU29" s="288" t="s">
        <v>9927</v>
      </c>
      <c r="AV29" s="288" t="s">
        <v>9927</v>
      </c>
      <c r="AW29" s="288" t="s">
        <v>9927</v>
      </c>
      <c r="AX29" s="288" t="s">
        <v>9927</v>
      </c>
      <c r="AY29" s="288" t="s">
        <v>9927</v>
      </c>
      <c r="AZ29" s="288" t="s">
        <v>9927</v>
      </c>
      <c r="BA29" s="288" t="s">
        <v>9927</v>
      </c>
      <c r="BB29" s="288" t="s">
        <v>9927</v>
      </c>
      <c r="BC29" s="288" t="s">
        <v>9927</v>
      </c>
      <c r="BD29" s="288" t="s">
        <v>9927</v>
      </c>
      <c r="BE29" s="288" t="s">
        <v>9927</v>
      </c>
      <c r="BF29" s="288" t="s">
        <v>9927</v>
      </c>
      <c r="BG29" s="288" t="s">
        <v>9927</v>
      </c>
      <c r="BH29" s="288" t="s">
        <v>9927</v>
      </c>
      <c r="BI29" s="288" t="s">
        <v>9927</v>
      </c>
      <c r="BJ29" s="288" t="s">
        <v>9927</v>
      </c>
      <c r="BK29" s="288">
        <v>1.6</v>
      </c>
      <c r="BL29" s="288">
        <v>1.6</v>
      </c>
      <c r="BM29" s="288" t="s">
        <v>9927</v>
      </c>
      <c r="BN29" s="288" t="s">
        <v>9927</v>
      </c>
      <c r="BO29" s="288" t="s">
        <v>9927</v>
      </c>
      <c r="BP29" s="288" t="s">
        <v>9927</v>
      </c>
      <c r="BQ29" s="288" t="s">
        <v>9927</v>
      </c>
      <c r="BR29" s="288" t="s">
        <v>9927</v>
      </c>
      <c r="BS29" s="288" t="s">
        <v>9927</v>
      </c>
      <c r="BT29" s="288" t="s">
        <v>9927</v>
      </c>
      <c r="BU29" s="288" t="s">
        <v>9927</v>
      </c>
      <c r="BV29" s="288" t="s">
        <v>9927</v>
      </c>
      <c r="BW29" s="288" t="s">
        <v>9927</v>
      </c>
      <c r="BX29" s="288" t="s">
        <v>9927</v>
      </c>
      <c r="BY29" s="288" t="s">
        <v>9927</v>
      </c>
      <c r="BZ29" s="288" t="str">
        <f>_xlfn.IFNA(VLOOKUP(C29,'INFORM Severity - hidden'!$C$5:$G$300,5,FALSE),"-")</f>
        <v>-</v>
      </c>
    </row>
    <row r="30" spans="1:78" x14ac:dyDescent="0.35">
      <c r="A30" t="s">
        <v>1586</v>
      </c>
      <c r="B30" t="s">
        <v>2506</v>
      </c>
      <c r="C30" t="s">
        <v>2507</v>
      </c>
      <c r="D30" s="288" t="str">
        <f t="shared" si="0"/>
        <v>Decreasing</v>
      </c>
      <c r="E30" s="288" t="s">
        <v>9927</v>
      </c>
      <c r="F30" s="288" t="s">
        <v>9927</v>
      </c>
      <c r="G30" s="288" t="s">
        <v>9927</v>
      </c>
      <c r="H30" s="288" t="s">
        <v>9927</v>
      </c>
      <c r="I30" s="288" t="s">
        <v>9927</v>
      </c>
      <c r="J30" s="288" t="s">
        <v>9927</v>
      </c>
      <c r="K30" s="288" t="s">
        <v>9927</v>
      </c>
      <c r="L30" s="288" t="s">
        <v>9927</v>
      </c>
      <c r="M30" s="288" t="s">
        <v>9927</v>
      </c>
      <c r="N30" s="288" t="s">
        <v>9927</v>
      </c>
      <c r="O30" s="288" t="s">
        <v>9927</v>
      </c>
      <c r="P30" s="288" t="s">
        <v>9927</v>
      </c>
      <c r="Q30" s="288" t="s">
        <v>9927</v>
      </c>
      <c r="R30" s="288" t="s">
        <v>9927</v>
      </c>
      <c r="S30" s="288" t="s">
        <v>9927</v>
      </c>
      <c r="T30" s="288" t="s">
        <v>9927</v>
      </c>
      <c r="U30" s="288" t="s">
        <v>9927</v>
      </c>
      <c r="V30" s="288" t="s">
        <v>9927</v>
      </c>
      <c r="W30" s="288" t="s">
        <v>9927</v>
      </c>
      <c r="X30" s="288" t="s">
        <v>9927</v>
      </c>
      <c r="Y30" s="288" t="s">
        <v>9927</v>
      </c>
      <c r="Z30" s="288" t="s">
        <v>9927</v>
      </c>
      <c r="AA30" s="288" t="s">
        <v>9927</v>
      </c>
      <c r="AB30" s="288" t="s">
        <v>9927</v>
      </c>
      <c r="AC30" s="288" t="s">
        <v>9927</v>
      </c>
      <c r="AD30" s="288" t="s">
        <v>9927</v>
      </c>
      <c r="AE30" s="288" t="s">
        <v>9927</v>
      </c>
      <c r="AF30" s="288" t="s">
        <v>9927</v>
      </c>
      <c r="AG30" s="288" t="s">
        <v>9927</v>
      </c>
      <c r="AH30" s="288" t="s">
        <v>9927</v>
      </c>
      <c r="AI30" s="288" t="s">
        <v>9927</v>
      </c>
      <c r="AJ30" s="288" t="s">
        <v>9927</v>
      </c>
      <c r="AK30" s="288" t="s">
        <v>9927</v>
      </c>
      <c r="AL30" s="288" t="s">
        <v>9927</v>
      </c>
      <c r="AM30" s="288" t="s">
        <v>9927</v>
      </c>
      <c r="AN30" s="288" t="s">
        <v>9927</v>
      </c>
      <c r="AO30" s="288" t="s">
        <v>9927</v>
      </c>
      <c r="AP30" s="288" t="s">
        <v>9927</v>
      </c>
      <c r="AQ30" s="288" t="s">
        <v>9927</v>
      </c>
      <c r="AR30" s="288" t="s">
        <v>9927</v>
      </c>
      <c r="AS30" s="288" t="s">
        <v>9927</v>
      </c>
      <c r="AT30" s="288" t="s">
        <v>9927</v>
      </c>
      <c r="AU30" s="288" t="s">
        <v>9927</v>
      </c>
      <c r="AV30" s="288" t="s">
        <v>9927</v>
      </c>
      <c r="AW30" s="288" t="s">
        <v>9927</v>
      </c>
      <c r="AX30" s="288" t="s">
        <v>9927</v>
      </c>
      <c r="AY30" s="288" t="s">
        <v>9927</v>
      </c>
      <c r="AZ30" s="288" t="s">
        <v>9927</v>
      </c>
      <c r="BA30" s="288" t="s">
        <v>9927</v>
      </c>
      <c r="BB30" s="288" t="s">
        <v>9927</v>
      </c>
      <c r="BC30" s="288" t="s">
        <v>9927</v>
      </c>
      <c r="BD30" s="288" t="s">
        <v>9927</v>
      </c>
      <c r="BE30" s="288" t="s">
        <v>9927</v>
      </c>
      <c r="BF30" s="288" t="s">
        <v>9927</v>
      </c>
      <c r="BG30" s="288" t="s">
        <v>9927</v>
      </c>
      <c r="BH30" s="288" t="s">
        <v>9927</v>
      </c>
      <c r="BI30" s="288" t="s">
        <v>9927</v>
      </c>
      <c r="BJ30" s="288" t="s">
        <v>9927</v>
      </c>
      <c r="BK30" s="288" t="s">
        <v>9927</v>
      </c>
      <c r="BL30" s="288" t="s">
        <v>9927</v>
      </c>
      <c r="BM30" s="288" t="s">
        <v>9927</v>
      </c>
      <c r="BN30" s="288" t="s">
        <v>9927</v>
      </c>
      <c r="BO30" s="288" t="s">
        <v>9927</v>
      </c>
      <c r="BP30" s="288">
        <v>3.5</v>
      </c>
      <c r="BQ30" s="288">
        <v>3.5</v>
      </c>
      <c r="BR30" s="288">
        <v>3.6</v>
      </c>
      <c r="BS30" s="288">
        <v>3.6</v>
      </c>
      <c r="BT30" s="288">
        <v>3.6</v>
      </c>
      <c r="BU30" s="288">
        <v>3.6</v>
      </c>
      <c r="BV30" s="288">
        <v>3.7</v>
      </c>
      <c r="BW30" s="288">
        <v>3.7</v>
      </c>
      <c r="BX30" s="288">
        <v>3.7</v>
      </c>
      <c r="BY30" s="288">
        <v>3.2</v>
      </c>
      <c r="BZ30" s="288">
        <f>_xlfn.IFNA(VLOOKUP(C30,'INFORM Severity - hidden'!$C$5:$G$300,5,FALSE),"-")</f>
        <v>3.2</v>
      </c>
    </row>
    <row r="31" spans="1:78" x14ac:dyDescent="0.35">
      <c r="C31" t="s">
        <v>9946</v>
      </c>
      <c r="D31" s="288" t="str">
        <f t="shared" si="0"/>
        <v>-</v>
      </c>
      <c r="E31" s="288" t="s">
        <v>9927</v>
      </c>
      <c r="F31" s="288" t="s">
        <v>9927</v>
      </c>
      <c r="G31" s="288" t="s">
        <v>9927</v>
      </c>
      <c r="H31" s="288" t="s">
        <v>9927</v>
      </c>
      <c r="I31" s="288" t="s">
        <v>9927</v>
      </c>
      <c r="J31" s="288" t="s">
        <v>9927</v>
      </c>
      <c r="K31" s="288" t="s">
        <v>9927</v>
      </c>
      <c r="L31" s="288" t="s">
        <v>9927</v>
      </c>
      <c r="M31" s="288" t="s">
        <v>9927</v>
      </c>
      <c r="N31" s="288" t="s">
        <v>9927</v>
      </c>
      <c r="O31" s="288" t="s">
        <v>9927</v>
      </c>
      <c r="P31" s="288" t="s">
        <v>9927</v>
      </c>
      <c r="Q31" s="288" t="s">
        <v>9927</v>
      </c>
      <c r="R31" s="288" t="s">
        <v>9927</v>
      </c>
      <c r="S31" s="288" t="s">
        <v>9927</v>
      </c>
      <c r="T31" s="288" t="s">
        <v>9927</v>
      </c>
      <c r="U31" s="288" t="s">
        <v>9927</v>
      </c>
      <c r="V31" s="288" t="s">
        <v>9927</v>
      </c>
      <c r="W31" s="288" t="s">
        <v>9927</v>
      </c>
      <c r="X31" s="288" t="s">
        <v>9927</v>
      </c>
      <c r="Y31" s="288" t="s">
        <v>9927</v>
      </c>
      <c r="Z31" s="288" t="s">
        <v>9927</v>
      </c>
      <c r="AA31" s="288" t="s">
        <v>9927</v>
      </c>
      <c r="AB31" s="288" t="s">
        <v>9927</v>
      </c>
      <c r="AC31" s="288" t="s">
        <v>9927</v>
      </c>
      <c r="AD31" s="288" t="s">
        <v>9927</v>
      </c>
      <c r="AE31" s="288" t="s">
        <v>9927</v>
      </c>
      <c r="AF31" s="288" t="s">
        <v>9927</v>
      </c>
      <c r="AG31" s="288" t="s">
        <v>9927</v>
      </c>
      <c r="AH31" s="288" t="s">
        <v>9927</v>
      </c>
      <c r="AI31" s="288" t="s">
        <v>9927</v>
      </c>
      <c r="AJ31" s="288" t="s">
        <v>9927</v>
      </c>
      <c r="AK31" s="288" t="s">
        <v>9927</v>
      </c>
      <c r="AL31" s="288" t="s">
        <v>9927</v>
      </c>
      <c r="AM31" s="288" t="s">
        <v>9927</v>
      </c>
      <c r="AN31" s="288" t="s">
        <v>9927</v>
      </c>
      <c r="AO31" s="288" t="s">
        <v>9927</v>
      </c>
      <c r="AP31" s="288" t="s">
        <v>9927</v>
      </c>
      <c r="AQ31" s="288" t="s">
        <v>9927</v>
      </c>
      <c r="AR31" s="288" t="s">
        <v>9927</v>
      </c>
      <c r="AS31" s="288" t="s">
        <v>9927</v>
      </c>
      <c r="AT31" s="288" t="s">
        <v>9927</v>
      </c>
      <c r="AU31" s="288" t="s">
        <v>9927</v>
      </c>
      <c r="AV31" s="288" t="s">
        <v>9927</v>
      </c>
      <c r="AW31" s="288" t="s">
        <v>9927</v>
      </c>
      <c r="AX31" s="288" t="s">
        <v>9927</v>
      </c>
      <c r="AY31" s="288" t="s">
        <v>9927</v>
      </c>
      <c r="AZ31" s="288" t="s">
        <v>9927</v>
      </c>
      <c r="BA31" s="288" t="s">
        <v>9927</v>
      </c>
      <c r="BB31" s="288" t="s">
        <v>9927</v>
      </c>
      <c r="BC31" s="288" t="s">
        <v>9927</v>
      </c>
      <c r="BD31" s="288" t="s">
        <v>9927</v>
      </c>
      <c r="BE31" s="288" t="s">
        <v>9927</v>
      </c>
      <c r="BF31" s="288" t="s">
        <v>9927</v>
      </c>
      <c r="BG31" s="288" t="s">
        <v>9927</v>
      </c>
      <c r="BH31" s="288" t="s">
        <v>9927</v>
      </c>
      <c r="BI31" s="288" t="s">
        <v>9927</v>
      </c>
      <c r="BJ31" s="288" t="s">
        <v>9927</v>
      </c>
      <c r="BK31" s="288" t="s">
        <v>9927</v>
      </c>
      <c r="BL31" s="288" t="s">
        <v>9927</v>
      </c>
      <c r="BM31" s="288" t="s">
        <v>9927</v>
      </c>
      <c r="BN31" s="288" t="s">
        <v>9927</v>
      </c>
      <c r="BO31" s="288" t="s">
        <v>9927</v>
      </c>
      <c r="BP31" s="288" t="s">
        <v>9927</v>
      </c>
      <c r="BQ31" s="288" t="s">
        <v>9927</v>
      </c>
      <c r="BR31" s="288">
        <v>2.6</v>
      </c>
      <c r="BS31" s="288">
        <v>2.7</v>
      </c>
      <c r="BT31" s="288">
        <v>2.7</v>
      </c>
      <c r="BU31" s="288">
        <v>2.7</v>
      </c>
      <c r="BV31" s="288">
        <v>2.7</v>
      </c>
      <c r="BW31" s="288">
        <v>2.7</v>
      </c>
      <c r="BX31" s="288">
        <v>2.7</v>
      </c>
      <c r="BY31" s="288" t="s">
        <v>9927</v>
      </c>
      <c r="BZ31" s="288" t="str">
        <f>_xlfn.IFNA(VLOOKUP(C31,'INFORM Severity - hidden'!$C$5:$G$300,5,FALSE),"-")</f>
        <v>-</v>
      </c>
    </row>
    <row r="32" spans="1:78" x14ac:dyDescent="0.35">
      <c r="C32" t="s">
        <v>9947</v>
      </c>
      <c r="D32" s="288" t="str">
        <f t="shared" si="0"/>
        <v>-</v>
      </c>
      <c r="E32" s="288" t="s">
        <v>9927</v>
      </c>
      <c r="F32" s="288" t="s">
        <v>9927</v>
      </c>
      <c r="G32" s="288" t="s">
        <v>9927</v>
      </c>
      <c r="H32" s="288" t="s">
        <v>9927</v>
      </c>
      <c r="I32" s="288" t="s">
        <v>9927</v>
      </c>
      <c r="J32" s="288" t="s">
        <v>9927</v>
      </c>
      <c r="K32" s="288" t="s">
        <v>9927</v>
      </c>
      <c r="L32" s="288" t="s">
        <v>9927</v>
      </c>
      <c r="M32" s="288" t="s">
        <v>9927</v>
      </c>
      <c r="N32" s="288" t="s">
        <v>9927</v>
      </c>
      <c r="O32" s="288" t="s">
        <v>9927</v>
      </c>
      <c r="P32" s="288" t="s">
        <v>9927</v>
      </c>
      <c r="Q32" s="288" t="s">
        <v>9927</v>
      </c>
      <c r="R32" s="288" t="s">
        <v>9927</v>
      </c>
      <c r="S32" s="288" t="s">
        <v>9927</v>
      </c>
      <c r="T32" s="288" t="s">
        <v>9927</v>
      </c>
      <c r="U32" s="288" t="s">
        <v>9927</v>
      </c>
      <c r="V32" s="288" t="s">
        <v>9927</v>
      </c>
      <c r="W32" s="288" t="s">
        <v>9927</v>
      </c>
      <c r="X32" s="288" t="s">
        <v>9927</v>
      </c>
      <c r="Y32" s="288" t="s">
        <v>9927</v>
      </c>
      <c r="Z32" s="288" t="s">
        <v>9927</v>
      </c>
      <c r="AA32" s="288" t="s">
        <v>9927</v>
      </c>
      <c r="AB32" s="288" t="s">
        <v>9927</v>
      </c>
      <c r="AC32" s="288" t="s">
        <v>9927</v>
      </c>
      <c r="AD32" s="288" t="s">
        <v>9927</v>
      </c>
      <c r="AE32" s="288" t="s">
        <v>9927</v>
      </c>
      <c r="AF32" s="288" t="s">
        <v>9927</v>
      </c>
      <c r="AG32" s="288" t="s">
        <v>9927</v>
      </c>
      <c r="AH32" s="288" t="s">
        <v>9927</v>
      </c>
      <c r="AI32" s="288" t="s">
        <v>9927</v>
      </c>
      <c r="AJ32" s="288" t="s">
        <v>9927</v>
      </c>
      <c r="AK32" s="288" t="s">
        <v>9927</v>
      </c>
      <c r="AL32" s="288" t="s">
        <v>9927</v>
      </c>
      <c r="AM32" s="288" t="s">
        <v>9927</v>
      </c>
      <c r="AN32" s="288" t="s">
        <v>9927</v>
      </c>
      <c r="AO32" s="288" t="s">
        <v>9927</v>
      </c>
      <c r="AP32" s="288" t="s">
        <v>9927</v>
      </c>
      <c r="AQ32" s="288" t="s">
        <v>9927</v>
      </c>
      <c r="AR32" s="288" t="s">
        <v>9927</v>
      </c>
      <c r="AS32" s="288" t="s">
        <v>9927</v>
      </c>
      <c r="AT32" s="288" t="s">
        <v>9927</v>
      </c>
      <c r="AU32" s="288" t="s">
        <v>9927</v>
      </c>
      <c r="AV32" s="288" t="s">
        <v>9927</v>
      </c>
      <c r="AW32" s="288" t="s">
        <v>9927</v>
      </c>
      <c r="AX32" s="288" t="s">
        <v>9927</v>
      </c>
      <c r="AY32" s="288" t="s">
        <v>9927</v>
      </c>
      <c r="AZ32" s="288" t="s">
        <v>9927</v>
      </c>
      <c r="BA32" s="288" t="s">
        <v>9927</v>
      </c>
      <c r="BB32" s="288" t="s">
        <v>9927</v>
      </c>
      <c r="BC32" s="288" t="s">
        <v>9927</v>
      </c>
      <c r="BD32" s="288" t="s">
        <v>9927</v>
      </c>
      <c r="BE32" s="288" t="s">
        <v>9927</v>
      </c>
      <c r="BF32" s="288" t="s">
        <v>9927</v>
      </c>
      <c r="BG32" s="288" t="s">
        <v>9927</v>
      </c>
      <c r="BH32" s="288" t="s">
        <v>9927</v>
      </c>
      <c r="BI32" s="288" t="s">
        <v>9927</v>
      </c>
      <c r="BJ32" s="288" t="s">
        <v>9927</v>
      </c>
      <c r="BK32" s="288" t="s">
        <v>9927</v>
      </c>
      <c r="BL32" s="288" t="s">
        <v>9927</v>
      </c>
      <c r="BM32" s="288" t="s">
        <v>9927</v>
      </c>
      <c r="BN32" s="288" t="s">
        <v>9927</v>
      </c>
      <c r="BO32" s="288" t="s">
        <v>9927</v>
      </c>
      <c r="BP32" s="288" t="s">
        <v>9927</v>
      </c>
      <c r="BQ32" s="288" t="s">
        <v>9927</v>
      </c>
      <c r="BR32" s="288" t="s">
        <v>9927</v>
      </c>
      <c r="BS32" s="288">
        <v>2.7</v>
      </c>
      <c r="BT32" s="288">
        <v>2.8</v>
      </c>
      <c r="BU32" s="288">
        <v>3.3</v>
      </c>
      <c r="BV32" s="288">
        <v>3.3</v>
      </c>
      <c r="BW32" s="288">
        <v>3.3</v>
      </c>
      <c r="BX32" s="288">
        <v>3.3</v>
      </c>
      <c r="BY32" s="288" t="s">
        <v>9927</v>
      </c>
      <c r="BZ32" s="288" t="str">
        <f>_xlfn.IFNA(VLOOKUP(C32,'INFORM Severity - hidden'!$C$5:$G$300,5,FALSE),"-")</f>
        <v>-</v>
      </c>
    </row>
    <row r="33" spans="1:78" x14ac:dyDescent="0.35">
      <c r="A33" t="s">
        <v>2730</v>
      </c>
      <c r="B33" t="s">
        <v>2728</v>
      </c>
      <c r="C33" t="s">
        <v>2729</v>
      </c>
      <c r="D33" s="288" t="str">
        <f t="shared" si="0"/>
        <v>Decreasing</v>
      </c>
      <c r="E33" s="288" t="s">
        <v>9927</v>
      </c>
      <c r="F33" s="288" t="s">
        <v>9927</v>
      </c>
      <c r="G33" s="288" t="s">
        <v>9927</v>
      </c>
      <c r="H33" s="288" t="s">
        <v>9927</v>
      </c>
      <c r="I33" s="288" t="s">
        <v>9927</v>
      </c>
      <c r="J33" s="288" t="s">
        <v>9927</v>
      </c>
      <c r="K33" s="288" t="s">
        <v>9927</v>
      </c>
      <c r="L33" s="288" t="s">
        <v>9927</v>
      </c>
      <c r="M33" s="288" t="s">
        <v>9927</v>
      </c>
      <c r="N33" s="288" t="s">
        <v>9927</v>
      </c>
      <c r="O33" s="288" t="s">
        <v>9927</v>
      </c>
      <c r="P33" s="288" t="s">
        <v>9927</v>
      </c>
      <c r="Q33" s="288" t="s">
        <v>9927</v>
      </c>
      <c r="R33" s="288" t="s">
        <v>9927</v>
      </c>
      <c r="S33" s="288" t="s">
        <v>9927</v>
      </c>
      <c r="T33" s="288" t="s">
        <v>9927</v>
      </c>
      <c r="U33" s="288" t="s">
        <v>9927</v>
      </c>
      <c r="V33" s="288" t="s">
        <v>9927</v>
      </c>
      <c r="W33" s="288" t="s">
        <v>9927</v>
      </c>
      <c r="X33" s="288" t="s">
        <v>9927</v>
      </c>
      <c r="Y33" s="288" t="s">
        <v>9927</v>
      </c>
      <c r="Z33" s="288" t="s">
        <v>9927</v>
      </c>
      <c r="AA33" s="288" t="s">
        <v>9927</v>
      </c>
      <c r="AB33" s="288" t="s">
        <v>9927</v>
      </c>
      <c r="AC33" s="288" t="s">
        <v>9927</v>
      </c>
      <c r="AD33" s="288" t="s">
        <v>9927</v>
      </c>
      <c r="AE33" s="288" t="s">
        <v>9927</v>
      </c>
      <c r="AF33" s="288" t="s">
        <v>9927</v>
      </c>
      <c r="AG33" s="288" t="s">
        <v>9927</v>
      </c>
      <c r="AH33" s="288" t="s">
        <v>9927</v>
      </c>
      <c r="AI33" s="288" t="s">
        <v>9927</v>
      </c>
      <c r="AJ33" s="288" t="s">
        <v>9927</v>
      </c>
      <c r="AK33" s="288" t="s">
        <v>9927</v>
      </c>
      <c r="AL33" s="288" t="s">
        <v>9927</v>
      </c>
      <c r="AM33" s="288" t="s">
        <v>9927</v>
      </c>
      <c r="AN33" s="288" t="s">
        <v>9927</v>
      </c>
      <c r="AO33" s="288" t="s">
        <v>9927</v>
      </c>
      <c r="AP33" s="288" t="s">
        <v>9927</v>
      </c>
      <c r="AQ33" s="288" t="s">
        <v>9927</v>
      </c>
      <c r="AR33" s="288" t="s">
        <v>9927</v>
      </c>
      <c r="AS33" s="288" t="s">
        <v>9927</v>
      </c>
      <c r="AT33" s="288" t="s">
        <v>9927</v>
      </c>
      <c r="AU33" s="288" t="s">
        <v>9927</v>
      </c>
      <c r="AV33" s="288" t="s">
        <v>9927</v>
      </c>
      <c r="AW33" s="288" t="s">
        <v>9927</v>
      </c>
      <c r="AX33" s="288" t="s">
        <v>9927</v>
      </c>
      <c r="AY33" s="288" t="s">
        <v>9927</v>
      </c>
      <c r="AZ33" s="288" t="s">
        <v>9927</v>
      </c>
      <c r="BA33" s="288" t="s">
        <v>9927</v>
      </c>
      <c r="BB33" s="288" t="s">
        <v>9927</v>
      </c>
      <c r="BC33" s="288" t="s">
        <v>9927</v>
      </c>
      <c r="BD33" s="288" t="s">
        <v>9927</v>
      </c>
      <c r="BE33" s="288" t="s">
        <v>9927</v>
      </c>
      <c r="BF33" s="288" t="s">
        <v>9927</v>
      </c>
      <c r="BG33" s="288" t="s">
        <v>9927</v>
      </c>
      <c r="BH33" s="288" t="s">
        <v>9927</v>
      </c>
      <c r="BI33" s="288" t="s">
        <v>9927</v>
      </c>
      <c r="BJ33" s="288" t="s">
        <v>9927</v>
      </c>
      <c r="BK33" s="288">
        <v>1.5</v>
      </c>
      <c r="BL33" s="288">
        <v>1.5</v>
      </c>
      <c r="BM33" s="288">
        <v>1.5</v>
      </c>
      <c r="BN33" s="288">
        <v>1.7</v>
      </c>
      <c r="BO33" s="288">
        <v>1.8</v>
      </c>
      <c r="BP33" s="288">
        <v>1.8</v>
      </c>
      <c r="BQ33" s="288">
        <v>1.5</v>
      </c>
      <c r="BR33" s="288">
        <v>1.5</v>
      </c>
      <c r="BS33" s="288">
        <v>1.5</v>
      </c>
      <c r="BT33" s="288">
        <v>1.5</v>
      </c>
      <c r="BU33" s="288">
        <v>1.6</v>
      </c>
      <c r="BV33" s="288">
        <v>1.6</v>
      </c>
      <c r="BW33" s="288">
        <v>1.6</v>
      </c>
      <c r="BX33" s="288">
        <v>1.5</v>
      </c>
      <c r="BY33" s="288">
        <v>1.5</v>
      </c>
      <c r="BZ33" s="288">
        <f>_xlfn.IFNA(VLOOKUP(C33,'INFORM Severity - hidden'!$C$5:$G$300,5,FALSE),"-")</f>
        <v>1.5</v>
      </c>
    </row>
    <row r="34" spans="1:78" x14ac:dyDescent="0.35">
      <c r="C34" t="s">
        <v>9948</v>
      </c>
      <c r="D34" s="288" t="str">
        <f t="shared" si="0"/>
        <v>-</v>
      </c>
      <c r="E34" s="288" t="s">
        <v>9927</v>
      </c>
      <c r="F34" s="288" t="s">
        <v>9927</v>
      </c>
      <c r="G34" s="288" t="s">
        <v>9927</v>
      </c>
      <c r="H34" s="288" t="s">
        <v>9927</v>
      </c>
      <c r="I34" s="288" t="s">
        <v>9927</v>
      </c>
      <c r="J34" s="288" t="s">
        <v>9927</v>
      </c>
      <c r="K34" s="288" t="s">
        <v>9927</v>
      </c>
      <c r="L34" s="288" t="s">
        <v>9927</v>
      </c>
      <c r="M34" s="288" t="s">
        <v>9927</v>
      </c>
      <c r="N34" s="288">
        <v>1.7</v>
      </c>
      <c r="O34" s="288">
        <v>1.7</v>
      </c>
      <c r="P34" s="288">
        <v>1.7</v>
      </c>
      <c r="Q34" s="288">
        <v>1.7</v>
      </c>
      <c r="R34" s="288">
        <v>1.7</v>
      </c>
      <c r="S34" s="288" t="s">
        <v>9927</v>
      </c>
      <c r="T34" s="288" t="s">
        <v>9927</v>
      </c>
      <c r="U34" s="288" t="s">
        <v>9927</v>
      </c>
      <c r="V34" s="288" t="s">
        <v>9927</v>
      </c>
      <c r="W34" s="288" t="s">
        <v>9927</v>
      </c>
      <c r="X34" s="288" t="s">
        <v>9927</v>
      </c>
      <c r="Y34" s="288" t="s">
        <v>9927</v>
      </c>
      <c r="Z34" s="288" t="s">
        <v>9927</v>
      </c>
      <c r="AA34" s="288" t="s">
        <v>9927</v>
      </c>
      <c r="AB34" s="288" t="s">
        <v>9927</v>
      </c>
      <c r="AC34" s="288" t="s">
        <v>9927</v>
      </c>
      <c r="AD34" s="288" t="s">
        <v>9927</v>
      </c>
      <c r="AE34" s="288" t="s">
        <v>9927</v>
      </c>
      <c r="AF34" s="288" t="s">
        <v>9927</v>
      </c>
      <c r="AG34" s="288" t="s">
        <v>9927</v>
      </c>
      <c r="AH34" s="288" t="s">
        <v>9927</v>
      </c>
      <c r="AI34" s="288" t="s">
        <v>9927</v>
      </c>
      <c r="AJ34" s="288" t="s">
        <v>9927</v>
      </c>
      <c r="AK34" s="288" t="s">
        <v>9927</v>
      </c>
      <c r="AL34" s="288" t="s">
        <v>9927</v>
      </c>
      <c r="AM34" s="288" t="s">
        <v>9927</v>
      </c>
      <c r="AN34" s="288" t="s">
        <v>9927</v>
      </c>
      <c r="AO34" s="288" t="s">
        <v>9927</v>
      </c>
      <c r="AP34" s="288" t="s">
        <v>9927</v>
      </c>
      <c r="AQ34" s="288" t="s">
        <v>9927</v>
      </c>
      <c r="AR34" s="288" t="s">
        <v>9927</v>
      </c>
      <c r="AS34" s="288" t="s">
        <v>9927</v>
      </c>
      <c r="AT34" s="288" t="s">
        <v>9927</v>
      </c>
      <c r="AU34" s="288" t="s">
        <v>9927</v>
      </c>
      <c r="AV34" s="288" t="s">
        <v>9927</v>
      </c>
      <c r="AW34" s="288" t="s">
        <v>9927</v>
      </c>
      <c r="AX34" s="288" t="s">
        <v>9927</v>
      </c>
      <c r="AY34" s="288" t="s">
        <v>9927</v>
      </c>
      <c r="AZ34" s="288" t="s">
        <v>9927</v>
      </c>
      <c r="BA34" s="288" t="s">
        <v>9927</v>
      </c>
      <c r="BB34" s="288" t="s">
        <v>9927</v>
      </c>
      <c r="BC34" s="288" t="s">
        <v>9927</v>
      </c>
      <c r="BD34" s="288" t="s">
        <v>9927</v>
      </c>
      <c r="BE34" s="288" t="s">
        <v>9927</v>
      </c>
      <c r="BF34" s="288" t="s">
        <v>9927</v>
      </c>
      <c r="BG34" s="288" t="s">
        <v>9927</v>
      </c>
      <c r="BH34" s="288" t="s">
        <v>9927</v>
      </c>
      <c r="BI34" s="288" t="s">
        <v>9927</v>
      </c>
      <c r="BJ34" s="288" t="s">
        <v>9927</v>
      </c>
      <c r="BK34" s="288" t="s">
        <v>9927</v>
      </c>
      <c r="BL34" s="288" t="s">
        <v>9927</v>
      </c>
      <c r="BM34" s="288" t="s">
        <v>9927</v>
      </c>
      <c r="BN34" s="288" t="s">
        <v>9927</v>
      </c>
      <c r="BO34" s="288" t="s">
        <v>9927</v>
      </c>
      <c r="BP34" s="288" t="s">
        <v>9927</v>
      </c>
      <c r="BQ34" s="288" t="s">
        <v>9927</v>
      </c>
      <c r="BR34" s="288" t="s">
        <v>9927</v>
      </c>
      <c r="BS34" s="288" t="s">
        <v>9927</v>
      </c>
      <c r="BT34" s="288" t="s">
        <v>9927</v>
      </c>
      <c r="BU34" s="288" t="s">
        <v>9927</v>
      </c>
      <c r="BV34" s="288" t="s">
        <v>9927</v>
      </c>
      <c r="BW34" s="288" t="s">
        <v>9927</v>
      </c>
      <c r="BX34" s="288" t="s">
        <v>9927</v>
      </c>
      <c r="BY34" s="288" t="s">
        <v>9927</v>
      </c>
      <c r="BZ34" s="288" t="str">
        <f>_xlfn.IFNA(VLOOKUP(C34,'INFORM Severity - hidden'!$C$5:$G$300,5,FALSE),"-")</f>
        <v>-</v>
      </c>
    </row>
    <row r="35" spans="1:78" x14ac:dyDescent="0.35">
      <c r="C35" t="s">
        <v>9949</v>
      </c>
      <c r="D35" s="288" t="str">
        <f t="shared" si="0"/>
        <v>-</v>
      </c>
      <c r="E35" s="288" t="s">
        <v>9927</v>
      </c>
      <c r="F35" s="288">
        <v>0.8</v>
      </c>
      <c r="G35" s="288" t="s">
        <v>9927</v>
      </c>
      <c r="H35" s="288" t="s">
        <v>9927</v>
      </c>
      <c r="I35" s="288" t="s">
        <v>9927</v>
      </c>
      <c r="J35" s="288" t="s">
        <v>9927</v>
      </c>
      <c r="K35" s="288" t="s">
        <v>9927</v>
      </c>
      <c r="L35" s="288" t="s">
        <v>9927</v>
      </c>
      <c r="M35" s="288" t="s">
        <v>9927</v>
      </c>
      <c r="N35" s="288" t="s">
        <v>9927</v>
      </c>
      <c r="O35" s="288" t="s">
        <v>9927</v>
      </c>
      <c r="P35" s="288" t="s">
        <v>9927</v>
      </c>
      <c r="Q35" s="288" t="s">
        <v>9927</v>
      </c>
      <c r="R35" s="288" t="s">
        <v>9927</v>
      </c>
      <c r="S35" s="288" t="s">
        <v>9927</v>
      </c>
      <c r="T35" s="288" t="s">
        <v>9927</v>
      </c>
      <c r="U35" s="288" t="s">
        <v>9927</v>
      </c>
      <c r="V35" s="288" t="s">
        <v>9927</v>
      </c>
      <c r="W35" s="288" t="s">
        <v>9927</v>
      </c>
      <c r="X35" s="288" t="s">
        <v>9927</v>
      </c>
      <c r="Y35" s="288" t="s">
        <v>9927</v>
      </c>
      <c r="Z35" s="288" t="s">
        <v>9927</v>
      </c>
      <c r="AA35" s="288" t="s">
        <v>9927</v>
      </c>
      <c r="AB35" s="288" t="s">
        <v>9927</v>
      </c>
      <c r="AC35" s="288" t="s">
        <v>9927</v>
      </c>
      <c r="AD35" s="288" t="s">
        <v>9927</v>
      </c>
      <c r="AE35" s="288" t="s">
        <v>9927</v>
      </c>
      <c r="AF35" s="288" t="s">
        <v>9927</v>
      </c>
      <c r="AG35" s="288" t="s">
        <v>9927</v>
      </c>
      <c r="AH35" s="288" t="s">
        <v>9927</v>
      </c>
      <c r="AI35" s="288" t="s">
        <v>9927</v>
      </c>
      <c r="AJ35" s="288" t="s">
        <v>9927</v>
      </c>
      <c r="AK35" s="288" t="s">
        <v>9927</v>
      </c>
      <c r="AL35" s="288" t="s">
        <v>9927</v>
      </c>
      <c r="AM35" s="288" t="s">
        <v>9927</v>
      </c>
      <c r="AN35" s="288" t="s">
        <v>9927</v>
      </c>
      <c r="AO35" s="288" t="s">
        <v>9927</v>
      </c>
      <c r="AP35" s="288" t="s">
        <v>9927</v>
      </c>
      <c r="AQ35" s="288" t="s">
        <v>9927</v>
      </c>
      <c r="AR35" s="288" t="s">
        <v>9927</v>
      </c>
      <c r="AS35" s="288" t="s">
        <v>9927</v>
      </c>
      <c r="AT35" s="288" t="s">
        <v>9927</v>
      </c>
      <c r="AU35" s="288" t="s">
        <v>9927</v>
      </c>
      <c r="AV35" s="288" t="s">
        <v>9927</v>
      </c>
      <c r="AW35" s="288" t="s">
        <v>9927</v>
      </c>
      <c r="AX35" s="288" t="s">
        <v>9927</v>
      </c>
      <c r="AY35" s="288" t="s">
        <v>9927</v>
      </c>
      <c r="AZ35" s="288" t="s">
        <v>9927</v>
      </c>
      <c r="BA35" s="288" t="s">
        <v>9927</v>
      </c>
      <c r="BB35" s="288" t="s">
        <v>9927</v>
      </c>
      <c r="BC35" s="288" t="s">
        <v>9927</v>
      </c>
      <c r="BD35" s="288" t="s">
        <v>9927</v>
      </c>
      <c r="BE35" s="288" t="s">
        <v>9927</v>
      </c>
      <c r="BF35" s="288" t="s">
        <v>9927</v>
      </c>
      <c r="BG35" s="288" t="s">
        <v>9927</v>
      </c>
      <c r="BH35" s="288" t="s">
        <v>9927</v>
      </c>
      <c r="BI35" s="288" t="s">
        <v>9927</v>
      </c>
      <c r="BJ35" s="288" t="s">
        <v>9927</v>
      </c>
      <c r="BK35" s="288" t="s">
        <v>9927</v>
      </c>
      <c r="BL35" s="288" t="s">
        <v>9927</v>
      </c>
      <c r="BM35" s="288" t="s">
        <v>9927</v>
      </c>
      <c r="BN35" s="288" t="s">
        <v>9927</v>
      </c>
      <c r="BO35" s="288" t="s">
        <v>9927</v>
      </c>
      <c r="BP35" s="288" t="s">
        <v>9927</v>
      </c>
      <c r="BQ35" s="288" t="s">
        <v>9927</v>
      </c>
      <c r="BR35" s="288" t="s">
        <v>9927</v>
      </c>
      <c r="BS35" s="288" t="s">
        <v>9927</v>
      </c>
      <c r="BT35" s="288" t="s">
        <v>9927</v>
      </c>
      <c r="BU35" s="288" t="s">
        <v>9927</v>
      </c>
      <c r="BV35" s="288" t="s">
        <v>9927</v>
      </c>
      <c r="BW35" s="288" t="s">
        <v>9927</v>
      </c>
      <c r="BX35" s="288" t="s">
        <v>9927</v>
      </c>
      <c r="BY35" s="288" t="s">
        <v>9927</v>
      </c>
      <c r="BZ35" s="288" t="str">
        <f>_xlfn.IFNA(VLOOKUP(C35,'INFORM Severity - hidden'!$C$5:$G$300,5,FALSE),"-")</f>
        <v>-</v>
      </c>
    </row>
    <row r="36" spans="1:78" x14ac:dyDescent="0.35">
      <c r="A36" t="s">
        <v>2114</v>
      </c>
      <c r="B36" t="s">
        <v>2112</v>
      </c>
      <c r="C36" t="s">
        <v>2113</v>
      </c>
      <c r="D36" s="288" t="str">
        <f t="shared" si="0"/>
        <v>Stable</v>
      </c>
      <c r="E36" s="288" t="s">
        <v>9927</v>
      </c>
      <c r="F36" s="288" t="s">
        <v>9927</v>
      </c>
      <c r="G36" s="288" t="s">
        <v>9927</v>
      </c>
      <c r="H36" s="288" t="s">
        <v>9927</v>
      </c>
      <c r="I36" s="288" t="s">
        <v>9927</v>
      </c>
      <c r="J36" s="288" t="s">
        <v>9927</v>
      </c>
      <c r="K36" s="288" t="s">
        <v>9927</v>
      </c>
      <c r="L36" s="288" t="s">
        <v>9927</v>
      </c>
      <c r="M36" s="288" t="s">
        <v>9927</v>
      </c>
      <c r="N36" s="288" t="s">
        <v>9927</v>
      </c>
      <c r="O36" s="288" t="s">
        <v>9927</v>
      </c>
      <c r="P36" s="288" t="s">
        <v>9927</v>
      </c>
      <c r="Q36" s="288" t="s">
        <v>9927</v>
      </c>
      <c r="R36" s="288" t="s">
        <v>9927</v>
      </c>
      <c r="S36" s="288" t="s">
        <v>9927</v>
      </c>
      <c r="T36" s="288" t="s">
        <v>9927</v>
      </c>
      <c r="U36" s="288" t="s">
        <v>9927</v>
      </c>
      <c r="V36" s="288" t="s">
        <v>9927</v>
      </c>
      <c r="W36" s="288" t="s">
        <v>9927</v>
      </c>
      <c r="X36" s="288" t="s">
        <v>9927</v>
      </c>
      <c r="Y36" s="288" t="s">
        <v>9927</v>
      </c>
      <c r="Z36" s="288" t="s">
        <v>9927</v>
      </c>
      <c r="AA36" s="288" t="s">
        <v>9927</v>
      </c>
      <c r="AB36" s="288" t="s">
        <v>9927</v>
      </c>
      <c r="AC36" s="288" t="s">
        <v>9927</v>
      </c>
      <c r="AD36" s="288" t="s">
        <v>9927</v>
      </c>
      <c r="AE36" s="288" t="s">
        <v>9927</v>
      </c>
      <c r="AF36" s="288" t="s">
        <v>9927</v>
      </c>
      <c r="AG36" s="288" t="s">
        <v>9927</v>
      </c>
      <c r="AH36" s="288" t="s">
        <v>9927</v>
      </c>
      <c r="AI36" s="288" t="s">
        <v>9927</v>
      </c>
      <c r="AJ36" s="288" t="s">
        <v>9927</v>
      </c>
      <c r="AK36" s="288" t="s">
        <v>9927</v>
      </c>
      <c r="AL36" s="288" t="s">
        <v>9927</v>
      </c>
      <c r="AM36" s="288" t="s">
        <v>9927</v>
      </c>
      <c r="AN36" s="288" t="s">
        <v>9927</v>
      </c>
      <c r="AO36" s="288" t="s">
        <v>9927</v>
      </c>
      <c r="AP36" s="288" t="s">
        <v>9927</v>
      </c>
      <c r="AQ36" s="288" t="s">
        <v>9927</v>
      </c>
      <c r="AR36" s="288" t="s">
        <v>9927</v>
      </c>
      <c r="AS36" s="288" t="s">
        <v>9927</v>
      </c>
      <c r="AT36" s="288" t="s">
        <v>9927</v>
      </c>
      <c r="AU36" s="288" t="s">
        <v>9927</v>
      </c>
      <c r="AV36" s="288" t="s">
        <v>9927</v>
      </c>
      <c r="AW36" s="288" t="s">
        <v>9927</v>
      </c>
      <c r="AX36" s="288" t="s">
        <v>9927</v>
      </c>
      <c r="AY36" s="288" t="s">
        <v>9927</v>
      </c>
      <c r="AZ36" s="288" t="s">
        <v>9927</v>
      </c>
      <c r="BA36" s="288" t="s">
        <v>9927</v>
      </c>
      <c r="BB36" s="288" t="s">
        <v>9927</v>
      </c>
      <c r="BC36" s="288" t="s">
        <v>9927</v>
      </c>
      <c r="BD36" s="288" t="s">
        <v>9927</v>
      </c>
      <c r="BE36" s="288" t="s">
        <v>9927</v>
      </c>
      <c r="BF36" s="288" t="s">
        <v>9927</v>
      </c>
      <c r="BG36" s="288" t="s">
        <v>9927</v>
      </c>
      <c r="BH36" s="288" t="s">
        <v>9927</v>
      </c>
      <c r="BI36" s="288" t="s">
        <v>9927</v>
      </c>
      <c r="BJ36" s="288" t="s">
        <v>9927</v>
      </c>
      <c r="BK36" s="288">
        <v>1.8</v>
      </c>
      <c r="BL36" s="288">
        <v>1.8</v>
      </c>
      <c r="BM36" s="288">
        <v>1.8</v>
      </c>
      <c r="BN36" s="288">
        <v>1.8</v>
      </c>
      <c r="BO36" s="288">
        <v>1.9</v>
      </c>
      <c r="BP36" s="288">
        <v>2.2000000000000002</v>
      </c>
      <c r="BQ36" s="288">
        <v>1.7</v>
      </c>
      <c r="BR36" s="288">
        <v>1.8</v>
      </c>
      <c r="BS36" s="288">
        <v>1.8</v>
      </c>
      <c r="BT36" s="288">
        <v>1.8</v>
      </c>
      <c r="BU36" s="288">
        <v>1.9</v>
      </c>
      <c r="BV36" s="288">
        <v>1.8</v>
      </c>
      <c r="BW36" s="288">
        <v>1.9</v>
      </c>
      <c r="BX36" s="288">
        <v>1.9</v>
      </c>
      <c r="BY36" s="288">
        <v>1.9</v>
      </c>
      <c r="BZ36" s="288">
        <f>_xlfn.IFNA(VLOOKUP(C36,'INFORM Severity - hidden'!$C$5:$G$300,5,FALSE),"-")</f>
        <v>1.9</v>
      </c>
    </row>
    <row r="37" spans="1:78" x14ac:dyDescent="0.35">
      <c r="A37" t="s">
        <v>1644</v>
      </c>
      <c r="B37" t="s">
        <v>1642</v>
      </c>
      <c r="C37" t="s">
        <v>1643</v>
      </c>
      <c r="D37" s="288" t="str">
        <f t="shared" si="0"/>
        <v>Increasing</v>
      </c>
      <c r="E37" s="288" t="s">
        <v>9927</v>
      </c>
      <c r="F37" s="288" t="s">
        <v>9927</v>
      </c>
      <c r="G37" s="288" t="s">
        <v>9927</v>
      </c>
      <c r="H37" s="288" t="s">
        <v>9927</v>
      </c>
      <c r="I37" s="288" t="s">
        <v>9927</v>
      </c>
      <c r="J37" s="288" t="s">
        <v>9927</v>
      </c>
      <c r="K37" s="288" t="s">
        <v>9927</v>
      </c>
      <c r="L37" s="288" t="s">
        <v>9927</v>
      </c>
      <c r="M37" s="288" t="s">
        <v>9927</v>
      </c>
      <c r="N37" s="288" t="s">
        <v>9927</v>
      </c>
      <c r="O37" s="288" t="s">
        <v>9927</v>
      </c>
      <c r="P37" s="288" t="s">
        <v>9927</v>
      </c>
      <c r="Q37" s="288" t="s">
        <v>9927</v>
      </c>
      <c r="R37" s="288" t="s">
        <v>9927</v>
      </c>
      <c r="S37" s="288" t="s">
        <v>9927</v>
      </c>
      <c r="T37" s="288" t="s">
        <v>9927</v>
      </c>
      <c r="U37" s="288" t="s">
        <v>9927</v>
      </c>
      <c r="V37" s="288" t="s">
        <v>9927</v>
      </c>
      <c r="W37" s="288" t="s">
        <v>9927</v>
      </c>
      <c r="X37" s="288" t="s">
        <v>9927</v>
      </c>
      <c r="Y37" s="288" t="s">
        <v>9927</v>
      </c>
      <c r="Z37" s="288" t="s">
        <v>9927</v>
      </c>
      <c r="AA37" s="288" t="s">
        <v>9927</v>
      </c>
      <c r="AB37" s="288" t="s">
        <v>9927</v>
      </c>
      <c r="AC37" s="288" t="s">
        <v>9927</v>
      </c>
      <c r="AD37" s="288" t="s">
        <v>9927</v>
      </c>
      <c r="AE37" s="288" t="s">
        <v>9927</v>
      </c>
      <c r="AF37" s="288" t="s">
        <v>9927</v>
      </c>
      <c r="AG37" s="288" t="s">
        <v>9927</v>
      </c>
      <c r="AH37" s="288" t="s">
        <v>9927</v>
      </c>
      <c r="AI37" s="288" t="s">
        <v>9927</v>
      </c>
      <c r="AJ37" s="288" t="s">
        <v>9927</v>
      </c>
      <c r="AK37" s="288" t="s">
        <v>9927</v>
      </c>
      <c r="AL37" s="288" t="s">
        <v>9927</v>
      </c>
      <c r="AM37" s="288" t="s">
        <v>9927</v>
      </c>
      <c r="AN37" s="288" t="s">
        <v>9927</v>
      </c>
      <c r="AO37" s="288">
        <v>2.2000000000000002</v>
      </c>
      <c r="AP37" s="288">
        <v>2.2000000000000002</v>
      </c>
      <c r="AQ37" s="288">
        <v>2.1</v>
      </c>
      <c r="AR37" s="288">
        <v>2.1</v>
      </c>
      <c r="AS37" s="288">
        <v>2.1</v>
      </c>
      <c r="AT37" s="288">
        <v>2.8</v>
      </c>
      <c r="AU37" s="288">
        <v>2.8</v>
      </c>
      <c r="AV37" s="288">
        <v>2.5</v>
      </c>
      <c r="AW37" s="288">
        <v>2.8</v>
      </c>
      <c r="AX37" s="288">
        <v>2.8</v>
      </c>
      <c r="AY37" s="288">
        <v>2.8</v>
      </c>
      <c r="AZ37" s="288">
        <v>2.8</v>
      </c>
      <c r="BA37" s="288">
        <v>2.7</v>
      </c>
      <c r="BB37" s="288">
        <v>2.7</v>
      </c>
      <c r="BC37" s="288">
        <v>2.7</v>
      </c>
      <c r="BD37" s="288">
        <v>2.7</v>
      </c>
      <c r="BE37" s="288">
        <v>2.8</v>
      </c>
      <c r="BF37" s="288">
        <v>2.8</v>
      </c>
      <c r="BG37" s="288">
        <v>2.8</v>
      </c>
      <c r="BH37" s="288">
        <v>2.8</v>
      </c>
      <c r="BI37" s="288">
        <v>2.6</v>
      </c>
      <c r="BJ37" s="288">
        <v>2.6</v>
      </c>
      <c r="BK37" s="288">
        <v>2.5</v>
      </c>
      <c r="BL37" s="288">
        <v>2.4</v>
      </c>
      <c r="BM37" s="288">
        <v>2.4</v>
      </c>
      <c r="BN37" s="288">
        <v>2.2999999999999998</v>
      </c>
      <c r="BO37" s="288">
        <v>2.2999999999999998</v>
      </c>
      <c r="BP37" s="288">
        <v>2.2999999999999998</v>
      </c>
      <c r="BQ37" s="288">
        <v>2.5</v>
      </c>
      <c r="BR37" s="288">
        <v>2.5</v>
      </c>
      <c r="BS37" s="288">
        <v>2.5</v>
      </c>
      <c r="BT37" s="288">
        <v>2.8</v>
      </c>
      <c r="BU37" s="288">
        <v>2.5</v>
      </c>
      <c r="BV37" s="288">
        <v>2.5</v>
      </c>
      <c r="BW37" s="288">
        <v>2.5</v>
      </c>
      <c r="BX37" s="288">
        <v>2.5</v>
      </c>
      <c r="BY37" s="288">
        <v>2.5</v>
      </c>
      <c r="BZ37" s="288">
        <f>_xlfn.IFNA(VLOOKUP(C37,'INFORM Severity - hidden'!$C$5:$G$300,5,FALSE),"-")</f>
        <v>2.7</v>
      </c>
    </row>
    <row r="38" spans="1:78" x14ac:dyDescent="0.35">
      <c r="A38" t="s">
        <v>1644</v>
      </c>
      <c r="B38" t="s">
        <v>1650</v>
      </c>
      <c r="C38" t="s">
        <v>1651</v>
      </c>
      <c r="D38" s="288" t="str">
        <f t="shared" si="0"/>
        <v>Stable</v>
      </c>
      <c r="E38" s="288" t="s">
        <v>9927</v>
      </c>
      <c r="F38" s="288">
        <v>1.7</v>
      </c>
      <c r="G38" s="288">
        <v>1.7</v>
      </c>
      <c r="H38" s="288">
        <v>2.2000000000000002</v>
      </c>
      <c r="I38" s="288">
        <v>2.4</v>
      </c>
      <c r="J38" s="288">
        <v>2.4</v>
      </c>
      <c r="K38" s="288">
        <v>2.4</v>
      </c>
      <c r="L38" s="288">
        <v>2.4</v>
      </c>
      <c r="M38" s="288">
        <v>2.4</v>
      </c>
      <c r="N38" s="288">
        <v>2.4</v>
      </c>
      <c r="O38" s="288">
        <v>2.2000000000000002</v>
      </c>
      <c r="P38" s="288">
        <v>2.2000000000000002</v>
      </c>
      <c r="Q38" s="288">
        <v>2.2000000000000002</v>
      </c>
      <c r="R38" s="288">
        <v>2.2000000000000002</v>
      </c>
      <c r="S38" s="288">
        <v>2.2000000000000002</v>
      </c>
      <c r="T38" s="288">
        <v>2.2000000000000002</v>
      </c>
      <c r="U38" s="288">
        <v>2.2000000000000002</v>
      </c>
      <c r="V38" s="288">
        <v>2.2000000000000002</v>
      </c>
      <c r="W38" s="288">
        <v>2.2000000000000002</v>
      </c>
      <c r="X38" s="288">
        <v>2.2000000000000002</v>
      </c>
      <c r="Y38" s="288">
        <v>2.2999999999999998</v>
      </c>
      <c r="Z38" s="288">
        <v>2.4</v>
      </c>
      <c r="AA38" s="288">
        <v>2.5</v>
      </c>
      <c r="AB38" s="288">
        <v>2.5</v>
      </c>
      <c r="AC38" s="288">
        <v>2.5</v>
      </c>
      <c r="AD38" s="288">
        <v>2.5</v>
      </c>
      <c r="AE38" s="288">
        <v>2.5</v>
      </c>
      <c r="AF38" s="288">
        <v>2.5</v>
      </c>
      <c r="AG38" s="288">
        <v>2.5</v>
      </c>
      <c r="AH38" s="288">
        <v>2.6</v>
      </c>
      <c r="AI38" s="288">
        <v>2.6</v>
      </c>
      <c r="AJ38" s="288">
        <v>2.6</v>
      </c>
      <c r="AK38" s="288">
        <v>2.6</v>
      </c>
      <c r="AL38" s="288">
        <v>2.5</v>
      </c>
      <c r="AM38" s="288">
        <v>2.5</v>
      </c>
      <c r="AN38" s="288">
        <v>2.5</v>
      </c>
      <c r="AO38" s="288">
        <v>2.5</v>
      </c>
      <c r="AP38" s="288">
        <v>2.5</v>
      </c>
      <c r="AQ38" s="288">
        <v>2.4</v>
      </c>
      <c r="AR38" s="288">
        <v>2.4</v>
      </c>
      <c r="AS38" s="288">
        <v>2.4</v>
      </c>
      <c r="AT38" s="288">
        <v>2.4</v>
      </c>
      <c r="AU38" s="288">
        <v>2.4</v>
      </c>
      <c r="AV38" s="288">
        <v>2.2999999999999998</v>
      </c>
      <c r="AW38" s="288">
        <v>2.4</v>
      </c>
      <c r="AX38" s="288">
        <v>2.4</v>
      </c>
      <c r="AY38" s="288">
        <v>2.4</v>
      </c>
      <c r="AZ38" s="288">
        <v>2.4</v>
      </c>
      <c r="BA38" s="288">
        <v>2.6</v>
      </c>
      <c r="BB38" s="288">
        <v>2.6</v>
      </c>
      <c r="BC38" s="288">
        <v>2.7</v>
      </c>
      <c r="BD38" s="288">
        <v>2.7</v>
      </c>
      <c r="BE38" s="288">
        <v>2.5</v>
      </c>
      <c r="BF38" s="288">
        <v>2.5</v>
      </c>
      <c r="BG38" s="288">
        <v>2.4</v>
      </c>
      <c r="BH38" s="288">
        <v>2.4</v>
      </c>
      <c r="BI38" s="288">
        <v>2.2999999999999998</v>
      </c>
      <c r="BJ38" s="288">
        <v>2.2999999999999998</v>
      </c>
      <c r="BK38" s="288">
        <v>2.2999999999999998</v>
      </c>
      <c r="BL38" s="288">
        <v>2.1</v>
      </c>
      <c r="BM38" s="288">
        <v>2.1</v>
      </c>
      <c r="BN38" s="288">
        <v>2.1</v>
      </c>
      <c r="BO38" s="288">
        <v>2.2000000000000002</v>
      </c>
      <c r="BP38" s="288">
        <v>2.2999999999999998</v>
      </c>
      <c r="BQ38" s="288">
        <v>2.2999999999999998</v>
      </c>
      <c r="BR38" s="288">
        <v>2.2999999999999998</v>
      </c>
      <c r="BS38" s="288">
        <v>2.2999999999999998</v>
      </c>
      <c r="BT38" s="288">
        <v>2.2999999999999998</v>
      </c>
      <c r="BU38" s="288">
        <v>2.2999999999999998</v>
      </c>
      <c r="BV38" s="288">
        <v>2.2999999999999998</v>
      </c>
      <c r="BW38" s="288">
        <v>2.2999999999999998</v>
      </c>
      <c r="BX38" s="288">
        <v>2.2999999999999998</v>
      </c>
      <c r="BY38" s="288">
        <v>2.2999999999999998</v>
      </c>
      <c r="BZ38" s="288">
        <f>_xlfn.IFNA(VLOOKUP(C38,'INFORM Severity - hidden'!$C$5:$G$300,5,FALSE),"-")</f>
        <v>2.2000000000000002</v>
      </c>
    </row>
    <row r="39" spans="1:78" x14ac:dyDescent="0.35">
      <c r="C39" t="s">
        <v>9950</v>
      </c>
      <c r="D39" s="288" t="str">
        <f t="shared" si="0"/>
        <v>-</v>
      </c>
      <c r="E39" s="288" t="s">
        <v>9927</v>
      </c>
      <c r="F39" s="288" t="s">
        <v>9927</v>
      </c>
      <c r="G39" s="288" t="s">
        <v>9927</v>
      </c>
      <c r="H39" s="288" t="s">
        <v>9927</v>
      </c>
      <c r="I39" s="288" t="s">
        <v>9927</v>
      </c>
      <c r="J39" s="288" t="s">
        <v>9927</v>
      </c>
      <c r="K39" s="288" t="s">
        <v>9927</v>
      </c>
      <c r="L39" s="288" t="s">
        <v>9927</v>
      </c>
      <c r="M39" s="288" t="s">
        <v>9927</v>
      </c>
      <c r="N39" s="288" t="s">
        <v>9927</v>
      </c>
      <c r="O39" s="288" t="s">
        <v>9927</v>
      </c>
      <c r="P39" s="288" t="s">
        <v>9927</v>
      </c>
      <c r="Q39" s="288" t="s">
        <v>9927</v>
      </c>
      <c r="R39" s="288" t="s">
        <v>9927</v>
      </c>
      <c r="S39" s="288" t="s">
        <v>9927</v>
      </c>
      <c r="T39" s="288" t="s">
        <v>9927</v>
      </c>
      <c r="U39" s="288" t="s">
        <v>9927</v>
      </c>
      <c r="V39" s="288" t="s">
        <v>9927</v>
      </c>
      <c r="W39" s="288" t="s">
        <v>9927</v>
      </c>
      <c r="X39" s="288" t="s">
        <v>9927</v>
      </c>
      <c r="Y39" s="288" t="s">
        <v>9927</v>
      </c>
      <c r="Z39" s="288" t="s">
        <v>9927</v>
      </c>
      <c r="AA39" s="288" t="s">
        <v>9927</v>
      </c>
      <c r="AB39" s="288" t="s">
        <v>9927</v>
      </c>
      <c r="AC39" s="288" t="s">
        <v>9927</v>
      </c>
      <c r="AD39" s="288" t="s">
        <v>9927</v>
      </c>
      <c r="AE39" s="288" t="s">
        <v>9927</v>
      </c>
      <c r="AF39" s="288" t="s">
        <v>9927</v>
      </c>
      <c r="AG39" s="288" t="s">
        <v>9927</v>
      </c>
      <c r="AH39" s="288" t="s">
        <v>9927</v>
      </c>
      <c r="AI39" s="288" t="s">
        <v>9927</v>
      </c>
      <c r="AJ39" s="288" t="s">
        <v>9927</v>
      </c>
      <c r="AK39" s="288" t="s">
        <v>9927</v>
      </c>
      <c r="AL39" s="288" t="s">
        <v>9927</v>
      </c>
      <c r="AM39" s="288" t="s">
        <v>9927</v>
      </c>
      <c r="AN39" s="288" t="s">
        <v>9927</v>
      </c>
      <c r="AO39" s="288">
        <v>1.9</v>
      </c>
      <c r="AP39" s="288">
        <v>2</v>
      </c>
      <c r="AQ39" s="288">
        <v>2</v>
      </c>
      <c r="AR39" s="288">
        <v>2</v>
      </c>
      <c r="AS39" s="288">
        <v>2</v>
      </c>
      <c r="AT39" s="288">
        <v>2.2000000000000002</v>
      </c>
      <c r="AU39" s="288">
        <v>2.1</v>
      </c>
      <c r="AV39" s="288">
        <v>2</v>
      </c>
      <c r="AW39" s="288">
        <v>2.1</v>
      </c>
      <c r="AX39" s="288">
        <v>2</v>
      </c>
      <c r="AY39" s="288">
        <v>2</v>
      </c>
      <c r="AZ39" s="288">
        <v>2</v>
      </c>
      <c r="BA39" s="288">
        <v>2</v>
      </c>
      <c r="BB39" s="288">
        <v>2</v>
      </c>
      <c r="BC39" s="288">
        <v>1.6</v>
      </c>
      <c r="BD39" s="288">
        <v>1.6</v>
      </c>
      <c r="BE39" s="288">
        <v>1.3</v>
      </c>
      <c r="BF39" s="288">
        <v>1.3</v>
      </c>
      <c r="BG39" s="288">
        <v>1.3</v>
      </c>
      <c r="BH39" s="288">
        <v>1.3</v>
      </c>
      <c r="BI39" s="288">
        <v>1.5</v>
      </c>
      <c r="BJ39" s="288">
        <v>1.5</v>
      </c>
      <c r="BK39" s="288">
        <v>1.4</v>
      </c>
      <c r="BL39" s="288">
        <v>1.4</v>
      </c>
      <c r="BM39" s="288" t="s">
        <v>9927</v>
      </c>
      <c r="BN39" s="288" t="s">
        <v>9927</v>
      </c>
      <c r="BO39" s="288" t="s">
        <v>9927</v>
      </c>
      <c r="BP39" s="288" t="s">
        <v>9927</v>
      </c>
      <c r="BQ39" s="288" t="s">
        <v>9927</v>
      </c>
      <c r="BR39" s="288" t="s">
        <v>9927</v>
      </c>
      <c r="BS39" s="288" t="s">
        <v>9927</v>
      </c>
      <c r="BT39" s="288" t="s">
        <v>9927</v>
      </c>
      <c r="BU39" s="288" t="s">
        <v>9927</v>
      </c>
      <c r="BV39" s="288" t="s">
        <v>9927</v>
      </c>
      <c r="BW39" s="288" t="s">
        <v>9927</v>
      </c>
      <c r="BX39" s="288" t="s">
        <v>9927</v>
      </c>
      <c r="BY39" s="288" t="s">
        <v>9927</v>
      </c>
      <c r="BZ39" s="288" t="str">
        <f>_xlfn.IFNA(VLOOKUP(C39,'INFORM Severity - hidden'!$C$5:$G$300,5,FALSE),"-")</f>
        <v>-</v>
      </c>
    </row>
    <row r="40" spans="1:78" x14ac:dyDescent="0.35">
      <c r="A40" t="s">
        <v>1644</v>
      </c>
      <c r="B40" t="s">
        <v>1702</v>
      </c>
      <c r="C40" t="s">
        <v>1703</v>
      </c>
      <c r="D40" s="288" t="str">
        <f t="shared" si="0"/>
        <v>Stable</v>
      </c>
      <c r="E40" s="288" t="s">
        <v>9927</v>
      </c>
      <c r="F40" s="288" t="s">
        <v>9927</v>
      </c>
      <c r="G40" s="288" t="s">
        <v>9927</v>
      </c>
      <c r="H40" s="288" t="s">
        <v>9927</v>
      </c>
      <c r="I40" s="288" t="s">
        <v>9927</v>
      </c>
      <c r="J40" s="288" t="s">
        <v>9927</v>
      </c>
      <c r="K40" s="288" t="s">
        <v>9927</v>
      </c>
      <c r="L40" s="288" t="s">
        <v>9927</v>
      </c>
      <c r="M40" s="288" t="s">
        <v>9927</v>
      </c>
      <c r="N40" s="288" t="s">
        <v>9927</v>
      </c>
      <c r="O40" s="288" t="s">
        <v>9927</v>
      </c>
      <c r="P40" s="288" t="s">
        <v>9927</v>
      </c>
      <c r="Q40" s="288" t="s">
        <v>9927</v>
      </c>
      <c r="R40" s="288" t="s">
        <v>9927</v>
      </c>
      <c r="S40" s="288" t="s">
        <v>9927</v>
      </c>
      <c r="T40" s="288" t="s">
        <v>9927</v>
      </c>
      <c r="U40" s="288" t="s">
        <v>9927</v>
      </c>
      <c r="V40" s="288" t="s">
        <v>9927</v>
      </c>
      <c r="W40" s="288" t="s">
        <v>9927</v>
      </c>
      <c r="X40" s="288" t="s">
        <v>9927</v>
      </c>
      <c r="Y40" s="288" t="s">
        <v>9927</v>
      </c>
      <c r="Z40" s="288" t="s">
        <v>9927</v>
      </c>
      <c r="AA40" s="288" t="s">
        <v>9927</v>
      </c>
      <c r="AB40" s="288" t="s">
        <v>9927</v>
      </c>
      <c r="AC40" s="288" t="s">
        <v>9927</v>
      </c>
      <c r="AD40" s="288" t="s">
        <v>9927</v>
      </c>
      <c r="AE40" s="288" t="s">
        <v>9927</v>
      </c>
      <c r="AF40" s="288" t="s">
        <v>9927</v>
      </c>
      <c r="AG40" s="288" t="s">
        <v>9927</v>
      </c>
      <c r="AH40" s="288" t="s">
        <v>9927</v>
      </c>
      <c r="AI40" s="288" t="s">
        <v>9927</v>
      </c>
      <c r="AJ40" s="288" t="s">
        <v>9927</v>
      </c>
      <c r="AK40" s="288" t="s">
        <v>9927</v>
      </c>
      <c r="AL40" s="288" t="s">
        <v>9927</v>
      </c>
      <c r="AM40" s="288" t="s">
        <v>9927</v>
      </c>
      <c r="AN40" s="288" t="s">
        <v>9927</v>
      </c>
      <c r="AO40" s="288" t="s">
        <v>9927</v>
      </c>
      <c r="AP40" s="288" t="s">
        <v>9927</v>
      </c>
      <c r="AQ40" s="288" t="s">
        <v>9927</v>
      </c>
      <c r="AR40" s="288" t="s">
        <v>9927</v>
      </c>
      <c r="AS40" s="288" t="s">
        <v>9927</v>
      </c>
      <c r="AT40" s="288" t="s">
        <v>9927</v>
      </c>
      <c r="AU40" s="288" t="s">
        <v>9927</v>
      </c>
      <c r="AV40" s="288" t="s">
        <v>9927</v>
      </c>
      <c r="AW40" s="288" t="s">
        <v>9927</v>
      </c>
      <c r="AX40" s="288" t="s">
        <v>9927</v>
      </c>
      <c r="AY40" s="288" t="s">
        <v>9927</v>
      </c>
      <c r="AZ40" s="288" t="s">
        <v>9927</v>
      </c>
      <c r="BA40" s="288" t="s">
        <v>9927</v>
      </c>
      <c r="BB40" s="288" t="s">
        <v>9927</v>
      </c>
      <c r="BC40" s="288" t="s">
        <v>9927</v>
      </c>
      <c r="BD40" s="288" t="s">
        <v>9927</v>
      </c>
      <c r="BE40" s="288" t="s">
        <v>9927</v>
      </c>
      <c r="BF40" s="288" t="s">
        <v>9927</v>
      </c>
      <c r="BG40" s="288" t="s">
        <v>9927</v>
      </c>
      <c r="BH40" s="288" t="s">
        <v>9927</v>
      </c>
      <c r="BI40" s="288" t="s">
        <v>9927</v>
      </c>
      <c r="BJ40" s="288" t="s">
        <v>9927</v>
      </c>
      <c r="BK40" s="288">
        <v>2.2999999999999998</v>
      </c>
      <c r="BL40" s="288">
        <v>2.2999999999999998</v>
      </c>
      <c r="BM40" s="288">
        <v>2.2999999999999998</v>
      </c>
      <c r="BN40" s="288">
        <v>2.2000000000000002</v>
      </c>
      <c r="BO40" s="288">
        <v>2.2999999999999998</v>
      </c>
      <c r="BP40" s="288">
        <v>2.2999999999999998</v>
      </c>
      <c r="BQ40" s="288">
        <v>2.2000000000000002</v>
      </c>
      <c r="BR40" s="288">
        <v>2.2000000000000002</v>
      </c>
      <c r="BS40" s="288">
        <v>2.1</v>
      </c>
      <c r="BT40" s="288">
        <v>2.2999999999999998</v>
      </c>
      <c r="BU40" s="288">
        <v>2.4</v>
      </c>
      <c r="BV40" s="288">
        <v>2.4</v>
      </c>
      <c r="BW40" s="288">
        <v>2.4</v>
      </c>
      <c r="BX40" s="288">
        <v>2.4</v>
      </c>
      <c r="BY40" s="288">
        <v>2.4</v>
      </c>
      <c r="BZ40" s="288">
        <f>_xlfn.IFNA(VLOOKUP(C40,'INFORM Severity - hidden'!$C$5:$G$300,5,FALSE),"-")</f>
        <v>2.2999999999999998</v>
      </c>
    </row>
    <row r="41" spans="1:78" x14ac:dyDescent="0.35">
      <c r="A41" t="s">
        <v>1644</v>
      </c>
      <c r="B41" t="s">
        <v>1707</v>
      </c>
      <c r="C41" t="s">
        <v>1708</v>
      </c>
      <c r="D41" s="288" t="str">
        <f t="shared" si="0"/>
        <v>Decreasing</v>
      </c>
      <c r="E41" s="288" t="s">
        <v>9927</v>
      </c>
      <c r="F41" s="288" t="s">
        <v>9927</v>
      </c>
      <c r="G41" s="288" t="s">
        <v>9927</v>
      </c>
      <c r="H41" s="288" t="s">
        <v>9927</v>
      </c>
      <c r="I41" s="288" t="s">
        <v>9927</v>
      </c>
      <c r="J41" s="288" t="s">
        <v>9927</v>
      </c>
      <c r="K41" s="288" t="s">
        <v>9927</v>
      </c>
      <c r="L41" s="288" t="s">
        <v>9927</v>
      </c>
      <c r="M41" s="288" t="s">
        <v>9927</v>
      </c>
      <c r="N41" s="288" t="s">
        <v>9927</v>
      </c>
      <c r="O41" s="288" t="s">
        <v>9927</v>
      </c>
      <c r="P41" s="288" t="s">
        <v>9927</v>
      </c>
      <c r="Q41" s="288" t="s">
        <v>9927</v>
      </c>
      <c r="R41" s="288" t="s">
        <v>9927</v>
      </c>
      <c r="S41" s="288" t="s">
        <v>9927</v>
      </c>
      <c r="T41" s="288" t="s">
        <v>9927</v>
      </c>
      <c r="U41" s="288" t="s">
        <v>9927</v>
      </c>
      <c r="V41" s="288" t="s">
        <v>9927</v>
      </c>
      <c r="W41" s="288" t="s">
        <v>9927</v>
      </c>
      <c r="X41" s="288" t="s">
        <v>9927</v>
      </c>
      <c r="Y41" s="288" t="s">
        <v>9927</v>
      </c>
      <c r="Z41" s="288" t="s">
        <v>9927</v>
      </c>
      <c r="AA41" s="288" t="s">
        <v>9927</v>
      </c>
      <c r="AB41" s="288" t="s">
        <v>9927</v>
      </c>
      <c r="AC41" s="288" t="s">
        <v>9927</v>
      </c>
      <c r="AD41" s="288" t="s">
        <v>9927</v>
      </c>
      <c r="AE41" s="288" t="s">
        <v>9927</v>
      </c>
      <c r="AF41" s="288" t="s">
        <v>9927</v>
      </c>
      <c r="AG41" s="288" t="s">
        <v>9927</v>
      </c>
      <c r="AH41" s="288" t="s">
        <v>9927</v>
      </c>
      <c r="AI41" s="288" t="s">
        <v>9927</v>
      </c>
      <c r="AJ41" s="288" t="s">
        <v>9927</v>
      </c>
      <c r="AK41" s="288" t="s">
        <v>9927</v>
      </c>
      <c r="AL41" s="288" t="s">
        <v>9927</v>
      </c>
      <c r="AM41" s="288" t="s">
        <v>9927</v>
      </c>
      <c r="AN41" s="288" t="s">
        <v>9927</v>
      </c>
      <c r="AO41" s="288" t="s">
        <v>9927</v>
      </c>
      <c r="AP41" s="288" t="s">
        <v>9927</v>
      </c>
      <c r="AQ41" s="288" t="s">
        <v>9927</v>
      </c>
      <c r="AR41" s="288" t="s">
        <v>9927</v>
      </c>
      <c r="AS41" s="288" t="s">
        <v>9927</v>
      </c>
      <c r="AT41" s="288" t="s">
        <v>9927</v>
      </c>
      <c r="AU41" s="288" t="s">
        <v>9927</v>
      </c>
      <c r="AV41" s="288" t="s">
        <v>9927</v>
      </c>
      <c r="AW41" s="288" t="s">
        <v>9927</v>
      </c>
      <c r="AX41" s="288" t="s">
        <v>9927</v>
      </c>
      <c r="AY41" s="288" t="s">
        <v>9927</v>
      </c>
      <c r="AZ41" s="288" t="s">
        <v>9927</v>
      </c>
      <c r="BA41" s="288" t="s">
        <v>9927</v>
      </c>
      <c r="BB41" s="288" t="s">
        <v>9927</v>
      </c>
      <c r="BC41" s="288" t="s">
        <v>9927</v>
      </c>
      <c r="BD41" s="288" t="s">
        <v>9927</v>
      </c>
      <c r="BE41" s="288" t="s">
        <v>9927</v>
      </c>
      <c r="BF41" s="288" t="s">
        <v>9927</v>
      </c>
      <c r="BG41" s="288" t="s">
        <v>9927</v>
      </c>
      <c r="BH41" s="288" t="s">
        <v>9927</v>
      </c>
      <c r="BI41" s="288" t="s">
        <v>9927</v>
      </c>
      <c r="BJ41" s="288" t="s">
        <v>9927</v>
      </c>
      <c r="BK41" s="288" t="s">
        <v>9927</v>
      </c>
      <c r="BL41" s="288" t="s">
        <v>9927</v>
      </c>
      <c r="BM41" s="288" t="s">
        <v>9927</v>
      </c>
      <c r="BN41" s="288" t="s">
        <v>9927</v>
      </c>
      <c r="BO41" s="288" t="s">
        <v>9927</v>
      </c>
      <c r="BP41" s="288" t="s">
        <v>9927</v>
      </c>
      <c r="BQ41" s="288" t="s">
        <v>9927</v>
      </c>
      <c r="BR41" s="288" t="s">
        <v>9927</v>
      </c>
      <c r="BS41" s="288" t="s">
        <v>9927</v>
      </c>
      <c r="BT41" s="288" t="s">
        <v>9927</v>
      </c>
      <c r="BU41" s="288">
        <v>2.4</v>
      </c>
      <c r="BV41" s="288">
        <v>2.4</v>
      </c>
      <c r="BW41" s="288">
        <v>2.4</v>
      </c>
      <c r="BX41" s="288">
        <v>2.4</v>
      </c>
      <c r="BY41" s="288">
        <v>2.4</v>
      </c>
      <c r="BZ41" s="288">
        <f>_xlfn.IFNA(VLOOKUP(C41,'INFORM Severity - hidden'!$C$5:$G$300,5,FALSE),"-")</f>
        <v>1.4</v>
      </c>
    </row>
    <row r="42" spans="1:78" x14ac:dyDescent="0.35">
      <c r="A42" t="s">
        <v>82</v>
      </c>
      <c r="B42" t="s">
        <v>80</v>
      </c>
      <c r="C42" t="s">
        <v>81</v>
      </c>
      <c r="D42" s="288" t="str">
        <f t="shared" si="0"/>
        <v>Decreasing</v>
      </c>
      <c r="E42" s="288" t="s">
        <v>9927</v>
      </c>
      <c r="F42" s="288">
        <v>4</v>
      </c>
      <c r="G42" s="288">
        <v>4</v>
      </c>
      <c r="H42" s="288">
        <v>4</v>
      </c>
      <c r="I42" s="288">
        <v>4</v>
      </c>
      <c r="J42" s="288">
        <v>4</v>
      </c>
      <c r="K42" s="288">
        <v>4</v>
      </c>
      <c r="L42" s="288">
        <v>4</v>
      </c>
      <c r="M42" s="288">
        <v>4</v>
      </c>
      <c r="N42" s="288">
        <v>4</v>
      </c>
      <c r="O42" s="288">
        <v>3.9</v>
      </c>
      <c r="P42" s="288">
        <v>3.9</v>
      </c>
      <c r="Q42" s="288">
        <v>3.9</v>
      </c>
      <c r="R42" s="288">
        <v>3.9</v>
      </c>
      <c r="S42" s="288">
        <v>4</v>
      </c>
      <c r="T42" s="288">
        <v>4</v>
      </c>
      <c r="U42" s="288">
        <v>4</v>
      </c>
      <c r="V42" s="288">
        <v>4</v>
      </c>
      <c r="W42" s="288">
        <v>4</v>
      </c>
      <c r="X42" s="288">
        <v>4</v>
      </c>
      <c r="Y42" s="288">
        <v>4</v>
      </c>
      <c r="Z42" s="288">
        <v>4</v>
      </c>
      <c r="AA42" s="288">
        <v>4</v>
      </c>
      <c r="AB42" s="288">
        <v>4</v>
      </c>
      <c r="AC42" s="288">
        <v>4</v>
      </c>
      <c r="AD42" s="288">
        <v>4</v>
      </c>
      <c r="AE42" s="288">
        <v>4.0999999999999996</v>
      </c>
      <c r="AF42" s="288">
        <v>4.0999999999999996</v>
      </c>
      <c r="AG42" s="288">
        <v>4.0999999999999996</v>
      </c>
      <c r="AH42" s="288">
        <v>4.2</v>
      </c>
      <c r="AI42" s="288">
        <v>4.2</v>
      </c>
      <c r="AJ42" s="288">
        <v>4.2</v>
      </c>
      <c r="AK42" s="288">
        <v>4.2</v>
      </c>
      <c r="AL42" s="288">
        <v>4.2</v>
      </c>
      <c r="AM42" s="288">
        <v>4.2</v>
      </c>
      <c r="AN42" s="288">
        <v>4.2</v>
      </c>
      <c r="AO42" s="288">
        <v>4.2</v>
      </c>
      <c r="AP42" s="288">
        <v>4.2</v>
      </c>
      <c r="AQ42" s="288">
        <v>4.2</v>
      </c>
      <c r="AR42" s="288">
        <v>4.0999999999999996</v>
      </c>
      <c r="AS42" s="288">
        <v>4.2</v>
      </c>
      <c r="AT42" s="288">
        <v>4.0999999999999996</v>
      </c>
      <c r="AU42" s="288">
        <v>4.0999999999999996</v>
      </c>
      <c r="AV42" s="288">
        <v>4.0999999999999996</v>
      </c>
      <c r="AW42" s="288">
        <v>4.0999999999999996</v>
      </c>
      <c r="AX42" s="288">
        <v>4.0999999999999996</v>
      </c>
      <c r="AY42" s="288">
        <v>4.0999999999999996</v>
      </c>
      <c r="AZ42" s="288">
        <v>4.0999999999999996</v>
      </c>
      <c r="BA42" s="288">
        <v>4.0999999999999996</v>
      </c>
      <c r="BB42" s="288">
        <v>4.0999999999999996</v>
      </c>
      <c r="BC42" s="288">
        <v>4.0999999999999996</v>
      </c>
      <c r="BD42" s="288">
        <v>4.0999999999999996</v>
      </c>
      <c r="BE42" s="288">
        <v>4.0999999999999996</v>
      </c>
      <c r="BF42" s="288">
        <v>4.2</v>
      </c>
      <c r="BG42" s="288">
        <v>4.2</v>
      </c>
      <c r="BH42" s="288">
        <v>4.2</v>
      </c>
      <c r="BI42" s="288">
        <v>4.2</v>
      </c>
      <c r="BJ42" s="288">
        <v>4.2</v>
      </c>
      <c r="BK42" s="288">
        <v>4.0999999999999996</v>
      </c>
      <c r="BL42" s="288">
        <v>4.0999999999999996</v>
      </c>
      <c r="BM42" s="288">
        <v>4.0999999999999996</v>
      </c>
      <c r="BN42" s="288">
        <v>4.0999999999999996</v>
      </c>
      <c r="BO42" s="288">
        <v>4.0999999999999996</v>
      </c>
      <c r="BP42" s="288">
        <v>4.0999999999999996</v>
      </c>
      <c r="BQ42" s="288">
        <v>4.0999999999999996</v>
      </c>
      <c r="BR42" s="288">
        <v>4.0999999999999996</v>
      </c>
      <c r="BS42" s="288">
        <v>4.0999999999999996</v>
      </c>
      <c r="BT42" s="288">
        <v>4.0999999999999996</v>
      </c>
      <c r="BU42" s="288">
        <v>4.0999999999999996</v>
      </c>
      <c r="BV42" s="288">
        <v>4.0999999999999996</v>
      </c>
      <c r="BW42" s="288">
        <v>4.0999999999999996</v>
      </c>
      <c r="BX42" s="288">
        <v>4</v>
      </c>
      <c r="BY42" s="288">
        <v>4</v>
      </c>
      <c r="BZ42" s="288">
        <f>_xlfn.IFNA(VLOOKUP(C42,'INFORM Severity - hidden'!$C$5:$G$300,5,FALSE),"-")</f>
        <v>4</v>
      </c>
    </row>
    <row r="43" spans="1:78" x14ac:dyDescent="0.35">
      <c r="C43" t="s">
        <v>9951</v>
      </c>
      <c r="D43" s="288" t="str">
        <f t="shared" si="0"/>
        <v>-</v>
      </c>
      <c r="E43" s="288" t="s">
        <v>9927</v>
      </c>
      <c r="F43" s="288" t="s">
        <v>9927</v>
      </c>
      <c r="G43" s="288" t="s">
        <v>9927</v>
      </c>
      <c r="H43" s="288" t="s">
        <v>9927</v>
      </c>
      <c r="I43" s="288" t="s">
        <v>9927</v>
      </c>
      <c r="J43" s="288" t="s">
        <v>9927</v>
      </c>
      <c r="K43" s="288" t="s">
        <v>9927</v>
      </c>
      <c r="L43" s="288" t="s">
        <v>9927</v>
      </c>
      <c r="M43" s="288" t="s">
        <v>9927</v>
      </c>
      <c r="N43" s="288" t="s">
        <v>9927</v>
      </c>
      <c r="O43" s="288" t="s">
        <v>9927</v>
      </c>
      <c r="P43" s="288">
        <v>2.2999999999999998</v>
      </c>
      <c r="Q43" s="288">
        <v>2.2999999999999998</v>
      </c>
      <c r="R43" s="288">
        <v>2.2999999999999998</v>
      </c>
      <c r="S43" s="288">
        <v>2.2999999999999998</v>
      </c>
      <c r="T43" s="288">
        <v>2.2999999999999998</v>
      </c>
      <c r="U43" s="288" t="s">
        <v>9927</v>
      </c>
      <c r="V43" s="288" t="s">
        <v>9927</v>
      </c>
      <c r="W43" s="288" t="s">
        <v>9927</v>
      </c>
      <c r="X43" s="288" t="s">
        <v>9927</v>
      </c>
      <c r="Y43" s="288" t="s">
        <v>9927</v>
      </c>
      <c r="Z43" s="288" t="s">
        <v>9927</v>
      </c>
      <c r="AA43" s="288" t="s">
        <v>9927</v>
      </c>
      <c r="AB43" s="288" t="s">
        <v>9927</v>
      </c>
      <c r="AC43" s="288" t="s">
        <v>9927</v>
      </c>
      <c r="AD43" s="288" t="s">
        <v>9927</v>
      </c>
      <c r="AE43" s="288" t="s">
        <v>9927</v>
      </c>
      <c r="AF43" s="288" t="s">
        <v>9927</v>
      </c>
      <c r="AG43" s="288" t="s">
        <v>9927</v>
      </c>
      <c r="AH43" s="288" t="s">
        <v>9927</v>
      </c>
      <c r="AI43" s="288" t="s">
        <v>9927</v>
      </c>
      <c r="AJ43" s="288" t="s">
        <v>9927</v>
      </c>
      <c r="AK43" s="288" t="s">
        <v>9927</v>
      </c>
      <c r="AL43" s="288" t="s">
        <v>9927</v>
      </c>
      <c r="AM43" s="288" t="s">
        <v>9927</v>
      </c>
      <c r="AN43" s="288" t="s">
        <v>9927</v>
      </c>
      <c r="AO43" s="288" t="s">
        <v>9927</v>
      </c>
      <c r="AP43" s="288" t="s">
        <v>9927</v>
      </c>
      <c r="AQ43" s="288" t="s">
        <v>9927</v>
      </c>
      <c r="AR43" s="288" t="s">
        <v>9927</v>
      </c>
      <c r="AS43" s="288" t="s">
        <v>9927</v>
      </c>
      <c r="AT43" s="288" t="s">
        <v>9927</v>
      </c>
      <c r="AU43" s="288" t="s">
        <v>9927</v>
      </c>
      <c r="AV43" s="288" t="s">
        <v>9927</v>
      </c>
      <c r="AW43" s="288" t="s">
        <v>9927</v>
      </c>
      <c r="AX43" s="288" t="s">
        <v>9927</v>
      </c>
      <c r="AY43" s="288" t="s">
        <v>9927</v>
      </c>
      <c r="AZ43" s="288" t="s">
        <v>9927</v>
      </c>
      <c r="BA43" s="288" t="s">
        <v>9927</v>
      </c>
      <c r="BB43" s="288" t="s">
        <v>9927</v>
      </c>
      <c r="BC43" s="288" t="s">
        <v>9927</v>
      </c>
      <c r="BD43" s="288" t="s">
        <v>9927</v>
      </c>
      <c r="BE43" s="288" t="s">
        <v>9927</v>
      </c>
      <c r="BF43" s="288" t="s">
        <v>9927</v>
      </c>
      <c r="BG43" s="288" t="s">
        <v>9927</v>
      </c>
      <c r="BH43" s="288" t="s">
        <v>9927</v>
      </c>
      <c r="BI43" s="288" t="s">
        <v>9927</v>
      </c>
      <c r="BJ43" s="288" t="s">
        <v>9927</v>
      </c>
      <c r="BK43" s="288" t="s">
        <v>9927</v>
      </c>
      <c r="BL43" s="288" t="s">
        <v>9927</v>
      </c>
      <c r="BM43" s="288" t="s">
        <v>9927</v>
      </c>
      <c r="BN43" s="288" t="s">
        <v>9927</v>
      </c>
      <c r="BO43" s="288" t="s">
        <v>9927</v>
      </c>
      <c r="BP43" s="288" t="s">
        <v>9927</v>
      </c>
      <c r="BQ43" s="288" t="s">
        <v>9927</v>
      </c>
      <c r="BR43" s="288" t="s">
        <v>9927</v>
      </c>
      <c r="BS43" s="288" t="s">
        <v>9927</v>
      </c>
      <c r="BT43" s="288" t="s">
        <v>9927</v>
      </c>
      <c r="BU43" s="288" t="s">
        <v>9927</v>
      </c>
      <c r="BV43" s="288" t="s">
        <v>9927</v>
      </c>
      <c r="BW43" s="288" t="s">
        <v>9927</v>
      </c>
      <c r="BX43" s="288" t="s">
        <v>9927</v>
      </c>
      <c r="BY43" s="288" t="s">
        <v>9927</v>
      </c>
      <c r="BZ43" s="288" t="str">
        <f>_xlfn.IFNA(VLOOKUP(C43,'INFORM Severity - hidden'!$C$5:$G$300,5,FALSE),"-")</f>
        <v>-</v>
      </c>
    </row>
    <row r="44" spans="1:78" x14ac:dyDescent="0.35">
      <c r="A44" t="s">
        <v>3343</v>
      </c>
      <c r="B44" t="s">
        <v>3341</v>
      </c>
      <c r="C44" t="s">
        <v>3342</v>
      </c>
      <c r="D44" s="288" t="str">
        <f t="shared" si="0"/>
        <v>Increasing</v>
      </c>
      <c r="E44" s="288" t="s">
        <v>9927</v>
      </c>
      <c r="F44" s="288" t="s">
        <v>9927</v>
      </c>
      <c r="G44" s="288" t="s">
        <v>9927</v>
      </c>
      <c r="H44" s="288" t="s">
        <v>9927</v>
      </c>
      <c r="I44" s="288" t="s">
        <v>9927</v>
      </c>
      <c r="J44" s="288" t="s">
        <v>9927</v>
      </c>
      <c r="K44" s="288" t="s">
        <v>9927</v>
      </c>
      <c r="L44" s="288" t="s">
        <v>9927</v>
      </c>
      <c r="M44" s="288" t="s">
        <v>9927</v>
      </c>
      <c r="N44" s="288" t="s">
        <v>9927</v>
      </c>
      <c r="O44" s="288" t="s">
        <v>9927</v>
      </c>
      <c r="P44" s="288" t="s">
        <v>9927</v>
      </c>
      <c r="Q44" s="288" t="s">
        <v>9927</v>
      </c>
      <c r="R44" s="288" t="s">
        <v>9927</v>
      </c>
      <c r="S44" s="288" t="s">
        <v>9927</v>
      </c>
      <c r="T44" s="288" t="s">
        <v>9927</v>
      </c>
      <c r="U44" s="288" t="s">
        <v>9927</v>
      </c>
      <c r="V44" s="288" t="s">
        <v>9927</v>
      </c>
      <c r="W44" s="288" t="s">
        <v>9927</v>
      </c>
      <c r="X44" s="288" t="s">
        <v>9927</v>
      </c>
      <c r="Y44" s="288" t="s">
        <v>9927</v>
      </c>
      <c r="Z44" s="288" t="s">
        <v>9927</v>
      </c>
      <c r="AA44" s="288" t="s">
        <v>9927</v>
      </c>
      <c r="AB44" s="288" t="s">
        <v>9927</v>
      </c>
      <c r="AC44" s="288" t="s">
        <v>9927</v>
      </c>
      <c r="AD44" s="288" t="s">
        <v>9927</v>
      </c>
      <c r="AE44" s="288" t="s">
        <v>9927</v>
      </c>
      <c r="AF44" s="288" t="s">
        <v>9927</v>
      </c>
      <c r="AG44" s="288" t="s">
        <v>9927</v>
      </c>
      <c r="AH44" s="288" t="s">
        <v>9927</v>
      </c>
      <c r="AI44" s="288" t="s">
        <v>9927</v>
      </c>
      <c r="AJ44" s="288" t="s">
        <v>9927</v>
      </c>
      <c r="AK44" s="288" t="s">
        <v>9927</v>
      </c>
      <c r="AL44" s="288" t="s">
        <v>9927</v>
      </c>
      <c r="AM44" s="288" t="s">
        <v>9927</v>
      </c>
      <c r="AN44" s="288" t="s">
        <v>9927</v>
      </c>
      <c r="AO44" s="288" t="s">
        <v>9927</v>
      </c>
      <c r="AP44" s="288">
        <v>2.1</v>
      </c>
      <c r="AQ44" s="288">
        <v>2.1</v>
      </c>
      <c r="AR44" s="288">
        <v>2.2000000000000002</v>
      </c>
      <c r="AS44" s="288">
        <v>2.2000000000000002</v>
      </c>
      <c r="AT44" s="288">
        <v>2.6</v>
      </c>
      <c r="AU44" s="288">
        <v>2.6</v>
      </c>
      <c r="AV44" s="288">
        <v>2.6</v>
      </c>
      <c r="AW44" s="288">
        <v>2.6</v>
      </c>
      <c r="AX44" s="288">
        <v>2.5</v>
      </c>
      <c r="AY44" s="288">
        <v>2.5</v>
      </c>
      <c r="AZ44" s="288">
        <v>2.5</v>
      </c>
      <c r="BA44" s="288">
        <v>2.5</v>
      </c>
      <c r="BB44" s="288">
        <v>2.5</v>
      </c>
      <c r="BC44" s="288">
        <v>2.5</v>
      </c>
      <c r="BD44" s="288">
        <v>2.5</v>
      </c>
      <c r="BE44" s="288">
        <v>2.5</v>
      </c>
      <c r="BF44" s="288">
        <v>2.5</v>
      </c>
      <c r="BG44" s="288">
        <v>2.6</v>
      </c>
      <c r="BH44" s="288">
        <v>2.6</v>
      </c>
      <c r="BI44" s="288">
        <v>2.6</v>
      </c>
      <c r="BJ44" s="288">
        <v>2.5</v>
      </c>
      <c r="BK44" s="288">
        <v>2.6</v>
      </c>
      <c r="BL44" s="288">
        <v>2.6</v>
      </c>
      <c r="BM44" s="288">
        <v>2.6</v>
      </c>
      <c r="BN44" s="288">
        <v>2.6</v>
      </c>
      <c r="BO44" s="288">
        <v>2.6</v>
      </c>
      <c r="BP44" s="288">
        <v>2.6</v>
      </c>
      <c r="BQ44" s="288">
        <v>2.6</v>
      </c>
      <c r="BR44" s="288">
        <v>2.6</v>
      </c>
      <c r="BS44" s="288">
        <v>2.6</v>
      </c>
      <c r="BT44" s="288">
        <v>2.5</v>
      </c>
      <c r="BU44" s="288">
        <v>2.5</v>
      </c>
      <c r="BV44" s="288">
        <v>2.5</v>
      </c>
      <c r="BW44" s="288">
        <v>2.5</v>
      </c>
      <c r="BX44" s="288">
        <v>2.5</v>
      </c>
      <c r="BY44" s="288">
        <v>2.5</v>
      </c>
      <c r="BZ44" s="288">
        <f>_xlfn.IFNA(VLOOKUP(C44,'INFORM Severity - hidden'!$C$5:$G$300,5,FALSE),"-")</f>
        <v>2.7</v>
      </c>
    </row>
    <row r="45" spans="1:78" x14ac:dyDescent="0.35">
      <c r="C45" t="s">
        <v>9952</v>
      </c>
      <c r="D45" s="288" t="str">
        <f t="shared" si="0"/>
        <v>-</v>
      </c>
      <c r="E45" s="288" t="s">
        <v>9927</v>
      </c>
      <c r="F45" s="288" t="s">
        <v>9927</v>
      </c>
      <c r="G45" s="288" t="s">
        <v>9927</v>
      </c>
      <c r="H45" s="288" t="s">
        <v>9927</v>
      </c>
      <c r="I45" s="288" t="s">
        <v>9927</v>
      </c>
      <c r="J45" s="288" t="s">
        <v>9927</v>
      </c>
      <c r="K45" s="288" t="s">
        <v>9927</v>
      </c>
      <c r="L45" s="288" t="s">
        <v>9927</v>
      </c>
      <c r="M45" s="288" t="s">
        <v>9927</v>
      </c>
      <c r="N45" s="288" t="s">
        <v>9927</v>
      </c>
      <c r="O45" s="288" t="s">
        <v>9927</v>
      </c>
      <c r="P45" s="288" t="s">
        <v>9927</v>
      </c>
      <c r="Q45" s="288" t="s">
        <v>9927</v>
      </c>
      <c r="R45" s="288" t="s">
        <v>9927</v>
      </c>
      <c r="S45" s="288" t="s">
        <v>9927</v>
      </c>
      <c r="T45" s="288" t="s">
        <v>9927</v>
      </c>
      <c r="U45" s="288" t="s">
        <v>9927</v>
      </c>
      <c r="V45" s="288" t="s">
        <v>9927</v>
      </c>
      <c r="W45" s="288">
        <v>2.9</v>
      </c>
      <c r="X45" s="288">
        <v>2.9</v>
      </c>
      <c r="Y45" s="288">
        <v>2.9</v>
      </c>
      <c r="Z45" s="288">
        <v>3</v>
      </c>
      <c r="AA45" s="288" t="s">
        <v>9927</v>
      </c>
      <c r="AB45" s="288" t="s">
        <v>9927</v>
      </c>
      <c r="AC45" s="288" t="s">
        <v>9927</v>
      </c>
      <c r="AD45" s="288" t="s">
        <v>9927</v>
      </c>
      <c r="AE45" s="288" t="s">
        <v>9927</v>
      </c>
      <c r="AF45" s="288" t="s">
        <v>9927</v>
      </c>
      <c r="AG45" s="288" t="s">
        <v>9927</v>
      </c>
      <c r="AH45" s="288" t="s">
        <v>9927</v>
      </c>
      <c r="AI45" s="288" t="s">
        <v>9927</v>
      </c>
      <c r="AJ45" s="288" t="s">
        <v>9927</v>
      </c>
      <c r="AK45" s="288" t="s">
        <v>9927</v>
      </c>
      <c r="AL45" s="288" t="s">
        <v>9927</v>
      </c>
      <c r="AM45" s="288" t="s">
        <v>9927</v>
      </c>
      <c r="AN45" s="288" t="s">
        <v>9927</v>
      </c>
      <c r="AO45" s="288" t="s">
        <v>9927</v>
      </c>
      <c r="AP45" s="288" t="s">
        <v>9927</v>
      </c>
      <c r="AQ45" s="288" t="s">
        <v>9927</v>
      </c>
      <c r="AR45" s="288" t="s">
        <v>9927</v>
      </c>
      <c r="AS45" s="288" t="s">
        <v>9927</v>
      </c>
      <c r="AT45" s="288" t="s">
        <v>9927</v>
      </c>
      <c r="AU45" s="288" t="s">
        <v>9927</v>
      </c>
      <c r="AV45" s="288" t="s">
        <v>9927</v>
      </c>
      <c r="AW45" s="288" t="s">
        <v>9927</v>
      </c>
      <c r="AX45" s="288" t="s">
        <v>9927</v>
      </c>
      <c r="AY45" s="288" t="s">
        <v>9927</v>
      </c>
      <c r="AZ45" s="288" t="s">
        <v>9927</v>
      </c>
      <c r="BA45" s="288" t="s">
        <v>9927</v>
      </c>
      <c r="BB45" s="288" t="s">
        <v>9927</v>
      </c>
      <c r="BC45" s="288" t="s">
        <v>9927</v>
      </c>
      <c r="BD45" s="288" t="s">
        <v>9927</v>
      </c>
      <c r="BE45" s="288" t="s">
        <v>9927</v>
      </c>
      <c r="BF45" s="288" t="s">
        <v>9927</v>
      </c>
      <c r="BG45" s="288" t="s">
        <v>9927</v>
      </c>
      <c r="BH45" s="288" t="s">
        <v>9927</v>
      </c>
      <c r="BI45" s="288" t="s">
        <v>9927</v>
      </c>
      <c r="BJ45" s="288" t="s">
        <v>9927</v>
      </c>
      <c r="BK45" s="288" t="s">
        <v>9927</v>
      </c>
      <c r="BL45" s="288" t="s">
        <v>9927</v>
      </c>
      <c r="BM45" s="288" t="s">
        <v>9927</v>
      </c>
      <c r="BN45" s="288" t="s">
        <v>9927</v>
      </c>
      <c r="BO45" s="288" t="s">
        <v>9927</v>
      </c>
      <c r="BP45" s="288" t="s">
        <v>9927</v>
      </c>
      <c r="BQ45" s="288" t="s">
        <v>9927</v>
      </c>
      <c r="BR45" s="288" t="s">
        <v>9927</v>
      </c>
      <c r="BS45" s="288" t="s">
        <v>9927</v>
      </c>
      <c r="BT45" s="288" t="s">
        <v>9927</v>
      </c>
      <c r="BU45" s="288" t="s">
        <v>9927</v>
      </c>
      <c r="BV45" s="288" t="s">
        <v>9927</v>
      </c>
      <c r="BW45" s="288" t="s">
        <v>9927</v>
      </c>
      <c r="BX45" s="288" t="s">
        <v>9927</v>
      </c>
      <c r="BY45" s="288" t="s">
        <v>9927</v>
      </c>
      <c r="BZ45" s="288" t="str">
        <f>_xlfn.IFNA(VLOOKUP(C45,'INFORM Severity - hidden'!$C$5:$G$300,5,FALSE),"-")</f>
        <v>-</v>
      </c>
    </row>
    <row r="46" spans="1:78" x14ac:dyDescent="0.35">
      <c r="C46" t="s">
        <v>9953</v>
      </c>
      <c r="D46" s="288" t="str">
        <f t="shared" si="0"/>
        <v>-</v>
      </c>
      <c r="E46" s="288" t="s">
        <v>9927</v>
      </c>
      <c r="F46" s="288" t="s">
        <v>9927</v>
      </c>
      <c r="G46" s="288" t="s">
        <v>9927</v>
      </c>
      <c r="H46" s="288" t="s">
        <v>9927</v>
      </c>
      <c r="I46" s="288" t="s">
        <v>9927</v>
      </c>
      <c r="J46" s="288" t="s">
        <v>9927</v>
      </c>
      <c r="K46" s="288" t="s">
        <v>9927</v>
      </c>
      <c r="L46" s="288" t="s">
        <v>9927</v>
      </c>
      <c r="M46" s="288" t="s">
        <v>9927</v>
      </c>
      <c r="N46" s="288" t="s">
        <v>9927</v>
      </c>
      <c r="O46" s="288" t="s">
        <v>9927</v>
      </c>
      <c r="P46" s="288" t="s">
        <v>9927</v>
      </c>
      <c r="Q46" s="288" t="s">
        <v>9927</v>
      </c>
      <c r="R46" s="288" t="s">
        <v>9927</v>
      </c>
      <c r="S46" s="288" t="s">
        <v>9927</v>
      </c>
      <c r="T46" s="288" t="s">
        <v>9927</v>
      </c>
      <c r="U46" s="288" t="s">
        <v>9927</v>
      </c>
      <c r="V46" s="288" t="s">
        <v>9927</v>
      </c>
      <c r="W46" s="288" t="s">
        <v>9927</v>
      </c>
      <c r="X46" s="288" t="s">
        <v>9927</v>
      </c>
      <c r="Y46" s="288" t="s">
        <v>9927</v>
      </c>
      <c r="Z46" s="288" t="s">
        <v>9927</v>
      </c>
      <c r="AA46" s="288" t="s">
        <v>9927</v>
      </c>
      <c r="AB46" s="288" t="s">
        <v>9927</v>
      </c>
      <c r="AC46" s="288" t="s">
        <v>9927</v>
      </c>
      <c r="AD46" s="288" t="s">
        <v>9927</v>
      </c>
      <c r="AE46" s="288" t="s">
        <v>9927</v>
      </c>
      <c r="AF46" s="288" t="s">
        <v>9927</v>
      </c>
      <c r="AG46" s="288" t="s">
        <v>9927</v>
      </c>
      <c r="AH46" s="288" t="s">
        <v>9927</v>
      </c>
      <c r="AI46" s="288" t="s">
        <v>9927</v>
      </c>
      <c r="AJ46" s="288">
        <v>2.4</v>
      </c>
      <c r="AK46" s="288" t="s">
        <v>9927</v>
      </c>
      <c r="AL46" s="288" t="s">
        <v>9927</v>
      </c>
      <c r="AM46" s="288" t="s">
        <v>9927</v>
      </c>
      <c r="AN46" s="288" t="s">
        <v>9927</v>
      </c>
      <c r="AO46" s="288" t="s">
        <v>9927</v>
      </c>
      <c r="AP46" s="288" t="s">
        <v>9927</v>
      </c>
      <c r="AQ46" s="288" t="s">
        <v>9927</v>
      </c>
      <c r="AR46" s="288" t="s">
        <v>9927</v>
      </c>
      <c r="AS46" s="288" t="s">
        <v>9927</v>
      </c>
      <c r="AT46" s="288" t="s">
        <v>9927</v>
      </c>
      <c r="AU46" s="288" t="s">
        <v>9927</v>
      </c>
      <c r="AV46" s="288" t="s">
        <v>9927</v>
      </c>
      <c r="AW46" s="288" t="s">
        <v>9927</v>
      </c>
      <c r="AX46" s="288" t="s">
        <v>9927</v>
      </c>
      <c r="AY46" s="288" t="s">
        <v>9927</v>
      </c>
      <c r="AZ46" s="288" t="s">
        <v>9927</v>
      </c>
      <c r="BA46" s="288" t="s">
        <v>9927</v>
      </c>
      <c r="BB46" s="288" t="s">
        <v>9927</v>
      </c>
      <c r="BC46" s="288" t="s">
        <v>9927</v>
      </c>
      <c r="BD46" s="288" t="s">
        <v>9927</v>
      </c>
      <c r="BE46" s="288" t="s">
        <v>9927</v>
      </c>
      <c r="BF46" s="288" t="s">
        <v>9927</v>
      </c>
      <c r="BG46" s="288" t="s">
        <v>9927</v>
      </c>
      <c r="BH46" s="288" t="s">
        <v>9927</v>
      </c>
      <c r="BI46" s="288" t="s">
        <v>9927</v>
      </c>
      <c r="BJ46" s="288" t="s">
        <v>9927</v>
      </c>
      <c r="BK46" s="288" t="s">
        <v>9927</v>
      </c>
      <c r="BL46" s="288" t="s">
        <v>9927</v>
      </c>
      <c r="BM46" s="288" t="s">
        <v>9927</v>
      </c>
      <c r="BN46" s="288" t="s">
        <v>9927</v>
      </c>
      <c r="BO46" s="288" t="s">
        <v>9927</v>
      </c>
      <c r="BP46" s="288" t="s">
        <v>9927</v>
      </c>
      <c r="BQ46" s="288" t="s">
        <v>9927</v>
      </c>
      <c r="BR46" s="288" t="s">
        <v>9927</v>
      </c>
      <c r="BS46" s="288" t="s">
        <v>9927</v>
      </c>
      <c r="BT46" s="288" t="s">
        <v>9927</v>
      </c>
      <c r="BU46" s="288" t="s">
        <v>9927</v>
      </c>
      <c r="BV46" s="288" t="s">
        <v>9927</v>
      </c>
      <c r="BW46" s="288" t="s">
        <v>9927</v>
      </c>
      <c r="BX46" s="288" t="s">
        <v>9927</v>
      </c>
      <c r="BY46" s="288" t="s">
        <v>9927</v>
      </c>
      <c r="BZ46" s="288" t="str">
        <f>_xlfn.IFNA(VLOOKUP(C46,'INFORM Severity - hidden'!$C$5:$G$300,5,FALSE),"-")</f>
        <v>-</v>
      </c>
    </row>
    <row r="47" spans="1:78" x14ac:dyDescent="0.35">
      <c r="A47" t="s">
        <v>106</v>
      </c>
      <c r="B47" t="s">
        <v>104</v>
      </c>
      <c r="C47" t="s">
        <v>105</v>
      </c>
      <c r="D47" s="288" t="str">
        <f t="shared" si="0"/>
        <v>Stable</v>
      </c>
      <c r="E47" s="288" t="s">
        <v>9927</v>
      </c>
      <c r="F47" s="288">
        <v>4</v>
      </c>
      <c r="G47" s="288">
        <v>4</v>
      </c>
      <c r="H47" s="288">
        <v>4.0999999999999996</v>
      </c>
      <c r="I47" s="288">
        <v>4.0999999999999996</v>
      </c>
      <c r="J47" s="288">
        <v>4</v>
      </c>
      <c r="K47" s="288">
        <v>4.0999999999999996</v>
      </c>
      <c r="L47" s="288">
        <v>3.9</v>
      </c>
      <c r="M47" s="288">
        <v>4</v>
      </c>
      <c r="N47" s="288">
        <v>4</v>
      </c>
      <c r="O47" s="288">
        <v>4</v>
      </c>
      <c r="P47" s="288">
        <v>4</v>
      </c>
      <c r="Q47" s="288">
        <v>4</v>
      </c>
      <c r="R47" s="288">
        <v>4</v>
      </c>
      <c r="S47" s="288">
        <v>3.6</v>
      </c>
      <c r="T47" s="288">
        <v>3.6</v>
      </c>
      <c r="U47" s="288">
        <v>3.5</v>
      </c>
      <c r="V47" s="288">
        <v>3.6</v>
      </c>
      <c r="W47" s="288">
        <v>3.6</v>
      </c>
      <c r="X47" s="288">
        <v>3.6</v>
      </c>
      <c r="Y47" s="288">
        <v>3.6</v>
      </c>
      <c r="Z47" s="288">
        <v>3.6</v>
      </c>
      <c r="AA47" s="288">
        <v>3.7</v>
      </c>
      <c r="AB47" s="288">
        <v>3.7</v>
      </c>
      <c r="AC47" s="288">
        <v>3.7</v>
      </c>
      <c r="AD47" s="288">
        <v>3.7</v>
      </c>
      <c r="AE47" s="288">
        <v>3.7</v>
      </c>
      <c r="AF47" s="288">
        <v>3.7</v>
      </c>
      <c r="AG47" s="288">
        <v>4.0999999999999996</v>
      </c>
      <c r="AH47" s="288">
        <v>4.0999999999999996</v>
      </c>
      <c r="AI47" s="288">
        <v>4.0999999999999996</v>
      </c>
      <c r="AJ47" s="288">
        <v>4.0999999999999996</v>
      </c>
      <c r="AK47" s="288">
        <v>4.0999999999999996</v>
      </c>
      <c r="AL47" s="288">
        <v>4.2</v>
      </c>
      <c r="AM47" s="288">
        <v>4.2</v>
      </c>
      <c r="AN47" s="288">
        <v>4.2</v>
      </c>
      <c r="AO47" s="288">
        <v>4.2</v>
      </c>
      <c r="AP47" s="288">
        <v>4.2</v>
      </c>
      <c r="AQ47" s="288">
        <v>4.2</v>
      </c>
      <c r="AR47" s="288">
        <v>4.2</v>
      </c>
      <c r="AS47" s="288">
        <v>4.0999999999999996</v>
      </c>
      <c r="AT47" s="288">
        <v>4.0999999999999996</v>
      </c>
      <c r="AU47" s="288">
        <v>4.0999999999999996</v>
      </c>
      <c r="AV47" s="288">
        <v>4.0999999999999996</v>
      </c>
      <c r="AW47" s="288">
        <v>3.9</v>
      </c>
      <c r="AX47" s="288">
        <v>4</v>
      </c>
      <c r="AY47" s="288">
        <v>4</v>
      </c>
      <c r="AZ47" s="288">
        <v>4</v>
      </c>
      <c r="BA47" s="288">
        <v>4</v>
      </c>
      <c r="BB47" s="288">
        <v>4</v>
      </c>
      <c r="BC47" s="288">
        <v>4</v>
      </c>
      <c r="BD47" s="288">
        <v>4</v>
      </c>
      <c r="BE47" s="288">
        <v>4</v>
      </c>
      <c r="BF47" s="288">
        <v>4</v>
      </c>
      <c r="BG47" s="288">
        <v>3.8</v>
      </c>
      <c r="BH47" s="288">
        <v>4</v>
      </c>
      <c r="BI47" s="288">
        <v>4.0999999999999996</v>
      </c>
      <c r="BJ47" s="288">
        <v>4.0999999999999996</v>
      </c>
      <c r="BK47" s="288">
        <v>4.0999999999999996</v>
      </c>
      <c r="BL47" s="288">
        <v>4.0999999999999996</v>
      </c>
      <c r="BM47" s="288">
        <v>4.0999999999999996</v>
      </c>
      <c r="BN47" s="288">
        <v>4.0999999999999996</v>
      </c>
      <c r="BO47" s="288">
        <v>4.0999999999999996</v>
      </c>
      <c r="BP47" s="288">
        <v>3.8</v>
      </c>
      <c r="BQ47" s="288">
        <v>3.8</v>
      </c>
      <c r="BR47" s="288">
        <v>3.8</v>
      </c>
      <c r="BS47" s="288">
        <v>3.8</v>
      </c>
      <c r="BT47" s="288">
        <v>3.8</v>
      </c>
      <c r="BU47" s="288">
        <v>3.8</v>
      </c>
      <c r="BV47" s="288">
        <v>3.8</v>
      </c>
      <c r="BW47" s="288">
        <v>3.7</v>
      </c>
      <c r="BX47" s="288">
        <v>3.7</v>
      </c>
      <c r="BY47" s="288">
        <v>3.7</v>
      </c>
      <c r="BZ47" s="288">
        <f>_xlfn.IFNA(VLOOKUP(C47,'INFORM Severity - hidden'!$C$5:$G$300,5,FALSE),"-")</f>
        <v>3.9</v>
      </c>
    </row>
    <row r="48" spans="1:78" x14ac:dyDescent="0.35">
      <c r="A48" t="s">
        <v>106</v>
      </c>
      <c r="B48" t="s">
        <v>108</v>
      </c>
      <c r="C48" t="s">
        <v>109</v>
      </c>
      <c r="D48" s="288" t="str">
        <f t="shared" si="0"/>
        <v>Decreasing</v>
      </c>
      <c r="E48" s="288" t="s">
        <v>9927</v>
      </c>
      <c r="F48" s="288">
        <v>3.6</v>
      </c>
      <c r="G48" s="288">
        <v>3.6</v>
      </c>
      <c r="H48" s="288">
        <v>3.8</v>
      </c>
      <c r="I48" s="288">
        <v>3.8</v>
      </c>
      <c r="J48" s="288">
        <v>3.8</v>
      </c>
      <c r="K48" s="288">
        <v>3.8</v>
      </c>
      <c r="L48" s="288">
        <v>3.8</v>
      </c>
      <c r="M48" s="288">
        <v>3.8</v>
      </c>
      <c r="N48" s="288">
        <v>3.7</v>
      </c>
      <c r="O48" s="288">
        <v>3.7</v>
      </c>
      <c r="P48" s="288">
        <v>3.7</v>
      </c>
      <c r="Q48" s="288">
        <v>3.7</v>
      </c>
      <c r="R48" s="288">
        <v>3.7</v>
      </c>
      <c r="S48" s="288">
        <v>3.6</v>
      </c>
      <c r="T48" s="288">
        <v>3.6</v>
      </c>
      <c r="U48" s="288">
        <v>3.6</v>
      </c>
      <c r="V48" s="288">
        <v>3.6</v>
      </c>
      <c r="W48" s="288">
        <v>3.6</v>
      </c>
      <c r="X48" s="288">
        <v>3.1</v>
      </c>
      <c r="Y48" s="288">
        <v>3.1</v>
      </c>
      <c r="Z48" s="288">
        <v>3.1</v>
      </c>
      <c r="AA48" s="288">
        <v>3.2</v>
      </c>
      <c r="AB48" s="288">
        <v>3.2</v>
      </c>
      <c r="AC48" s="288">
        <v>3.2</v>
      </c>
      <c r="AD48" s="288">
        <v>3.2</v>
      </c>
      <c r="AE48" s="288">
        <v>3.2</v>
      </c>
      <c r="AF48" s="288">
        <v>3.2</v>
      </c>
      <c r="AG48" s="288">
        <v>3.2</v>
      </c>
      <c r="AH48" s="288">
        <v>3.3</v>
      </c>
      <c r="AI48" s="288">
        <v>3.3</v>
      </c>
      <c r="AJ48" s="288">
        <v>3.3</v>
      </c>
      <c r="AK48" s="288">
        <v>3.3</v>
      </c>
      <c r="AL48" s="288">
        <v>3.6</v>
      </c>
      <c r="AM48" s="288">
        <v>3.6</v>
      </c>
      <c r="AN48" s="288">
        <v>3.6</v>
      </c>
      <c r="AO48" s="288">
        <v>3.6</v>
      </c>
      <c r="AP48" s="288">
        <v>3.6</v>
      </c>
      <c r="AQ48" s="288">
        <v>3.6</v>
      </c>
      <c r="AR48" s="288">
        <v>3.6</v>
      </c>
      <c r="AS48" s="288">
        <v>3.7</v>
      </c>
      <c r="AT48" s="288">
        <v>3.7</v>
      </c>
      <c r="AU48" s="288">
        <v>3.7</v>
      </c>
      <c r="AV48" s="288">
        <v>3.5</v>
      </c>
      <c r="AW48" s="288">
        <v>3.5</v>
      </c>
      <c r="AX48" s="288">
        <v>3.5</v>
      </c>
      <c r="AY48" s="288">
        <v>3.5</v>
      </c>
      <c r="AZ48" s="288">
        <v>3.5</v>
      </c>
      <c r="BA48" s="288">
        <v>3.5</v>
      </c>
      <c r="BB48" s="288">
        <v>3.4</v>
      </c>
      <c r="BC48" s="288">
        <v>3.4</v>
      </c>
      <c r="BD48" s="288">
        <v>3.4</v>
      </c>
      <c r="BE48" s="288">
        <v>3.4</v>
      </c>
      <c r="BF48" s="288">
        <v>3.4</v>
      </c>
      <c r="BG48" s="288">
        <v>3.5</v>
      </c>
      <c r="BH48" s="288">
        <v>3.6</v>
      </c>
      <c r="BI48" s="288">
        <v>3.6</v>
      </c>
      <c r="BJ48" s="288">
        <v>3.6</v>
      </c>
      <c r="BK48" s="288">
        <v>3.6</v>
      </c>
      <c r="BL48" s="288">
        <v>3.6</v>
      </c>
      <c r="BM48" s="288">
        <v>3.7</v>
      </c>
      <c r="BN48" s="288">
        <v>3.6</v>
      </c>
      <c r="BO48" s="288">
        <v>3.6</v>
      </c>
      <c r="BP48" s="288">
        <v>3.5</v>
      </c>
      <c r="BQ48" s="288">
        <v>3.5</v>
      </c>
      <c r="BR48" s="288">
        <v>3.5</v>
      </c>
      <c r="BS48" s="288">
        <v>3.5</v>
      </c>
      <c r="BT48" s="288">
        <v>3.5</v>
      </c>
      <c r="BU48" s="288">
        <v>3.5</v>
      </c>
      <c r="BV48" s="288">
        <v>3.5</v>
      </c>
      <c r="BW48" s="288">
        <v>3.4</v>
      </c>
      <c r="BX48" s="288">
        <v>3.4</v>
      </c>
      <c r="BY48" s="288">
        <v>3.4</v>
      </c>
      <c r="BZ48" s="288">
        <f>_xlfn.IFNA(VLOOKUP(C48,'INFORM Severity - hidden'!$C$5:$G$300,5,FALSE),"-")</f>
        <v>3.4</v>
      </c>
    </row>
    <row r="49" spans="1:78" x14ac:dyDescent="0.35">
      <c r="A49" t="s">
        <v>106</v>
      </c>
      <c r="B49" t="s">
        <v>118</v>
      </c>
      <c r="C49" t="s">
        <v>119</v>
      </c>
      <c r="D49" s="288" t="str">
        <f t="shared" si="0"/>
        <v>Stable</v>
      </c>
      <c r="E49" s="288" t="s">
        <v>9927</v>
      </c>
      <c r="F49" s="288">
        <v>3.2</v>
      </c>
      <c r="G49" s="288">
        <v>3.2</v>
      </c>
      <c r="H49" s="288">
        <v>3.5</v>
      </c>
      <c r="I49" s="288">
        <v>3.5</v>
      </c>
      <c r="J49" s="288">
        <v>3.5</v>
      </c>
      <c r="K49" s="288">
        <v>3.5</v>
      </c>
      <c r="L49" s="288">
        <v>3.6</v>
      </c>
      <c r="M49" s="288">
        <v>3.6</v>
      </c>
      <c r="N49" s="288">
        <v>3.6</v>
      </c>
      <c r="O49" s="288">
        <v>3.6</v>
      </c>
      <c r="P49" s="288">
        <v>3.6</v>
      </c>
      <c r="Q49" s="288">
        <v>3.6</v>
      </c>
      <c r="R49" s="288">
        <v>3.6</v>
      </c>
      <c r="S49" s="288">
        <v>3.1</v>
      </c>
      <c r="T49" s="288">
        <v>3.1</v>
      </c>
      <c r="U49" s="288">
        <v>3.1</v>
      </c>
      <c r="V49" s="288">
        <v>3.1</v>
      </c>
      <c r="W49" s="288">
        <v>3.1</v>
      </c>
      <c r="X49" s="288">
        <v>3.3</v>
      </c>
      <c r="Y49" s="288">
        <v>3.3</v>
      </c>
      <c r="Z49" s="288">
        <v>3.3</v>
      </c>
      <c r="AA49" s="288">
        <v>3.4</v>
      </c>
      <c r="AB49" s="288">
        <v>3.4</v>
      </c>
      <c r="AC49" s="288">
        <v>3.3</v>
      </c>
      <c r="AD49" s="288">
        <v>3.4</v>
      </c>
      <c r="AE49" s="288">
        <v>3.4</v>
      </c>
      <c r="AF49" s="288">
        <v>3.4</v>
      </c>
      <c r="AG49" s="288">
        <v>3.4</v>
      </c>
      <c r="AH49" s="288">
        <v>3.4</v>
      </c>
      <c r="AI49" s="288">
        <v>3.4</v>
      </c>
      <c r="AJ49" s="288">
        <v>3.4</v>
      </c>
      <c r="AK49" s="288">
        <v>3.4</v>
      </c>
      <c r="AL49" s="288">
        <v>3.4</v>
      </c>
      <c r="AM49" s="288">
        <v>3.4</v>
      </c>
      <c r="AN49" s="288">
        <v>3.4</v>
      </c>
      <c r="AO49" s="288">
        <v>3.4</v>
      </c>
      <c r="AP49" s="288">
        <v>3.4</v>
      </c>
      <c r="AQ49" s="288">
        <v>3.8</v>
      </c>
      <c r="AR49" s="288">
        <v>3.8</v>
      </c>
      <c r="AS49" s="288">
        <v>3.6</v>
      </c>
      <c r="AT49" s="288">
        <v>3.6</v>
      </c>
      <c r="AU49" s="288">
        <v>3.4</v>
      </c>
      <c r="AV49" s="288">
        <v>3.4</v>
      </c>
      <c r="AW49" s="288">
        <v>3.4</v>
      </c>
      <c r="AX49" s="288">
        <v>3.4</v>
      </c>
      <c r="AY49" s="288">
        <v>3.4</v>
      </c>
      <c r="AZ49" s="288">
        <v>3.4</v>
      </c>
      <c r="BA49" s="288">
        <v>3.4</v>
      </c>
      <c r="BB49" s="288">
        <v>3.4</v>
      </c>
      <c r="BC49" s="288">
        <v>3.4</v>
      </c>
      <c r="BD49" s="288">
        <v>3.4</v>
      </c>
      <c r="BE49" s="288">
        <v>3.4</v>
      </c>
      <c r="BF49" s="288">
        <v>3.4</v>
      </c>
      <c r="BG49" s="288">
        <v>3.5</v>
      </c>
      <c r="BH49" s="288">
        <v>3.4</v>
      </c>
      <c r="BI49" s="288">
        <v>3.5</v>
      </c>
      <c r="BJ49" s="288">
        <v>3.5</v>
      </c>
      <c r="BK49" s="288">
        <v>3.5</v>
      </c>
      <c r="BL49" s="288">
        <v>3.5</v>
      </c>
      <c r="BM49" s="288">
        <v>3.5</v>
      </c>
      <c r="BN49" s="288">
        <v>3.5</v>
      </c>
      <c r="BO49" s="288">
        <v>3.5</v>
      </c>
      <c r="BP49" s="288">
        <v>3.5</v>
      </c>
      <c r="BQ49" s="288">
        <v>3.5</v>
      </c>
      <c r="BR49" s="288">
        <v>3.5</v>
      </c>
      <c r="BS49" s="288">
        <v>3.5</v>
      </c>
      <c r="BT49" s="288">
        <v>3.5</v>
      </c>
      <c r="BU49" s="288">
        <v>3.5</v>
      </c>
      <c r="BV49" s="288">
        <v>3.5</v>
      </c>
      <c r="BW49" s="288">
        <v>3.4</v>
      </c>
      <c r="BX49" s="288">
        <v>3.4</v>
      </c>
      <c r="BY49" s="288">
        <v>3.4</v>
      </c>
      <c r="BZ49" s="288">
        <f>_xlfn.IFNA(VLOOKUP(C49,'INFORM Severity - hidden'!$C$5:$G$300,5,FALSE),"-")</f>
        <v>3.6</v>
      </c>
    </row>
    <row r="50" spans="1:78" x14ac:dyDescent="0.35">
      <c r="A50" t="s">
        <v>106</v>
      </c>
      <c r="B50" t="s">
        <v>125</v>
      </c>
      <c r="C50" t="s">
        <v>126</v>
      </c>
      <c r="D50" s="288" t="str">
        <f t="shared" si="0"/>
        <v>Decreasing</v>
      </c>
      <c r="E50" s="288" t="s">
        <v>9927</v>
      </c>
      <c r="F50" s="288">
        <v>3.3</v>
      </c>
      <c r="G50" s="288">
        <v>3.3</v>
      </c>
      <c r="H50" s="288">
        <v>3.1</v>
      </c>
      <c r="I50" s="288">
        <v>3.1</v>
      </c>
      <c r="J50" s="288">
        <v>3.1</v>
      </c>
      <c r="K50" s="288">
        <v>3.1</v>
      </c>
      <c r="L50" s="288">
        <v>2.7</v>
      </c>
      <c r="M50" s="288">
        <v>2.8</v>
      </c>
      <c r="N50" s="288">
        <v>2.6</v>
      </c>
      <c r="O50" s="288">
        <v>2.6</v>
      </c>
      <c r="P50" s="288">
        <v>2.6</v>
      </c>
      <c r="Q50" s="288">
        <v>2.6</v>
      </c>
      <c r="R50" s="288">
        <v>2.6</v>
      </c>
      <c r="S50" s="288">
        <v>2.6</v>
      </c>
      <c r="T50" s="288">
        <v>2.6</v>
      </c>
      <c r="U50" s="288">
        <v>2.5</v>
      </c>
      <c r="V50" s="288">
        <v>2.6</v>
      </c>
      <c r="W50" s="288">
        <v>2.6</v>
      </c>
      <c r="X50" s="288">
        <v>2.6</v>
      </c>
      <c r="Y50" s="288">
        <v>2.5</v>
      </c>
      <c r="Z50" s="288">
        <v>2.5</v>
      </c>
      <c r="AA50" s="288">
        <v>2.6</v>
      </c>
      <c r="AB50" s="288">
        <v>2.6</v>
      </c>
      <c r="AC50" s="288">
        <v>2.8</v>
      </c>
      <c r="AD50" s="288">
        <v>2.8</v>
      </c>
      <c r="AE50" s="288">
        <v>2.8</v>
      </c>
      <c r="AF50" s="288">
        <v>2.8</v>
      </c>
      <c r="AG50" s="288">
        <v>2.8</v>
      </c>
      <c r="AH50" s="288">
        <v>2.8</v>
      </c>
      <c r="AI50" s="288">
        <v>2.8</v>
      </c>
      <c r="AJ50" s="288">
        <v>2.8</v>
      </c>
      <c r="AK50" s="288">
        <v>2.8</v>
      </c>
      <c r="AL50" s="288">
        <v>2.8</v>
      </c>
      <c r="AM50" s="288">
        <v>2.8</v>
      </c>
      <c r="AN50" s="288">
        <v>2.8</v>
      </c>
      <c r="AO50" s="288">
        <v>2.8</v>
      </c>
      <c r="AP50" s="288">
        <v>2.8</v>
      </c>
      <c r="AQ50" s="288">
        <v>3.1</v>
      </c>
      <c r="AR50" s="288">
        <v>3.1</v>
      </c>
      <c r="AS50" s="288">
        <v>3.1</v>
      </c>
      <c r="AT50" s="288">
        <v>3.1</v>
      </c>
      <c r="AU50" s="288">
        <v>2.9</v>
      </c>
      <c r="AV50" s="288">
        <v>2.9</v>
      </c>
      <c r="AW50" s="288">
        <v>2.9</v>
      </c>
      <c r="AX50" s="288">
        <v>2.9</v>
      </c>
      <c r="AY50" s="288">
        <v>2.9</v>
      </c>
      <c r="AZ50" s="288">
        <v>2.9</v>
      </c>
      <c r="BA50" s="288">
        <v>2.9</v>
      </c>
      <c r="BB50" s="288">
        <v>2.9</v>
      </c>
      <c r="BC50" s="288">
        <v>2.9</v>
      </c>
      <c r="BD50" s="288">
        <v>2.9</v>
      </c>
      <c r="BE50" s="288">
        <v>2.9</v>
      </c>
      <c r="BF50" s="288">
        <v>2.9</v>
      </c>
      <c r="BG50" s="288">
        <v>2.8</v>
      </c>
      <c r="BH50" s="288">
        <v>2.8</v>
      </c>
      <c r="BI50" s="288">
        <v>2.8</v>
      </c>
      <c r="BJ50" s="288">
        <v>2.8</v>
      </c>
      <c r="BK50" s="288">
        <v>2.8</v>
      </c>
      <c r="BL50" s="288">
        <v>2.8</v>
      </c>
      <c r="BM50" s="288">
        <v>2.8</v>
      </c>
      <c r="BN50" s="288">
        <v>2.8</v>
      </c>
      <c r="BO50" s="288">
        <v>2.8</v>
      </c>
      <c r="BP50" s="288">
        <v>2.8</v>
      </c>
      <c r="BQ50" s="288">
        <v>2.8</v>
      </c>
      <c r="BR50" s="288">
        <v>2.8</v>
      </c>
      <c r="BS50" s="288">
        <v>2.8</v>
      </c>
      <c r="BT50" s="288">
        <v>2.8</v>
      </c>
      <c r="BU50" s="288">
        <v>2.8</v>
      </c>
      <c r="BV50" s="288">
        <v>2.8</v>
      </c>
      <c r="BW50" s="288">
        <v>2.7</v>
      </c>
      <c r="BX50" s="288">
        <v>2.7</v>
      </c>
      <c r="BY50" s="288">
        <v>2.7</v>
      </c>
      <c r="BZ50" s="288">
        <f>_xlfn.IFNA(VLOOKUP(C50,'INFORM Severity - hidden'!$C$5:$G$300,5,FALSE),"-")</f>
        <v>2.7</v>
      </c>
    </row>
    <row r="51" spans="1:78" x14ac:dyDescent="0.35">
      <c r="A51" t="s">
        <v>134</v>
      </c>
      <c r="B51" t="s">
        <v>132</v>
      </c>
      <c r="C51" t="s">
        <v>133</v>
      </c>
      <c r="D51" s="288" t="str">
        <f t="shared" si="0"/>
        <v>Stable</v>
      </c>
      <c r="E51" s="288" t="s">
        <v>9927</v>
      </c>
      <c r="F51" s="288">
        <v>4.4000000000000004</v>
      </c>
      <c r="G51" s="288">
        <v>4.4000000000000004</v>
      </c>
      <c r="H51" s="288">
        <v>4.4000000000000004</v>
      </c>
      <c r="I51" s="288">
        <v>4.2</v>
      </c>
      <c r="J51" s="288">
        <v>4.2</v>
      </c>
      <c r="K51" s="288">
        <v>4.2</v>
      </c>
      <c r="L51" s="288">
        <v>4.2</v>
      </c>
      <c r="M51" s="288">
        <v>4.2</v>
      </c>
      <c r="N51" s="288">
        <v>4.2</v>
      </c>
      <c r="O51" s="288">
        <v>4.2</v>
      </c>
      <c r="P51" s="288">
        <v>4.2</v>
      </c>
      <c r="Q51" s="288">
        <v>4.2</v>
      </c>
      <c r="R51" s="288">
        <v>4</v>
      </c>
      <c r="S51" s="288">
        <v>4.2</v>
      </c>
      <c r="T51" s="288">
        <v>4.2</v>
      </c>
      <c r="U51" s="288">
        <v>4.2</v>
      </c>
      <c r="V51" s="288">
        <v>4.2</v>
      </c>
      <c r="W51" s="288">
        <v>4.2</v>
      </c>
      <c r="X51" s="288">
        <v>4.2</v>
      </c>
      <c r="Y51" s="288">
        <v>4.2</v>
      </c>
      <c r="Z51" s="288">
        <v>4.5</v>
      </c>
      <c r="AA51" s="288">
        <v>4.5</v>
      </c>
      <c r="AB51" s="288">
        <v>4.5</v>
      </c>
      <c r="AC51" s="288">
        <v>4.5</v>
      </c>
      <c r="AD51" s="288">
        <v>4.5</v>
      </c>
      <c r="AE51" s="288">
        <v>4.5</v>
      </c>
      <c r="AF51" s="288">
        <v>4.5</v>
      </c>
      <c r="AG51" s="288">
        <v>4.5</v>
      </c>
      <c r="AH51" s="288">
        <v>4.5</v>
      </c>
      <c r="AI51" s="288">
        <v>4.5</v>
      </c>
      <c r="AJ51" s="288">
        <v>4.5</v>
      </c>
      <c r="AK51" s="288">
        <v>4.5</v>
      </c>
      <c r="AL51" s="288">
        <v>4.5</v>
      </c>
      <c r="AM51" s="288">
        <v>4.5</v>
      </c>
      <c r="AN51" s="288">
        <v>4.5</v>
      </c>
      <c r="AO51" s="288">
        <v>4.5</v>
      </c>
      <c r="AP51" s="288">
        <v>4.5</v>
      </c>
      <c r="AQ51" s="288">
        <v>4.5</v>
      </c>
      <c r="AR51" s="288">
        <v>4.5</v>
      </c>
      <c r="AS51" s="288">
        <v>4.5</v>
      </c>
      <c r="AT51" s="288">
        <v>4.2</v>
      </c>
      <c r="AU51" s="288">
        <v>4.2</v>
      </c>
      <c r="AV51" s="288">
        <v>4.2</v>
      </c>
      <c r="AW51" s="288">
        <v>4.2</v>
      </c>
      <c r="AX51" s="288">
        <v>4.2</v>
      </c>
      <c r="AY51" s="288">
        <v>4.2</v>
      </c>
      <c r="AZ51" s="288">
        <v>4.2</v>
      </c>
      <c r="BA51" s="288">
        <v>4.2</v>
      </c>
      <c r="BB51" s="288">
        <v>4.5</v>
      </c>
      <c r="BC51" s="288">
        <v>4.5</v>
      </c>
      <c r="BD51" s="288">
        <v>4.5</v>
      </c>
      <c r="BE51" s="288">
        <v>4.5</v>
      </c>
      <c r="BF51" s="288">
        <v>4.5</v>
      </c>
      <c r="BG51" s="288">
        <v>4.4000000000000004</v>
      </c>
      <c r="BH51" s="288">
        <v>4.4000000000000004</v>
      </c>
      <c r="BI51" s="288">
        <v>4.4000000000000004</v>
      </c>
      <c r="BJ51" s="288">
        <v>4.4000000000000004</v>
      </c>
      <c r="BK51" s="288">
        <v>4.4000000000000004</v>
      </c>
      <c r="BL51" s="288">
        <v>4.3</v>
      </c>
      <c r="BM51" s="288">
        <v>4.4000000000000004</v>
      </c>
      <c r="BN51" s="288">
        <v>4.4000000000000004</v>
      </c>
      <c r="BO51" s="288">
        <v>4.4000000000000004</v>
      </c>
      <c r="BP51" s="288">
        <v>4.3</v>
      </c>
      <c r="BQ51" s="288">
        <v>4.3</v>
      </c>
      <c r="BR51" s="288">
        <v>4.3</v>
      </c>
      <c r="BS51" s="288">
        <v>4.4000000000000004</v>
      </c>
      <c r="BT51" s="288">
        <v>4.4000000000000004</v>
      </c>
      <c r="BU51" s="288">
        <v>4.4000000000000004</v>
      </c>
      <c r="BV51" s="288">
        <v>4.4000000000000004</v>
      </c>
      <c r="BW51" s="288">
        <v>4.4000000000000004</v>
      </c>
      <c r="BX51" s="288">
        <v>4.4000000000000004</v>
      </c>
      <c r="BY51" s="288">
        <v>4.3</v>
      </c>
      <c r="BZ51" s="288">
        <f>_xlfn.IFNA(VLOOKUP(C51,'INFORM Severity - hidden'!$C$5:$G$300,5,FALSE),"-")</f>
        <v>4.4000000000000004</v>
      </c>
    </row>
    <row r="52" spans="1:78" x14ac:dyDescent="0.35">
      <c r="C52" t="s">
        <v>9954</v>
      </c>
      <c r="D52" s="288" t="str">
        <f t="shared" si="0"/>
        <v>-</v>
      </c>
      <c r="E52" s="288" t="s">
        <v>9927</v>
      </c>
      <c r="F52" s="288" t="s">
        <v>9927</v>
      </c>
      <c r="G52" s="288" t="s">
        <v>9927</v>
      </c>
      <c r="H52" s="288" t="s">
        <v>9927</v>
      </c>
      <c r="I52" s="288" t="s">
        <v>9927</v>
      </c>
      <c r="J52" s="288" t="s">
        <v>9927</v>
      </c>
      <c r="K52" s="288" t="s">
        <v>9927</v>
      </c>
      <c r="L52" s="288" t="s">
        <v>9927</v>
      </c>
      <c r="M52" s="288" t="s">
        <v>9927</v>
      </c>
      <c r="N52" s="288" t="s">
        <v>9927</v>
      </c>
      <c r="O52" s="288" t="s">
        <v>9927</v>
      </c>
      <c r="P52" s="288">
        <v>2.7</v>
      </c>
      <c r="Q52" s="288">
        <v>2.7</v>
      </c>
      <c r="R52" s="288">
        <v>2.5</v>
      </c>
      <c r="S52" s="288">
        <v>2.7</v>
      </c>
      <c r="T52" s="288">
        <v>2.7</v>
      </c>
      <c r="U52" s="288" t="s">
        <v>9927</v>
      </c>
      <c r="V52" s="288" t="s">
        <v>9927</v>
      </c>
      <c r="W52" s="288" t="s">
        <v>9927</v>
      </c>
      <c r="X52" s="288" t="s">
        <v>9927</v>
      </c>
      <c r="Y52" s="288" t="s">
        <v>9927</v>
      </c>
      <c r="Z52" s="288" t="s">
        <v>9927</v>
      </c>
      <c r="AA52" s="288" t="s">
        <v>9927</v>
      </c>
      <c r="AB52" s="288" t="s">
        <v>9927</v>
      </c>
      <c r="AC52" s="288" t="s">
        <v>9927</v>
      </c>
      <c r="AD52" s="288" t="s">
        <v>9927</v>
      </c>
      <c r="AE52" s="288" t="s">
        <v>9927</v>
      </c>
      <c r="AF52" s="288" t="s">
        <v>9927</v>
      </c>
      <c r="AG52" s="288" t="s">
        <v>9927</v>
      </c>
      <c r="AH52" s="288" t="s">
        <v>9927</v>
      </c>
      <c r="AI52" s="288" t="s">
        <v>9927</v>
      </c>
      <c r="AJ52" s="288" t="s">
        <v>9927</v>
      </c>
      <c r="AK52" s="288" t="s">
        <v>9927</v>
      </c>
      <c r="AL52" s="288" t="s">
        <v>9927</v>
      </c>
      <c r="AM52" s="288" t="s">
        <v>9927</v>
      </c>
      <c r="AN52" s="288" t="s">
        <v>9927</v>
      </c>
      <c r="AO52" s="288" t="s">
        <v>9927</v>
      </c>
      <c r="AP52" s="288" t="s">
        <v>9927</v>
      </c>
      <c r="AQ52" s="288" t="s">
        <v>9927</v>
      </c>
      <c r="AR52" s="288" t="s">
        <v>9927</v>
      </c>
      <c r="AS52" s="288" t="s">
        <v>9927</v>
      </c>
      <c r="AT52" s="288" t="s">
        <v>9927</v>
      </c>
      <c r="AU52" s="288" t="s">
        <v>9927</v>
      </c>
      <c r="AV52" s="288" t="s">
        <v>9927</v>
      </c>
      <c r="AW52" s="288" t="s">
        <v>9927</v>
      </c>
      <c r="AX52" s="288" t="s">
        <v>9927</v>
      </c>
      <c r="AY52" s="288" t="s">
        <v>9927</v>
      </c>
      <c r="AZ52" s="288" t="s">
        <v>9927</v>
      </c>
      <c r="BA52" s="288" t="s">
        <v>9927</v>
      </c>
      <c r="BB52" s="288" t="s">
        <v>9927</v>
      </c>
      <c r="BC52" s="288" t="s">
        <v>9927</v>
      </c>
      <c r="BD52" s="288" t="s">
        <v>9927</v>
      </c>
      <c r="BE52" s="288" t="s">
        <v>9927</v>
      </c>
      <c r="BF52" s="288" t="s">
        <v>9927</v>
      </c>
      <c r="BG52" s="288" t="s">
        <v>9927</v>
      </c>
      <c r="BH52" s="288" t="s">
        <v>9927</v>
      </c>
      <c r="BI52" s="288" t="s">
        <v>9927</v>
      </c>
      <c r="BJ52" s="288" t="s">
        <v>9927</v>
      </c>
      <c r="BK52" s="288" t="s">
        <v>9927</v>
      </c>
      <c r="BL52" s="288" t="s">
        <v>9927</v>
      </c>
      <c r="BM52" s="288" t="s">
        <v>9927</v>
      </c>
      <c r="BN52" s="288" t="s">
        <v>9927</v>
      </c>
      <c r="BO52" s="288" t="s">
        <v>9927</v>
      </c>
      <c r="BP52" s="288" t="s">
        <v>9927</v>
      </c>
      <c r="BQ52" s="288" t="s">
        <v>9927</v>
      </c>
      <c r="BR52" s="288" t="s">
        <v>9927</v>
      </c>
      <c r="BS52" s="288" t="s">
        <v>9927</v>
      </c>
      <c r="BT52" s="288" t="s">
        <v>9927</v>
      </c>
      <c r="BU52" s="288" t="s">
        <v>9927</v>
      </c>
      <c r="BV52" s="288" t="s">
        <v>9927</v>
      </c>
      <c r="BW52" s="288" t="s">
        <v>9927</v>
      </c>
      <c r="BX52" s="288" t="s">
        <v>9927</v>
      </c>
      <c r="BY52" s="288" t="s">
        <v>9927</v>
      </c>
      <c r="BZ52" s="288" t="str">
        <f>_xlfn.IFNA(VLOOKUP(C52,'INFORM Severity - hidden'!$C$5:$G$300,5,FALSE),"-")</f>
        <v>-</v>
      </c>
    </row>
    <row r="53" spans="1:78" x14ac:dyDescent="0.35">
      <c r="C53" t="s">
        <v>9955</v>
      </c>
      <c r="D53" s="288" t="str">
        <f t="shared" si="0"/>
        <v>-</v>
      </c>
      <c r="E53" s="288" t="s">
        <v>9927</v>
      </c>
      <c r="F53" s="288" t="s">
        <v>9927</v>
      </c>
      <c r="G53" s="288" t="s">
        <v>9927</v>
      </c>
      <c r="H53" s="288" t="s">
        <v>9927</v>
      </c>
      <c r="I53" s="288" t="s">
        <v>9927</v>
      </c>
      <c r="J53" s="288" t="s">
        <v>9927</v>
      </c>
      <c r="K53" s="288" t="s">
        <v>9927</v>
      </c>
      <c r="L53" s="288" t="s">
        <v>9927</v>
      </c>
      <c r="M53" s="288" t="s">
        <v>9927</v>
      </c>
      <c r="N53" s="288" t="s">
        <v>9927</v>
      </c>
      <c r="O53" s="288" t="s">
        <v>9927</v>
      </c>
      <c r="P53" s="288" t="s">
        <v>9927</v>
      </c>
      <c r="Q53" s="288" t="s">
        <v>9927</v>
      </c>
      <c r="R53" s="288" t="s">
        <v>9927</v>
      </c>
      <c r="S53" s="288" t="s">
        <v>9927</v>
      </c>
      <c r="T53" s="288" t="s">
        <v>9927</v>
      </c>
      <c r="U53" s="288" t="s">
        <v>9927</v>
      </c>
      <c r="V53" s="288">
        <v>2.4</v>
      </c>
      <c r="W53" s="288">
        <v>2.6</v>
      </c>
      <c r="X53" s="288">
        <v>2.6</v>
      </c>
      <c r="Y53" s="288">
        <v>2.6</v>
      </c>
      <c r="Z53" s="288">
        <v>2.6</v>
      </c>
      <c r="AA53" s="288">
        <v>2.6</v>
      </c>
      <c r="AB53" s="288">
        <v>2.6</v>
      </c>
      <c r="AC53" s="288">
        <v>2.6</v>
      </c>
      <c r="AD53" s="288" t="s">
        <v>9927</v>
      </c>
      <c r="AE53" s="288" t="s">
        <v>9927</v>
      </c>
      <c r="AF53" s="288" t="s">
        <v>9927</v>
      </c>
      <c r="AG53" s="288" t="s">
        <v>9927</v>
      </c>
      <c r="AH53" s="288" t="s">
        <v>9927</v>
      </c>
      <c r="AI53" s="288" t="s">
        <v>9927</v>
      </c>
      <c r="AJ53" s="288" t="s">
        <v>9927</v>
      </c>
      <c r="AK53" s="288" t="s">
        <v>9927</v>
      </c>
      <c r="AL53" s="288" t="s">
        <v>9927</v>
      </c>
      <c r="AM53" s="288" t="s">
        <v>9927</v>
      </c>
      <c r="AN53" s="288" t="s">
        <v>9927</v>
      </c>
      <c r="AO53" s="288" t="s">
        <v>9927</v>
      </c>
      <c r="AP53" s="288" t="s">
        <v>9927</v>
      </c>
      <c r="AQ53" s="288" t="s">
        <v>9927</v>
      </c>
      <c r="AR53" s="288" t="s">
        <v>9927</v>
      </c>
      <c r="AS53" s="288" t="s">
        <v>9927</v>
      </c>
      <c r="AT53" s="288" t="s">
        <v>9927</v>
      </c>
      <c r="AU53" s="288" t="s">
        <v>9927</v>
      </c>
      <c r="AV53" s="288" t="s">
        <v>9927</v>
      </c>
      <c r="AW53" s="288" t="s">
        <v>9927</v>
      </c>
      <c r="AX53" s="288" t="s">
        <v>9927</v>
      </c>
      <c r="AY53" s="288" t="s">
        <v>9927</v>
      </c>
      <c r="AZ53" s="288" t="s">
        <v>9927</v>
      </c>
      <c r="BA53" s="288" t="s">
        <v>9927</v>
      </c>
      <c r="BB53" s="288" t="s">
        <v>9927</v>
      </c>
      <c r="BC53" s="288" t="s">
        <v>9927</v>
      </c>
      <c r="BD53" s="288" t="s">
        <v>9927</v>
      </c>
      <c r="BE53" s="288" t="s">
        <v>9927</v>
      </c>
      <c r="BF53" s="288" t="s">
        <v>9927</v>
      </c>
      <c r="BG53" s="288" t="s">
        <v>9927</v>
      </c>
      <c r="BH53" s="288" t="s">
        <v>9927</v>
      </c>
      <c r="BI53" s="288" t="s">
        <v>9927</v>
      </c>
      <c r="BJ53" s="288" t="s">
        <v>9927</v>
      </c>
      <c r="BK53" s="288" t="s">
        <v>9927</v>
      </c>
      <c r="BL53" s="288" t="s">
        <v>9927</v>
      </c>
      <c r="BM53" s="288" t="s">
        <v>9927</v>
      </c>
      <c r="BN53" s="288" t="s">
        <v>9927</v>
      </c>
      <c r="BO53" s="288" t="s">
        <v>9927</v>
      </c>
      <c r="BP53" s="288" t="s">
        <v>9927</v>
      </c>
      <c r="BQ53" s="288" t="s">
        <v>9927</v>
      </c>
      <c r="BR53" s="288" t="s">
        <v>9927</v>
      </c>
      <c r="BS53" s="288" t="s">
        <v>9927</v>
      </c>
      <c r="BT53" s="288" t="s">
        <v>9927</v>
      </c>
      <c r="BU53" s="288" t="s">
        <v>9927</v>
      </c>
      <c r="BV53" s="288" t="s">
        <v>9927</v>
      </c>
      <c r="BW53" s="288" t="s">
        <v>9927</v>
      </c>
      <c r="BX53" s="288" t="s">
        <v>9927</v>
      </c>
      <c r="BY53" s="288" t="s">
        <v>9927</v>
      </c>
      <c r="BZ53" s="288" t="str">
        <f>_xlfn.IFNA(VLOOKUP(C53,'INFORM Severity - hidden'!$C$5:$G$300,5,FALSE),"-")</f>
        <v>-</v>
      </c>
    </row>
    <row r="54" spans="1:78" x14ac:dyDescent="0.35">
      <c r="A54" t="s">
        <v>518</v>
      </c>
      <c r="B54" t="s">
        <v>516</v>
      </c>
      <c r="C54" t="s">
        <v>517</v>
      </c>
      <c r="D54" s="288" t="str">
        <f t="shared" si="0"/>
        <v>Stable</v>
      </c>
      <c r="E54" s="288" t="s">
        <v>9927</v>
      </c>
      <c r="F54" s="288" t="s">
        <v>9927</v>
      </c>
      <c r="G54" s="288" t="s">
        <v>9927</v>
      </c>
      <c r="H54" s="288" t="s">
        <v>9927</v>
      </c>
      <c r="I54" s="288" t="s">
        <v>9927</v>
      </c>
      <c r="J54" s="288" t="s">
        <v>9927</v>
      </c>
      <c r="K54" s="288" t="s">
        <v>9927</v>
      </c>
      <c r="L54" s="288" t="s">
        <v>9927</v>
      </c>
      <c r="M54" s="288" t="s">
        <v>9927</v>
      </c>
      <c r="N54" s="288" t="s">
        <v>9927</v>
      </c>
      <c r="O54" s="288" t="s">
        <v>9927</v>
      </c>
      <c r="P54" s="288" t="s">
        <v>9927</v>
      </c>
      <c r="Q54" s="288" t="s">
        <v>9927</v>
      </c>
      <c r="R54" s="288" t="s">
        <v>9927</v>
      </c>
      <c r="S54" s="288" t="s">
        <v>9927</v>
      </c>
      <c r="T54" s="288" t="s">
        <v>9927</v>
      </c>
      <c r="U54" s="288" t="s">
        <v>9927</v>
      </c>
      <c r="V54" s="288" t="s">
        <v>9927</v>
      </c>
      <c r="W54" s="288" t="s">
        <v>9927</v>
      </c>
      <c r="X54" s="288" t="s">
        <v>9927</v>
      </c>
      <c r="Y54" s="288" t="s">
        <v>9927</v>
      </c>
      <c r="Z54" s="288" t="s">
        <v>9927</v>
      </c>
      <c r="AA54" s="288" t="s">
        <v>9927</v>
      </c>
      <c r="AB54" s="288" t="s">
        <v>9927</v>
      </c>
      <c r="AC54" s="288">
        <v>3.2</v>
      </c>
      <c r="AD54" s="288">
        <v>3.2</v>
      </c>
      <c r="AE54" s="288">
        <v>3.2</v>
      </c>
      <c r="AF54" s="288">
        <v>3.2</v>
      </c>
      <c r="AG54" s="288">
        <v>3.2</v>
      </c>
      <c r="AH54" s="288">
        <v>3.3</v>
      </c>
      <c r="AI54" s="288">
        <v>3.3</v>
      </c>
      <c r="AJ54" s="288">
        <v>3.3</v>
      </c>
      <c r="AK54" s="288">
        <v>3.3</v>
      </c>
      <c r="AL54" s="288">
        <v>3.3</v>
      </c>
      <c r="AM54" s="288">
        <v>3.3</v>
      </c>
      <c r="AN54" s="288">
        <v>3.3</v>
      </c>
      <c r="AO54" s="288">
        <v>3.3</v>
      </c>
      <c r="AP54" s="288">
        <v>3.3</v>
      </c>
      <c r="AQ54" s="288">
        <v>3.3</v>
      </c>
      <c r="AR54" s="288">
        <v>3.3</v>
      </c>
      <c r="AS54" s="288">
        <v>3.2</v>
      </c>
      <c r="AT54" s="288">
        <v>2.4</v>
      </c>
      <c r="AU54" s="288">
        <v>2.4</v>
      </c>
      <c r="AV54" s="288">
        <v>2.1</v>
      </c>
      <c r="AW54" s="288">
        <v>2.1</v>
      </c>
      <c r="AX54" s="288">
        <v>2.1</v>
      </c>
      <c r="AY54" s="288">
        <v>2.1</v>
      </c>
      <c r="AZ54" s="288">
        <v>2.1</v>
      </c>
      <c r="BA54" s="288">
        <v>2.2000000000000002</v>
      </c>
      <c r="BB54" s="288">
        <v>2.2000000000000002</v>
      </c>
      <c r="BC54" s="288">
        <v>2.2000000000000002</v>
      </c>
      <c r="BD54" s="288">
        <v>2.2000000000000002</v>
      </c>
      <c r="BE54" s="288">
        <v>2.2999999999999998</v>
      </c>
      <c r="BF54" s="288">
        <v>2.2999999999999998</v>
      </c>
      <c r="BG54" s="288">
        <v>2.2999999999999998</v>
      </c>
      <c r="BH54" s="288">
        <v>2.2999999999999998</v>
      </c>
      <c r="BI54" s="288">
        <v>2.2999999999999998</v>
      </c>
      <c r="BJ54" s="288">
        <v>2.2000000000000002</v>
      </c>
      <c r="BK54" s="288">
        <v>2.2999999999999998</v>
      </c>
      <c r="BL54" s="288">
        <v>2.2999999999999998</v>
      </c>
      <c r="BM54" s="288">
        <v>2.4</v>
      </c>
      <c r="BN54" s="288">
        <v>2.2999999999999998</v>
      </c>
      <c r="BO54" s="288">
        <v>2.2999999999999998</v>
      </c>
      <c r="BP54" s="288">
        <v>2.7</v>
      </c>
      <c r="BQ54" s="288">
        <v>2.7</v>
      </c>
      <c r="BR54" s="288">
        <v>2.7</v>
      </c>
      <c r="BS54" s="288">
        <v>2.7</v>
      </c>
      <c r="BT54" s="288">
        <v>2.7</v>
      </c>
      <c r="BU54" s="288">
        <v>2.7</v>
      </c>
      <c r="BV54" s="288">
        <v>2.7</v>
      </c>
      <c r="BW54" s="288">
        <v>2.7</v>
      </c>
      <c r="BX54" s="288">
        <v>2.7</v>
      </c>
      <c r="BY54" s="288">
        <v>2.7</v>
      </c>
      <c r="BZ54" s="288">
        <f>_xlfn.IFNA(VLOOKUP(C54,'INFORM Severity - hidden'!$C$5:$G$300,5,FALSE),"-")</f>
        <v>2.7</v>
      </c>
    </row>
    <row r="55" spans="1:78" x14ac:dyDescent="0.35">
      <c r="C55" t="s">
        <v>9956</v>
      </c>
      <c r="D55" s="288" t="str">
        <f t="shared" si="0"/>
        <v>-</v>
      </c>
      <c r="E55" s="288" t="s">
        <v>9927</v>
      </c>
      <c r="F55" s="288">
        <v>2.5</v>
      </c>
      <c r="G55" s="288">
        <v>2.5</v>
      </c>
      <c r="H55" s="288">
        <v>2.4</v>
      </c>
      <c r="I55" s="288">
        <v>2.4</v>
      </c>
      <c r="J55" s="288">
        <v>2.4</v>
      </c>
      <c r="K55" s="288">
        <v>2.4</v>
      </c>
      <c r="L55" s="288">
        <v>2.4</v>
      </c>
      <c r="M55" s="288">
        <v>2.4</v>
      </c>
      <c r="N55" s="288">
        <v>2.4</v>
      </c>
      <c r="O55" s="288">
        <v>1.7</v>
      </c>
      <c r="P55" s="288">
        <v>1.8</v>
      </c>
      <c r="Q55" s="288">
        <v>1.8</v>
      </c>
      <c r="R55" s="288">
        <v>1.8</v>
      </c>
      <c r="S55" s="288">
        <v>1.8</v>
      </c>
      <c r="T55" s="288">
        <v>1.8</v>
      </c>
      <c r="U55" s="288">
        <v>1.8</v>
      </c>
      <c r="V55" s="288">
        <v>1.7</v>
      </c>
      <c r="W55" s="288">
        <v>1.7</v>
      </c>
      <c r="X55" s="288">
        <v>1.7</v>
      </c>
      <c r="Y55" s="288">
        <v>1.6</v>
      </c>
      <c r="Z55" s="288">
        <v>2.2000000000000002</v>
      </c>
      <c r="AA55" s="288" t="s">
        <v>9927</v>
      </c>
      <c r="AB55" s="288" t="s">
        <v>9927</v>
      </c>
      <c r="AC55" s="288" t="s">
        <v>9927</v>
      </c>
      <c r="AD55" s="288" t="s">
        <v>9927</v>
      </c>
      <c r="AE55" s="288" t="s">
        <v>9927</v>
      </c>
      <c r="AF55" s="288" t="s">
        <v>9927</v>
      </c>
      <c r="AG55" s="288" t="s">
        <v>9927</v>
      </c>
      <c r="AH55" s="288" t="s">
        <v>9927</v>
      </c>
      <c r="AI55" s="288" t="s">
        <v>9927</v>
      </c>
      <c r="AJ55" s="288" t="s">
        <v>9927</v>
      </c>
      <c r="AK55" s="288" t="s">
        <v>9927</v>
      </c>
      <c r="AL55" s="288" t="s">
        <v>9927</v>
      </c>
      <c r="AM55" s="288" t="s">
        <v>9927</v>
      </c>
      <c r="AN55" s="288" t="s">
        <v>9927</v>
      </c>
      <c r="AO55" s="288" t="s">
        <v>9927</v>
      </c>
      <c r="AP55" s="288" t="s">
        <v>9927</v>
      </c>
      <c r="AQ55" s="288" t="s">
        <v>9927</v>
      </c>
      <c r="AR55" s="288" t="s">
        <v>9927</v>
      </c>
      <c r="AS55" s="288" t="s">
        <v>9927</v>
      </c>
      <c r="AT55" s="288" t="s">
        <v>9927</v>
      </c>
      <c r="AU55" s="288" t="s">
        <v>9927</v>
      </c>
      <c r="AV55" s="288" t="s">
        <v>9927</v>
      </c>
      <c r="AW55" s="288" t="s">
        <v>9927</v>
      </c>
      <c r="AX55" s="288" t="s">
        <v>9927</v>
      </c>
      <c r="AY55" s="288" t="s">
        <v>9927</v>
      </c>
      <c r="AZ55" s="288" t="s">
        <v>9927</v>
      </c>
      <c r="BA55" s="288" t="s">
        <v>9927</v>
      </c>
      <c r="BB55" s="288" t="s">
        <v>9927</v>
      </c>
      <c r="BC55" s="288" t="s">
        <v>9927</v>
      </c>
      <c r="BD55" s="288" t="s">
        <v>9927</v>
      </c>
      <c r="BE55" s="288" t="s">
        <v>9927</v>
      </c>
      <c r="BF55" s="288" t="s">
        <v>9927</v>
      </c>
      <c r="BG55" s="288" t="s">
        <v>9927</v>
      </c>
      <c r="BH55" s="288" t="s">
        <v>9927</v>
      </c>
      <c r="BI55" s="288" t="s">
        <v>9927</v>
      </c>
      <c r="BJ55" s="288" t="s">
        <v>9927</v>
      </c>
      <c r="BK55" s="288" t="s">
        <v>9927</v>
      </c>
      <c r="BL55" s="288" t="s">
        <v>9927</v>
      </c>
      <c r="BM55" s="288" t="s">
        <v>9927</v>
      </c>
      <c r="BN55" s="288" t="s">
        <v>9927</v>
      </c>
      <c r="BO55" s="288" t="s">
        <v>9927</v>
      </c>
      <c r="BP55" s="288" t="s">
        <v>9927</v>
      </c>
      <c r="BQ55" s="288" t="s">
        <v>9927</v>
      </c>
      <c r="BR55" s="288" t="s">
        <v>9927</v>
      </c>
      <c r="BS55" s="288" t="s">
        <v>9927</v>
      </c>
      <c r="BT55" s="288" t="s">
        <v>9927</v>
      </c>
      <c r="BU55" s="288" t="s">
        <v>9927</v>
      </c>
      <c r="BV55" s="288" t="s">
        <v>9927</v>
      </c>
      <c r="BW55" s="288" t="s">
        <v>9927</v>
      </c>
      <c r="BX55" s="288" t="s">
        <v>9927</v>
      </c>
      <c r="BY55" s="288" t="s">
        <v>9927</v>
      </c>
      <c r="BZ55" s="288" t="str">
        <f>_xlfn.IFNA(VLOOKUP(C55,'INFORM Severity - hidden'!$C$5:$G$300,5,FALSE),"-")</f>
        <v>-</v>
      </c>
    </row>
    <row r="56" spans="1:78" x14ac:dyDescent="0.35">
      <c r="C56" t="s">
        <v>9957</v>
      </c>
      <c r="D56" s="288" t="str">
        <f t="shared" si="0"/>
        <v>-</v>
      </c>
      <c r="E56" s="288" t="s">
        <v>9927</v>
      </c>
      <c r="F56" s="288" t="s">
        <v>9927</v>
      </c>
      <c r="G56" s="288" t="s">
        <v>9927</v>
      </c>
      <c r="H56" s="288" t="s">
        <v>9927</v>
      </c>
      <c r="I56" s="288" t="s">
        <v>9927</v>
      </c>
      <c r="J56" s="288" t="s">
        <v>9927</v>
      </c>
      <c r="K56" s="288" t="s">
        <v>9927</v>
      </c>
      <c r="L56" s="288" t="s">
        <v>9927</v>
      </c>
      <c r="M56" s="288" t="s">
        <v>9927</v>
      </c>
      <c r="N56" s="288" t="s">
        <v>9927</v>
      </c>
      <c r="O56" s="288" t="s">
        <v>9927</v>
      </c>
      <c r="P56" s="288" t="s">
        <v>9927</v>
      </c>
      <c r="Q56" s="288" t="s">
        <v>9927</v>
      </c>
      <c r="R56" s="288" t="s">
        <v>9927</v>
      </c>
      <c r="S56" s="288" t="s">
        <v>9927</v>
      </c>
      <c r="T56" s="288" t="s">
        <v>9927</v>
      </c>
      <c r="U56" s="288" t="s">
        <v>9927</v>
      </c>
      <c r="V56" s="288" t="s">
        <v>9927</v>
      </c>
      <c r="W56" s="288" t="s">
        <v>9927</v>
      </c>
      <c r="X56" s="288" t="s">
        <v>9927</v>
      </c>
      <c r="Y56" s="288" t="s">
        <v>9927</v>
      </c>
      <c r="Z56" s="288" t="s">
        <v>9927</v>
      </c>
      <c r="AA56" s="288">
        <v>2.2000000000000002</v>
      </c>
      <c r="AB56" s="288">
        <v>2.2000000000000002</v>
      </c>
      <c r="AC56" s="288">
        <v>2.2000000000000002</v>
      </c>
      <c r="AD56" s="288">
        <v>2.2000000000000002</v>
      </c>
      <c r="AE56" s="288" t="s">
        <v>9927</v>
      </c>
      <c r="AF56" s="288" t="s">
        <v>9927</v>
      </c>
      <c r="AG56" s="288" t="s">
        <v>9927</v>
      </c>
      <c r="AH56" s="288" t="s">
        <v>9927</v>
      </c>
      <c r="AI56" s="288" t="s">
        <v>9927</v>
      </c>
      <c r="AJ56" s="288" t="s">
        <v>9927</v>
      </c>
      <c r="AK56" s="288" t="s">
        <v>9927</v>
      </c>
      <c r="AL56" s="288" t="s">
        <v>9927</v>
      </c>
      <c r="AM56" s="288" t="s">
        <v>9927</v>
      </c>
      <c r="AN56" s="288" t="s">
        <v>9927</v>
      </c>
      <c r="AO56" s="288" t="s">
        <v>9927</v>
      </c>
      <c r="AP56" s="288" t="s">
        <v>9927</v>
      </c>
      <c r="AQ56" s="288" t="s">
        <v>9927</v>
      </c>
      <c r="AR56" s="288" t="s">
        <v>9927</v>
      </c>
      <c r="AS56" s="288" t="s">
        <v>9927</v>
      </c>
      <c r="AT56" s="288" t="s">
        <v>9927</v>
      </c>
      <c r="AU56" s="288" t="s">
        <v>9927</v>
      </c>
      <c r="AV56" s="288" t="s">
        <v>9927</v>
      </c>
      <c r="AW56" s="288" t="s">
        <v>9927</v>
      </c>
      <c r="AX56" s="288" t="s">
        <v>9927</v>
      </c>
      <c r="AY56" s="288" t="s">
        <v>9927</v>
      </c>
      <c r="AZ56" s="288" t="s">
        <v>9927</v>
      </c>
      <c r="BA56" s="288" t="s">
        <v>9927</v>
      </c>
      <c r="BB56" s="288" t="s">
        <v>9927</v>
      </c>
      <c r="BC56" s="288" t="s">
        <v>9927</v>
      </c>
      <c r="BD56" s="288" t="s">
        <v>9927</v>
      </c>
      <c r="BE56" s="288" t="s">
        <v>9927</v>
      </c>
      <c r="BF56" s="288" t="s">
        <v>9927</v>
      </c>
      <c r="BG56" s="288" t="s">
        <v>9927</v>
      </c>
      <c r="BH56" s="288" t="s">
        <v>9927</v>
      </c>
      <c r="BI56" s="288" t="s">
        <v>9927</v>
      </c>
      <c r="BJ56" s="288" t="s">
        <v>9927</v>
      </c>
      <c r="BK56" s="288" t="s">
        <v>9927</v>
      </c>
      <c r="BL56" s="288" t="s">
        <v>9927</v>
      </c>
      <c r="BM56" s="288" t="s">
        <v>9927</v>
      </c>
      <c r="BN56" s="288" t="s">
        <v>9927</v>
      </c>
      <c r="BO56" s="288" t="s">
        <v>9927</v>
      </c>
      <c r="BP56" s="288" t="s">
        <v>9927</v>
      </c>
      <c r="BQ56" s="288" t="s">
        <v>9927</v>
      </c>
      <c r="BR56" s="288" t="s">
        <v>9927</v>
      </c>
      <c r="BS56" s="288" t="s">
        <v>9927</v>
      </c>
      <c r="BT56" s="288" t="s">
        <v>9927</v>
      </c>
      <c r="BU56" s="288" t="s">
        <v>9927</v>
      </c>
      <c r="BV56" s="288" t="s">
        <v>9927</v>
      </c>
      <c r="BW56" s="288" t="s">
        <v>9927</v>
      </c>
      <c r="BX56" s="288" t="s">
        <v>9927</v>
      </c>
      <c r="BY56" s="288" t="s">
        <v>9927</v>
      </c>
      <c r="BZ56" s="288" t="str">
        <f>_xlfn.IFNA(VLOOKUP(C56,'INFORM Severity - hidden'!$C$5:$G$300,5,FALSE),"-")</f>
        <v>-</v>
      </c>
    </row>
    <row r="57" spans="1:78" x14ac:dyDescent="0.35">
      <c r="A57" t="s">
        <v>775</v>
      </c>
      <c r="B57" t="s">
        <v>2776</v>
      </c>
      <c r="C57" t="s">
        <v>2777</v>
      </c>
      <c r="D57" s="288" t="str">
        <f t="shared" si="0"/>
        <v>Decreasing</v>
      </c>
      <c r="E57" s="288" t="s">
        <v>9927</v>
      </c>
      <c r="F57" s="288">
        <v>3.9</v>
      </c>
      <c r="G57" s="288">
        <v>3.9</v>
      </c>
      <c r="H57" s="288">
        <v>4</v>
      </c>
      <c r="I57" s="288">
        <v>4</v>
      </c>
      <c r="J57" s="288">
        <v>4</v>
      </c>
      <c r="K57" s="288">
        <v>4</v>
      </c>
      <c r="L57" s="288">
        <v>4</v>
      </c>
      <c r="M57" s="288">
        <v>4</v>
      </c>
      <c r="N57" s="288">
        <v>4.0999999999999996</v>
      </c>
      <c r="O57" s="288">
        <v>4.0999999999999996</v>
      </c>
      <c r="P57" s="288">
        <v>4.0999999999999996</v>
      </c>
      <c r="Q57" s="288">
        <v>4.0999999999999996</v>
      </c>
      <c r="R57" s="288">
        <v>3.8</v>
      </c>
      <c r="S57" s="288">
        <v>3.8</v>
      </c>
      <c r="T57" s="288">
        <v>4.2</v>
      </c>
      <c r="U57" s="288">
        <v>4.2</v>
      </c>
      <c r="V57" s="288">
        <v>4.2</v>
      </c>
      <c r="W57" s="288">
        <v>4.2</v>
      </c>
      <c r="X57" s="288">
        <v>4.2</v>
      </c>
      <c r="Y57" s="288">
        <v>4.2</v>
      </c>
      <c r="Z57" s="288">
        <v>4.2</v>
      </c>
      <c r="AA57" s="288">
        <v>4.0999999999999996</v>
      </c>
      <c r="AB57" s="288">
        <v>3.9</v>
      </c>
      <c r="AC57" s="288">
        <v>3.9</v>
      </c>
      <c r="AD57" s="288">
        <v>3.9</v>
      </c>
      <c r="AE57" s="288">
        <v>3.9</v>
      </c>
      <c r="AF57" s="288">
        <v>3.9</v>
      </c>
      <c r="AG57" s="288">
        <v>3.7</v>
      </c>
      <c r="AH57" s="288">
        <v>3.7</v>
      </c>
      <c r="AI57" s="288">
        <v>3.7</v>
      </c>
      <c r="AJ57" s="288">
        <v>3.7</v>
      </c>
      <c r="AK57" s="288">
        <v>4</v>
      </c>
      <c r="AL57" s="288">
        <v>4.0999999999999996</v>
      </c>
      <c r="AM57" s="288">
        <v>4.0999999999999996</v>
      </c>
      <c r="AN57" s="288">
        <v>4.0999999999999996</v>
      </c>
      <c r="AO57" s="288">
        <v>4.0999999999999996</v>
      </c>
      <c r="AP57" s="288">
        <v>4.0999999999999996</v>
      </c>
      <c r="AQ57" s="288">
        <v>3.9</v>
      </c>
      <c r="AR57" s="288">
        <v>3.9</v>
      </c>
      <c r="AS57" s="288">
        <v>3.9</v>
      </c>
      <c r="AT57" s="288">
        <v>3.9</v>
      </c>
      <c r="AU57" s="288">
        <v>3.9</v>
      </c>
      <c r="AV57" s="288">
        <v>4</v>
      </c>
      <c r="AW57" s="288">
        <v>4</v>
      </c>
      <c r="AX57" s="288">
        <v>4</v>
      </c>
      <c r="AY57" s="288">
        <v>4</v>
      </c>
      <c r="AZ57" s="288">
        <v>4</v>
      </c>
      <c r="BA57" s="288">
        <v>4</v>
      </c>
      <c r="BB57" s="288">
        <v>4</v>
      </c>
      <c r="BC57" s="288">
        <v>4.0999999999999996</v>
      </c>
      <c r="BD57" s="288">
        <v>4.0999999999999996</v>
      </c>
      <c r="BE57" s="288">
        <v>4</v>
      </c>
      <c r="BF57" s="288">
        <v>4</v>
      </c>
      <c r="BG57" s="288">
        <v>4</v>
      </c>
      <c r="BH57" s="288">
        <v>4</v>
      </c>
      <c r="BI57" s="288">
        <v>3.9</v>
      </c>
      <c r="BJ57" s="288">
        <v>3.9</v>
      </c>
      <c r="BK57" s="288">
        <v>3.9</v>
      </c>
      <c r="BL57" s="288">
        <v>3.9</v>
      </c>
      <c r="BM57" s="288">
        <v>4</v>
      </c>
      <c r="BN57" s="288">
        <v>4</v>
      </c>
      <c r="BO57" s="288">
        <v>4</v>
      </c>
      <c r="BP57" s="288">
        <v>3.8</v>
      </c>
      <c r="BQ57" s="288">
        <v>3.8</v>
      </c>
      <c r="BR57" s="288">
        <v>3.8</v>
      </c>
      <c r="BS57" s="288">
        <v>4.0999999999999996</v>
      </c>
      <c r="BT57" s="288">
        <v>4.0999999999999996</v>
      </c>
      <c r="BU57" s="288">
        <v>4.0999999999999996</v>
      </c>
      <c r="BV57" s="288">
        <v>4.0999999999999996</v>
      </c>
      <c r="BW57" s="288">
        <v>4.0999999999999996</v>
      </c>
      <c r="BX57" s="288">
        <v>4.0999999999999996</v>
      </c>
      <c r="BY57" s="288">
        <v>4.0999999999999996</v>
      </c>
      <c r="BZ57" s="288">
        <f>_xlfn.IFNA(VLOOKUP(C57,'INFORM Severity - hidden'!$C$5:$G$300,5,FALSE),"-")</f>
        <v>3.9</v>
      </c>
    </row>
    <row r="58" spans="1:78" x14ac:dyDescent="0.35">
      <c r="A58" t="s">
        <v>775</v>
      </c>
      <c r="B58" t="s">
        <v>773</v>
      </c>
      <c r="C58" t="s">
        <v>774</v>
      </c>
      <c r="D58" s="288" t="str">
        <f t="shared" si="0"/>
        <v>Stable</v>
      </c>
      <c r="E58" s="288" t="s">
        <v>9927</v>
      </c>
      <c r="F58" s="288">
        <v>2.8</v>
      </c>
      <c r="G58" s="288">
        <v>2.8</v>
      </c>
      <c r="H58" s="288">
        <v>3.3</v>
      </c>
      <c r="I58" s="288">
        <v>3.3</v>
      </c>
      <c r="J58" s="288">
        <v>3.3</v>
      </c>
      <c r="K58" s="288">
        <v>3.3</v>
      </c>
      <c r="L58" s="288">
        <v>3.3</v>
      </c>
      <c r="M58" s="288">
        <v>3.3</v>
      </c>
      <c r="N58" s="288">
        <v>3.3</v>
      </c>
      <c r="O58" s="288">
        <v>3.3</v>
      </c>
      <c r="P58" s="288">
        <v>3.3</v>
      </c>
      <c r="Q58" s="288">
        <v>3.3</v>
      </c>
      <c r="R58" s="288">
        <v>3.4</v>
      </c>
      <c r="S58" s="288">
        <v>3.4</v>
      </c>
      <c r="T58" s="288">
        <v>3.4</v>
      </c>
      <c r="U58" s="288">
        <v>3.4</v>
      </c>
      <c r="V58" s="288">
        <v>3.4</v>
      </c>
      <c r="W58" s="288">
        <v>3.4</v>
      </c>
      <c r="X58" s="288">
        <v>3.4</v>
      </c>
      <c r="Y58" s="288">
        <v>3.4</v>
      </c>
      <c r="Z58" s="288">
        <v>3.4</v>
      </c>
      <c r="AA58" s="288">
        <v>3.4</v>
      </c>
      <c r="AB58" s="288">
        <v>3.4</v>
      </c>
      <c r="AC58" s="288">
        <v>3.4</v>
      </c>
      <c r="AD58" s="288">
        <v>3.4</v>
      </c>
      <c r="AE58" s="288">
        <v>3.4</v>
      </c>
      <c r="AF58" s="288">
        <v>3.4</v>
      </c>
      <c r="AG58" s="288">
        <v>3.4</v>
      </c>
      <c r="AH58" s="288">
        <v>3.4</v>
      </c>
      <c r="AI58" s="288">
        <v>3.4</v>
      </c>
      <c r="AJ58" s="288">
        <v>3.4</v>
      </c>
      <c r="AK58" s="288">
        <v>3.5</v>
      </c>
      <c r="AL58" s="288">
        <v>3.5</v>
      </c>
      <c r="AM58" s="288">
        <v>3.5</v>
      </c>
      <c r="AN58" s="288">
        <v>3.5</v>
      </c>
      <c r="AO58" s="288">
        <v>3.5</v>
      </c>
      <c r="AP58" s="288">
        <v>3.5</v>
      </c>
      <c r="AQ58" s="288">
        <v>3.5</v>
      </c>
      <c r="AR58" s="288">
        <v>3.5</v>
      </c>
      <c r="AS58" s="288">
        <v>3.5</v>
      </c>
      <c r="AT58" s="288">
        <v>3.5</v>
      </c>
      <c r="AU58" s="288">
        <v>3.5</v>
      </c>
      <c r="AV58" s="288">
        <v>3.4</v>
      </c>
      <c r="AW58" s="288">
        <v>3.4</v>
      </c>
      <c r="AX58" s="288">
        <v>3.4</v>
      </c>
      <c r="AY58" s="288">
        <v>3.7</v>
      </c>
      <c r="AZ58" s="288">
        <v>3.7</v>
      </c>
      <c r="BA58" s="288">
        <v>3.5</v>
      </c>
      <c r="BB58" s="288">
        <v>3.5</v>
      </c>
      <c r="BC58" s="288">
        <v>3.5</v>
      </c>
      <c r="BD58" s="288">
        <v>3.7</v>
      </c>
      <c r="BE58" s="288">
        <v>3.7</v>
      </c>
      <c r="BF58" s="288">
        <v>3.7</v>
      </c>
      <c r="BG58" s="288">
        <v>3.6</v>
      </c>
      <c r="BH58" s="288">
        <v>3.6</v>
      </c>
      <c r="BI58" s="288">
        <v>3.5</v>
      </c>
      <c r="BJ58" s="288">
        <v>3.7</v>
      </c>
      <c r="BK58" s="288">
        <v>3.7</v>
      </c>
      <c r="BL58" s="288">
        <v>3.7</v>
      </c>
      <c r="BM58" s="288">
        <v>3.7</v>
      </c>
      <c r="BN58" s="288">
        <v>3.7</v>
      </c>
      <c r="BO58" s="288">
        <v>3.7</v>
      </c>
      <c r="BP58" s="288">
        <v>3.3</v>
      </c>
      <c r="BQ58" s="288">
        <v>3.3</v>
      </c>
      <c r="BR58" s="288">
        <v>3.3</v>
      </c>
      <c r="BS58" s="288">
        <v>3.2</v>
      </c>
      <c r="BT58" s="288">
        <v>3.2</v>
      </c>
      <c r="BU58" s="288">
        <v>3.2</v>
      </c>
      <c r="BV58" s="288">
        <v>3.2</v>
      </c>
      <c r="BW58" s="288">
        <v>3.2</v>
      </c>
      <c r="BX58" s="288">
        <v>3.2</v>
      </c>
      <c r="BY58" s="288">
        <v>3.2</v>
      </c>
      <c r="BZ58" s="288">
        <f>_xlfn.IFNA(VLOOKUP(C58,'INFORM Severity - hidden'!$C$5:$G$300,5,FALSE),"-")</f>
        <v>3.2</v>
      </c>
    </row>
    <row r="59" spans="1:78" x14ac:dyDescent="0.35">
      <c r="C59" t="s">
        <v>9958</v>
      </c>
      <c r="D59" s="288" t="str">
        <f t="shared" si="0"/>
        <v>-</v>
      </c>
      <c r="E59" s="288" t="s">
        <v>9927</v>
      </c>
      <c r="F59" s="288" t="s">
        <v>9927</v>
      </c>
      <c r="G59" s="288" t="s">
        <v>9927</v>
      </c>
      <c r="H59" s="288" t="s">
        <v>9927</v>
      </c>
      <c r="I59" s="288" t="s">
        <v>9927</v>
      </c>
      <c r="J59" s="288" t="s">
        <v>9927</v>
      </c>
      <c r="K59" s="288" t="s">
        <v>9927</v>
      </c>
      <c r="L59" s="288" t="s">
        <v>9927</v>
      </c>
      <c r="M59" s="288" t="s">
        <v>9927</v>
      </c>
      <c r="N59" s="288" t="s">
        <v>9927</v>
      </c>
      <c r="O59" s="288" t="s">
        <v>9927</v>
      </c>
      <c r="P59" s="288" t="s">
        <v>9927</v>
      </c>
      <c r="Q59" s="288" t="s">
        <v>9927</v>
      </c>
      <c r="R59" s="288" t="s">
        <v>9927</v>
      </c>
      <c r="S59" s="288" t="s">
        <v>9927</v>
      </c>
      <c r="T59" s="288" t="s">
        <v>9927</v>
      </c>
      <c r="U59" s="288" t="s">
        <v>9927</v>
      </c>
      <c r="V59" s="288" t="s">
        <v>9927</v>
      </c>
      <c r="W59" s="288" t="s">
        <v>9927</v>
      </c>
      <c r="X59" s="288" t="s">
        <v>9927</v>
      </c>
      <c r="Y59" s="288" t="s">
        <v>9927</v>
      </c>
      <c r="Z59" s="288" t="s">
        <v>9927</v>
      </c>
      <c r="AA59" s="288">
        <v>2.2000000000000002</v>
      </c>
      <c r="AB59" s="288">
        <v>2</v>
      </c>
      <c r="AC59" s="288">
        <v>2.1</v>
      </c>
      <c r="AD59" s="288">
        <v>2.1</v>
      </c>
      <c r="AE59" s="288">
        <v>2.1</v>
      </c>
      <c r="AF59" s="288">
        <v>2.1</v>
      </c>
      <c r="AG59" s="288" t="s">
        <v>9927</v>
      </c>
      <c r="AH59" s="288" t="s">
        <v>9927</v>
      </c>
      <c r="AI59" s="288" t="s">
        <v>9927</v>
      </c>
      <c r="AJ59" s="288" t="s">
        <v>9927</v>
      </c>
      <c r="AK59" s="288" t="s">
        <v>9927</v>
      </c>
      <c r="AL59" s="288" t="s">
        <v>9927</v>
      </c>
      <c r="AM59" s="288" t="s">
        <v>9927</v>
      </c>
      <c r="AN59" s="288" t="s">
        <v>9927</v>
      </c>
      <c r="AO59" s="288" t="s">
        <v>9927</v>
      </c>
      <c r="AP59" s="288" t="s">
        <v>9927</v>
      </c>
      <c r="AQ59" s="288" t="s">
        <v>9927</v>
      </c>
      <c r="AR59" s="288" t="s">
        <v>9927</v>
      </c>
      <c r="AS59" s="288" t="s">
        <v>9927</v>
      </c>
      <c r="AT59" s="288" t="s">
        <v>9927</v>
      </c>
      <c r="AU59" s="288" t="s">
        <v>9927</v>
      </c>
      <c r="AV59" s="288" t="s">
        <v>9927</v>
      </c>
      <c r="AW59" s="288" t="s">
        <v>9927</v>
      </c>
      <c r="AX59" s="288" t="s">
        <v>9927</v>
      </c>
      <c r="AY59" s="288" t="s">
        <v>9927</v>
      </c>
      <c r="AZ59" s="288" t="s">
        <v>9927</v>
      </c>
      <c r="BA59" s="288" t="s">
        <v>9927</v>
      </c>
      <c r="BB59" s="288" t="s">
        <v>9927</v>
      </c>
      <c r="BC59" s="288" t="s">
        <v>9927</v>
      </c>
      <c r="BD59" s="288" t="s">
        <v>9927</v>
      </c>
      <c r="BE59" s="288" t="s">
        <v>9927</v>
      </c>
      <c r="BF59" s="288" t="s">
        <v>9927</v>
      </c>
      <c r="BG59" s="288" t="s">
        <v>9927</v>
      </c>
      <c r="BH59" s="288" t="s">
        <v>9927</v>
      </c>
      <c r="BI59" s="288" t="s">
        <v>9927</v>
      </c>
      <c r="BJ59" s="288" t="s">
        <v>9927</v>
      </c>
      <c r="BK59" s="288" t="s">
        <v>9927</v>
      </c>
      <c r="BL59" s="288" t="s">
        <v>9927</v>
      </c>
      <c r="BM59" s="288" t="s">
        <v>9927</v>
      </c>
      <c r="BN59" s="288" t="s">
        <v>9927</v>
      </c>
      <c r="BO59" s="288" t="s">
        <v>9927</v>
      </c>
      <c r="BP59" s="288" t="s">
        <v>9927</v>
      </c>
      <c r="BQ59" s="288" t="s">
        <v>9927</v>
      </c>
      <c r="BR59" s="288" t="s">
        <v>9927</v>
      </c>
      <c r="BS59" s="288" t="s">
        <v>9927</v>
      </c>
      <c r="BT59" s="288" t="s">
        <v>9927</v>
      </c>
      <c r="BU59" s="288" t="s">
        <v>9927</v>
      </c>
      <c r="BV59" s="288" t="s">
        <v>9927</v>
      </c>
      <c r="BW59" s="288" t="s">
        <v>9927</v>
      </c>
      <c r="BX59" s="288" t="s">
        <v>9927</v>
      </c>
      <c r="BY59" s="288" t="s">
        <v>9927</v>
      </c>
      <c r="BZ59" s="288" t="str">
        <f>_xlfn.IFNA(VLOOKUP(C59,'INFORM Severity - hidden'!$C$5:$G$300,5,FALSE),"-")</f>
        <v>-</v>
      </c>
    </row>
    <row r="60" spans="1:78" x14ac:dyDescent="0.35">
      <c r="C60" t="s">
        <v>9959</v>
      </c>
      <c r="D60" s="288" t="str">
        <f t="shared" si="0"/>
        <v>-</v>
      </c>
      <c r="E60" s="288" t="s">
        <v>9927</v>
      </c>
      <c r="F60" s="288" t="s">
        <v>9927</v>
      </c>
      <c r="G60" s="288" t="s">
        <v>9927</v>
      </c>
      <c r="H60" s="288">
        <v>2</v>
      </c>
      <c r="I60" s="288">
        <v>2</v>
      </c>
      <c r="J60" s="288" t="s">
        <v>9927</v>
      </c>
      <c r="K60" s="288" t="s">
        <v>9927</v>
      </c>
      <c r="L60" s="288" t="s">
        <v>9927</v>
      </c>
      <c r="M60" s="288" t="s">
        <v>9927</v>
      </c>
      <c r="N60" s="288" t="s">
        <v>9927</v>
      </c>
      <c r="O60" s="288" t="s">
        <v>9927</v>
      </c>
      <c r="P60" s="288" t="s">
        <v>9927</v>
      </c>
      <c r="Q60" s="288" t="s">
        <v>9927</v>
      </c>
      <c r="R60" s="288" t="s">
        <v>9927</v>
      </c>
      <c r="S60" s="288" t="s">
        <v>9927</v>
      </c>
      <c r="T60" s="288" t="s">
        <v>9927</v>
      </c>
      <c r="U60" s="288" t="s">
        <v>9927</v>
      </c>
      <c r="V60" s="288" t="s">
        <v>9927</v>
      </c>
      <c r="W60" s="288" t="s">
        <v>9927</v>
      </c>
      <c r="X60" s="288" t="s">
        <v>9927</v>
      </c>
      <c r="Y60" s="288" t="s">
        <v>9927</v>
      </c>
      <c r="Z60" s="288" t="s">
        <v>9927</v>
      </c>
      <c r="AA60" s="288" t="s">
        <v>9927</v>
      </c>
      <c r="AB60" s="288" t="s">
        <v>9927</v>
      </c>
      <c r="AC60" s="288" t="s">
        <v>9927</v>
      </c>
      <c r="AD60" s="288" t="s">
        <v>9927</v>
      </c>
      <c r="AE60" s="288" t="s">
        <v>9927</v>
      </c>
      <c r="AF60" s="288" t="s">
        <v>9927</v>
      </c>
      <c r="AG60" s="288" t="s">
        <v>9927</v>
      </c>
      <c r="AH60" s="288" t="s">
        <v>9927</v>
      </c>
      <c r="AI60" s="288" t="s">
        <v>9927</v>
      </c>
      <c r="AJ60" s="288" t="s">
        <v>9927</v>
      </c>
      <c r="AK60" s="288" t="s">
        <v>9927</v>
      </c>
      <c r="AL60" s="288" t="s">
        <v>9927</v>
      </c>
      <c r="AM60" s="288" t="s">
        <v>9927</v>
      </c>
      <c r="AN60" s="288" t="s">
        <v>9927</v>
      </c>
      <c r="AO60" s="288" t="s">
        <v>9927</v>
      </c>
      <c r="AP60" s="288" t="s">
        <v>9927</v>
      </c>
      <c r="AQ60" s="288" t="s">
        <v>9927</v>
      </c>
      <c r="AR60" s="288" t="s">
        <v>9927</v>
      </c>
      <c r="AS60" s="288" t="s">
        <v>9927</v>
      </c>
      <c r="AT60" s="288" t="s">
        <v>9927</v>
      </c>
      <c r="AU60" s="288" t="s">
        <v>9927</v>
      </c>
      <c r="AV60" s="288" t="s">
        <v>9927</v>
      </c>
      <c r="AW60" s="288" t="s">
        <v>9927</v>
      </c>
      <c r="AX60" s="288" t="s">
        <v>9927</v>
      </c>
      <c r="AY60" s="288" t="s">
        <v>9927</v>
      </c>
      <c r="AZ60" s="288" t="s">
        <v>9927</v>
      </c>
      <c r="BA60" s="288" t="s">
        <v>9927</v>
      </c>
      <c r="BB60" s="288" t="s">
        <v>9927</v>
      </c>
      <c r="BC60" s="288" t="s">
        <v>9927</v>
      </c>
      <c r="BD60" s="288" t="s">
        <v>9927</v>
      </c>
      <c r="BE60" s="288" t="s">
        <v>9927</v>
      </c>
      <c r="BF60" s="288" t="s">
        <v>9927</v>
      </c>
      <c r="BG60" s="288" t="s">
        <v>9927</v>
      </c>
      <c r="BH60" s="288" t="s">
        <v>9927</v>
      </c>
      <c r="BI60" s="288" t="s">
        <v>9927</v>
      </c>
      <c r="BJ60" s="288" t="s">
        <v>9927</v>
      </c>
      <c r="BK60" s="288" t="s">
        <v>9927</v>
      </c>
      <c r="BL60" s="288" t="s">
        <v>9927</v>
      </c>
      <c r="BM60" s="288" t="s">
        <v>9927</v>
      </c>
      <c r="BN60" s="288" t="s">
        <v>9927</v>
      </c>
      <c r="BO60" s="288" t="s">
        <v>9927</v>
      </c>
      <c r="BP60" s="288" t="s">
        <v>9927</v>
      </c>
      <c r="BQ60" s="288" t="s">
        <v>9927</v>
      </c>
      <c r="BR60" s="288" t="s">
        <v>9927</v>
      </c>
      <c r="BS60" s="288" t="s">
        <v>9927</v>
      </c>
      <c r="BT60" s="288" t="s">
        <v>9927</v>
      </c>
      <c r="BU60" s="288" t="s">
        <v>9927</v>
      </c>
      <c r="BV60" s="288" t="s">
        <v>9927</v>
      </c>
      <c r="BW60" s="288" t="s">
        <v>9927</v>
      </c>
      <c r="BX60" s="288" t="s">
        <v>9927</v>
      </c>
      <c r="BY60" s="288" t="s">
        <v>9927</v>
      </c>
      <c r="BZ60" s="288" t="str">
        <f>_xlfn.IFNA(VLOOKUP(C60,'INFORM Severity - hidden'!$C$5:$G$300,5,FALSE),"-")</f>
        <v>-</v>
      </c>
    </row>
    <row r="61" spans="1:78" x14ac:dyDescent="0.35">
      <c r="A61" t="s">
        <v>793</v>
      </c>
      <c r="B61" t="s">
        <v>791</v>
      </c>
      <c r="C61" t="s">
        <v>792</v>
      </c>
      <c r="D61" s="288" t="str">
        <f t="shared" si="0"/>
        <v>Decreasing</v>
      </c>
      <c r="E61" s="288" t="s">
        <v>9927</v>
      </c>
      <c r="F61" s="288" t="s">
        <v>9927</v>
      </c>
      <c r="G61" s="288" t="s">
        <v>9927</v>
      </c>
      <c r="H61" s="288">
        <v>0.8</v>
      </c>
      <c r="I61" s="288">
        <v>0.8</v>
      </c>
      <c r="J61" s="288">
        <v>0.8</v>
      </c>
      <c r="K61" s="288">
        <v>0.8</v>
      </c>
      <c r="L61" s="288">
        <v>0.8</v>
      </c>
      <c r="M61" s="288">
        <v>0.8</v>
      </c>
      <c r="N61" s="288">
        <v>0.8</v>
      </c>
      <c r="O61" s="288">
        <v>0.8</v>
      </c>
      <c r="P61" s="288">
        <v>0.8</v>
      </c>
      <c r="Q61" s="288">
        <v>1.3</v>
      </c>
      <c r="R61" s="288">
        <v>1.2</v>
      </c>
      <c r="S61" s="288">
        <v>1</v>
      </c>
      <c r="T61" s="288">
        <v>1</v>
      </c>
      <c r="U61" s="288">
        <v>1</v>
      </c>
      <c r="V61" s="288">
        <v>1.1000000000000001</v>
      </c>
      <c r="W61" s="288">
        <v>1.1000000000000001</v>
      </c>
      <c r="X61" s="288">
        <v>1.1000000000000001</v>
      </c>
      <c r="Y61" s="288">
        <v>1.1000000000000001</v>
      </c>
      <c r="Z61" s="288">
        <v>1.1000000000000001</v>
      </c>
      <c r="AA61" s="288">
        <v>1.1000000000000001</v>
      </c>
      <c r="AB61" s="288">
        <v>1.1000000000000001</v>
      </c>
      <c r="AC61" s="288">
        <v>1.2</v>
      </c>
      <c r="AD61" s="288">
        <v>1.2</v>
      </c>
      <c r="AE61" s="288">
        <v>1.2</v>
      </c>
      <c r="AF61" s="288">
        <v>1.2</v>
      </c>
      <c r="AG61" s="288">
        <v>1.2</v>
      </c>
      <c r="AH61" s="288">
        <v>1.2</v>
      </c>
      <c r="AI61" s="288">
        <v>1.2</v>
      </c>
      <c r="AJ61" s="288">
        <v>1.2</v>
      </c>
      <c r="AK61" s="288">
        <v>1.2</v>
      </c>
      <c r="AL61" s="288">
        <v>1.1000000000000001</v>
      </c>
      <c r="AM61" s="288">
        <v>1.1000000000000001</v>
      </c>
      <c r="AN61" s="288">
        <v>1.1000000000000001</v>
      </c>
      <c r="AO61" s="288">
        <v>1.1000000000000001</v>
      </c>
      <c r="AP61" s="288">
        <v>1.1000000000000001</v>
      </c>
      <c r="AQ61" s="288">
        <v>1.1000000000000001</v>
      </c>
      <c r="AR61" s="288">
        <v>1.1000000000000001</v>
      </c>
      <c r="AS61" s="288">
        <v>1.1000000000000001</v>
      </c>
      <c r="AT61" s="288">
        <v>1.3</v>
      </c>
      <c r="AU61" s="288">
        <v>2.1</v>
      </c>
      <c r="AV61" s="288">
        <v>2.1</v>
      </c>
      <c r="AW61" s="288">
        <v>2.1</v>
      </c>
      <c r="AX61" s="288">
        <v>2.1</v>
      </c>
      <c r="AY61" s="288">
        <v>2.1</v>
      </c>
      <c r="AZ61" s="288">
        <v>2.1</v>
      </c>
      <c r="BA61" s="288">
        <v>2.1</v>
      </c>
      <c r="BB61" s="288">
        <v>2.1</v>
      </c>
      <c r="BC61" s="288">
        <v>2.1</v>
      </c>
      <c r="BD61" s="288">
        <v>2.1</v>
      </c>
      <c r="BE61" s="288">
        <v>2.1</v>
      </c>
      <c r="BF61" s="288">
        <v>2.1</v>
      </c>
      <c r="BG61" s="288">
        <v>2.1</v>
      </c>
      <c r="BH61" s="288">
        <v>2.1</v>
      </c>
      <c r="BI61" s="288">
        <v>2.1</v>
      </c>
      <c r="BJ61" s="288">
        <v>2.1</v>
      </c>
      <c r="BK61" s="288">
        <v>2.1</v>
      </c>
      <c r="BL61" s="288">
        <v>2.1</v>
      </c>
      <c r="BM61" s="288">
        <v>2.2000000000000002</v>
      </c>
      <c r="BN61" s="288">
        <v>2.2000000000000002</v>
      </c>
      <c r="BO61" s="288">
        <v>2.2000000000000002</v>
      </c>
      <c r="BP61" s="288">
        <v>2.2000000000000002</v>
      </c>
      <c r="BQ61" s="288">
        <v>2.2000000000000002</v>
      </c>
      <c r="BR61" s="288">
        <v>2.2000000000000002</v>
      </c>
      <c r="BS61" s="288">
        <v>2.2000000000000002</v>
      </c>
      <c r="BT61" s="288">
        <v>2.2000000000000002</v>
      </c>
      <c r="BU61" s="288">
        <v>2.2000000000000002</v>
      </c>
      <c r="BV61" s="288">
        <v>2.2000000000000002</v>
      </c>
      <c r="BW61" s="288">
        <v>2.2000000000000002</v>
      </c>
      <c r="BX61" s="288">
        <v>2.2000000000000002</v>
      </c>
      <c r="BY61" s="288">
        <v>2.1</v>
      </c>
      <c r="BZ61" s="288">
        <f>_xlfn.IFNA(VLOOKUP(C61,'INFORM Severity - hidden'!$C$5:$G$300,5,FALSE),"-")</f>
        <v>2.1</v>
      </c>
    </row>
    <row r="62" spans="1:78" x14ac:dyDescent="0.35">
      <c r="A62" t="s">
        <v>2807</v>
      </c>
      <c r="B62" t="s">
        <v>2805</v>
      </c>
      <c r="C62" t="s">
        <v>2806</v>
      </c>
      <c r="D62" s="288" t="str">
        <f t="shared" si="0"/>
        <v>Increasing</v>
      </c>
      <c r="E62" s="288" t="s">
        <v>9927</v>
      </c>
      <c r="F62" s="288" t="s">
        <v>9927</v>
      </c>
      <c r="G62" s="288" t="s">
        <v>9927</v>
      </c>
      <c r="H62" s="288" t="s">
        <v>9927</v>
      </c>
      <c r="I62" s="288" t="s">
        <v>9927</v>
      </c>
      <c r="J62" s="288" t="s">
        <v>9927</v>
      </c>
      <c r="K62" s="288" t="s">
        <v>9927</v>
      </c>
      <c r="L62" s="288" t="s">
        <v>9927</v>
      </c>
      <c r="M62" s="288" t="s">
        <v>9927</v>
      </c>
      <c r="N62" s="288" t="s">
        <v>9927</v>
      </c>
      <c r="O62" s="288" t="s">
        <v>9927</v>
      </c>
      <c r="P62" s="288" t="s">
        <v>9927</v>
      </c>
      <c r="Q62" s="288" t="s">
        <v>9927</v>
      </c>
      <c r="R62" s="288" t="s">
        <v>9927</v>
      </c>
      <c r="S62" s="288" t="s">
        <v>9927</v>
      </c>
      <c r="T62" s="288" t="s">
        <v>9927</v>
      </c>
      <c r="U62" s="288" t="s">
        <v>9927</v>
      </c>
      <c r="V62" s="288" t="s">
        <v>9927</v>
      </c>
      <c r="W62" s="288" t="s">
        <v>9927</v>
      </c>
      <c r="X62" s="288" t="s">
        <v>9927</v>
      </c>
      <c r="Y62" s="288" t="s">
        <v>9927</v>
      </c>
      <c r="Z62" s="288" t="s">
        <v>9927</v>
      </c>
      <c r="AA62" s="288" t="s">
        <v>9927</v>
      </c>
      <c r="AB62" s="288" t="s">
        <v>9927</v>
      </c>
      <c r="AC62" s="288" t="s">
        <v>9927</v>
      </c>
      <c r="AD62" s="288" t="s">
        <v>9927</v>
      </c>
      <c r="AE62" s="288" t="s">
        <v>9927</v>
      </c>
      <c r="AF62" s="288" t="s">
        <v>9927</v>
      </c>
      <c r="AG62" s="288" t="s">
        <v>9927</v>
      </c>
      <c r="AH62" s="288" t="s">
        <v>9927</v>
      </c>
      <c r="AI62" s="288" t="s">
        <v>9927</v>
      </c>
      <c r="AJ62" s="288" t="s">
        <v>9927</v>
      </c>
      <c r="AK62" s="288" t="s">
        <v>9927</v>
      </c>
      <c r="AL62" s="288" t="s">
        <v>9927</v>
      </c>
      <c r="AM62" s="288" t="s">
        <v>9927</v>
      </c>
      <c r="AN62" s="288" t="s">
        <v>9927</v>
      </c>
      <c r="AO62" s="288" t="s">
        <v>9927</v>
      </c>
      <c r="AP62" s="288" t="s">
        <v>9927</v>
      </c>
      <c r="AQ62" s="288" t="s">
        <v>9927</v>
      </c>
      <c r="AR62" s="288" t="s">
        <v>9927</v>
      </c>
      <c r="AS62" s="288" t="s">
        <v>9927</v>
      </c>
      <c r="AT62" s="288" t="s">
        <v>9927</v>
      </c>
      <c r="AU62" s="288" t="s">
        <v>9927</v>
      </c>
      <c r="AV62" s="288" t="s">
        <v>9927</v>
      </c>
      <c r="AW62" s="288" t="s">
        <v>9927</v>
      </c>
      <c r="AX62" s="288" t="s">
        <v>9927</v>
      </c>
      <c r="AY62" s="288" t="s">
        <v>9927</v>
      </c>
      <c r="AZ62" s="288" t="s">
        <v>9927</v>
      </c>
      <c r="BA62" s="288" t="s">
        <v>9927</v>
      </c>
      <c r="BB62" s="288" t="s">
        <v>9927</v>
      </c>
      <c r="BC62" s="288" t="s">
        <v>9927</v>
      </c>
      <c r="BD62" s="288" t="s">
        <v>9927</v>
      </c>
      <c r="BE62" s="288" t="s">
        <v>9927</v>
      </c>
      <c r="BF62" s="288" t="s">
        <v>9927</v>
      </c>
      <c r="BG62" s="288" t="s">
        <v>9927</v>
      </c>
      <c r="BH62" s="288" t="s">
        <v>9927</v>
      </c>
      <c r="BI62" s="288" t="s">
        <v>9927</v>
      </c>
      <c r="BJ62" s="288" t="s">
        <v>9927</v>
      </c>
      <c r="BK62" s="288">
        <v>1.8</v>
      </c>
      <c r="BL62" s="288">
        <v>1.8</v>
      </c>
      <c r="BM62" s="288">
        <v>1.8</v>
      </c>
      <c r="BN62" s="288">
        <v>1.8</v>
      </c>
      <c r="BO62" s="288">
        <v>1.8</v>
      </c>
      <c r="BP62" s="288">
        <v>1.8</v>
      </c>
      <c r="BQ62" s="288">
        <v>1.8</v>
      </c>
      <c r="BR62" s="288">
        <v>1.8</v>
      </c>
      <c r="BS62" s="288">
        <v>1.8</v>
      </c>
      <c r="BT62" s="288">
        <v>1.8</v>
      </c>
      <c r="BU62" s="288">
        <v>1.8</v>
      </c>
      <c r="BV62" s="288">
        <v>1.8</v>
      </c>
      <c r="BW62" s="288">
        <v>1.9</v>
      </c>
      <c r="BX62" s="288">
        <v>1.9</v>
      </c>
      <c r="BY62" s="288">
        <v>1.9</v>
      </c>
      <c r="BZ62" s="288">
        <f>_xlfn.IFNA(VLOOKUP(C62,'INFORM Severity - hidden'!$C$5:$G$300,5,FALSE),"-")</f>
        <v>1.9</v>
      </c>
    </row>
    <row r="63" spans="1:78" x14ac:dyDescent="0.35">
      <c r="A63" t="s">
        <v>734</v>
      </c>
      <c r="B63" t="s">
        <v>762</v>
      </c>
      <c r="C63" t="s">
        <v>763</v>
      </c>
      <c r="D63" s="288" t="str">
        <f t="shared" si="0"/>
        <v>Stable</v>
      </c>
      <c r="E63" s="288" t="s">
        <v>9927</v>
      </c>
      <c r="F63" s="288">
        <v>2.6</v>
      </c>
      <c r="G63" s="288">
        <v>2.9</v>
      </c>
      <c r="H63" s="288">
        <v>2.9</v>
      </c>
      <c r="I63" s="288" t="s">
        <v>9927</v>
      </c>
      <c r="J63" s="288" t="s">
        <v>9927</v>
      </c>
      <c r="K63" s="288" t="s">
        <v>9927</v>
      </c>
      <c r="L63" s="288" t="s">
        <v>9927</v>
      </c>
      <c r="M63" s="288" t="s">
        <v>9927</v>
      </c>
      <c r="N63" s="288" t="s">
        <v>9927</v>
      </c>
      <c r="O63" s="288" t="s">
        <v>9927</v>
      </c>
      <c r="P63" s="288">
        <v>2.9</v>
      </c>
      <c r="Q63" s="288">
        <v>2.9</v>
      </c>
      <c r="R63" s="288">
        <v>2.9</v>
      </c>
      <c r="S63" s="288">
        <v>2.9</v>
      </c>
      <c r="T63" s="288">
        <v>2.9</v>
      </c>
      <c r="U63" s="288">
        <v>2.9</v>
      </c>
      <c r="V63" s="288">
        <v>2.9</v>
      </c>
      <c r="W63" s="288">
        <v>2.9</v>
      </c>
      <c r="X63" s="288">
        <v>2.9</v>
      </c>
      <c r="Y63" s="288">
        <v>2.9</v>
      </c>
      <c r="Z63" s="288">
        <v>2.9</v>
      </c>
      <c r="AA63" s="288">
        <v>3</v>
      </c>
      <c r="AB63" s="288">
        <v>3</v>
      </c>
      <c r="AC63" s="288">
        <v>3</v>
      </c>
      <c r="AD63" s="288">
        <v>2.7</v>
      </c>
      <c r="AE63" s="288">
        <v>2.7</v>
      </c>
      <c r="AF63" s="288">
        <v>2.7</v>
      </c>
      <c r="AG63" s="288">
        <v>2.7</v>
      </c>
      <c r="AH63" s="288">
        <v>2.7</v>
      </c>
      <c r="AI63" s="288">
        <v>2.6</v>
      </c>
      <c r="AJ63" s="288">
        <v>2.6</v>
      </c>
      <c r="AK63" s="288">
        <v>2.8</v>
      </c>
      <c r="AL63" s="288">
        <v>2.8</v>
      </c>
      <c r="AM63" s="288">
        <v>2.8</v>
      </c>
      <c r="AN63" s="288">
        <v>2.8</v>
      </c>
      <c r="AO63" s="288">
        <v>2.7</v>
      </c>
      <c r="AP63" s="288">
        <v>2.7</v>
      </c>
      <c r="AQ63" s="288">
        <v>2.7</v>
      </c>
      <c r="AR63" s="288">
        <v>2.7</v>
      </c>
      <c r="AS63" s="288">
        <v>2.5</v>
      </c>
      <c r="AT63" s="288">
        <v>2.5</v>
      </c>
      <c r="AU63" s="288">
        <v>2.5</v>
      </c>
      <c r="AV63" s="288">
        <v>2.5</v>
      </c>
      <c r="AW63" s="288">
        <v>2.5</v>
      </c>
      <c r="AX63" s="288">
        <v>2.6</v>
      </c>
      <c r="AY63" s="288">
        <v>2.6</v>
      </c>
      <c r="AZ63" s="288">
        <v>2.7</v>
      </c>
      <c r="BA63" s="288">
        <v>2.7</v>
      </c>
      <c r="BB63" s="288">
        <v>2.7</v>
      </c>
      <c r="BC63" s="288">
        <v>2.7</v>
      </c>
      <c r="BD63" s="288">
        <v>2.7</v>
      </c>
      <c r="BE63" s="288">
        <v>2.6</v>
      </c>
      <c r="BF63" s="288">
        <v>2.9</v>
      </c>
      <c r="BG63" s="288">
        <v>2.9</v>
      </c>
      <c r="BH63" s="288">
        <v>2.8</v>
      </c>
      <c r="BI63" s="288">
        <v>2.8</v>
      </c>
      <c r="BJ63" s="288">
        <v>2.8</v>
      </c>
      <c r="BK63" s="288">
        <v>2.9</v>
      </c>
      <c r="BL63" s="288">
        <v>2.9</v>
      </c>
      <c r="BM63" s="288">
        <v>2.9</v>
      </c>
      <c r="BN63" s="288">
        <v>2.9</v>
      </c>
      <c r="BO63" s="288">
        <v>2.9</v>
      </c>
      <c r="BP63" s="288">
        <v>3</v>
      </c>
      <c r="BQ63" s="288">
        <v>3</v>
      </c>
      <c r="BR63" s="288">
        <v>3</v>
      </c>
      <c r="BS63" s="288">
        <v>2.8</v>
      </c>
      <c r="BT63" s="288">
        <v>2.7</v>
      </c>
      <c r="BU63" s="288">
        <v>2.7</v>
      </c>
      <c r="BV63" s="288">
        <v>2.8</v>
      </c>
      <c r="BW63" s="288">
        <v>2.8</v>
      </c>
      <c r="BX63" s="288">
        <v>2.8</v>
      </c>
      <c r="BY63" s="288">
        <v>2.8</v>
      </c>
      <c r="BZ63" s="288">
        <f>_xlfn.IFNA(VLOOKUP(C63,'INFORM Severity - hidden'!$C$5:$G$300,5,FALSE),"-")</f>
        <v>2.8</v>
      </c>
    </row>
    <row r="64" spans="1:78" x14ac:dyDescent="0.35">
      <c r="A64" t="s">
        <v>734</v>
      </c>
      <c r="B64" t="s">
        <v>747</v>
      </c>
      <c r="C64" t="s">
        <v>748</v>
      </c>
      <c r="D64" s="288" t="str">
        <f t="shared" si="0"/>
        <v>Stable</v>
      </c>
      <c r="E64" s="288" t="s">
        <v>9927</v>
      </c>
      <c r="F64" s="288">
        <v>1.4</v>
      </c>
      <c r="G64" s="288">
        <v>1.4</v>
      </c>
      <c r="H64" s="288">
        <v>1.7</v>
      </c>
      <c r="I64" s="288">
        <v>1.7</v>
      </c>
      <c r="J64" s="288">
        <v>1.7</v>
      </c>
      <c r="K64" s="288">
        <v>1.7</v>
      </c>
      <c r="L64" s="288">
        <v>1.4</v>
      </c>
      <c r="M64" s="288">
        <v>1.4</v>
      </c>
      <c r="N64" s="288">
        <v>1.4</v>
      </c>
      <c r="O64" s="288">
        <v>1.4</v>
      </c>
      <c r="P64" s="288">
        <v>1.4</v>
      </c>
      <c r="Q64" s="288">
        <v>1.4</v>
      </c>
      <c r="R64" s="288">
        <v>1.4</v>
      </c>
      <c r="S64" s="288">
        <v>1.4</v>
      </c>
      <c r="T64" s="288">
        <v>1.4</v>
      </c>
      <c r="U64" s="288">
        <v>1.4</v>
      </c>
      <c r="V64" s="288">
        <v>1.4</v>
      </c>
      <c r="W64" s="288">
        <v>1.4</v>
      </c>
      <c r="X64" s="288">
        <v>1.4</v>
      </c>
      <c r="Y64" s="288">
        <v>1.5</v>
      </c>
      <c r="Z64" s="288">
        <v>1.5</v>
      </c>
      <c r="AA64" s="288">
        <v>1.8</v>
      </c>
      <c r="AB64" s="288">
        <v>1.8</v>
      </c>
      <c r="AC64" s="288">
        <v>1.8</v>
      </c>
      <c r="AD64" s="288">
        <v>1.8</v>
      </c>
      <c r="AE64" s="288">
        <v>1.8</v>
      </c>
      <c r="AF64" s="288">
        <v>1.8</v>
      </c>
      <c r="AG64" s="288">
        <v>1.8</v>
      </c>
      <c r="AH64" s="288">
        <v>1.8</v>
      </c>
      <c r="AI64" s="288">
        <v>1.7</v>
      </c>
      <c r="AJ64" s="288">
        <v>1.7</v>
      </c>
      <c r="AK64" s="288">
        <v>1.7</v>
      </c>
      <c r="AL64" s="288">
        <v>1.7</v>
      </c>
      <c r="AM64" s="288">
        <v>1.7</v>
      </c>
      <c r="AN64" s="288">
        <v>1.7</v>
      </c>
      <c r="AO64" s="288">
        <v>1.7</v>
      </c>
      <c r="AP64" s="288">
        <v>1.7</v>
      </c>
      <c r="AQ64" s="288">
        <v>1.7</v>
      </c>
      <c r="AR64" s="288">
        <v>1.7</v>
      </c>
      <c r="AS64" s="288">
        <v>1.5</v>
      </c>
      <c r="AT64" s="288">
        <v>1.5</v>
      </c>
      <c r="AU64" s="288">
        <v>1.8</v>
      </c>
      <c r="AV64" s="288">
        <v>1.8</v>
      </c>
      <c r="AW64" s="288">
        <v>1.8</v>
      </c>
      <c r="AX64" s="288">
        <v>1.9</v>
      </c>
      <c r="AY64" s="288">
        <v>1.9</v>
      </c>
      <c r="AZ64" s="288">
        <v>2</v>
      </c>
      <c r="BA64" s="288">
        <v>2</v>
      </c>
      <c r="BB64" s="288">
        <v>2</v>
      </c>
      <c r="BC64" s="288">
        <v>2</v>
      </c>
      <c r="BD64" s="288">
        <v>2</v>
      </c>
      <c r="BE64" s="288">
        <v>1.9</v>
      </c>
      <c r="BF64" s="288">
        <v>1.9</v>
      </c>
      <c r="BG64" s="288">
        <v>1.4</v>
      </c>
      <c r="BH64" s="288">
        <v>1.3</v>
      </c>
      <c r="BI64" s="288">
        <v>1.1000000000000001</v>
      </c>
      <c r="BJ64" s="288">
        <v>1.1000000000000001</v>
      </c>
      <c r="BK64" s="288">
        <v>1.2</v>
      </c>
      <c r="BL64" s="288">
        <v>1.2</v>
      </c>
      <c r="BM64" s="288">
        <v>1.2</v>
      </c>
      <c r="BN64" s="288">
        <v>1.2</v>
      </c>
      <c r="BO64" s="288">
        <v>1.2</v>
      </c>
      <c r="BP64" s="288">
        <v>1.4</v>
      </c>
      <c r="BQ64" s="288">
        <v>1.4</v>
      </c>
      <c r="BR64" s="288">
        <v>1.4</v>
      </c>
      <c r="BS64" s="288">
        <v>1.4</v>
      </c>
      <c r="BT64" s="288">
        <v>1.4</v>
      </c>
      <c r="BU64" s="288">
        <v>1.4</v>
      </c>
      <c r="BV64" s="288">
        <v>1.5</v>
      </c>
      <c r="BW64" s="288">
        <v>1.5</v>
      </c>
      <c r="BX64" s="288">
        <v>1.5</v>
      </c>
      <c r="BY64" s="288">
        <v>1.5</v>
      </c>
      <c r="BZ64" s="288">
        <f>_xlfn.IFNA(VLOOKUP(C64,'INFORM Severity - hidden'!$C$5:$G$300,5,FALSE),"-")</f>
        <v>1.5</v>
      </c>
    </row>
    <row r="65" spans="1:78" x14ac:dyDescent="0.35">
      <c r="A65" t="s">
        <v>734</v>
      </c>
      <c r="B65" t="s">
        <v>732</v>
      </c>
      <c r="C65" t="s">
        <v>733</v>
      </c>
      <c r="D65" s="288" t="str">
        <f t="shared" si="0"/>
        <v>Stable</v>
      </c>
      <c r="E65" s="288" t="s">
        <v>9927</v>
      </c>
      <c r="F65" s="288">
        <v>2.6</v>
      </c>
      <c r="G65" s="288">
        <v>2.8</v>
      </c>
      <c r="H65" s="288">
        <v>2.8</v>
      </c>
      <c r="I65" s="288">
        <v>2.9</v>
      </c>
      <c r="J65" s="288">
        <v>2.8</v>
      </c>
      <c r="K65" s="288">
        <v>2.8</v>
      </c>
      <c r="L65" s="288">
        <v>2.7</v>
      </c>
      <c r="M65" s="288">
        <v>2.7</v>
      </c>
      <c r="N65" s="288">
        <v>2.7</v>
      </c>
      <c r="O65" s="288">
        <v>2.8</v>
      </c>
      <c r="P65" s="288">
        <v>2.8</v>
      </c>
      <c r="Q65" s="288">
        <v>2.8</v>
      </c>
      <c r="R65" s="288">
        <v>2.8</v>
      </c>
      <c r="S65" s="288">
        <v>2.8</v>
      </c>
      <c r="T65" s="288">
        <v>2.8</v>
      </c>
      <c r="U65" s="288">
        <v>2.8</v>
      </c>
      <c r="V65" s="288">
        <v>2.8</v>
      </c>
      <c r="W65" s="288">
        <v>2.8</v>
      </c>
      <c r="X65" s="288">
        <v>2.8</v>
      </c>
      <c r="Y65" s="288">
        <v>2.9</v>
      </c>
      <c r="Z65" s="288">
        <v>2.9</v>
      </c>
      <c r="AA65" s="288">
        <v>3.1</v>
      </c>
      <c r="AB65" s="288">
        <v>3.1</v>
      </c>
      <c r="AC65" s="288">
        <v>3.1</v>
      </c>
      <c r="AD65" s="288">
        <v>2.8</v>
      </c>
      <c r="AE65" s="288">
        <v>2.8</v>
      </c>
      <c r="AF65" s="288">
        <v>2.8</v>
      </c>
      <c r="AG65" s="288">
        <v>2.8</v>
      </c>
      <c r="AH65" s="288">
        <v>2.8</v>
      </c>
      <c r="AI65" s="288">
        <v>2.4</v>
      </c>
      <c r="AJ65" s="288">
        <v>2.4</v>
      </c>
      <c r="AK65" s="288">
        <v>2.6</v>
      </c>
      <c r="AL65" s="288">
        <v>2.6</v>
      </c>
      <c r="AM65" s="288">
        <v>2.6</v>
      </c>
      <c r="AN65" s="288">
        <v>2.6</v>
      </c>
      <c r="AO65" s="288">
        <v>2.6</v>
      </c>
      <c r="AP65" s="288">
        <v>2.6</v>
      </c>
      <c r="AQ65" s="288">
        <v>2.6</v>
      </c>
      <c r="AR65" s="288">
        <v>2.6</v>
      </c>
      <c r="AS65" s="288">
        <v>2.4</v>
      </c>
      <c r="AT65" s="288">
        <v>2.4</v>
      </c>
      <c r="AU65" s="288">
        <v>2.6</v>
      </c>
      <c r="AV65" s="288">
        <v>2.6</v>
      </c>
      <c r="AW65" s="288">
        <v>2.6</v>
      </c>
      <c r="AX65" s="288">
        <v>2.6</v>
      </c>
      <c r="AY65" s="288">
        <v>2.6</v>
      </c>
      <c r="AZ65" s="288">
        <v>2.7</v>
      </c>
      <c r="BA65" s="288">
        <v>2.7</v>
      </c>
      <c r="BB65" s="288">
        <v>2.7</v>
      </c>
      <c r="BC65" s="288">
        <v>2.7</v>
      </c>
      <c r="BD65" s="288">
        <v>2.7</v>
      </c>
      <c r="BE65" s="288">
        <v>2.6</v>
      </c>
      <c r="BF65" s="288">
        <v>2.9</v>
      </c>
      <c r="BG65" s="288">
        <v>2.8</v>
      </c>
      <c r="BH65" s="288">
        <v>2.7</v>
      </c>
      <c r="BI65" s="288">
        <v>2.7</v>
      </c>
      <c r="BJ65" s="288">
        <v>2.7</v>
      </c>
      <c r="BK65" s="288">
        <v>2.8</v>
      </c>
      <c r="BL65" s="288">
        <v>2.8</v>
      </c>
      <c r="BM65" s="288">
        <v>2.8</v>
      </c>
      <c r="BN65" s="288">
        <v>2.8</v>
      </c>
      <c r="BO65" s="288">
        <v>2.8</v>
      </c>
      <c r="BP65" s="288">
        <v>2.9</v>
      </c>
      <c r="BQ65" s="288">
        <v>2.9</v>
      </c>
      <c r="BR65" s="288">
        <v>2.9</v>
      </c>
      <c r="BS65" s="288">
        <v>2.6</v>
      </c>
      <c r="BT65" s="288">
        <v>2.6</v>
      </c>
      <c r="BU65" s="288">
        <v>2.6</v>
      </c>
      <c r="BV65" s="288">
        <v>2.6</v>
      </c>
      <c r="BW65" s="288">
        <v>2.6</v>
      </c>
      <c r="BX65" s="288">
        <v>2.6</v>
      </c>
      <c r="BY65" s="288">
        <v>2.6</v>
      </c>
      <c r="BZ65" s="288">
        <f>_xlfn.IFNA(VLOOKUP(C65,'INFORM Severity - hidden'!$C$5:$G$300,5,FALSE),"-")</f>
        <v>2.6</v>
      </c>
    </row>
    <row r="66" spans="1:78" x14ac:dyDescent="0.35">
      <c r="C66" t="s">
        <v>9960</v>
      </c>
      <c r="D66" s="288" t="str">
        <f t="shared" si="0"/>
        <v>-</v>
      </c>
      <c r="E66" s="288" t="s">
        <v>9927</v>
      </c>
      <c r="F66" s="288" t="s">
        <v>9927</v>
      </c>
      <c r="G66" s="288" t="s">
        <v>9927</v>
      </c>
      <c r="H66" s="288" t="s">
        <v>9927</v>
      </c>
      <c r="I66" s="288" t="s">
        <v>9927</v>
      </c>
      <c r="J66" s="288" t="s">
        <v>9927</v>
      </c>
      <c r="K66" s="288" t="s">
        <v>9927</v>
      </c>
      <c r="L66" s="288" t="s">
        <v>9927</v>
      </c>
      <c r="M66" s="288" t="s">
        <v>9927</v>
      </c>
      <c r="N66" s="288" t="s">
        <v>9927</v>
      </c>
      <c r="O66" s="288" t="s">
        <v>9927</v>
      </c>
      <c r="P66" s="288">
        <v>2.2999999999999998</v>
      </c>
      <c r="Q66" s="288">
        <v>2.2999999999999998</v>
      </c>
      <c r="R66" s="288">
        <v>2.2999999999999998</v>
      </c>
      <c r="S66" s="288">
        <v>2.2999999999999998</v>
      </c>
      <c r="T66" s="288">
        <v>2.2999999999999998</v>
      </c>
      <c r="U66" s="288">
        <v>2.2999999999999998</v>
      </c>
      <c r="V66" s="288">
        <v>2.2999999999999998</v>
      </c>
      <c r="W66" s="288" t="s">
        <v>9927</v>
      </c>
      <c r="X66" s="288" t="s">
        <v>9927</v>
      </c>
      <c r="Y66" s="288" t="s">
        <v>9927</v>
      </c>
      <c r="Z66" s="288" t="s">
        <v>9927</v>
      </c>
      <c r="AA66" s="288" t="s">
        <v>9927</v>
      </c>
      <c r="AB66" s="288" t="s">
        <v>9927</v>
      </c>
      <c r="AC66" s="288" t="s">
        <v>9927</v>
      </c>
      <c r="AD66" s="288" t="s">
        <v>9927</v>
      </c>
      <c r="AE66" s="288" t="s">
        <v>9927</v>
      </c>
      <c r="AF66" s="288" t="s">
        <v>9927</v>
      </c>
      <c r="AG66" s="288" t="s">
        <v>9927</v>
      </c>
      <c r="AH66" s="288" t="s">
        <v>9927</v>
      </c>
      <c r="AI66" s="288" t="s">
        <v>9927</v>
      </c>
      <c r="AJ66" s="288" t="s">
        <v>9927</v>
      </c>
      <c r="AK66" s="288" t="s">
        <v>9927</v>
      </c>
      <c r="AL66" s="288" t="s">
        <v>9927</v>
      </c>
      <c r="AM66" s="288" t="s">
        <v>9927</v>
      </c>
      <c r="AN66" s="288" t="s">
        <v>9927</v>
      </c>
      <c r="AO66" s="288" t="s">
        <v>9927</v>
      </c>
      <c r="AP66" s="288" t="s">
        <v>9927</v>
      </c>
      <c r="AQ66" s="288" t="s">
        <v>9927</v>
      </c>
      <c r="AR66" s="288" t="s">
        <v>9927</v>
      </c>
      <c r="AS66" s="288" t="s">
        <v>9927</v>
      </c>
      <c r="AT66" s="288" t="s">
        <v>9927</v>
      </c>
      <c r="AU66" s="288" t="s">
        <v>9927</v>
      </c>
      <c r="AV66" s="288" t="s">
        <v>9927</v>
      </c>
      <c r="AW66" s="288" t="s">
        <v>9927</v>
      </c>
      <c r="AX66" s="288" t="s">
        <v>9927</v>
      </c>
      <c r="AY66" s="288" t="s">
        <v>9927</v>
      </c>
      <c r="AZ66" s="288" t="s">
        <v>9927</v>
      </c>
      <c r="BA66" s="288" t="s">
        <v>9927</v>
      </c>
      <c r="BB66" s="288" t="s">
        <v>9927</v>
      </c>
      <c r="BC66" s="288" t="s">
        <v>9927</v>
      </c>
      <c r="BD66" s="288" t="s">
        <v>9927</v>
      </c>
      <c r="BE66" s="288" t="s">
        <v>9927</v>
      </c>
      <c r="BF66" s="288" t="s">
        <v>9927</v>
      </c>
      <c r="BG66" s="288" t="s">
        <v>9927</v>
      </c>
      <c r="BH66" s="288" t="s">
        <v>9927</v>
      </c>
      <c r="BI66" s="288" t="s">
        <v>9927</v>
      </c>
      <c r="BJ66" s="288" t="s">
        <v>9927</v>
      </c>
      <c r="BK66" s="288" t="s">
        <v>9927</v>
      </c>
      <c r="BL66" s="288" t="s">
        <v>9927</v>
      </c>
      <c r="BM66" s="288" t="s">
        <v>9927</v>
      </c>
      <c r="BN66" s="288" t="s">
        <v>9927</v>
      </c>
      <c r="BO66" s="288" t="s">
        <v>9927</v>
      </c>
      <c r="BP66" s="288" t="s">
        <v>9927</v>
      </c>
      <c r="BQ66" s="288" t="s">
        <v>9927</v>
      </c>
      <c r="BR66" s="288" t="s">
        <v>9927</v>
      </c>
      <c r="BS66" s="288" t="s">
        <v>9927</v>
      </c>
      <c r="BT66" s="288" t="s">
        <v>9927</v>
      </c>
      <c r="BU66" s="288" t="s">
        <v>9927</v>
      </c>
      <c r="BV66" s="288" t="s">
        <v>9927</v>
      </c>
      <c r="BW66" s="288" t="s">
        <v>9927</v>
      </c>
      <c r="BX66" s="288" t="s">
        <v>9927</v>
      </c>
      <c r="BY66" s="288" t="s">
        <v>9927</v>
      </c>
      <c r="BZ66" s="288" t="str">
        <f>_xlfn.IFNA(VLOOKUP(C66,'INFORM Severity - hidden'!$C$5:$G$300,5,FALSE),"-")</f>
        <v>-</v>
      </c>
    </row>
    <row r="67" spans="1:78" x14ac:dyDescent="0.35">
      <c r="A67" t="s">
        <v>807</v>
      </c>
      <c r="B67" t="s">
        <v>805</v>
      </c>
      <c r="C67" t="s">
        <v>806</v>
      </c>
      <c r="D67" s="288" t="str">
        <f t="shared" ref="D67:D130" si="1">IF(BZ67="-","-",IFERROR(IF(ROUND(AVERAGE(BX67:BZ67),1)=ROUND(AVERAGE(BU67:BW67),1),"Stable",IF(ROUND(AVERAGE(BX67:BZ67),1)&lt;ROUND(AVERAGE(BU67:BW67),1),"Decreasing",IF(ROUND(AVERAGE(BX67:BZ67),1)&gt;ROUND(AVERAGE(BU67:BW67),1),"Increasing"))),"-"))</f>
        <v>Stable</v>
      </c>
      <c r="E67" s="288" t="s">
        <v>9927</v>
      </c>
      <c r="F67" s="288" t="s">
        <v>9927</v>
      </c>
      <c r="G67" s="288" t="s">
        <v>9927</v>
      </c>
      <c r="H67" s="288" t="s">
        <v>9927</v>
      </c>
      <c r="I67" s="288" t="s">
        <v>9927</v>
      </c>
      <c r="J67" s="288" t="s">
        <v>9927</v>
      </c>
      <c r="K67" s="288" t="s">
        <v>9927</v>
      </c>
      <c r="L67" s="288" t="s">
        <v>9927</v>
      </c>
      <c r="M67" s="288" t="s">
        <v>9927</v>
      </c>
      <c r="N67" s="288" t="s">
        <v>9927</v>
      </c>
      <c r="O67" s="288" t="s">
        <v>9927</v>
      </c>
      <c r="P67" s="288" t="s">
        <v>9927</v>
      </c>
      <c r="Q67" s="288" t="s">
        <v>9927</v>
      </c>
      <c r="R67" s="288" t="s">
        <v>9927</v>
      </c>
      <c r="S67" s="288" t="s">
        <v>9927</v>
      </c>
      <c r="T67" s="288" t="s">
        <v>9927</v>
      </c>
      <c r="U67" s="288" t="s">
        <v>9927</v>
      </c>
      <c r="V67" s="288" t="s">
        <v>9927</v>
      </c>
      <c r="W67" s="288" t="s">
        <v>9927</v>
      </c>
      <c r="X67" s="288" t="s">
        <v>9927</v>
      </c>
      <c r="Y67" s="288" t="s">
        <v>9927</v>
      </c>
      <c r="Z67" s="288" t="s">
        <v>9927</v>
      </c>
      <c r="AA67" s="288" t="s">
        <v>9927</v>
      </c>
      <c r="AB67" s="288" t="s">
        <v>9927</v>
      </c>
      <c r="AC67" s="288" t="s">
        <v>9927</v>
      </c>
      <c r="AD67" s="288" t="s">
        <v>9927</v>
      </c>
      <c r="AE67" s="288" t="s">
        <v>9927</v>
      </c>
      <c r="AF67" s="288" t="s">
        <v>9927</v>
      </c>
      <c r="AG67" s="288" t="s">
        <v>9927</v>
      </c>
      <c r="AH67" s="288" t="s">
        <v>9927</v>
      </c>
      <c r="AI67" s="288" t="s">
        <v>9927</v>
      </c>
      <c r="AJ67" s="288" t="s">
        <v>9927</v>
      </c>
      <c r="AK67" s="288" t="s">
        <v>9927</v>
      </c>
      <c r="AL67" s="288" t="s">
        <v>9927</v>
      </c>
      <c r="AM67" s="288" t="s">
        <v>9927</v>
      </c>
      <c r="AN67" s="288" t="s">
        <v>9927</v>
      </c>
      <c r="AO67" s="288" t="s">
        <v>9927</v>
      </c>
      <c r="AP67" s="288">
        <v>1.9</v>
      </c>
      <c r="AQ67" s="288">
        <v>1.8</v>
      </c>
      <c r="AR67" s="288">
        <v>1.8</v>
      </c>
      <c r="AS67" s="288">
        <v>1.8</v>
      </c>
      <c r="AT67" s="288">
        <v>2.1</v>
      </c>
      <c r="AU67" s="288">
        <v>2.1</v>
      </c>
      <c r="AV67" s="288">
        <v>2.1</v>
      </c>
      <c r="AW67" s="288">
        <v>2.1</v>
      </c>
      <c r="AX67" s="288">
        <v>2.2000000000000002</v>
      </c>
      <c r="AY67" s="288">
        <v>2.2000000000000002</v>
      </c>
      <c r="AZ67" s="288">
        <v>2.2000000000000002</v>
      </c>
      <c r="BA67" s="288">
        <v>2.2000000000000002</v>
      </c>
      <c r="BB67" s="288">
        <v>2.2000000000000002</v>
      </c>
      <c r="BC67" s="288">
        <v>2.2000000000000002</v>
      </c>
      <c r="BD67" s="288">
        <v>2.2000000000000002</v>
      </c>
      <c r="BE67" s="288">
        <v>2.1</v>
      </c>
      <c r="BF67" s="288">
        <v>2.1</v>
      </c>
      <c r="BG67" s="288">
        <v>1.8</v>
      </c>
      <c r="BH67" s="288">
        <v>1.8</v>
      </c>
      <c r="BI67" s="288">
        <v>1.8</v>
      </c>
      <c r="BJ67" s="288">
        <v>1.8</v>
      </c>
      <c r="BK67" s="288">
        <v>1.8</v>
      </c>
      <c r="BL67" s="288">
        <v>1.8</v>
      </c>
      <c r="BM67" s="288">
        <v>1.8</v>
      </c>
      <c r="BN67" s="288">
        <v>1.8</v>
      </c>
      <c r="BO67" s="288">
        <v>1.8</v>
      </c>
      <c r="BP67" s="288">
        <v>1.8</v>
      </c>
      <c r="BQ67" s="288">
        <v>1.8</v>
      </c>
      <c r="BR67" s="288">
        <v>1.8</v>
      </c>
      <c r="BS67" s="288">
        <v>1.8</v>
      </c>
      <c r="BT67" s="288">
        <v>1.8</v>
      </c>
      <c r="BU67" s="288">
        <v>1.8</v>
      </c>
      <c r="BV67" s="288">
        <v>1.8</v>
      </c>
      <c r="BW67" s="288">
        <v>1.8</v>
      </c>
      <c r="BX67" s="288">
        <v>1.8</v>
      </c>
      <c r="BY67" s="288">
        <v>1.8</v>
      </c>
      <c r="BZ67" s="288">
        <f>_xlfn.IFNA(VLOOKUP(C67,'INFORM Severity - hidden'!$C$5:$G$300,5,FALSE),"-")</f>
        <v>1.8</v>
      </c>
    </row>
    <row r="68" spans="1:78" x14ac:dyDescent="0.35">
      <c r="A68" t="s">
        <v>162</v>
      </c>
      <c r="B68" t="s">
        <v>160</v>
      </c>
      <c r="C68" t="s">
        <v>161</v>
      </c>
      <c r="D68" s="288" t="str">
        <f t="shared" si="1"/>
        <v>Stable</v>
      </c>
      <c r="E68" s="288" t="s">
        <v>9927</v>
      </c>
      <c r="F68" s="288" t="s">
        <v>9927</v>
      </c>
      <c r="G68" s="288" t="s">
        <v>9927</v>
      </c>
      <c r="H68" s="288" t="s">
        <v>9927</v>
      </c>
      <c r="I68" s="288" t="s">
        <v>9927</v>
      </c>
      <c r="J68" s="288" t="s">
        <v>9927</v>
      </c>
      <c r="K68" s="288" t="s">
        <v>9927</v>
      </c>
      <c r="L68" s="288" t="s">
        <v>9927</v>
      </c>
      <c r="M68" s="288" t="s">
        <v>9927</v>
      </c>
      <c r="N68" s="288" t="s">
        <v>9927</v>
      </c>
      <c r="O68" s="288" t="s">
        <v>9927</v>
      </c>
      <c r="P68" s="288" t="s">
        <v>9927</v>
      </c>
      <c r="Q68" s="288" t="s">
        <v>9927</v>
      </c>
      <c r="R68" s="288" t="s">
        <v>9927</v>
      </c>
      <c r="S68" s="288" t="s">
        <v>9927</v>
      </c>
      <c r="T68" s="288" t="s">
        <v>9927</v>
      </c>
      <c r="U68" s="288" t="s">
        <v>9927</v>
      </c>
      <c r="V68" s="288" t="s">
        <v>9927</v>
      </c>
      <c r="W68" s="288" t="s">
        <v>9927</v>
      </c>
      <c r="X68" s="288" t="s">
        <v>9927</v>
      </c>
      <c r="Y68" s="288" t="s">
        <v>9927</v>
      </c>
      <c r="Z68" s="288" t="s">
        <v>9927</v>
      </c>
      <c r="AA68" s="288" t="s">
        <v>9927</v>
      </c>
      <c r="AB68" s="288" t="s">
        <v>9927</v>
      </c>
      <c r="AC68" s="288" t="s">
        <v>9927</v>
      </c>
      <c r="AD68" s="288" t="s">
        <v>9927</v>
      </c>
      <c r="AE68" s="288" t="s">
        <v>9927</v>
      </c>
      <c r="AF68" s="288" t="s">
        <v>9927</v>
      </c>
      <c r="AG68" s="288" t="s">
        <v>9927</v>
      </c>
      <c r="AH68" s="288" t="s">
        <v>9927</v>
      </c>
      <c r="AI68" s="288" t="s">
        <v>9927</v>
      </c>
      <c r="AJ68" s="288" t="s">
        <v>9927</v>
      </c>
      <c r="AK68" s="288" t="s">
        <v>9927</v>
      </c>
      <c r="AL68" s="288" t="s">
        <v>9927</v>
      </c>
      <c r="AM68" s="288" t="s">
        <v>9927</v>
      </c>
      <c r="AN68" s="288" t="s">
        <v>9927</v>
      </c>
      <c r="AO68" s="288" t="s">
        <v>9927</v>
      </c>
      <c r="AP68" s="288" t="s">
        <v>9927</v>
      </c>
      <c r="AQ68" s="288" t="s">
        <v>9927</v>
      </c>
      <c r="AR68" s="288" t="s">
        <v>9927</v>
      </c>
      <c r="AS68" s="288" t="s">
        <v>9927</v>
      </c>
      <c r="AT68" s="288" t="s">
        <v>9927</v>
      </c>
      <c r="AU68" s="288">
        <v>2.6</v>
      </c>
      <c r="AV68" s="288">
        <v>2.6</v>
      </c>
      <c r="AW68" s="288">
        <v>2.6</v>
      </c>
      <c r="AX68" s="288">
        <v>2.6</v>
      </c>
      <c r="AY68" s="288">
        <v>2.7</v>
      </c>
      <c r="AZ68" s="288">
        <v>2.7</v>
      </c>
      <c r="BA68" s="288">
        <v>2.7</v>
      </c>
      <c r="BB68" s="288">
        <v>2.7</v>
      </c>
      <c r="BC68" s="288">
        <v>2.7</v>
      </c>
      <c r="BD68" s="288">
        <v>2.6</v>
      </c>
      <c r="BE68" s="288">
        <v>2.6</v>
      </c>
      <c r="BF68" s="288">
        <v>2.6</v>
      </c>
      <c r="BG68" s="288">
        <v>2.6</v>
      </c>
      <c r="BH68" s="288">
        <v>2.5</v>
      </c>
      <c r="BI68" s="288">
        <v>2.5</v>
      </c>
      <c r="BJ68" s="288">
        <v>2.5</v>
      </c>
      <c r="BK68" s="288">
        <v>2.5</v>
      </c>
      <c r="BL68" s="288">
        <v>2.5</v>
      </c>
      <c r="BM68" s="288">
        <v>2.5</v>
      </c>
      <c r="BN68" s="288">
        <v>2.6</v>
      </c>
      <c r="BO68" s="288">
        <v>2.6</v>
      </c>
      <c r="BP68" s="288">
        <v>2.6</v>
      </c>
      <c r="BQ68" s="288">
        <v>2.7</v>
      </c>
      <c r="BR68" s="288">
        <v>2.7</v>
      </c>
      <c r="BS68" s="288">
        <v>2.6</v>
      </c>
      <c r="BT68" s="288">
        <v>2.6</v>
      </c>
      <c r="BU68" s="288">
        <v>2.6</v>
      </c>
      <c r="BV68" s="288">
        <v>2.6</v>
      </c>
      <c r="BW68" s="288">
        <v>2.6</v>
      </c>
      <c r="BX68" s="288">
        <v>2.6</v>
      </c>
      <c r="BY68" s="288">
        <v>2.6</v>
      </c>
      <c r="BZ68" s="288">
        <f>_xlfn.IFNA(VLOOKUP(C68,'INFORM Severity - hidden'!$C$5:$G$300,5,FALSE),"-")</f>
        <v>2.6</v>
      </c>
    </row>
    <row r="69" spans="1:78" x14ac:dyDescent="0.35">
      <c r="A69" t="s">
        <v>162</v>
      </c>
      <c r="B69" t="s">
        <v>166</v>
      </c>
      <c r="C69" t="s">
        <v>167</v>
      </c>
      <c r="D69" s="288" t="str">
        <f t="shared" si="1"/>
        <v>Stable</v>
      </c>
      <c r="E69" s="288" t="s">
        <v>9927</v>
      </c>
      <c r="F69" s="288">
        <v>2.2000000000000002</v>
      </c>
      <c r="G69" s="288">
        <v>2.2000000000000002</v>
      </c>
      <c r="H69" s="288">
        <v>1.6</v>
      </c>
      <c r="I69" s="288">
        <v>1.6</v>
      </c>
      <c r="J69" s="288">
        <v>1.6</v>
      </c>
      <c r="K69" s="288">
        <v>1.6</v>
      </c>
      <c r="L69" s="288">
        <v>1.6</v>
      </c>
      <c r="M69" s="288">
        <v>1.6</v>
      </c>
      <c r="N69" s="288">
        <v>1.6</v>
      </c>
      <c r="O69" s="288">
        <v>2.2000000000000002</v>
      </c>
      <c r="P69" s="288">
        <v>2.2000000000000002</v>
      </c>
      <c r="Q69" s="288">
        <v>2.2000000000000002</v>
      </c>
      <c r="R69" s="288">
        <v>2.2000000000000002</v>
      </c>
      <c r="S69" s="288">
        <v>2.2000000000000002</v>
      </c>
      <c r="T69" s="288">
        <v>2.2000000000000002</v>
      </c>
      <c r="U69" s="288">
        <v>2.2000000000000002</v>
      </c>
      <c r="V69" s="288">
        <v>2.2000000000000002</v>
      </c>
      <c r="W69" s="288">
        <v>2.2000000000000002</v>
      </c>
      <c r="X69" s="288">
        <v>2.2000000000000002</v>
      </c>
      <c r="Y69" s="288">
        <v>2.2000000000000002</v>
      </c>
      <c r="Z69" s="288">
        <v>2.2000000000000002</v>
      </c>
      <c r="AA69" s="288">
        <v>2.2999999999999998</v>
      </c>
      <c r="AB69" s="288">
        <v>2.2999999999999998</v>
      </c>
      <c r="AC69" s="288">
        <v>2.2999999999999998</v>
      </c>
      <c r="AD69" s="288">
        <v>2.2999999999999998</v>
      </c>
      <c r="AE69" s="288">
        <v>2.2999999999999998</v>
      </c>
      <c r="AF69" s="288">
        <v>2.2999999999999998</v>
      </c>
      <c r="AG69" s="288">
        <v>2.2999999999999998</v>
      </c>
      <c r="AH69" s="288">
        <v>2.2000000000000002</v>
      </c>
      <c r="AI69" s="288">
        <v>2.2000000000000002</v>
      </c>
      <c r="AJ69" s="288">
        <v>2.2000000000000002</v>
      </c>
      <c r="AK69" s="288">
        <v>2.2000000000000002</v>
      </c>
      <c r="AL69" s="288">
        <v>2.2999999999999998</v>
      </c>
      <c r="AM69" s="288">
        <v>2.2999999999999998</v>
      </c>
      <c r="AN69" s="288">
        <v>2.2999999999999998</v>
      </c>
      <c r="AO69" s="288">
        <v>2.2999999999999998</v>
      </c>
      <c r="AP69" s="288">
        <v>2.2999999999999998</v>
      </c>
      <c r="AQ69" s="288">
        <v>2.2999999999999998</v>
      </c>
      <c r="AR69" s="288">
        <v>2.2999999999999998</v>
      </c>
      <c r="AS69" s="288">
        <v>2.2999999999999998</v>
      </c>
      <c r="AT69" s="288">
        <v>2.2999999999999998</v>
      </c>
      <c r="AU69" s="288">
        <v>2.2999999999999998</v>
      </c>
      <c r="AV69" s="288">
        <v>2.1</v>
      </c>
      <c r="AW69" s="288">
        <v>2.1</v>
      </c>
      <c r="AX69" s="288">
        <v>2.1</v>
      </c>
      <c r="AY69" s="288">
        <v>2.1</v>
      </c>
      <c r="AZ69" s="288">
        <v>2.2000000000000002</v>
      </c>
      <c r="BA69" s="288">
        <v>2.2000000000000002</v>
      </c>
      <c r="BB69" s="288">
        <v>2.2000000000000002</v>
      </c>
      <c r="BC69" s="288">
        <v>2.2000000000000002</v>
      </c>
      <c r="BD69" s="288">
        <v>2.2000000000000002</v>
      </c>
      <c r="BE69" s="288">
        <v>2.2000000000000002</v>
      </c>
      <c r="BF69" s="288">
        <v>2.1</v>
      </c>
      <c r="BG69" s="288">
        <v>2.1</v>
      </c>
      <c r="BH69" s="288">
        <v>2.1</v>
      </c>
      <c r="BI69" s="288">
        <v>2.1</v>
      </c>
      <c r="BJ69" s="288">
        <v>2.1</v>
      </c>
      <c r="BK69" s="288">
        <v>2.1</v>
      </c>
      <c r="BL69" s="288">
        <v>2.1</v>
      </c>
      <c r="BM69" s="288">
        <v>2.1</v>
      </c>
      <c r="BN69" s="288">
        <v>2.2000000000000002</v>
      </c>
      <c r="BO69" s="288">
        <v>2.2000000000000002</v>
      </c>
      <c r="BP69" s="288">
        <v>2.2000000000000002</v>
      </c>
      <c r="BQ69" s="288">
        <v>2.2000000000000002</v>
      </c>
      <c r="BR69" s="288">
        <v>2.2999999999999998</v>
      </c>
      <c r="BS69" s="288">
        <v>2.5</v>
      </c>
      <c r="BT69" s="288">
        <v>2.5</v>
      </c>
      <c r="BU69" s="288">
        <v>2.5</v>
      </c>
      <c r="BV69" s="288">
        <v>2.5</v>
      </c>
      <c r="BW69" s="288">
        <v>2.5</v>
      </c>
      <c r="BX69" s="288">
        <v>2.5</v>
      </c>
      <c r="BY69" s="288">
        <v>2.5</v>
      </c>
      <c r="BZ69" s="288">
        <f>_xlfn.IFNA(VLOOKUP(C69,'INFORM Severity - hidden'!$C$5:$G$300,5,FALSE),"-")</f>
        <v>2.5</v>
      </c>
    </row>
    <row r="70" spans="1:78" x14ac:dyDescent="0.35">
      <c r="A70" t="s">
        <v>162</v>
      </c>
      <c r="B70" t="s">
        <v>455</v>
      </c>
      <c r="C70" t="s">
        <v>456</v>
      </c>
      <c r="D70" s="288" t="str">
        <f t="shared" si="1"/>
        <v>Increasing</v>
      </c>
      <c r="E70" s="288" t="s">
        <v>9927</v>
      </c>
      <c r="F70" s="288" t="s">
        <v>9927</v>
      </c>
      <c r="G70" s="288" t="s">
        <v>9927</v>
      </c>
      <c r="H70" s="288" t="s">
        <v>9927</v>
      </c>
      <c r="I70" s="288" t="s">
        <v>9927</v>
      </c>
      <c r="J70" s="288" t="s">
        <v>9927</v>
      </c>
      <c r="K70" s="288" t="s">
        <v>9927</v>
      </c>
      <c r="L70" s="288" t="s">
        <v>9927</v>
      </c>
      <c r="M70" s="288" t="s">
        <v>9927</v>
      </c>
      <c r="N70" s="288" t="s">
        <v>9927</v>
      </c>
      <c r="O70" s="288" t="s">
        <v>9927</v>
      </c>
      <c r="P70" s="288" t="s">
        <v>9927</v>
      </c>
      <c r="Q70" s="288" t="s">
        <v>9927</v>
      </c>
      <c r="R70" s="288" t="s">
        <v>9927</v>
      </c>
      <c r="S70" s="288" t="s">
        <v>9927</v>
      </c>
      <c r="T70" s="288" t="s">
        <v>9927</v>
      </c>
      <c r="U70" s="288" t="s">
        <v>9927</v>
      </c>
      <c r="V70" s="288" t="s">
        <v>9927</v>
      </c>
      <c r="W70" s="288" t="s">
        <v>9927</v>
      </c>
      <c r="X70" s="288" t="s">
        <v>9927</v>
      </c>
      <c r="Y70" s="288" t="s">
        <v>9927</v>
      </c>
      <c r="Z70" s="288" t="s">
        <v>9927</v>
      </c>
      <c r="AA70" s="288" t="s">
        <v>9927</v>
      </c>
      <c r="AB70" s="288" t="s">
        <v>9927</v>
      </c>
      <c r="AC70" s="288" t="s">
        <v>9927</v>
      </c>
      <c r="AD70" s="288" t="s">
        <v>9927</v>
      </c>
      <c r="AE70" s="288" t="s">
        <v>9927</v>
      </c>
      <c r="AF70" s="288" t="s">
        <v>9927</v>
      </c>
      <c r="AG70" s="288" t="s">
        <v>9927</v>
      </c>
      <c r="AH70" s="288" t="s">
        <v>9927</v>
      </c>
      <c r="AI70" s="288" t="s">
        <v>9927</v>
      </c>
      <c r="AJ70" s="288" t="s">
        <v>9927</v>
      </c>
      <c r="AK70" s="288" t="s">
        <v>9927</v>
      </c>
      <c r="AL70" s="288" t="s">
        <v>9927</v>
      </c>
      <c r="AM70" s="288" t="s">
        <v>9927</v>
      </c>
      <c r="AN70" s="288" t="s">
        <v>9927</v>
      </c>
      <c r="AO70" s="288" t="s">
        <v>9927</v>
      </c>
      <c r="AP70" s="288" t="s">
        <v>9927</v>
      </c>
      <c r="AQ70" s="288" t="s">
        <v>9927</v>
      </c>
      <c r="AR70" s="288" t="s">
        <v>9927</v>
      </c>
      <c r="AS70" s="288" t="s">
        <v>9927</v>
      </c>
      <c r="AT70" s="288" t="s">
        <v>9927</v>
      </c>
      <c r="AU70" s="288" t="s">
        <v>9927</v>
      </c>
      <c r="AV70" s="288">
        <v>2.6</v>
      </c>
      <c r="AW70" s="288">
        <v>2.6</v>
      </c>
      <c r="AX70" s="288">
        <v>2.7</v>
      </c>
      <c r="AY70" s="288">
        <v>2.7</v>
      </c>
      <c r="AZ70" s="288">
        <v>2.7</v>
      </c>
      <c r="BA70" s="288">
        <v>2.7</v>
      </c>
      <c r="BB70" s="288">
        <v>2.7</v>
      </c>
      <c r="BC70" s="288">
        <v>2.7</v>
      </c>
      <c r="BD70" s="288">
        <v>2.7</v>
      </c>
      <c r="BE70" s="288">
        <v>2.7</v>
      </c>
      <c r="BF70" s="288">
        <v>2.6</v>
      </c>
      <c r="BG70" s="288">
        <v>2.6</v>
      </c>
      <c r="BH70" s="288">
        <v>2.6</v>
      </c>
      <c r="BI70" s="288">
        <v>2.6</v>
      </c>
      <c r="BJ70" s="288">
        <v>2.6</v>
      </c>
      <c r="BK70" s="288">
        <v>2.5</v>
      </c>
      <c r="BL70" s="288">
        <v>2.5</v>
      </c>
      <c r="BM70" s="288">
        <v>2.6</v>
      </c>
      <c r="BN70" s="288">
        <v>2.7</v>
      </c>
      <c r="BO70" s="288">
        <v>2.7</v>
      </c>
      <c r="BP70" s="288">
        <v>2.7</v>
      </c>
      <c r="BQ70" s="288">
        <v>2.7</v>
      </c>
      <c r="BR70" s="288">
        <v>2.8</v>
      </c>
      <c r="BS70" s="288">
        <v>2.7</v>
      </c>
      <c r="BT70" s="288">
        <v>2.7</v>
      </c>
      <c r="BU70" s="288">
        <v>2.7</v>
      </c>
      <c r="BV70" s="288">
        <v>2.7</v>
      </c>
      <c r="BW70" s="288">
        <v>2.7</v>
      </c>
      <c r="BX70" s="288">
        <v>2.8</v>
      </c>
      <c r="BY70" s="288">
        <v>2.8</v>
      </c>
      <c r="BZ70" s="288">
        <f>_xlfn.IFNA(VLOOKUP(C70,'INFORM Severity - hidden'!$C$5:$G$300,5,FALSE),"-")</f>
        <v>2.8</v>
      </c>
    </row>
    <row r="71" spans="1:78" x14ac:dyDescent="0.35">
      <c r="A71" t="s">
        <v>945</v>
      </c>
      <c r="B71" t="s">
        <v>4449</v>
      </c>
      <c r="C71" t="s">
        <v>4450</v>
      </c>
      <c r="D71" s="288" t="str">
        <f t="shared" si="1"/>
        <v>-</v>
      </c>
      <c r="E71" s="288" t="s">
        <v>9927</v>
      </c>
      <c r="F71" s="288" t="s">
        <v>9927</v>
      </c>
      <c r="G71" s="288" t="s">
        <v>9927</v>
      </c>
      <c r="H71" s="288" t="s">
        <v>9927</v>
      </c>
      <c r="I71" s="288" t="s">
        <v>9927</v>
      </c>
      <c r="J71" s="288" t="s">
        <v>9927</v>
      </c>
      <c r="K71" s="288" t="s">
        <v>9927</v>
      </c>
      <c r="L71" s="288" t="s">
        <v>9927</v>
      </c>
      <c r="M71" s="288" t="s">
        <v>9927</v>
      </c>
      <c r="N71" s="288" t="s">
        <v>9927</v>
      </c>
      <c r="O71" s="288" t="s">
        <v>9927</v>
      </c>
      <c r="P71" s="288" t="s">
        <v>9927</v>
      </c>
      <c r="Q71" s="288" t="s">
        <v>9927</v>
      </c>
      <c r="R71" s="288" t="s">
        <v>9927</v>
      </c>
      <c r="S71" s="288" t="s">
        <v>9927</v>
      </c>
      <c r="T71" s="288" t="s">
        <v>9927</v>
      </c>
      <c r="U71" s="288" t="s">
        <v>9927</v>
      </c>
      <c r="V71" s="288" t="s">
        <v>9927</v>
      </c>
      <c r="W71" s="288" t="s">
        <v>9927</v>
      </c>
      <c r="X71" s="288" t="s">
        <v>9927</v>
      </c>
      <c r="Y71" s="288" t="s">
        <v>9927</v>
      </c>
      <c r="Z71" s="288" t="s">
        <v>9927</v>
      </c>
      <c r="AA71" s="288" t="s">
        <v>9927</v>
      </c>
      <c r="AB71" s="288" t="s">
        <v>9927</v>
      </c>
      <c r="AC71" s="288" t="s">
        <v>9927</v>
      </c>
      <c r="AD71" s="288" t="s">
        <v>9927</v>
      </c>
      <c r="AE71" s="288" t="s">
        <v>9927</v>
      </c>
      <c r="AF71" s="288" t="s">
        <v>9927</v>
      </c>
      <c r="AG71" s="288" t="s">
        <v>9927</v>
      </c>
      <c r="AH71" s="288" t="s">
        <v>9927</v>
      </c>
      <c r="AI71" s="288" t="s">
        <v>9927</v>
      </c>
      <c r="AJ71" s="288" t="s">
        <v>9927</v>
      </c>
      <c r="AK71" s="288" t="s">
        <v>9927</v>
      </c>
      <c r="AL71" s="288" t="s">
        <v>9927</v>
      </c>
      <c r="AM71" s="288" t="s">
        <v>9927</v>
      </c>
      <c r="AN71" s="288" t="s">
        <v>9927</v>
      </c>
      <c r="AO71" s="288" t="s">
        <v>9927</v>
      </c>
      <c r="AP71" s="288" t="s">
        <v>9927</v>
      </c>
      <c r="AQ71" s="288" t="s">
        <v>9927</v>
      </c>
      <c r="AR71" s="288" t="s">
        <v>9927</v>
      </c>
      <c r="AS71" s="288" t="s">
        <v>9927</v>
      </c>
      <c r="AT71" s="288" t="s">
        <v>9927</v>
      </c>
      <c r="AU71" s="288" t="s">
        <v>9927</v>
      </c>
      <c r="AV71" s="288" t="s">
        <v>9927</v>
      </c>
      <c r="AW71" s="288" t="s">
        <v>9927</v>
      </c>
      <c r="AX71" s="288" t="s">
        <v>9927</v>
      </c>
      <c r="AY71" s="288" t="s">
        <v>9927</v>
      </c>
      <c r="AZ71" s="288" t="s">
        <v>9927</v>
      </c>
      <c r="BA71" s="288" t="s">
        <v>9927</v>
      </c>
      <c r="BB71" s="288" t="s">
        <v>9927</v>
      </c>
      <c r="BC71" s="288" t="s">
        <v>9927</v>
      </c>
      <c r="BD71" s="288" t="s">
        <v>9927</v>
      </c>
      <c r="BE71" s="288" t="s">
        <v>9927</v>
      </c>
      <c r="BF71" s="288" t="s">
        <v>9927</v>
      </c>
      <c r="BG71" s="288" t="s">
        <v>9927</v>
      </c>
      <c r="BH71" s="288" t="s">
        <v>9927</v>
      </c>
      <c r="BI71" s="288" t="s">
        <v>9927</v>
      </c>
      <c r="BJ71" s="288" t="s">
        <v>9927</v>
      </c>
      <c r="BK71" s="288" t="s">
        <v>9927</v>
      </c>
      <c r="BL71" s="288" t="s">
        <v>9927</v>
      </c>
      <c r="BM71" s="288" t="s">
        <v>9927</v>
      </c>
      <c r="BN71" s="288" t="s">
        <v>9927</v>
      </c>
      <c r="BO71" s="288" t="s">
        <v>9927</v>
      </c>
      <c r="BP71" s="288" t="s">
        <v>9927</v>
      </c>
      <c r="BQ71" s="288" t="s">
        <v>9927</v>
      </c>
      <c r="BR71" s="288" t="s">
        <v>9927</v>
      </c>
      <c r="BS71" s="288" t="s">
        <v>9927</v>
      </c>
      <c r="BT71" s="288" t="s">
        <v>9927</v>
      </c>
      <c r="BU71" s="288" t="s">
        <v>9927</v>
      </c>
      <c r="BV71" s="288" t="s">
        <v>9927</v>
      </c>
      <c r="BW71" s="288" t="s">
        <v>9927</v>
      </c>
      <c r="BX71" s="288" t="s">
        <v>9927</v>
      </c>
      <c r="BY71" s="288" t="s">
        <v>9927</v>
      </c>
      <c r="BZ71" s="288">
        <f>_xlfn.IFNA(VLOOKUP(C71,'INFORM Severity - hidden'!$C$5:$G$300,5,FALSE),"-")</f>
        <v>3.5</v>
      </c>
    </row>
    <row r="72" spans="1:78" x14ac:dyDescent="0.35">
      <c r="A72" t="s">
        <v>945</v>
      </c>
      <c r="B72" t="s">
        <v>943</v>
      </c>
      <c r="C72" t="s">
        <v>944</v>
      </c>
      <c r="D72" s="288" t="str">
        <f t="shared" si="1"/>
        <v>Stable</v>
      </c>
      <c r="E72" s="288" t="s">
        <v>9927</v>
      </c>
      <c r="F72" s="288">
        <v>1.7</v>
      </c>
      <c r="G72" s="288">
        <v>1.7</v>
      </c>
      <c r="H72" s="288">
        <v>2.2999999999999998</v>
      </c>
      <c r="I72" s="288">
        <v>2.2999999999999998</v>
      </c>
      <c r="J72" s="288">
        <v>2.4</v>
      </c>
      <c r="K72" s="288">
        <v>2.2999999999999998</v>
      </c>
      <c r="L72" s="288">
        <v>2.2999999999999998</v>
      </c>
      <c r="M72" s="288">
        <v>2.2999999999999998</v>
      </c>
      <c r="N72" s="288">
        <v>2.2999999999999998</v>
      </c>
      <c r="O72" s="288">
        <v>2.2999999999999998</v>
      </c>
      <c r="P72" s="288">
        <v>2.2999999999999998</v>
      </c>
      <c r="Q72" s="288">
        <v>2.2999999999999998</v>
      </c>
      <c r="R72" s="288">
        <v>2.4</v>
      </c>
      <c r="S72" s="288">
        <v>2.5</v>
      </c>
      <c r="T72" s="288">
        <v>2.4</v>
      </c>
      <c r="U72" s="288">
        <v>2.4</v>
      </c>
      <c r="V72" s="288">
        <v>2.4</v>
      </c>
      <c r="W72" s="288">
        <v>2.4</v>
      </c>
      <c r="X72" s="288">
        <v>2.4</v>
      </c>
      <c r="Y72" s="288">
        <v>2.4</v>
      </c>
      <c r="Z72" s="288">
        <v>2.4</v>
      </c>
      <c r="AA72" s="288">
        <v>2.4</v>
      </c>
      <c r="AB72" s="288">
        <v>2.4</v>
      </c>
      <c r="AC72" s="288">
        <v>2.2999999999999998</v>
      </c>
      <c r="AD72" s="288">
        <v>2.2999999999999998</v>
      </c>
      <c r="AE72" s="288">
        <v>2.2999999999999998</v>
      </c>
      <c r="AF72" s="288">
        <v>2.2999999999999998</v>
      </c>
      <c r="AG72" s="288">
        <v>2.2999999999999998</v>
      </c>
      <c r="AH72" s="288">
        <v>2.2999999999999998</v>
      </c>
      <c r="AI72" s="288">
        <v>2.2999999999999998</v>
      </c>
      <c r="AJ72" s="288">
        <v>2.2999999999999998</v>
      </c>
      <c r="AK72" s="288">
        <v>2.2999999999999998</v>
      </c>
      <c r="AL72" s="288">
        <v>2.2999999999999998</v>
      </c>
      <c r="AM72" s="288">
        <v>2.2999999999999998</v>
      </c>
      <c r="AN72" s="288">
        <v>2.2999999999999998</v>
      </c>
      <c r="AO72" s="288">
        <v>2.2999999999999998</v>
      </c>
      <c r="AP72" s="288">
        <v>2.5</v>
      </c>
      <c r="AQ72" s="288">
        <v>2.5</v>
      </c>
      <c r="AR72" s="288">
        <v>2.5</v>
      </c>
      <c r="AS72" s="288">
        <v>2.5</v>
      </c>
      <c r="AT72" s="288">
        <v>2.5</v>
      </c>
      <c r="AU72" s="288">
        <v>2.7</v>
      </c>
      <c r="AV72" s="288">
        <v>2.7</v>
      </c>
      <c r="AW72" s="288">
        <v>2.7</v>
      </c>
      <c r="AX72" s="288">
        <v>2.8</v>
      </c>
      <c r="AY72" s="288">
        <v>2.8</v>
      </c>
      <c r="AZ72" s="288">
        <v>2.8</v>
      </c>
      <c r="BA72" s="288">
        <v>2.8</v>
      </c>
      <c r="BB72" s="288">
        <v>2.8</v>
      </c>
      <c r="BC72" s="288">
        <v>2.8</v>
      </c>
      <c r="BD72" s="288">
        <v>2.8</v>
      </c>
      <c r="BE72" s="288">
        <v>2.7</v>
      </c>
      <c r="BF72" s="288">
        <v>2.7</v>
      </c>
      <c r="BG72" s="288">
        <v>2.7</v>
      </c>
      <c r="BH72" s="288">
        <v>2.7</v>
      </c>
      <c r="BI72" s="288">
        <v>2.6</v>
      </c>
      <c r="BJ72" s="288">
        <v>2.6</v>
      </c>
      <c r="BK72" s="288">
        <v>2.6</v>
      </c>
      <c r="BL72" s="288">
        <v>2.6</v>
      </c>
      <c r="BM72" s="288">
        <v>2.6</v>
      </c>
      <c r="BN72" s="288">
        <v>2.6</v>
      </c>
      <c r="BO72" s="288">
        <v>2.6</v>
      </c>
      <c r="BP72" s="288">
        <v>2.7</v>
      </c>
      <c r="BQ72" s="288">
        <v>2.7</v>
      </c>
      <c r="BR72" s="288">
        <v>2.7</v>
      </c>
      <c r="BS72" s="288">
        <v>2.7</v>
      </c>
      <c r="BT72" s="288">
        <v>2.7</v>
      </c>
      <c r="BU72" s="288">
        <v>2.7</v>
      </c>
      <c r="BV72" s="288">
        <v>2.7</v>
      </c>
      <c r="BW72" s="288">
        <v>2.7</v>
      </c>
      <c r="BX72" s="288">
        <v>2.7</v>
      </c>
      <c r="BY72" s="288">
        <v>2.7</v>
      </c>
      <c r="BZ72" s="288">
        <f>_xlfn.IFNA(VLOOKUP(C72,'INFORM Severity - hidden'!$C$5:$G$300,5,FALSE),"-")</f>
        <v>2.7</v>
      </c>
    </row>
    <row r="73" spans="1:78" x14ac:dyDescent="0.35">
      <c r="A73" t="s">
        <v>945</v>
      </c>
      <c r="B73" t="s">
        <v>4469</v>
      </c>
      <c r="C73" t="s">
        <v>4470</v>
      </c>
      <c r="D73" s="288" t="str">
        <f t="shared" si="1"/>
        <v>-</v>
      </c>
      <c r="E73" s="288" t="s">
        <v>9927</v>
      </c>
      <c r="F73" s="288" t="s">
        <v>9927</v>
      </c>
      <c r="G73" s="288" t="s">
        <v>9927</v>
      </c>
      <c r="H73" s="288" t="s">
        <v>9927</v>
      </c>
      <c r="I73" s="288" t="s">
        <v>9927</v>
      </c>
      <c r="J73" s="288" t="s">
        <v>9927</v>
      </c>
      <c r="K73" s="288" t="s">
        <v>9927</v>
      </c>
      <c r="L73" s="288" t="s">
        <v>9927</v>
      </c>
      <c r="M73" s="288" t="s">
        <v>9927</v>
      </c>
      <c r="N73" s="288" t="s">
        <v>9927</v>
      </c>
      <c r="O73" s="288" t="s">
        <v>9927</v>
      </c>
      <c r="P73" s="288" t="s">
        <v>9927</v>
      </c>
      <c r="Q73" s="288" t="s">
        <v>9927</v>
      </c>
      <c r="R73" s="288" t="s">
        <v>9927</v>
      </c>
      <c r="S73" s="288" t="s">
        <v>9927</v>
      </c>
      <c r="T73" s="288" t="s">
        <v>9927</v>
      </c>
      <c r="U73" s="288" t="s">
        <v>9927</v>
      </c>
      <c r="V73" s="288" t="s">
        <v>9927</v>
      </c>
      <c r="W73" s="288" t="s">
        <v>9927</v>
      </c>
      <c r="X73" s="288" t="s">
        <v>9927</v>
      </c>
      <c r="Y73" s="288" t="s">
        <v>9927</v>
      </c>
      <c r="Z73" s="288" t="s">
        <v>9927</v>
      </c>
      <c r="AA73" s="288" t="s">
        <v>9927</v>
      </c>
      <c r="AB73" s="288" t="s">
        <v>9927</v>
      </c>
      <c r="AC73" s="288" t="s">
        <v>9927</v>
      </c>
      <c r="AD73" s="288" t="s">
        <v>9927</v>
      </c>
      <c r="AE73" s="288" t="s">
        <v>9927</v>
      </c>
      <c r="AF73" s="288" t="s">
        <v>9927</v>
      </c>
      <c r="AG73" s="288" t="s">
        <v>9927</v>
      </c>
      <c r="AH73" s="288" t="s">
        <v>9927</v>
      </c>
      <c r="AI73" s="288" t="s">
        <v>9927</v>
      </c>
      <c r="AJ73" s="288" t="s">
        <v>9927</v>
      </c>
      <c r="AK73" s="288" t="s">
        <v>9927</v>
      </c>
      <c r="AL73" s="288" t="s">
        <v>9927</v>
      </c>
      <c r="AM73" s="288" t="s">
        <v>9927</v>
      </c>
      <c r="AN73" s="288" t="s">
        <v>9927</v>
      </c>
      <c r="AO73" s="288" t="s">
        <v>9927</v>
      </c>
      <c r="AP73" s="288" t="s">
        <v>9927</v>
      </c>
      <c r="AQ73" s="288" t="s">
        <v>9927</v>
      </c>
      <c r="AR73" s="288" t="s">
        <v>9927</v>
      </c>
      <c r="AS73" s="288" t="s">
        <v>9927</v>
      </c>
      <c r="AT73" s="288" t="s">
        <v>9927</v>
      </c>
      <c r="AU73" s="288" t="s">
        <v>9927</v>
      </c>
      <c r="AV73" s="288" t="s">
        <v>9927</v>
      </c>
      <c r="AW73" s="288" t="s">
        <v>9927</v>
      </c>
      <c r="AX73" s="288" t="s">
        <v>9927</v>
      </c>
      <c r="AY73" s="288" t="s">
        <v>9927</v>
      </c>
      <c r="AZ73" s="288" t="s">
        <v>9927</v>
      </c>
      <c r="BA73" s="288" t="s">
        <v>9927</v>
      </c>
      <c r="BB73" s="288" t="s">
        <v>9927</v>
      </c>
      <c r="BC73" s="288" t="s">
        <v>9927</v>
      </c>
      <c r="BD73" s="288" t="s">
        <v>9927</v>
      </c>
      <c r="BE73" s="288" t="s">
        <v>9927</v>
      </c>
      <c r="BF73" s="288" t="s">
        <v>9927</v>
      </c>
      <c r="BG73" s="288" t="s">
        <v>9927</v>
      </c>
      <c r="BH73" s="288" t="s">
        <v>9927</v>
      </c>
      <c r="BI73" s="288" t="s">
        <v>9927</v>
      </c>
      <c r="BJ73" s="288" t="s">
        <v>9927</v>
      </c>
      <c r="BK73" s="288" t="s">
        <v>9927</v>
      </c>
      <c r="BL73" s="288" t="s">
        <v>9927</v>
      </c>
      <c r="BM73" s="288" t="s">
        <v>9927</v>
      </c>
      <c r="BN73" s="288" t="s">
        <v>9927</v>
      </c>
      <c r="BO73" s="288" t="s">
        <v>9927</v>
      </c>
      <c r="BP73" s="288" t="s">
        <v>9927</v>
      </c>
      <c r="BQ73" s="288" t="s">
        <v>9927</v>
      </c>
      <c r="BR73" s="288" t="s">
        <v>9927</v>
      </c>
      <c r="BS73" s="288" t="s">
        <v>9927</v>
      </c>
      <c r="BT73" s="288" t="s">
        <v>9927</v>
      </c>
      <c r="BU73" s="288" t="s">
        <v>9927</v>
      </c>
      <c r="BV73" s="288" t="s">
        <v>9927</v>
      </c>
      <c r="BW73" s="288" t="s">
        <v>9927</v>
      </c>
      <c r="BX73" s="288" t="s">
        <v>9927</v>
      </c>
      <c r="BY73" s="288" t="s">
        <v>9927</v>
      </c>
      <c r="BZ73" s="288">
        <f>_xlfn.IFNA(VLOOKUP(C73,'INFORM Severity - hidden'!$C$5:$G$300,5,FALSE),"-")</f>
        <v>3.5</v>
      </c>
    </row>
    <row r="74" spans="1:78" x14ac:dyDescent="0.35">
      <c r="C74" t="s">
        <v>9961</v>
      </c>
      <c r="D74" s="288" t="str">
        <f t="shared" si="1"/>
        <v>-</v>
      </c>
      <c r="E74" s="288" t="s">
        <v>9927</v>
      </c>
      <c r="F74" s="288" t="s">
        <v>9927</v>
      </c>
      <c r="G74" s="288" t="s">
        <v>9927</v>
      </c>
      <c r="H74" s="288" t="s">
        <v>9927</v>
      </c>
      <c r="I74" s="288" t="s">
        <v>9927</v>
      </c>
      <c r="J74" s="288" t="s">
        <v>9927</v>
      </c>
      <c r="K74" s="288" t="s">
        <v>9927</v>
      </c>
      <c r="L74" s="288" t="s">
        <v>9927</v>
      </c>
      <c r="M74" s="288" t="s">
        <v>9927</v>
      </c>
      <c r="N74" s="288" t="s">
        <v>9927</v>
      </c>
      <c r="O74" s="288" t="s">
        <v>9927</v>
      </c>
      <c r="P74" s="288" t="s">
        <v>9927</v>
      </c>
      <c r="Q74" s="288" t="s">
        <v>9927</v>
      </c>
      <c r="R74" s="288" t="s">
        <v>9927</v>
      </c>
      <c r="S74" s="288" t="s">
        <v>9927</v>
      </c>
      <c r="T74" s="288" t="s">
        <v>9927</v>
      </c>
      <c r="U74" s="288" t="s">
        <v>9927</v>
      </c>
      <c r="V74" s="288" t="s">
        <v>9927</v>
      </c>
      <c r="W74" s="288" t="s">
        <v>9927</v>
      </c>
      <c r="X74" s="288" t="s">
        <v>9927</v>
      </c>
      <c r="Y74" s="288" t="s">
        <v>9927</v>
      </c>
      <c r="Z74" s="288" t="s">
        <v>9927</v>
      </c>
      <c r="AA74" s="288" t="s">
        <v>9927</v>
      </c>
      <c r="AB74" s="288" t="s">
        <v>9927</v>
      </c>
      <c r="AC74" s="288" t="s">
        <v>9927</v>
      </c>
      <c r="AD74" s="288" t="s">
        <v>9927</v>
      </c>
      <c r="AE74" s="288" t="s">
        <v>9927</v>
      </c>
      <c r="AF74" s="288" t="s">
        <v>9927</v>
      </c>
      <c r="AG74" s="288" t="s">
        <v>9927</v>
      </c>
      <c r="AH74" s="288" t="s">
        <v>9927</v>
      </c>
      <c r="AI74" s="288" t="s">
        <v>9927</v>
      </c>
      <c r="AJ74" s="288" t="s">
        <v>9927</v>
      </c>
      <c r="AK74" s="288" t="s">
        <v>9927</v>
      </c>
      <c r="AL74" s="288" t="s">
        <v>9927</v>
      </c>
      <c r="AM74" s="288" t="s">
        <v>9927</v>
      </c>
      <c r="AN74" s="288" t="s">
        <v>9927</v>
      </c>
      <c r="AO74" s="288" t="s">
        <v>9927</v>
      </c>
      <c r="AP74" s="288" t="s">
        <v>9927</v>
      </c>
      <c r="AQ74" s="288" t="s">
        <v>9927</v>
      </c>
      <c r="AR74" s="288" t="s">
        <v>9927</v>
      </c>
      <c r="AS74" s="288" t="s">
        <v>9927</v>
      </c>
      <c r="AT74" s="288" t="s">
        <v>9927</v>
      </c>
      <c r="AU74" s="288" t="s">
        <v>9927</v>
      </c>
      <c r="AV74" s="288" t="s">
        <v>9927</v>
      </c>
      <c r="AW74" s="288" t="s">
        <v>9927</v>
      </c>
      <c r="AX74" s="288" t="s">
        <v>9927</v>
      </c>
      <c r="AY74" s="288" t="s">
        <v>9927</v>
      </c>
      <c r="AZ74" s="288" t="s">
        <v>9927</v>
      </c>
      <c r="BA74" s="288" t="s">
        <v>9927</v>
      </c>
      <c r="BB74" s="288" t="s">
        <v>9927</v>
      </c>
      <c r="BC74" s="288" t="s">
        <v>9927</v>
      </c>
      <c r="BD74" s="288" t="s">
        <v>9927</v>
      </c>
      <c r="BE74" s="288" t="s">
        <v>9927</v>
      </c>
      <c r="BF74" s="288">
        <v>2</v>
      </c>
      <c r="BG74" s="288" t="s">
        <v>9927</v>
      </c>
      <c r="BH74" s="288" t="s">
        <v>9927</v>
      </c>
      <c r="BI74" s="288" t="s">
        <v>9927</v>
      </c>
      <c r="BJ74" s="288" t="s">
        <v>9927</v>
      </c>
      <c r="BK74" s="288" t="s">
        <v>9927</v>
      </c>
      <c r="BL74" s="288" t="s">
        <v>9927</v>
      </c>
      <c r="BM74" s="288" t="s">
        <v>9927</v>
      </c>
      <c r="BN74" s="288" t="s">
        <v>9927</v>
      </c>
      <c r="BO74" s="288" t="s">
        <v>9927</v>
      </c>
      <c r="BP74" s="288" t="s">
        <v>9927</v>
      </c>
      <c r="BQ74" s="288" t="s">
        <v>9927</v>
      </c>
      <c r="BR74" s="288" t="s">
        <v>9927</v>
      </c>
      <c r="BS74" s="288" t="s">
        <v>9927</v>
      </c>
      <c r="BT74" s="288" t="s">
        <v>9927</v>
      </c>
      <c r="BU74" s="288" t="s">
        <v>9927</v>
      </c>
      <c r="BV74" s="288" t="s">
        <v>9927</v>
      </c>
      <c r="BW74" s="288" t="s">
        <v>9927</v>
      </c>
      <c r="BX74" s="288" t="s">
        <v>9927</v>
      </c>
      <c r="BY74" s="288" t="s">
        <v>9927</v>
      </c>
      <c r="BZ74" s="288" t="str">
        <f>_xlfn.IFNA(VLOOKUP(C74,'INFORM Severity - hidden'!$C$5:$G$300,5,FALSE),"-")</f>
        <v>-</v>
      </c>
    </row>
    <row r="75" spans="1:78" x14ac:dyDescent="0.35">
      <c r="C75" t="s">
        <v>9962</v>
      </c>
      <c r="D75" s="288" t="str">
        <f t="shared" si="1"/>
        <v>-</v>
      </c>
      <c r="E75" s="288" t="s">
        <v>9927</v>
      </c>
      <c r="F75" s="288">
        <v>1</v>
      </c>
      <c r="G75" s="288">
        <v>1</v>
      </c>
      <c r="H75" s="288">
        <v>1.7</v>
      </c>
      <c r="I75" s="288">
        <v>1.7</v>
      </c>
      <c r="J75" s="288">
        <v>1.7</v>
      </c>
      <c r="K75" s="288">
        <v>1.7</v>
      </c>
      <c r="L75" s="288">
        <v>1.7</v>
      </c>
      <c r="M75" s="288">
        <v>1.7</v>
      </c>
      <c r="N75" s="288">
        <v>1.7</v>
      </c>
      <c r="O75" s="288">
        <v>1.7</v>
      </c>
      <c r="P75" s="288">
        <v>1.7</v>
      </c>
      <c r="Q75" s="288">
        <v>1.7</v>
      </c>
      <c r="R75" s="288">
        <v>1.7</v>
      </c>
      <c r="S75" s="288">
        <v>1.7</v>
      </c>
      <c r="T75" s="288">
        <v>2.1</v>
      </c>
      <c r="U75" s="288">
        <v>2.1</v>
      </c>
      <c r="V75" s="288">
        <v>2.2000000000000002</v>
      </c>
      <c r="W75" s="288">
        <v>2.2000000000000002</v>
      </c>
      <c r="X75" s="288">
        <v>2.2000000000000002</v>
      </c>
      <c r="Y75" s="288">
        <v>2.2000000000000002</v>
      </c>
      <c r="Z75" s="288">
        <v>2.2000000000000002</v>
      </c>
      <c r="AA75" s="288">
        <v>2.4</v>
      </c>
      <c r="AB75" s="288">
        <v>2.4</v>
      </c>
      <c r="AC75" s="288">
        <v>3.1</v>
      </c>
      <c r="AD75" s="288">
        <v>3.1</v>
      </c>
      <c r="AE75" s="288">
        <v>2.9</v>
      </c>
      <c r="AF75" s="288">
        <v>2.4</v>
      </c>
      <c r="AG75" s="288">
        <v>2.4</v>
      </c>
      <c r="AH75" s="288">
        <v>2.2999999999999998</v>
      </c>
      <c r="AI75" s="288">
        <v>2.2999999999999998</v>
      </c>
      <c r="AJ75" s="288">
        <v>2.2999999999999998</v>
      </c>
      <c r="AK75" s="288">
        <v>2.2999999999999998</v>
      </c>
      <c r="AL75" s="288">
        <v>2.2999999999999998</v>
      </c>
      <c r="AM75" s="288">
        <v>2.2999999999999998</v>
      </c>
      <c r="AN75" s="288">
        <v>2.2999999999999998</v>
      </c>
      <c r="AO75" s="288">
        <v>2.2999999999999998</v>
      </c>
      <c r="AP75" s="288">
        <v>2.2999999999999998</v>
      </c>
      <c r="AQ75" s="288">
        <v>2.2999999999999998</v>
      </c>
      <c r="AR75" s="288">
        <v>2.2999999999999998</v>
      </c>
      <c r="AS75" s="288">
        <v>2.9</v>
      </c>
      <c r="AT75" s="288">
        <v>2.9</v>
      </c>
      <c r="AU75" s="288">
        <v>1.7</v>
      </c>
      <c r="AV75" s="288">
        <v>1.7</v>
      </c>
      <c r="AW75" s="288">
        <v>1.7</v>
      </c>
      <c r="AX75" s="288">
        <v>1.7</v>
      </c>
      <c r="AY75" s="288">
        <v>1.7</v>
      </c>
      <c r="AZ75" s="288">
        <v>1.8</v>
      </c>
      <c r="BA75" s="288">
        <v>1.8</v>
      </c>
      <c r="BB75" s="288">
        <v>1.8</v>
      </c>
      <c r="BC75" s="288">
        <v>1.7</v>
      </c>
      <c r="BD75" s="288">
        <v>1.7</v>
      </c>
      <c r="BE75" s="288">
        <v>1.7</v>
      </c>
      <c r="BF75" s="288">
        <v>1.7</v>
      </c>
      <c r="BG75" s="288" t="s">
        <v>9927</v>
      </c>
      <c r="BH75" s="288" t="s">
        <v>9927</v>
      </c>
      <c r="BI75" s="288" t="s">
        <v>9927</v>
      </c>
      <c r="BJ75" s="288" t="s">
        <v>9927</v>
      </c>
      <c r="BK75" s="288" t="s">
        <v>9927</v>
      </c>
      <c r="BL75" s="288" t="s">
        <v>9927</v>
      </c>
      <c r="BM75" s="288" t="s">
        <v>9927</v>
      </c>
      <c r="BN75" s="288" t="s">
        <v>9927</v>
      </c>
      <c r="BO75" s="288" t="s">
        <v>9927</v>
      </c>
      <c r="BP75" s="288" t="s">
        <v>9927</v>
      </c>
      <c r="BQ75" s="288" t="s">
        <v>9927</v>
      </c>
      <c r="BR75" s="288" t="s">
        <v>9927</v>
      </c>
      <c r="BS75" s="288" t="s">
        <v>9927</v>
      </c>
      <c r="BT75" s="288" t="s">
        <v>9927</v>
      </c>
      <c r="BU75" s="288" t="s">
        <v>9927</v>
      </c>
      <c r="BV75" s="288" t="s">
        <v>9927</v>
      </c>
      <c r="BW75" s="288" t="s">
        <v>9927</v>
      </c>
      <c r="BX75" s="288" t="s">
        <v>9927</v>
      </c>
      <c r="BY75" s="288" t="s">
        <v>9927</v>
      </c>
      <c r="BZ75" s="288" t="str">
        <f>_xlfn.IFNA(VLOOKUP(C75,'INFORM Severity - hidden'!$C$5:$G$300,5,FALSE),"-")</f>
        <v>-</v>
      </c>
    </row>
    <row r="76" spans="1:78" x14ac:dyDescent="0.35">
      <c r="C76" t="s">
        <v>9963</v>
      </c>
      <c r="D76" s="288" t="str">
        <f t="shared" si="1"/>
        <v>-</v>
      </c>
      <c r="E76" s="288" t="s">
        <v>9927</v>
      </c>
      <c r="F76" s="288" t="s">
        <v>9927</v>
      </c>
      <c r="G76" s="288" t="s">
        <v>9927</v>
      </c>
      <c r="H76" s="288" t="s">
        <v>9927</v>
      </c>
      <c r="I76" s="288" t="s">
        <v>9927</v>
      </c>
      <c r="J76" s="288" t="s">
        <v>9927</v>
      </c>
      <c r="K76" s="288" t="s">
        <v>9927</v>
      </c>
      <c r="L76" s="288" t="s">
        <v>9927</v>
      </c>
      <c r="M76" s="288" t="s">
        <v>9927</v>
      </c>
      <c r="N76" s="288" t="s">
        <v>9927</v>
      </c>
      <c r="O76" s="288" t="s">
        <v>9927</v>
      </c>
      <c r="P76" s="288" t="s">
        <v>9927</v>
      </c>
      <c r="Q76" s="288" t="s">
        <v>9927</v>
      </c>
      <c r="R76" s="288" t="s">
        <v>9927</v>
      </c>
      <c r="S76" s="288" t="s">
        <v>9927</v>
      </c>
      <c r="T76" s="288" t="s">
        <v>9927</v>
      </c>
      <c r="U76" s="288" t="s">
        <v>9927</v>
      </c>
      <c r="V76" s="288" t="s">
        <v>9927</v>
      </c>
      <c r="W76" s="288" t="s">
        <v>9927</v>
      </c>
      <c r="X76" s="288" t="s">
        <v>9927</v>
      </c>
      <c r="Y76" s="288" t="s">
        <v>9927</v>
      </c>
      <c r="Z76" s="288" t="s">
        <v>9927</v>
      </c>
      <c r="AA76" s="288" t="s">
        <v>9927</v>
      </c>
      <c r="AB76" s="288" t="s">
        <v>9927</v>
      </c>
      <c r="AC76" s="288" t="s">
        <v>9927</v>
      </c>
      <c r="AD76" s="288" t="s">
        <v>9927</v>
      </c>
      <c r="AE76" s="288" t="s">
        <v>9927</v>
      </c>
      <c r="AF76" s="288" t="s">
        <v>9927</v>
      </c>
      <c r="AG76" s="288" t="s">
        <v>9927</v>
      </c>
      <c r="AH76" s="288" t="s">
        <v>9927</v>
      </c>
      <c r="AI76" s="288" t="s">
        <v>9927</v>
      </c>
      <c r="AJ76" s="288" t="s">
        <v>9927</v>
      </c>
      <c r="AK76" s="288" t="s">
        <v>9927</v>
      </c>
      <c r="AL76" s="288" t="s">
        <v>9927</v>
      </c>
      <c r="AM76" s="288" t="s">
        <v>9927</v>
      </c>
      <c r="AN76" s="288" t="s">
        <v>9927</v>
      </c>
      <c r="AO76" s="288" t="s">
        <v>9927</v>
      </c>
      <c r="AP76" s="288" t="s">
        <v>9927</v>
      </c>
      <c r="AQ76" s="288" t="s">
        <v>9927</v>
      </c>
      <c r="AR76" s="288" t="s">
        <v>9927</v>
      </c>
      <c r="AS76" s="288" t="s">
        <v>9927</v>
      </c>
      <c r="AT76" s="288" t="s">
        <v>9927</v>
      </c>
      <c r="AU76" s="288" t="s">
        <v>9927</v>
      </c>
      <c r="AV76" s="288" t="s">
        <v>9927</v>
      </c>
      <c r="AW76" s="288" t="s">
        <v>9927</v>
      </c>
      <c r="AX76" s="288" t="s">
        <v>9927</v>
      </c>
      <c r="AY76" s="288" t="s">
        <v>9927</v>
      </c>
      <c r="AZ76" s="288" t="s">
        <v>9927</v>
      </c>
      <c r="BA76" s="288" t="s">
        <v>9927</v>
      </c>
      <c r="BB76" s="288" t="s">
        <v>9927</v>
      </c>
      <c r="BC76" s="288" t="s">
        <v>9927</v>
      </c>
      <c r="BD76" s="288" t="s">
        <v>9927</v>
      </c>
      <c r="BE76" s="288" t="s">
        <v>9927</v>
      </c>
      <c r="BF76" s="288">
        <v>1.9</v>
      </c>
      <c r="BG76" s="288" t="s">
        <v>9927</v>
      </c>
      <c r="BH76" s="288" t="s">
        <v>9927</v>
      </c>
      <c r="BI76" s="288" t="s">
        <v>9927</v>
      </c>
      <c r="BJ76" s="288" t="s">
        <v>9927</v>
      </c>
      <c r="BK76" s="288" t="s">
        <v>9927</v>
      </c>
      <c r="BL76" s="288" t="s">
        <v>9927</v>
      </c>
      <c r="BM76" s="288" t="s">
        <v>9927</v>
      </c>
      <c r="BN76" s="288" t="s">
        <v>9927</v>
      </c>
      <c r="BO76" s="288" t="s">
        <v>9927</v>
      </c>
      <c r="BP76" s="288" t="s">
        <v>9927</v>
      </c>
      <c r="BQ76" s="288" t="s">
        <v>9927</v>
      </c>
      <c r="BR76" s="288" t="s">
        <v>9927</v>
      </c>
      <c r="BS76" s="288" t="s">
        <v>9927</v>
      </c>
      <c r="BT76" s="288" t="s">
        <v>9927</v>
      </c>
      <c r="BU76" s="288" t="s">
        <v>9927</v>
      </c>
      <c r="BV76" s="288" t="s">
        <v>9927</v>
      </c>
      <c r="BW76" s="288" t="s">
        <v>9927</v>
      </c>
      <c r="BX76" s="288" t="s">
        <v>9927</v>
      </c>
      <c r="BY76" s="288" t="s">
        <v>9927</v>
      </c>
      <c r="BZ76" s="288" t="str">
        <f>_xlfn.IFNA(VLOOKUP(C76,'INFORM Severity - hidden'!$C$5:$G$300,5,FALSE),"-")</f>
        <v>-</v>
      </c>
    </row>
    <row r="77" spans="1:78" x14ac:dyDescent="0.35">
      <c r="A77" t="s">
        <v>2072</v>
      </c>
      <c r="B77" t="s">
        <v>2070</v>
      </c>
      <c r="C77" t="s">
        <v>2071</v>
      </c>
      <c r="D77" s="288" t="str">
        <f t="shared" si="1"/>
        <v>Stable</v>
      </c>
      <c r="E77" s="288" t="s">
        <v>9927</v>
      </c>
      <c r="F77" s="288" t="s">
        <v>9927</v>
      </c>
      <c r="G77" s="288" t="s">
        <v>9927</v>
      </c>
      <c r="H77" s="288" t="s">
        <v>9927</v>
      </c>
      <c r="I77" s="288" t="s">
        <v>9927</v>
      </c>
      <c r="J77" s="288" t="s">
        <v>9927</v>
      </c>
      <c r="K77" s="288" t="s">
        <v>9927</v>
      </c>
      <c r="L77" s="288" t="s">
        <v>9927</v>
      </c>
      <c r="M77" s="288" t="s">
        <v>9927</v>
      </c>
      <c r="N77" s="288" t="s">
        <v>9927</v>
      </c>
      <c r="O77" s="288" t="s">
        <v>9927</v>
      </c>
      <c r="P77" s="288" t="s">
        <v>9927</v>
      </c>
      <c r="Q77" s="288" t="s">
        <v>9927</v>
      </c>
      <c r="R77" s="288" t="s">
        <v>9927</v>
      </c>
      <c r="S77" s="288" t="s">
        <v>9927</v>
      </c>
      <c r="T77" s="288" t="s">
        <v>9927</v>
      </c>
      <c r="U77" s="288" t="s">
        <v>9927</v>
      </c>
      <c r="V77" s="288" t="s">
        <v>9927</v>
      </c>
      <c r="W77" s="288" t="s">
        <v>9927</v>
      </c>
      <c r="X77" s="288" t="s">
        <v>9927</v>
      </c>
      <c r="Y77" s="288" t="s">
        <v>9927</v>
      </c>
      <c r="Z77" s="288" t="s">
        <v>9927</v>
      </c>
      <c r="AA77" s="288" t="s">
        <v>9927</v>
      </c>
      <c r="AB77" s="288" t="s">
        <v>9927</v>
      </c>
      <c r="AC77" s="288" t="s">
        <v>9927</v>
      </c>
      <c r="AD77" s="288" t="s">
        <v>9927</v>
      </c>
      <c r="AE77" s="288" t="s">
        <v>9927</v>
      </c>
      <c r="AF77" s="288" t="s">
        <v>9927</v>
      </c>
      <c r="AG77" s="288" t="s">
        <v>9927</v>
      </c>
      <c r="AH77" s="288" t="s">
        <v>9927</v>
      </c>
      <c r="AI77" s="288" t="s">
        <v>9927</v>
      </c>
      <c r="AJ77" s="288" t="s">
        <v>9927</v>
      </c>
      <c r="AK77" s="288" t="s">
        <v>9927</v>
      </c>
      <c r="AL77" s="288" t="s">
        <v>9927</v>
      </c>
      <c r="AM77" s="288" t="s">
        <v>9927</v>
      </c>
      <c r="AN77" s="288" t="s">
        <v>9927</v>
      </c>
      <c r="AO77" s="288" t="s">
        <v>9927</v>
      </c>
      <c r="AP77" s="288" t="s">
        <v>9927</v>
      </c>
      <c r="AQ77" s="288" t="s">
        <v>9927</v>
      </c>
      <c r="AR77" s="288" t="s">
        <v>9927</v>
      </c>
      <c r="AS77" s="288" t="s">
        <v>9927</v>
      </c>
      <c r="AT77" s="288" t="s">
        <v>9927</v>
      </c>
      <c r="AU77" s="288" t="s">
        <v>9927</v>
      </c>
      <c r="AV77" s="288" t="s">
        <v>9927</v>
      </c>
      <c r="AW77" s="288" t="s">
        <v>9927</v>
      </c>
      <c r="AX77" s="288" t="s">
        <v>9927</v>
      </c>
      <c r="AY77" s="288" t="s">
        <v>9927</v>
      </c>
      <c r="AZ77" s="288" t="s">
        <v>9927</v>
      </c>
      <c r="BA77" s="288" t="s">
        <v>9927</v>
      </c>
      <c r="BB77" s="288" t="s">
        <v>9927</v>
      </c>
      <c r="BC77" s="288" t="s">
        <v>9927</v>
      </c>
      <c r="BD77" s="288" t="s">
        <v>9927</v>
      </c>
      <c r="BE77" s="288" t="s">
        <v>9927</v>
      </c>
      <c r="BF77" s="288" t="s">
        <v>9927</v>
      </c>
      <c r="BG77" s="288">
        <v>1.9</v>
      </c>
      <c r="BH77" s="288">
        <v>2</v>
      </c>
      <c r="BI77" s="288">
        <v>2</v>
      </c>
      <c r="BJ77" s="288">
        <v>2</v>
      </c>
      <c r="BK77" s="288">
        <v>2.2000000000000002</v>
      </c>
      <c r="BL77" s="288">
        <v>2.2999999999999998</v>
      </c>
      <c r="BM77" s="288">
        <v>2.2999999999999998</v>
      </c>
      <c r="BN77" s="288">
        <v>2.2999999999999998</v>
      </c>
      <c r="BO77" s="288">
        <v>2.2999999999999998</v>
      </c>
      <c r="BP77" s="288">
        <v>2.2999999999999998</v>
      </c>
      <c r="BQ77" s="288">
        <v>2.1</v>
      </c>
      <c r="BR77" s="288">
        <v>2.1</v>
      </c>
      <c r="BS77" s="288">
        <v>2.4</v>
      </c>
      <c r="BT77" s="288">
        <v>2.4</v>
      </c>
      <c r="BU77" s="288">
        <v>2.2999999999999998</v>
      </c>
      <c r="BV77" s="288">
        <v>2.2000000000000002</v>
      </c>
      <c r="BW77" s="288">
        <v>2.2000000000000002</v>
      </c>
      <c r="BX77" s="288">
        <v>2.2000000000000002</v>
      </c>
      <c r="BY77" s="288">
        <v>2.2000000000000002</v>
      </c>
      <c r="BZ77" s="288">
        <f>_xlfn.IFNA(VLOOKUP(C77,'INFORM Severity - hidden'!$C$5:$G$300,5,FALSE),"-")</f>
        <v>2.2000000000000002</v>
      </c>
    </row>
    <row r="78" spans="1:78" x14ac:dyDescent="0.35">
      <c r="A78" t="s">
        <v>2989</v>
      </c>
      <c r="B78" t="s">
        <v>2987</v>
      </c>
      <c r="C78" t="s">
        <v>2988</v>
      </c>
      <c r="D78" s="288" t="str">
        <f t="shared" si="1"/>
        <v>Decreasing</v>
      </c>
      <c r="E78" s="288" t="s">
        <v>9927</v>
      </c>
      <c r="F78" s="288">
        <v>3.4</v>
      </c>
      <c r="G78" s="288">
        <v>3.4</v>
      </c>
      <c r="H78" s="288">
        <v>3.8</v>
      </c>
      <c r="I78" s="288">
        <v>3.8</v>
      </c>
      <c r="J78" s="288">
        <v>3.8</v>
      </c>
      <c r="K78" s="288">
        <v>3.8</v>
      </c>
      <c r="L78" s="288">
        <v>3.8</v>
      </c>
      <c r="M78" s="288">
        <v>3.8</v>
      </c>
      <c r="N78" s="288">
        <v>3.8</v>
      </c>
      <c r="O78" s="288">
        <v>3.8</v>
      </c>
      <c r="P78" s="288">
        <v>3.8</v>
      </c>
      <c r="Q78" s="288">
        <v>3.8</v>
      </c>
      <c r="R78" s="288">
        <v>3.8</v>
      </c>
      <c r="S78" s="288">
        <v>3.8</v>
      </c>
      <c r="T78" s="288">
        <v>3.8</v>
      </c>
      <c r="U78" s="288">
        <v>3.8</v>
      </c>
      <c r="V78" s="288">
        <v>3.8</v>
      </c>
      <c r="W78" s="288">
        <v>3.8</v>
      </c>
      <c r="X78" s="288">
        <v>3.8</v>
      </c>
      <c r="Y78" s="288">
        <v>3.8</v>
      </c>
      <c r="Z78" s="288">
        <v>3.8</v>
      </c>
      <c r="AA78" s="288">
        <v>3.7</v>
      </c>
      <c r="AB78" s="288">
        <v>3.7</v>
      </c>
      <c r="AC78" s="288">
        <v>3.7</v>
      </c>
      <c r="AD78" s="288">
        <v>3.7</v>
      </c>
      <c r="AE78" s="288">
        <v>3.7</v>
      </c>
      <c r="AF78" s="288">
        <v>3.7</v>
      </c>
      <c r="AG78" s="288">
        <v>3.7</v>
      </c>
      <c r="AH78" s="288">
        <v>3.7</v>
      </c>
      <c r="AI78" s="288">
        <v>3.7</v>
      </c>
      <c r="AJ78" s="288">
        <v>3.7</v>
      </c>
      <c r="AK78" s="288">
        <v>3.7</v>
      </c>
      <c r="AL78" s="288">
        <v>3.7</v>
      </c>
      <c r="AM78" s="288">
        <v>3.7</v>
      </c>
      <c r="AN78" s="288">
        <v>3.7</v>
      </c>
      <c r="AO78" s="288">
        <v>3.7</v>
      </c>
      <c r="AP78" s="288">
        <v>3.7</v>
      </c>
      <c r="AQ78" s="288">
        <v>3.7</v>
      </c>
      <c r="AR78" s="288">
        <v>3.7</v>
      </c>
      <c r="AS78" s="288">
        <v>3.7</v>
      </c>
      <c r="AT78" s="288">
        <v>3.7</v>
      </c>
      <c r="AU78" s="288">
        <v>3.7</v>
      </c>
      <c r="AV78" s="288">
        <v>3.7</v>
      </c>
      <c r="AW78" s="288">
        <v>3.5</v>
      </c>
      <c r="AX78" s="288">
        <v>3.5</v>
      </c>
      <c r="AY78" s="288">
        <v>3.5</v>
      </c>
      <c r="AZ78" s="288">
        <v>3.5</v>
      </c>
      <c r="BA78" s="288">
        <v>3.5</v>
      </c>
      <c r="BB78" s="288">
        <v>3.5</v>
      </c>
      <c r="BC78" s="288">
        <v>3.5</v>
      </c>
      <c r="BD78" s="288">
        <v>3.5</v>
      </c>
      <c r="BE78" s="288">
        <v>3.5</v>
      </c>
      <c r="BF78" s="288">
        <v>3.5</v>
      </c>
      <c r="BG78" s="288">
        <v>3.5</v>
      </c>
      <c r="BH78" s="288">
        <v>3.5</v>
      </c>
      <c r="BI78" s="288">
        <v>3.7</v>
      </c>
      <c r="BJ78" s="288">
        <v>3.5</v>
      </c>
      <c r="BK78" s="288">
        <v>3.5</v>
      </c>
      <c r="BL78" s="288">
        <v>3.6</v>
      </c>
      <c r="BM78" s="288">
        <v>3.6</v>
      </c>
      <c r="BN78" s="288">
        <v>3.6</v>
      </c>
      <c r="BO78" s="288">
        <v>3.6</v>
      </c>
      <c r="BP78" s="288">
        <v>3.3</v>
      </c>
      <c r="BQ78" s="288">
        <v>3.3</v>
      </c>
      <c r="BR78" s="288">
        <v>3.2</v>
      </c>
      <c r="BS78" s="288">
        <v>3.2</v>
      </c>
      <c r="BT78" s="288">
        <v>3.2</v>
      </c>
      <c r="BU78" s="288">
        <v>3.2</v>
      </c>
      <c r="BV78" s="288">
        <v>3.2</v>
      </c>
      <c r="BW78" s="288">
        <v>3.2</v>
      </c>
      <c r="BX78" s="288">
        <v>3</v>
      </c>
      <c r="BY78" s="288">
        <v>3</v>
      </c>
      <c r="BZ78" s="288">
        <f>_xlfn.IFNA(VLOOKUP(C78,'INFORM Severity - hidden'!$C$5:$G$300,5,FALSE),"-")</f>
        <v>3</v>
      </c>
    </row>
    <row r="79" spans="1:78" x14ac:dyDescent="0.35">
      <c r="A79" t="s">
        <v>2189</v>
      </c>
      <c r="B79" t="s">
        <v>2187</v>
      </c>
      <c r="C79" t="s">
        <v>2188</v>
      </c>
      <c r="D79" s="288" t="str">
        <f t="shared" si="1"/>
        <v>Decreasing</v>
      </c>
      <c r="E79" s="288" t="s">
        <v>9927</v>
      </c>
      <c r="F79" s="288">
        <v>1.2</v>
      </c>
      <c r="G79" s="288" t="s">
        <v>9927</v>
      </c>
      <c r="H79" s="288" t="s">
        <v>9927</v>
      </c>
      <c r="I79" s="288" t="s">
        <v>9927</v>
      </c>
      <c r="J79" s="288" t="s">
        <v>9927</v>
      </c>
      <c r="K79" s="288" t="s">
        <v>9927</v>
      </c>
      <c r="L79" s="288" t="s">
        <v>9927</v>
      </c>
      <c r="M79" s="288" t="s">
        <v>9927</v>
      </c>
      <c r="N79" s="288" t="s">
        <v>9927</v>
      </c>
      <c r="O79" s="288" t="s">
        <v>9927</v>
      </c>
      <c r="P79" s="288" t="s">
        <v>9927</v>
      </c>
      <c r="Q79" s="288" t="s">
        <v>9927</v>
      </c>
      <c r="R79" s="288" t="s">
        <v>9927</v>
      </c>
      <c r="S79" s="288" t="s">
        <v>9927</v>
      </c>
      <c r="T79" s="288" t="s">
        <v>9927</v>
      </c>
      <c r="U79" s="288" t="s">
        <v>9927</v>
      </c>
      <c r="V79" s="288" t="s">
        <v>9927</v>
      </c>
      <c r="W79" s="288" t="s">
        <v>9927</v>
      </c>
      <c r="X79" s="288" t="s">
        <v>9927</v>
      </c>
      <c r="Y79" s="288" t="s">
        <v>9927</v>
      </c>
      <c r="Z79" s="288" t="s">
        <v>9927</v>
      </c>
      <c r="AA79" s="288" t="s">
        <v>9927</v>
      </c>
      <c r="AB79" s="288" t="s">
        <v>9927</v>
      </c>
      <c r="AC79" s="288">
        <v>1.5</v>
      </c>
      <c r="AD79" s="288">
        <v>1.5</v>
      </c>
      <c r="AE79" s="288">
        <v>1.5</v>
      </c>
      <c r="AF79" s="288">
        <v>1.5</v>
      </c>
      <c r="AG79" s="288">
        <v>1.6</v>
      </c>
      <c r="AH79" s="288">
        <v>1.8</v>
      </c>
      <c r="AI79" s="288">
        <v>1.8</v>
      </c>
      <c r="AJ79" s="288">
        <v>1.8</v>
      </c>
      <c r="AK79" s="288">
        <v>1.8</v>
      </c>
      <c r="AL79" s="288">
        <v>1.8</v>
      </c>
      <c r="AM79" s="288">
        <v>1.8</v>
      </c>
      <c r="AN79" s="288">
        <v>1.8</v>
      </c>
      <c r="AO79" s="288">
        <v>1.8</v>
      </c>
      <c r="AP79" s="288">
        <v>1.8</v>
      </c>
      <c r="AQ79" s="288">
        <v>1.7</v>
      </c>
      <c r="AR79" s="288">
        <v>1.7</v>
      </c>
      <c r="AS79" s="288">
        <v>1.6</v>
      </c>
      <c r="AT79" s="288">
        <v>1.6</v>
      </c>
      <c r="AU79" s="288">
        <v>1.8</v>
      </c>
      <c r="AV79" s="288">
        <v>1.8</v>
      </c>
      <c r="AW79" s="288">
        <v>1.8</v>
      </c>
      <c r="AX79" s="288">
        <v>1.8</v>
      </c>
      <c r="AY79" s="288">
        <v>1.8</v>
      </c>
      <c r="AZ79" s="288">
        <v>1.8</v>
      </c>
      <c r="BA79" s="288">
        <v>1.8</v>
      </c>
      <c r="BB79" s="288">
        <v>1.8</v>
      </c>
      <c r="BC79" s="288">
        <v>1.8</v>
      </c>
      <c r="BD79" s="288">
        <v>1.8</v>
      </c>
      <c r="BE79" s="288">
        <v>1.8</v>
      </c>
      <c r="BF79" s="288">
        <v>1.8</v>
      </c>
      <c r="BG79" s="288">
        <v>1.8</v>
      </c>
      <c r="BH79" s="288">
        <v>1.8</v>
      </c>
      <c r="BI79" s="288">
        <v>1.8</v>
      </c>
      <c r="BJ79" s="288">
        <v>1.9</v>
      </c>
      <c r="BK79" s="288">
        <v>1.8</v>
      </c>
      <c r="BL79" s="288">
        <v>1.8</v>
      </c>
      <c r="BM79" s="288">
        <v>1.8</v>
      </c>
      <c r="BN79" s="288">
        <v>1.8</v>
      </c>
      <c r="BO79" s="288">
        <v>1.8</v>
      </c>
      <c r="BP79" s="288">
        <v>1.9</v>
      </c>
      <c r="BQ79" s="288">
        <v>1.9</v>
      </c>
      <c r="BR79" s="288">
        <v>1.9</v>
      </c>
      <c r="BS79" s="288">
        <v>1.9</v>
      </c>
      <c r="BT79" s="288">
        <v>1.9</v>
      </c>
      <c r="BU79" s="288">
        <v>1.9</v>
      </c>
      <c r="BV79" s="288">
        <v>1.8</v>
      </c>
      <c r="BW79" s="288">
        <v>1.9</v>
      </c>
      <c r="BX79" s="288">
        <v>1.7</v>
      </c>
      <c r="BY79" s="288">
        <v>1.5</v>
      </c>
      <c r="BZ79" s="288">
        <f>_xlfn.IFNA(VLOOKUP(C79,'INFORM Severity - hidden'!$C$5:$G$300,5,FALSE),"-")</f>
        <v>1.6</v>
      </c>
    </row>
    <row r="80" spans="1:78" x14ac:dyDescent="0.35">
      <c r="A80" t="s">
        <v>2126</v>
      </c>
      <c r="B80" t="s">
        <v>2124</v>
      </c>
      <c r="C80" t="s">
        <v>2125</v>
      </c>
      <c r="D80" s="288" t="str">
        <f t="shared" si="1"/>
        <v>Stable</v>
      </c>
      <c r="E80" s="288" t="s">
        <v>9927</v>
      </c>
      <c r="F80" s="288" t="s">
        <v>9927</v>
      </c>
      <c r="G80" s="288" t="s">
        <v>9927</v>
      </c>
      <c r="H80" s="288" t="s">
        <v>9927</v>
      </c>
      <c r="I80" s="288" t="s">
        <v>9927</v>
      </c>
      <c r="J80" s="288" t="s">
        <v>9927</v>
      </c>
      <c r="K80" s="288" t="s">
        <v>9927</v>
      </c>
      <c r="L80" s="288" t="s">
        <v>9927</v>
      </c>
      <c r="M80" s="288" t="s">
        <v>9927</v>
      </c>
      <c r="N80" s="288" t="s">
        <v>9927</v>
      </c>
      <c r="O80" s="288" t="s">
        <v>9927</v>
      </c>
      <c r="P80" s="288" t="s">
        <v>9927</v>
      </c>
      <c r="Q80" s="288" t="s">
        <v>9927</v>
      </c>
      <c r="R80" s="288" t="s">
        <v>9927</v>
      </c>
      <c r="S80" s="288" t="s">
        <v>9927</v>
      </c>
      <c r="T80" s="288" t="s">
        <v>9927</v>
      </c>
      <c r="U80" s="288" t="s">
        <v>9927</v>
      </c>
      <c r="V80" s="288" t="s">
        <v>9927</v>
      </c>
      <c r="W80" s="288" t="s">
        <v>9927</v>
      </c>
      <c r="X80" s="288" t="s">
        <v>9927</v>
      </c>
      <c r="Y80" s="288" t="s">
        <v>9927</v>
      </c>
      <c r="Z80" s="288" t="s">
        <v>9927</v>
      </c>
      <c r="AA80" s="288" t="s">
        <v>9927</v>
      </c>
      <c r="AB80" s="288" t="s">
        <v>9927</v>
      </c>
      <c r="AC80" s="288" t="s">
        <v>9927</v>
      </c>
      <c r="AD80" s="288" t="s">
        <v>9927</v>
      </c>
      <c r="AE80" s="288" t="s">
        <v>9927</v>
      </c>
      <c r="AF80" s="288" t="s">
        <v>9927</v>
      </c>
      <c r="AG80" s="288" t="s">
        <v>9927</v>
      </c>
      <c r="AH80" s="288" t="s">
        <v>9927</v>
      </c>
      <c r="AI80" s="288" t="s">
        <v>9927</v>
      </c>
      <c r="AJ80" s="288" t="s">
        <v>9927</v>
      </c>
      <c r="AK80" s="288" t="s">
        <v>9927</v>
      </c>
      <c r="AL80" s="288" t="s">
        <v>9927</v>
      </c>
      <c r="AM80" s="288" t="s">
        <v>9927</v>
      </c>
      <c r="AN80" s="288" t="s">
        <v>9927</v>
      </c>
      <c r="AO80" s="288" t="s">
        <v>9927</v>
      </c>
      <c r="AP80" s="288" t="s">
        <v>9927</v>
      </c>
      <c r="AQ80" s="288" t="s">
        <v>9927</v>
      </c>
      <c r="AR80" s="288" t="s">
        <v>9927</v>
      </c>
      <c r="AS80" s="288" t="s">
        <v>9927</v>
      </c>
      <c r="AT80" s="288" t="s">
        <v>9927</v>
      </c>
      <c r="AU80" s="288" t="s">
        <v>9927</v>
      </c>
      <c r="AV80" s="288" t="s">
        <v>9927</v>
      </c>
      <c r="AW80" s="288" t="s">
        <v>9927</v>
      </c>
      <c r="AX80" s="288" t="s">
        <v>9927</v>
      </c>
      <c r="AY80" s="288" t="s">
        <v>9927</v>
      </c>
      <c r="AZ80" s="288" t="s">
        <v>9927</v>
      </c>
      <c r="BA80" s="288" t="s">
        <v>9927</v>
      </c>
      <c r="BB80" s="288" t="s">
        <v>9927</v>
      </c>
      <c r="BC80" s="288" t="s">
        <v>9927</v>
      </c>
      <c r="BD80" s="288" t="s">
        <v>9927</v>
      </c>
      <c r="BE80" s="288" t="s">
        <v>9927</v>
      </c>
      <c r="BF80" s="288" t="s">
        <v>9927</v>
      </c>
      <c r="BG80" s="288" t="s">
        <v>9927</v>
      </c>
      <c r="BH80" s="288" t="s">
        <v>9927</v>
      </c>
      <c r="BI80" s="288" t="s">
        <v>9927</v>
      </c>
      <c r="BJ80" s="288" t="s">
        <v>9927</v>
      </c>
      <c r="BK80" s="288">
        <v>1.3</v>
      </c>
      <c r="BL80" s="288">
        <v>1.3</v>
      </c>
      <c r="BM80" s="288">
        <v>1.3</v>
      </c>
      <c r="BN80" s="288">
        <v>1.2</v>
      </c>
      <c r="BO80" s="288">
        <v>1.2</v>
      </c>
      <c r="BP80" s="288">
        <v>1.2</v>
      </c>
      <c r="BQ80" s="288">
        <v>1.2</v>
      </c>
      <c r="BR80" s="288">
        <v>1.2</v>
      </c>
      <c r="BS80" s="288">
        <v>1.2</v>
      </c>
      <c r="BT80" s="288">
        <v>1.2</v>
      </c>
      <c r="BU80" s="288">
        <v>1.2</v>
      </c>
      <c r="BV80" s="288">
        <v>1.2</v>
      </c>
      <c r="BW80" s="288">
        <v>1.2</v>
      </c>
      <c r="BX80" s="288">
        <v>1.2</v>
      </c>
      <c r="BY80" s="288">
        <v>1.2</v>
      </c>
      <c r="BZ80" s="288">
        <f>_xlfn.IFNA(VLOOKUP(C80,'INFORM Severity - hidden'!$C$5:$G$300,5,FALSE),"-")</f>
        <v>1.2</v>
      </c>
    </row>
    <row r="81" spans="1:78" x14ac:dyDescent="0.35">
      <c r="A81" t="s">
        <v>528</v>
      </c>
      <c r="B81" t="s">
        <v>605</v>
      </c>
      <c r="C81" t="s">
        <v>606</v>
      </c>
      <c r="D81" s="288" t="str">
        <f t="shared" si="1"/>
        <v>Stable</v>
      </c>
      <c r="E81" s="288" t="s">
        <v>9927</v>
      </c>
      <c r="F81" s="288" t="s">
        <v>9927</v>
      </c>
      <c r="G81" s="288">
        <v>3.8</v>
      </c>
      <c r="H81" s="288">
        <v>3.8</v>
      </c>
      <c r="I81" s="288">
        <v>3.8</v>
      </c>
      <c r="J81" s="288">
        <v>3.8</v>
      </c>
      <c r="K81" s="288">
        <v>3.8</v>
      </c>
      <c r="L81" s="288">
        <v>3.8</v>
      </c>
      <c r="M81" s="288">
        <v>3.8</v>
      </c>
      <c r="N81" s="288">
        <v>3.8</v>
      </c>
      <c r="O81" s="288">
        <v>3.8</v>
      </c>
      <c r="P81" s="288">
        <v>3.8</v>
      </c>
      <c r="Q81" s="288">
        <v>3.8</v>
      </c>
      <c r="R81" s="288">
        <v>3.8</v>
      </c>
      <c r="S81" s="288">
        <v>3.8</v>
      </c>
      <c r="T81" s="288">
        <v>4</v>
      </c>
      <c r="U81" s="288">
        <v>4</v>
      </c>
      <c r="V81" s="288">
        <v>4</v>
      </c>
      <c r="W81" s="288">
        <v>4</v>
      </c>
      <c r="X81" s="288">
        <v>4</v>
      </c>
      <c r="Y81" s="288">
        <v>4</v>
      </c>
      <c r="Z81" s="288">
        <v>4</v>
      </c>
      <c r="AA81" s="288">
        <v>4.0999999999999996</v>
      </c>
      <c r="AB81" s="288">
        <v>4.0999999999999996</v>
      </c>
      <c r="AC81" s="288">
        <v>4.0999999999999996</v>
      </c>
      <c r="AD81" s="288">
        <v>4.0999999999999996</v>
      </c>
      <c r="AE81" s="288">
        <v>4.5</v>
      </c>
      <c r="AF81" s="288">
        <v>4.5999999999999996</v>
      </c>
      <c r="AG81" s="288">
        <v>4.5999999999999996</v>
      </c>
      <c r="AH81" s="288">
        <v>4.7</v>
      </c>
      <c r="AI81" s="288">
        <v>4.7</v>
      </c>
      <c r="AJ81" s="288">
        <v>4.7</v>
      </c>
      <c r="AK81" s="288">
        <v>4.7</v>
      </c>
      <c r="AL81" s="288">
        <v>4.7</v>
      </c>
      <c r="AM81" s="288">
        <v>4.7</v>
      </c>
      <c r="AN81" s="288">
        <v>4.7</v>
      </c>
      <c r="AO81" s="288">
        <v>4.7</v>
      </c>
      <c r="AP81" s="288">
        <v>4.7</v>
      </c>
      <c r="AQ81" s="288">
        <v>4.7</v>
      </c>
      <c r="AR81" s="288">
        <v>4.7</v>
      </c>
      <c r="AS81" s="288">
        <v>4.5999999999999996</v>
      </c>
      <c r="AT81" s="288">
        <v>4.5999999999999996</v>
      </c>
      <c r="AU81" s="288">
        <v>4.5999999999999996</v>
      </c>
      <c r="AV81" s="288">
        <v>4.5999999999999996</v>
      </c>
      <c r="AW81" s="288">
        <v>4</v>
      </c>
      <c r="AX81" s="288">
        <v>4</v>
      </c>
      <c r="AY81" s="288">
        <v>4.0999999999999996</v>
      </c>
      <c r="AZ81" s="288">
        <v>4.0999999999999996</v>
      </c>
      <c r="BA81" s="288">
        <v>4.3</v>
      </c>
      <c r="BB81" s="288">
        <v>4.4000000000000004</v>
      </c>
      <c r="BC81" s="288">
        <v>4.3</v>
      </c>
      <c r="BD81" s="288">
        <v>4.3</v>
      </c>
      <c r="BE81" s="288">
        <v>4.3</v>
      </c>
      <c r="BF81" s="288">
        <v>4</v>
      </c>
      <c r="BG81" s="288">
        <v>4</v>
      </c>
      <c r="BH81" s="288">
        <v>4</v>
      </c>
      <c r="BI81" s="288">
        <v>4</v>
      </c>
      <c r="BJ81" s="288">
        <v>4</v>
      </c>
      <c r="BK81" s="288">
        <v>4.0999999999999996</v>
      </c>
      <c r="BL81" s="288">
        <v>4.0999999999999996</v>
      </c>
      <c r="BM81" s="288">
        <v>4.0999999999999996</v>
      </c>
      <c r="BN81" s="288">
        <v>4.0999999999999996</v>
      </c>
      <c r="BO81" s="288">
        <v>4.0999999999999996</v>
      </c>
      <c r="BP81" s="288">
        <v>4.4000000000000004</v>
      </c>
      <c r="BQ81" s="288">
        <v>4.4000000000000004</v>
      </c>
      <c r="BR81" s="288">
        <v>4.3</v>
      </c>
      <c r="BS81" s="288">
        <v>4.3</v>
      </c>
      <c r="BT81" s="288">
        <v>4.3</v>
      </c>
      <c r="BU81" s="288">
        <v>4.3</v>
      </c>
      <c r="BV81" s="288">
        <v>4.3</v>
      </c>
      <c r="BW81" s="288">
        <v>4.3</v>
      </c>
      <c r="BX81" s="288">
        <v>4.3</v>
      </c>
      <c r="BY81" s="288">
        <v>4.3</v>
      </c>
      <c r="BZ81" s="288">
        <f>_xlfn.IFNA(VLOOKUP(C81,'INFORM Severity - hidden'!$C$5:$G$300,5,FALSE),"-")</f>
        <v>4.3</v>
      </c>
    </row>
    <row r="82" spans="1:78" x14ac:dyDescent="0.35">
      <c r="C82" t="s">
        <v>9964</v>
      </c>
      <c r="D82" s="288" t="str">
        <f t="shared" si="1"/>
        <v>-</v>
      </c>
      <c r="E82" s="288" t="s">
        <v>9927</v>
      </c>
      <c r="F82" s="288" t="s">
        <v>9927</v>
      </c>
      <c r="G82" s="288" t="s">
        <v>9927</v>
      </c>
      <c r="H82" s="288" t="s">
        <v>9927</v>
      </c>
      <c r="I82" s="288" t="s">
        <v>9927</v>
      </c>
      <c r="J82" s="288" t="s">
        <v>9927</v>
      </c>
      <c r="K82" s="288" t="s">
        <v>9927</v>
      </c>
      <c r="L82" s="288" t="s">
        <v>9927</v>
      </c>
      <c r="M82" s="288" t="s">
        <v>9927</v>
      </c>
      <c r="N82" s="288" t="s">
        <v>9927</v>
      </c>
      <c r="O82" s="288" t="s">
        <v>9927</v>
      </c>
      <c r="P82" s="288" t="s">
        <v>9927</v>
      </c>
      <c r="Q82" s="288" t="s">
        <v>9927</v>
      </c>
      <c r="R82" s="288" t="s">
        <v>9927</v>
      </c>
      <c r="S82" s="288" t="s">
        <v>9927</v>
      </c>
      <c r="T82" s="288" t="s">
        <v>9927</v>
      </c>
      <c r="U82" s="288" t="s">
        <v>9927</v>
      </c>
      <c r="V82" s="288">
        <v>2.4</v>
      </c>
      <c r="W82" s="288">
        <v>2.4</v>
      </c>
      <c r="X82" s="288">
        <v>2.4</v>
      </c>
      <c r="Y82" s="288">
        <v>2.4</v>
      </c>
      <c r="Z82" s="288">
        <v>2.4</v>
      </c>
      <c r="AA82" s="288">
        <v>2.6</v>
      </c>
      <c r="AB82" s="288">
        <v>2.6</v>
      </c>
      <c r="AC82" s="288">
        <v>2.6</v>
      </c>
      <c r="AD82" s="288">
        <v>2.6</v>
      </c>
      <c r="AE82" s="288">
        <v>2.6</v>
      </c>
      <c r="AF82" s="288">
        <v>2.7</v>
      </c>
      <c r="AG82" s="288">
        <v>2.7</v>
      </c>
      <c r="AH82" s="288">
        <v>2.4</v>
      </c>
      <c r="AI82" s="288">
        <v>2.4</v>
      </c>
      <c r="AJ82" s="288">
        <v>2.4</v>
      </c>
      <c r="AK82" s="288">
        <v>2.7</v>
      </c>
      <c r="AL82" s="288">
        <v>2.6</v>
      </c>
      <c r="AM82" s="288">
        <v>2.6</v>
      </c>
      <c r="AN82" s="288">
        <v>2.5</v>
      </c>
      <c r="AO82" s="288" t="s">
        <v>9927</v>
      </c>
      <c r="AP82" s="288" t="s">
        <v>9927</v>
      </c>
      <c r="AQ82" s="288" t="s">
        <v>9927</v>
      </c>
      <c r="AR82" s="288" t="s">
        <v>9927</v>
      </c>
      <c r="AS82" s="288" t="s">
        <v>9927</v>
      </c>
      <c r="AT82" s="288" t="s">
        <v>9927</v>
      </c>
      <c r="AU82" s="288" t="s">
        <v>9927</v>
      </c>
      <c r="AV82" s="288" t="s">
        <v>9927</v>
      </c>
      <c r="AW82" s="288" t="s">
        <v>9927</v>
      </c>
      <c r="AX82" s="288" t="s">
        <v>9927</v>
      </c>
      <c r="AY82" s="288" t="s">
        <v>9927</v>
      </c>
      <c r="AZ82" s="288" t="s">
        <v>9927</v>
      </c>
      <c r="BA82" s="288" t="s">
        <v>9927</v>
      </c>
      <c r="BB82" s="288" t="s">
        <v>9927</v>
      </c>
      <c r="BC82" s="288" t="s">
        <v>9927</v>
      </c>
      <c r="BD82" s="288" t="s">
        <v>9927</v>
      </c>
      <c r="BE82" s="288" t="s">
        <v>9927</v>
      </c>
      <c r="BF82" s="288" t="s">
        <v>9927</v>
      </c>
      <c r="BG82" s="288" t="s">
        <v>9927</v>
      </c>
      <c r="BH82" s="288" t="s">
        <v>9927</v>
      </c>
      <c r="BI82" s="288" t="s">
        <v>9927</v>
      </c>
      <c r="BJ82" s="288" t="s">
        <v>9927</v>
      </c>
      <c r="BK82" s="288" t="s">
        <v>9927</v>
      </c>
      <c r="BL82" s="288" t="s">
        <v>9927</v>
      </c>
      <c r="BM82" s="288" t="s">
        <v>9927</v>
      </c>
      <c r="BN82" s="288" t="s">
        <v>9927</v>
      </c>
      <c r="BO82" s="288" t="s">
        <v>9927</v>
      </c>
      <c r="BP82" s="288" t="s">
        <v>9927</v>
      </c>
      <c r="BQ82" s="288" t="s">
        <v>9927</v>
      </c>
      <c r="BR82" s="288" t="s">
        <v>9927</v>
      </c>
      <c r="BS82" s="288" t="s">
        <v>9927</v>
      </c>
      <c r="BT82" s="288" t="s">
        <v>9927</v>
      </c>
      <c r="BU82" s="288" t="s">
        <v>9927</v>
      </c>
      <c r="BV82" s="288" t="s">
        <v>9927</v>
      </c>
      <c r="BW82" s="288" t="s">
        <v>9927</v>
      </c>
      <c r="BX82" s="288" t="s">
        <v>9927</v>
      </c>
      <c r="BY82" s="288" t="s">
        <v>9927</v>
      </c>
      <c r="BZ82" s="288" t="str">
        <f>_xlfn.IFNA(VLOOKUP(C82,'INFORM Severity - hidden'!$C$5:$G$300,5,FALSE),"-")</f>
        <v>-</v>
      </c>
    </row>
    <row r="83" spans="1:78" x14ac:dyDescent="0.35">
      <c r="A83" t="s">
        <v>528</v>
      </c>
      <c r="B83" t="s">
        <v>526</v>
      </c>
      <c r="C83" t="s">
        <v>527</v>
      </c>
      <c r="D83" s="288" t="str">
        <f t="shared" si="1"/>
        <v>Decreasing</v>
      </c>
      <c r="E83" s="288" t="s">
        <v>9927</v>
      </c>
      <c r="F83" s="288" t="s">
        <v>9927</v>
      </c>
      <c r="G83" s="288" t="s">
        <v>9927</v>
      </c>
      <c r="H83" s="288" t="s">
        <v>9927</v>
      </c>
      <c r="I83" s="288" t="s">
        <v>9927</v>
      </c>
      <c r="J83" s="288" t="s">
        <v>9927</v>
      </c>
      <c r="K83" s="288" t="s">
        <v>9927</v>
      </c>
      <c r="L83" s="288" t="s">
        <v>9927</v>
      </c>
      <c r="M83" s="288" t="s">
        <v>9927</v>
      </c>
      <c r="N83" s="288" t="s">
        <v>9927</v>
      </c>
      <c r="O83" s="288" t="s">
        <v>9927</v>
      </c>
      <c r="P83" s="288" t="s">
        <v>9927</v>
      </c>
      <c r="Q83" s="288" t="s">
        <v>9927</v>
      </c>
      <c r="R83" s="288" t="s">
        <v>9927</v>
      </c>
      <c r="S83" s="288" t="s">
        <v>9927</v>
      </c>
      <c r="T83" s="288" t="s">
        <v>9927</v>
      </c>
      <c r="U83" s="288" t="s">
        <v>9927</v>
      </c>
      <c r="V83" s="288" t="s">
        <v>9927</v>
      </c>
      <c r="W83" s="288">
        <v>2.8</v>
      </c>
      <c r="X83" s="288">
        <v>2.8</v>
      </c>
      <c r="Y83" s="288">
        <v>2.8</v>
      </c>
      <c r="Z83" s="288">
        <v>2.8</v>
      </c>
      <c r="AA83" s="288">
        <v>2.9</v>
      </c>
      <c r="AB83" s="288">
        <v>2.9</v>
      </c>
      <c r="AC83" s="288">
        <v>2.9</v>
      </c>
      <c r="AD83" s="288">
        <v>2.9</v>
      </c>
      <c r="AE83" s="288">
        <v>3</v>
      </c>
      <c r="AF83" s="288">
        <v>3</v>
      </c>
      <c r="AG83" s="288">
        <v>3</v>
      </c>
      <c r="AH83" s="288">
        <v>3.1</v>
      </c>
      <c r="AI83" s="288">
        <v>3.1</v>
      </c>
      <c r="AJ83" s="288">
        <v>3.1</v>
      </c>
      <c r="AK83" s="288">
        <v>3.1</v>
      </c>
      <c r="AL83" s="288">
        <v>3.1</v>
      </c>
      <c r="AM83" s="288">
        <v>3.1</v>
      </c>
      <c r="AN83" s="288">
        <v>3.1</v>
      </c>
      <c r="AO83" s="288">
        <v>3.1</v>
      </c>
      <c r="AP83" s="288">
        <v>3.1</v>
      </c>
      <c r="AQ83" s="288">
        <v>3.1</v>
      </c>
      <c r="AR83" s="288">
        <v>3.1</v>
      </c>
      <c r="AS83" s="288">
        <v>3</v>
      </c>
      <c r="AT83" s="288">
        <v>2.6</v>
      </c>
      <c r="AU83" s="288">
        <v>3</v>
      </c>
      <c r="AV83" s="288">
        <v>3</v>
      </c>
      <c r="AW83" s="288">
        <v>3</v>
      </c>
      <c r="AX83" s="288">
        <v>3</v>
      </c>
      <c r="AY83" s="288">
        <v>3.2</v>
      </c>
      <c r="AZ83" s="288">
        <v>3.3</v>
      </c>
      <c r="BA83" s="288">
        <v>3.3</v>
      </c>
      <c r="BB83" s="288">
        <v>3.3</v>
      </c>
      <c r="BC83" s="288">
        <v>3.3</v>
      </c>
      <c r="BD83" s="288">
        <v>3.2</v>
      </c>
      <c r="BE83" s="288">
        <v>3.2</v>
      </c>
      <c r="BF83" s="288">
        <v>3.2</v>
      </c>
      <c r="BG83" s="288">
        <v>3.2</v>
      </c>
      <c r="BH83" s="288">
        <v>3.2</v>
      </c>
      <c r="BI83" s="288">
        <v>3.2</v>
      </c>
      <c r="BJ83" s="288">
        <v>3.2</v>
      </c>
      <c r="BK83" s="288">
        <v>3.3</v>
      </c>
      <c r="BL83" s="288">
        <v>3.3</v>
      </c>
      <c r="BM83" s="288">
        <v>3.3</v>
      </c>
      <c r="BN83" s="288">
        <v>3.3</v>
      </c>
      <c r="BO83" s="288">
        <v>3.3</v>
      </c>
      <c r="BP83" s="288">
        <v>3</v>
      </c>
      <c r="BQ83" s="288">
        <v>3.1</v>
      </c>
      <c r="BR83" s="288">
        <v>3.1</v>
      </c>
      <c r="BS83" s="288">
        <v>3.1</v>
      </c>
      <c r="BT83" s="288">
        <v>3.1</v>
      </c>
      <c r="BU83" s="288">
        <v>3.1</v>
      </c>
      <c r="BV83" s="288">
        <v>3.1</v>
      </c>
      <c r="BW83" s="288">
        <v>3.1</v>
      </c>
      <c r="BX83" s="288">
        <v>3</v>
      </c>
      <c r="BY83" s="288">
        <v>3</v>
      </c>
      <c r="BZ83" s="288">
        <f>_xlfn.IFNA(VLOOKUP(C83,'INFORM Severity - hidden'!$C$5:$G$300,5,FALSE),"-")</f>
        <v>3</v>
      </c>
    </row>
    <row r="84" spans="1:78" x14ac:dyDescent="0.35">
      <c r="A84" t="s">
        <v>528</v>
      </c>
      <c r="B84" t="s">
        <v>532</v>
      </c>
      <c r="C84" t="s">
        <v>533</v>
      </c>
      <c r="D84" s="288" t="str">
        <f t="shared" si="1"/>
        <v>Decreasing</v>
      </c>
      <c r="E84" s="288" t="s">
        <v>9927</v>
      </c>
      <c r="F84" s="288" t="s">
        <v>9927</v>
      </c>
      <c r="G84" s="288" t="s">
        <v>9927</v>
      </c>
      <c r="H84" s="288" t="s">
        <v>9927</v>
      </c>
      <c r="I84" s="288" t="s">
        <v>9927</v>
      </c>
      <c r="J84" s="288" t="s">
        <v>9927</v>
      </c>
      <c r="K84" s="288" t="s">
        <v>9927</v>
      </c>
      <c r="L84" s="288" t="s">
        <v>9927</v>
      </c>
      <c r="M84" s="288" t="s">
        <v>9927</v>
      </c>
      <c r="N84" s="288" t="s">
        <v>9927</v>
      </c>
      <c r="O84" s="288" t="s">
        <v>9927</v>
      </c>
      <c r="P84" s="288" t="s">
        <v>9927</v>
      </c>
      <c r="Q84" s="288" t="s">
        <v>9927</v>
      </c>
      <c r="R84" s="288" t="s">
        <v>9927</v>
      </c>
      <c r="S84" s="288" t="s">
        <v>9927</v>
      </c>
      <c r="T84" s="288" t="s">
        <v>9927</v>
      </c>
      <c r="U84" s="288" t="s">
        <v>9927</v>
      </c>
      <c r="V84" s="288" t="s">
        <v>9927</v>
      </c>
      <c r="W84" s="288" t="s">
        <v>9927</v>
      </c>
      <c r="X84" s="288" t="s">
        <v>9927</v>
      </c>
      <c r="Y84" s="288" t="s">
        <v>9927</v>
      </c>
      <c r="Z84" s="288" t="s">
        <v>9927</v>
      </c>
      <c r="AA84" s="288" t="s">
        <v>9927</v>
      </c>
      <c r="AB84" s="288">
        <v>4.2</v>
      </c>
      <c r="AC84" s="288">
        <v>3.7</v>
      </c>
      <c r="AD84" s="288">
        <v>3.7</v>
      </c>
      <c r="AE84" s="288">
        <v>3.7</v>
      </c>
      <c r="AF84" s="288">
        <v>3.7</v>
      </c>
      <c r="AG84" s="288">
        <v>3.7</v>
      </c>
      <c r="AH84" s="288">
        <v>4.4000000000000004</v>
      </c>
      <c r="AI84" s="288">
        <v>4.4000000000000004</v>
      </c>
      <c r="AJ84" s="288">
        <v>4.4000000000000004</v>
      </c>
      <c r="AK84" s="288">
        <v>4.4000000000000004</v>
      </c>
      <c r="AL84" s="288">
        <v>4.4000000000000004</v>
      </c>
      <c r="AM84" s="288">
        <v>4.3</v>
      </c>
      <c r="AN84" s="288">
        <v>4.4000000000000004</v>
      </c>
      <c r="AO84" s="288">
        <v>4.4000000000000004</v>
      </c>
      <c r="AP84" s="288">
        <v>4.4000000000000004</v>
      </c>
      <c r="AQ84" s="288">
        <v>4.4000000000000004</v>
      </c>
      <c r="AR84" s="288">
        <v>4.4000000000000004</v>
      </c>
      <c r="AS84" s="288">
        <v>4.3</v>
      </c>
      <c r="AT84" s="288">
        <v>4.2</v>
      </c>
      <c r="AU84" s="288">
        <v>4.2</v>
      </c>
      <c r="AV84" s="288">
        <v>4.2</v>
      </c>
      <c r="AW84" s="288">
        <v>4.2</v>
      </c>
      <c r="AX84" s="288">
        <v>4.2</v>
      </c>
      <c r="AY84" s="288">
        <v>4.3</v>
      </c>
      <c r="AZ84" s="288">
        <v>4.3</v>
      </c>
      <c r="BA84" s="288">
        <v>4.3</v>
      </c>
      <c r="BB84" s="288">
        <v>4.3</v>
      </c>
      <c r="BC84" s="288">
        <v>4.3</v>
      </c>
      <c r="BD84" s="288">
        <v>4.2</v>
      </c>
      <c r="BE84" s="288">
        <v>4.0999999999999996</v>
      </c>
      <c r="BF84" s="288">
        <v>3.9</v>
      </c>
      <c r="BG84" s="288">
        <v>3.9</v>
      </c>
      <c r="BH84" s="288">
        <v>3.9</v>
      </c>
      <c r="BI84" s="288">
        <v>3.9</v>
      </c>
      <c r="BJ84" s="288">
        <v>3.9</v>
      </c>
      <c r="BK84" s="288">
        <v>3.9</v>
      </c>
      <c r="BL84" s="288">
        <v>3.9</v>
      </c>
      <c r="BM84" s="288">
        <v>3.9</v>
      </c>
      <c r="BN84" s="288">
        <v>3.9</v>
      </c>
      <c r="BO84" s="288">
        <v>3.9</v>
      </c>
      <c r="BP84" s="288">
        <v>4.2</v>
      </c>
      <c r="BQ84" s="288">
        <v>4.2</v>
      </c>
      <c r="BR84" s="288">
        <v>4.2</v>
      </c>
      <c r="BS84" s="288">
        <v>4.3</v>
      </c>
      <c r="BT84" s="288">
        <v>4.3</v>
      </c>
      <c r="BU84" s="288">
        <v>4.3</v>
      </c>
      <c r="BV84" s="288">
        <v>4.3</v>
      </c>
      <c r="BW84" s="288">
        <v>4.3</v>
      </c>
      <c r="BX84" s="288">
        <v>4.2</v>
      </c>
      <c r="BY84" s="288">
        <v>4.2</v>
      </c>
      <c r="BZ84" s="288">
        <f>_xlfn.IFNA(VLOOKUP(C84,'INFORM Severity - hidden'!$C$5:$G$300,5,FALSE),"-")</f>
        <v>4.2</v>
      </c>
    </row>
    <row r="85" spans="1:78" x14ac:dyDescent="0.35">
      <c r="A85" t="s">
        <v>528</v>
      </c>
      <c r="B85" t="s">
        <v>554</v>
      </c>
      <c r="C85" t="s">
        <v>555</v>
      </c>
      <c r="D85" s="288" t="str">
        <f t="shared" si="1"/>
        <v>Decreasing</v>
      </c>
      <c r="E85" s="288" t="s">
        <v>9927</v>
      </c>
      <c r="F85" s="288" t="s">
        <v>9927</v>
      </c>
      <c r="G85" s="288" t="s">
        <v>9927</v>
      </c>
      <c r="H85" s="288" t="s">
        <v>9927</v>
      </c>
      <c r="I85" s="288" t="s">
        <v>9927</v>
      </c>
      <c r="J85" s="288" t="s">
        <v>9927</v>
      </c>
      <c r="K85" s="288" t="s">
        <v>9927</v>
      </c>
      <c r="L85" s="288" t="s">
        <v>9927</v>
      </c>
      <c r="M85" s="288" t="s">
        <v>9927</v>
      </c>
      <c r="N85" s="288" t="s">
        <v>9927</v>
      </c>
      <c r="O85" s="288" t="s">
        <v>9927</v>
      </c>
      <c r="P85" s="288" t="s">
        <v>9927</v>
      </c>
      <c r="Q85" s="288" t="s">
        <v>9927</v>
      </c>
      <c r="R85" s="288" t="s">
        <v>9927</v>
      </c>
      <c r="S85" s="288" t="s">
        <v>9927</v>
      </c>
      <c r="T85" s="288" t="s">
        <v>9927</v>
      </c>
      <c r="U85" s="288" t="s">
        <v>9927</v>
      </c>
      <c r="V85" s="288" t="s">
        <v>9927</v>
      </c>
      <c r="W85" s="288" t="s">
        <v>9927</v>
      </c>
      <c r="X85" s="288" t="s">
        <v>9927</v>
      </c>
      <c r="Y85" s="288" t="s">
        <v>9927</v>
      </c>
      <c r="Z85" s="288" t="s">
        <v>9927</v>
      </c>
      <c r="AA85" s="288" t="s">
        <v>9927</v>
      </c>
      <c r="AB85" s="288" t="s">
        <v>9927</v>
      </c>
      <c r="AC85" s="288" t="s">
        <v>9927</v>
      </c>
      <c r="AD85" s="288" t="s">
        <v>9927</v>
      </c>
      <c r="AE85" s="288" t="s">
        <v>9927</v>
      </c>
      <c r="AF85" s="288" t="s">
        <v>9927</v>
      </c>
      <c r="AG85" s="288" t="s">
        <v>9927</v>
      </c>
      <c r="AH85" s="288" t="s">
        <v>9927</v>
      </c>
      <c r="AI85" s="288" t="s">
        <v>9927</v>
      </c>
      <c r="AJ85" s="288" t="s">
        <v>9927</v>
      </c>
      <c r="AK85" s="288" t="s">
        <v>9927</v>
      </c>
      <c r="AL85" s="288" t="s">
        <v>9927</v>
      </c>
      <c r="AM85" s="288" t="s">
        <v>9927</v>
      </c>
      <c r="AN85" s="288" t="s">
        <v>9927</v>
      </c>
      <c r="AO85" s="288" t="s">
        <v>9927</v>
      </c>
      <c r="AP85" s="288">
        <v>2.7</v>
      </c>
      <c r="AQ85" s="288">
        <v>2.6</v>
      </c>
      <c r="AR85" s="288">
        <v>2.8</v>
      </c>
      <c r="AS85" s="288">
        <v>2.8</v>
      </c>
      <c r="AT85" s="288">
        <v>3.5</v>
      </c>
      <c r="AU85" s="288">
        <v>3.5</v>
      </c>
      <c r="AV85" s="288">
        <v>3.5</v>
      </c>
      <c r="AW85" s="288">
        <v>3.7</v>
      </c>
      <c r="AX85" s="288">
        <v>3.7</v>
      </c>
      <c r="AY85" s="288">
        <v>3.8</v>
      </c>
      <c r="AZ85" s="288">
        <v>3.8</v>
      </c>
      <c r="BA85" s="288">
        <v>3.7</v>
      </c>
      <c r="BB85" s="288">
        <v>3.7</v>
      </c>
      <c r="BC85" s="288">
        <v>3.7</v>
      </c>
      <c r="BD85" s="288">
        <v>3.7</v>
      </c>
      <c r="BE85" s="288">
        <v>3.7</v>
      </c>
      <c r="BF85" s="288">
        <v>3.6</v>
      </c>
      <c r="BG85" s="288">
        <v>3.6</v>
      </c>
      <c r="BH85" s="288">
        <v>3.7</v>
      </c>
      <c r="BI85" s="288">
        <v>3.6</v>
      </c>
      <c r="BJ85" s="288">
        <v>3.7</v>
      </c>
      <c r="BK85" s="288">
        <v>3.6</v>
      </c>
      <c r="BL85" s="288">
        <v>3.6</v>
      </c>
      <c r="BM85" s="288">
        <v>3.6</v>
      </c>
      <c r="BN85" s="288">
        <v>3.6</v>
      </c>
      <c r="BO85" s="288">
        <v>3.6</v>
      </c>
      <c r="BP85" s="288">
        <v>4.0999999999999996</v>
      </c>
      <c r="BQ85" s="288">
        <v>4.0999999999999996</v>
      </c>
      <c r="BR85" s="288">
        <v>4.2</v>
      </c>
      <c r="BS85" s="288">
        <v>4.2</v>
      </c>
      <c r="BT85" s="288">
        <v>4.2</v>
      </c>
      <c r="BU85" s="288">
        <v>4.2</v>
      </c>
      <c r="BV85" s="288">
        <v>4.2</v>
      </c>
      <c r="BW85" s="288">
        <v>4.0999999999999996</v>
      </c>
      <c r="BX85" s="288">
        <v>4.0999999999999996</v>
      </c>
      <c r="BY85" s="288">
        <v>4.0999999999999996</v>
      </c>
      <c r="BZ85" s="288">
        <f>_xlfn.IFNA(VLOOKUP(C85,'INFORM Severity - hidden'!$C$5:$G$300,5,FALSE),"-")</f>
        <v>4.0999999999999996</v>
      </c>
    </row>
    <row r="86" spans="1:78" x14ac:dyDescent="0.35">
      <c r="C86" t="s">
        <v>9965</v>
      </c>
      <c r="D86" s="288" t="str">
        <f t="shared" si="1"/>
        <v>-</v>
      </c>
      <c r="E86" s="288" t="s">
        <v>9927</v>
      </c>
      <c r="F86" s="288" t="s">
        <v>9927</v>
      </c>
      <c r="G86" s="288" t="s">
        <v>9927</v>
      </c>
      <c r="H86" s="288" t="s">
        <v>9927</v>
      </c>
      <c r="I86" s="288" t="s">
        <v>9927</v>
      </c>
      <c r="J86" s="288" t="s">
        <v>9927</v>
      </c>
      <c r="K86" s="288" t="s">
        <v>9927</v>
      </c>
      <c r="L86" s="288" t="s">
        <v>9927</v>
      </c>
      <c r="M86" s="288" t="s">
        <v>9927</v>
      </c>
      <c r="N86" s="288" t="s">
        <v>9927</v>
      </c>
      <c r="O86" s="288" t="s">
        <v>9927</v>
      </c>
      <c r="P86" s="288" t="s">
        <v>9927</v>
      </c>
      <c r="Q86" s="288" t="s">
        <v>9927</v>
      </c>
      <c r="R86" s="288" t="s">
        <v>9927</v>
      </c>
      <c r="S86" s="288" t="s">
        <v>9927</v>
      </c>
      <c r="T86" s="288" t="s">
        <v>9927</v>
      </c>
      <c r="U86" s="288" t="s">
        <v>9927</v>
      </c>
      <c r="V86" s="288" t="s">
        <v>9927</v>
      </c>
      <c r="W86" s="288" t="s">
        <v>9927</v>
      </c>
      <c r="X86" s="288" t="s">
        <v>9927</v>
      </c>
      <c r="Y86" s="288" t="s">
        <v>9927</v>
      </c>
      <c r="Z86" s="288" t="s">
        <v>9927</v>
      </c>
      <c r="AA86" s="288" t="s">
        <v>9927</v>
      </c>
      <c r="AB86" s="288" t="s">
        <v>9927</v>
      </c>
      <c r="AC86" s="288">
        <v>1.4</v>
      </c>
      <c r="AD86" s="288">
        <v>1.4</v>
      </c>
      <c r="AE86" s="288">
        <v>1.4</v>
      </c>
      <c r="AF86" s="288">
        <v>1.4</v>
      </c>
      <c r="AG86" s="288" t="s">
        <v>9927</v>
      </c>
      <c r="AH86" s="288" t="s">
        <v>9927</v>
      </c>
      <c r="AI86" s="288" t="s">
        <v>9927</v>
      </c>
      <c r="AJ86" s="288" t="s">
        <v>9927</v>
      </c>
      <c r="AK86" s="288" t="s">
        <v>9927</v>
      </c>
      <c r="AL86" s="288" t="s">
        <v>9927</v>
      </c>
      <c r="AM86" s="288" t="s">
        <v>9927</v>
      </c>
      <c r="AN86" s="288" t="s">
        <v>9927</v>
      </c>
      <c r="AO86" s="288" t="s">
        <v>9927</v>
      </c>
      <c r="AP86" s="288" t="s">
        <v>9927</v>
      </c>
      <c r="AQ86" s="288" t="s">
        <v>9927</v>
      </c>
      <c r="AR86" s="288" t="s">
        <v>9927</v>
      </c>
      <c r="AS86" s="288" t="s">
        <v>9927</v>
      </c>
      <c r="AT86" s="288" t="s">
        <v>9927</v>
      </c>
      <c r="AU86" s="288" t="s">
        <v>9927</v>
      </c>
      <c r="AV86" s="288" t="s">
        <v>9927</v>
      </c>
      <c r="AW86" s="288" t="s">
        <v>9927</v>
      </c>
      <c r="AX86" s="288" t="s">
        <v>9927</v>
      </c>
      <c r="AY86" s="288" t="s">
        <v>9927</v>
      </c>
      <c r="AZ86" s="288" t="s">
        <v>9927</v>
      </c>
      <c r="BA86" s="288" t="s">
        <v>9927</v>
      </c>
      <c r="BB86" s="288" t="s">
        <v>9927</v>
      </c>
      <c r="BC86" s="288" t="s">
        <v>9927</v>
      </c>
      <c r="BD86" s="288" t="s">
        <v>9927</v>
      </c>
      <c r="BE86" s="288" t="s">
        <v>9927</v>
      </c>
      <c r="BF86" s="288" t="s">
        <v>9927</v>
      </c>
      <c r="BG86" s="288" t="s">
        <v>9927</v>
      </c>
      <c r="BH86" s="288" t="s">
        <v>9927</v>
      </c>
      <c r="BI86" s="288" t="s">
        <v>9927</v>
      </c>
      <c r="BJ86" s="288" t="s">
        <v>9927</v>
      </c>
      <c r="BK86" s="288" t="s">
        <v>9927</v>
      </c>
      <c r="BL86" s="288" t="s">
        <v>9927</v>
      </c>
      <c r="BM86" s="288" t="s">
        <v>9927</v>
      </c>
      <c r="BN86" s="288" t="s">
        <v>9927</v>
      </c>
      <c r="BO86" s="288" t="s">
        <v>9927</v>
      </c>
      <c r="BP86" s="288" t="s">
        <v>9927</v>
      </c>
      <c r="BQ86" s="288" t="s">
        <v>9927</v>
      </c>
      <c r="BR86" s="288" t="s">
        <v>9927</v>
      </c>
      <c r="BS86" s="288" t="s">
        <v>9927</v>
      </c>
      <c r="BT86" s="288" t="s">
        <v>9927</v>
      </c>
      <c r="BU86" s="288" t="s">
        <v>9927</v>
      </c>
      <c r="BV86" s="288" t="s">
        <v>9927</v>
      </c>
      <c r="BW86" s="288" t="s">
        <v>9927</v>
      </c>
      <c r="BX86" s="288" t="s">
        <v>9927</v>
      </c>
      <c r="BY86" s="288" t="s">
        <v>9927</v>
      </c>
      <c r="BZ86" s="288" t="str">
        <f>_xlfn.IFNA(VLOOKUP(C86,'INFORM Severity - hidden'!$C$5:$G$300,5,FALSE),"-")</f>
        <v>-</v>
      </c>
    </row>
    <row r="87" spans="1:78" x14ac:dyDescent="0.35">
      <c r="C87" t="s">
        <v>9966</v>
      </c>
      <c r="D87" s="288" t="str">
        <f t="shared" si="1"/>
        <v>-</v>
      </c>
      <c r="E87" s="288" t="s">
        <v>9927</v>
      </c>
      <c r="F87" s="288" t="s">
        <v>9927</v>
      </c>
      <c r="G87" s="288" t="s">
        <v>9927</v>
      </c>
      <c r="H87" s="288" t="s">
        <v>9927</v>
      </c>
      <c r="I87" s="288" t="s">
        <v>9927</v>
      </c>
      <c r="J87" s="288" t="s">
        <v>9927</v>
      </c>
      <c r="K87" s="288" t="s">
        <v>9927</v>
      </c>
      <c r="L87" s="288" t="s">
        <v>9927</v>
      </c>
      <c r="M87" s="288" t="s">
        <v>9927</v>
      </c>
      <c r="N87" s="288" t="s">
        <v>9927</v>
      </c>
      <c r="O87" s="288" t="s">
        <v>9927</v>
      </c>
      <c r="P87" s="288" t="s">
        <v>9927</v>
      </c>
      <c r="Q87" s="288" t="s">
        <v>9927</v>
      </c>
      <c r="R87" s="288" t="s">
        <v>9927</v>
      </c>
      <c r="S87" s="288" t="s">
        <v>9927</v>
      </c>
      <c r="T87" s="288" t="s">
        <v>9927</v>
      </c>
      <c r="U87" s="288" t="s">
        <v>9927</v>
      </c>
      <c r="V87" s="288" t="s">
        <v>9927</v>
      </c>
      <c r="W87" s="288" t="s">
        <v>9927</v>
      </c>
      <c r="X87" s="288" t="s">
        <v>9927</v>
      </c>
      <c r="Y87" s="288" t="s">
        <v>9927</v>
      </c>
      <c r="Z87" s="288" t="s">
        <v>9927</v>
      </c>
      <c r="AA87" s="288" t="s">
        <v>9927</v>
      </c>
      <c r="AB87" s="288" t="s">
        <v>9927</v>
      </c>
      <c r="AC87" s="288" t="s">
        <v>9927</v>
      </c>
      <c r="AD87" s="288" t="s">
        <v>9927</v>
      </c>
      <c r="AE87" s="288" t="s">
        <v>9927</v>
      </c>
      <c r="AF87" s="288" t="s">
        <v>9927</v>
      </c>
      <c r="AG87" s="288" t="s">
        <v>9927</v>
      </c>
      <c r="AH87" s="288" t="s">
        <v>9927</v>
      </c>
      <c r="AI87" s="288" t="s">
        <v>9927</v>
      </c>
      <c r="AJ87" s="288" t="s">
        <v>9927</v>
      </c>
      <c r="AK87" s="288" t="s">
        <v>9927</v>
      </c>
      <c r="AL87" s="288" t="s">
        <v>9927</v>
      </c>
      <c r="AM87" s="288" t="s">
        <v>9927</v>
      </c>
      <c r="AN87" s="288" t="s">
        <v>9927</v>
      </c>
      <c r="AO87" s="288" t="s">
        <v>9927</v>
      </c>
      <c r="AP87" s="288" t="s">
        <v>9927</v>
      </c>
      <c r="AQ87" s="288" t="s">
        <v>9927</v>
      </c>
      <c r="AR87" s="288" t="s">
        <v>9927</v>
      </c>
      <c r="AS87" s="288" t="s">
        <v>9927</v>
      </c>
      <c r="AT87" s="288" t="s">
        <v>9927</v>
      </c>
      <c r="AU87" s="288" t="s">
        <v>9927</v>
      </c>
      <c r="AV87" s="288">
        <v>1.7</v>
      </c>
      <c r="AW87" s="288">
        <v>1.7</v>
      </c>
      <c r="AX87" s="288">
        <v>1.7</v>
      </c>
      <c r="AY87" s="288">
        <v>1.6</v>
      </c>
      <c r="AZ87" s="288">
        <v>1.6</v>
      </c>
      <c r="BA87" s="288">
        <v>1.6</v>
      </c>
      <c r="BB87" s="288">
        <v>1.4</v>
      </c>
      <c r="BC87" s="288" t="s">
        <v>9927</v>
      </c>
      <c r="BD87" s="288" t="s">
        <v>9927</v>
      </c>
      <c r="BE87" s="288" t="s">
        <v>9927</v>
      </c>
      <c r="BF87" s="288" t="s">
        <v>9927</v>
      </c>
      <c r="BG87" s="288" t="s">
        <v>9927</v>
      </c>
      <c r="BH87" s="288" t="s">
        <v>9927</v>
      </c>
      <c r="BI87" s="288" t="s">
        <v>9927</v>
      </c>
      <c r="BJ87" s="288" t="s">
        <v>9927</v>
      </c>
      <c r="BK87" s="288" t="s">
        <v>9927</v>
      </c>
      <c r="BL87" s="288" t="s">
        <v>9927</v>
      </c>
      <c r="BM87" s="288" t="s">
        <v>9927</v>
      </c>
      <c r="BN87" s="288" t="s">
        <v>9927</v>
      </c>
      <c r="BO87" s="288" t="s">
        <v>9927</v>
      </c>
      <c r="BP87" s="288" t="s">
        <v>9927</v>
      </c>
      <c r="BQ87" s="288" t="s">
        <v>9927</v>
      </c>
      <c r="BR87" s="288" t="s">
        <v>9927</v>
      </c>
      <c r="BS87" s="288" t="s">
        <v>9927</v>
      </c>
      <c r="BT87" s="288" t="s">
        <v>9927</v>
      </c>
      <c r="BU87" s="288" t="s">
        <v>9927</v>
      </c>
      <c r="BV87" s="288" t="s">
        <v>9927</v>
      </c>
      <c r="BW87" s="288" t="s">
        <v>9927</v>
      </c>
      <c r="BX87" s="288" t="s">
        <v>9927</v>
      </c>
      <c r="BY87" s="288" t="s">
        <v>9927</v>
      </c>
      <c r="BZ87" s="288" t="str">
        <f>_xlfn.IFNA(VLOOKUP(C87,'INFORM Severity - hidden'!$C$5:$G$300,5,FALSE),"-")</f>
        <v>-</v>
      </c>
    </row>
    <row r="88" spans="1:78" x14ac:dyDescent="0.35">
      <c r="A88" t="s">
        <v>61</v>
      </c>
      <c r="B88" t="s">
        <v>59</v>
      </c>
      <c r="C88" t="s">
        <v>60</v>
      </c>
      <c r="D88" s="288" t="str">
        <f t="shared" si="1"/>
        <v>Increasing</v>
      </c>
      <c r="E88" s="288" t="s">
        <v>9927</v>
      </c>
      <c r="F88" s="288">
        <v>1</v>
      </c>
      <c r="G88" s="288">
        <v>1</v>
      </c>
      <c r="H88" s="288">
        <v>1.7</v>
      </c>
      <c r="I88" s="288">
        <v>1.5</v>
      </c>
      <c r="J88" s="288">
        <v>1.5</v>
      </c>
      <c r="K88" s="288">
        <v>1.8</v>
      </c>
      <c r="L88" s="288">
        <v>1.8</v>
      </c>
      <c r="M88" s="288">
        <v>1.8</v>
      </c>
      <c r="N88" s="288">
        <v>1.9</v>
      </c>
      <c r="O88" s="288">
        <v>1.9</v>
      </c>
      <c r="P88" s="288">
        <v>1.9</v>
      </c>
      <c r="Q88" s="288">
        <v>1.9</v>
      </c>
      <c r="R88" s="288">
        <v>1.9</v>
      </c>
      <c r="S88" s="288">
        <v>2</v>
      </c>
      <c r="T88" s="288">
        <v>1.9</v>
      </c>
      <c r="U88" s="288">
        <v>2</v>
      </c>
      <c r="V88" s="288">
        <v>2.1</v>
      </c>
      <c r="W88" s="288">
        <v>2.2000000000000002</v>
      </c>
      <c r="X88" s="288">
        <v>1.9</v>
      </c>
      <c r="Y88" s="288">
        <v>1.9</v>
      </c>
      <c r="Z88" s="288">
        <v>1.9</v>
      </c>
      <c r="AA88" s="288">
        <v>1.8</v>
      </c>
      <c r="AB88" s="288">
        <v>1.8</v>
      </c>
      <c r="AC88" s="288">
        <v>1.8</v>
      </c>
      <c r="AD88" s="288">
        <v>1.6</v>
      </c>
      <c r="AE88" s="288">
        <v>1.6</v>
      </c>
      <c r="AF88" s="288">
        <v>1.5</v>
      </c>
      <c r="AG88" s="288">
        <v>1.5</v>
      </c>
      <c r="AH88" s="288">
        <v>1.6</v>
      </c>
      <c r="AI88" s="288">
        <v>1.6</v>
      </c>
      <c r="AJ88" s="288">
        <v>1.6</v>
      </c>
      <c r="AK88" s="288">
        <v>1.7</v>
      </c>
      <c r="AL88" s="288">
        <v>1.7</v>
      </c>
      <c r="AM88" s="288">
        <v>1.7</v>
      </c>
      <c r="AN88" s="288">
        <v>1.6</v>
      </c>
      <c r="AO88" s="288">
        <v>1.6</v>
      </c>
      <c r="AP88" s="288">
        <v>1.6</v>
      </c>
      <c r="AQ88" s="288">
        <v>1.6</v>
      </c>
      <c r="AR88" s="288">
        <v>1.6</v>
      </c>
      <c r="AS88" s="288">
        <v>1.6</v>
      </c>
      <c r="AT88" s="288">
        <v>1.6</v>
      </c>
      <c r="AU88" s="288">
        <v>1.6</v>
      </c>
      <c r="AV88" s="288">
        <v>1.4</v>
      </c>
      <c r="AW88" s="288">
        <v>1.5</v>
      </c>
      <c r="AX88" s="288">
        <v>1.4</v>
      </c>
      <c r="AY88" s="288">
        <v>1.4</v>
      </c>
      <c r="AZ88" s="288">
        <v>1.4</v>
      </c>
      <c r="BA88" s="288">
        <v>1.4</v>
      </c>
      <c r="BB88" s="288">
        <v>1.4</v>
      </c>
      <c r="BC88" s="288">
        <v>1.4</v>
      </c>
      <c r="BD88" s="288">
        <v>1.6</v>
      </c>
      <c r="BE88" s="288">
        <v>1.5</v>
      </c>
      <c r="BF88" s="288">
        <v>1.9</v>
      </c>
      <c r="BG88" s="288">
        <v>1.9</v>
      </c>
      <c r="BH88" s="288">
        <v>1.9</v>
      </c>
      <c r="BI88" s="288">
        <v>2.1</v>
      </c>
      <c r="BJ88" s="288">
        <v>2.1</v>
      </c>
      <c r="BK88" s="288">
        <v>2.2000000000000002</v>
      </c>
      <c r="BL88" s="288">
        <v>2.2000000000000002</v>
      </c>
      <c r="BM88" s="288">
        <v>2.1</v>
      </c>
      <c r="BN88" s="288">
        <v>2.1</v>
      </c>
      <c r="BO88" s="288">
        <v>2.2000000000000002</v>
      </c>
      <c r="BP88" s="288">
        <v>2.2000000000000002</v>
      </c>
      <c r="BQ88" s="288">
        <v>2.1</v>
      </c>
      <c r="BR88" s="288">
        <v>2.1</v>
      </c>
      <c r="BS88" s="288">
        <v>2.1</v>
      </c>
      <c r="BT88" s="288">
        <v>2.1</v>
      </c>
      <c r="BU88" s="288">
        <v>2.1</v>
      </c>
      <c r="BV88" s="288">
        <v>2.1</v>
      </c>
      <c r="BW88" s="288">
        <v>2.2999999999999998</v>
      </c>
      <c r="BX88" s="288">
        <v>2.2999999999999998</v>
      </c>
      <c r="BY88" s="288">
        <v>2.2999999999999998</v>
      </c>
      <c r="BZ88" s="288">
        <f>_xlfn.IFNA(VLOOKUP(C88,'INFORM Severity - hidden'!$C$5:$G$300,5,FALSE),"-")</f>
        <v>2.2999999999999998</v>
      </c>
    </row>
    <row r="89" spans="1:78" x14ac:dyDescent="0.35">
      <c r="A89" t="s">
        <v>3470</v>
      </c>
      <c r="B89" t="s">
        <v>3468</v>
      </c>
      <c r="C89" t="s">
        <v>3469</v>
      </c>
      <c r="D89" s="288" t="str">
        <f t="shared" si="1"/>
        <v>Stable</v>
      </c>
      <c r="E89" s="288" t="s">
        <v>9927</v>
      </c>
      <c r="F89" s="288">
        <v>3.4</v>
      </c>
      <c r="G89" s="288">
        <v>3.4</v>
      </c>
      <c r="H89" s="288">
        <v>4</v>
      </c>
      <c r="I89" s="288">
        <v>3.7</v>
      </c>
      <c r="J89" s="288">
        <v>3.5</v>
      </c>
      <c r="K89" s="288">
        <v>3.5</v>
      </c>
      <c r="L89" s="288">
        <v>3.5</v>
      </c>
      <c r="M89" s="288">
        <v>3.5</v>
      </c>
      <c r="N89" s="288">
        <v>3.5</v>
      </c>
      <c r="O89" s="288">
        <v>3.5</v>
      </c>
      <c r="P89" s="288">
        <v>3.5</v>
      </c>
      <c r="Q89" s="288">
        <v>3.5</v>
      </c>
      <c r="R89" s="288">
        <v>3.3</v>
      </c>
      <c r="S89" s="288">
        <v>3.3</v>
      </c>
      <c r="T89" s="288">
        <v>3.4</v>
      </c>
      <c r="U89" s="288">
        <v>3.4</v>
      </c>
      <c r="V89" s="288">
        <v>3.4</v>
      </c>
      <c r="W89" s="288">
        <v>3.4</v>
      </c>
      <c r="X89" s="288">
        <v>3.4</v>
      </c>
      <c r="Y89" s="288">
        <v>3.4</v>
      </c>
      <c r="Z89" s="288">
        <v>3.4</v>
      </c>
      <c r="AA89" s="288">
        <v>3.4</v>
      </c>
      <c r="AB89" s="288">
        <v>3.4</v>
      </c>
      <c r="AC89" s="288">
        <v>3.4</v>
      </c>
      <c r="AD89" s="288">
        <v>3.4</v>
      </c>
      <c r="AE89" s="288">
        <v>3.4</v>
      </c>
      <c r="AF89" s="288">
        <v>3.4</v>
      </c>
      <c r="AG89" s="288">
        <v>3.4</v>
      </c>
      <c r="AH89" s="288">
        <v>3.4</v>
      </c>
      <c r="AI89" s="288">
        <v>3.4</v>
      </c>
      <c r="AJ89" s="288">
        <v>3.4</v>
      </c>
      <c r="AK89" s="288">
        <v>3.4</v>
      </c>
      <c r="AL89" s="288">
        <v>3.4</v>
      </c>
      <c r="AM89" s="288">
        <v>3.5</v>
      </c>
      <c r="AN89" s="288">
        <v>3.5</v>
      </c>
      <c r="AO89" s="288">
        <v>3.5</v>
      </c>
      <c r="AP89" s="288">
        <v>3.5</v>
      </c>
      <c r="AQ89" s="288">
        <v>3.5</v>
      </c>
      <c r="AR89" s="288">
        <v>3.5</v>
      </c>
      <c r="AS89" s="288">
        <v>3.5</v>
      </c>
      <c r="AT89" s="288">
        <v>3.6</v>
      </c>
      <c r="AU89" s="288">
        <v>3.6</v>
      </c>
      <c r="AV89" s="288">
        <v>3.6</v>
      </c>
      <c r="AW89" s="288">
        <v>3.6</v>
      </c>
      <c r="AX89" s="288">
        <v>3.5</v>
      </c>
      <c r="AY89" s="288">
        <v>3.5</v>
      </c>
      <c r="AZ89" s="288">
        <v>3.5</v>
      </c>
      <c r="BA89" s="288">
        <v>3.5</v>
      </c>
      <c r="BB89" s="288">
        <v>3.5</v>
      </c>
      <c r="BC89" s="288">
        <v>3.5</v>
      </c>
      <c r="BD89" s="288">
        <v>3.5</v>
      </c>
      <c r="BE89" s="288">
        <v>3.4</v>
      </c>
      <c r="BF89" s="288">
        <v>3.4</v>
      </c>
      <c r="BG89" s="288">
        <v>3.4</v>
      </c>
      <c r="BH89" s="288">
        <v>3.5</v>
      </c>
      <c r="BI89" s="288">
        <v>3.5</v>
      </c>
      <c r="BJ89" s="288">
        <v>3.5</v>
      </c>
      <c r="BK89" s="288">
        <v>3.5</v>
      </c>
      <c r="BL89" s="288">
        <v>3.4</v>
      </c>
      <c r="BM89" s="288">
        <v>3.5</v>
      </c>
      <c r="BN89" s="288">
        <v>3.5</v>
      </c>
      <c r="BO89" s="288">
        <v>3.5</v>
      </c>
      <c r="BP89" s="288">
        <v>3.4</v>
      </c>
      <c r="BQ89" s="288">
        <v>3.4</v>
      </c>
      <c r="BR89" s="288">
        <v>3.5</v>
      </c>
      <c r="BS89" s="288">
        <v>3.5</v>
      </c>
      <c r="BT89" s="288">
        <v>3.5</v>
      </c>
      <c r="BU89" s="288">
        <v>3.5</v>
      </c>
      <c r="BV89" s="288">
        <v>3.5</v>
      </c>
      <c r="BW89" s="288">
        <v>3.5</v>
      </c>
      <c r="BX89" s="288">
        <v>3.5</v>
      </c>
      <c r="BY89" s="288">
        <v>3.5</v>
      </c>
      <c r="BZ89" s="288">
        <f>_xlfn.IFNA(VLOOKUP(C89,'INFORM Severity - hidden'!$C$5:$G$300,5,FALSE),"-")</f>
        <v>3.4</v>
      </c>
    </row>
    <row r="90" spans="1:78" x14ac:dyDescent="0.35">
      <c r="C90" t="s">
        <v>9967</v>
      </c>
      <c r="D90" s="288" t="str">
        <f t="shared" si="1"/>
        <v>-</v>
      </c>
      <c r="E90" s="288" t="s">
        <v>9927</v>
      </c>
      <c r="F90" s="288" t="s">
        <v>9927</v>
      </c>
      <c r="G90" s="288" t="s">
        <v>9927</v>
      </c>
      <c r="H90" s="288" t="s">
        <v>9927</v>
      </c>
      <c r="I90" s="288" t="s">
        <v>9927</v>
      </c>
      <c r="J90" s="288" t="s">
        <v>9927</v>
      </c>
      <c r="K90" s="288" t="s">
        <v>9927</v>
      </c>
      <c r="L90" s="288" t="s">
        <v>9927</v>
      </c>
      <c r="M90" s="288" t="s">
        <v>9927</v>
      </c>
      <c r="N90" s="288" t="s">
        <v>9927</v>
      </c>
      <c r="O90" s="288" t="s">
        <v>9927</v>
      </c>
      <c r="P90" s="288" t="s">
        <v>9927</v>
      </c>
      <c r="Q90" s="288" t="s">
        <v>9927</v>
      </c>
      <c r="R90" s="288" t="s">
        <v>9927</v>
      </c>
      <c r="S90" s="288" t="s">
        <v>9927</v>
      </c>
      <c r="T90" s="288" t="s">
        <v>9927</v>
      </c>
      <c r="U90" s="288" t="s">
        <v>9927</v>
      </c>
      <c r="V90" s="288" t="s">
        <v>9927</v>
      </c>
      <c r="W90" s="288" t="s">
        <v>9927</v>
      </c>
      <c r="X90" s="288" t="s">
        <v>9927</v>
      </c>
      <c r="Y90" s="288" t="s">
        <v>9927</v>
      </c>
      <c r="Z90" s="288" t="s">
        <v>9927</v>
      </c>
      <c r="AA90" s="288" t="s">
        <v>9927</v>
      </c>
      <c r="AB90" s="288">
        <v>2.7</v>
      </c>
      <c r="AC90" s="288">
        <v>3.1</v>
      </c>
      <c r="AD90" s="288">
        <v>3.1</v>
      </c>
      <c r="AE90" s="288">
        <v>3.1</v>
      </c>
      <c r="AF90" s="288">
        <v>3.1</v>
      </c>
      <c r="AG90" s="288">
        <v>3.1</v>
      </c>
      <c r="AH90" s="288">
        <v>3.1</v>
      </c>
      <c r="AI90" s="288">
        <v>3.1</v>
      </c>
      <c r="AJ90" s="288">
        <v>3.1</v>
      </c>
      <c r="AK90" s="288" t="s">
        <v>9927</v>
      </c>
      <c r="AL90" s="288" t="s">
        <v>9927</v>
      </c>
      <c r="AM90" s="288" t="s">
        <v>9927</v>
      </c>
      <c r="AN90" s="288" t="s">
        <v>9927</v>
      </c>
      <c r="AO90" s="288" t="s">
        <v>9927</v>
      </c>
      <c r="AP90" s="288" t="s">
        <v>9927</v>
      </c>
      <c r="AQ90" s="288" t="s">
        <v>9927</v>
      </c>
      <c r="AR90" s="288" t="s">
        <v>9927</v>
      </c>
      <c r="AS90" s="288" t="s">
        <v>9927</v>
      </c>
      <c r="AT90" s="288" t="s">
        <v>9927</v>
      </c>
      <c r="AU90" s="288" t="s">
        <v>9927</v>
      </c>
      <c r="AV90" s="288" t="s">
        <v>9927</v>
      </c>
      <c r="AW90" s="288" t="s">
        <v>9927</v>
      </c>
      <c r="AX90" s="288" t="s">
        <v>9927</v>
      </c>
      <c r="AY90" s="288" t="s">
        <v>9927</v>
      </c>
      <c r="AZ90" s="288" t="s">
        <v>9927</v>
      </c>
      <c r="BA90" s="288" t="s">
        <v>9927</v>
      </c>
      <c r="BB90" s="288" t="s">
        <v>9927</v>
      </c>
      <c r="BC90" s="288" t="s">
        <v>9927</v>
      </c>
      <c r="BD90" s="288" t="s">
        <v>9927</v>
      </c>
      <c r="BE90" s="288" t="s">
        <v>9927</v>
      </c>
      <c r="BF90" s="288" t="s">
        <v>9927</v>
      </c>
      <c r="BG90" s="288" t="s">
        <v>9927</v>
      </c>
      <c r="BH90" s="288" t="s">
        <v>9927</v>
      </c>
      <c r="BI90" s="288" t="s">
        <v>9927</v>
      </c>
      <c r="BJ90" s="288" t="s">
        <v>9927</v>
      </c>
      <c r="BK90" s="288" t="s">
        <v>9927</v>
      </c>
      <c r="BL90" s="288" t="s">
        <v>9927</v>
      </c>
      <c r="BM90" s="288" t="s">
        <v>9927</v>
      </c>
      <c r="BN90" s="288" t="s">
        <v>9927</v>
      </c>
      <c r="BO90" s="288" t="s">
        <v>9927</v>
      </c>
      <c r="BP90" s="288" t="s">
        <v>9927</v>
      </c>
      <c r="BQ90" s="288" t="s">
        <v>9927</v>
      </c>
      <c r="BR90" s="288" t="s">
        <v>9927</v>
      </c>
      <c r="BS90" s="288" t="s">
        <v>9927</v>
      </c>
      <c r="BT90" s="288" t="s">
        <v>9927</v>
      </c>
      <c r="BU90" s="288" t="s">
        <v>9927</v>
      </c>
      <c r="BV90" s="288" t="s">
        <v>9927</v>
      </c>
      <c r="BW90" s="288" t="s">
        <v>9927</v>
      </c>
      <c r="BX90" s="288" t="s">
        <v>9927</v>
      </c>
      <c r="BY90" s="288" t="s">
        <v>9927</v>
      </c>
      <c r="BZ90" s="288" t="str">
        <f>_xlfn.IFNA(VLOOKUP(C90,'INFORM Severity - hidden'!$C$5:$G$300,5,FALSE),"-")</f>
        <v>-</v>
      </c>
    </row>
    <row r="91" spans="1:78" x14ac:dyDescent="0.35">
      <c r="A91" t="s">
        <v>3058</v>
      </c>
      <c r="B91" t="s">
        <v>3056</v>
      </c>
      <c r="C91" t="s">
        <v>3057</v>
      </c>
      <c r="D91" s="288" t="str">
        <f t="shared" si="1"/>
        <v>Stable</v>
      </c>
      <c r="E91" s="288" t="s">
        <v>9927</v>
      </c>
      <c r="F91" s="288">
        <v>2.2999999999999998</v>
      </c>
      <c r="G91" s="288">
        <v>2.2999999999999998</v>
      </c>
      <c r="H91" s="288">
        <v>2.8</v>
      </c>
      <c r="I91" s="288">
        <v>2.8</v>
      </c>
      <c r="J91" s="288">
        <v>2.8</v>
      </c>
      <c r="K91" s="288">
        <v>2.8</v>
      </c>
      <c r="L91" s="288">
        <v>2.8</v>
      </c>
      <c r="M91" s="288">
        <v>2.8</v>
      </c>
      <c r="N91" s="288">
        <v>2.8</v>
      </c>
      <c r="O91" s="288">
        <v>2.8</v>
      </c>
      <c r="P91" s="288">
        <v>3.2</v>
      </c>
      <c r="Q91" s="288">
        <v>3.2</v>
      </c>
      <c r="R91" s="288">
        <v>3.2</v>
      </c>
      <c r="S91" s="288">
        <v>3.2</v>
      </c>
      <c r="T91" s="288">
        <v>3.3</v>
      </c>
      <c r="U91" s="288">
        <v>3.3</v>
      </c>
      <c r="V91" s="288">
        <v>3.3</v>
      </c>
      <c r="W91" s="288">
        <v>3.3</v>
      </c>
      <c r="X91" s="288">
        <v>3.3</v>
      </c>
      <c r="Y91" s="288">
        <v>3.3</v>
      </c>
      <c r="Z91" s="288">
        <v>3.2</v>
      </c>
      <c r="AA91" s="288">
        <v>3.3</v>
      </c>
      <c r="AB91" s="288">
        <v>3.3</v>
      </c>
      <c r="AC91" s="288">
        <v>3.3</v>
      </c>
      <c r="AD91" s="288">
        <v>3.3</v>
      </c>
      <c r="AE91" s="288">
        <v>3.3</v>
      </c>
      <c r="AF91" s="288">
        <v>3.3</v>
      </c>
      <c r="AG91" s="288">
        <v>3.3</v>
      </c>
      <c r="AH91" s="288">
        <v>3.3</v>
      </c>
      <c r="AI91" s="288">
        <v>3.3</v>
      </c>
      <c r="AJ91" s="288">
        <v>3.3</v>
      </c>
      <c r="AK91" s="288">
        <v>3.3</v>
      </c>
      <c r="AL91" s="288">
        <v>3.3</v>
      </c>
      <c r="AM91" s="288">
        <v>3.7</v>
      </c>
      <c r="AN91" s="288">
        <v>3.7</v>
      </c>
      <c r="AO91" s="288">
        <v>3.7</v>
      </c>
      <c r="AP91" s="288">
        <v>3.7</v>
      </c>
      <c r="AQ91" s="288">
        <v>3.7</v>
      </c>
      <c r="AR91" s="288">
        <v>3.7</v>
      </c>
      <c r="AS91" s="288">
        <v>3.6</v>
      </c>
      <c r="AT91" s="288">
        <v>3.3</v>
      </c>
      <c r="AU91" s="288">
        <v>3.3</v>
      </c>
      <c r="AV91" s="288">
        <v>3.3</v>
      </c>
      <c r="AW91" s="288">
        <v>3.3</v>
      </c>
      <c r="AX91" s="288">
        <v>3.3</v>
      </c>
      <c r="AY91" s="288">
        <v>3.3</v>
      </c>
      <c r="AZ91" s="288">
        <v>3.3</v>
      </c>
      <c r="BA91" s="288">
        <v>3.4</v>
      </c>
      <c r="BB91" s="288">
        <v>3.4</v>
      </c>
      <c r="BC91" s="288">
        <v>3.4</v>
      </c>
      <c r="BD91" s="288">
        <v>3.4</v>
      </c>
      <c r="BE91" s="288">
        <v>3.6</v>
      </c>
      <c r="BF91" s="288">
        <v>3.6</v>
      </c>
      <c r="BG91" s="288">
        <v>3.6</v>
      </c>
      <c r="BH91" s="288">
        <v>3.6</v>
      </c>
      <c r="BI91" s="288">
        <v>3.6</v>
      </c>
      <c r="BJ91" s="288">
        <v>3.6</v>
      </c>
      <c r="BK91" s="288">
        <v>3.6</v>
      </c>
      <c r="BL91" s="288">
        <v>3.6</v>
      </c>
      <c r="BM91" s="288">
        <v>3.6</v>
      </c>
      <c r="BN91" s="288">
        <v>3.6</v>
      </c>
      <c r="BO91" s="288">
        <v>3.6</v>
      </c>
      <c r="BP91" s="288">
        <v>3.6</v>
      </c>
      <c r="BQ91" s="288">
        <v>3.6</v>
      </c>
      <c r="BR91" s="288">
        <v>3.5</v>
      </c>
      <c r="BS91" s="288">
        <v>3.4</v>
      </c>
      <c r="BT91" s="288">
        <v>3.4</v>
      </c>
      <c r="BU91" s="288">
        <v>3.4</v>
      </c>
      <c r="BV91" s="288">
        <v>3.4</v>
      </c>
      <c r="BW91" s="288">
        <v>3.4</v>
      </c>
      <c r="BX91" s="288">
        <v>3.4</v>
      </c>
      <c r="BY91" s="288">
        <v>3.4</v>
      </c>
      <c r="BZ91" s="288">
        <f>_xlfn.IFNA(VLOOKUP(C91,'INFORM Severity - hidden'!$C$5:$G$300,5,FALSE),"-")</f>
        <v>3.4</v>
      </c>
    </row>
    <row r="92" spans="1:78" x14ac:dyDescent="0.35">
      <c r="C92" t="s">
        <v>9968</v>
      </c>
      <c r="D92" s="288" t="str">
        <f t="shared" si="1"/>
        <v>-</v>
      </c>
      <c r="E92" s="288" t="s">
        <v>9927</v>
      </c>
      <c r="F92" s="288" t="s">
        <v>9927</v>
      </c>
      <c r="G92" s="288" t="s">
        <v>9927</v>
      </c>
      <c r="H92" s="288" t="s">
        <v>9927</v>
      </c>
      <c r="I92" s="288" t="s">
        <v>9927</v>
      </c>
      <c r="J92" s="288" t="s">
        <v>9927</v>
      </c>
      <c r="K92" s="288" t="s">
        <v>9927</v>
      </c>
      <c r="L92" s="288" t="s">
        <v>9927</v>
      </c>
      <c r="M92" s="288" t="s">
        <v>9927</v>
      </c>
      <c r="N92" s="288" t="s">
        <v>9927</v>
      </c>
      <c r="O92" s="288" t="s">
        <v>9927</v>
      </c>
      <c r="P92" s="288" t="s">
        <v>9927</v>
      </c>
      <c r="Q92" s="288" t="s">
        <v>9927</v>
      </c>
      <c r="R92" s="288" t="s">
        <v>9927</v>
      </c>
      <c r="S92" s="288" t="s">
        <v>9927</v>
      </c>
      <c r="T92" s="288" t="s">
        <v>9927</v>
      </c>
      <c r="U92" s="288" t="s">
        <v>9927</v>
      </c>
      <c r="V92" s="288" t="s">
        <v>9927</v>
      </c>
      <c r="W92" s="288" t="s">
        <v>9927</v>
      </c>
      <c r="X92" s="288" t="s">
        <v>9927</v>
      </c>
      <c r="Y92" s="288" t="s">
        <v>9927</v>
      </c>
      <c r="Z92" s="288" t="s">
        <v>9927</v>
      </c>
      <c r="AA92" s="288" t="s">
        <v>9927</v>
      </c>
      <c r="AB92" s="288">
        <v>3.1</v>
      </c>
      <c r="AC92" s="288">
        <v>3.3</v>
      </c>
      <c r="AD92" s="288">
        <v>3.3</v>
      </c>
      <c r="AE92" s="288">
        <v>3.3</v>
      </c>
      <c r="AF92" s="288">
        <v>3.3</v>
      </c>
      <c r="AG92" s="288">
        <v>3.3</v>
      </c>
      <c r="AH92" s="288">
        <v>3.3</v>
      </c>
      <c r="AI92" s="288">
        <v>3.3</v>
      </c>
      <c r="AJ92" s="288">
        <v>3.3</v>
      </c>
      <c r="AK92" s="288">
        <v>3.3</v>
      </c>
      <c r="AL92" s="288" t="s">
        <v>9927</v>
      </c>
      <c r="AM92" s="288" t="s">
        <v>9927</v>
      </c>
      <c r="AN92" s="288" t="s">
        <v>9927</v>
      </c>
      <c r="AO92" s="288" t="s">
        <v>9927</v>
      </c>
      <c r="AP92" s="288" t="s">
        <v>9927</v>
      </c>
      <c r="AQ92" s="288" t="s">
        <v>9927</v>
      </c>
      <c r="AR92" s="288" t="s">
        <v>9927</v>
      </c>
      <c r="AS92" s="288" t="s">
        <v>9927</v>
      </c>
      <c r="AT92" s="288" t="s">
        <v>9927</v>
      </c>
      <c r="AU92" s="288" t="s">
        <v>9927</v>
      </c>
      <c r="AV92" s="288" t="s">
        <v>9927</v>
      </c>
      <c r="AW92" s="288" t="s">
        <v>9927</v>
      </c>
      <c r="AX92" s="288" t="s">
        <v>9927</v>
      </c>
      <c r="AY92" s="288" t="s">
        <v>9927</v>
      </c>
      <c r="AZ92" s="288" t="s">
        <v>9927</v>
      </c>
      <c r="BA92" s="288" t="s">
        <v>9927</v>
      </c>
      <c r="BB92" s="288" t="s">
        <v>9927</v>
      </c>
      <c r="BC92" s="288" t="s">
        <v>9927</v>
      </c>
      <c r="BD92" s="288" t="s">
        <v>9927</v>
      </c>
      <c r="BE92" s="288" t="s">
        <v>9927</v>
      </c>
      <c r="BF92" s="288" t="s">
        <v>9927</v>
      </c>
      <c r="BG92" s="288" t="s">
        <v>9927</v>
      </c>
      <c r="BH92" s="288" t="s">
        <v>9927</v>
      </c>
      <c r="BI92" s="288" t="s">
        <v>9927</v>
      </c>
      <c r="BJ92" s="288" t="s">
        <v>9927</v>
      </c>
      <c r="BK92" s="288" t="s">
        <v>9927</v>
      </c>
      <c r="BL92" s="288" t="s">
        <v>9927</v>
      </c>
      <c r="BM92" s="288" t="s">
        <v>9927</v>
      </c>
      <c r="BN92" s="288" t="s">
        <v>9927</v>
      </c>
      <c r="BO92" s="288" t="s">
        <v>9927</v>
      </c>
      <c r="BP92" s="288" t="s">
        <v>9927</v>
      </c>
      <c r="BQ92" s="288" t="s">
        <v>9927</v>
      </c>
      <c r="BR92" s="288" t="s">
        <v>9927</v>
      </c>
      <c r="BS92" s="288" t="s">
        <v>9927</v>
      </c>
      <c r="BT92" s="288" t="s">
        <v>9927</v>
      </c>
      <c r="BU92" s="288" t="s">
        <v>9927</v>
      </c>
      <c r="BV92" s="288" t="s">
        <v>9927</v>
      </c>
      <c r="BW92" s="288" t="s">
        <v>9927</v>
      </c>
      <c r="BX92" s="288" t="s">
        <v>9927</v>
      </c>
      <c r="BY92" s="288" t="s">
        <v>9927</v>
      </c>
      <c r="BZ92" s="288" t="str">
        <f>_xlfn.IFNA(VLOOKUP(C92,'INFORM Severity - hidden'!$C$5:$G$300,5,FALSE),"-")</f>
        <v>-</v>
      </c>
    </row>
    <row r="93" spans="1:78" x14ac:dyDescent="0.35">
      <c r="A93" t="s">
        <v>3070</v>
      </c>
      <c r="B93" t="s">
        <v>3068</v>
      </c>
      <c r="C93" t="s">
        <v>3069</v>
      </c>
      <c r="D93" s="288" t="str">
        <f t="shared" si="1"/>
        <v>Increasing</v>
      </c>
      <c r="E93" s="288">
        <v>3.4</v>
      </c>
      <c r="F93" s="288">
        <v>2.9</v>
      </c>
      <c r="G93" s="288">
        <v>2.9</v>
      </c>
      <c r="H93" s="288">
        <v>3.2</v>
      </c>
      <c r="I93" s="288">
        <v>3.2</v>
      </c>
      <c r="J93" s="288">
        <v>3.3</v>
      </c>
      <c r="K93" s="288">
        <v>3.3</v>
      </c>
      <c r="L93" s="288">
        <v>3.3</v>
      </c>
      <c r="M93" s="288">
        <v>3.3</v>
      </c>
      <c r="N93" s="288">
        <v>3.3</v>
      </c>
      <c r="O93" s="288">
        <v>3.4</v>
      </c>
      <c r="P93" s="288">
        <v>3.4</v>
      </c>
      <c r="Q93" s="288">
        <v>3.4</v>
      </c>
      <c r="R93" s="288">
        <v>3.4</v>
      </c>
      <c r="S93" s="288">
        <v>3.5</v>
      </c>
      <c r="T93" s="288">
        <v>3.5</v>
      </c>
      <c r="U93" s="288">
        <v>3.5</v>
      </c>
      <c r="V93" s="288">
        <v>3.5</v>
      </c>
      <c r="W93" s="288">
        <v>3.5</v>
      </c>
      <c r="X93" s="288">
        <v>3.5</v>
      </c>
      <c r="Y93" s="288">
        <v>3.4</v>
      </c>
      <c r="Z93" s="288">
        <v>3.5</v>
      </c>
      <c r="AA93" s="288">
        <v>3.5</v>
      </c>
      <c r="AB93" s="288">
        <v>3.5</v>
      </c>
      <c r="AC93" s="288">
        <v>3.5</v>
      </c>
      <c r="AD93" s="288">
        <v>3.5</v>
      </c>
      <c r="AE93" s="288">
        <v>3.8</v>
      </c>
      <c r="AF93" s="288">
        <v>3.8</v>
      </c>
      <c r="AG93" s="288">
        <v>3.8</v>
      </c>
      <c r="AH93" s="288">
        <v>3.8</v>
      </c>
      <c r="AI93" s="288">
        <v>3.8</v>
      </c>
      <c r="AJ93" s="288">
        <v>4.0999999999999996</v>
      </c>
      <c r="AK93" s="288">
        <v>4.0999999999999996</v>
      </c>
      <c r="AL93" s="288">
        <v>4.0999999999999996</v>
      </c>
      <c r="AM93" s="288">
        <v>4.0999999999999996</v>
      </c>
      <c r="AN93" s="288">
        <v>4.0999999999999996</v>
      </c>
      <c r="AO93" s="288">
        <v>4.0999999999999996</v>
      </c>
      <c r="AP93" s="288">
        <v>4.0999999999999996</v>
      </c>
      <c r="AQ93" s="288">
        <v>4.0999999999999996</v>
      </c>
      <c r="AR93" s="288">
        <v>4.0999999999999996</v>
      </c>
      <c r="AS93" s="288">
        <v>4</v>
      </c>
      <c r="AT93" s="288">
        <v>4.2</v>
      </c>
      <c r="AU93" s="288">
        <v>4.2</v>
      </c>
      <c r="AV93" s="288">
        <v>4.2</v>
      </c>
      <c r="AW93" s="288">
        <v>4.2</v>
      </c>
      <c r="AX93" s="288">
        <v>4.2</v>
      </c>
      <c r="AY93" s="288">
        <v>4.2</v>
      </c>
      <c r="AZ93" s="288">
        <v>4.2</v>
      </c>
      <c r="BA93" s="288">
        <v>4.2</v>
      </c>
      <c r="BB93" s="288">
        <v>4.2</v>
      </c>
      <c r="BC93" s="288">
        <v>4.2</v>
      </c>
      <c r="BD93" s="288">
        <v>4.2</v>
      </c>
      <c r="BE93" s="288">
        <v>4.2</v>
      </c>
      <c r="BF93" s="288">
        <v>4.2</v>
      </c>
      <c r="BG93" s="288">
        <v>4.2</v>
      </c>
      <c r="BH93" s="288">
        <v>4.3</v>
      </c>
      <c r="BI93" s="288">
        <v>4.3</v>
      </c>
      <c r="BJ93" s="288">
        <v>4.2</v>
      </c>
      <c r="BK93" s="288">
        <v>4.2</v>
      </c>
      <c r="BL93" s="288">
        <v>4.2</v>
      </c>
      <c r="BM93" s="288">
        <v>4.3</v>
      </c>
      <c r="BN93" s="288">
        <v>4.3</v>
      </c>
      <c r="BO93" s="288">
        <v>4.3</v>
      </c>
      <c r="BP93" s="288">
        <v>4</v>
      </c>
      <c r="BQ93" s="288">
        <v>4</v>
      </c>
      <c r="BR93" s="288">
        <v>4</v>
      </c>
      <c r="BS93" s="288">
        <v>4</v>
      </c>
      <c r="BT93" s="288">
        <v>4</v>
      </c>
      <c r="BU93" s="288">
        <v>4</v>
      </c>
      <c r="BV93" s="288">
        <v>4</v>
      </c>
      <c r="BW93" s="288">
        <v>4</v>
      </c>
      <c r="BX93" s="288">
        <v>4</v>
      </c>
      <c r="BY93" s="288">
        <v>4</v>
      </c>
      <c r="BZ93" s="288">
        <f>_xlfn.IFNA(VLOOKUP(C93,'INFORM Severity - hidden'!$C$5:$G$300,5,FALSE),"-")</f>
        <v>4.4000000000000004</v>
      </c>
    </row>
    <row r="94" spans="1:78" x14ac:dyDescent="0.35">
      <c r="C94" t="s">
        <v>9969</v>
      </c>
      <c r="D94" s="288" t="str">
        <f t="shared" si="1"/>
        <v>-</v>
      </c>
      <c r="E94" s="288" t="s">
        <v>9927</v>
      </c>
      <c r="F94" s="288" t="s">
        <v>9927</v>
      </c>
      <c r="G94" s="288" t="s">
        <v>9927</v>
      </c>
      <c r="H94" s="288" t="s">
        <v>9927</v>
      </c>
      <c r="I94" s="288" t="s">
        <v>9927</v>
      </c>
      <c r="J94" s="288" t="s">
        <v>9927</v>
      </c>
      <c r="K94" s="288" t="s">
        <v>9927</v>
      </c>
      <c r="L94" s="288" t="s">
        <v>9927</v>
      </c>
      <c r="M94" s="288" t="s">
        <v>9927</v>
      </c>
      <c r="N94" s="288" t="s">
        <v>9927</v>
      </c>
      <c r="O94" s="288" t="s">
        <v>9927</v>
      </c>
      <c r="P94" s="288" t="s">
        <v>9927</v>
      </c>
      <c r="Q94" s="288" t="s">
        <v>9927</v>
      </c>
      <c r="R94" s="288" t="s">
        <v>9927</v>
      </c>
      <c r="S94" s="288" t="s">
        <v>9927</v>
      </c>
      <c r="T94" s="288" t="s">
        <v>9927</v>
      </c>
      <c r="U94" s="288" t="s">
        <v>9927</v>
      </c>
      <c r="V94" s="288" t="s">
        <v>9927</v>
      </c>
      <c r="W94" s="288" t="s">
        <v>9927</v>
      </c>
      <c r="X94" s="288" t="s">
        <v>9927</v>
      </c>
      <c r="Y94" s="288" t="s">
        <v>9927</v>
      </c>
      <c r="Z94" s="288" t="s">
        <v>9927</v>
      </c>
      <c r="AA94" s="288" t="s">
        <v>9927</v>
      </c>
      <c r="AB94" s="288" t="s">
        <v>9927</v>
      </c>
      <c r="AC94" s="288" t="s">
        <v>9927</v>
      </c>
      <c r="AD94" s="288" t="s">
        <v>9927</v>
      </c>
      <c r="AE94" s="288" t="s">
        <v>9927</v>
      </c>
      <c r="AF94" s="288" t="s">
        <v>9927</v>
      </c>
      <c r="AG94" s="288" t="s">
        <v>9927</v>
      </c>
      <c r="AH94" s="288" t="s">
        <v>9927</v>
      </c>
      <c r="AI94" s="288" t="s">
        <v>9927</v>
      </c>
      <c r="AJ94" s="288">
        <v>3</v>
      </c>
      <c r="AK94" s="288">
        <v>3</v>
      </c>
      <c r="AL94" s="288">
        <v>3.1</v>
      </c>
      <c r="AM94" s="288">
        <v>3.1</v>
      </c>
      <c r="AN94" s="288">
        <v>3.1</v>
      </c>
      <c r="AO94" s="288">
        <v>3.1</v>
      </c>
      <c r="AP94" s="288">
        <v>3.1</v>
      </c>
      <c r="AQ94" s="288">
        <v>3.1</v>
      </c>
      <c r="AR94" s="288">
        <v>3.1</v>
      </c>
      <c r="AS94" s="288">
        <v>3</v>
      </c>
      <c r="AT94" s="288">
        <v>3.1</v>
      </c>
      <c r="AU94" s="288">
        <v>2.9</v>
      </c>
      <c r="AV94" s="288">
        <v>3.1</v>
      </c>
      <c r="AW94" s="288">
        <v>3.1</v>
      </c>
      <c r="AX94" s="288">
        <v>3.1</v>
      </c>
      <c r="AY94" s="288">
        <v>2.9</v>
      </c>
      <c r="AZ94" s="288">
        <v>2.9</v>
      </c>
      <c r="BA94" s="288">
        <v>2.9</v>
      </c>
      <c r="BB94" s="288">
        <v>2.9</v>
      </c>
      <c r="BC94" s="288">
        <v>2.9</v>
      </c>
      <c r="BD94" s="288">
        <v>2.9</v>
      </c>
      <c r="BE94" s="288">
        <v>2.9</v>
      </c>
      <c r="BF94" s="288">
        <v>2.9</v>
      </c>
      <c r="BG94" s="288">
        <v>2.9</v>
      </c>
      <c r="BH94" s="288">
        <v>3</v>
      </c>
      <c r="BI94" s="288">
        <v>3</v>
      </c>
      <c r="BJ94" s="288">
        <v>3</v>
      </c>
      <c r="BK94" s="288">
        <v>3</v>
      </c>
      <c r="BL94" s="288">
        <v>3</v>
      </c>
      <c r="BM94" s="288" t="s">
        <v>9927</v>
      </c>
      <c r="BN94" s="288" t="s">
        <v>9927</v>
      </c>
      <c r="BO94" s="288" t="s">
        <v>9927</v>
      </c>
      <c r="BP94" s="288" t="s">
        <v>9927</v>
      </c>
      <c r="BQ94" s="288" t="s">
        <v>9927</v>
      </c>
      <c r="BR94" s="288" t="s">
        <v>9927</v>
      </c>
      <c r="BS94" s="288" t="s">
        <v>9927</v>
      </c>
      <c r="BT94" s="288" t="s">
        <v>9927</v>
      </c>
      <c r="BU94" s="288" t="s">
        <v>9927</v>
      </c>
      <c r="BV94" s="288" t="s">
        <v>9927</v>
      </c>
      <c r="BW94" s="288" t="s">
        <v>9927</v>
      </c>
      <c r="BX94" s="288" t="s">
        <v>9927</v>
      </c>
      <c r="BY94" s="288" t="s">
        <v>9927</v>
      </c>
      <c r="BZ94" s="288" t="str">
        <f>_xlfn.IFNA(VLOOKUP(C94,'INFORM Severity - hidden'!$C$5:$G$300,5,FALSE),"-")</f>
        <v>-</v>
      </c>
    </row>
    <row r="95" spans="1:78" x14ac:dyDescent="0.35">
      <c r="A95" t="s">
        <v>2519</v>
      </c>
      <c r="B95" t="s">
        <v>2517</v>
      </c>
      <c r="C95" t="s">
        <v>2518</v>
      </c>
      <c r="D95" s="288" t="str">
        <f t="shared" si="1"/>
        <v>Stable</v>
      </c>
      <c r="E95" s="288" t="s">
        <v>9927</v>
      </c>
      <c r="F95" s="288" t="s">
        <v>9927</v>
      </c>
      <c r="G95" s="288" t="s">
        <v>9927</v>
      </c>
      <c r="H95" s="288" t="s">
        <v>9927</v>
      </c>
      <c r="I95" s="288" t="s">
        <v>9927</v>
      </c>
      <c r="J95" s="288" t="s">
        <v>9927</v>
      </c>
      <c r="K95" s="288" t="s">
        <v>9927</v>
      </c>
      <c r="L95" s="288" t="s">
        <v>9927</v>
      </c>
      <c r="M95" s="288" t="s">
        <v>9927</v>
      </c>
      <c r="N95" s="288" t="s">
        <v>9927</v>
      </c>
      <c r="O95" s="288" t="s">
        <v>9927</v>
      </c>
      <c r="P95" s="288" t="s">
        <v>9927</v>
      </c>
      <c r="Q95" s="288" t="s">
        <v>9927</v>
      </c>
      <c r="R95" s="288" t="s">
        <v>9927</v>
      </c>
      <c r="S95" s="288" t="s">
        <v>9927</v>
      </c>
      <c r="T95" s="288" t="s">
        <v>9927</v>
      </c>
      <c r="U95" s="288" t="s">
        <v>9927</v>
      </c>
      <c r="V95" s="288" t="s">
        <v>9927</v>
      </c>
      <c r="W95" s="288" t="s">
        <v>9927</v>
      </c>
      <c r="X95" s="288" t="s">
        <v>9927</v>
      </c>
      <c r="Y95" s="288" t="s">
        <v>9927</v>
      </c>
      <c r="Z95" s="288" t="s">
        <v>9927</v>
      </c>
      <c r="AA95" s="288" t="s">
        <v>9927</v>
      </c>
      <c r="AB95" s="288" t="s">
        <v>9927</v>
      </c>
      <c r="AC95" s="288" t="s">
        <v>9927</v>
      </c>
      <c r="AD95" s="288" t="s">
        <v>9927</v>
      </c>
      <c r="AE95" s="288" t="s">
        <v>9927</v>
      </c>
      <c r="AF95" s="288" t="s">
        <v>9927</v>
      </c>
      <c r="AG95" s="288" t="s">
        <v>9927</v>
      </c>
      <c r="AH95" s="288" t="s">
        <v>9927</v>
      </c>
      <c r="AI95" s="288" t="s">
        <v>9927</v>
      </c>
      <c r="AJ95" s="288" t="s">
        <v>9927</v>
      </c>
      <c r="AK95" s="288" t="s">
        <v>9927</v>
      </c>
      <c r="AL95" s="288" t="s">
        <v>9927</v>
      </c>
      <c r="AM95" s="288" t="s">
        <v>9927</v>
      </c>
      <c r="AN95" s="288" t="s">
        <v>9927</v>
      </c>
      <c r="AO95" s="288" t="s">
        <v>9927</v>
      </c>
      <c r="AP95" s="288">
        <v>1.1000000000000001</v>
      </c>
      <c r="AQ95" s="288">
        <v>1.4</v>
      </c>
      <c r="AR95" s="288">
        <v>1.3</v>
      </c>
      <c r="AS95" s="288">
        <v>1.4</v>
      </c>
      <c r="AT95" s="288">
        <v>1.4</v>
      </c>
      <c r="AU95" s="288">
        <v>2.5</v>
      </c>
      <c r="AV95" s="288">
        <v>2.6</v>
      </c>
      <c r="AW95" s="288">
        <v>2.6</v>
      </c>
      <c r="AX95" s="288">
        <v>2.6</v>
      </c>
      <c r="AY95" s="288">
        <v>2.5</v>
      </c>
      <c r="AZ95" s="288">
        <v>1.5</v>
      </c>
      <c r="BA95" s="288">
        <v>1.5</v>
      </c>
      <c r="BB95" s="288">
        <v>1.5</v>
      </c>
      <c r="BC95" s="288">
        <v>1.5</v>
      </c>
      <c r="BD95" s="288">
        <v>1.5</v>
      </c>
      <c r="BE95" s="288">
        <v>1.5</v>
      </c>
      <c r="BF95" s="288">
        <v>1.6</v>
      </c>
      <c r="BG95" s="288">
        <v>1.6</v>
      </c>
      <c r="BH95" s="288">
        <v>1.6</v>
      </c>
      <c r="BI95" s="288">
        <v>1.6</v>
      </c>
      <c r="BJ95" s="288">
        <v>1.2</v>
      </c>
      <c r="BK95" s="288">
        <v>1.3</v>
      </c>
      <c r="BL95" s="288">
        <v>1.3</v>
      </c>
      <c r="BM95" s="288">
        <v>1.6</v>
      </c>
      <c r="BN95" s="288">
        <v>1.6</v>
      </c>
      <c r="BO95" s="288">
        <v>1.6</v>
      </c>
      <c r="BP95" s="288">
        <v>1.6</v>
      </c>
      <c r="BQ95" s="288">
        <v>1.6</v>
      </c>
      <c r="BR95" s="288">
        <v>1.5</v>
      </c>
      <c r="BS95" s="288">
        <v>1.5</v>
      </c>
      <c r="BT95" s="288">
        <v>1.5</v>
      </c>
      <c r="BU95" s="288">
        <v>1.5</v>
      </c>
      <c r="BV95" s="288">
        <v>1.5</v>
      </c>
      <c r="BW95" s="288">
        <v>1.5</v>
      </c>
      <c r="BX95" s="288">
        <v>1.5</v>
      </c>
      <c r="BY95" s="288">
        <v>1.5</v>
      </c>
      <c r="BZ95" s="288">
        <f>_xlfn.IFNA(VLOOKUP(C95,'INFORM Severity - hidden'!$C$5:$G$300,5,FALSE),"-")</f>
        <v>1.5</v>
      </c>
    </row>
    <row r="96" spans="1:78" x14ac:dyDescent="0.35">
      <c r="C96" t="s">
        <v>9970</v>
      </c>
      <c r="D96" s="288" t="str">
        <f t="shared" si="1"/>
        <v>-</v>
      </c>
      <c r="E96" s="288" t="s">
        <v>9927</v>
      </c>
      <c r="F96" s="288">
        <v>2.2999999999999998</v>
      </c>
      <c r="G96" s="288">
        <v>2.2999999999999998</v>
      </c>
      <c r="H96" s="288">
        <v>2.8</v>
      </c>
      <c r="I96" s="288">
        <v>2.8</v>
      </c>
      <c r="J96" s="288">
        <v>2.8</v>
      </c>
      <c r="K96" s="288">
        <v>2.1</v>
      </c>
      <c r="L96" s="288">
        <v>2.1</v>
      </c>
      <c r="M96" s="288">
        <v>2.1</v>
      </c>
      <c r="N96" s="288">
        <v>2.1</v>
      </c>
      <c r="O96" s="288">
        <v>2.1</v>
      </c>
      <c r="P96" s="288">
        <v>2.1</v>
      </c>
      <c r="Q96" s="288">
        <v>1.9</v>
      </c>
      <c r="R96" s="288">
        <v>1.9</v>
      </c>
      <c r="S96" s="288">
        <v>2.2000000000000002</v>
      </c>
      <c r="T96" s="288" t="s">
        <v>9927</v>
      </c>
      <c r="U96" s="288" t="s">
        <v>9927</v>
      </c>
      <c r="V96" s="288" t="s">
        <v>9927</v>
      </c>
      <c r="W96" s="288" t="s">
        <v>9927</v>
      </c>
      <c r="X96" s="288" t="s">
        <v>9927</v>
      </c>
      <c r="Y96" s="288" t="s">
        <v>9927</v>
      </c>
      <c r="Z96" s="288" t="s">
        <v>9927</v>
      </c>
      <c r="AA96" s="288" t="s">
        <v>9927</v>
      </c>
      <c r="AB96" s="288" t="s">
        <v>9927</v>
      </c>
      <c r="AC96" s="288" t="s">
        <v>9927</v>
      </c>
      <c r="AD96" s="288" t="s">
        <v>9927</v>
      </c>
      <c r="AE96" s="288" t="s">
        <v>9927</v>
      </c>
      <c r="AF96" s="288" t="s">
        <v>9927</v>
      </c>
      <c r="AG96" s="288" t="s">
        <v>9927</v>
      </c>
      <c r="AH96" s="288" t="s">
        <v>9927</v>
      </c>
      <c r="AI96" s="288" t="s">
        <v>9927</v>
      </c>
      <c r="AJ96" s="288" t="s">
        <v>9927</v>
      </c>
      <c r="AK96" s="288" t="s">
        <v>9927</v>
      </c>
      <c r="AL96" s="288" t="s">
        <v>9927</v>
      </c>
      <c r="AM96" s="288" t="s">
        <v>9927</v>
      </c>
      <c r="AN96" s="288" t="s">
        <v>9927</v>
      </c>
      <c r="AO96" s="288" t="s">
        <v>9927</v>
      </c>
      <c r="AP96" s="288" t="s">
        <v>9927</v>
      </c>
      <c r="AQ96" s="288" t="s">
        <v>9927</v>
      </c>
      <c r="AR96" s="288" t="s">
        <v>9927</v>
      </c>
      <c r="AS96" s="288" t="s">
        <v>9927</v>
      </c>
      <c r="AT96" s="288" t="s">
        <v>9927</v>
      </c>
      <c r="AU96" s="288" t="s">
        <v>9927</v>
      </c>
      <c r="AV96" s="288" t="s">
        <v>9927</v>
      </c>
      <c r="AW96" s="288" t="s">
        <v>9927</v>
      </c>
      <c r="AX96" s="288" t="s">
        <v>9927</v>
      </c>
      <c r="AY96" s="288" t="s">
        <v>9927</v>
      </c>
      <c r="AZ96" s="288" t="s">
        <v>9927</v>
      </c>
      <c r="BA96" s="288" t="s">
        <v>9927</v>
      </c>
      <c r="BB96" s="288" t="s">
        <v>9927</v>
      </c>
      <c r="BC96" s="288" t="s">
        <v>9927</v>
      </c>
      <c r="BD96" s="288" t="s">
        <v>9927</v>
      </c>
      <c r="BE96" s="288" t="s">
        <v>9927</v>
      </c>
      <c r="BF96" s="288" t="s">
        <v>9927</v>
      </c>
      <c r="BG96" s="288" t="s">
        <v>9927</v>
      </c>
      <c r="BH96" s="288" t="s">
        <v>9927</v>
      </c>
      <c r="BI96" s="288" t="s">
        <v>9927</v>
      </c>
      <c r="BJ96" s="288" t="s">
        <v>9927</v>
      </c>
      <c r="BK96" s="288" t="s">
        <v>9927</v>
      </c>
      <c r="BL96" s="288" t="s">
        <v>9927</v>
      </c>
      <c r="BM96" s="288" t="s">
        <v>9927</v>
      </c>
      <c r="BN96" s="288" t="s">
        <v>9927</v>
      </c>
      <c r="BO96" s="288" t="s">
        <v>9927</v>
      </c>
      <c r="BP96" s="288" t="s">
        <v>9927</v>
      </c>
      <c r="BQ96" s="288" t="s">
        <v>9927</v>
      </c>
      <c r="BR96" s="288" t="s">
        <v>9927</v>
      </c>
      <c r="BS96" s="288" t="s">
        <v>9927</v>
      </c>
      <c r="BT96" s="288" t="s">
        <v>9927</v>
      </c>
      <c r="BU96" s="288" t="s">
        <v>9927</v>
      </c>
      <c r="BV96" s="288" t="s">
        <v>9927</v>
      </c>
      <c r="BW96" s="288" t="s">
        <v>9927</v>
      </c>
      <c r="BX96" s="288" t="s">
        <v>9927</v>
      </c>
      <c r="BY96" s="288" t="s">
        <v>9927</v>
      </c>
      <c r="BZ96" s="288" t="str">
        <f>_xlfn.IFNA(VLOOKUP(C96,'INFORM Severity - hidden'!$C$5:$G$300,5,FALSE),"-")</f>
        <v>-</v>
      </c>
    </row>
    <row r="97" spans="1:78" x14ac:dyDescent="0.35">
      <c r="A97" t="s">
        <v>365</v>
      </c>
      <c r="B97" t="s">
        <v>363</v>
      </c>
      <c r="C97" t="s">
        <v>364</v>
      </c>
      <c r="D97" s="288" t="str">
        <f t="shared" si="1"/>
        <v>Stable</v>
      </c>
      <c r="E97" s="288" t="s">
        <v>9927</v>
      </c>
      <c r="F97" s="288" t="s">
        <v>9927</v>
      </c>
      <c r="G97" s="288" t="s">
        <v>9927</v>
      </c>
      <c r="H97" s="288" t="s">
        <v>9927</v>
      </c>
      <c r="I97" s="288" t="s">
        <v>9927</v>
      </c>
      <c r="J97" s="288" t="s">
        <v>9927</v>
      </c>
      <c r="K97" s="288">
        <v>2.2000000000000002</v>
      </c>
      <c r="L97" s="288">
        <v>2.2000000000000002</v>
      </c>
      <c r="M97" s="288">
        <v>2.2000000000000002</v>
      </c>
      <c r="N97" s="288">
        <v>2.2000000000000002</v>
      </c>
      <c r="O97" s="288">
        <v>2.2000000000000002</v>
      </c>
      <c r="P97" s="288">
        <v>2.2000000000000002</v>
      </c>
      <c r="Q97" s="288" t="s">
        <v>9927</v>
      </c>
      <c r="R97" s="288" t="s">
        <v>9927</v>
      </c>
      <c r="S97" s="288" t="s">
        <v>9927</v>
      </c>
      <c r="T97" s="288" t="s">
        <v>9927</v>
      </c>
      <c r="U97" s="288" t="s">
        <v>9927</v>
      </c>
      <c r="V97" s="288" t="s">
        <v>9927</v>
      </c>
      <c r="W97" s="288" t="s">
        <v>9927</v>
      </c>
      <c r="X97" s="288" t="s">
        <v>9927</v>
      </c>
      <c r="Y97" s="288" t="s">
        <v>9927</v>
      </c>
      <c r="Z97" s="288" t="s">
        <v>9927</v>
      </c>
      <c r="AA97" s="288" t="s">
        <v>9927</v>
      </c>
      <c r="AB97" s="288" t="s">
        <v>9927</v>
      </c>
      <c r="AC97" s="288" t="s">
        <v>9927</v>
      </c>
      <c r="AD97" s="288" t="s">
        <v>9927</v>
      </c>
      <c r="AE97" s="288" t="s">
        <v>9927</v>
      </c>
      <c r="AF97" s="288" t="s">
        <v>9927</v>
      </c>
      <c r="AG97" s="288" t="s">
        <v>9927</v>
      </c>
      <c r="AH97" s="288" t="s">
        <v>9927</v>
      </c>
      <c r="AI97" s="288" t="s">
        <v>9927</v>
      </c>
      <c r="AJ97" s="288" t="s">
        <v>9927</v>
      </c>
      <c r="AK97" s="288" t="s">
        <v>9927</v>
      </c>
      <c r="AL97" s="288" t="s">
        <v>9927</v>
      </c>
      <c r="AM97" s="288">
        <v>2</v>
      </c>
      <c r="AN97" s="288">
        <v>2.1</v>
      </c>
      <c r="AO97" s="288">
        <v>2.1</v>
      </c>
      <c r="AP97" s="288">
        <v>2.2000000000000002</v>
      </c>
      <c r="AQ97" s="288">
        <v>2.2999999999999998</v>
      </c>
      <c r="AR97" s="288">
        <v>2.2999999999999998</v>
      </c>
      <c r="AS97" s="288">
        <v>2.6</v>
      </c>
      <c r="AT97" s="288">
        <v>2.6</v>
      </c>
      <c r="AU97" s="288">
        <v>2.6</v>
      </c>
      <c r="AV97" s="288">
        <v>2.6</v>
      </c>
      <c r="AW97" s="288">
        <v>2.6</v>
      </c>
      <c r="AX97" s="288">
        <v>2.5</v>
      </c>
      <c r="AY97" s="288">
        <v>2.5</v>
      </c>
      <c r="AZ97" s="288">
        <v>2.5</v>
      </c>
      <c r="BA97" s="288">
        <v>2.5</v>
      </c>
      <c r="BB97" s="288">
        <v>2.5</v>
      </c>
      <c r="BC97" s="288">
        <v>2.5</v>
      </c>
      <c r="BD97" s="288">
        <v>2.5</v>
      </c>
      <c r="BE97" s="288">
        <v>2.5</v>
      </c>
      <c r="BF97" s="288">
        <v>2.5</v>
      </c>
      <c r="BG97" s="288">
        <v>2.5</v>
      </c>
      <c r="BH97" s="288">
        <v>2.5</v>
      </c>
      <c r="BI97" s="288">
        <v>2.5</v>
      </c>
      <c r="BJ97" s="288">
        <v>2.5</v>
      </c>
      <c r="BK97" s="288">
        <v>2.5</v>
      </c>
      <c r="BL97" s="288">
        <v>2.5</v>
      </c>
      <c r="BM97" s="288">
        <v>2.5</v>
      </c>
      <c r="BN97" s="288">
        <v>2.5</v>
      </c>
      <c r="BO97" s="288">
        <v>2.5</v>
      </c>
      <c r="BP97" s="288">
        <v>2.5</v>
      </c>
      <c r="BQ97" s="288">
        <v>2.5</v>
      </c>
      <c r="BR97" s="288">
        <v>2.5</v>
      </c>
      <c r="BS97" s="288">
        <v>2.5</v>
      </c>
      <c r="BT97" s="288">
        <v>2.5</v>
      </c>
      <c r="BU97" s="288">
        <v>2.5</v>
      </c>
      <c r="BV97" s="288">
        <v>2.5</v>
      </c>
      <c r="BW97" s="288">
        <v>2.5</v>
      </c>
      <c r="BX97" s="288">
        <v>2.5</v>
      </c>
      <c r="BY97" s="288">
        <v>2.5</v>
      </c>
      <c r="BZ97" s="288">
        <f>_xlfn.IFNA(VLOOKUP(C97,'INFORM Severity - hidden'!$C$5:$G$300,5,FALSE),"-")</f>
        <v>2.5</v>
      </c>
    </row>
    <row r="98" spans="1:78" x14ac:dyDescent="0.35">
      <c r="C98" t="s">
        <v>9971</v>
      </c>
      <c r="D98" s="288" t="str">
        <f t="shared" si="1"/>
        <v>-</v>
      </c>
      <c r="E98" s="288" t="s">
        <v>9927</v>
      </c>
      <c r="F98" s="288" t="s">
        <v>9927</v>
      </c>
      <c r="G98" s="288" t="s">
        <v>9927</v>
      </c>
      <c r="H98" s="288" t="s">
        <v>9927</v>
      </c>
      <c r="I98" s="288" t="s">
        <v>9927</v>
      </c>
      <c r="J98" s="288" t="s">
        <v>9927</v>
      </c>
      <c r="K98" s="288">
        <v>1.2</v>
      </c>
      <c r="L98" s="288">
        <v>1.2</v>
      </c>
      <c r="M98" s="288">
        <v>1.2</v>
      </c>
      <c r="N98" s="288">
        <v>1.4</v>
      </c>
      <c r="O98" s="288">
        <v>1.3</v>
      </c>
      <c r="P98" s="288" t="s">
        <v>9927</v>
      </c>
      <c r="Q98" s="288" t="s">
        <v>9927</v>
      </c>
      <c r="R98" s="288" t="s">
        <v>9927</v>
      </c>
      <c r="S98" s="288" t="s">
        <v>9927</v>
      </c>
      <c r="T98" s="288" t="s">
        <v>9927</v>
      </c>
      <c r="U98" s="288" t="s">
        <v>9927</v>
      </c>
      <c r="V98" s="288" t="s">
        <v>9927</v>
      </c>
      <c r="W98" s="288" t="s">
        <v>9927</v>
      </c>
      <c r="X98" s="288" t="s">
        <v>9927</v>
      </c>
      <c r="Y98" s="288" t="s">
        <v>9927</v>
      </c>
      <c r="Z98" s="288" t="s">
        <v>9927</v>
      </c>
      <c r="AA98" s="288" t="s">
        <v>9927</v>
      </c>
      <c r="AB98" s="288" t="s">
        <v>9927</v>
      </c>
      <c r="AC98" s="288" t="s">
        <v>9927</v>
      </c>
      <c r="AD98" s="288" t="s">
        <v>9927</v>
      </c>
      <c r="AE98" s="288" t="s">
        <v>9927</v>
      </c>
      <c r="AF98" s="288" t="s">
        <v>9927</v>
      </c>
      <c r="AG98" s="288" t="s">
        <v>9927</v>
      </c>
      <c r="AH98" s="288" t="s">
        <v>9927</v>
      </c>
      <c r="AI98" s="288" t="s">
        <v>9927</v>
      </c>
      <c r="AJ98" s="288" t="s">
        <v>9927</v>
      </c>
      <c r="AK98" s="288" t="s">
        <v>9927</v>
      </c>
      <c r="AL98" s="288" t="s">
        <v>9927</v>
      </c>
      <c r="AM98" s="288" t="s">
        <v>9927</v>
      </c>
      <c r="AN98" s="288" t="s">
        <v>9927</v>
      </c>
      <c r="AO98" s="288" t="s">
        <v>9927</v>
      </c>
      <c r="AP98" s="288" t="s">
        <v>9927</v>
      </c>
      <c r="AQ98" s="288" t="s">
        <v>9927</v>
      </c>
      <c r="AR98" s="288" t="s">
        <v>9927</v>
      </c>
      <c r="AS98" s="288" t="s">
        <v>9927</v>
      </c>
      <c r="AT98" s="288" t="s">
        <v>9927</v>
      </c>
      <c r="AU98" s="288" t="s">
        <v>9927</v>
      </c>
      <c r="AV98" s="288" t="s">
        <v>9927</v>
      </c>
      <c r="AW98" s="288" t="s">
        <v>9927</v>
      </c>
      <c r="AX98" s="288" t="s">
        <v>9927</v>
      </c>
      <c r="AY98" s="288" t="s">
        <v>9927</v>
      </c>
      <c r="AZ98" s="288" t="s">
        <v>9927</v>
      </c>
      <c r="BA98" s="288" t="s">
        <v>9927</v>
      </c>
      <c r="BB98" s="288" t="s">
        <v>9927</v>
      </c>
      <c r="BC98" s="288" t="s">
        <v>9927</v>
      </c>
      <c r="BD98" s="288" t="s">
        <v>9927</v>
      </c>
      <c r="BE98" s="288" t="s">
        <v>9927</v>
      </c>
      <c r="BF98" s="288" t="s">
        <v>9927</v>
      </c>
      <c r="BG98" s="288" t="s">
        <v>9927</v>
      </c>
      <c r="BH98" s="288" t="s">
        <v>9927</v>
      </c>
      <c r="BI98" s="288" t="s">
        <v>9927</v>
      </c>
      <c r="BJ98" s="288" t="s">
        <v>9927</v>
      </c>
      <c r="BK98" s="288" t="s">
        <v>9927</v>
      </c>
      <c r="BL98" s="288" t="s">
        <v>9927</v>
      </c>
      <c r="BM98" s="288" t="s">
        <v>9927</v>
      </c>
      <c r="BN98" s="288" t="s">
        <v>9927</v>
      </c>
      <c r="BO98" s="288" t="s">
        <v>9927</v>
      </c>
      <c r="BP98" s="288" t="s">
        <v>9927</v>
      </c>
      <c r="BQ98" s="288" t="s">
        <v>9927</v>
      </c>
      <c r="BR98" s="288" t="s">
        <v>9927</v>
      </c>
      <c r="BS98" s="288" t="s">
        <v>9927</v>
      </c>
      <c r="BT98" s="288" t="s">
        <v>9927</v>
      </c>
      <c r="BU98" s="288" t="s">
        <v>9927</v>
      </c>
      <c r="BV98" s="288" t="s">
        <v>9927</v>
      </c>
      <c r="BW98" s="288" t="s">
        <v>9927</v>
      </c>
      <c r="BX98" s="288" t="s">
        <v>9927</v>
      </c>
      <c r="BY98" s="288" t="s">
        <v>9927</v>
      </c>
      <c r="BZ98" s="288" t="str">
        <f>_xlfn.IFNA(VLOOKUP(C98,'INFORM Severity - hidden'!$C$5:$G$300,5,FALSE),"-")</f>
        <v>-</v>
      </c>
    </row>
    <row r="99" spans="1:78" x14ac:dyDescent="0.35">
      <c r="C99" t="s">
        <v>9972</v>
      </c>
      <c r="D99" s="288" t="str">
        <f t="shared" si="1"/>
        <v>-</v>
      </c>
      <c r="E99" s="288" t="s">
        <v>9927</v>
      </c>
      <c r="F99" s="288" t="s">
        <v>9927</v>
      </c>
      <c r="G99" s="288" t="s">
        <v>9927</v>
      </c>
      <c r="H99" s="288" t="s">
        <v>9927</v>
      </c>
      <c r="I99" s="288" t="s">
        <v>9927</v>
      </c>
      <c r="J99" s="288" t="s">
        <v>9927</v>
      </c>
      <c r="K99" s="288" t="s">
        <v>9927</v>
      </c>
      <c r="L99" s="288" t="s">
        <v>9927</v>
      </c>
      <c r="M99" s="288" t="s">
        <v>9927</v>
      </c>
      <c r="N99" s="288" t="s">
        <v>9927</v>
      </c>
      <c r="O99" s="288" t="s">
        <v>9927</v>
      </c>
      <c r="P99" s="288" t="s">
        <v>9927</v>
      </c>
      <c r="Q99" s="288">
        <v>1.4</v>
      </c>
      <c r="R99" s="288">
        <v>1.4</v>
      </c>
      <c r="S99" s="288">
        <v>1.7</v>
      </c>
      <c r="T99" s="288" t="s">
        <v>9927</v>
      </c>
      <c r="U99" s="288" t="s">
        <v>9927</v>
      </c>
      <c r="V99" s="288" t="s">
        <v>9927</v>
      </c>
      <c r="W99" s="288" t="s">
        <v>9927</v>
      </c>
      <c r="X99" s="288" t="s">
        <v>9927</v>
      </c>
      <c r="Y99" s="288" t="s">
        <v>9927</v>
      </c>
      <c r="Z99" s="288" t="s">
        <v>9927</v>
      </c>
      <c r="AA99" s="288" t="s">
        <v>9927</v>
      </c>
      <c r="AB99" s="288" t="s">
        <v>9927</v>
      </c>
      <c r="AC99" s="288" t="s">
        <v>9927</v>
      </c>
      <c r="AD99" s="288" t="s">
        <v>9927</v>
      </c>
      <c r="AE99" s="288" t="s">
        <v>9927</v>
      </c>
      <c r="AF99" s="288" t="s">
        <v>9927</v>
      </c>
      <c r="AG99" s="288" t="s">
        <v>9927</v>
      </c>
      <c r="AH99" s="288" t="s">
        <v>9927</v>
      </c>
      <c r="AI99" s="288" t="s">
        <v>9927</v>
      </c>
      <c r="AJ99" s="288" t="s">
        <v>9927</v>
      </c>
      <c r="AK99" s="288" t="s">
        <v>9927</v>
      </c>
      <c r="AL99" s="288" t="s">
        <v>9927</v>
      </c>
      <c r="AM99" s="288" t="s">
        <v>9927</v>
      </c>
      <c r="AN99" s="288" t="s">
        <v>9927</v>
      </c>
      <c r="AO99" s="288" t="s">
        <v>9927</v>
      </c>
      <c r="AP99" s="288" t="s">
        <v>9927</v>
      </c>
      <c r="AQ99" s="288" t="s">
        <v>9927</v>
      </c>
      <c r="AR99" s="288" t="s">
        <v>9927</v>
      </c>
      <c r="AS99" s="288" t="s">
        <v>9927</v>
      </c>
      <c r="AT99" s="288" t="s">
        <v>9927</v>
      </c>
      <c r="AU99" s="288" t="s">
        <v>9927</v>
      </c>
      <c r="AV99" s="288" t="s">
        <v>9927</v>
      </c>
      <c r="AW99" s="288" t="s">
        <v>9927</v>
      </c>
      <c r="AX99" s="288" t="s">
        <v>9927</v>
      </c>
      <c r="AY99" s="288" t="s">
        <v>9927</v>
      </c>
      <c r="AZ99" s="288" t="s">
        <v>9927</v>
      </c>
      <c r="BA99" s="288" t="s">
        <v>9927</v>
      </c>
      <c r="BB99" s="288" t="s">
        <v>9927</v>
      </c>
      <c r="BC99" s="288" t="s">
        <v>9927</v>
      </c>
      <c r="BD99" s="288" t="s">
        <v>9927</v>
      </c>
      <c r="BE99" s="288" t="s">
        <v>9927</v>
      </c>
      <c r="BF99" s="288" t="s">
        <v>9927</v>
      </c>
      <c r="BG99" s="288" t="s">
        <v>9927</v>
      </c>
      <c r="BH99" s="288" t="s">
        <v>9927</v>
      </c>
      <c r="BI99" s="288" t="s">
        <v>9927</v>
      </c>
      <c r="BJ99" s="288" t="s">
        <v>9927</v>
      </c>
      <c r="BK99" s="288" t="s">
        <v>9927</v>
      </c>
      <c r="BL99" s="288" t="s">
        <v>9927</v>
      </c>
      <c r="BM99" s="288" t="s">
        <v>9927</v>
      </c>
      <c r="BN99" s="288" t="s">
        <v>9927</v>
      </c>
      <c r="BO99" s="288" t="s">
        <v>9927</v>
      </c>
      <c r="BP99" s="288" t="s">
        <v>9927</v>
      </c>
      <c r="BQ99" s="288" t="s">
        <v>9927</v>
      </c>
      <c r="BR99" s="288" t="s">
        <v>9927</v>
      </c>
      <c r="BS99" s="288" t="s">
        <v>9927</v>
      </c>
      <c r="BT99" s="288" t="s">
        <v>9927</v>
      </c>
      <c r="BU99" s="288" t="s">
        <v>9927</v>
      </c>
      <c r="BV99" s="288" t="s">
        <v>9927</v>
      </c>
      <c r="BW99" s="288" t="s">
        <v>9927</v>
      </c>
      <c r="BX99" s="288" t="s">
        <v>9927</v>
      </c>
      <c r="BY99" s="288" t="s">
        <v>9927</v>
      </c>
      <c r="BZ99" s="288" t="str">
        <f>_xlfn.IFNA(VLOOKUP(C99,'INFORM Severity - hidden'!$C$5:$G$300,5,FALSE),"-")</f>
        <v>-</v>
      </c>
    </row>
    <row r="100" spans="1:78" x14ac:dyDescent="0.35">
      <c r="C100" t="s">
        <v>9973</v>
      </c>
      <c r="D100" s="288" t="str">
        <f t="shared" si="1"/>
        <v>-</v>
      </c>
      <c r="E100" s="288" t="s">
        <v>9927</v>
      </c>
      <c r="F100" s="288" t="s">
        <v>9927</v>
      </c>
      <c r="G100" s="288" t="s">
        <v>9927</v>
      </c>
      <c r="H100" s="288" t="s">
        <v>9927</v>
      </c>
      <c r="I100" s="288" t="s">
        <v>9927</v>
      </c>
      <c r="J100" s="288" t="s">
        <v>9927</v>
      </c>
      <c r="K100" s="288" t="s">
        <v>9927</v>
      </c>
      <c r="L100" s="288" t="s">
        <v>9927</v>
      </c>
      <c r="M100" s="288" t="s">
        <v>9927</v>
      </c>
      <c r="N100" s="288" t="s">
        <v>9927</v>
      </c>
      <c r="O100" s="288" t="s">
        <v>9927</v>
      </c>
      <c r="P100" s="288" t="s">
        <v>9927</v>
      </c>
      <c r="Q100" s="288" t="s">
        <v>9927</v>
      </c>
      <c r="R100" s="288" t="s">
        <v>9927</v>
      </c>
      <c r="S100" s="288" t="s">
        <v>9927</v>
      </c>
      <c r="T100" s="288" t="s">
        <v>9927</v>
      </c>
      <c r="U100" s="288" t="s">
        <v>9927</v>
      </c>
      <c r="V100" s="288" t="s">
        <v>9927</v>
      </c>
      <c r="W100" s="288" t="s">
        <v>9927</v>
      </c>
      <c r="X100" s="288" t="s">
        <v>9927</v>
      </c>
      <c r="Y100" s="288" t="s">
        <v>9927</v>
      </c>
      <c r="Z100" s="288" t="s">
        <v>9927</v>
      </c>
      <c r="AA100" s="288" t="s">
        <v>9927</v>
      </c>
      <c r="AB100" s="288" t="s">
        <v>9927</v>
      </c>
      <c r="AC100" s="288">
        <v>2.1</v>
      </c>
      <c r="AD100" s="288">
        <v>2.1</v>
      </c>
      <c r="AE100" s="288">
        <v>2.1</v>
      </c>
      <c r="AF100" s="288">
        <v>2.1</v>
      </c>
      <c r="AG100" s="288" t="s">
        <v>9927</v>
      </c>
      <c r="AH100" s="288" t="s">
        <v>9927</v>
      </c>
      <c r="AI100" s="288" t="s">
        <v>9927</v>
      </c>
      <c r="AJ100" s="288" t="s">
        <v>9927</v>
      </c>
      <c r="AK100" s="288" t="s">
        <v>9927</v>
      </c>
      <c r="AL100" s="288" t="s">
        <v>9927</v>
      </c>
      <c r="AM100" s="288" t="s">
        <v>9927</v>
      </c>
      <c r="AN100" s="288" t="s">
        <v>9927</v>
      </c>
      <c r="AO100" s="288" t="s">
        <v>9927</v>
      </c>
      <c r="AP100" s="288" t="s">
        <v>9927</v>
      </c>
      <c r="AQ100" s="288" t="s">
        <v>9927</v>
      </c>
      <c r="AR100" s="288" t="s">
        <v>9927</v>
      </c>
      <c r="AS100" s="288" t="s">
        <v>9927</v>
      </c>
      <c r="AT100" s="288" t="s">
        <v>9927</v>
      </c>
      <c r="AU100" s="288" t="s">
        <v>9927</v>
      </c>
      <c r="AV100" s="288" t="s">
        <v>9927</v>
      </c>
      <c r="AW100" s="288" t="s">
        <v>9927</v>
      </c>
      <c r="AX100" s="288" t="s">
        <v>9927</v>
      </c>
      <c r="AY100" s="288" t="s">
        <v>9927</v>
      </c>
      <c r="AZ100" s="288" t="s">
        <v>9927</v>
      </c>
      <c r="BA100" s="288" t="s">
        <v>9927</v>
      </c>
      <c r="BB100" s="288" t="s">
        <v>9927</v>
      </c>
      <c r="BC100" s="288" t="s">
        <v>9927</v>
      </c>
      <c r="BD100" s="288" t="s">
        <v>9927</v>
      </c>
      <c r="BE100" s="288" t="s">
        <v>9927</v>
      </c>
      <c r="BF100" s="288" t="s">
        <v>9927</v>
      </c>
      <c r="BG100" s="288" t="s">
        <v>9927</v>
      </c>
      <c r="BH100" s="288" t="s">
        <v>9927</v>
      </c>
      <c r="BI100" s="288" t="s">
        <v>9927</v>
      </c>
      <c r="BJ100" s="288" t="s">
        <v>9927</v>
      </c>
      <c r="BK100" s="288" t="s">
        <v>9927</v>
      </c>
      <c r="BL100" s="288" t="s">
        <v>9927</v>
      </c>
      <c r="BM100" s="288" t="s">
        <v>9927</v>
      </c>
      <c r="BN100" s="288" t="s">
        <v>9927</v>
      </c>
      <c r="BO100" s="288" t="s">
        <v>9927</v>
      </c>
      <c r="BP100" s="288" t="s">
        <v>9927</v>
      </c>
      <c r="BQ100" s="288" t="s">
        <v>9927</v>
      </c>
      <c r="BR100" s="288" t="s">
        <v>9927</v>
      </c>
      <c r="BS100" s="288" t="s">
        <v>9927</v>
      </c>
      <c r="BT100" s="288" t="s">
        <v>9927</v>
      </c>
      <c r="BU100" s="288" t="s">
        <v>9927</v>
      </c>
      <c r="BV100" s="288" t="s">
        <v>9927</v>
      </c>
      <c r="BW100" s="288" t="s">
        <v>9927</v>
      </c>
      <c r="BX100" s="288" t="s">
        <v>9927</v>
      </c>
      <c r="BY100" s="288" t="s">
        <v>9927</v>
      </c>
      <c r="BZ100" s="288" t="str">
        <f>_xlfn.IFNA(VLOOKUP(C100,'INFORM Severity - hidden'!$C$5:$G$300,5,FALSE),"-")</f>
        <v>-</v>
      </c>
    </row>
    <row r="101" spans="1:78" x14ac:dyDescent="0.35">
      <c r="C101" t="s">
        <v>9974</v>
      </c>
      <c r="D101" s="288" t="str">
        <f t="shared" si="1"/>
        <v>-</v>
      </c>
      <c r="E101" s="288" t="s">
        <v>9927</v>
      </c>
      <c r="F101" s="288" t="s">
        <v>9927</v>
      </c>
      <c r="G101" s="288" t="s">
        <v>9927</v>
      </c>
      <c r="H101" s="288" t="s">
        <v>9927</v>
      </c>
      <c r="I101" s="288" t="s">
        <v>9927</v>
      </c>
      <c r="J101" s="288" t="s">
        <v>9927</v>
      </c>
      <c r="K101" s="288" t="s">
        <v>9927</v>
      </c>
      <c r="L101" s="288" t="s">
        <v>9927</v>
      </c>
      <c r="M101" s="288" t="s">
        <v>9927</v>
      </c>
      <c r="N101" s="288" t="s">
        <v>9927</v>
      </c>
      <c r="O101" s="288" t="s">
        <v>9927</v>
      </c>
      <c r="P101" s="288" t="s">
        <v>9927</v>
      </c>
      <c r="Q101" s="288" t="s">
        <v>9927</v>
      </c>
      <c r="R101" s="288" t="s">
        <v>9927</v>
      </c>
      <c r="S101" s="288" t="s">
        <v>9927</v>
      </c>
      <c r="T101" s="288" t="s">
        <v>9927</v>
      </c>
      <c r="U101" s="288" t="s">
        <v>9927</v>
      </c>
      <c r="V101" s="288" t="s">
        <v>9927</v>
      </c>
      <c r="W101" s="288" t="s">
        <v>9927</v>
      </c>
      <c r="X101" s="288" t="s">
        <v>9927</v>
      </c>
      <c r="Y101" s="288" t="s">
        <v>9927</v>
      </c>
      <c r="Z101" s="288" t="s">
        <v>9927</v>
      </c>
      <c r="AA101" s="288" t="s">
        <v>9927</v>
      </c>
      <c r="AB101" s="288" t="s">
        <v>9927</v>
      </c>
      <c r="AC101" s="288">
        <v>2.1</v>
      </c>
      <c r="AD101" s="288">
        <v>2.1</v>
      </c>
      <c r="AE101" s="288">
        <v>2.1</v>
      </c>
      <c r="AF101" s="288">
        <v>2.1</v>
      </c>
      <c r="AG101" s="288" t="s">
        <v>9927</v>
      </c>
      <c r="AH101" s="288" t="s">
        <v>9927</v>
      </c>
      <c r="AI101" s="288" t="s">
        <v>9927</v>
      </c>
      <c r="AJ101" s="288" t="s">
        <v>9927</v>
      </c>
      <c r="AK101" s="288" t="s">
        <v>9927</v>
      </c>
      <c r="AL101" s="288" t="s">
        <v>9927</v>
      </c>
      <c r="AM101" s="288" t="s">
        <v>9927</v>
      </c>
      <c r="AN101" s="288" t="s">
        <v>9927</v>
      </c>
      <c r="AO101" s="288" t="s">
        <v>9927</v>
      </c>
      <c r="AP101" s="288" t="s">
        <v>9927</v>
      </c>
      <c r="AQ101" s="288" t="s">
        <v>9927</v>
      </c>
      <c r="AR101" s="288" t="s">
        <v>9927</v>
      </c>
      <c r="AS101" s="288" t="s">
        <v>9927</v>
      </c>
      <c r="AT101" s="288" t="s">
        <v>9927</v>
      </c>
      <c r="AU101" s="288" t="s">
        <v>9927</v>
      </c>
      <c r="AV101" s="288" t="s">
        <v>9927</v>
      </c>
      <c r="AW101" s="288" t="s">
        <v>9927</v>
      </c>
      <c r="AX101" s="288" t="s">
        <v>9927</v>
      </c>
      <c r="AY101" s="288">
        <v>2.5</v>
      </c>
      <c r="AZ101" s="288">
        <v>2.4</v>
      </c>
      <c r="BA101" s="288">
        <v>2.5</v>
      </c>
      <c r="BB101" s="288">
        <v>2.5</v>
      </c>
      <c r="BC101" s="288">
        <v>2.5</v>
      </c>
      <c r="BD101" s="288">
        <v>2.6</v>
      </c>
      <c r="BE101" s="288">
        <v>2.6</v>
      </c>
      <c r="BF101" s="288">
        <v>2.6</v>
      </c>
      <c r="BG101" s="288">
        <v>2.5</v>
      </c>
      <c r="BH101" s="288">
        <v>2.5</v>
      </c>
      <c r="BI101" s="288">
        <v>2.5</v>
      </c>
      <c r="BJ101" s="288">
        <v>2.5</v>
      </c>
      <c r="BK101" s="288" t="s">
        <v>9927</v>
      </c>
      <c r="BL101" s="288" t="s">
        <v>9927</v>
      </c>
      <c r="BM101" s="288" t="s">
        <v>9927</v>
      </c>
      <c r="BN101" s="288" t="s">
        <v>9927</v>
      </c>
      <c r="BO101" s="288" t="s">
        <v>9927</v>
      </c>
      <c r="BP101" s="288" t="s">
        <v>9927</v>
      </c>
      <c r="BQ101" s="288" t="s">
        <v>9927</v>
      </c>
      <c r="BR101" s="288" t="s">
        <v>9927</v>
      </c>
      <c r="BS101" s="288" t="s">
        <v>9927</v>
      </c>
      <c r="BT101" s="288" t="s">
        <v>9927</v>
      </c>
      <c r="BU101" s="288" t="s">
        <v>9927</v>
      </c>
      <c r="BV101" s="288" t="s">
        <v>9927</v>
      </c>
      <c r="BW101" s="288" t="s">
        <v>9927</v>
      </c>
      <c r="BX101" s="288" t="s">
        <v>9927</v>
      </c>
      <c r="BY101" s="288" t="s">
        <v>9927</v>
      </c>
      <c r="BZ101" s="288" t="str">
        <f>_xlfn.IFNA(VLOOKUP(C101,'INFORM Severity - hidden'!$C$5:$G$300,5,FALSE),"-")</f>
        <v>-</v>
      </c>
    </row>
    <row r="102" spans="1:78" x14ac:dyDescent="0.35">
      <c r="C102" t="s">
        <v>9975</v>
      </c>
      <c r="D102" s="288" t="str">
        <f t="shared" si="1"/>
        <v>-</v>
      </c>
      <c r="E102" s="288" t="s">
        <v>9927</v>
      </c>
      <c r="F102" s="288" t="s">
        <v>9927</v>
      </c>
      <c r="G102" s="288" t="s">
        <v>9927</v>
      </c>
      <c r="H102" s="288" t="s">
        <v>9927</v>
      </c>
      <c r="I102" s="288" t="s">
        <v>9927</v>
      </c>
      <c r="J102" s="288" t="s">
        <v>9927</v>
      </c>
      <c r="K102" s="288" t="s">
        <v>9927</v>
      </c>
      <c r="L102" s="288" t="s">
        <v>9927</v>
      </c>
      <c r="M102" s="288" t="s">
        <v>9927</v>
      </c>
      <c r="N102" s="288" t="s">
        <v>9927</v>
      </c>
      <c r="O102" s="288" t="s">
        <v>9927</v>
      </c>
      <c r="P102" s="288" t="s">
        <v>9927</v>
      </c>
      <c r="Q102" s="288" t="s">
        <v>9927</v>
      </c>
      <c r="R102" s="288" t="s">
        <v>9927</v>
      </c>
      <c r="S102" s="288" t="s">
        <v>9927</v>
      </c>
      <c r="T102" s="288" t="s">
        <v>9927</v>
      </c>
      <c r="U102" s="288" t="s">
        <v>9927</v>
      </c>
      <c r="V102" s="288" t="s">
        <v>9927</v>
      </c>
      <c r="W102" s="288" t="s">
        <v>9927</v>
      </c>
      <c r="X102" s="288" t="s">
        <v>9927</v>
      </c>
      <c r="Y102" s="288" t="s">
        <v>9927</v>
      </c>
      <c r="Z102" s="288" t="s">
        <v>9927</v>
      </c>
      <c r="AA102" s="288" t="s">
        <v>9927</v>
      </c>
      <c r="AB102" s="288" t="s">
        <v>9927</v>
      </c>
      <c r="AC102" s="288" t="s">
        <v>9927</v>
      </c>
      <c r="AD102" s="288" t="s">
        <v>9927</v>
      </c>
      <c r="AE102" s="288" t="s">
        <v>9927</v>
      </c>
      <c r="AF102" s="288" t="s">
        <v>9927</v>
      </c>
      <c r="AG102" s="288" t="s">
        <v>9927</v>
      </c>
      <c r="AH102" s="288" t="s">
        <v>9927</v>
      </c>
      <c r="AI102" s="288" t="s">
        <v>9927</v>
      </c>
      <c r="AJ102" s="288" t="s">
        <v>9927</v>
      </c>
      <c r="AK102" s="288" t="s">
        <v>9927</v>
      </c>
      <c r="AL102" s="288" t="s">
        <v>9927</v>
      </c>
      <c r="AM102" s="288" t="s">
        <v>9927</v>
      </c>
      <c r="AN102" s="288" t="s">
        <v>9927</v>
      </c>
      <c r="AO102" s="288" t="s">
        <v>9927</v>
      </c>
      <c r="AP102" s="288" t="s">
        <v>9927</v>
      </c>
      <c r="AQ102" s="288" t="s">
        <v>9927</v>
      </c>
      <c r="AR102" s="288" t="s">
        <v>9927</v>
      </c>
      <c r="AS102" s="288" t="s">
        <v>9927</v>
      </c>
      <c r="AT102" s="288" t="s">
        <v>9927</v>
      </c>
      <c r="AU102" s="288" t="s">
        <v>9927</v>
      </c>
      <c r="AV102" s="288" t="s">
        <v>9927</v>
      </c>
      <c r="AW102" s="288" t="s">
        <v>9927</v>
      </c>
      <c r="AX102" s="288" t="s">
        <v>9927</v>
      </c>
      <c r="AY102" s="288">
        <v>2.1</v>
      </c>
      <c r="AZ102" s="288">
        <v>2.1</v>
      </c>
      <c r="BA102" s="288">
        <v>2.1</v>
      </c>
      <c r="BB102" s="288">
        <v>2.1</v>
      </c>
      <c r="BC102" s="288">
        <v>2.1</v>
      </c>
      <c r="BD102" s="288">
        <v>2.2999999999999998</v>
      </c>
      <c r="BE102" s="288">
        <v>2.2999999999999998</v>
      </c>
      <c r="BF102" s="288">
        <v>2.2999999999999998</v>
      </c>
      <c r="BG102" s="288">
        <v>2</v>
      </c>
      <c r="BH102" s="288">
        <v>2</v>
      </c>
      <c r="BI102" s="288">
        <v>2</v>
      </c>
      <c r="BJ102" s="288">
        <v>2</v>
      </c>
      <c r="BK102" s="288" t="s">
        <v>9927</v>
      </c>
      <c r="BL102" s="288" t="s">
        <v>9927</v>
      </c>
      <c r="BM102" s="288" t="s">
        <v>9927</v>
      </c>
      <c r="BN102" s="288" t="s">
        <v>9927</v>
      </c>
      <c r="BO102" s="288" t="s">
        <v>9927</v>
      </c>
      <c r="BP102" s="288" t="s">
        <v>9927</v>
      </c>
      <c r="BQ102" s="288" t="s">
        <v>9927</v>
      </c>
      <c r="BR102" s="288" t="s">
        <v>9927</v>
      </c>
      <c r="BS102" s="288" t="s">
        <v>9927</v>
      </c>
      <c r="BT102" s="288" t="s">
        <v>9927</v>
      </c>
      <c r="BU102" s="288" t="s">
        <v>9927</v>
      </c>
      <c r="BV102" s="288" t="s">
        <v>9927</v>
      </c>
      <c r="BW102" s="288" t="s">
        <v>9927</v>
      </c>
      <c r="BX102" s="288" t="s">
        <v>9927</v>
      </c>
      <c r="BY102" s="288" t="s">
        <v>9927</v>
      </c>
      <c r="BZ102" s="288" t="str">
        <f>_xlfn.IFNA(VLOOKUP(C102,'INFORM Severity - hidden'!$C$5:$G$300,5,FALSE),"-")</f>
        <v>-</v>
      </c>
    </row>
    <row r="103" spans="1:78" x14ac:dyDescent="0.35">
      <c r="C103" t="s">
        <v>9976</v>
      </c>
      <c r="D103" s="288" t="str">
        <f t="shared" si="1"/>
        <v>-</v>
      </c>
      <c r="E103" s="288" t="s">
        <v>9927</v>
      </c>
      <c r="F103" s="288" t="s">
        <v>9927</v>
      </c>
      <c r="G103" s="288" t="s">
        <v>9927</v>
      </c>
      <c r="H103" s="288" t="s">
        <v>9927</v>
      </c>
      <c r="I103" s="288" t="s">
        <v>9927</v>
      </c>
      <c r="J103" s="288" t="s">
        <v>9927</v>
      </c>
      <c r="K103" s="288" t="s">
        <v>9927</v>
      </c>
      <c r="L103" s="288" t="s">
        <v>9927</v>
      </c>
      <c r="M103" s="288" t="s">
        <v>9927</v>
      </c>
      <c r="N103" s="288" t="s">
        <v>9927</v>
      </c>
      <c r="O103" s="288" t="s">
        <v>9927</v>
      </c>
      <c r="P103" s="288" t="s">
        <v>9927</v>
      </c>
      <c r="Q103" s="288" t="s">
        <v>9927</v>
      </c>
      <c r="R103" s="288" t="s">
        <v>9927</v>
      </c>
      <c r="S103" s="288" t="s">
        <v>9927</v>
      </c>
      <c r="T103" s="288" t="s">
        <v>9927</v>
      </c>
      <c r="U103" s="288" t="s">
        <v>9927</v>
      </c>
      <c r="V103" s="288">
        <v>2.4</v>
      </c>
      <c r="W103" s="288">
        <v>3</v>
      </c>
      <c r="X103" s="288">
        <v>2.9</v>
      </c>
      <c r="Y103" s="288">
        <v>3</v>
      </c>
      <c r="Z103" s="288">
        <v>2.7</v>
      </c>
      <c r="AA103" s="288">
        <v>2.8</v>
      </c>
      <c r="AB103" s="288">
        <v>2.8</v>
      </c>
      <c r="AC103" s="288" t="s">
        <v>9927</v>
      </c>
      <c r="AD103" s="288" t="s">
        <v>9927</v>
      </c>
      <c r="AE103" s="288" t="s">
        <v>9927</v>
      </c>
      <c r="AF103" s="288" t="s">
        <v>9927</v>
      </c>
      <c r="AG103" s="288" t="s">
        <v>9927</v>
      </c>
      <c r="AH103" s="288" t="s">
        <v>9927</v>
      </c>
      <c r="AI103" s="288" t="s">
        <v>9927</v>
      </c>
      <c r="AJ103" s="288" t="s">
        <v>9927</v>
      </c>
      <c r="AK103" s="288" t="s">
        <v>9927</v>
      </c>
      <c r="AL103" s="288" t="s">
        <v>9927</v>
      </c>
      <c r="AM103" s="288" t="s">
        <v>9927</v>
      </c>
      <c r="AN103" s="288" t="s">
        <v>9927</v>
      </c>
      <c r="AO103" s="288" t="s">
        <v>9927</v>
      </c>
      <c r="AP103" s="288" t="s">
        <v>9927</v>
      </c>
      <c r="AQ103" s="288" t="s">
        <v>9927</v>
      </c>
      <c r="AR103" s="288" t="s">
        <v>9927</v>
      </c>
      <c r="AS103" s="288" t="s">
        <v>9927</v>
      </c>
      <c r="AT103" s="288" t="s">
        <v>9927</v>
      </c>
      <c r="AU103" s="288" t="s">
        <v>9927</v>
      </c>
      <c r="AV103" s="288" t="s">
        <v>9927</v>
      </c>
      <c r="AW103" s="288" t="s">
        <v>9927</v>
      </c>
      <c r="AX103" s="288" t="s">
        <v>9927</v>
      </c>
      <c r="AY103" s="288" t="s">
        <v>9927</v>
      </c>
      <c r="AZ103" s="288" t="s">
        <v>9927</v>
      </c>
      <c r="BA103" s="288" t="s">
        <v>9927</v>
      </c>
      <c r="BB103" s="288" t="s">
        <v>9927</v>
      </c>
      <c r="BC103" s="288" t="s">
        <v>9927</v>
      </c>
      <c r="BD103" s="288" t="s">
        <v>9927</v>
      </c>
      <c r="BE103" s="288" t="s">
        <v>9927</v>
      </c>
      <c r="BF103" s="288" t="s">
        <v>9927</v>
      </c>
      <c r="BG103" s="288" t="s">
        <v>9927</v>
      </c>
      <c r="BH103" s="288" t="s">
        <v>9927</v>
      </c>
      <c r="BI103" s="288" t="s">
        <v>9927</v>
      </c>
      <c r="BJ103" s="288" t="s">
        <v>9927</v>
      </c>
      <c r="BK103" s="288" t="s">
        <v>9927</v>
      </c>
      <c r="BL103" s="288" t="s">
        <v>9927</v>
      </c>
      <c r="BM103" s="288" t="s">
        <v>9927</v>
      </c>
      <c r="BN103" s="288" t="s">
        <v>9927</v>
      </c>
      <c r="BO103" s="288" t="s">
        <v>9927</v>
      </c>
      <c r="BP103" s="288" t="s">
        <v>9927</v>
      </c>
      <c r="BQ103" s="288" t="s">
        <v>9927</v>
      </c>
      <c r="BR103" s="288" t="s">
        <v>9927</v>
      </c>
      <c r="BS103" s="288" t="s">
        <v>9927</v>
      </c>
      <c r="BT103" s="288" t="s">
        <v>9927</v>
      </c>
      <c r="BU103" s="288" t="s">
        <v>9927</v>
      </c>
      <c r="BV103" s="288" t="s">
        <v>9927</v>
      </c>
      <c r="BW103" s="288" t="s">
        <v>9927</v>
      </c>
      <c r="BX103" s="288" t="s">
        <v>9927</v>
      </c>
      <c r="BY103" s="288" t="s">
        <v>9927</v>
      </c>
      <c r="BZ103" s="288" t="str">
        <f>_xlfn.IFNA(VLOOKUP(C103,'INFORM Severity - hidden'!$C$5:$G$300,5,FALSE),"-")</f>
        <v>-</v>
      </c>
    </row>
    <row r="104" spans="1:78" x14ac:dyDescent="0.35">
      <c r="C104" t="s">
        <v>9977</v>
      </c>
      <c r="D104" s="288" t="str">
        <f t="shared" si="1"/>
        <v>-</v>
      </c>
      <c r="E104" s="288" t="s">
        <v>9927</v>
      </c>
      <c r="F104" s="288" t="s">
        <v>9927</v>
      </c>
      <c r="G104" s="288" t="s">
        <v>9927</v>
      </c>
      <c r="H104" s="288" t="s">
        <v>9927</v>
      </c>
      <c r="I104" s="288" t="s">
        <v>9927</v>
      </c>
      <c r="J104" s="288" t="s">
        <v>9927</v>
      </c>
      <c r="K104" s="288" t="s">
        <v>9927</v>
      </c>
      <c r="L104" s="288" t="s">
        <v>9927</v>
      </c>
      <c r="M104" s="288" t="s">
        <v>9927</v>
      </c>
      <c r="N104" s="288" t="s">
        <v>9927</v>
      </c>
      <c r="O104" s="288" t="s">
        <v>9927</v>
      </c>
      <c r="P104" s="288" t="s">
        <v>9927</v>
      </c>
      <c r="Q104" s="288" t="s">
        <v>9927</v>
      </c>
      <c r="R104" s="288" t="s">
        <v>9927</v>
      </c>
      <c r="S104" s="288" t="s">
        <v>9927</v>
      </c>
      <c r="T104" s="288" t="s">
        <v>9927</v>
      </c>
      <c r="U104" s="288" t="s">
        <v>9927</v>
      </c>
      <c r="V104" s="288" t="s">
        <v>9927</v>
      </c>
      <c r="W104" s="288" t="s">
        <v>9927</v>
      </c>
      <c r="X104" s="288" t="s">
        <v>9927</v>
      </c>
      <c r="Y104" s="288" t="s">
        <v>9927</v>
      </c>
      <c r="Z104" s="288" t="s">
        <v>9927</v>
      </c>
      <c r="AA104" s="288" t="s">
        <v>9927</v>
      </c>
      <c r="AB104" s="288" t="s">
        <v>9927</v>
      </c>
      <c r="AC104" s="288" t="s">
        <v>9927</v>
      </c>
      <c r="AD104" s="288" t="s">
        <v>9927</v>
      </c>
      <c r="AE104" s="288" t="s">
        <v>9927</v>
      </c>
      <c r="AF104" s="288" t="s">
        <v>9927</v>
      </c>
      <c r="AG104" s="288" t="s">
        <v>9927</v>
      </c>
      <c r="AH104" s="288" t="s">
        <v>9927</v>
      </c>
      <c r="AI104" s="288" t="s">
        <v>9927</v>
      </c>
      <c r="AJ104" s="288" t="s">
        <v>9927</v>
      </c>
      <c r="AK104" s="288" t="s">
        <v>9927</v>
      </c>
      <c r="AL104" s="288" t="s">
        <v>9927</v>
      </c>
      <c r="AM104" s="288" t="s">
        <v>9927</v>
      </c>
      <c r="AN104" s="288" t="s">
        <v>9927</v>
      </c>
      <c r="AO104" s="288" t="s">
        <v>9927</v>
      </c>
      <c r="AP104" s="288" t="s">
        <v>9927</v>
      </c>
      <c r="AQ104" s="288" t="s">
        <v>9927</v>
      </c>
      <c r="AR104" s="288" t="s">
        <v>9927</v>
      </c>
      <c r="AS104" s="288" t="s">
        <v>9927</v>
      </c>
      <c r="AT104" s="288" t="s">
        <v>9927</v>
      </c>
      <c r="AU104" s="288" t="s">
        <v>9927</v>
      </c>
      <c r="AV104" s="288" t="s">
        <v>9927</v>
      </c>
      <c r="AW104" s="288" t="s">
        <v>9927</v>
      </c>
      <c r="AX104" s="288" t="s">
        <v>9927</v>
      </c>
      <c r="AY104" s="288" t="s">
        <v>9927</v>
      </c>
      <c r="AZ104" s="288" t="s">
        <v>9927</v>
      </c>
      <c r="BA104" s="288" t="s">
        <v>9927</v>
      </c>
      <c r="BB104" s="288" t="s">
        <v>9927</v>
      </c>
      <c r="BC104" s="288" t="s">
        <v>9927</v>
      </c>
      <c r="BD104" s="288" t="s">
        <v>9927</v>
      </c>
      <c r="BE104" s="288" t="s">
        <v>9927</v>
      </c>
      <c r="BF104" s="288" t="s">
        <v>9927</v>
      </c>
      <c r="BG104" s="288" t="s">
        <v>9927</v>
      </c>
      <c r="BH104" s="288" t="s">
        <v>9927</v>
      </c>
      <c r="BI104" s="288" t="s">
        <v>9927</v>
      </c>
      <c r="BJ104" s="288" t="s">
        <v>9927</v>
      </c>
      <c r="BK104" s="288" t="s">
        <v>9927</v>
      </c>
      <c r="BL104" s="288" t="s">
        <v>9927</v>
      </c>
      <c r="BM104" s="288" t="s">
        <v>9927</v>
      </c>
      <c r="BN104" s="288" t="s">
        <v>9927</v>
      </c>
      <c r="BO104" s="288" t="s">
        <v>9927</v>
      </c>
      <c r="BP104" s="288" t="s">
        <v>9927</v>
      </c>
      <c r="BQ104" s="288" t="s">
        <v>9927</v>
      </c>
      <c r="BR104" s="288" t="s">
        <v>9927</v>
      </c>
      <c r="BS104" s="288" t="s">
        <v>9927</v>
      </c>
      <c r="BT104" s="288" t="s">
        <v>9927</v>
      </c>
      <c r="BU104" s="288" t="s">
        <v>9927</v>
      </c>
      <c r="BV104" s="288" t="s">
        <v>9927</v>
      </c>
      <c r="BW104" s="288" t="s">
        <v>9927</v>
      </c>
      <c r="BX104" s="288" t="s">
        <v>9927</v>
      </c>
      <c r="BY104" s="288" t="s">
        <v>9927</v>
      </c>
      <c r="BZ104" s="288" t="str">
        <f>_xlfn.IFNA(VLOOKUP(C104,'INFORM Severity - hidden'!$C$5:$G$300,5,FALSE),"-")</f>
        <v>-</v>
      </c>
    </row>
    <row r="105" spans="1:78" x14ac:dyDescent="0.35">
      <c r="C105" t="s">
        <v>9978</v>
      </c>
      <c r="D105" s="288" t="str">
        <f t="shared" si="1"/>
        <v>-</v>
      </c>
      <c r="E105" s="288" t="s">
        <v>9927</v>
      </c>
      <c r="F105" s="288" t="s">
        <v>9927</v>
      </c>
      <c r="G105" s="288" t="s">
        <v>9927</v>
      </c>
      <c r="H105" s="288" t="s">
        <v>9927</v>
      </c>
      <c r="I105" s="288" t="s">
        <v>9927</v>
      </c>
      <c r="J105" s="288" t="s">
        <v>9927</v>
      </c>
      <c r="K105" s="288" t="s">
        <v>9927</v>
      </c>
      <c r="L105" s="288" t="s">
        <v>9927</v>
      </c>
      <c r="M105" s="288" t="s">
        <v>9927</v>
      </c>
      <c r="N105" s="288" t="s">
        <v>9927</v>
      </c>
      <c r="O105" s="288" t="s">
        <v>9927</v>
      </c>
      <c r="P105" s="288" t="s">
        <v>9927</v>
      </c>
      <c r="Q105" s="288" t="s">
        <v>9927</v>
      </c>
      <c r="R105" s="288" t="s">
        <v>9927</v>
      </c>
      <c r="S105" s="288" t="s">
        <v>9927</v>
      </c>
      <c r="T105" s="288" t="s">
        <v>9927</v>
      </c>
      <c r="U105" s="288" t="s">
        <v>9927</v>
      </c>
      <c r="V105" s="288">
        <v>2.4</v>
      </c>
      <c r="W105" s="288">
        <v>2.5</v>
      </c>
      <c r="X105" s="288">
        <v>2.5</v>
      </c>
      <c r="Y105" s="288">
        <v>2.5</v>
      </c>
      <c r="Z105" s="288">
        <v>2.5</v>
      </c>
      <c r="AA105" s="288">
        <v>2.5</v>
      </c>
      <c r="AB105" s="288">
        <v>2.5</v>
      </c>
      <c r="AC105" s="288" t="s">
        <v>9927</v>
      </c>
      <c r="AD105" s="288" t="s">
        <v>9927</v>
      </c>
      <c r="AE105" s="288" t="s">
        <v>9927</v>
      </c>
      <c r="AF105" s="288" t="s">
        <v>9927</v>
      </c>
      <c r="AG105" s="288" t="s">
        <v>9927</v>
      </c>
      <c r="AH105" s="288" t="s">
        <v>9927</v>
      </c>
      <c r="AI105" s="288" t="s">
        <v>9927</v>
      </c>
      <c r="AJ105" s="288" t="s">
        <v>9927</v>
      </c>
      <c r="AK105" s="288" t="s">
        <v>9927</v>
      </c>
      <c r="AL105" s="288" t="s">
        <v>9927</v>
      </c>
      <c r="AM105" s="288" t="s">
        <v>9927</v>
      </c>
      <c r="AN105" s="288" t="s">
        <v>9927</v>
      </c>
      <c r="AO105" s="288" t="s">
        <v>9927</v>
      </c>
      <c r="AP105" s="288" t="s">
        <v>9927</v>
      </c>
      <c r="AQ105" s="288" t="s">
        <v>9927</v>
      </c>
      <c r="AR105" s="288" t="s">
        <v>9927</v>
      </c>
      <c r="AS105" s="288" t="s">
        <v>9927</v>
      </c>
      <c r="AT105" s="288" t="s">
        <v>9927</v>
      </c>
      <c r="AU105" s="288" t="s">
        <v>9927</v>
      </c>
      <c r="AV105" s="288" t="s">
        <v>9927</v>
      </c>
      <c r="AW105" s="288" t="s">
        <v>9927</v>
      </c>
      <c r="AX105" s="288" t="s">
        <v>9927</v>
      </c>
      <c r="AY105" s="288" t="s">
        <v>9927</v>
      </c>
      <c r="AZ105" s="288" t="s">
        <v>9927</v>
      </c>
      <c r="BA105" s="288" t="s">
        <v>9927</v>
      </c>
      <c r="BB105" s="288" t="s">
        <v>9927</v>
      </c>
      <c r="BC105" s="288" t="s">
        <v>9927</v>
      </c>
      <c r="BD105" s="288" t="s">
        <v>9927</v>
      </c>
      <c r="BE105" s="288" t="s">
        <v>9927</v>
      </c>
      <c r="BF105" s="288" t="s">
        <v>9927</v>
      </c>
      <c r="BG105" s="288" t="s">
        <v>9927</v>
      </c>
      <c r="BH105" s="288" t="s">
        <v>9927</v>
      </c>
      <c r="BI105" s="288" t="s">
        <v>9927</v>
      </c>
      <c r="BJ105" s="288" t="s">
        <v>9927</v>
      </c>
      <c r="BK105" s="288" t="s">
        <v>9927</v>
      </c>
      <c r="BL105" s="288" t="s">
        <v>9927</v>
      </c>
      <c r="BM105" s="288" t="s">
        <v>9927</v>
      </c>
      <c r="BN105" s="288" t="s">
        <v>9927</v>
      </c>
      <c r="BO105" s="288" t="s">
        <v>9927</v>
      </c>
      <c r="BP105" s="288" t="s">
        <v>9927</v>
      </c>
      <c r="BQ105" s="288" t="s">
        <v>9927</v>
      </c>
      <c r="BR105" s="288" t="s">
        <v>9927</v>
      </c>
      <c r="BS105" s="288" t="s">
        <v>9927</v>
      </c>
      <c r="BT105" s="288" t="s">
        <v>9927</v>
      </c>
      <c r="BU105" s="288" t="s">
        <v>9927</v>
      </c>
      <c r="BV105" s="288" t="s">
        <v>9927</v>
      </c>
      <c r="BW105" s="288" t="s">
        <v>9927</v>
      </c>
      <c r="BX105" s="288" t="s">
        <v>9927</v>
      </c>
      <c r="BY105" s="288" t="s">
        <v>9927</v>
      </c>
      <c r="BZ105" s="288" t="str">
        <f>_xlfn.IFNA(VLOOKUP(C105,'INFORM Severity - hidden'!$C$5:$G$300,5,FALSE),"-")</f>
        <v>-</v>
      </c>
    </row>
    <row r="106" spans="1:78" x14ac:dyDescent="0.35">
      <c r="C106" t="s">
        <v>9979</v>
      </c>
      <c r="D106" s="288" t="str">
        <f t="shared" si="1"/>
        <v>-</v>
      </c>
      <c r="E106" s="288" t="s">
        <v>9927</v>
      </c>
      <c r="F106" s="288" t="s">
        <v>9927</v>
      </c>
      <c r="G106" s="288" t="s">
        <v>9927</v>
      </c>
      <c r="H106" s="288" t="s">
        <v>9927</v>
      </c>
      <c r="I106" s="288" t="s">
        <v>9927</v>
      </c>
      <c r="J106" s="288" t="s">
        <v>9927</v>
      </c>
      <c r="K106" s="288" t="s">
        <v>9927</v>
      </c>
      <c r="L106" s="288" t="s">
        <v>9927</v>
      </c>
      <c r="M106" s="288" t="s">
        <v>9927</v>
      </c>
      <c r="N106" s="288" t="s">
        <v>9927</v>
      </c>
      <c r="O106" s="288" t="s">
        <v>9927</v>
      </c>
      <c r="P106" s="288" t="s">
        <v>9927</v>
      </c>
      <c r="Q106" s="288" t="s">
        <v>9927</v>
      </c>
      <c r="R106" s="288" t="s">
        <v>9927</v>
      </c>
      <c r="S106" s="288" t="s">
        <v>9927</v>
      </c>
      <c r="T106" s="288" t="s">
        <v>9927</v>
      </c>
      <c r="U106" s="288" t="s">
        <v>9927</v>
      </c>
      <c r="V106" s="288" t="s">
        <v>9927</v>
      </c>
      <c r="W106" s="288">
        <v>2.9</v>
      </c>
      <c r="X106" s="288" t="s">
        <v>9927</v>
      </c>
      <c r="Y106" s="288" t="s">
        <v>9927</v>
      </c>
      <c r="Z106" s="288" t="s">
        <v>9927</v>
      </c>
      <c r="AA106" s="288" t="s">
        <v>9927</v>
      </c>
      <c r="AB106" s="288" t="s">
        <v>9927</v>
      </c>
      <c r="AC106" s="288" t="s">
        <v>9927</v>
      </c>
      <c r="AD106" s="288" t="s">
        <v>9927</v>
      </c>
      <c r="AE106" s="288" t="s">
        <v>9927</v>
      </c>
      <c r="AF106" s="288" t="s">
        <v>9927</v>
      </c>
      <c r="AG106" s="288" t="s">
        <v>9927</v>
      </c>
      <c r="AH106" s="288" t="s">
        <v>9927</v>
      </c>
      <c r="AI106" s="288" t="s">
        <v>9927</v>
      </c>
      <c r="AJ106" s="288" t="s">
        <v>9927</v>
      </c>
      <c r="AK106" s="288" t="s">
        <v>9927</v>
      </c>
      <c r="AL106" s="288" t="s">
        <v>9927</v>
      </c>
      <c r="AM106" s="288" t="s">
        <v>9927</v>
      </c>
      <c r="AN106" s="288" t="s">
        <v>9927</v>
      </c>
      <c r="AO106" s="288" t="s">
        <v>9927</v>
      </c>
      <c r="AP106" s="288" t="s">
        <v>9927</v>
      </c>
      <c r="AQ106" s="288" t="s">
        <v>9927</v>
      </c>
      <c r="AR106" s="288" t="s">
        <v>9927</v>
      </c>
      <c r="AS106" s="288" t="s">
        <v>9927</v>
      </c>
      <c r="AT106" s="288" t="s">
        <v>9927</v>
      </c>
      <c r="AU106" s="288" t="s">
        <v>9927</v>
      </c>
      <c r="AV106" s="288" t="s">
        <v>9927</v>
      </c>
      <c r="AW106" s="288" t="s">
        <v>9927</v>
      </c>
      <c r="AX106" s="288" t="s">
        <v>9927</v>
      </c>
      <c r="AY106" s="288" t="s">
        <v>9927</v>
      </c>
      <c r="AZ106" s="288" t="s">
        <v>9927</v>
      </c>
      <c r="BA106" s="288" t="s">
        <v>9927</v>
      </c>
      <c r="BB106" s="288" t="s">
        <v>9927</v>
      </c>
      <c r="BC106" s="288" t="s">
        <v>9927</v>
      </c>
      <c r="BD106" s="288" t="s">
        <v>9927</v>
      </c>
      <c r="BE106" s="288" t="s">
        <v>9927</v>
      </c>
      <c r="BF106" s="288" t="s">
        <v>9927</v>
      </c>
      <c r="BG106" s="288" t="s">
        <v>9927</v>
      </c>
      <c r="BH106" s="288" t="s">
        <v>9927</v>
      </c>
      <c r="BI106" s="288" t="s">
        <v>9927</v>
      </c>
      <c r="BJ106" s="288" t="s">
        <v>9927</v>
      </c>
      <c r="BK106" s="288" t="s">
        <v>9927</v>
      </c>
      <c r="BL106" s="288" t="s">
        <v>9927</v>
      </c>
      <c r="BM106" s="288" t="s">
        <v>9927</v>
      </c>
      <c r="BN106" s="288" t="s">
        <v>9927</v>
      </c>
      <c r="BO106" s="288" t="s">
        <v>9927</v>
      </c>
      <c r="BP106" s="288" t="s">
        <v>9927</v>
      </c>
      <c r="BQ106" s="288" t="s">
        <v>9927</v>
      </c>
      <c r="BR106" s="288" t="s">
        <v>9927</v>
      </c>
      <c r="BS106" s="288" t="s">
        <v>9927</v>
      </c>
      <c r="BT106" s="288" t="s">
        <v>9927</v>
      </c>
      <c r="BU106" s="288" t="s">
        <v>9927</v>
      </c>
      <c r="BV106" s="288" t="s">
        <v>9927</v>
      </c>
      <c r="BW106" s="288" t="s">
        <v>9927</v>
      </c>
      <c r="BX106" s="288" t="s">
        <v>9927</v>
      </c>
      <c r="BY106" s="288" t="s">
        <v>9927</v>
      </c>
      <c r="BZ106" s="288" t="str">
        <f>_xlfn.IFNA(VLOOKUP(C106,'INFORM Severity - hidden'!$C$5:$G$300,5,FALSE),"-")</f>
        <v>-</v>
      </c>
    </row>
    <row r="107" spans="1:78" x14ac:dyDescent="0.35">
      <c r="C107" t="s">
        <v>9980</v>
      </c>
      <c r="D107" s="288" t="str">
        <f t="shared" si="1"/>
        <v>-</v>
      </c>
      <c r="E107" s="288" t="s">
        <v>9927</v>
      </c>
      <c r="F107" s="288" t="s">
        <v>9927</v>
      </c>
      <c r="G107" s="288" t="s">
        <v>9927</v>
      </c>
      <c r="H107" s="288" t="s">
        <v>9927</v>
      </c>
      <c r="I107" s="288" t="s">
        <v>9927</v>
      </c>
      <c r="J107" s="288" t="s">
        <v>9927</v>
      </c>
      <c r="K107" s="288" t="s">
        <v>9927</v>
      </c>
      <c r="L107" s="288" t="s">
        <v>9927</v>
      </c>
      <c r="M107" s="288" t="s">
        <v>9927</v>
      </c>
      <c r="N107" s="288" t="s">
        <v>9927</v>
      </c>
      <c r="O107" s="288" t="s">
        <v>9927</v>
      </c>
      <c r="P107" s="288" t="s">
        <v>9927</v>
      </c>
      <c r="Q107" s="288" t="s">
        <v>9927</v>
      </c>
      <c r="R107" s="288" t="s">
        <v>9927</v>
      </c>
      <c r="S107" s="288" t="s">
        <v>9927</v>
      </c>
      <c r="T107" s="288" t="s">
        <v>9927</v>
      </c>
      <c r="U107" s="288" t="s">
        <v>9927</v>
      </c>
      <c r="V107" s="288" t="s">
        <v>9927</v>
      </c>
      <c r="W107" s="288" t="s">
        <v>9927</v>
      </c>
      <c r="X107" s="288" t="s">
        <v>9927</v>
      </c>
      <c r="Y107" s="288">
        <v>2.7</v>
      </c>
      <c r="Z107" s="288">
        <v>2.6</v>
      </c>
      <c r="AA107" s="288">
        <v>2.6</v>
      </c>
      <c r="AB107" s="288" t="s">
        <v>9927</v>
      </c>
      <c r="AC107" s="288" t="s">
        <v>9927</v>
      </c>
      <c r="AD107" s="288" t="s">
        <v>9927</v>
      </c>
      <c r="AE107" s="288" t="s">
        <v>9927</v>
      </c>
      <c r="AF107" s="288" t="s">
        <v>9927</v>
      </c>
      <c r="AG107" s="288" t="s">
        <v>9927</v>
      </c>
      <c r="AH107" s="288" t="s">
        <v>9927</v>
      </c>
      <c r="AI107" s="288" t="s">
        <v>9927</v>
      </c>
      <c r="AJ107" s="288" t="s">
        <v>9927</v>
      </c>
      <c r="AK107" s="288" t="s">
        <v>9927</v>
      </c>
      <c r="AL107" s="288" t="s">
        <v>9927</v>
      </c>
      <c r="AM107" s="288" t="s">
        <v>9927</v>
      </c>
      <c r="AN107" s="288" t="s">
        <v>9927</v>
      </c>
      <c r="AO107" s="288" t="s">
        <v>9927</v>
      </c>
      <c r="AP107" s="288" t="s">
        <v>9927</v>
      </c>
      <c r="AQ107" s="288" t="s">
        <v>9927</v>
      </c>
      <c r="AR107" s="288" t="s">
        <v>9927</v>
      </c>
      <c r="AS107" s="288" t="s">
        <v>9927</v>
      </c>
      <c r="AT107" s="288" t="s">
        <v>9927</v>
      </c>
      <c r="AU107" s="288" t="s">
        <v>9927</v>
      </c>
      <c r="AV107" s="288" t="s">
        <v>9927</v>
      </c>
      <c r="AW107" s="288" t="s">
        <v>9927</v>
      </c>
      <c r="AX107" s="288" t="s">
        <v>9927</v>
      </c>
      <c r="AY107" s="288" t="s">
        <v>9927</v>
      </c>
      <c r="AZ107" s="288" t="s">
        <v>9927</v>
      </c>
      <c r="BA107" s="288" t="s">
        <v>9927</v>
      </c>
      <c r="BB107" s="288" t="s">
        <v>9927</v>
      </c>
      <c r="BC107" s="288" t="s">
        <v>9927</v>
      </c>
      <c r="BD107" s="288" t="s">
        <v>9927</v>
      </c>
      <c r="BE107" s="288" t="s">
        <v>9927</v>
      </c>
      <c r="BF107" s="288" t="s">
        <v>9927</v>
      </c>
      <c r="BG107" s="288" t="s">
        <v>9927</v>
      </c>
      <c r="BH107" s="288" t="s">
        <v>9927</v>
      </c>
      <c r="BI107" s="288" t="s">
        <v>9927</v>
      </c>
      <c r="BJ107" s="288" t="s">
        <v>9927</v>
      </c>
      <c r="BK107" s="288" t="s">
        <v>9927</v>
      </c>
      <c r="BL107" s="288" t="s">
        <v>9927</v>
      </c>
      <c r="BM107" s="288" t="s">
        <v>9927</v>
      </c>
      <c r="BN107" s="288" t="s">
        <v>9927</v>
      </c>
      <c r="BO107" s="288" t="s">
        <v>9927</v>
      </c>
      <c r="BP107" s="288" t="s">
        <v>9927</v>
      </c>
      <c r="BQ107" s="288" t="s">
        <v>9927</v>
      </c>
      <c r="BR107" s="288" t="s">
        <v>9927</v>
      </c>
      <c r="BS107" s="288" t="s">
        <v>9927</v>
      </c>
      <c r="BT107" s="288" t="s">
        <v>9927</v>
      </c>
      <c r="BU107" s="288" t="s">
        <v>9927</v>
      </c>
      <c r="BV107" s="288" t="s">
        <v>9927</v>
      </c>
      <c r="BW107" s="288" t="s">
        <v>9927</v>
      </c>
      <c r="BX107" s="288" t="s">
        <v>9927</v>
      </c>
      <c r="BY107" s="288" t="s">
        <v>9927</v>
      </c>
      <c r="BZ107" s="288" t="str">
        <f>_xlfn.IFNA(VLOOKUP(C107,'INFORM Severity - hidden'!$C$5:$G$300,5,FALSE),"-")</f>
        <v>-</v>
      </c>
    </row>
    <row r="108" spans="1:78" x14ac:dyDescent="0.35">
      <c r="A108" t="s">
        <v>3549</v>
      </c>
      <c r="B108" t="s">
        <v>3547</v>
      </c>
      <c r="C108" t="s">
        <v>3548</v>
      </c>
      <c r="D108" s="288" t="str">
        <f t="shared" si="1"/>
        <v>Stable</v>
      </c>
      <c r="E108" s="288" t="s">
        <v>9927</v>
      </c>
      <c r="F108" s="288" t="s">
        <v>9927</v>
      </c>
      <c r="G108" s="288" t="s">
        <v>9927</v>
      </c>
      <c r="H108" s="288" t="s">
        <v>9927</v>
      </c>
      <c r="I108" s="288" t="s">
        <v>9927</v>
      </c>
      <c r="J108" s="288" t="s">
        <v>9927</v>
      </c>
      <c r="K108" s="288" t="s">
        <v>9927</v>
      </c>
      <c r="L108" s="288" t="s">
        <v>9927</v>
      </c>
      <c r="M108" s="288" t="s">
        <v>9927</v>
      </c>
      <c r="N108" s="288" t="s">
        <v>9927</v>
      </c>
      <c r="O108" s="288" t="s">
        <v>9927</v>
      </c>
      <c r="P108" s="288" t="s">
        <v>9927</v>
      </c>
      <c r="Q108" s="288" t="s">
        <v>9927</v>
      </c>
      <c r="R108" s="288" t="s">
        <v>9927</v>
      </c>
      <c r="S108" s="288" t="s">
        <v>9927</v>
      </c>
      <c r="T108" s="288" t="s">
        <v>9927</v>
      </c>
      <c r="U108" s="288" t="s">
        <v>9927</v>
      </c>
      <c r="V108" s="288" t="s">
        <v>9927</v>
      </c>
      <c r="W108" s="288" t="s">
        <v>9927</v>
      </c>
      <c r="X108" s="288" t="s">
        <v>9927</v>
      </c>
      <c r="Y108" s="288" t="s">
        <v>9927</v>
      </c>
      <c r="Z108" s="288" t="s">
        <v>9927</v>
      </c>
      <c r="AA108" s="288" t="s">
        <v>9927</v>
      </c>
      <c r="AB108" s="288" t="s">
        <v>9927</v>
      </c>
      <c r="AC108" s="288" t="s">
        <v>9927</v>
      </c>
      <c r="AD108" s="288" t="s">
        <v>9927</v>
      </c>
      <c r="AE108" s="288" t="s">
        <v>9927</v>
      </c>
      <c r="AF108" s="288" t="s">
        <v>9927</v>
      </c>
      <c r="AG108" s="288" t="s">
        <v>9927</v>
      </c>
      <c r="AH108" s="288" t="s">
        <v>9927</v>
      </c>
      <c r="AI108" s="288" t="s">
        <v>9927</v>
      </c>
      <c r="AJ108" s="288" t="s">
        <v>9927</v>
      </c>
      <c r="AK108" s="288" t="s">
        <v>9927</v>
      </c>
      <c r="AL108" s="288" t="s">
        <v>9927</v>
      </c>
      <c r="AM108" s="288" t="s">
        <v>9927</v>
      </c>
      <c r="AN108" s="288" t="s">
        <v>9927</v>
      </c>
      <c r="AO108" s="288" t="s">
        <v>9927</v>
      </c>
      <c r="AP108" s="288" t="s">
        <v>9927</v>
      </c>
      <c r="AQ108" s="288" t="s">
        <v>9927</v>
      </c>
      <c r="AR108" s="288" t="s">
        <v>9927</v>
      </c>
      <c r="AS108" s="288" t="s">
        <v>9927</v>
      </c>
      <c r="AT108" s="288" t="s">
        <v>9927</v>
      </c>
      <c r="AU108" s="288" t="s">
        <v>9927</v>
      </c>
      <c r="AV108" s="288" t="s">
        <v>9927</v>
      </c>
      <c r="AW108" s="288" t="s">
        <v>9927</v>
      </c>
      <c r="AX108" s="288" t="s">
        <v>9927</v>
      </c>
      <c r="AY108" s="288" t="s">
        <v>9927</v>
      </c>
      <c r="AZ108" s="288" t="s">
        <v>9927</v>
      </c>
      <c r="BA108" s="288" t="s">
        <v>9927</v>
      </c>
      <c r="BB108" s="288" t="s">
        <v>9927</v>
      </c>
      <c r="BC108" s="288" t="s">
        <v>9927</v>
      </c>
      <c r="BD108" s="288" t="s">
        <v>9927</v>
      </c>
      <c r="BE108" s="288" t="s">
        <v>9927</v>
      </c>
      <c r="BF108" s="288" t="s">
        <v>9927</v>
      </c>
      <c r="BG108" s="288" t="s">
        <v>9927</v>
      </c>
      <c r="BH108" s="288" t="s">
        <v>9927</v>
      </c>
      <c r="BI108" s="288" t="s">
        <v>9927</v>
      </c>
      <c r="BJ108" s="288" t="s">
        <v>9927</v>
      </c>
      <c r="BK108" s="288" t="s">
        <v>9927</v>
      </c>
      <c r="BL108" s="288" t="s">
        <v>9927</v>
      </c>
      <c r="BM108" s="288" t="s">
        <v>9927</v>
      </c>
      <c r="BN108" s="288" t="s">
        <v>9927</v>
      </c>
      <c r="BO108" s="288" t="s">
        <v>9927</v>
      </c>
      <c r="BP108" s="288" t="s">
        <v>9927</v>
      </c>
      <c r="BQ108" s="288" t="s">
        <v>9927</v>
      </c>
      <c r="BR108" s="288" t="s">
        <v>9927</v>
      </c>
      <c r="BS108" s="288" t="s">
        <v>9927</v>
      </c>
      <c r="BT108" s="288" t="s">
        <v>9927</v>
      </c>
      <c r="BU108" s="288">
        <v>2.2000000000000002</v>
      </c>
      <c r="BV108" s="288">
        <v>2.2000000000000002</v>
      </c>
      <c r="BW108" s="288">
        <v>2.2000000000000002</v>
      </c>
      <c r="BX108" s="288">
        <v>2.2000000000000002</v>
      </c>
      <c r="BY108" s="288">
        <v>2.2000000000000002</v>
      </c>
      <c r="BZ108" s="288">
        <f>_xlfn.IFNA(VLOOKUP(C108,'INFORM Severity - hidden'!$C$5:$G$300,5,FALSE),"-")</f>
        <v>2.2000000000000002</v>
      </c>
    </row>
    <row r="109" spans="1:78" x14ac:dyDescent="0.35">
      <c r="C109" t="s">
        <v>9981</v>
      </c>
      <c r="D109" s="288" t="str">
        <f t="shared" si="1"/>
        <v>-</v>
      </c>
      <c r="E109" s="288" t="s">
        <v>9927</v>
      </c>
      <c r="F109" s="288" t="s">
        <v>9927</v>
      </c>
      <c r="G109" s="288" t="s">
        <v>9927</v>
      </c>
      <c r="H109" s="288">
        <v>3.2</v>
      </c>
      <c r="I109" s="288">
        <v>3.1</v>
      </c>
      <c r="J109" s="288">
        <v>3.1</v>
      </c>
      <c r="K109" s="288" t="s">
        <v>9927</v>
      </c>
      <c r="L109" s="288" t="s">
        <v>9927</v>
      </c>
      <c r="M109" s="288" t="s">
        <v>9927</v>
      </c>
      <c r="N109" s="288" t="s">
        <v>9927</v>
      </c>
      <c r="O109" s="288" t="s">
        <v>9927</v>
      </c>
      <c r="P109" s="288" t="s">
        <v>9927</v>
      </c>
      <c r="Q109" s="288" t="s">
        <v>9927</v>
      </c>
      <c r="R109" s="288" t="s">
        <v>9927</v>
      </c>
      <c r="S109" s="288" t="s">
        <v>9927</v>
      </c>
      <c r="T109" s="288" t="s">
        <v>9927</v>
      </c>
      <c r="U109" s="288" t="s">
        <v>9927</v>
      </c>
      <c r="V109" s="288" t="s">
        <v>9927</v>
      </c>
      <c r="W109" s="288" t="s">
        <v>9927</v>
      </c>
      <c r="X109" s="288" t="s">
        <v>9927</v>
      </c>
      <c r="Y109" s="288" t="s">
        <v>9927</v>
      </c>
      <c r="Z109" s="288" t="s">
        <v>9927</v>
      </c>
      <c r="AA109" s="288" t="s">
        <v>9927</v>
      </c>
      <c r="AB109" s="288" t="s">
        <v>9927</v>
      </c>
      <c r="AC109" s="288" t="s">
        <v>9927</v>
      </c>
      <c r="AD109" s="288" t="s">
        <v>9927</v>
      </c>
      <c r="AE109" s="288" t="s">
        <v>9927</v>
      </c>
      <c r="AF109" s="288" t="s">
        <v>9927</v>
      </c>
      <c r="AG109" s="288" t="s">
        <v>9927</v>
      </c>
      <c r="AH109" s="288" t="s">
        <v>9927</v>
      </c>
      <c r="AI109" s="288" t="s">
        <v>9927</v>
      </c>
      <c r="AJ109" s="288" t="s">
        <v>9927</v>
      </c>
      <c r="AK109" s="288" t="s">
        <v>9927</v>
      </c>
      <c r="AL109" s="288" t="s">
        <v>9927</v>
      </c>
      <c r="AM109" s="288" t="s">
        <v>9927</v>
      </c>
      <c r="AN109" s="288" t="s">
        <v>9927</v>
      </c>
      <c r="AO109" s="288" t="s">
        <v>9927</v>
      </c>
      <c r="AP109" s="288" t="s">
        <v>9927</v>
      </c>
      <c r="AQ109" s="288" t="s">
        <v>9927</v>
      </c>
      <c r="AR109" s="288" t="s">
        <v>9927</v>
      </c>
      <c r="AS109" s="288" t="s">
        <v>9927</v>
      </c>
      <c r="AT109" s="288" t="s">
        <v>9927</v>
      </c>
      <c r="AU109" s="288" t="s">
        <v>9927</v>
      </c>
      <c r="AV109" s="288" t="s">
        <v>9927</v>
      </c>
      <c r="AW109" s="288" t="s">
        <v>9927</v>
      </c>
      <c r="AX109" s="288" t="s">
        <v>9927</v>
      </c>
      <c r="AY109" s="288" t="s">
        <v>9927</v>
      </c>
      <c r="AZ109" s="288" t="s">
        <v>9927</v>
      </c>
      <c r="BA109" s="288" t="s">
        <v>9927</v>
      </c>
      <c r="BB109" s="288" t="s">
        <v>9927</v>
      </c>
      <c r="BC109" s="288" t="s">
        <v>9927</v>
      </c>
      <c r="BD109" s="288" t="s">
        <v>9927</v>
      </c>
      <c r="BE109" s="288" t="s">
        <v>9927</v>
      </c>
      <c r="BF109" s="288" t="s">
        <v>9927</v>
      </c>
      <c r="BG109" s="288" t="s">
        <v>9927</v>
      </c>
      <c r="BH109" s="288" t="s">
        <v>9927</v>
      </c>
      <c r="BI109" s="288" t="s">
        <v>9927</v>
      </c>
      <c r="BJ109" s="288" t="s">
        <v>9927</v>
      </c>
      <c r="BK109" s="288" t="s">
        <v>9927</v>
      </c>
      <c r="BL109" s="288" t="s">
        <v>9927</v>
      </c>
      <c r="BM109" s="288" t="s">
        <v>9927</v>
      </c>
      <c r="BN109" s="288" t="s">
        <v>9927</v>
      </c>
      <c r="BO109" s="288" t="s">
        <v>9927</v>
      </c>
      <c r="BP109" s="288" t="s">
        <v>9927</v>
      </c>
      <c r="BQ109" s="288" t="s">
        <v>9927</v>
      </c>
      <c r="BR109" s="288" t="s">
        <v>9927</v>
      </c>
      <c r="BS109" s="288" t="s">
        <v>9927</v>
      </c>
      <c r="BT109" s="288" t="s">
        <v>9927</v>
      </c>
      <c r="BU109" s="288" t="s">
        <v>9927</v>
      </c>
      <c r="BV109" s="288" t="s">
        <v>9927</v>
      </c>
      <c r="BW109" s="288" t="s">
        <v>9927</v>
      </c>
      <c r="BX109" s="288" t="s">
        <v>9927</v>
      </c>
      <c r="BY109" s="288" t="s">
        <v>9927</v>
      </c>
      <c r="BZ109" s="288" t="str">
        <f>_xlfn.IFNA(VLOOKUP(C109,'INFORM Severity - hidden'!$C$5:$G$300,5,FALSE),"-")</f>
        <v>-</v>
      </c>
    </row>
    <row r="110" spans="1:78" x14ac:dyDescent="0.35">
      <c r="C110" t="s">
        <v>9982</v>
      </c>
      <c r="D110" s="288" t="str">
        <f t="shared" si="1"/>
        <v>-</v>
      </c>
      <c r="E110" s="288" t="s">
        <v>9927</v>
      </c>
      <c r="F110" s="288" t="s">
        <v>9927</v>
      </c>
      <c r="G110" s="288" t="s">
        <v>9927</v>
      </c>
      <c r="H110" s="288" t="s">
        <v>9927</v>
      </c>
      <c r="I110" s="288" t="s">
        <v>9927</v>
      </c>
      <c r="J110" s="288" t="s">
        <v>9927</v>
      </c>
      <c r="K110" s="288" t="s">
        <v>9927</v>
      </c>
      <c r="L110" s="288" t="s">
        <v>9927</v>
      </c>
      <c r="M110" s="288" t="s">
        <v>9927</v>
      </c>
      <c r="N110" s="288" t="s">
        <v>9927</v>
      </c>
      <c r="O110" s="288" t="s">
        <v>9927</v>
      </c>
      <c r="P110" s="288" t="s">
        <v>9927</v>
      </c>
      <c r="Q110" s="288">
        <v>1.6</v>
      </c>
      <c r="R110" s="288" t="s">
        <v>9927</v>
      </c>
      <c r="S110" s="288" t="s">
        <v>9927</v>
      </c>
      <c r="T110" s="288" t="s">
        <v>9927</v>
      </c>
      <c r="U110" s="288" t="s">
        <v>9927</v>
      </c>
      <c r="V110" s="288" t="s">
        <v>9927</v>
      </c>
      <c r="W110" s="288" t="s">
        <v>9927</v>
      </c>
      <c r="X110" s="288" t="s">
        <v>9927</v>
      </c>
      <c r="Y110" s="288" t="s">
        <v>9927</v>
      </c>
      <c r="Z110" s="288" t="s">
        <v>9927</v>
      </c>
      <c r="AA110" s="288" t="s">
        <v>9927</v>
      </c>
      <c r="AB110" s="288" t="s">
        <v>9927</v>
      </c>
      <c r="AC110" s="288" t="s">
        <v>9927</v>
      </c>
      <c r="AD110" s="288" t="s">
        <v>9927</v>
      </c>
      <c r="AE110" s="288" t="s">
        <v>9927</v>
      </c>
      <c r="AF110" s="288" t="s">
        <v>9927</v>
      </c>
      <c r="AG110" s="288" t="s">
        <v>9927</v>
      </c>
      <c r="AH110" s="288" t="s">
        <v>9927</v>
      </c>
      <c r="AI110" s="288" t="s">
        <v>9927</v>
      </c>
      <c r="AJ110" s="288" t="s">
        <v>9927</v>
      </c>
      <c r="AK110" s="288" t="s">
        <v>9927</v>
      </c>
      <c r="AL110" s="288" t="s">
        <v>9927</v>
      </c>
      <c r="AM110" s="288" t="s">
        <v>9927</v>
      </c>
      <c r="AN110" s="288" t="s">
        <v>9927</v>
      </c>
      <c r="AO110" s="288" t="s">
        <v>9927</v>
      </c>
      <c r="AP110" s="288" t="s">
        <v>9927</v>
      </c>
      <c r="AQ110" s="288" t="s">
        <v>9927</v>
      </c>
      <c r="AR110" s="288" t="s">
        <v>9927</v>
      </c>
      <c r="AS110" s="288" t="s">
        <v>9927</v>
      </c>
      <c r="AT110" s="288" t="s">
        <v>9927</v>
      </c>
      <c r="AU110" s="288" t="s">
        <v>9927</v>
      </c>
      <c r="AV110" s="288" t="s">
        <v>9927</v>
      </c>
      <c r="AW110" s="288" t="s">
        <v>9927</v>
      </c>
      <c r="AX110" s="288" t="s">
        <v>9927</v>
      </c>
      <c r="AY110" s="288" t="s">
        <v>9927</v>
      </c>
      <c r="AZ110" s="288" t="s">
        <v>9927</v>
      </c>
      <c r="BA110" s="288" t="s">
        <v>9927</v>
      </c>
      <c r="BB110" s="288" t="s">
        <v>9927</v>
      </c>
      <c r="BC110" s="288" t="s">
        <v>9927</v>
      </c>
      <c r="BD110" s="288" t="s">
        <v>9927</v>
      </c>
      <c r="BE110" s="288" t="s">
        <v>9927</v>
      </c>
      <c r="BF110" s="288" t="s">
        <v>9927</v>
      </c>
      <c r="BG110" s="288" t="s">
        <v>9927</v>
      </c>
      <c r="BH110" s="288" t="s">
        <v>9927</v>
      </c>
      <c r="BI110" s="288" t="s">
        <v>9927</v>
      </c>
      <c r="BJ110" s="288" t="s">
        <v>9927</v>
      </c>
      <c r="BK110" s="288" t="s">
        <v>9927</v>
      </c>
      <c r="BL110" s="288" t="s">
        <v>9927</v>
      </c>
      <c r="BM110" s="288" t="s">
        <v>9927</v>
      </c>
      <c r="BN110" s="288" t="s">
        <v>9927</v>
      </c>
      <c r="BO110" s="288" t="s">
        <v>9927</v>
      </c>
      <c r="BP110" s="288" t="s">
        <v>9927</v>
      </c>
      <c r="BQ110" s="288" t="s">
        <v>9927</v>
      </c>
      <c r="BR110" s="288" t="s">
        <v>9927</v>
      </c>
      <c r="BS110" s="288" t="s">
        <v>9927</v>
      </c>
      <c r="BT110" s="288" t="s">
        <v>9927</v>
      </c>
      <c r="BU110" s="288" t="s">
        <v>9927</v>
      </c>
      <c r="BV110" s="288" t="s">
        <v>9927</v>
      </c>
      <c r="BW110" s="288" t="s">
        <v>9927</v>
      </c>
      <c r="BX110" s="288" t="s">
        <v>9927</v>
      </c>
      <c r="BY110" s="288" t="s">
        <v>9927</v>
      </c>
      <c r="BZ110" s="288" t="str">
        <f>_xlfn.IFNA(VLOOKUP(C110,'INFORM Severity - hidden'!$C$5:$G$300,5,FALSE),"-")</f>
        <v>-</v>
      </c>
    </row>
    <row r="111" spans="1:78" x14ac:dyDescent="0.35">
      <c r="A111" t="s">
        <v>424</v>
      </c>
      <c r="B111" t="s">
        <v>422</v>
      </c>
      <c r="C111" t="s">
        <v>423</v>
      </c>
      <c r="D111" s="288" t="str">
        <f t="shared" si="1"/>
        <v>Increasing</v>
      </c>
      <c r="E111" s="288" t="s">
        <v>9927</v>
      </c>
      <c r="F111" s="288" t="s">
        <v>9927</v>
      </c>
      <c r="G111" s="288" t="s">
        <v>9927</v>
      </c>
      <c r="H111" s="288" t="s">
        <v>9927</v>
      </c>
      <c r="I111" s="288" t="s">
        <v>9927</v>
      </c>
      <c r="J111" s="288" t="s">
        <v>9927</v>
      </c>
      <c r="K111" s="288" t="s">
        <v>9927</v>
      </c>
      <c r="L111" s="288" t="s">
        <v>9927</v>
      </c>
      <c r="M111" s="288" t="s">
        <v>9927</v>
      </c>
      <c r="N111" s="288" t="s">
        <v>9927</v>
      </c>
      <c r="O111" s="288" t="s">
        <v>9927</v>
      </c>
      <c r="P111" s="288" t="s">
        <v>9927</v>
      </c>
      <c r="Q111" s="288" t="s">
        <v>9927</v>
      </c>
      <c r="R111" s="288" t="s">
        <v>9927</v>
      </c>
      <c r="S111" s="288">
        <v>3.4</v>
      </c>
      <c r="T111" s="288">
        <v>3.4</v>
      </c>
      <c r="U111" s="288">
        <v>3.4</v>
      </c>
      <c r="V111" s="288">
        <v>3.5</v>
      </c>
      <c r="W111" s="288">
        <v>3.5</v>
      </c>
      <c r="X111" s="288">
        <v>3.5</v>
      </c>
      <c r="Y111" s="288">
        <v>3.5</v>
      </c>
      <c r="Z111" s="288">
        <v>3.5</v>
      </c>
      <c r="AA111" s="288">
        <v>3.4</v>
      </c>
      <c r="AB111" s="288">
        <v>3.4</v>
      </c>
      <c r="AC111" s="288">
        <v>3.4</v>
      </c>
      <c r="AD111" s="288">
        <v>3.4</v>
      </c>
      <c r="AE111" s="288">
        <v>3.4</v>
      </c>
      <c r="AF111" s="288">
        <v>3.4</v>
      </c>
      <c r="AG111" s="288">
        <v>3.4</v>
      </c>
      <c r="AH111" s="288">
        <v>3.3</v>
      </c>
      <c r="AI111" s="288">
        <v>3.3</v>
      </c>
      <c r="AJ111" s="288">
        <v>3.3</v>
      </c>
      <c r="AK111" s="288">
        <v>3.3</v>
      </c>
      <c r="AL111" s="288">
        <v>3.4</v>
      </c>
      <c r="AM111" s="288">
        <v>3.4</v>
      </c>
      <c r="AN111" s="288">
        <v>3.4</v>
      </c>
      <c r="AO111" s="288">
        <v>3.4</v>
      </c>
      <c r="AP111" s="288">
        <v>3.4</v>
      </c>
      <c r="AQ111" s="288">
        <v>3.4</v>
      </c>
      <c r="AR111" s="288">
        <v>3.6</v>
      </c>
      <c r="AS111" s="288">
        <v>3.6</v>
      </c>
      <c r="AT111" s="288">
        <v>3.6</v>
      </c>
      <c r="AU111" s="288">
        <v>3.6</v>
      </c>
      <c r="AV111" s="288">
        <v>3.6</v>
      </c>
      <c r="AW111" s="288">
        <v>3.6</v>
      </c>
      <c r="AX111" s="288">
        <v>3.5</v>
      </c>
      <c r="AY111" s="288">
        <v>3.5</v>
      </c>
      <c r="AZ111" s="288">
        <v>3.6</v>
      </c>
      <c r="BA111" s="288">
        <v>3.6</v>
      </c>
      <c r="BB111" s="288">
        <v>3.7</v>
      </c>
      <c r="BC111" s="288">
        <v>3.7</v>
      </c>
      <c r="BD111" s="288">
        <v>3.6</v>
      </c>
      <c r="BE111" s="288">
        <v>3.6</v>
      </c>
      <c r="BF111" s="288">
        <v>3.6</v>
      </c>
      <c r="BG111" s="288">
        <v>3.6</v>
      </c>
      <c r="BH111" s="288">
        <v>3.7</v>
      </c>
      <c r="BI111" s="288">
        <v>3.7</v>
      </c>
      <c r="BJ111" s="288">
        <v>3.7</v>
      </c>
      <c r="BK111" s="288">
        <v>3.8</v>
      </c>
      <c r="BL111" s="288">
        <v>3.8</v>
      </c>
      <c r="BM111" s="288">
        <v>3.8</v>
      </c>
      <c r="BN111" s="288">
        <v>3.8</v>
      </c>
      <c r="BO111" s="288">
        <v>3.8</v>
      </c>
      <c r="BP111" s="288">
        <v>3.8</v>
      </c>
      <c r="BQ111" s="288">
        <v>3.8</v>
      </c>
      <c r="BR111" s="288">
        <v>3.8</v>
      </c>
      <c r="BS111" s="288">
        <v>3.8</v>
      </c>
      <c r="BT111" s="288">
        <v>3.7</v>
      </c>
      <c r="BU111" s="288">
        <v>3.7</v>
      </c>
      <c r="BV111" s="288">
        <v>3.5</v>
      </c>
      <c r="BW111" s="288">
        <v>3.7</v>
      </c>
      <c r="BX111" s="288">
        <v>3.7</v>
      </c>
      <c r="BY111" s="288">
        <v>3.7</v>
      </c>
      <c r="BZ111" s="288">
        <f>_xlfn.IFNA(VLOOKUP(C111,'INFORM Severity - hidden'!$C$5:$G$300,5,FALSE),"-")</f>
        <v>3.8</v>
      </c>
    </row>
    <row r="112" spans="1:78" x14ac:dyDescent="0.35">
      <c r="A112" t="s">
        <v>173</v>
      </c>
      <c r="B112" t="s">
        <v>432</v>
      </c>
      <c r="C112" t="s">
        <v>433</v>
      </c>
      <c r="D112" s="288" t="str">
        <f t="shared" si="1"/>
        <v>Stable</v>
      </c>
      <c r="E112" s="288" t="s">
        <v>9927</v>
      </c>
      <c r="F112" s="288">
        <v>4.3</v>
      </c>
      <c r="G112" s="288">
        <v>4.3</v>
      </c>
      <c r="H112" s="288">
        <v>4.2</v>
      </c>
      <c r="I112" s="288">
        <v>4.2</v>
      </c>
      <c r="J112" s="288">
        <v>4.3</v>
      </c>
      <c r="K112" s="288">
        <v>4.3</v>
      </c>
      <c r="L112" s="288">
        <v>4.3</v>
      </c>
      <c r="M112" s="288">
        <v>4.3</v>
      </c>
      <c r="N112" s="288">
        <v>4.3</v>
      </c>
      <c r="O112" s="288">
        <v>4.3</v>
      </c>
      <c r="P112" s="288">
        <v>4.2</v>
      </c>
      <c r="Q112" s="288">
        <v>4.2</v>
      </c>
      <c r="R112" s="288">
        <v>4.2</v>
      </c>
      <c r="S112" s="288">
        <v>4.2</v>
      </c>
      <c r="T112" s="288">
        <v>3.9</v>
      </c>
      <c r="U112" s="288">
        <v>3.9</v>
      </c>
      <c r="V112" s="288">
        <v>4</v>
      </c>
      <c r="W112" s="288">
        <v>4</v>
      </c>
      <c r="X112" s="288">
        <v>4</v>
      </c>
      <c r="Y112" s="288">
        <v>4</v>
      </c>
      <c r="Z112" s="288">
        <v>4</v>
      </c>
      <c r="AA112" s="288">
        <v>4</v>
      </c>
      <c r="AB112" s="288">
        <v>4</v>
      </c>
      <c r="AC112" s="288">
        <v>3.9</v>
      </c>
      <c r="AD112" s="288">
        <v>3.9</v>
      </c>
      <c r="AE112" s="288">
        <v>4.2</v>
      </c>
      <c r="AF112" s="288">
        <v>4.2</v>
      </c>
      <c r="AG112" s="288">
        <v>4.2</v>
      </c>
      <c r="AH112" s="288">
        <v>4.2</v>
      </c>
      <c r="AI112" s="288">
        <v>4.2</v>
      </c>
      <c r="AJ112" s="288">
        <v>4.2</v>
      </c>
      <c r="AK112" s="288">
        <v>4.2</v>
      </c>
      <c r="AL112" s="288">
        <v>4.2</v>
      </c>
      <c r="AM112" s="288">
        <v>4.2</v>
      </c>
      <c r="AN112" s="288">
        <v>4.2</v>
      </c>
      <c r="AO112" s="288">
        <v>3.9</v>
      </c>
      <c r="AP112" s="288">
        <v>3.9</v>
      </c>
      <c r="AQ112" s="288">
        <v>3.9</v>
      </c>
      <c r="AR112" s="288">
        <v>3.9</v>
      </c>
      <c r="AS112" s="288">
        <v>3.9</v>
      </c>
      <c r="AT112" s="288">
        <v>3.9</v>
      </c>
      <c r="AU112" s="288">
        <v>3.9</v>
      </c>
      <c r="AV112" s="288">
        <v>3.9</v>
      </c>
      <c r="AW112" s="288">
        <v>3.9</v>
      </c>
      <c r="AX112" s="288">
        <v>3.9</v>
      </c>
      <c r="AY112" s="288">
        <v>3.8</v>
      </c>
      <c r="AZ112" s="288">
        <v>3.9</v>
      </c>
      <c r="BA112" s="288">
        <v>3.9</v>
      </c>
      <c r="BB112" s="288">
        <v>3.9</v>
      </c>
      <c r="BC112" s="288">
        <v>3.9</v>
      </c>
      <c r="BD112" s="288">
        <v>3.9</v>
      </c>
      <c r="BE112" s="288">
        <v>3.9</v>
      </c>
      <c r="BF112" s="288">
        <v>3.9</v>
      </c>
      <c r="BG112" s="288">
        <v>3.9</v>
      </c>
      <c r="BH112" s="288">
        <v>3.8</v>
      </c>
      <c r="BI112" s="288">
        <v>3.8</v>
      </c>
      <c r="BJ112" s="288">
        <v>3.8</v>
      </c>
      <c r="BK112" s="288">
        <v>3.8</v>
      </c>
      <c r="BL112" s="288">
        <v>3.8</v>
      </c>
      <c r="BM112" s="288">
        <v>3.8</v>
      </c>
      <c r="BN112" s="288">
        <v>3.8</v>
      </c>
      <c r="BO112" s="288">
        <v>3.8</v>
      </c>
      <c r="BP112" s="288">
        <v>3.8</v>
      </c>
      <c r="BQ112" s="288">
        <v>3</v>
      </c>
      <c r="BR112" s="288">
        <v>3</v>
      </c>
      <c r="BS112" s="288">
        <v>3</v>
      </c>
      <c r="BT112" s="288">
        <v>3</v>
      </c>
      <c r="BU112" s="288">
        <v>3</v>
      </c>
      <c r="BV112" s="288">
        <v>3</v>
      </c>
      <c r="BW112" s="288">
        <v>3</v>
      </c>
      <c r="BX112" s="288">
        <v>3</v>
      </c>
      <c r="BY112" s="288">
        <v>3</v>
      </c>
      <c r="BZ112" s="288">
        <f>_xlfn.IFNA(VLOOKUP(C112,'INFORM Severity - hidden'!$C$5:$G$300,5,FALSE),"-")</f>
        <v>2.9</v>
      </c>
    </row>
    <row r="113" spans="1:78" x14ac:dyDescent="0.35">
      <c r="A113" t="s">
        <v>173</v>
      </c>
      <c r="B113" t="s">
        <v>171</v>
      </c>
      <c r="C113" t="s">
        <v>172</v>
      </c>
      <c r="D113" s="288" t="str">
        <f t="shared" si="1"/>
        <v>Stable</v>
      </c>
      <c r="E113" s="288" t="s">
        <v>9927</v>
      </c>
      <c r="F113" s="288">
        <v>4.4000000000000004</v>
      </c>
      <c r="G113" s="288">
        <v>4.3</v>
      </c>
      <c r="H113" s="288">
        <v>4.2</v>
      </c>
      <c r="I113" s="288">
        <v>4.2</v>
      </c>
      <c r="J113" s="288">
        <v>4.3</v>
      </c>
      <c r="K113" s="288">
        <v>4.3</v>
      </c>
      <c r="L113" s="288">
        <v>4.3</v>
      </c>
      <c r="M113" s="288">
        <v>4.3</v>
      </c>
      <c r="N113" s="288">
        <v>4.3</v>
      </c>
      <c r="O113" s="288">
        <v>4.3</v>
      </c>
      <c r="P113" s="288">
        <v>4.0999999999999996</v>
      </c>
      <c r="Q113" s="288">
        <v>4.0999999999999996</v>
      </c>
      <c r="R113" s="288">
        <v>4.0999999999999996</v>
      </c>
      <c r="S113" s="288">
        <v>4</v>
      </c>
      <c r="T113" s="288">
        <v>4</v>
      </c>
      <c r="U113" s="288">
        <v>4</v>
      </c>
      <c r="V113" s="288">
        <v>4.0999999999999996</v>
      </c>
      <c r="W113" s="288">
        <v>4.0999999999999996</v>
      </c>
      <c r="X113" s="288">
        <v>4.0999999999999996</v>
      </c>
      <c r="Y113" s="288">
        <v>4.0999999999999996</v>
      </c>
      <c r="Z113" s="288">
        <v>4.0999999999999996</v>
      </c>
      <c r="AA113" s="288">
        <v>4.0999999999999996</v>
      </c>
      <c r="AB113" s="288">
        <v>4.0999999999999996</v>
      </c>
      <c r="AC113" s="288">
        <v>4.0999999999999996</v>
      </c>
      <c r="AD113" s="288">
        <v>4.2</v>
      </c>
      <c r="AE113" s="288">
        <v>4.4000000000000004</v>
      </c>
      <c r="AF113" s="288">
        <v>4.4000000000000004</v>
      </c>
      <c r="AG113" s="288">
        <v>4.4000000000000004</v>
      </c>
      <c r="AH113" s="288">
        <v>4.4000000000000004</v>
      </c>
      <c r="AI113" s="288">
        <v>4.4000000000000004</v>
      </c>
      <c r="AJ113" s="288">
        <v>4.4000000000000004</v>
      </c>
      <c r="AK113" s="288">
        <v>4.4000000000000004</v>
      </c>
      <c r="AL113" s="288">
        <v>4.4000000000000004</v>
      </c>
      <c r="AM113" s="288">
        <v>4.4000000000000004</v>
      </c>
      <c r="AN113" s="288">
        <v>4.2</v>
      </c>
      <c r="AO113" s="288">
        <v>3.9</v>
      </c>
      <c r="AP113" s="288">
        <v>3.9</v>
      </c>
      <c r="AQ113" s="288">
        <v>3.9</v>
      </c>
      <c r="AR113" s="288">
        <v>3.8</v>
      </c>
      <c r="AS113" s="288">
        <v>3.9</v>
      </c>
      <c r="AT113" s="288">
        <v>3.9</v>
      </c>
      <c r="AU113" s="288">
        <v>3.9</v>
      </c>
      <c r="AV113" s="288">
        <v>3.9</v>
      </c>
      <c r="AW113" s="288">
        <v>3.9</v>
      </c>
      <c r="AX113" s="288">
        <v>3.9</v>
      </c>
      <c r="AY113" s="288">
        <v>3.7</v>
      </c>
      <c r="AZ113" s="288">
        <v>3.9</v>
      </c>
      <c r="BA113" s="288">
        <v>3.9</v>
      </c>
      <c r="BB113" s="288">
        <v>3.9</v>
      </c>
      <c r="BC113" s="288">
        <v>3.9</v>
      </c>
      <c r="BD113" s="288">
        <v>3.9</v>
      </c>
      <c r="BE113" s="288">
        <v>3.9</v>
      </c>
      <c r="BF113" s="288">
        <v>3.9</v>
      </c>
      <c r="BG113" s="288">
        <v>3.8</v>
      </c>
      <c r="BH113" s="288">
        <v>3.8</v>
      </c>
      <c r="BI113" s="288">
        <v>3.8</v>
      </c>
      <c r="BJ113" s="288">
        <v>3.8</v>
      </c>
      <c r="BK113" s="288">
        <v>3.7</v>
      </c>
      <c r="BL113" s="288">
        <v>3.7</v>
      </c>
      <c r="BM113" s="288">
        <v>3.7</v>
      </c>
      <c r="BN113" s="288">
        <v>3.7</v>
      </c>
      <c r="BO113" s="288">
        <v>3.7</v>
      </c>
      <c r="BP113" s="288">
        <v>3.7</v>
      </c>
      <c r="BQ113" s="288">
        <v>2.8</v>
      </c>
      <c r="BR113" s="288">
        <v>2.8</v>
      </c>
      <c r="BS113" s="288">
        <v>2.8</v>
      </c>
      <c r="BT113" s="288">
        <v>2.8</v>
      </c>
      <c r="BU113" s="288">
        <v>2.8</v>
      </c>
      <c r="BV113" s="288">
        <v>2.8</v>
      </c>
      <c r="BW113" s="288">
        <v>2.8</v>
      </c>
      <c r="BX113" s="288">
        <v>2.8</v>
      </c>
      <c r="BY113" s="288">
        <v>2.8</v>
      </c>
      <c r="BZ113" s="288">
        <f>_xlfn.IFNA(VLOOKUP(C113,'INFORM Severity - hidden'!$C$5:$G$300,5,FALSE),"-")</f>
        <v>2.7</v>
      </c>
    </row>
    <row r="114" spans="1:78" x14ac:dyDescent="0.35">
      <c r="A114" t="s">
        <v>173</v>
      </c>
      <c r="B114" t="s">
        <v>177</v>
      </c>
      <c r="C114" t="s">
        <v>178</v>
      </c>
      <c r="D114" s="288" t="str">
        <f t="shared" si="1"/>
        <v>Stable</v>
      </c>
      <c r="E114" s="288" t="s">
        <v>9927</v>
      </c>
      <c r="F114" s="288">
        <v>2.5</v>
      </c>
      <c r="G114" s="288">
        <v>2.4</v>
      </c>
      <c r="H114" s="288">
        <v>3.2</v>
      </c>
      <c r="I114" s="288">
        <v>3.1</v>
      </c>
      <c r="J114" s="288">
        <v>3.2</v>
      </c>
      <c r="K114" s="288">
        <v>3.2</v>
      </c>
      <c r="L114" s="288">
        <v>3.2</v>
      </c>
      <c r="M114" s="288">
        <v>3.2</v>
      </c>
      <c r="N114" s="288">
        <v>3.2</v>
      </c>
      <c r="O114" s="288">
        <v>2.9</v>
      </c>
      <c r="P114" s="288">
        <v>2.9</v>
      </c>
      <c r="Q114" s="288">
        <v>2.9</v>
      </c>
      <c r="R114" s="288">
        <v>2.9</v>
      </c>
      <c r="S114" s="288">
        <v>2.9</v>
      </c>
      <c r="T114" s="288">
        <v>2.9</v>
      </c>
      <c r="U114" s="288">
        <v>2.9</v>
      </c>
      <c r="V114" s="288">
        <v>2.9</v>
      </c>
      <c r="W114" s="288">
        <v>2.9</v>
      </c>
      <c r="X114" s="288">
        <v>2.9</v>
      </c>
      <c r="Y114" s="288">
        <v>2.8</v>
      </c>
      <c r="Z114" s="288">
        <v>2.8</v>
      </c>
      <c r="AA114" s="288">
        <v>2.8</v>
      </c>
      <c r="AB114" s="288">
        <v>2.8</v>
      </c>
      <c r="AC114" s="288">
        <v>2.8</v>
      </c>
      <c r="AD114" s="288">
        <v>2.8</v>
      </c>
      <c r="AE114" s="288">
        <v>2.8</v>
      </c>
      <c r="AF114" s="288">
        <v>2.9</v>
      </c>
      <c r="AG114" s="288">
        <v>2.9</v>
      </c>
      <c r="AH114" s="288">
        <v>2.9</v>
      </c>
      <c r="AI114" s="288">
        <v>2.9</v>
      </c>
      <c r="AJ114" s="288">
        <v>2.9</v>
      </c>
      <c r="AK114" s="288">
        <v>2.9</v>
      </c>
      <c r="AL114" s="288">
        <v>2.9</v>
      </c>
      <c r="AM114" s="288">
        <v>2.9</v>
      </c>
      <c r="AN114" s="288">
        <v>2.9</v>
      </c>
      <c r="AO114" s="288">
        <v>2.9</v>
      </c>
      <c r="AP114" s="288">
        <v>2.9</v>
      </c>
      <c r="AQ114" s="288">
        <v>2.9</v>
      </c>
      <c r="AR114" s="288">
        <v>3</v>
      </c>
      <c r="AS114" s="288">
        <v>3</v>
      </c>
      <c r="AT114" s="288">
        <v>3</v>
      </c>
      <c r="AU114" s="288">
        <v>3</v>
      </c>
      <c r="AV114" s="288">
        <v>3</v>
      </c>
      <c r="AW114" s="288">
        <v>3</v>
      </c>
      <c r="AX114" s="288">
        <v>3</v>
      </c>
      <c r="AY114" s="288">
        <v>2.9</v>
      </c>
      <c r="AZ114" s="288">
        <v>2.9</v>
      </c>
      <c r="BA114" s="288">
        <v>2.9</v>
      </c>
      <c r="BB114" s="288">
        <v>2.9</v>
      </c>
      <c r="BC114" s="288">
        <v>2.9</v>
      </c>
      <c r="BD114" s="288">
        <v>2.9</v>
      </c>
      <c r="BE114" s="288">
        <v>2.9</v>
      </c>
      <c r="BF114" s="288">
        <v>2.6</v>
      </c>
      <c r="BG114" s="288">
        <v>2.6</v>
      </c>
      <c r="BH114" s="288">
        <v>2.5</v>
      </c>
      <c r="BI114" s="288">
        <v>2.5</v>
      </c>
      <c r="BJ114" s="288">
        <v>2.5</v>
      </c>
      <c r="BK114" s="288">
        <v>2.5</v>
      </c>
      <c r="BL114" s="288">
        <v>2.5</v>
      </c>
      <c r="BM114" s="288">
        <v>2.5</v>
      </c>
      <c r="BN114" s="288">
        <v>2.5</v>
      </c>
      <c r="BO114" s="288">
        <v>2.5</v>
      </c>
      <c r="BP114" s="288">
        <v>2.5</v>
      </c>
      <c r="BQ114" s="288">
        <v>2</v>
      </c>
      <c r="BR114" s="288">
        <v>2</v>
      </c>
      <c r="BS114" s="288">
        <v>2</v>
      </c>
      <c r="BT114" s="288">
        <v>2</v>
      </c>
      <c r="BU114" s="288">
        <v>2</v>
      </c>
      <c r="BV114" s="288">
        <v>2.2000000000000002</v>
      </c>
      <c r="BW114" s="288">
        <v>2.2000000000000002</v>
      </c>
      <c r="BX114" s="288">
        <v>2.1</v>
      </c>
      <c r="BY114" s="288">
        <v>2.1</v>
      </c>
      <c r="BZ114" s="288">
        <f>_xlfn.IFNA(VLOOKUP(C114,'INFORM Severity - hidden'!$C$5:$G$300,5,FALSE),"-")</f>
        <v>2.1</v>
      </c>
    </row>
    <row r="115" spans="1:78" x14ac:dyDescent="0.35">
      <c r="A115" t="s">
        <v>2266</v>
      </c>
      <c r="B115" t="s">
        <v>2264</v>
      </c>
      <c r="C115" t="s">
        <v>2265</v>
      </c>
      <c r="D115" s="288" t="str">
        <f t="shared" si="1"/>
        <v>Decreasing</v>
      </c>
      <c r="E115" s="288" t="s">
        <v>9927</v>
      </c>
      <c r="F115" s="288">
        <v>1.1000000000000001</v>
      </c>
      <c r="G115" s="288" t="s">
        <v>9927</v>
      </c>
      <c r="H115" s="288" t="s">
        <v>9927</v>
      </c>
      <c r="I115" s="288" t="s">
        <v>9927</v>
      </c>
      <c r="J115" s="288" t="s">
        <v>9927</v>
      </c>
      <c r="K115" s="288" t="s">
        <v>9927</v>
      </c>
      <c r="L115" s="288" t="s">
        <v>9927</v>
      </c>
      <c r="M115" s="288" t="s">
        <v>9927</v>
      </c>
      <c r="N115" s="288" t="s">
        <v>9927</v>
      </c>
      <c r="O115" s="288" t="s">
        <v>9927</v>
      </c>
      <c r="P115" s="288" t="s">
        <v>9927</v>
      </c>
      <c r="Q115" s="288" t="s">
        <v>9927</v>
      </c>
      <c r="R115" s="288" t="s">
        <v>9927</v>
      </c>
      <c r="S115" s="288" t="s">
        <v>9927</v>
      </c>
      <c r="T115" s="288" t="s">
        <v>9927</v>
      </c>
      <c r="U115" s="288" t="s">
        <v>9927</v>
      </c>
      <c r="V115" s="288" t="s">
        <v>9927</v>
      </c>
      <c r="W115" s="288" t="s">
        <v>9927</v>
      </c>
      <c r="X115" s="288" t="s">
        <v>9927</v>
      </c>
      <c r="Y115" s="288" t="s">
        <v>9927</v>
      </c>
      <c r="Z115" s="288" t="s">
        <v>9927</v>
      </c>
      <c r="AA115" s="288" t="s">
        <v>9927</v>
      </c>
      <c r="AB115" s="288" t="s">
        <v>9927</v>
      </c>
      <c r="AC115" s="288" t="s">
        <v>9927</v>
      </c>
      <c r="AD115" s="288" t="s">
        <v>9927</v>
      </c>
      <c r="AE115" s="288" t="s">
        <v>9927</v>
      </c>
      <c r="AF115" s="288" t="s">
        <v>9927</v>
      </c>
      <c r="AG115" s="288" t="s">
        <v>9927</v>
      </c>
      <c r="AH115" s="288">
        <v>1.9</v>
      </c>
      <c r="AI115" s="288">
        <v>1.9</v>
      </c>
      <c r="AJ115" s="288">
        <v>1.9</v>
      </c>
      <c r="AK115" s="288">
        <v>1.9</v>
      </c>
      <c r="AL115" s="288">
        <v>1.9</v>
      </c>
      <c r="AM115" s="288">
        <v>1.9</v>
      </c>
      <c r="AN115" s="288">
        <v>1.9</v>
      </c>
      <c r="AO115" s="288">
        <v>1.9</v>
      </c>
      <c r="AP115" s="288">
        <v>1.9</v>
      </c>
      <c r="AQ115" s="288">
        <v>1.9</v>
      </c>
      <c r="AR115" s="288">
        <v>1.9</v>
      </c>
      <c r="AS115" s="288">
        <v>1.9</v>
      </c>
      <c r="AT115" s="288">
        <v>1.9</v>
      </c>
      <c r="AU115" s="288">
        <v>1.9</v>
      </c>
      <c r="AV115" s="288">
        <v>1.9</v>
      </c>
      <c r="AW115" s="288">
        <v>1.9</v>
      </c>
      <c r="AX115" s="288">
        <v>1.9</v>
      </c>
      <c r="AY115" s="288">
        <v>2</v>
      </c>
      <c r="AZ115" s="288">
        <v>2</v>
      </c>
      <c r="BA115" s="288">
        <v>2</v>
      </c>
      <c r="BB115" s="288">
        <v>1.9</v>
      </c>
      <c r="BC115" s="288">
        <v>2</v>
      </c>
      <c r="BD115" s="288">
        <v>2</v>
      </c>
      <c r="BE115" s="288">
        <v>2.1</v>
      </c>
      <c r="BF115" s="288">
        <v>2.1</v>
      </c>
      <c r="BG115" s="288">
        <v>2.1</v>
      </c>
      <c r="BH115" s="288">
        <v>2.6</v>
      </c>
      <c r="BI115" s="288">
        <v>2.6</v>
      </c>
      <c r="BJ115" s="288">
        <v>2.6</v>
      </c>
      <c r="BK115" s="288">
        <v>2.1</v>
      </c>
      <c r="BL115" s="288">
        <v>2.1</v>
      </c>
      <c r="BM115" s="288">
        <v>2.2000000000000002</v>
      </c>
      <c r="BN115" s="288">
        <v>2.1</v>
      </c>
      <c r="BO115" s="288">
        <v>2.1</v>
      </c>
      <c r="BP115" s="288">
        <v>2.2000000000000002</v>
      </c>
      <c r="BQ115" s="288">
        <v>2.2000000000000002</v>
      </c>
      <c r="BR115" s="288">
        <v>2.2000000000000002</v>
      </c>
      <c r="BS115" s="288">
        <v>2.2000000000000002</v>
      </c>
      <c r="BT115" s="288">
        <v>2.2000000000000002</v>
      </c>
      <c r="BU115" s="288">
        <v>2.2000000000000002</v>
      </c>
      <c r="BV115" s="288">
        <v>2.2000000000000002</v>
      </c>
      <c r="BW115" s="288">
        <v>2.1</v>
      </c>
      <c r="BX115" s="288">
        <v>1.9</v>
      </c>
      <c r="BY115" s="288">
        <v>1.7</v>
      </c>
      <c r="BZ115" s="288">
        <f>_xlfn.IFNA(VLOOKUP(C115,'INFORM Severity - hidden'!$C$5:$G$300,5,FALSE),"-")</f>
        <v>1.7</v>
      </c>
    </row>
    <row r="116" spans="1:78" x14ac:dyDescent="0.35">
      <c r="C116" t="s">
        <v>9983</v>
      </c>
      <c r="D116" s="288" t="str">
        <f t="shared" si="1"/>
        <v>-</v>
      </c>
      <c r="E116" s="288" t="s">
        <v>9927</v>
      </c>
      <c r="F116" s="288">
        <v>1.6</v>
      </c>
      <c r="G116" s="288">
        <v>1.6</v>
      </c>
      <c r="H116" s="288" t="s">
        <v>9927</v>
      </c>
      <c r="I116" s="288" t="s">
        <v>9927</v>
      </c>
      <c r="J116" s="288" t="s">
        <v>9927</v>
      </c>
      <c r="K116" s="288" t="s">
        <v>9927</v>
      </c>
      <c r="L116" s="288" t="s">
        <v>9927</v>
      </c>
      <c r="M116" s="288" t="s">
        <v>9927</v>
      </c>
      <c r="N116" s="288" t="s">
        <v>9927</v>
      </c>
      <c r="O116" s="288" t="s">
        <v>9927</v>
      </c>
      <c r="P116" s="288" t="s">
        <v>9927</v>
      </c>
      <c r="Q116" s="288" t="s">
        <v>9927</v>
      </c>
      <c r="R116" s="288" t="s">
        <v>9927</v>
      </c>
      <c r="S116" s="288" t="s">
        <v>9927</v>
      </c>
      <c r="T116" s="288" t="s">
        <v>9927</v>
      </c>
      <c r="U116" s="288" t="s">
        <v>9927</v>
      </c>
      <c r="V116" s="288" t="s">
        <v>9927</v>
      </c>
      <c r="W116" s="288" t="s">
        <v>9927</v>
      </c>
      <c r="X116" s="288" t="s">
        <v>9927</v>
      </c>
      <c r="Y116" s="288" t="s">
        <v>9927</v>
      </c>
      <c r="Z116" s="288" t="s">
        <v>9927</v>
      </c>
      <c r="AA116" s="288" t="s">
        <v>9927</v>
      </c>
      <c r="AB116" s="288" t="s">
        <v>9927</v>
      </c>
      <c r="AC116" s="288" t="s">
        <v>9927</v>
      </c>
      <c r="AD116" s="288" t="s">
        <v>9927</v>
      </c>
      <c r="AE116" s="288" t="s">
        <v>9927</v>
      </c>
      <c r="AF116" s="288" t="s">
        <v>9927</v>
      </c>
      <c r="AG116" s="288" t="s">
        <v>9927</v>
      </c>
      <c r="AH116" s="288" t="s">
        <v>9927</v>
      </c>
      <c r="AI116" s="288" t="s">
        <v>9927</v>
      </c>
      <c r="AJ116" s="288" t="s">
        <v>9927</v>
      </c>
      <c r="AK116" s="288" t="s">
        <v>9927</v>
      </c>
      <c r="AL116" s="288" t="s">
        <v>9927</v>
      </c>
      <c r="AM116" s="288" t="s">
        <v>9927</v>
      </c>
      <c r="AN116" s="288" t="s">
        <v>9927</v>
      </c>
      <c r="AO116" s="288" t="s">
        <v>9927</v>
      </c>
      <c r="AP116" s="288" t="s">
        <v>9927</v>
      </c>
      <c r="AQ116" s="288" t="s">
        <v>9927</v>
      </c>
      <c r="AR116" s="288" t="s">
        <v>9927</v>
      </c>
      <c r="AS116" s="288" t="s">
        <v>9927</v>
      </c>
      <c r="AT116" s="288" t="s">
        <v>9927</v>
      </c>
      <c r="AU116" s="288" t="s">
        <v>9927</v>
      </c>
      <c r="AV116" s="288" t="s">
        <v>9927</v>
      </c>
      <c r="AW116" s="288" t="s">
        <v>9927</v>
      </c>
      <c r="AX116" s="288" t="s">
        <v>9927</v>
      </c>
      <c r="AY116" s="288" t="s">
        <v>9927</v>
      </c>
      <c r="AZ116" s="288" t="s">
        <v>9927</v>
      </c>
      <c r="BA116" s="288" t="s">
        <v>9927</v>
      </c>
      <c r="BB116" s="288" t="s">
        <v>9927</v>
      </c>
      <c r="BC116" s="288" t="s">
        <v>9927</v>
      </c>
      <c r="BD116" s="288" t="s">
        <v>9927</v>
      </c>
      <c r="BE116" s="288" t="s">
        <v>9927</v>
      </c>
      <c r="BF116" s="288" t="s">
        <v>9927</v>
      </c>
      <c r="BG116" s="288" t="s">
        <v>9927</v>
      </c>
      <c r="BH116" s="288" t="s">
        <v>9927</v>
      </c>
      <c r="BI116" s="288" t="s">
        <v>9927</v>
      </c>
      <c r="BJ116" s="288" t="s">
        <v>9927</v>
      </c>
      <c r="BK116" s="288" t="s">
        <v>9927</v>
      </c>
      <c r="BL116" s="288" t="s">
        <v>9927</v>
      </c>
      <c r="BM116" s="288" t="s">
        <v>9927</v>
      </c>
      <c r="BN116" s="288" t="s">
        <v>9927</v>
      </c>
      <c r="BO116" s="288" t="s">
        <v>9927</v>
      </c>
      <c r="BP116" s="288" t="s">
        <v>9927</v>
      </c>
      <c r="BQ116" s="288" t="s">
        <v>9927</v>
      </c>
      <c r="BR116" s="288" t="s">
        <v>9927</v>
      </c>
      <c r="BS116" s="288" t="s">
        <v>9927</v>
      </c>
      <c r="BT116" s="288" t="s">
        <v>9927</v>
      </c>
      <c r="BU116" s="288" t="s">
        <v>9927</v>
      </c>
      <c r="BV116" s="288" t="s">
        <v>9927</v>
      </c>
      <c r="BW116" s="288" t="s">
        <v>9927</v>
      </c>
      <c r="BX116" s="288" t="s">
        <v>9927</v>
      </c>
      <c r="BY116" s="288" t="s">
        <v>9927</v>
      </c>
      <c r="BZ116" s="288" t="str">
        <f>_xlfn.IFNA(VLOOKUP(C116,'INFORM Severity - hidden'!$C$5:$G$300,5,FALSE),"-")</f>
        <v>-</v>
      </c>
    </row>
    <row r="117" spans="1:78" x14ac:dyDescent="0.35">
      <c r="A117" t="s">
        <v>76</v>
      </c>
      <c r="B117" t="s">
        <v>74</v>
      </c>
      <c r="C117" t="s">
        <v>75</v>
      </c>
      <c r="D117" s="288" t="str">
        <f t="shared" si="1"/>
        <v>Stable</v>
      </c>
      <c r="E117" s="288" t="s">
        <v>9927</v>
      </c>
      <c r="F117" s="288">
        <v>1.6</v>
      </c>
      <c r="G117" s="288">
        <v>1.6</v>
      </c>
      <c r="H117" s="288">
        <v>2.5</v>
      </c>
      <c r="I117" s="288">
        <v>2.6</v>
      </c>
      <c r="J117" s="288">
        <v>2.6</v>
      </c>
      <c r="K117" s="288">
        <v>2.6</v>
      </c>
      <c r="L117" s="288">
        <v>2.6</v>
      </c>
      <c r="M117" s="288">
        <v>2.6</v>
      </c>
      <c r="N117" s="288">
        <v>2.6</v>
      </c>
      <c r="O117" s="288">
        <v>2.5</v>
      </c>
      <c r="P117" s="288">
        <v>2.5</v>
      </c>
      <c r="Q117" s="288">
        <v>2.5</v>
      </c>
      <c r="R117" s="288">
        <v>2.5</v>
      </c>
      <c r="S117" s="288">
        <v>2.5</v>
      </c>
      <c r="T117" s="288">
        <v>2.5</v>
      </c>
      <c r="U117" s="288">
        <v>2.6</v>
      </c>
      <c r="V117" s="288">
        <v>2.7</v>
      </c>
      <c r="W117" s="288">
        <v>2.7</v>
      </c>
      <c r="X117" s="288">
        <v>2.7</v>
      </c>
      <c r="Y117" s="288">
        <v>2.7</v>
      </c>
      <c r="Z117" s="288">
        <v>2.7</v>
      </c>
      <c r="AA117" s="288">
        <v>2.8</v>
      </c>
      <c r="AB117" s="288">
        <v>2.7</v>
      </c>
      <c r="AC117" s="288">
        <v>3.1</v>
      </c>
      <c r="AD117" s="288">
        <v>3.1</v>
      </c>
      <c r="AE117" s="288">
        <v>3.1</v>
      </c>
      <c r="AF117" s="288">
        <v>3.1</v>
      </c>
      <c r="AG117" s="288">
        <v>3.1</v>
      </c>
      <c r="AH117" s="288">
        <v>2.9</v>
      </c>
      <c r="AI117" s="288">
        <v>2.9</v>
      </c>
      <c r="AJ117" s="288">
        <v>2.9</v>
      </c>
      <c r="AK117" s="288">
        <v>2.9</v>
      </c>
      <c r="AL117" s="288">
        <v>2.8</v>
      </c>
      <c r="AM117" s="288">
        <v>2.8</v>
      </c>
      <c r="AN117" s="288">
        <v>2.7</v>
      </c>
      <c r="AO117" s="288">
        <v>2.7</v>
      </c>
      <c r="AP117" s="288">
        <v>2.7</v>
      </c>
      <c r="AQ117" s="288">
        <v>2.7</v>
      </c>
      <c r="AR117" s="288">
        <v>2.7</v>
      </c>
      <c r="AS117" s="288">
        <v>2.7</v>
      </c>
      <c r="AT117" s="288">
        <v>2.7</v>
      </c>
      <c r="AU117" s="288">
        <v>2.7</v>
      </c>
      <c r="AV117" s="288">
        <v>2.7</v>
      </c>
      <c r="AW117" s="288">
        <v>2.7</v>
      </c>
      <c r="AX117" s="288">
        <v>2.7</v>
      </c>
      <c r="AY117" s="288">
        <v>2.7</v>
      </c>
      <c r="AZ117" s="288">
        <v>2.7</v>
      </c>
      <c r="BA117" s="288">
        <v>2.7</v>
      </c>
      <c r="BB117" s="288">
        <v>2.7</v>
      </c>
      <c r="BC117" s="288">
        <v>2.7</v>
      </c>
      <c r="BD117" s="288">
        <v>2.7</v>
      </c>
      <c r="BE117" s="288">
        <v>2.8</v>
      </c>
      <c r="BF117" s="288">
        <v>2.9</v>
      </c>
      <c r="BG117" s="288">
        <v>2.9</v>
      </c>
      <c r="BH117" s="288">
        <v>3</v>
      </c>
      <c r="BI117" s="288">
        <v>3</v>
      </c>
      <c r="BJ117" s="288">
        <v>3</v>
      </c>
      <c r="BK117" s="288">
        <v>2.9</v>
      </c>
      <c r="BL117" s="288">
        <v>2.9</v>
      </c>
      <c r="BM117" s="288">
        <v>3.1</v>
      </c>
      <c r="BN117" s="288">
        <v>2.8</v>
      </c>
      <c r="BO117" s="288">
        <v>2.8</v>
      </c>
      <c r="BP117" s="288">
        <v>2.8</v>
      </c>
      <c r="BQ117" s="288">
        <v>2.8</v>
      </c>
      <c r="BR117" s="288">
        <v>2.8</v>
      </c>
      <c r="BS117" s="288">
        <v>2.8</v>
      </c>
      <c r="BT117" s="288">
        <v>2.8</v>
      </c>
      <c r="BU117" s="288">
        <v>2.8</v>
      </c>
      <c r="BV117" s="288">
        <v>2.8</v>
      </c>
      <c r="BW117" s="288">
        <v>2.8</v>
      </c>
      <c r="BX117" s="288">
        <v>2.8</v>
      </c>
      <c r="BY117" s="288">
        <v>2.8</v>
      </c>
      <c r="BZ117" s="288">
        <f>_xlfn.IFNA(VLOOKUP(C117,'INFORM Severity - hidden'!$C$5:$G$300,5,FALSE),"-")</f>
        <v>2.8</v>
      </c>
    </row>
    <row r="118" spans="1:78" x14ac:dyDescent="0.35">
      <c r="C118" t="s">
        <v>9984</v>
      </c>
      <c r="D118" s="288" t="str">
        <f t="shared" si="1"/>
        <v>-</v>
      </c>
      <c r="E118" s="288" t="s">
        <v>9927</v>
      </c>
      <c r="F118" s="288">
        <v>1.6</v>
      </c>
      <c r="G118" s="288">
        <v>1.6</v>
      </c>
      <c r="H118" s="288" t="s">
        <v>9927</v>
      </c>
      <c r="I118" s="288" t="s">
        <v>9927</v>
      </c>
      <c r="J118" s="288" t="s">
        <v>9927</v>
      </c>
      <c r="K118" s="288" t="s">
        <v>9927</v>
      </c>
      <c r="L118" s="288" t="s">
        <v>9927</v>
      </c>
      <c r="M118" s="288" t="s">
        <v>9927</v>
      </c>
      <c r="N118" s="288" t="s">
        <v>9927</v>
      </c>
      <c r="O118" s="288" t="s">
        <v>9927</v>
      </c>
      <c r="P118" s="288" t="s">
        <v>9927</v>
      </c>
      <c r="Q118" s="288" t="s">
        <v>9927</v>
      </c>
      <c r="R118" s="288" t="s">
        <v>9927</v>
      </c>
      <c r="S118" s="288" t="s">
        <v>9927</v>
      </c>
      <c r="T118" s="288" t="s">
        <v>9927</v>
      </c>
      <c r="U118" s="288" t="s">
        <v>9927</v>
      </c>
      <c r="V118" s="288" t="s">
        <v>9927</v>
      </c>
      <c r="W118" s="288" t="s">
        <v>9927</v>
      </c>
      <c r="X118" s="288" t="s">
        <v>9927</v>
      </c>
      <c r="Y118" s="288" t="s">
        <v>9927</v>
      </c>
      <c r="Z118" s="288" t="s">
        <v>9927</v>
      </c>
      <c r="AA118" s="288" t="s">
        <v>9927</v>
      </c>
      <c r="AB118" s="288" t="s">
        <v>9927</v>
      </c>
      <c r="AC118" s="288" t="s">
        <v>9927</v>
      </c>
      <c r="AD118" s="288" t="s">
        <v>9927</v>
      </c>
      <c r="AE118" s="288" t="s">
        <v>9927</v>
      </c>
      <c r="AF118" s="288" t="s">
        <v>9927</v>
      </c>
      <c r="AG118" s="288" t="s">
        <v>9927</v>
      </c>
      <c r="AH118" s="288" t="s">
        <v>9927</v>
      </c>
      <c r="AI118" s="288" t="s">
        <v>9927</v>
      </c>
      <c r="AJ118" s="288" t="s">
        <v>9927</v>
      </c>
      <c r="AK118" s="288" t="s">
        <v>9927</v>
      </c>
      <c r="AL118" s="288" t="s">
        <v>9927</v>
      </c>
      <c r="AM118" s="288" t="s">
        <v>9927</v>
      </c>
      <c r="AN118" s="288" t="s">
        <v>9927</v>
      </c>
      <c r="AO118" s="288" t="s">
        <v>9927</v>
      </c>
      <c r="AP118" s="288" t="s">
        <v>9927</v>
      </c>
      <c r="AQ118" s="288" t="s">
        <v>9927</v>
      </c>
      <c r="AR118" s="288" t="s">
        <v>9927</v>
      </c>
      <c r="AS118" s="288" t="s">
        <v>9927</v>
      </c>
      <c r="AT118" s="288" t="s">
        <v>9927</v>
      </c>
      <c r="AU118" s="288" t="s">
        <v>9927</v>
      </c>
      <c r="AV118" s="288" t="s">
        <v>9927</v>
      </c>
      <c r="AW118" s="288" t="s">
        <v>9927</v>
      </c>
      <c r="AX118" s="288" t="s">
        <v>9927</v>
      </c>
      <c r="AY118" s="288" t="s">
        <v>9927</v>
      </c>
      <c r="AZ118" s="288" t="s">
        <v>9927</v>
      </c>
      <c r="BA118" s="288" t="s">
        <v>9927</v>
      </c>
      <c r="BB118" s="288" t="s">
        <v>9927</v>
      </c>
      <c r="BC118" s="288" t="s">
        <v>9927</v>
      </c>
      <c r="BD118" s="288" t="s">
        <v>9927</v>
      </c>
      <c r="BE118" s="288" t="s">
        <v>9927</v>
      </c>
      <c r="BF118" s="288" t="s">
        <v>9927</v>
      </c>
      <c r="BG118" s="288" t="s">
        <v>9927</v>
      </c>
      <c r="BH118" s="288" t="s">
        <v>9927</v>
      </c>
      <c r="BI118" s="288" t="s">
        <v>9927</v>
      </c>
      <c r="BJ118" s="288" t="s">
        <v>9927</v>
      </c>
      <c r="BK118" s="288" t="s">
        <v>9927</v>
      </c>
      <c r="BL118" s="288" t="s">
        <v>9927</v>
      </c>
      <c r="BM118" s="288" t="s">
        <v>9927</v>
      </c>
      <c r="BN118" s="288" t="s">
        <v>9927</v>
      </c>
      <c r="BO118" s="288" t="s">
        <v>9927</v>
      </c>
      <c r="BP118" s="288" t="s">
        <v>9927</v>
      </c>
      <c r="BQ118" s="288" t="s">
        <v>9927</v>
      </c>
      <c r="BR118" s="288" t="s">
        <v>9927</v>
      </c>
      <c r="BS118" s="288" t="s">
        <v>9927</v>
      </c>
      <c r="BT118" s="288" t="s">
        <v>9927</v>
      </c>
      <c r="BU118" s="288" t="s">
        <v>9927</v>
      </c>
      <c r="BV118" s="288" t="s">
        <v>9927</v>
      </c>
      <c r="BW118" s="288" t="s">
        <v>9927</v>
      </c>
      <c r="BX118" s="288" t="s">
        <v>9927</v>
      </c>
      <c r="BY118" s="288" t="s">
        <v>9927</v>
      </c>
      <c r="BZ118" s="288" t="str">
        <f>_xlfn.IFNA(VLOOKUP(C118,'INFORM Severity - hidden'!$C$5:$G$300,5,FALSE),"-")</f>
        <v>-</v>
      </c>
    </row>
    <row r="119" spans="1:78" x14ac:dyDescent="0.35">
      <c r="A119" t="s">
        <v>998</v>
      </c>
      <c r="B119" t="s">
        <v>996</v>
      </c>
      <c r="C119" t="s">
        <v>997</v>
      </c>
      <c r="D119" s="288" t="str">
        <f t="shared" si="1"/>
        <v>Stable</v>
      </c>
      <c r="E119" s="288" t="s">
        <v>9927</v>
      </c>
      <c r="F119" s="288" t="s">
        <v>9927</v>
      </c>
      <c r="G119" s="288" t="s">
        <v>9927</v>
      </c>
      <c r="H119" s="288" t="s">
        <v>9927</v>
      </c>
      <c r="I119" s="288" t="s">
        <v>9927</v>
      </c>
      <c r="J119" s="288">
        <v>3.1</v>
      </c>
      <c r="K119" s="288">
        <v>3.1</v>
      </c>
      <c r="L119" s="288">
        <v>3.1</v>
      </c>
      <c r="M119" s="288">
        <v>3.4</v>
      </c>
      <c r="N119" s="288">
        <v>3.4</v>
      </c>
      <c r="O119" s="288">
        <v>3.3</v>
      </c>
      <c r="P119" s="288">
        <v>3.3</v>
      </c>
      <c r="Q119" s="288">
        <v>3.3</v>
      </c>
      <c r="R119" s="288">
        <v>3.3</v>
      </c>
      <c r="S119" s="288">
        <v>3.3</v>
      </c>
      <c r="T119" s="288">
        <v>3.3</v>
      </c>
      <c r="U119" s="288">
        <v>3.4</v>
      </c>
      <c r="V119" s="288">
        <v>3.5</v>
      </c>
      <c r="W119" s="288">
        <v>3.1</v>
      </c>
      <c r="X119" s="288">
        <v>3.1</v>
      </c>
      <c r="Y119" s="288">
        <v>3.1</v>
      </c>
      <c r="Z119" s="288">
        <v>3.1</v>
      </c>
      <c r="AA119" s="288">
        <v>3</v>
      </c>
      <c r="AB119" s="288">
        <v>3</v>
      </c>
      <c r="AC119" s="288">
        <v>3</v>
      </c>
      <c r="AD119" s="288" t="s">
        <v>9927</v>
      </c>
      <c r="AE119" s="288" t="s">
        <v>9927</v>
      </c>
      <c r="AF119" s="288" t="s">
        <v>9927</v>
      </c>
      <c r="AG119" s="288" t="s">
        <v>9927</v>
      </c>
      <c r="AH119" s="288" t="s">
        <v>9927</v>
      </c>
      <c r="AI119" s="288" t="s">
        <v>9927</v>
      </c>
      <c r="AJ119" s="288" t="s">
        <v>9927</v>
      </c>
      <c r="AK119" s="288">
        <v>3.1</v>
      </c>
      <c r="AL119" s="288">
        <v>3.1</v>
      </c>
      <c r="AM119" s="288">
        <v>3.1</v>
      </c>
      <c r="AN119" s="288">
        <v>3.2</v>
      </c>
      <c r="AO119" s="288">
        <v>3.2</v>
      </c>
      <c r="AP119" s="288">
        <v>3.2</v>
      </c>
      <c r="AQ119" s="288">
        <v>3.3</v>
      </c>
      <c r="AR119" s="288">
        <v>3.3</v>
      </c>
      <c r="AS119" s="288">
        <v>3.3</v>
      </c>
      <c r="AT119" s="288">
        <v>3.6</v>
      </c>
      <c r="AU119" s="288">
        <v>3.6</v>
      </c>
      <c r="AV119" s="288">
        <v>3.6</v>
      </c>
      <c r="AW119" s="288">
        <v>3.8</v>
      </c>
      <c r="AX119" s="288">
        <v>3.8</v>
      </c>
      <c r="AY119" s="288">
        <v>3.8</v>
      </c>
      <c r="AZ119" s="288">
        <v>3.8</v>
      </c>
      <c r="BA119" s="288">
        <v>3.8</v>
      </c>
      <c r="BB119" s="288">
        <v>3.7</v>
      </c>
      <c r="BC119" s="288">
        <v>3.7</v>
      </c>
      <c r="BD119" s="288">
        <v>3.7</v>
      </c>
      <c r="BE119" s="288">
        <v>3.6</v>
      </c>
      <c r="BF119" s="288">
        <v>3.7</v>
      </c>
      <c r="BG119" s="288">
        <v>3.7</v>
      </c>
      <c r="BH119" s="288">
        <v>3.7</v>
      </c>
      <c r="BI119" s="288">
        <v>3.6</v>
      </c>
      <c r="BJ119" s="288">
        <v>3.5</v>
      </c>
      <c r="BK119" s="288">
        <v>3.6</v>
      </c>
      <c r="BL119" s="288">
        <v>3.5</v>
      </c>
      <c r="BM119" s="288">
        <v>3.5</v>
      </c>
      <c r="BN119" s="288">
        <v>3.5</v>
      </c>
      <c r="BO119" s="288">
        <v>3.5</v>
      </c>
      <c r="BP119" s="288">
        <v>3.5</v>
      </c>
      <c r="BQ119" s="288">
        <v>3.5</v>
      </c>
      <c r="BR119" s="288">
        <v>3.5</v>
      </c>
      <c r="BS119" s="288">
        <v>3.5</v>
      </c>
      <c r="BT119" s="288">
        <v>3.5</v>
      </c>
      <c r="BU119" s="288">
        <v>3.5</v>
      </c>
      <c r="BV119" s="288">
        <v>3.6</v>
      </c>
      <c r="BW119" s="288">
        <v>3.5</v>
      </c>
      <c r="BX119" s="288">
        <v>3.5</v>
      </c>
      <c r="BY119" s="288">
        <v>3.5</v>
      </c>
      <c r="BZ119" s="288">
        <f>_xlfn.IFNA(VLOOKUP(C119,'INFORM Severity - hidden'!$C$5:$G$300,5,FALSE),"-")</f>
        <v>3.5</v>
      </c>
    </row>
    <row r="120" spans="1:78" x14ac:dyDescent="0.35">
      <c r="A120" t="s">
        <v>998</v>
      </c>
      <c r="B120" t="s">
        <v>2889</v>
      </c>
      <c r="C120" t="s">
        <v>2890</v>
      </c>
      <c r="D120" s="288" t="str">
        <f t="shared" si="1"/>
        <v>Decreasing</v>
      </c>
      <c r="E120" s="288" t="s">
        <v>9927</v>
      </c>
      <c r="F120" s="288">
        <v>2</v>
      </c>
      <c r="G120" s="288">
        <v>2</v>
      </c>
      <c r="H120" s="288">
        <v>2.8</v>
      </c>
      <c r="I120" s="288">
        <v>2.8</v>
      </c>
      <c r="J120" s="288">
        <v>2.8</v>
      </c>
      <c r="K120" s="288">
        <v>2.8</v>
      </c>
      <c r="L120" s="288">
        <v>2.8</v>
      </c>
      <c r="M120" s="288">
        <v>2.8</v>
      </c>
      <c r="N120" s="288">
        <v>2.8</v>
      </c>
      <c r="O120" s="288">
        <v>2.7</v>
      </c>
      <c r="P120" s="288">
        <v>2.7</v>
      </c>
      <c r="Q120" s="288">
        <v>2.7</v>
      </c>
      <c r="R120" s="288">
        <v>2.7</v>
      </c>
      <c r="S120" s="288">
        <v>2.7</v>
      </c>
      <c r="T120" s="288">
        <v>2.7</v>
      </c>
      <c r="U120" s="288">
        <v>2.8</v>
      </c>
      <c r="V120" s="288">
        <v>2.8</v>
      </c>
      <c r="W120" s="288">
        <v>2.8</v>
      </c>
      <c r="X120" s="288">
        <v>2.8</v>
      </c>
      <c r="Y120" s="288">
        <v>2.8</v>
      </c>
      <c r="Z120" s="288">
        <v>2.8</v>
      </c>
      <c r="AA120" s="288">
        <v>2.8</v>
      </c>
      <c r="AB120" s="288">
        <v>2.8</v>
      </c>
      <c r="AC120" s="288">
        <v>2.8</v>
      </c>
      <c r="AD120" s="288">
        <v>2.8</v>
      </c>
      <c r="AE120" s="288">
        <v>2.8</v>
      </c>
      <c r="AF120" s="288">
        <v>2.8</v>
      </c>
      <c r="AG120" s="288">
        <v>2.8</v>
      </c>
      <c r="AH120" s="288">
        <v>2.8</v>
      </c>
      <c r="AI120" s="288">
        <v>2.8</v>
      </c>
      <c r="AJ120" s="288">
        <v>2.8</v>
      </c>
      <c r="AK120" s="288">
        <v>2.5</v>
      </c>
      <c r="AL120" s="288">
        <v>2.6</v>
      </c>
      <c r="AM120" s="288">
        <v>2.6</v>
      </c>
      <c r="AN120" s="288">
        <v>2.6</v>
      </c>
      <c r="AO120" s="288">
        <v>2.6</v>
      </c>
      <c r="AP120" s="288">
        <v>2.6</v>
      </c>
      <c r="AQ120" s="288">
        <v>2.6</v>
      </c>
      <c r="AR120" s="288">
        <v>2.6</v>
      </c>
      <c r="AS120" s="288">
        <v>2.6</v>
      </c>
      <c r="AT120" s="288">
        <v>2.8</v>
      </c>
      <c r="AU120" s="288">
        <v>2.8</v>
      </c>
      <c r="AV120" s="288">
        <v>2.8</v>
      </c>
      <c r="AW120" s="288">
        <v>2.9</v>
      </c>
      <c r="AX120" s="288">
        <v>2.9</v>
      </c>
      <c r="AY120" s="288">
        <v>2.9</v>
      </c>
      <c r="AZ120" s="288">
        <v>2.9</v>
      </c>
      <c r="BA120" s="288">
        <v>2.9</v>
      </c>
      <c r="BB120" s="288">
        <v>3</v>
      </c>
      <c r="BC120" s="288">
        <v>3</v>
      </c>
      <c r="BD120" s="288">
        <v>3</v>
      </c>
      <c r="BE120" s="288">
        <v>3</v>
      </c>
      <c r="BF120" s="288">
        <v>3</v>
      </c>
      <c r="BG120" s="288">
        <v>3</v>
      </c>
      <c r="BH120" s="288">
        <v>3</v>
      </c>
      <c r="BI120" s="288">
        <v>3</v>
      </c>
      <c r="BJ120" s="288">
        <v>3</v>
      </c>
      <c r="BK120" s="288">
        <v>3</v>
      </c>
      <c r="BL120" s="288">
        <v>3</v>
      </c>
      <c r="BM120" s="288">
        <v>3</v>
      </c>
      <c r="BN120" s="288">
        <v>3</v>
      </c>
      <c r="BO120" s="288">
        <v>3</v>
      </c>
      <c r="BP120" s="288">
        <v>2.9</v>
      </c>
      <c r="BQ120" s="288">
        <v>2.9</v>
      </c>
      <c r="BR120" s="288">
        <v>2.9</v>
      </c>
      <c r="BS120" s="288">
        <v>2.9</v>
      </c>
      <c r="BT120" s="288">
        <v>2.9</v>
      </c>
      <c r="BU120" s="288">
        <v>2.9</v>
      </c>
      <c r="BV120" s="288">
        <v>2.9</v>
      </c>
      <c r="BW120" s="288">
        <v>2.8</v>
      </c>
      <c r="BX120" s="288">
        <v>2.8</v>
      </c>
      <c r="BY120" s="288">
        <v>2.8</v>
      </c>
      <c r="BZ120" s="288">
        <f>_xlfn.IFNA(VLOOKUP(C120,'INFORM Severity - hidden'!$C$5:$G$300,5,FALSE),"-")</f>
        <v>2.8</v>
      </c>
    </row>
    <row r="121" spans="1:78" x14ac:dyDescent="0.35">
      <c r="A121" t="s">
        <v>998</v>
      </c>
      <c r="B121" t="s">
        <v>1003</v>
      </c>
      <c r="C121" t="s">
        <v>1004</v>
      </c>
      <c r="D121" s="288" t="str">
        <f t="shared" si="1"/>
        <v>Increasing</v>
      </c>
      <c r="E121" s="288" t="s">
        <v>9927</v>
      </c>
      <c r="F121" s="288" t="s">
        <v>9927</v>
      </c>
      <c r="G121" s="288" t="s">
        <v>9927</v>
      </c>
      <c r="H121" s="288" t="s">
        <v>9927</v>
      </c>
      <c r="I121" s="288" t="s">
        <v>9927</v>
      </c>
      <c r="J121" s="288">
        <v>3</v>
      </c>
      <c r="K121" s="288">
        <v>3.1</v>
      </c>
      <c r="L121" s="288">
        <v>3.1</v>
      </c>
      <c r="M121" s="288">
        <v>3.3</v>
      </c>
      <c r="N121" s="288">
        <v>3.3</v>
      </c>
      <c r="O121" s="288">
        <v>3.2</v>
      </c>
      <c r="P121" s="288">
        <v>3.2</v>
      </c>
      <c r="Q121" s="288">
        <v>3.2</v>
      </c>
      <c r="R121" s="288">
        <v>3.2</v>
      </c>
      <c r="S121" s="288">
        <v>3.2</v>
      </c>
      <c r="T121" s="288">
        <v>3.2</v>
      </c>
      <c r="U121" s="288">
        <v>3.4</v>
      </c>
      <c r="V121" s="288">
        <v>3.4</v>
      </c>
      <c r="W121" s="288">
        <v>3</v>
      </c>
      <c r="X121" s="288">
        <v>3</v>
      </c>
      <c r="Y121" s="288">
        <v>2.9</v>
      </c>
      <c r="Z121" s="288">
        <v>2.9</v>
      </c>
      <c r="AA121" s="288">
        <v>3</v>
      </c>
      <c r="AB121" s="288">
        <v>2.9</v>
      </c>
      <c r="AC121" s="288">
        <v>2.9</v>
      </c>
      <c r="AD121" s="288" t="s">
        <v>9927</v>
      </c>
      <c r="AE121" s="288" t="s">
        <v>9927</v>
      </c>
      <c r="AF121" s="288" t="s">
        <v>9927</v>
      </c>
      <c r="AG121" s="288" t="s">
        <v>9927</v>
      </c>
      <c r="AH121" s="288" t="s">
        <v>9927</v>
      </c>
      <c r="AI121" s="288" t="s">
        <v>9927</v>
      </c>
      <c r="AJ121" s="288" t="s">
        <v>9927</v>
      </c>
      <c r="AK121" s="288">
        <v>2.8</v>
      </c>
      <c r="AL121" s="288">
        <v>2.9</v>
      </c>
      <c r="AM121" s="288">
        <v>2.9</v>
      </c>
      <c r="AN121" s="288">
        <v>2.9</v>
      </c>
      <c r="AO121" s="288">
        <v>2.9</v>
      </c>
      <c r="AP121" s="288">
        <v>2.9</v>
      </c>
      <c r="AQ121" s="288">
        <v>3.2</v>
      </c>
      <c r="AR121" s="288">
        <v>3.2</v>
      </c>
      <c r="AS121" s="288">
        <v>3.2</v>
      </c>
      <c r="AT121" s="288">
        <v>3.5</v>
      </c>
      <c r="AU121" s="288">
        <v>3.5</v>
      </c>
      <c r="AV121" s="288">
        <v>3.5</v>
      </c>
      <c r="AW121" s="288">
        <v>4</v>
      </c>
      <c r="AX121" s="288">
        <v>3.9</v>
      </c>
      <c r="AY121" s="288">
        <v>3.9</v>
      </c>
      <c r="AZ121" s="288">
        <v>3.9</v>
      </c>
      <c r="BA121" s="288">
        <v>3.9</v>
      </c>
      <c r="BB121" s="288">
        <v>3.8</v>
      </c>
      <c r="BC121" s="288">
        <v>3.8</v>
      </c>
      <c r="BD121" s="288">
        <v>3.8</v>
      </c>
      <c r="BE121" s="288">
        <v>3.8</v>
      </c>
      <c r="BF121" s="288">
        <v>3.8</v>
      </c>
      <c r="BG121" s="288">
        <v>3.9</v>
      </c>
      <c r="BH121" s="288">
        <v>3.9</v>
      </c>
      <c r="BI121" s="288">
        <v>3.8</v>
      </c>
      <c r="BJ121" s="288">
        <v>3.7</v>
      </c>
      <c r="BK121" s="288">
        <v>3.4</v>
      </c>
      <c r="BL121" s="288">
        <v>3.4</v>
      </c>
      <c r="BM121" s="288">
        <v>3.4</v>
      </c>
      <c r="BN121" s="288">
        <v>3.4</v>
      </c>
      <c r="BO121" s="288">
        <v>3.4</v>
      </c>
      <c r="BP121" s="288">
        <v>3.1</v>
      </c>
      <c r="BQ121" s="288">
        <v>3.2</v>
      </c>
      <c r="BR121" s="288">
        <v>3.2</v>
      </c>
      <c r="BS121" s="288">
        <v>3.2</v>
      </c>
      <c r="BT121" s="288">
        <v>3.1</v>
      </c>
      <c r="BU121" s="288">
        <v>3.1</v>
      </c>
      <c r="BV121" s="288">
        <v>3.4</v>
      </c>
      <c r="BW121" s="288">
        <v>3.4</v>
      </c>
      <c r="BX121" s="288">
        <v>3.4</v>
      </c>
      <c r="BY121" s="288">
        <v>3.4</v>
      </c>
      <c r="BZ121" s="288">
        <f>_xlfn.IFNA(VLOOKUP(C121,'INFORM Severity - hidden'!$C$5:$G$300,5,FALSE),"-")</f>
        <v>3.4</v>
      </c>
    </row>
    <row r="122" spans="1:78" x14ac:dyDescent="0.35">
      <c r="C122" t="s">
        <v>9985</v>
      </c>
      <c r="D122" s="288" t="str">
        <f t="shared" si="1"/>
        <v>-</v>
      </c>
      <c r="E122" s="288" t="s">
        <v>9927</v>
      </c>
      <c r="F122" s="288" t="s">
        <v>9927</v>
      </c>
      <c r="G122" s="288" t="s">
        <v>9927</v>
      </c>
      <c r="H122" s="288" t="s">
        <v>9927</v>
      </c>
      <c r="I122" s="288" t="s">
        <v>9927</v>
      </c>
      <c r="J122" s="288" t="s">
        <v>9927</v>
      </c>
      <c r="K122" s="288" t="s">
        <v>9927</v>
      </c>
      <c r="L122" s="288" t="s">
        <v>9927</v>
      </c>
      <c r="M122" s="288" t="s">
        <v>9927</v>
      </c>
      <c r="N122" s="288" t="s">
        <v>9927</v>
      </c>
      <c r="O122" s="288" t="s">
        <v>9927</v>
      </c>
      <c r="P122" s="288" t="s">
        <v>9927</v>
      </c>
      <c r="Q122" s="288" t="s">
        <v>9927</v>
      </c>
      <c r="R122" s="288" t="s">
        <v>9927</v>
      </c>
      <c r="S122" s="288" t="s">
        <v>9927</v>
      </c>
      <c r="T122" s="288" t="s">
        <v>9927</v>
      </c>
      <c r="U122" s="288" t="s">
        <v>9927</v>
      </c>
      <c r="V122" s="288" t="s">
        <v>9927</v>
      </c>
      <c r="W122" s="288" t="s">
        <v>9927</v>
      </c>
      <c r="X122" s="288" t="s">
        <v>9927</v>
      </c>
      <c r="Y122" s="288" t="s">
        <v>9927</v>
      </c>
      <c r="Z122" s="288" t="s">
        <v>9927</v>
      </c>
      <c r="AA122" s="288" t="s">
        <v>9927</v>
      </c>
      <c r="AB122" s="288" t="s">
        <v>9927</v>
      </c>
      <c r="AC122" s="288" t="s">
        <v>9927</v>
      </c>
      <c r="AD122" s="288" t="s">
        <v>9927</v>
      </c>
      <c r="AE122" s="288" t="s">
        <v>9927</v>
      </c>
      <c r="AF122" s="288" t="s">
        <v>9927</v>
      </c>
      <c r="AG122" s="288" t="s">
        <v>9927</v>
      </c>
      <c r="AH122" s="288" t="s">
        <v>9927</v>
      </c>
      <c r="AI122" s="288" t="s">
        <v>9927</v>
      </c>
      <c r="AJ122" s="288" t="s">
        <v>9927</v>
      </c>
      <c r="AK122" s="288" t="s">
        <v>9927</v>
      </c>
      <c r="AL122" s="288" t="s">
        <v>9927</v>
      </c>
      <c r="AM122" s="288" t="s">
        <v>9927</v>
      </c>
      <c r="AN122" s="288" t="s">
        <v>9927</v>
      </c>
      <c r="AO122" s="288" t="s">
        <v>9927</v>
      </c>
      <c r="AP122" s="288" t="s">
        <v>9927</v>
      </c>
      <c r="AQ122" s="288" t="s">
        <v>9927</v>
      </c>
      <c r="AR122" s="288" t="s">
        <v>9927</v>
      </c>
      <c r="AS122" s="288" t="s">
        <v>9927</v>
      </c>
      <c r="AT122" s="288" t="s">
        <v>9927</v>
      </c>
      <c r="AU122" s="288" t="s">
        <v>9927</v>
      </c>
      <c r="AV122" s="288" t="s">
        <v>9927</v>
      </c>
      <c r="AW122" s="288" t="s">
        <v>9927</v>
      </c>
      <c r="AX122" s="288" t="s">
        <v>9927</v>
      </c>
      <c r="AY122" s="288" t="s">
        <v>9927</v>
      </c>
      <c r="AZ122" s="288" t="s">
        <v>9927</v>
      </c>
      <c r="BA122" s="288" t="s">
        <v>9927</v>
      </c>
      <c r="BB122" s="288" t="s">
        <v>9927</v>
      </c>
      <c r="BC122" s="288" t="s">
        <v>9927</v>
      </c>
      <c r="BD122" s="288" t="s">
        <v>9927</v>
      </c>
      <c r="BE122" s="288" t="s">
        <v>9927</v>
      </c>
      <c r="BF122" s="288" t="s">
        <v>9927</v>
      </c>
      <c r="BG122" s="288" t="s">
        <v>9927</v>
      </c>
      <c r="BH122" s="288" t="s">
        <v>9927</v>
      </c>
      <c r="BI122" s="288" t="s">
        <v>9927</v>
      </c>
      <c r="BJ122" s="288" t="s">
        <v>9927</v>
      </c>
      <c r="BK122" s="288" t="s">
        <v>9927</v>
      </c>
      <c r="BL122" s="288" t="s">
        <v>9927</v>
      </c>
      <c r="BM122" s="288" t="s">
        <v>9927</v>
      </c>
      <c r="BN122" s="288" t="s">
        <v>9927</v>
      </c>
      <c r="BO122" s="288" t="s">
        <v>9927</v>
      </c>
      <c r="BP122" s="288" t="s">
        <v>9927</v>
      </c>
      <c r="BQ122" s="288" t="s">
        <v>9927</v>
      </c>
      <c r="BR122" s="288" t="s">
        <v>9927</v>
      </c>
      <c r="BS122" s="288" t="s">
        <v>9927</v>
      </c>
      <c r="BT122" s="288" t="s">
        <v>9927</v>
      </c>
      <c r="BU122" s="288" t="s">
        <v>9927</v>
      </c>
      <c r="BV122" s="288" t="s">
        <v>9927</v>
      </c>
      <c r="BW122" s="288" t="s">
        <v>9927</v>
      </c>
      <c r="BX122" s="288" t="s">
        <v>9927</v>
      </c>
      <c r="BY122" s="288" t="s">
        <v>9927</v>
      </c>
      <c r="BZ122" s="288" t="str">
        <f>_xlfn.IFNA(VLOOKUP(C122,'INFORM Severity - hidden'!$C$5:$G$300,5,FALSE),"-")</f>
        <v>-</v>
      </c>
    </row>
    <row r="123" spans="1:78" x14ac:dyDescent="0.35">
      <c r="C123" t="s">
        <v>9986</v>
      </c>
      <c r="D123" s="288" t="str">
        <f t="shared" si="1"/>
        <v>-</v>
      </c>
      <c r="E123" s="288" t="s">
        <v>9927</v>
      </c>
      <c r="F123" s="288" t="s">
        <v>9927</v>
      </c>
      <c r="G123" s="288" t="s">
        <v>9927</v>
      </c>
      <c r="H123" s="288" t="s">
        <v>9927</v>
      </c>
      <c r="I123" s="288" t="s">
        <v>9927</v>
      </c>
      <c r="J123" s="288" t="s">
        <v>9927</v>
      </c>
      <c r="K123" s="288" t="s">
        <v>9927</v>
      </c>
      <c r="L123" s="288" t="s">
        <v>9927</v>
      </c>
      <c r="M123" s="288" t="s">
        <v>9927</v>
      </c>
      <c r="N123" s="288" t="s">
        <v>9927</v>
      </c>
      <c r="O123" s="288" t="s">
        <v>9927</v>
      </c>
      <c r="P123" s="288" t="s">
        <v>9927</v>
      </c>
      <c r="Q123" s="288" t="s">
        <v>9927</v>
      </c>
      <c r="R123" s="288" t="s">
        <v>9927</v>
      </c>
      <c r="S123" s="288" t="s">
        <v>9927</v>
      </c>
      <c r="T123" s="288">
        <v>1.7</v>
      </c>
      <c r="U123" s="288">
        <v>1.7</v>
      </c>
      <c r="V123" s="288">
        <v>2.2000000000000002</v>
      </c>
      <c r="W123" s="288">
        <v>2.2000000000000002</v>
      </c>
      <c r="X123" s="288">
        <v>2.2000000000000002</v>
      </c>
      <c r="Y123" s="288">
        <v>2.2000000000000002</v>
      </c>
      <c r="Z123" s="288">
        <v>2.2000000000000002</v>
      </c>
      <c r="AA123" s="288">
        <v>2.2000000000000002</v>
      </c>
      <c r="AB123" s="288">
        <v>2.2000000000000002</v>
      </c>
      <c r="AC123" s="288">
        <v>2.2000000000000002</v>
      </c>
      <c r="AD123" s="288" t="s">
        <v>9927</v>
      </c>
      <c r="AE123" s="288" t="s">
        <v>9927</v>
      </c>
      <c r="AF123" s="288" t="s">
        <v>9927</v>
      </c>
      <c r="AG123" s="288" t="s">
        <v>9927</v>
      </c>
      <c r="AH123" s="288" t="s">
        <v>9927</v>
      </c>
      <c r="AI123" s="288" t="s">
        <v>9927</v>
      </c>
      <c r="AJ123" s="288" t="s">
        <v>9927</v>
      </c>
      <c r="AK123" s="288" t="s">
        <v>9927</v>
      </c>
      <c r="AL123" s="288" t="s">
        <v>9927</v>
      </c>
      <c r="AM123" s="288" t="s">
        <v>9927</v>
      </c>
      <c r="AN123" s="288" t="s">
        <v>9927</v>
      </c>
      <c r="AO123" s="288" t="s">
        <v>9927</v>
      </c>
      <c r="AP123" s="288" t="s">
        <v>9927</v>
      </c>
      <c r="AQ123" s="288" t="s">
        <v>9927</v>
      </c>
      <c r="AR123" s="288" t="s">
        <v>9927</v>
      </c>
      <c r="AS123" s="288" t="s">
        <v>9927</v>
      </c>
      <c r="AT123" s="288" t="s">
        <v>9927</v>
      </c>
      <c r="AU123" s="288" t="s">
        <v>9927</v>
      </c>
      <c r="AV123" s="288" t="s">
        <v>9927</v>
      </c>
      <c r="AW123" s="288" t="s">
        <v>9927</v>
      </c>
      <c r="AX123" s="288" t="s">
        <v>9927</v>
      </c>
      <c r="AY123" s="288" t="s">
        <v>9927</v>
      </c>
      <c r="AZ123" s="288" t="s">
        <v>9927</v>
      </c>
      <c r="BA123" s="288" t="s">
        <v>9927</v>
      </c>
      <c r="BB123" s="288" t="s">
        <v>9927</v>
      </c>
      <c r="BC123" s="288" t="s">
        <v>9927</v>
      </c>
      <c r="BD123" s="288" t="s">
        <v>9927</v>
      </c>
      <c r="BE123" s="288" t="s">
        <v>9927</v>
      </c>
      <c r="BF123" s="288" t="s">
        <v>9927</v>
      </c>
      <c r="BG123" s="288" t="s">
        <v>9927</v>
      </c>
      <c r="BH123" s="288" t="s">
        <v>9927</v>
      </c>
      <c r="BI123" s="288" t="s">
        <v>9927</v>
      </c>
      <c r="BJ123" s="288" t="s">
        <v>9927</v>
      </c>
      <c r="BK123" s="288" t="s">
        <v>9927</v>
      </c>
      <c r="BL123" s="288" t="s">
        <v>9927</v>
      </c>
      <c r="BM123" s="288" t="s">
        <v>9927</v>
      </c>
      <c r="BN123" s="288" t="s">
        <v>9927</v>
      </c>
      <c r="BO123" s="288" t="s">
        <v>9927</v>
      </c>
      <c r="BP123" s="288" t="s">
        <v>9927</v>
      </c>
      <c r="BQ123" s="288" t="s">
        <v>9927</v>
      </c>
      <c r="BR123" s="288" t="s">
        <v>9927</v>
      </c>
      <c r="BS123" s="288" t="s">
        <v>9927</v>
      </c>
      <c r="BT123" s="288" t="s">
        <v>9927</v>
      </c>
      <c r="BU123" s="288" t="s">
        <v>9927</v>
      </c>
      <c r="BV123" s="288" t="s">
        <v>9927</v>
      </c>
      <c r="BW123" s="288" t="s">
        <v>9927</v>
      </c>
      <c r="BX123" s="288" t="s">
        <v>9927</v>
      </c>
      <c r="BY123" s="288" t="s">
        <v>9927</v>
      </c>
      <c r="BZ123" s="288" t="str">
        <f>_xlfn.IFNA(VLOOKUP(C123,'INFORM Severity - hidden'!$C$5:$G$300,5,FALSE),"-")</f>
        <v>-</v>
      </c>
    </row>
    <row r="124" spans="1:78" x14ac:dyDescent="0.35">
      <c r="C124" t="s">
        <v>9987</v>
      </c>
      <c r="D124" s="288" t="str">
        <f t="shared" si="1"/>
        <v>-</v>
      </c>
      <c r="E124" s="288" t="s">
        <v>9927</v>
      </c>
      <c r="F124" s="288" t="s">
        <v>9927</v>
      </c>
      <c r="G124" s="288" t="s">
        <v>9927</v>
      </c>
      <c r="H124" s="288" t="s">
        <v>9927</v>
      </c>
      <c r="I124" s="288" t="s">
        <v>9927</v>
      </c>
      <c r="J124" s="288" t="s">
        <v>9927</v>
      </c>
      <c r="K124" s="288" t="s">
        <v>9927</v>
      </c>
      <c r="L124" s="288" t="s">
        <v>9927</v>
      </c>
      <c r="M124" s="288" t="s">
        <v>9927</v>
      </c>
      <c r="N124" s="288">
        <v>1.9</v>
      </c>
      <c r="O124" s="288" t="s">
        <v>9927</v>
      </c>
      <c r="P124" s="288" t="s">
        <v>9927</v>
      </c>
      <c r="Q124" s="288" t="s">
        <v>9927</v>
      </c>
      <c r="R124" s="288" t="s">
        <v>9927</v>
      </c>
      <c r="S124" s="288" t="s">
        <v>9927</v>
      </c>
      <c r="T124" s="288" t="s">
        <v>9927</v>
      </c>
      <c r="U124" s="288" t="s">
        <v>9927</v>
      </c>
      <c r="V124" s="288" t="s">
        <v>9927</v>
      </c>
      <c r="W124" s="288" t="s">
        <v>9927</v>
      </c>
      <c r="X124" s="288" t="s">
        <v>9927</v>
      </c>
      <c r="Y124" s="288" t="s">
        <v>9927</v>
      </c>
      <c r="Z124" s="288" t="s">
        <v>9927</v>
      </c>
      <c r="AA124" s="288" t="s">
        <v>9927</v>
      </c>
      <c r="AB124" s="288" t="s">
        <v>9927</v>
      </c>
      <c r="AC124" s="288" t="s">
        <v>9927</v>
      </c>
      <c r="AD124" s="288" t="s">
        <v>9927</v>
      </c>
      <c r="AE124" s="288" t="s">
        <v>9927</v>
      </c>
      <c r="AF124" s="288" t="s">
        <v>9927</v>
      </c>
      <c r="AG124" s="288" t="s">
        <v>9927</v>
      </c>
      <c r="AH124" s="288" t="s">
        <v>9927</v>
      </c>
      <c r="AI124" s="288" t="s">
        <v>9927</v>
      </c>
      <c r="AJ124" s="288" t="s">
        <v>9927</v>
      </c>
      <c r="AK124" s="288" t="s">
        <v>9927</v>
      </c>
      <c r="AL124" s="288" t="s">
        <v>9927</v>
      </c>
      <c r="AM124" s="288" t="s">
        <v>9927</v>
      </c>
      <c r="AN124" s="288" t="s">
        <v>9927</v>
      </c>
      <c r="AO124" s="288" t="s">
        <v>9927</v>
      </c>
      <c r="AP124" s="288" t="s">
        <v>9927</v>
      </c>
      <c r="AQ124" s="288" t="s">
        <v>9927</v>
      </c>
      <c r="AR124" s="288" t="s">
        <v>9927</v>
      </c>
      <c r="AS124" s="288" t="s">
        <v>9927</v>
      </c>
      <c r="AT124" s="288" t="s">
        <v>9927</v>
      </c>
      <c r="AU124" s="288" t="s">
        <v>9927</v>
      </c>
      <c r="AV124" s="288" t="s">
        <v>9927</v>
      </c>
      <c r="AW124" s="288" t="s">
        <v>9927</v>
      </c>
      <c r="AX124" s="288" t="s">
        <v>9927</v>
      </c>
      <c r="AY124" s="288" t="s">
        <v>9927</v>
      </c>
      <c r="AZ124" s="288" t="s">
        <v>9927</v>
      </c>
      <c r="BA124" s="288" t="s">
        <v>9927</v>
      </c>
      <c r="BB124" s="288" t="s">
        <v>9927</v>
      </c>
      <c r="BC124" s="288" t="s">
        <v>9927</v>
      </c>
      <c r="BD124" s="288" t="s">
        <v>9927</v>
      </c>
      <c r="BE124" s="288" t="s">
        <v>9927</v>
      </c>
      <c r="BF124" s="288" t="s">
        <v>9927</v>
      </c>
      <c r="BG124" s="288" t="s">
        <v>9927</v>
      </c>
      <c r="BH124" s="288" t="s">
        <v>9927</v>
      </c>
      <c r="BI124" s="288" t="s">
        <v>9927</v>
      </c>
      <c r="BJ124" s="288" t="s">
        <v>9927</v>
      </c>
      <c r="BK124" s="288" t="s">
        <v>9927</v>
      </c>
      <c r="BL124" s="288" t="s">
        <v>9927</v>
      </c>
      <c r="BM124" s="288" t="s">
        <v>9927</v>
      </c>
      <c r="BN124" s="288" t="s">
        <v>9927</v>
      </c>
      <c r="BO124" s="288" t="s">
        <v>9927</v>
      </c>
      <c r="BP124" s="288" t="s">
        <v>9927</v>
      </c>
      <c r="BQ124" s="288" t="s">
        <v>9927</v>
      </c>
      <c r="BR124" s="288" t="s">
        <v>9927</v>
      </c>
      <c r="BS124" s="288" t="s">
        <v>9927</v>
      </c>
      <c r="BT124" s="288" t="s">
        <v>9927</v>
      </c>
      <c r="BU124" s="288" t="s">
        <v>9927</v>
      </c>
      <c r="BV124" s="288" t="s">
        <v>9927</v>
      </c>
      <c r="BW124" s="288" t="s">
        <v>9927</v>
      </c>
      <c r="BX124" s="288" t="s">
        <v>9927</v>
      </c>
      <c r="BY124" s="288" t="s">
        <v>9927</v>
      </c>
      <c r="BZ124" s="288" t="str">
        <f>_xlfn.IFNA(VLOOKUP(C124,'INFORM Severity - hidden'!$C$5:$G$300,5,FALSE),"-")</f>
        <v>-</v>
      </c>
    </row>
    <row r="125" spans="1:78" x14ac:dyDescent="0.35">
      <c r="C125" t="s">
        <v>9988</v>
      </c>
      <c r="D125" s="288" t="str">
        <f t="shared" si="1"/>
        <v>-</v>
      </c>
      <c r="E125" s="288" t="s">
        <v>9927</v>
      </c>
      <c r="F125" s="288" t="s">
        <v>9927</v>
      </c>
      <c r="G125" s="288" t="s">
        <v>9927</v>
      </c>
      <c r="H125" s="288" t="s">
        <v>9927</v>
      </c>
      <c r="I125" s="288" t="s">
        <v>9927</v>
      </c>
      <c r="J125" s="288" t="s">
        <v>9927</v>
      </c>
      <c r="K125" s="288" t="s">
        <v>9927</v>
      </c>
      <c r="L125" s="288" t="s">
        <v>9927</v>
      </c>
      <c r="M125" s="288" t="s">
        <v>9927</v>
      </c>
      <c r="N125" s="288" t="s">
        <v>9927</v>
      </c>
      <c r="O125" s="288" t="s">
        <v>9927</v>
      </c>
      <c r="P125" s="288" t="s">
        <v>9927</v>
      </c>
      <c r="Q125" s="288" t="s">
        <v>9927</v>
      </c>
      <c r="R125" s="288" t="s">
        <v>9927</v>
      </c>
      <c r="S125" s="288" t="s">
        <v>9927</v>
      </c>
      <c r="T125" s="288" t="s">
        <v>9927</v>
      </c>
      <c r="U125" s="288" t="s">
        <v>9927</v>
      </c>
      <c r="V125" s="288" t="s">
        <v>9927</v>
      </c>
      <c r="W125" s="288" t="s">
        <v>9927</v>
      </c>
      <c r="X125" s="288" t="s">
        <v>9927</v>
      </c>
      <c r="Y125" s="288" t="s">
        <v>9927</v>
      </c>
      <c r="Z125" s="288" t="s">
        <v>9927</v>
      </c>
      <c r="AA125" s="288" t="s">
        <v>9927</v>
      </c>
      <c r="AB125" s="288" t="s">
        <v>9927</v>
      </c>
      <c r="AC125" s="288" t="s">
        <v>9927</v>
      </c>
      <c r="AD125" s="288" t="s">
        <v>9927</v>
      </c>
      <c r="AE125" s="288" t="s">
        <v>9927</v>
      </c>
      <c r="AF125" s="288" t="s">
        <v>9927</v>
      </c>
      <c r="AG125" s="288" t="s">
        <v>9927</v>
      </c>
      <c r="AH125" s="288" t="s">
        <v>9927</v>
      </c>
      <c r="AI125" s="288" t="s">
        <v>9927</v>
      </c>
      <c r="AJ125" s="288" t="s">
        <v>9927</v>
      </c>
      <c r="AK125" s="288" t="s">
        <v>9927</v>
      </c>
      <c r="AL125" s="288" t="s">
        <v>9927</v>
      </c>
      <c r="AM125" s="288" t="s">
        <v>9927</v>
      </c>
      <c r="AN125" s="288" t="s">
        <v>9927</v>
      </c>
      <c r="AO125" s="288" t="s">
        <v>9927</v>
      </c>
      <c r="AP125" s="288" t="s">
        <v>9927</v>
      </c>
      <c r="AQ125" s="288" t="s">
        <v>9927</v>
      </c>
      <c r="AR125" s="288" t="s">
        <v>9927</v>
      </c>
      <c r="AS125" s="288" t="s">
        <v>9927</v>
      </c>
      <c r="AT125" s="288" t="s">
        <v>9927</v>
      </c>
      <c r="AU125" s="288" t="s">
        <v>9927</v>
      </c>
      <c r="AV125" s="288" t="s">
        <v>9927</v>
      </c>
      <c r="AW125" s="288" t="s">
        <v>9927</v>
      </c>
      <c r="AX125" s="288" t="s">
        <v>9927</v>
      </c>
      <c r="AY125" s="288" t="s">
        <v>9927</v>
      </c>
      <c r="AZ125" s="288" t="s">
        <v>9927</v>
      </c>
      <c r="BA125" s="288" t="s">
        <v>9927</v>
      </c>
      <c r="BB125" s="288" t="s">
        <v>9927</v>
      </c>
      <c r="BC125" s="288" t="s">
        <v>9927</v>
      </c>
      <c r="BD125" s="288" t="s">
        <v>9927</v>
      </c>
      <c r="BE125" s="288" t="s">
        <v>9927</v>
      </c>
      <c r="BF125" s="288" t="s">
        <v>9927</v>
      </c>
      <c r="BG125" s="288" t="s">
        <v>9927</v>
      </c>
      <c r="BH125" s="288" t="s">
        <v>9927</v>
      </c>
      <c r="BI125" s="288" t="s">
        <v>9927</v>
      </c>
      <c r="BJ125" s="288">
        <v>1.5</v>
      </c>
      <c r="BK125" s="288">
        <v>1.5</v>
      </c>
      <c r="BL125" s="288">
        <v>1.5</v>
      </c>
      <c r="BM125" s="288">
        <v>1.5</v>
      </c>
      <c r="BN125" s="288" t="s">
        <v>9927</v>
      </c>
      <c r="BO125" s="288" t="s">
        <v>9927</v>
      </c>
      <c r="BP125" s="288" t="s">
        <v>9927</v>
      </c>
      <c r="BQ125" s="288" t="s">
        <v>9927</v>
      </c>
      <c r="BR125" s="288" t="s">
        <v>9927</v>
      </c>
      <c r="BS125" s="288" t="s">
        <v>9927</v>
      </c>
      <c r="BT125" s="288" t="s">
        <v>9927</v>
      </c>
      <c r="BU125" s="288" t="s">
        <v>9927</v>
      </c>
      <c r="BV125" s="288" t="s">
        <v>9927</v>
      </c>
      <c r="BW125" s="288" t="s">
        <v>9927</v>
      </c>
      <c r="BX125" s="288" t="s">
        <v>9927</v>
      </c>
      <c r="BY125" s="288" t="s">
        <v>9927</v>
      </c>
      <c r="BZ125" s="288" t="str">
        <f>_xlfn.IFNA(VLOOKUP(C125,'INFORM Severity - hidden'!$C$5:$G$300,5,FALSE),"-")</f>
        <v>-</v>
      </c>
    </row>
    <row r="126" spans="1:78" x14ac:dyDescent="0.35">
      <c r="C126" t="s">
        <v>9989</v>
      </c>
      <c r="D126" s="288" t="str">
        <f t="shared" si="1"/>
        <v>-</v>
      </c>
      <c r="E126" s="288" t="s">
        <v>9927</v>
      </c>
      <c r="F126" s="288" t="s">
        <v>9927</v>
      </c>
      <c r="G126" s="288" t="s">
        <v>9927</v>
      </c>
      <c r="H126" s="288" t="s">
        <v>9927</v>
      </c>
      <c r="I126" s="288" t="s">
        <v>9927</v>
      </c>
      <c r="J126" s="288" t="s">
        <v>9927</v>
      </c>
      <c r="K126" s="288" t="s">
        <v>9927</v>
      </c>
      <c r="L126" s="288" t="s">
        <v>9927</v>
      </c>
      <c r="M126" s="288" t="s">
        <v>9927</v>
      </c>
      <c r="N126" s="288" t="s">
        <v>9927</v>
      </c>
      <c r="O126" s="288" t="s">
        <v>9927</v>
      </c>
      <c r="P126" s="288" t="s">
        <v>9927</v>
      </c>
      <c r="Q126" s="288" t="s">
        <v>9927</v>
      </c>
      <c r="R126" s="288" t="s">
        <v>9927</v>
      </c>
      <c r="S126" s="288" t="s">
        <v>9927</v>
      </c>
      <c r="T126" s="288" t="s">
        <v>9927</v>
      </c>
      <c r="U126" s="288" t="s">
        <v>9927</v>
      </c>
      <c r="V126" s="288" t="s">
        <v>9927</v>
      </c>
      <c r="W126" s="288" t="s">
        <v>9927</v>
      </c>
      <c r="X126" s="288" t="s">
        <v>9927</v>
      </c>
      <c r="Y126" s="288" t="s">
        <v>9927</v>
      </c>
      <c r="Z126" s="288" t="s">
        <v>9927</v>
      </c>
      <c r="AA126" s="288" t="s">
        <v>9927</v>
      </c>
      <c r="AB126" s="288" t="s">
        <v>9927</v>
      </c>
      <c r="AC126" s="288" t="s">
        <v>9927</v>
      </c>
      <c r="AD126" s="288" t="s">
        <v>9927</v>
      </c>
      <c r="AE126" s="288" t="s">
        <v>9927</v>
      </c>
      <c r="AF126" s="288" t="s">
        <v>9927</v>
      </c>
      <c r="AG126" s="288" t="s">
        <v>9927</v>
      </c>
      <c r="AH126" s="288" t="s">
        <v>9927</v>
      </c>
      <c r="AI126" s="288" t="s">
        <v>9927</v>
      </c>
      <c r="AJ126" s="288" t="s">
        <v>9927</v>
      </c>
      <c r="AK126" s="288" t="s">
        <v>9927</v>
      </c>
      <c r="AL126" s="288" t="s">
        <v>9927</v>
      </c>
      <c r="AM126" s="288" t="s">
        <v>9927</v>
      </c>
      <c r="AN126" s="288" t="s">
        <v>9927</v>
      </c>
      <c r="AO126" s="288" t="s">
        <v>9927</v>
      </c>
      <c r="AP126" s="288" t="s">
        <v>9927</v>
      </c>
      <c r="AQ126" s="288" t="s">
        <v>9927</v>
      </c>
      <c r="AR126" s="288" t="s">
        <v>9927</v>
      </c>
      <c r="AS126" s="288" t="s">
        <v>9927</v>
      </c>
      <c r="AT126" s="288" t="s">
        <v>9927</v>
      </c>
      <c r="AU126" s="288" t="s">
        <v>9927</v>
      </c>
      <c r="AV126" s="288" t="s">
        <v>9927</v>
      </c>
      <c r="AW126" s="288" t="s">
        <v>9927</v>
      </c>
      <c r="AX126" s="288" t="s">
        <v>9927</v>
      </c>
      <c r="AY126" s="288" t="s">
        <v>9927</v>
      </c>
      <c r="AZ126" s="288" t="s">
        <v>9927</v>
      </c>
      <c r="BA126" s="288" t="s">
        <v>9927</v>
      </c>
      <c r="BB126" s="288" t="s">
        <v>9927</v>
      </c>
      <c r="BC126" s="288" t="s">
        <v>9927</v>
      </c>
      <c r="BD126" s="288" t="s">
        <v>9927</v>
      </c>
      <c r="BE126" s="288" t="s">
        <v>9927</v>
      </c>
      <c r="BF126" s="288" t="s">
        <v>9927</v>
      </c>
      <c r="BG126" s="288" t="s">
        <v>9927</v>
      </c>
      <c r="BH126" s="288" t="s">
        <v>9927</v>
      </c>
      <c r="BI126" s="288" t="s">
        <v>9927</v>
      </c>
      <c r="BJ126" s="288" t="s">
        <v>9927</v>
      </c>
      <c r="BK126" s="288" t="s">
        <v>9927</v>
      </c>
      <c r="BL126" s="288" t="s">
        <v>9927</v>
      </c>
      <c r="BM126" s="288" t="s">
        <v>9927</v>
      </c>
      <c r="BN126" s="288" t="s">
        <v>9927</v>
      </c>
      <c r="BO126" s="288" t="s">
        <v>9927</v>
      </c>
      <c r="BP126" s="288" t="s">
        <v>9927</v>
      </c>
      <c r="BQ126" s="288" t="s">
        <v>9927</v>
      </c>
      <c r="BR126" s="288" t="s">
        <v>9927</v>
      </c>
      <c r="BS126" s="288" t="s">
        <v>9927</v>
      </c>
      <c r="BT126" s="288" t="s">
        <v>9927</v>
      </c>
      <c r="BU126" s="288">
        <v>2</v>
      </c>
      <c r="BV126" s="288">
        <v>2</v>
      </c>
      <c r="BW126" s="288">
        <v>2.1</v>
      </c>
      <c r="BX126" s="288">
        <v>2.1</v>
      </c>
      <c r="BY126" s="288">
        <v>2.1</v>
      </c>
      <c r="BZ126" s="288" t="str">
        <f>_xlfn.IFNA(VLOOKUP(C126,'INFORM Severity - hidden'!$C$5:$G$300,5,FALSE),"-")</f>
        <v>-</v>
      </c>
    </row>
    <row r="127" spans="1:78" x14ac:dyDescent="0.35">
      <c r="C127" t="s">
        <v>9990</v>
      </c>
      <c r="D127" s="288" t="str">
        <f t="shared" si="1"/>
        <v>-</v>
      </c>
      <c r="E127" s="288" t="s">
        <v>9927</v>
      </c>
      <c r="F127" s="288">
        <v>2.4</v>
      </c>
      <c r="G127" s="288">
        <v>2.4</v>
      </c>
      <c r="H127" s="288" t="s">
        <v>9927</v>
      </c>
      <c r="I127" s="288" t="s">
        <v>9927</v>
      </c>
      <c r="J127" s="288" t="s">
        <v>9927</v>
      </c>
      <c r="K127" s="288" t="s">
        <v>9927</v>
      </c>
      <c r="L127" s="288" t="s">
        <v>9927</v>
      </c>
      <c r="M127" s="288" t="s">
        <v>9927</v>
      </c>
      <c r="N127" s="288" t="s">
        <v>9927</v>
      </c>
      <c r="O127" s="288" t="s">
        <v>9927</v>
      </c>
      <c r="P127" s="288" t="s">
        <v>9927</v>
      </c>
      <c r="Q127" s="288" t="s">
        <v>9927</v>
      </c>
      <c r="R127" s="288" t="s">
        <v>9927</v>
      </c>
      <c r="S127" s="288" t="s">
        <v>9927</v>
      </c>
      <c r="T127" s="288" t="s">
        <v>9927</v>
      </c>
      <c r="U127" s="288" t="s">
        <v>9927</v>
      </c>
      <c r="V127" s="288" t="s">
        <v>9927</v>
      </c>
      <c r="W127" s="288" t="s">
        <v>9927</v>
      </c>
      <c r="X127" s="288" t="s">
        <v>9927</v>
      </c>
      <c r="Y127" s="288" t="s">
        <v>9927</v>
      </c>
      <c r="Z127" s="288" t="s">
        <v>9927</v>
      </c>
      <c r="AA127" s="288" t="s">
        <v>9927</v>
      </c>
      <c r="AB127" s="288" t="s">
        <v>9927</v>
      </c>
      <c r="AC127" s="288" t="s">
        <v>9927</v>
      </c>
      <c r="AD127" s="288" t="s">
        <v>9927</v>
      </c>
      <c r="AE127" s="288" t="s">
        <v>9927</v>
      </c>
      <c r="AF127" s="288" t="s">
        <v>9927</v>
      </c>
      <c r="AG127" s="288" t="s">
        <v>9927</v>
      </c>
      <c r="AH127" s="288" t="s">
        <v>9927</v>
      </c>
      <c r="AI127" s="288" t="s">
        <v>9927</v>
      </c>
      <c r="AJ127" s="288" t="s">
        <v>9927</v>
      </c>
      <c r="AK127" s="288" t="s">
        <v>9927</v>
      </c>
      <c r="AL127" s="288" t="s">
        <v>9927</v>
      </c>
      <c r="AM127" s="288" t="s">
        <v>9927</v>
      </c>
      <c r="AN127" s="288" t="s">
        <v>9927</v>
      </c>
      <c r="AO127" s="288" t="s">
        <v>9927</v>
      </c>
      <c r="AP127" s="288" t="s">
        <v>9927</v>
      </c>
      <c r="AQ127" s="288" t="s">
        <v>9927</v>
      </c>
      <c r="AR127" s="288" t="s">
        <v>9927</v>
      </c>
      <c r="AS127" s="288" t="s">
        <v>9927</v>
      </c>
      <c r="AT127" s="288" t="s">
        <v>9927</v>
      </c>
      <c r="AU127" s="288" t="s">
        <v>9927</v>
      </c>
      <c r="AV127" s="288" t="s">
        <v>9927</v>
      </c>
      <c r="AW127" s="288" t="s">
        <v>9927</v>
      </c>
      <c r="AX127" s="288" t="s">
        <v>9927</v>
      </c>
      <c r="AY127" s="288" t="s">
        <v>9927</v>
      </c>
      <c r="AZ127" s="288" t="s">
        <v>9927</v>
      </c>
      <c r="BA127" s="288" t="s">
        <v>9927</v>
      </c>
      <c r="BB127" s="288" t="s">
        <v>9927</v>
      </c>
      <c r="BC127" s="288" t="s">
        <v>9927</v>
      </c>
      <c r="BD127" s="288" t="s">
        <v>9927</v>
      </c>
      <c r="BE127" s="288" t="s">
        <v>9927</v>
      </c>
      <c r="BF127" s="288" t="s">
        <v>9927</v>
      </c>
      <c r="BG127" s="288" t="s">
        <v>9927</v>
      </c>
      <c r="BH127" s="288" t="s">
        <v>9927</v>
      </c>
      <c r="BI127" s="288" t="s">
        <v>9927</v>
      </c>
      <c r="BJ127" s="288" t="s">
        <v>9927</v>
      </c>
      <c r="BK127" s="288" t="s">
        <v>9927</v>
      </c>
      <c r="BL127" s="288" t="s">
        <v>9927</v>
      </c>
      <c r="BM127" s="288" t="s">
        <v>9927</v>
      </c>
      <c r="BN127" s="288" t="s">
        <v>9927</v>
      </c>
      <c r="BO127" s="288" t="s">
        <v>9927</v>
      </c>
      <c r="BP127" s="288" t="s">
        <v>9927</v>
      </c>
      <c r="BQ127" s="288" t="s">
        <v>9927</v>
      </c>
      <c r="BR127" s="288" t="s">
        <v>9927</v>
      </c>
      <c r="BS127" s="288" t="s">
        <v>9927</v>
      </c>
      <c r="BT127" s="288" t="s">
        <v>9927</v>
      </c>
      <c r="BU127" s="288" t="s">
        <v>9927</v>
      </c>
      <c r="BV127" s="288" t="s">
        <v>9927</v>
      </c>
      <c r="BW127" s="288" t="s">
        <v>9927</v>
      </c>
      <c r="BX127" s="288" t="s">
        <v>9927</v>
      </c>
      <c r="BY127" s="288" t="s">
        <v>9927</v>
      </c>
      <c r="BZ127" s="288" t="str">
        <f>_xlfn.IFNA(VLOOKUP(C127,'INFORM Severity - hidden'!$C$5:$G$300,5,FALSE),"-")</f>
        <v>-</v>
      </c>
    </row>
    <row r="128" spans="1:78" x14ac:dyDescent="0.35">
      <c r="A128" t="s">
        <v>2911</v>
      </c>
      <c r="B128" t="s">
        <v>2909</v>
      </c>
      <c r="C128" t="s">
        <v>2910</v>
      </c>
      <c r="D128" s="288" t="str">
        <f t="shared" si="1"/>
        <v>Stable</v>
      </c>
      <c r="E128" s="288" t="s">
        <v>9927</v>
      </c>
      <c r="F128" s="288">
        <v>2.4</v>
      </c>
      <c r="G128" s="288">
        <v>2.4</v>
      </c>
      <c r="H128" s="288">
        <v>2.9</v>
      </c>
      <c r="I128" s="288">
        <v>2.8</v>
      </c>
      <c r="J128" s="288">
        <v>2.8</v>
      </c>
      <c r="K128" s="288">
        <v>2.8</v>
      </c>
      <c r="L128" s="288">
        <v>2.8</v>
      </c>
      <c r="M128" s="288">
        <v>2.8</v>
      </c>
      <c r="N128" s="288">
        <v>2.9</v>
      </c>
      <c r="O128" s="288">
        <v>2.9</v>
      </c>
      <c r="P128" s="288">
        <v>2.9</v>
      </c>
      <c r="Q128" s="288">
        <v>2.9</v>
      </c>
      <c r="R128" s="288">
        <v>2.9</v>
      </c>
      <c r="S128" s="288">
        <v>2.9</v>
      </c>
      <c r="T128" s="288">
        <v>2.9</v>
      </c>
      <c r="U128" s="288">
        <v>2.9</v>
      </c>
      <c r="V128" s="288">
        <v>3.2</v>
      </c>
      <c r="W128" s="288">
        <v>3.1</v>
      </c>
      <c r="X128" s="288">
        <v>3.2</v>
      </c>
      <c r="Y128" s="288">
        <v>3.2</v>
      </c>
      <c r="Z128" s="288">
        <v>3.2</v>
      </c>
      <c r="AA128" s="288">
        <v>3.2</v>
      </c>
      <c r="AB128" s="288">
        <v>3.2</v>
      </c>
      <c r="AC128" s="288">
        <v>3.4</v>
      </c>
      <c r="AD128" s="288">
        <v>3.4</v>
      </c>
      <c r="AE128" s="288">
        <v>3.5</v>
      </c>
      <c r="AF128" s="288">
        <v>3.5</v>
      </c>
      <c r="AG128" s="288">
        <v>3.5</v>
      </c>
      <c r="AH128" s="288">
        <v>3.5</v>
      </c>
      <c r="AI128" s="288">
        <v>3.5</v>
      </c>
      <c r="AJ128" s="288">
        <v>3.4</v>
      </c>
      <c r="AK128" s="288">
        <v>3.4</v>
      </c>
      <c r="AL128" s="288">
        <v>3.4</v>
      </c>
      <c r="AM128" s="288">
        <v>3.4</v>
      </c>
      <c r="AN128" s="288">
        <v>3.3</v>
      </c>
      <c r="AO128" s="288">
        <v>3.3</v>
      </c>
      <c r="AP128" s="288">
        <v>3.3</v>
      </c>
      <c r="AQ128" s="288">
        <v>3.3</v>
      </c>
      <c r="AR128" s="288">
        <v>3.6</v>
      </c>
      <c r="AS128" s="288">
        <v>3.6</v>
      </c>
      <c r="AT128" s="288">
        <v>3.5</v>
      </c>
      <c r="AU128" s="288">
        <v>3.5</v>
      </c>
      <c r="AV128" s="288">
        <v>3.5</v>
      </c>
      <c r="AW128" s="288">
        <v>3.5</v>
      </c>
      <c r="AX128" s="288">
        <v>3.5</v>
      </c>
      <c r="AY128" s="288">
        <v>3.5</v>
      </c>
      <c r="AZ128" s="288">
        <v>3.4</v>
      </c>
      <c r="BA128" s="288">
        <v>3.4</v>
      </c>
      <c r="BB128" s="288">
        <v>3.4</v>
      </c>
      <c r="BC128" s="288">
        <v>3.4</v>
      </c>
      <c r="BD128" s="288">
        <v>3.3</v>
      </c>
      <c r="BE128" s="288">
        <v>3.4</v>
      </c>
      <c r="BF128" s="288">
        <v>3.4</v>
      </c>
      <c r="BG128" s="288">
        <v>3.4</v>
      </c>
      <c r="BH128" s="288">
        <v>3.4</v>
      </c>
      <c r="BI128" s="288">
        <v>3.4</v>
      </c>
      <c r="BJ128" s="288">
        <v>3.4</v>
      </c>
      <c r="BK128" s="288">
        <v>3.5</v>
      </c>
      <c r="BL128" s="288">
        <v>3.2</v>
      </c>
      <c r="BM128" s="288">
        <v>3.2</v>
      </c>
      <c r="BN128" s="288">
        <v>3.2</v>
      </c>
      <c r="BO128" s="288">
        <v>3.2</v>
      </c>
      <c r="BP128" s="288">
        <v>3.3</v>
      </c>
      <c r="BQ128" s="288">
        <v>3.1</v>
      </c>
      <c r="BR128" s="288">
        <v>3.1</v>
      </c>
      <c r="BS128" s="288">
        <v>3.3</v>
      </c>
      <c r="BT128" s="288">
        <v>3.3</v>
      </c>
      <c r="BU128" s="288">
        <v>3.3</v>
      </c>
      <c r="BV128" s="288">
        <v>3.3</v>
      </c>
      <c r="BW128" s="288">
        <v>3.4</v>
      </c>
      <c r="BX128" s="288">
        <v>3.4</v>
      </c>
      <c r="BY128" s="288">
        <v>3.3</v>
      </c>
      <c r="BZ128" s="288">
        <f>_xlfn.IFNA(VLOOKUP(C128,'INFORM Severity - hidden'!$C$5:$G$300,5,FALSE),"-")</f>
        <v>3.3</v>
      </c>
    </row>
    <row r="129" spans="1:78" x14ac:dyDescent="0.35">
      <c r="C129" t="s">
        <v>9991</v>
      </c>
      <c r="D129" s="288" t="str">
        <f t="shared" si="1"/>
        <v>-</v>
      </c>
      <c r="E129" s="288" t="s">
        <v>9927</v>
      </c>
      <c r="F129" s="288">
        <v>1.4</v>
      </c>
      <c r="G129" s="288">
        <v>1.4</v>
      </c>
      <c r="H129" s="288" t="s">
        <v>9927</v>
      </c>
      <c r="I129" s="288" t="s">
        <v>9927</v>
      </c>
      <c r="J129" s="288" t="s">
        <v>9927</v>
      </c>
      <c r="K129" s="288" t="s">
        <v>9927</v>
      </c>
      <c r="L129" s="288" t="s">
        <v>9927</v>
      </c>
      <c r="M129" s="288" t="s">
        <v>9927</v>
      </c>
      <c r="N129" s="288" t="s">
        <v>9927</v>
      </c>
      <c r="O129" s="288" t="s">
        <v>9927</v>
      </c>
      <c r="P129" s="288" t="s">
        <v>9927</v>
      </c>
      <c r="Q129" s="288" t="s">
        <v>9927</v>
      </c>
      <c r="R129" s="288" t="s">
        <v>9927</v>
      </c>
      <c r="S129" s="288" t="s">
        <v>9927</v>
      </c>
      <c r="T129" s="288" t="s">
        <v>9927</v>
      </c>
      <c r="U129" s="288" t="s">
        <v>9927</v>
      </c>
      <c r="V129" s="288" t="s">
        <v>9927</v>
      </c>
      <c r="W129" s="288" t="s">
        <v>9927</v>
      </c>
      <c r="X129" s="288" t="s">
        <v>9927</v>
      </c>
      <c r="Y129" s="288" t="s">
        <v>9927</v>
      </c>
      <c r="Z129" s="288" t="s">
        <v>9927</v>
      </c>
      <c r="AA129" s="288" t="s">
        <v>9927</v>
      </c>
      <c r="AB129" s="288" t="s">
        <v>9927</v>
      </c>
      <c r="AC129" s="288" t="s">
        <v>9927</v>
      </c>
      <c r="AD129" s="288" t="s">
        <v>9927</v>
      </c>
      <c r="AE129" s="288" t="s">
        <v>9927</v>
      </c>
      <c r="AF129" s="288" t="s">
        <v>9927</v>
      </c>
      <c r="AG129" s="288" t="s">
        <v>9927</v>
      </c>
      <c r="AH129" s="288" t="s">
        <v>9927</v>
      </c>
      <c r="AI129" s="288" t="s">
        <v>9927</v>
      </c>
      <c r="AJ129" s="288" t="s">
        <v>9927</v>
      </c>
      <c r="AK129" s="288" t="s">
        <v>9927</v>
      </c>
      <c r="AL129" s="288" t="s">
        <v>9927</v>
      </c>
      <c r="AM129" s="288" t="s">
        <v>9927</v>
      </c>
      <c r="AN129" s="288" t="s">
        <v>9927</v>
      </c>
      <c r="AO129" s="288" t="s">
        <v>9927</v>
      </c>
      <c r="AP129" s="288" t="s">
        <v>9927</v>
      </c>
      <c r="AQ129" s="288" t="s">
        <v>9927</v>
      </c>
      <c r="AR129" s="288" t="s">
        <v>9927</v>
      </c>
      <c r="AS129" s="288" t="s">
        <v>9927</v>
      </c>
      <c r="AT129" s="288" t="s">
        <v>9927</v>
      </c>
      <c r="AU129" s="288" t="s">
        <v>9927</v>
      </c>
      <c r="AV129" s="288" t="s">
        <v>9927</v>
      </c>
      <c r="AW129" s="288" t="s">
        <v>9927</v>
      </c>
      <c r="AX129" s="288" t="s">
        <v>9927</v>
      </c>
      <c r="AY129" s="288" t="s">
        <v>9927</v>
      </c>
      <c r="AZ129" s="288" t="s">
        <v>9927</v>
      </c>
      <c r="BA129" s="288" t="s">
        <v>9927</v>
      </c>
      <c r="BB129" s="288" t="s">
        <v>9927</v>
      </c>
      <c r="BC129" s="288" t="s">
        <v>9927</v>
      </c>
      <c r="BD129" s="288" t="s">
        <v>9927</v>
      </c>
      <c r="BE129" s="288" t="s">
        <v>9927</v>
      </c>
      <c r="BF129" s="288" t="s">
        <v>9927</v>
      </c>
      <c r="BG129" s="288" t="s">
        <v>9927</v>
      </c>
      <c r="BH129" s="288" t="s">
        <v>9927</v>
      </c>
      <c r="BI129" s="288" t="s">
        <v>9927</v>
      </c>
      <c r="BJ129" s="288" t="s">
        <v>9927</v>
      </c>
      <c r="BK129" s="288" t="s">
        <v>9927</v>
      </c>
      <c r="BL129" s="288" t="s">
        <v>9927</v>
      </c>
      <c r="BM129" s="288" t="s">
        <v>9927</v>
      </c>
      <c r="BN129" s="288" t="s">
        <v>9927</v>
      </c>
      <c r="BO129" s="288" t="s">
        <v>9927</v>
      </c>
      <c r="BP129" s="288" t="s">
        <v>9927</v>
      </c>
      <c r="BQ129" s="288" t="s">
        <v>9927</v>
      </c>
      <c r="BR129" s="288" t="s">
        <v>9927</v>
      </c>
      <c r="BS129" s="288" t="s">
        <v>9927</v>
      </c>
      <c r="BT129" s="288" t="s">
        <v>9927</v>
      </c>
      <c r="BU129" s="288" t="s">
        <v>9927</v>
      </c>
      <c r="BV129" s="288" t="s">
        <v>9927</v>
      </c>
      <c r="BW129" s="288" t="s">
        <v>9927</v>
      </c>
      <c r="BX129" s="288" t="s">
        <v>9927</v>
      </c>
      <c r="BY129" s="288" t="s">
        <v>9927</v>
      </c>
      <c r="BZ129" s="288" t="str">
        <f>_xlfn.IFNA(VLOOKUP(C129,'INFORM Severity - hidden'!$C$5:$G$300,5,FALSE),"-")</f>
        <v>-</v>
      </c>
    </row>
    <row r="130" spans="1:78" x14ac:dyDescent="0.35">
      <c r="C130" t="s">
        <v>9992</v>
      </c>
      <c r="D130" s="288" t="str">
        <f t="shared" si="1"/>
        <v>-</v>
      </c>
      <c r="E130" s="288" t="s">
        <v>9927</v>
      </c>
      <c r="F130" s="288" t="s">
        <v>9927</v>
      </c>
      <c r="G130" s="288" t="s">
        <v>9927</v>
      </c>
      <c r="H130" s="288" t="s">
        <v>9927</v>
      </c>
      <c r="I130" s="288" t="s">
        <v>9927</v>
      </c>
      <c r="J130" s="288" t="s">
        <v>9927</v>
      </c>
      <c r="K130" s="288" t="s">
        <v>9927</v>
      </c>
      <c r="L130" s="288" t="s">
        <v>9927</v>
      </c>
      <c r="M130" s="288" t="s">
        <v>9927</v>
      </c>
      <c r="N130" s="288" t="s">
        <v>9927</v>
      </c>
      <c r="O130" s="288" t="s">
        <v>9927</v>
      </c>
      <c r="P130" s="288" t="s">
        <v>9927</v>
      </c>
      <c r="Q130" s="288" t="s">
        <v>9927</v>
      </c>
      <c r="R130" s="288" t="s">
        <v>9927</v>
      </c>
      <c r="S130" s="288" t="s">
        <v>9927</v>
      </c>
      <c r="T130" s="288">
        <v>3.3</v>
      </c>
      <c r="U130" s="288">
        <v>3.3</v>
      </c>
      <c r="V130" s="288">
        <v>3.3</v>
      </c>
      <c r="W130" s="288">
        <v>3.3</v>
      </c>
      <c r="X130" s="288">
        <v>3.4</v>
      </c>
      <c r="Y130" s="288">
        <v>3.5</v>
      </c>
      <c r="Z130" s="288">
        <v>3.5</v>
      </c>
      <c r="AA130" s="288">
        <v>3.5</v>
      </c>
      <c r="AB130" s="288">
        <v>3.5</v>
      </c>
      <c r="AC130" s="288">
        <v>3.5</v>
      </c>
      <c r="AD130" s="288">
        <v>3.6</v>
      </c>
      <c r="AE130" s="288">
        <v>3.7</v>
      </c>
      <c r="AF130" s="288">
        <v>3.7</v>
      </c>
      <c r="AG130" s="288">
        <v>3.7</v>
      </c>
      <c r="AH130" s="288">
        <v>3.7</v>
      </c>
      <c r="AI130" s="288">
        <v>3.7</v>
      </c>
      <c r="AJ130" s="288">
        <v>3.5</v>
      </c>
      <c r="AK130" s="288">
        <v>3.5</v>
      </c>
      <c r="AL130" s="288">
        <v>3.5</v>
      </c>
      <c r="AM130" s="288">
        <v>3.5</v>
      </c>
      <c r="AN130" s="288">
        <v>3.5</v>
      </c>
      <c r="AO130" s="288">
        <v>3.5</v>
      </c>
      <c r="AP130" s="288">
        <v>3.5</v>
      </c>
      <c r="AQ130" s="288">
        <v>3.5</v>
      </c>
      <c r="AR130" s="288">
        <v>3.6</v>
      </c>
      <c r="AS130" s="288">
        <v>3.6</v>
      </c>
      <c r="AT130" s="288">
        <v>3.5</v>
      </c>
      <c r="AU130" s="288">
        <v>3.5</v>
      </c>
      <c r="AV130" s="288">
        <v>3.5</v>
      </c>
      <c r="AW130" s="288">
        <v>3.6</v>
      </c>
      <c r="AX130" s="288">
        <v>3.6</v>
      </c>
      <c r="AY130" s="288">
        <v>3.6</v>
      </c>
      <c r="AZ130" s="288">
        <v>3.4</v>
      </c>
      <c r="BA130" s="288">
        <v>3.4</v>
      </c>
      <c r="BB130" s="288">
        <v>3.5</v>
      </c>
      <c r="BC130" s="288">
        <v>3.4</v>
      </c>
      <c r="BD130" s="288">
        <v>3.4</v>
      </c>
      <c r="BE130" s="288">
        <v>3.5</v>
      </c>
      <c r="BF130" s="288">
        <v>3.5</v>
      </c>
      <c r="BG130" s="288">
        <v>3.7</v>
      </c>
      <c r="BH130" s="288">
        <v>3.5</v>
      </c>
      <c r="BI130" s="288">
        <v>3.4</v>
      </c>
      <c r="BJ130" s="288">
        <v>3.5</v>
      </c>
      <c r="BK130" s="288">
        <v>3.5</v>
      </c>
      <c r="BL130" s="288">
        <v>3.5</v>
      </c>
      <c r="BM130" s="288">
        <v>3.6</v>
      </c>
      <c r="BN130" s="288">
        <v>3.6</v>
      </c>
      <c r="BO130" s="288">
        <v>3.6</v>
      </c>
      <c r="BP130" s="288">
        <v>3.5</v>
      </c>
      <c r="BQ130" s="288" t="s">
        <v>9927</v>
      </c>
      <c r="BR130" s="288" t="s">
        <v>9927</v>
      </c>
      <c r="BS130" s="288" t="s">
        <v>9927</v>
      </c>
      <c r="BT130" s="288" t="s">
        <v>9927</v>
      </c>
      <c r="BU130" s="288" t="s">
        <v>9927</v>
      </c>
      <c r="BV130" s="288" t="s">
        <v>9927</v>
      </c>
      <c r="BW130" s="288" t="s">
        <v>9927</v>
      </c>
      <c r="BX130" s="288" t="s">
        <v>9927</v>
      </c>
      <c r="BY130" s="288" t="s">
        <v>9927</v>
      </c>
      <c r="BZ130" s="288" t="str">
        <f>_xlfn.IFNA(VLOOKUP(C130,'INFORM Severity - hidden'!$C$5:$G$300,5,FALSE),"-")</f>
        <v>-</v>
      </c>
    </row>
    <row r="131" spans="1:78" x14ac:dyDescent="0.35">
      <c r="C131" t="s">
        <v>9993</v>
      </c>
      <c r="D131" s="288" t="str">
        <f t="shared" ref="D131:D194" si="2">IF(BZ131="-","-",IFERROR(IF(ROUND(AVERAGE(BX131:BZ131),1)=ROUND(AVERAGE(BU131:BW131),1),"Stable",IF(ROUND(AVERAGE(BX131:BZ131),1)&lt;ROUND(AVERAGE(BU131:BW131),1),"Decreasing",IF(ROUND(AVERAGE(BX131:BZ131),1)&gt;ROUND(AVERAGE(BU131:BW131),1),"Increasing"))),"-"))</f>
        <v>-</v>
      </c>
      <c r="E131" s="288" t="s">
        <v>9927</v>
      </c>
      <c r="F131" s="288" t="s">
        <v>9927</v>
      </c>
      <c r="G131" s="288" t="s">
        <v>9927</v>
      </c>
      <c r="H131" s="288" t="s">
        <v>9927</v>
      </c>
      <c r="I131" s="288" t="s">
        <v>9927</v>
      </c>
      <c r="J131" s="288" t="s">
        <v>9927</v>
      </c>
      <c r="K131" s="288" t="s">
        <v>9927</v>
      </c>
      <c r="L131" s="288" t="s">
        <v>9927</v>
      </c>
      <c r="M131" s="288" t="s">
        <v>9927</v>
      </c>
      <c r="N131" s="288" t="s">
        <v>9927</v>
      </c>
      <c r="O131" s="288" t="s">
        <v>9927</v>
      </c>
      <c r="P131" s="288" t="s">
        <v>9927</v>
      </c>
      <c r="Q131" s="288" t="s">
        <v>9927</v>
      </c>
      <c r="R131" s="288" t="s">
        <v>9927</v>
      </c>
      <c r="S131" s="288" t="s">
        <v>9927</v>
      </c>
      <c r="T131" s="288" t="s">
        <v>9927</v>
      </c>
      <c r="U131" s="288" t="s">
        <v>9927</v>
      </c>
      <c r="V131" s="288" t="s">
        <v>9927</v>
      </c>
      <c r="W131" s="288" t="s">
        <v>9927</v>
      </c>
      <c r="X131" s="288">
        <v>3.2</v>
      </c>
      <c r="Y131" s="288">
        <v>3.2</v>
      </c>
      <c r="Z131" s="288">
        <v>3.1</v>
      </c>
      <c r="AA131" s="288">
        <v>3.2</v>
      </c>
      <c r="AB131" s="288">
        <v>3.2</v>
      </c>
      <c r="AC131" s="288">
        <v>3.2</v>
      </c>
      <c r="AD131" s="288" t="s">
        <v>9927</v>
      </c>
      <c r="AE131" s="288" t="s">
        <v>9927</v>
      </c>
      <c r="AF131" s="288" t="s">
        <v>9927</v>
      </c>
      <c r="AG131" s="288" t="s">
        <v>9927</v>
      </c>
      <c r="AH131" s="288" t="s">
        <v>9927</v>
      </c>
      <c r="AI131" s="288" t="s">
        <v>9927</v>
      </c>
      <c r="AJ131" s="288" t="s">
        <v>9927</v>
      </c>
      <c r="AK131" s="288" t="s">
        <v>9927</v>
      </c>
      <c r="AL131" s="288" t="s">
        <v>9927</v>
      </c>
      <c r="AM131" s="288" t="s">
        <v>9927</v>
      </c>
      <c r="AN131" s="288" t="s">
        <v>9927</v>
      </c>
      <c r="AO131" s="288" t="s">
        <v>9927</v>
      </c>
      <c r="AP131" s="288" t="s">
        <v>9927</v>
      </c>
      <c r="AQ131" s="288" t="s">
        <v>9927</v>
      </c>
      <c r="AR131" s="288" t="s">
        <v>9927</v>
      </c>
      <c r="AS131" s="288" t="s">
        <v>9927</v>
      </c>
      <c r="AT131" s="288" t="s">
        <v>9927</v>
      </c>
      <c r="AU131" s="288" t="s">
        <v>9927</v>
      </c>
      <c r="AV131" s="288" t="s">
        <v>9927</v>
      </c>
      <c r="AW131" s="288" t="s">
        <v>9927</v>
      </c>
      <c r="AX131" s="288" t="s">
        <v>9927</v>
      </c>
      <c r="AY131" s="288" t="s">
        <v>9927</v>
      </c>
      <c r="AZ131" s="288" t="s">
        <v>9927</v>
      </c>
      <c r="BA131" s="288" t="s">
        <v>9927</v>
      </c>
      <c r="BB131" s="288" t="s">
        <v>9927</v>
      </c>
      <c r="BC131" s="288" t="s">
        <v>9927</v>
      </c>
      <c r="BD131" s="288" t="s">
        <v>9927</v>
      </c>
      <c r="BE131" s="288" t="s">
        <v>9927</v>
      </c>
      <c r="BF131" s="288" t="s">
        <v>9927</v>
      </c>
      <c r="BG131" s="288" t="s">
        <v>9927</v>
      </c>
      <c r="BH131" s="288" t="s">
        <v>9927</v>
      </c>
      <c r="BI131" s="288" t="s">
        <v>9927</v>
      </c>
      <c r="BJ131" s="288" t="s">
        <v>9927</v>
      </c>
      <c r="BK131" s="288" t="s">
        <v>9927</v>
      </c>
      <c r="BL131" s="288" t="s">
        <v>9927</v>
      </c>
      <c r="BM131" s="288" t="s">
        <v>9927</v>
      </c>
      <c r="BN131" s="288" t="s">
        <v>9927</v>
      </c>
      <c r="BO131" s="288" t="s">
        <v>9927</v>
      </c>
      <c r="BP131" s="288" t="s">
        <v>9927</v>
      </c>
      <c r="BQ131" s="288" t="s">
        <v>9927</v>
      </c>
      <c r="BR131" s="288" t="s">
        <v>9927</v>
      </c>
      <c r="BS131" s="288" t="s">
        <v>9927</v>
      </c>
      <c r="BT131" s="288" t="s">
        <v>9927</v>
      </c>
      <c r="BU131" s="288" t="s">
        <v>9927</v>
      </c>
      <c r="BV131" s="288" t="s">
        <v>9927</v>
      </c>
      <c r="BW131" s="288" t="s">
        <v>9927</v>
      </c>
      <c r="BX131" s="288" t="s">
        <v>9927</v>
      </c>
      <c r="BY131" s="288" t="s">
        <v>9927</v>
      </c>
      <c r="BZ131" s="288" t="str">
        <f>_xlfn.IFNA(VLOOKUP(C131,'INFORM Severity - hidden'!$C$5:$G$300,5,FALSE),"-")</f>
        <v>-</v>
      </c>
    </row>
    <row r="132" spans="1:78" x14ac:dyDescent="0.35">
      <c r="A132" t="s">
        <v>2911</v>
      </c>
      <c r="B132" t="s">
        <v>2921</v>
      </c>
      <c r="C132" t="s">
        <v>2922</v>
      </c>
      <c r="D132" s="288" t="str">
        <f t="shared" si="2"/>
        <v>Increasing</v>
      </c>
      <c r="E132" s="288" t="s">
        <v>9927</v>
      </c>
      <c r="F132" s="288" t="s">
        <v>9927</v>
      </c>
      <c r="G132" s="288" t="s">
        <v>9927</v>
      </c>
      <c r="H132" s="288" t="s">
        <v>9927</v>
      </c>
      <c r="I132" s="288" t="s">
        <v>9927</v>
      </c>
      <c r="J132" s="288" t="s">
        <v>9927</v>
      </c>
      <c r="K132" s="288" t="s">
        <v>9927</v>
      </c>
      <c r="L132" s="288" t="s">
        <v>9927</v>
      </c>
      <c r="M132" s="288" t="s">
        <v>9927</v>
      </c>
      <c r="N132" s="288" t="s">
        <v>9927</v>
      </c>
      <c r="O132" s="288" t="s">
        <v>9927</v>
      </c>
      <c r="P132" s="288" t="s">
        <v>9927</v>
      </c>
      <c r="Q132" s="288" t="s">
        <v>9927</v>
      </c>
      <c r="R132" s="288" t="s">
        <v>9927</v>
      </c>
      <c r="S132" s="288" t="s">
        <v>9927</v>
      </c>
      <c r="T132" s="288" t="s">
        <v>9927</v>
      </c>
      <c r="U132" s="288" t="s">
        <v>9927</v>
      </c>
      <c r="V132" s="288" t="s">
        <v>9927</v>
      </c>
      <c r="W132" s="288" t="s">
        <v>9927</v>
      </c>
      <c r="X132" s="288" t="s">
        <v>9927</v>
      </c>
      <c r="Y132" s="288" t="s">
        <v>9927</v>
      </c>
      <c r="Z132" s="288" t="s">
        <v>9927</v>
      </c>
      <c r="AA132" s="288" t="s">
        <v>9927</v>
      </c>
      <c r="AB132" s="288" t="s">
        <v>9927</v>
      </c>
      <c r="AC132" s="288" t="s">
        <v>9927</v>
      </c>
      <c r="AD132" s="288" t="s">
        <v>9927</v>
      </c>
      <c r="AE132" s="288" t="s">
        <v>9927</v>
      </c>
      <c r="AF132" s="288" t="s">
        <v>9927</v>
      </c>
      <c r="AG132" s="288" t="s">
        <v>9927</v>
      </c>
      <c r="AH132" s="288" t="s">
        <v>9927</v>
      </c>
      <c r="AI132" s="288" t="s">
        <v>9927</v>
      </c>
      <c r="AJ132" s="288" t="s">
        <v>9927</v>
      </c>
      <c r="AK132" s="288" t="s">
        <v>9927</v>
      </c>
      <c r="AL132" s="288" t="s">
        <v>9927</v>
      </c>
      <c r="AM132" s="288" t="s">
        <v>9927</v>
      </c>
      <c r="AN132" s="288" t="s">
        <v>9927</v>
      </c>
      <c r="AO132" s="288" t="s">
        <v>9927</v>
      </c>
      <c r="AP132" s="288" t="s">
        <v>9927</v>
      </c>
      <c r="AQ132" s="288" t="s">
        <v>9927</v>
      </c>
      <c r="AR132" s="288" t="s">
        <v>9927</v>
      </c>
      <c r="AS132" s="288" t="s">
        <v>9927</v>
      </c>
      <c r="AT132" s="288" t="s">
        <v>9927</v>
      </c>
      <c r="AU132" s="288" t="s">
        <v>9927</v>
      </c>
      <c r="AV132" s="288" t="s">
        <v>9927</v>
      </c>
      <c r="AW132" s="288" t="s">
        <v>9927</v>
      </c>
      <c r="AX132" s="288" t="s">
        <v>9927</v>
      </c>
      <c r="AY132" s="288" t="s">
        <v>9927</v>
      </c>
      <c r="AZ132" s="288" t="s">
        <v>9927</v>
      </c>
      <c r="BA132" s="288" t="s">
        <v>9927</v>
      </c>
      <c r="BB132" s="288" t="s">
        <v>9927</v>
      </c>
      <c r="BC132" s="288" t="s">
        <v>9927</v>
      </c>
      <c r="BD132" s="288" t="s">
        <v>9927</v>
      </c>
      <c r="BE132" s="288" t="s">
        <v>9927</v>
      </c>
      <c r="BF132" s="288" t="s">
        <v>9927</v>
      </c>
      <c r="BG132" s="288" t="s">
        <v>9927</v>
      </c>
      <c r="BH132" s="288" t="s">
        <v>9927</v>
      </c>
      <c r="BI132" s="288" t="s">
        <v>9927</v>
      </c>
      <c r="BJ132" s="288" t="s">
        <v>9927</v>
      </c>
      <c r="BK132" s="288" t="s">
        <v>9927</v>
      </c>
      <c r="BL132" s="288" t="s">
        <v>9927</v>
      </c>
      <c r="BM132" s="288" t="s">
        <v>9927</v>
      </c>
      <c r="BN132" s="288" t="s">
        <v>9927</v>
      </c>
      <c r="BO132" s="288" t="s">
        <v>9927</v>
      </c>
      <c r="BP132" s="288" t="s">
        <v>9927</v>
      </c>
      <c r="BQ132" s="288">
        <v>3.4</v>
      </c>
      <c r="BR132" s="288">
        <v>3.5</v>
      </c>
      <c r="BS132" s="288">
        <v>3.5</v>
      </c>
      <c r="BT132" s="288">
        <v>3.7</v>
      </c>
      <c r="BU132" s="288">
        <v>3.7</v>
      </c>
      <c r="BV132" s="288">
        <v>3.9</v>
      </c>
      <c r="BW132" s="288">
        <v>4</v>
      </c>
      <c r="BX132" s="288">
        <v>3.7</v>
      </c>
      <c r="BY132" s="288">
        <v>4.2</v>
      </c>
      <c r="BZ132" s="288">
        <f>_xlfn.IFNA(VLOOKUP(C132,'INFORM Severity - hidden'!$C$5:$G$300,5,FALSE),"-")</f>
        <v>4.2</v>
      </c>
    </row>
    <row r="133" spans="1:78" x14ac:dyDescent="0.35">
      <c r="C133" t="s">
        <v>9994</v>
      </c>
      <c r="D133" s="288" t="str">
        <f t="shared" si="2"/>
        <v>-</v>
      </c>
      <c r="E133" s="288" t="s">
        <v>9927</v>
      </c>
      <c r="F133" s="288">
        <v>3.9</v>
      </c>
      <c r="G133" s="288">
        <v>3.7</v>
      </c>
      <c r="H133" s="288">
        <v>3.9</v>
      </c>
      <c r="I133" s="288">
        <v>3.9</v>
      </c>
      <c r="J133" s="288">
        <v>3.9</v>
      </c>
      <c r="K133" s="288">
        <v>3.9</v>
      </c>
      <c r="L133" s="288">
        <v>3.9</v>
      </c>
      <c r="M133" s="288">
        <v>3.9</v>
      </c>
      <c r="N133" s="288">
        <v>3.9</v>
      </c>
      <c r="O133" s="288">
        <v>3.9</v>
      </c>
      <c r="P133" s="288">
        <v>3.9</v>
      </c>
      <c r="Q133" s="288">
        <v>3.9</v>
      </c>
      <c r="R133" s="288">
        <v>3.9</v>
      </c>
      <c r="S133" s="288">
        <v>3.9</v>
      </c>
      <c r="T133" s="288">
        <v>4.2</v>
      </c>
      <c r="U133" s="288">
        <v>4.2</v>
      </c>
      <c r="V133" s="288">
        <v>4.2</v>
      </c>
      <c r="W133" s="288">
        <v>4.2</v>
      </c>
      <c r="X133" s="288">
        <v>4.2</v>
      </c>
      <c r="Y133" s="288">
        <v>4.0999999999999996</v>
      </c>
      <c r="Z133" s="288">
        <v>4.0999999999999996</v>
      </c>
      <c r="AA133" s="288">
        <v>4.2</v>
      </c>
      <c r="AB133" s="288">
        <v>4.2</v>
      </c>
      <c r="AC133" s="288">
        <v>4.2</v>
      </c>
      <c r="AD133" s="288">
        <v>4.2</v>
      </c>
      <c r="AE133" s="288">
        <v>4</v>
      </c>
      <c r="AF133" s="288">
        <v>4</v>
      </c>
      <c r="AG133" s="288">
        <v>4</v>
      </c>
      <c r="AH133" s="288">
        <v>3.8</v>
      </c>
      <c r="AI133" s="288">
        <v>3.8</v>
      </c>
      <c r="AJ133" s="288">
        <v>3.8</v>
      </c>
      <c r="AK133" s="288">
        <v>3.8</v>
      </c>
      <c r="AL133" s="288">
        <v>3.8</v>
      </c>
      <c r="AM133" s="288">
        <v>3.8</v>
      </c>
      <c r="AN133" s="288">
        <v>3.8</v>
      </c>
      <c r="AO133" s="288">
        <v>3.8</v>
      </c>
      <c r="AP133" s="288">
        <v>3.5</v>
      </c>
      <c r="AQ133" s="288">
        <v>3.5</v>
      </c>
      <c r="AR133" s="288">
        <v>3.5</v>
      </c>
      <c r="AS133" s="288">
        <v>3.5</v>
      </c>
      <c r="AT133" s="288">
        <v>3.5</v>
      </c>
      <c r="AU133" s="288">
        <v>3.6</v>
      </c>
      <c r="AV133" s="288">
        <v>3.6</v>
      </c>
      <c r="AW133" s="288">
        <v>3.6</v>
      </c>
      <c r="AX133" s="288">
        <v>3.7</v>
      </c>
      <c r="AY133" s="288">
        <v>3.7</v>
      </c>
      <c r="AZ133" s="288">
        <v>3.7</v>
      </c>
      <c r="BA133" s="288">
        <v>3.8</v>
      </c>
      <c r="BB133" s="288">
        <v>3.8</v>
      </c>
      <c r="BC133" s="288">
        <v>3.8</v>
      </c>
      <c r="BD133" s="288">
        <v>3.8</v>
      </c>
      <c r="BE133" s="288">
        <v>3.7</v>
      </c>
      <c r="BF133" s="288">
        <v>3.4</v>
      </c>
      <c r="BG133" s="288">
        <v>3.4</v>
      </c>
      <c r="BH133" s="288">
        <v>3.4</v>
      </c>
      <c r="BI133" s="288">
        <v>3.8</v>
      </c>
      <c r="BJ133" s="288">
        <v>3.8</v>
      </c>
      <c r="BK133" s="288">
        <v>3.8</v>
      </c>
      <c r="BL133" s="288">
        <v>3.8</v>
      </c>
      <c r="BM133" s="288">
        <v>3.8</v>
      </c>
      <c r="BN133" s="288">
        <v>3.8</v>
      </c>
      <c r="BO133" s="288">
        <v>3.8</v>
      </c>
      <c r="BP133" s="288">
        <v>4</v>
      </c>
      <c r="BQ133" s="288">
        <v>4</v>
      </c>
      <c r="BR133" s="288">
        <v>4</v>
      </c>
      <c r="BS133" s="288">
        <v>4</v>
      </c>
      <c r="BT133" s="288">
        <v>4</v>
      </c>
      <c r="BU133" s="288">
        <v>4</v>
      </c>
      <c r="BV133" s="288">
        <v>4</v>
      </c>
      <c r="BW133" s="288">
        <v>3.9</v>
      </c>
      <c r="BX133" s="288">
        <v>3.9</v>
      </c>
      <c r="BY133" s="288" t="s">
        <v>9927</v>
      </c>
      <c r="BZ133" s="288" t="str">
        <f>_xlfn.IFNA(VLOOKUP(C133,'INFORM Severity - hidden'!$C$5:$G$300,5,FALSE),"-")</f>
        <v>-</v>
      </c>
    </row>
    <row r="134" spans="1:78" x14ac:dyDescent="0.35">
      <c r="A134" t="s">
        <v>2934</v>
      </c>
      <c r="B134" t="s">
        <v>2932</v>
      </c>
      <c r="C134" t="s">
        <v>2933</v>
      </c>
      <c r="D134" s="288" t="str">
        <f t="shared" si="2"/>
        <v>Decreasing</v>
      </c>
      <c r="E134" s="288" t="s">
        <v>9927</v>
      </c>
      <c r="F134" s="288">
        <v>2.6</v>
      </c>
      <c r="G134" s="288">
        <v>2.6</v>
      </c>
      <c r="H134" s="288">
        <v>3.5</v>
      </c>
      <c r="I134" s="288">
        <v>3.5</v>
      </c>
      <c r="J134" s="288">
        <v>3.5</v>
      </c>
      <c r="K134" s="288">
        <v>3.5</v>
      </c>
      <c r="L134" s="288">
        <v>3.5</v>
      </c>
      <c r="M134" s="288">
        <v>3.5</v>
      </c>
      <c r="N134" s="288">
        <v>3.5</v>
      </c>
      <c r="O134" s="288">
        <v>3.5</v>
      </c>
      <c r="P134" s="288">
        <v>3.5</v>
      </c>
      <c r="Q134" s="288">
        <v>3.5</v>
      </c>
      <c r="R134" s="288">
        <v>3.5</v>
      </c>
      <c r="S134" s="288">
        <v>3.6</v>
      </c>
      <c r="T134" s="288">
        <v>3.1</v>
      </c>
      <c r="U134" s="288">
        <v>3.1</v>
      </c>
      <c r="V134" s="288">
        <v>3.1</v>
      </c>
      <c r="W134" s="288">
        <v>3</v>
      </c>
      <c r="X134" s="288">
        <v>3</v>
      </c>
      <c r="Y134" s="288">
        <v>3</v>
      </c>
      <c r="Z134" s="288">
        <v>3</v>
      </c>
      <c r="AA134" s="288">
        <v>3</v>
      </c>
      <c r="AB134" s="288">
        <v>3</v>
      </c>
      <c r="AC134" s="288">
        <v>3</v>
      </c>
      <c r="AD134" s="288">
        <v>3</v>
      </c>
      <c r="AE134" s="288">
        <v>2.6</v>
      </c>
      <c r="AF134" s="288">
        <v>2.6</v>
      </c>
      <c r="AG134" s="288">
        <v>2.6</v>
      </c>
      <c r="AH134" s="288">
        <v>2.5</v>
      </c>
      <c r="AI134" s="288">
        <v>2.5</v>
      </c>
      <c r="AJ134" s="288">
        <v>3</v>
      </c>
      <c r="AK134" s="288">
        <v>3</v>
      </c>
      <c r="AL134" s="288">
        <v>3</v>
      </c>
      <c r="AM134" s="288">
        <v>3</v>
      </c>
      <c r="AN134" s="288">
        <v>3</v>
      </c>
      <c r="AO134" s="288">
        <v>3</v>
      </c>
      <c r="AP134" s="288">
        <v>2.9</v>
      </c>
      <c r="AQ134" s="288">
        <v>2.8</v>
      </c>
      <c r="AR134" s="288">
        <v>2.8</v>
      </c>
      <c r="AS134" s="288">
        <v>3.1</v>
      </c>
      <c r="AT134" s="288">
        <v>3.1</v>
      </c>
      <c r="AU134" s="288">
        <v>3.4</v>
      </c>
      <c r="AV134" s="288">
        <v>3.4</v>
      </c>
      <c r="AW134" s="288">
        <v>3.4</v>
      </c>
      <c r="AX134" s="288">
        <v>3.5</v>
      </c>
      <c r="AY134" s="288">
        <v>3.5</v>
      </c>
      <c r="AZ134" s="288">
        <v>3.5</v>
      </c>
      <c r="BA134" s="288">
        <v>3.4</v>
      </c>
      <c r="BB134" s="288">
        <v>3.4</v>
      </c>
      <c r="BC134" s="288">
        <v>3.4</v>
      </c>
      <c r="BD134" s="288">
        <v>3.4</v>
      </c>
      <c r="BE134" s="288">
        <v>3.4</v>
      </c>
      <c r="BF134" s="288">
        <v>3</v>
      </c>
      <c r="BG134" s="288">
        <v>3</v>
      </c>
      <c r="BH134" s="288">
        <v>3</v>
      </c>
      <c r="BI134" s="288">
        <v>3</v>
      </c>
      <c r="BJ134" s="288">
        <v>3</v>
      </c>
      <c r="BK134" s="288">
        <v>3.1</v>
      </c>
      <c r="BL134" s="288">
        <v>3.2</v>
      </c>
      <c r="BM134" s="288">
        <v>3.2</v>
      </c>
      <c r="BN134" s="288">
        <v>3.4</v>
      </c>
      <c r="BO134" s="288">
        <v>3.4</v>
      </c>
      <c r="BP134" s="288">
        <v>3.4</v>
      </c>
      <c r="BQ134" s="288">
        <v>3.5</v>
      </c>
      <c r="BR134" s="288">
        <v>3.5</v>
      </c>
      <c r="BS134" s="288">
        <v>3.5</v>
      </c>
      <c r="BT134" s="288">
        <v>3.5</v>
      </c>
      <c r="BU134" s="288">
        <v>3.5</v>
      </c>
      <c r="BV134" s="288">
        <v>3.5</v>
      </c>
      <c r="BW134" s="288">
        <v>3.4</v>
      </c>
      <c r="BX134" s="288">
        <v>3.4</v>
      </c>
      <c r="BY134" s="288">
        <v>3.3</v>
      </c>
      <c r="BZ134" s="288">
        <f>_xlfn.IFNA(VLOOKUP(C134,'INFORM Severity - hidden'!$C$5:$G$300,5,FALSE),"-")</f>
        <v>3.3</v>
      </c>
    </row>
    <row r="135" spans="1:78" x14ac:dyDescent="0.35">
      <c r="C135" t="s">
        <v>9995</v>
      </c>
      <c r="D135" s="288" t="str">
        <f t="shared" si="2"/>
        <v>-</v>
      </c>
      <c r="E135" s="288" t="s">
        <v>9927</v>
      </c>
      <c r="F135" s="288" t="s">
        <v>9927</v>
      </c>
      <c r="G135" s="288" t="s">
        <v>9927</v>
      </c>
      <c r="H135" s="288" t="s">
        <v>9927</v>
      </c>
      <c r="I135" s="288" t="s">
        <v>9927</v>
      </c>
      <c r="J135" s="288" t="s">
        <v>9927</v>
      </c>
      <c r="K135" s="288" t="s">
        <v>9927</v>
      </c>
      <c r="L135" s="288" t="s">
        <v>9927</v>
      </c>
      <c r="M135" s="288" t="s">
        <v>9927</v>
      </c>
      <c r="N135" s="288" t="s">
        <v>9927</v>
      </c>
      <c r="O135" s="288" t="s">
        <v>9927</v>
      </c>
      <c r="P135" s="288" t="s">
        <v>9927</v>
      </c>
      <c r="Q135" s="288" t="s">
        <v>9927</v>
      </c>
      <c r="R135" s="288" t="s">
        <v>9927</v>
      </c>
      <c r="S135" s="288" t="s">
        <v>9927</v>
      </c>
      <c r="T135" s="288" t="s">
        <v>9927</v>
      </c>
      <c r="U135" s="288" t="s">
        <v>9927</v>
      </c>
      <c r="V135" s="288" t="s">
        <v>9927</v>
      </c>
      <c r="W135" s="288" t="s">
        <v>9927</v>
      </c>
      <c r="X135" s="288" t="s">
        <v>9927</v>
      </c>
      <c r="Y135" s="288" t="s">
        <v>9927</v>
      </c>
      <c r="Z135" s="288" t="s">
        <v>9927</v>
      </c>
      <c r="AA135" s="288" t="s">
        <v>9927</v>
      </c>
      <c r="AB135" s="288" t="s">
        <v>9927</v>
      </c>
      <c r="AC135" s="288" t="s">
        <v>9927</v>
      </c>
      <c r="AD135" s="288" t="s">
        <v>9927</v>
      </c>
      <c r="AE135" s="288" t="s">
        <v>9927</v>
      </c>
      <c r="AF135" s="288" t="s">
        <v>9927</v>
      </c>
      <c r="AG135" s="288" t="s">
        <v>9927</v>
      </c>
      <c r="AH135" s="288" t="s">
        <v>9927</v>
      </c>
      <c r="AI135" s="288" t="s">
        <v>9927</v>
      </c>
      <c r="AJ135" s="288" t="s">
        <v>9927</v>
      </c>
      <c r="AK135" s="288" t="s">
        <v>9927</v>
      </c>
      <c r="AL135" s="288" t="s">
        <v>9927</v>
      </c>
      <c r="AM135" s="288" t="s">
        <v>9927</v>
      </c>
      <c r="AN135" s="288" t="s">
        <v>9927</v>
      </c>
      <c r="AO135" s="288" t="s">
        <v>9927</v>
      </c>
      <c r="AP135" s="288" t="s">
        <v>9927</v>
      </c>
      <c r="AQ135" s="288" t="s">
        <v>9927</v>
      </c>
      <c r="AR135" s="288" t="s">
        <v>9927</v>
      </c>
      <c r="AS135" s="288" t="s">
        <v>9927</v>
      </c>
      <c r="AT135" s="288" t="s">
        <v>9927</v>
      </c>
      <c r="AU135" s="288" t="s">
        <v>9927</v>
      </c>
      <c r="AV135" s="288" t="s">
        <v>9927</v>
      </c>
      <c r="AW135" s="288" t="s">
        <v>9927</v>
      </c>
      <c r="AX135" s="288" t="s">
        <v>9927</v>
      </c>
      <c r="AY135" s="288" t="s">
        <v>9927</v>
      </c>
      <c r="AZ135" s="288" t="s">
        <v>9927</v>
      </c>
      <c r="BA135" s="288" t="s">
        <v>9927</v>
      </c>
      <c r="BB135" s="288" t="s">
        <v>9927</v>
      </c>
      <c r="BC135" s="288" t="s">
        <v>9927</v>
      </c>
      <c r="BD135" s="288" t="s">
        <v>9927</v>
      </c>
      <c r="BE135" s="288" t="s">
        <v>9927</v>
      </c>
      <c r="BF135" s="288" t="s">
        <v>9927</v>
      </c>
      <c r="BG135" s="288" t="s">
        <v>9927</v>
      </c>
      <c r="BH135" s="288" t="s">
        <v>9927</v>
      </c>
      <c r="BI135" s="288">
        <v>3.3</v>
      </c>
      <c r="BJ135" s="288">
        <v>3.3</v>
      </c>
      <c r="BK135" s="288">
        <v>3.3</v>
      </c>
      <c r="BL135" s="288">
        <v>3.3</v>
      </c>
      <c r="BM135" s="288">
        <v>3.3</v>
      </c>
      <c r="BN135" s="288">
        <v>3.2</v>
      </c>
      <c r="BO135" s="288">
        <v>3.2</v>
      </c>
      <c r="BP135" s="288">
        <v>2.9</v>
      </c>
      <c r="BQ135" s="288">
        <v>2.9</v>
      </c>
      <c r="BR135" s="288">
        <v>3</v>
      </c>
      <c r="BS135" s="288">
        <v>3</v>
      </c>
      <c r="BT135" s="288">
        <v>3</v>
      </c>
      <c r="BU135" s="288">
        <v>3</v>
      </c>
      <c r="BV135" s="288" t="s">
        <v>9927</v>
      </c>
      <c r="BW135" s="288" t="s">
        <v>9927</v>
      </c>
      <c r="BX135" s="288" t="s">
        <v>9927</v>
      </c>
      <c r="BY135" s="288" t="s">
        <v>9927</v>
      </c>
      <c r="BZ135" s="288" t="str">
        <f>_xlfn.IFNA(VLOOKUP(C135,'INFORM Severity - hidden'!$C$5:$G$300,5,FALSE),"-")</f>
        <v>-</v>
      </c>
    </row>
    <row r="136" spans="1:78" x14ac:dyDescent="0.35">
      <c r="A136" t="s">
        <v>2934</v>
      </c>
      <c r="B136" t="s">
        <v>2944</v>
      </c>
      <c r="C136" t="s">
        <v>2945</v>
      </c>
      <c r="D136" s="288" t="str">
        <f t="shared" si="2"/>
        <v>Increasing</v>
      </c>
      <c r="E136" s="288" t="s">
        <v>9927</v>
      </c>
      <c r="F136" s="288" t="s">
        <v>9927</v>
      </c>
      <c r="G136" s="288" t="s">
        <v>9927</v>
      </c>
      <c r="H136" s="288" t="s">
        <v>9927</v>
      </c>
      <c r="I136" s="288" t="s">
        <v>9927</v>
      </c>
      <c r="J136" s="288" t="s">
        <v>9927</v>
      </c>
      <c r="K136" s="288" t="s">
        <v>9927</v>
      </c>
      <c r="L136" s="288" t="s">
        <v>9927</v>
      </c>
      <c r="M136" s="288" t="s">
        <v>9927</v>
      </c>
      <c r="N136" s="288" t="s">
        <v>9927</v>
      </c>
      <c r="O136" s="288" t="s">
        <v>9927</v>
      </c>
      <c r="P136" s="288" t="s">
        <v>9927</v>
      </c>
      <c r="Q136" s="288" t="s">
        <v>9927</v>
      </c>
      <c r="R136" s="288" t="s">
        <v>9927</v>
      </c>
      <c r="S136" s="288" t="s">
        <v>9927</v>
      </c>
      <c r="T136" s="288" t="s">
        <v>9927</v>
      </c>
      <c r="U136" s="288" t="s">
        <v>9927</v>
      </c>
      <c r="V136" s="288" t="s">
        <v>9927</v>
      </c>
      <c r="W136" s="288" t="s">
        <v>9927</v>
      </c>
      <c r="X136" s="288" t="s">
        <v>9927</v>
      </c>
      <c r="Y136" s="288" t="s">
        <v>9927</v>
      </c>
      <c r="Z136" s="288" t="s">
        <v>9927</v>
      </c>
      <c r="AA136" s="288" t="s">
        <v>9927</v>
      </c>
      <c r="AB136" s="288" t="s">
        <v>9927</v>
      </c>
      <c r="AC136" s="288" t="s">
        <v>9927</v>
      </c>
      <c r="AD136" s="288" t="s">
        <v>9927</v>
      </c>
      <c r="AE136" s="288" t="s">
        <v>9927</v>
      </c>
      <c r="AF136" s="288" t="s">
        <v>9927</v>
      </c>
      <c r="AG136" s="288" t="s">
        <v>9927</v>
      </c>
      <c r="AH136" s="288" t="s">
        <v>9927</v>
      </c>
      <c r="AI136" s="288" t="s">
        <v>9927</v>
      </c>
      <c r="AJ136" s="288" t="s">
        <v>9927</v>
      </c>
      <c r="AK136" s="288" t="s">
        <v>9927</v>
      </c>
      <c r="AL136" s="288" t="s">
        <v>9927</v>
      </c>
      <c r="AM136" s="288" t="s">
        <v>9927</v>
      </c>
      <c r="AN136" s="288" t="s">
        <v>9927</v>
      </c>
      <c r="AO136" s="288" t="s">
        <v>9927</v>
      </c>
      <c r="AP136" s="288" t="s">
        <v>9927</v>
      </c>
      <c r="AQ136" s="288" t="s">
        <v>9927</v>
      </c>
      <c r="AR136" s="288" t="s">
        <v>9927</v>
      </c>
      <c r="AS136" s="288" t="s">
        <v>9927</v>
      </c>
      <c r="AT136" s="288" t="s">
        <v>9927</v>
      </c>
      <c r="AU136" s="288" t="s">
        <v>9927</v>
      </c>
      <c r="AV136" s="288" t="s">
        <v>9927</v>
      </c>
      <c r="AW136" s="288" t="s">
        <v>9927</v>
      </c>
      <c r="AX136" s="288" t="s">
        <v>9927</v>
      </c>
      <c r="AY136" s="288" t="s">
        <v>9927</v>
      </c>
      <c r="AZ136" s="288" t="s">
        <v>9927</v>
      </c>
      <c r="BA136" s="288" t="s">
        <v>9927</v>
      </c>
      <c r="BB136" s="288" t="s">
        <v>9927</v>
      </c>
      <c r="BC136" s="288" t="s">
        <v>9927</v>
      </c>
      <c r="BD136" s="288" t="s">
        <v>9927</v>
      </c>
      <c r="BE136" s="288" t="s">
        <v>9927</v>
      </c>
      <c r="BF136" s="288" t="s">
        <v>9927</v>
      </c>
      <c r="BG136" s="288" t="s">
        <v>9927</v>
      </c>
      <c r="BH136" s="288" t="s">
        <v>9927</v>
      </c>
      <c r="BI136" s="288" t="s">
        <v>9927</v>
      </c>
      <c r="BJ136" s="288" t="s">
        <v>9927</v>
      </c>
      <c r="BK136" s="288" t="s">
        <v>9927</v>
      </c>
      <c r="BL136" s="288" t="s">
        <v>9927</v>
      </c>
      <c r="BM136" s="288" t="s">
        <v>9927</v>
      </c>
      <c r="BN136" s="288" t="s">
        <v>9927</v>
      </c>
      <c r="BO136" s="288" t="s">
        <v>9927</v>
      </c>
      <c r="BP136" s="288" t="s">
        <v>9927</v>
      </c>
      <c r="BQ136" s="288" t="s">
        <v>9927</v>
      </c>
      <c r="BR136" s="288" t="s">
        <v>9927</v>
      </c>
      <c r="BS136" s="288">
        <v>2.5</v>
      </c>
      <c r="BT136" s="288">
        <v>2.6</v>
      </c>
      <c r="BU136" s="288">
        <v>2.6</v>
      </c>
      <c r="BV136" s="288">
        <v>2.6</v>
      </c>
      <c r="BW136" s="288">
        <v>2.6</v>
      </c>
      <c r="BX136" s="288">
        <v>2.7</v>
      </c>
      <c r="BY136" s="288">
        <v>3.2</v>
      </c>
      <c r="BZ136" s="288">
        <f>_xlfn.IFNA(VLOOKUP(C136,'INFORM Severity - hidden'!$C$5:$G$300,5,FALSE),"-")</f>
        <v>3.1</v>
      </c>
    </row>
    <row r="137" spans="1:78" x14ac:dyDescent="0.35">
      <c r="A137" t="s">
        <v>2934</v>
      </c>
      <c r="B137" t="s">
        <v>4306</v>
      </c>
      <c r="C137" t="s">
        <v>4307</v>
      </c>
      <c r="D137" s="288" t="str">
        <f t="shared" si="2"/>
        <v>-</v>
      </c>
      <c r="E137" s="288" t="s">
        <v>9927</v>
      </c>
      <c r="F137" s="288" t="s">
        <v>9927</v>
      </c>
      <c r="G137" s="288" t="s">
        <v>9927</v>
      </c>
      <c r="H137" s="288" t="s">
        <v>9927</v>
      </c>
      <c r="I137" s="288" t="s">
        <v>9927</v>
      </c>
      <c r="J137" s="288" t="s">
        <v>9927</v>
      </c>
      <c r="K137" s="288" t="s">
        <v>9927</v>
      </c>
      <c r="L137" s="288" t="s">
        <v>9927</v>
      </c>
      <c r="M137" s="288" t="s">
        <v>9927</v>
      </c>
      <c r="N137" s="288" t="s">
        <v>9927</v>
      </c>
      <c r="O137" s="288" t="s">
        <v>9927</v>
      </c>
      <c r="P137" s="288" t="s">
        <v>9927</v>
      </c>
      <c r="Q137" s="288" t="s">
        <v>9927</v>
      </c>
      <c r="R137" s="288" t="s">
        <v>9927</v>
      </c>
      <c r="S137" s="288" t="s">
        <v>9927</v>
      </c>
      <c r="T137" s="288" t="s">
        <v>9927</v>
      </c>
      <c r="U137" s="288" t="s">
        <v>9927</v>
      </c>
      <c r="V137" s="288" t="s">
        <v>9927</v>
      </c>
      <c r="W137" s="288" t="s">
        <v>9927</v>
      </c>
      <c r="X137" s="288" t="s">
        <v>9927</v>
      </c>
      <c r="Y137" s="288" t="s">
        <v>9927</v>
      </c>
      <c r="Z137" s="288" t="s">
        <v>9927</v>
      </c>
      <c r="AA137" s="288" t="s">
        <v>9927</v>
      </c>
      <c r="AB137" s="288" t="s">
        <v>9927</v>
      </c>
      <c r="AC137" s="288" t="s">
        <v>9927</v>
      </c>
      <c r="AD137" s="288" t="s">
        <v>9927</v>
      </c>
      <c r="AE137" s="288" t="s">
        <v>9927</v>
      </c>
      <c r="AF137" s="288" t="s">
        <v>9927</v>
      </c>
      <c r="AG137" s="288" t="s">
        <v>9927</v>
      </c>
      <c r="AH137" s="288" t="s">
        <v>9927</v>
      </c>
      <c r="AI137" s="288" t="s">
        <v>9927</v>
      </c>
      <c r="AJ137" s="288" t="s">
        <v>9927</v>
      </c>
      <c r="AK137" s="288" t="s">
        <v>9927</v>
      </c>
      <c r="AL137" s="288" t="s">
        <v>9927</v>
      </c>
      <c r="AM137" s="288" t="s">
        <v>9927</v>
      </c>
      <c r="AN137" s="288" t="s">
        <v>9927</v>
      </c>
      <c r="AO137" s="288" t="s">
        <v>9927</v>
      </c>
      <c r="AP137" s="288" t="s">
        <v>9927</v>
      </c>
      <c r="AQ137" s="288" t="s">
        <v>9927</v>
      </c>
      <c r="AR137" s="288" t="s">
        <v>9927</v>
      </c>
      <c r="AS137" s="288" t="s">
        <v>9927</v>
      </c>
      <c r="AT137" s="288" t="s">
        <v>9927</v>
      </c>
      <c r="AU137" s="288" t="s">
        <v>9927</v>
      </c>
      <c r="AV137" s="288" t="s">
        <v>9927</v>
      </c>
      <c r="AW137" s="288" t="s">
        <v>9927</v>
      </c>
      <c r="AX137" s="288" t="s">
        <v>9927</v>
      </c>
      <c r="AY137" s="288" t="s">
        <v>9927</v>
      </c>
      <c r="AZ137" s="288" t="s">
        <v>9927</v>
      </c>
      <c r="BA137" s="288" t="s">
        <v>9927</v>
      </c>
      <c r="BB137" s="288" t="s">
        <v>9927</v>
      </c>
      <c r="BC137" s="288" t="s">
        <v>9927</v>
      </c>
      <c r="BD137" s="288" t="s">
        <v>9927</v>
      </c>
      <c r="BE137" s="288" t="s">
        <v>9927</v>
      </c>
      <c r="BF137" s="288" t="s">
        <v>9927</v>
      </c>
      <c r="BG137" s="288" t="s">
        <v>9927</v>
      </c>
      <c r="BH137" s="288" t="s">
        <v>9927</v>
      </c>
      <c r="BI137" s="288" t="s">
        <v>9927</v>
      </c>
      <c r="BJ137" s="288" t="s">
        <v>9927</v>
      </c>
      <c r="BK137" s="288" t="s">
        <v>9927</v>
      </c>
      <c r="BL137" s="288" t="s">
        <v>9927</v>
      </c>
      <c r="BM137" s="288" t="s">
        <v>9927</v>
      </c>
      <c r="BN137" s="288" t="s">
        <v>9927</v>
      </c>
      <c r="BO137" s="288" t="s">
        <v>9927</v>
      </c>
      <c r="BP137" s="288" t="s">
        <v>9927</v>
      </c>
      <c r="BQ137" s="288" t="s">
        <v>9927</v>
      </c>
      <c r="BR137" s="288" t="s">
        <v>9927</v>
      </c>
      <c r="BS137" s="288" t="s">
        <v>9927</v>
      </c>
      <c r="BT137" s="288" t="s">
        <v>9927</v>
      </c>
      <c r="BU137" s="288" t="s">
        <v>9927</v>
      </c>
      <c r="BV137" s="288" t="s">
        <v>9927</v>
      </c>
      <c r="BW137" s="288" t="s">
        <v>9927</v>
      </c>
      <c r="BX137" s="288" t="s">
        <v>9927</v>
      </c>
      <c r="BY137" s="288">
        <v>3.4</v>
      </c>
      <c r="BZ137" s="288">
        <f>_xlfn.IFNA(VLOOKUP(C137,'INFORM Severity - hidden'!$C$5:$G$300,5,FALSE),"-")</f>
        <v>3.4</v>
      </c>
    </row>
    <row r="138" spans="1:78" x14ac:dyDescent="0.35">
      <c r="C138" t="s">
        <v>9996</v>
      </c>
      <c r="D138" s="288" t="str">
        <f t="shared" si="2"/>
        <v>-</v>
      </c>
      <c r="E138" s="288" t="s">
        <v>9927</v>
      </c>
      <c r="F138" s="288" t="s">
        <v>9927</v>
      </c>
      <c r="G138" s="288" t="s">
        <v>9927</v>
      </c>
      <c r="H138" s="288" t="s">
        <v>9927</v>
      </c>
      <c r="I138" s="288" t="s">
        <v>9927</v>
      </c>
      <c r="J138" s="288" t="s">
        <v>9927</v>
      </c>
      <c r="K138" s="288" t="s">
        <v>9927</v>
      </c>
      <c r="L138" s="288" t="s">
        <v>9927</v>
      </c>
      <c r="M138" s="288" t="s">
        <v>9927</v>
      </c>
      <c r="N138" s="288" t="s">
        <v>9927</v>
      </c>
      <c r="O138" s="288" t="s">
        <v>9927</v>
      </c>
      <c r="P138" s="288" t="s">
        <v>9927</v>
      </c>
      <c r="Q138" s="288" t="s">
        <v>9927</v>
      </c>
      <c r="R138" s="288" t="s">
        <v>9927</v>
      </c>
      <c r="S138" s="288" t="s">
        <v>9927</v>
      </c>
      <c r="T138" s="288" t="s">
        <v>9927</v>
      </c>
      <c r="U138" s="288" t="s">
        <v>9927</v>
      </c>
      <c r="V138" s="288" t="s">
        <v>9927</v>
      </c>
      <c r="W138" s="288" t="s">
        <v>9927</v>
      </c>
      <c r="X138" s="288" t="s">
        <v>9927</v>
      </c>
      <c r="Y138" s="288" t="s">
        <v>9927</v>
      </c>
      <c r="Z138" s="288" t="s">
        <v>9927</v>
      </c>
      <c r="AA138" s="288" t="s">
        <v>9927</v>
      </c>
      <c r="AB138" s="288" t="s">
        <v>9927</v>
      </c>
      <c r="AC138" s="288" t="s">
        <v>9927</v>
      </c>
      <c r="AD138" s="288" t="s">
        <v>9927</v>
      </c>
      <c r="AE138" s="288" t="s">
        <v>9927</v>
      </c>
      <c r="AF138" s="288" t="s">
        <v>9927</v>
      </c>
      <c r="AG138" s="288" t="s">
        <v>9927</v>
      </c>
      <c r="AH138" s="288" t="s">
        <v>9927</v>
      </c>
      <c r="AI138" s="288" t="s">
        <v>9927</v>
      </c>
      <c r="AJ138" s="288" t="s">
        <v>9927</v>
      </c>
      <c r="AK138" s="288" t="s">
        <v>9927</v>
      </c>
      <c r="AL138" s="288" t="s">
        <v>9927</v>
      </c>
      <c r="AM138" s="288" t="s">
        <v>9927</v>
      </c>
      <c r="AN138" s="288" t="s">
        <v>9927</v>
      </c>
      <c r="AO138" s="288" t="s">
        <v>9927</v>
      </c>
      <c r="AP138" s="288" t="s">
        <v>9927</v>
      </c>
      <c r="AQ138" s="288" t="s">
        <v>9927</v>
      </c>
      <c r="AR138" s="288" t="s">
        <v>9927</v>
      </c>
      <c r="AS138" s="288" t="s">
        <v>9927</v>
      </c>
      <c r="AT138" s="288" t="s">
        <v>9927</v>
      </c>
      <c r="AU138" s="288" t="s">
        <v>9927</v>
      </c>
      <c r="AV138" s="288" t="s">
        <v>9927</v>
      </c>
      <c r="AW138" s="288" t="s">
        <v>9927</v>
      </c>
      <c r="AX138" s="288" t="s">
        <v>9927</v>
      </c>
      <c r="AY138" s="288" t="s">
        <v>9927</v>
      </c>
      <c r="AZ138" s="288" t="s">
        <v>9927</v>
      </c>
      <c r="BA138" s="288" t="s">
        <v>9927</v>
      </c>
      <c r="BB138" s="288" t="s">
        <v>9927</v>
      </c>
      <c r="BC138" s="288" t="s">
        <v>9927</v>
      </c>
      <c r="BD138" s="288" t="s">
        <v>9927</v>
      </c>
      <c r="BE138" s="288" t="s">
        <v>9927</v>
      </c>
      <c r="BF138" s="288" t="s">
        <v>9927</v>
      </c>
      <c r="BG138" s="288" t="s">
        <v>9927</v>
      </c>
      <c r="BH138" s="288" t="s">
        <v>9927</v>
      </c>
      <c r="BI138" s="288" t="s">
        <v>9927</v>
      </c>
      <c r="BJ138" s="288">
        <v>3.3</v>
      </c>
      <c r="BK138" s="288">
        <v>3.3</v>
      </c>
      <c r="BL138" s="288">
        <v>3.3</v>
      </c>
      <c r="BM138" s="288">
        <v>3.3</v>
      </c>
      <c r="BN138" s="288">
        <v>3.1</v>
      </c>
      <c r="BO138" s="288">
        <v>3</v>
      </c>
      <c r="BP138" s="288">
        <v>3</v>
      </c>
      <c r="BQ138" s="288" t="s">
        <v>9927</v>
      </c>
      <c r="BR138" s="288" t="s">
        <v>9927</v>
      </c>
      <c r="BS138" s="288" t="s">
        <v>9927</v>
      </c>
      <c r="BT138" s="288" t="s">
        <v>9927</v>
      </c>
      <c r="BU138" s="288" t="s">
        <v>9927</v>
      </c>
      <c r="BV138" s="288" t="s">
        <v>9927</v>
      </c>
      <c r="BW138" s="288" t="s">
        <v>9927</v>
      </c>
      <c r="BX138" s="288">
        <v>1.9</v>
      </c>
      <c r="BY138" s="288" t="s">
        <v>9927</v>
      </c>
      <c r="BZ138" s="288" t="str">
        <f>_xlfn.IFNA(VLOOKUP(C138,'INFORM Severity - hidden'!$C$5:$G$300,5,FALSE),"-")</f>
        <v>-</v>
      </c>
    </row>
    <row r="139" spans="1:78" x14ac:dyDescent="0.35">
      <c r="C139" t="s">
        <v>9997</v>
      </c>
      <c r="D139" s="288" t="str">
        <f t="shared" si="2"/>
        <v>-</v>
      </c>
      <c r="E139" s="288" t="s">
        <v>9927</v>
      </c>
      <c r="F139" s="288" t="s">
        <v>9927</v>
      </c>
      <c r="G139" s="288" t="s">
        <v>9927</v>
      </c>
      <c r="H139" s="288" t="s">
        <v>9927</v>
      </c>
      <c r="I139" s="288" t="s">
        <v>9927</v>
      </c>
      <c r="J139" s="288" t="s">
        <v>9927</v>
      </c>
      <c r="K139" s="288" t="s">
        <v>9927</v>
      </c>
      <c r="L139" s="288" t="s">
        <v>9927</v>
      </c>
      <c r="M139" s="288" t="s">
        <v>9927</v>
      </c>
      <c r="N139" s="288" t="s">
        <v>9927</v>
      </c>
      <c r="O139" s="288" t="s">
        <v>9927</v>
      </c>
      <c r="P139" s="288" t="s">
        <v>9927</v>
      </c>
      <c r="Q139" s="288" t="s">
        <v>9927</v>
      </c>
      <c r="R139" s="288" t="s">
        <v>9927</v>
      </c>
      <c r="S139" s="288" t="s">
        <v>9927</v>
      </c>
      <c r="T139" s="288" t="s">
        <v>9927</v>
      </c>
      <c r="U139" s="288" t="s">
        <v>9927</v>
      </c>
      <c r="V139" s="288" t="s">
        <v>9927</v>
      </c>
      <c r="W139" s="288" t="s">
        <v>9927</v>
      </c>
      <c r="X139" s="288" t="s">
        <v>9927</v>
      </c>
      <c r="Y139" s="288" t="s">
        <v>9927</v>
      </c>
      <c r="Z139" s="288" t="s">
        <v>9927</v>
      </c>
      <c r="AA139" s="288" t="s">
        <v>9927</v>
      </c>
      <c r="AB139" s="288" t="s">
        <v>9927</v>
      </c>
      <c r="AC139" s="288" t="s">
        <v>9927</v>
      </c>
      <c r="AD139" s="288" t="s">
        <v>9927</v>
      </c>
      <c r="AE139" s="288" t="s">
        <v>9927</v>
      </c>
      <c r="AF139" s="288" t="s">
        <v>9927</v>
      </c>
      <c r="AG139" s="288" t="s">
        <v>9927</v>
      </c>
      <c r="AH139" s="288" t="s">
        <v>9927</v>
      </c>
      <c r="AI139" s="288" t="s">
        <v>9927</v>
      </c>
      <c r="AJ139" s="288" t="s">
        <v>9927</v>
      </c>
      <c r="AK139" s="288" t="s">
        <v>9927</v>
      </c>
      <c r="AL139" s="288" t="s">
        <v>9927</v>
      </c>
      <c r="AM139" s="288" t="s">
        <v>9927</v>
      </c>
      <c r="AN139" s="288" t="s">
        <v>9927</v>
      </c>
      <c r="AO139" s="288" t="s">
        <v>9927</v>
      </c>
      <c r="AP139" s="288" t="s">
        <v>9927</v>
      </c>
      <c r="AQ139" s="288" t="s">
        <v>9927</v>
      </c>
      <c r="AR139" s="288" t="s">
        <v>9927</v>
      </c>
      <c r="AS139" s="288" t="s">
        <v>9927</v>
      </c>
      <c r="AT139" s="288">
        <v>3.4</v>
      </c>
      <c r="AU139" s="288">
        <v>3.4</v>
      </c>
      <c r="AV139" s="288">
        <v>3.4</v>
      </c>
      <c r="AW139" s="288">
        <v>3.4</v>
      </c>
      <c r="AX139" s="288">
        <v>3.4</v>
      </c>
      <c r="AY139" s="288">
        <v>3.4</v>
      </c>
      <c r="AZ139" s="288">
        <v>3.4</v>
      </c>
      <c r="BA139" s="288">
        <v>3.4</v>
      </c>
      <c r="BB139" s="288">
        <v>3.4</v>
      </c>
      <c r="BC139" s="288">
        <v>3.4</v>
      </c>
      <c r="BD139" s="288">
        <v>3.4</v>
      </c>
      <c r="BE139" s="288">
        <v>3.4</v>
      </c>
      <c r="BF139" s="288">
        <v>3.4</v>
      </c>
      <c r="BG139" s="288">
        <v>3.4</v>
      </c>
      <c r="BH139" s="288">
        <v>3.4</v>
      </c>
      <c r="BI139" s="288">
        <v>3.4</v>
      </c>
      <c r="BJ139" s="288">
        <v>3.1</v>
      </c>
      <c r="BK139" s="288">
        <v>3.1</v>
      </c>
      <c r="BL139" s="288">
        <v>3.1</v>
      </c>
      <c r="BM139" s="288">
        <v>3.1</v>
      </c>
      <c r="BN139" s="288">
        <v>2.9</v>
      </c>
      <c r="BO139" s="288">
        <v>2.9</v>
      </c>
      <c r="BP139" s="288">
        <v>2.9</v>
      </c>
      <c r="BQ139" s="288">
        <v>2.9</v>
      </c>
      <c r="BR139" s="288">
        <v>2.9</v>
      </c>
      <c r="BS139" s="288" t="s">
        <v>9927</v>
      </c>
      <c r="BT139" s="288" t="s">
        <v>9927</v>
      </c>
      <c r="BU139" s="288" t="s">
        <v>9927</v>
      </c>
      <c r="BV139" s="288" t="s">
        <v>9927</v>
      </c>
      <c r="BW139" s="288" t="s">
        <v>9927</v>
      </c>
      <c r="BX139" s="288" t="s">
        <v>9927</v>
      </c>
      <c r="BY139" s="288" t="s">
        <v>9927</v>
      </c>
      <c r="BZ139" s="288" t="str">
        <f>_xlfn.IFNA(VLOOKUP(C139,'INFORM Severity - hidden'!$C$5:$G$300,5,FALSE),"-")</f>
        <v>-</v>
      </c>
    </row>
    <row r="140" spans="1:78" x14ac:dyDescent="0.35">
      <c r="C140" t="s">
        <v>9998</v>
      </c>
      <c r="D140" s="288" t="str">
        <f t="shared" si="2"/>
        <v>-</v>
      </c>
      <c r="E140" s="288" t="s">
        <v>9927</v>
      </c>
      <c r="F140" s="288" t="s">
        <v>9927</v>
      </c>
      <c r="G140" s="288" t="s">
        <v>9927</v>
      </c>
      <c r="H140" s="288" t="s">
        <v>9927</v>
      </c>
      <c r="I140" s="288" t="s">
        <v>9927</v>
      </c>
      <c r="J140" s="288" t="s">
        <v>9927</v>
      </c>
      <c r="K140" s="288" t="s">
        <v>9927</v>
      </c>
      <c r="L140" s="288" t="s">
        <v>9927</v>
      </c>
      <c r="M140" s="288" t="s">
        <v>9927</v>
      </c>
      <c r="N140" s="288" t="s">
        <v>9927</v>
      </c>
      <c r="O140" s="288" t="s">
        <v>9927</v>
      </c>
      <c r="P140" s="288" t="s">
        <v>9927</v>
      </c>
      <c r="Q140" s="288" t="s">
        <v>9927</v>
      </c>
      <c r="R140" s="288" t="s">
        <v>9927</v>
      </c>
      <c r="S140" s="288" t="s">
        <v>9927</v>
      </c>
      <c r="T140" s="288" t="s">
        <v>9927</v>
      </c>
      <c r="U140" s="288" t="s">
        <v>9927</v>
      </c>
      <c r="V140" s="288" t="s">
        <v>9927</v>
      </c>
      <c r="W140" s="288" t="s">
        <v>9927</v>
      </c>
      <c r="X140" s="288" t="s">
        <v>9927</v>
      </c>
      <c r="Y140" s="288" t="s">
        <v>9927</v>
      </c>
      <c r="Z140" s="288" t="s">
        <v>9927</v>
      </c>
      <c r="AA140" s="288" t="s">
        <v>9927</v>
      </c>
      <c r="AB140" s="288" t="s">
        <v>9927</v>
      </c>
      <c r="AC140" s="288" t="s">
        <v>9927</v>
      </c>
      <c r="AD140" s="288" t="s">
        <v>9927</v>
      </c>
      <c r="AE140" s="288" t="s">
        <v>9927</v>
      </c>
      <c r="AF140" s="288" t="s">
        <v>9927</v>
      </c>
      <c r="AG140" s="288" t="s">
        <v>9927</v>
      </c>
      <c r="AH140" s="288" t="s">
        <v>9927</v>
      </c>
      <c r="AI140" s="288" t="s">
        <v>9927</v>
      </c>
      <c r="AJ140" s="288" t="s">
        <v>9927</v>
      </c>
      <c r="AK140" s="288" t="s">
        <v>9927</v>
      </c>
      <c r="AL140" s="288" t="s">
        <v>9927</v>
      </c>
      <c r="AM140" s="288" t="s">
        <v>9927</v>
      </c>
      <c r="AN140" s="288" t="s">
        <v>9927</v>
      </c>
      <c r="AO140" s="288" t="s">
        <v>9927</v>
      </c>
      <c r="AP140" s="288" t="s">
        <v>9927</v>
      </c>
      <c r="AQ140" s="288" t="s">
        <v>9927</v>
      </c>
      <c r="AR140" s="288" t="s">
        <v>9927</v>
      </c>
      <c r="AS140" s="288" t="s">
        <v>9927</v>
      </c>
      <c r="AT140" s="288" t="s">
        <v>9927</v>
      </c>
      <c r="AU140" s="288" t="s">
        <v>9927</v>
      </c>
      <c r="AV140" s="288" t="s">
        <v>9927</v>
      </c>
      <c r="AW140" s="288" t="s">
        <v>9927</v>
      </c>
      <c r="AX140" s="288" t="s">
        <v>9927</v>
      </c>
      <c r="AY140" s="288" t="s">
        <v>9927</v>
      </c>
      <c r="AZ140" s="288" t="s">
        <v>9927</v>
      </c>
      <c r="BA140" s="288" t="s">
        <v>9927</v>
      </c>
      <c r="BB140" s="288" t="s">
        <v>9927</v>
      </c>
      <c r="BC140" s="288" t="s">
        <v>9927</v>
      </c>
      <c r="BD140" s="288" t="s">
        <v>9927</v>
      </c>
      <c r="BE140" s="288" t="s">
        <v>9927</v>
      </c>
      <c r="BF140" s="288" t="s">
        <v>9927</v>
      </c>
      <c r="BG140" s="288" t="s">
        <v>9927</v>
      </c>
      <c r="BH140" s="288" t="s">
        <v>9927</v>
      </c>
      <c r="BI140" s="288" t="s">
        <v>9927</v>
      </c>
      <c r="BJ140" s="288">
        <v>1.1000000000000001</v>
      </c>
      <c r="BK140" s="288">
        <v>1.1000000000000001</v>
      </c>
      <c r="BL140" s="288">
        <v>1.1000000000000001</v>
      </c>
      <c r="BM140" s="288">
        <v>1.1000000000000001</v>
      </c>
      <c r="BN140" s="288">
        <v>1.5</v>
      </c>
      <c r="BO140" s="288">
        <v>1.4</v>
      </c>
      <c r="BP140" s="288">
        <v>1.4</v>
      </c>
      <c r="BQ140" s="288" t="s">
        <v>9927</v>
      </c>
      <c r="BR140" s="288" t="s">
        <v>9927</v>
      </c>
      <c r="BS140" s="288" t="s">
        <v>9927</v>
      </c>
      <c r="BT140" s="288" t="s">
        <v>9927</v>
      </c>
      <c r="BU140" s="288" t="s">
        <v>9927</v>
      </c>
      <c r="BV140" s="288" t="s">
        <v>9927</v>
      </c>
      <c r="BW140" s="288" t="s">
        <v>9927</v>
      </c>
      <c r="BX140" s="288" t="s">
        <v>9927</v>
      </c>
      <c r="BY140" s="288" t="s">
        <v>9927</v>
      </c>
      <c r="BZ140" s="288" t="str">
        <f>_xlfn.IFNA(VLOOKUP(C140,'INFORM Severity - hidden'!$C$5:$G$300,5,FALSE),"-")</f>
        <v>-</v>
      </c>
    </row>
    <row r="141" spans="1:78" x14ac:dyDescent="0.35">
      <c r="C141" t="s">
        <v>9999</v>
      </c>
      <c r="D141" s="288" t="str">
        <f t="shared" si="2"/>
        <v>-</v>
      </c>
      <c r="E141" s="288" t="s">
        <v>9927</v>
      </c>
      <c r="F141" s="288" t="s">
        <v>9927</v>
      </c>
      <c r="G141" s="288" t="s">
        <v>9927</v>
      </c>
      <c r="H141" s="288" t="s">
        <v>9927</v>
      </c>
      <c r="I141" s="288" t="s">
        <v>9927</v>
      </c>
      <c r="J141" s="288" t="s">
        <v>9927</v>
      </c>
      <c r="K141" s="288" t="s">
        <v>9927</v>
      </c>
      <c r="L141" s="288" t="s">
        <v>9927</v>
      </c>
      <c r="M141" s="288" t="s">
        <v>9927</v>
      </c>
      <c r="N141" s="288" t="s">
        <v>9927</v>
      </c>
      <c r="O141" s="288" t="s">
        <v>9927</v>
      </c>
      <c r="P141" s="288" t="s">
        <v>9927</v>
      </c>
      <c r="Q141" s="288" t="s">
        <v>9927</v>
      </c>
      <c r="R141" s="288" t="s">
        <v>9927</v>
      </c>
      <c r="S141" s="288" t="s">
        <v>9927</v>
      </c>
      <c r="T141" s="288" t="s">
        <v>9927</v>
      </c>
      <c r="U141" s="288" t="s">
        <v>9927</v>
      </c>
      <c r="V141" s="288" t="s">
        <v>9927</v>
      </c>
      <c r="W141" s="288" t="s">
        <v>9927</v>
      </c>
      <c r="X141" s="288" t="s">
        <v>9927</v>
      </c>
      <c r="Y141" s="288" t="s">
        <v>9927</v>
      </c>
      <c r="Z141" s="288" t="s">
        <v>9927</v>
      </c>
      <c r="AA141" s="288" t="s">
        <v>9927</v>
      </c>
      <c r="AB141" s="288" t="s">
        <v>9927</v>
      </c>
      <c r="AC141" s="288" t="s">
        <v>9927</v>
      </c>
      <c r="AD141" s="288" t="s">
        <v>9927</v>
      </c>
      <c r="AE141" s="288" t="s">
        <v>9927</v>
      </c>
      <c r="AF141" s="288" t="s">
        <v>9927</v>
      </c>
      <c r="AG141" s="288" t="s">
        <v>9927</v>
      </c>
      <c r="AH141" s="288" t="s">
        <v>9927</v>
      </c>
      <c r="AI141" s="288" t="s">
        <v>9927</v>
      </c>
      <c r="AJ141" s="288" t="s">
        <v>9927</v>
      </c>
      <c r="AK141" s="288" t="s">
        <v>9927</v>
      </c>
      <c r="AL141" s="288" t="s">
        <v>9927</v>
      </c>
      <c r="AM141" s="288" t="s">
        <v>9927</v>
      </c>
      <c r="AN141" s="288" t="s">
        <v>9927</v>
      </c>
      <c r="AO141" s="288" t="s">
        <v>9927</v>
      </c>
      <c r="AP141" s="288" t="s">
        <v>9927</v>
      </c>
      <c r="AQ141" s="288" t="s">
        <v>9927</v>
      </c>
      <c r="AR141" s="288" t="s">
        <v>9927</v>
      </c>
      <c r="AS141" s="288" t="s">
        <v>9927</v>
      </c>
      <c r="AT141" s="288" t="s">
        <v>9927</v>
      </c>
      <c r="AU141" s="288" t="s">
        <v>9927</v>
      </c>
      <c r="AV141" s="288" t="s">
        <v>9927</v>
      </c>
      <c r="AW141" s="288" t="s">
        <v>9927</v>
      </c>
      <c r="AX141" s="288" t="s">
        <v>9927</v>
      </c>
      <c r="AY141" s="288" t="s">
        <v>9927</v>
      </c>
      <c r="AZ141" s="288" t="s">
        <v>9927</v>
      </c>
      <c r="BA141" s="288" t="s">
        <v>9927</v>
      </c>
      <c r="BB141" s="288" t="s">
        <v>9927</v>
      </c>
      <c r="BC141" s="288" t="s">
        <v>9927</v>
      </c>
      <c r="BD141" s="288" t="s">
        <v>9927</v>
      </c>
      <c r="BE141" s="288" t="s">
        <v>9927</v>
      </c>
      <c r="BF141" s="288" t="s">
        <v>9927</v>
      </c>
      <c r="BG141" s="288" t="s">
        <v>9927</v>
      </c>
      <c r="BH141" s="288" t="s">
        <v>9927</v>
      </c>
      <c r="BI141" s="288" t="s">
        <v>9927</v>
      </c>
      <c r="BJ141" s="288" t="s">
        <v>9927</v>
      </c>
      <c r="BK141" s="288" t="s">
        <v>9927</v>
      </c>
      <c r="BL141" s="288" t="s">
        <v>9927</v>
      </c>
      <c r="BM141" s="288" t="s">
        <v>9927</v>
      </c>
      <c r="BN141" s="288" t="s">
        <v>9927</v>
      </c>
      <c r="BO141" s="288" t="s">
        <v>9927</v>
      </c>
      <c r="BP141" s="288" t="s">
        <v>9927</v>
      </c>
      <c r="BQ141" s="288" t="s">
        <v>9927</v>
      </c>
      <c r="BR141" s="288" t="s">
        <v>9927</v>
      </c>
      <c r="BS141" s="288">
        <v>1.7</v>
      </c>
      <c r="BT141" s="288">
        <v>1.7</v>
      </c>
      <c r="BU141" s="288">
        <v>1.7</v>
      </c>
      <c r="BV141" s="288" t="s">
        <v>9927</v>
      </c>
      <c r="BW141" s="288" t="s">
        <v>9927</v>
      </c>
      <c r="BX141" s="288" t="s">
        <v>9927</v>
      </c>
      <c r="BY141" s="288" t="s">
        <v>9927</v>
      </c>
      <c r="BZ141" s="288" t="str">
        <f>_xlfn.IFNA(VLOOKUP(C141,'INFORM Severity - hidden'!$C$5:$G$300,5,FALSE),"-")</f>
        <v>-</v>
      </c>
    </row>
    <row r="142" spans="1:78" x14ac:dyDescent="0.35">
      <c r="C142" t="s">
        <v>10000</v>
      </c>
      <c r="D142" s="288" t="str">
        <f t="shared" si="2"/>
        <v>-</v>
      </c>
      <c r="E142" s="288" t="s">
        <v>9927</v>
      </c>
      <c r="F142" s="288" t="s">
        <v>9927</v>
      </c>
      <c r="G142" s="288" t="s">
        <v>9927</v>
      </c>
      <c r="H142" s="288" t="s">
        <v>9927</v>
      </c>
      <c r="I142" s="288" t="s">
        <v>9927</v>
      </c>
      <c r="J142" s="288" t="s">
        <v>9927</v>
      </c>
      <c r="K142" s="288" t="s">
        <v>9927</v>
      </c>
      <c r="L142" s="288" t="s">
        <v>9927</v>
      </c>
      <c r="M142" s="288" t="s">
        <v>9927</v>
      </c>
      <c r="N142" s="288" t="s">
        <v>9927</v>
      </c>
      <c r="O142" s="288" t="s">
        <v>9927</v>
      </c>
      <c r="P142" s="288" t="s">
        <v>9927</v>
      </c>
      <c r="Q142" s="288" t="s">
        <v>9927</v>
      </c>
      <c r="R142" s="288" t="s">
        <v>9927</v>
      </c>
      <c r="S142" s="288" t="s">
        <v>9927</v>
      </c>
      <c r="T142" s="288" t="s">
        <v>9927</v>
      </c>
      <c r="U142" s="288" t="s">
        <v>9927</v>
      </c>
      <c r="V142" s="288" t="s">
        <v>9927</v>
      </c>
      <c r="W142" s="288" t="s">
        <v>9927</v>
      </c>
      <c r="X142" s="288" t="s">
        <v>9927</v>
      </c>
      <c r="Y142" s="288" t="s">
        <v>9927</v>
      </c>
      <c r="Z142" s="288" t="s">
        <v>9927</v>
      </c>
      <c r="AA142" s="288" t="s">
        <v>9927</v>
      </c>
      <c r="AB142" s="288" t="s">
        <v>9927</v>
      </c>
      <c r="AC142" s="288" t="s">
        <v>9927</v>
      </c>
      <c r="AD142" s="288" t="s">
        <v>9927</v>
      </c>
      <c r="AE142" s="288" t="s">
        <v>9927</v>
      </c>
      <c r="AF142" s="288" t="s">
        <v>9927</v>
      </c>
      <c r="AG142" s="288" t="s">
        <v>9927</v>
      </c>
      <c r="AH142" s="288" t="s">
        <v>9927</v>
      </c>
      <c r="AI142" s="288" t="s">
        <v>9927</v>
      </c>
      <c r="AJ142" s="288" t="s">
        <v>9927</v>
      </c>
      <c r="AK142" s="288" t="s">
        <v>9927</v>
      </c>
      <c r="AL142" s="288" t="s">
        <v>9927</v>
      </c>
      <c r="AM142" s="288" t="s">
        <v>9927</v>
      </c>
      <c r="AN142" s="288" t="s">
        <v>9927</v>
      </c>
      <c r="AO142" s="288" t="s">
        <v>9927</v>
      </c>
      <c r="AP142" s="288" t="s">
        <v>9927</v>
      </c>
      <c r="AQ142" s="288" t="s">
        <v>9927</v>
      </c>
      <c r="AR142" s="288" t="s">
        <v>9927</v>
      </c>
      <c r="AS142" s="288" t="s">
        <v>9927</v>
      </c>
      <c r="AT142" s="288" t="s">
        <v>9927</v>
      </c>
      <c r="AU142" s="288" t="s">
        <v>9927</v>
      </c>
      <c r="AV142" s="288" t="s">
        <v>9927</v>
      </c>
      <c r="AW142" s="288" t="s">
        <v>9927</v>
      </c>
      <c r="AX142" s="288" t="s">
        <v>9927</v>
      </c>
      <c r="AY142" s="288" t="s">
        <v>9927</v>
      </c>
      <c r="AZ142" s="288" t="s">
        <v>9927</v>
      </c>
      <c r="BA142" s="288" t="s">
        <v>9927</v>
      </c>
      <c r="BB142" s="288" t="s">
        <v>9927</v>
      </c>
      <c r="BC142" s="288" t="s">
        <v>9927</v>
      </c>
      <c r="BD142" s="288" t="s">
        <v>9927</v>
      </c>
      <c r="BE142" s="288" t="s">
        <v>9927</v>
      </c>
      <c r="BF142" s="288" t="s">
        <v>9927</v>
      </c>
      <c r="BG142" s="288" t="s">
        <v>9927</v>
      </c>
      <c r="BH142" s="288" t="s">
        <v>9927</v>
      </c>
      <c r="BI142" s="288" t="s">
        <v>9927</v>
      </c>
      <c r="BJ142" s="288" t="s">
        <v>9927</v>
      </c>
      <c r="BK142" s="288" t="s">
        <v>9927</v>
      </c>
      <c r="BL142" s="288" t="s">
        <v>9927</v>
      </c>
      <c r="BM142" s="288" t="s">
        <v>9927</v>
      </c>
      <c r="BN142" s="288" t="s">
        <v>9927</v>
      </c>
      <c r="BO142" s="288" t="s">
        <v>9927</v>
      </c>
      <c r="BP142" s="288" t="s">
        <v>9927</v>
      </c>
      <c r="BQ142" s="288" t="s">
        <v>9927</v>
      </c>
      <c r="BR142" s="288" t="s">
        <v>9927</v>
      </c>
      <c r="BS142" s="288" t="s">
        <v>9927</v>
      </c>
      <c r="BT142" s="288" t="s">
        <v>9927</v>
      </c>
      <c r="BU142" s="288" t="s">
        <v>9927</v>
      </c>
      <c r="BV142" s="288">
        <v>1.3</v>
      </c>
      <c r="BW142" s="288">
        <v>1.3</v>
      </c>
      <c r="BX142" s="288">
        <v>1.4</v>
      </c>
      <c r="BY142" s="288" t="s">
        <v>9927</v>
      </c>
      <c r="BZ142" s="288" t="str">
        <f>_xlfn.IFNA(VLOOKUP(C142,'INFORM Severity - hidden'!$C$5:$G$300,5,FALSE),"-")</f>
        <v>-</v>
      </c>
    </row>
    <row r="143" spans="1:78" x14ac:dyDescent="0.35">
      <c r="C143" t="s">
        <v>10001</v>
      </c>
      <c r="D143" s="288" t="str">
        <f t="shared" si="2"/>
        <v>-</v>
      </c>
      <c r="E143" s="288" t="s">
        <v>9927</v>
      </c>
      <c r="F143" s="288" t="s">
        <v>9927</v>
      </c>
      <c r="G143" s="288" t="s">
        <v>9927</v>
      </c>
      <c r="H143" s="288" t="s">
        <v>9927</v>
      </c>
      <c r="I143" s="288" t="s">
        <v>9927</v>
      </c>
      <c r="J143" s="288" t="s">
        <v>9927</v>
      </c>
      <c r="K143" s="288" t="s">
        <v>9927</v>
      </c>
      <c r="L143" s="288" t="s">
        <v>9927</v>
      </c>
      <c r="M143" s="288" t="s">
        <v>9927</v>
      </c>
      <c r="N143" s="288" t="s">
        <v>9927</v>
      </c>
      <c r="O143" s="288" t="s">
        <v>9927</v>
      </c>
      <c r="P143" s="288" t="s">
        <v>9927</v>
      </c>
      <c r="Q143" s="288" t="s">
        <v>9927</v>
      </c>
      <c r="R143" s="288" t="s">
        <v>9927</v>
      </c>
      <c r="S143" s="288" t="s">
        <v>9927</v>
      </c>
      <c r="T143" s="288" t="s">
        <v>9927</v>
      </c>
      <c r="U143" s="288" t="s">
        <v>9927</v>
      </c>
      <c r="V143" s="288" t="s">
        <v>9927</v>
      </c>
      <c r="W143" s="288" t="s">
        <v>9927</v>
      </c>
      <c r="X143" s="288" t="s">
        <v>9927</v>
      </c>
      <c r="Y143" s="288" t="s">
        <v>9927</v>
      </c>
      <c r="Z143" s="288" t="s">
        <v>9927</v>
      </c>
      <c r="AA143" s="288" t="s">
        <v>9927</v>
      </c>
      <c r="AB143" s="288" t="s">
        <v>9927</v>
      </c>
      <c r="AC143" s="288" t="s">
        <v>9927</v>
      </c>
      <c r="AD143" s="288" t="s">
        <v>9927</v>
      </c>
      <c r="AE143" s="288" t="s">
        <v>9927</v>
      </c>
      <c r="AF143" s="288" t="s">
        <v>9927</v>
      </c>
      <c r="AG143" s="288" t="s">
        <v>9927</v>
      </c>
      <c r="AH143" s="288" t="s">
        <v>9927</v>
      </c>
      <c r="AI143" s="288" t="s">
        <v>9927</v>
      </c>
      <c r="AJ143" s="288" t="s">
        <v>9927</v>
      </c>
      <c r="AK143" s="288" t="s">
        <v>9927</v>
      </c>
      <c r="AL143" s="288" t="s">
        <v>9927</v>
      </c>
      <c r="AM143" s="288" t="s">
        <v>9927</v>
      </c>
      <c r="AN143" s="288" t="s">
        <v>9927</v>
      </c>
      <c r="AO143" s="288" t="s">
        <v>9927</v>
      </c>
      <c r="AP143" s="288" t="s">
        <v>9927</v>
      </c>
      <c r="AQ143" s="288" t="s">
        <v>9927</v>
      </c>
      <c r="AR143" s="288" t="s">
        <v>9927</v>
      </c>
      <c r="AS143" s="288" t="s">
        <v>9927</v>
      </c>
      <c r="AT143" s="288" t="s">
        <v>9927</v>
      </c>
      <c r="AU143" s="288" t="s">
        <v>9927</v>
      </c>
      <c r="AV143" s="288" t="s">
        <v>9927</v>
      </c>
      <c r="AW143" s="288" t="s">
        <v>9927</v>
      </c>
      <c r="AX143" s="288" t="s">
        <v>9927</v>
      </c>
      <c r="AY143" s="288" t="s">
        <v>9927</v>
      </c>
      <c r="AZ143" s="288" t="s">
        <v>9927</v>
      </c>
      <c r="BA143" s="288" t="s">
        <v>9927</v>
      </c>
      <c r="BB143" s="288" t="s">
        <v>9927</v>
      </c>
      <c r="BC143" s="288" t="s">
        <v>9927</v>
      </c>
      <c r="BD143" s="288" t="s">
        <v>9927</v>
      </c>
      <c r="BE143" s="288" t="s">
        <v>9927</v>
      </c>
      <c r="BF143" s="288" t="s">
        <v>9927</v>
      </c>
      <c r="BG143" s="288" t="s">
        <v>9927</v>
      </c>
      <c r="BH143" s="288" t="s">
        <v>9927</v>
      </c>
      <c r="BI143" s="288" t="s">
        <v>9927</v>
      </c>
      <c r="BJ143" s="288" t="s">
        <v>9927</v>
      </c>
      <c r="BK143" s="288" t="s">
        <v>9927</v>
      </c>
      <c r="BL143" s="288" t="s">
        <v>9927</v>
      </c>
      <c r="BM143" s="288" t="s">
        <v>9927</v>
      </c>
      <c r="BN143" s="288" t="s">
        <v>9927</v>
      </c>
      <c r="BO143" s="288" t="s">
        <v>9927</v>
      </c>
      <c r="BP143" s="288" t="s">
        <v>9927</v>
      </c>
      <c r="BQ143" s="288" t="s">
        <v>9927</v>
      </c>
      <c r="BR143" s="288" t="s">
        <v>9927</v>
      </c>
      <c r="BS143" s="288" t="s">
        <v>9927</v>
      </c>
      <c r="BT143" s="288" t="s">
        <v>9927</v>
      </c>
      <c r="BU143" s="288" t="s">
        <v>9927</v>
      </c>
      <c r="BV143" s="288" t="s">
        <v>9927</v>
      </c>
      <c r="BW143" s="288" t="s">
        <v>9927</v>
      </c>
      <c r="BX143" s="288">
        <v>1.7</v>
      </c>
      <c r="BY143" s="288">
        <v>1.7</v>
      </c>
      <c r="BZ143" s="288" t="str">
        <f>_xlfn.IFNA(VLOOKUP(C143,'INFORM Severity - hidden'!$C$5:$G$300,5,FALSE),"-")</f>
        <v>-</v>
      </c>
    </row>
    <row r="144" spans="1:78" x14ac:dyDescent="0.35">
      <c r="C144" t="s">
        <v>10002</v>
      </c>
      <c r="D144" s="288" t="str">
        <f t="shared" si="2"/>
        <v>-</v>
      </c>
      <c r="E144" s="288">
        <v>2.2000000000000002</v>
      </c>
      <c r="F144" s="288">
        <v>2.2000000000000002</v>
      </c>
      <c r="G144" s="288">
        <v>2.1</v>
      </c>
      <c r="H144" s="288">
        <v>2.1</v>
      </c>
      <c r="I144" s="288">
        <v>2.1</v>
      </c>
      <c r="J144" s="288">
        <v>2.1</v>
      </c>
      <c r="K144" s="288">
        <v>2.1</v>
      </c>
      <c r="L144" s="288">
        <v>2.1</v>
      </c>
      <c r="M144" s="288">
        <v>2.1</v>
      </c>
      <c r="N144" s="288">
        <v>2.2000000000000002</v>
      </c>
      <c r="O144" s="288">
        <v>2.2000000000000002</v>
      </c>
      <c r="P144" s="288">
        <v>2.2000000000000002</v>
      </c>
      <c r="Q144" s="288">
        <v>2.2000000000000002</v>
      </c>
      <c r="R144" s="288">
        <v>2.2000000000000002</v>
      </c>
      <c r="S144" s="288">
        <v>2.4</v>
      </c>
      <c r="T144" s="288">
        <v>2.4</v>
      </c>
      <c r="U144" s="288">
        <v>2.4</v>
      </c>
      <c r="V144" s="288">
        <v>2.4</v>
      </c>
      <c r="W144" s="288">
        <v>2.4</v>
      </c>
      <c r="X144" s="288">
        <v>2.4</v>
      </c>
      <c r="Y144" s="288">
        <v>2.2999999999999998</v>
      </c>
      <c r="Z144" s="288">
        <v>2.5</v>
      </c>
      <c r="AA144" s="288">
        <v>2.5</v>
      </c>
      <c r="AB144" s="288">
        <v>2.5</v>
      </c>
      <c r="AC144" s="288">
        <v>2.5</v>
      </c>
      <c r="AD144" s="288">
        <v>2.5</v>
      </c>
      <c r="AE144" s="288">
        <v>2.5</v>
      </c>
      <c r="AF144" s="288">
        <v>2.5</v>
      </c>
      <c r="AG144" s="288">
        <v>2.5</v>
      </c>
      <c r="AH144" s="288">
        <v>2.5</v>
      </c>
      <c r="AI144" s="288">
        <v>2.5</v>
      </c>
      <c r="AJ144" s="288">
        <v>2.5</v>
      </c>
      <c r="AK144" s="288">
        <v>2</v>
      </c>
      <c r="AL144" s="288">
        <v>2</v>
      </c>
      <c r="AM144" s="288">
        <v>2.2000000000000002</v>
      </c>
      <c r="AN144" s="288">
        <v>2.2000000000000002</v>
      </c>
      <c r="AO144" s="288">
        <v>2.2000000000000002</v>
      </c>
      <c r="AP144" s="288">
        <v>2.2000000000000002</v>
      </c>
      <c r="AQ144" s="288">
        <v>2.2000000000000002</v>
      </c>
      <c r="AR144" s="288">
        <v>2.2000000000000002</v>
      </c>
      <c r="AS144" s="288">
        <v>2.1</v>
      </c>
      <c r="AT144" s="288">
        <v>2.1</v>
      </c>
      <c r="AU144" s="288">
        <v>2.1</v>
      </c>
      <c r="AV144" s="288">
        <v>2</v>
      </c>
      <c r="AW144" s="288">
        <v>2</v>
      </c>
      <c r="AX144" s="288">
        <v>2.1</v>
      </c>
      <c r="AY144" s="288" t="s">
        <v>9927</v>
      </c>
      <c r="AZ144" s="288" t="s">
        <v>9927</v>
      </c>
      <c r="BA144" s="288" t="s">
        <v>9927</v>
      </c>
      <c r="BB144" s="288" t="s">
        <v>9927</v>
      </c>
      <c r="BC144" s="288" t="s">
        <v>9927</v>
      </c>
      <c r="BD144" s="288" t="s">
        <v>9927</v>
      </c>
      <c r="BE144" s="288" t="s">
        <v>9927</v>
      </c>
      <c r="BF144" s="288" t="s">
        <v>9927</v>
      </c>
      <c r="BG144" s="288" t="s">
        <v>9927</v>
      </c>
      <c r="BH144" s="288" t="s">
        <v>9927</v>
      </c>
      <c r="BI144" s="288" t="s">
        <v>9927</v>
      </c>
      <c r="BJ144" s="288" t="s">
        <v>9927</v>
      </c>
      <c r="BK144" s="288" t="s">
        <v>9927</v>
      </c>
      <c r="BL144" s="288" t="s">
        <v>9927</v>
      </c>
      <c r="BM144" s="288" t="s">
        <v>9927</v>
      </c>
      <c r="BN144" s="288" t="s">
        <v>9927</v>
      </c>
      <c r="BO144" s="288" t="s">
        <v>9927</v>
      </c>
      <c r="BP144" s="288" t="s">
        <v>9927</v>
      </c>
      <c r="BQ144" s="288" t="s">
        <v>9927</v>
      </c>
      <c r="BR144" s="288" t="s">
        <v>9927</v>
      </c>
      <c r="BS144" s="288" t="s">
        <v>9927</v>
      </c>
      <c r="BT144" s="288" t="s">
        <v>9927</v>
      </c>
      <c r="BU144" s="288" t="s">
        <v>9927</v>
      </c>
      <c r="BV144" s="288" t="s">
        <v>9927</v>
      </c>
      <c r="BW144" s="288" t="s">
        <v>9927</v>
      </c>
      <c r="BX144" s="288" t="s">
        <v>9927</v>
      </c>
      <c r="BY144" s="288" t="s">
        <v>9927</v>
      </c>
      <c r="BZ144" s="288" t="str">
        <f>_xlfn.IFNA(VLOOKUP(C144,'INFORM Severity - hidden'!$C$5:$G$300,5,FALSE),"-")</f>
        <v>-</v>
      </c>
    </row>
    <row r="145" spans="1:78" x14ac:dyDescent="0.35">
      <c r="C145" t="s">
        <v>10003</v>
      </c>
      <c r="D145" s="288" t="str">
        <f t="shared" si="2"/>
        <v>-</v>
      </c>
      <c r="E145" s="288" t="s">
        <v>9927</v>
      </c>
      <c r="F145" s="288" t="s">
        <v>9927</v>
      </c>
      <c r="G145" s="288" t="s">
        <v>9927</v>
      </c>
      <c r="H145" s="288" t="s">
        <v>9927</v>
      </c>
      <c r="I145" s="288" t="s">
        <v>9927</v>
      </c>
      <c r="J145" s="288" t="s">
        <v>9927</v>
      </c>
      <c r="K145" s="288" t="s">
        <v>9927</v>
      </c>
      <c r="L145" s="288" t="s">
        <v>9927</v>
      </c>
      <c r="M145" s="288" t="s">
        <v>9927</v>
      </c>
      <c r="N145" s="288" t="s">
        <v>9927</v>
      </c>
      <c r="O145" s="288" t="s">
        <v>9927</v>
      </c>
      <c r="P145" s="288" t="s">
        <v>9927</v>
      </c>
      <c r="Q145" s="288" t="s">
        <v>9927</v>
      </c>
      <c r="R145" s="288" t="s">
        <v>9927</v>
      </c>
      <c r="S145" s="288" t="s">
        <v>9927</v>
      </c>
      <c r="T145" s="288" t="s">
        <v>9927</v>
      </c>
      <c r="U145" s="288" t="s">
        <v>9927</v>
      </c>
      <c r="V145" s="288" t="s">
        <v>9927</v>
      </c>
      <c r="W145" s="288" t="s">
        <v>9927</v>
      </c>
      <c r="X145" s="288" t="s">
        <v>9927</v>
      </c>
      <c r="Y145" s="288" t="s">
        <v>9927</v>
      </c>
      <c r="Z145" s="288" t="s">
        <v>9927</v>
      </c>
      <c r="AA145" s="288" t="s">
        <v>9927</v>
      </c>
      <c r="AB145" s="288" t="s">
        <v>9927</v>
      </c>
      <c r="AC145" s="288" t="s">
        <v>9927</v>
      </c>
      <c r="AD145" s="288" t="s">
        <v>9927</v>
      </c>
      <c r="AE145" s="288" t="s">
        <v>9927</v>
      </c>
      <c r="AF145" s="288" t="s">
        <v>9927</v>
      </c>
      <c r="AG145" s="288" t="s">
        <v>9927</v>
      </c>
      <c r="AH145" s="288" t="s">
        <v>9927</v>
      </c>
      <c r="AI145" s="288" t="s">
        <v>9927</v>
      </c>
      <c r="AJ145" s="288" t="s">
        <v>9927</v>
      </c>
      <c r="AK145" s="288" t="s">
        <v>9927</v>
      </c>
      <c r="AL145" s="288" t="s">
        <v>9927</v>
      </c>
      <c r="AM145" s="288" t="s">
        <v>9927</v>
      </c>
      <c r="AN145" s="288" t="s">
        <v>9927</v>
      </c>
      <c r="AO145" s="288" t="s">
        <v>9927</v>
      </c>
      <c r="AP145" s="288" t="s">
        <v>9927</v>
      </c>
      <c r="AQ145" s="288" t="s">
        <v>9927</v>
      </c>
      <c r="AR145" s="288" t="s">
        <v>9927</v>
      </c>
      <c r="AS145" s="288" t="s">
        <v>9927</v>
      </c>
      <c r="AT145" s="288" t="s">
        <v>9927</v>
      </c>
      <c r="AU145" s="288" t="s">
        <v>9927</v>
      </c>
      <c r="AV145" s="288" t="s">
        <v>9927</v>
      </c>
      <c r="AW145" s="288" t="s">
        <v>9927</v>
      </c>
      <c r="AX145" s="288" t="s">
        <v>9927</v>
      </c>
      <c r="AY145" s="288">
        <v>2.2000000000000002</v>
      </c>
      <c r="AZ145" s="288">
        <v>2.2000000000000002</v>
      </c>
      <c r="BA145" s="288">
        <v>2.2000000000000002</v>
      </c>
      <c r="BB145" s="288">
        <v>2.2000000000000002</v>
      </c>
      <c r="BC145" s="288" t="s">
        <v>9927</v>
      </c>
      <c r="BD145" s="288" t="s">
        <v>9927</v>
      </c>
      <c r="BE145" s="288" t="s">
        <v>9927</v>
      </c>
      <c r="BF145" s="288" t="s">
        <v>9927</v>
      </c>
      <c r="BG145" s="288" t="s">
        <v>9927</v>
      </c>
      <c r="BH145" s="288" t="s">
        <v>9927</v>
      </c>
      <c r="BI145" s="288" t="s">
        <v>9927</v>
      </c>
      <c r="BJ145" s="288" t="s">
        <v>9927</v>
      </c>
      <c r="BK145" s="288" t="s">
        <v>9927</v>
      </c>
      <c r="BL145" s="288" t="s">
        <v>9927</v>
      </c>
      <c r="BM145" s="288" t="s">
        <v>9927</v>
      </c>
      <c r="BN145" s="288" t="s">
        <v>9927</v>
      </c>
      <c r="BO145" s="288" t="s">
        <v>9927</v>
      </c>
      <c r="BP145" s="288" t="s">
        <v>9927</v>
      </c>
      <c r="BQ145" s="288" t="s">
        <v>9927</v>
      </c>
      <c r="BR145" s="288" t="s">
        <v>9927</v>
      </c>
      <c r="BS145" s="288" t="s">
        <v>9927</v>
      </c>
      <c r="BT145" s="288" t="s">
        <v>9927</v>
      </c>
      <c r="BU145" s="288" t="s">
        <v>9927</v>
      </c>
      <c r="BV145" s="288" t="s">
        <v>9927</v>
      </c>
      <c r="BW145" s="288" t="s">
        <v>9927</v>
      </c>
      <c r="BX145" s="288" t="s">
        <v>9927</v>
      </c>
      <c r="BY145" s="288" t="s">
        <v>9927</v>
      </c>
      <c r="BZ145" s="288" t="str">
        <f>_xlfn.IFNA(VLOOKUP(C145,'INFORM Severity - hidden'!$C$5:$G$300,5,FALSE),"-")</f>
        <v>-</v>
      </c>
    </row>
    <row r="146" spans="1:78" x14ac:dyDescent="0.35">
      <c r="A146" t="s">
        <v>2332</v>
      </c>
      <c r="B146" t="s">
        <v>2330</v>
      </c>
      <c r="C146" t="s">
        <v>2331</v>
      </c>
      <c r="D146" s="288" t="str">
        <f t="shared" si="2"/>
        <v>Stable</v>
      </c>
      <c r="E146" s="288" t="s">
        <v>9927</v>
      </c>
      <c r="F146" s="288" t="s">
        <v>9927</v>
      </c>
      <c r="G146" s="288" t="s">
        <v>9927</v>
      </c>
      <c r="H146" s="288" t="s">
        <v>9927</v>
      </c>
      <c r="I146" s="288" t="s">
        <v>9927</v>
      </c>
      <c r="J146" s="288" t="s">
        <v>9927</v>
      </c>
      <c r="K146" s="288" t="s">
        <v>9927</v>
      </c>
      <c r="L146" s="288" t="s">
        <v>9927</v>
      </c>
      <c r="M146" s="288" t="s">
        <v>9927</v>
      </c>
      <c r="N146" s="288" t="s">
        <v>9927</v>
      </c>
      <c r="O146" s="288" t="s">
        <v>9927</v>
      </c>
      <c r="P146" s="288" t="s">
        <v>9927</v>
      </c>
      <c r="Q146" s="288" t="s">
        <v>9927</v>
      </c>
      <c r="R146" s="288" t="s">
        <v>9927</v>
      </c>
      <c r="S146" s="288" t="s">
        <v>9927</v>
      </c>
      <c r="T146" s="288" t="s">
        <v>9927</v>
      </c>
      <c r="U146" s="288" t="s">
        <v>9927</v>
      </c>
      <c r="V146" s="288" t="s">
        <v>9927</v>
      </c>
      <c r="W146" s="288" t="s">
        <v>9927</v>
      </c>
      <c r="X146" s="288" t="s">
        <v>9927</v>
      </c>
      <c r="Y146" s="288" t="s">
        <v>9927</v>
      </c>
      <c r="Z146" s="288" t="s">
        <v>9927</v>
      </c>
      <c r="AA146" s="288" t="s">
        <v>9927</v>
      </c>
      <c r="AB146" s="288" t="s">
        <v>9927</v>
      </c>
      <c r="AC146" s="288" t="s">
        <v>9927</v>
      </c>
      <c r="AD146" s="288" t="s">
        <v>9927</v>
      </c>
      <c r="AE146" s="288" t="s">
        <v>9927</v>
      </c>
      <c r="AF146" s="288" t="s">
        <v>9927</v>
      </c>
      <c r="AG146" s="288" t="s">
        <v>9927</v>
      </c>
      <c r="AH146" s="288" t="s">
        <v>9927</v>
      </c>
      <c r="AI146" s="288" t="s">
        <v>9927</v>
      </c>
      <c r="AJ146" s="288" t="s">
        <v>9927</v>
      </c>
      <c r="AK146" s="288" t="s">
        <v>9927</v>
      </c>
      <c r="AL146" s="288" t="s">
        <v>9927</v>
      </c>
      <c r="AM146" s="288" t="s">
        <v>9927</v>
      </c>
      <c r="AN146" s="288" t="s">
        <v>9927</v>
      </c>
      <c r="AO146" s="288" t="s">
        <v>9927</v>
      </c>
      <c r="AP146" s="288" t="s">
        <v>9927</v>
      </c>
      <c r="AQ146" s="288" t="s">
        <v>9927</v>
      </c>
      <c r="AR146" s="288" t="s">
        <v>9927</v>
      </c>
      <c r="AS146" s="288" t="s">
        <v>9927</v>
      </c>
      <c r="AT146" s="288" t="s">
        <v>9927</v>
      </c>
      <c r="AU146" s="288" t="s">
        <v>9927</v>
      </c>
      <c r="AV146" s="288" t="s">
        <v>9927</v>
      </c>
      <c r="AW146" s="288" t="s">
        <v>9927</v>
      </c>
      <c r="AX146" s="288" t="s">
        <v>9927</v>
      </c>
      <c r="AY146" s="288" t="s">
        <v>9927</v>
      </c>
      <c r="AZ146" s="288" t="s">
        <v>9927</v>
      </c>
      <c r="BA146" s="288" t="s">
        <v>9927</v>
      </c>
      <c r="BB146" s="288" t="s">
        <v>9927</v>
      </c>
      <c r="BC146" s="288" t="s">
        <v>9927</v>
      </c>
      <c r="BD146" s="288" t="s">
        <v>9927</v>
      </c>
      <c r="BE146" s="288" t="s">
        <v>9927</v>
      </c>
      <c r="BF146" s="288" t="s">
        <v>9927</v>
      </c>
      <c r="BG146" s="288" t="s">
        <v>9927</v>
      </c>
      <c r="BH146" s="288" t="s">
        <v>9927</v>
      </c>
      <c r="BI146" s="288" t="s">
        <v>9927</v>
      </c>
      <c r="BJ146" s="288" t="s">
        <v>9927</v>
      </c>
      <c r="BK146" s="288" t="s">
        <v>9927</v>
      </c>
      <c r="BL146" s="288" t="s">
        <v>9927</v>
      </c>
      <c r="BM146" s="288" t="s">
        <v>9927</v>
      </c>
      <c r="BN146" s="288" t="s">
        <v>9927</v>
      </c>
      <c r="BO146" s="288" t="s">
        <v>9927</v>
      </c>
      <c r="BP146" s="288" t="s">
        <v>9927</v>
      </c>
      <c r="BQ146" s="288" t="s">
        <v>9927</v>
      </c>
      <c r="BR146" s="288" t="s">
        <v>9927</v>
      </c>
      <c r="BS146" s="288" t="s">
        <v>9927</v>
      </c>
      <c r="BT146" s="288">
        <v>2.1</v>
      </c>
      <c r="BU146" s="288">
        <v>2.1</v>
      </c>
      <c r="BV146" s="288">
        <v>2.2000000000000002</v>
      </c>
      <c r="BW146" s="288">
        <v>2.2000000000000002</v>
      </c>
      <c r="BX146" s="288">
        <v>2.2000000000000002</v>
      </c>
      <c r="BY146" s="288">
        <v>2.2000000000000002</v>
      </c>
      <c r="BZ146" s="288">
        <f>_xlfn.IFNA(VLOOKUP(C146,'INFORM Severity - hidden'!$C$5:$G$300,5,FALSE),"-")</f>
        <v>2.1</v>
      </c>
    </row>
    <row r="147" spans="1:78" x14ac:dyDescent="0.35">
      <c r="A147" t="s">
        <v>2138</v>
      </c>
      <c r="B147" t="s">
        <v>2136</v>
      </c>
      <c r="C147" t="s">
        <v>2137</v>
      </c>
      <c r="D147" s="288" t="str">
        <f t="shared" si="2"/>
        <v>Stable</v>
      </c>
      <c r="E147" s="288" t="s">
        <v>9927</v>
      </c>
      <c r="F147" s="288" t="s">
        <v>9927</v>
      </c>
      <c r="G147" s="288" t="s">
        <v>9927</v>
      </c>
      <c r="H147" s="288" t="s">
        <v>9927</v>
      </c>
      <c r="I147" s="288" t="s">
        <v>9927</v>
      </c>
      <c r="J147" s="288" t="s">
        <v>9927</v>
      </c>
      <c r="K147" s="288" t="s">
        <v>9927</v>
      </c>
      <c r="L147" s="288" t="s">
        <v>9927</v>
      </c>
      <c r="M147" s="288" t="s">
        <v>9927</v>
      </c>
      <c r="N147" s="288" t="s">
        <v>9927</v>
      </c>
      <c r="O147" s="288" t="s">
        <v>9927</v>
      </c>
      <c r="P147" s="288" t="s">
        <v>9927</v>
      </c>
      <c r="Q147" s="288" t="s">
        <v>9927</v>
      </c>
      <c r="R147" s="288" t="s">
        <v>9927</v>
      </c>
      <c r="S147" s="288" t="s">
        <v>9927</v>
      </c>
      <c r="T147" s="288" t="s">
        <v>9927</v>
      </c>
      <c r="U147" s="288" t="s">
        <v>9927</v>
      </c>
      <c r="V147" s="288" t="s">
        <v>9927</v>
      </c>
      <c r="W147" s="288" t="s">
        <v>9927</v>
      </c>
      <c r="X147" s="288" t="s">
        <v>9927</v>
      </c>
      <c r="Y147" s="288" t="s">
        <v>9927</v>
      </c>
      <c r="Z147" s="288" t="s">
        <v>9927</v>
      </c>
      <c r="AA147" s="288" t="s">
        <v>9927</v>
      </c>
      <c r="AB147" s="288" t="s">
        <v>9927</v>
      </c>
      <c r="AC147" s="288" t="s">
        <v>9927</v>
      </c>
      <c r="AD147" s="288" t="s">
        <v>9927</v>
      </c>
      <c r="AE147" s="288" t="s">
        <v>9927</v>
      </c>
      <c r="AF147" s="288" t="s">
        <v>9927</v>
      </c>
      <c r="AG147" s="288" t="s">
        <v>9927</v>
      </c>
      <c r="AH147" s="288" t="s">
        <v>9927</v>
      </c>
      <c r="AI147" s="288" t="s">
        <v>9927</v>
      </c>
      <c r="AJ147" s="288" t="s">
        <v>9927</v>
      </c>
      <c r="AK147" s="288" t="s">
        <v>9927</v>
      </c>
      <c r="AL147" s="288" t="s">
        <v>9927</v>
      </c>
      <c r="AM147" s="288" t="s">
        <v>9927</v>
      </c>
      <c r="AN147" s="288" t="s">
        <v>9927</v>
      </c>
      <c r="AO147" s="288" t="s">
        <v>9927</v>
      </c>
      <c r="AP147" s="288" t="s">
        <v>9927</v>
      </c>
      <c r="AQ147" s="288" t="s">
        <v>9927</v>
      </c>
      <c r="AR147" s="288" t="s">
        <v>9927</v>
      </c>
      <c r="AS147" s="288" t="s">
        <v>9927</v>
      </c>
      <c r="AT147" s="288" t="s">
        <v>9927</v>
      </c>
      <c r="AU147" s="288" t="s">
        <v>9927</v>
      </c>
      <c r="AV147" s="288" t="s">
        <v>9927</v>
      </c>
      <c r="AW147" s="288" t="s">
        <v>9927</v>
      </c>
      <c r="AX147" s="288" t="s">
        <v>9927</v>
      </c>
      <c r="AY147" s="288" t="s">
        <v>9927</v>
      </c>
      <c r="AZ147" s="288" t="s">
        <v>9927</v>
      </c>
      <c r="BA147" s="288" t="s">
        <v>9927</v>
      </c>
      <c r="BB147" s="288" t="s">
        <v>9927</v>
      </c>
      <c r="BC147" s="288" t="s">
        <v>9927</v>
      </c>
      <c r="BD147" s="288" t="s">
        <v>9927</v>
      </c>
      <c r="BE147" s="288" t="s">
        <v>9927</v>
      </c>
      <c r="BF147" s="288" t="s">
        <v>9927</v>
      </c>
      <c r="BG147" s="288" t="s">
        <v>9927</v>
      </c>
      <c r="BH147" s="288" t="s">
        <v>9927</v>
      </c>
      <c r="BI147" s="288" t="s">
        <v>9927</v>
      </c>
      <c r="BJ147" s="288" t="s">
        <v>9927</v>
      </c>
      <c r="BK147" s="288">
        <v>1.3</v>
      </c>
      <c r="BL147" s="288">
        <v>1.3</v>
      </c>
      <c r="BM147" s="288">
        <v>1.3</v>
      </c>
      <c r="BN147" s="288">
        <v>1.3</v>
      </c>
      <c r="BO147" s="288">
        <v>1.3</v>
      </c>
      <c r="BP147" s="288">
        <v>1.3</v>
      </c>
      <c r="BQ147" s="288">
        <v>1.3</v>
      </c>
      <c r="BR147" s="288">
        <v>1.3</v>
      </c>
      <c r="BS147" s="288">
        <v>1.3</v>
      </c>
      <c r="BT147" s="288">
        <v>1.3</v>
      </c>
      <c r="BU147" s="288">
        <v>1.3</v>
      </c>
      <c r="BV147" s="288">
        <v>1.3</v>
      </c>
      <c r="BW147" s="288">
        <v>1.3</v>
      </c>
      <c r="BX147" s="288">
        <v>1.3</v>
      </c>
      <c r="BY147" s="288">
        <v>1.3</v>
      </c>
      <c r="BZ147" s="288">
        <f>_xlfn.IFNA(VLOOKUP(C147,'INFORM Severity - hidden'!$C$5:$G$300,5,FALSE),"-")</f>
        <v>1.3</v>
      </c>
    </row>
    <row r="148" spans="1:78" x14ac:dyDescent="0.35">
      <c r="A148" t="s">
        <v>2150</v>
      </c>
      <c r="B148" t="s">
        <v>2148</v>
      </c>
      <c r="C148" t="s">
        <v>2149</v>
      </c>
      <c r="D148" s="288" t="str">
        <f t="shared" si="2"/>
        <v>Stable</v>
      </c>
      <c r="E148" s="288" t="s">
        <v>9927</v>
      </c>
      <c r="F148" s="288" t="s">
        <v>9927</v>
      </c>
      <c r="G148" s="288" t="s">
        <v>9927</v>
      </c>
      <c r="H148" s="288" t="s">
        <v>9927</v>
      </c>
      <c r="I148" s="288" t="s">
        <v>9927</v>
      </c>
      <c r="J148" s="288" t="s">
        <v>9927</v>
      </c>
      <c r="K148" s="288" t="s">
        <v>9927</v>
      </c>
      <c r="L148" s="288" t="s">
        <v>9927</v>
      </c>
      <c r="M148" s="288" t="s">
        <v>9927</v>
      </c>
      <c r="N148" s="288" t="s">
        <v>9927</v>
      </c>
      <c r="O148" s="288" t="s">
        <v>9927</v>
      </c>
      <c r="P148" s="288" t="s">
        <v>9927</v>
      </c>
      <c r="Q148" s="288" t="s">
        <v>9927</v>
      </c>
      <c r="R148" s="288" t="s">
        <v>9927</v>
      </c>
      <c r="S148" s="288" t="s">
        <v>9927</v>
      </c>
      <c r="T148" s="288" t="s">
        <v>9927</v>
      </c>
      <c r="U148" s="288" t="s">
        <v>9927</v>
      </c>
      <c r="V148" s="288" t="s">
        <v>9927</v>
      </c>
      <c r="W148" s="288" t="s">
        <v>9927</v>
      </c>
      <c r="X148" s="288" t="s">
        <v>9927</v>
      </c>
      <c r="Y148" s="288" t="s">
        <v>9927</v>
      </c>
      <c r="Z148" s="288" t="s">
        <v>9927</v>
      </c>
      <c r="AA148" s="288" t="s">
        <v>9927</v>
      </c>
      <c r="AB148" s="288" t="s">
        <v>9927</v>
      </c>
      <c r="AC148" s="288" t="s">
        <v>9927</v>
      </c>
      <c r="AD148" s="288" t="s">
        <v>9927</v>
      </c>
      <c r="AE148" s="288" t="s">
        <v>9927</v>
      </c>
      <c r="AF148" s="288" t="s">
        <v>9927</v>
      </c>
      <c r="AG148" s="288" t="s">
        <v>9927</v>
      </c>
      <c r="AH148" s="288" t="s">
        <v>9927</v>
      </c>
      <c r="AI148" s="288" t="s">
        <v>9927</v>
      </c>
      <c r="AJ148" s="288" t="s">
        <v>9927</v>
      </c>
      <c r="AK148" s="288" t="s">
        <v>9927</v>
      </c>
      <c r="AL148" s="288" t="s">
        <v>9927</v>
      </c>
      <c r="AM148" s="288" t="s">
        <v>9927</v>
      </c>
      <c r="AN148" s="288" t="s">
        <v>9927</v>
      </c>
      <c r="AO148" s="288" t="s">
        <v>9927</v>
      </c>
      <c r="AP148" s="288" t="s">
        <v>9927</v>
      </c>
      <c r="AQ148" s="288" t="s">
        <v>9927</v>
      </c>
      <c r="AR148" s="288" t="s">
        <v>9927</v>
      </c>
      <c r="AS148" s="288" t="s">
        <v>9927</v>
      </c>
      <c r="AT148" s="288" t="s">
        <v>9927</v>
      </c>
      <c r="AU148" s="288" t="s">
        <v>9927</v>
      </c>
      <c r="AV148" s="288" t="s">
        <v>9927</v>
      </c>
      <c r="AW148" s="288" t="s">
        <v>9927</v>
      </c>
      <c r="AX148" s="288" t="s">
        <v>9927</v>
      </c>
      <c r="AY148" s="288" t="s">
        <v>9927</v>
      </c>
      <c r="AZ148" s="288" t="s">
        <v>9927</v>
      </c>
      <c r="BA148" s="288" t="s">
        <v>9927</v>
      </c>
      <c r="BB148" s="288" t="s">
        <v>9927</v>
      </c>
      <c r="BC148" s="288" t="s">
        <v>9927</v>
      </c>
      <c r="BD148" s="288" t="s">
        <v>9927</v>
      </c>
      <c r="BE148" s="288" t="s">
        <v>9927</v>
      </c>
      <c r="BF148" s="288" t="s">
        <v>9927</v>
      </c>
      <c r="BG148" s="288" t="s">
        <v>9927</v>
      </c>
      <c r="BH148" s="288" t="s">
        <v>9927</v>
      </c>
      <c r="BI148" s="288" t="s">
        <v>9927</v>
      </c>
      <c r="BJ148" s="288" t="s">
        <v>9927</v>
      </c>
      <c r="BK148" s="288">
        <v>1.2</v>
      </c>
      <c r="BL148" s="288">
        <v>1.3</v>
      </c>
      <c r="BM148" s="288">
        <v>1.3</v>
      </c>
      <c r="BN148" s="288">
        <v>1.3</v>
      </c>
      <c r="BO148" s="288">
        <v>1.3</v>
      </c>
      <c r="BP148" s="288">
        <v>1.3</v>
      </c>
      <c r="BQ148" s="288">
        <v>1.3</v>
      </c>
      <c r="BR148" s="288">
        <v>1.3</v>
      </c>
      <c r="BS148" s="288">
        <v>1.3</v>
      </c>
      <c r="BT148" s="288">
        <v>1.3</v>
      </c>
      <c r="BU148" s="288">
        <v>1.3</v>
      </c>
      <c r="BV148" s="288">
        <v>1.3</v>
      </c>
      <c r="BW148" s="288">
        <v>1.3</v>
      </c>
      <c r="BX148" s="288">
        <v>1.3</v>
      </c>
      <c r="BY148" s="288">
        <v>1.3</v>
      </c>
      <c r="BZ148" s="288">
        <f>_xlfn.IFNA(VLOOKUP(C148,'INFORM Severity - hidden'!$C$5:$G$300,5,FALSE),"-")</f>
        <v>1.3</v>
      </c>
    </row>
    <row r="149" spans="1:78" x14ac:dyDescent="0.35">
      <c r="C149" t="s">
        <v>10004</v>
      </c>
      <c r="D149" s="288" t="str">
        <f t="shared" si="2"/>
        <v>-</v>
      </c>
      <c r="E149" s="288" t="s">
        <v>9927</v>
      </c>
      <c r="F149" s="288" t="s">
        <v>9927</v>
      </c>
      <c r="G149" s="288" t="s">
        <v>9927</v>
      </c>
      <c r="H149" s="288" t="s">
        <v>9927</v>
      </c>
      <c r="I149" s="288" t="s">
        <v>9927</v>
      </c>
      <c r="J149" s="288" t="s">
        <v>9927</v>
      </c>
      <c r="K149" s="288" t="s">
        <v>9927</v>
      </c>
      <c r="L149" s="288" t="s">
        <v>9927</v>
      </c>
      <c r="M149" s="288" t="s">
        <v>9927</v>
      </c>
      <c r="N149" s="288" t="s">
        <v>9927</v>
      </c>
      <c r="O149" s="288" t="s">
        <v>9927</v>
      </c>
      <c r="P149" s="288" t="s">
        <v>9927</v>
      </c>
      <c r="Q149" s="288" t="s">
        <v>9927</v>
      </c>
      <c r="R149" s="288" t="s">
        <v>9927</v>
      </c>
      <c r="S149" s="288" t="s">
        <v>9927</v>
      </c>
      <c r="T149" s="288" t="s">
        <v>9927</v>
      </c>
      <c r="U149" s="288" t="s">
        <v>9927</v>
      </c>
      <c r="V149" s="288" t="s">
        <v>9927</v>
      </c>
      <c r="W149" s="288" t="s">
        <v>9927</v>
      </c>
      <c r="X149" s="288" t="s">
        <v>9927</v>
      </c>
      <c r="Y149" s="288" t="s">
        <v>9927</v>
      </c>
      <c r="Z149" s="288" t="s">
        <v>9927</v>
      </c>
      <c r="AA149" s="288" t="s">
        <v>9927</v>
      </c>
      <c r="AB149" s="288" t="s">
        <v>9927</v>
      </c>
      <c r="AC149" s="288" t="s">
        <v>9927</v>
      </c>
      <c r="AD149" s="288" t="s">
        <v>9927</v>
      </c>
      <c r="AE149" s="288" t="s">
        <v>9927</v>
      </c>
      <c r="AF149" s="288" t="s">
        <v>9927</v>
      </c>
      <c r="AG149" s="288" t="s">
        <v>9927</v>
      </c>
      <c r="AH149" s="288" t="s">
        <v>9927</v>
      </c>
      <c r="AI149" s="288" t="s">
        <v>9927</v>
      </c>
      <c r="AJ149" s="288" t="s">
        <v>9927</v>
      </c>
      <c r="AK149" s="288" t="s">
        <v>9927</v>
      </c>
      <c r="AL149" s="288" t="s">
        <v>9927</v>
      </c>
      <c r="AM149" s="288" t="s">
        <v>9927</v>
      </c>
      <c r="AN149" s="288" t="s">
        <v>9927</v>
      </c>
      <c r="AO149" s="288" t="s">
        <v>9927</v>
      </c>
      <c r="AP149" s="288" t="s">
        <v>9927</v>
      </c>
      <c r="AQ149" s="288" t="s">
        <v>9927</v>
      </c>
      <c r="AR149" s="288" t="s">
        <v>9927</v>
      </c>
      <c r="AS149" s="288" t="s">
        <v>9927</v>
      </c>
      <c r="AT149" s="288" t="s">
        <v>9927</v>
      </c>
      <c r="AU149" s="288" t="s">
        <v>9927</v>
      </c>
      <c r="AV149" s="288" t="s">
        <v>9927</v>
      </c>
      <c r="AW149" s="288" t="s">
        <v>9927</v>
      </c>
      <c r="AX149" s="288" t="s">
        <v>9927</v>
      </c>
      <c r="AY149" s="288" t="s">
        <v>9927</v>
      </c>
      <c r="AZ149" s="288" t="s">
        <v>9927</v>
      </c>
      <c r="BA149" s="288" t="s">
        <v>9927</v>
      </c>
      <c r="BB149" s="288" t="s">
        <v>9927</v>
      </c>
      <c r="BC149" s="288" t="s">
        <v>9927</v>
      </c>
      <c r="BD149" s="288" t="s">
        <v>9927</v>
      </c>
      <c r="BE149" s="288" t="s">
        <v>9927</v>
      </c>
      <c r="BF149" s="288" t="s">
        <v>9927</v>
      </c>
      <c r="BG149" s="288" t="s">
        <v>9927</v>
      </c>
      <c r="BH149" s="288" t="s">
        <v>9927</v>
      </c>
      <c r="BI149" s="288">
        <v>2.9</v>
      </c>
      <c r="BJ149" s="288">
        <v>2.9</v>
      </c>
      <c r="BK149" s="288">
        <v>3</v>
      </c>
      <c r="BL149" s="288">
        <v>3</v>
      </c>
      <c r="BM149" s="288">
        <v>3.2</v>
      </c>
      <c r="BN149" s="288">
        <v>3</v>
      </c>
      <c r="BO149" s="288">
        <v>3</v>
      </c>
      <c r="BP149" s="288">
        <v>2.9</v>
      </c>
      <c r="BQ149" s="288">
        <v>2.9</v>
      </c>
      <c r="BR149" s="288">
        <v>2.8</v>
      </c>
      <c r="BS149" s="288">
        <v>2.8</v>
      </c>
      <c r="BT149" s="288">
        <v>2.8</v>
      </c>
      <c r="BU149" s="288">
        <v>2.8</v>
      </c>
      <c r="BV149" s="288" t="s">
        <v>9927</v>
      </c>
      <c r="BW149" s="288" t="s">
        <v>9927</v>
      </c>
      <c r="BX149" s="288" t="s">
        <v>9927</v>
      </c>
      <c r="BY149" s="288" t="s">
        <v>9927</v>
      </c>
      <c r="BZ149" s="288" t="str">
        <f>_xlfn.IFNA(VLOOKUP(C149,'INFORM Severity - hidden'!$C$5:$G$300,5,FALSE),"-")</f>
        <v>-</v>
      </c>
    </row>
    <row r="150" spans="1:78" x14ac:dyDescent="0.35">
      <c r="A150" t="s">
        <v>2278</v>
      </c>
      <c r="B150" t="s">
        <v>2276</v>
      </c>
      <c r="C150" t="s">
        <v>2277</v>
      </c>
      <c r="D150" s="288" t="str">
        <f t="shared" si="2"/>
        <v>Decreasing</v>
      </c>
      <c r="E150" s="288" t="s">
        <v>9927</v>
      </c>
      <c r="F150" s="288" t="s">
        <v>9927</v>
      </c>
      <c r="G150" s="288" t="s">
        <v>9927</v>
      </c>
      <c r="H150" s="288" t="s">
        <v>9927</v>
      </c>
      <c r="I150" s="288" t="s">
        <v>9927</v>
      </c>
      <c r="J150" s="288" t="s">
        <v>9927</v>
      </c>
      <c r="K150" s="288" t="s">
        <v>9927</v>
      </c>
      <c r="L150" s="288" t="s">
        <v>9927</v>
      </c>
      <c r="M150" s="288" t="s">
        <v>9927</v>
      </c>
      <c r="N150" s="288" t="s">
        <v>9927</v>
      </c>
      <c r="O150" s="288" t="s">
        <v>9927</v>
      </c>
      <c r="P150" s="288" t="s">
        <v>9927</v>
      </c>
      <c r="Q150" s="288" t="s">
        <v>9927</v>
      </c>
      <c r="R150" s="288" t="s">
        <v>9927</v>
      </c>
      <c r="S150" s="288" t="s">
        <v>9927</v>
      </c>
      <c r="T150" s="288" t="s">
        <v>9927</v>
      </c>
      <c r="U150" s="288" t="s">
        <v>9927</v>
      </c>
      <c r="V150" s="288" t="s">
        <v>9927</v>
      </c>
      <c r="W150" s="288" t="s">
        <v>9927</v>
      </c>
      <c r="X150" s="288" t="s">
        <v>9927</v>
      </c>
      <c r="Y150" s="288" t="s">
        <v>9927</v>
      </c>
      <c r="Z150" s="288" t="s">
        <v>9927</v>
      </c>
      <c r="AA150" s="288" t="s">
        <v>9927</v>
      </c>
      <c r="AB150" s="288" t="s">
        <v>9927</v>
      </c>
      <c r="AC150" s="288" t="s">
        <v>9927</v>
      </c>
      <c r="AD150" s="288" t="s">
        <v>9927</v>
      </c>
      <c r="AE150" s="288" t="s">
        <v>9927</v>
      </c>
      <c r="AF150" s="288" t="s">
        <v>9927</v>
      </c>
      <c r="AG150" s="288" t="s">
        <v>9927</v>
      </c>
      <c r="AH150" s="288" t="s">
        <v>9927</v>
      </c>
      <c r="AI150" s="288" t="s">
        <v>9927</v>
      </c>
      <c r="AJ150" s="288" t="s">
        <v>9927</v>
      </c>
      <c r="AK150" s="288" t="s">
        <v>9927</v>
      </c>
      <c r="AL150" s="288" t="s">
        <v>9927</v>
      </c>
      <c r="AM150" s="288" t="s">
        <v>9927</v>
      </c>
      <c r="AN150" s="288" t="s">
        <v>9927</v>
      </c>
      <c r="AO150" s="288" t="s">
        <v>9927</v>
      </c>
      <c r="AP150" s="288" t="s">
        <v>9927</v>
      </c>
      <c r="AQ150" s="288" t="s">
        <v>9927</v>
      </c>
      <c r="AR150" s="288" t="s">
        <v>9927</v>
      </c>
      <c r="AS150" s="288" t="s">
        <v>9927</v>
      </c>
      <c r="AT150" s="288" t="s">
        <v>9927</v>
      </c>
      <c r="AU150" s="288">
        <v>2.1</v>
      </c>
      <c r="AV150" s="288">
        <v>2.1</v>
      </c>
      <c r="AW150" s="288">
        <v>2.1</v>
      </c>
      <c r="AX150" s="288">
        <v>2.2000000000000002</v>
      </c>
      <c r="AY150" s="288">
        <v>2.2000000000000002</v>
      </c>
      <c r="AZ150" s="288">
        <v>2.2000000000000002</v>
      </c>
      <c r="BA150" s="288">
        <v>2.2000000000000002</v>
      </c>
      <c r="BB150" s="288">
        <v>2.2000000000000002</v>
      </c>
      <c r="BC150" s="288">
        <v>2.2000000000000002</v>
      </c>
      <c r="BD150" s="288">
        <v>2.2000000000000002</v>
      </c>
      <c r="BE150" s="288">
        <v>2.2000000000000002</v>
      </c>
      <c r="BF150" s="288">
        <v>2.1</v>
      </c>
      <c r="BG150" s="288">
        <v>2.2000000000000002</v>
      </c>
      <c r="BH150" s="288">
        <v>2.2000000000000002</v>
      </c>
      <c r="BI150" s="288">
        <v>2.2000000000000002</v>
      </c>
      <c r="BJ150" s="288">
        <v>2.2000000000000002</v>
      </c>
      <c r="BK150" s="288">
        <v>2.2000000000000002</v>
      </c>
      <c r="BL150" s="288">
        <v>2.2000000000000002</v>
      </c>
      <c r="BM150" s="288">
        <v>2.7</v>
      </c>
      <c r="BN150" s="288">
        <v>2.2000000000000002</v>
      </c>
      <c r="BO150" s="288">
        <v>2.2000000000000002</v>
      </c>
      <c r="BP150" s="288">
        <v>2.2000000000000002</v>
      </c>
      <c r="BQ150" s="288">
        <v>2.2000000000000002</v>
      </c>
      <c r="BR150" s="288">
        <v>2.2000000000000002</v>
      </c>
      <c r="BS150" s="288">
        <v>2.2000000000000002</v>
      </c>
      <c r="BT150" s="288">
        <v>2.1</v>
      </c>
      <c r="BU150" s="288">
        <v>2.1</v>
      </c>
      <c r="BV150" s="288">
        <v>2.1</v>
      </c>
      <c r="BW150" s="288">
        <v>1.6</v>
      </c>
      <c r="BX150" s="288">
        <v>1.6</v>
      </c>
      <c r="BY150" s="288">
        <v>1.6</v>
      </c>
      <c r="BZ150" s="288">
        <f>_xlfn.IFNA(VLOOKUP(C150,'INFORM Severity - hidden'!$C$5:$G$300,5,FALSE),"-")</f>
        <v>1.6</v>
      </c>
    </row>
    <row r="151" spans="1:78" x14ac:dyDescent="0.35">
      <c r="C151" t="s">
        <v>10005</v>
      </c>
      <c r="D151" s="288" t="str">
        <f t="shared" si="2"/>
        <v>-</v>
      </c>
      <c r="E151" s="288" t="s">
        <v>9927</v>
      </c>
      <c r="F151" s="288" t="s">
        <v>9927</v>
      </c>
      <c r="G151" s="288" t="s">
        <v>9927</v>
      </c>
      <c r="H151" s="288" t="s">
        <v>9927</v>
      </c>
      <c r="I151" s="288" t="s">
        <v>9927</v>
      </c>
      <c r="J151" s="288" t="s">
        <v>9927</v>
      </c>
      <c r="K151" s="288" t="s">
        <v>9927</v>
      </c>
      <c r="L151" s="288" t="s">
        <v>9927</v>
      </c>
      <c r="M151" s="288" t="s">
        <v>9927</v>
      </c>
      <c r="N151" s="288" t="s">
        <v>9927</v>
      </c>
      <c r="O151" s="288" t="s">
        <v>9927</v>
      </c>
      <c r="P151" s="288" t="s">
        <v>9927</v>
      </c>
      <c r="Q151" s="288" t="s">
        <v>9927</v>
      </c>
      <c r="R151" s="288" t="s">
        <v>9927</v>
      </c>
      <c r="S151" s="288" t="s">
        <v>9927</v>
      </c>
      <c r="T151" s="288" t="s">
        <v>9927</v>
      </c>
      <c r="U151" s="288" t="s">
        <v>9927</v>
      </c>
      <c r="V151" s="288" t="s">
        <v>9927</v>
      </c>
      <c r="W151" s="288" t="s">
        <v>9927</v>
      </c>
      <c r="X151" s="288" t="s">
        <v>9927</v>
      </c>
      <c r="Y151" s="288" t="s">
        <v>9927</v>
      </c>
      <c r="Z151" s="288" t="s">
        <v>9927</v>
      </c>
      <c r="AA151" s="288" t="s">
        <v>9927</v>
      </c>
      <c r="AB151" s="288" t="s">
        <v>9927</v>
      </c>
      <c r="AC151" s="288" t="s">
        <v>9927</v>
      </c>
      <c r="AD151" s="288" t="s">
        <v>9927</v>
      </c>
      <c r="AE151" s="288" t="s">
        <v>9927</v>
      </c>
      <c r="AF151" s="288" t="s">
        <v>9927</v>
      </c>
      <c r="AG151" s="288" t="s">
        <v>9927</v>
      </c>
      <c r="AH151" s="288" t="s">
        <v>9927</v>
      </c>
      <c r="AI151" s="288" t="s">
        <v>9927</v>
      </c>
      <c r="AJ151" s="288" t="s">
        <v>9927</v>
      </c>
      <c r="AK151" s="288" t="s">
        <v>9927</v>
      </c>
      <c r="AL151" s="288" t="s">
        <v>9927</v>
      </c>
      <c r="AM151" s="288" t="s">
        <v>9927</v>
      </c>
      <c r="AN151" s="288" t="s">
        <v>9927</v>
      </c>
      <c r="AO151" s="288" t="s">
        <v>9927</v>
      </c>
      <c r="AP151" s="288" t="s">
        <v>9927</v>
      </c>
      <c r="AQ151" s="288" t="s">
        <v>9927</v>
      </c>
      <c r="AR151" s="288" t="s">
        <v>9927</v>
      </c>
      <c r="AS151" s="288" t="s">
        <v>9927</v>
      </c>
      <c r="AT151" s="288" t="s">
        <v>9927</v>
      </c>
      <c r="AU151" s="288" t="s">
        <v>9927</v>
      </c>
      <c r="AV151" s="288" t="s">
        <v>9927</v>
      </c>
      <c r="AW151" s="288" t="s">
        <v>9927</v>
      </c>
      <c r="AX151" s="288" t="s">
        <v>9927</v>
      </c>
      <c r="AY151" s="288" t="s">
        <v>9927</v>
      </c>
      <c r="AZ151" s="288" t="s">
        <v>9927</v>
      </c>
      <c r="BA151" s="288" t="s">
        <v>9927</v>
      </c>
      <c r="BB151" s="288" t="s">
        <v>9927</v>
      </c>
      <c r="BC151" s="288" t="s">
        <v>9927</v>
      </c>
      <c r="BD151" s="288" t="s">
        <v>9927</v>
      </c>
      <c r="BE151" s="288" t="s">
        <v>9927</v>
      </c>
      <c r="BF151" s="288" t="s">
        <v>9927</v>
      </c>
      <c r="BG151" s="288" t="s">
        <v>9927</v>
      </c>
      <c r="BH151" s="288" t="s">
        <v>9927</v>
      </c>
      <c r="BI151" s="288">
        <v>2.8</v>
      </c>
      <c r="BJ151" s="288">
        <v>2.8</v>
      </c>
      <c r="BK151" s="288">
        <v>2.9</v>
      </c>
      <c r="BL151" s="288">
        <v>2.9</v>
      </c>
      <c r="BM151" s="288">
        <v>3</v>
      </c>
      <c r="BN151" s="288">
        <v>2.9</v>
      </c>
      <c r="BO151" s="288">
        <v>2.9</v>
      </c>
      <c r="BP151" s="288">
        <v>2.7</v>
      </c>
      <c r="BQ151" s="288">
        <v>2.7</v>
      </c>
      <c r="BR151" s="288">
        <v>2.6</v>
      </c>
      <c r="BS151" s="288">
        <v>2.6</v>
      </c>
      <c r="BT151" s="288">
        <v>2.6</v>
      </c>
      <c r="BU151" s="288">
        <v>2.6</v>
      </c>
      <c r="BV151" s="288" t="s">
        <v>9927</v>
      </c>
      <c r="BW151" s="288" t="s">
        <v>9927</v>
      </c>
      <c r="BX151" s="288" t="s">
        <v>9927</v>
      </c>
      <c r="BY151" s="288" t="s">
        <v>9927</v>
      </c>
      <c r="BZ151" s="288" t="str">
        <f>_xlfn.IFNA(VLOOKUP(C151,'INFORM Severity - hidden'!$C$5:$G$300,5,FALSE),"-")</f>
        <v>-</v>
      </c>
    </row>
    <row r="152" spans="1:78" x14ac:dyDescent="0.35">
      <c r="A152" t="s">
        <v>2575</v>
      </c>
      <c r="B152" t="s">
        <v>2573</v>
      </c>
      <c r="C152" t="s">
        <v>2574</v>
      </c>
      <c r="D152" s="288" t="str">
        <f t="shared" si="2"/>
        <v>Increasing</v>
      </c>
      <c r="E152" s="288" t="s">
        <v>9927</v>
      </c>
      <c r="F152" s="288" t="s">
        <v>9927</v>
      </c>
      <c r="G152" s="288" t="s">
        <v>9927</v>
      </c>
      <c r="H152" s="288" t="s">
        <v>9927</v>
      </c>
      <c r="I152" s="288" t="s">
        <v>9927</v>
      </c>
      <c r="J152" s="288" t="s">
        <v>9927</v>
      </c>
      <c r="K152" s="288" t="s">
        <v>9927</v>
      </c>
      <c r="L152" s="288" t="s">
        <v>9927</v>
      </c>
      <c r="M152" s="288" t="s">
        <v>9927</v>
      </c>
      <c r="N152" s="288" t="s">
        <v>9927</v>
      </c>
      <c r="O152" s="288" t="s">
        <v>9927</v>
      </c>
      <c r="P152" s="288" t="s">
        <v>9927</v>
      </c>
      <c r="Q152" s="288" t="s">
        <v>9927</v>
      </c>
      <c r="R152" s="288" t="s">
        <v>9927</v>
      </c>
      <c r="S152" s="288" t="s">
        <v>9927</v>
      </c>
      <c r="T152" s="288" t="s">
        <v>9927</v>
      </c>
      <c r="U152" s="288" t="s">
        <v>9927</v>
      </c>
      <c r="V152" s="288" t="s">
        <v>9927</v>
      </c>
      <c r="W152" s="288" t="s">
        <v>9927</v>
      </c>
      <c r="X152" s="288" t="s">
        <v>9927</v>
      </c>
      <c r="Y152" s="288" t="s">
        <v>9927</v>
      </c>
      <c r="Z152" s="288" t="s">
        <v>9927</v>
      </c>
      <c r="AA152" s="288" t="s">
        <v>9927</v>
      </c>
      <c r="AB152" s="288" t="s">
        <v>9927</v>
      </c>
      <c r="AC152" s="288" t="s">
        <v>9927</v>
      </c>
      <c r="AD152" s="288" t="s">
        <v>9927</v>
      </c>
      <c r="AE152" s="288" t="s">
        <v>9927</v>
      </c>
      <c r="AF152" s="288" t="s">
        <v>9927</v>
      </c>
      <c r="AG152" s="288" t="s">
        <v>9927</v>
      </c>
      <c r="AH152" s="288" t="s">
        <v>9927</v>
      </c>
      <c r="AI152" s="288" t="s">
        <v>9927</v>
      </c>
      <c r="AJ152" s="288" t="s">
        <v>9927</v>
      </c>
      <c r="AK152" s="288" t="s">
        <v>9927</v>
      </c>
      <c r="AL152" s="288" t="s">
        <v>9927</v>
      </c>
      <c r="AM152" s="288" t="s">
        <v>9927</v>
      </c>
      <c r="AN152" s="288" t="s">
        <v>9927</v>
      </c>
      <c r="AO152" s="288" t="s">
        <v>9927</v>
      </c>
      <c r="AP152" s="288" t="s">
        <v>9927</v>
      </c>
      <c r="AQ152" s="288">
        <v>1.4</v>
      </c>
      <c r="AR152" s="288">
        <v>1.2</v>
      </c>
      <c r="AS152" s="288">
        <v>1.2</v>
      </c>
      <c r="AT152" s="288">
        <v>1.2</v>
      </c>
      <c r="AU152" s="288">
        <v>2.2999999999999998</v>
      </c>
      <c r="AV152" s="288">
        <v>2.2999999999999998</v>
      </c>
      <c r="AW152" s="288">
        <v>2.4</v>
      </c>
      <c r="AX152" s="288">
        <v>2.4</v>
      </c>
      <c r="AY152" s="288">
        <v>2.4</v>
      </c>
      <c r="AZ152" s="288">
        <v>1.9</v>
      </c>
      <c r="BA152" s="288">
        <v>1.9</v>
      </c>
      <c r="BB152" s="288">
        <v>1.9</v>
      </c>
      <c r="BC152" s="288">
        <v>1.9</v>
      </c>
      <c r="BD152" s="288">
        <v>1.9</v>
      </c>
      <c r="BE152" s="288">
        <v>1.9</v>
      </c>
      <c r="BF152" s="288">
        <v>1.9</v>
      </c>
      <c r="BG152" s="288">
        <v>1.9</v>
      </c>
      <c r="BH152" s="288">
        <v>1.9</v>
      </c>
      <c r="BI152" s="288">
        <v>1.9</v>
      </c>
      <c r="BJ152" s="288">
        <v>1.6</v>
      </c>
      <c r="BK152" s="288">
        <v>1.6</v>
      </c>
      <c r="BL152" s="288">
        <v>1.6</v>
      </c>
      <c r="BM152" s="288">
        <v>1.6</v>
      </c>
      <c r="BN152" s="288">
        <v>1.6</v>
      </c>
      <c r="BO152" s="288">
        <v>1.6</v>
      </c>
      <c r="BP152" s="288">
        <v>1.6</v>
      </c>
      <c r="BQ152" s="288">
        <v>1.6</v>
      </c>
      <c r="BR152" s="288">
        <v>1.6</v>
      </c>
      <c r="BS152" s="288">
        <v>1.6</v>
      </c>
      <c r="BT152" s="288">
        <v>1.6</v>
      </c>
      <c r="BU152" s="288">
        <v>1.6</v>
      </c>
      <c r="BV152" s="288">
        <v>1.6</v>
      </c>
      <c r="BW152" s="288">
        <v>1.6</v>
      </c>
      <c r="BX152" s="288">
        <v>1.6</v>
      </c>
      <c r="BY152" s="288">
        <v>2.1</v>
      </c>
      <c r="BZ152" s="288">
        <f>_xlfn.IFNA(VLOOKUP(C152,'INFORM Severity - hidden'!$C$5:$G$300,5,FALSE),"-")</f>
        <v>1.6</v>
      </c>
    </row>
    <row r="153" spans="1:78" x14ac:dyDescent="0.35">
      <c r="C153" t="s">
        <v>10006</v>
      </c>
      <c r="D153" s="288" t="str">
        <f t="shared" si="2"/>
        <v>-</v>
      </c>
      <c r="E153" s="288" t="s">
        <v>9927</v>
      </c>
      <c r="F153" s="288">
        <v>2.8</v>
      </c>
      <c r="G153" s="288">
        <v>2.8</v>
      </c>
      <c r="H153" s="288">
        <v>2.9</v>
      </c>
      <c r="I153" s="288">
        <v>2.9</v>
      </c>
      <c r="J153" s="288" t="s">
        <v>9927</v>
      </c>
      <c r="K153" s="288" t="s">
        <v>9927</v>
      </c>
      <c r="L153" s="288" t="s">
        <v>9927</v>
      </c>
      <c r="M153" s="288" t="s">
        <v>9927</v>
      </c>
      <c r="N153" s="288" t="s">
        <v>9927</v>
      </c>
      <c r="O153" s="288" t="s">
        <v>9927</v>
      </c>
      <c r="P153" s="288" t="s">
        <v>9927</v>
      </c>
      <c r="Q153" s="288" t="s">
        <v>9927</v>
      </c>
      <c r="R153" s="288" t="s">
        <v>9927</v>
      </c>
      <c r="S153" s="288" t="s">
        <v>9927</v>
      </c>
      <c r="T153" s="288" t="s">
        <v>9927</v>
      </c>
      <c r="U153" s="288" t="s">
        <v>9927</v>
      </c>
      <c r="V153" s="288" t="s">
        <v>9927</v>
      </c>
      <c r="W153" s="288" t="s">
        <v>9927</v>
      </c>
      <c r="X153" s="288" t="s">
        <v>9927</v>
      </c>
      <c r="Y153" s="288" t="s">
        <v>9927</v>
      </c>
      <c r="Z153" s="288" t="s">
        <v>9927</v>
      </c>
      <c r="AA153" s="288" t="s">
        <v>9927</v>
      </c>
      <c r="AB153" s="288" t="s">
        <v>9927</v>
      </c>
      <c r="AC153" s="288" t="s">
        <v>9927</v>
      </c>
      <c r="AD153" s="288" t="s">
        <v>9927</v>
      </c>
      <c r="AE153" s="288" t="s">
        <v>9927</v>
      </c>
      <c r="AF153" s="288" t="s">
        <v>9927</v>
      </c>
      <c r="AG153" s="288" t="s">
        <v>9927</v>
      </c>
      <c r="AH153" s="288" t="s">
        <v>9927</v>
      </c>
      <c r="AI153" s="288" t="s">
        <v>9927</v>
      </c>
      <c r="AJ153" s="288" t="s">
        <v>9927</v>
      </c>
      <c r="AK153" s="288" t="s">
        <v>9927</v>
      </c>
      <c r="AL153" s="288" t="s">
        <v>9927</v>
      </c>
      <c r="AM153" s="288" t="s">
        <v>9927</v>
      </c>
      <c r="AN153" s="288" t="s">
        <v>9927</v>
      </c>
      <c r="AO153" s="288">
        <v>2.7</v>
      </c>
      <c r="AP153" s="288">
        <v>3</v>
      </c>
      <c r="AQ153" s="288">
        <v>3</v>
      </c>
      <c r="AR153" s="288">
        <v>3</v>
      </c>
      <c r="AS153" s="288">
        <v>3</v>
      </c>
      <c r="AT153" s="288">
        <v>3</v>
      </c>
      <c r="AU153" s="288">
        <v>2.9</v>
      </c>
      <c r="AV153" s="288">
        <v>2.9</v>
      </c>
      <c r="AW153" s="288">
        <v>2.5</v>
      </c>
      <c r="AX153" s="288">
        <v>2.5</v>
      </c>
      <c r="AY153" s="288">
        <v>2.9</v>
      </c>
      <c r="AZ153" s="288">
        <v>2.9</v>
      </c>
      <c r="BA153" s="288" t="s">
        <v>9927</v>
      </c>
      <c r="BB153" s="288">
        <v>2.9</v>
      </c>
      <c r="BC153" s="288">
        <v>3</v>
      </c>
      <c r="BD153" s="288">
        <v>3</v>
      </c>
      <c r="BE153" s="288">
        <v>2.9</v>
      </c>
      <c r="BF153" s="288">
        <v>2.9</v>
      </c>
      <c r="BG153" s="288">
        <v>2.9</v>
      </c>
      <c r="BH153" s="288">
        <v>2.8</v>
      </c>
      <c r="BI153" s="288">
        <v>2.8</v>
      </c>
      <c r="BJ153" s="288">
        <v>2.9</v>
      </c>
      <c r="BK153" s="288">
        <v>2.9</v>
      </c>
      <c r="BL153" s="288">
        <v>2.9</v>
      </c>
      <c r="BM153" s="288">
        <v>2.9</v>
      </c>
      <c r="BN153" s="288">
        <v>2.9</v>
      </c>
      <c r="BO153" s="288">
        <v>2.9</v>
      </c>
      <c r="BP153" s="288">
        <v>2.8</v>
      </c>
      <c r="BQ153" s="288">
        <v>2.9</v>
      </c>
      <c r="BR153" s="288">
        <v>2.9</v>
      </c>
      <c r="BS153" s="288">
        <v>3</v>
      </c>
      <c r="BT153" s="288">
        <v>3</v>
      </c>
      <c r="BU153" s="288">
        <v>3</v>
      </c>
      <c r="BV153" s="288">
        <v>3</v>
      </c>
      <c r="BW153" s="288" t="s">
        <v>9927</v>
      </c>
      <c r="BX153" s="288" t="s">
        <v>9927</v>
      </c>
      <c r="BY153" s="288" t="s">
        <v>9927</v>
      </c>
      <c r="BZ153" s="288" t="str">
        <f>_xlfn.IFNA(VLOOKUP(C153,'INFORM Severity - hidden'!$C$5:$G$300,5,FALSE),"-")</f>
        <v>-</v>
      </c>
    </row>
    <row r="154" spans="1:78" x14ac:dyDescent="0.35">
      <c r="A154" t="s">
        <v>1167</v>
      </c>
      <c r="B154" t="s">
        <v>1165</v>
      </c>
      <c r="C154" t="s">
        <v>1166</v>
      </c>
      <c r="D154" s="288" t="str">
        <f t="shared" si="2"/>
        <v>Increasing</v>
      </c>
      <c r="E154" s="288" t="s">
        <v>9927</v>
      </c>
      <c r="F154" s="288">
        <v>3</v>
      </c>
      <c r="G154" s="288">
        <v>3</v>
      </c>
      <c r="H154" s="288">
        <v>2.9</v>
      </c>
      <c r="I154" s="288">
        <v>2.9</v>
      </c>
      <c r="J154" s="288">
        <v>2.9</v>
      </c>
      <c r="K154" s="288">
        <v>2.8</v>
      </c>
      <c r="L154" s="288">
        <v>2.8</v>
      </c>
      <c r="M154" s="288">
        <v>2.6</v>
      </c>
      <c r="N154" s="288">
        <v>2.4</v>
      </c>
      <c r="O154" s="288">
        <v>2.4</v>
      </c>
      <c r="P154" s="288">
        <v>2.4</v>
      </c>
      <c r="Q154" s="288">
        <v>2.7</v>
      </c>
      <c r="R154" s="288">
        <v>2.7</v>
      </c>
      <c r="S154" s="288">
        <v>2.7</v>
      </c>
      <c r="T154" s="288">
        <v>2.7</v>
      </c>
      <c r="U154" s="288">
        <v>2.6</v>
      </c>
      <c r="V154" s="288">
        <v>2.6</v>
      </c>
      <c r="W154" s="288">
        <v>2.6</v>
      </c>
      <c r="X154" s="288">
        <v>2.6</v>
      </c>
      <c r="Y154" s="288">
        <v>2.6</v>
      </c>
      <c r="Z154" s="288">
        <v>2.5</v>
      </c>
      <c r="AA154" s="288">
        <v>2.5</v>
      </c>
      <c r="AB154" s="288">
        <v>2.5</v>
      </c>
      <c r="AC154" s="288">
        <v>3</v>
      </c>
      <c r="AD154" s="288">
        <v>3</v>
      </c>
      <c r="AE154" s="288">
        <v>3</v>
      </c>
      <c r="AF154" s="288">
        <v>3</v>
      </c>
      <c r="AG154" s="288">
        <v>3.1</v>
      </c>
      <c r="AH154" s="288">
        <v>3.1</v>
      </c>
      <c r="AI154" s="288">
        <v>2.8</v>
      </c>
      <c r="AJ154" s="288">
        <v>2.8</v>
      </c>
      <c r="AK154" s="288">
        <v>2.8</v>
      </c>
      <c r="AL154" s="288">
        <v>2.8</v>
      </c>
      <c r="AM154" s="288">
        <v>2.9</v>
      </c>
      <c r="AN154" s="288">
        <v>2.8</v>
      </c>
      <c r="AO154" s="288">
        <v>2.9</v>
      </c>
      <c r="AP154" s="288">
        <v>3</v>
      </c>
      <c r="AQ154" s="288">
        <v>3</v>
      </c>
      <c r="AR154" s="288">
        <v>2.9</v>
      </c>
      <c r="AS154" s="288">
        <v>2.9</v>
      </c>
      <c r="AT154" s="288">
        <v>2.9</v>
      </c>
      <c r="AU154" s="288">
        <v>2.5</v>
      </c>
      <c r="AV154" s="288">
        <v>2.6</v>
      </c>
      <c r="AW154" s="288">
        <v>2.2000000000000002</v>
      </c>
      <c r="AX154" s="288">
        <v>2.2000000000000002</v>
      </c>
      <c r="AY154" s="288">
        <v>2.7</v>
      </c>
      <c r="AZ154" s="288">
        <v>3</v>
      </c>
      <c r="BA154" s="288">
        <v>2.7</v>
      </c>
      <c r="BB154" s="288">
        <v>2.7</v>
      </c>
      <c r="BC154" s="288">
        <v>2.7</v>
      </c>
      <c r="BD154" s="288">
        <v>2.7</v>
      </c>
      <c r="BE154" s="288">
        <v>2.5</v>
      </c>
      <c r="BF154" s="288">
        <v>2.5</v>
      </c>
      <c r="BG154" s="288">
        <v>2.5</v>
      </c>
      <c r="BH154" s="288">
        <v>2.5</v>
      </c>
      <c r="BI154" s="288">
        <v>2.5</v>
      </c>
      <c r="BJ154" s="288">
        <v>2.5</v>
      </c>
      <c r="BK154" s="288">
        <v>2.5</v>
      </c>
      <c r="BL154" s="288">
        <v>2.5</v>
      </c>
      <c r="BM154" s="288">
        <v>2.5</v>
      </c>
      <c r="BN154" s="288">
        <v>2.6</v>
      </c>
      <c r="BO154" s="288">
        <v>2.6</v>
      </c>
      <c r="BP154" s="288">
        <v>2.4</v>
      </c>
      <c r="BQ154" s="288">
        <v>2.5</v>
      </c>
      <c r="BR154" s="288">
        <v>2.5</v>
      </c>
      <c r="BS154" s="288">
        <v>2.5</v>
      </c>
      <c r="BT154" s="288">
        <v>2.5</v>
      </c>
      <c r="BU154" s="288">
        <v>2.5</v>
      </c>
      <c r="BV154" s="288">
        <v>2.5</v>
      </c>
      <c r="BW154" s="288">
        <v>2.5</v>
      </c>
      <c r="BX154" s="288">
        <v>2.5</v>
      </c>
      <c r="BY154" s="288">
        <v>2.6</v>
      </c>
      <c r="BZ154" s="288">
        <f>_xlfn.IFNA(VLOOKUP(C154,'INFORM Severity - hidden'!$C$5:$G$300,5,FALSE),"-")</f>
        <v>2.6</v>
      </c>
    </row>
    <row r="155" spans="1:78" x14ac:dyDescent="0.35">
      <c r="C155" t="s">
        <v>10007</v>
      </c>
      <c r="D155" s="288" t="str">
        <f t="shared" si="2"/>
        <v>-</v>
      </c>
      <c r="E155" s="288" t="s">
        <v>9927</v>
      </c>
      <c r="F155" s="288">
        <v>1.7</v>
      </c>
      <c r="G155" s="288">
        <v>1.8</v>
      </c>
      <c r="H155" s="288">
        <v>2.2999999999999998</v>
      </c>
      <c r="I155" s="288">
        <v>2.4</v>
      </c>
      <c r="J155" s="288" t="s">
        <v>9927</v>
      </c>
      <c r="K155" s="288" t="s">
        <v>9927</v>
      </c>
      <c r="L155" s="288" t="s">
        <v>9927</v>
      </c>
      <c r="M155" s="288" t="s">
        <v>9927</v>
      </c>
      <c r="N155" s="288" t="s">
        <v>9927</v>
      </c>
      <c r="O155" s="288" t="s">
        <v>9927</v>
      </c>
      <c r="P155" s="288" t="s">
        <v>9927</v>
      </c>
      <c r="Q155" s="288" t="s">
        <v>9927</v>
      </c>
      <c r="R155" s="288" t="s">
        <v>9927</v>
      </c>
      <c r="S155" s="288" t="s">
        <v>9927</v>
      </c>
      <c r="T155" s="288" t="s">
        <v>9927</v>
      </c>
      <c r="U155" s="288" t="s">
        <v>9927</v>
      </c>
      <c r="V155" s="288" t="s">
        <v>9927</v>
      </c>
      <c r="W155" s="288" t="s">
        <v>9927</v>
      </c>
      <c r="X155" s="288" t="s">
        <v>9927</v>
      </c>
      <c r="Y155" s="288" t="s">
        <v>9927</v>
      </c>
      <c r="Z155" s="288" t="s">
        <v>9927</v>
      </c>
      <c r="AA155" s="288" t="s">
        <v>9927</v>
      </c>
      <c r="AB155" s="288" t="s">
        <v>9927</v>
      </c>
      <c r="AC155" s="288" t="s">
        <v>9927</v>
      </c>
      <c r="AD155" s="288" t="s">
        <v>9927</v>
      </c>
      <c r="AE155" s="288" t="s">
        <v>9927</v>
      </c>
      <c r="AF155" s="288" t="s">
        <v>9927</v>
      </c>
      <c r="AG155" s="288" t="s">
        <v>9927</v>
      </c>
      <c r="AH155" s="288" t="s">
        <v>9927</v>
      </c>
      <c r="AI155" s="288" t="s">
        <v>9927</v>
      </c>
      <c r="AJ155" s="288" t="s">
        <v>9927</v>
      </c>
      <c r="AK155" s="288" t="s">
        <v>9927</v>
      </c>
      <c r="AL155" s="288" t="s">
        <v>9927</v>
      </c>
      <c r="AM155" s="288" t="s">
        <v>9927</v>
      </c>
      <c r="AN155" s="288" t="s">
        <v>9927</v>
      </c>
      <c r="AO155" s="288" t="s">
        <v>9927</v>
      </c>
      <c r="AP155" s="288" t="s">
        <v>9927</v>
      </c>
      <c r="AQ155" s="288" t="s">
        <v>9927</v>
      </c>
      <c r="AR155" s="288" t="s">
        <v>9927</v>
      </c>
      <c r="AS155" s="288" t="s">
        <v>9927</v>
      </c>
      <c r="AT155" s="288" t="s">
        <v>9927</v>
      </c>
      <c r="AU155" s="288" t="s">
        <v>9927</v>
      </c>
      <c r="AV155" s="288" t="s">
        <v>9927</v>
      </c>
      <c r="AW155" s="288" t="s">
        <v>9927</v>
      </c>
      <c r="AX155" s="288" t="s">
        <v>9927</v>
      </c>
      <c r="AY155" s="288" t="s">
        <v>9927</v>
      </c>
      <c r="AZ155" s="288" t="s">
        <v>9927</v>
      </c>
      <c r="BA155" s="288" t="s">
        <v>9927</v>
      </c>
      <c r="BB155" s="288" t="s">
        <v>9927</v>
      </c>
      <c r="BC155" s="288" t="s">
        <v>9927</v>
      </c>
      <c r="BD155" s="288" t="s">
        <v>9927</v>
      </c>
      <c r="BE155" s="288" t="s">
        <v>9927</v>
      </c>
      <c r="BF155" s="288" t="s">
        <v>9927</v>
      </c>
      <c r="BG155" s="288" t="s">
        <v>9927</v>
      </c>
      <c r="BH155" s="288" t="s">
        <v>9927</v>
      </c>
      <c r="BI155" s="288" t="s">
        <v>9927</v>
      </c>
      <c r="BJ155" s="288" t="s">
        <v>9927</v>
      </c>
      <c r="BK155" s="288" t="s">
        <v>9927</v>
      </c>
      <c r="BL155" s="288" t="s">
        <v>9927</v>
      </c>
      <c r="BM155" s="288" t="s">
        <v>9927</v>
      </c>
      <c r="BN155" s="288" t="s">
        <v>9927</v>
      </c>
      <c r="BO155" s="288" t="s">
        <v>9927</v>
      </c>
      <c r="BP155" s="288" t="s">
        <v>9927</v>
      </c>
      <c r="BQ155" s="288" t="s">
        <v>9927</v>
      </c>
      <c r="BR155" s="288" t="s">
        <v>9927</v>
      </c>
      <c r="BS155" s="288" t="s">
        <v>9927</v>
      </c>
      <c r="BT155" s="288" t="s">
        <v>9927</v>
      </c>
      <c r="BU155" s="288" t="s">
        <v>9927</v>
      </c>
      <c r="BV155" s="288" t="s">
        <v>9927</v>
      </c>
      <c r="BW155" s="288" t="s">
        <v>9927</v>
      </c>
      <c r="BX155" s="288" t="s">
        <v>9927</v>
      </c>
      <c r="BY155" s="288" t="s">
        <v>9927</v>
      </c>
      <c r="BZ155" s="288" t="str">
        <f>_xlfn.IFNA(VLOOKUP(C155,'INFORM Severity - hidden'!$C$5:$G$300,5,FALSE),"-")</f>
        <v>-</v>
      </c>
    </row>
    <row r="156" spans="1:78" x14ac:dyDescent="0.35">
      <c r="C156" t="s">
        <v>10008</v>
      </c>
      <c r="D156" s="288" t="str">
        <f t="shared" si="2"/>
        <v>-</v>
      </c>
      <c r="E156" s="288" t="s">
        <v>9927</v>
      </c>
      <c r="F156" s="288" t="s">
        <v>9927</v>
      </c>
      <c r="G156" s="288" t="s">
        <v>9927</v>
      </c>
      <c r="H156" s="288" t="s">
        <v>9927</v>
      </c>
      <c r="I156" s="288" t="s">
        <v>9927</v>
      </c>
      <c r="J156" s="288" t="s">
        <v>9927</v>
      </c>
      <c r="K156" s="288" t="s">
        <v>9927</v>
      </c>
      <c r="L156" s="288" t="s">
        <v>9927</v>
      </c>
      <c r="M156" s="288" t="s">
        <v>9927</v>
      </c>
      <c r="N156" s="288" t="s">
        <v>9927</v>
      </c>
      <c r="O156" s="288" t="s">
        <v>9927</v>
      </c>
      <c r="P156" s="288" t="s">
        <v>9927</v>
      </c>
      <c r="Q156" s="288" t="s">
        <v>9927</v>
      </c>
      <c r="R156" s="288">
        <v>1.2</v>
      </c>
      <c r="S156" s="288">
        <v>1.3</v>
      </c>
      <c r="T156" s="288">
        <v>1.3</v>
      </c>
      <c r="U156" s="288">
        <v>1.3</v>
      </c>
      <c r="V156" s="288">
        <v>1.3</v>
      </c>
      <c r="W156" s="288">
        <v>1.3</v>
      </c>
      <c r="X156" s="288">
        <v>1.3</v>
      </c>
      <c r="Y156" s="288">
        <v>1.3</v>
      </c>
      <c r="Z156" s="288">
        <v>1.3</v>
      </c>
      <c r="AA156" s="288">
        <v>1.1000000000000001</v>
      </c>
      <c r="AB156" s="288">
        <v>1.1000000000000001</v>
      </c>
      <c r="AC156" s="288" t="s">
        <v>9927</v>
      </c>
      <c r="AD156" s="288" t="s">
        <v>9927</v>
      </c>
      <c r="AE156" s="288" t="s">
        <v>9927</v>
      </c>
      <c r="AF156" s="288" t="s">
        <v>9927</v>
      </c>
      <c r="AG156" s="288" t="s">
        <v>9927</v>
      </c>
      <c r="AH156" s="288" t="s">
        <v>9927</v>
      </c>
      <c r="AI156" s="288" t="s">
        <v>9927</v>
      </c>
      <c r="AJ156" s="288" t="s">
        <v>9927</v>
      </c>
      <c r="AK156" s="288" t="s">
        <v>9927</v>
      </c>
      <c r="AL156" s="288" t="s">
        <v>9927</v>
      </c>
      <c r="AM156" s="288" t="s">
        <v>9927</v>
      </c>
      <c r="AN156" s="288" t="s">
        <v>9927</v>
      </c>
      <c r="AO156" s="288" t="s">
        <v>9927</v>
      </c>
      <c r="AP156" s="288" t="s">
        <v>9927</v>
      </c>
      <c r="AQ156" s="288" t="s">
        <v>9927</v>
      </c>
      <c r="AR156" s="288" t="s">
        <v>9927</v>
      </c>
      <c r="AS156" s="288" t="s">
        <v>9927</v>
      </c>
      <c r="AT156" s="288" t="s">
        <v>9927</v>
      </c>
      <c r="AU156" s="288" t="s">
        <v>9927</v>
      </c>
      <c r="AV156" s="288" t="s">
        <v>9927</v>
      </c>
      <c r="AW156" s="288" t="s">
        <v>9927</v>
      </c>
      <c r="AX156" s="288" t="s">
        <v>9927</v>
      </c>
      <c r="AY156" s="288" t="s">
        <v>9927</v>
      </c>
      <c r="AZ156" s="288" t="s">
        <v>9927</v>
      </c>
      <c r="BA156" s="288" t="s">
        <v>9927</v>
      </c>
      <c r="BB156" s="288" t="s">
        <v>9927</v>
      </c>
      <c r="BC156" s="288" t="s">
        <v>9927</v>
      </c>
      <c r="BD156" s="288" t="s">
        <v>9927</v>
      </c>
      <c r="BE156" s="288" t="s">
        <v>9927</v>
      </c>
      <c r="BF156" s="288" t="s">
        <v>9927</v>
      </c>
      <c r="BG156" s="288" t="s">
        <v>9927</v>
      </c>
      <c r="BH156" s="288" t="s">
        <v>9927</v>
      </c>
      <c r="BI156" s="288" t="s">
        <v>9927</v>
      </c>
      <c r="BJ156" s="288" t="s">
        <v>9927</v>
      </c>
      <c r="BK156" s="288" t="s">
        <v>9927</v>
      </c>
      <c r="BL156" s="288" t="s">
        <v>9927</v>
      </c>
      <c r="BM156" s="288" t="s">
        <v>9927</v>
      </c>
      <c r="BN156" s="288" t="s">
        <v>9927</v>
      </c>
      <c r="BO156" s="288" t="s">
        <v>9927</v>
      </c>
      <c r="BP156" s="288" t="s">
        <v>9927</v>
      </c>
      <c r="BQ156" s="288" t="s">
        <v>9927</v>
      </c>
      <c r="BR156" s="288" t="s">
        <v>9927</v>
      </c>
      <c r="BS156" s="288" t="s">
        <v>9927</v>
      </c>
      <c r="BT156" s="288" t="s">
        <v>9927</v>
      </c>
      <c r="BU156" s="288" t="s">
        <v>9927</v>
      </c>
      <c r="BV156" s="288" t="s">
        <v>9927</v>
      </c>
      <c r="BW156" s="288" t="s">
        <v>9927</v>
      </c>
      <c r="BX156" s="288" t="s">
        <v>9927</v>
      </c>
      <c r="BY156" s="288" t="s">
        <v>9927</v>
      </c>
      <c r="BZ156" s="288" t="str">
        <f>_xlfn.IFNA(VLOOKUP(C156,'INFORM Severity - hidden'!$C$5:$G$300,5,FALSE),"-")</f>
        <v>-</v>
      </c>
    </row>
    <row r="157" spans="1:78" x14ac:dyDescent="0.35">
      <c r="C157" t="s">
        <v>10009</v>
      </c>
      <c r="D157" s="288" t="str">
        <f t="shared" si="2"/>
        <v>-</v>
      </c>
      <c r="E157" s="288" t="s">
        <v>9927</v>
      </c>
      <c r="F157" s="288" t="s">
        <v>9927</v>
      </c>
      <c r="G157" s="288" t="s">
        <v>9927</v>
      </c>
      <c r="H157" s="288" t="s">
        <v>9927</v>
      </c>
      <c r="I157" s="288" t="s">
        <v>9927</v>
      </c>
      <c r="J157" s="288" t="s">
        <v>9927</v>
      </c>
      <c r="K157" s="288" t="s">
        <v>9927</v>
      </c>
      <c r="L157" s="288" t="s">
        <v>9927</v>
      </c>
      <c r="M157" s="288" t="s">
        <v>9927</v>
      </c>
      <c r="N157" s="288" t="s">
        <v>9927</v>
      </c>
      <c r="O157" s="288" t="s">
        <v>9927</v>
      </c>
      <c r="P157" s="288" t="s">
        <v>9927</v>
      </c>
      <c r="Q157" s="288" t="s">
        <v>9927</v>
      </c>
      <c r="R157" s="288">
        <v>2.5</v>
      </c>
      <c r="S157" s="288">
        <v>2.5</v>
      </c>
      <c r="T157" s="288">
        <v>2.5</v>
      </c>
      <c r="U157" s="288">
        <v>2.5</v>
      </c>
      <c r="V157" s="288">
        <v>2.6</v>
      </c>
      <c r="W157" s="288">
        <v>2.6</v>
      </c>
      <c r="X157" s="288">
        <v>2.6</v>
      </c>
      <c r="Y157" s="288">
        <v>2.6</v>
      </c>
      <c r="Z157" s="288">
        <v>2.6</v>
      </c>
      <c r="AA157" s="288">
        <v>2.5</v>
      </c>
      <c r="AB157" s="288">
        <v>2.5</v>
      </c>
      <c r="AC157" s="288" t="s">
        <v>9927</v>
      </c>
      <c r="AD157" s="288" t="s">
        <v>9927</v>
      </c>
      <c r="AE157" s="288" t="s">
        <v>9927</v>
      </c>
      <c r="AF157" s="288" t="s">
        <v>9927</v>
      </c>
      <c r="AG157" s="288" t="s">
        <v>9927</v>
      </c>
      <c r="AH157" s="288" t="s">
        <v>9927</v>
      </c>
      <c r="AI157" s="288" t="s">
        <v>9927</v>
      </c>
      <c r="AJ157" s="288" t="s">
        <v>9927</v>
      </c>
      <c r="AK157" s="288" t="s">
        <v>9927</v>
      </c>
      <c r="AL157" s="288" t="s">
        <v>9927</v>
      </c>
      <c r="AM157" s="288" t="s">
        <v>9927</v>
      </c>
      <c r="AN157" s="288" t="s">
        <v>9927</v>
      </c>
      <c r="AO157" s="288" t="s">
        <v>9927</v>
      </c>
      <c r="AP157" s="288" t="s">
        <v>9927</v>
      </c>
      <c r="AQ157" s="288" t="s">
        <v>9927</v>
      </c>
      <c r="AR157" s="288" t="s">
        <v>9927</v>
      </c>
      <c r="AS157" s="288" t="s">
        <v>9927</v>
      </c>
      <c r="AT157" s="288" t="s">
        <v>9927</v>
      </c>
      <c r="AU157" s="288" t="s">
        <v>9927</v>
      </c>
      <c r="AV157" s="288" t="s">
        <v>9927</v>
      </c>
      <c r="AW157" s="288" t="s">
        <v>9927</v>
      </c>
      <c r="AX157" s="288" t="s">
        <v>9927</v>
      </c>
      <c r="AY157" s="288" t="s">
        <v>9927</v>
      </c>
      <c r="AZ157" s="288" t="s">
        <v>9927</v>
      </c>
      <c r="BA157" s="288" t="s">
        <v>9927</v>
      </c>
      <c r="BB157" s="288" t="s">
        <v>9927</v>
      </c>
      <c r="BC157" s="288" t="s">
        <v>9927</v>
      </c>
      <c r="BD157" s="288" t="s">
        <v>9927</v>
      </c>
      <c r="BE157" s="288" t="s">
        <v>9927</v>
      </c>
      <c r="BF157" s="288" t="s">
        <v>9927</v>
      </c>
      <c r="BG157" s="288" t="s">
        <v>9927</v>
      </c>
      <c r="BH157" s="288" t="s">
        <v>9927</v>
      </c>
      <c r="BI157" s="288" t="s">
        <v>9927</v>
      </c>
      <c r="BJ157" s="288" t="s">
        <v>9927</v>
      </c>
      <c r="BK157" s="288" t="s">
        <v>9927</v>
      </c>
      <c r="BL157" s="288" t="s">
        <v>9927</v>
      </c>
      <c r="BM157" s="288" t="s">
        <v>9927</v>
      </c>
      <c r="BN157" s="288" t="s">
        <v>9927</v>
      </c>
      <c r="BO157" s="288" t="s">
        <v>9927</v>
      </c>
      <c r="BP157" s="288" t="s">
        <v>9927</v>
      </c>
      <c r="BQ157" s="288" t="s">
        <v>9927</v>
      </c>
      <c r="BR157" s="288" t="s">
        <v>9927</v>
      </c>
      <c r="BS157" s="288" t="s">
        <v>9927</v>
      </c>
      <c r="BT157" s="288" t="s">
        <v>9927</v>
      </c>
      <c r="BU157" s="288" t="s">
        <v>9927</v>
      </c>
      <c r="BV157" s="288" t="s">
        <v>9927</v>
      </c>
      <c r="BW157" s="288" t="s">
        <v>9927</v>
      </c>
      <c r="BX157" s="288" t="s">
        <v>9927</v>
      </c>
      <c r="BY157" s="288" t="s">
        <v>9927</v>
      </c>
      <c r="BZ157" s="288" t="str">
        <f>_xlfn.IFNA(VLOOKUP(C157,'INFORM Severity - hidden'!$C$5:$G$300,5,FALSE),"-")</f>
        <v>-</v>
      </c>
    </row>
    <row r="158" spans="1:78" x14ac:dyDescent="0.35">
      <c r="C158" t="s">
        <v>10010</v>
      </c>
      <c r="D158" s="288" t="str">
        <f t="shared" si="2"/>
        <v>-</v>
      </c>
      <c r="E158" s="288" t="s">
        <v>9927</v>
      </c>
      <c r="F158" s="288" t="s">
        <v>9927</v>
      </c>
      <c r="G158" s="288" t="s">
        <v>9927</v>
      </c>
      <c r="H158" s="288" t="s">
        <v>9927</v>
      </c>
      <c r="I158" s="288" t="s">
        <v>9927</v>
      </c>
      <c r="J158" s="288" t="s">
        <v>9927</v>
      </c>
      <c r="K158" s="288" t="s">
        <v>9927</v>
      </c>
      <c r="L158" s="288" t="s">
        <v>9927</v>
      </c>
      <c r="M158" s="288" t="s">
        <v>9927</v>
      </c>
      <c r="N158" s="288" t="s">
        <v>9927</v>
      </c>
      <c r="O158" s="288" t="s">
        <v>9927</v>
      </c>
      <c r="P158" s="288" t="s">
        <v>9927</v>
      </c>
      <c r="Q158" s="288" t="s">
        <v>9927</v>
      </c>
      <c r="R158" s="288" t="s">
        <v>9927</v>
      </c>
      <c r="S158" s="288" t="s">
        <v>9927</v>
      </c>
      <c r="T158" s="288" t="s">
        <v>9927</v>
      </c>
      <c r="U158" s="288" t="s">
        <v>9927</v>
      </c>
      <c r="V158" s="288" t="s">
        <v>9927</v>
      </c>
      <c r="W158" s="288" t="s">
        <v>9927</v>
      </c>
      <c r="X158" s="288" t="s">
        <v>9927</v>
      </c>
      <c r="Y158" s="288" t="s">
        <v>9927</v>
      </c>
      <c r="Z158" s="288" t="s">
        <v>9927</v>
      </c>
      <c r="AA158" s="288" t="s">
        <v>9927</v>
      </c>
      <c r="AB158" s="288" t="s">
        <v>9927</v>
      </c>
      <c r="AC158" s="288" t="s">
        <v>9927</v>
      </c>
      <c r="AD158" s="288" t="s">
        <v>9927</v>
      </c>
      <c r="AE158" s="288" t="s">
        <v>9927</v>
      </c>
      <c r="AF158" s="288" t="s">
        <v>9927</v>
      </c>
      <c r="AG158" s="288" t="s">
        <v>9927</v>
      </c>
      <c r="AH158" s="288" t="s">
        <v>9927</v>
      </c>
      <c r="AI158" s="288" t="s">
        <v>9927</v>
      </c>
      <c r="AJ158" s="288" t="s">
        <v>9927</v>
      </c>
      <c r="AK158" s="288" t="s">
        <v>9927</v>
      </c>
      <c r="AL158" s="288" t="s">
        <v>9927</v>
      </c>
      <c r="AM158" s="288" t="s">
        <v>9927</v>
      </c>
      <c r="AN158" s="288" t="s">
        <v>9927</v>
      </c>
      <c r="AO158" s="288">
        <v>1.7</v>
      </c>
      <c r="AP158" s="288">
        <v>2.1</v>
      </c>
      <c r="AQ158" s="288">
        <v>1.9</v>
      </c>
      <c r="AR158" s="288">
        <v>1.8</v>
      </c>
      <c r="AS158" s="288">
        <v>1.8</v>
      </c>
      <c r="AT158" s="288">
        <v>1.8</v>
      </c>
      <c r="AU158" s="288">
        <v>1.8</v>
      </c>
      <c r="AV158" s="288">
        <v>2.2000000000000002</v>
      </c>
      <c r="AW158" s="288">
        <v>2.2999999999999998</v>
      </c>
      <c r="AX158" s="288">
        <v>2.2999999999999998</v>
      </c>
      <c r="AY158" s="288">
        <v>2.2999999999999998</v>
      </c>
      <c r="AZ158" s="288">
        <v>2.2999999999999998</v>
      </c>
      <c r="BA158" s="288" t="s">
        <v>9927</v>
      </c>
      <c r="BB158" s="288" t="s">
        <v>9927</v>
      </c>
      <c r="BC158" s="288" t="s">
        <v>9927</v>
      </c>
      <c r="BD158" s="288" t="s">
        <v>9927</v>
      </c>
      <c r="BE158" s="288" t="s">
        <v>9927</v>
      </c>
      <c r="BF158" s="288" t="s">
        <v>9927</v>
      </c>
      <c r="BG158" s="288" t="s">
        <v>9927</v>
      </c>
      <c r="BH158" s="288" t="s">
        <v>9927</v>
      </c>
      <c r="BI158" s="288" t="s">
        <v>9927</v>
      </c>
      <c r="BJ158" s="288" t="s">
        <v>9927</v>
      </c>
      <c r="BK158" s="288" t="s">
        <v>9927</v>
      </c>
      <c r="BL158" s="288" t="s">
        <v>9927</v>
      </c>
      <c r="BM158" s="288" t="s">
        <v>9927</v>
      </c>
      <c r="BN158" s="288" t="s">
        <v>9927</v>
      </c>
      <c r="BO158" s="288" t="s">
        <v>9927</v>
      </c>
      <c r="BP158" s="288" t="s">
        <v>9927</v>
      </c>
      <c r="BQ158" s="288" t="s">
        <v>9927</v>
      </c>
      <c r="BR158" s="288" t="s">
        <v>9927</v>
      </c>
      <c r="BS158" s="288" t="s">
        <v>9927</v>
      </c>
      <c r="BT158" s="288" t="s">
        <v>9927</v>
      </c>
      <c r="BU158" s="288" t="s">
        <v>9927</v>
      </c>
      <c r="BV158" s="288" t="s">
        <v>9927</v>
      </c>
      <c r="BW158" s="288" t="s">
        <v>9927</v>
      </c>
      <c r="BX158" s="288" t="s">
        <v>9927</v>
      </c>
      <c r="BY158" s="288" t="s">
        <v>9927</v>
      </c>
      <c r="BZ158" s="288" t="str">
        <f>_xlfn.IFNA(VLOOKUP(C158,'INFORM Severity - hidden'!$C$5:$G$300,5,FALSE),"-")</f>
        <v>-</v>
      </c>
    </row>
    <row r="159" spans="1:78" x14ac:dyDescent="0.35">
      <c r="C159" t="s">
        <v>10011</v>
      </c>
      <c r="D159" s="288" t="str">
        <f t="shared" si="2"/>
        <v>-</v>
      </c>
      <c r="E159" s="288" t="s">
        <v>9927</v>
      </c>
      <c r="F159" s="288" t="s">
        <v>9927</v>
      </c>
      <c r="G159" s="288" t="s">
        <v>9927</v>
      </c>
      <c r="H159" s="288" t="s">
        <v>9927</v>
      </c>
      <c r="I159" s="288" t="s">
        <v>9927</v>
      </c>
      <c r="J159" s="288" t="s">
        <v>9927</v>
      </c>
      <c r="K159" s="288" t="s">
        <v>9927</v>
      </c>
      <c r="L159" s="288" t="s">
        <v>9927</v>
      </c>
      <c r="M159" s="288" t="s">
        <v>9927</v>
      </c>
      <c r="N159" s="288" t="s">
        <v>9927</v>
      </c>
      <c r="O159" s="288" t="s">
        <v>9927</v>
      </c>
      <c r="P159" s="288" t="s">
        <v>9927</v>
      </c>
      <c r="Q159" s="288" t="s">
        <v>9927</v>
      </c>
      <c r="R159" s="288" t="s">
        <v>9927</v>
      </c>
      <c r="S159" s="288" t="s">
        <v>9927</v>
      </c>
      <c r="T159" s="288" t="s">
        <v>9927</v>
      </c>
      <c r="U159" s="288" t="s">
        <v>9927</v>
      </c>
      <c r="V159" s="288" t="s">
        <v>9927</v>
      </c>
      <c r="W159" s="288" t="s">
        <v>9927</v>
      </c>
      <c r="X159" s="288" t="s">
        <v>9927</v>
      </c>
      <c r="Y159" s="288" t="s">
        <v>9927</v>
      </c>
      <c r="Z159" s="288" t="s">
        <v>9927</v>
      </c>
      <c r="AA159" s="288" t="s">
        <v>9927</v>
      </c>
      <c r="AB159" s="288" t="s">
        <v>9927</v>
      </c>
      <c r="AC159" s="288" t="s">
        <v>9927</v>
      </c>
      <c r="AD159" s="288" t="s">
        <v>9927</v>
      </c>
      <c r="AE159" s="288" t="s">
        <v>9927</v>
      </c>
      <c r="AF159" s="288" t="s">
        <v>9927</v>
      </c>
      <c r="AG159" s="288" t="s">
        <v>9927</v>
      </c>
      <c r="AH159" s="288" t="s">
        <v>9927</v>
      </c>
      <c r="AI159" s="288" t="s">
        <v>9927</v>
      </c>
      <c r="AJ159" s="288" t="s">
        <v>9927</v>
      </c>
      <c r="AK159" s="288" t="s">
        <v>9927</v>
      </c>
      <c r="AL159" s="288" t="s">
        <v>9927</v>
      </c>
      <c r="AM159" s="288" t="s">
        <v>9927</v>
      </c>
      <c r="AN159" s="288" t="s">
        <v>9927</v>
      </c>
      <c r="AO159" s="288" t="s">
        <v>9927</v>
      </c>
      <c r="AP159" s="288" t="s">
        <v>9927</v>
      </c>
      <c r="AQ159" s="288" t="s">
        <v>9927</v>
      </c>
      <c r="AR159" s="288" t="s">
        <v>9927</v>
      </c>
      <c r="AS159" s="288" t="s">
        <v>9927</v>
      </c>
      <c r="AT159" s="288" t="s">
        <v>9927</v>
      </c>
      <c r="AU159" s="288" t="s">
        <v>9927</v>
      </c>
      <c r="AV159" s="288" t="s">
        <v>9927</v>
      </c>
      <c r="AW159" s="288" t="s">
        <v>9927</v>
      </c>
      <c r="AX159" s="288" t="s">
        <v>9927</v>
      </c>
      <c r="AY159" s="288" t="s">
        <v>9927</v>
      </c>
      <c r="AZ159" s="288" t="s">
        <v>9927</v>
      </c>
      <c r="BA159" s="288" t="s">
        <v>9927</v>
      </c>
      <c r="BB159" s="288">
        <v>1.9</v>
      </c>
      <c r="BC159" s="288">
        <v>1.9</v>
      </c>
      <c r="BD159" s="288">
        <v>1.9</v>
      </c>
      <c r="BE159" s="288" t="s">
        <v>9927</v>
      </c>
      <c r="BF159" s="288" t="s">
        <v>9927</v>
      </c>
      <c r="BG159" s="288" t="s">
        <v>9927</v>
      </c>
      <c r="BH159" s="288" t="s">
        <v>9927</v>
      </c>
      <c r="BI159" s="288" t="s">
        <v>9927</v>
      </c>
      <c r="BJ159" s="288" t="s">
        <v>9927</v>
      </c>
      <c r="BK159" s="288" t="s">
        <v>9927</v>
      </c>
      <c r="BL159" s="288" t="s">
        <v>9927</v>
      </c>
      <c r="BM159" s="288" t="s">
        <v>9927</v>
      </c>
      <c r="BN159" s="288" t="s">
        <v>9927</v>
      </c>
      <c r="BO159" s="288" t="s">
        <v>9927</v>
      </c>
      <c r="BP159" s="288" t="s">
        <v>9927</v>
      </c>
      <c r="BQ159" s="288" t="s">
        <v>9927</v>
      </c>
      <c r="BR159" s="288" t="s">
        <v>9927</v>
      </c>
      <c r="BS159" s="288" t="s">
        <v>9927</v>
      </c>
      <c r="BT159" s="288" t="s">
        <v>9927</v>
      </c>
      <c r="BU159" s="288" t="s">
        <v>9927</v>
      </c>
      <c r="BV159" s="288" t="s">
        <v>9927</v>
      </c>
      <c r="BW159" s="288" t="s">
        <v>9927</v>
      </c>
      <c r="BX159" s="288" t="s">
        <v>9927</v>
      </c>
      <c r="BY159" s="288" t="s">
        <v>9927</v>
      </c>
      <c r="BZ159" s="288" t="str">
        <f>_xlfn.IFNA(VLOOKUP(C159,'INFORM Severity - hidden'!$C$5:$G$300,5,FALSE),"-")</f>
        <v>-</v>
      </c>
    </row>
    <row r="160" spans="1:78" x14ac:dyDescent="0.35">
      <c r="C160" t="s">
        <v>10012</v>
      </c>
      <c r="D160" s="288" t="str">
        <f t="shared" si="2"/>
        <v>-</v>
      </c>
      <c r="E160" s="288" t="s">
        <v>9927</v>
      </c>
      <c r="F160" s="288" t="s">
        <v>9927</v>
      </c>
      <c r="G160" s="288" t="s">
        <v>9927</v>
      </c>
      <c r="H160" s="288" t="s">
        <v>9927</v>
      </c>
      <c r="I160" s="288" t="s">
        <v>9927</v>
      </c>
      <c r="J160" s="288" t="s">
        <v>9927</v>
      </c>
      <c r="K160" s="288" t="s">
        <v>9927</v>
      </c>
      <c r="L160" s="288" t="s">
        <v>9927</v>
      </c>
      <c r="M160" s="288" t="s">
        <v>9927</v>
      </c>
      <c r="N160" s="288" t="s">
        <v>9927</v>
      </c>
      <c r="O160" s="288" t="s">
        <v>9927</v>
      </c>
      <c r="P160" s="288" t="s">
        <v>9927</v>
      </c>
      <c r="Q160" s="288" t="s">
        <v>9927</v>
      </c>
      <c r="R160" s="288" t="s">
        <v>9927</v>
      </c>
      <c r="S160" s="288" t="s">
        <v>9927</v>
      </c>
      <c r="T160" s="288" t="s">
        <v>9927</v>
      </c>
      <c r="U160" s="288" t="s">
        <v>9927</v>
      </c>
      <c r="V160" s="288" t="s">
        <v>9927</v>
      </c>
      <c r="W160" s="288" t="s">
        <v>9927</v>
      </c>
      <c r="X160" s="288" t="s">
        <v>9927</v>
      </c>
      <c r="Y160" s="288" t="s">
        <v>9927</v>
      </c>
      <c r="Z160" s="288" t="s">
        <v>9927</v>
      </c>
      <c r="AA160" s="288" t="s">
        <v>9927</v>
      </c>
      <c r="AB160" s="288" t="s">
        <v>9927</v>
      </c>
      <c r="AC160" s="288" t="s">
        <v>9927</v>
      </c>
      <c r="AD160" s="288" t="s">
        <v>9927</v>
      </c>
      <c r="AE160" s="288" t="s">
        <v>9927</v>
      </c>
      <c r="AF160" s="288" t="s">
        <v>9927</v>
      </c>
      <c r="AG160" s="288" t="s">
        <v>9927</v>
      </c>
      <c r="AH160" s="288" t="s">
        <v>9927</v>
      </c>
      <c r="AI160" s="288" t="s">
        <v>9927</v>
      </c>
      <c r="AJ160" s="288" t="s">
        <v>9927</v>
      </c>
      <c r="AK160" s="288" t="s">
        <v>9927</v>
      </c>
      <c r="AL160" s="288" t="s">
        <v>9927</v>
      </c>
      <c r="AM160" s="288" t="s">
        <v>9927</v>
      </c>
      <c r="AN160" s="288" t="s">
        <v>9927</v>
      </c>
      <c r="AO160" s="288" t="s">
        <v>9927</v>
      </c>
      <c r="AP160" s="288" t="s">
        <v>9927</v>
      </c>
      <c r="AQ160" s="288" t="s">
        <v>9927</v>
      </c>
      <c r="AR160" s="288" t="s">
        <v>9927</v>
      </c>
      <c r="AS160" s="288" t="s">
        <v>9927</v>
      </c>
      <c r="AT160" s="288" t="s">
        <v>9927</v>
      </c>
      <c r="AU160" s="288" t="s">
        <v>9927</v>
      </c>
      <c r="AV160" s="288" t="s">
        <v>9927</v>
      </c>
      <c r="AW160" s="288" t="s">
        <v>9927</v>
      </c>
      <c r="AX160" s="288" t="s">
        <v>9927</v>
      </c>
      <c r="AY160" s="288" t="s">
        <v>9927</v>
      </c>
      <c r="AZ160" s="288" t="s">
        <v>9927</v>
      </c>
      <c r="BA160" s="288" t="s">
        <v>9927</v>
      </c>
      <c r="BB160" s="288" t="s">
        <v>9927</v>
      </c>
      <c r="BC160" s="288">
        <v>2.1</v>
      </c>
      <c r="BD160" s="288">
        <v>2.1</v>
      </c>
      <c r="BE160" s="288">
        <v>2.8</v>
      </c>
      <c r="BF160" s="288">
        <v>2.8</v>
      </c>
      <c r="BG160" s="288">
        <v>2.8</v>
      </c>
      <c r="BH160" s="288">
        <v>2.8</v>
      </c>
      <c r="BI160" s="288">
        <v>2.8</v>
      </c>
      <c r="BJ160" s="288">
        <v>2.8</v>
      </c>
      <c r="BK160" s="288">
        <v>2.7</v>
      </c>
      <c r="BL160" s="288">
        <v>2.7</v>
      </c>
      <c r="BM160" s="288">
        <v>2.7</v>
      </c>
      <c r="BN160" s="288">
        <v>2.6</v>
      </c>
      <c r="BO160" s="288">
        <v>2.6</v>
      </c>
      <c r="BP160" s="288">
        <v>2.7</v>
      </c>
      <c r="BQ160" s="288" t="s">
        <v>9927</v>
      </c>
      <c r="BR160" s="288" t="s">
        <v>9927</v>
      </c>
      <c r="BS160" s="288" t="s">
        <v>9927</v>
      </c>
      <c r="BT160" s="288" t="s">
        <v>9927</v>
      </c>
      <c r="BU160" s="288" t="s">
        <v>9927</v>
      </c>
      <c r="BV160" s="288" t="s">
        <v>9927</v>
      </c>
      <c r="BW160" s="288" t="s">
        <v>9927</v>
      </c>
      <c r="BX160" s="288" t="s">
        <v>9927</v>
      </c>
      <c r="BY160" s="288" t="s">
        <v>9927</v>
      </c>
      <c r="BZ160" s="288" t="str">
        <f>_xlfn.IFNA(VLOOKUP(C160,'INFORM Severity - hidden'!$C$5:$G$300,5,FALSE),"-")</f>
        <v>-</v>
      </c>
    </row>
    <row r="161" spans="1:78" x14ac:dyDescent="0.35">
      <c r="C161" t="s">
        <v>10013</v>
      </c>
      <c r="D161" s="288" t="str">
        <f t="shared" si="2"/>
        <v>-</v>
      </c>
      <c r="E161" s="288" t="s">
        <v>9927</v>
      </c>
      <c r="F161" s="288" t="s">
        <v>9927</v>
      </c>
      <c r="G161" s="288" t="s">
        <v>9927</v>
      </c>
      <c r="H161" s="288" t="s">
        <v>9927</v>
      </c>
      <c r="I161" s="288" t="s">
        <v>9927</v>
      </c>
      <c r="J161" s="288" t="s">
        <v>9927</v>
      </c>
      <c r="K161" s="288" t="s">
        <v>9927</v>
      </c>
      <c r="L161" s="288" t="s">
        <v>9927</v>
      </c>
      <c r="M161" s="288" t="s">
        <v>9927</v>
      </c>
      <c r="N161" s="288" t="s">
        <v>9927</v>
      </c>
      <c r="O161" s="288" t="s">
        <v>9927</v>
      </c>
      <c r="P161" s="288" t="s">
        <v>9927</v>
      </c>
      <c r="Q161" s="288" t="s">
        <v>9927</v>
      </c>
      <c r="R161" s="288" t="s">
        <v>9927</v>
      </c>
      <c r="S161" s="288" t="s">
        <v>9927</v>
      </c>
      <c r="T161" s="288" t="s">
        <v>9927</v>
      </c>
      <c r="U161" s="288" t="s">
        <v>9927</v>
      </c>
      <c r="V161" s="288" t="s">
        <v>9927</v>
      </c>
      <c r="W161" s="288" t="s">
        <v>9927</v>
      </c>
      <c r="X161" s="288" t="s">
        <v>9927</v>
      </c>
      <c r="Y161" s="288" t="s">
        <v>9927</v>
      </c>
      <c r="Z161" s="288" t="s">
        <v>9927</v>
      </c>
      <c r="AA161" s="288" t="s">
        <v>9927</v>
      </c>
      <c r="AB161" s="288" t="s">
        <v>9927</v>
      </c>
      <c r="AC161" s="288" t="s">
        <v>9927</v>
      </c>
      <c r="AD161" s="288" t="s">
        <v>9927</v>
      </c>
      <c r="AE161" s="288" t="s">
        <v>9927</v>
      </c>
      <c r="AF161" s="288" t="s">
        <v>9927</v>
      </c>
      <c r="AG161" s="288" t="s">
        <v>9927</v>
      </c>
      <c r="AH161" s="288" t="s">
        <v>9927</v>
      </c>
      <c r="AI161" s="288" t="s">
        <v>9927</v>
      </c>
      <c r="AJ161" s="288" t="s">
        <v>9927</v>
      </c>
      <c r="AK161" s="288" t="s">
        <v>9927</v>
      </c>
      <c r="AL161" s="288" t="s">
        <v>9927</v>
      </c>
      <c r="AM161" s="288" t="s">
        <v>9927</v>
      </c>
      <c r="AN161" s="288" t="s">
        <v>9927</v>
      </c>
      <c r="AO161" s="288" t="s">
        <v>9927</v>
      </c>
      <c r="AP161" s="288" t="s">
        <v>9927</v>
      </c>
      <c r="AQ161" s="288" t="s">
        <v>9927</v>
      </c>
      <c r="AR161" s="288" t="s">
        <v>9927</v>
      </c>
      <c r="AS161" s="288" t="s">
        <v>9927</v>
      </c>
      <c r="AT161" s="288" t="s">
        <v>9927</v>
      </c>
      <c r="AU161" s="288" t="s">
        <v>9927</v>
      </c>
      <c r="AV161" s="288" t="s">
        <v>9927</v>
      </c>
      <c r="AW161" s="288" t="s">
        <v>9927</v>
      </c>
      <c r="AX161" s="288" t="s">
        <v>9927</v>
      </c>
      <c r="AY161" s="288" t="s">
        <v>9927</v>
      </c>
      <c r="AZ161" s="288" t="s">
        <v>9927</v>
      </c>
      <c r="BA161" s="288" t="s">
        <v>9927</v>
      </c>
      <c r="BB161" s="288" t="s">
        <v>9927</v>
      </c>
      <c r="BC161" s="288" t="s">
        <v>9927</v>
      </c>
      <c r="BD161" s="288" t="s">
        <v>9927</v>
      </c>
      <c r="BE161" s="288" t="s">
        <v>9927</v>
      </c>
      <c r="BF161" s="288" t="s">
        <v>9927</v>
      </c>
      <c r="BG161" s="288" t="s">
        <v>9927</v>
      </c>
      <c r="BH161" s="288" t="s">
        <v>9927</v>
      </c>
      <c r="BI161" s="288" t="s">
        <v>9927</v>
      </c>
      <c r="BJ161" s="288" t="s">
        <v>9927</v>
      </c>
      <c r="BK161" s="288" t="s">
        <v>9927</v>
      </c>
      <c r="BL161" s="288" t="s">
        <v>9927</v>
      </c>
      <c r="BM161" s="288" t="s">
        <v>9927</v>
      </c>
      <c r="BN161" s="288" t="s">
        <v>9927</v>
      </c>
      <c r="BO161" s="288" t="s">
        <v>9927</v>
      </c>
      <c r="BP161" s="288" t="s">
        <v>9927</v>
      </c>
      <c r="BQ161" s="288">
        <v>2.2000000000000002</v>
      </c>
      <c r="BR161" s="288">
        <v>2.1</v>
      </c>
      <c r="BS161" s="288">
        <v>2.4</v>
      </c>
      <c r="BT161" s="288">
        <v>2.1</v>
      </c>
      <c r="BU161" s="288">
        <v>2.1</v>
      </c>
      <c r="BV161" s="288">
        <v>2.1</v>
      </c>
      <c r="BW161" s="288" t="s">
        <v>9927</v>
      </c>
      <c r="BX161" s="288" t="s">
        <v>9927</v>
      </c>
      <c r="BY161" s="288" t="s">
        <v>9927</v>
      </c>
      <c r="BZ161" s="288" t="str">
        <f>_xlfn.IFNA(VLOOKUP(C161,'INFORM Severity - hidden'!$C$5:$G$300,5,FALSE),"-")</f>
        <v>-</v>
      </c>
    </row>
    <row r="162" spans="1:78" x14ac:dyDescent="0.35">
      <c r="A162" t="s">
        <v>835</v>
      </c>
      <c r="B162" t="s">
        <v>833</v>
      </c>
      <c r="C162" t="s">
        <v>834</v>
      </c>
      <c r="D162" s="288" t="str">
        <f t="shared" si="2"/>
        <v>Increasing</v>
      </c>
      <c r="E162" s="288" t="s">
        <v>9927</v>
      </c>
      <c r="F162" s="288" t="s">
        <v>9927</v>
      </c>
      <c r="G162" s="288" t="s">
        <v>9927</v>
      </c>
      <c r="H162" s="288" t="s">
        <v>9927</v>
      </c>
      <c r="I162" s="288" t="s">
        <v>9927</v>
      </c>
      <c r="J162" s="288" t="s">
        <v>9927</v>
      </c>
      <c r="K162" s="288" t="s">
        <v>9927</v>
      </c>
      <c r="L162" s="288" t="s">
        <v>9927</v>
      </c>
      <c r="M162" s="288" t="s">
        <v>9927</v>
      </c>
      <c r="N162" s="288" t="s">
        <v>9927</v>
      </c>
      <c r="O162" s="288" t="s">
        <v>9927</v>
      </c>
      <c r="P162" s="288" t="s">
        <v>9927</v>
      </c>
      <c r="Q162" s="288" t="s">
        <v>9927</v>
      </c>
      <c r="R162" s="288" t="s">
        <v>9927</v>
      </c>
      <c r="S162" s="288" t="s">
        <v>9927</v>
      </c>
      <c r="T162" s="288" t="s">
        <v>9927</v>
      </c>
      <c r="U162" s="288" t="s">
        <v>9927</v>
      </c>
      <c r="V162" s="288" t="s">
        <v>9927</v>
      </c>
      <c r="W162" s="288" t="s">
        <v>9927</v>
      </c>
      <c r="X162" s="288" t="s">
        <v>9927</v>
      </c>
      <c r="Y162" s="288" t="s">
        <v>9927</v>
      </c>
      <c r="Z162" s="288" t="s">
        <v>9927</v>
      </c>
      <c r="AA162" s="288" t="s">
        <v>9927</v>
      </c>
      <c r="AB162" s="288" t="s">
        <v>9927</v>
      </c>
      <c r="AC162" s="288" t="s">
        <v>9927</v>
      </c>
      <c r="AD162" s="288" t="s">
        <v>9927</v>
      </c>
      <c r="AE162" s="288" t="s">
        <v>9927</v>
      </c>
      <c r="AF162" s="288" t="s">
        <v>9927</v>
      </c>
      <c r="AG162" s="288" t="s">
        <v>9927</v>
      </c>
      <c r="AH162" s="288" t="s">
        <v>9927</v>
      </c>
      <c r="AI162" s="288" t="s">
        <v>9927</v>
      </c>
      <c r="AJ162" s="288" t="s">
        <v>9927</v>
      </c>
      <c r="AK162" s="288" t="s">
        <v>9927</v>
      </c>
      <c r="AL162" s="288" t="s">
        <v>9927</v>
      </c>
      <c r="AM162" s="288" t="s">
        <v>9927</v>
      </c>
      <c r="AN162" s="288" t="s">
        <v>9927</v>
      </c>
      <c r="AO162" s="288" t="s">
        <v>9927</v>
      </c>
      <c r="AP162" s="288" t="s">
        <v>9927</v>
      </c>
      <c r="AQ162" s="288" t="s">
        <v>9927</v>
      </c>
      <c r="AR162" s="288" t="s">
        <v>9927</v>
      </c>
      <c r="AS162" s="288" t="s">
        <v>9927</v>
      </c>
      <c r="AT162" s="288">
        <v>2.8</v>
      </c>
      <c r="AU162" s="288">
        <v>2.8</v>
      </c>
      <c r="AV162" s="288">
        <v>2.8</v>
      </c>
      <c r="AW162" s="288">
        <v>2.8</v>
      </c>
      <c r="AX162" s="288">
        <v>2.8</v>
      </c>
      <c r="AY162" s="288">
        <v>2.8</v>
      </c>
      <c r="AZ162" s="288">
        <v>2.8</v>
      </c>
      <c r="BA162" s="288">
        <v>2.8</v>
      </c>
      <c r="BB162" s="288">
        <v>2.8</v>
      </c>
      <c r="BC162" s="288">
        <v>2.8</v>
      </c>
      <c r="BD162" s="288">
        <v>2.8</v>
      </c>
      <c r="BE162" s="288">
        <v>2.8</v>
      </c>
      <c r="BF162" s="288">
        <v>2.8</v>
      </c>
      <c r="BG162" s="288">
        <v>2.8</v>
      </c>
      <c r="BH162" s="288">
        <v>2.8</v>
      </c>
      <c r="BI162" s="288">
        <v>2.8</v>
      </c>
      <c r="BJ162" s="288">
        <v>2.8</v>
      </c>
      <c r="BK162" s="288">
        <v>3</v>
      </c>
      <c r="BL162" s="288">
        <v>3</v>
      </c>
      <c r="BM162" s="288">
        <v>3</v>
      </c>
      <c r="BN162" s="288">
        <v>3</v>
      </c>
      <c r="BO162" s="288">
        <v>3</v>
      </c>
      <c r="BP162" s="288">
        <v>3</v>
      </c>
      <c r="BQ162" s="288">
        <v>3</v>
      </c>
      <c r="BR162" s="288">
        <v>2.9</v>
      </c>
      <c r="BS162" s="288">
        <v>2.9</v>
      </c>
      <c r="BT162" s="288">
        <v>2.9</v>
      </c>
      <c r="BU162" s="288">
        <v>2.9</v>
      </c>
      <c r="BV162" s="288">
        <v>2.9</v>
      </c>
      <c r="BW162" s="288">
        <v>2.8</v>
      </c>
      <c r="BX162" s="288">
        <v>2.8</v>
      </c>
      <c r="BY162" s="288">
        <v>3.1</v>
      </c>
      <c r="BZ162" s="288">
        <f>_xlfn.IFNA(VLOOKUP(C162,'INFORM Severity - hidden'!$C$5:$G$300,5,FALSE),"-")</f>
        <v>3.1</v>
      </c>
    </row>
    <row r="163" spans="1:78" x14ac:dyDescent="0.35">
      <c r="A163" t="s">
        <v>835</v>
      </c>
      <c r="B163" t="s">
        <v>838</v>
      </c>
      <c r="C163" t="s">
        <v>839</v>
      </c>
      <c r="D163" s="288" t="str">
        <f t="shared" si="2"/>
        <v>-</v>
      </c>
      <c r="E163" s="288" t="s">
        <v>9927</v>
      </c>
      <c r="F163" s="288" t="s">
        <v>9927</v>
      </c>
      <c r="G163" s="288" t="s">
        <v>9927</v>
      </c>
      <c r="H163" s="288" t="s">
        <v>9927</v>
      </c>
      <c r="I163" s="288" t="s">
        <v>9927</v>
      </c>
      <c r="J163" s="288" t="s">
        <v>9927</v>
      </c>
      <c r="K163" s="288" t="s">
        <v>9927</v>
      </c>
      <c r="L163" s="288" t="s">
        <v>9927</v>
      </c>
      <c r="M163" s="288" t="s">
        <v>9927</v>
      </c>
      <c r="N163" s="288" t="s">
        <v>9927</v>
      </c>
      <c r="O163" s="288" t="s">
        <v>9927</v>
      </c>
      <c r="P163" s="288" t="s">
        <v>9927</v>
      </c>
      <c r="Q163" s="288" t="s">
        <v>9927</v>
      </c>
      <c r="R163" s="288" t="s">
        <v>9927</v>
      </c>
      <c r="S163" s="288" t="s">
        <v>9927</v>
      </c>
      <c r="T163" s="288" t="s">
        <v>9927</v>
      </c>
      <c r="U163" s="288" t="s">
        <v>9927</v>
      </c>
      <c r="V163" s="288" t="s">
        <v>9927</v>
      </c>
      <c r="W163" s="288" t="s">
        <v>9927</v>
      </c>
      <c r="X163" s="288" t="s">
        <v>9927</v>
      </c>
      <c r="Y163" s="288" t="s">
        <v>9927</v>
      </c>
      <c r="Z163" s="288" t="s">
        <v>9927</v>
      </c>
      <c r="AA163" s="288" t="s">
        <v>9927</v>
      </c>
      <c r="AB163" s="288" t="s">
        <v>9927</v>
      </c>
      <c r="AC163" s="288" t="s">
        <v>9927</v>
      </c>
      <c r="AD163" s="288" t="s">
        <v>9927</v>
      </c>
      <c r="AE163" s="288" t="s">
        <v>9927</v>
      </c>
      <c r="AF163" s="288" t="s">
        <v>9927</v>
      </c>
      <c r="AG163" s="288" t="s">
        <v>9927</v>
      </c>
      <c r="AH163" s="288" t="s">
        <v>9927</v>
      </c>
      <c r="AI163" s="288" t="s">
        <v>9927</v>
      </c>
      <c r="AJ163" s="288" t="s">
        <v>9927</v>
      </c>
      <c r="AK163" s="288" t="s">
        <v>9927</v>
      </c>
      <c r="AL163" s="288" t="s">
        <v>9927</v>
      </c>
      <c r="AM163" s="288" t="s">
        <v>9927</v>
      </c>
      <c r="AN163" s="288" t="s">
        <v>9927</v>
      </c>
      <c r="AO163" s="288" t="s">
        <v>9927</v>
      </c>
      <c r="AP163" s="288" t="s">
        <v>9927</v>
      </c>
      <c r="AQ163" s="288" t="s">
        <v>9927</v>
      </c>
      <c r="AR163" s="288" t="s">
        <v>9927</v>
      </c>
      <c r="AS163" s="288" t="s">
        <v>9927</v>
      </c>
      <c r="AT163" s="288">
        <v>2.5</v>
      </c>
      <c r="AU163" s="288" t="s">
        <v>9927</v>
      </c>
      <c r="AV163" s="288">
        <v>2.5</v>
      </c>
      <c r="AW163" s="288" t="s">
        <v>9927</v>
      </c>
      <c r="AX163" s="288" t="s">
        <v>9927</v>
      </c>
      <c r="AY163" s="288" t="s">
        <v>9927</v>
      </c>
      <c r="AZ163" s="288" t="s">
        <v>9927</v>
      </c>
      <c r="BA163" s="288" t="s">
        <v>9927</v>
      </c>
      <c r="BB163" s="288" t="s">
        <v>9927</v>
      </c>
      <c r="BC163" s="288" t="s">
        <v>9927</v>
      </c>
      <c r="BD163" s="288" t="s">
        <v>9927</v>
      </c>
      <c r="BE163" s="288" t="s">
        <v>9927</v>
      </c>
      <c r="BF163" s="288" t="s">
        <v>9927</v>
      </c>
      <c r="BG163" s="288" t="s">
        <v>9927</v>
      </c>
      <c r="BH163" s="288" t="s">
        <v>9927</v>
      </c>
      <c r="BI163" s="288" t="s">
        <v>9927</v>
      </c>
      <c r="BJ163" s="288" t="s">
        <v>9927</v>
      </c>
      <c r="BK163" s="288" t="s">
        <v>9927</v>
      </c>
      <c r="BL163" s="288" t="s">
        <v>9927</v>
      </c>
      <c r="BM163" s="288" t="s">
        <v>9927</v>
      </c>
      <c r="BN163" s="288" t="s">
        <v>9927</v>
      </c>
      <c r="BO163" s="288" t="s">
        <v>9927</v>
      </c>
      <c r="BP163" s="288" t="s">
        <v>9927</v>
      </c>
      <c r="BQ163" s="288" t="s">
        <v>9927</v>
      </c>
      <c r="BR163" s="288" t="s">
        <v>9927</v>
      </c>
      <c r="BS163" s="288" t="s">
        <v>9927</v>
      </c>
      <c r="BT163" s="288" t="s">
        <v>9927</v>
      </c>
      <c r="BU163" s="288" t="s">
        <v>9927</v>
      </c>
      <c r="BV163" s="288" t="s">
        <v>9927</v>
      </c>
      <c r="BW163" s="288" t="s">
        <v>9927</v>
      </c>
      <c r="BX163" s="288" t="s">
        <v>9927</v>
      </c>
      <c r="BY163" s="288" t="s">
        <v>9927</v>
      </c>
      <c r="BZ163" s="288" t="str">
        <f>_xlfn.IFNA(VLOOKUP(C163,'INFORM Severity - hidden'!$C$5:$G$300,5,FALSE),"-")</f>
        <v>x</v>
      </c>
    </row>
    <row r="164" spans="1:78" x14ac:dyDescent="0.35">
      <c r="A164" t="s">
        <v>835</v>
      </c>
      <c r="B164" t="s">
        <v>842</v>
      </c>
      <c r="C164" t="s">
        <v>843</v>
      </c>
      <c r="D164" s="288" t="str">
        <f t="shared" si="2"/>
        <v>Increasing</v>
      </c>
      <c r="E164" s="288" t="s">
        <v>9927</v>
      </c>
      <c r="F164" s="288" t="s">
        <v>9927</v>
      </c>
      <c r="G164" s="288" t="s">
        <v>9927</v>
      </c>
      <c r="H164" s="288" t="s">
        <v>9927</v>
      </c>
      <c r="I164" s="288" t="s">
        <v>9927</v>
      </c>
      <c r="J164" s="288" t="s">
        <v>9927</v>
      </c>
      <c r="K164" s="288" t="s">
        <v>9927</v>
      </c>
      <c r="L164" s="288" t="s">
        <v>9927</v>
      </c>
      <c r="M164" s="288" t="s">
        <v>9927</v>
      </c>
      <c r="N164" s="288" t="s">
        <v>9927</v>
      </c>
      <c r="O164" s="288" t="s">
        <v>9927</v>
      </c>
      <c r="P164" s="288" t="s">
        <v>9927</v>
      </c>
      <c r="Q164" s="288" t="s">
        <v>9927</v>
      </c>
      <c r="R164" s="288" t="s">
        <v>9927</v>
      </c>
      <c r="S164" s="288" t="s">
        <v>9927</v>
      </c>
      <c r="T164" s="288" t="s">
        <v>9927</v>
      </c>
      <c r="U164" s="288" t="s">
        <v>9927</v>
      </c>
      <c r="V164" s="288" t="s">
        <v>9927</v>
      </c>
      <c r="W164" s="288" t="s">
        <v>9927</v>
      </c>
      <c r="X164" s="288" t="s">
        <v>9927</v>
      </c>
      <c r="Y164" s="288" t="s">
        <v>9927</v>
      </c>
      <c r="Z164" s="288" t="s">
        <v>9927</v>
      </c>
      <c r="AA164" s="288" t="s">
        <v>9927</v>
      </c>
      <c r="AB164" s="288" t="s">
        <v>9927</v>
      </c>
      <c r="AC164" s="288" t="s">
        <v>9927</v>
      </c>
      <c r="AD164" s="288" t="s">
        <v>9927</v>
      </c>
      <c r="AE164" s="288" t="s">
        <v>9927</v>
      </c>
      <c r="AF164" s="288" t="s">
        <v>9927</v>
      </c>
      <c r="AG164" s="288" t="s">
        <v>9927</v>
      </c>
      <c r="AH164" s="288" t="s">
        <v>9927</v>
      </c>
      <c r="AI164" s="288" t="s">
        <v>9927</v>
      </c>
      <c r="AJ164" s="288" t="s">
        <v>9927</v>
      </c>
      <c r="AK164" s="288" t="s">
        <v>9927</v>
      </c>
      <c r="AL164" s="288" t="s">
        <v>9927</v>
      </c>
      <c r="AM164" s="288" t="s">
        <v>9927</v>
      </c>
      <c r="AN164" s="288" t="s">
        <v>9927</v>
      </c>
      <c r="AO164" s="288" t="s">
        <v>9927</v>
      </c>
      <c r="AP164" s="288">
        <v>2.4</v>
      </c>
      <c r="AQ164" s="288">
        <v>2.4</v>
      </c>
      <c r="AR164" s="288">
        <v>2.4</v>
      </c>
      <c r="AS164" s="288">
        <v>2.4</v>
      </c>
      <c r="AT164" s="288">
        <v>2.5</v>
      </c>
      <c r="AU164" s="288">
        <v>2.5</v>
      </c>
      <c r="AV164" s="288">
        <v>2.5</v>
      </c>
      <c r="AW164" s="288">
        <v>2.5</v>
      </c>
      <c r="AX164" s="288">
        <v>2.5</v>
      </c>
      <c r="AY164" s="288">
        <v>2.5</v>
      </c>
      <c r="AZ164" s="288">
        <v>2.6</v>
      </c>
      <c r="BA164" s="288">
        <v>2.6</v>
      </c>
      <c r="BB164" s="288">
        <v>2.6</v>
      </c>
      <c r="BC164" s="288">
        <v>2.6</v>
      </c>
      <c r="BD164" s="288">
        <v>2.6</v>
      </c>
      <c r="BE164" s="288">
        <v>2.6</v>
      </c>
      <c r="BF164" s="288">
        <v>2.6</v>
      </c>
      <c r="BG164" s="288">
        <v>2.6</v>
      </c>
      <c r="BH164" s="288">
        <v>2.6</v>
      </c>
      <c r="BI164" s="288">
        <v>2.4</v>
      </c>
      <c r="BJ164" s="288">
        <v>2.4</v>
      </c>
      <c r="BK164" s="288">
        <v>2.5</v>
      </c>
      <c r="BL164" s="288">
        <v>2.5</v>
      </c>
      <c r="BM164" s="288">
        <v>2.5</v>
      </c>
      <c r="BN164" s="288">
        <v>2.2999999999999998</v>
      </c>
      <c r="BO164" s="288">
        <v>2.4</v>
      </c>
      <c r="BP164" s="288">
        <v>2.4</v>
      </c>
      <c r="BQ164" s="288">
        <v>2.5</v>
      </c>
      <c r="BR164" s="288">
        <v>2.5</v>
      </c>
      <c r="BS164" s="288">
        <v>2.2999999999999998</v>
      </c>
      <c r="BT164" s="288">
        <v>2.2999999999999998</v>
      </c>
      <c r="BU164" s="288">
        <v>2.4</v>
      </c>
      <c r="BV164" s="288">
        <v>2.4</v>
      </c>
      <c r="BW164" s="288">
        <v>2.2999999999999998</v>
      </c>
      <c r="BX164" s="288">
        <v>2.2999999999999998</v>
      </c>
      <c r="BY164" s="288">
        <v>2.6</v>
      </c>
      <c r="BZ164" s="288">
        <f>_xlfn.IFNA(VLOOKUP(C164,'INFORM Severity - hidden'!$C$5:$G$300,5,FALSE),"-")</f>
        <v>2.6</v>
      </c>
    </row>
    <row r="165" spans="1:78" x14ac:dyDescent="0.35">
      <c r="C165" t="s">
        <v>10014</v>
      </c>
      <c r="D165" s="288" t="str">
        <f t="shared" si="2"/>
        <v>-</v>
      </c>
      <c r="E165" s="288" t="s">
        <v>9927</v>
      </c>
      <c r="F165" s="288" t="s">
        <v>9927</v>
      </c>
      <c r="G165" s="288" t="s">
        <v>9927</v>
      </c>
      <c r="H165" s="288" t="s">
        <v>9927</v>
      </c>
      <c r="I165" s="288" t="s">
        <v>9927</v>
      </c>
      <c r="J165" s="288" t="s">
        <v>9927</v>
      </c>
      <c r="K165" s="288" t="s">
        <v>9927</v>
      </c>
      <c r="L165" s="288" t="s">
        <v>9927</v>
      </c>
      <c r="M165" s="288" t="s">
        <v>9927</v>
      </c>
      <c r="N165" s="288" t="s">
        <v>9927</v>
      </c>
      <c r="O165" s="288" t="s">
        <v>9927</v>
      </c>
      <c r="P165" s="288" t="s">
        <v>9927</v>
      </c>
      <c r="Q165" s="288" t="s">
        <v>9927</v>
      </c>
      <c r="R165" s="288" t="s">
        <v>9927</v>
      </c>
      <c r="S165" s="288" t="s">
        <v>9927</v>
      </c>
      <c r="T165" s="288" t="s">
        <v>9927</v>
      </c>
      <c r="U165" s="288" t="s">
        <v>9927</v>
      </c>
      <c r="V165" s="288" t="s">
        <v>9927</v>
      </c>
      <c r="W165" s="288" t="s">
        <v>9927</v>
      </c>
      <c r="X165" s="288" t="s">
        <v>9927</v>
      </c>
      <c r="Y165" s="288" t="s">
        <v>9927</v>
      </c>
      <c r="Z165" s="288" t="s">
        <v>9927</v>
      </c>
      <c r="AA165" s="288" t="s">
        <v>9927</v>
      </c>
      <c r="AB165" s="288">
        <v>1.7</v>
      </c>
      <c r="AC165" s="288">
        <v>1.7</v>
      </c>
      <c r="AD165" s="288">
        <v>1.7</v>
      </c>
      <c r="AE165" s="288" t="s">
        <v>9927</v>
      </c>
      <c r="AF165" s="288" t="s">
        <v>9927</v>
      </c>
      <c r="AG165" s="288" t="s">
        <v>9927</v>
      </c>
      <c r="AH165" s="288" t="s">
        <v>9927</v>
      </c>
      <c r="AI165" s="288" t="s">
        <v>9927</v>
      </c>
      <c r="AJ165" s="288" t="s">
        <v>9927</v>
      </c>
      <c r="AK165" s="288" t="s">
        <v>9927</v>
      </c>
      <c r="AL165" s="288" t="s">
        <v>9927</v>
      </c>
      <c r="AM165" s="288" t="s">
        <v>9927</v>
      </c>
      <c r="AN165" s="288" t="s">
        <v>9927</v>
      </c>
      <c r="AO165" s="288" t="s">
        <v>9927</v>
      </c>
      <c r="AP165" s="288" t="s">
        <v>9927</v>
      </c>
      <c r="AQ165" s="288" t="s">
        <v>9927</v>
      </c>
      <c r="AR165" s="288" t="s">
        <v>9927</v>
      </c>
      <c r="AS165" s="288" t="s">
        <v>9927</v>
      </c>
      <c r="AT165" s="288" t="s">
        <v>9927</v>
      </c>
      <c r="AU165" s="288" t="s">
        <v>9927</v>
      </c>
      <c r="AV165" s="288" t="s">
        <v>9927</v>
      </c>
      <c r="AW165" s="288" t="s">
        <v>9927</v>
      </c>
      <c r="AX165" s="288" t="s">
        <v>9927</v>
      </c>
      <c r="AY165" s="288" t="s">
        <v>9927</v>
      </c>
      <c r="AZ165" s="288" t="s">
        <v>9927</v>
      </c>
      <c r="BA165" s="288" t="s">
        <v>9927</v>
      </c>
      <c r="BB165" s="288" t="s">
        <v>9927</v>
      </c>
      <c r="BC165" s="288" t="s">
        <v>9927</v>
      </c>
      <c r="BD165" s="288" t="s">
        <v>9927</v>
      </c>
      <c r="BE165" s="288" t="s">
        <v>9927</v>
      </c>
      <c r="BF165" s="288" t="s">
        <v>9927</v>
      </c>
      <c r="BG165" s="288" t="s">
        <v>9927</v>
      </c>
      <c r="BH165" s="288" t="s">
        <v>9927</v>
      </c>
      <c r="BI165" s="288" t="s">
        <v>9927</v>
      </c>
      <c r="BJ165" s="288" t="s">
        <v>9927</v>
      </c>
      <c r="BK165" s="288" t="s">
        <v>9927</v>
      </c>
      <c r="BL165" s="288" t="s">
        <v>9927</v>
      </c>
      <c r="BM165" s="288" t="s">
        <v>9927</v>
      </c>
      <c r="BN165" s="288" t="s">
        <v>9927</v>
      </c>
      <c r="BO165" s="288" t="s">
        <v>9927</v>
      </c>
      <c r="BP165" s="288" t="s">
        <v>9927</v>
      </c>
      <c r="BQ165" s="288" t="s">
        <v>9927</v>
      </c>
      <c r="BR165" s="288" t="s">
        <v>9927</v>
      </c>
      <c r="BS165" s="288" t="s">
        <v>9927</v>
      </c>
      <c r="BT165" s="288" t="s">
        <v>9927</v>
      </c>
      <c r="BU165" s="288" t="s">
        <v>9927</v>
      </c>
      <c r="BV165" s="288" t="s">
        <v>9927</v>
      </c>
      <c r="BW165" s="288" t="s">
        <v>9927</v>
      </c>
      <c r="BX165" s="288" t="s">
        <v>9927</v>
      </c>
      <c r="BY165" s="288" t="s">
        <v>9927</v>
      </c>
      <c r="BZ165" s="288" t="str">
        <f>_xlfn.IFNA(VLOOKUP(C165,'INFORM Severity - hidden'!$C$5:$G$300,5,FALSE),"-")</f>
        <v>-</v>
      </c>
    </row>
    <row r="166" spans="1:78" x14ac:dyDescent="0.35">
      <c r="A166" t="s">
        <v>15</v>
      </c>
      <c r="B166" t="s">
        <v>13</v>
      </c>
      <c r="C166" t="s">
        <v>14</v>
      </c>
      <c r="D166" s="288" t="str">
        <f t="shared" si="2"/>
        <v>Stable</v>
      </c>
      <c r="E166" s="288">
        <v>3.6</v>
      </c>
      <c r="F166" s="288">
        <v>3.8</v>
      </c>
      <c r="G166" s="288">
        <v>3.8</v>
      </c>
      <c r="H166" s="288">
        <v>3.6</v>
      </c>
      <c r="I166" s="288">
        <v>3.6</v>
      </c>
      <c r="J166" s="288">
        <v>3.6</v>
      </c>
      <c r="K166" s="288">
        <v>3.6</v>
      </c>
      <c r="L166" s="288">
        <v>3.7</v>
      </c>
      <c r="M166" s="288">
        <v>3.7</v>
      </c>
      <c r="N166" s="288">
        <v>3.8</v>
      </c>
      <c r="O166" s="288">
        <v>3.8</v>
      </c>
      <c r="P166" s="288">
        <v>3.8</v>
      </c>
      <c r="Q166" s="288">
        <v>3.8</v>
      </c>
      <c r="R166" s="288">
        <v>3.8</v>
      </c>
      <c r="S166" s="288">
        <v>3.8</v>
      </c>
      <c r="T166" s="288">
        <v>3.8</v>
      </c>
      <c r="U166" s="288">
        <v>3.8</v>
      </c>
      <c r="V166" s="288">
        <v>3.8</v>
      </c>
      <c r="W166" s="288">
        <v>3.8</v>
      </c>
      <c r="X166" s="288">
        <v>3.8</v>
      </c>
      <c r="Y166" s="288">
        <v>3.8</v>
      </c>
      <c r="Z166" s="288">
        <v>3.8</v>
      </c>
      <c r="AA166" s="288">
        <v>3.8</v>
      </c>
      <c r="AB166" s="288">
        <v>3.8</v>
      </c>
      <c r="AC166" s="288">
        <v>3.8</v>
      </c>
      <c r="AD166" s="288">
        <v>3.8</v>
      </c>
      <c r="AE166" s="288">
        <v>4.0999999999999996</v>
      </c>
      <c r="AF166" s="288">
        <v>4.0999999999999996</v>
      </c>
      <c r="AG166" s="288">
        <v>4.0999999999999996</v>
      </c>
      <c r="AH166" s="288">
        <v>4.3</v>
      </c>
      <c r="AI166" s="288">
        <v>4.3</v>
      </c>
      <c r="AJ166" s="288">
        <v>4.3</v>
      </c>
      <c r="AK166" s="288">
        <v>4.3</v>
      </c>
      <c r="AL166" s="288">
        <v>4.3</v>
      </c>
      <c r="AM166" s="288">
        <v>4.3</v>
      </c>
      <c r="AN166" s="288">
        <v>4.3</v>
      </c>
      <c r="AO166" s="288">
        <v>4.3</v>
      </c>
      <c r="AP166" s="288">
        <v>4.3</v>
      </c>
      <c r="AQ166" s="288">
        <v>4.3</v>
      </c>
      <c r="AR166" s="288">
        <v>4.2</v>
      </c>
      <c r="AS166" s="288">
        <v>4.2</v>
      </c>
      <c r="AT166" s="288">
        <v>4.2</v>
      </c>
      <c r="AU166" s="288">
        <v>4.2</v>
      </c>
      <c r="AV166" s="288">
        <v>4.2</v>
      </c>
      <c r="AW166" s="288">
        <v>4.2</v>
      </c>
      <c r="AX166" s="288">
        <v>4.0999999999999996</v>
      </c>
      <c r="AY166" s="288">
        <v>4.0999999999999996</v>
      </c>
      <c r="AZ166" s="288">
        <v>4.2</v>
      </c>
      <c r="BA166" s="288">
        <v>4.3</v>
      </c>
      <c r="BB166" s="288">
        <v>4.3</v>
      </c>
      <c r="BC166" s="288">
        <v>4.3</v>
      </c>
      <c r="BD166" s="288">
        <v>4.3</v>
      </c>
      <c r="BE166" s="288">
        <v>4.3</v>
      </c>
      <c r="BF166" s="288">
        <v>4.3</v>
      </c>
      <c r="BG166" s="288">
        <v>4.3</v>
      </c>
      <c r="BH166" s="288">
        <v>4.3</v>
      </c>
      <c r="BI166" s="288">
        <v>4.3</v>
      </c>
      <c r="BJ166" s="288">
        <v>4.3</v>
      </c>
      <c r="BK166" s="288">
        <v>4.3</v>
      </c>
      <c r="BL166" s="288">
        <v>4.3</v>
      </c>
      <c r="BM166" s="288">
        <v>4.3</v>
      </c>
      <c r="BN166" s="288">
        <v>4.3</v>
      </c>
      <c r="BO166" s="288">
        <v>4.3</v>
      </c>
      <c r="BP166" s="288">
        <v>4.5</v>
      </c>
      <c r="BQ166" s="288">
        <v>4.3</v>
      </c>
      <c r="BR166" s="288">
        <v>4.3</v>
      </c>
      <c r="BS166" s="288">
        <v>4.3</v>
      </c>
      <c r="BT166" s="288">
        <v>4.3</v>
      </c>
      <c r="BU166" s="288">
        <v>4.3</v>
      </c>
      <c r="BV166" s="288">
        <v>4.2</v>
      </c>
      <c r="BW166" s="288">
        <v>4.2</v>
      </c>
      <c r="BX166" s="288">
        <v>4.2</v>
      </c>
      <c r="BY166" s="288">
        <v>4.2</v>
      </c>
      <c r="BZ166" s="288">
        <f>_xlfn.IFNA(VLOOKUP(C166,'INFORM Severity - hidden'!$C$5:$G$300,5,FALSE),"-")</f>
        <v>4.3</v>
      </c>
    </row>
    <row r="167" spans="1:78" x14ac:dyDescent="0.35">
      <c r="A167" t="s">
        <v>1528</v>
      </c>
      <c r="B167" t="s">
        <v>1526</v>
      </c>
      <c r="C167" t="s">
        <v>1527</v>
      </c>
      <c r="D167" s="288" t="str">
        <f t="shared" si="2"/>
        <v>Stable</v>
      </c>
      <c r="E167" s="288" t="s">
        <v>9927</v>
      </c>
      <c r="F167" s="288">
        <v>3.2</v>
      </c>
      <c r="G167" s="288">
        <v>3.2</v>
      </c>
      <c r="H167" s="288">
        <v>3.2</v>
      </c>
      <c r="I167" s="288">
        <v>3.3</v>
      </c>
      <c r="J167" s="288">
        <v>3.3</v>
      </c>
      <c r="K167" s="288">
        <v>3.3</v>
      </c>
      <c r="L167" s="288">
        <v>3.3</v>
      </c>
      <c r="M167" s="288">
        <v>3.3</v>
      </c>
      <c r="N167" s="288">
        <v>3.4</v>
      </c>
      <c r="O167" s="288">
        <v>3.4</v>
      </c>
      <c r="P167" s="288">
        <v>3.4</v>
      </c>
      <c r="Q167" s="288">
        <v>3.4</v>
      </c>
      <c r="R167" s="288">
        <v>3.4</v>
      </c>
      <c r="S167" s="288">
        <v>3.6</v>
      </c>
      <c r="T167" s="288">
        <v>3.6</v>
      </c>
      <c r="U167" s="288">
        <v>3.6</v>
      </c>
      <c r="V167" s="288">
        <v>3.6</v>
      </c>
      <c r="W167" s="288">
        <v>3.6</v>
      </c>
      <c r="X167" s="288">
        <v>3.5</v>
      </c>
      <c r="Y167" s="288">
        <v>3.5</v>
      </c>
      <c r="Z167" s="288">
        <v>3.5</v>
      </c>
      <c r="AA167" s="288">
        <v>3.5</v>
      </c>
      <c r="AB167" s="288">
        <v>3.5</v>
      </c>
      <c r="AC167" s="288">
        <v>3.5</v>
      </c>
      <c r="AD167" s="288">
        <v>3.7</v>
      </c>
      <c r="AE167" s="288">
        <v>3.7</v>
      </c>
      <c r="AF167" s="288">
        <v>3.7</v>
      </c>
      <c r="AG167" s="288">
        <v>3.7</v>
      </c>
      <c r="AH167" s="288">
        <v>3.7</v>
      </c>
      <c r="AI167" s="288">
        <v>3.9</v>
      </c>
      <c r="AJ167" s="288">
        <v>3.9</v>
      </c>
      <c r="AK167" s="288">
        <v>3.9</v>
      </c>
      <c r="AL167" s="288">
        <v>3.8</v>
      </c>
      <c r="AM167" s="288">
        <v>3.9</v>
      </c>
      <c r="AN167" s="288">
        <v>3.9</v>
      </c>
      <c r="AO167" s="288">
        <v>4.3</v>
      </c>
      <c r="AP167" s="288">
        <v>4.3</v>
      </c>
      <c r="AQ167" s="288">
        <v>4.3</v>
      </c>
      <c r="AR167" s="288">
        <v>4.3</v>
      </c>
      <c r="AS167" s="288">
        <v>4.4000000000000004</v>
      </c>
      <c r="AT167" s="288">
        <v>4.4000000000000004</v>
      </c>
      <c r="AU167" s="288">
        <v>4.4000000000000004</v>
      </c>
      <c r="AV167" s="288">
        <v>4.4000000000000004</v>
      </c>
      <c r="AW167" s="288">
        <v>4.4000000000000004</v>
      </c>
      <c r="AX167" s="288">
        <v>4.4000000000000004</v>
      </c>
      <c r="AY167" s="288">
        <v>4.4000000000000004</v>
      </c>
      <c r="AZ167" s="288">
        <v>4.4000000000000004</v>
      </c>
      <c r="BA167" s="288">
        <v>4.5</v>
      </c>
      <c r="BB167" s="288">
        <v>4.5</v>
      </c>
      <c r="BC167" s="288">
        <v>4.5</v>
      </c>
      <c r="BD167" s="288">
        <v>4.5</v>
      </c>
      <c r="BE167" s="288">
        <v>4.5999999999999996</v>
      </c>
      <c r="BF167" s="288">
        <v>4.5999999999999996</v>
      </c>
      <c r="BG167" s="288">
        <v>4.5999999999999996</v>
      </c>
      <c r="BH167" s="288">
        <v>4.5999999999999996</v>
      </c>
      <c r="BI167" s="288">
        <v>4.5999999999999996</v>
      </c>
      <c r="BJ167" s="288">
        <v>4.5999999999999996</v>
      </c>
      <c r="BK167" s="288">
        <v>4.5999999999999996</v>
      </c>
      <c r="BL167" s="288">
        <v>4.5999999999999996</v>
      </c>
      <c r="BM167" s="288">
        <v>4.5999999999999996</v>
      </c>
      <c r="BN167" s="288">
        <v>4.5999999999999996</v>
      </c>
      <c r="BO167" s="288">
        <v>4.5999999999999996</v>
      </c>
      <c r="BP167" s="288">
        <v>4.5999999999999996</v>
      </c>
      <c r="BQ167" s="288">
        <v>4.5999999999999996</v>
      </c>
      <c r="BR167" s="288">
        <v>4.5999999999999996</v>
      </c>
      <c r="BS167" s="288">
        <v>4.5999999999999996</v>
      </c>
      <c r="BT167" s="288">
        <v>4.5999999999999996</v>
      </c>
      <c r="BU167" s="288">
        <v>4.5999999999999996</v>
      </c>
      <c r="BV167" s="288">
        <v>4.5999999999999996</v>
      </c>
      <c r="BW167" s="288">
        <v>4.5999999999999996</v>
      </c>
      <c r="BX167" s="288">
        <v>4.5999999999999996</v>
      </c>
      <c r="BY167" s="288">
        <v>4.5999999999999996</v>
      </c>
      <c r="BZ167" s="288">
        <f>_xlfn.IFNA(VLOOKUP(C167,'INFORM Severity - hidden'!$C$5:$G$300,5,FALSE),"-")</f>
        <v>4.5999999999999996</v>
      </c>
    </row>
    <row r="168" spans="1:78" x14ac:dyDescent="0.35">
      <c r="A168" t="s">
        <v>1528</v>
      </c>
      <c r="B168" t="s">
        <v>1536</v>
      </c>
      <c r="C168" t="s">
        <v>1537</v>
      </c>
      <c r="D168" s="288" t="str">
        <f t="shared" si="2"/>
        <v>Stable</v>
      </c>
      <c r="E168" s="288" t="s">
        <v>9927</v>
      </c>
      <c r="F168" s="288">
        <v>3.3</v>
      </c>
      <c r="G168" s="288">
        <v>3.3</v>
      </c>
      <c r="H168" s="288">
        <v>3.1</v>
      </c>
      <c r="I168" s="288">
        <v>3.2</v>
      </c>
      <c r="J168" s="288">
        <v>3.2</v>
      </c>
      <c r="K168" s="288">
        <v>3.2</v>
      </c>
      <c r="L168" s="288">
        <v>3.2</v>
      </c>
      <c r="M168" s="288">
        <v>3.2</v>
      </c>
      <c r="N168" s="288">
        <v>3.5</v>
      </c>
      <c r="O168" s="288">
        <v>3.5</v>
      </c>
      <c r="P168" s="288">
        <v>3.4</v>
      </c>
      <c r="Q168" s="288">
        <v>3.5</v>
      </c>
      <c r="R168" s="288">
        <v>3.5</v>
      </c>
      <c r="S168" s="288">
        <v>3.5</v>
      </c>
      <c r="T168" s="288">
        <v>3.5</v>
      </c>
      <c r="U168" s="288">
        <v>3.5</v>
      </c>
      <c r="V168" s="288">
        <v>3.5</v>
      </c>
      <c r="W168" s="288">
        <v>3.5</v>
      </c>
      <c r="X168" s="288">
        <v>3.5</v>
      </c>
      <c r="Y168" s="288">
        <v>3.5</v>
      </c>
      <c r="Z168" s="288">
        <v>3.5</v>
      </c>
      <c r="AA168" s="288">
        <v>3.5</v>
      </c>
      <c r="AB168" s="288">
        <v>3.5</v>
      </c>
      <c r="AC168" s="288">
        <v>3.5</v>
      </c>
      <c r="AD168" s="288">
        <v>3.5</v>
      </c>
      <c r="AE168" s="288">
        <v>3.5</v>
      </c>
      <c r="AF168" s="288">
        <v>3.5</v>
      </c>
      <c r="AG168" s="288">
        <v>3.5</v>
      </c>
      <c r="AH168" s="288">
        <v>3.6</v>
      </c>
      <c r="AI168" s="288">
        <v>3.6</v>
      </c>
      <c r="AJ168" s="288">
        <v>3.6</v>
      </c>
      <c r="AK168" s="288">
        <v>3.6</v>
      </c>
      <c r="AL168" s="288">
        <v>3.5</v>
      </c>
      <c r="AM168" s="288">
        <v>3.5</v>
      </c>
      <c r="AN168" s="288">
        <v>3.5</v>
      </c>
      <c r="AO168" s="288">
        <v>3.6</v>
      </c>
      <c r="AP168" s="288">
        <v>3.6</v>
      </c>
      <c r="AQ168" s="288">
        <v>3.7</v>
      </c>
      <c r="AR168" s="288">
        <v>3.7</v>
      </c>
      <c r="AS168" s="288">
        <v>3.7</v>
      </c>
      <c r="AT168" s="288">
        <v>3.7</v>
      </c>
      <c r="AU168" s="288">
        <v>3.7</v>
      </c>
      <c r="AV168" s="288">
        <v>3.7</v>
      </c>
      <c r="AW168" s="288">
        <v>3.7</v>
      </c>
      <c r="AX168" s="288">
        <v>3.7</v>
      </c>
      <c r="AY168" s="288">
        <v>3.7</v>
      </c>
      <c r="AZ168" s="288">
        <v>3.7</v>
      </c>
      <c r="BA168" s="288">
        <v>3.9</v>
      </c>
      <c r="BB168" s="288">
        <v>3.9</v>
      </c>
      <c r="BC168" s="288">
        <v>3.9</v>
      </c>
      <c r="BD168" s="288">
        <v>3.8</v>
      </c>
      <c r="BE168" s="288">
        <v>3.8</v>
      </c>
      <c r="BF168" s="288">
        <v>3.7</v>
      </c>
      <c r="BG168" s="288">
        <v>3.7</v>
      </c>
      <c r="BH168" s="288">
        <v>3.7</v>
      </c>
      <c r="BI168" s="288">
        <v>3.7</v>
      </c>
      <c r="BJ168" s="288">
        <v>3.7</v>
      </c>
      <c r="BK168" s="288">
        <v>3.8</v>
      </c>
      <c r="BL168" s="288">
        <v>3.9</v>
      </c>
      <c r="BM168" s="288">
        <v>3.8</v>
      </c>
      <c r="BN168" s="288">
        <v>3.9</v>
      </c>
      <c r="BO168" s="288">
        <v>3.9</v>
      </c>
      <c r="BP168" s="288">
        <v>4</v>
      </c>
      <c r="BQ168" s="288">
        <v>4</v>
      </c>
      <c r="BR168" s="288">
        <v>4</v>
      </c>
      <c r="BS168" s="288">
        <v>4.0999999999999996</v>
      </c>
      <c r="BT168" s="288">
        <v>4.0999999999999996</v>
      </c>
      <c r="BU168" s="288">
        <v>4.0999999999999996</v>
      </c>
      <c r="BV168" s="288">
        <v>4.0999999999999996</v>
      </c>
      <c r="BW168" s="288">
        <v>4.0999999999999996</v>
      </c>
      <c r="BX168" s="288">
        <v>4.0999999999999996</v>
      </c>
      <c r="BY168" s="288">
        <v>4.0999999999999996</v>
      </c>
      <c r="BZ168" s="288">
        <f>_xlfn.IFNA(VLOOKUP(C168,'INFORM Severity - hidden'!$C$5:$G$300,5,FALSE),"-")</f>
        <v>4.0999999999999996</v>
      </c>
    </row>
    <row r="169" spans="1:78" x14ac:dyDescent="0.35">
      <c r="A169" t="s">
        <v>1528</v>
      </c>
      <c r="B169" t="s">
        <v>1546</v>
      </c>
      <c r="C169" t="s">
        <v>1547</v>
      </c>
      <c r="D169" s="288" t="str">
        <f t="shared" si="2"/>
        <v>Stable</v>
      </c>
      <c r="E169" s="288" t="s">
        <v>9927</v>
      </c>
      <c r="F169" s="288">
        <v>2.1</v>
      </c>
      <c r="G169" s="288">
        <v>2.1</v>
      </c>
      <c r="H169" s="288">
        <v>2.2999999999999998</v>
      </c>
      <c r="I169" s="288">
        <v>2.4</v>
      </c>
      <c r="J169" s="288">
        <v>2.2999999999999998</v>
      </c>
      <c r="K169" s="288">
        <v>2.2999999999999998</v>
      </c>
      <c r="L169" s="288">
        <v>2.2999999999999998</v>
      </c>
      <c r="M169" s="288">
        <v>2.2999999999999998</v>
      </c>
      <c r="N169" s="288">
        <v>2.7</v>
      </c>
      <c r="O169" s="288">
        <v>2.7</v>
      </c>
      <c r="P169" s="288">
        <v>2.7</v>
      </c>
      <c r="Q169" s="288">
        <v>2.7</v>
      </c>
      <c r="R169" s="288">
        <v>2.7</v>
      </c>
      <c r="S169" s="288">
        <v>2.6</v>
      </c>
      <c r="T169" s="288">
        <v>2.6</v>
      </c>
      <c r="U169" s="288">
        <v>2.6</v>
      </c>
      <c r="V169" s="288">
        <v>2.6</v>
      </c>
      <c r="W169" s="288">
        <v>2.6</v>
      </c>
      <c r="X169" s="288">
        <v>2.6</v>
      </c>
      <c r="Y169" s="288">
        <v>2.6</v>
      </c>
      <c r="Z169" s="288">
        <v>2.6</v>
      </c>
      <c r="AA169" s="288">
        <v>2.6</v>
      </c>
      <c r="AB169" s="288">
        <v>2.6</v>
      </c>
      <c r="AC169" s="288">
        <v>2.6</v>
      </c>
      <c r="AD169" s="288">
        <v>3.1</v>
      </c>
      <c r="AE169" s="288">
        <v>3.1</v>
      </c>
      <c r="AF169" s="288">
        <v>3.1</v>
      </c>
      <c r="AG169" s="288">
        <v>3.1</v>
      </c>
      <c r="AH169" s="288">
        <v>3.2</v>
      </c>
      <c r="AI169" s="288">
        <v>3.2</v>
      </c>
      <c r="AJ169" s="288">
        <v>3.2</v>
      </c>
      <c r="AK169" s="288">
        <v>3.2</v>
      </c>
      <c r="AL169" s="288">
        <v>3.1</v>
      </c>
      <c r="AM169" s="288">
        <v>3.1</v>
      </c>
      <c r="AN169" s="288">
        <v>3.2</v>
      </c>
      <c r="AO169" s="288">
        <v>3.7</v>
      </c>
      <c r="AP169" s="288">
        <v>3.7</v>
      </c>
      <c r="AQ169" s="288">
        <v>3.7</v>
      </c>
      <c r="AR169" s="288">
        <v>3.7</v>
      </c>
      <c r="AS169" s="288">
        <v>3.8</v>
      </c>
      <c r="AT169" s="288">
        <v>3.8</v>
      </c>
      <c r="AU169" s="288">
        <v>3.8</v>
      </c>
      <c r="AV169" s="288">
        <v>3.8</v>
      </c>
      <c r="AW169" s="288">
        <v>3.8</v>
      </c>
      <c r="AX169" s="288">
        <v>3.7</v>
      </c>
      <c r="AY169" s="288">
        <v>3.7</v>
      </c>
      <c r="AZ169" s="288">
        <v>3.7</v>
      </c>
      <c r="BA169" s="288">
        <v>3.7</v>
      </c>
      <c r="BB169" s="288">
        <v>3.7</v>
      </c>
      <c r="BC169" s="288">
        <v>3.7</v>
      </c>
      <c r="BD169" s="288">
        <v>3.7</v>
      </c>
      <c r="BE169" s="288">
        <v>3.7</v>
      </c>
      <c r="BF169" s="288">
        <v>3.7</v>
      </c>
      <c r="BG169" s="288">
        <v>3.6</v>
      </c>
      <c r="BH169" s="288">
        <v>3.6</v>
      </c>
      <c r="BI169" s="288">
        <v>3.7</v>
      </c>
      <c r="BJ169" s="288">
        <v>3.7</v>
      </c>
      <c r="BK169" s="288">
        <v>3.7</v>
      </c>
      <c r="BL169" s="288">
        <v>3.7</v>
      </c>
      <c r="BM169" s="288">
        <v>3.7</v>
      </c>
      <c r="BN169" s="288">
        <v>3.7</v>
      </c>
      <c r="BO169" s="288">
        <v>3.7</v>
      </c>
      <c r="BP169" s="288">
        <v>3.8</v>
      </c>
      <c r="BQ169" s="288">
        <v>3.8</v>
      </c>
      <c r="BR169" s="288">
        <v>3.8</v>
      </c>
      <c r="BS169" s="288">
        <v>3.8</v>
      </c>
      <c r="BT169" s="288">
        <v>3.9</v>
      </c>
      <c r="BU169" s="288">
        <v>3.9</v>
      </c>
      <c r="BV169" s="288">
        <v>3.9</v>
      </c>
      <c r="BW169" s="288">
        <v>3.9</v>
      </c>
      <c r="BX169" s="288">
        <v>3.9</v>
      </c>
      <c r="BY169" s="288">
        <v>3.9</v>
      </c>
      <c r="BZ169" s="288">
        <f>_xlfn.IFNA(VLOOKUP(C169,'INFORM Severity - hidden'!$C$5:$G$300,5,FALSE),"-")</f>
        <v>4</v>
      </c>
    </row>
    <row r="170" spans="1:78" x14ac:dyDescent="0.35">
      <c r="A170" t="s">
        <v>1528</v>
      </c>
      <c r="B170" t="s">
        <v>1556</v>
      </c>
      <c r="C170" t="s">
        <v>1557</v>
      </c>
      <c r="D170" s="288" t="str">
        <f t="shared" si="2"/>
        <v>Stable</v>
      </c>
      <c r="E170" s="288" t="s">
        <v>9927</v>
      </c>
      <c r="F170" s="288" t="s">
        <v>9927</v>
      </c>
      <c r="G170" s="288" t="s">
        <v>9927</v>
      </c>
      <c r="H170" s="288" t="s">
        <v>9927</v>
      </c>
      <c r="I170" s="288" t="s">
        <v>9927</v>
      </c>
      <c r="J170" s="288" t="s">
        <v>9927</v>
      </c>
      <c r="K170" s="288" t="s">
        <v>9927</v>
      </c>
      <c r="L170" s="288" t="s">
        <v>9927</v>
      </c>
      <c r="M170" s="288" t="s">
        <v>9927</v>
      </c>
      <c r="N170" s="288" t="s">
        <v>9927</v>
      </c>
      <c r="O170" s="288" t="s">
        <v>9927</v>
      </c>
      <c r="P170" s="288" t="s">
        <v>9927</v>
      </c>
      <c r="Q170" s="288" t="s">
        <v>9927</v>
      </c>
      <c r="R170" s="288" t="s">
        <v>9927</v>
      </c>
      <c r="S170" s="288" t="s">
        <v>9927</v>
      </c>
      <c r="T170" s="288" t="s">
        <v>9927</v>
      </c>
      <c r="U170" s="288" t="s">
        <v>9927</v>
      </c>
      <c r="V170" s="288" t="s">
        <v>9927</v>
      </c>
      <c r="W170" s="288" t="s">
        <v>9927</v>
      </c>
      <c r="X170" s="288" t="s">
        <v>9927</v>
      </c>
      <c r="Y170" s="288" t="s">
        <v>9927</v>
      </c>
      <c r="Z170" s="288" t="s">
        <v>9927</v>
      </c>
      <c r="AA170" s="288" t="s">
        <v>9927</v>
      </c>
      <c r="AB170" s="288" t="s">
        <v>9927</v>
      </c>
      <c r="AC170" s="288" t="s">
        <v>9927</v>
      </c>
      <c r="AD170" s="288" t="s">
        <v>9927</v>
      </c>
      <c r="AE170" s="288" t="s">
        <v>9927</v>
      </c>
      <c r="AF170" s="288" t="s">
        <v>9927</v>
      </c>
      <c r="AG170" s="288" t="s">
        <v>9927</v>
      </c>
      <c r="AH170" s="288">
        <v>2.1</v>
      </c>
      <c r="AI170" s="288">
        <v>3.4</v>
      </c>
      <c r="AJ170" s="288">
        <v>3.4</v>
      </c>
      <c r="AK170" s="288">
        <v>3.4</v>
      </c>
      <c r="AL170" s="288">
        <v>3.4</v>
      </c>
      <c r="AM170" s="288">
        <v>3.4</v>
      </c>
      <c r="AN170" s="288">
        <v>3.5</v>
      </c>
      <c r="AO170" s="288">
        <v>4.0999999999999996</v>
      </c>
      <c r="AP170" s="288">
        <v>4.0999999999999996</v>
      </c>
      <c r="AQ170" s="288">
        <v>4.0999999999999996</v>
      </c>
      <c r="AR170" s="288">
        <v>4.0999999999999996</v>
      </c>
      <c r="AS170" s="288">
        <v>4.5</v>
      </c>
      <c r="AT170" s="288">
        <v>4.5</v>
      </c>
      <c r="AU170" s="288">
        <v>4.5</v>
      </c>
      <c r="AV170" s="288">
        <v>4.5</v>
      </c>
      <c r="AW170" s="288">
        <v>4.5</v>
      </c>
      <c r="AX170" s="288">
        <v>4.5</v>
      </c>
      <c r="AY170" s="288">
        <v>4.5</v>
      </c>
      <c r="AZ170" s="288">
        <v>4.5</v>
      </c>
      <c r="BA170" s="288">
        <v>4.4000000000000004</v>
      </c>
      <c r="BB170" s="288">
        <v>4.4000000000000004</v>
      </c>
      <c r="BC170" s="288">
        <v>4.4000000000000004</v>
      </c>
      <c r="BD170" s="288">
        <v>4.4000000000000004</v>
      </c>
      <c r="BE170" s="288">
        <v>4.4000000000000004</v>
      </c>
      <c r="BF170" s="288">
        <v>4.4000000000000004</v>
      </c>
      <c r="BG170" s="288">
        <v>4.4000000000000004</v>
      </c>
      <c r="BH170" s="288">
        <v>4.4000000000000004</v>
      </c>
      <c r="BI170" s="288">
        <v>4.4000000000000004</v>
      </c>
      <c r="BJ170" s="288">
        <v>4.4000000000000004</v>
      </c>
      <c r="BK170" s="288">
        <v>4.4000000000000004</v>
      </c>
      <c r="BL170" s="288">
        <v>4.4000000000000004</v>
      </c>
      <c r="BM170" s="288">
        <v>4.4000000000000004</v>
      </c>
      <c r="BN170" s="288">
        <v>4.4000000000000004</v>
      </c>
      <c r="BO170" s="288">
        <v>4.4000000000000004</v>
      </c>
      <c r="BP170" s="288">
        <v>4.5999999999999996</v>
      </c>
      <c r="BQ170" s="288">
        <v>4.5999999999999996</v>
      </c>
      <c r="BR170" s="288">
        <v>4.5999999999999996</v>
      </c>
      <c r="BS170" s="288">
        <v>4.5999999999999996</v>
      </c>
      <c r="BT170" s="288">
        <v>4.5999999999999996</v>
      </c>
      <c r="BU170" s="288">
        <v>4.5999999999999996</v>
      </c>
      <c r="BV170" s="288">
        <v>4.5999999999999996</v>
      </c>
      <c r="BW170" s="288">
        <v>4.5999999999999996</v>
      </c>
      <c r="BX170" s="288">
        <v>4.5999999999999996</v>
      </c>
      <c r="BY170" s="288">
        <v>4.5999999999999996</v>
      </c>
      <c r="BZ170" s="288">
        <f>_xlfn.IFNA(VLOOKUP(C170,'INFORM Severity - hidden'!$C$5:$G$300,5,FALSE),"-")</f>
        <v>4.5999999999999996</v>
      </c>
    </row>
    <row r="171" spans="1:78" x14ac:dyDescent="0.35">
      <c r="C171" t="s">
        <v>10015</v>
      </c>
      <c r="D171" s="288" t="str">
        <f t="shared" si="2"/>
        <v>-</v>
      </c>
      <c r="E171" s="288" t="s">
        <v>9927</v>
      </c>
      <c r="F171" s="288" t="s">
        <v>9927</v>
      </c>
      <c r="G171" s="288" t="s">
        <v>9927</v>
      </c>
      <c r="H171" s="288" t="s">
        <v>9927</v>
      </c>
      <c r="I171" s="288" t="s">
        <v>9927</v>
      </c>
      <c r="J171" s="288" t="s">
        <v>9927</v>
      </c>
      <c r="K171" s="288" t="s">
        <v>9927</v>
      </c>
      <c r="L171" s="288" t="s">
        <v>9927</v>
      </c>
      <c r="M171" s="288" t="s">
        <v>9927</v>
      </c>
      <c r="N171" s="288" t="s">
        <v>9927</v>
      </c>
      <c r="O171" s="288" t="s">
        <v>9927</v>
      </c>
      <c r="P171" s="288" t="s">
        <v>9927</v>
      </c>
      <c r="Q171" s="288" t="s">
        <v>9927</v>
      </c>
      <c r="R171" s="288" t="s">
        <v>9927</v>
      </c>
      <c r="S171" s="288" t="s">
        <v>9927</v>
      </c>
      <c r="T171" s="288" t="s">
        <v>9927</v>
      </c>
      <c r="U171" s="288" t="s">
        <v>9927</v>
      </c>
      <c r="V171" s="288" t="s">
        <v>9927</v>
      </c>
      <c r="W171" s="288" t="s">
        <v>9927</v>
      </c>
      <c r="X171" s="288" t="s">
        <v>9927</v>
      </c>
      <c r="Y171" s="288" t="s">
        <v>9927</v>
      </c>
      <c r="Z171" s="288" t="s">
        <v>9927</v>
      </c>
      <c r="AA171" s="288" t="s">
        <v>9927</v>
      </c>
      <c r="AB171" s="288" t="s">
        <v>9927</v>
      </c>
      <c r="AC171" s="288" t="s">
        <v>9927</v>
      </c>
      <c r="AD171" s="288" t="s">
        <v>9927</v>
      </c>
      <c r="AE171" s="288" t="s">
        <v>9927</v>
      </c>
      <c r="AF171" s="288" t="s">
        <v>9927</v>
      </c>
      <c r="AG171" s="288" t="s">
        <v>9927</v>
      </c>
      <c r="AH171" s="288" t="s">
        <v>9927</v>
      </c>
      <c r="AI171" s="288" t="s">
        <v>9927</v>
      </c>
      <c r="AJ171" s="288" t="s">
        <v>9927</v>
      </c>
      <c r="AK171" s="288" t="s">
        <v>9927</v>
      </c>
      <c r="AL171" s="288" t="s">
        <v>9927</v>
      </c>
      <c r="AM171" s="288" t="s">
        <v>9927</v>
      </c>
      <c r="AN171" s="288" t="s">
        <v>9927</v>
      </c>
      <c r="AO171" s="288" t="s">
        <v>9927</v>
      </c>
      <c r="AP171" s="288" t="s">
        <v>9927</v>
      </c>
      <c r="AQ171" s="288" t="s">
        <v>9927</v>
      </c>
      <c r="AR171" s="288" t="s">
        <v>9927</v>
      </c>
      <c r="AS171" s="288" t="s">
        <v>9927</v>
      </c>
      <c r="AT171" s="288" t="s">
        <v>9927</v>
      </c>
      <c r="AU171" s="288" t="s">
        <v>9927</v>
      </c>
      <c r="AV171" s="288" t="s">
        <v>9927</v>
      </c>
      <c r="AW171" s="288" t="s">
        <v>9927</v>
      </c>
      <c r="AX171" s="288" t="s">
        <v>9927</v>
      </c>
      <c r="AY171" s="288" t="s">
        <v>9927</v>
      </c>
      <c r="AZ171" s="288" t="s">
        <v>9927</v>
      </c>
      <c r="BA171" s="288" t="s">
        <v>9927</v>
      </c>
      <c r="BB171" s="288" t="s">
        <v>9927</v>
      </c>
      <c r="BC171" s="288" t="s">
        <v>9927</v>
      </c>
      <c r="BD171" s="288" t="s">
        <v>9927</v>
      </c>
      <c r="BE171" s="288">
        <v>2.8</v>
      </c>
      <c r="BF171" s="288">
        <v>2.9</v>
      </c>
      <c r="BG171" s="288">
        <v>2.8</v>
      </c>
      <c r="BH171" s="288">
        <v>2.8</v>
      </c>
      <c r="BI171" s="288">
        <v>2.8</v>
      </c>
      <c r="BJ171" s="288">
        <v>2.8</v>
      </c>
      <c r="BK171" s="288">
        <v>2.8</v>
      </c>
      <c r="BL171" s="288">
        <v>2.8</v>
      </c>
      <c r="BM171" s="288" t="s">
        <v>9927</v>
      </c>
      <c r="BN171" s="288" t="s">
        <v>9927</v>
      </c>
      <c r="BO171" s="288" t="s">
        <v>9927</v>
      </c>
      <c r="BP171" s="288" t="s">
        <v>9927</v>
      </c>
      <c r="BQ171" s="288" t="s">
        <v>9927</v>
      </c>
      <c r="BR171" s="288" t="s">
        <v>9927</v>
      </c>
      <c r="BS171" s="288" t="s">
        <v>9927</v>
      </c>
      <c r="BT171" s="288" t="s">
        <v>9927</v>
      </c>
      <c r="BU171" s="288" t="s">
        <v>9927</v>
      </c>
      <c r="BV171" s="288" t="s">
        <v>9927</v>
      </c>
      <c r="BW171" s="288" t="s">
        <v>9927</v>
      </c>
      <c r="BX171" s="288" t="s">
        <v>9927</v>
      </c>
      <c r="BY171" s="288" t="s">
        <v>9927</v>
      </c>
      <c r="BZ171" s="288" t="str">
        <f>_xlfn.IFNA(VLOOKUP(C171,'INFORM Severity - hidden'!$C$5:$G$300,5,FALSE),"-")</f>
        <v>-</v>
      </c>
    </row>
    <row r="172" spans="1:78" x14ac:dyDescent="0.35">
      <c r="C172" t="s">
        <v>10016</v>
      </c>
      <c r="D172" s="288" t="str">
        <f t="shared" si="2"/>
        <v>-</v>
      </c>
      <c r="E172" s="288" t="s">
        <v>9927</v>
      </c>
      <c r="F172" s="288" t="s">
        <v>9927</v>
      </c>
      <c r="G172" s="288" t="s">
        <v>9927</v>
      </c>
      <c r="H172" s="288" t="s">
        <v>9927</v>
      </c>
      <c r="I172" s="288" t="s">
        <v>9927</v>
      </c>
      <c r="J172" s="288" t="s">
        <v>9927</v>
      </c>
      <c r="K172" s="288" t="s">
        <v>9927</v>
      </c>
      <c r="L172" s="288" t="s">
        <v>9927</v>
      </c>
      <c r="M172" s="288" t="s">
        <v>9927</v>
      </c>
      <c r="N172" s="288" t="s">
        <v>9927</v>
      </c>
      <c r="O172" s="288" t="s">
        <v>9927</v>
      </c>
      <c r="P172" s="288" t="s">
        <v>9927</v>
      </c>
      <c r="Q172" s="288" t="s">
        <v>9927</v>
      </c>
      <c r="R172" s="288" t="s">
        <v>9927</v>
      </c>
      <c r="S172" s="288" t="s">
        <v>9927</v>
      </c>
      <c r="T172" s="288" t="s">
        <v>9927</v>
      </c>
      <c r="U172" s="288" t="s">
        <v>9927</v>
      </c>
      <c r="V172" s="288" t="s">
        <v>9927</v>
      </c>
      <c r="W172" s="288" t="s">
        <v>9927</v>
      </c>
      <c r="X172" s="288" t="s">
        <v>9927</v>
      </c>
      <c r="Y172" s="288" t="s">
        <v>9927</v>
      </c>
      <c r="Z172" s="288" t="s">
        <v>9927</v>
      </c>
      <c r="AA172" s="288" t="s">
        <v>9927</v>
      </c>
      <c r="AB172" s="288" t="s">
        <v>9927</v>
      </c>
      <c r="AC172" s="288" t="s">
        <v>9927</v>
      </c>
      <c r="AD172" s="288" t="s">
        <v>9927</v>
      </c>
      <c r="AE172" s="288" t="s">
        <v>9927</v>
      </c>
      <c r="AF172" s="288" t="s">
        <v>9927</v>
      </c>
      <c r="AG172" s="288" t="s">
        <v>9927</v>
      </c>
      <c r="AH172" s="288" t="s">
        <v>9927</v>
      </c>
      <c r="AI172" s="288" t="s">
        <v>9927</v>
      </c>
      <c r="AJ172" s="288" t="s">
        <v>9927</v>
      </c>
      <c r="AK172" s="288" t="s">
        <v>9927</v>
      </c>
      <c r="AL172" s="288" t="s">
        <v>9927</v>
      </c>
      <c r="AM172" s="288" t="s">
        <v>9927</v>
      </c>
      <c r="AN172" s="288" t="s">
        <v>9927</v>
      </c>
      <c r="AO172" s="288" t="s">
        <v>9927</v>
      </c>
      <c r="AP172" s="288" t="s">
        <v>9927</v>
      </c>
      <c r="AQ172" s="288" t="s">
        <v>9927</v>
      </c>
      <c r="AR172" s="288" t="s">
        <v>9927</v>
      </c>
      <c r="AS172" s="288" t="s">
        <v>9927</v>
      </c>
      <c r="AT172" s="288" t="s">
        <v>9927</v>
      </c>
      <c r="AU172" s="288" t="s">
        <v>9927</v>
      </c>
      <c r="AV172" s="288" t="s">
        <v>9927</v>
      </c>
      <c r="AW172" s="288" t="s">
        <v>9927</v>
      </c>
      <c r="AX172" s="288" t="s">
        <v>9927</v>
      </c>
      <c r="AY172" s="288" t="s">
        <v>9927</v>
      </c>
      <c r="AZ172" s="288" t="s">
        <v>9927</v>
      </c>
      <c r="BA172" s="288" t="s">
        <v>9927</v>
      </c>
      <c r="BB172" s="288" t="s">
        <v>9927</v>
      </c>
      <c r="BC172" s="288" t="s">
        <v>9927</v>
      </c>
      <c r="BD172" s="288" t="s">
        <v>9927</v>
      </c>
      <c r="BE172" s="288" t="s">
        <v>9927</v>
      </c>
      <c r="BF172" s="288" t="s">
        <v>9927</v>
      </c>
      <c r="BG172" s="288" t="s">
        <v>9927</v>
      </c>
      <c r="BH172" s="288" t="s">
        <v>9927</v>
      </c>
      <c r="BI172" s="288" t="s">
        <v>9927</v>
      </c>
      <c r="BJ172" s="288" t="s">
        <v>9927</v>
      </c>
      <c r="BK172" s="288" t="s">
        <v>9927</v>
      </c>
      <c r="BL172" s="288" t="s">
        <v>9927</v>
      </c>
      <c r="BM172" s="288" t="s">
        <v>9927</v>
      </c>
      <c r="BN172" s="288" t="s">
        <v>9927</v>
      </c>
      <c r="BO172" s="288" t="s">
        <v>9927</v>
      </c>
      <c r="BP172" s="288" t="s">
        <v>9927</v>
      </c>
      <c r="BQ172" s="288" t="s">
        <v>9927</v>
      </c>
      <c r="BR172" s="288" t="s">
        <v>9927</v>
      </c>
      <c r="BS172" s="288" t="s">
        <v>9927</v>
      </c>
      <c r="BT172" s="288">
        <v>2.4</v>
      </c>
      <c r="BU172" s="288">
        <v>3</v>
      </c>
      <c r="BV172" s="288">
        <v>3</v>
      </c>
      <c r="BW172" s="288">
        <v>3</v>
      </c>
      <c r="BX172" s="288">
        <v>3</v>
      </c>
      <c r="BY172" s="288" t="s">
        <v>9927</v>
      </c>
      <c r="BZ172" s="288" t="str">
        <f>_xlfn.IFNA(VLOOKUP(C172,'INFORM Severity - hidden'!$C$5:$G$300,5,FALSE),"-")</f>
        <v>-</v>
      </c>
    </row>
    <row r="173" spans="1:78" x14ac:dyDescent="0.35">
      <c r="C173" t="s">
        <v>10017</v>
      </c>
      <c r="D173" s="288" t="str">
        <f t="shared" si="2"/>
        <v>-</v>
      </c>
      <c r="E173" s="288" t="s">
        <v>9927</v>
      </c>
      <c r="F173" s="288" t="s">
        <v>9927</v>
      </c>
      <c r="G173" s="288" t="s">
        <v>9927</v>
      </c>
      <c r="H173" s="288" t="s">
        <v>9927</v>
      </c>
      <c r="I173" s="288" t="s">
        <v>9927</v>
      </c>
      <c r="J173" s="288" t="s">
        <v>9927</v>
      </c>
      <c r="K173" s="288" t="s">
        <v>9927</v>
      </c>
      <c r="L173" s="288" t="s">
        <v>9927</v>
      </c>
      <c r="M173" s="288" t="s">
        <v>9927</v>
      </c>
      <c r="N173" s="288" t="s">
        <v>9927</v>
      </c>
      <c r="O173" s="288" t="s">
        <v>9927</v>
      </c>
      <c r="P173" s="288" t="s">
        <v>9927</v>
      </c>
      <c r="Q173" s="288" t="s">
        <v>9927</v>
      </c>
      <c r="R173" s="288" t="s">
        <v>9927</v>
      </c>
      <c r="S173" s="288" t="s">
        <v>9927</v>
      </c>
      <c r="T173" s="288" t="s">
        <v>9927</v>
      </c>
      <c r="U173" s="288" t="s">
        <v>9927</v>
      </c>
      <c r="V173" s="288" t="s">
        <v>9927</v>
      </c>
      <c r="W173" s="288" t="s">
        <v>9927</v>
      </c>
      <c r="X173" s="288" t="s">
        <v>9927</v>
      </c>
      <c r="Y173" s="288" t="s">
        <v>9927</v>
      </c>
      <c r="Z173" s="288" t="s">
        <v>9927</v>
      </c>
      <c r="AA173" s="288" t="s">
        <v>9927</v>
      </c>
      <c r="AB173" s="288" t="s">
        <v>9927</v>
      </c>
      <c r="AC173" s="288" t="s">
        <v>9927</v>
      </c>
      <c r="AD173" s="288" t="s">
        <v>9927</v>
      </c>
      <c r="AE173" s="288" t="s">
        <v>9927</v>
      </c>
      <c r="AF173" s="288" t="s">
        <v>9927</v>
      </c>
      <c r="AG173" s="288" t="s">
        <v>9927</v>
      </c>
      <c r="AH173" s="288" t="s">
        <v>9927</v>
      </c>
      <c r="AI173" s="288" t="s">
        <v>9927</v>
      </c>
      <c r="AJ173" s="288" t="s">
        <v>9927</v>
      </c>
      <c r="AK173" s="288" t="s">
        <v>9927</v>
      </c>
      <c r="AL173" s="288" t="s">
        <v>9927</v>
      </c>
      <c r="AM173" s="288" t="s">
        <v>9927</v>
      </c>
      <c r="AN173" s="288" t="s">
        <v>9927</v>
      </c>
      <c r="AO173" s="288" t="s">
        <v>9927</v>
      </c>
      <c r="AP173" s="288" t="s">
        <v>9927</v>
      </c>
      <c r="AQ173" s="288" t="s">
        <v>9927</v>
      </c>
      <c r="AR173" s="288" t="s">
        <v>9927</v>
      </c>
      <c r="AS173" s="288" t="s">
        <v>9927</v>
      </c>
      <c r="AT173" s="288" t="s">
        <v>9927</v>
      </c>
      <c r="AU173" s="288" t="s">
        <v>9927</v>
      </c>
      <c r="AV173" s="288" t="s">
        <v>9927</v>
      </c>
      <c r="AW173" s="288" t="s">
        <v>9927</v>
      </c>
      <c r="AX173" s="288" t="s">
        <v>9927</v>
      </c>
      <c r="AY173" s="288" t="s">
        <v>9927</v>
      </c>
      <c r="AZ173" s="288" t="s">
        <v>9927</v>
      </c>
      <c r="BA173" s="288" t="s">
        <v>9927</v>
      </c>
      <c r="BB173" s="288" t="s">
        <v>9927</v>
      </c>
      <c r="BC173" s="288" t="s">
        <v>9927</v>
      </c>
      <c r="BD173" s="288" t="s">
        <v>9927</v>
      </c>
      <c r="BE173" s="288" t="s">
        <v>9927</v>
      </c>
      <c r="BF173" s="288" t="s">
        <v>9927</v>
      </c>
      <c r="BG173" s="288">
        <v>2.2000000000000002</v>
      </c>
      <c r="BH173" s="288">
        <v>2.2000000000000002</v>
      </c>
      <c r="BI173" s="288" t="s">
        <v>9927</v>
      </c>
      <c r="BJ173" s="288" t="s">
        <v>9927</v>
      </c>
      <c r="BK173" s="288" t="s">
        <v>9927</v>
      </c>
      <c r="BL173" s="288" t="s">
        <v>9927</v>
      </c>
      <c r="BM173" s="288" t="s">
        <v>9927</v>
      </c>
      <c r="BN173" s="288" t="s">
        <v>9927</v>
      </c>
      <c r="BO173" s="288" t="s">
        <v>9927</v>
      </c>
      <c r="BP173" s="288" t="s">
        <v>9927</v>
      </c>
      <c r="BQ173" s="288" t="s">
        <v>9927</v>
      </c>
      <c r="BR173" s="288" t="s">
        <v>9927</v>
      </c>
      <c r="BS173" s="288" t="s">
        <v>9927</v>
      </c>
      <c r="BT173" s="288" t="s">
        <v>9927</v>
      </c>
      <c r="BU173" s="288" t="s">
        <v>9927</v>
      </c>
      <c r="BV173" s="288" t="s">
        <v>9927</v>
      </c>
      <c r="BW173" s="288" t="s">
        <v>9927</v>
      </c>
      <c r="BX173" s="288" t="s">
        <v>9927</v>
      </c>
      <c r="BY173" s="288" t="s">
        <v>9927</v>
      </c>
      <c r="BZ173" s="288" t="str">
        <f>_xlfn.IFNA(VLOOKUP(C173,'INFORM Severity - hidden'!$C$5:$G$300,5,FALSE),"-")</f>
        <v>-</v>
      </c>
    </row>
    <row r="174" spans="1:78" x14ac:dyDescent="0.35">
      <c r="C174" t="s">
        <v>10018</v>
      </c>
      <c r="D174" s="288" t="str">
        <f t="shared" si="2"/>
        <v>-</v>
      </c>
      <c r="E174" s="288" t="s">
        <v>9927</v>
      </c>
      <c r="F174" s="288" t="s">
        <v>9927</v>
      </c>
      <c r="G174" s="288" t="s">
        <v>9927</v>
      </c>
      <c r="H174" s="288" t="s">
        <v>9927</v>
      </c>
      <c r="I174" s="288" t="s">
        <v>9927</v>
      </c>
      <c r="J174" s="288" t="s">
        <v>9927</v>
      </c>
      <c r="K174" s="288" t="s">
        <v>9927</v>
      </c>
      <c r="L174" s="288" t="s">
        <v>9927</v>
      </c>
      <c r="M174" s="288" t="s">
        <v>9927</v>
      </c>
      <c r="N174" s="288" t="s">
        <v>9927</v>
      </c>
      <c r="O174" s="288" t="s">
        <v>9927</v>
      </c>
      <c r="P174" s="288" t="s">
        <v>9927</v>
      </c>
      <c r="Q174" s="288" t="s">
        <v>9927</v>
      </c>
      <c r="R174" s="288" t="s">
        <v>9927</v>
      </c>
      <c r="S174" s="288" t="s">
        <v>9927</v>
      </c>
      <c r="T174" s="288" t="s">
        <v>9927</v>
      </c>
      <c r="U174" s="288" t="s">
        <v>9927</v>
      </c>
      <c r="V174" s="288" t="s">
        <v>9927</v>
      </c>
      <c r="W174" s="288" t="s">
        <v>9927</v>
      </c>
      <c r="X174" s="288" t="s">
        <v>9927</v>
      </c>
      <c r="Y174" s="288" t="s">
        <v>9927</v>
      </c>
      <c r="Z174" s="288" t="s">
        <v>9927</v>
      </c>
      <c r="AA174" s="288" t="s">
        <v>9927</v>
      </c>
      <c r="AB174" s="288" t="s">
        <v>9927</v>
      </c>
      <c r="AC174" s="288" t="s">
        <v>9927</v>
      </c>
      <c r="AD174" s="288" t="s">
        <v>9927</v>
      </c>
      <c r="AE174" s="288" t="s">
        <v>9927</v>
      </c>
      <c r="AF174" s="288" t="s">
        <v>9927</v>
      </c>
      <c r="AG174" s="288" t="s">
        <v>9927</v>
      </c>
      <c r="AH174" s="288" t="s">
        <v>9927</v>
      </c>
      <c r="AI174" s="288" t="s">
        <v>9927</v>
      </c>
      <c r="AJ174" s="288" t="s">
        <v>9927</v>
      </c>
      <c r="AK174" s="288" t="s">
        <v>9927</v>
      </c>
      <c r="AL174" s="288" t="s">
        <v>9927</v>
      </c>
      <c r="AM174" s="288" t="s">
        <v>9927</v>
      </c>
      <c r="AN174" s="288" t="s">
        <v>9927</v>
      </c>
      <c r="AO174" s="288" t="s">
        <v>9927</v>
      </c>
      <c r="AP174" s="288" t="s">
        <v>9927</v>
      </c>
      <c r="AQ174" s="288" t="s">
        <v>9927</v>
      </c>
      <c r="AR174" s="288" t="s">
        <v>9927</v>
      </c>
      <c r="AS174" s="288" t="s">
        <v>9927</v>
      </c>
      <c r="AT174" s="288" t="s">
        <v>9927</v>
      </c>
      <c r="AU174" s="288" t="s">
        <v>9927</v>
      </c>
      <c r="AV174" s="288" t="s">
        <v>9927</v>
      </c>
      <c r="AW174" s="288" t="s">
        <v>9927</v>
      </c>
      <c r="AX174" s="288" t="s">
        <v>9927</v>
      </c>
      <c r="AY174" s="288" t="s">
        <v>9927</v>
      </c>
      <c r="AZ174" s="288" t="s">
        <v>9927</v>
      </c>
      <c r="BA174" s="288" t="s">
        <v>9927</v>
      </c>
      <c r="BB174" s="288" t="s">
        <v>9927</v>
      </c>
      <c r="BC174" s="288" t="s">
        <v>9927</v>
      </c>
      <c r="BD174" s="288">
        <v>2.6</v>
      </c>
      <c r="BE174" s="288">
        <v>2.4</v>
      </c>
      <c r="BF174" s="288">
        <v>2.4</v>
      </c>
      <c r="BG174" s="288">
        <v>2.4</v>
      </c>
      <c r="BH174" s="288">
        <v>2.4</v>
      </c>
      <c r="BI174" s="288" t="s">
        <v>9927</v>
      </c>
      <c r="BJ174" s="288" t="s">
        <v>9927</v>
      </c>
      <c r="BK174" s="288" t="s">
        <v>9927</v>
      </c>
      <c r="BL174" s="288" t="s">
        <v>9927</v>
      </c>
      <c r="BM174" s="288" t="s">
        <v>9927</v>
      </c>
      <c r="BN174" s="288" t="s">
        <v>9927</v>
      </c>
      <c r="BO174" s="288" t="s">
        <v>9927</v>
      </c>
      <c r="BP174" s="288" t="s">
        <v>9927</v>
      </c>
      <c r="BQ174" s="288" t="s">
        <v>9927</v>
      </c>
      <c r="BR174" s="288" t="s">
        <v>9927</v>
      </c>
      <c r="BS174" s="288" t="s">
        <v>9927</v>
      </c>
      <c r="BT174" s="288" t="s">
        <v>9927</v>
      </c>
      <c r="BU174" s="288" t="s">
        <v>9927</v>
      </c>
      <c r="BV174" s="288" t="s">
        <v>9927</v>
      </c>
      <c r="BW174" s="288" t="s">
        <v>9927</v>
      </c>
      <c r="BX174" s="288" t="s">
        <v>9927</v>
      </c>
      <c r="BY174" s="288" t="s">
        <v>9927</v>
      </c>
      <c r="BZ174" s="288" t="str">
        <f>_xlfn.IFNA(VLOOKUP(C174,'INFORM Severity - hidden'!$C$5:$G$300,5,FALSE),"-")</f>
        <v>-</v>
      </c>
    </row>
    <row r="175" spans="1:78" x14ac:dyDescent="0.35">
      <c r="C175" t="s">
        <v>10019</v>
      </c>
      <c r="D175" s="288" t="str">
        <f t="shared" si="2"/>
        <v>-</v>
      </c>
      <c r="E175" s="288" t="s">
        <v>9927</v>
      </c>
      <c r="F175" s="288" t="s">
        <v>9927</v>
      </c>
      <c r="G175" s="288" t="s">
        <v>9927</v>
      </c>
      <c r="H175" s="288" t="s">
        <v>9927</v>
      </c>
      <c r="I175" s="288" t="s">
        <v>9927</v>
      </c>
      <c r="J175" s="288" t="s">
        <v>9927</v>
      </c>
      <c r="K175" s="288" t="s">
        <v>9927</v>
      </c>
      <c r="L175" s="288" t="s">
        <v>9927</v>
      </c>
      <c r="M175" s="288" t="s">
        <v>9927</v>
      </c>
      <c r="N175" s="288" t="s">
        <v>9927</v>
      </c>
      <c r="O175" s="288" t="s">
        <v>9927</v>
      </c>
      <c r="P175" s="288" t="s">
        <v>9927</v>
      </c>
      <c r="Q175" s="288" t="s">
        <v>9927</v>
      </c>
      <c r="R175" s="288" t="s">
        <v>9927</v>
      </c>
      <c r="S175" s="288" t="s">
        <v>9927</v>
      </c>
      <c r="T175" s="288" t="s">
        <v>9927</v>
      </c>
      <c r="U175" s="288" t="s">
        <v>9927</v>
      </c>
      <c r="V175" s="288" t="s">
        <v>9927</v>
      </c>
      <c r="W175" s="288" t="s">
        <v>9927</v>
      </c>
      <c r="X175" s="288" t="s">
        <v>9927</v>
      </c>
      <c r="Y175" s="288" t="s">
        <v>9927</v>
      </c>
      <c r="Z175" s="288" t="s">
        <v>9927</v>
      </c>
      <c r="AA175" s="288" t="s">
        <v>9927</v>
      </c>
      <c r="AB175" s="288" t="s">
        <v>9927</v>
      </c>
      <c r="AC175" s="288" t="s">
        <v>9927</v>
      </c>
      <c r="AD175" s="288" t="s">
        <v>9927</v>
      </c>
      <c r="AE175" s="288" t="s">
        <v>9927</v>
      </c>
      <c r="AF175" s="288" t="s">
        <v>9927</v>
      </c>
      <c r="AG175" s="288" t="s">
        <v>9927</v>
      </c>
      <c r="AH175" s="288" t="s">
        <v>9927</v>
      </c>
      <c r="AI175" s="288" t="s">
        <v>9927</v>
      </c>
      <c r="AJ175" s="288" t="s">
        <v>9927</v>
      </c>
      <c r="AK175" s="288" t="s">
        <v>9927</v>
      </c>
      <c r="AL175" s="288" t="s">
        <v>9927</v>
      </c>
      <c r="AM175" s="288" t="s">
        <v>9927</v>
      </c>
      <c r="AN175" s="288" t="s">
        <v>9927</v>
      </c>
      <c r="AO175" s="288" t="s">
        <v>9927</v>
      </c>
      <c r="AP175" s="288" t="s">
        <v>9927</v>
      </c>
      <c r="AQ175" s="288" t="s">
        <v>9927</v>
      </c>
      <c r="AR175" s="288" t="s">
        <v>9927</v>
      </c>
      <c r="AS175" s="288" t="s">
        <v>9927</v>
      </c>
      <c r="AT175" s="288" t="s">
        <v>9927</v>
      </c>
      <c r="AU175" s="288" t="s">
        <v>9927</v>
      </c>
      <c r="AV175" s="288" t="s">
        <v>9927</v>
      </c>
      <c r="AW175" s="288" t="s">
        <v>9927</v>
      </c>
      <c r="AX175" s="288" t="s">
        <v>9927</v>
      </c>
      <c r="AY175" s="288" t="s">
        <v>9927</v>
      </c>
      <c r="AZ175" s="288" t="s">
        <v>9927</v>
      </c>
      <c r="BA175" s="288" t="s">
        <v>9927</v>
      </c>
      <c r="BB175" s="288" t="s">
        <v>9927</v>
      </c>
      <c r="BC175" s="288" t="s">
        <v>9927</v>
      </c>
      <c r="BD175" s="288" t="s">
        <v>9927</v>
      </c>
      <c r="BE175" s="288" t="s">
        <v>9927</v>
      </c>
      <c r="BF175" s="288" t="s">
        <v>9927</v>
      </c>
      <c r="BG175" s="288">
        <v>1.1000000000000001</v>
      </c>
      <c r="BH175" s="288">
        <v>1.1000000000000001</v>
      </c>
      <c r="BI175" s="288" t="s">
        <v>9927</v>
      </c>
      <c r="BJ175" s="288" t="s">
        <v>9927</v>
      </c>
      <c r="BK175" s="288" t="s">
        <v>9927</v>
      </c>
      <c r="BL175" s="288" t="s">
        <v>9927</v>
      </c>
      <c r="BM175" s="288" t="s">
        <v>9927</v>
      </c>
      <c r="BN175" s="288" t="s">
        <v>9927</v>
      </c>
      <c r="BO175" s="288" t="s">
        <v>9927</v>
      </c>
      <c r="BP175" s="288" t="s">
        <v>9927</v>
      </c>
      <c r="BQ175" s="288" t="s">
        <v>9927</v>
      </c>
      <c r="BR175" s="288" t="s">
        <v>9927</v>
      </c>
      <c r="BS175" s="288" t="s">
        <v>9927</v>
      </c>
      <c r="BT175" s="288" t="s">
        <v>9927</v>
      </c>
      <c r="BU175" s="288" t="s">
        <v>9927</v>
      </c>
      <c r="BV175" s="288" t="s">
        <v>9927</v>
      </c>
      <c r="BW175" s="288" t="s">
        <v>9927</v>
      </c>
      <c r="BX175" s="288" t="s">
        <v>9927</v>
      </c>
      <c r="BY175" s="288" t="s">
        <v>9927</v>
      </c>
      <c r="BZ175" s="288" t="str">
        <f>_xlfn.IFNA(VLOOKUP(C175,'INFORM Severity - hidden'!$C$5:$G$300,5,FALSE),"-")</f>
        <v>-</v>
      </c>
    </row>
    <row r="176" spans="1:78" x14ac:dyDescent="0.35">
      <c r="C176" t="s">
        <v>10020</v>
      </c>
      <c r="D176" s="288" t="str">
        <f t="shared" si="2"/>
        <v>-</v>
      </c>
      <c r="E176" s="288" t="s">
        <v>9927</v>
      </c>
      <c r="F176" s="288" t="s">
        <v>9927</v>
      </c>
      <c r="G176" s="288" t="s">
        <v>9927</v>
      </c>
      <c r="H176" s="288" t="s">
        <v>9927</v>
      </c>
      <c r="I176" s="288" t="s">
        <v>9927</v>
      </c>
      <c r="J176" s="288" t="s">
        <v>9927</v>
      </c>
      <c r="K176" s="288" t="s">
        <v>9927</v>
      </c>
      <c r="L176" s="288" t="s">
        <v>9927</v>
      </c>
      <c r="M176" s="288" t="s">
        <v>9927</v>
      </c>
      <c r="N176" s="288" t="s">
        <v>9927</v>
      </c>
      <c r="O176" s="288" t="s">
        <v>9927</v>
      </c>
      <c r="P176" s="288" t="s">
        <v>9927</v>
      </c>
      <c r="Q176" s="288" t="s">
        <v>9927</v>
      </c>
      <c r="R176" s="288" t="s">
        <v>9927</v>
      </c>
      <c r="S176" s="288" t="s">
        <v>9927</v>
      </c>
      <c r="T176" s="288" t="s">
        <v>9927</v>
      </c>
      <c r="U176" s="288" t="s">
        <v>9927</v>
      </c>
      <c r="V176" s="288" t="s">
        <v>9927</v>
      </c>
      <c r="W176" s="288" t="s">
        <v>9927</v>
      </c>
      <c r="X176" s="288" t="s">
        <v>9927</v>
      </c>
      <c r="Y176" s="288" t="s">
        <v>9927</v>
      </c>
      <c r="Z176" s="288" t="s">
        <v>9927</v>
      </c>
      <c r="AA176" s="288" t="s">
        <v>9927</v>
      </c>
      <c r="AB176" s="288" t="s">
        <v>9927</v>
      </c>
      <c r="AC176" s="288" t="s">
        <v>9927</v>
      </c>
      <c r="AD176" s="288" t="s">
        <v>9927</v>
      </c>
      <c r="AE176" s="288" t="s">
        <v>9927</v>
      </c>
      <c r="AF176" s="288" t="s">
        <v>9927</v>
      </c>
      <c r="AG176" s="288" t="s">
        <v>9927</v>
      </c>
      <c r="AH176" s="288" t="s">
        <v>9927</v>
      </c>
      <c r="AI176" s="288" t="s">
        <v>9927</v>
      </c>
      <c r="AJ176" s="288" t="s">
        <v>9927</v>
      </c>
      <c r="AK176" s="288" t="s">
        <v>9927</v>
      </c>
      <c r="AL176" s="288" t="s">
        <v>9927</v>
      </c>
      <c r="AM176" s="288" t="s">
        <v>9927</v>
      </c>
      <c r="AN176" s="288" t="s">
        <v>9927</v>
      </c>
      <c r="AO176" s="288" t="s">
        <v>9927</v>
      </c>
      <c r="AP176" s="288" t="s">
        <v>9927</v>
      </c>
      <c r="AQ176" s="288" t="s">
        <v>9927</v>
      </c>
      <c r="AR176" s="288" t="s">
        <v>9927</v>
      </c>
      <c r="AS176" s="288" t="s">
        <v>9927</v>
      </c>
      <c r="AT176" s="288" t="s">
        <v>9927</v>
      </c>
      <c r="AU176" s="288" t="s">
        <v>9927</v>
      </c>
      <c r="AV176" s="288" t="s">
        <v>9927</v>
      </c>
      <c r="AW176" s="288" t="s">
        <v>9927</v>
      </c>
      <c r="AX176" s="288" t="s">
        <v>9927</v>
      </c>
      <c r="AY176" s="288" t="s">
        <v>9927</v>
      </c>
      <c r="AZ176" s="288" t="s">
        <v>9927</v>
      </c>
      <c r="BA176" s="288" t="s">
        <v>9927</v>
      </c>
      <c r="BB176" s="288" t="s">
        <v>9927</v>
      </c>
      <c r="BC176" s="288" t="s">
        <v>9927</v>
      </c>
      <c r="BD176" s="288" t="s">
        <v>9927</v>
      </c>
      <c r="BE176" s="288" t="s">
        <v>9927</v>
      </c>
      <c r="BF176" s="288" t="s">
        <v>9927</v>
      </c>
      <c r="BG176" s="288" t="s">
        <v>9927</v>
      </c>
      <c r="BH176" s="288" t="s">
        <v>9927</v>
      </c>
      <c r="BI176" s="288" t="s">
        <v>9927</v>
      </c>
      <c r="BJ176" s="288" t="s">
        <v>9927</v>
      </c>
      <c r="BK176" s="288" t="s">
        <v>9927</v>
      </c>
      <c r="BL176" s="288" t="s">
        <v>9927</v>
      </c>
      <c r="BM176" s="288" t="s">
        <v>9927</v>
      </c>
      <c r="BN176" s="288">
        <v>1.9</v>
      </c>
      <c r="BO176" s="288">
        <v>2.2999999999999998</v>
      </c>
      <c r="BP176" s="288">
        <v>2.2999999999999998</v>
      </c>
      <c r="BQ176" s="288">
        <v>2.2999999999999998</v>
      </c>
      <c r="BR176" s="288">
        <v>2.2999999999999998</v>
      </c>
      <c r="BS176" s="288">
        <v>2.2999999999999998</v>
      </c>
      <c r="BT176" s="288" t="s">
        <v>9927</v>
      </c>
      <c r="BU176" s="288" t="s">
        <v>9927</v>
      </c>
      <c r="BV176" s="288" t="s">
        <v>9927</v>
      </c>
      <c r="BW176" s="288" t="s">
        <v>9927</v>
      </c>
      <c r="BX176" s="288" t="s">
        <v>9927</v>
      </c>
      <c r="BY176" s="288" t="s">
        <v>9927</v>
      </c>
      <c r="BZ176" s="288" t="str">
        <f>_xlfn.IFNA(VLOOKUP(C176,'INFORM Severity - hidden'!$C$5:$G$300,5,FALSE),"-")</f>
        <v>-</v>
      </c>
    </row>
    <row r="177" spans="1:78" x14ac:dyDescent="0.35">
      <c r="A177" t="s">
        <v>1093</v>
      </c>
      <c r="B177" t="s">
        <v>4118</v>
      </c>
      <c r="C177" t="s">
        <v>4119</v>
      </c>
      <c r="D177" s="288" t="str">
        <f t="shared" si="2"/>
        <v>Decreasing</v>
      </c>
      <c r="E177" s="288" t="s">
        <v>9927</v>
      </c>
      <c r="F177" s="288" t="s">
        <v>9927</v>
      </c>
      <c r="G177" s="288" t="s">
        <v>9927</v>
      </c>
      <c r="H177" s="288">
        <v>3.8</v>
      </c>
      <c r="I177" s="288">
        <v>3.7</v>
      </c>
      <c r="J177" s="288">
        <v>3.7</v>
      </c>
      <c r="K177" s="288">
        <v>3.2</v>
      </c>
      <c r="L177" s="288">
        <v>3.2</v>
      </c>
      <c r="M177" s="288">
        <v>3.2</v>
      </c>
      <c r="N177" s="288">
        <v>3.2</v>
      </c>
      <c r="O177" s="288">
        <v>3.4</v>
      </c>
      <c r="P177" s="288">
        <v>3.4</v>
      </c>
      <c r="Q177" s="288">
        <v>3.5</v>
      </c>
      <c r="R177" s="288">
        <v>3.5</v>
      </c>
      <c r="S177" s="288">
        <v>3.2</v>
      </c>
      <c r="T177" s="288">
        <v>3.2</v>
      </c>
      <c r="U177" s="288">
        <v>3.2</v>
      </c>
      <c r="V177" s="288">
        <v>3.2</v>
      </c>
      <c r="W177" s="288">
        <v>3</v>
      </c>
      <c r="X177" s="288">
        <v>3</v>
      </c>
      <c r="Y177" s="288">
        <v>3</v>
      </c>
      <c r="Z177" s="288">
        <v>3.2</v>
      </c>
      <c r="AA177" s="288">
        <v>3.3</v>
      </c>
      <c r="AB177" s="288">
        <v>3.3</v>
      </c>
      <c r="AC177" s="288">
        <v>3.6</v>
      </c>
      <c r="AD177" s="288">
        <v>3.6</v>
      </c>
      <c r="AE177" s="288">
        <v>3.6</v>
      </c>
      <c r="AF177" s="288">
        <v>3.6</v>
      </c>
      <c r="AG177" s="288">
        <v>3.6</v>
      </c>
      <c r="AH177" s="288">
        <v>3.7</v>
      </c>
      <c r="AI177" s="288" t="s">
        <v>9927</v>
      </c>
      <c r="AJ177" s="288" t="s">
        <v>9927</v>
      </c>
      <c r="AK177" s="288" t="s">
        <v>9927</v>
      </c>
      <c r="AL177" s="288" t="s">
        <v>9927</v>
      </c>
      <c r="AM177" s="288" t="s">
        <v>9927</v>
      </c>
      <c r="AN177" s="288" t="s">
        <v>9927</v>
      </c>
      <c r="AO177" s="288">
        <v>3.5</v>
      </c>
      <c r="AP177" s="288">
        <v>3.5</v>
      </c>
      <c r="AQ177" s="288">
        <v>3.6</v>
      </c>
      <c r="AR177" s="288">
        <v>3.6</v>
      </c>
      <c r="AS177" s="288">
        <v>3.6</v>
      </c>
      <c r="AT177" s="288">
        <v>3.6</v>
      </c>
      <c r="AU177" s="288">
        <v>3.6</v>
      </c>
      <c r="AV177" s="288">
        <v>3.6</v>
      </c>
      <c r="AW177" s="288">
        <v>3.6</v>
      </c>
      <c r="AX177" s="288">
        <v>3.6</v>
      </c>
      <c r="AY177" s="288">
        <v>3.6</v>
      </c>
      <c r="AZ177" s="288">
        <v>3.6</v>
      </c>
      <c r="BA177" s="288">
        <v>3.6</v>
      </c>
      <c r="BB177" s="288">
        <v>3.4</v>
      </c>
      <c r="BC177" s="288">
        <v>3.5</v>
      </c>
      <c r="BD177" s="288">
        <v>3.5</v>
      </c>
      <c r="BE177" s="288">
        <v>3.6</v>
      </c>
      <c r="BF177" s="288">
        <v>3.5</v>
      </c>
      <c r="BG177" s="288">
        <v>3.5</v>
      </c>
      <c r="BH177" s="288">
        <v>3.5</v>
      </c>
      <c r="BI177" s="288">
        <v>3.5</v>
      </c>
      <c r="BJ177" s="288">
        <v>3.5</v>
      </c>
      <c r="BK177" s="288">
        <v>3.6</v>
      </c>
      <c r="BL177" s="288">
        <v>3.6</v>
      </c>
      <c r="BM177" s="288">
        <v>3.6</v>
      </c>
      <c r="BN177" s="288">
        <v>3.6</v>
      </c>
      <c r="BO177" s="288">
        <v>3.6</v>
      </c>
      <c r="BP177" s="288">
        <v>3.7</v>
      </c>
      <c r="BQ177" s="288">
        <v>3.7</v>
      </c>
      <c r="BR177" s="288">
        <v>3.7</v>
      </c>
      <c r="BS177" s="288">
        <v>3.9</v>
      </c>
      <c r="BT177" s="288">
        <v>3.9</v>
      </c>
      <c r="BU177" s="288">
        <v>3.9</v>
      </c>
      <c r="BV177" s="288">
        <v>3.9</v>
      </c>
      <c r="BW177" s="288">
        <v>3.9</v>
      </c>
      <c r="BX177" s="288">
        <v>3.8</v>
      </c>
      <c r="BY177" s="288">
        <v>3.8</v>
      </c>
      <c r="BZ177" s="288">
        <f>_xlfn.IFNA(VLOOKUP(C177,'INFORM Severity - hidden'!$C$5:$G$300,5,FALSE),"-")</f>
        <v>3.9</v>
      </c>
    </row>
    <row r="178" spans="1:78" x14ac:dyDescent="0.35">
      <c r="C178" t="s">
        <v>10021</v>
      </c>
      <c r="D178" s="288" t="str">
        <f t="shared" si="2"/>
        <v>-</v>
      </c>
      <c r="E178" s="288" t="s">
        <v>9927</v>
      </c>
      <c r="F178" s="288">
        <v>3.3</v>
      </c>
      <c r="G178" s="288">
        <v>3.3</v>
      </c>
      <c r="H178" s="288">
        <v>3.3</v>
      </c>
      <c r="I178" s="288">
        <v>3.3</v>
      </c>
      <c r="J178" s="288" t="s">
        <v>9927</v>
      </c>
      <c r="K178" s="288" t="s">
        <v>9927</v>
      </c>
      <c r="L178" s="288" t="s">
        <v>9927</v>
      </c>
      <c r="M178" s="288" t="s">
        <v>9927</v>
      </c>
      <c r="N178" s="288" t="s">
        <v>9927</v>
      </c>
      <c r="O178" s="288" t="s">
        <v>9927</v>
      </c>
      <c r="P178" s="288" t="s">
        <v>9927</v>
      </c>
      <c r="Q178" s="288" t="s">
        <v>9927</v>
      </c>
      <c r="R178" s="288" t="s">
        <v>9927</v>
      </c>
      <c r="S178" s="288" t="s">
        <v>9927</v>
      </c>
      <c r="T178" s="288" t="s">
        <v>9927</v>
      </c>
      <c r="U178" s="288" t="s">
        <v>9927</v>
      </c>
      <c r="V178" s="288" t="s">
        <v>9927</v>
      </c>
      <c r="W178" s="288" t="s">
        <v>9927</v>
      </c>
      <c r="X178" s="288" t="s">
        <v>9927</v>
      </c>
      <c r="Y178" s="288" t="s">
        <v>9927</v>
      </c>
      <c r="Z178" s="288" t="s">
        <v>9927</v>
      </c>
      <c r="AA178" s="288" t="s">
        <v>9927</v>
      </c>
      <c r="AB178" s="288" t="s">
        <v>9927</v>
      </c>
      <c r="AC178" s="288" t="s">
        <v>9927</v>
      </c>
      <c r="AD178" s="288" t="s">
        <v>9927</v>
      </c>
      <c r="AE178" s="288" t="s">
        <v>9927</v>
      </c>
      <c r="AF178" s="288" t="s">
        <v>9927</v>
      </c>
      <c r="AG178" s="288" t="s">
        <v>9927</v>
      </c>
      <c r="AH178" s="288" t="s">
        <v>9927</v>
      </c>
      <c r="AI178" s="288" t="s">
        <v>9927</v>
      </c>
      <c r="AJ178" s="288" t="s">
        <v>9927</v>
      </c>
      <c r="AK178" s="288" t="s">
        <v>9927</v>
      </c>
      <c r="AL178" s="288" t="s">
        <v>9927</v>
      </c>
      <c r="AM178" s="288" t="s">
        <v>9927</v>
      </c>
      <c r="AN178" s="288" t="s">
        <v>9927</v>
      </c>
      <c r="AO178" s="288" t="s">
        <v>9927</v>
      </c>
      <c r="AP178" s="288" t="s">
        <v>9927</v>
      </c>
      <c r="AQ178" s="288" t="s">
        <v>9927</v>
      </c>
      <c r="AR178" s="288" t="s">
        <v>9927</v>
      </c>
      <c r="AS178" s="288" t="s">
        <v>9927</v>
      </c>
      <c r="AT178" s="288" t="s">
        <v>9927</v>
      </c>
      <c r="AU178" s="288" t="s">
        <v>9927</v>
      </c>
      <c r="AV178" s="288" t="s">
        <v>9927</v>
      </c>
      <c r="AW178" s="288" t="s">
        <v>9927</v>
      </c>
      <c r="AX178" s="288" t="s">
        <v>9927</v>
      </c>
      <c r="AY178" s="288" t="s">
        <v>9927</v>
      </c>
      <c r="AZ178" s="288" t="s">
        <v>9927</v>
      </c>
      <c r="BA178" s="288" t="s">
        <v>9927</v>
      </c>
      <c r="BB178" s="288" t="s">
        <v>9927</v>
      </c>
      <c r="BC178" s="288" t="s">
        <v>9927</v>
      </c>
      <c r="BD178" s="288" t="s">
        <v>9927</v>
      </c>
      <c r="BE178" s="288" t="s">
        <v>9927</v>
      </c>
      <c r="BF178" s="288" t="s">
        <v>9927</v>
      </c>
      <c r="BG178" s="288" t="s">
        <v>9927</v>
      </c>
      <c r="BH178" s="288" t="s">
        <v>9927</v>
      </c>
      <c r="BI178" s="288" t="s">
        <v>9927</v>
      </c>
      <c r="BJ178" s="288" t="s">
        <v>9927</v>
      </c>
      <c r="BK178" s="288" t="s">
        <v>9927</v>
      </c>
      <c r="BL178" s="288" t="s">
        <v>9927</v>
      </c>
      <c r="BM178" s="288" t="s">
        <v>9927</v>
      </c>
      <c r="BN178" s="288" t="s">
        <v>9927</v>
      </c>
      <c r="BO178" s="288" t="s">
        <v>9927</v>
      </c>
      <c r="BP178" s="288" t="s">
        <v>9927</v>
      </c>
      <c r="BQ178" s="288" t="s">
        <v>9927</v>
      </c>
      <c r="BR178" s="288" t="s">
        <v>9927</v>
      </c>
      <c r="BS178" s="288" t="s">
        <v>9927</v>
      </c>
      <c r="BT178" s="288" t="s">
        <v>9927</v>
      </c>
      <c r="BU178" s="288" t="s">
        <v>9927</v>
      </c>
      <c r="BV178" s="288" t="s">
        <v>9927</v>
      </c>
      <c r="BW178" s="288" t="s">
        <v>9927</v>
      </c>
      <c r="BX178" s="288" t="s">
        <v>9927</v>
      </c>
      <c r="BY178" s="288" t="s">
        <v>9927</v>
      </c>
      <c r="BZ178" s="288" t="str">
        <f>_xlfn.IFNA(VLOOKUP(C178,'INFORM Severity - hidden'!$C$5:$G$300,5,FALSE),"-")</f>
        <v>-</v>
      </c>
    </row>
    <row r="179" spans="1:78" x14ac:dyDescent="0.35">
      <c r="C179" t="s">
        <v>10022</v>
      </c>
      <c r="D179" s="288" t="str">
        <f t="shared" si="2"/>
        <v>-</v>
      </c>
      <c r="E179" s="288" t="s">
        <v>9927</v>
      </c>
      <c r="F179" s="288" t="s">
        <v>9927</v>
      </c>
      <c r="G179" s="288">
        <v>3.1</v>
      </c>
      <c r="H179" s="288">
        <v>3.4</v>
      </c>
      <c r="I179" s="288">
        <v>3.4</v>
      </c>
      <c r="J179" s="288" t="s">
        <v>9927</v>
      </c>
      <c r="K179" s="288" t="s">
        <v>9927</v>
      </c>
      <c r="L179" s="288" t="s">
        <v>9927</v>
      </c>
      <c r="M179" s="288" t="s">
        <v>9927</v>
      </c>
      <c r="N179" s="288" t="s">
        <v>9927</v>
      </c>
      <c r="O179" s="288" t="s">
        <v>9927</v>
      </c>
      <c r="P179" s="288" t="s">
        <v>9927</v>
      </c>
      <c r="Q179" s="288" t="s">
        <v>9927</v>
      </c>
      <c r="R179" s="288" t="s">
        <v>9927</v>
      </c>
      <c r="S179" s="288" t="s">
        <v>9927</v>
      </c>
      <c r="T179" s="288" t="s">
        <v>9927</v>
      </c>
      <c r="U179" s="288" t="s">
        <v>9927</v>
      </c>
      <c r="V179" s="288" t="s">
        <v>9927</v>
      </c>
      <c r="W179" s="288" t="s">
        <v>9927</v>
      </c>
      <c r="X179" s="288" t="s">
        <v>9927</v>
      </c>
      <c r="Y179" s="288" t="s">
        <v>9927</v>
      </c>
      <c r="Z179" s="288" t="s">
        <v>9927</v>
      </c>
      <c r="AA179" s="288" t="s">
        <v>9927</v>
      </c>
      <c r="AB179" s="288" t="s">
        <v>9927</v>
      </c>
      <c r="AC179" s="288" t="s">
        <v>9927</v>
      </c>
      <c r="AD179" s="288" t="s">
        <v>9927</v>
      </c>
      <c r="AE179" s="288" t="s">
        <v>9927</v>
      </c>
      <c r="AF179" s="288" t="s">
        <v>9927</v>
      </c>
      <c r="AG179" s="288" t="s">
        <v>9927</v>
      </c>
      <c r="AH179" s="288" t="s">
        <v>9927</v>
      </c>
      <c r="AI179" s="288" t="s">
        <v>9927</v>
      </c>
      <c r="AJ179" s="288" t="s">
        <v>9927</v>
      </c>
      <c r="AK179" s="288" t="s">
        <v>9927</v>
      </c>
      <c r="AL179" s="288" t="s">
        <v>9927</v>
      </c>
      <c r="AM179" s="288" t="s">
        <v>9927</v>
      </c>
      <c r="AN179" s="288" t="s">
        <v>9927</v>
      </c>
      <c r="AO179" s="288" t="s">
        <v>9927</v>
      </c>
      <c r="AP179" s="288" t="s">
        <v>9927</v>
      </c>
      <c r="AQ179" s="288" t="s">
        <v>9927</v>
      </c>
      <c r="AR179" s="288" t="s">
        <v>9927</v>
      </c>
      <c r="AS179" s="288" t="s">
        <v>9927</v>
      </c>
      <c r="AT179" s="288" t="s">
        <v>9927</v>
      </c>
      <c r="AU179" s="288" t="s">
        <v>9927</v>
      </c>
      <c r="AV179" s="288" t="s">
        <v>9927</v>
      </c>
      <c r="AW179" s="288" t="s">
        <v>9927</v>
      </c>
      <c r="AX179" s="288" t="s">
        <v>9927</v>
      </c>
      <c r="AY179" s="288" t="s">
        <v>9927</v>
      </c>
      <c r="AZ179" s="288" t="s">
        <v>9927</v>
      </c>
      <c r="BA179" s="288" t="s">
        <v>9927</v>
      </c>
      <c r="BB179" s="288" t="s">
        <v>9927</v>
      </c>
      <c r="BC179" s="288" t="s">
        <v>9927</v>
      </c>
      <c r="BD179" s="288" t="s">
        <v>9927</v>
      </c>
      <c r="BE179" s="288" t="s">
        <v>9927</v>
      </c>
      <c r="BF179" s="288" t="s">
        <v>9927</v>
      </c>
      <c r="BG179" s="288" t="s">
        <v>9927</v>
      </c>
      <c r="BH179" s="288" t="s">
        <v>9927</v>
      </c>
      <c r="BI179" s="288" t="s">
        <v>9927</v>
      </c>
      <c r="BJ179" s="288" t="s">
        <v>9927</v>
      </c>
      <c r="BK179" s="288" t="s">
        <v>9927</v>
      </c>
      <c r="BL179" s="288" t="s">
        <v>9927</v>
      </c>
      <c r="BM179" s="288" t="s">
        <v>9927</v>
      </c>
      <c r="BN179" s="288" t="s">
        <v>9927</v>
      </c>
      <c r="BO179" s="288" t="s">
        <v>9927</v>
      </c>
      <c r="BP179" s="288" t="s">
        <v>9927</v>
      </c>
      <c r="BQ179" s="288" t="s">
        <v>9927</v>
      </c>
      <c r="BR179" s="288" t="s">
        <v>9927</v>
      </c>
      <c r="BS179" s="288" t="s">
        <v>9927</v>
      </c>
      <c r="BT179" s="288" t="s">
        <v>9927</v>
      </c>
      <c r="BU179" s="288" t="s">
        <v>9927</v>
      </c>
      <c r="BV179" s="288" t="s">
        <v>9927</v>
      </c>
      <c r="BW179" s="288" t="s">
        <v>9927</v>
      </c>
      <c r="BX179" s="288" t="s">
        <v>9927</v>
      </c>
      <c r="BY179" s="288" t="s">
        <v>9927</v>
      </c>
      <c r="BZ179" s="288" t="str">
        <f>_xlfn.IFNA(VLOOKUP(C179,'INFORM Severity - hidden'!$C$5:$G$300,5,FALSE),"-")</f>
        <v>-</v>
      </c>
    </row>
    <row r="180" spans="1:78" x14ac:dyDescent="0.35">
      <c r="A180" t="s">
        <v>1093</v>
      </c>
      <c r="B180" t="s">
        <v>1091</v>
      </c>
      <c r="C180" t="s">
        <v>1092</v>
      </c>
      <c r="D180" s="288" t="str">
        <f t="shared" si="2"/>
        <v>Decreasing</v>
      </c>
      <c r="E180" s="288" t="s">
        <v>9927</v>
      </c>
      <c r="F180" s="288" t="s">
        <v>9927</v>
      </c>
      <c r="G180" s="288" t="s">
        <v>9927</v>
      </c>
      <c r="H180" s="288" t="s">
        <v>9927</v>
      </c>
      <c r="I180" s="288" t="s">
        <v>9927</v>
      </c>
      <c r="J180" s="288" t="s">
        <v>9927</v>
      </c>
      <c r="K180" s="288" t="s">
        <v>9927</v>
      </c>
      <c r="L180" s="288" t="s">
        <v>9927</v>
      </c>
      <c r="M180" s="288" t="s">
        <v>9927</v>
      </c>
      <c r="N180" s="288" t="s">
        <v>9927</v>
      </c>
      <c r="O180" s="288" t="s">
        <v>9927</v>
      </c>
      <c r="P180" s="288" t="s">
        <v>9927</v>
      </c>
      <c r="Q180" s="288" t="s">
        <v>9927</v>
      </c>
      <c r="R180" s="288" t="s">
        <v>9927</v>
      </c>
      <c r="S180" s="288">
        <v>2</v>
      </c>
      <c r="T180" s="288">
        <v>2</v>
      </c>
      <c r="U180" s="288">
        <v>2.6</v>
      </c>
      <c r="V180" s="288">
        <v>2.6</v>
      </c>
      <c r="W180" s="288">
        <v>2.8</v>
      </c>
      <c r="X180" s="288">
        <v>2.9</v>
      </c>
      <c r="Y180" s="288">
        <v>2.9</v>
      </c>
      <c r="Z180" s="288">
        <v>2.9</v>
      </c>
      <c r="AA180" s="288">
        <v>2.1</v>
      </c>
      <c r="AB180" s="288">
        <v>2.1</v>
      </c>
      <c r="AC180" s="288">
        <v>3.5</v>
      </c>
      <c r="AD180" s="288">
        <v>3.5</v>
      </c>
      <c r="AE180" s="288">
        <v>3.5</v>
      </c>
      <c r="AF180" s="288">
        <v>3.6</v>
      </c>
      <c r="AG180" s="288">
        <v>3.6</v>
      </c>
      <c r="AH180" s="288">
        <v>3.6</v>
      </c>
      <c r="AI180" s="288">
        <v>3.4</v>
      </c>
      <c r="AJ180" s="288">
        <v>3.4</v>
      </c>
      <c r="AK180" s="288">
        <v>3.4</v>
      </c>
      <c r="AL180" s="288">
        <v>3.3</v>
      </c>
      <c r="AM180" s="288">
        <v>3.3</v>
      </c>
      <c r="AN180" s="288">
        <v>3.3</v>
      </c>
      <c r="AO180" s="288">
        <v>3.4</v>
      </c>
      <c r="AP180" s="288">
        <v>3.4</v>
      </c>
      <c r="AQ180" s="288">
        <v>3.4</v>
      </c>
      <c r="AR180" s="288">
        <v>3.4</v>
      </c>
      <c r="AS180" s="288">
        <v>3.4</v>
      </c>
      <c r="AT180" s="288">
        <v>3.4</v>
      </c>
      <c r="AU180" s="288">
        <v>3.4</v>
      </c>
      <c r="AV180" s="288">
        <v>3.4</v>
      </c>
      <c r="AW180" s="288">
        <v>3.4</v>
      </c>
      <c r="AX180" s="288">
        <v>3.4</v>
      </c>
      <c r="AY180" s="288">
        <v>3.5</v>
      </c>
      <c r="AZ180" s="288">
        <v>3.5</v>
      </c>
      <c r="BA180" s="288">
        <v>3.5</v>
      </c>
      <c r="BB180" s="288">
        <v>3.5</v>
      </c>
      <c r="BC180" s="288">
        <v>3.5</v>
      </c>
      <c r="BD180" s="288">
        <v>3.4</v>
      </c>
      <c r="BE180" s="288">
        <v>3.5</v>
      </c>
      <c r="BF180" s="288">
        <v>3.4</v>
      </c>
      <c r="BG180" s="288">
        <v>3.4</v>
      </c>
      <c r="BH180" s="288">
        <v>3.4</v>
      </c>
      <c r="BI180" s="288">
        <v>3.4</v>
      </c>
      <c r="BJ180" s="288">
        <v>3.4</v>
      </c>
      <c r="BK180" s="288">
        <v>3.5</v>
      </c>
      <c r="BL180" s="288">
        <v>3.5</v>
      </c>
      <c r="BM180" s="288">
        <v>3.5</v>
      </c>
      <c r="BN180" s="288">
        <v>3.5</v>
      </c>
      <c r="BO180" s="288">
        <v>3.4</v>
      </c>
      <c r="BP180" s="288">
        <v>3.7</v>
      </c>
      <c r="BQ180" s="288">
        <v>3.7</v>
      </c>
      <c r="BR180" s="288">
        <v>3.6</v>
      </c>
      <c r="BS180" s="288">
        <v>3.6</v>
      </c>
      <c r="BT180" s="288">
        <v>3.6</v>
      </c>
      <c r="BU180" s="288">
        <v>3.6</v>
      </c>
      <c r="BV180" s="288">
        <v>3.6</v>
      </c>
      <c r="BW180" s="288">
        <v>3.6</v>
      </c>
      <c r="BX180" s="288">
        <v>3.6</v>
      </c>
      <c r="BY180" s="288">
        <v>3.6</v>
      </c>
      <c r="BZ180" s="288">
        <f>_xlfn.IFNA(VLOOKUP(C180,'INFORM Severity - hidden'!$C$5:$G$300,5,FALSE),"-")</f>
        <v>3.4</v>
      </c>
    </row>
    <row r="181" spans="1:78" x14ac:dyDescent="0.35">
      <c r="C181" t="s">
        <v>10023</v>
      </c>
      <c r="D181" s="288" t="str">
        <f t="shared" si="2"/>
        <v>-</v>
      </c>
      <c r="E181" s="288" t="s">
        <v>9927</v>
      </c>
      <c r="F181" s="288" t="s">
        <v>9927</v>
      </c>
      <c r="G181" s="288" t="s">
        <v>9927</v>
      </c>
      <c r="H181" s="288">
        <v>2.7</v>
      </c>
      <c r="I181" s="288">
        <v>2.8</v>
      </c>
      <c r="J181" s="288" t="s">
        <v>9927</v>
      </c>
      <c r="K181" s="288" t="s">
        <v>9927</v>
      </c>
      <c r="L181" s="288" t="s">
        <v>9927</v>
      </c>
      <c r="M181" s="288" t="s">
        <v>9927</v>
      </c>
      <c r="N181" s="288" t="s">
        <v>9927</v>
      </c>
      <c r="O181" s="288" t="s">
        <v>9927</v>
      </c>
      <c r="P181" s="288" t="s">
        <v>9927</v>
      </c>
      <c r="Q181" s="288" t="s">
        <v>9927</v>
      </c>
      <c r="R181" s="288" t="s">
        <v>9927</v>
      </c>
      <c r="S181" s="288" t="s">
        <v>9927</v>
      </c>
      <c r="T181" s="288" t="s">
        <v>9927</v>
      </c>
      <c r="U181" s="288" t="s">
        <v>9927</v>
      </c>
      <c r="V181" s="288" t="s">
        <v>9927</v>
      </c>
      <c r="W181" s="288" t="s">
        <v>9927</v>
      </c>
      <c r="X181" s="288" t="s">
        <v>9927</v>
      </c>
      <c r="Y181" s="288" t="s">
        <v>9927</v>
      </c>
      <c r="Z181" s="288" t="s">
        <v>9927</v>
      </c>
      <c r="AA181" s="288" t="s">
        <v>9927</v>
      </c>
      <c r="AB181" s="288" t="s">
        <v>9927</v>
      </c>
      <c r="AC181" s="288" t="s">
        <v>9927</v>
      </c>
      <c r="AD181" s="288" t="s">
        <v>9927</v>
      </c>
      <c r="AE181" s="288" t="s">
        <v>9927</v>
      </c>
      <c r="AF181" s="288" t="s">
        <v>9927</v>
      </c>
      <c r="AG181" s="288" t="s">
        <v>9927</v>
      </c>
      <c r="AH181" s="288" t="s">
        <v>9927</v>
      </c>
      <c r="AI181" s="288" t="s">
        <v>9927</v>
      </c>
      <c r="AJ181" s="288" t="s">
        <v>9927</v>
      </c>
      <c r="AK181" s="288" t="s">
        <v>9927</v>
      </c>
      <c r="AL181" s="288" t="s">
        <v>9927</v>
      </c>
      <c r="AM181" s="288" t="s">
        <v>9927</v>
      </c>
      <c r="AN181" s="288" t="s">
        <v>9927</v>
      </c>
      <c r="AO181" s="288" t="s">
        <v>9927</v>
      </c>
      <c r="AP181" s="288" t="s">
        <v>9927</v>
      </c>
      <c r="AQ181" s="288" t="s">
        <v>9927</v>
      </c>
      <c r="AR181" s="288" t="s">
        <v>9927</v>
      </c>
      <c r="AS181" s="288" t="s">
        <v>9927</v>
      </c>
      <c r="AT181" s="288" t="s">
        <v>9927</v>
      </c>
      <c r="AU181" s="288" t="s">
        <v>9927</v>
      </c>
      <c r="AV181" s="288" t="s">
        <v>9927</v>
      </c>
      <c r="AW181" s="288" t="s">
        <v>9927</v>
      </c>
      <c r="AX181" s="288" t="s">
        <v>9927</v>
      </c>
      <c r="AY181" s="288" t="s">
        <v>9927</v>
      </c>
      <c r="AZ181" s="288" t="s">
        <v>9927</v>
      </c>
      <c r="BA181" s="288" t="s">
        <v>9927</v>
      </c>
      <c r="BB181" s="288" t="s">
        <v>9927</v>
      </c>
      <c r="BC181" s="288" t="s">
        <v>9927</v>
      </c>
      <c r="BD181" s="288" t="s">
        <v>9927</v>
      </c>
      <c r="BE181" s="288" t="s">
        <v>9927</v>
      </c>
      <c r="BF181" s="288" t="s">
        <v>9927</v>
      </c>
      <c r="BG181" s="288" t="s">
        <v>9927</v>
      </c>
      <c r="BH181" s="288" t="s">
        <v>9927</v>
      </c>
      <c r="BI181" s="288" t="s">
        <v>9927</v>
      </c>
      <c r="BJ181" s="288" t="s">
        <v>9927</v>
      </c>
      <c r="BK181" s="288" t="s">
        <v>9927</v>
      </c>
      <c r="BL181" s="288" t="s">
        <v>9927</v>
      </c>
      <c r="BM181" s="288" t="s">
        <v>9927</v>
      </c>
      <c r="BN181" s="288" t="s">
        <v>9927</v>
      </c>
      <c r="BO181" s="288" t="s">
        <v>9927</v>
      </c>
      <c r="BP181" s="288" t="s">
        <v>9927</v>
      </c>
      <c r="BQ181" s="288" t="s">
        <v>9927</v>
      </c>
      <c r="BR181" s="288" t="s">
        <v>9927</v>
      </c>
      <c r="BS181" s="288" t="s">
        <v>9927</v>
      </c>
      <c r="BT181" s="288" t="s">
        <v>9927</v>
      </c>
      <c r="BU181" s="288" t="s">
        <v>9927</v>
      </c>
      <c r="BV181" s="288" t="s">
        <v>9927</v>
      </c>
      <c r="BW181" s="288" t="s">
        <v>9927</v>
      </c>
      <c r="BX181" s="288" t="s">
        <v>9927</v>
      </c>
      <c r="BY181" s="288" t="s">
        <v>9927</v>
      </c>
      <c r="BZ181" s="288" t="str">
        <f>_xlfn.IFNA(VLOOKUP(C181,'INFORM Severity - hidden'!$C$5:$G$300,5,FALSE),"-")</f>
        <v>-</v>
      </c>
    </row>
    <row r="182" spans="1:78" x14ac:dyDescent="0.35">
      <c r="C182" t="s">
        <v>10024</v>
      </c>
      <c r="D182" s="288" t="str">
        <f t="shared" si="2"/>
        <v>-</v>
      </c>
      <c r="E182" s="288" t="s">
        <v>9927</v>
      </c>
      <c r="F182" s="288" t="s">
        <v>9927</v>
      </c>
      <c r="G182" s="288" t="s">
        <v>9927</v>
      </c>
      <c r="H182" s="288" t="s">
        <v>9927</v>
      </c>
      <c r="I182" s="288" t="s">
        <v>9927</v>
      </c>
      <c r="J182" s="288" t="s">
        <v>9927</v>
      </c>
      <c r="K182" s="288" t="s">
        <v>9927</v>
      </c>
      <c r="L182" s="288" t="s">
        <v>9927</v>
      </c>
      <c r="M182" s="288" t="s">
        <v>9927</v>
      </c>
      <c r="N182" s="288" t="s">
        <v>9927</v>
      </c>
      <c r="O182" s="288" t="s">
        <v>9927</v>
      </c>
      <c r="P182" s="288" t="s">
        <v>9927</v>
      </c>
      <c r="Q182" s="288" t="s">
        <v>9927</v>
      </c>
      <c r="R182" s="288">
        <v>3.2</v>
      </c>
      <c r="S182" s="288">
        <v>3.2</v>
      </c>
      <c r="T182" s="288">
        <v>3.2</v>
      </c>
      <c r="U182" s="288">
        <v>3.2</v>
      </c>
      <c r="V182" s="288">
        <v>3.2</v>
      </c>
      <c r="W182" s="288">
        <v>3.2</v>
      </c>
      <c r="X182" s="288">
        <v>3.2</v>
      </c>
      <c r="Y182" s="288">
        <v>3.2</v>
      </c>
      <c r="Z182" s="288">
        <v>2.8</v>
      </c>
      <c r="AA182" s="288">
        <v>3</v>
      </c>
      <c r="AB182" s="288">
        <v>3</v>
      </c>
      <c r="AC182" s="288">
        <v>3.4</v>
      </c>
      <c r="AD182" s="288">
        <v>3.4</v>
      </c>
      <c r="AE182" s="288">
        <v>3.4</v>
      </c>
      <c r="AF182" s="288">
        <v>3.5</v>
      </c>
      <c r="AG182" s="288">
        <v>3.5</v>
      </c>
      <c r="AH182" s="288">
        <v>3.5</v>
      </c>
      <c r="AI182" s="288" t="s">
        <v>9927</v>
      </c>
      <c r="AJ182" s="288" t="s">
        <v>9927</v>
      </c>
      <c r="AK182" s="288" t="s">
        <v>9927</v>
      </c>
      <c r="AL182" s="288" t="s">
        <v>9927</v>
      </c>
      <c r="AM182" s="288" t="s">
        <v>9927</v>
      </c>
      <c r="AN182" s="288" t="s">
        <v>9927</v>
      </c>
      <c r="AO182" s="288" t="s">
        <v>9927</v>
      </c>
      <c r="AP182" s="288" t="s">
        <v>9927</v>
      </c>
      <c r="AQ182" s="288" t="s">
        <v>9927</v>
      </c>
      <c r="AR182" s="288" t="s">
        <v>9927</v>
      </c>
      <c r="AS182" s="288" t="s">
        <v>9927</v>
      </c>
      <c r="AT182" s="288" t="s">
        <v>9927</v>
      </c>
      <c r="AU182" s="288" t="s">
        <v>9927</v>
      </c>
      <c r="AV182" s="288" t="s">
        <v>9927</v>
      </c>
      <c r="AW182" s="288" t="s">
        <v>9927</v>
      </c>
      <c r="AX182" s="288" t="s">
        <v>9927</v>
      </c>
      <c r="AY182" s="288" t="s">
        <v>9927</v>
      </c>
      <c r="AZ182" s="288" t="s">
        <v>9927</v>
      </c>
      <c r="BA182" s="288" t="s">
        <v>9927</v>
      </c>
      <c r="BB182" s="288" t="s">
        <v>9927</v>
      </c>
      <c r="BC182" s="288" t="s">
        <v>9927</v>
      </c>
      <c r="BD182" s="288" t="s">
        <v>9927</v>
      </c>
      <c r="BE182" s="288" t="s">
        <v>9927</v>
      </c>
      <c r="BF182" s="288" t="s">
        <v>9927</v>
      </c>
      <c r="BG182" s="288" t="s">
        <v>9927</v>
      </c>
      <c r="BH182" s="288" t="s">
        <v>9927</v>
      </c>
      <c r="BI182" s="288" t="s">
        <v>9927</v>
      </c>
      <c r="BJ182" s="288" t="s">
        <v>9927</v>
      </c>
      <c r="BK182" s="288" t="s">
        <v>9927</v>
      </c>
      <c r="BL182" s="288" t="s">
        <v>9927</v>
      </c>
      <c r="BM182" s="288" t="s">
        <v>9927</v>
      </c>
      <c r="BN182" s="288" t="s">
        <v>9927</v>
      </c>
      <c r="BO182" s="288" t="s">
        <v>9927</v>
      </c>
      <c r="BP182" s="288" t="s">
        <v>9927</v>
      </c>
      <c r="BQ182" s="288" t="s">
        <v>9927</v>
      </c>
      <c r="BR182" s="288" t="s">
        <v>9927</v>
      </c>
      <c r="BS182" s="288" t="s">
        <v>9927</v>
      </c>
      <c r="BT182" s="288" t="s">
        <v>9927</v>
      </c>
      <c r="BU182" s="288" t="s">
        <v>9927</v>
      </c>
      <c r="BV182" s="288" t="s">
        <v>9927</v>
      </c>
      <c r="BW182" s="288" t="s">
        <v>9927</v>
      </c>
      <c r="BX182" s="288" t="s">
        <v>9927</v>
      </c>
      <c r="BY182" s="288" t="s">
        <v>9927</v>
      </c>
      <c r="BZ182" s="288" t="str">
        <f>_xlfn.IFNA(VLOOKUP(C182,'INFORM Severity - hidden'!$C$5:$G$300,5,FALSE),"-")</f>
        <v>-</v>
      </c>
    </row>
    <row r="183" spans="1:78" x14ac:dyDescent="0.35">
      <c r="C183" t="s">
        <v>10025</v>
      </c>
      <c r="D183" s="288" t="str">
        <f t="shared" si="2"/>
        <v>-</v>
      </c>
      <c r="E183" s="288" t="s">
        <v>9927</v>
      </c>
      <c r="F183" s="288" t="s">
        <v>9927</v>
      </c>
      <c r="G183" s="288" t="s">
        <v>9927</v>
      </c>
      <c r="H183" s="288" t="s">
        <v>9927</v>
      </c>
      <c r="I183" s="288" t="s">
        <v>9927</v>
      </c>
      <c r="J183" s="288" t="s">
        <v>9927</v>
      </c>
      <c r="K183" s="288" t="s">
        <v>9927</v>
      </c>
      <c r="L183" s="288" t="s">
        <v>9927</v>
      </c>
      <c r="M183" s="288" t="s">
        <v>9927</v>
      </c>
      <c r="N183" s="288" t="s">
        <v>9927</v>
      </c>
      <c r="O183" s="288" t="s">
        <v>9927</v>
      </c>
      <c r="P183" s="288" t="s">
        <v>9927</v>
      </c>
      <c r="Q183" s="288" t="s">
        <v>9927</v>
      </c>
      <c r="R183" s="288" t="s">
        <v>9927</v>
      </c>
      <c r="S183" s="288" t="s">
        <v>9927</v>
      </c>
      <c r="T183" s="288" t="s">
        <v>9927</v>
      </c>
      <c r="U183" s="288" t="s">
        <v>9927</v>
      </c>
      <c r="V183" s="288" t="s">
        <v>9927</v>
      </c>
      <c r="W183" s="288" t="s">
        <v>9927</v>
      </c>
      <c r="X183" s="288" t="s">
        <v>9927</v>
      </c>
      <c r="Y183" s="288" t="s">
        <v>9927</v>
      </c>
      <c r="Z183" s="288" t="s">
        <v>9927</v>
      </c>
      <c r="AA183" s="288" t="s">
        <v>9927</v>
      </c>
      <c r="AB183" s="288" t="s">
        <v>9927</v>
      </c>
      <c r="AC183" s="288" t="s">
        <v>9927</v>
      </c>
      <c r="AD183" s="288">
        <v>2.2000000000000002</v>
      </c>
      <c r="AE183" s="288">
        <v>2.2000000000000002</v>
      </c>
      <c r="AF183" s="288">
        <v>2.2999999999999998</v>
      </c>
      <c r="AG183" s="288">
        <v>2.2999999999999998</v>
      </c>
      <c r="AH183" s="288">
        <v>2.2999999999999998</v>
      </c>
      <c r="AI183" s="288" t="s">
        <v>9927</v>
      </c>
      <c r="AJ183" s="288" t="s">
        <v>9927</v>
      </c>
      <c r="AK183" s="288" t="s">
        <v>9927</v>
      </c>
      <c r="AL183" s="288" t="s">
        <v>9927</v>
      </c>
      <c r="AM183" s="288" t="s">
        <v>9927</v>
      </c>
      <c r="AN183" s="288" t="s">
        <v>9927</v>
      </c>
      <c r="AO183" s="288" t="s">
        <v>9927</v>
      </c>
      <c r="AP183" s="288" t="s">
        <v>9927</v>
      </c>
      <c r="AQ183" s="288" t="s">
        <v>9927</v>
      </c>
      <c r="AR183" s="288" t="s">
        <v>9927</v>
      </c>
      <c r="AS183" s="288" t="s">
        <v>9927</v>
      </c>
      <c r="AT183" s="288" t="s">
        <v>9927</v>
      </c>
      <c r="AU183" s="288" t="s">
        <v>9927</v>
      </c>
      <c r="AV183" s="288" t="s">
        <v>9927</v>
      </c>
      <c r="AW183" s="288" t="s">
        <v>9927</v>
      </c>
      <c r="AX183" s="288" t="s">
        <v>9927</v>
      </c>
      <c r="AY183" s="288" t="s">
        <v>9927</v>
      </c>
      <c r="AZ183" s="288" t="s">
        <v>9927</v>
      </c>
      <c r="BA183" s="288" t="s">
        <v>9927</v>
      </c>
      <c r="BB183" s="288" t="s">
        <v>9927</v>
      </c>
      <c r="BC183" s="288" t="s">
        <v>9927</v>
      </c>
      <c r="BD183" s="288" t="s">
        <v>9927</v>
      </c>
      <c r="BE183" s="288" t="s">
        <v>9927</v>
      </c>
      <c r="BF183" s="288" t="s">
        <v>9927</v>
      </c>
      <c r="BG183" s="288" t="s">
        <v>9927</v>
      </c>
      <c r="BH183" s="288" t="s">
        <v>9927</v>
      </c>
      <c r="BI183" s="288" t="s">
        <v>9927</v>
      </c>
      <c r="BJ183" s="288" t="s">
        <v>9927</v>
      </c>
      <c r="BK183" s="288" t="s">
        <v>9927</v>
      </c>
      <c r="BL183" s="288" t="s">
        <v>9927</v>
      </c>
      <c r="BM183" s="288" t="s">
        <v>9927</v>
      </c>
      <c r="BN183" s="288" t="s">
        <v>9927</v>
      </c>
      <c r="BO183" s="288" t="s">
        <v>9927</v>
      </c>
      <c r="BP183" s="288" t="s">
        <v>9927</v>
      </c>
      <c r="BQ183" s="288" t="s">
        <v>9927</v>
      </c>
      <c r="BR183" s="288" t="s">
        <v>9927</v>
      </c>
      <c r="BS183" s="288" t="s">
        <v>9927</v>
      </c>
      <c r="BT183" s="288" t="s">
        <v>9927</v>
      </c>
      <c r="BU183" s="288" t="s">
        <v>9927</v>
      </c>
      <c r="BV183" s="288" t="s">
        <v>9927</v>
      </c>
      <c r="BW183" s="288" t="s">
        <v>9927</v>
      </c>
      <c r="BX183" s="288" t="s">
        <v>9927</v>
      </c>
      <c r="BY183" s="288" t="s">
        <v>9927</v>
      </c>
      <c r="BZ183" s="288" t="str">
        <f>_xlfn.IFNA(VLOOKUP(C183,'INFORM Severity - hidden'!$C$5:$G$300,5,FALSE),"-")</f>
        <v>-</v>
      </c>
    </row>
    <row r="184" spans="1:78" x14ac:dyDescent="0.35">
      <c r="C184" t="s">
        <v>10026</v>
      </c>
      <c r="D184" s="288" t="str">
        <f t="shared" si="2"/>
        <v>-</v>
      </c>
      <c r="E184" s="288" t="s">
        <v>9927</v>
      </c>
      <c r="F184" s="288" t="s">
        <v>9927</v>
      </c>
      <c r="G184" s="288" t="s">
        <v>9927</v>
      </c>
      <c r="H184" s="288" t="s">
        <v>9927</v>
      </c>
      <c r="I184" s="288" t="s">
        <v>9927</v>
      </c>
      <c r="J184" s="288" t="s">
        <v>9927</v>
      </c>
      <c r="K184" s="288" t="s">
        <v>9927</v>
      </c>
      <c r="L184" s="288" t="s">
        <v>9927</v>
      </c>
      <c r="M184" s="288" t="s">
        <v>9927</v>
      </c>
      <c r="N184" s="288" t="s">
        <v>9927</v>
      </c>
      <c r="O184" s="288" t="s">
        <v>9927</v>
      </c>
      <c r="P184" s="288" t="s">
        <v>9927</v>
      </c>
      <c r="Q184" s="288" t="s">
        <v>9927</v>
      </c>
      <c r="R184" s="288" t="s">
        <v>9927</v>
      </c>
      <c r="S184" s="288" t="s">
        <v>9927</v>
      </c>
      <c r="T184" s="288" t="s">
        <v>9927</v>
      </c>
      <c r="U184" s="288" t="s">
        <v>9927</v>
      </c>
      <c r="V184" s="288" t="s">
        <v>9927</v>
      </c>
      <c r="W184" s="288" t="s">
        <v>9927</v>
      </c>
      <c r="X184" s="288" t="s">
        <v>9927</v>
      </c>
      <c r="Y184" s="288" t="s">
        <v>9927</v>
      </c>
      <c r="Z184" s="288" t="s">
        <v>9927</v>
      </c>
      <c r="AA184" s="288" t="s">
        <v>9927</v>
      </c>
      <c r="AB184" s="288" t="s">
        <v>9927</v>
      </c>
      <c r="AC184" s="288" t="s">
        <v>9927</v>
      </c>
      <c r="AD184" s="288" t="s">
        <v>9927</v>
      </c>
      <c r="AE184" s="288" t="s">
        <v>9927</v>
      </c>
      <c r="AF184" s="288" t="s">
        <v>9927</v>
      </c>
      <c r="AG184" s="288" t="s">
        <v>9927</v>
      </c>
      <c r="AH184" s="288" t="s">
        <v>9927</v>
      </c>
      <c r="AI184" s="288" t="s">
        <v>9927</v>
      </c>
      <c r="AJ184" s="288" t="s">
        <v>9927</v>
      </c>
      <c r="AK184" s="288" t="s">
        <v>9927</v>
      </c>
      <c r="AL184" s="288" t="s">
        <v>9927</v>
      </c>
      <c r="AM184" s="288" t="s">
        <v>9927</v>
      </c>
      <c r="AN184" s="288" t="s">
        <v>9927</v>
      </c>
      <c r="AO184" s="288">
        <v>2.2999999999999998</v>
      </c>
      <c r="AP184" s="288">
        <v>2.4</v>
      </c>
      <c r="AQ184" s="288">
        <v>2.6</v>
      </c>
      <c r="AR184" s="288">
        <v>3.1</v>
      </c>
      <c r="AS184" s="288">
        <v>3.1</v>
      </c>
      <c r="AT184" s="288">
        <v>3.1</v>
      </c>
      <c r="AU184" s="288">
        <v>3.1</v>
      </c>
      <c r="AV184" s="288">
        <v>3.1</v>
      </c>
      <c r="AW184" s="288">
        <v>3.1</v>
      </c>
      <c r="AX184" s="288">
        <v>3.1</v>
      </c>
      <c r="AY184" s="288">
        <v>2.9</v>
      </c>
      <c r="AZ184" s="288">
        <v>2.9</v>
      </c>
      <c r="BA184" s="288" t="s">
        <v>9927</v>
      </c>
      <c r="BB184" s="288" t="s">
        <v>9927</v>
      </c>
      <c r="BC184" s="288" t="s">
        <v>9927</v>
      </c>
      <c r="BD184" s="288" t="s">
        <v>9927</v>
      </c>
      <c r="BE184" s="288" t="s">
        <v>9927</v>
      </c>
      <c r="BF184" s="288" t="s">
        <v>9927</v>
      </c>
      <c r="BG184" s="288" t="s">
        <v>9927</v>
      </c>
      <c r="BH184" s="288" t="s">
        <v>9927</v>
      </c>
      <c r="BI184" s="288" t="s">
        <v>9927</v>
      </c>
      <c r="BJ184" s="288" t="s">
        <v>9927</v>
      </c>
      <c r="BK184" s="288" t="s">
        <v>9927</v>
      </c>
      <c r="BL184" s="288" t="s">
        <v>9927</v>
      </c>
      <c r="BM184" s="288" t="s">
        <v>9927</v>
      </c>
      <c r="BN184" s="288" t="s">
        <v>9927</v>
      </c>
      <c r="BO184" s="288" t="s">
        <v>9927</v>
      </c>
      <c r="BP184" s="288" t="s">
        <v>9927</v>
      </c>
      <c r="BQ184" s="288" t="s">
        <v>9927</v>
      </c>
      <c r="BR184" s="288" t="s">
        <v>9927</v>
      </c>
      <c r="BS184" s="288" t="s">
        <v>9927</v>
      </c>
      <c r="BT184" s="288" t="s">
        <v>9927</v>
      </c>
      <c r="BU184" s="288" t="s">
        <v>9927</v>
      </c>
      <c r="BV184" s="288" t="s">
        <v>9927</v>
      </c>
      <c r="BW184" s="288" t="s">
        <v>9927</v>
      </c>
      <c r="BX184" s="288" t="s">
        <v>9927</v>
      </c>
      <c r="BY184" s="288" t="s">
        <v>9927</v>
      </c>
      <c r="BZ184" s="288" t="str">
        <f>_xlfn.IFNA(VLOOKUP(C184,'INFORM Severity - hidden'!$C$5:$G$300,5,FALSE),"-")</f>
        <v>-</v>
      </c>
    </row>
    <row r="185" spans="1:78" x14ac:dyDescent="0.35">
      <c r="C185" t="s">
        <v>10027</v>
      </c>
      <c r="D185" s="288" t="str">
        <f t="shared" si="2"/>
        <v>-</v>
      </c>
      <c r="E185" s="288" t="s">
        <v>9927</v>
      </c>
      <c r="F185" s="288" t="s">
        <v>9927</v>
      </c>
      <c r="G185" s="288" t="s">
        <v>9927</v>
      </c>
      <c r="H185" s="288" t="s">
        <v>9927</v>
      </c>
      <c r="I185" s="288" t="s">
        <v>9927</v>
      </c>
      <c r="J185" s="288" t="s">
        <v>9927</v>
      </c>
      <c r="K185" s="288" t="s">
        <v>9927</v>
      </c>
      <c r="L185" s="288" t="s">
        <v>9927</v>
      </c>
      <c r="M185" s="288" t="s">
        <v>9927</v>
      </c>
      <c r="N185" s="288" t="s">
        <v>9927</v>
      </c>
      <c r="O185" s="288" t="s">
        <v>9927</v>
      </c>
      <c r="P185" s="288" t="s">
        <v>9927</v>
      </c>
      <c r="Q185" s="288" t="s">
        <v>9927</v>
      </c>
      <c r="R185" s="288" t="s">
        <v>9927</v>
      </c>
      <c r="S185" s="288" t="s">
        <v>9927</v>
      </c>
      <c r="T185" s="288" t="s">
        <v>9927</v>
      </c>
      <c r="U185" s="288" t="s">
        <v>9927</v>
      </c>
      <c r="V185" s="288" t="s">
        <v>9927</v>
      </c>
      <c r="W185" s="288" t="s">
        <v>9927</v>
      </c>
      <c r="X185" s="288" t="s">
        <v>9927</v>
      </c>
      <c r="Y185" s="288" t="s">
        <v>9927</v>
      </c>
      <c r="Z185" s="288" t="s">
        <v>9927</v>
      </c>
      <c r="AA185" s="288" t="s">
        <v>9927</v>
      </c>
      <c r="AB185" s="288" t="s">
        <v>9927</v>
      </c>
      <c r="AC185" s="288" t="s">
        <v>9927</v>
      </c>
      <c r="AD185" s="288" t="s">
        <v>9927</v>
      </c>
      <c r="AE185" s="288" t="s">
        <v>9927</v>
      </c>
      <c r="AF185" s="288" t="s">
        <v>9927</v>
      </c>
      <c r="AG185" s="288" t="s">
        <v>9927</v>
      </c>
      <c r="AH185" s="288" t="s">
        <v>9927</v>
      </c>
      <c r="AI185" s="288" t="s">
        <v>9927</v>
      </c>
      <c r="AJ185" s="288" t="s">
        <v>9927</v>
      </c>
      <c r="AK185" s="288" t="s">
        <v>9927</v>
      </c>
      <c r="AL185" s="288" t="s">
        <v>9927</v>
      </c>
      <c r="AM185" s="288" t="s">
        <v>9927</v>
      </c>
      <c r="AN185" s="288" t="s">
        <v>9927</v>
      </c>
      <c r="AO185" s="288" t="s">
        <v>9927</v>
      </c>
      <c r="AP185" s="288" t="s">
        <v>9927</v>
      </c>
      <c r="AQ185" s="288" t="s">
        <v>9927</v>
      </c>
      <c r="AR185" s="288" t="s">
        <v>9927</v>
      </c>
      <c r="AS185" s="288" t="s">
        <v>9927</v>
      </c>
      <c r="AT185" s="288" t="s">
        <v>9927</v>
      </c>
      <c r="AU185" s="288" t="s">
        <v>9927</v>
      </c>
      <c r="AV185" s="288" t="s">
        <v>9927</v>
      </c>
      <c r="AW185" s="288" t="s">
        <v>9927</v>
      </c>
      <c r="AX185" s="288" t="s">
        <v>9927</v>
      </c>
      <c r="AY185" s="288" t="s">
        <v>9927</v>
      </c>
      <c r="AZ185" s="288" t="s">
        <v>9927</v>
      </c>
      <c r="BA185" s="288" t="s">
        <v>9927</v>
      </c>
      <c r="BB185" s="288">
        <v>1.5</v>
      </c>
      <c r="BC185" s="288">
        <v>1.5</v>
      </c>
      <c r="BD185" s="288">
        <v>1.5</v>
      </c>
      <c r="BE185" s="288">
        <v>1.5</v>
      </c>
      <c r="BF185" s="288">
        <v>1.5</v>
      </c>
      <c r="BG185" s="288">
        <v>1.5</v>
      </c>
      <c r="BH185" s="288">
        <v>1.5</v>
      </c>
      <c r="BI185" s="288">
        <v>1.5</v>
      </c>
      <c r="BJ185" s="288">
        <v>1.5</v>
      </c>
      <c r="BK185" s="288" t="s">
        <v>9927</v>
      </c>
      <c r="BL185" s="288" t="s">
        <v>9927</v>
      </c>
      <c r="BM185" s="288" t="s">
        <v>9927</v>
      </c>
      <c r="BN185" s="288" t="s">
        <v>9927</v>
      </c>
      <c r="BO185" s="288" t="s">
        <v>9927</v>
      </c>
      <c r="BP185" s="288" t="s">
        <v>9927</v>
      </c>
      <c r="BQ185" s="288" t="s">
        <v>9927</v>
      </c>
      <c r="BR185" s="288" t="s">
        <v>9927</v>
      </c>
      <c r="BS185" s="288" t="s">
        <v>9927</v>
      </c>
      <c r="BT185" s="288" t="s">
        <v>9927</v>
      </c>
      <c r="BU185" s="288" t="s">
        <v>9927</v>
      </c>
      <c r="BV185" s="288" t="s">
        <v>9927</v>
      </c>
      <c r="BW185" s="288" t="s">
        <v>9927</v>
      </c>
      <c r="BX185" s="288" t="s">
        <v>9927</v>
      </c>
      <c r="BY185" s="288" t="s">
        <v>9927</v>
      </c>
      <c r="BZ185" s="288" t="str">
        <f>_xlfn.IFNA(VLOOKUP(C185,'INFORM Severity - hidden'!$C$5:$G$300,5,FALSE),"-")</f>
        <v>-</v>
      </c>
    </row>
    <row r="186" spans="1:78" x14ac:dyDescent="0.35">
      <c r="C186" t="s">
        <v>10028</v>
      </c>
      <c r="D186" s="288" t="str">
        <f t="shared" si="2"/>
        <v>-</v>
      </c>
      <c r="E186" s="288" t="s">
        <v>9927</v>
      </c>
      <c r="F186" s="288" t="s">
        <v>9927</v>
      </c>
      <c r="G186" s="288" t="s">
        <v>9927</v>
      </c>
      <c r="H186" s="288" t="s">
        <v>9927</v>
      </c>
      <c r="I186" s="288" t="s">
        <v>9927</v>
      </c>
      <c r="J186" s="288" t="s">
        <v>9927</v>
      </c>
      <c r="K186" s="288" t="s">
        <v>9927</v>
      </c>
      <c r="L186" s="288" t="s">
        <v>9927</v>
      </c>
      <c r="M186" s="288" t="s">
        <v>9927</v>
      </c>
      <c r="N186" s="288" t="s">
        <v>9927</v>
      </c>
      <c r="O186" s="288" t="s">
        <v>9927</v>
      </c>
      <c r="P186" s="288" t="s">
        <v>9927</v>
      </c>
      <c r="Q186" s="288" t="s">
        <v>9927</v>
      </c>
      <c r="R186" s="288" t="s">
        <v>9927</v>
      </c>
      <c r="S186" s="288" t="s">
        <v>9927</v>
      </c>
      <c r="T186" s="288" t="s">
        <v>9927</v>
      </c>
      <c r="U186" s="288" t="s">
        <v>9927</v>
      </c>
      <c r="V186" s="288" t="s">
        <v>9927</v>
      </c>
      <c r="W186" s="288" t="s">
        <v>9927</v>
      </c>
      <c r="X186" s="288" t="s">
        <v>9927</v>
      </c>
      <c r="Y186" s="288" t="s">
        <v>9927</v>
      </c>
      <c r="Z186" s="288" t="s">
        <v>9927</v>
      </c>
      <c r="AA186" s="288" t="s">
        <v>9927</v>
      </c>
      <c r="AB186" s="288" t="s">
        <v>9927</v>
      </c>
      <c r="AC186" s="288" t="s">
        <v>9927</v>
      </c>
      <c r="AD186" s="288" t="s">
        <v>9927</v>
      </c>
      <c r="AE186" s="288" t="s">
        <v>9927</v>
      </c>
      <c r="AF186" s="288" t="s">
        <v>9927</v>
      </c>
      <c r="AG186" s="288" t="s">
        <v>9927</v>
      </c>
      <c r="AH186" s="288" t="s">
        <v>9927</v>
      </c>
      <c r="AI186" s="288" t="s">
        <v>9927</v>
      </c>
      <c r="AJ186" s="288" t="s">
        <v>9927</v>
      </c>
      <c r="AK186" s="288" t="s">
        <v>9927</v>
      </c>
      <c r="AL186" s="288" t="s">
        <v>9927</v>
      </c>
      <c r="AM186" s="288" t="s">
        <v>9927</v>
      </c>
      <c r="AN186" s="288" t="s">
        <v>9927</v>
      </c>
      <c r="AO186" s="288" t="s">
        <v>9927</v>
      </c>
      <c r="AP186" s="288" t="s">
        <v>9927</v>
      </c>
      <c r="AQ186" s="288" t="s">
        <v>9927</v>
      </c>
      <c r="AR186" s="288" t="s">
        <v>9927</v>
      </c>
      <c r="AS186" s="288" t="s">
        <v>9927</v>
      </c>
      <c r="AT186" s="288" t="s">
        <v>9927</v>
      </c>
      <c r="AU186" s="288" t="s">
        <v>9927</v>
      </c>
      <c r="AV186" s="288" t="s">
        <v>9927</v>
      </c>
      <c r="AW186" s="288" t="s">
        <v>9927</v>
      </c>
      <c r="AX186" s="288" t="s">
        <v>9927</v>
      </c>
      <c r="AY186" s="288" t="s">
        <v>9927</v>
      </c>
      <c r="AZ186" s="288" t="s">
        <v>9927</v>
      </c>
      <c r="BA186" s="288" t="s">
        <v>9927</v>
      </c>
      <c r="BB186" s="288" t="s">
        <v>9927</v>
      </c>
      <c r="BC186" s="288">
        <v>2.2000000000000002</v>
      </c>
      <c r="BD186" s="288">
        <v>2.2000000000000002</v>
      </c>
      <c r="BE186" s="288">
        <v>2.4</v>
      </c>
      <c r="BF186" s="288">
        <v>2.2999999999999998</v>
      </c>
      <c r="BG186" s="288">
        <v>2.2999999999999998</v>
      </c>
      <c r="BH186" s="288">
        <v>2.2999999999999998</v>
      </c>
      <c r="BI186" s="288">
        <v>2.2999999999999998</v>
      </c>
      <c r="BJ186" s="288">
        <v>2.2999999999999998</v>
      </c>
      <c r="BK186" s="288">
        <v>3.1</v>
      </c>
      <c r="BL186" s="288">
        <v>2.6</v>
      </c>
      <c r="BM186" s="288">
        <v>2.8</v>
      </c>
      <c r="BN186" s="288">
        <v>2.8</v>
      </c>
      <c r="BO186" s="288">
        <v>2.9</v>
      </c>
      <c r="BP186" s="288" t="s">
        <v>9927</v>
      </c>
      <c r="BQ186" s="288" t="s">
        <v>9927</v>
      </c>
      <c r="BR186" s="288" t="s">
        <v>9927</v>
      </c>
      <c r="BS186" s="288" t="s">
        <v>9927</v>
      </c>
      <c r="BT186" s="288" t="s">
        <v>9927</v>
      </c>
      <c r="BU186" s="288" t="s">
        <v>9927</v>
      </c>
      <c r="BV186" s="288" t="s">
        <v>9927</v>
      </c>
      <c r="BW186" s="288" t="s">
        <v>9927</v>
      </c>
      <c r="BX186" s="288" t="s">
        <v>9927</v>
      </c>
      <c r="BY186" s="288" t="s">
        <v>9927</v>
      </c>
      <c r="BZ186" s="288" t="str">
        <f>_xlfn.IFNA(VLOOKUP(C186,'INFORM Severity - hidden'!$C$5:$G$300,5,FALSE),"-")</f>
        <v>-</v>
      </c>
    </row>
    <row r="187" spans="1:78" x14ac:dyDescent="0.35">
      <c r="C187" t="s">
        <v>10029</v>
      </c>
      <c r="D187" s="288" t="str">
        <f t="shared" si="2"/>
        <v>-</v>
      </c>
      <c r="E187" s="288" t="s">
        <v>9927</v>
      </c>
      <c r="F187" s="288" t="s">
        <v>9927</v>
      </c>
      <c r="G187" s="288" t="s">
        <v>9927</v>
      </c>
      <c r="H187" s="288" t="s">
        <v>9927</v>
      </c>
      <c r="I187" s="288" t="s">
        <v>9927</v>
      </c>
      <c r="J187" s="288" t="s">
        <v>9927</v>
      </c>
      <c r="K187" s="288" t="s">
        <v>9927</v>
      </c>
      <c r="L187" s="288" t="s">
        <v>9927</v>
      </c>
      <c r="M187" s="288" t="s">
        <v>9927</v>
      </c>
      <c r="N187" s="288" t="s">
        <v>9927</v>
      </c>
      <c r="O187" s="288" t="s">
        <v>9927</v>
      </c>
      <c r="P187" s="288" t="s">
        <v>9927</v>
      </c>
      <c r="Q187" s="288" t="s">
        <v>9927</v>
      </c>
      <c r="R187" s="288" t="s">
        <v>9927</v>
      </c>
      <c r="S187" s="288" t="s">
        <v>9927</v>
      </c>
      <c r="T187" s="288" t="s">
        <v>9927</v>
      </c>
      <c r="U187" s="288" t="s">
        <v>9927</v>
      </c>
      <c r="V187" s="288" t="s">
        <v>9927</v>
      </c>
      <c r="W187" s="288" t="s">
        <v>9927</v>
      </c>
      <c r="X187" s="288" t="s">
        <v>9927</v>
      </c>
      <c r="Y187" s="288" t="s">
        <v>9927</v>
      </c>
      <c r="Z187" s="288" t="s">
        <v>9927</v>
      </c>
      <c r="AA187" s="288" t="s">
        <v>9927</v>
      </c>
      <c r="AB187" s="288" t="s">
        <v>9927</v>
      </c>
      <c r="AC187" s="288" t="s">
        <v>9927</v>
      </c>
      <c r="AD187" s="288" t="s">
        <v>9927</v>
      </c>
      <c r="AE187" s="288" t="s">
        <v>9927</v>
      </c>
      <c r="AF187" s="288" t="s">
        <v>9927</v>
      </c>
      <c r="AG187" s="288" t="s">
        <v>9927</v>
      </c>
      <c r="AH187" s="288" t="s">
        <v>9927</v>
      </c>
      <c r="AI187" s="288" t="s">
        <v>9927</v>
      </c>
      <c r="AJ187" s="288" t="s">
        <v>9927</v>
      </c>
      <c r="AK187" s="288" t="s">
        <v>9927</v>
      </c>
      <c r="AL187" s="288" t="s">
        <v>9927</v>
      </c>
      <c r="AM187" s="288" t="s">
        <v>9927</v>
      </c>
      <c r="AN187" s="288" t="s">
        <v>9927</v>
      </c>
      <c r="AO187" s="288" t="s">
        <v>9927</v>
      </c>
      <c r="AP187" s="288" t="s">
        <v>9927</v>
      </c>
      <c r="AQ187" s="288" t="s">
        <v>9927</v>
      </c>
      <c r="AR187" s="288" t="s">
        <v>9927</v>
      </c>
      <c r="AS187" s="288" t="s">
        <v>9927</v>
      </c>
      <c r="AT187" s="288" t="s">
        <v>9927</v>
      </c>
      <c r="AU187" s="288" t="s">
        <v>9927</v>
      </c>
      <c r="AV187" s="288" t="s">
        <v>9927</v>
      </c>
      <c r="AW187" s="288" t="s">
        <v>9927</v>
      </c>
      <c r="AX187" s="288" t="s">
        <v>9927</v>
      </c>
      <c r="AY187" s="288" t="s">
        <v>9927</v>
      </c>
      <c r="AZ187" s="288" t="s">
        <v>9927</v>
      </c>
      <c r="BA187" s="288" t="s">
        <v>9927</v>
      </c>
      <c r="BB187" s="288" t="s">
        <v>9927</v>
      </c>
      <c r="BC187" s="288" t="s">
        <v>9927</v>
      </c>
      <c r="BD187" s="288" t="s">
        <v>9927</v>
      </c>
      <c r="BE187" s="288" t="s">
        <v>9927</v>
      </c>
      <c r="BF187" s="288" t="s">
        <v>9927</v>
      </c>
      <c r="BG187" s="288" t="s">
        <v>9927</v>
      </c>
      <c r="BH187" s="288" t="s">
        <v>9927</v>
      </c>
      <c r="BI187" s="288" t="s">
        <v>9927</v>
      </c>
      <c r="BJ187" s="288" t="s">
        <v>9927</v>
      </c>
      <c r="BK187" s="288" t="s">
        <v>9927</v>
      </c>
      <c r="BL187" s="288" t="s">
        <v>9927</v>
      </c>
      <c r="BM187" s="288" t="s">
        <v>9927</v>
      </c>
      <c r="BN187" s="288" t="s">
        <v>9927</v>
      </c>
      <c r="BO187" s="288" t="s">
        <v>9927</v>
      </c>
      <c r="BP187" s="288" t="s">
        <v>9927</v>
      </c>
      <c r="BQ187" s="288">
        <v>3.1</v>
      </c>
      <c r="BR187" s="288">
        <v>3.2</v>
      </c>
      <c r="BS187" s="288">
        <v>3.2</v>
      </c>
      <c r="BT187" s="288">
        <v>3.2</v>
      </c>
      <c r="BU187" s="288">
        <v>3.2</v>
      </c>
      <c r="BV187" s="288">
        <v>3.2</v>
      </c>
      <c r="BW187" s="288">
        <v>3.1</v>
      </c>
      <c r="BX187" s="288">
        <v>3.1</v>
      </c>
      <c r="BY187" s="288">
        <v>3.1</v>
      </c>
      <c r="BZ187" s="288" t="str">
        <f>_xlfn.IFNA(VLOOKUP(C187,'INFORM Severity - hidden'!$C$5:$G$300,5,FALSE),"-")</f>
        <v>-</v>
      </c>
    </row>
    <row r="188" spans="1:78" x14ac:dyDescent="0.35">
      <c r="A188" t="s">
        <v>1093</v>
      </c>
      <c r="B188" t="s">
        <v>1464</v>
      </c>
      <c r="C188" t="s">
        <v>1465</v>
      </c>
      <c r="D188" s="288" t="str">
        <f t="shared" si="2"/>
        <v>Decreasing</v>
      </c>
      <c r="E188" s="288" t="s">
        <v>9927</v>
      </c>
      <c r="F188" s="288" t="s">
        <v>9927</v>
      </c>
      <c r="G188" s="288" t="s">
        <v>9927</v>
      </c>
      <c r="H188" s="288" t="s">
        <v>9927</v>
      </c>
      <c r="I188" s="288" t="s">
        <v>9927</v>
      </c>
      <c r="J188" s="288" t="s">
        <v>9927</v>
      </c>
      <c r="K188" s="288" t="s">
        <v>9927</v>
      </c>
      <c r="L188" s="288" t="s">
        <v>9927</v>
      </c>
      <c r="M188" s="288" t="s">
        <v>9927</v>
      </c>
      <c r="N188" s="288" t="s">
        <v>9927</v>
      </c>
      <c r="O188" s="288" t="s">
        <v>9927</v>
      </c>
      <c r="P188" s="288" t="s">
        <v>9927</v>
      </c>
      <c r="Q188" s="288" t="s">
        <v>9927</v>
      </c>
      <c r="R188" s="288" t="s">
        <v>9927</v>
      </c>
      <c r="S188" s="288" t="s">
        <v>9927</v>
      </c>
      <c r="T188" s="288" t="s">
        <v>9927</v>
      </c>
      <c r="U188" s="288" t="s">
        <v>9927</v>
      </c>
      <c r="V188" s="288" t="s">
        <v>9927</v>
      </c>
      <c r="W188" s="288" t="s">
        <v>9927</v>
      </c>
      <c r="X188" s="288" t="s">
        <v>9927</v>
      </c>
      <c r="Y188" s="288" t="s">
        <v>9927</v>
      </c>
      <c r="Z188" s="288" t="s">
        <v>9927</v>
      </c>
      <c r="AA188" s="288" t="s">
        <v>9927</v>
      </c>
      <c r="AB188" s="288" t="s">
        <v>9927</v>
      </c>
      <c r="AC188" s="288" t="s">
        <v>9927</v>
      </c>
      <c r="AD188" s="288" t="s">
        <v>9927</v>
      </c>
      <c r="AE188" s="288" t="s">
        <v>9927</v>
      </c>
      <c r="AF188" s="288" t="s">
        <v>9927</v>
      </c>
      <c r="AG188" s="288" t="s">
        <v>9927</v>
      </c>
      <c r="AH188" s="288" t="s">
        <v>9927</v>
      </c>
      <c r="AI188" s="288" t="s">
        <v>9927</v>
      </c>
      <c r="AJ188" s="288" t="s">
        <v>9927</v>
      </c>
      <c r="AK188" s="288" t="s">
        <v>9927</v>
      </c>
      <c r="AL188" s="288" t="s">
        <v>9927</v>
      </c>
      <c r="AM188" s="288" t="s">
        <v>9927</v>
      </c>
      <c r="AN188" s="288" t="s">
        <v>9927</v>
      </c>
      <c r="AO188" s="288" t="s">
        <v>9927</v>
      </c>
      <c r="AP188" s="288" t="s">
        <v>9927</v>
      </c>
      <c r="AQ188" s="288" t="s">
        <v>9927</v>
      </c>
      <c r="AR188" s="288" t="s">
        <v>9927</v>
      </c>
      <c r="AS188" s="288" t="s">
        <v>9927</v>
      </c>
      <c r="AT188" s="288" t="s">
        <v>9927</v>
      </c>
      <c r="AU188" s="288" t="s">
        <v>9927</v>
      </c>
      <c r="AV188" s="288" t="s">
        <v>9927</v>
      </c>
      <c r="AW188" s="288" t="s">
        <v>9927</v>
      </c>
      <c r="AX188" s="288" t="s">
        <v>9927</v>
      </c>
      <c r="AY188" s="288" t="s">
        <v>9927</v>
      </c>
      <c r="AZ188" s="288" t="s">
        <v>9927</v>
      </c>
      <c r="BA188" s="288" t="s">
        <v>9927</v>
      </c>
      <c r="BB188" s="288" t="s">
        <v>9927</v>
      </c>
      <c r="BC188" s="288" t="s">
        <v>9927</v>
      </c>
      <c r="BD188" s="288" t="s">
        <v>9927</v>
      </c>
      <c r="BE188" s="288" t="s">
        <v>9927</v>
      </c>
      <c r="BF188" s="288" t="s">
        <v>9927</v>
      </c>
      <c r="BG188" s="288" t="s">
        <v>9927</v>
      </c>
      <c r="BH188" s="288" t="s">
        <v>9927</v>
      </c>
      <c r="BI188" s="288" t="s">
        <v>9927</v>
      </c>
      <c r="BJ188" s="288" t="s">
        <v>9927</v>
      </c>
      <c r="BK188" s="288" t="s">
        <v>9927</v>
      </c>
      <c r="BL188" s="288" t="s">
        <v>9927</v>
      </c>
      <c r="BM188" s="288" t="s">
        <v>9927</v>
      </c>
      <c r="BN188" s="288" t="s">
        <v>9927</v>
      </c>
      <c r="BO188" s="288" t="s">
        <v>9927</v>
      </c>
      <c r="BP188" s="288" t="s">
        <v>9927</v>
      </c>
      <c r="BQ188" s="288" t="s">
        <v>9927</v>
      </c>
      <c r="BR188" s="288" t="s">
        <v>9927</v>
      </c>
      <c r="BS188" s="288">
        <v>3.3</v>
      </c>
      <c r="BT188" s="288">
        <v>3.4</v>
      </c>
      <c r="BU188" s="288">
        <v>3.4</v>
      </c>
      <c r="BV188" s="288">
        <v>3.4</v>
      </c>
      <c r="BW188" s="288">
        <v>3.4</v>
      </c>
      <c r="BX188" s="288">
        <v>3.3</v>
      </c>
      <c r="BY188" s="288">
        <v>3.3</v>
      </c>
      <c r="BZ188" s="288">
        <f>_xlfn.IFNA(VLOOKUP(C188,'INFORM Severity - hidden'!$C$5:$G$300,5,FALSE),"-")</f>
        <v>3.3</v>
      </c>
    </row>
    <row r="189" spans="1:78" x14ac:dyDescent="0.35">
      <c r="A189" t="s">
        <v>1093</v>
      </c>
      <c r="B189" t="s">
        <v>4138</v>
      </c>
      <c r="C189" t="s">
        <v>4139</v>
      </c>
      <c r="D189" s="288" t="str">
        <f t="shared" si="2"/>
        <v>-</v>
      </c>
      <c r="E189" s="288" t="s">
        <v>9927</v>
      </c>
      <c r="F189" s="288" t="s">
        <v>9927</v>
      </c>
      <c r="G189" s="288" t="s">
        <v>9927</v>
      </c>
      <c r="H189" s="288" t="s">
        <v>9927</v>
      </c>
      <c r="I189" s="288" t="s">
        <v>9927</v>
      </c>
      <c r="J189" s="288" t="s">
        <v>9927</v>
      </c>
      <c r="K189" s="288" t="s">
        <v>9927</v>
      </c>
      <c r="L189" s="288" t="s">
        <v>9927</v>
      </c>
      <c r="M189" s="288" t="s">
        <v>9927</v>
      </c>
      <c r="N189" s="288" t="s">
        <v>9927</v>
      </c>
      <c r="O189" s="288" t="s">
        <v>9927</v>
      </c>
      <c r="P189" s="288" t="s">
        <v>9927</v>
      </c>
      <c r="Q189" s="288" t="s">
        <v>9927</v>
      </c>
      <c r="R189" s="288" t="s">
        <v>9927</v>
      </c>
      <c r="S189" s="288" t="s">
        <v>9927</v>
      </c>
      <c r="T189" s="288" t="s">
        <v>9927</v>
      </c>
      <c r="U189" s="288" t="s">
        <v>9927</v>
      </c>
      <c r="V189" s="288" t="s">
        <v>9927</v>
      </c>
      <c r="W189" s="288" t="s">
        <v>9927</v>
      </c>
      <c r="X189" s="288" t="s">
        <v>9927</v>
      </c>
      <c r="Y189" s="288" t="s">
        <v>9927</v>
      </c>
      <c r="Z189" s="288" t="s">
        <v>9927</v>
      </c>
      <c r="AA189" s="288" t="s">
        <v>9927</v>
      </c>
      <c r="AB189" s="288" t="s">
        <v>9927</v>
      </c>
      <c r="AC189" s="288" t="s">
        <v>9927</v>
      </c>
      <c r="AD189" s="288" t="s">
        <v>9927</v>
      </c>
      <c r="AE189" s="288" t="s">
        <v>9927</v>
      </c>
      <c r="AF189" s="288" t="s">
        <v>9927</v>
      </c>
      <c r="AG189" s="288" t="s">
        <v>9927</v>
      </c>
      <c r="AH189" s="288" t="s">
        <v>9927</v>
      </c>
      <c r="AI189" s="288" t="s">
        <v>9927</v>
      </c>
      <c r="AJ189" s="288" t="s">
        <v>9927</v>
      </c>
      <c r="AK189" s="288" t="s">
        <v>9927</v>
      </c>
      <c r="AL189" s="288" t="s">
        <v>9927</v>
      </c>
      <c r="AM189" s="288" t="s">
        <v>9927</v>
      </c>
      <c r="AN189" s="288" t="s">
        <v>9927</v>
      </c>
      <c r="AO189" s="288" t="s">
        <v>9927</v>
      </c>
      <c r="AP189" s="288" t="s">
        <v>9927</v>
      </c>
      <c r="AQ189" s="288" t="s">
        <v>9927</v>
      </c>
      <c r="AR189" s="288" t="s">
        <v>9927</v>
      </c>
      <c r="AS189" s="288" t="s">
        <v>9927</v>
      </c>
      <c r="AT189" s="288" t="s">
        <v>9927</v>
      </c>
      <c r="AU189" s="288" t="s">
        <v>9927</v>
      </c>
      <c r="AV189" s="288" t="s">
        <v>9927</v>
      </c>
      <c r="AW189" s="288" t="s">
        <v>9927</v>
      </c>
      <c r="AX189" s="288" t="s">
        <v>9927</v>
      </c>
      <c r="AY189" s="288" t="s">
        <v>9927</v>
      </c>
      <c r="AZ189" s="288" t="s">
        <v>9927</v>
      </c>
      <c r="BA189" s="288" t="s">
        <v>9927</v>
      </c>
      <c r="BB189" s="288" t="s">
        <v>9927</v>
      </c>
      <c r="BC189" s="288" t="s">
        <v>9927</v>
      </c>
      <c r="BD189" s="288" t="s">
        <v>9927</v>
      </c>
      <c r="BE189" s="288" t="s">
        <v>9927</v>
      </c>
      <c r="BF189" s="288" t="s">
        <v>9927</v>
      </c>
      <c r="BG189" s="288" t="s">
        <v>9927</v>
      </c>
      <c r="BH189" s="288" t="s">
        <v>9927</v>
      </c>
      <c r="BI189" s="288" t="s">
        <v>9927</v>
      </c>
      <c r="BJ189" s="288" t="s">
        <v>9927</v>
      </c>
      <c r="BK189" s="288" t="s">
        <v>9927</v>
      </c>
      <c r="BL189" s="288" t="s">
        <v>9927</v>
      </c>
      <c r="BM189" s="288" t="s">
        <v>9927</v>
      </c>
      <c r="BN189" s="288" t="s">
        <v>9927</v>
      </c>
      <c r="BO189" s="288" t="s">
        <v>9927</v>
      </c>
      <c r="BP189" s="288" t="s">
        <v>9927</v>
      </c>
      <c r="BQ189" s="288" t="s">
        <v>9927</v>
      </c>
      <c r="BR189" s="288" t="s">
        <v>9927</v>
      </c>
      <c r="BS189" s="288" t="s">
        <v>9927</v>
      </c>
      <c r="BT189" s="288" t="s">
        <v>9927</v>
      </c>
      <c r="BU189" s="288" t="s">
        <v>9927</v>
      </c>
      <c r="BV189" s="288" t="s">
        <v>9927</v>
      </c>
      <c r="BW189" s="288" t="s">
        <v>9927</v>
      </c>
      <c r="BX189" s="288" t="s">
        <v>9927</v>
      </c>
      <c r="BY189" s="288" t="s">
        <v>9927</v>
      </c>
      <c r="BZ189" s="288">
        <f>_xlfn.IFNA(VLOOKUP(C189,'INFORM Severity - hidden'!$C$5:$G$300,5,FALSE),"-")</f>
        <v>2.7</v>
      </c>
    </row>
    <row r="190" spans="1:78" x14ac:dyDescent="0.35">
      <c r="C190" t="s">
        <v>10030</v>
      </c>
      <c r="D190" s="288" t="str">
        <f t="shared" si="2"/>
        <v>-</v>
      </c>
      <c r="E190" s="288" t="s">
        <v>9927</v>
      </c>
      <c r="F190" s="288">
        <v>2.9</v>
      </c>
      <c r="G190" s="288">
        <v>2.9</v>
      </c>
      <c r="H190" s="288" t="s">
        <v>9927</v>
      </c>
      <c r="I190" s="288" t="s">
        <v>9927</v>
      </c>
      <c r="J190" s="288" t="s">
        <v>9927</v>
      </c>
      <c r="K190" s="288" t="s">
        <v>9927</v>
      </c>
      <c r="L190" s="288" t="s">
        <v>9927</v>
      </c>
      <c r="M190" s="288" t="s">
        <v>9927</v>
      </c>
      <c r="N190" s="288" t="s">
        <v>9927</v>
      </c>
      <c r="O190" s="288" t="s">
        <v>9927</v>
      </c>
      <c r="P190" s="288" t="s">
        <v>9927</v>
      </c>
      <c r="Q190" s="288" t="s">
        <v>9927</v>
      </c>
      <c r="R190" s="288" t="s">
        <v>9927</v>
      </c>
      <c r="S190" s="288" t="s">
        <v>9927</v>
      </c>
      <c r="T190" s="288" t="s">
        <v>9927</v>
      </c>
      <c r="U190" s="288" t="s">
        <v>9927</v>
      </c>
      <c r="V190" s="288" t="s">
        <v>9927</v>
      </c>
      <c r="W190" s="288" t="s">
        <v>9927</v>
      </c>
      <c r="X190" s="288" t="s">
        <v>9927</v>
      </c>
      <c r="Y190" s="288" t="s">
        <v>9927</v>
      </c>
      <c r="Z190" s="288" t="s">
        <v>9927</v>
      </c>
      <c r="AA190" s="288" t="s">
        <v>9927</v>
      </c>
      <c r="AB190" s="288" t="s">
        <v>9927</v>
      </c>
      <c r="AC190" s="288" t="s">
        <v>9927</v>
      </c>
      <c r="AD190" s="288" t="s">
        <v>9927</v>
      </c>
      <c r="AE190" s="288" t="s">
        <v>9927</v>
      </c>
      <c r="AF190" s="288" t="s">
        <v>9927</v>
      </c>
      <c r="AG190" s="288" t="s">
        <v>9927</v>
      </c>
      <c r="AH190" s="288" t="s">
        <v>9927</v>
      </c>
      <c r="AI190" s="288" t="s">
        <v>9927</v>
      </c>
      <c r="AJ190" s="288" t="s">
        <v>9927</v>
      </c>
      <c r="AK190" s="288" t="s">
        <v>9927</v>
      </c>
      <c r="AL190" s="288" t="s">
        <v>9927</v>
      </c>
      <c r="AM190" s="288" t="s">
        <v>9927</v>
      </c>
      <c r="AN190" s="288" t="s">
        <v>9927</v>
      </c>
      <c r="AO190" s="288" t="s">
        <v>9927</v>
      </c>
      <c r="AP190" s="288" t="s">
        <v>9927</v>
      </c>
      <c r="AQ190" s="288" t="s">
        <v>9927</v>
      </c>
      <c r="AR190" s="288" t="s">
        <v>9927</v>
      </c>
      <c r="AS190" s="288" t="s">
        <v>9927</v>
      </c>
      <c r="AT190" s="288" t="s">
        <v>9927</v>
      </c>
      <c r="AU190" s="288" t="s">
        <v>9927</v>
      </c>
      <c r="AV190" s="288" t="s">
        <v>9927</v>
      </c>
      <c r="AW190" s="288" t="s">
        <v>9927</v>
      </c>
      <c r="AX190" s="288" t="s">
        <v>9927</v>
      </c>
      <c r="AY190" s="288" t="s">
        <v>9927</v>
      </c>
      <c r="AZ190" s="288" t="s">
        <v>9927</v>
      </c>
      <c r="BA190" s="288" t="s">
        <v>9927</v>
      </c>
      <c r="BB190" s="288" t="s">
        <v>9927</v>
      </c>
      <c r="BC190" s="288" t="s">
        <v>9927</v>
      </c>
      <c r="BD190" s="288" t="s">
        <v>9927</v>
      </c>
      <c r="BE190" s="288" t="s">
        <v>9927</v>
      </c>
      <c r="BF190" s="288" t="s">
        <v>9927</v>
      </c>
      <c r="BG190" s="288" t="s">
        <v>9927</v>
      </c>
      <c r="BH190" s="288" t="s">
        <v>9927</v>
      </c>
      <c r="BI190" s="288" t="s">
        <v>9927</v>
      </c>
      <c r="BJ190" s="288" t="s">
        <v>9927</v>
      </c>
      <c r="BK190" s="288" t="s">
        <v>9927</v>
      </c>
      <c r="BL190" s="288" t="s">
        <v>9927</v>
      </c>
      <c r="BM190" s="288" t="s">
        <v>9927</v>
      </c>
      <c r="BN190" s="288" t="s">
        <v>9927</v>
      </c>
      <c r="BO190" s="288" t="s">
        <v>9927</v>
      </c>
      <c r="BP190" s="288" t="s">
        <v>9927</v>
      </c>
      <c r="BQ190" s="288" t="s">
        <v>9927</v>
      </c>
      <c r="BR190" s="288" t="s">
        <v>9927</v>
      </c>
      <c r="BS190" s="288" t="s">
        <v>9927</v>
      </c>
      <c r="BT190" s="288" t="s">
        <v>9927</v>
      </c>
      <c r="BU190" s="288" t="s">
        <v>9927</v>
      </c>
      <c r="BV190" s="288" t="s">
        <v>9927</v>
      </c>
      <c r="BW190" s="288" t="s">
        <v>9927</v>
      </c>
      <c r="BX190" s="288" t="s">
        <v>9927</v>
      </c>
      <c r="BY190" s="288" t="s">
        <v>9927</v>
      </c>
      <c r="BZ190" s="288" t="str">
        <f>_xlfn.IFNA(VLOOKUP(C190,'INFORM Severity - hidden'!$C$5:$G$300,5,FALSE),"-")</f>
        <v>-</v>
      </c>
    </row>
    <row r="191" spans="1:78" x14ac:dyDescent="0.35">
      <c r="A191" t="s">
        <v>149</v>
      </c>
      <c r="B191" t="s">
        <v>147</v>
      </c>
      <c r="C191" t="s">
        <v>148</v>
      </c>
      <c r="D191" s="288" t="str">
        <f t="shared" si="2"/>
        <v>Stable</v>
      </c>
      <c r="E191" s="288" t="s">
        <v>9927</v>
      </c>
      <c r="F191" s="288">
        <v>2.2999999999999998</v>
      </c>
      <c r="G191" s="288">
        <v>2.2999999999999998</v>
      </c>
      <c r="H191" s="288">
        <v>2.2999999999999998</v>
      </c>
      <c r="I191" s="288">
        <v>2.2000000000000002</v>
      </c>
      <c r="J191" s="288">
        <v>2.2000000000000002</v>
      </c>
      <c r="K191" s="288">
        <v>2.2000000000000002</v>
      </c>
      <c r="L191" s="288">
        <v>2.2000000000000002</v>
      </c>
      <c r="M191" s="288">
        <v>2.2000000000000002</v>
      </c>
      <c r="N191" s="288">
        <v>2.2000000000000002</v>
      </c>
      <c r="O191" s="288">
        <v>2.2000000000000002</v>
      </c>
      <c r="P191" s="288">
        <v>2.2000000000000002</v>
      </c>
      <c r="Q191" s="288">
        <v>2.2000000000000002</v>
      </c>
      <c r="R191" s="288">
        <v>2.2000000000000002</v>
      </c>
      <c r="S191" s="288">
        <v>2.2000000000000002</v>
      </c>
      <c r="T191" s="288">
        <v>2.2999999999999998</v>
      </c>
      <c r="U191" s="288">
        <v>2.2999999999999998</v>
      </c>
      <c r="V191" s="288">
        <v>2.2999999999999998</v>
      </c>
      <c r="W191" s="288">
        <v>2.2999999999999998</v>
      </c>
      <c r="X191" s="288">
        <v>2.2999999999999998</v>
      </c>
      <c r="Y191" s="288">
        <v>2.2999999999999998</v>
      </c>
      <c r="Z191" s="288">
        <v>2.2999999999999998</v>
      </c>
      <c r="AA191" s="288">
        <v>2.2000000000000002</v>
      </c>
      <c r="AB191" s="288">
        <v>2.2000000000000002</v>
      </c>
      <c r="AC191" s="288">
        <v>2.2000000000000002</v>
      </c>
      <c r="AD191" s="288">
        <v>2.2000000000000002</v>
      </c>
      <c r="AE191" s="288">
        <v>2.2000000000000002</v>
      </c>
      <c r="AF191" s="288">
        <v>2.2000000000000002</v>
      </c>
      <c r="AG191" s="288">
        <v>2.2000000000000002</v>
      </c>
      <c r="AH191" s="288">
        <v>2.2000000000000002</v>
      </c>
      <c r="AI191" s="288">
        <v>2.2000000000000002</v>
      </c>
      <c r="AJ191" s="288">
        <v>2.1</v>
      </c>
      <c r="AK191" s="288">
        <v>2.1</v>
      </c>
      <c r="AL191" s="288">
        <v>2.1</v>
      </c>
      <c r="AM191" s="288">
        <v>2.1</v>
      </c>
      <c r="AN191" s="288">
        <v>2.1</v>
      </c>
      <c r="AO191" s="288">
        <v>2.1</v>
      </c>
      <c r="AP191" s="288">
        <v>2.1</v>
      </c>
      <c r="AQ191" s="288">
        <v>2.1</v>
      </c>
      <c r="AR191" s="288">
        <v>2.1</v>
      </c>
      <c r="AS191" s="288">
        <v>2.1</v>
      </c>
      <c r="AT191" s="288">
        <v>2.1</v>
      </c>
      <c r="AU191" s="288">
        <v>2.2000000000000002</v>
      </c>
      <c r="AV191" s="288">
        <v>2.2000000000000002</v>
      </c>
      <c r="AW191" s="288">
        <v>2.2000000000000002</v>
      </c>
      <c r="AX191" s="288">
        <v>2.2000000000000002</v>
      </c>
      <c r="AY191" s="288">
        <v>2.2999999999999998</v>
      </c>
      <c r="AZ191" s="288">
        <v>2.2999999999999998</v>
      </c>
      <c r="BA191" s="288">
        <v>2.2999999999999998</v>
      </c>
      <c r="BB191" s="288">
        <v>2.2999999999999998</v>
      </c>
      <c r="BC191" s="288">
        <v>2.1</v>
      </c>
      <c r="BD191" s="288">
        <v>2.1</v>
      </c>
      <c r="BE191" s="288">
        <v>2.1</v>
      </c>
      <c r="BF191" s="288">
        <v>2.1</v>
      </c>
      <c r="BG191" s="288">
        <v>2.1</v>
      </c>
      <c r="BH191" s="288">
        <v>2.2000000000000002</v>
      </c>
      <c r="BI191" s="288">
        <v>2.2000000000000002</v>
      </c>
      <c r="BJ191" s="288">
        <v>2.2000000000000002</v>
      </c>
      <c r="BK191" s="288">
        <v>1.9</v>
      </c>
      <c r="BL191" s="288">
        <v>1.9</v>
      </c>
      <c r="BM191" s="288">
        <v>1.9</v>
      </c>
      <c r="BN191" s="288">
        <v>1.7</v>
      </c>
      <c r="BO191" s="288">
        <v>1.7</v>
      </c>
      <c r="BP191" s="288">
        <v>2.1</v>
      </c>
      <c r="BQ191" s="288">
        <v>2</v>
      </c>
      <c r="BR191" s="288">
        <v>2</v>
      </c>
      <c r="BS191" s="288">
        <v>2.2000000000000002</v>
      </c>
      <c r="BT191" s="288">
        <v>2.2000000000000002</v>
      </c>
      <c r="BU191" s="288">
        <v>2.2000000000000002</v>
      </c>
      <c r="BV191" s="288">
        <v>2.2000000000000002</v>
      </c>
      <c r="BW191" s="288">
        <v>2.2000000000000002</v>
      </c>
      <c r="BX191" s="288">
        <v>2.2000000000000002</v>
      </c>
      <c r="BY191" s="288">
        <v>2.2000000000000002</v>
      </c>
      <c r="BZ191" s="288">
        <f>_xlfn.IFNA(VLOOKUP(C191,'INFORM Severity - hidden'!$C$5:$G$300,5,FALSE),"-")</f>
        <v>2.2000000000000002</v>
      </c>
    </row>
    <row r="192" spans="1:78" x14ac:dyDescent="0.35">
      <c r="A192" t="s">
        <v>149</v>
      </c>
      <c r="B192" t="s">
        <v>487</v>
      </c>
      <c r="C192" t="s">
        <v>488</v>
      </c>
      <c r="D192" s="288" t="str">
        <f t="shared" si="2"/>
        <v>Stable</v>
      </c>
      <c r="E192" s="288" t="s">
        <v>9927</v>
      </c>
      <c r="F192" s="288">
        <v>3</v>
      </c>
      <c r="G192" s="288">
        <v>3</v>
      </c>
      <c r="H192" s="288">
        <v>3</v>
      </c>
      <c r="I192" s="288">
        <v>2.7</v>
      </c>
      <c r="J192" s="288">
        <v>2.8</v>
      </c>
      <c r="K192" s="288">
        <v>2.9</v>
      </c>
      <c r="L192" s="288">
        <v>2.9</v>
      </c>
      <c r="M192" s="288">
        <v>2.9</v>
      </c>
      <c r="N192" s="288">
        <v>2.9</v>
      </c>
      <c r="O192" s="288">
        <v>2.8</v>
      </c>
      <c r="P192" s="288">
        <v>2.8</v>
      </c>
      <c r="Q192" s="288">
        <v>2.6</v>
      </c>
      <c r="R192" s="288">
        <v>2.6</v>
      </c>
      <c r="S192" s="288">
        <v>2.6</v>
      </c>
      <c r="T192" s="288">
        <v>2.6</v>
      </c>
      <c r="U192" s="288">
        <v>2.6</v>
      </c>
      <c r="V192" s="288">
        <v>2.7</v>
      </c>
      <c r="W192" s="288">
        <v>2.7</v>
      </c>
      <c r="X192" s="288">
        <v>3</v>
      </c>
      <c r="Y192" s="288">
        <v>2.9</v>
      </c>
      <c r="Z192" s="288">
        <v>2.9</v>
      </c>
      <c r="AA192" s="288">
        <v>2.8</v>
      </c>
      <c r="AB192" s="288">
        <v>2.8</v>
      </c>
      <c r="AC192" s="288">
        <v>2.8</v>
      </c>
      <c r="AD192" s="288">
        <v>2.8</v>
      </c>
      <c r="AE192" s="288">
        <v>2.8</v>
      </c>
      <c r="AF192" s="288">
        <v>2.8</v>
      </c>
      <c r="AG192" s="288">
        <v>2.8</v>
      </c>
      <c r="AH192" s="288">
        <v>2.8</v>
      </c>
      <c r="AI192" s="288">
        <v>2.8</v>
      </c>
      <c r="AJ192" s="288">
        <v>2.8</v>
      </c>
      <c r="AK192" s="288">
        <v>2.8</v>
      </c>
      <c r="AL192" s="288">
        <v>2.8</v>
      </c>
      <c r="AM192" s="288">
        <v>2.8</v>
      </c>
      <c r="AN192" s="288">
        <v>2.8</v>
      </c>
      <c r="AO192" s="288">
        <v>2.8</v>
      </c>
      <c r="AP192" s="288">
        <v>2.8</v>
      </c>
      <c r="AQ192" s="288">
        <v>2.8</v>
      </c>
      <c r="AR192" s="288">
        <v>2.8</v>
      </c>
      <c r="AS192" s="288">
        <v>2.8</v>
      </c>
      <c r="AT192" s="288">
        <v>2.8</v>
      </c>
      <c r="AU192" s="288">
        <v>2.8</v>
      </c>
      <c r="AV192" s="288">
        <v>2.7</v>
      </c>
      <c r="AW192" s="288">
        <v>2.7</v>
      </c>
      <c r="AX192" s="288">
        <v>2.7</v>
      </c>
      <c r="AY192" s="288">
        <v>2.7</v>
      </c>
      <c r="AZ192" s="288">
        <v>2.7</v>
      </c>
      <c r="BA192" s="288">
        <v>2.7</v>
      </c>
      <c r="BB192" s="288">
        <v>2.7</v>
      </c>
      <c r="BC192" s="288">
        <v>2.7</v>
      </c>
      <c r="BD192" s="288">
        <v>2.7</v>
      </c>
      <c r="BE192" s="288">
        <v>2.7</v>
      </c>
      <c r="BF192" s="288">
        <v>2.7</v>
      </c>
      <c r="BG192" s="288">
        <v>2.6</v>
      </c>
      <c r="BH192" s="288">
        <v>2.6</v>
      </c>
      <c r="BI192" s="288">
        <v>2.6</v>
      </c>
      <c r="BJ192" s="288">
        <v>2.6</v>
      </c>
      <c r="BK192" s="288">
        <v>2.6</v>
      </c>
      <c r="BL192" s="288">
        <v>2.6</v>
      </c>
      <c r="BM192" s="288">
        <v>2.6</v>
      </c>
      <c r="BN192" s="288">
        <v>2.7</v>
      </c>
      <c r="BO192" s="288">
        <v>2.6</v>
      </c>
      <c r="BP192" s="288">
        <v>2.5</v>
      </c>
      <c r="BQ192" s="288">
        <v>2.5</v>
      </c>
      <c r="BR192" s="288">
        <v>2.5</v>
      </c>
      <c r="BS192" s="288">
        <v>2.6</v>
      </c>
      <c r="BT192" s="288">
        <v>2.6</v>
      </c>
      <c r="BU192" s="288">
        <v>2.6</v>
      </c>
      <c r="BV192" s="288">
        <v>2.6</v>
      </c>
      <c r="BW192" s="288">
        <v>2.6</v>
      </c>
      <c r="BX192" s="288">
        <v>2.6</v>
      </c>
      <c r="BY192" s="288">
        <v>2.6</v>
      </c>
      <c r="BZ192" s="288">
        <f>_xlfn.IFNA(VLOOKUP(C192,'INFORM Severity - hidden'!$C$5:$G$300,5,FALSE),"-")</f>
        <v>2.6</v>
      </c>
    </row>
    <row r="193" spans="1:78" x14ac:dyDescent="0.35">
      <c r="A193" t="s">
        <v>861</v>
      </c>
      <c r="B193" t="s">
        <v>859</v>
      </c>
      <c r="C193" t="s">
        <v>860</v>
      </c>
      <c r="D193" s="288" t="str">
        <f t="shared" si="2"/>
        <v>Decreasing</v>
      </c>
      <c r="E193" s="288" t="s">
        <v>9927</v>
      </c>
      <c r="F193" s="288" t="s">
        <v>9927</v>
      </c>
      <c r="G193" s="288">
        <v>2.9</v>
      </c>
      <c r="H193" s="288">
        <v>3</v>
      </c>
      <c r="I193" s="288">
        <v>3.1</v>
      </c>
      <c r="J193" s="288">
        <v>3.1</v>
      </c>
      <c r="K193" s="288">
        <v>3.1</v>
      </c>
      <c r="L193" s="288">
        <v>2.7</v>
      </c>
      <c r="M193" s="288">
        <v>2.7</v>
      </c>
      <c r="N193" s="288">
        <v>2.5</v>
      </c>
      <c r="O193" s="288">
        <v>2.5</v>
      </c>
      <c r="P193" s="288">
        <v>2.5</v>
      </c>
      <c r="Q193" s="288">
        <v>2.6</v>
      </c>
      <c r="R193" s="288">
        <v>2.6</v>
      </c>
      <c r="S193" s="288">
        <v>2.7</v>
      </c>
      <c r="T193" s="288">
        <v>2.7</v>
      </c>
      <c r="U193" s="288">
        <v>2.6</v>
      </c>
      <c r="V193" s="288">
        <v>2.7</v>
      </c>
      <c r="W193" s="288">
        <v>2.7</v>
      </c>
      <c r="X193" s="288">
        <v>2.6</v>
      </c>
      <c r="Y193" s="288">
        <v>2.6</v>
      </c>
      <c r="Z193" s="288">
        <v>2.7</v>
      </c>
      <c r="AA193" s="288">
        <v>2.8</v>
      </c>
      <c r="AB193" s="288">
        <v>2.8</v>
      </c>
      <c r="AC193" s="288">
        <v>2.8</v>
      </c>
      <c r="AD193" s="288">
        <v>2.8</v>
      </c>
      <c r="AE193" s="288">
        <v>2.8</v>
      </c>
      <c r="AF193" s="288">
        <v>2.8</v>
      </c>
      <c r="AG193" s="288">
        <v>2.9</v>
      </c>
      <c r="AH193" s="288">
        <v>2.9</v>
      </c>
      <c r="AI193" s="288">
        <v>3</v>
      </c>
      <c r="AJ193" s="288">
        <v>3</v>
      </c>
      <c r="AK193" s="288">
        <v>2.8</v>
      </c>
      <c r="AL193" s="288">
        <v>2.8</v>
      </c>
      <c r="AM193" s="288">
        <v>3</v>
      </c>
      <c r="AN193" s="288">
        <v>3</v>
      </c>
      <c r="AO193" s="288">
        <v>3</v>
      </c>
      <c r="AP193" s="288">
        <v>3</v>
      </c>
      <c r="AQ193" s="288">
        <v>2.5</v>
      </c>
      <c r="AR193" s="288">
        <v>2.5</v>
      </c>
      <c r="AS193" s="288">
        <v>2.4</v>
      </c>
      <c r="AT193" s="288">
        <v>3</v>
      </c>
      <c r="AU193" s="288">
        <v>3</v>
      </c>
      <c r="AV193" s="288">
        <v>3</v>
      </c>
      <c r="AW193" s="288">
        <v>3</v>
      </c>
      <c r="AX193" s="288">
        <v>3.2</v>
      </c>
      <c r="AY193" s="288">
        <v>3.2</v>
      </c>
      <c r="AZ193" s="288">
        <v>3.2</v>
      </c>
      <c r="BA193" s="288">
        <v>3.3</v>
      </c>
      <c r="BB193" s="288">
        <v>3.3</v>
      </c>
      <c r="BC193" s="288">
        <v>3.4</v>
      </c>
      <c r="BD193" s="288">
        <v>3.4</v>
      </c>
      <c r="BE193" s="288">
        <v>3.3</v>
      </c>
      <c r="BF193" s="288">
        <v>3.5</v>
      </c>
      <c r="BG193" s="288">
        <v>3.5</v>
      </c>
      <c r="BH193" s="288">
        <v>3.3</v>
      </c>
      <c r="BI193" s="288">
        <v>3.2</v>
      </c>
      <c r="BJ193" s="288">
        <v>3.4</v>
      </c>
      <c r="BK193" s="288">
        <v>3.4</v>
      </c>
      <c r="BL193" s="288">
        <v>3.4</v>
      </c>
      <c r="BM193" s="288">
        <v>3.4</v>
      </c>
      <c r="BN193" s="288">
        <v>3.4</v>
      </c>
      <c r="BO193" s="288">
        <v>3.4</v>
      </c>
      <c r="BP193" s="288">
        <v>3.4</v>
      </c>
      <c r="BQ193" s="288">
        <v>3.6</v>
      </c>
      <c r="BR193" s="288">
        <v>3.6</v>
      </c>
      <c r="BS193" s="288">
        <v>3.5</v>
      </c>
      <c r="BT193" s="288">
        <v>3.5</v>
      </c>
      <c r="BU193" s="288">
        <v>3.5</v>
      </c>
      <c r="BV193" s="288">
        <v>3.5</v>
      </c>
      <c r="BW193" s="288">
        <v>3.4</v>
      </c>
      <c r="BX193" s="288">
        <v>3.4</v>
      </c>
      <c r="BY193" s="288">
        <v>3.4</v>
      </c>
      <c r="BZ193" s="288">
        <f>_xlfn.IFNA(VLOOKUP(C193,'INFORM Severity - hidden'!$C$5:$G$300,5,FALSE),"-")</f>
        <v>3.4</v>
      </c>
    </row>
    <row r="194" spans="1:78" x14ac:dyDescent="0.35">
      <c r="C194" t="s">
        <v>10031</v>
      </c>
      <c r="D194" s="288" t="str">
        <f t="shared" si="2"/>
        <v>-</v>
      </c>
      <c r="E194" s="288" t="s">
        <v>9927</v>
      </c>
      <c r="F194" s="288" t="s">
        <v>9927</v>
      </c>
      <c r="G194" s="288" t="s">
        <v>9927</v>
      </c>
      <c r="H194" s="288" t="s">
        <v>9927</v>
      </c>
      <c r="I194" s="288">
        <v>2.7</v>
      </c>
      <c r="J194" s="288">
        <v>2.6</v>
      </c>
      <c r="K194" s="288" t="s">
        <v>9927</v>
      </c>
      <c r="L194" s="288" t="s">
        <v>9927</v>
      </c>
      <c r="M194" s="288" t="s">
        <v>9927</v>
      </c>
      <c r="N194" s="288" t="s">
        <v>9927</v>
      </c>
      <c r="O194" s="288" t="s">
        <v>9927</v>
      </c>
      <c r="P194" s="288" t="s">
        <v>9927</v>
      </c>
      <c r="Q194" s="288" t="s">
        <v>9927</v>
      </c>
      <c r="R194" s="288" t="s">
        <v>9927</v>
      </c>
      <c r="S194" s="288" t="s">
        <v>9927</v>
      </c>
      <c r="T194" s="288" t="s">
        <v>9927</v>
      </c>
      <c r="U194" s="288" t="s">
        <v>9927</v>
      </c>
      <c r="V194" s="288" t="s">
        <v>9927</v>
      </c>
      <c r="W194" s="288" t="s">
        <v>9927</v>
      </c>
      <c r="X194" s="288" t="s">
        <v>9927</v>
      </c>
      <c r="Y194" s="288" t="s">
        <v>9927</v>
      </c>
      <c r="Z194" s="288" t="s">
        <v>9927</v>
      </c>
      <c r="AA194" s="288" t="s">
        <v>9927</v>
      </c>
      <c r="AB194" s="288" t="s">
        <v>9927</v>
      </c>
      <c r="AC194" s="288" t="s">
        <v>9927</v>
      </c>
      <c r="AD194" s="288" t="s">
        <v>9927</v>
      </c>
      <c r="AE194" s="288" t="s">
        <v>9927</v>
      </c>
      <c r="AF194" s="288" t="s">
        <v>9927</v>
      </c>
      <c r="AG194" s="288" t="s">
        <v>9927</v>
      </c>
      <c r="AH194" s="288" t="s">
        <v>9927</v>
      </c>
      <c r="AI194" s="288" t="s">
        <v>9927</v>
      </c>
      <c r="AJ194" s="288" t="s">
        <v>9927</v>
      </c>
      <c r="AK194" s="288" t="s">
        <v>9927</v>
      </c>
      <c r="AL194" s="288" t="s">
        <v>9927</v>
      </c>
      <c r="AM194" s="288" t="s">
        <v>9927</v>
      </c>
      <c r="AN194" s="288" t="s">
        <v>9927</v>
      </c>
      <c r="AO194" s="288" t="s">
        <v>9927</v>
      </c>
      <c r="AP194" s="288" t="s">
        <v>9927</v>
      </c>
      <c r="AQ194" s="288" t="s">
        <v>9927</v>
      </c>
      <c r="AR194" s="288" t="s">
        <v>9927</v>
      </c>
      <c r="AS194" s="288" t="s">
        <v>9927</v>
      </c>
      <c r="AT194" s="288" t="s">
        <v>9927</v>
      </c>
      <c r="AU194" s="288" t="s">
        <v>9927</v>
      </c>
      <c r="AV194" s="288" t="s">
        <v>9927</v>
      </c>
      <c r="AW194" s="288" t="s">
        <v>9927</v>
      </c>
      <c r="AX194" s="288" t="s">
        <v>9927</v>
      </c>
      <c r="AY194" s="288" t="s">
        <v>9927</v>
      </c>
      <c r="AZ194" s="288" t="s">
        <v>9927</v>
      </c>
      <c r="BA194" s="288" t="s">
        <v>9927</v>
      </c>
      <c r="BB194" s="288" t="s">
        <v>9927</v>
      </c>
      <c r="BC194" s="288" t="s">
        <v>9927</v>
      </c>
      <c r="BD194" s="288" t="s">
        <v>9927</v>
      </c>
      <c r="BE194" s="288" t="s">
        <v>9927</v>
      </c>
      <c r="BF194" s="288" t="s">
        <v>9927</v>
      </c>
      <c r="BG194" s="288" t="s">
        <v>9927</v>
      </c>
      <c r="BH194" s="288" t="s">
        <v>9927</v>
      </c>
      <c r="BI194" s="288" t="s">
        <v>9927</v>
      </c>
      <c r="BJ194" s="288" t="s">
        <v>9927</v>
      </c>
      <c r="BK194" s="288" t="s">
        <v>9927</v>
      </c>
      <c r="BL194" s="288" t="s">
        <v>9927</v>
      </c>
      <c r="BM194" s="288" t="s">
        <v>9927</v>
      </c>
      <c r="BN194" s="288" t="s">
        <v>9927</v>
      </c>
      <c r="BO194" s="288" t="s">
        <v>9927</v>
      </c>
      <c r="BP194" s="288" t="s">
        <v>9927</v>
      </c>
      <c r="BQ194" s="288" t="s">
        <v>9927</v>
      </c>
      <c r="BR194" s="288" t="s">
        <v>9927</v>
      </c>
      <c r="BS194" s="288" t="s">
        <v>9927</v>
      </c>
      <c r="BT194" s="288" t="s">
        <v>9927</v>
      </c>
      <c r="BU194" s="288" t="s">
        <v>9927</v>
      </c>
      <c r="BV194" s="288" t="s">
        <v>9927</v>
      </c>
      <c r="BW194" s="288" t="s">
        <v>9927</v>
      </c>
      <c r="BX194" s="288" t="s">
        <v>9927</v>
      </c>
      <c r="BY194" s="288" t="s">
        <v>9927</v>
      </c>
      <c r="BZ194" s="288" t="str">
        <f>_xlfn.IFNA(VLOOKUP(C194,'INFORM Severity - hidden'!$C$5:$G$300,5,FALSE),"-")</f>
        <v>-</v>
      </c>
    </row>
    <row r="195" spans="1:78" x14ac:dyDescent="0.35">
      <c r="C195" t="s">
        <v>10032</v>
      </c>
      <c r="D195" s="288" t="str">
        <f t="shared" ref="D195:D258" si="3">IF(BZ195="-","-",IFERROR(IF(ROUND(AVERAGE(BX195:BZ195),1)=ROUND(AVERAGE(BU195:BW195),1),"Stable",IF(ROUND(AVERAGE(BX195:BZ195),1)&lt;ROUND(AVERAGE(BU195:BW195),1),"Decreasing",IF(ROUND(AVERAGE(BX195:BZ195),1)&gt;ROUND(AVERAGE(BU195:BW195),1),"Increasing"))),"-"))</f>
        <v>-</v>
      </c>
      <c r="E195" s="288" t="s">
        <v>9927</v>
      </c>
      <c r="F195" s="288" t="s">
        <v>9927</v>
      </c>
      <c r="G195" s="288" t="s">
        <v>9927</v>
      </c>
      <c r="H195" s="288" t="s">
        <v>9927</v>
      </c>
      <c r="I195" s="288" t="s">
        <v>9927</v>
      </c>
      <c r="J195" s="288" t="s">
        <v>9927</v>
      </c>
      <c r="K195" s="288" t="s">
        <v>9927</v>
      </c>
      <c r="L195" s="288" t="s">
        <v>9927</v>
      </c>
      <c r="M195" s="288" t="s">
        <v>9927</v>
      </c>
      <c r="N195" s="288" t="s">
        <v>9927</v>
      </c>
      <c r="O195" s="288" t="s">
        <v>9927</v>
      </c>
      <c r="P195" s="288" t="s">
        <v>9927</v>
      </c>
      <c r="Q195" s="288" t="s">
        <v>9927</v>
      </c>
      <c r="R195" s="288" t="s">
        <v>9927</v>
      </c>
      <c r="S195" s="288" t="s">
        <v>9927</v>
      </c>
      <c r="T195" s="288" t="s">
        <v>9927</v>
      </c>
      <c r="U195" s="288" t="s">
        <v>9927</v>
      </c>
      <c r="V195" s="288" t="s">
        <v>9927</v>
      </c>
      <c r="W195" s="288" t="s">
        <v>9927</v>
      </c>
      <c r="X195" s="288" t="s">
        <v>9927</v>
      </c>
      <c r="Y195" s="288" t="s">
        <v>9927</v>
      </c>
      <c r="Z195" s="288" t="s">
        <v>9927</v>
      </c>
      <c r="AA195" s="288" t="s">
        <v>9927</v>
      </c>
      <c r="AB195" s="288" t="s">
        <v>9927</v>
      </c>
      <c r="AC195" s="288" t="s">
        <v>9927</v>
      </c>
      <c r="AD195" s="288" t="s">
        <v>9927</v>
      </c>
      <c r="AE195" s="288" t="s">
        <v>9927</v>
      </c>
      <c r="AF195" s="288" t="s">
        <v>9927</v>
      </c>
      <c r="AG195" s="288" t="s">
        <v>9927</v>
      </c>
      <c r="AH195" s="288" t="s">
        <v>9927</v>
      </c>
      <c r="AI195" s="288" t="s">
        <v>9927</v>
      </c>
      <c r="AJ195" s="288" t="s">
        <v>9927</v>
      </c>
      <c r="AK195" s="288" t="s">
        <v>9927</v>
      </c>
      <c r="AL195" s="288" t="s">
        <v>9927</v>
      </c>
      <c r="AM195" s="288" t="s">
        <v>9927</v>
      </c>
      <c r="AN195" s="288" t="s">
        <v>9927</v>
      </c>
      <c r="AO195" s="288">
        <v>2.1</v>
      </c>
      <c r="AP195" s="288">
        <v>2.1</v>
      </c>
      <c r="AQ195" s="288">
        <v>2.1</v>
      </c>
      <c r="AR195" s="288">
        <v>2.1</v>
      </c>
      <c r="AS195" s="288">
        <v>2</v>
      </c>
      <c r="AT195" s="288">
        <v>2.5</v>
      </c>
      <c r="AU195" s="288">
        <v>2.5</v>
      </c>
      <c r="AV195" s="288">
        <v>2.5</v>
      </c>
      <c r="AW195" s="288">
        <v>2.5</v>
      </c>
      <c r="AX195" s="288">
        <v>2.4</v>
      </c>
      <c r="AY195" s="288">
        <v>2.4</v>
      </c>
      <c r="AZ195" s="288">
        <v>2.4</v>
      </c>
      <c r="BA195" s="288" t="s">
        <v>9927</v>
      </c>
      <c r="BB195" s="288" t="s">
        <v>9927</v>
      </c>
      <c r="BC195" s="288" t="s">
        <v>9927</v>
      </c>
      <c r="BD195" s="288" t="s">
        <v>9927</v>
      </c>
      <c r="BE195" s="288" t="s">
        <v>9927</v>
      </c>
      <c r="BF195" s="288" t="s">
        <v>9927</v>
      </c>
      <c r="BG195" s="288" t="s">
        <v>9927</v>
      </c>
      <c r="BH195" s="288" t="s">
        <v>9927</v>
      </c>
      <c r="BI195" s="288" t="s">
        <v>9927</v>
      </c>
      <c r="BJ195" s="288" t="s">
        <v>9927</v>
      </c>
      <c r="BK195" s="288" t="s">
        <v>9927</v>
      </c>
      <c r="BL195" s="288" t="s">
        <v>9927</v>
      </c>
      <c r="BM195" s="288" t="s">
        <v>9927</v>
      </c>
      <c r="BN195" s="288" t="s">
        <v>9927</v>
      </c>
      <c r="BO195" s="288" t="s">
        <v>9927</v>
      </c>
      <c r="BP195" s="288" t="s">
        <v>9927</v>
      </c>
      <c r="BQ195" s="288" t="s">
        <v>9927</v>
      </c>
      <c r="BR195" s="288" t="s">
        <v>9927</v>
      </c>
      <c r="BS195" s="288" t="s">
        <v>9927</v>
      </c>
      <c r="BT195" s="288" t="s">
        <v>9927</v>
      </c>
      <c r="BU195" s="288" t="s">
        <v>9927</v>
      </c>
      <c r="BV195" s="288" t="s">
        <v>9927</v>
      </c>
      <c r="BW195" s="288" t="s">
        <v>9927</v>
      </c>
      <c r="BX195" s="288" t="s">
        <v>9927</v>
      </c>
      <c r="BY195" s="288" t="s">
        <v>9927</v>
      </c>
      <c r="BZ195" s="288" t="str">
        <f>_xlfn.IFNA(VLOOKUP(C195,'INFORM Severity - hidden'!$C$5:$G$300,5,FALSE),"-")</f>
        <v>-</v>
      </c>
    </row>
    <row r="196" spans="1:78" x14ac:dyDescent="0.35">
      <c r="C196" t="s">
        <v>10033</v>
      </c>
      <c r="D196" s="288" t="str">
        <f t="shared" si="3"/>
        <v>-</v>
      </c>
      <c r="E196" s="288" t="s">
        <v>9927</v>
      </c>
      <c r="F196" s="288" t="s">
        <v>9927</v>
      </c>
      <c r="G196" s="288" t="s">
        <v>9927</v>
      </c>
      <c r="H196" s="288" t="s">
        <v>9927</v>
      </c>
      <c r="I196" s="288" t="s">
        <v>9927</v>
      </c>
      <c r="J196" s="288" t="s">
        <v>9927</v>
      </c>
      <c r="K196" s="288" t="s">
        <v>9927</v>
      </c>
      <c r="L196" s="288" t="s">
        <v>9927</v>
      </c>
      <c r="M196" s="288" t="s">
        <v>9927</v>
      </c>
      <c r="N196" s="288" t="s">
        <v>9927</v>
      </c>
      <c r="O196" s="288" t="s">
        <v>9927</v>
      </c>
      <c r="P196" s="288" t="s">
        <v>9927</v>
      </c>
      <c r="Q196" s="288" t="s">
        <v>9927</v>
      </c>
      <c r="R196" s="288" t="s">
        <v>9927</v>
      </c>
      <c r="S196" s="288" t="s">
        <v>9927</v>
      </c>
      <c r="T196" s="288" t="s">
        <v>9927</v>
      </c>
      <c r="U196" s="288" t="s">
        <v>9927</v>
      </c>
      <c r="V196" s="288" t="s">
        <v>9927</v>
      </c>
      <c r="W196" s="288" t="s">
        <v>9927</v>
      </c>
      <c r="X196" s="288" t="s">
        <v>9927</v>
      </c>
      <c r="Y196" s="288" t="s">
        <v>9927</v>
      </c>
      <c r="Z196" s="288" t="s">
        <v>9927</v>
      </c>
      <c r="AA196" s="288" t="s">
        <v>9927</v>
      </c>
      <c r="AB196" s="288" t="s">
        <v>9927</v>
      </c>
      <c r="AC196" s="288" t="s">
        <v>9927</v>
      </c>
      <c r="AD196" s="288" t="s">
        <v>9927</v>
      </c>
      <c r="AE196" s="288" t="s">
        <v>9927</v>
      </c>
      <c r="AF196" s="288" t="s">
        <v>9927</v>
      </c>
      <c r="AG196" s="288" t="s">
        <v>9927</v>
      </c>
      <c r="AH196" s="288" t="s">
        <v>9927</v>
      </c>
      <c r="AI196" s="288" t="s">
        <v>9927</v>
      </c>
      <c r="AJ196" s="288" t="s">
        <v>9927</v>
      </c>
      <c r="AK196" s="288" t="s">
        <v>9927</v>
      </c>
      <c r="AL196" s="288" t="s">
        <v>9927</v>
      </c>
      <c r="AM196" s="288" t="s">
        <v>9927</v>
      </c>
      <c r="AN196" s="288" t="s">
        <v>9927</v>
      </c>
      <c r="AO196" s="288" t="s">
        <v>9927</v>
      </c>
      <c r="AP196" s="288" t="s">
        <v>9927</v>
      </c>
      <c r="AQ196" s="288" t="s">
        <v>9927</v>
      </c>
      <c r="AR196" s="288" t="s">
        <v>9927</v>
      </c>
      <c r="AS196" s="288" t="s">
        <v>9927</v>
      </c>
      <c r="AT196" s="288" t="s">
        <v>9927</v>
      </c>
      <c r="AU196" s="288" t="s">
        <v>9927</v>
      </c>
      <c r="AV196" s="288" t="s">
        <v>9927</v>
      </c>
      <c r="AW196" s="288" t="s">
        <v>9927</v>
      </c>
      <c r="AX196" s="288" t="s">
        <v>9927</v>
      </c>
      <c r="AY196" s="288" t="s">
        <v>9927</v>
      </c>
      <c r="AZ196" s="288" t="s">
        <v>9927</v>
      </c>
      <c r="BA196" s="288" t="s">
        <v>9927</v>
      </c>
      <c r="BB196" s="288" t="s">
        <v>9927</v>
      </c>
      <c r="BC196" s="288">
        <v>2.7</v>
      </c>
      <c r="BD196" s="288">
        <v>2.8</v>
      </c>
      <c r="BE196" s="288">
        <v>2.9</v>
      </c>
      <c r="BF196" s="288">
        <v>2.9</v>
      </c>
      <c r="BG196" s="288">
        <v>2.9</v>
      </c>
      <c r="BH196" s="288">
        <v>2.9</v>
      </c>
      <c r="BI196" s="288">
        <v>2.9</v>
      </c>
      <c r="BJ196" s="288">
        <v>2.8</v>
      </c>
      <c r="BK196" s="288">
        <v>3</v>
      </c>
      <c r="BL196" s="288">
        <v>3</v>
      </c>
      <c r="BM196" s="288">
        <v>3</v>
      </c>
      <c r="BN196" s="288">
        <v>3</v>
      </c>
      <c r="BO196" s="288">
        <v>3</v>
      </c>
      <c r="BP196" s="288">
        <v>3</v>
      </c>
      <c r="BQ196" s="288" t="s">
        <v>9927</v>
      </c>
      <c r="BR196" s="288" t="s">
        <v>9927</v>
      </c>
      <c r="BS196" s="288" t="s">
        <v>9927</v>
      </c>
      <c r="BT196" s="288" t="s">
        <v>9927</v>
      </c>
      <c r="BU196" s="288" t="s">
        <v>9927</v>
      </c>
      <c r="BV196" s="288" t="s">
        <v>9927</v>
      </c>
      <c r="BW196" s="288" t="s">
        <v>9927</v>
      </c>
      <c r="BX196" s="288" t="s">
        <v>9927</v>
      </c>
      <c r="BY196" s="288" t="s">
        <v>9927</v>
      </c>
      <c r="BZ196" s="288" t="str">
        <f>_xlfn.IFNA(VLOOKUP(C196,'INFORM Severity - hidden'!$C$5:$G$300,5,FALSE),"-")</f>
        <v>-</v>
      </c>
    </row>
    <row r="197" spans="1:78" x14ac:dyDescent="0.35">
      <c r="A197" t="s">
        <v>2623</v>
      </c>
      <c r="B197" t="s">
        <v>2621</v>
      </c>
      <c r="C197" t="s">
        <v>2622</v>
      </c>
      <c r="D197" s="288" t="str">
        <f t="shared" si="3"/>
        <v>Decreasing</v>
      </c>
      <c r="E197" s="288" t="s">
        <v>9927</v>
      </c>
      <c r="F197" s="288" t="s">
        <v>9927</v>
      </c>
      <c r="G197" s="288" t="s">
        <v>9927</v>
      </c>
      <c r="H197" s="288" t="s">
        <v>9927</v>
      </c>
      <c r="I197" s="288" t="s">
        <v>9927</v>
      </c>
      <c r="J197" s="288" t="s">
        <v>9927</v>
      </c>
      <c r="K197" s="288" t="s">
        <v>9927</v>
      </c>
      <c r="L197" s="288" t="s">
        <v>9927</v>
      </c>
      <c r="M197" s="288" t="s">
        <v>9927</v>
      </c>
      <c r="N197" s="288" t="s">
        <v>9927</v>
      </c>
      <c r="O197" s="288" t="s">
        <v>9927</v>
      </c>
      <c r="P197" s="288" t="s">
        <v>9927</v>
      </c>
      <c r="Q197" s="288" t="s">
        <v>9927</v>
      </c>
      <c r="R197" s="288" t="s">
        <v>9927</v>
      </c>
      <c r="S197" s="288" t="s">
        <v>9927</v>
      </c>
      <c r="T197" s="288" t="s">
        <v>9927</v>
      </c>
      <c r="U197" s="288" t="s">
        <v>9927</v>
      </c>
      <c r="V197" s="288" t="s">
        <v>9927</v>
      </c>
      <c r="W197" s="288" t="s">
        <v>9927</v>
      </c>
      <c r="X197" s="288" t="s">
        <v>9927</v>
      </c>
      <c r="Y197" s="288" t="s">
        <v>9927</v>
      </c>
      <c r="Z197" s="288" t="s">
        <v>9927</v>
      </c>
      <c r="AA197" s="288" t="s">
        <v>9927</v>
      </c>
      <c r="AB197" s="288" t="s">
        <v>9927</v>
      </c>
      <c r="AC197" s="288" t="s">
        <v>9927</v>
      </c>
      <c r="AD197" s="288" t="s">
        <v>9927</v>
      </c>
      <c r="AE197" s="288">
        <v>1.6</v>
      </c>
      <c r="AF197" s="288">
        <v>1.6</v>
      </c>
      <c r="AG197" s="288">
        <v>1.6</v>
      </c>
      <c r="AH197" s="288">
        <v>1.7</v>
      </c>
      <c r="AI197" s="288">
        <v>1.7</v>
      </c>
      <c r="AJ197" s="288">
        <v>1.7</v>
      </c>
      <c r="AK197" s="288">
        <v>1.7</v>
      </c>
      <c r="AL197" s="288">
        <v>1.7</v>
      </c>
      <c r="AM197" s="288">
        <v>1.7</v>
      </c>
      <c r="AN197" s="288">
        <v>1.6</v>
      </c>
      <c r="AO197" s="288">
        <v>1.6</v>
      </c>
      <c r="AP197" s="288">
        <v>1.7</v>
      </c>
      <c r="AQ197" s="288">
        <v>1.6</v>
      </c>
      <c r="AR197" s="288">
        <v>2.2000000000000002</v>
      </c>
      <c r="AS197" s="288">
        <v>2.2999999999999998</v>
      </c>
      <c r="AT197" s="288">
        <v>2.2999999999999998</v>
      </c>
      <c r="AU197" s="288">
        <v>2.2999999999999998</v>
      </c>
      <c r="AV197" s="288">
        <v>2.2999999999999998</v>
      </c>
      <c r="AW197" s="288">
        <v>2.2999999999999998</v>
      </c>
      <c r="AX197" s="288">
        <v>2.2999999999999998</v>
      </c>
      <c r="AY197" s="288">
        <v>2.2999999999999998</v>
      </c>
      <c r="AZ197" s="288">
        <v>2.2999999999999998</v>
      </c>
      <c r="BA197" s="288">
        <v>2.2999999999999998</v>
      </c>
      <c r="BB197" s="288">
        <v>2.2999999999999998</v>
      </c>
      <c r="BC197" s="288">
        <v>2.2999999999999998</v>
      </c>
      <c r="BD197" s="288">
        <v>2.2999999999999998</v>
      </c>
      <c r="BE197" s="288">
        <v>2.5</v>
      </c>
      <c r="BF197" s="288">
        <v>2.5</v>
      </c>
      <c r="BG197" s="288">
        <v>2.2999999999999998</v>
      </c>
      <c r="BH197" s="288">
        <v>2.2999999999999998</v>
      </c>
      <c r="BI197" s="288">
        <v>2.2999999999999998</v>
      </c>
      <c r="BJ197" s="288">
        <v>2.2999999999999998</v>
      </c>
      <c r="BK197" s="288">
        <v>2.2999999999999998</v>
      </c>
      <c r="BL197" s="288">
        <v>2.2999999999999998</v>
      </c>
      <c r="BM197" s="288">
        <v>2.2999999999999998</v>
      </c>
      <c r="BN197" s="288">
        <v>2.2999999999999998</v>
      </c>
      <c r="BO197" s="288">
        <v>2.2999999999999998</v>
      </c>
      <c r="BP197" s="288">
        <v>2.2000000000000002</v>
      </c>
      <c r="BQ197" s="288">
        <v>2.2000000000000002</v>
      </c>
      <c r="BR197" s="288">
        <v>2.2000000000000002</v>
      </c>
      <c r="BS197" s="288">
        <v>2.2000000000000002</v>
      </c>
      <c r="BT197" s="288">
        <v>2.2000000000000002</v>
      </c>
      <c r="BU197" s="288">
        <v>2.2000000000000002</v>
      </c>
      <c r="BV197" s="288">
        <v>2.2000000000000002</v>
      </c>
      <c r="BW197" s="288">
        <v>1.8</v>
      </c>
      <c r="BX197" s="288">
        <v>1.8</v>
      </c>
      <c r="BY197" s="288">
        <v>1.7</v>
      </c>
      <c r="BZ197" s="288">
        <f>_xlfn.IFNA(VLOOKUP(C197,'INFORM Severity - hidden'!$C$5:$G$300,5,FALSE),"-")</f>
        <v>1.7</v>
      </c>
    </row>
    <row r="198" spans="1:78" x14ac:dyDescent="0.35">
      <c r="C198" t="s">
        <v>10034</v>
      </c>
      <c r="D198" s="288" t="str">
        <f t="shared" si="3"/>
        <v>-</v>
      </c>
      <c r="E198" s="288" t="s">
        <v>9927</v>
      </c>
      <c r="F198" s="288" t="s">
        <v>9927</v>
      </c>
      <c r="G198" s="288" t="s">
        <v>9927</v>
      </c>
      <c r="H198" s="288" t="s">
        <v>9927</v>
      </c>
      <c r="I198" s="288" t="s">
        <v>9927</v>
      </c>
      <c r="J198" s="288" t="s">
        <v>9927</v>
      </c>
      <c r="K198" s="288" t="s">
        <v>9927</v>
      </c>
      <c r="L198" s="288" t="s">
        <v>9927</v>
      </c>
      <c r="M198" s="288" t="s">
        <v>9927</v>
      </c>
      <c r="N198" s="288" t="s">
        <v>9927</v>
      </c>
      <c r="O198" s="288" t="s">
        <v>9927</v>
      </c>
      <c r="P198" s="288" t="s">
        <v>9927</v>
      </c>
      <c r="Q198" s="288" t="s">
        <v>9927</v>
      </c>
      <c r="R198" s="288" t="s">
        <v>9927</v>
      </c>
      <c r="S198" s="288" t="s">
        <v>9927</v>
      </c>
      <c r="T198" s="288" t="s">
        <v>9927</v>
      </c>
      <c r="U198" s="288" t="s">
        <v>9927</v>
      </c>
      <c r="V198" s="288" t="s">
        <v>9927</v>
      </c>
      <c r="W198" s="288" t="s">
        <v>9927</v>
      </c>
      <c r="X198" s="288" t="s">
        <v>9927</v>
      </c>
      <c r="Y198" s="288" t="s">
        <v>9927</v>
      </c>
      <c r="Z198" s="288" t="s">
        <v>9927</v>
      </c>
      <c r="AA198" s="288" t="s">
        <v>9927</v>
      </c>
      <c r="AB198" s="288" t="s">
        <v>9927</v>
      </c>
      <c r="AC198" s="288" t="s">
        <v>9927</v>
      </c>
      <c r="AD198" s="288" t="s">
        <v>9927</v>
      </c>
      <c r="AE198" s="288" t="s">
        <v>9927</v>
      </c>
      <c r="AF198" s="288" t="s">
        <v>9927</v>
      </c>
      <c r="AG198" s="288" t="s">
        <v>9927</v>
      </c>
      <c r="AH198" s="288" t="s">
        <v>9927</v>
      </c>
      <c r="AI198" s="288" t="s">
        <v>9927</v>
      </c>
      <c r="AJ198" s="288" t="s">
        <v>9927</v>
      </c>
      <c r="AK198" s="288" t="s">
        <v>9927</v>
      </c>
      <c r="AL198" s="288" t="s">
        <v>9927</v>
      </c>
      <c r="AM198" s="288" t="s">
        <v>9927</v>
      </c>
      <c r="AN198" s="288" t="s">
        <v>9927</v>
      </c>
      <c r="AO198" s="288" t="s">
        <v>9927</v>
      </c>
      <c r="AP198" s="288" t="s">
        <v>9927</v>
      </c>
      <c r="AQ198" s="288" t="s">
        <v>9927</v>
      </c>
      <c r="AR198" s="288" t="s">
        <v>9927</v>
      </c>
      <c r="AS198" s="288" t="s">
        <v>9927</v>
      </c>
      <c r="AT198" s="288" t="s">
        <v>9927</v>
      </c>
      <c r="AU198" s="288" t="s">
        <v>9927</v>
      </c>
      <c r="AV198" s="288" t="s">
        <v>9927</v>
      </c>
      <c r="AW198" s="288" t="s">
        <v>9927</v>
      </c>
      <c r="AX198" s="288" t="s">
        <v>9927</v>
      </c>
      <c r="AY198" s="288" t="s">
        <v>9927</v>
      </c>
      <c r="AZ198" s="288" t="s">
        <v>9927</v>
      </c>
      <c r="BA198" s="288" t="s">
        <v>9927</v>
      </c>
      <c r="BB198" s="288" t="s">
        <v>9927</v>
      </c>
      <c r="BC198" s="288" t="s">
        <v>9927</v>
      </c>
      <c r="BD198" s="288" t="s">
        <v>9927</v>
      </c>
      <c r="BE198" s="288" t="s">
        <v>9927</v>
      </c>
      <c r="BF198" s="288" t="s">
        <v>9927</v>
      </c>
      <c r="BG198" s="288" t="s">
        <v>9927</v>
      </c>
      <c r="BH198" s="288" t="s">
        <v>9927</v>
      </c>
      <c r="BI198" s="288" t="s">
        <v>9927</v>
      </c>
      <c r="BJ198" s="288" t="s">
        <v>9927</v>
      </c>
      <c r="BK198" s="288" t="s">
        <v>9927</v>
      </c>
      <c r="BL198" s="288" t="s">
        <v>9927</v>
      </c>
      <c r="BM198" s="288" t="s">
        <v>9927</v>
      </c>
      <c r="BN198" s="288" t="s">
        <v>9927</v>
      </c>
      <c r="BO198" s="288" t="s">
        <v>9927</v>
      </c>
      <c r="BP198" s="288" t="s">
        <v>9927</v>
      </c>
      <c r="BQ198" s="288" t="s">
        <v>9927</v>
      </c>
      <c r="BR198" s="288" t="s">
        <v>9927</v>
      </c>
      <c r="BS198" s="288" t="s">
        <v>9927</v>
      </c>
      <c r="BT198" s="288" t="s">
        <v>9927</v>
      </c>
      <c r="BU198" s="288" t="s">
        <v>9927</v>
      </c>
      <c r="BV198" s="288" t="s">
        <v>9927</v>
      </c>
      <c r="BW198" s="288" t="s">
        <v>9927</v>
      </c>
      <c r="BX198" s="288" t="s">
        <v>9927</v>
      </c>
      <c r="BY198" s="288">
        <v>2.1</v>
      </c>
      <c r="BZ198" s="288" t="str">
        <f>_xlfn.IFNA(VLOOKUP(C198,'INFORM Severity - hidden'!$C$5:$G$300,5,FALSE),"-")</f>
        <v>-</v>
      </c>
    </row>
    <row r="199" spans="1:78" x14ac:dyDescent="0.35">
      <c r="C199" t="s">
        <v>10035</v>
      </c>
      <c r="D199" s="288" t="str">
        <f t="shared" si="3"/>
        <v>-</v>
      </c>
      <c r="E199" s="288" t="s">
        <v>9927</v>
      </c>
      <c r="F199" s="288" t="s">
        <v>9927</v>
      </c>
      <c r="G199" s="288" t="s">
        <v>9927</v>
      </c>
      <c r="H199" s="288" t="s">
        <v>9927</v>
      </c>
      <c r="I199" s="288" t="s">
        <v>9927</v>
      </c>
      <c r="J199" s="288" t="s">
        <v>9927</v>
      </c>
      <c r="K199" s="288" t="s">
        <v>9927</v>
      </c>
      <c r="L199" s="288" t="s">
        <v>9927</v>
      </c>
      <c r="M199" s="288" t="s">
        <v>9927</v>
      </c>
      <c r="N199" s="288" t="s">
        <v>9927</v>
      </c>
      <c r="O199" s="288" t="s">
        <v>9927</v>
      </c>
      <c r="P199" s="288" t="s">
        <v>9927</v>
      </c>
      <c r="Q199" s="288" t="s">
        <v>9927</v>
      </c>
      <c r="R199" s="288" t="s">
        <v>9927</v>
      </c>
      <c r="S199" s="288" t="s">
        <v>9927</v>
      </c>
      <c r="T199" s="288" t="s">
        <v>9927</v>
      </c>
      <c r="U199" s="288" t="s">
        <v>9927</v>
      </c>
      <c r="V199" s="288" t="s">
        <v>9927</v>
      </c>
      <c r="W199" s="288" t="s">
        <v>9927</v>
      </c>
      <c r="X199" s="288" t="s">
        <v>9927</v>
      </c>
      <c r="Y199" s="288" t="s">
        <v>9927</v>
      </c>
      <c r="Z199" s="288" t="s">
        <v>9927</v>
      </c>
      <c r="AA199" s="288" t="s">
        <v>9927</v>
      </c>
      <c r="AB199" s="288" t="s">
        <v>9927</v>
      </c>
      <c r="AC199" s="288" t="s">
        <v>9927</v>
      </c>
      <c r="AD199" s="288" t="s">
        <v>9927</v>
      </c>
      <c r="AE199" s="288" t="s">
        <v>9927</v>
      </c>
      <c r="AF199" s="288" t="s">
        <v>9927</v>
      </c>
      <c r="AG199" s="288" t="s">
        <v>9927</v>
      </c>
      <c r="AH199" s="288" t="s">
        <v>9927</v>
      </c>
      <c r="AI199" s="288" t="s">
        <v>9927</v>
      </c>
      <c r="AJ199" s="288" t="s">
        <v>9927</v>
      </c>
      <c r="AK199" s="288" t="s">
        <v>9927</v>
      </c>
      <c r="AL199" s="288" t="s">
        <v>9927</v>
      </c>
      <c r="AM199" s="288" t="s">
        <v>9927</v>
      </c>
      <c r="AN199" s="288" t="s">
        <v>9927</v>
      </c>
      <c r="AO199" s="288" t="s">
        <v>9927</v>
      </c>
      <c r="AP199" s="288" t="s">
        <v>9927</v>
      </c>
      <c r="AQ199" s="288" t="s">
        <v>9927</v>
      </c>
      <c r="AR199" s="288" t="s">
        <v>9927</v>
      </c>
      <c r="AS199" s="288" t="s">
        <v>9927</v>
      </c>
      <c r="AT199" s="288" t="s">
        <v>9927</v>
      </c>
      <c r="AU199" s="288" t="s">
        <v>9927</v>
      </c>
      <c r="AV199" s="288" t="s">
        <v>9927</v>
      </c>
      <c r="AW199" s="288" t="s">
        <v>9927</v>
      </c>
      <c r="AX199" s="288" t="s">
        <v>9927</v>
      </c>
      <c r="AY199" s="288" t="s">
        <v>9927</v>
      </c>
      <c r="AZ199" s="288" t="s">
        <v>9927</v>
      </c>
      <c r="BA199" s="288" t="s">
        <v>9927</v>
      </c>
      <c r="BB199" s="288" t="s">
        <v>9927</v>
      </c>
      <c r="BC199" s="288" t="s">
        <v>9927</v>
      </c>
      <c r="BD199" s="288" t="s">
        <v>9927</v>
      </c>
      <c r="BE199" s="288" t="s">
        <v>9927</v>
      </c>
      <c r="BF199" s="288" t="s">
        <v>9927</v>
      </c>
      <c r="BG199" s="288" t="s">
        <v>9927</v>
      </c>
      <c r="BH199" s="288" t="s">
        <v>9927</v>
      </c>
      <c r="BI199" s="288" t="s">
        <v>9927</v>
      </c>
      <c r="BJ199" s="288" t="s">
        <v>9927</v>
      </c>
      <c r="BK199" s="288" t="s">
        <v>9927</v>
      </c>
      <c r="BL199" s="288" t="s">
        <v>9927</v>
      </c>
      <c r="BM199" s="288" t="s">
        <v>9927</v>
      </c>
      <c r="BN199" s="288" t="s">
        <v>9927</v>
      </c>
      <c r="BO199" s="288" t="s">
        <v>9927</v>
      </c>
      <c r="BP199" s="288" t="s">
        <v>9927</v>
      </c>
      <c r="BQ199" s="288" t="s">
        <v>9927</v>
      </c>
      <c r="BR199" s="288" t="s">
        <v>9927</v>
      </c>
      <c r="BS199" s="288" t="s">
        <v>9927</v>
      </c>
      <c r="BT199" s="288" t="s">
        <v>9927</v>
      </c>
      <c r="BU199" s="288" t="s">
        <v>9927</v>
      </c>
      <c r="BV199" s="288" t="s">
        <v>9927</v>
      </c>
      <c r="BW199" s="288" t="s">
        <v>9927</v>
      </c>
      <c r="BX199" s="288" t="s">
        <v>9927</v>
      </c>
      <c r="BY199" s="288">
        <v>1.2</v>
      </c>
      <c r="BZ199" s="288" t="str">
        <f>_xlfn.IFNA(VLOOKUP(C199,'INFORM Severity - hidden'!$C$5:$G$300,5,FALSE),"-")</f>
        <v>-</v>
      </c>
    </row>
    <row r="200" spans="1:78" x14ac:dyDescent="0.35">
      <c r="A200" t="s">
        <v>412</v>
      </c>
      <c r="B200" t="s">
        <v>410</v>
      </c>
      <c r="C200" t="s">
        <v>411</v>
      </c>
      <c r="D200" s="288" t="str">
        <f t="shared" si="3"/>
        <v>Stable</v>
      </c>
      <c r="E200" s="288" t="s">
        <v>9927</v>
      </c>
      <c r="F200" s="288" t="s">
        <v>9927</v>
      </c>
      <c r="G200" s="288" t="s">
        <v>9927</v>
      </c>
      <c r="H200" s="288" t="s">
        <v>9927</v>
      </c>
      <c r="I200" s="288" t="s">
        <v>9927</v>
      </c>
      <c r="J200" s="288" t="s">
        <v>9927</v>
      </c>
      <c r="K200" s="288" t="s">
        <v>9927</v>
      </c>
      <c r="L200" s="288" t="s">
        <v>9927</v>
      </c>
      <c r="M200" s="288" t="s">
        <v>9927</v>
      </c>
      <c r="N200" s="288" t="s">
        <v>9927</v>
      </c>
      <c r="O200" s="288" t="s">
        <v>9927</v>
      </c>
      <c r="P200" s="288" t="s">
        <v>9927</v>
      </c>
      <c r="Q200" s="288" t="s">
        <v>9927</v>
      </c>
      <c r="R200" s="288">
        <v>2.2000000000000002</v>
      </c>
      <c r="S200" s="288">
        <v>2.1</v>
      </c>
      <c r="T200" s="288">
        <v>2.1</v>
      </c>
      <c r="U200" s="288">
        <v>2.1</v>
      </c>
      <c r="V200" s="288">
        <v>2.1</v>
      </c>
      <c r="W200" s="288">
        <v>2.1</v>
      </c>
      <c r="X200" s="288">
        <v>2.1</v>
      </c>
      <c r="Y200" s="288">
        <v>2.1</v>
      </c>
      <c r="Z200" s="288">
        <v>2</v>
      </c>
      <c r="AA200" s="288">
        <v>2.1</v>
      </c>
      <c r="AB200" s="288">
        <v>2.1</v>
      </c>
      <c r="AC200" s="288">
        <v>2.1</v>
      </c>
      <c r="AD200" s="288">
        <v>2.1</v>
      </c>
      <c r="AE200" s="288">
        <v>2.1</v>
      </c>
      <c r="AF200" s="288">
        <v>2.1</v>
      </c>
      <c r="AG200" s="288">
        <v>2.1</v>
      </c>
      <c r="AH200" s="288">
        <v>2.1</v>
      </c>
      <c r="AI200" s="288">
        <v>2.2999999999999998</v>
      </c>
      <c r="AJ200" s="288">
        <v>2.2999999999999998</v>
      </c>
      <c r="AK200" s="288">
        <v>2.2999999999999998</v>
      </c>
      <c r="AL200" s="288">
        <v>2.2000000000000002</v>
      </c>
      <c r="AM200" s="288">
        <v>2.2000000000000002</v>
      </c>
      <c r="AN200" s="288">
        <v>2.4</v>
      </c>
      <c r="AO200" s="288">
        <v>2.4</v>
      </c>
      <c r="AP200" s="288">
        <v>2.4</v>
      </c>
      <c r="AQ200" s="288">
        <v>2.4</v>
      </c>
      <c r="AR200" s="288">
        <v>2.4</v>
      </c>
      <c r="AS200" s="288">
        <v>2.5</v>
      </c>
      <c r="AT200" s="288">
        <v>2.5</v>
      </c>
      <c r="AU200" s="288">
        <v>2.5</v>
      </c>
      <c r="AV200" s="288">
        <v>2.5</v>
      </c>
      <c r="AW200" s="288">
        <v>2.5</v>
      </c>
      <c r="AX200" s="288">
        <v>2.5</v>
      </c>
      <c r="AY200" s="288">
        <v>2.5</v>
      </c>
      <c r="AZ200" s="288">
        <v>2.5</v>
      </c>
      <c r="BA200" s="288">
        <v>2.5</v>
      </c>
      <c r="BB200" s="288">
        <v>2.5</v>
      </c>
      <c r="BC200" s="288">
        <v>2.4</v>
      </c>
      <c r="BD200" s="288">
        <v>2.2000000000000002</v>
      </c>
      <c r="BE200" s="288">
        <v>2.2999999999999998</v>
      </c>
      <c r="BF200" s="288">
        <v>2.2999999999999998</v>
      </c>
      <c r="BG200" s="288">
        <v>2.2999999999999998</v>
      </c>
      <c r="BH200" s="288">
        <v>2.2999999999999998</v>
      </c>
      <c r="BI200" s="288">
        <v>2.5</v>
      </c>
      <c r="BJ200" s="288">
        <v>2.2999999999999998</v>
      </c>
      <c r="BK200" s="288">
        <v>2.5</v>
      </c>
      <c r="BL200" s="288">
        <v>2.5</v>
      </c>
      <c r="BM200" s="288">
        <v>2.5</v>
      </c>
      <c r="BN200" s="288">
        <v>2.5</v>
      </c>
      <c r="BO200" s="288">
        <v>2.5</v>
      </c>
      <c r="BP200" s="288">
        <v>2.5</v>
      </c>
      <c r="BQ200" s="288">
        <v>2.5</v>
      </c>
      <c r="BR200" s="288">
        <v>2.5</v>
      </c>
      <c r="BS200" s="288">
        <v>2.6</v>
      </c>
      <c r="BT200" s="288">
        <v>2.6</v>
      </c>
      <c r="BU200" s="288">
        <v>2.6</v>
      </c>
      <c r="BV200" s="288">
        <v>2.6</v>
      </c>
      <c r="BW200" s="288">
        <v>2.6</v>
      </c>
      <c r="BX200" s="288">
        <v>2.6</v>
      </c>
      <c r="BY200" s="288">
        <v>2.6</v>
      </c>
      <c r="BZ200" s="288">
        <f>_xlfn.IFNA(VLOOKUP(C200,'INFORM Severity - hidden'!$C$5:$G$300,5,FALSE),"-")</f>
        <v>2.6</v>
      </c>
    </row>
    <row r="201" spans="1:78" x14ac:dyDescent="0.35">
      <c r="C201" t="s">
        <v>10036</v>
      </c>
      <c r="D201" s="288" t="str">
        <f t="shared" si="3"/>
        <v>-</v>
      </c>
      <c r="E201" s="288" t="s">
        <v>9927</v>
      </c>
      <c r="F201" s="288">
        <v>3.1</v>
      </c>
      <c r="G201" s="288">
        <v>3.2</v>
      </c>
      <c r="H201" s="288">
        <v>3.5</v>
      </c>
      <c r="I201" s="288">
        <v>3.5</v>
      </c>
      <c r="J201" s="288">
        <v>3.5</v>
      </c>
      <c r="K201" s="288">
        <v>3.5</v>
      </c>
      <c r="L201" s="288">
        <v>3.5</v>
      </c>
      <c r="M201" s="288">
        <v>3.5</v>
      </c>
      <c r="N201" s="288">
        <v>3.6</v>
      </c>
      <c r="O201" s="288">
        <v>3.6</v>
      </c>
      <c r="P201" s="288">
        <v>3.6</v>
      </c>
      <c r="Q201" s="288">
        <v>3.6</v>
      </c>
      <c r="R201" s="288">
        <v>3.6</v>
      </c>
      <c r="S201" s="288">
        <v>3.6</v>
      </c>
      <c r="T201" s="288">
        <v>3.6</v>
      </c>
      <c r="U201" s="288">
        <v>3.6</v>
      </c>
      <c r="V201" s="288">
        <v>3.6</v>
      </c>
      <c r="W201" s="288">
        <v>3.7</v>
      </c>
      <c r="X201" s="288">
        <v>3.7</v>
      </c>
      <c r="Y201" s="288">
        <v>3.7</v>
      </c>
      <c r="Z201" s="288">
        <v>3.8</v>
      </c>
      <c r="AA201" s="288">
        <v>3.7</v>
      </c>
      <c r="AB201" s="288">
        <v>3.7</v>
      </c>
      <c r="AC201" s="288">
        <v>3.7</v>
      </c>
      <c r="AD201" s="288">
        <v>3.7</v>
      </c>
      <c r="AE201" s="288">
        <v>3.7</v>
      </c>
      <c r="AF201" s="288">
        <v>3.7</v>
      </c>
      <c r="AG201" s="288">
        <v>3.7</v>
      </c>
      <c r="AH201" s="288">
        <v>3.8</v>
      </c>
      <c r="AI201" s="288">
        <v>3.8</v>
      </c>
      <c r="AJ201" s="288">
        <v>3.8</v>
      </c>
      <c r="AK201" s="288">
        <v>3.8</v>
      </c>
      <c r="AL201" s="288">
        <v>3.8</v>
      </c>
      <c r="AM201" s="288">
        <v>3.8</v>
      </c>
      <c r="AN201" s="288">
        <v>3.8</v>
      </c>
      <c r="AO201" s="288">
        <v>3.8</v>
      </c>
      <c r="AP201" s="288">
        <v>3.8</v>
      </c>
      <c r="AQ201" s="288">
        <v>3.8</v>
      </c>
      <c r="AR201" s="288">
        <v>3.7</v>
      </c>
      <c r="AS201" s="288">
        <v>3.7</v>
      </c>
      <c r="AT201" s="288">
        <v>3.5</v>
      </c>
      <c r="AU201" s="288">
        <v>3.5</v>
      </c>
      <c r="AV201" s="288">
        <v>3.6</v>
      </c>
      <c r="AW201" s="288">
        <v>3.6</v>
      </c>
      <c r="AX201" s="288">
        <v>3.7</v>
      </c>
      <c r="AY201" s="288">
        <v>3.5</v>
      </c>
      <c r="AZ201" s="288">
        <v>3.7</v>
      </c>
      <c r="BA201" s="288">
        <v>3.9</v>
      </c>
      <c r="BB201" s="288">
        <v>3.9</v>
      </c>
      <c r="BC201" s="288">
        <v>3.9</v>
      </c>
      <c r="BD201" s="288">
        <v>3.9</v>
      </c>
      <c r="BE201" s="288">
        <v>3.8</v>
      </c>
      <c r="BF201" s="288">
        <v>3.8</v>
      </c>
      <c r="BG201" s="288">
        <v>3.7</v>
      </c>
      <c r="BH201" s="288">
        <v>3.8</v>
      </c>
      <c r="BI201" s="288">
        <v>3.8</v>
      </c>
      <c r="BJ201" s="288">
        <v>3.8</v>
      </c>
      <c r="BK201" s="288">
        <v>3.7</v>
      </c>
      <c r="BL201" s="288">
        <v>3.7</v>
      </c>
      <c r="BM201" s="288">
        <v>3.8</v>
      </c>
      <c r="BN201" s="288">
        <v>3.7</v>
      </c>
      <c r="BO201" s="288">
        <v>3.7</v>
      </c>
      <c r="BP201" s="288">
        <v>3.5</v>
      </c>
      <c r="BQ201" s="288">
        <v>3.7</v>
      </c>
      <c r="BR201" s="288">
        <v>3.7</v>
      </c>
      <c r="BS201" s="288" t="s">
        <v>9927</v>
      </c>
      <c r="BT201" s="288" t="s">
        <v>9927</v>
      </c>
      <c r="BU201" s="288" t="s">
        <v>9927</v>
      </c>
      <c r="BV201" s="288" t="s">
        <v>9927</v>
      </c>
      <c r="BW201" s="288" t="s">
        <v>9927</v>
      </c>
      <c r="BX201" s="288" t="s">
        <v>9927</v>
      </c>
      <c r="BY201" s="288" t="s">
        <v>9927</v>
      </c>
      <c r="BZ201" s="288" t="str">
        <f>_xlfn.IFNA(VLOOKUP(C201,'INFORM Severity - hidden'!$C$5:$G$300,5,FALSE),"-")</f>
        <v>-</v>
      </c>
    </row>
    <row r="202" spans="1:78" x14ac:dyDescent="0.35">
      <c r="A202" t="s">
        <v>91</v>
      </c>
      <c r="B202" t="s">
        <v>89</v>
      </c>
      <c r="C202" t="s">
        <v>90</v>
      </c>
      <c r="D202" s="288" t="str">
        <f t="shared" si="3"/>
        <v>Stable</v>
      </c>
      <c r="E202" s="288" t="s">
        <v>9927</v>
      </c>
      <c r="F202" s="288">
        <v>3.1</v>
      </c>
      <c r="G202" s="288">
        <v>3.2</v>
      </c>
      <c r="H202" s="288">
        <v>3.2</v>
      </c>
      <c r="I202" s="288">
        <v>3.2</v>
      </c>
      <c r="J202" s="288">
        <v>3.3</v>
      </c>
      <c r="K202" s="288">
        <v>3.3</v>
      </c>
      <c r="L202" s="288">
        <v>3.3</v>
      </c>
      <c r="M202" s="288">
        <v>3.3</v>
      </c>
      <c r="N202" s="288">
        <v>3.4</v>
      </c>
      <c r="O202" s="288">
        <v>3.4</v>
      </c>
      <c r="P202" s="288">
        <v>3.4</v>
      </c>
      <c r="Q202" s="288">
        <v>3.4</v>
      </c>
      <c r="R202" s="288">
        <v>3.4</v>
      </c>
      <c r="S202" s="288">
        <v>3.4</v>
      </c>
      <c r="T202" s="288">
        <v>3.4</v>
      </c>
      <c r="U202" s="288">
        <v>3.4</v>
      </c>
      <c r="V202" s="288">
        <v>3.4</v>
      </c>
      <c r="W202" s="288">
        <v>3.5</v>
      </c>
      <c r="X202" s="288">
        <v>3.5</v>
      </c>
      <c r="Y202" s="288">
        <v>3.4</v>
      </c>
      <c r="Z202" s="288">
        <v>3.4</v>
      </c>
      <c r="AA202" s="288">
        <v>3.4</v>
      </c>
      <c r="AB202" s="288">
        <v>3.4</v>
      </c>
      <c r="AC202" s="288">
        <v>2.9</v>
      </c>
      <c r="AD202" s="288">
        <v>2.9</v>
      </c>
      <c r="AE202" s="288">
        <v>2.9</v>
      </c>
      <c r="AF202" s="288">
        <v>2.9</v>
      </c>
      <c r="AG202" s="288">
        <v>2.9</v>
      </c>
      <c r="AH202" s="288">
        <v>3</v>
      </c>
      <c r="AI202" s="288">
        <v>3</v>
      </c>
      <c r="AJ202" s="288">
        <v>3</v>
      </c>
      <c r="AK202" s="288">
        <v>3</v>
      </c>
      <c r="AL202" s="288">
        <v>3</v>
      </c>
      <c r="AM202" s="288">
        <v>3</v>
      </c>
      <c r="AN202" s="288">
        <v>3</v>
      </c>
      <c r="AO202" s="288">
        <v>3</v>
      </c>
      <c r="AP202" s="288">
        <v>3</v>
      </c>
      <c r="AQ202" s="288">
        <v>3</v>
      </c>
      <c r="AR202" s="288">
        <v>2.9</v>
      </c>
      <c r="AS202" s="288">
        <v>2.9</v>
      </c>
      <c r="AT202" s="288">
        <v>2.9</v>
      </c>
      <c r="AU202" s="288">
        <v>2.9</v>
      </c>
      <c r="AV202" s="288">
        <v>3</v>
      </c>
      <c r="AW202" s="288">
        <v>3</v>
      </c>
      <c r="AX202" s="288">
        <v>3</v>
      </c>
      <c r="AY202" s="288">
        <v>3</v>
      </c>
      <c r="AZ202" s="288">
        <v>3</v>
      </c>
      <c r="BA202" s="288">
        <v>3</v>
      </c>
      <c r="BB202" s="288">
        <v>3</v>
      </c>
      <c r="BC202" s="288">
        <v>3.1</v>
      </c>
      <c r="BD202" s="288">
        <v>3.1</v>
      </c>
      <c r="BE202" s="288">
        <v>3.1</v>
      </c>
      <c r="BF202" s="288">
        <v>3.1</v>
      </c>
      <c r="BG202" s="288">
        <v>3.2</v>
      </c>
      <c r="BH202" s="288">
        <v>3.2</v>
      </c>
      <c r="BI202" s="288">
        <v>3.2</v>
      </c>
      <c r="BJ202" s="288">
        <v>3.2</v>
      </c>
      <c r="BK202" s="288">
        <v>3.2</v>
      </c>
      <c r="BL202" s="288">
        <v>3.1</v>
      </c>
      <c r="BM202" s="288">
        <v>3.3</v>
      </c>
      <c r="BN202" s="288">
        <v>3.2</v>
      </c>
      <c r="BO202" s="288">
        <v>3.2</v>
      </c>
      <c r="BP202" s="288">
        <v>3.2</v>
      </c>
      <c r="BQ202" s="288">
        <v>3.4</v>
      </c>
      <c r="BR202" s="288">
        <v>3.4</v>
      </c>
      <c r="BS202" s="288">
        <v>3.4</v>
      </c>
      <c r="BT202" s="288">
        <v>3.4</v>
      </c>
      <c r="BU202" s="288">
        <v>3.4</v>
      </c>
      <c r="BV202" s="288">
        <v>3.3</v>
      </c>
      <c r="BW202" s="288">
        <v>3.3</v>
      </c>
      <c r="BX202" s="288">
        <v>3.3</v>
      </c>
      <c r="BY202" s="288">
        <v>3.3</v>
      </c>
      <c r="BZ202" s="288">
        <f>_xlfn.IFNA(VLOOKUP(C202,'INFORM Severity - hidden'!$C$5:$G$300,5,FALSE),"-")</f>
        <v>3.3</v>
      </c>
    </row>
    <row r="203" spans="1:78" x14ac:dyDescent="0.35">
      <c r="A203" t="s">
        <v>91</v>
      </c>
      <c r="B203" t="s">
        <v>96</v>
      </c>
      <c r="C203" t="s">
        <v>97</v>
      </c>
      <c r="D203" s="288" t="str">
        <f t="shared" si="3"/>
        <v>Decreasing</v>
      </c>
      <c r="E203" s="288" t="s">
        <v>9927</v>
      </c>
      <c r="F203" s="288">
        <v>2.4</v>
      </c>
      <c r="G203" s="288">
        <v>2.6</v>
      </c>
      <c r="H203" s="288">
        <v>3</v>
      </c>
      <c r="I203" s="288">
        <v>3</v>
      </c>
      <c r="J203" s="288">
        <v>3</v>
      </c>
      <c r="K203" s="288">
        <v>3</v>
      </c>
      <c r="L203" s="288">
        <v>3</v>
      </c>
      <c r="M203" s="288">
        <v>3</v>
      </c>
      <c r="N203" s="288">
        <v>3.1</v>
      </c>
      <c r="O203" s="288">
        <v>3.1</v>
      </c>
      <c r="P203" s="288">
        <v>3.1</v>
      </c>
      <c r="Q203" s="288">
        <v>3.1</v>
      </c>
      <c r="R203" s="288">
        <v>3.1</v>
      </c>
      <c r="S203" s="288">
        <v>3.2</v>
      </c>
      <c r="T203" s="288">
        <v>3.2</v>
      </c>
      <c r="U203" s="288">
        <v>3.2</v>
      </c>
      <c r="V203" s="288">
        <v>3.2</v>
      </c>
      <c r="W203" s="288">
        <v>3.3</v>
      </c>
      <c r="X203" s="288">
        <v>3.2</v>
      </c>
      <c r="Y203" s="288">
        <v>3.2</v>
      </c>
      <c r="Z203" s="288">
        <v>3.2</v>
      </c>
      <c r="AA203" s="288">
        <v>3.2</v>
      </c>
      <c r="AB203" s="288">
        <v>3.2</v>
      </c>
      <c r="AC203" s="288">
        <v>3.2</v>
      </c>
      <c r="AD203" s="288">
        <v>3.2</v>
      </c>
      <c r="AE203" s="288">
        <v>3.2</v>
      </c>
      <c r="AF203" s="288">
        <v>3.3</v>
      </c>
      <c r="AG203" s="288">
        <v>3.3</v>
      </c>
      <c r="AH203" s="288">
        <v>3.4</v>
      </c>
      <c r="AI203" s="288">
        <v>3.4</v>
      </c>
      <c r="AJ203" s="288">
        <v>3.4</v>
      </c>
      <c r="AK203" s="288">
        <v>3.4</v>
      </c>
      <c r="AL203" s="288">
        <v>3.3</v>
      </c>
      <c r="AM203" s="288">
        <v>3.3</v>
      </c>
      <c r="AN203" s="288">
        <v>3.3</v>
      </c>
      <c r="AO203" s="288">
        <v>3.3</v>
      </c>
      <c r="AP203" s="288">
        <v>3.3</v>
      </c>
      <c r="AQ203" s="288">
        <v>3.3</v>
      </c>
      <c r="AR203" s="288">
        <v>3.3</v>
      </c>
      <c r="AS203" s="288">
        <v>3.3</v>
      </c>
      <c r="AT203" s="288">
        <v>3.3</v>
      </c>
      <c r="AU203" s="288">
        <v>3.3</v>
      </c>
      <c r="AV203" s="288">
        <v>3.6</v>
      </c>
      <c r="AW203" s="288">
        <v>3.6</v>
      </c>
      <c r="AX203" s="288">
        <v>3.7</v>
      </c>
      <c r="AY203" s="288">
        <v>3.7</v>
      </c>
      <c r="AZ203" s="288">
        <v>3.6</v>
      </c>
      <c r="BA203" s="288">
        <v>3.6</v>
      </c>
      <c r="BB203" s="288">
        <v>3.6</v>
      </c>
      <c r="BC203" s="288">
        <v>3.6</v>
      </c>
      <c r="BD203" s="288">
        <v>3.6</v>
      </c>
      <c r="BE203" s="288">
        <v>3.5</v>
      </c>
      <c r="BF203" s="288">
        <v>3.5</v>
      </c>
      <c r="BG203" s="288">
        <v>3.5</v>
      </c>
      <c r="BH203" s="288">
        <v>3.4</v>
      </c>
      <c r="BI203" s="288">
        <v>3.5</v>
      </c>
      <c r="BJ203" s="288">
        <v>3.5</v>
      </c>
      <c r="BK203" s="288">
        <v>3.5</v>
      </c>
      <c r="BL203" s="288">
        <v>3.5</v>
      </c>
      <c r="BM203" s="288">
        <v>3.6</v>
      </c>
      <c r="BN203" s="288">
        <v>3.5</v>
      </c>
      <c r="BO203" s="288">
        <v>3.5</v>
      </c>
      <c r="BP203" s="288">
        <v>3.5</v>
      </c>
      <c r="BQ203" s="288">
        <v>3.5</v>
      </c>
      <c r="BR203" s="288">
        <v>3.5</v>
      </c>
      <c r="BS203" s="288">
        <v>3.5</v>
      </c>
      <c r="BT203" s="288">
        <v>3.5</v>
      </c>
      <c r="BU203" s="288">
        <v>3.5</v>
      </c>
      <c r="BV203" s="288">
        <v>3.5</v>
      </c>
      <c r="BW203" s="288">
        <v>3.5</v>
      </c>
      <c r="BX203" s="288">
        <v>3.5</v>
      </c>
      <c r="BY203" s="288">
        <v>3.5</v>
      </c>
      <c r="BZ203" s="288">
        <f>_xlfn.IFNA(VLOOKUP(C203,'INFORM Severity - hidden'!$C$5:$G$300,5,FALSE),"-")</f>
        <v>3.3</v>
      </c>
    </row>
    <row r="204" spans="1:78" x14ac:dyDescent="0.35">
      <c r="A204" t="s">
        <v>91</v>
      </c>
      <c r="B204" t="s">
        <v>395</v>
      </c>
      <c r="C204" t="s">
        <v>396</v>
      </c>
      <c r="D204" s="288" t="str">
        <f t="shared" si="3"/>
        <v>Increasing</v>
      </c>
      <c r="E204" s="288" t="s">
        <v>9927</v>
      </c>
      <c r="F204" s="288" t="s">
        <v>9927</v>
      </c>
      <c r="G204" s="288" t="s">
        <v>9927</v>
      </c>
      <c r="H204" s="288" t="s">
        <v>9927</v>
      </c>
      <c r="I204" s="288" t="s">
        <v>9927</v>
      </c>
      <c r="J204" s="288" t="s">
        <v>9927</v>
      </c>
      <c r="K204" s="288" t="s">
        <v>9927</v>
      </c>
      <c r="L204" s="288" t="s">
        <v>9927</v>
      </c>
      <c r="M204" s="288" t="s">
        <v>9927</v>
      </c>
      <c r="N204" s="288" t="s">
        <v>9927</v>
      </c>
      <c r="O204" s="288" t="s">
        <v>9927</v>
      </c>
      <c r="P204" s="288">
        <v>2.5</v>
      </c>
      <c r="Q204" s="288">
        <v>2.5</v>
      </c>
      <c r="R204" s="288">
        <v>2.6</v>
      </c>
      <c r="S204" s="288">
        <v>2.5</v>
      </c>
      <c r="T204" s="288">
        <v>2.5</v>
      </c>
      <c r="U204" s="288">
        <v>2.5</v>
      </c>
      <c r="V204" s="288">
        <v>2.6</v>
      </c>
      <c r="W204" s="288">
        <v>2.5</v>
      </c>
      <c r="X204" s="288">
        <v>2.5</v>
      </c>
      <c r="Y204" s="288">
        <v>2.5</v>
      </c>
      <c r="Z204" s="288">
        <v>2.5</v>
      </c>
      <c r="AA204" s="288">
        <v>2.4</v>
      </c>
      <c r="AB204" s="288">
        <v>2.5</v>
      </c>
      <c r="AC204" s="288">
        <v>2.7</v>
      </c>
      <c r="AD204" s="288">
        <v>2.7</v>
      </c>
      <c r="AE204" s="288">
        <v>2.7</v>
      </c>
      <c r="AF204" s="288">
        <v>2.7</v>
      </c>
      <c r="AG204" s="288">
        <v>2.7</v>
      </c>
      <c r="AH204" s="288">
        <v>2.7</v>
      </c>
      <c r="AI204" s="288">
        <v>2.7</v>
      </c>
      <c r="AJ204" s="288">
        <v>2.7</v>
      </c>
      <c r="AK204" s="288">
        <v>2.7</v>
      </c>
      <c r="AL204" s="288">
        <v>2.7</v>
      </c>
      <c r="AM204" s="288">
        <v>2.7</v>
      </c>
      <c r="AN204" s="288">
        <v>2.7</v>
      </c>
      <c r="AO204" s="288">
        <v>2.7</v>
      </c>
      <c r="AP204" s="288">
        <v>2.7</v>
      </c>
      <c r="AQ204" s="288">
        <v>2.7</v>
      </c>
      <c r="AR204" s="288">
        <v>2.7</v>
      </c>
      <c r="AS204" s="288">
        <v>2.7</v>
      </c>
      <c r="AT204" s="288">
        <v>2.7</v>
      </c>
      <c r="AU204" s="288">
        <v>2.7</v>
      </c>
      <c r="AV204" s="288">
        <v>2.8</v>
      </c>
      <c r="AW204" s="288">
        <v>2.7</v>
      </c>
      <c r="AX204" s="288">
        <v>2.8</v>
      </c>
      <c r="AY204" s="288">
        <v>2.8</v>
      </c>
      <c r="AZ204" s="288">
        <v>2.6</v>
      </c>
      <c r="BA204" s="288">
        <v>2.6</v>
      </c>
      <c r="BB204" s="288">
        <v>2.6</v>
      </c>
      <c r="BC204" s="288">
        <v>2.6</v>
      </c>
      <c r="BD204" s="288">
        <v>2.6</v>
      </c>
      <c r="BE204" s="288">
        <v>2.5</v>
      </c>
      <c r="BF204" s="288">
        <v>2.5</v>
      </c>
      <c r="BG204" s="288">
        <v>2.6</v>
      </c>
      <c r="BH204" s="288">
        <v>2.6</v>
      </c>
      <c r="BI204" s="288">
        <v>2.6</v>
      </c>
      <c r="BJ204" s="288">
        <v>2.6</v>
      </c>
      <c r="BK204" s="288">
        <v>2.6</v>
      </c>
      <c r="BL204" s="288">
        <v>2.6</v>
      </c>
      <c r="BM204" s="288">
        <v>2.6</v>
      </c>
      <c r="BN204" s="288">
        <v>2.6</v>
      </c>
      <c r="BO204" s="288">
        <v>2.6</v>
      </c>
      <c r="BP204" s="288">
        <v>2.7</v>
      </c>
      <c r="BQ204" s="288">
        <v>2.9</v>
      </c>
      <c r="BR204" s="288">
        <v>2.9</v>
      </c>
      <c r="BS204" s="288">
        <v>2.9</v>
      </c>
      <c r="BT204" s="288">
        <v>3</v>
      </c>
      <c r="BU204" s="288">
        <v>3</v>
      </c>
      <c r="BV204" s="288">
        <v>3</v>
      </c>
      <c r="BW204" s="288">
        <v>3.1</v>
      </c>
      <c r="BX204" s="288">
        <v>3.1</v>
      </c>
      <c r="BY204" s="288">
        <v>3.1</v>
      </c>
      <c r="BZ204" s="288">
        <f>_xlfn.IFNA(VLOOKUP(C204,'INFORM Severity - hidden'!$C$5:$G$300,5,FALSE),"-")</f>
        <v>3.1</v>
      </c>
    </row>
    <row r="205" spans="1:78" x14ac:dyDescent="0.35">
      <c r="C205" t="s">
        <v>10037</v>
      </c>
      <c r="D205" s="288" t="str">
        <f t="shared" si="3"/>
        <v>-</v>
      </c>
      <c r="E205" s="288" t="s">
        <v>9927</v>
      </c>
      <c r="F205" s="288" t="s">
        <v>9927</v>
      </c>
      <c r="G205" s="288" t="s">
        <v>9927</v>
      </c>
      <c r="H205" s="288" t="s">
        <v>9927</v>
      </c>
      <c r="I205" s="288" t="s">
        <v>9927</v>
      </c>
      <c r="J205" s="288" t="s">
        <v>9927</v>
      </c>
      <c r="K205" s="288" t="s">
        <v>9927</v>
      </c>
      <c r="L205" s="288" t="s">
        <v>9927</v>
      </c>
      <c r="M205" s="288" t="s">
        <v>9927</v>
      </c>
      <c r="N205" s="288" t="s">
        <v>9927</v>
      </c>
      <c r="O205" s="288" t="s">
        <v>9927</v>
      </c>
      <c r="P205" s="288" t="s">
        <v>9927</v>
      </c>
      <c r="Q205" s="288" t="s">
        <v>9927</v>
      </c>
      <c r="R205" s="288" t="s">
        <v>9927</v>
      </c>
      <c r="S205" s="288" t="s">
        <v>9927</v>
      </c>
      <c r="T205" s="288" t="s">
        <v>9927</v>
      </c>
      <c r="U205" s="288" t="s">
        <v>9927</v>
      </c>
      <c r="V205" s="288" t="s">
        <v>9927</v>
      </c>
      <c r="W205" s="288" t="s">
        <v>9927</v>
      </c>
      <c r="X205" s="288" t="s">
        <v>9927</v>
      </c>
      <c r="Y205" s="288" t="s">
        <v>9927</v>
      </c>
      <c r="Z205" s="288">
        <v>2.9</v>
      </c>
      <c r="AA205" s="288">
        <v>2.9</v>
      </c>
      <c r="AB205" s="288">
        <v>2.9</v>
      </c>
      <c r="AC205" s="288">
        <v>2.9</v>
      </c>
      <c r="AD205" s="288" t="s">
        <v>9927</v>
      </c>
      <c r="AE205" s="288" t="s">
        <v>9927</v>
      </c>
      <c r="AF205" s="288" t="s">
        <v>9927</v>
      </c>
      <c r="AG205" s="288" t="s">
        <v>9927</v>
      </c>
      <c r="AH205" s="288" t="s">
        <v>9927</v>
      </c>
      <c r="AI205" s="288" t="s">
        <v>9927</v>
      </c>
      <c r="AJ205" s="288" t="s">
        <v>9927</v>
      </c>
      <c r="AK205" s="288" t="s">
        <v>9927</v>
      </c>
      <c r="AL205" s="288" t="s">
        <v>9927</v>
      </c>
      <c r="AM205" s="288" t="s">
        <v>9927</v>
      </c>
      <c r="AN205" s="288" t="s">
        <v>9927</v>
      </c>
      <c r="AO205" s="288" t="s">
        <v>9927</v>
      </c>
      <c r="AP205" s="288" t="s">
        <v>9927</v>
      </c>
      <c r="AQ205" s="288" t="s">
        <v>9927</v>
      </c>
      <c r="AR205" s="288" t="s">
        <v>9927</v>
      </c>
      <c r="AS205" s="288" t="s">
        <v>9927</v>
      </c>
      <c r="AT205" s="288" t="s">
        <v>9927</v>
      </c>
      <c r="AU205" s="288" t="s">
        <v>9927</v>
      </c>
      <c r="AV205" s="288" t="s">
        <v>9927</v>
      </c>
      <c r="AW205" s="288" t="s">
        <v>9927</v>
      </c>
      <c r="AX205" s="288" t="s">
        <v>9927</v>
      </c>
      <c r="AY205" s="288" t="s">
        <v>9927</v>
      </c>
      <c r="AZ205" s="288" t="s">
        <v>9927</v>
      </c>
      <c r="BA205" s="288" t="s">
        <v>9927</v>
      </c>
      <c r="BB205" s="288" t="s">
        <v>9927</v>
      </c>
      <c r="BC205" s="288" t="s">
        <v>9927</v>
      </c>
      <c r="BD205" s="288" t="s">
        <v>9927</v>
      </c>
      <c r="BE205" s="288" t="s">
        <v>9927</v>
      </c>
      <c r="BF205" s="288" t="s">
        <v>9927</v>
      </c>
      <c r="BG205" s="288" t="s">
        <v>9927</v>
      </c>
      <c r="BH205" s="288" t="s">
        <v>9927</v>
      </c>
      <c r="BI205" s="288" t="s">
        <v>9927</v>
      </c>
      <c r="BJ205" s="288" t="s">
        <v>9927</v>
      </c>
      <c r="BK205" s="288" t="s">
        <v>9927</v>
      </c>
      <c r="BL205" s="288" t="s">
        <v>9927</v>
      </c>
      <c r="BM205" s="288" t="s">
        <v>9927</v>
      </c>
      <c r="BN205" s="288" t="s">
        <v>9927</v>
      </c>
      <c r="BO205" s="288" t="s">
        <v>9927</v>
      </c>
      <c r="BP205" s="288" t="s">
        <v>9927</v>
      </c>
      <c r="BQ205" s="288" t="s">
        <v>9927</v>
      </c>
      <c r="BR205" s="288" t="s">
        <v>9927</v>
      </c>
      <c r="BS205" s="288" t="s">
        <v>9927</v>
      </c>
      <c r="BT205" s="288" t="s">
        <v>9927</v>
      </c>
      <c r="BU205" s="288" t="s">
        <v>9927</v>
      </c>
      <c r="BV205" s="288" t="s">
        <v>9927</v>
      </c>
      <c r="BW205" s="288" t="s">
        <v>9927</v>
      </c>
      <c r="BX205" s="288" t="s">
        <v>9927</v>
      </c>
      <c r="BY205" s="288" t="s">
        <v>9927</v>
      </c>
      <c r="BZ205" s="288" t="str">
        <f>_xlfn.IFNA(VLOOKUP(C205,'INFORM Severity - hidden'!$C$5:$G$300,5,FALSE),"-")</f>
        <v>-</v>
      </c>
    </row>
    <row r="206" spans="1:78" x14ac:dyDescent="0.35">
      <c r="A206" t="s">
        <v>91</v>
      </c>
      <c r="B206" t="s">
        <v>1422</v>
      </c>
      <c r="C206" t="s">
        <v>1423</v>
      </c>
      <c r="D206" s="288" t="str">
        <f t="shared" si="3"/>
        <v>Increasing</v>
      </c>
      <c r="E206" s="288" t="s">
        <v>9927</v>
      </c>
      <c r="F206" s="288" t="s">
        <v>9927</v>
      </c>
      <c r="G206" s="288" t="s">
        <v>9927</v>
      </c>
      <c r="H206" s="288" t="s">
        <v>9927</v>
      </c>
      <c r="I206" s="288" t="s">
        <v>9927</v>
      </c>
      <c r="J206" s="288" t="s">
        <v>9927</v>
      </c>
      <c r="K206" s="288" t="s">
        <v>9927</v>
      </c>
      <c r="L206" s="288" t="s">
        <v>9927</v>
      </c>
      <c r="M206" s="288" t="s">
        <v>9927</v>
      </c>
      <c r="N206" s="288" t="s">
        <v>9927</v>
      </c>
      <c r="O206" s="288" t="s">
        <v>9927</v>
      </c>
      <c r="P206" s="288" t="s">
        <v>9927</v>
      </c>
      <c r="Q206" s="288" t="s">
        <v>9927</v>
      </c>
      <c r="R206" s="288" t="s">
        <v>9927</v>
      </c>
      <c r="S206" s="288" t="s">
        <v>9927</v>
      </c>
      <c r="T206" s="288" t="s">
        <v>9927</v>
      </c>
      <c r="U206" s="288" t="s">
        <v>9927</v>
      </c>
      <c r="V206" s="288" t="s">
        <v>9927</v>
      </c>
      <c r="W206" s="288" t="s">
        <v>9927</v>
      </c>
      <c r="X206" s="288" t="s">
        <v>9927</v>
      </c>
      <c r="Y206" s="288" t="s">
        <v>9927</v>
      </c>
      <c r="Z206" s="288" t="s">
        <v>9927</v>
      </c>
      <c r="AA206" s="288" t="s">
        <v>9927</v>
      </c>
      <c r="AB206" s="288" t="s">
        <v>9927</v>
      </c>
      <c r="AC206" s="288" t="s">
        <v>9927</v>
      </c>
      <c r="AD206" s="288" t="s">
        <v>9927</v>
      </c>
      <c r="AE206" s="288" t="s">
        <v>9927</v>
      </c>
      <c r="AF206" s="288" t="s">
        <v>9927</v>
      </c>
      <c r="AG206" s="288" t="s">
        <v>9927</v>
      </c>
      <c r="AH206" s="288" t="s">
        <v>9927</v>
      </c>
      <c r="AI206" s="288" t="s">
        <v>9927</v>
      </c>
      <c r="AJ206" s="288" t="s">
        <v>9927</v>
      </c>
      <c r="AK206" s="288" t="s">
        <v>9927</v>
      </c>
      <c r="AL206" s="288" t="s">
        <v>9927</v>
      </c>
      <c r="AM206" s="288" t="s">
        <v>9927</v>
      </c>
      <c r="AN206" s="288" t="s">
        <v>9927</v>
      </c>
      <c r="AO206" s="288" t="s">
        <v>9927</v>
      </c>
      <c r="AP206" s="288" t="s">
        <v>9927</v>
      </c>
      <c r="AQ206" s="288" t="s">
        <v>9927</v>
      </c>
      <c r="AR206" s="288" t="s">
        <v>9927</v>
      </c>
      <c r="AS206" s="288" t="s">
        <v>9927</v>
      </c>
      <c r="AT206" s="288" t="s">
        <v>9927</v>
      </c>
      <c r="AU206" s="288" t="s">
        <v>9927</v>
      </c>
      <c r="AV206" s="288" t="s">
        <v>9927</v>
      </c>
      <c r="AW206" s="288" t="s">
        <v>9927</v>
      </c>
      <c r="AX206" s="288" t="s">
        <v>9927</v>
      </c>
      <c r="AY206" s="288" t="s">
        <v>9927</v>
      </c>
      <c r="AZ206" s="288" t="s">
        <v>9927</v>
      </c>
      <c r="BA206" s="288" t="s">
        <v>9927</v>
      </c>
      <c r="BB206" s="288" t="s">
        <v>9927</v>
      </c>
      <c r="BC206" s="288" t="s">
        <v>9927</v>
      </c>
      <c r="BD206" s="288" t="s">
        <v>9927</v>
      </c>
      <c r="BE206" s="288" t="s">
        <v>9927</v>
      </c>
      <c r="BF206" s="288" t="s">
        <v>9927</v>
      </c>
      <c r="BG206" s="288" t="s">
        <v>9927</v>
      </c>
      <c r="BH206" s="288" t="s">
        <v>9927</v>
      </c>
      <c r="BI206" s="288" t="s">
        <v>9927</v>
      </c>
      <c r="BJ206" s="288" t="s">
        <v>9927</v>
      </c>
      <c r="BK206" s="288" t="s">
        <v>9927</v>
      </c>
      <c r="BL206" s="288" t="s">
        <v>9927</v>
      </c>
      <c r="BM206" s="288" t="s">
        <v>9927</v>
      </c>
      <c r="BN206" s="288" t="s">
        <v>9927</v>
      </c>
      <c r="BO206" s="288" t="s">
        <v>9927</v>
      </c>
      <c r="BP206" s="288" t="s">
        <v>9927</v>
      </c>
      <c r="BQ206" s="288" t="s">
        <v>9927</v>
      </c>
      <c r="BR206" s="288" t="s">
        <v>9927</v>
      </c>
      <c r="BS206" s="288">
        <v>3.4</v>
      </c>
      <c r="BT206" s="288">
        <v>3.6</v>
      </c>
      <c r="BU206" s="288">
        <v>3.6</v>
      </c>
      <c r="BV206" s="288">
        <v>3.6</v>
      </c>
      <c r="BW206" s="288">
        <v>3.6</v>
      </c>
      <c r="BX206" s="288">
        <v>3.7</v>
      </c>
      <c r="BY206" s="288">
        <v>3.7</v>
      </c>
      <c r="BZ206" s="288">
        <f>_xlfn.IFNA(VLOOKUP(C206,'INFORM Severity - hidden'!$C$5:$G$300,5,FALSE),"-")</f>
        <v>3.6</v>
      </c>
    </row>
    <row r="207" spans="1:78" x14ac:dyDescent="0.35">
      <c r="A207" t="s">
        <v>1120</v>
      </c>
      <c r="B207" t="s">
        <v>1118</v>
      </c>
      <c r="C207" t="s">
        <v>1119</v>
      </c>
      <c r="D207" s="288" t="str">
        <f t="shared" si="3"/>
        <v>Decreasing</v>
      </c>
      <c r="E207" s="288">
        <v>3.5</v>
      </c>
      <c r="F207" s="288">
        <v>3.5</v>
      </c>
      <c r="G207" s="288">
        <v>4</v>
      </c>
      <c r="H207" s="288">
        <v>4.0999999999999996</v>
      </c>
      <c r="I207" s="288">
        <v>3.8</v>
      </c>
      <c r="J207" s="288">
        <v>3.8</v>
      </c>
      <c r="K207" s="288">
        <v>4.0999999999999996</v>
      </c>
      <c r="L207" s="288">
        <v>4.0999999999999996</v>
      </c>
      <c r="M207" s="288">
        <v>4.0999999999999996</v>
      </c>
      <c r="N207" s="288">
        <v>4.0999999999999996</v>
      </c>
      <c r="O207" s="288">
        <v>4.0999999999999996</v>
      </c>
      <c r="P207" s="288">
        <v>4.0999999999999996</v>
      </c>
      <c r="Q207" s="288">
        <v>4</v>
      </c>
      <c r="R207" s="288">
        <v>4</v>
      </c>
      <c r="S207" s="288">
        <v>3.7</v>
      </c>
      <c r="T207" s="288">
        <v>4.2</v>
      </c>
      <c r="U207" s="288">
        <v>4.0999999999999996</v>
      </c>
      <c r="V207" s="288">
        <v>4.2</v>
      </c>
      <c r="W207" s="288">
        <v>4.2</v>
      </c>
      <c r="X207" s="288">
        <v>4.2</v>
      </c>
      <c r="Y207" s="288">
        <v>4.2</v>
      </c>
      <c r="Z207" s="288">
        <v>4.2</v>
      </c>
      <c r="AA207" s="288">
        <v>4</v>
      </c>
      <c r="AB207" s="288">
        <v>4</v>
      </c>
      <c r="AC207" s="288">
        <v>4</v>
      </c>
      <c r="AD207" s="288">
        <v>4.0999999999999996</v>
      </c>
      <c r="AE207" s="288">
        <v>4.0999999999999996</v>
      </c>
      <c r="AF207" s="288">
        <v>4.0999999999999996</v>
      </c>
      <c r="AG207" s="288">
        <v>4.0999999999999996</v>
      </c>
      <c r="AH207" s="288">
        <v>4.0999999999999996</v>
      </c>
      <c r="AI207" s="288">
        <v>4.0999999999999996</v>
      </c>
      <c r="AJ207" s="288">
        <v>4.2</v>
      </c>
      <c r="AK207" s="288">
        <v>4.2</v>
      </c>
      <c r="AL207" s="288">
        <v>4.2</v>
      </c>
      <c r="AM207" s="288">
        <v>4.2</v>
      </c>
      <c r="AN207" s="288">
        <v>4.2</v>
      </c>
      <c r="AO207" s="288">
        <v>4.2</v>
      </c>
      <c r="AP207" s="288">
        <v>4.2</v>
      </c>
      <c r="AQ207" s="288">
        <v>4.2</v>
      </c>
      <c r="AR207" s="288">
        <v>4.2</v>
      </c>
      <c r="AS207" s="288">
        <v>4.0999999999999996</v>
      </c>
      <c r="AT207" s="288">
        <v>3.5</v>
      </c>
      <c r="AU207" s="288">
        <v>4.0999999999999996</v>
      </c>
      <c r="AV207" s="288">
        <v>4.0999999999999996</v>
      </c>
      <c r="AW207" s="288">
        <v>4.0999999999999996</v>
      </c>
      <c r="AX207" s="288">
        <v>4.0999999999999996</v>
      </c>
      <c r="AY207" s="288">
        <v>4.0999999999999996</v>
      </c>
      <c r="AZ207" s="288">
        <v>4.0999999999999996</v>
      </c>
      <c r="BA207" s="288">
        <v>4.0999999999999996</v>
      </c>
      <c r="BB207" s="288">
        <v>4.0999999999999996</v>
      </c>
      <c r="BC207" s="288">
        <v>4.0999999999999996</v>
      </c>
      <c r="BD207" s="288">
        <v>4.0999999999999996</v>
      </c>
      <c r="BE207" s="288">
        <v>4.2</v>
      </c>
      <c r="BF207" s="288">
        <v>4.2</v>
      </c>
      <c r="BG207" s="288">
        <v>4.2</v>
      </c>
      <c r="BH207" s="288">
        <v>4.2</v>
      </c>
      <c r="BI207" s="288">
        <v>4.2</v>
      </c>
      <c r="BJ207" s="288">
        <v>4.0999999999999996</v>
      </c>
      <c r="BK207" s="288">
        <v>3.9</v>
      </c>
      <c r="BL207" s="288">
        <v>3.9</v>
      </c>
      <c r="BM207" s="288">
        <v>3.9</v>
      </c>
      <c r="BN207" s="288">
        <v>3.9</v>
      </c>
      <c r="BO207" s="288">
        <v>3.9</v>
      </c>
      <c r="BP207" s="288">
        <v>3.9</v>
      </c>
      <c r="BQ207" s="288">
        <v>3.9</v>
      </c>
      <c r="BR207" s="288">
        <v>4</v>
      </c>
      <c r="BS207" s="288">
        <v>4</v>
      </c>
      <c r="BT207" s="288">
        <v>4.0999999999999996</v>
      </c>
      <c r="BU207" s="288">
        <v>4.0999999999999996</v>
      </c>
      <c r="BV207" s="288">
        <v>4.0999999999999996</v>
      </c>
      <c r="BW207" s="288">
        <v>4</v>
      </c>
      <c r="BX207" s="288">
        <v>4</v>
      </c>
      <c r="BY207" s="288">
        <v>4</v>
      </c>
      <c r="BZ207" s="288">
        <f>_xlfn.IFNA(VLOOKUP(C207,'INFORM Severity - hidden'!$C$5:$G$300,5,FALSE),"-")</f>
        <v>4.0999999999999996</v>
      </c>
    </row>
    <row r="208" spans="1:78" x14ac:dyDescent="0.35">
      <c r="C208" t="s">
        <v>10038</v>
      </c>
      <c r="D208" s="288" t="str">
        <f t="shared" si="3"/>
        <v>-</v>
      </c>
      <c r="E208" s="288">
        <v>3.6</v>
      </c>
      <c r="F208" s="288">
        <v>3.6</v>
      </c>
      <c r="G208" s="288">
        <v>3.5</v>
      </c>
      <c r="H208" s="288">
        <v>3.6</v>
      </c>
      <c r="I208" s="288" t="s">
        <v>9927</v>
      </c>
      <c r="J208" s="288" t="s">
        <v>9927</v>
      </c>
      <c r="K208" s="288" t="s">
        <v>9927</v>
      </c>
      <c r="L208" s="288" t="s">
        <v>9927</v>
      </c>
      <c r="M208" s="288" t="s">
        <v>9927</v>
      </c>
      <c r="N208" s="288" t="s">
        <v>9927</v>
      </c>
      <c r="O208" s="288" t="s">
        <v>9927</v>
      </c>
      <c r="P208" s="288" t="s">
        <v>9927</v>
      </c>
      <c r="Q208" s="288" t="s">
        <v>9927</v>
      </c>
      <c r="R208" s="288" t="s">
        <v>9927</v>
      </c>
      <c r="S208" s="288" t="s">
        <v>9927</v>
      </c>
      <c r="T208" s="288" t="s">
        <v>9927</v>
      </c>
      <c r="U208" s="288" t="s">
        <v>9927</v>
      </c>
      <c r="V208" s="288" t="s">
        <v>9927</v>
      </c>
      <c r="W208" s="288" t="s">
        <v>9927</v>
      </c>
      <c r="X208" s="288" t="s">
        <v>9927</v>
      </c>
      <c r="Y208" s="288" t="s">
        <v>9927</v>
      </c>
      <c r="Z208" s="288" t="s">
        <v>9927</v>
      </c>
      <c r="AA208" s="288" t="s">
        <v>9927</v>
      </c>
      <c r="AB208" s="288" t="s">
        <v>9927</v>
      </c>
      <c r="AC208" s="288" t="s">
        <v>9927</v>
      </c>
      <c r="AD208" s="288" t="s">
        <v>9927</v>
      </c>
      <c r="AE208" s="288" t="s">
        <v>9927</v>
      </c>
      <c r="AF208" s="288" t="s">
        <v>9927</v>
      </c>
      <c r="AG208" s="288" t="s">
        <v>9927</v>
      </c>
      <c r="AH208" s="288" t="s">
        <v>9927</v>
      </c>
      <c r="AI208" s="288" t="s">
        <v>9927</v>
      </c>
      <c r="AJ208" s="288" t="s">
        <v>9927</v>
      </c>
      <c r="AK208" s="288" t="s">
        <v>9927</v>
      </c>
      <c r="AL208" s="288" t="s">
        <v>9927</v>
      </c>
      <c r="AM208" s="288" t="s">
        <v>9927</v>
      </c>
      <c r="AN208" s="288" t="s">
        <v>9927</v>
      </c>
      <c r="AO208" s="288" t="s">
        <v>9927</v>
      </c>
      <c r="AP208" s="288" t="s">
        <v>9927</v>
      </c>
      <c r="AQ208" s="288" t="s">
        <v>9927</v>
      </c>
      <c r="AR208" s="288" t="s">
        <v>9927</v>
      </c>
      <c r="AS208" s="288" t="s">
        <v>9927</v>
      </c>
      <c r="AT208" s="288" t="s">
        <v>9927</v>
      </c>
      <c r="AU208" s="288" t="s">
        <v>9927</v>
      </c>
      <c r="AV208" s="288" t="s">
        <v>9927</v>
      </c>
      <c r="AW208" s="288" t="s">
        <v>9927</v>
      </c>
      <c r="AX208" s="288" t="s">
        <v>9927</v>
      </c>
      <c r="AY208" s="288" t="s">
        <v>9927</v>
      </c>
      <c r="AZ208" s="288" t="s">
        <v>9927</v>
      </c>
      <c r="BA208" s="288" t="s">
        <v>9927</v>
      </c>
      <c r="BB208" s="288" t="s">
        <v>9927</v>
      </c>
      <c r="BC208" s="288" t="s">
        <v>9927</v>
      </c>
      <c r="BD208" s="288" t="s">
        <v>9927</v>
      </c>
      <c r="BE208" s="288" t="s">
        <v>9927</v>
      </c>
      <c r="BF208" s="288" t="s">
        <v>9927</v>
      </c>
      <c r="BG208" s="288" t="s">
        <v>9927</v>
      </c>
      <c r="BH208" s="288" t="s">
        <v>9927</v>
      </c>
      <c r="BI208" s="288" t="s">
        <v>9927</v>
      </c>
      <c r="BJ208" s="288" t="s">
        <v>9927</v>
      </c>
      <c r="BK208" s="288" t="s">
        <v>9927</v>
      </c>
      <c r="BL208" s="288" t="s">
        <v>9927</v>
      </c>
      <c r="BM208" s="288" t="s">
        <v>9927</v>
      </c>
      <c r="BN208" s="288" t="s">
        <v>9927</v>
      </c>
      <c r="BO208" s="288" t="s">
        <v>9927</v>
      </c>
      <c r="BP208" s="288" t="s">
        <v>9927</v>
      </c>
      <c r="BQ208" s="288" t="s">
        <v>9927</v>
      </c>
      <c r="BR208" s="288" t="s">
        <v>9927</v>
      </c>
      <c r="BS208" s="288" t="s">
        <v>9927</v>
      </c>
      <c r="BT208" s="288" t="s">
        <v>9927</v>
      </c>
      <c r="BU208" s="288" t="s">
        <v>9927</v>
      </c>
      <c r="BV208" s="288" t="s">
        <v>9927</v>
      </c>
      <c r="BW208" s="288" t="s">
        <v>9927</v>
      </c>
      <c r="BX208" s="288" t="s">
        <v>9927</v>
      </c>
      <c r="BY208" s="288" t="s">
        <v>9927</v>
      </c>
      <c r="BZ208" s="288" t="str">
        <f>_xlfn.IFNA(VLOOKUP(C208,'INFORM Severity - hidden'!$C$5:$G$300,5,FALSE),"-")</f>
        <v>-</v>
      </c>
    </row>
    <row r="209" spans="1:78" x14ac:dyDescent="0.35">
      <c r="A209" t="s">
        <v>1120</v>
      </c>
      <c r="B209" t="s">
        <v>2208</v>
      </c>
      <c r="C209" t="s">
        <v>2209</v>
      </c>
      <c r="D209" s="288" t="str">
        <f t="shared" si="3"/>
        <v>Decreasing</v>
      </c>
      <c r="E209" s="288">
        <v>2.1</v>
      </c>
      <c r="F209" s="288">
        <v>2</v>
      </c>
      <c r="G209" s="288">
        <v>2.7</v>
      </c>
      <c r="H209" s="288">
        <v>2.8</v>
      </c>
      <c r="I209" s="288">
        <v>2.8</v>
      </c>
      <c r="J209" s="288">
        <v>2.8</v>
      </c>
      <c r="K209" s="288">
        <v>2.8</v>
      </c>
      <c r="L209" s="288">
        <v>2.8</v>
      </c>
      <c r="M209" s="288">
        <v>2.8</v>
      </c>
      <c r="N209" s="288">
        <v>2.8</v>
      </c>
      <c r="O209" s="288" t="s">
        <v>9927</v>
      </c>
      <c r="P209" s="288" t="s">
        <v>9927</v>
      </c>
      <c r="Q209" s="288" t="s">
        <v>9927</v>
      </c>
      <c r="R209" s="288" t="s">
        <v>9927</v>
      </c>
      <c r="S209" s="288" t="s">
        <v>9927</v>
      </c>
      <c r="T209" s="288" t="s">
        <v>9927</v>
      </c>
      <c r="U209" s="288" t="s">
        <v>9927</v>
      </c>
      <c r="V209" s="288" t="s">
        <v>9927</v>
      </c>
      <c r="W209" s="288" t="s">
        <v>9927</v>
      </c>
      <c r="X209" s="288" t="s">
        <v>9927</v>
      </c>
      <c r="Y209" s="288" t="s">
        <v>9927</v>
      </c>
      <c r="Z209" s="288" t="s">
        <v>9927</v>
      </c>
      <c r="AA209" s="288">
        <v>2.5</v>
      </c>
      <c r="AB209" s="288">
        <v>2.5</v>
      </c>
      <c r="AC209" s="288">
        <v>2.5</v>
      </c>
      <c r="AD209" s="288">
        <v>2.5</v>
      </c>
      <c r="AE209" s="288">
        <v>2.5</v>
      </c>
      <c r="AF209" s="288">
        <v>2.5</v>
      </c>
      <c r="AG209" s="288">
        <v>2.5</v>
      </c>
      <c r="AH209" s="288">
        <v>2.6</v>
      </c>
      <c r="AI209" s="288">
        <v>2.6</v>
      </c>
      <c r="AJ209" s="288">
        <v>3.4</v>
      </c>
      <c r="AK209" s="288">
        <v>3.4</v>
      </c>
      <c r="AL209" s="288">
        <v>3.4</v>
      </c>
      <c r="AM209" s="288">
        <v>3.2</v>
      </c>
      <c r="AN209" s="288">
        <v>3.2</v>
      </c>
      <c r="AO209" s="288">
        <v>3.2</v>
      </c>
      <c r="AP209" s="288">
        <v>3.2</v>
      </c>
      <c r="AQ209" s="288">
        <v>3.2</v>
      </c>
      <c r="AR209" s="288">
        <v>3.2</v>
      </c>
      <c r="AS209" s="288">
        <v>3.2</v>
      </c>
      <c r="AT209" s="288">
        <v>3.2</v>
      </c>
      <c r="AU209" s="288">
        <v>3.3</v>
      </c>
      <c r="AV209" s="288">
        <v>3.3</v>
      </c>
      <c r="AW209" s="288">
        <v>3.3</v>
      </c>
      <c r="AX209" s="288">
        <v>3.3</v>
      </c>
      <c r="AY209" s="288">
        <v>3.3</v>
      </c>
      <c r="AZ209" s="288">
        <v>3.3</v>
      </c>
      <c r="BA209" s="288">
        <v>3.3</v>
      </c>
      <c r="BB209" s="288">
        <v>3.4</v>
      </c>
      <c r="BC209" s="288">
        <v>3.4</v>
      </c>
      <c r="BD209" s="288">
        <v>3.4</v>
      </c>
      <c r="BE209" s="288">
        <v>3.4</v>
      </c>
      <c r="BF209" s="288">
        <v>3.4</v>
      </c>
      <c r="BG209" s="288">
        <v>3.4</v>
      </c>
      <c r="BH209" s="288">
        <v>3.4</v>
      </c>
      <c r="BI209" s="288">
        <v>3.4</v>
      </c>
      <c r="BJ209" s="288">
        <v>3.4</v>
      </c>
      <c r="BK209" s="288">
        <v>3.4</v>
      </c>
      <c r="BL209" s="288">
        <v>3.4</v>
      </c>
      <c r="BM209" s="288">
        <v>3.4</v>
      </c>
      <c r="BN209" s="288">
        <v>3.4</v>
      </c>
      <c r="BO209" s="288">
        <v>3.4</v>
      </c>
      <c r="BP209" s="288">
        <v>3.1</v>
      </c>
      <c r="BQ209" s="288">
        <v>3.2</v>
      </c>
      <c r="BR209" s="288">
        <v>3.2</v>
      </c>
      <c r="BS209" s="288">
        <v>3.2</v>
      </c>
      <c r="BT209" s="288">
        <v>3.2</v>
      </c>
      <c r="BU209" s="288">
        <v>3.2</v>
      </c>
      <c r="BV209" s="288">
        <v>3.2</v>
      </c>
      <c r="BW209" s="288">
        <v>3.1</v>
      </c>
      <c r="BX209" s="288">
        <v>3.1</v>
      </c>
      <c r="BY209" s="288">
        <v>3.1</v>
      </c>
      <c r="BZ209" s="288">
        <f>_xlfn.IFNA(VLOOKUP(C209,'INFORM Severity - hidden'!$C$5:$G$300,5,FALSE),"-")</f>
        <v>3.1</v>
      </c>
    </row>
    <row r="210" spans="1:78" x14ac:dyDescent="0.35">
      <c r="A210" t="s">
        <v>1120</v>
      </c>
      <c r="B210" t="s">
        <v>2219</v>
      </c>
      <c r="C210" t="s">
        <v>2220</v>
      </c>
      <c r="D210" s="288" t="str">
        <f t="shared" si="3"/>
        <v>Stable</v>
      </c>
      <c r="E210" s="288">
        <v>4</v>
      </c>
      <c r="F210" s="288">
        <v>4</v>
      </c>
      <c r="G210" s="288">
        <v>4</v>
      </c>
      <c r="H210" s="288">
        <v>4.0999999999999996</v>
      </c>
      <c r="I210" s="288">
        <v>4.0999999999999996</v>
      </c>
      <c r="J210" s="288">
        <v>4.0999999999999996</v>
      </c>
      <c r="K210" s="288">
        <v>4.2</v>
      </c>
      <c r="L210" s="288">
        <v>4.0999999999999996</v>
      </c>
      <c r="M210" s="288">
        <v>4.0999999999999996</v>
      </c>
      <c r="N210" s="288">
        <v>4.0999999999999996</v>
      </c>
      <c r="O210" s="288">
        <v>4.0999999999999996</v>
      </c>
      <c r="P210" s="288">
        <v>4.0999999999999996</v>
      </c>
      <c r="Q210" s="288">
        <v>4</v>
      </c>
      <c r="R210" s="288">
        <v>4</v>
      </c>
      <c r="S210" s="288">
        <v>4</v>
      </c>
      <c r="T210" s="288">
        <v>4</v>
      </c>
      <c r="U210" s="288">
        <v>4</v>
      </c>
      <c r="V210" s="288">
        <v>4.0999999999999996</v>
      </c>
      <c r="W210" s="288">
        <v>4.0999999999999996</v>
      </c>
      <c r="X210" s="288">
        <v>4.0999999999999996</v>
      </c>
      <c r="Y210" s="288">
        <v>4.0999999999999996</v>
      </c>
      <c r="Z210" s="288">
        <v>4</v>
      </c>
      <c r="AA210" s="288">
        <v>4.0999999999999996</v>
      </c>
      <c r="AB210" s="288">
        <v>4.0999999999999996</v>
      </c>
      <c r="AC210" s="288">
        <v>4.0999999999999996</v>
      </c>
      <c r="AD210" s="288">
        <v>4</v>
      </c>
      <c r="AE210" s="288">
        <v>4.0999999999999996</v>
      </c>
      <c r="AF210" s="288">
        <v>4.0999999999999996</v>
      </c>
      <c r="AG210" s="288">
        <v>4.0999999999999996</v>
      </c>
      <c r="AH210" s="288">
        <v>4.0999999999999996</v>
      </c>
      <c r="AI210" s="288">
        <v>4.0999999999999996</v>
      </c>
      <c r="AJ210" s="288">
        <v>4.2</v>
      </c>
      <c r="AK210" s="288">
        <v>4.2</v>
      </c>
      <c r="AL210" s="288">
        <v>4.2</v>
      </c>
      <c r="AM210" s="288">
        <v>4.0999999999999996</v>
      </c>
      <c r="AN210" s="288">
        <v>4.0999999999999996</v>
      </c>
      <c r="AO210" s="288">
        <v>4.0999999999999996</v>
      </c>
      <c r="AP210" s="288">
        <v>4.2</v>
      </c>
      <c r="AQ210" s="288">
        <v>4.2</v>
      </c>
      <c r="AR210" s="288">
        <v>4.2</v>
      </c>
      <c r="AS210" s="288">
        <v>4.2</v>
      </c>
      <c r="AT210" s="288">
        <v>4.2</v>
      </c>
      <c r="AU210" s="288">
        <v>4.0999999999999996</v>
      </c>
      <c r="AV210" s="288">
        <v>4.0999999999999996</v>
      </c>
      <c r="AW210" s="288">
        <v>4.0999999999999996</v>
      </c>
      <c r="AX210" s="288">
        <v>4.2</v>
      </c>
      <c r="AY210" s="288">
        <v>4.0999999999999996</v>
      </c>
      <c r="AZ210" s="288">
        <v>4.0999999999999996</v>
      </c>
      <c r="BA210" s="288">
        <v>4.2</v>
      </c>
      <c r="BB210" s="288">
        <v>4.2</v>
      </c>
      <c r="BC210" s="288">
        <v>4.2</v>
      </c>
      <c r="BD210" s="288">
        <v>4.2</v>
      </c>
      <c r="BE210" s="288">
        <v>4.3</v>
      </c>
      <c r="BF210" s="288">
        <v>4.3</v>
      </c>
      <c r="BG210" s="288">
        <v>4.3</v>
      </c>
      <c r="BH210" s="288">
        <v>4.3</v>
      </c>
      <c r="BI210" s="288">
        <v>4.3</v>
      </c>
      <c r="BJ210" s="288">
        <v>4.2</v>
      </c>
      <c r="BK210" s="288">
        <v>4.0999999999999996</v>
      </c>
      <c r="BL210" s="288">
        <v>4.2</v>
      </c>
      <c r="BM210" s="288">
        <v>4.2</v>
      </c>
      <c r="BN210" s="288">
        <v>4.2</v>
      </c>
      <c r="BO210" s="288">
        <v>4.0999999999999996</v>
      </c>
      <c r="BP210" s="288">
        <v>4.0999999999999996</v>
      </c>
      <c r="BQ210" s="288">
        <v>4.0999999999999996</v>
      </c>
      <c r="BR210" s="288">
        <v>4.0999999999999996</v>
      </c>
      <c r="BS210" s="288">
        <v>4.0999999999999996</v>
      </c>
      <c r="BT210" s="288">
        <v>4.2</v>
      </c>
      <c r="BU210" s="288">
        <v>4.2</v>
      </c>
      <c r="BV210" s="288">
        <v>4.2</v>
      </c>
      <c r="BW210" s="288">
        <v>4.2</v>
      </c>
      <c r="BX210" s="288">
        <v>4.2</v>
      </c>
      <c r="BY210" s="288">
        <v>4.2</v>
      </c>
      <c r="BZ210" s="288">
        <f>_xlfn.IFNA(VLOOKUP(C210,'INFORM Severity - hidden'!$C$5:$G$300,5,FALSE),"-")</f>
        <v>4.2</v>
      </c>
    </row>
    <row r="211" spans="1:78" x14ac:dyDescent="0.35">
      <c r="C211" t="s">
        <v>10039</v>
      </c>
      <c r="D211" s="288" t="str">
        <f t="shared" si="3"/>
        <v>-</v>
      </c>
      <c r="E211" s="288">
        <v>1.5</v>
      </c>
      <c r="F211" s="288">
        <v>1.5</v>
      </c>
      <c r="G211" s="288" t="s">
        <v>9927</v>
      </c>
      <c r="H211" s="288" t="s">
        <v>9927</v>
      </c>
      <c r="I211" s="288" t="s">
        <v>9927</v>
      </c>
      <c r="J211" s="288" t="s">
        <v>9927</v>
      </c>
      <c r="K211" s="288" t="s">
        <v>9927</v>
      </c>
      <c r="L211" s="288" t="s">
        <v>9927</v>
      </c>
      <c r="M211" s="288" t="s">
        <v>9927</v>
      </c>
      <c r="N211" s="288" t="s">
        <v>9927</v>
      </c>
      <c r="O211" s="288" t="s">
        <v>9927</v>
      </c>
      <c r="P211" s="288" t="s">
        <v>9927</v>
      </c>
      <c r="Q211" s="288" t="s">
        <v>9927</v>
      </c>
      <c r="R211" s="288" t="s">
        <v>9927</v>
      </c>
      <c r="S211" s="288" t="s">
        <v>9927</v>
      </c>
      <c r="T211" s="288" t="s">
        <v>9927</v>
      </c>
      <c r="U211" s="288" t="s">
        <v>9927</v>
      </c>
      <c r="V211" s="288" t="s">
        <v>9927</v>
      </c>
      <c r="W211" s="288" t="s">
        <v>9927</v>
      </c>
      <c r="X211" s="288" t="s">
        <v>9927</v>
      </c>
      <c r="Y211" s="288" t="s">
        <v>9927</v>
      </c>
      <c r="Z211" s="288" t="s">
        <v>9927</v>
      </c>
      <c r="AA211" s="288" t="s">
        <v>9927</v>
      </c>
      <c r="AB211" s="288" t="s">
        <v>9927</v>
      </c>
      <c r="AC211" s="288" t="s">
        <v>9927</v>
      </c>
      <c r="AD211" s="288" t="s">
        <v>9927</v>
      </c>
      <c r="AE211" s="288" t="s">
        <v>9927</v>
      </c>
      <c r="AF211" s="288" t="s">
        <v>9927</v>
      </c>
      <c r="AG211" s="288" t="s">
        <v>9927</v>
      </c>
      <c r="AH211" s="288" t="s">
        <v>9927</v>
      </c>
      <c r="AI211" s="288" t="s">
        <v>9927</v>
      </c>
      <c r="AJ211" s="288" t="s">
        <v>9927</v>
      </c>
      <c r="AK211" s="288" t="s">
        <v>9927</v>
      </c>
      <c r="AL211" s="288" t="s">
        <v>9927</v>
      </c>
      <c r="AM211" s="288" t="s">
        <v>9927</v>
      </c>
      <c r="AN211" s="288" t="s">
        <v>9927</v>
      </c>
      <c r="AO211" s="288" t="s">
        <v>9927</v>
      </c>
      <c r="AP211" s="288" t="s">
        <v>9927</v>
      </c>
      <c r="AQ211" s="288" t="s">
        <v>9927</v>
      </c>
      <c r="AR211" s="288" t="s">
        <v>9927</v>
      </c>
      <c r="AS211" s="288" t="s">
        <v>9927</v>
      </c>
      <c r="AT211" s="288" t="s">
        <v>9927</v>
      </c>
      <c r="AU211" s="288" t="s">
        <v>9927</v>
      </c>
      <c r="AV211" s="288" t="s">
        <v>9927</v>
      </c>
      <c r="AW211" s="288" t="s">
        <v>9927</v>
      </c>
      <c r="AX211" s="288" t="s">
        <v>9927</v>
      </c>
      <c r="AY211" s="288" t="s">
        <v>9927</v>
      </c>
      <c r="AZ211" s="288" t="s">
        <v>9927</v>
      </c>
      <c r="BA211" s="288" t="s">
        <v>9927</v>
      </c>
      <c r="BB211" s="288" t="s">
        <v>9927</v>
      </c>
      <c r="BC211" s="288" t="s">
        <v>9927</v>
      </c>
      <c r="BD211" s="288" t="s">
        <v>9927</v>
      </c>
      <c r="BE211" s="288" t="s">
        <v>9927</v>
      </c>
      <c r="BF211" s="288" t="s">
        <v>9927</v>
      </c>
      <c r="BG211" s="288" t="s">
        <v>9927</v>
      </c>
      <c r="BH211" s="288" t="s">
        <v>9927</v>
      </c>
      <c r="BI211" s="288" t="s">
        <v>9927</v>
      </c>
      <c r="BJ211" s="288" t="s">
        <v>9927</v>
      </c>
      <c r="BK211" s="288" t="s">
        <v>9927</v>
      </c>
      <c r="BL211" s="288" t="s">
        <v>9927</v>
      </c>
      <c r="BM211" s="288" t="s">
        <v>9927</v>
      </c>
      <c r="BN211" s="288" t="s">
        <v>9927</v>
      </c>
      <c r="BO211" s="288" t="s">
        <v>9927</v>
      </c>
      <c r="BP211" s="288" t="s">
        <v>9927</v>
      </c>
      <c r="BQ211" s="288" t="s">
        <v>9927</v>
      </c>
      <c r="BR211" s="288" t="s">
        <v>9927</v>
      </c>
      <c r="BS211" s="288" t="s">
        <v>9927</v>
      </c>
      <c r="BT211" s="288" t="s">
        <v>9927</v>
      </c>
      <c r="BU211" s="288" t="s">
        <v>9927</v>
      </c>
      <c r="BV211" s="288" t="s">
        <v>9927</v>
      </c>
      <c r="BW211" s="288" t="s">
        <v>9927</v>
      </c>
      <c r="BX211" s="288" t="s">
        <v>9927</v>
      </c>
      <c r="BY211" s="288" t="s">
        <v>9927</v>
      </c>
      <c r="BZ211" s="288" t="str">
        <f>_xlfn.IFNA(VLOOKUP(C211,'INFORM Severity - hidden'!$C$5:$G$300,5,FALSE),"-")</f>
        <v>-</v>
      </c>
    </row>
    <row r="212" spans="1:78" x14ac:dyDescent="0.35">
      <c r="A212" t="s">
        <v>1120</v>
      </c>
      <c r="B212" t="s">
        <v>2230</v>
      </c>
      <c r="C212" t="s">
        <v>2231</v>
      </c>
      <c r="D212" s="288" t="str">
        <f t="shared" si="3"/>
        <v>Decreasing</v>
      </c>
      <c r="E212" s="288" t="s">
        <v>9927</v>
      </c>
      <c r="F212" s="288" t="s">
        <v>9927</v>
      </c>
      <c r="G212" s="288" t="s">
        <v>9927</v>
      </c>
      <c r="H212" s="288" t="s">
        <v>9927</v>
      </c>
      <c r="I212" s="288" t="s">
        <v>9927</v>
      </c>
      <c r="J212" s="288" t="s">
        <v>9927</v>
      </c>
      <c r="K212" s="288" t="s">
        <v>9927</v>
      </c>
      <c r="L212" s="288" t="s">
        <v>9927</v>
      </c>
      <c r="M212" s="288" t="s">
        <v>9927</v>
      </c>
      <c r="N212" s="288" t="s">
        <v>9927</v>
      </c>
      <c r="O212" s="288" t="s">
        <v>9927</v>
      </c>
      <c r="P212" s="288" t="s">
        <v>9927</v>
      </c>
      <c r="Q212" s="288" t="s">
        <v>9927</v>
      </c>
      <c r="R212" s="288" t="s">
        <v>9927</v>
      </c>
      <c r="S212" s="288">
        <v>2.5</v>
      </c>
      <c r="T212" s="288">
        <v>2.5</v>
      </c>
      <c r="U212" s="288">
        <v>2.6</v>
      </c>
      <c r="V212" s="288">
        <v>2.6</v>
      </c>
      <c r="W212" s="288">
        <v>2.6</v>
      </c>
      <c r="X212" s="288">
        <v>2.6</v>
      </c>
      <c r="Y212" s="288">
        <v>2.6</v>
      </c>
      <c r="Z212" s="288">
        <v>2.6</v>
      </c>
      <c r="AA212" s="288">
        <v>2.6</v>
      </c>
      <c r="AB212" s="288">
        <v>2.6</v>
      </c>
      <c r="AC212" s="288">
        <v>2.6</v>
      </c>
      <c r="AD212" s="288">
        <v>2.6</v>
      </c>
      <c r="AE212" s="288">
        <v>2.7</v>
      </c>
      <c r="AF212" s="288">
        <v>2.7</v>
      </c>
      <c r="AG212" s="288">
        <v>2.7</v>
      </c>
      <c r="AH212" s="288">
        <v>2.9</v>
      </c>
      <c r="AI212" s="288">
        <v>2.8</v>
      </c>
      <c r="AJ212" s="288">
        <v>3.7</v>
      </c>
      <c r="AK212" s="288">
        <v>3.7</v>
      </c>
      <c r="AL212" s="288">
        <v>3.6</v>
      </c>
      <c r="AM212" s="288">
        <v>3.6</v>
      </c>
      <c r="AN212" s="288">
        <v>3.6</v>
      </c>
      <c r="AO212" s="288">
        <v>3.6</v>
      </c>
      <c r="AP212" s="288">
        <v>3.6</v>
      </c>
      <c r="AQ212" s="288">
        <v>3.6</v>
      </c>
      <c r="AR212" s="288">
        <v>3.6</v>
      </c>
      <c r="AS212" s="288">
        <v>3.6</v>
      </c>
      <c r="AT212" s="288">
        <v>3.6</v>
      </c>
      <c r="AU212" s="288">
        <v>3.7</v>
      </c>
      <c r="AV212" s="288">
        <v>3.7</v>
      </c>
      <c r="AW212" s="288">
        <v>3.7</v>
      </c>
      <c r="AX212" s="288">
        <v>3.7</v>
      </c>
      <c r="AY212" s="288">
        <v>3.7</v>
      </c>
      <c r="AZ212" s="288">
        <v>3.7</v>
      </c>
      <c r="BA212" s="288">
        <v>3.7</v>
      </c>
      <c r="BB212" s="288">
        <v>3.6</v>
      </c>
      <c r="BC212" s="288">
        <v>3.7</v>
      </c>
      <c r="BD212" s="288">
        <v>3.7</v>
      </c>
      <c r="BE212" s="288">
        <v>3.7</v>
      </c>
      <c r="BF212" s="288">
        <v>3.7</v>
      </c>
      <c r="BG212" s="288">
        <v>3.7</v>
      </c>
      <c r="BH212" s="288">
        <v>3.7</v>
      </c>
      <c r="BI212" s="288">
        <v>3.7</v>
      </c>
      <c r="BJ212" s="288">
        <v>3.7</v>
      </c>
      <c r="BK212" s="288">
        <v>3.7</v>
      </c>
      <c r="BL212" s="288">
        <v>3.7</v>
      </c>
      <c r="BM212" s="288">
        <v>3.7</v>
      </c>
      <c r="BN212" s="288">
        <v>3.7</v>
      </c>
      <c r="BO212" s="288">
        <v>3.7</v>
      </c>
      <c r="BP212" s="288">
        <v>3.5</v>
      </c>
      <c r="BQ212" s="288">
        <v>3.5</v>
      </c>
      <c r="BR212" s="288">
        <v>3.6</v>
      </c>
      <c r="BS212" s="288">
        <v>3.6</v>
      </c>
      <c r="BT212" s="288">
        <v>3.6</v>
      </c>
      <c r="BU212" s="288">
        <v>3.6</v>
      </c>
      <c r="BV212" s="288">
        <v>3.6</v>
      </c>
      <c r="BW212" s="288">
        <v>3.5</v>
      </c>
      <c r="BX212" s="288">
        <v>3.5</v>
      </c>
      <c r="BY212" s="288">
        <v>3.5</v>
      </c>
      <c r="BZ212" s="288">
        <f>_xlfn.IFNA(VLOOKUP(C212,'INFORM Severity - hidden'!$C$5:$G$300,5,FALSE),"-")</f>
        <v>3.5</v>
      </c>
    </row>
    <row r="213" spans="1:78" x14ac:dyDescent="0.35">
      <c r="A213" t="s">
        <v>1120</v>
      </c>
      <c r="B213" t="s">
        <v>2241</v>
      </c>
      <c r="C213" t="s">
        <v>2242</v>
      </c>
      <c r="D213" s="288" t="str">
        <f t="shared" si="3"/>
        <v>Stable</v>
      </c>
      <c r="E213" s="288" t="s">
        <v>9927</v>
      </c>
      <c r="F213" s="288" t="s">
        <v>9927</v>
      </c>
      <c r="G213" s="288" t="s">
        <v>9927</v>
      </c>
      <c r="H213" s="288" t="s">
        <v>9927</v>
      </c>
      <c r="I213" s="288" t="s">
        <v>9927</v>
      </c>
      <c r="J213" s="288" t="s">
        <v>9927</v>
      </c>
      <c r="K213" s="288" t="s">
        <v>9927</v>
      </c>
      <c r="L213" s="288" t="s">
        <v>9927</v>
      </c>
      <c r="M213" s="288" t="s">
        <v>9927</v>
      </c>
      <c r="N213" s="288" t="s">
        <v>9927</v>
      </c>
      <c r="O213" s="288" t="s">
        <v>9927</v>
      </c>
      <c r="P213" s="288" t="s">
        <v>9927</v>
      </c>
      <c r="Q213" s="288">
        <v>2</v>
      </c>
      <c r="R213" s="288">
        <v>2.4</v>
      </c>
      <c r="S213" s="288">
        <v>2.4</v>
      </c>
      <c r="T213" s="288">
        <v>2.5</v>
      </c>
      <c r="U213" s="288">
        <v>2.5</v>
      </c>
      <c r="V213" s="288">
        <v>2.1</v>
      </c>
      <c r="W213" s="288">
        <v>2.1</v>
      </c>
      <c r="X213" s="288">
        <v>2.1</v>
      </c>
      <c r="Y213" s="288">
        <v>2.1</v>
      </c>
      <c r="Z213" s="288">
        <v>2</v>
      </c>
      <c r="AA213" s="288">
        <v>2.1</v>
      </c>
      <c r="AB213" s="288">
        <v>2.1</v>
      </c>
      <c r="AC213" s="288">
        <v>2.1</v>
      </c>
      <c r="AD213" s="288">
        <v>2.1</v>
      </c>
      <c r="AE213" s="288">
        <v>2.1</v>
      </c>
      <c r="AF213" s="288">
        <v>2.1</v>
      </c>
      <c r="AG213" s="288">
        <v>2.1</v>
      </c>
      <c r="AH213" s="288">
        <v>2</v>
      </c>
      <c r="AI213" s="288">
        <v>2</v>
      </c>
      <c r="AJ213" s="288">
        <v>2</v>
      </c>
      <c r="AK213" s="288">
        <v>2</v>
      </c>
      <c r="AL213" s="288">
        <v>2</v>
      </c>
      <c r="AM213" s="288">
        <v>2</v>
      </c>
      <c r="AN213" s="288">
        <v>2</v>
      </c>
      <c r="AO213" s="288">
        <v>2</v>
      </c>
      <c r="AP213" s="288">
        <v>2</v>
      </c>
      <c r="AQ213" s="288">
        <v>2</v>
      </c>
      <c r="AR213" s="288">
        <v>2</v>
      </c>
      <c r="AS213" s="288">
        <v>2</v>
      </c>
      <c r="AT213" s="288">
        <v>1.7</v>
      </c>
      <c r="AU213" s="288">
        <v>2.2000000000000002</v>
      </c>
      <c r="AV213" s="288">
        <v>2.2000000000000002</v>
      </c>
      <c r="AW213" s="288">
        <v>2.2000000000000002</v>
      </c>
      <c r="AX213" s="288">
        <v>2.2000000000000002</v>
      </c>
      <c r="AY213" s="288">
        <v>2.2000000000000002</v>
      </c>
      <c r="AZ213" s="288">
        <v>2.2000000000000002</v>
      </c>
      <c r="BA213" s="288">
        <v>2.2000000000000002</v>
      </c>
      <c r="BB213" s="288">
        <v>2.2999999999999998</v>
      </c>
      <c r="BC213" s="288">
        <v>2.2999999999999998</v>
      </c>
      <c r="BD213" s="288">
        <v>2.2999999999999998</v>
      </c>
      <c r="BE213" s="288">
        <v>2.2999999999999998</v>
      </c>
      <c r="BF213" s="288">
        <v>2.2999999999999998</v>
      </c>
      <c r="BG213" s="288">
        <v>2.2999999999999998</v>
      </c>
      <c r="BH213" s="288">
        <v>2.2999999999999998</v>
      </c>
      <c r="BI213" s="288">
        <v>2.2999999999999998</v>
      </c>
      <c r="BJ213" s="288">
        <v>2.2999999999999998</v>
      </c>
      <c r="BK213" s="288">
        <v>2</v>
      </c>
      <c r="BL213" s="288">
        <v>2</v>
      </c>
      <c r="BM213" s="288">
        <v>2</v>
      </c>
      <c r="BN213" s="288">
        <v>2</v>
      </c>
      <c r="BO213" s="288">
        <v>2</v>
      </c>
      <c r="BP213" s="288">
        <v>2</v>
      </c>
      <c r="BQ213" s="288">
        <v>2</v>
      </c>
      <c r="BR213" s="288">
        <v>2</v>
      </c>
      <c r="BS213" s="288">
        <v>2</v>
      </c>
      <c r="BT213" s="288">
        <v>2</v>
      </c>
      <c r="BU213" s="288">
        <v>2</v>
      </c>
      <c r="BV213" s="288">
        <v>2</v>
      </c>
      <c r="BW213" s="288">
        <v>2</v>
      </c>
      <c r="BX213" s="288">
        <v>2</v>
      </c>
      <c r="BY213" s="288">
        <v>2</v>
      </c>
      <c r="BZ213" s="288">
        <f>_xlfn.IFNA(VLOOKUP(C213,'INFORM Severity - hidden'!$C$5:$G$300,5,FALSE),"-")</f>
        <v>2.1</v>
      </c>
    </row>
    <row r="214" spans="1:78" x14ac:dyDescent="0.35">
      <c r="A214" t="s">
        <v>800</v>
      </c>
      <c r="B214" t="s">
        <v>798</v>
      </c>
      <c r="C214" t="s">
        <v>799</v>
      </c>
      <c r="D214" s="288" t="str">
        <f t="shared" si="3"/>
        <v>-</v>
      </c>
      <c r="E214" s="288">
        <v>2</v>
      </c>
      <c r="F214" s="288">
        <v>2</v>
      </c>
      <c r="G214" s="288">
        <v>2</v>
      </c>
      <c r="H214" s="288">
        <v>2.4</v>
      </c>
      <c r="I214" s="288">
        <v>2.4</v>
      </c>
      <c r="J214" s="288">
        <v>2.4</v>
      </c>
      <c r="K214" s="288">
        <v>2.4</v>
      </c>
      <c r="L214" s="288">
        <v>2.4</v>
      </c>
      <c r="M214" s="288">
        <v>2.4</v>
      </c>
      <c r="N214" s="288" t="s">
        <v>9927</v>
      </c>
      <c r="O214" s="288" t="s">
        <v>9927</v>
      </c>
      <c r="P214" s="288" t="s">
        <v>9927</v>
      </c>
      <c r="Q214" s="288" t="s">
        <v>9927</v>
      </c>
      <c r="R214" s="288" t="s">
        <v>9927</v>
      </c>
      <c r="S214" s="288" t="s">
        <v>9927</v>
      </c>
      <c r="T214" s="288" t="s">
        <v>9927</v>
      </c>
      <c r="U214" s="288" t="s">
        <v>9927</v>
      </c>
      <c r="V214" s="288" t="s">
        <v>9927</v>
      </c>
      <c r="W214" s="288" t="s">
        <v>9927</v>
      </c>
      <c r="X214" s="288" t="s">
        <v>9927</v>
      </c>
      <c r="Y214" s="288" t="s">
        <v>9927</v>
      </c>
      <c r="Z214" s="288" t="s">
        <v>9927</v>
      </c>
      <c r="AA214" s="288" t="s">
        <v>9927</v>
      </c>
      <c r="AB214" s="288" t="s">
        <v>9927</v>
      </c>
      <c r="AC214" s="288" t="s">
        <v>9927</v>
      </c>
      <c r="AD214" s="288" t="s">
        <v>9927</v>
      </c>
      <c r="AE214" s="288" t="s">
        <v>9927</v>
      </c>
      <c r="AF214" s="288" t="s">
        <v>9927</v>
      </c>
      <c r="AG214" s="288" t="s">
        <v>9927</v>
      </c>
      <c r="AH214" s="288" t="s">
        <v>9927</v>
      </c>
      <c r="AI214" s="288" t="s">
        <v>9927</v>
      </c>
      <c r="AJ214" s="288" t="s">
        <v>9927</v>
      </c>
      <c r="AK214" s="288" t="s">
        <v>9927</v>
      </c>
      <c r="AL214" s="288" t="s">
        <v>9927</v>
      </c>
      <c r="AM214" s="288" t="s">
        <v>9927</v>
      </c>
      <c r="AN214" s="288" t="s">
        <v>9927</v>
      </c>
      <c r="AO214" s="288" t="s">
        <v>9927</v>
      </c>
      <c r="AP214" s="288" t="s">
        <v>9927</v>
      </c>
      <c r="AQ214" s="288" t="s">
        <v>9927</v>
      </c>
      <c r="AR214" s="288">
        <v>1.9</v>
      </c>
      <c r="AS214" s="288">
        <v>1.9</v>
      </c>
      <c r="AT214" s="288" t="s">
        <v>9927</v>
      </c>
      <c r="AU214" s="288" t="s">
        <v>9927</v>
      </c>
      <c r="AV214" s="288">
        <v>2</v>
      </c>
      <c r="AW214" s="288" t="s">
        <v>9927</v>
      </c>
      <c r="AX214" s="288">
        <v>1.9</v>
      </c>
      <c r="AY214" s="288">
        <v>1.9</v>
      </c>
      <c r="AZ214" s="288" t="s">
        <v>9927</v>
      </c>
      <c r="BA214" s="288" t="s">
        <v>9927</v>
      </c>
      <c r="BB214" s="288" t="s">
        <v>9927</v>
      </c>
      <c r="BC214" s="288" t="s">
        <v>9927</v>
      </c>
      <c r="BD214" s="288" t="s">
        <v>9927</v>
      </c>
      <c r="BE214" s="288" t="s">
        <v>9927</v>
      </c>
      <c r="BF214" s="288" t="s">
        <v>9927</v>
      </c>
      <c r="BG214" s="288" t="s">
        <v>9927</v>
      </c>
      <c r="BH214" s="288" t="s">
        <v>9927</v>
      </c>
      <c r="BI214" s="288">
        <v>1.9</v>
      </c>
      <c r="BJ214" s="288">
        <v>1.9</v>
      </c>
      <c r="BK214" s="288">
        <v>1.7</v>
      </c>
      <c r="BL214" s="288">
        <v>1.7</v>
      </c>
      <c r="BM214" s="288">
        <v>1.7</v>
      </c>
      <c r="BN214" s="288" t="s">
        <v>9927</v>
      </c>
      <c r="BO214" s="288" t="s">
        <v>9927</v>
      </c>
      <c r="BP214" s="288" t="s">
        <v>9927</v>
      </c>
      <c r="BQ214" s="288" t="s">
        <v>9927</v>
      </c>
      <c r="BR214" s="288" t="s">
        <v>9927</v>
      </c>
      <c r="BS214" s="288" t="s">
        <v>9927</v>
      </c>
      <c r="BT214" s="288" t="s">
        <v>9927</v>
      </c>
      <c r="BU214" s="288" t="s">
        <v>9927</v>
      </c>
      <c r="BV214" s="288" t="s">
        <v>9927</v>
      </c>
      <c r="BW214" s="288" t="s">
        <v>9927</v>
      </c>
      <c r="BX214" s="288" t="s">
        <v>9927</v>
      </c>
      <c r="BY214" s="288" t="s">
        <v>9927</v>
      </c>
      <c r="BZ214" s="288" t="str">
        <f>_xlfn.IFNA(VLOOKUP(C214,'INFORM Severity - hidden'!$C$5:$G$300,5,FALSE),"-")</f>
        <v>x</v>
      </c>
    </row>
    <row r="215" spans="1:78" x14ac:dyDescent="0.35">
      <c r="C215" t="s">
        <v>10040</v>
      </c>
      <c r="D215" s="288" t="str">
        <f t="shared" si="3"/>
        <v>-</v>
      </c>
      <c r="E215" s="288" t="s">
        <v>9927</v>
      </c>
      <c r="F215" s="288" t="s">
        <v>9927</v>
      </c>
      <c r="G215" s="288" t="s">
        <v>9927</v>
      </c>
      <c r="H215" s="288" t="s">
        <v>9927</v>
      </c>
      <c r="I215" s="288" t="s">
        <v>9927</v>
      </c>
      <c r="J215" s="288" t="s">
        <v>9927</v>
      </c>
      <c r="K215" s="288" t="s">
        <v>9927</v>
      </c>
      <c r="L215" s="288" t="s">
        <v>9927</v>
      </c>
      <c r="M215" s="288" t="s">
        <v>9927</v>
      </c>
      <c r="N215" s="288" t="s">
        <v>9927</v>
      </c>
      <c r="O215" s="288" t="s">
        <v>9927</v>
      </c>
      <c r="P215" s="288" t="s">
        <v>9927</v>
      </c>
      <c r="Q215" s="288" t="s">
        <v>9927</v>
      </c>
      <c r="R215" s="288" t="s">
        <v>9927</v>
      </c>
      <c r="S215" s="288" t="s">
        <v>9927</v>
      </c>
      <c r="T215" s="288" t="s">
        <v>9927</v>
      </c>
      <c r="U215" s="288" t="s">
        <v>9927</v>
      </c>
      <c r="V215" s="288" t="s">
        <v>9927</v>
      </c>
      <c r="W215" s="288" t="s">
        <v>9927</v>
      </c>
      <c r="X215" s="288" t="s">
        <v>9927</v>
      </c>
      <c r="Y215" s="288" t="s">
        <v>9927</v>
      </c>
      <c r="Z215" s="288" t="s">
        <v>9927</v>
      </c>
      <c r="AA215" s="288" t="s">
        <v>9927</v>
      </c>
      <c r="AB215" s="288">
        <v>2.2000000000000002</v>
      </c>
      <c r="AC215" s="288">
        <v>2.2000000000000002</v>
      </c>
      <c r="AD215" s="288">
        <v>2.2000000000000002</v>
      </c>
      <c r="AE215" s="288">
        <v>2.2000000000000002</v>
      </c>
      <c r="AF215" s="288">
        <v>2.2000000000000002</v>
      </c>
      <c r="AG215" s="288">
        <v>2.2000000000000002</v>
      </c>
      <c r="AH215" s="288">
        <v>2.2999999999999998</v>
      </c>
      <c r="AI215" s="288">
        <v>2.2999999999999998</v>
      </c>
      <c r="AJ215" s="288">
        <v>2.2999999999999998</v>
      </c>
      <c r="AK215" s="288">
        <v>2.2999999999999998</v>
      </c>
      <c r="AL215" s="288" t="s">
        <v>9927</v>
      </c>
      <c r="AM215" s="288" t="s">
        <v>9927</v>
      </c>
      <c r="AN215" s="288" t="s">
        <v>9927</v>
      </c>
      <c r="AO215" s="288" t="s">
        <v>9927</v>
      </c>
      <c r="AP215" s="288" t="s">
        <v>9927</v>
      </c>
      <c r="AQ215" s="288" t="s">
        <v>9927</v>
      </c>
      <c r="AR215" s="288" t="s">
        <v>9927</v>
      </c>
      <c r="AS215" s="288" t="s">
        <v>9927</v>
      </c>
      <c r="AT215" s="288" t="s">
        <v>9927</v>
      </c>
      <c r="AU215" s="288" t="s">
        <v>9927</v>
      </c>
      <c r="AV215" s="288" t="s">
        <v>9927</v>
      </c>
      <c r="AW215" s="288" t="s">
        <v>9927</v>
      </c>
      <c r="AX215" s="288" t="s">
        <v>9927</v>
      </c>
      <c r="AY215" s="288" t="s">
        <v>9927</v>
      </c>
      <c r="AZ215" s="288" t="s">
        <v>9927</v>
      </c>
      <c r="BA215" s="288" t="s">
        <v>9927</v>
      </c>
      <c r="BB215" s="288" t="s">
        <v>9927</v>
      </c>
      <c r="BC215" s="288" t="s">
        <v>9927</v>
      </c>
      <c r="BD215" s="288" t="s">
        <v>9927</v>
      </c>
      <c r="BE215" s="288" t="s">
        <v>9927</v>
      </c>
      <c r="BF215" s="288" t="s">
        <v>9927</v>
      </c>
      <c r="BG215" s="288" t="s">
        <v>9927</v>
      </c>
      <c r="BH215" s="288" t="s">
        <v>9927</v>
      </c>
      <c r="BI215" s="288" t="s">
        <v>9927</v>
      </c>
      <c r="BJ215" s="288" t="s">
        <v>9927</v>
      </c>
      <c r="BK215" s="288" t="s">
        <v>9927</v>
      </c>
      <c r="BL215" s="288" t="s">
        <v>9927</v>
      </c>
      <c r="BM215" s="288" t="s">
        <v>9927</v>
      </c>
      <c r="BN215" s="288" t="s">
        <v>9927</v>
      </c>
      <c r="BO215" s="288" t="s">
        <v>9927</v>
      </c>
      <c r="BP215" s="288" t="s">
        <v>9927</v>
      </c>
      <c r="BQ215" s="288" t="s">
        <v>9927</v>
      </c>
      <c r="BR215" s="288" t="s">
        <v>9927</v>
      </c>
      <c r="BS215" s="288" t="s">
        <v>9927</v>
      </c>
      <c r="BT215" s="288" t="s">
        <v>9927</v>
      </c>
      <c r="BU215" s="288" t="s">
        <v>9927</v>
      </c>
      <c r="BV215" s="288" t="s">
        <v>9927</v>
      </c>
      <c r="BW215" s="288" t="s">
        <v>9927</v>
      </c>
      <c r="BX215" s="288" t="s">
        <v>9927</v>
      </c>
      <c r="BY215" s="288" t="s">
        <v>9927</v>
      </c>
      <c r="BZ215" s="288" t="str">
        <f>_xlfn.IFNA(VLOOKUP(C215,'INFORM Severity - hidden'!$C$5:$G$300,5,FALSE),"-")</f>
        <v>-</v>
      </c>
    </row>
    <row r="216" spans="1:78" x14ac:dyDescent="0.35">
      <c r="C216" t="s">
        <v>10041</v>
      </c>
      <c r="D216" s="288" t="str">
        <f t="shared" si="3"/>
        <v>-</v>
      </c>
      <c r="E216" s="288" t="s">
        <v>9927</v>
      </c>
      <c r="F216" s="288" t="s">
        <v>9927</v>
      </c>
      <c r="G216" s="288" t="s">
        <v>9927</v>
      </c>
      <c r="H216" s="288" t="s">
        <v>9927</v>
      </c>
      <c r="I216" s="288" t="s">
        <v>9927</v>
      </c>
      <c r="J216" s="288" t="s">
        <v>9927</v>
      </c>
      <c r="K216" s="288">
        <v>1.9</v>
      </c>
      <c r="L216" s="288">
        <v>1.9</v>
      </c>
      <c r="M216" s="288" t="s">
        <v>9927</v>
      </c>
      <c r="N216" s="288" t="s">
        <v>9927</v>
      </c>
      <c r="O216" s="288" t="s">
        <v>9927</v>
      </c>
      <c r="P216" s="288" t="s">
        <v>9927</v>
      </c>
      <c r="Q216" s="288" t="s">
        <v>9927</v>
      </c>
      <c r="R216" s="288" t="s">
        <v>9927</v>
      </c>
      <c r="S216" s="288" t="s">
        <v>9927</v>
      </c>
      <c r="T216" s="288" t="s">
        <v>9927</v>
      </c>
      <c r="U216" s="288" t="s">
        <v>9927</v>
      </c>
      <c r="V216" s="288" t="s">
        <v>9927</v>
      </c>
      <c r="W216" s="288" t="s">
        <v>9927</v>
      </c>
      <c r="X216" s="288" t="s">
        <v>9927</v>
      </c>
      <c r="Y216" s="288" t="s">
        <v>9927</v>
      </c>
      <c r="Z216" s="288" t="s">
        <v>9927</v>
      </c>
      <c r="AA216" s="288" t="s">
        <v>9927</v>
      </c>
      <c r="AB216" s="288" t="s">
        <v>9927</v>
      </c>
      <c r="AC216" s="288" t="s">
        <v>9927</v>
      </c>
      <c r="AD216" s="288" t="s">
        <v>9927</v>
      </c>
      <c r="AE216" s="288" t="s">
        <v>9927</v>
      </c>
      <c r="AF216" s="288" t="s">
        <v>9927</v>
      </c>
      <c r="AG216" s="288" t="s">
        <v>9927</v>
      </c>
      <c r="AH216" s="288" t="s">
        <v>9927</v>
      </c>
      <c r="AI216" s="288" t="s">
        <v>9927</v>
      </c>
      <c r="AJ216" s="288" t="s">
        <v>9927</v>
      </c>
      <c r="AK216" s="288" t="s">
        <v>9927</v>
      </c>
      <c r="AL216" s="288" t="s">
        <v>9927</v>
      </c>
      <c r="AM216" s="288" t="s">
        <v>9927</v>
      </c>
      <c r="AN216" s="288" t="s">
        <v>9927</v>
      </c>
      <c r="AO216" s="288" t="s">
        <v>9927</v>
      </c>
      <c r="AP216" s="288" t="s">
        <v>9927</v>
      </c>
      <c r="AQ216" s="288" t="s">
        <v>9927</v>
      </c>
      <c r="AR216" s="288" t="s">
        <v>9927</v>
      </c>
      <c r="AS216" s="288" t="s">
        <v>9927</v>
      </c>
      <c r="AT216" s="288" t="s">
        <v>9927</v>
      </c>
      <c r="AU216" s="288" t="s">
        <v>9927</v>
      </c>
      <c r="AV216" s="288" t="s">
        <v>9927</v>
      </c>
      <c r="AW216" s="288" t="s">
        <v>9927</v>
      </c>
      <c r="AX216" s="288" t="s">
        <v>9927</v>
      </c>
      <c r="AY216" s="288" t="s">
        <v>9927</v>
      </c>
      <c r="AZ216" s="288" t="s">
        <v>9927</v>
      </c>
      <c r="BA216" s="288" t="s">
        <v>9927</v>
      </c>
      <c r="BB216" s="288" t="s">
        <v>9927</v>
      </c>
      <c r="BC216" s="288" t="s">
        <v>9927</v>
      </c>
      <c r="BD216" s="288" t="s">
        <v>9927</v>
      </c>
      <c r="BE216" s="288" t="s">
        <v>9927</v>
      </c>
      <c r="BF216" s="288" t="s">
        <v>9927</v>
      </c>
      <c r="BG216" s="288" t="s">
        <v>9927</v>
      </c>
      <c r="BH216" s="288" t="s">
        <v>9927</v>
      </c>
      <c r="BI216" s="288" t="s">
        <v>9927</v>
      </c>
      <c r="BJ216" s="288" t="s">
        <v>9927</v>
      </c>
      <c r="BK216" s="288" t="s">
        <v>9927</v>
      </c>
      <c r="BL216" s="288" t="s">
        <v>9927</v>
      </c>
      <c r="BM216" s="288" t="s">
        <v>9927</v>
      </c>
      <c r="BN216" s="288" t="s">
        <v>9927</v>
      </c>
      <c r="BO216" s="288" t="s">
        <v>9927</v>
      </c>
      <c r="BP216" s="288" t="s">
        <v>9927</v>
      </c>
      <c r="BQ216" s="288" t="s">
        <v>9927</v>
      </c>
      <c r="BR216" s="288" t="s">
        <v>9927</v>
      </c>
      <c r="BS216" s="288" t="s">
        <v>9927</v>
      </c>
      <c r="BT216" s="288" t="s">
        <v>9927</v>
      </c>
      <c r="BU216" s="288" t="s">
        <v>9927</v>
      </c>
      <c r="BV216" s="288" t="s">
        <v>9927</v>
      </c>
      <c r="BW216" s="288" t="s">
        <v>9927</v>
      </c>
      <c r="BX216" s="288" t="s">
        <v>9927</v>
      </c>
      <c r="BY216" s="288" t="s">
        <v>9927</v>
      </c>
      <c r="BZ216" s="288" t="str">
        <f>_xlfn.IFNA(VLOOKUP(C216,'INFORM Severity - hidden'!$C$5:$G$300,5,FALSE),"-")</f>
        <v>-</v>
      </c>
    </row>
    <row r="217" spans="1:78" x14ac:dyDescent="0.35">
      <c r="C217" t="s">
        <v>10042</v>
      </c>
      <c r="D217" s="288" t="str">
        <f t="shared" si="3"/>
        <v>-</v>
      </c>
      <c r="E217" s="288" t="s">
        <v>9927</v>
      </c>
      <c r="F217" s="288" t="s">
        <v>9927</v>
      </c>
      <c r="G217" s="288" t="s">
        <v>9927</v>
      </c>
      <c r="H217" s="288" t="s">
        <v>9927</v>
      </c>
      <c r="I217" s="288" t="s">
        <v>9927</v>
      </c>
      <c r="J217" s="288" t="s">
        <v>9927</v>
      </c>
      <c r="K217" s="288" t="s">
        <v>9927</v>
      </c>
      <c r="L217" s="288" t="s">
        <v>9927</v>
      </c>
      <c r="M217" s="288" t="s">
        <v>9927</v>
      </c>
      <c r="N217" s="288" t="s">
        <v>9927</v>
      </c>
      <c r="O217" s="288" t="s">
        <v>9927</v>
      </c>
      <c r="P217" s="288" t="s">
        <v>9927</v>
      </c>
      <c r="Q217" s="288" t="s">
        <v>9927</v>
      </c>
      <c r="R217" s="288" t="s">
        <v>9927</v>
      </c>
      <c r="S217" s="288" t="s">
        <v>9927</v>
      </c>
      <c r="T217" s="288" t="s">
        <v>9927</v>
      </c>
      <c r="U217" s="288" t="s">
        <v>9927</v>
      </c>
      <c r="V217" s="288" t="s">
        <v>9927</v>
      </c>
      <c r="W217" s="288" t="s">
        <v>9927</v>
      </c>
      <c r="X217" s="288" t="s">
        <v>9927</v>
      </c>
      <c r="Y217" s="288" t="s">
        <v>9927</v>
      </c>
      <c r="Z217" s="288" t="s">
        <v>9927</v>
      </c>
      <c r="AA217" s="288" t="s">
        <v>9927</v>
      </c>
      <c r="AB217" s="288" t="s">
        <v>9927</v>
      </c>
      <c r="AC217" s="288" t="s">
        <v>9927</v>
      </c>
      <c r="AD217" s="288" t="s">
        <v>9927</v>
      </c>
      <c r="AE217" s="288" t="s">
        <v>9927</v>
      </c>
      <c r="AF217" s="288" t="s">
        <v>9927</v>
      </c>
      <c r="AG217" s="288" t="s">
        <v>9927</v>
      </c>
      <c r="AH217" s="288" t="s">
        <v>9927</v>
      </c>
      <c r="AI217" s="288" t="s">
        <v>9927</v>
      </c>
      <c r="AJ217" s="288" t="s">
        <v>9927</v>
      </c>
      <c r="AK217" s="288" t="s">
        <v>9927</v>
      </c>
      <c r="AL217" s="288" t="s">
        <v>9927</v>
      </c>
      <c r="AM217" s="288" t="s">
        <v>9927</v>
      </c>
      <c r="AN217" s="288" t="s">
        <v>9927</v>
      </c>
      <c r="AO217" s="288" t="s">
        <v>9927</v>
      </c>
      <c r="AP217" s="288" t="s">
        <v>9927</v>
      </c>
      <c r="AQ217" s="288" t="s">
        <v>9927</v>
      </c>
      <c r="AR217" s="288" t="s">
        <v>9927</v>
      </c>
      <c r="AS217" s="288" t="s">
        <v>9927</v>
      </c>
      <c r="AT217" s="288" t="s">
        <v>9927</v>
      </c>
      <c r="AU217" s="288" t="s">
        <v>9927</v>
      </c>
      <c r="AV217" s="288" t="s">
        <v>9927</v>
      </c>
      <c r="AW217" s="288" t="s">
        <v>9927</v>
      </c>
      <c r="AX217" s="288" t="s">
        <v>9927</v>
      </c>
      <c r="AY217" s="288" t="s">
        <v>9927</v>
      </c>
      <c r="AZ217" s="288" t="s">
        <v>9927</v>
      </c>
      <c r="BA217" s="288" t="s">
        <v>9927</v>
      </c>
      <c r="BB217" s="288" t="s">
        <v>9927</v>
      </c>
      <c r="BC217" s="288" t="s">
        <v>9927</v>
      </c>
      <c r="BD217" s="288" t="s">
        <v>9927</v>
      </c>
      <c r="BE217" s="288" t="s">
        <v>9927</v>
      </c>
      <c r="BF217" s="288" t="s">
        <v>9927</v>
      </c>
      <c r="BG217" s="288" t="s">
        <v>9927</v>
      </c>
      <c r="BH217" s="288" t="s">
        <v>9927</v>
      </c>
      <c r="BI217" s="288" t="s">
        <v>9927</v>
      </c>
      <c r="BJ217" s="288" t="s">
        <v>9927</v>
      </c>
      <c r="BK217" s="288">
        <v>2.4</v>
      </c>
      <c r="BL217" s="288">
        <v>2.4</v>
      </c>
      <c r="BM217" s="288">
        <v>2.4</v>
      </c>
      <c r="BN217" s="288">
        <v>2.4</v>
      </c>
      <c r="BO217" s="288">
        <v>2.4</v>
      </c>
      <c r="BP217" s="288">
        <v>2.4</v>
      </c>
      <c r="BQ217" s="288">
        <v>2.4</v>
      </c>
      <c r="BR217" s="288">
        <v>2.2000000000000002</v>
      </c>
      <c r="BS217" s="288">
        <v>2.2000000000000002</v>
      </c>
      <c r="BT217" s="288">
        <v>2.1</v>
      </c>
      <c r="BU217" s="288" t="s">
        <v>9927</v>
      </c>
      <c r="BV217" s="288" t="s">
        <v>9927</v>
      </c>
      <c r="BW217" s="288" t="s">
        <v>9927</v>
      </c>
      <c r="BX217" s="288" t="s">
        <v>9927</v>
      </c>
      <c r="BY217" s="288" t="s">
        <v>9927</v>
      </c>
      <c r="BZ217" s="288" t="str">
        <f>_xlfn.IFNA(VLOOKUP(C217,'INFORM Severity - hidden'!$C$5:$G$300,5,FALSE),"-")</f>
        <v>-</v>
      </c>
    </row>
    <row r="218" spans="1:78" x14ac:dyDescent="0.35">
      <c r="C218" t="s">
        <v>10043</v>
      </c>
      <c r="D218" s="288" t="str">
        <f t="shared" si="3"/>
        <v>-</v>
      </c>
      <c r="E218" s="288" t="s">
        <v>9927</v>
      </c>
      <c r="F218" s="288" t="s">
        <v>9927</v>
      </c>
      <c r="G218" s="288" t="s">
        <v>9927</v>
      </c>
      <c r="H218" s="288" t="s">
        <v>9927</v>
      </c>
      <c r="I218" s="288" t="s">
        <v>9927</v>
      </c>
      <c r="J218" s="288" t="s">
        <v>9927</v>
      </c>
      <c r="K218" s="288" t="s">
        <v>9927</v>
      </c>
      <c r="L218" s="288" t="s">
        <v>9927</v>
      </c>
      <c r="M218" s="288" t="s">
        <v>9927</v>
      </c>
      <c r="N218" s="288" t="s">
        <v>9927</v>
      </c>
      <c r="O218" s="288" t="s">
        <v>9927</v>
      </c>
      <c r="P218" s="288" t="s">
        <v>9927</v>
      </c>
      <c r="Q218" s="288" t="s">
        <v>9927</v>
      </c>
      <c r="R218" s="288" t="s">
        <v>9927</v>
      </c>
      <c r="S218" s="288" t="s">
        <v>9927</v>
      </c>
      <c r="T218" s="288" t="s">
        <v>9927</v>
      </c>
      <c r="U218" s="288" t="s">
        <v>9927</v>
      </c>
      <c r="V218" s="288" t="s">
        <v>9927</v>
      </c>
      <c r="W218" s="288" t="s">
        <v>9927</v>
      </c>
      <c r="X218" s="288" t="s">
        <v>9927</v>
      </c>
      <c r="Y218" s="288" t="s">
        <v>9927</v>
      </c>
      <c r="Z218" s="288" t="s">
        <v>9927</v>
      </c>
      <c r="AA218" s="288" t="s">
        <v>9927</v>
      </c>
      <c r="AB218" s="288" t="s">
        <v>9927</v>
      </c>
      <c r="AC218" s="288" t="s">
        <v>9927</v>
      </c>
      <c r="AD218" s="288" t="s">
        <v>9927</v>
      </c>
      <c r="AE218" s="288" t="s">
        <v>9927</v>
      </c>
      <c r="AF218" s="288" t="s">
        <v>9927</v>
      </c>
      <c r="AG218" s="288" t="s">
        <v>9927</v>
      </c>
      <c r="AH218" s="288" t="s">
        <v>9927</v>
      </c>
      <c r="AI218" s="288" t="s">
        <v>9927</v>
      </c>
      <c r="AJ218" s="288" t="s">
        <v>9927</v>
      </c>
      <c r="AK218" s="288" t="s">
        <v>9927</v>
      </c>
      <c r="AL218" s="288" t="s">
        <v>9927</v>
      </c>
      <c r="AM218" s="288" t="s">
        <v>9927</v>
      </c>
      <c r="AN218" s="288" t="s">
        <v>9927</v>
      </c>
      <c r="AO218" s="288" t="s">
        <v>9927</v>
      </c>
      <c r="AP218" s="288" t="s">
        <v>9927</v>
      </c>
      <c r="AQ218" s="288" t="s">
        <v>9927</v>
      </c>
      <c r="AR218" s="288" t="s">
        <v>9927</v>
      </c>
      <c r="AS218" s="288" t="s">
        <v>9927</v>
      </c>
      <c r="AT218" s="288" t="s">
        <v>9927</v>
      </c>
      <c r="AU218" s="288" t="s">
        <v>9927</v>
      </c>
      <c r="AV218" s="288" t="s">
        <v>9927</v>
      </c>
      <c r="AW218" s="288" t="s">
        <v>9927</v>
      </c>
      <c r="AX218" s="288" t="s">
        <v>9927</v>
      </c>
      <c r="AY218" s="288" t="s">
        <v>9927</v>
      </c>
      <c r="AZ218" s="288" t="s">
        <v>9927</v>
      </c>
      <c r="BA218" s="288" t="s">
        <v>9927</v>
      </c>
      <c r="BB218" s="288" t="s">
        <v>9927</v>
      </c>
      <c r="BC218" s="288" t="s">
        <v>9927</v>
      </c>
      <c r="BD218" s="288" t="s">
        <v>9927</v>
      </c>
      <c r="BE218" s="288" t="s">
        <v>9927</v>
      </c>
      <c r="BF218" s="288" t="s">
        <v>9927</v>
      </c>
      <c r="BG218" s="288" t="s">
        <v>9927</v>
      </c>
      <c r="BH218" s="288" t="s">
        <v>9927</v>
      </c>
      <c r="BI218" s="288" t="s">
        <v>9927</v>
      </c>
      <c r="BJ218" s="288" t="s">
        <v>9927</v>
      </c>
      <c r="BK218" s="288" t="s">
        <v>9927</v>
      </c>
      <c r="BL218" s="288" t="s">
        <v>9927</v>
      </c>
      <c r="BM218" s="288" t="s">
        <v>9927</v>
      </c>
      <c r="BN218" s="288" t="s">
        <v>9927</v>
      </c>
      <c r="BO218" s="288" t="s">
        <v>9927</v>
      </c>
      <c r="BP218" s="288" t="s">
        <v>9927</v>
      </c>
      <c r="BQ218" s="288" t="s">
        <v>9927</v>
      </c>
      <c r="BR218" s="288" t="s">
        <v>9927</v>
      </c>
      <c r="BS218" s="288" t="s">
        <v>9927</v>
      </c>
      <c r="BT218" s="288" t="s">
        <v>9927</v>
      </c>
      <c r="BU218" s="288" t="s">
        <v>9927</v>
      </c>
      <c r="BV218" s="288">
        <v>2.5</v>
      </c>
      <c r="BW218" s="288">
        <v>2.5</v>
      </c>
      <c r="BX218" s="288">
        <v>2.5</v>
      </c>
      <c r="BY218" s="288" t="s">
        <v>9927</v>
      </c>
      <c r="BZ218" s="288" t="str">
        <f>_xlfn.IFNA(VLOOKUP(C218,'INFORM Severity - hidden'!$C$5:$G$300,5,FALSE),"-")</f>
        <v>-</v>
      </c>
    </row>
    <row r="219" spans="1:78" x14ac:dyDescent="0.35">
      <c r="A219" t="s">
        <v>277</v>
      </c>
      <c r="B219" t="s">
        <v>2964</v>
      </c>
      <c r="C219" t="s">
        <v>2965</v>
      </c>
      <c r="D219" s="288" t="str">
        <f t="shared" si="3"/>
        <v>Increasing</v>
      </c>
      <c r="E219" s="288" t="s">
        <v>9927</v>
      </c>
      <c r="F219" s="288">
        <v>3.2</v>
      </c>
      <c r="G219" s="288">
        <v>3.2</v>
      </c>
      <c r="H219" s="288">
        <v>3.3</v>
      </c>
      <c r="I219" s="288">
        <v>3.3</v>
      </c>
      <c r="J219" s="288">
        <v>3.3</v>
      </c>
      <c r="K219" s="288">
        <v>3.3</v>
      </c>
      <c r="L219" s="288">
        <v>3.3</v>
      </c>
      <c r="M219" s="288">
        <v>3.3</v>
      </c>
      <c r="N219" s="288">
        <v>3.4</v>
      </c>
      <c r="O219" s="288">
        <v>3.4</v>
      </c>
      <c r="P219" s="288">
        <v>3.4</v>
      </c>
      <c r="Q219" s="288">
        <v>3.4</v>
      </c>
      <c r="R219" s="288">
        <v>3.4</v>
      </c>
      <c r="S219" s="288">
        <v>3.4</v>
      </c>
      <c r="T219" s="288">
        <v>3.4</v>
      </c>
      <c r="U219" s="288">
        <v>3.4</v>
      </c>
      <c r="V219" s="288">
        <v>3.4</v>
      </c>
      <c r="W219" s="288">
        <v>3.4</v>
      </c>
      <c r="X219" s="288">
        <v>3.4</v>
      </c>
      <c r="Y219" s="288">
        <v>3.4</v>
      </c>
      <c r="Z219" s="288">
        <v>3.4</v>
      </c>
      <c r="AA219" s="288">
        <v>3.4</v>
      </c>
      <c r="AB219" s="288">
        <v>3.4</v>
      </c>
      <c r="AC219" s="288">
        <v>3.4</v>
      </c>
      <c r="AD219" s="288">
        <v>3.4</v>
      </c>
      <c r="AE219" s="288">
        <v>3.4</v>
      </c>
      <c r="AF219" s="288">
        <v>3.4</v>
      </c>
      <c r="AG219" s="288">
        <v>3.8</v>
      </c>
      <c r="AH219" s="288">
        <v>3.8</v>
      </c>
      <c r="AI219" s="288">
        <v>3.8</v>
      </c>
      <c r="AJ219" s="288">
        <v>3.8</v>
      </c>
      <c r="AK219" s="288">
        <v>3.8</v>
      </c>
      <c r="AL219" s="288">
        <v>3.7</v>
      </c>
      <c r="AM219" s="288">
        <v>3.7</v>
      </c>
      <c r="AN219" s="288">
        <v>3.6</v>
      </c>
      <c r="AO219" s="288">
        <v>3.6</v>
      </c>
      <c r="AP219" s="288">
        <v>3.6</v>
      </c>
      <c r="AQ219" s="288">
        <v>3.6</v>
      </c>
      <c r="AR219" s="288">
        <v>3.6</v>
      </c>
      <c r="AS219" s="288">
        <v>3.7</v>
      </c>
      <c r="AT219" s="288">
        <v>3.7</v>
      </c>
      <c r="AU219" s="288">
        <v>3.6</v>
      </c>
      <c r="AV219" s="288">
        <v>3.6</v>
      </c>
      <c r="AW219" s="288">
        <v>3.9</v>
      </c>
      <c r="AX219" s="288">
        <v>3.8</v>
      </c>
      <c r="AY219" s="288">
        <v>3.9</v>
      </c>
      <c r="AZ219" s="288">
        <v>3.8</v>
      </c>
      <c r="BA219" s="288">
        <v>3.8</v>
      </c>
      <c r="BB219" s="288">
        <v>3.8</v>
      </c>
      <c r="BC219" s="288">
        <v>3.8</v>
      </c>
      <c r="BD219" s="288">
        <v>3.8</v>
      </c>
      <c r="BE219" s="288">
        <v>3.9</v>
      </c>
      <c r="BF219" s="288">
        <v>3.9</v>
      </c>
      <c r="BG219" s="288">
        <v>3.9</v>
      </c>
      <c r="BH219" s="288">
        <v>3.9</v>
      </c>
      <c r="BI219" s="288">
        <v>3.9</v>
      </c>
      <c r="BJ219" s="288">
        <v>3.9</v>
      </c>
      <c r="BK219" s="288">
        <v>4</v>
      </c>
      <c r="BL219" s="288">
        <v>3.9</v>
      </c>
      <c r="BM219" s="288">
        <v>4</v>
      </c>
      <c r="BN219" s="288">
        <v>4</v>
      </c>
      <c r="BO219" s="288">
        <v>4</v>
      </c>
      <c r="BP219" s="288">
        <v>3.9</v>
      </c>
      <c r="BQ219" s="288">
        <v>4</v>
      </c>
      <c r="BR219" s="288">
        <v>4</v>
      </c>
      <c r="BS219" s="288">
        <v>3.8</v>
      </c>
      <c r="BT219" s="288">
        <v>3.8</v>
      </c>
      <c r="BU219" s="288">
        <v>3.8</v>
      </c>
      <c r="BV219" s="288">
        <v>3.8</v>
      </c>
      <c r="BW219" s="288">
        <v>4</v>
      </c>
      <c r="BX219" s="288">
        <v>4</v>
      </c>
      <c r="BY219" s="288">
        <v>4</v>
      </c>
      <c r="BZ219" s="288">
        <f>_xlfn.IFNA(VLOOKUP(C219,'INFORM Severity - hidden'!$C$5:$G$300,5,FALSE),"-")</f>
        <v>4</v>
      </c>
    </row>
    <row r="220" spans="1:78" x14ac:dyDescent="0.35">
      <c r="C220" t="s">
        <v>10044</v>
      </c>
      <c r="D220" s="288" t="str">
        <f t="shared" si="3"/>
        <v>-</v>
      </c>
      <c r="E220" s="288" t="s">
        <v>9927</v>
      </c>
      <c r="F220" s="288">
        <v>2.6</v>
      </c>
      <c r="G220" s="288" t="s">
        <v>9927</v>
      </c>
      <c r="H220" s="288" t="s">
        <v>9927</v>
      </c>
      <c r="I220" s="288" t="s">
        <v>9927</v>
      </c>
      <c r="J220" s="288" t="s">
        <v>9927</v>
      </c>
      <c r="K220" s="288" t="s">
        <v>9927</v>
      </c>
      <c r="L220" s="288" t="s">
        <v>9927</v>
      </c>
      <c r="M220" s="288" t="s">
        <v>9927</v>
      </c>
      <c r="N220" s="288" t="s">
        <v>9927</v>
      </c>
      <c r="O220" s="288" t="s">
        <v>9927</v>
      </c>
      <c r="P220" s="288" t="s">
        <v>9927</v>
      </c>
      <c r="Q220" s="288" t="s">
        <v>9927</v>
      </c>
      <c r="R220" s="288" t="s">
        <v>9927</v>
      </c>
      <c r="S220" s="288" t="s">
        <v>9927</v>
      </c>
      <c r="T220" s="288" t="s">
        <v>9927</v>
      </c>
      <c r="U220" s="288" t="s">
        <v>9927</v>
      </c>
      <c r="V220" s="288" t="s">
        <v>9927</v>
      </c>
      <c r="W220" s="288" t="s">
        <v>9927</v>
      </c>
      <c r="X220" s="288" t="s">
        <v>9927</v>
      </c>
      <c r="Y220" s="288" t="s">
        <v>9927</v>
      </c>
      <c r="Z220" s="288" t="s">
        <v>9927</v>
      </c>
      <c r="AA220" s="288" t="s">
        <v>9927</v>
      </c>
      <c r="AB220" s="288" t="s">
        <v>9927</v>
      </c>
      <c r="AC220" s="288" t="s">
        <v>9927</v>
      </c>
      <c r="AD220" s="288" t="s">
        <v>9927</v>
      </c>
      <c r="AE220" s="288" t="s">
        <v>9927</v>
      </c>
      <c r="AF220" s="288" t="s">
        <v>9927</v>
      </c>
      <c r="AG220" s="288" t="s">
        <v>9927</v>
      </c>
      <c r="AH220" s="288" t="s">
        <v>9927</v>
      </c>
      <c r="AI220" s="288" t="s">
        <v>9927</v>
      </c>
      <c r="AJ220" s="288" t="s">
        <v>9927</v>
      </c>
      <c r="AK220" s="288" t="s">
        <v>9927</v>
      </c>
      <c r="AL220" s="288" t="s">
        <v>9927</v>
      </c>
      <c r="AM220" s="288" t="s">
        <v>9927</v>
      </c>
      <c r="AN220" s="288" t="s">
        <v>9927</v>
      </c>
      <c r="AO220" s="288" t="s">
        <v>9927</v>
      </c>
      <c r="AP220" s="288" t="s">
        <v>9927</v>
      </c>
      <c r="AQ220" s="288" t="s">
        <v>9927</v>
      </c>
      <c r="AR220" s="288" t="s">
        <v>9927</v>
      </c>
      <c r="AS220" s="288" t="s">
        <v>9927</v>
      </c>
      <c r="AT220" s="288" t="s">
        <v>9927</v>
      </c>
      <c r="AU220" s="288" t="s">
        <v>9927</v>
      </c>
      <c r="AV220" s="288" t="s">
        <v>9927</v>
      </c>
      <c r="AW220" s="288" t="s">
        <v>9927</v>
      </c>
      <c r="AX220" s="288" t="s">
        <v>9927</v>
      </c>
      <c r="AY220" s="288" t="s">
        <v>9927</v>
      </c>
      <c r="AZ220" s="288" t="s">
        <v>9927</v>
      </c>
      <c r="BA220" s="288" t="s">
        <v>9927</v>
      </c>
      <c r="BB220" s="288" t="s">
        <v>9927</v>
      </c>
      <c r="BC220" s="288" t="s">
        <v>9927</v>
      </c>
      <c r="BD220" s="288" t="s">
        <v>9927</v>
      </c>
      <c r="BE220" s="288" t="s">
        <v>9927</v>
      </c>
      <c r="BF220" s="288" t="s">
        <v>9927</v>
      </c>
      <c r="BG220" s="288" t="s">
        <v>9927</v>
      </c>
      <c r="BH220" s="288" t="s">
        <v>9927</v>
      </c>
      <c r="BI220" s="288" t="s">
        <v>9927</v>
      </c>
      <c r="BJ220" s="288" t="s">
        <v>9927</v>
      </c>
      <c r="BK220" s="288" t="s">
        <v>9927</v>
      </c>
      <c r="BL220" s="288" t="s">
        <v>9927</v>
      </c>
      <c r="BM220" s="288" t="s">
        <v>9927</v>
      </c>
      <c r="BN220" s="288" t="s">
        <v>9927</v>
      </c>
      <c r="BO220" s="288" t="s">
        <v>9927</v>
      </c>
      <c r="BP220" s="288" t="s">
        <v>9927</v>
      </c>
      <c r="BQ220" s="288" t="s">
        <v>9927</v>
      </c>
      <c r="BR220" s="288" t="s">
        <v>9927</v>
      </c>
      <c r="BS220" s="288" t="s">
        <v>9927</v>
      </c>
      <c r="BT220" s="288" t="s">
        <v>9927</v>
      </c>
      <c r="BU220" s="288" t="s">
        <v>9927</v>
      </c>
      <c r="BV220" s="288" t="s">
        <v>9927</v>
      </c>
      <c r="BW220" s="288" t="s">
        <v>9927</v>
      </c>
      <c r="BX220" s="288" t="s">
        <v>9927</v>
      </c>
      <c r="BY220" s="288" t="s">
        <v>9927</v>
      </c>
      <c r="BZ220" s="288" t="str">
        <f>_xlfn.IFNA(VLOOKUP(C220,'INFORM Severity - hidden'!$C$5:$G$300,5,FALSE),"-")</f>
        <v>-</v>
      </c>
    </row>
    <row r="221" spans="1:78" x14ac:dyDescent="0.35">
      <c r="C221" t="s">
        <v>10045</v>
      </c>
      <c r="D221" s="288" t="str">
        <f t="shared" si="3"/>
        <v>-</v>
      </c>
      <c r="E221" s="288" t="s">
        <v>9927</v>
      </c>
      <c r="F221" s="288">
        <v>3.2</v>
      </c>
      <c r="G221" s="288">
        <v>3.2</v>
      </c>
      <c r="H221" s="288" t="s">
        <v>9927</v>
      </c>
      <c r="I221" s="288" t="s">
        <v>9927</v>
      </c>
      <c r="J221" s="288" t="s">
        <v>9927</v>
      </c>
      <c r="K221" s="288" t="s">
        <v>9927</v>
      </c>
      <c r="L221" s="288" t="s">
        <v>9927</v>
      </c>
      <c r="M221" s="288" t="s">
        <v>9927</v>
      </c>
      <c r="N221" s="288" t="s">
        <v>9927</v>
      </c>
      <c r="O221" s="288" t="s">
        <v>9927</v>
      </c>
      <c r="P221" s="288" t="s">
        <v>9927</v>
      </c>
      <c r="Q221" s="288" t="s">
        <v>9927</v>
      </c>
      <c r="R221" s="288" t="s">
        <v>9927</v>
      </c>
      <c r="S221" s="288" t="s">
        <v>9927</v>
      </c>
      <c r="T221" s="288" t="s">
        <v>9927</v>
      </c>
      <c r="U221" s="288" t="s">
        <v>9927</v>
      </c>
      <c r="V221" s="288" t="s">
        <v>9927</v>
      </c>
      <c r="W221" s="288" t="s">
        <v>9927</v>
      </c>
      <c r="X221" s="288" t="s">
        <v>9927</v>
      </c>
      <c r="Y221" s="288" t="s">
        <v>9927</v>
      </c>
      <c r="Z221" s="288" t="s">
        <v>9927</v>
      </c>
      <c r="AA221" s="288" t="s">
        <v>9927</v>
      </c>
      <c r="AB221" s="288" t="s">
        <v>9927</v>
      </c>
      <c r="AC221" s="288" t="s">
        <v>9927</v>
      </c>
      <c r="AD221" s="288" t="s">
        <v>9927</v>
      </c>
      <c r="AE221" s="288" t="s">
        <v>9927</v>
      </c>
      <c r="AF221" s="288" t="s">
        <v>9927</v>
      </c>
      <c r="AG221" s="288" t="s">
        <v>9927</v>
      </c>
      <c r="AH221" s="288" t="s">
        <v>9927</v>
      </c>
      <c r="AI221" s="288" t="s">
        <v>9927</v>
      </c>
      <c r="AJ221" s="288" t="s">
        <v>9927</v>
      </c>
      <c r="AK221" s="288" t="s">
        <v>9927</v>
      </c>
      <c r="AL221" s="288" t="s">
        <v>9927</v>
      </c>
      <c r="AM221" s="288" t="s">
        <v>9927</v>
      </c>
      <c r="AN221" s="288" t="s">
        <v>9927</v>
      </c>
      <c r="AO221" s="288" t="s">
        <v>9927</v>
      </c>
      <c r="AP221" s="288" t="s">
        <v>9927</v>
      </c>
      <c r="AQ221" s="288" t="s">
        <v>9927</v>
      </c>
      <c r="AR221" s="288" t="s">
        <v>9927</v>
      </c>
      <c r="AS221" s="288" t="s">
        <v>9927</v>
      </c>
      <c r="AT221" s="288" t="s">
        <v>9927</v>
      </c>
      <c r="AU221" s="288" t="s">
        <v>9927</v>
      </c>
      <c r="AV221" s="288" t="s">
        <v>9927</v>
      </c>
      <c r="AW221" s="288" t="s">
        <v>9927</v>
      </c>
      <c r="AX221" s="288" t="s">
        <v>9927</v>
      </c>
      <c r="AY221" s="288" t="s">
        <v>9927</v>
      </c>
      <c r="AZ221" s="288" t="s">
        <v>9927</v>
      </c>
      <c r="BA221" s="288" t="s">
        <v>9927</v>
      </c>
      <c r="BB221" s="288" t="s">
        <v>9927</v>
      </c>
      <c r="BC221" s="288" t="s">
        <v>9927</v>
      </c>
      <c r="BD221" s="288" t="s">
        <v>9927</v>
      </c>
      <c r="BE221" s="288" t="s">
        <v>9927</v>
      </c>
      <c r="BF221" s="288" t="s">
        <v>9927</v>
      </c>
      <c r="BG221" s="288" t="s">
        <v>9927</v>
      </c>
      <c r="BH221" s="288" t="s">
        <v>9927</v>
      </c>
      <c r="BI221" s="288" t="s">
        <v>9927</v>
      </c>
      <c r="BJ221" s="288" t="s">
        <v>9927</v>
      </c>
      <c r="BK221" s="288" t="s">
        <v>9927</v>
      </c>
      <c r="BL221" s="288" t="s">
        <v>9927</v>
      </c>
      <c r="BM221" s="288" t="s">
        <v>9927</v>
      </c>
      <c r="BN221" s="288" t="s">
        <v>9927</v>
      </c>
      <c r="BO221" s="288" t="s">
        <v>9927</v>
      </c>
      <c r="BP221" s="288" t="s">
        <v>9927</v>
      </c>
      <c r="BQ221" s="288" t="s">
        <v>9927</v>
      </c>
      <c r="BR221" s="288" t="s">
        <v>9927</v>
      </c>
      <c r="BS221" s="288" t="s">
        <v>9927</v>
      </c>
      <c r="BT221" s="288" t="s">
        <v>9927</v>
      </c>
      <c r="BU221" s="288" t="s">
        <v>9927</v>
      </c>
      <c r="BV221" s="288" t="s">
        <v>9927</v>
      </c>
      <c r="BW221" s="288" t="s">
        <v>9927</v>
      </c>
      <c r="BX221" s="288" t="s">
        <v>9927</v>
      </c>
      <c r="BY221" s="288" t="s">
        <v>9927</v>
      </c>
      <c r="BZ221" s="288" t="str">
        <f>_xlfn.IFNA(VLOOKUP(C221,'INFORM Severity - hidden'!$C$5:$G$300,5,FALSE),"-")</f>
        <v>-</v>
      </c>
    </row>
    <row r="222" spans="1:78" x14ac:dyDescent="0.35">
      <c r="A222" t="s">
        <v>277</v>
      </c>
      <c r="B222" t="s">
        <v>275</v>
      </c>
      <c r="C222" t="s">
        <v>276</v>
      </c>
      <c r="D222" s="288" t="str">
        <f t="shared" si="3"/>
        <v>-</v>
      </c>
      <c r="E222" s="288" t="s">
        <v>9927</v>
      </c>
      <c r="F222" s="288" t="s">
        <v>9927</v>
      </c>
      <c r="G222" s="288" t="s">
        <v>9927</v>
      </c>
      <c r="H222" s="288" t="s">
        <v>9927</v>
      </c>
      <c r="I222" s="288" t="s">
        <v>9927</v>
      </c>
      <c r="J222" s="288" t="s">
        <v>9927</v>
      </c>
      <c r="K222" s="288" t="s">
        <v>9927</v>
      </c>
      <c r="L222" s="288" t="s">
        <v>9927</v>
      </c>
      <c r="M222" s="288" t="s">
        <v>9927</v>
      </c>
      <c r="N222" s="288" t="s">
        <v>9927</v>
      </c>
      <c r="O222" s="288" t="s">
        <v>9927</v>
      </c>
      <c r="P222" s="288" t="s">
        <v>9927</v>
      </c>
      <c r="Q222" s="288" t="s">
        <v>9927</v>
      </c>
      <c r="R222" s="288" t="s">
        <v>9927</v>
      </c>
      <c r="S222" s="288" t="s">
        <v>9927</v>
      </c>
      <c r="T222" s="288" t="s">
        <v>9927</v>
      </c>
      <c r="U222" s="288" t="s">
        <v>9927</v>
      </c>
      <c r="V222" s="288" t="s">
        <v>9927</v>
      </c>
      <c r="W222" s="288" t="s">
        <v>9927</v>
      </c>
      <c r="X222" s="288" t="s">
        <v>9927</v>
      </c>
      <c r="Y222" s="288" t="s">
        <v>9927</v>
      </c>
      <c r="Z222" s="288" t="s">
        <v>9927</v>
      </c>
      <c r="AA222" s="288" t="s">
        <v>9927</v>
      </c>
      <c r="AB222" s="288" t="s">
        <v>9927</v>
      </c>
      <c r="AC222" s="288" t="s">
        <v>9927</v>
      </c>
      <c r="AD222" s="288" t="s">
        <v>9927</v>
      </c>
      <c r="AE222" s="288" t="s">
        <v>9927</v>
      </c>
      <c r="AF222" s="288" t="s">
        <v>9927</v>
      </c>
      <c r="AG222" s="288" t="s">
        <v>9927</v>
      </c>
      <c r="AH222" s="288" t="s">
        <v>9927</v>
      </c>
      <c r="AI222" s="288" t="s">
        <v>9927</v>
      </c>
      <c r="AJ222" s="288" t="s">
        <v>9927</v>
      </c>
      <c r="AK222" s="288" t="s">
        <v>9927</v>
      </c>
      <c r="AL222" s="288" t="s">
        <v>9927</v>
      </c>
      <c r="AM222" s="288" t="s">
        <v>9927</v>
      </c>
      <c r="AN222" s="288" t="s">
        <v>9927</v>
      </c>
      <c r="AO222" s="288" t="s">
        <v>9927</v>
      </c>
      <c r="AP222" s="288" t="s">
        <v>9927</v>
      </c>
      <c r="AQ222" s="288" t="s">
        <v>9927</v>
      </c>
      <c r="AR222" s="288" t="s">
        <v>9927</v>
      </c>
      <c r="AS222" s="288" t="s">
        <v>9927</v>
      </c>
      <c r="AT222" s="288" t="s">
        <v>9927</v>
      </c>
      <c r="AU222" s="288" t="s">
        <v>9927</v>
      </c>
      <c r="AV222" s="288" t="s">
        <v>9927</v>
      </c>
      <c r="AW222" s="288" t="s">
        <v>9927</v>
      </c>
      <c r="AX222" s="288" t="s">
        <v>9927</v>
      </c>
      <c r="AY222" s="288" t="s">
        <v>9927</v>
      </c>
      <c r="AZ222" s="288" t="s">
        <v>9927</v>
      </c>
      <c r="BA222" s="288" t="s">
        <v>9927</v>
      </c>
      <c r="BB222" s="288" t="s">
        <v>9927</v>
      </c>
      <c r="BC222" s="288" t="s">
        <v>9927</v>
      </c>
      <c r="BD222" s="288" t="s">
        <v>9927</v>
      </c>
      <c r="BE222" s="288" t="s">
        <v>9927</v>
      </c>
      <c r="BF222" s="288" t="s">
        <v>9927</v>
      </c>
      <c r="BG222" s="288" t="s">
        <v>9927</v>
      </c>
      <c r="BH222" s="288" t="s">
        <v>9927</v>
      </c>
      <c r="BI222" s="288" t="s">
        <v>9927</v>
      </c>
      <c r="BJ222" s="288" t="s">
        <v>9927</v>
      </c>
      <c r="BK222" s="288" t="s">
        <v>9927</v>
      </c>
      <c r="BL222" s="288" t="s">
        <v>9927</v>
      </c>
      <c r="BM222" s="288" t="s">
        <v>9927</v>
      </c>
      <c r="BN222" s="288" t="s">
        <v>9927</v>
      </c>
      <c r="BO222" s="288" t="s">
        <v>9927</v>
      </c>
      <c r="BP222" s="288" t="s">
        <v>9927</v>
      </c>
      <c r="BQ222" s="288" t="s">
        <v>9927</v>
      </c>
      <c r="BR222" s="288" t="s">
        <v>9927</v>
      </c>
      <c r="BS222" s="288" t="s">
        <v>9927</v>
      </c>
      <c r="BT222" s="288" t="s">
        <v>9927</v>
      </c>
      <c r="BU222" s="288" t="s">
        <v>9927</v>
      </c>
      <c r="BV222" s="288" t="s">
        <v>9927</v>
      </c>
      <c r="BW222" s="288" t="s">
        <v>9927</v>
      </c>
      <c r="BX222" s="288" t="s">
        <v>9927</v>
      </c>
      <c r="BY222" s="288" t="s">
        <v>9927</v>
      </c>
      <c r="BZ222" s="288" t="str">
        <f>_xlfn.IFNA(VLOOKUP(C222,'INFORM Severity - hidden'!$C$5:$G$300,5,FALSE),"-")</f>
        <v>x</v>
      </c>
    </row>
    <row r="223" spans="1:78" x14ac:dyDescent="0.35">
      <c r="C223" t="s">
        <v>10046</v>
      </c>
      <c r="D223" s="288" t="str">
        <f t="shared" si="3"/>
        <v>-</v>
      </c>
      <c r="E223" s="288" t="s">
        <v>9927</v>
      </c>
      <c r="F223" s="288" t="s">
        <v>9927</v>
      </c>
      <c r="G223" s="288" t="s">
        <v>9927</v>
      </c>
      <c r="H223" s="288" t="s">
        <v>9927</v>
      </c>
      <c r="I223" s="288" t="s">
        <v>9927</v>
      </c>
      <c r="J223" s="288" t="s">
        <v>9927</v>
      </c>
      <c r="K223" s="288" t="s">
        <v>9927</v>
      </c>
      <c r="L223" s="288" t="s">
        <v>9927</v>
      </c>
      <c r="M223" s="288" t="s">
        <v>9927</v>
      </c>
      <c r="N223" s="288" t="s">
        <v>9927</v>
      </c>
      <c r="O223" s="288" t="s">
        <v>9927</v>
      </c>
      <c r="P223" s="288" t="s">
        <v>9927</v>
      </c>
      <c r="Q223" s="288" t="s">
        <v>9927</v>
      </c>
      <c r="R223" s="288" t="s">
        <v>9927</v>
      </c>
      <c r="S223" s="288" t="s">
        <v>9927</v>
      </c>
      <c r="T223" s="288" t="s">
        <v>9927</v>
      </c>
      <c r="U223" s="288" t="s">
        <v>9927</v>
      </c>
      <c r="V223" s="288" t="s">
        <v>9927</v>
      </c>
      <c r="W223" s="288" t="s">
        <v>9927</v>
      </c>
      <c r="X223" s="288" t="s">
        <v>9927</v>
      </c>
      <c r="Y223" s="288" t="s">
        <v>9927</v>
      </c>
      <c r="Z223" s="288" t="s">
        <v>9927</v>
      </c>
      <c r="AA223" s="288" t="s">
        <v>9927</v>
      </c>
      <c r="AB223" s="288" t="s">
        <v>9927</v>
      </c>
      <c r="AC223" s="288" t="s">
        <v>9927</v>
      </c>
      <c r="AD223" s="288" t="s">
        <v>9927</v>
      </c>
      <c r="AE223" s="288" t="s">
        <v>9927</v>
      </c>
      <c r="AF223" s="288" t="s">
        <v>9927</v>
      </c>
      <c r="AG223" s="288" t="s">
        <v>9927</v>
      </c>
      <c r="AH223" s="288" t="s">
        <v>9927</v>
      </c>
      <c r="AI223" s="288" t="s">
        <v>9927</v>
      </c>
      <c r="AJ223" s="288" t="s">
        <v>9927</v>
      </c>
      <c r="AK223" s="288" t="s">
        <v>9927</v>
      </c>
      <c r="AL223" s="288" t="s">
        <v>9927</v>
      </c>
      <c r="AM223" s="288" t="s">
        <v>9927</v>
      </c>
      <c r="AN223" s="288" t="s">
        <v>9927</v>
      </c>
      <c r="AO223" s="288" t="s">
        <v>9927</v>
      </c>
      <c r="AP223" s="288" t="s">
        <v>9927</v>
      </c>
      <c r="AQ223" s="288" t="s">
        <v>9927</v>
      </c>
      <c r="AR223" s="288" t="s">
        <v>9927</v>
      </c>
      <c r="AS223" s="288" t="s">
        <v>9927</v>
      </c>
      <c r="AT223" s="288" t="s">
        <v>9927</v>
      </c>
      <c r="AU223" s="288">
        <v>2</v>
      </c>
      <c r="AV223" s="288">
        <v>3.4</v>
      </c>
      <c r="AW223" s="288">
        <v>3.5</v>
      </c>
      <c r="AX223" s="288">
        <v>3.7</v>
      </c>
      <c r="AY223" s="288">
        <v>3.7</v>
      </c>
      <c r="AZ223" s="288">
        <v>3.6</v>
      </c>
      <c r="BA223" s="288">
        <v>3.6</v>
      </c>
      <c r="BB223" s="288">
        <v>3.6</v>
      </c>
      <c r="BC223" s="288">
        <v>3.6</v>
      </c>
      <c r="BD223" s="288">
        <v>3.6</v>
      </c>
      <c r="BE223" s="288">
        <v>3.6</v>
      </c>
      <c r="BF223" s="288">
        <v>3.6</v>
      </c>
      <c r="BG223" s="288">
        <v>3.6</v>
      </c>
      <c r="BH223" s="288">
        <v>3.6</v>
      </c>
      <c r="BI223" s="288">
        <v>3.6</v>
      </c>
      <c r="BJ223" s="288">
        <v>3.6</v>
      </c>
      <c r="BK223" s="288">
        <v>3.7</v>
      </c>
      <c r="BL223" s="288">
        <v>3.7</v>
      </c>
      <c r="BM223" s="288">
        <v>3.7</v>
      </c>
      <c r="BN223" s="288">
        <v>3.7</v>
      </c>
      <c r="BO223" s="288">
        <v>3.7</v>
      </c>
      <c r="BP223" s="288">
        <v>3.7</v>
      </c>
      <c r="BQ223" s="288">
        <v>3.7</v>
      </c>
      <c r="BR223" s="288">
        <v>3.5</v>
      </c>
      <c r="BS223" s="288">
        <v>3.6</v>
      </c>
      <c r="BT223" s="288">
        <v>3.6</v>
      </c>
      <c r="BU223" s="288">
        <v>3.6</v>
      </c>
      <c r="BV223" s="288">
        <v>3.6</v>
      </c>
      <c r="BW223" s="288" t="s">
        <v>9927</v>
      </c>
      <c r="BX223" s="288" t="s">
        <v>9927</v>
      </c>
      <c r="BY223" s="288" t="s">
        <v>9927</v>
      </c>
      <c r="BZ223" s="288" t="str">
        <f>_xlfn.IFNA(VLOOKUP(C223,'INFORM Severity - hidden'!$C$5:$G$300,5,FALSE),"-")</f>
        <v>-</v>
      </c>
    </row>
    <row r="224" spans="1:78" x14ac:dyDescent="0.35">
      <c r="A224" t="s">
        <v>3278</v>
      </c>
      <c r="B224" t="s">
        <v>3276</v>
      </c>
      <c r="C224" t="s">
        <v>3277</v>
      </c>
      <c r="D224" s="288" t="str">
        <f t="shared" si="3"/>
        <v>Increasing</v>
      </c>
      <c r="E224" s="288" t="s">
        <v>9927</v>
      </c>
      <c r="F224" s="288">
        <v>1.1000000000000001</v>
      </c>
      <c r="G224" s="288" t="s">
        <v>9927</v>
      </c>
      <c r="H224" s="288" t="s">
        <v>9927</v>
      </c>
      <c r="I224" s="288" t="s">
        <v>9927</v>
      </c>
      <c r="J224" s="288" t="s">
        <v>9927</v>
      </c>
      <c r="K224" s="288" t="s">
        <v>9927</v>
      </c>
      <c r="L224" s="288" t="s">
        <v>9927</v>
      </c>
      <c r="M224" s="288" t="s">
        <v>9927</v>
      </c>
      <c r="N224" s="288" t="s">
        <v>9927</v>
      </c>
      <c r="O224" s="288" t="s">
        <v>9927</v>
      </c>
      <c r="P224" s="288" t="s">
        <v>9927</v>
      </c>
      <c r="Q224" s="288" t="s">
        <v>9927</v>
      </c>
      <c r="R224" s="288" t="s">
        <v>9927</v>
      </c>
      <c r="S224" s="288" t="s">
        <v>9927</v>
      </c>
      <c r="T224" s="288" t="s">
        <v>9927</v>
      </c>
      <c r="U224" s="288" t="s">
        <v>9927</v>
      </c>
      <c r="V224" s="288" t="s">
        <v>9927</v>
      </c>
      <c r="W224" s="288" t="s">
        <v>9927</v>
      </c>
      <c r="X224" s="288" t="s">
        <v>9927</v>
      </c>
      <c r="Y224" s="288" t="s">
        <v>9927</v>
      </c>
      <c r="Z224" s="288" t="s">
        <v>9927</v>
      </c>
      <c r="AA224" s="288" t="s">
        <v>9927</v>
      </c>
      <c r="AB224" s="288" t="s">
        <v>9927</v>
      </c>
      <c r="AC224" s="288" t="s">
        <v>9927</v>
      </c>
      <c r="AD224" s="288" t="s">
        <v>9927</v>
      </c>
      <c r="AE224" s="288" t="s">
        <v>9927</v>
      </c>
      <c r="AF224" s="288" t="s">
        <v>9927</v>
      </c>
      <c r="AG224" s="288" t="s">
        <v>9927</v>
      </c>
      <c r="AH224" s="288" t="s">
        <v>9927</v>
      </c>
      <c r="AI224" s="288" t="s">
        <v>9927</v>
      </c>
      <c r="AJ224" s="288" t="s">
        <v>9927</v>
      </c>
      <c r="AK224" s="288" t="s">
        <v>9927</v>
      </c>
      <c r="AL224" s="288" t="s">
        <v>9927</v>
      </c>
      <c r="AM224" s="288" t="s">
        <v>9927</v>
      </c>
      <c r="AN224" s="288" t="s">
        <v>9927</v>
      </c>
      <c r="AO224" s="288" t="s">
        <v>9927</v>
      </c>
      <c r="AP224" s="288">
        <v>2.1</v>
      </c>
      <c r="AQ224" s="288">
        <v>2.1</v>
      </c>
      <c r="AR224" s="288">
        <v>2.1</v>
      </c>
      <c r="AS224" s="288">
        <v>2.1</v>
      </c>
      <c r="AT224" s="288">
        <v>2.2000000000000002</v>
      </c>
      <c r="AU224" s="288">
        <v>2.2000000000000002</v>
      </c>
      <c r="AV224" s="288">
        <v>2.2000000000000002</v>
      </c>
      <c r="AW224" s="288">
        <v>2.2000000000000002</v>
      </c>
      <c r="AX224" s="288">
        <v>2.2999999999999998</v>
      </c>
      <c r="AY224" s="288">
        <v>2.2999999999999998</v>
      </c>
      <c r="AZ224" s="288">
        <v>2.4</v>
      </c>
      <c r="BA224" s="288">
        <v>2.2999999999999998</v>
      </c>
      <c r="BB224" s="288">
        <v>2.2999999999999998</v>
      </c>
      <c r="BC224" s="288">
        <v>2.2999999999999998</v>
      </c>
      <c r="BD224" s="288">
        <v>2.2999999999999998</v>
      </c>
      <c r="BE224" s="288">
        <v>2.2999999999999998</v>
      </c>
      <c r="BF224" s="288">
        <v>2.2999999999999998</v>
      </c>
      <c r="BG224" s="288">
        <v>2.2999999999999998</v>
      </c>
      <c r="BH224" s="288">
        <v>2.2999999999999998</v>
      </c>
      <c r="BI224" s="288">
        <v>2</v>
      </c>
      <c r="BJ224" s="288">
        <v>2</v>
      </c>
      <c r="BK224" s="288">
        <v>2</v>
      </c>
      <c r="BL224" s="288">
        <v>2</v>
      </c>
      <c r="BM224" s="288">
        <v>2</v>
      </c>
      <c r="BN224" s="288">
        <v>2.1</v>
      </c>
      <c r="BO224" s="288">
        <v>2.1</v>
      </c>
      <c r="BP224" s="288">
        <v>2.1</v>
      </c>
      <c r="BQ224" s="288">
        <v>2</v>
      </c>
      <c r="BR224" s="288">
        <v>2</v>
      </c>
      <c r="BS224" s="288">
        <v>2</v>
      </c>
      <c r="BT224" s="288">
        <v>2.2000000000000002</v>
      </c>
      <c r="BU224" s="288">
        <v>2.2000000000000002</v>
      </c>
      <c r="BV224" s="288">
        <v>1.9</v>
      </c>
      <c r="BW224" s="288">
        <v>1.8</v>
      </c>
      <c r="BX224" s="288">
        <v>1.8</v>
      </c>
      <c r="BY224" s="288">
        <v>1.9</v>
      </c>
      <c r="BZ224" s="288">
        <f>_xlfn.IFNA(VLOOKUP(C224,'INFORM Severity - hidden'!$C$5:$G$300,5,FALSE),"-")</f>
        <v>2.6</v>
      </c>
    </row>
    <row r="225" spans="1:78" x14ac:dyDescent="0.35">
      <c r="A225" t="s">
        <v>3290</v>
      </c>
      <c r="B225" t="s">
        <v>3288</v>
      </c>
      <c r="C225" t="s">
        <v>3289</v>
      </c>
      <c r="D225" s="288" t="str">
        <f t="shared" si="3"/>
        <v>Increasing</v>
      </c>
      <c r="E225" s="288" t="s">
        <v>9927</v>
      </c>
      <c r="F225" s="288">
        <v>1.5</v>
      </c>
      <c r="G225" s="288">
        <v>1.5</v>
      </c>
      <c r="H225" s="288">
        <v>2.6</v>
      </c>
      <c r="I225" s="288">
        <v>2.6</v>
      </c>
      <c r="J225" s="288">
        <v>2.6</v>
      </c>
      <c r="K225" s="288">
        <v>2.6</v>
      </c>
      <c r="L225" s="288">
        <v>2.6</v>
      </c>
      <c r="M225" s="288">
        <v>2.6</v>
      </c>
      <c r="N225" s="288">
        <v>2.6</v>
      </c>
      <c r="O225" s="288">
        <v>2.2999999999999998</v>
      </c>
      <c r="P225" s="288">
        <v>2.2999999999999998</v>
      </c>
      <c r="Q225" s="288">
        <v>2.2999999999999998</v>
      </c>
      <c r="R225" s="288">
        <v>2.6</v>
      </c>
      <c r="S225" s="288">
        <v>2.6</v>
      </c>
      <c r="T225" s="288">
        <v>2.6</v>
      </c>
      <c r="U225" s="288">
        <v>2.6</v>
      </c>
      <c r="V225" s="288">
        <v>2.6</v>
      </c>
      <c r="W225" s="288">
        <v>2.6</v>
      </c>
      <c r="X225" s="288">
        <v>2.6</v>
      </c>
      <c r="Y225" s="288">
        <v>2.6</v>
      </c>
      <c r="Z225" s="288">
        <v>2.6</v>
      </c>
      <c r="AA225" s="288">
        <v>2.7</v>
      </c>
      <c r="AB225" s="288">
        <v>2.7</v>
      </c>
      <c r="AC225" s="288">
        <v>2.8</v>
      </c>
      <c r="AD225" s="288">
        <v>2.8</v>
      </c>
      <c r="AE225" s="288">
        <v>2.8</v>
      </c>
      <c r="AF225" s="288">
        <v>2.8</v>
      </c>
      <c r="AG225" s="288">
        <v>2.8</v>
      </c>
      <c r="AH225" s="288">
        <v>2.8</v>
      </c>
      <c r="AI225" s="288">
        <v>2.8</v>
      </c>
      <c r="AJ225" s="288">
        <v>2.8</v>
      </c>
      <c r="AK225" s="288">
        <v>2.8</v>
      </c>
      <c r="AL225" s="288">
        <v>2.7</v>
      </c>
      <c r="AM225" s="288">
        <v>2.8</v>
      </c>
      <c r="AN225" s="288">
        <v>2.8</v>
      </c>
      <c r="AO225" s="288">
        <v>2.8</v>
      </c>
      <c r="AP225" s="288">
        <v>3</v>
      </c>
      <c r="AQ225" s="288">
        <v>3</v>
      </c>
      <c r="AR225" s="288">
        <v>3</v>
      </c>
      <c r="AS225" s="288">
        <v>2.9</v>
      </c>
      <c r="AT225" s="288">
        <v>2.9</v>
      </c>
      <c r="AU225" s="288">
        <v>3.1</v>
      </c>
      <c r="AV225" s="288">
        <v>3.1</v>
      </c>
      <c r="AW225" s="288">
        <v>3.1</v>
      </c>
      <c r="AX225" s="288">
        <v>3.1</v>
      </c>
      <c r="AY225" s="288">
        <v>3.2</v>
      </c>
      <c r="AZ225" s="288">
        <v>3.2</v>
      </c>
      <c r="BA225" s="288">
        <v>3.2</v>
      </c>
      <c r="BB225" s="288">
        <v>3.2</v>
      </c>
      <c r="BC225" s="288">
        <v>3.2</v>
      </c>
      <c r="BD225" s="288">
        <v>3.2</v>
      </c>
      <c r="BE225" s="288">
        <v>3.1</v>
      </c>
      <c r="BF225" s="288">
        <v>3.1</v>
      </c>
      <c r="BG225" s="288">
        <v>3</v>
      </c>
      <c r="BH225" s="288">
        <v>3</v>
      </c>
      <c r="BI225" s="288">
        <v>2.8</v>
      </c>
      <c r="BJ225" s="288">
        <v>2.9</v>
      </c>
      <c r="BK225" s="288">
        <v>2.9</v>
      </c>
      <c r="BL225" s="288">
        <v>2.9</v>
      </c>
      <c r="BM225" s="288">
        <v>2.9</v>
      </c>
      <c r="BN225" s="288">
        <v>2.9</v>
      </c>
      <c r="BO225" s="288">
        <v>2.9</v>
      </c>
      <c r="BP225" s="288">
        <v>3.2</v>
      </c>
      <c r="BQ225" s="288">
        <v>3.2</v>
      </c>
      <c r="BR225" s="288">
        <v>3.2</v>
      </c>
      <c r="BS225" s="288">
        <v>3.2</v>
      </c>
      <c r="BT225" s="288">
        <v>2.8</v>
      </c>
      <c r="BU225" s="288">
        <v>2.8</v>
      </c>
      <c r="BV225" s="288">
        <v>2.8</v>
      </c>
      <c r="BW225" s="288">
        <v>2.8</v>
      </c>
      <c r="BX225" s="288">
        <v>2.8</v>
      </c>
      <c r="BY225" s="288">
        <v>2.8</v>
      </c>
      <c r="BZ225" s="288">
        <f>_xlfn.IFNA(VLOOKUP(C225,'INFORM Severity - hidden'!$C$5:$G$300,5,FALSE),"-")</f>
        <v>3.5</v>
      </c>
    </row>
    <row r="226" spans="1:78" x14ac:dyDescent="0.35">
      <c r="A226" t="s">
        <v>1567</v>
      </c>
      <c r="B226" t="s">
        <v>3810</v>
      </c>
      <c r="C226" t="s">
        <v>3811</v>
      </c>
      <c r="D226" s="288" t="str">
        <f t="shared" si="3"/>
        <v>Increasing</v>
      </c>
      <c r="E226" s="288" t="s">
        <v>9927</v>
      </c>
      <c r="F226" s="288" t="s">
        <v>9927</v>
      </c>
      <c r="G226" s="288" t="s">
        <v>9927</v>
      </c>
      <c r="H226" s="288" t="s">
        <v>9927</v>
      </c>
      <c r="I226" s="288" t="s">
        <v>9927</v>
      </c>
      <c r="J226" s="288" t="s">
        <v>9927</v>
      </c>
      <c r="K226" s="288" t="s">
        <v>9927</v>
      </c>
      <c r="L226" s="288" t="s">
        <v>9927</v>
      </c>
      <c r="M226" s="288" t="s">
        <v>9927</v>
      </c>
      <c r="N226" s="288" t="s">
        <v>9927</v>
      </c>
      <c r="O226" s="288" t="s">
        <v>9927</v>
      </c>
      <c r="P226" s="288">
        <v>2.7</v>
      </c>
      <c r="Q226" s="288">
        <v>2.7</v>
      </c>
      <c r="R226" s="288">
        <v>3.4</v>
      </c>
      <c r="S226" s="288">
        <v>2.7</v>
      </c>
      <c r="T226" s="288">
        <v>2.4</v>
      </c>
      <c r="U226" s="288">
        <v>2.4</v>
      </c>
      <c r="V226" s="288">
        <v>2.5</v>
      </c>
      <c r="W226" s="288">
        <v>2.5</v>
      </c>
      <c r="X226" s="288">
        <v>2.5</v>
      </c>
      <c r="Y226" s="288">
        <v>2.5</v>
      </c>
      <c r="Z226" s="288">
        <v>2.4</v>
      </c>
      <c r="AA226" s="288">
        <v>3</v>
      </c>
      <c r="AB226" s="288">
        <v>3</v>
      </c>
      <c r="AC226" s="288">
        <v>3</v>
      </c>
      <c r="AD226" s="288">
        <v>3</v>
      </c>
      <c r="AE226" s="288">
        <v>3</v>
      </c>
      <c r="AF226" s="288">
        <v>3</v>
      </c>
      <c r="AG226" s="288" t="s">
        <v>9927</v>
      </c>
      <c r="AH226" s="288" t="s">
        <v>9927</v>
      </c>
      <c r="AI226" s="288" t="s">
        <v>9927</v>
      </c>
      <c r="AJ226" s="288" t="s">
        <v>9927</v>
      </c>
      <c r="AK226" s="288" t="s">
        <v>9927</v>
      </c>
      <c r="AL226" s="288" t="s">
        <v>9927</v>
      </c>
      <c r="AM226" s="288" t="s">
        <v>9927</v>
      </c>
      <c r="AN226" s="288">
        <v>3.3</v>
      </c>
      <c r="AO226" s="288">
        <v>3.2</v>
      </c>
      <c r="AP226" s="288">
        <v>3.3</v>
      </c>
      <c r="AQ226" s="288">
        <v>3.3</v>
      </c>
      <c r="AR226" s="288">
        <v>3.3</v>
      </c>
      <c r="AS226" s="288">
        <v>3.1</v>
      </c>
      <c r="AT226" s="288">
        <v>3.2</v>
      </c>
      <c r="AU226" s="288">
        <v>3.1</v>
      </c>
      <c r="AV226" s="288">
        <v>3.1</v>
      </c>
      <c r="AW226" s="288">
        <v>2.9</v>
      </c>
      <c r="AX226" s="288">
        <v>2.9</v>
      </c>
      <c r="AY226" s="288">
        <v>3</v>
      </c>
      <c r="AZ226" s="288">
        <v>3.1</v>
      </c>
      <c r="BA226" s="288">
        <v>2.7</v>
      </c>
      <c r="BB226" s="288">
        <v>2.6</v>
      </c>
      <c r="BC226" s="288">
        <v>2.6</v>
      </c>
      <c r="BD226" s="288">
        <v>2.6</v>
      </c>
      <c r="BE226" s="288">
        <v>2.6</v>
      </c>
      <c r="BF226" s="288">
        <v>2.5</v>
      </c>
      <c r="BG226" s="288">
        <v>2.5</v>
      </c>
      <c r="BH226" s="288">
        <v>2.6</v>
      </c>
      <c r="BI226" s="288">
        <v>2.6</v>
      </c>
      <c r="BJ226" s="288">
        <v>2.5</v>
      </c>
      <c r="BK226" s="288" t="s">
        <v>9927</v>
      </c>
      <c r="BL226" s="288" t="s">
        <v>9927</v>
      </c>
      <c r="BM226" s="288" t="s">
        <v>9927</v>
      </c>
      <c r="BN226" s="288" t="s">
        <v>9927</v>
      </c>
      <c r="BO226" s="288" t="s">
        <v>9927</v>
      </c>
      <c r="BP226" s="288" t="s">
        <v>9927</v>
      </c>
      <c r="BQ226" s="288" t="s">
        <v>9927</v>
      </c>
      <c r="BR226" s="288" t="s">
        <v>9927</v>
      </c>
      <c r="BS226" s="288" t="s">
        <v>9927</v>
      </c>
      <c r="BT226" s="288">
        <v>2.6</v>
      </c>
      <c r="BU226" s="288">
        <v>2.6</v>
      </c>
      <c r="BV226" s="288">
        <v>2.9</v>
      </c>
      <c r="BW226" s="288">
        <v>2.9</v>
      </c>
      <c r="BX226" s="288">
        <v>2.9</v>
      </c>
      <c r="BY226" s="288">
        <v>2.9</v>
      </c>
      <c r="BZ226" s="288">
        <f>_xlfn.IFNA(VLOOKUP(C226,'INFORM Severity - hidden'!$C$5:$G$300,5,FALSE),"-")</f>
        <v>2.9</v>
      </c>
    </row>
    <row r="227" spans="1:78" x14ac:dyDescent="0.35">
      <c r="A227" t="s">
        <v>1567</v>
      </c>
      <c r="B227" t="s">
        <v>1565</v>
      </c>
      <c r="C227" t="s">
        <v>1566</v>
      </c>
      <c r="D227" s="288" t="str">
        <f t="shared" si="3"/>
        <v>Decreasing</v>
      </c>
      <c r="E227" s="288" t="s">
        <v>9927</v>
      </c>
      <c r="F227" s="288" t="s">
        <v>9927</v>
      </c>
      <c r="G227" s="288">
        <v>1.1000000000000001</v>
      </c>
      <c r="H227" s="288">
        <v>1.8</v>
      </c>
      <c r="I227" s="288">
        <v>2</v>
      </c>
      <c r="J227" s="288">
        <v>1.8</v>
      </c>
      <c r="K227" s="288">
        <v>2.2000000000000002</v>
      </c>
      <c r="L227" s="288">
        <v>2.2000000000000002</v>
      </c>
      <c r="M227" s="288">
        <v>2.2000000000000002</v>
      </c>
      <c r="N227" s="288">
        <v>2.1</v>
      </c>
      <c r="O227" s="288">
        <v>2.2000000000000002</v>
      </c>
      <c r="P227" s="288">
        <v>2.2000000000000002</v>
      </c>
      <c r="Q227" s="288">
        <v>2.2000000000000002</v>
      </c>
      <c r="R227" s="288">
        <v>2.4</v>
      </c>
      <c r="S227" s="288">
        <v>2.4</v>
      </c>
      <c r="T227" s="288">
        <v>2.2000000000000002</v>
      </c>
      <c r="U227" s="288">
        <v>2.2000000000000002</v>
      </c>
      <c r="V227" s="288">
        <v>2.2999999999999998</v>
      </c>
      <c r="W227" s="288">
        <v>2.2999999999999998</v>
      </c>
      <c r="X227" s="288">
        <v>2.2999999999999998</v>
      </c>
      <c r="Y227" s="288">
        <v>2.2999999999999998</v>
      </c>
      <c r="Z227" s="288">
        <v>2.2999999999999998</v>
      </c>
      <c r="AA227" s="288">
        <v>2.2999999999999998</v>
      </c>
      <c r="AB227" s="288">
        <v>2.2999999999999998</v>
      </c>
      <c r="AC227" s="288">
        <v>2.2999999999999998</v>
      </c>
      <c r="AD227" s="288">
        <v>2.2999999999999998</v>
      </c>
      <c r="AE227" s="288">
        <v>2.4</v>
      </c>
      <c r="AF227" s="288">
        <v>2.4</v>
      </c>
      <c r="AG227" s="288">
        <v>2.4</v>
      </c>
      <c r="AH227" s="288">
        <v>2.4</v>
      </c>
      <c r="AI227" s="288">
        <v>2.4</v>
      </c>
      <c r="AJ227" s="288">
        <v>2.4</v>
      </c>
      <c r="AK227" s="288">
        <v>2.2999999999999998</v>
      </c>
      <c r="AL227" s="288">
        <v>2.2000000000000002</v>
      </c>
      <c r="AM227" s="288">
        <v>2.2000000000000002</v>
      </c>
      <c r="AN227" s="288">
        <v>2.1</v>
      </c>
      <c r="AO227" s="288">
        <v>2.1</v>
      </c>
      <c r="AP227" s="288">
        <v>2.4</v>
      </c>
      <c r="AQ227" s="288">
        <v>2.2999999999999998</v>
      </c>
      <c r="AR227" s="288">
        <v>2.2999999999999998</v>
      </c>
      <c r="AS227" s="288">
        <v>2.2000000000000002</v>
      </c>
      <c r="AT227" s="288">
        <v>2.1</v>
      </c>
      <c r="AU227" s="288">
        <v>2.1</v>
      </c>
      <c r="AV227" s="288">
        <v>2.1</v>
      </c>
      <c r="AW227" s="288">
        <v>2.1</v>
      </c>
      <c r="AX227" s="288">
        <v>2.2000000000000002</v>
      </c>
      <c r="AY227" s="288">
        <v>2.2000000000000002</v>
      </c>
      <c r="AZ227" s="288">
        <v>2.2000000000000002</v>
      </c>
      <c r="BA227" s="288">
        <v>2.2000000000000002</v>
      </c>
      <c r="BB227" s="288">
        <v>2.2000000000000002</v>
      </c>
      <c r="BC227" s="288">
        <v>2.2000000000000002</v>
      </c>
      <c r="BD227" s="288">
        <v>2.2000000000000002</v>
      </c>
      <c r="BE227" s="288">
        <v>2.2000000000000002</v>
      </c>
      <c r="BF227" s="288">
        <v>2.1</v>
      </c>
      <c r="BG227" s="288">
        <v>2.1</v>
      </c>
      <c r="BH227" s="288">
        <v>2.1</v>
      </c>
      <c r="BI227" s="288">
        <v>2.1</v>
      </c>
      <c r="BJ227" s="288">
        <v>2.1</v>
      </c>
      <c r="BK227" s="288">
        <v>2.2000000000000002</v>
      </c>
      <c r="BL227" s="288">
        <v>2.2000000000000002</v>
      </c>
      <c r="BM227" s="288">
        <v>2.2000000000000002</v>
      </c>
      <c r="BN227" s="288">
        <v>2.2000000000000002</v>
      </c>
      <c r="BO227" s="288">
        <v>2.2000000000000002</v>
      </c>
      <c r="BP227" s="288">
        <v>2.2000000000000002</v>
      </c>
      <c r="BQ227" s="288">
        <v>2.2000000000000002</v>
      </c>
      <c r="BR227" s="288">
        <v>2.2000000000000002</v>
      </c>
      <c r="BS227" s="288">
        <v>2.2999999999999998</v>
      </c>
      <c r="BT227" s="288">
        <v>2.2000000000000002</v>
      </c>
      <c r="BU227" s="288">
        <v>2.1</v>
      </c>
      <c r="BV227" s="288">
        <v>2.1</v>
      </c>
      <c r="BW227" s="288">
        <v>2.1</v>
      </c>
      <c r="BX227" s="288">
        <v>2</v>
      </c>
      <c r="BY227" s="288">
        <v>2</v>
      </c>
      <c r="BZ227" s="288">
        <f>_xlfn.IFNA(VLOOKUP(C227,'INFORM Severity - hidden'!$C$5:$G$300,5,FALSE),"-")</f>
        <v>2</v>
      </c>
    </row>
    <row r="228" spans="1:78" x14ac:dyDescent="0.35">
      <c r="C228" t="s">
        <v>10047</v>
      </c>
      <c r="D228" s="288" t="str">
        <f t="shared" si="3"/>
        <v>-</v>
      </c>
      <c r="E228" s="288" t="s">
        <v>9927</v>
      </c>
      <c r="F228" s="288" t="s">
        <v>9927</v>
      </c>
      <c r="G228" s="288" t="s">
        <v>9927</v>
      </c>
      <c r="H228" s="288" t="s">
        <v>9927</v>
      </c>
      <c r="I228" s="288" t="s">
        <v>9927</v>
      </c>
      <c r="J228" s="288" t="s">
        <v>9927</v>
      </c>
      <c r="K228" s="288" t="s">
        <v>9927</v>
      </c>
      <c r="L228" s="288" t="s">
        <v>9927</v>
      </c>
      <c r="M228" s="288" t="s">
        <v>9927</v>
      </c>
      <c r="N228" s="288" t="s">
        <v>9927</v>
      </c>
      <c r="O228" s="288" t="s">
        <v>9927</v>
      </c>
      <c r="P228" s="288">
        <v>2.1</v>
      </c>
      <c r="Q228" s="288">
        <v>2.1</v>
      </c>
      <c r="R228" s="288">
        <v>2.1</v>
      </c>
      <c r="S228" s="288">
        <v>2.1</v>
      </c>
      <c r="T228" s="288">
        <v>2.1</v>
      </c>
      <c r="U228" s="288">
        <v>2.1</v>
      </c>
      <c r="V228" s="288">
        <v>2.1</v>
      </c>
      <c r="W228" s="288">
        <v>2.1</v>
      </c>
      <c r="X228" s="288">
        <v>2</v>
      </c>
      <c r="Y228" s="288">
        <v>2</v>
      </c>
      <c r="Z228" s="288">
        <v>1.8</v>
      </c>
      <c r="AA228" s="288">
        <v>1.8</v>
      </c>
      <c r="AB228" s="288">
        <v>1.8</v>
      </c>
      <c r="AC228" s="288">
        <v>1.8</v>
      </c>
      <c r="AD228" s="288">
        <v>1.8</v>
      </c>
      <c r="AE228" s="288">
        <v>1.8</v>
      </c>
      <c r="AF228" s="288">
        <v>1.8</v>
      </c>
      <c r="AG228" s="288" t="s">
        <v>9927</v>
      </c>
      <c r="AH228" s="288" t="s">
        <v>9927</v>
      </c>
      <c r="AI228" s="288" t="s">
        <v>9927</v>
      </c>
      <c r="AJ228" s="288" t="s">
        <v>9927</v>
      </c>
      <c r="AK228" s="288" t="s">
        <v>9927</v>
      </c>
      <c r="AL228" s="288" t="s">
        <v>9927</v>
      </c>
      <c r="AM228" s="288" t="s">
        <v>9927</v>
      </c>
      <c r="AN228" s="288" t="s">
        <v>9927</v>
      </c>
      <c r="AO228" s="288" t="s">
        <v>9927</v>
      </c>
      <c r="AP228" s="288" t="s">
        <v>9927</v>
      </c>
      <c r="AQ228" s="288" t="s">
        <v>9927</v>
      </c>
      <c r="AR228" s="288" t="s">
        <v>9927</v>
      </c>
      <c r="AS228" s="288" t="s">
        <v>9927</v>
      </c>
      <c r="AT228" s="288" t="s">
        <v>9927</v>
      </c>
      <c r="AU228" s="288" t="s">
        <v>9927</v>
      </c>
      <c r="AV228" s="288" t="s">
        <v>9927</v>
      </c>
      <c r="AW228" s="288" t="s">
        <v>9927</v>
      </c>
      <c r="AX228" s="288" t="s">
        <v>9927</v>
      </c>
      <c r="AY228" s="288" t="s">
        <v>9927</v>
      </c>
      <c r="AZ228" s="288" t="s">
        <v>9927</v>
      </c>
      <c r="BA228" s="288" t="s">
        <v>9927</v>
      </c>
      <c r="BB228" s="288" t="s">
        <v>9927</v>
      </c>
      <c r="BC228" s="288" t="s">
        <v>9927</v>
      </c>
      <c r="BD228" s="288" t="s">
        <v>9927</v>
      </c>
      <c r="BE228" s="288" t="s">
        <v>9927</v>
      </c>
      <c r="BF228" s="288" t="s">
        <v>9927</v>
      </c>
      <c r="BG228" s="288" t="s">
        <v>9927</v>
      </c>
      <c r="BH228" s="288" t="s">
        <v>9927</v>
      </c>
      <c r="BI228" s="288" t="s">
        <v>9927</v>
      </c>
      <c r="BJ228" s="288" t="s">
        <v>9927</v>
      </c>
      <c r="BK228" s="288" t="s">
        <v>9927</v>
      </c>
      <c r="BL228" s="288" t="s">
        <v>9927</v>
      </c>
      <c r="BM228" s="288" t="s">
        <v>9927</v>
      </c>
      <c r="BN228" s="288" t="s">
        <v>9927</v>
      </c>
      <c r="BO228" s="288" t="s">
        <v>9927</v>
      </c>
      <c r="BP228" s="288" t="s">
        <v>9927</v>
      </c>
      <c r="BQ228" s="288" t="s">
        <v>9927</v>
      </c>
      <c r="BR228" s="288" t="s">
        <v>9927</v>
      </c>
      <c r="BS228" s="288" t="s">
        <v>9927</v>
      </c>
      <c r="BT228" s="288" t="s">
        <v>9927</v>
      </c>
      <c r="BU228" s="288" t="s">
        <v>9927</v>
      </c>
      <c r="BV228" s="288" t="s">
        <v>9927</v>
      </c>
      <c r="BW228" s="288" t="s">
        <v>9927</v>
      </c>
      <c r="BX228" s="288" t="s">
        <v>9927</v>
      </c>
      <c r="BY228" s="288" t="s">
        <v>9927</v>
      </c>
      <c r="BZ228" s="288" t="str">
        <f>_xlfn.IFNA(VLOOKUP(C228,'INFORM Severity - hidden'!$C$5:$G$300,5,FALSE),"-")</f>
        <v>-</v>
      </c>
    </row>
    <row r="229" spans="1:78" x14ac:dyDescent="0.35">
      <c r="C229" t="s">
        <v>10048</v>
      </c>
      <c r="D229" s="288" t="str">
        <f t="shared" si="3"/>
        <v>-</v>
      </c>
      <c r="E229" s="288" t="s">
        <v>9927</v>
      </c>
      <c r="F229" s="288" t="s">
        <v>9927</v>
      </c>
      <c r="G229" s="288" t="s">
        <v>9927</v>
      </c>
      <c r="H229" s="288" t="s">
        <v>9927</v>
      </c>
      <c r="I229" s="288" t="s">
        <v>9927</v>
      </c>
      <c r="J229" s="288" t="s">
        <v>9927</v>
      </c>
      <c r="K229" s="288" t="s">
        <v>9927</v>
      </c>
      <c r="L229" s="288" t="s">
        <v>9927</v>
      </c>
      <c r="M229" s="288" t="s">
        <v>9927</v>
      </c>
      <c r="N229" s="288" t="s">
        <v>9927</v>
      </c>
      <c r="O229" s="288" t="s">
        <v>9927</v>
      </c>
      <c r="P229" s="288">
        <v>1.8</v>
      </c>
      <c r="Q229" s="288">
        <v>1.8</v>
      </c>
      <c r="R229" s="288" t="s">
        <v>9927</v>
      </c>
      <c r="S229" s="288" t="s">
        <v>9927</v>
      </c>
      <c r="T229" s="288" t="s">
        <v>9927</v>
      </c>
      <c r="U229" s="288" t="s">
        <v>9927</v>
      </c>
      <c r="V229" s="288" t="s">
        <v>9927</v>
      </c>
      <c r="W229" s="288" t="s">
        <v>9927</v>
      </c>
      <c r="X229" s="288" t="s">
        <v>9927</v>
      </c>
      <c r="Y229" s="288" t="s">
        <v>9927</v>
      </c>
      <c r="Z229" s="288" t="s">
        <v>9927</v>
      </c>
      <c r="AA229" s="288" t="s">
        <v>9927</v>
      </c>
      <c r="AB229" s="288" t="s">
        <v>9927</v>
      </c>
      <c r="AC229" s="288" t="s">
        <v>9927</v>
      </c>
      <c r="AD229" s="288" t="s">
        <v>9927</v>
      </c>
      <c r="AE229" s="288" t="s">
        <v>9927</v>
      </c>
      <c r="AF229" s="288" t="s">
        <v>9927</v>
      </c>
      <c r="AG229" s="288" t="s">
        <v>9927</v>
      </c>
      <c r="AH229" s="288" t="s">
        <v>9927</v>
      </c>
      <c r="AI229" s="288" t="s">
        <v>9927</v>
      </c>
      <c r="AJ229" s="288" t="s">
        <v>9927</v>
      </c>
      <c r="AK229" s="288" t="s">
        <v>9927</v>
      </c>
      <c r="AL229" s="288" t="s">
        <v>9927</v>
      </c>
      <c r="AM229" s="288" t="s">
        <v>9927</v>
      </c>
      <c r="AN229" s="288" t="s">
        <v>9927</v>
      </c>
      <c r="AO229" s="288" t="s">
        <v>9927</v>
      </c>
      <c r="AP229" s="288" t="s">
        <v>9927</v>
      </c>
      <c r="AQ229" s="288" t="s">
        <v>9927</v>
      </c>
      <c r="AR229" s="288" t="s">
        <v>9927</v>
      </c>
      <c r="AS229" s="288" t="s">
        <v>9927</v>
      </c>
      <c r="AT229" s="288" t="s">
        <v>9927</v>
      </c>
      <c r="AU229" s="288" t="s">
        <v>9927</v>
      </c>
      <c r="AV229" s="288" t="s">
        <v>9927</v>
      </c>
      <c r="AW229" s="288" t="s">
        <v>9927</v>
      </c>
      <c r="AX229" s="288" t="s">
        <v>9927</v>
      </c>
      <c r="AY229" s="288" t="s">
        <v>9927</v>
      </c>
      <c r="AZ229" s="288" t="s">
        <v>9927</v>
      </c>
      <c r="BA229" s="288" t="s">
        <v>9927</v>
      </c>
      <c r="BB229" s="288" t="s">
        <v>9927</v>
      </c>
      <c r="BC229" s="288" t="s">
        <v>9927</v>
      </c>
      <c r="BD229" s="288" t="s">
        <v>9927</v>
      </c>
      <c r="BE229" s="288" t="s">
        <v>9927</v>
      </c>
      <c r="BF229" s="288" t="s">
        <v>9927</v>
      </c>
      <c r="BG229" s="288" t="s">
        <v>9927</v>
      </c>
      <c r="BH229" s="288" t="s">
        <v>9927</v>
      </c>
      <c r="BI229" s="288" t="s">
        <v>9927</v>
      </c>
      <c r="BJ229" s="288" t="s">
        <v>9927</v>
      </c>
      <c r="BK229" s="288" t="s">
        <v>9927</v>
      </c>
      <c r="BL229" s="288" t="s">
        <v>9927</v>
      </c>
      <c r="BM229" s="288" t="s">
        <v>9927</v>
      </c>
      <c r="BN229" s="288" t="s">
        <v>9927</v>
      </c>
      <c r="BO229" s="288" t="s">
        <v>9927</v>
      </c>
      <c r="BP229" s="288" t="s">
        <v>9927</v>
      </c>
      <c r="BQ229" s="288" t="s">
        <v>9927</v>
      </c>
      <c r="BR229" s="288" t="s">
        <v>9927</v>
      </c>
      <c r="BS229" s="288" t="s">
        <v>9927</v>
      </c>
      <c r="BT229" s="288" t="s">
        <v>9927</v>
      </c>
      <c r="BU229" s="288" t="s">
        <v>9927</v>
      </c>
      <c r="BV229" s="288" t="s">
        <v>9927</v>
      </c>
      <c r="BW229" s="288" t="s">
        <v>9927</v>
      </c>
      <c r="BX229" s="288" t="s">
        <v>9927</v>
      </c>
      <c r="BY229" s="288" t="s">
        <v>9927</v>
      </c>
      <c r="BZ229" s="288" t="str">
        <f>_xlfn.IFNA(VLOOKUP(C229,'INFORM Severity - hidden'!$C$5:$G$300,5,FALSE),"-")</f>
        <v>-</v>
      </c>
    </row>
    <row r="230" spans="1:78" x14ac:dyDescent="0.35">
      <c r="C230" t="s">
        <v>10049</v>
      </c>
      <c r="D230" s="288" t="str">
        <f t="shared" si="3"/>
        <v>-</v>
      </c>
      <c r="E230" s="288" t="s">
        <v>9927</v>
      </c>
      <c r="F230" s="288" t="s">
        <v>9927</v>
      </c>
      <c r="G230" s="288" t="s">
        <v>9927</v>
      </c>
      <c r="H230" s="288" t="s">
        <v>9927</v>
      </c>
      <c r="I230" s="288" t="s">
        <v>9927</v>
      </c>
      <c r="J230" s="288" t="s">
        <v>9927</v>
      </c>
      <c r="K230" s="288" t="s">
        <v>9927</v>
      </c>
      <c r="L230" s="288" t="s">
        <v>9927</v>
      </c>
      <c r="M230" s="288" t="s">
        <v>9927</v>
      </c>
      <c r="N230" s="288" t="s">
        <v>9927</v>
      </c>
      <c r="O230" s="288" t="s">
        <v>9927</v>
      </c>
      <c r="P230" s="288" t="s">
        <v>9927</v>
      </c>
      <c r="Q230" s="288">
        <v>3</v>
      </c>
      <c r="R230" s="288">
        <v>3.1</v>
      </c>
      <c r="S230" s="288" t="s">
        <v>9927</v>
      </c>
      <c r="T230" s="288" t="s">
        <v>9927</v>
      </c>
      <c r="U230" s="288" t="s">
        <v>9927</v>
      </c>
      <c r="V230" s="288" t="s">
        <v>9927</v>
      </c>
      <c r="W230" s="288" t="s">
        <v>9927</v>
      </c>
      <c r="X230" s="288" t="s">
        <v>9927</v>
      </c>
      <c r="Y230" s="288" t="s">
        <v>9927</v>
      </c>
      <c r="Z230" s="288" t="s">
        <v>9927</v>
      </c>
      <c r="AA230" s="288" t="s">
        <v>9927</v>
      </c>
      <c r="AB230" s="288" t="s">
        <v>9927</v>
      </c>
      <c r="AC230" s="288" t="s">
        <v>9927</v>
      </c>
      <c r="AD230" s="288" t="s">
        <v>9927</v>
      </c>
      <c r="AE230" s="288" t="s">
        <v>9927</v>
      </c>
      <c r="AF230" s="288" t="s">
        <v>9927</v>
      </c>
      <c r="AG230" s="288" t="s">
        <v>9927</v>
      </c>
      <c r="AH230" s="288" t="s">
        <v>9927</v>
      </c>
      <c r="AI230" s="288" t="s">
        <v>9927</v>
      </c>
      <c r="AJ230" s="288" t="s">
        <v>9927</v>
      </c>
      <c r="AK230" s="288" t="s">
        <v>9927</v>
      </c>
      <c r="AL230" s="288" t="s">
        <v>9927</v>
      </c>
      <c r="AM230" s="288" t="s">
        <v>9927</v>
      </c>
      <c r="AN230" s="288" t="s">
        <v>9927</v>
      </c>
      <c r="AO230" s="288" t="s">
        <v>9927</v>
      </c>
      <c r="AP230" s="288" t="s">
        <v>9927</v>
      </c>
      <c r="AQ230" s="288" t="s">
        <v>9927</v>
      </c>
      <c r="AR230" s="288" t="s">
        <v>9927</v>
      </c>
      <c r="AS230" s="288" t="s">
        <v>9927</v>
      </c>
      <c r="AT230" s="288" t="s">
        <v>9927</v>
      </c>
      <c r="AU230" s="288" t="s">
        <v>9927</v>
      </c>
      <c r="AV230" s="288" t="s">
        <v>9927</v>
      </c>
      <c r="AW230" s="288" t="s">
        <v>9927</v>
      </c>
      <c r="AX230" s="288" t="s">
        <v>9927</v>
      </c>
      <c r="AY230" s="288" t="s">
        <v>9927</v>
      </c>
      <c r="AZ230" s="288" t="s">
        <v>9927</v>
      </c>
      <c r="BA230" s="288" t="s">
        <v>9927</v>
      </c>
      <c r="BB230" s="288" t="s">
        <v>9927</v>
      </c>
      <c r="BC230" s="288" t="s">
        <v>9927</v>
      </c>
      <c r="BD230" s="288" t="s">
        <v>9927</v>
      </c>
      <c r="BE230" s="288" t="s">
        <v>9927</v>
      </c>
      <c r="BF230" s="288" t="s">
        <v>9927</v>
      </c>
      <c r="BG230" s="288" t="s">
        <v>9927</v>
      </c>
      <c r="BH230" s="288" t="s">
        <v>9927</v>
      </c>
      <c r="BI230" s="288" t="s">
        <v>9927</v>
      </c>
      <c r="BJ230" s="288" t="s">
        <v>9927</v>
      </c>
      <c r="BK230" s="288" t="s">
        <v>9927</v>
      </c>
      <c r="BL230" s="288" t="s">
        <v>9927</v>
      </c>
      <c r="BM230" s="288" t="s">
        <v>9927</v>
      </c>
      <c r="BN230" s="288" t="s">
        <v>9927</v>
      </c>
      <c r="BO230" s="288" t="s">
        <v>9927</v>
      </c>
      <c r="BP230" s="288" t="s">
        <v>9927</v>
      </c>
      <c r="BQ230" s="288" t="s">
        <v>9927</v>
      </c>
      <c r="BR230" s="288" t="s">
        <v>9927</v>
      </c>
      <c r="BS230" s="288" t="s">
        <v>9927</v>
      </c>
      <c r="BT230" s="288" t="s">
        <v>9927</v>
      </c>
      <c r="BU230" s="288" t="s">
        <v>9927</v>
      </c>
      <c r="BV230" s="288" t="s">
        <v>9927</v>
      </c>
      <c r="BW230" s="288" t="s">
        <v>9927</v>
      </c>
      <c r="BX230" s="288" t="s">
        <v>9927</v>
      </c>
      <c r="BY230" s="288" t="s">
        <v>9927</v>
      </c>
      <c r="BZ230" s="288" t="str">
        <f>_xlfn.IFNA(VLOOKUP(C230,'INFORM Severity - hidden'!$C$5:$G$300,5,FALSE),"-")</f>
        <v>-</v>
      </c>
    </row>
    <row r="231" spans="1:78" x14ac:dyDescent="0.35">
      <c r="C231" t="s">
        <v>10050</v>
      </c>
      <c r="D231" s="288" t="str">
        <f t="shared" si="3"/>
        <v>-</v>
      </c>
      <c r="E231" s="288" t="s">
        <v>9927</v>
      </c>
      <c r="F231" s="288" t="s">
        <v>9927</v>
      </c>
      <c r="G231" s="288" t="s">
        <v>9927</v>
      </c>
      <c r="H231" s="288" t="s">
        <v>9927</v>
      </c>
      <c r="I231" s="288" t="s">
        <v>9927</v>
      </c>
      <c r="J231" s="288" t="s">
        <v>9927</v>
      </c>
      <c r="K231" s="288" t="s">
        <v>9927</v>
      </c>
      <c r="L231" s="288" t="s">
        <v>9927</v>
      </c>
      <c r="M231" s="288" t="s">
        <v>9927</v>
      </c>
      <c r="N231" s="288" t="s">
        <v>9927</v>
      </c>
      <c r="O231" s="288" t="s">
        <v>9927</v>
      </c>
      <c r="P231" s="288" t="s">
        <v>9927</v>
      </c>
      <c r="Q231" s="288" t="s">
        <v>9927</v>
      </c>
      <c r="R231" s="288">
        <v>2</v>
      </c>
      <c r="S231" s="288" t="s">
        <v>9927</v>
      </c>
      <c r="T231" s="288" t="s">
        <v>9927</v>
      </c>
      <c r="U231" s="288" t="s">
        <v>9927</v>
      </c>
      <c r="V231" s="288" t="s">
        <v>9927</v>
      </c>
      <c r="W231" s="288" t="s">
        <v>9927</v>
      </c>
      <c r="X231" s="288" t="s">
        <v>9927</v>
      </c>
      <c r="Y231" s="288" t="s">
        <v>9927</v>
      </c>
      <c r="Z231" s="288" t="s">
        <v>9927</v>
      </c>
      <c r="AA231" s="288" t="s">
        <v>9927</v>
      </c>
      <c r="AB231" s="288" t="s">
        <v>9927</v>
      </c>
      <c r="AC231" s="288" t="s">
        <v>9927</v>
      </c>
      <c r="AD231" s="288" t="s">
        <v>9927</v>
      </c>
      <c r="AE231" s="288" t="s">
        <v>9927</v>
      </c>
      <c r="AF231" s="288" t="s">
        <v>9927</v>
      </c>
      <c r="AG231" s="288" t="s">
        <v>9927</v>
      </c>
      <c r="AH231" s="288" t="s">
        <v>9927</v>
      </c>
      <c r="AI231" s="288" t="s">
        <v>9927</v>
      </c>
      <c r="AJ231" s="288" t="s">
        <v>9927</v>
      </c>
      <c r="AK231" s="288" t="s">
        <v>9927</v>
      </c>
      <c r="AL231" s="288" t="s">
        <v>9927</v>
      </c>
      <c r="AM231" s="288" t="s">
        <v>9927</v>
      </c>
      <c r="AN231" s="288" t="s">
        <v>9927</v>
      </c>
      <c r="AO231" s="288" t="s">
        <v>9927</v>
      </c>
      <c r="AP231" s="288" t="s">
        <v>9927</v>
      </c>
      <c r="AQ231" s="288" t="s">
        <v>9927</v>
      </c>
      <c r="AR231" s="288" t="s">
        <v>9927</v>
      </c>
      <c r="AS231" s="288" t="s">
        <v>9927</v>
      </c>
      <c r="AT231" s="288" t="s">
        <v>9927</v>
      </c>
      <c r="AU231" s="288" t="s">
        <v>9927</v>
      </c>
      <c r="AV231" s="288" t="s">
        <v>9927</v>
      </c>
      <c r="AW231" s="288" t="s">
        <v>9927</v>
      </c>
      <c r="AX231" s="288" t="s">
        <v>9927</v>
      </c>
      <c r="AY231" s="288" t="s">
        <v>9927</v>
      </c>
      <c r="AZ231" s="288" t="s">
        <v>9927</v>
      </c>
      <c r="BA231" s="288" t="s">
        <v>9927</v>
      </c>
      <c r="BB231" s="288" t="s">
        <v>9927</v>
      </c>
      <c r="BC231" s="288" t="s">
        <v>9927</v>
      </c>
      <c r="BD231" s="288" t="s">
        <v>9927</v>
      </c>
      <c r="BE231" s="288" t="s">
        <v>9927</v>
      </c>
      <c r="BF231" s="288" t="s">
        <v>9927</v>
      </c>
      <c r="BG231" s="288" t="s">
        <v>9927</v>
      </c>
      <c r="BH231" s="288" t="s">
        <v>9927</v>
      </c>
      <c r="BI231" s="288" t="s">
        <v>9927</v>
      </c>
      <c r="BJ231" s="288" t="s">
        <v>9927</v>
      </c>
      <c r="BK231" s="288" t="s">
        <v>9927</v>
      </c>
      <c r="BL231" s="288" t="s">
        <v>9927</v>
      </c>
      <c r="BM231" s="288" t="s">
        <v>9927</v>
      </c>
      <c r="BN231" s="288" t="s">
        <v>9927</v>
      </c>
      <c r="BO231" s="288" t="s">
        <v>9927</v>
      </c>
      <c r="BP231" s="288" t="s">
        <v>9927</v>
      </c>
      <c r="BQ231" s="288" t="s">
        <v>9927</v>
      </c>
      <c r="BR231" s="288" t="s">
        <v>9927</v>
      </c>
      <c r="BS231" s="288" t="s">
        <v>9927</v>
      </c>
      <c r="BT231" s="288" t="s">
        <v>9927</v>
      </c>
      <c r="BU231" s="288" t="s">
        <v>9927</v>
      </c>
      <c r="BV231" s="288" t="s">
        <v>9927</v>
      </c>
      <c r="BW231" s="288" t="s">
        <v>9927</v>
      </c>
      <c r="BX231" s="288" t="s">
        <v>9927</v>
      </c>
      <c r="BY231" s="288" t="s">
        <v>9927</v>
      </c>
      <c r="BZ231" s="288" t="str">
        <f>_xlfn.IFNA(VLOOKUP(C231,'INFORM Severity - hidden'!$C$5:$G$300,5,FALSE),"-")</f>
        <v>-</v>
      </c>
    </row>
    <row r="232" spans="1:78" x14ac:dyDescent="0.35">
      <c r="C232" t="s">
        <v>10051</v>
      </c>
      <c r="D232" s="288" t="str">
        <f t="shared" si="3"/>
        <v>-</v>
      </c>
      <c r="E232" s="288" t="s">
        <v>9927</v>
      </c>
      <c r="F232" s="288" t="s">
        <v>9927</v>
      </c>
      <c r="G232" s="288" t="s">
        <v>9927</v>
      </c>
      <c r="H232" s="288" t="s">
        <v>9927</v>
      </c>
      <c r="I232" s="288" t="s">
        <v>9927</v>
      </c>
      <c r="J232" s="288" t="s">
        <v>9927</v>
      </c>
      <c r="K232" s="288" t="s">
        <v>9927</v>
      </c>
      <c r="L232" s="288" t="s">
        <v>9927</v>
      </c>
      <c r="M232" s="288" t="s">
        <v>9927</v>
      </c>
      <c r="N232" s="288" t="s">
        <v>9927</v>
      </c>
      <c r="O232" s="288" t="s">
        <v>9927</v>
      </c>
      <c r="P232" s="288" t="s">
        <v>9927</v>
      </c>
      <c r="Q232" s="288" t="s">
        <v>9927</v>
      </c>
      <c r="R232" s="288" t="s">
        <v>9927</v>
      </c>
      <c r="S232" s="288" t="s">
        <v>9927</v>
      </c>
      <c r="T232" s="288" t="s">
        <v>9927</v>
      </c>
      <c r="U232" s="288" t="s">
        <v>9927</v>
      </c>
      <c r="V232" s="288" t="s">
        <v>9927</v>
      </c>
      <c r="W232" s="288" t="s">
        <v>9927</v>
      </c>
      <c r="X232" s="288" t="s">
        <v>9927</v>
      </c>
      <c r="Y232" s="288" t="s">
        <v>9927</v>
      </c>
      <c r="Z232" s="288" t="s">
        <v>9927</v>
      </c>
      <c r="AA232" s="288" t="s">
        <v>9927</v>
      </c>
      <c r="AB232" s="288" t="s">
        <v>9927</v>
      </c>
      <c r="AC232" s="288" t="s">
        <v>9927</v>
      </c>
      <c r="AD232" s="288" t="s">
        <v>9927</v>
      </c>
      <c r="AE232" s="288" t="s">
        <v>9927</v>
      </c>
      <c r="AF232" s="288" t="s">
        <v>9927</v>
      </c>
      <c r="AG232" s="288" t="s">
        <v>9927</v>
      </c>
      <c r="AH232" s="288" t="s">
        <v>9927</v>
      </c>
      <c r="AI232" s="288" t="s">
        <v>9927</v>
      </c>
      <c r="AJ232" s="288" t="s">
        <v>9927</v>
      </c>
      <c r="AK232" s="288" t="s">
        <v>9927</v>
      </c>
      <c r="AL232" s="288" t="s">
        <v>9927</v>
      </c>
      <c r="AM232" s="288" t="s">
        <v>9927</v>
      </c>
      <c r="AN232" s="288" t="s">
        <v>9927</v>
      </c>
      <c r="AO232" s="288" t="s">
        <v>9927</v>
      </c>
      <c r="AP232" s="288" t="s">
        <v>9927</v>
      </c>
      <c r="AQ232" s="288" t="s">
        <v>9927</v>
      </c>
      <c r="AR232" s="288" t="s">
        <v>9927</v>
      </c>
      <c r="AS232" s="288" t="s">
        <v>9927</v>
      </c>
      <c r="AT232" s="288" t="s">
        <v>9927</v>
      </c>
      <c r="AU232" s="288" t="s">
        <v>9927</v>
      </c>
      <c r="AV232" s="288" t="s">
        <v>9927</v>
      </c>
      <c r="AW232" s="288" t="s">
        <v>9927</v>
      </c>
      <c r="AX232" s="288" t="s">
        <v>9927</v>
      </c>
      <c r="AY232" s="288" t="s">
        <v>9927</v>
      </c>
      <c r="AZ232" s="288" t="s">
        <v>9927</v>
      </c>
      <c r="BA232" s="288" t="s">
        <v>9927</v>
      </c>
      <c r="BB232" s="288" t="s">
        <v>9927</v>
      </c>
      <c r="BC232" s="288" t="s">
        <v>9927</v>
      </c>
      <c r="BD232" s="288" t="s">
        <v>9927</v>
      </c>
      <c r="BE232" s="288" t="s">
        <v>9927</v>
      </c>
      <c r="BF232" s="288" t="s">
        <v>9927</v>
      </c>
      <c r="BG232" s="288" t="s">
        <v>9927</v>
      </c>
      <c r="BH232" s="288" t="s">
        <v>9927</v>
      </c>
      <c r="BI232" s="288" t="s">
        <v>9927</v>
      </c>
      <c r="BJ232" s="288" t="s">
        <v>9927</v>
      </c>
      <c r="BK232" s="288" t="s">
        <v>9927</v>
      </c>
      <c r="BL232" s="288" t="s">
        <v>9927</v>
      </c>
      <c r="BM232" s="288" t="s">
        <v>9927</v>
      </c>
      <c r="BN232" s="288" t="s">
        <v>9927</v>
      </c>
      <c r="BO232" s="288" t="s">
        <v>9927</v>
      </c>
      <c r="BP232" s="288" t="s">
        <v>9927</v>
      </c>
      <c r="BQ232" s="288" t="s">
        <v>9927</v>
      </c>
      <c r="BR232" s="288" t="s">
        <v>9927</v>
      </c>
      <c r="BS232" s="288" t="s">
        <v>9927</v>
      </c>
      <c r="BT232" s="288" t="s">
        <v>9927</v>
      </c>
      <c r="BU232" s="288" t="s">
        <v>9927</v>
      </c>
      <c r="BV232" s="288" t="s">
        <v>9927</v>
      </c>
      <c r="BW232" s="288" t="s">
        <v>9927</v>
      </c>
      <c r="BX232" s="288" t="s">
        <v>9927</v>
      </c>
      <c r="BY232" s="288" t="s">
        <v>9927</v>
      </c>
      <c r="BZ232" s="288" t="str">
        <f>_xlfn.IFNA(VLOOKUP(C232,'INFORM Severity - hidden'!$C$5:$G$300,5,FALSE),"-")</f>
        <v>-</v>
      </c>
    </row>
    <row r="233" spans="1:78" x14ac:dyDescent="0.35">
      <c r="C233" t="s">
        <v>10052</v>
      </c>
      <c r="D233" s="288" t="str">
        <f t="shared" si="3"/>
        <v>-</v>
      </c>
      <c r="E233" s="288" t="s">
        <v>9927</v>
      </c>
      <c r="F233" s="288" t="s">
        <v>9927</v>
      </c>
      <c r="G233" s="288" t="s">
        <v>9927</v>
      </c>
      <c r="H233" s="288" t="s">
        <v>9927</v>
      </c>
      <c r="I233" s="288" t="s">
        <v>9927</v>
      </c>
      <c r="J233" s="288" t="s">
        <v>9927</v>
      </c>
      <c r="K233" s="288" t="s">
        <v>9927</v>
      </c>
      <c r="L233" s="288" t="s">
        <v>9927</v>
      </c>
      <c r="M233" s="288" t="s">
        <v>9927</v>
      </c>
      <c r="N233" s="288" t="s">
        <v>9927</v>
      </c>
      <c r="O233" s="288" t="s">
        <v>9927</v>
      </c>
      <c r="P233" s="288" t="s">
        <v>9927</v>
      </c>
      <c r="Q233" s="288" t="s">
        <v>9927</v>
      </c>
      <c r="R233" s="288" t="s">
        <v>9927</v>
      </c>
      <c r="S233" s="288" t="s">
        <v>9927</v>
      </c>
      <c r="T233" s="288" t="s">
        <v>9927</v>
      </c>
      <c r="U233" s="288" t="s">
        <v>9927</v>
      </c>
      <c r="V233" s="288" t="s">
        <v>9927</v>
      </c>
      <c r="W233" s="288" t="s">
        <v>9927</v>
      </c>
      <c r="X233" s="288" t="s">
        <v>9927</v>
      </c>
      <c r="Y233" s="288" t="s">
        <v>9927</v>
      </c>
      <c r="Z233" s="288" t="s">
        <v>9927</v>
      </c>
      <c r="AA233" s="288" t="s">
        <v>9927</v>
      </c>
      <c r="AB233" s="288">
        <v>2.5</v>
      </c>
      <c r="AC233" s="288">
        <v>2.5</v>
      </c>
      <c r="AD233" s="288">
        <v>2.5</v>
      </c>
      <c r="AE233" s="288">
        <v>2.5</v>
      </c>
      <c r="AF233" s="288">
        <v>2.5</v>
      </c>
      <c r="AG233" s="288" t="s">
        <v>9927</v>
      </c>
      <c r="AH233" s="288" t="s">
        <v>9927</v>
      </c>
      <c r="AI233" s="288" t="s">
        <v>9927</v>
      </c>
      <c r="AJ233" s="288" t="s">
        <v>9927</v>
      </c>
      <c r="AK233" s="288" t="s">
        <v>9927</v>
      </c>
      <c r="AL233" s="288" t="s">
        <v>9927</v>
      </c>
      <c r="AM233" s="288" t="s">
        <v>9927</v>
      </c>
      <c r="AN233" s="288" t="s">
        <v>9927</v>
      </c>
      <c r="AO233" s="288" t="s">
        <v>9927</v>
      </c>
      <c r="AP233" s="288" t="s">
        <v>9927</v>
      </c>
      <c r="AQ233" s="288" t="s">
        <v>9927</v>
      </c>
      <c r="AR233" s="288" t="s">
        <v>9927</v>
      </c>
      <c r="AS233" s="288" t="s">
        <v>9927</v>
      </c>
      <c r="AT233" s="288" t="s">
        <v>9927</v>
      </c>
      <c r="AU233" s="288" t="s">
        <v>9927</v>
      </c>
      <c r="AV233" s="288" t="s">
        <v>9927</v>
      </c>
      <c r="AW233" s="288" t="s">
        <v>9927</v>
      </c>
      <c r="AX233" s="288" t="s">
        <v>9927</v>
      </c>
      <c r="AY233" s="288" t="s">
        <v>9927</v>
      </c>
      <c r="AZ233" s="288" t="s">
        <v>9927</v>
      </c>
      <c r="BA233" s="288" t="s">
        <v>9927</v>
      </c>
      <c r="BB233" s="288" t="s">
        <v>9927</v>
      </c>
      <c r="BC233" s="288" t="s">
        <v>9927</v>
      </c>
      <c r="BD233" s="288" t="s">
        <v>9927</v>
      </c>
      <c r="BE233" s="288" t="s">
        <v>9927</v>
      </c>
      <c r="BF233" s="288" t="s">
        <v>9927</v>
      </c>
      <c r="BG233" s="288" t="s">
        <v>9927</v>
      </c>
      <c r="BH233" s="288" t="s">
        <v>9927</v>
      </c>
      <c r="BI233" s="288" t="s">
        <v>9927</v>
      </c>
      <c r="BJ233" s="288" t="s">
        <v>9927</v>
      </c>
      <c r="BK233" s="288" t="s">
        <v>9927</v>
      </c>
      <c r="BL233" s="288" t="s">
        <v>9927</v>
      </c>
      <c r="BM233" s="288" t="s">
        <v>9927</v>
      </c>
      <c r="BN233" s="288" t="s">
        <v>9927</v>
      </c>
      <c r="BO233" s="288" t="s">
        <v>9927</v>
      </c>
      <c r="BP233" s="288" t="s">
        <v>9927</v>
      </c>
      <c r="BQ233" s="288" t="s">
        <v>9927</v>
      </c>
      <c r="BR233" s="288" t="s">
        <v>9927</v>
      </c>
      <c r="BS233" s="288" t="s">
        <v>9927</v>
      </c>
      <c r="BT233" s="288" t="s">
        <v>9927</v>
      </c>
      <c r="BU233" s="288" t="s">
        <v>9927</v>
      </c>
      <c r="BV233" s="288" t="s">
        <v>9927</v>
      </c>
      <c r="BW233" s="288" t="s">
        <v>9927</v>
      </c>
      <c r="BX233" s="288" t="s">
        <v>9927</v>
      </c>
      <c r="BY233" s="288" t="s">
        <v>9927</v>
      </c>
      <c r="BZ233" s="288" t="str">
        <f>_xlfn.IFNA(VLOOKUP(C233,'INFORM Severity - hidden'!$C$5:$G$300,5,FALSE),"-")</f>
        <v>-</v>
      </c>
    </row>
    <row r="234" spans="1:78" x14ac:dyDescent="0.35">
      <c r="C234" t="s">
        <v>10053</v>
      </c>
      <c r="D234" s="288" t="str">
        <f t="shared" si="3"/>
        <v>-</v>
      </c>
      <c r="E234" s="288" t="s">
        <v>9927</v>
      </c>
      <c r="F234" s="288" t="s">
        <v>9927</v>
      </c>
      <c r="G234" s="288" t="s">
        <v>9927</v>
      </c>
      <c r="H234" s="288" t="s">
        <v>9927</v>
      </c>
      <c r="I234" s="288" t="s">
        <v>9927</v>
      </c>
      <c r="J234" s="288" t="s">
        <v>9927</v>
      </c>
      <c r="K234" s="288" t="s">
        <v>9927</v>
      </c>
      <c r="L234" s="288" t="s">
        <v>9927</v>
      </c>
      <c r="M234" s="288" t="s">
        <v>9927</v>
      </c>
      <c r="N234" s="288" t="s">
        <v>9927</v>
      </c>
      <c r="O234" s="288" t="s">
        <v>9927</v>
      </c>
      <c r="P234" s="288" t="s">
        <v>9927</v>
      </c>
      <c r="Q234" s="288" t="s">
        <v>9927</v>
      </c>
      <c r="R234" s="288" t="s">
        <v>9927</v>
      </c>
      <c r="S234" s="288" t="s">
        <v>9927</v>
      </c>
      <c r="T234" s="288" t="s">
        <v>9927</v>
      </c>
      <c r="U234" s="288" t="s">
        <v>9927</v>
      </c>
      <c r="V234" s="288" t="s">
        <v>9927</v>
      </c>
      <c r="W234" s="288" t="s">
        <v>9927</v>
      </c>
      <c r="X234" s="288" t="s">
        <v>9927</v>
      </c>
      <c r="Y234" s="288" t="s">
        <v>9927</v>
      </c>
      <c r="Z234" s="288" t="s">
        <v>9927</v>
      </c>
      <c r="AA234" s="288" t="s">
        <v>9927</v>
      </c>
      <c r="AB234" s="288" t="s">
        <v>9927</v>
      </c>
      <c r="AC234" s="288" t="s">
        <v>9927</v>
      </c>
      <c r="AD234" s="288" t="s">
        <v>9927</v>
      </c>
      <c r="AE234" s="288" t="s">
        <v>9927</v>
      </c>
      <c r="AF234" s="288" t="s">
        <v>9927</v>
      </c>
      <c r="AG234" s="288" t="s">
        <v>9927</v>
      </c>
      <c r="AH234" s="288" t="s">
        <v>9927</v>
      </c>
      <c r="AI234" s="288" t="s">
        <v>9927</v>
      </c>
      <c r="AJ234" s="288" t="s">
        <v>9927</v>
      </c>
      <c r="AK234" s="288" t="s">
        <v>9927</v>
      </c>
      <c r="AL234" s="288" t="s">
        <v>9927</v>
      </c>
      <c r="AM234" s="288" t="s">
        <v>9927</v>
      </c>
      <c r="AN234" s="288">
        <v>3.1</v>
      </c>
      <c r="AO234" s="288">
        <v>3.1</v>
      </c>
      <c r="AP234" s="288">
        <v>3.1</v>
      </c>
      <c r="AQ234" s="288">
        <v>3.1</v>
      </c>
      <c r="AR234" s="288">
        <v>3.1</v>
      </c>
      <c r="AS234" s="288">
        <v>3.1</v>
      </c>
      <c r="AT234" s="288">
        <v>3.1</v>
      </c>
      <c r="AU234" s="288">
        <v>3.1</v>
      </c>
      <c r="AV234" s="288">
        <v>3.1</v>
      </c>
      <c r="AW234" s="288">
        <v>3.1</v>
      </c>
      <c r="AX234" s="288">
        <v>3</v>
      </c>
      <c r="AY234" s="288">
        <v>3</v>
      </c>
      <c r="AZ234" s="288">
        <v>3</v>
      </c>
      <c r="BA234" s="288" t="s">
        <v>9927</v>
      </c>
      <c r="BB234" s="288" t="s">
        <v>9927</v>
      </c>
      <c r="BC234" s="288" t="s">
        <v>9927</v>
      </c>
      <c r="BD234" s="288" t="s">
        <v>9927</v>
      </c>
      <c r="BE234" s="288" t="s">
        <v>9927</v>
      </c>
      <c r="BF234" s="288" t="s">
        <v>9927</v>
      </c>
      <c r="BG234" s="288" t="s">
        <v>9927</v>
      </c>
      <c r="BH234" s="288" t="s">
        <v>9927</v>
      </c>
      <c r="BI234" s="288" t="s">
        <v>9927</v>
      </c>
      <c r="BJ234" s="288" t="s">
        <v>9927</v>
      </c>
      <c r="BK234" s="288" t="s">
        <v>9927</v>
      </c>
      <c r="BL234" s="288" t="s">
        <v>9927</v>
      </c>
      <c r="BM234" s="288" t="s">
        <v>9927</v>
      </c>
      <c r="BN234" s="288" t="s">
        <v>9927</v>
      </c>
      <c r="BO234" s="288" t="s">
        <v>9927</v>
      </c>
      <c r="BP234" s="288" t="s">
        <v>9927</v>
      </c>
      <c r="BQ234" s="288" t="s">
        <v>9927</v>
      </c>
      <c r="BR234" s="288" t="s">
        <v>9927</v>
      </c>
      <c r="BS234" s="288" t="s">
        <v>9927</v>
      </c>
      <c r="BT234" s="288" t="s">
        <v>9927</v>
      </c>
      <c r="BU234" s="288" t="s">
        <v>9927</v>
      </c>
      <c r="BV234" s="288" t="s">
        <v>9927</v>
      </c>
      <c r="BW234" s="288" t="s">
        <v>9927</v>
      </c>
      <c r="BX234" s="288" t="s">
        <v>9927</v>
      </c>
      <c r="BY234" s="288" t="s">
        <v>9927</v>
      </c>
      <c r="BZ234" s="288" t="str">
        <f>_xlfn.IFNA(VLOOKUP(C234,'INFORM Severity - hidden'!$C$5:$G$300,5,FALSE),"-")</f>
        <v>-</v>
      </c>
    </row>
    <row r="235" spans="1:78" x14ac:dyDescent="0.35">
      <c r="C235" t="s">
        <v>10054</v>
      </c>
      <c r="D235" s="288" t="str">
        <f t="shared" si="3"/>
        <v>-</v>
      </c>
      <c r="E235" s="288" t="s">
        <v>9927</v>
      </c>
      <c r="F235" s="288" t="s">
        <v>9927</v>
      </c>
      <c r="G235" s="288" t="s">
        <v>9927</v>
      </c>
      <c r="H235" s="288" t="s">
        <v>9927</v>
      </c>
      <c r="I235" s="288" t="s">
        <v>9927</v>
      </c>
      <c r="J235" s="288" t="s">
        <v>9927</v>
      </c>
      <c r="K235" s="288" t="s">
        <v>9927</v>
      </c>
      <c r="L235" s="288" t="s">
        <v>9927</v>
      </c>
      <c r="M235" s="288" t="s">
        <v>9927</v>
      </c>
      <c r="N235" s="288" t="s">
        <v>9927</v>
      </c>
      <c r="O235" s="288" t="s">
        <v>9927</v>
      </c>
      <c r="P235" s="288" t="s">
        <v>9927</v>
      </c>
      <c r="Q235" s="288" t="s">
        <v>9927</v>
      </c>
      <c r="R235" s="288" t="s">
        <v>9927</v>
      </c>
      <c r="S235" s="288" t="s">
        <v>9927</v>
      </c>
      <c r="T235" s="288" t="s">
        <v>9927</v>
      </c>
      <c r="U235" s="288" t="s">
        <v>9927</v>
      </c>
      <c r="V235" s="288" t="s">
        <v>9927</v>
      </c>
      <c r="W235" s="288" t="s">
        <v>9927</v>
      </c>
      <c r="X235" s="288" t="s">
        <v>9927</v>
      </c>
      <c r="Y235" s="288" t="s">
        <v>9927</v>
      </c>
      <c r="Z235" s="288" t="s">
        <v>9927</v>
      </c>
      <c r="AA235" s="288" t="s">
        <v>9927</v>
      </c>
      <c r="AB235" s="288" t="s">
        <v>9927</v>
      </c>
      <c r="AC235" s="288" t="s">
        <v>9927</v>
      </c>
      <c r="AD235" s="288" t="s">
        <v>9927</v>
      </c>
      <c r="AE235" s="288" t="s">
        <v>9927</v>
      </c>
      <c r="AF235" s="288" t="s">
        <v>9927</v>
      </c>
      <c r="AG235" s="288" t="s">
        <v>9927</v>
      </c>
      <c r="AH235" s="288" t="s">
        <v>9927</v>
      </c>
      <c r="AI235" s="288" t="s">
        <v>9927</v>
      </c>
      <c r="AJ235" s="288" t="s">
        <v>9927</v>
      </c>
      <c r="AK235" s="288" t="s">
        <v>9927</v>
      </c>
      <c r="AL235" s="288" t="s">
        <v>9927</v>
      </c>
      <c r="AM235" s="288" t="s">
        <v>9927</v>
      </c>
      <c r="AN235" s="288" t="s">
        <v>9927</v>
      </c>
      <c r="AO235" s="288" t="s">
        <v>9927</v>
      </c>
      <c r="AP235" s="288" t="s">
        <v>9927</v>
      </c>
      <c r="AQ235" s="288" t="s">
        <v>9927</v>
      </c>
      <c r="AR235" s="288" t="s">
        <v>9927</v>
      </c>
      <c r="AS235" s="288" t="s">
        <v>9927</v>
      </c>
      <c r="AT235" s="288" t="s">
        <v>9927</v>
      </c>
      <c r="AU235" s="288" t="s">
        <v>9927</v>
      </c>
      <c r="AV235" s="288" t="s">
        <v>9927</v>
      </c>
      <c r="AW235" s="288">
        <v>1.9</v>
      </c>
      <c r="AX235" s="288">
        <v>1.9</v>
      </c>
      <c r="AY235" s="288">
        <v>1.9</v>
      </c>
      <c r="AZ235" s="288">
        <v>1.9</v>
      </c>
      <c r="BA235" s="288" t="s">
        <v>9927</v>
      </c>
      <c r="BB235" s="288" t="s">
        <v>9927</v>
      </c>
      <c r="BC235" s="288" t="s">
        <v>9927</v>
      </c>
      <c r="BD235" s="288" t="s">
        <v>9927</v>
      </c>
      <c r="BE235" s="288" t="s">
        <v>9927</v>
      </c>
      <c r="BF235" s="288" t="s">
        <v>9927</v>
      </c>
      <c r="BG235" s="288" t="s">
        <v>9927</v>
      </c>
      <c r="BH235" s="288" t="s">
        <v>9927</v>
      </c>
      <c r="BI235" s="288" t="s">
        <v>9927</v>
      </c>
      <c r="BJ235" s="288" t="s">
        <v>9927</v>
      </c>
      <c r="BK235" s="288" t="s">
        <v>9927</v>
      </c>
      <c r="BL235" s="288" t="s">
        <v>9927</v>
      </c>
      <c r="BM235" s="288" t="s">
        <v>9927</v>
      </c>
      <c r="BN235" s="288" t="s">
        <v>9927</v>
      </c>
      <c r="BO235" s="288" t="s">
        <v>9927</v>
      </c>
      <c r="BP235" s="288" t="s">
        <v>9927</v>
      </c>
      <c r="BQ235" s="288" t="s">
        <v>9927</v>
      </c>
      <c r="BR235" s="288" t="s">
        <v>9927</v>
      </c>
      <c r="BS235" s="288" t="s">
        <v>9927</v>
      </c>
      <c r="BT235" s="288" t="s">
        <v>9927</v>
      </c>
      <c r="BU235" s="288" t="s">
        <v>9927</v>
      </c>
      <c r="BV235" s="288" t="s">
        <v>9927</v>
      </c>
      <c r="BW235" s="288" t="s">
        <v>9927</v>
      </c>
      <c r="BX235" s="288" t="s">
        <v>9927</v>
      </c>
      <c r="BY235" s="288" t="s">
        <v>9927</v>
      </c>
      <c r="BZ235" s="288" t="str">
        <f>_xlfn.IFNA(VLOOKUP(C235,'INFORM Severity - hidden'!$C$5:$G$300,5,FALSE),"-")</f>
        <v>-</v>
      </c>
    </row>
    <row r="236" spans="1:78" x14ac:dyDescent="0.35">
      <c r="C236" t="s">
        <v>10055</v>
      </c>
      <c r="D236" s="288" t="str">
        <f t="shared" si="3"/>
        <v>-</v>
      </c>
      <c r="E236" s="288" t="s">
        <v>9927</v>
      </c>
      <c r="F236" s="288" t="s">
        <v>9927</v>
      </c>
      <c r="G236" s="288" t="s">
        <v>9927</v>
      </c>
      <c r="H236" s="288" t="s">
        <v>9927</v>
      </c>
      <c r="I236" s="288" t="s">
        <v>9927</v>
      </c>
      <c r="J236" s="288" t="s">
        <v>9927</v>
      </c>
      <c r="K236" s="288" t="s">
        <v>9927</v>
      </c>
      <c r="L236" s="288" t="s">
        <v>9927</v>
      </c>
      <c r="M236" s="288" t="s">
        <v>9927</v>
      </c>
      <c r="N236" s="288" t="s">
        <v>9927</v>
      </c>
      <c r="O236" s="288" t="s">
        <v>9927</v>
      </c>
      <c r="P236" s="288" t="s">
        <v>9927</v>
      </c>
      <c r="Q236" s="288" t="s">
        <v>9927</v>
      </c>
      <c r="R236" s="288" t="s">
        <v>9927</v>
      </c>
      <c r="S236" s="288" t="s">
        <v>9927</v>
      </c>
      <c r="T236" s="288" t="s">
        <v>9927</v>
      </c>
      <c r="U236" s="288" t="s">
        <v>9927</v>
      </c>
      <c r="V236" s="288" t="s">
        <v>9927</v>
      </c>
      <c r="W236" s="288" t="s">
        <v>9927</v>
      </c>
      <c r="X236" s="288" t="s">
        <v>9927</v>
      </c>
      <c r="Y236" s="288" t="s">
        <v>9927</v>
      </c>
      <c r="Z236" s="288" t="s">
        <v>9927</v>
      </c>
      <c r="AA236" s="288" t="s">
        <v>9927</v>
      </c>
      <c r="AB236" s="288" t="s">
        <v>9927</v>
      </c>
      <c r="AC236" s="288" t="s">
        <v>9927</v>
      </c>
      <c r="AD236" s="288" t="s">
        <v>9927</v>
      </c>
      <c r="AE236" s="288" t="s">
        <v>9927</v>
      </c>
      <c r="AF236" s="288" t="s">
        <v>9927</v>
      </c>
      <c r="AG236" s="288" t="s">
        <v>9927</v>
      </c>
      <c r="AH236" s="288" t="s">
        <v>9927</v>
      </c>
      <c r="AI236" s="288" t="s">
        <v>9927</v>
      </c>
      <c r="AJ236" s="288" t="s">
        <v>9927</v>
      </c>
      <c r="AK236" s="288" t="s">
        <v>9927</v>
      </c>
      <c r="AL236" s="288" t="s">
        <v>9927</v>
      </c>
      <c r="AM236" s="288" t="s">
        <v>9927</v>
      </c>
      <c r="AN236" s="288" t="s">
        <v>9927</v>
      </c>
      <c r="AO236" s="288" t="s">
        <v>9927</v>
      </c>
      <c r="AP236" s="288" t="s">
        <v>9927</v>
      </c>
      <c r="AQ236" s="288" t="s">
        <v>9927</v>
      </c>
      <c r="AR236" s="288" t="s">
        <v>9927</v>
      </c>
      <c r="AS236" s="288" t="s">
        <v>9927</v>
      </c>
      <c r="AT236" s="288" t="s">
        <v>9927</v>
      </c>
      <c r="AU236" s="288" t="s">
        <v>9927</v>
      </c>
      <c r="AV236" s="288" t="s">
        <v>9927</v>
      </c>
      <c r="AW236" s="288" t="s">
        <v>9927</v>
      </c>
      <c r="AX236" s="288" t="s">
        <v>9927</v>
      </c>
      <c r="AY236" s="288">
        <v>2.2999999999999998</v>
      </c>
      <c r="AZ236" s="288">
        <v>2.2999999999999998</v>
      </c>
      <c r="BA236" s="288">
        <v>2.2999999999999998</v>
      </c>
      <c r="BB236" s="288">
        <v>2.2999999999999998</v>
      </c>
      <c r="BC236" s="288">
        <v>2.2999999999999998</v>
      </c>
      <c r="BD236" s="288">
        <v>2</v>
      </c>
      <c r="BE236" s="288">
        <v>2</v>
      </c>
      <c r="BF236" s="288">
        <v>1.9</v>
      </c>
      <c r="BG236" s="288">
        <v>1.9</v>
      </c>
      <c r="BH236" s="288">
        <v>1.7</v>
      </c>
      <c r="BI236" s="288">
        <v>1.7</v>
      </c>
      <c r="BJ236" s="288">
        <v>1.7</v>
      </c>
      <c r="BK236" s="288" t="s">
        <v>9927</v>
      </c>
      <c r="BL236" s="288" t="s">
        <v>9927</v>
      </c>
      <c r="BM236" s="288" t="s">
        <v>9927</v>
      </c>
      <c r="BN236" s="288" t="s">
        <v>9927</v>
      </c>
      <c r="BO236" s="288" t="s">
        <v>9927</v>
      </c>
      <c r="BP236" s="288" t="s">
        <v>9927</v>
      </c>
      <c r="BQ236" s="288" t="s">
        <v>9927</v>
      </c>
      <c r="BR236" s="288" t="s">
        <v>9927</v>
      </c>
      <c r="BS236" s="288" t="s">
        <v>9927</v>
      </c>
      <c r="BT236" s="288" t="s">
        <v>9927</v>
      </c>
      <c r="BU236" s="288" t="s">
        <v>9927</v>
      </c>
      <c r="BV236" s="288" t="s">
        <v>9927</v>
      </c>
      <c r="BW236" s="288" t="s">
        <v>9927</v>
      </c>
      <c r="BX236" s="288" t="s">
        <v>9927</v>
      </c>
      <c r="BY236" s="288" t="s">
        <v>9927</v>
      </c>
      <c r="BZ236" s="288" t="str">
        <f>_xlfn.IFNA(VLOOKUP(C236,'INFORM Severity - hidden'!$C$5:$G$300,5,FALSE),"-")</f>
        <v>-</v>
      </c>
    </row>
    <row r="237" spans="1:78" x14ac:dyDescent="0.35">
      <c r="C237" t="s">
        <v>10056</v>
      </c>
      <c r="D237" s="288" t="str">
        <f t="shared" si="3"/>
        <v>-</v>
      </c>
      <c r="E237" s="288" t="s">
        <v>9927</v>
      </c>
      <c r="F237" s="288" t="s">
        <v>9927</v>
      </c>
      <c r="G237" s="288" t="s">
        <v>9927</v>
      </c>
      <c r="H237" s="288" t="s">
        <v>9927</v>
      </c>
      <c r="I237" s="288" t="s">
        <v>9927</v>
      </c>
      <c r="J237" s="288" t="s">
        <v>9927</v>
      </c>
      <c r="K237" s="288" t="s">
        <v>9927</v>
      </c>
      <c r="L237" s="288" t="s">
        <v>9927</v>
      </c>
      <c r="M237" s="288" t="s">
        <v>9927</v>
      </c>
      <c r="N237" s="288" t="s">
        <v>9927</v>
      </c>
      <c r="O237" s="288" t="s">
        <v>9927</v>
      </c>
      <c r="P237" s="288" t="s">
        <v>9927</v>
      </c>
      <c r="Q237" s="288" t="s">
        <v>9927</v>
      </c>
      <c r="R237" s="288" t="s">
        <v>9927</v>
      </c>
      <c r="S237" s="288" t="s">
        <v>9927</v>
      </c>
      <c r="T237" s="288" t="s">
        <v>9927</v>
      </c>
      <c r="U237" s="288" t="s">
        <v>9927</v>
      </c>
      <c r="V237" s="288" t="s">
        <v>9927</v>
      </c>
      <c r="W237" s="288" t="s">
        <v>9927</v>
      </c>
      <c r="X237" s="288" t="s">
        <v>9927</v>
      </c>
      <c r="Y237" s="288" t="s">
        <v>9927</v>
      </c>
      <c r="Z237" s="288" t="s">
        <v>9927</v>
      </c>
      <c r="AA237" s="288" t="s">
        <v>9927</v>
      </c>
      <c r="AB237" s="288" t="s">
        <v>9927</v>
      </c>
      <c r="AC237" s="288" t="s">
        <v>9927</v>
      </c>
      <c r="AD237" s="288" t="s">
        <v>9927</v>
      </c>
      <c r="AE237" s="288" t="s">
        <v>9927</v>
      </c>
      <c r="AF237" s="288" t="s">
        <v>9927</v>
      </c>
      <c r="AG237" s="288" t="s">
        <v>9927</v>
      </c>
      <c r="AH237" s="288" t="s">
        <v>9927</v>
      </c>
      <c r="AI237" s="288" t="s">
        <v>9927</v>
      </c>
      <c r="AJ237" s="288" t="s">
        <v>9927</v>
      </c>
      <c r="AK237" s="288" t="s">
        <v>9927</v>
      </c>
      <c r="AL237" s="288" t="s">
        <v>9927</v>
      </c>
      <c r="AM237" s="288" t="s">
        <v>9927</v>
      </c>
      <c r="AN237" s="288" t="s">
        <v>9927</v>
      </c>
      <c r="AO237" s="288" t="s">
        <v>9927</v>
      </c>
      <c r="AP237" s="288" t="s">
        <v>9927</v>
      </c>
      <c r="AQ237" s="288" t="s">
        <v>9927</v>
      </c>
      <c r="AR237" s="288" t="s">
        <v>9927</v>
      </c>
      <c r="AS237" s="288" t="s">
        <v>9927</v>
      </c>
      <c r="AT237" s="288" t="s">
        <v>9927</v>
      </c>
      <c r="AU237" s="288" t="s">
        <v>9927</v>
      </c>
      <c r="AV237" s="288" t="s">
        <v>9927</v>
      </c>
      <c r="AW237" s="288" t="s">
        <v>9927</v>
      </c>
      <c r="AX237" s="288" t="s">
        <v>9927</v>
      </c>
      <c r="AY237" s="288" t="s">
        <v>9927</v>
      </c>
      <c r="AZ237" s="288" t="s">
        <v>9927</v>
      </c>
      <c r="BA237" s="288">
        <v>2</v>
      </c>
      <c r="BB237" s="288">
        <v>1.6</v>
      </c>
      <c r="BC237" s="288">
        <v>1.6</v>
      </c>
      <c r="BD237" s="288">
        <v>1.6</v>
      </c>
      <c r="BE237" s="288" t="s">
        <v>9927</v>
      </c>
      <c r="BF237" s="288" t="s">
        <v>9927</v>
      </c>
      <c r="BG237" s="288" t="s">
        <v>9927</v>
      </c>
      <c r="BH237" s="288" t="s">
        <v>9927</v>
      </c>
      <c r="BI237" s="288" t="s">
        <v>9927</v>
      </c>
      <c r="BJ237" s="288" t="s">
        <v>9927</v>
      </c>
      <c r="BK237" s="288" t="s">
        <v>9927</v>
      </c>
      <c r="BL237" s="288" t="s">
        <v>9927</v>
      </c>
      <c r="BM237" s="288" t="s">
        <v>9927</v>
      </c>
      <c r="BN237" s="288" t="s">
        <v>9927</v>
      </c>
      <c r="BO237" s="288" t="s">
        <v>9927</v>
      </c>
      <c r="BP237" s="288" t="s">
        <v>9927</v>
      </c>
      <c r="BQ237" s="288" t="s">
        <v>9927</v>
      </c>
      <c r="BR237" s="288" t="s">
        <v>9927</v>
      </c>
      <c r="BS237" s="288" t="s">
        <v>9927</v>
      </c>
      <c r="BT237" s="288" t="s">
        <v>9927</v>
      </c>
      <c r="BU237" s="288" t="s">
        <v>9927</v>
      </c>
      <c r="BV237" s="288" t="s">
        <v>9927</v>
      </c>
      <c r="BW237" s="288" t="s">
        <v>9927</v>
      </c>
      <c r="BX237" s="288" t="s">
        <v>9927</v>
      </c>
      <c r="BY237" s="288" t="s">
        <v>9927</v>
      </c>
      <c r="BZ237" s="288" t="str">
        <f>_xlfn.IFNA(VLOOKUP(C237,'INFORM Severity - hidden'!$C$5:$G$300,5,FALSE),"-")</f>
        <v>-</v>
      </c>
    </row>
    <row r="238" spans="1:78" x14ac:dyDescent="0.35">
      <c r="C238" t="s">
        <v>10057</v>
      </c>
      <c r="D238" s="288" t="str">
        <f t="shared" si="3"/>
        <v>-</v>
      </c>
      <c r="E238" s="288" t="s">
        <v>9927</v>
      </c>
      <c r="F238" s="288" t="s">
        <v>9927</v>
      </c>
      <c r="G238" s="288" t="s">
        <v>9927</v>
      </c>
      <c r="H238" s="288" t="s">
        <v>9927</v>
      </c>
      <c r="I238" s="288" t="s">
        <v>9927</v>
      </c>
      <c r="J238" s="288" t="s">
        <v>9927</v>
      </c>
      <c r="K238" s="288" t="s">
        <v>9927</v>
      </c>
      <c r="L238" s="288" t="s">
        <v>9927</v>
      </c>
      <c r="M238" s="288" t="s">
        <v>9927</v>
      </c>
      <c r="N238" s="288" t="s">
        <v>9927</v>
      </c>
      <c r="O238" s="288" t="s">
        <v>9927</v>
      </c>
      <c r="P238" s="288" t="s">
        <v>9927</v>
      </c>
      <c r="Q238" s="288" t="s">
        <v>9927</v>
      </c>
      <c r="R238" s="288" t="s">
        <v>9927</v>
      </c>
      <c r="S238" s="288" t="s">
        <v>9927</v>
      </c>
      <c r="T238" s="288" t="s">
        <v>9927</v>
      </c>
      <c r="U238" s="288" t="s">
        <v>9927</v>
      </c>
      <c r="V238" s="288" t="s">
        <v>9927</v>
      </c>
      <c r="W238" s="288" t="s">
        <v>9927</v>
      </c>
      <c r="X238" s="288" t="s">
        <v>9927</v>
      </c>
      <c r="Y238" s="288" t="s">
        <v>9927</v>
      </c>
      <c r="Z238" s="288" t="s">
        <v>9927</v>
      </c>
      <c r="AA238" s="288" t="s">
        <v>9927</v>
      </c>
      <c r="AB238" s="288" t="s">
        <v>9927</v>
      </c>
      <c r="AC238" s="288" t="s">
        <v>9927</v>
      </c>
      <c r="AD238" s="288" t="s">
        <v>9927</v>
      </c>
      <c r="AE238" s="288" t="s">
        <v>9927</v>
      </c>
      <c r="AF238" s="288" t="s">
        <v>9927</v>
      </c>
      <c r="AG238" s="288" t="s">
        <v>9927</v>
      </c>
      <c r="AH238" s="288" t="s">
        <v>9927</v>
      </c>
      <c r="AI238" s="288" t="s">
        <v>9927</v>
      </c>
      <c r="AJ238" s="288" t="s">
        <v>9927</v>
      </c>
      <c r="AK238" s="288" t="s">
        <v>9927</v>
      </c>
      <c r="AL238" s="288" t="s">
        <v>9927</v>
      </c>
      <c r="AM238" s="288" t="s">
        <v>9927</v>
      </c>
      <c r="AN238" s="288" t="s">
        <v>9927</v>
      </c>
      <c r="AO238" s="288" t="s">
        <v>9927</v>
      </c>
      <c r="AP238" s="288" t="s">
        <v>9927</v>
      </c>
      <c r="AQ238" s="288" t="s">
        <v>9927</v>
      </c>
      <c r="AR238" s="288" t="s">
        <v>9927</v>
      </c>
      <c r="AS238" s="288" t="s">
        <v>9927</v>
      </c>
      <c r="AT238" s="288" t="s">
        <v>9927</v>
      </c>
      <c r="AU238" s="288" t="s">
        <v>9927</v>
      </c>
      <c r="AV238" s="288" t="s">
        <v>9927</v>
      </c>
      <c r="AW238" s="288" t="s">
        <v>9927</v>
      </c>
      <c r="AX238" s="288" t="s">
        <v>9927</v>
      </c>
      <c r="AY238" s="288" t="s">
        <v>9927</v>
      </c>
      <c r="AZ238" s="288" t="s">
        <v>9927</v>
      </c>
      <c r="BA238" s="288" t="s">
        <v>9927</v>
      </c>
      <c r="BB238" s="288" t="s">
        <v>9927</v>
      </c>
      <c r="BC238" s="288" t="s">
        <v>9927</v>
      </c>
      <c r="BD238" s="288" t="s">
        <v>9927</v>
      </c>
      <c r="BE238" s="288" t="s">
        <v>9927</v>
      </c>
      <c r="BF238" s="288" t="s">
        <v>9927</v>
      </c>
      <c r="BG238" s="288" t="s">
        <v>9927</v>
      </c>
      <c r="BH238" s="288">
        <v>2.2999999999999998</v>
      </c>
      <c r="BI238" s="288">
        <v>2.2999999999999998</v>
      </c>
      <c r="BJ238" s="288">
        <v>1.8</v>
      </c>
      <c r="BK238" s="288" t="s">
        <v>9927</v>
      </c>
      <c r="BL238" s="288" t="s">
        <v>9927</v>
      </c>
      <c r="BM238" s="288" t="s">
        <v>9927</v>
      </c>
      <c r="BN238" s="288" t="s">
        <v>9927</v>
      </c>
      <c r="BO238" s="288" t="s">
        <v>9927</v>
      </c>
      <c r="BP238" s="288" t="s">
        <v>9927</v>
      </c>
      <c r="BQ238" s="288" t="s">
        <v>9927</v>
      </c>
      <c r="BR238" s="288" t="s">
        <v>9927</v>
      </c>
      <c r="BS238" s="288" t="s">
        <v>9927</v>
      </c>
      <c r="BT238" s="288" t="s">
        <v>9927</v>
      </c>
      <c r="BU238" s="288" t="s">
        <v>9927</v>
      </c>
      <c r="BV238" s="288" t="s">
        <v>9927</v>
      </c>
      <c r="BW238" s="288" t="s">
        <v>9927</v>
      </c>
      <c r="BX238" s="288" t="s">
        <v>9927</v>
      </c>
      <c r="BY238" s="288" t="s">
        <v>9927</v>
      </c>
      <c r="BZ238" s="288" t="str">
        <f>_xlfn.IFNA(VLOOKUP(C238,'INFORM Severity - hidden'!$C$5:$G$300,5,FALSE),"-")</f>
        <v>-</v>
      </c>
    </row>
    <row r="239" spans="1:78" x14ac:dyDescent="0.35">
      <c r="C239" t="s">
        <v>10058</v>
      </c>
      <c r="D239" s="288" t="str">
        <f t="shared" si="3"/>
        <v>-</v>
      </c>
      <c r="E239" s="288" t="s">
        <v>9927</v>
      </c>
      <c r="F239" s="288" t="s">
        <v>9927</v>
      </c>
      <c r="G239" s="288" t="s">
        <v>9927</v>
      </c>
      <c r="H239" s="288" t="s">
        <v>9927</v>
      </c>
      <c r="I239" s="288" t="s">
        <v>9927</v>
      </c>
      <c r="J239" s="288" t="s">
        <v>9927</v>
      </c>
      <c r="K239" s="288" t="s">
        <v>9927</v>
      </c>
      <c r="L239" s="288" t="s">
        <v>9927</v>
      </c>
      <c r="M239" s="288" t="s">
        <v>9927</v>
      </c>
      <c r="N239" s="288" t="s">
        <v>9927</v>
      </c>
      <c r="O239" s="288" t="s">
        <v>9927</v>
      </c>
      <c r="P239" s="288" t="s">
        <v>9927</v>
      </c>
      <c r="Q239" s="288" t="s">
        <v>9927</v>
      </c>
      <c r="R239" s="288" t="s">
        <v>9927</v>
      </c>
      <c r="S239" s="288" t="s">
        <v>9927</v>
      </c>
      <c r="T239" s="288" t="s">
        <v>9927</v>
      </c>
      <c r="U239" s="288" t="s">
        <v>9927</v>
      </c>
      <c r="V239" s="288" t="s">
        <v>9927</v>
      </c>
      <c r="W239" s="288" t="s">
        <v>9927</v>
      </c>
      <c r="X239" s="288" t="s">
        <v>9927</v>
      </c>
      <c r="Y239" s="288" t="s">
        <v>9927</v>
      </c>
      <c r="Z239" s="288" t="s">
        <v>9927</v>
      </c>
      <c r="AA239" s="288" t="s">
        <v>9927</v>
      </c>
      <c r="AB239" s="288" t="s">
        <v>9927</v>
      </c>
      <c r="AC239" s="288" t="s">
        <v>9927</v>
      </c>
      <c r="AD239" s="288" t="s">
        <v>9927</v>
      </c>
      <c r="AE239" s="288" t="s">
        <v>9927</v>
      </c>
      <c r="AF239" s="288" t="s">
        <v>9927</v>
      </c>
      <c r="AG239" s="288" t="s">
        <v>9927</v>
      </c>
      <c r="AH239" s="288" t="s">
        <v>9927</v>
      </c>
      <c r="AI239" s="288" t="s">
        <v>9927</v>
      </c>
      <c r="AJ239" s="288" t="s">
        <v>9927</v>
      </c>
      <c r="AK239" s="288" t="s">
        <v>9927</v>
      </c>
      <c r="AL239" s="288" t="s">
        <v>9927</v>
      </c>
      <c r="AM239" s="288" t="s">
        <v>9927</v>
      </c>
      <c r="AN239" s="288" t="s">
        <v>9927</v>
      </c>
      <c r="AO239" s="288" t="s">
        <v>9927</v>
      </c>
      <c r="AP239" s="288" t="s">
        <v>9927</v>
      </c>
      <c r="AQ239" s="288" t="s">
        <v>9927</v>
      </c>
      <c r="AR239" s="288" t="s">
        <v>9927</v>
      </c>
      <c r="AS239" s="288" t="s">
        <v>9927</v>
      </c>
      <c r="AT239" s="288" t="s">
        <v>9927</v>
      </c>
      <c r="AU239" s="288" t="s">
        <v>9927</v>
      </c>
      <c r="AV239" s="288" t="s">
        <v>9927</v>
      </c>
      <c r="AW239" s="288" t="s">
        <v>9927</v>
      </c>
      <c r="AX239" s="288" t="s">
        <v>9927</v>
      </c>
      <c r="AY239" s="288" t="s">
        <v>9927</v>
      </c>
      <c r="AZ239" s="288" t="s">
        <v>9927</v>
      </c>
      <c r="BA239" s="288" t="s">
        <v>9927</v>
      </c>
      <c r="BB239" s="288" t="s">
        <v>9927</v>
      </c>
      <c r="BC239" s="288" t="s">
        <v>9927</v>
      </c>
      <c r="BD239" s="288" t="s">
        <v>9927</v>
      </c>
      <c r="BE239" s="288" t="s">
        <v>9927</v>
      </c>
      <c r="BF239" s="288" t="s">
        <v>9927</v>
      </c>
      <c r="BG239" s="288" t="s">
        <v>9927</v>
      </c>
      <c r="BH239" s="288" t="s">
        <v>9927</v>
      </c>
      <c r="BI239" s="288" t="s">
        <v>9927</v>
      </c>
      <c r="BJ239" s="288" t="s">
        <v>9927</v>
      </c>
      <c r="BK239" s="288" t="s">
        <v>9927</v>
      </c>
      <c r="BL239" s="288" t="s">
        <v>9927</v>
      </c>
      <c r="BM239" s="288" t="s">
        <v>9927</v>
      </c>
      <c r="BN239" s="288" t="s">
        <v>9927</v>
      </c>
      <c r="BO239" s="288" t="s">
        <v>9927</v>
      </c>
      <c r="BP239" s="288" t="s">
        <v>9927</v>
      </c>
      <c r="BQ239" s="288" t="s">
        <v>9927</v>
      </c>
      <c r="BR239" s="288" t="s">
        <v>9927</v>
      </c>
      <c r="BS239" s="288" t="s">
        <v>9927</v>
      </c>
      <c r="BT239" s="288">
        <v>2.1</v>
      </c>
      <c r="BU239" s="288">
        <v>2.4</v>
      </c>
      <c r="BV239" s="288">
        <v>2.2000000000000002</v>
      </c>
      <c r="BW239" s="288">
        <v>2.2000000000000002</v>
      </c>
      <c r="BX239" s="288" t="s">
        <v>9927</v>
      </c>
      <c r="BY239" s="288" t="s">
        <v>9927</v>
      </c>
      <c r="BZ239" s="288" t="str">
        <f>_xlfn.IFNA(VLOOKUP(C239,'INFORM Severity - hidden'!$C$5:$G$300,5,FALSE),"-")</f>
        <v>-</v>
      </c>
    </row>
    <row r="240" spans="1:78" x14ac:dyDescent="0.35">
      <c r="A240" t="s">
        <v>1567</v>
      </c>
      <c r="B240" t="s">
        <v>2050</v>
      </c>
      <c r="C240" t="s">
        <v>2051</v>
      </c>
      <c r="D240" s="288" t="str">
        <f t="shared" si="3"/>
        <v>Decreasing</v>
      </c>
      <c r="E240" s="288" t="s">
        <v>9927</v>
      </c>
      <c r="F240" s="288" t="s">
        <v>9927</v>
      </c>
      <c r="G240" s="288" t="s">
        <v>9927</v>
      </c>
      <c r="H240" s="288" t="s">
        <v>9927</v>
      </c>
      <c r="I240" s="288" t="s">
        <v>9927</v>
      </c>
      <c r="J240" s="288" t="s">
        <v>9927</v>
      </c>
      <c r="K240" s="288" t="s">
        <v>9927</v>
      </c>
      <c r="L240" s="288" t="s">
        <v>9927</v>
      </c>
      <c r="M240" s="288" t="s">
        <v>9927</v>
      </c>
      <c r="N240" s="288" t="s">
        <v>9927</v>
      </c>
      <c r="O240" s="288" t="s">
        <v>9927</v>
      </c>
      <c r="P240" s="288" t="s">
        <v>9927</v>
      </c>
      <c r="Q240" s="288" t="s">
        <v>9927</v>
      </c>
      <c r="R240" s="288" t="s">
        <v>9927</v>
      </c>
      <c r="S240" s="288" t="s">
        <v>9927</v>
      </c>
      <c r="T240" s="288" t="s">
        <v>9927</v>
      </c>
      <c r="U240" s="288" t="s">
        <v>9927</v>
      </c>
      <c r="V240" s="288" t="s">
        <v>9927</v>
      </c>
      <c r="W240" s="288" t="s">
        <v>9927</v>
      </c>
      <c r="X240" s="288" t="s">
        <v>9927</v>
      </c>
      <c r="Y240" s="288" t="s">
        <v>9927</v>
      </c>
      <c r="Z240" s="288" t="s">
        <v>9927</v>
      </c>
      <c r="AA240" s="288" t="s">
        <v>9927</v>
      </c>
      <c r="AB240" s="288" t="s">
        <v>9927</v>
      </c>
      <c r="AC240" s="288" t="s">
        <v>9927</v>
      </c>
      <c r="AD240" s="288" t="s">
        <v>9927</v>
      </c>
      <c r="AE240" s="288" t="s">
        <v>9927</v>
      </c>
      <c r="AF240" s="288" t="s">
        <v>9927</v>
      </c>
      <c r="AG240" s="288" t="s">
        <v>9927</v>
      </c>
      <c r="AH240" s="288" t="s">
        <v>9927</v>
      </c>
      <c r="AI240" s="288" t="s">
        <v>9927</v>
      </c>
      <c r="AJ240" s="288" t="s">
        <v>9927</v>
      </c>
      <c r="AK240" s="288" t="s">
        <v>9927</v>
      </c>
      <c r="AL240" s="288" t="s">
        <v>9927</v>
      </c>
      <c r="AM240" s="288" t="s">
        <v>9927</v>
      </c>
      <c r="AN240" s="288" t="s">
        <v>9927</v>
      </c>
      <c r="AO240" s="288" t="s">
        <v>9927</v>
      </c>
      <c r="AP240" s="288" t="s">
        <v>9927</v>
      </c>
      <c r="AQ240" s="288" t="s">
        <v>9927</v>
      </c>
      <c r="AR240" s="288" t="s">
        <v>9927</v>
      </c>
      <c r="AS240" s="288" t="s">
        <v>9927</v>
      </c>
      <c r="AT240" s="288" t="s">
        <v>9927</v>
      </c>
      <c r="AU240" s="288" t="s">
        <v>9927</v>
      </c>
      <c r="AV240" s="288" t="s">
        <v>9927</v>
      </c>
      <c r="AW240" s="288" t="s">
        <v>9927</v>
      </c>
      <c r="AX240" s="288" t="s">
        <v>9927</v>
      </c>
      <c r="AY240" s="288" t="s">
        <v>9927</v>
      </c>
      <c r="AZ240" s="288" t="s">
        <v>9927</v>
      </c>
      <c r="BA240" s="288" t="s">
        <v>9927</v>
      </c>
      <c r="BB240" s="288" t="s">
        <v>9927</v>
      </c>
      <c r="BC240" s="288" t="s">
        <v>9927</v>
      </c>
      <c r="BD240" s="288" t="s">
        <v>9927</v>
      </c>
      <c r="BE240" s="288" t="s">
        <v>9927</v>
      </c>
      <c r="BF240" s="288" t="s">
        <v>9927</v>
      </c>
      <c r="BG240" s="288" t="s">
        <v>9927</v>
      </c>
      <c r="BH240" s="288" t="s">
        <v>9927</v>
      </c>
      <c r="BI240" s="288" t="s">
        <v>9927</v>
      </c>
      <c r="BJ240" s="288" t="s">
        <v>9927</v>
      </c>
      <c r="BK240" s="288" t="s">
        <v>9927</v>
      </c>
      <c r="BL240" s="288" t="s">
        <v>9927</v>
      </c>
      <c r="BM240" s="288" t="s">
        <v>9927</v>
      </c>
      <c r="BN240" s="288" t="s">
        <v>9927</v>
      </c>
      <c r="BO240" s="288" t="s">
        <v>9927</v>
      </c>
      <c r="BP240" s="288" t="s">
        <v>9927</v>
      </c>
      <c r="BQ240" s="288" t="s">
        <v>9927</v>
      </c>
      <c r="BR240" s="288" t="s">
        <v>9927</v>
      </c>
      <c r="BS240" s="288" t="s">
        <v>9927</v>
      </c>
      <c r="BT240" s="288" t="s">
        <v>9927</v>
      </c>
      <c r="BU240" s="288" t="s">
        <v>9927</v>
      </c>
      <c r="BV240" s="288">
        <v>2.7</v>
      </c>
      <c r="BW240" s="288">
        <v>2.7</v>
      </c>
      <c r="BX240" s="288">
        <v>2.7</v>
      </c>
      <c r="BY240" s="288">
        <v>2.6</v>
      </c>
      <c r="BZ240" s="288">
        <f>_xlfn.IFNA(VLOOKUP(C240,'INFORM Severity - hidden'!$C$5:$G$300,5,FALSE),"-")</f>
        <v>2.6</v>
      </c>
    </row>
    <row r="241" spans="1:78" x14ac:dyDescent="0.35">
      <c r="A241" t="s">
        <v>1567</v>
      </c>
      <c r="B241" t="s">
        <v>3736</v>
      </c>
      <c r="C241" t="s">
        <v>3737</v>
      </c>
      <c r="D241" s="288" t="str">
        <f t="shared" si="3"/>
        <v>-</v>
      </c>
      <c r="E241" s="288" t="s">
        <v>9927</v>
      </c>
      <c r="F241" s="288" t="s">
        <v>9927</v>
      </c>
      <c r="G241" s="288" t="s">
        <v>9927</v>
      </c>
      <c r="H241" s="288" t="s">
        <v>9927</v>
      </c>
      <c r="I241" s="288" t="s">
        <v>9927</v>
      </c>
      <c r="J241" s="288" t="s">
        <v>9927</v>
      </c>
      <c r="K241" s="288" t="s">
        <v>9927</v>
      </c>
      <c r="L241" s="288" t="s">
        <v>9927</v>
      </c>
      <c r="M241" s="288" t="s">
        <v>9927</v>
      </c>
      <c r="N241" s="288" t="s">
        <v>9927</v>
      </c>
      <c r="O241" s="288" t="s">
        <v>9927</v>
      </c>
      <c r="P241" s="288" t="s">
        <v>9927</v>
      </c>
      <c r="Q241" s="288" t="s">
        <v>9927</v>
      </c>
      <c r="R241" s="288" t="s">
        <v>9927</v>
      </c>
      <c r="S241" s="288" t="s">
        <v>9927</v>
      </c>
      <c r="T241" s="288" t="s">
        <v>9927</v>
      </c>
      <c r="U241" s="288" t="s">
        <v>9927</v>
      </c>
      <c r="V241" s="288" t="s">
        <v>9927</v>
      </c>
      <c r="W241" s="288" t="s">
        <v>9927</v>
      </c>
      <c r="X241" s="288" t="s">
        <v>9927</v>
      </c>
      <c r="Y241" s="288" t="s">
        <v>9927</v>
      </c>
      <c r="Z241" s="288" t="s">
        <v>9927</v>
      </c>
      <c r="AA241" s="288" t="s">
        <v>9927</v>
      </c>
      <c r="AB241" s="288" t="s">
        <v>9927</v>
      </c>
      <c r="AC241" s="288" t="s">
        <v>9927</v>
      </c>
      <c r="AD241" s="288" t="s">
        <v>9927</v>
      </c>
      <c r="AE241" s="288" t="s">
        <v>9927</v>
      </c>
      <c r="AF241" s="288" t="s">
        <v>9927</v>
      </c>
      <c r="AG241" s="288" t="s">
        <v>9927</v>
      </c>
      <c r="AH241" s="288" t="s">
        <v>9927</v>
      </c>
      <c r="AI241" s="288" t="s">
        <v>9927</v>
      </c>
      <c r="AJ241" s="288" t="s">
        <v>9927</v>
      </c>
      <c r="AK241" s="288" t="s">
        <v>9927</v>
      </c>
      <c r="AL241" s="288" t="s">
        <v>9927</v>
      </c>
      <c r="AM241" s="288" t="s">
        <v>9927</v>
      </c>
      <c r="AN241" s="288" t="s">
        <v>9927</v>
      </c>
      <c r="AO241" s="288" t="s">
        <v>9927</v>
      </c>
      <c r="AP241" s="288" t="s">
        <v>9927</v>
      </c>
      <c r="AQ241" s="288" t="s">
        <v>9927</v>
      </c>
      <c r="AR241" s="288" t="s">
        <v>9927</v>
      </c>
      <c r="AS241" s="288" t="s">
        <v>9927</v>
      </c>
      <c r="AT241" s="288" t="s">
        <v>9927</v>
      </c>
      <c r="AU241" s="288" t="s">
        <v>9927</v>
      </c>
      <c r="AV241" s="288" t="s">
        <v>9927</v>
      </c>
      <c r="AW241" s="288" t="s">
        <v>9927</v>
      </c>
      <c r="AX241" s="288" t="s">
        <v>9927</v>
      </c>
      <c r="AY241" s="288" t="s">
        <v>9927</v>
      </c>
      <c r="AZ241" s="288" t="s">
        <v>9927</v>
      </c>
      <c r="BA241" s="288" t="s">
        <v>9927</v>
      </c>
      <c r="BB241" s="288" t="s">
        <v>9927</v>
      </c>
      <c r="BC241" s="288" t="s">
        <v>9927</v>
      </c>
      <c r="BD241" s="288" t="s">
        <v>9927</v>
      </c>
      <c r="BE241" s="288" t="s">
        <v>9927</v>
      </c>
      <c r="BF241" s="288" t="s">
        <v>9927</v>
      </c>
      <c r="BG241" s="288" t="s">
        <v>9927</v>
      </c>
      <c r="BH241" s="288" t="s">
        <v>9927</v>
      </c>
      <c r="BI241" s="288" t="s">
        <v>9927</v>
      </c>
      <c r="BJ241" s="288" t="s">
        <v>9927</v>
      </c>
      <c r="BK241" s="288" t="s">
        <v>9927</v>
      </c>
      <c r="BL241" s="288" t="s">
        <v>9927</v>
      </c>
      <c r="BM241" s="288" t="s">
        <v>9927</v>
      </c>
      <c r="BN241" s="288" t="s">
        <v>9927</v>
      </c>
      <c r="BO241" s="288" t="s">
        <v>9927</v>
      </c>
      <c r="BP241" s="288" t="s">
        <v>9927</v>
      </c>
      <c r="BQ241" s="288" t="s">
        <v>9927</v>
      </c>
      <c r="BR241" s="288" t="s">
        <v>9927</v>
      </c>
      <c r="BS241" s="288" t="s">
        <v>9927</v>
      </c>
      <c r="BT241" s="288" t="s">
        <v>9927</v>
      </c>
      <c r="BU241" s="288" t="s">
        <v>9927</v>
      </c>
      <c r="BV241" s="288" t="s">
        <v>9927</v>
      </c>
      <c r="BW241" s="288" t="s">
        <v>9927</v>
      </c>
      <c r="BX241" s="288">
        <v>2.8</v>
      </c>
      <c r="BY241" s="288">
        <v>2.8</v>
      </c>
      <c r="BZ241" s="288">
        <f>_xlfn.IFNA(VLOOKUP(C241,'INFORM Severity - hidden'!$C$5:$G$300,5,FALSE),"-")</f>
        <v>2.8</v>
      </c>
    </row>
    <row r="242" spans="1:78" x14ac:dyDescent="0.35">
      <c r="C242" t="s">
        <v>10059</v>
      </c>
      <c r="D242" s="288" t="str">
        <f t="shared" si="3"/>
        <v>-</v>
      </c>
      <c r="E242" s="288" t="s">
        <v>9927</v>
      </c>
      <c r="F242" s="288" t="s">
        <v>9927</v>
      </c>
      <c r="G242" s="288" t="s">
        <v>9927</v>
      </c>
      <c r="H242" s="288" t="s">
        <v>9927</v>
      </c>
      <c r="I242" s="288" t="s">
        <v>9927</v>
      </c>
      <c r="J242" s="288" t="s">
        <v>9927</v>
      </c>
      <c r="K242" s="288" t="s">
        <v>9927</v>
      </c>
      <c r="L242" s="288" t="s">
        <v>9927</v>
      </c>
      <c r="M242" s="288" t="s">
        <v>9927</v>
      </c>
      <c r="N242" s="288" t="s">
        <v>9927</v>
      </c>
      <c r="O242" s="288" t="s">
        <v>9927</v>
      </c>
      <c r="P242" s="288" t="s">
        <v>9927</v>
      </c>
      <c r="Q242" s="288" t="s">
        <v>9927</v>
      </c>
      <c r="R242" s="288" t="s">
        <v>9927</v>
      </c>
      <c r="S242" s="288" t="s">
        <v>9927</v>
      </c>
      <c r="T242" s="288" t="s">
        <v>9927</v>
      </c>
      <c r="U242" s="288" t="s">
        <v>9927</v>
      </c>
      <c r="V242" s="288" t="s">
        <v>9927</v>
      </c>
      <c r="W242" s="288" t="s">
        <v>9927</v>
      </c>
      <c r="X242" s="288" t="s">
        <v>9927</v>
      </c>
      <c r="Y242" s="288" t="s">
        <v>9927</v>
      </c>
      <c r="Z242" s="288" t="s">
        <v>9927</v>
      </c>
      <c r="AA242" s="288" t="s">
        <v>9927</v>
      </c>
      <c r="AB242" s="288" t="s">
        <v>9927</v>
      </c>
      <c r="AC242" s="288" t="s">
        <v>9927</v>
      </c>
      <c r="AD242" s="288" t="s">
        <v>9927</v>
      </c>
      <c r="AE242" s="288" t="s">
        <v>9927</v>
      </c>
      <c r="AF242" s="288" t="s">
        <v>9927</v>
      </c>
      <c r="AG242" s="288" t="s">
        <v>9927</v>
      </c>
      <c r="AH242" s="288" t="s">
        <v>9927</v>
      </c>
      <c r="AI242" s="288" t="s">
        <v>9927</v>
      </c>
      <c r="AJ242" s="288" t="s">
        <v>9927</v>
      </c>
      <c r="AK242" s="288" t="s">
        <v>9927</v>
      </c>
      <c r="AL242" s="288" t="s">
        <v>9927</v>
      </c>
      <c r="AM242" s="288" t="s">
        <v>9927</v>
      </c>
      <c r="AN242" s="288" t="s">
        <v>9927</v>
      </c>
      <c r="AO242" s="288" t="s">
        <v>9927</v>
      </c>
      <c r="AP242" s="288" t="s">
        <v>9927</v>
      </c>
      <c r="AQ242" s="288" t="s">
        <v>9927</v>
      </c>
      <c r="AR242" s="288" t="s">
        <v>9927</v>
      </c>
      <c r="AS242" s="288" t="s">
        <v>9927</v>
      </c>
      <c r="AT242" s="288" t="s">
        <v>9927</v>
      </c>
      <c r="AU242" s="288" t="s">
        <v>9927</v>
      </c>
      <c r="AV242" s="288" t="s">
        <v>9927</v>
      </c>
      <c r="AW242" s="288" t="s">
        <v>9927</v>
      </c>
      <c r="AX242" s="288" t="s">
        <v>9927</v>
      </c>
      <c r="AY242" s="288" t="s">
        <v>9927</v>
      </c>
      <c r="AZ242" s="288" t="s">
        <v>9927</v>
      </c>
      <c r="BA242" s="288" t="s">
        <v>9927</v>
      </c>
      <c r="BB242" s="288" t="s">
        <v>9927</v>
      </c>
      <c r="BC242" s="288" t="s">
        <v>9927</v>
      </c>
      <c r="BD242" s="288" t="s">
        <v>9927</v>
      </c>
      <c r="BE242" s="288" t="s">
        <v>9927</v>
      </c>
      <c r="BF242" s="288" t="s">
        <v>9927</v>
      </c>
      <c r="BG242" s="288" t="s">
        <v>9927</v>
      </c>
      <c r="BH242" s="288" t="s">
        <v>9927</v>
      </c>
      <c r="BI242" s="288" t="s">
        <v>9927</v>
      </c>
      <c r="BJ242" s="288" t="s">
        <v>9927</v>
      </c>
      <c r="BK242" s="288" t="s">
        <v>9927</v>
      </c>
      <c r="BL242" s="288">
        <v>2.2999999999999998</v>
      </c>
      <c r="BM242" s="288">
        <v>2.1</v>
      </c>
      <c r="BN242" s="288">
        <v>2.1</v>
      </c>
      <c r="BO242" s="288" t="s">
        <v>9927</v>
      </c>
      <c r="BP242" s="288" t="s">
        <v>9927</v>
      </c>
      <c r="BQ242" s="288" t="s">
        <v>9927</v>
      </c>
      <c r="BR242" s="288" t="s">
        <v>9927</v>
      </c>
      <c r="BS242" s="288" t="s">
        <v>9927</v>
      </c>
      <c r="BT242" s="288">
        <v>2.2000000000000002</v>
      </c>
      <c r="BU242" s="288">
        <v>2.1</v>
      </c>
      <c r="BV242" s="288">
        <v>2.1</v>
      </c>
      <c r="BW242" s="288">
        <v>2.2000000000000002</v>
      </c>
      <c r="BX242" s="288" t="s">
        <v>9927</v>
      </c>
      <c r="BY242" s="288" t="s">
        <v>9927</v>
      </c>
      <c r="BZ242" s="288" t="str">
        <f>_xlfn.IFNA(VLOOKUP(C242,'INFORM Severity - hidden'!$C$5:$G$300,5,FALSE),"-")</f>
        <v>-</v>
      </c>
    </row>
    <row r="243" spans="1:78" x14ac:dyDescent="0.35">
      <c r="C243" t="s">
        <v>10060</v>
      </c>
      <c r="D243" s="288" t="str">
        <f t="shared" si="3"/>
        <v>-</v>
      </c>
      <c r="E243" s="288" t="s">
        <v>9927</v>
      </c>
      <c r="F243" s="288" t="s">
        <v>9927</v>
      </c>
      <c r="G243" s="288" t="s">
        <v>9927</v>
      </c>
      <c r="H243" s="288" t="s">
        <v>9927</v>
      </c>
      <c r="I243" s="288" t="s">
        <v>9927</v>
      </c>
      <c r="J243" s="288" t="s">
        <v>9927</v>
      </c>
      <c r="K243" s="288" t="s">
        <v>9927</v>
      </c>
      <c r="L243" s="288" t="s">
        <v>9927</v>
      </c>
      <c r="M243" s="288" t="s">
        <v>9927</v>
      </c>
      <c r="N243" s="288" t="s">
        <v>9927</v>
      </c>
      <c r="O243" s="288" t="s">
        <v>9927</v>
      </c>
      <c r="P243" s="288" t="s">
        <v>9927</v>
      </c>
      <c r="Q243" s="288" t="s">
        <v>9927</v>
      </c>
      <c r="R243" s="288" t="s">
        <v>9927</v>
      </c>
      <c r="S243" s="288" t="s">
        <v>9927</v>
      </c>
      <c r="T243" s="288" t="s">
        <v>9927</v>
      </c>
      <c r="U243" s="288" t="s">
        <v>9927</v>
      </c>
      <c r="V243" s="288" t="s">
        <v>9927</v>
      </c>
      <c r="W243" s="288" t="s">
        <v>9927</v>
      </c>
      <c r="X243" s="288" t="s">
        <v>9927</v>
      </c>
      <c r="Y243" s="288" t="s">
        <v>9927</v>
      </c>
      <c r="Z243" s="288" t="s">
        <v>9927</v>
      </c>
      <c r="AA243" s="288" t="s">
        <v>9927</v>
      </c>
      <c r="AB243" s="288" t="s">
        <v>9927</v>
      </c>
      <c r="AC243" s="288" t="s">
        <v>9927</v>
      </c>
      <c r="AD243" s="288" t="s">
        <v>9927</v>
      </c>
      <c r="AE243" s="288" t="s">
        <v>9927</v>
      </c>
      <c r="AF243" s="288" t="s">
        <v>9927</v>
      </c>
      <c r="AG243" s="288" t="s">
        <v>9927</v>
      </c>
      <c r="AH243" s="288" t="s">
        <v>9927</v>
      </c>
      <c r="AI243" s="288" t="s">
        <v>9927</v>
      </c>
      <c r="AJ243" s="288" t="s">
        <v>9927</v>
      </c>
      <c r="AK243" s="288" t="s">
        <v>9927</v>
      </c>
      <c r="AL243" s="288" t="s">
        <v>9927</v>
      </c>
      <c r="AM243" s="288" t="s">
        <v>9927</v>
      </c>
      <c r="AN243" s="288" t="s">
        <v>9927</v>
      </c>
      <c r="AO243" s="288" t="s">
        <v>9927</v>
      </c>
      <c r="AP243" s="288" t="s">
        <v>9927</v>
      </c>
      <c r="AQ243" s="288" t="s">
        <v>9927</v>
      </c>
      <c r="AR243" s="288" t="s">
        <v>9927</v>
      </c>
      <c r="AS243" s="288" t="s">
        <v>9927</v>
      </c>
      <c r="AT243" s="288" t="s">
        <v>9927</v>
      </c>
      <c r="AU243" s="288" t="s">
        <v>9927</v>
      </c>
      <c r="AV243" s="288" t="s">
        <v>9927</v>
      </c>
      <c r="AW243" s="288" t="s">
        <v>9927</v>
      </c>
      <c r="AX243" s="288" t="s">
        <v>9927</v>
      </c>
      <c r="AY243" s="288" t="s">
        <v>9927</v>
      </c>
      <c r="AZ243" s="288" t="s">
        <v>9927</v>
      </c>
      <c r="BA243" s="288" t="s">
        <v>9927</v>
      </c>
      <c r="BB243" s="288" t="s">
        <v>9927</v>
      </c>
      <c r="BC243" s="288" t="s">
        <v>9927</v>
      </c>
      <c r="BD243" s="288" t="s">
        <v>9927</v>
      </c>
      <c r="BE243" s="288" t="s">
        <v>9927</v>
      </c>
      <c r="BF243" s="288" t="s">
        <v>9927</v>
      </c>
      <c r="BG243" s="288" t="s">
        <v>9927</v>
      </c>
      <c r="BH243" s="288" t="s">
        <v>9927</v>
      </c>
      <c r="BI243" s="288" t="s">
        <v>9927</v>
      </c>
      <c r="BJ243" s="288" t="s">
        <v>9927</v>
      </c>
      <c r="BK243" s="288" t="s">
        <v>9927</v>
      </c>
      <c r="BL243" s="288" t="s">
        <v>9927</v>
      </c>
      <c r="BM243" s="288" t="s">
        <v>9927</v>
      </c>
      <c r="BN243" s="288" t="s">
        <v>9927</v>
      </c>
      <c r="BO243" s="288" t="s">
        <v>9927</v>
      </c>
      <c r="BP243" s="288" t="s">
        <v>9927</v>
      </c>
      <c r="BQ243" s="288" t="s">
        <v>9927</v>
      </c>
      <c r="BR243" s="288" t="s">
        <v>9927</v>
      </c>
      <c r="BS243" s="288" t="s">
        <v>9927</v>
      </c>
      <c r="BT243" s="288" t="s">
        <v>9927</v>
      </c>
      <c r="BU243" s="288" t="s">
        <v>9927</v>
      </c>
      <c r="BV243" s="288" t="s">
        <v>9927</v>
      </c>
      <c r="BW243" s="288" t="s">
        <v>9927</v>
      </c>
      <c r="BX243" s="288" t="s">
        <v>9927</v>
      </c>
      <c r="BY243" s="288" t="s">
        <v>9927</v>
      </c>
      <c r="BZ243" s="288" t="str">
        <f>_xlfn.IFNA(VLOOKUP(C243,'INFORM Severity - hidden'!$C$5:$G$300,5,FALSE),"-")</f>
        <v>-</v>
      </c>
    </row>
    <row r="244" spans="1:78" x14ac:dyDescent="0.35">
      <c r="A244" t="s">
        <v>1574</v>
      </c>
      <c r="B244" t="s">
        <v>1572</v>
      </c>
      <c r="C244" t="s">
        <v>1573</v>
      </c>
      <c r="D244" s="288" t="str">
        <f t="shared" si="3"/>
        <v>Increasing</v>
      </c>
      <c r="E244" s="288" t="s">
        <v>9927</v>
      </c>
      <c r="F244" s="288" t="s">
        <v>9927</v>
      </c>
      <c r="G244" s="288" t="s">
        <v>9927</v>
      </c>
      <c r="H244" s="288" t="s">
        <v>9927</v>
      </c>
      <c r="I244" s="288" t="s">
        <v>9927</v>
      </c>
      <c r="J244" s="288" t="s">
        <v>9927</v>
      </c>
      <c r="K244" s="288" t="s">
        <v>9927</v>
      </c>
      <c r="L244" s="288" t="s">
        <v>9927</v>
      </c>
      <c r="M244" s="288" t="s">
        <v>9927</v>
      </c>
      <c r="N244" s="288" t="s">
        <v>9927</v>
      </c>
      <c r="O244" s="288" t="s">
        <v>9927</v>
      </c>
      <c r="P244" s="288" t="s">
        <v>9927</v>
      </c>
      <c r="Q244" s="288" t="s">
        <v>9927</v>
      </c>
      <c r="R244" s="288" t="s">
        <v>9927</v>
      </c>
      <c r="S244" s="288" t="s">
        <v>9927</v>
      </c>
      <c r="T244" s="288" t="s">
        <v>9927</v>
      </c>
      <c r="U244" s="288" t="s">
        <v>9927</v>
      </c>
      <c r="V244" s="288" t="s">
        <v>9927</v>
      </c>
      <c r="W244" s="288" t="s">
        <v>9927</v>
      </c>
      <c r="X244" s="288" t="s">
        <v>9927</v>
      </c>
      <c r="Y244" s="288" t="s">
        <v>9927</v>
      </c>
      <c r="Z244" s="288" t="s">
        <v>9927</v>
      </c>
      <c r="AA244" s="288" t="s">
        <v>9927</v>
      </c>
      <c r="AB244" s="288" t="s">
        <v>9927</v>
      </c>
      <c r="AC244" s="288" t="s">
        <v>9927</v>
      </c>
      <c r="AD244" s="288" t="s">
        <v>9927</v>
      </c>
      <c r="AE244" s="288" t="s">
        <v>9927</v>
      </c>
      <c r="AF244" s="288" t="s">
        <v>9927</v>
      </c>
      <c r="AG244" s="288" t="s">
        <v>9927</v>
      </c>
      <c r="AH244" s="288" t="s">
        <v>9927</v>
      </c>
      <c r="AI244" s="288" t="s">
        <v>9927</v>
      </c>
      <c r="AJ244" s="288" t="s">
        <v>9927</v>
      </c>
      <c r="AK244" s="288" t="s">
        <v>9927</v>
      </c>
      <c r="AL244" s="288" t="s">
        <v>9927</v>
      </c>
      <c r="AM244" s="288" t="s">
        <v>9927</v>
      </c>
      <c r="AN244" s="288" t="s">
        <v>9927</v>
      </c>
      <c r="AO244" s="288" t="s">
        <v>9927</v>
      </c>
      <c r="AP244" s="288" t="s">
        <v>9927</v>
      </c>
      <c r="AQ244" s="288" t="s">
        <v>9927</v>
      </c>
      <c r="AR244" s="288" t="s">
        <v>9927</v>
      </c>
      <c r="AS244" s="288" t="s">
        <v>9927</v>
      </c>
      <c r="AT244" s="288" t="s">
        <v>9927</v>
      </c>
      <c r="AU244" s="288" t="s">
        <v>9927</v>
      </c>
      <c r="AV244" s="288" t="s">
        <v>9927</v>
      </c>
      <c r="AW244" s="288">
        <v>2.6</v>
      </c>
      <c r="AX244" s="288">
        <v>2.7</v>
      </c>
      <c r="AY244" s="288">
        <v>2.7</v>
      </c>
      <c r="AZ244" s="288">
        <v>2.6</v>
      </c>
      <c r="BA244" s="288">
        <v>2.6</v>
      </c>
      <c r="BB244" s="288">
        <v>2.6</v>
      </c>
      <c r="BC244" s="288">
        <v>2.6</v>
      </c>
      <c r="BD244" s="288">
        <v>2.6</v>
      </c>
      <c r="BE244" s="288">
        <v>2.5</v>
      </c>
      <c r="BF244" s="288">
        <v>2.5</v>
      </c>
      <c r="BG244" s="288">
        <v>2.5</v>
      </c>
      <c r="BH244" s="288">
        <v>2.5</v>
      </c>
      <c r="BI244" s="288">
        <v>2.6</v>
      </c>
      <c r="BJ244" s="288">
        <v>2.6</v>
      </c>
      <c r="BK244" s="288">
        <v>2.6</v>
      </c>
      <c r="BL244" s="288">
        <v>2.6</v>
      </c>
      <c r="BM244" s="288">
        <v>2</v>
      </c>
      <c r="BN244" s="288">
        <v>2</v>
      </c>
      <c r="BO244" s="288">
        <v>2</v>
      </c>
      <c r="BP244" s="288">
        <v>2</v>
      </c>
      <c r="BQ244" s="288">
        <v>2</v>
      </c>
      <c r="BR244" s="288">
        <v>2.1</v>
      </c>
      <c r="BS244" s="288">
        <v>2</v>
      </c>
      <c r="BT244" s="288">
        <v>2</v>
      </c>
      <c r="BU244" s="288">
        <v>1.9</v>
      </c>
      <c r="BV244" s="288">
        <v>2</v>
      </c>
      <c r="BW244" s="288">
        <v>2.1</v>
      </c>
      <c r="BX244" s="288">
        <v>2.1</v>
      </c>
      <c r="BY244" s="288">
        <v>2.1</v>
      </c>
      <c r="BZ244" s="288">
        <f>_xlfn.IFNA(VLOOKUP(C244,'INFORM Severity - hidden'!$C$5:$G$300,5,FALSE),"-")</f>
        <v>2.1</v>
      </c>
    </row>
    <row r="245" spans="1:78" x14ac:dyDescent="0.35">
      <c r="C245" t="s">
        <v>10061</v>
      </c>
      <c r="D245" s="288" t="str">
        <f t="shared" si="3"/>
        <v>-</v>
      </c>
      <c r="E245" s="288" t="s">
        <v>9927</v>
      </c>
      <c r="F245" s="288" t="s">
        <v>9927</v>
      </c>
      <c r="G245" s="288" t="s">
        <v>9927</v>
      </c>
      <c r="H245" s="288" t="s">
        <v>9927</v>
      </c>
      <c r="I245" s="288" t="s">
        <v>9927</v>
      </c>
      <c r="J245" s="288" t="s">
        <v>9927</v>
      </c>
      <c r="K245" s="288" t="s">
        <v>9927</v>
      </c>
      <c r="L245" s="288" t="s">
        <v>9927</v>
      </c>
      <c r="M245" s="288" t="s">
        <v>9927</v>
      </c>
      <c r="N245" s="288" t="s">
        <v>9927</v>
      </c>
      <c r="O245" s="288" t="s">
        <v>9927</v>
      </c>
      <c r="P245" s="288" t="s">
        <v>9927</v>
      </c>
      <c r="Q245" s="288" t="s">
        <v>9927</v>
      </c>
      <c r="R245" s="288" t="s">
        <v>9927</v>
      </c>
      <c r="S245" s="288" t="s">
        <v>9927</v>
      </c>
      <c r="T245" s="288" t="s">
        <v>9927</v>
      </c>
      <c r="U245" s="288" t="s">
        <v>9927</v>
      </c>
      <c r="V245" s="288" t="s">
        <v>9927</v>
      </c>
      <c r="W245" s="288" t="s">
        <v>9927</v>
      </c>
      <c r="X245" s="288" t="s">
        <v>9927</v>
      </c>
      <c r="Y245" s="288" t="s">
        <v>9927</v>
      </c>
      <c r="Z245" s="288" t="s">
        <v>9927</v>
      </c>
      <c r="AA245" s="288" t="s">
        <v>9927</v>
      </c>
      <c r="AB245" s="288" t="s">
        <v>9927</v>
      </c>
      <c r="AC245" s="288" t="s">
        <v>9927</v>
      </c>
      <c r="AD245" s="288" t="s">
        <v>9927</v>
      </c>
      <c r="AE245" s="288" t="s">
        <v>9927</v>
      </c>
      <c r="AF245" s="288" t="s">
        <v>9927</v>
      </c>
      <c r="AG245" s="288" t="s">
        <v>9927</v>
      </c>
      <c r="AH245" s="288" t="s">
        <v>9927</v>
      </c>
      <c r="AI245" s="288" t="s">
        <v>9927</v>
      </c>
      <c r="AJ245" s="288" t="s">
        <v>9927</v>
      </c>
      <c r="AK245" s="288" t="s">
        <v>9927</v>
      </c>
      <c r="AL245" s="288" t="s">
        <v>9927</v>
      </c>
      <c r="AM245" s="288" t="s">
        <v>9927</v>
      </c>
      <c r="AN245" s="288" t="s">
        <v>9927</v>
      </c>
      <c r="AO245" s="288" t="s">
        <v>9927</v>
      </c>
      <c r="AP245" s="288" t="s">
        <v>9927</v>
      </c>
      <c r="AQ245" s="288" t="s">
        <v>9927</v>
      </c>
      <c r="AR245" s="288" t="s">
        <v>9927</v>
      </c>
      <c r="AS245" s="288" t="s">
        <v>9927</v>
      </c>
      <c r="AT245" s="288" t="s">
        <v>9927</v>
      </c>
      <c r="AU245" s="288" t="s">
        <v>9927</v>
      </c>
      <c r="AV245" s="288" t="s">
        <v>9927</v>
      </c>
      <c r="AW245" s="288" t="s">
        <v>9927</v>
      </c>
      <c r="AX245" s="288" t="s">
        <v>9927</v>
      </c>
      <c r="AY245" s="288" t="s">
        <v>9927</v>
      </c>
      <c r="AZ245" s="288" t="s">
        <v>9927</v>
      </c>
      <c r="BA245" s="288" t="s">
        <v>9927</v>
      </c>
      <c r="BB245" s="288" t="s">
        <v>9927</v>
      </c>
      <c r="BC245" s="288" t="s">
        <v>9927</v>
      </c>
      <c r="BD245" s="288" t="s">
        <v>9927</v>
      </c>
      <c r="BE245" s="288" t="s">
        <v>9927</v>
      </c>
      <c r="BF245" s="288" t="s">
        <v>9927</v>
      </c>
      <c r="BG245" s="288" t="s">
        <v>9927</v>
      </c>
      <c r="BH245" s="288" t="s">
        <v>9927</v>
      </c>
      <c r="BI245" s="288" t="s">
        <v>9927</v>
      </c>
      <c r="BJ245" s="288" t="s">
        <v>9927</v>
      </c>
      <c r="BK245" s="288" t="s">
        <v>9927</v>
      </c>
      <c r="BL245" s="288">
        <v>1.4</v>
      </c>
      <c r="BM245" s="288">
        <v>1.4</v>
      </c>
      <c r="BN245" s="288">
        <v>1.4</v>
      </c>
      <c r="BO245" s="288" t="s">
        <v>9927</v>
      </c>
      <c r="BP245" s="288" t="s">
        <v>9927</v>
      </c>
      <c r="BQ245" s="288" t="s">
        <v>9927</v>
      </c>
      <c r="BR245" s="288" t="s">
        <v>9927</v>
      </c>
      <c r="BS245" s="288" t="s">
        <v>9927</v>
      </c>
      <c r="BT245" s="288" t="s">
        <v>9927</v>
      </c>
      <c r="BU245" s="288" t="s">
        <v>9927</v>
      </c>
      <c r="BV245" s="288" t="s">
        <v>9927</v>
      </c>
      <c r="BW245" s="288" t="s">
        <v>9927</v>
      </c>
      <c r="BX245" s="288" t="s">
        <v>9927</v>
      </c>
      <c r="BY245" s="288" t="s">
        <v>9927</v>
      </c>
      <c r="BZ245" s="288" t="str">
        <f>_xlfn.IFNA(VLOOKUP(C245,'INFORM Severity - hidden'!$C$5:$G$300,5,FALSE),"-")</f>
        <v>-</v>
      </c>
    </row>
    <row r="246" spans="1:78" x14ac:dyDescent="0.35">
      <c r="C246" t="s">
        <v>10062</v>
      </c>
      <c r="D246" s="288" t="str">
        <f t="shared" si="3"/>
        <v>-</v>
      </c>
      <c r="E246" s="288" t="s">
        <v>9927</v>
      </c>
      <c r="F246" s="288" t="s">
        <v>9927</v>
      </c>
      <c r="G246" s="288" t="s">
        <v>9927</v>
      </c>
      <c r="H246" s="288" t="s">
        <v>9927</v>
      </c>
      <c r="I246" s="288" t="s">
        <v>9927</v>
      </c>
      <c r="J246" s="288" t="s">
        <v>9927</v>
      </c>
      <c r="K246" s="288" t="s">
        <v>9927</v>
      </c>
      <c r="L246" s="288" t="s">
        <v>9927</v>
      </c>
      <c r="M246" s="288" t="s">
        <v>9927</v>
      </c>
      <c r="N246" s="288" t="s">
        <v>9927</v>
      </c>
      <c r="O246" s="288" t="s">
        <v>9927</v>
      </c>
      <c r="P246" s="288" t="s">
        <v>9927</v>
      </c>
      <c r="Q246" s="288" t="s">
        <v>9927</v>
      </c>
      <c r="R246" s="288" t="s">
        <v>9927</v>
      </c>
      <c r="S246" s="288" t="s">
        <v>9927</v>
      </c>
      <c r="T246" s="288" t="s">
        <v>9927</v>
      </c>
      <c r="U246" s="288" t="s">
        <v>9927</v>
      </c>
      <c r="V246" s="288" t="s">
        <v>9927</v>
      </c>
      <c r="W246" s="288" t="s">
        <v>9927</v>
      </c>
      <c r="X246" s="288" t="s">
        <v>9927</v>
      </c>
      <c r="Y246" s="288" t="s">
        <v>9927</v>
      </c>
      <c r="Z246" s="288" t="s">
        <v>9927</v>
      </c>
      <c r="AA246" s="288" t="s">
        <v>9927</v>
      </c>
      <c r="AB246" s="288" t="s">
        <v>9927</v>
      </c>
      <c r="AC246" s="288" t="s">
        <v>9927</v>
      </c>
      <c r="AD246" s="288" t="s">
        <v>9927</v>
      </c>
      <c r="AE246" s="288" t="s">
        <v>9927</v>
      </c>
      <c r="AF246" s="288" t="s">
        <v>9927</v>
      </c>
      <c r="AG246" s="288" t="s">
        <v>9927</v>
      </c>
      <c r="AH246" s="288" t="s">
        <v>9927</v>
      </c>
      <c r="AI246" s="288" t="s">
        <v>9927</v>
      </c>
      <c r="AJ246" s="288" t="s">
        <v>9927</v>
      </c>
      <c r="AK246" s="288" t="s">
        <v>9927</v>
      </c>
      <c r="AL246" s="288" t="s">
        <v>9927</v>
      </c>
      <c r="AM246" s="288" t="s">
        <v>9927</v>
      </c>
      <c r="AN246" s="288" t="s">
        <v>9927</v>
      </c>
      <c r="AO246" s="288" t="s">
        <v>9927</v>
      </c>
      <c r="AP246" s="288" t="s">
        <v>9927</v>
      </c>
      <c r="AQ246" s="288" t="s">
        <v>9927</v>
      </c>
      <c r="AR246" s="288" t="s">
        <v>9927</v>
      </c>
      <c r="AS246" s="288" t="s">
        <v>9927</v>
      </c>
      <c r="AT246" s="288" t="s">
        <v>9927</v>
      </c>
      <c r="AU246" s="288" t="s">
        <v>9927</v>
      </c>
      <c r="AV246" s="288" t="s">
        <v>9927</v>
      </c>
      <c r="AW246" s="288" t="s">
        <v>9927</v>
      </c>
      <c r="AX246" s="288" t="s">
        <v>9927</v>
      </c>
      <c r="AY246" s="288" t="s">
        <v>9927</v>
      </c>
      <c r="AZ246" s="288" t="s">
        <v>9927</v>
      </c>
      <c r="BA246" s="288" t="s">
        <v>9927</v>
      </c>
      <c r="BB246" s="288" t="s">
        <v>9927</v>
      </c>
      <c r="BC246" s="288" t="s">
        <v>9927</v>
      </c>
      <c r="BD246" s="288" t="s">
        <v>9927</v>
      </c>
      <c r="BE246" s="288" t="s">
        <v>9927</v>
      </c>
      <c r="BF246" s="288" t="s">
        <v>9927</v>
      </c>
      <c r="BG246" s="288" t="s">
        <v>9927</v>
      </c>
      <c r="BH246" s="288" t="s">
        <v>9927</v>
      </c>
      <c r="BI246" s="288" t="s">
        <v>9927</v>
      </c>
      <c r="BJ246" s="288" t="s">
        <v>9927</v>
      </c>
      <c r="BK246" s="288" t="s">
        <v>9927</v>
      </c>
      <c r="BL246" s="288" t="s">
        <v>9927</v>
      </c>
      <c r="BM246" s="288" t="s">
        <v>9927</v>
      </c>
      <c r="BN246" s="288" t="s">
        <v>9927</v>
      </c>
      <c r="BO246" s="288" t="s">
        <v>9927</v>
      </c>
      <c r="BP246" s="288" t="s">
        <v>9927</v>
      </c>
      <c r="BQ246" s="288" t="s">
        <v>9927</v>
      </c>
      <c r="BR246" s="288" t="s">
        <v>9927</v>
      </c>
      <c r="BS246" s="288" t="s">
        <v>9927</v>
      </c>
      <c r="BT246" s="288">
        <v>1.9</v>
      </c>
      <c r="BU246" s="288">
        <v>1.8</v>
      </c>
      <c r="BV246" s="288">
        <v>1.8</v>
      </c>
      <c r="BW246" s="288">
        <v>1.8</v>
      </c>
      <c r="BX246" s="288" t="s">
        <v>9927</v>
      </c>
      <c r="BY246" s="288" t="s">
        <v>9927</v>
      </c>
      <c r="BZ246" s="288" t="str">
        <f>_xlfn.IFNA(VLOOKUP(C246,'INFORM Severity - hidden'!$C$5:$G$300,5,FALSE),"-")</f>
        <v>-</v>
      </c>
    </row>
    <row r="247" spans="1:78" x14ac:dyDescent="0.35">
      <c r="A247" t="s">
        <v>2661</v>
      </c>
      <c r="B247" t="s">
        <v>2659</v>
      </c>
      <c r="C247" t="s">
        <v>2660</v>
      </c>
      <c r="D247" s="288" t="str">
        <f t="shared" si="3"/>
        <v>Increasing</v>
      </c>
      <c r="E247" s="288" t="s">
        <v>9927</v>
      </c>
      <c r="F247" s="288" t="s">
        <v>9927</v>
      </c>
      <c r="G247" s="288" t="s">
        <v>9927</v>
      </c>
      <c r="H247" s="288" t="s">
        <v>9927</v>
      </c>
      <c r="I247" s="288" t="s">
        <v>9927</v>
      </c>
      <c r="J247" s="288" t="s">
        <v>9927</v>
      </c>
      <c r="K247" s="288" t="s">
        <v>9927</v>
      </c>
      <c r="L247" s="288" t="s">
        <v>9927</v>
      </c>
      <c r="M247" s="288" t="s">
        <v>9927</v>
      </c>
      <c r="N247" s="288" t="s">
        <v>9927</v>
      </c>
      <c r="O247" s="288" t="s">
        <v>9927</v>
      </c>
      <c r="P247" s="288" t="s">
        <v>9927</v>
      </c>
      <c r="Q247" s="288" t="s">
        <v>9927</v>
      </c>
      <c r="R247" s="288" t="s">
        <v>9927</v>
      </c>
      <c r="S247" s="288" t="s">
        <v>9927</v>
      </c>
      <c r="T247" s="288" t="s">
        <v>9927</v>
      </c>
      <c r="U247" s="288" t="s">
        <v>9927</v>
      </c>
      <c r="V247" s="288" t="s">
        <v>9927</v>
      </c>
      <c r="W247" s="288" t="s">
        <v>9927</v>
      </c>
      <c r="X247" s="288" t="s">
        <v>9927</v>
      </c>
      <c r="Y247" s="288" t="s">
        <v>9927</v>
      </c>
      <c r="Z247" s="288" t="s">
        <v>9927</v>
      </c>
      <c r="AA247" s="288" t="s">
        <v>9927</v>
      </c>
      <c r="AB247" s="288" t="s">
        <v>9927</v>
      </c>
      <c r="AC247" s="288" t="s">
        <v>9927</v>
      </c>
      <c r="AD247" s="288" t="s">
        <v>9927</v>
      </c>
      <c r="AE247" s="288" t="s">
        <v>9927</v>
      </c>
      <c r="AF247" s="288" t="s">
        <v>9927</v>
      </c>
      <c r="AG247" s="288" t="s">
        <v>9927</v>
      </c>
      <c r="AH247" s="288" t="s">
        <v>9927</v>
      </c>
      <c r="AI247" s="288" t="s">
        <v>9927</v>
      </c>
      <c r="AJ247" s="288" t="s">
        <v>9927</v>
      </c>
      <c r="AK247" s="288" t="s">
        <v>9927</v>
      </c>
      <c r="AL247" s="288" t="s">
        <v>9927</v>
      </c>
      <c r="AM247" s="288" t="s">
        <v>9927</v>
      </c>
      <c r="AN247" s="288" t="s">
        <v>9927</v>
      </c>
      <c r="AO247" s="288" t="s">
        <v>9927</v>
      </c>
      <c r="AP247" s="288">
        <v>1.2</v>
      </c>
      <c r="AQ247" s="288">
        <v>1.6</v>
      </c>
      <c r="AR247" s="288">
        <v>1.6</v>
      </c>
      <c r="AS247" s="288">
        <v>1.7</v>
      </c>
      <c r="AT247" s="288">
        <v>1.7</v>
      </c>
      <c r="AU247" s="288">
        <v>2.9</v>
      </c>
      <c r="AV247" s="288">
        <v>2.9</v>
      </c>
      <c r="AW247" s="288">
        <v>2.9</v>
      </c>
      <c r="AX247" s="288">
        <v>2.9</v>
      </c>
      <c r="AY247" s="288">
        <v>2.9</v>
      </c>
      <c r="AZ247" s="288">
        <v>2.5</v>
      </c>
      <c r="BA247" s="288">
        <v>2.5</v>
      </c>
      <c r="BB247" s="288">
        <v>2.5</v>
      </c>
      <c r="BC247" s="288">
        <v>2.5</v>
      </c>
      <c r="BD247" s="288">
        <v>2.5</v>
      </c>
      <c r="BE247" s="288">
        <v>2.6</v>
      </c>
      <c r="BF247" s="288">
        <v>2.4</v>
      </c>
      <c r="BG247" s="288">
        <v>2.4</v>
      </c>
      <c r="BH247" s="288">
        <v>2.4</v>
      </c>
      <c r="BI247" s="288">
        <v>2.4</v>
      </c>
      <c r="BJ247" s="288">
        <v>2.2000000000000002</v>
      </c>
      <c r="BK247" s="288">
        <v>2.1</v>
      </c>
      <c r="BL247" s="288">
        <v>2.1</v>
      </c>
      <c r="BM247" s="288">
        <v>2.1</v>
      </c>
      <c r="BN247" s="288">
        <v>2.1</v>
      </c>
      <c r="BO247" s="288">
        <v>2.1</v>
      </c>
      <c r="BP247" s="288">
        <v>2.1</v>
      </c>
      <c r="BQ247" s="288">
        <v>2.1</v>
      </c>
      <c r="BR247" s="288">
        <v>2.1</v>
      </c>
      <c r="BS247" s="288">
        <v>2.1</v>
      </c>
      <c r="BT247" s="288">
        <v>2.1</v>
      </c>
      <c r="BU247" s="288">
        <v>2.1</v>
      </c>
      <c r="BV247" s="288">
        <v>2.1</v>
      </c>
      <c r="BW247" s="288">
        <v>2.2000000000000002</v>
      </c>
      <c r="BX247" s="288">
        <v>2.2000000000000002</v>
      </c>
      <c r="BY247" s="288">
        <v>2.2000000000000002</v>
      </c>
      <c r="BZ247" s="288">
        <f>_xlfn.IFNA(VLOOKUP(C247,'INFORM Severity - hidden'!$C$5:$G$300,5,FALSE),"-")</f>
        <v>2.2000000000000002</v>
      </c>
    </row>
    <row r="248" spans="1:78" x14ac:dyDescent="0.35">
      <c r="A248" t="s">
        <v>44</v>
      </c>
      <c r="B248" t="s">
        <v>42</v>
      </c>
      <c r="C248" t="s">
        <v>43</v>
      </c>
      <c r="D248" s="288" t="str">
        <f t="shared" si="3"/>
        <v>Increasing</v>
      </c>
      <c r="E248" s="288">
        <v>3.6</v>
      </c>
      <c r="F248" s="288">
        <v>3.6</v>
      </c>
      <c r="G248" s="288">
        <v>3.6</v>
      </c>
      <c r="H248" s="288">
        <v>3.9</v>
      </c>
      <c r="I248" s="288">
        <v>3.9</v>
      </c>
      <c r="J248" s="288">
        <v>3.9</v>
      </c>
      <c r="K248" s="288">
        <v>3.9</v>
      </c>
      <c r="L248" s="288">
        <v>3.9</v>
      </c>
      <c r="M248" s="288">
        <v>3.9</v>
      </c>
      <c r="N248" s="288">
        <v>3.9</v>
      </c>
      <c r="O248" s="288">
        <v>4.0999999999999996</v>
      </c>
      <c r="P248" s="288">
        <v>4.0999999999999996</v>
      </c>
      <c r="Q248" s="288">
        <v>4.0999999999999996</v>
      </c>
      <c r="R248" s="288">
        <v>4.0999999999999996</v>
      </c>
      <c r="S248" s="288">
        <v>4.0999999999999996</v>
      </c>
      <c r="T248" s="288">
        <v>4.0999999999999996</v>
      </c>
      <c r="U248" s="288">
        <v>4</v>
      </c>
      <c r="V248" s="288">
        <v>4</v>
      </c>
      <c r="W248" s="288">
        <v>4</v>
      </c>
      <c r="X248" s="288">
        <v>4</v>
      </c>
      <c r="Y248" s="288">
        <v>4</v>
      </c>
      <c r="Z248" s="288">
        <v>4</v>
      </c>
      <c r="AA248" s="288">
        <v>3.7</v>
      </c>
      <c r="AB248" s="288">
        <v>3.7</v>
      </c>
      <c r="AC248" s="288">
        <v>3.7</v>
      </c>
      <c r="AD248" s="288">
        <v>3.7</v>
      </c>
      <c r="AE248" s="288">
        <v>3.8</v>
      </c>
      <c r="AF248" s="288">
        <v>3.7</v>
      </c>
      <c r="AG248" s="288">
        <v>3.7</v>
      </c>
      <c r="AH248" s="288">
        <v>3.8</v>
      </c>
      <c r="AI248" s="288">
        <v>3.8</v>
      </c>
      <c r="AJ248" s="288">
        <v>3.8</v>
      </c>
      <c r="AK248" s="288">
        <v>3.8</v>
      </c>
      <c r="AL248" s="288">
        <v>3.8</v>
      </c>
      <c r="AM248" s="288">
        <v>3.8</v>
      </c>
      <c r="AN248" s="288">
        <v>3.8</v>
      </c>
      <c r="AO248" s="288">
        <v>3.8</v>
      </c>
      <c r="AP248" s="288">
        <v>3.8</v>
      </c>
      <c r="AQ248" s="288">
        <v>3.8</v>
      </c>
      <c r="AR248" s="288">
        <v>3.8</v>
      </c>
      <c r="AS248" s="288">
        <v>3.8</v>
      </c>
      <c r="AT248" s="288">
        <v>3.8</v>
      </c>
      <c r="AU248" s="288">
        <v>3.8</v>
      </c>
      <c r="AV248" s="288">
        <v>3.8</v>
      </c>
      <c r="AW248" s="288">
        <v>3.8</v>
      </c>
      <c r="AX248" s="288">
        <v>3.7</v>
      </c>
      <c r="AY248" s="288">
        <v>3.7</v>
      </c>
      <c r="AZ248" s="288">
        <v>3.7</v>
      </c>
      <c r="BA248" s="288">
        <v>3.7</v>
      </c>
      <c r="BB248" s="288">
        <v>3.7</v>
      </c>
      <c r="BC248" s="288">
        <v>3.7</v>
      </c>
      <c r="BD248" s="288">
        <v>3.7</v>
      </c>
      <c r="BE248" s="288">
        <v>3.7</v>
      </c>
      <c r="BF248" s="288">
        <v>3.7</v>
      </c>
      <c r="BG248" s="288">
        <v>3.7</v>
      </c>
      <c r="BH248" s="288">
        <v>3.8</v>
      </c>
      <c r="BI248" s="288">
        <v>3.8</v>
      </c>
      <c r="BJ248" s="288">
        <v>3.8</v>
      </c>
      <c r="BK248" s="288">
        <v>3.8</v>
      </c>
      <c r="BL248" s="288">
        <v>3.7</v>
      </c>
      <c r="BM248" s="288">
        <v>3.7</v>
      </c>
      <c r="BN248" s="288">
        <v>3.7</v>
      </c>
      <c r="BO248" s="288">
        <v>3.7</v>
      </c>
      <c r="BP248" s="288">
        <v>3.7</v>
      </c>
      <c r="BQ248" s="288">
        <v>3.7</v>
      </c>
      <c r="BR248" s="288">
        <v>3.7</v>
      </c>
      <c r="BS248" s="288">
        <v>3.7</v>
      </c>
      <c r="BT248" s="288">
        <v>3.8</v>
      </c>
      <c r="BU248" s="288">
        <v>3.8</v>
      </c>
      <c r="BV248" s="288">
        <v>3.8</v>
      </c>
      <c r="BW248" s="288">
        <v>4.0999999999999996</v>
      </c>
      <c r="BX248" s="288">
        <v>4.0999999999999996</v>
      </c>
      <c r="BY248" s="288">
        <v>4.0999999999999996</v>
      </c>
      <c r="BZ248" s="288">
        <f>_xlfn.IFNA(VLOOKUP(C248,'INFORM Severity - hidden'!$C$5:$G$300,5,FALSE),"-")</f>
        <v>4.0999999999999996</v>
      </c>
    </row>
    <row r="249" spans="1:78" x14ac:dyDescent="0.35">
      <c r="A249" t="s">
        <v>2353</v>
      </c>
      <c r="B249" t="s">
        <v>2351</v>
      </c>
      <c r="C249" t="s">
        <v>2352</v>
      </c>
      <c r="D249" s="288" t="str">
        <f t="shared" si="3"/>
        <v>Increasing</v>
      </c>
      <c r="E249" s="288" t="s">
        <v>9927</v>
      </c>
      <c r="F249" s="288">
        <v>3.6</v>
      </c>
      <c r="G249" s="288">
        <v>3.6</v>
      </c>
      <c r="H249" s="288">
        <v>3.8</v>
      </c>
      <c r="I249" s="288">
        <v>3.8</v>
      </c>
      <c r="J249" s="288">
        <v>3.8</v>
      </c>
      <c r="K249" s="288">
        <v>3.8</v>
      </c>
      <c r="L249" s="288">
        <v>3.8</v>
      </c>
      <c r="M249" s="288">
        <v>3.8</v>
      </c>
      <c r="N249" s="288">
        <v>3.8</v>
      </c>
      <c r="O249" s="288">
        <v>3.8</v>
      </c>
      <c r="P249" s="288">
        <v>3.8</v>
      </c>
      <c r="Q249" s="288">
        <v>3.8</v>
      </c>
      <c r="R249" s="288">
        <v>3.8</v>
      </c>
      <c r="S249" s="288">
        <v>3.8</v>
      </c>
      <c r="T249" s="288">
        <v>3.8</v>
      </c>
      <c r="U249" s="288">
        <v>3.9</v>
      </c>
      <c r="V249" s="288">
        <v>3.9</v>
      </c>
      <c r="W249" s="288">
        <v>3.9</v>
      </c>
      <c r="X249" s="288">
        <v>3.9</v>
      </c>
      <c r="Y249" s="288">
        <v>3.9</v>
      </c>
      <c r="Z249" s="288">
        <v>3.9</v>
      </c>
      <c r="AA249" s="288">
        <v>3.9</v>
      </c>
      <c r="AB249" s="288">
        <v>3.9</v>
      </c>
      <c r="AC249" s="288">
        <v>3.9</v>
      </c>
      <c r="AD249" s="288">
        <v>4</v>
      </c>
      <c r="AE249" s="288">
        <v>4</v>
      </c>
      <c r="AF249" s="288">
        <v>4</v>
      </c>
      <c r="AG249" s="288">
        <v>4</v>
      </c>
      <c r="AH249" s="288">
        <v>4.2</v>
      </c>
      <c r="AI249" s="288">
        <v>4.2</v>
      </c>
      <c r="AJ249" s="288">
        <v>4.2</v>
      </c>
      <c r="AK249" s="288">
        <v>4.2</v>
      </c>
      <c r="AL249" s="288">
        <v>4.2</v>
      </c>
      <c r="AM249" s="288">
        <v>3.9</v>
      </c>
      <c r="AN249" s="288">
        <v>3.8</v>
      </c>
      <c r="AO249" s="288">
        <v>3.8</v>
      </c>
      <c r="AP249" s="288">
        <v>3.8</v>
      </c>
      <c r="AQ249" s="288">
        <v>3.8</v>
      </c>
      <c r="AR249" s="288">
        <v>3.8</v>
      </c>
      <c r="AS249" s="288">
        <v>3.7</v>
      </c>
      <c r="AT249" s="288">
        <v>3.7</v>
      </c>
      <c r="AU249" s="288">
        <v>3.7</v>
      </c>
      <c r="AV249" s="288">
        <v>3.7</v>
      </c>
      <c r="AW249" s="288">
        <v>3.7</v>
      </c>
      <c r="AX249" s="288">
        <v>3.5</v>
      </c>
      <c r="AY249" s="288">
        <v>3.5</v>
      </c>
      <c r="AZ249" s="288">
        <v>3.5</v>
      </c>
      <c r="BA249" s="288">
        <v>3.5</v>
      </c>
      <c r="BB249" s="288">
        <v>3.5</v>
      </c>
      <c r="BC249" s="288">
        <v>3.5</v>
      </c>
      <c r="BD249" s="288">
        <v>3.8</v>
      </c>
      <c r="BE249" s="288">
        <v>3.8</v>
      </c>
      <c r="BF249" s="288">
        <v>3.7</v>
      </c>
      <c r="BG249" s="288">
        <v>3.7</v>
      </c>
      <c r="BH249" s="288">
        <v>3.7</v>
      </c>
      <c r="BI249" s="288">
        <v>3.7</v>
      </c>
      <c r="BJ249" s="288">
        <v>4.0999999999999996</v>
      </c>
      <c r="BK249" s="288">
        <v>4.0999999999999996</v>
      </c>
      <c r="BL249" s="288">
        <v>4.4000000000000004</v>
      </c>
      <c r="BM249" s="288">
        <v>4.4000000000000004</v>
      </c>
      <c r="BN249" s="288">
        <v>4.4000000000000004</v>
      </c>
      <c r="BO249" s="288">
        <v>4.4000000000000004</v>
      </c>
      <c r="BP249" s="288">
        <v>4.4000000000000004</v>
      </c>
      <c r="BQ249" s="288">
        <v>4.4000000000000004</v>
      </c>
      <c r="BR249" s="288">
        <v>4.4000000000000004</v>
      </c>
      <c r="BS249" s="288">
        <v>4.4000000000000004</v>
      </c>
      <c r="BT249" s="288">
        <v>4.4000000000000004</v>
      </c>
      <c r="BU249" s="288">
        <v>4.4000000000000004</v>
      </c>
      <c r="BV249" s="288">
        <v>4.0999999999999996</v>
      </c>
      <c r="BW249" s="288">
        <v>4.4000000000000004</v>
      </c>
      <c r="BX249" s="288">
        <v>4.4000000000000004</v>
      </c>
      <c r="BY249" s="288">
        <v>4.4000000000000004</v>
      </c>
      <c r="BZ249" s="288">
        <f>_xlfn.IFNA(VLOOKUP(C249,'INFORM Severity - hidden'!$C$5:$G$300,5,FALSE),"-")</f>
        <v>4.4000000000000004</v>
      </c>
    </row>
    <row r="250" spans="1:78" x14ac:dyDescent="0.35">
      <c r="A250" t="s">
        <v>2353</v>
      </c>
      <c r="B250" t="s">
        <v>2363</v>
      </c>
      <c r="C250" t="s">
        <v>2364</v>
      </c>
      <c r="D250" s="288" t="str">
        <f t="shared" si="3"/>
        <v>Stable</v>
      </c>
      <c r="E250" s="288" t="s">
        <v>9927</v>
      </c>
      <c r="F250" s="288" t="s">
        <v>9927</v>
      </c>
      <c r="G250" s="288" t="s">
        <v>9927</v>
      </c>
      <c r="H250" s="288" t="s">
        <v>9927</v>
      </c>
      <c r="I250" s="288" t="s">
        <v>9927</v>
      </c>
      <c r="J250" s="288" t="s">
        <v>9927</v>
      </c>
      <c r="K250" s="288" t="s">
        <v>9927</v>
      </c>
      <c r="L250" s="288" t="s">
        <v>9927</v>
      </c>
      <c r="M250" s="288" t="s">
        <v>9927</v>
      </c>
      <c r="N250" s="288" t="s">
        <v>9927</v>
      </c>
      <c r="O250" s="288" t="s">
        <v>9927</v>
      </c>
      <c r="P250" s="288" t="s">
        <v>9927</v>
      </c>
      <c r="Q250" s="288" t="s">
        <v>9927</v>
      </c>
      <c r="R250" s="288" t="s">
        <v>9927</v>
      </c>
      <c r="S250" s="288" t="s">
        <v>9927</v>
      </c>
      <c r="T250" s="288" t="s">
        <v>9927</v>
      </c>
      <c r="U250" s="288" t="s">
        <v>9927</v>
      </c>
      <c r="V250" s="288" t="s">
        <v>9927</v>
      </c>
      <c r="W250" s="288" t="s">
        <v>9927</v>
      </c>
      <c r="X250" s="288" t="s">
        <v>9927</v>
      </c>
      <c r="Y250" s="288" t="s">
        <v>9927</v>
      </c>
      <c r="Z250" s="288" t="s">
        <v>9927</v>
      </c>
      <c r="AA250" s="288" t="s">
        <v>9927</v>
      </c>
      <c r="AB250" s="288" t="s">
        <v>9927</v>
      </c>
      <c r="AC250" s="288" t="s">
        <v>9927</v>
      </c>
      <c r="AD250" s="288" t="s">
        <v>9927</v>
      </c>
      <c r="AE250" s="288" t="s">
        <v>9927</v>
      </c>
      <c r="AF250" s="288" t="s">
        <v>9927</v>
      </c>
      <c r="AG250" s="288" t="s">
        <v>9927</v>
      </c>
      <c r="AH250" s="288" t="s">
        <v>9927</v>
      </c>
      <c r="AI250" s="288" t="s">
        <v>9927</v>
      </c>
      <c r="AJ250" s="288" t="s">
        <v>9927</v>
      </c>
      <c r="AK250" s="288" t="s">
        <v>9927</v>
      </c>
      <c r="AL250" s="288" t="s">
        <v>9927</v>
      </c>
      <c r="AM250" s="288" t="s">
        <v>9927</v>
      </c>
      <c r="AN250" s="288" t="s">
        <v>9927</v>
      </c>
      <c r="AO250" s="288" t="s">
        <v>9927</v>
      </c>
      <c r="AP250" s="288" t="s">
        <v>9927</v>
      </c>
      <c r="AQ250" s="288" t="s">
        <v>9927</v>
      </c>
      <c r="AR250" s="288" t="s">
        <v>9927</v>
      </c>
      <c r="AS250" s="288" t="s">
        <v>9927</v>
      </c>
      <c r="AT250" s="288" t="s">
        <v>9927</v>
      </c>
      <c r="AU250" s="288" t="s">
        <v>9927</v>
      </c>
      <c r="AV250" s="288" t="s">
        <v>9927</v>
      </c>
      <c r="AW250" s="288" t="s">
        <v>9927</v>
      </c>
      <c r="AX250" s="288" t="s">
        <v>9927</v>
      </c>
      <c r="AY250" s="288" t="s">
        <v>9927</v>
      </c>
      <c r="AZ250" s="288" t="s">
        <v>9927</v>
      </c>
      <c r="BA250" s="288" t="s">
        <v>9927</v>
      </c>
      <c r="BB250" s="288" t="s">
        <v>9927</v>
      </c>
      <c r="BC250" s="288" t="s">
        <v>9927</v>
      </c>
      <c r="BD250" s="288" t="s">
        <v>9927</v>
      </c>
      <c r="BE250" s="288" t="s">
        <v>9927</v>
      </c>
      <c r="BF250" s="288" t="s">
        <v>9927</v>
      </c>
      <c r="BG250" s="288" t="s">
        <v>9927</v>
      </c>
      <c r="BH250" s="288" t="s">
        <v>9927</v>
      </c>
      <c r="BI250" s="288" t="s">
        <v>9927</v>
      </c>
      <c r="BJ250" s="288">
        <v>3.4</v>
      </c>
      <c r="BK250" s="288">
        <v>3.5</v>
      </c>
      <c r="BL250" s="288">
        <v>3.5</v>
      </c>
      <c r="BM250" s="288">
        <v>3.5</v>
      </c>
      <c r="BN250" s="288">
        <v>3.5</v>
      </c>
      <c r="BO250" s="288">
        <v>3.5</v>
      </c>
      <c r="BP250" s="288">
        <v>3.5</v>
      </c>
      <c r="BQ250" s="288">
        <v>3.7</v>
      </c>
      <c r="BR250" s="288">
        <v>3.5</v>
      </c>
      <c r="BS250" s="288">
        <v>3.5</v>
      </c>
      <c r="BT250" s="288">
        <v>3.4</v>
      </c>
      <c r="BU250" s="288">
        <v>3.5</v>
      </c>
      <c r="BV250" s="288">
        <v>3.5</v>
      </c>
      <c r="BW250" s="288">
        <v>3.5</v>
      </c>
      <c r="BX250" s="288">
        <v>3.5</v>
      </c>
      <c r="BY250" s="288">
        <v>3.5</v>
      </c>
      <c r="BZ250" s="288">
        <f>_xlfn.IFNA(VLOOKUP(C250,'INFORM Severity - hidden'!$C$5:$G$300,5,FALSE),"-")</f>
        <v>3.6</v>
      </c>
    </row>
    <row r="251" spans="1:78" x14ac:dyDescent="0.35">
      <c r="A251" t="s">
        <v>2353</v>
      </c>
      <c r="B251" t="s">
        <v>2374</v>
      </c>
      <c r="C251" t="s">
        <v>2375</v>
      </c>
      <c r="D251" s="288" t="str">
        <f t="shared" si="3"/>
        <v>Stable</v>
      </c>
      <c r="E251" s="288" t="s">
        <v>9927</v>
      </c>
      <c r="F251" s="288" t="s">
        <v>9927</v>
      </c>
      <c r="G251" s="288" t="s">
        <v>9927</v>
      </c>
      <c r="H251" s="288" t="s">
        <v>9927</v>
      </c>
      <c r="I251" s="288" t="s">
        <v>9927</v>
      </c>
      <c r="J251" s="288" t="s">
        <v>9927</v>
      </c>
      <c r="K251" s="288" t="s">
        <v>9927</v>
      </c>
      <c r="L251" s="288" t="s">
        <v>9927</v>
      </c>
      <c r="M251" s="288" t="s">
        <v>9927</v>
      </c>
      <c r="N251" s="288" t="s">
        <v>9927</v>
      </c>
      <c r="O251" s="288" t="s">
        <v>9927</v>
      </c>
      <c r="P251" s="288" t="s">
        <v>9927</v>
      </c>
      <c r="Q251" s="288" t="s">
        <v>9927</v>
      </c>
      <c r="R251" s="288" t="s">
        <v>9927</v>
      </c>
      <c r="S251" s="288" t="s">
        <v>9927</v>
      </c>
      <c r="T251" s="288" t="s">
        <v>9927</v>
      </c>
      <c r="U251" s="288" t="s">
        <v>9927</v>
      </c>
      <c r="V251" s="288" t="s">
        <v>9927</v>
      </c>
      <c r="W251" s="288" t="s">
        <v>9927</v>
      </c>
      <c r="X251" s="288" t="s">
        <v>9927</v>
      </c>
      <c r="Y251" s="288" t="s">
        <v>9927</v>
      </c>
      <c r="Z251" s="288" t="s">
        <v>9927</v>
      </c>
      <c r="AA251" s="288" t="s">
        <v>9927</v>
      </c>
      <c r="AB251" s="288" t="s">
        <v>9927</v>
      </c>
      <c r="AC251" s="288" t="s">
        <v>9927</v>
      </c>
      <c r="AD251" s="288" t="s">
        <v>9927</v>
      </c>
      <c r="AE251" s="288" t="s">
        <v>9927</v>
      </c>
      <c r="AF251" s="288" t="s">
        <v>9927</v>
      </c>
      <c r="AG251" s="288" t="s">
        <v>9927</v>
      </c>
      <c r="AH251" s="288" t="s">
        <v>9927</v>
      </c>
      <c r="AI251" s="288" t="s">
        <v>9927</v>
      </c>
      <c r="AJ251" s="288" t="s">
        <v>9927</v>
      </c>
      <c r="AK251" s="288" t="s">
        <v>9927</v>
      </c>
      <c r="AL251" s="288" t="s">
        <v>9927</v>
      </c>
      <c r="AM251" s="288" t="s">
        <v>9927</v>
      </c>
      <c r="AN251" s="288" t="s">
        <v>9927</v>
      </c>
      <c r="AO251" s="288" t="s">
        <v>9927</v>
      </c>
      <c r="AP251" s="288" t="s">
        <v>9927</v>
      </c>
      <c r="AQ251" s="288" t="s">
        <v>9927</v>
      </c>
      <c r="AR251" s="288" t="s">
        <v>9927</v>
      </c>
      <c r="AS251" s="288" t="s">
        <v>9927</v>
      </c>
      <c r="AT251" s="288" t="s">
        <v>9927</v>
      </c>
      <c r="AU251" s="288" t="s">
        <v>9927</v>
      </c>
      <c r="AV251" s="288" t="s">
        <v>9927</v>
      </c>
      <c r="AW251" s="288" t="s">
        <v>9927</v>
      </c>
      <c r="AX251" s="288" t="s">
        <v>9927</v>
      </c>
      <c r="AY251" s="288" t="s">
        <v>9927</v>
      </c>
      <c r="AZ251" s="288" t="s">
        <v>9927</v>
      </c>
      <c r="BA251" s="288" t="s">
        <v>9927</v>
      </c>
      <c r="BB251" s="288" t="s">
        <v>9927</v>
      </c>
      <c r="BC251" s="288" t="s">
        <v>9927</v>
      </c>
      <c r="BD251" s="288" t="s">
        <v>9927</v>
      </c>
      <c r="BE251" s="288" t="s">
        <v>9927</v>
      </c>
      <c r="BF251" s="288" t="s">
        <v>9927</v>
      </c>
      <c r="BG251" s="288" t="s">
        <v>9927</v>
      </c>
      <c r="BH251" s="288" t="s">
        <v>9927</v>
      </c>
      <c r="BI251" s="288" t="s">
        <v>9927</v>
      </c>
      <c r="BJ251" s="288">
        <v>3.9</v>
      </c>
      <c r="BK251" s="288">
        <v>4.2</v>
      </c>
      <c r="BL251" s="288">
        <v>4.2</v>
      </c>
      <c r="BM251" s="288">
        <v>4.2</v>
      </c>
      <c r="BN251" s="288">
        <v>4.2</v>
      </c>
      <c r="BO251" s="288">
        <v>4.2</v>
      </c>
      <c r="BP251" s="288">
        <v>4.2</v>
      </c>
      <c r="BQ251" s="288">
        <v>4.2</v>
      </c>
      <c r="BR251" s="288">
        <v>4.2</v>
      </c>
      <c r="BS251" s="288">
        <v>4.2</v>
      </c>
      <c r="BT251" s="288">
        <v>4.2</v>
      </c>
      <c r="BU251" s="288">
        <v>4.2</v>
      </c>
      <c r="BV251" s="288">
        <v>4.2</v>
      </c>
      <c r="BW251" s="288">
        <v>4.2</v>
      </c>
      <c r="BX251" s="288">
        <v>4.2</v>
      </c>
      <c r="BY251" s="288">
        <v>4.2</v>
      </c>
      <c r="BZ251" s="288">
        <f>_xlfn.IFNA(VLOOKUP(C251,'INFORM Severity - hidden'!$C$5:$G$300,5,FALSE),"-")</f>
        <v>4.2</v>
      </c>
    </row>
    <row r="252" spans="1:78" x14ac:dyDescent="0.35">
      <c r="A252" t="s">
        <v>295</v>
      </c>
      <c r="B252" t="s">
        <v>293</v>
      </c>
      <c r="C252" t="s">
        <v>294</v>
      </c>
      <c r="D252" s="288" t="str">
        <f t="shared" si="3"/>
        <v>Stable</v>
      </c>
      <c r="E252" s="288" t="s">
        <v>9927</v>
      </c>
      <c r="F252" s="288" t="s">
        <v>9927</v>
      </c>
      <c r="G252" s="288">
        <v>4.2</v>
      </c>
      <c r="H252" s="288">
        <v>4.2</v>
      </c>
      <c r="I252" s="288">
        <v>4.2</v>
      </c>
      <c r="J252" s="288">
        <v>4.2</v>
      </c>
      <c r="K252" s="288">
        <v>4.2</v>
      </c>
      <c r="L252" s="288">
        <v>4.2</v>
      </c>
      <c r="M252" s="288">
        <v>4.2</v>
      </c>
      <c r="N252" s="288">
        <v>4.3</v>
      </c>
      <c r="O252" s="288">
        <v>4.3</v>
      </c>
      <c r="P252" s="288">
        <v>4.3</v>
      </c>
      <c r="Q252" s="288">
        <v>4.3</v>
      </c>
      <c r="R252" s="288">
        <v>4.3</v>
      </c>
      <c r="S252" s="288">
        <v>4.3</v>
      </c>
      <c r="T252" s="288">
        <v>4.3</v>
      </c>
      <c r="U252" s="288">
        <v>4.0999999999999996</v>
      </c>
      <c r="V252" s="288">
        <v>4</v>
      </c>
      <c r="W252" s="288">
        <v>4</v>
      </c>
      <c r="X252" s="288">
        <v>4</v>
      </c>
      <c r="Y252" s="288">
        <v>4</v>
      </c>
      <c r="Z252" s="288">
        <v>4</v>
      </c>
      <c r="AA252" s="288">
        <v>4.0999999999999996</v>
      </c>
      <c r="AB252" s="288">
        <v>4.0999999999999996</v>
      </c>
      <c r="AC252" s="288">
        <v>4.0999999999999996</v>
      </c>
      <c r="AD252" s="288">
        <v>4.0999999999999996</v>
      </c>
      <c r="AE252" s="288">
        <v>4.2</v>
      </c>
      <c r="AF252" s="288">
        <v>4.2</v>
      </c>
      <c r="AG252" s="288">
        <v>4.2</v>
      </c>
      <c r="AH252" s="288">
        <v>4.3</v>
      </c>
      <c r="AI252" s="288">
        <v>4.3</v>
      </c>
      <c r="AJ252" s="288">
        <v>4.3</v>
      </c>
      <c r="AK252" s="288">
        <v>4.3</v>
      </c>
      <c r="AL252" s="288">
        <v>4.2</v>
      </c>
      <c r="AM252" s="288">
        <v>4.2</v>
      </c>
      <c r="AN252" s="288">
        <v>4.2</v>
      </c>
      <c r="AO252" s="288">
        <v>4.2</v>
      </c>
      <c r="AP252" s="288">
        <v>4.2</v>
      </c>
      <c r="AQ252" s="288">
        <v>4.2</v>
      </c>
      <c r="AR252" s="288">
        <v>4.3</v>
      </c>
      <c r="AS252" s="288">
        <v>4.3</v>
      </c>
      <c r="AT252" s="288">
        <v>4.3</v>
      </c>
      <c r="AU252" s="288">
        <v>4.3</v>
      </c>
      <c r="AV252" s="288">
        <v>4.4000000000000004</v>
      </c>
      <c r="AW252" s="288">
        <v>4.4000000000000004</v>
      </c>
      <c r="AX252" s="288">
        <v>4.4000000000000004</v>
      </c>
      <c r="AY252" s="288">
        <v>4.4000000000000004</v>
      </c>
      <c r="AZ252" s="288">
        <v>4.4000000000000004</v>
      </c>
      <c r="BA252" s="288">
        <v>4.4000000000000004</v>
      </c>
      <c r="BB252" s="288">
        <v>4.4000000000000004</v>
      </c>
      <c r="BC252" s="288">
        <v>4.4000000000000004</v>
      </c>
      <c r="BD252" s="288">
        <v>4.4000000000000004</v>
      </c>
      <c r="BE252" s="288">
        <v>4.4000000000000004</v>
      </c>
      <c r="BF252" s="288">
        <v>4.4000000000000004</v>
      </c>
      <c r="BG252" s="288">
        <v>4.4000000000000004</v>
      </c>
      <c r="BH252" s="288">
        <v>4.4000000000000004</v>
      </c>
      <c r="BI252" s="288">
        <v>4.4000000000000004</v>
      </c>
      <c r="BJ252" s="288">
        <v>4.4000000000000004</v>
      </c>
      <c r="BK252" s="288">
        <v>4.2</v>
      </c>
      <c r="BL252" s="288">
        <v>4.2</v>
      </c>
      <c r="BM252" s="288">
        <v>4.2</v>
      </c>
      <c r="BN252" s="288">
        <v>4.2</v>
      </c>
      <c r="BO252" s="288">
        <v>4.2</v>
      </c>
      <c r="BP252" s="288">
        <v>4.2</v>
      </c>
      <c r="BQ252" s="288">
        <v>4.2</v>
      </c>
      <c r="BR252" s="288">
        <v>4.3</v>
      </c>
      <c r="BS252" s="288">
        <v>4.3</v>
      </c>
      <c r="BT252" s="288">
        <v>4.3</v>
      </c>
      <c r="BU252" s="288">
        <v>4.3</v>
      </c>
      <c r="BV252" s="288">
        <v>4.2</v>
      </c>
      <c r="BW252" s="288">
        <v>4.2</v>
      </c>
      <c r="BX252" s="288">
        <v>4.2</v>
      </c>
      <c r="BY252" s="288">
        <v>4.2</v>
      </c>
      <c r="BZ252" s="288">
        <f>_xlfn.IFNA(VLOOKUP(C252,'INFORM Severity - hidden'!$C$5:$G$300,5,FALSE),"-")</f>
        <v>4.2</v>
      </c>
    </row>
    <row r="253" spans="1:78" x14ac:dyDescent="0.35">
      <c r="A253" t="s">
        <v>320</v>
      </c>
      <c r="B253" t="s">
        <v>318</v>
      </c>
      <c r="C253" t="s">
        <v>319</v>
      </c>
      <c r="D253" s="288" t="str">
        <f t="shared" si="3"/>
        <v>Stable</v>
      </c>
      <c r="E253" s="288" t="s">
        <v>9927</v>
      </c>
      <c r="F253" s="288" t="s">
        <v>9927</v>
      </c>
      <c r="G253" s="288" t="s">
        <v>9927</v>
      </c>
      <c r="H253" s="288">
        <v>3.6</v>
      </c>
      <c r="I253" s="288">
        <v>3.6</v>
      </c>
      <c r="J253" s="288">
        <v>3.6</v>
      </c>
      <c r="K253" s="288">
        <v>3.6</v>
      </c>
      <c r="L253" s="288">
        <v>3.6</v>
      </c>
      <c r="M253" s="288">
        <v>3.6</v>
      </c>
      <c r="N253" s="288">
        <v>3.6</v>
      </c>
      <c r="O253" s="288">
        <v>3.5</v>
      </c>
      <c r="P253" s="288">
        <v>3.6</v>
      </c>
      <c r="Q253" s="288">
        <v>3.6</v>
      </c>
      <c r="R253" s="288">
        <v>3.5</v>
      </c>
      <c r="S253" s="288">
        <v>3.6</v>
      </c>
      <c r="T253" s="288">
        <v>3.6</v>
      </c>
      <c r="U253" s="288">
        <v>3.6</v>
      </c>
      <c r="V253" s="288">
        <v>3.6</v>
      </c>
      <c r="W253" s="288">
        <v>3.6</v>
      </c>
      <c r="X253" s="288">
        <v>3.6</v>
      </c>
      <c r="Y253" s="288">
        <v>3.6</v>
      </c>
      <c r="Z253" s="288">
        <v>3.6</v>
      </c>
      <c r="AA253" s="288">
        <v>3.8</v>
      </c>
      <c r="AB253" s="288">
        <v>3.8</v>
      </c>
      <c r="AC253" s="288">
        <v>3.8</v>
      </c>
      <c r="AD253" s="288">
        <v>3.8</v>
      </c>
      <c r="AE253" s="288">
        <v>3.8</v>
      </c>
      <c r="AF253" s="288">
        <v>3.8</v>
      </c>
      <c r="AG253" s="288">
        <v>3.8</v>
      </c>
      <c r="AH253" s="288">
        <v>3.7</v>
      </c>
      <c r="AI253" s="288">
        <v>3.7</v>
      </c>
      <c r="AJ253" s="288">
        <v>3.7</v>
      </c>
      <c r="AK253" s="288">
        <v>3.7</v>
      </c>
      <c r="AL253" s="288">
        <v>3.9</v>
      </c>
      <c r="AM253" s="288">
        <v>3.9</v>
      </c>
      <c r="AN253" s="288">
        <v>3.9</v>
      </c>
      <c r="AO253" s="288">
        <v>3.9</v>
      </c>
      <c r="AP253" s="288">
        <v>3.9</v>
      </c>
      <c r="AQ253" s="288">
        <v>3.9</v>
      </c>
      <c r="AR253" s="288">
        <v>3.9</v>
      </c>
      <c r="AS253" s="288">
        <v>3.8</v>
      </c>
      <c r="AT253" s="288">
        <v>3.8</v>
      </c>
      <c r="AU253" s="288">
        <v>3.8</v>
      </c>
      <c r="AV253" s="288">
        <v>3.9</v>
      </c>
      <c r="AW253" s="288">
        <v>3.9</v>
      </c>
      <c r="AX253" s="288">
        <v>3.9</v>
      </c>
      <c r="AY253" s="288">
        <v>3.9</v>
      </c>
      <c r="AZ253" s="288">
        <v>3.9</v>
      </c>
      <c r="BA253" s="288">
        <v>3.9</v>
      </c>
      <c r="BB253" s="288">
        <v>3.9</v>
      </c>
      <c r="BC253" s="288">
        <v>3.9</v>
      </c>
      <c r="BD253" s="288">
        <v>3.9</v>
      </c>
      <c r="BE253" s="288">
        <v>3.9</v>
      </c>
      <c r="BF253" s="288">
        <v>3.9</v>
      </c>
      <c r="BG253" s="288">
        <v>3.9</v>
      </c>
      <c r="BH253" s="288">
        <v>3.9</v>
      </c>
      <c r="BI253" s="288">
        <v>3.9</v>
      </c>
      <c r="BJ253" s="288">
        <v>3.9</v>
      </c>
      <c r="BK253" s="288">
        <v>3.9</v>
      </c>
      <c r="BL253" s="288">
        <v>3.9</v>
      </c>
      <c r="BM253" s="288">
        <v>3.9</v>
      </c>
      <c r="BN253" s="288">
        <v>3.9</v>
      </c>
      <c r="BO253" s="288">
        <v>3.9</v>
      </c>
      <c r="BP253" s="288">
        <v>3.9</v>
      </c>
      <c r="BQ253" s="288">
        <v>3.9</v>
      </c>
      <c r="BR253" s="288">
        <v>3.7</v>
      </c>
      <c r="BS253" s="288">
        <v>3.7</v>
      </c>
      <c r="BT253" s="288">
        <v>3.7</v>
      </c>
      <c r="BU253" s="288">
        <v>3.7</v>
      </c>
      <c r="BV253" s="288">
        <v>3.7</v>
      </c>
      <c r="BW253" s="288">
        <v>3.7</v>
      </c>
      <c r="BX253" s="288">
        <v>3.7</v>
      </c>
      <c r="BY253" s="288">
        <v>3.7</v>
      </c>
      <c r="BZ253" s="288">
        <f>_xlfn.IFNA(VLOOKUP(C253,'INFORM Severity - hidden'!$C$5:$G$300,5,FALSE),"-")</f>
        <v>3.7</v>
      </c>
    </row>
    <row r="254" spans="1:78" x14ac:dyDescent="0.35">
      <c r="C254" t="s">
        <v>10063</v>
      </c>
      <c r="D254" s="288" t="str">
        <f t="shared" si="3"/>
        <v>-</v>
      </c>
      <c r="E254" s="288" t="s">
        <v>9927</v>
      </c>
      <c r="F254" s="288" t="s">
        <v>9927</v>
      </c>
      <c r="G254" s="288" t="s">
        <v>9927</v>
      </c>
      <c r="H254" s="288" t="s">
        <v>9927</v>
      </c>
      <c r="I254" s="288" t="s">
        <v>9927</v>
      </c>
      <c r="J254" s="288" t="s">
        <v>9927</v>
      </c>
      <c r="K254" s="288" t="s">
        <v>9927</v>
      </c>
      <c r="L254" s="288" t="s">
        <v>9927</v>
      </c>
      <c r="M254" s="288" t="s">
        <v>9927</v>
      </c>
      <c r="N254" s="288" t="s">
        <v>9927</v>
      </c>
      <c r="O254" s="288" t="s">
        <v>9927</v>
      </c>
      <c r="P254" s="288" t="s">
        <v>9927</v>
      </c>
      <c r="Q254" s="288" t="s">
        <v>9927</v>
      </c>
      <c r="R254" s="288" t="s">
        <v>9927</v>
      </c>
      <c r="S254" s="288" t="s">
        <v>9927</v>
      </c>
      <c r="T254" s="288" t="s">
        <v>9927</v>
      </c>
      <c r="U254" s="288" t="s">
        <v>9927</v>
      </c>
      <c r="V254" s="288" t="s">
        <v>9927</v>
      </c>
      <c r="W254" s="288" t="s">
        <v>9927</v>
      </c>
      <c r="X254" s="288" t="s">
        <v>9927</v>
      </c>
      <c r="Y254" s="288" t="s">
        <v>9927</v>
      </c>
      <c r="Z254" s="288" t="s">
        <v>9927</v>
      </c>
      <c r="AA254" s="288" t="s">
        <v>9927</v>
      </c>
      <c r="AB254" s="288" t="s">
        <v>9927</v>
      </c>
      <c r="AC254" s="288" t="s">
        <v>9927</v>
      </c>
      <c r="AD254" s="288" t="s">
        <v>9927</v>
      </c>
      <c r="AE254" s="288" t="s">
        <v>9927</v>
      </c>
      <c r="AF254" s="288" t="s">
        <v>9927</v>
      </c>
      <c r="AG254" s="288" t="s">
        <v>9927</v>
      </c>
      <c r="AH254" s="288" t="s">
        <v>9927</v>
      </c>
      <c r="AI254" s="288" t="s">
        <v>9927</v>
      </c>
      <c r="AJ254" s="288" t="s">
        <v>9927</v>
      </c>
      <c r="AK254" s="288" t="s">
        <v>9927</v>
      </c>
      <c r="AL254" s="288" t="s">
        <v>9927</v>
      </c>
      <c r="AM254" s="288" t="s">
        <v>9927</v>
      </c>
      <c r="AN254" s="288" t="s">
        <v>9927</v>
      </c>
      <c r="AO254" s="288" t="s">
        <v>9927</v>
      </c>
      <c r="AP254" s="288" t="s">
        <v>9927</v>
      </c>
      <c r="AQ254" s="288" t="s">
        <v>9927</v>
      </c>
      <c r="AR254" s="288" t="s">
        <v>9927</v>
      </c>
      <c r="AS254" s="288" t="s">
        <v>9927</v>
      </c>
      <c r="AT254" s="288" t="s">
        <v>9927</v>
      </c>
      <c r="AU254" s="288" t="s">
        <v>9927</v>
      </c>
      <c r="AV254" s="288" t="s">
        <v>9927</v>
      </c>
      <c r="AW254" s="288" t="s">
        <v>9927</v>
      </c>
      <c r="AX254" s="288" t="s">
        <v>9927</v>
      </c>
      <c r="AY254" s="288" t="s">
        <v>9927</v>
      </c>
      <c r="AZ254" s="288" t="s">
        <v>9927</v>
      </c>
      <c r="BA254" s="288" t="s">
        <v>9927</v>
      </c>
      <c r="BB254" s="288" t="s">
        <v>9927</v>
      </c>
      <c r="BC254" s="288" t="s">
        <v>9927</v>
      </c>
      <c r="BD254" s="288" t="s">
        <v>9927</v>
      </c>
      <c r="BE254" s="288" t="s">
        <v>9927</v>
      </c>
      <c r="BF254" s="288" t="s">
        <v>9927</v>
      </c>
      <c r="BG254" s="288" t="s">
        <v>9927</v>
      </c>
      <c r="BH254" s="288" t="s">
        <v>9927</v>
      </c>
      <c r="BI254" s="288" t="s">
        <v>9927</v>
      </c>
      <c r="BJ254" s="288" t="s">
        <v>9927</v>
      </c>
      <c r="BK254" s="288" t="s">
        <v>9927</v>
      </c>
      <c r="BL254" s="288" t="s">
        <v>9927</v>
      </c>
      <c r="BM254" s="288" t="s">
        <v>9927</v>
      </c>
      <c r="BN254" s="288" t="s">
        <v>9927</v>
      </c>
      <c r="BO254" s="288" t="s">
        <v>9927</v>
      </c>
      <c r="BP254" s="288" t="s">
        <v>9927</v>
      </c>
      <c r="BQ254" s="288" t="s">
        <v>9927</v>
      </c>
      <c r="BR254" s="288" t="s">
        <v>9927</v>
      </c>
      <c r="BS254" s="288" t="s">
        <v>9927</v>
      </c>
      <c r="BT254" s="288" t="s">
        <v>9927</v>
      </c>
      <c r="BU254" s="288" t="s">
        <v>9927</v>
      </c>
      <c r="BV254" s="288" t="s">
        <v>9927</v>
      </c>
      <c r="BW254" s="288" t="s">
        <v>9927</v>
      </c>
      <c r="BX254" s="288" t="s">
        <v>9927</v>
      </c>
      <c r="BY254" s="288" t="s">
        <v>9927</v>
      </c>
      <c r="BZ254" s="288" t="str">
        <f>_xlfn.IFNA(VLOOKUP(C254,'INFORM Severity - hidden'!$C$5:$G$300,5,FALSE),"-")</f>
        <v>-</v>
      </c>
    </row>
    <row r="255" spans="1:78" x14ac:dyDescent="0.35">
      <c r="A255" t="s">
        <v>341</v>
      </c>
      <c r="B255" t="s">
        <v>339</v>
      </c>
      <c r="C255" t="s">
        <v>340</v>
      </c>
      <c r="D255" s="288" t="str">
        <f t="shared" si="3"/>
        <v>Stable</v>
      </c>
      <c r="E255" s="288" t="s">
        <v>9927</v>
      </c>
      <c r="F255" s="288" t="s">
        <v>9927</v>
      </c>
      <c r="G255" s="288" t="s">
        <v>9927</v>
      </c>
      <c r="H255" s="288" t="s">
        <v>9927</v>
      </c>
      <c r="I255" s="288">
        <v>4.0999999999999996</v>
      </c>
      <c r="J255" s="288">
        <v>4.2</v>
      </c>
      <c r="K255" s="288">
        <v>4.2</v>
      </c>
      <c r="L255" s="288">
        <v>4.2</v>
      </c>
      <c r="M255" s="288">
        <v>4.2</v>
      </c>
      <c r="N255" s="288">
        <v>4.2</v>
      </c>
      <c r="O255" s="288">
        <v>4.2</v>
      </c>
      <c r="P255" s="288">
        <v>4.2</v>
      </c>
      <c r="Q255" s="288">
        <v>4.2</v>
      </c>
      <c r="R255" s="288">
        <v>4.2</v>
      </c>
      <c r="S255" s="288">
        <v>4.2</v>
      </c>
      <c r="T255" s="288">
        <v>4.2</v>
      </c>
      <c r="U255" s="288">
        <v>4.2</v>
      </c>
      <c r="V255" s="288">
        <v>4</v>
      </c>
      <c r="W255" s="288">
        <v>4</v>
      </c>
      <c r="X255" s="288">
        <v>4</v>
      </c>
      <c r="Y255" s="288">
        <v>4</v>
      </c>
      <c r="Z255" s="288">
        <v>4</v>
      </c>
      <c r="AA255" s="288">
        <v>4.3</v>
      </c>
      <c r="AB255" s="288">
        <v>4.3</v>
      </c>
      <c r="AC255" s="288">
        <v>4.3</v>
      </c>
      <c r="AD255" s="288">
        <v>4.5</v>
      </c>
      <c r="AE255" s="288">
        <v>4.5</v>
      </c>
      <c r="AF255" s="288">
        <v>4.5</v>
      </c>
      <c r="AG255" s="288">
        <v>4.5</v>
      </c>
      <c r="AH255" s="288">
        <v>4.5999999999999996</v>
      </c>
      <c r="AI255" s="288">
        <v>4.5999999999999996</v>
      </c>
      <c r="AJ255" s="288">
        <v>4.5999999999999996</v>
      </c>
      <c r="AK255" s="288">
        <v>4.5999999999999996</v>
      </c>
      <c r="AL255" s="288">
        <v>4.5999999999999996</v>
      </c>
      <c r="AM255" s="288">
        <v>4.5999999999999996</v>
      </c>
      <c r="AN255" s="288">
        <v>4.3</v>
      </c>
      <c r="AO255" s="288">
        <v>4.3</v>
      </c>
      <c r="AP255" s="288">
        <v>4.3</v>
      </c>
      <c r="AQ255" s="288">
        <v>4.3</v>
      </c>
      <c r="AR255" s="288">
        <v>4.3</v>
      </c>
      <c r="AS255" s="288">
        <v>4.2</v>
      </c>
      <c r="AT255" s="288">
        <v>4.2</v>
      </c>
      <c r="AU255" s="288">
        <v>4.2</v>
      </c>
      <c r="AV255" s="288">
        <v>4.2</v>
      </c>
      <c r="AW255" s="288">
        <v>4</v>
      </c>
      <c r="AX255" s="288">
        <v>4</v>
      </c>
      <c r="AY255" s="288">
        <v>4.2</v>
      </c>
      <c r="AZ255" s="288">
        <v>4.3</v>
      </c>
      <c r="BA255" s="288">
        <v>4.3</v>
      </c>
      <c r="BB255" s="288">
        <v>4.3</v>
      </c>
      <c r="BC255" s="288">
        <v>4.3</v>
      </c>
      <c r="BD255" s="288">
        <v>4.3</v>
      </c>
      <c r="BE255" s="288">
        <v>4.3</v>
      </c>
      <c r="BF255" s="288">
        <v>4.2</v>
      </c>
      <c r="BG255" s="288">
        <v>4.2</v>
      </c>
      <c r="BH255" s="288">
        <v>4.2</v>
      </c>
      <c r="BI255" s="288">
        <v>4.2</v>
      </c>
      <c r="BJ255" s="288">
        <v>4.2</v>
      </c>
      <c r="BK255" s="288">
        <v>4.2</v>
      </c>
      <c r="BL255" s="288">
        <v>4.2</v>
      </c>
      <c r="BM255" s="288">
        <v>4.2</v>
      </c>
      <c r="BN255" s="288">
        <v>4.2</v>
      </c>
      <c r="BO255" s="288">
        <v>4.2</v>
      </c>
      <c r="BP255" s="288">
        <v>4.2</v>
      </c>
      <c r="BQ255" s="288">
        <v>4</v>
      </c>
      <c r="BR255" s="288">
        <v>4</v>
      </c>
      <c r="BS255" s="288">
        <v>4</v>
      </c>
      <c r="BT255" s="288">
        <v>4</v>
      </c>
      <c r="BU255" s="288">
        <v>4</v>
      </c>
      <c r="BV255" s="288">
        <v>4</v>
      </c>
      <c r="BW255" s="288">
        <v>4</v>
      </c>
      <c r="BX255" s="288">
        <v>4</v>
      </c>
      <c r="BY255" s="288">
        <v>4</v>
      </c>
      <c r="BZ255" s="288">
        <f>_xlfn.IFNA(VLOOKUP(C255,'INFORM Severity - hidden'!$C$5:$G$300,5,FALSE),"-")</f>
        <v>4</v>
      </c>
    </row>
    <row r="256" spans="1:78" x14ac:dyDescent="0.35">
      <c r="A256" t="s">
        <v>331</v>
      </c>
      <c r="B256" t="s">
        <v>329</v>
      </c>
      <c r="C256" t="s">
        <v>330</v>
      </c>
      <c r="D256" s="288" t="str">
        <f t="shared" si="3"/>
        <v>Stable</v>
      </c>
      <c r="E256" s="288" t="s">
        <v>9927</v>
      </c>
      <c r="F256" s="288" t="s">
        <v>9927</v>
      </c>
      <c r="G256" s="288" t="s">
        <v>9927</v>
      </c>
      <c r="H256" s="288" t="s">
        <v>9927</v>
      </c>
      <c r="I256" s="288" t="s">
        <v>9927</v>
      </c>
      <c r="J256" s="288" t="s">
        <v>9927</v>
      </c>
      <c r="K256" s="288" t="s">
        <v>9927</v>
      </c>
      <c r="L256" s="288" t="s">
        <v>9927</v>
      </c>
      <c r="M256" s="288" t="s">
        <v>9927</v>
      </c>
      <c r="N256" s="288" t="s">
        <v>9927</v>
      </c>
      <c r="O256" s="288" t="s">
        <v>9927</v>
      </c>
      <c r="P256" s="288" t="s">
        <v>9927</v>
      </c>
      <c r="Q256" s="288" t="s">
        <v>9927</v>
      </c>
      <c r="R256" s="288" t="s">
        <v>9927</v>
      </c>
      <c r="S256" s="288" t="s">
        <v>9927</v>
      </c>
      <c r="T256" s="288" t="s">
        <v>9927</v>
      </c>
      <c r="U256" s="288" t="s">
        <v>9927</v>
      </c>
      <c r="V256" s="288" t="s">
        <v>9927</v>
      </c>
      <c r="W256" s="288" t="s">
        <v>9927</v>
      </c>
      <c r="X256" s="288" t="s">
        <v>9927</v>
      </c>
      <c r="Y256" s="288" t="s">
        <v>9927</v>
      </c>
      <c r="Z256" s="288" t="s">
        <v>9927</v>
      </c>
      <c r="AA256" s="288" t="s">
        <v>9927</v>
      </c>
      <c r="AB256" s="288" t="s">
        <v>9927</v>
      </c>
      <c r="AC256" s="288" t="s">
        <v>9927</v>
      </c>
      <c r="AD256" s="288" t="s">
        <v>9927</v>
      </c>
      <c r="AE256" s="288" t="s">
        <v>9927</v>
      </c>
      <c r="AF256" s="288" t="s">
        <v>9927</v>
      </c>
      <c r="AG256" s="288" t="s">
        <v>9927</v>
      </c>
      <c r="AH256" s="288" t="s">
        <v>9927</v>
      </c>
      <c r="AI256" s="288" t="s">
        <v>9927</v>
      </c>
      <c r="AJ256" s="288" t="s">
        <v>9927</v>
      </c>
      <c r="AK256" s="288">
        <v>3.1</v>
      </c>
      <c r="AL256" s="288">
        <v>3.2</v>
      </c>
      <c r="AM256" s="288">
        <v>3.2</v>
      </c>
      <c r="AN256" s="288">
        <v>3.3</v>
      </c>
      <c r="AO256" s="288">
        <v>3.3</v>
      </c>
      <c r="AP256" s="288">
        <v>3.3</v>
      </c>
      <c r="AQ256" s="288">
        <v>3.2</v>
      </c>
      <c r="AR256" s="288">
        <v>3.2</v>
      </c>
      <c r="AS256" s="288">
        <v>3.2</v>
      </c>
      <c r="AT256" s="288">
        <v>3.2</v>
      </c>
      <c r="AU256" s="288">
        <v>3.2</v>
      </c>
      <c r="AV256" s="288">
        <v>3.2</v>
      </c>
      <c r="AW256" s="288">
        <v>3.2</v>
      </c>
      <c r="AX256" s="288">
        <v>3.1</v>
      </c>
      <c r="AY256" s="288">
        <v>2.2999999999999998</v>
      </c>
      <c r="AZ256" s="288">
        <v>2.2999999999999998</v>
      </c>
      <c r="BA256" s="288">
        <v>2.2999999999999998</v>
      </c>
      <c r="BB256" s="288">
        <v>2.4</v>
      </c>
      <c r="BC256" s="288">
        <v>2.4</v>
      </c>
      <c r="BD256" s="288">
        <v>2.4</v>
      </c>
      <c r="BE256" s="288">
        <v>2.4</v>
      </c>
      <c r="BF256" s="288">
        <v>2.5</v>
      </c>
      <c r="BG256" s="288">
        <v>2.2999999999999998</v>
      </c>
      <c r="BH256" s="288">
        <v>2.2000000000000002</v>
      </c>
      <c r="BI256" s="288">
        <v>2.2000000000000002</v>
      </c>
      <c r="BJ256" s="288">
        <v>2.2000000000000002</v>
      </c>
      <c r="BK256" s="288">
        <v>2.2999999999999998</v>
      </c>
      <c r="BL256" s="288">
        <v>2.2999999999999998</v>
      </c>
      <c r="BM256" s="288">
        <v>2.1</v>
      </c>
      <c r="BN256" s="288">
        <v>2.2000000000000002</v>
      </c>
      <c r="BO256" s="288">
        <v>2.4</v>
      </c>
      <c r="BP256" s="288">
        <v>2.4</v>
      </c>
      <c r="BQ256" s="288">
        <v>2.5</v>
      </c>
      <c r="BR256" s="288">
        <v>2.5</v>
      </c>
      <c r="BS256" s="288">
        <v>2.5</v>
      </c>
      <c r="BT256" s="288">
        <v>2.4</v>
      </c>
      <c r="BU256" s="288">
        <v>2.4</v>
      </c>
      <c r="BV256" s="288">
        <v>2.4</v>
      </c>
      <c r="BW256" s="288">
        <v>2.4</v>
      </c>
      <c r="BX256" s="288">
        <v>2.4</v>
      </c>
      <c r="BY256" s="288">
        <v>2.4</v>
      </c>
      <c r="BZ256" s="288">
        <f>_xlfn.IFNA(VLOOKUP(C256,'INFORM Severity - hidden'!$C$5:$G$300,5,FALSE),"-")</f>
        <v>2.4</v>
      </c>
    </row>
    <row r="257" spans="1:78" x14ac:dyDescent="0.35">
      <c r="A257" t="s">
        <v>620</v>
      </c>
      <c r="B257" t="s">
        <v>618</v>
      </c>
      <c r="C257" t="s">
        <v>619</v>
      </c>
      <c r="D257" s="288" t="str">
        <f t="shared" si="3"/>
        <v>Stable</v>
      </c>
      <c r="E257" s="288" t="s">
        <v>9927</v>
      </c>
      <c r="F257" s="288" t="s">
        <v>9927</v>
      </c>
      <c r="G257" s="288" t="s">
        <v>9927</v>
      </c>
      <c r="H257" s="288" t="s">
        <v>9927</v>
      </c>
      <c r="I257" s="288" t="s">
        <v>9927</v>
      </c>
      <c r="J257" s="288" t="s">
        <v>9927</v>
      </c>
      <c r="K257" s="288" t="s">
        <v>9927</v>
      </c>
      <c r="L257" s="288" t="s">
        <v>9927</v>
      </c>
      <c r="M257" s="288" t="s">
        <v>9927</v>
      </c>
      <c r="N257" s="288" t="s">
        <v>9927</v>
      </c>
      <c r="O257" s="288" t="s">
        <v>9927</v>
      </c>
      <c r="P257" s="288" t="s">
        <v>9927</v>
      </c>
      <c r="Q257" s="288" t="s">
        <v>9927</v>
      </c>
      <c r="R257" s="288" t="s">
        <v>9927</v>
      </c>
      <c r="S257" s="288" t="s">
        <v>9927</v>
      </c>
      <c r="T257" s="288" t="s">
        <v>9927</v>
      </c>
      <c r="U257" s="288" t="s">
        <v>9927</v>
      </c>
      <c r="V257" s="288" t="s">
        <v>9927</v>
      </c>
      <c r="W257" s="288" t="s">
        <v>9927</v>
      </c>
      <c r="X257" s="288" t="s">
        <v>9927</v>
      </c>
      <c r="Y257" s="288" t="s">
        <v>9927</v>
      </c>
      <c r="Z257" s="288" t="s">
        <v>9927</v>
      </c>
      <c r="AA257" s="288" t="s">
        <v>9927</v>
      </c>
      <c r="AB257" s="288" t="s">
        <v>9927</v>
      </c>
      <c r="AC257" s="288" t="s">
        <v>9927</v>
      </c>
      <c r="AD257" s="288" t="s">
        <v>9927</v>
      </c>
      <c r="AE257" s="288" t="s">
        <v>9927</v>
      </c>
      <c r="AF257" s="288" t="s">
        <v>9927</v>
      </c>
      <c r="AG257" s="288" t="s">
        <v>9927</v>
      </c>
      <c r="AH257" s="288" t="s">
        <v>9927</v>
      </c>
      <c r="AI257" s="288" t="s">
        <v>9927</v>
      </c>
      <c r="AJ257" s="288" t="s">
        <v>9927</v>
      </c>
      <c r="AK257" s="288" t="s">
        <v>9927</v>
      </c>
      <c r="AL257" s="288" t="s">
        <v>9927</v>
      </c>
      <c r="AM257" s="288" t="s">
        <v>9927</v>
      </c>
      <c r="AN257" s="288" t="s">
        <v>9927</v>
      </c>
      <c r="AO257" s="288" t="s">
        <v>9927</v>
      </c>
      <c r="AP257" s="288" t="s">
        <v>9927</v>
      </c>
      <c r="AQ257" s="288" t="s">
        <v>9927</v>
      </c>
      <c r="AR257" s="288" t="s">
        <v>9927</v>
      </c>
      <c r="AS257" s="288" t="s">
        <v>9927</v>
      </c>
      <c r="AT257" s="288" t="s">
        <v>9927</v>
      </c>
      <c r="AU257" s="288" t="s">
        <v>9927</v>
      </c>
      <c r="AV257" s="288">
        <v>3</v>
      </c>
      <c r="AW257" s="288">
        <v>3</v>
      </c>
      <c r="AX257" s="288">
        <v>3</v>
      </c>
      <c r="AY257" s="288">
        <v>3</v>
      </c>
      <c r="AZ257" s="288">
        <v>3</v>
      </c>
      <c r="BA257" s="288">
        <v>3</v>
      </c>
      <c r="BB257" s="288">
        <v>3</v>
      </c>
      <c r="BC257" s="288">
        <v>3</v>
      </c>
      <c r="BD257" s="288">
        <v>3</v>
      </c>
      <c r="BE257" s="288">
        <v>2.9</v>
      </c>
      <c r="BF257" s="288">
        <v>2.9</v>
      </c>
      <c r="BG257" s="288">
        <v>2.9</v>
      </c>
      <c r="BH257" s="288">
        <v>2.8</v>
      </c>
      <c r="BI257" s="288">
        <v>2.8</v>
      </c>
      <c r="BJ257" s="288">
        <v>2.8</v>
      </c>
      <c r="BK257" s="288">
        <v>2.9</v>
      </c>
      <c r="BL257" s="288">
        <v>2.9</v>
      </c>
      <c r="BM257" s="288">
        <v>3.2</v>
      </c>
      <c r="BN257" s="288">
        <v>3</v>
      </c>
      <c r="BO257" s="288">
        <v>3</v>
      </c>
      <c r="BP257" s="288">
        <v>3.3</v>
      </c>
      <c r="BQ257" s="288">
        <v>3</v>
      </c>
      <c r="BR257" s="288">
        <v>3</v>
      </c>
      <c r="BS257" s="288">
        <v>3</v>
      </c>
      <c r="BT257" s="288">
        <v>3</v>
      </c>
      <c r="BU257" s="288">
        <v>3</v>
      </c>
      <c r="BV257" s="288">
        <v>3</v>
      </c>
      <c r="BW257" s="288">
        <v>3</v>
      </c>
      <c r="BX257" s="288">
        <v>3</v>
      </c>
      <c r="BY257" s="288">
        <v>3</v>
      </c>
      <c r="BZ257" s="288">
        <f>_xlfn.IFNA(VLOOKUP(C257,'INFORM Severity - hidden'!$C$5:$G$300,5,FALSE),"-")</f>
        <v>3</v>
      </c>
    </row>
    <row r="258" spans="1:78" x14ac:dyDescent="0.35">
      <c r="A258" t="s">
        <v>636</v>
      </c>
      <c r="B258" t="s">
        <v>634</v>
      </c>
      <c r="C258" t="s">
        <v>635</v>
      </c>
      <c r="D258" s="288" t="str">
        <f t="shared" si="3"/>
        <v>Stable</v>
      </c>
      <c r="E258" s="288" t="s">
        <v>9927</v>
      </c>
      <c r="F258" s="288" t="s">
        <v>9927</v>
      </c>
      <c r="G258" s="288" t="s">
        <v>9927</v>
      </c>
      <c r="H258" s="288" t="s">
        <v>9927</v>
      </c>
      <c r="I258" s="288" t="s">
        <v>9927</v>
      </c>
      <c r="J258" s="288" t="s">
        <v>9927</v>
      </c>
      <c r="K258" s="288" t="s">
        <v>9927</v>
      </c>
      <c r="L258" s="288" t="s">
        <v>9927</v>
      </c>
      <c r="M258" s="288" t="s">
        <v>9927</v>
      </c>
      <c r="N258" s="288" t="s">
        <v>9927</v>
      </c>
      <c r="O258" s="288" t="s">
        <v>9927</v>
      </c>
      <c r="P258" s="288" t="s">
        <v>9927</v>
      </c>
      <c r="Q258" s="288" t="s">
        <v>9927</v>
      </c>
      <c r="R258" s="288" t="s">
        <v>9927</v>
      </c>
      <c r="S258" s="288" t="s">
        <v>9927</v>
      </c>
      <c r="T258" s="288" t="s">
        <v>9927</v>
      </c>
      <c r="U258" s="288" t="s">
        <v>9927</v>
      </c>
      <c r="V258" s="288" t="s">
        <v>9927</v>
      </c>
      <c r="W258" s="288" t="s">
        <v>9927</v>
      </c>
      <c r="X258" s="288" t="s">
        <v>9927</v>
      </c>
      <c r="Y258" s="288" t="s">
        <v>9927</v>
      </c>
      <c r="Z258" s="288" t="s">
        <v>9927</v>
      </c>
      <c r="AA258" s="288" t="s">
        <v>9927</v>
      </c>
      <c r="AB258" s="288" t="s">
        <v>9927</v>
      </c>
      <c r="AC258" s="288" t="s">
        <v>9927</v>
      </c>
      <c r="AD258" s="288" t="s">
        <v>9927</v>
      </c>
      <c r="AE258" s="288" t="s">
        <v>9927</v>
      </c>
      <c r="AF258" s="288" t="s">
        <v>9927</v>
      </c>
      <c r="AG258" s="288" t="s">
        <v>9927</v>
      </c>
      <c r="AH258" s="288" t="s">
        <v>9927</v>
      </c>
      <c r="AI258" s="288" t="s">
        <v>9927</v>
      </c>
      <c r="AJ258" s="288" t="s">
        <v>9927</v>
      </c>
      <c r="AK258" s="288" t="s">
        <v>9927</v>
      </c>
      <c r="AL258" s="288" t="s">
        <v>9927</v>
      </c>
      <c r="AM258" s="288" t="s">
        <v>9927</v>
      </c>
      <c r="AN258" s="288" t="s">
        <v>9927</v>
      </c>
      <c r="AO258" s="288" t="s">
        <v>9927</v>
      </c>
      <c r="AP258" s="288" t="s">
        <v>9927</v>
      </c>
      <c r="AQ258" s="288" t="s">
        <v>9927</v>
      </c>
      <c r="AR258" s="288" t="s">
        <v>9927</v>
      </c>
      <c r="AS258" s="288" t="s">
        <v>9927</v>
      </c>
      <c r="AT258" s="288" t="s">
        <v>9927</v>
      </c>
      <c r="AU258" s="288" t="s">
        <v>9927</v>
      </c>
      <c r="AV258" s="288">
        <v>2.6</v>
      </c>
      <c r="AW258" s="288">
        <v>2.6</v>
      </c>
      <c r="AX258" s="288">
        <v>2.7</v>
      </c>
      <c r="AY258" s="288">
        <v>2.7</v>
      </c>
      <c r="AZ258" s="288">
        <v>2.7</v>
      </c>
      <c r="BA258" s="288">
        <v>2.7</v>
      </c>
      <c r="BB258" s="288">
        <v>2.8</v>
      </c>
      <c r="BC258" s="288">
        <v>2.8</v>
      </c>
      <c r="BD258" s="288">
        <v>2.7</v>
      </c>
      <c r="BE258" s="288">
        <v>2.5</v>
      </c>
      <c r="BF258" s="288">
        <v>2.5</v>
      </c>
      <c r="BG258" s="288">
        <v>2.5</v>
      </c>
      <c r="BH258" s="288">
        <v>2.5</v>
      </c>
      <c r="BI258" s="288">
        <v>2.5</v>
      </c>
      <c r="BJ258" s="288">
        <v>2.5</v>
      </c>
      <c r="BK258" s="288">
        <v>2.6</v>
      </c>
      <c r="BL258" s="288">
        <v>2.6</v>
      </c>
      <c r="BM258" s="288">
        <v>2.7</v>
      </c>
      <c r="BN258" s="288">
        <v>2.6</v>
      </c>
      <c r="BO258" s="288">
        <v>2.6</v>
      </c>
      <c r="BP258" s="288">
        <v>2.6</v>
      </c>
      <c r="BQ258" s="288">
        <v>2.6</v>
      </c>
      <c r="BR258" s="288">
        <v>2.6</v>
      </c>
      <c r="BS258" s="288">
        <v>2.6</v>
      </c>
      <c r="BT258" s="288">
        <v>2.6</v>
      </c>
      <c r="BU258" s="288">
        <v>2.6</v>
      </c>
      <c r="BV258" s="288">
        <v>2.6</v>
      </c>
      <c r="BW258" s="288">
        <v>2.6</v>
      </c>
      <c r="BX258" s="288">
        <v>2.6</v>
      </c>
      <c r="BY258" s="288">
        <v>2.6</v>
      </c>
      <c r="BZ258" s="288">
        <f>_xlfn.IFNA(VLOOKUP(C258,'INFORM Severity - hidden'!$C$5:$G$300,5,FALSE),"-")</f>
        <v>2.6</v>
      </c>
    </row>
    <row r="259" spans="1:78" x14ac:dyDescent="0.35">
      <c r="A259" t="s">
        <v>1010</v>
      </c>
      <c r="B259" t="s">
        <v>1008</v>
      </c>
      <c r="C259" t="s">
        <v>1009</v>
      </c>
      <c r="D259" s="288" t="str">
        <f t="shared" ref="D259:D322" si="4">IF(BZ259="-","-",IFERROR(IF(ROUND(AVERAGE(BX259:BZ259),1)=ROUND(AVERAGE(BU259:BW259),1),"Stable",IF(ROUND(AVERAGE(BX259:BZ259),1)&lt;ROUND(AVERAGE(BU259:BW259),1),"Decreasing",IF(ROUND(AVERAGE(BX259:BZ259),1)&gt;ROUND(AVERAGE(BU259:BW259),1),"Increasing"))),"-"))</f>
        <v>Stable</v>
      </c>
      <c r="E259" s="288" t="s">
        <v>9927</v>
      </c>
      <c r="F259" s="288" t="s">
        <v>9927</v>
      </c>
      <c r="G259" s="288" t="s">
        <v>9927</v>
      </c>
      <c r="H259" s="288">
        <v>3.5</v>
      </c>
      <c r="I259" s="288">
        <v>3.5</v>
      </c>
      <c r="J259" s="288">
        <v>3.5</v>
      </c>
      <c r="K259" s="288">
        <v>3.5</v>
      </c>
      <c r="L259" s="288">
        <v>3.5</v>
      </c>
      <c r="M259" s="288">
        <v>3.5</v>
      </c>
      <c r="N259" s="288">
        <v>3.7</v>
      </c>
      <c r="O259" s="288">
        <v>3.7</v>
      </c>
      <c r="P259" s="288">
        <v>3.7</v>
      </c>
      <c r="Q259" s="288">
        <v>3.7</v>
      </c>
      <c r="R259" s="288">
        <v>3.7</v>
      </c>
      <c r="S259" s="288">
        <v>3.7</v>
      </c>
      <c r="T259" s="288">
        <v>3.7</v>
      </c>
      <c r="U259" s="288">
        <v>3.7</v>
      </c>
      <c r="V259" s="288">
        <v>3.4</v>
      </c>
      <c r="W259" s="288">
        <v>3.4</v>
      </c>
      <c r="X259" s="288">
        <v>3.4</v>
      </c>
      <c r="Y259" s="288">
        <v>3.4</v>
      </c>
      <c r="Z259" s="288">
        <v>3.3</v>
      </c>
      <c r="AA259" s="288">
        <v>3.6</v>
      </c>
      <c r="AB259" s="288">
        <v>3.6</v>
      </c>
      <c r="AC259" s="288">
        <v>3.6</v>
      </c>
      <c r="AD259" s="288">
        <v>3.6</v>
      </c>
      <c r="AE259" s="288">
        <v>3.6</v>
      </c>
      <c r="AF259" s="288">
        <v>3.6</v>
      </c>
      <c r="AG259" s="288">
        <v>3.6</v>
      </c>
      <c r="AH259" s="288">
        <v>3.7</v>
      </c>
      <c r="AI259" s="288">
        <v>3.7</v>
      </c>
      <c r="AJ259" s="288">
        <v>3.7</v>
      </c>
      <c r="AK259" s="288">
        <v>3.7</v>
      </c>
      <c r="AL259" s="288">
        <v>3.7</v>
      </c>
      <c r="AM259" s="288">
        <v>3.4</v>
      </c>
      <c r="AN259" s="288">
        <v>3.5</v>
      </c>
      <c r="AO259" s="288">
        <v>3.8</v>
      </c>
      <c r="AP259" s="288">
        <v>3.8</v>
      </c>
      <c r="AQ259" s="288">
        <v>3.9</v>
      </c>
      <c r="AR259" s="288">
        <v>3.9</v>
      </c>
      <c r="AS259" s="288">
        <v>3.9</v>
      </c>
      <c r="AT259" s="288">
        <v>3.8</v>
      </c>
      <c r="AU259" s="288">
        <v>3.8</v>
      </c>
      <c r="AV259" s="288">
        <v>3.8</v>
      </c>
      <c r="AW259" s="288">
        <v>3.8</v>
      </c>
      <c r="AX259" s="288">
        <v>3.8</v>
      </c>
      <c r="AY259" s="288">
        <v>3.8</v>
      </c>
      <c r="AZ259" s="288">
        <v>3.8</v>
      </c>
      <c r="BA259" s="288">
        <v>3.9</v>
      </c>
      <c r="BB259" s="288">
        <v>3.9</v>
      </c>
      <c r="BC259" s="288">
        <v>3.9</v>
      </c>
      <c r="BD259" s="288">
        <v>3.9</v>
      </c>
      <c r="BE259" s="288">
        <v>3.8</v>
      </c>
      <c r="BF259" s="288">
        <v>3.8</v>
      </c>
      <c r="BG259" s="288">
        <v>3.8</v>
      </c>
      <c r="BH259" s="288">
        <v>3.8</v>
      </c>
      <c r="BI259" s="288">
        <v>3.8</v>
      </c>
      <c r="BJ259" s="288">
        <v>3.8</v>
      </c>
      <c r="BK259" s="288">
        <v>3.9</v>
      </c>
      <c r="BL259" s="288">
        <v>4</v>
      </c>
      <c r="BM259" s="288">
        <v>4</v>
      </c>
      <c r="BN259" s="288">
        <v>4</v>
      </c>
      <c r="BO259" s="288">
        <v>4</v>
      </c>
      <c r="BP259" s="288">
        <v>4.0999999999999996</v>
      </c>
      <c r="BQ259" s="288">
        <v>4.0999999999999996</v>
      </c>
      <c r="BR259" s="288">
        <v>4.0999999999999996</v>
      </c>
      <c r="BS259" s="288">
        <v>4.0999999999999996</v>
      </c>
      <c r="BT259" s="288">
        <v>4.0999999999999996</v>
      </c>
      <c r="BU259" s="288">
        <v>4.0999999999999996</v>
      </c>
      <c r="BV259" s="288">
        <v>4.0999999999999996</v>
      </c>
      <c r="BW259" s="288">
        <v>4.0999999999999996</v>
      </c>
      <c r="BX259" s="288">
        <v>4.0999999999999996</v>
      </c>
      <c r="BY259" s="288">
        <v>4.0999999999999996</v>
      </c>
      <c r="BZ259" s="288">
        <f>_xlfn.IFNA(VLOOKUP(C259,'INFORM Severity - hidden'!$C$5:$G$300,5,FALSE),"-")</f>
        <v>4.0999999999999996</v>
      </c>
    </row>
    <row r="260" spans="1:78" x14ac:dyDescent="0.35">
      <c r="A260" t="s">
        <v>821</v>
      </c>
      <c r="B260" t="s">
        <v>819</v>
      </c>
      <c r="C260" t="s">
        <v>820</v>
      </c>
      <c r="D260" s="288" t="str">
        <f t="shared" si="4"/>
        <v>Stable</v>
      </c>
      <c r="E260" s="288" t="s">
        <v>9927</v>
      </c>
      <c r="F260" s="288" t="s">
        <v>9927</v>
      </c>
      <c r="G260" s="288" t="s">
        <v>9927</v>
      </c>
      <c r="H260" s="288" t="s">
        <v>9927</v>
      </c>
      <c r="I260" s="288" t="s">
        <v>9927</v>
      </c>
      <c r="J260" s="288" t="s">
        <v>9927</v>
      </c>
      <c r="K260" s="288" t="s">
        <v>9927</v>
      </c>
      <c r="L260" s="288" t="s">
        <v>9927</v>
      </c>
      <c r="M260" s="288" t="s">
        <v>9927</v>
      </c>
      <c r="N260" s="288" t="s">
        <v>9927</v>
      </c>
      <c r="O260" s="288" t="s">
        <v>9927</v>
      </c>
      <c r="P260" s="288" t="s">
        <v>9927</v>
      </c>
      <c r="Q260" s="288" t="s">
        <v>9927</v>
      </c>
      <c r="R260" s="288">
        <v>3.5</v>
      </c>
      <c r="S260" s="288">
        <v>3.5</v>
      </c>
      <c r="T260" s="288">
        <v>3.5</v>
      </c>
      <c r="U260" s="288">
        <v>3.5</v>
      </c>
      <c r="V260" s="288">
        <v>3.5</v>
      </c>
      <c r="W260" s="288">
        <v>3.5</v>
      </c>
      <c r="X260" s="288">
        <v>3.5</v>
      </c>
      <c r="Y260" s="288">
        <v>3.5</v>
      </c>
      <c r="Z260" s="288">
        <v>3.5</v>
      </c>
      <c r="AA260" s="288">
        <v>3.5</v>
      </c>
      <c r="AB260" s="288">
        <v>3.5</v>
      </c>
      <c r="AC260" s="288">
        <v>3.5</v>
      </c>
      <c r="AD260" s="288">
        <v>3.5</v>
      </c>
      <c r="AE260" s="288">
        <v>3.6</v>
      </c>
      <c r="AF260" s="288">
        <v>3.6</v>
      </c>
      <c r="AG260" s="288">
        <v>3.6</v>
      </c>
      <c r="AH260" s="288">
        <v>3.9</v>
      </c>
      <c r="AI260" s="288">
        <v>3.6</v>
      </c>
      <c r="AJ260" s="288">
        <v>3.6</v>
      </c>
      <c r="AK260" s="288">
        <v>3.6</v>
      </c>
      <c r="AL260" s="288">
        <v>3.5</v>
      </c>
      <c r="AM260" s="288">
        <v>3.6</v>
      </c>
      <c r="AN260" s="288">
        <v>3.6</v>
      </c>
      <c r="AO260" s="288">
        <v>3.6</v>
      </c>
      <c r="AP260" s="288">
        <v>3.6</v>
      </c>
      <c r="AQ260" s="288">
        <v>3.5</v>
      </c>
      <c r="AR260" s="288">
        <v>3.5</v>
      </c>
      <c r="AS260" s="288">
        <v>3.4</v>
      </c>
      <c r="AT260" s="288">
        <v>3.4</v>
      </c>
      <c r="AU260" s="288">
        <v>3.4</v>
      </c>
      <c r="AV260" s="288">
        <v>3.4</v>
      </c>
      <c r="AW260" s="288">
        <v>3.4</v>
      </c>
      <c r="AX260" s="288">
        <v>3.5</v>
      </c>
      <c r="AY260" s="288">
        <v>3.6</v>
      </c>
      <c r="AZ260" s="288">
        <v>3.6</v>
      </c>
      <c r="BA260" s="288">
        <v>3.6</v>
      </c>
      <c r="BB260" s="288">
        <v>3.7</v>
      </c>
      <c r="BC260" s="288">
        <v>3.6</v>
      </c>
      <c r="BD260" s="288">
        <v>3.6</v>
      </c>
      <c r="BE260" s="288">
        <v>3.6</v>
      </c>
      <c r="BF260" s="288">
        <v>3.7</v>
      </c>
      <c r="BG260" s="288">
        <v>3.7</v>
      </c>
      <c r="BH260" s="288">
        <v>3.7</v>
      </c>
      <c r="BI260" s="288">
        <v>3.7</v>
      </c>
      <c r="BJ260" s="288">
        <v>3.6</v>
      </c>
      <c r="BK260" s="288">
        <v>3.9</v>
      </c>
      <c r="BL260" s="288">
        <v>3.9</v>
      </c>
      <c r="BM260" s="288">
        <v>3.9</v>
      </c>
      <c r="BN260" s="288">
        <v>3.9</v>
      </c>
      <c r="BO260" s="288">
        <v>3.9</v>
      </c>
      <c r="BP260" s="288">
        <v>3.9</v>
      </c>
      <c r="BQ260" s="288">
        <v>3.9</v>
      </c>
      <c r="BR260" s="288">
        <v>3.8</v>
      </c>
      <c r="BS260" s="288">
        <v>3.8</v>
      </c>
      <c r="BT260" s="288">
        <v>3.8</v>
      </c>
      <c r="BU260" s="288">
        <v>3.8</v>
      </c>
      <c r="BV260" s="288">
        <v>3.8</v>
      </c>
      <c r="BW260" s="288">
        <v>3.8</v>
      </c>
      <c r="BX260" s="288">
        <v>3.8</v>
      </c>
      <c r="BY260" s="288">
        <v>3.8</v>
      </c>
      <c r="BZ260" s="288">
        <f>_xlfn.IFNA(VLOOKUP(C260,'INFORM Severity - hidden'!$C$5:$G$300,5,FALSE),"-")</f>
        <v>3.8</v>
      </c>
    </row>
    <row r="261" spans="1:78" x14ac:dyDescent="0.35">
      <c r="A261" t="s">
        <v>501</v>
      </c>
      <c r="B261" t="s">
        <v>499</v>
      </c>
      <c r="C261" t="s">
        <v>500</v>
      </c>
      <c r="D261" s="288" t="str">
        <f t="shared" si="4"/>
        <v>Stable</v>
      </c>
      <c r="E261" s="288" t="s">
        <v>9927</v>
      </c>
      <c r="F261" s="288" t="s">
        <v>9927</v>
      </c>
      <c r="G261" s="288" t="s">
        <v>9927</v>
      </c>
      <c r="H261" s="288" t="s">
        <v>9927</v>
      </c>
      <c r="I261" s="288" t="s">
        <v>9927</v>
      </c>
      <c r="J261" s="288" t="s">
        <v>9927</v>
      </c>
      <c r="K261" s="288" t="s">
        <v>9927</v>
      </c>
      <c r="L261" s="288" t="s">
        <v>9927</v>
      </c>
      <c r="M261" s="288" t="s">
        <v>9927</v>
      </c>
      <c r="N261" s="288" t="s">
        <v>9927</v>
      </c>
      <c r="O261" s="288" t="s">
        <v>9927</v>
      </c>
      <c r="P261" s="288" t="s">
        <v>9927</v>
      </c>
      <c r="Q261" s="288" t="s">
        <v>9927</v>
      </c>
      <c r="R261" s="288" t="s">
        <v>9927</v>
      </c>
      <c r="S261" s="288" t="s">
        <v>9927</v>
      </c>
      <c r="T261" s="288" t="s">
        <v>9927</v>
      </c>
      <c r="U261" s="288" t="s">
        <v>9927</v>
      </c>
      <c r="V261" s="288" t="s">
        <v>9927</v>
      </c>
      <c r="W261" s="288" t="s">
        <v>9927</v>
      </c>
      <c r="X261" s="288" t="s">
        <v>9927</v>
      </c>
      <c r="Y261" s="288" t="s">
        <v>9927</v>
      </c>
      <c r="Z261" s="288" t="s">
        <v>9927</v>
      </c>
      <c r="AA261" s="288" t="s">
        <v>9927</v>
      </c>
      <c r="AB261" s="288" t="s">
        <v>9927</v>
      </c>
      <c r="AC261" s="288" t="s">
        <v>9927</v>
      </c>
      <c r="AD261" s="288" t="s">
        <v>9927</v>
      </c>
      <c r="AE261" s="288" t="s">
        <v>9927</v>
      </c>
      <c r="AF261" s="288" t="s">
        <v>9927</v>
      </c>
      <c r="AG261" s="288" t="s">
        <v>9927</v>
      </c>
      <c r="AH261" s="288" t="s">
        <v>9927</v>
      </c>
      <c r="AI261" s="288" t="s">
        <v>9927</v>
      </c>
      <c r="AJ261" s="288" t="s">
        <v>9927</v>
      </c>
      <c r="AK261" s="288" t="s">
        <v>9927</v>
      </c>
      <c r="AL261" s="288" t="s">
        <v>9927</v>
      </c>
      <c r="AM261" s="288" t="s">
        <v>9927</v>
      </c>
      <c r="AN261" s="288" t="s">
        <v>9927</v>
      </c>
      <c r="AO261" s="288" t="s">
        <v>9927</v>
      </c>
      <c r="AP261" s="288" t="s">
        <v>9927</v>
      </c>
      <c r="AQ261" s="288" t="s">
        <v>9927</v>
      </c>
      <c r="AR261" s="288" t="s">
        <v>9927</v>
      </c>
      <c r="AS261" s="288" t="s">
        <v>9927</v>
      </c>
      <c r="AT261" s="288">
        <v>1.8</v>
      </c>
      <c r="AU261" s="288">
        <v>1.8</v>
      </c>
      <c r="AV261" s="288">
        <v>1.8</v>
      </c>
      <c r="AW261" s="288">
        <v>1.8</v>
      </c>
      <c r="AX261" s="288">
        <v>1.8</v>
      </c>
      <c r="AY261" s="288">
        <v>1.8</v>
      </c>
      <c r="AZ261" s="288">
        <v>1.8</v>
      </c>
      <c r="BA261" s="288">
        <v>1.8</v>
      </c>
      <c r="BB261" s="288">
        <v>1.8</v>
      </c>
      <c r="BC261" s="288">
        <v>1.8</v>
      </c>
      <c r="BD261" s="288">
        <v>1.8</v>
      </c>
      <c r="BE261" s="288">
        <v>2</v>
      </c>
      <c r="BF261" s="288">
        <v>2</v>
      </c>
      <c r="BG261" s="288">
        <v>2.4</v>
      </c>
      <c r="BH261" s="288">
        <v>2.4</v>
      </c>
      <c r="BI261" s="288">
        <v>2.5</v>
      </c>
      <c r="BJ261" s="288">
        <v>2.6</v>
      </c>
      <c r="BK261" s="288">
        <v>2.6</v>
      </c>
      <c r="BL261" s="288">
        <v>2.7</v>
      </c>
      <c r="BM261" s="288">
        <v>2.7</v>
      </c>
      <c r="BN261" s="288">
        <v>2.7</v>
      </c>
      <c r="BO261" s="288">
        <v>2.7</v>
      </c>
      <c r="BP261" s="288">
        <v>2.7</v>
      </c>
      <c r="BQ261" s="288">
        <v>2.7</v>
      </c>
      <c r="BR261" s="288">
        <v>2.2999999999999998</v>
      </c>
      <c r="BS261" s="288">
        <v>2.2999999999999998</v>
      </c>
      <c r="BT261" s="288">
        <v>2.2999999999999998</v>
      </c>
      <c r="BU261" s="288">
        <v>2.2999999999999998</v>
      </c>
      <c r="BV261" s="288">
        <v>2.2999999999999998</v>
      </c>
      <c r="BW261" s="288">
        <v>2.2999999999999998</v>
      </c>
      <c r="BX261" s="288">
        <v>2.2999999999999998</v>
      </c>
      <c r="BY261" s="288">
        <v>2.2999999999999998</v>
      </c>
      <c r="BZ261" s="288">
        <f>_xlfn.IFNA(VLOOKUP(C261,'INFORM Severity - hidden'!$C$5:$G$300,5,FALSE),"-")</f>
        <v>2.2999999999999998</v>
      </c>
    </row>
    <row r="262" spans="1:78" x14ac:dyDescent="0.35">
      <c r="A262" t="s">
        <v>564</v>
      </c>
      <c r="B262" t="s">
        <v>562</v>
      </c>
      <c r="C262" t="s">
        <v>563</v>
      </c>
      <c r="D262" s="288" t="str">
        <f t="shared" si="4"/>
        <v>Stable</v>
      </c>
      <c r="E262" s="288" t="s">
        <v>9927</v>
      </c>
      <c r="F262" s="288" t="s">
        <v>9927</v>
      </c>
      <c r="G262" s="288" t="s">
        <v>9927</v>
      </c>
      <c r="H262" s="288" t="s">
        <v>9927</v>
      </c>
      <c r="I262" s="288" t="s">
        <v>9927</v>
      </c>
      <c r="J262" s="288" t="s">
        <v>9927</v>
      </c>
      <c r="K262" s="288" t="s">
        <v>9927</v>
      </c>
      <c r="L262" s="288" t="s">
        <v>9927</v>
      </c>
      <c r="M262" s="288" t="s">
        <v>9927</v>
      </c>
      <c r="N262" s="288" t="s">
        <v>9927</v>
      </c>
      <c r="O262" s="288" t="s">
        <v>9927</v>
      </c>
      <c r="P262" s="288" t="s">
        <v>9927</v>
      </c>
      <c r="Q262" s="288" t="s">
        <v>9927</v>
      </c>
      <c r="R262" s="288" t="s">
        <v>9927</v>
      </c>
      <c r="S262" s="288" t="s">
        <v>9927</v>
      </c>
      <c r="T262" s="288" t="s">
        <v>9927</v>
      </c>
      <c r="U262" s="288" t="s">
        <v>9927</v>
      </c>
      <c r="V262" s="288" t="s">
        <v>9927</v>
      </c>
      <c r="W262" s="288" t="s">
        <v>9927</v>
      </c>
      <c r="X262" s="288" t="s">
        <v>9927</v>
      </c>
      <c r="Y262" s="288" t="s">
        <v>9927</v>
      </c>
      <c r="Z262" s="288" t="s">
        <v>9927</v>
      </c>
      <c r="AA262" s="288" t="s">
        <v>9927</v>
      </c>
      <c r="AB262" s="288" t="s">
        <v>9927</v>
      </c>
      <c r="AC262" s="288" t="s">
        <v>9927</v>
      </c>
      <c r="AD262" s="288" t="s">
        <v>9927</v>
      </c>
      <c r="AE262" s="288" t="s">
        <v>9927</v>
      </c>
      <c r="AF262" s="288" t="s">
        <v>9927</v>
      </c>
      <c r="AG262" s="288" t="s">
        <v>9927</v>
      </c>
      <c r="AH262" s="288" t="s">
        <v>9927</v>
      </c>
      <c r="AI262" s="288" t="s">
        <v>9927</v>
      </c>
      <c r="AJ262" s="288" t="s">
        <v>9927</v>
      </c>
      <c r="AK262" s="288" t="s">
        <v>9927</v>
      </c>
      <c r="AL262" s="288" t="s">
        <v>9927</v>
      </c>
      <c r="AM262" s="288" t="s">
        <v>9927</v>
      </c>
      <c r="AN262" s="288" t="s">
        <v>9927</v>
      </c>
      <c r="AO262" s="288" t="s">
        <v>9927</v>
      </c>
      <c r="AP262" s="288" t="s">
        <v>9927</v>
      </c>
      <c r="AQ262" s="288">
        <v>3.9</v>
      </c>
      <c r="AR262" s="288">
        <v>3.9</v>
      </c>
      <c r="AS262" s="288">
        <v>3.8</v>
      </c>
      <c r="AT262" s="288">
        <v>3.8</v>
      </c>
      <c r="AU262" s="288">
        <v>3.8</v>
      </c>
      <c r="AV262" s="288">
        <v>3.8</v>
      </c>
      <c r="AW262" s="288">
        <v>4.0999999999999996</v>
      </c>
      <c r="AX262" s="288">
        <v>4.0999999999999996</v>
      </c>
      <c r="AY262" s="288">
        <v>4.2</v>
      </c>
      <c r="AZ262" s="288">
        <v>4.4000000000000004</v>
      </c>
      <c r="BA262" s="288">
        <v>4.4000000000000004</v>
      </c>
      <c r="BB262" s="288">
        <v>4.4000000000000004</v>
      </c>
      <c r="BC262" s="288">
        <v>4.4000000000000004</v>
      </c>
      <c r="BD262" s="288">
        <v>4.4000000000000004</v>
      </c>
      <c r="BE262" s="288">
        <v>4.4000000000000004</v>
      </c>
      <c r="BF262" s="288">
        <v>4.2</v>
      </c>
      <c r="BG262" s="288">
        <v>4.2</v>
      </c>
      <c r="BH262" s="288">
        <v>4.2</v>
      </c>
      <c r="BI262" s="288">
        <v>4.2</v>
      </c>
      <c r="BJ262" s="288">
        <v>4.2</v>
      </c>
      <c r="BK262" s="288">
        <v>4.2</v>
      </c>
      <c r="BL262" s="288">
        <v>4.2</v>
      </c>
      <c r="BM262" s="288">
        <v>4.0999999999999996</v>
      </c>
      <c r="BN262" s="288">
        <v>4.0999999999999996</v>
      </c>
      <c r="BO262" s="288">
        <v>4.0999999999999996</v>
      </c>
      <c r="BP262" s="288">
        <v>4.4000000000000004</v>
      </c>
      <c r="BQ262" s="288">
        <v>4.4000000000000004</v>
      </c>
      <c r="BR262" s="288">
        <v>4.4000000000000004</v>
      </c>
      <c r="BS262" s="288">
        <v>4.4000000000000004</v>
      </c>
      <c r="BT262" s="288">
        <v>4.4000000000000004</v>
      </c>
      <c r="BU262" s="288">
        <v>4.4000000000000004</v>
      </c>
      <c r="BV262" s="288">
        <v>4.4000000000000004</v>
      </c>
      <c r="BW262" s="288">
        <v>4.4000000000000004</v>
      </c>
      <c r="BX262" s="288">
        <v>4.4000000000000004</v>
      </c>
      <c r="BY262" s="288">
        <v>4.4000000000000004</v>
      </c>
      <c r="BZ262" s="288">
        <f>_xlfn.IFNA(VLOOKUP(C262,'INFORM Severity - hidden'!$C$5:$G$300,5,FALSE),"-")</f>
        <v>4.4000000000000004</v>
      </c>
    </row>
    <row r="263" spans="1:78" x14ac:dyDescent="0.35">
      <c r="A263" t="s">
        <v>879</v>
      </c>
      <c r="B263" t="s">
        <v>877</v>
      </c>
      <c r="C263" t="s">
        <v>878</v>
      </c>
      <c r="D263" s="288" t="str">
        <f t="shared" si="4"/>
        <v>Stable</v>
      </c>
      <c r="E263" s="288" t="s">
        <v>9927</v>
      </c>
      <c r="F263" s="288" t="s">
        <v>9927</v>
      </c>
      <c r="G263" s="288" t="s">
        <v>9927</v>
      </c>
      <c r="H263" s="288" t="s">
        <v>9927</v>
      </c>
      <c r="I263" s="288" t="s">
        <v>9927</v>
      </c>
      <c r="J263" s="288" t="s">
        <v>9927</v>
      </c>
      <c r="K263" s="288" t="s">
        <v>9927</v>
      </c>
      <c r="L263" s="288" t="s">
        <v>9927</v>
      </c>
      <c r="M263" s="288" t="s">
        <v>9927</v>
      </c>
      <c r="N263" s="288" t="s">
        <v>9927</v>
      </c>
      <c r="O263" s="288" t="s">
        <v>9927</v>
      </c>
      <c r="P263" s="288" t="s">
        <v>9927</v>
      </c>
      <c r="Q263" s="288" t="s">
        <v>9927</v>
      </c>
      <c r="R263" s="288" t="s">
        <v>9927</v>
      </c>
      <c r="S263" s="288" t="s">
        <v>9927</v>
      </c>
      <c r="T263" s="288" t="s">
        <v>9927</v>
      </c>
      <c r="U263" s="288" t="s">
        <v>9927</v>
      </c>
      <c r="V263" s="288" t="s">
        <v>9927</v>
      </c>
      <c r="W263" s="288" t="s">
        <v>9927</v>
      </c>
      <c r="X263" s="288" t="s">
        <v>9927</v>
      </c>
      <c r="Y263" s="288" t="s">
        <v>9927</v>
      </c>
      <c r="Z263" s="288" t="s">
        <v>9927</v>
      </c>
      <c r="AA263" s="288" t="s">
        <v>9927</v>
      </c>
      <c r="AB263" s="288" t="s">
        <v>9927</v>
      </c>
      <c r="AC263" s="288" t="s">
        <v>9927</v>
      </c>
      <c r="AD263" s="288" t="s">
        <v>9927</v>
      </c>
      <c r="AE263" s="288" t="s">
        <v>9927</v>
      </c>
      <c r="AF263" s="288" t="s">
        <v>9927</v>
      </c>
      <c r="AG263" s="288" t="s">
        <v>9927</v>
      </c>
      <c r="AH263" s="288" t="s">
        <v>9927</v>
      </c>
      <c r="AI263" s="288" t="s">
        <v>9927</v>
      </c>
      <c r="AJ263" s="288" t="s">
        <v>9927</v>
      </c>
      <c r="AK263" s="288" t="s">
        <v>9927</v>
      </c>
      <c r="AL263" s="288" t="s">
        <v>9927</v>
      </c>
      <c r="AM263" s="288" t="s">
        <v>9927</v>
      </c>
      <c r="AN263" s="288" t="s">
        <v>9927</v>
      </c>
      <c r="AO263" s="288" t="s">
        <v>9927</v>
      </c>
      <c r="AP263" s="288" t="s">
        <v>9927</v>
      </c>
      <c r="AQ263" s="288" t="s">
        <v>9927</v>
      </c>
      <c r="AR263" s="288" t="s">
        <v>9927</v>
      </c>
      <c r="AS263" s="288" t="s">
        <v>9927</v>
      </c>
      <c r="AT263" s="288" t="s">
        <v>9927</v>
      </c>
      <c r="AU263" s="288" t="s">
        <v>9927</v>
      </c>
      <c r="AV263" s="288" t="s">
        <v>9927</v>
      </c>
      <c r="AW263" s="288" t="s">
        <v>9927</v>
      </c>
      <c r="AX263" s="288" t="s">
        <v>9927</v>
      </c>
      <c r="AY263" s="288" t="s">
        <v>9927</v>
      </c>
      <c r="AZ263" s="288" t="s">
        <v>9927</v>
      </c>
      <c r="BA263" s="288" t="s">
        <v>9927</v>
      </c>
      <c r="BB263" s="288" t="s">
        <v>9927</v>
      </c>
      <c r="BC263" s="288">
        <v>3.7</v>
      </c>
      <c r="BD263" s="288">
        <v>3.7</v>
      </c>
      <c r="BE263" s="288">
        <v>3.8</v>
      </c>
      <c r="BF263" s="288">
        <v>4</v>
      </c>
      <c r="BG263" s="288">
        <v>4</v>
      </c>
      <c r="BH263" s="288">
        <v>4</v>
      </c>
      <c r="BI263" s="288">
        <v>4</v>
      </c>
      <c r="BJ263" s="288">
        <v>4</v>
      </c>
      <c r="BK263" s="288">
        <v>3.6</v>
      </c>
      <c r="BL263" s="288">
        <v>3.6</v>
      </c>
      <c r="BM263" s="288">
        <v>3.6</v>
      </c>
      <c r="BN263" s="288">
        <v>3.6</v>
      </c>
      <c r="BO263" s="288">
        <v>3.6</v>
      </c>
      <c r="BP263" s="288">
        <v>3.6</v>
      </c>
      <c r="BQ263" s="288">
        <v>3.6</v>
      </c>
      <c r="BR263" s="288">
        <v>3.6</v>
      </c>
      <c r="BS263" s="288">
        <v>3.6</v>
      </c>
      <c r="BT263" s="288">
        <v>3.6</v>
      </c>
      <c r="BU263" s="288">
        <v>3.6</v>
      </c>
      <c r="BV263" s="288">
        <v>3.6</v>
      </c>
      <c r="BW263" s="288">
        <v>3.6</v>
      </c>
      <c r="BX263" s="288">
        <v>3.6</v>
      </c>
      <c r="BY263" s="288">
        <v>3.6</v>
      </c>
      <c r="BZ263" s="288">
        <f>_xlfn.IFNA(VLOOKUP(C263,'INFORM Severity - hidden'!$C$5:$G$300,5,FALSE),"-")</f>
        <v>3.6</v>
      </c>
    </row>
    <row r="264" spans="1:78" x14ac:dyDescent="0.35">
      <c r="A264" t="s">
        <v>2673</v>
      </c>
      <c r="B264" t="s">
        <v>2671</v>
      </c>
      <c r="C264" t="s">
        <v>2672</v>
      </c>
      <c r="D264" s="288" t="str">
        <f t="shared" si="4"/>
        <v>Increasing</v>
      </c>
      <c r="E264" s="288" t="s">
        <v>9927</v>
      </c>
      <c r="F264" s="288" t="s">
        <v>9927</v>
      </c>
      <c r="G264" s="288" t="s">
        <v>9927</v>
      </c>
      <c r="H264" s="288" t="s">
        <v>9927</v>
      </c>
      <c r="I264" s="288" t="s">
        <v>9927</v>
      </c>
      <c r="J264" s="288" t="s">
        <v>9927</v>
      </c>
      <c r="K264" s="288" t="s">
        <v>9927</v>
      </c>
      <c r="L264" s="288" t="s">
        <v>9927</v>
      </c>
      <c r="M264" s="288" t="s">
        <v>9927</v>
      </c>
      <c r="N264" s="288" t="s">
        <v>9927</v>
      </c>
      <c r="O264" s="288" t="s">
        <v>9927</v>
      </c>
      <c r="P264" s="288" t="s">
        <v>9927</v>
      </c>
      <c r="Q264" s="288" t="s">
        <v>9927</v>
      </c>
      <c r="R264" s="288" t="s">
        <v>9927</v>
      </c>
      <c r="S264" s="288" t="s">
        <v>9927</v>
      </c>
      <c r="T264" s="288" t="s">
        <v>9927</v>
      </c>
      <c r="U264" s="288" t="s">
        <v>9927</v>
      </c>
      <c r="V264" s="288" t="s">
        <v>9927</v>
      </c>
      <c r="W264" s="288" t="s">
        <v>9927</v>
      </c>
      <c r="X264" s="288" t="s">
        <v>9927</v>
      </c>
      <c r="Y264" s="288" t="s">
        <v>9927</v>
      </c>
      <c r="Z264" s="288" t="s">
        <v>9927</v>
      </c>
      <c r="AA264" s="288" t="s">
        <v>9927</v>
      </c>
      <c r="AB264" s="288" t="s">
        <v>9927</v>
      </c>
      <c r="AC264" s="288" t="s">
        <v>9927</v>
      </c>
      <c r="AD264" s="288" t="s">
        <v>9927</v>
      </c>
      <c r="AE264" s="288" t="s">
        <v>9927</v>
      </c>
      <c r="AF264" s="288" t="s">
        <v>9927</v>
      </c>
      <c r="AG264" s="288" t="s">
        <v>9927</v>
      </c>
      <c r="AH264" s="288" t="s">
        <v>9927</v>
      </c>
      <c r="AI264" s="288" t="s">
        <v>9927</v>
      </c>
      <c r="AJ264" s="288" t="s">
        <v>9927</v>
      </c>
      <c r="AK264" s="288" t="s">
        <v>9927</v>
      </c>
      <c r="AL264" s="288" t="s">
        <v>9927</v>
      </c>
      <c r="AM264" s="288" t="s">
        <v>9927</v>
      </c>
      <c r="AN264" s="288" t="s">
        <v>9927</v>
      </c>
      <c r="AO264" s="288" t="s">
        <v>9927</v>
      </c>
      <c r="AP264" s="288" t="s">
        <v>9927</v>
      </c>
      <c r="AQ264" s="288">
        <v>1</v>
      </c>
      <c r="AR264" s="288">
        <v>1</v>
      </c>
      <c r="AS264" s="288">
        <v>1</v>
      </c>
      <c r="AT264" s="288">
        <v>1</v>
      </c>
      <c r="AU264" s="288">
        <v>2.2999999999999998</v>
      </c>
      <c r="AV264" s="288">
        <v>2.4</v>
      </c>
      <c r="AW264" s="288">
        <v>2.5</v>
      </c>
      <c r="AX264" s="288">
        <v>2.5</v>
      </c>
      <c r="AY264" s="288">
        <v>2.5</v>
      </c>
      <c r="AZ264" s="288">
        <v>1.4</v>
      </c>
      <c r="BA264" s="288">
        <v>1.4</v>
      </c>
      <c r="BB264" s="288">
        <v>1.4</v>
      </c>
      <c r="BC264" s="288">
        <v>1.4</v>
      </c>
      <c r="BD264" s="288">
        <v>1.4</v>
      </c>
      <c r="BE264" s="288">
        <v>1.4</v>
      </c>
      <c r="BF264" s="288">
        <v>1.4</v>
      </c>
      <c r="BG264" s="288">
        <v>1.5</v>
      </c>
      <c r="BH264" s="288">
        <v>1.4</v>
      </c>
      <c r="BI264" s="288">
        <v>1.3</v>
      </c>
      <c r="BJ264" s="288">
        <v>1.7</v>
      </c>
      <c r="BK264" s="288">
        <v>1.7</v>
      </c>
      <c r="BL264" s="288">
        <v>1.7</v>
      </c>
      <c r="BM264" s="288">
        <v>1.8</v>
      </c>
      <c r="BN264" s="288">
        <v>1.7</v>
      </c>
      <c r="BO264" s="288">
        <v>1.7</v>
      </c>
      <c r="BP264" s="288">
        <v>1.7</v>
      </c>
      <c r="BQ264" s="288">
        <v>1.7</v>
      </c>
      <c r="BR264" s="288">
        <v>1.7</v>
      </c>
      <c r="BS264" s="288">
        <v>1.7</v>
      </c>
      <c r="BT264" s="288">
        <v>1.6</v>
      </c>
      <c r="BU264" s="288">
        <v>1.8</v>
      </c>
      <c r="BV264" s="288">
        <v>1.8</v>
      </c>
      <c r="BW264" s="288">
        <v>1.9</v>
      </c>
      <c r="BX264" s="288">
        <v>1.9</v>
      </c>
      <c r="BY264" s="288">
        <v>1.9</v>
      </c>
      <c r="BZ264" s="288">
        <f>_xlfn.IFNA(VLOOKUP(C264,'INFORM Severity - hidden'!$C$5:$G$300,5,FALSE),"-")</f>
        <v>1.9</v>
      </c>
    </row>
    <row r="265" spans="1:78" x14ac:dyDescent="0.35">
      <c r="A265" t="s">
        <v>1775</v>
      </c>
      <c r="B265" t="s">
        <v>1773</v>
      </c>
      <c r="C265" t="s">
        <v>1774</v>
      </c>
      <c r="D265" s="288" t="str">
        <f t="shared" si="4"/>
        <v>Stable</v>
      </c>
      <c r="E265" s="288" t="s">
        <v>9927</v>
      </c>
      <c r="F265" s="288" t="s">
        <v>9927</v>
      </c>
      <c r="G265" s="288" t="s">
        <v>9927</v>
      </c>
      <c r="H265" s="288" t="s">
        <v>9927</v>
      </c>
      <c r="I265" s="288" t="s">
        <v>9927</v>
      </c>
      <c r="J265" s="288" t="s">
        <v>9927</v>
      </c>
      <c r="K265" s="288" t="s">
        <v>9927</v>
      </c>
      <c r="L265" s="288" t="s">
        <v>9927</v>
      </c>
      <c r="M265" s="288" t="s">
        <v>9927</v>
      </c>
      <c r="N265" s="288" t="s">
        <v>9927</v>
      </c>
      <c r="O265" s="288" t="s">
        <v>9927</v>
      </c>
      <c r="P265" s="288" t="s">
        <v>9927</v>
      </c>
      <c r="Q265" s="288" t="s">
        <v>9927</v>
      </c>
      <c r="R265" s="288" t="s">
        <v>9927</v>
      </c>
      <c r="S265" s="288" t="s">
        <v>9927</v>
      </c>
      <c r="T265" s="288" t="s">
        <v>9927</v>
      </c>
      <c r="U265" s="288" t="s">
        <v>9927</v>
      </c>
      <c r="V265" s="288" t="s">
        <v>9927</v>
      </c>
      <c r="W265" s="288" t="s">
        <v>9927</v>
      </c>
      <c r="X265" s="288" t="s">
        <v>9927</v>
      </c>
      <c r="Y265" s="288" t="s">
        <v>9927</v>
      </c>
      <c r="Z265" s="288" t="s">
        <v>9927</v>
      </c>
      <c r="AA265" s="288" t="s">
        <v>9927</v>
      </c>
      <c r="AB265" s="288" t="s">
        <v>9927</v>
      </c>
      <c r="AC265" s="288" t="s">
        <v>9927</v>
      </c>
      <c r="AD265" s="288" t="s">
        <v>9927</v>
      </c>
      <c r="AE265" s="288" t="s">
        <v>9927</v>
      </c>
      <c r="AF265" s="288" t="s">
        <v>9927</v>
      </c>
      <c r="AG265" s="288" t="s">
        <v>9927</v>
      </c>
      <c r="AH265" s="288" t="s">
        <v>9927</v>
      </c>
      <c r="AI265" s="288" t="s">
        <v>9927</v>
      </c>
      <c r="AJ265" s="288" t="s">
        <v>9927</v>
      </c>
      <c r="AK265" s="288" t="s">
        <v>9927</v>
      </c>
      <c r="AL265" s="288" t="s">
        <v>9927</v>
      </c>
      <c r="AM265" s="288" t="s">
        <v>9927</v>
      </c>
      <c r="AN265" s="288" t="s">
        <v>9927</v>
      </c>
      <c r="AO265" s="288" t="s">
        <v>9927</v>
      </c>
      <c r="AP265" s="288" t="s">
        <v>9927</v>
      </c>
      <c r="AQ265" s="288" t="s">
        <v>9927</v>
      </c>
      <c r="AR265" s="288" t="s">
        <v>9927</v>
      </c>
      <c r="AS265" s="288" t="s">
        <v>9927</v>
      </c>
      <c r="AT265" s="288" t="s">
        <v>9927</v>
      </c>
      <c r="AU265" s="288" t="s">
        <v>9927</v>
      </c>
      <c r="AV265" s="288" t="s">
        <v>9927</v>
      </c>
      <c r="AW265" s="288" t="s">
        <v>9927</v>
      </c>
      <c r="AX265" s="288" t="s">
        <v>9927</v>
      </c>
      <c r="AY265" s="288" t="s">
        <v>9927</v>
      </c>
      <c r="AZ265" s="288" t="s">
        <v>9927</v>
      </c>
      <c r="BA265" s="288" t="s">
        <v>9927</v>
      </c>
      <c r="BB265" s="288" t="s">
        <v>9927</v>
      </c>
      <c r="BC265" s="288" t="s">
        <v>9927</v>
      </c>
      <c r="BD265" s="288" t="s">
        <v>9927</v>
      </c>
      <c r="BE265" s="288" t="s">
        <v>9927</v>
      </c>
      <c r="BF265" s="288" t="s">
        <v>9927</v>
      </c>
      <c r="BG265" s="288" t="s">
        <v>9927</v>
      </c>
      <c r="BH265" s="288">
        <v>2.7</v>
      </c>
      <c r="BI265" s="288">
        <v>2.7</v>
      </c>
      <c r="BJ265" s="288">
        <v>2.7</v>
      </c>
      <c r="BK265" s="288">
        <v>2.7</v>
      </c>
      <c r="BL265" s="288">
        <v>2.7</v>
      </c>
      <c r="BM265" s="288">
        <v>2.7</v>
      </c>
      <c r="BN265" s="288">
        <v>2.7</v>
      </c>
      <c r="BO265" s="288">
        <v>2.8</v>
      </c>
      <c r="BP265" s="288">
        <v>2.8</v>
      </c>
      <c r="BQ265" s="288">
        <v>2.8</v>
      </c>
      <c r="BR265" s="288">
        <v>2.8</v>
      </c>
      <c r="BS265" s="288">
        <v>2.8</v>
      </c>
      <c r="BT265" s="288">
        <v>2.8</v>
      </c>
      <c r="BU265" s="288">
        <v>2.8</v>
      </c>
      <c r="BV265" s="288">
        <v>2.8</v>
      </c>
      <c r="BW265" s="288">
        <v>2.8</v>
      </c>
      <c r="BX265" s="288">
        <v>2.8</v>
      </c>
      <c r="BY265" s="288">
        <v>2.8</v>
      </c>
      <c r="BZ265" s="288">
        <f>_xlfn.IFNA(VLOOKUP(C265,'INFORM Severity - hidden'!$C$5:$G$300,5,FALSE),"-")</f>
        <v>2.8</v>
      </c>
    </row>
    <row r="266" spans="1:78" x14ac:dyDescent="0.35">
      <c r="A266" t="s">
        <v>187</v>
      </c>
      <c r="B266" t="s">
        <v>185</v>
      </c>
      <c r="C266" t="s">
        <v>186</v>
      </c>
      <c r="D266" s="288" t="str">
        <f t="shared" si="4"/>
        <v>Stable</v>
      </c>
      <c r="E266" s="288" t="s">
        <v>9927</v>
      </c>
      <c r="F266" s="288">
        <v>1.4</v>
      </c>
      <c r="G266" s="288">
        <v>1.4</v>
      </c>
      <c r="H266" s="288">
        <v>1.6</v>
      </c>
      <c r="I266" s="288">
        <v>1.6</v>
      </c>
      <c r="J266" s="288">
        <v>1.6</v>
      </c>
      <c r="K266" s="288">
        <v>1.6</v>
      </c>
      <c r="L266" s="288">
        <v>1.6</v>
      </c>
      <c r="M266" s="288">
        <v>1.6</v>
      </c>
      <c r="N266" s="288">
        <v>2.2999999999999998</v>
      </c>
      <c r="O266" s="288">
        <v>2.2999999999999998</v>
      </c>
      <c r="P266" s="288">
        <v>2.2999999999999998</v>
      </c>
      <c r="Q266" s="288">
        <v>2.2999999999999998</v>
      </c>
      <c r="R266" s="288">
        <v>2.2999999999999998</v>
      </c>
      <c r="S266" s="288">
        <v>2</v>
      </c>
      <c r="T266" s="288">
        <v>2</v>
      </c>
      <c r="U266" s="288">
        <v>1.8</v>
      </c>
      <c r="V266" s="288">
        <v>1.9</v>
      </c>
      <c r="W266" s="288">
        <v>1.9</v>
      </c>
      <c r="X266" s="288">
        <v>1.9</v>
      </c>
      <c r="Y266" s="288">
        <v>1.8</v>
      </c>
      <c r="Z266" s="288">
        <v>1.9</v>
      </c>
      <c r="AA266" s="288">
        <v>2</v>
      </c>
      <c r="AB266" s="288">
        <v>2</v>
      </c>
      <c r="AC266" s="288">
        <v>1.9</v>
      </c>
      <c r="AD266" s="288">
        <v>1.9</v>
      </c>
      <c r="AE266" s="288">
        <v>1.9</v>
      </c>
      <c r="AF266" s="288">
        <v>2</v>
      </c>
      <c r="AG266" s="288">
        <v>2</v>
      </c>
      <c r="AH266" s="288">
        <v>2</v>
      </c>
      <c r="AI266" s="288">
        <v>2</v>
      </c>
      <c r="AJ266" s="288">
        <v>2</v>
      </c>
      <c r="AK266" s="288">
        <v>2</v>
      </c>
      <c r="AL266" s="288">
        <v>2</v>
      </c>
      <c r="AM266" s="288">
        <v>2</v>
      </c>
      <c r="AN266" s="288">
        <v>2</v>
      </c>
      <c r="AO266" s="288">
        <v>2</v>
      </c>
      <c r="AP266" s="288">
        <v>2</v>
      </c>
      <c r="AQ266" s="288">
        <v>2.4</v>
      </c>
      <c r="AR266" s="288">
        <v>2.4</v>
      </c>
      <c r="AS266" s="288">
        <v>2.4</v>
      </c>
      <c r="AT266" s="288">
        <v>2.4</v>
      </c>
      <c r="AU266" s="288">
        <v>2.4</v>
      </c>
      <c r="AV266" s="288">
        <v>2.4</v>
      </c>
      <c r="AW266" s="288">
        <v>2.4</v>
      </c>
      <c r="AX266" s="288">
        <v>2.4</v>
      </c>
      <c r="AY266" s="288">
        <v>2.4</v>
      </c>
      <c r="AZ266" s="288">
        <v>2.4</v>
      </c>
      <c r="BA266" s="288">
        <v>2.4</v>
      </c>
      <c r="BB266" s="288">
        <v>2.4</v>
      </c>
      <c r="BC266" s="288">
        <v>2.4</v>
      </c>
      <c r="BD266" s="288">
        <v>2.4</v>
      </c>
      <c r="BE266" s="288">
        <v>2.4</v>
      </c>
      <c r="BF266" s="288">
        <v>2.4</v>
      </c>
      <c r="BG266" s="288">
        <v>2.4</v>
      </c>
      <c r="BH266" s="288">
        <v>2.4</v>
      </c>
      <c r="BI266" s="288">
        <v>2.4</v>
      </c>
      <c r="BJ266" s="288">
        <v>2.4</v>
      </c>
      <c r="BK266" s="288">
        <v>2.4</v>
      </c>
      <c r="BL266" s="288">
        <v>2.2000000000000002</v>
      </c>
      <c r="BM266" s="288">
        <v>2.2000000000000002</v>
      </c>
      <c r="BN266" s="288">
        <v>2.4</v>
      </c>
      <c r="BO266" s="288">
        <v>2.4</v>
      </c>
      <c r="BP266" s="288">
        <v>2.4</v>
      </c>
      <c r="BQ266" s="288">
        <v>2.4</v>
      </c>
      <c r="BR266" s="288">
        <v>2.4</v>
      </c>
      <c r="BS266" s="288">
        <v>2.4</v>
      </c>
      <c r="BT266" s="288">
        <v>2.4</v>
      </c>
      <c r="BU266" s="288">
        <v>2.4</v>
      </c>
      <c r="BV266" s="288">
        <v>2.4</v>
      </c>
      <c r="BW266" s="288">
        <v>2.4</v>
      </c>
      <c r="BX266" s="288">
        <v>2.4</v>
      </c>
      <c r="BY266" s="288">
        <v>2.4</v>
      </c>
      <c r="BZ266" s="288">
        <f>_xlfn.IFNA(VLOOKUP(C266,'INFORM Severity - hidden'!$C$5:$G$300,5,FALSE),"-")</f>
        <v>2.4</v>
      </c>
    </row>
    <row r="267" spans="1:78" x14ac:dyDescent="0.35">
      <c r="A267" t="s">
        <v>3145</v>
      </c>
      <c r="B267" t="s">
        <v>3143</v>
      </c>
      <c r="C267" t="s">
        <v>3144</v>
      </c>
      <c r="D267" s="288" t="str">
        <f t="shared" si="4"/>
        <v>Decreasing</v>
      </c>
      <c r="E267" s="288" t="s">
        <v>9927</v>
      </c>
      <c r="F267" s="288">
        <v>3.9</v>
      </c>
      <c r="G267" s="288">
        <v>3.9</v>
      </c>
      <c r="H267" s="288">
        <v>4</v>
      </c>
      <c r="I267" s="288">
        <v>3.9</v>
      </c>
      <c r="J267" s="288">
        <v>4</v>
      </c>
      <c r="K267" s="288">
        <v>4</v>
      </c>
      <c r="L267" s="288">
        <v>4</v>
      </c>
      <c r="M267" s="288">
        <v>4</v>
      </c>
      <c r="N267" s="288">
        <v>4.0999999999999996</v>
      </c>
      <c r="O267" s="288">
        <v>4.0999999999999996</v>
      </c>
      <c r="P267" s="288">
        <v>4.0999999999999996</v>
      </c>
      <c r="Q267" s="288">
        <v>4.0999999999999996</v>
      </c>
      <c r="R267" s="288">
        <v>4.5999999999999996</v>
      </c>
      <c r="S267" s="288">
        <v>4.5999999999999996</v>
      </c>
      <c r="T267" s="288">
        <v>4.5999999999999996</v>
      </c>
      <c r="U267" s="288">
        <v>4.5999999999999996</v>
      </c>
      <c r="V267" s="288">
        <v>4.5</v>
      </c>
      <c r="W267" s="288">
        <v>4.5</v>
      </c>
      <c r="X267" s="288">
        <v>4.5</v>
      </c>
      <c r="Y267" s="288">
        <v>4.5</v>
      </c>
      <c r="Z267" s="288">
        <v>4.5</v>
      </c>
      <c r="AA267" s="288">
        <v>4.5</v>
      </c>
      <c r="AB267" s="288">
        <v>4.5</v>
      </c>
      <c r="AC267" s="288">
        <v>4.5</v>
      </c>
      <c r="AD267" s="288">
        <v>4.3</v>
      </c>
      <c r="AE267" s="288">
        <v>4.3</v>
      </c>
      <c r="AF267" s="288">
        <v>4.2</v>
      </c>
      <c r="AG267" s="288">
        <v>4.2</v>
      </c>
      <c r="AH267" s="288">
        <v>4.4000000000000004</v>
      </c>
      <c r="AI267" s="288">
        <v>4.4000000000000004</v>
      </c>
      <c r="AJ267" s="288">
        <v>4.4000000000000004</v>
      </c>
      <c r="AK267" s="288">
        <v>4.4000000000000004</v>
      </c>
      <c r="AL267" s="288">
        <v>4.4000000000000004</v>
      </c>
      <c r="AM267" s="288">
        <v>4.3</v>
      </c>
      <c r="AN267" s="288">
        <v>4.4000000000000004</v>
      </c>
      <c r="AO267" s="288">
        <v>4.3</v>
      </c>
      <c r="AP267" s="288">
        <v>4.3</v>
      </c>
      <c r="AQ267" s="288">
        <v>4.4000000000000004</v>
      </c>
      <c r="AR267" s="288">
        <v>4.4000000000000004</v>
      </c>
      <c r="AS267" s="288">
        <v>4.4000000000000004</v>
      </c>
      <c r="AT267" s="288">
        <v>4.4000000000000004</v>
      </c>
      <c r="AU267" s="288">
        <v>4.4000000000000004</v>
      </c>
      <c r="AV267" s="288">
        <v>4.4000000000000004</v>
      </c>
      <c r="AW267" s="288">
        <v>4.4000000000000004</v>
      </c>
      <c r="AX267" s="288">
        <v>4.4000000000000004</v>
      </c>
      <c r="AY267" s="288">
        <v>4.4000000000000004</v>
      </c>
      <c r="AZ267" s="288">
        <v>4.4000000000000004</v>
      </c>
      <c r="BA267" s="288">
        <v>4.4000000000000004</v>
      </c>
      <c r="BB267" s="288">
        <v>4.4000000000000004</v>
      </c>
      <c r="BC267" s="288">
        <v>4.4000000000000004</v>
      </c>
      <c r="BD267" s="288">
        <v>4.4000000000000004</v>
      </c>
      <c r="BE267" s="288">
        <v>4.5</v>
      </c>
      <c r="BF267" s="288">
        <v>4.7</v>
      </c>
      <c r="BG267" s="288">
        <v>4.5999999999999996</v>
      </c>
      <c r="BH267" s="288">
        <v>4.9000000000000004</v>
      </c>
      <c r="BI267" s="288">
        <v>4.9000000000000004</v>
      </c>
      <c r="BJ267" s="288">
        <v>4.8</v>
      </c>
      <c r="BK267" s="288">
        <v>4.8</v>
      </c>
      <c r="BL267" s="288">
        <v>4.9000000000000004</v>
      </c>
      <c r="BM267" s="288">
        <v>4.9000000000000004</v>
      </c>
      <c r="BN267" s="288">
        <v>4.9000000000000004</v>
      </c>
      <c r="BO267" s="288">
        <v>4.9000000000000004</v>
      </c>
      <c r="BP267" s="288">
        <v>4.9000000000000004</v>
      </c>
      <c r="BQ267" s="288">
        <v>4.9000000000000004</v>
      </c>
      <c r="BR267" s="288">
        <v>4.9000000000000004</v>
      </c>
      <c r="BS267" s="288">
        <v>4.8</v>
      </c>
      <c r="BT267" s="288">
        <v>4.9000000000000004</v>
      </c>
      <c r="BU267" s="288">
        <v>4.9000000000000004</v>
      </c>
      <c r="BV267" s="288">
        <v>4.9000000000000004</v>
      </c>
      <c r="BW267" s="288">
        <v>4.9000000000000004</v>
      </c>
      <c r="BX267" s="288">
        <v>4.9000000000000004</v>
      </c>
      <c r="BY267" s="288">
        <v>4.7</v>
      </c>
      <c r="BZ267" s="288">
        <f>_xlfn.IFNA(VLOOKUP(C267,'INFORM Severity - hidden'!$C$5:$G$300,5,FALSE),"-")</f>
        <v>4.7</v>
      </c>
    </row>
    <row r="268" spans="1:78" x14ac:dyDescent="0.35">
      <c r="C268" t="s">
        <v>10064</v>
      </c>
      <c r="D268" s="288" t="str">
        <f t="shared" si="4"/>
        <v>-</v>
      </c>
      <c r="E268" s="288" t="s">
        <v>9927</v>
      </c>
      <c r="F268" s="288">
        <v>3.9</v>
      </c>
      <c r="G268" s="288">
        <v>3.9</v>
      </c>
      <c r="H268" s="288" t="s">
        <v>9927</v>
      </c>
      <c r="I268" s="288" t="s">
        <v>9927</v>
      </c>
      <c r="J268" s="288" t="s">
        <v>9927</v>
      </c>
      <c r="K268" s="288" t="s">
        <v>9927</v>
      </c>
      <c r="L268" s="288" t="s">
        <v>9927</v>
      </c>
      <c r="M268" s="288" t="s">
        <v>9927</v>
      </c>
      <c r="N268" s="288" t="s">
        <v>9927</v>
      </c>
      <c r="O268" s="288" t="s">
        <v>9927</v>
      </c>
      <c r="P268" s="288" t="s">
        <v>9927</v>
      </c>
      <c r="Q268" s="288" t="s">
        <v>9927</v>
      </c>
      <c r="R268" s="288" t="s">
        <v>9927</v>
      </c>
      <c r="S268" s="288" t="s">
        <v>9927</v>
      </c>
      <c r="T268" s="288" t="s">
        <v>9927</v>
      </c>
      <c r="U268" s="288" t="s">
        <v>9927</v>
      </c>
      <c r="V268" s="288" t="s">
        <v>9927</v>
      </c>
      <c r="W268" s="288" t="s">
        <v>9927</v>
      </c>
      <c r="X268" s="288" t="s">
        <v>9927</v>
      </c>
      <c r="Y268" s="288" t="s">
        <v>9927</v>
      </c>
      <c r="Z268" s="288" t="s">
        <v>9927</v>
      </c>
      <c r="AA268" s="288" t="s">
        <v>9927</v>
      </c>
      <c r="AB268" s="288" t="s">
        <v>9927</v>
      </c>
      <c r="AC268" s="288" t="s">
        <v>9927</v>
      </c>
      <c r="AD268" s="288" t="s">
        <v>9927</v>
      </c>
      <c r="AE268" s="288" t="s">
        <v>9927</v>
      </c>
      <c r="AF268" s="288" t="s">
        <v>9927</v>
      </c>
      <c r="AG268" s="288" t="s">
        <v>9927</v>
      </c>
      <c r="AH268" s="288" t="s">
        <v>9927</v>
      </c>
      <c r="AI268" s="288" t="s">
        <v>9927</v>
      </c>
      <c r="AJ268" s="288" t="s">
        <v>9927</v>
      </c>
      <c r="AK268" s="288" t="s">
        <v>9927</v>
      </c>
      <c r="AL268" s="288" t="s">
        <v>9927</v>
      </c>
      <c r="AM268" s="288" t="s">
        <v>9927</v>
      </c>
      <c r="AN268" s="288" t="s">
        <v>9927</v>
      </c>
      <c r="AO268" s="288" t="s">
        <v>9927</v>
      </c>
      <c r="AP268" s="288" t="s">
        <v>9927</v>
      </c>
      <c r="AQ268" s="288" t="s">
        <v>9927</v>
      </c>
      <c r="AR268" s="288" t="s">
        <v>9927</v>
      </c>
      <c r="AS268" s="288" t="s">
        <v>9927</v>
      </c>
      <c r="AT268" s="288" t="s">
        <v>9927</v>
      </c>
      <c r="AU268" s="288" t="s">
        <v>9927</v>
      </c>
      <c r="AV268" s="288" t="s">
        <v>9927</v>
      </c>
      <c r="AW268" s="288" t="s">
        <v>9927</v>
      </c>
      <c r="AX268" s="288" t="s">
        <v>9927</v>
      </c>
      <c r="AY268" s="288" t="s">
        <v>9927</v>
      </c>
      <c r="AZ268" s="288" t="s">
        <v>9927</v>
      </c>
      <c r="BA268" s="288" t="s">
        <v>9927</v>
      </c>
      <c r="BB268" s="288" t="s">
        <v>9927</v>
      </c>
      <c r="BC268" s="288" t="s">
        <v>9927</v>
      </c>
      <c r="BD268" s="288" t="s">
        <v>9927</v>
      </c>
      <c r="BE268" s="288" t="s">
        <v>9927</v>
      </c>
      <c r="BF268" s="288" t="s">
        <v>9927</v>
      </c>
      <c r="BG268" s="288" t="s">
        <v>9927</v>
      </c>
      <c r="BH268" s="288" t="s">
        <v>9927</v>
      </c>
      <c r="BI268" s="288" t="s">
        <v>9927</v>
      </c>
      <c r="BJ268" s="288" t="s">
        <v>9927</v>
      </c>
      <c r="BK268" s="288" t="s">
        <v>9927</v>
      </c>
      <c r="BL268" s="288" t="s">
        <v>9927</v>
      </c>
      <c r="BM268" s="288" t="s">
        <v>9927</v>
      </c>
      <c r="BN268" s="288" t="s">
        <v>9927</v>
      </c>
      <c r="BO268" s="288" t="s">
        <v>9927</v>
      </c>
      <c r="BP268" s="288" t="s">
        <v>9927</v>
      </c>
      <c r="BQ268" s="288" t="s">
        <v>9927</v>
      </c>
      <c r="BR268" s="288" t="s">
        <v>9927</v>
      </c>
      <c r="BS268" s="288" t="s">
        <v>9927</v>
      </c>
      <c r="BT268" s="288" t="s">
        <v>9927</v>
      </c>
      <c r="BU268" s="288" t="s">
        <v>9927</v>
      </c>
      <c r="BV268" s="288" t="s">
        <v>9927</v>
      </c>
      <c r="BW268" s="288" t="s">
        <v>9927</v>
      </c>
      <c r="BX268" s="288" t="s">
        <v>9927</v>
      </c>
      <c r="BY268" s="288" t="s">
        <v>9927</v>
      </c>
      <c r="BZ268" s="288" t="str">
        <f>_xlfn.IFNA(VLOOKUP(C268,'INFORM Severity - hidden'!$C$5:$G$300,5,FALSE),"-")</f>
        <v>-</v>
      </c>
    </row>
    <row r="269" spans="1:78" x14ac:dyDescent="0.35">
      <c r="C269" t="s">
        <v>10065</v>
      </c>
      <c r="D269" s="288" t="str">
        <f t="shared" si="4"/>
        <v>-</v>
      </c>
      <c r="E269" s="288" t="s">
        <v>9927</v>
      </c>
      <c r="F269" s="288">
        <v>2.1</v>
      </c>
      <c r="G269" s="288">
        <v>2.1</v>
      </c>
      <c r="H269" s="288">
        <v>2.7</v>
      </c>
      <c r="I269" s="288">
        <v>2.7</v>
      </c>
      <c r="J269" s="288">
        <v>2.7</v>
      </c>
      <c r="K269" s="288">
        <v>2.8</v>
      </c>
      <c r="L269" s="288">
        <v>2.7</v>
      </c>
      <c r="M269" s="288">
        <v>2.7</v>
      </c>
      <c r="N269" s="288">
        <v>2.7</v>
      </c>
      <c r="O269" s="288">
        <v>2.7</v>
      </c>
      <c r="P269" s="288" t="s">
        <v>9927</v>
      </c>
      <c r="Q269" s="288" t="s">
        <v>9927</v>
      </c>
      <c r="R269" s="288" t="s">
        <v>9927</v>
      </c>
      <c r="S269" s="288" t="s">
        <v>9927</v>
      </c>
      <c r="T269" s="288" t="s">
        <v>9927</v>
      </c>
      <c r="U269" s="288" t="s">
        <v>9927</v>
      </c>
      <c r="V269" s="288" t="s">
        <v>9927</v>
      </c>
      <c r="W269" s="288" t="s">
        <v>9927</v>
      </c>
      <c r="X269" s="288" t="s">
        <v>9927</v>
      </c>
      <c r="Y269" s="288" t="s">
        <v>9927</v>
      </c>
      <c r="Z269" s="288" t="s">
        <v>9927</v>
      </c>
      <c r="AA269" s="288" t="s">
        <v>9927</v>
      </c>
      <c r="AB269" s="288" t="s">
        <v>9927</v>
      </c>
      <c r="AC269" s="288" t="s">
        <v>9927</v>
      </c>
      <c r="AD269" s="288" t="s">
        <v>9927</v>
      </c>
      <c r="AE269" s="288" t="s">
        <v>9927</v>
      </c>
      <c r="AF269" s="288" t="s">
        <v>9927</v>
      </c>
      <c r="AG269" s="288" t="s">
        <v>9927</v>
      </c>
      <c r="AH269" s="288" t="s">
        <v>9927</v>
      </c>
      <c r="AI269" s="288" t="s">
        <v>9927</v>
      </c>
      <c r="AJ269" s="288" t="s">
        <v>9927</v>
      </c>
      <c r="AK269" s="288" t="s">
        <v>9927</v>
      </c>
      <c r="AL269" s="288" t="s">
        <v>9927</v>
      </c>
      <c r="AM269" s="288" t="s">
        <v>9927</v>
      </c>
      <c r="AN269" s="288" t="s">
        <v>9927</v>
      </c>
      <c r="AO269" s="288" t="s">
        <v>9927</v>
      </c>
      <c r="AP269" s="288" t="s">
        <v>9927</v>
      </c>
      <c r="AQ269" s="288" t="s">
        <v>9927</v>
      </c>
      <c r="AR269" s="288" t="s">
        <v>9927</v>
      </c>
      <c r="AS269" s="288" t="s">
        <v>9927</v>
      </c>
      <c r="AT269" s="288" t="s">
        <v>9927</v>
      </c>
      <c r="AU269" s="288" t="s">
        <v>9927</v>
      </c>
      <c r="AV269" s="288" t="s">
        <v>9927</v>
      </c>
      <c r="AW269" s="288" t="s">
        <v>9927</v>
      </c>
      <c r="AX269" s="288" t="s">
        <v>9927</v>
      </c>
      <c r="AY269" s="288" t="s">
        <v>9927</v>
      </c>
      <c r="AZ269" s="288" t="s">
        <v>9927</v>
      </c>
      <c r="BA269" s="288" t="s">
        <v>9927</v>
      </c>
      <c r="BB269" s="288" t="s">
        <v>9927</v>
      </c>
      <c r="BC269" s="288" t="s">
        <v>9927</v>
      </c>
      <c r="BD269" s="288" t="s">
        <v>9927</v>
      </c>
      <c r="BE269" s="288" t="s">
        <v>9927</v>
      </c>
      <c r="BF269" s="288" t="s">
        <v>9927</v>
      </c>
      <c r="BG269" s="288" t="s">
        <v>9927</v>
      </c>
      <c r="BH269" s="288" t="s">
        <v>9927</v>
      </c>
      <c r="BI269" s="288" t="s">
        <v>9927</v>
      </c>
      <c r="BJ269" s="288" t="s">
        <v>9927</v>
      </c>
      <c r="BK269" s="288" t="s">
        <v>9927</v>
      </c>
      <c r="BL269" s="288" t="s">
        <v>9927</v>
      </c>
      <c r="BM269" s="288" t="s">
        <v>9927</v>
      </c>
      <c r="BN269" s="288" t="s">
        <v>9927</v>
      </c>
      <c r="BO269" s="288" t="s">
        <v>9927</v>
      </c>
      <c r="BP269" s="288" t="s">
        <v>9927</v>
      </c>
      <c r="BQ269" s="288" t="s">
        <v>9927</v>
      </c>
      <c r="BR269" s="288" t="s">
        <v>9927</v>
      </c>
      <c r="BS269" s="288" t="s">
        <v>9927</v>
      </c>
      <c r="BT269" s="288" t="s">
        <v>9927</v>
      </c>
      <c r="BU269" s="288" t="s">
        <v>9927</v>
      </c>
      <c r="BV269" s="288" t="s">
        <v>9927</v>
      </c>
      <c r="BW269" s="288" t="s">
        <v>9927</v>
      </c>
      <c r="BX269" s="288" t="s">
        <v>9927</v>
      </c>
      <c r="BY269" s="288" t="s">
        <v>9927</v>
      </c>
      <c r="BZ269" s="288" t="str">
        <f>_xlfn.IFNA(VLOOKUP(C269,'INFORM Severity - hidden'!$C$5:$G$300,5,FALSE),"-")</f>
        <v>-</v>
      </c>
    </row>
    <row r="270" spans="1:78" x14ac:dyDescent="0.35">
      <c r="C270" t="s">
        <v>10066</v>
      </c>
      <c r="D270" s="288" t="str">
        <f t="shared" si="4"/>
        <v>-</v>
      </c>
      <c r="E270" s="288" t="s">
        <v>9927</v>
      </c>
      <c r="F270" s="288">
        <v>2.6</v>
      </c>
      <c r="G270" s="288">
        <v>2.6</v>
      </c>
      <c r="H270" s="288">
        <v>3.5</v>
      </c>
      <c r="I270" s="288">
        <v>3.5</v>
      </c>
      <c r="J270" s="288">
        <v>3.5</v>
      </c>
      <c r="K270" s="288">
        <v>3.5</v>
      </c>
      <c r="L270" s="288">
        <v>3.4</v>
      </c>
      <c r="M270" s="288">
        <v>3.4</v>
      </c>
      <c r="N270" s="288">
        <v>3.4</v>
      </c>
      <c r="O270" s="288">
        <v>3.4</v>
      </c>
      <c r="P270" s="288" t="s">
        <v>9927</v>
      </c>
      <c r="Q270" s="288" t="s">
        <v>9927</v>
      </c>
      <c r="R270" s="288" t="s">
        <v>9927</v>
      </c>
      <c r="S270" s="288" t="s">
        <v>9927</v>
      </c>
      <c r="T270" s="288" t="s">
        <v>9927</v>
      </c>
      <c r="U270" s="288" t="s">
        <v>9927</v>
      </c>
      <c r="V270" s="288" t="s">
        <v>9927</v>
      </c>
      <c r="W270" s="288" t="s">
        <v>9927</v>
      </c>
      <c r="X270" s="288" t="s">
        <v>9927</v>
      </c>
      <c r="Y270" s="288" t="s">
        <v>9927</v>
      </c>
      <c r="Z270" s="288" t="s">
        <v>9927</v>
      </c>
      <c r="AA270" s="288" t="s">
        <v>9927</v>
      </c>
      <c r="AB270" s="288" t="s">
        <v>9927</v>
      </c>
      <c r="AC270" s="288" t="s">
        <v>9927</v>
      </c>
      <c r="AD270" s="288" t="s">
        <v>9927</v>
      </c>
      <c r="AE270" s="288" t="s">
        <v>9927</v>
      </c>
      <c r="AF270" s="288" t="s">
        <v>9927</v>
      </c>
      <c r="AG270" s="288" t="s">
        <v>9927</v>
      </c>
      <c r="AH270" s="288" t="s">
        <v>9927</v>
      </c>
      <c r="AI270" s="288" t="s">
        <v>9927</v>
      </c>
      <c r="AJ270" s="288" t="s">
        <v>9927</v>
      </c>
      <c r="AK270" s="288" t="s">
        <v>9927</v>
      </c>
      <c r="AL270" s="288" t="s">
        <v>9927</v>
      </c>
      <c r="AM270" s="288" t="s">
        <v>9927</v>
      </c>
      <c r="AN270" s="288" t="s">
        <v>9927</v>
      </c>
      <c r="AO270" s="288" t="s">
        <v>9927</v>
      </c>
      <c r="AP270" s="288" t="s">
        <v>9927</v>
      </c>
      <c r="AQ270" s="288" t="s">
        <v>9927</v>
      </c>
      <c r="AR270" s="288" t="s">
        <v>9927</v>
      </c>
      <c r="AS270" s="288" t="s">
        <v>9927</v>
      </c>
      <c r="AT270" s="288" t="s">
        <v>9927</v>
      </c>
      <c r="AU270" s="288" t="s">
        <v>9927</v>
      </c>
      <c r="AV270" s="288" t="s">
        <v>9927</v>
      </c>
      <c r="AW270" s="288" t="s">
        <v>9927</v>
      </c>
      <c r="AX270" s="288" t="s">
        <v>9927</v>
      </c>
      <c r="AY270" s="288" t="s">
        <v>9927</v>
      </c>
      <c r="AZ270" s="288" t="s">
        <v>9927</v>
      </c>
      <c r="BA270" s="288" t="s">
        <v>9927</v>
      </c>
      <c r="BB270" s="288" t="s">
        <v>9927</v>
      </c>
      <c r="BC270" s="288" t="s">
        <v>9927</v>
      </c>
      <c r="BD270" s="288" t="s">
        <v>9927</v>
      </c>
      <c r="BE270" s="288" t="s">
        <v>9927</v>
      </c>
      <c r="BF270" s="288" t="s">
        <v>9927</v>
      </c>
      <c r="BG270" s="288" t="s">
        <v>9927</v>
      </c>
      <c r="BH270" s="288" t="s">
        <v>9927</v>
      </c>
      <c r="BI270" s="288" t="s">
        <v>9927</v>
      </c>
      <c r="BJ270" s="288" t="s">
        <v>9927</v>
      </c>
      <c r="BK270" s="288" t="s">
        <v>9927</v>
      </c>
      <c r="BL270" s="288" t="s">
        <v>9927</v>
      </c>
      <c r="BM270" s="288" t="s">
        <v>9927</v>
      </c>
      <c r="BN270" s="288" t="s">
        <v>9927</v>
      </c>
      <c r="BO270" s="288" t="s">
        <v>9927</v>
      </c>
      <c r="BP270" s="288" t="s">
        <v>9927</v>
      </c>
      <c r="BQ270" s="288" t="s">
        <v>9927</v>
      </c>
      <c r="BR270" s="288" t="s">
        <v>9927</v>
      </c>
      <c r="BS270" s="288" t="s">
        <v>9927</v>
      </c>
      <c r="BT270" s="288" t="s">
        <v>9927</v>
      </c>
      <c r="BU270" s="288" t="s">
        <v>9927</v>
      </c>
      <c r="BV270" s="288" t="s">
        <v>9927</v>
      </c>
      <c r="BW270" s="288" t="s">
        <v>9927</v>
      </c>
      <c r="BX270" s="288" t="s">
        <v>9927</v>
      </c>
      <c r="BY270" s="288" t="s">
        <v>9927</v>
      </c>
      <c r="BZ270" s="288" t="str">
        <f>_xlfn.IFNA(VLOOKUP(C270,'INFORM Severity - hidden'!$C$5:$G$300,5,FALSE),"-")</f>
        <v>-</v>
      </c>
    </row>
    <row r="271" spans="1:78" x14ac:dyDescent="0.35">
      <c r="A271" t="s">
        <v>3145</v>
      </c>
      <c r="B271" t="s">
        <v>3300</v>
      </c>
      <c r="C271" t="s">
        <v>3301</v>
      </c>
      <c r="D271" s="288" t="str">
        <f t="shared" si="4"/>
        <v>Stable</v>
      </c>
      <c r="E271" s="288" t="s">
        <v>9927</v>
      </c>
      <c r="F271" s="288" t="s">
        <v>9927</v>
      </c>
      <c r="G271" s="288" t="s">
        <v>9927</v>
      </c>
      <c r="H271" s="288" t="s">
        <v>9927</v>
      </c>
      <c r="I271" s="288" t="s">
        <v>9927</v>
      </c>
      <c r="J271" s="288" t="s">
        <v>9927</v>
      </c>
      <c r="K271" s="288" t="s">
        <v>9927</v>
      </c>
      <c r="L271" s="288" t="s">
        <v>9927</v>
      </c>
      <c r="M271" s="288" t="s">
        <v>9927</v>
      </c>
      <c r="N271" s="288" t="s">
        <v>9927</v>
      </c>
      <c r="O271" s="288" t="s">
        <v>9927</v>
      </c>
      <c r="P271" s="288" t="s">
        <v>9927</v>
      </c>
      <c r="Q271" s="288" t="s">
        <v>9927</v>
      </c>
      <c r="R271" s="288">
        <v>3.7</v>
      </c>
      <c r="S271" s="288">
        <v>3.8</v>
      </c>
      <c r="T271" s="288">
        <v>3.8</v>
      </c>
      <c r="U271" s="288">
        <v>3.8</v>
      </c>
      <c r="V271" s="288">
        <v>3.8</v>
      </c>
      <c r="W271" s="288">
        <v>3.8</v>
      </c>
      <c r="X271" s="288">
        <v>3.8</v>
      </c>
      <c r="Y271" s="288">
        <v>3.8</v>
      </c>
      <c r="Z271" s="288">
        <v>3.8</v>
      </c>
      <c r="AA271" s="288">
        <v>4.0999999999999996</v>
      </c>
      <c r="AB271" s="288">
        <v>4.0999999999999996</v>
      </c>
      <c r="AC271" s="288">
        <v>4</v>
      </c>
      <c r="AD271" s="288">
        <v>3.9</v>
      </c>
      <c r="AE271" s="288">
        <v>3.9</v>
      </c>
      <c r="AF271" s="288">
        <v>3.8</v>
      </c>
      <c r="AG271" s="288">
        <v>3.8</v>
      </c>
      <c r="AH271" s="288">
        <v>3.5</v>
      </c>
      <c r="AI271" s="288">
        <v>3.2</v>
      </c>
      <c r="AJ271" s="288">
        <v>3.2</v>
      </c>
      <c r="AK271" s="288">
        <v>3.2</v>
      </c>
      <c r="AL271" s="288">
        <v>3.2</v>
      </c>
      <c r="AM271" s="288">
        <v>3.2</v>
      </c>
      <c r="AN271" s="288">
        <v>3.2</v>
      </c>
      <c r="AO271" s="288">
        <v>3.2</v>
      </c>
      <c r="AP271" s="288">
        <v>3.2</v>
      </c>
      <c r="AQ271" s="288">
        <v>3.3</v>
      </c>
      <c r="AR271" s="288">
        <v>3.3</v>
      </c>
      <c r="AS271" s="288">
        <v>3.3</v>
      </c>
      <c r="AT271" s="288">
        <v>3.3</v>
      </c>
      <c r="AU271" s="288">
        <v>3.3</v>
      </c>
      <c r="AV271" s="288">
        <v>3.3</v>
      </c>
      <c r="AW271" s="288">
        <v>3.3</v>
      </c>
      <c r="AX271" s="288">
        <v>3.3</v>
      </c>
      <c r="AY271" s="288">
        <v>3.3</v>
      </c>
      <c r="AZ271" s="288">
        <v>3.3</v>
      </c>
      <c r="BA271" s="288">
        <v>3.3</v>
      </c>
      <c r="BB271" s="288">
        <v>3.3</v>
      </c>
      <c r="BC271" s="288">
        <v>3.3</v>
      </c>
      <c r="BD271" s="288">
        <v>3.3</v>
      </c>
      <c r="BE271" s="288">
        <v>3.4</v>
      </c>
      <c r="BF271" s="288">
        <v>3.4</v>
      </c>
      <c r="BG271" s="288">
        <v>3.4</v>
      </c>
      <c r="BH271" s="288">
        <v>3.4</v>
      </c>
      <c r="BI271" s="288">
        <v>3.4</v>
      </c>
      <c r="BJ271" s="288">
        <v>3.3</v>
      </c>
      <c r="BK271" s="288">
        <v>3.3</v>
      </c>
      <c r="BL271" s="288">
        <v>3.4</v>
      </c>
      <c r="BM271" s="288">
        <v>3.4</v>
      </c>
      <c r="BN271" s="288">
        <v>3.4</v>
      </c>
      <c r="BO271" s="288">
        <v>3.4</v>
      </c>
      <c r="BP271" s="288">
        <v>3.2</v>
      </c>
      <c r="BQ271" s="288">
        <v>3.2</v>
      </c>
      <c r="BR271" s="288">
        <v>3.2</v>
      </c>
      <c r="BS271" s="288">
        <v>3.2</v>
      </c>
      <c r="BT271" s="288">
        <v>3.2</v>
      </c>
      <c r="BU271" s="288">
        <v>3.2</v>
      </c>
      <c r="BV271" s="288">
        <v>3.2</v>
      </c>
      <c r="BW271" s="288">
        <v>3.1</v>
      </c>
      <c r="BX271" s="288">
        <v>3.1</v>
      </c>
      <c r="BY271" s="288">
        <v>3.3</v>
      </c>
      <c r="BZ271" s="288">
        <f>_xlfn.IFNA(VLOOKUP(C271,'INFORM Severity - hidden'!$C$5:$G$300,5,FALSE),"-")</f>
        <v>3.3</v>
      </c>
    </row>
    <row r="272" spans="1:78" x14ac:dyDescent="0.35">
      <c r="C272" t="s">
        <v>10067</v>
      </c>
      <c r="D272" s="288" t="str">
        <f t="shared" si="4"/>
        <v>-</v>
      </c>
      <c r="E272" s="288" t="s">
        <v>9927</v>
      </c>
      <c r="F272" s="288" t="s">
        <v>9927</v>
      </c>
      <c r="G272" s="288" t="s">
        <v>9927</v>
      </c>
      <c r="H272" s="288" t="s">
        <v>9927</v>
      </c>
      <c r="I272" s="288" t="s">
        <v>9927</v>
      </c>
      <c r="J272" s="288" t="s">
        <v>9927</v>
      </c>
      <c r="K272" s="288" t="s">
        <v>9927</v>
      </c>
      <c r="L272" s="288" t="s">
        <v>9927</v>
      </c>
      <c r="M272" s="288" t="s">
        <v>9927</v>
      </c>
      <c r="N272" s="288" t="s">
        <v>9927</v>
      </c>
      <c r="O272" s="288" t="s">
        <v>9927</v>
      </c>
      <c r="P272" s="288" t="s">
        <v>9927</v>
      </c>
      <c r="Q272" s="288" t="s">
        <v>9927</v>
      </c>
      <c r="R272" s="288" t="s">
        <v>9927</v>
      </c>
      <c r="S272" s="288" t="s">
        <v>9927</v>
      </c>
      <c r="T272" s="288" t="s">
        <v>9927</v>
      </c>
      <c r="U272" s="288" t="s">
        <v>9927</v>
      </c>
      <c r="V272" s="288" t="s">
        <v>9927</v>
      </c>
      <c r="W272" s="288" t="s">
        <v>9927</v>
      </c>
      <c r="X272" s="288">
        <v>2.5</v>
      </c>
      <c r="Y272" s="288">
        <v>2.5</v>
      </c>
      <c r="Z272" s="288">
        <v>2.6</v>
      </c>
      <c r="AA272" s="288">
        <v>2.6</v>
      </c>
      <c r="AB272" s="288">
        <v>2.6</v>
      </c>
      <c r="AC272" s="288">
        <v>2.6</v>
      </c>
      <c r="AD272" s="288">
        <v>2.6</v>
      </c>
      <c r="AE272" s="288">
        <v>2.6</v>
      </c>
      <c r="AF272" s="288">
        <v>2.5</v>
      </c>
      <c r="AG272" s="288">
        <v>2.5</v>
      </c>
      <c r="AH272" s="288">
        <v>2.5</v>
      </c>
      <c r="AI272" s="288">
        <v>2.5</v>
      </c>
      <c r="AJ272" s="288">
        <v>2.5</v>
      </c>
      <c r="AK272" s="288">
        <v>2.2999999999999998</v>
      </c>
      <c r="AL272" s="288">
        <v>2.4</v>
      </c>
      <c r="AM272" s="288">
        <v>2.6</v>
      </c>
      <c r="AN272" s="288">
        <v>2.6</v>
      </c>
      <c r="AO272" s="288" t="s">
        <v>9927</v>
      </c>
      <c r="AP272" s="288" t="s">
        <v>9927</v>
      </c>
      <c r="AQ272" s="288" t="s">
        <v>9927</v>
      </c>
      <c r="AR272" s="288" t="s">
        <v>9927</v>
      </c>
      <c r="AS272" s="288" t="s">
        <v>9927</v>
      </c>
      <c r="AT272" s="288" t="s">
        <v>9927</v>
      </c>
      <c r="AU272" s="288" t="s">
        <v>9927</v>
      </c>
      <c r="AV272" s="288">
        <v>2.9</v>
      </c>
      <c r="AW272" s="288">
        <v>2.9</v>
      </c>
      <c r="AX272" s="288">
        <v>2.8</v>
      </c>
      <c r="AY272" s="288">
        <v>2.8</v>
      </c>
      <c r="AZ272" s="288">
        <v>2.8</v>
      </c>
      <c r="BA272" s="288">
        <v>2.8</v>
      </c>
      <c r="BB272" s="288">
        <v>2.8</v>
      </c>
      <c r="BC272" s="288">
        <v>2.8</v>
      </c>
      <c r="BD272" s="288" t="s">
        <v>9927</v>
      </c>
      <c r="BE272" s="288" t="s">
        <v>9927</v>
      </c>
      <c r="BF272" s="288" t="s">
        <v>9927</v>
      </c>
      <c r="BG272" s="288" t="s">
        <v>9927</v>
      </c>
      <c r="BH272" s="288" t="s">
        <v>9927</v>
      </c>
      <c r="BI272" s="288" t="s">
        <v>9927</v>
      </c>
      <c r="BJ272" s="288" t="s">
        <v>9927</v>
      </c>
      <c r="BK272" s="288" t="s">
        <v>9927</v>
      </c>
      <c r="BL272" s="288" t="s">
        <v>9927</v>
      </c>
      <c r="BM272" s="288" t="s">
        <v>9927</v>
      </c>
      <c r="BN272" s="288" t="s">
        <v>9927</v>
      </c>
      <c r="BO272" s="288" t="s">
        <v>9927</v>
      </c>
      <c r="BP272" s="288" t="s">
        <v>9927</v>
      </c>
      <c r="BQ272" s="288" t="s">
        <v>9927</v>
      </c>
      <c r="BR272" s="288" t="s">
        <v>9927</v>
      </c>
      <c r="BS272" s="288" t="s">
        <v>9927</v>
      </c>
      <c r="BT272" s="288" t="s">
        <v>9927</v>
      </c>
      <c r="BU272" s="288" t="s">
        <v>9927</v>
      </c>
      <c r="BV272" s="288" t="s">
        <v>9927</v>
      </c>
      <c r="BW272" s="288" t="s">
        <v>9927</v>
      </c>
      <c r="BX272" s="288" t="s">
        <v>9927</v>
      </c>
      <c r="BY272" s="288" t="s">
        <v>9927</v>
      </c>
      <c r="BZ272" s="288" t="str">
        <f>_xlfn.IFNA(VLOOKUP(C272,'INFORM Severity - hidden'!$C$5:$G$300,5,FALSE),"-")</f>
        <v>-</v>
      </c>
    </row>
    <row r="273" spans="1:78" x14ac:dyDescent="0.35">
      <c r="C273" t="s">
        <v>10068</v>
      </c>
      <c r="D273" s="288" t="str">
        <f t="shared" si="4"/>
        <v>-</v>
      </c>
      <c r="E273" s="288" t="s">
        <v>9927</v>
      </c>
      <c r="F273" s="288" t="s">
        <v>9927</v>
      </c>
      <c r="G273" s="288" t="s">
        <v>9927</v>
      </c>
      <c r="H273" s="288" t="s">
        <v>9927</v>
      </c>
      <c r="I273" s="288" t="s">
        <v>9927</v>
      </c>
      <c r="J273" s="288" t="s">
        <v>9927</v>
      </c>
      <c r="K273" s="288" t="s">
        <v>9927</v>
      </c>
      <c r="L273" s="288" t="s">
        <v>9927</v>
      </c>
      <c r="M273" s="288" t="s">
        <v>9927</v>
      </c>
      <c r="N273" s="288" t="s">
        <v>9927</v>
      </c>
      <c r="O273" s="288" t="s">
        <v>9927</v>
      </c>
      <c r="P273" s="288" t="s">
        <v>9927</v>
      </c>
      <c r="Q273" s="288" t="s">
        <v>9927</v>
      </c>
      <c r="R273" s="288" t="s">
        <v>9927</v>
      </c>
      <c r="S273" s="288" t="s">
        <v>9927</v>
      </c>
      <c r="T273" s="288" t="s">
        <v>9927</v>
      </c>
      <c r="U273" s="288" t="s">
        <v>9927</v>
      </c>
      <c r="V273" s="288" t="s">
        <v>9927</v>
      </c>
      <c r="W273" s="288" t="s">
        <v>9927</v>
      </c>
      <c r="X273" s="288" t="s">
        <v>9927</v>
      </c>
      <c r="Y273" s="288" t="s">
        <v>9927</v>
      </c>
      <c r="Z273" s="288" t="s">
        <v>9927</v>
      </c>
      <c r="AA273" s="288" t="s">
        <v>9927</v>
      </c>
      <c r="AB273" s="288" t="s">
        <v>9927</v>
      </c>
      <c r="AC273" s="288">
        <v>2.9</v>
      </c>
      <c r="AD273" s="288">
        <v>2.1</v>
      </c>
      <c r="AE273" s="288">
        <v>2.1</v>
      </c>
      <c r="AF273" s="288">
        <v>2.4</v>
      </c>
      <c r="AG273" s="288">
        <v>2.4</v>
      </c>
      <c r="AH273" s="288">
        <v>2.5</v>
      </c>
      <c r="AI273" s="288">
        <v>2.5</v>
      </c>
      <c r="AJ273" s="288">
        <v>2.5</v>
      </c>
      <c r="AK273" s="288">
        <v>2.5</v>
      </c>
      <c r="AL273" s="288">
        <v>2.5</v>
      </c>
      <c r="AM273" s="288">
        <v>2.5</v>
      </c>
      <c r="AN273" s="288">
        <v>2.5</v>
      </c>
      <c r="AO273" s="288">
        <v>2.5</v>
      </c>
      <c r="AP273" s="288">
        <v>2.5</v>
      </c>
      <c r="AQ273" s="288">
        <v>2.5</v>
      </c>
      <c r="AR273" s="288">
        <v>2.5</v>
      </c>
      <c r="AS273" s="288">
        <v>2.5</v>
      </c>
      <c r="AT273" s="288" t="s">
        <v>9927</v>
      </c>
      <c r="AU273" s="288" t="s">
        <v>9927</v>
      </c>
      <c r="AV273" s="288" t="s">
        <v>9927</v>
      </c>
      <c r="AW273" s="288" t="s">
        <v>9927</v>
      </c>
      <c r="AX273" s="288" t="s">
        <v>9927</v>
      </c>
      <c r="AY273" s="288" t="s">
        <v>9927</v>
      </c>
      <c r="AZ273" s="288" t="s">
        <v>9927</v>
      </c>
      <c r="BA273" s="288" t="s">
        <v>9927</v>
      </c>
      <c r="BB273" s="288" t="s">
        <v>9927</v>
      </c>
      <c r="BC273" s="288" t="s">
        <v>9927</v>
      </c>
      <c r="BD273" s="288" t="s">
        <v>9927</v>
      </c>
      <c r="BE273" s="288" t="s">
        <v>9927</v>
      </c>
      <c r="BF273" s="288" t="s">
        <v>9927</v>
      </c>
      <c r="BG273" s="288" t="s">
        <v>9927</v>
      </c>
      <c r="BH273" s="288" t="s">
        <v>9927</v>
      </c>
      <c r="BI273" s="288" t="s">
        <v>9927</v>
      </c>
      <c r="BJ273" s="288" t="s">
        <v>9927</v>
      </c>
      <c r="BK273" s="288" t="s">
        <v>9927</v>
      </c>
      <c r="BL273" s="288" t="s">
        <v>9927</v>
      </c>
      <c r="BM273" s="288" t="s">
        <v>9927</v>
      </c>
      <c r="BN273" s="288" t="s">
        <v>9927</v>
      </c>
      <c r="BO273" s="288" t="s">
        <v>9927</v>
      </c>
      <c r="BP273" s="288" t="s">
        <v>9927</v>
      </c>
      <c r="BQ273" s="288" t="s">
        <v>9927</v>
      </c>
      <c r="BR273" s="288" t="s">
        <v>9927</v>
      </c>
      <c r="BS273" s="288" t="s">
        <v>9927</v>
      </c>
      <c r="BT273" s="288" t="s">
        <v>9927</v>
      </c>
      <c r="BU273" s="288" t="s">
        <v>9927</v>
      </c>
      <c r="BV273" s="288" t="s">
        <v>9927</v>
      </c>
      <c r="BW273" s="288" t="s">
        <v>9927</v>
      </c>
      <c r="BX273" s="288" t="s">
        <v>9927</v>
      </c>
      <c r="BY273" s="288" t="s">
        <v>9927</v>
      </c>
      <c r="BZ273" s="288" t="str">
        <f>_xlfn.IFNA(VLOOKUP(C273,'INFORM Severity - hidden'!$C$5:$G$300,5,FALSE),"-")</f>
        <v>-</v>
      </c>
    </row>
    <row r="274" spans="1:78" x14ac:dyDescent="0.35">
      <c r="C274" t="s">
        <v>10069</v>
      </c>
      <c r="D274" s="288" t="str">
        <f t="shared" si="4"/>
        <v>-</v>
      </c>
      <c r="E274" s="288" t="s">
        <v>9927</v>
      </c>
      <c r="F274" s="288" t="s">
        <v>9927</v>
      </c>
      <c r="G274" s="288" t="s">
        <v>9927</v>
      </c>
      <c r="H274" s="288" t="s">
        <v>9927</v>
      </c>
      <c r="I274" s="288" t="s">
        <v>9927</v>
      </c>
      <c r="J274" s="288" t="s">
        <v>9927</v>
      </c>
      <c r="K274" s="288" t="s">
        <v>9927</v>
      </c>
      <c r="L274" s="288" t="s">
        <v>9927</v>
      </c>
      <c r="M274" s="288" t="s">
        <v>9927</v>
      </c>
      <c r="N274" s="288" t="s">
        <v>9927</v>
      </c>
      <c r="O274" s="288" t="s">
        <v>9927</v>
      </c>
      <c r="P274" s="288" t="s">
        <v>9927</v>
      </c>
      <c r="Q274" s="288" t="s">
        <v>9927</v>
      </c>
      <c r="R274" s="288" t="s">
        <v>9927</v>
      </c>
      <c r="S274" s="288" t="s">
        <v>9927</v>
      </c>
      <c r="T274" s="288" t="s">
        <v>9927</v>
      </c>
      <c r="U274" s="288" t="s">
        <v>9927</v>
      </c>
      <c r="V274" s="288" t="s">
        <v>9927</v>
      </c>
      <c r="W274" s="288" t="s">
        <v>9927</v>
      </c>
      <c r="X274" s="288" t="s">
        <v>9927</v>
      </c>
      <c r="Y274" s="288" t="s">
        <v>9927</v>
      </c>
      <c r="Z274" s="288" t="s">
        <v>9927</v>
      </c>
      <c r="AA274" s="288" t="s">
        <v>9927</v>
      </c>
      <c r="AB274" s="288" t="s">
        <v>9927</v>
      </c>
      <c r="AC274" s="288" t="s">
        <v>9927</v>
      </c>
      <c r="AD274" s="288" t="s">
        <v>9927</v>
      </c>
      <c r="AE274" s="288" t="s">
        <v>9927</v>
      </c>
      <c r="AF274" s="288">
        <v>2.8</v>
      </c>
      <c r="AG274" s="288">
        <v>2.8</v>
      </c>
      <c r="AH274" s="288">
        <v>2.9</v>
      </c>
      <c r="AI274" s="288">
        <v>3.2</v>
      </c>
      <c r="AJ274" s="288">
        <v>3.2</v>
      </c>
      <c r="AK274" s="288">
        <v>3.2</v>
      </c>
      <c r="AL274" s="288">
        <v>3.2</v>
      </c>
      <c r="AM274" s="288">
        <v>3.1</v>
      </c>
      <c r="AN274" s="288">
        <v>3.4</v>
      </c>
      <c r="AO274" s="288">
        <v>3.5</v>
      </c>
      <c r="AP274" s="288">
        <v>3.5</v>
      </c>
      <c r="AQ274" s="288">
        <v>3.6</v>
      </c>
      <c r="AR274" s="288">
        <v>3.6</v>
      </c>
      <c r="AS274" s="288">
        <v>3.6</v>
      </c>
      <c r="AT274" s="288">
        <v>4.2</v>
      </c>
      <c r="AU274" s="288">
        <v>4.2</v>
      </c>
      <c r="AV274" s="288">
        <v>4.3</v>
      </c>
      <c r="AW274" s="288">
        <v>4.3</v>
      </c>
      <c r="AX274" s="288">
        <v>4.2</v>
      </c>
      <c r="AY274" s="288">
        <v>4</v>
      </c>
      <c r="AZ274" s="288">
        <v>4</v>
      </c>
      <c r="BA274" s="288">
        <v>4</v>
      </c>
      <c r="BB274" s="288">
        <v>4</v>
      </c>
      <c r="BC274" s="288">
        <v>4</v>
      </c>
      <c r="BD274" s="288">
        <v>4</v>
      </c>
      <c r="BE274" s="288">
        <v>4.0999999999999996</v>
      </c>
      <c r="BF274" s="288">
        <v>4</v>
      </c>
      <c r="BG274" s="288">
        <v>4</v>
      </c>
      <c r="BH274" s="288">
        <v>4.5</v>
      </c>
      <c r="BI274" s="288">
        <v>4.5</v>
      </c>
      <c r="BJ274" s="288">
        <v>4.4000000000000004</v>
      </c>
      <c r="BK274" s="288" t="s">
        <v>9927</v>
      </c>
      <c r="BL274" s="288" t="s">
        <v>9927</v>
      </c>
      <c r="BM274" s="288" t="s">
        <v>9927</v>
      </c>
      <c r="BN274" s="288" t="s">
        <v>9927</v>
      </c>
      <c r="BO274" s="288" t="s">
        <v>9927</v>
      </c>
      <c r="BP274" s="288" t="s">
        <v>9927</v>
      </c>
      <c r="BQ274" s="288" t="s">
        <v>9927</v>
      </c>
      <c r="BR274" s="288" t="s">
        <v>9927</v>
      </c>
      <c r="BS274" s="288" t="s">
        <v>9927</v>
      </c>
      <c r="BT274" s="288" t="s">
        <v>9927</v>
      </c>
      <c r="BU274" s="288" t="s">
        <v>9927</v>
      </c>
      <c r="BV274" s="288" t="s">
        <v>9927</v>
      </c>
      <c r="BW274" s="288" t="s">
        <v>9927</v>
      </c>
      <c r="BX274" s="288" t="s">
        <v>9927</v>
      </c>
      <c r="BY274" s="288" t="s">
        <v>9927</v>
      </c>
      <c r="BZ274" s="288" t="str">
        <f>_xlfn.IFNA(VLOOKUP(C274,'INFORM Severity - hidden'!$C$5:$G$300,5,FALSE),"-")</f>
        <v>-</v>
      </c>
    </row>
    <row r="275" spans="1:78" x14ac:dyDescent="0.35">
      <c r="A275" t="s">
        <v>32</v>
      </c>
      <c r="B275" t="s">
        <v>30</v>
      </c>
      <c r="C275" t="s">
        <v>31</v>
      </c>
      <c r="D275" s="288" t="str">
        <f t="shared" si="4"/>
        <v>Increasing</v>
      </c>
      <c r="E275" s="288">
        <v>2.5</v>
      </c>
      <c r="F275" s="288">
        <v>2.5</v>
      </c>
      <c r="G275" s="288">
        <v>2.5</v>
      </c>
      <c r="H275" s="288">
        <v>2.5</v>
      </c>
      <c r="I275" s="288">
        <v>2.5</v>
      </c>
      <c r="J275" s="288">
        <v>2.5</v>
      </c>
      <c r="K275" s="288">
        <v>2.5</v>
      </c>
      <c r="L275" s="288">
        <v>2.5</v>
      </c>
      <c r="M275" s="288">
        <v>2.5</v>
      </c>
      <c r="N275" s="288">
        <v>2.6</v>
      </c>
      <c r="O275" s="288">
        <v>2.6</v>
      </c>
      <c r="P275" s="288">
        <v>2.6</v>
      </c>
      <c r="Q275" s="288">
        <v>2.6</v>
      </c>
      <c r="R275" s="288">
        <v>2.6</v>
      </c>
      <c r="S275" s="288">
        <v>2.6</v>
      </c>
      <c r="T275" s="288">
        <v>2.6</v>
      </c>
      <c r="U275" s="288">
        <v>2.5</v>
      </c>
      <c r="V275" s="288">
        <v>2.7</v>
      </c>
      <c r="W275" s="288">
        <v>2.5</v>
      </c>
      <c r="X275" s="288">
        <v>2.5</v>
      </c>
      <c r="Y275" s="288">
        <v>2.4</v>
      </c>
      <c r="Z275" s="288">
        <v>2.4</v>
      </c>
      <c r="AA275" s="288">
        <v>2.4</v>
      </c>
      <c r="AB275" s="288">
        <v>2.4</v>
      </c>
      <c r="AC275" s="288">
        <v>2.4</v>
      </c>
      <c r="AD275" s="288">
        <v>2.4</v>
      </c>
      <c r="AE275" s="288">
        <v>2.4</v>
      </c>
      <c r="AF275" s="288">
        <v>2.4</v>
      </c>
      <c r="AG275" s="288">
        <v>2.4</v>
      </c>
      <c r="AH275" s="288">
        <v>2.4</v>
      </c>
      <c r="AI275" s="288">
        <v>2.4</v>
      </c>
      <c r="AJ275" s="288">
        <v>2.4</v>
      </c>
      <c r="AK275" s="288">
        <v>2.4</v>
      </c>
      <c r="AL275" s="288">
        <v>2.4</v>
      </c>
      <c r="AM275" s="288">
        <v>2.4</v>
      </c>
      <c r="AN275" s="288">
        <v>2.4</v>
      </c>
      <c r="AO275" s="288">
        <v>2.4</v>
      </c>
      <c r="AP275" s="288">
        <v>2.4</v>
      </c>
      <c r="AQ275" s="288">
        <v>2.4</v>
      </c>
      <c r="AR275" s="288">
        <v>2.4</v>
      </c>
      <c r="AS275" s="288">
        <v>2.4</v>
      </c>
      <c r="AT275" s="288">
        <v>2.4</v>
      </c>
      <c r="AU275" s="288">
        <v>2.4</v>
      </c>
      <c r="AV275" s="288">
        <v>2.4</v>
      </c>
      <c r="AW275" s="288">
        <v>2.4</v>
      </c>
      <c r="AX275" s="288">
        <v>2.4</v>
      </c>
      <c r="AY275" s="288">
        <v>2.2999999999999998</v>
      </c>
      <c r="AZ275" s="288">
        <v>2.4</v>
      </c>
      <c r="BA275" s="288">
        <v>2.4</v>
      </c>
      <c r="BB275" s="288">
        <v>2.4</v>
      </c>
      <c r="BC275" s="288">
        <v>2.4</v>
      </c>
      <c r="BD275" s="288">
        <v>2.2999999999999998</v>
      </c>
      <c r="BE275" s="288">
        <v>2.2999999999999998</v>
      </c>
      <c r="BF275" s="288">
        <v>2.7</v>
      </c>
      <c r="BG275" s="288">
        <v>2.7</v>
      </c>
      <c r="BH275" s="288">
        <v>2.7</v>
      </c>
      <c r="BI275" s="288">
        <v>2.7</v>
      </c>
      <c r="BJ275" s="288">
        <v>2.7</v>
      </c>
      <c r="BK275" s="288">
        <v>2.6</v>
      </c>
      <c r="BL275" s="288">
        <v>2.6</v>
      </c>
      <c r="BM275" s="288">
        <v>2.1</v>
      </c>
      <c r="BN275" s="288">
        <v>2.1</v>
      </c>
      <c r="BO275" s="288">
        <v>2.1</v>
      </c>
      <c r="BP275" s="288">
        <v>2.1</v>
      </c>
      <c r="BQ275" s="288">
        <v>2.1</v>
      </c>
      <c r="BR275" s="288">
        <v>2.2000000000000002</v>
      </c>
      <c r="BS275" s="288">
        <v>2.2999999999999998</v>
      </c>
      <c r="BT275" s="288">
        <v>2.2999999999999998</v>
      </c>
      <c r="BU275" s="288">
        <v>2.2999999999999998</v>
      </c>
      <c r="BV275" s="288">
        <v>2.2999999999999998</v>
      </c>
      <c r="BW275" s="288">
        <v>2.2999999999999998</v>
      </c>
      <c r="BX275" s="288">
        <v>2.2999999999999998</v>
      </c>
      <c r="BY275" s="288">
        <v>2.4</v>
      </c>
      <c r="BZ275" s="288">
        <f>_xlfn.IFNA(VLOOKUP(C275,'INFORM Severity - hidden'!$C$5:$G$300,5,FALSE),"-")</f>
        <v>2.4</v>
      </c>
    </row>
    <row r="276" spans="1:78" x14ac:dyDescent="0.35">
      <c r="A276" t="s">
        <v>2977</v>
      </c>
      <c r="B276" t="s">
        <v>2975</v>
      </c>
      <c r="C276" t="s">
        <v>2976</v>
      </c>
      <c r="D276" s="288" t="str">
        <f t="shared" si="4"/>
        <v>Decreasing</v>
      </c>
      <c r="E276" s="288" t="s">
        <v>9927</v>
      </c>
      <c r="F276" s="288">
        <v>2.8</v>
      </c>
      <c r="G276" s="288">
        <v>2.8</v>
      </c>
      <c r="H276" s="288">
        <v>3</v>
      </c>
      <c r="I276" s="288">
        <v>3</v>
      </c>
      <c r="J276" s="288">
        <v>3</v>
      </c>
      <c r="K276" s="288">
        <v>3</v>
      </c>
      <c r="L276" s="288">
        <v>3</v>
      </c>
      <c r="M276" s="288">
        <v>2.6</v>
      </c>
      <c r="N276" s="288">
        <v>2.6</v>
      </c>
      <c r="O276" s="288">
        <v>2.7</v>
      </c>
      <c r="P276" s="288">
        <v>2.7</v>
      </c>
      <c r="Q276" s="288">
        <v>2.7</v>
      </c>
      <c r="R276" s="288">
        <v>2.7</v>
      </c>
      <c r="S276" s="288">
        <v>2.7</v>
      </c>
      <c r="T276" s="288">
        <v>2.7</v>
      </c>
      <c r="U276" s="288">
        <v>2.7</v>
      </c>
      <c r="V276" s="288">
        <v>2.7</v>
      </c>
      <c r="W276" s="288">
        <v>2.7</v>
      </c>
      <c r="X276" s="288">
        <v>2.7</v>
      </c>
      <c r="Y276" s="288">
        <v>2.7</v>
      </c>
      <c r="Z276" s="288">
        <v>3</v>
      </c>
      <c r="AA276" s="288">
        <v>3</v>
      </c>
      <c r="AB276" s="288">
        <v>3</v>
      </c>
      <c r="AC276" s="288">
        <v>3</v>
      </c>
      <c r="AD276" s="288">
        <v>3</v>
      </c>
      <c r="AE276" s="288">
        <v>3</v>
      </c>
      <c r="AF276" s="288">
        <v>3</v>
      </c>
      <c r="AG276" s="288">
        <v>3</v>
      </c>
      <c r="AH276" s="288">
        <v>3</v>
      </c>
      <c r="AI276" s="288">
        <v>3</v>
      </c>
      <c r="AJ276" s="288">
        <v>3</v>
      </c>
      <c r="AK276" s="288">
        <v>3</v>
      </c>
      <c r="AL276" s="288">
        <v>3</v>
      </c>
      <c r="AM276" s="288">
        <v>3.1</v>
      </c>
      <c r="AN276" s="288">
        <v>3.1</v>
      </c>
      <c r="AO276" s="288">
        <v>3.1</v>
      </c>
      <c r="AP276" s="288">
        <v>3.1</v>
      </c>
      <c r="AQ276" s="288">
        <v>3.1</v>
      </c>
      <c r="AR276" s="288">
        <v>3.1</v>
      </c>
      <c r="AS276" s="288">
        <v>3.2</v>
      </c>
      <c r="AT276" s="288">
        <v>3.2</v>
      </c>
      <c r="AU276" s="288">
        <v>3.2</v>
      </c>
      <c r="AV276" s="288">
        <v>3.2</v>
      </c>
      <c r="AW276" s="288">
        <v>3.2</v>
      </c>
      <c r="AX276" s="288">
        <v>3.2</v>
      </c>
      <c r="AY276" s="288">
        <v>3.2</v>
      </c>
      <c r="AZ276" s="288">
        <v>3.2</v>
      </c>
      <c r="BA276" s="288">
        <v>3.1</v>
      </c>
      <c r="BB276" s="288">
        <v>3.1</v>
      </c>
      <c r="BC276" s="288">
        <v>3.1</v>
      </c>
      <c r="BD276" s="288">
        <v>3.1</v>
      </c>
      <c r="BE276" s="288">
        <v>3.1</v>
      </c>
      <c r="BF276" s="288">
        <v>3.1</v>
      </c>
      <c r="BG276" s="288">
        <v>3.2</v>
      </c>
      <c r="BH276" s="288">
        <v>3.2</v>
      </c>
      <c r="BI276" s="288">
        <v>3.2</v>
      </c>
      <c r="BJ276" s="288">
        <v>3.2</v>
      </c>
      <c r="BK276" s="288">
        <v>3.1</v>
      </c>
      <c r="BL276" s="288">
        <v>3.1</v>
      </c>
      <c r="BM276" s="288">
        <v>3.1</v>
      </c>
      <c r="BN276" s="288">
        <v>3.1</v>
      </c>
      <c r="BO276" s="288">
        <v>3.1</v>
      </c>
      <c r="BP276" s="288">
        <v>3.2</v>
      </c>
      <c r="BQ276" s="288">
        <v>3.2</v>
      </c>
      <c r="BR276" s="288">
        <v>3.1</v>
      </c>
      <c r="BS276" s="288">
        <v>3.1</v>
      </c>
      <c r="BT276" s="288">
        <v>3.1</v>
      </c>
      <c r="BU276" s="288">
        <v>3.1</v>
      </c>
      <c r="BV276" s="288">
        <v>3.1</v>
      </c>
      <c r="BW276" s="288">
        <v>3.1</v>
      </c>
      <c r="BX276" s="288">
        <v>3.1</v>
      </c>
      <c r="BY276" s="288">
        <v>3.1</v>
      </c>
      <c r="BZ276" s="288">
        <f>_xlfn.IFNA(VLOOKUP(C276,'INFORM Severity - hidden'!$C$5:$G$300,5,FALSE),"-")</f>
        <v>2.9</v>
      </c>
    </row>
    <row r="277" spans="1:78" x14ac:dyDescent="0.35">
      <c r="A277" t="s">
        <v>1103</v>
      </c>
      <c r="B277" t="s">
        <v>1101</v>
      </c>
      <c r="C277" t="s">
        <v>1102</v>
      </c>
      <c r="D277" s="288" t="str">
        <f t="shared" si="4"/>
        <v>Decreasing</v>
      </c>
      <c r="E277" s="288">
        <v>3.6</v>
      </c>
      <c r="F277" s="288">
        <v>3.6</v>
      </c>
      <c r="G277" s="288">
        <v>3.6</v>
      </c>
      <c r="H277" s="288">
        <v>4.0999999999999996</v>
      </c>
      <c r="I277" s="288">
        <v>4.3</v>
      </c>
      <c r="J277" s="288">
        <v>4.3</v>
      </c>
      <c r="K277" s="288">
        <v>4.3</v>
      </c>
      <c r="L277" s="288">
        <v>4.3</v>
      </c>
      <c r="M277" s="288">
        <v>4.3</v>
      </c>
      <c r="N277" s="288">
        <v>4.2</v>
      </c>
      <c r="O277" s="288">
        <v>4.2</v>
      </c>
      <c r="P277" s="288">
        <v>4.2</v>
      </c>
      <c r="Q277" s="288">
        <v>4.2</v>
      </c>
      <c r="R277" s="288">
        <v>4.7</v>
      </c>
      <c r="S277" s="288">
        <v>4.7</v>
      </c>
      <c r="T277" s="288">
        <v>4.7</v>
      </c>
      <c r="U277" s="288">
        <v>4.7</v>
      </c>
      <c r="V277" s="288">
        <v>4.7</v>
      </c>
      <c r="W277" s="288">
        <v>4.7</v>
      </c>
      <c r="X277" s="288">
        <v>4.7</v>
      </c>
      <c r="Y277" s="288">
        <v>4.5999999999999996</v>
      </c>
      <c r="Z277" s="288">
        <v>4.5999999999999996</v>
      </c>
      <c r="AA277" s="288">
        <v>4</v>
      </c>
      <c r="AB277" s="288">
        <v>4</v>
      </c>
      <c r="AC277" s="288">
        <v>4</v>
      </c>
      <c r="AD277" s="288">
        <v>4</v>
      </c>
      <c r="AE277" s="288">
        <v>4.4000000000000004</v>
      </c>
      <c r="AF277" s="288">
        <v>4.4000000000000004</v>
      </c>
      <c r="AG277" s="288">
        <v>4.4000000000000004</v>
      </c>
      <c r="AH277" s="288">
        <v>4.5</v>
      </c>
      <c r="AI277" s="288">
        <v>4.5</v>
      </c>
      <c r="AJ277" s="288">
        <v>4.5</v>
      </c>
      <c r="AK277" s="288">
        <v>4.5</v>
      </c>
      <c r="AL277" s="288">
        <v>4.4000000000000004</v>
      </c>
      <c r="AM277" s="288">
        <v>4.2</v>
      </c>
      <c r="AN277" s="288">
        <v>4.2</v>
      </c>
      <c r="AO277" s="288">
        <v>4.2</v>
      </c>
      <c r="AP277" s="288">
        <v>4.2</v>
      </c>
      <c r="AQ277" s="288">
        <v>4.2</v>
      </c>
      <c r="AR277" s="288">
        <v>4.2</v>
      </c>
      <c r="AS277" s="288">
        <v>4.4000000000000004</v>
      </c>
      <c r="AT277" s="288">
        <v>4.4000000000000004</v>
      </c>
      <c r="AU277" s="288">
        <v>4.4000000000000004</v>
      </c>
      <c r="AV277" s="288">
        <v>4.4000000000000004</v>
      </c>
      <c r="AW277" s="288">
        <v>4.4000000000000004</v>
      </c>
      <c r="AX277" s="288">
        <v>4.4000000000000004</v>
      </c>
      <c r="AY277" s="288">
        <v>4.4000000000000004</v>
      </c>
      <c r="AZ277" s="288">
        <v>4.4000000000000004</v>
      </c>
      <c r="BA277" s="288">
        <v>4.4000000000000004</v>
      </c>
      <c r="BB277" s="288">
        <v>4.7</v>
      </c>
      <c r="BC277" s="288">
        <v>4.7</v>
      </c>
      <c r="BD277" s="288">
        <v>4.7</v>
      </c>
      <c r="BE277" s="288">
        <v>4.7</v>
      </c>
      <c r="BF277" s="288">
        <v>4.7</v>
      </c>
      <c r="BG277" s="288">
        <v>4.7</v>
      </c>
      <c r="BH277" s="288">
        <v>4.7</v>
      </c>
      <c r="BI277" s="288">
        <v>4.7</v>
      </c>
      <c r="BJ277" s="288">
        <v>4.7</v>
      </c>
      <c r="BK277" s="288">
        <v>4.7</v>
      </c>
      <c r="BL277" s="288">
        <v>4.7</v>
      </c>
      <c r="BM277" s="288">
        <v>4.5999999999999996</v>
      </c>
      <c r="BN277" s="288">
        <v>4.5999999999999996</v>
      </c>
      <c r="BO277" s="288">
        <v>4.5999999999999996</v>
      </c>
      <c r="BP277" s="288">
        <v>4.5999999999999996</v>
      </c>
      <c r="BQ277" s="288">
        <v>4.5999999999999996</v>
      </c>
      <c r="BR277" s="288">
        <v>4.7</v>
      </c>
      <c r="BS277" s="288">
        <v>4.7</v>
      </c>
      <c r="BT277" s="288">
        <v>4.7</v>
      </c>
      <c r="BU277" s="288">
        <v>4.7</v>
      </c>
      <c r="BV277" s="288">
        <v>4.7</v>
      </c>
      <c r="BW277" s="288">
        <v>4.7</v>
      </c>
      <c r="BX277" s="288">
        <v>4.7</v>
      </c>
      <c r="BY277" s="288">
        <v>4.4000000000000004</v>
      </c>
      <c r="BZ277" s="288">
        <f>_xlfn.IFNA(VLOOKUP(C277,'INFORM Severity - hidden'!$C$5:$G$300,5,FALSE),"-")</f>
        <v>4.4000000000000004</v>
      </c>
    </row>
    <row r="278" spans="1:78" x14ac:dyDescent="0.35">
      <c r="A278" t="s">
        <v>1103</v>
      </c>
      <c r="B278" t="s">
        <v>1108</v>
      </c>
      <c r="C278" t="s">
        <v>1109</v>
      </c>
      <c r="D278" s="288" t="str">
        <f t="shared" si="4"/>
        <v>Decreasing</v>
      </c>
      <c r="E278" s="288" t="s">
        <v>9927</v>
      </c>
      <c r="F278" s="288" t="s">
        <v>9927</v>
      </c>
      <c r="G278" s="288" t="s">
        <v>9927</v>
      </c>
      <c r="H278" s="288">
        <v>2.1</v>
      </c>
      <c r="I278" s="288">
        <v>2.1</v>
      </c>
      <c r="J278" s="288">
        <v>2.1</v>
      </c>
      <c r="K278" s="288">
        <v>2.1</v>
      </c>
      <c r="L278" s="288">
        <v>2.1</v>
      </c>
      <c r="M278" s="288">
        <v>2.1</v>
      </c>
      <c r="N278" s="288">
        <v>2</v>
      </c>
      <c r="O278" s="288">
        <v>2</v>
      </c>
      <c r="P278" s="288">
        <v>2</v>
      </c>
      <c r="Q278" s="288">
        <v>2</v>
      </c>
      <c r="R278" s="288">
        <v>2</v>
      </c>
      <c r="S278" s="288">
        <v>2</v>
      </c>
      <c r="T278" s="288">
        <v>2</v>
      </c>
      <c r="U278" s="288">
        <v>2</v>
      </c>
      <c r="V278" s="288">
        <v>2</v>
      </c>
      <c r="W278" s="288">
        <v>2</v>
      </c>
      <c r="X278" s="288">
        <v>2</v>
      </c>
      <c r="Y278" s="288">
        <v>1.9</v>
      </c>
      <c r="Z278" s="288">
        <v>1.9</v>
      </c>
      <c r="AA278" s="288">
        <v>1.9</v>
      </c>
      <c r="AB278" s="288">
        <v>1.9</v>
      </c>
      <c r="AC278" s="288">
        <v>1.9</v>
      </c>
      <c r="AD278" s="288">
        <v>1.9</v>
      </c>
      <c r="AE278" s="288">
        <v>1.9</v>
      </c>
      <c r="AF278" s="288">
        <v>1.9</v>
      </c>
      <c r="AG278" s="288">
        <v>1.8</v>
      </c>
      <c r="AH278" s="288">
        <v>1.9</v>
      </c>
      <c r="AI278" s="288">
        <v>1.9</v>
      </c>
      <c r="AJ278" s="288">
        <v>1.9</v>
      </c>
      <c r="AK278" s="288">
        <v>1.9</v>
      </c>
      <c r="AL278" s="288">
        <v>1.8</v>
      </c>
      <c r="AM278" s="288">
        <v>1.8</v>
      </c>
      <c r="AN278" s="288">
        <v>1.8</v>
      </c>
      <c r="AO278" s="288">
        <v>1.7</v>
      </c>
      <c r="AP278" s="288">
        <v>1.7</v>
      </c>
      <c r="AQ278" s="288">
        <v>1.7</v>
      </c>
      <c r="AR278" s="288">
        <v>1.7</v>
      </c>
      <c r="AS278" s="288">
        <v>1.7</v>
      </c>
      <c r="AT278" s="288">
        <v>1.7</v>
      </c>
      <c r="AU278" s="288">
        <v>1.7</v>
      </c>
      <c r="AV278" s="288">
        <v>1.8</v>
      </c>
      <c r="AW278" s="288">
        <v>1.8</v>
      </c>
      <c r="AX278" s="288">
        <v>1.9</v>
      </c>
      <c r="AY278" s="288">
        <v>1.9</v>
      </c>
      <c r="AZ278" s="288">
        <v>1.9</v>
      </c>
      <c r="BA278" s="288">
        <v>1.9</v>
      </c>
      <c r="BB278" s="288">
        <v>1.9</v>
      </c>
      <c r="BC278" s="288">
        <v>1.8</v>
      </c>
      <c r="BD278" s="288">
        <v>1.8</v>
      </c>
      <c r="BE278" s="288">
        <v>1.8</v>
      </c>
      <c r="BF278" s="288">
        <v>1.9</v>
      </c>
      <c r="BG278" s="288">
        <v>1.9</v>
      </c>
      <c r="BH278" s="288">
        <v>1.9</v>
      </c>
      <c r="BI278" s="288">
        <v>1.9</v>
      </c>
      <c r="BJ278" s="288">
        <v>1.9</v>
      </c>
      <c r="BK278" s="288">
        <v>2</v>
      </c>
      <c r="BL278" s="288">
        <v>2</v>
      </c>
      <c r="BM278" s="288">
        <v>1.9</v>
      </c>
      <c r="BN278" s="288">
        <v>1.9</v>
      </c>
      <c r="BO278" s="288">
        <v>1.9</v>
      </c>
      <c r="BP278" s="288">
        <v>2</v>
      </c>
      <c r="BQ278" s="288">
        <v>2</v>
      </c>
      <c r="BR278" s="288">
        <v>2.1</v>
      </c>
      <c r="BS278" s="288">
        <v>2.1</v>
      </c>
      <c r="BT278" s="288">
        <v>2.1</v>
      </c>
      <c r="BU278" s="288">
        <v>2.1</v>
      </c>
      <c r="BV278" s="288">
        <v>2.1</v>
      </c>
      <c r="BW278" s="288">
        <v>2</v>
      </c>
      <c r="BX278" s="288">
        <v>2</v>
      </c>
      <c r="BY278" s="288">
        <v>2</v>
      </c>
      <c r="BZ278" s="288">
        <f>_xlfn.IFNA(VLOOKUP(C278,'INFORM Severity - hidden'!$C$5:$G$300,5,FALSE),"-")</f>
        <v>2</v>
      </c>
    </row>
    <row r="279" spans="1:78" x14ac:dyDescent="0.35">
      <c r="C279" t="s">
        <v>10070</v>
      </c>
      <c r="D279" s="288" t="str">
        <f t="shared" si="4"/>
        <v>-</v>
      </c>
      <c r="E279" s="288" t="s">
        <v>9927</v>
      </c>
      <c r="F279" s="288" t="s">
        <v>9927</v>
      </c>
      <c r="G279" s="288" t="s">
        <v>9927</v>
      </c>
      <c r="H279" s="288" t="s">
        <v>9927</v>
      </c>
      <c r="I279" s="288" t="s">
        <v>9927</v>
      </c>
      <c r="J279" s="288" t="s">
        <v>9927</v>
      </c>
      <c r="K279" s="288" t="s">
        <v>9927</v>
      </c>
      <c r="L279" s="288" t="s">
        <v>9927</v>
      </c>
      <c r="M279" s="288" t="s">
        <v>9927</v>
      </c>
      <c r="N279" s="288" t="s">
        <v>9927</v>
      </c>
      <c r="O279" s="288" t="s">
        <v>9927</v>
      </c>
      <c r="P279" s="288" t="s">
        <v>9927</v>
      </c>
      <c r="Q279" s="288" t="s">
        <v>9927</v>
      </c>
      <c r="R279" s="288" t="s">
        <v>9927</v>
      </c>
      <c r="S279" s="288" t="s">
        <v>9927</v>
      </c>
      <c r="T279" s="288">
        <v>2.4</v>
      </c>
      <c r="U279" s="288">
        <v>2.4</v>
      </c>
      <c r="V279" s="288">
        <v>2.4</v>
      </c>
      <c r="W279" s="288">
        <v>3.3</v>
      </c>
      <c r="X279" s="288">
        <v>3.3</v>
      </c>
      <c r="Y279" s="288">
        <v>3.2</v>
      </c>
      <c r="Z279" s="288">
        <v>3.2</v>
      </c>
      <c r="AA279" s="288">
        <v>3.2</v>
      </c>
      <c r="AB279" s="288">
        <v>3.2</v>
      </c>
      <c r="AC279" s="288">
        <v>3.2</v>
      </c>
      <c r="AD279" s="288">
        <v>3.2</v>
      </c>
      <c r="AE279" s="288">
        <v>3.2</v>
      </c>
      <c r="AF279" s="288">
        <v>3.2</v>
      </c>
      <c r="AG279" s="288">
        <v>2.8</v>
      </c>
      <c r="AH279" s="288">
        <v>3</v>
      </c>
      <c r="AI279" s="288">
        <v>2.9</v>
      </c>
      <c r="AJ279" s="288">
        <v>2.9</v>
      </c>
      <c r="AK279" s="288" t="s">
        <v>9927</v>
      </c>
      <c r="AL279" s="288" t="s">
        <v>9927</v>
      </c>
      <c r="AM279" s="288" t="s">
        <v>9927</v>
      </c>
      <c r="AN279" s="288" t="s">
        <v>9927</v>
      </c>
      <c r="AO279" s="288" t="s">
        <v>9927</v>
      </c>
      <c r="AP279" s="288" t="s">
        <v>9927</v>
      </c>
      <c r="AQ279" s="288" t="s">
        <v>9927</v>
      </c>
      <c r="AR279" s="288" t="s">
        <v>9927</v>
      </c>
      <c r="AS279" s="288" t="s">
        <v>9927</v>
      </c>
      <c r="AT279" s="288" t="s">
        <v>9927</v>
      </c>
      <c r="AU279" s="288" t="s">
        <v>9927</v>
      </c>
      <c r="AV279" s="288" t="s">
        <v>9927</v>
      </c>
      <c r="AW279" s="288" t="s">
        <v>9927</v>
      </c>
      <c r="AX279" s="288" t="s">
        <v>9927</v>
      </c>
      <c r="AY279" s="288" t="s">
        <v>9927</v>
      </c>
      <c r="AZ279" s="288" t="s">
        <v>9927</v>
      </c>
      <c r="BA279" s="288" t="s">
        <v>9927</v>
      </c>
      <c r="BB279" s="288" t="s">
        <v>9927</v>
      </c>
      <c r="BC279" s="288" t="s">
        <v>9927</v>
      </c>
      <c r="BD279" s="288" t="s">
        <v>9927</v>
      </c>
      <c r="BE279" s="288" t="s">
        <v>9927</v>
      </c>
      <c r="BF279" s="288" t="s">
        <v>9927</v>
      </c>
      <c r="BG279" s="288" t="s">
        <v>9927</v>
      </c>
      <c r="BH279" s="288" t="s">
        <v>9927</v>
      </c>
      <c r="BI279" s="288" t="s">
        <v>9927</v>
      </c>
      <c r="BJ279" s="288" t="s">
        <v>9927</v>
      </c>
      <c r="BK279" s="288" t="s">
        <v>9927</v>
      </c>
      <c r="BL279" s="288" t="s">
        <v>9927</v>
      </c>
      <c r="BM279" s="288" t="s">
        <v>9927</v>
      </c>
      <c r="BN279" s="288" t="s">
        <v>9927</v>
      </c>
      <c r="BO279" s="288" t="s">
        <v>9927</v>
      </c>
      <c r="BP279" s="288" t="s">
        <v>9927</v>
      </c>
      <c r="BQ279" s="288" t="s">
        <v>9927</v>
      </c>
      <c r="BR279" s="288" t="s">
        <v>9927</v>
      </c>
      <c r="BS279" s="288" t="s">
        <v>9927</v>
      </c>
      <c r="BT279" s="288" t="s">
        <v>9927</v>
      </c>
      <c r="BU279" s="288" t="s">
        <v>9927</v>
      </c>
      <c r="BV279" s="288" t="s">
        <v>9927</v>
      </c>
      <c r="BW279" s="288" t="s">
        <v>9927</v>
      </c>
      <c r="BX279" s="288" t="s">
        <v>9927</v>
      </c>
      <c r="BY279" s="288" t="s">
        <v>9927</v>
      </c>
      <c r="BZ279" s="288" t="str">
        <f>_xlfn.IFNA(VLOOKUP(C279,'INFORM Severity - hidden'!$C$5:$G$300,5,FALSE),"-")</f>
        <v>-</v>
      </c>
    </row>
    <row r="280" spans="1:78" x14ac:dyDescent="0.35">
      <c r="A280" t="s">
        <v>2290</v>
      </c>
      <c r="B280" t="s">
        <v>2288</v>
      </c>
      <c r="C280" t="s">
        <v>2289</v>
      </c>
      <c r="D280" s="288" t="str">
        <f t="shared" si="4"/>
        <v>Increasing</v>
      </c>
      <c r="E280" s="288" t="s">
        <v>9927</v>
      </c>
      <c r="F280" s="288">
        <v>4.3</v>
      </c>
      <c r="G280" s="288">
        <v>4.3</v>
      </c>
      <c r="H280" s="288">
        <v>4.3</v>
      </c>
      <c r="I280" s="288">
        <v>4.3</v>
      </c>
      <c r="J280" s="288">
        <v>4.2</v>
      </c>
      <c r="K280" s="288">
        <v>4.3</v>
      </c>
      <c r="L280" s="288">
        <v>4.3</v>
      </c>
      <c r="M280" s="288">
        <v>4.3</v>
      </c>
      <c r="N280" s="288">
        <v>4.3</v>
      </c>
      <c r="O280" s="288">
        <v>4.3</v>
      </c>
      <c r="P280" s="288">
        <v>4.3</v>
      </c>
      <c r="Q280" s="288">
        <v>4.3</v>
      </c>
      <c r="R280" s="288">
        <v>4.3</v>
      </c>
      <c r="S280" s="288">
        <v>4.3</v>
      </c>
      <c r="T280" s="288">
        <v>4.3</v>
      </c>
      <c r="U280" s="288">
        <v>4.3</v>
      </c>
      <c r="V280" s="288">
        <v>4.3</v>
      </c>
      <c r="W280" s="288">
        <v>4.4000000000000004</v>
      </c>
      <c r="X280" s="288">
        <v>4.4000000000000004</v>
      </c>
      <c r="Y280" s="288">
        <v>4.4000000000000004</v>
      </c>
      <c r="Z280" s="288">
        <v>4.4000000000000004</v>
      </c>
      <c r="AA280" s="288">
        <v>4.2</v>
      </c>
      <c r="AB280" s="288">
        <v>4.3</v>
      </c>
      <c r="AC280" s="288">
        <v>4.3</v>
      </c>
      <c r="AD280" s="288">
        <v>4.3</v>
      </c>
      <c r="AE280" s="288">
        <v>4.3</v>
      </c>
      <c r="AF280" s="288">
        <v>4.4000000000000004</v>
      </c>
      <c r="AG280" s="288">
        <v>4.4000000000000004</v>
      </c>
      <c r="AH280" s="288">
        <v>4.4000000000000004</v>
      </c>
      <c r="AI280" s="288">
        <v>4.4000000000000004</v>
      </c>
      <c r="AJ280" s="288">
        <v>4.4000000000000004</v>
      </c>
      <c r="AK280" s="288">
        <v>4.4000000000000004</v>
      </c>
      <c r="AL280" s="288">
        <v>4.4000000000000004</v>
      </c>
      <c r="AM280" s="288">
        <v>4.4000000000000004</v>
      </c>
      <c r="AN280" s="288">
        <v>4.4000000000000004</v>
      </c>
      <c r="AO280" s="288">
        <v>4.4000000000000004</v>
      </c>
      <c r="AP280" s="288">
        <v>4.4000000000000004</v>
      </c>
      <c r="AQ280" s="288">
        <v>4.5999999999999996</v>
      </c>
      <c r="AR280" s="288">
        <v>4.5999999999999996</v>
      </c>
      <c r="AS280" s="288">
        <v>4.5999999999999996</v>
      </c>
      <c r="AT280" s="288">
        <v>4.5999999999999996</v>
      </c>
      <c r="AU280" s="288">
        <v>4.5999999999999996</v>
      </c>
      <c r="AV280" s="288">
        <v>4.5999999999999996</v>
      </c>
      <c r="AW280" s="288">
        <v>4.4000000000000004</v>
      </c>
      <c r="AX280" s="288">
        <v>4.4000000000000004</v>
      </c>
      <c r="AY280" s="288">
        <v>4.4000000000000004</v>
      </c>
      <c r="AZ280" s="288">
        <v>4.4000000000000004</v>
      </c>
      <c r="BA280" s="288">
        <v>4.4000000000000004</v>
      </c>
      <c r="BB280" s="288">
        <v>4.4000000000000004</v>
      </c>
      <c r="BC280" s="288">
        <v>4.4000000000000004</v>
      </c>
      <c r="BD280" s="288">
        <v>4.4000000000000004</v>
      </c>
      <c r="BE280" s="288">
        <v>4.4000000000000004</v>
      </c>
      <c r="BF280" s="288">
        <v>4.4000000000000004</v>
      </c>
      <c r="BG280" s="288">
        <v>4.4000000000000004</v>
      </c>
      <c r="BH280" s="288">
        <v>4.4000000000000004</v>
      </c>
      <c r="BI280" s="288">
        <v>4.4000000000000004</v>
      </c>
      <c r="BJ280" s="288">
        <v>4.4000000000000004</v>
      </c>
      <c r="BK280" s="288">
        <v>4.4000000000000004</v>
      </c>
      <c r="BL280" s="288">
        <v>4.0999999999999996</v>
      </c>
      <c r="BM280" s="288">
        <v>4.0999999999999996</v>
      </c>
      <c r="BN280" s="288">
        <v>4.0999999999999996</v>
      </c>
      <c r="BO280" s="288">
        <v>4.0999999999999996</v>
      </c>
      <c r="BP280" s="288">
        <v>4.4000000000000004</v>
      </c>
      <c r="BQ280" s="288">
        <v>4.4000000000000004</v>
      </c>
      <c r="BR280" s="288">
        <v>4.4000000000000004</v>
      </c>
      <c r="BS280" s="288">
        <v>4.4000000000000004</v>
      </c>
      <c r="BT280" s="288">
        <v>4.4000000000000004</v>
      </c>
      <c r="BU280" s="288">
        <v>4.4000000000000004</v>
      </c>
      <c r="BV280" s="288">
        <v>4.4000000000000004</v>
      </c>
      <c r="BW280" s="288">
        <v>4.5</v>
      </c>
      <c r="BX280" s="288">
        <v>4.5</v>
      </c>
      <c r="BY280" s="288">
        <v>4.5</v>
      </c>
      <c r="BZ280" s="288">
        <f>_xlfn.IFNA(VLOOKUP(C280,'INFORM Severity - hidden'!$C$5:$G$300,5,FALSE),"-")</f>
        <v>4.7</v>
      </c>
    </row>
    <row r="281" spans="1:78" x14ac:dyDescent="0.35">
      <c r="C281" t="s">
        <v>10071</v>
      </c>
      <c r="D281" s="288" t="str">
        <f t="shared" si="4"/>
        <v>-</v>
      </c>
      <c r="E281" s="288" t="s">
        <v>9927</v>
      </c>
      <c r="F281" s="288" t="s">
        <v>9927</v>
      </c>
      <c r="G281" s="288" t="s">
        <v>9927</v>
      </c>
      <c r="H281" s="288" t="s">
        <v>9927</v>
      </c>
      <c r="I281" s="288" t="s">
        <v>9927</v>
      </c>
      <c r="J281" s="288" t="s">
        <v>9927</v>
      </c>
      <c r="K281" s="288" t="s">
        <v>9927</v>
      </c>
      <c r="L281" s="288" t="s">
        <v>9927</v>
      </c>
      <c r="M281" s="288" t="s">
        <v>9927</v>
      </c>
      <c r="N281" s="288" t="s">
        <v>9927</v>
      </c>
      <c r="O281" s="288">
        <v>3.1</v>
      </c>
      <c r="P281" s="288">
        <v>3.1</v>
      </c>
      <c r="Q281" s="288">
        <v>3.1</v>
      </c>
      <c r="R281" s="288">
        <v>3.1</v>
      </c>
      <c r="S281" s="288" t="s">
        <v>9927</v>
      </c>
      <c r="T281" s="288" t="s">
        <v>9927</v>
      </c>
      <c r="U281" s="288" t="s">
        <v>9927</v>
      </c>
      <c r="V281" s="288" t="s">
        <v>9927</v>
      </c>
      <c r="W281" s="288" t="s">
        <v>9927</v>
      </c>
      <c r="X281" s="288" t="s">
        <v>9927</v>
      </c>
      <c r="Y281" s="288" t="s">
        <v>9927</v>
      </c>
      <c r="Z281" s="288" t="s">
        <v>9927</v>
      </c>
      <c r="AA281" s="288" t="s">
        <v>9927</v>
      </c>
      <c r="AB281" s="288" t="s">
        <v>9927</v>
      </c>
      <c r="AC281" s="288" t="s">
        <v>9927</v>
      </c>
      <c r="AD281" s="288" t="s">
        <v>9927</v>
      </c>
      <c r="AE281" s="288" t="s">
        <v>9927</v>
      </c>
      <c r="AF281" s="288" t="s">
        <v>9927</v>
      </c>
      <c r="AG281" s="288" t="s">
        <v>9927</v>
      </c>
      <c r="AH281" s="288" t="s">
        <v>9927</v>
      </c>
      <c r="AI281" s="288" t="s">
        <v>9927</v>
      </c>
      <c r="AJ281" s="288" t="s">
        <v>9927</v>
      </c>
      <c r="AK281" s="288" t="s">
        <v>9927</v>
      </c>
      <c r="AL281" s="288" t="s">
        <v>9927</v>
      </c>
      <c r="AM281" s="288" t="s">
        <v>9927</v>
      </c>
      <c r="AN281" s="288" t="s">
        <v>9927</v>
      </c>
      <c r="AO281" s="288" t="s">
        <v>9927</v>
      </c>
      <c r="AP281" s="288" t="s">
        <v>9927</v>
      </c>
      <c r="AQ281" s="288" t="s">
        <v>9927</v>
      </c>
      <c r="AR281" s="288" t="s">
        <v>9927</v>
      </c>
      <c r="AS281" s="288" t="s">
        <v>9927</v>
      </c>
      <c r="AT281" s="288" t="s">
        <v>9927</v>
      </c>
      <c r="AU281" s="288" t="s">
        <v>9927</v>
      </c>
      <c r="AV281" s="288" t="s">
        <v>9927</v>
      </c>
      <c r="AW281" s="288" t="s">
        <v>9927</v>
      </c>
      <c r="AX281" s="288" t="s">
        <v>9927</v>
      </c>
      <c r="AY281" s="288" t="s">
        <v>9927</v>
      </c>
      <c r="AZ281" s="288" t="s">
        <v>9927</v>
      </c>
      <c r="BA281" s="288" t="s">
        <v>9927</v>
      </c>
      <c r="BB281" s="288" t="s">
        <v>9927</v>
      </c>
      <c r="BC281" s="288" t="s">
        <v>9927</v>
      </c>
      <c r="BD281" s="288" t="s">
        <v>9927</v>
      </c>
      <c r="BE281" s="288" t="s">
        <v>9927</v>
      </c>
      <c r="BF281" s="288" t="s">
        <v>9927</v>
      </c>
      <c r="BG281" s="288" t="s">
        <v>9927</v>
      </c>
      <c r="BH281" s="288" t="s">
        <v>9927</v>
      </c>
      <c r="BI281" s="288" t="s">
        <v>9927</v>
      </c>
      <c r="BJ281" s="288" t="s">
        <v>9927</v>
      </c>
      <c r="BK281" s="288" t="s">
        <v>9927</v>
      </c>
      <c r="BL281" s="288" t="s">
        <v>9927</v>
      </c>
      <c r="BM281" s="288" t="s">
        <v>9927</v>
      </c>
      <c r="BN281" s="288" t="s">
        <v>9927</v>
      </c>
      <c r="BO281" s="288" t="s">
        <v>9927</v>
      </c>
      <c r="BP281" s="288" t="s">
        <v>9927</v>
      </c>
      <c r="BQ281" s="288" t="s">
        <v>9927</v>
      </c>
      <c r="BR281" s="288" t="s">
        <v>9927</v>
      </c>
      <c r="BS281" s="288" t="s">
        <v>9927</v>
      </c>
      <c r="BT281" s="288" t="s">
        <v>9927</v>
      </c>
      <c r="BU281" s="288" t="s">
        <v>9927</v>
      </c>
      <c r="BV281" s="288" t="s">
        <v>9927</v>
      </c>
      <c r="BW281" s="288" t="s">
        <v>9927</v>
      </c>
      <c r="BX281" s="288" t="s">
        <v>9927</v>
      </c>
      <c r="BY281" s="288" t="s">
        <v>9927</v>
      </c>
      <c r="BZ281" s="288" t="str">
        <f>_xlfn.IFNA(VLOOKUP(C281,'INFORM Severity - hidden'!$C$5:$G$300,5,FALSE),"-")</f>
        <v>-</v>
      </c>
    </row>
    <row r="282" spans="1:78" x14ac:dyDescent="0.35">
      <c r="C282" t="s">
        <v>10072</v>
      </c>
      <c r="D282" s="288" t="str">
        <f t="shared" si="4"/>
        <v>-</v>
      </c>
      <c r="E282" s="288" t="s">
        <v>9927</v>
      </c>
      <c r="F282" s="288" t="s">
        <v>9927</v>
      </c>
      <c r="G282" s="288" t="s">
        <v>9927</v>
      </c>
      <c r="H282" s="288" t="s">
        <v>9927</v>
      </c>
      <c r="I282" s="288" t="s">
        <v>9927</v>
      </c>
      <c r="J282" s="288" t="s">
        <v>9927</v>
      </c>
      <c r="K282" s="288" t="s">
        <v>9927</v>
      </c>
      <c r="L282" s="288" t="s">
        <v>9927</v>
      </c>
      <c r="M282" s="288" t="s">
        <v>9927</v>
      </c>
      <c r="N282" s="288" t="s">
        <v>9927</v>
      </c>
      <c r="O282" s="288" t="s">
        <v>9927</v>
      </c>
      <c r="P282" s="288" t="s">
        <v>9927</v>
      </c>
      <c r="Q282" s="288" t="s">
        <v>9927</v>
      </c>
      <c r="R282" s="288" t="s">
        <v>9927</v>
      </c>
      <c r="S282" s="288" t="s">
        <v>9927</v>
      </c>
      <c r="T282" s="288" t="s">
        <v>9927</v>
      </c>
      <c r="U282" s="288" t="s">
        <v>9927</v>
      </c>
      <c r="V282" s="288" t="s">
        <v>9927</v>
      </c>
      <c r="W282" s="288" t="s">
        <v>9927</v>
      </c>
      <c r="X282" s="288" t="s">
        <v>9927</v>
      </c>
      <c r="Y282" s="288" t="s">
        <v>9927</v>
      </c>
      <c r="Z282" s="288" t="s">
        <v>9927</v>
      </c>
      <c r="AA282" s="288" t="s">
        <v>9927</v>
      </c>
      <c r="AB282" s="288" t="s">
        <v>9927</v>
      </c>
      <c r="AC282" s="288" t="s">
        <v>9927</v>
      </c>
      <c r="AD282" s="288" t="s">
        <v>9927</v>
      </c>
      <c r="AE282" s="288" t="s">
        <v>9927</v>
      </c>
      <c r="AF282" s="288" t="s">
        <v>9927</v>
      </c>
      <c r="AG282" s="288" t="s">
        <v>9927</v>
      </c>
      <c r="AH282" s="288" t="s">
        <v>9927</v>
      </c>
      <c r="AI282" s="288" t="s">
        <v>9927</v>
      </c>
      <c r="AJ282" s="288" t="s">
        <v>9927</v>
      </c>
      <c r="AK282" s="288" t="s">
        <v>9927</v>
      </c>
      <c r="AL282" s="288" t="s">
        <v>9927</v>
      </c>
      <c r="AM282" s="288" t="s">
        <v>9927</v>
      </c>
      <c r="AN282" s="288" t="s">
        <v>9927</v>
      </c>
      <c r="AO282" s="288" t="s">
        <v>9927</v>
      </c>
      <c r="AP282" s="288" t="s">
        <v>9927</v>
      </c>
      <c r="AQ282" s="288" t="s">
        <v>9927</v>
      </c>
      <c r="AR282" s="288" t="s">
        <v>9927</v>
      </c>
      <c r="AS282" s="288" t="s">
        <v>9927</v>
      </c>
      <c r="AT282" s="288" t="s">
        <v>9927</v>
      </c>
      <c r="AU282" s="288" t="s">
        <v>9927</v>
      </c>
      <c r="AV282" s="288" t="s">
        <v>9927</v>
      </c>
      <c r="AW282" s="288" t="s">
        <v>9927</v>
      </c>
      <c r="AX282" s="288">
        <v>3.4</v>
      </c>
      <c r="AY282" s="288">
        <v>3.5</v>
      </c>
      <c r="AZ282" s="288">
        <v>3.5</v>
      </c>
      <c r="BA282" s="288">
        <v>3.5</v>
      </c>
      <c r="BB282" s="288">
        <v>3.5</v>
      </c>
      <c r="BC282" s="288" t="s">
        <v>9927</v>
      </c>
      <c r="BD282" s="288" t="s">
        <v>9927</v>
      </c>
      <c r="BE282" s="288" t="s">
        <v>9927</v>
      </c>
      <c r="BF282" s="288" t="s">
        <v>9927</v>
      </c>
      <c r="BG282" s="288" t="s">
        <v>9927</v>
      </c>
      <c r="BH282" s="288" t="s">
        <v>9927</v>
      </c>
      <c r="BI282" s="288" t="s">
        <v>9927</v>
      </c>
      <c r="BJ282" s="288" t="s">
        <v>9927</v>
      </c>
      <c r="BK282" s="288" t="s">
        <v>9927</v>
      </c>
      <c r="BL282" s="288" t="s">
        <v>9927</v>
      </c>
      <c r="BM282" s="288" t="s">
        <v>9927</v>
      </c>
      <c r="BN282" s="288" t="s">
        <v>9927</v>
      </c>
      <c r="BO282" s="288" t="s">
        <v>9927</v>
      </c>
      <c r="BP282" s="288" t="s">
        <v>9927</v>
      </c>
      <c r="BQ282" s="288" t="s">
        <v>9927</v>
      </c>
      <c r="BR282" s="288" t="s">
        <v>9927</v>
      </c>
      <c r="BS282" s="288" t="s">
        <v>9927</v>
      </c>
      <c r="BT282" s="288" t="s">
        <v>9927</v>
      </c>
      <c r="BU282" s="288" t="s">
        <v>9927</v>
      </c>
      <c r="BV282" s="288" t="s">
        <v>9927</v>
      </c>
      <c r="BW282" s="288" t="s">
        <v>9927</v>
      </c>
      <c r="BX282" s="288" t="s">
        <v>9927</v>
      </c>
      <c r="BY282" s="288" t="s">
        <v>9927</v>
      </c>
      <c r="BZ282" s="288" t="str">
        <f>_xlfn.IFNA(VLOOKUP(C282,'INFORM Severity - hidden'!$C$5:$G$300,5,FALSE),"-")</f>
        <v>-</v>
      </c>
    </row>
    <row r="283" spans="1:78" x14ac:dyDescent="0.35">
      <c r="A283" t="s">
        <v>2254</v>
      </c>
      <c r="B283" t="s">
        <v>2252</v>
      </c>
      <c r="C283" t="s">
        <v>2253</v>
      </c>
      <c r="D283" s="288" t="str">
        <f t="shared" si="4"/>
        <v>Increasing</v>
      </c>
      <c r="E283" s="288" t="s">
        <v>9927</v>
      </c>
      <c r="F283" s="288" t="s">
        <v>9927</v>
      </c>
      <c r="G283" s="288" t="s">
        <v>9927</v>
      </c>
      <c r="H283" s="288" t="s">
        <v>9927</v>
      </c>
      <c r="I283" s="288" t="s">
        <v>9927</v>
      </c>
      <c r="J283" s="288" t="s">
        <v>9927</v>
      </c>
      <c r="K283" s="288" t="s">
        <v>9927</v>
      </c>
      <c r="L283" s="288" t="s">
        <v>9927</v>
      </c>
      <c r="M283" s="288" t="s">
        <v>9927</v>
      </c>
      <c r="N283" s="288" t="s">
        <v>9927</v>
      </c>
      <c r="O283" s="288" t="s">
        <v>9927</v>
      </c>
      <c r="P283" s="288" t="s">
        <v>9927</v>
      </c>
      <c r="Q283" s="288" t="s">
        <v>9927</v>
      </c>
      <c r="R283" s="288" t="s">
        <v>9927</v>
      </c>
      <c r="S283" s="288" t="s">
        <v>9927</v>
      </c>
      <c r="T283" s="288" t="s">
        <v>9927</v>
      </c>
      <c r="U283" s="288" t="s">
        <v>9927</v>
      </c>
      <c r="V283" s="288" t="s">
        <v>9927</v>
      </c>
      <c r="W283" s="288" t="s">
        <v>9927</v>
      </c>
      <c r="X283" s="288" t="s">
        <v>9927</v>
      </c>
      <c r="Y283" s="288" t="s">
        <v>9927</v>
      </c>
      <c r="Z283" s="288" t="s">
        <v>9927</v>
      </c>
      <c r="AA283" s="288" t="s">
        <v>9927</v>
      </c>
      <c r="AB283" s="288" t="s">
        <v>9927</v>
      </c>
      <c r="AC283" s="288" t="s">
        <v>9927</v>
      </c>
      <c r="AD283" s="288" t="s">
        <v>9927</v>
      </c>
      <c r="AE283" s="288" t="s">
        <v>9927</v>
      </c>
      <c r="AF283" s="288" t="s">
        <v>9927</v>
      </c>
      <c r="AG283" s="288" t="s">
        <v>9927</v>
      </c>
      <c r="AH283" s="288" t="s">
        <v>9927</v>
      </c>
      <c r="AI283" s="288" t="s">
        <v>9927</v>
      </c>
      <c r="AJ283" s="288" t="s">
        <v>9927</v>
      </c>
      <c r="AK283" s="288" t="s">
        <v>9927</v>
      </c>
      <c r="AL283" s="288" t="s">
        <v>9927</v>
      </c>
      <c r="AM283" s="288" t="s">
        <v>9927</v>
      </c>
      <c r="AN283" s="288" t="s">
        <v>9927</v>
      </c>
      <c r="AO283" s="288" t="s">
        <v>9927</v>
      </c>
      <c r="AP283" s="288" t="s">
        <v>9927</v>
      </c>
      <c r="AQ283" s="288">
        <v>1.2</v>
      </c>
      <c r="AR283" s="288">
        <v>1.2</v>
      </c>
      <c r="AS283" s="288">
        <v>1.2</v>
      </c>
      <c r="AT283" s="288">
        <v>1.2</v>
      </c>
      <c r="AU283" s="288">
        <v>2.2999999999999998</v>
      </c>
      <c r="AV283" s="288">
        <v>2.2999999999999998</v>
      </c>
      <c r="AW283" s="288">
        <v>2.2999999999999998</v>
      </c>
      <c r="AX283" s="288">
        <v>2.2999999999999998</v>
      </c>
      <c r="AY283" s="288">
        <v>2.4</v>
      </c>
      <c r="AZ283" s="288">
        <v>1.8</v>
      </c>
      <c r="BA283" s="288">
        <v>1.8</v>
      </c>
      <c r="BB283" s="288">
        <v>1.8</v>
      </c>
      <c r="BC283" s="288">
        <v>1.8</v>
      </c>
      <c r="BD283" s="288">
        <v>1.8</v>
      </c>
      <c r="BE283" s="288">
        <v>1.8</v>
      </c>
      <c r="BF283" s="288">
        <v>1.8</v>
      </c>
      <c r="BG283" s="288">
        <v>1.8</v>
      </c>
      <c r="BH283" s="288">
        <v>1.8</v>
      </c>
      <c r="BI283" s="288">
        <v>1.8</v>
      </c>
      <c r="BJ283" s="288">
        <v>1.6</v>
      </c>
      <c r="BK283" s="288">
        <v>1.6</v>
      </c>
      <c r="BL283" s="288">
        <v>1.6</v>
      </c>
      <c r="BM283" s="288">
        <v>1.6</v>
      </c>
      <c r="BN283" s="288">
        <v>1.6</v>
      </c>
      <c r="BO283" s="288">
        <v>1.6</v>
      </c>
      <c r="BP283" s="288">
        <v>1.6</v>
      </c>
      <c r="BQ283" s="288">
        <v>1.6</v>
      </c>
      <c r="BR283" s="288">
        <v>1.6</v>
      </c>
      <c r="BS283" s="288">
        <v>1.6</v>
      </c>
      <c r="BT283" s="288">
        <v>1.6</v>
      </c>
      <c r="BU283" s="288">
        <v>1.6</v>
      </c>
      <c r="BV283" s="288">
        <v>1.6</v>
      </c>
      <c r="BW283" s="288">
        <v>1.7</v>
      </c>
      <c r="BX283" s="288">
        <v>1.7</v>
      </c>
      <c r="BY283" s="288">
        <v>1.7</v>
      </c>
      <c r="BZ283" s="288">
        <f>_xlfn.IFNA(VLOOKUP(C283,'INFORM Severity - hidden'!$C$5:$G$300,5,FALSE),"-")</f>
        <v>1.7</v>
      </c>
    </row>
    <row r="284" spans="1:78" x14ac:dyDescent="0.35">
      <c r="A284" t="s">
        <v>419</v>
      </c>
      <c r="B284" t="s">
        <v>417</v>
      </c>
      <c r="C284" t="s">
        <v>418</v>
      </c>
      <c r="D284" s="288" t="str">
        <f t="shared" si="4"/>
        <v>Stable</v>
      </c>
      <c r="E284" s="288" t="s">
        <v>9927</v>
      </c>
      <c r="F284" s="288" t="s">
        <v>9927</v>
      </c>
      <c r="G284" s="288" t="s">
        <v>9927</v>
      </c>
      <c r="H284" s="288" t="s">
        <v>9927</v>
      </c>
      <c r="I284" s="288" t="s">
        <v>9927</v>
      </c>
      <c r="J284" s="288" t="s">
        <v>9927</v>
      </c>
      <c r="K284" s="288" t="s">
        <v>9927</v>
      </c>
      <c r="L284" s="288" t="s">
        <v>9927</v>
      </c>
      <c r="M284" s="288" t="s">
        <v>9927</v>
      </c>
      <c r="N284" s="288" t="s">
        <v>9927</v>
      </c>
      <c r="O284" s="288" t="s">
        <v>9927</v>
      </c>
      <c r="P284" s="288" t="s">
        <v>9927</v>
      </c>
      <c r="Q284" s="288" t="s">
        <v>9927</v>
      </c>
      <c r="R284" s="288" t="s">
        <v>9927</v>
      </c>
      <c r="S284" s="288" t="s">
        <v>9927</v>
      </c>
      <c r="T284" s="288" t="s">
        <v>9927</v>
      </c>
      <c r="U284" s="288" t="s">
        <v>9927</v>
      </c>
      <c r="V284" s="288" t="s">
        <v>9927</v>
      </c>
      <c r="W284" s="288" t="s">
        <v>9927</v>
      </c>
      <c r="X284" s="288" t="s">
        <v>9927</v>
      </c>
      <c r="Y284" s="288" t="s">
        <v>9927</v>
      </c>
      <c r="Z284" s="288" t="s">
        <v>9927</v>
      </c>
      <c r="AA284" s="288">
        <v>2.7</v>
      </c>
      <c r="AB284" s="288">
        <v>2.7</v>
      </c>
      <c r="AC284" s="288">
        <v>2.7</v>
      </c>
      <c r="AD284" s="288">
        <v>2.7</v>
      </c>
      <c r="AE284" s="288">
        <v>2.7</v>
      </c>
      <c r="AF284" s="288">
        <v>2.7</v>
      </c>
      <c r="AG284" s="288">
        <v>2.7</v>
      </c>
      <c r="AH284" s="288">
        <v>2.7</v>
      </c>
      <c r="AI284" s="288">
        <v>2.2999999999999998</v>
      </c>
      <c r="AJ284" s="288">
        <v>2.2999999999999998</v>
      </c>
      <c r="AK284" s="288">
        <v>2.2999999999999998</v>
      </c>
      <c r="AL284" s="288">
        <v>2.2999999999999998</v>
      </c>
      <c r="AM284" s="288">
        <v>2.5</v>
      </c>
      <c r="AN284" s="288">
        <v>2.5</v>
      </c>
      <c r="AO284" s="288">
        <v>2.4</v>
      </c>
      <c r="AP284" s="288">
        <v>2.4</v>
      </c>
      <c r="AQ284" s="288">
        <v>2.4</v>
      </c>
      <c r="AR284" s="288">
        <v>2.4</v>
      </c>
      <c r="AS284" s="288">
        <v>2.2999999999999998</v>
      </c>
      <c r="AT284" s="288">
        <v>2.2999999999999998</v>
      </c>
      <c r="AU284" s="288">
        <v>2.2000000000000002</v>
      </c>
      <c r="AV284" s="288">
        <v>2.1</v>
      </c>
      <c r="AW284" s="288">
        <v>2.1</v>
      </c>
      <c r="AX284" s="288">
        <v>2.2999999999999998</v>
      </c>
      <c r="AY284" s="288">
        <v>2.2999999999999998</v>
      </c>
      <c r="AZ284" s="288">
        <v>2.2999999999999998</v>
      </c>
      <c r="BA284" s="288">
        <v>2.2999999999999998</v>
      </c>
      <c r="BB284" s="288">
        <v>2.2999999999999998</v>
      </c>
      <c r="BC284" s="288">
        <v>2.2999999999999998</v>
      </c>
      <c r="BD284" s="288">
        <v>2.2999999999999998</v>
      </c>
      <c r="BE284" s="288">
        <v>2.2999999999999998</v>
      </c>
      <c r="BF284" s="288">
        <v>2.2999999999999998</v>
      </c>
      <c r="BG284" s="288">
        <v>2.2999999999999998</v>
      </c>
      <c r="BH284" s="288">
        <v>2.6</v>
      </c>
      <c r="BI284" s="288">
        <v>2.2999999999999998</v>
      </c>
      <c r="BJ284" s="288">
        <v>2.2999999999999998</v>
      </c>
      <c r="BK284" s="288">
        <v>2.4</v>
      </c>
      <c r="BL284" s="288">
        <v>2.4</v>
      </c>
      <c r="BM284" s="288">
        <v>2.4</v>
      </c>
      <c r="BN284" s="288">
        <v>2.4</v>
      </c>
      <c r="BO284" s="288">
        <v>2.4</v>
      </c>
      <c r="BP284" s="288">
        <v>2.4</v>
      </c>
      <c r="BQ284" s="288">
        <v>2.4</v>
      </c>
      <c r="BR284" s="288">
        <v>2.2999999999999998</v>
      </c>
      <c r="BS284" s="288">
        <v>2.5</v>
      </c>
      <c r="BT284" s="288">
        <v>2.2999999999999998</v>
      </c>
      <c r="BU284" s="288">
        <v>2.2999999999999998</v>
      </c>
      <c r="BV284" s="288">
        <v>2.2999999999999998</v>
      </c>
      <c r="BW284" s="288">
        <v>2.2999999999999998</v>
      </c>
      <c r="BX284" s="288">
        <v>2.2999999999999998</v>
      </c>
      <c r="BY284" s="288">
        <v>2.2999999999999998</v>
      </c>
      <c r="BZ284" s="288">
        <f>_xlfn.IFNA(VLOOKUP(C284,'INFORM Severity - hidden'!$C$5:$G$300,5,FALSE),"-")</f>
        <v>2.2999999999999998</v>
      </c>
    </row>
    <row r="285" spans="1:78" x14ac:dyDescent="0.35">
      <c r="C285" t="s">
        <v>10073</v>
      </c>
      <c r="D285" s="288" t="str">
        <f t="shared" si="4"/>
        <v>-</v>
      </c>
      <c r="E285" s="288">
        <v>4.9000000000000004</v>
      </c>
      <c r="F285" s="288">
        <v>4.9000000000000004</v>
      </c>
      <c r="G285" s="288">
        <v>4.8</v>
      </c>
      <c r="H285" s="288">
        <v>4.8</v>
      </c>
      <c r="I285" s="288">
        <v>4.8</v>
      </c>
      <c r="J285" s="288">
        <v>4.9000000000000004</v>
      </c>
      <c r="K285" s="288">
        <v>4.9000000000000004</v>
      </c>
      <c r="L285" s="288">
        <v>4.9000000000000004</v>
      </c>
      <c r="M285" s="288">
        <v>4.9000000000000004</v>
      </c>
      <c r="N285" s="288">
        <v>4.8</v>
      </c>
      <c r="O285" s="288">
        <v>4.9000000000000004</v>
      </c>
      <c r="P285" s="288">
        <v>4.9000000000000004</v>
      </c>
      <c r="Q285" s="288">
        <v>4.9000000000000004</v>
      </c>
      <c r="R285" s="288">
        <v>4.9000000000000004</v>
      </c>
      <c r="S285" s="288">
        <v>4.9000000000000004</v>
      </c>
      <c r="T285" s="288">
        <v>4.9000000000000004</v>
      </c>
      <c r="U285" s="288">
        <v>4.9000000000000004</v>
      </c>
      <c r="V285" s="288">
        <v>4.9000000000000004</v>
      </c>
      <c r="W285" s="288">
        <v>4.9000000000000004</v>
      </c>
      <c r="X285" s="288">
        <v>4.9000000000000004</v>
      </c>
      <c r="Y285" s="288">
        <v>4.9000000000000004</v>
      </c>
      <c r="Z285" s="288">
        <v>4.9000000000000004</v>
      </c>
      <c r="AA285" s="288">
        <v>4.9000000000000004</v>
      </c>
      <c r="AB285" s="288">
        <v>4.9000000000000004</v>
      </c>
      <c r="AC285" s="288">
        <v>4.7</v>
      </c>
      <c r="AD285" s="288">
        <v>4.9000000000000004</v>
      </c>
      <c r="AE285" s="288">
        <v>4.9000000000000004</v>
      </c>
      <c r="AF285" s="288">
        <v>4.9000000000000004</v>
      </c>
      <c r="AG285" s="288">
        <v>4.9000000000000004</v>
      </c>
      <c r="AH285" s="288">
        <v>4.9000000000000004</v>
      </c>
      <c r="AI285" s="288">
        <v>4.9000000000000004</v>
      </c>
      <c r="AJ285" s="288">
        <v>4.9000000000000004</v>
      </c>
      <c r="AK285" s="288">
        <v>4.9000000000000004</v>
      </c>
      <c r="AL285" s="288">
        <v>4.9000000000000004</v>
      </c>
      <c r="AM285" s="288">
        <v>4.9000000000000004</v>
      </c>
      <c r="AN285" s="288">
        <v>4.9000000000000004</v>
      </c>
      <c r="AO285" s="288">
        <v>4.9000000000000004</v>
      </c>
      <c r="AP285" s="288">
        <v>4.5999999999999996</v>
      </c>
      <c r="AQ285" s="288">
        <v>4.5999999999999996</v>
      </c>
      <c r="AR285" s="288">
        <v>4.5999999999999996</v>
      </c>
      <c r="AS285" s="288">
        <v>4.5999999999999996</v>
      </c>
      <c r="AT285" s="288">
        <v>4.5999999999999996</v>
      </c>
      <c r="AU285" s="288">
        <v>4.5999999999999996</v>
      </c>
      <c r="AV285" s="288">
        <v>4.5999999999999996</v>
      </c>
      <c r="AW285" s="288">
        <v>4.5999999999999996</v>
      </c>
      <c r="AX285" s="288">
        <v>4.5999999999999996</v>
      </c>
      <c r="AY285" s="288">
        <v>4.5</v>
      </c>
      <c r="AZ285" s="288">
        <v>4.5999999999999996</v>
      </c>
      <c r="BA285" s="288">
        <v>4.5999999999999996</v>
      </c>
      <c r="BB285" s="288">
        <v>4.5999999999999996</v>
      </c>
      <c r="BC285" s="288">
        <v>4.5999999999999996</v>
      </c>
      <c r="BD285" s="288">
        <v>4.5999999999999996</v>
      </c>
      <c r="BE285" s="288">
        <v>4.5999999999999996</v>
      </c>
      <c r="BF285" s="288">
        <v>4.5999999999999996</v>
      </c>
      <c r="BG285" s="288">
        <v>4.5999999999999996</v>
      </c>
      <c r="BH285" s="288">
        <v>4.5999999999999996</v>
      </c>
      <c r="BI285" s="288">
        <v>4.5999999999999996</v>
      </c>
      <c r="BJ285" s="288">
        <v>4.5999999999999996</v>
      </c>
      <c r="BK285" s="288">
        <v>4.5</v>
      </c>
      <c r="BL285" s="288">
        <v>4.5</v>
      </c>
      <c r="BM285" s="288">
        <v>4.5</v>
      </c>
      <c r="BN285" s="288">
        <v>4.5</v>
      </c>
      <c r="BO285" s="288">
        <v>4.5</v>
      </c>
      <c r="BP285" s="288">
        <v>4.5999999999999996</v>
      </c>
      <c r="BQ285" s="288">
        <v>4.5999999999999996</v>
      </c>
      <c r="BR285" s="288">
        <v>4.5999999999999996</v>
      </c>
      <c r="BS285" s="288">
        <v>4.5999999999999996</v>
      </c>
      <c r="BT285" s="288">
        <v>4.5999999999999996</v>
      </c>
      <c r="BU285" s="288">
        <v>4.5999999999999996</v>
      </c>
      <c r="BV285" s="288">
        <v>4.5999999999999996</v>
      </c>
      <c r="BW285" s="288" t="s">
        <v>9927</v>
      </c>
      <c r="BX285" s="288" t="s">
        <v>9927</v>
      </c>
      <c r="BY285" s="288" t="s">
        <v>9927</v>
      </c>
      <c r="BZ285" s="288" t="str">
        <f>_xlfn.IFNA(VLOOKUP(C285,'INFORM Severity - hidden'!$C$5:$G$300,5,FALSE),"-")</f>
        <v>-</v>
      </c>
    </row>
    <row r="286" spans="1:78" x14ac:dyDescent="0.35">
      <c r="C286" t="s">
        <v>10074</v>
      </c>
      <c r="D286" s="288" t="str">
        <f t="shared" si="4"/>
        <v>-</v>
      </c>
      <c r="E286" s="288" t="s">
        <v>9927</v>
      </c>
      <c r="F286" s="288" t="s">
        <v>9927</v>
      </c>
      <c r="G286" s="288" t="s">
        <v>9927</v>
      </c>
      <c r="H286" s="288" t="s">
        <v>9927</v>
      </c>
      <c r="I286" s="288" t="s">
        <v>9927</v>
      </c>
      <c r="J286" s="288" t="s">
        <v>9927</v>
      </c>
      <c r="K286" s="288" t="s">
        <v>9927</v>
      </c>
      <c r="L286" s="288" t="s">
        <v>9927</v>
      </c>
      <c r="M286" s="288" t="s">
        <v>9927</v>
      </c>
      <c r="N286" s="288" t="s">
        <v>9927</v>
      </c>
      <c r="O286" s="288" t="s">
        <v>9927</v>
      </c>
      <c r="P286" s="288" t="s">
        <v>9927</v>
      </c>
      <c r="Q286" s="288" t="s">
        <v>9927</v>
      </c>
      <c r="R286" s="288" t="s">
        <v>9927</v>
      </c>
      <c r="S286" s="288" t="s">
        <v>9927</v>
      </c>
      <c r="T286" s="288" t="s">
        <v>9927</v>
      </c>
      <c r="U286" s="288" t="s">
        <v>9927</v>
      </c>
      <c r="V286" s="288" t="s">
        <v>9927</v>
      </c>
      <c r="W286" s="288" t="s">
        <v>9927</v>
      </c>
      <c r="X286" s="288" t="s">
        <v>9927</v>
      </c>
      <c r="Y286" s="288" t="s">
        <v>9927</v>
      </c>
      <c r="Z286" s="288" t="s">
        <v>9927</v>
      </c>
      <c r="AA286" s="288" t="s">
        <v>9927</v>
      </c>
      <c r="AB286" s="288" t="s">
        <v>9927</v>
      </c>
      <c r="AC286" s="288" t="s">
        <v>9927</v>
      </c>
      <c r="AD286" s="288" t="s">
        <v>9927</v>
      </c>
      <c r="AE286" s="288" t="s">
        <v>9927</v>
      </c>
      <c r="AF286" s="288" t="s">
        <v>9927</v>
      </c>
      <c r="AG286" s="288" t="s">
        <v>9927</v>
      </c>
      <c r="AH286" s="288" t="s">
        <v>9927</v>
      </c>
      <c r="AI286" s="288" t="s">
        <v>9927</v>
      </c>
      <c r="AJ286" s="288" t="s">
        <v>9927</v>
      </c>
      <c r="AK286" s="288" t="s">
        <v>9927</v>
      </c>
      <c r="AL286" s="288" t="s">
        <v>9927</v>
      </c>
      <c r="AM286" s="288" t="s">
        <v>9927</v>
      </c>
      <c r="AN286" s="288" t="s">
        <v>9927</v>
      </c>
      <c r="AO286" s="288" t="s">
        <v>9927</v>
      </c>
      <c r="AP286" s="288" t="s">
        <v>9927</v>
      </c>
      <c r="AQ286" s="288" t="s">
        <v>9927</v>
      </c>
      <c r="AR286" s="288" t="s">
        <v>9927</v>
      </c>
      <c r="AS286" s="288" t="s">
        <v>9927</v>
      </c>
      <c r="AT286" s="288" t="s">
        <v>9927</v>
      </c>
      <c r="AU286" s="288" t="s">
        <v>9927</v>
      </c>
      <c r="AV286" s="288" t="s">
        <v>9927</v>
      </c>
      <c r="AW286" s="288" t="s">
        <v>9927</v>
      </c>
      <c r="AX286" s="288" t="s">
        <v>9927</v>
      </c>
      <c r="AY286" s="288" t="s">
        <v>9927</v>
      </c>
      <c r="AZ286" s="288" t="s">
        <v>9927</v>
      </c>
      <c r="BA286" s="288" t="s">
        <v>9927</v>
      </c>
      <c r="BB286" s="288" t="s">
        <v>9927</v>
      </c>
      <c r="BC286" s="288">
        <v>3.4</v>
      </c>
      <c r="BD286" s="288">
        <v>3.4</v>
      </c>
      <c r="BE286" s="288">
        <v>3.4</v>
      </c>
      <c r="BF286" s="288">
        <v>3.4</v>
      </c>
      <c r="BG286" s="288">
        <v>3.4</v>
      </c>
      <c r="BH286" s="288">
        <v>3.4</v>
      </c>
      <c r="BI286" s="288">
        <v>4.2</v>
      </c>
      <c r="BJ286" s="288">
        <v>4.2</v>
      </c>
      <c r="BK286" s="288">
        <v>4.0999999999999996</v>
      </c>
      <c r="BL286" s="288">
        <v>4.0999999999999996</v>
      </c>
      <c r="BM286" s="288">
        <v>4.0999999999999996</v>
      </c>
      <c r="BN286" s="288">
        <v>4.0999999999999996</v>
      </c>
      <c r="BO286" s="288">
        <v>3.3</v>
      </c>
      <c r="BP286" s="288">
        <v>3.1</v>
      </c>
      <c r="BQ286" s="288">
        <v>3.1</v>
      </c>
      <c r="BR286" s="288">
        <v>3.1</v>
      </c>
      <c r="BS286" s="288">
        <v>3.1</v>
      </c>
      <c r="BT286" s="288">
        <v>3.1</v>
      </c>
      <c r="BU286" s="288">
        <v>3.1</v>
      </c>
      <c r="BV286" s="288">
        <v>3.1</v>
      </c>
      <c r="BW286" s="288" t="s">
        <v>9927</v>
      </c>
      <c r="BX286" s="288" t="s">
        <v>9927</v>
      </c>
      <c r="BY286" s="288" t="s">
        <v>9927</v>
      </c>
      <c r="BZ286" s="288" t="str">
        <f>_xlfn.IFNA(VLOOKUP(C286,'INFORM Severity - hidden'!$C$5:$G$300,5,FALSE),"-")</f>
        <v>-</v>
      </c>
    </row>
    <row r="287" spans="1:78" x14ac:dyDescent="0.35">
      <c r="A287" t="s">
        <v>2387</v>
      </c>
      <c r="B287" t="s">
        <v>2385</v>
      </c>
      <c r="C287" t="s">
        <v>2386</v>
      </c>
      <c r="D287" s="288" t="str">
        <f t="shared" si="4"/>
        <v>Stable</v>
      </c>
      <c r="E287" s="288" t="s">
        <v>9927</v>
      </c>
      <c r="F287" s="288" t="s">
        <v>9927</v>
      </c>
      <c r="G287" s="288" t="s">
        <v>9927</v>
      </c>
      <c r="H287" s="288" t="s">
        <v>9927</v>
      </c>
      <c r="I287" s="288" t="s">
        <v>9927</v>
      </c>
      <c r="J287" s="288" t="s">
        <v>9927</v>
      </c>
      <c r="K287" s="288" t="s">
        <v>9927</v>
      </c>
      <c r="L287" s="288" t="s">
        <v>9927</v>
      </c>
      <c r="M287" s="288" t="s">
        <v>9927</v>
      </c>
      <c r="N287" s="288" t="s">
        <v>9927</v>
      </c>
      <c r="O287" s="288" t="s">
        <v>9927</v>
      </c>
      <c r="P287" s="288" t="s">
        <v>9927</v>
      </c>
      <c r="Q287" s="288" t="s">
        <v>9927</v>
      </c>
      <c r="R287" s="288" t="s">
        <v>9927</v>
      </c>
      <c r="S287" s="288" t="s">
        <v>9927</v>
      </c>
      <c r="T287" s="288" t="s">
        <v>9927</v>
      </c>
      <c r="U287" s="288" t="s">
        <v>9927</v>
      </c>
      <c r="V287" s="288" t="s">
        <v>9927</v>
      </c>
      <c r="W287" s="288" t="s">
        <v>9927</v>
      </c>
      <c r="X287" s="288" t="s">
        <v>9927</v>
      </c>
      <c r="Y287" s="288" t="s">
        <v>9927</v>
      </c>
      <c r="Z287" s="288" t="s">
        <v>9927</v>
      </c>
      <c r="AA287" s="288" t="s">
        <v>9927</v>
      </c>
      <c r="AB287" s="288" t="s">
        <v>9927</v>
      </c>
      <c r="AC287" s="288" t="s">
        <v>9927</v>
      </c>
      <c r="AD287" s="288" t="s">
        <v>9927</v>
      </c>
      <c r="AE287" s="288" t="s">
        <v>9927</v>
      </c>
      <c r="AF287" s="288" t="s">
        <v>9927</v>
      </c>
      <c r="AG287" s="288" t="s">
        <v>9927</v>
      </c>
      <c r="AH287" s="288" t="s">
        <v>9927</v>
      </c>
      <c r="AI287" s="288" t="s">
        <v>9927</v>
      </c>
      <c r="AJ287" s="288" t="s">
        <v>9927</v>
      </c>
      <c r="AK287" s="288" t="s">
        <v>9927</v>
      </c>
      <c r="AL287" s="288" t="s">
        <v>9927</v>
      </c>
      <c r="AM287" s="288" t="s">
        <v>9927</v>
      </c>
      <c r="AN287" s="288" t="s">
        <v>9927</v>
      </c>
      <c r="AO287" s="288" t="s">
        <v>9927</v>
      </c>
      <c r="AP287" s="288" t="s">
        <v>9927</v>
      </c>
      <c r="AQ287" s="288" t="s">
        <v>9927</v>
      </c>
      <c r="AR287" s="288" t="s">
        <v>9927</v>
      </c>
      <c r="AS287" s="288" t="s">
        <v>9927</v>
      </c>
      <c r="AT287" s="288" t="s">
        <v>9927</v>
      </c>
      <c r="AU287" s="288" t="s">
        <v>9927</v>
      </c>
      <c r="AV287" s="288" t="s">
        <v>9927</v>
      </c>
      <c r="AW287" s="288" t="s">
        <v>9927</v>
      </c>
      <c r="AX287" s="288" t="s">
        <v>9927</v>
      </c>
      <c r="AY287" s="288" t="s">
        <v>9927</v>
      </c>
      <c r="AZ287" s="288" t="s">
        <v>9927</v>
      </c>
      <c r="BA287" s="288" t="s">
        <v>9927</v>
      </c>
      <c r="BB287" s="288" t="s">
        <v>9927</v>
      </c>
      <c r="BC287" s="288" t="s">
        <v>9927</v>
      </c>
      <c r="BD287" s="288" t="s">
        <v>9927</v>
      </c>
      <c r="BE287" s="288" t="s">
        <v>9927</v>
      </c>
      <c r="BF287" s="288" t="s">
        <v>9927</v>
      </c>
      <c r="BG287" s="288" t="s">
        <v>9927</v>
      </c>
      <c r="BH287" s="288" t="s">
        <v>9927</v>
      </c>
      <c r="BI287" s="288" t="s">
        <v>9927</v>
      </c>
      <c r="BJ287" s="288" t="s">
        <v>9927</v>
      </c>
      <c r="BK287" s="288" t="s">
        <v>9927</v>
      </c>
      <c r="BL287" s="288" t="s">
        <v>9927</v>
      </c>
      <c r="BM287" s="288" t="s">
        <v>9927</v>
      </c>
      <c r="BN287" s="288" t="s">
        <v>9927</v>
      </c>
      <c r="BO287" s="288" t="s">
        <v>9927</v>
      </c>
      <c r="BP287" s="288" t="s">
        <v>9927</v>
      </c>
      <c r="BQ287" s="288" t="s">
        <v>9927</v>
      </c>
      <c r="BR287" s="288" t="s">
        <v>9927</v>
      </c>
      <c r="BS287" s="288" t="s">
        <v>9927</v>
      </c>
      <c r="BT287" s="288" t="s">
        <v>9927</v>
      </c>
      <c r="BU287" s="288" t="s">
        <v>9927</v>
      </c>
      <c r="BV287" s="288" t="s">
        <v>9927</v>
      </c>
      <c r="BW287" s="288">
        <v>4.5999999999999996</v>
      </c>
      <c r="BX287" s="288">
        <v>4.5999999999999996</v>
      </c>
      <c r="BY287" s="288">
        <v>4.5999999999999996</v>
      </c>
      <c r="BZ287" s="288">
        <f>_xlfn.IFNA(VLOOKUP(C287,'INFORM Severity - hidden'!$C$5:$G$300,5,FALSE),"-")</f>
        <v>4.5999999999999996</v>
      </c>
    </row>
    <row r="288" spans="1:78" x14ac:dyDescent="0.35">
      <c r="A288" t="s">
        <v>197</v>
      </c>
      <c r="B288" t="s">
        <v>508</v>
      </c>
      <c r="C288" t="s">
        <v>509</v>
      </c>
      <c r="D288" s="288" t="str">
        <f t="shared" si="4"/>
        <v>Stable</v>
      </c>
      <c r="E288" s="288" t="s">
        <v>9927</v>
      </c>
      <c r="F288" s="288" t="s">
        <v>9927</v>
      </c>
      <c r="G288" s="288" t="s">
        <v>9927</v>
      </c>
      <c r="H288" s="288">
        <v>4</v>
      </c>
      <c r="I288" s="288">
        <v>4</v>
      </c>
      <c r="J288" s="288">
        <v>4</v>
      </c>
      <c r="K288" s="288">
        <v>4</v>
      </c>
      <c r="L288" s="288">
        <v>4</v>
      </c>
      <c r="M288" s="288">
        <v>4</v>
      </c>
      <c r="N288" s="288">
        <v>4.0999999999999996</v>
      </c>
      <c r="O288" s="288">
        <v>4.0999999999999996</v>
      </c>
      <c r="P288" s="288">
        <v>4.0999999999999996</v>
      </c>
      <c r="Q288" s="288">
        <v>4.0999999999999996</v>
      </c>
      <c r="R288" s="288">
        <v>4.0999999999999996</v>
      </c>
      <c r="S288" s="288">
        <v>4.0999999999999996</v>
      </c>
      <c r="T288" s="288">
        <v>4.0999999999999996</v>
      </c>
      <c r="U288" s="288">
        <v>4.0999999999999996</v>
      </c>
      <c r="V288" s="288">
        <v>4.0999999999999996</v>
      </c>
      <c r="W288" s="288">
        <v>4.0999999999999996</v>
      </c>
      <c r="X288" s="288">
        <v>4.0999999999999996</v>
      </c>
      <c r="Y288" s="288">
        <v>4.0999999999999996</v>
      </c>
      <c r="Z288" s="288">
        <v>4.2</v>
      </c>
      <c r="AA288" s="288">
        <v>4.0999999999999996</v>
      </c>
      <c r="AB288" s="288">
        <v>4.0999999999999996</v>
      </c>
      <c r="AC288" s="288">
        <v>4.0999999999999996</v>
      </c>
      <c r="AD288" s="288">
        <v>4.0999999999999996</v>
      </c>
      <c r="AE288" s="288">
        <v>4.0999999999999996</v>
      </c>
      <c r="AF288" s="288">
        <v>4.0999999999999996</v>
      </c>
      <c r="AG288" s="288">
        <v>4.0999999999999996</v>
      </c>
      <c r="AH288" s="288">
        <v>4.0999999999999996</v>
      </c>
      <c r="AI288" s="288">
        <v>4.0999999999999996</v>
      </c>
      <c r="AJ288" s="288">
        <v>4.0999999999999996</v>
      </c>
      <c r="AK288" s="288">
        <v>4.0999999999999996</v>
      </c>
      <c r="AL288" s="288">
        <v>4.0999999999999996</v>
      </c>
      <c r="AM288" s="288">
        <v>4.0999999999999996</v>
      </c>
      <c r="AN288" s="288">
        <v>4.0999999999999996</v>
      </c>
      <c r="AO288" s="288">
        <v>4.0999999999999996</v>
      </c>
      <c r="AP288" s="288">
        <v>4.0999999999999996</v>
      </c>
      <c r="AQ288" s="288">
        <v>4.0999999999999996</v>
      </c>
      <c r="AR288" s="288">
        <v>4.0999999999999996</v>
      </c>
      <c r="AS288" s="288">
        <v>4.2</v>
      </c>
      <c r="AT288" s="288">
        <v>4.2</v>
      </c>
      <c r="AU288" s="288">
        <v>4.4000000000000004</v>
      </c>
      <c r="AV288" s="288">
        <v>4.4000000000000004</v>
      </c>
      <c r="AW288" s="288">
        <v>4.4000000000000004</v>
      </c>
      <c r="AX288" s="288">
        <v>4.4000000000000004</v>
      </c>
      <c r="AY288" s="288">
        <v>4.4000000000000004</v>
      </c>
      <c r="AZ288" s="288">
        <v>4.4000000000000004</v>
      </c>
      <c r="BA288" s="288">
        <v>4.4000000000000004</v>
      </c>
      <c r="BB288" s="288">
        <v>4.4000000000000004</v>
      </c>
      <c r="BC288" s="288">
        <v>4.4000000000000004</v>
      </c>
      <c r="BD288" s="288">
        <v>4.5</v>
      </c>
      <c r="BE288" s="288">
        <v>4.4000000000000004</v>
      </c>
      <c r="BF288" s="288">
        <v>4.4000000000000004</v>
      </c>
      <c r="BG288" s="288">
        <v>4.4000000000000004</v>
      </c>
      <c r="BH288" s="288">
        <v>4.3</v>
      </c>
      <c r="BI288" s="288">
        <v>4.3</v>
      </c>
      <c r="BJ288" s="288">
        <v>4.3</v>
      </c>
      <c r="BK288" s="288">
        <v>4.2</v>
      </c>
      <c r="BL288" s="288">
        <v>4.2</v>
      </c>
      <c r="BM288" s="288">
        <v>4.3</v>
      </c>
      <c r="BN288" s="288">
        <v>4.2</v>
      </c>
      <c r="BO288" s="288">
        <v>4.2</v>
      </c>
      <c r="BP288" s="288">
        <v>4</v>
      </c>
      <c r="BQ288" s="288">
        <v>3.8</v>
      </c>
      <c r="BR288" s="288">
        <v>3.8</v>
      </c>
      <c r="BS288" s="288">
        <v>3.8</v>
      </c>
      <c r="BT288" s="288">
        <v>3.8</v>
      </c>
      <c r="BU288" s="288">
        <v>3.8</v>
      </c>
      <c r="BV288" s="288">
        <v>3.8</v>
      </c>
      <c r="BW288" s="288">
        <v>3.7</v>
      </c>
      <c r="BX288" s="288">
        <v>3.7</v>
      </c>
      <c r="BY288" s="288">
        <v>3.7</v>
      </c>
      <c r="BZ288" s="288">
        <f>_xlfn.IFNA(VLOOKUP(C288,'INFORM Severity - hidden'!$C$5:$G$300,5,FALSE),"-")</f>
        <v>3.9</v>
      </c>
    </row>
    <row r="289" spans="1:78" x14ac:dyDescent="0.35">
      <c r="C289" t="s">
        <v>10075</v>
      </c>
      <c r="D289" s="288" t="str">
        <f t="shared" si="4"/>
        <v>-</v>
      </c>
      <c r="E289" s="288" t="s">
        <v>9927</v>
      </c>
      <c r="F289" s="288" t="s">
        <v>9927</v>
      </c>
      <c r="G289" s="288" t="s">
        <v>9927</v>
      </c>
      <c r="H289" s="288">
        <v>3</v>
      </c>
      <c r="I289" s="288" t="s">
        <v>9927</v>
      </c>
      <c r="J289" s="288" t="s">
        <v>9927</v>
      </c>
      <c r="K289" s="288" t="s">
        <v>9927</v>
      </c>
      <c r="L289" s="288" t="s">
        <v>9927</v>
      </c>
      <c r="M289" s="288" t="s">
        <v>9927</v>
      </c>
      <c r="N289" s="288" t="s">
        <v>9927</v>
      </c>
      <c r="O289" s="288" t="s">
        <v>9927</v>
      </c>
      <c r="P289" s="288" t="s">
        <v>9927</v>
      </c>
      <c r="Q289" s="288" t="s">
        <v>9927</v>
      </c>
      <c r="R289" s="288" t="s">
        <v>9927</v>
      </c>
      <c r="S289" s="288" t="s">
        <v>9927</v>
      </c>
      <c r="T289" s="288" t="s">
        <v>9927</v>
      </c>
      <c r="U289" s="288" t="s">
        <v>9927</v>
      </c>
      <c r="V289" s="288" t="s">
        <v>9927</v>
      </c>
      <c r="W289" s="288" t="s">
        <v>9927</v>
      </c>
      <c r="X289" s="288" t="s">
        <v>9927</v>
      </c>
      <c r="Y289" s="288" t="s">
        <v>9927</v>
      </c>
      <c r="Z289" s="288" t="s">
        <v>9927</v>
      </c>
      <c r="AA289" s="288" t="s">
        <v>9927</v>
      </c>
      <c r="AB289" s="288" t="s">
        <v>9927</v>
      </c>
      <c r="AC289" s="288" t="s">
        <v>9927</v>
      </c>
      <c r="AD289" s="288" t="s">
        <v>9927</v>
      </c>
      <c r="AE289" s="288" t="s">
        <v>9927</v>
      </c>
      <c r="AF289" s="288" t="s">
        <v>9927</v>
      </c>
      <c r="AG289" s="288" t="s">
        <v>9927</v>
      </c>
      <c r="AH289" s="288" t="s">
        <v>9927</v>
      </c>
      <c r="AI289" s="288" t="s">
        <v>9927</v>
      </c>
      <c r="AJ289" s="288" t="s">
        <v>9927</v>
      </c>
      <c r="AK289" s="288" t="s">
        <v>9927</v>
      </c>
      <c r="AL289" s="288" t="s">
        <v>9927</v>
      </c>
      <c r="AM289" s="288" t="s">
        <v>9927</v>
      </c>
      <c r="AN289" s="288" t="s">
        <v>9927</v>
      </c>
      <c r="AO289" s="288" t="s">
        <v>9927</v>
      </c>
      <c r="AP289" s="288" t="s">
        <v>9927</v>
      </c>
      <c r="AQ289" s="288" t="s">
        <v>9927</v>
      </c>
      <c r="AR289" s="288" t="s">
        <v>9927</v>
      </c>
      <c r="AS289" s="288" t="s">
        <v>9927</v>
      </c>
      <c r="AT289" s="288" t="s">
        <v>9927</v>
      </c>
      <c r="AU289" s="288" t="s">
        <v>9927</v>
      </c>
      <c r="AV289" s="288" t="s">
        <v>9927</v>
      </c>
      <c r="AW289" s="288" t="s">
        <v>9927</v>
      </c>
      <c r="AX289" s="288" t="s">
        <v>9927</v>
      </c>
      <c r="AY289" s="288" t="s">
        <v>9927</v>
      </c>
      <c r="AZ289" s="288" t="s">
        <v>9927</v>
      </c>
      <c r="BA289" s="288" t="s">
        <v>9927</v>
      </c>
      <c r="BB289" s="288" t="s">
        <v>9927</v>
      </c>
      <c r="BC289" s="288" t="s">
        <v>9927</v>
      </c>
      <c r="BD289" s="288" t="s">
        <v>9927</v>
      </c>
      <c r="BE289" s="288" t="s">
        <v>9927</v>
      </c>
      <c r="BF289" s="288" t="s">
        <v>9927</v>
      </c>
      <c r="BG289" s="288" t="s">
        <v>9927</v>
      </c>
      <c r="BH289" s="288" t="s">
        <v>9927</v>
      </c>
      <c r="BI289" s="288" t="s">
        <v>9927</v>
      </c>
      <c r="BJ289" s="288" t="s">
        <v>9927</v>
      </c>
      <c r="BK289" s="288" t="s">
        <v>9927</v>
      </c>
      <c r="BL289" s="288" t="s">
        <v>9927</v>
      </c>
      <c r="BM289" s="288" t="s">
        <v>9927</v>
      </c>
      <c r="BN289" s="288" t="s">
        <v>9927</v>
      </c>
      <c r="BO289" s="288" t="s">
        <v>9927</v>
      </c>
      <c r="BP289" s="288" t="s">
        <v>9927</v>
      </c>
      <c r="BQ289" s="288" t="s">
        <v>9927</v>
      </c>
      <c r="BR289" s="288" t="s">
        <v>9927</v>
      </c>
      <c r="BS289" s="288" t="s">
        <v>9927</v>
      </c>
      <c r="BT289" s="288" t="s">
        <v>9927</v>
      </c>
      <c r="BU289" s="288" t="s">
        <v>9927</v>
      </c>
      <c r="BV289" s="288" t="s">
        <v>9927</v>
      </c>
      <c r="BW289" s="288" t="s">
        <v>9927</v>
      </c>
      <c r="BX289" s="288" t="s">
        <v>9927</v>
      </c>
      <c r="BY289" s="288" t="s">
        <v>9927</v>
      </c>
      <c r="BZ289" s="288" t="str">
        <f>_xlfn.IFNA(VLOOKUP(C289,'INFORM Severity - hidden'!$C$5:$G$300,5,FALSE),"-")</f>
        <v>-</v>
      </c>
    </row>
    <row r="290" spans="1:78" x14ac:dyDescent="0.35">
      <c r="A290" t="s">
        <v>197</v>
      </c>
      <c r="B290" t="s">
        <v>195</v>
      </c>
      <c r="C290" t="s">
        <v>196</v>
      </c>
      <c r="D290" s="288" t="str">
        <f t="shared" si="4"/>
        <v>Decreasing</v>
      </c>
      <c r="E290" s="288" t="s">
        <v>9927</v>
      </c>
      <c r="F290" s="288" t="s">
        <v>9927</v>
      </c>
      <c r="G290" s="288" t="s">
        <v>9927</v>
      </c>
      <c r="H290" s="288">
        <v>3.4</v>
      </c>
      <c r="I290" s="288">
        <v>3.4</v>
      </c>
      <c r="J290" s="288">
        <v>3.4</v>
      </c>
      <c r="K290" s="288">
        <v>3.4</v>
      </c>
      <c r="L290" s="288">
        <v>3.4</v>
      </c>
      <c r="M290" s="288">
        <v>3.4</v>
      </c>
      <c r="N290" s="288">
        <v>3.5</v>
      </c>
      <c r="O290" s="288">
        <v>3.5</v>
      </c>
      <c r="P290" s="288">
        <v>3.5</v>
      </c>
      <c r="Q290" s="288">
        <v>3.5</v>
      </c>
      <c r="R290" s="288">
        <v>3.5</v>
      </c>
      <c r="S290" s="288">
        <v>3.7</v>
      </c>
      <c r="T290" s="288">
        <v>3.7</v>
      </c>
      <c r="U290" s="288">
        <v>3.7</v>
      </c>
      <c r="V290" s="288">
        <v>3.7</v>
      </c>
      <c r="W290" s="288">
        <v>3.7</v>
      </c>
      <c r="X290" s="288">
        <v>3.7</v>
      </c>
      <c r="Y290" s="288">
        <v>3.7</v>
      </c>
      <c r="Z290" s="288">
        <v>3.7</v>
      </c>
      <c r="AA290" s="288">
        <v>3.6</v>
      </c>
      <c r="AB290" s="288">
        <v>3.6</v>
      </c>
      <c r="AC290" s="288">
        <v>3.6</v>
      </c>
      <c r="AD290" s="288">
        <v>3.6</v>
      </c>
      <c r="AE290" s="288">
        <v>3.6</v>
      </c>
      <c r="AF290" s="288">
        <v>3.7</v>
      </c>
      <c r="AG290" s="288">
        <v>3.7</v>
      </c>
      <c r="AH290" s="288">
        <v>3.7</v>
      </c>
      <c r="AI290" s="288">
        <v>3.7</v>
      </c>
      <c r="AJ290" s="288">
        <v>3.7</v>
      </c>
      <c r="AK290" s="288">
        <v>3.7</v>
      </c>
      <c r="AL290" s="288">
        <v>3.7</v>
      </c>
      <c r="AM290" s="288">
        <v>3.7</v>
      </c>
      <c r="AN290" s="288">
        <v>3.7</v>
      </c>
      <c r="AO290" s="288">
        <v>3.7</v>
      </c>
      <c r="AP290" s="288">
        <v>3.7</v>
      </c>
      <c r="AQ290" s="288">
        <v>3.7</v>
      </c>
      <c r="AR290" s="288">
        <v>3.7</v>
      </c>
      <c r="AS290" s="288">
        <v>3.7</v>
      </c>
      <c r="AT290" s="288">
        <v>3.7</v>
      </c>
      <c r="AU290" s="288">
        <v>3.8</v>
      </c>
      <c r="AV290" s="288">
        <v>3.8</v>
      </c>
      <c r="AW290" s="288">
        <v>3.8</v>
      </c>
      <c r="AX290" s="288">
        <v>3.9</v>
      </c>
      <c r="AY290" s="288">
        <v>3.9</v>
      </c>
      <c r="AZ290" s="288">
        <v>3.9</v>
      </c>
      <c r="BA290" s="288">
        <v>3.9</v>
      </c>
      <c r="BB290" s="288">
        <v>3.9</v>
      </c>
      <c r="BC290" s="288">
        <v>3.9</v>
      </c>
      <c r="BD290" s="288">
        <v>3.9</v>
      </c>
      <c r="BE290" s="288">
        <v>3.8</v>
      </c>
      <c r="BF290" s="288">
        <v>3.8</v>
      </c>
      <c r="BG290" s="288">
        <v>3.6</v>
      </c>
      <c r="BH290" s="288">
        <v>3.6</v>
      </c>
      <c r="BI290" s="288">
        <v>3.6</v>
      </c>
      <c r="BJ290" s="288">
        <v>3.6</v>
      </c>
      <c r="BK290" s="288">
        <v>3.6</v>
      </c>
      <c r="BL290" s="288">
        <v>3.6</v>
      </c>
      <c r="BM290" s="288">
        <v>3.6</v>
      </c>
      <c r="BN290" s="288">
        <v>3.5</v>
      </c>
      <c r="BO290" s="288">
        <v>3.6</v>
      </c>
      <c r="BP290" s="288">
        <v>3.6</v>
      </c>
      <c r="BQ290" s="288">
        <v>3.2</v>
      </c>
      <c r="BR290" s="288">
        <v>3.2</v>
      </c>
      <c r="BS290" s="288">
        <v>3.3</v>
      </c>
      <c r="BT290" s="288">
        <v>3.3</v>
      </c>
      <c r="BU290" s="288">
        <v>3.3</v>
      </c>
      <c r="BV290" s="288">
        <v>3.3</v>
      </c>
      <c r="BW290" s="288">
        <v>3.3</v>
      </c>
      <c r="BX290" s="288">
        <v>3.3</v>
      </c>
      <c r="BY290" s="288">
        <v>3.3</v>
      </c>
      <c r="BZ290" s="288">
        <f>_xlfn.IFNA(VLOOKUP(C290,'INFORM Severity - hidden'!$C$5:$G$300,5,FALSE),"-")</f>
        <v>3</v>
      </c>
    </row>
    <row r="291" spans="1:78" x14ac:dyDescent="0.35">
      <c r="A291" t="s">
        <v>197</v>
      </c>
      <c r="B291" t="s">
        <v>204</v>
      </c>
      <c r="C291" t="s">
        <v>205</v>
      </c>
      <c r="D291" s="288" t="str">
        <f t="shared" si="4"/>
        <v>Stable</v>
      </c>
      <c r="E291" s="288" t="s">
        <v>9927</v>
      </c>
      <c r="F291" s="288" t="s">
        <v>9927</v>
      </c>
      <c r="G291" s="288" t="s">
        <v>9927</v>
      </c>
      <c r="H291" s="288">
        <v>3.1</v>
      </c>
      <c r="I291" s="288">
        <v>3.1</v>
      </c>
      <c r="J291" s="288">
        <v>3.1</v>
      </c>
      <c r="K291" s="288">
        <v>3.1</v>
      </c>
      <c r="L291" s="288">
        <v>3.1</v>
      </c>
      <c r="M291" s="288">
        <v>3.1</v>
      </c>
      <c r="N291" s="288">
        <v>3.1</v>
      </c>
      <c r="O291" s="288">
        <v>3.1</v>
      </c>
      <c r="P291" s="288">
        <v>3.1</v>
      </c>
      <c r="Q291" s="288">
        <v>3.1</v>
      </c>
      <c r="R291" s="288">
        <v>3.1</v>
      </c>
      <c r="S291" s="288">
        <v>3.3</v>
      </c>
      <c r="T291" s="288">
        <v>3.3</v>
      </c>
      <c r="U291" s="288">
        <v>3.4</v>
      </c>
      <c r="V291" s="288">
        <v>3.4</v>
      </c>
      <c r="W291" s="288">
        <v>3.4</v>
      </c>
      <c r="X291" s="288">
        <v>3.4</v>
      </c>
      <c r="Y291" s="288">
        <v>3.4</v>
      </c>
      <c r="Z291" s="288">
        <v>3.4</v>
      </c>
      <c r="AA291" s="288">
        <v>3.3</v>
      </c>
      <c r="AB291" s="288">
        <v>3.3</v>
      </c>
      <c r="AC291" s="288">
        <v>3.3</v>
      </c>
      <c r="AD291" s="288">
        <v>3.3</v>
      </c>
      <c r="AE291" s="288">
        <v>3.3</v>
      </c>
      <c r="AF291" s="288">
        <v>3.4</v>
      </c>
      <c r="AG291" s="288">
        <v>3.4</v>
      </c>
      <c r="AH291" s="288">
        <v>3.4</v>
      </c>
      <c r="AI291" s="288">
        <v>3.4</v>
      </c>
      <c r="AJ291" s="288">
        <v>3.4</v>
      </c>
      <c r="AK291" s="288">
        <v>3.4</v>
      </c>
      <c r="AL291" s="288">
        <v>3.3</v>
      </c>
      <c r="AM291" s="288">
        <v>3.3</v>
      </c>
      <c r="AN291" s="288">
        <v>3.3</v>
      </c>
      <c r="AO291" s="288">
        <v>3.3</v>
      </c>
      <c r="AP291" s="288">
        <v>3.3</v>
      </c>
      <c r="AQ291" s="288">
        <v>3.3</v>
      </c>
      <c r="AR291" s="288">
        <v>3.3</v>
      </c>
      <c r="AS291" s="288">
        <v>3.4</v>
      </c>
      <c r="AT291" s="288">
        <v>3.4</v>
      </c>
      <c r="AU291" s="288">
        <v>3.4</v>
      </c>
      <c r="AV291" s="288">
        <v>3.7</v>
      </c>
      <c r="AW291" s="288">
        <v>3.7</v>
      </c>
      <c r="AX291" s="288">
        <v>3.8</v>
      </c>
      <c r="AY291" s="288">
        <v>3.8</v>
      </c>
      <c r="AZ291" s="288">
        <v>3.7</v>
      </c>
      <c r="BA291" s="288">
        <v>3.7</v>
      </c>
      <c r="BB291" s="288">
        <v>3.7</v>
      </c>
      <c r="BC291" s="288">
        <v>3.7</v>
      </c>
      <c r="BD291" s="288">
        <v>3.7</v>
      </c>
      <c r="BE291" s="288">
        <v>3.6</v>
      </c>
      <c r="BF291" s="288">
        <v>3.6</v>
      </c>
      <c r="BG291" s="288">
        <v>3.7</v>
      </c>
      <c r="BH291" s="288">
        <v>3.7</v>
      </c>
      <c r="BI291" s="288">
        <v>3.6</v>
      </c>
      <c r="BJ291" s="288">
        <v>3.5</v>
      </c>
      <c r="BK291" s="288">
        <v>3.5</v>
      </c>
      <c r="BL291" s="288">
        <v>3.5</v>
      </c>
      <c r="BM291" s="288">
        <v>3.5</v>
      </c>
      <c r="BN291" s="288">
        <v>3.5</v>
      </c>
      <c r="BO291" s="288">
        <v>3.5</v>
      </c>
      <c r="BP291" s="288">
        <v>3.5</v>
      </c>
      <c r="BQ291" s="288">
        <v>3</v>
      </c>
      <c r="BR291" s="288">
        <v>3</v>
      </c>
      <c r="BS291" s="288">
        <v>3</v>
      </c>
      <c r="BT291" s="288">
        <v>3</v>
      </c>
      <c r="BU291" s="288">
        <v>3</v>
      </c>
      <c r="BV291" s="288">
        <v>3</v>
      </c>
      <c r="BW291" s="288">
        <v>3</v>
      </c>
      <c r="BX291" s="288">
        <v>3</v>
      </c>
      <c r="BY291" s="288">
        <v>3</v>
      </c>
      <c r="BZ291" s="288">
        <f>_xlfn.IFNA(VLOOKUP(C291,'INFORM Severity - hidden'!$C$5:$G$300,5,FALSE),"-")</f>
        <v>3.1</v>
      </c>
    </row>
    <row r="292" spans="1:78" x14ac:dyDescent="0.35">
      <c r="A292" t="s">
        <v>197</v>
      </c>
      <c r="B292" t="s">
        <v>216</v>
      </c>
      <c r="C292" t="s">
        <v>217</v>
      </c>
      <c r="D292" s="288" t="str">
        <f t="shared" si="4"/>
        <v>Stable</v>
      </c>
      <c r="E292" s="288" t="s">
        <v>9927</v>
      </c>
      <c r="F292" s="288" t="s">
        <v>9927</v>
      </c>
      <c r="G292" s="288" t="s">
        <v>9927</v>
      </c>
      <c r="H292" s="288">
        <v>3.3</v>
      </c>
      <c r="I292" s="288">
        <v>3.3</v>
      </c>
      <c r="J292" s="288">
        <v>3.3</v>
      </c>
      <c r="K292" s="288">
        <v>3.3</v>
      </c>
      <c r="L292" s="288">
        <v>3.3</v>
      </c>
      <c r="M292" s="288">
        <v>3.3</v>
      </c>
      <c r="N292" s="288">
        <v>3.3</v>
      </c>
      <c r="O292" s="288">
        <v>3.3</v>
      </c>
      <c r="P292" s="288">
        <v>3.3</v>
      </c>
      <c r="Q292" s="288">
        <v>3.3</v>
      </c>
      <c r="R292" s="288">
        <v>3.3</v>
      </c>
      <c r="S292" s="288">
        <v>3.3</v>
      </c>
      <c r="T292" s="288">
        <v>3.4</v>
      </c>
      <c r="U292" s="288">
        <v>3.4</v>
      </c>
      <c r="V292" s="288">
        <v>3.4</v>
      </c>
      <c r="W292" s="288">
        <v>3.3</v>
      </c>
      <c r="X292" s="288">
        <v>3.3</v>
      </c>
      <c r="Y292" s="288">
        <v>3.2</v>
      </c>
      <c r="Z292" s="288">
        <v>3.2</v>
      </c>
      <c r="AA292" s="288">
        <v>3.2</v>
      </c>
      <c r="AB292" s="288">
        <v>3.2</v>
      </c>
      <c r="AC292" s="288">
        <v>3.2</v>
      </c>
      <c r="AD292" s="288">
        <v>3.2</v>
      </c>
      <c r="AE292" s="288">
        <v>3.2</v>
      </c>
      <c r="AF292" s="288">
        <v>3.3</v>
      </c>
      <c r="AG292" s="288">
        <v>3.3</v>
      </c>
      <c r="AH292" s="288">
        <v>3.3</v>
      </c>
      <c r="AI292" s="288">
        <v>3.3</v>
      </c>
      <c r="AJ292" s="288">
        <v>3.3</v>
      </c>
      <c r="AK292" s="288">
        <v>3.3</v>
      </c>
      <c r="AL292" s="288">
        <v>3.2</v>
      </c>
      <c r="AM292" s="288">
        <v>3.2</v>
      </c>
      <c r="AN292" s="288">
        <v>3.2</v>
      </c>
      <c r="AO292" s="288">
        <v>3.2</v>
      </c>
      <c r="AP292" s="288">
        <v>3.2</v>
      </c>
      <c r="AQ292" s="288">
        <v>3.2</v>
      </c>
      <c r="AR292" s="288">
        <v>3.2</v>
      </c>
      <c r="AS292" s="288">
        <v>3.2</v>
      </c>
      <c r="AT292" s="288">
        <v>3.2</v>
      </c>
      <c r="AU292" s="288">
        <v>3.7</v>
      </c>
      <c r="AV292" s="288">
        <v>3.7</v>
      </c>
      <c r="AW292" s="288">
        <v>3.7</v>
      </c>
      <c r="AX292" s="288">
        <v>3.9</v>
      </c>
      <c r="AY292" s="288">
        <v>3.9</v>
      </c>
      <c r="AZ292" s="288">
        <v>3.8</v>
      </c>
      <c r="BA292" s="288">
        <v>3.8</v>
      </c>
      <c r="BB292" s="288">
        <v>3.8</v>
      </c>
      <c r="BC292" s="288">
        <v>3.8</v>
      </c>
      <c r="BD292" s="288">
        <v>3.8</v>
      </c>
      <c r="BE292" s="288">
        <v>3.7</v>
      </c>
      <c r="BF292" s="288">
        <v>3.7</v>
      </c>
      <c r="BG292" s="288">
        <v>3.7</v>
      </c>
      <c r="BH292" s="288">
        <v>3.7</v>
      </c>
      <c r="BI292" s="288">
        <v>3.7</v>
      </c>
      <c r="BJ292" s="288">
        <v>3.7</v>
      </c>
      <c r="BK292" s="288">
        <v>3.6</v>
      </c>
      <c r="BL292" s="288">
        <v>3.5</v>
      </c>
      <c r="BM292" s="288">
        <v>3.6</v>
      </c>
      <c r="BN292" s="288">
        <v>3.6</v>
      </c>
      <c r="BO292" s="288">
        <v>3.6</v>
      </c>
      <c r="BP292" s="288">
        <v>3.6</v>
      </c>
      <c r="BQ292" s="288">
        <v>3.2</v>
      </c>
      <c r="BR292" s="288">
        <v>3.2</v>
      </c>
      <c r="BS292" s="288">
        <v>3.2</v>
      </c>
      <c r="BT292" s="288">
        <v>3.2</v>
      </c>
      <c r="BU292" s="288">
        <v>3.2</v>
      </c>
      <c r="BV292" s="288">
        <v>3.3</v>
      </c>
      <c r="BW292" s="288">
        <v>3.3</v>
      </c>
      <c r="BX292" s="288">
        <v>3.3</v>
      </c>
      <c r="BY292" s="288">
        <v>3.3</v>
      </c>
      <c r="BZ292" s="288">
        <f>_xlfn.IFNA(VLOOKUP(C292,'INFORM Severity - hidden'!$C$5:$G$300,5,FALSE),"-")</f>
        <v>3.4</v>
      </c>
    </row>
    <row r="293" spans="1:78" x14ac:dyDescent="0.35">
      <c r="C293" t="s">
        <v>10076</v>
      </c>
      <c r="D293" s="288" t="str">
        <f t="shared" si="4"/>
        <v>-</v>
      </c>
      <c r="E293" s="288" t="s">
        <v>9927</v>
      </c>
      <c r="F293" s="288" t="s">
        <v>9927</v>
      </c>
      <c r="G293" s="288" t="s">
        <v>9927</v>
      </c>
      <c r="H293" s="288" t="s">
        <v>9927</v>
      </c>
      <c r="I293" s="288" t="s">
        <v>9927</v>
      </c>
      <c r="J293" s="288" t="s">
        <v>9927</v>
      </c>
      <c r="K293" s="288" t="s">
        <v>9927</v>
      </c>
      <c r="L293" s="288" t="s">
        <v>9927</v>
      </c>
      <c r="M293" s="288" t="s">
        <v>9927</v>
      </c>
      <c r="N293" s="288" t="s">
        <v>9927</v>
      </c>
      <c r="O293" s="288" t="s">
        <v>9927</v>
      </c>
      <c r="P293" s="288" t="s">
        <v>9927</v>
      </c>
      <c r="Q293" s="288" t="s">
        <v>9927</v>
      </c>
      <c r="R293" s="288" t="s">
        <v>9927</v>
      </c>
      <c r="S293" s="288" t="s">
        <v>9927</v>
      </c>
      <c r="T293" s="288" t="s">
        <v>9927</v>
      </c>
      <c r="U293" s="288" t="s">
        <v>9927</v>
      </c>
      <c r="V293" s="288" t="s">
        <v>9927</v>
      </c>
      <c r="W293" s="288">
        <v>2.6</v>
      </c>
      <c r="X293" s="288">
        <v>2.6</v>
      </c>
      <c r="Y293" s="288">
        <v>2.6</v>
      </c>
      <c r="Z293" s="288">
        <v>2.5</v>
      </c>
      <c r="AA293" s="288">
        <v>2.5</v>
      </c>
      <c r="AB293" s="288">
        <v>2.5</v>
      </c>
      <c r="AC293" s="288">
        <v>2.5</v>
      </c>
      <c r="AD293" s="288">
        <v>2.5</v>
      </c>
      <c r="AE293" s="288">
        <v>2.5</v>
      </c>
      <c r="AF293" s="288">
        <v>2.5</v>
      </c>
      <c r="AG293" s="288">
        <v>2.5</v>
      </c>
      <c r="AH293" s="288">
        <v>2.6</v>
      </c>
      <c r="AI293" s="288">
        <v>2.6</v>
      </c>
      <c r="AJ293" s="288">
        <v>2.6</v>
      </c>
      <c r="AK293" s="288">
        <v>2.6</v>
      </c>
      <c r="AL293" s="288">
        <v>2.5</v>
      </c>
      <c r="AM293" s="288">
        <v>2.5</v>
      </c>
      <c r="AN293" s="288">
        <v>2.5</v>
      </c>
      <c r="AO293" s="288">
        <v>2.5</v>
      </c>
      <c r="AP293" s="288">
        <v>2.5</v>
      </c>
      <c r="AQ293" s="288">
        <v>2.5</v>
      </c>
      <c r="AR293" s="288">
        <v>2.5</v>
      </c>
      <c r="AS293" s="288">
        <v>2.5</v>
      </c>
      <c r="AT293" s="288">
        <v>2.5</v>
      </c>
      <c r="AU293" s="288">
        <v>2.7</v>
      </c>
      <c r="AV293" s="288">
        <v>2.7</v>
      </c>
      <c r="AW293" s="288">
        <v>2.7</v>
      </c>
      <c r="AX293" s="288">
        <v>2.7</v>
      </c>
      <c r="AY293" s="288">
        <v>2.7</v>
      </c>
      <c r="AZ293" s="288">
        <v>2.6</v>
      </c>
      <c r="BA293" s="288">
        <v>2.6</v>
      </c>
      <c r="BB293" s="288">
        <v>2.5</v>
      </c>
      <c r="BC293" s="288">
        <v>2.5</v>
      </c>
      <c r="BD293" s="288" t="s">
        <v>9927</v>
      </c>
      <c r="BE293" s="288" t="s">
        <v>9927</v>
      </c>
      <c r="BF293" s="288" t="s">
        <v>9927</v>
      </c>
      <c r="BG293" s="288" t="s">
        <v>9927</v>
      </c>
      <c r="BH293" s="288" t="s">
        <v>9927</v>
      </c>
      <c r="BI293" s="288" t="s">
        <v>9927</v>
      </c>
      <c r="BJ293" s="288" t="s">
        <v>9927</v>
      </c>
      <c r="BK293" s="288" t="s">
        <v>9927</v>
      </c>
      <c r="BL293" s="288" t="s">
        <v>9927</v>
      </c>
      <c r="BM293" s="288" t="s">
        <v>9927</v>
      </c>
      <c r="BN293" s="288" t="s">
        <v>9927</v>
      </c>
      <c r="BO293" s="288" t="s">
        <v>9927</v>
      </c>
      <c r="BP293" s="288" t="s">
        <v>9927</v>
      </c>
      <c r="BQ293" s="288" t="s">
        <v>9927</v>
      </c>
      <c r="BR293" s="288" t="s">
        <v>9927</v>
      </c>
      <c r="BS293" s="288" t="s">
        <v>9927</v>
      </c>
      <c r="BT293" s="288" t="s">
        <v>9927</v>
      </c>
      <c r="BU293" s="288" t="s">
        <v>9927</v>
      </c>
      <c r="BV293" s="288" t="s">
        <v>9927</v>
      </c>
      <c r="BW293" s="288" t="s">
        <v>9927</v>
      </c>
      <c r="BX293" s="288" t="s">
        <v>9927</v>
      </c>
      <c r="BY293" s="288" t="s">
        <v>9927</v>
      </c>
      <c r="BZ293" s="288" t="str">
        <f>_xlfn.IFNA(VLOOKUP(C293,'INFORM Severity - hidden'!$C$5:$G$300,5,FALSE),"-")</f>
        <v>-</v>
      </c>
    </row>
    <row r="294" spans="1:78" x14ac:dyDescent="0.35">
      <c r="C294" t="s">
        <v>10077</v>
      </c>
      <c r="D294" s="288" t="str">
        <f t="shared" si="4"/>
        <v>-</v>
      </c>
      <c r="E294" s="288" t="s">
        <v>9927</v>
      </c>
      <c r="F294" s="288" t="s">
        <v>9927</v>
      </c>
      <c r="G294" s="288" t="s">
        <v>9927</v>
      </c>
      <c r="H294" s="288" t="s">
        <v>9927</v>
      </c>
      <c r="I294" s="288" t="s">
        <v>9927</v>
      </c>
      <c r="J294" s="288" t="s">
        <v>9927</v>
      </c>
      <c r="K294" s="288" t="s">
        <v>9927</v>
      </c>
      <c r="L294" s="288" t="s">
        <v>9927</v>
      </c>
      <c r="M294" s="288" t="s">
        <v>9927</v>
      </c>
      <c r="N294" s="288" t="s">
        <v>9927</v>
      </c>
      <c r="O294" s="288" t="s">
        <v>9927</v>
      </c>
      <c r="P294" s="288" t="s">
        <v>9927</v>
      </c>
      <c r="Q294" s="288" t="s">
        <v>9927</v>
      </c>
      <c r="R294" s="288" t="s">
        <v>9927</v>
      </c>
      <c r="S294" s="288" t="s">
        <v>9927</v>
      </c>
      <c r="T294" s="288" t="s">
        <v>9927</v>
      </c>
      <c r="U294" s="288" t="s">
        <v>9927</v>
      </c>
      <c r="V294" s="288" t="s">
        <v>9927</v>
      </c>
      <c r="W294" s="288" t="s">
        <v>9927</v>
      </c>
      <c r="X294" s="288" t="s">
        <v>9927</v>
      </c>
      <c r="Y294" s="288">
        <v>2.1</v>
      </c>
      <c r="Z294" s="288">
        <v>2.6</v>
      </c>
      <c r="AA294" s="288">
        <v>2.6</v>
      </c>
      <c r="AB294" s="288">
        <v>2.6</v>
      </c>
      <c r="AC294" s="288">
        <v>2.6</v>
      </c>
      <c r="AD294" s="288" t="s">
        <v>9927</v>
      </c>
      <c r="AE294" s="288" t="s">
        <v>9927</v>
      </c>
      <c r="AF294" s="288" t="s">
        <v>9927</v>
      </c>
      <c r="AG294" s="288" t="s">
        <v>9927</v>
      </c>
      <c r="AH294" s="288" t="s">
        <v>9927</v>
      </c>
      <c r="AI294" s="288" t="s">
        <v>9927</v>
      </c>
      <c r="AJ294" s="288" t="s">
        <v>9927</v>
      </c>
      <c r="AK294" s="288" t="s">
        <v>9927</v>
      </c>
      <c r="AL294" s="288" t="s">
        <v>9927</v>
      </c>
      <c r="AM294" s="288" t="s">
        <v>9927</v>
      </c>
      <c r="AN294" s="288" t="s">
        <v>9927</v>
      </c>
      <c r="AO294" s="288" t="s">
        <v>9927</v>
      </c>
      <c r="AP294" s="288" t="s">
        <v>9927</v>
      </c>
      <c r="AQ294" s="288" t="s">
        <v>9927</v>
      </c>
      <c r="AR294" s="288" t="s">
        <v>9927</v>
      </c>
      <c r="AS294" s="288" t="s">
        <v>9927</v>
      </c>
      <c r="AT294" s="288" t="s">
        <v>9927</v>
      </c>
      <c r="AU294" s="288" t="s">
        <v>9927</v>
      </c>
      <c r="AV294" s="288" t="s">
        <v>9927</v>
      </c>
      <c r="AW294" s="288" t="s">
        <v>9927</v>
      </c>
      <c r="AX294" s="288" t="s">
        <v>9927</v>
      </c>
      <c r="AY294" s="288" t="s">
        <v>9927</v>
      </c>
      <c r="AZ294" s="288" t="s">
        <v>9927</v>
      </c>
      <c r="BA294" s="288" t="s">
        <v>9927</v>
      </c>
      <c r="BB294" s="288" t="s">
        <v>9927</v>
      </c>
      <c r="BC294" s="288" t="s">
        <v>9927</v>
      </c>
      <c r="BD294" s="288" t="s">
        <v>9927</v>
      </c>
      <c r="BE294" s="288" t="s">
        <v>9927</v>
      </c>
      <c r="BF294" s="288" t="s">
        <v>9927</v>
      </c>
      <c r="BG294" s="288" t="s">
        <v>9927</v>
      </c>
      <c r="BH294" s="288" t="s">
        <v>9927</v>
      </c>
      <c r="BI294" s="288" t="s">
        <v>9927</v>
      </c>
      <c r="BJ294" s="288" t="s">
        <v>9927</v>
      </c>
      <c r="BK294" s="288" t="s">
        <v>9927</v>
      </c>
      <c r="BL294" s="288" t="s">
        <v>9927</v>
      </c>
      <c r="BM294" s="288" t="s">
        <v>9927</v>
      </c>
      <c r="BN294" s="288" t="s">
        <v>9927</v>
      </c>
      <c r="BO294" s="288" t="s">
        <v>9927</v>
      </c>
      <c r="BP294" s="288" t="s">
        <v>9927</v>
      </c>
      <c r="BQ294" s="288" t="s">
        <v>9927</v>
      </c>
      <c r="BR294" s="288" t="s">
        <v>9927</v>
      </c>
      <c r="BS294" s="288" t="s">
        <v>9927</v>
      </c>
      <c r="BT294" s="288" t="s">
        <v>9927</v>
      </c>
      <c r="BU294" s="288" t="s">
        <v>9927</v>
      </c>
      <c r="BV294" s="288" t="s">
        <v>9927</v>
      </c>
      <c r="BW294" s="288" t="s">
        <v>9927</v>
      </c>
      <c r="BX294" s="288" t="s">
        <v>9927</v>
      </c>
      <c r="BY294" s="288" t="s">
        <v>9927</v>
      </c>
      <c r="BZ294" s="288" t="str">
        <f>_xlfn.IFNA(VLOOKUP(C294,'INFORM Severity - hidden'!$C$5:$G$300,5,FALSE),"-")</f>
        <v>-</v>
      </c>
    </row>
    <row r="295" spans="1:78" x14ac:dyDescent="0.35">
      <c r="A295" t="s">
        <v>1021</v>
      </c>
      <c r="B295" t="s">
        <v>1019</v>
      </c>
      <c r="C295" t="s">
        <v>1020</v>
      </c>
      <c r="D295" s="288" t="str">
        <f t="shared" si="4"/>
        <v>Stable</v>
      </c>
      <c r="E295" s="288" t="s">
        <v>9927</v>
      </c>
      <c r="F295" s="288" t="s">
        <v>9927</v>
      </c>
      <c r="G295" s="288" t="s">
        <v>9927</v>
      </c>
      <c r="H295" s="288" t="s">
        <v>9927</v>
      </c>
      <c r="I295" s="288" t="s">
        <v>9927</v>
      </c>
      <c r="J295" s="288" t="s">
        <v>9927</v>
      </c>
      <c r="K295" s="288" t="s">
        <v>9927</v>
      </c>
      <c r="L295" s="288" t="s">
        <v>9927</v>
      </c>
      <c r="M295" s="288" t="s">
        <v>9927</v>
      </c>
      <c r="N295" s="288" t="s">
        <v>9927</v>
      </c>
      <c r="O295" s="288" t="s">
        <v>9927</v>
      </c>
      <c r="P295" s="288" t="s">
        <v>9927</v>
      </c>
      <c r="Q295" s="288" t="s">
        <v>9927</v>
      </c>
      <c r="R295" s="288" t="s">
        <v>9927</v>
      </c>
      <c r="S295" s="288" t="s">
        <v>9927</v>
      </c>
      <c r="T295" s="288" t="s">
        <v>9927</v>
      </c>
      <c r="U295" s="288" t="s">
        <v>9927</v>
      </c>
      <c r="V295" s="288" t="s">
        <v>9927</v>
      </c>
      <c r="W295" s="288" t="s">
        <v>9927</v>
      </c>
      <c r="X295" s="288" t="s">
        <v>9927</v>
      </c>
      <c r="Y295" s="288" t="s">
        <v>9927</v>
      </c>
      <c r="Z295" s="288" t="s">
        <v>9927</v>
      </c>
      <c r="AA295" s="288" t="s">
        <v>9927</v>
      </c>
      <c r="AB295" s="288" t="s">
        <v>9927</v>
      </c>
      <c r="AC295" s="288" t="s">
        <v>9927</v>
      </c>
      <c r="AD295" s="288" t="s">
        <v>9927</v>
      </c>
      <c r="AE295" s="288" t="s">
        <v>9927</v>
      </c>
      <c r="AF295" s="288" t="s">
        <v>9927</v>
      </c>
      <c r="AG295" s="288" t="s">
        <v>9927</v>
      </c>
      <c r="AH295" s="288" t="s">
        <v>9927</v>
      </c>
      <c r="AI295" s="288" t="s">
        <v>9927</v>
      </c>
      <c r="AJ295" s="288" t="s">
        <v>9927</v>
      </c>
      <c r="AK295" s="288" t="s">
        <v>9927</v>
      </c>
      <c r="AL295" s="288" t="s">
        <v>9927</v>
      </c>
      <c r="AM295" s="288" t="s">
        <v>9927</v>
      </c>
      <c r="AN295" s="288" t="s">
        <v>9927</v>
      </c>
      <c r="AO295" s="288" t="s">
        <v>9927</v>
      </c>
      <c r="AP295" s="288" t="s">
        <v>9927</v>
      </c>
      <c r="AQ295" s="288" t="s">
        <v>9927</v>
      </c>
      <c r="AR295" s="288" t="s">
        <v>9927</v>
      </c>
      <c r="AS295" s="288" t="s">
        <v>9927</v>
      </c>
      <c r="AT295" s="288" t="s">
        <v>9927</v>
      </c>
      <c r="AU295" s="288" t="s">
        <v>9927</v>
      </c>
      <c r="AV295" s="288" t="s">
        <v>9927</v>
      </c>
      <c r="AW295" s="288" t="s">
        <v>9927</v>
      </c>
      <c r="AX295" s="288" t="s">
        <v>9927</v>
      </c>
      <c r="AY295" s="288" t="s">
        <v>9927</v>
      </c>
      <c r="AZ295" s="288" t="s">
        <v>9927</v>
      </c>
      <c r="BA295" s="288" t="s">
        <v>9927</v>
      </c>
      <c r="BB295" s="288" t="s">
        <v>9927</v>
      </c>
      <c r="BC295" s="288" t="s">
        <v>9927</v>
      </c>
      <c r="BD295" s="288" t="s">
        <v>9927</v>
      </c>
      <c r="BE295" s="288" t="s">
        <v>9927</v>
      </c>
      <c r="BF295" s="288" t="s">
        <v>9927</v>
      </c>
      <c r="BG295" s="288" t="s">
        <v>9927</v>
      </c>
      <c r="BH295" s="288" t="s">
        <v>9927</v>
      </c>
      <c r="BI295" s="288" t="s">
        <v>9927</v>
      </c>
      <c r="BJ295" s="288" t="s">
        <v>9927</v>
      </c>
      <c r="BK295" s="288" t="s">
        <v>9927</v>
      </c>
      <c r="BL295" s="288" t="s">
        <v>9927</v>
      </c>
      <c r="BM295" s="288" t="s">
        <v>9927</v>
      </c>
      <c r="BN295" s="288" t="s">
        <v>9927</v>
      </c>
      <c r="BO295" s="288" t="s">
        <v>9927</v>
      </c>
      <c r="BP295" s="288" t="s">
        <v>9927</v>
      </c>
      <c r="BQ295" s="288">
        <v>2.2000000000000002</v>
      </c>
      <c r="BR295" s="288">
        <v>2.2999999999999998</v>
      </c>
      <c r="BS295" s="288">
        <v>2.4</v>
      </c>
      <c r="BT295" s="288">
        <v>2.4</v>
      </c>
      <c r="BU295" s="288">
        <v>2.5</v>
      </c>
      <c r="BV295" s="288">
        <v>2.4</v>
      </c>
      <c r="BW295" s="288">
        <v>2.2999999999999998</v>
      </c>
      <c r="BX295" s="288">
        <v>2.4</v>
      </c>
      <c r="BY295" s="288">
        <v>2.4</v>
      </c>
      <c r="BZ295" s="288">
        <f>_xlfn.IFNA(VLOOKUP(C295,'INFORM Severity - hidden'!$C$5:$G$300,5,FALSE),"-")</f>
        <v>2.2999999999999998</v>
      </c>
    </row>
    <row r="296" spans="1:78" x14ac:dyDescent="0.35">
      <c r="C296" t="s">
        <v>10078</v>
      </c>
      <c r="D296" s="288" t="str">
        <f t="shared" si="4"/>
        <v>-</v>
      </c>
      <c r="E296" s="288" t="s">
        <v>9927</v>
      </c>
      <c r="F296" s="288" t="s">
        <v>9927</v>
      </c>
      <c r="G296" s="288" t="s">
        <v>9927</v>
      </c>
      <c r="H296" s="288" t="s">
        <v>9927</v>
      </c>
      <c r="I296" s="288" t="s">
        <v>9927</v>
      </c>
      <c r="J296" s="288" t="s">
        <v>9927</v>
      </c>
      <c r="K296" s="288" t="s">
        <v>9927</v>
      </c>
      <c r="L296" s="288" t="s">
        <v>9927</v>
      </c>
      <c r="M296" s="288" t="s">
        <v>9927</v>
      </c>
      <c r="N296" s="288" t="s">
        <v>9927</v>
      </c>
      <c r="O296" s="288" t="s">
        <v>9927</v>
      </c>
      <c r="P296" s="288" t="s">
        <v>9927</v>
      </c>
      <c r="Q296" s="288">
        <v>1.7</v>
      </c>
      <c r="R296" s="288">
        <v>1.7</v>
      </c>
      <c r="S296" s="288">
        <v>2.1</v>
      </c>
      <c r="T296" s="288">
        <v>2.1</v>
      </c>
      <c r="U296" s="288">
        <v>2.2000000000000002</v>
      </c>
      <c r="V296" s="288">
        <v>2.2000000000000002</v>
      </c>
      <c r="W296" s="288">
        <v>2.1</v>
      </c>
      <c r="X296" s="288">
        <v>2.1</v>
      </c>
      <c r="Y296" s="288">
        <v>2.1</v>
      </c>
      <c r="Z296" s="288">
        <v>2.1</v>
      </c>
      <c r="AA296" s="288">
        <v>2.1</v>
      </c>
      <c r="AB296" s="288">
        <v>2.1</v>
      </c>
      <c r="AC296" s="288">
        <v>1.9</v>
      </c>
      <c r="AD296" s="288">
        <v>2</v>
      </c>
      <c r="AE296" s="288">
        <v>2</v>
      </c>
      <c r="AF296" s="288">
        <v>2</v>
      </c>
      <c r="AG296" s="288">
        <v>2.1</v>
      </c>
      <c r="AH296" s="288">
        <v>2.1</v>
      </c>
      <c r="AI296" s="288">
        <v>2.1</v>
      </c>
      <c r="AJ296" s="288">
        <v>2</v>
      </c>
      <c r="AK296" s="288">
        <v>2</v>
      </c>
      <c r="AL296" s="288">
        <v>1.9</v>
      </c>
      <c r="AM296" s="288">
        <v>1.9</v>
      </c>
      <c r="AN296" s="288">
        <v>1.9</v>
      </c>
      <c r="AO296" s="288">
        <v>1.8</v>
      </c>
      <c r="AP296" s="288">
        <v>1.9</v>
      </c>
      <c r="AQ296" s="288">
        <v>1.8</v>
      </c>
      <c r="AR296" s="288">
        <v>1.8</v>
      </c>
      <c r="AS296" s="288">
        <v>1.8</v>
      </c>
      <c r="AT296" s="288">
        <v>1.8</v>
      </c>
      <c r="AU296" s="288">
        <v>1.8</v>
      </c>
      <c r="AV296" s="288">
        <v>1.8</v>
      </c>
      <c r="AW296" s="288">
        <v>1.8</v>
      </c>
      <c r="AX296" s="288">
        <v>1.8</v>
      </c>
      <c r="AY296" s="288">
        <v>1.8</v>
      </c>
      <c r="AZ296" s="288">
        <v>1.8</v>
      </c>
      <c r="BA296" s="288">
        <v>1.8</v>
      </c>
      <c r="BB296" s="288">
        <v>1.8</v>
      </c>
      <c r="BC296" s="288">
        <v>1.8</v>
      </c>
      <c r="BD296" s="288">
        <v>1.8</v>
      </c>
      <c r="BE296" s="288">
        <v>1.8</v>
      </c>
      <c r="BF296" s="288">
        <v>1.8</v>
      </c>
      <c r="BG296" s="288">
        <v>1.8</v>
      </c>
      <c r="BH296" s="288">
        <v>1.8</v>
      </c>
      <c r="BI296" s="288">
        <v>1.8</v>
      </c>
      <c r="BJ296" s="288">
        <v>1.8</v>
      </c>
      <c r="BK296" s="288">
        <v>1.8</v>
      </c>
      <c r="BL296" s="288">
        <v>1.8</v>
      </c>
      <c r="BM296" s="288">
        <v>1.8</v>
      </c>
      <c r="BN296" s="288">
        <v>1.8</v>
      </c>
      <c r="BO296" s="288" t="s">
        <v>9927</v>
      </c>
      <c r="BP296" s="288" t="s">
        <v>9927</v>
      </c>
      <c r="BQ296" s="288" t="s">
        <v>9927</v>
      </c>
      <c r="BR296" s="288" t="s">
        <v>9927</v>
      </c>
      <c r="BS296" s="288" t="s">
        <v>9927</v>
      </c>
      <c r="BT296" s="288" t="s">
        <v>9927</v>
      </c>
      <c r="BU296" s="288" t="s">
        <v>9927</v>
      </c>
      <c r="BV296" s="288">
        <v>2.5</v>
      </c>
      <c r="BW296" s="288">
        <v>2.4</v>
      </c>
      <c r="BX296" s="288">
        <v>2.5</v>
      </c>
      <c r="BY296" s="288">
        <v>2.5</v>
      </c>
      <c r="BZ296" s="288" t="str">
        <f>_xlfn.IFNA(VLOOKUP(C296,'INFORM Severity - hidden'!$C$5:$G$300,5,FALSE),"-")</f>
        <v>-</v>
      </c>
    </row>
    <row r="297" spans="1:78" x14ac:dyDescent="0.35">
      <c r="C297" t="s">
        <v>10079</v>
      </c>
      <c r="D297" s="288" t="str">
        <f t="shared" si="4"/>
        <v>-</v>
      </c>
      <c r="E297" s="288" t="s">
        <v>9927</v>
      </c>
      <c r="F297" s="288" t="s">
        <v>9927</v>
      </c>
      <c r="G297" s="288" t="s">
        <v>9927</v>
      </c>
      <c r="H297" s="288" t="s">
        <v>9927</v>
      </c>
      <c r="I297" s="288" t="s">
        <v>9927</v>
      </c>
      <c r="J297" s="288" t="s">
        <v>9927</v>
      </c>
      <c r="K297" s="288" t="s">
        <v>9927</v>
      </c>
      <c r="L297" s="288" t="s">
        <v>9927</v>
      </c>
      <c r="M297" s="288" t="s">
        <v>9927</v>
      </c>
      <c r="N297" s="288" t="s">
        <v>9927</v>
      </c>
      <c r="O297" s="288" t="s">
        <v>9927</v>
      </c>
      <c r="P297" s="288" t="s">
        <v>9927</v>
      </c>
      <c r="Q297" s="288" t="s">
        <v>9927</v>
      </c>
      <c r="R297" s="288" t="s">
        <v>9927</v>
      </c>
      <c r="S297" s="288" t="s">
        <v>9927</v>
      </c>
      <c r="T297" s="288" t="s">
        <v>9927</v>
      </c>
      <c r="U297" s="288" t="s">
        <v>9927</v>
      </c>
      <c r="V297" s="288" t="s">
        <v>9927</v>
      </c>
      <c r="W297" s="288" t="s">
        <v>9927</v>
      </c>
      <c r="X297" s="288" t="s">
        <v>9927</v>
      </c>
      <c r="Y297" s="288" t="s">
        <v>9927</v>
      </c>
      <c r="Z297" s="288" t="s">
        <v>9927</v>
      </c>
      <c r="AA297" s="288" t="s">
        <v>9927</v>
      </c>
      <c r="AB297" s="288" t="s">
        <v>9927</v>
      </c>
      <c r="AC297" s="288" t="s">
        <v>9927</v>
      </c>
      <c r="AD297" s="288" t="s">
        <v>9927</v>
      </c>
      <c r="AE297" s="288" t="s">
        <v>9927</v>
      </c>
      <c r="AF297" s="288" t="s">
        <v>9927</v>
      </c>
      <c r="AG297" s="288" t="s">
        <v>9927</v>
      </c>
      <c r="AH297" s="288" t="s">
        <v>9927</v>
      </c>
      <c r="AI297" s="288" t="s">
        <v>9927</v>
      </c>
      <c r="AJ297" s="288" t="s">
        <v>9927</v>
      </c>
      <c r="AK297" s="288" t="s">
        <v>9927</v>
      </c>
      <c r="AL297" s="288" t="s">
        <v>9927</v>
      </c>
      <c r="AM297" s="288" t="s">
        <v>9927</v>
      </c>
      <c r="AN297" s="288" t="s">
        <v>9927</v>
      </c>
      <c r="AO297" s="288" t="s">
        <v>9927</v>
      </c>
      <c r="AP297" s="288" t="s">
        <v>9927</v>
      </c>
      <c r="AQ297" s="288" t="s">
        <v>9927</v>
      </c>
      <c r="AR297" s="288" t="s">
        <v>9927</v>
      </c>
      <c r="AS297" s="288" t="s">
        <v>9927</v>
      </c>
      <c r="AT297" s="288" t="s">
        <v>9927</v>
      </c>
      <c r="AU297" s="288" t="s">
        <v>9927</v>
      </c>
      <c r="AV297" s="288" t="s">
        <v>9927</v>
      </c>
      <c r="AW297" s="288" t="s">
        <v>9927</v>
      </c>
      <c r="AX297" s="288" t="s">
        <v>9927</v>
      </c>
      <c r="AY297" s="288" t="s">
        <v>9927</v>
      </c>
      <c r="AZ297" s="288" t="s">
        <v>9927</v>
      </c>
      <c r="BA297" s="288" t="s">
        <v>9927</v>
      </c>
      <c r="BB297" s="288" t="s">
        <v>9927</v>
      </c>
      <c r="BC297" s="288" t="s">
        <v>9927</v>
      </c>
      <c r="BD297" s="288" t="s">
        <v>9927</v>
      </c>
      <c r="BE297" s="288" t="s">
        <v>9927</v>
      </c>
      <c r="BF297" s="288" t="s">
        <v>9927</v>
      </c>
      <c r="BG297" s="288" t="s">
        <v>9927</v>
      </c>
      <c r="BH297" s="288" t="s">
        <v>9927</v>
      </c>
      <c r="BI297" s="288" t="s">
        <v>9927</v>
      </c>
      <c r="BJ297" s="288" t="s">
        <v>9927</v>
      </c>
      <c r="BK297" s="288" t="s">
        <v>9927</v>
      </c>
      <c r="BL297" s="288" t="s">
        <v>9927</v>
      </c>
      <c r="BM297" s="288" t="s">
        <v>9927</v>
      </c>
      <c r="BN297" s="288" t="s">
        <v>9927</v>
      </c>
      <c r="BO297" s="288" t="s">
        <v>9927</v>
      </c>
      <c r="BP297" s="288" t="s">
        <v>9927</v>
      </c>
      <c r="BQ297" s="288" t="s">
        <v>9927</v>
      </c>
      <c r="BR297" s="288" t="s">
        <v>9927</v>
      </c>
      <c r="BS297" s="288" t="s">
        <v>9927</v>
      </c>
      <c r="BT297" s="288" t="s">
        <v>9927</v>
      </c>
      <c r="BU297" s="288" t="s">
        <v>9927</v>
      </c>
      <c r="BV297" s="288" t="s">
        <v>9927</v>
      </c>
      <c r="BW297" s="288" t="s">
        <v>9927</v>
      </c>
      <c r="BX297" s="288" t="s">
        <v>9927</v>
      </c>
      <c r="BY297" s="288" t="s">
        <v>9927</v>
      </c>
      <c r="BZ297" s="288" t="str">
        <f>_xlfn.IFNA(VLOOKUP(C297,'INFORM Severity - hidden'!$C$5:$G$300,5,FALSE),"-")</f>
        <v>-</v>
      </c>
    </row>
    <row r="298" spans="1:78" x14ac:dyDescent="0.35">
      <c r="A298" t="s">
        <v>1976</v>
      </c>
      <c r="B298" t="s">
        <v>1974</v>
      </c>
      <c r="C298" t="s">
        <v>1975</v>
      </c>
      <c r="D298" s="288" t="str">
        <f t="shared" si="4"/>
        <v>Increasing</v>
      </c>
      <c r="E298" s="288" t="s">
        <v>9927</v>
      </c>
      <c r="F298" s="288">
        <v>1.2</v>
      </c>
      <c r="G298" s="288">
        <v>1.2</v>
      </c>
      <c r="H298" s="288">
        <v>1.4</v>
      </c>
      <c r="I298" s="288">
        <v>1.4</v>
      </c>
      <c r="J298" s="288">
        <v>1.4</v>
      </c>
      <c r="K298" s="288">
        <v>1.4</v>
      </c>
      <c r="L298" s="288">
        <v>1.4</v>
      </c>
      <c r="M298" s="288">
        <v>1.4</v>
      </c>
      <c r="N298" s="288">
        <v>1.4</v>
      </c>
      <c r="O298" s="288">
        <v>2.1</v>
      </c>
      <c r="P298" s="288">
        <v>2.1</v>
      </c>
      <c r="Q298" s="288">
        <v>2.1</v>
      </c>
      <c r="R298" s="288">
        <v>2.1</v>
      </c>
      <c r="S298" s="288">
        <v>2.1</v>
      </c>
      <c r="T298" s="288">
        <v>2.1</v>
      </c>
      <c r="U298" s="288">
        <v>2.1</v>
      </c>
      <c r="V298" s="288">
        <v>2.1</v>
      </c>
      <c r="W298" s="288">
        <v>2.1</v>
      </c>
      <c r="X298" s="288">
        <v>2.1</v>
      </c>
      <c r="Y298" s="288">
        <v>2.1</v>
      </c>
      <c r="Z298" s="288">
        <v>2.2000000000000002</v>
      </c>
      <c r="AA298" s="288">
        <v>2.2999999999999998</v>
      </c>
      <c r="AB298" s="288">
        <v>2.2999999999999998</v>
      </c>
      <c r="AC298" s="288">
        <v>2.2999999999999998</v>
      </c>
      <c r="AD298" s="288">
        <v>2.2999999999999998</v>
      </c>
      <c r="AE298" s="288">
        <v>2.2999999999999998</v>
      </c>
      <c r="AF298" s="288">
        <v>2.2999999999999998</v>
      </c>
      <c r="AG298" s="288">
        <v>2.2999999999999998</v>
      </c>
      <c r="AH298" s="288">
        <v>2.2999999999999998</v>
      </c>
      <c r="AI298" s="288">
        <v>2.2999999999999998</v>
      </c>
      <c r="AJ298" s="288">
        <v>2.2999999999999998</v>
      </c>
      <c r="AK298" s="288">
        <v>2.2999999999999998</v>
      </c>
      <c r="AL298" s="288">
        <v>2.2999999999999998</v>
      </c>
      <c r="AM298" s="288">
        <v>2.2999999999999998</v>
      </c>
      <c r="AN298" s="288">
        <v>2.2999999999999998</v>
      </c>
      <c r="AO298" s="288">
        <v>2.2999999999999998</v>
      </c>
      <c r="AP298" s="288">
        <v>2.2999999999999998</v>
      </c>
      <c r="AQ298" s="288">
        <v>2.2999999999999998</v>
      </c>
      <c r="AR298" s="288">
        <v>2.2999999999999998</v>
      </c>
      <c r="AS298" s="288">
        <v>2.2000000000000002</v>
      </c>
      <c r="AT298" s="288">
        <v>2.2000000000000002</v>
      </c>
      <c r="AU298" s="288">
        <v>2.2000000000000002</v>
      </c>
      <c r="AV298" s="288">
        <v>2.2000000000000002</v>
      </c>
      <c r="AW298" s="288">
        <v>2.2000000000000002</v>
      </c>
      <c r="AX298" s="288">
        <v>2.2999999999999998</v>
      </c>
      <c r="AY298" s="288">
        <v>2.2999999999999998</v>
      </c>
      <c r="AZ298" s="288">
        <v>2.2999999999999998</v>
      </c>
      <c r="BA298" s="288">
        <v>2.2999999999999998</v>
      </c>
      <c r="BB298" s="288">
        <v>2.2999999999999998</v>
      </c>
      <c r="BC298" s="288">
        <v>2.1</v>
      </c>
      <c r="BD298" s="288">
        <v>2.1</v>
      </c>
      <c r="BE298" s="288">
        <v>2</v>
      </c>
      <c r="BF298" s="288">
        <v>2</v>
      </c>
      <c r="BG298" s="288">
        <v>2</v>
      </c>
      <c r="BH298" s="288">
        <v>2</v>
      </c>
      <c r="BI298" s="288">
        <v>2</v>
      </c>
      <c r="BJ298" s="288">
        <v>2</v>
      </c>
      <c r="BK298" s="288">
        <v>2</v>
      </c>
      <c r="BL298" s="288">
        <v>2</v>
      </c>
      <c r="BM298" s="288">
        <v>2</v>
      </c>
      <c r="BN298" s="288">
        <v>2</v>
      </c>
      <c r="BO298" s="288">
        <v>2</v>
      </c>
      <c r="BP298" s="288">
        <v>2</v>
      </c>
      <c r="BQ298" s="288">
        <v>2</v>
      </c>
      <c r="BR298" s="288">
        <v>2.1</v>
      </c>
      <c r="BS298" s="288">
        <v>2.1</v>
      </c>
      <c r="BT298" s="288">
        <v>2.1</v>
      </c>
      <c r="BU298" s="288">
        <v>2.1</v>
      </c>
      <c r="BV298" s="288">
        <v>2.2000000000000002</v>
      </c>
      <c r="BW298" s="288">
        <v>2.2999999999999998</v>
      </c>
      <c r="BX298" s="288">
        <v>2.2999999999999998</v>
      </c>
      <c r="BY298" s="288">
        <v>2.2999999999999998</v>
      </c>
      <c r="BZ298" s="288">
        <f>_xlfn.IFNA(VLOOKUP(C298,'INFORM Severity - hidden'!$C$5:$G$300,5,FALSE),"-")</f>
        <v>2.2000000000000002</v>
      </c>
    </row>
    <row r="299" spans="1:78" x14ac:dyDescent="0.35">
      <c r="C299" t="s">
        <v>10080</v>
      </c>
      <c r="D299" s="288" t="str">
        <f t="shared" si="4"/>
        <v>-</v>
      </c>
      <c r="E299" s="288" t="s">
        <v>9927</v>
      </c>
      <c r="F299" s="288" t="s">
        <v>9927</v>
      </c>
      <c r="G299" s="288" t="s">
        <v>9927</v>
      </c>
      <c r="H299" s="288" t="s">
        <v>9927</v>
      </c>
      <c r="I299" s="288" t="s">
        <v>9927</v>
      </c>
      <c r="J299" s="288" t="s">
        <v>9927</v>
      </c>
      <c r="K299" s="288" t="s">
        <v>9927</v>
      </c>
      <c r="L299" s="288" t="s">
        <v>9927</v>
      </c>
      <c r="M299" s="288" t="s">
        <v>9927</v>
      </c>
      <c r="N299" s="288" t="s">
        <v>9927</v>
      </c>
      <c r="O299" s="288" t="s">
        <v>9927</v>
      </c>
      <c r="P299" s="288" t="s">
        <v>9927</v>
      </c>
      <c r="Q299" s="288" t="s">
        <v>9927</v>
      </c>
      <c r="R299" s="288" t="s">
        <v>9927</v>
      </c>
      <c r="S299" s="288" t="s">
        <v>9927</v>
      </c>
      <c r="T299" s="288" t="s">
        <v>9927</v>
      </c>
      <c r="U299" s="288" t="s">
        <v>9927</v>
      </c>
      <c r="V299" s="288" t="s">
        <v>9927</v>
      </c>
      <c r="W299" s="288" t="s">
        <v>9927</v>
      </c>
      <c r="X299" s="288" t="s">
        <v>9927</v>
      </c>
      <c r="Y299" s="288" t="s">
        <v>9927</v>
      </c>
      <c r="Z299" s="288" t="s">
        <v>9927</v>
      </c>
      <c r="AA299" s="288" t="s">
        <v>9927</v>
      </c>
      <c r="AB299" s="288" t="s">
        <v>9927</v>
      </c>
      <c r="AC299" s="288" t="s">
        <v>9927</v>
      </c>
      <c r="AD299" s="288" t="s">
        <v>9927</v>
      </c>
      <c r="AE299" s="288" t="s">
        <v>9927</v>
      </c>
      <c r="AF299" s="288" t="s">
        <v>9927</v>
      </c>
      <c r="AG299" s="288" t="s">
        <v>9927</v>
      </c>
      <c r="AH299" s="288" t="s">
        <v>9927</v>
      </c>
      <c r="AI299" s="288" t="s">
        <v>9927</v>
      </c>
      <c r="AJ299" s="288" t="s">
        <v>9927</v>
      </c>
      <c r="AK299" s="288" t="s">
        <v>9927</v>
      </c>
      <c r="AL299" s="288" t="s">
        <v>9927</v>
      </c>
      <c r="AM299" s="288" t="s">
        <v>9927</v>
      </c>
      <c r="AN299" s="288" t="s">
        <v>9927</v>
      </c>
      <c r="AO299" s="288" t="s">
        <v>9927</v>
      </c>
      <c r="AP299" s="288" t="s">
        <v>9927</v>
      </c>
      <c r="AQ299" s="288" t="s">
        <v>9927</v>
      </c>
      <c r="AR299" s="288" t="s">
        <v>9927</v>
      </c>
      <c r="AS299" s="288" t="s">
        <v>9927</v>
      </c>
      <c r="AT299" s="288" t="s">
        <v>9927</v>
      </c>
      <c r="AU299" s="288" t="s">
        <v>9927</v>
      </c>
      <c r="AV299" s="288" t="s">
        <v>9927</v>
      </c>
      <c r="AW299" s="288" t="s">
        <v>9927</v>
      </c>
      <c r="AX299" s="288" t="s">
        <v>9927</v>
      </c>
      <c r="AY299" s="288" t="s">
        <v>9927</v>
      </c>
      <c r="AZ299" s="288" t="s">
        <v>9927</v>
      </c>
      <c r="BA299" s="288" t="s">
        <v>9927</v>
      </c>
      <c r="BB299" s="288" t="s">
        <v>9927</v>
      </c>
      <c r="BC299" s="288" t="s">
        <v>9927</v>
      </c>
      <c r="BD299" s="288" t="s">
        <v>9927</v>
      </c>
      <c r="BE299" s="288" t="s">
        <v>9927</v>
      </c>
      <c r="BF299" s="288" t="s">
        <v>9927</v>
      </c>
      <c r="BG299" s="288" t="s">
        <v>9927</v>
      </c>
      <c r="BH299" s="288" t="s">
        <v>9927</v>
      </c>
      <c r="BI299" s="288" t="s">
        <v>9927</v>
      </c>
      <c r="BJ299" s="288" t="s">
        <v>9927</v>
      </c>
      <c r="BK299" s="288" t="s">
        <v>9927</v>
      </c>
      <c r="BL299" s="288" t="s">
        <v>9927</v>
      </c>
      <c r="BM299" s="288" t="s">
        <v>9927</v>
      </c>
      <c r="BN299" s="288" t="s">
        <v>9927</v>
      </c>
      <c r="BO299" s="288" t="s">
        <v>9927</v>
      </c>
      <c r="BP299" s="288" t="s">
        <v>9927</v>
      </c>
      <c r="BQ299" s="288" t="s">
        <v>9927</v>
      </c>
      <c r="BR299" s="288" t="s">
        <v>9927</v>
      </c>
      <c r="BS299" s="288" t="s">
        <v>9927</v>
      </c>
      <c r="BT299" s="288" t="s">
        <v>9927</v>
      </c>
      <c r="BU299" s="288" t="s">
        <v>9927</v>
      </c>
      <c r="BV299" s="288">
        <v>2.2000000000000002</v>
      </c>
      <c r="BW299" s="288">
        <v>2.2000000000000002</v>
      </c>
      <c r="BX299" s="288">
        <v>2.2000000000000002</v>
      </c>
      <c r="BY299" s="288">
        <v>2.2000000000000002</v>
      </c>
      <c r="BZ299" s="288" t="str">
        <f>_xlfn.IFNA(VLOOKUP(C299,'INFORM Severity - hidden'!$C$5:$G$300,5,FALSE),"-")</f>
        <v>-</v>
      </c>
    </row>
    <row r="300" spans="1:78" x14ac:dyDescent="0.35">
      <c r="C300" t="s">
        <v>10081</v>
      </c>
      <c r="D300" s="288" t="str">
        <f t="shared" si="4"/>
        <v>-</v>
      </c>
      <c r="E300" s="288" t="s">
        <v>9927</v>
      </c>
      <c r="F300" s="288" t="s">
        <v>9927</v>
      </c>
      <c r="G300" s="288" t="s">
        <v>9927</v>
      </c>
      <c r="H300" s="288" t="s">
        <v>9927</v>
      </c>
      <c r="I300" s="288" t="s">
        <v>9927</v>
      </c>
      <c r="J300" s="288" t="s">
        <v>9927</v>
      </c>
      <c r="K300" s="288" t="s">
        <v>9927</v>
      </c>
      <c r="L300" s="288" t="s">
        <v>9927</v>
      </c>
      <c r="M300" s="288" t="s">
        <v>9927</v>
      </c>
      <c r="N300" s="288" t="s">
        <v>9927</v>
      </c>
      <c r="O300" s="288" t="s">
        <v>9927</v>
      </c>
      <c r="P300" s="288" t="s">
        <v>9927</v>
      </c>
      <c r="Q300" s="288" t="s">
        <v>9927</v>
      </c>
      <c r="R300" s="288" t="s">
        <v>9927</v>
      </c>
      <c r="S300" s="288" t="s">
        <v>9927</v>
      </c>
      <c r="T300" s="288" t="s">
        <v>9927</v>
      </c>
      <c r="U300" s="288" t="s">
        <v>9927</v>
      </c>
      <c r="V300" s="288" t="s">
        <v>9927</v>
      </c>
      <c r="W300" s="288" t="s">
        <v>9927</v>
      </c>
      <c r="X300" s="288" t="s">
        <v>9927</v>
      </c>
      <c r="Y300" s="288" t="s">
        <v>9927</v>
      </c>
      <c r="Z300" s="288" t="s">
        <v>9927</v>
      </c>
      <c r="AA300" s="288" t="s">
        <v>9927</v>
      </c>
      <c r="AB300" s="288" t="s">
        <v>9927</v>
      </c>
      <c r="AC300" s="288" t="s">
        <v>9927</v>
      </c>
      <c r="AD300" s="288" t="s">
        <v>9927</v>
      </c>
      <c r="AE300" s="288" t="s">
        <v>9927</v>
      </c>
      <c r="AF300" s="288">
        <v>1.4</v>
      </c>
      <c r="AG300" s="288">
        <v>1.3</v>
      </c>
      <c r="AH300" s="288">
        <v>1.3</v>
      </c>
      <c r="AI300" s="288">
        <v>1.3</v>
      </c>
      <c r="AJ300" s="288">
        <v>1.3</v>
      </c>
      <c r="AK300" s="288" t="s">
        <v>9927</v>
      </c>
      <c r="AL300" s="288" t="s">
        <v>9927</v>
      </c>
      <c r="AM300" s="288" t="s">
        <v>9927</v>
      </c>
      <c r="AN300" s="288" t="s">
        <v>9927</v>
      </c>
      <c r="AO300" s="288" t="s">
        <v>9927</v>
      </c>
      <c r="AP300" s="288" t="s">
        <v>9927</v>
      </c>
      <c r="AQ300" s="288" t="s">
        <v>9927</v>
      </c>
      <c r="AR300" s="288" t="s">
        <v>9927</v>
      </c>
      <c r="AS300" s="288" t="s">
        <v>9927</v>
      </c>
      <c r="AT300" s="288" t="s">
        <v>9927</v>
      </c>
      <c r="AU300" s="288" t="s">
        <v>9927</v>
      </c>
      <c r="AV300" s="288" t="s">
        <v>9927</v>
      </c>
      <c r="AW300" s="288" t="s">
        <v>9927</v>
      </c>
      <c r="AX300" s="288" t="s">
        <v>9927</v>
      </c>
      <c r="AY300" s="288" t="s">
        <v>9927</v>
      </c>
      <c r="AZ300" s="288" t="s">
        <v>9927</v>
      </c>
      <c r="BA300" s="288" t="s">
        <v>9927</v>
      </c>
      <c r="BB300" s="288" t="s">
        <v>9927</v>
      </c>
      <c r="BC300" s="288" t="s">
        <v>9927</v>
      </c>
      <c r="BD300" s="288" t="s">
        <v>9927</v>
      </c>
      <c r="BE300" s="288" t="s">
        <v>9927</v>
      </c>
      <c r="BF300" s="288" t="s">
        <v>9927</v>
      </c>
      <c r="BG300" s="288" t="s">
        <v>9927</v>
      </c>
      <c r="BH300" s="288" t="s">
        <v>9927</v>
      </c>
      <c r="BI300" s="288" t="s">
        <v>9927</v>
      </c>
      <c r="BJ300" s="288" t="s">
        <v>9927</v>
      </c>
      <c r="BK300" s="288" t="s">
        <v>9927</v>
      </c>
      <c r="BL300" s="288" t="s">
        <v>9927</v>
      </c>
      <c r="BM300" s="288" t="s">
        <v>9927</v>
      </c>
      <c r="BN300" s="288" t="s">
        <v>9927</v>
      </c>
      <c r="BO300" s="288" t="s">
        <v>9927</v>
      </c>
      <c r="BP300" s="288" t="s">
        <v>9927</v>
      </c>
      <c r="BQ300" s="288" t="s">
        <v>9927</v>
      </c>
      <c r="BR300" s="288" t="s">
        <v>9927</v>
      </c>
      <c r="BS300" s="288" t="s">
        <v>9927</v>
      </c>
      <c r="BT300" s="288" t="s">
        <v>9927</v>
      </c>
      <c r="BU300" s="288" t="s">
        <v>9927</v>
      </c>
      <c r="BV300" s="288" t="s">
        <v>9927</v>
      </c>
      <c r="BW300" s="288" t="s">
        <v>9927</v>
      </c>
      <c r="BX300" s="288" t="s">
        <v>9927</v>
      </c>
      <c r="BY300" s="288" t="s">
        <v>9927</v>
      </c>
      <c r="BZ300" s="288" t="str">
        <f>_xlfn.IFNA(VLOOKUP(C300,'INFORM Severity - hidden'!$C$5:$G$300,5,FALSE),"-")</f>
        <v>-</v>
      </c>
    </row>
    <row r="301" spans="1:78" x14ac:dyDescent="0.35">
      <c r="A301" t="s">
        <v>956</v>
      </c>
      <c r="B301" t="s">
        <v>954</v>
      </c>
      <c r="C301" t="s">
        <v>955</v>
      </c>
      <c r="D301" s="288" t="str">
        <f t="shared" si="4"/>
        <v>Stable</v>
      </c>
      <c r="E301" s="288" t="s">
        <v>9927</v>
      </c>
      <c r="F301" s="288" t="s">
        <v>9927</v>
      </c>
      <c r="G301" s="288" t="s">
        <v>9927</v>
      </c>
      <c r="H301" s="288" t="s">
        <v>9927</v>
      </c>
      <c r="I301" s="288" t="s">
        <v>9927</v>
      </c>
      <c r="J301" s="288" t="s">
        <v>9927</v>
      </c>
      <c r="K301" s="288" t="s">
        <v>9927</v>
      </c>
      <c r="L301" s="288" t="s">
        <v>9927</v>
      </c>
      <c r="M301" s="288" t="s">
        <v>9927</v>
      </c>
      <c r="N301" s="288" t="s">
        <v>9927</v>
      </c>
      <c r="O301" s="288" t="s">
        <v>9927</v>
      </c>
      <c r="P301" s="288" t="s">
        <v>9927</v>
      </c>
      <c r="Q301" s="288" t="s">
        <v>9927</v>
      </c>
      <c r="R301" s="288" t="s">
        <v>9927</v>
      </c>
      <c r="S301" s="288" t="s">
        <v>9927</v>
      </c>
      <c r="T301" s="288" t="s">
        <v>9927</v>
      </c>
      <c r="U301" s="288" t="s">
        <v>9927</v>
      </c>
      <c r="V301" s="288" t="s">
        <v>9927</v>
      </c>
      <c r="W301" s="288" t="s">
        <v>9927</v>
      </c>
      <c r="X301" s="288" t="s">
        <v>9927</v>
      </c>
      <c r="Y301" s="288" t="s">
        <v>9927</v>
      </c>
      <c r="Z301" s="288" t="s">
        <v>9927</v>
      </c>
      <c r="AA301" s="288" t="s">
        <v>9927</v>
      </c>
      <c r="AB301" s="288" t="s">
        <v>9927</v>
      </c>
      <c r="AC301" s="288" t="s">
        <v>9927</v>
      </c>
      <c r="AD301" s="288" t="s">
        <v>9927</v>
      </c>
      <c r="AE301" s="288" t="s">
        <v>9927</v>
      </c>
      <c r="AF301" s="288" t="s">
        <v>9927</v>
      </c>
      <c r="AG301" s="288" t="s">
        <v>9927</v>
      </c>
      <c r="AH301" s="288" t="s">
        <v>9927</v>
      </c>
      <c r="AI301" s="288" t="s">
        <v>9927</v>
      </c>
      <c r="AJ301" s="288" t="s">
        <v>9927</v>
      </c>
      <c r="AK301" s="288" t="s">
        <v>9927</v>
      </c>
      <c r="AL301" s="288" t="s">
        <v>9927</v>
      </c>
      <c r="AM301" s="288" t="s">
        <v>9927</v>
      </c>
      <c r="AN301" s="288" t="s">
        <v>9927</v>
      </c>
      <c r="AO301" s="288" t="s">
        <v>9927</v>
      </c>
      <c r="AP301" s="288" t="s">
        <v>9927</v>
      </c>
      <c r="AQ301" s="288" t="s">
        <v>9927</v>
      </c>
      <c r="AR301" s="288" t="s">
        <v>9927</v>
      </c>
      <c r="AS301" s="288" t="s">
        <v>9927</v>
      </c>
      <c r="AT301" s="288" t="s">
        <v>9927</v>
      </c>
      <c r="AU301" s="288" t="s">
        <v>9927</v>
      </c>
      <c r="AV301" s="288" t="s">
        <v>9927</v>
      </c>
      <c r="AW301" s="288" t="s">
        <v>9927</v>
      </c>
      <c r="AX301" s="288" t="s">
        <v>9927</v>
      </c>
      <c r="AY301" s="288" t="s">
        <v>9927</v>
      </c>
      <c r="AZ301" s="288" t="s">
        <v>9927</v>
      </c>
      <c r="BA301" s="288" t="s">
        <v>9927</v>
      </c>
      <c r="BB301" s="288" t="s">
        <v>9927</v>
      </c>
      <c r="BC301" s="288" t="s">
        <v>9927</v>
      </c>
      <c r="BD301" s="288" t="s">
        <v>9927</v>
      </c>
      <c r="BE301" s="288" t="s">
        <v>9927</v>
      </c>
      <c r="BF301" s="288" t="s">
        <v>9927</v>
      </c>
      <c r="BG301" s="288" t="s">
        <v>9927</v>
      </c>
      <c r="BH301" s="288" t="s">
        <v>9927</v>
      </c>
      <c r="BI301" s="288" t="s">
        <v>9927</v>
      </c>
      <c r="BJ301" s="288">
        <v>2</v>
      </c>
      <c r="BK301" s="288">
        <v>2</v>
      </c>
      <c r="BL301" s="288">
        <v>2</v>
      </c>
      <c r="BM301" s="288">
        <v>2</v>
      </c>
      <c r="BN301" s="288">
        <v>2</v>
      </c>
      <c r="BO301" s="288">
        <v>2</v>
      </c>
      <c r="BP301" s="288">
        <v>2</v>
      </c>
      <c r="BQ301" s="288">
        <v>2</v>
      </c>
      <c r="BR301" s="288">
        <v>2</v>
      </c>
      <c r="BS301" s="288">
        <v>2</v>
      </c>
      <c r="BT301" s="288">
        <v>2</v>
      </c>
      <c r="BU301" s="288">
        <v>2</v>
      </c>
      <c r="BV301" s="288">
        <v>2</v>
      </c>
      <c r="BW301" s="288">
        <v>2</v>
      </c>
      <c r="BX301" s="288">
        <v>2</v>
      </c>
      <c r="BY301" s="288">
        <v>2</v>
      </c>
      <c r="BZ301" s="288">
        <f>_xlfn.IFNA(VLOOKUP(C301,'INFORM Severity - hidden'!$C$5:$G$300,5,FALSE),"-")</f>
        <v>2</v>
      </c>
    </row>
    <row r="302" spans="1:78" x14ac:dyDescent="0.35">
      <c r="C302" t="s">
        <v>10082</v>
      </c>
      <c r="D302" s="288" t="str">
        <f t="shared" si="4"/>
        <v>-</v>
      </c>
      <c r="E302" s="288" t="s">
        <v>9927</v>
      </c>
      <c r="F302" s="288" t="s">
        <v>9927</v>
      </c>
      <c r="G302" s="288" t="s">
        <v>9927</v>
      </c>
      <c r="H302" s="288" t="s">
        <v>9927</v>
      </c>
      <c r="I302" s="288" t="s">
        <v>9927</v>
      </c>
      <c r="J302" s="288" t="s">
        <v>9927</v>
      </c>
      <c r="K302" s="288" t="s">
        <v>9927</v>
      </c>
      <c r="L302" s="288" t="s">
        <v>9927</v>
      </c>
      <c r="M302" s="288" t="s">
        <v>9927</v>
      </c>
      <c r="N302" s="288" t="s">
        <v>9927</v>
      </c>
      <c r="O302" s="288" t="s">
        <v>9927</v>
      </c>
      <c r="P302" s="288" t="s">
        <v>9927</v>
      </c>
      <c r="Q302" s="288" t="s">
        <v>9927</v>
      </c>
      <c r="R302" s="288" t="s">
        <v>9927</v>
      </c>
      <c r="S302" s="288" t="s">
        <v>9927</v>
      </c>
      <c r="T302" s="288" t="s">
        <v>9927</v>
      </c>
      <c r="U302" s="288" t="s">
        <v>9927</v>
      </c>
      <c r="V302" s="288" t="s">
        <v>9927</v>
      </c>
      <c r="W302" s="288" t="s">
        <v>9927</v>
      </c>
      <c r="X302" s="288" t="s">
        <v>9927</v>
      </c>
      <c r="Y302" s="288" t="s">
        <v>9927</v>
      </c>
      <c r="Z302" s="288" t="s">
        <v>9927</v>
      </c>
      <c r="AA302" s="288" t="s">
        <v>9927</v>
      </c>
      <c r="AB302" s="288" t="s">
        <v>9927</v>
      </c>
      <c r="AC302" s="288" t="s">
        <v>9927</v>
      </c>
      <c r="AD302" s="288" t="s">
        <v>9927</v>
      </c>
      <c r="AE302" s="288" t="s">
        <v>9927</v>
      </c>
      <c r="AF302" s="288" t="s">
        <v>9927</v>
      </c>
      <c r="AG302" s="288" t="s">
        <v>9927</v>
      </c>
      <c r="AH302" s="288" t="s">
        <v>9927</v>
      </c>
      <c r="AI302" s="288" t="s">
        <v>9927</v>
      </c>
      <c r="AJ302" s="288" t="s">
        <v>9927</v>
      </c>
      <c r="AK302" s="288" t="s">
        <v>9927</v>
      </c>
      <c r="AL302" s="288" t="s">
        <v>9927</v>
      </c>
      <c r="AM302" s="288" t="s">
        <v>9927</v>
      </c>
      <c r="AN302" s="288" t="s">
        <v>9927</v>
      </c>
      <c r="AO302" s="288">
        <v>1.3</v>
      </c>
      <c r="AP302" s="288">
        <v>1.3</v>
      </c>
      <c r="AQ302" s="288">
        <v>1.3</v>
      </c>
      <c r="AR302" s="288">
        <v>1.3</v>
      </c>
      <c r="AS302" s="288">
        <v>1.3</v>
      </c>
      <c r="AT302" s="288">
        <v>1.3</v>
      </c>
      <c r="AU302" s="288">
        <v>1.3</v>
      </c>
      <c r="AV302" s="288">
        <v>1.3</v>
      </c>
      <c r="AW302" s="288">
        <v>1.2</v>
      </c>
      <c r="AX302" s="288">
        <v>1.2</v>
      </c>
      <c r="AY302" s="288">
        <v>1.2</v>
      </c>
      <c r="AZ302" s="288">
        <v>1.2</v>
      </c>
      <c r="BA302" s="288" t="s">
        <v>9927</v>
      </c>
      <c r="BB302" s="288" t="s">
        <v>9927</v>
      </c>
      <c r="BC302" s="288" t="s">
        <v>9927</v>
      </c>
      <c r="BD302" s="288" t="s">
        <v>9927</v>
      </c>
      <c r="BE302" s="288" t="s">
        <v>9927</v>
      </c>
      <c r="BF302" s="288" t="s">
        <v>9927</v>
      </c>
      <c r="BG302" s="288" t="s">
        <v>9927</v>
      </c>
      <c r="BH302" s="288" t="s">
        <v>9927</v>
      </c>
      <c r="BI302" s="288" t="s">
        <v>9927</v>
      </c>
      <c r="BJ302" s="288" t="s">
        <v>9927</v>
      </c>
      <c r="BK302" s="288" t="s">
        <v>9927</v>
      </c>
      <c r="BL302" s="288" t="s">
        <v>9927</v>
      </c>
      <c r="BM302" s="288" t="s">
        <v>9927</v>
      </c>
      <c r="BN302" s="288" t="s">
        <v>9927</v>
      </c>
      <c r="BO302" s="288" t="s">
        <v>9927</v>
      </c>
      <c r="BP302" s="288" t="s">
        <v>9927</v>
      </c>
      <c r="BQ302" s="288" t="s">
        <v>9927</v>
      </c>
      <c r="BR302" s="288" t="s">
        <v>9927</v>
      </c>
      <c r="BS302" s="288" t="s">
        <v>9927</v>
      </c>
      <c r="BT302" s="288" t="s">
        <v>9927</v>
      </c>
      <c r="BU302" s="288" t="s">
        <v>9927</v>
      </c>
      <c r="BV302" s="288" t="s">
        <v>9927</v>
      </c>
      <c r="BW302" s="288" t="s">
        <v>9927</v>
      </c>
      <c r="BX302" s="288" t="s">
        <v>9927</v>
      </c>
      <c r="BY302" s="288" t="s">
        <v>9927</v>
      </c>
      <c r="BZ302" s="288" t="str">
        <f>_xlfn.IFNA(VLOOKUP(C302,'INFORM Severity - hidden'!$C$5:$G$300,5,FALSE),"-")</f>
        <v>-</v>
      </c>
    </row>
    <row r="303" spans="1:78" x14ac:dyDescent="0.35">
      <c r="A303" t="s">
        <v>951</v>
      </c>
      <c r="B303" t="s">
        <v>949</v>
      </c>
      <c r="C303" t="s">
        <v>950</v>
      </c>
      <c r="D303" s="288" t="str">
        <f t="shared" si="4"/>
        <v>Decreasing</v>
      </c>
      <c r="E303" s="288" t="s">
        <v>9927</v>
      </c>
      <c r="F303" s="288">
        <v>0.9</v>
      </c>
      <c r="G303" s="288">
        <v>0.9</v>
      </c>
      <c r="H303" s="288">
        <v>1.4</v>
      </c>
      <c r="I303" s="288">
        <v>1.4</v>
      </c>
      <c r="J303" s="288">
        <v>1.4</v>
      </c>
      <c r="K303" s="288">
        <v>1.4</v>
      </c>
      <c r="L303" s="288">
        <v>1.4</v>
      </c>
      <c r="M303" s="288">
        <v>1.4</v>
      </c>
      <c r="N303" s="288">
        <v>1.4</v>
      </c>
      <c r="O303" s="288">
        <v>1.7</v>
      </c>
      <c r="P303" s="288">
        <v>1.5</v>
      </c>
      <c r="Q303" s="288">
        <v>1.5</v>
      </c>
      <c r="R303" s="288">
        <v>1.5</v>
      </c>
      <c r="S303" s="288">
        <v>1.5</v>
      </c>
      <c r="T303" s="288">
        <v>1.5</v>
      </c>
      <c r="U303" s="288">
        <v>1.6</v>
      </c>
      <c r="V303" s="288">
        <v>1.5</v>
      </c>
      <c r="W303" s="288">
        <v>1.5</v>
      </c>
      <c r="X303" s="288">
        <v>1.5</v>
      </c>
      <c r="Y303" s="288">
        <v>1.5</v>
      </c>
      <c r="Z303" s="288">
        <v>1.5</v>
      </c>
      <c r="AA303" s="288">
        <v>1.8</v>
      </c>
      <c r="AB303" s="288">
        <v>1.7</v>
      </c>
      <c r="AC303" s="288">
        <v>1.7</v>
      </c>
      <c r="AD303" s="288">
        <v>1.7</v>
      </c>
      <c r="AE303" s="288">
        <v>1.7</v>
      </c>
      <c r="AF303" s="288">
        <v>1.7</v>
      </c>
      <c r="AG303" s="288">
        <v>1.7</v>
      </c>
      <c r="AH303" s="288">
        <v>1.7</v>
      </c>
      <c r="AI303" s="288">
        <v>1.7</v>
      </c>
      <c r="AJ303" s="288">
        <v>1.7</v>
      </c>
      <c r="AK303" s="288">
        <v>1.7</v>
      </c>
      <c r="AL303" s="288">
        <v>1.8</v>
      </c>
      <c r="AM303" s="288">
        <v>1.8</v>
      </c>
      <c r="AN303" s="288">
        <v>1.8</v>
      </c>
      <c r="AO303" s="288">
        <v>1.8</v>
      </c>
      <c r="AP303" s="288">
        <v>1.6</v>
      </c>
      <c r="AQ303" s="288">
        <v>1.6</v>
      </c>
      <c r="AR303" s="288">
        <v>1.6</v>
      </c>
      <c r="AS303" s="288">
        <v>1.6</v>
      </c>
      <c r="AT303" s="288">
        <v>1.6</v>
      </c>
      <c r="AU303" s="288">
        <v>1.9</v>
      </c>
      <c r="AV303" s="288">
        <v>1.9</v>
      </c>
      <c r="AW303" s="288">
        <v>1.9</v>
      </c>
      <c r="AX303" s="288">
        <v>1.9</v>
      </c>
      <c r="AY303" s="288">
        <v>2</v>
      </c>
      <c r="AZ303" s="288">
        <v>2</v>
      </c>
      <c r="BA303" s="288">
        <v>2</v>
      </c>
      <c r="BB303" s="288">
        <v>2</v>
      </c>
      <c r="BC303" s="288">
        <v>2</v>
      </c>
      <c r="BD303" s="288">
        <v>2</v>
      </c>
      <c r="BE303" s="288">
        <v>2.1</v>
      </c>
      <c r="BF303" s="288">
        <v>2.1</v>
      </c>
      <c r="BG303" s="288">
        <v>2.1</v>
      </c>
      <c r="BH303" s="288">
        <v>2.1</v>
      </c>
      <c r="BI303" s="288">
        <v>1.8</v>
      </c>
      <c r="BJ303" s="288">
        <v>1.8</v>
      </c>
      <c r="BK303" s="288">
        <v>1.8</v>
      </c>
      <c r="BL303" s="288">
        <v>1.8</v>
      </c>
      <c r="BM303" s="288">
        <v>1.8</v>
      </c>
      <c r="BN303" s="288">
        <v>1.7</v>
      </c>
      <c r="BO303" s="288">
        <v>1.7</v>
      </c>
      <c r="BP303" s="288">
        <v>1.7</v>
      </c>
      <c r="BQ303" s="288">
        <v>1.7</v>
      </c>
      <c r="BR303" s="288">
        <v>1.7</v>
      </c>
      <c r="BS303" s="288">
        <v>1.6</v>
      </c>
      <c r="BT303" s="288">
        <v>1.6</v>
      </c>
      <c r="BU303" s="288">
        <v>1.7</v>
      </c>
      <c r="BV303" s="288">
        <v>1.7</v>
      </c>
      <c r="BW303" s="288">
        <v>1.6</v>
      </c>
      <c r="BX303" s="288">
        <v>1.6</v>
      </c>
      <c r="BY303" s="288">
        <v>1.5</v>
      </c>
      <c r="BZ303" s="288">
        <f>_xlfn.IFNA(VLOOKUP(C303,'INFORM Severity - hidden'!$C$5:$G$300,5,FALSE),"-")</f>
        <v>1.4</v>
      </c>
    </row>
    <row r="304" spans="1:78" x14ac:dyDescent="0.35">
      <c r="A304" t="s">
        <v>2102</v>
      </c>
      <c r="B304" t="s">
        <v>2100</v>
      </c>
      <c r="C304" t="s">
        <v>2101</v>
      </c>
      <c r="D304" s="288" t="str">
        <f t="shared" si="4"/>
        <v>Decreasing</v>
      </c>
      <c r="E304" s="288" t="s">
        <v>9927</v>
      </c>
      <c r="F304" s="288" t="s">
        <v>9927</v>
      </c>
      <c r="G304" s="288" t="s">
        <v>9927</v>
      </c>
      <c r="H304" s="288" t="s">
        <v>9927</v>
      </c>
      <c r="I304" s="288" t="s">
        <v>9927</v>
      </c>
      <c r="J304" s="288" t="s">
        <v>9927</v>
      </c>
      <c r="K304" s="288" t="s">
        <v>9927</v>
      </c>
      <c r="L304" s="288" t="s">
        <v>9927</v>
      </c>
      <c r="M304" s="288" t="s">
        <v>9927</v>
      </c>
      <c r="N304" s="288" t="s">
        <v>9927</v>
      </c>
      <c r="O304" s="288" t="s">
        <v>9927</v>
      </c>
      <c r="P304" s="288" t="s">
        <v>9927</v>
      </c>
      <c r="Q304" s="288" t="s">
        <v>9927</v>
      </c>
      <c r="R304" s="288" t="s">
        <v>9927</v>
      </c>
      <c r="S304" s="288" t="s">
        <v>9927</v>
      </c>
      <c r="T304" s="288" t="s">
        <v>9927</v>
      </c>
      <c r="U304" s="288" t="s">
        <v>9927</v>
      </c>
      <c r="V304" s="288" t="s">
        <v>9927</v>
      </c>
      <c r="W304" s="288" t="s">
        <v>9927</v>
      </c>
      <c r="X304" s="288" t="s">
        <v>9927</v>
      </c>
      <c r="Y304" s="288" t="s">
        <v>9927</v>
      </c>
      <c r="Z304" s="288" t="s">
        <v>9927</v>
      </c>
      <c r="AA304" s="288" t="s">
        <v>9927</v>
      </c>
      <c r="AB304" s="288" t="s">
        <v>9927</v>
      </c>
      <c r="AC304" s="288" t="s">
        <v>9927</v>
      </c>
      <c r="AD304" s="288" t="s">
        <v>9927</v>
      </c>
      <c r="AE304" s="288" t="s">
        <v>9927</v>
      </c>
      <c r="AF304" s="288" t="s">
        <v>9927</v>
      </c>
      <c r="AG304" s="288" t="s">
        <v>9927</v>
      </c>
      <c r="AH304" s="288" t="s">
        <v>9927</v>
      </c>
      <c r="AI304" s="288" t="s">
        <v>9927</v>
      </c>
      <c r="AJ304" s="288" t="s">
        <v>9927</v>
      </c>
      <c r="AK304" s="288" t="s">
        <v>9927</v>
      </c>
      <c r="AL304" s="288" t="s">
        <v>9927</v>
      </c>
      <c r="AM304" s="288" t="s">
        <v>9927</v>
      </c>
      <c r="AN304" s="288" t="s">
        <v>9927</v>
      </c>
      <c r="AO304" s="288" t="s">
        <v>9927</v>
      </c>
      <c r="AP304" s="288" t="s">
        <v>9927</v>
      </c>
      <c r="AQ304" s="288" t="s">
        <v>9927</v>
      </c>
      <c r="AR304" s="288" t="s">
        <v>9927</v>
      </c>
      <c r="AS304" s="288" t="s">
        <v>9927</v>
      </c>
      <c r="AT304" s="288" t="s">
        <v>9927</v>
      </c>
      <c r="AU304" s="288">
        <v>1.8</v>
      </c>
      <c r="AV304" s="288">
        <v>1.8</v>
      </c>
      <c r="AW304" s="288">
        <v>1.8</v>
      </c>
      <c r="AX304" s="288">
        <v>1.8</v>
      </c>
      <c r="AY304" s="288">
        <v>1.8</v>
      </c>
      <c r="AZ304" s="288">
        <v>1.8</v>
      </c>
      <c r="BA304" s="288">
        <v>1.8</v>
      </c>
      <c r="BB304" s="288">
        <v>1.8</v>
      </c>
      <c r="BC304" s="288">
        <v>1.8</v>
      </c>
      <c r="BD304" s="288">
        <v>1.8</v>
      </c>
      <c r="BE304" s="288">
        <v>1.9</v>
      </c>
      <c r="BF304" s="288">
        <v>1.9</v>
      </c>
      <c r="BG304" s="288">
        <v>2</v>
      </c>
      <c r="BH304" s="288">
        <v>2</v>
      </c>
      <c r="BI304" s="288">
        <v>2</v>
      </c>
      <c r="BJ304" s="288">
        <v>2</v>
      </c>
      <c r="BK304" s="288">
        <v>2</v>
      </c>
      <c r="BL304" s="288">
        <v>2</v>
      </c>
      <c r="BM304" s="288">
        <v>2.2999999999999998</v>
      </c>
      <c r="BN304" s="288">
        <v>2.2999999999999998</v>
      </c>
      <c r="BO304" s="288">
        <v>2.2999999999999998</v>
      </c>
      <c r="BP304" s="288">
        <v>2.2999999999999998</v>
      </c>
      <c r="BQ304" s="288">
        <v>2.4</v>
      </c>
      <c r="BR304" s="288">
        <v>2.4</v>
      </c>
      <c r="BS304" s="288">
        <v>2.2999999999999998</v>
      </c>
      <c r="BT304" s="288">
        <v>2.4</v>
      </c>
      <c r="BU304" s="288">
        <v>2.2999999999999998</v>
      </c>
      <c r="BV304" s="288">
        <v>2.2999999999999998</v>
      </c>
      <c r="BW304" s="288">
        <v>2.1</v>
      </c>
      <c r="BX304" s="288">
        <v>2.1</v>
      </c>
      <c r="BY304" s="288">
        <v>2</v>
      </c>
      <c r="BZ304" s="288">
        <f>_xlfn.IFNA(VLOOKUP(C304,'INFORM Severity - hidden'!$C$5:$G$300,5,FALSE),"-")</f>
        <v>1.8</v>
      </c>
    </row>
    <row r="305" spans="1:78" x14ac:dyDescent="0.35">
      <c r="A305" t="s">
        <v>227</v>
      </c>
      <c r="B305" t="s">
        <v>225</v>
      </c>
      <c r="C305" t="s">
        <v>226</v>
      </c>
      <c r="D305" s="288" t="str">
        <f t="shared" si="4"/>
        <v>Stable</v>
      </c>
      <c r="E305" s="288" t="s">
        <v>9927</v>
      </c>
      <c r="F305" s="288" t="s">
        <v>9927</v>
      </c>
      <c r="G305" s="288" t="s">
        <v>9927</v>
      </c>
      <c r="H305" s="288">
        <v>3.6</v>
      </c>
      <c r="I305" s="288">
        <v>3.6</v>
      </c>
      <c r="J305" s="288">
        <v>3.6</v>
      </c>
      <c r="K305" s="288">
        <v>3.5</v>
      </c>
      <c r="L305" s="288">
        <v>3.5</v>
      </c>
      <c r="M305" s="288">
        <v>3.5</v>
      </c>
      <c r="N305" s="288">
        <v>3.5</v>
      </c>
      <c r="O305" s="288">
        <v>3.5</v>
      </c>
      <c r="P305" s="288">
        <v>3.5</v>
      </c>
      <c r="Q305" s="288">
        <v>3.2</v>
      </c>
      <c r="R305" s="288">
        <v>3.2</v>
      </c>
      <c r="S305" s="288">
        <v>3.2</v>
      </c>
      <c r="T305" s="288">
        <v>3.2</v>
      </c>
      <c r="U305" s="288">
        <v>3.3</v>
      </c>
      <c r="V305" s="288">
        <v>3.2</v>
      </c>
      <c r="W305" s="288">
        <v>3.2</v>
      </c>
      <c r="X305" s="288">
        <v>3.2</v>
      </c>
      <c r="Y305" s="288">
        <v>3.2</v>
      </c>
      <c r="Z305" s="288">
        <v>3.3</v>
      </c>
      <c r="AA305" s="288">
        <v>3.3</v>
      </c>
      <c r="AB305" s="288">
        <v>3.3</v>
      </c>
      <c r="AC305" s="288">
        <v>3.2</v>
      </c>
      <c r="AD305" s="288">
        <v>3.2</v>
      </c>
      <c r="AE305" s="288">
        <v>3.2</v>
      </c>
      <c r="AF305" s="288">
        <v>3.2</v>
      </c>
      <c r="AG305" s="288">
        <v>3.2</v>
      </c>
      <c r="AH305" s="288">
        <v>3.2</v>
      </c>
      <c r="AI305" s="288">
        <v>3.2</v>
      </c>
      <c r="AJ305" s="288">
        <v>3.2</v>
      </c>
      <c r="AK305" s="288">
        <v>3.2</v>
      </c>
      <c r="AL305" s="288">
        <v>3.2</v>
      </c>
      <c r="AM305" s="288">
        <v>3.2</v>
      </c>
      <c r="AN305" s="288">
        <v>3.2</v>
      </c>
      <c r="AO305" s="288">
        <v>3.2</v>
      </c>
      <c r="AP305" s="288">
        <v>3.2</v>
      </c>
      <c r="AQ305" s="288">
        <v>3.2</v>
      </c>
      <c r="AR305" s="288">
        <v>3.2</v>
      </c>
      <c r="AS305" s="288">
        <v>3.2</v>
      </c>
      <c r="AT305" s="288">
        <v>3.2</v>
      </c>
      <c r="AU305" s="288">
        <v>3.2</v>
      </c>
      <c r="AV305" s="288">
        <v>3.2</v>
      </c>
      <c r="AW305" s="288">
        <v>3.1</v>
      </c>
      <c r="AX305" s="288">
        <v>3</v>
      </c>
      <c r="AY305" s="288">
        <v>3</v>
      </c>
      <c r="AZ305" s="288">
        <v>3.2</v>
      </c>
      <c r="BA305" s="288">
        <v>3.2</v>
      </c>
      <c r="BB305" s="288">
        <v>3.4</v>
      </c>
      <c r="BC305" s="288">
        <v>3.4</v>
      </c>
      <c r="BD305" s="288">
        <v>3.4</v>
      </c>
      <c r="BE305" s="288">
        <v>3.5</v>
      </c>
      <c r="BF305" s="288">
        <v>3.6</v>
      </c>
      <c r="BG305" s="288">
        <v>3.6</v>
      </c>
      <c r="BH305" s="288">
        <v>3.8</v>
      </c>
      <c r="BI305" s="288">
        <v>3.6</v>
      </c>
      <c r="BJ305" s="288">
        <v>3.5</v>
      </c>
      <c r="BK305" s="288">
        <v>3.6</v>
      </c>
      <c r="BL305" s="288">
        <v>3.6</v>
      </c>
      <c r="BM305" s="288">
        <v>3.6</v>
      </c>
      <c r="BN305" s="288">
        <v>3.5</v>
      </c>
      <c r="BO305" s="288">
        <v>3.6</v>
      </c>
      <c r="BP305" s="288">
        <v>3.6</v>
      </c>
      <c r="BQ305" s="288">
        <v>3.6</v>
      </c>
      <c r="BR305" s="288">
        <v>3.5</v>
      </c>
      <c r="BS305" s="288">
        <v>3.5</v>
      </c>
      <c r="BT305" s="288">
        <v>3.5</v>
      </c>
      <c r="BU305" s="288">
        <v>3.5</v>
      </c>
      <c r="BV305" s="288">
        <v>3.5</v>
      </c>
      <c r="BW305" s="288">
        <v>3.5</v>
      </c>
      <c r="BX305" s="288">
        <v>3.5</v>
      </c>
      <c r="BY305" s="288">
        <v>3.5</v>
      </c>
      <c r="BZ305" s="288">
        <f>_xlfn.IFNA(VLOOKUP(C305,'INFORM Severity - hidden'!$C$5:$G$300,5,FALSE),"-")</f>
        <v>3.5</v>
      </c>
    </row>
    <row r="306" spans="1:78" x14ac:dyDescent="0.35">
      <c r="A306" t="s">
        <v>227</v>
      </c>
      <c r="B306" t="s">
        <v>237</v>
      </c>
      <c r="C306" t="s">
        <v>238</v>
      </c>
      <c r="D306" s="288" t="str">
        <f t="shared" si="4"/>
        <v>Decreasing</v>
      </c>
      <c r="E306" s="288" t="s">
        <v>9927</v>
      </c>
      <c r="F306" s="288" t="s">
        <v>9927</v>
      </c>
      <c r="G306" s="288" t="s">
        <v>9927</v>
      </c>
      <c r="H306" s="288">
        <v>3.3</v>
      </c>
      <c r="I306" s="288">
        <v>3.3</v>
      </c>
      <c r="J306" s="288">
        <v>3.3</v>
      </c>
      <c r="K306" s="288">
        <v>3.3</v>
      </c>
      <c r="L306" s="288">
        <v>3.3</v>
      </c>
      <c r="M306" s="288">
        <v>3.3</v>
      </c>
      <c r="N306" s="288">
        <v>3.3</v>
      </c>
      <c r="O306" s="288">
        <v>3.3</v>
      </c>
      <c r="P306" s="288">
        <v>3.3</v>
      </c>
      <c r="Q306" s="288">
        <v>3.3</v>
      </c>
      <c r="R306" s="288">
        <v>3.3</v>
      </c>
      <c r="S306" s="288">
        <v>3.3</v>
      </c>
      <c r="T306" s="288">
        <v>3.3</v>
      </c>
      <c r="U306" s="288">
        <v>3.3</v>
      </c>
      <c r="V306" s="288">
        <v>3.3</v>
      </c>
      <c r="W306" s="288">
        <v>3.3</v>
      </c>
      <c r="X306" s="288">
        <v>3.3</v>
      </c>
      <c r="Y306" s="288">
        <v>3.3</v>
      </c>
      <c r="Z306" s="288">
        <v>3.3</v>
      </c>
      <c r="AA306" s="288">
        <v>3.3</v>
      </c>
      <c r="AB306" s="288">
        <v>3.3</v>
      </c>
      <c r="AC306" s="288">
        <v>3.3</v>
      </c>
      <c r="AD306" s="288">
        <v>3.3</v>
      </c>
      <c r="AE306" s="288">
        <v>3.3</v>
      </c>
      <c r="AF306" s="288">
        <v>3.3</v>
      </c>
      <c r="AG306" s="288">
        <v>3.3</v>
      </c>
      <c r="AH306" s="288">
        <v>3.3</v>
      </c>
      <c r="AI306" s="288">
        <v>3.3</v>
      </c>
      <c r="AJ306" s="288">
        <v>3.3</v>
      </c>
      <c r="AK306" s="288">
        <v>3.3</v>
      </c>
      <c r="AL306" s="288">
        <v>3.3</v>
      </c>
      <c r="AM306" s="288">
        <v>3.3</v>
      </c>
      <c r="AN306" s="288">
        <v>3.2</v>
      </c>
      <c r="AO306" s="288">
        <v>3.2</v>
      </c>
      <c r="AP306" s="288">
        <v>3.2</v>
      </c>
      <c r="AQ306" s="288">
        <v>3.2</v>
      </c>
      <c r="AR306" s="288">
        <v>3.3</v>
      </c>
      <c r="AS306" s="288">
        <v>3.3</v>
      </c>
      <c r="AT306" s="288">
        <v>3.3</v>
      </c>
      <c r="AU306" s="288">
        <v>3.3</v>
      </c>
      <c r="AV306" s="288">
        <v>3.3</v>
      </c>
      <c r="AW306" s="288">
        <v>3.4</v>
      </c>
      <c r="AX306" s="288">
        <v>3.3</v>
      </c>
      <c r="AY306" s="288">
        <v>3.3</v>
      </c>
      <c r="AZ306" s="288">
        <v>3.3</v>
      </c>
      <c r="BA306" s="288">
        <v>3.3</v>
      </c>
      <c r="BB306" s="288">
        <v>3.3</v>
      </c>
      <c r="BC306" s="288">
        <v>3.3</v>
      </c>
      <c r="BD306" s="288">
        <v>3.1</v>
      </c>
      <c r="BE306" s="288">
        <v>3.1</v>
      </c>
      <c r="BF306" s="288">
        <v>3.2</v>
      </c>
      <c r="BG306" s="288">
        <v>3.3</v>
      </c>
      <c r="BH306" s="288">
        <v>3.3</v>
      </c>
      <c r="BI306" s="288">
        <v>3.1</v>
      </c>
      <c r="BJ306" s="288">
        <v>3.1</v>
      </c>
      <c r="BK306" s="288">
        <v>3.1</v>
      </c>
      <c r="BL306" s="288">
        <v>3.1</v>
      </c>
      <c r="BM306" s="288">
        <v>3.1</v>
      </c>
      <c r="BN306" s="288">
        <v>3.1</v>
      </c>
      <c r="BO306" s="288">
        <v>3.1</v>
      </c>
      <c r="BP306" s="288">
        <v>3.1</v>
      </c>
      <c r="BQ306" s="288">
        <v>3.2</v>
      </c>
      <c r="BR306" s="288">
        <v>3.2</v>
      </c>
      <c r="BS306" s="288">
        <v>3.2</v>
      </c>
      <c r="BT306" s="288">
        <v>3.2</v>
      </c>
      <c r="BU306" s="288">
        <v>3.2</v>
      </c>
      <c r="BV306" s="288">
        <v>3.2</v>
      </c>
      <c r="BW306" s="288">
        <v>3.2</v>
      </c>
      <c r="BX306" s="288">
        <v>3.2</v>
      </c>
      <c r="BY306" s="288">
        <v>3.1</v>
      </c>
      <c r="BZ306" s="288">
        <f>_xlfn.IFNA(VLOOKUP(C306,'INFORM Severity - hidden'!$C$5:$G$300,5,FALSE),"-")</f>
        <v>2.9</v>
      </c>
    </row>
    <row r="307" spans="1:78" x14ac:dyDescent="0.35">
      <c r="A307" t="s">
        <v>227</v>
      </c>
      <c r="B307" t="s">
        <v>252</v>
      </c>
      <c r="C307" t="s">
        <v>253</v>
      </c>
      <c r="D307" s="288" t="str">
        <f t="shared" si="4"/>
        <v>Stable</v>
      </c>
      <c r="E307" s="288" t="s">
        <v>9927</v>
      </c>
      <c r="F307" s="288" t="s">
        <v>9927</v>
      </c>
      <c r="G307" s="288" t="s">
        <v>9927</v>
      </c>
      <c r="H307" s="288">
        <v>3.3</v>
      </c>
      <c r="I307" s="288">
        <v>3.3</v>
      </c>
      <c r="J307" s="288">
        <v>3.3</v>
      </c>
      <c r="K307" s="288">
        <v>3.2</v>
      </c>
      <c r="L307" s="288">
        <v>3.3</v>
      </c>
      <c r="M307" s="288">
        <v>3.3</v>
      </c>
      <c r="N307" s="288">
        <v>3.2</v>
      </c>
      <c r="O307" s="288">
        <v>3.2</v>
      </c>
      <c r="P307" s="288">
        <v>3.2</v>
      </c>
      <c r="Q307" s="288">
        <v>3.1</v>
      </c>
      <c r="R307" s="288">
        <v>3.1</v>
      </c>
      <c r="S307" s="288">
        <v>3.1</v>
      </c>
      <c r="T307" s="288">
        <v>3.1</v>
      </c>
      <c r="U307" s="288">
        <v>3.2</v>
      </c>
      <c r="V307" s="288">
        <v>3.2</v>
      </c>
      <c r="W307" s="288">
        <v>3.2</v>
      </c>
      <c r="X307" s="288">
        <v>3.2</v>
      </c>
      <c r="Y307" s="288">
        <v>3.2</v>
      </c>
      <c r="Z307" s="288">
        <v>3.2</v>
      </c>
      <c r="AA307" s="288">
        <v>3.2</v>
      </c>
      <c r="AB307" s="288">
        <v>3.2</v>
      </c>
      <c r="AC307" s="288">
        <v>3.2</v>
      </c>
      <c r="AD307" s="288">
        <v>3.2</v>
      </c>
      <c r="AE307" s="288">
        <v>3.2</v>
      </c>
      <c r="AF307" s="288">
        <v>3.2</v>
      </c>
      <c r="AG307" s="288">
        <v>3.2</v>
      </c>
      <c r="AH307" s="288">
        <v>3.2</v>
      </c>
      <c r="AI307" s="288">
        <v>3.2</v>
      </c>
      <c r="AJ307" s="288">
        <v>3.2</v>
      </c>
      <c r="AK307" s="288">
        <v>3.2</v>
      </c>
      <c r="AL307" s="288">
        <v>3.2</v>
      </c>
      <c r="AM307" s="288">
        <v>3.2</v>
      </c>
      <c r="AN307" s="288">
        <v>3.3</v>
      </c>
      <c r="AO307" s="288">
        <v>3.3</v>
      </c>
      <c r="AP307" s="288">
        <v>3.3</v>
      </c>
      <c r="AQ307" s="288">
        <v>3.2</v>
      </c>
      <c r="AR307" s="288">
        <v>3.2</v>
      </c>
      <c r="AS307" s="288">
        <v>3.2</v>
      </c>
      <c r="AT307" s="288">
        <v>3.2</v>
      </c>
      <c r="AU307" s="288">
        <v>3.2</v>
      </c>
      <c r="AV307" s="288">
        <v>3.2</v>
      </c>
      <c r="AW307" s="288">
        <v>3.3</v>
      </c>
      <c r="AX307" s="288">
        <v>2.2999999999999998</v>
      </c>
      <c r="AY307" s="288">
        <v>2.4</v>
      </c>
      <c r="AZ307" s="288">
        <v>2.4</v>
      </c>
      <c r="BA307" s="288">
        <v>2.4</v>
      </c>
      <c r="BB307" s="288">
        <v>2.4</v>
      </c>
      <c r="BC307" s="288">
        <v>2.4</v>
      </c>
      <c r="BD307" s="288">
        <v>2.4</v>
      </c>
      <c r="BE307" s="288">
        <v>2.4</v>
      </c>
      <c r="BF307" s="288">
        <v>2.2000000000000002</v>
      </c>
      <c r="BG307" s="288">
        <v>2.2999999999999998</v>
      </c>
      <c r="BH307" s="288">
        <v>2.2999999999999998</v>
      </c>
      <c r="BI307" s="288">
        <v>2.1</v>
      </c>
      <c r="BJ307" s="288">
        <v>2.1</v>
      </c>
      <c r="BK307" s="288">
        <v>2.1</v>
      </c>
      <c r="BL307" s="288">
        <v>2.1</v>
      </c>
      <c r="BM307" s="288">
        <v>2.1</v>
      </c>
      <c r="BN307" s="288">
        <v>2.1</v>
      </c>
      <c r="BO307" s="288">
        <v>2.1</v>
      </c>
      <c r="BP307" s="288">
        <v>2.1</v>
      </c>
      <c r="BQ307" s="288">
        <v>2.1</v>
      </c>
      <c r="BR307" s="288">
        <v>2.1</v>
      </c>
      <c r="BS307" s="288">
        <v>2.1</v>
      </c>
      <c r="BT307" s="288">
        <v>2.1</v>
      </c>
      <c r="BU307" s="288">
        <v>2.1</v>
      </c>
      <c r="BV307" s="288">
        <v>2.4</v>
      </c>
      <c r="BW307" s="288">
        <v>2.4</v>
      </c>
      <c r="BX307" s="288">
        <v>2.4</v>
      </c>
      <c r="BY307" s="288">
        <v>2.4</v>
      </c>
      <c r="BZ307" s="288">
        <f>_xlfn.IFNA(VLOOKUP(C307,'INFORM Severity - hidden'!$C$5:$G$300,5,FALSE),"-")</f>
        <v>2.1</v>
      </c>
    </row>
    <row r="308" spans="1:78" x14ac:dyDescent="0.35">
      <c r="A308" t="s">
        <v>227</v>
      </c>
      <c r="B308" t="s">
        <v>263</v>
      </c>
      <c r="C308" t="s">
        <v>264</v>
      </c>
      <c r="D308" s="288" t="str">
        <f t="shared" si="4"/>
        <v>-</v>
      </c>
      <c r="E308" s="288" t="s">
        <v>9927</v>
      </c>
      <c r="F308" s="288" t="s">
        <v>9927</v>
      </c>
      <c r="G308" s="288" t="s">
        <v>9927</v>
      </c>
      <c r="H308" s="288" t="s">
        <v>9927</v>
      </c>
      <c r="I308" s="288" t="s">
        <v>9927</v>
      </c>
      <c r="J308" s="288" t="s">
        <v>9927</v>
      </c>
      <c r="K308" s="288" t="s">
        <v>9927</v>
      </c>
      <c r="L308" s="288" t="s">
        <v>9927</v>
      </c>
      <c r="M308" s="288" t="s">
        <v>9927</v>
      </c>
      <c r="N308" s="288" t="s">
        <v>9927</v>
      </c>
      <c r="O308" s="288" t="s">
        <v>9927</v>
      </c>
      <c r="P308" s="288" t="s">
        <v>9927</v>
      </c>
      <c r="Q308" s="288" t="s">
        <v>9927</v>
      </c>
      <c r="R308" s="288" t="s">
        <v>9927</v>
      </c>
      <c r="S308" s="288" t="s">
        <v>9927</v>
      </c>
      <c r="T308" s="288" t="s">
        <v>9927</v>
      </c>
      <c r="U308" s="288" t="s">
        <v>9927</v>
      </c>
      <c r="V308" s="288" t="s">
        <v>9927</v>
      </c>
      <c r="W308" s="288" t="s">
        <v>9927</v>
      </c>
      <c r="X308" s="288" t="s">
        <v>9927</v>
      </c>
      <c r="Y308" s="288" t="s">
        <v>9927</v>
      </c>
      <c r="Z308" s="288" t="s">
        <v>9927</v>
      </c>
      <c r="AA308" s="288" t="s">
        <v>9927</v>
      </c>
      <c r="AB308" s="288" t="s">
        <v>9927</v>
      </c>
      <c r="AC308" s="288" t="s">
        <v>9927</v>
      </c>
      <c r="AD308" s="288" t="s">
        <v>9927</v>
      </c>
      <c r="AE308" s="288" t="s">
        <v>9927</v>
      </c>
      <c r="AF308" s="288" t="s">
        <v>9927</v>
      </c>
      <c r="AG308" s="288" t="s">
        <v>9927</v>
      </c>
      <c r="AH308" s="288" t="s">
        <v>9927</v>
      </c>
      <c r="AI308" s="288" t="s">
        <v>9927</v>
      </c>
      <c r="AJ308" s="288" t="s">
        <v>9927</v>
      </c>
      <c r="AK308" s="288" t="s">
        <v>9927</v>
      </c>
      <c r="AL308" s="288" t="s">
        <v>9927</v>
      </c>
      <c r="AM308" s="288" t="s">
        <v>9927</v>
      </c>
      <c r="AN308" s="288" t="s">
        <v>9927</v>
      </c>
      <c r="AO308" s="288" t="s">
        <v>9927</v>
      </c>
      <c r="AP308" s="288" t="s">
        <v>9927</v>
      </c>
      <c r="AQ308" s="288" t="s">
        <v>9927</v>
      </c>
      <c r="AR308" s="288" t="s">
        <v>9927</v>
      </c>
      <c r="AS308" s="288" t="s">
        <v>9927</v>
      </c>
      <c r="AT308" s="288" t="s">
        <v>9927</v>
      </c>
      <c r="AU308" s="288" t="s">
        <v>9927</v>
      </c>
      <c r="AV308" s="288" t="s">
        <v>9927</v>
      </c>
      <c r="AW308" s="288" t="s">
        <v>9927</v>
      </c>
      <c r="AX308" s="288" t="s">
        <v>9927</v>
      </c>
      <c r="AY308" s="288" t="s">
        <v>9927</v>
      </c>
      <c r="AZ308" s="288" t="s">
        <v>9927</v>
      </c>
      <c r="BA308" s="288" t="s">
        <v>9927</v>
      </c>
      <c r="BB308" s="288" t="s">
        <v>9927</v>
      </c>
      <c r="BC308" s="288" t="s">
        <v>9927</v>
      </c>
      <c r="BD308" s="288" t="s">
        <v>9927</v>
      </c>
      <c r="BE308" s="288" t="s">
        <v>9927</v>
      </c>
      <c r="BF308" s="288" t="s">
        <v>9927</v>
      </c>
      <c r="BG308" s="288" t="s">
        <v>9927</v>
      </c>
      <c r="BH308" s="288" t="s">
        <v>9927</v>
      </c>
      <c r="BI308" s="288" t="s">
        <v>9927</v>
      </c>
      <c r="BJ308" s="288" t="s">
        <v>9927</v>
      </c>
      <c r="BK308" s="288" t="s">
        <v>9927</v>
      </c>
      <c r="BL308" s="288" t="s">
        <v>9927</v>
      </c>
      <c r="BM308" s="288" t="s">
        <v>9927</v>
      </c>
      <c r="BN308" s="288" t="s">
        <v>9927</v>
      </c>
      <c r="BO308" s="288" t="s">
        <v>9927</v>
      </c>
      <c r="BP308" s="288" t="s">
        <v>9927</v>
      </c>
      <c r="BQ308" s="288" t="s">
        <v>9927</v>
      </c>
      <c r="BR308" s="288" t="s">
        <v>9927</v>
      </c>
      <c r="BS308" s="288" t="s">
        <v>9927</v>
      </c>
      <c r="BT308" s="288" t="s">
        <v>9927</v>
      </c>
      <c r="BU308" s="288" t="s">
        <v>9927</v>
      </c>
      <c r="BV308" s="288" t="s">
        <v>9927</v>
      </c>
      <c r="BW308" s="288" t="s">
        <v>9927</v>
      </c>
      <c r="BX308" s="288" t="s">
        <v>9927</v>
      </c>
      <c r="BY308" s="288" t="s">
        <v>9927</v>
      </c>
      <c r="BZ308" s="288" t="str">
        <f>_xlfn.IFNA(VLOOKUP(C308,'INFORM Severity - hidden'!$C$5:$G$300,5,FALSE),"-")</f>
        <v>x</v>
      </c>
    </row>
    <row r="309" spans="1:78" x14ac:dyDescent="0.35">
      <c r="A309" t="s">
        <v>227</v>
      </c>
      <c r="B309" t="s">
        <v>1612</v>
      </c>
      <c r="C309" t="s">
        <v>1613</v>
      </c>
      <c r="D309" s="288" t="str">
        <f t="shared" si="4"/>
        <v>Decreasing</v>
      </c>
      <c r="E309" s="288" t="s">
        <v>9927</v>
      </c>
      <c r="F309" s="288" t="s">
        <v>9927</v>
      </c>
      <c r="G309" s="288" t="s">
        <v>9927</v>
      </c>
      <c r="H309" s="288" t="s">
        <v>9927</v>
      </c>
      <c r="I309" s="288" t="s">
        <v>9927</v>
      </c>
      <c r="J309" s="288" t="s">
        <v>9927</v>
      </c>
      <c r="K309" s="288" t="s">
        <v>9927</v>
      </c>
      <c r="L309" s="288" t="s">
        <v>9927</v>
      </c>
      <c r="M309" s="288" t="s">
        <v>9927</v>
      </c>
      <c r="N309" s="288" t="s">
        <v>9927</v>
      </c>
      <c r="O309" s="288" t="s">
        <v>9927</v>
      </c>
      <c r="P309" s="288" t="s">
        <v>9927</v>
      </c>
      <c r="Q309" s="288" t="s">
        <v>9927</v>
      </c>
      <c r="R309" s="288" t="s">
        <v>9927</v>
      </c>
      <c r="S309" s="288" t="s">
        <v>9927</v>
      </c>
      <c r="T309" s="288" t="s">
        <v>9927</v>
      </c>
      <c r="U309" s="288" t="s">
        <v>9927</v>
      </c>
      <c r="V309" s="288" t="s">
        <v>9927</v>
      </c>
      <c r="W309" s="288" t="s">
        <v>9927</v>
      </c>
      <c r="X309" s="288" t="s">
        <v>9927</v>
      </c>
      <c r="Y309" s="288" t="s">
        <v>9927</v>
      </c>
      <c r="Z309" s="288" t="s">
        <v>9927</v>
      </c>
      <c r="AA309" s="288" t="s">
        <v>9927</v>
      </c>
      <c r="AB309" s="288" t="s">
        <v>9927</v>
      </c>
      <c r="AC309" s="288" t="s">
        <v>9927</v>
      </c>
      <c r="AD309" s="288" t="s">
        <v>9927</v>
      </c>
      <c r="AE309" s="288" t="s">
        <v>9927</v>
      </c>
      <c r="AF309" s="288" t="s">
        <v>9927</v>
      </c>
      <c r="AG309" s="288" t="s">
        <v>9927</v>
      </c>
      <c r="AH309" s="288" t="s">
        <v>9927</v>
      </c>
      <c r="AI309" s="288" t="s">
        <v>9927</v>
      </c>
      <c r="AJ309" s="288" t="s">
        <v>9927</v>
      </c>
      <c r="AK309" s="288" t="s">
        <v>9927</v>
      </c>
      <c r="AL309" s="288" t="s">
        <v>9927</v>
      </c>
      <c r="AM309" s="288" t="s">
        <v>9927</v>
      </c>
      <c r="AN309" s="288" t="s">
        <v>9927</v>
      </c>
      <c r="AO309" s="288" t="s">
        <v>9927</v>
      </c>
      <c r="AP309" s="288" t="s">
        <v>9927</v>
      </c>
      <c r="AQ309" s="288" t="s">
        <v>9927</v>
      </c>
      <c r="AR309" s="288" t="s">
        <v>9927</v>
      </c>
      <c r="AS309" s="288" t="s">
        <v>9927</v>
      </c>
      <c r="AT309" s="288" t="s">
        <v>9927</v>
      </c>
      <c r="AU309" s="288" t="s">
        <v>9927</v>
      </c>
      <c r="AV309" s="288" t="s">
        <v>9927</v>
      </c>
      <c r="AW309" s="288" t="s">
        <v>9927</v>
      </c>
      <c r="AX309" s="288" t="s">
        <v>9927</v>
      </c>
      <c r="AY309" s="288" t="s">
        <v>9927</v>
      </c>
      <c r="AZ309" s="288" t="s">
        <v>9927</v>
      </c>
      <c r="BA309" s="288" t="s">
        <v>9927</v>
      </c>
      <c r="BB309" s="288" t="s">
        <v>9927</v>
      </c>
      <c r="BC309" s="288">
        <v>3.3</v>
      </c>
      <c r="BD309" s="288">
        <v>3.3</v>
      </c>
      <c r="BE309" s="288">
        <v>3.3</v>
      </c>
      <c r="BF309" s="288">
        <v>3.5</v>
      </c>
      <c r="BG309" s="288">
        <v>3.5</v>
      </c>
      <c r="BH309" s="288">
        <v>3.5</v>
      </c>
      <c r="BI309" s="288">
        <v>3.3</v>
      </c>
      <c r="BJ309" s="288">
        <v>3.3</v>
      </c>
      <c r="BK309" s="288">
        <v>3.2</v>
      </c>
      <c r="BL309" s="288">
        <v>3.2</v>
      </c>
      <c r="BM309" s="288">
        <v>3.2</v>
      </c>
      <c r="BN309" s="288">
        <v>3.2</v>
      </c>
      <c r="BO309" s="288">
        <v>3.2</v>
      </c>
      <c r="BP309" s="288">
        <v>3.2</v>
      </c>
      <c r="BQ309" s="288">
        <v>3.2</v>
      </c>
      <c r="BR309" s="288">
        <v>3.1</v>
      </c>
      <c r="BS309" s="288">
        <v>3</v>
      </c>
      <c r="BT309" s="288">
        <v>3</v>
      </c>
      <c r="BU309" s="288">
        <v>3</v>
      </c>
      <c r="BV309" s="288">
        <v>3</v>
      </c>
      <c r="BW309" s="288">
        <v>3</v>
      </c>
      <c r="BX309" s="288">
        <v>3</v>
      </c>
      <c r="BY309" s="288">
        <v>2.9</v>
      </c>
      <c r="BZ309" s="288">
        <f>_xlfn.IFNA(VLOOKUP(C309,'INFORM Severity - hidden'!$C$5:$G$300,5,FALSE),"-")</f>
        <v>2.9</v>
      </c>
    </row>
    <row r="310" spans="1:78" x14ac:dyDescent="0.35">
      <c r="A310" t="s">
        <v>53</v>
      </c>
      <c r="B310" t="s">
        <v>576</v>
      </c>
      <c r="C310" t="s">
        <v>577</v>
      </c>
      <c r="D310" s="288" t="str">
        <f t="shared" si="4"/>
        <v>Stable</v>
      </c>
      <c r="E310" s="288" t="s">
        <v>9927</v>
      </c>
      <c r="F310" s="288" t="s">
        <v>9927</v>
      </c>
      <c r="G310" s="288" t="s">
        <v>9927</v>
      </c>
      <c r="H310" s="288" t="s">
        <v>9927</v>
      </c>
      <c r="I310" s="288" t="s">
        <v>9927</v>
      </c>
      <c r="J310" s="288" t="s">
        <v>9927</v>
      </c>
      <c r="K310" s="288" t="s">
        <v>9927</v>
      </c>
      <c r="L310" s="288" t="s">
        <v>9927</v>
      </c>
      <c r="M310" s="288" t="s">
        <v>9927</v>
      </c>
      <c r="N310" s="288" t="s">
        <v>9927</v>
      </c>
      <c r="O310" s="288" t="s">
        <v>9927</v>
      </c>
      <c r="P310" s="288" t="s">
        <v>9927</v>
      </c>
      <c r="Q310" s="288" t="s">
        <v>9927</v>
      </c>
      <c r="R310" s="288" t="s">
        <v>9927</v>
      </c>
      <c r="S310" s="288" t="s">
        <v>9927</v>
      </c>
      <c r="T310" s="288" t="s">
        <v>9927</v>
      </c>
      <c r="U310" s="288" t="s">
        <v>9927</v>
      </c>
      <c r="V310" s="288" t="s">
        <v>9927</v>
      </c>
      <c r="W310" s="288" t="s">
        <v>9927</v>
      </c>
      <c r="X310" s="288" t="s">
        <v>9927</v>
      </c>
      <c r="Y310" s="288" t="s">
        <v>9927</v>
      </c>
      <c r="Z310" s="288" t="s">
        <v>9927</v>
      </c>
      <c r="AA310" s="288" t="s">
        <v>9927</v>
      </c>
      <c r="AB310" s="288" t="s">
        <v>9927</v>
      </c>
      <c r="AC310" s="288" t="s">
        <v>9927</v>
      </c>
      <c r="AD310" s="288" t="s">
        <v>9927</v>
      </c>
      <c r="AE310" s="288" t="s">
        <v>9927</v>
      </c>
      <c r="AF310" s="288" t="s">
        <v>9927</v>
      </c>
      <c r="AG310" s="288" t="s">
        <v>9927</v>
      </c>
      <c r="AH310" s="288" t="s">
        <v>9927</v>
      </c>
      <c r="AI310" s="288" t="s">
        <v>9927</v>
      </c>
      <c r="AJ310" s="288" t="s">
        <v>9927</v>
      </c>
      <c r="AK310" s="288" t="s">
        <v>9927</v>
      </c>
      <c r="AL310" s="288" t="s">
        <v>9927</v>
      </c>
      <c r="AM310" s="288" t="s">
        <v>9927</v>
      </c>
      <c r="AN310" s="288" t="s">
        <v>9927</v>
      </c>
      <c r="AO310" s="288" t="s">
        <v>9927</v>
      </c>
      <c r="AP310" s="288" t="s">
        <v>9927</v>
      </c>
      <c r="AQ310" s="288">
        <v>2.4</v>
      </c>
      <c r="AR310" s="288">
        <v>2.2999999999999998</v>
      </c>
      <c r="AS310" s="288">
        <v>2.6</v>
      </c>
      <c r="AT310" s="288">
        <v>2.6</v>
      </c>
      <c r="AU310" s="288">
        <v>2.6</v>
      </c>
      <c r="AV310" s="288">
        <v>2.7</v>
      </c>
      <c r="AW310" s="288">
        <v>2.7</v>
      </c>
      <c r="AX310" s="288">
        <v>2.7</v>
      </c>
      <c r="AY310" s="288">
        <v>2.7</v>
      </c>
      <c r="AZ310" s="288">
        <v>2.7</v>
      </c>
      <c r="BA310" s="288">
        <v>2.8</v>
      </c>
      <c r="BB310" s="288">
        <v>2.8</v>
      </c>
      <c r="BC310" s="288">
        <v>2.6</v>
      </c>
      <c r="BD310" s="288">
        <v>2.6</v>
      </c>
      <c r="BE310" s="288">
        <v>2.6</v>
      </c>
      <c r="BF310" s="288">
        <v>2.7</v>
      </c>
      <c r="BG310" s="288">
        <v>2.7</v>
      </c>
      <c r="BH310" s="288">
        <v>2.6</v>
      </c>
      <c r="BI310" s="288">
        <v>2.6</v>
      </c>
      <c r="BJ310" s="288">
        <v>2.6</v>
      </c>
      <c r="BK310" s="288">
        <v>2.7</v>
      </c>
      <c r="BL310" s="288">
        <v>2.7</v>
      </c>
      <c r="BM310" s="288">
        <v>2.9</v>
      </c>
      <c r="BN310" s="288">
        <v>2.8</v>
      </c>
      <c r="BO310" s="288">
        <v>2.8</v>
      </c>
      <c r="BP310" s="288">
        <v>2.8</v>
      </c>
      <c r="BQ310" s="288">
        <v>2.5</v>
      </c>
      <c r="BR310" s="288">
        <v>2.5</v>
      </c>
      <c r="BS310" s="288">
        <v>2.5</v>
      </c>
      <c r="BT310" s="288">
        <v>2.5</v>
      </c>
      <c r="BU310" s="288">
        <v>2.5</v>
      </c>
      <c r="BV310" s="288">
        <v>2.5</v>
      </c>
      <c r="BW310" s="288">
        <v>2.5</v>
      </c>
      <c r="BX310" s="288">
        <v>2.5</v>
      </c>
      <c r="BY310" s="288">
        <v>2.5</v>
      </c>
      <c r="BZ310" s="288">
        <f>_xlfn.IFNA(VLOOKUP(C310,'INFORM Severity - hidden'!$C$5:$G$300,5,FALSE),"-")</f>
        <v>2.5</v>
      </c>
    </row>
    <row r="311" spans="1:78" x14ac:dyDescent="0.35">
      <c r="A311" t="s">
        <v>53</v>
      </c>
      <c r="B311" t="s">
        <v>51</v>
      </c>
      <c r="C311" t="s">
        <v>52</v>
      </c>
      <c r="D311" s="288" t="str">
        <f t="shared" si="4"/>
        <v>Stable</v>
      </c>
      <c r="E311" s="288">
        <v>1.5</v>
      </c>
      <c r="F311" s="288">
        <v>1.5</v>
      </c>
      <c r="G311" s="288">
        <v>1.5</v>
      </c>
      <c r="H311" s="288">
        <v>2.2000000000000002</v>
      </c>
      <c r="I311" s="288">
        <v>2.2000000000000002</v>
      </c>
      <c r="J311" s="288">
        <v>2.1</v>
      </c>
      <c r="K311" s="288">
        <v>1.8</v>
      </c>
      <c r="L311" s="288">
        <v>1.8</v>
      </c>
      <c r="M311" s="288">
        <v>1.9</v>
      </c>
      <c r="N311" s="288">
        <v>1.8</v>
      </c>
      <c r="O311" s="288">
        <v>1.8</v>
      </c>
      <c r="P311" s="288">
        <v>1.8</v>
      </c>
      <c r="Q311" s="288">
        <v>1.8</v>
      </c>
      <c r="R311" s="288">
        <v>1.8</v>
      </c>
      <c r="S311" s="288">
        <v>1.8</v>
      </c>
      <c r="T311" s="288">
        <v>1.8</v>
      </c>
      <c r="U311" s="288">
        <v>1.8</v>
      </c>
      <c r="V311" s="288">
        <v>1.8</v>
      </c>
      <c r="W311" s="288">
        <v>1.8</v>
      </c>
      <c r="X311" s="288">
        <v>2.5</v>
      </c>
      <c r="Y311" s="288">
        <v>2.4</v>
      </c>
      <c r="Z311" s="288">
        <v>1.7</v>
      </c>
      <c r="AA311" s="288">
        <v>1.7</v>
      </c>
      <c r="AB311" s="288">
        <v>1.7</v>
      </c>
      <c r="AC311" s="288">
        <v>1.7</v>
      </c>
      <c r="AD311" s="288">
        <v>1.7</v>
      </c>
      <c r="AE311" s="288">
        <v>1.7</v>
      </c>
      <c r="AF311" s="288">
        <v>1.8</v>
      </c>
      <c r="AG311" s="288">
        <v>1.8</v>
      </c>
      <c r="AH311" s="288">
        <v>1.8</v>
      </c>
      <c r="AI311" s="288">
        <v>2.4</v>
      </c>
      <c r="AJ311" s="288">
        <v>2.4</v>
      </c>
      <c r="AK311" s="288">
        <v>2.4</v>
      </c>
      <c r="AL311" s="288">
        <v>2.4</v>
      </c>
      <c r="AM311" s="288">
        <v>2.2999999999999998</v>
      </c>
      <c r="AN311" s="288">
        <v>2.4</v>
      </c>
      <c r="AO311" s="288">
        <v>2.4</v>
      </c>
      <c r="AP311" s="288">
        <v>2.4</v>
      </c>
      <c r="AQ311" s="288">
        <v>2.2999999999999998</v>
      </c>
      <c r="AR311" s="288">
        <v>2.2999999999999998</v>
      </c>
      <c r="AS311" s="288">
        <v>2.2999999999999998</v>
      </c>
      <c r="AT311" s="288">
        <v>2.2999999999999998</v>
      </c>
      <c r="AU311" s="288">
        <v>2.2999999999999998</v>
      </c>
      <c r="AV311" s="288">
        <v>2.2999999999999998</v>
      </c>
      <c r="AW311" s="288">
        <v>2.2999999999999998</v>
      </c>
      <c r="AX311" s="288">
        <v>2.2999999999999998</v>
      </c>
      <c r="AY311" s="288">
        <v>2.2999999999999998</v>
      </c>
      <c r="AZ311" s="288">
        <v>2.2999999999999998</v>
      </c>
      <c r="BA311" s="288">
        <v>2.2999999999999998</v>
      </c>
      <c r="BB311" s="288">
        <v>2.2999999999999998</v>
      </c>
      <c r="BC311" s="288">
        <v>2.2999999999999998</v>
      </c>
      <c r="BD311" s="288">
        <v>2.2999999999999998</v>
      </c>
      <c r="BE311" s="288">
        <v>2.4</v>
      </c>
      <c r="BF311" s="288">
        <v>2.4</v>
      </c>
      <c r="BG311" s="288">
        <v>2.4</v>
      </c>
      <c r="BH311" s="288">
        <v>2.4</v>
      </c>
      <c r="BI311" s="288">
        <v>2.4</v>
      </c>
      <c r="BJ311" s="288">
        <v>2.4</v>
      </c>
      <c r="BK311" s="288">
        <v>2.5</v>
      </c>
      <c r="BL311" s="288">
        <v>2.4</v>
      </c>
      <c r="BM311" s="288">
        <v>2.4</v>
      </c>
      <c r="BN311" s="288">
        <v>2.4</v>
      </c>
      <c r="BO311" s="288">
        <v>2.4</v>
      </c>
      <c r="BP311" s="288">
        <v>2.4</v>
      </c>
      <c r="BQ311" s="288">
        <v>2.4</v>
      </c>
      <c r="BR311" s="288">
        <v>2.4</v>
      </c>
      <c r="BS311" s="288">
        <v>2.4</v>
      </c>
      <c r="BT311" s="288">
        <v>2.4</v>
      </c>
      <c r="BU311" s="288">
        <v>2.4</v>
      </c>
      <c r="BV311" s="288">
        <v>2.4</v>
      </c>
      <c r="BW311" s="288">
        <v>2.4</v>
      </c>
      <c r="BX311" s="288">
        <v>2.4</v>
      </c>
      <c r="BY311" s="288">
        <v>2.4</v>
      </c>
      <c r="BZ311" s="288">
        <f>_xlfn.IFNA(VLOOKUP(C311,'INFORM Severity - hidden'!$C$5:$G$300,5,FALSE),"-")</f>
        <v>2.4</v>
      </c>
    </row>
    <row r="312" spans="1:78" x14ac:dyDescent="0.35">
      <c r="A312" t="s">
        <v>53</v>
      </c>
      <c r="B312" t="s">
        <v>586</v>
      </c>
      <c r="C312" t="s">
        <v>587</v>
      </c>
      <c r="D312" s="288" t="str">
        <f t="shared" si="4"/>
        <v>Stable</v>
      </c>
      <c r="E312" s="288" t="s">
        <v>9927</v>
      </c>
      <c r="F312" s="288" t="s">
        <v>9927</v>
      </c>
      <c r="G312" s="288" t="s">
        <v>9927</v>
      </c>
      <c r="H312" s="288" t="s">
        <v>9927</v>
      </c>
      <c r="I312" s="288" t="s">
        <v>9927</v>
      </c>
      <c r="J312" s="288" t="s">
        <v>9927</v>
      </c>
      <c r="K312" s="288" t="s">
        <v>9927</v>
      </c>
      <c r="L312" s="288" t="s">
        <v>9927</v>
      </c>
      <c r="M312" s="288" t="s">
        <v>9927</v>
      </c>
      <c r="N312" s="288" t="s">
        <v>9927</v>
      </c>
      <c r="O312" s="288" t="s">
        <v>9927</v>
      </c>
      <c r="P312" s="288" t="s">
        <v>9927</v>
      </c>
      <c r="Q312" s="288" t="s">
        <v>9927</v>
      </c>
      <c r="R312" s="288" t="s">
        <v>9927</v>
      </c>
      <c r="S312" s="288" t="s">
        <v>9927</v>
      </c>
      <c r="T312" s="288" t="s">
        <v>9927</v>
      </c>
      <c r="U312" s="288" t="s">
        <v>9927</v>
      </c>
      <c r="V312" s="288" t="s">
        <v>9927</v>
      </c>
      <c r="W312" s="288" t="s">
        <v>9927</v>
      </c>
      <c r="X312" s="288" t="s">
        <v>9927</v>
      </c>
      <c r="Y312" s="288" t="s">
        <v>9927</v>
      </c>
      <c r="Z312" s="288" t="s">
        <v>9927</v>
      </c>
      <c r="AA312" s="288" t="s">
        <v>9927</v>
      </c>
      <c r="AB312" s="288" t="s">
        <v>9927</v>
      </c>
      <c r="AC312" s="288" t="s">
        <v>9927</v>
      </c>
      <c r="AD312" s="288" t="s">
        <v>9927</v>
      </c>
      <c r="AE312" s="288" t="s">
        <v>9927</v>
      </c>
      <c r="AF312" s="288" t="s">
        <v>9927</v>
      </c>
      <c r="AG312" s="288" t="s">
        <v>9927</v>
      </c>
      <c r="AH312" s="288" t="s">
        <v>9927</v>
      </c>
      <c r="AI312" s="288" t="s">
        <v>9927</v>
      </c>
      <c r="AJ312" s="288" t="s">
        <v>9927</v>
      </c>
      <c r="AK312" s="288" t="s">
        <v>9927</v>
      </c>
      <c r="AL312" s="288" t="s">
        <v>9927</v>
      </c>
      <c r="AM312" s="288" t="s">
        <v>9927</v>
      </c>
      <c r="AN312" s="288" t="s">
        <v>9927</v>
      </c>
      <c r="AO312" s="288" t="s">
        <v>9927</v>
      </c>
      <c r="AP312" s="288" t="s">
        <v>9927</v>
      </c>
      <c r="AQ312" s="288">
        <v>2.2000000000000002</v>
      </c>
      <c r="AR312" s="288">
        <v>2.2000000000000002</v>
      </c>
      <c r="AS312" s="288">
        <v>2.2999999999999998</v>
      </c>
      <c r="AT312" s="288">
        <v>2.2999999999999998</v>
      </c>
      <c r="AU312" s="288">
        <v>2.2999999999999998</v>
      </c>
      <c r="AV312" s="288">
        <v>2.2999999999999998</v>
      </c>
      <c r="AW312" s="288">
        <v>2.2999999999999998</v>
      </c>
      <c r="AX312" s="288">
        <v>2.2999999999999998</v>
      </c>
      <c r="AY312" s="288">
        <v>2.2999999999999998</v>
      </c>
      <c r="AZ312" s="288">
        <v>2.2999999999999998</v>
      </c>
      <c r="BA312" s="288">
        <v>2.5</v>
      </c>
      <c r="BB312" s="288">
        <v>2.5</v>
      </c>
      <c r="BC312" s="288">
        <v>2.4</v>
      </c>
      <c r="BD312" s="288">
        <v>2.4</v>
      </c>
      <c r="BE312" s="288">
        <v>2.6</v>
      </c>
      <c r="BF312" s="288">
        <v>2.6</v>
      </c>
      <c r="BG312" s="288">
        <v>2.6</v>
      </c>
      <c r="BH312" s="288">
        <v>2.6</v>
      </c>
      <c r="BI312" s="288">
        <v>2.6</v>
      </c>
      <c r="BJ312" s="288">
        <v>2.6</v>
      </c>
      <c r="BK312" s="288">
        <v>2.6</v>
      </c>
      <c r="BL312" s="288">
        <v>2.6</v>
      </c>
      <c r="BM312" s="288">
        <v>2.6</v>
      </c>
      <c r="BN312" s="288">
        <v>2.5</v>
      </c>
      <c r="BO312" s="288">
        <v>2.5</v>
      </c>
      <c r="BP312" s="288">
        <v>2.5</v>
      </c>
      <c r="BQ312" s="288">
        <v>2.2999999999999998</v>
      </c>
      <c r="BR312" s="288">
        <v>2.2999999999999998</v>
      </c>
      <c r="BS312" s="288">
        <v>2.2999999999999998</v>
      </c>
      <c r="BT312" s="288">
        <v>2.2999999999999998</v>
      </c>
      <c r="BU312" s="288">
        <v>2.2999999999999998</v>
      </c>
      <c r="BV312" s="288">
        <v>2.2999999999999998</v>
      </c>
      <c r="BW312" s="288">
        <v>2.2999999999999998</v>
      </c>
      <c r="BX312" s="288">
        <v>2.2999999999999998</v>
      </c>
      <c r="BY312" s="288">
        <v>2.2999999999999998</v>
      </c>
      <c r="BZ312" s="288">
        <f>_xlfn.IFNA(VLOOKUP(C312,'INFORM Severity - hidden'!$C$5:$G$300,5,FALSE),"-")</f>
        <v>2.2999999999999998</v>
      </c>
    </row>
    <row r="313" spans="1:78" x14ac:dyDescent="0.35">
      <c r="C313" t="s">
        <v>10083</v>
      </c>
      <c r="D313" s="288" t="str">
        <f t="shared" si="4"/>
        <v>-</v>
      </c>
      <c r="E313" s="288" t="s">
        <v>9927</v>
      </c>
      <c r="F313" s="288">
        <v>2.9</v>
      </c>
      <c r="G313" s="288">
        <v>3</v>
      </c>
      <c r="H313" s="288">
        <v>3.1</v>
      </c>
      <c r="I313" s="288">
        <v>3.1</v>
      </c>
      <c r="J313" s="288">
        <v>3</v>
      </c>
      <c r="K313" s="288">
        <v>2.9</v>
      </c>
      <c r="L313" s="288">
        <v>2.9</v>
      </c>
      <c r="M313" s="288">
        <v>2.9</v>
      </c>
      <c r="N313" s="288">
        <v>2.9</v>
      </c>
      <c r="O313" s="288" t="s">
        <v>9927</v>
      </c>
      <c r="P313" s="288" t="s">
        <v>9927</v>
      </c>
      <c r="Q313" s="288" t="s">
        <v>9927</v>
      </c>
      <c r="R313" s="288" t="s">
        <v>9927</v>
      </c>
      <c r="S313" s="288" t="s">
        <v>9927</v>
      </c>
      <c r="T313" s="288" t="s">
        <v>9927</v>
      </c>
      <c r="U313" s="288">
        <v>2.9</v>
      </c>
      <c r="V313" s="288">
        <v>2.9</v>
      </c>
      <c r="W313" s="288">
        <v>2.9</v>
      </c>
      <c r="X313" s="288">
        <v>2.9</v>
      </c>
      <c r="Y313" s="288">
        <v>2.9</v>
      </c>
      <c r="Z313" s="288">
        <v>2.9</v>
      </c>
      <c r="AA313" s="288">
        <v>3.1</v>
      </c>
      <c r="AB313" s="288">
        <v>3.1</v>
      </c>
      <c r="AC313" s="288">
        <v>3.1</v>
      </c>
      <c r="AD313" s="288">
        <v>3.1</v>
      </c>
      <c r="AE313" s="288">
        <v>3.1</v>
      </c>
      <c r="AF313" s="288">
        <v>3.1</v>
      </c>
      <c r="AG313" s="288">
        <v>3.1</v>
      </c>
      <c r="AH313" s="288" t="s">
        <v>9927</v>
      </c>
      <c r="AI313" s="288" t="s">
        <v>9927</v>
      </c>
      <c r="AJ313" s="288" t="s">
        <v>9927</v>
      </c>
      <c r="AK313" s="288" t="s">
        <v>9927</v>
      </c>
      <c r="AL313" s="288" t="s">
        <v>9927</v>
      </c>
      <c r="AM313" s="288" t="s">
        <v>9927</v>
      </c>
      <c r="AN313" s="288" t="s">
        <v>9927</v>
      </c>
      <c r="AO313" s="288" t="s">
        <v>9927</v>
      </c>
      <c r="AP313" s="288" t="s">
        <v>9927</v>
      </c>
      <c r="AQ313" s="288" t="s">
        <v>9927</v>
      </c>
      <c r="AR313" s="288" t="s">
        <v>9927</v>
      </c>
      <c r="AS313" s="288" t="s">
        <v>9927</v>
      </c>
      <c r="AT313" s="288" t="s">
        <v>9927</v>
      </c>
      <c r="AU313" s="288">
        <v>3.3</v>
      </c>
      <c r="AV313" s="288">
        <v>3.3</v>
      </c>
      <c r="AW313" s="288">
        <v>3.3</v>
      </c>
      <c r="AX313" s="288">
        <v>3.3</v>
      </c>
      <c r="AY313" s="288">
        <v>3.2</v>
      </c>
      <c r="AZ313" s="288">
        <v>3.3</v>
      </c>
      <c r="BA313" s="288">
        <v>3.3</v>
      </c>
      <c r="BB313" s="288">
        <v>3.3</v>
      </c>
      <c r="BC313" s="288" t="s">
        <v>9927</v>
      </c>
      <c r="BD313" s="288" t="s">
        <v>9927</v>
      </c>
      <c r="BE313" s="288" t="s">
        <v>9927</v>
      </c>
      <c r="BF313" s="288" t="s">
        <v>9927</v>
      </c>
      <c r="BG313" s="288" t="s">
        <v>9927</v>
      </c>
      <c r="BH313" s="288" t="s">
        <v>9927</v>
      </c>
      <c r="BI313" s="288" t="s">
        <v>9927</v>
      </c>
      <c r="BJ313" s="288" t="s">
        <v>9927</v>
      </c>
      <c r="BK313" s="288" t="s">
        <v>9927</v>
      </c>
      <c r="BL313" s="288" t="s">
        <v>9927</v>
      </c>
      <c r="BM313" s="288" t="s">
        <v>9927</v>
      </c>
      <c r="BN313" s="288" t="s">
        <v>9927</v>
      </c>
      <c r="BO313" s="288" t="s">
        <v>9927</v>
      </c>
      <c r="BP313" s="288" t="s">
        <v>9927</v>
      </c>
      <c r="BQ313" s="288" t="s">
        <v>9927</v>
      </c>
      <c r="BR313" s="288" t="s">
        <v>9927</v>
      </c>
      <c r="BS313" s="288" t="s">
        <v>9927</v>
      </c>
      <c r="BT313" s="288" t="s">
        <v>9927</v>
      </c>
      <c r="BU313" s="288" t="s">
        <v>9927</v>
      </c>
      <c r="BV313" s="288" t="s">
        <v>9927</v>
      </c>
      <c r="BW313" s="288" t="s">
        <v>9927</v>
      </c>
      <c r="BX313" s="288" t="s">
        <v>9927</v>
      </c>
      <c r="BY313" s="288" t="s">
        <v>9927</v>
      </c>
      <c r="BZ313" s="288" t="str">
        <f>_xlfn.IFNA(VLOOKUP(C313,'INFORM Severity - hidden'!$C$5:$G$300,5,FALSE),"-")</f>
        <v>-</v>
      </c>
    </row>
    <row r="314" spans="1:78" x14ac:dyDescent="0.35">
      <c r="C314" t="s">
        <v>10084</v>
      </c>
      <c r="D314" s="288" t="str">
        <f t="shared" si="4"/>
        <v>-</v>
      </c>
      <c r="E314" s="288" t="s">
        <v>9927</v>
      </c>
      <c r="F314" s="288">
        <v>2.8</v>
      </c>
      <c r="G314" s="288">
        <v>2.8</v>
      </c>
      <c r="H314" s="288">
        <v>2.6</v>
      </c>
      <c r="I314" s="288">
        <v>2.6</v>
      </c>
      <c r="J314" s="288">
        <v>2.5</v>
      </c>
      <c r="K314" s="288">
        <v>2.5</v>
      </c>
      <c r="L314" s="288">
        <v>2.5</v>
      </c>
      <c r="M314" s="288">
        <v>2.5</v>
      </c>
      <c r="N314" s="288" t="s">
        <v>9927</v>
      </c>
      <c r="O314" s="288" t="s">
        <v>9927</v>
      </c>
      <c r="P314" s="288" t="s">
        <v>9927</v>
      </c>
      <c r="Q314" s="288" t="s">
        <v>9927</v>
      </c>
      <c r="R314" s="288" t="s">
        <v>9927</v>
      </c>
      <c r="S314" s="288" t="s">
        <v>9927</v>
      </c>
      <c r="T314" s="288" t="s">
        <v>9927</v>
      </c>
      <c r="U314" s="288" t="s">
        <v>9927</v>
      </c>
      <c r="V314" s="288" t="s">
        <v>9927</v>
      </c>
      <c r="W314" s="288" t="s">
        <v>9927</v>
      </c>
      <c r="X314" s="288" t="s">
        <v>9927</v>
      </c>
      <c r="Y314" s="288" t="s">
        <v>9927</v>
      </c>
      <c r="Z314" s="288" t="s">
        <v>9927</v>
      </c>
      <c r="AA314" s="288" t="s">
        <v>9927</v>
      </c>
      <c r="AB314" s="288" t="s">
        <v>9927</v>
      </c>
      <c r="AC314" s="288" t="s">
        <v>9927</v>
      </c>
      <c r="AD314" s="288" t="s">
        <v>9927</v>
      </c>
      <c r="AE314" s="288" t="s">
        <v>9927</v>
      </c>
      <c r="AF314" s="288" t="s">
        <v>9927</v>
      </c>
      <c r="AG314" s="288" t="s">
        <v>9927</v>
      </c>
      <c r="AH314" s="288" t="s">
        <v>9927</v>
      </c>
      <c r="AI314" s="288" t="s">
        <v>9927</v>
      </c>
      <c r="AJ314" s="288" t="s">
        <v>9927</v>
      </c>
      <c r="AK314" s="288" t="s">
        <v>9927</v>
      </c>
      <c r="AL314" s="288" t="s">
        <v>9927</v>
      </c>
      <c r="AM314" s="288" t="s">
        <v>9927</v>
      </c>
      <c r="AN314" s="288" t="s">
        <v>9927</v>
      </c>
      <c r="AO314" s="288" t="s">
        <v>9927</v>
      </c>
      <c r="AP314" s="288" t="s">
        <v>9927</v>
      </c>
      <c r="AQ314" s="288" t="s">
        <v>9927</v>
      </c>
      <c r="AR314" s="288" t="s">
        <v>9927</v>
      </c>
      <c r="AS314" s="288" t="s">
        <v>9927</v>
      </c>
      <c r="AT314" s="288" t="s">
        <v>9927</v>
      </c>
      <c r="AU314" s="288" t="s">
        <v>9927</v>
      </c>
      <c r="AV314" s="288" t="s">
        <v>9927</v>
      </c>
      <c r="AW314" s="288" t="s">
        <v>9927</v>
      </c>
      <c r="AX314" s="288" t="s">
        <v>9927</v>
      </c>
      <c r="AY314" s="288" t="s">
        <v>9927</v>
      </c>
      <c r="AZ314" s="288" t="s">
        <v>9927</v>
      </c>
      <c r="BA314" s="288" t="s">
        <v>9927</v>
      </c>
      <c r="BB314" s="288" t="s">
        <v>9927</v>
      </c>
      <c r="BC314" s="288" t="s">
        <v>9927</v>
      </c>
      <c r="BD314" s="288" t="s">
        <v>9927</v>
      </c>
      <c r="BE314" s="288" t="s">
        <v>9927</v>
      </c>
      <c r="BF314" s="288" t="s">
        <v>9927</v>
      </c>
      <c r="BG314" s="288" t="s">
        <v>9927</v>
      </c>
      <c r="BH314" s="288" t="s">
        <v>9927</v>
      </c>
      <c r="BI314" s="288" t="s">
        <v>9927</v>
      </c>
      <c r="BJ314" s="288" t="s">
        <v>9927</v>
      </c>
      <c r="BK314" s="288" t="s">
        <v>9927</v>
      </c>
      <c r="BL314" s="288" t="s">
        <v>9927</v>
      </c>
      <c r="BM314" s="288" t="s">
        <v>9927</v>
      </c>
      <c r="BN314" s="288" t="s">
        <v>9927</v>
      </c>
      <c r="BO314" s="288" t="s">
        <v>9927</v>
      </c>
      <c r="BP314" s="288" t="s">
        <v>9927</v>
      </c>
      <c r="BQ314" s="288" t="s">
        <v>9927</v>
      </c>
      <c r="BR314" s="288" t="s">
        <v>9927</v>
      </c>
      <c r="BS314" s="288" t="s">
        <v>9927</v>
      </c>
      <c r="BT314" s="288" t="s">
        <v>9927</v>
      </c>
      <c r="BU314" s="288" t="s">
        <v>9927</v>
      </c>
      <c r="BV314" s="288" t="s">
        <v>9927</v>
      </c>
      <c r="BW314" s="288" t="s">
        <v>9927</v>
      </c>
      <c r="BX314" s="288" t="s">
        <v>9927</v>
      </c>
      <c r="BY314" s="288" t="s">
        <v>9927</v>
      </c>
      <c r="BZ314" s="288" t="str">
        <f>_xlfn.IFNA(VLOOKUP(C314,'INFORM Severity - hidden'!$C$5:$G$300,5,FALSE),"-")</f>
        <v>-</v>
      </c>
    </row>
    <row r="315" spans="1:78" x14ac:dyDescent="0.35">
      <c r="C315" t="s">
        <v>10085</v>
      </c>
      <c r="D315" s="288" t="str">
        <f t="shared" si="4"/>
        <v>-</v>
      </c>
      <c r="E315" s="288" t="s">
        <v>9927</v>
      </c>
      <c r="F315" s="288">
        <v>1.9</v>
      </c>
      <c r="G315" s="288">
        <v>1.9</v>
      </c>
      <c r="H315" s="288">
        <v>2.4</v>
      </c>
      <c r="I315" s="288">
        <v>2.4</v>
      </c>
      <c r="J315" s="288">
        <v>2.2999999999999998</v>
      </c>
      <c r="K315" s="288">
        <v>2.2999999999999998</v>
      </c>
      <c r="L315" s="288">
        <v>2.2999999999999998</v>
      </c>
      <c r="M315" s="288">
        <v>1.6</v>
      </c>
      <c r="N315" s="288" t="s">
        <v>9927</v>
      </c>
      <c r="O315" s="288" t="s">
        <v>9927</v>
      </c>
      <c r="P315" s="288" t="s">
        <v>9927</v>
      </c>
      <c r="Q315" s="288" t="s">
        <v>9927</v>
      </c>
      <c r="R315" s="288" t="s">
        <v>9927</v>
      </c>
      <c r="S315" s="288" t="s">
        <v>9927</v>
      </c>
      <c r="T315" s="288" t="s">
        <v>9927</v>
      </c>
      <c r="U315" s="288" t="s">
        <v>9927</v>
      </c>
      <c r="V315" s="288" t="s">
        <v>9927</v>
      </c>
      <c r="W315" s="288" t="s">
        <v>9927</v>
      </c>
      <c r="X315" s="288" t="s">
        <v>9927</v>
      </c>
      <c r="Y315" s="288" t="s">
        <v>9927</v>
      </c>
      <c r="Z315" s="288" t="s">
        <v>9927</v>
      </c>
      <c r="AA315" s="288" t="s">
        <v>9927</v>
      </c>
      <c r="AB315" s="288" t="s">
        <v>9927</v>
      </c>
      <c r="AC315" s="288" t="s">
        <v>9927</v>
      </c>
      <c r="AD315" s="288" t="s">
        <v>9927</v>
      </c>
      <c r="AE315" s="288" t="s">
        <v>9927</v>
      </c>
      <c r="AF315" s="288" t="s">
        <v>9927</v>
      </c>
      <c r="AG315" s="288" t="s">
        <v>9927</v>
      </c>
      <c r="AH315" s="288" t="s">
        <v>9927</v>
      </c>
      <c r="AI315" s="288" t="s">
        <v>9927</v>
      </c>
      <c r="AJ315" s="288" t="s">
        <v>9927</v>
      </c>
      <c r="AK315" s="288" t="s">
        <v>9927</v>
      </c>
      <c r="AL315" s="288" t="s">
        <v>9927</v>
      </c>
      <c r="AM315" s="288" t="s">
        <v>9927</v>
      </c>
      <c r="AN315" s="288" t="s">
        <v>9927</v>
      </c>
      <c r="AO315" s="288" t="s">
        <v>9927</v>
      </c>
      <c r="AP315" s="288" t="s">
        <v>9927</v>
      </c>
      <c r="AQ315" s="288" t="s">
        <v>9927</v>
      </c>
      <c r="AR315" s="288" t="s">
        <v>9927</v>
      </c>
      <c r="AS315" s="288" t="s">
        <v>9927</v>
      </c>
      <c r="AT315" s="288" t="s">
        <v>9927</v>
      </c>
      <c r="AU315" s="288" t="s">
        <v>9927</v>
      </c>
      <c r="AV315" s="288" t="s">
        <v>9927</v>
      </c>
      <c r="AW315" s="288" t="s">
        <v>9927</v>
      </c>
      <c r="AX315" s="288" t="s">
        <v>9927</v>
      </c>
      <c r="AY315" s="288" t="s">
        <v>9927</v>
      </c>
      <c r="AZ315" s="288" t="s">
        <v>9927</v>
      </c>
      <c r="BA315" s="288" t="s">
        <v>9927</v>
      </c>
      <c r="BB315" s="288" t="s">
        <v>9927</v>
      </c>
      <c r="BC315" s="288" t="s">
        <v>9927</v>
      </c>
      <c r="BD315" s="288" t="s">
        <v>9927</v>
      </c>
      <c r="BE315" s="288" t="s">
        <v>9927</v>
      </c>
      <c r="BF315" s="288" t="s">
        <v>9927</v>
      </c>
      <c r="BG315" s="288" t="s">
        <v>9927</v>
      </c>
      <c r="BH315" s="288" t="s">
        <v>9927</v>
      </c>
      <c r="BI315" s="288" t="s">
        <v>9927</v>
      </c>
      <c r="BJ315" s="288" t="s">
        <v>9927</v>
      </c>
      <c r="BK315" s="288" t="s">
        <v>9927</v>
      </c>
      <c r="BL315" s="288" t="s">
        <v>9927</v>
      </c>
      <c r="BM315" s="288" t="s">
        <v>9927</v>
      </c>
      <c r="BN315" s="288" t="s">
        <v>9927</v>
      </c>
      <c r="BO315" s="288" t="s">
        <v>9927</v>
      </c>
      <c r="BP315" s="288" t="s">
        <v>9927</v>
      </c>
      <c r="BQ315" s="288" t="s">
        <v>9927</v>
      </c>
      <c r="BR315" s="288" t="s">
        <v>9927</v>
      </c>
      <c r="BS315" s="288" t="s">
        <v>9927</v>
      </c>
      <c r="BT315" s="288" t="s">
        <v>9927</v>
      </c>
      <c r="BU315" s="288" t="s">
        <v>9927</v>
      </c>
      <c r="BV315" s="288" t="s">
        <v>9927</v>
      </c>
      <c r="BW315" s="288" t="s">
        <v>9927</v>
      </c>
      <c r="BX315" s="288" t="s">
        <v>9927</v>
      </c>
      <c r="BY315" s="288" t="s">
        <v>9927</v>
      </c>
      <c r="BZ315" s="288" t="str">
        <f>_xlfn.IFNA(VLOOKUP(C315,'INFORM Severity - hidden'!$C$5:$G$300,5,FALSE),"-")</f>
        <v>-</v>
      </c>
    </row>
    <row r="316" spans="1:78" x14ac:dyDescent="0.35">
      <c r="C316" t="s">
        <v>10086</v>
      </c>
      <c r="D316" s="288" t="str">
        <f t="shared" si="4"/>
        <v>-</v>
      </c>
      <c r="E316" s="288" t="s">
        <v>9927</v>
      </c>
      <c r="F316" s="288">
        <v>2</v>
      </c>
      <c r="G316" s="288">
        <v>2.2000000000000002</v>
      </c>
      <c r="H316" s="288">
        <v>2.4</v>
      </c>
      <c r="I316" s="288">
        <v>2.4</v>
      </c>
      <c r="J316" s="288">
        <v>2.2999999999999998</v>
      </c>
      <c r="K316" s="288">
        <v>2.2999999999999998</v>
      </c>
      <c r="L316" s="288">
        <v>2.2999999999999998</v>
      </c>
      <c r="M316" s="288">
        <v>2.2999999999999998</v>
      </c>
      <c r="N316" s="288" t="s">
        <v>9927</v>
      </c>
      <c r="O316" s="288" t="s">
        <v>9927</v>
      </c>
      <c r="P316" s="288" t="s">
        <v>9927</v>
      </c>
      <c r="Q316" s="288" t="s">
        <v>9927</v>
      </c>
      <c r="R316" s="288" t="s">
        <v>9927</v>
      </c>
      <c r="S316" s="288" t="s">
        <v>9927</v>
      </c>
      <c r="T316" s="288" t="s">
        <v>9927</v>
      </c>
      <c r="U316" s="288" t="s">
        <v>9927</v>
      </c>
      <c r="V316" s="288" t="s">
        <v>9927</v>
      </c>
      <c r="W316" s="288" t="s">
        <v>9927</v>
      </c>
      <c r="X316" s="288" t="s">
        <v>9927</v>
      </c>
      <c r="Y316" s="288" t="s">
        <v>9927</v>
      </c>
      <c r="Z316" s="288" t="s">
        <v>9927</v>
      </c>
      <c r="AA316" s="288" t="s">
        <v>9927</v>
      </c>
      <c r="AB316" s="288" t="s">
        <v>9927</v>
      </c>
      <c r="AC316" s="288" t="s">
        <v>9927</v>
      </c>
      <c r="AD316" s="288" t="s">
        <v>9927</v>
      </c>
      <c r="AE316" s="288" t="s">
        <v>9927</v>
      </c>
      <c r="AF316" s="288" t="s">
        <v>9927</v>
      </c>
      <c r="AG316" s="288" t="s">
        <v>9927</v>
      </c>
      <c r="AH316" s="288" t="s">
        <v>9927</v>
      </c>
      <c r="AI316" s="288" t="s">
        <v>9927</v>
      </c>
      <c r="AJ316" s="288" t="s">
        <v>9927</v>
      </c>
      <c r="AK316" s="288" t="s">
        <v>9927</v>
      </c>
      <c r="AL316" s="288" t="s">
        <v>9927</v>
      </c>
      <c r="AM316" s="288" t="s">
        <v>9927</v>
      </c>
      <c r="AN316" s="288" t="s">
        <v>9927</v>
      </c>
      <c r="AO316" s="288" t="s">
        <v>9927</v>
      </c>
      <c r="AP316" s="288" t="s">
        <v>9927</v>
      </c>
      <c r="AQ316" s="288" t="s">
        <v>9927</v>
      </c>
      <c r="AR316" s="288" t="s">
        <v>9927</v>
      </c>
      <c r="AS316" s="288" t="s">
        <v>9927</v>
      </c>
      <c r="AT316" s="288" t="s">
        <v>9927</v>
      </c>
      <c r="AU316" s="288" t="s">
        <v>9927</v>
      </c>
      <c r="AV316" s="288" t="s">
        <v>9927</v>
      </c>
      <c r="AW316" s="288" t="s">
        <v>9927</v>
      </c>
      <c r="AX316" s="288" t="s">
        <v>9927</v>
      </c>
      <c r="AY316" s="288" t="s">
        <v>9927</v>
      </c>
      <c r="AZ316" s="288" t="s">
        <v>9927</v>
      </c>
      <c r="BA316" s="288" t="s">
        <v>9927</v>
      </c>
      <c r="BB316" s="288" t="s">
        <v>9927</v>
      </c>
      <c r="BC316" s="288" t="s">
        <v>9927</v>
      </c>
      <c r="BD316" s="288" t="s">
        <v>9927</v>
      </c>
      <c r="BE316" s="288" t="s">
        <v>9927</v>
      </c>
      <c r="BF316" s="288" t="s">
        <v>9927</v>
      </c>
      <c r="BG316" s="288" t="s">
        <v>9927</v>
      </c>
      <c r="BH316" s="288" t="s">
        <v>9927</v>
      </c>
      <c r="BI316" s="288" t="s">
        <v>9927</v>
      </c>
      <c r="BJ316" s="288" t="s">
        <v>9927</v>
      </c>
      <c r="BK316" s="288" t="s">
        <v>9927</v>
      </c>
      <c r="BL316" s="288" t="s">
        <v>9927</v>
      </c>
      <c r="BM316" s="288" t="s">
        <v>9927</v>
      </c>
      <c r="BN316" s="288" t="s">
        <v>9927</v>
      </c>
      <c r="BO316" s="288" t="s">
        <v>9927</v>
      </c>
      <c r="BP316" s="288" t="s">
        <v>9927</v>
      </c>
      <c r="BQ316" s="288" t="s">
        <v>9927</v>
      </c>
      <c r="BR316" s="288" t="s">
        <v>9927</v>
      </c>
      <c r="BS316" s="288" t="s">
        <v>9927</v>
      </c>
      <c r="BT316" s="288" t="s">
        <v>9927</v>
      </c>
      <c r="BU316" s="288" t="s">
        <v>9927</v>
      </c>
      <c r="BV316" s="288" t="s">
        <v>9927</v>
      </c>
      <c r="BW316" s="288" t="s">
        <v>9927</v>
      </c>
      <c r="BX316" s="288" t="s">
        <v>9927</v>
      </c>
      <c r="BY316" s="288" t="s">
        <v>9927</v>
      </c>
      <c r="BZ316" s="288" t="str">
        <f>_xlfn.IFNA(VLOOKUP(C316,'INFORM Severity - hidden'!$C$5:$G$300,5,FALSE),"-")</f>
        <v>-</v>
      </c>
    </row>
    <row r="317" spans="1:78" x14ac:dyDescent="0.35">
      <c r="A317" t="s">
        <v>2444</v>
      </c>
      <c r="B317" t="s">
        <v>2442</v>
      </c>
      <c r="C317" t="s">
        <v>2443</v>
      </c>
      <c r="D317" s="288" t="str">
        <f t="shared" si="4"/>
        <v>Stable</v>
      </c>
      <c r="E317" s="288" t="s">
        <v>9927</v>
      </c>
      <c r="F317" s="288" t="s">
        <v>9927</v>
      </c>
      <c r="G317" s="288" t="s">
        <v>9927</v>
      </c>
      <c r="H317" s="288" t="s">
        <v>9927</v>
      </c>
      <c r="I317" s="288" t="s">
        <v>9927</v>
      </c>
      <c r="J317" s="288" t="s">
        <v>9927</v>
      </c>
      <c r="K317" s="288" t="s">
        <v>9927</v>
      </c>
      <c r="L317" s="288" t="s">
        <v>9927</v>
      </c>
      <c r="M317" s="288" t="s">
        <v>9927</v>
      </c>
      <c r="N317" s="288" t="s">
        <v>9927</v>
      </c>
      <c r="O317" s="288">
        <v>3</v>
      </c>
      <c r="P317" s="288">
        <v>2.8</v>
      </c>
      <c r="Q317" s="288">
        <v>2.8</v>
      </c>
      <c r="R317" s="288">
        <v>3</v>
      </c>
      <c r="S317" s="288">
        <v>3</v>
      </c>
      <c r="T317" s="288">
        <v>3</v>
      </c>
      <c r="U317" s="288">
        <v>3</v>
      </c>
      <c r="V317" s="288">
        <v>3.1</v>
      </c>
      <c r="W317" s="288">
        <v>3.1</v>
      </c>
      <c r="X317" s="288">
        <v>3.1</v>
      </c>
      <c r="Y317" s="288">
        <v>3.1</v>
      </c>
      <c r="Z317" s="288">
        <v>3.1</v>
      </c>
      <c r="AA317" s="288">
        <v>3.2</v>
      </c>
      <c r="AB317" s="288">
        <v>3.1</v>
      </c>
      <c r="AC317" s="288">
        <v>3.1</v>
      </c>
      <c r="AD317" s="288">
        <v>3.1</v>
      </c>
      <c r="AE317" s="288">
        <v>3.1</v>
      </c>
      <c r="AF317" s="288">
        <v>3.1</v>
      </c>
      <c r="AG317" s="288">
        <v>3.1</v>
      </c>
      <c r="AH317" s="288">
        <v>3.1</v>
      </c>
      <c r="AI317" s="288">
        <v>3.1</v>
      </c>
      <c r="AJ317" s="288">
        <v>3.1</v>
      </c>
      <c r="AK317" s="288">
        <v>3.1</v>
      </c>
      <c r="AL317" s="288">
        <v>3.1</v>
      </c>
      <c r="AM317" s="288">
        <v>3.1</v>
      </c>
      <c r="AN317" s="288">
        <v>3.1</v>
      </c>
      <c r="AO317" s="288">
        <v>3.1</v>
      </c>
      <c r="AP317" s="288">
        <v>3.1</v>
      </c>
      <c r="AQ317" s="288">
        <v>3.1</v>
      </c>
      <c r="AR317" s="288">
        <v>3.1</v>
      </c>
      <c r="AS317" s="288">
        <v>3.1</v>
      </c>
      <c r="AT317" s="288">
        <v>3.1</v>
      </c>
      <c r="AU317" s="288">
        <v>3.2</v>
      </c>
      <c r="AV317" s="288">
        <v>3.2</v>
      </c>
      <c r="AW317" s="288">
        <v>3.2</v>
      </c>
      <c r="AX317" s="288">
        <v>3.2</v>
      </c>
      <c r="AY317" s="288">
        <v>3.2</v>
      </c>
      <c r="AZ317" s="288">
        <v>3.2</v>
      </c>
      <c r="BA317" s="288">
        <v>3.2</v>
      </c>
      <c r="BB317" s="288">
        <v>3.3</v>
      </c>
      <c r="BC317" s="288">
        <v>3.2</v>
      </c>
      <c r="BD317" s="288">
        <v>3.2</v>
      </c>
      <c r="BE317" s="288">
        <v>3.2</v>
      </c>
      <c r="BF317" s="288">
        <v>3.2</v>
      </c>
      <c r="BG317" s="288">
        <v>3.2</v>
      </c>
      <c r="BH317" s="288">
        <v>3.2</v>
      </c>
      <c r="BI317" s="288">
        <v>3.2</v>
      </c>
      <c r="BJ317" s="288">
        <v>3.2</v>
      </c>
      <c r="BK317" s="288">
        <v>3.2</v>
      </c>
      <c r="BL317" s="288">
        <v>3.2</v>
      </c>
      <c r="BM317" s="288">
        <v>3.2</v>
      </c>
      <c r="BN317" s="288">
        <v>3.2</v>
      </c>
      <c r="BO317" s="288">
        <v>3.2</v>
      </c>
      <c r="BP317" s="288">
        <v>3.2</v>
      </c>
      <c r="BQ317" s="288">
        <v>3.2</v>
      </c>
      <c r="BR317" s="288">
        <v>3.2</v>
      </c>
      <c r="BS317" s="288">
        <v>3.2</v>
      </c>
      <c r="BT317" s="288">
        <v>3.3</v>
      </c>
      <c r="BU317" s="288">
        <v>3.3</v>
      </c>
      <c r="BV317" s="288">
        <v>3.3</v>
      </c>
      <c r="BW317" s="288">
        <v>3.3</v>
      </c>
      <c r="BX317" s="288">
        <v>3.3</v>
      </c>
      <c r="BY317" s="288">
        <v>3.3</v>
      </c>
      <c r="BZ317" s="288">
        <f>_xlfn.IFNA(VLOOKUP(C317,'INFORM Severity - hidden'!$C$5:$G$300,5,FALSE),"-")</f>
        <v>3.3</v>
      </c>
    </row>
    <row r="318" spans="1:78" x14ac:dyDescent="0.35">
      <c r="C318" t="s">
        <v>10087</v>
      </c>
      <c r="D318" s="288" t="str">
        <f t="shared" si="4"/>
        <v>-</v>
      </c>
      <c r="E318" s="288" t="s">
        <v>9927</v>
      </c>
      <c r="F318" s="288" t="s">
        <v>9927</v>
      </c>
      <c r="G318" s="288" t="s">
        <v>9927</v>
      </c>
      <c r="H318" s="288" t="s">
        <v>9927</v>
      </c>
      <c r="I318" s="288" t="s">
        <v>9927</v>
      </c>
      <c r="J318" s="288" t="s">
        <v>9927</v>
      </c>
      <c r="K318" s="288" t="s">
        <v>9927</v>
      </c>
      <c r="L318" s="288" t="s">
        <v>9927</v>
      </c>
      <c r="M318" s="288" t="s">
        <v>9927</v>
      </c>
      <c r="N318" s="288" t="s">
        <v>9927</v>
      </c>
      <c r="O318" s="288" t="s">
        <v>9927</v>
      </c>
      <c r="P318" s="288" t="s">
        <v>9927</v>
      </c>
      <c r="Q318" s="288" t="s">
        <v>9927</v>
      </c>
      <c r="R318" s="288" t="s">
        <v>9927</v>
      </c>
      <c r="S318" s="288" t="s">
        <v>9927</v>
      </c>
      <c r="T318" s="288" t="s">
        <v>9927</v>
      </c>
      <c r="U318" s="288" t="s">
        <v>9927</v>
      </c>
      <c r="V318" s="288" t="s">
        <v>9927</v>
      </c>
      <c r="W318" s="288" t="s">
        <v>9927</v>
      </c>
      <c r="X318" s="288" t="s">
        <v>9927</v>
      </c>
      <c r="Y318" s="288" t="s">
        <v>9927</v>
      </c>
      <c r="Z318" s="288" t="s">
        <v>9927</v>
      </c>
      <c r="AA318" s="288" t="s">
        <v>9927</v>
      </c>
      <c r="AB318" s="288" t="s">
        <v>9927</v>
      </c>
      <c r="AC318" s="288" t="s">
        <v>9927</v>
      </c>
      <c r="AD318" s="288" t="s">
        <v>9927</v>
      </c>
      <c r="AE318" s="288" t="s">
        <v>9927</v>
      </c>
      <c r="AF318" s="288" t="s">
        <v>9927</v>
      </c>
      <c r="AG318" s="288" t="s">
        <v>9927</v>
      </c>
      <c r="AH318" s="288" t="s">
        <v>9927</v>
      </c>
      <c r="AI318" s="288" t="s">
        <v>9927</v>
      </c>
      <c r="AJ318" s="288" t="s">
        <v>9927</v>
      </c>
      <c r="AK318" s="288" t="s">
        <v>9927</v>
      </c>
      <c r="AL318" s="288" t="s">
        <v>9927</v>
      </c>
      <c r="AM318" s="288" t="s">
        <v>9927</v>
      </c>
      <c r="AN318" s="288" t="s">
        <v>9927</v>
      </c>
      <c r="AO318" s="288" t="s">
        <v>9927</v>
      </c>
      <c r="AP318" s="288" t="s">
        <v>9927</v>
      </c>
      <c r="AQ318" s="288" t="s">
        <v>9927</v>
      </c>
      <c r="AR318" s="288" t="s">
        <v>9927</v>
      </c>
      <c r="AS318" s="288" t="s">
        <v>9927</v>
      </c>
      <c r="AT318" s="288" t="s">
        <v>9927</v>
      </c>
      <c r="AU318" s="288" t="s">
        <v>9927</v>
      </c>
      <c r="AV318" s="288" t="s">
        <v>9927</v>
      </c>
      <c r="AW318" s="288" t="s">
        <v>9927</v>
      </c>
      <c r="AX318" s="288" t="s">
        <v>9927</v>
      </c>
      <c r="AY318" s="288" t="s">
        <v>9927</v>
      </c>
      <c r="AZ318" s="288" t="s">
        <v>9927</v>
      </c>
      <c r="BA318" s="288" t="s">
        <v>9927</v>
      </c>
      <c r="BB318" s="288" t="s">
        <v>9927</v>
      </c>
      <c r="BC318" s="288" t="s">
        <v>9927</v>
      </c>
      <c r="BD318" s="288" t="s">
        <v>9927</v>
      </c>
      <c r="BE318" s="288" t="s">
        <v>9927</v>
      </c>
      <c r="BF318" s="288" t="s">
        <v>9927</v>
      </c>
      <c r="BG318" s="288" t="s">
        <v>9927</v>
      </c>
      <c r="BH318" s="288" t="s">
        <v>9927</v>
      </c>
      <c r="BI318" s="288" t="s">
        <v>9927</v>
      </c>
      <c r="BJ318" s="288" t="s">
        <v>9927</v>
      </c>
      <c r="BK318" s="288" t="s">
        <v>9927</v>
      </c>
      <c r="BL318" s="288" t="s">
        <v>9927</v>
      </c>
      <c r="BM318" s="288" t="s">
        <v>9927</v>
      </c>
      <c r="BN318" s="288" t="s">
        <v>9927</v>
      </c>
      <c r="BO318" s="288" t="s">
        <v>9927</v>
      </c>
      <c r="BP318" s="288" t="s">
        <v>9927</v>
      </c>
      <c r="BQ318" s="288" t="s">
        <v>9927</v>
      </c>
      <c r="BR318" s="288" t="s">
        <v>9927</v>
      </c>
      <c r="BS318" s="288" t="s">
        <v>9927</v>
      </c>
      <c r="BT318" s="288" t="s">
        <v>9927</v>
      </c>
      <c r="BU318" s="288" t="s">
        <v>9927</v>
      </c>
      <c r="BV318" s="288" t="s">
        <v>9927</v>
      </c>
      <c r="BW318" s="288" t="s">
        <v>9927</v>
      </c>
      <c r="BX318" s="288" t="s">
        <v>9927</v>
      </c>
      <c r="BY318" s="288" t="s">
        <v>9927</v>
      </c>
      <c r="BZ318" s="288" t="str">
        <f>_xlfn.IFNA(VLOOKUP(C318,'INFORM Severity - hidden'!$C$5:$G$300,5,FALSE),"-")</f>
        <v>-</v>
      </c>
    </row>
    <row r="319" spans="1:78" x14ac:dyDescent="0.35">
      <c r="C319" t="s">
        <v>10088</v>
      </c>
      <c r="D319" s="288" t="str">
        <f t="shared" si="4"/>
        <v>-</v>
      </c>
      <c r="E319" s="288" t="s">
        <v>9927</v>
      </c>
      <c r="F319" s="288" t="s">
        <v>9927</v>
      </c>
      <c r="G319" s="288" t="s">
        <v>9927</v>
      </c>
      <c r="H319" s="288" t="s">
        <v>9927</v>
      </c>
      <c r="I319" s="288" t="s">
        <v>9927</v>
      </c>
      <c r="J319" s="288" t="s">
        <v>9927</v>
      </c>
      <c r="K319" s="288" t="s">
        <v>9927</v>
      </c>
      <c r="L319" s="288" t="s">
        <v>9927</v>
      </c>
      <c r="M319" s="288" t="s">
        <v>9927</v>
      </c>
      <c r="N319" s="288" t="s">
        <v>9927</v>
      </c>
      <c r="O319" s="288" t="s">
        <v>9927</v>
      </c>
      <c r="P319" s="288" t="s">
        <v>9927</v>
      </c>
      <c r="Q319" s="288" t="s">
        <v>9927</v>
      </c>
      <c r="R319" s="288" t="s">
        <v>9927</v>
      </c>
      <c r="S319" s="288" t="s">
        <v>9927</v>
      </c>
      <c r="T319" s="288" t="s">
        <v>9927</v>
      </c>
      <c r="U319" s="288" t="s">
        <v>9927</v>
      </c>
      <c r="V319" s="288" t="s">
        <v>9927</v>
      </c>
      <c r="W319" s="288" t="s">
        <v>9927</v>
      </c>
      <c r="X319" s="288" t="s">
        <v>9927</v>
      </c>
      <c r="Y319" s="288" t="s">
        <v>9927</v>
      </c>
      <c r="Z319" s="288" t="s">
        <v>9927</v>
      </c>
      <c r="AA319" s="288" t="s">
        <v>9927</v>
      </c>
      <c r="AB319" s="288" t="s">
        <v>9927</v>
      </c>
      <c r="AC319" s="288" t="s">
        <v>9927</v>
      </c>
      <c r="AD319" s="288" t="s">
        <v>9927</v>
      </c>
      <c r="AE319" s="288" t="s">
        <v>9927</v>
      </c>
      <c r="AF319" s="288" t="s">
        <v>9927</v>
      </c>
      <c r="AG319" s="288" t="s">
        <v>9927</v>
      </c>
      <c r="AH319" s="288" t="s">
        <v>9927</v>
      </c>
      <c r="AI319" s="288" t="s">
        <v>9927</v>
      </c>
      <c r="AJ319" s="288" t="s">
        <v>9927</v>
      </c>
      <c r="AK319" s="288" t="s">
        <v>9927</v>
      </c>
      <c r="AL319" s="288" t="s">
        <v>9927</v>
      </c>
      <c r="AM319" s="288" t="s">
        <v>9927</v>
      </c>
      <c r="AN319" s="288" t="s">
        <v>9927</v>
      </c>
      <c r="AO319" s="288" t="s">
        <v>9927</v>
      </c>
      <c r="AP319" s="288" t="s">
        <v>9927</v>
      </c>
      <c r="AQ319" s="288" t="s">
        <v>9927</v>
      </c>
      <c r="AR319" s="288" t="s">
        <v>9927</v>
      </c>
      <c r="AS319" s="288" t="s">
        <v>9927</v>
      </c>
      <c r="AT319" s="288" t="s">
        <v>9927</v>
      </c>
      <c r="AU319" s="288">
        <v>3.3</v>
      </c>
      <c r="AV319" s="288">
        <v>3</v>
      </c>
      <c r="AW319" s="288">
        <v>2.9</v>
      </c>
      <c r="AX319" s="288">
        <v>2.9</v>
      </c>
      <c r="AY319" s="288">
        <v>2.9</v>
      </c>
      <c r="AZ319" s="288">
        <v>2.9</v>
      </c>
      <c r="BA319" s="288">
        <v>2.9</v>
      </c>
      <c r="BB319" s="288">
        <v>2.9</v>
      </c>
      <c r="BC319" s="288" t="s">
        <v>9927</v>
      </c>
      <c r="BD319" s="288" t="s">
        <v>9927</v>
      </c>
      <c r="BE319" s="288" t="s">
        <v>9927</v>
      </c>
      <c r="BF319" s="288" t="s">
        <v>9927</v>
      </c>
      <c r="BG319" s="288" t="s">
        <v>9927</v>
      </c>
      <c r="BH319" s="288" t="s">
        <v>9927</v>
      </c>
      <c r="BI319" s="288" t="s">
        <v>9927</v>
      </c>
      <c r="BJ319" s="288" t="s">
        <v>9927</v>
      </c>
      <c r="BK319" s="288" t="s">
        <v>9927</v>
      </c>
      <c r="BL319" s="288" t="s">
        <v>9927</v>
      </c>
      <c r="BM319" s="288" t="s">
        <v>9927</v>
      </c>
      <c r="BN319" s="288" t="s">
        <v>9927</v>
      </c>
      <c r="BO319" s="288" t="s">
        <v>9927</v>
      </c>
      <c r="BP319" s="288" t="s">
        <v>9927</v>
      </c>
      <c r="BQ319" s="288" t="s">
        <v>9927</v>
      </c>
      <c r="BR319" s="288" t="s">
        <v>9927</v>
      </c>
      <c r="BS319" s="288" t="s">
        <v>9927</v>
      </c>
      <c r="BT319" s="288" t="s">
        <v>9927</v>
      </c>
      <c r="BU319" s="288" t="s">
        <v>9927</v>
      </c>
      <c r="BV319" s="288" t="s">
        <v>9927</v>
      </c>
      <c r="BW319" s="288" t="s">
        <v>9927</v>
      </c>
      <c r="BX319" s="288" t="s">
        <v>9927</v>
      </c>
      <c r="BY319" s="288" t="s">
        <v>9927</v>
      </c>
      <c r="BZ319" s="288" t="str">
        <f>_xlfn.IFNA(VLOOKUP(C319,'INFORM Severity - hidden'!$C$5:$G$300,5,FALSE),"-")</f>
        <v>-</v>
      </c>
    </row>
    <row r="320" spans="1:78" x14ac:dyDescent="0.35">
      <c r="A320" t="s">
        <v>1763</v>
      </c>
      <c r="B320" t="s">
        <v>1761</v>
      </c>
      <c r="C320" t="s">
        <v>1762</v>
      </c>
      <c r="D320" s="288" t="str">
        <f t="shared" si="4"/>
        <v>Stable</v>
      </c>
      <c r="E320" s="288" t="s">
        <v>9927</v>
      </c>
      <c r="F320" s="288">
        <v>3.3</v>
      </c>
      <c r="G320" s="288">
        <v>3.3</v>
      </c>
      <c r="H320" s="288">
        <v>3.6</v>
      </c>
      <c r="I320" s="288">
        <v>3.6</v>
      </c>
      <c r="J320" s="288">
        <v>3.6</v>
      </c>
      <c r="K320" s="288">
        <v>3.6</v>
      </c>
      <c r="L320" s="288">
        <v>3.6</v>
      </c>
      <c r="M320" s="288">
        <v>3.6</v>
      </c>
      <c r="N320" s="288">
        <v>3.5</v>
      </c>
      <c r="O320" s="288">
        <v>3.5</v>
      </c>
      <c r="P320" s="288">
        <v>3.5</v>
      </c>
      <c r="Q320" s="288">
        <v>3.5</v>
      </c>
      <c r="R320" s="288">
        <v>3.5</v>
      </c>
      <c r="S320" s="288">
        <v>3.5</v>
      </c>
      <c r="T320" s="288">
        <v>3.5</v>
      </c>
      <c r="U320" s="288">
        <v>3.5</v>
      </c>
      <c r="V320" s="288">
        <v>3.5</v>
      </c>
      <c r="W320" s="288">
        <v>3.5</v>
      </c>
      <c r="X320" s="288">
        <v>3.5</v>
      </c>
      <c r="Y320" s="288">
        <v>3.5</v>
      </c>
      <c r="Z320" s="288">
        <v>3.5</v>
      </c>
      <c r="AA320" s="288">
        <v>3.5</v>
      </c>
      <c r="AB320" s="288">
        <v>3.5</v>
      </c>
      <c r="AC320" s="288">
        <v>3.5</v>
      </c>
      <c r="AD320" s="288">
        <v>3.5</v>
      </c>
      <c r="AE320" s="288">
        <v>3.5</v>
      </c>
      <c r="AF320" s="288">
        <v>3.5</v>
      </c>
      <c r="AG320" s="288">
        <v>3.5</v>
      </c>
      <c r="AH320" s="288">
        <v>3.5</v>
      </c>
      <c r="AI320" s="288">
        <v>3.5</v>
      </c>
      <c r="AJ320" s="288">
        <v>3.5</v>
      </c>
      <c r="AK320" s="288">
        <v>3.5</v>
      </c>
      <c r="AL320" s="288">
        <v>3.6</v>
      </c>
      <c r="AM320" s="288">
        <v>3.6</v>
      </c>
      <c r="AN320" s="288">
        <v>3.6</v>
      </c>
      <c r="AO320" s="288">
        <v>3.6</v>
      </c>
      <c r="AP320" s="288">
        <v>3.9</v>
      </c>
      <c r="AQ320" s="288">
        <v>4.0999999999999996</v>
      </c>
      <c r="AR320" s="288">
        <v>4.3</v>
      </c>
      <c r="AS320" s="288">
        <v>4.4000000000000004</v>
      </c>
      <c r="AT320" s="288">
        <v>4.4000000000000004</v>
      </c>
      <c r="AU320" s="288">
        <v>4.2</v>
      </c>
      <c r="AV320" s="288">
        <v>4.2</v>
      </c>
      <c r="AW320" s="288">
        <v>4.2</v>
      </c>
      <c r="AX320" s="288">
        <v>4.0999999999999996</v>
      </c>
      <c r="AY320" s="288">
        <v>4.0999999999999996</v>
      </c>
      <c r="AZ320" s="288">
        <v>4.3</v>
      </c>
      <c r="BA320" s="288">
        <v>4.3</v>
      </c>
      <c r="BB320" s="288">
        <v>4.3</v>
      </c>
      <c r="BC320" s="288">
        <v>4.3</v>
      </c>
      <c r="BD320" s="288">
        <v>4.3</v>
      </c>
      <c r="BE320" s="288">
        <v>4.3</v>
      </c>
      <c r="BF320" s="288">
        <v>4.3</v>
      </c>
      <c r="BG320" s="288">
        <v>4.3</v>
      </c>
      <c r="BH320" s="288">
        <v>4.3</v>
      </c>
      <c r="BI320" s="288">
        <v>4.3</v>
      </c>
      <c r="BJ320" s="288">
        <v>4.3</v>
      </c>
      <c r="BK320" s="288">
        <v>4.3</v>
      </c>
      <c r="BL320" s="288">
        <v>4.3</v>
      </c>
      <c r="BM320" s="288">
        <v>4.3</v>
      </c>
      <c r="BN320" s="288">
        <v>4.3</v>
      </c>
      <c r="BO320" s="288">
        <v>4.3</v>
      </c>
      <c r="BP320" s="288">
        <v>4.5</v>
      </c>
      <c r="BQ320" s="288">
        <v>4.5</v>
      </c>
      <c r="BR320" s="288">
        <v>4.5</v>
      </c>
      <c r="BS320" s="288">
        <v>4.5</v>
      </c>
      <c r="BT320" s="288">
        <v>4.5</v>
      </c>
      <c r="BU320" s="288">
        <v>4.5</v>
      </c>
      <c r="BV320" s="288">
        <v>4.5</v>
      </c>
      <c r="BW320" s="288">
        <v>4.5999999999999996</v>
      </c>
      <c r="BX320" s="288">
        <v>4.5999999999999996</v>
      </c>
      <c r="BY320" s="288">
        <v>4.4000000000000004</v>
      </c>
      <c r="BZ320" s="288">
        <f>_xlfn.IFNA(VLOOKUP(C320,'INFORM Severity - hidden'!$C$5:$G$300,5,FALSE),"-")</f>
        <v>4.4000000000000004</v>
      </c>
    </row>
    <row r="321" spans="1:78" x14ac:dyDescent="0.35">
      <c r="C321" t="s">
        <v>10089</v>
      </c>
      <c r="D321" s="288" t="str">
        <f t="shared" si="4"/>
        <v>-</v>
      </c>
      <c r="E321" s="288" t="s">
        <v>9927</v>
      </c>
      <c r="F321" s="288" t="s">
        <v>9927</v>
      </c>
      <c r="G321" s="288" t="s">
        <v>9927</v>
      </c>
      <c r="H321" s="288" t="s">
        <v>9927</v>
      </c>
      <c r="I321" s="288" t="s">
        <v>9927</v>
      </c>
      <c r="J321" s="288" t="s">
        <v>9927</v>
      </c>
      <c r="K321" s="288" t="s">
        <v>9927</v>
      </c>
      <c r="L321" s="288" t="s">
        <v>9927</v>
      </c>
      <c r="M321" s="288" t="s">
        <v>9927</v>
      </c>
      <c r="N321" s="288" t="s">
        <v>9927</v>
      </c>
      <c r="O321" s="288" t="s">
        <v>9927</v>
      </c>
      <c r="P321" s="288" t="s">
        <v>9927</v>
      </c>
      <c r="Q321" s="288" t="s">
        <v>9927</v>
      </c>
      <c r="R321" s="288" t="s">
        <v>9927</v>
      </c>
      <c r="S321" s="288" t="s">
        <v>9927</v>
      </c>
      <c r="T321" s="288" t="s">
        <v>9927</v>
      </c>
      <c r="U321" s="288" t="s">
        <v>9927</v>
      </c>
      <c r="V321" s="288" t="s">
        <v>9927</v>
      </c>
      <c r="W321" s="288" t="s">
        <v>9927</v>
      </c>
      <c r="X321" s="288" t="s">
        <v>9927</v>
      </c>
      <c r="Y321" s="288" t="s">
        <v>9927</v>
      </c>
      <c r="Z321" s="288" t="s">
        <v>9927</v>
      </c>
      <c r="AA321" s="288" t="s">
        <v>9927</v>
      </c>
      <c r="AB321" s="288" t="s">
        <v>9927</v>
      </c>
      <c r="AC321" s="288" t="s">
        <v>9927</v>
      </c>
      <c r="AD321" s="288" t="s">
        <v>9927</v>
      </c>
      <c r="AE321" s="288" t="s">
        <v>9927</v>
      </c>
      <c r="AF321" s="288">
        <v>1.5</v>
      </c>
      <c r="AG321" s="288">
        <v>1.5</v>
      </c>
      <c r="AH321" s="288">
        <v>1.6</v>
      </c>
      <c r="AI321" s="288">
        <v>1.6</v>
      </c>
      <c r="AJ321" s="288">
        <v>1.6</v>
      </c>
      <c r="AK321" s="288" t="s">
        <v>9927</v>
      </c>
      <c r="AL321" s="288" t="s">
        <v>9927</v>
      </c>
      <c r="AM321" s="288" t="s">
        <v>9927</v>
      </c>
      <c r="AN321" s="288" t="s">
        <v>9927</v>
      </c>
      <c r="AO321" s="288" t="s">
        <v>9927</v>
      </c>
      <c r="AP321" s="288" t="s">
        <v>9927</v>
      </c>
      <c r="AQ321" s="288" t="s">
        <v>9927</v>
      </c>
      <c r="AR321" s="288" t="s">
        <v>9927</v>
      </c>
      <c r="AS321" s="288" t="s">
        <v>9927</v>
      </c>
      <c r="AT321" s="288" t="s">
        <v>9927</v>
      </c>
      <c r="AU321" s="288" t="s">
        <v>9927</v>
      </c>
      <c r="AV321" s="288" t="s">
        <v>9927</v>
      </c>
      <c r="AW321" s="288" t="s">
        <v>9927</v>
      </c>
      <c r="AX321" s="288" t="s">
        <v>9927</v>
      </c>
      <c r="AY321" s="288" t="s">
        <v>9927</v>
      </c>
      <c r="AZ321" s="288" t="s">
        <v>9927</v>
      </c>
      <c r="BA321" s="288" t="s">
        <v>9927</v>
      </c>
      <c r="BB321" s="288" t="s">
        <v>9927</v>
      </c>
      <c r="BC321" s="288" t="s">
        <v>9927</v>
      </c>
      <c r="BD321" s="288" t="s">
        <v>9927</v>
      </c>
      <c r="BE321" s="288" t="s">
        <v>9927</v>
      </c>
      <c r="BF321" s="288" t="s">
        <v>9927</v>
      </c>
      <c r="BG321" s="288" t="s">
        <v>9927</v>
      </c>
      <c r="BH321" s="288" t="s">
        <v>9927</v>
      </c>
      <c r="BI321" s="288" t="s">
        <v>9927</v>
      </c>
      <c r="BJ321" s="288" t="s">
        <v>9927</v>
      </c>
      <c r="BK321" s="288" t="s">
        <v>9927</v>
      </c>
      <c r="BL321" s="288" t="s">
        <v>9927</v>
      </c>
      <c r="BM321" s="288" t="s">
        <v>9927</v>
      </c>
      <c r="BN321" s="288" t="s">
        <v>9927</v>
      </c>
      <c r="BO321" s="288" t="s">
        <v>9927</v>
      </c>
      <c r="BP321" s="288" t="s">
        <v>9927</v>
      </c>
      <c r="BQ321" s="288" t="s">
        <v>9927</v>
      </c>
      <c r="BR321" s="288" t="s">
        <v>9927</v>
      </c>
      <c r="BS321" s="288" t="s">
        <v>9927</v>
      </c>
      <c r="BT321" s="288" t="s">
        <v>9927</v>
      </c>
      <c r="BU321" s="288" t="s">
        <v>9927</v>
      </c>
      <c r="BV321" s="288" t="s">
        <v>9927</v>
      </c>
      <c r="BW321" s="288" t="s">
        <v>9927</v>
      </c>
      <c r="BX321" s="288" t="s">
        <v>9927</v>
      </c>
      <c r="BY321" s="288" t="s">
        <v>9927</v>
      </c>
      <c r="BZ321" s="288" t="str">
        <f>_xlfn.IFNA(VLOOKUP(C321,'INFORM Severity - hidden'!$C$5:$G$300,5,FALSE),"-")</f>
        <v>-</v>
      </c>
    </row>
    <row r="322" spans="1:78" x14ac:dyDescent="0.35">
      <c r="A322" t="s">
        <v>3331</v>
      </c>
      <c r="B322" t="s">
        <v>3329</v>
      </c>
      <c r="C322" t="s">
        <v>3330</v>
      </c>
      <c r="D322" s="288" t="str">
        <f t="shared" si="4"/>
        <v>Stable</v>
      </c>
      <c r="E322" s="288">
        <v>4.2</v>
      </c>
      <c r="F322" s="288">
        <v>4.2</v>
      </c>
      <c r="G322" s="288">
        <v>4.2</v>
      </c>
      <c r="H322" s="288">
        <v>3.9</v>
      </c>
      <c r="I322" s="288">
        <v>3.9</v>
      </c>
      <c r="J322" s="288">
        <v>4</v>
      </c>
      <c r="K322" s="288">
        <v>4</v>
      </c>
      <c r="L322" s="288">
        <v>4</v>
      </c>
      <c r="M322" s="288">
        <v>4</v>
      </c>
      <c r="N322" s="288">
        <v>4</v>
      </c>
      <c r="O322" s="288">
        <v>4</v>
      </c>
      <c r="P322" s="288">
        <v>4</v>
      </c>
      <c r="Q322" s="288">
        <v>4</v>
      </c>
      <c r="R322" s="288">
        <v>4.0999999999999996</v>
      </c>
      <c r="S322" s="288">
        <v>4.0999999999999996</v>
      </c>
      <c r="T322" s="288">
        <v>4.0999999999999996</v>
      </c>
      <c r="U322" s="288">
        <v>4.0999999999999996</v>
      </c>
      <c r="V322" s="288">
        <v>4.0999999999999996</v>
      </c>
      <c r="W322" s="288">
        <v>4.0999999999999996</v>
      </c>
      <c r="X322" s="288">
        <v>4.0999999999999996</v>
      </c>
      <c r="Y322" s="288">
        <v>4.0999999999999996</v>
      </c>
      <c r="Z322" s="288">
        <v>4.0999999999999996</v>
      </c>
      <c r="AA322" s="288">
        <v>4</v>
      </c>
      <c r="AB322" s="288">
        <v>4</v>
      </c>
      <c r="AC322" s="288">
        <v>4</v>
      </c>
      <c r="AD322" s="288">
        <v>4</v>
      </c>
      <c r="AE322" s="288">
        <v>4</v>
      </c>
      <c r="AF322" s="288">
        <v>4</v>
      </c>
      <c r="AG322" s="288">
        <v>4</v>
      </c>
      <c r="AH322" s="288">
        <v>4.0999999999999996</v>
      </c>
      <c r="AI322" s="288">
        <v>4.0999999999999996</v>
      </c>
      <c r="AJ322" s="288">
        <v>4.0999999999999996</v>
      </c>
      <c r="AK322" s="288">
        <v>4.0999999999999996</v>
      </c>
      <c r="AL322" s="288">
        <v>4.2</v>
      </c>
      <c r="AM322" s="288">
        <v>4.2</v>
      </c>
      <c r="AN322" s="288">
        <v>4.2</v>
      </c>
      <c r="AO322" s="288">
        <v>4.2</v>
      </c>
      <c r="AP322" s="288">
        <v>4.2</v>
      </c>
      <c r="AQ322" s="288">
        <v>4.2</v>
      </c>
      <c r="AR322" s="288">
        <v>4.0999999999999996</v>
      </c>
      <c r="AS322" s="288">
        <v>4.0999999999999996</v>
      </c>
      <c r="AT322" s="288">
        <v>4.0999999999999996</v>
      </c>
      <c r="AU322" s="288">
        <v>4</v>
      </c>
      <c r="AV322" s="288">
        <v>4</v>
      </c>
      <c r="AW322" s="288">
        <v>4</v>
      </c>
      <c r="AX322" s="288">
        <v>3.9</v>
      </c>
      <c r="AY322" s="288">
        <v>4</v>
      </c>
      <c r="AZ322" s="288">
        <v>4</v>
      </c>
      <c r="BA322" s="288">
        <v>4</v>
      </c>
      <c r="BB322" s="288">
        <v>4</v>
      </c>
      <c r="BC322" s="288">
        <v>4</v>
      </c>
      <c r="BD322" s="288">
        <v>4</v>
      </c>
      <c r="BE322" s="288">
        <v>3.8</v>
      </c>
      <c r="BF322" s="288">
        <v>4.0999999999999996</v>
      </c>
      <c r="BG322" s="288">
        <v>4.0999999999999996</v>
      </c>
      <c r="BH322" s="288">
        <v>4.0999999999999996</v>
      </c>
      <c r="BI322" s="288">
        <v>4</v>
      </c>
      <c r="BJ322" s="288">
        <v>4.3</v>
      </c>
      <c r="BK322" s="288">
        <v>4.3</v>
      </c>
      <c r="BL322" s="288">
        <v>4.3</v>
      </c>
      <c r="BM322" s="288">
        <v>4.3</v>
      </c>
      <c r="BN322" s="288">
        <v>4.2</v>
      </c>
      <c r="BO322" s="288">
        <v>4.2</v>
      </c>
      <c r="BP322" s="288">
        <v>4</v>
      </c>
      <c r="BQ322" s="288">
        <v>4</v>
      </c>
      <c r="BR322" s="288">
        <v>4</v>
      </c>
      <c r="BS322" s="288">
        <v>4</v>
      </c>
      <c r="BT322" s="288">
        <v>4</v>
      </c>
      <c r="BU322" s="288">
        <v>4</v>
      </c>
      <c r="BV322" s="288">
        <v>4</v>
      </c>
      <c r="BW322" s="288">
        <v>4</v>
      </c>
      <c r="BX322" s="288">
        <v>4</v>
      </c>
      <c r="BY322" s="288">
        <v>4</v>
      </c>
      <c r="BZ322" s="288">
        <f>_xlfn.IFNA(VLOOKUP(C322,'INFORM Severity - hidden'!$C$5:$G$300,5,FALSE),"-")</f>
        <v>4</v>
      </c>
    </row>
    <row r="323" spans="1:78" x14ac:dyDescent="0.35">
      <c r="C323" t="s">
        <v>10090</v>
      </c>
      <c r="D323" s="288" t="str">
        <f t="shared" ref="D323:D334" si="5">IF(BZ323="-","-",IFERROR(IF(ROUND(AVERAGE(BX323:BZ323),1)=ROUND(AVERAGE(BU323:BW323),1),"Stable",IF(ROUND(AVERAGE(BX323:BZ323),1)&lt;ROUND(AVERAGE(BU323:BW323),1),"Decreasing",IF(ROUND(AVERAGE(BX323:BZ323),1)&gt;ROUND(AVERAGE(BU323:BW323),1),"Increasing"))),"-"))</f>
        <v>-</v>
      </c>
      <c r="E323" s="288" t="s">
        <v>9927</v>
      </c>
      <c r="F323" s="288" t="s">
        <v>9927</v>
      </c>
      <c r="G323" s="288" t="s">
        <v>9927</v>
      </c>
      <c r="H323" s="288" t="s">
        <v>9927</v>
      </c>
      <c r="I323" s="288" t="s">
        <v>9927</v>
      </c>
      <c r="J323" s="288" t="s">
        <v>9927</v>
      </c>
      <c r="K323" s="288" t="s">
        <v>9927</v>
      </c>
      <c r="L323" s="288" t="s">
        <v>9927</v>
      </c>
      <c r="M323" s="288" t="s">
        <v>9927</v>
      </c>
      <c r="N323" s="288" t="s">
        <v>9927</v>
      </c>
      <c r="O323" s="288" t="s">
        <v>9927</v>
      </c>
      <c r="P323" s="288" t="s">
        <v>9927</v>
      </c>
      <c r="Q323" s="288" t="s">
        <v>9927</v>
      </c>
      <c r="R323" s="288" t="s">
        <v>9927</v>
      </c>
      <c r="S323" s="288" t="s">
        <v>9927</v>
      </c>
      <c r="T323" s="288" t="s">
        <v>9927</v>
      </c>
      <c r="U323" s="288" t="s">
        <v>9927</v>
      </c>
      <c r="V323" s="288" t="s">
        <v>9927</v>
      </c>
      <c r="W323" s="288" t="s">
        <v>9927</v>
      </c>
      <c r="X323" s="288" t="s">
        <v>9927</v>
      </c>
      <c r="Y323" s="288" t="s">
        <v>9927</v>
      </c>
      <c r="Z323" s="288" t="s">
        <v>9927</v>
      </c>
      <c r="AA323" s="288">
        <v>2.4</v>
      </c>
      <c r="AB323" s="288">
        <v>2.4</v>
      </c>
      <c r="AC323" s="288">
        <v>2.4</v>
      </c>
      <c r="AD323" s="288">
        <v>2.9</v>
      </c>
      <c r="AE323" s="288">
        <v>2.9</v>
      </c>
      <c r="AF323" s="288">
        <v>2.8</v>
      </c>
      <c r="AG323" s="288" t="s">
        <v>9927</v>
      </c>
      <c r="AH323" s="288" t="s">
        <v>9927</v>
      </c>
      <c r="AI323" s="288" t="s">
        <v>9927</v>
      </c>
      <c r="AJ323" s="288" t="s">
        <v>9927</v>
      </c>
      <c r="AK323" s="288" t="s">
        <v>9927</v>
      </c>
      <c r="AL323" s="288" t="s">
        <v>9927</v>
      </c>
      <c r="AM323" s="288" t="s">
        <v>9927</v>
      </c>
      <c r="AN323" s="288" t="s">
        <v>9927</v>
      </c>
      <c r="AO323" s="288" t="s">
        <v>9927</v>
      </c>
      <c r="AP323" s="288" t="s">
        <v>9927</v>
      </c>
      <c r="AQ323" s="288" t="s">
        <v>9927</v>
      </c>
      <c r="AR323" s="288" t="s">
        <v>9927</v>
      </c>
      <c r="AS323" s="288" t="s">
        <v>9927</v>
      </c>
      <c r="AT323" s="288" t="s">
        <v>9927</v>
      </c>
      <c r="AU323" s="288" t="s">
        <v>9927</v>
      </c>
      <c r="AV323" s="288" t="s">
        <v>9927</v>
      </c>
      <c r="AW323" s="288" t="s">
        <v>9927</v>
      </c>
      <c r="AX323" s="288" t="s">
        <v>9927</v>
      </c>
      <c r="AY323" s="288" t="s">
        <v>9927</v>
      </c>
      <c r="AZ323" s="288" t="s">
        <v>9927</v>
      </c>
      <c r="BA323" s="288" t="s">
        <v>9927</v>
      </c>
      <c r="BB323" s="288" t="s">
        <v>9927</v>
      </c>
      <c r="BC323" s="288" t="s">
        <v>9927</v>
      </c>
      <c r="BD323" s="288" t="s">
        <v>9927</v>
      </c>
      <c r="BE323" s="288" t="s">
        <v>9927</v>
      </c>
      <c r="BF323" s="288" t="s">
        <v>9927</v>
      </c>
      <c r="BG323" s="288" t="s">
        <v>9927</v>
      </c>
      <c r="BH323" s="288" t="s">
        <v>9927</v>
      </c>
      <c r="BI323" s="288" t="s">
        <v>9927</v>
      </c>
      <c r="BJ323" s="288" t="s">
        <v>9927</v>
      </c>
      <c r="BK323" s="288" t="s">
        <v>9927</v>
      </c>
      <c r="BL323" s="288" t="s">
        <v>9927</v>
      </c>
      <c r="BM323" s="288" t="s">
        <v>9927</v>
      </c>
      <c r="BN323" s="288" t="s">
        <v>9927</v>
      </c>
      <c r="BO323" s="288" t="s">
        <v>9927</v>
      </c>
      <c r="BP323" s="288" t="s">
        <v>9927</v>
      </c>
      <c r="BQ323" s="288" t="s">
        <v>9927</v>
      </c>
      <c r="BR323" s="288" t="s">
        <v>9927</v>
      </c>
      <c r="BS323" s="288" t="s">
        <v>9927</v>
      </c>
      <c r="BT323" s="288" t="s">
        <v>9927</v>
      </c>
      <c r="BU323" s="288" t="s">
        <v>9927</v>
      </c>
      <c r="BV323" s="288" t="s">
        <v>9927</v>
      </c>
      <c r="BW323" s="288" t="s">
        <v>9927</v>
      </c>
      <c r="BX323" s="288" t="s">
        <v>9927</v>
      </c>
      <c r="BY323" s="288" t="s">
        <v>9927</v>
      </c>
      <c r="BZ323" s="288" t="str">
        <f>_xlfn.IFNA(VLOOKUP(C323,'INFORM Severity - hidden'!$C$5:$G$300,5,FALSE),"-")</f>
        <v>-</v>
      </c>
    </row>
    <row r="324" spans="1:78" x14ac:dyDescent="0.35">
      <c r="C324" t="s">
        <v>10091</v>
      </c>
      <c r="D324" s="288" t="str">
        <f t="shared" si="5"/>
        <v>-</v>
      </c>
      <c r="E324" s="288" t="s">
        <v>9927</v>
      </c>
      <c r="F324" s="288" t="s">
        <v>9927</v>
      </c>
      <c r="G324" s="288" t="s">
        <v>9927</v>
      </c>
      <c r="H324" s="288" t="s">
        <v>9927</v>
      </c>
      <c r="I324" s="288" t="s">
        <v>9927</v>
      </c>
      <c r="J324" s="288" t="s">
        <v>9927</v>
      </c>
      <c r="K324" s="288" t="s">
        <v>9927</v>
      </c>
      <c r="L324" s="288" t="s">
        <v>9927</v>
      </c>
      <c r="M324" s="288" t="s">
        <v>9927</v>
      </c>
      <c r="N324" s="288" t="s">
        <v>9927</v>
      </c>
      <c r="O324" s="288" t="s">
        <v>9927</v>
      </c>
      <c r="P324" s="288" t="s">
        <v>9927</v>
      </c>
      <c r="Q324" s="288" t="s">
        <v>9927</v>
      </c>
      <c r="R324" s="288" t="s">
        <v>9927</v>
      </c>
      <c r="S324" s="288" t="s">
        <v>9927</v>
      </c>
      <c r="T324" s="288" t="s">
        <v>9927</v>
      </c>
      <c r="U324" s="288" t="s">
        <v>9927</v>
      </c>
      <c r="V324" s="288" t="s">
        <v>9927</v>
      </c>
      <c r="W324" s="288" t="s">
        <v>9927</v>
      </c>
      <c r="X324" s="288" t="s">
        <v>9927</v>
      </c>
      <c r="Y324" s="288" t="s">
        <v>9927</v>
      </c>
      <c r="Z324" s="288" t="s">
        <v>9927</v>
      </c>
      <c r="AA324" s="288" t="s">
        <v>9927</v>
      </c>
      <c r="AB324" s="288" t="s">
        <v>9927</v>
      </c>
      <c r="AC324" s="288" t="s">
        <v>9927</v>
      </c>
      <c r="AD324" s="288" t="s">
        <v>9927</v>
      </c>
      <c r="AE324" s="288" t="s">
        <v>9927</v>
      </c>
      <c r="AF324" s="288" t="s">
        <v>9927</v>
      </c>
      <c r="AG324" s="288" t="s">
        <v>9927</v>
      </c>
      <c r="AH324" s="288" t="s">
        <v>9927</v>
      </c>
      <c r="AI324" s="288" t="s">
        <v>9927</v>
      </c>
      <c r="AJ324" s="288" t="s">
        <v>9927</v>
      </c>
      <c r="AK324" s="288" t="s">
        <v>9927</v>
      </c>
      <c r="AL324" s="288" t="s">
        <v>9927</v>
      </c>
      <c r="AM324" s="288" t="s">
        <v>9927</v>
      </c>
      <c r="AN324" s="288" t="s">
        <v>9927</v>
      </c>
      <c r="AO324" s="288" t="s">
        <v>9927</v>
      </c>
      <c r="AP324" s="288" t="s">
        <v>9927</v>
      </c>
      <c r="AQ324" s="288" t="s">
        <v>9927</v>
      </c>
      <c r="AR324" s="288" t="s">
        <v>9927</v>
      </c>
      <c r="AS324" s="288" t="s">
        <v>9927</v>
      </c>
      <c r="AT324" s="288" t="s">
        <v>9927</v>
      </c>
      <c r="AU324" s="288" t="s">
        <v>9927</v>
      </c>
      <c r="AV324" s="288" t="s">
        <v>9927</v>
      </c>
      <c r="AW324" s="288" t="s">
        <v>9927</v>
      </c>
      <c r="AX324" s="288" t="s">
        <v>9927</v>
      </c>
      <c r="AY324" s="288" t="s">
        <v>9927</v>
      </c>
      <c r="AZ324" s="288" t="s">
        <v>9927</v>
      </c>
      <c r="BA324" s="288" t="s">
        <v>9927</v>
      </c>
      <c r="BB324" s="288" t="s">
        <v>9927</v>
      </c>
      <c r="BC324" s="288" t="s">
        <v>9927</v>
      </c>
      <c r="BD324" s="288" t="s">
        <v>9927</v>
      </c>
      <c r="BE324" s="288" t="s">
        <v>9927</v>
      </c>
      <c r="BF324" s="288" t="s">
        <v>9927</v>
      </c>
      <c r="BG324" s="288" t="s">
        <v>9927</v>
      </c>
      <c r="BH324" s="288" t="s">
        <v>9927</v>
      </c>
      <c r="BI324" s="288" t="s">
        <v>9927</v>
      </c>
      <c r="BJ324" s="288" t="s">
        <v>9927</v>
      </c>
      <c r="BK324" s="288" t="s">
        <v>9927</v>
      </c>
      <c r="BL324" s="288" t="s">
        <v>9927</v>
      </c>
      <c r="BM324" s="288" t="s">
        <v>9927</v>
      </c>
      <c r="BN324" s="288" t="s">
        <v>9927</v>
      </c>
      <c r="BO324" s="288" t="s">
        <v>9927</v>
      </c>
      <c r="BP324" s="288" t="s">
        <v>9927</v>
      </c>
      <c r="BQ324" s="288" t="s">
        <v>9927</v>
      </c>
      <c r="BR324" s="288" t="s">
        <v>9927</v>
      </c>
      <c r="BS324" s="288" t="s">
        <v>9927</v>
      </c>
      <c r="BT324" s="288" t="s">
        <v>9927</v>
      </c>
      <c r="BU324" s="288">
        <v>2.7</v>
      </c>
      <c r="BV324" s="288">
        <v>2.7</v>
      </c>
      <c r="BW324" s="288">
        <v>2.6</v>
      </c>
      <c r="BX324" s="288">
        <v>2.6</v>
      </c>
      <c r="BY324" s="288">
        <v>2.6</v>
      </c>
      <c r="BZ324" s="288" t="str">
        <f>_xlfn.IFNA(VLOOKUP(C324,'INFORM Severity - hidden'!$C$5:$G$300,5,FALSE),"-")</f>
        <v>-</v>
      </c>
    </row>
    <row r="325" spans="1:78" x14ac:dyDescent="0.35">
      <c r="C325" t="s">
        <v>10092</v>
      </c>
      <c r="D325" s="288" t="str">
        <f t="shared" si="5"/>
        <v>-</v>
      </c>
      <c r="E325" s="288" t="s">
        <v>9927</v>
      </c>
      <c r="F325" s="288" t="s">
        <v>9927</v>
      </c>
      <c r="G325" s="288" t="s">
        <v>9927</v>
      </c>
      <c r="H325" s="288" t="s">
        <v>9927</v>
      </c>
      <c r="I325" s="288" t="s">
        <v>9927</v>
      </c>
      <c r="J325" s="288" t="s">
        <v>9927</v>
      </c>
      <c r="K325" s="288" t="s">
        <v>9927</v>
      </c>
      <c r="L325" s="288" t="s">
        <v>9927</v>
      </c>
      <c r="M325" s="288" t="s">
        <v>9927</v>
      </c>
      <c r="N325" s="288" t="s">
        <v>9927</v>
      </c>
      <c r="O325" s="288" t="s">
        <v>9927</v>
      </c>
      <c r="P325" s="288" t="s">
        <v>9927</v>
      </c>
      <c r="Q325" s="288" t="s">
        <v>9927</v>
      </c>
      <c r="R325" s="288" t="s">
        <v>9927</v>
      </c>
      <c r="S325" s="288" t="s">
        <v>9927</v>
      </c>
      <c r="T325" s="288">
        <v>1.9</v>
      </c>
      <c r="U325" s="288">
        <v>1.9</v>
      </c>
      <c r="V325" s="288">
        <v>2</v>
      </c>
      <c r="W325" s="288">
        <v>2</v>
      </c>
      <c r="X325" s="288">
        <v>2</v>
      </c>
      <c r="Y325" s="288">
        <v>2</v>
      </c>
      <c r="Z325" s="288">
        <v>2</v>
      </c>
      <c r="AA325" s="288">
        <v>2</v>
      </c>
      <c r="AB325" s="288">
        <v>2</v>
      </c>
      <c r="AC325" s="288">
        <v>2</v>
      </c>
      <c r="AD325" s="288">
        <v>2</v>
      </c>
      <c r="AE325" s="288">
        <v>2</v>
      </c>
      <c r="AF325" s="288">
        <v>2</v>
      </c>
      <c r="AG325" s="288" t="s">
        <v>9927</v>
      </c>
      <c r="AH325" s="288" t="s">
        <v>9927</v>
      </c>
      <c r="AI325" s="288" t="s">
        <v>9927</v>
      </c>
      <c r="AJ325" s="288" t="s">
        <v>9927</v>
      </c>
      <c r="AK325" s="288" t="s">
        <v>9927</v>
      </c>
      <c r="AL325" s="288" t="s">
        <v>9927</v>
      </c>
      <c r="AM325" s="288" t="s">
        <v>9927</v>
      </c>
      <c r="AN325" s="288" t="s">
        <v>9927</v>
      </c>
      <c r="AO325" s="288" t="s">
        <v>9927</v>
      </c>
      <c r="AP325" s="288" t="s">
        <v>9927</v>
      </c>
      <c r="AQ325" s="288" t="s">
        <v>9927</v>
      </c>
      <c r="AR325" s="288" t="s">
        <v>9927</v>
      </c>
      <c r="AS325" s="288" t="s">
        <v>9927</v>
      </c>
      <c r="AT325" s="288" t="s">
        <v>9927</v>
      </c>
      <c r="AU325" s="288" t="s">
        <v>9927</v>
      </c>
      <c r="AV325" s="288" t="s">
        <v>9927</v>
      </c>
      <c r="AW325" s="288" t="s">
        <v>9927</v>
      </c>
      <c r="AX325" s="288" t="s">
        <v>9927</v>
      </c>
      <c r="AY325" s="288" t="s">
        <v>9927</v>
      </c>
      <c r="AZ325" s="288" t="s">
        <v>9927</v>
      </c>
      <c r="BA325" s="288" t="s">
        <v>9927</v>
      </c>
      <c r="BB325" s="288" t="s">
        <v>9927</v>
      </c>
      <c r="BC325" s="288" t="s">
        <v>9927</v>
      </c>
      <c r="BD325" s="288" t="s">
        <v>9927</v>
      </c>
      <c r="BE325" s="288" t="s">
        <v>9927</v>
      </c>
      <c r="BF325" s="288" t="s">
        <v>9927</v>
      </c>
      <c r="BG325" s="288" t="s">
        <v>9927</v>
      </c>
      <c r="BH325" s="288" t="s">
        <v>9927</v>
      </c>
      <c r="BI325" s="288" t="s">
        <v>9927</v>
      </c>
      <c r="BJ325" s="288" t="s">
        <v>9927</v>
      </c>
      <c r="BK325" s="288" t="s">
        <v>9927</v>
      </c>
      <c r="BL325" s="288" t="s">
        <v>9927</v>
      </c>
      <c r="BM325" s="288" t="s">
        <v>9927</v>
      </c>
      <c r="BN325" s="288" t="s">
        <v>9927</v>
      </c>
      <c r="BO325" s="288" t="s">
        <v>9927</v>
      </c>
      <c r="BP325" s="288" t="s">
        <v>9927</v>
      </c>
      <c r="BQ325" s="288" t="s">
        <v>9927</v>
      </c>
      <c r="BR325" s="288" t="s">
        <v>9927</v>
      </c>
      <c r="BS325" s="288" t="s">
        <v>9927</v>
      </c>
      <c r="BT325" s="288" t="s">
        <v>9927</v>
      </c>
      <c r="BU325" s="288" t="s">
        <v>9927</v>
      </c>
      <c r="BV325" s="288" t="s">
        <v>9927</v>
      </c>
      <c r="BW325" s="288" t="s">
        <v>9927</v>
      </c>
      <c r="BX325" s="288" t="s">
        <v>9927</v>
      </c>
      <c r="BY325" s="288" t="s">
        <v>9927</v>
      </c>
      <c r="BZ325" s="288" t="str">
        <f>_xlfn.IFNA(VLOOKUP(C325,'INFORM Severity - hidden'!$C$5:$G$300,5,FALSE),"-")</f>
        <v>-</v>
      </c>
    </row>
    <row r="326" spans="1:78" x14ac:dyDescent="0.35">
      <c r="C326" t="s">
        <v>10093</v>
      </c>
      <c r="D326" s="288" t="str">
        <f t="shared" si="5"/>
        <v>-</v>
      </c>
      <c r="E326" s="288" t="s">
        <v>9927</v>
      </c>
      <c r="F326" s="288" t="s">
        <v>9927</v>
      </c>
      <c r="G326" s="288" t="s">
        <v>9927</v>
      </c>
      <c r="H326" s="288" t="s">
        <v>9927</v>
      </c>
      <c r="I326" s="288" t="s">
        <v>9927</v>
      </c>
      <c r="J326" s="288" t="s">
        <v>9927</v>
      </c>
      <c r="K326" s="288" t="s">
        <v>9927</v>
      </c>
      <c r="L326" s="288" t="s">
        <v>9927</v>
      </c>
      <c r="M326" s="288" t="s">
        <v>9927</v>
      </c>
      <c r="N326" s="288" t="s">
        <v>9927</v>
      </c>
      <c r="O326" s="288" t="s">
        <v>9927</v>
      </c>
      <c r="P326" s="288" t="s">
        <v>9927</v>
      </c>
      <c r="Q326" s="288" t="s">
        <v>9927</v>
      </c>
      <c r="R326" s="288" t="s">
        <v>9927</v>
      </c>
      <c r="S326" s="288" t="s">
        <v>9927</v>
      </c>
      <c r="T326" s="288" t="s">
        <v>9927</v>
      </c>
      <c r="U326" s="288" t="s">
        <v>9927</v>
      </c>
      <c r="V326" s="288" t="s">
        <v>9927</v>
      </c>
      <c r="W326" s="288" t="s">
        <v>9927</v>
      </c>
      <c r="X326" s="288" t="s">
        <v>9927</v>
      </c>
      <c r="Y326" s="288" t="s">
        <v>9927</v>
      </c>
      <c r="Z326" s="288" t="s">
        <v>9927</v>
      </c>
      <c r="AA326" s="288" t="s">
        <v>9927</v>
      </c>
      <c r="AB326" s="288" t="s">
        <v>9927</v>
      </c>
      <c r="AC326" s="288" t="s">
        <v>9927</v>
      </c>
      <c r="AD326" s="288" t="s">
        <v>9927</v>
      </c>
      <c r="AE326" s="288" t="s">
        <v>9927</v>
      </c>
      <c r="AF326" s="288" t="s">
        <v>9927</v>
      </c>
      <c r="AG326" s="288" t="s">
        <v>9927</v>
      </c>
      <c r="AH326" s="288" t="s">
        <v>9927</v>
      </c>
      <c r="AI326" s="288" t="s">
        <v>9927</v>
      </c>
      <c r="AJ326" s="288" t="s">
        <v>9927</v>
      </c>
      <c r="AK326" s="288" t="s">
        <v>9927</v>
      </c>
      <c r="AL326" s="288" t="s">
        <v>9927</v>
      </c>
      <c r="AM326" s="288" t="s">
        <v>9927</v>
      </c>
      <c r="AN326" s="288" t="s">
        <v>9927</v>
      </c>
      <c r="AO326" s="288" t="s">
        <v>9927</v>
      </c>
      <c r="AP326" s="288" t="s">
        <v>9927</v>
      </c>
      <c r="AQ326" s="288" t="s">
        <v>9927</v>
      </c>
      <c r="AR326" s="288" t="s">
        <v>9927</v>
      </c>
      <c r="AS326" s="288" t="s">
        <v>9927</v>
      </c>
      <c r="AT326" s="288" t="s">
        <v>9927</v>
      </c>
      <c r="AU326" s="288" t="s">
        <v>9927</v>
      </c>
      <c r="AV326" s="288" t="s">
        <v>9927</v>
      </c>
      <c r="AW326" s="288" t="s">
        <v>9927</v>
      </c>
      <c r="AX326" s="288" t="s">
        <v>9927</v>
      </c>
      <c r="AY326" s="288" t="s">
        <v>9927</v>
      </c>
      <c r="AZ326" s="288" t="s">
        <v>9927</v>
      </c>
      <c r="BA326" s="288" t="s">
        <v>9927</v>
      </c>
      <c r="BB326" s="288" t="s">
        <v>9927</v>
      </c>
      <c r="BC326" s="288">
        <v>2.2000000000000002</v>
      </c>
      <c r="BD326" s="288">
        <v>2.2000000000000002</v>
      </c>
      <c r="BE326" s="288">
        <v>2.2999999999999998</v>
      </c>
      <c r="BF326" s="288">
        <v>2.2999999999999998</v>
      </c>
      <c r="BG326" s="288">
        <v>2.2999999999999998</v>
      </c>
      <c r="BH326" s="288">
        <v>2.2999999999999998</v>
      </c>
      <c r="BI326" s="288">
        <v>2.2999999999999998</v>
      </c>
      <c r="BJ326" s="288">
        <v>2.2999999999999998</v>
      </c>
      <c r="BK326" s="288" t="s">
        <v>9927</v>
      </c>
      <c r="BL326" s="288" t="s">
        <v>9927</v>
      </c>
      <c r="BM326" s="288" t="s">
        <v>9927</v>
      </c>
      <c r="BN326" s="288" t="s">
        <v>9927</v>
      </c>
      <c r="BO326" s="288" t="s">
        <v>9927</v>
      </c>
      <c r="BP326" s="288" t="s">
        <v>9927</v>
      </c>
      <c r="BQ326" s="288" t="s">
        <v>9927</v>
      </c>
      <c r="BR326" s="288" t="s">
        <v>9927</v>
      </c>
      <c r="BS326" s="288" t="s">
        <v>9927</v>
      </c>
      <c r="BT326" s="288" t="s">
        <v>9927</v>
      </c>
      <c r="BU326" s="288" t="s">
        <v>9927</v>
      </c>
      <c r="BV326" s="288" t="s">
        <v>9927</v>
      </c>
      <c r="BW326" s="288" t="s">
        <v>9927</v>
      </c>
      <c r="BX326" s="288" t="s">
        <v>9927</v>
      </c>
      <c r="BY326" s="288" t="s">
        <v>9927</v>
      </c>
      <c r="BZ326" s="288" t="str">
        <f>_xlfn.IFNA(VLOOKUP(C326,'INFORM Severity - hidden'!$C$5:$G$300,5,FALSE),"-")</f>
        <v>-</v>
      </c>
    </row>
    <row r="327" spans="1:78" x14ac:dyDescent="0.35">
      <c r="C327" t="s">
        <v>10094</v>
      </c>
      <c r="D327" s="288" t="str">
        <f t="shared" si="5"/>
        <v>-</v>
      </c>
      <c r="E327" s="288" t="s">
        <v>9927</v>
      </c>
      <c r="F327" s="288">
        <v>1.5</v>
      </c>
      <c r="G327" s="288" t="s">
        <v>9927</v>
      </c>
      <c r="H327" s="288" t="s">
        <v>9927</v>
      </c>
      <c r="I327" s="288" t="s">
        <v>9927</v>
      </c>
      <c r="J327" s="288" t="s">
        <v>9927</v>
      </c>
      <c r="K327" s="288" t="s">
        <v>9927</v>
      </c>
      <c r="L327" s="288" t="s">
        <v>9927</v>
      </c>
      <c r="M327" s="288" t="s">
        <v>9927</v>
      </c>
      <c r="N327" s="288" t="s">
        <v>9927</v>
      </c>
      <c r="O327" s="288" t="s">
        <v>9927</v>
      </c>
      <c r="P327" s="288" t="s">
        <v>9927</v>
      </c>
      <c r="Q327" s="288" t="s">
        <v>9927</v>
      </c>
      <c r="R327" s="288" t="s">
        <v>9927</v>
      </c>
      <c r="S327" s="288" t="s">
        <v>9927</v>
      </c>
      <c r="T327" s="288" t="s">
        <v>9927</v>
      </c>
      <c r="U327" s="288" t="s">
        <v>9927</v>
      </c>
      <c r="V327" s="288" t="s">
        <v>9927</v>
      </c>
      <c r="W327" s="288" t="s">
        <v>9927</v>
      </c>
      <c r="X327" s="288" t="s">
        <v>9927</v>
      </c>
      <c r="Y327" s="288" t="s">
        <v>9927</v>
      </c>
      <c r="Z327" s="288" t="s">
        <v>9927</v>
      </c>
      <c r="AA327" s="288" t="s">
        <v>9927</v>
      </c>
      <c r="AB327" s="288" t="s">
        <v>9927</v>
      </c>
      <c r="AC327" s="288" t="s">
        <v>9927</v>
      </c>
      <c r="AD327" s="288" t="s">
        <v>9927</v>
      </c>
      <c r="AE327" s="288" t="s">
        <v>9927</v>
      </c>
      <c r="AF327" s="288" t="s">
        <v>9927</v>
      </c>
      <c r="AG327" s="288" t="s">
        <v>9927</v>
      </c>
      <c r="AH327" s="288" t="s">
        <v>9927</v>
      </c>
      <c r="AI327" s="288" t="s">
        <v>9927</v>
      </c>
      <c r="AJ327" s="288" t="s">
        <v>9927</v>
      </c>
      <c r="AK327" s="288" t="s">
        <v>9927</v>
      </c>
      <c r="AL327" s="288" t="s">
        <v>9927</v>
      </c>
      <c r="AM327" s="288" t="s">
        <v>9927</v>
      </c>
      <c r="AN327" s="288" t="s">
        <v>9927</v>
      </c>
      <c r="AO327" s="288" t="s">
        <v>9927</v>
      </c>
      <c r="AP327" s="288" t="s">
        <v>9927</v>
      </c>
      <c r="AQ327" s="288" t="s">
        <v>9927</v>
      </c>
      <c r="AR327" s="288" t="s">
        <v>9927</v>
      </c>
      <c r="AS327" s="288" t="s">
        <v>9927</v>
      </c>
      <c r="AT327" s="288" t="s">
        <v>9927</v>
      </c>
      <c r="AU327" s="288" t="s">
        <v>9927</v>
      </c>
      <c r="AV327" s="288" t="s">
        <v>9927</v>
      </c>
      <c r="AW327" s="288" t="s">
        <v>9927</v>
      </c>
      <c r="AX327" s="288" t="s">
        <v>9927</v>
      </c>
      <c r="AY327" s="288" t="s">
        <v>9927</v>
      </c>
      <c r="AZ327" s="288" t="s">
        <v>9927</v>
      </c>
      <c r="BA327" s="288" t="s">
        <v>9927</v>
      </c>
      <c r="BB327" s="288" t="s">
        <v>9927</v>
      </c>
      <c r="BC327" s="288" t="s">
        <v>9927</v>
      </c>
      <c r="BD327" s="288" t="s">
        <v>9927</v>
      </c>
      <c r="BE327" s="288" t="s">
        <v>9927</v>
      </c>
      <c r="BF327" s="288" t="s">
        <v>9927</v>
      </c>
      <c r="BG327" s="288" t="s">
        <v>9927</v>
      </c>
      <c r="BH327" s="288" t="s">
        <v>9927</v>
      </c>
      <c r="BI327" s="288" t="s">
        <v>9927</v>
      </c>
      <c r="BJ327" s="288" t="s">
        <v>9927</v>
      </c>
      <c r="BK327" s="288" t="s">
        <v>9927</v>
      </c>
      <c r="BL327" s="288" t="s">
        <v>9927</v>
      </c>
      <c r="BM327" s="288" t="s">
        <v>9927</v>
      </c>
      <c r="BN327" s="288" t="s">
        <v>9927</v>
      </c>
      <c r="BO327" s="288" t="s">
        <v>9927</v>
      </c>
      <c r="BP327" s="288" t="s">
        <v>9927</v>
      </c>
      <c r="BQ327" s="288" t="s">
        <v>9927</v>
      </c>
      <c r="BR327" s="288" t="s">
        <v>9927</v>
      </c>
      <c r="BS327" s="288" t="s">
        <v>9927</v>
      </c>
      <c r="BT327" s="288" t="s">
        <v>9927</v>
      </c>
      <c r="BU327" s="288" t="s">
        <v>9927</v>
      </c>
      <c r="BV327" s="288" t="s">
        <v>9927</v>
      </c>
      <c r="BW327" s="288" t="s">
        <v>9927</v>
      </c>
      <c r="BX327" s="288" t="s">
        <v>9927</v>
      </c>
      <c r="BY327" s="288" t="s">
        <v>9927</v>
      </c>
      <c r="BZ327" s="288" t="str">
        <f>_xlfn.IFNA(VLOOKUP(C327,'INFORM Severity - hidden'!$C$5:$G$300,5,FALSE),"-")</f>
        <v>-</v>
      </c>
    </row>
    <row r="328" spans="1:78" x14ac:dyDescent="0.35">
      <c r="C328" t="s">
        <v>10095</v>
      </c>
      <c r="D328" s="288" t="str">
        <f t="shared" si="5"/>
        <v>-</v>
      </c>
      <c r="E328" s="288" t="s">
        <v>9927</v>
      </c>
      <c r="F328" s="288">
        <v>1.3</v>
      </c>
      <c r="G328" s="288" t="s">
        <v>9927</v>
      </c>
      <c r="H328" s="288" t="s">
        <v>9927</v>
      </c>
      <c r="I328" s="288" t="s">
        <v>9927</v>
      </c>
      <c r="J328" s="288" t="s">
        <v>9927</v>
      </c>
      <c r="K328" s="288" t="s">
        <v>9927</v>
      </c>
      <c r="L328" s="288" t="s">
        <v>9927</v>
      </c>
      <c r="M328" s="288" t="s">
        <v>9927</v>
      </c>
      <c r="N328" s="288" t="s">
        <v>9927</v>
      </c>
      <c r="O328" s="288" t="s">
        <v>9927</v>
      </c>
      <c r="P328" s="288" t="s">
        <v>9927</v>
      </c>
      <c r="Q328" s="288" t="s">
        <v>9927</v>
      </c>
      <c r="R328" s="288" t="s">
        <v>9927</v>
      </c>
      <c r="S328" s="288" t="s">
        <v>9927</v>
      </c>
      <c r="T328" s="288" t="s">
        <v>9927</v>
      </c>
      <c r="U328" s="288" t="s">
        <v>9927</v>
      </c>
      <c r="V328" s="288" t="s">
        <v>9927</v>
      </c>
      <c r="W328" s="288" t="s">
        <v>9927</v>
      </c>
      <c r="X328" s="288" t="s">
        <v>9927</v>
      </c>
      <c r="Y328" s="288" t="s">
        <v>9927</v>
      </c>
      <c r="Z328" s="288" t="s">
        <v>9927</v>
      </c>
      <c r="AA328" s="288" t="s">
        <v>9927</v>
      </c>
      <c r="AB328" s="288" t="s">
        <v>9927</v>
      </c>
      <c r="AC328" s="288" t="s">
        <v>9927</v>
      </c>
      <c r="AD328" s="288" t="s">
        <v>9927</v>
      </c>
      <c r="AE328" s="288" t="s">
        <v>9927</v>
      </c>
      <c r="AF328" s="288" t="s">
        <v>9927</v>
      </c>
      <c r="AG328" s="288" t="s">
        <v>9927</v>
      </c>
      <c r="AH328" s="288" t="s">
        <v>9927</v>
      </c>
      <c r="AI328" s="288" t="s">
        <v>9927</v>
      </c>
      <c r="AJ328" s="288" t="s">
        <v>9927</v>
      </c>
      <c r="AK328" s="288" t="s">
        <v>9927</v>
      </c>
      <c r="AL328" s="288" t="s">
        <v>9927</v>
      </c>
      <c r="AM328" s="288" t="s">
        <v>9927</v>
      </c>
      <c r="AN328" s="288" t="s">
        <v>9927</v>
      </c>
      <c r="AO328" s="288" t="s">
        <v>9927</v>
      </c>
      <c r="AP328" s="288" t="s">
        <v>9927</v>
      </c>
      <c r="AQ328" s="288" t="s">
        <v>9927</v>
      </c>
      <c r="AR328" s="288" t="s">
        <v>9927</v>
      </c>
      <c r="AS328" s="288" t="s">
        <v>9927</v>
      </c>
      <c r="AT328" s="288" t="s">
        <v>9927</v>
      </c>
      <c r="AU328" s="288" t="s">
        <v>9927</v>
      </c>
      <c r="AV328" s="288" t="s">
        <v>9927</v>
      </c>
      <c r="AW328" s="288" t="s">
        <v>9927</v>
      </c>
      <c r="AX328" s="288" t="s">
        <v>9927</v>
      </c>
      <c r="AY328" s="288" t="s">
        <v>9927</v>
      </c>
      <c r="AZ328" s="288" t="s">
        <v>9927</v>
      </c>
      <c r="BA328" s="288" t="s">
        <v>9927</v>
      </c>
      <c r="BB328" s="288" t="s">
        <v>9927</v>
      </c>
      <c r="BC328" s="288" t="s">
        <v>9927</v>
      </c>
      <c r="BD328" s="288" t="s">
        <v>9927</v>
      </c>
      <c r="BE328" s="288" t="s">
        <v>9927</v>
      </c>
      <c r="BF328" s="288" t="s">
        <v>9927</v>
      </c>
      <c r="BG328" s="288" t="s">
        <v>9927</v>
      </c>
      <c r="BH328" s="288" t="s">
        <v>9927</v>
      </c>
      <c r="BI328" s="288" t="s">
        <v>9927</v>
      </c>
      <c r="BJ328" s="288" t="s">
        <v>9927</v>
      </c>
      <c r="BK328" s="288" t="s">
        <v>9927</v>
      </c>
      <c r="BL328" s="288" t="s">
        <v>9927</v>
      </c>
      <c r="BM328" s="288" t="s">
        <v>9927</v>
      </c>
      <c r="BN328" s="288" t="s">
        <v>9927</v>
      </c>
      <c r="BO328" s="288" t="s">
        <v>9927</v>
      </c>
      <c r="BP328" s="288" t="s">
        <v>9927</v>
      </c>
      <c r="BQ328" s="288" t="s">
        <v>9927</v>
      </c>
      <c r="BR328" s="288" t="s">
        <v>9927</v>
      </c>
      <c r="BS328" s="288" t="s">
        <v>9927</v>
      </c>
      <c r="BT328" s="288" t="s">
        <v>9927</v>
      </c>
      <c r="BU328" s="288" t="s">
        <v>9927</v>
      </c>
      <c r="BV328" s="288" t="s">
        <v>9927</v>
      </c>
      <c r="BW328" s="288" t="s">
        <v>9927</v>
      </c>
      <c r="BX328" s="288" t="s">
        <v>9927</v>
      </c>
      <c r="BY328" s="288" t="s">
        <v>9927</v>
      </c>
      <c r="BZ328" s="288" t="str">
        <f>_xlfn.IFNA(VLOOKUP(C328,'INFORM Severity - hidden'!$C$5:$G$300,5,FALSE),"-")</f>
        <v>-</v>
      </c>
    </row>
    <row r="329" spans="1:78" x14ac:dyDescent="0.35">
      <c r="A329" t="s">
        <v>3202</v>
      </c>
      <c r="B329" t="s">
        <v>3200</v>
      </c>
      <c r="C329" t="s">
        <v>3201</v>
      </c>
      <c r="D329" s="288" t="str">
        <f t="shared" si="5"/>
        <v>Stable</v>
      </c>
      <c r="E329" s="288">
        <v>4.2</v>
      </c>
      <c r="F329" s="288">
        <v>4.3</v>
      </c>
      <c r="G329" s="288">
        <v>4.3</v>
      </c>
      <c r="H329" s="288">
        <v>4.7</v>
      </c>
      <c r="I329" s="288">
        <v>4.7</v>
      </c>
      <c r="J329" s="288">
        <v>4.7</v>
      </c>
      <c r="K329" s="288">
        <v>4.7</v>
      </c>
      <c r="L329" s="288">
        <v>4.7</v>
      </c>
      <c r="M329" s="288">
        <v>4.7</v>
      </c>
      <c r="N329" s="288">
        <v>4.7</v>
      </c>
      <c r="O329" s="288">
        <v>4.7</v>
      </c>
      <c r="P329" s="288">
        <v>4.7</v>
      </c>
      <c r="Q329" s="288">
        <v>4.7</v>
      </c>
      <c r="R329" s="288">
        <v>4.7</v>
      </c>
      <c r="S329" s="288">
        <v>4.7</v>
      </c>
      <c r="T329" s="288">
        <v>4.7</v>
      </c>
      <c r="U329" s="288">
        <v>4.7</v>
      </c>
      <c r="V329" s="288">
        <v>4.7</v>
      </c>
      <c r="W329" s="288">
        <v>4.7</v>
      </c>
      <c r="X329" s="288">
        <v>4.7</v>
      </c>
      <c r="Y329" s="288">
        <v>4.5999999999999996</v>
      </c>
      <c r="Z329" s="288">
        <v>4.5999999999999996</v>
      </c>
      <c r="AA329" s="288">
        <v>4.5999999999999996</v>
      </c>
      <c r="AB329" s="288">
        <v>4.5999999999999996</v>
      </c>
      <c r="AC329" s="288">
        <v>4.5999999999999996</v>
      </c>
      <c r="AD329" s="288">
        <v>4.5999999999999996</v>
      </c>
      <c r="AE329" s="288">
        <v>4.5999999999999996</v>
      </c>
      <c r="AF329" s="288">
        <v>4.5999999999999996</v>
      </c>
      <c r="AG329" s="288">
        <v>4.9000000000000004</v>
      </c>
      <c r="AH329" s="288">
        <v>4.9000000000000004</v>
      </c>
      <c r="AI329" s="288">
        <v>4.9000000000000004</v>
      </c>
      <c r="AJ329" s="288">
        <v>4.9000000000000004</v>
      </c>
      <c r="AK329" s="288">
        <v>4.8</v>
      </c>
      <c r="AL329" s="288">
        <v>4.7</v>
      </c>
      <c r="AM329" s="288">
        <v>4.7</v>
      </c>
      <c r="AN329" s="288">
        <v>4.7</v>
      </c>
      <c r="AO329" s="288">
        <v>4.7</v>
      </c>
      <c r="AP329" s="288">
        <v>4.7</v>
      </c>
      <c r="AQ329" s="288">
        <v>4.7</v>
      </c>
      <c r="AR329" s="288">
        <v>4.7</v>
      </c>
      <c r="AS329" s="288">
        <v>4.8</v>
      </c>
      <c r="AT329" s="288">
        <v>4.8</v>
      </c>
      <c r="AU329" s="288">
        <v>4.7</v>
      </c>
      <c r="AV329" s="288">
        <v>4.7</v>
      </c>
      <c r="AW329" s="288">
        <v>4.7</v>
      </c>
      <c r="AX329" s="288">
        <v>4.7</v>
      </c>
      <c r="AY329" s="288">
        <v>4.7</v>
      </c>
      <c r="AZ329" s="288">
        <v>4.5999999999999996</v>
      </c>
      <c r="BA329" s="288">
        <v>4.5999999999999996</v>
      </c>
      <c r="BB329" s="288">
        <v>4.7</v>
      </c>
      <c r="BC329" s="288">
        <v>4.7</v>
      </c>
      <c r="BD329" s="288">
        <v>4.7</v>
      </c>
      <c r="BE329" s="288">
        <v>4.7</v>
      </c>
      <c r="BF329" s="288">
        <v>4.7</v>
      </c>
      <c r="BG329" s="288">
        <v>4.7</v>
      </c>
      <c r="BH329" s="288">
        <v>4.7</v>
      </c>
      <c r="BI329" s="288">
        <v>4.7</v>
      </c>
      <c r="BJ329" s="288">
        <v>4.7</v>
      </c>
      <c r="BK329" s="288">
        <v>4.5999999999999996</v>
      </c>
      <c r="BL329" s="288">
        <v>4.5999999999999996</v>
      </c>
      <c r="BM329" s="288">
        <v>4.5999999999999996</v>
      </c>
      <c r="BN329" s="288">
        <v>4.5999999999999996</v>
      </c>
      <c r="BO329" s="288">
        <v>4.7</v>
      </c>
      <c r="BP329" s="288">
        <v>4.7</v>
      </c>
      <c r="BQ329" s="288">
        <v>4.7</v>
      </c>
      <c r="BR329" s="288">
        <v>4.7</v>
      </c>
      <c r="BS329" s="288">
        <v>4.7</v>
      </c>
      <c r="BT329" s="288">
        <v>4.7</v>
      </c>
      <c r="BU329" s="288">
        <v>4.7</v>
      </c>
      <c r="BV329" s="288">
        <v>4.7</v>
      </c>
      <c r="BW329" s="288">
        <v>4.8</v>
      </c>
      <c r="BX329" s="288">
        <v>4.8</v>
      </c>
      <c r="BY329" s="288">
        <v>4.8</v>
      </c>
      <c r="BZ329" s="288">
        <f>_xlfn.IFNA(VLOOKUP(C329,'INFORM Severity - hidden'!$C$5:$G$300,5,FALSE),"-")</f>
        <v>4.5</v>
      </c>
    </row>
    <row r="330" spans="1:78" x14ac:dyDescent="0.35">
      <c r="A330" t="s">
        <v>3202</v>
      </c>
      <c r="B330" t="s">
        <v>3212</v>
      </c>
      <c r="C330" t="s">
        <v>3213</v>
      </c>
      <c r="D330" s="288" t="str">
        <f t="shared" si="5"/>
        <v>Decreasing</v>
      </c>
      <c r="E330" s="288" t="s">
        <v>9927</v>
      </c>
      <c r="F330" s="288">
        <v>2.8</v>
      </c>
      <c r="G330" s="288">
        <v>2.8</v>
      </c>
      <c r="H330" s="288">
        <v>3</v>
      </c>
      <c r="I330" s="288">
        <v>3</v>
      </c>
      <c r="J330" s="288">
        <v>3</v>
      </c>
      <c r="K330" s="288">
        <v>3</v>
      </c>
      <c r="L330" s="288">
        <v>3</v>
      </c>
      <c r="M330" s="288">
        <v>2.9</v>
      </c>
      <c r="N330" s="288">
        <v>2.9</v>
      </c>
      <c r="O330" s="288">
        <v>3</v>
      </c>
      <c r="P330" s="288">
        <v>3</v>
      </c>
      <c r="Q330" s="288">
        <v>3</v>
      </c>
      <c r="R330" s="288">
        <v>2.9</v>
      </c>
      <c r="S330" s="288">
        <v>2.9</v>
      </c>
      <c r="T330" s="288">
        <v>2.9</v>
      </c>
      <c r="U330" s="288">
        <v>2.9</v>
      </c>
      <c r="V330" s="288">
        <v>2.6</v>
      </c>
      <c r="W330" s="288">
        <v>2.6</v>
      </c>
      <c r="X330" s="288">
        <v>2.6</v>
      </c>
      <c r="Y330" s="288">
        <v>2.6</v>
      </c>
      <c r="Z330" s="288">
        <v>2.6</v>
      </c>
      <c r="AA330" s="288">
        <v>2.9</v>
      </c>
      <c r="AB330" s="288">
        <v>2.9</v>
      </c>
      <c r="AC330" s="288">
        <v>2.9</v>
      </c>
      <c r="AD330" s="288">
        <v>2.9</v>
      </c>
      <c r="AE330" s="288">
        <v>2.9</v>
      </c>
      <c r="AF330" s="288">
        <v>3</v>
      </c>
      <c r="AG330" s="288">
        <v>2.6</v>
      </c>
      <c r="AH330" s="288">
        <v>2.5</v>
      </c>
      <c r="AI330" s="288">
        <v>2.5</v>
      </c>
      <c r="AJ330" s="288">
        <v>2.5</v>
      </c>
      <c r="AK330" s="288">
        <v>4.5</v>
      </c>
      <c r="AL330" s="288">
        <v>4.5</v>
      </c>
      <c r="AM330" s="288">
        <v>4.5</v>
      </c>
      <c r="AN330" s="288">
        <v>4.5</v>
      </c>
      <c r="AO330" s="288">
        <v>4.5</v>
      </c>
      <c r="AP330" s="288">
        <v>4.5</v>
      </c>
      <c r="AQ330" s="288">
        <v>4.5</v>
      </c>
      <c r="AR330" s="288">
        <v>4.5</v>
      </c>
      <c r="AS330" s="288">
        <v>4.5</v>
      </c>
      <c r="AT330" s="288">
        <v>4.5</v>
      </c>
      <c r="AU330" s="288">
        <v>3.1</v>
      </c>
      <c r="AV330" s="288">
        <v>3.1</v>
      </c>
      <c r="AW330" s="288">
        <v>2.8</v>
      </c>
      <c r="AX330" s="288">
        <v>2.8</v>
      </c>
      <c r="AY330" s="288">
        <v>2.8</v>
      </c>
      <c r="AZ330" s="288">
        <v>2.2999999999999998</v>
      </c>
      <c r="BA330" s="288">
        <v>2.2999999999999998</v>
      </c>
      <c r="BB330" s="288">
        <v>2.2999999999999998</v>
      </c>
      <c r="BC330" s="288">
        <v>2.2999999999999998</v>
      </c>
      <c r="BD330" s="288">
        <v>2.2999999999999998</v>
      </c>
      <c r="BE330" s="288">
        <v>3</v>
      </c>
      <c r="BF330" s="288">
        <v>3</v>
      </c>
      <c r="BG330" s="288">
        <v>2.5</v>
      </c>
      <c r="BH330" s="288">
        <v>2.5</v>
      </c>
      <c r="BI330" s="288">
        <v>2.5</v>
      </c>
      <c r="BJ330" s="288">
        <v>2.5</v>
      </c>
      <c r="BK330" s="288">
        <v>2.4</v>
      </c>
      <c r="BL330" s="288">
        <v>2.4</v>
      </c>
      <c r="BM330" s="288">
        <v>2.4</v>
      </c>
      <c r="BN330" s="288">
        <v>2.4</v>
      </c>
      <c r="BO330" s="288">
        <v>2.7</v>
      </c>
      <c r="BP330" s="288">
        <v>3.2</v>
      </c>
      <c r="BQ330" s="288">
        <v>3.3</v>
      </c>
      <c r="BR330" s="288">
        <v>3.2</v>
      </c>
      <c r="BS330" s="288">
        <v>3.2</v>
      </c>
      <c r="BT330" s="288">
        <v>3.2</v>
      </c>
      <c r="BU330" s="288">
        <v>3.2</v>
      </c>
      <c r="BV330" s="288">
        <v>3.2</v>
      </c>
      <c r="BW330" s="288">
        <v>3.2</v>
      </c>
      <c r="BX330" s="288">
        <v>3.2</v>
      </c>
      <c r="BY330" s="288">
        <v>3.2</v>
      </c>
      <c r="BZ330" s="288">
        <f>_xlfn.IFNA(VLOOKUP(C330,'INFORM Severity - hidden'!$C$5:$G$300,5,FALSE),"-")</f>
        <v>2.2999999999999998</v>
      </c>
    </row>
    <row r="331" spans="1:78" x14ac:dyDescent="0.35">
      <c r="A331" t="s">
        <v>143</v>
      </c>
      <c r="B331" t="s">
        <v>141</v>
      </c>
      <c r="C331" t="s">
        <v>142</v>
      </c>
      <c r="D331" s="288" t="str">
        <f t="shared" si="5"/>
        <v>Decreasing</v>
      </c>
      <c r="E331" s="288" t="s">
        <v>9927</v>
      </c>
      <c r="F331" s="288">
        <v>2.7</v>
      </c>
      <c r="G331" s="288">
        <v>2.7</v>
      </c>
      <c r="H331" s="288">
        <v>2.7</v>
      </c>
      <c r="I331" s="288">
        <v>2.7</v>
      </c>
      <c r="J331" s="288">
        <v>2.7</v>
      </c>
      <c r="K331" s="288">
        <v>2.7</v>
      </c>
      <c r="L331" s="288">
        <v>2.7</v>
      </c>
      <c r="M331" s="288">
        <v>2.7</v>
      </c>
      <c r="N331" s="288">
        <v>2.7</v>
      </c>
      <c r="O331" s="288">
        <v>2.7</v>
      </c>
      <c r="P331" s="288">
        <v>2.7</v>
      </c>
      <c r="Q331" s="288">
        <v>2.7</v>
      </c>
      <c r="R331" s="288">
        <v>2.7</v>
      </c>
      <c r="S331" s="288">
        <v>2.7</v>
      </c>
      <c r="T331" s="288">
        <v>2.7</v>
      </c>
      <c r="U331" s="288">
        <v>2.7</v>
      </c>
      <c r="V331" s="288">
        <v>2.8</v>
      </c>
      <c r="W331" s="288">
        <v>2.8</v>
      </c>
      <c r="X331" s="288">
        <v>2.8</v>
      </c>
      <c r="Y331" s="288">
        <v>2.8</v>
      </c>
      <c r="Z331" s="288">
        <v>2.7</v>
      </c>
      <c r="AA331" s="288">
        <v>2.7</v>
      </c>
      <c r="AB331" s="288">
        <v>2.7</v>
      </c>
      <c r="AC331" s="288">
        <v>2.7</v>
      </c>
      <c r="AD331" s="288">
        <v>2.7</v>
      </c>
      <c r="AE331" s="288">
        <v>2.7</v>
      </c>
      <c r="AF331" s="288">
        <v>2.7</v>
      </c>
      <c r="AG331" s="288">
        <v>2.7</v>
      </c>
      <c r="AH331" s="288">
        <v>2.8</v>
      </c>
      <c r="AI331" s="288">
        <v>2.9</v>
      </c>
      <c r="AJ331" s="288">
        <v>2.9</v>
      </c>
      <c r="AK331" s="288">
        <v>2.9</v>
      </c>
      <c r="AL331" s="288">
        <v>2.8</v>
      </c>
      <c r="AM331" s="288">
        <v>2.9</v>
      </c>
      <c r="AN331" s="288">
        <v>2.9</v>
      </c>
      <c r="AO331" s="288">
        <v>2.9</v>
      </c>
      <c r="AP331" s="288">
        <v>2.9</v>
      </c>
      <c r="AQ331" s="288">
        <v>2.9</v>
      </c>
      <c r="AR331" s="288">
        <v>2.9</v>
      </c>
      <c r="AS331" s="288">
        <v>2.9</v>
      </c>
      <c r="AT331" s="288">
        <v>2.8</v>
      </c>
      <c r="AU331" s="288">
        <v>2.8</v>
      </c>
      <c r="AV331" s="288">
        <v>2.8</v>
      </c>
      <c r="AW331" s="288">
        <v>2.8</v>
      </c>
      <c r="AX331" s="288">
        <v>2.9</v>
      </c>
      <c r="AY331" s="288">
        <v>2.9</v>
      </c>
      <c r="AZ331" s="288">
        <v>2.9</v>
      </c>
      <c r="BA331" s="288">
        <v>2.9</v>
      </c>
      <c r="BB331" s="288">
        <v>2.9</v>
      </c>
      <c r="BC331" s="288">
        <v>2.9</v>
      </c>
      <c r="BD331" s="288">
        <v>2.9</v>
      </c>
      <c r="BE331" s="288">
        <v>3</v>
      </c>
      <c r="BF331" s="288">
        <v>3</v>
      </c>
      <c r="BG331" s="288">
        <v>3</v>
      </c>
      <c r="BH331" s="288">
        <v>3</v>
      </c>
      <c r="BI331" s="288">
        <v>3</v>
      </c>
      <c r="BJ331" s="288">
        <v>3</v>
      </c>
      <c r="BK331" s="288">
        <v>3</v>
      </c>
      <c r="BL331" s="288">
        <v>2.9</v>
      </c>
      <c r="BM331" s="288">
        <v>3.2</v>
      </c>
      <c r="BN331" s="288">
        <v>3.3</v>
      </c>
      <c r="BO331" s="288">
        <v>3.3</v>
      </c>
      <c r="BP331" s="288">
        <v>3.3</v>
      </c>
      <c r="BQ331" s="288">
        <v>3.4</v>
      </c>
      <c r="BR331" s="288">
        <v>3.5</v>
      </c>
      <c r="BS331" s="288">
        <v>3.5</v>
      </c>
      <c r="BT331" s="288">
        <v>3.6</v>
      </c>
      <c r="BU331" s="288">
        <v>3.6</v>
      </c>
      <c r="BV331" s="288">
        <v>3.6</v>
      </c>
      <c r="BW331" s="288">
        <v>3.5</v>
      </c>
      <c r="BX331" s="288">
        <v>3.5</v>
      </c>
      <c r="BY331" s="288">
        <v>3.5</v>
      </c>
      <c r="BZ331" s="288">
        <f>_xlfn.IFNA(VLOOKUP(C331,'INFORM Severity - hidden'!$C$5:$G$300,5,FALSE),"-")</f>
        <v>3.5</v>
      </c>
    </row>
    <row r="332" spans="1:78" x14ac:dyDescent="0.35">
      <c r="A332" t="s">
        <v>70</v>
      </c>
      <c r="B332" t="s">
        <v>68</v>
      </c>
      <c r="C332" t="s">
        <v>69</v>
      </c>
      <c r="D332" s="288" t="str">
        <f t="shared" si="5"/>
        <v>Decreasing</v>
      </c>
      <c r="E332" s="288" t="s">
        <v>9927</v>
      </c>
      <c r="F332" s="288">
        <v>3.6</v>
      </c>
      <c r="G332" s="288">
        <v>3.8</v>
      </c>
      <c r="H332" s="288">
        <v>3.9</v>
      </c>
      <c r="I332" s="288">
        <v>3.9</v>
      </c>
      <c r="J332" s="288">
        <v>3.9</v>
      </c>
      <c r="K332" s="288">
        <v>3.9</v>
      </c>
      <c r="L332" s="288">
        <v>3.9</v>
      </c>
      <c r="M332" s="288">
        <v>3.9</v>
      </c>
      <c r="N332" s="288">
        <v>3.7</v>
      </c>
      <c r="O332" s="288">
        <v>3.7</v>
      </c>
      <c r="P332" s="288">
        <v>3.7</v>
      </c>
      <c r="Q332" s="288">
        <v>3.8</v>
      </c>
      <c r="R332" s="288">
        <v>3.8</v>
      </c>
      <c r="S332" s="288">
        <v>3.8</v>
      </c>
      <c r="T332" s="288">
        <v>3.7</v>
      </c>
      <c r="U332" s="288">
        <v>3.7</v>
      </c>
      <c r="V332" s="288">
        <v>3.7</v>
      </c>
      <c r="W332" s="288">
        <v>3.7</v>
      </c>
      <c r="X332" s="288">
        <v>3.7</v>
      </c>
      <c r="Y332" s="288">
        <v>3.7</v>
      </c>
      <c r="Z332" s="288">
        <v>3.5</v>
      </c>
      <c r="AA332" s="288">
        <v>3.5</v>
      </c>
      <c r="AB332" s="288">
        <v>3.5</v>
      </c>
      <c r="AC332" s="288">
        <v>3.5</v>
      </c>
      <c r="AD332" s="288">
        <v>3.5</v>
      </c>
      <c r="AE332" s="288">
        <v>3.5</v>
      </c>
      <c r="AF332" s="288">
        <v>3.5</v>
      </c>
      <c r="AG332" s="288">
        <v>3.5</v>
      </c>
      <c r="AH332" s="288">
        <v>3.5</v>
      </c>
      <c r="AI332" s="288">
        <v>3.4</v>
      </c>
      <c r="AJ332" s="288">
        <v>3.4</v>
      </c>
      <c r="AK332" s="288">
        <v>3.4</v>
      </c>
      <c r="AL332" s="288">
        <v>3.4</v>
      </c>
      <c r="AM332" s="288">
        <v>3.4</v>
      </c>
      <c r="AN332" s="288">
        <v>3.7</v>
      </c>
      <c r="AO332" s="288">
        <v>3.8</v>
      </c>
      <c r="AP332" s="288">
        <v>3.8</v>
      </c>
      <c r="AQ332" s="288">
        <v>3.8</v>
      </c>
      <c r="AR332" s="288">
        <v>3.8</v>
      </c>
      <c r="AS332" s="288">
        <v>3.8</v>
      </c>
      <c r="AT332" s="288">
        <v>3.8</v>
      </c>
      <c r="AU332" s="288">
        <v>3.8</v>
      </c>
      <c r="AV332" s="288">
        <v>3.8</v>
      </c>
      <c r="AW332" s="288">
        <v>3.8</v>
      </c>
      <c r="AX332" s="288">
        <v>3.8</v>
      </c>
      <c r="AY332" s="288">
        <v>3.9</v>
      </c>
      <c r="AZ332" s="288">
        <v>3.9</v>
      </c>
      <c r="BA332" s="288">
        <v>3.9</v>
      </c>
      <c r="BB332" s="288">
        <v>3.6</v>
      </c>
      <c r="BC332" s="288">
        <v>3.5</v>
      </c>
      <c r="BD332" s="288">
        <v>3.5</v>
      </c>
      <c r="BE332" s="288">
        <v>3.5</v>
      </c>
      <c r="BF332" s="288">
        <v>3.5</v>
      </c>
      <c r="BG332" s="288">
        <v>3.5</v>
      </c>
      <c r="BH332" s="288">
        <v>3.5</v>
      </c>
      <c r="BI332" s="288">
        <v>3.5</v>
      </c>
      <c r="BJ332" s="288">
        <v>3.5</v>
      </c>
      <c r="BK332" s="288">
        <v>3.5</v>
      </c>
      <c r="BL332" s="288">
        <v>3.5</v>
      </c>
      <c r="BM332" s="288">
        <v>3.5</v>
      </c>
      <c r="BN332" s="288">
        <v>3.5</v>
      </c>
      <c r="BO332" s="288">
        <v>3.6</v>
      </c>
      <c r="BP332" s="288">
        <v>3.6</v>
      </c>
      <c r="BQ332" s="288">
        <v>3.7</v>
      </c>
      <c r="BR332" s="288">
        <v>3.8</v>
      </c>
      <c r="BS332" s="288">
        <v>3.8</v>
      </c>
      <c r="BT332" s="288">
        <v>3.8</v>
      </c>
      <c r="BU332" s="288">
        <v>3.8</v>
      </c>
      <c r="BV332" s="288">
        <v>3.8</v>
      </c>
      <c r="BW332" s="288">
        <v>3.7</v>
      </c>
      <c r="BX332" s="288">
        <v>3.7</v>
      </c>
      <c r="BY332" s="288">
        <v>3.7</v>
      </c>
      <c r="BZ332" s="288">
        <f>_xlfn.IFNA(VLOOKUP(C332,'INFORM Severity - hidden'!$C$5:$G$300,5,FALSE),"-")</f>
        <v>3.7</v>
      </c>
    </row>
    <row r="333" spans="1:78" x14ac:dyDescent="0.35">
      <c r="C333" t="s">
        <v>10096</v>
      </c>
      <c r="D333" s="288" t="str">
        <f t="shared" si="5"/>
        <v>-</v>
      </c>
      <c r="E333" s="288" t="s">
        <v>9927</v>
      </c>
      <c r="F333" s="288" t="s">
        <v>9927</v>
      </c>
      <c r="G333" s="288">
        <v>2.2999999999999998</v>
      </c>
      <c r="H333" s="288">
        <v>3.2</v>
      </c>
      <c r="I333" s="288">
        <v>3.2</v>
      </c>
      <c r="J333" s="288" t="s">
        <v>9927</v>
      </c>
      <c r="K333" s="288" t="s">
        <v>9927</v>
      </c>
      <c r="L333" s="288" t="s">
        <v>9927</v>
      </c>
      <c r="M333" s="288" t="s">
        <v>9927</v>
      </c>
      <c r="N333" s="288" t="s">
        <v>9927</v>
      </c>
      <c r="O333" s="288" t="s">
        <v>9927</v>
      </c>
      <c r="P333" s="288" t="s">
        <v>9927</v>
      </c>
      <c r="Q333" s="288" t="s">
        <v>9927</v>
      </c>
      <c r="R333" s="288" t="s">
        <v>9927</v>
      </c>
      <c r="S333" s="288" t="s">
        <v>9927</v>
      </c>
      <c r="T333" s="288" t="s">
        <v>9927</v>
      </c>
      <c r="U333" s="288" t="s">
        <v>9927</v>
      </c>
      <c r="V333" s="288" t="s">
        <v>9927</v>
      </c>
      <c r="W333" s="288" t="s">
        <v>9927</v>
      </c>
      <c r="X333" s="288" t="s">
        <v>9927</v>
      </c>
      <c r="Y333" s="288" t="s">
        <v>9927</v>
      </c>
      <c r="Z333" s="288" t="s">
        <v>9927</v>
      </c>
      <c r="AA333" s="288" t="s">
        <v>9927</v>
      </c>
      <c r="AB333" s="288" t="s">
        <v>9927</v>
      </c>
      <c r="AC333" s="288" t="s">
        <v>9927</v>
      </c>
      <c r="AD333" s="288" t="s">
        <v>9927</v>
      </c>
      <c r="AE333" s="288" t="s">
        <v>9927</v>
      </c>
      <c r="AF333" s="288" t="s">
        <v>9927</v>
      </c>
      <c r="AG333" s="288" t="s">
        <v>9927</v>
      </c>
      <c r="AH333" s="288" t="s">
        <v>9927</v>
      </c>
      <c r="AI333" s="288" t="s">
        <v>9927</v>
      </c>
      <c r="AJ333" s="288" t="s">
        <v>9927</v>
      </c>
      <c r="AK333" s="288" t="s">
        <v>9927</v>
      </c>
      <c r="AL333" s="288" t="s">
        <v>9927</v>
      </c>
      <c r="AM333" s="288" t="s">
        <v>9927</v>
      </c>
      <c r="AN333" s="288" t="s">
        <v>9927</v>
      </c>
      <c r="AO333" s="288" t="s">
        <v>9927</v>
      </c>
      <c r="AP333" s="288" t="s">
        <v>9927</v>
      </c>
      <c r="AQ333" s="288" t="s">
        <v>9927</v>
      </c>
      <c r="AR333" s="288" t="s">
        <v>9927</v>
      </c>
      <c r="AS333" s="288" t="s">
        <v>9927</v>
      </c>
      <c r="AT333" s="288" t="s">
        <v>9927</v>
      </c>
      <c r="AU333" s="288" t="s">
        <v>9927</v>
      </c>
      <c r="AV333" s="288" t="s">
        <v>9927</v>
      </c>
      <c r="AW333" s="288" t="s">
        <v>9927</v>
      </c>
      <c r="AX333" s="288" t="s">
        <v>9927</v>
      </c>
      <c r="AY333" s="288" t="s">
        <v>9927</v>
      </c>
      <c r="AZ333" s="288" t="s">
        <v>9927</v>
      </c>
      <c r="BA333" s="288" t="s">
        <v>9927</v>
      </c>
      <c r="BB333" s="288" t="s">
        <v>9927</v>
      </c>
      <c r="BC333" s="288" t="s">
        <v>9927</v>
      </c>
      <c r="BD333" s="288" t="s">
        <v>9927</v>
      </c>
      <c r="BE333" s="288" t="s">
        <v>9927</v>
      </c>
      <c r="BF333" s="288" t="s">
        <v>9927</v>
      </c>
      <c r="BG333" s="288" t="s">
        <v>9927</v>
      </c>
      <c r="BH333" s="288" t="s">
        <v>9927</v>
      </c>
      <c r="BI333" s="288" t="s">
        <v>9927</v>
      </c>
      <c r="BJ333" s="288" t="s">
        <v>9927</v>
      </c>
      <c r="BK333" s="288" t="s">
        <v>9927</v>
      </c>
      <c r="BL333" s="288" t="s">
        <v>9927</v>
      </c>
      <c r="BM333" s="288" t="s">
        <v>9927</v>
      </c>
      <c r="BN333" s="288" t="s">
        <v>9927</v>
      </c>
      <c r="BO333" s="288" t="s">
        <v>9927</v>
      </c>
      <c r="BP333" s="288" t="s">
        <v>9927</v>
      </c>
      <c r="BQ333" s="288" t="s">
        <v>9927</v>
      </c>
      <c r="BR333" s="288" t="s">
        <v>9927</v>
      </c>
      <c r="BS333" s="288" t="s">
        <v>9927</v>
      </c>
      <c r="BT333" s="288" t="s">
        <v>9927</v>
      </c>
      <c r="BU333" s="288" t="s">
        <v>9927</v>
      </c>
      <c r="BV333" s="288" t="s">
        <v>9927</v>
      </c>
      <c r="BW333" s="288" t="s">
        <v>9927</v>
      </c>
      <c r="BX333" s="288" t="s">
        <v>9927</v>
      </c>
      <c r="BY333" s="288" t="s">
        <v>9927</v>
      </c>
      <c r="BZ333" s="288" t="str">
        <f>_xlfn.IFNA(VLOOKUP(C333,'INFORM Severity - hidden'!$C$5:$G$300,5,FALSE),"-")</f>
        <v>-</v>
      </c>
    </row>
    <row r="334" spans="1:78" x14ac:dyDescent="0.35">
      <c r="C334" t="s">
        <v>10097</v>
      </c>
      <c r="D334" s="288" t="str">
        <f t="shared" si="5"/>
        <v>-</v>
      </c>
      <c r="E334" s="288" t="s">
        <v>9927</v>
      </c>
      <c r="F334" s="288" t="s">
        <v>9927</v>
      </c>
      <c r="G334" s="288" t="s">
        <v>9927</v>
      </c>
      <c r="H334" s="288" t="s">
        <v>9927</v>
      </c>
      <c r="I334" s="288" t="s">
        <v>9927</v>
      </c>
      <c r="J334" s="288" t="s">
        <v>9927</v>
      </c>
      <c r="K334" s="288" t="s">
        <v>9927</v>
      </c>
      <c r="L334" s="288" t="s">
        <v>9927</v>
      </c>
      <c r="M334" s="288" t="s">
        <v>9927</v>
      </c>
      <c r="N334" s="288" t="s">
        <v>9927</v>
      </c>
      <c r="O334" s="288" t="s">
        <v>9927</v>
      </c>
      <c r="P334" s="288" t="s">
        <v>9927</v>
      </c>
      <c r="Q334" s="288" t="s">
        <v>9927</v>
      </c>
      <c r="R334" s="288" t="s">
        <v>9927</v>
      </c>
      <c r="S334" s="288" t="s">
        <v>9927</v>
      </c>
      <c r="T334" s="288" t="s">
        <v>9927</v>
      </c>
      <c r="U334" s="288" t="s">
        <v>9927</v>
      </c>
      <c r="V334" s="288">
        <v>2.6</v>
      </c>
      <c r="W334" s="288">
        <v>2.6</v>
      </c>
      <c r="X334" s="288">
        <v>2.6</v>
      </c>
      <c r="Y334" s="288">
        <v>2.6</v>
      </c>
      <c r="Z334" s="288">
        <v>2.6</v>
      </c>
      <c r="AA334" s="288">
        <v>2.6</v>
      </c>
      <c r="AB334" s="288" t="s">
        <v>9927</v>
      </c>
      <c r="AC334" s="288" t="s">
        <v>9927</v>
      </c>
      <c r="AD334" s="288" t="s">
        <v>9927</v>
      </c>
      <c r="AE334" s="288" t="s">
        <v>9927</v>
      </c>
      <c r="AF334" s="288" t="s">
        <v>9927</v>
      </c>
      <c r="AG334" s="288" t="s">
        <v>9927</v>
      </c>
      <c r="AH334" s="288" t="s">
        <v>9927</v>
      </c>
      <c r="AI334" s="288" t="s">
        <v>9927</v>
      </c>
      <c r="AJ334" s="288" t="s">
        <v>9927</v>
      </c>
      <c r="AK334" s="288" t="s">
        <v>9927</v>
      </c>
      <c r="AL334" s="288" t="s">
        <v>9927</v>
      </c>
      <c r="AM334" s="288" t="s">
        <v>9927</v>
      </c>
      <c r="AN334" s="288" t="s">
        <v>9927</v>
      </c>
      <c r="AO334" s="288" t="s">
        <v>9927</v>
      </c>
      <c r="AP334" s="288" t="s">
        <v>9927</v>
      </c>
      <c r="AQ334" s="288" t="s">
        <v>9927</v>
      </c>
      <c r="AR334" s="288" t="s">
        <v>9927</v>
      </c>
      <c r="AS334" s="288" t="s">
        <v>9927</v>
      </c>
      <c r="AT334" s="288" t="s">
        <v>9927</v>
      </c>
      <c r="AU334" s="288" t="s">
        <v>9927</v>
      </c>
      <c r="AV334" s="288" t="s">
        <v>9927</v>
      </c>
      <c r="AW334" s="288" t="s">
        <v>9927</v>
      </c>
      <c r="AX334" s="288" t="s">
        <v>9927</v>
      </c>
      <c r="AY334" s="288" t="s">
        <v>9927</v>
      </c>
      <c r="AZ334" s="288" t="s">
        <v>9927</v>
      </c>
      <c r="BA334" s="288" t="s">
        <v>9927</v>
      </c>
      <c r="BB334" s="288" t="s">
        <v>9927</v>
      </c>
      <c r="BC334" s="288" t="s">
        <v>9927</v>
      </c>
      <c r="BD334" s="288" t="s">
        <v>9927</v>
      </c>
      <c r="BE334" s="288" t="s">
        <v>9927</v>
      </c>
      <c r="BF334" s="288" t="s">
        <v>9927</v>
      </c>
      <c r="BG334" s="288" t="s">
        <v>9927</v>
      </c>
      <c r="BH334" s="288" t="s">
        <v>9927</v>
      </c>
      <c r="BI334" s="288" t="s">
        <v>9927</v>
      </c>
      <c r="BJ334" s="288" t="s">
        <v>9927</v>
      </c>
      <c r="BK334" s="288" t="s">
        <v>9927</v>
      </c>
      <c r="BL334" s="288" t="s">
        <v>9927</v>
      </c>
      <c r="BM334" s="288" t="s">
        <v>9927</v>
      </c>
      <c r="BN334" s="288" t="s">
        <v>9927</v>
      </c>
      <c r="BO334" s="288" t="s">
        <v>9927</v>
      </c>
      <c r="BP334" s="288" t="s">
        <v>9927</v>
      </c>
      <c r="BQ334" s="288" t="s">
        <v>9927</v>
      </c>
      <c r="BR334" s="288" t="s">
        <v>9927</v>
      </c>
      <c r="BS334" s="288" t="s">
        <v>9927</v>
      </c>
      <c r="BT334" s="288" t="s">
        <v>9927</v>
      </c>
      <c r="BU334" s="288" t="s">
        <v>9927</v>
      </c>
      <c r="BV334" s="288" t="s">
        <v>9927</v>
      </c>
      <c r="BW334" s="288" t="s">
        <v>9927</v>
      </c>
      <c r="BX334" s="288" t="s">
        <v>9927</v>
      </c>
      <c r="BY334" s="288" t="s">
        <v>9927</v>
      </c>
      <c r="BZ334" s="288" t="str">
        <f>_xlfn.IFNA(VLOOKUP(C334,'INFORM Severity - hidden'!$C$5:$G$300,5,FALSE),"-")</f>
        <v>-</v>
      </c>
    </row>
  </sheetData>
  <conditionalFormatting sqref="D3:D334">
    <cfRule type="cellIs" dxfId="8" priority="1" stopIfTrue="1" operator="equal">
      <formula>"Increasing"</formula>
    </cfRule>
    <cfRule type="cellIs" dxfId="7" priority="2" stopIfTrue="1" operator="equal">
      <formula>"Stable"</formula>
    </cfRule>
    <cfRule type="cellIs" dxfId="6" priority="3" stopIfTrue="1" operator="equal">
      <formula>"Decreasing"</formula>
    </cfRule>
  </conditionalFormatting>
  <conditionalFormatting sqref="E3:BZ334">
    <cfRule type="cellIs" dxfId="5" priority="4" stopIfTrue="1" operator="equal">
      <formula>"-"</formula>
    </cfRule>
    <cfRule type="cellIs" dxfId="4" priority="5" stopIfTrue="1" operator="greaterThanOrEqual">
      <formula>4</formula>
    </cfRule>
    <cfRule type="cellIs" dxfId="3" priority="6" stopIfTrue="1" operator="between">
      <formula>3</formula>
      <formula>4</formula>
    </cfRule>
    <cfRule type="cellIs" dxfId="2" priority="7" stopIfTrue="1" operator="between">
      <formula>2</formula>
      <formula>3</formula>
    </cfRule>
    <cfRule type="cellIs" dxfId="1" priority="8" stopIfTrue="1" operator="between">
      <formula>1</formula>
      <formula>2</formula>
    </cfRule>
    <cfRule type="cellIs" dxfId="0" priority="9" stopIfTrue="1" operator="between">
      <formula>0.1</formula>
      <formula>1</formula>
    </cfRule>
  </conditionalFormatting>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Q162"/>
  <sheetViews>
    <sheetView workbookViewId="0"/>
  </sheetViews>
  <sheetFormatPr defaultRowHeight="14.5" x14ac:dyDescent="0.35"/>
  <cols>
    <col min="1" max="1" width="10" customWidth="1"/>
    <col min="2" max="3" width="20" hidden="1" customWidth="1"/>
    <col min="4" max="4" width="25" customWidth="1"/>
    <col min="5" max="5" width="40" customWidth="1"/>
    <col min="6" max="7" width="15" customWidth="1"/>
    <col min="8" max="9" width="25" customWidth="1"/>
    <col min="10" max="10" width="20" customWidth="1"/>
    <col min="11" max="11" width="60" customWidth="1"/>
    <col min="12" max="12" width="20" customWidth="1"/>
    <col min="13" max="14" width="15" customWidth="1"/>
    <col min="15" max="15" width="20" customWidth="1"/>
    <col min="16" max="17" width="25" customWidth="1"/>
  </cols>
  <sheetData>
    <row r="1" spans="1:17" x14ac:dyDescent="0.35">
      <c r="A1" s="289" t="s">
        <v>1</v>
      </c>
      <c r="B1" s="289" t="s">
        <v>10098</v>
      </c>
      <c r="C1" s="289" t="s">
        <v>10099</v>
      </c>
      <c r="D1" s="289" t="s">
        <v>2</v>
      </c>
      <c r="E1" s="289" t="s">
        <v>0</v>
      </c>
      <c r="F1" s="289" t="s">
        <v>10100</v>
      </c>
      <c r="G1" s="289" t="s">
        <v>10101</v>
      </c>
      <c r="H1" s="289" t="s">
        <v>9355</v>
      </c>
      <c r="I1" s="289" t="s">
        <v>10102</v>
      </c>
      <c r="J1" s="289" t="s">
        <v>9272</v>
      </c>
      <c r="K1" s="289" t="s">
        <v>10103</v>
      </c>
      <c r="L1" s="289" t="s">
        <v>10104</v>
      </c>
      <c r="M1" s="289" t="s">
        <v>10105</v>
      </c>
      <c r="N1" s="289" t="s">
        <v>10106</v>
      </c>
      <c r="O1" s="289" t="s">
        <v>10107</v>
      </c>
      <c r="P1" s="289" t="s">
        <v>10108</v>
      </c>
      <c r="Q1" s="289" t="s">
        <v>10109</v>
      </c>
    </row>
    <row r="2" spans="1:17" x14ac:dyDescent="0.35">
      <c r="A2" t="s">
        <v>3036</v>
      </c>
      <c r="D2" t="s">
        <v>3037</v>
      </c>
      <c r="E2" t="s">
        <v>3035</v>
      </c>
      <c r="F2" t="s">
        <v>9442</v>
      </c>
      <c r="G2" t="s">
        <v>10110</v>
      </c>
      <c r="H2" t="s">
        <v>10111</v>
      </c>
      <c r="I2" t="s">
        <v>3037</v>
      </c>
      <c r="J2" t="s">
        <v>10112</v>
      </c>
      <c r="K2" t="s">
        <v>10113</v>
      </c>
      <c r="L2" t="s">
        <v>9930</v>
      </c>
      <c r="M2" t="s">
        <v>10114</v>
      </c>
      <c r="N2" t="s">
        <v>10115</v>
      </c>
      <c r="O2" t="s">
        <v>10116</v>
      </c>
    </row>
    <row r="3" spans="1:17" x14ac:dyDescent="0.35">
      <c r="A3" t="s">
        <v>543</v>
      </c>
      <c r="D3" t="s">
        <v>544</v>
      </c>
      <c r="E3" t="s">
        <v>542</v>
      </c>
      <c r="F3" t="s">
        <v>9443</v>
      </c>
      <c r="G3" t="s">
        <v>10117</v>
      </c>
      <c r="H3" t="s">
        <v>10118</v>
      </c>
      <c r="I3" t="s">
        <v>544</v>
      </c>
      <c r="J3" t="s">
        <v>10119</v>
      </c>
      <c r="K3" t="s">
        <v>10120</v>
      </c>
      <c r="M3" t="s">
        <v>10121</v>
      </c>
      <c r="N3">
        <v>1172</v>
      </c>
      <c r="O3" t="s">
        <v>10122</v>
      </c>
      <c r="P3" t="s">
        <v>10123</v>
      </c>
      <c r="Q3" t="s">
        <v>10124</v>
      </c>
    </row>
    <row r="4" spans="1:17" x14ac:dyDescent="0.35">
      <c r="A4" t="s">
        <v>2464</v>
      </c>
      <c r="D4" t="s">
        <v>2465</v>
      </c>
      <c r="E4" t="s">
        <v>2463</v>
      </c>
      <c r="F4" t="s">
        <v>9454</v>
      </c>
      <c r="G4" t="s">
        <v>10125</v>
      </c>
      <c r="H4" t="s">
        <v>10126</v>
      </c>
      <c r="I4" t="s">
        <v>2465</v>
      </c>
      <c r="J4" t="s">
        <v>10127</v>
      </c>
      <c r="K4" t="s">
        <v>10128</v>
      </c>
      <c r="M4" t="s">
        <v>10129</v>
      </c>
      <c r="N4">
        <v>93</v>
      </c>
      <c r="O4" t="s">
        <v>10116</v>
      </c>
    </row>
    <row r="5" spans="1:17" x14ac:dyDescent="0.35">
      <c r="A5" t="s">
        <v>2301</v>
      </c>
      <c r="D5" t="s">
        <v>2302</v>
      </c>
      <c r="E5" t="s">
        <v>2300</v>
      </c>
      <c r="F5" t="s">
        <v>9465</v>
      </c>
      <c r="G5" t="s">
        <v>10117</v>
      </c>
      <c r="H5" t="s">
        <v>10130</v>
      </c>
      <c r="I5" t="s">
        <v>2302</v>
      </c>
      <c r="J5" t="s">
        <v>10131</v>
      </c>
      <c r="K5" t="s">
        <v>10132</v>
      </c>
      <c r="L5" t="s">
        <v>10133</v>
      </c>
      <c r="M5" t="s">
        <v>10114</v>
      </c>
      <c r="N5" t="s">
        <v>10115</v>
      </c>
      <c r="O5" t="s">
        <v>10116</v>
      </c>
    </row>
    <row r="6" spans="1:17" x14ac:dyDescent="0.35">
      <c r="A6" t="s">
        <v>1057</v>
      </c>
      <c r="D6" t="s">
        <v>1058</v>
      </c>
      <c r="E6" t="s">
        <v>1019</v>
      </c>
      <c r="F6" t="s">
        <v>9468</v>
      </c>
      <c r="G6" t="s">
        <v>10117</v>
      </c>
      <c r="H6" t="s">
        <v>10134</v>
      </c>
      <c r="I6" t="s">
        <v>1058</v>
      </c>
      <c r="J6" t="s">
        <v>10135</v>
      </c>
      <c r="K6" t="s">
        <v>10136</v>
      </c>
      <c r="M6" t="s">
        <v>10137</v>
      </c>
      <c r="N6">
        <v>273</v>
      </c>
      <c r="O6" t="s">
        <v>10122</v>
      </c>
      <c r="P6" t="s">
        <v>10138</v>
      </c>
      <c r="Q6" t="s">
        <v>10139</v>
      </c>
    </row>
    <row r="7" spans="1:17" x14ac:dyDescent="0.35">
      <c r="A7" t="s">
        <v>154</v>
      </c>
      <c r="D7" t="s">
        <v>155</v>
      </c>
      <c r="E7" t="s">
        <v>153</v>
      </c>
      <c r="F7" t="s">
        <v>9469</v>
      </c>
      <c r="G7" t="s">
        <v>10117</v>
      </c>
      <c r="H7" t="s">
        <v>10134</v>
      </c>
      <c r="I7" t="s">
        <v>155</v>
      </c>
      <c r="J7" t="s">
        <v>10140</v>
      </c>
      <c r="K7" t="s">
        <v>10141</v>
      </c>
      <c r="M7" t="s">
        <v>10114</v>
      </c>
      <c r="N7" t="s">
        <v>10115</v>
      </c>
      <c r="O7" t="s">
        <v>10116</v>
      </c>
    </row>
    <row r="8" spans="1:17" x14ac:dyDescent="0.35">
      <c r="A8" t="s">
        <v>2487</v>
      </c>
      <c r="D8" t="s">
        <v>1586</v>
      </c>
      <c r="E8" t="s">
        <v>2486</v>
      </c>
      <c r="F8" t="s">
        <v>9470</v>
      </c>
      <c r="G8" t="s">
        <v>10110</v>
      </c>
      <c r="H8" t="s">
        <v>10142</v>
      </c>
      <c r="I8" t="s">
        <v>1586</v>
      </c>
      <c r="J8" t="s">
        <v>10143</v>
      </c>
      <c r="K8" t="s">
        <v>10144</v>
      </c>
      <c r="L8" t="s">
        <v>10145</v>
      </c>
      <c r="M8" t="s">
        <v>10146</v>
      </c>
      <c r="N8">
        <v>1764</v>
      </c>
      <c r="O8" t="s">
        <v>10122</v>
      </c>
      <c r="P8" t="s">
        <v>10147</v>
      </c>
      <c r="Q8" t="s">
        <v>10148</v>
      </c>
    </row>
    <row r="9" spans="1:17" x14ac:dyDescent="0.35">
      <c r="A9" t="s">
        <v>1585</v>
      </c>
      <c r="D9" t="s">
        <v>1586</v>
      </c>
      <c r="E9" t="s">
        <v>1584</v>
      </c>
      <c r="F9" t="s">
        <v>9470</v>
      </c>
      <c r="G9" t="s">
        <v>10110</v>
      </c>
      <c r="H9" t="s">
        <v>10149</v>
      </c>
      <c r="I9" t="s">
        <v>1586</v>
      </c>
      <c r="J9" t="s">
        <v>10150</v>
      </c>
      <c r="K9" t="s">
        <v>10151</v>
      </c>
      <c r="L9" t="s">
        <v>10152</v>
      </c>
      <c r="M9" t="s">
        <v>10114</v>
      </c>
      <c r="N9" t="s">
        <v>10115</v>
      </c>
      <c r="O9" t="s">
        <v>10122</v>
      </c>
      <c r="P9" t="s">
        <v>10153</v>
      </c>
      <c r="Q9" t="s">
        <v>10154</v>
      </c>
    </row>
    <row r="10" spans="1:17" x14ac:dyDescent="0.35">
      <c r="A10" t="s">
        <v>2507</v>
      </c>
      <c r="D10" t="s">
        <v>1586</v>
      </c>
      <c r="E10" t="s">
        <v>2506</v>
      </c>
      <c r="F10" t="s">
        <v>9470</v>
      </c>
      <c r="G10" t="s">
        <v>10110</v>
      </c>
      <c r="H10" t="s">
        <v>10155</v>
      </c>
      <c r="I10" t="s">
        <v>1586</v>
      </c>
      <c r="J10" t="s">
        <v>10156</v>
      </c>
      <c r="K10" t="s">
        <v>10157</v>
      </c>
      <c r="M10" t="s">
        <v>10158</v>
      </c>
      <c r="N10">
        <v>310</v>
      </c>
      <c r="O10" t="s">
        <v>10116</v>
      </c>
      <c r="P10" t="s">
        <v>10159</v>
      </c>
      <c r="Q10" t="s">
        <v>10160</v>
      </c>
    </row>
    <row r="11" spans="1:17" x14ac:dyDescent="0.35">
      <c r="A11" t="s">
        <v>2729</v>
      </c>
      <c r="D11" t="s">
        <v>2730</v>
      </c>
      <c r="E11" t="s">
        <v>2728</v>
      </c>
      <c r="F11" t="s">
        <v>9471</v>
      </c>
      <c r="G11" t="s">
        <v>10161</v>
      </c>
      <c r="H11" t="s">
        <v>10162</v>
      </c>
      <c r="I11" t="s">
        <v>2730</v>
      </c>
      <c r="J11" t="s">
        <v>10163</v>
      </c>
      <c r="K11" t="s">
        <v>10164</v>
      </c>
      <c r="L11" t="s">
        <v>10165</v>
      </c>
      <c r="M11" t="s">
        <v>10166</v>
      </c>
      <c r="N11">
        <v>462</v>
      </c>
      <c r="O11" t="s">
        <v>10122</v>
      </c>
      <c r="P11" t="s">
        <v>10167</v>
      </c>
      <c r="Q11" t="s">
        <v>10168</v>
      </c>
    </row>
    <row r="12" spans="1:17" x14ac:dyDescent="0.35">
      <c r="A12" t="s">
        <v>2113</v>
      </c>
      <c r="D12" t="s">
        <v>2114</v>
      </c>
      <c r="E12" t="s">
        <v>2112</v>
      </c>
      <c r="F12" t="s">
        <v>9478</v>
      </c>
      <c r="G12" t="s">
        <v>10161</v>
      </c>
      <c r="H12" t="s">
        <v>10162</v>
      </c>
      <c r="I12" t="s">
        <v>2114</v>
      </c>
      <c r="J12" t="s">
        <v>10163</v>
      </c>
      <c r="K12" t="s">
        <v>10169</v>
      </c>
      <c r="L12" t="s">
        <v>10170</v>
      </c>
      <c r="M12" t="s">
        <v>10166</v>
      </c>
      <c r="N12">
        <v>462</v>
      </c>
      <c r="O12" t="s">
        <v>10116</v>
      </c>
    </row>
    <row r="13" spans="1:17" x14ac:dyDescent="0.35">
      <c r="A13" t="s">
        <v>1643</v>
      </c>
      <c r="D13" t="s">
        <v>1644</v>
      </c>
      <c r="E13" t="s">
        <v>1642</v>
      </c>
      <c r="F13" t="s">
        <v>9485</v>
      </c>
      <c r="G13" t="s">
        <v>10171</v>
      </c>
      <c r="H13" t="s">
        <v>10172</v>
      </c>
      <c r="I13" t="s">
        <v>1644</v>
      </c>
      <c r="J13" t="s">
        <v>10173</v>
      </c>
      <c r="K13" t="s">
        <v>10174</v>
      </c>
      <c r="L13" t="s">
        <v>10175</v>
      </c>
      <c r="M13" t="s">
        <v>10176</v>
      </c>
      <c r="N13">
        <v>1151</v>
      </c>
      <c r="O13" t="s">
        <v>10116</v>
      </c>
    </row>
    <row r="14" spans="1:17" x14ac:dyDescent="0.35">
      <c r="A14" t="s">
        <v>1651</v>
      </c>
      <c r="D14" t="s">
        <v>1644</v>
      </c>
      <c r="E14" t="s">
        <v>1650</v>
      </c>
      <c r="F14" t="s">
        <v>9485</v>
      </c>
      <c r="G14" t="s">
        <v>10171</v>
      </c>
      <c r="H14" t="s">
        <v>10162</v>
      </c>
      <c r="I14" t="s">
        <v>1644</v>
      </c>
      <c r="J14" t="s">
        <v>10177</v>
      </c>
      <c r="K14" t="s">
        <v>10178</v>
      </c>
      <c r="L14" t="s">
        <v>3330</v>
      </c>
      <c r="M14" t="s">
        <v>10114</v>
      </c>
      <c r="N14" t="s">
        <v>10115</v>
      </c>
      <c r="O14" t="s">
        <v>10122</v>
      </c>
      <c r="P14" t="s">
        <v>10179</v>
      </c>
      <c r="Q14" t="s">
        <v>10180</v>
      </c>
    </row>
    <row r="15" spans="1:17" x14ac:dyDescent="0.35">
      <c r="A15" t="s">
        <v>1703</v>
      </c>
      <c r="D15" t="s">
        <v>1644</v>
      </c>
      <c r="E15" t="s">
        <v>1702</v>
      </c>
      <c r="F15" t="s">
        <v>9485</v>
      </c>
      <c r="G15" t="s">
        <v>10171</v>
      </c>
      <c r="H15" t="s">
        <v>10118</v>
      </c>
      <c r="I15" t="s">
        <v>1644</v>
      </c>
      <c r="J15" t="s">
        <v>1702</v>
      </c>
      <c r="K15" t="s">
        <v>10181</v>
      </c>
      <c r="M15" t="s">
        <v>10182</v>
      </c>
      <c r="N15">
        <v>458</v>
      </c>
      <c r="O15" t="s">
        <v>10122</v>
      </c>
      <c r="P15" t="s">
        <v>10183</v>
      </c>
      <c r="Q15" t="s">
        <v>10184</v>
      </c>
    </row>
    <row r="16" spans="1:17" x14ac:dyDescent="0.35">
      <c r="A16" t="s">
        <v>1708</v>
      </c>
      <c r="D16" t="s">
        <v>1644</v>
      </c>
      <c r="E16" t="s">
        <v>1707</v>
      </c>
      <c r="F16" t="s">
        <v>9485</v>
      </c>
      <c r="G16" t="s">
        <v>10171</v>
      </c>
      <c r="H16" t="s">
        <v>10185</v>
      </c>
      <c r="I16" t="s">
        <v>1644</v>
      </c>
      <c r="J16" t="s">
        <v>1707</v>
      </c>
      <c r="K16" t="s">
        <v>10186</v>
      </c>
      <c r="M16" t="s">
        <v>10187</v>
      </c>
      <c r="N16">
        <v>169</v>
      </c>
      <c r="O16" t="s">
        <v>10122</v>
      </c>
      <c r="P16" t="s">
        <v>10188</v>
      </c>
      <c r="Q16" t="s">
        <v>10189</v>
      </c>
    </row>
    <row r="17" spans="1:17" x14ac:dyDescent="0.35">
      <c r="A17" t="s">
        <v>81</v>
      </c>
      <c r="D17" t="s">
        <v>82</v>
      </c>
      <c r="E17" t="s">
        <v>80</v>
      </c>
      <c r="F17" t="s">
        <v>9494</v>
      </c>
      <c r="G17" t="s">
        <v>10117</v>
      </c>
      <c r="H17" t="s">
        <v>10190</v>
      </c>
      <c r="I17" t="s">
        <v>82</v>
      </c>
      <c r="J17" t="s">
        <v>10112</v>
      </c>
      <c r="K17" t="s">
        <v>10191</v>
      </c>
      <c r="M17" t="s">
        <v>10114</v>
      </c>
      <c r="N17" t="s">
        <v>10115</v>
      </c>
      <c r="O17" t="s">
        <v>10116</v>
      </c>
    </row>
    <row r="18" spans="1:17" x14ac:dyDescent="0.35">
      <c r="A18" t="s">
        <v>3342</v>
      </c>
      <c r="D18" t="s">
        <v>3343</v>
      </c>
      <c r="E18" t="s">
        <v>3341</v>
      </c>
      <c r="F18" t="s">
        <v>9499</v>
      </c>
      <c r="G18" t="s">
        <v>10171</v>
      </c>
      <c r="H18" t="s">
        <v>10162</v>
      </c>
      <c r="I18" t="s">
        <v>3343</v>
      </c>
      <c r="J18" t="s">
        <v>10177</v>
      </c>
      <c r="K18" t="s">
        <v>10192</v>
      </c>
      <c r="L18" t="s">
        <v>3330</v>
      </c>
      <c r="M18" t="s">
        <v>10193</v>
      </c>
      <c r="N18">
        <v>1113</v>
      </c>
      <c r="O18" t="s">
        <v>10116</v>
      </c>
    </row>
    <row r="19" spans="1:17" x14ac:dyDescent="0.35">
      <c r="A19" t="s">
        <v>105</v>
      </c>
      <c r="D19" t="s">
        <v>106</v>
      </c>
      <c r="E19" t="s">
        <v>104</v>
      </c>
      <c r="F19" t="s">
        <v>9504</v>
      </c>
      <c r="G19" t="s">
        <v>10117</v>
      </c>
      <c r="H19" t="s">
        <v>10190</v>
      </c>
      <c r="I19" t="s">
        <v>106</v>
      </c>
      <c r="J19" t="s">
        <v>10173</v>
      </c>
      <c r="K19" t="s">
        <v>10194</v>
      </c>
      <c r="M19" t="s">
        <v>10114</v>
      </c>
      <c r="N19" t="s">
        <v>10115</v>
      </c>
      <c r="O19" t="s">
        <v>10116</v>
      </c>
    </row>
    <row r="20" spans="1:17" x14ac:dyDescent="0.35">
      <c r="A20" t="s">
        <v>109</v>
      </c>
      <c r="D20" t="s">
        <v>106</v>
      </c>
      <c r="E20" t="s">
        <v>108</v>
      </c>
      <c r="F20" t="s">
        <v>9504</v>
      </c>
      <c r="G20" t="s">
        <v>10117</v>
      </c>
      <c r="H20" t="s">
        <v>10140</v>
      </c>
      <c r="I20" t="s">
        <v>106</v>
      </c>
      <c r="J20" t="s">
        <v>195</v>
      </c>
      <c r="K20" t="s">
        <v>10195</v>
      </c>
      <c r="M20" t="s">
        <v>10114</v>
      </c>
      <c r="N20" t="s">
        <v>10115</v>
      </c>
      <c r="O20" t="s">
        <v>10122</v>
      </c>
      <c r="P20" t="s">
        <v>10196</v>
      </c>
      <c r="Q20" t="s">
        <v>10197</v>
      </c>
    </row>
    <row r="21" spans="1:17" x14ac:dyDescent="0.35">
      <c r="A21" t="s">
        <v>119</v>
      </c>
      <c r="D21" t="s">
        <v>106</v>
      </c>
      <c r="E21" t="s">
        <v>118</v>
      </c>
      <c r="F21" t="s">
        <v>9504</v>
      </c>
      <c r="G21" t="s">
        <v>10117</v>
      </c>
      <c r="H21" t="s">
        <v>10140</v>
      </c>
      <c r="I21" t="s">
        <v>106</v>
      </c>
      <c r="J21" t="s">
        <v>10198</v>
      </c>
      <c r="K21" t="s">
        <v>10199</v>
      </c>
      <c r="M21" t="s">
        <v>10114</v>
      </c>
      <c r="N21" t="s">
        <v>10115</v>
      </c>
      <c r="O21" t="s">
        <v>10122</v>
      </c>
      <c r="P21" t="s">
        <v>10200</v>
      </c>
      <c r="Q21" t="s">
        <v>10201</v>
      </c>
    </row>
    <row r="22" spans="1:17" x14ac:dyDescent="0.35">
      <c r="A22" t="s">
        <v>126</v>
      </c>
      <c r="D22" t="s">
        <v>106</v>
      </c>
      <c r="E22" t="s">
        <v>125</v>
      </c>
      <c r="F22" t="s">
        <v>9504</v>
      </c>
      <c r="G22" t="s">
        <v>10117</v>
      </c>
      <c r="H22" t="s">
        <v>10190</v>
      </c>
      <c r="I22" t="s">
        <v>106</v>
      </c>
      <c r="J22" t="s">
        <v>10202</v>
      </c>
      <c r="K22" t="s">
        <v>10203</v>
      </c>
      <c r="M22" t="s">
        <v>10114</v>
      </c>
      <c r="N22" t="s">
        <v>10115</v>
      </c>
      <c r="O22" t="s">
        <v>10122</v>
      </c>
      <c r="P22" t="s">
        <v>10204</v>
      </c>
      <c r="Q22" t="s">
        <v>10205</v>
      </c>
    </row>
    <row r="23" spans="1:17" x14ac:dyDescent="0.35">
      <c r="A23" t="s">
        <v>133</v>
      </c>
      <c r="D23" t="s">
        <v>134</v>
      </c>
      <c r="E23" t="s">
        <v>132</v>
      </c>
      <c r="F23" t="s">
        <v>9505</v>
      </c>
      <c r="G23" t="s">
        <v>10117</v>
      </c>
      <c r="H23" t="s">
        <v>10206</v>
      </c>
      <c r="I23" t="s">
        <v>134</v>
      </c>
      <c r="J23" t="s">
        <v>10112</v>
      </c>
      <c r="K23" t="s">
        <v>10207</v>
      </c>
      <c r="M23" t="s">
        <v>10114</v>
      </c>
      <c r="N23" t="s">
        <v>10115</v>
      </c>
      <c r="O23" t="s">
        <v>10116</v>
      </c>
    </row>
    <row r="24" spans="1:17" x14ac:dyDescent="0.35">
      <c r="A24" t="s">
        <v>517</v>
      </c>
      <c r="D24" t="s">
        <v>518</v>
      </c>
      <c r="E24" t="s">
        <v>516</v>
      </c>
      <c r="F24" t="s">
        <v>9506</v>
      </c>
      <c r="G24" t="s">
        <v>10117</v>
      </c>
      <c r="H24" t="s">
        <v>10208</v>
      </c>
      <c r="I24" t="s">
        <v>518</v>
      </c>
      <c r="J24" t="s">
        <v>10112</v>
      </c>
      <c r="K24" t="s">
        <v>10209</v>
      </c>
      <c r="M24" t="s">
        <v>10210</v>
      </c>
      <c r="N24">
        <v>1916</v>
      </c>
      <c r="O24" t="s">
        <v>10116</v>
      </c>
    </row>
    <row r="25" spans="1:17" x14ac:dyDescent="0.35">
      <c r="A25" t="s">
        <v>2777</v>
      </c>
      <c r="D25" t="s">
        <v>775</v>
      </c>
      <c r="E25" t="s">
        <v>2776</v>
      </c>
      <c r="F25" t="s">
        <v>9509</v>
      </c>
      <c r="G25" t="s">
        <v>10171</v>
      </c>
      <c r="H25" t="s">
        <v>10211</v>
      </c>
      <c r="I25" t="s">
        <v>775</v>
      </c>
      <c r="J25" t="s">
        <v>10112</v>
      </c>
      <c r="K25" t="s">
        <v>10212</v>
      </c>
      <c r="M25" t="s">
        <v>10114</v>
      </c>
      <c r="N25" t="s">
        <v>10115</v>
      </c>
      <c r="O25" t="s">
        <v>10116</v>
      </c>
    </row>
    <row r="26" spans="1:17" x14ac:dyDescent="0.35">
      <c r="A26" t="s">
        <v>774</v>
      </c>
      <c r="D26" t="s">
        <v>775</v>
      </c>
      <c r="E26" t="s">
        <v>773</v>
      </c>
      <c r="F26" t="s">
        <v>9509</v>
      </c>
      <c r="G26" t="s">
        <v>10171</v>
      </c>
      <c r="H26" t="s">
        <v>10162</v>
      </c>
      <c r="I26" t="s">
        <v>775</v>
      </c>
      <c r="J26" t="s">
        <v>10213</v>
      </c>
      <c r="K26" t="s">
        <v>10214</v>
      </c>
      <c r="L26" t="s">
        <v>3330</v>
      </c>
      <c r="M26" t="s">
        <v>10114</v>
      </c>
      <c r="N26" t="s">
        <v>10115</v>
      </c>
      <c r="O26" t="s">
        <v>10116</v>
      </c>
    </row>
    <row r="27" spans="1:17" x14ac:dyDescent="0.35">
      <c r="A27" t="s">
        <v>792</v>
      </c>
      <c r="D27" t="s">
        <v>793</v>
      </c>
      <c r="E27" t="s">
        <v>791</v>
      </c>
      <c r="F27" t="s">
        <v>9514</v>
      </c>
      <c r="G27" t="s">
        <v>10171</v>
      </c>
      <c r="H27" t="s">
        <v>10162</v>
      </c>
      <c r="I27" t="s">
        <v>793</v>
      </c>
      <c r="J27" t="s">
        <v>10215</v>
      </c>
      <c r="K27" t="s">
        <v>10216</v>
      </c>
      <c r="L27" t="s">
        <v>799</v>
      </c>
      <c r="M27" t="s">
        <v>10217</v>
      </c>
      <c r="N27">
        <v>2160</v>
      </c>
      <c r="O27" t="s">
        <v>10116</v>
      </c>
    </row>
    <row r="28" spans="1:17" x14ac:dyDescent="0.35">
      <c r="A28" t="s">
        <v>2806</v>
      </c>
      <c r="D28" t="s">
        <v>2807</v>
      </c>
      <c r="E28" t="s">
        <v>2805</v>
      </c>
      <c r="F28" t="s">
        <v>9521</v>
      </c>
      <c r="G28" t="s">
        <v>10161</v>
      </c>
      <c r="H28" t="s">
        <v>10162</v>
      </c>
      <c r="I28" t="s">
        <v>2807</v>
      </c>
      <c r="J28" t="s">
        <v>10163</v>
      </c>
      <c r="K28" t="s">
        <v>10218</v>
      </c>
      <c r="L28" t="s">
        <v>10219</v>
      </c>
      <c r="M28" t="s">
        <v>10166</v>
      </c>
      <c r="N28">
        <v>462</v>
      </c>
      <c r="O28" t="s">
        <v>10116</v>
      </c>
    </row>
    <row r="29" spans="1:17" x14ac:dyDescent="0.35">
      <c r="A29" t="s">
        <v>763</v>
      </c>
      <c r="D29" t="s">
        <v>734</v>
      </c>
      <c r="E29" t="s">
        <v>762</v>
      </c>
      <c r="F29" t="s">
        <v>9524</v>
      </c>
      <c r="G29" t="s">
        <v>10117</v>
      </c>
      <c r="H29" t="s">
        <v>10220</v>
      </c>
      <c r="I29" t="s">
        <v>734</v>
      </c>
      <c r="J29" t="s">
        <v>10173</v>
      </c>
      <c r="K29" t="s">
        <v>10221</v>
      </c>
      <c r="M29" t="s">
        <v>10114</v>
      </c>
      <c r="N29" t="s">
        <v>10115</v>
      </c>
      <c r="O29" t="s">
        <v>10116</v>
      </c>
    </row>
    <row r="30" spans="1:17" x14ac:dyDescent="0.35">
      <c r="A30" t="s">
        <v>748</v>
      </c>
      <c r="D30" t="s">
        <v>734</v>
      </c>
      <c r="E30" t="s">
        <v>747</v>
      </c>
      <c r="F30" t="s">
        <v>9524</v>
      </c>
      <c r="G30" t="s">
        <v>10117</v>
      </c>
      <c r="H30" t="s">
        <v>10162</v>
      </c>
      <c r="I30" t="s">
        <v>734</v>
      </c>
      <c r="J30" t="s">
        <v>10222</v>
      </c>
      <c r="K30" t="s">
        <v>10223</v>
      </c>
      <c r="M30" t="s">
        <v>10114</v>
      </c>
      <c r="N30" t="s">
        <v>10115</v>
      </c>
      <c r="O30" t="s">
        <v>10116</v>
      </c>
    </row>
    <row r="31" spans="1:17" x14ac:dyDescent="0.35">
      <c r="A31" t="s">
        <v>733</v>
      </c>
      <c r="D31" t="s">
        <v>734</v>
      </c>
      <c r="E31" t="s">
        <v>732</v>
      </c>
      <c r="F31" t="s">
        <v>9524</v>
      </c>
      <c r="G31" t="s">
        <v>10117</v>
      </c>
      <c r="H31" t="s">
        <v>10118</v>
      </c>
      <c r="I31" t="s">
        <v>734</v>
      </c>
      <c r="J31" t="s">
        <v>10118</v>
      </c>
      <c r="K31" t="s">
        <v>10224</v>
      </c>
      <c r="M31" t="s">
        <v>10114</v>
      </c>
      <c r="N31" t="s">
        <v>10115</v>
      </c>
      <c r="O31" t="s">
        <v>10116</v>
      </c>
    </row>
    <row r="32" spans="1:17" x14ac:dyDescent="0.35">
      <c r="A32" t="s">
        <v>806</v>
      </c>
      <c r="D32" t="s">
        <v>807</v>
      </c>
      <c r="E32" t="s">
        <v>805</v>
      </c>
      <c r="F32" t="s">
        <v>9529</v>
      </c>
      <c r="G32" t="s">
        <v>10171</v>
      </c>
      <c r="H32" t="s">
        <v>10162</v>
      </c>
      <c r="I32" t="s">
        <v>807</v>
      </c>
      <c r="J32" t="s">
        <v>10213</v>
      </c>
      <c r="K32" t="s">
        <v>10225</v>
      </c>
      <c r="L32" t="s">
        <v>3330</v>
      </c>
      <c r="M32" t="s">
        <v>10193</v>
      </c>
      <c r="N32">
        <v>1113</v>
      </c>
      <c r="O32" t="s">
        <v>10116</v>
      </c>
    </row>
    <row r="33" spans="1:17" x14ac:dyDescent="0.35">
      <c r="A33" t="s">
        <v>161</v>
      </c>
      <c r="D33" t="s">
        <v>162</v>
      </c>
      <c r="E33" t="s">
        <v>160</v>
      </c>
      <c r="F33" t="s">
        <v>9530</v>
      </c>
      <c r="G33" t="s">
        <v>10117</v>
      </c>
      <c r="H33" t="s">
        <v>10162</v>
      </c>
      <c r="I33" t="s">
        <v>162</v>
      </c>
      <c r="J33" t="s">
        <v>10222</v>
      </c>
      <c r="K33" t="s">
        <v>10226</v>
      </c>
      <c r="L33" t="s">
        <v>10227</v>
      </c>
      <c r="M33" t="s">
        <v>10114</v>
      </c>
      <c r="N33" t="s">
        <v>10115</v>
      </c>
      <c r="O33" t="s">
        <v>10116</v>
      </c>
    </row>
    <row r="34" spans="1:17" x14ac:dyDescent="0.35">
      <c r="A34" t="s">
        <v>167</v>
      </c>
      <c r="D34" t="s">
        <v>162</v>
      </c>
      <c r="E34" t="s">
        <v>166</v>
      </c>
      <c r="F34" t="s">
        <v>9530</v>
      </c>
      <c r="G34" t="s">
        <v>10117</v>
      </c>
      <c r="H34" t="s">
        <v>10162</v>
      </c>
      <c r="I34" t="s">
        <v>162</v>
      </c>
      <c r="J34" t="s">
        <v>10228</v>
      </c>
      <c r="K34" t="s">
        <v>10229</v>
      </c>
      <c r="M34" t="s">
        <v>10114</v>
      </c>
      <c r="N34" t="s">
        <v>10115</v>
      </c>
      <c r="O34" t="s">
        <v>10122</v>
      </c>
      <c r="P34" t="s">
        <v>10230</v>
      </c>
      <c r="Q34" t="s">
        <v>10231</v>
      </c>
    </row>
    <row r="35" spans="1:17" x14ac:dyDescent="0.35">
      <c r="A35" t="s">
        <v>456</v>
      </c>
      <c r="D35" t="s">
        <v>162</v>
      </c>
      <c r="E35" t="s">
        <v>455</v>
      </c>
      <c r="F35" t="s">
        <v>9530</v>
      </c>
      <c r="G35" t="s">
        <v>10117</v>
      </c>
      <c r="H35" t="s">
        <v>10162</v>
      </c>
      <c r="I35" t="s">
        <v>162</v>
      </c>
      <c r="J35" t="s">
        <v>10173</v>
      </c>
      <c r="K35" t="s">
        <v>10232</v>
      </c>
      <c r="M35" t="s">
        <v>10233</v>
      </c>
      <c r="N35">
        <v>1711</v>
      </c>
      <c r="O35" t="s">
        <v>10116</v>
      </c>
    </row>
    <row r="36" spans="1:17" x14ac:dyDescent="0.35">
      <c r="A36" t="s">
        <v>4450</v>
      </c>
      <c r="D36" t="s">
        <v>945</v>
      </c>
      <c r="E36" t="s">
        <v>4449</v>
      </c>
      <c r="F36" t="s">
        <v>9531</v>
      </c>
      <c r="G36" t="s">
        <v>10171</v>
      </c>
      <c r="H36" t="s">
        <v>10234</v>
      </c>
      <c r="I36" t="s">
        <v>945</v>
      </c>
      <c r="J36" t="s">
        <v>10235</v>
      </c>
      <c r="K36" t="s">
        <v>10236</v>
      </c>
      <c r="M36" t="s">
        <v>10237</v>
      </c>
      <c r="N36">
        <v>15</v>
      </c>
    </row>
    <row r="37" spans="1:17" x14ac:dyDescent="0.35">
      <c r="A37" t="s">
        <v>944</v>
      </c>
      <c r="D37" t="s">
        <v>945</v>
      </c>
      <c r="E37" t="s">
        <v>943</v>
      </c>
      <c r="F37" t="s">
        <v>9531</v>
      </c>
      <c r="G37" t="s">
        <v>10171</v>
      </c>
      <c r="H37" t="s">
        <v>10162</v>
      </c>
      <c r="I37" t="s">
        <v>945</v>
      </c>
      <c r="J37" t="s">
        <v>10213</v>
      </c>
      <c r="K37" t="s">
        <v>10238</v>
      </c>
      <c r="L37" t="s">
        <v>3330</v>
      </c>
      <c r="M37" t="s">
        <v>10114</v>
      </c>
      <c r="N37" t="s">
        <v>10115</v>
      </c>
      <c r="O37" t="s">
        <v>10116</v>
      </c>
    </row>
    <row r="38" spans="1:17" x14ac:dyDescent="0.35">
      <c r="A38" t="s">
        <v>4470</v>
      </c>
      <c r="D38" t="s">
        <v>945</v>
      </c>
      <c r="E38" t="s">
        <v>4469</v>
      </c>
      <c r="F38" t="s">
        <v>9531</v>
      </c>
      <c r="G38" t="s">
        <v>10171</v>
      </c>
      <c r="H38" t="s">
        <v>10234</v>
      </c>
      <c r="I38" t="s">
        <v>945</v>
      </c>
      <c r="J38" t="s">
        <v>10239</v>
      </c>
      <c r="K38" t="s">
        <v>10240</v>
      </c>
      <c r="M38" t="s">
        <v>10237</v>
      </c>
      <c r="N38">
        <v>15</v>
      </c>
      <c r="O38" t="s">
        <v>10116</v>
      </c>
      <c r="P38" t="s">
        <v>10241</v>
      </c>
      <c r="Q38" t="s">
        <v>10242</v>
      </c>
    </row>
    <row r="39" spans="1:17" x14ac:dyDescent="0.35">
      <c r="A39" t="s">
        <v>2071</v>
      </c>
      <c r="D39" t="s">
        <v>2072</v>
      </c>
      <c r="E39" t="s">
        <v>2070</v>
      </c>
      <c r="F39" t="s">
        <v>9532</v>
      </c>
      <c r="G39" t="s">
        <v>10117</v>
      </c>
      <c r="H39" t="s">
        <v>10243</v>
      </c>
      <c r="I39" t="s">
        <v>2072</v>
      </c>
      <c r="J39" t="s">
        <v>10244</v>
      </c>
      <c r="K39" t="s">
        <v>10245</v>
      </c>
      <c r="L39" t="s">
        <v>10246</v>
      </c>
      <c r="M39" t="s">
        <v>10247</v>
      </c>
      <c r="N39">
        <v>585</v>
      </c>
      <c r="O39" t="s">
        <v>10116</v>
      </c>
    </row>
    <row r="40" spans="1:17" x14ac:dyDescent="0.35">
      <c r="A40" t="s">
        <v>2988</v>
      </c>
      <c r="D40" t="s">
        <v>2989</v>
      </c>
      <c r="E40" t="s">
        <v>2987</v>
      </c>
      <c r="F40" t="s">
        <v>9533</v>
      </c>
      <c r="G40" t="s">
        <v>10117</v>
      </c>
      <c r="H40" t="s">
        <v>10248</v>
      </c>
      <c r="I40" t="s">
        <v>2989</v>
      </c>
      <c r="J40" t="s">
        <v>10112</v>
      </c>
      <c r="K40" t="s">
        <v>10249</v>
      </c>
      <c r="L40" t="s">
        <v>10250</v>
      </c>
      <c r="M40" t="s">
        <v>10114</v>
      </c>
      <c r="N40" t="s">
        <v>10115</v>
      </c>
      <c r="O40" t="s">
        <v>10116</v>
      </c>
    </row>
    <row r="41" spans="1:17" x14ac:dyDescent="0.35">
      <c r="A41" t="s">
        <v>2188</v>
      </c>
      <c r="D41" t="s">
        <v>2189</v>
      </c>
      <c r="E41" t="s">
        <v>2187</v>
      </c>
      <c r="F41" t="s">
        <v>9536</v>
      </c>
      <c r="G41" t="s">
        <v>10161</v>
      </c>
      <c r="H41" t="s">
        <v>10162</v>
      </c>
      <c r="I41" t="s">
        <v>2189</v>
      </c>
      <c r="J41" t="s">
        <v>10222</v>
      </c>
      <c r="K41" t="s">
        <v>10251</v>
      </c>
      <c r="L41" t="s">
        <v>10252</v>
      </c>
      <c r="M41" t="s">
        <v>10114</v>
      </c>
      <c r="N41" t="s">
        <v>10115</v>
      </c>
      <c r="O41" t="s">
        <v>10116</v>
      </c>
      <c r="P41" t="s">
        <v>10253</v>
      </c>
      <c r="Q41" t="s">
        <v>10254</v>
      </c>
    </row>
    <row r="42" spans="1:17" x14ac:dyDescent="0.35">
      <c r="A42" t="s">
        <v>2125</v>
      </c>
      <c r="D42" t="s">
        <v>2126</v>
      </c>
      <c r="E42" t="s">
        <v>2124</v>
      </c>
      <c r="F42" t="s">
        <v>9537</v>
      </c>
      <c r="G42" t="s">
        <v>10161</v>
      </c>
      <c r="H42" t="s">
        <v>10162</v>
      </c>
      <c r="I42" t="s">
        <v>2126</v>
      </c>
      <c r="J42" t="s">
        <v>10163</v>
      </c>
      <c r="K42" t="s">
        <v>10255</v>
      </c>
      <c r="L42" t="s">
        <v>10256</v>
      </c>
      <c r="M42" t="s">
        <v>10166</v>
      </c>
      <c r="N42">
        <v>462</v>
      </c>
      <c r="O42" t="s">
        <v>10116</v>
      </c>
    </row>
    <row r="43" spans="1:17" x14ac:dyDescent="0.35">
      <c r="A43" t="s">
        <v>606</v>
      </c>
      <c r="D43" t="s">
        <v>528</v>
      </c>
      <c r="E43" t="s">
        <v>605</v>
      </c>
      <c r="F43" t="s">
        <v>9538</v>
      </c>
      <c r="G43" t="s">
        <v>10117</v>
      </c>
      <c r="H43" t="s">
        <v>10257</v>
      </c>
      <c r="I43" t="s">
        <v>528</v>
      </c>
      <c r="J43" t="s">
        <v>10112</v>
      </c>
      <c r="K43" t="s">
        <v>10258</v>
      </c>
      <c r="L43" t="s">
        <v>2988</v>
      </c>
      <c r="M43" t="s">
        <v>10114</v>
      </c>
      <c r="N43" t="s">
        <v>10115</v>
      </c>
      <c r="O43" t="s">
        <v>10116</v>
      </c>
    </row>
    <row r="44" spans="1:17" x14ac:dyDescent="0.35">
      <c r="A44" t="s">
        <v>527</v>
      </c>
      <c r="D44" t="s">
        <v>528</v>
      </c>
      <c r="E44" t="s">
        <v>526</v>
      </c>
      <c r="F44" t="s">
        <v>9538</v>
      </c>
      <c r="G44" t="s">
        <v>10117</v>
      </c>
      <c r="H44" t="s">
        <v>10162</v>
      </c>
      <c r="I44" t="s">
        <v>528</v>
      </c>
      <c r="J44" t="s">
        <v>526</v>
      </c>
      <c r="K44" t="s">
        <v>10259</v>
      </c>
      <c r="M44" t="s">
        <v>10260</v>
      </c>
      <c r="N44">
        <v>1733</v>
      </c>
      <c r="O44" t="s">
        <v>10116</v>
      </c>
    </row>
    <row r="45" spans="1:17" x14ac:dyDescent="0.35">
      <c r="A45" t="s">
        <v>533</v>
      </c>
      <c r="D45" t="s">
        <v>528</v>
      </c>
      <c r="E45" t="s">
        <v>532</v>
      </c>
      <c r="F45" t="s">
        <v>9538</v>
      </c>
      <c r="G45" t="s">
        <v>10117</v>
      </c>
      <c r="H45" t="s">
        <v>10190</v>
      </c>
      <c r="I45" t="s">
        <v>528</v>
      </c>
      <c r="J45" t="s">
        <v>532</v>
      </c>
      <c r="K45" t="s">
        <v>10261</v>
      </c>
      <c r="L45" t="s">
        <v>2988</v>
      </c>
      <c r="M45" t="s">
        <v>10262</v>
      </c>
      <c r="N45">
        <v>1547</v>
      </c>
      <c r="O45" t="s">
        <v>10122</v>
      </c>
      <c r="P45" t="s">
        <v>10263</v>
      </c>
      <c r="Q45" t="s">
        <v>10264</v>
      </c>
    </row>
    <row r="46" spans="1:17" x14ac:dyDescent="0.35">
      <c r="A46" t="s">
        <v>555</v>
      </c>
      <c r="D46" t="s">
        <v>528</v>
      </c>
      <c r="E46" t="s">
        <v>554</v>
      </c>
      <c r="F46" t="s">
        <v>9538</v>
      </c>
      <c r="G46" t="s">
        <v>10117</v>
      </c>
      <c r="H46" t="s">
        <v>10118</v>
      </c>
      <c r="I46" t="s">
        <v>528</v>
      </c>
      <c r="J46" t="s">
        <v>10118</v>
      </c>
      <c r="K46" t="s">
        <v>10265</v>
      </c>
      <c r="L46" t="s">
        <v>606</v>
      </c>
      <c r="M46" t="s">
        <v>10266</v>
      </c>
      <c r="N46">
        <v>1116</v>
      </c>
      <c r="O46" t="s">
        <v>10122</v>
      </c>
      <c r="P46" t="s">
        <v>10267</v>
      </c>
      <c r="Q46" t="s">
        <v>10268</v>
      </c>
    </row>
    <row r="47" spans="1:17" x14ac:dyDescent="0.35">
      <c r="A47" t="s">
        <v>60</v>
      </c>
      <c r="D47" t="s">
        <v>61</v>
      </c>
      <c r="E47" t="s">
        <v>59</v>
      </c>
      <c r="F47" t="s">
        <v>9563</v>
      </c>
      <c r="G47" t="s">
        <v>10161</v>
      </c>
      <c r="H47" t="s">
        <v>10162</v>
      </c>
      <c r="I47" t="s">
        <v>61</v>
      </c>
      <c r="J47" t="s">
        <v>10222</v>
      </c>
      <c r="K47" t="s">
        <v>10269</v>
      </c>
      <c r="M47" t="s">
        <v>10114</v>
      </c>
      <c r="N47" t="s">
        <v>10115</v>
      </c>
      <c r="O47" t="s">
        <v>10122</v>
      </c>
      <c r="P47" t="s">
        <v>10270</v>
      </c>
      <c r="Q47" t="s">
        <v>10271</v>
      </c>
    </row>
    <row r="48" spans="1:17" x14ac:dyDescent="0.35">
      <c r="A48" t="s">
        <v>3469</v>
      </c>
      <c r="D48" t="s">
        <v>3470</v>
      </c>
      <c r="E48" t="s">
        <v>3468</v>
      </c>
      <c r="F48" t="s">
        <v>9568</v>
      </c>
      <c r="G48" t="s">
        <v>10171</v>
      </c>
      <c r="H48" t="s">
        <v>10272</v>
      </c>
      <c r="I48" t="s">
        <v>3470</v>
      </c>
      <c r="J48" t="s">
        <v>10112</v>
      </c>
      <c r="K48" t="s">
        <v>10273</v>
      </c>
      <c r="M48" t="s">
        <v>10114</v>
      </c>
      <c r="N48" t="s">
        <v>10115</v>
      </c>
      <c r="O48" t="s">
        <v>10116</v>
      </c>
    </row>
    <row r="49" spans="1:17" x14ac:dyDescent="0.35">
      <c r="A49" t="s">
        <v>3057</v>
      </c>
      <c r="D49" t="s">
        <v>3058</v>
      </c>
      <c r="E49" t="s">
        <v>3056</v>
      </c>
      <c r="F49" t="s">
        <v>9577</v>
      </c>
      <c r="G49" t="s">
        <v>10171</v>
      </c>
      <c r="H49" t="s">
        <v>10272</v>
      </c>
      <c r="I49" t="s">
        <v>3058</v>
      </c>
      <c r="J49" t="s">
        <v>10112</v>
      </c>
      <c r="K49" t="s">
        <v>10274</v>
      </c>
      <c r="M49" t="s">
        <v>10114</v>
      </c>
      <c r="N49" t="s">
        <v>10115</v>
      </c>
      <c r="O49" t="s">
        <v>10116</v>
      </c>
    </row>
    <row r="50" spans="1:17" x14ac:dyDescent="0.35">
      <c r="A50" t="s">
        <v>3069</v>
      </c>
      <c r="D50" t="s">
        <v>3070</v>
      </c>
      <c r="E50" t="s">
        <v>3068</v>
      </c>
      <c r="F50" t="s">
        <v>9580</v>
      </c>
      <c r="G50" t="s">
        <v>10171</v>
      </c>
      <c r="H50" t="s">
        <v>10272</v>
      </c>
      <c r="I50" t="s">
        <v>3070</v>
      </c>
      <c r="J50" t="s">
        <v>10112</v>
      </c>
      <c r="K50" t="s">
        <v>10275</v>
      </c>
      <c r="M50" t="s">
        <v>10114</v>
      </c>
      <c r="N50" t="s">
        <v>10115</v>
      </c>
      <c r="O50" t="s">
        <v>10116</v>
      </c>
    </row>
    <row r="51" spans="1:17" x14ac:dyDescent="0.35">
      <c r="A51" t="s">
        <v>2518</v>
      </c>
      <c r="D51" t="s">
        <v>2519</v>
      </c>
      <c r="E51" t="s">
        <v>2517</v>
      </c>
      <c r="F51" t="s">
        <v>9581</v>
      </c>
      <c r="G51" t="s">
        <v>10161</v>
      </c>
      <c r="H51" t="s">
        <v>10162</v>
      </c>
      <c r="I51" t="s">
        <v>2519</v>
      </c>
      <c r="J51" t="s">
        <v>10163</v>
      </c>
      <c r="K51" t="s">
        <v>10276</v>
      </c>
      <c r="L51" t="s">
        <v>10277</v>
      </c>
      <c r="M51" t="s">
        <v>10278</v>
      </c>
      <c r="N51">
        <v>1096</v>
      </c>
      <c r="O51" t="s">
        <v>10122</v>
      </c>
      <c r="P51" t="s">
        <v>10279</v>
      </c>
      <c r="Q51" t="s">
        <v>10280</v>
      </c>
    </row>
    <row r="52" spans="1:17" x14ac:dyDescent="0.35">
      <c r="A52" t="s">
        <v>364</v>
      </c>
      <c r="D52" t="s">
        <v>365</v>
      </c>
      <c r="E52" t="s">
        <v>363</v>
      </c>
      <c r="F52" t="s">
        <v>9582</v>
      </c>
      <c r="G52" t="s">
        <v>10110</v>
      </c>
      <c r="H52" t="s">
        <v>10281</v>
      </c>
      <c r="I52" t="s">
        <v>365</v>
      </c>
      <c r="J52" t="s">
        <v>363</v>
      </c>
      <c r="K52" t="s">
        <v>10282</v>
      </c>
      <c r="M52" t="s">
        <v>10283</v>
      </c>
      <c r="N52">
        <v>2069</v>
      </c>
      <c r="O52" t="s">
        <v>10122</v>
      </c>
      <c r="P52" t="s">
        <v>10284</v>
      </c>
      <c r="Q52" t="s">
        <v>10285</v>
      </c>
    </row>
    <row r="53" spans="1:17" x14ac:dyDescent="0.35">
      <c r="A53" t="s">
        <v>3548</v>
      </c>
      <c r="D53" t="s">
        <v>3549</v>
      </c>
      <c r="E53" t="s">
        <v>3547</v>
      </c>
      <c r="F53" t="s">
        <v>9583</v>
      </c>
      <c r="G53" t="s">
        <v>10110</v>
      </c>
      <c r="H53" t="s">
        <v>10185</v>
      </c>
      <c r="I53" t="s">
        <v>3549</v>
      </c>
      <c r="J53" t="s">
        <v>10286</v>
      </c>
      <c r="K53" t="s">
        <v>10287</v>
      </c>
      <c r="M53" t="s">
        <v>10288</v>
      </c>
      <c r="N53">
        <v>151</v>
      </c>
      <c r="O53" t="s">
        <v>10122</v>
      </c>
      <c r="P53" t="s">
        <v>10289</v>
      </c>
      <c r="Q53" t="s">
        <v>10290</v>
      </c>
    </row>
    <row r="54" spans="1:17" x14ac:dyDescent="0.35">
      <c r="A54" t="s">
        <v>423</v>
      </c>
      <c r="D54" t="s">
        <v>424</v>
      </c>
      <c r="E54" t="s">
        <v>422</v>
      </c>
      <c r="F54" t="s">
        <v>9586</v>
      </c>
      <c r="G54" t="s">
        <v>10125</v>
      </c>
      <c r="H54" t="s">
        <v>10162</v>
      </c>
      <c r="I54" t="s">
        <v>424</v>
      </c>
      <c r="J54" t="s">
        <v>10291</v>
      </c>
      <c r="K54" t="s">
        <v>10292</v>
      </c>
      <c r="M54" t="s">
        <v>10293</v>
      </c>
      <c r="N54">
        <v>1825</v>
      </c>
      <c r="O54" t="s">
        <v>10122</v>
      </c>
      <c r="P54" t="s">
        <v>10294</v>
      </c>
      <c r="Q54" t="s">
        <v>10295</v>
      </c>
    </row>
    <row r="55" spans="1:17" x14ac:dyDescent="0.35">
      <c r="A55" t="s">
        <v>433</v>
      </c>
      <c r="D55" t="s">
        <v>173</v>
      </c>
      <c r="E55" t="s">
        <v>432</v>
      </c>
      <c r="F55" t="s">
        <v>9587</v>
      </c>
      <c r="G55" t="s">
        <v>10125</v>
      </c>
      <c r="H55" t="s">
        <v>10296</v>
      </c>
      <c r="I55" t="s">
        <v>173</v>
      </c>
      <c r="J55" t="s">
        <v>10173</v>
      </c>
      <c r="K55" t="s">
        <v>10297</v>
      </c>
      <c r="M55" t="s">
        <v>10114</v>
      </c>
      <c r="N55" t="s">
        <v>10115</v>
      </c>
      <c r="O55" t="s">
        <v>10116</v>
      </c>
      <c r="P55" t="s">
        <v>10298</v>
      </c>
      <c r="Q55" t="s">
        <v>10299</v>
      </c>
    </row>
    <row r="56" spans="1:17" x14ac:dyDescent="0.35">
      <c r="A56" t="s">
        <v>172</v>
      </c>
      <c r="D56" t="s">
        <v>173</v>
      </c>
      <c r="E56" t="s">
        <v>171</v>
      </c>
      <c r="F56" t="s">
        <v>9587</v>
      </c>
      <c r="G56" t="s">
        <v>10125</v>
      </c>
      <c r="H56" t="s">
        <v>10300</v>
      </c>
      <c r="I56" t="s">
        <v>173</v>
      </c>
      <c r="J56" t="s">
        <v>10140</v>
      </c>
      <c r="K56" t="s">
        <v>10301</v>
      </c>
      <c r="M56" t="s">
        <v>10114</v>
      </c>
      <c r="N56" t="s">
        <v>10115</v>
      </c>
      <c r="O56" t="s">
        <v>10116</v>
      </c>
      <c r="P56" t="s">
        <v>10298</v>
      </c>
      <c r="Q56" t="s">
        <v>10299</v>
      </c>
    </row>
    <row r="57" spans="1:17" x14ac:dyDescent="0.35">
      <c r="A57" t="s">
        <v>178</v>
      </c>
      <c r="D57" t="s">
        <v>173</v>
      </c>
      <c r="E57" t="s">
        <v>177</v>
      </c>
      <c r="F57" t="s">
        <v>9587</v>
      </c>
      <c r="G57" t="s">
        <v>10125</v>
      </c>
      <c r="H57" t="s">
        <v>10162</v>
      </c>
      <c r="I57" t="s">
        <v>173</v>
      </c>
      <c r="J57" t="s">
        <v>10302</v>
      </c>
      <c r="K57" t="s">
        <v>10303</v>
      </c>
      <c r="M57" t="s">
        <v>10114</v>
      </c>
      <c r="N57" t="s">
        <v>10115</v>
      </c>
      <c r="O57" t="s">
        <v>10122</v>
      </c>
      <c r="P57" t="s">
        <v>10304</v>
      </c>
      <c r="Q57" t="s">
        <v>10305</v>
      </c>
    </row>
    <row r="58" spans="1:17" x14ac:dyDescent="0.35">
      <c r="A58" t="s">
        <v>2265</v>
      </c>
      <c r="D58" t="s">
        <v>2266</v>
      </c>
      <c r="E58" t="s">
        <v>2264</v>
      </c>
      <c r="F58" t="s">
        <v>9592</v>
      </c>
      <c r="G58" t="s">
        <v>10161</v>
      </c>
      <c r="H58" t="s">
        <v>10162</v>
      </c>
      <c r="I58" t="s">
        <v>2266</v>
      </c>
      <c r="J58" t="s">
        <v>10222</v>
      </c>
      <c r="K58" t="s">
        <v>10306</v>
      </c>
      <c r="L58" t="s">
        <v>10307</v>
      </c>
      <c r="M58" t="s">
        <v>10114</v>
      </c>
      <c r="N58" t="s">
        <v>10115</v>
      </c>
      <c r="O58" t="s">
        <v>10116</v>
      </c>
      <c r="P58" t="s">
        <v>10308</v>
      </c>
      <c r="Q58" t="s">
        <v>10309</v>
      </c>
    </row>
    <row r="59" spans="1:17" x14ac:dyDescent="0.35">
      <c r="A59" t="s">
        <v>75</v>
      </c>
      <c r="D59" t="s">
        <v>76</v>
      </c>
      <c r="E59" t="s">
        <v>74</v>
      </c>
      <c r="F59" t="s">
        <v>9597</v>
      </c>
      <c r="G59" t="s">
        <v>10125</v>
      </c>
      <c r="H59" t="s">
        <v>10162</v>
      </c>
      <c r="I59" t="s">
        <v>76</v>
      </c>
      <c r="J59" t="s">
        <v>10310</v>
      </c>
      <c r="K59" t="s">
        <v>10311</v>
      </c>
      <c r="M59" t="s">
        <v>10114</v>
      </c>
      <c r="N59" t="s">
        <v>10115</v>
      </c>
      <c r="O59" t="s">
        <v>10122</v>
      </c>
      <c r="P59" t="s">
        <v>10312</v>
      </c>
      <c r="Q59" t="s">
        <v>10313</v>
      </c>
    </row>
    <row r="60" spans="1:17" x14ac:dyDescent="0.35">
      <c r="A60" t="s">
        <v>997</v>
      </c>
      <c r="D60" t="s">
        <v>998</v>
      </c>
      <c r="E60" t="s">
        <v>996</v>
      </c>
      <c r="F60" t="s">
        <v>9602</v>
      </c>
      <c r="G60" t="s">
        <v>10117</v>
      </c>
      <c r="H60" t="s">
        <v>10314</v>
      </c>
      <c r="I60" t="s">
        <v>998</v>
      </c>
      <c r="J60" t="s">
        <v>10315</v>
      </c>
      <c r="K60" t="s">
        <v>10316</v>
      </c>
      <c r="M60" t="s">
        <v>10317</v>
      </c>
      <c r="N60">
        <v>2099</v>
      </c>
      <c r="O60" t="s">
        <v>10116</v>
      </c>
    </row>
    <row r="61" spans="1:17" x14ac:dyDescent="0.35">
      <c r="A61" t="s">
        <v>2890</v>
      </c>
      <c r="D61" t="s">
        <v>998</v>
      </c>
      <c r="E61" t="s">
        <v>2889</v>
      </c>
      <c r="F61" t="s">
        <v>9602</v>
      </c>
      <c r="G61" t="s">
        <v>10117</v>
      </c>
      <c r="H61" t="s">
        <v>10162</v>
      </c>
      <c r="I61" t="s">
        <v>998</v>
      </c>
      <c r="J61" t="s">
        <v>10318</v>
      </c>
      <c r="K61" t="s">
        <v>10319</v>
      </c>
      <c r="L61" t="s">
        <v>10320</v>
      </c>
      <c r="M61" t="s">
        <v>10114</v>
      </c>
      <c r="N61" t="s">
        <v>10115</v>
      </c>
      <c r="O61" t="s">
        <v>10122</v>
      </c>
      <c r="P61" t="s">
        <v>10321</v>
      </c>
      <c r="Q61" t="s">
        <v>10322</v>
      </c>
    </row>
    <row r="62" spans="1:17" x14ac:dyDescent="0.35">
      <c r="A62" t="s">
        <v>1004</v>
      </c>
      <c r="D62" t="s">
        <v>998</v>
      </c>
      <c r="E62" t="s">
        <v>1003</v>
      </c>
      <c r="F62" t="s">
        <v>9602</v>
      </c>
      <c r="G62" t="s">
        <v>10117</v>
      </c>
      <c r="H62" t="s">
        <v>10118</v>
      </c>
      <c r="I62" t="s">
        <v>998</v>
      </c>
      <c r="J62" t="s">
        <v>10118</v>
      </c>
      <c r="K62" t="s">
        <v>10323</v>
      </c>
      <c r="M62" t="s">
        <v>10317</v>
      </c>
      <c r="N62">
        <v>2099</v>
      </c>
      <c r="O62" t="s">
        <v>10122</v>
      </c>
      <c r="P62" t="s">
        <v>10324</v>
      </c>
      <c r="Q62" t="s">
        <v>10325</v>
      </c>
    </row>
    <row r="63" spans="1:17" x14ac:dyDescent="0.35">
      <c r="A63" t="s">
        <v>2910</v>
      </c>
      <c r="D63" t="s">
        <v>2911</v>
      </c>
      <c r="E63" t="s">
        <v>2909</v>
      </c>
      <c r="F63" t="s">
        <v>9617</v>
      </c>
      <c r="G63" t="s">
        <v>10125</v>
      </c>
      <c r="H63" t="s">
        <v>10162</v>
      </c>
      <c r="I63" t="s">
        <v>2911</v>
      </c>
      <c r="J63" t="s">
        <v>10310</v>
      </c>
      <c r="K63" t="s">
        <v>10326</v>
      </c>
      <c r="M63" t="s">
        <v>10114</v>
      </c>
      <c r="N63" t="s">
        <v>10115</v>
      </c>
      <c r="O63" t="s">
        <v>10116</v>
      </c>
    </row>
    <row r="64" spans="1:17" x14ac:dyDescent="0.35">
      <c r="A64" t="s">
        <v>2922</v>
      </c>
      <c r="D64" t="s">
        <v>2911</v>
      </c>
      <c r="E64" t="s">
        <v>2921</v>
      </c>
      <c r="F64" t="s">
        <v>9617</v>
      </c>
      <c r="G64" t="s">
        <v>10125</v>
      </c>
      <c r="H64" t="s">
        <v>10327</v>
      </c>
      <c r="I64" t="s">
        <v>2911</v>
      </c>
      <c r="J64" t="s">
        <v>10112</v>
      </c>
      <c r="K64" t="s">
        <v>10328</v>
      </c>
      <c r="M64" t="s">
        <v>10137</v>
      </c>
      <c r="N64">
        <v>273</v>
      </c>
      <c r="O64" t="s">
        <v>10116</v>
      </c>
    </row>
    <row r="65" spans="1:17" x14ac:dyDescent="0.35">
      <c r="A65" t="s">
        <v>2933</v>
      </c>
      <c r="D65" t="s">
        <v>2934</v>
      </c>
      <c r="E65" t="s">
        <v>2932</v>
      </c>
      <c r="F65" t="s">
        <v>9620</v>
      </c>
      <c r="G65" t="s">
        <v>10117</v>
      </c>
      <c r="H65" t="s">
        <v>10162</v>
      </c>
      <c r="I65" t="s">
        <v>2934</v>
      </c>
      <c r="J65" t="s">
        <v>10222</v>
      </c>
      <c r="K65" t="s">
        <v>10329</v>
      </c>
      <c r="L65" t="s">
        <v>10330</v>
      </c>
      <c r="M65" t="s">
        <v>10114</v>
      </c>
      <c r="N65" t="s">
        <v>10115</v>
      </c>
      <c r="O65" t="s">
        <v>10116</v>
      </c>
    </row>
    <row r="66" spans="1:17" x14ac:dyDescent="0.35">
      <c r="A66" t="s">
        <v>2945</v>
      </c>
      <c r="D66" t="s">
        <v>2934</v>
      </c>
      <c r="E66" t="s">
        <v>2944</v>
      </c>
      <c r="F66" t="s">
        <v>9620</v>
      </c>
      <c r="G66" t="s">
        <v>10117</v>
      </c>
      <c r="H66" t="s">
        <v>10140</v>
      </c>
      <c r="I66" t="s">
        <v>2934</v>
      </c>
      <c r="J66" t="s">
        <v>10331</v>
      </c>
      <c r="K66" t="s">
        <v>10332</v>
      </c>
      <c r="L66" t="s">
        <v>3144</v>
      </c>
      <c r="M66" t="s">
        <v>10333</v>
      </c>
      <c r="N66">
        <v>212</v>
      </c>
      <c r="O66" t="s">
        <v>10122</v>
      </c>
      <c r="P66" t="s">
        <v>10334</v>
      </c>
      <c r="Q66" t="s">
        <v>10335</v>
      </c>
    </row>
    <row r="67" spans="1:17" x14ac:dyDescent="0.35">
      <c r="A67" t="s">
        <v>4307</v>
      </c>
      <c r="D67" t="s">
        <v>2934</v>
      </c>
      <c r="E67" t="s">
        <v>4306</v>
      </c>
      <c r="F67" t="s">
        <v>9620</v>
      </c>
      <c r="G67" t="s">
        <v>10117</v>
      </c>
      <c r="H67" t="s">
        <v>10190</v>
      </c>
      <c r="I67" t="s">
        <v>2934</v>
      </c>
      <c r="J67" t="s">
        <v>10235</v>
      </c>
      <c r="K67" t="s">
        <v>10336</v>
      </c>
      <c r="M67" t="s">
        <v>10337</v>
      </c>
      <c r="N67">
        <v>28</v>
      </c>
      <c r="O67" t="s">
        <v>10116</v>
      </c>
    </row>
    <row r="68" spans="1:17" x14ac:dyDescent="0.35">
      <c r="A68" t="s">
        <v>2331</v>
      </c>
      <c r="D68" t="s">
        <v>2332</v>
      </c>
      <c r="E68" t="s">
        <v>2330</v>
      </c>
      <c r="F68" t="s">
        <v>9627</v>
      </c>
      <c r="G68" t="s">
        <v>10117</v>
      </c>
      <c r="H68" t="s">
        <v>10118</v>
      </c>
      <c r="I68" t="s">
        <v>2332</v>
      </c>
      <c r="J68" t="s">
        <v>10338</v>
      </c>
      <c r="K68" t="s">
        <v>10339</v>
      </c>
      <c r="M68" t="s">
        <v>10340</v>
      </c>
      <c r="N68">
        <v>185</v>
      </c>
      <c r="O68" t="s">
        <v>10116</v>
      </c>
      <c r="P68" t="s">
        <v>10341</v>
      </c>
      <c r="Q68" t="s">
        <v>10342</v>
      </c>
    </row>
    <row r="69" spans="1:17" x14ac:dyDescent="0.35">
      <c r="A69" t="s">
        <v>2137</v>
      </c>
      <c r="D69" t="s">
        <v>2138</v>
      </c>
      <c r="E69" t="s">
        <v>2136</v>
      </c>
      <c r="F69" t="s">
        <v>9628</v>
      </c>
      <c r="G69" t="s">
        <v>10161</v>
      </c>
      <c r="H69" t="s">
        <v>10162</v>
      </c>
      <c r="I69" t="s">
        <v>2138</v>
      </c>
      <c r="J69" t="s">
        <v>10163</v>
      </c>
      <c r="K69" t="s">
        <v>10343</v>
      </c>
      <c r="L69" t="s">
        <v>10344</v>
      </c>
      <c r="M69" t="s">
        <v>10166</v>
      </c>
      <c r="N69">
        <v>462</v>
      </c>
      <c r="O69" t="s">
        <v>10116</v>
      </c>
    </row>
    <row r="70" spans="1:17" x14ac:dyDescent="0.35">
      <c r="A70" t="s">
        <v>2149</v>
      </c>
      <c r="D70" t="s">
        <v>2150</v>
      </c>
      <c r="E70" t="s">
        <v>2148</v>
      </c>
      <c r="F70" t="s">
        <v>9631</v>
      </c>
      <c r="G70" t="s">
        <v>10161</v>
      </c>
      <c r="H70" t="s">
        <v>10162</v>
      </c>
      <c r="I70" t="s">
        <v>2150</v>
      </c>
      <c r="J70" t="s">
        <v>10163</v>
      </c>
      <c r="K70" t="s">
        <v>10345</v>
      </c>
      <c r="L70" t="s">
        <v>10346</v>
      </c>
      <c r="M70" t="s">
        <v>10166</v>
      </c>
      <c r="N70">
        <v>462</v>
      </c>
      <c r="O70" t="s">
        <v>10116</v>
      </c>
    </row>
    <row r="71" spans="1:17" x14ac:dyDescent="0.35">
      <c r="A71" t="s">
        <v>2277</v>
      </c>
      <c r="D71" t="s">
        <v>2278</v>
      </c>
      <c r="E71" t="s">
        <v>2276</v>
      </c>
      <c r="F71" t="s">
        <v>9634</v>
      </c>
      <c r="G71" t="s">
        <v>10117</v>
      </c>
      <c r="H71" t="s">
        <v>10162</v>
      </c>
      <c r="I71" t="s">
        <v>2278</v>
      </c>
      <c r="J71" t="s">
        <v>10222</v>
      </c>
      <c r="K71" t="s">
        <v>10347</v>
      </c>
      <c r="L71" t="s">
        <v>10227</v>
      </c>
      <c r="M71" t="s">
        <v>10114</v>
      </c>
      <c r="N71" t="s">
        <v>10115</v>
      </c>
      <c r="O71" t="s">
        <v>10116</v>
      </c>
    </row>
    <row r="72" spans="1:17" x14ac:dyDescent="0.35">
      <c r="A72" t="s">
        <v>2574</v>
      </c>
      <c r="D72" t="s">
        <v>2575</v>
      </c>
      <c r="E72" t="s">
        <v>2573</v>
      </c>
      <c r="F72" t="s">
        <v>9637</v>
      </c>
      <c r="G72" t="s">
        <v>10161</v>
      </c>
      <c r="H72" t="s">
        <v>10162</v>
      </c>
      <c r="I72" t="s">
        <v>2575</v>
      </c>
      <c r="J72" t="s">
        <v>10163</v>
      </c>
      <c r="K72" t="s">
        <v>10348</v>
      </c>
      <c r="L72" t="s">
        <v>10349</v>
      </c>
      <c r="M72" t="s">
        <v>10350</v>
      </c>
      <c r="N72">
        <v>1093</v>
      </c>
      <c r="O72" t="s">
        <v>10122</v>
      </c>
      <c r="P72" t="s">
        <v>10351</v>
      </c>
      <c r="Q72" t="s">
        <v>10352</v>
      </c>
    </row>
    <row r="73" spans="1:17" x14ac:dyDescent="0.35">
      <c r="A73" t="s">
        <v>1166</v>
      </c>
      <c r="D73" t="s">
        <v>1167</v>
      </c>
      <c r="E73" t="s">
        <v>1165</v>
      </c>
      <c r="F73" t="s">
        <v>9638</v>
      </c>
      <c r="G73" t="s">
        <v>10117</v>
      </c>
      <c r="H73" t="s">
        <v>10118</v>
      </c>
      <c r="I73" t="s">
        <v>1167</v>
      </c>
      <c r="J73" t="s">
        <v>10118</v>
      </c>
      <c r="K73" t="s">
        <v>10353</v>
      </c>
      <c r="L73" t="s">
        <v>10006</v>
      </c>
      <c r="M73" t="s">
        <v>10114</v>
      </c>
      <c r="N73" t="s">
        <v>10115</v>
      </c>
      <c r="O73" t="s">
        <v>10122</v>
      </c>
      <c r="P73" t="s">
        <v>10354</v>
      </c>
      <c r="Q73" t="s">
        <v>10355</v>
      </c>
    </row>
    <row r="74" spans="1:17" x14ac:dyDescent="0.35">
      <c r="A74" t="s">
        <v>834</v>
      </c>
      <c r="D74" t="s">
        <v>835</v>
      </c>
      <c r="E74" t="s">
        <v>833</v>
      </c>
      <c r="F74" t="s">
        <v>9641</v>
      </c>
      <c r="G74" t="s">
        <v>10171</v>
      </c>
      <c r="H74" t="s">
        <v>10234</v>
      </c>
      <c r="I74" t="s">
        <v>835</v>
      </c>
      <c r="J74" t="s">
        <v>10143</v>
      </c>
      <c r="K74" t="s">
        <v>10356</v>
      </c>
      <c r="M74" t="s">
        <v>10357</v>
      </c>
      <c r="N74">
        <v>1946</v>
      </c>
      <c r="O74" t="s">
        <v>10116</v>
      </c>
    </row>
    <row r="75" spans="1:17" x14ac:dyDescent="0.35">
      <c r="A75" t="s">
        <v>839</v>
      </c>
      <c r="D75" t="s">
        <v>835</v>
      </c>
      <c r="E75" t="s">
        <v>838</v>
      </c>
      <c r="F75" t="s">
        <v>9641</v>
      </c>
      <c r="G75" t="s">
        <v>10171</v>
      </c>
      <c r="H75" t="s">
        <v>10234</v>
      </c>
      <c r="I75" t="s">
        <v>835</v>
      </c>
      <c r="J75" t="s">
        <v>10358</v>
      </c>
      <c r="K75" t="s">
        <v>10359</v>
      </c>
      <c r="M75" t="s">
        <v>10357</v>
      </c>
      <c r="N75">
        <v>1946</v>
      </c>
      <c r="O75" t="s">
        <v>10116</v>
      </c>
    </row>
    <row r="76" spans="1:17" x14ac:dyDescent="0.35">
      <c r="A76" t="s">
        <v>843</v>
      </c>
      <c r="D76" t="s">
        <v>835</v>
      </c>
      <c r="E76" t="s">
        <v>842</v>
      </c>
      <c r="F76" t="s">
        <v>9641</v>
      </c>
      <c r="G76" t="s">
        <v>10171</v>
      </c>
      <c r="H76" t="s">
        <v>10162</v>
      </c>
      <c r="I76" t="s">
        <v>835</v>
      </c>
      <c r="J76" t="s">
        <v>10222</v>
      </c>
      <c r="K76" t="s">
        <v>10360</v>
      </c>
      <c r="L76" t="s">
        <v>10361</v>
      </c>
      <c r="M76" t="s">
        <v>10357</v>
      </c>
      <c r="N76">
        <v>1946</v>
      </c>
      <c r="O76" t="s">
        <v>10116</v>
      </c>
    </row>
    <row r="77" spans="1:17" x14ac:dyDescent="0.35">
      <c r="A77" t="s">
        <v>14</v>
      </c>
      <c r="D77" t="s">
        <v>15</v>
      </c>
      <c r="E77" t="s">
        <v>13</v>
      </c>
      <c r="F77" t="s">
        <v>9646</v>
      </c>
      <c r="G77" t="s">
        <v>10117</v>
      </c>
      <c r="H77" t="s">
        <v>10190</v>
      </c>
      <c r="I77" t="s">
        <v>15</v>
      </c>
      <c r="J77" t="s">
        <v>10112</v>
      </c>
      <c r="K77" t="s">
        <v>10362</v>
      </c>
      <c r="M77" t="s">
        <v>10114</v>
      </c>
      <c r="N77" t="s">
        <v>10115</v>
      </c>
      <c r="O77" t="s">
        <v>10116</v>
      </c>
    </row>
    <row r="78" spans="1:17" x14ac:dyDescent="0.35">
      <c r="A78" t="s">
        <v>1527</v>
      </c>
      <c r="D78" t="s">
        <v>1528</v>
      </c>
      <c r="E78" t="s">
        <v>1526</v>
      </c>
      <c r="F78" t="s">
        <v>9649</v>
      </c>
      <c r="G78" t="s">
        <v>10110</v>
      </c>
      <c r="H78" t="s">
        <v>10363</v>
      </c>
      <c r="I78" t="s">
        <v>1528</v>
      </c>
      <c r="J78" t="s">
        <v>10173</v>
      </c>
      <c r="K78" t="s">
        <v>10364</v>
      </c>
      <c r="M78" t="s">
        <v>10114</v>
      </c>
      <c r="N78" t="s">
        <v>10115</v>
      </c>
      <c r="O78" t="s">
        <v>10116</v>
      </c>
    </row>
    <row r="79" spans="1:17" x14ac:dyDescent="0.35">
      <c r="A79" t="s">
        <v>1537</v>
      </c>
      <c r="D79" t="s">
        <v>1528</v>
      </c>
      <c r="E79" t="s">
        <v>1536</v>
      </c>
      <c r="F79" t="s">
        <v>9649</v>
      </c>
      <c r="G79" t="s">
        <v>10110</v>
      </c>
      <c r="H79" t="s">
        <v>10140</v>
      </c>
      <c r="I79" t="s">
        <v>1528</v>
      </c>
      <c r="J79" t="s">
        <v>10365</v>
      </c>
      <c r="K79" t="s">
        <v>10366</v>
      </c>
      <c r="M79" t="s">
        <v>10114</v>
      </c>
      <c r="N79" t="s">
        <v>10115</v>
      </c>
      <c r="O79" t="s">
        <v>10122</v>
      </c>
      <c r="P79" t="s">
        <v>10367</v>
      </c>
      <c r="Q79" t="s">
        <v>10368</v>
      </c>
    </row>
    <row r="80" spans="1:17" x14ac:dyDescent="0.35">
      <c r="A80" t="s">
        <v>1547</v>
      </c>
      <c r="D80" t="s">
        <v>1528</v>
      </c>
      <c r="E80" t="s">
        <v>1546</v>
      </c>
      <c r="F80" t="s">
        <v>9649</v>
      </c>
      <c r="G80" t="s">
        <v>10110</v>
      </c>
      <c r="H80" t="s">
        <v>10140</v>
      </c>
      <c r="I80" t="s">
        <v>1528</v>
      </c>
      <c r="J80" t="s">
        <v>10369</v>
      </c>
      <c r="K80" t="s">
        <v>10370</v>
      </c>
      <c r="M80" t="s">
        <v>10114</v>
      </c>
      <c r="N80" t="s">
        <v>10115</v>
      </c>
      <c r="O80" t="s">
        <v>10122</v>
      </c>
      <c r="P80" t="s">
        <v>10371</v>
      </c>
      <c r="Q80" t="s">
        <v>10372</v>
      </c>
    </row>
    <row r="81" spans="1:17" x14ac:dyDescent="0.35">
      <c r="A81" t="s">
        <v>1557</v>
      </c>
      <c r="D81" t="s">
        <v>1528</v>
      </c>
      <c r="E81" t="s">
        <v>1556</v>
      </c>
      <c r="F81" t="s">
        <v>9649</v>
      </c>
      <c r="G81" t="s">
        <v>10110</v>
      </c>
      <c r="H81" t="s">
        <v>10373</v>
      </c>
      <c r="I81" t="s">
        <v>1528</v>
      </c>
      <c r="J81" t="s">
        <v>10374</v>
      </c>
      <c r="K81" t="s">
        <v>10375</v>
      </c>
      <c r="M81" t="s">
        <v>10376</v>
      </c>
      <c r="N81">
        <v>1352</v>
      </c>
      <c r="O81" t="s">
        <v>10116</v>
      </c>
    </row>
    <row r="82" spans="1:17" x14ac:dyDescent="0.35">
      <c r="A82" t="s">
        <v>4119</v>
      </c>
      <c r="D82" t="s">
        <v>1093</v>
      </c>
      <c r="E82" t="s">
        <v>4118</v>
      </c>
      <c r="F82" t="s">
        <v>9654</v>
      </c>
      <c r="G82" t="s">
        <v>10117</v>
      </c>
      <c r="H82" t="s">
        <v>10377</v>
      </c>
      <c r="I82" t="s">
        <v>1093</v>
      </c>
      <c r="J82" t="s">
        <v>10378</v>
      </c>
      <c r="K82" t="s">
        <v>10379</v>
      </c>
      <c r="L82" t="s">
        <v>10380</v>
      </c>
      <c r="M82" t="s">
        <v>10217</v>
      </c>
      <c r="N82">
        <v>2160</v>
      </c>
      <c r="P82" t="s">
        <v>10381</v>
      </c>
      <c r="Q82" t="s">
        <v>10382</v>
      </c>
    </row>
    <row r="83" spans="1:17" x14ac:dyDescent="0.35">
      <c r="A83" t="s">
        <v>1092</v>
      </c>
      <c r="D83" t="s">
        <v>1093</v>
      </c>
      <c r="E83" t="s">
        <v>1091</v>
      </c>
      <c r="F83" t="s">
        <v>9654</v>
      </c>
      <c r="G83" t="s">
        <v>10117</v>
      </c>
      <c r="H83" t="s">
        <v>10190</v>
      </c>
      <c r="I83" t="s">
        <v>1093</v>
      </c>
      <c r="J83" t="s">
        <v>10383</v>
      </c>
      <c r="K83" t="s">
        <v>10384</v>
      </c>
      <c r="M83" t="s">
        <v>10385</v>
      </c>
      <c r="N83">
        <v>2191</v>
      </c>
      <c r="O83" t="s">
        <v>10122</v>
      </c>
      <c r="P83" t="s">
        <v>10386</v>
      </c>
      <c r="Q83" t="s">
        <v>10387</v>
      </c>
    </row>
    <row r="84" spans="1:17" x14ac:dyDescent="0.35">
      <c r="A84" t="s">
        <v>1465</v>
      </c>
      <c r="D84" t="s">
        <v>1093</v>
      </c>
      <c r="E84" t="s">
        <v>1464</v>
      </c>
      <c r="F84" t="s">
        <v>9654</v>
      </c>
      <c r="G84" t="s">
        <v>10117</v>
      </c>
      <c r="H84" t="s">
        <v>10118</v>
      </c>
      <c r="I84" t="s">
        <v>1093</v>
      </c>
      <c r="J84" t="s">
        <v>10118</v>
      </c>
      <c r="K84" t="s">
        <v>10388</v>
      </c>
      <c r="M84" t="s">
        <v>10333</v>
      </c>
      <c r="N84">
        <v>212</v>
      </c>
      <c r="O84" t="s">
        <v>10122</v>
      </c>
      <c r="P84" t="s">
        <v>10389</v>
      </c>
      <c r="Q84" t="s">
        <v>10390</v>
      </c>
    </row>
    <row r="85" spans="1:17" x14ac:dyDescent="0.35">
      <c r="A85" t="s">
        <v>4139</v>
      </c>
      <c r="D85" t="s">
        <v>1093</v>
      </c>
      <c r="E85" t="s">
        <v>4138</v>
      </c>
      <c r="F85" t="s">
        <v>9654</v>
      </c>
      <c r="G85" t="s">
        <v>10117</v>
      </c>
      <c r="H85" t="s">
        <v>10391</v>
      </c>
      <c r="I85" t="s">
        <v>1093</v>
      </c>
      <c r="J85" t="s">
        <v>4138</v>
      </c>
      <c r="K85" t="s">
        <v>10392</v>
      </c>
      <c r="M85" t="s">
        <v>10393</v>
      </c>
      <c r="N85">
        <v>24</v>
      </c>
      <c r="O85" t="s">
        <v>10122</v>
      </c>
      <c r="P85" t="s">
        <v>10386</v>
      </c>
      <c r="Q85" t="s">
        <v>10387</v>
      </c>
    </row>
    <row r="86" spans="1:17" x14ac:dyDescent="0.35">
      <c r="A86" t="s">
        <v>148</v>
      </c>
      <c r="D86" t="s">
        <v>149</v>
      </c>
      <c r="E86" t="s">
        <v>147</v>
      </c>
      <c r="F86" t="s">
        <v>9655</v>
      </c>
      <c r="G86" t="s">
        <v>10117</v>
      </c>
      <c r="H86" t="s">
        <v>10162</v>
      </c>
      <c r="I86" t="s">
        <v>149</v>
      </c>
      <c r="J86" t="s">
        <v>10394</v>
      </c>
      <c r="K86" t="s">
        <v>10395</v>
      </c>
      <c r="L86" t="s">
        <v>14</v>
      </c>
      <c r="M86" t="s">
        <v>10114</v>
      </c>
      <c r="N86" t="s">
        <v>10115</v>
      </c>
      <c r="O86" t="s">
        <v>10122</v>
      </c>
      <c r="P86" t="s">
        <v>10396</v>
      </c>
      <c r="Q86" t="s">
        <v>10397</v>
      </c>
    </row>
    <row r="87" spans="1:17" x14ac:dyDescent="0.35">
      <c r="A87" t="s">
        <v>488</v>
      </c>
      <c r="D87" t="s">
        <v>149</v>
      </c>
      <c r="E87" t="s">
        <v>487</v>
      </c>
      <c r="F87" t="s">
        <v>9655</v>
      </c>
      <c r="G87" t="s">
        <v>10117</v>
      </c>
      <c r="H87" t="s">
        <v>10398</v>
      </c>
      <c r="I87" t="s">
        <v>149</v>
      </c>
      <c r="J87" t="s">
        <v>10399</v>
      </c>
      <c r="K87" t="s">
        <v>10400</v>
      </c>
      <c r="M87" t="s">
        <v>10114</v>
      </c>
      <c r="N87" t="s">
        <v>10115</v>
      </c>
      <c r="O87" t="s">
        <v>10116</v>
      </c>
    </row>
    <row r="88" spans="1:17" x14ac:dyDescent="0.35">
      <c r="A88" t="s">
        <v>860</v>
      </c>
      <c r="D88" t="s">
        <v>861</v>
      </c>
      <c r="E88" t="s">
        <v>859</v>
      </c>
      <c r="F88" t="s">
        <v>9660</v>
      </c>
      <c r="G88" t="s">
        <v>10117</v>
      </c>
      <c r="H88" t="s">
        <v>10401</v>
      </c>
      <c r="I88" t="s">
        <v>861</v>
      </c>
      <c r="J88" t="s">
        <v>10402</v>
      </c>
      <c r="K88" t="s">
        <v>10403</v>
      </c>
      <c r="L88" t="s">
        <v>10033</v>
      </c>
      <c r="M88" t="s">
        <v>10114</v>
      </c>
      <c r="N88" t="s">
        <v>10115</v>
      </c>
      <c r="O88" t="s">
        <v>10116</v>
      </c>
    </row>
    <row r="89" spans="1:17" x14ac:dyDescent="0.35">
      <c r="A89" t="s">
        <v>2622</v>
      </c>
      <c r="D89" t="s">
        <v>2623</v>
      </c>
      <c r="E89" t="s">
        <v>2621</v>
      </c>
      <c r="F89" t="s">
        <v>9661</v>
      </c>
      <c r="G89" t="s">
        <v>10110</v>
      </c>
      <c r="H89" t="s">
        <v>10162</v>
      </c>
      <c r="I89" t="s">
        <v>2623</v>
      </c>
      <c r="J89" t="s">
        <v>10404</v>
      </c>
      <c r="K89" t="s">
        <v>10405</v>
      </c>
      <c r="L89" t="s">
        <v>1537</v>
      </c>
      <c r="M89" t="s">
        <v>10406</v>
      </c>
      <c r="N89">
        <v>1435</v>
      </c>
      <c r="O89" t="s">
        <v>10122</v>
      </c>
      <c r="P89" t="s">
        <v>10407</v>
      </c>
      <c r="Q89" t="s">
        <v>10408</v>
      </c>
    </row>
    <row r="90" spans="1:17" x14ac:dyDescent="0.35">
      <c r="A90" t="s">
        <v>411</v>
      </c>
      <c r="D90" t="s">
        <v>412</v>
      </c>
      <c r="E90" t="s">
        <v>410</v>
      </c>
      <c r="F90" t="s">
        <v>9662</v>
      </c>
      <c r="G90" t="s">
        <v>10117</v>
      </c>
      <c r="H90" t="s">
        <v>10118</v>
      </c>
      <c r="I90" t="s">
        <v>412</v>
      </c>
      <c r="J90" t="s">
        <v>10156</v>
      </c>
      <c r="K90" t="s">
        <v>10409</v>
      </c>
      <c r="M90" t="s">
        <v>10410</v>
      </c>
      <c r="N90">
        <v>1885</v>
      </c>
      <c r="O90" t="s">
        <v>10116</v>
      </c>
    </row>
    <row r="91" spans="1:17" x14ac:dyDescent="0.35">
      <c r="A91" t="s">
        <v>90</v>
      </c>
      <c r="D91" t="s">
        <v>91</v>
      </c>
      <c r="E91" t="s">
        <v>89</v>
      </c>
      <c r="F91" t="s">
        <v>9663</v>
      </c>
      <c r="G91" t="s">
        <v>10117</v>
      </c>
      <c r="H91" t="s">
        <v>10140</v>
      </c>
      <c r="I91" t="s">
        <v>91</v>
      </c>
      <c r="J91" t="s">
        <v>195</v>
      </c>
      <c r="K91" t="s">
        <v>10411</v>
      </c>
      <c r="M91" t="s">
        <v>10114</v>
      </c>
      <c r="N91" t="s">
        <v>10115</v>
      </c>
      <c r="O91" t="s">
        <v>10122</v>
      </c>
      <c r="P91" t="s">
        <v>10412</v>
      </c>
      <c r="Q91" t="s">
        <v>10413</v>
      </c>
    </row>
    <row r="92" spans="1:17" x14ac:dyDescent="0.35">
      <c r="A92" t="s">
        <v>97</v>
      </c>
      <c r="D92" t="s">
        <v>91</v>
      </c>
      <c r="E92" t="s">
        <v>96</v>
      </c>
      <c r="F92" t="s">
        <v>9663</v>
      </c>
      <c r="G92" t="s">
        <v>10117</v>
      </c>
      <c r="H92" t="s">
        <v>10140</v>
      </c>
      <c r="I92" t="s">
        <v>91</v>
      </c>
      <c r="J92" t="s">
        <v>10414</v>
      </c>
      <c r="K92" t="s">
        <v>10415</v>
      </c>
      <c r="M92" t="s">
        <v>10114</v>
      </c>
      <c r="N92" t="s">
        <v>10115</v>
      </c>
      <c r="O92" t="s">
        <v>10122</v>
      </c>
      <c r="P92" t="s">
        <v>10416</v>
      </c>
      <c r="Q92" t="s">
        <v>10417</v>
      </c>
    </row>
    <row r="93" spans="1:17" x14ac:dyDescent="0.35">
      <c r="A93" t="s">
        <v>396</v>
      </c>
      <c r="D93" t="s">
        <v>91</v>
      </c>
      <c r="E93" t="s">
        <v>395</v>
      </c>
      <c r="F93" t="s">
        <v>9663</v>
      </c>
      <c r="G93" t="s">
        <v>10117</v>
      </c>
      <c r="H93" t="s">
        <v>10162</v>
      </c>
      <c r="I93" t="s">
        <v>91</v>
      </c>
      <c r="J93" t="s">
        <v>395</v>
      </c>
      <c r="K93" t="s">
        <v>10418</v>
      </c>
      <c r="M93" t="s">
        <v>10210</v>
      </c>
      <c r="N93">
        <v>1916</v>
      </c>
      <c r="O93" t="s">
        <v>10122</v>
      </c>
      <c r="P93" t="s">
        <v>10419</v>
      </c>
      <c r="Q93" t="s">
        <v>10420</v>
      </c>
    </row>
    <row r="94" spans="1:17" x14ac:dyDescent="0.35">
      <c r="A94" t="s">
        <v>1423</v>
      </c>
      <c r="D94" t="s">
        <v>91</v>
      </c>
      <c r="E94" t="s">
        <v>1422</v>
      </c>
      <c r="F94" t="s">
        <v>9663</v>
      </c>
      <c r="G94" t="s">
        <v>10117</v>
      </c>
      <c r="H94" t="s">
        <v>10421</v>
      </c>
      <c r="I94" t="s">
        <v>91</v>
      </c>
      <c r="J94" t="s">
        <v>10112</v>
      </c>
      <c r="K94" t="s">
        <v>10422</v>
      </c>
      <c r="M94" t="s">
        <v>10333</v>
      </c>
      <c r="N94">
        <v>212</v>
      </c>
      <c r="O94" t="s">
        <v>10116</v>
      </c>
      <c r="P94" t="s">
        <v>10423</v>
      </c>
      <c r="Q94" t="s">
        <v>10424</v>
      </c>
    </row>
    <row r="95" spans="1:17" x14ac:dyDescent="0.35">
      <c r="A95" t="s">
        <v>1119</v>
      </c>
      <c r="D95" t="s">
        <v>1120</v>
      </c>
      <c r="E95" t="s">
        <v>1118</v>
      </c>
      <c r="F95" t="s">
        <v>9664</v>
      </c>
      <c r="G95" t="s">
        <v>10117</v>
      </c>
      <c r="H95" t="s">
        <v>10425</v>
      </c>
      <c r="I95" t="s">
        <v>1120</v>
      </c>
      <c r="J95" t="s">
        <v>10112</v>
      </c>
      <c r="K95" t="s">
        <v>10426</v>
      </c>
      <c r="L95" t="s">
        <v>10427</v>
      </c>
      <c r="M95" t="s">
        <v>10114</v>
      </c>
      <c r="N95" t="s">
        <v>10115</v>
      </c>
      <c r="O95" t="s">
        <v>10116</v>
      </c>
    </row>
    <row r="96" spans="1:17" x14ac:dyDescent="0.35">
      <c r="A96" t="s">
        <v>2209</v>
      </c>
      <c r="D96" t="s">
        <v>1120</v>
      </c>
      <c r="E96" t="s">
        <v>2208</v>
      </c>
      <c r="F96" t="s">
        <v>9664</v>
      </c>
      <c r="G96" t="s">
        <v>10117</v>
      </c>
      <c r="H96" t="s">
        <v>10428</v>
      </c>
      <c r="I96" t="s">
        <v>1120</v>
      </c>
      <c r="J96" t="s">
        <v>10429</v>
      </c>
      <c r="K96" t="s">
        <v>10430</v>
      </c>
      <c r="M96" t="s">
        <v>10114</v>
      </c>
      <c r="N96" t="s">
        <v>10115</v>
      </c>
      <c r="O96" t="s">
        <v>10122</v>
      </c>
      <c r="P96" t="s">
        <v>10431</v>
      </c>
      <c r="Q96" t="s">
        <v>10432</v>
      </c>
    </row>
    <row r="97" spans="1:17" x14ac:dyDescent="0.35">
      <c r="A97" t="s">
        <v>2220</v>
      </c>
      <c r="D97" t="s">
        <v>1120</v>
      </c>
      <c r="E97" t="s">
        <v>2219</v>
      </c>
      <c r="F97" t="s">
        <v>9664</v>
      </c>
      <c r="G97" t="s">
        <v>10117</v>
      </c>
      <c r="H97" t="s">
        <v>10190</v>
      </c>
      <c r="I97" t="s">
        <v>1120</v>
      </c>
      <c r="J97" t="s">
        <v>195</v>
      </c>
      <c r="K97" t="s">
        <v>10433</v>
      </c>
      <c r="L97" t="s">
        <v>396</v>
      </c>
      <c r="M97" t="s">
        <v>10114</v>
      </c>
      <c r="N97" t="s">
        <v>10115</v>
      </c>
      <c r="O97" t="s">
        <v>10122</v>
      </c>
      <c r="P97" t="s">
        <v>10434</v>
      </c>
      <c r="Q97" t="s">
        <v>10435</v>
      </c>
    </row>
    <row r="98" spans="1:17" x14ac:dyDescent="0.35">
      <c r="A98" t="s">
        <v>2231</v>
      </c>
      <c r="D98" t="s">
        <v>1120</v>
      </c>
      <c r="E98" t="s">
        <v>2230</v>
      </c>
      <c r="F98" t="s">
        <v>9664</v>
      </c>
      <c r="G98" t="s">
        <v>10117</v>
      </c>
      <c r="H98" t="s">
        <v>10234</v>
      </c>
      <c r="I98" t="s">
        <v>1120</v>
      </c>
      <c r="J98" t="s">
        <v>2230</v>
      </c>
      <c r="K98" t="s">
        <v>10436</v>
      </c>
      <c r="L98" t="s">
        <v>396</v>
      </c>
      <c r="M98" t="s">
        <v>10210</v>
      </c>
      <c r="N98">
        <v>1916</v>
      </c>
      <c r="O98" t="s">
        <v>10122</v>
      </c>
      <c r="P98" t="s">
        <v>10437</v>
      </c>
      <c r="Q98" t="s">
        <v>10438</v>
      </c>
    </row>
    <row r="99" spans="1:17" x14ac:dyDescent="0.35">
      <c r="A99" t="s">
        <v>2242</v>
      </c>
      <c r="D99" t="s">
        <v>1120</v>
      </c>
      <c r="E99" t="s">
        <v>2241</v>
      </c>
      <c r="F99" t="s">
        <v>9664</v>
      </c>
      <c r="G99" t="s">
        <v>10117</v>
      </c>
      <c r="H99" t="s">
        <v>10162</v>
      </c>
      <c r="I99" t="s">
        <v>1120</v>
      </c>
      <c r="J99" t="s">
        <v>10439</v>
      </c>
      <c r="K99" t="s">
        <v>10440</v>
      </c>
      <c r="L99" t="s">
        <v>119</v>
      </c>
      <c r="M99" t="s">
        <v>10410</v>
      </c>
      <c r="N99">
        <v>1885</v>
      </c>
      <c r="O99" t="s">
        <v>10122</v>
      </c>
      <c r="P99" t="s">
        <v>10441</v>
      </c>
      <c r="Q99" t="s">
        <v>10442</v>
      </c>
    </row>
    <row r="100" spans="1:17" x14ac:dyDescent="0.35">
      <c r="A100" t="s">
        <v>799</v>
      </c>
      <c r="D100" t="s">
        <v>800</v>
      </c>
      <c r="E100" t="s">
        <v>798</v>
      </c>
      <c r="F100" t="s">
        <v>9665</v>
      </c>
      <c r="G100" t="s">
        <v>10171</v>
      </c>
      <c r="H100" t="s">
        <v>10443</v>
      </c>
      <c r="I100" t="s">
        <v>800</v>
      </c>
      <c r="J100" t="s">
        <v>10444</v>
      </c>
      <c r="K100" t="s">
        <v>10445</v>
      </c>
      <c r="M100" t="s">
        <v>10114</v>
      </c>
      <c r="N100" t="s">
        <v>10115</v>
      </c>
      <c r="O100" t="s">
        <v>10116</v>
      </c>
    </row>
    <row r="101" spans="1:17" x14ac:dyDescent="0.35">
      <c r="A101" t="s">
        <v>2965</v>
      </c>
      <c r="D101" t="s">
        <v>277</v>
      </c>
      <c r="E101" t="s">
        <v>2964</v>
      </c>
      <c r="F101" t="s">
        <v>9680</v>
      </c>
      <c r="G101" t="s">
        <v>10110</v>
      </c>
      <c r="H101" t="s">
        <v>10243</v>
      </c>
      <c r="I101" t="s">
        <v>277</v>
      </c>
      <c r="J101" t="s">
        <v>10112</v>
      </c>
      <c r="K101" t="s">
        <v>10446</v>
      </c>
      <c r="M101" t="s">
        <v>10114</v>
      </c>
      <c r="N101" t="s">
        <v>10115</v>
      </c>
      <c r="O101" t="s">
        <v>10116</v>
      </c>
    </row>
    <row r="102" spans="1:17" x14ac:dyDescent="0.35">
      <c r="A102" t="s">
        <v>276</v>
      </c>
      <c r="D102" t="s">
        <v>277</v>
      </c>
      <c r="E102" t="s">
        <v>275</v>
      </c>
      <c r="F102" t="s">
        <v>9680</v>
      </c>
      <c r="G102" t="s">
        <v>10110</v>
      </c>
      <c r="H102" t="s">
        <v>10140</v>
      </c>
      <c r="I102" t="s">
        <v>277</v>
      </c>
      <c r="J102" t="s">
        <v>10447</v>
      </c>
      <c r="K102" t="s">
        <v>10448</v>
      </c>
      <c r="M102" t="s">
        <v>10449</v>
      </c>
      <c r="N102">
        <v>2219</v>
      </c>
      <c r="O102" t="s">
        <v>10122</v>
      </c>
      <c r="P102" t="s">
        <v>10450</v>
      </c>
      <c r="Q102" t="s">
        <v>10451</v>
      </c>
    </row>
    <row r="103" spans="1:17" x14ac:dyDescent="0.35">
      <c r="A103" t="s">
        <v>3277</v>
      </c>
      <c r="D103" t="s">
        <v>3278</v>
      </c>
      <c r="E103" t="s">
        <v>3276</v>
      </c>
      <c r="F103" t="s">
        <v>9681</v>
      </c>
      <c r="G103" t="s">
        <v>10171</v>
      </c>
      <c r="H103" t="s">
        <v>10162</v>
      </c>
      <c r="I103" t="s">
        <v>3278</v>
      </c>
      <c r="J103" t="s">
        <v>10177</v>
      </c>
      <c r="K103" t="s">
        <v>10452</v>
      </c>
      <c r="L103" t="s">
        <v>3330</v>
      </c>
      <c r="M103" t="s">
        <v>10114</v>
      </c>
      <c r="N103" t="s">
        <v>10115</v>
      </c>
      <c r="O103" t="s">
        <v>10116</v>
      </c>
    </row>
    <row r="104" spans="1:17" x14ac:dyDescent="0.35">
      <c r="A104" t="s">
        <v>3289</v>
      </c>
      <c r="D104" t="s">
        <v>3290</v>
      </c>
      <c r="E104" t="s">
        <v>3288</v>
      </c>
      <c r="F104" t="s">
        <v>9682</v>
      </c>
      <c r="G104" t="s">
        <v>10171</v>
      </c>
      <c r="H104" t="s">
        <v>10162</v>
      </c>
      <c r="I104" t="s">
        <v>3290</v>
      </c>
      <c r="J104" t="s">
        <v>10177</v>
      </c>
      <c r="K104" t="s">
        <v>10453</v>
      </c>
      <c r="L104" t="s">
        <v>3330</v>
      </c>
      <c r="M104" t="s">
        <v>10114</v>
      </c>
      <c r="N104" t="s">
        <v>10115</v>
      </c>
      <c r="O104" t="s">
        <v>10116</v>
      </c>
    </row>
    <row r="105" spans="1:17" x14ac:dyDescent="0.35">
      <c r="A105" t="s">
        <v>3811</v>
      </c>
      <c r="D105" t="s">
        <v>1567</v>
      </c>
      <c r="E105" t="s">
        <v>3810</v>
      </c>
      <c r="F105" t="s">
        <v>9683</v>
      </c>
      <c r="G105" t="s">
        <v>10110</v>
      </c>
      <c r="H105" t="s">
        <v>10454</v>
      </c>
      <c r="I105" t="s">
        <v>1567</v>
      </c>
      <c r="J105" t="s">
        <v>10173</v>
      </c>
      <c r="K105" t="s">
        <v>10455</v>
      </c>
      <c r="M105" t="s">
        <v>10114</v>
      </c>
      <c r="N105" t="s">
        <v>10115</v>
      </c>
      <c r="O105" t="s">
        <v>10122</v>
      </c>
      <c r="P105" t="s">
        <v>10456</v>
      </c>
      <c r="Q105" t="s">
        <v>10457</v>
      </c>
    </row>
    <row r="106" spans="1:17" x14ac:dyDescent="0.35">
      <c r="A106" t="s">
        <v>1566</v>
      </c>
      <c r="D106" t="s">
        <v>1567</v>
      </c>
      <c r="E106" t="s">
        <v>1565</v>
      </c>
      <c r="F106" t="s">
        <v>9683</v>
      </c>
      <c r="G106" t="s">
        <v>10110</v>
      </c>
      <c r="H106" t="s">
        <v>10458</v>
      </c>
      <c r="I106" t="s">
        <v>1567</v>
      </c>
      <c r="J106" t="s">
        <v>10459</v>
      </c>
      <c r="K106" t="s">
        <v>10460</v>
      </c>
      <c r="M106" t="s">
        <v>10114</v>
      </c>
      <c r="N106" t="s">
        <v>10115</v>
      </c>
      <c r="O106" t="s">
        <v>10122</v>
      </c>
      <c r="P106" t="s">
        <v>10461</v>
      </c>
      <c r="Q106" t="s">
        <v>10462</v>
      </c>
    </row>
    <row r="107" spans="1:17" x14ac:dyDescent="0.35">
      <c r="A107" t="s">
        <v>2051</v>
      </c>
      <c r="D107" t="s">
        <v>1567</v>
      </c>
      <c r="E107" t="s">
        <v>2050</v>
      </c>
      <c r="F107" t="s">
        <v>9683</v>
      </c>
      <c r="G107" t="s">
        <v>10110</v>
      </c>
      <c r="H107" t="s">
        <v>10391</v>
      </c>
      <c r="I107" t="s">
        <v>1567</v>
      </c>
      <c r="J107" t="s">
        <v>10463</v>
      </c>
      <c r="K107" t="s">
        <v>10464</v>
      </c>
      <c r="M107" t="s">
        <v>10465</v>
      </c>
      <c r="N107">
        <v>121</v>
      </c>
      <c r="O107" t="s">
        <v>10122</v>
      </c>
      <c r="P107" t="s">
        <v>10466</v>
      </c>
      <c r="Q107" t="s">
        <v>10467</v>
      </c>
    </row>
    <row r="108" spans="1:17" x14ac:dyDescent="0.35">
      <c r="A108" t="s">
        <v>3737</v>
      </c>
      <c r="D108" t="s">
        <v>1567</v>
      </c>
      <c r="E108" t="s">
        <v>3736</v>
      </c>
      <c r="F108" t="s">
        <v>9683</v>
      </c>
      <c r="G108" t="s">
        <v>10110</v>
      </c>
      <c r="H108" t="s">
        <v>10185</v>
      </c>
      <c r="I108" t="s">
        <v>1567</v>
      </c>
      <c r="J108" t="s">
        <v>10468</v>
      </c>
      <c r="K108" t="s">
        <v>10469</v>
      </c>
      <c r="M108" t="s">
        <v>10470</v>
      </c>
      <c r="N108">
        <v>71</v>
      </c>
      <c r="O108" t="s">
        <v>10122</v>
      </c>
      <c r="P108" t="s">
        <v>10471</v>
      </c>
      <c r="Q108" t="s">
        <v>10472</v>
      </c>
    </row>
    <row r="109" spans="1:17" x14ac:dyDescent="0.35">
      <c r="A109" t="s">
        <v>1573</v>
      </c>
      <c r="D109" t="s">
        <v>1574</v>
      </c>
      <c r="E109" t="s">
        <v>1572</v>
      </c>
      <c r="F109" t="s">
        <v>9686</v>
      </c>
      <c r="G109" t="s">
        <v>10473</v>
      </c>
      <c r="H109" t="s">
        <v>10474</v>
      </c>
      <c r="I109" t="s">
        <v>1574</v>
      </c>
      <c r="J109" t="s">
        <v>1572</v>
      </c>
      <c r="K109" t="s">
        <v>10475</v>
      </c>
      <c r="M109" t="s">
        <v>10476</v>
      </c>
      <c r="N109">
        <v>900</v>
      </c>
      <c r="O109" t="s">
        <v>10122</v>
      </c>
      <c r="P109" t="s">
        <v>10477</v>
      </c>
      <c r="Q109" t="s">
        <v>10478</v>
      </c>
    </row>
    <row r="110" spans="1:17" x14ac:dyDescent="0.35">
      <c r="A110" t="s">
        <v>2660</v>
      </c>
      <c r="D110" t="s">
        <v>2661</v>
      </c>
      <c r="E110" t="s">
        <v>2659</v>
      </c>
      <c r="F110" t="s">
        <v>9687</v>
      </c>
      <c r="G110" t="s">
        <v>10161</v>
      </c>
      <c r="H110" t="s">
        <v>10162</v>
      </c>
      <c r="I110" t="s">
        <v>2661</v>
      </c>
      <c r="J110" t="s">
        <v>10163</v>
      </c>
      <c r="K110" t="s">
        <v>10479</v>
      </c>
      <c r="L110" t="s">
        <v>10480</v>
      </c>
      <c r="M110" t="s">
        <v>10278</v>
      </c>
      <c r="N110">
        <v>1096</v>
      </c>
      <c r="O110" t="s">
        <v>10122</v>
      </c>
      <c r="P110" t="s">
        <v>10481</v>
      </c>
      <c r="Q110" t="s">
        <v>10482</v>
      </c>
    </row>
    <row r="111" spans="1:17" x14ac:dyDescent="0.35">
      <c r="A111" t="s">
        <v>43</v>
      </c>
      <c r="D111" t="s">
        <v>44</v>
      </c>
      <c r="E111" t="s">
        <v>42</v>
      </c>
      <c r="F111" t="s">
        <v>9690</v>
      </c>
      <c r="G111" t="s">
        <v>10110</v>
      </c>
      <c r="H111" t="s">
        <v>10483</v>
      </c>
      <c r="I111" t="s">
        <v>44</v>
      </c>
      <c r="J111" t="s">
        <v>10112</v>
      </c>
      <c r="K111" t="s">
        <v>10484</v>
      </c>
      <c r="M111" t="s">
        <v>10114</v>
      </c>
      <c r="N111" t="s">
        <v>10115</v>
      </c>
      <c r="O111" t="s">
        <v>10116</v>
      </c>
    </row>
    <row r="112" spans="1:17" x14ac:dyDescent="0.35">
      <c r="A112" t="s">
        <v>2352</v>
      </c>
      <c r="D112" t="s">
        <v>2353</v>
      </c>
      <c r="E112" t="s">
        <v>2351</v>
      </c>
      <c r="F112" t="s">
        <v>9695</v>
      </c>
      <c r="G112" t="s">
        <v>10125</v>
      </c>
      <c r="H112" t="s">
        <v>10485</v>
      </c>
      <c r="I112" t="s">
        <v>2353</v>
      </c>
      <c r="J112" t="s">
        <v>10140</v>
      </c>
      <c r="K112" t="s">
        <v>10486</v>
      </c>
      <c r="L112" t="s">
        <v>10487</v>
      </c>
      <c r="M112" t="s">
        <v>10114</v>
      </c>
      <c r="N112" t="s">
        <v>10115</v>
      </c>
      <c r="O112" t="s">
        <v>10116</v>
      </c>
    </row>
    <row r="113" spans="1:17" x14ac:dyDescent="0.35">
      <c r="A113" t="s">
        <v>2364</v>
      </c>
      <c r="D113" t="s">
        <v>2353</v>
      </c>
      <c r="E113" t="s">
        <v>2363</v>
      </c>
      <c r="F113" t="s">
        <v>9695</v>
      </c>
      <c r="G113" t="s">
        <v>10125</v>
      </c>
      <c r="H113" t="s">
        <v>10488</v>
      </c>
      <c r="I113" t="s">
        <v>2353</v>
      </c>
      <c r="J113" t="s">
        <v>2363</v>
      </c>
      <c r="K113" t="s">
        <v>10489</v>
      </c>
      <c r="L113" t="s">
        <v>2352</v>
      </c>
      <c r="M113" t="s">
        <v>10490</v>
      </c>
      <c r="N113">
        <v>492</v>
      </c>
      <c r="O113" t="s">
        <v>10122</v>
      </c>
      <c r="P113" t="s">
        <v>10491</v>
      </c>
      <c r="Q113" t="s">
        <v>10492</v>
      </c>
    </row>
    <row r="114" spans="1:17" x14ac:dyDescent="0.35">
      <c r="A114" t="s">
        <v>2375</v>
      </c>
      <c r="D114" t="s">
        <v>2353</v>
      </c>
      <c r="E114" t="s">
        <v>2374</v>
      </c>
      <c r="F114" t="s">
        <v>9695</v>
      </c>
      <c r="G114" t="s">
        <v>10125</v>
      </c>
      <c r="H114" t="s">
        <v>10488</v>
      </c>
      <c r="I114" t="s">
        <v>2353</v>
      </c>
      <c r="J114" t="s">
        <v>2374</v>
      </c>
      <c r="K114" t="s">
        <v>10493</v>
      </c>
      <c r="L114" t="s">
        <v>2352</v>
      </c>
      <c r="M114" t="s">
        <v>10490</v>
      </c>
      <c r="N114">
        <v>492</v>
      </c>
      <c r="O114" t="s">
        <v>10122</v>
      </c>
      <c r="P114" t="s">
        <v>10494</v>
      </c>
      <c r="Q114" t="s">
        <v>10495</v>
      </c>
    </row>
    <row r="115" spans="1:17" x14ac:dyDescent="0.35">
      <c r="A115" t="s">
        <v>294</v>
      </c>
      <c r="D115" t="s">
        <v>295</v>
      </c>
      <c r="E115" t="s">
        <v>293</v>
      </c>
      <c r="F115" t="s">
        <v>10496</v>
      </c>
      <c r="G115" t="s">
        <v>10497</v>
      </c>
      <c r="I115" t="s">
        <v>1120</v>
      </c>
      <c r="J115" t="s">
        <v>293</v>
      </c>
      <c r="K115" t="s">
        <v>10498</v>
      </c>
      <c r="M115" t="s">
        <v>10385</v>
      </c>
      <c r="N115">
        <v>2191</v>
      </c>
      <c r="P115" t="s">
        <v>10499</v>
      </c>
      <c r="Q115" t="s">
        <v>10500</v>
      </c>
    </row>
    <row r="116" spans="1:17" x14ac:dyDescent="0.35">
      <c r="A116" t="s">
        <v>319</v>
      </c>
      <c r="D116" t="s">
        <v>320</v>
      </c>
      <c r="E116" t="s">
        <v>318</v>
      </c>
      <c r="F116" t="s">
        <v>10501</v>
      </c>
      <c r="G116" t="s">
        <v>10502</v>
      </c>
      <c r="I116" t="s">
        <v>3331</v>
      </c>
      <c r="J116" t="s">
        <v>318</v>
      </c>
      <c r="K116" t="s">
        <v>10503</v>
      </c>
      <c r="M116" t="s">
        <v>10217</v>
      </c>
      <c r="N116">
        <v>2160</v>
      </c>
      <c r="P116" t="s">
        <v>10504</v>
      </c>
      <c r="Q116" t="s">
        <v>10505</v>
      </c>
    </row>
    <row r="117" spans="1:17" x14ac:dyDescent="0.35">
      <c r="A117" t="s">
        <v>340</v>
      </c>
      <c r="D117" t="s">
        <v>341</v>
      </c>
      <c r="E117" t="s">
        <v>339</v>
      </c>
      <c r="F117" t="s">
        <v>10506</v>
      </c>
      <c r="G117" t="s">
        <v>10507</v>
      </c>
      <c r="I117" t="s">
        <v>2387</v>
      </c>
      <c r="J117" t="s">
        <v>339</v>
      </c>
      <c r="K117" t="s">
        <v>10508</v>
      </c>
      <c r="M117" t="s">
        <v>10509</v>
      </c>
      <c r="N117">
        <v>2130</v>
      </c>
      <c r="P117" t="s">
        <v>10510</v>
      </c>
      <c r="Q117" t="s">
        <v>10511</v>
      </c>
    </row>
    <row r="118" spans="1:17" x14ac:dyDescent="0.35">
      <c r="A118" t="s">
        <v>330</v>
      </c>
      <c r="D118" t="s">
        <v>331</v>
      </c>
      <c r="E118" t="s">
        <v>329</v>
      </c>
      <c r="F118" t="s">
        <v>10512</v>
      </c>
      <c r="G118" t="s">
        <v>10513</v>
      </c>
      <c r="I118" t="s">
        <v>227</v>
      </c>
      <c r="J118" t="s">
        <v>329</v>
      </c>
      <c r="K118" t="s">
        <v>10514</v>
      </c>
      <c r="M118" t="s">
        <v>10509</v>
      </c>
      <c r="N118">
        <v>2130</v>
      </c>
      <c r="P118" t="s">
        <v>10515</v>
      </c>
      <c r="Q118" t="s">
        <v>10516</v>
      </c>
    </row>
    <row r="119" spans="1:17" x14ac:dyDescent="0.35">
      <c r="A119" t="s">
        <v>619</v>
      </c>
      <c r="D119" t="s">
        <v>620</v>
      </c>
      <c r="E119" t="s">
        <v>618</v>
      </c>
      <c r="F119" t="s">
        <v>10517</v>
      </c>
      <c r="G119" t="s">
        <v>10518</v>
      </c>
      <c r="I119" t="s">
        <v>162</v>
      </c>
      <c r="J119" t="s">
        <v>618</v>
      </c>
      <c r="K119" t="s">
        <v>10519</v>
      </c>
      <c r="M119" t="s">
        <v>10217</v>
      </c>
      <c r="N119">
        <v>2160</v>
      </c>
    </row>
    <row r="120" spans="1:17" x14ac:dyDescent="0.35">
      <c r="A120" t="s">
        <v>635</v>
      </c>
      <c r="D120" t="s">
        <v>636</v>
      </c>
      <c r="E120" t="s">
        <v>634</v>
      </c>
      <c r="F120" t="s">
        <v>10520</v>
      </c>
      <c r="G120" t="s">
        <v>10521</v>
      </c>
      <c r="I120" t="s">
        <v>162</v>
      </c>
      <c r="J120" t="s">
        <v>634</v>
      </c>
      <c r="K120" t="s">
        <v>10522</v>
      </c>
      <c r="M120" t="s">
        <v>10217</v>
      </c>
      <c r="N120">
        <v>2160</v>
      </c>
    </row>
    <row r="121" spans="1:17" x14ac:dyDescent="0.35">
      <c r="A121" t="s">
        <v>1009</v>
      </c>
      <c r="D121" t="s">
        <v>1010</v>
      </c>
      <c r="E121" t="s">
        <v>1008</v>
      </c>
      <c r="F121" t="s">
        <v>10523</v>
      </c>
      <c r="G121" t="s">
        <v>10524</v>
      </c>
      <c r="I121" t="s">
        <v>1586</v>
      </c>
      <c r="J121" t="s">
        <v>1008</v>
      </c>
      <c r="K121" t="s">
        <v>10525</v>
      </c>
      <c r="M121" t="s">
        <v>10217</v>
      </c>
      <c r="N121">
        <v>2160</v>
      </c>
    </row>
    <row r="122" spans="1:17" x14ac:dyDescent="0.35">
      <c r="A122" t="s">
        <v>820</v>
      </c>
      <c r="D122" t="s">
        <v>821</v>
      </c>
      <c r="E122" t="s">
        <v>819</v>
      </c>
      <c r="F122" t="s">
        <v>10526</v>
      </c>
      <c r="G122" t="s">
        <v>10527</v>
      </c>
      <c r="I122" t="s">
        <v>1167</v>
      </c>
      <c r="J122" t="s">
        <v>819</v>
      </c>
      <c r="K122" t="s">
        <v>10528</v>
      </c>
      <c r="M122" t="s">
        <v>10529</v>
      </c>
      <c r="N122">
        <v>1854</v>
      </c>
      <c r="P122" t="s">
        <v>10530</v>
      </c>
      <c r="Q122" t="s">
        <v>10531</v>
      </c>
    </row>
    <row r="123" spans="1:17" x14ac:dyDescent="0.35">
      <c r="A123" t="s">
        <v>500</v>
      </c>
      <c r="D123" t="s">
        <v>501</v>
      </c>
      <c r="E123" t="s">
        <v>499</v>
      </c>
      <c r="F123" t="s">
        <v>10532</v>
      </c>
      <c r="G123" t="s">
        <v>10533</v>
      </c>
      <c r="I123" t="s">
        <v>2465</v>
      </c>
      <c r="J123" t="s">
        <v>10534</v>
      </c>
      <c r="K123" t="s">
        <v>10535</v>
      </c>
      <c r="M123" t="s">
        <v>10536</v>
      </c>
      <c r="N123">
        <v>1583</v>
      </c>
    </row>
    <row r="124" spans="1:17" x14ac:dyDescent="0.35">
      <c r="A124" t="s">
        <v>563</v>
      </c>
      <c r="D124" t="s">
        <v>564</v>
      </c>
      <c r="E124" t="s">
        <v>562</v>
      </c>
      <c r="F124" t="s">
        <v>10537</v>
      </c>
      <c r="G124" t="s">
        <v>10538</v>
      </c>
      <c r="H124" t="s">
        <v>10118</v>
      </c>
      <c r="I124" t="s">
        <v>528</v>
      </c>
      <c r="J124" t="s">
        <v>562</v>
      </c>
      <c r="K124" t="s">
        <v>10539</v>
      </c>
      <c r="L124" t="s">
        <v>10540</v>
      </c>
      <c r="M124" t="s">
        <v>10541</v>
      </c>
      <c r="N124">
        <v>1094</v>
      </c>
      <c r="P124" t="s">
        <v>10542</v>
      </c>
      <c r="Q124" t="s">
        <v>10543</v>
      </c>
    </row>
    <row r="125" spans="1:17" x14ac:dyDescent="0.35">
      <c r="A125" t="s">
        <v>878</v>
      </c>
      <c r="D125" t="s">
        <v>879</v>
      </c>
      <c r="E125" t="s">
        <v>877</v>
      </c>
      <c r="F125" t="s">
        <v>10544</v>
      </c>
      <c r="G125" t="s">
        <v>10533</v>
      </c>
      <c r="H125" t="s">
        <v>10545</v>
      </c>
      <c r="I125" t="s">
        <v>227</v>
      </c>
      <c r="J125" t="s">
        <v>10546</v>
      </c>
      <c r="K125" t="s">
        <v>10547</v>
      </c>
      <c r="L125" t="s">
        <v>10548</v>
      </c>
      <c r="M125" t="s">
        <v>10549</v>
      </c>
      <c r="N125">
        <v>752</v>
      </c>
      <c r="O125" t="s">
        <v>10122</v>
      </c>
      <c r="P125" t="s">
        <v>10550</v>
      </c>
      <c r="Q125" t="s">
        <v>10551</v>
      </c>
    </row>
    <row r="126" spans="1:17" x14ac:dyDescent="0.35">
      <c r="A126" t="s">
        <v>2672</v>
      </c>
      <c r="D126" t="s">
        <v>2673</v>
      </c>
      <c r="E126" t="s">
        <v>2671</v>
      </c>
      <c r="F126" t="s">
        <v>9702</v>
      </c>
      <c r="G126" t="s">
        <v>10161</v>
      </c>
      <c r="H126" t="s">
        <v>10162</v>
      </c>
      <c r="I126" t="s">
        <v>2673</v>
      </c>
      <c r="J126" t="s">
        <v>10163</v>
      </c>
      <c r="K126" t="s">
        <v>10552</v>
      </c>
      <c r="L126" t="s">
        <v>10553</v>
      </c>
      <c r="M126" t="s">
        <v>10554</v>
      </c>
      <c r="N126">
        <v>1087</v>
      </c>
      <c r="O126" t="s">
        <v>10122</v>
      </c>
      <c r="P126" t="s">
        <v>10555</v>
      </c>
      <c r="Q126" t="s">
        <v>10556</v>
      </c>
    </row>
    <row r="127" spans="1:17" x14ac:dyDescent="0.35">
      <c r="A127" t="s">
        <v>1774</v>
      </c>
      <c r="D127" t="s">
        <v>1775</v>
      </c>
      <c r="E127" t="s">
        <v>1773</v>
      </c>
      <c r="F127" t="s">
        <v>9703</v>
      </c>
      <c r="G127" t="s">
        <v>10161</v>
      </c>
      <c r="H127" t="s">
        <v>10190</v>
      </c>
      <c r="I127" t="s">
        <v>1775</v>
      </c>
      <c r="J127" t="s">
        <v>10163</v>
      </c>
      <c r="K127" t="s">
        <v>10557</v>
      </c>
      <c r="L127" t="s">
        <v>10558</v>
      </c>
      <c r="M127" t="s">
        <v>10559</v>
      </c>
      <c r="N127">
        <v>557</v>
      </c>
      <c r="O127" t="s">
        <v>10116</v>
      </c>
    </row>
    <row r="128" spans="1:17" x14ac:dyDescent="0.35">
      <c r="A128" t="s">
        <v>186</v>
      </c>
      <c r="D128" t="s">
        <v>187</v>
      </c>
      <c r="E128" t="s">
        <v>185</v>
      </c>
      <c r="F128" t="s">
        <v>9704</v>
      </c>
      <c r="G128" t="s">
        <v>10117</v>
      </c>
      <c r="H128" t="s">
        <v>10162</v>
      </c>
      <c r="I128" t="s">
        <v>187</v>
      </c>
      <c r="J128" t="s">
        <v>10560</v>
      </c>
      <c r="K128" t="s">
        <v>10561</v>
      </c>
      <c r="L128" t="s">
        <v>10562</v>
      </c>
      <c r="M128" t="s">
        <v>10114</v>
      </c>
      <c r="N128" t="s">
        <v>10115</v>
      </c>
      <c r="O128" t="s">
        <v>10116</v>
      </c>
    </row>
    <row r="129" spans="1:17" x14ac:dyDescent="0.35">
      <c r="A129" t="s">
        <v>3144</v>
      </c>
      <c r="D129" t="s">
        <v>3145</v>
      </c>
      <c r="E129" t="s">
        <v>3143</v>
      </c>
      <c r="F129" t="s">
        <v>9707</v>
      </c>
      <c r="G129" t="s">
        <v>10117</v>
      </c>
      <c r="H129" t="s">
        <v>10563</v>
      </c>
      <c r="I129" t="s">
        <v>3145</v>
      </c>
      <c r="J129" t="s">
        <v>10112</v>
      </c>
      <c r="K129" t="s">
        <v>10564</v>
      </c>
      <c r="M129" t="s">
        <v>10114</v>
      </c>
      <c r="N129" t="s">
        <v>10115</v>
      </c>
      <c r="O129" t="s">
        <v>10116</v>
      </c>
    </row>
    <row r="130" spans="1:17" x14ac:dyDescent="0.35">
      <c r="A130" t="s">
        <v>3301</v>
      </c>
      <c r="D130" t="s">
        <v>3145</v>
      </c>
      <c r="E130" t="s">
        <v>3300</v>
      </c>
      <c r="F130" t="s">
        <v>9707</v>
      </c>
      <c r="G130" t="s">
        <v>10117</v>
      </c>
      <c r="H130" t="s">
        <v>10162</v>
      </c>
      <c r="I130" t="s">
        <v>3145</v>
      </c>
      <c r="J130" t="s">
        <v>10560</v>
      </c>
      <c r="K130" t="s">
        <v>10565</v>
      </c>
      <c r="L130" t="s">
        <v>10566</v>
      </c>
      <c r="M130" t="s">
        <v>10410</v>
      </c>
      <c r="N130">
        <v>1885</v>
      </c>
      <c r="O130" t="s">
        <v>10122</v>
      </c>
      <c r="P130" t="s">
        <v>10567</v>
      </c>
      <c r="Q130" t="s">
        <v>10568</v>
      </c>
    </row>
    <row r="131" spans="1:17" x14ac:dyDescent="0.35">
      <c r="A131" t="s">
        <v>31</v>
      </c>
      <c r="D131" t="s">
        <v>32</v>
      </c>
      <c r="E131" t="s">
        <v>30</v>
      </c>
      <c r="F131" t="s">
        <v>9708</v>
      </c>
      <c r="G131" t="s">
        <v>10117</v>
      </c>
      <c r="H131" t="s">
        <v>10443</v>
      </c>
      <c r="I131" t="s">
        <v>32</v>
      </c>
      <c r="J131" t="s">
        <v>10338</v>
      </c>
      <c r="K131" t="s">
        <v>10569</v>
      </c>
      <c r="M131" t="s">
        <v>10114</v>
      </c>
      <c r="N131" t="s">
        <v>10115</v>
      </c>
      <c r="O131" t="s">
        <v>10116</v>
      </c>
    </row>
    <row r="132" spans="1:17" x14ac:dyDescent="0.35">
      <c r="A132" t="s">
        <v>2976</v>
      </c>
      <c r="D132" t="s">
        <v>2977</v>
      </c>
      <c r="E132" t="s">
        <v>2975</v>
      </c>
      <c r="F132" t="s">
        <v>9715</v>
      </c>
      <c r="G132" t="s">
        <v>10171</v>
      </c>
      <c r="H132" t="s">
        <v>10570</v>
      </c>
      <c r="I132" t="s">
        <v>2977</v>
      </c>
      <c r="J132" t="s">
        <v>10112</v>
      </c>
      <c r="K132" t="s">
        <v>10571</v>
      </c>
      <c r="M132" t="s">
        <v>10114</v>
      </c>
      <c r="N132" t="s">
        <v>10115</v>
      </c>
      <c r="O132" t="s">
        <v>10116</v>
      </c>
    </row>
    <row r="133" spans="1:17" x14ac:dyDescent="0.35">
      <c r="A133" t="s">
        <v>1102</v>
      </c>
      <c r="D133" t="s">
        <v>1103</v>
      </c>
      <c r="E133" t="s">
        <v>1101</v>
      </c>
      <c r="F133" t="s">
        <v>9718</v>
      </c>
      <c r="G133" t="s">
        <v>10117</v>
      </c>
      <c r="H133" t="s">
        <v>10572</v>
      </c>
      <c r="I133" t="s">
        <v>1103</v>
      </c>
      <c r="J133" t="s">
        <v>10112</v>
      </c>
      <c r="K133" t="s">
        <v>10573</v>
      </c>
      <c r="L133" t="s">
        <v>10574</v>
      </c>
      <c r="M133" t="s">
        <v>10114</v>
      </c>
      <c r="N133" t="s">
        <v>10115</v>
      </c>
      <c r="O133" t="s">
        <v>10116</v>
      </c>
    </row>
    <row r="134" spans="1:17" x14ac:dyDescent="0.35">
      <c r="A134" t="s">
        <v>1109</v>
      </c>
      <c r="D134" t="s">
        <v>1103</v>
      </c>
      <c r="E134" t="s">
        <v>1108</v>
      </c>
      <c r="F134" t="s">
        <v>9718</v>
      </c>
      <c r="G134" t="s">
        <v>10117</v>
      </c>
      <c r="H134" t="s">
        <v>10162</v>
      </c>
      <c r="I134" t="s">
        <v>1103</v>
      </c>
      <c r="J134" t="s">
        <v>10222</v>
      </c>
      <c r="K134" t="s">
        <v>10575</v>
      </c>
      <c r="L134" t="s">
        <v>10576</v>
      </c>
      <c r="M134" t="s">
        <v>10217</v>
      </c>
      <c r="N134">
        <v>2160</v>
      </c>
      <c r="O134" t="s">
        <v>10122</v>
      </c>
      <c r="P134" t="s">
        <v>10577</v>
      </c>
      <c r="Q134" t="s">
        <v>10578</v>
      </c>
    </row>
    <row r="135" spans="1:17" x14ac:dyDescent="0.35">
      <c r="A135" t="s">
        <v>2289</v>
      </c>
      <c r="D135" t="s">
        <v>2290</v>
      </c>
      <c r="E135" t="s">
        <v>2288</v>
      </c>
      <c r="F135" t="s">
        <v>9721</v>
      </c>
      <c r="G135" t="s">
        <v>10117</v>
      </c>
      <c r="H135" t="s">
        <v>10579</v>
      </c>
      <c r="I135" t="s">
        <v>2290</v>
      </c>
      <c r="J135" t="s">
        <v>10112</v>
      </c>
      <c r="K135" t="s">
        <v>10580</v>
      </c>
      <c r="L135" t="s">
        <v>10581</v>
      </c>
      <c r="M135" t="s">
        <v>10114</v>
      </c>
      <c r="N135" t="s">
        <v>10115</v>
      </c>
      <c r="O135" t="s">
        <v>10116</v>
      </c>
    </row>
    <row r="136" spans="1:17" x14ac:dyDescent="0.35">
      <c r="A136" t="s">
        <v>2253</v>
      </c>
      <c r="D136" t="s">
        <v>2254</v>
      </c>
      <c r="E136" t="s">
        <v>2252</v>
      </c>
      <c r="F136" t="s">
        <v>9726</v>
      </c>
      <c r="G136" t="s">
        <v>10161</v>
      </c>
      <c r="H136" t="s">
        <v>10162</v>
      </c>
      <c r="I136" t="s">
        <v>2254</v>
      </c>
      <c r="J136" t="s">
        <v>10163</v>
      </c>
      <c r="K136" t="s">
        <v>10582</v>
      </c>
      <c r="L136" t="s">
        <v>10583</v>
      </c>
      <c r="M136" t="s">
        <v>10584</v>
      </c>
      <c r="N136">
        <v>1089</v>
      </c>
      <c r="O136" t="s">
        <v>10122</v>
      </c>
      <c r="P136" t="s">
        <v>10585</v>
      </c>
      <c r="Q136" t="s">
        <v>10586</v>
      </c>
    </row>
    <row r="137" spans="1:17" x14ac:dyDescent="0.35">
      <c r="A137" t="s">
        <v>418</v>
      </c>
      <c r="D137" t="s">
        <v>419</v>
      </c>
      <c r="E137" t="s">
        <v>417</v>
      </c>
      <c r="F137" t="s">
        <v>9731</v>
      </c>
      <c r="G137" t="s">
        <v>10117</v>
      </c>
      <c r="H137" t="s">
        <v>10118</v>
      </c>
      <c r="I137" t="s">
        <v>419</v>
      </c>
      <c r="J137" t="s">
        <v>10156</v>
      </c>
      <c r="K137" t="s">
        <v>10587</v>
      </c>
      <c r="M137" t="s">
        <v>10588</v>
      </c>
      <c r="N137">
        <v>1570</v>
      </c>
      <c r="O137" t="s">
        <v>10116</v>
      </c>
    </row>
    <row r="138" spans="1:17" x14ac:dyDescent="0.35">
      <c r="A138" t="s">
        <v>2386</v>
      </c>
      <c r="D138" t="s">
        <v>2387</v>
      </c>
      <c r="E138" t="s">
        <v>2385</v>
      </c>
      <c r="F138" t="s">
        <v>9734</v>
      </c>
      <c r="G138" t="s">
        <v>10125</v>
      </c>
      <c r="H138" t="s">
        <v>10488</v>
      </c>
      <c r="I138" t="s">
        <v>2387</v>
      </c>
      <c r="J138" t="s">
        <v>10589</v>
      </c>
      <c r="K138" t="s">
        <v>10590</v>
      </c>
      <c r="M138" t="s">
        <v>10129</v>
      </c>
      <c r="N138">
        <v>93</v>
      </c>
      <c r="O138" t="s">
        <v>10116</v>
      </c>
    </row>
    <row r="139" spans="1:17" x14ac:dyDescent="0.35">
      <c r="A139" t="s">
        <v>509</v>
      </c>
      <c r="D139" t="s">
        <v>197</v>
      </c>
      <c r="E139" t="s">
        <v>508</v>
      </c>
      <c r="F139" t="s">
        <v>9735</v>
      </c>
      <c r="G139" t="s">
        <v>10117</v>
      </c>
      <c r="H139" t="s">
        <v>10208</v>
      </c>
      <c r="I139" t="s">
        <v>197</v>
      </c>
      <c r="J139" t="s">
        <v>10112</v>
      </c>
      <c r="K139" t="s">
        <v>10591</v>
      </c>
      <c r="M139" t="s">
        <v>10114</v>
      </c>
      <c r="N139" t="s">
        <v>10115</v>
      </c>
      <c r="O139" t="s">
        <v>10116</v>
      </c>
    </row>
    <row r="140" spans="1:17" x14ac:dyDescent="0.35">
      <c r="A140" t="s">
        <v>196</v>
      </c>
      <c r="D140" t="s">
        <v>197</v>
      </c>
      <c r="E140" t="s">
        <v>195</v>
      </c>
      <c r="F140" t="s">
        <v>9735</v>
      </c>
      <c r="G140" t="s">
        <v>10117</v>
      </c>
      <c r="H140" t="s">
        <v>10140</v>
      </c>
      <c r="I140" t="s">
        <v>197</v>
      </c>
      <c r="J140" t="s">
        <v>195</v>
      </c>
      <c r="K140" t="s">
        <v>10592</v>
      </c>
      <c r="L140" t="s">
        <v>10593</v>
      </c>
      <c r="M140" t="s">
        <v>10114</v>
      </c>
      <c r="N140" t="s">
        <v>10115</v>
      </c>
      <c r="O140" t="s">
        <v>10122</v>
      </c>
      <c r="P140" t="s">
        <v>10594</v>
      </c>
      <c r="Q140" t="s">
        <v>10595</v>
      </c>
    </row>
    <row r="141" spans="1:17" x14ac:dyDescent="0.35">
      <c r="A141" t="s">
        <v>205</v>
      </c>
      <c r="D141" t="s">
        <v>197</v>
      </c>
      <c r="E141" t="s">
        <v>204</v>
      </c>
      <c r="F141" t="s">
        <v>9735</v>
      </c>
      <c r="G141" t="s">
        <v>10117</v>
      </c>
      <c r="H141" t="s">
        <v>10162</v>
      </c>
      <c r="I141" t="s">
        <v>197</v>
      </c>
      <c r="J141" t="s">
        <v>10202</v>
      </c>
      <c r="K141" t="s">
        <v>10596</v>
      </c>
      <c r="M141" t="s">
        <v>10114</v>
      </c>
      <c r="N141" t="s">
        <v>10115</v>
      </c>
      <c r="O141" t="s">
        <v>10122</v>
      </c>
      <c r="P141" t="s">
        <v>10597</v>
      </c>
      <c r="Q141" t="s">
        <v>10598</v>
      </c>
    </row>
    <row r="142" spans="1:17" x14ac:dyDescent="0.35">
      <c r="A142" t="s">
        <v>217</v>
      </c>
      <c r="D142" t="s">
        <v>197</v>
      </c>
      <c r="E142" t="s">
        <v>216</v>
      </c>
      <c r="F142" t="s">
        <v>9735</v>
      </c>
      <c r="G142" t="s">
        <v>10117</v>
      </c>
      <c r="H142" t="s">
        <v>10162</v>
      </c>
      <c r="I142" t="s">
        <v>197</v>
      </c>
      <c r="J142" t="s">
        <v>10599</v>
      </c>
      <c r="K142" t="s">
        <v>10600</v>
      </c>
      <c r="M142" t="s">
        <v>10114</v>
      </c>
      <c r="N142" t="s">
        <v>10115</v>
      </c>
      <c r="O142" t="s">
        <v>10122</v>
      </c>
      <c r="P142" t="s">
        <v>10601</v>
      </c>
      <c r="Q142" t="s">
        <v>10602</v>
      </c>
    </row>
    <row r="143" spans="1:17" x14ac:dyDescent="0.35">
      <c r="A143" t="s">
        <v>1020</v>
      </c>
      <c r="D143" t="s">
        <v>1021</v>
      </c>
      <c r="E143" t="s">
        <v>1019</v>
      </c>
      <c r="F143" t="s">
        <v>9736</v>
      </c>
      <c r="G143" t="s">
        <v>10117</v>
      </c>
      <c r="H143" t="s">
        <v>10134</v>
      </c>
      <c r="I143" t="s">
        <v>1021</v>
      </c>
      <c r="J143" t="s">
        <v>10603</v>
      </c>
      <c r="K143" t="s">
        <v>10604</v>
      </c>
      <c r="M143" t="s">
        <v>10137</v>
      </c>
      <c r="N143">
        <v>273</v>
      </c>
      <c r="O143" t="s">
        <v>10122</v>
      </c>
      <c r="P143" t="s">
        <v>10605</v>
      </c>
      <c r="Q143" t="s">
        <v>10606</v>
      </c>
    </row>
    <row r="144" spans="1:17" x14ac:dyDescent="0.35">
      <c r="A144" t="s">
        <v>1975</v>
      </c>
      <c r="D144" t="s">
        <v>1976</v>
      </c>
      <c r="E144" t="s">
        <v>1974</v>
      </c>
      <c r="F144" t="s">
        <v>9737</v>
      </c>
      <c r="G144" t="s">
        <v>10110</v>
      </c>
      <c r="H144" t="s">
        <v>10140</v>
      </c>
      <c r="I144" t="s">
        <v>1976</v>
      </c>
      <c r="J144" t="s">
        <v>10560</v>
      </c>
      <c r="K144" t="s">
        <v>10607</v>
      </c>
      <c r="L144" t="s">
        <v>1537</v>
      </c>
      <c r="M144" t="s">
        <v>10114</v>
      </c>
      <c r="N144" t="s">
        <v>10115</v>
      </c>
      <c r="O144" t="s">
        <v>10122</v>
      </c>
      <c r="P144" t="s">
        <v>10608</v>
      </c>
      <c r="Q144" t="s">
        <v>10609</v>
      </c>
    </row>
    <row r="145" spans="1:17" x14ac:dyDescent="0.35">
      <c r="A145" t="s">
        <v>955</v>
      </c>
      <c r="D145" t="s">
        <v>956</v>
      </c>
      <c r="E145" t="s">
        <v>954</v>
      </c>
      <c r="F145" t="s">
        <v>9742</v>
      </c>
      <c r="G145" t="s">
        <v>10110</v>
      </c>
      <c r="H145" t="s">
        <v>10155</v>
      </c>
      <c r="I145" t="s">
        <v>956</v>
      </c>
      <c r="J145" t="s">
        <v>10156</v>
      </c>
      <c r="K145" t="s">
        <v>10610</v>
      </c>
      <c r="M145" t="s">
        <v>10611</v>
      </c>
      <c r="N145">
        <v>486</v>
      </c>
      <c r="O145" t="s">
        <v>10116</v>
      </c>
    </row>
    <row r="146" spans="1:17" x14ac:dyDescent="0.35">
      <c r="A146" t="s">
        <v>950</v>
      </c>
      <c r="D146" t="s">
        <v>951</v>
      </c>
      <c r="E146" t="s">
        <v>949</v>
      </c>
      <c r="F146" t="s">
        <v>9745</v>
      </c>
      <c r="G146" t="s">
        <v>10171</v>
      </c>
      <c r="H146" t="s">
        <v>10162</v>
      </c>
      <c r="I146" t="s">
        <v>951</v>
      </c>
      <c r="J146" t="s">
        <v>10177</v>
      </c>
      <c r="K146" t="s">
        <v>10612</v>
      </c>
      <c r="L146" t="s">
        <v>3330</v>
      </c>
      <c r="M146" t="s">
        <v>10449</v>
      </c>
      <c r="N146">
        <v>2219</v>
      </c>
      <c r="O146" t="s">
        <v>10116</v>
      </c>
    </row>
    <row r="147" spans="1:17" x14ac:dyDescent="0.35">
      <c r="A147" t="s">
        <v>2101</v>
      </c>
      <c r="D147" t="s">
        <v>2102</v>
      </c>
      <c r="E147" t="s">
        <v>2100</v>
      </c>
      <c r="F147" t="s">
        <v>9746</v>
      </c>
      <c r="G147" t="s">
        <v>10117</v>
      </c>
      <c r="H147" t="s">
        <v>10162</v>
      </c>
      <c r="I147" t="s">
        <v>2102</v>
      </c>
      <c r="J147" t="s">
        <v>10222</v>
      </c>
      <c r="K147" t="s">
        <v>10613</v>
      </c>
      <c r="L147" t="s">
        <v>10227</v>
      </c>
      <c r="M147" t="s">
        <v>10114</v>
      </c>
      <c r="N147" t="s">
        <v>10115</v>
      </c>
      <c r="O147" t="s">
        <v>10116</v>
      </c>
    </row>
    <row r="148" spans="1:17" x14ac:dyDescent="0.35">
      <c r="A148" t="s">
        <v>226</v>
      </c>
      <c r="D148" t="s">
        <v>227</v>
      </c>
      <c r="E148" t="s">
        <v>225</v>
      </c>
      <c r="F148" t="s">
        <v>9747</v>
      </c>
      <c r="G148" t="s">
        <v>10125</v>
      </c>
      <c r="H148" t="s">
        <v>10243</v>
      </c>
      <c r="I148" t="s">
        <v>227</v>
      </c>
      <c r="J148" t="s">
        <v>10173</v>
      </c>
      <c r="K148" t="s">
        <v>10614</v>
      </c>
      <c r="M148" t="s">
        <v>10114</v>
      </c>
      <c r="N148" t="s">
        <v>10115</v>
      </c>
      <c r="O148" t="s">
        <v>10116</v>
      </c>
    </row>
    <row r="149" spans="1:17" x14ac:dyDescent="0.35">
      <c r="A149" t="s">
        <v>238</v>
      </c>
      <c r="D149" t="s">
        <v>227</v>
      </c>
      <c r="E149" t="s">
        <v>237</v>
      </c>
      <c r="F149" t="s">
        <v>9747</v>
      </c>
      <c r="G149" t="s">
        <v>10125</v>
      </c>
      <c r="H149" t="s">
        <v>10162</v>
      </c>
      <c r="I149" t="s">
        <v>227</v>
      </c>
      <c r="J149" t="s">
        <v>10310</v>
      </c>
      <c r="K149" t="s">
        <v>10615</v>
      </c>
      <c r="M149" t="s">
        <v>10114</v>
      </c>
      <c r="N149" t="s">
        <v>10115</v>
      </c>
      <c r="O149" t="s">
        <v>10122</v>
      </c>
      <c r="P149" t="s">
        <v>10616</v>
      </c>
      <c r="Q149" t="s">
        <v>10617</v>
      </c>
    </row>
    <row r="150" spans="1:17" x14ac:dyDescent="0.35">
      <c r="A150" t="s">
        <v>253</v>
      </c>
      <c r="D150" t="s">
        <v>227</v>
      </c>
      <c r="E150" t="s">
        <v>252</v>
      </c>
      <c r="F150" t="s">
        <v>9747</v>
      </c>
      <c r="G150" t="s">
        <v>10125</v>
      </c>
      <c r="H150" t="s">
        <v>10162</v>
      </c>
      <c r="I150" t="s">
        <v>227</v>
      </c>
      <c r="J150" t="s">
        <v>10222</v>
      </c>
      <c r="K150" t="s">
        <v>10618</v>
      </c>
      <c r="M150" t="s">
        <v>10114</v>
      </c>
      <c r="N150" t="s">
        <v>10115</v>
      </c>
      <c r="O150" t="s">
        <v>10122</v>
      </c>
      <c r="P150" t="s">
        <v>10619</v>
      </c>
      <c r="Q150" t="s">
        <v>10620</v>
      </c>
    </row>
    <row r="151" spans="1:17" x14ac:dyDescent="0.35">
      <c r="A151" t="s">
        <v>264</v>
      </c>
      <c r="D151" t="s">
        <v>227</v>
      </c>
      <c r="E151" t="s">
        <v>263</v>
      </c>
      <c r="F151" t="s">
        <v>9747</v>
      </c>
      <c r="G151" t="s">
        <v>10125</v>
      </c>
      <c r="H151" t="s">
        <v>10140</v>
      </c>
      <c r="I151" t="s">
        <v>227</v>
      </c>
      <c r="J151" t="s">
        <v>10621</v>
      </c>
      <c r="K151" t="s">
        <v>10622</v>
      </c>
      <c r="M151" t="s">
        <v>10114</v>
      </c>
      <c r="N151" t="s">
        <v>10115</v>
      </c>
      <c r="O151" t="s">
        <v>10122</v>
      </c>
      <c r="P151" t="s">
        <v>10623</v>
      </c>
      <c r="Q151" t="s">
        <v>10624</v>
      </c>
    </row>
    <row r="152" spans="1:17" x14ac:dyDescent="0.35">
      <c r="A152" t="s">
        <v>1613</v>
      </c>
      <c r="D152" t="s">
        <v>227</v>
      </c>
      <c r="E152" t="s">
        <v>1612</v>
      </c>
      <c r="F152" t="s">
        <v>9747</v>
      </c>
      <c r="G152" t="s">
        <v>10125</v>
      </c>
      <c r="H152" t="s">
        <v>10545</v>
      </c>
      <c r="I152" t="s">
        <v>227</v>
      </c>
      <c r="J152" t="s">
        <v>10625</v>
      </c>
      <c r="K152" t="s">
        <v>10626</v>
      </c>
      <c r="L152" t="s">
        <v>10074</v>
      </c>
      <c r="M152" t="s">
        <v>10549</v>
      </c>
      <c r="N152">
        <v>752</v>
      </c>
      <c r="O152" t="s">
        <v>10122</v>
      </c>
      <c r="P152" t="s">
        <v>10627</v>
      </c>
      <c r="Q152" t="s">
        <v>10628</v>
      </c>
    </row>
    <row r="153" spans="1:17" x14ac:dyDescent="0.35">
      <c r="A153" t="s">
        <v>577</v>
      </c>
      <c r="D153" t="s">
        <v>53</v>
      </c>
      <c r="E153" t="s">
        <v>576</v>
      </c>
      <c r="F153" t="s">
        <v>9752</v>
      </c>
      <c r="G153" t="s">
        <v>10117</v>
      </c>
      <c r="H153" t="s">
        <v>10220</v>
      </c>
      <c r="I153" t="s">
        <v>53</v>
      </c>
      <c r="J153" t="s">
        <v>10173</v>
      </c>
      <c r="K153" t="s">
        <v>10629</v>
      </c>
      <c r="M153" t="s">
        <v>10630</v>
      </c>
      <c r="N153">
        <v>1081</v>
      </c>
      <c r="O153" t="s">
        <v>10122</v>
      </c>
      <c r="P153" t="s">
        <v>10631</v>
      </c>
      <c r="Q153" t="s">
        <v>10632</v>
      </c>
    </row>
    <row r="154" spans="1:17" x14ac:dyDescent="0.35">
      <c r="A154" t="s">
        <v>52</v>
      </c>
      <c r="D154" t="s">
        <v>53</v>
      </c>
      <c r="E154" t="s">
        <v>51</v>
      </c>
      <c r="F154" t="s">
        <v>9752</v>
      </c>
      <c r="G154" t="s">
        <v>10117</v>
      </c>
      <c r="H154" t="s">
        <v>10162</v>
      </c>
      <c r="I154" t="s">
        <v>53</v>
      </c>
      <c r="J154" t="s">
        <v>10560</v>
      </c>
      <c r="K154" t="s">
        <v>10633</v>
      </c>
      <c r="L154" t="s">
        <v>10562</v>
      </c>
      <c r="M154" t="s">
        <v>10114</v>
      </c>
      <c r="N154" t="s">
        <v>10115</v>
      </c>
      <c r="O154" t="s">
        <v>10122</v>
      </c>
      <c r="P154" t="s">
        <v>10634</v>
      </c>
      <c r="Q154" t="s">
        <v>10635</v>
      </c>
    </row>
    <row r="155" spans="1:17" x14ac:dyDescent="0.35">
      <c r="A155" t="s">
        <v>587</v>
      </c>
      <c r="D155" t="s">
        <v>53</v>
      </c>
      <c r="E155" t="s">
        <v>586</v>
      </c>
      <c r="F155" t="s">
        <v>9752</v>
      </c>
      <c r="G155" t="s">
        <v>10117</v>
      </c>
      <c r="H155" t="s">
        <v>10118</v>
      </c>
      <c r="I155" t="s">
        <v>53</v>
      </c>
      <c r="J155" t="s">
        <v>10636</v>
      </c>
      <c r="K155" t="s">
        <v>10637</v>
      </c>
      <c r="M155" t="s">
        <v>10630</v>
      </c>
      <c r="N155">
        <v>1081</v>
      </c>
      <c r="O155" t="s">
        <v>10122</v>
      </c>
      <c r="P155" t="s">
        <v>10638</v>
      </c>
      <c r="Q155" t="s">
        <v>10639</v>
      </c>
    </row>
    <row r="156" spans="1:17" x14ac:dyDescent="0.35">
      <c r="A156" t="s">
        <v>2443</v>
      </c>
      <c r="D156" t="s">
        <v>2444</v>
      </c>
      <c r="E156" t="s">
        <v>2442</v>
      </c>
      <c r="F156" t="s">
        <v>9753</v>
      </c>
      <c r="G156" t="s">
        <v>10117</v>
      </c>
      <c r="H156" t="s">
        <v>10162</v>
      </c>
      <c r="I156" t="s">
        <v>2444</v>
      </c>
      <c r="J156" t="s">
        <v>10560</v>
      </c>
      <c r="K156" t="s">
        <v>10640</v>
      </c>
      <c r="L156" t="s">
        <v>10641</v>
      </c>
      <c r="M156" t="s">
        <v>10357</v>
      </c>
      <c r="N156">
        <v>1946</v>
      </c>
      <c r="O156" t="s">
        <v>10122</v>
      </c>
      <c r="P156" t="s">
        <v>10642</v>
      </c>
      <c r="Q156" t="s">
        <v>10643</v>
      </c>
    </row>
    <row r="157" spans="1:17" x14ac:dyDescent="0.35">
      <c r="A157" t="s">
        <v>1762</v>
      </c>
      <c r="D157" t="s">
        <v>1763</v>
      </c>
      <c r="E157" t="s">
        <v>1761</v>
      </c>
      <c r="F157" t="s">
        <v>9754</v>
      </c>
      <c r="G157" t="s">
        <v>10161</v>
      </c>
      <c r="H157" t="s">
        <v>10190</v>
      </c>
      <c r="I157" t="s">
        <v>1763</v>
      </c>
      <c r="J157" t="s">
        <v>1761</v>
      </c>
      <c r="K157" t="s">
        <v>10644</v>
      </c>
      <c r="L157" t="s">
        <v>10645</v>
      </c>
      <c r="M157" t="s">
        <v>10114</v>
      </c>
      <c r="N157" t="s">
        <v>10115</v>
      </c>
      <c r="O157" t="s">
        <v>10116</v>
      </c>
    </row>
    <row r="158" spans="1:17" x14ac:dyDescent="0.35">
      <c r="A158" t="s">
        <v>3330</v>
      </c>
      <c r="D158" t="s">
        <v>3331</v>
      </c>
      <c r="E158" t="s">
        <v>3329</v>
      </c>
      <c r="F158" t="s">
        <v>9763</v>
      </c>
      <c r="G158" t="s">
        <v>10171</v>
      </c>
      <c r="H158" t="s">
        <v>10646</v>
      </c>
      <c r="I158" t="s">
        <v>3331</v>
      </c>
      <c r="J158" t="s">
        <v>10112</v>
      </c>
      <c r="K158" t="s">
        <v>10647</v>
      </c>
      <c r="L158" t="s">
        <v>10648</v>
      </c>
      <c r="M158" t="s">
        <v>10114</v>
      </c>
      <c r="N158" t="s">
        <v>10115</v>
      </c>
      <c r="O158" t="s">
        <v>10116</v>
      </c>
    </row>
    <row r="159" spans="1:17" x14ac:dyDescent="0.35">
      <c r="A159" t="s">
        <v>3201</v>
      </c>
      <c r="D159" t="s">
        <v>3202</v>
      </c>
      <c r="E159" t="s">
        <v>3200</v>
      </c>
      <c r="F159" t="s">
        <v>9772</v>
      </c>
      <c r="G159" t="s">
        <v>10125</v>
      </c>
      <c r="H159" t="s">
        <v>10190</v>
      </c>
      <c r="I159" t="s">
        <v>3202</v>
      </c>
      <c r="J159" t="s">
        <v>10112</v>
      </c>
      <c r="K159" t="s">
        <v>10649</v>
      </c>
      <c r="M159" t="s">
        <v>10114</v>
      </c>
      <c r="N159" t="s">
        <v>10115</v>
      </c>
      <c r="O159" t="s">
        <v>10116</v>
      </c>
    </row>
    <row r="160" spans="1:17" x14ac:dyDescent="0.35">
      <c r="A160" t="s">
        <v>3213</v>
      </c>
      <c r="D160" t="s">
        <v>3202</v>
      </c>
      <c r="E160" t="s">
        <v>3212</v>
      </c>
      <c r="F160" t="s">
        <v>9772</v>
      </c>
      <c r="G160" t="s">
        <v>10125</v>
      </c>
      <c r="H160" t="s">
        <v>10162</v>
      </c>
      <c r="I160" t="s">
        <v>3202</v>
      </c>
      <c r="J160" t="s">
        <v>10222</v>
      </c>
      <c r="K160" t="s">
        <v>10650</v>
      </c>
      <c r="M160" t="s">
        <v>10449</v>
      </c>
      <c r="N160">
        <v>2219</v>
      </c>
      <c r="O160" t="s">
        <v>10116</v>
      </c>
    </row>
    <row r="161" spans="1:15" x14ac:dyDescent="0.35">
      <c r="A161" t="s">
        <v>142</v>
      </c>
      <c r="D161" t="s">
        <v>143</v>
      </c>
      <c r="E161" t="s">
        <v>141</v>
      </c>
      <c r="F161" t="s">
        <v>9775</v>
      </c>
      <c r="G161" t="s">
        <v>10117</v>
      </c>
      <c r="H161" t="s">
        <v>10651</v>
      </c>
      <c r="I161" t="s">
        <v>143</v>
      </c>
      <c r="J161" t="s">
        <v>10118</v>
      </c>
      <c r="K161" t="s">
        <v>10652</v>
      </c>
      <c r="M161" t="s">
        <v>10114</v>
      </c>
      <c r="N161" t="s">
        <v>10115</v>
      </c>
      <c r="O161" t="s">
        <v>10116</v>
      </c>
    </row>
    <row r="162" spans="1:15" x14ac:dyDescent="0.35">
      <c r="A162" t="s">
        <v>69</v>
      </c>
      <c r="D162" t="s">
        <v>70</v>
      </c>
      <c r="E162" t="s">
        <v>68</v>
      </c>
      <c r="F162" t="s">
        <v>9776</v>
      </c>
      <c r="G162" t="s">
        <v>10117</v>
      </c>
      <c r="H162" t="s">
        <v>10653</v>
      </c>
      <c r="I162" t="s">
        <v>70</v>
      </c>
      <c r="J162" t="s">
        <v>10112</v>
      </c>
      <c r="K162" t="s">
        <v>10654</v>
      </c>
      <c r="M162" t="s">
        <v>10114</v>
      </c>
      <c r="N162" t="s">
        <v>10115</v>
      </c>
      <c r="O162" t="s">
        <v>10116</v>
      </c>
    </row>
  </sheetData>
  <autoFilter ref="A1:Q162" xr:uid="{00000000-0009-0000-0000-000011000000}"/>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163"/>
  <sheetViews>
    <sheetView workbookViewId="0"/>
  </sheetViews>
  <sheetFormatPr defaultRowHeight="14.5" x14ac:dyDescent="0.35"/>
  <cols>
    <col min="1" max="1" width="25" customWidth="1"/>
    <col min="2" max="2" width="40" customWidth="1"/>
    <col min="3" max="4" width="10" customWidth="1"/>
    <col min="5" max="5" width="15" customWidth="1"/>
    <col min="6" max="6" width="25" customWidth="1"/>
    <col min="7" max="7" width="20" customWidth="1"/>
    <col min="8" max="8" width="15" customWidth="1"/>
    <col min="9" max="9" width="25" customWidth="1"/>
    <col min="10" max="10" width="80" customWidth="1"/>
    <col min="11" max="11" width="10" customWidth="1"/>
    <col min="12" max="12" width="25" customWidth="1"/>
  </cols>
  <sheetData>
    <row r="1" spans="1:12" x14ac:dyDescent="0.35">
      <c r="A1" s="290" t="s">
        <v>2</v>
      </c>
      <c r="B1" s="290" t="s">
        <v>0</v>
      </c>
      <c r="C1" s="290" t="s">
        <v>1</v>
      </c>
      <c r="D1" s="290" t="s">
        <v>10100</v>
      </c>
      <c r="E1" s="290" t="s">
        <v>10101</v>
      </c>
      <c r="F1" s="290" t="s">
        <v>9355</v>
      </c>
      <c r="G1" s="290" t="s">
        <v>9272</v>
      </c>
      <c r="H1" s="290" t="s">
        <v>10173</v>
      </c>
      <c r="I1" s="290" t="s">
        <v>10655</v>
      </c>
      <c r="J1" s="290" t="s">
        <v>3</v>
      </c>
      <c r="K1" s="290" t="s">
        <v>6</v>
      </c>
      <c r="L1" s="290" t="s">
        <v>12</v>
      </c>
    </row>
    <row r="2" spans="1:12" x14ac:dyDescent="0.35">
      <c r="A2" s="291"/>
      <c r="B2" s="291"/>
      <c r="C2" s="291"/>
      <c r="D2" s="291"/>
      <c r="E2" s="291"/>
      <c r="F2" s="291"/>
      <c r="G2" s="291"/>
      <c r="H2" s="291"/>
      <c r="I2" s="291"/>
      <c r="J2" s="291"/>
      <c r="K2" s="291"/>
      <c r="L2" s="291"/>
    </row>
    <row r="3" spans="1:12" x14ac:dyDescent="0.35">
      <c r="A3" s="292" t="s">
        <v>3037</v>
      </c>
      <c r="B3" s="292" t="s">
        <v>3035</v>
      </c>
      <c r="C3" s="292" t="s">
        <v>3036</v>
      </c>
      <c r="D3" s="292" t="s">
        <v>9442</v>
      </c>
      <c r="E3" s="292" t="s">
        <v>10110</v>
      </c>
      <c r="F3" s="292" t="s">
        <v>10111</v>
      </c>
      <c r="G3" s="292" t="s">
        <v>10112</v>
      </c>
      <c r="H3" s="292" t="s">
        <v>10656</v>
      </c>
      <c r="I3" s="292" t="s">
        <v>10657</v>
      </c>
      <c r="J3" s="292" t="s">
        <v>648</v>
      </c>
      <c r="K3" s="292" t="s">
        <v>17</v>
      </c>
      <c r="L3" s="292" t="s">
        <v>20</v>
      </c>
    </row>
    <row r="4" spans="1:12" x14ac:dyDescent="0.35">
      <c r="A4" s="292" t="s">
        <v>544</v>
      </c>
      <c r="B4" s="292" t="s">
        <v>542</v>
      </c>
      <c r="C4" s="292" t="s">
        <v>543</v>
      </c>
      <c r="D4" s="292" t="s">
        <v>9443</v>
      </c>
      <c r="E4" s="292" t="s">
        <v>10117</v>
      </c>
      <c r="F4" s="292" t="s">
        <v>10118</v>
      </c>
      <c r="G4" s="292" t="s">
        <v>10119</v>
      </c>
      <c r="H4" s="292" t="s">
        <v>10656</v>
      </c>
      <c r="I4" s="292" t="s">
        <v>10657</v>
      </c>
      <c r="J4" s="292" t="s">
        <v>653</v>
      </c>
      <c r="K4" s="292" t="s">
        <v>22</v>
      </c>
      <c r="L4" s="292" t="s">
        <v>310</v>
      </c>
    </row>
    <row r="5" spans="1:12" x14ac:dyDescent="0.35">
      <c r="A5" s="292" t="s">
        <v>2465</v>
      </c>
      <c r="B5" s="292" t="s">
        <v>2463</v>
      </c>
      <c r="C5" s="292" t="s">
        <v>2464</v>
      </c>
      <c r="D5" s="292" t="s">
        <v>9454</v>
      </c>
      <c r="E5" s="292" t="s">
        <v>10125</v>
      </c>
      <c r="F5" s="292" t="s">
        <v>10126</v>
      </c>
      <c r="G5" s="292" t="s">
        <v>10127</v>
      </c>
      <c r="H5" s="292" t="s">
        <v>10656</v>
      </c>
      <c r="I5" s="292" t="s">
        <v>10657</v>
      </c>
      <c r="J5" s="292" t="s">
        <v>658</v>
      </c>
      <c r="K5" s="292" t="s">
        <v>33</v>
      </c>
      <c r="L5" s="292"/>
    </row>
    <row r="6" spans="1:12" x14ac:dyDescent="0.35">
      <c r="A6" s="292" t="s">
        <v>2302</v>
      </c>
      <c r="B6" s="292" t="s">
        <v>2300</v>
      </c>
      <c r="C6" s="292" t="s">
        <v>2301</v>
      </c>
      <c r="D6" s="292" t="s">
        <v>9465</v>
      </c>
      <c r="E6" s="292" t="s">
        <v>10117</v>
      </c>
      <c r="F6" s="292" t="s">
        <v>10130</v>
      </c>
      <c r="G6" s="292" t="s">
        <v>10131</v>
      </c>
      <c r="H6" s="292" t="s">
        <v>10656</v>
      </c>
      <c r="I6" s="292" t="s">
        <v>10657</v>
      </c>
      <c r="J6" s="292" t="s">
        <v>663</v>
      </c>
      <c r="K6" s="292" t="s">
        <v>358</v>
      </c>
      <c r="L6" s="292"/>
    </row>
    <row r="7" spans="1:12" x14ac:dyDescent="0.35">
      <c r="A7" s="292" t="s">
        <v>1058</v>
      </c>
      <c r="B7" s="292" t="s">
        <v>1019</v>
      </c>
      <c r="C7" s="292" t="s">
        <v>1057</v>
      </c>
      <c r="D7" s="292" t="s">
        <v>9468</v>
      </c>
      <c r="E7" s="292" t="s">
        <v>10117</v>
      </c>
      <c r="F7" s="292" t="s">
        <v>10134</v>
      </c>
      <c r="G7" s="292" t="s">
        <v>10135</v>
      </c>
      <c r="H7" s="292" t="s">
        <v>10656</v>
      </c>
      <c r="I7" s="292" t="s">
        <v>10657</v>
      </c>
      <c r="J7" s="292" t="s">
        <v>413</v>
      </c>
      <c r="K7" s="292"/>
      <c r="L7" s="292"/>
    </row>
    <row r="8" spans="1:12" x14ac:dyDescent="0.35">
      <c r="A8" s="292" t="s">
        <v>155</v>
      </c>
      <c r="B8" s="292" t="s">
        <v>153</v>
      </c>
      <c r="C8" s="292" t="s">
        <v>154</v>
      </c>
      <c r="D8" s="292" t="s">
        <v>9469</v>
      </c>
      <c r="E8" s="292" t="s">
        <v>10117</v>
      </c>
      <c r="F8" s="292" t="s">
        <v>10134</v>
      </c>
      <c r="G8" s="292" t="s">
        <v>10140</v>
      </c>
      <c r="H8" s="292" t="s">
        <v>10656</v>
      </c>
      <c r="I8" s="292" t="s">
        <v>10657</v>
      </c>
      <c r="J8" s="292" t="s">
        <v>40</v>
      </c>
      <c r="K8" s="292"/>
      <c r="L8" s="292"/>
    </row>
    <row r="9" spans="1:12" x14ac:dyDescent="0.35">
      <c r="A9" s="292" t="s">
        <v>1586</v>
      </c>
      <c r="B9" s="292" t="s">
        <v>2486</v>
      </c>
      <c r="C9" s="292" t="s">
        <v>2487</v>
      </c>
      <c r="D9" s="292" t="s">
        <v>9470</v>
      </c>
      <c r="E9" s="292" t="s">
        <v>10110</v>
      </c>
      <c r="F9" s="292" t="s">
        <v>10142</v>
      </c>
      <c r="G9" s="292" t="s">
        <v>10143</v>
      </c>
      <c r="H9" s="292" t="s">
        <v>10656</v>
      </c>
      <c r="I9" s="292" t="s">
        <v>10658</v>
      </c>
      <c r="J9" s="292" t="s">
        <v>38</v>
      </c>
      <c r="K9" s="292"/>
      <c r="L9" s="292"/>
    </row>
    <row r="10" spans="1:12" x14ac:dyDescent="0.35">
      <c r="A10" s="292" t="s">
        <v>1586</v>
      </c>
      <c r="B10" s="292" t="s">
        <v>1584</v>
      </c>
      <c r="C10" s="292" t="s">
        <v>1585</v>
      </c>
      <c r="D10" s="292" t="s">
        <v>9470</v>
      </c>
      <c r="E10" s="292" t="s">
        <v>10110</v>
      </c>
      <c r="F10" s="292" t="s">
        <v>10149</v>
      </c>
      <c r="G10" s="292" t="s">
        <v>10150</v>
      </c>
      <c r="H10" s="292" t="s">
        <v>10659</v>
      </c>
      <c r="I10" s="292" t="s">
        <v>10657</v>
      </c>
      <c r="J10" s="292" t="s">
        <v>545</v>
      </c>
      <c r="K10" s="292"/>
      <c r="L10" s="292"/>
    </row>
    <row r="11" spans="1:12" x14ac:dyDescent="0.35">
      <c r="A11" s="292" t="s">
        <v>1586</v>
      </c>
      <c r="B11" s="292" t="s">
        <v>2506</v>
      </c>
      <c r="C11" s="292" t="s">
        <v>2507</v>
      </c>
      <c r="D11" s="292" t="s">
        <v>9470</v>
      </c>
      <c r="E11" s="292" t="s">
        <v>10110</v>
      </c>
      <c r="F11" s="292" t="s">
        <v>10155</v>
      </c>
      <c r="G11" s="292" t="s">
        <v>10156</v>
      </c>
      <c r="H11" s="292" t="s">
        <v>10659</v>
      </c>
      <c r="I11" s="292" t="s">
        <v>10657</v>
      </c>
      <c r="J11" s="292" t="s">
        <v>16</v>
      </c>
      <c r="K11" s="292"/>
      <c r="L11" s="292"/>
    </row>
    <row r="12" spans="1:12" x14ac:dyDescent="0.35">
      <c r="A12" s="292" t="s">
        <v>2730</v>
      </c>
      <c r="B12" s="292" t="s">
        <v>2728</v>
      </c>
      <c r="C12" s="292" t="s">
        <v>2729</v>
      </c>
      <c r="D12" s="292" t="s">
        <v>9471</v>
      </c>
      <c r="E12" s="292" t="s">
        <v>10161</v>
      </c>
      <c r="F12" s="292" t="s">
        <v>10162</v>
      </c>
      <c r="G12" s="292" t="s">
        <v>10163</v>
      </c>
      <c r="H12" s="292" t="s">
        <v>10656</v>
      </c>
      <c r="I12" s="292" t="s">
        <v>10657</v>
      </c>
      <c r="J12" s="292" t="s">
        <v>21</v>
      </c>
      <c r="K12" s="292"/>
      <c r="L12" s="292"/>
    </row>
    <row r="13" spans="1:12" x14ac:dyDescent="0.35">
      <c r="A13" s="292" t="s">
        <v>2114</v>
      </c>
      <c r="B13" s="292" t="s">
        <v>2112</v>
      </c>
      <c r="C13" s="292" t="s">
        <v>2113</v>
      </c>
      <c r="D13" s="292" t="s">
        <v>9478</v>
      </c>
      <c r="E13" s="292" t="s">
        <v>10161</v>
      </c>
      <c r="F13" s="292" t="s">
        <v>10162</v>
      </c>
      <c r="G13" s="292" t="s">
        <v>10163</v>
      </c>
      <c r="H13" s="292" t="s">
        <v>10656</v>
      </c>
      <c r="I13" s="292" t="s">
        <v>10657</v>
      </c>
      <c r="J13" s="292" t="s">
        <v>24</v>
      </c>
      <c r="K13" s="292"/>
      <c r="L13" s="292"/>
    </row>
    <row r="14" spans="1:12" x14ac:dyDescent="0.35">
      <c r="A14" s="292" t="s">
        <v>1644</v>
      </c>
      <c r="B14" s="292" t="s">
        <v>1642</v>
      </c>
      <c r="C14" s="292" t="s">
        <v>1643</v>
      </c>
      <c r="D14" s="292" t="s">
        <v>9485</v>
      </c>
      <c r="E14" s="292" t="s">
        <v>10171</v>
      </c>
      <c r="F14" s="292" t="s">
        <v>10172</v>
      </c>
      <c r="G14" s="292" t="s">
        <v>10173</v>
      </c>
      <c r="H14" s="292" t="s">
        <v>10656</v>
      </c>
      <c r="I14" s="292" t="s">
        <v>10658</v>
      </c>
      <c r="J14" s="292" t="s">
        <v>686</v>
      </c>
      <c r="K14" s="292"/>
      <c r="L14" s="292"/>
    </row>
    <row r="15" spans="1:12" x14ac:dyDescent="0.35">
      <c r="A15" s="292" t="s">
        <v>1644</v>
      </c>
      <c r="B15" s="292" t="s">
        <v>1650</v>
      </c>
      <c r="C15" s="292" t="s">
        <v>1651</v>
      </c>
      <c r="D15" s="292" t="s">
        <v>9485</v>
      </c>
      <c r="E15" s="292" t="s">
        <v>10171</v>
      </c>
      <c r="F15" s="292" t="s">
        <v>10162</v>
      </c>
      <c r="G15" s="292" t="s">
        <v>10177</v>
      </c>
      <c r="H15" s="292" t="s">
        <v>10659</v>
      </c>
      <c r="I15" s="292" t="s">
        <v>10657</v>
      </c>
      <c r="J15" s="292" t="s">
        <v>691</v>
      </c>
      <c r="K15" s="292"/>
      <c r="L15" s="292"/>
    </row>
    <row r="16" spans="1:12" x14ac:dyDescent="0.35">
      <c r="A16" s="292" t="s">
        <v>1644</v>
      </c>
      <c r="B16" s="292" t="s">
        <v>1702</v>
      </c>
      <c r="C16" s="292" t="s">
        <v>1703</v>
      </c>
      <c r="D16" s="292" t="s">
        <v>9485</v>
      </c>
      <c r="E16" s="292" t="s">
        <v>10171</v>
      </c>
      <c r="F16" s="292" t="s">
        <v>10118</v>
      </c>
      <c r="G16" s="292" t="s">
        <v>1702</v>
      </c>
      <c r="H16" s="292" t="s">
        <v>10659</v>
      </c>
      <c r="I16" s="292" t="s">
        <v>10657</v>
      </c>
      <c r="J16" s="292" t="s">
        <v>696</v>
      </c>
      <c r="K16" s="292"/>
      <c r="L16" s="292"/>
    </row>
    <row r="17" spans="1:12" x14ac:dyDescent="0.35">
      <c r="A17" s="292" t="s">
        <v>1644</v>
      </c>
      <c r="B17" s="292" t="s">
        <v>1707</v>
      </c>
      <c r="C17" s="292" t="s">
        <v>1708</v>
      </c>
      <c r="D17" s="292" t="s">
        <v>9485</v>
      </c>
      <c r="E17" s="292" t="s">
        <v>10171</v>
      </c>
      <c r="F17" s="292" t="s">
        <v>10185</v>
      </c>
      <c r="G17" s="292" t="s">
        <v>1707</v>
      </c>
      <c r="H17" s="292" t="s">
        <v>10659</v>
      </c>
      <c r="I17" s="292" t="s">
        <v>10657</v>
      </c>
      <c r="J17" s="292" t="s">
        <v>699</v>
      </c>
      <c r="K17" s="292"/>
      <c r="L17" s="292"/>
    </row>
    <row r="18" spans="1:12" x14ac:dyDescent="0.35">
      <c r="A18" s="292" t="s">
        <v>82</v>
      </c>
      <c r="B18" s="292" t="s">
        <v>80</v>
      </c>
      <c r="C18" s="292" t="s">
        <v>81</v>
      </c>
      <c r="D18" s="292" t="s">
        <v>9494</v>
      </c>
      <c r="E18" s="292" t="s">
        <v>10117</v>
      </c>
      <c r="F18" s="292" t="s">
        <v>10190</v>
      </c>
      <c r="G18" s="292" t="s">
        <v>10112</v>
      </c>
      <c r="H18" s="292" t="s">
        <v>10656</v>
      </c>
      <c r="I18" s="292" t="s">
        <v>10657</v>
      </c>
      <c r="J18" s="292" t="s">
        <v>702</v>
      </c>
      <c r="K18" s="292"/>
      <c r="L18" s="292"/>
    </row>
    <row r="19" spans="1:12" x14ac:dyDescent="0.35">
      <c r="A19" s="292" t="s">
        <v>3343</v>
      </c>
      <c r="B19" s="292" t="s">
        <v>3341</v>
      </c>
      <c r="C19" s="292" t="s">
        <v>3342</v>
      </c>
      <c r="D19" s="292" t="s">
        <v>9499</v>
      </c>
      <c r="E19" s="292" t="s">
        <v>10171</v>
      </c>
      <c r="F19" s="292" t="s">
        <v>10162</v>
      </c>
      <c r="G19" s="292" t="s">
        <v>10177</v>
      </c>
      <c r="H19" s="292" t="s">
        <v>10656</v>
      </c>
      <c r="I19" s="292" t="s">
        <v>10657</v>
      </c>
      <c r="J19" s="292" t="s">
        <v>572</v>
      </c>
      <c r="K19" s="292"/>
      <c r="L19" s="292"/>
    </row>
    <row r="20" spans="1:12" x14ac:dyDescent="0.35">
      <c r="A20" s="292" t="s">
        <v>106</v>
      </c>
      <c r="B20" s="292" t="s">
        <v>104</v>
      </c>
      <c r="C20" s="292" t="s">
        <v>105</v>
      </c>
      <c r="D20" s="292" t="s">
        <v>9504</v>
      </c>
      <c r="E20" s="292" t="s">
        <v>10117</v>
      </c>
      <c r="F20" s="292" t="s">
        <v>10190</v>
      </c>
      <c r="G20" s="292" t="s">
        <v>10173</v>
      </c>
      <c r="H20" s="292" t="s">
        <v>10656</v>
      </c>
      <c r="I20" s="292" t="s">
        <v>10658</v>
      </c>
      <c r="J20" s="292" t="s">
        <v>550</v>
      </c>
      <c r="K20" s="292"/>
      <c r="L20" s="292"/>
    </row>
    <row r="21" spans="1:12" x14ac:dyDescent="0.35">
      <c r="A21" s="292" t="s">
        <v>106</v>
      </c>
      <c r="B21" s="292" t="s">
        <v>108</v>
      </c>
      <c r="C21" s="292" t="s">
        <v>109</v>
      </c>
      <c r="D21" s="292" t="s">
        <v>9504</v>
      </c>
      <c r="E21" s="292" t="s">
        <v>10117</v>
      </c>
      <c r="F21" s="292" t="s">
        <v>10140</v>
      </c>
      <c r="G21" s="292" t="s">
        <v>195</v>
      </c>
      <c r="H21" s="292" t="s">
        <v>10659</v>
      </c>
      <c r="I21" s="292" t="s">
        <v>10657</v>
      </c>
      <c r="J21" s="292" t="s">
        <v>282</v>
      </c>
      <c r="K21" s="292"/>
      <c r="L21" s="292"/>
    </row>
    <row r="22" spans="1:12" x14ac:dyDescent="0.35">
      <c r="A22" s="292" t="s">
        <v>106</v>
      </c>
      <c r="B22" s="292" t="s">
        <v>118</v>
      </c>
      <c r="C22" s="292" t="s">
        <v>119</v>
      </c>
      <c r="D22" s="292" t="s">
        <v>9504</v>
      </c>
      <c r="E22" s="292" t="s">
        <v>10117</v>
      </c>
      <c r="F22" s="292" t="s">
        <v>10140</v>
      </c>
      <c r="G22" s="292" t="s">
        <v>10198</v>
      </c>
      <c r="H22" s="292" t="s">
        <v>10659</v>
      </c>
      <c r="I22" s="292" t="s">
        <v>10657</v>
      </c>
      <c r="J22" s="292" t="s">
        <v>26</v>
      </c>
      <c r="K22" s="292"/>
      <c r="L22" s="292"/>
    </row>
    <row r="23" spans="1:12" x14ac:dyDescent="0.35">
      <c r="A23" s="292" t="s">
        <v>106</v>
      </c>
      <c r="B23" s="292" t="s">
        <v>125</v>
      </c>
      <c r="C23" s="292" t="s">
        <v>126</v>
      </c>
      <c r="D23" s="292" t="s">
        <v>9504</v>
      </c>
      <c r="E23" s="292" t="s">
        <v>10117</v>
      </c>
      <c r="F23" s="292" t="s">
        <v>10190</v>
      </c>
      <c r="G23" s="292" t="s">
        <v>10202</v>
      </c>
      <c r="H23" s="292" t="s">
        <v>10659</v>
      </c>
      <c r="I23" s="292" t="s">
        <v>10657</v>
      </c>
      <c r="J23" s="292" t="s">
        <v>28</v>
      </c>
      <c r="K23" s="292"/>
      <c r="L23" s="292"/>
    </row>
    <row r="24" spans="1:12" x14ac:dyDescent="0.35">
      <c r="A24" s="292" t="s">
        <v>134</v>
      </c>
      <c r="B24" s="292" t="s">
        <v>132</v>
      </c>
      <c r="C24" s="292" t="s">
        <v>133</v>
      </c>
      <c r="D24" s="292" t="s">
        <v>9505</v>
      </c>
      <c r="E24" s="292" t="s">
        <v>10117</v>
      </c>
      <c r="F24" s="292" t="s">
        <v>10206</v>
      </c>
      <c r="G24" s="292" t="s">
        <v>10112</v>
      </c>
      <c r="H24" s="292" t="s">
        <v>10656</v>
      </c>
      <c r="I24" s="292" t="s">
        <v>10657</v>
      </c>
      <c r="J24" s="292" t="s">
        <v>1190</v>
      </c>
      <c r="K24" s="292"/>
      <c r="L24" s="292"/>
    </row>
    <row r="25" spans="1:12" x14ac:dyDescent="0.35">
      <c r="A25" s="292" t="s">
        <v>518</v>
      </c>
      <c r="B25" s="292" t="s">
        <v>516</v>
      </c>
      <c r="C25" s="292" t="s">
        <v>517</v>
      </c>
      <c r="D25" s="292" t="s">
        <v>9506</v>
      </c>
      <c r="E25" s="292" t="s">
        <v>10117</v>
      </c>
      <c r="F25" s="292" t="s">
        <v>10208</v>
      </c>
      <c r="G25" s="292" t="s">
        <v>10112</v>
      </c>
      <c r="H25" s="292" t="s">
        <v>10656</v>
      </c>
      <c r="I25" s="292" t="s">
        <v>10657</v>
      </c>
      <c r="J25" s="292" t="s">
        <v>1202</v>
      </c>
      <c r="K25" s="292"/>
      <c r="L25" s="292"/>
    </row>
    <row r="26" spans="1:12" x14ac:dyDescent="0.35">
      <c r="A26" s="292" t="s">
        <v>775</v>
      </c>
      <c r="B26" s="292" t="s">
        <v>2776</v>
      </c>
      <c r="C26" s="292" t="s">
        <v>2777</v>
      </c>
      <c r="D26" s="292" t="s">
        <v>9509</v>
      </c>
      <c r="E26" s="292" t="s">
        <v>10171</v>
      </c>
      <c r="F26" s="292" t="s">
        <v>10211</v>
      </c>
      <c r="G26" s="292" t="s">
        <v>10112</v>
      </c>
      <c r="H26" s="292" t="s">
        <v>10656</v>
      </c>
      <c r="I26" s="292" t="s">
        <v>10657</v>
      </c>
      <c r="J26" s="292" t="s">
        <v>1192</v>
      </c>
      <c r="K26" s="292"/>
      <c r="L26" s="292"/>
    </row>
    <row r="27" spans="1:12" x14ac:dyDescent="0.35">
      <c r="A27" s="292" t="s">
        <v>775</v>
      </c>
      <c r="B27" s="292" t="s">
        <v>773</v>
      </c>
      <c r="C27" s="292" t="s">
        <v>774</v>
      </c>
      <c r="D27" s="292" t="s">
        <v>9509</v>
      </c>
      <c r="E27" s="292" t="s">
        <v>10171</v>
      </c>
      <c r="F27" s="292" t="s">
        <v>10162</v>
      </c>
      <c r="G27" s="292" t="s">
        <v>10213</v>
      </c>
      <c r="H27" s="292" t="s">
        <v>10659</v>
      </c>
      <c r="I27" s="292" t="s">
        <v>10657</v>
      </c>
      <c r="J27" s="292" t="s">
        <v>1204</v>
      </c>
      <c r="K27" s="292"/>
      <c r="L27" s="292"/>
    </row>
    <row r="28" spans="1:12" x14ac:dyDescent="0.35">
      <c r="A28" s="292" t="s">
        <v>793</v>
      </c>
      <c r="B28" s="292" t="s">
        <v>791</v>
      </c>
      <c r="C28" s="292" t="s">
        <v>792</v>
      </c>
      <c r="D28" s="292" t="s">
        <v>9514</v>
      </c>
      <c r="E28" s="292" t="s">
        <v>10171</v>
      </c>
      <c r="F28" s="292" t="s">
        <v>10162</v>
      </c>
      <c r="G28" s="292" t="s">
        <v>10215</v>
      </c>
      <c r="H28" s="292" t="s">
        <v>10656</v>
      </c>
      <c r="I28" s="292" t="s">
        <v>10657</v>
      </c>
      <c r="J28" s="292" t="s">
        <v>1187</v>
      </c>
      <c r="K28" s="292"/>
      <c r="L28" s="292"/>
    </row>
    <row r="29" spans="1:12" x14ac:dyDescent="0.35">
      <c r="A29" s="292" t="s">
        <v>2807</v>
      </c>
      <c r="B29" s="292" t="s">
        <v>2805</v>
      </c>
      <c r="C29" s="292" t="s">
        <v>2806</v>
      </c>
      <c r="D29" s="292" t="s">
        <v>9521</v>
      </c>
      <c r="E29" s="292" t="s">
        <v>10161</v>
      </c>
      <c r="F29" s="292" t="s">
        <v>10162</v>
      </c>
      <c r="G29" s="292" t="s">
        <v>10163</v>
      </c>
      <c r="H29" s="292" t="s">
        <v>10656</v>
      </c>
      <c r="I29" s="292" t="s">
        <v>10657</v>
      </c>
      <c r="J29" s="292" t="s">
        <v>1200</v>
      </c>
      <c r="K29" s="292"/>
      <c r="L29" s="292"/>
    </row>
    <row r="30" spans="1:12" x14ac:dyDescent="0.35">
      <c r="A30" s="292" t="s">
        <v>734</v>
      </c>
      <c r="B30" s="292" t="s">
        <v>762</v>
      </c>
      <c r="C30" s="292" t="s">
        <v>763</v>
      </c>
      <c r="D30" s="292" t="s">
        <v>9524</v>
      </c>
      <c r="E30" s="292" t="s">
        <v>10117</v>
      </c>
      <c r="F30" s="292" t="s">
        <v>10220</v>
      </c>
      <c r="G30" s="292" t="s">
        <v>10173</v>
      </c>
      <c r="H30" s="292" t="s">
        <v>10656</v>
      </c>
      <c r="I30" s="292" t="s">
        <v>10658</v>
      </c>
      <c r="J30" s="292" t="s">
        <v>1194</v>
      </c>
      <c r="K30" s="292"/>
      <c r="L30" s="292"/>
    </row>
    <row r="31" spans="1:12" x14ac:dyDescent="0.35">
      <c r="A31" s="292" t="s">
        <v>734</v>
      </c>
      <c r="B31" s="292" t="s">
        <v>747</v>
      </c>
      <c r="C31" s="292" t="s">
        <v>748</v>
      </c>
      <c r="D31" s="292" t="s">
        <v>9524</v>
      </c>
      <c r="E31" s="292" t="s">
        <v>10117</v>
      </c>
      <c r="F31" s="292" t="s">
        <v>10162</v>
      </c>
      <c r="G31" s="292" t="s">
        <v>10222</v>
      </c>
      <c r="H31" s="292" t="s">
        <v>10659</v>
      </c>
      <c r="I31" s="292" t="s">
        <v>10657</v>
      </c>
      <c r="J31" s="292" t="s">
        <v>1198</v>
      </c>
      <c r="K31" s="292"/>
      <c r="L31" s="292"/>
    </row>
    <row r="32" spans="1:12" x14ac:dyDescent="0.35">
      <c r="A32" s="292" t="s">
        <v>734</v>
      </c>
      <c r="B32" s="292" t="s">
        <v>732</v>
      </c>
      <c r="C32" s="292" t="s">
        <v>733</v>
      </c>
      <c r="D32" s="292" t="s">
        <v>9524</v>
      </c>
      <c r="E32" s="292" t="s">
        <v>10117</v>
      </c>
      <c r="F32" s="292" t="s">
        <v>10118</v>
      </c>
      <c r="G32" s="292" t="s">
        <v>10118</v>
      </c>
      <c r="H32" s="292" t="s">
        <v>10659</v>
      </c>
      <c r="I32" s="292" t="s">
        <v>10657</v>
      </c>
      <c r="J32" s="292" t="s">
        <v>1196</v>
      </c>
      <c r="K32" s="292"/>
      <c r="L32" s="292"/>
    </row>
    <row r="33" spans="1:12" x14ac:dyDescent="0.35">
      <c r="A33" s="292" t="s">
        <v>807</v>
      </c>
      <c r="B33" s="292" t="s">
        <v>805</v>
      </c>
      <c r="C33" s="292" t="s">
        <v>806</v>
      </c>
      <c r="D33" s="292" t="s">
        <v>9529</v>
      </c>
      <c r="E33" s="292" t="s">
        <v>10171</v>
      </c>
      <c r="F33" s="292" t="s">
        <v>10162</v>
      </c>
      <c r="G33" s="292" t="s">
        <v>10213</v>
      </c>
      <c r="H33" s="292" t="s">
        <v>10656</v>
      </c>
      <c r="I33" s="292" t="s">
        <v>10657</v>
      </c>
      <c r="J33" s="292"/>
      <c r="K33" s="292"/>
      <c r="L33" s="292"/>
    </row>
    <row r="34" spans="1:12" x14ac:dyDescent="0.35">
      <c r="A34" s="292" t="s">
        <v>162</v>
      </c>
      <c r="B34" s="292" t="s">
        <v>160</v>
      </c>
      <c r="C34" s="292" t="s">
        <v>161</v>
      </c>
      <c r="D34" s="292" t="s">
        <v>9530</v>
      </c>
      <c r="E34" s="292" t="s">
        <v>10117</v>
      </c>
      <c r="F34" s="292" t="s">
        <v>10162</v>
      </c>
      <c r="G34" s="292" t="s">
        <v>10222</v>
      </c>
      <c r="H34" s="292" t="s">
        <v>10659</v>
      </c>
      <c r="I34" s="292" t="s">
        <v>10657</v>
      </c>
      <c r="J34" s="292"/>
      <c r="K34" s="292"/>
      <c r="L34" s="292"/>
    </row>
    <row r="35" spans="1:12" x14ac:dyDescent="0.35">
      <c r="A35" s="292" t="s">
        <v>162</v>
      </c>
      <c r="B35" s="292" t="s">
        <v>166</v>
      </c>
      <c r="C35" s="292" t="s">
        <v>167</v>
      </c>
      <c r="D35" s="292" t="s">
        <v>9530</v>
      </c>
      <c r="E35" s="292" t="s">
        <v>10117</v>
      </c>
      <c r="F35" s="292" t="s">
        <v>10162</v>
      </c>
      <c r="G35" s="292" t="s">
        <v>10228</v>
      </c>
      <c r="H35" s="292" t="s">
        <v>10659</v>
      </c>
      <c r="I35" s="292" t="s">
        <v>10657</v>
      </c>
      <c r="J35" s="292"/>
      <c r="K35" s="292"/>
      <c r="L35" s="292"/>
    </row>
    <row r="36" spans="1:12" x14ac:dyDescent="0.35">
      <c r="A36" s="292" t="s">
        <v>162</v>
      </c>
      <c r="B36" s="292" t="s">
        <v>455</v>
      </c>
      <c r="C36" s="292" t="s">
        <v>456</v>
      </c>
      <c r="D36" s="292" t="s">
        <v>9530</v>
      </c>
      <c r="E36" s="292" t="s">
        <v>10117</v>
      </c>
      <c r="F36" s="292" t="s">
        <v>10162</v>
      </c>
      <c r="G36" s="292" t="s">
        <v>10173</v>
      </c>
      <c r="H36" s="292" t="s">
        <v>10656</v>
      </c>
      <c r="I36" s="292" t="s">
        <v>10658</v>
      </c>
      <c r="J36" s="292"/>
      <c r="K36" s="292"/>
      <c r="L36" s="292"/>
    </row>
    <row r="37" spans="1:12" x14ac:dyDescent="0.35">
      <c r="A37" s="292" t="s">
        <v>945</v>
      </c>
      <c r="B37" s="292" t="s">
        <v>4449</v>
      </c>
      <c r="C37" s="292" t="s">
        <v>4450</v>
      </c>
      <c r="D37" s="292" t="s">
        <v>9531</v>
      </c>
      <c r="E37" s="292" t="s">
        <v>10171</v>
      </c>
      <c r="F37" s="292" t="s">
        <v>10234</v>
      </c>
      <c r="G37" s="292" t="s">
        <v>10235</v>
      </c>
      <c r="H37" s="292" t="s">
        <v>10656</v>
      </c>
      <c r="I37" s="292" t="s">
        <v>10658</v>
      </c>
      <c r="J37" s="292"/>
      <c r="K37" s="292"/>
      <c r="L37" s="292"/>
    </row>
    <row r="38" spans="1:12" x14ac:dyDescent="0.35">
      <c r="A38" s="292" t="s">
        <v>945</v>
      </c>
      <c r="B38" s="292" t="s">
        <v>943</v>
      </c>
      <c r="C38" s="292" t="s">
        <v>944</v>
      </c>
      <c r="D38" s="292" t="s">
        <v>9531</v>
      </c>
      <c r="E38" s="292" t="s">
        <v>10171</v>
      </c>
      <c r="F38" s="292" t="s">
        <v>10162</v>
      </c>
      <c r="G38" s="292" t="s">
        <v>10213</v>
      </c>
      <c r="H38" s="292" t="s">
        <v>10659</v>
      </c>
      <c r="I38" s="292" t="s">
        <v>10657</v>
      </c>
      <c r="J38" s="292"/>
      <c r="K38" s="292"/>
      <c r="L38" s="292"/>
    </row>
    <row r="39" spans="1:12" x14ac:dyDescent="0.35">
      <c r="A39" s="292" t="s">
        <v>945</v>
      </c>
      <c r="B39" s="292" t="s">
        <v>4469</v>
      </c>
      <c r="C39" s="292" t="s">
        <v>4470</v>
      </c>
      <c r="D39" s="292" t="s">
        <v>9531</v>
      </c>
      <c r="E39" s="292" t="s">
        <v>10171</v>
      </c>
      <c r="F39" s="292" t="s">
        <v>10234</v>
      </c>
      <c r="G39" s="292" t="s">
        <v>10239</v>
      </c>
      <c r="H39" s="292" t="s">
        <v>10659</v>
      </c>
      <c r="I39" s="292" t="s">
        <v>10657</v>
      </c>
      <c r="J39" s="292"/>
      <c r="K39" s="292"/>
      <c r="L39" s="292"/>
    </row>
    <row r="40" spans="1:12" x14ac:dyDescent="0.35">
      <c r="A40" s="292" t="s">
        <v>2072</v>
      </c>
      <c r="B40" s="292" t="s">
        <v>2070</v>
      </c>
      <c r="C40" s="292" t="s">
        <v>2071</v>
      </c>
      <c r="D40" s="292" t="s">
        <v>9532</v>
      </c>
      <c r="E40" s="292" t="s">
        <v>10117</v>
      </c>
      <c r="F40" s="292" t="s">
        <v>10243</v>
      </c>
      <c r="G40" s="292" t="s">
        <v>10244</v>
      </c>
      <c r="H40" s="292" t="s">
        <v>10656</v>
      </c>
      <c r="I40" s="292" t="s">
        <v>10657</v>
      </c>
      <c r="J40" s="292"/>
      <c r="K40" s="292"/>
      <c r="L40" s="292"/>
    </row>
    <row r="41" spans="1:12" x14ac:dyDescent="0.35">
      <c r="A41" s="292" t="s">
        <v>2989</v>
      </c>
      <c r="B41" s="292" t="s">
        <v>2987</v>
      </c>
      <c r="C41" s="292" t="s">
        <v>2988</v>
      </c>
      <c r="D41" s="292" t="s">
        <v>9533</v>
      </c>
      <c r="E41" s="292" t="s">
        <v>10117</v>
      </c>
      <c r="F41" s="292" t="s">
        <v>10248</v>
      </c>
      <c r="G41" s="292" t="s">
        <v>10112</v>
      </c>
      <c r="H41" s="292" t="s">
        <v>10656</v>
      </c>
      <c r="I41" s="292" t="s">
        <v>10657</v>
      </c>
      <c r="J41" s="292"/>
      <c r="K41" s="292"/>
      <c r="L41" s="292"/>
    </row>
    <row r="42" spans="1:12" x14ac:dyDescent="0.35">
      <c r="A42" s="292" t="s">
        <v>2189</v>
      </c>
      <c r="B42" s="292" t="s">
        <v>2187</v>
      </c>
      <c r="C42" s="292" t="s">
        <v>2188</v>
      </c>
      <c r="D42" s="292" t="s">
        <v>9536</v>
      </c>
      <c r="E42" s="292" t="s">
        <v>10161</v>
      </c>
      <c r="F42" s="292" t="s">
        <v>10162</v>
      </c>
      <c r="G42" s="292" t="s">
        <v>10222</v>
      </c>
      <c r="H42" s="292" t="s">
        <v>10656</v>
      </c>
      <c r="I42" s="292" t="s">
        <v>10657</v>
      </c>
      <c r="J42" s="292"/>
      <c r="K42" s="292"/>
      <c r="L42" s="292"/>
    </row>
    <row r="43" spans="1:12" x14ac:dyDescent="0.35">
      <c r="A43" s="292" t="s">
        <v>2126</v>
      </c>
      <c r="B43" s="292" t="s">
        <v>2124</v>
      </c>
      <c r="C43" s="292" t="s">
        <v>2125</v>
      </c>
      <c r="D43" s="292" t="s">
        <v>9537</v>
      </c>
      <c r="E43" s="292" t="s">
        <v>10161</v>
      </c>
      <c r="F43" s="292" t="s">
        <v>10162</v>
      </c>
      <c r="G43" s="292" t="s">
        <v>10163</v>
      </c>
      <c r="H43" s="292" t="s">
        <v>10656</v>
      </c>
      <c r="I43" s="292" t="s">
        <v>10657</v>
      </c>
      <c r="J43" s="292"/>
      <c r="K43" s="292"/>
      <c r="L43" s="292"/>
    </row>
    <row r="44" spans="1:12" x14ac:dyDescent="0.35">
      <c r="A44" s="292" t="s">
        <v>528</v>
      </c>
      <c r="B44" s="292" t="s">
        <v>605</v>
      </c>
      <c r="C44" s="292" t="s">
        <v>606</v>
      </c>
      <c r="D44" s="292" t="s">
        <v>9538</v>
      </c>
      <c r="E44" s="292" t="s">
        <v>10117</v>
      </c>
      <c r="F44" s="292" t="s">
        <v>10257</v>
      </c>
      <c r="G44" s="292" t="s">
        <v>10112</v>
      </c>
      <c r="H44" s="292" t="s">
        <v>10656</v>
      </c>
      <c r="I44" s="292" t="s">
        <v>10657</v>
      </c>
      <c r="J44" s="292"/>
      <c r="K44" s="292"/>
      <c r="L44" s="292"/>
    </row>
    <row r="45" spans="1:12" x14ac:dyDescent="0.35">
      <c r="A45" s="292" t="s">
        <v>528</v>
      </c>
      <c r="B45" s="292" t="s">
        <v>526</v>
      </c>
      <c r="C45" s="292" t="s">
        <v>527</v>
      </c>
      <c r="D45" s="292" t="s">
        <v>9538</v>
      </c>
      <c r="E45" s="292" t="s">
        <v>10117</v>
      </c>
      <c r="F45" s="292" t="s">
        <v>10162</v>
      </c>
      <c r="G45" s="292" t="s">
        <v>526</v>
      </c>
      <c r="H45" s="292" t="s">
        <v>10659</v>
      </c>
      <c r="I45" s="292" t="s">
        <v>10657</v>
      </c>
      <c r="J45" s="292"/>
      <c r="K45" s="292"/>
      <c r="L45" s="292"/>
    </row>
    <row r="46" spans="1:12" x14ac:dyDescent="0.35">
      <c r="A46" s="292" t="s">
        <v>528</v>
      </c>
      <c r="B46" s="292" t="s">
        <v>532</v>
      </c>
      <c r="C46" s="292" t="s">
        <v>533</v>
      </c>
      <c r="D46" s="292" t="s">
        <v>9538</v>
      </c>
      <c r="E46" s="292" t="s">
        <v>10117</v>
      </c>
      <c r="F46" s="292" t="s">
        <v>10190</v>
      </c>
      <c r="G46" s="292" t="s">
        <v>532</v>
      </c>
      <c r="H46" s="292" t="s">
        <v>10659</v>
      </c>
      <c r="I46" s="292" t="s">
        <v>10657</v>
      </c>
      <c r="J46" s="292"/>
      <c r="K46" s="292"/>
      <c r="L46" s="292"/>
    </row>
    <row r="47" spans="1:12" x14ac:dyDescent="0.35">
      <c r="A47" s="292" t="s">
        <v>528</v>
      </c>
      <c r="B47" s="292" t="s">
        <v>554</v>
      </c>
      <c r="C47" s="292" t="s">
        <v>555</v>
      </c>
      <c r="D47" s="292" t="s">
        <v>9538</v>
      </c>
      <c r="E47" s="292" t="s">
        <v>10117</v>
      </c>
      <c r="F47" s="292" t="s">
        <v>10118</v>
      </c>
      <c r="G47" s="292" t="s">
        <v>10118</v>
      </c>
      <c r="H47" s="292" t="s">
        <v>10659</v>
      </c>
      <c r="I47" s="292" t="s">
        <v>10657</v>
      </c>
      <c r="J47" s="292"/>
      <c r="K47" s="292"/>
      <c r="L47" s="292"/>
    </row>
    <row r="48" spans="1:12" x14ac:dyDescent="0.35">
      <c r="A48" s="292" t="s">
        <v>61</v>
      </c>
      <c r="B48" s="292" t="s">
        <v>59</v>
      </c>
      <c r="C48" s="292" t="s">
        <v>60</v>
      </c>
      <c r="D48" s="292" t="s">
        <v>9563</v>
      </c>
      <c r="E48" s="292" t="s">
        <v>10161</v>
      </c>
      <c r="F48" s="292" t="s">
        <v>10162</v>
      </c>
      <c r="G48" s="292" t="s">
        <v>10222</v>
      </c>
      <c r="H48" s="292" t="s">
        <v>10656</v>
      </c>
      <c r="I48" s="292" t="s">
        <v>10657</v>
      </c>
      <c r="J48" s="292"/>
      <c r="K48" s="292"/>
      <c r="L48" s="292"/>
    </row>
    <row r="49" spans="1:12" x14ac:dyDescent="0.35">
      <c r="A49" s="292" t="s">
        <v>3470</v>
      </c>
      <c r="B49" s="292" t="s">
        <v>3468</v>
      </c>
      <c r="C49" s="292" t="s">
        <v>3469</v>
      </c>
      <c r="D49" s="292" t="s">
        <v>9568</v>
      </c>
      <c r="E49" s="292" t="s">
        <v>10171</v>
      </c>
      <c r="F49" s="292" t="s">
        <v>10272</v>
      </c>
      <c r="G49" s="292" t="s">
        <v>10112</v>
      </c>
      <c r="H49" s="292" t="s">
        <v>10656</v>
      </c>
      <c r="I49" s="292" t="s">
        <v>10657</v>
      </c>
      <c r="J49" s="292"/>
      <c r="K49" s="292"/>
      <c r="L49" s="292"/>
    </row>
    <row r="50" spans="1:12" x14ac:dyDescent="0.35">
      <c r="A50" s="292" t="s">
        <v>3058</v>
      </c>
      <c r="B50" s="292" t="s">
        <v>3056</v>
      </c>
      <c r="C50" s="292" t="s">
        <v>3057</v>
      </c>
      <c r="D50" s="292" t="s">
        <v>9577</v>
      </c>
      <c r="E50" s="292" t="s">
        <v>10171</v>
      </c>
      <c r="F50" s="292" t="s">
        <v>10272</v>
      </c>
      <c r="G50" s="292" t="s">
        <v>10112</v>
      </c>
      <c r="H50" s="292" t="s">
        <v>10656</v>
      </c>
      <c r="I50" s="292" t="s">
        <v>10657</v>
      </c>
      <c r="J50" s="292"/>
      <c r="K50" s="292"/>
      <c r="L50" s="292"/>
    </row>
    <row r="51" spans="1:12" x14ac:dyDescent="0.35">
      <c r="A51" s="292" t="s">
        <v>3070</v>
      </c>
      <c r="B51" s="292" t="s">
        <v>3068</v>
      </c>
      <c r="C51" s="292" t="s">
        <v>3069</v>
      </c>
      <c r="D51" s="292" t="s">
        <v>9580</v>
      </c>
      <c r="E51" s="292" t="s">
        <v>10171</v>
      </c>
      <c r="F51" s="292" t="s">
        <v>10272</v>
      </c>
      <c r="G51" s="292" t="s">
        <v>10112</v>
      </c>
      <c r="H51" s="292" t="s">
        <v>10656</v>
      </c>
      <c r="I51" s="292" t="s">
        <v>10657</v>
      </c>
      <c r="J51" s="292"/>
      <c r="K51" s="292"/>
      <c r="L51" s="292"/>
    </row>
    <row r="52" spans="1:12" x14ac:dyDescent="0.35">
      <c r="A52" s="292" t="s">
        <v>2519</v>
      </c>
      <c r="B52" s="292" t="s">
        <v>2517</v>
      </c>
      <c r="C52" s="292" t="s">
        <v>2518</v>
      </c>
      <c r="D52" s="292" t="s">
        <v>9581</v>
      </c>
      <c r="E52" s="292" t="s">
        <v>10161</v>
      </c>
      <c r="F52" s="292" t="s">
        <v>10162</v>
      </c>
      <c r="G52" s="292" t="s">
        <v>10163</v>
      </c>
      <c r="H52" s="292" t="s">
        <v>10656</v>
      </c>
      <c r="I52" s="292" t="s">
        <v>10657</v>
      </c>
      <c r="J52" s="292"/>
      <c r="K52" s="292"/>
      <c r="L52" s="292"/>
    </row>
    <row r="53" spans="1:12" x14ac:dyDescent="0.35">
      <c r="A53" s="292" t="s">
        <v>365</v>
      </c>
      <c r="B53" s="292" t="s">
        <v>363</v>
      </c>
      <c r="C53" s="292" t="s">
        <v>364</v>
      </c>
      <c r="D53" s="292" t="s">
        <v>9582</v>
      </c>
      <c r="E53" s="292" t="s">
        <v>10110</v>
      </c>
      <c r="F53" s="292" t="s">
        <v>10281</v>
      </c>
      <c r="G53" s="292" t="s">
        <v>363</v>
      </c>
      <c r="H53" s="292" t="s">
        <v>10656</v>
      </c>
      <c r="I53" s="292" t="s">
        <v>10657</v>
      </c>
      <c r="J53" s="292"/>
      <c r="K53" s="292"/>
      <c r="L53" s="292"/>
    </row>
    <row r="54" spans="1:12" x14ac:dyDescent="0.35">
      <c r="A54" s="292" t="s">
        <v>3549</v>
      </c>
      <c r="B54" s="292" t="s">
        <v>3547</v>
      </c>
      <c r="C54" s="292" t="s">
        <v>3548</v>
      </c>
      <c r="D54" s="292" t="s">
        <v>9583</v>
      </c>
      <c r="E54" s="292" t="s">
        <v>10110</v>
      </c>
      <c r="F54" s="292" t="s">
        <v>10185</v>
      </c>
      <c r="G54" s="292" t="s">
        <v>10286</v>
      </c>
      <c r="H54" s="292" t="s">
        <v>10656</v>
      </c>
      <c r="I54" s="292" t="s">
        <v>10657</v>
      </c>
      <c r="J54" s="292"/>
      <c r="K54" s="292"/>
      <c r="L54" s="292"/>
    </row>
    <row r="55" spans="1:12" x14ac:dyDescent="0.35">
      <c r="A55" s="292" t="s">
        <v>424</v>
      </c>
      <c r="B55" s="292" t="s">
        <v>422</v>
      </c>
      <c r="C55" s="292" t="s">
        <v>423</v>
      </c>
      <c r="D55" s="292" t="s">
        <v>9586</v>
      </c>
      <c r="E55" s="292" t="s">
        <v>10125</v>
      </c>
      <c r="F55" s="292" t="s">
        <v>10162</v>
      </c>
      <c r="G55" s="292" t="s">
        <v>10291</v>
      </c>
      <c r="H55" s="292" t="s">
        <v>10656</v>
      </c>
      <c r="I55" s="292" t="s">
        <v>10657</v>
      </c>
      <c r="J55" s="292"/>
      <c r="K55" s="292"/>
      <c r="L55" s="292"/>
    </row>
    <row r="56" spans="1:12" x14ac:dyDescent="0.35">
      <c r="A56" s="292" t="s">
        <v>173</v>
      </c>
      <c r="B56" s="292" t="s">
        <v>432</v>
      </c>
      <c r="C56" s="292" t="s">
        <v>433</v>
      </c>
      <c r="D56" s="292" t="s">
        <v>9587</v>
      </c>
      <c r="E56" s="292" t="s">
        <v>10125</v>
      </c>
      <c r="F56" s="292" t="s">
        <v>10296</v>
      </c>
      <c r="G56" s="292" t="s">
        <v>10173</v>
      </c>
      <c r="H56" s="292" t="s">
        <v>10656</v>
      </c>
      <c r="I56" s="292" t="s">
        <v>10658</v>
      </c>
      <c r="J56" s="292"/>
      <c r="K56" s="292"/>
      <c r="L56" s="292"/>
    </row>
    <row r="57" spans="1:12" x14ac:dyDescent="0.35">
      <c r="A57" s="292" t="s">
        <v>173</v>
      </c>
      <c r="B57" s="292" t="s">
        <v>171</v>
      </c>
      <c r="C57" s="292" t="s">
        <v>172</v>
      </c>
      <c r="D57" s="292" t="s">
        <v>9587</v>
      </c>
      <c r="E57" s="292" t="s">
        <v>10125</v>
      </c>
      <c r="F57" s="292" t="s">
        <v>10300</v>
      </c>
      <c r="G57" s="292" t="s">
        <v>10140</v>
      </c>
      <c r="H57" s="292" t="s">
        <v>10659</v>
      </c>
      <c r="I57" s="292" t="s">
        <v>10657</v>
      </c>
      <c r="J57" s="292"/>
      <c r="K57" s="292"/>
      <c r="L57" s="292"/>
    </row>
    <row r="58" spans="1:12" x14ac:dyDescent="0.35">
      <c r="A58" s="292" t="s">
        <v>173</v>
      </c>
      <c r="B58" s="292" t="s">
        <v>177</v>
      </c>
      <c r="C58" s="292" t="s">
        <v>178</v>
      </c>
      <c r="D58" s="292" t="s">
        <v>9587</v>
      </c>
      <c r="E58" s="292" t="s">
        <v>10125</v>
      </c>
      <c r="F58" s="292" t="s">
        <v>10162</v>
      </c>
      <c r="G58" s="292" t="s">
        <v>10302</v>
      </c>
      <c r="H58" s="292" t="s">
        <v>10659</v>
      </c>
      <c r="I58" s="292" t="s">
        <v>10657</v>
      </c>
      <c r="J58" s="292"/>
      <c r="K58" s="292"/>
      <c r="L58" s="292"/>
    </row>
    <row r="59" spans="1:12" x14ac:dyDescent="0.35">
      <c r="A59" s="292" t="s">
        <v>2266</v>
      </c>
      <c r="B59" s="292" t="s">
        <v>2264</v>
      </c>
      <c r="C59" s="292" t="s">
        <v>2265</v>
      </c>
      <c r="D59" s="292" t="s">
        <v>9592</v>
      </c>
      <c r="E59" s="292" t="s">
        <v>10161</v>
      </c>
      <c r="F59" s="292" t="s">
        <v>10162</v>
      </c>
      <c r="G59" s="292" t="s">
        <v>10222</v>
      </c>
      <c r="H59" s="292" t="s">
        <v>10656</v>
      </c>
      <c r="I59" s="292" t="s">
        <v>10657</v>
      </c>
      <c r="J59" s="292"/>
      <c r="K59" s="292"/>
      <c r="L59" s="292"/>
    </row>
    <row r="60" spans="1:12" x14ac:dyDescent="0.35">
      <c r="A60" s="292" t="s">
        <v>76</v>
      </c>
      <c r="B60" s="292" t="s">
        <v>74</v>
      </c>
      <c r="C60" s="292" t="s">
        <v>75</v>
      </c>
      <c r="D60" s="292" t="s">
        <v>9597</v>
      </c>
      <c r="E60" s="292" t="s">
        <v>10125</v>
      </c>
      <c r="F60" s="292" t="s">
        <v>10162</v>
      </c>
      <c r="G60" s="292" t="s">
        <v>10310</v>
      </c>
      <c r="H60" s="292" t="s">
        <v>10656</v>
      </c>
      <c r="I60" s="292" t="s">
        <v>10657</v>
      </c>
      <c r="J60" s="292"/>
      <c r="K60" s="292"/>
      <c r="L60" s="292"/>
    </row>
    <row r="61" spans="1:12" x14ac:dyDescent="0.35">
      <c r="A61" s="292" t="s">
        <v>998</v>
      </c>
      <c r="B61" s="292" t="s">
        <v>996</v>
      </c>
      <c r="C61" s="292" t="s">
        <v>997</v>
      </c>
      <c r="D61" s="292" t="s">
        <v>9602</v>
      </c>
      <c r="E61" s="292" t="s">
        <v>10117</v>
      </c>
      <c r="F61" s="292" t="s">
        <v>10314</v>
      </c>
      <c r="G61" s="292" t="s">
        <v>10315</v>
      </c>
      <c r="H61" s="292" t="s">
        <v>10656</v>
      </c>
      <c r="I61" s="292" t="s">
        <v>10658</v>
      </c>
      <c r="J61" s="292"/>
      <c r="K61" s="292"/>
      <c r="L61" s="292"/>
    </row>
    <row r="62" spans="1:12" x14ac:dyDescent="0.35">
      <c r="A62" s="292" t="s">
        <v>998</v>
      </c>
      <c r="B62" s="292" t="s">
        <v>2889</v>
      </c>
      <c r="C62" s="292" t="s">
        <v>2890</v>
      </c>
      <c r="D62" s="292" t="s">
        <v>9602</v>
      </c>
      <c r="E62" s="292" t="s">
        <v>10117</v>
      </c>
      <c r="F62" s="292" t="s">
        <v>10162</v>
      </c>
      <c r="G62" s="292" t="s">
        <v>10318</v>
      </c>
      <c r="H62" s="292" t="s">
        <v>10659</v>
      </c>
      <c r="I62" s="292" t="s">
        <v>10657</v>
      </c>
      <c r="J62" s="292"/>
      <c r="K62" s="292"/>
      <c r="L62" s="292"/>
    </row>
    <row r="63" spans="1:12" x14ac:dyDescent="0.35">
      <c r="A63" s="292" t="s">
        <v>998</v>
      </c>
      <c r="B63" s="292" t="s">
        <v>1003</v>
      </c>
      <c r="C63" s="292" t="s">
        <v>1004</v>
      </c>
      <c r="D63" s="292" t="s">
        <v>9602</v>
      </c>
      <c r="E63" s="292" t="s">
        <v>10117</v>
      </c>
      <c r="F63" s="292" t="s">
        <v>10118</v>
      </c>
      <c r="G63" s="292" t="s">
        <v>10118</v>
      </c>
      <c r="H63" s="292" t="s">
        <v>10659</v>
      </c>
      <c r="I63" s="292" t="s">
        <v>10657</v>
      </c>
      <c r="J63" s="292"/>
      <c r="K63" s="292"/>
      <c r="L63" s="292"/>
    </row>
    <row r="64" spans="1:12" x14ac:dyDescent="0.35">
      <c r="A64" s="292" t="s">
        <v>2911</v>
      </c>
      <c r="B64" s="292" t="s">
        <v>2909</v>
      </c>
      <c r="C64" s="292" t="s">
        <v>2910</v>
      </c>
      <c r="D64" s="292" t="s">
        <v>9617</v>
      </c>
      <c r="E64" s="292" t="s">
        <v>10125</v>
      </c>
      <c r="F64" s="292" t="s">
        <v>10162</v>
      </c>
      <c r="G64" s="292" t="s">
        <v>10310</v>
      </c>
      <c r="H64" s="292" t="s">
        <v>10659</v>
      </c>
      <c r="I64" s="292" t="s">
        <v>10657</v>
      </c>
      <c r="J64" s="292"/>
      <c r="K64" s="292"/>
      <c r="L64" s="292"/>
    </row>
    <row r="65" spans="1:12" x14ac:dyDescent="0.35">
      <c r="A65" s="292" t="s">
        <v>2911</v>
      </c>
      <c r="B65" s="292" t="s">
        <v>2921</v>
      </c>
      <c r="C65" s="292" t="s">
        <v>2922</v>
      </c>
      <c r="D65" s="292" t="s">
        <v>9617</v>
      </c>
      <c r="E65" s="292" t="s">
        <v>10125</v>
      </c>
      <c r="F65" s="292" t="s">
        <v>10327</v>
      </c>
      <c r="G65" s="292" t="s">
        <v>10112</v>
      </c>
      <c r="H65" s="292" t="s">
        <v>10656</v>
      </c>
      <c r="I65" s="292" t="s">
        <v>10657</v>
      </c>
      <c r="J65" s="292"/>
      <c r="K65" s="292"/>
      <c r="L65" s="292"/>
    </row>
    <row r="66" spans="1:12" x14ac:dyDescent="0.35">
      <c r="A66" s="292" t="s">
        <v>2934</v>
      </c>
      <c r="B66" s="292" t="s">
        <v>2932</v>
      </c>
      <c r="C66" s="292" t="s">
        <v>2933</v>
      </c>
      <c r="D66" s="292" t="s">
        <v>9620</v>
      </c>
      <c r="E66" s="292" t="s">
        <v>10117</v>
      </c>
      <c r="F66" s="292" t="s">
        <v>10162</v>
      </c>
      <c r="G66" s="292" t="s">
        <v>10222</v>
      </c>
      <c r="H66" s="292" t="s">
        <v>10659</v>
      </c>
      <c r="I66" s="292" t="s">
        <v>10657</v>
      </c>
      <c r="J66" s="292"/>
      <c r="K66" s="292"/>
      <c r="L66" s="292"/>
    </row>
    <row r="67" spans="1:12" x14ac:dyDescent="0.35">
      <c r="A67" s="292" t="s">
        <v>2934</v>
      </c>
      <c r="B67" s="292" t="s">
        <v>2944</v>
      </c>
      <c r="C67" s="292" t="s">
        <v>2945</v>
      </c>
      <c r="D67" s="292" t="s">
        <v>9620</v>
      </c>
      <c r="E67" s="292" t="s">
        <v>10117</v>
      </c>
      <c r="F67" s="292" t="s">
        <v>10140</v>
      </c>
      <c r="G67" s="292" t="s">
        <v>10331</v>
      </c>
      <c r="H67" s="292" t="s">
        <v>10659</v>
      </c>
      <c r="I67" s="292" t="s">
        <v>10657</v>
      </c>
      <c r="J67" s="292"/>
      <c r="K67" s="292"/>
      <c r="L67" s="292"/>
    </row>
    <row r="68" spans="1:12" x14ac:dyDescent="0.35">
      <c r="A68" s="292" t="s">
        <v>2934</v>
      </c>
      <c r="B68" s="292" t="s">
        <v>4306</v>
      </c>
      <c r="C68" s="292" t="s">
        <v>4307</v>
      </c>
      <c r="D68" s="292" t="s">
        <v>9620</v>
      </c>
      <c r="E68" s="292" t="s">
        <v>10117</v>
      </c>
      <c r="F68" s="292" t="s">
        <v>10190</v>
      </c>
      <c r="G68" s="292" t="s">
        <v>10235</v>
      </c>
      <c r="H68" s="292" t="s">
        <v>10656</v>
      </c>
      <c r="I68" s="292" t="s">
        <v>10658</v>
      </c>
      <c r="J68" s="292"/>
      <c r="K68" s="292"/>
      <c r="L68" s="292"/>
    </row>
    <row r="69" spans="1:12" x14ac:dyDescent="0.35">
      <c r="A69" s="292" t="s">
        <v>2332</v>
      </c>
      <c r="B69" s="292" t="s">
        <v>2330</v>
      </c>
      <c r="C69" s="292" t="s">
        <v>2331</v>
      </c>
      <c r="D69" s="292" t="s">
        <v>9627</v>
      </c>
      <c r="E69" s="292" t="s">
        <v>10117</v>
      </c>
      <c r="F69" s="292" t="s">
        <v>10118</v>
      </c>
      <c r="G69" s="292" t="s">
        <v>10338</v>
      </c>
      <c r="H69" s="292" t="s">
        <v>10656</v>
      </c>
      <c r="I69" s="292" t="s">
        <v>10657</v>
      </c>
      <c r="J69" s="292"/>
      <c r="K69" s="292"/>
      <c r="L69" s="292"/>
    </row>
    <row r="70" spans="1:12" x14ac:dyDescent="0.35">
      <c r="A70" s="292" t="s">
        <v>2138</v>
      </c>
      <c r="B70" s="292" t="s">
        <v>2136</v>
      </c>
      <c r="C70" s="292" t="s">
        <v>2137</v>
      </c>
      <c r="D70" s="292" t="s">
        <v>9628</v>
      </c>
      <c r="E70" s="292" t="s">
        <v>10161</v>
      </c>
      <c r="F70" s="292" t="s">
        <v>10162</v>
      </c>
      <c r="G70" s="292" t="s">
        <v>10163</v>
      </c>
      <c r="H70" s="292" t="s">
        <v>10656</v>
      </c>
      <c r="I70" s="292" t="s">
        <v>10657</v>
      </c>
      <c r="J70" s="292"/>
      <c r="K70" s="292"/>
      <c r="L70" s="292"/>
    </row>
    <row r="71" spans="1:12" x14ac:dyDescent="0.35">
      <c r="A71" s="292" t="s">
        <v>2150</v>
      </c>
      <c r="B71" s="292" t="s">
        <v>2148</v>
      </c>
      <c r="C71" s="292" t="s">
        <v>2149</v>
      </c>
      <c r="D71" s="292" t="s">
        <v>9631</v>
      </c>
      <c r="E71" s="292" t="s">
        <v>10161</v>
      </c>
      <c r="F71" s="292" t="s">
        <v>10162</v>
      </c>
      <c r="G71" s="292" t="s">
        <v>10163</v>
      </c>
      <c r="H71" s="292" t="s">
        <v>10656</v>
      </c>
      <c r="I71" s="292" t="s">
        <v>10657</v>
      </c>
      <c r="J71" s="292"/>
      <c r="K71" s="292"/>
      <c r="L71" s="292"/>
    </row>
    <row r="72" spans="1:12" x14ac:dyDescent="0.35">
      <c r="A72" s="292" t="s">
        <v>2278</v>
      </c>
      <c r="B72" s="292" t="s">
        <v>2276</v>
      </c>
      <c r="C72" s="292" t="s">
        <v>2277</v>
      </c>
      <c r="D72" s="292" t="s">
        <v>9634</v>
      </c>
      <c r="E72" s="292" t="s">
        <v>10117</v>
      </c>
      <c r="F72" s="292" t="s">
        <v>10162</v>
      </c>
      <c r="G72" s="292" t="s">
        <v>10222</v>
      </c>
      <c r="H72" s="292" t="s">
        <v>10656</v>
      </c>
      <c r="I72" s="292" t="s">
        <v>10657</v>
      </c>
      <c r="J72" s="292"/>
      <c r="K72" s="292"/>
      <c r="L72" s="292"/>
    </row>
    <row r="73" spans="1:12" x14ac:dyDescent="0.35">
      <c r="A73" s="292" t="s">
        <v>2575</v>
      </c>
      <c r="B73" s="292" t="s">
        <v>2573</v>
      </c>
      <c r="C73" s="292" t="s">
        <v>2574</v>
      </c>
      <c r="D73" s="292" t="s">
        <v>9637</v>
      </c>
      <c r="E73" s="292" t="s">
        <v>10161</v>
      </c>
      <c r="F73" s="292" t="s">
        <v>10162</v>
      </c>
      <c r="G73" s="292" t="s">
        <v>10163</v>
      </c>
      <c r="H73" s="292" t="s">
        <v>10656</v>
      </c>
      <c r="I73" s="292" t="s">
        <v>10657</v>
      </c>
      <c r="J73" s="292"/>
      <c r="K73" s="292"/>
      <c r="L73" s="292"/>
    </row>
    <row r="74" spans="1:12" x14ac:dyDescent="0.35">
      <c r="A74" s="292" t="s">
        <v>1167</v>
      </c>
      <c r="B74" s="292" t="s">
        <v>1165</v>
      </c>
      <c r="C74" s="292" t="s">
        <v>1166</v>
      </c>
      <c r="D74" s="292" t="s">
        <v>9638</v>
      </c>
      <c r="E74" s="292" t="s">
        <v>10117</v>
      </c>
      <c r="F74" s="292" t="s">
        <v>10118</v>
      </c>
      <c r="G74" s="292" t="s">
        <v>10118</v>
      </c>
      <c r="H74" s="292" t="s">
        <v>10659</v>
      </c>
      <c r="I74" s="292" t="s">
        <v>10657</v>
      </c>
      <c r="J74" s="292"/>
      <c r="K74" s="292"/>
      <c r="L74" s="292"/>
    </row>
    <row r="75" spans="1:12" x14ac:dyDescent="0.35">
      <c r="A75" s="292" t="s">
        <v>835</v>
      </c>
      <c r="B75" s="292" t="s">
        <v>833</v>
      </c>
      <c r="C75" s="292" t="s">
        <v>834</v>
      </c>
      <c r="D75" s="292" t="s">
        <v>9641</v>
      </c>
      <c r="E75" s="292" t="s">
        <v>10171</v>
      </c>
      <c r="F75" s="292" t="s">
        <v>10234</v>
      </c>
      <c r="G75" s="292" t="s">
        <v>10143</v>
      </c>
      <c r="H75" s="292" t="s">
        <v>10656</v>
      </c>
      <c r="I75" s="292" t="s">
        <v>10658</v>
      </c>
      <c r="J75" s="292"/>
      <c r="K75" s="292"/>
      <c r="L75" s="292"/>
    </row>
    <row r="76" spans="1:12" x14ac:dyDescent="0.35">
      <c r="A76" s="292" t="s">
        <v>835</v>
      </c>
      <c r="B76" s="292" t="s">
        <v>838</v>
      </c>
      <c r="C76" s="292" t="s">
        <v>839</v>
      </c>
      <c r="D76" s="292" t="s">
        <v>9641</v>
      </c>
      <c r="E76" s="292" t="s">
        <v>10171</v>
      </c>
      <c r="F76" s="292" t="s">
        <v>10234</v>
      </c>
      <c r="G76" s="292" t="s">
        <v>10358</v>
      </c>
      <c r="H76" s="292" t="s">
        <v>10659</v>
      </c>
      <c r="I76" s="292" t="s">
        <v>10657</v>
      </c>
      <c r="J76" s="292"/>
      <c r="K76" s="292"/>
      <c r="L76" s="292"/>
    </row>
    <row r="77" spans="1:12" x14ac:dyDescent="0.35">
      <c r="A77" s="292" t="s">
        <v>835</v>
      </c>
      <c r="B77" s="292" t="s">
        <v>842</v>
      </c>
      <c r="C77" s="292" t="s">
        <v>843</v>
      </c>
      <c r="D77" s="292" t="s">
        <v>9641</v>
      </c>
      <c r="E77" s="292" t="s">
        <v>10171</v>
      </c>
      <c r="F77" s="292" t="s">
        <v>10162</v>
      </c>
      <c r="G77" s="292" t="s">
        <v>10222</v>
      </c>
      <c r="H77" s="292" t="s">
        <v>10659</v>
      </c>
      <c r="I77" s="292" t="s">
        <v>10657</v>
      </c>
      <c r="J77" s="292"/>
      <c r="K77" s="292"/>
      <c r="L77" s="292"/>
    </row>
    <row r="78" spans="1:12" x14ac:dyDescent="0.35">
      <c r="A78" s="292" t="s">
        <v>15</v>
      </c>
      <c r="B78" s="292" t="s">
        <v>13</v>
      </c>
      <c r="C78" s="292" t="s">
        <v>14</v>
      </c>
      <c r="D78" s="292" t="s">
        <v>9646</v>
      </c>
      <c r="E78" s="292" t="s">
        <v>10117</v>
      </c>
      <c r="F78" s="292" t="s">
        <v>10190</v>
      </c>
      <c r="G78" s="292" t="s">
        <v>10112</v>
      </c>
      <c r="H78" s="292" t="s">
        <v>10656</v>
      </c>
      <c r="I78" s="292" t="s">
        <v>10657</v>
      </c>
      <c r="J78" s="292"/>
      <c r="K78" s="292"/>
      <c r="L78" s="292"/>
    </row>
    <row r="79" spans="1:12" x14ac:dyDescent="0.35">
      <c r="A79" s="292" t="s">
        <v>1528</v>
      </c>
      <c r="B79" s="292" t="s">
        <v>1526</v>
      </c>
      <c r="C79" s="292" t="s">
        <v>1527</v>
      </c>
      <c r="D79" s="292" t="s">
        <v>9649</v>
      </c>
      <c r="E79" s="292" t="s">
        <v>10110</v>
      </c>
      <c r="F79" s="292" t="s">
        <v>10363</v>
      </c>
      <c r="G79" s="292" t="s">
        <v>10173</v>
      </c>
      <c r="H79" s="292" t="s">
        <v>10656</v>
      </c>
      <c r="I79" s="292" t="s">
        <v>10658</v>
      </c>
      <c r="J79" s="292"/>
      <c r="K79" s="292"/>
      <c r="L79" s="292"/>
    </row>
    <row r="80" spans="1:12" x14ac:dyDescent="0.35">
      <c r="A80" s="292" t="s">
        <v>1528</v>
      </c>
      <c r="B80" s="292" t="s">
        <v>1536</v>
      </c>
      <c r="C80" s="292" t="s">
        <v>1537</v>
      </c>
      <c r="D80" s="292" t="s">
        <v>9649</v>
      </c>
      <c r="E80" s="292" t="s">
        <v>10110</v>
      </c>
      <c r="F80" s="292" t="s">
        <v>10140</v>
      </c>
      <c r="G80" s="292" t="s">
        <v>10365</v>
      </c>
      <c r="H80" s="292" t="s">
        <v>10659</v>
      </c>
      <c r="I80" s="292" t="s">
        <v>10657</v>
      </c>
      <c r="J80" s="292"/>
      <c r="K80" s="292"/>
      <c r="L80" s="292"/>
    </row>
    <row r="81" spans="1:12" x14ac:dyDescent="0.35">
      <c r="A81" s="292" t="s">
        <v>1528</v>
      </c>
      <c r="B81" s="292" t="s">
        <v>1546</v>
      </c>
      <c r="C81" s="292" t="s">
        <v>1547</v>
      </c>
      <c r="D81" s="292" t="s">
        <v>9649</v>
      </c>
      <c r="E81" s="292" t="s">
        <v>10110</v>
      </c>
      <c r="F81" s="292" t="s">
        <v>10140</v>
      </c>
      <c r="G81" s="292" t="s">
        <v>10369</v>
      </c>
      <c r="H81" s="292" t="s">
        <v>10659</v>
      </c>
      <c r="I81" s="292" t="s">
        <v>10657</v>
      </c>
      <c r="J81" s="292"/>
      <c r="K81" s="292"/>
      <c r="L81" s="292"/>
    </row>
    <row r="82" spans="1:12" x14ac:dyDescent="0.35">
      <c r="A82" s="292" t="s">
        <v>1528</v>
      </c>
      <c r="B82" s="292" t="s">
        <v>1556</v>
      </c>
      <c r="C82" s="292" t="s">
        <v>1557</v>
      </c>
      <c r="D82" s="292" t="s">
        <v>9649</v>
      </c>
      <c r="E82" s="292" t="s">
        <v>10110</v>
      </c>
      <c r="F82" s="292" t="s">
        <v>10373</v>
      </c>
      <c r="G82" s="292" t="s">
        <v>10374</v>
      </c>
      <c r="H82" s="292" t="s">
        <v>10659</v>
      </c>
      <c r="I82" s="292" t="s">
        <v>10657</v>
      </c>
      <c r="J82" s="292"/>
      <c r="K82" s="292"/>
      <c r="L82" s="292"/>
    </row>
    <row r="83" spans="1:12" x14ac:dyDescent="0.35">
      <c r="A83" s="292" t="s">
        <v>1093</v>
      </c>
      <c r="B83" s="292" t="s">
        <v>4118</v>
      </c>
      <c r="C83" s="292" t="s">
        <v>4119</v>
      </c>
      <c r="D83" s="292" t="s">
        <v>9654</v>
      </c>
      <c r="E83" s="292" t="s">
        <v>10117</v>
      </c>
      <c r="F83" s="292" t="s">
        <v>10377</v>
      </c>
      <c r="G83" s="292" t="s">
        <v>10378</v>
      </c>
      <c r="H83" s="292" t="s">
        <v>10656</v>
      </c>
      <c r="I83" s="292" t="s">
        <v>10658</v>
      </c>
      <c r="J83" s="292"/>
      <c r="K83" s="292"/>
      <c r="L83" s="292"/>
    </row>
    <row r="84" spans="1:12" x14ac:dyDescent="0.35">
      <c r="A84" s="292" t="s">
        <v>1093</v>
      </c>
      <c r="B84" s="292" t="s">
        <v>1091</v>
      </c>
      <c r="C84" s="292" t="s">
        <v>1092</v>
      </c>
      <c r="D84" s="292" t="s">
        <v>9654</v>
      </c>
      <c r="E84" s="292" t="s">
        <v>10117</v>
      </c>
      <c r="F84" s="292" t="s">
        <v>10190</v>
      </c>
      <c r="G84" s="292" t="s">
        <v>10383</v>
      </c>
      <c r="H84" s="292" t="s">
        <v>10659</v>
      </c>
      <c r="I84" s="292" t="s">
        <v>10657</v>
      </c>
      <c r="J84" s="292"/>
      <c r="K84" s="292"/>
      <c r="L84" s="292"/>
    </row>
    <row r="85" spans="1:12" x14ac:dyDescent="0.35">
      <c r="A85" s="292" t="s">
        <v>1093</v>
      </c>
      <c r="B85" s="292" t="s">
        <v>1464</v>
      </c>
      <c r="C85" s="292" t="s">
        <v>1465</v>
      </c>
      <c r="D85" s="292" t="s">
        <v>9654</v>
      </c>
      <c r="E85" s="292" t="s">
        <v>10117</v>
      </c>
      <c r="F85" s="292" t="s">
        <v>10118</v>
      </c>
      <c r="G85" s="292" t="s">
        <v>10118</v>
      </c>
      <c r="H85" s="292" t="s">
        <v>10659</v>
      </c>
      <c r="I85" s="292" t="s">
        <v>10657</v>
      </c>
      <c r="J85" s="292"/>
      <c r="K85" s="292"/>
      <c r="L85" s="292"/>
    </row>
    <row r="86" spans="1:12" x14ac:dyDescent="0.35">
      <c r="A86" s="292" t="s">
        <v>1093</v>
      </c>
      <c r="B86" s="292" t="s">
        <v>4138</v>
      </c>
      <c r="C86" s="292" t="s">
        <v>4139</v>
      </c>
      <c r="D86" s="292" t="s">
        <v>9654</v>
      </c>
      <c r="E86" s="292" t="s">
        <v>10117</v>
      </c>
      <c r="F86" s="292" t="s">
        <v>10391</v>
      </c>
      <c r="G86" s="292" t="s">
        <v>4138</v>
      </c>
      <c r="H86" s="292" t="s">
        <v>10659</v>
      </c>
      <c r="I86" s="292" t="s">
        <v>10657</v>
      </c>
      <c r="J86" s="292"/>
      <c r="K86" s="292"/>
      <c r="L86" s="292"/>
    </row>
    <row r="87" spans="1:12" x14ac:dyDescent="0.35">
      <c r="A87" s="292" t="s">
        <v>149</v>
      </c>
      <c r="B87" s="292" t="s">
        <v>147</v>
      </c>
      <c r="C87" s="292" t="s">
        <v>148</v>
      </c>
      <c r="D87" s="292" t="s">
        <v>9655</v>
      </c>
      <c r="E87" s="292" t="s">
        <v>10117</v>
      </c>
      <c r="F87" s="292" t="s">
        <v>10162</v>
      </c>
      <c r="G87" s="292" t="s">
        <v>10394</v>
      </c>
      <c r="H87" s="292" t="s">
        <v>10659</v>
      </c>
      <c r="I87" s="292" t="s">
        <v>10657</v>
      </c>
      <c r="J87" s="292"/>
      <c r="K87" s="292"/>
      <c r="L87" s="292"/>
    </row>
    <row r="88" spans="1:12" x14ac:dyDescent="0.35">
      <c r="A88" s="292" t="s">
        <v>149</v>
      </c>
      <c r="B88" s="292" t="s">
        <v>487</v>
      </c>
      <c r="C88" s="292" t="s">
        <v>488</v>
      </c>
      <c r="D88" s="292" t="s">
        <v>9655</v>
      </c>
      <c r="E88" s="292" t="s">
        <v>10117</v>
      </c>
      <c r="F88" s="292" t="s">
        <v>10398</v>
      </c>
      <c r="G88" s="292" t="s">
        <v>10399</v>
      </c>
      <c r="H88" s="292" t="s">
        <v>10656</v>
      </c>
      <c r="I88" s="292" t="s">
        <v>10657</v>
      </c>
      <c r="J88" s="292"/>
      <c r="K88" s="292"/>
      <c r="L88" s="292"/>
    </row>
    <row r="89" spans="1:12" x14ac:dyDescent="0.35">
      <c r="A89" s="292" t="s">
        <v>861</v>
      </c>
      <c r="B89" s="292" t="s">
        <v>859</v>
      </c>
      <c r="C89" s="292" t="s">
        <v>860</v>
      </c>
      <c r="D89" s="292" t="s">
        <v>9660</v>
      </c>
      <c r="E89" s="292" t="s">
        <v>10117</v>
      </c>
      <c r="F89" s="292" t="s">
        <v>10401</v>
      </c>
      <c r="G89" s="292" t="s">
        <v>10402</v>
      </c>
      <c r="H89" s="292" t="s">
        <v>10656</v>
      </c>
      <c r="I89" s="292" t="s">
        <v>10657</v>
      </c>
      <c r="J89" s="292"/>
      <c r="K89" s="292"/>
      <c r="L89" s="292"/>
    </row>
    <row r="90" spans="1:12" x14ac:dyDescent="0.35">
      <c r="A90" s="292" t="s">
        <v>2623</v>
      </c>
      <c r="B90" s="292" t="s">
        <v>2621</v>
      </c>
      <c r="C90" s="292" t="s">
        <v>2622</v>
      </c>
      <c r="D90" s="292" t="s">
        <v>9661</v>
      </c>
      <c r="E90" s="292" t="s">
        <v>10110</v>
      </c>
      <c r="F90" s="292" t="s">
        <v>10162</v>
      </c>
      <c r="G90" s="292" t="s">
        <v>10404</v>
      </c>
      <c r="H90" s="292" t="s">
        <v>10656</v>
      </c>
      <c r="I90" s="292" t="s">
        <v>10657</v>
      </c>
      <c r="J90" s="292"/>
      <c r="K90" s="292"/>
      <c r="L90" s="292"/>
    </row>
    <row r="91" spans="1:12" x14ac:dyDescent="0.35">
      <c r="A91" s="292" t="s">
        <v>412</v>
      </c>
      <c r="B91" s="292" t="s">
        <v>410</v>
      </c>
      <c r="C91" s="292" t="s">
        <v>411</v>
      </c>
      <c r="D91" s="292" t="s">
        <v>9662</v>
      </c>
      <c r="E91" s="292" t="s">
        <v>10117</v>
      </c>
      <c r="F91" s="292" t="s">
        <v>10118</v>
      </c>
      <c r="G91" s="292" t="s">
        <v>10156</v>
      </c>
      <c r="H91" s="292" t="s">
        <v>10656</v>
      </c>
      <c r="I91" s="292" t="s">
        <v>10657</v>
      </c>
      <c r="J91" s="292"/>
      <c r="K91" s="292"/>
      <c r="L91" s="292"/>
    </row>
    <row r="92" spans="1:12" x14ac:dyDescent="0.35">
      <c r="A92" s="292" t="s">
        <v>91</v>
      </c>
      <c r="B92" s="292" t="s">
        <v>89</v>
      </c>
      <c r="C92" s="292" t="s">
        <v>90</v>
      </c>
      <c r="D92" s="292" t="s">
        <v>9663</v>
      </c>
      <c r="E92" s="292" t="s">
        <v>10117</v>
      </c>
      <c r="F92" s="292" t="s">
        <v>10140</v>
      </c>
      <c r="G92" s="292" t="s">
        <v>195</v>
      </c>
      <c r="H92" s="292" t="s">
        <v>10659</v>
      </c>
      <c r="I92" s="292" t="s">
        <v>10657</v>
      </c>
      <c r="J92" s="292"/>
      <c r="K92" s="292"/>
      <c r="L92" s="292"/>
    </row>
    <row r="93" spans="1:12" x14ac:dyDescent="0.35">
      <c r="A93" s="292" t="s">
        <v>91</v>
      </c>
      <c r="B93" s="292" t="s">
        <v>96</v>
      </c>
      <c r="C93" s="292" t="s">
        <v>97</v>
      </c>
      <c r="D93" s="292" t="s">
        <v>9663</v>
      </c>
      <c r="E93" s="292" t="s">
        <v>10117</v>
      </c>
      <c r="F93" s="292" t="s">
        <v>10140</v>
      </c>
      <c r="G93" s="292" t="s">
        <v>10414</v>
      </c>
      <c r="H93" s="292" t="s">
        <v>10659</v>
      </c>
      <c r="I93" s="292" t="s">
        <v>10657</v>
      </c>
      <c r="J93" s="292"/>
      <c r="K93" s="292"/>
      <c r="L93" s="292"/>
    </row>
    <row r="94" spans="1:12" x14ac:dyDescent="0.35">
      <c r="A94" s="292" t="s">
        <v>91</v>
      </c>
      <c r="B94" s="292" t="s">
        <v>395</v>
      </c>
      <c r="C94" s="292" t="s">
        <v>396</v>
      </c>
      <c r="D94" s="292" t="s">
        <v>9663</v>
      </c>
      <c r="E94" s="292" t="s">
        <v>10117</v>
      </c>
      <c r="F94" s="292" t="s">
        <v>10162</v>
      </c>
      <c r="G94" s="292" t="s">
        <v>395</v>
      </c>
      <c r="H94" s="292" t="s">
        <v>10659</v>
      </c>
      <c r="I94" s="292" t="s">
        <v>10657</v>
      </c>
      <c r="J94" s="292"/>
      <c r="K94" s="292"/>
      <c r="L94" s="292"/>
    </row>
    <row r="95" spans="1:12" x14ac:dyDescent="0.35">
      <c r="A95" s="292" t="s">
        <v>91</v>
      </c>
      <c r="B95" s="292" t="s">
        <v>1422</v>
      </c>
      <c r="C95" s="292" t="s">
        <v>1423</v>
      </c>
      <c r="D95" s="292" t="s">
        <v>9663</v>
      </c>
      <c r="E95" s="292" t="s">
        <v>10117</v>
      </c>
      <c r="F95" s="292" t="s">
        <v>10421</v>
      </c>
      <c r="G95" s="292" t="s">
        <v>10112</v>
      </c>
      <c r="H95" s="292" t="s">
        <v>10656</v>
      </c>
      <c r="I95" s="292" t="s">
        <v>10657</v>
      </c>
      <c r="J95" s="292"/>
      <c r="K95" s="292"/>
      <c r="L95" s="292"/>
    </row>
    <row r="96" spans="1:12" x14ac:dyDescent="0.35">
      <c r="A96" s="292" t="s">
        <v>1120</v>
      </c>
      <c r="B96" s="292" t="s">
        <v>1118</v>
      </c>
      <c r="C96" s="292" t="s">
        <v>1119</v>
      </c>
      <c r="D96" s="292" t="s">
        <v>9664</v>
      </c>
      <c r="E96" s="292" t="s">
        <v>10117</v>
      </c>
      <c r="F96" s="292" t="s">
        <v>10425</v>
      </c>
      <c r="G96" s="292" t="s">
        <v>10112</v>
      </c>
      <c r="H96" s="292" t="s">
        <v>10656</v>
      </c>
      <c r="I96" s="292" t="s">
        <v>10657</v>
      </c>
      <c r="J96" s="292"/>
      <c r="K96" s="292"/>
      <c r="L96" s="292"/>
    </row>
    <row r="97" spans="1:12" x14ac:dyDescent="0.35">
      <c r="A97" s="292" t="s">
        <v>1120</v>
      </c>
      <c r="B97" s="292" t="s">
        <v>2208</v>
      </c>
      <c r="C97" s="292" t="s">
        <v>2209</v>
      </c>
      <c r="D97" s="292" t="s">
        <v>9664</v>
      </c>
      <c r="E97" s="292" t="s">
        <v>10117</v>
      </c>
      <c r="F97" s="292" t="s">
        <v>10428</v>
      </c>
      <c r="G97" s="292" t="s">
        <v>10429</v>
      </c>
      <c r="H97" s="292" t="s">
        <v>10659</v>
      </c>
      <c r="I97" s="292" t="s">
        <v>10657</v>
      </c>
      <c r="J97" s="292"/>
      <c r="K97" s="292"/>
      <c r="L97" s="292"/>
    </row>
    <row r="98" spans="1:12" x14ac:dyDescent="0.35">
      <c r="A98" s="292" t="s">
        <v>1120</v>
      </c>
      <c r="B98" s="292" t="s">
        <v>2219</v>
      </c>
      <c r="C98" s="292" t="s">
        <v>2220</v>
      </c>
      <c r="D98" s="292" t="s">
        <v>9664</v>
      </c>
      <c r="E98" s="292" t="s">
        <v>10117</v>
      </c>
      <c r="F98" s="292" t="s">
        <v>10190</v>
      </c>
      <c r="G98" s="292" t="s">
        <v>195</v>
      </c>
      <c r="H98" s="292" t="s">
        <v>10659</v>
      </c>
      <c r="I98" s="292" t="s">
        <v>10657</v>
      </c>
      <c r="J98" s="292"/>
      <c r="K98" s="292"/>
      <c r="L98" s="292"/>
    </row>
    <row r="99" spans="1:12" x14ac:dyDescent="0.35">
      <c r="A99" s="292" t="s">
        <v>1120</v>
      </c>
      <c r="B99" s="292" t="s">
        <v>2230</v>
      </c>
      <c r="C99" s="292" t="s">
        <v>2231</v>
      </c>
      <c r="D99" s="292" t="s">
        <v>9664</v>
      </c>
      <c r="E99" s="292" t="s">
        <v>10117</v>
      </c>
      <c r="F99" s="292" t="s">
        <v>10234</v>
      </c>
      <c r="G99" s="292" t="s">
        <v>2230</v>
      </c>
      <c r="H99" s="292" t="s">
        <v>10659</v>
      </c>
      <c r="I99" s="292" t="s">
        <v>10657</v>
      </c>
      <c r="J99" s="292"/>
      <c r="K99" s="292"/>
      <c r="L99" s="292"/>
    </row>
    <row r="100" spans="1:12" x14ac:dyDescent="0.35">
      <c r="A100" s="292" t="s">
        <v>1120</v>
      </c>
      <c r="B100" s="292" t="s">
        <v>2241</v>
      </c>
      <c r="C100" s="292" t="s">
        <v>2242</v>
      </c>
      <c r="D100" s="292" t="s">
        <v>9664</v>
      </c>
      <c r="E100" s="292" t="s">
        <v>10117</v>
      </c>
      <c r="F100" s="292" t="s">
        <v>10162</v>
      </c>
      <c r="G100" s="292" t="s">
        <v>10439</v>
      </c>
      <c r="H100" s="292" t="s">
        <v>10659</v>
      </c>
      <c r="I100" s="292" t="s">
        <v>10657</v>
      </c>
      <c r="J100" s="292"/>
      <c r="K100" s="292"/>
      <c r="L100" s="292"/>
    </row>
    <row r="101" spans="1:12" x14ac:dyDescent="0.35">
      <c r="A101" s="292" t="s">
        <v>800</v>
      </c>
      <c r="B101" s="292" t="s">
        <v>798</v>
      </c>
      <c r="C101" s="292" t="s">
        <v>799</v>
      </c>
      <c r="D101" s="292" t="s">
        <v>9665</v>
      </c>
      <c r="E101" s="292" t="s">
        <v>10171</v>
      </c>
      <c r="F101" s="292" t="s">
        <v>10443</v>
      </c>
      <c r="G101" s="292" t="s">
        <v>10444</v>
      </c>
      <c r="H101" s="292" t="s">
        <v>10656</v>
      </c>
      <c r="I101" s="292" t="s">
        <v>10657</v>
      </c>
      <c r="J101" s="292"/>
      <c r="K101" s="292"/>
      <c r="L101" s="292"/>
    </row>
    <row r="102" spans="1:12" x14ac:dyDescent="0.35">
      <c r="A102" s="292" t="s">
        <v>277</v>
      </c>
      <c r="B102" s="292" t="s">
        <v>2964</v>
      </c>
      <c r="C102" s="292" t="s">
        <v>2965</v>
      </c>
      <c r="D102" s="292" t="s">
        <v>9680</v>
      </c>
      <c r="E102" s="292" t="s">
        <v>10110</v>
      </c>
      <c r="F102" s="292" t="s">
        <v>10243</v>
      </c>
      <c r="G102" s="292" t="s">
        <v>10112</v>
      </c>
      <c r="H102" s="292" t="s">
        <v>10656</v>
      </c>
      <c r="I102" s="292" t="s">
        <v>10657</v>
      </c>
      <c r="J102" s="292"/>
      <c r="K102" s="292"/>
      <c r="L102" s="292"/>
    </row>
    <row r="103" spans="1:12" x14ac:dyDescent="0.35">
      <c r="A103" s="292" t="s">
        <v>277</v>
      </c>
      <c r="B103" s="292" t="s">
        <v>275</v>
      </c>
      <c r="C103" s="292" t="s">
        <v>276</v>
      </c>
      <c r="D103" s="292" t="s">
        <v>9680</v>
      </c>
      <c r="E103" s="292" t="s">
        <v>10110</v>
      </c>
      <c r="F103" s="292" t="s">
        <v>10140</v>
      </c>
      <c r="G103" s="292" t="s">
        <v>10447</v>
      </c>
      <c r="H103" s="292" t="s">
        <v>10659</v>
      </c>
      <c r="I103" s="292" t="s">
        <v>10657</v>
      </c>
      <c r="J103" s="292"/>
      <c r="K103" s="292"/>
      <c r="L103" s="292"/>
    </row>
    <row r="104" spans="1:12" x14ac:dyDescent="0.35">
      <c r="A104" s="292" t="s">
        <v>3278</v>
      </c>
      <c r="B104" s="292" t="s">
        <v>3276</v>
      </c>
      <c r="C104" s="292" t="s">
        <v>3277</v>
      </c>
      <c r="D104" s="292" t="s">
        <v>9681</v>
      </c>
      <c r="E104" s="292" t="s">
        <v>10171</v>
      </c>
      <c r="F104" s="292" t="s">
        <v>10162</v>
      </c>
      <c r="G104" s="292" t="s">
        <v>10177</v>
      </c>
      <c r="H104" s="292" t="s">
        <v>10656</v>
      </c>
      <c r="I104" s="292" t="s">
        <v>10657</v>
      </c>
      <c r="J104" s="292"/>
      <c r="K104" s="292"/>
      <c r="L104" s="292"/>
    </row>
    <row r="105" spans="1:12" x14ac:dyDescent="0.35">
      <c r="A105" s="292" t="s">
        <v>3290</v>
      </c>
      <c r="B105" s="292" t="s">
        <v>3288</v>
      </c>
      <c r="C105" s="292" t="s">
        <v>3289</v>
      </c>
      <c r="D105" s="292" t="s">
        <v>9682</v>
      </c>
      <c r="E105" s="292" t="s">
        <v>10171</v>
      </c>
      <c r="F105" s="292" t="s">
        <v>10162</v>
      </c>
      <c r="G105" s="292" t="s">
        <v>10177</v>
      </c>
      <c r="H105" s="292" t="s">
        <v>10656</v>
      </c>
      <c r="I105" s="292" t="s">
        <v>10657</v>
      </c>
      <c r="J105" s="292"/>
      <c r="K105" s="292"/>
      <c r="L105" s="292"/>
    </row>
    <row r="106" spans="1:12" x14ac:dyDescent="0.35">
      <c r="A106" s="292" t="s">
        <v>1567</v>
      </c>
      <c r="B106" s="292" t="s">
        <v>3810</v>
      </c>
      <c r="C106" s="292" t="s">
        <v>3811</v>
      </c>
      <c r="D106" s="292" t="s">
        <v>9683</v>
      </c>
      <c r="E106" s="292" t="s">
        <v>10110</v>
      </c>
      <c r="F106" s="292" t="s">
        <v>10454</v>
      </c>
      <c r="G106" s="292" t="s">
        <v>10173</v>
      </c>
      <c r="H106" s="292" t="s">
        <v>10656</v>
      </c>
      <c r="I106" s="292" t="s">
        <v>10658</v>
      </c>
      <c r="J106" s="292"/>
      <c r="K106" s="292"/>
      <c r="L106" s="292"/>
    </row>
    <row r="107" spans="1:12" x14ac:dyDescent="0.35">
      <c r="A107" s="292" t="s">
        <v>1567</v>
      </c>
      <c r="B107" s="292" t="s">
        <v>1565</v>
      </c>
      <c r="C107" s="292" t="s">
        <v>1566</v>
      </c>
      <c r="D107" s="292" t="s">
        <v>9683</v>
      </c>
      <c r="E107" s="292" t="s">
        <v>10110</v>
      </c>
      <c r="F107" s="292" t="s">
        <v>10458</v>
      </c>
      <c r="G107" s="292" t="s">
        <v>10459</v>
      </c>
      <c r="H107" s="292" t="s">
        <v>10659</v>
      </c>
      <c r="I107" s="292" t="s">
        <v>10657</v>
      </c>
      <c r="J107" s="292"/>
      <c r="K107" s="292"/>
      <c r="L107" s="292"/>
    </row>
    <row r="108" spans="1:12" x14ac:dyDescent="0.35">
      <c r="A108" s="292" t="s">
        <v>1567</v>
      </c>
      <c r="B108" s="292" t="s">
        <v>2050</v>
      </c>
      <c r="C108" s="292" t="s">
        <v>2051</v>
      </c>
      <c r="D108" s="292" t="s">
        <v>9683</v>
      </c>
      <c r="E108" s="292" t="s">
        <v>10110</v>
      </c>
      <c r="F108" s="292" t="s">
        <v>10391</v>
      </c>
      <c r="G108" s="292" t="s">
        <v>10463</v>
      </c>
      <c r="H108" s="292" t="s">
        <v>10659</v>
      </c>
      <c r="I108" s="292" t="s">
        <v>10657</v>
      </c>
      <c r="J108" s="292"/>
      <c r="K108" s="292"/>
      <c r="L108" s="292"/>
    </row>
    <row r="109" spans="1:12" x14ac:dyDescent="0.35">
      <c r="A109" s="292" t="s">
        <v>1567</v>
      </c>
      <c r="B109" s="292" t="s">
        <v>3736</v>
      </c>
      <c r="C109" s="292" t="s">
        <v>3737</v>
      </c>
      <c r="D109" s="292" t="s">
        <v>9683</v>
      </c>
      <c r="E109" s="292" t="s">
        <v>10110</v>
      </c>
      <c r="F109" s="292" t="s">
        <v>10185</v>
      </c>
      <c r="G109" s="292" t="s">
        <v>10468</v>
      </c>
      <c r="H109" s="292" t="s">
        <v>10659</v>
      </c>
      <c r="I109" s="292" t="s">
        <v>10657</v>
      </c>
      <c r="J109" s="292"/>
      <c r="K109" s="292"/>
      <c r="L109" s="292"/>
    </row>
    <row r="110" spans="1:12" x14ac:dyDescent="0.35">
      <c r="A110" s="292" t="s">
        <v>1574</v>
      </c>
      <c r="B110" s="292" t="s">
        <v>1572</v>
      </c>
      <c r="C110" s="292" t="s">
        <v>1573</v>
      </c>
      <c r="D110" s="292" t="s">
        <v>9686</v>
      </c>
      <c r="E110" s="292" t="s">
        <v>10473</v>
      </c>
      <c r="F110" s="292" t="s">
        <v>10474</v>
      </c>
      <c r="G110" s="292" t="s">
        <v>1572</v>
      </c>
      <c r="H110" s="292" t="s">
        <v>10656</v>
      </c>
      <c r="I110" s="292" t="s">
        <v>10657</v>
      </c>
      <c r="J110" s="292"/>
      <c r="K110" s="292"/>
      <c r="L110" s="292"/>
    </row>
    <row r="111" spans="1:12" x14ac:dyDescent="0.35">
      <c r="A111" s="292" t="s">
        <v>2661</v>
      </c>
      <c r="B111" s="292" t="s">
        <v>2659</v>
      </c>
      <c r="C111" s="292" t="s">
        <v>2660</v>
      </c>
      <c r="D111" s="292" t="s">
        <v>9687</v>
      </c>
      <c r="E111" s="292" t="s">
        <v>10161</v>
      </c>
      <c r="F111" s="292" t="s">
        <v>10162</v>
      </c>
      <c r="G111" s="292" t="s">
        <v>10163</v>
      </c>
      <c r="H111" s="292" t="s">
        <v>10656</v>
      </c>
      <c r="I111" s="292" t="s">
        <v>10657</v>
      </c>
      <c r="J111" s="292"/>
      <c r="K111" s="292"/>
      <c r="L111" s="292"/>
    </row>
    <row r="112" spans="1:12" x14ac:dyDescent="0.35">
      <c r="A112" s="292" t="s">
        <v>44</v>
      </c>
      <c r="B112" s="292" t="s">
        <v>42</v>
      </c>
      <c r="C112" s="292" t="s">
        <v>43</v>
      </c>
      <c r="D112" s="292" t="s">
        <v>9690</v>
      </c>
      <c r="E112" s="292" t="s">
        <v>10110</v>
      </c>
      <c r="F112" s="292" t="s">
        <v>10483</v>
      </c>
      <c r="G112" s="292" t="s">
        <v>10112</v>
      </c>
      <c r="H112" s="292" t="s">
        <v>10656</v>
      </c>
      <c r="I112" s="292" t="s">
        <v>10657</v>
      </c>
      <c r="J112" s="292"/>
      <c r="K112" s="292"/>
      <c r="L112" s="292"/>
    </row>
    <row r="113" spans="1:12" x14ac:dyDescent="0.35">
      <c r="A113" s="292" t="s">
        <v>2353</v>
      </c>
      <c r="B113" s="292" t="s">
        <v>2351</v>
      </c>
      <c r="C113" s="292" t="s">
        <v>2352</v>
      </c>
      <c r="D113" s="292" t="s">
        <v>9695</v>
      </c>
      <c r="E113" s="292" t="s">
        <v>10125</v>
      </c>
      <c r="F113" s="292" t="s">
        <v>10485</v>
      </c>
      <c r="G113" s="292" t="s">
        <v>10140</v>
      </c>
      <c r="H113" s="292" t="s">
        <v>10656</v>
      </c>
      <c r="I113" s="292" t="s">
        <v>10658</v>
      </c>
      <c r="J113" s="292"/>
      <c r="K113" s="292"/>
      <c r="L113" s="292"/>
    </row>
    <row r="114" spans="1:12" x14ac:dyDescent="0.35">
      <c r="A114" s="292" t="s">
        <v>2353</v>
      </c>
      <c r="B114" s="292" t="s">
        <v>2363</v>
      </c>
      <c r="C114" s="292" t="s">
        <v>2364</v>
      </c>
      <c r="D114" s="292" t="s">
        <v>9695</v>
      </c>
      <c r="E114" s="292" t="s">
        <v>10125</v>
      </c>
      <c r="F114" s="292" t="s">
        <v>10488</v>
      </c>
      <c r="G114" s="292" t="s">
        <v>2363</v>
      </c>
      <c r="H114" s="292" t="s">
        <v>10659</v>
      </c>
      <c r="I114" s="292" t="s">
        <v>10657</v>
      </c>
      <c r="J114" s="292"/>
      <c r="K114" s="292"/>
      <c r="L114" s="292"/>
    </row>
    <row r="115" spans="1:12" x14ac:dyDescent="0.35">
      <c r="A115" s="292" t="s">
        <v>2353</v>
      </c>
      <c r="B115" s="292" t="s">
        <v>2374</v>
      </c>
      <c r="C115" s="292" t="s">
        <v>2375</v>
      </c>
      <c r="D115" s="292" t="s">
        <v>9695</v>
      </c>
      <c r="E115" s="292" t="s">
        <v>10125</v>
      </c>
      <c r="F115" s="292" t="s">
        <v>10488</v>
      </c>
      <c r="G115" s="292" t="s">
        <v>2374</v>
      </c>
      <c r="H115" s="292" t="s">
        <v>10659</v>
      </c>
      <c r="I115" s="292" t="s">
        <v>10657</v>
      </c>
      <c r="J115" s="292"/>
      <c r="K115" s="292"/>
      <c r="L115" s="292"/>
    </row>
    <row r="116" spans="1:12" x14ac:dyDescent="0.35">
      <c r="A116" s="292" t="s">
        <v>295</v>
      </c>
      <c r="B116" s="292" t="s">
        <v>293</v>
      </c>
      <c r="C116" s="292" t="s">
        <v>294</v>
      </c>
      <c r="D116" s="292" t="s">
        <v>10496</v>
      </c>
      <c r="E116" s="292" t="s">
        <v>10497</v>
      </c>
      <c r="F116" s="292"/>
      <c r="G116" s="292" t="s">
        <v>293</v>
      </c>
      <c r="H116" s="292" t="s">
        <v>10659</v>
      </c>
      <c r="I116" s="292" t="s">
        <v>10657</v>
      </c>
      <c r="J116" s="292"/>
      <c r="K116" s="292"/>
      <c r="L116" s="292"/>
    </row>
    <row r="117" spans="1:12" x14ac:dyDescent="0.35">
      <c r="A117" s="292" t="s">
        <v>320</v>
      </c>
      <c r="B117" s="292" t="s">
        <v>318</v>
      </c>
      <c r="C117" s="292" t="s">
        <v>319</v>
      </c>
      <c r="D117" s="292" t="s">
        <v>10501</v>
      </c>
      <c r="E117" s="292" t="s">
        <v>10502</v>
      </c>
      <c r="F117" s="292"/>
      <c r="G117" s="292" t="s">
        <v>318</v>
      </c>
      <c r="H117" s="292" t="s">
        <v>10659</v>
      </c>
      <c r="I117" s="292" t="s">
        <v>10657</v>
      </c>
      <c r="J117" s="292"/>
      <c r="K117" s="292"/>
      <c r="L117" s="292"/>
    </row>
    <row r="118" spans="1:12" x14ac:dyDescent="0.35">
      <c r="A118" s="292" t="s">
        <v>341</v>
      </c>
      <c r="B118" s="292" t="s">
        <v>339</v>
      </c>
      <c r="C118" s="292" t="s">
        <v>340</v>
      </c>
      <c r="D118" s="292" t="s">
        <v>10506</v>
      </c>
      <c r="E118" s="292" t="s">
        <v>10507</v>
      </c>
      <c r="F118" s="292"/>
      <c r="G118" s="292" t="s">
        <v>339</v>
      </c>
      <c r="H118" s="292" t="s">
        <v>10659</v>
      </c>
      <c r="I118" s="292" t="s">
        <v>10657</v>
      </c>
      <c r="J118" s="292"/>
      <c r="K118" s="292"/>
      <c r="L118" s="292"/>
    </row>
    <row r="119" spans="1:12" x14ac:dyDescent="0.35">
      <c r="A119" s="292" t="s">
        <v>331</v>
      </c>
      <c r="B119" s="292" t="s">
        <v>329</v>
      </c>
      <c r="C119" s="292" t="s">
        <v>330</v>
      </c>
      <c r="D119" s="292" t="s">
        <v>10512</v>
      </c>
      <c r="E119" s="292" t="s">
        <v>10513</v>
      </c>
      <c r="F119" s="292"/>
      <c r="G119" s="292" t="s">
        <v>329</v>
      </c>
      <c r="H119" s="292" t="s">
        <v>10659</v>
      </c>
      <c r="I119" s="292" t="s">
        <v>10657</v>
      </c>
      <c r="J119" s="292"/>
      <c r="K119" s="292"/>
      <c r="L119" s="292"/>
    </row>
    <row r="120" spans="1:12" x14ac:dyDescent="0.35">
      <c r="A120" s="292" t="s">
        <v>620</v>
      </c>
      <c r="B120" s="292" t="s">
        <v>618</v>
      </c>
      <c r="C120" s="292" t="s">
        <v>619</v>
      </c>
      <c r="D120" s="292" t="s">
        <v>10517</v>
      </c>
      <c r="E120" s="292" t="s">
        <v>10518</v>
      </c>
      <c r="F120" s="292"/>
      <c r="G120" s="292" t="s">
        <v>618</v>
      </c>
      <c r="H120" s="292" t="s">
        <v>10659</v>
      </c>
      <c r="I120" s="292" t="s">
        <v>10657</v>
      </c>
      <c r="J120" s="292"/>
      <c r="K120" s="292"/>
      <c r="L120" s="292"/>
    </row>
    <row r="121" spans="1:12" x14ac:dyDescent="0.35">
      <c r="A121" s="292" t="s">
        <v>636</v>
      </c>
      <c r="B121" s="292" t="s">
        <v>634</v>
      </c>
      <c r="C121" s="292" t="s">
        <v>635</v>
      </c>
      <c r="D121" s="292" t="s">
        <v>10520</v>
      </c>
      <c r="E121" s="292" t="s">
        <v>10521</v>
      </c>
      <c r="F121" s="292"/>
      <c r="G121" s="292" t="s">
        <v>634</v>
      </c>
      <c r="H121" s="292" t="s">
        <v>10659</v>
      </c>
      <c r="I121" s="292" t="s">
        <v>10657</v>
      </c>
      <c r="J121" s="292"/>
      <c r="K121" s="292"/>
      <c r="L121" s="292"/>
    </row>
    <row r="122" spans="1:12" x14ac:dyDescent="0.35">
      <c r="A122" s="292" t="s">
        <v>1010</v>
      </c>
      <c r="B122" s="292" t="s">
        <v>1008</v>
      </c>
      <c r="C122" s="292" t="s">
        <v>1009</v>
      </c>
      <c r="D122" s="292" t="s">
        <v>10523</v>
      </c>
      <c r="E122" s="292" t="s">
        <v>10524</v>
      </c>
      <c r="F122" s="292"/>
      <c r="G122" s="292" t="s">
        <v>1008</v>
      </c>
      <c r="H122" s="292" t="s">
        <v>10659</v>
      </c>
      <c r="I122" s="292" t="s">
        <v>10657</v>
      </c>
      <c r="J122" s="292"/>
      <c r="K122" s="292"/>
      <c r="L122" s="292"/>
    </row>
    <row r="123" spans="1:12" x14ac:dyDescent="0.35">
      <c r="A123" s="292" t="s">
        <v>821</v>
      </c>
      <c r="B123" s="292" t="s">
        <v>819</v>
      </c>
      <c r="C123" s="292" t="s">
        <v>820</v>
      </c>
      <c r="D123" s="292" t="s">
        <v>10526</v>
      </c>
      <c r="E123" s="292" t="s">
        <v>10527</v>
      </c>
      <c r="F123" s="292"/>
      <c r="G123" s="292" t="s">
        <v>819</v>
      </c>
      <c r="H123" s="292" t="s">
        <v>10659</v>
      </c>
      <c r="I123" s="292" t="s">
        <v>10657</v>
      </c>
      <c r="J123" s="292"/>
      <c r="K123" s="292"/>
      <c r="L123" s="292"/>
    </row>
    <row r="124" spans="1:12" x14ac:dyDescent="0.35">
      <c r="A124" s="292" t="s">
        <v>501</v>
      </c>
      <c r="B124" s="292" t="s">
        <v>499</v>
      </c>
      <c r="C124" s="292" t="s">
        <v>500</v>
      </c>
      <c r="D124" s="292" t="s">
        <v>10532</v>
      </c>
      <c r="E124" s="292" t="s">
        <v>10533</v>
      </c>
      <c r="F124" s="292"/>
      <c r="G124" s="292" t="s">
        <v>10534</v>
      </c>
      <c r="H124" s="292" t="s">
        <v>10659</v>
      </c>
      <c r="I124" s="292" t="s">
        <v>10657</v>
      </c>
      <c r="J124" s="292"/>
      <c r="K124" s="292"/>
      <c r="L124" s="292"/>
    </row>
    <row r="125" spans="1:12" x14ac:dyDescent="0.35">
      <c r="A125" s="292" t="s">
        <v>564</v>
      </c>
      <c r="B125" s="292" t="s">
        <v>562</v>
      </c>
      <c r="C125" s="292" t="s">
        <v>563</v>
      </c>
      <c r="D125" s="292" t="s">
        <v>10537</v>
      </c>
      <c r="E125" s="292" t="s">
        <v>10538</v>
      </c>
      <c r="F125" s="292" t="s">
        <v>10118</v>
      </c>
      <c r="G125" s="292" t="s">
        <v>562</v>
      </c>
      <c r="H125" s="292" t="s">
        <v>10659</v>
      </c>
      <c r="I125" s="292" t="s">
        <v>10657</v>
      </c>
      <c r="J125" s="292"/>
      <c r="K125" s="292"/>
      <c r="L125" s="292"/>
    </row>
    <row r="126" spans="1:12" x14ac:dyDescent="0.35">
      <c r="A126" s="292" t="s">
        <v>879</v>
      </c>
      <c r="B126" s="292" t="s">
        <v>877</v>
      </c>
      <c r="C126" s="292" t="s">
        <v>878</v>
      </c>
      <c r="D126" s="292" t="s">
        <v>10544</v>
      </c>
      <c r="E126" s="292" t="s">
        <v>10533</v>
      </c>
      <c r="F126" s="292" t="s">
        <v>10545</v>
      </c>
      <c r="G126" s="292" t="s">
        <v>10546</v>
      </c>
      <c r="H126" s="292" t="s">
        <v>10659</v>
      </c>
      <c r="I126" s="292" t="s">
        <v>10657</v>
      </c>
      <c r="J126" s="292"/>
      <c r="K126" s="292"/>
      <c r="L126" s="292"/>
    </row>
    <row r="127" spans="1:12" x14ac:dyDescent="0.35">
      <c r="A127" s="292" t="s">
        <v>2673</v>
      </c>
      <c r="B127" s="292" t="s">
        <v>2671</v>
      </c>
      <c r="C127" s="292" t="s">
        <v>2672</v>
      </c>
      <c r="D127" s="292" t="s">
        <v>9702</v>
      </c>
      <c r="E127" s="292" t="s">
        <v>10161</v>
      </c>
      <c r="F127" s="292" t="s">
        <v>10162</v>
      </c>
      <c r="G127" s="292" t="s">
        <v>10163</v>
      </c>
      <c r="H127" s="292" t="s">
        <v>10656</v>
      </c>
      <c r="I127" s="292" t="s">
        <v>10657</v>
      </c>
      <c r="J127" s="292"/>
      <c r="K127" s="292"/>
      <c r="L127" s="292"/>
    </row>
    <row r="128" spans="1:12" x14ac:dyDescent="0.35">
      <c r="A128" s="292" t="s">
        <v>1775</v>
      </c>
      <c r="B128" s="292" t="s">
        <v>1773</v>
      </c>
      <c r="C128" s="292" t="s">
        <v>1774</v>
      </c>
      <c r="D128" s="292" t="s">
        <v>9703</v>
      </c>
      <c r="E128" s="292" t="s">
        <v>10161</v>
      </c>
      <c r="F128" s="292" t="s">
        <v>10190</v>
      </c>
      <c r="G128" s="292" t="s">
        <v>10163</v>
      </c>
      <c r="H128" s="292" t="s">
        <v>10656</v>
      </c>
      <c r="I128" s="292" t="s">
        <v>10657</v>
      </c>
      <c r="J128" s="292"/>
      <c r="K128" s="292"/>
      <c r="L128" s="292"/>
    </row>
    <row r="129" spans="1:12" x14ac:dyDescent="0.35">
      <c r="A129" s="292" t="s">
        <v>187</v>
      </c>
      <c r="B129" s="292" t="s">
        <v>185</v>
      </c>
      <c r="C129" s="292" t="s">
        <v>186</v>
      </c>
      <c r="D129" s="292" t="s">
        <v>9704</v>
      </c>
      <c r="E129" s="292" t="s">
        <v>10117</v>
      </c>
      <c r="F129" s="292" t="s">
        <v>10162</v>
      </c>
      <c r="G129" s="292" t="s">
        <v>10560</v>
      </c>
      <c r="H129" s="292" t="s">
        <v>10656</v>
      </c>
      <c r="I129" s="292" t="s">
        <v>10657</v>
      </c>
      <c r="J129" s="292"/>
      <c r="K129" s="292"/>
      <c r="L129" s="292"/>
    </row>
    <row r="130" spans="1:12" x14ac:dyDescent="0.35">
      <c r="A130" s="292" t="s">
        <v>3145</v>
      </c>
      <c r="B130" s="292" t="s">
        <v>3143</v>
      </c>
      <c r="C130" s="292" t="s">
        <v>3144</v>
      </c>
      <c r="D130" s="292" t="s">
        <v>9707</v>
      </c>
      <c r="E130" s="292" t="s">
        <v>10117</v>
      </c>
      <c r="F130" s="292" t="s">
        <v>10563</v>
      </c>
      <c r="G130" s="292" t="s">
        <v>10112</v>
      </c>
      <c r="H130" s="292" t="s">
        <v>10656</v>
      </c>
      <c r="I130" s="292" t="s">
        <v>10657</v>
      </c>
      <c r="J130" s="292"/>
      <c r="K130" s="292"/>
      <c r="L130" s="292"/>
    </row>
    <row r="131" spans="1:12" x14ac:dyDescent="0.35">
      <c r="A131" s="292" t="s">
        <v>3145</v>
      </c>
      <c r="B131" s="292" t="s">
        <v>3300</v>
      </c>
      <c r="C131" s="292" t="s">
        <v>3301</v>
      </c>
      <c r="D131" s="292" t="s">
        <v>9707</v>
      </c>
      <c r="E131" s="292" t="s">
        <v>10117</v>
      </c>
      <c r="F131" s="292" t="s">
        <v>10162</v>
      </c>
      <c r="G131" s="292" t="s">
        <v>10560</v>
      </c>
      <c r="H131" s="292" t="s">
        <v>10659</v>
      </c>
      <c r="I131" s="292" t="s">
        <v>10657</v>
      </c>
      <c r="J131" s="292"/>
      <c r="K131" s="292"/>
      <c r="L131" s="292"/>
    </row>
    <row r="132" spans="1:12" x14ac:dyDescent="0.35">
      <c r="A132" s="292" t="s">
        <v>32</v>
      </c>
      <c r="B132" s="292" t="s">
        <v>30</v>
      </c>
      <c r="C132" s="292" t="s">
        <v>31</v>
      </c>
      <c r="D132" s="292" t="s">
        <v>9708</v>
      </c>
      <c r="E132" s="292" t="s">
        <v>10117</v>
      </c>
      <c r="F132" s="292" t="s">
        <v>10443</v>
      </c>
      <c r="G132" s="292" t="s">
        <v>10338</v>
      </c>
      <c r="H132" s="292" t="s">
        <v>10656</v>
      </c>
      <c r="I132" s="292" t="s">
        <v>10657</v>
      </c>
      <c r="J132" s="292"/>
      <c r="K132" s="292"/>
      <c r="L132" s="292"/>
    </row>
    <row r="133" spans="1:12" x14ac:dyDescent="0.35">
      <c r="A133" s="292" t="s">
        <v>2977</v>
      </c>
      <c r="B133" s="292" t="s">
        <v>2975</v>
      </c>
      <c r="C133" s="292" t="s">
        <v>2976</v>
      </c>
      <c r="D133" s="292" t="s">
        <v>9715</v>
      </c>
      <c r="E133" s="292" t="s">
        <v>10171</v>
      </c>
      <c r="F133" s="292" t="s">
        <v>10570</v>
      </c>
      <c r="G133" s="292" t="s">
        <v>10112</v>
      </c>
      <c r="H133" s="292" t="s">
        <v>10656</v>
      </c>
      <c r="I133" s="292" t="s">
        <v>10657</v>
      </c>
      <c r="J133" s="292"/>
      <c r="K133" s="292"/>
      <c r="L133" s="292"/>
    </row>
    <row r="134" spans="1:12" x14ac:dyDescent="0.35">
      <c r="A134" s="292" t="s">
        <v>1103</v>
      </c>
      <c r="B134" s="292" t="s">
        <v>1101</v>
      </c>
      <c r="C134" s="292" t="s">
        <v>1102</v>
      </c>
      <c r="D134" s="292" t="s">
        <v>9718</v>
      </c>
      <c r="E134" s="292" t="s">
        <v>10117</v>
      </c>
      <c r="F134" s="292" t="s">
        <v>10572</v>
      </c>
      <c r="G134" s="292" t="s">
        <v>10112</v>
      </c>
      <c r="H134" s="292" t="s">
        <v>10656</v>
      </c>
      <c r="I134" s="292" t="s">
        <v>10657</v>
      </c>
      <c r="J134" s="292"/>
      <c r="K134" s="292"/>
      <c r="L134" s="292"/>
    </row>
    <row r="135" spans="1:12" x14ac:dyDescent="0.35">
      <c r="A135" s="292" t="s">
        <v>1103</v>
      </c>
      <c r="B135" s="292" t="s">
        <v>1108</v>
      </c>
      <c r="C135" s="292" t="s">
        <v>1109</v>
      </c>
      <c r="D135" s="292" t="s">
        <v>9718</v>
      </c>
      <c r="E135" s="292" t="s">
        <v>10117</v>
      </c>
      <c r="F135" s="292" t="s">
        <v>10162</v>
      </c>
      <c r="G135" s="292" t="s">
        <v>10222</v>
      </c>
      <c r="H135" s="292" t="s">
        <v>10659</v>
      </c>
      <c r="I135" s="292" t="s">
        <v>10657</v>
      </c>
      <c r="J135" s="292"/>
      <c r="K135" s="292"/>
      <c r="L135" s="292"/>
    </row>
    <row r="136" spans="1:12" x14ac:dyDescent="0.35">
      <c r="A136" s="292" t="s">
        <v>2290</v>
      </c>
      <c r="B136" s="292" t="s">
        <v>2288</v>
      </c>
      <c r="C136" s="292" t="s">
        <v>2289</v>
      </c>
      <c r="D136" s="292" t="s">
        <v>9721</v>
      </c>
      <c r="E136" s="292" t="s">
        <v>10117</v>
      </c>
      <c r="F136" s="292" t="s">
        <v>10579</v>
      </c>
      <c r="G136" s="292" t="s">
        <v>10112</v>
      </c>
      <c r="H136" s="292" t="s">
        <v>10656</v>
      </c>
      <c r="I136" s="292" t="s">
        <v>10657</v>
      </c>
      <c r="J136" s="292"/>
      <c r="K136" s="292"/>
      <c r="L136" s="292"/>
    </row>
    <row r="137" spans="1:12" x14ac:dyDescent="0.35">
      <c r="A137" s="292" t="s">
        <v>2254</v>
      </c>
      <c r="B137" s="292" t="s">
        <v>2252</v>
      </c>
      <c r="C137" s="292" t="s">
        <v>2253</v>
      </c>
      <c r="D137" s="292" t="s">
        <v>9726</v>
      </c>
      <c r="E137" s="292" t="s">
        <v>10161</v>
      </c>
      <c r="F137" s="292" t="s">
        <v>10162</v>
      </c>
      <c r="G137" s="292" t="s">
        <v>10163</v>
      </c>
      <c r="H137" s="292" t="s">
        <v>10656</v>
      </c>
      <c r="I137" s="292" t="s">
        <v>10657</v>
      </c>
      <c r="J137" s="292"/>
      <c r="K137" s="292"/>
      <c r="L137" s="292"/>
    </row>
    <row r="138" spans="1:12" x14ac:dyDescent="0.35">
      <c r="A138" s="292" t="s">
        <v>419</v>
      </c>
      <c r="B138" s="292" t="s">
        <v>417</v>
      </c>
      <c r="C138" s="292" t="s">
        <v>418</v>
      </c>
      <c r="D138" s="292" t="s">
        <v>9731</v>
      </c>
      <c r="E138" s="292" t="s">
        <v>10117</v>
      </c>
      <c r="F138" s="292" t="s">
        <v>10118</v>
      </c>
      <c r="G138" s="292" t="s">
        <v>10156</v>
      </c>
      <c r="H138" s="292" t="s">
        <v>10656</v>
      </c>
      <c r="I138" s="292" t="s">
        <v>10657</v>
      </c>
      <c r="J138" s="292"/>
      <c r="K138" s="292"/>
      <c r="L138" s="292"/>
    </row>
    <row r="139" spans="1:12" x14ac:dyDescent="0.35">
      <c r="A139" s="292" t="s">
        <v>2387</v>
      </c>
      <c r="B139" s="292" t="s">
        <v>2385</v>
      </c>
      <c r="C139" s="292" t="s">
        <v>2386</v>
      </c>
      <c r="D139" s="292" t="s">
        <v>9734</v>
      </c>
      <c r="E139" s="292" t="s">
        <v>10125</v>
      </c>
      <c r="F139" s="292" t="s">
        <v>10488</v>
      </c>
      <c r="G139" s="292" t="s">
        <v>10589</v>
      </c>
      <c r="H139" s="292" t="s">
        <v>10656</v>
      </c>
      <c r="I139" s="292" t="s">
        <v>10657</v>
      </c>
      <c r="J139" s="292"/>
      <c r="K139" s="292"/>
      <c r="L139" s="292"/>
    </row>
    <row r="140" spans="1:12" x14ac:dyDescent="0.35">
      <c r="A140" s="292" t="s">
        <v>197</v>
      </c>
      <c r="B140" s="292" t="s">
        <v>508</v>
      </c>
      <c r="C140" s="292" t="s">
        <v>509</v>
      </c>
      <c r="D140" s="292" t="s">
        <v>9735</v>
      </c>
      <c r="E140" s="292" t="s">
        <v>10117</v>
      </c>
      <c r="F140" s="292" t="s">
        <v>10208</v>
      </c>
      <c r="G140" s="292" t="s">
        <v>10112</v>
      </c>
      <c r="H140" s="292" t="s">
        <v>10656</v>
      </c>
      <c r="I140" s="292" t="s">
        <v>10657</v>
      </c>
      <c r="J140" s="292"/>
      <c r="K140" s="292"/>
      <c r="L140" s="292"/>
    </row>
    <row r="141" spans="1:12" x14ac:dyDescent="0.35">
      <c r="A141" s="292" t="s">
        <v>197</v>
      </c>
      <c r="B141" s="292" t="s">
        <v>195</v>
      </c>
      <c r="C141" s="292" t="s">
        <v>196</v>
      </c>
      <c r="D141" s="292" t="s">
        <v>9735</v>
      </c>
      <c r="E141" s="292" t="s">
        <v>10117</v>
      </c>
      <c r="F141" s="292" t="s">
        <v>10140</v>
      </c>
      <c r="G141" s="292" t="s">
        <v>195</v>
      </c>
      <c r="H141" s="292" t="s">
        <v>10659</v>
      </c>
      <c r="I141" s="292" t="s">
        <v>10657</v>
      </c>
      <c r="J141" s="292"/>
      <c r="K141" s="292"/>
      <c r="L141" s="292"/>
    </row>
    <row r="142" spans="1:12" x14ac:dyDescent="0.35">
      <c r="A142" s="292" t="s">
        <v>197</v>
      </c>
      <c r="B142" s="292" t="s">
        <v>204</v>
      </c>
      <c r="C142" s="292" t="s">
        <v>205</v>
      </c>
      <c r="D142" s="292" t="s">
        <v>9735</v>
      </c>
      <c r="E142" s="292" t="s">
        <v>10117</v>
      </c>
      <c r="F142" s="292" t="s">
        <v>10162</v>
      </c>
      <c r="G142" s="292" t="s">
        <v>10202</v>
      </c>
      <c r="H142" s="292" t="s">
        <v>10659</v>
      </c>
      <c r="I142" s="292" t="s">
        <v>10657</v>
      </c>
      <c r="J142" s="292"/>
      <c r="K142" s="292"/>
      <c r="L142" s="292"/>
    </row>
    <row r="143" spans="1:12" x14ac:dyDescent="0.35">
      <c r="A143" s="292" t="s">
        <v>197</v>
      </c>
      <c r="B143" s="292" t="s">
        <v>216</v>
      </c>
      <c r="C143" s="292" t="s">
        <v>217</v>
      </c>
      <c r="D143" s="292" t="s">
        <v>9735</v>
      </c>
      <c r="E143" s="292" t="s">
        <v>10117</v>
      </c>
      <c r="F143" s="292" t="s">
        <v>10162</v>
      </c>
      <c r="G143" s="292" t="s">
        <v>10599</v>
      </c>
      <c r="H143" s="292" t="s">
        <v>10659</v>
      </c>
      <c r="I143" s="292" t="s">
        <v>10657</v>
      </c>
      <c r="J143" s="292"/>
      <c r="K143" s="292"/>
      <c r="L143" s="292"/>
    </row>
    <row r="144" spans="1:12" x14ac:dyDescent="0.35">
      <c r="A144" s="292" t="s">
        <v>1021</v>
      </c>
      <c r="B144" s="292" t="s">
        <v>1019</v>
      </c>
      <c r="C144" s="292" t="s">
        <v>1020</v>
      </c>
      <c r="D144" s="292" t="s">
        <v>9736</v>
      </c>
      <c r="E144" s="292" t="s">
        <v>10117</v>
      </c>
      <c r="F144" s="292" t="s">
        <v>10134</v>
      </c>
      <c r="G144" s="292" t="s">
        <v>10603</v>
      </c>
      <c r="H144" s="292" t="s">
        <v>10656</v>
      </c>
      <c r="I144" s="292" t="s">
        <v>10657</v>
      </c>
      <c r="J144" s="292"/>
      <c r="K144" s="292"/>
      <c r="L144" s="292"/>
    </row>
    <row r="145" spans="1:12" x14ac:dyDescent="0.35">
      <c r="A145" s="292" t="s">
        <v>1976</v>
      </c>
      <c r="B145" s="292" t="s">
        <v>1974</v>
      </c>
      <c r="C145" s="292" t="s">
        <v>1975</v>
      </c>
      <c r="D145" s="292" t="s">
        <v>9737</v>
      </c>
      <c r="E145" s="292" t="s">
        <v>10110</v>
      </c>
      <c r="F145" s="292" t="s">
        <v>10140</v>
      </c>
      <c r="G145" s="292" t="s">
        <v>10560</v>
      </c>
      <c r="H145" s="292" t="s">
        <v>10656</v>
      </c>
      <c r="I145" s="292" t="s">
        <v>10657</v>
      </c>
      <c r="J145" s="292"/>
      <c r="K145" s="292"/>
      <c r="L145" s="292"/>
    </row>
    <row r="146" spans="1:12" x14ac:dyDescent="0.35">
      <c r="A146" s="292" t="s">
        <v>956</v>
      </c>
      <c r="B146" s="292" t="s">
        <v>954</v>
      </c>
      <c r="C146" s="292" t="s">
        <v>955</v>
      </c>
      <c r="D146" s="292" t="s">
        <v>9742</v>
      </c>
      <c r="E146" s="292" t="s">
        <v>10110</v>
      </c>
      <c r="F146" s="292" t="s">
        <v>10155</v>
      </c>
      <c r="G146" s="292" t="s">
        <v>10156</v>
      </c>
      <c r="H146" s="292" t="s">
        <v>10656</v>
      </c>
      <c r="I146" s="292" t="s">
        <v>10657</v>
      </c>
      <c r="J146" s="292"/>
      <c r="K146" s="292"/>
      <c r="L146" s="292"/>
    </row>
    <row r="147" spans="1:12" x14ac:dyDescent="0.35">
      <c r="A147" s="292" t="s">
        <v>951</v>
      </c>
      <c r="B147" s="292" t="s">
        <v>949</v>
      </c>
      <c r="C147" s="292" t="s">
        <v>950</v>
      </c>
      <c r="D147" s="292" t="s">
        <v>9745</v>
      </c>
      <c r="E147" s="292" t="s">
        <v>10171</v>
      </c>
      <c r="F147" s="292" t="s">
        <v>10162</v>
      </c>
      <c r="G147" s="292" t="s">
        <v>10177</v>
      </c>
      <c r="H147" s="292" t="s">
        <v>10656</v>
      </c>
      <c r="I147" s="292" t="s">
        <v>10657</v>
      </c>
      <c r="J147" s="292"/>
      <c r="K147" s="292"/>
      <c r="L147" s="292"/>
    </row>
    <row r="148" spans="1:12" x14ac:dyDescent="0.35">
      <c r="A148" s="292" t="s">
        <v>2102</v>
      </c>
      <c r="B148" s="292" t="s">
        <v>2100</v>
      </c>
      <c r="C148" s="292" t="s">
        <v>2101</v>
      </c>
      <c r="D148" s="292" t="s">
        <v>9746</v>
      </c>
      <c r="E148" s="292" t="s">
        <v>10117</v>
      </c>
      <c r="F148" s="292" t="s">
        <v>10162</v>
      </c>
      <c r="G148" s="292" t="s">
        <v>10222</v>
      </c>
      <c r="H148" s="292" t="s">
        <v>10656</v>
      </c>
      <c r="I148" s="292" t="s">
        <v>10657</v>
      </c>
      <c r="J148" s="292"/>
      <c r="K148" s="292"/>
      <c r="L148" s="292"/>
    </row>
    <row r="149" spans="1:12" x14ac:dyDescent="0.35">
      <c r="A149" s="292" t="s">
        <v>227</v>
      </c>
      <c r="B149" s="292" t="s">
        <v>225</v>
      </c>
      <c r="C149" s="292" t="s">
        <v>226</v>
      </c>
      <c r="D149" s="292" t="s">
        <v>9747</v>
      </c>
      <c r="E149" s="292" t="s">
        <v>10125</v>
      </c>
      <c r="F149" s="292" t="s">
        <v>10243</v>
      </c>
      <c r="G149" s="292" t="s">
        <v>10173</v>
      </c>
      <c r="H149" s="292" t="s">
        <v>10656</v>
      </c>
      <c r="I149" s="292" t="s">
        <v>10658</v>
      </c>
      <c r="J149" s="292"/>
      <c r="K149" s="292"/>
      <c r="L149" s="292"/>
    </row>
    <row r="150" spans="1:12" x14ac:dyDescent="0.35">
      <c r="A150" s="292" t="s">
        <v>227</v>
      </c>
      <c r="B150" s="292" t="s">
        <v>237</v>
      </c>
      <c r="C150" s="292" t="s">
        <v>238</v>
      </c>
      <c r="D150" s="292" t="s">
        <v>9747</v>
      </c>
      <c r="E150" s="292" t="s">
        <v>10125</v>
      </c>
      <c r="F150" s="292" t="s">
        <v>10162</v>
      </c>
      <c r="G150" s="292" t="s">
        <v>10310</v>
      </c>
      <c r="H150" s="292" t="s">
        <v>10659</v>
      </c>
      <c r="I150" s="292" t="s">
        <v>10657</v>
      </c>
      <c r="J150" s="292"/>
      <c r="K150" s="292"/>
      <c r="L150" s="292"/>
    </row>
    <row r="151" spans="1:12" x14ac:dyDescent="0.35">
      <c r="A151" s="292" t="s">
        <v>227</v>
      </c>
      <c r="B151" s="292" t="s">
        <v>252</v>
      </c>
      <c r="C151" s="292" t="s">
        <v>253</v>
      </c>
      <c r="D151" s="292" t="s">
        <v>9747</v>
      </c>
      <c r="E151" s="292" t="s">
        <v>10125</v>
      </c>
      <c r="F151" s="292" t="s">
        <v>10162</v>
      </c>
      <c r="G151" s="292" t="s">
        <v>10222</v>
      </c>
      <c r="H151" s="292" t="s">
        <v>10659</v>
      </c>
      <c r="I151" s="292" t="s">
        <v>10657</v>
      </c>
      <c r="J151" s="292"/>
      <c r="K151" s="292"/>
      <c r="L151" s="292"/>
    </row>
    <row r="152" spans="1:12" x14ac:dyDescent="0.35">
      <c r="A152" s="292" t="s">
        <v>227</v>
      </c>
      <c r="B152" s="292" t="s">
        <v>263</v>
      </c>
      <c r="C152" s="292" t="s">
        <v>264</v>
      </c>
      <c r="D152" s="292" t="s">
        <v>9747</v>
      </c>
      <c r="E152" s="292" t="s">
        <v>10125</v>
      </c>
      <c r="F152" s="292" t="s">
        <v>10140</v>
      </c>
      <c r="G152" s="292" t="s">
        <v>10621</v>
      </c>
      <c r="H152" s="292" t="s">
        <v>10659</v>
      </c>
      <c r="I152" s="292" t="s">
        <v>10657</v>
      </c>
      <c r="J152" s="292"/>
      <c r="K152" s="292"/>
      <c r="L152" s="292"/>
    </row>
    <row r="153" spans="1:12" x14ac:dyDescent="0.35">
      <c r="A153" s="292" t="s">
        <v>227</v>
      </c>
      <c r="B153" s="292" t="s">
        <v>1612</v>
      </c>
      <c r="C153" s="292" t="s">
        <v>1613</v>
      </c>
      <c r="D153" s="292" t="s">
        <v>9747</v>
      </c>
      <c r="E153" s="292" t="s">
        <v>10125</v>
      </c>
      <c r="F153" s="292" t="s">
        <v>10545</v>
      </c>
      <c r="G153" s="292" t="s">
        <v>10625</v>
      </c>
      <c r="H153" s="292" t="s">
        <v>10659</v>
      </c>
      <c r="I153" s="292" t="s">
        <v>10657</v>
      </c>
      <c r="J153" s="292"/>
      <c r="K153" s="292"/>
      <c r="L153" s="292"/>
    </row>
    <row r="154" spans="1:12" x14ac:dyDescent="0.35">
      <c r="A154" s="292" t="s">
        <v>53</v>
      </c>
      <c r="B154" s="292" t="s">
        <v>576</v>
      </c>
      <c r="C154" s="292" t="s">
        <v>577</v>
      </c>
      <c r="D154" s="292" t="s">
        <v>9752</v>
      </c>
      <c r="E154" s="292" t="s">
        <v>10117</v>
      </c>
      <c r="F154" s="292" t="s">
        <v>10220</v>
      </c>
      <c r="G154" s="292" t="s">
        <v>10173</v>
      </c>
      <c r="H154" s="292" t="s">
        <v>10656</v>
      </c>
      <c r="I154" s="292" t="s">
        <v>10658</v>
      </c>
      <c r="J154" s="292"/>
      <c r="K154" s="292"/>
      <c r="L154" s="292"/>
    </row>
    <row r="155" spans="1:12" x14ac:dyDescent="0.35">
      <c r="A155" s="292" t="s">
        <v>53</v>
      </c>
      <c r="B155" s="292" t="s">
        <v>51</v>
      </c>
      <c r="C155" s="292" t="s">
        <v>52</v>
      </c>
      <c r="D155" s="292" t="s">
        <v>9752</v>
      </c>
      <c r="E155" s="292" t="s">
        <v>10117</v>
      </c>
      <c r="F155" s="292" t="s">
        <v>10162</v>
      </c>
      <c r="G155" s="292" t="s">
        <v>10560</v>
      </c>
      <c r="H155" s="292" t="s">
        <v>10659</v>
      </c>
      <c r="I155" s="292" t="s">
        <v>10657</v>
      </c>
      <c r="J155" s="292"/>
      <c r="K155" s="292"/>
      <c r="L155" s="292"/>
    </row>
    <row r="156" spans="1:12" x14ac:dyDescent="0.35">
      <c r="A156" s="292" t="s">
        <v>53</v>
      </c>
      <c r="B156" s="292" t="s">
        <v>586</v>
      </c>
      <c r="C156" s="292" t="s">
        <v>587</v>
      </c>
      <c r="D156" s="292" t="s">
        <v>9752</v>
      </c>
      <c r="E156" s="292" t="s">
        <v>10117</v>
      </c>
      <c r="F156" s="292" t="s">
        <v>10118</v>
      </c>
      <c r="G156" s="292" t="s">
        <v>10636</v>
      </c>
      <c r="H156" s="292" t="s">
        <v>10659</v>
      </c>
      <c r="I156" s="292" t="s">
        <v>10657</v>
      </c>
      <c r="J156" s="292"/>
      <c r="K156" s="292"/>
      <c r="L156" s="292"/>
    </row>
    <row r="157" spans="1:12" x14ac:dyDescent="0.35">
      <c r="A157" s="292" t="s">
        <v>2444</v>
      </c>
      <c r="B157" s="292" t="s">
        <v>2442</v>
      </c>
      <c r="C157" s="292" t="s">
        <v>2443</v>
      </c>
      <c r="D157" s="292" t="s">
        <v>9753</v>
      </c>
      <c r="E157" s="292" t="s">
        <v>10117</v>
      </c>
      <c r="F157" s="292" t="s">
        <v>10162</v>
      </c>
      <c r="G157" s="292" t="s">
        <v>10560</v>
      </c>
      <c r="H157" s="292" t="s">
        <v>10656</v>
      </c>
      <c r="I157" s="292" t="s">
        <v>10657</v>
      </c>
      <c r="J157" s="292"/>
      <c r="K157" s="292"/>
      <c r="L157" s="292"/>
    </row>
    <row r="158" spans="1:12" x14ac:dyDescent="0.35">
      <c r="A158" s="292" t="s">
        <v>1763</v>
      </c>
      <c r="B158" s="292" t="s">
        <v>1761</v>
      </c>
      <c r="C158" s="292" t="s">
        <v>1762</v>
      </c>
      <c r="D158" s="292" t="s">
        <v>9754</v>
      </c>
      <c r="E158" s="292" t="s">
        <v>10161</v>
      </c>
      <c r="F158" s="292" t="s">
        <v>10190</v>
      </c>
      <c r="G158" s="292" t="s">
        <v>1761</v>
      </c>
      <c r="H158" s="292" t="s">
        <v>10656</v>
      </c>
      <c r="I158" s="292" t="s">
        <v>10657</v>
      </c>
      <c r="J158" s="292"/>
      <c r="K158" s="292"/>
      <c r="L158" s="292"/>
    </row>
    <row r="159" spans="1:12" x14ac:dyDescent="0.35">
      <c r="A159" s="292" t="s">
        <v>3331</v>
      </c>
      <c r="B159" s="292" t="s">
        <v>3329</v>
      </c>
      <c r="C159" s="292" t="s">
        <v>3330</v>
      </c>
      <c r="D159" s="292" t="s">
        <v>9763</v>
      </c>
      <c r="E159" s="292" t="s">
        <v>10171</v>
      </c>
      <c r="F159" s="292" t="s">
        <v>10646</v>
      </c>
      <c r="G159" s="292" t="s">
        <v>10112</v>
      </c>
      <c r="H159" s="292" t="s">
        <v>10656</v>
      </c>
      <c r="I159" s="292" t="s">
        <v>10657</v>
      </c>
      <c r="J159" s="292"/>
      <c r="K159" s="292"/>
      <c r="L159" s="292"/>
    </row>
    <row r="160" spans="1:12" x14ac:dyDescent="0.35">
      <c r="A160" s="292" t="s">
        <v>3202</v>
      </c>
      <c r="B160" s="292" t="s">
        <v>3200</v>
      </c>
      <c r="C160" s="292" t="s">
        <v>3201</v>
      </c>
      <c r="D160" s="292" t="s">
        <v>9772</v>
      </c>
      <c r="E160" s="292" t="s">
        <v>10125</v>
      </c>
      <c r="F160" s="292" t="s">
        <v>10190</v>
      </c>
      <c r="G160" s="292" t="s">
        <v>10112</v>
      </c>
      <c r="H160" s="292" t="s">
        <v>10656</v>
      </c>
      <c r="I160" s="292" t="s">
        <v>10657</v>
      </c>
      <c r="J160" s="292"/>
      <c r="K160" s="292"/>
      <c r="L160" s="292"/>
    </row>
    <row r="161" spans="1:12" x14ac:dyDescent="0.35">
      <c r="A161" s="292" t="s">
        <v>3202</v>
      </c>
      <c r="B161" s="292" t="s">
        <v>3212</v>
      </c>
      <c r="C161" s="292" t="s">
        <v>3213</v>
      </c>
      <c r="D161" s="292" t="s">
        <v>9772</v>
      </c>
      <c r="E161" s="292" t="s">
        <v>10125</v>
      </c>
      <c r="F161" s="292" t="s">
        <v>10162</v>
      </c>
      <c r="G161" s="292" t="s">
        <v>10222</v>
      </c>
      <c r="H161" s="292" t="s">
        <v>10659</v>
      </c>
      <c r="I161" s="292" t="s">
        <v>10657</v>
      </c>
      <c r="J161" s="292"/>
      <c r="K161" s="292"/>
      <c r="L161" s="292"/>
    </row>
    <row r="162" spans="1:12" x14ac:dyDescent="0.35">
      <c r="A162" s="292" t="s">
        <v>143</v>
      </c>
      <c r="B162" s="292" t="s">
        <v>141</v>
      </c>
      <c r="C162" s="292" t="s">
        <v>142</v>
      </c>
      <c r="D162" s="292" t="s">
        <v>9775</v>
      </c>
      <c r="E162" s="292" t="s">
        <v>10117</v>
      </c>
      <c r="F162" s="292" t="s">
        <v>10651</v>
      </c>
      <c r="G162" s="292" t="s">
        <v>10118</v>
      </c>
      <c r="H162" s="292" t="s">
        <v>10656</v>
      </c>
      <c r="I162" s="292" t="s">
        <v>10657</v>
      </c>
      <c r="J162" s="292"/>
      <c r="K162" s="292"/>
      <c r="L162" s="292"/>
    </row>
    <row r="163" spans="1:12" x14ac:dyDescent="0.35">
      <c r="A163" s="292" t="s">
        <v>70</v>
      </c>
      <c r="B163" s="292" t="s">
        <v>68</v>
      </c>
      <c r="C163" s="292" t="s">
        <v>69</v>
      </c>
      <c r="D163" s="292" t="s">
        <v>9776</v>
      </c>
      <c r="E163" s="292" t="s">
        <v>10117</v>
      </c>
      <c r="F163" s="292" t="s">
        <v>10653</v>
      </c>
      <c r="G163" s="292" t="s">
        <v>10112</v>
      </c>
      <c r="H163" s="292" t="s">
        <v>10656</v>
      </c>
      <c r="I163" s="292" t="s">
        <v>10657</v>
      </c>
      <c r="J163" s="292"/>
      <c r="K163" s="292"/>
      <c r="L163" s="292"/>
    </row>
  </sheetData>
  <autoFilter ref="A1:L163" xr:uid="{00000000-0009-0000-0000-000012000000}"/>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919"/>
  <sheetViews>
    <sheetView workbookViewId="0"/>
  </sheetViews>
  <sheetFormatPr defaultRowHeight="14.5" x14ac:dyDescent="0.35"/>
  <cols>
    <col min="1" max="1" width="40" customWidth="1"/>
    <col min="2" max="2" width="10" customWidth="1"/>
    <col min="3" max="3" width="25" customWidth="1"/>
    <col min="4" max="4" width="50" customWidth="1"/>
    <col min="5" max="6" width="25" customWidth="1"/>
    <col min="7" max="7" width="20" customWidth="1"/>
    <col min="8" max="8" width="15" hidden="1" customWidth="1"/>
    <col min="9" max="9" width="40" customWidth="1"/>
    <col min="10" max="10" width="80" customWidth="1"/>
    <col min="11" max="11" width="30" hidden="1" customWidth="1"/>
    <col min="12" max="12" width="20" customWidth="1"/>
    <col min="13" max="13" width="30" customWidth="1"/>
  </cols>
  <sheetData>
    <row r="1" spans="1:13" x14ac:dyDescent="0.35">
      <c r="A1" s="258" t="s">
        <v>0</v>
      </c>
      <c r="B1" s="258" t="s">
        <v>1</v>
      </c>
      <c r="C1" s="258" t="s">
        <v>2</v>
      </c>
      <c r="D1" s="258" t="s">
        <v>3</v>
      </c>
      <c r="E1" s="258" t="s">
        <v>4</v>
      </c>
      <c r="F1" s="258" t="s">
        <v>5</v>
      </c>
      <c r="G1" s="258" t="s">
        <v>6</v>
      </c>
      <c r="H1" s="258" t="s">
        <v>7</v>
      </c>
      <c r="I1" s="258" t="s">
        <v>8</v>
      </c>
      <c r="J1" s="258" t="s">
        <v>9</v>
      </c>
      <c r="K1" s="258" t="s">
        <v>10</v>
      </c>
      <c r="L1" s="258" t="s">
        <v>11</v>
      </c>
      <c r="M1" s="258" t="s">
        <v>12</v>
      </c>
    </row>
    <row r="2" spans="1:13" x14ac:dyDescent="0.35">
      <c r="A2" s="259" t="s">
        <v>13</v>
      </c>
      <c r="B2" s="259" t="s">
        <v>14</v>
      </c>
      <c r="C2" s="259" t="s">
        <v>15</v>
      </c>
      <c r="D2" s="259" t="s">
        <v>16</v>
      </c>
      <c r="E2" s="259" t="s">
        <v>17</v>
      </c>
      <c r="F2" s="259"/>
      <c r="G2" s="259" t="s">
        <v>17</v>
      </c>
      <c r="H2" s="259" t="s">
        <v>17</v>
      </c>
      <c r="I2" s="259"/>
      <c r="J2" s="259" t="s">
        <v>18</v>
      </c>
      <c r="K2" s="259" t="s">
        <v>19</v>
      </c>
      <c r="L2" s="260">
        <v>43489</v>
      </c>
      <c r="M2" s="259" t="s">
        <v>20</v>
      </c>
    </row>
    <row r="3" spans="1:13" x14ac:dyDescent="0.35">
      <c r="A3" s="261" t="s">
        <v>13</v>
      </c>
      <c r="B3" s="261" t="s">
        <v>14</v>
      </c>
      <c r="C3" s="261" t="s">
        <v>15</v>
      </c>
      <c r="D3" s="261" t="s">
        <v>21</v>
      </c>
      <c r="E3" s="261">
        <v>1</v>
      </c>
      <c r="F3" s="261" t="s">
        <v>13</v>
      </c>
      <c r="G3" s="261" t="s">
        <v>22</v>
      </c>
      <c r="H3" s="261">
        <v>3</v>
      </c>
      <c r="I3" s="261" t="s">
        <v>14</v>
      </c>
      <c r="J3" s="261" t="s">
        <v>13</v>
      </c>
      <c r="K3" s="261" t="s">
        <v>23</v>
      </c>
      <c r="L3" s="262">
        <v>43489</v>
      </c>
      <c r="M3" s="261" t="s">
        <v>20</v>
      </c>
    </row>
    <row r="4" spans="1:13" x14ac:dyDescent="0.35">
      <c r="A4" s="259" t="s">
        <v>13</v>
      </c>
      <c r="B4" s="259" t="s">
        <v>14</v>
      </c>
      <c r="C4" s="259" t="s">
        <v>15</v>
      </c>
      <c r="D4" s="259" t="s">
        <v>24</v>
      </c>
      <c r="E4" s="259" t="s">
        <v>17</v>
      </c>
      <c r="F4" s="259"/>
      <c r="G4" s="259" t="s">
        <v>17</v>
      </c>
      <c r="H4" s="259" t="s">
        <v>17</v>
      </c>
      <c r="I4" s="259"/>
      <c r="J4" s="259" t="s">
        <v>18</v>
      </c>
      <c r="K4" s="259" t="s">
        <v>25</v>
      </c>
      <c r="L4" s="260">
        <v>43489</v>
      </c>
      <c r="M4" s="259" t="s">
        <v>20</v>
      </c>
    </row>
    <row r="5" spans="1:13" x14ac:dyDescent="0.35">
      <c r="A5" s="261" t="s">
        <v>13</v>
      </c>
      <c r="B5" s="261" t="s">
        <v>14</v>
      </c>
      <c r="C5" s="261" t="s">
        <v>15</v>
      </c>
      <c r="D5" s="261" t="s">
        <v>26</v>
      </c>
      <c r="E5" s="261" t="s">
        <v>17</v>
      </c>
      <c r="F5" s="261"/>
      <c r="G5" s="261" t="s">
        <v>17</v>
      </c>
      <c r="H5" s="261" t="s">
        <v>17</v>
      </c>
      <c r="I5" s="261"/>
      <c r="J5" s="261" t="s">
        <v>18</v>
      </c>
      <c r="K5" s="261" t="s">
        <v>27</v>
      </c>
      <c r="L5" s="262">
        <v>43489</v>
      </c>
      <c r="M5" s="261" t="s">
        <v>20</v>
      </c>
    </row>
    <row r="6" spans="1:13" x14ac:dyDescent="0.35">
      <c r="A6" s="259" t="s">
        <v>13</v>
      </c>
      <c r="B6" s="259" t="s">
        <v>14</v>
      </c>
      <c r="C6" s="259" t="s">
        <v>15</v>
      </c>
      <c r="D6" s="259" t="s">
        <v>28</v>
      </c>
      <c r="E6" s="259" t="s">
        <v>17</v>
      </c>
      <c r="F6" s="259"/>
      <c r="G6" s="259" t="s">
        <v>17</v>
      </c>
      <c r="H6" s="259" t="s">
        <v>17</v>
      </c>
      <c r="I6" s="259"/>
      <c r="J6" s="259" t="s">
        <v>18</v>
      </c>
      <c r="K6" s="259" t="s">
        <v>29</v>
      </c>
      <c r="L6" s="260">
        <v>43489</v>
      </c>
      <c r="M6" s="259" t="s">
        <v>20</v>
      </c>
    </row>
    <row r="7" spans="1:13" x14ac:dyDescent="0.35">
      <c r="A7" s="261" t="s">
        <v>30</v>
      </c>
      <c r="B7" s="261" t="s">
        <v>31</v>
      </c>
      <c r="C7" s="261" t="s">
        <v>32</v>
      </c>
      <c r="D7" s="261" t="s">
        <v>16</v>
      </c>
      <c r="E7" s="261">
        <v>0</v>
      </c>
      <c r="F7" s="261"/>
      <c r="G7" s="261" t="s">
        <v>33</v>
      </c>
      <c r="H7" s="261">
        <v>2</v>
      </c>
      <c r="I7" s="261"/>
      <c r="J7" s="261"/>
      <c r="K7" s="261" t="s">
        <v>34</v>
      </c>
      <c r="L7" s="262">
        <v>43489</v>
      </c>
      <c r="M7" s="261" t="s">
        <v>20</v>
      </c>
    </row>
    <row r="8" spans="1:13" x14ac:dyDescent="0.35">
      <c r="A8" s="259" t="s">
        <v>30</v>
      </c>
      <c r="B8" s="259" t="s">
        <v>31</v>
      </c>
      <c r="C8" s="259" t="s">
        <v>32</v>
      </c>
      <c r="D8" s="259" t="s">
        <v>21</v>
      </c>
      <c r="E8" s="259">
        <v>0</v>
      </c>
      <c r="F8" s="259"/>
      <c r="G8" s="259" t="s">
        <v>33</v>
      </c>
      <c r="H8" s="259">
        <v>2</v>
      </c>
      <c r="I8" s="259"/>
      <c r="J8" s="259"/>
      <c r="K8" s="259" t="s">
        <v>35</v>
      </c>
      <c r="L8" s="260">
        <v>43489</v>
      </c>
      <c r="M8" s="259" t="s">
        <v>20</v>
      </c>
    </row>
    <row r="9" spans="1:13" x14ac:dyDescent="0.35">
      <c r="A9" s="261" t="s">
        <v>30</v>
      </c>
      <c r="B9" s="261" t="s">
        <v>31</v>
      </c>
      <c r="C9" s="261" t="s">
        <v>32</v>
      </c>
      <c r="D9" s="261" t="s">
        <v>24</v>
      </c>
      <c r="E9" s="261" t="s">
        <v>17</v>
      </c>
      <c r="F9" s="261"/>
      <c r="G9" s="261" t="s">
        <v>22</v>
      </c>
      <c r="H9" s="261">
        <v>3</v>
      </c>
      <c r="I9" s="261"/>
      <c r="J9" s="261" t="s">
        <v>36</v>
      </c>
      <c r="K9" s="261" t="s">
        <v>37</v>
      </c>
      <c r="L9" s="262">
        <v>43489</v>
      </c>
      <c r="M9" s="261" t="s">
        <v>20</v>
      </c>
    </row>
    <row r="10" spans="1:13" x14ac:dyDescent="0.35">
      <c r="A10" s="259" t="s">
        <v>30</v>
      </c>
      <c r="B10" s="259" t="s">
        <v>31</v>
      </c>
      <c r="C10" s="259" t="s">
        <v>32</v>
      </c>
      <c r="D10" s="259" t="s">
        <v>38</v>
      </c>
      <c r="E10" s="259">
        <v>0</v>
      </c>
      <c r="F10" s="259"/>
      <c r="G10" s="259" t="s">
        <v>33</v>
      </c>
      <c r="H10" s="259">
        <v>2</v>
      </c>
      <c r="I10" s="259"/>
      <c r="J10" s="259"/>
      <c r="K10" s="259" t="s">
        <v>39</v>
      </c>
      <c r="L10" s="260">
        <v>43489</v>
      </c>
      <c r="M10" s="259" t="s">
        <v>20</v>
      </c>
    </row>
    <row r="11" spans="1:13" x14ac:dyDescent="0.35">
      <c r="A11" s="261" t="s">
        <v>30</v>
      </c>
      <c r="B11" s="261" t="s">
        <v>31</v>
      </c>
      <c r="C11" s="261" t="s">
        <v>32</v>
      </c>
      <c r="D11" s="261" t="s">
        <v>40</v>
      </c>
      <c r="E11" s="261">
        <v>0</v>
      </c>
      <c r="F11" s="261"/>
      <c r="G11" s="261" t="s">
        <v>33</v>
      </c>
      <c r="H11" s="261">
        <v>2</v>
      </c>
      <c r="I11" s="261"/>
      <c r="J11" s="261"/>
      <c r="K11" s="261" t="s">
        <v>41</v>
      </c>
      <c r="L11" s="262">
        <v>43489</v>
      </c>
      <c r="M11" s="261" t="s">
        <v>20</v>
      </c>
    </row>
    <row r="12" spans="1:13" x14ac:dyDescent="0.35">
      <c r="A12" s="259" t="s">
        <v>42</v>
      </c>
      <c r="B12" s="259" t="s">
        <v>43</v>
      </c>
      <c r="C12" s="259" t="s">
        <v>44</v>
      </c>
      <c r="D12" s="259" t="s">
        <v>16</v>
      </c>
      <c r="E12" s="259" t="s">
        <v>17</v>
      </c>
      <c r="F12" s="259"/>
      <c r="G12" s="259" t="s">
        <v>17</v>
      </c>
      <c r="H12" s="259" t="s">
        <v>17</v>
      </c>
      <c r="I12" s="259"/>
      <c r="J12" s="259"/>
      <c r="K12" s="259" t="s">
        <v>45</v>
      </c>
      <c r="L12" s="260">
        <v>43493</v>
      </c>
      <c r="M12" s="259" t="s">
        <v>20</v>
      </c>
    </row>
    <row r="13" spans="1:13" x14ac:dyDescent="0.35">
      <c r="A13" s="261" t="s">
        <v>42</v>
      </c>
      <c r="B13" s="261" t="s">
        <v>43</v>
      </c>
      <c r="C13" s="261" t="s">
        <v>44</v>
      </c>
      <c r="D13" s="261" t="s">
        <v>21</v>
      </c>
      <c r="E13" s="261" t="s">
        <v>17</v>
      </c>
      <c r="F13" s="261"/>
      <c r="G13" s="261" t="s">
        <v>17</v>
      </c>
      <c r="H13" s="261" t="s">
        <v>17</v>
      </c>
      <c r="I13" s="261"/>
      <c r="J13" s="261"/>
      <c r="K13" s="261" t="s">
        <v>46</v>
      </c>
      <c r="L13" s="262">
        <v>43493</v>
      </c>
      <c r="M13" s="261" t="s">
        <v>20</v>
      </c>
    </row>
    <row r="14" spans="1:13" x14ac:dyDescent="0.35">
      <c r="A14" s="259" t="s">
        <v>42</v>
      </c>
      <c r="B14" s="259" t="s">
        <v>43</v>
      </c>
      <c r="C14" s="259" t="s">
        <v>44</v>
      </c>
      <c r="D14" s="259" t="s">
        <v>24</v>
      </c>
      <c r="E14" s="259" t="s">
        <v>17</v>
      </c>
      <c r="F14" s="259"/>
      <c r="G14" s="259" t="s">
        <v>17</v>
      </c>
      <c r="H14" s="259" t="s">
        <v>17</v>
      </c>
      <c r="I14" s="259"/>
      <c r="J14" s="259"/>
      <c r="K14" s="259" t="s">
        <v>47</v>
      </c>
      <c r="L14" s="260">
        <v>43493</v>
      </c>
      <c r="M14" s="259" t="s">
        <v>20</v>
      </c>
    </row>
    <row r="15" spans="1:13" x14ac:dyDescent="0.35">
      <c r="A15" s="261" t="s">
        <v>42</v>
      </c>
      <c r="B15" s="261" t="s">
        <v>43</v>
      </c>
      <c r="C15" s="261" t="s">
        <v>44</v>
      </c>
      <c r="D15" s="261" t="s">
        <v>38</v>
      </c>
      <c r="E15" s="261" t="s">
        <v>17</v>
      </c>
      <c r="F15" s="261"/>
      <c r="G15" s="261" t="s">
        <v>17</v>
      </c>
      <c r="H15" s="261" t="s">
        <v>17</v>
      </c>
      <c r="I15" s="261"/>
      <c r="J15" s="261"/>
      <c r="K15" s="261" t="s">
        <v>48</v>
      </c>
      <c r="L15" s="262">
        <v>43493</v>
      </c>
      <c r="M15" s="261" t="s">
        <v>20</v>
      </c>
    </row>
    <row r="16" spans="1:13" x14ac:dyDescent="0.35">
      <c r="A16" s="259" t="s">
        <v>42</v>
      </c>
      <c r="B16" s="259" t="s">
        <v>43</v>
      </c>
      <c r="C16" s="259" t="s">
        <v>44</v>
      </c>
      <c r="D16" s="259" t="s">
        <v>26</v>
      </c>
      <c r="E16" s="259" t="s">
        <v>17</v>
      </c>
      <c r="F16" s="259"/>
      <c r="G16" s="259" t="s">
        <v>17</v>
      </c>
      <c r="H16" s="259" t="s">
        <v>17</v>
      </c>
      <c r="I16" s="259"/>
      <c r="J16" s="259"/>
      <c r="K16" s="259" t="s">
        <v>49</v>
      </c>
      <c r="L16" s="260">
        <v>43493</v>
      </c>
      <c r="M16" s="259" t="s">
        <v>20</v>
      </c>
    </row>
    <row r="17" spans="1:13" x14ac:dyDescent="0.35">
      <c r="A17" s="261" t="s">
        <v>42</v>
      </c>
      <c r="B17" s="261" t="s">
        <v>43</v>
      </c>
      <c r="C17" s="261" t="s">
        <v>44</v>
      </c>
      <c r="D17" s="261" t="s">
        <v>28</v>
      </c>
      <c r="E17" s="261" t="s">
        <v>17</v>
      </c>
      <c r="F17" s="261"/>
      <c r="G17" s="261" t="s">
        <v>17</v>
      </c>
      <c r="H17" s="261" t="s">
        <v>17</v>
      </c>
      <c r="I17" s="261"/>
      <c r="J17" s="261"/>
      <c r="K17" s="261" t="s">
        <v>50</v>
      </c>
      <c r="L17" s="262">
        <v>43493</v>
      </c>
      <c r="M17" s="261" t="s">
        <v>20</v>
      </c>
    </row>
    <row r="18" spans="1:13" x14ac:dyDescent="0.35">
      <c r="A18" s="259" t="s">
        <v>51</v>
      </c>
      <c r="B18" s="259" t="s">
        <v>52</v>
      </c>
      <c r="C18" s="259" t="s">
        <v>53</v>
      </c>
      <c r="D18" s="259" t="s">
        <v>16</v>
      </c>
      <c r="E18" s="259" t="s">
        <v>17</v>
      </c>
      <c r="F18" s="259"/>
      <c r="G18" s="259" t="s">
        <v>17</v>
      </c>
      <c r="H18" s="259" t="s">
        <v>17</v>
      </c>
      <c r="I18" s="259"/>
      <c r="J18" s="259"/>
      <c r="K18" s="259" t="s">
        <v>54</v>
      </c>
      <c r="L18" s="260">
        <v>43495</v>
      </c>
      <c r="M18" s="259" t="s">
        <v>20</v>
      </c>
    </row>
    <row r="19" spans="1:13" x14ac:dyDescent="0.35">
      <c r="A19" s="261" t="s">
        <v>51</v>
      </c>
      <c r="B19" s="261" t="s">
        <v>52</v>
      </c>
      <c r="C19" s="261" t="s">
        <v>53</v>
      </c>
      <c r="D19" s="261" t="s">
        <v>24</v>
      </c>
      <c r="E19" s="261" t="s">
        <v>17</v>
      </c>
      <c r="F19" s="261"/>
      <c r="G19" s="261" t="s">
        <v>17</v>
      </c>
      <c r="H19" s="261" t="s">
        <v>17</v>
      </c>
      <c r="I19" s="261"/>
      <c r="J19" s="261"/>
      <c r="K19" s="261" t="s">
        <v>55</v>
      </c>
      <c r="L19" s="262">
        <v>43495</v>
      </c>
      <c r="M19" s="261" t="s">
        <v>20</v>
      </c>
    </row>
    <row r="20" spans="1:13" x14ac:dyDescent="0.35">
      <c r="A20" s="259" t="s">
        <v>51</v>
      </c>
      <c r="B20" s="259" t="s">
        <v>52</v>
      </c>
      <c r="C20" s="259" t="s">
        <v>53</v>
      </c>
      <c r="D20" s="259" t="s">
        <v>38</v>
      </c>
      <c r="E20" s="259" t="s">
        <v>17</v>
      </c>
      <c r="F20" s="259"/>
      <c r="G20" s="259" t="s">
        <v>17</v>
      </c>
      <c r="H20" s="259" t="s">
        <v>17</v>
      </c>
      <c r="I20" s="259"/>
      <c r="J20" s="259"/>
      <c r="K20" s="259" t="s">
        <v>56</v>
      </c>
      <c r="L20" s="260">
        <v>43495</v>
      </c>
      <c r="M20" s="259" t="s">
        <v>20</v>
      </c>
    </row>
    <row r="21" spans="1:13" x14ac:dyDescent="0.35">
      <c r="A21" s="261" t="s">
        <v>51</v>
      </c>
      <c r="B21" s="261" t="s">
        <v>52</v>
      </c>
      <c r="C21" s="261" t="s">
        <v>53</v>
      </c>
      <c r="D21" s="261" t="s">
        <v>26</v>
      </c>
      <c r="E21" s="261" t="s">
        <v>17</v>
      </c>
      <c r="F21" s="261"/>
      <c r="G21" s="261" t="s">
        <v>17</v>
      </c>
      <c r="H21" s="261" t="s">
        <v>17</v>
      </c>
      <c r="I21" s="261"/>
      <c r="J21" s="261"/>
      <c r="K21" s="261" t="s">
        <v>57</v>
      </c>
      <c r="L21" s="262">
        <v>43495</v>
      </c>
      <c r="M21" s="261" t="s">
        <v>20</v>
      </c>
    </row>
    <row r="22" spans="1:13" x14ac:dyDescent="0.35">
      <c r="A22" s="259" t="s">
        <v>51</v>
      </c>
      <c r="B22" s="259" t="s">
        <v>52</v>
      </c>
      <c r="C22" s="259" t="s">
        <v>53</v>
      </c>
      <c r="D22" s="259" t="s">
        <v>28</v>
      </c>
      <c r="E22" s="259" t="s">
        <v>17</v>
      </c>
      <c r="F22" s="259"/>
      <c r="G22" s="259" t="s">
        <v>17</v>
      </c>
      <c r="H22" s="259" t="s">
        <v>17</v>
      </c>
      <c r="I22" s="259"/>
      <c r="J22" s="259"/>
      <c r="K22" s="259" t="s">
        <v>58</v>
      </c>
      <c r="L22" s="260">
        <v>43495</v>
      </c>
      <c r="M22" s="259" t="s">
        <v>20</v>
      </c>
    </row>
    <row r="23" spans="1:13" x14ac:dyDescent="0.35">
      <c r="A23" s="261" t="s">
        <v>59</v>
      </c>
      <c r="B23" s="261" t="s">
        <v>60</v>
      </c>
      <c r="C23" s="261" t="s">
        <v>61</v>
      </c>
      <c r="D23" s="261" t="s">
        <v>16</v>
      </c>
      <c r="E23" s="261" t="s">
        <v>17</v>
      </c>
      <c r="F23" s="261"/>
      <c r="G23" s="261" t="s">
        <v>17</v>
      </c>
      <c r="H23" s="261" t="s">
        <v>17</v>
      </c>
      <c r="I23" s="261"/>
      <c r="J23" s="261"/>
      <c r="K23" s="261" t="s">
        <v>62</v>
      </c>
      <c r="L23" s="262">
        <v>43501</v>
      </c>
      <c r="M23" s="261" t="s">
        <v>20</v>
      </c>
    </row>
    <row r="24" spans="1:13" x14ac:dyDescent="0.35">
      <c r="A24" s="259" t="s">
        <v>59</v>
      </c>
      <c r="B24" s="259" t="s">
        <v>60</v>
      </c>
      <c r="C24" s="259" t="s">
        <v>61</v>
      </c>
      <c r="D24" s="259" t="s">
        <v>21</v>
      </c>
      <c r="E24" s="259" t="s">
        <v>17</v>
      </c>
      <c r="F24" s="259"/>
      <c r="G24" s="259" t="s">
        <v>17</v>
      </c>
      <c r="H24" s="259" t="s">
        <v>17</v>
      </c>
      <c r="I24" s="259"/>
      <c r="J24" s="259"/>
      <c r="K24" s="259" t="s">
        <v>63</v>
      </c>
      <c r="L24" s="260">
        <v>43501</v>
      </c>
      <c r="M24" s="259" t="s">
        <v>20</v>
      </c>
    </row>
    <row r="25" spans="1:13" x14ac:dyDescent="0.35">
      <c r="A25" s="261" t="s">
        <v>59</v>
      </c>
      <c r="B25" s="261" t="s">
        <v>60</v>
      </c>
      <c r="C25" s="261" t="s">
        <v>61</v>
      </c>
      <c r="D25" s="261" t="s">
        <v>24</v>
      </c>
      <c r="E25" s="261" t="s">
        <v>17</v>
      </c>
      <c r="F25" s="261"/>
      <c r="G25" s="261" t="s">
        <v>17</v>
      </c>
      <c r="H25" s="261" t="s">
        <v>17</v>
      </c>
      <c r="I25" s="261"/>
      <c r="J25" s="261"/>
      <c r="K25" s="261" t="s">
        <v>64</v>
      </c>
      <c r="L25" s="262">
        <v>43501</v>
      </c>
      <c r="M25" s="261" t="s">
        <v>20</v>
      </c>
    </row>
    <row r="26" spans="1:13" x14ac:dyDescent="0.35">
      <c r="A26" s="259" t="s">
        <v>59</v>
      </c>
      <c r="B26" s="259" t="s">
        <v>60</v>
      </c>
      <c r="C26" s="259" t="s">
        <v>61</v>
      </c>
      <c r="D26" s="259" t="s">
        <v>38</v>
      </c>
      <c r="E26" s="259" t="s">
        <v>17</v>
      </c>
      <c r="F26" s="259"/>
      <c r="G26" s="259" t="s">
        <v>17</v>
      </c>
      <c r="H26" s="259" t="s">
        <v>17</v>
      </c>
      <c r="I26" s="259"/>
      <c r="J26" s="259"/>
      <c r="K26" s="259" t="s">
        <v>65</v>
      </c>
      <c r="L26" s="260">
        <v>43501</v>
      </c>
      <c r="M26" s="259" t="s">
        <v>20</v>
      </c>
    </row>
    <row r="27" spans="1:13" x14ac:dyDescent="0.35">
      <c r="A27" s="261" t="s">
        <v>59</v>
      </c>
      <c r="B27" s="261" t="s">
        <v>60</v>
      </c>
      <c r="C27" s="261" t="s">
        <v>61</v>
      </c>
      <c r="D27" s="261" t="s">
        <v>26</v>
      </c>
      <c r="E27" s="261" t="s">
        <v>17</v>
      </c>
      <c r="F27" s="261"/>
      <c r="G27" s="261" t="s">
        <v>17</v>
      </c>
      <c r="H27" s="261" t="s">
        <v>17</v>
      </c>
      <c r="I27" s="261"/>
      <c r="J27" s="261"/>
      <c r="K27" s="261" t="s">
        <v>66</v>
      </c>
      <c r="L27" s="262">
        <v>43501</v>
      </c>
      <c r="M27" s="261" t="s">
        <v>20</v>
      </c>
    </row>
    <row r="28" spans="1:13" x14ac:dyDescent="0.35">
      <c r="A28" s="259" t="s">
        <v>59</v>
      </c>
      <c r="B28" s="259" t="s">
        <v>60</v>
      </c>
      <c r="C28" s="259" t="s">
        <v>61</v>
      </c>
      <c r="D28" s="259" t="s">
        <v>28</v>
      </c>
      <c r="E28" s="259" t="s">
        <v>17</v>
      </c>
      <c r="F28" s="259"/>
      <c r="G28" s="259" t="s">
        <v>17</v>
      </c>
      <c r="H28" s="259" t="s">
        <v>17</v>
      </c>
      <c r="I28" s="259"/>
      <c r="J28" s="259"/>
      <c r="K28" s="259" t="s">
        <v>67</v>
      </c>
      <c r="L28" s="260">
        <v>43501</v>
      </c>
      <c r="M28" s="259" t="s">
        <v>20</v>
      </c>
    </row>
    <row r="29" spans="1:13" x14ac:dyDescent="0.35">
      <c r="A29" s="261" t="s">
        <v>68</v>
      </c>
      <c r="B29" s="261" t="s">
        <v>69</v>
      </c>
      <c r="C29" s="261" t="s">
        <v>70</v>
      </c>
      <c r="D29" s="261" t="s">
        <v>24</v>
      </c>
      <c r="E29" s="261" t="s">
        <v>17</v>
      </c>
      <c r="F29" s="261"/>
      <c r="G29" s="261" t="s">
        <v>17</v>
      </c>
      <c r="H29" s="261" t="s">
        <v>17</v>
      </c>
      <c r="I29" s="261"/>
      <c r="J29" s="261"/>
      <c r="K29" s="261" t="s">
        <v>71</v>
      </c>
      <c r="L29" s="262">
        <v>43502</v>
      </c>
      <c r="M29" s="261" t="s">
        <v>20</v>
      </c>
    </row>
    <row r="30" spans="1:13" x14ac:dyDescent="0.35">
      <c r="A30" s="259" t="s">
        <v>68</v>
      </c>
      <c r="B30" s="259" t="s">
        <v>69</v>
      </c>
      <c r="C30" s="259" t="s">
        <v>70</v>
      </c>
      <c r="D30" s="259" t="s">
        <v>26</v>
      </c>
      <c r="E30" s="259" t="s">
        <v>17</v>
      </c>
      <c r="F30" s="259"/>
      <c r="G30" s="259" t="s">
        <v>17</v>
      </c>
      <c r="H30" s="259" t="s">
        <v>17</v>
      </c>
      <c r="I30" s="259"/>
      <c r="J30" s="259"/>
      <c r="K30" s="259" t="s">
        <v>72</v>
      </c>
      <c r="L30" s="260">
        <v>43502</v>
      </c>
      <c r="M30" s="259" t="s">
        <v>20</v>
      </c>
    </row>
    <row r="31" spans="1:13" x14ac:dyDescent="0.35">
      <c r="A31" s="261" t="s">
        <v>68</v>
      </c>
      <c r="B31" s="261" t="s">
        <v>69</v>
      </c>
      <c r="C31" s="261" t="s">
        <v>70</v>
      </c>
      <c r="D31" s="261" t="s">
        <v>28</v>
      </c>
      <c r="E31" s="261" t="s">
        <v>17</v>
      </c>
      <c r="F31" s="261"/>
      <c r="G31" s="261" t="s">
        <v>17</v>
      </c>
      <c r="H31" s="261" t="s">
        <v>17</v>
      </c>
      <c r="I31" s="261"/>
      <c r="J31" s="261"/>
      <c r="K31" s="261" t="s">
        <v>73</v>
      </c>
      <c r="L31" s="262">
        <v>43502</v>
      </c>
      <c r="M31" s="261" t="s">
        <v>20</v>
      </c>
    </row>
    <row r="32" spans="1:13" x14ac:dyDescent="0.35">
      <c r="A32" s="259" t="s">
        <v>74</v>
      </c>
      <c r="B32" s="259" t="s">
        <v>75</v>
      </c>
      <c r="C32" s="259" t="s">
        <v>76</v>
      </c>
      <c r="D32" s="259" t="s">
        <v>26</v>
      </c>
      <c r="E32" s="259" t="s">
        <v>17</v>
      </c>
      <c r="F32" s="259"/>
      <c r="G32" s="259" t="s">
        <v>17</v>
      </c>
      <c r="H32" s="259" t="s">
        <v>17</v>
      </c>
      <c r="I32" s="259"/>
      <c r="J32" s="259" t="s">
        <v>77</v>
      </c>
      <c r="K32" s="259" t="s">
        <v>78</v>
      </c>
      <c r="L32" s="260">
        <v>43503</v>
      </c>
      <c r="M32" s="259" t="s">
        <v>20</v>
      </c>
    </row>
    <row r="33" spans="1:13" x14ac:dyDescent="0.35">
      <c r="A33" s="261" t="s">
        <v>74</v>
      </c>
      <c r="B33" s="261" t="s">
        <v>75</v>
      </c>
      <c r="C33" s="261" t="s">
        <v>76</v>
      </c>
      <c r="D33" s="261" t="s">
        <v>28</v>
      </c>
      <c r="E33" s="261" t="s">
        <v>17</v>
      </c>
      <c r="F33" s="261"/>
      <c r="G33" s="261" t="s">
        <v>17</v>
      </c>
      <c r="H33" s="261" t="s">
        <v>17</v>
      </c>
      <c r="I33" s="261"/>
      <c r="J33" s="261" t="s">
        <v>77</v>
      </c>
      <c r="K33" s="261" t="s">
        <v>79</v>
      </c>
      <c r="L33" s="262">
        <v>43503</v>
      </c>
      <c r="M33" s="261" t="s">
        <v>20</v>
      </c>
    </row>
    <row r="34" spans="1:13" x14ac:dyDescent="0.35">
      <c r="A34" s="259" t="s">
        <v>80</v>
      </c>
      <c r="B34" s="259" t="s">
        <v>81</v>
      </c>
      <c r="C34" s="259" t="s">
        <v>82</v>
      </c>
      <c r="D34" s="259" t="s">
        <v>16</v>
      </c>
      <c r="E34" s="259" t="s">
        <v>17</v>
      </c>
      <c r="F34" s="259"/>
      <c r="G34" s="259" t="s">
        <v>17</v>
      </c>
      <c r="H34" s="259" t="s">
        <v>17</v>
      </c>
      <c r="I34" s="259"/>
      <c r="J34" s="259" t="s">
        <v>83</v>
      </c>
      <c r="K34" s="259" t="s">
        <v>84</v>
      </c>
      <c r="L34" s="260">
        <v>43508</v>
      </c>
      <c r="M34" s="259" t="s">
        <v>20</v>
      </c>
    </row>
    <row r="35" spans="1:13" x14ac:dyDescent="0.35">
      <c r="A35" s="261" t="s">
        <v>80</v>
      </c>
      <c r="B35" s="261" t="s">
        <v>81</v>
      </c>
      <c r="C35" s="261" t="s">
        <v>82</v>
      </c>
      <c r="D35" s="261" t="s">
        <v>21</v>
      </c>
      <c r="E35" s="261" t="s">
        <v>17</v>
      </c>
      <c r="F35" s="261"/>
      <c r="G35" s="261" t="s">
        <v>17</v>
      </c>
      <c r="H35" s="261" t="s">
        <v>17</v>
      </c>
      <c r="I35" s="261"/>
      <c r="J35" s="261" t="s">
        <v>83</v>
      </c>
      <c r="K35" s="261" t="s">
        <v>85</v>
      </c>
      <c r="L35" s="262">
        <v>43508</v>
      </c>
      <c r="M35" s="261" t="s">
        <v>20</v>
      </c>
    </row>
    <row r="36" spans="1:13" x14ac:dyDescent="0.35">
      <c r="A36" s="259" t="s">
        <v>80</v>
      </c>
      <c r="B36" s="259" t="s">
        <v>81</v>
      </c>
      <c r="C36" s="259" t="s">
        <v>82</v>
      </c>
      <c r="D36" s="259" t="s">
        <v>24</v>
      </c>
      <c r="E36" s="259" t="s">
        <v>17</v>
      </c>
      <c r="F36" s="259"/>
      <c r="G36" s="259" t="s">
        <v>17</v>
      </c>
      <c r="H36" s="259" t="s">
        <v>17</v>
      </c>
      <c r="I36" s="259"/>
      <c r="J36" s="259" t="s">
        <v>83</v>
      </c>
      <c r="K36" s="259" t="s">
        <v>86</v>
      </c>
      <c r="L36" s="260">
        <v>43508</v>
      </c>
      <c r="M36" s="259" t="s">
        <v>20</v>
      </c>
    </row>
    <row r="37" spans="1:13" x14ac:dyDescent="0.35">
      <c r="A37" s="261" t="s">
        <v>80</v>
      </c>
      <c r="B37" s="261" t="s">
        <v>81</v>
      </c>
      <c r="C37" s="261" t="s">
        <v>82</v>
      </c>
      <c r="D37" s="261" t="s">
        <v>26</v>
      </c>
      <c r="E37" s="261" t="s">
        <v>17</v>
      </c>
      <c r="F37" s="261"/>
      <c r="G37" s="261" t="s">
        <v>17</v>
      </c>
      <c r="H37" s="261" t="s">
        <v>17</v>
      </c>
      <c r="I37" s="261"/>
      <c r="J37" s="261" t="s">
        <v>83</v>
      </c>
      <c r="K37" s="261" t="s">
        <v>87</v>
      </c>
      <c r="L37" s="262">
        <v>43508</v>
      </c>
      <c r="M37" s="261" t="s">
        <v>20</v>
      </c>
    </row>
    <row r="38" spans="1:13" x14ac:dyDescent="0.35">
      <c r="A38" s="259" t="s">
        <v>80</v>
      </c>
      <c r="B38" s="259" t="s">
        <v>81</v>
      </c>
      <c r="C38" s="259" t="s">
        <v>82</v>
      </c>
      <c r="D38" s="259" t="s">
        <v>28</v>
      </c>
      <c r="E38" s="259" t="s">
        <v>17</v>
      </c>
      <c r="F38" s="259"/>
      <c r="G38" s="259" t="s">
        <v>17</v>
      </c>
      <c r="H38" s="259" t="s">
        <v>17</v>
      </c>
      <c r="I38" s="259"/>
      <c r="J38" s="259" t="s">
        <v>83</v>
      </c>
      <c r="K38" s="259" t="s">
        <v>88</v>
      </c>
      <c r="L38" s="260">
        <v>43508</v>
      </c>
      <c r="M38" s="259" t="s">
        <v>20</v>
      </c>
    </row>
    <row r="39" spans="1:13" x14ac:dyDescent="0.35">
      <c r="A39" s="261" t="s">
        <v>89</v>
      </c>
      <c r="B39" s="261" t="s">
        <v>90</v>
      </c>
      <c r="C39" s="261" t="s">
        <v>91</v>
      </c>
      <c r="D39" s="261" t="s">
        <v>24</v>
      </c>
      <c r="E39" s="261" t="s">
        <v>17</v>
      </c>
      <c r="F39" s="261"/>
      <c r="G39" s="261" t="s">
        <v>17</v>
      </c>
      <c r="H39" s="261" t="s">
        <v>17</v>
      </c>
      <c r="I39" s="261"/>
      <c r="J39" s="261" t="s">
        <v>83</v>
      </c>
      <c r="K39" s="261" t="s">
        <v>92</v>
      </c>
      <c r="L39" s="262">
        <v>43508</v>
      </c>
      <c r="M39" s="261" t="s">
        <v>20</v>
      </c>
    </row>
    <row r="40" spans="1:13" x14ac:dyDescent="0.35">
      <c r="A40" s="259" t="s">
        <v>89</v>
      </c>
      <c r="B40" s="259" t="s">
        <v>90</v>
      </c>
      <c r="C40" s="259" t="s">
        <v>91</v>
      </c>
      <c r="D40" s="259" t="s">
        <v>38</v>
      </c>
      <c r="E40" s="259" t="s">
        <v>17</v>
      </c>
      <c r="F40" s="259"/>
      <c r="G40" s="259" t="s">
        <v>17</v>
      </c>
      <c r="H40" s="259" t="s">
        <v>17</v>
      </c>
      <c r="I40" s="259"/>
      <c r="J40" s="259" t="s">
        <v>83</v>
      </c>
      <c r="K40" s="259" t="s">
        <v>93</v>
      </c>
      <c r="L40" s="260">
        <v>43508</v>
      </c>
      <c r="M40" s="259" t="s">
        <v>20</v>
      </c>
    </row>
    <row r="41" spans="1:13" x14ac:dyDescent="0.35">
      <c r="A41" s="261" t="s">
        <v>89</v>
      </c>
      <c r="B41" s="261" t="s">
        <v>90</v>
      </c>
      <c r="C41" s="261" t="s">
        <v>91</v>
      </c>
      <c r="D41" s="261" t="s">
        <v>26</v>
      </c>
      <c r="E41" s="261" t="s">
        <v>17</v>
      </c>
      <c r="F41" s="261"/>
      <c r="G41" s="261" t="s">
        <v>17</v>
      </c>
      <c r="H41" s="261" t="s">
        <v>17</v>
      </c>
      <c r="I41" s="261"/>
      <c r="J41" s="261" t="s">
        <v>83</v>
      </c>
      <c r="K41" s="261" t="s">
        <v>94</v>
      </c>
      <c r="L41" s="262">
        <v>43508</v>
      </c>
      <c r="M41" s="261" t="s">
        <v>20</v>
      </c>
    </row>
    <row r="42" spans="1:13" x14ac:dyDescent="0.35">
      <c r="A42" s="259" t="s">
        <v>89</v>
      </c>
      <c r="B42" s="259" t="s">
        <v>90</v>
      </c>
      <c r="C42" s="259" t="s">
        <v>91</v>
      </c>
      <c r="D42" s="259" t="s">
        <v>28</v>
      </c>
      <c r="E42" s="259" t="s">
        <v>17</v>
      </c>
      <c r="F42" s="259"/>
      <c r="G42" s="259" t="s">
        <v>17</v>
      </c>
      <c r="H42" s="259" t="s">
        <v>17</v>
      </c>
      <c r="I42" s="259"/>
      <c r="J42" s="259" t="s">
        <v>83</v>
      </c>
      <c r="K42" s="259" t="s">
        <v>95</v>
      </c>
      <c r="L42" s="260">
        <v>43508</v>
      </c>
      <c r="M42" s="259" t="s">
        <v>20</v>
      </c>
    </row>
    <row r="43" spans="1:13" x14ac:dyDescent="0.35">
      <c r="A43" s="261" t="s">
        <v>96</v>
      </c>
      <c r="B43" s="261" t="s">
        <v>97</v>
      </c>
      <c r="C43" s="261" t="s">
        <v>91</v>
      </c>
      <c r="D43" s="261" t="s">
        <v>16</v>
      </c>
      <c r="E43" s="261" t="s">
        <v>17</v>
      </c>
      <c r="F43" s="261"/>
      <c r="G43" s="261" t="s">
        <v>33</v>
      </c>
      <c r="H43" s="261">
        <v>2</v>
      </c>
      <c r="I43" s="261"/>
      <c r="J43" s="261" t="s">
        <v>83</v>
      </c>
      <c r="K43" s="261" t="s">
        <v>98</v>
      </c>
      <c r="L43" s="262">
        <v>43508</v>
      </c>
      <c r="M43" s="261" t="s">
        <v>20</v>
      </c>
    </row>
    <row r="44" spans="1:13" x14ac:dyDescent="0.35">
      <c r="A44" s="259" t="s">
        <v>96</v>
      </c>
      <c r="B44" s="259" t="s">
        <v>97</v>
      </c>
      <c r="C44" s="259" t="s">
        <v>91</v>
      </c>
      <c r="D44" s="259" t="s">
        <v>21</v>
      </c>
      <c r="E44" s="259" t="s">
        <v>17</v>
      </c>
      <c r="F44" s="259"/>
      <c r="G44" s="259" t="s">
        <v>17</v>
      </c>
      <c r="H44" s="259" t="s">
        <v>17</v>
      </c>
      <c r="I44" s="259"/>
      <c r="J44" s="259" t="s">
        <v>83</v>
      </c>
      <c r="K44" s="259" t="s">
        <v>99</v>
      </c>
      <c r="L44" s="260">
        <v>43508</v>
      </c>
      <c r="M44" s="259" t="s">
        <v>20</v>
      </c>
    </row>
    <row r="45" spans="1:13" x14ac:dyDescent="0.35">
      <c r="A45" s="261" t="s">
        <v>96</v>
      </c>
      <c r="B45" s="261" t="s">
        <v>97</v>
      </c>
      <c r="C45" s="261" t="s">
        <v>91</v>
      </c>
      <c r="D45" s="261" t="s">
        <v>24</v>
      </c>
      <c r="E45" s="261" t="s">
        <v>17</v>
      </c>
      <c r="F45" s="261"/>
      <c r="G45" s="261" t="s">
        <v>33</v>
      </c>
      <c r="H45" s="261">
        <v>2</v>
      </c>
      <c r="I45" s="261"/>
      <c r="J45" s="261" t="s">
        <v>83</v>
      </c>
      <c r="K45" s="261" t="s">
        <v>100</v>
      </c>
      <c r="L45" s="262">
        <v>43508</v>
      </c>
      <c r="M45" s="261" t="s">
        <v>20</v>
      </c>
    </row>
    <row r="46" spans="1:13" x14ac:dyDescent="0.35">
      <c r="A46" s="259" t="s">
        <v>96</v>
      </c>
      <c r="B46" s="259" t="s">
        <v>97</v>
      </c>
      <c r="C46" s="259" t="s">
        <v>91</v>
      </c>
      <c r="D46" s="259" t="s">
        <v>38</v>
      </c>
      <c r="E46" s="259" t="s">
        <v>17</v>
      </c>
      <c r="F46" s="259"/>
      <c r="G46" s="259" t="s">
        <v>33</v>
      </c>
      <c r="H46" s="259">
        <v>2</v>
      </c>
      <c r="I46" s="259"/>
      <c r="J46" s="259" t="s">
        <v>83</v>
      </c>
      <c r="K46" s="259" t="s">
        <v>101</v>
      </c>
      <c r="L46" s="260">
        <v>43508</v>
      </c>
      <c r="M46" s="259" t="s">
        <v>20</v>
      </c>
    </row>
    <row r="47" spans="1:13" x14ac:dyDescent="0.35">
      <c r="A47" s="261" t="s">
        <v>96</v>
      </c>
      <c r="B47" s="261" t="s">
        <v>97</v>
      </c>
      <c r="C47" s="261" t="s">
        <v>91</v>
      </c>
      <c r="D47" s="261" t="s">
        <v>26</v>
      </c>
      <c r="E47" s="261" t="s">
        <v>17</v>
      </c>
      <c r="F47" s="261"/>
      <c r="G47" s="261" t="s">
        <v>33</v>
      </c>
      <c r="H47" s="261">
        <v>2</v>
      </c>
      <c r="I47" s="261"/>
      <c r="J47" s="261" t="s">
        <v>83</v>
      </c>
      <c r="K47" s="261" t="s">
        <v>102</v>
      </c>
      <c r="L47" s="262">
        <v>43508</v>
      </c>
      <c r="M47" s="261" t="s">
        <v>20</v>
      </c>
    </row>
    <row r="48" spans="1:13" x14ac:dyDescent="0.35">
      <c r="A48" s="259" t="s">
        <v>96</v>
      </c>
      <c r="B48" s="259" t="s">
        <v>97</v>
      </c>
      <c r="C48" s="259" t="s">
        <v>91</v>
      </c>
      <c r="D48" s="259" t="s">
        <v>28</v>
      </c>
      <c r="E48" s="259" t="s">
        <v>17</v>
      </c>
      <c r="F48" s="259"/>
      <c r="G48" s="259" t="s">
        <v>33</v>
      </c>
      <c r="H48" s="259">
        <v>2</v>
      </c>
      <c r="I48" s="259"/>
      <c r="J48" s="259" t="s">
        <v>83</v>
      </c>
      <c r="K48" s="259" t="s">
        <v>103</v>
      </c>
      <c r="L48" s="260">
        <v>43508</v>
      </c>
      <c r="M48" s="259" t="s">
        <v>20</v>
      </c>
    </row>
    <row r="49" spans="1:13" x14ac:dyDescent="0.35">
      <c r="A49" s="261" t="s">
        <v>104</v>
      </c>
      <c r="B49" s="261" t="s">
        <v>105</v>
      </c>
      <c r="C49" s="261" t="s">
        <v>106</v>
      </c>
      <c r="D49" s="261" t="s">
        <v>26</v>
      </c>
      <c r="E49" s="261" t="s">
        <v>17</v>
      </c>
      <c r="F49" s="261"/>
      <c r="G49" s="261" t="s">
        <v>33</v>
      </c>
      <c r="H49" s="261">
        <v>2</v>
      </c>
      <c r="I49" s="261"/>
      <c r="J49" s="261"/>
      <c r="K49" s="261" t="s">
        <v>107</v>
      </c>
      <c r="L49" s="262">
        <v>43509</v>
      </c>
      <c r="M49" s="261" t="s">
        <v>20</v>
      </c>
    </row>
    <row r="50" spans="1:13" x14ac:dyDescent="0.35">
      <c r="A50" s="259" t="s">
        <v>108</v>
      </c>
      <c r="B50" s="259" t="s">
        <v>109</v>
      </c>
      <c r="C50" s="259" t="s">
        <v>106</v>
      </c>
      <c r="D50" s="259" t="s">
        <v>16</v>
      </c>
      <c r="E50" s="259" t="s">
        <v>17</v>
      </c>
      <c r="F50" s="259"/>
      <c r="G50" s="259" t="s">
        <v>33</v>
      </c>
      <c r="H50" s="259">
        <v>2</v>
      </c>
      <c r="I50" s="259"/>
      <c r="J50" s="259"/>
      <c r="K50" s="259" t="s">
        <v>110</v>
      </c>
      <c r="L50" s="260">
        <v>43509</v>
      </c>
      <c r="M50" s="259" t="s">
        <v>20</v>
      </c>
    </row>
    <row r="51" spans="1:13" x14ac:dyDescent="0.35">
      <c r="A51" s="261" t="s">
        <v>108</v>
      </c>
      <c r="B51" s="261" t="s">
        <v>109</v>
      </c>
      <c r="C51" s="261" t="s">
        <v>106</v>
      </c>
      <c r="D51" s="261" t="s">
        <v>21</v>
      </c>
      <c r="E51" s="261" t="s">
        <v>17</v>
      </c>
      <c r="F51" s="261"/>
      <c r="G51" s="261" t="s">
        <v>17</v>
      </c>
      <c r="H51" s="261" t="s">
        <v>17</v>
      </c>
      <c r="I51" s="261"/>
      <c r="J51" s="261"/>
      <c r="K51" s="261" t="s">
        <v>111</v>
      </c>
      <c r="L51" s="262">
        <v>43509</v>
      </c>
      <c r="M51" s="261" t="s">
        <v>20</v>
      </c>
    </row>
    <row r="52" spans="1:13" x14ac:dyDescent="0.35">
      <c r="A52" s="259" t="s">
        <v>108</v>
      </c>
      <c r="B52" s="259" t="s">
        <v>109</v>
      </c>
      <c r="C52" s="259" t="s">
        <v>106</v>
      </c>
      <c r="D52" s="259" t="s">
        <v>24</v>
      </c>
      <c r="E52" s="259">
        <v>5.2</v>
      </c>
      <c r="F52" s="259" t="s">
        <v>112</v>
      </c>
      <c r="G52" s="259" t="s">
        <v>33</v>
      </c>
      <c r="H52" s="259">
        <v>2</v>
      </c>
      <c r="I52" s="259" t="s">
        <v>113</v>
      </c>
      <c r="J52" s="259" t="s">
        <v>114</v>
      </c>
      <c r="K52" s="259" t="s">
        <v>115</v>
      </c>
      <c r="L52" s="260">
        <v>43509</v>
      </c>
      <c r="M52" s="259" t="s">
        <v>20</v>
      </c>
    </row>
    <row r="53" spans="1:13" x14ac:dyDescent="0.35">
      <c r="A53" s="261" t="s">
        <v>108</v>
      </c>
      <c r="B53" s="261" t="s">
        <v>109</v>
      </c>
      <c r="C53" s="261" t="s">
        <v>106</v>
      </c>
      <c r="D53" s="261" t="s">
        <v>26</v>
      </c>
      <c r="E53" s="261" t="s">
        <v>17</v>
      </c>
      <c r="F53" s="261"/>
      <c r="G53" s="261" t="s">
        <v>33</v>
      </c>
      <c r="H53" s="261">
        <v>2</v>
      </c>
      <c r="I53" s="261"/>
      <c r="J53" s="261"/>
      <c r="K53" s="261" t="s">
        <v>116</v>
      </c>
      <c r="L53" s="262">
        <v>43509</v>
      </c>
      <c r="M53" s="261" t="s">
        <v>20</v>
      </c>
    </row>
    <row r="54" spans="1:13" x14ac:dyDescent="0.35">
      <c r="A54" s="259" t="s">
        <v>108</v>
      </c>
      <c r="B54" s="259" t="s">
        <v>109</v>
      </c>
      <c r="C54" s="259" t="s">
        <v>106</v>
      </c>
      <c r="D54" s="259" t="s">
        <v>28</v>
      </c>
      <c r="E54" s="259" t="s">
        <v>17</v>
      </c>
      <c r="F54" s="259"/>
      <c r="G54" s="259" t="s">
        <v>33</v>
      </c>
      <c r="H54" s="259">
        <v>2</v>
      </c>
      <c r="I54" s="259"/>
      <c r="J54" s="259"/>
      <c r="K54" s="259" t="s">
        <v>117</v>
      </c>
      <c r="L54" s="260">
        <v>43509</v>
      </c>
      <c r="M54" s="259" t="s">
        <v>20</v>
      </c>
    </row>
    <row r="55" spans="1:13" x14ac:dyDescent="0.35">
      <c r="A55" s="261" t="s">
        <v>118</v>
      </c>
      <c r="B55" s="261" t="s">
        <v>119</v>
      </c>
      <c r="C55" s="261" t="s">
        <v>106</v>
      </c>
      <c r="D55" s="261" t="s">
        <v>26</v>
      </c>
      <c r="E55" s="261" t="s">
        <v>17</v>
      </c>
      <c r="F55" s="261"/>
      <c r="G55" s="261" t="s">
        <v>33</v>
      </c>
      <c r="H55" s="261">
        <v>2</v>
      </c>
      <c r="I55" s="261"/>
      <c r="J55" s="261"/>
      <c r="K55" s="261" t="s">
        <v>120</v>
      </c>
      <c r="L55" s="262">
        <v>43509</v>
      </c>
      <c r="M55" s="261" t="s">
        <v>20</v>
      </c>
    </row>
    <row r="56" spans="1:13" x14ac:dyDescent="0.35">
      <c r="A56" s="259" t="s">
        <v>118</v>
      </c>
      <c r="B56" s="259" t="s">
        <v>119</v>
      </c>
      <c r="C56" s="259" t="s">
        <v>106</v>
      </c>
      <c r="D56" s="259" t="s">
        <v>28</v>
      </c>
      <c r="E56" s="259">
        <v>377500</v>
      </c>
      <c r="F56" s="259" t="s">
        <v>121</v>
      </c>
      <c r="G56" s="259" t="s">
        <v>33</v>
      </c>
      <c r="H56" s="259">
        <v>2</v>
      </c>
      <c r="I56" s="259" t="s">
        <v>122</v>
      </c>
      <c r="J56" s="259" t="s">
        <v>123</v>
      </c>
      <c r="K56" s="259" t="s">
        <v>124</v>
      </c>
      <c r="L56" s="260">
        <v>43509</v>
      </c>
      <c r="M56" s="259" t="s">
        <v>20</v>
      </c>
    </row>
    <row r="57" spans="1:13" x14ac:dyDescent="0.35">
      <c r="A57" s="261" t="s">
        <v>125</v>
      </c>
      <c r="B57" s="261" t="s">
        <v>126</v>
      </c>
      <c r="C57" s="261" t="s">
        <v>106</v>
      </c>
      <c r="D57" s="261" t="s">
        <v>16</v>
      </c>
      <c r="E57" s="261">
        <v>0</v>
      </c>
      <c r="F57" s="261"/>
      <c r="G57" s="261" t="s">
        <v>33</v>
      </c>
      <c r="H57" s="261">
        <v>2</v>
      </c>
      <c r="I57" s="261"/>
      <c r="J57" s="261"/>
      <c r="K57" s="261" t="s">
        <v>127</v>
      </c>
      <c r="L57" s="262">
        <v>43509</v>
      </c>
      <c r="M57" s="261" t="s">
        <v>20</v>
      </c>
    </row>
    <row r="58" spans="1:13" x14ac:dyDescent="0.35">
      <c r="A58" s="259" t="s">
        <v>125</v>
      </c>
      <c r="B58" s="259" t="s">
        <v>126</v>
      </c>
      <c r="C58" s="259" t="s">
        <v>106</v>
      </c>
      <c r="D58" s="259" t="s">
        <v>21</v>
      </c>
      <c r="E58" s="259">
        <v>0</v>
      </c>
      <c r="F58" s="259"/>
      <c r="G58" s="259" t="s">
        <v>33</v>
      </c>
      <c r="H58" s="259">
        <v>2</v>
      </c>
      <c r="I58" s="259"/>
      <c r="J58" s="259"/>
      <c r="K58" s="259" t="s">
        <v>128</v>
      </c>
      <c r="L58" s="260">
        <v>43509</v>
      </c>
      <c r="M58" s="259" t="s">
        <v>20</v>
      </c>
    </row>
    <row r="59" spans="1:13" x14ac:dyDescent="0.35">
      <c r="A59" s="261" t="s">
        <v>125</v>
      </c>
      <c r="B59" s="261" t="s">
        <v>126</v>
      </c>
      <c r="C59" s="261" t="s">
        <v>106</v>
      </c>
      <c r="D59" s="261" t="s">
        <v>24</v>
      </c>
      <c r="E59" s="261" t="s">
        <v>17</v>
      </c>
      <c r="F59" s="261"/>
      <c r="G59" s="261" t="s">
        <v>33</v>
      </c>
      <c r="H59" s="261">
        <v>2</v>
      </c>
      <c r="I59" s="261"/>
      <c r="J59" s="261"/>
      <c r="K59" s="261" t="s">
        <v>129</v>
      </c>
      <c r="L59" s="262">
        <v>43509</v>
      </c>
      <c r="M59" s="261" t="s">
        <v>20</v>
      </c>
    </row>
    <row r="60" spans="1:13" x14ac:dyDescent="0.35">
      <c r="A60" s="259" t="s">
        <v>125</v>
      </c>
      <c r="B60" s="259" t="s">
        <v>126</v>
      </c>
      <c r="C60" s="259" t="s">
        <v>106</v>
      </c>
      <c r="D60" s="259" t="s">
        <v>26</v>
      </c>
      <c r="E60" s="259" t="s">
        <v>17</v>
      </c>
      <c r="F60" s="259"/>
      <c r="G60" s="259" t="s">
        <v>33</v>
      </c>
      <c r="H60" s="259">
        <v>2</v>
      </c>
      <c r="I60" s="259"/>
      <c r="J60" s="259"/>
      <c r="K60" s="259" t="s">
        <v>130</v>
      </c>
      <c r="L60" s="260">
        <v>43509</v>
      </c>
      <c r="M60" s="259" t="s">
        <v>20</v>
      </c>
    </row>
    <row r="61" spans="1:13" x14ac:dyDescent="0.35">
      <c r="A61" s="261" t="s">
        <v>125</v>
      </c>
      <c r="B61" s="261" t="s">
        <v>126</v>
      </c>
      <c r="C61" s="261" t="s">
        <v>106</v>
      </c>
      <c r="D61" s="261" t="s">
        <v>28</v>
      </c>
      <c r="E61" s="261" t="s">
        <v>17</v>
      </c>
      <c r="F61" s="261"/>
      <c r="G61" s="261" t="s">
        <v>33</v>
      </c>
      <c r="H61" s="261">
        <v>2</v>
      </c>
      <c r="I61" s="261"/>
      <c r="J61" s="261"/>
      <c r="K61" s="261" t="s">
        <v>131</v>
      </c>
      <c r="L61" s="262">
        <v>43509</v>
      </c>
      <c r="M61" s="261" t="s">
        <v>20</v>
      </c>
    </row>
    <row r="62" spans="1:13" x14ac:dyDescent="0.35">
      <c r="A62" s="259" t="s">
        <v>132</v>
      </c>
      <c r="B62" s="259" t="s">
        <v>133</v>
      </c>
      <c r="C62" s="259" t="s">
        <v>134</v>
      </c>
      <c r="D62" s="259" t="s">
        <v>16</v>
      </c>
      <c r="E62" s="259" t="s">
        <v>17</v>
      </c>
      <c r="F62" s="259"/>
      <c r="G62" s="259" t="s">
        <v>33</v>
      </c>
      <c r="H62" s="259">
        <v>2</v>
      </c>
      <c r="I62" s="259"/>
      <c r="J62" s="259"/>
      <c r="K62" s="259" t="s">
        <v>135</v>
      </c>
      <c r="L62" s="260">
        <v>43509</v>
      </c>
      <c r="M62" s="259" t="s">
        <v>20</v>
      </c>
    </row>
    <row r="63" spans="1:13" x14ac:dyDescent="0.35">
      <c r="A63" s="261" t="s">
        <v>132</v>
      </c>
      <c r="B63" s="261" t="s">
        <v>133</v>
      </c>
      <c r="C63" s="261" t="s">
        <v>134</v>
      </c>
      <c r="D63" s="261" t="s">
        <v>21</v>
      </c>
      <c r="E63" s="261" t="s">
        <v>17</v>
      </c>
      <c r="F63" s="261"/>
      <c r="G63" s="261" t="s">
        <v>17</v>
      </c>
      <c r="H63" s="261" t="s">
        <v>17</v>
      </c>
      <c r="I63" s="261"/>
      <c r="J63" s="261"/>
      <c r="K63" s="261" t="s">
        <v>136</v>
      </c>
      <c r="L63" s="262">
        <v>43509</v>
      </c>
      <c r="M63" s="261" t="s">
        <v>20</v>
      </c>
    </row>
    <row r="64" spans="1:13" x14ac:dyDescent="0.35">
      <c r="A64" s="259" t="s">
        <v>132</v>
      </c>
      <c r="B64" s="259" t="s">
        <v>133</v>
      </c>
      <c r="C64" s="259" t="s">
        <v>134</v>
      </c>
      <c r="D64" s="259" t="s">
        <v>24</v>
      </c>
      <c r="E64" s="259">
        <v>1700</v>
      </c>
      <c r="F64" s="259" t="s">
        <v>137</v>
      </c>
      <c r="G64" s="259" t="s">
        <v>33</v>
      </c>
      <c r="H64" s="259">
        <v>2</v>
      </c>
      <c r="I64" s="259" t="s">
        <v>138</v>
      </c>
      <c r="J64" s="259" t="s">
        <v>139</v>
      </c>
      <c r="K64" s="259" t="s">
        <v>140</v>
      </c>
      <c r="L64" s="260">
        <v>43509</v>
      </c>
      <c r="M64" s="259" t="s">
        <v>20</v>
      </c>
    </row>
    <row r="65" spans="1:13" x14ac:dyDescent="0.35">
      <c r="A65" s="261" t="s">
        <v>141</v>
      </c>
      <c r="B65" s="261" t="s">
        <v>142</v>
      </c>
      <c r="C65" s="261" t="s">
        <v>143</v>
      </c>
      <c r="D65" s="261" t="s">
        <v>16</v>
      </c>
      <c r="E65" s="261">
        <v>0</v>
      </c>
      <c r="F65" s="261"/>
      <c r="G65" s="261" t="s">
        <v>33</v>
      </c>
      <c r="H65" s="261">
        <v>2</v>
      </c>
      <c r="I65" s="261"/>
      <c r="J65" s="261" t="s">
        <v>144</v>
      </c>
      <c r="K65" s="261" t="s">
        <v>145</v>
      </c>
      <c r="L65" s="262">
        <v>43509</v>
      </c>
      <c r="M65" s="261" t="s">
        <v>20</v>
      </c>
    </row>
    <row r="66" spans="1:13" x14ac:dyDescent="0.35">
      <c r="A66" s="259" t="s">
        <v>141</v>
      </c>
      <c r="B66" s="259" t="s">
        <v>142</v>
      </c>
      <c r="C66" s="259" t="s">
        <v>143</v>
      </c>
      <c r="D66" s="259" t="s">
        <v>21</v>
      </c>
      <c r="E66" s="259">
        <v>0</v>
      </c>
      <c r="F66" s="259"/>
      <c r="G66" s="259" t="s">
        <v>33</v>
      </c>
      <c r="H66" s="259">
        <v>2</v>
      </c>
      <c r="I66" s="259"/>
      <c r="J66" s="259" t="s">
        <v>144</v>
      </c>
      <c r="K66" s="259" t="s">
        <v>146</v>
      </c>
      <c r="L66" s="260">
        <v>43509</v>
      </c>
      <c r="M66" s="259" t="s">
        <v>20</v>
      </c>
    </row>
    <row r="67" spans="1:13" x14ac:dyDescent="0.35">
      <c r="A67" s="261" t="s">
        <v>147</v>
      </c>
      <c r="B67" s="261" t="s">
        <v>148</v>
      </c>
      <c r="C67" s="261" t="s">
        <v>149</v>
      </c>
      <c r="D67" s="261" t="s">
        <v>24</v>
      </c>
      <c r="E67" s="261" t="s">
        <v>17</v>
      </c>
      <c r="F67" s="261"/>
      <c r="G67" s="261" t="s">
        <v>33</v>
      </c>
      <c r="H67" s="261">
        <v>2</v>
      </c>
      <c r="I67" s="261"/>
      <c r="J67" s="261"/>
      <c r="K67" s="261" t="s">
        <v>150</v>
      </c>
      <c r="L67" s="262">
        <v>43510</v>
      </c>
      <c r="M67" s="261" t="s">
        <v>20</v>
      </c>
    </row>
    <row r="68" spans="1:13" x14ac:dyDescent="0.35">
      <c r="A68" s="259" t="s">
        <v>147</v>
      </c>
      <c r="B68" s="259" t="s">
        <v>148</v>
      </c>
      <c r="C68" s="259" t="s">
        <v>149</v>
      </c>
      <c r="D68" s="259" t="s">
        <v>26</v>
      </c>
      <c r="E68" s="259" t="s">
        <v>17</v>
      </c>
      <c r="F68" s="259"/>
      <c r="G68" s="259" t="s">
        <v>33</v>
      </c>
      <c r="H68" s="259">
        <v>2</v>
      </c>
      <c r="I68" s="259"/>
      <c r="J68" s="259"/>
      <c r="K68" s="259" t="s">
        <v>151</v>
      </c>
      <c r="L68" s="260">
        <v>43510</v>
      </c>
      <c r="M68" s="259" t="s">
        <v>20</v>
      </c>
    </row>
    <row r="69" spans="1:13" x14ac:dyDescent="0.35">
      <c r="A69" s="261" t="s">
        <v>147</v>
      </c>
      <c r="B69" s="261" t="s">
        <v>148</v>
      </c>
      <c r="C69" s="261" t="s">
        <v>149</v>
      </c>
      <c r="D69" s="261" t="s">
        <v>28</v>
      </c>
      <c r="E69" s="261" t="s">
        <v>17</v>
      </c>
      <c r="F69" s="261"/>
      <c r="G69" s="261" t="s">
        <v>33</v>
      </c>
      <c r="H69" s="261">
        <v>2</v>
      </c>
      <c r="I69" s="261"/>
      <c r="J69" s="261"/>
      <c r="K69" s="261" t="s">
        <v>152</v>
      </c>
      <c r="L69" s="262">
        <v>43510</v>
      </c>
      <c r="M69" s="261" t="s">
        <v>20</v>
      </c>
    </row>
    <row r="70" spans="1:13" x14ac:dyDescent="0.35">
      <c r="A70" s="259" t="s">
        <v>153</v>
      </c>
      <c r="B70" s="259" t="s">
        <v>154</v>
      </c>
      <c r="C70" s="259" t="s">
        <v>155</v>
      </c>
      <c r="D70" s="259" t="s">
        <v>16</v>
      </c>
      <c r="E70" s="259" t="s">
        <v>17</v>
      </c>
      <c r="F70" s="259"/>
      <c r="G70" s="259" t="s">
        <v>17</v>
      </c>
      <c r="H70" s="259" t="s">
        <v>17</v>
      </c>
      <c r="I70" s="259"/>
      <c r="J70" s="259"/>
      <c r="K70" s="259" t="s">
        <v>156</v>
      </c>
      <c r="L70" s="260">
        <v>43511</v>
      </c>
      <c r="M70" s="259" t="s">
        <v>20</v>
      </c>
    </row>
    <row r="71" spans="1:13" x14ac:dyDescent="0.35">
      <c r="A71" s="261" t="s">
        <v>153</v>
      </c>
      <c r="B71" s="261" t="s">
        <v>154</v>
      </c>
      <c r="C71" s="261" t="s">
        <v>155</v>
      </c>
      <c r="D71" s="261" t="s">
        <v>21</v>
      </c>
      <c r="E71" s="261" t="s">
        <v>17</v>
      </c>
      <c r="F71" s="261"/>
      <c r="G71" s="261" t="s">
        <v>17</v>
      </c>
      <c r="H71" s="261" t="s">
        <v>17</v>
      </c>
      <c r="I71" s="261"/>
      <c r="J71" s="261"/>
      <c r="K71" s="261" t="s">
        <v>157</v>
      </c>
      <c r="L71" s="262">
        <v>43511</v>
      </c>
      <c r="M71" s="261" t="s">
        <v>20</v>
      </c>
    </row>
    <row r="72" spans="1:13" x14ac:dyDescent="0.35">
      <c r="A72" s="259" t="s">
        <v>153</v>
      </c>
      <c r="B72" s="259" t="s">
        <v>154</v>
      </c>
      <c r="C72" s="259" t="s">
        <v>155</v>
      </c>
      <c r="D72" s="259" t="s">
        <v>24</v>
      </c>
      <c r="E72" s="259" t="s">
        <v>17</v>
      </c>
      <c r="F72" s="259"/>
      <c r="G72" s="259" t="s">
        <v>33</v>
      </c>
      <c r="H72" s="259">
        <v>2</v>
      </c>
      <c r="I72" s="259"/>
      <c r="J72" s="259"/>
      <c r="K72" s="259" t="s">
        <v>158</v>
      </c>
      <c r="L72" s="260">
        <v>43511</v>
      </c>
      <c r="M72" s="259" t="s">
        <v>20</v>
      </c>
    </row>
    <row r="73" spans="1:13" x14ac:dyDescent="0.35">
      <c r="A73" s="261" t="s">
        <v>153</v>
      </c>
      <c r="B73" s="261" t="s">
        <v>154</v>
      </c>
      <c r="C73" s="261" t="s">
        <v>155</v>
      </c>
      <c r="D73" s="261" t="s">
        <v>38</v>
      </c>
      <c r="E73" s="261" t="s">
        <v>17</v>
      </c>
      <c r="F73" s="261"/>
      <c r="G73" s="261" t="s">
        <v>17</v>
      </c>
      <c r="H73" s="261" t="s">
        <v>17</v>
      </c>
      <c r="I73" s="261"/>
      <c r="J73" s="261"/>
      <c r="K73" s="261" t="s">
        <v>159</v>
      </c>
      <c r="L73" s="262">
        <v>43511</v>
      </c>
      <c r="M73" s="261" t="s">
        <v>20</v>
      </c>
    </row>
    <row r="74" spans="1:13" x14ac:dyDescent="0.35">
      <c r="A74" s="259" t="s">
        <v>160</v>
      </c>
      <c r="B74" s="259" t="s">
        <v>161</v>
      </c>
      <c r="C74" s="259" t="s">
        <v>162</v>
      </c>
      <c r="D74" s="259" t="s">
        <v>26</v>
      </c>
      <c r="E74" s="259" t="s">
        <v>17</v>
      </c>
      <c r="F74" s="259"/>
      <c r="G74" s="259" t="s">
        <v>33</v>
      </c>
      <c r="H74" s="259">
        <v>2</v>
      </c>
      <c r="I74" s="259"/>
      <c r="J74" s="259" t="s">
        <v>163</v>
      </c>
      <c r="K74" s="259" t="s">
        <v>164</v>
      </c>
      <c r="L74" s="260">
        <v>43511</v>
      </c>
      <c r="M74" s="259" t="s">
        <v>20</v>
      </c>
    </row>
    <row r="75" spans="1:13" x14ac:dyDescent="0.35">
      <c r="A75" s="261" t="s">
        <v>160</v>
      </c>
      <c r="B75" s="261" t="s">
        <v>161</v>
      </c>
      <c r="C75" s="261" t="s">
        <v>162</v>
      </c>
      <c r="D75" s="261" t="s">
        <v>28</v>
      </c>
      <c r="E75" s="261" t="s">
        <v>17</v>
      </c>
      <c r="F75" s="261"/>
      <c r="G75" s="261" t="s">
        <v>33</v>
      </c>
      <c r="H75" s="261">
        <v>2</v>
      </c>
      <c r="I75" s="261"/>
      <c r="J75" s="261" t="s">
        <v>163</v>
      </c>
      <c r="K75" s="261" t="s">
        <v>165</v>
      </c>
      <c r="L75" s="262">
        <v>43511</v>
      </c>
      <c r="M75" s="261" t="s">
        <v>20</v>
      </c>
    </row>
    <row r="76" spans="1:13" x14ac:dyDescent="0.35">
      <c r="A76" s="259" t="s">
        <v>166</v>
      </c>
      <c r="B76" s="259" t="s">
        <v>167</v>
      </c>
      <c r="C76" s="259" t="s">
        <v>162</v>
      </c>
      <c r="D76" s="259" t="s">
        <v>26</v>
      </c>
      <c r="E76" s="259">
        <v>0</v>
      </c>
      <c r="F76" s="259"/>
      <c r="G76" s="259" t="s">
        <v>33</v>
      </c>
      <c r="H76" s="259">
        <v>2</v>
      </c>
      <c r="I76" s="259"/>
      <c r="J76" s="259" t="s">
        <v>168</v>
      </c>
      <c r="K76" s="259" t="s">
        <v>169</v>
      </c>
      <c r="L76" s="260">
        <v>43511</v>
      </c>
      <c r="M76" s="259" t="s">
        <v>20</v>
      </c>
    </row>
    <row r="77" spans="1:13" x14ac:dyDescent="0.35">
      <c r="A77" s="261" t="s">
        <v>166</v>
      </c>
      <c r="B77" s="261" t="s">
        <v>167</v>
      </c>
      <c r="C77" s="261" t="s">
        <v>162</v>
      </c>
      <c r="D77" s="261" t="s">
        <v>28</v>
      </c>
      <c r="E77" s="261">
        <v>0</v>
      </c>
      <c r="F77" s="261"/>
      <c r="G77" s="261" t="s">
        <v>33</v>
      </c>
      <c r="H77" s="261">
        <v>2</v>
      </c>
      <c r="I77" s="261"/>
      <c r="J77" s="261" t="s">
        <v>168</v>
      </c>
      <c r="K77" s="261" t="s">
        <v>170</v>
      </c>
      <c r="L77" s="262">
        <v>43511</v>
      </c>
      <c r="M77" s="261" t="s">
        <v>20</v>
      </c>
    </row>
    <row r="78" spans="1:13" x14ac:dyDescent="0.35">
      <c r="A78" s="259" t="s">
        <v>171</v>
      </c>
      <c r="B78" s="259" t="s">
        <v>172</v>
      </c>
      <c r="C78" s="259" t="s">
        <v>173</v>
      </c>
      <c r="D78" s="259" t="s">
        <v>16</v>
      </c>
      <c r="E78" s="259" t="s">
        <v>17</v>
      </c>
      <c r="F78" s="259"/>
      <c r="G78" s="259" t="s">
        <v>33</v>
      </c>
      <c r="H78" s="259">
        <v>2</v>
      </c>
      <c r="I78" s="259"/>
      <c r="J78" s="259"/>
      <c r="K78" s="259" t="s">
        <v>174</v>
      </c>
      <c r="L78" s="260">
        <v>43511</v>
      </c>
      <c r="M78" s="259" t="s">
        <v>20</v>
      </c>
    </row>
    <row r="79" spans="1:13" x14ac:dyDescent="0.35">
      <c r="A79" s="261" t="s">
        <v>171</v>
      </c>
      <c r="B79" s="261" t="s">
        <v>172</v>
      </c>
      <c r="C79" s="261" t="s">
        <v>173</v>
      </c>
      <c r="D79" s="261" t="s">
        <v>21</v>
      </c>
      <c r="E79" s="261" t="s">
        <v>17</v>
      </c>
      <c r="F79" s="261" t="s">
        <v>17</v>
      </c>
      <c r="G79" s="261" t="s">
        <v>17</v>
      </c>
      <c r="H79" s="261" t="s">
        <v>17</v>
      </c>
      <c r="I79" s="261" t="s">
        <v>17</v>
      </c>
      <c r="J79" s="261" t="s">
        <v>17</v>
      </c>
      <c r="K79" s="261" t="s">
        <v>175</v>
      </c>
      <c r="L79" s="262">
        <v>43511</v>
      </c>
      <c r="M79" s="261" t="s">
        <v>20</v>
      </c>
    </row>
    <row r="80" spans="1:13" x14ac:dyDescent="0.35">
      <c r="A80" s="259" t="s">
        <v>171</v>
      </c>
      <c r="B80" s="259" t="s">
        <v>172</v>
      </c>
      <c r="C80" s="259" t="s">
        <v>173</v>
      </c>
      <c r="D80" s="259" t="s">
        <v>38</v>
      </c>
      <c r="E80" s="259" t="s">
        <v>17</v>
      </c>
      <c r="F80" s="259"/>
      <c r="G80" s="259" t="s">
        <v>33</v>
      </c>
      <c r="H80" s="259">
        <v>2</v>
      </c>
      <c r="I80" s="259"/>
      <c r="J80" s="259"/>
      <c r="K80" s="259" t="s">
        <v>176</v>
      </c>
      <c r="L80" s="260">
        <v>43511</v>
      </c>
      <c r="M80" s="259" t="s">
        <v>20</v>
      </c>
    </row>
    <row r="81" spans="1:13" x14ac:dyDescent="0.35">
      <c r="A81" s="261" t="s">
        <v>177</v>
      </c>
      <c r="B81" s="261" t="s">
        <v>178</v>
      </c>
      <c r="C81" s="261" t="s">
        <v>173</v>
      </c>
      <c r="D81" s="261" t="s">
        <v>16</v>
      </c>
      <c r="E81" s="261" t="s">
        <v>17</v>
      </c>
      <c r="F81" s="261"/>
      <c r="G81" s="261" t="s">
        <v>33</v>
      </c>
      <c r="H81" s="261">
        <v>2</v>
      </c>
      <c r="I81" s="261"/>
      <c r="J81" s="261" t="s">
        <v>179</v>
      </c>
      <c r="K81" s="261" t="s">
        <v>180</v>
      </c>
      <c r="L81" s="262">
        <v>43511</v>
      </c>
      <c r="M81" s="261" t="s">
        <v>20</v>
      </c>
    </row>
    <row r="82" spans="1:13" x14ac:dyDescent="0.35">
      <c r="A82" s="259" t="s">
        <v>177</v>
      </c>
      <c r="B82" s="259" t="s">
        <v>178</v>
      </c>
      <c r="C82" s="259" t="s">
        <v>173</v>
      </c>
      <c r="D82" s="259" t="s">
        <v>21</v>
      </c>
      <c r="E82" s="259">
        <v>0</v>
      </c>
      <c r="F82" s="259" t="s">
        <v>17</v>
      </c>
      <c r="G82" s="259" t="s">
        <v>33</v>
      </c>
      <c r="H82" s="259">
        <v>2</v>
      </c>
      <c r="I82" s="259" t="s">
        <v>17</v>
      </c>
      <c r="J82" s="259" t="s">
        <v>17</v>
      </c>
      <c r="K82" s="259" t="s">
        <v>181</v>
      </c>
      <c r="L82" s="260">
        <v>43511</v>
      </c>
      <c r="M82" s="259" t="s">
        <v>20</v>
      </c>
    </row>
    <row r="83" spans="1:13" x14ac:dyDescent="0.35">
      <c r="A83" s="261" t="s">
        <v>177</v>
      </c>
      <c r="B83" s="261" t="s">
        <v>178</v>
      </c>
      <c r="C83" s="261" t="s">
        <v>173</v>
      </c>
      <c r="D83" s="261" t="s">
        <v>24</v>
      </c>
      <c r="E83" s="261" t="s">
        <v>17</v>
      </c>
      <c r="F83" s="261"/>
      <c r="G83" s="261" t="s">
        <v>33</v>
      </c>
      <c r="H83" s="261">
        <v>2</v>
      </c>
      <c r="I83" s="261"/>
      <c r="J83" s="261" t="s">
        <v>179</v>
      </c>
      <c r="K83" s="261" t="s">
        <v>182</v>
      </c>
      <c r="L83" s="262">
        <v>43511</v>
      </c>
      <c r="M83" s="261" t="s">
        <v>20</v>
      </c>
    </row>
    <row r="84" spans="1:13" x14ac:dyDescent="0.35">
      <c r="A84" s="259" t="s">
        <v>177</v>
      </c>
      <c r="B84" s="259" t="s">
        <v>178</v>
      </c>
      <c r="C84" s="259" t="s">
        <v>173</v>
      </c>
      <c r="D84" s="259" t="s">
        <v>38</v>
      </c>
      <c r="E84" s="259" t="s">
        <v>17</v>
      </c>
      <c r="F84" s="259"/>
      <c r="G84" s="259" t="s">
        <v>33</v>
      </c>
      <c r="H84" s="259">
        <v>2</v>
      </c>
      <c r="I84" s="259"/>
      <c r="J84" s="259"/>
      <c r="K84" s="259" t="s">
        <v>183</v>
      </c>
      <c r="L84" s="260">
        <v>43511</v>
      </c>
      <c r="M84" s="259" t="s">
        <v>20</v>
      </c>
    </row>
    <row r="85" spans="1:13" x14ac:dyDescent="0.35">
      <c r="A85" s="261" t="s">
        <v>177</v>
      </c>
      <c r="B85" s="261" t="s">
        <v>178</v>
      </c>
      <c r="C85" s="261" t="s">
        <v>173</v>
      </c>
      <c r="D85" s="261" t="s">
        <v>40</v>
      </c>
      <c r="E85" s="261" t="s">
        <v>17</v>
      </c>
      <c r="F85" s="261"/>
      <c r="G85" s="261" t="s">
        <v>33</v>
      </c>
      <c r="H85" s="261">
        <v>2</v>
      </c>
      <c r="I85" s="261"/>
      <c r="J85" s="261"/>
      <c r="K85" s="261" t="s">
        <v>184</v>
      </c>
      <c r="L85" s="262">
        <v>43511</v>
      </c>
      <c r="M85" s="261" t="s">
        <v>20</v>
      </c>
    </row>
    <row r="86" spans="1:13" x14ac:dyDescent="0.35">
      <c r="A86" s="259" t="s">
        <v>185</v>
      </c>
      <c r="B86" s="259" t="s">
        <v>186</v>
      </c>
      <c r="C86" s="259" t="s">
        <v>187</v>
      </c>
      <c r="D86" s="259" t="s">
        <v>40</v>
      </c>
      <c r="E86" s="259" t="s">
        <v>17</v>
      </c>
      <c r="F86" s="259" t="s">
        <v>188</v>
      </c>
      <c r="G86" s="259" t="s">
        <v>33</v>
      </c>
      <c r="H86" s="259">
        <v>2</v>
      </c>
      <c r="I86" s="259" t="s">
        <v>189</v>
      </c>
      <c r="J86" s="259" t="s">
        <v>190</v>
      </c>
      <c r="K86" s="259" t="s">
        <v>191</v>
      </c>
      <c r="L86" s="260">
        <v>43511</v>
      </c>
      <c r="M86" s="259" t="s">
        <v>20</v>
      </c>
    </row>
    <row r="87" spans="1:13" x14ac:dyDescent="0.35">
      <c r="A87" s="261" t="s">
        <v>185</v>
      </c>
      <c r="B87" s="261" t="s">
        <v>186</v>
      </c>
      <c r="C87" s="261" t="s">
        <v>187</v>
      </c>
      <c r="D87" s="261" t="s">
        <v>26</v>
      </c>
      <c r="E87" s="261">
        <v>0</v>
      </c>
      <c r="F87" s="261"/>
      <c r="G87" s="261" t="s">
        <v>33</v>
      </c>
      <c r="H87" s="261">
        <v>2</v>
      </c>
      <c r="I87" s="261"/>
      <c r="J87" s="261" t="s">
        <v>192</v>
      </c>
      <c r="K87" s="261" t="s">
        <v>193</v>
      </c>
      <c r="L87" s="262">
        <v>43511</v>
      </c>
      <c r="M87" s="261" t="s">
        <v>20</v>
      </c>
    </row>
    <row r="88" spans="1:13" x14ac:dyDescent="0.35">
      <c r="A88" s="259" t="s">
        <v>185</v>
      </c>
      <c r="B88" s="259" t="s">
        <v>186</v>
      </c>
      <c r="C88" s="259" t="s">
        <v>187</v>
      </c>
      <c r="D88" s="259" t="s">
        <v>28</v>
      </c>
      <c r="E88" s="259">
        <v>0</v>
      </c>
      <c r="F88" s="259"/>
      <c r="G88" s="259" t="s">
        <v>33</v>
      </c>
      <c r="H88" s="259">
        <v>2</v>
      </c>
      <c r="I88" s="259"/>
      <c r="J88" s="259"/>
      <c r="K88" s="259" t="s">
        <v>194</v>
      </c>
      <c r="L88" s="260">
        <v>43511</v>
      </c>
      <c r="M88" s="259" t="s">
        <v>20</v>
      </c>
    </row>
    <row r="89" spans="1:13" x14ac:dyDescent="0.35">
      <c r="A89" s="261" t="s">
        <v>195</v>
      </c>
      <c r="B89" s="261" t="s">
        <v>196</v>
      </c>
      <c r="C89" s="261" t="s">
        <v>197</v>
      </c>
      <c r="D89" s="261" t="s">
        <v>16</v>
      </c>
      <c r="E89" s="261" t="s">
        <v>17</v>
      </c>
      <c r="F89" s="261"/>
      <c r="G89" s="261" t="s">
        <v>33</v>
      </c>
      <c r="H89" s="261">
        <v>2</v>
      </c>
      <c r="I89" s="261"/>
      <c r="J89" s="261" t="s">
        <v>18</v>
      </c>
      <c r="K89" s="261" t="s">
        <v>198</v>
      </c>
      <c r="L89" s="262">
        <v>43511</v>
      </c>
      <c r="M89" s="261" t="s">
        <v>20</v>
      </c>
    </row>
    <row r="90" spans="1:13" x14ac:dyDescent="0.35">
      <c r="A90" s="259" t="s">
        <v>195</v>
      </c>
      <c r="B90" s="259" t="s">
        <v>196</v>
      </c>
      <c r="C90" s="259" t="s">
        <v>197</v>
      </c>
      <c r="D90" s="259" t="s">
        <v>21</v>
      </c>
      <c r="E90" s="259" t="s">
        <v>17</v>
      </c>
      <c r="F90" s="259"/>
      <c r="G90" s="259" t="s">
        <v>17</v>
      </c>
      <c r="H90" s="259" t="s">
        <v>17</v>
      </c>
      <c r="I90" s="259"/>
      <c r="J90" s="259" t="s">
        <v>18</v>
      </c>
      <c r="K90" s="259" t="s">
        <v>199</v>
      </c>
      <c r="L90" s="260">
        <v>43511</v>
      </c>
      <c r="M90" s="259" t="s">
        <v>20</v>
      </c>
    </row>
    <row r="91" spans="1:13" x14ac:dyDescent="0.35">
      <c r="A91" s="261" t="s">
        <v>195</v>
      </c>
      <c r="B91" s="261" t="s">
        <v>196</v>
      </c>
      <c r="C91" s="261" t="s">
        <v>197</v>
      </c>
      <c r="D91" s="261" t="s">
        <v>24</v>
      </c>
      <c r="E91" s="261" t="s">
        <v>17</v>
      </c>
      <c r="F91" s="261"/>
      <c r="G91" s="261" t="s">
        <v>33</v>
      </c>
      <c r="H91" s="261">
        <v>2</v>
      </c>
      <c r="I91" s="261"/>
      <c r="J91" s="261" t="s">
        <v>18</v>
      </c>
      <c r="K91" s="261" t="s">
        <v>200</v>
      </c>
      <c r="L91" s="262">
        <v>43511</v>
      </c>
      <c r="M91" s="261" t="s">
        <v>20</v>
      </c>
    </row>
    <row r="92" spans="1:13" x14ac:dyDescent="0.35">
      <c r="A92" s="259" t="s">
        <v>195</v>
      </c>
      <c r="B92" s="259" t="s">
        <v>196</v>
      </c>
      <c r="C92" s="259" t="s">
        <v>197</v>
      </c>
      <c r="D92" s="259" t="s">
        <v>38</v>
      </c>
      <c r="E92" s="259" t="s">
        <v>17</v>
      </c>
      <c r="F92" s="259"/>
      <c r="G92" s="259" t="s">
        <v>33</v>
      </c>
      <c r="H92" s="259">
        <v>2</v>
      </c>
      <c r="I92" s="259"/>
      <c r="J92" s="259" t="s">
        <v>18</v>
      </c>
      <c r="K92" s="259" t="s">
        <v>201</v>
      </c>
      <c r="L92" s="260">
        <v>43511</v>
      </c>
      <c r="M92" s="259" t="s">
        <v>20</v>
      </c>
    </row>
    <row r="93" spans="1:13" x14ac:dyDescent="0.35">
      <c r="A93" s="261" t="s">
        <v>195</v>
      </c>
      <c r="B93" s="261" t="s">
        <v>196</v>
      </c>
      <c r="C93" s="261" t="s">
        <v>197</v>
      </c>
      <c r="D93" s="261" t="s">
        <v>26</v>
      </c>
      <c r="E93" s="261" t="s">
        <v>17</v>
      </c>
      <c r="F93" s="261"/>
      <c r="G93" s="261" t="s">
        <v>33</v>
      </c>
      <c r="H93" s="261">
        <v>2</v>
      </c>
      <c r="I93" s="261"/>
      <c r="J93" s="261"/>
      <c r="K93" s="261" t="s">
        <v>202</v>
      </c>
      <c r="L93" s="262">
        <v>43511</v>
      </c>
      <c r="M93" s="261" t="s">
        <v>20</v>
      </c>
    </row>
    <row r="94" spans="1:13" x14ac:dyDescent="0.35">
      <c r="A94" s="259" t="s">
        <v>195</v>
      </c>
      <c r="B94" s="259" t="s">
        <v>196</v>
      </c>
      <c r="C94" s="259" t="s">
        <v>197</v>
      </c>
      <c r="D94" s="259" t="s">
        <v>28</v>
      </c>
      <c r="E94" s="259" t="s">
        <v>17</v>
      </c>
      <c r="F94" s="259"/>
      <c r="G94" s="259" t="s">
        <v>33</v>
      </c>
      <c r="H94" s="259">
        <v>2</v>
      </c>
      <c r="I94" s="259"/>
      <c r="J94" s="259"/>
      <c r="K94" s="259" t="s">
        <v>203</v>
      </c>
      <c r="L94" s="260">
        <v>43511</v>
      </c>
      <c r="M94" s="259" t="s">
        <v>20</v>
      </c>
    </row>
    <row r="95" spans="1:13" x14ac:dyDescent="0.35">
      <c r="A95" s="261" t="s">
        <v>204</v>
      </c>
      <c r="B95" s="261" t="s">
        <v>205</v>
      </c>
      <c r="C95" s="261" t="s">
        <v>197</v>
      </c>
      <c r="D95" s="261" t="s">
        <v>16</v>
      </c>
      <c r="E95" s="261" t="s">
        <v>17</v>
      </c>
      <c r="F95" s="261"/>
      <c r="G95" s="261" t="s">
        <v>33</v>
      </c>
      <c r="H95" s="261">
        <v>2</v>
      </c>
      <c r="I95" s="261"/>
      <c r="J95" s="261" t="s">
        <v>206</v>
      </c>
      <c r="K95" s="261" t="s">
        <v>207</v>
      </c>
      <c r="L95" s="262">
        <v>43511</v>
      </c>
      <c r="M95" s="261" t="s">
        <v>20</v>
      </c>
    </row>
    <row r="96" spans="1:13" x14ac:dyDescent="0.35">
      <c r="A96" s="259" t="s">
        <v>204</v>
      </c>
      <c r="B96" s="259" t="s">
        <v>205</v>
      </c>
      <c r="C96" s="259" t="s">
        <v>197</v>
      </c>
      <c r="D96" s="259" t="s">
        <v>21</v>
      </c>
      <c r="E96" s="259">
        <v>0</v>
      </c>
      <c r="F96" s="259" t="s">
        <v>17</v>
      </c>
      <c r="G96" s="259" t="s">
        <v>33</v>
      </c>
      <c r="H96" s="259">
        <v>2</v>
      </c>
      <c r="I96" s="259" t="s">
        <v>208</v>
      </c>
      <c r="J96" s="259" t="s">
        <v>209</v>
      </c>
      <c r="K96" s="259" t="s">
        <v>210</v>
      </c>
      <c r="L96" s="260">
        <v>43511</v>
      </c>
      <c r="M96" s="259" t="s">
        <v>20</v>
      </c>
    </row>
    <row r="97" spans="1:13" x14ac:dyDescent="0.35">
      <c r="A97" s="261" t="s">
        <v>204</v>
      </c>
      <c r="B97" s="261" t="s">
        <v>205</v>
      </c>
      <c r="C97" s="261" t="s">
        <v>197</v>
      </c>
      <c r="D97" s="261" t="s">
        <v>24</v>
      </c>
      <c r="E97" s="261" t="s">
        <v>17</v>
      </c>
      <c r="F97" s="261"/>
      <c r="G97" s="261" t="s">
        <v>33</v>
      </c>
      <c r="H97" s="261">
        <v>2</v>
      </c>
      <c r="I97" s="261"/>
      <c r="J97" s="261" t="s">
        <v>206</v>
      </c>
      <c r="K97" s="261" t="s">
        <v>211</v>
      </c>
      <c r="L97" s="262">
        <v>43511</v>
      </c>
      <c r="M97" s="261" t="s">
        <v>20</v>
      </c>
    </row>
    <row r="98" spans="1:13" x14ac:dyDescent="0.35">
      <c r="A98" s="259" t="s">
        <v>204</v>
      </c>
      <c r="B98" s="259" t="s">
        <v>205</v>
      </c>
      <c r="C98" s="259" t="s">
        <v>197</v>
      </c>
      <c r="D98" s="259" t="s">
        <v>38</v>
      </c>
      <c r="E98" s="259" t="s">
        <v>17</v>
      </c>
      <c r="F98" s="259"/>
      <c r="G98" s="259" t="s">
        <v>33</v>
      </c>
      <c r="H98" s="259">
        <v>2</v>
      </c>
      <c r="I98" s="259" t="s">
        <v>212</v>
      </c>
      <c r="J98" s="259" t="s">
        <v>206</v>
      </c>
      <c r="K98" s="259" t="s">
        <v>213</v>
      </c>
      <c r="L98" s="260">
        <v>43511</v>
      </c>
      <c r="M98" s="259" t="s">
        <v>20</v>
      </c>
    </row>
    <row r="99" spans="1:13" x14ac:dyDescent="0.35">
      <c r="A99" s="261" t="s">
        <v>204</v>
      </c>
      <c r="B99" s="261" t="s">
        <v>205</v>
      </c>
      <c r="C99" s="261" t="s">
        <v>197</v>
      </c>
      <c r="D99" s="261" t="s">
        <v>26</v>
      </c>
      <c r="E99" s="261" t="s">
        <v>17</v>
      </c>
      <c r="F99" s="261"/>
      <c r="G99" s="261" t="s">
        <v>33</v>
      </c>
      <c r="H99" s="261">
        <v>2</v>
      </c>
      <c r="I99" s="261" t="s">
        <v>212</v>
      </c>
      <c r="J99" s="261" t="s">
        <v>206</v>
      </c>
      <c r="K99" s="261" t="s">
        <v>214</v>
      </c>
      <c r="L99" s="262">
        <v>43511</v>
      </c>
      <c r="M99" s="261" t="s">
        <v>20</v>
      </c>
    </row>
    <row r="100" spans="1:13" x14ac:dyDescent="0.35">
      <c r="A100" s="259" t="s">
        <v>204</v>
      </c>
      <c r="B100" s="259" t="s">
        <v>205</v>
      </c>
      <c r="C100" s="259" t="s">
        <v>197</v>
      </c>
      <c r="D100" s="259" t="s">
        <v>28</v>
      </c>
      <c r="E100" s="259" t="s">
        <v>17</v>
      </c>
      <c r="F100" s="259"/>
      <c r="G100" s="259" t="s">
        <v>33</v>
      </c>
      <c r="H100" s="259">
        <v>2</v>
      </c>
      <c r="I100" s="259"/>
      <c r="J100" s="259" t="s">
        <v>206</v>
      </c>
      <c r="K100" s="259" t="s">
        <v>215</v>
      </c>
      <c r="L100" s="260">
        <v>43511</v>
      </c>
      <c r="M100" s="259" t="s">
        <v>20</v>
      </c>
    </row>
    <row r="101" spans="1:13" x14ac:dyDescent="0.35">
      <c r="A101" s="261" t="s">
        <v>216</v>
      </c>
      <c r="B101" s="261" t="s">
        <v>217</v>
      </c>
      <c r="C101" s="261" t="s">
        <v>197</v>
      </c>
      <c r="D101" s="261" t="s">
        <v>16</v>
      </c>
      <c r="E101" s="261" t="s">
        <v>17</v>
      </c>
      <c r="F101" s="261"/>
      <c r="G101" s="261" t="s">
        <v>33</v>
      </c>
      <c r="H101" s="261">
        <v>2</v>
      </c>
      <c r="I101" s="261"/>
      <c r="J101" s="261" t="s">
        <v>206</v>
      </c>
      <c r="K101" s="261" t="s">
        <v>218</v>
      </c>
      <c r="L101" s="262">
        <v>43511</v>
      </c>
      <c r="M101" s="261" t="s">
        <v>20</v>
      </c>
    </row>
    <row r="102" spans="1:13" x14ac:dyDescent="0.35">
      <c r="A102" s="259" t="s">
        <v>216</v>
      </c>
      <c r="B102" s="259" t="s">
        <v>217</v>
      </c>
      <c r="C102" s="259" t="s">
        <v>197</v>
      </c>
      <c r="D102" s="259" t="s">
        <v>21</v>
      </c>
      <c r="E102" s="259">
        <v>0</v>
      </c>
      <c r="F102" s="259" t="s">
        <v>17</v>
      </c>
      <c r="G102" s="259" t="s">
        <v>33</v>
      </c>
      <c r="H102" s="259">
        <v>2</v>
      </c>
      <c r="I102" s="259" t="s">
        <v>17</v>
      </c>
      <c r="J102" s="259" t="s">
        <v>219</v>
      </c>
      <c r="K102" s="259" t="s">
        <v>220</v>
      </c>
      <c r="L102" s="260">
        <v>43511</v>
      </c>
      <c r="M102" s="259" t="s">
        <v>20</v>
      </c>
    </row>
    <row r="103" spans="1:13" x14ac:dyDescent="0.35">
      <c r="A103" s="261" t="s">
        <v>216</v>
      </c>
      <c r="B103" s="261" t="s">
        <v>217</v>
      </c>
      <c r="C103" s="261" t="s">
        <v>197</v>
      </c>
      <c r="D103" s="261" t="s">
        <v>24</v>
      </c>
      <c r="E103" s="261" t="s">
        <v>17</v>
      </c>
      <c r="F103" s="261"/>
      <c r="G103" s="261" t="s">
        <v>33</v>
      </c>
      <c r="H103" s="261">
        <v>2</v>
      </c>
      <c r="I103" s="261"/>
      <c r="J103" s="261" t="s">
        <v>206</v>
      </c>
      <c r="K103" s="261" t="s">
        <v>221</v>
      </c>
      <c r="L103" s="262">
        <v>43511</v>
      </c>
      <c r="M103" s="261" t="s">
        <v>20</v>
      </c>
    </row>
    <row r="104" spans="1:13" x14ac:dyDescent="0.35">
      <c r="A104" s="259" t="s">
        <v>216</v>
      </c>
      <c r="B104" s="259" t="s">
        <v>217</v>
      </c>
      <c r="C104" s="259" t="s">
        <v>197</v>
      </c>
      <c r="D104" s="259" t="s">
        <v>38</v>
      </c>
      <c r="E104" s="259" t="s">
        <v>17</v>
      </c>
      <c r="F104" s="259"/>
      <c r="G104" s="259" t="s">
        <v>33</v>
      </c>
      <c r="H104" s="259">
        <v>2</v>
      </c>
      <c r="I104" s="259"/>
      <c r="J104" s="259" t="s">
        <v>206</v>
      </c>
      <c r="K104" s="259" t="s">
        <v>222</v>
      </c>
      <c r="L104" s="260">
        <v>43511</v>
      </c>
      <c r="M104" s="259" t="s">
        <v>20</v>
      </c>
    </row>
    <row r="105" spans="1:13" x14ac:dyDescent="0.35">
      <c r="A105" s="261" t="s">
        <v>216</v>
      </c>
      <c r="B105" s="261" t="s">
        <v>217</v>
      </c>
      <c r="C105" s="261" t="s">
        <v>197</v>
      </c>
      <c r="D105" s="261" t="s">
        <v>26</v>
      </c>
      <c r="E105" s="261" t="s">
        <v>17</v>
      </c>
      <c r="F105" s="261"/>
      <c r="G105" s="261" t="s">
        <v>33</v>
      </c>
      <c r="H105" s="261">
        <v>2</v>
      </c>
      <c r="I105" s="261"/>
      <c r="J105" s="261" t="s">
        <v>206</v>
      </c>
      <c r="K105" s="261" t="s">
        <v>223</v>
      </c>
      <c r="L105" s="262">
        <v>43511</v>
      </c>
      <c r="M105" s="261" t="s">
        <v>20</v>
      </c>
    </row>
    <row r="106" spans="1:13" x14ac:dyDescent="0.35">
      <c r="A106" s="259" t="s">
        <v>216</v>
      </c>
      <c r="B106" s="259" t="s">
        <v>217</v>
      </c>
      <c r="C106" s="259" t="s">
        <v>197</v>
      </c>
      <c r="D106" s="259" t="s">
        <v>28</v>
      </c>
      <c r="E106" s="259" t="s">
        <v>17</v>
      </c>
      <c r="F106" s="259"/>
      <c r="G106" s="259" t="s">
        <v>33</v>
      </c>
      <c r="H106" s="259">
        <v>2</v>
      </c>
      <c r="I106" s="259"/>
      <c r="J106" s="259" t="s">
        <v>206</v>
      </c>
      <c r="K106" s="259" t="s">
        <v>224</v>
      </c>
      <c r="L106" s="260">
        <v>43511</v>
      </c>
      <c r="M106" s="259" t="s">
        <v>20</v>
      </c>
    </row>
    <row r="107" spans="1:13" x14ac:dyDescent="0.35">
      <c r="A107" s="261" t="s">
        <v>225</v>
      </c>
      <c r="B107" s="261" t="s">
        <v>226</v>
      </c>
      <c r="C107" s="261" t="s">
        <v>227</v>
      </c>
      <c r="D107" s="261" t="s">
        <v>16</v>
      </c>
      <c r="E107" s="261" t="s">
        <v>17</v>
      </c>
      <c r="F107" s="261"/>
      <c r="G107" s="261" t="s">
        <v>33</v>
      </c>
      <c r="H107" s="261">
        <v>2</v>
      </c>
      <c r="I107" s="261"/>
      <c r="J107" s="261" t="s">
        <v>228</v>
      </c>
      <c r="K107" s="261" t="s">
        <v>229</v>
      </c>
      <c r="L107" s="262">
        <v>43511</v>
      </c>
      <c r="M107" s="261" t="s">
        <v>20</v>
      </c>
    </row>
    <row r="108" spans="1:13" x14ac:dyDescent="0.35">
      <c r="A108" s="259" t="s">
        <v>225</v>
      </c>
      <c r="B108" s="259" t="s">
        <v>226</v>
      </c>
      <c r="C108" s="259" t="s">
        <v>227</v>
      </c>
      <c r="D108" s="259" t="s">
        <v>21</v>
      </c>
      <c r="E108" s="259" t="s">
        <v>17</v>
      </c>
      <c r="F108" s="259"/>
      <c r="G108" s="259" t="s">
        <v>17</v>
      </c>
      <c r="H108" s="259" t="s">
        <v>17</v>
      </c>
      <c r="I108" s="259"/>
      <c r="J108" s="259" t="s">
        <v>230</v>
      </c>
      <c r="K108" s="259" t="s">
        <v>231</v>
      </c>
      <c r="L108" s="260">
        <v>43511</v>
      </c>
      <c r="M108" s="259" t="s">
        <v>20</v>
      </c>
    </row>
    <row r="109" spans="1:13" x14ac:dyDescent="0.35">
      <c r="A109" s="261" t="s">
        <v>225</v>
      </c>
      <c r="B109" s="261" t="s">
        <v>226</v>
      </c>
      <c r="C109" s="261" t="s">
        <v>227</v>
      </c>
      <c r="D109" s="261" t="s">
        <v>24</v>
      </c>
      <c r="E109" s="261" t="s">
        <v>17</v>
      </c>
      <c r="F109" s="261"/>
      <c r="G109" s="261" t="s">
        <v>33</v>
      </c>
      <c r="H109" s="261">
        <v>2</v>
      </c>
      <c r="I109" s="261"/>
      <c r="J109" s="261" t="s">
        <v>230</v>
      </c>
      <c r="K109" s="261" t="s">
        <v>232</v>
      </c>
      <c r="L109" s="262">
        <v>43511</v>
      </c>
      <c r="M109" s="261" t="s">
        <v>20</v>
      </c>
    </row>
    <row r="110" spans="1:13" x14ac:dyDescent="0.35">
      <c r="A110" s="259" t="s">
        <v>225</v>
      </c>
      <c r="B110" s="259" t="s">
        <v>226</v>
      </c>
      <c r="C110" s="259" t="s">
        <v>227</v>
      </c>
      <c r="D110" s="259" t="s">
        <v>38</v>
      </c>
      <c r="E110" s="259" t="s">
        <v>17</v>
      </c>
      <c r="F110" s="259"/>
      <c r="G110" s="259" t="s">
        <v>33</v>
      </c>
      <c r="H110" s="259">
        <v>2</v>
      </c>
      <c r="I110" s="259"/>
      <c r="J110" s="259" t="s">
        <v>230</v>
      </c>
      <c r="K110" s="259" t="s">
        <v>233</v>
      </c>
      <c r="L110" s="260">
        <v>43511</v>
      </c>
      <c r="M110" s="259" t="s">
        <v>20</v>
      </c>
    </row>
    <row r="111" spans="1:13" x14ac:dyDescent="0.35">
      <c r="A111" s="261" t="s">
        <v>225</v>
      </c>
      <c r="B111" s="261" t="s">
        <v>226</v>
      </c>
      <c r="C111" s="261" t="s">
        <v>227</v>
      </c>
      <c r="D111" s="261" t="s">
        <v>40</v>
      </c>
      <c r="E111" s="261" t="s">
        <v>17</v>
      </c>
      <c r="F111" s="261"/>
      <c r="G111" s="261" t="s">
        <v>33</v>
      </c>
      <c r="H111" s="261">
        <v>2</v>
      </c>
      <c r="I111" s="261"/>
      <c r="J111" s="261" t="s">
        <v>230</v>
      </c>
      <c r="K111" s="261" t="s">
        <v>234</v>
      </c>
      <c r="L111" s="262">
        <v>43511</v>
      </c>
      <c r="M111" s="261" t="s">
        <v>20</v>
      </c>
    </row>
    <row r="112" spans="1:13" x14ac:dyDescent="0.35">
      <c r="A112" s="259" t="s">
        <v>225</v>
      </c>
      <c r="B112" s="259" t="s">
        <v>226</v>
      </c>
      <c r="C112" s="259" t="s">
        <v>227</v>
      </c>
      <c r="D112" s="259" t="s">
        <v>26</v>
      </c>
      <c r="E112" s="259" t="s">
        <v>17</v>
      </c>
      <c r="F112" s="259"/>
      <c r="G112" s="259" t="s">
        <v>33</v>
      </c>
      <c r="H112" s="259">
        <v>2</v>
      </c>
      <c r="I112" s="259"/>
      <c r="J112" s="259" t="s">
        <v>230</v>
      </c>
      <c r="K112" s="259" t="s">
        <v>235</v>
      </c>
      <c r="L112" s="260">
        <v>43511</v>
      </c>
      <c r="M112" s="259" t="s">
        <v>20</v>
      </c>
    </row>
    <row r="113" spans="1:13" x14ac:dyDescent="0.35">
      <c r="A113" s="261" t="s">
        <v>225</v>
      </c>
      <c r="B113" s="261" t="s">
        <v>226</v>
      </c>
      <c r="C113" s="261" t="s">
        <v>227</v>
      </c>
      <c r="D113" s="261" t="s">
        <v>28</v>
      </c>
      <c r="E113" s="261" t="s">
        <v>17</v>
      </c>
      <c r="F113" s="261"/>
      <c r="G113" s="261" t="s">
        <v>33</v>
      </c>
      <c r="H113" s="261">
        <v>2</v>
      </c>
      <c r="I113" s="261"/>
      <c r="J113" s="261" t="s">
        <v>230</v>
      </c>
      <c r="K113" s="261" t="s">
        <v>236</v>
      </c>
      <c r="L113" s="262">
        <v>43511</v>
      </c>
      <c r="M113" s="261" t="s">
        <v>20</v>
      </c>
    </row>
    <row r="114" spans="1:13" x14ac:dyDescent="0.35">
      <c r="A114" s="259" t="s">
        <v>237</v>
      </c>
      <c r="B114" s="259" t="s">
        <v>238</v>
      </c>
      <c r="C114" s="259" t="s">
        <v>227</v>
      </c>
      <c r="D114" s="259" t="s">
        <v>16</v>
      </c>
      <c r="E114" s="259">
        <v>0</v>
      </c>
      <c r="F114" s="259"/>
      <c r="G114" s="259" t="s">
        <v>33</v>
      </c>
      <c r="H114" s="259">
        <v>2</v>
      </c>
      <c r="I114" s="259"/>
      <c r="J114" s="259" t="s">
        <v>239</v>
      </c>
      <c r="K114" s="259" t="s">
        <v>240</v>
      </c>
      <c r="L114" s="260">
        <v>43511</v>
      </c>
      <c r="M114" s="259" t="s">
        <v>20</v>
      </c>
    </row>
    <row r="115" spans="1:13" x14ac:dyDescent="0.35">
      <c r="A115" s="261" t="s">
        <v>237</v>
      </c>
      <c r="B115" s="261" t="s">
        <v>238</v>
      </c>
      <c r="C115" s="261" t="s">
        <v>227</v>
      </c>
      <c r="D115" s="261" t="s">
        <v>21</v>
      </c>
      <c r="E115" s="261">
        <v>0</v>
      </c>
      <c r="F115" s="261"/>
      <c r="G115" s="261" t="s">
        <v>33</v>
      </c>
      <c r="H115" s="261">
        <v>2</v>
      </c>
      <c r="I115" s="261"/>
      <c r="J115" s="261" t="s">
        <v>241</v>
      </c>
      <c r="K115" s="261" t="s">
        <v>242</v>
      </c>
      <c r="L115" s="262">
        <v>43511</v>
      </c>
      <c r="M115" s="261" t="s">
        <v>20</v>
      </c>
    </row>
    <row r="116" spans="1:13" x14ac:dyDescent="0.35">
      <c r="A116" s="259" t="s">
        <v>237</v>
      </c>
      <c r="B116" s="259" t="s">
        <v>238</v>
      </c>
      <c r="C116" s="259" t="s">
        <v>227</v>
      </c>
      <c r="D116" s="259" t="s">
        <v>24</v>
      </c>
      <c r="E116" s="259" t="s">
        <v>17</v>
      </c>
      <c r="F116" s="259"/>
      <c r="G116" s="259" t="s">
        <v>33</v>
      </c>
      <c r="H116" s="259">
        <v>2</v>
      </c>
      <c r="I116" s="259"/>
      <c r="J116" s="259" t="s">
        <v>243</v>
      </c>
      <c r="K116" s="259" t="s">
        <v>244</v>
      </c>
      <c r="L116" s="260">
        <v>43511</v>
      </c>
      <c r="M116" s="259" t="s">
        <v>20</v>
      </c>
    </row>
    <row r="117" spans="1:13" x14ac:dyDescent="0.35">
      <c r="A117" s="261" t="s">
        <v>237</v>
      </c>
      <c r="B117" s="261" t="s">
        <v>238</v>
      </c>
      <c r="C117" s="261" t="s">
        <v>227</v>
      </c>
      <c r="D117" s="261" t="s">
        <v>38</v>
      </c>
      <c r="E117" s="261" t="s">
        <v>17</v>
      </c>
      <c r="F117" s="261"/>
      <c r="G117" s="261" t="s">
        <v>33</v>
      </c>
      <c r="H117" s="261">
        <v>2</v>
      </c>
      <c r="I117" s="261"/>
      <c r="J117" s="261" t="s">
        <v>245</v>
      </c>
      <c r="K117" s="261" t="s">
        <v>246</v>
      </c>
      <c r="L117" s="262">
        <v>43511</v>
      </c>
      <c r="M117" s="261" t="s">
        <v>20</v>
      </c>
    </row>
    <row r="118" spans="1:13" x14ac:dyDescent="0.35">
      <c r="A118" s="259" t="s">
        <v>237</v>
      </c>
      <c r="B118" s="259" t="s">
        <v>238</v>
      </c>
      <c r="C118" s="259" t="s">
        <v>227</v>
      </c>
      <c r="D118" s="259" t="s">
        <v>40</v>
      </c>
      <c r="E118" s="259" t="s">
        <v>17</v>
      </c>
      <c r="F118" s="259"/>
      <c r="G118" s="259" t="s">
        <v>33</v>
      </c>
      <c r="H118" s="259">
        <v>2</v>
      </c>
      <c r="I118" s="259"/>
      <c r="J118" s="259" t="s">
        <v>247</v>
      </c>
      <c r="K118" s="259" t="s">
        <v>248</v>
      </c>
      <c r="L118" s="260">
        <v>43511</v>
      </c>
      <c r="M118" s="259" t="s">
        <v>20</v>
      </c>
    </row>
    <row r="119" spans="1:13" x14ac:dyDescent="0.35">
      <c r="A119" s="261" t="s">
        <v>237</v>
      </c>
      <c r="B119" s="261" t="s">
        <v>238</v>
      </c>
      <c r="C119" s="261" t="s">
        <v>227</v>
      </c>
      <c r="D119" s="261" t="s">
        <v>26</v>
      </c>
      <c r="E119" s="261" t="s">
        <v>17</v>
      </c>
      <c r="F119" s="261"/>
      <c r="G119" s="261" t="s">
        <v>33</v>
      </c>
      <c r="H119" s="261">
        <v>2</v>
      </c>
      <c r="I119" s="261"/>
      <c r="J119" s="261" t="s">
        <v>249</v>
      </c>
      <c r="K119" s="261" t="s">
        <v>250</v>
      </c>
      <c r="L119" s="262">
        <v>43511</v>
      </c>
      <c r="M119" s="261" t="s">
        <v>20</v>
      </c>
    </row>
    <row r="120" spans="1:13" x14ac:dyDescent="0.35">
      <c r="A120" s="259" t="s">
        <v>237</v>
      </c>
      <c r="B120" s="259" t="s">
        <v>238</v>
      </c>
      <c r="C120" s="259" t="s">
        <v>227</v>
      </c>
      <c r="D120" s="259" t="s">
        <v>28</v>
      </c>
      <c r="E120" s="259" t="s">
        <v>17</v>
      </c>
      <c r="F120" s="259"/>
      <c r="G120" s="259" t="s">
        <v>33</v>
      </c>
      <c r="H120" s="259">
        <v>2</v>
      </c>
      <c r="I120" s="259"/>
      <c r="J120" s="259" t="s">
        <v>249</v>
      </c>
      <c r="K120" s="259" t="s">
        <v>251</v>
      </c>
      <c r="L120" s="260">
        <v>43511</v>
      </c>
      <c r="M120" s="259" t="s">
        <v>20</v>
      </c>
    </row>
    <row r="121" spans="1:13" x14ac:dyDescent="0.35">
      <c r="A121" s="261" t="s">
        <v>252</v>
      </c>
      <c r="B121" s="261" t="s">
        <v>253</v>
      </c>
      <c r="C121" s="261" t="s">
        <v>227</v>
      </c>
      <c r="D121" s="261" t="s">
        <v>16</v>
      </c>
      <c r="E121" s="261">
        <v>0</v>
      </c>
      <c r="F121" s="261"/>
      <c r="G121" s="261" t="s">
        <v>33</v>
      </c>
      <c r="H121" s="261">
        <v>2</v>
      </c>
      <c r="I121" s="261"/>
      <c r="J121" s="261"/>
      <c r="K121" s="261" t="s">
        <v>254</v>
      </c>
      <c r="L121" s="262">
        <v>43511</v>
      </c>
      <c r="M121" s="261" t="s">
        <v>20</v>
      </c>
    </row>
    <row r="122" spans="1:13" x14ac:dyDescent="0.35">
      <c r="A122" s="259" t="s">
        <v>252</v>
      </c>
      <c r="B122" s="259" t="s">
        <v>253</v>
      </c>
      <c r="C122" s="259" t="s">
        <v>227</v>
      </c>
      <c r="D122" s="259" t="s">
        <v>21</v>
      </c>
      <c r="E122" s="259">
        <v>0</v>
      </c>
      <c r="F122" s="259"/>
      <c r="G122" s="259" t="s">
        <v>33</v>
      </c>
      <c r="H122" s="259">
        <v>2</v>
      </c>
      <c r="I122" s="259"/>
      <c r="J122" s="259"/>
      <c r="K122" s="259" t="s">
        <v>255</v>
      </c>
      <c r="L122" s="260">
        <v>43511</v>
      </c>
      <c r="M122" s="259" t="s">
        <v>20</v>
      </c>
    </row>
    <row r="123" spans="1:13" x14ac:dyDescent="0.35">
      <c r="A123" s="261" t="s">
        <v>252</v>
      </c>
      <c r="B123" s="261" t="s">
        <v>253</v>
      </c>
      <c r="C123" s="261" t="s">
        <v>227</v>
      </c>
      <c r="D123" s="261" t="s">
        <v>24</v>
      </c>
      <c r="E123" s="261" t="s">
        <v>17</v>
      </c>
      <c r="F123" s="261"/>
      <c r="G123" s="261" t="s">
        <v>33</v>
      </c>
      <c r="H123" s="261">
        <v>2</v>
      </c>
      <c r="I123" s="261"/>
      <c r="J123" s="261"/>
      <c r="K123" s="261" t="s">
        <v>256</v>
      </c>
      <c r="L123" s="262">
        <v>43511</v>
      </c>
      <c r="M123" s="261" t="s">
        <v>20</v>
      </c>
    </row>
    <row r="124" spans="1:13" x14ac:dyDescent="0.35">
      <c r="A124" s="259" t="s">
        <v>252</v>
      </c>
      <c r="B124" s="259" t="s">
        <v>253</v>
      </c>
      <c r="C124" s="259" t="s">
        <v>227</v>
      </c>
      <c r="D124" s="259" t="s">
        <v>38</v>
      </c>
      <c r="E124" s="259" t="s">
        <v>17</v>
      </c>
      <c r="F124" s="259"/>
      <c r="G124" s="259" t="s">
        <v>33</v>
      </c>
      <c r="H124" s="259">
        <v>2</v>
      </c>
      <c r="I124" s="259"/>
      <c r="J124" s="259"/>
      <c r="K124" s="259" t="s">
        <v>257</v>
      </c>
      <c r="L124" s="260">
        <v>43511</v>
      </c>
      <c r="M124" s="259" t="s">
        <v>20</v>
      </c>
    </row>
    <row r="125" spans="1:13" x14ac:dyDescent="0.35">
      <c r="A125" s="261" t="s">
        <v>252</v>
      </c>
      <c r="B125" s="261" t="s">
        <v>253</v>
      </c>
      <c r="C125" s="261" t="s">
        <v>227</v>
      </c>
      <c r="D125" s="261" t="s">
        <v>40</v>
      </c>
      <c r="E125" s="261" t="s">
        <v>17</v>
      </c>
      <c r="F125" s="261"/>
      <c r="G125" s="261" t="s">
        <v>33</v>
      </c>
      <c r="H125" s="261">
        <v>2</v>
      </c>
      <c r="I125" s="261"/>
      <c r="J125" s="261"/>
      <c r="K125" s="261" t="s">
        <v>258</v>
      </c>
      <c r="L125" s="262">
        <v>43511</v>
      </c>
      <c r="M125" s="261" t="s">
        <v>20</v>
      </c>
    </row>
    <row r="126" spans="1:13" x14ac:dyDescent="0.35">
      <c r="A126" s="259" t="s">
        <v>252</v>
      </c>
      <c r="B126" s="259" t="s">
        <v>253</v>
      </c>
      <c r="C126" s="259" t="s">
        <v>227</v>
      </c>
      <c r="D126" s="259" t="s">
        <v>26</v>
      </c>
      <c r="E126" s="259" t="s">
        <v>17</v>
      </c>
      <c r="F126" s="259"/>
      <c r="G126" s="259" t="s">
        <v>33</v>
      </c>
      <c r="H126" s="259">
        <v>2</v>
      </c>
      <c r="I126" s="259"/>
      <c r="J126" s="259" t="s">
        <v>259</v>
      </c>
      <c r="K126" s="259" t="s">
        <v>260</v>
      </c>
      <c r="L126" s="260">
        <v>43511</v>
      </c>
      <c r="M126" s="259" t="s">
        <v>20</v>
      </c>
    </row>
    <row r="127" spans="1:13" x14ac:dyDescent="0.35">
      <c r="A127" s="261" t="s">
        <v>252</v>
      </c>
      <c r="B127" s="261" t="s">
        <v>253</v>
      </c>
      <c r="C127" s="261" t="s">
        <v>227</v>
      </c>
      <c r="D127" s="261" t="s">
        <v>28</v>
      </c>
      <c r="E127" s="261" t="s">
        <v>17</v>
      </c>
      <c r="F127" s="261"/>
      <c r="G127" s="261" t="s">
        <v>33</v>
      </c>
      <c r="H127" s="261">
        <v>2</v>
      </c>
      <c r="I127" s="261"/>
      <c r="J127" s="261" t="s">
        <v>261</v>
      </c>
      <c r="K127" s="261" t="s">
        <v>262</v>
      </c>
      <c r="L127" s="262">
        <v>43511</v>
      </c>
      <c r="M127" s="261" t="s">
        <v>20</v>
      </c>
    </row>
    <row r="128" spans="1:13" x14ac:dyDescent="0.35">
      <c r="A128" s="259" t="s">
        <v>263</v>
      </c>
      <c r="B128" s="259" t="s">
        <v>264</v>
      </c>
      <c r="C128" s="259" t="s">
        <v>227</v>
      </c>
      <c r="D128" s="259" t="s">
        <v>16</v>
      </c>
      <c r="E128" s="259" t="s">
        <v>17</v>
      </c>
      <c r="F128" s="259"/>
      <c r="G128" s="259" t="s">
        <v>33</v>
      </c>
      <c r="H128" s="259">
        <v>2</v>
      </c>
      <c r="I128" s="259"/>
      <c r="J128" s="259"/>
      <c r="K128" s="259" t="s">
        <v>265</v>
      </c>
      <c r="L128" s="260">
        <v>43511</v>
      </c>
      <c r="M128" s="259" t="s">
        <v>20</v>
      </c>
    </row>
    <row r="129" spans="1:13" x14ac:dyDescent="0.35">
      <c r="A129" s="261" t="s">
        <v>263</v>
      </c>
      <c r="B129" s="261" t="s">
        <v>264</v>
      </c>
      <c r="C129" s="261" t="s">
        <v>227</v>
      </c>
      <c r="D129" s="261" t="s">
        <v>21</v>
      </c>
      <c r="E129" s="261" t="s">
        <v>17</v>
      </c>
      <c r="F129" s="261" t="s">
        <v>17</v>
      </c>
      <c r="G129" s="261" t="s">
        <v>17</v>
      </c>
      <c r="H129" s="261" t="s">
        <v>17</v>
      </c>
      <c r="I129" s="261"/>
      <c r="J129" s="261"/>
      <c r="K129" s="261" t="s">
        <v>266</v>
      </c>
      <c r="L129" s="262">
        <v>43511</v>
      </c>
      <c r="M129" s="261" t="s">
        <v>20</v>
      </c>
    </row>
    <row r="130" spans="1:13" x14ac:dyDescent="0.35">
      <c r="A130" s="259" t="s">
        <v>263</v>
      </c>
      <c r="B130" s="259" t="s">
        <v>264</v>
      </c>
      <c r="C130" s="259" t="s">
        <v>227</v>
      </c>
      <c r="D130" s="259" t="s">
        <v>24</v>
      </c>
      <c r="E130" s="259" t="s">
        <v>17</v>
      </c>
      <c r="F130" s="259"/>
      <c r="G130" s="259" t="s">
        <v>33</v>
      </c>
      <c r="H130" s="259">
        <v>2</v>
      </c>
      <c r="I130" s="259"/>
      <c r="J130" s="259"/>
      <c r="K130" s="259" t="s">
        <v>267</v>
      </c>
      <c r="L130" s="260">
        <v>43511</v>
      </c>
      <c r="M130" s="259" t="s">
        <v>20</v>
      </c>
    </row>
    <row r="131" spans="1:13" x14ac:dyDescent="0.35">
      <c r="A131" s="261" t="s">
        <v>263</v>
      </c>
      <c r="B131" s="261" t="s">
        <v>264</v>
      </c>
      <c r="C131" s="261" t="s">
        <v>227</v>
      </c>
      <c r="D131" s="261" t="s">
        <v>38</v>
      </c>
      <c r="E131" s="261" t="s">
        <v>17</v>
      </c>
      <c r="F131" s="261"/>
      <c r="G131" s="261" t="s">
        <v>33</v>
      </c>
      <c r="H131" s="261">
        <v>2</v>
      </c>
      <c r="I131" s="261"/>
      <c r="J131" s="261"/>
      <c r="K131" s="261" t="s">
        <v>268</v>
      </c>
      <c r="L131" s="262">
        <v>43511</v>
      </c>
      <c r="M131" s="261" t="s">
        <v>20</v>
      </c>
    </row>
    <row r="132" spans="1:13" x14ac:dyDescent="0.35">
      <c r="A132" s="259" t="s">
        <v>263</v>
      </c>
      <c r="B132" s="259" t="s">
        <v>264</v>
      </c>
      <c r="C132" s="259" t="s">
        <v>227</v>
      </c>
      <c r="D132" s="259" t="s">
        <v>40</v>
      </c>
      <c r="E132" s="259" t="s">
        <v>17</v>
      </c>
      <c r="F132" s="259"/>
      <c r="G132" s="259" t="s">
        <v>33</v>
      </c>
      <c r="H132" s="259">
        <v>2</v>
      </c>
      <c r="I132" s="259"/>
      <c r="J132" s="259"/>
      <c r="K132" s="259" t="s">
        <v>269</v>
      </c>
      <c r="L132" s="260">
        <v>43511</v>
      </c>
      <c r="M132" s="259" t="s">
        <v>20</v>
      </c>
    </row>
    <row r="133" spans="1:13" x14ac:dyDescent="0.35">
      <c r="A133" s="261" t="s">
        <v>263</v>
      </c>
      <c r="B133" s="261" t="s">
        <v>264</v>
      </c>
      <c r="C133" s="261" t="s">
        <v>227</v>
      </c>
      <c r="D133" s="261" t="s">
        <v>26</v>
      </c>
      <c r="E133" s="261" t="s">
        <v>17</v>
      </c>
      <c r="F133" s="261"/>
      <c r="G133" s="261" t="s">
        <v>33</v>
      </c>
      <c r="H133" s="261">
        <v>2</v>
      </c>
      <c r="I133" s="261"/>
      <c r="J133" s="261" t="s">
        <v>270</v>
      </c>
      <c r="K133" s="261" t="s">
        <v>271</v>
      </c>
      <c r="L133" s="262">
        <v>43511</v>
      </c>
      <c r="M133" s="261" t="s">
        <v>20</v>
      </c>
    </row>
    <row r="134" spans="1:13" x14ac:dyDescent="0.35">
      <c r="A134" s="259" t="s">
        <v>263</v>
      </c>
      <c r="B134" s="259" t="s">
        <v>264</v>
      </c>
      <c r="C134" s="259" t="s">
        <v>227</v>
      </c>
      <c r="D134" s="259" t="s">
        <v>28</v>
      </c>
      <c r="E134" s="259" t="s">
        <v>17</v>
      </c>
      <c r="F134" s="259"/>
      <c r="G134" s="259" t="s">
        <v>33</v>
      </c>
      <c r="H134" s="259">
        <v>2</v>
      </c>
      <c r="I134" s="259"/>
      <c r="J134" s="259" t="s">
        <v>270</v>
      </c>
      <c r="K134" s="259" t="s">
        <v>272</v>
      </c>
      <c r="L134" s="260">
        <v>43511</v>
      </c>
      <c r="M134" s="259" t="s">
        <v>20</v>
      </c>
    </row>
    <row r="135" spans="1:13" x14ac:dyDescent="0.35">
      <c r="A135" s="261" t="s">
        <v>80</v>
      </c>
      <c r="B135" s="261" t="s">
        <v>81</v>
      </c>
      <c r="C135" s="261" t="s">
        <v>82</v>
      </c>
      <c r="D135" s="261" t="s">
        <v>38</v>
      </c>
      <c r="E135" s="261" t="s">
        <v>17</v>
      </c>
      <c r="F135" s="261"/>
      <c r="G135" s="261" t="s">
        <v>33</v>
      </c>
      <c r="H135" s="261">
        <v>2</v>
      </c>
      <c r="I135" s="261"/>
      <c r="J135" s="261" t="s">
        <v>273</v>
      </c>
      <c r="K135" s="261" t="s">
        <v>274</v>
      </c>
      <c r="L135" s="262">
        <v>43522</v>
      </c>
      <c r="M135" s="261" t="s">
        <v>20</v>
      </c>
    </row>
    <row r="136" spans="1:13" x14ac:dyDescent="0.35">
      <c r="A136" s="259" t="s">
        <v>275</v>
      </c>
      <c r="B136" s="259" t="s">
        <v>276</v>
      </c>
      <c r="C136" s="259" t="s">
        <v>277</v>
      </c>
      <c r="D136" s="259" t="s">
        <v>16</v>
      </c>
      <c r="E136" s="259" t="s">
        <v>17</v>
      </c>
      <c r="F136" s="259" t="s">
        <v>17</v>
      </c>
      <c r="G136" s="259" t="s">
        <v>33</v>
      </c>
      <c r="H136" s="259">
        <v>2</v>
      </c>
      <c r="I136" s="259" t="s">
        <v>17</v>
      </c>
      <c r="J136" s="259" t="s">
        <v>278</v>
      </c>
      <c r="K136" s="259" t="s">
        <v>279</v>
      </c>
      <c r="L136" s="260">
        <v>43523</v>
      </c>
      <c r="M136" s="259" t="s">
        <v>20</v>
      </c>
    </row>
    <row r="137" spans="1:13" x14ac:dyDescent="0.35">
      <c r="A137" s="261" t="s">
        <v>275</v>
      </c>
      <c r="B137" s="261" t="s">
        <v>276</v>
      </c>
      <c r="C137" s="261" t="s">
        <v>277</v>
      </c>
      <c r="D137" s="261" t="s">
        <v>21</v>
      </c>
      <c r="E137" s="261" t="s">
        <v>17</v>
      </c>
      <c r="F137" s="261" t="s">
        <v>17</v>
      </c>
      <c r="G137" s="261" t="s">
        <v>17</v>
      </c>
      <c r="H137" s="261" t="s">
        <v>17</v>
      </c>
      <c r="I137" s="261" t="s">
        <v>17</v>
      </c>
      <c r="J137" s="261" t="s">
        <v>280</v>
      </c>
      <c r="K137" s="261" t="s">
        <v>281</v>
      </c>
      <c r="L137" s="262">
        <v>43523</v>
      </c>
      <c r="M137" s="261" t="s">
        <v>20</v>
      </c>
    </row>
    <row r="138" spans="1:13" x14ac:dyDescent="0.35">
      <c r="A138" s="259" t="s">
        <v>275</v>
      </c>
      <c r="B138" s="259" t="s">
        <v>276</v>
      </c>
      <c r="C138" s="259" t="s">
        <v>277</v>
      </c>
      <c r="D138" s="259" t="s">
        <v>282</v>
      </c>
      <c r="E138" s="259">
        <v>3</v>
      </c>
      <c r="F138" s="259" t="s">
        <v>283</v>
      </c>
      <c r="G138" s="259" t="s">
        <v>33</v>
      </c>
      <c r="H138" s="259">
        <v>2</v>
      </c>
      <c r="I138" s="259" t="s">
        <v>284</v>
      </c>
      <c r="J138" s="259" t="s">
        <v>285</v>
      </c>
      <c r="K138" s="259" t="s">
        <v>286</v>
      </c>
      <c r="L138" s="260">
        <v>43523</v>
      </c>
      <c r="M138" s="259" t="s">
        <v>20</v>
      </c>
    </row>
    <row r="139" spans="1:13" x14ac:dyDescent="0.35">
      <c r="A139" s="261" t="s">
        <v>275</v>
      </c>
      <c r="B139" s="261" t="s">
        <v>276</v>
      </c>
      <c r="C139" s="261" t="s">
        <v>277</v>
      </c>
      <c r="D139" s="261" t="s">
        <v>24</v>
      </c>
      <c r="E139" s="261" t="s">
        <v>17</v>
      </c>
      <c r="F139" s="261" t="s">
        <v>17</v>
      </c>
      <c r="G139" s="261" t="s">
        <v>33</v>
      </c>
      <c r="H139" s="261">
        <v>2</v>
      </c>
      <c r="I139" s="261" t="s">
        <v>17</v>
      </c>
      <c r="J139" s="261" t="s">
        <v>287</v>
      </c>
      <c r="K139" s="261" t="s">
        <v>288</v>
      </c>
      <c r="L139" s="262">
        <v>43523</v>
      </c>
      <c r="M139" s="261" t="s">
        <v>20</v>
      </c>
    </row>
    <row r="140" spans="1:13" x14ac:dyDescent="0.35">
      <c r="A140" s="259" t="s">
        <v>275</v>
      </c>
      <c r="B140" s="259" t="s">
        <v>276</v>
      </c>
      <c r="C140" s="259" t="s">
        <v>277</v>
      </c>
      <c r="D140" s="259" t="s">
        <v>38</v>
      </c>
      <c r="E140" s="259" t="s">
        <v>17</v>
      </c>
      <c r="F140" s="259" t="s">
        <v>17</v>
      </c>
      <c r="G140" s="259" t="s">
        <v>33</v>
      </c>
      <c r="H140" s="259">
        <v>2</v>
      </c>
      <c r="I140" s="259" t="s">
        <v>17</v>
      </c>
      <c r="J140" s="259" t="s">
        <v>289</v>
      </c>
      <c r="K140" s="259" t="s">
        <v>290</v>
      </c>
      <c r="L140" s="260">
        <v>43523</v>
      </c>
      <c r="M140" s="259" t="s">
        <v>20</v>
      </c>
    </row>
    <row r="141" spans="1:13" x14ac:dyDescent="0.35">
      <c r="A141" s="261" t="s">
        <v>171</v>
      </c>
      <c r="B141" s="261" t="s">
        <v>172</v>
      </c>
      <c r="C141" s="261" t="s">
        <v>173</v>
      </c>
      <c r="D141" s="261" t="s">
        <v>40</v>
      </c>
      <c r="E141" s="261" t="s">
        <v>17</v>
      </c>
      <c r="F141" s="261" t="s">
        <v>17</v>
      </c>
      <c r="G141" s="261" t="s">
        <v>33</v>
      </c>
      <c r="H141" s="261">
        <v>2</v>
      </c>
      <c r="I141" s="261" t="s">
        <v>17</v>
      </c>
      <c r="J141" s="261" t="s">
        <v>291</v>
      </c>
      <c r="K141" s="261" t="s">
        <v>292</v>
      </c>
      <c r="L141" s="262">
        <v>43524</v>
      </c>
      <c r="M141" s="261" t="s">
        <v>20</v>
      </c>
    </row>
    <row r="142" spans="1:13" x14ac:dyDescent="0.35">
      <c r="A142" s="259" t="s">
        <v>293</v>
      </c>
      <c r="B142" s="259" t="s">
        <v>294</v>
      </c>
      <c r="C142" s="259" t="s">
        <v>295</v>
      </c>
      <c r="D142" s="259" t="s">
        <v>16</v>
      </c>
      <c r="E142" s="259">
        <v>0</v>
      </c>
      <c r="F142" s="259"/>
      <c r="G142" s="259" t="s">
        <v>33</v>
      </c>
      <c r="H142" s="259">
        <v>2</v>
      </c>
      <c r="I142" s="259"/>
      <c r="J142" s="259"/>
      <c r="K142" s="259" t="s">
        <v>296</v>
      </c>
      <c r="L142" s="260">
        <v>43545</v>
      </c>
      <c r="M142" s="259" t="s">
        <v>20</v>
      </c>
    </row>
    <row r="143" spans="1:13" x14ac:dyDescent="0.35">
      <c r="A143" s="261" t="s">
        <v>293</v>
      </c>
      <c r="B143" s="261" t="s">
        <v>294</v>
      </c>
      <c r="C143" s="261" t="s">
        <v>295</v>
      </c>
      <c r="D143" s="261" t="s">
        <v>21</v>
      </c>
      <c r="E143" s="261">
        <v>4300</v>
      </c>
      <c r="F143" s="261" t="s">
        <v>297</v>
      </c>
      <c r="G143" s="261" t="s">
        <v>33</v>
      </c>
      <c r="H143" s="261">
        <v>2</v>
      </c>
      <c r="I143" s="261"/>
      <c r="J143" s="261" t="s">
        <v>298</v>
      </c>
      <c r="K143" s="261" t="s">
        <v>299</v>
      </c>
      <c r="L143" s="262">
        <v>43545</v>
      </c>
      <c r="M143" s="261" t="s">
        <v>20</v>
      </c>
    </row>
    <row r="144" spans="1:13" x14ac:dyDescent="0.35">
      <c r="A144" s="259" t="s">
        <v>293</v>
      </c>
      <c r="B144" s="259" t="s">
        <v>294</v>
      </c>
      <c r="C144" s="259" t="s">
        <v>295</v>
      </c>
      <c r="D144" s="259" t="s">
        <v>24</v>
      </c>
      <c r="E144" s="259">
        <v>5200000</v>
      </c>
      <c r="F144" s="259" t="s">
        <v>300</v>
      </c>
      <c r="G144" s="259" t="s">
        <v>33</v>
      </c>
      <c r="H144" s="259">
        <v>2</v>
      </c>
      <c r="I144" s="259"/>
      <c r="J144" s="259" t="s">
        <v>301</v>
      </c>
      <c r="K144" s="259" t="s">
        <v>302</v>
      </c>
      <c r="L144" s="260">
        <v>43545</v>
      </c>
      <c r="M144" s="259" t="s">
        <v>20</v>
      </c>
    </row>
    <row r="145" spans="1:13" x14ac:dyDescent="0.35">
      <c r="A145" s="261" t="s">
        <v>89</v>
      </c>
      <c r="B145" s="261" t="s">
        <v>90</v>
      </c>
      <c r="C145" s="261" t="s">
        <v>91</v>
      </c>
      <c r="D145" s="261" t="s">
        <v>16</v>
      </c>
      <c r="E145" s="261" t="s">
        <v>17</v>
      </c>
      <c r="F145" s="261"/>
      <c r="G145" s="261" t="s">
        <v>33</v>
      </c>
      <c r="H145" s="261">
        <v>2</v>
      </c>
      <c r="I145" s="261" t="s">
        <v>208</v>
      </c>
      <c r="J145" s="261" t="s">
        <v>303</v>
      </c>
      <c r="K145" s="261" t="s">
        <v>304</v>
      </c>
      <c r="L145" s="262">
        <v>43552</v>
      </c>
      <c r="M145" s="261" t="s">
        <v>20</v>
      </c>
    </row>
    <row r="146" spans="1:13" x14ac:dyDescent="0.35">
      <c r="A146" s="259" t="s">
        <v>89</v>
      </c>
      <c r="B146" s="259" t="s">
        <v>90</v>
      </c>
      <c r="C146" s="259" t="s">
        <v>91</v>
      </c>
      <c r="D146" s="259" t="s">
        <v>21</v>
      </c>
      <c r="E146" s="259" t="s">
        <v>17</v>
      </c>
      <c r="F146" s="259"/>
      <c r="G146" s="259" t="s">
        <v>33</v>
      </c>
      <c r="H146" s="259">
        <v>2</v>
      </c>
      <c r="I146" s="259" t="s">
        <v>208</v>
      </c>
      <c r="J146" s="259" t="s">
        <v>303</v>
      </c>
      <c r="K146" s="259" t="s">
        <v>305</v>
      </c>
      <c r="L146" s="260">
        <v>43552</v>
      </c>
      <c r="M146" s="259" t="s">
        <v>20</v>
      </c>
    </row>
    <row r="147" spans="1:13" x14ac:dyDescent="0.35">
      <c r="A147" s="261" t="s">
        <v>275</v>
      </c>
      <c r="B147" s="261" t="s">
        <v>276</v>
      </c>
      <c r="C147" s="261" t="s">
        <v>277</v>
      </c>
      <c r="D147" s="261" t="s">
        <v>26</v>
      </c>
      <c r="E147" s="261" t="s">
        <v>17</v>
      </c>
      <c r="F147" s="261" t="s">
        <v>306</v>
      </c>
      <c r="G147" s="261" t="s">
        <v>17</v>
      </c>
      <c r="H147" s="261" t="s">
        <v>17</v>
      </c>
      <c r="I147" s="261" t="s">
        <v>307</v>
      </c>
      <c r="J147" s="261" t="s">
        <v>308</v>
      </c>
      <c r="K147" s="261" t="s">
        <v>309</v>
      </c>
      <c r="L147" s="262">
        <v>43578</v>
      </c>
      <c r="M147" s="261" t="s">
        <v>310</v>
      </c>
    </row>
    <row r="148" spans="1:13" x14ac:dyDescent="0.35">
      <c r="A148" s="259" t="s">
        <v>275</v>
      </c>
      <c r="B148" s="259" t="s">
        <v>276</v>
      </c>
      <c r="C148" s="259" t="s">
        <v>277</v>
      </c>
      <c r="D148" s="259" t="s">
        <v>28</v>
      </c>
      <c r="E148" s="259" t="s">
        <v>17</v>
      </c>
      <c r="F148" s="259" t="s">
        <v>306</v>
      </c>
      <c r="G148" s="259" t="s">
        <v>17</v>
      </c>
      <c r="H148" s="259" t="s">
        <v>17</v>
      </c>
      <c r="I148" s="259" t="s">
        <v>307</v>
      </c>
      <c r="J148" s="259" t="s">
        <v>308</v>
      </c>
      <c r="K148" s="259" t="s">
        <v>311</v>
      </c>
      <c r="L148" s="260">
        <v>43578</v>
      </c>
      <c r="M148" s="259" t="s">
        <v>310</v>
      </c>
    </row>
    <row r="149" spans="1:13" x14ac:dyDescent="0.35">
      <c r="A149" s="261" t="s">
        <v>141</v>
      </c>
      <c r="B149" s="261" t="s">
        <v>142</v>
      </c>
      <c r="C149" s="261" t="s">
        <v>143</v>
      </c>
      <c r="D149" s="261" t="s">
        <v>26</v>
      </c>
      <c r="E149" s="261" t="s">
        <v>17</v>
      </c>
      <c r="F149" s="261" t="s">
        <v>306</v>
      </c>
      <c r="G149" s="261" t="s">
        <v>17</v>
      </c>
      <c r="H149" s="261" t="s">
        <v>17</v>
      </c>
      <c r="I149" s="261" t="s">
        <v>312</v>
      </c>
      <c r="J149" s="261" t="s">
        <v>308</v>
      </c>
      <c r="K149" s="261" t="s">
        <v>313</v>
      </c>
      <c r="L149" s="262">
        <v>43578</v>
      </c>
      <c r="M149" s="261" t="s">
        <v>310</v>
      </c>
    </row>
    <row r="150" spans="1:13" x14ac:dyDescent="0.35">
      <c r="A150" s="259" t="s">
        <v>141</v>
      </c>
      <c r="B150" s="259" t="s">
        <v>142</v>
      </c>
      <c r="C150" s="259" t="s">
        <v>143</v>
      </c>
      <c r="D150" s="259" t="s">
        <v>28</v>
      </c>
      <c r="E150" s="259" t="s">
        <v>17</v>
      </c>
      <c r="F150" s="259" t="s">
        <v>306</v>
      </c>
      <c r="G150" s="259" t="s">
        <v>17</v>
      </c>
      <c r="H150" s="259" t="s">
        <v>17</v>
      </c>
      <c r="I150" s="259" t="s">
        <v>312</v>
      </c>
      <c r="J150" s="259" t="s">
        <v>308</v>
      </c>
      <c r="K150" s="259" t="s">
        <v>314</v>
      </c>
      <c r="L150" s="260">
        <v>43578</v>
      </c>
      <c r="M150" s="259" t="s">
        <v>310</v>
      </c>
    </row>
    <row r="151" spans="1:13" x14ac:dyDescent="0.35">
      <c r="A151" s="261" t="s">
        <v>30</v>
      </c>
      <c r="B151" s="261" t="s">
        <v>31</v>
      </c>
      <c r="C151" s="261" t="s">
        <v>32</v>
      </c>
      <c r="D151" s="261" t="s">
        <v>26</v>
      </c>
      <c r="E151" s="261">
        <v>0</v>
      </c>
      <c r="F151" s="261"/>
      <c r="G151" s="261" t="s">
        <v>33</v>
      </c>
      <c r="H151" s="261">
        <v>2</v>
      </c>
      <c r="I151" s="261"/>
      <c r="J151" s="261"/>
      <c r="K151" s="261" t="s">
        <v>315</v>
      </c>
      <c r="L151" s="262">
        <v>43580</v>
      </c>
      <c r="M151" s="261" t="s">
        <v>20</v>
      </c>
    </row>
    <row r="152" spans="1:13" x14ac:dyDescent="0.35">
      <c r="A152" s="259" t="s">
        <v>30</v>
      </c>
      <c r="B152" s="259" t="s">
        <v>31</v>
      </c>
      <c r="C152" s="259" t="s">
        <v>32</v>
      </c>
      <c r="D152" s="259" t="s">
        <v>28</v>
      </c>
      <c r="E152" s="259">
        <v>0</v>
      </c>
      <c r="F152" s="259"/>
      <c r="G152" s="259" t="s">
        <v>33</v>
      </c>
      <c r="H152" s="259">
        <v>2</v>
      </c>
      <c r="I152" s="259"/>
      <c r="J152" s="259"/>
      <c r="K152" s="259" t="s">
        <v>316</v>
      </c>
      <c r="L152" s="260">
        <v>43580</v>
      </c>
      <c r="M152" s="259" t="s">
        <v>20</v>
      </c>
    </row>
    <row r="153" spans="1:13" x14ac:dyDescent="0.35">
      <c r="A153" s="261" t="s">
        <v>59</v>
      </c>
      <c r="B153" s="261" t="s">
        <v>60</v>
      </c>
      <c r="C153" s="261" t="s">
        <v>61</v>
      </c>
      <c r="D153" s="261" t="s">
        <v>40</v>
      </c>
      <c r="E153" s="261">
        <v>0</v>
      </c>
      <c r="F153" s="261" t="s">
        <v>17</v>
      </c>
      <c r="G153" s="261" t="s">
        <v>17</v>
      </c>
      <c r="H153" s="261" t="s">
        <v>17</v>
      </c>
      <c r="I153" s="261" t="s">
        <v>17</v>
      </c>
      <c r="J153" s="261" t="s">
        <v>17</v>
      </c>
      <c r="K153" s="261" t="s">
        <v>317</v>
      </c>
      <c r="L153" s="262">
        <v>43585</v>
      </c>
      <c r="M153" s="261" t="s">
        <v>310</v>
      </c>
    </row>
    <row r="154" spans="1:13" x14ac:dyDescent="0.35">
      <c r="A154" s="259" t="s">
        <v>318</v>
      </c>
      <c r="B154" s="259" t="s">
        <v>319</v>
      </c>
      <c r="C154" s="259" t="s">
        <v>320</v>
      </c>
      <c r="D154" s="259" t="s">
        <v>26</v>
      </c>
      <c r="E154" s="259" t="s">
        <v>17</v>
      </c>
      <c r="F154" s="259"/>
      <c r="G154" s="259" t="s">
        <v>17</v>
      </c>
      <c r="H154" s="259" t="s">
        <v>17</v>
      </c>
      <c r="I154" s="259"/>
      <c r="J154" s="259" t="s">
        <v>321</v>
      </c>
      <c r="K154" s="259" t="s">
        <v>322</v>
      </c>
      <c r="L154" s="260">
        <v>43585</v>
      </c>
      <c r="M154" s="259" t="s">
        <v>310</v>
      </c>
    </row>
    <row r="155" spans="1:13" x14ac:dyDescent="0.35">
      <c r="A155" s="261" t="s">
        <v>318</v>
      </c>
      <c r="B155" s="261" t="s">
        <v>319</v>
      </c>
      <c r="C155" s="261" t="s">
        <v>320</v>
      </c>
      <c r="D155" s="261" t="s">
        <v>28</v>
      </c>
      <c r="E155" s="261" t="s">
        <v>17</v>
      </c>
      <c r="F155" s="261"/>
      <c r="G155" s="261" t="s">
        <v>17</v>
      </c>
      <c r="H155" s="261" t="s">
        <v>17</v>
      </c>
      <c r="I155" s="261"/>
      <c r="J155" s="261"/>
      <c r="K155" s="261" t="s">
        <v>323</v>
      </c>
      <c r="L155" s="262">
        <v>43585</v>
      </c>
      <c r="M155" s="261" t="s">
        <v>310</v>
      </c>
    </row>
    <row r="156" spans="1:13" x14ac:dyDescent="0.35">
      <c r="A156" s="259" t="s">
        <v>293</v>
      </c>
      <c r="B156" s="259" t="s">
        <v>294</v>
      </c>
      <c r="C156" s="259" t="s">
        <v>295</v>
      </c>
      <c r="D156" s="259" t="s">
        <v>26</v>
      </c>
      <c r="E156" s="259" t="s">
        <v>17</v>
      </c>
      <c r="F156" s="259" t="s">
        <v>324</v>
      </c>
      <c r="G156" s="259" t="s">
        <v>33</v>
      </c>
      <c r="H156" s="259">
        <v>2</v>
      </c>
      <c r="I156" s="259" t="s">
        <v>17</v>
      </c>
      <c r="J156" s="259" t="s">
        <v>17</v>
      </c>
      <c r="K156" s="259" t="s">
        <v>325</v>
      </c>
      <c r="L156" s="260">
        <v>43586</v>
      </c>
      <c r="M156" s="259" t="s">
        <v>310</v>
      </c>
    </row>
    <row r="157" spans="1:13" x14ac:dyDescent="0.35">
      <c r="A157" s="261" t="s">
        <v>293</v>
      </c>
      <c r="B157" s="261" t="s">
        <v>294</v>
      </c>
      <c r="C157" s="261" t="s">
        <v>295</v>
      </c>
      <c r="D157" s="261" t="s">
        <v>28</v>
      </c>
      <c r="E157" s="261">
        <v>800000</v>
      </c>
      <c r="F157" s="261" t="s">
        <v>324</v>
      </c>
      <c r="G157" s="261" t="s">
        <v>33</v>
      </c>
      <c r="H157" s="261">
        <v>2</v>
      </c>
      <c r="I157" s="261" t="s">
        <v>326</v>
      </c>
      <c r="J157" s="261" t="s">
        <v>327</v>
      </c>
      <c r="K157" s="261" t="s">
        <v>328</v>
      </c>
      <c r="L157" s="262">
        <v>43586</v>
      </c>
      <c r="M157" s="261" t="s">
        <v>310</v>
      </c>
    </row>
    <row r="158" spans="1:13" x14ac:dyDescent="0.35">
      <c r="A158" s="259" t="s">
        <v>329</v>
      </c>
      <c r="B158" s="259" t="s">
        <v>330</v>
      </c>
      <c r="C158" s="259" t="s">
        <v>331</v>
      </c>
      <c r="D158" s="259" t="s">
        <v>16</v>
      </c>
      <c r="E158" s="259" t="s">
        <v>17</v>
      </c>
      <c r="F158" s="259" t="s">
        <v>17</v>
      </c>
      <c r="G158" s="259" t="s">
        <v>17</v>
      </c>
      <c r="H158" s="259" t="s">
        <v>17</v>
      </c>
      <c r="I158" s="259" t="s">
        <v>17</v>
      </c>
      <c r="J158" s="259" t="s">
        <v>17</v>
      </c>
      <c r="K158" s="259" t="s">
        <v>332</v>
      </c>
      <c r="L158" s="260">
        <v>43603</v>
      </c>
      <c r="M158" s="259" t="s">
        <v>310</v>
      </c>
    </row>
    <row r="159" spans="1:13" x14ac:dyDescent="0.35">
      <c r="A159" s="261" t="s">
        <v>329</v>
      </c>
      <c r="B159" s="261" t="s">
        <v>330</v>
      </c>
      <c r="C159" s="261" t="s">
        <v>331</v>
      </c>
      <c r="D159" s="261" t="s">
        <v>21</v>
      </c>
      <c r="E159" s="261" t="s">
        <v>17</v>
      </c>
      <c r="F159" s="261" t="s">
        <v>17</v>
      </c>
      <c r="G159" s="261" t="s">
        <v>17</v>
      </c>
      <c r="H159" s="261" t="s">
        <v>17</v>
      </c>
      <c r="I159" s="261" t="s">
        <v>17</v>
      </c>
      <c r="J159" s="261" t="s">
        <v>17</v>
      </c>
      <c r="K159" s="261" t="s">
        <v>333</v>
      </c>
      <c r="L159" s="262">
        <v>43603</v>
      </c>
      <c r="M159" s="261" t="s">
        <v>310</v>
      </c>
    </row>
    <row r="160" spans="1:13" x14ac:dyDescent="0.35">
      <c r="A160" s="259" t="s">
        <v>329</v>
      </c>
      <c r="B160" s="259" t="s">
        <v>330</v>
      </c>
      <c r="C160" s="259" t="s">
        <v>331</v>
      </c>
      <c r="D160" s="259" t="s">
        <v>24</v>
      </c>
      <c r="E160" s="259" t="s">
        <v>17</v>
      </c>
      <c r="F160" s="259" t="s">
        <v>17</v>
      </c>
      <c r="G160" s="259" t="s">
        <v>17</v>
      </c>
      <c r="H160" s="259" t="s">
        <v>17</v>
      </c>
      <c r="I160" s="259" t="s">
        <v>17</v>
      </c>
      <c r="J160" s="259" t="s">
        <v>17</v>
      </c>
      <c r="K160" s="259" t="s">
        <v>334</v>
      </c>
      <c r="L160" s="260">
        <v>43603</v>
      </c>
      <c r="M160" s="259" t="s">
        <v>310</v>
      </c>
    </row>
    <row r="161" spans="1:13" x14ac:dyDescent="0.35">
      <c r="A161" s="261" t="s">
        <v>329</v>
      </c>
      <c r="B161" s="261" t="s">
        <v>330</v>
      </c>
      <c r="C161" s="261" t="s">
        <v>331</v>
      </c>
      <c r="D161" s="261" t="s">
        <v>38</v>
      </c>
      <c r="E161" s="261" t="s">
        <v>17</v>
      </c>
      <c r="F161" s="261" t="s">
        <v>17</v>
      </c>
      <c r="G161" s="261" t="s">
        <v>17</v>
      </c>
      <c r="H161" s="261" t="s">
        <v>17</v>
      </c>
      <c r="I161" s="261" t="s">
        <v>17</v>
      </c>
      <c r="J161" s="261" t="s">
        <v>17</v>
      </c>
      <c r="K161" s="261" t="s">
        <v>335</v>
      </c>
      <c r="L161" s="262">
        <v>43603</v>
      </c>
      <c r="M161" s="261" t="s">
        <v>310</v>
      </c>
    </row>
    <row r="162" spans="1:13" x14ac:dyDescent="0.35">
      <c r="A162" s="259" t="s">
        <v>329</v>
      </c>
      <c r="B162" s="259" t="s">
        <v>330</v>
      </c>
      <c r="C162" s="259" t="s">
        <v>331</v>
      </c>
      <c r="D162" s="259" t="s">
        <v>40</v>
      </c>
      <c r="E162" s="259" t="s">
        <v>17</v>
      </c>
      <c r="F162" s="259" t="s">
        <v>17</v>
      </c>
      <c r="G162" s="259" t="s">
        <v>17</v>
      </c>
      <c r="H162" s="259" t="s">
        <v>17</v>
      </c>
      <c r="I162" s="259" t="s">
        <v>17</v>
      </c>
      <c r="J162" s="259" t="s">
        <v>17</v>
      </c>
      <c r="K162" s="259" t="s">
        <v>336</v>
      </c>
      <c r="L162" s="260">
        <v>43603</v>
      </c>
      <c r="M162" s="259" t="s">
        <v>310</v>
      </c>
    </row>
    <row r="163" spans="1:13" x14ac:dyDescent="0.35">
      <c r="A163" s="261" t="s">
        <v>329</v>
      </c>
      <c r="B163" s="261" t="s">
        <v>330</v>
      </c>
      <c r="C163" s="261" t="s">
        <v>331</v>
      </c>
      <c r="D163" s="261" t="s">
        <v>26</v>
      </c>
      <c r="E163" s="261" t="s">
        <v>17</v>
      </c>
      <c r="F163" s="261" t="s">
        <v>17</v>
      </c>
      <c r="G163" s="261" t="s">
        <v>17</v>
      </c>
      <c r="H163" s="261" t="s">
        <v>17</v>
      </c>
      <c r="I163" s="261" t="s">
        <v>17</v>
      </c>
      <c r="J163" s="261" t="s">
        <v>17</v>
      </c>
      <c r="K163" s="261" t="s">
        <v>337</v>
      </c>
      <c r="L163" s="262">
        <v>43603</v>
      </c>
      <c r="M163" s="261" t="s">
        <v>310</v>
      </c>
    </row>
    <row r="164" spans="1:13" x14ac:dyDescent="0.35">
      <c r="A164" s="259" t="s">
        <v>329</v>
      </c>
      <c r="B164" s="259" t="s">
        <v>330</v>
      </c>
      <c r="C164" s="259" t="s">
        <v>331</v>
      </c>
      <c r="D164" s="259" t="s">
        <v>28</v>
      </c>
      <c r="E164" s="259" t="s">
        <v>17</v>
      </c>
      <c r="F164" s="259" t="s">
        <v>17</v>
      </c>
      <c r="G164" s="259" t="s">
        <v>17</v>
      </c>
      <c r="H164" s="259" t="s">
        <v>17</v>
      </c>
      <c r="I164" s="259" t="s">
        <v>17</v>
      </c>
      <c r="J164" s="259" t="s">
        <v>17</v>
      </c>
      <c r="K164" s="259" t="s">
        <v>338</v>
      </c>
      <c r="L164" s="260">
        <v>43603</v>
      </c>
      <c r="M164" s="259" t="s">
        <v>310</v>
      </c>
    </row>
    <row r="165" spans="1:13" x14ac:dyDescent="0.35">
      <c r="A165" s="261" t="s">
        <v>339</v>
      </c>
      <c r="B165" s="261" t="s">
        <v>340</v>
      </c>
      <c r="C165" s="261" t="s">
        <v>341</v>
      </c>
      <c r="D165" s="261" t="s">
        <v>16</v>
      </c>
      <c r="E165" s="261" t="s">
        <v>17</v>
      </c>
      <c r="F165" s="261" t="s">
        <v>342</v>
      </c>
      <c r="G165" s="261" t="s">
        <v>33</v>
      </c>
      <c r="H165" s="261">
        <v>2</v>
      </c>
      <c r="I165" s="261" t="s">
        <v>342</v>
      </c>
      <c r="J165" s="261" t="s">
        <v>343</v>
      </c>
      <c r="K165" s="261" t="s">
        <v>344</v>
      </c>
      <c r="L165" s="262">
        <v>43606</v>
      </c>
      <c r="M165" s="261" t="s">
        <v>20</v>
      </c>
    </row>
    <row r="166" spans="1:13" x14ac:dyDescent="0.35">
      <c r="A166" s="259" t="s">
        <v>339</v>
      </c>
      <c r="B166" s="259" t="s">
        <v>340</v>
      </c>
      <c r="C166" s="259" t="s">
        <v>341</v>
      </c>
      <c r="D166" s="259" t="s">
        <v>21</v>
      </c>
      <c r="E166" s="259" t="s">
        <v>17</v>
      </c>
      <c r="F166" s="259" t="s">
        <v>342</v>
      </c>
      <c r="G166" s="259" t="s">
        <v>33</v>
      </c>
      <c r="H166" s="259">
        <v>2</v>
      </c>
      <c r="I166" s="259" t="s">
        <v>342</v>
      </c>
      <c r="J166" s="259" t="s">
        <v>343</v>
      </c>
      <c r="K166" s="259" t="s">
        <v>345</v>
      </c>
      <c r="L166" s="260">
        <v>43606</v>
      </c>
      <c r="M166" s="259" t="s">
        <v>20</v>
      </c>
    </row>
    <row r="167" spans="1:13" x14ac:dyDescent="0.35">
      <c r="A167" s="261" t="s">
        <v>339</v>
      </c>
      <c r="B167" s="261" t="s">
        <v>340</v>
      </c>
      <c r="C167" s="261" t="s">
        <v>341</v>
      </c>
      <c r="D167" s="261" t="s">
        <v>282</v>
      </c>
      <c r="E167" s="261">
        <v>5</v>
      </c>
      <c r="F167" s="261" t="s">
        <v>342</v>
      </c>
      <c r="G167" s="261" t="s">
        <v>33</v>
      </c>
      <c r="H167" s="261">
        <v>2</v>
      </c>
      <c r="I167" s="261" t="s">
        <v>342</v>
      </c>
      <c r="J167" s="261" t="s">
        <v>346</v>
      </c>
      <c r="K167" s="261" t="s">
        <v>347</v>
      </c>
      <c r="L167" s="262">
        <v>43606</v>
      </c>
      <c r="M167" s="261" t="s">
        <v>20</v>
      </c>
    </row>
    <row r="168" spans="1:13" x14ac:dyDescent="0.35">
      <c r="A168" s="259" t="s">
        <v>339</v>
      </c>
      <c r="B168" s="259" t="s">
        <v>340</v>
      </c>
      <c r="C168" s="259" t="s">
        <v>341</v>
      </c>
      <c r="D168" s="259" t="s">
        <v>24</v>
      </c>
      <c r="E168" s="259" t="s">
        <v>17</v>
      </c>
      <c r="F168" s="259" t="s">
        <v>342</v>
      </c>
      <c r="G168" s="259" t="s">
        <v>33</v>
      </c>
      <c r="H168" s="259">
        <v>2</v>
      </c>
      <c r="I168" s="259" t="s">
        <v>342</v>
      </c>
      <c r="J168" s="259" t="s">
        <v>343</v>
      </c>
      <c r="K168" s="259" t="s">
        <v>348</v>
      </c>
      <c r="L168" s="260">
        <v>43606</v>
      </c>
      <c r="M168" s="259" t="s">
        <v>20</v>
      </c>
    </row>
    <row r="169" spans="1:13" x14ac:dyDescent="0.35">
      <c r="A169" s="261" t="s">
        <v>104</v>
      </c>
      <c r="B169" s="261" t="s">
        <v>105</v>
      </c>
      <c r="C169" s="261" t="s">
        <v>106</v>
      </c>
      <c r="D169" s="261" t="s">
        <v>38</v>
      </c>
      <c r="E169" s="261" t="s">
        <v>17</v>
      </c>
      <c r="F169" s="261" t="s">
        <v>349</v>
      </c>
      <c r="G169" s="261" t="s">
        <v>17</v>
      </c>
      <c r="H169" s="261" t="s">
        <v>17</v>
      </c>
      <c r="I169" s="261" t="s">
        <v>350</v>
      </c>
      <c r="J169" s="261" t="s">
        <v>351</v>
      </c>
      <c r="K169" s="261" t="s">
        <v>352</v>
      </c>
      <c r="L169" s="262">
        <v>43642</v>
      </c>
      <c r="M169" s="261" t="s">
        <v>310</v>
      </c>
    </row>
    <row r="170" spans="1:13" x14ac:dyDescent="0.35">
      <c r="A170" s="259" t="s">
        <v>118</v>
      </c>
      <c r="B170" s="259" t="s">
        <v>119</v>
      </c>
      <c r="C170" s="259" t="s">
        <v>106</v>
      </c>
      <c r="D170" s="259" t="s">
        <v>38</v>
      </c>
      <c r="E170" s="259" t="s">
        <v>17</v>
      </c>
      <c r="F170" s="259" t="s">
        <v>349</v>
      </c>
      <c r="G170" s="259" t="s">
        <v>17</v>
      </c>
      <c r="H170" s="259" t="s">
        <v>17</v>
      </c>
      <c r="I170" s="259" t="s">
        <v>350</v>
      </c>
      <c r="J170" s="259" t="s">
        <v>351</v>
      </c>
      <c r="K170" s="259" t="s">
        <v>353</v>
      </c>
      <c r="L170" s="260">
        <v>43642</v>
      </c>
      <c r="M170" s="259" t="s">
        <v>310</v>
      </c>
    </row>
    <row r="171" spans="1:13" x14ac:dyDescent="0.35">
      <c r="A171" s="261" t="s">
        <v>125</v>
      </c>
      <c r="B171" s="261" t="s">
        <v>126</v>
      </c>
      <c r="C171" s="261" t="s">
        <v>106</v>
      </c>
      <c r="D171" s="261" t="s">
        <v>38</v>
      </c>
      <c r="E171" s="261" t="s">
        <v>17</v>
      </c>
      <c r="F171" s="261" t="s">
        <v>349</v>
      </c>
      <c r="G171" s="261" t="s">
        <v>17</v>
      </c>
      <c r="H171" s="261" t="s">
        <v>17</v>
      </c>
      <c r="I171" s="261" t="s">
        <v>350</v>
      </c>
      <c r="J171" s="261" t="s">
        <v>351</v>
      </c>
      <c r="K171" s="261" t="s">
        <v>354</v>
      </c>
      <c r="L171" s="262">
        <v>43642</v>
      </c>
      <c r="M171" s="261" t="s">
        <v>310</v>
      </c>
    </row>
    <row r="172" spans="1:13" x14ac:dyDescent="0.35">
      <c r="A172" s="259" t="s">
        <v>13</v>
      </c>
      <c r="B172" s="259" t="s">
        <v>14</v>
      </c>
      <c r="C172" s="259" t="s">
        <v>15</v>
      </c>
      <c r="D172" s="259" t="s">
        <v>38</v>
      </c>
      <c r="E172" s="259">
        <v>44056</v>
      </c>
      <c r="F172" s="259" t="s">
        <v>355</v>
      </c>
      <c r="G172" s="259" t="s">
        <v>22</v>
      </c>
      <c r="H172" s="259">
        <v>3</v>
      </c>
      <c r="I172" s="259" t="s">
        <v>356</v>
      </c>
      <c r="J172" s="259"/>
      <c r="K172" s="259" t="s">
        <v>357</v>
      </c>
      <c r="L172" s="260">
        <v>43642</v>
      </c>
      <c r="M172" s="259" t="s">
        <v>310</v>
      </c>
    </row>
    <row r="173" spans="1:13" x14ac:dyDescent="0.35">
      <c r="A173" s="261" t="s">
        <v>147</v>
      </c>
      <c r="B173" s="261" t="s">
        <v>148</v>
      </c>
      <c r="C173" s="261" t="s">
        <v>149</v>
      </c>
      <c r="D173" s="261" t="s">
        <v>16</v>
      </c>
      <c r="E173" s="261">
        <v>0</v>
      </c>
      <c r="F173" s="261" t="s">
        <v>17</v>
      </c>
      <c r="G173" s="261" t="s">
        <v>358</v>
      </c>
      <c r="H173" s="261">
        <v>1</v>
      </c>
      <c r="I173" s="261" t="s">
        <v>17</v>
      </c>
      <c r="J173" s="261"/>
      <c r="K173" s="261" t="s">
        <v>359</v>
      </c>
      <c r="L173" s="262">
        <v>43644</v>
      </c>
      <c r="M173" s="261" t="s">
        <v>310</v>
      </c>
    </row>
    <row r="174" spans="1:13" x14ac:dyDescent="0.35">
      <c r="A174" s="259" t="s">
        <v>147</v>
      </c>
      <c r="B174" s="259" t="s">
        <v>148</v>
      </c>
      <c r="C174" s="259" t="s">
        <v>149</v>
      </c>
      <c r="D174" s="259" t="s">
        <v>21</v>
      </c>
      <c r="E174" s="259">
        <v>0</v>
      </c>
      <c r="F174" s="259" t="s">
        <v>17</v>
      </c>
      <c r="G174" s="259" t="s">
        <v>358</v>
      </c>
      <c r="H174" s="259">
        <v>1</v>
      </c>
      <c r="I174" s="259" t="s">
        <v>17</v>
      </c>
      <c r="J174" s="259"/>
      <c r="K174" s="259" t="s">
        <v>360</v>
      </c>
      <c r="L174" s="260">
        <v>43644</v>
      </c>
      <c r="M174" s="259" t="s">
        <v>310</v>
      </c>
    </row>
    <row r="175" spans="1:13" x14ac:dyDescent="0.35">
      <c r="A175" s="261" t="s">
        <v>147</v>
      </c>
      <c r="B175" s="261" t="s">
        <v>148</v>
      </c>
      <c r="C175" s="261" t="s">
        <v>149</v>
      </c>
      <c r="D175" s="261" t="s">
        <v>40</v>
      </c>
      <c r="E175" s="261">
        <v>0</v>
      </c>
      <c r="F175" s="261"/>
      <c r="G175" s="261" t="s">
        <v>358</v>
      </c>
      <c r="H175" s="261">
        <v>1</v>
      </c>
      <c r="I175" s="261" t="s">
        <v>17</v>
      </c>
      <c r="J175" s="261"/>
      <c r="K175" s="261" t="s">
        <v>361</v>
      </c>
      <c r="L175" s="262">
        <v>43644</v>
      </c>
      <c r="M175" s="261" t="s">
        <v>310</v>
      </c>
    </row>
    <row r="176" spans="1:13" x14ac:dyDescent="0.35">
      <c r="A176" s="259" t="s">
        <v>51</v>
      </c>
      <c r="B176" s="259" t="s">
        <v>52</v>
      </c>
      <c r="C176" s="259" t="s">
        <v>53</v>
      </c>
      <c r="D176" s="259" t="s">
        <v>40</v>
      </c>
      <c r="E176" s="259">
        <v>0</v>
      </c>
      <c r="F176" s="259" t="s">
        <v>17</v>
      </c>
      <c r="G176" s="259" t="s">
        <v>17</v>
      </c>
      <c r="H176" s="259" t="s">
        <v>17</v>
      </c>
      <c r="I176" s="259" t="s">
        <v>17</v>
      </c>
      <c r="J176" s="259" t="s">
        <v>17</v>
      </c>
      <c r="K176" s="259" t="s">
        <v>362</v>
      </c>
      <c r="L176" s="260">
        <v>43670</v>
      </c>
      <c r="M176" s="259" t="s">
        <v>20</v>
      </c>
    </row>
    <row r="177" spans="1:13" x14ac:dyDescent="0.35">
      <c r="A177" s="261" t="s">
        <v>363</v>
      </c>
      <c r="B177" s="261" t="s">
        <v>364</v>
      </c>
      <c r="C177" s="261" t="s">
        <v>365</v>
      </c>
      <c r="D177" s="261" t="s">
        <v>16</v>
      </c>
      <c r="E177" s="261" t="s">
        <v>17</v>
      </c>
      <c r="F177" s="261" t="s">
        <v>17</v>
      </c>
      <c r="G177" s="261" t="s">
        <v>17</v>
      </c>
      <c r="H177" s="261" t="s">
        <v>17</v>
      </c>
      <c r="I177" s="261" t="s">
        <v>17</v>
      </c>
      <c r="J177" s="261" t="s">
        <v>366</v>
      </c>
      <c r="K177" s="261" t="s">
        <v>367</v>
      </c>
      <c r="L177" s="262">
        <v>43676</v>
      </c>
      <c r="M177" s="261" t="s">
        <v>20</v>
      </c>
    </row>
    <row r="178" spans="1:13" x14ac:dyDescent="0.35">
      <c r="A178" s="259" t="s">
        <v>363</v>
      </c>
      <c r="B178" s="259" t="s">
        <v>364</v>
      </c>
      <c r="C178" s="259" t="s">
        <v>365</v>
      </c>
      <c r="D178" s="259" t="s">
        <v>21</v>
      </c>
      <c r="E178" s="259" t="s">
        <v>17</v>
      </c>
      <c r="F178" s="259" t="s">
        <v>17</v>
      </c>
      <c r="G178" s="259" t="s">
        <v>17</v>
      </c>
      <c r="H178" s="259" t="s">
        <v>17</v>
      </c>
      <c r="I178" s="259" t="s">
        <v>17</v>
      </c>
      <c r="J178" s="259" t="s">
        <v>366</v>
      </c>
      <c r="K178" s="259" t="s">
        <v>368</v>
      </c>
      <c r="L178" s="260">
        <v>43676</v>
      </c>
      <c r="M178" s="259" t="s">
        <v>20</v>
      </c>
    </row>
    <row r="179" spans="1:13" x14ac:dyDescent="0.35">
      <c r="A179" s="261" t="s">
        <v>363</v>
      </c>
      <c r="B179" s="261" t="s">
        <v>364</v>
      </c>
      <c r="C179" s="261" t="s">
        <v>365</v>
      </c>
      <c r="D179" s="261" t="s">
        <v>24</v>
      </c>
      <c r="E179" s="261" t="s">
        <v>17</v>
      </c>
      <c r="F179" s="261" t="s">
        <v>17</v>
      </c>
      <c r="G179" s="261" t="s">
        <v>17</v>
      </c>
      <c r="H179" s="261" t="s">
        <v>17</v>
      </c>
      <c r="I179" s="261" t="s">
        <v>17</v>
      </c>
      <c r="J179" s="261" t="s">
        <v>366</v>
      </c>
      <c r="K179" s="261" t="s">
        <v>369</v>
      </c>
      <c r="L179" s="262">
        <v>43676</v>
      </c>
      <c r="M179" s="261" t="s">
        <v>20</v>
      </c>
    </row>
    <row r="180" spans="1:13" x14ac:dyDescent="0.35">
      <c r="A180" s="259" t="s">
        <v>363</v>
      </c>
      <c r="B180" s="259" t="s">
        <v>364</v>
      </c>
      <c r="C180" s="259" t="s">
        <v>365</v>
      </c>
      <c r="D180" s="259" t="s">
        <v>38</v>
      </c>
      <c r="E180" s="259" t="s">
        <v>17</v>
      </c>
      <c r="F180" s="259" t="s">
        <v>17</v>
      </c>
      <c r="G180" s="259" t="s">
        <v>17</v>
      </c>
      <c r="H180" s="259" t="s">
        <v>17</v>
      </c>
      <c r="I180" s="259" t="s">
        <v>17</v>
      </c>
      <c r="J180" s="259" t="s">
        <v>366</v>
      </c>
      <c r="K180" s="259" t="s">
        <v>370</v>
      </c>
      <c r="L180" s="260">
        <v>43676</v>
      </c>
      <c r="M180" s="259" t="s">
        <v>20</v>
      </c>
    </row>
    <row r="181" spans="1:13" x14ac:dyDescent="0.35">
      <c r="A181" s="261" t="s">
        <v>363</v>
      </c>
      <c r="B181" s="261" t="s">
        <v>364</v>
      </c>
      <c r="C181" s="261" t="s">
        <v>365</v>
      </c>
      <c r="D181" s="261" t="s">
        <v>26</v>
      </c>
      <c r="E181" s="261" t="s">
        <v>17</v>
      </c>
      <c r="F181" s="261" t="s">
        <v>17</v>
      </c>
      <c r="G181" s="261" t="s">
        <v>17</v>
      </c>
      <c r="H181" s="261" t="s">
        <v>17</v>
      </c>
      <c r="I181" s="261" t="s">
        <v>17</v>
      </c>
      <c r="J181" s="261" t="s">
        <v>366</v>
      </c>
      <c r="K181" s="261" t="s">
        <v>371</v>
      </c>
      <c r="L181" s="262">
        <v>43676</v>
      </c>
      <c r="M181" s="261" t="s">
        <v>20</v>
      </c>
    </row>
    <row r="182" spans="1:13" x14ac:dyDescent="0.35">
      <c r="A182" s="259" t="s">
        <v>363</v>
      </c>
      <c r="B182" s="259" t="s">
        <v>364</v>
      </c>
      <c r="C182" s="259" t="s">
        <v>365</v>
      </c>
      <c r="D182" s="259" t="s">
        <v>28</v>
      </c>
      <c r="E182" s="259" t="s">
        <v>17</v>
      </c>
      <c r="F182" s="259" t="s">
        <v>17</v>
      </c>
      <c r="G182" s="259" t="s">
        <v>17</v>
      </c>
      <c r="H182" s="259" t="s">
        <v>17</v>
      </c>
      <c r="I182" s="259" t="s">
        <v>17</v>
      </c>
      <c r="J182" s="259" t="s">
        <v>366</v>
      </c>
      <c r="K182" s="259" t="s">
        <v>372</v>
      </c>
      <c r="L182" s="260">
        <v>43676</v>
      </c>
      <c r="M182" s="259" t="s">
        <v>20</v>
      </c>
    </row>
    <row r="183" spans="1:13" x14ac:dyDescent="0.35">
      <c r="A183" s="261" t="s">
        <v>104</v>
      </c>
      <c r="B183" s="261" t="s">
        <v>105</v>
      </c>
      <c r="C183" s="261" t="s">
        <v>106</v>
      </c>
      <c r="D183" s="261" t="s">
        <v>16</v>
      </c>
      <c r="E183" s="261" t="s">
        <v>17</v>
      </c>
      <c r="F183" s="261" t="s">
        <v>17</v>
      </c>
      <c r="G183" s="261" t="s">
        <v>17</v>
      </c>
      <c r="H183" s="261" t="s">
        <v>17</v>
      </c>
      <c r="I183" s="261" t="s">
        <v>17</v>
      </c>
      <c r="J183" s="261" t="s">
        <v>373</v>
      </c>
      <c r="K183" s="261" t="s">
        <v>374</v>
      </c>
      <c r="L183" s="262">
        <v>43697</v>
      </c>
      <c r="M183" s="261" t="s">
        <v>310</v>
      </c>
    </row>
    <row r="184" spans="1:13" x14ac:dyDescent="0.35">
      <c r="A184" s="259" t="s">
        <v>104</v>
      </c>
      <c r="B184" s="259" t="s">
        <v>105</v>
      </c>
      <c r="C184" s="259" t="s">
        <v>106</v>
      </c>
      <c r="D184" s="259" t="s">
        <v>21</v>
      </c>
      <c r="E184" s="259" t="s">
        <v>17</v>
      </c>
      <c r="F184" s="259" t="s">
        <v>17</v>
      </c>
      <c r="G184" s="259" t="s">
        <v>17</v>
      </c>
      <c r="H184" s="259" t="s">
        <v>17</v>
      </c>
      <c r="I184" s="259" t="s">
        <v>17</v>
      </c>
      <c r="J184" s="259" t="s">
        <v>373</v>
      </c>
      <c r="K184" s="259" t="s">
        <v>375</v>
      </c>
      <c r="L184" s="260">
        <v>43697</v>
      </c>
      <c r="M184" s="259" t="s">
        <v>310</v>
      </c>
    </row>
    <row r="185" spans="1:13" x14ac:dyDescent="0.35">
      <c r="A185" s="261" t="s">
        <v>104</v>
      </c>
      <c r="B185" s="261" t="s">
        <v>105</v>
      </c>
      <c r="C185" s="261" t="s">
        <v>106</v>
      </c>
      <c r="D185" s="261" t="s">
        <v>24</v>
      </c>
      <c r="E185" s="261" t="s">
        <v>17</v>
      </c>
      <c r="F185" s="261" t="s">
        <v>17</v>
      </c>
      <c r="G185" s="261" t="s">
        <v>17</v>
      </c>
      <c r="H185" s="261" t="s">
        <v>17</v>
      </c>
      <c r="I185" s="261" t="s">
        <v>17</v>
      </c>
      <c r="J185" s="261" t="s">
        <v>373</v>
      </c>
      <c r="K185" s="261" t="s">
        <v>376</v>
      </c>
      <c r="L185" s="262">
        <v>43697</v>
      </c>
      <c r="M185" s="261" t="s">
        <v>310</v>
      </c>
    </row>
    <row r="186" spans="1:13" x14ac:dyDescent="0.35">
      <c r="A186" s="259" t="s">
        <v>104</v>
      </c>
      <c r="B186" s="259" t="s">
        <v>105</v>
      </c>
      <c r="C186" s="259" t="s">
        <v>106</v>
      </c>
      <c r="D186" s="259" t="s">
        <v>28</v>
      </c>
      <c r="E186" s="259" t="s">
        <v>17</v>
      </c>
      <c r="F186" s="259" t="s">
        <v>17</v>
      </c>
      <c r="G186" s="259" t="s">
        <v>17</v>
      </c>
      <c r="H186" s="259" t="s">
        <v>17</v>
      </c>
      <c r="I186" s="259" t="s">
        <v>17</v>
      </c>
      <c r="J186" s="259" t="s">
        <v>373</v>
      </c>
      <c r="K186" s="259" t="s">
        <v>377</v>
      </c>
      <c r="L186" s="260">
        <v>43697</v>
      </c>
      <c r="M186" s="259" t="s">
        <v>310</v>
      </c>
    </row>
    <row r="187" spans="1:13" x14ac:dyDescent="0.35">
      <c r="A187" s="261" t="s">
        <v>108</v>
      </c>
      <c r="B187" s="261" t="s">
        <v>109</v>
      </c>
      <c r="C187" s="261" t="s">
        <v>106</v>
      </c>
      <c r="D187" s="261" t="s">
        <v>38</v>
      </c>
      <c r="E187" s="261" t="s">
        <v>17</v>
      </c>
      <c r="F187" s="261" t="s">
        <v>378</v>
      </c>
      <c r="G187" s="261" t="s">
        <v>17</v>
      </c>
      <c r="H187" s="261" t="s">
        <v>17</v>
      </c>
      <c r="I187" s="261" t="s">
        <v>378</v>
      </c>
      <c r="J187" s="261" t="s">
        <v>379</v>
      </c>
      <c r="K187" s="261" t="s">
        <v>380</v>
      </c>
      <c r="L187" s="262">
        <v>43697</v>
      </c>
      <c r="M187" s="261" t="s">
        <v>310</v>
      </c>
    </row>
    <row r="188" spans="1:13" x14ac:dyDescent="0.35">
      <c r="A188" s="259" t="s">
        <v>118</v>
      </c>
      <c r="B188" s="259" t="s">
        <v>119</v>
      </c>
      <c r="C188" s="259" t="s">
        <v>106</v>
      </c>
      <c r="D188" s="259" t="s">
        <v>16</v>
      </c>
      <c r="E188" s="259" t="s">
        <v>17</v>
      </c>
      <c r="F188" s="259" t="s">
        <v>378</v>
      </c>
      <c r="G188" s="259" t="s">
        <v>17</v>
      </c>
      <c r="H188" s="259" t="s">
        <v>17</v>
      </c>
      <c r="I188" s="259" t="s">
        <v>378</v>
      </c>
      <c r="J188" s="259" t="s">
        <v>381</v>
      </c>
      <c r="K188" s="259" t="s">
        <v>382</v>
      </c>
      <c r="L188" s="260">
        <v>43697</v>
      </c>
      <c r="M188" s="259" t="s">
        <v>310</v>
      </c>
    </row>
    <row r="189" spans="1:13" x14ac:dyDescent="0.35">
      <c r="A189" s="261" t="s">
        <v>118</v>
      </c>
      <c r="B189" s="261" t="s">
        <v>119</v>
      </c>
      <c r="C189" s="261" t="s">
        <v>106</v>
      </c>
      <c r="D189" s="261" t="s">
        <v>21</v>
      </c>
      <c r="E189" s="261" t="s">
        <v>17</v>
      </c>
      <c r="F189" s="261" t="s">
        <v>378</v>
      </c>
      <c r="G189" s="261" t="s">
        <v>17</v>
      </c>
      <c r="H189" s="261" t="s">
        <v>17</v>
      </c>
      <c r="I189" s="261" t="s">
        <v>378</v>
      </c>
      <c r="J189" s="261" t="s">
        <v>381</v>
      </c>
      <c r="K189" s="261" t="s">
        <v>383</v>
      </c>
      <c r="L189" s="262">
        <v>43697</v>
      </c>
      <c r="M189" s="261" t="s">
        <v>310</v>
      </c>
    </row>
    <row r="190" spans="1:13" x14ac:dyDescent="0.35">
      <c r="A190" s="259" t="s">
        <v>118</v>
      </c>
      <c r="B190" s="259" t="s">
        <v>119</v>
      </c>
      <c r="C190" s="259" t="s">
        <v>106</v>
      </c>
      <c r="D190" s="259" t="s">
        <v>24</v>
      </c>
      <c r="E190" s="259" t="s">
        <v>17</v>
      </c>
      <c r="F190" s="259" t="s">
        <v>378</v>
      </c>
      <c r="G190" s="259" t="s">
        <v>17</v>
      </c>
      <c r="H190" s="259" t="s">
        <v>17</v>
      </c>
      <c r="I190" s="259" t="s">
        <v>378</v>
      </c>
      <c r="J190" s="259" t="s">
        <v>381</v>
      </c>
      <c r="K190" s="259" t="s">
        <v>384</v>
      </c>
      <c r="L190" s="260">
        <v>43697</v>
      </c>
      <c r="M190" s="259" t="s">
        <v>310</v>
      </c>
    </row>
    <row r="191" spans="1:13" x14ac:dyDescent="0.35">
      <c r="A191" s="261" t="s">
        <v>132</v>
      </c>
      <c r="B191" s="261" t="s">
        <v>133</v>
      </c>
      <c r="C191" s="261" t="s">
        <v>134</v>
      </c>
      <c r="D191" s="261" t="s">
        <v>26</v>
      </c>
      <c r="E191" s="261" t="s">
        <v>17</v>
      </c>
      <c r="F191" s="261" t="s">
        <v>17</v>
      </c>
      <c r="G191" s="261" t="s">
        <v>17</v>
      </c>
      <c r="H191" s="261" t="s">
        <v>17</v>
      </c>
      <c r="I191" s="261" t="s">
        <v>17</v>
      </c>
      <c r="J191" s="261" t="s">
        <v>385</v>
      </c>
      <c r="K191" s="261" t="s">
        <v>386</v>
      </c>
      <c r="L191" s="262">
        <v>43698</v>
      </c>
      <c r="M191" s="261" t="s">
        <v>310</v>
      </c>
    </row>
    <row r="192" spans="1:13" x14ac:dyDescent="0.35">
      <c r="A192" s="259" t="s">
        <v>132</v>
      </c>
      <c r="B192" s="259" t="s">
        <v>133</v>
      </c>
      <c r="C192" s="259" t="s">
        <v>134</v>
      </c>
      <c r="D192" s="259" t="s">
        <v>28</v>
      </c>
      <c r="E192" s="259" t="s">
        <v>17</v>
      </c>
      <c r="F192" s="259" t="s">
        <v>17</v>
      </c>
      <c r="G192" s="259" t="s">
        <v>17</v>
      </c>
      <c r="H192" s="259" t="s">
        <v>17</v>
      </c>
      <c r="I192" s="259" t="s">
        <v>17</v>
      </c>
      <c r="J192" s="259" t="s">
        <v>385</v>
      </c>
      <c r="K192" s="259" t="s">
        <v>387</v>
      </c>
      <c r="L192" s="260">
        <v>43698</v>
      </c>
      <c r="M192" s="259" t="s">
        <v>310</v>
      </c>
    </row>
    <row r="193" spans="1:13" x14ac:dyDescent="0.35">
      <c r="A193" s="261" t="s">
        <v>68</v>
      </c>
      <c r="B193" s="261" t="s">
        <v>69</v>
      </c>
      <c r="C193" s="261" t="s">
        <v>70</v>
      </c>
      <c r="D193" s="261" t="s">
        <v>40</v>
      </c>
      <c r="E193" s="261">
        <v>0</v>
      </c>
      <c r="F193" s="261" t="s">
        <v>17</v>
      </c>
      <c r="G193" s="261" t="s">
        <v>17</v>
      </c>
      <c r="H193" s="261" t="s">
        <v>17</v>
      </c>
      <c r="I193" s="261" t="s">
        <v>17</v>
      </c>
      <c r="J193" s="261" t="s">
        <v>388</v>
      </c>
      <c r="K193" s="261" t="s">
        <v>389</v>
      </c>
      <c r="L193" s="262">
        <v>43742</v>
      </c>
      <c r="M193" s="261" t="s">
        <v>20</v>
      </c>
    </row>
    <row r="194" spans="1:13" x14ac:dyDescent="0.35">
      <c r="A194" s="259" t="s">
        <v>293</v>
      </c>
      <c r="B194" s="259" t="s">
        <v>294</v>
      </c>
      <c r="C194" s="259" t="s">
        <v>295</v>
      </c>
      <c r="D194" s="259" t="s">
        <v>38</v>
      </c>
      <c r="E194" s="259" t="s">
        <v>17</v>
      </c>
      <c r="F194" s="259"/>
      <c r="G194" s="259" t="s">
        <v>17</v>
      </c>
      <c r="H194" s="259" t="s">
        <v>17</v>
      </c>
      <c r="I194" s="259"/>
      <c r="J194" s="259"/>
      <c r="K194" s="259" t="s">
        <v>390</v>
      </c>
      <c r="L194" s="260">
        <v>43769</v>
      </c>
      <c r="M194" s="259" t="s">
        <v>20</v>
      </c>
    </row>
    <row r="195" spans="1:13" x14ac:dyDescent="0.35">
      <c r="A195" s="261" t="s">
        <v>141</v>
      </c>
      <c r="B195" s="261" t="s">
        <v>142</v>
      </c>
      <c r="C195" s="261" t="s">
        <v>143</v>
      </c>
      <c r="D195" s="261" t="s">
        <v>24</v>
      </c>
      <c r="E195" s="261" t="s">
        <v>17</v>
      </c>
      <c r="F195" s="261" t="s">
        <v>17</v>
      </c>
      <c r="G195" s="261" t="s">
        <v>17</v>
      </c>
      <c r="H195" s="261" t="s">
        <v>17</v>
      </c>
      <c r="I195" s="261" t="s">
        <v>17</v>
      </c>
      <c r="J195" s="261" t="s">
        <v>17</v>
      </c>
      <c r="K195" s="261" t="s">
        <v>391</v>
      </c>
      <c r="L195" s="262">
        <v>43784</v>
      </c>
      <c r="M195" s="261" t="s">
        <v>310</v>
      </c>
    </row>
    <row r="196" spans="1:13" x14ac:dyDescent="0.35">
      <c r="A196" s="259" t="s">
        <v>141</v>
      </c>
      <c r="B196" s="259" t="s">
        <v>142</v>
      </c>
      <c r="C196" s="259" t="s">
        <v>143</v>
      </c>
      <c r="D196" s="259" t="s">
        <v>40</v>
      </c>
      <c r="E196" s="259">
        <v>0</v>
      </c>
      <c r="F196" s="259" t="s">
        <v>17</v>
      </c>
      <c r="G196" s="259" t="s">
        <v>358</v>
      </c>
      <c r="H196" s="259">
        <v>1</v>
      </c>
      <c r="I196" s="259" t="s">
        <v>17</v>
      </c>
      <c r="J196" s="259" t="s">
        <v>17</v>
      </c>
      <c r="K196" s="259" t="s">
        <v>392</v>
      </c>
      <c r="L196" s="260">
        <v>43784</v>
      </c>
      <c r="M196" s="259" t="s">
        <v>310</v>
      </c>
    </row>
    <row r="197" spans="1:13" x14ac:dyDescent="0.35">
      <c r="A197" s="261" t="s">
        <v>68</v>
      </c>
      <c r="B197" s="261" t="s">
        <v>69</v>
      </c>
      <c r="C197" s="261" t="s">
        <v>70</v>
      </c>
      <c r="D197" s="261" t="s">
        <v>16</v>
      </c>
      <c r="E197" s="261" t="s">
        <v>17</v>
      </c>
      <c r="F197" s="261" t="s">
        <v>17</v>
      </c>
      <c r="G197" s="261" t="s">
        <v>17</v>
      </c>
      <c r="H197" s="261" t="s">
        <v>17</v>
      </c>
      <c r="I197" s="261" t="s">
        <v>17</v>
      </c>
      <c r="J197" s="261" t="s">
        <v>17</v>
      </c>
      <c r="K197" s="261" t="s">
        <v>393</v>
      </c>
      <c r="L197" s="262">
        <v>43787</v>
      </c>
      <c r="M197" s="261" t="s">
        <v>310</v>
      </c>
    </row>
    <row r="198" spans="1:13" x14ac:dyDescent="0.35">
      <c r="A198" s="259" t="s">
        <v>68</v>
      </c>
      <c r="B198" s="259" t="s">
        <v>69</v>
      </c>
      <c r="C198" s="259" t="s">
        <v>70</v>
      </c>
      <c r="D198" s="259" t="s">
        <v>21</v>
      </c>
      <c r="E198" s="259" t="s">
        <v>17</v>
      </c>
      <c r="F198" s="259" t="s">
        <v>17</v>
      </c>
      <c r="G198" s="259" t="s">
        <v>17</v>
      </c>
      <c r="H198" s="259" t="s">
        <v>17</v>
      </c>
      <c r="I198" s="259" t="s">
        <v>17</v>
      </c>
      <c r="J198" s="259" t="s">
        <v>17</v>
      </c>
      <c r="K198" s="259" t="s">
        <v>394</v>
      </c>
      <c r="L198" s="260">
        <v>43787</v>
      </c>
      <c r="M198" s="259" t="s">
        <v>310</v>
      </c>
    </row>
    <row r="199" spans="1:13" x14ac:dyDescent="0.35">
      <c r="A199" s="261" t="s">
        <v>395</v>
      </c>
      <c r="B199" s="261" t="s">
        <v>396</v>
      </c>
      <c r="C199" s="261" t="s">
        <v>91</v>
      </c>
      <c r="D199" s="261" t="s">
        <v>16</v>
      </c>
      <c r="E199" s="261">
        <v>0</v>
      </c>
      <c r="F199" s="261" t="s">
        <v>17</v>
      </c>
      <c r="G199" s="261" t="s">
        <v>358</v>
      </c>
      <c r="H199" s="261">
        <v>1</v>
      </c>
      <c r="I199" s="261" t="s">
        <v>17</v>
      </c>
      <c r="J199" s="261" t="s">
        <v>397</v>
      </c>
      <c r="K199" s="261" t="s">
        <v>398</v>
      </c>
      <c r="L199" s="262">
        <v>43815</v>
      </c>
      <c r="M199" s="261" t="s">
        <v>20</v>
      </c>
    </row>
    <row r="200" spans="1:13" x14ac:dyDescent="0.35">
      <c r="A200" s="259" t="s">
        <v>395</v>
      </c>
      <c r="B200" s="259" t="s">
        <v>396</v>
      </c>
      <c r="C200" s="259" t="s">
        <v>91</v>
      </c>
      <c r="D200" s="259" t="s">
        <v>21</v>
      </c>
      <c r="E200" s="259">
        <v>0</v>
      </c>
      <c r="F200" s="259" t="s">
        <v>17</v>
      </c>
      <c r="G200" s="259" t="s">
        <v>358</v>
      </c>
      <c r="H200" s="259">
        <v>1</v>
      </c>
      <c r="I200" s="259" t="s">
        <v>17</v>
      </c>
      <c r="J200" s="259" t="s">
        <v>397</v>
      </c>
      <c r="K200" s="259" t="s">
        <v>399</v>
      </c>
      <c r="L200" s="260">
        <v>43815</v>
      </c>
      <c r="M200" s="259" t="s">
        <v>20</v>
      </c>
    </row>
    <row r="201" spans="1:13" x14ac:dyDescent="0.35">
      <c r="A201" s="261" t="s">
        <v>395</v>
      </c>
      <c r="B201" s="261" t="s">
        <v>396</v>
      </c>
      <c r="C201" s="261" t="s">
        <v>91</v>
      </c>
      <c r="D201" s="261" t="s">
        <v>24</v>
      </c>
      <c r="E201" s="261">
        <v>0</v>
      </c>
      <c r="F201" s="261" t="s">
        <v>17</v>
      </c>
      <c r="G201" s="261" t="s">
        <v>358</v>
      </c>
      <c r="H201" s="261">
        <v>1</v>
      </c>
      <c r="I201" s="261" t="s">
        <v>17</v>
      </c>
      <c r="J201" s="261" t="s">
        <v>397</v>
      </c>
      <c r="K201" s="261" t="s">
        <v>400</v>
      </c>
      <c r="L201" s="262">
        <v>43815</v>
      </c>
      <c r="M201" s="261" t="s">
        <v>20</v>
      </c>
    </row>
    <row r="202" spans="1:13" x14ac:dyDescent="0.35">
      <c r="A202" s="259" t="s">
        <v>395</v>
      </c>
      <c r="B202" s="259" t="s">
        <v>396</v>
      </c>
      <c r="C202" s="259" t="s">
        <v>91</v>
      </c>
      <c r="D202" s="259" t="s">
        <v>38</v>
      </c>
      <c r="E202" s="259" t="s">
        <v>17</v>
      </c>
      <c r="F202" s="259" t="s">
        <v>17</v>
      </c>
      <c r="G202" s="259" t="s">
        <v>17</v>
      </c>
      <c r="H202" s="259" t="s">
        <v>17</v>
      </c>
      <c r="I202" s="259" t="s">
        <v>17</v>
      </c>
      <c r="J202" s="259" t="s">
        <v>18</v>
      </c>
      <c r="K202" s="259" t="s">
        <v>401</v>
      </c>
      <c r="L202" s="260">
        <v>43815</v>
      </c>
      <c r="M202" s="259" t="s">
        <v>20</v>
      </c>
    </row>
    <row r="203" spans="1:13" x14ac:dyDescent="0.35">
      <c r="A203" s="261" t="s">
        <v>395</v>
      </c>
      <c r="B203" s="261" t="s">
        <v>396</v>
      </c>
      <c r="C203" s="261" t="s">
        <v>91</v>
      </c>
      <c r="D203" s="261" t="s">
        <v>26</v>
      </c>
      <c r="E203" s="261" t="s">
        <v>17</v>
      </c>
      <c r="F203" s="261" t="s">
        <v>17</v>
      </c>
      <c r="G203" s="261" t="s">
        <v>17</v>
      </c>
      <c r="H203" s="261" t="s">
        <v>17</v>
      </c>
      <c r="I203" s="261" t="s">
        <v>17</v>
      </c>
      <c r="J203" s="261" t="s">
        <v>18</v>
      </c>
      <c r="K203" s="261" t="s">
        <v>402</v>
      </c>
      <c r="L203" s="262">
        <v>43815</v>
      </c>
      <c r="M203" s="261" t="s">
        <v>20</v>
      </c>
    </row>
    <row r="204" spans="1:13" x14ac:dyDescent="0.35">
      <c r="A204" s="259" t="s">
        <v>395</v>
      </c>
      <c r="B204" s="259" t="s">
        <v>396</v>
      </c>
      <c r="C204" s="259" t="s">
        <v>91</v>
      </c>
      <c r="D204" s="259" t="s">
        <v>28</v>
      </c>
      <c r="E204" s="259" t="s">
        <v>17</v>
      </c>
      <c r="F204" s="259" t="s">
        <v>17</v>
      </c>
      <c r="G204" s="259" t="s">
        <v>17</v>
      </c>
      <c r="H204" s="259" t="s">
        <v>17</v>
      </c>
      <c r="I204" s="259" t="s">
        <v>17</v>
      </c>
      <c r="J204" s="259" t="s">
        <v>18</v>
      </c>
      <c r="K204" s="259" t="s">
        <v>403</v>
      </c>
      <c r="L204" s="260">
        <v>43815</v>
      </c>
      <c r="M204" s="259" t="s">
        <v>20</v>
      </c>
    </row>
    <row r="205" spans="1:13" x14ac:dyDescent="0.35">
      <c r="A205" s="261" t="s">
        <v>339</v>
      </c>
      <c r="B205" s="261" t="s">
        <v>340</v>
      </c>
      <c r="C205" s="261" t="s">
        <v>341</v>
      </c>
      <c r="D205" s="261" t="s">
        <v>38</v>
      </c>
      <c r="E205" s="261" t="s">
        <v>17</v>
      </c>
      <c r="F205" s="261" t="s">
        <v>342</v>
      </c>
      <c r="G205" s="261" t="s">
        <v>33</v>
      </c>
      <c r="H205" s="261">
        <v>2</v>
      </c>
      <c r="I205" s="261" t="s">
        <v>342</v>
      </c>
      <c r="J205" s="261" t="s">
        <v>404</v>
      </c>
      <c r="K205" s="261" t="s">
        <v>405</v>
      </c>
      <c r="L205" s="262">
        <v>43815</v>
      </c>
      <c r="M205" s="261" t="s">
        <v>20</v>
      </c>
    </row>
    <row r="206" spans="1:13" x14ac:dyDescent="0.35">
      <c r="A206" s="259" t="s">
        <v>339</v>
      </c>
      <c r="B206" s="259" t="s">
        <v>340</v>
      </c>
      <c r="C206" s="259" t="s">
        <v>341</v>
      </c>
      <c r="D206" s="259" t="s">
        <v>40</v>
      </c>
      <c r="E206" s="259" t="s">
        <v>17</v>
      </c>
      <c r="F206" s="259" t="s">
        <v>342</v>
      </c>
      <c r="G206" s="259" t="s">
        <v>33</v>
      </c>
      <c r="H206" s="259">
        <v>2</v>
      </c>
      <c r="I206" s="259" t="s">
        <v>342</v>
      </c>
      <c r="J206" s="259" t="s">
        <v>406</v>
      </c>
      <c r="K206" s="259" t="s">
        <v>407</v>
      </c>
      <c r="L206" s="260">
        <v>43815</v>
      </c>
      <c r="M206" s="259" t="s">
        <v>20</v>
      </c>
    </row>
    <row r="207" spans="1:13" x14ac:dyDescent="0.35">
      <c r="A207" s="261" t="s">
        <v>132</v>
      </c>
      <c r="B207" s="261" t="s">
        <v>133</v>
      </c>
      <c r="C207" s="261" t="s">
        <v>134</v>
      </c>
      <c r="D207" s="261" t="s">
        <v>38</v>
      </c>
      <c r="E207" s="261" t="s">
        <v>17</v>
      </c>
      <c r="F207" s="261" t="s">
        <v>17</v>
      </c>
      <c r="G207" s="261" t="s">
        <v>17</v>
      </c>
      <c r="H207" s="261" t="s">
        <v>17</v>
      </c>
      <c r="I207" s="261" t="s">
        <v>17</v>
      </c>
      <c r="J207" s="261" t="s">
        <v>408</v>
      </c>
      <c r="K207" s="261" t="s">
        <v>409</v>
      </c>
      <c r="L207" s="262">
        <v>43819</v>
      </c>
      <c r="M207" s="261" t="s">
        <v>20</v>
      </c>
    </row>
    <row r="208" spans="1:13" x14ac:dyDescent="0.35">
      <c r="A208" s="259" t="s">
        <v>410</v>
      </c>
      <c r="B208" s="259" t="s">
        <v>411</v>
      </c>
      <c r="C208" s="259" t="s">
        <v>412</v>
      </c>
      <c r="D208" s="259" t="s">
        <v>413</v>
      </c>
      <c r="E208" s="259">
        <v>0</v>
      </c>
      <c r="F208" s="259" t="s">
        <v>17</v>
      </c>
      <c r="G208" s="259" t="s">
        <v>17</v>
      </c>
      <c r="H208" s="259" t="s">
        <v>17</v>
      </c>
      <c r="I208" s="259" t="s">
        <v>17</v>
      </c>
      <c r="J208" s="259" t="s">
        <v>17</v>
      </c>
      <c r="K208" s="259" t="s">
        <v>414</v>
      </c>
      <c r="L208" s="260">
        <v>43868</v>
      </c>
      <c r="M208" s="259" t="s">
        <v>20</v>
      </c>
    </row>
    <row r="209" spans="1:13" x14ac:dyDescent="0.35">
      <c r="A209" s="261" t="s">
        <v>410</v>
      </c>
      <c r="B209" s="261" t="s">
        <v>411</v>
      </c>
      <c r="C209" s="261" t="s">
        <v>412</v>
      </c>
      <c r="D209" s="261" t="s">
        <v>38</v>
      </c>
      <c r="E209" s="261">
        <v>0</v>
      </c>
      <c r="F209" s="261" t="s">
        <v>17</v>
      </c>
      <c r="G209" s="261" t="s">
        <v>17</v>
      </c>
      <c r="H209" s="261" t="s">
        <v>17</v>
      </c>
      <c r="I209" s="261" t="s">
        <v>17</v>
      </c>
      <c r="J209" s="261" t="s">
        <v>17</v>
      </c>
      <c r="K209" s="261" t="s">
        <v>415</v>
      </c>
      <c r="L209" s="262">
        <v>43874</v>
      </c>
      <c r="M209" s="261" t="s">
        <v>20</v>
      </c>
    </row>
    <row r="210" spans="1:13" x14ac:dyDescent="0.35">
      <c r="A210" s="259" t="s">
        <v>410</v>
      </c>
      <c r="B210" s="259" t="s">
        <v>411</v>
      </c>
      <c r="C210" s="259" t="s">
        <v>412</v>
      </c>
      <c r="D210" s="259" t="s">
        <v>40</v>
      </c>
      <c r="E210" s="259">
        <v>0</v>
      </c>
      <c r="F210" s="259" t="s">
        <v>17</v>
      </c>
      <c r="G210" s="259" t="s">
        <v>17</v>
      </c>
      <c r="H210" s="259" t="s">
        <v>17</v>
      </c>
      <c r="I210" s="259" t="s">
        <v>17</v>
      </c>
      <c r="J210" s="259" t="s">
        <v>17</v>
      </c>
      <c r="K210" s="259" t="s">
        <v>416</v>
      </c>
      <c r="L210" s="260">
        <v>43874</v>
      </c>
      <c r="M210" s="259" t="s">
        <v>20</v>
      </c>
    </row>
    <row r="211" spans="1:13" x14ac:dyDescent="0.35">
      <c r="A211" s="261" t="s">
        <v>417</v>
      </c>
      <c r="B211" s="261" t="s">
        <v>418</v>
      </c>
      <c r="C211" s="261" t="s">
        <v>419</v>
      </c>
      <c r="D211" s="261" t="s">
        <v>38</v>
      </c>
      <c r="E211" s="261">
        <v>0</v>
      </c>
      <c r="F211" s="261" t="s">
        <v>17</v>
      </c>
      <c r="G211" s="261" t="s">
        <v>17</v>
      </c>
      <c r="H211" s="261" t="s">
        <v>17</v>
      </c>
      <c r="I211" s="261" t="s">
        <v>17</v>
      </c>
      <c r="J211" s="261" t="s">
        <v>17</v>
      </c>
      <c r="K211" s="261" t="s">
        <v>420</v>
      </c>
      <c r="L211" s="262">
        <v>43874</v>
      </c>
      <c r="M211" s="261" t="s">
        <v>20</v>
      </c>
    </row>
    <row r="212" spans="1:13" x14ac:dyDescent="0.35">
      <c r="A212" s="259" t="s">
        <v>417</v>
      </c>
      <c r="B212" s="259" t="s">
        <v>418</v>
      </c>
      <c r="C212" s="259" t="s">
        <v>419</v>
      </c>
      <c r="D212" s="259" t="s">
        <v>40</v>
      </c>
      <c r="E212" s="259">
        <v>0</v>
      </c>
      <c r="F212" s="259" t="s">
        <v>17</v>
      </c>
      <c r="G212" s="259" t="s">
        <v>17</v>
      </c>
      <c r="H212" s="259" t="s">
        <v>17</v>
      </c>
      <c r="I212" s="259" t="s">
        <v>17</v>
      </c>
      <c r="J212" s="259" t="s">
        <v>17</v>
      </c>
      <c r="K212" s="259" t="s">
        <v>421</v>
      </c>
      <c r="L212" s="260">
        <v>43874</v>
      </c>
      <c r="M212" s="259" t="s">
        <v>20</v>
      </c>
    </row>
    <row r="213" spans="1:13" x14ac:dyDescent="0.35">
      <c r="A213" s="261" t="s">
        <v>422</v>
      </c>
      <c r="B213" s="261" t="s">
        <v>423</v>
      </c>
      <c r="C213" s="261" t="s">
        <v>424</v>
      </c>
      <c r="D213" s="261" t="s">
        <v>16</v>
      </c>
      <c r="E213" s="261" t="s">
        <v>17</v>
      </c>
      <c r="F213" s="261" t="s">
        <v>17</v>
      </c>
      <c r="G213" s="261" t="s">
        <v>17</v>
      </c>
      <c r="H213" s="261" t="s">
        <v>17</v>
      </c>
      <c r="I213" s="261" t="s">
        <v>17</v>
      </c>
      <c r="J213" s="261" t="s">
        <v>17</v>
      </c>
      <c r="K213" s="261" t="s">
        <v>425</v>
      </c>
      <c r="L213" s="262">
        <v>43920</v>
      </c>
      <c r="M213" s="261" t="s">
        <v>20</v>
      </c>
    </row>
    <row r="214" spans="1:13" x14ac:dyDescent="0.35">
      <c r="A214" s="259" t="s">
        <v>422</v>
      </c>
      <c r="B214" s="259" t="s">
        <v>423</v>
      </c>
      <c r="C214" s="259" t="s">
        <v>424</v>
      </c>
      <c r="D214" s="259" t="s">
        <v>21</v>
      </c>
      <c r="E214" s="259" t="s">
        <v>17</v>
      </c>
      <c r="F214" s="259" t="s">
        <v>17</v>
      </c>
      <c r="G214" s="259" t="s">
        <v>17</v>
      </c>
      <c r="H214" s="259" t="s">
        <v>17</v>
      </c>
      <c r="I214" s="259" t="s">
        <v>17</v>
      </c>
      <c r="J214" s="259" t="s">
        <v>17</v>
      </c>
      <c r="K214" s="259" t="s">
        <v>426</v>
      </c>
      <c r="L214" s="260">
        <v>43920</v>
      </c>
      <c r="M214" s="259" t="s">
        <v>20</v>
      </c>
    </row>
    <row r="215" spans="1:13" x14ac:dyDescent="0.35">
      <c r="A215" s="261" t="s">
        <v>422</v>
      </c>
      <c r="B215" s="261" t="s">
        <v>423</v>
      </c>
      <c r="C215" s="261" t="s">
        <v>424</v>
      </c>
      <c r="D215" s="261" t="s">
        <v>24</v>
      </c>
      <c r="E215" s="261" t="s">
        <v>17</v>
      </c>
      <c r="F215" s="261" t="s">
        <v>17</v>
      </c>
      <c r="G215" s="261" t="s">
        <v>17</v>
      </c>
      <c r="H215" s="261" t="s">
        <v>17</v>
      </c>
      <c r="I215" s="261" t="s">
        <v>17</v>
      </c>
      <c r="J215" s="261" t="s">
        <v>17</v>
      </c>
      <c r="K215" s="261" t="s">
        <v>427</v>
      </c>
      <c r="L215" s="262">
        <v>43920</v>
      </c>
      <c r="M215" s="261" t="s">
        <v>20</v>
      </c>
    </row>
    <row r="216" spans="1:13" x14ac:dyDescent="0.35">
      <c r="A216" s="259" t="s">
        <v>422</v>
      </c>
      <c r="B216" s="259" t="s">
        <v>423</v>
      </c>
      <c r="C216" s="259" t="s">
        <v>424</v>
      </c>
      <c r="D216" s="259" t="s">
        <v>38</v>
      </c>
      <c r="E216" s="259" t="s">
        <v>17</v>
      </c>
      <c r="F216" s="259" t="s">
        <v>17</v>
      </c>
      <c r="G216" s="259" t="s">
        <v>17</v>
      </c>
      <c r="H216" s="259" t="s">
        <v>17</v>
      </c>
      <c r="I216" s="259" t="s">
        <v>17</v>
      </c>
      <c r="J216" s="259" t="s">
        <v>17</v>
      </c>
      <c r="K216" s="259" t="s">
        <v>428</v>
      </c>
      <c r="L216" s="260">
        <v>43920</v>
      </c>
      <c r="M216" s="259" t="s">
        <v>20</v>
      </c>
    </row>
    <row r="217" spans="1:13" x14ac:dyDescent="0.35">
      <c r="A217" s="261" t="s">
        <v>422</v>
      </c>
      <c r="B217" s="261" t="s">
        <v>423</v>
      </c>
      <c r="C217" s="261" t="s">
        <v>424</v>
      </c>
      <c r="D217" s="261" t="s">
        <v>40</v>
      </c>
      <c r="E217" s="261" t="s">
        <v>17</v>
      </c>
      <c r="F217" s="261" t="s">
        <v>17</v>
      </c>
      <c r="G217" s="261" t="s">
        <v>17</v>
      </c>
      <c r="H217" s="261" t="s">
        <v>17</v>
      </c>
      <c r="I217" s="261" t="s">
        <v>17</v>
      </c>
      <c r="J217" s="261" t="s">
        <v>17</v>
      </c>
      <c r="K217" s="261" t="s">
        <v>429</v>
      </c>
      <c r="L217" s="262">
        <v>43920</v>
      </c>
      <c r="M217" s="261" t="s">
        <v>20</v>
      </c>
    </row>
    <row r="218" spans="1:13" x14ac:dyDescent="0.35">
      <c r="A218" s="259" t="s">
        <v>422</v>
      </c>
      <c r="B218" s="259" t="s">
        <v>423</v>
      </c>
      <c r="C218" s="259" t="s">
        <v>424</v>
      </c>
      <c r="D218" s="259" t="s">
        <v>26</v>
      </c>
      <c r="E218" s="259" t="s">
        <v>17</v>
      </c>
      <c r="F218" s="259" t="s">
        <v>17</v>
      </c>
      <c r="G218" s="259" t="s">
        <v>17</v>
      </c>
      <c r="H218" s="259" t="s">
        <v>17</v>
      </c>
      <c r="I218" s="259" t="s">
        <v>17</v>
      </c>
      <c r="J218" s="259" t="s">
        <v>17</v>
      </c>
      <c r="K218" s="259" t="s">
        <v>430</v>
      </c>
      <c r="L218" s="260">
        <v>43920</v>
      </c>
      <c r="M218" s="259" t="s">
        <v>20</v>
      </c>
    </row>
    <row r="219" spans="1:13" x14ac:dyDescent="0.35">
      <c r="A219" s="261" t="s">
        <v>422</v>
      </c>
      <c r="B219" s="261" t="s">
        <v>423</v>
      </c>
      <c r="C219" s="261" t="s">
        <v>424</v>
      </c>
      <c r="D219" s="261" t="s">
        <v>28</v>
      </c>
      <c r="E219" s="261" t="s">
        <v>17</v>
      </c>
      <c r="F219" s="261" t="s">
        <v>17</v>
      </c>
      <c r="G219" s="261" t="s">
        <v>17</v>
      </c>
      <c r="H219" s="261" t="s">
        <v>17</v>
      </c>
      <c r="I219" s="261" t="s">
        <v>17</v>
      </c>
      <c r="J219" s="261" t="s">
        <v>17</v>
      </c>
      <c r="K219" s="261" t="s">
        <v>431</v>
      </c>
      <c r="L219" s="262">
        <v>43920</v>
      </c>
      <c r="M219" s="261" t="s">
        <v>20</v>
      </c>
    </row>
    <row r="220" spans="1:13" x14ac:dyDescent="0.35">
      <c r="A220" s="259" t="s">
        <v>432</v>
      </c>
      <c r="B220" s="259" t="s">
        <v>433</v>
      </c>
      <c r="C220" s="259" t="s">
        <v>173</v>
      </c>
      <c r="D220" s="259" t="s">
        <v>16</v>
      </c>
      <c r="E220" s="259" t="s">
        <v>17</v>
      </c>
      <c r="F220" s="259" t="s">
        <v>17</v>
      </c>
      <c r="G220" s="259" t="s">
        <v>17</v>
      </c>
      <c r="H220" s="259" t="s">
        <v>17</v>
      </c>
      <c r="I220" s="259" t="s">
        <v>17</v>
      </c>
      <c r="J220" s="259" t="s">
        <v>434</v>
      </c>
      <c r="K220" s="259" t="s">
        <v>435</v>
      </c>
      <c r="L220" s="260">
        <v>43950</v>
      </c>
      <c r="M220" s="259" t="s">
        <v>20</v>
      </c>
    </row>
    <row r="221" spans="1:13" x14ac:dyDescent="0.35">
      <c r="A221" s="261" t="s">
        <v>432</v>
      </c>
      <c r="B221" s="261" t="s">
        <v>433</v>
      </c>
      <c r="C221" s="261" t="s">
        <v>173</v>
      </c>
      <c r="D221" s="261" t="s">
        <v>21</v>
      </c>
      <c r="E221" s="261" t="s">
        <v>17</v>
      </c>
      <c r="F221" s="261" t="s">
        <v>17</v>
      </c>
      <c r="G221" s="261" t="s">
        <v>17</v>
      </c>
      <c r="H221" s="261" t="s">
        <v>17</v>
      </c>
      <c r="I221" s="261" t="s">
        <v>17</v>
      </c>
      <c r="J221" s="261" t="s">
        <v>434</v>
      </c>
      <c r="K221" s="261" t="s">
        <v>436</v>
      </c>
      <c r="L221" s="262">
        <v>43950</v>
      </c>
      <c r="M221" s="261" t="s">
        <v>20</v>
      </c>
    </row>
    <row r="222" spans="1:13" x14ac:dyDescent="0.35">
      <c r="A222" s="259" t="s">
        <v>432</v>
      </c>
      <c r="B222" s="259" t="s">
        <v>433</v>
      </c>
      <c r="C222" s="259" t="s">
        <v>173</v>
      </c>
      <c r="D222" s="259" t="s">
        <v>24</v>
      </c>
      <c r="E222" s="259">
        <v>133900</v>
      </c>
      <c r="F222" s="259" t="s">
        <v>437</v>
      </c>
      <c r="G222" s="259" t="s">
        <v>22</v>
      </c>
      <c r="H222" s="259">
        <v>3</v>
      </c>
      <c r="I222" s="259" t="s">
        <v>438</v>
      </c>
      <c r="J222" s="259" t="s">
        <v>439</v>
      </c>
      <c r="K222" s="259" t="s">
        <v>440</v>
      </c>
      <c r="L222" s="260">
        <v>43950</v>
      </c>
      <c r="M222" s="259" t="s">
        <v>20</v>
      </c>
    </row>
    <row r="223" spans="1:13" x14ac:dyDescent="0.35">
      <c r="A223" s="261" t="s">
        <v>432</v>
      </c>
      <c r="B223" s="261" t="s">
        <v>433</v>
      </c>
      <c r="C223" s="261" t="s">
        <v>173</v>
      </c>
      <c r="D223" s="261" t="s">
        <v>38</v>
      </c>
      <c r="E223" s="261" t="s">
        <v>17</v>
      </c>
      <c r="F223" s="261" t="s">
        <v>17</v>
      </c>
      <c r="G223" s="261" t="s">
        <v>17</v>
      </c>
      <c r="H223" s="261" t="s">
        <v>17</v>
      </c>
      <c r="I223" s="261" t="s">
        <v>17</v>
      </c>
      <c r="J223" s="261" t="s">
        <v>17</v>
      </c>
      <c r="K223" s="261" t="s">
        <v>441</v>
      </c>
      <c r="L223" s="262">
        <v>43950</v>
      </c>
      <c r="M223" s="261" t="s">
        <v>20</v>
      </c>
    </row>
    <row r="224" spans="1:13" x14ac:dyDescent="0.35">
      <c r="A224" s="259" t="s">
        <v>432</v>
      </c>
      <c r="B224" s="259" t="s">
        <v>433</v>
      </c>
      <c r="C224" s="259" t="s">
        <v>173</v>
      </c>
      <c r="D224" s="259" t="s">
        <v>40</v>
      </c>
      <c r="E224" s="259" t="s">
        <v>17</v>
      </c>
      <c r="F224" s="259" t="s">
        <v>17</v>
      </c>
      <c r="G224" s="259" t="s">
        <v>17</v>
      </c>
      <c r="H224" s="259" t="s">
        <v>17</v>
      </c>
      <c r="I224" s="259" t="s">
        <v>17</v>
      </c>
      <c r="J224" s="259" t="s">
        <v>442</v>
      </c>
      <c r="K224" s="259" t="s">
        <v>443</v>
      </c>
      <c r="L224" s="260">
        <v>43950</v>
      </c>
      <c r="M224" s="259" t="s">
        <v>20</v>
      </c>
    </row>
    <row r="225" spans="1:13" x14ac:dyDescent="0.35">
      <c r="A225" s="261" t="s">
        <v>171</v>
      </c>
      <c r="B225" s="261" t="s">
        <v>172</v>
      </c>
      <c r="C225" s="261" t="s">
        <v>173</v>
      </c>
      <c r="D225" s="261" t="s">
        <v>24</v>
      </c>
      <c r="E225" s="261">
        <v>133900</v>
      </c>
      <c r="F225" s="261" t="s">
        <v>444</v>
      </c>
      <c r="G225" s="261" t="s">
        <v>22</v>
      </c>
      <c r="H225" s="261">
        <v>3</v>
      </c>
      <c r="I225" s="261" t="s">
        <v>445</v>
      </c>
      <c r="J225" s="261" t="s">
        <v>439</v>
      </c>
      <c r="K225" s="261" t="s">
        <v>446</v>
      </c>
      <c r="L225" s="262">
        <v>43950</v>
      </c>
      <c r="M225" s="261" t="s">
        <v>20</v>
      </c>
    </row>
    <row r="226" spans="1:13" x14ac:dyDescent="0.35">
      <c r="A226" s="259" t="s">
        <v>74</v>
      </c>
      <c r="B226" s="259" t="s">
        <v>75</v>
      </c>
      <c r="C226" s="259" t="s">
        <v>76</v>
      </c>
      <c r="D226" s="259" t="s">
        <v>16</v>
      </c>
      <c r="E226" s="259" t="s">
        <v>17</v>
      </c>
      <c r="F226" s="259" t="s">
        <v>17</v>
      </c>
      <c r="G226" s="259" t="s">
        <v>17</v>
      </c>
      <c r="H226" s="259" t="s">
        <v>17</v>
      </c>
      <c r="I226" s="259" t="s">
        <v>17</v>
      </c>
      <c r="J226" s="259" t="s">
        <v>447</v>
      </c>
      <c r="K226" s="259" t="s">
        <v>448</v>
      </c>
      <c r="L226" s="260">
        <v>43950</v>
      </c>
      <c r="M226" s="259" t="s">
        <v>20</v>
      </c>
    </row>
    <row r="227" spans="1:13" x14ac:dyDescent="0.35">
      <c r="A227" s="261" t="s">
        <v>74</v>
      </c>
      <c r="B227" s="261" t="s">
        <v>75</v>
      </c>
      <c r="C227" s="261" t="s">
        <v>76</v>
      </c>
      <c r="D227" s="261" t="s">
        <v>21</v>
      </c>
      <c r="E227" s="261" t="s">
        <v>17</v>
      </c>
      <c r="F227" s="261" t="s">
        <v>17</v>
      </c>
      <c r="G227" s="261" t="s">
        <v>17</v>
      </c>
      <c r="H227" s="261" t="s">
        <v>17</v>
      </c>
      <c r="I227" s="261" t="s">
        <v>17</v>
      </c>
      <c r="J227" s="261" t="s">
        <v>449</v>
      </c>
      <c r="K227" s="261" t="s">
        <v>450</v>
      </c>
      <c r="L227" s="262">
        <v>43950</v>
      </c>
      <c r="M227" s="261" t="s">
        <v>20</v>
      </c>
    </row>
    <row r="228" spans="1:13" x14ac:dyDescent="0.35">
      <c r="A228" s="259" t="s">
        <v>74</v>
      </c>
      <c r="B228" s="259" t="s">
        <v>75</v>
      </c>
      <c r="C228" s="259" t="s">
        <v>76</v>
      </c>
      <c r="D228" s="259" t="s">
        <v>38</v>
      </c>
      <c r="E228" s="259" t="s">
        <v>17</v>
      </c>
      <c r="F228" s="259" t="s">
        <v>17</v>
      </c>
      <c r="G228" s="259" t="s">
        <v>17</v>
      </c>
      <c r="H228" s="259" t="s">
        <v>17</v>
      </c>
      <c r="I228" s="259" t="s">
        <v>17</v>
      </c>
      <c r="J228" s="259" t="s">
        <v>77</v>
      </c>
      <c r="K228" s="259" t="s">
        <v>451</v>
      </c>
      <c r="L228" s="260">
        <v>43950</v>
      </c>
      <c r="M228" s="259" t="s">
        <v>20</v>
      </c>
    </row>
    <row r="229" spans="1:13" x14ac:dyDescent="0.35">
      <c r="A229" s="261" t="s">
        <v>153</v>
      </c>
      <c r="B229" s="261" t="s">
        <v>154</v>
      </c>
      <c r="C229" s="261" t="s">
        <v>155</v>
      </c>
      <c r="D229" s="261" t="s">
        <v>26</v>
      </c>
      <c r="E229" s="261" t="s">
        <v>17</v>
      </c>
      <c r="F229" s="261" t="s">
        <v>17</v>
      </c>
      <c r="G229" s="261" t="s">
        <v>17</v>
      </c>
      <c r="H229" s="261" t="s">
        <v>17</v>
      </c>
      <c r="I229" s="261" t="s">
        <v>17</v>
      </c>
      <c r="J229" s="261" t="s">
        <v>452</v>
      </c>
      <c r="K229" s="261" t="s">
        <v>453</v>
      </c>
      <c r="L229" s="262">
        <v>44001</v>
      </c>
      <c r="M229" s="261" t="s">
        <v>310</v>
      </c>
    </row>
    <row r="230" spans="1:13" x14ac:dyDescent="0.35">
      <c r="A230" s="259" t="s">
        <v>153</v>
      </c>
      <c r="B230" s="259" t="s">
        <v>154</v>
      </c>
      <c r="C230" s="259" t="s">
        <v>155</v>
      </c>
      <c r="D230" s="259" t="s">
        <v>28</v>
      </c>
      <c r="E230" s="259" t="s">
        <v>17</v>
      </c>
      <c r="F230" s="259" t="s">
        <v>17</v>
      </c>
      <c r="G230" s="259" t="s">
        <v>17</v>
      </c>
      <c r="H230" s="259" t="s">
        <v>17</v>
      </c>
      <c r="I230" s="259" t="s">
        <v>17</v>
      </c>
      <c r="J230" s="259" t="s">
        <v>452</v>
      </c>
      <c r="K230" s="259" t="s">
        <v>454</v>
      </c>
      <c r="L230" s="260">
        <v>44001</v>
      </c>
      <c r="M230" s="259" t="s">
        <v>310</v>
      </c>
    </row>
    <row r="231" spans="1:13" x14ac:dyDescent="0.35">
      <c r="A231" s="261" t="s">
        <v>455</v>
      </c>
      <c r="B231" s="261" t="s">
        <v>456</v>
      </c>
      <c r="C231" s="261" t="s">
        <v>162</v>
      </c>
      <c r="D231" s="261" t="s">
        <v>16</v>
      </c>
      <c r="E231" s="261" t="s">
        <v>17</v>
      </c>
      <c r="F231" s="261" t="s">
        <v>17</v>
      </c>
      <c r="G231" s="261" t="s">
        <v>17</v>
      </c>
      <c r="H231" s="261" t="s">
        <v>17</v>
      </c>
      <c r="I231" s="261" t="s">
        <v>17</v>
      </c>
      <c r="J231" s="261" t="s">
        <v>457</v>
      </c>
      <c r="K231" s="261" t="s">
        <v>458</v>
      </c>
      <c r="L231" s="262">
        <v>44005</v>
      </c>
      <c r="M231" s="261" t="s">
        <v>20</v>
      </c>
    </row>
    <row r="232" spans="1:13" x14ac:dyDescent="0.35">
      <c r="A232" s="259" t="s">
        <v>455</v>
      </c>
      <c r="B232" s="259" t="s">
        <v>456</v>
      </c>
      <c r="C232" s="259" t="s">
        <v>162</v>
      </c>
      <c r="D232" s="259" t="s">
        <v>21</v>
      </c>
      <c r="E232" s="259" t="s">
        <v>17</v>
      </c>
      <c r="F232" s="259" t="s">
        <v>17</v>
      </c>
      <c r="G232" s="259" t="s">
        <v>17</v>
      </c>
      <c r="H232" s="259" t="s">
        <v>17</v>
      </c>
      <c r="I232" s="259" t="s">
        <v>17</v>
      </c>
      <c r="J232" s="259" t="s">
        <v>457</v>
      </c>
      <c r="K232" s="259" t="s">
        <v>459</v>
      </c>
      <c r="L232" s="260">
        <v>44005</v>
      </c>
      <c r="M232" s="259" t="s">
        <v>20</v>
      </c>
    </row>
    <row r="233" spans="1:13" x14ac:dyDescent="0.35">
      <c r="A233" s="261" t="s">
        <v>455</v>
      </c>
      <c r="B233" s="261" t="s">
        <v>456</v>
      </c>
      <c r="C233" s="261" t="s">
        <v>162</v>
      </c>
      <c r="D233" s="261" t="s">
        <v>24</v>
      </c>
      <c r="E233" s="261" t="s">
        <v>17</v>
      </c>
      <c r="F233" s="261" t="s">
        <v>17</v>
      </c>
      <c r="G233" s="261" t="s">
        <v>17</v>
      </c>
      <c r="H233" s="261" t="s">
        <v>17</v>
      </c>
      <c r="I233" s="261" t="s">
        <v>17</v>
      </c>
      <c r="J233" s="261" t="s">
        <v>18</v>
      </c>
      <c r="K233" s="261" t="s">
        <v>460</v>
      </c>
      <c r="L233" s="262">
        <v>44005</v>
      </c>
      <c r="M233" s="261" t="s">
        <v>20</v>
      </c>
    </row>
    <row r="234" spans="1:13" x14ac:dyDescent="0.35">
      <c r="A234" s="259" t="s">
        <v>455</v>
      </c>
      <c r="B234" s="259" t="s">
        <v>456</v>
      </c>
      <c r="C234" s="259" t="s">
        <v>162</v>
      </c>
      <c r="D234" s="259" t="s">
        <v>38</v>
      </c>
      <c r="E234" s="259" t="s">
        <v>17</v>
      </c>
      <c r="F234" s="259" t="s">
        <v>17</v>
      </c>
      <c r="G234" s="259" t="s">
        <v>17</v>
      </c>
      <c r="H234" s="259" t="s">
        <v>17</v>
      </c>
      <c r="I234" s="259" t="s">
        <v>17</v>
      </c>
      <c r="J234" s="259" t="s">
        <v>18</v>
      </c>
      <c r="K234" s="259" t="s">
        <v>461</v>
      </c>
      <c r="L234" s="260">
        <v>44005</v>
      </c>
      <c r="M234" s="259" t="s">
        <v>20</v>
      </c>
    </row>
    <row r="235" spans="1:13" x14ac:dyDescent="0.35">
      <c r="A235" s="261" t="s">
        <v>455</v>
      </c>
      <c r="B235" s="261" t="s">
        <v>456</v>
      </c>
      <c r="C235" s="261" t="s">
        <v>162</v>
      </c>
      <c r="D235" s="261" t="s">
        <v>40</v>
      </c>
      <c r="E235" s="261" t="s">
        <v>17</v>
      </c>
      <c r="F235" s="261" t="s">
        <v>17</v>
      </c>
      <c r="G235" s="261" t="s">
        <v>17</v>
      </c>
      <c r="H235" s="261" t="s">
        <v>17</v>
      </c>
      <c r="I235" s="261" t="s">
        <v>17</v>
      </c>
      <c r="J235" s="261" t="s">
        <v>462</v>
      </c>
      <c r="K235" s="261" t="s">
        <v>463</v>
      </c>
      <c r="L235" s="262">
        <v>44005</v>
      </c>
      <c r="M235" s="261" t="s">
        <v>20</v>
      </c>
    </row>
    <row r="236" spans="1:13" x14ac:dyDescent="0.35">
      <c r="A236" s="259" t="s">
        <v>455</v>
      </c>
      <c r="B236" s="259" t="s">
        <v>456</v>
      </c>
      <c r="C236" s="259" t="s">
        <v>162</v>
      </c>
      <c r="D236" s="259" t="s">
        <v>26</v>
      </c>
      <c r="E236" s="259" t="s">
        <v>17</v>
      </c>
      <c r="F236" s="259" t="s">
        <v>17</v>
      </c>
      <c r="G236" s="259" t="s">
        <v>17</v>
      </c>
      <c r="H236" s="259" t="s">
        <v>17</v>
      </c>
      <c r="I236" s="259" t="s">
        <v>17</v>
      </c>
      <c r="J236" s="259" t="s">
        <v>18</v>
      </c>
      <c r="K236" s="259" t="s">
        <v>464</v>
      </c>
      <c r="L236" s="260">
        <v>44005</v>
      </c>
      <c r="M236" s="259" t="s">
        <v>20</v>
      </c>
    </row>
    <row r="237" spans="1:13" x14ac:dyDescent="0.35">
      <c r="A237" s="261" t="s">
        <v>455</v>
      </c>
      <c r="B237" s="261" t="s">
        <v>456</v>
      </c>
      <c r="C237" s="261" t="s">
        <v>162</v>
      </c>
      <c r="D237" s="261" t="s">
        <v>28</v>
      </c>
      <c r="E237" s="261" t="s">
        <v>17</v>
      </c>
      <c r="F237" s="261" t="s">
        <v>17</v>
      </c>
      <c r="G237" s="261" t="s">
        <v>17</v>
      </c>
      <c r="H237" s="261" t="s">
        <v>17</v>
      </c>
      <c r="I237" s="261" t="s">
        <v>17</v>
      </c>
      <c r="J237" s="261" t="s">
        <v>18</v>
      </c>
      <c r="K237" s="261" t="s">
        <v>465</v>
      </c>
      <c r="L237" s="262">
        <v>44005</v>
      </c>
      <c r="M237" s="261" t="s">
        <v>20</v>
      </c>
    </row>
    <row r="238" spans="1:13" x14ac:dyDescent="0.35">
      <c r="A238" s="259" t="s">
        <v>432</v>
      </c>
      <c r="B238" s="259" t="s">
        <v>433</v>
      </c>
      <c r="C238" s="259" t="s">
        <v>173</v>
      </c>
      <c r="D238" s="259" t="s">
        <v>26</v>
      </c>
      <c r="E238" s="259">
        <v>1500000</v>
      </c>
      <c r="F238" s="259" t="s">
        <v>466</v>
      </c>
      <c r="G238" s="259" t="s">
        <v>22</v>
      </c>
      <c r="H238" s="259">
        <v>3</v>
      </c>
      <c r="I238" s="259" t="s">
        <v>467</v>
      </c>
      <c r="J238" s="259" t="s">
        <v>468</v>
      </c>
      <c r="K238" s="259" t="s">
        <v>469</v>
      </c>
      <c r="L238" s="260">
        <v>44015</v>
      </c>
      <c r="M238" s="259" t="s">
        <v>20</v>
      </c>
    </row>
    <row r="239" spans="1:13" x14ac:dyDescent="0.35">
      <c r="A239" s="261" t="s">
        <v>432</v>
      </c>
      <c r="B239" s="261" t="s">
        <v>433</v>
      </c>
      <c r="C239" s="261" t="s">
        <v>173</v>
      </c>
      <c r="D239" s="261" t="s">
        <v>28</v>
      </c>
      <c r="E239" s="261">
        <v>300000</v>
      </c>
      <c r="F239" s="261" t="s">
        <v>466</v>
      </c>
      <c r="G239" s="261" t="s">
        <v>22</v>
      </c>
      <c r="H239" s="261">
        <v>3</v>
      </c>
      <c r="I239" s="261" t="s">
        <v>467</v>
      </c>
      <c r="J239" s="261" t="s">
        <v>470</v>
      </c>
      <c r="K239" s="261" t="s">
        <v>471</v>
      </c>
      <c r="L239" s="262">
        <v>44015</v>
      </c>
      <c r="M239" s="261" t="s">
        <v>20</v>
      </c>
    </row>
    <row r="240" spans="1:13" x14ac:dyDescent="0.35">
      <c r="A240" s="259" t="s">
        <v>171</v>
      </c>
      <c r="B240" s="259" t="s">
        <v>172</v>
      </c>
      <c r="C240" s="259" t="s">
        <v>173</v>
      </c>
      <c r="D240" s="259" t="s">
        <v>26</v>
      </c>
      <c r="E240" s="259">
        <v>1500000</v>
      </c>
      <c r="F240" s="259" t="s">
        <v>466</v>
      </c>
      <c r="G240" s="259" t="s">
        <v>22</v>
      </c>
      <c r="H240" s="259">
        <v>3</v>
      </c>
      <c r="I240" s="259" t="s">
        <v>467</v>
      </c>
      <c r="J240" s="259" t="s">
        <v>472</v>
      </c>
      <c r="K240" s="259" t="s">
        <v>473</v>
      </c>
      <c r="L240" s="260">
        <v>44015</v>
      </c>
      <c r="M240" s="259" t="s">
        <v>20</v>
      </c>
    </row>
    <row r="241" spans="1:13" x14ac:dyDescent="0.35">
      <c r="A241" s="261" t="s">
        <v>171</v>
      </c>
      <c r="B241" s="261" t="s">
        <v>172</v>
      </c>
      <c r="C241" s="261" t="s">
        <v>173</v>
      </c>
      <c r="D241" s="261" t="s">
        <v>28</v>
      </c>
      <c r="E241" s="261">
        <v>300000</v>
      </c>
      <c r="F241" s="261" t="s">
        <v>466</v>
      </c>
      <c r="G241" s="261" t="s">
        <v>22</v>
      </c>
      <c r="H241" s="261">
        <v>3</v>
      </c>
      <c r="I241" s="261" t="s">
        <v>467</v>
      </c>
      <c r="J241" s="261" t="s">
        <v>474</v>
      </c>
      <c r="K241" s="261" t="s">
        <v>475</v>
      </c>
      <c r="L241" s="262">
        <v>44015</v>
      </c>
      <c r="M241" s="261" t="s">
        <v>20</v>
      </c>
    </row>
    <row r="242" spans="1:13" x14ac:dyDescent="0.35">
      <c r="A242" s="259" t="s">
        <v>177</v>
      </c>
      <c r="B242" s="259" t="s">
        <v>178</v>
      </c>
      <c r="C242" s="259" t="s">
        <v>173</v>
      </c>
      <c r="D242" s="259" t="s">
        <v>26</v>
      </c>
      <c r="E242" s="259" t="s">
        <v>17</v>
      </c>
      <c r="F242" s="259" t="s">
        <v>476</v>
      </c>
      <c r="G242" s="259" t="s">
        <v>17</v>
      </c>
      <c r="H242" s="259" t="s">
        <v>17</v>
      </c>
      <c r="I242" s="259" t="s">
        <v>477</v>
      </c>
      <c r="J242" s="259" t="s">
        <v>478</v>
      </c>
      <c r="K242" s="259" t="s">
        <v>479</v>
      </c>
      <c r="L242" s="260">
        <v>44015</v>
      </c>
      <c r="M242" s="259" t="s">
        <v>310</v>
      </c>
    </row>
    <row r="243" spans="1:13" x14ac:dyDescent="0.35">
      <c r="A243" s="261" t="s">
        <v>177</v>
      </c>
      <c r="B243" s="261" t="s">
        <v>178</v>
      </c>
      <c r="C243" s="261" t="s">
        <v>173</v>
      </c>
      <c r="D243" s="261" t="s">
        <v>28</v>
      </c>
      <c r="E243" s="261">
        <v>0</v>
      </c>
      <c r="F243" s="261" t="s">
        <v>476</v>
      </c>
      <c r="G243" s="261" t="s">
        <v>33</v>
      </c>
      <c r="H243" s="261">
        <v>2</v>
      </c>
      <c r="I243" s="261" t="s">
        <v>477</v>
      </c>
      <c r="J243" s="261" t="s">
        <v>480</v>
      </c>
      <c r="K243" s="261" t="s">
        <v>481</v>
      </c>
      <c r="L243" s="262">
        <v>44015</v>
      </c>
      <c r="M243" s="261" t="s">
        <v>20</v>
      </c>
    </row>
    <row r="244" spans="1:13" x14ac:dyDescent="0.35">
      <c r="A244" s="259" t="s">
        <v>74</v>
      </c>
      <c r="B244" s="259" t="s">
        <v>75</v>
      </c>
      <c r="C244" s="259" t="s">
        <v>76</v>
      </c>
      <c r="D244" s="259" t="s">
        <v>24</v>
      </c>
      <c r="E244" s="259" t="s">
        <v>17</v>
      </c>
      <c r="F244" s="259" t="s">
        <v>482</v>
      </c>
      <c r="G244" s="259" t="s">
        <v>17</v>
      </c>
      <c r="H244" s="259" t="s">
        <v>17</v>
      </c>
      <c r="I244" s="259" t="s">
        <v>483</v>
      </c>
      <c r="J244" s="259" t="s">
        <v>484</v>
      </c>
      <c r="K244" s="259" t="s">
        <v>485</v>
      </c>
      <c r="L244" s="260">
        <v>44015</v>
      </c>
      <c r="M244" s="259" t="s">
        <v>20</v>
      </c>
    </row>
    <row r="245" spans="1:13" x14ac:dyDescent="0.35">
      <c r="A245" s="261" t="s">
        <v>339</v>
      </c>
      <c r="B245" s="261" t="s">
        <v>340</v>
      </c>
      <c r="C245" s="261" t="s">
        <v>341</v>
      </c>
      <c r="D245" s="261" t="s">
        <v>28</v>
      </c>
      <c r="E245" s="261" t="s">
        <v>17</v>
      </c>
      <c r="F245" s="261" t="s">
        <v>17</v>
      </c>
      <c r="G245" s="261" t="s">
        <v>17</v>
      </c>
      <c r="H245" s="261" t="s">
        <v>17</v>
      </c>
      <c r="I245" s="261" t="s">
        <v>17</v>
      </c>
      <c r="J245" s="261" t="s">
        <v>17</v>
      </c>
      <c r="K245" s="261" t="s">
        <v>486</v>
      </c>
      <c r="L245" s="262">
        <v>44015</v>
      </c>
      <c r="M245" s="261" t="s">
        <v>310</v>
      </c>
    </row>
    <row r="246" spans="1:13" x14ac:dyDescent="0.35">
      <c r="A246" s="259" t="s">
        <v>487</v>
      </c>
      <c r="B246" s="259" t="s">
        <v>488</v>
      </c>
      <c r="C246" s="259" t="s">
        <v>149</v>
      </c>
      <c r="D246" s="259" t="s">
        <v>16</v>
      </c>
      <c r="E246" s="259" t="s">
        <v>17</v>
      </c>
      <c r="F246" s="259" t="s">
        <v>17</v>
      </c>
      <c r="G246" s="259" t="s">
        <v>17</v>
      </c>
      <c r="H246" s="259" t="s">
        <v>17</v>
      </c>
      <c r="I246" s="259" t="s">
        <v>17</v>
      </c>
      <c r="J246" s="259" t="s">
        <v>17</v>
      </c>
      <c r="K246" s="259" t="s">
        <v>489</v>
      </c>
      <c r="L246" s="260">
        <v>44069</v>
      </c>
      <c r="M246" s="259" t="s">
        <v>20</v>
      </c>
    </row>
    <row r="247" spans="1:13" x14ac:dyDescent="0.35">
      <c r="A247" s="261" t="s">
        <v>487</v>
      </c>
      <c r="B247" s="261" t="s">
        <v>488</v>
      </c>
      <c r="C247" s="261" t="s">
        <v>149</v>
      </c>
      <c r="D247" s="261" t="s">
        <v>21</v>
      </c>
      <c r="E247" s="261" t="s">
        <v>17</v>
      </c>
      <c r="F247" s="261" t="s">
        <v>17</v>
      </c>
      <c r="G247" s="261" t="s">
        <v>17</v>
      </c>
      <c r="H247" s="261" t="s">
        <v>17</v>
      </c>
      <c r="I247" s="261" t="s">
        <v>17</v>
      </c>
      <c r="J247" s="261" t="s">
        <v>17</v>
      </c>
      <c r="K247" s="261" t="s">
        <v>490</v>
      </c>
      <c r="L247" s="262">
        <v>44069</v>
      </c>
      <c r="M247" s="261" t="s">
        <v>20</v>
      </c>
    </row>
    <row r="248" spans="1:13" x14ac:dyDescent="0.35">
      <c r="A248" s="259" t="s">
        <v>487</v>
      </c>
      <c r="B248" s="259" t="s">
        <v>488</v>
      </c>
      <c r="C248" s="259" t="s">
        <v>149</v>
      </c>
      <c r="D248" s="259" t="s">
        <v>24</v>
      </c>
      <c r="E248" s="259" t="s">
        <v>17</v>
      </c>
      <c r="F248" s="259" t="s">
        <v>17</v>
      </c>
      <c r="G248" s="259" t="s">
        <v>17</v>
      </c>
      <c r="H248" s="259" t="s">
        <v>17</v>
      </c>
      <c r="I248" s="259" t="s">
        <v>17</v>
      </c>
      <c r="J248" s="259" t="s">
        <v>17</v>
      </c>
      <c r="K248" s="259" t="s">
        <v>491</v>
      </c>
      <c r="L248" s="260">
        <v>44069</v>
      </c>
      <c r="M248" s="259" t="s">
        <v>20</v>
      </c>
    </row>
    <row r="249" spans="1:13" x14ac:dyDescent="0.35">
      <c r="A249" s="261" t="s">
        <v>487</v>
      </c>
      <c r="B249" s="261" t="s">
        <v>488</v>
      </c>
      <c r="C249" s="261" t="s">
        <v>149</v>
      </c>
      <c r="D249" s="261" t="s">
        <v>40</v>
      </c>
      <c r="E249" s="261" t="s">
        <v>17</v>
      </c>
      <c r="F249" s="261" t="s">
        <v>17</v>
      </c>
      <c r="G249" s="261" t="s">
        <v>17</v>
      </c>
      <c r="H249" s="261" t="s">
        <v>17</v>
      </c>
      <c r="I249" s="261" t="s">
        <v>17</v>
      </c>
      <c r="J249" s="261" t="s">
        <v>17</v>
      </c>
      <c r="K249" s="261" t="s">
        <v>492</v>
      </c>
      <c r="L249" s="262">
        <v>44069</v>
      </c>
      <c r="M249" s="261" t="s">
        <v>20</v>
      </c>
    </row>
    <row r="250" spans="1:13" x14ac:dyDescent="0.35">
      <c r="A250" s="259" t="s">
        <v>487</v>
      </c>
      <c r="B250" s="259" t="s">
        <v>488</v>
      </c>
      <c r="C250" s="259" t="s">
        <v>149</v>
      </c>
      <c r="D250" s="259" t="s">
        <v>26</v>
      </c>
      <c r="E250" s="259" t="s">
        <v>17</v>
      </c>
      <c r="F250" s="259" t="s">
        <v>17</v>
      </c>
      <c r="G250" s="259" t="s">
        <v>17</v>
      </c>
      <c r="H250" s="259" t="s">
        <v>17</v>
      </c>
      <c r="I250" s="259" t="s">
        <v>17</v>
      </c>
      <c r="J250" s="259" t="s">
        <v>17</v>
      </c>
      <c r="K250" s="259" t="s">
        <v>493</v>
      </c>
      <c r="L250" s="260">
        <v>44069</v>
      </c>
      <c r="M250" s="259" t="s">
        <v>20</v>
      </c>
    </row>
    <row r="251" spans="1:13" x14ac:dyDescent="0.35">
      <c r="A251" s="261" t="s">
        <v>487</v>
      </c>
      <c r="B251" s="261" t="s">
        <v>488</v>
      </c>
      <c r="C251" s="261" t="s">
        <v>149</v>
      </c>
      <c r="D251" s="261" t="s">
        <v>28</v>
      </c>
      <c r="E251" s="261" t="s">
        <v>17</v>
      </c>
      <c r="F251" s="261" t="s">
        <v>17</v>
      </c>
      <c r="G251" s="261" t="s">
        <v>17</v>
      </c>
      <c r="H251" s="261" t="s">
        <v>17</v>
      </c>
      <c r="I251" s="261" t="s">
        <v>17</v>
      </c>
      <c r="J251" s="261" t="s">
        <v>17</v>
      </c>
      <c r="K251" s="261" t="s">
        <v>494</v>
      </c>
      <c r="L251" s="262">
        <v>44069</v>
      </c>
      <c r="M251" s="261" t="s">
        <v>20</v>
      </c>
    </row>
    <row r="252" spans="1:13" x14ac:dyDescent="0.35">
      <c r="A252" s="259" t="s">
        <v>74</v>
      </c>
      <c r="B252" s="259" t="s">
        <v>75</v>
      </c>
      <c r="C252" s="259" t="s">
        <v>76</v>
      </c>
      <c r="D252" s="259" t="s">
        <v>40</v>
      </c>
      <c r="E252" s="259" t="s">
        <v>17</v>
      </c>
      <c r="F252" s="259" t="s">
        <v>495</v>
      </c>
      <c r="G252" s="259" t="s">
        <v>17</v>
      </c>
      <c r="H252" s="259" t="s">
        <v>17</v>
      </c>
      <c r="I252" s="259" t="s">
        <v>496</v>
      </c>
      <c r="J252" s="259" t="s">
        <v>497</v>
      </c>
      <c r="K252" s="259" t="s">
        <v>498</v>
      </c>
      <c r="L252" s="260">
        <v>44102</v>
      </c>
      <c r="M252" s="259" t="s">
        <v>20</v>
      </c>
    </row>
    <row r="253" spans="1:13" x14ac:dyDescent="0.35">
      <c r="A253" s="261" t="s">
        <v>499</v>
      </c>
      <c r="B253" s="261" t="s">
        <v>500</v>
      </c>
      <c r="C253" s="261" t="s">
        <v>501</v>
      </c>
      <c r="D253" s="261" t="s">
        <v>16</v>
      </c>
      <c r="E253" s="261" t="s">
        <v>17</v>
      </c>
      <c r="F253" s="261" t="s">
        <v>17</v>
      </c>
      <c r="G253" s="261" t="s">
        <v>17</v>
      </c>
      <c r="H253" s="261" t="s">
        <v>17</v>
      </c>
      <c r="I253" s="261" t="s">
        <v>17</v>
      </c>
      <c r="J253" s="261" t="s">
        <v>17</v>
      </c>
      <c r="K253" s="261" t="s">
        <v>502</v>
      </c>
      <c r="L253" s="262">
        <v>44139</v>
      </c>
      <c r="M253" s="261" t="s">
        <v>20</v>
      </c>
    </row>
    <row r="254" spans="1:13" x14ac:dyDescent="0.35">
      <c r="A254" s="259" t="s">
        <v>499</v>
      </c>
      <c r="B254" s="259" t="s">
        <v>500</v>
      </c>
      <c r="C254" s="259" t="s">
        <v>501</v>
      </c>
      <c r="D254" s="259" t="s">
        <v>21</v>
      </c>
      <c r="E254" s="259" t="s">
        <v>17</v>
      </c>
      <c r="F254" s="259" t="s">
        <v>17</v>
      </c>
      <c r="G254" s="259" t="s">
        <v>17</v>
      </c>
      <c r="H254" s="259" t="s">
        <v>17</v>
      </c>
      <c r="I254" s="259" t="s">
        <v>17</v>
      </c>
      <c r="J254" s="259" t="s">
        <v>17</v>
      </c>
      <c r="K254" s="259" t="s">
        <v>503</v>
      </c>
      <c r="L254" s="260">
        <v>44139</v>
      </c>
      <c r="M254" s="259" t="s">
        <v>20</v>
      </c>
    </row>
    <row r="255" spans="1:13" x14ac:dyDescent="0.35">
      <c r="A255" s="261" t="s">
        <v>499</v>
      </c>
      <c r="B255" s="261" t="s">
        <v>500</v>
      </c>
      <c r="C255" s="261" t="s">
        <v>501</v>
      </c>
      <c r="D255" s="261" t="s">
        <v>24</v>
      </c>
      <c r="E255" s="261" t="s">
        <v>17</v>
      </c>
      <c r="F255" s="261" t="s">
        <v>17</v>
      </c>
      <c r="G255" s="261" t="s">
        <v>17</v>
      </c>
      <c r="H255" s="261" t="s">
        <v>17</v>
      </c>
      <c r="I255" s="261" t="s">
        <v>17</v>
      </c>
      <c r="J255" s="261" t="s">
        <v>17</v>
      </c>
      <c r="K255" s="261" t="s">
        <v>504</v>
      </c>
      <c r="L255" s="262">
        <v>44139</v>
      </c>
      <c r="M255" s="261" t="s">
        <v>20</v>
      </c>
    </row>
    <row r="256" spans="1:13" x14ac:dyDescent="0.35">
      <c r="A256" s="259" t="s">
        <v>499</v>
      </c>
      <c r="B256" s="259" t="s">
        <v>500</v>
      </c>
      <c r="C256" s="259" t="s">
        <v>501</v>
      </c>
      <c r="D256" s="259" t="s">
        <v>38</v>
      </c>
      <c r="E256" s="259" t="s">
        <v>17</v>
      </c>
      <c r="F256" s="259" t="s">
        <v>17</v>
      </c>
      <c r="G256" s="259" t="s">
        <v>17</v>
      </c>
      <c r="H256" s="259" t="s">
        <v>17</v>
      </c>
      <c r="I256" s="259" t="s">
        <v>17</v>
      </c>
      <c r="J256" s="259" t="s">
        <v>17</v>
      </c>
      <c r="K256" s="259" t="s">
        <v>505</v>
      </c>
      <c r="L256" s="260">
        <v>44139</v>
      </c>
      <c r="M256" s="259" t="s">
        <v>20</v>
      </c>
    </row>
    <row r="257" spans="1:13" x14ac:dyDescent="0.35">
      <c r="A257" s="261" t="s">
        <v>499</v>
      </c>
      <c r="B257" s="261" t="s">
        <v>500</v>
      </c>
      <c r="C257" s="261" t="s">
        <v>501</v>
      </c>
      <c r="D257" s="261" t="s">
        <v>26</v>
      </c>
      <c r="E257" s="261" t="s">
        <v>17</v>
      </c>
      <c r="F257" s="261" t="s">
        <v>17</v>
      </c>
      <c r="G257" s="261" t="s">
        <v>17</v>
      </c>
      <c r="H257" s="261" t="s">
        <v>17</v>
      </c>
      <c r="I257" s="261" t="s">
        <v>17</v>
      </c>
      <c r="J257" s="261" t="s">
        <v>17</v>
      </c>
      <c r="K257" s="261" t="s">
        <v>506</v>
      </c>
      <c r="L257" s="262">
        <v>44139</v>
      </c>
      <c r="M257" s="261" t="s">
        <v>20</v>
      </c>
    </row>
    <row r="258" spans="1:13" x14ac:dyDescent="0.35">
      <c r="A258" s="259" t="s">
        <v>499</v>
      </c>
      <c r="B258" s="259" t="s">
        <v>500</v>
      </c>
      <c r="C258" s="259" t="s">
        <v>501</v>
      </c>
      <c r="D258" s="259" t="s">
        <v>28</v>
      </c>
      <c r="E258" s="259" t="s">
        <v>17</v>
      </c>
      <c r="F258" s="259" t="s">
        <v>17</v>
      </c>
      <c r="G258" s="259" t="s">
        <v>17</v>
      </c>
      <c r="H258" s="259" t="s">
        <v>17</v>
      </c>
      <c r="I258" s="259" t="s">
        <v>17</v>
      </c>
      <c r="J258" s="259" t="s">
        <v>17</v>
      </c>
      <c r="K258" s="259" t="s">
        <v>507</v>
      </c>
      <c r="L258" s="260">
        <v>44139</v>
      </c>
      <c r="M258" s="259" t="s">
        <v>20</v>
      </c>
    </row>
    <row r="259" spans="1:13" x14ac:dyDescent="0.35">
      <c r="A259" s="261" t="s">
        <v>508</v>
      </c>
      <c r="B259" s="261" t="s">
        <v>509</v>
      </c>
      <c r="C259" s="261" t="s">
        <v>197</v>
      </c>
      <c r="D259" s="261" t="s">
        <v>16</v>
      </c>
      <c r="E259" s="261" t="s">
        <v>17</v>
      </c>
      <c r="F259" s="261" t="s">
        <v>17</v>
      </c>
      <c r="G259" s="261" t="s">
        <v>22</v>
      </c>
      <c r="H259" s="261">
        <v>3</v>
      </c>
      <c r="I259" s="261" t="s">
        <v>17</v>
      </c>
      <c r="J259" s="261" t="s">
        <v>17</v>
      </c>
      <c r="K259" s="261" t="s">
        <v>510</v>
      </c>
      <c r="L259" s="262">
        <v>44187</v>
      </c>
      <c r="M259" s="261" t="s">
        <v>310</v>
      </c>
    </row>
    <row r="260" spans="1:13" x14ac:dyDescent="0.35">
      <c r="A260" s="259" t="s">
        <v>508</v>
      </c>
      <c r="B260" s="259" t="s">
        <v>509</v>
      </c>
      <c r="C260" s="259" t="s">
        <v>197</v>
      </c>
      <c r="D260" s="259" t="s">
        <v>21</v>
      </c>
      <c r="E260" s="259" t="s">
        <v>17</v>
      </c>
      <c r="F260" s="259" t="s">
        <v>17</v>
      </c>
      <c r="G260" s="259" t="s">
        <v>22</v>
      </c>
      <c r="H260" s="259">
        <v>3</v>
      </c>
      <c r="I260" s="259" t="s">
        <v>17</v>
      </c>
      <c r="J260" s="259" t="s">
        <v>17</v>
      </c>
      <c r="K260" s="259" t="s">
        <v>511</v>
      </c>
      <c r="L260" s="260">
        <v>44187</v>
      </c>
      <c r="M260" s="259" t="s">
        <v>310</v>
      </c>
    </row>
    <row r="261" spans="1:13" x14ac:dyDescent="0.35">
      <c r="A261" s="261" t="s">
        <v>508</v>
      </c>
      <c r="B261" s="261" t="s">
        <v>509</v>
      </c>
      <c r="C261" s="261" t="s">
        <v>197</v>
      </c>
      <c r="D261" s="261" t="s">
        <v>24</v>
      </c>
      <c r="E261" s="261" t="s">
        <v>17</v>
      </c>
      <c r="F261" s="261" t="s">
        <v>17</v>
      </c>
      <c r="G261" s="261" t="s">
        <v>22</v>
      </c>
      <c r="H261" s="261">
        <v>3</v>
      </c>
      <c r="I261" s="261" t="s">
        <v>17</v>
      </c>
      <c r="J261" s="261" t="s">
        <v>17</v>
      </c>
      <c r="K261" s="261" t="s">
        <v>512</v>
      </c>
      <c r="L261" s="262">
        <v>44187</v>
      </c>
      <c r="M261" s="261" t="s">
        <v>310</v>
      </c>
    </row>
    <row r="262" spans="1:13" x14ac:dyDescent="0.35">
      <c r="A262" s="259" t="s">
        <v>508</v>
      </c>
      <c r="B262" s="259" t="s">
        <v>509</v>
      </c>
      <c r="C262" s="259" t="s">
        <v>197</v>
      </c>
      <c r="D262" s="259" t="s">
        <v>38</v>
      </c>
      <c r="E262" s="259" t="s">
        <v>17</v>
      </c>
      <c r="F262" s="259" t="s">
        <v>17</v>
      </c>
      <c r="G262" s="259" t="s">
        <v>22</v>
      </c>
      <c r="H262" s="259">
        <v>3</v>
      </c>
      <c r="I262" s="259" t="s">
        <v>17</v>
      </c>
      <c r="J262" s="259" t="s">
        <v>17</v>
      </c>
      <c r="K262" s="259" t="s">
        <v>513</v>
      </c>
      <c r="L262" s="260">
        <v>44187</v>
      </c>
      <c r="M262" s="259" t="s">
        <v>310</v>
      </c>
    </row>
    <row r="263" spans="1:13" x14ac:dyDescent="0.35">
      <c r="A263" s="261" t="s">
        <v>508</v>
      </c>
      <c r="B263" s="261" t="s">
        <v>509</v>
      </c>
      <c r="C263" s="261" t="s">
        <v>197</v>
      </c>
      <c r="D263" s="261" t="s">
        <v>26</v>
      </c>
      <c r="E263" s="261" t="s">
        <v>17</v>
      </c>
      <c r="F263" s="261" t="s">
        <v>17</v>
      </c>
      <c r="G263" s="261" t="s">
        <v>22</v>
      </c>
      <c r="H263" s="261">
        <v>3</v>
      </c>
      <c r="I263" s="261" t="s">
        <v>17</v>
      </c>
      <c r="J263" s="261" t="s">
        <v>17</v>
      </c>
      <c r="K263" s="261" t="s">
        <v>514</v>
      </c>
      <c r="L263" s="262">
        <v>44187</v>
      </c>
      <c r="M263" s="261" t="s">
        <v>310</v>
      </c>
    </row>
    <row r="264" spans="1:13" x14ac:dyDescent="0.35">
      <c r="A264" s="259" t="s">
        <v>508</v>
      </c>
      <c r="B264" s="259" t="s">
        <v>509</v>
      </c>
      <c r="C264" s="259" t="s">
        <v>197</v>
      </c>
      <c r="D264" s="259" t="s">
        <v>28</v>
      </c>
      <c r="E264" s="259" t="s">
        <v>17</v>
      </c>
      <c r="F264" s="259" t="s">
        <v>17</v>
      </c>
      <c r="G264" s="259" t="s">
        <v>22</v>
      </c>
      <c r="H264" s="259">
        <v>3</v>
      </c>
      <c r="I264" s="259" t="s">
        <v>17</v>
      </c>
      <c r="J264" s="259" t="s">
        <v>17</v>
      </c>
      <c r="K264" s="259" t="s">
        <v>515</v>
      </c>
      <c r="L264" s="260">
        <v>44187</v>
      </c>
      <c r="M264" s="259" t="s">
        <v>310</v>
      </c>
    </row>
    <row r="265" spans="1:13" x14ac:dyDescent="0.35">
      <c r="A265" s="261" t="s">
        <v>516</v>
      </c>
      <c r="B265" s="261" t="s">
        <v>517</v>
      </c>
      <c r="C265" s="261" t="s">
        <v>518</v>
      </c>
      <c r="D265" s="261" t="s">
        <v>40</v>
      </c>
      <c r="E265" s="261" t="s">
        <v>17</v>
      </c>
      <c r="F265" s="261" t="s">
        <v>17</v>
      </c>
      <c r="G265" s="261" t="s">
        <v>17</v>
      </c>
      <c r="H265" s="261" t="s">
        <v>17</v>
      </c>
      <c r="I265" s="261" t="s">
        <v>17</v>
      </c>
      <c r="J265" s="261" t="s">
        <v>17</v>
      </c>
      <c r="K265" s="261" t="s">
        <v>519</v>
      </c>
      <c r="L265" s="262">
        <v>44203</v>
      </c>
      <c r="M265" s="261" t="s">
        <v>20</v>
      </c>
    </row>
    <row r="266" spans="1:13" x14ac:dyDescent="0.35">
      <c r="A266" s="259" t="s">
        <v>516</v>
      </c>
      <c r="B266" s="259" t="s">
        <v>517</v>
      </c>
      <c r="C266" s="259" t="s">
        <v>518</v>
      </c>
      <c r="D266" s="259" t="s">
        <v>38</v>
      </c>
      <c r="E266" s="259" t="s">
        <v>17</v>
      </c>
      <c r="F266" s="259" t="s">
        <v>17</v>
      </c>
      <c r="G266" s="259" t="s">
        <v>17</v>
      </c>
      <c r="H266" s="259" t="s">
        <v>17</v>
      </c>
      <c r="I266" s="259" t="s">
        <v>17</v>
      </c>
      <c r="J266" s="259" t="s">
        <v>17</v>
      </c>
      <c r="K266" s="259" t="s">
        <v>520</v>
      </c>
      <c r="L266" s="260">
        <v>44203</v>
      </c>
      <c r="M266" s="259" t="s">
        <v>20</v>
      </c>
    </row>
    <row r="267" spans="1:13" x14ac:dyDescent="0.35">
      <c r="A267" s="261" t="s">
        <v>516</v>
      </c>
      <c r="B267" s="261" t="s">
        <v>517</v>
      </c>
      <c r="C267" s="261" t="s">
        <v>518</v>
      </c>
      <c r="D267" s="261" t="s">
        <v>16</v>
      </c>
      <c r="E267" s="261" t="s">
        <v>17</v>
      </c>
      <c r="F267" s="261" t="s">
        <v>17</v>
      </c>
      <c r="G267" s="261" t="s">
        <v>17</v>
      </c>
      <c r="H267" s="261" t="s">
        <v>17</v>
      </c>
      <c r="I267" s="261" t="s">
        <v>17</v>
      </c>
      <c r="J267" s="261" t="s">
        <v>17</v>
      </c>
      <c r="K267" s="261" t="s">
        <v>521</v>
      </c>
      <c r="L267" s="262">
        <v>44203</v>
      </c>
      <c r="M267" s="261" t="s">
        <v>20</v>
      </c>
    </row>
    <row r="268" spans="1:13" x14ac:dyDescent="0.35">
      <c r="A268" s="259" t="s">
        <v>516</v>
      </c>
      <c r="B268" s="259" t="s">
        <v>517</v>
      </c>
      <c r="C268" s="259" t="s">
        <v>518</v>
      </c>
      <c r="D268" s="259" t="s">
        <v>21</v>
      </c>
      <c r="E268" s="259" t="s">
        <v>17</v>
      </c>
      <c r="F268" s="259" t="s">
        <v>17</v>
      </c>
      <c r="G268" s="259" t="s">
        <v>17</v>
      </c>
      <c r="H268" s="259" t="s">
        <v>17</v>
      </c>
      <c r="I268" s="259" t="s">
        <v>17</v>
      </c>
      <c r="J268" s="259" t="s">
        <v>17</v>
      </c>
      <c r="K268" s="259" t="s">
        <v>522</v>
      </c>
      <c r="L268" s="260">
        <v>44203</v>
      </c>
      <c r="M268" s="259" t="s">
        <v>20</v>
      </c>
    </row>
    <row r="269" spans="1:13" x14ac:dyDescent="0.35">
      <c r="A269" s="261" t="s">
        <v>516</v>
      </c>
      <c r="B269" s="261" t="s">
        <v>517</v>
      </c>
      <c r="C269" s="261" t="s">
        <v>518</v>
      </c>
      <c r="D269" s="261" t="s">
        <v>24</v>
      </c>
      <c r="E269" s="261" t="s">
        <v>17</v>
      </c>
      <c r="F269" s="261" t="s">
        <v>17</v>
      </c>
      <c r="G269" s="261" t="s">
        <v>17</v>
      </c>
      <c r="H269" s="261" t="s">
        <v>17</v>
      </c>
      <c r="I269" s="261" t="s">
        <v>17</v>
      </c>
      <c r="J269" s="261" t="s">
        <v>17</v>
      </c>
      <c r="K269" s="261" t="s">
        <v>523</v>
      </c>
      <c r="L269" s="262">
        <v>44203</v>
      </c>
      <c r="M269" s="261" t="s">
        <v>20</v>
      </c>
    </row>
    <row r="270" spans="1:13" x14ac:dyDescent="0.35">
      <c r="A270" s="259" t="s">
        <v>516</v>
      </c>
      <c r="B270" s="259" t="s">
        <v>517</v>
      </c>
      <c r="C270" s="259" t="s">
        <v>518</v>
      </c>
      <c r="D270" s="259" t="s">
        <v>26</v>
      </c>
      <c r="E270" s="259" t="s">
        <v>17</v>
      </c>
      <c r="F270" s="259" t="s">
        <v>17</v>
      </c>
      <c r="G270" s="259" t="s">
        <v>17</v>
      </c>
      <c r="H270" s="259" t="s">
        <v>17</v>
      </c>
      <c r="I270" s="259" t="s">
        <v>17</v>
      </c>
      <c r="J270" s="259" t="s">
        <v>17</v>
      </c>
      <c r="K270" s="259" t="s">
        <v>524</v>
      </c>
      <c r="L270" s="260">
        <v>44203</v>
      </c>
      <c r="M270" s="259" t="s">
        <v>20</v>
      </c>
    </row>
    <row r="271" spans="1:13" x14ac:dyDescent="0.35">
      <c r="A271" s="261" t="s">
        <v>516</v>
      </c>
      <c r="B271" s="261" t="s">
        <v>517</v>
      </c>
      <c r="C271" s="261" t="s">
        <v>518</v>
      </c>
      <c r="D271" s="261" t="s">
        <v>28</v>
      </c>
      <c r="E271" s="261" t="s">
        <v>17</v>
      </c>
      <c r="F271" s="261" t="s">
        <v>17</v>
      </c>
      <c r="G271" s="261" t="s">
        <v>17</v>
      </c>
      <c r="H271" s="261" t="s">
        <v>17</v>
      </c>
      <c r="I271" s="261" t="s">
        <v>17</v>
      </c>
      <c r="J271" s="261" t="s">
        <v>17</v>
      </c>
      <c r="K271" s="261" t="s">
        <v>525</v>
      </c>
      <c r="L271" s="262">
        <v>44203</v>
      </c>
      <c r="M271" s="261" t="s">
        <v>20</v>
      </c>
    </row>
    <row r="272" spans="1:13" x14ac:dyDescent="0.35">
      <c r="A272" s="259" t="s">
        <v>526</v>
      </c>
      <c r="B272" s="259" t="s">
        <v>527</v>
      </c>
      <c r="C272" s="259" t="s">
        <v>528</v>
      </c>
      <c r="D272" s="259" t="s">
        <v>26</v>
      </c>
      <c r="E272" s="259">
        <v>0</v>
      </c>
      <c r="F272" s="259" t="s">
        <v>17</v>
      </c>
      <c r="G272" s="259" t="s">
        <v>17</v>
      </c>
      <c r="H272" s="259" t="s">
        <v>17</v>
      </c>
      <c r="I272" s="259" t="s">
        <v>17</v>
      </c>
      <c r="J272" s="259" t="s">
        <v>529</v>
      </c>
      <c r="K272" s="259" t="s">
        <v>530</v>
      </c>
      <c r="L272" s="260">
        <v>44363</v>
      </c>
      <c r="M272" s="259" t="s">
        <v>20</v>
      </c>
    </row>
    <row r="273" spans="1:13" x14ac:dyDescent="0.35">
      <c r="A273" s="261" t="s">
        <v>526</v>
      </c>
      <c r="B273" s="261" t="s">
        <v>527</v>
      </c>
      <c r="C273" s="261" t="s">
        <v>528</v>
      </c>
      <c r="D273" s="261" t="s">
        <v>28</v>
      </c>
      <c r="E273" s="261">
        <v>0</v>
      </c>
      <c r="F273" s="261" t="s">
        <v>17</v>
      </c>
      <c r="G273" s="261" t="s">
        <v>17</v>
      </c>
      <c r="H273" s="261" t="s">
        <v>17</v>
      </c>
      <c r="I273" s="261" t="s">
        <v>17</v>
      </c>
      <c r="J273" s="261" t="s">
        <v>529</v>
      </c>
      <c r="K273" s="261" t="s">
        <v>531</v>
      </c>
      <c r="L273" s="262">
        <v>44363</v>
      </c>
      <c r="M273" s="261" t="s">
        <v>20</v>
      </c>
    </row>
    <row r="274" spans="1:13" x14ac:dyDescent="0.35">
      <c r="A274" s="259" t="s">
        <v>532</v>
      </c>
      <c r="B274" s="259" t="s">
        <v>533</v>
      </c>
      <c r="C274" s="259" t="s">
        <v>528</v>
      </c>
      <c r="D274" s="259" t="s">
        <v>26</v>
      </c>
      <c r="E274" s="259">
        <v>0</v>
      </c>
      <c r="F274" s="259" t="s">
        <v>17</v>
      </c>
      <c r="G274" s="259" t="s">
        <v>17</v>
      </c>
      <c r="H274" s="259" t="s">
        <v>17</v>
      </c>
      <c r="I274" s="259" t="s">
        <v>17</v>
      </c>
      <c r="J274" s="259" t="s">
        <v>534</v>
      </c>
      <c r="K274" s="259" t="s">
        <v>535</v>
      </c>
      <c r="L274" s="260">
        <v>44363</v>
      </c>
      <c r="M274" s="259" t="s">
        <v>20</v>
      </c>
    </row>
    <row r="275" spans="1:13" x14ac:dyDescent="0.35">
      <c r="A275" s="261" t="s">
        <v>410</v>
      </c>
      <c r="B275" s="261" t="s">
        <v>411</v>
      </c>
      <c r="C275" s="261" t="s">
        <v>412</v>
      </c>
      <c r="D275" s="261" t="s">
        <v>282</v>
      </c>
      <c r="E275" s="261">
        <v>1</v>
      </c>
      <c r="F275" s="261" t="s">
        <v>17</v>
      </c>
      <c r="G275" s="261" t="s">
        <v>358</v>
      </c>
      <c r="H275" s="261">
        <v>1</v>
      </c>
      <c r="I275" s="261" t="s">
        <v>17</v>
      </c>
      <c r="J275" s="261" t="s">
        <v>536</v>
      </c>
      <c r="K275" s="261" t="s">
        <v>537</v>
      </c>
      <c r="L275" s="262">
        <v>44388</v>
      </c>
      <c r="M275" s="261" t="s">
        <v>20</v>
      </c>
    </row>
    <row r="276" spans="1:13" x14ac:dyDescent="0.35">
      <c r="A276" s="259" t="s">
        <v>141</v>
      </c>
      <c r="B276" s="259" t="s">
        <v>142</v>
      </c>
      <c r="C276" s="259" t="s">
        <v>143</v>
      </c>
      <c r="D276" s="259" t="s">
        <v>282</v>
      </c>
      <c r="E276" s="259">
        <v>3</v>
      </c>
      <c r="F276" s="259" t="s">
        <v>538</v>
      </c>
      <c r="G276" s="259" t="s">
        <v>358</v>
      </c>
      <c r="H276" s="259">
        <v>1</v>
      </c>
      <c r="I276" s="259" t="s">
        <v>539</v>
      </c>
      <c r="J276" s="259" t="s">
        <v>540</v>
      </c>
      <c r="K276" s="259" t="s">
        <v>541</v>
      </c>
      <c r="L276" s="260">
        <v>44451</v>
      </c>
      <c r="M276" s="259" t="s">
        <v>20</v>
      </c>
    </row>
    <row r="277" spans="1:13" x14ac:dyDescent="0.35">
      <c r="A277" s="261" t="s">
        <v>542</v>
      </c>
      <c r="B277" s="261" t="s">
        <v>543</v>
      </c>
      <c r="C277" s="261" t="s">
        <v>544</v>
      </c>
      <c r="D277" s="261" t="s">
        <v>545</v>
      </c>
      <c r="E277" s="261">
        <v>0</v>
      </c>
      <c r="F277" s="261" t="s">
        <v>546</v>
      </c>
      <c r="G277" s="261" t="s">
        <v>358</v>
      </c>
      <c r="H277" s="261">
        <v>1</v>
      </c>
      <c r="I277" s="261" t="s">
        <v>547</v>
      </c>
      <c r="J277" s="261" t="s">
        <v>548</v>
      </c>
      <c r="K277" s="261" t="s">
        <v>549</v>
      </c>
      <c r="L277" s="262">
        <v>44546</v>
      </c>
      <c r="M277" s="261" t="s">
        <v>310</v>
      </c>
    </row>
    <row r="278" spans="1:13" x14ac:dyDescent="0.35">
      <c r="A278" s="259" t="s">
        <v>542</v>
      </c>
      <c r="B278" s="259" t="s">
        <v>543</v>
      </c>
      <c r="C278" s="259" t="s">
        <v>544</v>
      </c>
      <c r="D278" s="259" t="s">
        <v>550</v>
      </c>
      <c r="E278" s="259">
        <v>4</v>
      </c>
      <c r="F278" s="259" t="s">
        <v>551</v>
      </c>
      <c r="G278" s="259" t="s">
        <v>358</v>
      </c>
      <c r="H278" s="259">
        <v>1</v>
      </c>
      <c r="I278" s="259" t="s">
        <v>547</v>
      </c>
      <c r="J278" s="259" t="s">
        <v>552</v>
      </c>
      <c r="K278" s="259" t="s">
        <v>553</v>
      </c>
      <c r="L278" s="260">
        <v>44550</v>
      </c>
      <c r="M278" s="259" t="s">
        <v>310</v>
      </c>
    </row>
    <row r="279" spans="1:13" x14ac:dyDescent="0.35">
      <c r="A279" s="261" t="s">
        <v>554</v>
      </c>
      <c r="B279" s="261" t="s">
        <v>555</v>
      </c>
      <c r="C279" s="261" t="s">
        <v>528</v>
      </c>
      <c r="D279" s="261" t="s">
        <v>16</v>
      </c>
      <c r="E279" s="261" t="s">
        <v>17</v>
      </c>
      <c r="F279" s="261" t="s">
        <v>17</v>
      </c>
      <c r="G279" s="261"/>
      <c r="H279" s="261">
        <v>0</v>
      </c>
      <c r="I279" s="261" t="s">
        <v>17</v>
      </c>
      <c r="J279" s="261" t="s">
        <v>17</v>
      </c>
      <c r="K279" s="261" t="s">
        <v>556</v>
      </c>
      <c r="L279" s="262">
        <v>44600</v>
      </c>
      <c r="M279" s="261" t="s">
        <v>20</v>
      </c>
    </row>
    <row r="280" spans="1:13" x14ac:dyDescent="0.35">
      <c r="A280" s="259" t="s">
        <v>554</v>
      </c>
      <c r="B280" s="259" t="s">
        <v>555</v>
      </c>
      <c r="C280" s="259" t="s">
        <v>528</v>
      </c>
      <c r="D280" s="259" t="s">
        <v>21</v>
      </c>
      <c r="E280" s="259" t="s">
        <v>17</v>
      </c>
      <c r="F280" s="259" t="s">
        <v>17</v>
      </c>
      <c r="G280" s="259"/>
      <c r="H280" s="259">
        <v>0</v>
      </c>
      <c r="I280" s="259" t="s">
        <v>17</v>
      </c>
      <c r="J280" s="259" t="s">
        <v>17</v>
      </c>
      <c r="K280" s="259" t="s">
        <v>557</v>
      </c>
      <c r="L280" s="260">
        <v>44600</v>
      </c>
      <c r="M280" s="259" t="s">
        <v>20</v>
      </c>
    </row>
    <row r="281" spans="1:13" x14ac:dyDescent="0.35">
      <c r="A281" s="261" t="s">
        <v>554</v>
      </c>
      <c r="B281" s="261" t="s">
        <v>555</v>
      </c>
      <c r="C281" s="261" t="s">
        <v>528</v>
      </c>
      <c r="D281" s="261" t="s">
        <v>558</v>
      </c>
      <c r="E281" s="261" t="s">
        <v>17</v>
      </c>
      <c r="F281" s="261" t="s">
        <v>17</v>
      </c>
      <c r="G281" s="261"/>
      <c r="H281" s="261">
        <v>0</v>
      </c>
      <c r="I281" s="261" t="s">
        <v>17</v>
      </c>
      <c r="J281" s="261" t="s">
        <v>17</v>
      </c>
      <c r="K281" s="261" t="s">
        <v>559</v>
      </c>
      <c r="L281" s="262">
        <v>44600</v>
      </c>
      <c r="M281" s="261" t="s">
        <v>20</v>
      </c>
    </row>
    <row r="282" spans="1:13" x14ac:dyDescent="0.35">
      <c r="A282" s="259" t="s">
        <v>554</v>
      </c>
      <c r="B282" s="259" t="s">
        <v>555</v>
      </c>
      <c r="C282" s="259" t="s">
        <v>528</v>
      </c>
      <c r="D282" s="259" t="s">
        <v>26</v>
      </c>
      <c r="E282" s="259" t="s">
        <v>17</v>
      </c>
      <c r="F282" s="259" t="s">
        <v>17</v>
      </c>
      <c r="G282" s="259"/>
      <c r="H282" s="259">
        <v>0</v>
      </c>
      <c r="I282" s="259" t="s">
        <v>17</v>
      </c>
      <c r="J282" s="259" t="s">
        <v>17</v>
      </c>
      <c r="K282" s="259" t="s">
        <v>560</v>
      </c>
      <c r="L282" s="260">
        <v>44600</v>
      </c>
      <c r="M282" s="259" t="s">
        <v>20</v>
      </c>
    </row>
    <row r="283" spans="1:13" x14ac:dyDescent="0.35">
      <c r="A283" s="261" t="s">
        <v>554</v>
      </c>
      <c r="B283" s="261" t="s">
        <v>555</v>
      </c>
      <c r="C283" s="261" t="s">
        <v>528</v>
      </c>
      <c r="D283" s="261" t="s">
        <v>28</v>
      </c>
      <c r="E283" s="261" t="s">
        <v>17</v>
      </c>
      <c r="F283" s="261" t="s">
        <v>17</v>
      </c>
      <c r="G283" s="261"/>
      <c r="H283" s="261">
        <v>0</v>
      </c>
      <c r="I283" s="261" t="s">
        <v>17</v>
      </c>
      <c r="J283" s="261" t="s">
        <v>17</v>
      </c>
      <c r="K283" s="261" t="s">
        <v>561</v>
      </c>
      <c r="L283" s="262">
        <v>44600</v>
      </c>
      <c r="M283" s="261" t="s">
        <v>20</v>
      </c>
    </row>
    <row r="284" spans="1:13" x14ac:dyDescent="0.35">
      <c r="A284" s="259" t="s">
        <v>562</v>
      </c>
      <c r="B284" s="259" t="s">
        <v>563</v>
      </c>
      <c r="C284" s="259" t="s">
        <v>564</v>
      </c>
      <c r="D284" s="259" t="s">
        <v>16</v>
      </c>
      <c r="E284" s="259" t="s">
        <v>17</v>
      </c>
      <c r="F284" s="259" t="s">
        <v>17</v>
      </c>
      <c r="G284" s="259" t="s">
        <v>22</v>
      </c>
      <c r="H284" s="259">
        <v>3</v>
      </c>
      <c r="I284" s="259" t="s">
        <v>17</v>
      </c>
      <c r="J284" s="259" t="s">
        <v>17</v>
      </c>
      <c r="K284" s="259" t="s">
        <v>565</v>
      </c>
      <c r="L284" s="260">
        <v>44622</v>
      </c>
      <c r="M284" s="259" t="s">
        <v>20</v>
      </c>
    </row>
    <row r="285" spans="1:13" x14ac:dyDescent="0.35">
      <c r="A285" s="261" t="s">
        <v>562</v>
      </c>
      <c r="B285" s="261" t="s">
        <v>563</v>
      </c>
      <c r="C285" s="261" t="s">
        <v>564</v>
      </c>
      <c r="D285" s="261" t="s">
        <v>21</v>
      </c>
      <c r="E285" s="261" t="s">
        <v>17</v>
      </c>
      <c r="F285" s="261" t="s">
        <v>17</v>
      </c>
      <c r="G285" s="261" t="s">
        <v>22</v>
      </c>
      <c r="H285" s="261">
        <v>3</v>
      </c>
      <c r="I285" s="261" t="s">
        <v>17</v>
      </c>
      <c r="J285" s="261" t="s">
        <v>17</v>
      </c>
      <c r="K285" s="261" t="s">
        <v>566</v>
      </c>
      <c r="L285" s="262">
        <v>44622</v>
      </c>
      <c r="M285" s="261" t="s">
        <v>20</v>
      </c>
    </row>
    <row r="286" spans="1:13" x14ac:dyDescent="0.35">
      <c r="A286" s="259" t="s">
        <v>562</v>
      </c>
      <c r="B286" s="259" t="s">
        <v>563</v>
      </c>
      <c r="C286" s="259" t="s">
        <v>564</v>
      </c>
      <c r="D286" s="259" t="s">
        <v>558</v>
      </c>
      <c r="E286" s="259" t="s">
        <v>17</v>
      </c>
      <c r="F286" s="259" t="s">
        <v>17</v>
      </c>
      <c r="G286" s="259" t="s">
        <v>22</v>
      </c>
      <c r="H286" s="259">
        <v>3</v>
      </c>
      <c r="I286" s="259" t="s">
        <v>17</v>
      </c>
      <c r="J286" s="259" t="s">
        <v>17</v>
      </c>
      <c r="K286" s="259" t="s">
        <v>567</v>
      </c>
      <c r="L286" s="260">
        <v>44622</v>
      </c>
      <c r="M286" s="259" t="s">
        <v>20</v>
      </c>
    </row>
    <row r="287" spans="1:13" x14ac:dyDescent="0.35">
      <c r="A287" s="261" t="s">
        <v>562</v>
      </c>
      <c r="B287" s="261" t="s">
        <v>563</v>
      </c>
      <c r="C287" s="261" t="s">
        <v>564</v>
      </c>
      <c r="D287" s="261" t="s">
        <v>282</v>
      </c>
      <c r="E287" s="261">
        <v>5</v>
      </c>
      <c r="F287" s="261" t="s">
        <v>17</v>
      </c>
      <c r="G287" s="261" t="s">
        <v>33</v>
      </c>
      <c r="H287" s="261">
        <v>2</v>
      </c>
      <c r="I287" s="261" t="s">
        <v>17</v>
      </c>
      <c r="J287" s="261" t="s">
        <v>568</v>
      </c>
      <c r="K287" s="261" t="s">
        <v>569</v>
      </c>
      <c r="L287" s="262">
        <v>44622</v>
      </c>
      <c r="M287" s="261" t="s">
        <v>20</v>
      </c>
    </row>
    <row r="288" spans="1:13" x14ac:dyDescent="0.35">
      <c r="A288" s="259" t="s">
        <v>562</v>
      </c>
      <c r="B288" s="259" t="s">
        <v>563</v>
      </c>
      <c r="C288" s="259" t="s">
        <v>564</v>
      </c>
      <c r="D288" s="259" t="s">
        <v>26</v>
      </c>
      <c r="E288" s="259" t="s">
        <v>17</v>
      </c>
      <c r="F288" s="259" t="s">
        <v>17</v>
      </c>
      <c r="G288" s="259" t="s">
        <v>22</v>
      </c>
      <c r="H288" s="259">
        <v>3</v>
      </c>
      <c r="I288" s="259" t="s">
        <v>17</v>
      </c>
      <c r="J288" s="259" t="s">
        <v>17</v>
      </c>
      <c r="K288" s="259" t="s">
        <v>570</v>
      </c>
      <c r="L288" s="260">
        <v>44622</v>
      </c>
      <c r="M288" s="259" t="s">
        <v>20</v>
      </c>
    </row>
    <row r="289" spans="1:13" x14ac:dyDescent="0.35">
      <c r="A289" s="261" t="s">
        <v>562</v>
      </c>
      <c r="B289" s="261" t="s">
        <v>563</v>
      </c>
      <c r="C289" s="261" t="s">
        <v>564</v>
      </c>
      <c r="D289" s="261" t="s">
        <v>28</v>
      </c>
      <c r="E289" s="261" t="s">
        <v>17</v>
      </c>
      <c r="F289" s="261" t="s">
        <v>17</v>
      </c>
      <c r="G289" s="261" t="s">
        <v>22</v>
      </c>
      <c r="H289" s="261">
        <v>3</v>
      </c>
      <c r="I289" s="261" t="s">
        <v>17</v>
      </c>
      <c r="J289" s="261" t="s">
        <v>17</v>
      </c>
      <c r="K289" s="261" t="s">
        <v>571</v>
      </c>
      <c r="L289" s="262">
        <v>44622</v>
      </c>
      <c r="M289" s="261" t="s">
        <v>20</v>
      </c>
    </row>
    <row r="290" spans="1:13" x14ac:dyDescent="0.35">
      <c r="A290" s="259" t="s">
        <v>318</v>
      </c>
      <c r="B290" s="259" t="s">
        <v>319</v>
      </c>
      <c r="C290" s="259" t="s">
        <v>320</v>
      </c>
      <c r="D290" s="259" t="s">
        <v>572</v>
      </c>
      <c r="E290" s="259">
        <v>0</v>
      </c>
      <c r="F290" s="259" t="s">
        <v>573</v>
      </c>
      <c r="G290" s="259" t="s">
        <v>22</v>
      </c>
      <c r="H290" s="259">
        <v>3</v>
      </c>
      <c r="I290" s="259" t="s">
        <v>17</v>
      </c>
      <c r="J290" s="259" t="s">
        <v>574</v>
      </c>
      <c r="K290" s="259" t="s">
        <v>575</v>
      </c>
      <c r="L290" s="260">
        <v>44634</v>
      </c>
      <c r="M290" s="259" t="s">
        <v>20</v>
      </c>
    </row>
    <row r="291" spans="1:13" x14ac:dyDescent="0.35">
      <c r="A291" s="261" t="s">
        <v>576</v>
      </c>
      <c r="B291" s="261" t="s">
        <v>577</v>
      </c>
      <c r="C291" s="261" t="s">
        <v>53</v>
      </c>
      <c r="D291" s="261" t="s">
        <v>38</v>
      </c>
      <c r="E291" s="261" t="s">
        <v>17</v>
      </c>
      <c r="F291" s="261" t="s">
        <v>17</v>
      </c>
      <c r="G291" s="261" t="s">
        <v>22</v>
      </c>
      <c r="H291" s="261">
        <v>3</v>
      </c>
      <c r="I291" s="261" t="s">
        <v>17</v>
      </c>
      <c r="J291" s="261" t="s">
        <v>17</v>
      </c>
      <c r="K291" s="261" t="s">
        <v>578</v>
      </c>
      <c r="L291" s="262">
        <v>44635</v>
      </c>
      <c r="M291" s="261" t="s">
        <v>20</v>
      </c>
    </row>
    <row r="292" spans="1:13" x14ac:dyDescent="0.35">
      <c r="A292" s="259" t="s">
        <v>576</v>
      </c>
      <c r="B292" s="259" t="s">
        <v>577</v>
      </c>
      <c r="C292" s="259" t="s">
        <v>53</v>
      </c>
      <c r="D292" s="259" t="s">
        <v>40</v>
      </c>
      <c r="E292" s="259" t="s">
        <v>17</v>
      </c>
      <c r="F292" s="259" t="s">
        <v>17</v>
      </c>
      <c r="G292" s="259" t="s">
        <v>22</v>
      </c>
      <c r="H292" s="259">
        <v>3</v>
      </c>
      <c r="I292" s="259" t="s">
        <v>17</v>
      </c>
      <c r="J292" s="259" t="s">
        <v>17</v>
      </c>
      <c r="K292" s="259" t="s">
        <v>579</v>
      </c>
      <c r="L292" s="260">
        <v>44635</v>
      </c>
      <c r="M292" s="259" t="s">
        <v>20</v>
      </c>
    </row>
    <row r="293" spans="1:13" x14ac:dyDescent="0.35">
      <c r="A293" s="261" t="s">
        <v>576</v>
      </c>
      <c r="B293" s="261" t="s">
        <v>577</v>
      </c>
      <c r="C293" s="261" t="s">
        <v>53</v>
      </c>
      <c r="D293" s="261" t="s">
        <v>16</v>
      </c>
      <c r="E293" s="261" t="s">
        <v>17</v>
      </c>
      <c r="F293" s="261" t="s">
        <v>17</v>
      </c>
      <c r="G293" s="261" t="s">
        <v>22</v>
      </c>
      <c r="H293" s="261">
        <v>3</v>
      </c>
      <c r="I293" s="261" t="s">
        <v>17</v>
      </c>
      <c r="J293" s="261" t="s">
        <v>17</v>
      </c>
      <c r="K293" s="261" t="s">
        <v>580</v>
      </c>
      <c r="L293" s="262">
        <v>44635</v>
      </c>
      <c r="M293" s="261" t="s">
        <v>20</v>
      </c>
    </row>
    <row r="294" spans="1:13" x14ac:dyDescent="0.35">
      <c r="A294" s="259" t="s">
        <v>576</v>
      </c>
      <c r="B294" s="259" t="s">
        <v>577</v>
      </c>
      <c r="C294" s="259" t="s">
        <v>53</v>
      </c>
      <c r="D294" s="259" t="s">
        <v>21</v>
      </c>
      <c r="E294" s="259" t="s">
        <v>17</v>
      </c>
      <c r="F294" s="259" t="s">
        <v>17</v>
      </c>
      <c r="G294" s="259" t="s">
        <v>22</v>
      </c>
      <c r="H294" s="259">
        <v>3</v>
      </c>
      <c r="I294" s="259" t="s">
        <v>17</v>
      </c>
      <c r="J294" s="259" t="s">
        <v>17</v>
      </c>
      <c r="K294" s="259" t="s">
        <v>581</v>
      </c>
      <c r="L294" s="260">
        <v>44635</v>
      </c>
      <c r="M294" s="259" t="s">
        <v>20</v>
      </c>
    </row>
    <row r="295" spans="1:13" x14ac:dyDescent="0.35">
      <c r="A295" s="261" t="s">
        <v>576</v>
      </c>
      <c r="B295" s="261" t="s">
        <v>577</v>
      </c>
      <c r="C295" s="261" t="s">
        <v>53</v>
      </c>
      <c r="D295" s="261" t="s">
        <v>558</v>
      </c>
      <c r="E295" s="261" t="s">
        <v>17</v>
      </c>
      <c r="F295" s="261" t="s">
        <v>17</v>
      </c>
      <c r="G295" s="261" t="s">
        <v>22</v>
      </c>
      <c r="H295" s="261">
        <v>3</v>
      </c>
      <c r="I295" s="261" t="s">
        <v>17</v>
      </c>
      <c r="J295" s="261" t="s">
        <v>17</v>
      </c>
      <c r="K295" s="261" t="s">
        <v>582</v>
      </c>
      <c r="L295" s="262">
        <v>44635</v>
      </c>
      <c r="M295" s="261" t="s">
        <v>20</v>
      </c>
    </row>
    <row r="296" spans="1:13" x14ac:dyDescent="0.35">
      <c r="A296" s="259" t="s">
        <v>576</v>
      </c>
      <c r="B296" s="259" t="s">
        <v>577</v>
      </c>
      <c r="C296" s="259" t="s">
        <v>53</v>
      </c>
      <c r="D296" s="259" t="s">
        <v>24</v>
      </c>
      <c r="E296" s="259" t="s">
        <v>17</v>
      </c>
      <c r="F296" s="259" t="s">
        <v>17</v>
      </c>
      <c r="G296" s="259" t="s">
        <v>22</v>
      </c>
      <c r="H296" s="259">
        <v>3</v>
      </c>
      <c r="I296" s="259" t="s">
        <v>17</v>
      </c>
      <c r="J296" s="259" t="s">
        <v>17</v>
      </c>
      <c r="K296" s="259" t="s">
        <v>583</v>
      </c>
      <c r="L296" s="260">
        <v>44635</v>
      </c>
      <c r="M296" s="259" t="s">
        <v>20</v>
      </c>
    </row>
    <row r="297" spans="1:13" x14ac:dyDescent="0.35">
      <c r="A297" s="261" t="s">
        <v>576</v>
      </c>
      <c r="B297" s="261" t="s">
        <v>577</v>
      </c>
      <c r="C297" s="261" t="s">
        <v>53</v>
      </c>
      <c r="D297" s="261" t="s">
        <v>26</v>
      </c>
      <c r="E297" s="261" t="s">
        <v>17</v>
      </c>
      <c r="F297" s="261" t="s">
        <v>17</v>
      </c>
      <c r="G297" s="261" t="s">
        <v>22</v>
      </c>
      <c r="H297" s="261">
        <v>3</v>
      </c>
      <c r="I297" s="261" t="s">
        <v>17</v>
      </c>
      <c r="J297" s="261" t="s">
        <v>17</v>
      </c>
      <c r="K297" s="261" t="s">
        <v>584</v>
      </c>
      <c r="L297" s="262">
        <v>44635</v>
      </c>
      <c r="M297" s="261" t="s">
        <v>20</v>
      </c>
    </row>
    <row r="298" spans="1:13" x14ac:dyDescent="0.35">
      <c r="A298" s="259" t="s">
        <v>576</v>
      </c>
      <c r="B298" s="259" t="s">
        <v>577</v>
      </c>
      <c r="C298" s="259" t="s">
        <v>53</v>
      </c>
      <c r="D298" s="259" t="s">
        <v>28</v>
      </c>
      <c r="E298" s="259" t="s">
        <v>17</v>
      </c>
      <c r="F298" s="259" t="s">
        <v>17</v>
      </c>
      <c r="G298" s="259" t="s">
        <v>22</v>
      </c>
      <c r="H298" s="259">
        <v>3</v>
      </c>
      <c r="I298" s="259" t="s">
        <v>17</v>
      </c>
      <c r="J298" s="259" t="s">
        <v>17</v>
      </c>
      <c r="K298" s="259" t="s">
        <v>585</v>
      </c>
      <c r="L298" s="260">
        <v>44635</v>
      </c>
      <c r="M298" s="259" t="s">
        <v>20</v>
      </c>
    </row>
    <row r="299" spans="1:13" x14ac:dyDescent="0.35">
      <c r="A299" s="261" t="s">
        <v>586</v>
      </c>
      <c r="B299" s="261" t="s">
        <v>587</v>
      </c>
      <c r="C299" s="261" t="s">
        <v>53</v>
      </c>
      <c r="D299" s="261" t="s">
        <v>413</v>
      </c>
      <c r="E299" s="261" t="s">
        <v>17</v>
      </c>
      <c r="F299" s="261" t="s">
        <v>17</v>
      </c>
      <c r="G299" s="261" t="s">
        <v>22</v>
      </c>
      <c r="H299" s="261">
        <v>3</v>
      </c>
      <c r="I299" s="261" t="s">
        <v>17</v>
      </c>
      <c r="J299" s="261" t="s">
        <v>17</v>
      </c>
      <c r="K299" s="261" t="s">
        <v>588</v>
      </c>
      <c r="L299" s="262">
        <v>44635</v>
      </c>
      <c r="M299" s="261" t="s">
        <v>20</v>
      </c>
    </row>
    <row r="300" spans="1:13" x14ac:dyDescent="0.35">
      <c r="A300" s="259" t="s">
        <v>586</v>
      </c>
      <c r="B300" s="259" t="s">
        <v>587</v>
      </c>
      <c r="C300" s="259" t="s">
        <v>53</v>
      </c>
      <c r="D300" s="259" t="s">
        <v>38</v>
      </c>
      <c r="E300" s="259" t="s">
        <v>17</v>
      </c>
      <c r="F300" s="259" t="s">
        <v>17</v>
      </c>
      <c r="G300" s="259" t="s">
        <v>22</v>
      </c>
      <c r="H300" s="259">
        <v>3</v>
      </c>
      <c r="I300" s="259" t="s">
        <v>17</v>
      </c>
      <c r="J300" s="259" t="s">
        <v>17</v>
      </c>
      <c r="K300" s="259" t="s">
        <v>589</v>
      </c>
      <c r="L300" s="260">
        <v>44635</v>
      </c>
      <c r="M300" s="259" t="s">
        <v>20</v>
      </c>
    </row>
    <row r="301" spans="1:13" x14ac:dyDescent="0.35">
      <c r="A301" s="261" t="s">
        <v>586</v>
      </c>
      <c r="B301" s="261" t="s">
        <v>587</v>
      </c>
      <c r="C301" s="261" t="s">
        <v>53</v>
      </c>
      <c r="D301" s="261" t="s">
        <v>40</v>
      </c>
      <c r="E301" s="261" t="s">
        <v>17</v>
      </c>
      <c r="F301" s="261" t="s">
        <v>17</v>
      </c>
      <c r="G301" s="261" t="s">
        <v>22</v>
      </c>
      <c r="H301" s="261">
        <v>3</v>
      </c>
      <c r="I301" s="261" t="s">
        <v>17</v>
      </c>
      <c r="J301" s="261" t="s">
        <v>17</v>
      </c>
      <c r="K301" s="261" t="s">
        <v>590</v>
      </c>
      <c r="L301" s="262">
        <v>44635</v>
      </c>
      <c r="M301" s="261" t="s">
        <v>20</v>
      </c>
    </row>
    <row r="302" spans="1:13" x14ac:dyDescent="0.35">
      <c r="A302" s="259" t="s">
        <v>586</v>
      </c>
      <c r="B302" s="259" t="s">
        <v>587</v>
      </c>
      <c r="C302" s="259" t="s">
        <v>53</v>
      </c>
      <c r="D302" s="259" t="s">
        <v>16</v>
      </c>
      <c r="E302" s="259" t="s">
        <v>17</v>
      </c>
      <c r="F302" s="259" t="s">
        <v>17</v>
      </c>
      <c r="G302" s="259" t="s">
        <v>22</v>
      </c>
      <c r="H302" s="259">
        <v>3</v>
      </c>
      <c r="I302" s="259" t="s">
        <v>17</v>
      </c>
      <c r="J302" s="259" t="s">
        <v>17</v>
      </c>
      <c r="K302" s="259" t="s">
        <v>591</v>
      </c>
      <c r="L302" s="260">
        <v>44635</v>
      </c>
      <c r="M302" s="259" t="s">
        <v>20</v>
      </c>
    </row>
    <row r="303" spans="1:13" x14ac:dyDescent="0.35">
      <c r="A303" s="261" t="s">
        <v>586</v>
      </c>
      <c r="B303" s="261" t="s">
        <v>587</v>
      </c>
      <c r="C303" s="261" t="s">
        <v>53</v>
      </c>
      <c r="D303" s="261" t="s">
        <v>21</v>
      </c>
      <c r="E303" s="261" t="s">
        <v>17</v>
      </c>
      <c r="F303" s="261" t="s">
        <v>17</v>
      </c>
      <c r="G303" s="261" t="s">
        <v>22</v>
      </c>
      <c r="H303" s="261">
        <v>3</v>
      </c>
      <c r="I303" s="261" t="s">
        <v>17</v>
      </c>
      <c r="J303" s="261" t="s">
        <v>17</v>
      </c>
      <c r="K303" s="261" t="s">
        <v>592</v>
      </c>
      <c r="L303" s="262">
        <v>44635</v>
      </c>
      <c r="M303" s="261" t="s">
        <v>20</v>
      </c>
    </row>
    <row r="304" spans="1:13" x14ac:dyDescent="0.35">
      <c r="A304" s="259" t="s">
        <v>586</v>
      </c>
      <c r="B304" s="259" t="s">
        <v>587</v>
      </c>
      <c r="C304" s="259" t="s">
        <v>53</v>
      </c>
      <c r="D304" s="259" t="s">
        <v>558</v>
      </c>
      <c r="E304" s="259" t="s">
        <v>17</v>
      </c>
      <c r="F304" s="259" t="s">
        <v>17</v>
      </c>
      <c r="G304" s="259" t="s">
        <v>22</v>
      </c>
      <c r="H304" s="259">
        <v>3</v>
      </c>
      <c r="I304" s="259" t="s">
        <v>17</v>
      </c>
      <c r="J304" s="259" t="s">
        <v>17</v>
      </c>
      <c r="K304" s="259" t="s">
        <v>593</v>
      </c>
      <c r="L304" s="260">
        <v>44635</v>
      </c>
      <c r="M304" s="259" t="s">
        <v>20</v>
      </c>
    </row>
    <row r="305" spans="1:13" x14ac:dyDescent="0.35">
      <c r="A305" s="261" t="s">
        <v>586</v>
      </c>
      <c r="B305" s="261" t="s">
        <v>587</v>
      </c>
      <c r="C305" s="261" t="s">
        <v>53</v>
      </c>
      <c r="D305" s="261" t="s">
        <v>24</v>
      </c>
      <c r="E305" s="261" t="s">
        <v>17</v>
      </c>
      <c r="F305" s="261" t="s">
        <v>17</v>
      </c>
      <c r="G305" s="261" t="s">
        <v>22</v>
      </c>
      <c r="H305" s="261">
        <v>3</v>
      </c>
      <c r="I305" s="261" t="s">
        <v>17</v>
      </c>
      <c r="J305" s="261" t="s">
        <v>17</v>
      </c>
      <c r="K305" s="261" t="s">
        <v>594</v>
      </c>
      <c r="L305" s="262">
        <v>44635</v>
      </c>
      <c r="M305" s="261" t="s">
        <v>20</v>
      </c>
    </row>
    <row r="306" spans="1:13" x14ac:dyDescent="0.35">
      <c r="A306" s="259" t="s">
        <v>586</v>
      </c>
      <c r="B306" s="259" t="s">
        <v>587</v>
      </c>
      <c r="C306" s="259" t="s">
        <v>53</v>
      </c>
      <c r="D306" s="259" t="s">
        <v>282</v>
      </c>
      <c r="E306" s="259">
        <v>2</v>
      </c>
      <c r="F306" s="259" t="s">
        <v>17</v>
      </c>
      <c r="G306" s="259" t="s">
        <v>22</v>
      </c>
      <c r="H306" s="259">
        <v>3</v>
      </c>
      <c r="I306" s="259" t="s">
        <v>17</v>
      </c>
      <c r="J306" s="259" t="s">
        <v>595</v>
      </c>
      <c r="K306" s="259" t="s">
        <v>596</v>
      </c>
      <c r="L306" s="260">
        <v>44635</v>
      </c>
      <c r="M306" s="259" t="s">
        <v>20</v>
      </c>
    </row>
    <row r="307" spans="1:13" x14ac:dyDescent="0.35">
      <c r="A307" s="261" t="s">
        <v>586</v>
      </c>
      <c r="B307" s="261" t="s">
        <v>587</v>
      </c>
      <c r="C307" s="261" t="s">
        <v>53</v>
      </c>
      <c r="D307" s="261" t="s">
        <v>26</v>
      </c>
      <c r="E307" s="261" t="s">
        <v>17</v>
      </c>
      <c r="F307" s="261" t="s">
        <v>17</v>
      </c>
      <c r="G307" s="261" t="s">
        <v>22</v>
      </c>
      <c r="H307" s="261">
        <v>3</v>
      </c>
      <c r="I307" s="261" t="s">
        <v>17</v>
      </c>
      <c r="J307" s="261" t="s">
        <v>17</v>
      </c>
      <c r="K307" s="261" t="s">
        <v>597</v>
      </c>
      <c r="L307" s="262">
        <v>44635</v>
      </c>
      <c r="M307" s="261" t="s">
        <v>20</v>
      </c>
    </row>
    <row r="308" spans="1:13" x14ac:dyDescent="0.35">
      <c r="A308" s="259" t="s">
        <v>586</v>
      </c>
      <c r="B308" s="259" t="s">
        <v>587</v>
      </c>
      <c r="C308" s="259" t="s">
        <v>53</v>
      </c>
      <c r="D308" s="259" t="s">
        <v>28</v>
      </c>
      <c r="E308" s="259" t="s">
        <v>17</v>
      </c>
      <c r="F308" s="259" t="s">
        <v>17</v>
      </c>
      <c r="G308" s="259" t="s">
        <v>22</v>
      </c>
      <c r="H308" s="259">
        <v>3</v>
      </c>
      <c r="I308" s="259" t="s">
        <v>17</v>
      </c>
      <c r="J308" s="259" t="s">
        <v>17</v>
      </c>
      <c r="K308" s="259" t="s">
        <v>598</v>
      </c>
      <c r="L308" s="260">
        <v>44635</v>
      </c>
      <c r="M308" s="259" t="s">
        <v>20</v>
      </c>
    </row>
    <row r="309" spans="1:13" x14ac:dyDescent="0.35">
      <c r="A309" s="261" t="s">
        <v>532</v>
      </c>
      <c r="B309" s="261" t="s">
        <v>533</v>
      </c>
      <c r="C309" s="261" t="s">
        <v>528</v>
      </c>
      <c r="D309" s="261" t="s">
        <v>28</v>
      </c>
      <c r="E309" s="261">
        <v>210000</v>
      </c>
      <c r="F309" s="261" t="s">
        <v>599</v>
      </c>
      <c r="G309" s="261" t="s">
        <v>22</v>
      </c>
      <c r="H309" s="261">
        <v>3</v>
      </c>
      <c r="I309" s="261" t="s">
        <v>600</v>
      </c>
      <c r="J309" s="261" t="s">
        <v>601</v>
      </c>
      <c r="K309" s="261" t="s">
        <v>602</v>
      </c>
      <c r="L309" s="262">
        <v>44648</v>
      </c>
      <c r="M309" s="261" t="s">
        <v>20</v>
      </c>
    </row>
    <row r="310" spans="1:13" x14ac:dyDescent="0.35">
      <c r="A310" s="259" t="s">
        <v>68</v>
      </c>
      <c r="B310" s="259" t="s">
        <v>69</v>
      </c>
      <c r="C310" s="259" t="s">
        <v>70</v>
      </c>
      <c r="D310" s="259" t="s">
        <v>282</v>
      </c>
      <c r="E310" s="259">
        <v>4</v>
      </c>
      <c r="F310" s="259" t="s">
        <v>17</v>
      </c>
      <c r="G310" s="259" t="s">
        <v>33</v>
      </c>
      <c r="H310" s="259">
        <v>2</v>
      </c>
      <c r="I310" s="259" t="s">
        <v>17</v>
      </c>
      <c r="J310" s="259" t="s">
        <v>603</v>
      </c>
      <c r="K310" s="259" t="s">
        <v>604</v>
      </c>
      <c r="L310" s="260">
        <v>44660</v>
      </c>
      <c r="M310" s="259" t="s">
        <v>20</v>
      </c>
    </row>
    <row r="311" spans="1:13" x14ac:dyDescent="0.35">
      <c r="A311" s="261" t="s">
        <v>605</v>
      </c>
      <c r="B311" s="261" t="s">
        <v>606</v>
      </c>
      <c r="C311" s="261" t="s">
        <v>528</v>
      </c>
      <c r="D311" s="261" t="s">
        <v>26</v>
      </c>
      <c r="E311" s="261" t="s">
        <v>17</v>
      </c>
      <c r="F311" s="261" t="s">
        <v>17</v>
      </c>
      <c r="G311" s="261" t="s">
        <v>17</v>
      </c>
      <c r="H311" s="261" t="s">
        <v>17</v>
      </c>
      <c r="I311" s="261" t="s">
        <v>17</v>
      </c>
      <c r="J311" s="261" t="s">
        <v>17</v>
      </c>
      <c r="K311" s="261" t="s">
        <v>607</v>
      </c>
      <c r="L311" s="262">
        <v>44736</v>
      </c>
      <c r="M311" s="261" t="s">
        <v>20</v>
      </c>
    </row>
    <row r="312" spans="1:13" x14ac:dyDescent="0.35">
      <c r="A312" s="259" t="s">
        <v>605</v>
      </c>
      <c r="B312" s="259" t="s">
        <v>606</v>
      </c>
      <c r="C312" s="259" t="s">
        <v>528</v>
      </c>
      <c r="D312" s="259" t="s">
        <v>28</v>
      </c>
      <c r="E312" s="259">
        <v>10000</v>
      </c>
      <c r="F312" s="259" t="s">
        <v>608</v>
      </c>
      <c r="G312" s="259" t="s">
        <v>22</v>
      </c>
      <c r="H312" s="259">
        <v>3</v>
      </c>
      <c r="I312" s="259" t="s">
        <v>609</v>
      </c>
      <c r="J312" s="259" t="s">
        <v>610</v>
      </c>
      <c r="K312" s="259" t="s">
        <v>611</v>
      </c>
      <c r="L312" s="260">
        <v>44736</v>
      </c>
      <c r="M312" s="259" t="s">
        <v>20</v>
      </c>
    </row>
    <row r="313" spans="1:13" x14ac:dyDescent="0.35">
      <c r="A313" s="261" t="s">
        <v>487</v>
      </c>
      <c r="B313" s="261" t="s">
        <v>488</v>
      </c>
      <c r="C313" s="261" t="s">
        <v>149</v>
      </c>
      <c r="D313" s="261" t="s">
        <v>38</v>
      </c>
      <c r="E313" s="261">
        <v>136000</v>
      </c>
      <c r="F313" s="261" t="s">
        <v>612</v>
      </c>
      <c r="G313" s="261" t="s">
        <v>33</v>
      </c>
      <c r="H313" s="261">
        <v>2</v>
      </c>
      <c r="I313" s="261" t="s">
        <v>613</v>
      </c>
      <c r="J313" s="261" t="s">
        <v>614</v>
      </c>
      <c r="K313" s="261" t="s">
        <v>615</v>
      </c>
      <c r="L313" s="262">
        <v>44768</v>
      </c>
      <c r="M313" s="261" t="s">
        <v>20</v>
      </c>
    </row>
    <row r="314" spans="1:13" x14ac:dyDescent="0.35">
      <c r="A314" s="259" t="s">
        <v>147</v>
      </c>
      <c r="B314" s="259" t="s">
        <v>148</v>
      </c>
      <c r="C314" s="259" t="s">
        <v>149</v>
      </c>
      <c r="D314" s="259" t="s">
        <v>38</v>
      </c>
      <c r="E314" s="259" t="s">
        <v>17</v>
      </c>
      <c r="F314" s="259" t="s">
        <v>17</v>
      </c>
      <c r="G314" s="259" t="s">
        <v>17</v>
      </c>
      <c r="H314" s="259" t="s">
        <v>17</v>
      </c>
      <c r="I314" s="259" t="s">
        <v>17</v>
      </c>
      <c r="J314" s="259" t="s">
        <v>378</v>
      </c>
      <c r="K314" s="259" t="s">
        <v>616</v>
      </c>
      <c r="L314" s="260">
        <v>44801</v>
      </c>
      <c r="M314" s="259" t="s">
        <v>20</v>
      </c>
    </row>
    <row r="315" spans="1:13" x14ac:dyDescent="0.35">
      <c r="A315" s="261" t="s">
        <v>51</v>
      </c>
      <c r="B315" s="261" t="s">
        <v>52</v>
      </c>
      <c r="C315" s="261" t="s">
        <v>53</v>
      </c>
      <c r="D315" s="261" t="s">
        <v>21</v>
      </c>
      <c r="E315" s="261" t="s">
        <v>17</v>
      </c>
      <c r="F315" s="261" t="s">
        <v>17</v>
      </c>
      <c r="G315" s="261" t="s">
        <v>17</v>
      </c>
      <c r="H315" s="261" t="s">
        <v>17</v>
      </c>
      <c r="I315" s="261" t="s">
        <v>17</v>
      </c>
      <c r="J315" s="261" t="s">
        <v>17</v>
      </c>
      <c r="K315" s="261" t="s">
        <v>617</v>
      </c>
      <c r="L315" s="262">
        <v>44801</v>
      </c>
      <c r="M315" s="261" t="s">
        <v>20</v>
      </c>
    </row>
    <row r="316" spans="1:13" x14ac:dyDescent="0.35">
      <c r="A316" s="259" t="s">
        <v>618</v>
      </c>
      <c r="B316" s="259" t="s">
        <v>619</v>
      </c>
      <c r="C316" s="259" t="s">
        <v>620</v>
      </c>
      <c r="D316" s="259" t="s">
        <v>38</v>
      </c>
      <c r="E316" s="259" t="s">
        <v>17</v>
      </c>
      <c r="F316" s="259" t="s">
        <v>621</v>
      </c>
      <c r="G316" s="259" t="s">
        <v>17</v>
      </c>
      <c r="H316" s="259" t="s">
        <v>17</v>
      </c>
      <c r="I316" s="259" t="s">
        <v>17</v>
      </c>
      <c r="J316" s="259" t="s">
        <v>17</v>
      </c>
      <c r="K316" s="259" t="s">
        <v>622</v>
      </c>
      <c r="L316" s="260">
        <v>44801</v>
      </c>
      <c r="M316" s="259" t="s">
        <v>310</v>
      </c>
    </row>
    <row r="317" spans="1:13" x14ac:dyDescent="0.35">
      <c r="A317" s="261" t="s">
        <v>618</v>
      </c>
      <c r="B317" s="261" t="s">
        <v>619</v>
      </c>
      <c r="C317" s="261" t="s">
        <v>620</v>
      </c>
      <c r="D317" s="261" t="s">
        <v>40</v>
      </c>
      <c r="E317" s="261" t="s">
        <v>17</v>
      </c>
      <c r="F317" s="261" t="s">
        <v>621</v>
      </c>
      <c r="G317" s="261" t="s">
        <v>17</v>
      </c>
      <c r="H317" s="261" t="s">
        <v>17</v>
      </c>
      <c r="I317" s="261" t="s">
        <v>17</v>
      </c>
      <c r="J317" s="261" t="s">
        <v>17</v>
      </c>
      <c r="K317" s="261" t="s">
        <v>623</v>
      </c>
      <c r="L317" s="262">
        <v>44801</v>
      </c>
      <c r="M317" s="261" t="s">
        <v>310</v>
      </c>
    </row>
    <row r="318" spans="1:13" x14ac:dyDescent="0.35">
      <c r="A318" s="259" t="s">
        <v>618</v>
      </c>
      <c r="B318" s="259" t="s">
        <v>619</v>
      </c>
      <c r="C318" s="259" t="s">
        <v>620</v>
      </c>
      <c r="D318" s="259" t="s">
        <v>16</v>
      </c>
      <c r="E318" s="259" t="s">
        <v>17</v>
      </c>
      <c r="F318" s="259" t="s">
        <v>17</v>
      </c>
      <c r="G318" s="259" t="s">
        <v>17</v>
      </c>
      <c r="H318" s="259" t="s">
        <v>17</v>
      </c>
      <c r="I318" s="259" t="s">
        <v>17</v>
      </c>
      <c r="J318" s="259" t="s">
        <v>17</v>
      </c>
      <c r="K318" s="259" t="s">
        <v>624</v>
      </c>
      <c r="L318" s="260">
        <v>44801</v>
      </c>
      <c r="M318" s="259" t="s">
        <v>310</v>
      </c>
    </row>
    <row r="319" spans="1:13" x14ac:dyDescent="0.35">
      <c r="A319" s="261" t="s">
        <v>618</v>
      </c>
      <c r="B319" s="261" t="s">
        <v>619</v>
      </c>
      <c r="C319" s="261" t="s">
        <v>620</v>
      </c>
      <c r="D319" s="261" t="s">
        <v>21</v>
      </c>
      <c r="E319" s="261" t="s">
        <v>17</v>
      </c>
      <c r="F319" s="261" t="s">
        <v>17</v>
      </c>
      <c r="G319" s="261" t="s">
        <v>17</v>
      </c>
      <c r="H319" s="261" t="s">
        <v>17</v>
      </c>
      <c r="I319" s="261" t="s">
        <v>17</v>
      </c>
      <c r="J319" s="261" t="s">
        <v>17</v>
      </c>
      <c r="K319" s="261" t="s">
        <v>625</v>
      </c>
      <c r="L319" s="262">
        <v>44801</v>
      </c>
      <c r="M319" s="261" t="s">
        <v>310</v>
      </c>
    </row>
    <row r="320" spans="1:13" x14ac:dyDescent="0.35">
      <c r="A320" s="259" t="s">
        <v>618</v>
      </c>
      <c r="B320" s="259" t="s">
        <v>619</v>
      </c>
      <c r="C320" s="259" t="s">
        <v>620</v>
      </c>
      <c r="D320" s="259" t="s">
        <v>558</v>
      </c>
      <c r="E320" s="259" t="s">
        <v>17</v>
      </c>
      <c r="F320" s="259" t="s">
        <v>17</v>
      </c>
      <c r="G320" s="259" t="s">
        <v>17</v>
      </c>
      <c r="H320" s="259" t="s">
        <v>17</v>
      </c>
      <c r="I320" s="259" t="s">
        <v>17</v>
      </c>
      <c r="J320" s="259" t="s">
        <v>17</v>
      </c>
      <c r="K320" s="259" t="s">
        <v>626</v>
      </c>
      <c r="L320" s="260">
        <v>44801</v>
      </c>
      <c r="M320" s="259" t="s">
        <v>310</v>
      </c>
    </row>
    <row r="321" spans="1:13" x14ac:dyDescent="0.35">
      <c r="A321" s="261" t="s">
        <v>618</v>
      </c>
      <c r="B321" s="261" t="s">
        <v>619</v>
      </c>
      <c r="C321" s="261" t="s">
        <v>620</v>
      </c>
      <c r="D321" s="261" t="s">
        <v>24</v>
      </c>
      <c r="E321" s="261" t="s">
        <v>17</v>
      </c>
      <c r="F321" s="261" t="s">
        <v>17</v>
      </c>
      <c r="G321" s="261" t="s">
        <v>17</v>
      </c>
      <c r="H321" s="261" t="s">
        <v>17</v>
      </c>
      <c r="I321" s="261" t="s">
        <v>17</v>
      </c>
      <c r="J321" s="261" t="s">
        <v>17</v>
      </c>
      <c r="K321" s="261" t="s">
        <v>627</v>
      </c>
      <c r="L321" s="262">
        <v>44801</v>
      </c>
      <c r="M321" s="261" t="s">
        <v>310</v>
      </c>
    </row>
    <row r="322" spans="1:13" x14ac:dyDescent="0.35">
      <c r="A322" s="259" t="s">
        <v>618</v>
      </c>
      <c r="B322" s="259" t="s">
        <v>619</v>
      </c>
      <c r="C322" s="259" t="s">
        <v>620</v>
      </c>
      <c r="D322" s="259" t="s">
        <v>282</v>
      </c>
      <c r="E322" s="259">
        <v>4</v>
      </c>
      <c r="F322" s="259" t="s">
        <v>628</v>
      </c>
      <c r="G322" s="259" t="s">
        <v>358</v>
      </c>
      <c r="H322" s="259">
        <v>1</v>
      </c>
      <c r="I322" s="259" t="s">
        <v>629</v>
      </c>
      <c r="J322" s="259" t="s">
        <v>630</v>
      </c>
      <c r="K322" s="259" t="s">
        <v>631</v>
      </c>
      <c r="L322" s="260">
        <v>44801</v>
      </c>
      <c r="M322" s="259" t="s">
        <v>310</v>
      </c>
    </row>
    <row r="323" spans="1:13" x14ac:dyDescent="0.35">
      <c r="A323" s="261" t="s">
        <v>618</v>
      </c>
      <c r="B323" s="261" t="s">
        <v>619</v>
      </c>
      <c r="C323" s="261" t="s">
        <v>620</v>
      </c>
      <c r="D323" s="261" t="s">
        <v>26</v>
      </c>
      <c r="E323" s="261" t="s">
        <v>17</v>
      </c>
      <c r="F323" s="261" t="s">
        <v>17</v>
      </c>
      <c r="G323" s="261" t="s">
        <v>17</v>
      </c>
      <c r="H323" s="261" t="s">
        <v>17</v>
      </c>
      <c r="I323" s="261" t="s">
        <v>17</v>
      </c>
      <c r="J323" s="261" t="s">
        <v>17</v>
      </c>
      <c r="K323" s="261" t="s">
        <v>632</v>
      </c>
      <c r="L323" s="262">
        <v>44801</v>
      </c>
      <c r="M323" s="261" t="s">
        <v>310</v>
      </c>
    </row>
    <row r="324" spans="1:13" x14ac:dyDescent="0.35">
      <c r="A324" s="259" t="s">
        <v>618</v>
      </c>
      <c r="B324" s="259" t="s">
        <v>619</v>
      </c>
      <c r="C324" s="259" t="s">
        <v>620</v>
      </c>
      <c r="D324" s="259" t="s">
        <v>28</v>
      </c>
      <c r="E324" s="259" t="s">
        <v>17</v>
      </c>
      <c r="F324" s="259" t="s">
        <v>17</v>
      </c>
      <c r="G324" s="259" t="s">
        <v>17</v>
      </c>
      <c r="H324" s="259" t="s">
        <v>17</v>
      </c>
      <c r="I324" s="259" t="s">
        <v>17</v>
      </c>
      <c r="J324" s="259" t="s">
        <v>17</v>
      </c>
      <c r="K324" s="259" t="s">
        <v>633</v>
      </c>
      <c r="L324" s="260">
        <v>44801</v>
      </c>
      <c r="M324" s="259" t="s">
        <v>310</v>
      </c>
    </row>
    <row r="325" spans="1:13" x14ac:dyDescent="0.35">
      <c r="A325" s="261" t="s">
        <v>634</v>
      </c>
      <c r="B325" s="261" t="s">
        <v>635</v>
      </c>
      <c r="C325" s="261" t="s">
        <v>636</v>
      </c>
      <c r="D325" s="261" t="s">
        <v>38</v>
      </c>
      <c r="E325" s="261" t="s">
        <v>17</v>
      </c>
      <c r="F325" s="261" t="s">
        <v>17</v>
      </c>
      <c r="G325" s="261" t="s">
        <v>17</v>
      </c>
      <c r="H325" s="261" t="s">
        <v>17</v>
      </c>
      <c r="I325" s="261" t="s">
        <v>17</v>
      </c>
      <c r="J325" s="261" t="s">
        <v>17</v>
      </c>
      <c r="K325" s="261" t="s">
        <v>637</v>
      </c>
      <c r="L325" s="262">
        <v>44801</v>
      </c>
      <c r="M325" s="261" t="s">
        <v>310</v>
      </c>
    </row>
    <row r="326" spans="1:13" x14ac:dyDescent="0.35">
      <c r="A326" s="259" t="s">
        <v>634</v>
      </c>
      <c r="B326" s="259" t="s">
        <v>635</v>
      </c>
      <c r="C326" s="259" t="s">
        <v>636</v>
      </c>
      <c r="D326" s="259" t="s">
        <v>40</v>
      </c>
      <c r="E326" s="259" t="s">
        <v>17</v>
      </c>
      <c r="F326" s="259" t="s">
        <v>17</v>
      </c>
      <c r="G326" s="259" t="s">
        <v>17</v>
      </c>
      <c r="H326" s="259" t="s">
        <v>17</v>
      </c>
      <c r="I326" s="259" t="s">
        <v>17</v>
      </c>
      <c r="J326" s="259" t="s">
        <v>17</v>
      </c>
      <c r="K326" s="259" t="s">
        <v>638</v>
      </c>
      <c r="L326" s="260">
        <v>44801</v>
      </c>
      <c r="M326" s="259" t="s">
        <v>310</v>
      </c>
    </row>
    <row r="327" spans="1:13" x14ac:dyDescent="0.35">
      <c r="A327" s="261" t="s">
        <v>634</v>
      </c>
      <c r="B327" s="261" t="s">
        <v>635</v>
      </c>
      <c r="C327" s="261" t="s">
        <v>636</v>
      </c>
      <c r="D327" s="261" t="s">
        <v>16</v>
      </c>
      <c r="E327" s="261" t="s">
        <v>17</v>
      </c>
      <c r="F327" s="261" t="s">
        <v>17</v>
      </c>
      <c r="G327" s="261" t="s">
        <v>17</v>
      </c>
      <c r="H327" s="261" t="s">
        <v>17</v>
      </c>
      <c r="I327" s="261" t="s">
        <v>17</v>
      </c>
      <c r="J327" s="261" t="s">
        <v>17</v>
      </c>
      <c r="K327" s="261" t="s">
        <v>639</v>
      </c>
      <c r="L327" s="262">
        <v>44801</v>
      </c>
      <c r="M327" s="261" t="s">
        <v>310</v>
      </c>
    </row>
    <row r="328" spans="1:13" x14ac:dyDescent="0.35">
      <c r="A328" s="259" t="s">
        <v>634</v>
      </c>
      <c r="B328" s="259" t="s">
        <v>635</v>
      </c>
      <c r="C328" s="259" t="s">
        <v>636</v>
      </c>
      <c r="D328" s="259" t="s">
        <v>21</v>
      </c>
      <c r="E328" s="259" t="s">
        <v>17</v>
      </c>
      <c r="F328" s="259" t="s">
        <v>17</v>
      </c>
      <c r="G328" s="259" t="s">
        <v>17</v>
      </c>
      <c r="H328" s="259" t="s">
        <v>17</v>
      </c>
      <c r="I328" s="259" t="s">
        <v>17</v>
      </c>
      <c r="J328" s="259" t="s">
        <v>17</v>
      </c>
      <c r="K328" s="259" t="s">
        <v>640</v>
      </c>
      <c r="L328" s="260">
        <v>44801</v>
      </c>
      <c r="M328" s="259" t="s">
        <v>310</v>
      </c>
    </row>
    <row r="329" spans="1:13" x14ac:dyDescent="0.35">
      <c r="A329" s="261" t="s">
        <v>634</v>
      </c>
      <c r="B329" s="261" t="s">
        <v>635</v>
      </c>
      <c r="C329" s="261" t="s">
        <v>636</v>
      </c>
      <c r="D329" s="261" t="s">
        <v>558</v>
      </c>
      <c r="E329" s="261" t="s">
        <v>17</v>
      </c>
      <c r="F329" s="261" t="s">
        <v>17</v>
      </c>
      <c r="G329" s="261" t="s">
        <v>17</v>
      </c>
      <c r="H329" s="261" t="s">
        <v>17</v>
      </c>
      <c r="I329" s="261" t="s">
        <v>17</v>
      </c>
      <c r="J329" s="261" t="s">
        <v>17</v>
      </c>
      <c r="K329" s="261" t="s">
        <v>641</v>
      </c>
      <c r="L329" s="262">
        <v>44801</v>
      </c>
      <c r="M329" s="261" t="s">
        <v>310</v>
      </c>
    </row>
    <row r="330" spans="1:13" x14ac:dyDescent="0.35">
      <c r="A330" s="259" t="s">
        <v>634</v>
      </c>
      <c r="B330" s="259" t="s">
        <v>635</v>
      </c>
      <c r="C330" s="259" t="s">
        <v>636</v>
      </c>
      <c r="D330" s="259" t="s">
        <v>24</v>
      </c>
      <c r="E330" s="259" t="s">
        <v>17</v>
      </c>
      <c r="F330" s="259" t="s">
        <v>17</v>
      </c>
      <c r="G330" s="259" t="s">
        <v>17</v>
      </c>
      <c r="H330" s="259" t="s">
        <v>17</v>
      </c>
      <c r="I330" s="259" t="s">
        <v>17</v>
      </c>
      <c r="J330" s="259" t="s">
        <v>17</v>
      </c>
      <c r="K330" s="259" t="s">
        <v>642</v>
      </c>
      <c r="L330" s="260">
        <v>44801</v>
      </c>
      <c r="M330" s="259" t="s">
        <v>310</v>
      </c>
    </row>
    <row r="331" spans="1:13" x14ac:dyDescent="0.35">
      <c r="A331" s="261" t="s">
        <v>634</v>
      </c>
      <c r="B331" s="261" t="s">
        <v>635</v>
      </c>
      <c r="C331" s="261" t="s">
        <v>636</v>
      </c>
      <c r="D331" s="261" t="s">
        <v>282</v>
      </c>
      <c r="E331" s="261">
        <v>4</v>
      </c>
      <c r="F331" s="261" t="s">
        <v>643</v>
      </c>
      <c r="G331" s="261" t="s">
        <v>358</v>
      </c>
      <c r="H331" s="261">
        <v>1</v>
      </c>
      <c r="I331" s="261" t="s">
        <v>644</v>
      </c>
      <c r="J331" s="261" t="s">
        <v>630</v>
      </c>
      <c r="K331" s="261" t="s">
        <v>645</v>
      </c>
      <c r="L331" s="262">
        <v>44801</v>
      </c>
      <c r="M331" s="261" t="s">
        <v>310</v>
      </c>
    </row>
    <row r="332" spans="1:13" x14ac:dyDescent="0.35">
      <c r="A332" s="259" t="s">
        <v>634</v>
      </c>
      <c r="B332" s="259" t="s">
        <v>635</v>
      </c>
      <c r="C332" s="259" t="s">
        <v>636</v>
      </c>
      <c r="D332" s="259" t="s">
        <v>26</v>
      </c>
      <c r="E332" s="259" t="s">
        <v>17</v>
      </c>
      <c r="F332" s="259" t="s">
        <v>17</v>
      </c>
      <c r="G332" s="259" t="s">
        <v>17</v>
      </c>
      <c r="H332" s="259" t="s">
        <v>17</v>
      </c>
      <c r="I332" s="259" t="s">
        <v>17</v>
      </c>
      <c r="J332" s="259" t="s">
        <v>17</v>
      </c>
      <c r="K332" s="259" t="s">
        <v>646</v>
      </c>
      <c r="L332" s="260">
        <v>44801</v>
      </c>
      <c r="M332" s="259" t="s">
        <v>310</v>
      </c>
    </row>
    <row r="333" spans="1:13" x14ac:dyDescent="0.35">
      <c r="A333" s="261" t="s">
        <v>634</v>
      </c>
      <c r="B333" s="261" t="s">
        <v>635</v>
      </c>
      <c r="C333" s="261" t="s">
        <v>636</v>
      </c>
      <c r="D333" s="261" t="s">
        <v>28</v>
      </c>
      <c r="E333" s="261" t="s">
        <v>17</v>
      </c>
      <c r="F333" s="261" t="s">
        <v>17</v>
      </c>
      <c r="G333" s="261" t="s">
        <v>17</v>
      </c>
      <c r="H333" s="261" t="s">
        <v>17</v>
      </c>
      <c r="I333" s="261" t="s">
        <v>17</v>
      </c>
      <c r="J333" s="261" t="s">
        <v>17</v>
      </c>
      <c r="K333" s="261" t="s">
        <v>647</v>
      </c>
      <c r="L333" s="262">
        <v>44801</v>
      </c>
      <c r="M333" s="261" t="s">
        <v>310</v>
      </c>
    </row>
    <row r="334" spans="1:13" x14ac:dyDescent="0.35">
      <c r="A334" s="259" t="s">
        <v>318</v>
      </c>
      <c r="B334" s="259" t="s">
        <v>319</v>
      </c>
      <c r="C334" s="259" t="s">
        <v>320</v>
      </c>
      <c r="D334" s="259" t="s">
        <v>648</v>
      </c>
      <c r="E334" s="259">
        <v>837127015</v>
      </c>
      <c r="F334" s="259" t="s">
        <v>649</v>
      </c>
      <c r="G334" s="259" t="s">
        <v>358</v>
      </c>
      <c r="H334" s="259">
        <v>1</v>
      </c>
      <c r="I334" s="259" t="s">
        <v>650</v>
      </c>
      <c r="J334" s="259" t="s">
        <v>651</v>
      </c>
      <c r="K334" s="259" t="s">
        <v>652</v>
      </c>
      <c r="L334" s="260">
        <v>44802</v>
      </c>
      <c r="M334" s="259" t="s">
        <v>20</v>
      </c>
    </row>
    <row r="335" spans="1:13" x14ac:dyDescent="0.35">
      <c r="A335" s="261" t="s">
        <v>318</v>
      </c>
      <c r="B335" s="261" t="s">
        <v>319</v>
      </c>
      <c r="C335" s="261" t="s">
        <v>320</v>
      </c>
      <c r="D335" s="261" t="s">
        <v>653</v>
      </c>
      <c r="E335" s="261">
        <v>5811256</v>
      </c>
      <c r="F335" s="261" t="s">
        <v>654</v>
      </c>
      <c r="G335" s="261" t="s">
        <v>33</v>
      </c>
      <c r="H335" s="261">
        <v>2</v>
      </c>
      <c r="I335" s="261" t="s">
        <v>655</v>
      </c>
      <c r="J335" s="261" t="s">
        <v>656</v>
      </c>
      <c r="K335" s="261" t="s">
        <v>657</v>
      </c>
      <c r="L335" s="262">
        <v>44802</v>
      </c>
      <c r="M335" s="261" t="s">
        <v>20</v>
      </c>
    </row>
    <row r="336" spans="1:13" x14ac:dyDescent="0.35">
      <c r="A336" s="259" t="s">
        <v>318</v>
      </c>
      <c r="B336" s="259" t="s">
        <v>319</v>
      </c>
      <c r="C336" s="259" t="s">
        <v>320</v>
      </c>
      <c r="D336" s="259" t="s">
        <v>658</v>
      </c>
      <c r="E336" s="259">
        <v>214402247</v>
      </c>
      <c r="F336" s="259" t="s">
        <v>659</v>
      </c>
      <c r="G336" s="259" t="s">
        <v>33</v>
      </c>
      <c r="H336" s="259">
        <v>2</v>
      </c>
      <c r="I336" s="259" t="s">
        <v>660</v>
      </c>
      <c r="J336" s="259" t="s">
        <v>661</v>
      </c>
      <c r="K336" s="259" t="s">
        <v>662</v>
      </c>
      <c r="L336" s="260">
        <v>44802</v>
      </c>
      <c r="M336" s="259" t="s">
        <v>20</v>
      </c>
    </row>
    <row r="337" spans="1:13" x14ac:dyDescent="0.35">
      <c r="A337" s="261" t="s">
        <v>318</v>
      </c>
      <c r="B337" s="261" t="s">
        <v>319</v>
      </c>
      <c r="C337" s="261" t="s">
        <v>320</v>
      </c>
      <c r="D337" s="261" t="s">
        <v>663</v>
      </c>
      <c r="E337" s="261">
        <v>64593140</v>
      </c>
      <c r="F337" s="261" t="s">
        <v>664</v>
      </c>
      <c r="G337" s="261" t="s">
        <v>33</v>
      </c>
      <c r="H337" s="261">
        <v>2</v>
      </c>
      <c r="I337" s="261" t="s">
        <v>665</v>
      </c>
      <c r="J337" s="261" t="s">
        <v>666</v>
      </c>
      <c r="K337" s="261" t="s">
        <v>667</v>
      </c>
      <c r="L337" s="262">
        <v>44802</v>
      </c>
      <c r="M337" s="261" t="s">
        <v>20</v>
      </c>
    </row>
    <row r="338" spans="1:13" x14ac:dyDescent="0.35">
      <c r="A338" s="259" t="s">
        <v>318</v>
      </c>
      <c r="B338" s="259" t="s">
        <v>319</v>
      </c>
      <c r="C338" s="259" t="s">
        <v>320</v>
      </c>
      <c r="D338" s="259" t="s">
        <v>413</v>
      </c>
      <c r="E338" s="259">
        <v>11995659</v>
      </c>
      <c r="F338" s="259" t="s">
        <v>668</v>
      </c>
      <c r="G338" s="259" t="s">
        <v>33</v>
      </c>
      <c r="H338" s="259">
        <v>2</v>
      </c>
      <c r="I338" s="259" t="s">
        <v>669</v>
      </c>
      <c r="J338" s="259" t="s">
        <v>670</v>
      </c>
      <c r="K338" s="259" t="s">
        <v>671</v>
      </c>
      <c r="L338" s="260">
        <v>44802</v>
      </c>
      <c r="M338" s="259" t="s">
        <v>20</v>
      </c>
    </row>
    <row r="339" spans="1:13" x14ac:dyDescent="0.35">
      <c r="A339" s="261" t="s">
        <v>318</v>
      </c>
      <c r="B339" s="261" t="s">
        <v>319</v>
      </c>
      <c r="C339" s="261" t="s">
        <v>320</v>
      </c>
      <c r="D339" s="261" t="s">
        <v>38</v>
      </c>
      <c r="E339" s="261" t="s">
        <v>17</v>
      </c>
      <c r="F339" s="261" t="s">
        <v>573</v>
      </c>
      <c r="G339" s="261" t="s">
        <v>17</v>
      </c>
      <c r="H339" s="261" t="s">
        <v>17</v>
      </c>
      <c r="I339" s="261" t="s">
        <v>17</v>
      </c>
      <c r="J339" s="261" t="s">
        <v>672</v>
      </c>
      <c r="K339" s="261" t="s">
        <v>673</v>
      </c>
      <c r="L339" s="262">
        <v>44802</v>
      </c>
      <c r="M339" s="261" t="s">
        <v>310</v>
      </c>
    </row>
    <row r="340" spans="1:13" x14ac:dyDescent="0.35">
      <c r="A340" s="259" t="s">
        <v>318</v>
      </c>
      <c r="B340" s="259" t="s">
        <v>319</v>
      </c>
      <c r="C340" s="259" t="s">
        <v>320</v>
      </c>
      <c r="D340" s="259" t="s">
        <v>40</v>
      </c>
      <c r="E340" s="259" t="s">
        <v>17</v>
      </c>
      <c r="F340" s="259" t="s">
        <v>573</v>
      </c>
      <c r="G340" s="259" t="s">
        <v>17</v>
      </c>
      <c r="H340" s="259" t="s">
        <v>17</v>
      </c>
      <c r="I340" s="259" t="s">
        <v>17</v>
      </c>
      <c r="J340" s="259" t="s">
        <v>672</v>
      </c>
      <c r="K340" s="259" t="s">
        <v>674</v>
      </c>
      <c r="L340" s="260">
        <v>44802</v>
      </c>
      <c r="M340" s="259" t="s">
        <v>310</v>
      </c>
    </row>
    <row r="341" spans="1:13" x14ac:dyDescent="0.35">
      <c r="A341" s="261" t="s">
        <v>318</v>
      </c>
      <c r="B341" s="261" t="s">
        <v>319</v>
      </c>
      <c r="C341" s="261" t="s">
        <v>320</v>
      </c>
      <c r="D341" s="261" t="s">
        <v>545</v>
      </c>
      <c r="E341" s="261">
        <v>512</v>
      </c>
      <c r="F341" s="261" t="s">
        <v>675</v>
      </c>
      <c r="G341" s="261" t="s">
        <v>33</v>
      </c>
      <c r="H341" s="261">
        <v>2</v>
      </c>
      <c r="I341" s="261" t="s">
        <v>676</v>
      </c>
      <c r="J341" s="261" t="s">
        <v>677</v>
      </c>
      <c r="K341" s="261" t="s">
        <v>678</v>
      </c>
      <c r="L341" s="262">
        <v>44802</v>
      </c>
      <c r="M341" s="261" t="s">
        <v>20</v>
      </c>
    </row>
    <row r="342" spans="1:13" x14ac:dyDescent="0.35">
      <c r="A342" s="259" t="s">
        <v>318</v>
      </c>
      <c r="B342" s="259" t="s">
        <v>319</v>
      </c>
      <c r="C342" s="259" t="s">
        <v>320</v>
      </c>
      <c r="D342" s="259" t="s">
        <v>550</v>
      </c>
      <c r="E342" s="259">
        <v>4004</v>
      </c>
      <c r="F342" s="259" t="s">
        <v>679</v>
      </c>
      <c r="G342" s="259" t="s">
        <v>33</v>
      </c>
      <c r="H342" s="259">
        <v>2</v>
      </c>
      <c r="I342" s="259" t="s">
        <v>680</v>
      </c>
      <c r="J342" s="259" t="s">
        <v>681</v>
      </c>
      <c r="K342" s="259" t="s">
        <v>682</v>
      </c>
      <c r="L342" s="260">
        <v>44802</v>
      </c>
      <c r="M342" s="259" t="s">
        <v>20</v>
      </c>
    </row>
    <row r="343" spans="1:13" x14ac:dyDescent="0.35">
      <c r="A343" s="261" t="s">
        <v>318</v>
      </c>
      <c r="B343" s="261" t="s">
        <v>319</v>
      </c>
      <c r="C343" s="261" t="s">
        <v>320</v>
      </c>
      <c r="D343" s="261" t="s">
        <v>16</v>
      </c>
      <c r="E343" s="261" t="s">
        <v>17</v>
      </c>
      <c r="F343" s="261" t="s">
        <v>573</v>
      </c>
      <c r="G343" s="261" t="s">
        <v>17</v>
      </c>
      <c r="H343" s="261" t="s">
        <v>17</v>
      </c>
      <c r="I343" s="261" t="s">
        <v>17</v>
      </c>
      <c r="J343" s="261" t="s">
        <v>18</v>
      </c>
      <c r="K343" s="261" t="s">
        <v>683</v>
      </c>
      <c r="L343" s="262">
        <v>44802</v>
      </c>
      <c r="M343" s="261" t="s">
        <v>310</v>
      </c>
    </row>
    <row r="344" spans="1:13" x14ac:dyDescent="0.35">
      <c r="A344" s="259" t="s">
        <v>318</v>
      </c>
      <c r="B344" s="259" t="s">
        <v>319</v>
      </c>
      <c r="C344" s="259" t="s">
        <v>320</v>
      </c>
      <c r="D344" s="259" t="s">
        <v>21</v>
      </c>
      <c r="E344" s="259" t="s">
        <v>17</v>
      </c>
      <c r="F344" s="259" t="s">
        <v>573</v>
      </c>
      <c r="G344" s="259" t="s">
        <v>17</v>
      </c>
      <c r="H344" s="259" t="s">
        <v>17</v>
      </c>
      <c r="I344" s="259" t="s">
        <v>17</v>
      </c>
      <c r="J344" s="259" t="s">
        <v>18</v>
      </c>
      <c r="K344" s="259" t="s">
        <v>684</v>
      </c>
      <c r="L344" s="260">
        <v>44802</v>
      </c>
      <c r="M344" s="259" t="s">
        <v>310</v>
      </c>
    </row>
    <row r="345" spans="1:13" x14ac:dyDescent="0.35">
      <c r="A345" s="261" t="s">
        <v>318</v>
      </c>
      <c r="B345" s="261" t="s">
        <v>319</v>
      </c>
      <c r="C345" s="261" t="s">
        <v>320</v>
      </c>
      <c r="D345" s="261" t="s">
        <v>24</v>
      </c>
      <c r="E345" s="261" t="s">
        <v>17</v>
      </c>
      <c r="F345" s="261" t="s">
        <v>573</v>
      </c>
      <c r="G345" s="261" t="s">
        <v>17</v>
      </c>
      <c r="H345" s="261" t="s">
        <v>17</v>
      </c>
      <c r="I345" s="261" t="s">
        <v>17</v>
      </c>
      <c r="J345" s="261" t="s">
        <v>18</v>
      </c>
      <c r="K345" s="261" t="s">
        <v>685</v>
      </c>
      <c r="L345" s="262">
        <v>44802</v>
      </c>
      <c r="M345" s="261" t="s">
        <v>310</v>
      </c>
    </row>
    <row r="346" spans="1:13" x14ac:dyDescent="0.35">
      <c r="A346" s="259" t="s">
        <v>318</v>
      </c>
      <c r="B346" s="259" t="s">
        <v>319</v>
      </c>
      <c r="C346" s="259" t="s">
        <v>320</v>
      </c>
      <c r="D346" s="259" t="s">
        <v>686</v>
      </c>
      <c r="E346" s="259">
        <v>26942629</v>
      </c>
      <c r="F346" s="259" t="s">
        <v>687</v>
      </c>
      <c r="G346" s="259" t="s">
        <v>33</v>
      </c>
      <c r="H346" s="259">
        <v>2</v>
      </c>
      <c r="I346" s="259" t="s">
        <v>688</v>
      </c>
      <c r="J346" s="259" t="s">
        <v>689</v>
      </c>
      <c r="K346" s="259" t="s">
        <v>690</v>
      </c>
      <c r="L346" s="260">
        <v>44802</v>
      </c>
      <c r="M346" s="259" t="s">
        <v>20</v>
      </c>
    </row>
    <row r="347" spans="1:13" x14ac:dyDescent="0.35">
      <c r="A347" s="261" t="s">
        <v>318</v>
      </c>
      <c r="B347" s="261" t="s">
        <v>319</v>
      </c>
      <c r="C347" s="261" t="s">
        <v>320</v>
      </c>
      <c r="D347" s="261" t="s">
        <v>691</v>
      </c>
      <c r="E347" s="261">
        <v>149809107</v>
      </c>
      <c r="F347" s="261" t="s">
        <v>692</v>
      </c>
      <c r="G347" s="261" t="s">
        <v>33</v>
      </c>
      <c r="H347" s="261">
        <v>2</v>
      </c>
      <c r="I347" s="261" t="s">
        <v>693</v>
      </c>
      <c r="J347" s="261" t="s">
        <v>694</v>
      </c>
      <c r="K347" s="261" t="s">
        <v>695</v>
      </c>
      <c r="L347" s="262">
        <v>44802</v>
      </c>
      <c r="M347" s="261" t="s">
        <v>20</v>
      </c>
    </row>
    <row r="348" spans="1:13" x14ac:dyDescent="0.35">
      <c r="A348" s="259" t="s">
        <v>318</v>
      </c>
      <c r="B348" s="259" t="s">
        <v>319</v>
      </c>
      <c r="C348" s="259" t="s">
        <v>320</v>
      </c>
      <c r="D348" s="259" t="s">
        <v>696</v>
      </c>
      <c r="E348" s="259">
        <v>37650511</v>
      </c>
      <c r="F348" s="259" t="s">
        <v>692</v>
      </c>
      <c r="G348" s="259" t="s">
        <v>33</v>
      </c>
      <c r="H348" s="259">
        <v>2</v>
      </c>
      <c r="I348" s="259" t="s">
        <v>693</v>
      </c>
      <c r="J348" s="259" t="s">
        <v>697</v>
      </c>
      <c r="K348" s="259" t="s">
        <v>698</v>
      </c>
      <c r="L348" s="260">
        <v>44802</v>
      </c>
      <c r="M348" s="259" t="s">
        <v>20</v>
      </c>
    </row>
    <row r="349" spans="1:13" x14ac:dyDescent="0.35">
      <c r="A349" s="261" t="s">
        <v>318</v>
      </c>
      <c r="B349" s="261" t="s">
        <v>319</v>
      </c>
      <c r="C349" s="261" t="s">
        <v>320</v>
      </c>
      <c r="D349" s="261" t="s">
        <v>699</v>
      </c>
      <c r="E349" s="261">
        <v>26942629</v>
      </c>
      <c r="F349" s="261" t="s">
        <v>687</v>
      </c>
      <c r="G349" s="261" t="s">
        <v>33</v>
      </c>
      <c r="H349" s="261">
        <v>2</v>
      </c>
      <c r="I349" s="261" t="s">
        <v>688</v>
      </c>
      <c r="J349" s="261" t="s">
        <v>700</v>
      </c>
      <c r="K349" s="261" t="s">
        <v>701</v>
      </c>
      <c r="L349" s="262">
        <v>44802</v>
      </c>
      <c r="M349" s="261" t="s">
        <v>20</v>
      </c>
    </row>
    <row r="350" spans="1:13" x14ac:dyDescent="0.35">
      <c r="A350" s="259" t="s">
        <v>318</v>
      </c>
      <c r="B350" s="259" t="s">
        <v>319</v>
      </c>
      <c r="C350" s="259" t="s">
        <v>320</v>
      </c>
      <c r="D350" s="259" t="s">
        <v>702</v>
      </c>
      <c r="E350" s="259">
        <v>0</v>
      </c>
      <c r="F350" s="259" t="s">
        <v>687</v>
      </c>
      <c r="G350" s="259" t="s">
        <v>22</v>
      </c>
      <c r="H350" s="259">
        <v>3</v>
      </c>
      <c r="I350" s="259" t="s">
        <v>688</v>
      </c>
      <c r="J350" s="259" t="s">
        <v>703</v>
      </c>
      <c r="K350" s="259" t="s">
        <v>704</v>
      </c>
      <c r="L350" s="260">
        <v>44802</v>
      </c>
      <c r="M350" s="259" t="s">
        <v>20</v>
      </c>
    </row>
    <row r="351" spans="1:13" x14ac:dyDescent="0.35">
      <c r="A351" s="261" t="s">
        <v>318</v>
      </c>
      <c r="B351" s="261" t="s">
        <v>319</v>
      </c>
      <c r="C351" s="261" t="s">
        <v>320</v>
      </c>
      <c r="D351" s="261" t="s">
        <v>282</v>
      </c>
      <c r="E351" s="261">
        <v>5</v>
      </c>
      <c r="F351" s="261" t="s">
        <v>705</v>
      </c>
      <c r="G351" s="261" t="s">
        <v>33</v>
      </c>
      <c r="H351" s="261">
        <v>2</v>
      </c>
      <c r="I351" s="261" t="s">
        <v>706</v>
      </c>
      <c r="J351" s="261" t="s">
        <v>707</v>
      </c>
      <c r="K351" s="261" t="s">
        <v>708</v>
      </c>
      <c r="L351" s="262">
        <v>44802</v>
      </c>
      <c r="M351" s="261" t="s">
        <v>20</v>
      </c>
    </row>
    <row r="352" spans="1:13" x14ac:dyDescent="0.35">
      <c r="A352" s="259" t="s">
        <v>160</v>
      </c>
      <c r="B352" s="259" t="s">
        <v>161</v>
      </c>
      <c r="C352" s="259" t="s">
        <v>162</v>
      </c>
      <c r="D352" s="259" t="s">
        <v>40</v>
      </c>
      <c r="E352" s="259" t="s">
        <v>17</v>
      </c>
      <c r="F352" s="259" t="s">
        <v>17</v>
      </c>
      <c r="G352" s="259" t="s">
        <v>17</v>
      </c>
      <c r="H352" s="259" t="s">
        <v>17</v>
      </c>
      <c r="I352" s="259" t="s">
        <v>17</v>
      </c>
      <c r="J352" s="259" t="s">
        <v>17</v>
      </c>
      <c r="K352" s="259" t="s">
        <v>709</v>
      </c>
      <c r="L352" s="260">
        <v>44803</v>
      </c>
      <c r="M352" s="259" t="s">
        <v>20</v>
      </c>
    </row>
    <row r="353" spans="1:13" x14ac:dyDescent="0.35">
      <c r="A353" s="261" t="s">
        <v>160</v>
      </c>
      <c r="B353" s="261" t="s">
        <v>161</v>
      </c>
      <c r="C353" s="261" t="s">
        <v>162</v>
      </c>
      <c r="D353" s="261" t="s">
        <v>16</v>
      </c>
      <c r="E353" s="261" t="s">
        <v>17</v>
      </c>
      <c r="F353" s="261" t="s">
        <v>17</v>
      </c>
      <c r="G353" s="261" t="s">
        <v>17</v>
      </c>
      <c r="H353" s="261" t="s">
        <v>17</v>
      </c>
      <c r="I353" s="261" t="s">
        <v>17</v>
      </c>
      <c r="J353" s="261" t="s">
        <v>17</v>
      </c>
      <c r="K353" s="261" t="s">
        <v>710</v>
      </c>
      <c r="L353" s="262">
        <v>44803</v>
      </c>
      <c r="M353" s="261" t="s">
        <v>20</v>
      </c>
    </row>
    <row r="354" spans="1:13" x14ac:dyDescent="0.35">
      <c r="A354" s="259" t="s">
        <v>160</v>
      </c>
      <c r="B354" s="259" t="s">
        <v>161</v>
      </c>
      <c r="C354" s="259" t="s">
        <v>162</v>
      </c>
      <c r="D354" s="259" t="s">
        <v>24</v>
      </c>
      <c r="E354" s="259" t="s">
        <v>17</v>
      </c>
      <c r="F354" s="259" t="s">
        <v>17</v>
      </c>
      <c r="G354" s="259" t="s">
        <v>17</v>
      </c>
      <c r="H354" s="259" t="s">
        <v>17</v>
      </c>
      <c r="I354" s="259" t="s">
        <v>17</v>
      </c>
      <c r="J354" s="259" t="s">
        <v>17</v>
      </c>
      <c r="K354" s="259" t="s">
        <v>711</v>
      </c>
      <c r="L354" s="260">
        <v>44803</v>
      </c>
      <c r="M354" s="259" t="s">
        <v>20</v>
      </c>
    </row>
    <row r="355" spans="1:13" x14ac:dyDescent="0.35">
      <c r="A355" s="261" t="s">
        <v>160</v>
      </c>
      <c r="B355" s="261" t="s">
        <v>161</v>
      </c>
      <c r="C355" s="261" t="s">
        <v>162</v>
      </c>
      <c r="D355" s="261" t="s">
        <v>21</v>
      </c>
      <c r="E355" s="261" t="s">
        <v>17</v>
      </c>
      <c r="F355" s="261" t="s">
        <v>17</v>
      </c>
      <c r="G355" s="261" t="s">
        <v>17</v>
      </c>
      <c r="H355" s="261" t="s">
        <v>17</v>
      </c>
      <c r="I355" s="261" t="s">
        <v>17</v>
      </c>
      <c r="J355" s="261" t="s">
        <v>17</v>
      </c>
      <c r="K355" s="261" t="s">
        <v>712</v>
      </c>
      <c r="L355" s="262">
        <v>44803</v>
      </c>
      <c r="M355" s="261" t="s">
        <v>20</v>
      </c>
    </row>
    <row r="356" spans="1:13" x14ac:dyDescent="0.35">
      <c r="A356" s="259" t="s">
        <v>160</v>
      </c>
      <c r="B356" s="259" t="s">
        <v>161</v>
      </c>
      <c r="C356" s="259" t="s">
        <v>162</v>
      </c>
      <c r="D356" s="259" t="s">
        <v>38</v>
      </c>
      <c r="E356" s="259" t="s">
        <v>17</v>
      </c>
      <c r="F356" s="259" t="s">
        <v>17</v>
      </c>
      <c r="G356" s="259" t="s">
        <v>17</v>
      </c>
      <c r="H356" s="259" t="s">
        <v>17</v>
      </c>
      <c r="I356" s="259" t="s">
        <v>17</v>
      </c>
      <c r="J356" s="259" t="s">
        <v>17</v>
      </c>
      <c r="K356" s="259" t="s">
        <v>713</v>
      </c>
      <c r="L356" s="260">
        <v>44803</v>
      </c>
      <c r="M356" s="259" t="s">
        <v>20</v>
      </c>
    </row>
    <row r="357" spans="1:13" x14ac:dyDescent="0.35">
      <c r="A357" s="261" t="s">
        <v>166</v>
      </c>
      <c r="B357" s="261" t="s">
        <v>167</v>
      </c>
      <c r="C357" s="261" t="s">
        <v>162</v>
      </c>
      <c r="D357" s="261" t="s">
        <v>40</v>
      </c>
      <c r="E357" s="261" t="s">
        <v>17</v>
      </c>
      <c r="F357" s="261" t="s">
        <v>17</v>
      </c>
      <c r="G357" s="261" t="s">
        <v>17</v>
      </c>
      <c r="H357" s="261" t="s">
        <v>17</v>
      </c>
      <c r="I357" s="261" t="s">
        <v>17</v>
      </c>
      <c r="J357" s="261" t="s">
        <v>17</v>
      </c>
      <c r="K357" s="261" t="s">
        <v>714</v>
      </c>
      <c r="L357" s="262">
        <v>44803</v>
      </c>
      <c r="M357" s="261" t="s">
        <v>20</v>
      </c>
    </row>
    <row r="358" spans="1:13" x14ac:dyDescent="0.35">
      <c r="A358" s="259" t="s">
        <v>166</v>
      </c>
      <c r="B358" s="259" t="s">
        <v>167</v>
      </c>
      <c r="C358" s="259" t="s">
        <v>162</v>
      </c>
      <c r="D358" s="259" t="s">
        <v>21</v>
      </c>
      <c r="E358" s="259" t="s">
        <v>17</v>
      </c>
      <c r="F358" s="259" t="s">
        <v>17</v>
      </c>
      <c r="G358" s="259" t="s">
        <v>17</v>
      </c>
      <c r="H358" s="259" t="s">
        <v>17</v>
      </c>
      <c r="I358" s="259" t="s">
        <v>17</v>
      </c>
      <c r="J358" s="259" t="s">
        <v>17</v>
      </c>
      <c r="K358" s="259" t="s">
        <v>715</v>
      </c>
      <c r="L358" s="260">
        <v>44803</v>
      </c>
      <c r="M358" s="259" t="s">
        <v>20</v>
      </c>
    </row>
    <row r="359" spans="1:13" x14ac:dyDescent="0.35">
      <c r="A359" s="261" t="s">
        <v>166</v>
      </c>
      <c r="B359" s="261" t="s">
        <v>167</v>
      </c>
      <c r="C359" s="261" t="s">
        <v>162</v>
      </c>
      <c r="D359" s="261" t="s">
        <v>16</v>
      </c>
      <c r="E359" s="261" t="s">
        <v>17</v>
      </c>
      <c r="F359" s="261" t="s">
        <v>17</v>
      </c>
      <c r="G359" s="261" t="s">
        <v>17</v>
      </c>
      <c r="H359" s="261" t="s">
        <v>17</v>
      </c>
      <c r="I359" s="261" t="s">
        <v>17</v>
      </c>
      <c r="J359" s="261" t="s">
        <v>17</v>
      </c>
      <c r="K359" s="261" t="s">
        <v>716</v>
      </c>
      <c r="L359" s="262">
        <v>44803</v>
      </c>
      <c r="M359" s="261" t="s">
        <v>20</v>
      </c>
    </row>
    <row r="360" spans="1:13" x14ac:dyDescent="0.35">
      <c r="A360" s="259" t="s">
        <v>166</v>
      </c>
      <c r="B360" s="259" t="s">
        <v>167</v>
      </c>
      <c r="C360" s="259" t="s">
        <v>162</v>
      </c>
      <c r="D360" s="259" t="s">
        <v>24</v>
      </c>
      <c r="E360" s="259" t="s">
        <v>17</v>
      </c>
      <c r="F360" s="259" t="s">
        <v>17</v>
      </c>
      <c r="G360" s="259" t="s">
        <v>17</v>
      </c>
      <c r="H360" s="259" t="s">
        <v>17</v>
      </c>
      <c r="I360" s="259" t="s">
        <v>17</v>
      </c>
      <c r="J360" s="259" t="s">
        <v>17</v>
      </c>
      <c r="K360" s="259" t="s">
        <v>717</v>
      </c>
      <c r="L360" s="260">
        <v>44803</v>
      </c>
      <c r="M360" s="259" t="s">
        <v>20</v>
      </c>
    </row>
    <row r="361" spans="1:13" x14ac:dyDescent="0.35">
      <c r="A361" s="261" t="s">
        <v>166</v>
      </c>
      <c r="B361" s="261" t="s">
        <v>167</v>
      </c>
      <c r="C361" s="261" t="s">
        <v>162</v>
      </c>
      <c r="D361" s="261" t="s">
        <v>38</v>
      </c>
      <c r="E361" s="261" t="s">
        <v>17</v>
      </c>
      <c r="F361" s="261" t="s">
        <v>17</v>
      </c>
      <c r="G361" s="261" t="s">
        <v>17</v>
      </c>
      <c r="H361" s="261" t="s">
        <v>17</v>
      </c>
      <c r="I361" s="261" t="s">
        <v>17</v>
      </c>
      <c r="J361" s="261" t="s">
        <v>17</v>
      </c>
      <c r="K361" s="261" t="s">
        <v>718</v>
      </c>
      <c r="L361" s="262">
        <v>44803</v>
      </c>
      <c r="M361" s="261" t="s">
        <v>20</v>
      </c>
    </row>
    <row r="362" spans="1:13" x14ac:dyDescent="0.35">
      <c r="A362" s="259" t="s">
        <v>30</v>
      </c>
      <c r="B362" s="259" t="s">
        <v>31</v>
      </c>
      <c r="C362" s="259" t="s">
        <v>32</v>
      </c>
      <c r="D362" s="259" t="s">
        <v>545</v>
      </c>
      <c r="E362" s="259">
        <v>15</v>
      </c>
      <c r="F362" s="259" t="s">
        <v>719</v>
      </c>
      <c r="G362" s="259" t="s">
        <v>358</v>
      </c>
      <c r="H362" s="259">
        <v>1</v>
      </c>
      <c r="I362" s="259" t="s">
        <v>547</v>
      </c>
      <c r="J362" s="259" t="s">
        <v>720</v>
      </c>
      <c r="K362" s="259" t="s">
        <v>721</v>
      </c>
      <c r="L362" s="260">
        <v>44804</v>
      </c>
      <c r="M362" s="259" t="s">
        <v>20</v>
      </c>
    </row>
    <row r="363" spans="1:13" x14ac:dyDescent="0.35">
      <c r="A363" s="261" t="s">
        <v>30</v>
      </c>
      <c r="B363" s="261" t="s">
        <v>31</v>
      </c>
      <c r="C363" s="261" t="s">
        <v>32</v>
      </c>
      <c r="D363" s="261" t="s">
        <v>550</v>
      </c>
      <c r="E363" s="261">
        <v>15</v>
      </c>
      <c r="F363" s="261" t="s">
        <v>719</v>
      </c>
      <c r="G363" s="261" t="s">
        <v>358</v>
      </c>
      <c r="H363" s="261">
        <v>1</v>
      </c>
      <c r="I363" s="261" t="s">
        <v>547</v>
      </c>
      <c r="J363" s="261" t="s">
        <v>722</v>
      </c>
      <c r="K363" s="261" t="s">
        <v>723</v>
      </c>
      <c r="L363" s="262">
        <v>44804</v>
      </c>
      <c r="M363" s="261" t="s">
        <v>20</v>
      </c>
    </row>
    <row r="364" spans="1:13" x14ac:dyDescent="0.35">
      <c r="A364" s="259" t="s">
        <v>554</v>
      </c>
      <c r="B364" s="259" t="s">
        <v>555</v>
      </c>
      <c r="C364" s="259" t="s">
        <v>528</v>
      </c>
      <c r="D364" s="259" t="s">
        <v>40</v>
      </c>
      <c r="E364" s="259" t="s">
        <v>17</v>
      </c>
      <c r="F364" s="259" t="s">
        <v>17</v>
      </c>
      <c r="G364" s="259" t="s">
        <v>17</v>
      </c>
      <c r="H364" s="259" t="s">
        <v>17</v>
      </c>
      <c r="I364" s="259" t="s">
        <v>17</v>
      </c>
      <c r="J364" s="259" t="s">
        <v>724</v>
      </c>
      <c r="K364" s="259" t="s">
        <v>725</v>
      </c>
      <c r="L364" s="260">
        <v>44805</v>
      </c>
      <c r="M364" s="259" t="s">
        <v>20</v>
      </c>
    </row>
    <row r="365" spans="1:13" x14ac:dyDescent="0.35">
      <c r="A365" s="261" t="s">
        <v>30</v>
      </c>
      <c r="B365" s="261" t="s">
        <v>31</v>
      </c>
      <c r="C365" s="261" t="s">
        <v>32</v>
      </c>
      <c r="D365" s="261" t="s">
        <v>413</v>
      </c>
      <c r="E365" s="261">
        <v>4363</v>
      </c>
      <c r="F365" s="261" t="s">
        <v>726</v>
      </c>
      <c r="G365" s="261" t="s">
        <v>358</v>
      </c>
      <c r="H365" s="261">
        <v>1</v>
      </c>
      <c r="I365" s="261" t="s">
        <v>727</v>
      </c>
      <c r="J365" s="261" t="s">
        <v>728</v>
      </c>
      <c r="K365" s="261" t="s">
        <v>729</v>
      </c>
      <c r="L365" s="262">
        <v>44869</v>
      </c>
      <c r="M365" s="261" t="s">
        <v>20</v>
      </c>
    </row>
    <row r="366" spans="1:13" x14ac:dyDescent="0.35">
      <c r="A366" s="259" t="s">
        <v>30</v>
      </c>
      <c r="B366" s="259" t="s">
        <v>31</v>
      </c>
      <c r="C366" s="259" t="s">
        <v>32</v>
      </c>
      <c r="D366" s="259" t="s">
        <v>282</v>
      </c>
      <c r="E366" s="259">
        <v>1</v>
      </c>
      <c r="F366" s="259" t="s">
        <v>726</v>
      </c>
      <c r="G366" s="259" t="s">
        <v>358</v>
      </c>
      <c r="H366" s="259">
        <v>1</v>
      </c>
      <c r="I366" s="259" t="s">
        <v>727</v>
      </c>
      <c r="J366" s="259" t="s">
        <v>730</v>
      </c>
      <c r="K366" s="259" t="s">
        <v>731</v>
      </c>
      <c r="L366" s="260">
        <v>44869</v>
      </c>
      <c r="M366" s="259" t="s">
        <v>20</v>
      </c>
    </row>
    <row r="367" spans="1:13" x14ac:dyDescent="0.35">
      <c r="A367" s="261" t="s">
        <v>732</v>
      </c>
      <c r="B367" s="261" t="s">
        <v>733</v>
      </c>
      <c r="C367" s="261" t="s">
        <v>734</v>
      </c>
      <c r="D367" s="261" t="s">
        <v>38</v>
      </c>
      <c r="E367" s="261" t="s">
        <v>17</v>
      </c>
      <c r="F367" s="261" t="s">
        <v>17</v>
      </c>
      <c r="G367" s="261" t="s">
        <v>17</v>
      </c>
      <c r="H367" s="261" t="s">
        <v>17</v>
      </c>
      <c r="I367" s="261" t="s">
        <v>17</v>
      </c>
      <c r="J367" s="261" t="s">
        <v>735</v>
      </c>
      <c r="K367" s="261" t="s">
        <v>736</v>
      </c>
      <c r="L367" s="262">
        <v>44893</v>
      </c>
      <c r="M367" s="261" t="s">
        <v>20</v>
      </c>
    </row>
    <row r="368" spans="1:13" x14ac:dyDescent="0.35">
      <c r="A368" s="259" t="s">
        <v>732</v>
      </c>
      <c r="B368" s="259" t="s">
        <v>733</v>
      </c>
      <c r="C368" s="259" t="s">
        <v>734</v>
      </c>
      <c r="D368" s="259" t="s">
        <v>40</v>
      </c>
      <c r="E368" s="259" t="s">
        <v>17</v>
      </c>
      <c r="F368" s="259" t="s">
        <v>17</v>
      </c>
      <c r="G368" s="259" t="s">
        <v>17</v>
      </c>
      <c r="H368" s="259" t="s">
        <v>17</v>
      </c>
      <c r="I368" s="259" t="s">
        <v>17</v>
      </c>
      <c r="J368" s="259" t="s">
        <v>735</v>
      </c>
      <c r="K368" s="259" t="s">
        <v>737</v>
      </c>
      <c r="L368" s="260">
        <v>44893</v>
      </c>
      <c r="M368" s="259" t="s">
        <v>20</v>
      </c>
    </row>
    <row r="369" spans="1:13" x14ac:dyDescent="0.35">
      <c r="A369" s="261" t="s">
        <v>732</v>
      </c>
      <c r="B369" s="261" t="s">
        <v>733</v>
      </c>
      <c r="C369" s="261" t="s">
        <v>734</v>
      </c>
      <c r="D369" s="261" t="s">
        <v>16</v>
      </c>
      <c r="E369" s="261" t="s">
        <v>17</v>
      </c>
      <c r="F369" s="261" t="s">
        <v>17</v>
      </c>
      <c r="G369" s="261" t="s">
        <v>17</v>
      </c>
      <c r="H369" s="261" t="s">
        <v>17</v>
      </c>
      <c r="I369" s="261" t="s">
        <v>17</v>
      </c>
      <c r="J369" s="261" t="s">
        <v>735</v>
      </c>
      <c r="K369" s="261" t="s">
        <v>738</v>
      </c>
      <c r="L369" s="262">
        <v>44893</v>
      </c>
      <c r="M369" s="261" t="s">
        <v>20</v>
      </c>
    </row>
    <row r="370" spans="1:13" x14ac:dyDescent="0.35">
      <c r="A370" s="259" t="s">
        <v>732</v>
      </c>
      <c r="B370" s="259" t="s">
        <v>733</v>
      </c>
      <c r="C370" s="259" t="s">
        <v>734</v>
      </c>
      <c r="D370" s="259" t="s">
        <v>21</v>
      </c>
      <c r="E370" s="259" t="s">
        <v>17</v>
      </c>
      <c r="F370" s="259" t="s">
        <v>17</v>
      </c>
      <c r="G370" s="259" t="s">
        <v>17</v>
      </c>
      <c r="H370" s="259" t="s">
        <v>17</v>
      </c>
      <c r="I370" s="259" t="s">
        <v>17</v>
      </c>
      <c r="J370" s="259" t="s">
        <v>735</v>
      </c>
      <c r="K370" s="259" t="s">
        <v>739</v>
      </c>
      <c r="L370" s="260">
        <v>44893</v>
      </c>
      <c r="M370" s="259" t="s">
        <v>20</v>
      </c>
    </row>
    <row r="371" spans="1:13" x14ac:dyDescent="0.35">
      <c r="A371" s="261" t="s">
        <v>732</v>
      </c>
      <c r="B371" s="261" t="s">
        <v>733</v>
      </c>
      <c r="C371" s="261" t="s">
        <v>734</v>
      </c>
      <c r="D371" s="261" t="s">
        <v>558</v>
      </c>
      <c r="E371" s="261" t="s">
        <v>17</v>
      </c>
      <c r="F371" s="261" t="s">
        <v>17</v>
      </c>
      <c r="G371" s="261" t="s">
        <v>17</v>
      </c>
      <c r="H371" s="261" t="s">
        <v>17</v>
      </c>
      <c r="I371" s="261" t="s">
        <v>17</v>
      </c>
      <c r="J371" s="261" t="s">
        <v>735</v>
      </c>
      <c r="K371" s="261" t="s">
        <v>740</v>
      </c>
      <c r="L371" s="262">
        <v>44893</v>
      </c>
      <c r="M371" s="261" t="s">
        <v>20</v>
      </c>
    </row>
    <row r="372" spans="1:13" x14ac:dyDescent="0.35">
      <c r="A372" s="259" t="s">
        <v>732</v>
      </c>
      <c r="B372" s="259" t="s">
        <v>733</v>
      </c>
      <c r="C372" s="259" t="s">
        <v>734</v>
      </c>
      <c r="D372" s="259" t="s">
        <v>24</v>
      </c>
      <c r="E372" s="259" t="s">
        <v>17</v>
      </c>
      <c r="F372" s="259" t="s">
        <v>17</v>
      </c>
      <c r="G372" s="259" t="s">
        <v>17</v>
      </c>
      <c r="H372" s="259" t="s">
        <v>17</v>
      </c>
      <c r="I372" s="259" t="s">
        <v>17</v>
      </c>
      <c r="J372" s="259" t="s">
        <v>735</v>
      </c>
      <c r="K372" s="259" t="s">
        <v>741</v>
      </c>
      <c r="L372" s="260">
        <v>44893</v>
      </c>
      <c r="M372" s="259" t="s">
        <v>20</v>
      </c>
    </row>
    <row r="373" spans="1:13" x14ac:dyDescent="0.35">
      <c r="A373" s="261" t="s">
        <v>732</v>
      </c>
      <c r="B373" s="261" t="s">
        <v>733</v>
      </c>
      <c r="C373" s="261" t="s">
        <v>734</v>
      </c>
      <c r="D373" s="261" t="s">
        <v>282</v>
      </c>
      <c r="E373" s="261">
        <v>5</v>
      </c>
      <c r="F373" s="261" t="s">
        <v>17</v>
      </c>
      <c r="G373" s="261" t="s">
        <v>742</v>
      </c>
      <c r="H373" s="261">
        <v>2</v>
      </c>
      <c r="I373" s="261" t="s">
        <v>17</v>
      </c>
      <c r="J373" s="261" t="s">
        <v>743</v>
      </c>
      <c r="K373" s="261" t="s">
        <v>744</v>
      </c>
      <c r="L373" s="262">
        <v>44893</v>
      </c>
      <c r="M373" s="261" t="s">
        <v>20</v>
      </c>
    </row>
    <row r="374" spans="1:13" x14ac:dyDescent="0.35">
      <c r="A374" s="259" t="s">
        <v>732</v>
      </c>
      <c r="B374" s="259" t="s">
        <v>733</v>
      </c>
      <c r="C374" s="259" t="s">
        <v>734</v>
      </c>
      <c r="D374" s="259" t="s">
        <v>26</v>
      </c>
      <c r="E374" s="259" t="s">
        <v>17</v>
      </c>
      <c r="F374" s="259" t="s">
        <v>17</v>
      </c>
      <c r="G374" s="259" t="s">
        <v>17</v>
      </c>
      <c r="H374" s="259" t="s">
        <v>17</v>
      </c>
      <c r="I374" s="259" t="s">
        <v>17</v>
      </c>
      <c r="J374" s="259" t="s">
        <v>735</v>
      </c>
      <c r="K374" s="259" t="s">
        <v>745</v>
      </c>
      <c r="L374" s="260">
        <v>44893</v>
      </c>
      <c r="M374" s="259" t="s">
        <v>20</v>
      </c>
    </row>
    <row r="375" spans="1:13" x14ac:dyDescent="0.35">
      <c r="A375" s="261" t="s">
        <v>732</v>
      </c>
      <c r="B375" s="261" t="s">
        <v>733</v>
      </c>
      <c r="C375" s="261" t="s">
        <v>734</v>
      </c>
      <c r="D375" s="261" t="s">
        <v>28</v>
      </c>
      <c r="E375" s="261" t="s">
        <v>17</v>
      </c>
      <c r="F375" s="261" t="s">
        <v>17</v>
      </c>
      <c r="G375" s="261" t="s">
        <v>17</v>
      </c>
      <c r="H375" s="261" t="s">
        <v>17</v>
      </c>
      <c r="I375" s="261" t="s">
        <v>17</v>
      </c>
      <c r="J375" s="261" t="s">
        <v>735</v>
      </c>
      <c r="K375" s="261" t="s">
        <v>746</v>
      </c>
      <c r="L375" s="262">
        <v>44893</v>
      </c>
      <c r="M375" s="261" t="s">
        <v>20</v>
      </c>
    </row>
    <row r="376" spans="1:13" x14ac:dyDescent="0.35">
      <c r="A376" s="259" t="s">
        <v>747</v>
      </c>
      <c r="B376" s="259" t="s">
        <v>748</v>
      </c>
      <c r="C376" s="259" t="s">
        <v>734</v>
      </c>
      <c r="D376" s="259" t="s">
        <v>38</v>
      </c>
      <c r="E376" s="259" t="s">
        <v>17</v>
      </c>
      <c r="F376" s="259" t="s">
        <v>378</v>
      </c>
      <c r="G376" s="259" t="s">
        <v>17</v>
      </c>
      <c r="H376" s="259" t="s">
        <v>17</v>
      </c>
      <c r="I376" s="259" t="s">
        <v>378</v>
      </c>
      <c r="J376" s="259" t="s">
        <v>749</v>
      </c>
      <c r="K376" s="259" t="s">
        <v>750</v>
      </c>
      <c r="L376" s="260">
        <v>44893</v>
      </c>
      <c r="M376" s="259" t="s">
        <v>20</v>
      </c>
    </row>
    <row r="377" spans="1:13" x14ac:dyDescent="0.35">
      <c r="A377" s="261" t="s">
        <v>747</v>
      </c>
      <c r="B377" s="261" t="s">
        <v>748</v>
      </c>
      <c r="C377" s="261" t="s">
        <v>734</v>
      </c>
      <c r="D377" s="261" t="s">
        <v>40</v>
      </c>
      <c r="E377" s="261" t="s">
        <v>17</v>
      </c>
      <c r="F377" s="261" t="s">
        <v>378</v>
      </c>
      <c r="G377" s="261" t="s">
        <v>17</v>
      </c>
      <c r="H377" s="261" t="s">
        <v>17</v>
      </c>
      <c r="I377" s="261" t="s">
        <v>378</v>
      </c>
      <c r="J377" s="261" t="s">
        <v>749</v>
      </c>
      <c r="K377" s="261" t="s">
        <v>751</v>
      </c>
      <c r="L377" s="262">
        <v>44893</v>
      </c>
      <c r="M377" s="261" t="s">
        <v>20</v>
      </c>
    </row>
    <row r="378" spans="1:13" x14ac:dyDescent="0.35">
      <c r="A378" s="259" t="s">
        <v>747</v>
      </c>
      <c r="B378" s="259" t="s">
        <v>748</v>
      </c>
      <c r="C378" s="259" t="s">
        <v>734</v>
      </c>
      <c r="D378" s="259" t="s">
        <v>16</v>
      </c>
      <c r="E378" s="259" t="s">
        <v>17</v>
      </c>
      <c r="F378" s="259" t="s">
        <v>378</v>
      </c>
      <c r="G378" s="259" t="s">
        <v>17</v>
      </c>
      <c r="H378" s="259" t="s">
        <v>17</v>
      </c>
      <c r="I378" s="259" t="s">
        <v>378</v>
      </c>
      <c r="J378" s="259" t="s">
        <v>749</v>
      </c>
      <c r="K378" s="259" t="s">
        <v>752</v>
      </c>
      <c r="L378" s="260">
        <v>44893</v>
      </c>
      <c r="M378" s="259" t="s">
        <v>20</v>
      </c>
    </row>
    <row r="379" spans="1:13" x14ac:dyDescent="0.35">
      <c r="A379" s="261" t="s">
        <v>747</v>
      </c>
      <c r="B379" s="261" t="s">
        <v>748</v>
      </c>
      <c r="C379" s="261" t="s">
        <v>734</v>
      </c>
      <c r="D379" s="261" t="s">
        <v>21</v>
      </c>
      <c r="E379" s="261" t="s">
        <v>17</v>
      </c>
      <c r="F379" s="261" t="s">
        <v>378</v>
      </c>
      <c r="G379" s="261" t="s">
        <v>17</v>
      </c>
      <c r="H379" s="261" t="s">
        <v>17</v>
      </c>
      <c r="I379" s="261" t="s">
        <v>378</v>
      </c>
      <c r="J379" s="261" t="s">
        <v>749</v>
      </c>
      <c r="K379" s="261" t="s">
        <v>753</v>
      </c>
      <c r="L379" s="262">
        <v>44893</v>
      </c>
      <c r="M379" s="261" t="s">
        <v>20</v>
      </c>
    </row>
    <row r="380" spans="1:13" x14ac:dyDescent="0.35">
      <c r="A380" s="259" t="s">
        <v>747</v>
      </c>
      <c r="B380" s="259" t="s">
        <v>748</v>
      </c>
      <c r="C380" s="259" t="s">
        <v>734</v>
      </c>
      <c r="D380" s="259" t="s">
        <v>558</v>
      </c>
      <c r="E380" s="259" t="s">
        <v>17</v>
      </c>
      <c r="F380" s="259" t="s">
        <v>378</v>
      </c>
      <c r="G380" s="259" t="s">
        <v>17</v>
      </c>
      <c r="H380" s="259" t="s">
        <v>17</v>
      </c>
      <c r="I380" s="259" t="s">
        <v>378</v>
      </c>
      <c r="J380" s="259" t="s">
        <v>749</v>
      </c>
      <c r="K380" s="259" t="s">
        <v>754</v>
      </c>
      <c r="L380" s="260">
        <v>44893</v>
      </c>
      <c r="M380" s="259" t="s">
        <v>20</v>
      </c>
    </row>
    <row r="381" spans="1:13" x14ac:dyDescent="0.35">
      <c r="A381" s="261" t="s">
        <v>747</v>
      </c>
      <c r="B381" s="261" t="s">
        <v>748</v>
      </c>
      <c r="C381" s="261" t="s">
        <v>734</v>
      </c>
      <c r="D381" s="261" t="s">
        <v>24</v>
      </c>
      <c r="E381" s="261" t="s">
        <v>17</v>
      </c>
      <c r="F381" s="261" t="s">
        <v>378</v>
      </c>
      <c r="G381" s="261" t="s">
        <v>17</v>
      </c>
      <c r="H381" s="261" t="s">
        <v>17</v>
      </c>
      <c r="I381" s="261" t="s">
        <v>378</v>
      </c>
      <c r="J381" s="261" t="s">
        <v>749</v>
      </c>
      <c r="K381" s="261" t="s">
        <v>755</v>
      </c>
      <c r="L381" s="262">
        <v>44893</v>
      </c>
      <c r="M381" s="261" t="s">
        <v>20</v>
      </c>
    </row>
    <row r="382" spans="1:13" x14ac:dyDescent="0.35">
      <c r="A382" s="259" t="s">
        <v>747</v>
      </c>
      <c r="B382" s="259" t="s">
        <v>748</v>
      </c>
      <c r="C382" s="259" t="s">
        <v>734</v>
      </c>
      <c r="D382" s="259" t="s">
        <v>282</v>
      </c>
      <c r="E382" s="259">
        <v>1</v>
      </c>
      <c r="F382" s="259" t="s">
        <v>756</v>
      </c>
      <c r="G382" s="259" t="s">
        <v>742</v>
      </c>
      <c r="H382" s="259">
        <v>2</v>
      </c>
      <c r="I382" s="259" t="s">
        <v>757</v>
      </c>
      <c r="J382" s="259" t="s">
        <v>758</v>
      </c>
      <c r="K382" s="259" t="s">
        <v>759</v>
      </c>
      <c r="L382" s="260">
        <v>44893</v>
      </c>
      <c r="M382" s="259" t="s">
        <v>20</v>
      </c>
    </row>
    <row r="383" spans="1:13" x14ac:dyDescent="0.35">
      <c r="A383" s="261" t="s">
        <v>747</v>
      </c>
      <c r="B383" s="261" t="s">
        <v>748</v>
      </c>
      <c r="C383" s="261" t="s">
        <v>734</v>
      </c>
      <c r="D383" s="261" t="s">
        <v>26</v>
      </c>
      <c r="E383" s="261" t="s">
        <v>17</v>
      </c>
      <c r="F383" s="261" t="s">
        <v>378</v>
      </c>
      <c r="G383" s="261" t="s">
        <v>17</v>
      </c>
      <c r="H383" s="261" t="s">
        <v>17</v>
      </c>
      <c r="I383" s="261" t="s">
        <v>378</v>
      </c>
      <c r="J383" s="261" t="s">
        <v>749</v>
      </c>
      <c r="K383" s="261" t="s">
        <v>760</v>
      </c>
      <c r="L383" s="262">
        <v>44893</v>
      </c>
      <c r="M383" s="261" t="s">
        <v>20</v>
      </c>
    </row>
    <row r="384" spans="1:13" x14ac:dyDescent="0.35">
      <c r="A384" s="259" t="s">
        <v>747</v>
      </c>
      <c r="B384" s="259" t="s">
        <v>748</v>
      </c>
      <c r="C384" s="259" t="s">
        <v>734</v>
      </c>
      <c r="D384" s="259" t="s">
        <v>28</v>
      </c>
      <c r="E384" s="259" t="s">
        <v>17</v>
      </c>
      <c r="F384" s="259" t="s">
        <v>378</v>
      </c>
      <c r="G384" s="259" t="s">
        <v>17</v>
      </c>
      <c r="H384" s="259" t="s">
        <v>17</v>
      </c>
      <c r="I384" s="259" t="s">
        <v>378</v>
      </c>
      <c r="J384" s="259" t="s">
        <v>749</v>
      </c>
      <c r="K384" s="259" t="s">
        <v>761</v>
      </c>
      <c r="L384" s="260">
        <v>44893</v>
      </c>
      <c r="M384" s="259" t="s">
        <v>20</v>
      </c>
    </row>
    <row r="385" spans="1:13" x14ac:dyDescent="0.35">
      <c r="A385" s="261" t="s">
        <v>762</v>
      </c>
      <c r="B385" s="261" t="s">
        <v>763</v>
      </c>
      <c r="C385" s="261" t="s">
        <v>734</v>
      </c>
      <c r="D385" s="261" t="s">
        <v>38</v>
      </c>
      <c r="E385" s="261" t="s">
        <v>17</v>
      </c>
      <c r="F385" s="261" t="s">
        <v>17</v>
      </c>
      <c r="G385" s="261" t="s">
        <v>17</v>
      </c>
      <c r="H385" s="261" t="s">
        <v>17</v>
      </c>
      <c r="I385" s="261" t="s">
        <v>17</v>
      </c>
      <c r="J385" s="261" t="s">
        <v>735</v>
      </c>
      <c r="K385" s="261" t="s">
        <v>764</v>
      </c>
      <c r="L385" s="262">
        <v>44893</v>
      </c>
      <c r="M385" s="261" t="s">
        <v>20</v>
      </c>
    </row>
    <row r="386" spans="1:13" x14ac:dyDescent="0.35">
      <c r="A386" s="259" t="s">
        <v>762</v>
      </c>
      <c r="B386" s="259" t="s">
        <v>763</v>
      </c>
      <c r="C386" s="259" t="s">
        <v>734</v>
      </c>
      <c r="D386" s="259" t="s">
        <v>40</v>
      </c>
      <c r="E386" s="259" t="s">
        <v>17</v>
      </c>
      <c r="F386" s="259" t="s">
        <v>17</v>
      </c>
      <c r="G386" s="259" t="s">
        <v>17</v>
      </c>
      <c r="H386" s="259" t="s">
        <v>17</v>
      </c>
      <c r="I386" s="259" t="s">
        <v>17</v>
      </c>
      <c r="J386" s="259" t="s">
        <v>735</v>
      </c>
      <c r="K386" s="259" t="s">
        <v>765</v>
      </c>
      <c r="L386" s="260">
        <v>44893</v>
      </c>
      <c r="M386" s="259" t="s">
        <v>20</v>
      </c>
    </row>
    <row r="387" spans="1:13" x14ac:dyDescent="0.35">
      <c r="A387" s="261" t="s">
        <v>762</v>
      </c>
      <c r="B387" s="261" t="s">
        <v>763</v>
      </c>
      <c r="C387" s="261" t="s">
        <v>734</v>
      </c>
      <c r="D387" s="261" t="s">
        <v>16</v>
      </c>
      <c r="E387" s="261" t="s">
        <v>17</v>
      </c>
      <c r="F387" s="261" t="s">
        <v>17</v>
      </c>
      <c r="G387" s="261" t="s">
        <v>17</v>
      </c>
      <c r="H387" s="261" t="s">
        <v>17</v>
      </c>
      <c r="I387" s="261" t="s">
        <v>17</v>
      </c>
      <c r="J387" s="261" t="s">
        <v>735</v>
      </c>
      <c r="K387" s="261" t="s">
        <v>766</v>
      </c>
      <c r="L387" s="262">
        <v>44893</v>
      </c>
      <c r="M387" s="261" t="s">
        <v>20</v>
      </c>
    </row>
    <row r="388" spans="1:13" x14ac:dyDescent="0.35">
      <c r="A388" s="259" t="s">
        <v>762</v>
      </c>
      <c r="B388" s="259" t="s">
        <v>763</v>
      </c>
      <c r="C388" s="259" t="s">
        <v>734</v>
      </c>
      <c r="D388" s="259" t="s">
        <v>21</v>
      </c>
      <c r="E388" s="259" t="s">
        <v>17</v>
      </c>
      <c r="F388" s="259" t="s">
        <v>17</v>
      </c>
      <c r="G388" s="259" t="s">
        <v>17</v>
      </c>
      <c r="H388" s="259" t="s">
        <v>17</v>
      </c>
      <c r="I388" s="259" t="s">
        <v>17</v>
      </c>
      <c r="J388" s="259" t="s">
        <v>735</v>
      </c>
      <c r="K388" s="259" t="s">
        <v>767</v>
      </c>
      <c r="L388" s="260">
        <v>44893</v>
      </c>
      <c r="M388" s="259" t="s">
        <v>20</v>
      </c>
    </row>
    <row r="389" spans="1:13" x14ac:dyDescent="0.35">
      <c r="A389" s="261" t="s">
        <v>762</v>
      </c>
      <c r="B389" s="261" t="s">
        <v>763</v>
      </c>
      <c r="C389" s="261" t="s">
        <v>734</v>
      </c>
      <c r="D389" s="261" t="s">
        <v>558</v>
      </c>
      <c r="E389" s="261" t="s">
        <v>17</v>
      </c>
      <c r="F389" s="261" t="s">
        <v>17</v>
      </c>
      <c r="G389" s="261" t="s">
        <v>17</v>
      </c>
      <c r="H389" s="261" t="s">
        <v>17</v>
      </c>
      <c r="I389" s="261" t="s">
        <v>17</v>
      </c>
      <c r="J389" s="261" t="s">
        <v>735</v>
      </c>
      <c r="K389" s="261" t="s">
        <v>768</v>
      </c>
      <c r="L389" s="262">
        <v>44893</v>
      </c>
      <c r="M389" s="261" t="s">
        <v>20</v>
      </c>
    </row>
    <row r="390" spans="1:13" x14ac:dyDescent="0.35">
      <c r="A390" s="259" t="s">
        <v>762</v>
      </c>
      <c r="B390" s="259" t="s">
        <v>763</v>
      </c>
      <c r="C390" s="259" t="s">
        <v>734</v>
      </c>
      <c r="D390" s="259" t="s">
        <v>24</v>
      </c>
      <c r="E390" s="259" t="s">
        <v>17</v>
      </c>
      <c r="F390" s="259" t="s">
        <v>17</v>
      </c>
      <c r="G390" s="259" t="s">
        <v>17</v>
      </c>
      <c r="H390" s="259" t="s">
        <v>17</v>
      </c>
      <c r="I390" s="259" t="s">
        <v>17</v>
      </c>
      <c r="J390" s="259" t="s">
        <v>735</v>
      </c>
      <c r="K390" s="259" t="s">
        <v>769</v>
      </c>
      <c r="L390" s="260">
        <v>44893</v>
      </c>
      <c r="M390" s="259" t="s">
        <v>20</v>
      </c>
    </row>
    <row r="391" spans="1:13" x14ac:dyDescent="0.35">
      <c r="A391" s="261" t="s">
        <v>762</v>
      </c>
      <c r="B391" s="261" t="s">
        <v>763</v>
      </c>
      <c r="C391" s="261" t="s">
        <v>734</v>
      </c>
      <c r="D391" s="261" t="s">
        <v>282</v>
      </c>
      <c r="E391" s="261">
        <v>5</v>
      </c>
      <c r="F391" s="261" t="s">
        <v>17</v>
      </c>
      <c r="G391" s="261" t="s">
        <v>742</v>
      </c>
      <c r="H391" s="261">
        <v>2</v>
      </c>
      <c r="I391" s="261" t="s">
        <v>17</v>
      </c>
      <c r="J391" s="261" t="s">
        <v>743</v>
      </c>
      <c r="K391" s="261" t="s">
        <v>770</v>
      </c>
      <c r="L391" s="262">
        <v>44893</v>
      </c>
      <c r="M391" s="261" t="s">
        <v>20</v>
      </c>
    </row>
    <row r="392" spans="1:13" x14ac:dyDescent="0.35">
      <c r="A392" s="259" t="s">
        <v>762</v>
      </c>
      <c r="B392" s="259" t="s">
        <v>763</v>
      </c>
      <c r="C392" s="259" t="s">
        <v>734</v>
      </c>
      <c r="D392" s="259" t="s">
        <v>26</v>
      </c>
      <c r="E392" s="259" t="s">
        <v>17</v>
      </c>
      <c r="F392" s="259" t="s">
        <v>17</v>
      </c>
      <c r="G392" s="259" t="s">
        <v>17</v>
      </c>
      <c r="H392" s="259" t="s">
        <v>17</v>
      </c>
      <c r="I392" s="259" t="s">
        <v>17</v>
      </c>
      <c r="J392" s="259" t="s">
        <v>735</v>
      </c>
      <c r="K392" s="259" t="s">
        <v>771</v>
      </c>
      <c r="L392" s="260">
        <v>44893</v>
      </c>
      <c r="M392" s="259" t="s">
        <v>20</v>
      </c>
    </row>
    <row r="393" spans="1:13" x14ac:dyDescent="0.35">
      <c r="A393" s="261" t="s">
        <v>762</v>
      </c>
      <c r="B393" s="261" t="s">
        <v>763</v>
      </c>
      <c r="C393" s="261" t="s">
        <v>734</v>
      </c>
      <c r="D393" s="261" t="s">
        <v>28</v>
      </c>
      <c r="E393" s="261" t="s">
        <v>17</v>
      </c>
      <c r="F393" s="261" t="s">
        <v>17</v>
      </c>
      <c r="G393" s="261" t="s">
        <v>17</v>
      </c>
      <c r="H393" s="261" t="s">
        <v>17</v>
      </c>
      <c r="I393" s="261" t="s">
        <v>17</v>
      </c>
      <c r="J393" s="261"/>
      <c r="K393" s="261" t="s">
        <v>772</v>
      </c>
      <c r="L393" s="262">
        <v>44893</v>
      </c>
      <c r="M393" s="261" t="s">
        <v>20</v>
      </c>
    </row>
    <row r="394" spans="1:13" x14ac:dyDescent="0.35">
      <c r="A394" s="259" t="s">
        <v>773</v>
      </c>
      <c r="B394" s="259" t="s">
        <v>774</v>
      </c>
      <c r="C394" s="259" t="s">
        <v>775</v>
      </c>
      <c r="D394" s="259" t="s">
        <v>26</v>
      </c>
      <c r="E394" s="259" t="s">
        <v>17</v>
      </c>
      <c r="F394" s="259" t="s">
        <v>573</v>
      </c>
      <c r="G394" s="259" t="s">
        <v>17</v>
      </c>
      <c r="H394" s="259" t="s">
        <v>17</v>
      </c>
      <c r="I394" s="259" t="s">
        <v>17</v>
      </c>
      <c r="J394" s="259" t="s">
        <v>179</v>
      </c>
      <c r="K394" s="259" t="s">
        <v>776</v>
      </c>
      <c r="L394" s="260">
        <v>44915</v>
      </c>
      <c r="M394" s="259" t="s">
        <v>20</v>
      </c>
    </row>
    <row r="395" spans="1:13" x14ac:dyDescent="0.35">
      <c r="A395" s="261" t="s">
        <v>773</v>
      </c>
      <c r="B395" s="261" t="s">
        <v>774</v>
      </c>
      <c r="C395" s="261" t="s">
        <v>775</v>
      </c>
      <c r="D395" s="261" t="s">
        <v>28</v>
      </c>
      <c r="E395" s="261" t="s">
        <v>17</v>
      </c>
      <c r="F395" s="261" t="s">
        <v>573</v>
      </c>
      <c r="G395" s="261" t="s">
        <v>17</v>
      </c>
      <c r="H395" s="261" t="s">
        <v>17</v>
      </c>
      <c r="I395" s="261" t="s">
        <v>17</v>
      </c>
      <c r="J395" s="261" t="s">
        <v>179</v>
      </c>
      <c r="K395" s="261" t="s">
        <v>777</v>
      </c>
      <c r="L395" s="262">
        <v>44915</v>
      </c>
      <c r="M395" s="261" t="s">
        <v>20</v>
      </c>
    </row>
    <row r="396" spans="1:13" x14ac:dyDescent="0.35">
      <c r="A396" s="259" t="s">
        <v>554</v>
      </c>
      <c r="B396" s="259" t="s">
        <v>555</v>
      </c>
      <c r="C396" s="259" t="s">
        <v>528</v>
      </c>
      <c r="D396" s="259" t="s">
        <v>545</v>
      </c>
      <c r="E396" s="259">
        <v>24</v>
      </c>
      <c r="F396" s="259" t="s">
        <v>778</v>
      </c>
      <c r="G396" s="259" t="s">
        <v>742</v>
      </c>
      <c r="H396" s="259">
        <v>2</v>
      </c>
      <c r="I396" s="259" t="s">
        <v>779</v>
      </c>
      <c r="J396" s="259" t="s">
        <v>780</v>
      </c>
      <c r="K396" s="259" t="s">
        <v>781</v>
      </c>
      <c r="L396" s="260">
        <v>44915</v>
      </c>
      <c r="M396" s="259" t="s">
        <v>20</v>
      </c>
    </row>
    <row r="397" spans="1:13" x14ac:dyDescent="0.35">
      <c r="A397" s="261" t="s">
        <v>526</v>
      </c>
      <c r="B397" s="261" t="s">
        <v>527</v>
      </c>
      <c r="C397" s="261" t="s">
        <v>528</v>
      </c>
      <c r="D397" s="261" t="s">
        <v>38</v>
      </c>
      <c r="E397" s="261" t="s">
        <v>17</v>
      </c>
      <c r="F397" s="261" t="s">
        <v>17</v>
      </c>
      <c r="G397" s="261" t="s">
        <v>17</v>
      </c>
      <c r="H397" s="261" t="s">
        <v>17</v>
      </c>
      <c r="I397" s="261" t="s">
        <v>17</v>
      </c>
      <c r="J397" s="261"/>
      <c r="K397" s="261" t="s">
        <v>782</v>
      </c>
      <c r="L397" s="262">
        <v>44915</v>
      </c>
      <c r="M397" s="261" t="s">
        <v>20</v>
      </c>
    </row>
    <row r="398" spans="1:13" x14ac:dyDescent="0.35">
      <c r="A398" s="259" t="s">
        <v>526</v>
      </c>
      <c r="B398" s="259" t="s">
        <v>527</v>
      </c>
      <c r="C398" s="259" t="s">
        <v>528</v>
      </c>
      <c r="D398" s="259" t="s">
        <v>40</v>
      </c>
      <c r="E398" s="259" t="s">
        <v>17</v>
      </c>
      <c r="F398" s="259" t="s">
        <v>17</v>
      </c>
      <c r="G398" s="259" t="s">
        <v>17</v>
      </c>
      <c r="H398" s="259" t="s">
        <v>17</v>
      </c>
      <c r="I398" s="259" t="s">
        <v>17</v>
      </c>
      <c r="J398" s="259" t="s">
        <v>783</v>
      </c>
      <c r="K398" s="259" t="s">
        <v>784</v>
      </c>
      <c r="L398" s="260">
        <v>44915</v>
      </c>
      <c r="M398" s="259" t="s">
        <v>20</v>
      </c>
    </row>
    <row r="399" spans="1:13" x14ac:dyDescent="0.35">
      <c r="A399" s="261" t="s">
        <v>526</v>
      </c>
      <c r="B399" s="261" t="s">
        <v>527</v>
      </c>
      <c r="C399" s="261" t="s">
        <v>528</v>
      </c>
      <c r="D399" s="261" t="s">
        <v>545</v>
      </c>
      <c r="E399" s="261" t="s">
        <v>17</v>
      </c>
      <c r="F399" s="261" t="s">
        <v>17</v>
      </c>
      <c r="G399" s="261" t="s">
        <v>17</v>
      </c>
      <c r="H399" s="261" t="s">
        <v>17</v>
      </c>
      <c r="I399" s="261" t="s">
        <v>17</v>
      </c>
      <c r="J399" s="261" t="s">
        <v>785</v>
      </c>
      <c r="K399" s="261" t="s">
        <v>786</v>
      </c>
      <c r="L399" s="262">
        <v>44915</v>
      </c>
      <c r="M399" s="261" t="s">
        <v>20</v>
      </c>
    </row>
    <row r="400" spans="1:13" x14ac:dyDescent="0.35">
      <c r="A400" s="259" t="s">
        <v>526</v>
      </c>
      <c r="B400" s="259" t="s">
        <v>527</v>
      </c>
      <c r="C400" s="259" t="s">
        <v>528</v>
      </c>
      <c r="D400" s="259" t="s">
        <v>16</v>
      </c>
      <c r="E400" s="259" t="s">
        <v>17</v>
      </c>
      <c r="F400" s="259" t="s">
        <v>17</v>
      </c>
      <c r="G400" s="259" t="s">
        <v>17</v>
      </c>
      <c r="H400" s="259" t="s">
        <v>17</v>
      </c>
      <c r="I400" s="259" t="s">
        <v>17</v>
      </c>
      <c r="J400" s="259" t="s">
        <v>783</v>
      </c>
      <c r="K400" s="259" t="s">
        <v>787</v>
      </c>
      <c r="L400" s="260">
        <v>44915</v>
      </c>
      <c r="M400" s="259" t="s">
        <v>20</v>
      </c>
    </row>
    <row r="401" spans="1:13" x14ac:dyDescent="0.35">
      <c r="A401" s="261" t="s">
        <v>526</v>
      </c>
      <c r="B401" s="261" t="s">
        <v>527</v>
      </c>
      <c r="C401" s="261" t="s">
        <v>528</v>
      </c>
      <c r="D401" s="261" t="s">
        <v>21</v>
      </c>
      <c r="E401" s="261" t="s">
        <v>17</v>
      </c>
      <c r="F401" s="261" t="s">
        <v>17</v>
      </c>
      <c r="G401" s="261" t="s">
        <v>17</v>
      </c>
      <c r="H401" s="261" t="s">
        <v>17</v>
      </c>
      <c r="I401" s="261" t="s">
        <v>17</v>
      </c>
      <c r="J401" s="261" t="s">
        <v>783</v>
      </c>
      <c r="K401" s="261" t="s">
        <v>788</v>
      </c>
      <c r="L401" s="262">
        <v>44915</v>
      </c>
      <c r="M401" s="261" t="s">
        <v>20</v>
      </c>
    </row>
    <row r="402" spans="1:13" x14ac:dyDescent="0.35">
      <c r="A402" s="259" t="s">
        <v>526</v>
      </c>
      <c r="B402" s="259" t="s">
        <v>527</v>
      </c>
      <c r="C402" s="259" t="s">
        <v>528</v>
      </c>
      <c r="D402" s="259" t="s">
        <v>558</v>
      </c>
      <c r="E402" s="259" t="s">
        <v>17</v>
      </c>
      <c r="F402" s="259" t="s">
        <v>17</v>
      </c>
      <c r="G402" s="259" t="s">
        <v>17</v>
      </c>
      <c r="H402" s="259" t="s">
        <v>17</v>
      </c>
      <c r="I402" s="259" t="s">
        <v>17</v>
      </c>
      <c r="J402" s="259" t="s">
        <v>783</v>
      </c>
      <c r="K402" s="259" t="s">
        <v>789</v>
      </c>
      <c r="L402" s="260">
        <v>44915</v>
      </c>
      <c r="M402" s="259" t="s">
        <v>20</v>
      </c>
    </row>
    <row r="403" spans="1:13" x14ac:dyDescent="0.35">
      <c r="A403" s="261" t="s">
        <v>526</v>
      </c>
      <c r="B403" s="261" t="s">
        <v>527</v>
      </c>
      <c r="C403" s="261" t="s">
        <v>528</v>
      </c>
      <c r="D403" s="261" t="s">
        <v>24</v>
      </c>
      <c r="E403" s="261" t="s">
        <v>17</v>
      </c>
      <c r="F403" s="261" t="s">
        <v>17</v>
      </c>
      <c r="G403" s="261" t="s">
        <v>17</v>
      </c>
      <c r="H403" s="261" t="s">
        <v>17</v>
      </c>
      <c r="I403" s="261" t="s">
        <v>17</v>
      </c>
      <c r="J403" s="261" t="s">
        <v>783</v>
      </c>
      <c r="K403" s="261" t="s">
        <v>790</v>
      </c>
      <c r="L403" s="262">
        <v>44915</v>
      </c>
      <c r="M403" s="261" t="s">
        <v>20</v>
      </c>
    </row>
    <row r="404" spans="1:13" x14ac:dyDescent="0.35">
      <c r="A404" s="259" t="s">
        <v>791</v>
      </c>
      <c r="B404" s="259" t="s">
        <v>792</v>
      </c>
      <c r="C404" s="259" t="s">
        <v>793</v>
      </c>
      <c r="D404" s="259" t="s">
        <v>26</v>
      </c>
      <c r="E404" s="259" t="s">
        <v>17</v>
      </c>
      <c r="F404" s="259" t="s">
        <v>17</v>
      </c>
      <c r="G404" s="259" t="s">
        <v>17</v>
      </c>
      <c r="H404" s="259" t="s">
        <v>17</v>
      </c>
      <c r="I404" s="259" t="s">
        <v>17</v>
      </c>
      <c r="J404" s="259" t="s">
        <v>794</v>
      </c>
      <c r="K404" s="259" t="s">
        <v>795</v>
      </c>
      <c r="L404" s="260">
        <v>44921</v>
      </c>
      <c r="M404" s="259" t="s">
        <v>20</v>
      </c>
    </row>
    <row r="405" spans="1:13" x14ac:dyDescent="0.35">
      <c r="A405" s="261" t="s">
        <v>791</v>
      </c>
      <c r="B405" s="261" t="s">
        <v>792</v>
      </c>
      <c r="C405" s="261" t="s">
        <v>793</v>
      </c>
      <c r="D405" s="261" t="s">
        <v>28</v>
      </c>
      <c r="E405" s="261" t="s">
        <v>17</v>
      </c>
      <c r="F405" s="261" t="s">
        <v>17</v>
      </c>
      <c r="G405" s="261" t="s">
        <v>17</v>
      </c>
      <c r="H405" s="261" t="s">
        <v>17</v>
      </c>
      <c r="I405" s="261" t="s">
        <v>17</v>
      </c>
      <c r="J405" s="261" t="s">
        <v>796</v>
      </c>
      <c r="K405" s="261" t="s">
        <v>797</v>
      </c>
      <c r="L405" s="262">
        <v>44921</v>
      </c>
      <c r="M405" s="261" t="s">
        <v>20</v>
      </c>
    </row>
    <row r="406" spans="1:13" x14ac:dyDescent="0.35">
      <c r="A406" s="259" t="s">
        <v>798</v>
      </c>
      <c r="B406" s="259" t="s">
        <v>799</v>
      </c>
      <c r="C406" s="259" t="s">
        <v>800</v>
      </c>
      <c r="D406" s="259" t="s">
        <v>26</v>
      </c>
      <c r="E406" s="259" t="s">
        <v>17</v>
      </c>
      <c r="F406" s="259" t="s">
        <v>17</v>
      </c>
      <c r="G406" s="259" t="s">
        <v>17</v>
      </c>
      <c r="H406" s="259" t="s">
        <v>17</v>
      </c>
      <c r="I406" s="259" t="s">
        <v>17</v>
      </c>
      <c r="J406" s="259" t="s">
        <v>801</v>
      </c>
      <c r="K406" s="259" t="s">
        <v>802</v>
      </c>
      <c r="L406" s="260">
        <v>44921</v>
      </c>
      <c r="M406" s="259" t="s">
        <v>20</v>
      </c>
    </row>
    <row r="407" spans="1:13" x14ac:dyDescent="0.35">
      <c r="A407" s="261" t="s">
        <v>798</v>
      </c>
      <c r="B407" s="261" t="s">
        <v>799</v>
      </c>
      <c r="C407" s="261" t="s">
        <v>800</v>
      </c>
      <c r="D407" s="261" t="s">
        <v>28</v>
      </c>
      <c r="E407" s="261" t="s">
        <v>17</v>
      </c>
      <c r="F407" s="261" t="s">
        <v>17</v>
      </c>
      <c r="G407" s="261" t="s">
        <v>17</v>
      </c>
      <c r="H407" s="261" t="s">
        <v>17</v>
      </c>
      <c r="I407" s="261" t="s">
        <v>17</v>
      </c>
      <c r="J407" s="261" t="s">
        <v>803</v>
      </c>
      <c r="K407" s="261" t="s">
        <v>804</v>
      </c>
      <c r="L407" s="262">
        <v>44921</v>
      </c>
      <c r="M407" s="261" t="s">
        <v>20</v>
      </c>
    </row>
    <row r="408" spans="1:13" x14ac:dyDescent="0.35">
      <c r="A408" s="259" t="s">
        <v>805</v>
      </c>
      <c r="B408" s="259" t="s">
        <v>806</v>
      </c>
      <c r="C408" s="259" t="s">
        <v>807</v>
      </c>
      <c r="D408" s="259" t="s">
        <v>26</v>
      </c>
      <c r="E408" s="259" t="s">
        <v>17</v>
      </c>
      <c r="F408" s="259" t="s">
        <v>17</v>
      </c>
      <c r="G408" s="259" t="s">
        <v>17</v>
      </c>
      <c r="H408" s="259" t="s">
        <v>17</v>
      </c>
      <c r="I408" s="259" t="s">
        <v>17</v>
      </c>
      <c r="J408" s="259" t="s">
        <v>801</v>
      </c>
      <c r="K408" s="259" t="s">
        <v>808</v>
      </c>
      <c r="L408" s="260">
        <v>44921</v>
      </c>
      <c r="M408" s="259" t="s">
        <v>20</v>
      </c>
    </row>
    <row r="409" spans="1:13" x14ac:dyDescent="0.35">
      <c r="A409" s="261" t="s">
        <v>805</v>
      </c>
      <c r="B409" s="261" t="s">
        <v>806</v>
      </c>
      <c r="C409" s="261" t="s">
        <v>807</v>
      </c>
      <c r="D409" s="261" t="s">
        <v>28</v>
      </c>
      <c r="E409" s="261" t="s">
        <v>17</v>
      </c>
      <c r="F409" s="261" t="s">
        <v>17</v>
      </c>
      <c r="G409" s="261" t="s">
        <v>17</v>
      </c>
      <c r="H409" s="261" t="s">
        <v>17</v>
      </c>
      <c r="I409" s="261" t="s">
        <v>17</v>
      </c>
      <c r="J409" s="261" t="s">
        <v>803</v>
      </c>
      <c r="K409" s="261" t="s">
        <v>809</v>
      </c>
      <c r="L409" s="262">
        <v>44921</v>
      </c>
      <c r="M409" s="261" t="s">
        <v>20</v>
      </c>
    </row>
    <row r="410" spans="1:13" x14ac:dyDescent="0.35">
      <c r="A410" s="259" t="s">
        <v>605</v>
      </c>
      <c r="B410" s="259" t="s">
        <v>606</v>
      </c>
      <c r="C410" s="259" t="s">
        <v>528</v>
      </c>
      <c r="D410" s="259" t="s">
        <v>40</v>
      </c>
      <c r="E410" s="259" t="s">
        <v>17</v>
      </c>
      <c r="F410" s="259" t="s">
        <v>378</v>
      </c>
      <c r="G410" s="259" t="s">
        <v>17</v>
      </c>
      <c r="H410" s="259" t="s">
        <v>17</v>
      </c>
      <c r="I410" s="259" t="s">
        <v>378</v>
      </c>
      <c r="J410" s="259" t="s">
        <v>810</v>
      </c>
      <c r="K410" s="259" t="s">
        <v>811</v>
      </c>
      <c r="L410" s="260">
        <v>44922</v>
      </c>
      <c r="M410" s="259" t="s">
        <v>20</v>
      </c>
    </row>
    <row r="411" spans="1:13" x14ac:dyDescent="0.35">
      <c r="A411" s="261" t="s">
        <v>605</v>
      </c>
      <c r="B411" s="261" t="s">
        <v>606</v>
      </c>
      <c r="C411" s="261" t="s">
        <v>528</v>
      </c>
      <c r="D411" s="261" t="s">
        <v>16</v>
      </c>
      <c r="E411" s="261" t="s">
        <v>17</v>
      </c>
      <c r="F411" s="261" t="s">
        <v>378</v>
      </c>
      <c r="G411" s="261" t="s">
        <v>17</v>
      </c>
      <c r="H411" s="261" t="s">
        <v>17</v>
      </c>
      <c r="I411" s="261" t="s">
        <v>378</v>
      </c>
      <c r="J411" s="261" t="s">
        <v>810</v>
      </c>
      <c r="K411" s="261" t="s">
        <v>812</v>
      </c>
      <c r="L411" s="262">
        <v>44922</v>
      </c>
      <c r="M411" s="261" t="s">
        <v>20</v>
      </c>
    </row>
    <row r="412" spans="1:13" x14ac:dyDescent="0.35">
      <c r="A412" s="259" t="s">
        <v>605</v>
      </c>
      <c r="B412" s="259" t="s">
        <v>606</v>
      </c>
      <c r="C412" s="259" t="s">
        <v>528</v>
      </c>
      <c r="D412" s="259" t="s">
        <v>21</v>
      </c>
      <c r="E412" s="259" t="s">
        <v>17</v>
      </c>
      <c r="F412" s="259" t="s">
        <v>378</v>
      </c>
      <c r="G412" s="259" t="s">
        <v>17</v>
      </c>
      <c r="H412" s="259" t="s">
        <v>17</v>
      </c>
      <c r="I412" s="259" t="s">
        <v>378</v>
      </c>
      <c r="J412" s="259" t="s">
        <v>810</v>
      </c>
      <c r="K412" s="259" t="s">
        <v>813</v>
      </c>
      <c r="L412" s="260">
        <v>44922</v>
      </c>
      <c r="M412" s="259" t="s">
        <v>20</v>
      </c>
    </row>
    <row r="413" spans="1:13" x14ac:dyDescent="0.35">
      <c r="A413" s="261" t="s">
        <v>605</v>
      </c>
      <c r="B413" s="261" t="s">
        <v>606</v>
      </c>
      <c r="C413" s="261" t="s">
        <v>528</v>
      </c>
      <c r="D413" s="261" t="s">
        <v>558</v>
      </c>
      <c r="E413" s="261" t="s">
        <v>17</v>
      </c>
      <c r="F413" s="261" t="s">
        <v>378</v>
      </c>
      <c r="G413" s="261" t="s">
        <v>17</v>
      </c>
      <c r="H413" s="261" t="s">
        <v>17</v>
      </c>
      <c r="I413" s="261" t="s">
        <v>378</v>
      </c>
      <c r="J413" s="261" t="s">
        <v>810</v>
      </c>
      <c r="K413" s="261" t="s">
        <v>814</v>
      </c>
      <c r="L413" s="262">
        <v>44922</v>
      </c>
      <c r="M413" s="261" t="s">
        <v>20</v>
      </c>
    </row>
    <row r="414" spans="1:13" x14ac:dyDescent="0.35">
      <c r="A414" s="259" t="s">
        <v>605</v>
      </c>
      <c r="B414" s="259" t="s">
        <v>606</v>
      </c>
      <c r="C414" s="259" t="s">
        <v>528</v>
      </c>
      <c r="D414" s="259" t="s">
        <v>24</v>
      </c>
      <c r="E414" s="259">
        <v>4500000</v>
      </c>
      <c r="F414" s="259" t="s">
        <v>815</v>
      </c>
      <c r="G414" s="259" t="s">
        <v>742</v>
      </c>
      <c r="H414" s="259">
        <v>2</v>
      </c>
      <c r="I414" s="259" t="s">
        <v>816</v>
      </c>
      <c r="J414" s="259" t="s">
        <v>817</v>
      </c>
      <c r="K414" s="259" t="s">
        <v>818</v>
      </c>
      <c r="L414" s="260">
        <v>44953</v>
      </c>
      <c r="M414" s="259" t="s">
        <v>20</v>
      </c>
    </row>
    <row r="415" spans="1:13" x14ac:dyDescent="0.35">
      <c r="A415" s="261" t="s">
        <v>819</v>
      </c>
      <c r="B415" s="261" t="s">
        <v>820</v>
      </c>
      <c r="C415" s="261" t="s">
        <v>821</v>
      </c>
      <c r="D415" s="261" t="s">
        <v>24</v>
      </c>
      <c r="E415" s="261">
        <v>228</v>
      </c>
      <c r="F415" s="261" t="s">
        <v>822</v>
      </c>
      <c r="G415" s="261" t="s">
        <v>742</v>
      </c>
      <c r="H415" s="261">
        <v>2</v>
      </c>
      <c r="I415" s="261" t="s">
        <v>823</v>
      </c>
      <c r="J415" s="261" t="s">
        <v>824</v>
      </c>
      <c r="K415" s="261" t="s">
        <v>825</v>
      </c>
      <c r="L415" s="262">
        <v>44957</v>
      </c>
      <c r="M415" s="261" t="s">
        <v>20</v>
      </c>
    </row>
    <row r="416" spans="1:13" x14ac:dyDescent="0.35">
      <c r="A416" s="259" t="s">
        <v>562</v>
      </c>
      <c r="B416" s="259" t="s">
        <v>563</v>
      </c>
      <c r="C416" s="259" t="s">
        <v>564</v>
      </c>
      <c r="D416" s="259" t="s">
        <v>40</v>
      </c>
      <c r="E416" s="259">
        <v>4893</v>
      </c>
      <c r="F416" s="259" t="s">
        <v>826</v>
      </c>
      <c r="G416" s="259" t="s">
        <v>742</v>
      </c>
      <c r="H416" s="259">
        <v>2</v>
      </c>
      <c r="I416" s="259" t="s">
        <v>827</v>
      </c>
      <c r="J416" s="259" t="s">
        <v>828</v>
      </c>
      <c r="K416" s="259" t="s">
        <v>829</v>
      </c>
      <c r="L416" s="260">
        <v>44985</v>
      </c>
      <c r="M416" s="259" t="s">
        <v>20</v>
      </c>
    </row>
    <row r="417" spans="1:13" x14ac:dyDescent="0.35">
      <c r="A417" s="261" t="s">
        <v>562</v>
      </c>
      <c r="B417" s="261" t="s">
        <v>563</v>
      </c>
      <c r="C417" s="261" t="s">
        <v>564</v>
      </c>
      <c r="D417" s="261" t="s">
        <v>24</v>
      </c>
      <c r="E417" s="261">
        <v>7852053</v>
      </c>
      <c r="F417" s="261" t="s">
        <v>830</v>
      </c>
      <c r="G417" s="261" t="s">
        <v>358</v>
      </c>
      <c r="H417" s="261">
        <v>1</v>
      </c>
      <c r="I417" s="261" t="s">
        <v>831</v>
      </c>
      <c r="J417" s="261" t="s">
        <v>817</v>
      </c>
      <c r="K417" s="261" t="s">
        <v>832</v>
      </c>
      <c r="L417" s="262">
        <v>44985</v>
      </c>
      <c r="M417" s="261"/>
    </row>
    <row r="418" spans="1:13" x14ac:dyDescent="0.35">
      <c r="A418" s="259" t="s">
        <v>833</v>
      </c>
      <c r="B418" s="259" t="s">
        <v>834</v>
      </c>
      <c r="C418" s="259" t="s">
        <v>835</v>
      </c>
      <c r="D418" s="259" t="s">
        <v>26</v>
      </c>
      <c r="E418" s="259" t="s">
        <v>17</v>
      </c>
      <c r="F418" s="259" t="s">
        <v>17</v>
      </c>
      <c r="G418" s="259" t="s">
        <v>17</v>
      </c>
      <c r="H418" s="259" t="s">
        <v>17</v>
      </c>
      <c r="I418" s="259" t="s">
        <v>17</v>
      </c>
      <c r="J418" s="259" t="s">
        <v>794</v>
      </c>
      <c r="K418" s="259" t="s">
        <v>836</v>
      </c>
      <c r="L418" s="260">
        <v>45013</v>
      </c>
      <c r="M418" s="259" t="s">
        <v>20</v>
      </c>
    </row>
    <row r="419" spans="1:13" x14ac:dyDescent="0.35">
      <c r="A419" s="261" t="s">
        <v>833</v>
      </c>
      <c r="B419" s="261" t="s">
        <v>834</v>
      </c>
      <c r="C419" s="261" t="s">
        <v>835</v>
      </c>
      <c r="D419" s="261" t="s">
        <v>28</v>
      </c>
      <c r="E419" s="261" t="s">
        <v>17</v>
      </c>
      <c r="F419" s="261" t="s">
        <v>17</v>
      </c>
      <c r="G419" s="261" t="s">
        <v>17</v>
      </c>
      <c r="H419" s="261" t="s">
        <v>17</v>
      </c>
      <c r="I419" s="261" t="s">
        <v>17</v>
      </c>
      <c r="J419" s="261" t="s">
        <v>796</v>
      </c>
      <c r="K419" s="261" t="s">
        <v>837</v>
      </c>
      <c r="L419" s="262">
        <v>45013</v>
      </c>
      <c r="M419" s="261" t="s">
        <v>20</v>
      </c>
    </row>
    <row r="420" spans="1:13" x14ac:dyDescent="0.35">
      <c r="A420" s="259" t="s">
        <v>838</v>
      </c>
      <c r="B420" s="259" t="s">
        <v>839</v>
      </c>
      <c r="C420" s="259" t="s">
        <v>835</v>
      </c>
      <c r="D420" s="259" t="s">
        <v>26</v>
      </c>
      <c r="E420" s="259" t="s">
        <v>17</v>
      </c>
      <c r="F420" s="259" t="s">
        <v>17</v>
      </c>
      <c r="G420" s="259" t="s">
        <v>17</v>
      </c>
      <c r="H420" s="259" t="s">
        <v>17</v>
      </c>
      <c r="I420" s="259" t="s">
        <v>17</v>
      </c>
      <c r="J420" s="259" t="s">
        <v>801</v>
      </c>
      <c r="K420" s="259" t="s">
        <v>840</v>
      </c>
      <c r="L420" s="260">
        <v>45013</v>
      </c>
      <c r="M420" s="259" t="s">
        <v>20</v>
      </c>
    </row>
    <row r="421" spans="1:13" x14ac:dyDescent="0.35">
      <c r="A421" s="261" t="s">
        <v>838</v>
      </c>
      <c r="B421" s="261" t="s">
        <v>839</v>
      </c>
      <c r="C421" s="261" t="s">
        <v>835</v>
      </c>
      <c r="D421" s="261" t="s">
        <v>28</v>
      </c>
      <c r="E421" s="261" t="s">
        <v>17</v>
      </c>
      <c r="F421" s="261" t="s">
        <v>17</v>
      </c>
      <c r="G421" s="261" t="s">
        <v>17</v>
      </c>
      <c r="H421" s="261" t="s">
        <v>17</v>
      </c>
      <c r="I421" s="261" t="s">
        <v>17</v>
      </c>
      <c r="J421" s="261" t="s">
        <v>803</v>
      </c>
      <c r="K421" s="261" t="s">
        <v>841</v>
      </c>
      <c r="L421" s="262">
        <v>45013</v>
      </c>
      <c r="M421" s="261" t="s">
        <v>20</v>
      </c>
    </row>
    <row r="422" spans="1:13" x14ac:dyDescent="0.35">
      <c r="A422" s="259" t="s">
        <v>842</v>
      </c>
      <c r="B422" s="259" t="s">
        <v>843</v>
      </c>
      <c r="C422" s="259" t="s">
        <v>835</v>
      </c>
      <c r="D422" s="259" t="s">
        <v>26</v>
      </c>
      <c r="E422" s="259" t="s">
        <v>17</v>
      </c>
      <c r="F422" s="259" t="s">
        <v>573</v>
      </c>
      <c r="G422" s="259" t="s">
        <v>17</v>
      </c>
      <c r="H422" s="259" t="s">
        <v>17</v>
      </c>
      <c r="I422" s="259" t="s">
        <v>17</v>
      </c>
      <c r="J422" s="259" t="s">
        <v>794</v>
      </c>
      <c r="K422" s="259" t="s">
        <v>844</v>
      </c>
      <c r="L422" s="260">
        <v>45013</v>
      </c>
      <c r="M422" s="259" t="s">
        <v>20</v>
      </c>
    </row>
    <row r="423" spans="1:13" x14ac:dyDescent="0.35">
      <c r="A423" s="261" t="s">
        <v>842</v>
      </c>
      <c r="B423" s="261" t="s">
        <v>843</v>
      </c>
      <c r="C423" s="261" t="s">
        <v>835</v>
      </c>
      <c r="D423" s="261" t="s">
        <v>28</v>
      </c>
      <c r="E423" s="261" t="s">
        <v>17</v>
      </c>
      <c r="F423" s="261" t="s">
        <v>573</v>
      </c>
      <c r="G423" s="261" t="s">
        <v>17</v>
      </c>
      <c r="H423" s="261" t="s">
        <v>17</v>
      </c>
      <c r="I423" s="261" t="s">
        <v>17</v>
      </c>
      <c r="J423" s="261" t="s">
        <v>796</v>
      </c>
      <c r="K423" s="261" t="s">
        <v>845</v>
      </c>
      <c r="L423" s="262">
        <v>45013</v>
      </c>
      <c r="M423" s="261" t="s">
        <v>20</v>
      </c>
    </row>
    <row r="424" spans="1:13" x14ac:dyDescent="0.35">
      <c r="A424" s="259" t="s">
        <v>819</v>
      </c>
      <c r="B424" s="259" t="s">
        <v>820</v>
      </c>
      <c r="C424" s="259" t="s">
        <v>821</v>
      </c>
      <c r="D424" s="259" t="s">
        <v>16</v>
      </c>
      <c r="E424" s="259">
        <v>437</v>
      </c>
      <c r="F424" s="259" t="s">
        <v>846</v>
      </c>
      <c r="G424" s="259" t="s">
        <v>742</v>
      </c>
      <c r="H424" s="259">
        <v>2</v>
      </c>
      <c r="I424" s="259" t="s">
        <v>847</v>
      </c>
      <c r="J424" s="259" t="s">
        <v>848</v>
      </c>
      <c r="K424" s="259" t="s">
        <v>849</v>
      </c>
      <c r="L424" s="260">
        <v>45014</v>
      </c>
      <c r="M424" s="259" t="s">
        <v>20</v>
      </c>
    </row>
    <row r="425" spans="1:13" x14ac:dyDescent="0.35">
      <c r="A425" s="261" t="s">
        <v>819</v>
      </c>
      <c r="B425" s="261" t="s">
        <v>820</v>
      </c>
      <c r="C425" s="261" t="s">
        <v>821</v>
      </c>
      <c r="D425" s="261" t="s">
        <v>21</v>
      </c>
      <c r="E425" s="261">
        <v>437</v>
      </c>
      <c r="F425" s="261" t="s">
        <v>850</v>
      </c>
      <c r="G425" s="261" t="s">
        <v>742</v>
      </c>
      <c r="H425" s="261">
        <v>2</v>
      </c>
      <c r="I425" s="261" t="s">
        <v>847</v>
      </c>
      <c r="J425" s="261" t="s">
        <v>851</v>
      </c>
      <c r="K425" s="261" t="s">
        <v>852</v>
      </c>
      <c r="L425" s="262">
        <v>45014</v>
      </c>
      <c r="M425" s="261" t="s">
        <v>20</v>
      </c>
    </row>
    <row r="426" spans="1:13" x14ac:dyDescent="0.35">
      <c r="A426" s="259" t="s">
        <v>554</v>
      </c>
      <c r="B426" s="259" t="s">
        <v>555</v>
      </c>
      <c r="C426" s="259" t="s">
        <v>528</v>
      </c>
      <c r="D426" s="259" t="s">
        <v>24</v>
      </c>
      <c r="E426" s="259">
        <v>6850000</v>
      </c>
      <c r="F426" s="259" t="s">
        <v>853</v>
      </c>
      <c r="G426" s="259" t="s">
        <v>358</v>
      </c>
      <c r="H426" s="259">
        <v>1</v>
      </c>
      <c r="I426" s="259" t="s">
        <v>854</v>
      </c>
      <c r="J426" s="259" t="s">
        <v>855</v>
      </c>
      <c r="K426" s="259" t="s">
        <v>856</v>
      </c>
      <c r="L426" s="260">
        <v>45015</v>
      </c>
      <c r="M426" s="259" t="s">
        <v>20</v>
      </c>
    </row>
    <row r="427" spans="1:13" x14ac:dyDescent="0.35">
      <c r="A427" s="261" t="s">
        <v>532</v>
      </c>
      <c r="B427" s="261" t="s">
        <v>533</v>
      </c>
      <c r="C427" s="261" t="s">
        <v>528</v>
      </c>
      <c r="D427" s="261" t="s">
        <v>40</v>
      </c>
      <c r="E427" s="261" t="s">
        <v>17</v>
      </c>
      <c r="F427" s="261" t="s">
        <v>17</v>
      </c>
      <c r="G427" s="261"/>
      <c r="H427" s="261">
        <v>0</v>
      </c>
      <c r="I427" s="261" t="s">
        <v>17</v>
      </c>
      <c r="J427" s="261" t="s">
        <v>857</v>
      </c>
      <c r="K427" s="261" t="s">
        <v>858</v>
      </c>
      <c r="L427" s="262">
        <v>45015</v>
      </c>
      <c r="M427" s="261" t="s">
        <v>20</v>
      </c>
    </row>
    <row r="428" spans="1:13" x14ac:dyDescent="0.35">
      <c r="A428" s="259" t="s">
        <v>859</v>
      </c>
      <c r="B428" s="259" t="s">
        <v>860</v>
      </c>
      <c r="C428" s="259" t="s">
        <v>861</v>
      </c>
      <c r="D428" s="259" t="s">
        <v>558</v>
      </c>
      <c r="E428" s="259">
        <v>0</v>
      </c>
      <c r="F428" s="259" t="s">
        <v>17</v>
      </c>
      <c r="G428" s="259" t="s">
        <v>17</v>
      </c>
      <c r="H428" s="259" t="s">
        <v>17</v>
      </c>
      <c r="I428" s="259" t="s">
        <v>17</v>
      </c>
      <c r="J428" s="259" t="s">
        <v>862</v>
      </c>
      <c r="K428" s="259" t="s">
        <v>863</v>
      </c>
      <c r="L428" s="260">
        <v>45016</v>
      </c>
      <c r="M428" s="259" t="s">
        <v>20</v>
      </c>
    </row>
    <row r="429" spans="1:13" x14ac:dyDescent="0.35">
      <c r="A429" s="261" t="s">
        <v>859</v>
      </c>
      <c r="B429" s="261" t="s">
        <v>860</v>
      </c>
      <c r="C429" s="261" t="s">
        <v>861</v>
      </c>
      <c r="D429" s="261" t="s">
        <v>26</v>
      </c>
      <c r="E429" s="261">
        <v>0</v>
      </c>
      <c r="F429" s="261" t="s">
        <v>17</v>
      </c>
      <c r="G429" s="261" t="s">
        <v>22</v>
      </c>
      <c r="H429" s="261">
        <v>3</v>
      </c>
      <c r="I429" s="261" t="s">
        <v>17</v>
      </c>
      <c r="J429" s="261" t="s">
        <v>862</v>
      </c>
      <c r="K429" s="261" t="s">
        <v>864</v>
      </c>
      <c r="L429" s="262">
        <v>45016</v>
      </c>
      <c r="M429" s="261" t="s">
        <v>20</v>
      </c>
    </row>
    <row r="430" spans="1:13" x14ac:dyDescent="0.35">
      <c r="A430" s="259" t="s">
        <v>859</v>
      </c>
      <c r="B430" s="259" t="s">
        <v>860</v>
      </c>
      <c r="C430" s="259" t="s">
        <v>861</v>
      </c>
      <c r="D430" s="259" t="s">
        <v>28</v>
      </c>
      <c r="E430" s="259">
        <v>0</v>
      </c>
      <c r="F430" s="259" t="s">
        <v>17</v>
      </c>
      <c r="G430" s="259" t="s">
        <v>22</v>
      </c>
      <c r="H430" s="259">
        <v>3</v>
      </c>
      <c r="I430" s="259" t="s">
        <v>17</v>
      </c>
      <c r="J430" s="259" t="s">
        <v>862</v>
      </c>
      <c r="K430" s="259" t="s">
        <v>865</v>
      </c>
      <c r="L430" s="260">
        <v>45016</v>
      </c>
      <c r="M430" s="259" t="s">
        <v>20</v>
      </c>
    </row>
    <row r="431" spans="1:13" x14ac:dyDescent="0.35">
      <c r="A431" s="261" t="s">
        <v>859</v>
      </c>
      <c r="B431" s="261" t="s">
        <v>860</v>
      </c>
      <c r="C431" s="261" t="s">
        <v>861</v>
      </c>
      <c r="D431" s="261" t="s">
        <v>282</v>
      </c>
      <c r="E431" s="261">
        <v>3</v>
      </c>
      <c r="F431" s="261" t="s">
        <v>866</v>
      </c>
      <c r="G431" s="261" t="s">
        <v>742</v>
      </c>
      <c r="H431" s="261">
        <v>2</v>
      </c>
      <c r="I431" s="261" t="s">
        <v>867</v>
      </c>
      <c r="J431" s="261" t="s">
        <v>868</v>
      </c>
      <c r="K431" s="261" t="s">
        <v>869</v>
      </c>
      <c r="L431" s="262">
        <v>45044</v>
      </c>
      <c r="M431" s="261" t="s">
        <v>310</v>
      </c>
    </row>
    <row r="432" spans="1:13" x14ac:dyDescent="0.35">
      <c r="A432" s="259" t="s">
        <v>576</v>
      </c>
      <c r="B432" s="259" t="s">
        <v>577</v>
      </c>
      <c r="C432" s="259" t="s">
        <v>53</v>
      </c>
      <c r="D432" s="259" t="s">
        <v>282</v>
      </c>
      <c r="E432" s="259">
        <v>2</v>
      </c>
      <c r="F432" s="259" t="s">
        <v>870</v>
      </c>
      <c r="G432" s="259" t="s">
        <v>742</v>
      </c>
      <c r="H432" s="259">
        <v>2</v>
      </c>
      <c r="I432" s="259" t="s">
        <v>871</v>
      </c>
      <c r="J432" s="259" t="s">
        <v>872</v>
      </c>
      <c r="K432" s="259" t="s">
        <v>873</v>
      </c>
      <c r="L432" s="260">
        <v>45046</v>
      </c>
      <c r="M432" s="259" t="s">
        <v>20</v>
      </c>
    </row>
    <row r="433" spans="1:13" x14ac:dyDescent="0.35">
      <c r="A433" s="261" t="s">
        <v>51</v>
      </c>
      <c r="B433" s="261" t="s">
        <v>52</v>
      </c>
      <c r="C433" s="261" t="s">
        <v>53</v>
      </c>
      <c r="D433" s="261" t="s">
        <v>282</v>
      </c>
      <c r="E433" s="261">
        <v>2</v>
      </c>
      <c r="F433" s="261" t="s">
        <v>874</v>
      </c>
      <c r="G433" s="261" t="s">
        <v>742</v>
      </c>
      <c r="H433" s="261">
        <v>2</v>
      </c>
      <c r="I433" s="261" t="s">
        <v>875</v>
      </c>
      <c r="J433" s="261" t="s">
        <v>872</v>
      </c>
      <c r="K433" s="261" t="s">
        <v>876</v>
      </c>
      <c r="L433" s="262">
        <v>45046</v>
      </c>
      <c r="M433" s="261" t="s">
        <v>20</v>
      </c>
    </row>
    <row r="434" spans="1:13" x14ac:dyDescent="0.35">
      <c r="A434" s="259" t="s">
        <v>877</v>
      </c>
      <c r="B434" s="259" t="s">
        <v>878</v>
      </c>
      <c r="C434" s="259" t="s">
        <v>879</v>
      </c>
      <c r="D434" s="259" t="s">
        <v>648</v>
      </c>
      <c r="E434" s="259">
        <v>107142736</v>
      </c>
      <c r="F434" s="259" t="s">
        <v>880</v>
      </c>
      <c r="G434" s="259" t="s">
        <v>358</v>
      </c>
      <c r="H434" s="259">
        <v>1</v>
      </c>
      <c r="I434" s="259" t="s">
        <v>881</v>
      </c>
      <c r="J434" s="259" t="s">
        <v>882</v>
      </c>
      <c r="K434" s="259" t="s">
        <v>883</v>
      </c>
      <c r="L434" s="260">
        <v>45105</v>
      </c>
      <c r="M434" s="259" t="s">
        <v>20</v>
      </c>
    </row>
    <row r="435" spans="1:13" x14ac:dyDescent="0.35">
      <c r="A435" s="261" t="s">
        <v>877</v>
      </c>
      <c r="B435" s="261" t="s">
        <v>878</v>
      </c>
      <c r="C435" s="261" t="s">
        <v>879</v>
      </c>
      <c r="D435" s="261" t="s">
        <v>653</v>
      </c>
      <c r="E435" s="261">
        <v>155377</v>
      </c>
      <c r="F435" s="261" t="s">
        <v>884</v>
      </c>
      <c r="G435" s="261" t="s">
        <v>358</v>
      </c>
      <c r="H435" s="261">
        <v>1</v>
      </c>
      <c r="I435" s="261" t="s">
        <v>885</v>
      </c>
      <c r="J435" s="261" t="s">
        <v>886</v>
      </c>
      <c r="K435" s="261" t="s">
        <v>887</v>
      </c>
      <c r="L435" s="262">
        <v>45105</v>
      </c>
      <c r="M435" s="261" t="s">
        <v>20</v>
      </c>
    </row>
    <row r="436" spans="1:13" x14ac:dyDescent="0.35">
      <c r="A436" s="259" t="s">
        <v>877</v>
      </c>
      <c r="B436" s="259" t="s">
        <v>878</v>
      </c>
      <c r="C436" s="259" t="s">
        <v>879</v>
      </c>
      <c r="D436" s="259" t="s">
        <v>658</v>
      </c>
      <c r="E436" s="259">
        <v>27000077</v>
      </c>
      <c r="F436" s="259" t="s">
        <v>888</v>
      </c>
      <c r="G436" s="259" t="s">
        <v>742</v>
      </c>
      <c r="H436" s="259">
        <v>2</v>
      </c>
      <c r="I436" s="259" t="s">
        <v>889</v>
      </c>
      <c r="J436" s="259" t="s">
        <v>890</v>
      </c>
      <c r="K436" s="259" t="s">
        <v>891</v>
      </c>
      <c r="L436" s="260">
        <v>45105</v>
      </c>
      <c r="M436" s="259" t="s">
        <v>20</v>
      </c>
    </row>
    <row r="437" spans="1:13" x14ac:dyDescent="0.35">
      <c r="A437" s="261" t="s">
        <v>877</v>
      </c>
      <c r="B437" s="261" t="s">
        <v>878</v>
      </c>
      <c r="C437" s="261" t="s">
        <v>879</v>
      </c>
      <c r="D437" s="261" t="s">
        <v>663</v>
      </c>
      <c r="E437" s="261">
        <v>17900000</v>
      </c>
      <c r="F437" s="261" t="s">
        <v>892</v>
      </c>
      <c r="G437" s="261" t="s">
        <v>22</v>
      </c>
      <c r="H437" s="261">
        <v>3</v>
      </c>
      <c r="I437" s="261" t="s">
        <v>893</v>
      </c>
      <c r="J437" s="261" t="s">
        <v>894</v>
      </c>
      <c r="K437" s="261" t="s">
        <v>895</v>
      </c>
      <c r="L437" s="262">
        <v>45105</v>
      </c>
      <c r="M437" s="261" t="s">
        <v>20</v>
      </c>
    </row>
    <row r="438" spans="1:13" x14ac:dyDescent="0.35">
      <c r="A438" s="259" t="s">
        <v>877</v>
      </c>
      <c r="B438" s="259" t="s">
        <v>878</v>
      </c>
      <c r="C438" s="259" t="s">
        <v>879</v>
      </c>
      <c r="D438" s="259" t="s">
        <v>282</v>
      </c>
      <c r="E438" s="259">
        <v>5</v>
      </c>
      <c r="F438" s="259" t="s">
        <v>896</v>
      </c>
      <c r="G438" s="259" t="s">
        <v>22</v>
      </c>
      <c r="H438" s="259">
        <v>3</v>
      </c>
      <c r="I438" s="259" t="s">
        <v>897</v>
      </c>
      <c r="J438" s="259" t="s">
        <v>898</v>
      </c>
      <c r="K438" s="259" t="s">
        <v>899</v>
      </c>
      <c r="L438" s="260">
        <v>45105</v>
      </c>
      <c r="M438" s="259" t="s">
        <v>20</v>
      </c>
    </row>
    <row r="439" spans="1:13" x14ac:dyDescent="0.35">
      <c r="A439" s="261" t="s">
        <v>877</v>
      </c>
      <c r="B439" s="261" t="s">
        <v>878</v>
      </c>
      <c r="C439" s="261" t="s">
        <v>879</v>
      </c>
      <c r="D439" s="261" t="s">
        <v>26</v>
      </c>
      <c r="E439" s="261" t="s">
        <v>17</v>
      </c>
      <c r="F439" s="261" t="s">
        <v>378</v>
      </c>
      <c r="G439" s="261" t="s">
        <v>22</v>
      </c>
      <c r="H439" s="261">
        <v>3</v>
      </c>
      <c r="I439" s="261" t="s">
        <v>378</v>
      </c>
      <c r="J439" s="261" t="s">
        <v>900</v>
      </c>
      <c r="K439" s="261" t="s">
        <v>901</v>
      </c>
      <c r="L439" s="262">
        <v>45105</v>
      </c>
      <c r="M439" s="261" t="s">
        <v>20</v>
      </c>
    </row>
    <row r="440" spans="1:13" x14ac:dyDescent="0.35">
      <c r="A440" s="259" t="s">
        <v>877</v>
      </c>
      <c r="B440" s="259" t="s">
        <v>878</v>
      </c>
      <c r="C440" s="259" t="s">
        <v>879</v>
      </c>
      <c r="D440" s="259" t="s">
        <v>28</v>
      </c>
      <c r="E440" s="259" t="s">
        <v>17</v>
      </c>
      <c r="F440" s="259" t="s">
        <v>378</v>
      </c>
      <c r="G440" s="259" t="s">
        <v>22</v>
      </c>
      <c r="H440" s="259">
        <v>3</v>
      </c>
      <c r="I440" s="259" t="s">
        <v>378</v>
      </c>
      <c r="J440" s="259" t="s">
        <v>900</v>
      </c>
      <c r="K440" s="259" t="s">
        <v>902</v>
      </c>
      <c r="L440" s="260">
        <v>45105</v>
      </c>
      <c r="M440" s="259" t="s">
        <v>20</v>
      </c>
    </row>
    <row r="441" spans="1:13" x14ac:dyDescent="0.35">
      <c r="A441" s="261" t="s">
        <v>877</v>
      </c>
      <c r="B441" s="261" t="s">
        <v>878</v>
      </c>
      <c r="C441" s="261" t="s">
        <v>879</v>
      </c>
      <c r="D441" s="261" t="s">
        <v>38</v>
      </c>
      <c r="E441" s="261" t="s">
        <v>17</v>
      </c>
      <c r="F441" s="261" t="s">
        <v>378</v>
      </c>
      <c r="G441" s="261" t="s">
        <v>22</v>
      </c>
      <c r="H441" s="261">
        <v>3</v>
      </c>
      <c r="I441" s="261" t="s">
        <v>378</v>
      </c>
      <c r="J441" s="261" t="s">
        <v>900</v>
      </c>
      <c r="K441" s="261" t="s">
        <v>903</v>
      </c>
      <c r="L441" s="262">
        <v>45105</v>
      </c>
      <c r="M441" s="261" t="s">
        <v>20</v>
      </c>
    </row>
    <row r="442" spans="1:13" x14ac:dyDescent="0.35">
      <c r="A442" s="259" t="s">
        <v>877</v>
      </c>
      <c r="B442" s="259" t="s">
        <v>878</v>
      </c>
      <c r="C442" s="259" t="s">
        <v>879</v>
      </c>
      <c r="D442" s="259" t="s">
        <v>16</v>
      </c>
      <c r="E442" s="259">
        <v>308000</v>
      </c>
      <c r="F442" s="259" t="s">
        <v>904</v>
      </c>
      <c r="G442" s="259" t="s">
        <v>22</v>
      </c>
      <c r="H442" s="259">
        <v>3</v>
      </c>
      <c r="I442" s="259" t="s">
        <v>905</v>
      </c>
      <c r="J442" s="259" t="s">
        <v>906</v>
      </c>
      <c r="K442" s="259" t="s">
        <v>907</v>
      </c>
      <c r="L442" s="260">
        <v>45105</v>
      </c>
      <c r="M442" s="259" t="s">
        <v>20</v>
      </c>
    </row>
    <row r="443" spans="1:13" x14ac:dyDescent="0.35">
      <c r="A443" s="261" t="s">
        <v>877</v>
      </c>
      <c r="B443" s="261" t="s">
        <v>878</v>
      </c>
      <c r="C443" s="261" t="s">
        <v>879</v>
      </c>
      <c r="D443" s="261" t="s">
        <v>21</v>
      </c>
      <c r="E443" s="261">
        <v>10600</v>
      </c>
      <c r="F443" s="261" t="s">
        <v>908</v>
      </c>
      <c r="G443" s="261" t="s">
        <v>22</v>
      </c>
      <c r="H443" s="261">
        <v>3</v>
      </c>
      <c r="I443" s="261" t="s">
        <v>909</v>
      </c>
      <c r="J443" s="261" t="s">
        <v>900</v>
      </c>
      <c r="K443" s="261" t="s">
        <v>910</v>
      </c>
      <c r="L443" s="262">
        <v>45105</v>
      </c>
      <c r="M443" s="261" t="s">
        <v>20</v>
      </c>
    </row>
    <row r="444" spans="1:13" x14ac:dyDescent="0.35">
      <c r="A444" s="259" t="s">
        <v>877</v>
      </c>
      <c r="B444" s="259" t="s">
        <v>878</v>
      </c>
      <c r="C444" s="259" t="s">
        <v>879</v>
      </c>
      <c r="D444" s="259" t="s">
        <v>558</v>
      </c>
      <c r="E444" s="259" t="s">
        <v>17</v>
      </c>
      <c r="F444" s="259" t="s">
        <v>378</v>
      </c>
      <c r="G444" s="259" t="s">
        <v>22</v>
      </c>
      <c r="H444" s="259">
        <v>3</v>
      </c>
      <c r="I444" s="259" t="s">
        <v>378</v>
      </c>
      <c r="J444" s="259" t="s">
        <v>900</v>
      </c>
      <c r="K444" s="259" t="s">
        <v>911</v>
      </c>
      <c r="L444" s="260">
        <v>45105</v>
      </c>
      <c r="M444" s="259" t="s">
        <v>20</v>
      </c>
    </row>
    <row r="445" spans="1:13" x14ac:dyDescent="0.35">
      <c r="A445" s="261" t="s">
        <v>877</v>
      </c>
      <c r="B445" s="261" t="s">
        <v>878</v>
      </c>
      <c r="C445" s="261" t="s">
        <v>879</v>
      </c>
      <c r="D445" s="261" t="s">
        <v>24</v>
      </c>
      <c r="E445" s="261" t="s">
        <v>17</v>
      </c>
      <c r="F445" s="261" t="s">
        <v>378</v>
      </c>
      <c r="G445" s="261" t="s">
        <v>22</v>
      </c>
      <c r="H445" s="261">
        <v>3</v>
      </c>
      <c r="I445" s="261" t="s">
        <v>378</v>
      </c>
      <c r="J445" s="261" t="s">
        <v>900</v>
      </c>
      <c r="K445" s="261" t="s">
        <v>912</v>
      </c>
      <c r="L445" s="262">
        <v>45105</v>
      </c>
      <c r="M445" s="261" t="s">
        <v>20</v>
      </c>
    </row>
    <row r="446" spans="1:13" x14ac:dyDescent="0.35">
      <c r="A446" s="259" t="s">
        <v>293</v>
      </c>
      <c r="B446" s="259" t="s">
        <v>294</v>
      </c>
      <c r="C446" s="259" t="s">
        <v>295</v>
      </c>
      <c r="D446" s="259" t="s">
        <v>648</v>
      </c>
      <c r="E446" s="259">
        <v>21538175</v>
      </c>
      <c r="F446" s="259" t="s">
        <v>913</v>
      </c>
      <c r="G446" s="259" t="s">
        <v>742</v>
      </c>
      <c r="H446" s="259">
        <v>2</v>
      </c>
      <c r="I446" s="259" t="s">
        <v>914</v>
      </c>
      <c r="J446" s="259" t="s">
        <v>915</v>
      </c>
      <c r="K446" s="259" t="s">
        <v>916</v>
      </c>
      <c r="L446" s="260">
        <v>45113</v>
      </c>
      <c r="M446" s="259" t="s">
        <v>310</v>
      </c>
    </row>
    <row r="447" spans="1:13" x14ac:dyDescent="0.35">
      <c r="A447" s="261" t="s">
        <v>293</v>
      </c>
      <c r="B447" s="261" t="s">
        <v>294</v>
      </c>
      <c r="C447" s="261" t="s">
        <v>295</v>
      </c>
      <c r="D447" s="261" t="s">
        <v>653</v>
      </c>
      <c r="E447" s="261">
        <v>368971</v>
      </c>
      <c r="F447" s="261" t="s">
        <v>917</v>
      </c>
      <c r="G447" s="261" t="s">
        <v>742</v>
      </c>
      <c r="H447" s="261">
        <v>2</v>
      </c>
      <c r="I447" s="261" t="s">
        <v>918</v>
      </c>
      <c r="J447" s="261" t="s">
        <v>919</v>
      </c>
      <c r="K447" s="261" t="s">
        <v>920</v>
      </c>
      <c r="L447" s="262">
        <v>45113</v>
      </c>
      <c r="M447" s="261" t="s">
        <v>310</v>
      </c>
    </row>
    <row r="448" spans="1:13" x14ac:dyDescent="0.35">
      <c r="A448" s="259" t="s">
        <v>293</v>
      </c>
      <c r="B448" s="259" t="s">
        <v>294</v>
      </c>
      <c r="C448" s="259" t="s">
        <v>295</v>
      </c>
      <c r="D448" s="259" t="s">
        <v>658</v>
      </c>
      <c r="E448" s="259">
        <v>21538175</v>
      </c>
      <c r="F448" s="259" t="s">
        <v>921</v>
      </c>
      <c r="G448" s="259" t="s">
        <v>358</v>
      </c>
      <c r="H448" s="259">
        <v>1</v>
      </c>
      <c r="I448" s="259" t="s">
        <v>922</v>
      </c>
      <c r="J448" s="259" t="s">
        <v>923</v>
      </c>
      <c r="K448" s="259" t="s">
        <v>924</v>
      </c>
      <c r="L448" s="260">
        <v>45113</v>
      </c>
      <c r="M448" s="259" t="s">
        <v>20</v>
      </c>
    </row>
    <row r="449" spans="1:13" x14ac:dyDescent="0.35">
      <c r="A449" s="261" t="s">
        <v>293</v>
      </c>
      <c r="B449" s="261" t="s">
        <v>294</v>
      </c>
      <c r="C449" s="261" t="s">
        <v>295</v>
      </c>
      <c r="D449" s="261" t="s">
        <v>663</v>
      </c>
      <c r="E449" s="261">
        <v>11099151</v>
      </c>
      <c r="F449" s="261" t="s">
        <v>921</v>
      </c>
      <c r="G449" s="261" t="s">
        <v>358</v>
      </c>
      <c r="H449" s="261">
        <v>1</v>
      </c>
      <c r="I449" s="261" t="s">
        <v>922</v>
      </c>
      <c r="J449" s="261" t="s">
        <v>925</v>
      </c>
      <c r="K449" s="261" t="s">
        <v>926</v>
      </c>
      <c r="L449" s="262">
        <v>45113</v>
      </c>
      <c r="M449" s="261" t="s">
        <v>20</v>
      </c>
    </row>
    <row r="450" spans="1:13" x14ac:dyDescent="0.35">
      <c r="A450" s="259" t="s">
        <v>293</v>
      </c>
      <c r="B450" s="259" t="s">
        <v>294</v>
      </c>
      <c r="C450" s="259" t="s">
        <v>295</v>
      </c>
      <c r="D450" s="259" t="s">
        <v>686</v>
      </c>
      <c r="E450" s="259">
        <v>11099151</v>
      </c>
      <c r="F450" s="259" t="s">
        <v>921</v>
      </c>
      <c r="G450" s="259" t="s">
        <v>358</v>
      </c>
      <c r="H450" s="259">
        <v>1</v>
      </c>
      <c r="I450" s="259" t="s">
        <v>922</v>
      </c>
      <c r="J450" s="259" t="s">
        <v>927</v>
      </c>
      <c r="K450" s="259" t="s">
        <v>928</v>
      </c>
      <c r="L450" s="260">
        <v>45113</v>
      </c>
      <c r="M450" s="259" t="s">
        <v>20</v>
      </c>
    </row>
    <row r="451" spans="1:13" x14ac:dyDescent="0.35">
      <c r="A451" s="261" t="s">
        <v>293</v>
      </c>
      <c r="B451" s="261" t="s">
        <v>294</v>
      </c>
      <c r="C451" s="261" t="s">
        <v>295</v>
      </c>
      <c r="D451" s="261" t="s">
        <v>691</v>
      </c>
      <c r="E451" s="261">
        <v>10439024</v>
      </c>
      <c r="F451" s="261" t="s">
        <v>921</v>
      </c>
      <c r="G451" s="261" t="s">
        <v>358</v>
      </c>
      <c r="H451" s="261">
        <v>1</v>
      </c>
      <c r="I451" s="261" t="s">
        <v>922</v>
      </c>
      <c r="J451" s="261" t="s">
        <v>929</v>
      </c>
      <c r="K451" s="261" t="s">
        <v>930</v>
      </c>
      <c r="L451" s="262">
        <v>45113</v>
      </c>
      <c r="M451" s="261" t="s">
        <v>20</v>
      </c>
    </row>
    <row r="452" spans="1:13" x14ac:dyDescent="0.35">
      <c r="A452" s="259" t="s">
        <v>293</v>
      </c>
      <c r="B452" s="259" t="s">
        <v>294</v>
      </c>
      <c r="C452" s="259" t="s">
        <v>295</v>
      </c>
      <c r="D452" s="259" t="s">
        <v>696</v>
      </c>
      <c r="E452" s="259">
        <v>0</v>
      </c>
      <c r="F452" s="259" t="s">
        <v>921</v>
      </c>
      <c r="G452" s="259" t="s">
        <v>358</v>
      </c>
      <c r="H452" s="259">
        <v>1</v>
      </c>
      <c r="I452" s="259" t="s">
        <v>922</v>
      </c>
      <c r="J452" s="259" t="s">
        <v>931</v>
      </c>
      <c r="K452" s="259" t="s">
        <v>932</v>
      </c>
      <c r="L452" s="260">
        <v>45113</v>
      </c>
      <c r="M452" s="259" t="s">
        <v>20</v>
      </c>
    </row>
    <row r="453" spans="1:13" x14ac:dyDescent="0.35">
      <c r="A453" s="261" t="s">
        <v>293</v>
      </c>
      <c r="B453" s="261" t="s">
        <v>294</v>
      </c>
      <c r="C453" s="261" t="s">
        <v>295</v>
      </c>
      <c r="D453" s="261" t="s">
        <v>699</v>
      </c>
      <c r="E453" s="261">
        <v>5819235</v>
      </c>
      <c r="F453" s="261" t="s">
        <v>921</v>
      </c>
      <c r="G453" s="261" t="s">
        <v>358</v>
      </c>
      <c r="H453" s="261">
        <v>1</v>
      </c>
      <c r="I453" s="261" t="s">
        <v>922</v>
      </c>
      <c r="J453" s="261" t="s">
        <v>933</v>
      </c>
      <c r="K453" s="261" t="s">
        <v>934</v>
      </c>
      <c r="L453" s="262">
        <v>45113</v>
      </c>
      <c r="M453" s="261" t="s">
        <v>20</v>
      </c>
    </row>
    <row r="454" spans="1:13" x14ac:dyDescent="0.35">
      <c r="A454" s="259" t="s">
        <v>293</v>
      </c>
      <c r="B454" s="259" t="s">
        <v>294</v>
      </c>
      <c r="C454" s="259" t="s">
        <v>295</v>
      </c>
      <c r="D454" s="259" t="s">
        <v>702</v>
      </c>
      <c r="E454" s="259">
        <v>4405817</v>
      </c>
      <c r="F454" s="259" t="s">
        <v>921</v>
      </c>
      <c r="G454" s="259" t="s">
        <v>358</v>
      </c>
      <c r="H454" s="259">
        <v>1</v>
      </c>
      <c r="I454" s="259" t="s">
        <v>922</v>
      </c>
      <c r="J454" s="259" t="s">
        <v>935</v>
      </c>
      <c r="K454" s="259" t="s">
        <v>936</v>
      </c>
      <c r="L454" s="260">
        <v>45113</v>
      </c>
      <c r="M454" s="259" t="s">
        <v>20</v>
      </c>
    </row>
    <row r="455" spans="1:13" x14ac:dyDescent="0.35">
      <c r="A455" s="261" t="s">
        <v>293</v>
      </c>
      <c r="B455" s="261" t="s">
        <v>294</v>
      </c>
      <c r="C455" s="261" t="s">
        <v>295</v>
      </c>
      <c r="D455" s="261" t="s">
        <v>572</v>
      </c>
      <c r="E455" s="261">
        <v>874099</v>
      </c>
      <c r="F455" s="261" t="s">
        <v>921</v>
      </c>
      <c r="G455" s="261" t="s">
        <v>358</v>
      </c>
      <c r="H455" s="261">
        <v>1</v>
      </c>
      <c r="I455" s="261" t="s">
        <v>922</v>
      </c>
      <c r="J455" s="261" t="s">
        <v>937</v>
      </c>
      <c r="K455" s="261" t="s">
        <v>938</v>
      </c>
      <c r="L455" s="262">
        <v>45113</v>
      </c>
      <c r="M455" s="261" t="s">
        <v>20</v>
      </c>
    </row>
    <row r="456" spans="1:13" x14ac:dyDescent="0.35">
      <c r="A456" s="259" t="s">
        <v>293</v>
      </c>
      <c r="B456" s="259" t="s">
        <v>294</v>
      </c>
      <c r="C456" s="259" t="s">
        <v>295</v>
      </c>
      <c r="D456" s="259" t="s">
        <v>40</v>
      </c>
      <c r="E456" s="259">
        <v>1</v>
      </c>
      <c r="F456" s="259" t="s">
        <v>939</v>
      </c>
      <c r="G456" s="259" t="s">
        <v>358</v>
      </c>
      <c r="H456" s="259">
        <v>1</v>
      </c>
      <c r="I456" s="259" t="s">
        <v>940</v>
      </c>
      <c r="J456" s="259" t="s">
        <v>941</v>
      </c>
      <c r="K456" s="259" t="s">
        <v>942</v>
      </c>
      <c r="L456" s="260">
        <v>45133</v>
      </c>
      <c r="M456" s="259" t="s">
        <v>20</v>
      </c>
    </row>
    <row r="457" spans="1:13" x14ac:dyDescent="0.35">
      <c r="A457" s="261" t="s">
        <v>943</v>
      </c>
      <c r="B457" s="261" t="s">
        <v>944</v>
      </c>
      <c r="C457" s="261" t="s">
        <v>945</v>
      </c>
      <c r="D457" s="261" t="s">
        <v>26</v>
      </c>
      <c r="E457" s="261" t="s">
        <v>17</v>
      </c>
      <c r="F457" s="261" t="s">
        <v>17</v>
      </c>
      <c r="G457" s="261" t="s">
        <v>17</v>
      </c>
      <c r="H457" s="261" t="s">
        <v>17</v>
      </c>
      <c r="I457" s="261" t="s">
        <v>17</v>
      </c>
      <c r="J457" s="261" t="s">
        <v>946</v>
      </c>
      <c r="K457" s="261" t="s">
        <v>947</v>
      </c>
      <c r="L457" s="262">
        <v>45199</v>
      </c>
      <c r="M457" s="261" t="s">
        <v>20</v>
      </c>
    </row>
    <row r="458" spans="1:13" x14ac:dyDescent="0.35">
      <c r="A458" s="259" t="s">
        <v>943</v>
      </c>
      <c r="B458" s="259" t="s">
        <v>944</v>
      </c>
      <c r="C458" s="259" t="s">
        <v>945</v>
      </c>
      <c r="D458" s="259" t="s">
        <v>28</v>
      </c>
      <c r="E458" s="259" t="s">
        <v>17</v>
      </c>
      <c r="F458" s="259" t="s">
        <v>17</v>
      </c>
      <c r="G458" s="259" t="s">
        <v>17</v>
      </c>
      <c r="H458" s="259" t="s">
        <v>17</v>
      </c>
      <c r="I458" s="259" t="s">
        <v>17</v>
      </c>
      <c r="J458" s="259" t="s">
        <v>946</v>
      </c>
      <c r="K458" s="259" t="s">
        <v>948</v>
      </c>
      <c r="L458" s="260">
        <v>45199</v>
      </c>
      <c r="M458" s="259" t="s">
        <v>20</v>
      </c>
    </row>
    <row r="459" spans="1:13" x14ac:dyDescent="0.35">
      <c r="A459" s="261" t="s">
        <v>949</v>
      </c>
      <c r="B459" s="261" t="s">
        <v>950</v>
      </c>
      <c r="C459" s="261" t="s">
        <v>951</v>
      </c>
      <c r="D459" s="261" t="s">
        <v>26</v>
      </c>
      <c r="E459" s="261" t="s">
        <v>17</v>
      </c>
      <c r="F459" s="261" t="s">
        <v>17</v>
      </c>
      <c r="G459" s="261" t="s">
        <v>17</v>
      </c>
      <c r="H459" s="261" t="s">
        <v>17</v>
      </c>
      <c r="I459" s="261" t="s">
        <v>17</v>
      </c>
      <c r="J459" s="261" t="s">
        <v>946</v>
      </c>
      <c r="K459" s="261" t="s">
        <v>952</v>
      </c>
      <c r="L459" s="262">
        <v>45199</v>
      </c>
      <c r="M459" s="261" t="s">
        <v>20</v>
      </c>
    </row>
    <row r="460" spans="1:13" x14ac:dyDescent="0.35">
      <c r="A460" s="259" t="s">
        <v>949</v>
      </c>
      <c r="B460" s="259" t="s">
        <v>950</v>
      </c>
      <c r="C460" s="259" t="s">
        <v>951</v>
      </c>
      <c r="D460" s="259" t="s">
        <v>28</v>
      </c>
      <c r="E460" s="259" t="s">
        <v>17</v>
      </c>
      <c r="F460" s="259" t="s">
        <v>17</v>
      </c>
      <c r="G460" s="259" t="s">
        <v>17</v>
      </c>
      <c r="H460" s="259" t="s">
        <v>17</v>
      </c>
      <c r="I460" s="259" t="s">
        <v>17</v>
      </c>
      <c r="J460" s="259" t="s">
        <v>946</v>
      </c>
      <c r="K460" s="259" t="s">
        <v>953</v>
      </c>
      <c r="L460" s="260">
        <v>45199</v>
      </c>
      <c r="M460" s="259" t="s">
        <v>20</v>
      </c>
    </row>
    <row r="461" spans="1:13" x14ac:dyDescent="0.35">
      <c r="A461" s="261" t="s">
        <v>954</v>
      </c>
      <c r="B461" s="261" t="s">
        <v>955</v>
      </c>
      <c r="C461" s="261" t="s">
        <v>956</v>
      </c>
      <c r="D461" s="261" t="s">
        <v>26</v>
      </c>
      <c r="E461" s="261" t="s">
        <v>17</v>
      </c>
      <c r="F461" s="261" t="s">
        <v>17</v>
      </c>
      <c r="G461" s="261" t="s">
        <v>17</v>
      </c>
      <c r="H461" s="261" t="s">
        <v>17</v>
      </c>
      <c r="I461" s="261" t="s">
        <v>17</v>
      </c>
      <c r="J461" s="261" t="s">
        <v>957</v>
      </c>
      <c r="K461" s="261" t="s">
        <v>958</v>
      </c>
      <c r="L461" s="262">
        <v>45230</v>
      </c>
      <c r="M461" s="261" t="s">
        <v>20</v>
      </c>
    </row>
    <row r="462" spans="1:13" x14ac:dyDescent="0.35">
      <c r="A462" s="259" t="s">
        <v>954</v>
      </c>
      <c r="B462" s="259" t="s">
        <v>955</v>
      </c>
      <c r="C462" s="259" t="s">
        <v>956</v>
      </c>
      <c r="D462" s="259" t="s">
        <v>28</v>
      </c>
      <c r="E462" s="259" t="s">
        <v>17</v>
      </c>
      <c r="F462" s="259" t="s">
        <v>17</v>
      </c>
      <c r="G462" s="259" t="s">
        <v>17</v>
      </c>
      <c r="H462" s="259" t="s">
        <v>17</v>
      </c>
      <c r="I462" s="259" t="s">
        <v>17</v>
      </c>
      <c r="J462" s="259" t="s">
        <v>957</v>
      </c>
      <c r="K462" s="259" t="s">
        <v>959</v>
      </c>
      <c r="L462" s="260">
        <v>45230</v>
      </c>
      <c r="M462" s="259" t="s">
        <v>20</v>
      </c>
    </row>
    <row r="463" spans="1:13" x14ac:dyDescent="0.35">
      <c r="A463" s="261" t="s">
        <v>954</v>
      </c>
      <c r="B463" s="261" t="s">
        <v>955</v>
      </c>
      <c r="C463" s="261" t="s">
        <v>956</v>
      </c>
      <c r="D463" s="261" t="s">
        <v>38</v>
      </c>
      <c r="E463" s="261" t="s">
        <v>17</v>
      </c>
      <c r="F463" s="261" t="s">
        <v>17</v>
      </c>
      <c r="G463" s="261" t="s">
        <v>17</v>
      </c>
      <c r="H463" s="261" t="s">
        <v>17</v>
      </c>
      <c r="I463" s="261" t="s">
        <v>17</v>
      </c>
      <c r="J463" s="261" t="s">
        <v>957</v>
      </c>
      <c r="K463" s="261" t="s">
        <v>960</v>
      </c>
      <c r="L463" s="262">
        <v>45230</v>
      </c>
      <c r="M463" s="261" t="s">
        <v>20</v>
      </c>
    </row>
    <row r="464" spans="1:13" x14ac:dyDescent="0.35">
      <c r="A464" s="259" t="s">
        <v>954</v>
      </c>
      <c r="B464" s="259" t="s">
        <v>955</v>
      </c>
      <c r="C464" s="259" t="s">
        <v>956</v>
      </c>
      <c r="D464" s="259" t="s">
        <v>16</v>
      </c>
      <c r="E464" s="259" t="s">
        <v>17</v>
      </c>
      <c r="F464" s="259" t="s">
        <v>17</v>
      </c>
      <c r="G464" s="259" t="s">
        <v>17</v>
      </c>
      <c r="H464" s="259" t="s">
        <v>17</v>
      </c>
      <c r="I464" s="259" t="s">
        <v>17</v>
      </c>
      <c r="J464" s="259" t="s">
        <v>961</v>
      </c>
      <c r="K464" s="259" t="s">
        <v>962</v>
      </c>
      <c r="L464" s="260">
        <v>45230</v>
      </c>
      <c r="M464" s="259" t="s">
        <v>20</v>
      </c>
    </row>
    <row r="465" spans="1:13" x14ac:dyDescent="0.35">
      <c r="A465" s="261" t="s">
        <v>954</v>
      </c>
      <c r="B465" s="261" t="s">
        <v>955</v>
      </c>
      <c r="C465" s="261" t="s">
        <v>956</v>
      </c>
      <c r="D465" s="261" t="s">
        <v>21</v>
      </c>
      <c r="E465" s="261" t="s">
        <v>17</v>
      </c>
      <c r="F465" s="261" t="s">
        <v>17</v>
      </c>
      <c r="G465" s="261" t="s">
        <v>17</v>
      </c>
      <c r="H465" s="261" t="s">
        <v>17</v>
      </c>
      <c r="I465" s="261" t="s">
        <v>17</v>
      </c>
      <c r="J465" s="261" t="s">
        <v>961</v>
      </c>
      <c r="K465" s="261" t="s">
        <v>963</v>
      </c>
      <c r="L465" s="262">
        <v>45230</v>
      </c>
      <c r="M465" s="261" t="s">
        <v>20</v>
      </c>
    </row>
    <row r="466" spans="1:13" x14ac:dyDescent="0.35">
      <c r="A466" s="259" t="s">
        <v>954</v>
      </c>
      <c r="B466" s="259" t="s">
        <v>955</v>
      </c>
      <c r="C466" s="259" t="s">
        <v>956</v>
      </c>
      <c r="D466" s="259" t="s">
        <v>558</v>
      </c>
      <c r="E466" s="259" t="s">
        <v>17</v>
      </c>
      <c r="F466" s="259" t="s">
        <v>17</v>
      </c>
      <c r="G466" s="259" t="s">
        <v>17</v>
      </c>
      <c r="H466" s="259" t="s">
        <v>17</v>
      </c>
      <c r="I466" s="259" t="s">
        <v>17</v>
      </c>
      <c r="J466" s="259" t="s">
        <v>961</v>
      </c>
      <c r="K466" s="259" t="s">
        <v>964</v>
      </c>
      <c r="L466" s="260">
        <v>45230</v>
      </c>
      <c r="M466" s="259" t="s">
        <v>20</v>
      </c>
    </row>
    <row r="467" spans="1:13" x14ac:dyDescent="0.35">
      <c r="A467" s="261" t="s">
        <v>954</v>
      </c>
      <c r="B467" s="261" t="s">
        <v>955</v>
      </c>
      <c r="C467" s="261" t="s">
        <v>956</v>
      </c>
      <c r="D467" s="261" t="s">
        <v>24</v>
      </c>
      <c r="E467" s="261" t="s">
        <v>17</v>
      </c>
      <c r="F467" s="261" t="s">
        <v>17</v>
      </c>
      <c r="G467" s="261" t="s">
        <v>17</v>
      </c>
      <c r="H467" s="261" t="s">
        <v>17</v>
      </c>
      <c r="I467" s="261" t="s">
        <v>17</v>
      </c>
      <c r="J467" s="261" t="s">
        <v>961</v>
      </c>
      <c r="K467" s="261" t="s">
        <v>965</v>
      </c>
      <c r="L467" s="262">
        <v>45230</v>
      </c>
      <c r="M467" s="261" t="s">
        <v>20</v>
      </c>
    </row>
    <row r="468" spans="1:13" x14ac:dyDescent="0.35">
      <c r="A468" s="259" t="s">
        <v>877</v>
      </c>
      <c r="B468" s="259" t="s">
        <v>878</v>
      </c>
      <c r="C468" s="259" t="s">
        <v>879</v>
      </c>
      <c r="D468" s="259" t="s">
        <v>413</v>
      </c>
      <c r="E468" s="259">
        <v>3123000</v>
      </c>
      <c r="F468" s="259" t="s">
        <v>966</v>
      </c>
      <c r="G468" s="259" t="s">
        <v>22</v>
      </c>
      <c r="H468" s="259">
        <v>3</v>
      </c>
      <c r="I468" s="259" t="s">
        <v>967</v>
      </c>
      <c r="J468" s="259" t="s">
        <v>968</v>
      </c>
      <c r="K468" s="259" t="s">
        <v>969</v>
      </c>
      <c r="L468" s="260">
        <v>45260</v>
      </c>
      <c r="M468" s="259" t="s">
        <v>310</v>
      </c>
    </row>
    <row r="469" spans="1:13" x14ac:dyDescent="0.35">
      <c r="A469" s="261" t="s">
        <v>877</v>
      </c>
      <c r="B469" s="261" t="s">
        <v>878</v>
      </c>
      <c r="C469" s="261" t="s">
        <v>879</v>
      </c>
      <c r="D469" s="261" t="s">
        <v>40</v>
      </c>
      <c r="E469" s="261">
        <v>0</v>
      </c>
      <c r="F469" s="261" t="s">
        <v>17</v>
      </c>
      <c r="G469" s="261" t="s">
        <v>22</v>
      </c>
      <c r="H469" s="261">
        <v>3</v>
      </c>
      <c r="I469" s="261" t="s">
        <v>17</v>
      </c>
      <c r="J469" s="261" t="s">
        <v>970</v>
      </c>
      <c r="K469" s="261" t="s">
        <v>971</v>
      </c>
      <c r="L469" s="262">
        <v>45260</v>
      </c>
      <c r="M469" s="261" t="s">
        <v>310</v>
      </c>
    </row>
    <row r="470" spans="1:13" x14ac:dyDescent="0.35">
      <c r="A470" s="259" t="s">
        <v>877</v>
      </c>
      <c r="B470" s="259" t="s">
        <v>878</v>
      </c>
      <c r="C470" s="259" t="s">
        <v>879</v>
      </c>
      <c r="D470" s="259" t="s">
        <v>545</v>
      </c>
      <c r="E470" s="259">
        <v>0</v>
      </c>
      <c r="F470" s="259" t="s">
        <v>17</v>
      </c>
      <c r="G470" s="259" t="s">
        <v>22</v>
      </c>
      <c r="H470" s="259">
        <v>3</v>
      </c>
      <c r="I470" s="259" t="s">
        <v>17</v>
      </c>
      <c r="J470" s="259" t="s">
        <v>970</v>
      </c>
      <c r="K470" s="259" t="s">
        <v>972</v>
      </c>
      <c r="L470" s="260">
        <v>45260</v>
      </c>
      <c r="M470" s="259" t="s">
        <v>310</v>
      </c>
    </row>
    <row r="471" spans="1:13" x14ac:dyDescent="0.35">
      <c r="A471" s="261" t="s">
        <v>877</v>
      </c>
      <c r="B471" s="261" t="s">
        <v>878</v>
      </c>
      <c r="C471" s="261" t="s">
        <v>879</v>
      </c>
      <c r="D471" s="261" t="s">
        <v>550</v>
      </c>
      <c r="E471" s="261">
        <v>0</v>
      </c>
      <c r="F471" s="261" t="s">
        <v>17</v>
      </c>
      <c r="G471" s="261" t="s">
        <v>22</v>
      </c>
      <c r="H471" s="261">
        <v>3</v>
      </c>
      <c r="I471" s="261" t="s">
        <v>17</v>
      </c>
      <c r="J471" s="261" t="s">
        <v>970</v>
      </c>
      <c r="K471" s="261" t="s">
        <v>973</v>
      </c>
      <c r="L471" s="262">
        <v>45260</v>
      </c>
      <c r="M471" s="261" t="s">
        <v>310</v>
      </c>
    </row>
    <row r="472" spans="1:13" x14ac:dyDescent="0.35">
      <c r="A472" s="259" t="s">
        <v>877</v>
      </c>
      <c r="B472" s="259" t="s">
        <v>878</v>
      </c>
      <c r="C472" s="259" t="s">
        <v>879</v>
      </c>
      <c r="D472" s="259" t="s">
        <v>686</v>
      </c>
      <c r="E472" s="259">
        <v>3177004</v>
      </c>
      <c r="F472" s="259" t="s">
        <v>974</v>
      </c>
      <c r="G472" s="259" t="s">
        <v>22</v>
      </c>
      <c r="H472" s="259">
        <v>3</v>
      </c>
      <c r="I472" s="259" t="s">
        <v>975</v>
      </c>
      <c r="J472" s="259" t="s">
        <v>976</v>
      </c>
      <c r="K472" s="259" t="s">
        <v>977</v>
      </c>
      <c r="L472" s="260">
        <v>45260</v>
      </c>
      <c r="M472" s="259" t="s">
        <v>310</v>
      </c>
    </row>
    <row r="473" spans="1:13" x14ac:dyDescent="0.35">
      <c r="A473" s="261" t="s">
        <v>877</v>
      </c>
      <c r="B473" s="261" t="s">
        <v>878</v>
      </c>
      <c r="C473" s="261" t="s">
        <v>879</v>
      </c>
      <c r="D473" s="261" t="s">
        <v>691</v>
      </c>
      <c r="E473" s="261">
        <v>9100077</v>
      </c>
      <c r="F473" s="261" t="s">
        <v>978</v>
      </c>
      <c r="G473" s="261" t="s">
        <v>22</v>
      </c>
      <c r="H473" s="261">
        <v>3</v>
      </c>
      <c r="I473" s="261" t="s">
        <v>979</v>
      </c>
      <c r="J473" s="261" t="s">
        <v>980</v>
      </c>
      <c r="K473" s="261" t="s">
        <v>981</v>
      </c>
      <c r="L473" s="262">
        <v>45260</v>
      </c>
      <c r="M473" s="261" t="s">
        <v>310</v>
      </c>
    </row>
    <row r="474" spans="1:13" x14ac:dyDescent="0.35">
      <c r="A474" s="259" t="s">
        <v>877</v>
      </c>
      <c r="B474" s="259" t="s">
        <v>878</v>
      </c>
      <c r="C474" s="259" t="s">
        <v>879</v>
      </c>
      <c r="D474" s="259" t="s">
        <v>696</v>
      </c>
      <c r="E474" s="259">
        <v>14722996</v>
      </c>
      <c r="F474" s="259" t="s">
        <v>982</v>
      </c>
      <c r="G474" s="259" t="s">
        <v>22</v>
      </c>
      <c r="H474" s="259">
        <v>3</v>
      </c>
      <c r="I474" s="259" t="s">
        <v>983</v>
      </c>
      <c r="J474" s="259" t="s">
        <v>984</v>
      </c>
      <c r="K474" s="259" t="s">
        <v>985</v>
      </c>
      <c r="L474" s="260">
        <v>45260</v>
      </c>
      <c r="M474" s="259" t="s">
        <v>310</v>
      </c>
    </row>
    <row r="475" spans="1:13" x14ac:dyDescent="0.35">
      <c r="A475" s="261" t="s">
        <v>877</v>
      </c>
      <c r="B475" s="261" t="s">
        <v>878</v>
      </c>
      <c r="C475" s="261" t="s">
        <v>879</v>
      </c>
      <c r="D475" s="261" t="s">
        <v>699</v>
      </c>
      <c r="E475" s="261">
        <v>3021213</v>
      </c>
      <c r="F475" s="261" t="s">
        <v>986</v>
      </c>
      <c r="G475" s="261" t="s">
        <v>22</v>
      </c>
      <c r="H475" s="261">
        <v>3</v>
      </c>
      <c r="I475" s="261" t="s">
        <v>987</v>
      </c>
      <c r="J475" s="261" t="s">
        <v>988</v>
      </c>
      <c r="K475" s="261" t="s">
        <v>989</v>
      </c>
      <c r="L475" s="262">
        <v>45260</v>
      </c>
      <c r="M475" s="261" t="s">
        <v>310</v>
      </c>
    </row>
    <row r="476" spans="1:13" x14ac:dyDescent="0.35">
      <c r="A476" s="259" t="s">
        <v>877</v>
      </c>
      <c r="B476" s="259" t="s">
        <v>878</v>
      </c>
      <c r="C476" s="259" t="s">
        <v>879</v>
      </c>
      <c r="D476" s="259" t="s">
        <v>702</v>
      </c>
      <c r="E476" s="259">
        <v>150021</v>
      </c>
      <c r="F476" s="259" t="s">
        <v>990</v>
      </c>
      <c r="G476" s="259" t="s">
        <v>22</v>
      </c>
      <c r="H476" s="259">
        <v>3</v>
      </c>
      <c r="I476" s="259" t="s">
        <v>991</v>
      </c>
      <c r="J476" s="259" t="s">
        <v>992</v>
      </c>
      <c r="K476" s="259" t="s">
        <v>993</v>
      </c>
      <c r="L476" s="260">
        <v>45260</v>
      </c>
      <c r="M476" s="259" t="s">
        <v>310</v>
      </c>
    </row>
    <row r="477" spans="1:13" x14ac:dyDescent="0.35">
      <c r="A477" s="261" t="s">
        <v>877</v>
      </c>
      <c r="B477" s="261" t="s">
        <v>878</v>
      </c>
      <c r="C477" s="261" t="s">
        <v>879</v>
      </c>
      <c r="D477" s="261" t="s">
        <v>572</v>
      </c>
      <c r="E477" s="261">
        <v>5770</v>
      </c>
      <c r="F477" s="261" t="s">
        <v>994</v>
      </c>
      <c r="G477" s="261" t="s">
        <v>22</v>
      </c>
      <c r="H477" s="261">
        <v>3</v>
      </c>
      <c r="I477" s="261" t="s">
        <v>991</v>
      </c>
      <c r="J477" s="261" t="s">
        <v>992</v>
      </c>
      <c r="K477" s="261" t="s">
        <v>995</v>
      </c>
      <c r="L477" s="262">
        <v>45260</v>
      </c>
      <c r="M477" s="261" t="s">
        <v>310</v>
      </c>
    </row>
    <row r="478" spans="1:13" x14ac:dyDescent="0.35">
      <c r="A478" s="259" t="s">
        <v>996</v>
      </c>
      <c r="B478" s="259" t="s">
        <v>997</v>
      </c>
      <c r="C478" s="259" t="s">
        <v>998</v>
      </c>
      <c r="D478" s="259" t="s">
        <v>545</v>
      </c>
      <c r="E478" s="259">
        <v>664</v>
      </c>
      <c r="F478" s="259" t="s">
        <v>999</v>
      </c>
      <c r="G478" s="259" t="s">
        <v>22</v>
      </c>
      <c r="H478" s="259">
        <v>3</v>
      </c>
      <c r="I478" s="259" t="s">
        <v>1000</v>
      </c>
      <c r="J478" s="259" t="s">
        <v>1001</v>
      </c>
      <c r="K478" s="259" t="s">
        <v>1002</v>
      </c>
      <c r="L478" s="260">
        <v>45321</v>
      </c>
      <c r="M478" s="259" t="s">
        <v>20</v>
      </c>
    </row>
    <row r="479" spans="1:13" x14ac:dyDescent="0.35">
      <c r="A479" s="261" t="s">
        <v>1003</v>
      </c>
      <c r="B479" s="261" t="s">
        <v>1004</v>
      </c>
      <c r="C479" s="261" t="s">
        <v>998</v>
      </c>
      <c r="D479" s="261" t="s">
        <v>550</v>
      </c>
      <c r="E479" s="261">
        <v>552</v>
      </c>
      <c r="F479" s="261" t="s">
        <v>1005</v>
      </c>
      <c r="G479" s="261" t="s">
        <v>22</v>
      </c>
      <c r="H479" s="261">
        <v>3</v>
      </c>
      <c r="I479" s="261" t="s">
        <v>1000</v>
      </c>
      <c r="J479" s="261" t="s">
        <v>1006</v>
      </c>
      <c r="K479" s="261" t="s">
        <v>1007</v>
      </c>
      <c r="L479" s="262">
        <v>45379</v>
      </c>
      <c r="M479" s="261" t="s">
        <v>20</v>
      </c>
    </row>
    <row r="480" spans="1:13" x14ac:dyDescent="0.35">
      <c r="A480" s="259" t="s">
        <v>1008</v>
      </c>
      <c r="B480" s="259" t="s">
        <v>1009</v>
      </c>
      <c r="C480" s="259" t="s">
        <v>1010</v>
      </c>
      <c r="D480" s="259" t="s">
        <v>26</v>
      </c>
      <c r="E480" s="259" t="s">
        <v>17</v>
      </c>
      <c r="F480" s="259" t="s">
        <v>17</v>
      </c>
      <c r="G480" s="259" t="s">
        <v>17</v>
      </c>
      <c r="H480" s="259" t="s">
        <v>17</v>
      </c>
      <c r="I480" s="259" t="s">
        <v>17</v>
      </c>
      <c r="J480" s="259" t="s">
        <v>1011</v>
      </c>
      <c r="K480" s="259" t="s">
        <v>1012</v>
      </c>
      <c r="L480" s="260">
        <v>45381</v>
      </c>
      <c r="M480" s="259" t="s">
        <v>20</v>
      </c>
    </row>
    <row r="481" spans="1:13" x14ac:dyDescent="0.35">
      <c r="A481" s="261" t="s">
        <v>1008</v>
      </c>
      <c r="B481" s="261" t="s">
        <v>1009</v>
      </c>
      <c r="C481" s="261" t="s">
        <v>1010</v>
      </c>
      <c r="D481" s="261" t="s">
        <v>28</v>
      </c>
      <c r="E481" s="261" t="s">
        <v>17</v>
      </c>
      <c r="F481" s="261" t="s">
        <v>17</v>
      </c>
      <c r="G481" s="261" t="s">
        <v>17</v>
      </c>
      <c r="H481" s="261" t="s">
        <v>17</v>
      </c>
      <c r="I481" s="261" t="s">
        <v>17</v>
      </c>
      <c r="J481" s="261" t="s">
        <v>1011</v>
      </c>
      <c r="K481" s="261" t="s">
        <v>1013</v>
      </c>
      <c r="L481" s="262">
        <v>45381</v>
      </c>
      <c r="M481" s="261" t="s">
        <v>20</v>
      </c>
    </row>
    <row r="482" spans="1:13" x14ac:dyDescent="0.35">
      <c r="A482" s="259" t="s">
        <v>1008</v>
      </c>
      <c r="B482" s="259" t="s">
        <v>1009</v>
      </c>
      <c r="C482" s="259" t="s">
        <v>1010</v>
      </c>
      <c r="D482" s="259" t="s">
        <v>38</v>
      </c>
      <c r="E482" s="259" t="s">
        <v>17</v>
      </c>
      <c r="F482" s="259" t="s">
        <v>17</v>
      </c>
      <c r="G482" s="259" t="s">
        <v>17</v>
      </c>
      <c r="H482" s="259" t="s">
        <v>17</v>
      </c>
      <c r="I482" s="259" t="s">
        <v>17</v>
      </c>
      <c r="J482" s="259" t="s">
        <v>1011</v>
      </c>
      <c r="K482" s="259" t="s">
        <v>1014</v>
      </c>
      <c r="L482" s="260">
        <v>45381</v>
      </c>
      <c r="M482" s="259" t="s">
        <v>20</v>
      </c>
    </row>
    <row r="483" spans="1:13" x14ac:dyDescent="0.35">
      <c r="A483" s="261" t="s">
        <v>1008</v>
      </c>
      <c r="B483" s="261" t="s">
        <v>1009</v>
      </c>
      <c r="C483" s="261" t="s">
        <v>1010</v>
      </c>
      <c r="D483" s="261" t="s">
        <v>16</v>
      </c>
      <c r="E483" s="261" t="s">
        <v>17</v>
      </c>
      <c r="F483" s="261" t="s">
        <v>17</v>
      </c>
      <c r="G483" s="261" t="s">
        <v>17</v>
      </c>
      <c r="H483" s="261" t="s">
        <v>17</v>
      </c>
      <c r="I483" s="261" t="s">
        <v>17</v>
      </c>
      <c r="J483" s="261" t="s">
        <v>1011</v>
      </c>
      <c r="K483" s="261" t="s">
        <v>1015</v>
      </c>
      <c r="L483" s="262">
        <v>45381</v>
      </c>
      <c r="M483" s="261" t="s">
        <v>20</v>
      </c>
    </row>
    <row r="484" spans="1:13" x14ac:dyDescent="0.35">
      <c r="A484" s="259" t="s">
        <v>1008</v>
      </c>
      <c r="B484" s="259" t="s">
        <v>1009</v>
      </c>
      <c r="C484" s="259" t="s">
        <v>1010</v>
      </c>
      <c r="D484" s="259" t="s">
        <v>21</v>
      </c>
      <c r="E484" s="259" t="s">
        <v>17</v>
      </c>
      <c r="F484" s="259" t="s">
        <v>17</v>
      </c>
      <c r="G484" s="259" t="s">
        <v>17</v>
      </c>
      <c r="H484" s="259" t="s">
        <v>17</v>
      </c>
      <c r="I484" s="259" t="s">
        <v>17</v>
      </c>
      <c r="J484" s="259" t="s">
        <v>1011</v>
      </c>
      <c r="K484" s="259" t="s">
        <v>1016</v>
      </c>
      <c r="L484" s="260">
        <v>45381</v>
      </c>
      <c r="M484" s="259" t="s">
        <v>20</v>
      </c>
    </row>
    <row r="485" spans="1:13" x14ac:dyDescent="0.35">
      <c r="A485" s="261" t="s">
        <v>1008</v>
      </c>
      <c r="B485" s="261" t="s">
        <v>1009</v>
      </c>
      <c r="C485" s="261" t="s">
        <v>1010</v>
      </c>
      <c r="D485" s="261" t="s">
        <v>558</v>
      </c>
      <c r="E485" s="261" t="s">
        <v>17</v>
      </c>
      <c r="F485" s="261" t="s">
        <v>17</v>
      </c>
      <c r="G485" s="261" t="s">
        <v>17</v>
      </c>
      <c r="H485" s="261" t="s">
        <v>17</v>
      </c>
      <c r="I485" s="261" t="s">
        <v>17</v>
      </c>
      <c r="J485" s="261" t="s">
        <v>1011</v>
      </c>
      <c r="K485" s="261" t="s">
        <v>1017</v>
      </c>
      <c r="L485" s="262">
        <v>45381</v>
      </c>
      <c r="M485" s="261" t="s">
        <v>20</v>
      </c>
    </row>
    <row r="486" spans="1:13" x14ac:dyDescent="0.35">
      <c r="A486" s="259" t="s">
        <v>1008</v>
      </c>
      <c r="B486" s="259" t="s">
        <v>1009</v>
      </c>
      <c r="C486" s="259" t="s">
        <v>1010</v>
      </c>
      <c r="D486" s="259" t="s">
        <v>24</v>
      </c>
      <c r="E486" s="259" t="s">
        <v>17</v>
      </c>
      <c r="F486" s="259" t="s">
        <v>17</v>
      </c>
      <c r="G486" s="259" t="s">
        <v>17</v>
      </c>
      <c r="H486" s="259" t="s">
        <v>17</v>
      </c>
      <c r="I486" s="259" t="s">
        <v>17</v>
      </c>
      <c r="J486" s="259" t="s">
        <v>1011</v>
      </c>
      <c r="K486" s="259" t="s">
        <v>1018</v>
      </c>
      <c r="L486" s="260">
        <v>45381</v>
      </c>
      <c r="M486" s="259" t="s">
        <v>20</v>
      </c>
    </row>
    <row r="487" spans="1:13" x14ac:dyDescent="0.35">
      <c r="A487" s="261" t="s">
        <v>1019</v>
      </c>
      <c r="B487" s="261" t="s">
        <v>1020</v>
      </c>
      <c r="C487" s="261" t="s">
        <v>1021</v>
      </c>
      <c r="D487" s="261" t="s">
        <v>658</v>
      </c>
      <c r="E487" s="261">
        <v>1195000</v>
      </c>
      <c r="F487" s="261" t="s">
        <v>1022</v>
      </c>
      <c r="G487" s="261" t="s">
        <v>358</v>
      </c>
      <c r="H487" s="261">
        <v>1</v>
      </c>
      <c r="I487" s="261" t="s">
        <v>1023</v>
      </c>
      <c r="J487" s="261" t="s">
        <v>1024</v>
      </c>
      <c r="K487" s="261" t="s">
        <v>1025</v>
      </c>
      <c r="L487" s="262">
        <v>45393</v>
      </c>
      <c r="M487" s="261" t="s">
        <v>20</v>
      </c>
    </row>
    <row r="488" spans="1:13" x14ac:dyDescent="0.35">
      <c r="A488" s="259" t="s">
        <v>1019</v>
      </c>
      <c r="B488" s="259" t="s">
        <v>1020</v>
      </c>
      <c r="C488" s="259" t="s">
        <v>1021</v>
      </c>
      <c r="D488" s="259" t="s">
        <v>663</v>
      </c>
      <c r="E488" s="259">
        <v>359000</v>
      </c>
      <c r="F488" s="259" t="s">
        <v>1022</v>
      </c>
      <c r="G488" s="259" t="s">
        <v>358</v>
      </c>
      <c r="H488" s="259">
        <v>1</v>
      </c>
      <c r="I488" s="259" t="s">
        <v>1023</v>
      </c>
      <c r="J488" s="259" t="s">
        <v>1026</v>
      </c>
      <c r="K488" s="259" t="s">
        <v>1027</v>
      </c>
      <c r="L488" s="260">
        <v>45393</v>
      </c>
      <c r="M488" s="259" t="s">
        <v>20</v>
      </c>
    </row>
    <row r="489" spans="1:13" x14ac:dyDescent="0.35">
      <c r="A489" s="261" t="s">
        <v>1019</v>
      </c>
      <c r="B489" s="261" t="s">
        <v>1020</v>
      </c>
      <c r="C489" s="261" t="s">
        <v>1021</v>
      </c>
      <c r="D489" s="261" t="s">
        <v>40</v>
      </c>
      <c r="E489" s="261" t="s">
        <v>17</v>
      </c>
      <c r="F489" s="261" t="s">
        <v>17</v>
      </c>
      <c r="G489" s="261" t="s">
        <v>17</v>
      </c>
      <c r="H489" s="261" t="s">
        <v>17</v>
      </c>
      <c r="I489" s="261" t="s">
        <v>17</v>
      </c>
      <c r="J489" s="261" t="s">
        <v>1028</v>
      </c>
      <c r="K489" s="261" t="s">
        <v>1029</v>
      </c>
      <c r="L489" s="262">
        <v>45394</v>
      </c>
      <c r="M489" s="261" t="s">
        <v>20</v>
      </c>
    </row>
    <row r="490" spans="1:13" x14ac:dyDescent="0.35">
      <c r="A490" s="259" t="s">
        <v>1019</v>
      </c>
      <c r="B490" s="259" t="s">
        <v>1020</v>
      </c>
      <c r="C490" s="259" t="s">
        <v>1021</v>
      </c>
      <c r="D490" s="259" t="s">
        <v>38</v>
      </c>
      <c r="E490" s="259" t="s">
        <v>17</v>
      </c>
      <c r="F490" s="259" t="s">
        <v>17</v>
      </c>
      <c r="G490" s="259" t="s">
        <v>17</v>
      </c>
      <c r="H490" s="259" t="s">
        <v>17</v>
      </c>
      <c r="I490" s="259" t="s">
        <v>17</v>
      </c>
      <c r="J490" s="259" t="s">
        <v>1030</v>
      </c>
      <c r="K490" s="259" t="s">
        <v>1031</v>
      </c>
      <c r="L490" s="260">
        <v>45394</v>
      </c>
      <c r="M490" s="259" t="s">
        <v>20</v>
      </c>
    </row>
    <row r="491" spans="1:13" x14ac:dyDescent="0.35">
      <c r="A491" s="261" t="s">
        <v>1019</v>
      </c>
      <c r="B491" s="261" t="s">
        <v>1020</v>
      </c>
      <c r="C491" s="261" t="s">
        <v>1021</v>
      </c>
      <c r="D491" s="261" t="s">
        <v>16</v>
      </c>
      <c r="E491" s="261" t="s">
        <v>17</v>
      </c>
      <c r="F491" s="261" t="s">
        <v>17</v>
      </c>
      <c r="G491" s="261" t="s">
        <v>17</v>
      </c>
      <c r="H491" s="261" t="s">
        <v>17</v>
      </c>
      <c r="I491" s="261" t="s">
        <v>17</v>
      </c>
      <c r="J491" s="261" t="s">
        <v>1032</v>
      </c>
      <c r="K491" s="261" t="s">
        <v>1033</v>
      </c>
      <c r="L491" s="262">
        <v>45394</v>
      </c>
      <c r="M491" s="261" t="s">
        <v>20</v>
      </c>
    </row>
    <row r="492" spans="1:13" x14ac:dyDescent="0.35">
      <c r="A492" s="259" t="s">
        <v>1019</v>
      </c>
      <c r="B492" s="259" t="s">
        <v>1020</v>
      </c>
      <c r="C492" s="259" t="s">
        <v>1021</v>
      </c>
      <c r="D492" s="259" t="s">
        <v>21</v>
      </c>
      <c r="E492" s="259" t="s">
        <v>17</v>
      </c>
      <c r="F492" s="259" t="s">
        <v>17</v>
      </c>
      <c r="G492" s="259" t="s">
        <v>17</v>
      </c>
      <c r="H492" s="259" t="s">
        <v>17</v>
      </c>
      <c r="I492" s="259" t="s">
        <v>17</v>
      </c>
      <c r="J492" s="259" t="s">
        <v>1034</v>
      </c>
      <c r="K492" s="259" t="s">
        <v>1035</v>
      </c>
      <c r="L492" s="260">
        <v>45394</v>
      </c>
      <c r="M492" s="259" t="s">
        <v>20</v>
      </c>
    </row>
    <row r="493" spans="1:13" x14ac:dyDescent="0.35">
      <c r="A493" s="261" t="s">
        <v>1019</v>
      </c>
      <c r="B493" s="261" t="s">
        <v>1020</v>
      </c>
      <c r="C493" s="261" t="s">
        <v>1021</v>
      </c>
      <c r="D493" s="261" t="s">
        <v>558</v>
      </c>
      <c r="E493" s="261" t="s">
        <v>17</v>
      </c>
      <c r="F493" s="261" t="s">
        <v>17</v>
      </c>
      <c r="G493" s="261" t="s">
        <v>17</v>
      </c>
      <c r="H493" s="261" t="s">
        <v>17</v>
      </c>
      <c r="I493" s="261" t="s">
        <v>17</v>
      </c>
      <c r="J493" s="261" t="s">
        <v>1036</v>
      </c>
      <c r="K493" s="261" t="s">
        <v>1037</v>
      </c>
      <c r="L493" s="262">
        <v>45394</v>
      </c>
      <c r="M493" s="261" t="s">
        <v>20</v>
      </c>
    </row>
    <row r="494" spans="1:13" x14ac:dyDescent="0.35">
      <c r="A494" s="259" t="s">
        <v>1019</v>
      </c>
      <c r="B494" s="259" t="s">
        <v>1020</v>
      </c>
      <c r="C494" s="259" t="s">
        <v>1021</v>
      </c>
      <c r="D494" s="259" t="s">
        <v>24</v>
      </c>
      <c r="E494" s="259" t="s">
        <v>17</v>
      </c>
      <c r="F494" s="259" t="s">
        <v>17</v>
      </c>
      <c r="G494" s="259" t="s">
        <v>17</v>
      </c>
      <c r="H494" s="259" t="s">
        <v>17</v>
      </c>
      <c r="I494" s="259" t="s">
        <v>17</v>
      </c>
      <c r="J494" s="259" t="s">
        <v>1038</v>
      </c>
      <c r="K494" s="259" t="s">
        <v>1039</v>
      </c>
      <c r="L494" s="260">
        <v>45394</v>
      </c>
      <c r="M494" s="259" t="s">
        <v>20</v>
      </c>
    </row>
    <row r="495" spans="1:13" x14ac:dyDescent="0.35">
      <c r="A495" s="261" t="s">
        <v>1019</v>
      </c>
      <c r="B495" s="261" t="s">
        <v>1020</v>
      </c>
      <c r="C495" s="261" t="s">
        <v>1021</v>
      </c>
      <c r="D495" s="261" t="s">
        <v>686</v>
      </c>
      <c r="E495" s="261">
        <v>120000</v>
      </c>
      <c r="F495" s="261" t="s">
        <v>1040</v>
      </c>
      <c r="G495" s="261" t="s">
        <v>358</v>
      </c>
      <c r="H495" s="261">
        <v>1</v>
      </c>
      <c r="I495" s="261" t="s">
        <v>1023</v>
      </c>
      <c r="J495" s="261" t="s">
        <v>1041</v>
      </c>
      <c r="K495" s="261" t="s">
        <v>1042</v>
      </c>
      <c r="L495" s="262">
        <v>45394</v>
      </c>
      <c r="M495" s="261" t="s">
        <v>20</v>
      </c>
    </row>
    <row r="496" spans="1:13" x14ac:dyDescent="0.35">
      <c r="A496" s="259" t="s">
        <v>1019</v>
      </c>
      <c r="B496" s="259" t="s">
        <v>1020</v>
      </c>
      <c r="C496" s="259" t="s">
        <v>1021</v>
      </c>
      <c r="D496" s="259" t="s">
        <v>691</v>
      </c>
      <c r="E496" s="259">
        <v>836000</v>
      </c>
      <c r="F496" s="259" t="s">
        <v>1040</v>
      </c>
      <c r="G496" s="259" t="s">
        <v>358</v>
      </c>
      <c r="H496" s="259">
        <v>1</v>
      </c>
      <c r="I496" s="259" t="s">
        <v>1023</v>
      </c>
      <c r="J496" s="259" t="s">
        <v>1043</v>
      </c>
      <c r="K496" s="259" t="s">
        <v>1044</v>
      </c>
      <c r="L496" s="260">
        <v>45394</v>
      </c>
      <c r="M496" s="259" t="s">
        <v>20</v>
      </c>
    </row>
    <row r="497" spans="1:13" x14ac:dyDescent="0.35">
      <c r="A497" s="261" t="s">
        <v>1019</v>
      </c>
      <c r="B497" s="261" t="s">
        <v>1020</v>
      </c>
      <c r="C497" s="261" t="s">
        <v>1021</v>
      </c>
      <c r="D497" s="261" t="s">
        <v>696</v>
      </c>
      <c r="E497" s="261">
        <v>239000</v>
      </c>
      <c r="F497" s="261" t="s">
        <v>1040</v>
      </c>
      <c r="G497" s="261" t="s">
        <v>358</v>
      </c>
      <c r="H497" s="261">
        <v>1</v>
      </c>
      <c r="I497" s="261" t="s">
        <v>1023</v>
      </c>
      <c r="J497" s="261" t="s">
        <v>1045</v>
      </c>
      <c r="K497" s="261" t="s">
        <v>1046</v>
      </c>
      <c r="L497" s="262">
        <v>45394</v>
      </c>
      <c r="M497" s="261" t="s">
        <v>20</v>
      </c>
    </row>
    <row r="498" spans="1:13" x14ac:dyDescent="0.35">
      <c r="A498" s="259" t="s">
        <v>1019</v>
      </c>
      <c r="B498" s="259" t="s">
        <v>1020</v>
      </c>
      <c r="C498" s="259" t="s">
        <v>1021</v>
      </c>
      <c r="D498" s="259" t="s">
        <v>699</v>
      </c>
      <c r="E498" s="259">
        <v>120000</v>
      </c>
      <c r="F498" s="259" t="s">
        <v>1040</v>
      </c>
      <c r="G498" s="259" t="s">
        <v>358</v>
      </c>
      <c r="H498" s="259">
        <v>1</v>
      </c>
      <c r="I498" s="259" t="s">
        <v>1023</v>
      </c>
      <c r="J498" s="259" t="s">
        <v>1047</v>
      </c>
      <c r="K498" s="259" t="s">
        <v>1048</v>
      </c>
      <c r="L498" s="260">
        <v>45394</v>
      </c>
      <c r="M498" s="259" t="s">
        <v>20</v>
      </c>
    </row>
    <row r="499" spans="1:13" x14ac:dyDescent="0.35">
      <c r="A499" s="261" t="s">
        <v>1019</v>
      </c>
      <c r="B499" s="261" t="s">
        <v>1020</v>
      </c>
      <c r="C499" s="261" t="s">
        <v>1021</v>
      </c>
      <c r="D499" s="261" t="s">
        <v>702</v>
      </c>
      <c r="E499" s="261">
        <v>0</v>
      </c>
      <c r="F499" s="261" t="s">
        <v>1040</v>
      </c>
      <c r="G499" s="261" t="s">
        <v>358</v>
      </c>
      <c r="H499" s="261">
        <v>1</v>
      </c>
      <c r="I499" s="261" t="s">
        <v>1023</v>
      </c>
      <c r="J499" s="261" t="s">
        <v>1049</v>
      </c>
      <c r="K499" s="261" t="s">
        <v>1050</v>
      </c>
      <c r="L499" s="262">
        <v>45394</v>
      </c>
      <c r="M499" s="261" t="s">
        <v>20</v>
      </c>
    </row>
    <row r="500" spans="1:13" x14ac:dyDescent="0.35">
      <c r="A500" s="259" t="s">
        <v>1019</v>
      </c>
      <c r="B500" s="259" t="s">
        <v>1020</v>
      </c>
      <c r="C500" s="259" t="s">
        <v>1021</v>
      </c>
      <c r="D500" s="259" t="s">
        <v>572</v>
      </c>
      <c r="E500" s="259">
        <v>0</v>
      </c>
      <c r="F500" s="259" t="s">
        <v>1040</v>
      </c>
      <c r="G500" s="259" t="s">
        <v>358</v>
      </c>
      <c r="H500" s="259">
        <v>1</v>
      </c>
      <c r="I500" s="259" t="s">
        <v>1023</v>
      </c>
      <c r="J500" s="259" t="s">
        <v>1051</v>
      </c>
      <c r="K500" s="259" t="s">
        <v>1052</v>
      </c>
      <c r="L500" s="260">
        <v>45394</v>
      </c>
      <c r="M500" s="259" t="s">
        <v>20</v>
      </c>
    </row>
    <row r="501" spans="1:13" x14ac:dyDescent="0.35">
      <c r="A501" s="261" t="s">
        <v>1019</v>
      </c>
      <c r="B501" s="261" t="s">
        <v>1020</v>
      </c>
      <c r="C501" s="261" t="s">
        <v>1021</v>
      </c>
      <c r="D501" s="261" t="s">
        <v>26</v>
      </c>
      <c r="E501" s="261" t="s">
        <v>17</v>
      </c>
      <c r="F501" s="261" t="s">
        <v>17</v>
      </c>
      <c r="G501" s="261" t="s">
        <v>17</v>
      </c>
      <c r="H501" s="261" t="s">
        <v>17</v>
      </c>
      <c r="I501" s="261" t="s">
        <v>17</v>
      </c>
      <c r="J501" s="261" t="s">
        <v>1053</v>
      </c>
      <c r="K501" s="261" t="s">
        <v>1054</v>
      </c>
      <c r="L501" s="262">
        <v>45394</v>
      </c>
      <c r="M501" s="261" t="s">
        <v>20</v>
      </c>
    </row>
    <row r="502" spans="1:13" x14ac:dyDescent="0.35">
      <c r="A502" s="259" t="s">
        <v>1019</v>
      </c>
      <c r="B502" s="259" t="s">
        <v>1020</v>
      </c>
      <c r="C502" s="259" t="s">
        <v>1021</v>
      </c>
      <c r="D502" s="259" t="s">
        <v>28</v>
      </c>
      <c r="E502" s="259" t="s">
        <v>17</v>
      </c>
      <c r="F502" s="259" t="s">
        <v>17</v>
      </c>
      <c r="G502" s="259" t="s">
        <v>17</v>
      </c>
      <c r="H502" s="259" t="s">
        <v>17</v>
      </c>
      <c r="I502" s="259" t="s">
        <v>17</v>
      </c>
      <c r="J502" s="259" t="s">
        <v>1055</v>
      </c>
      <c r="K502" s="259" t="s">
        <v>1056</v>
      </c>
      <c r="L502" s="260">
        <v>45394</v>
      </c>
      <c r="M502" s="259" t="s">
        <v>20</v>
      </c>
    </row>
    <row r="503" spans="1:13" x14ac:dyDescent="0.35">
      <c r="A503" s="261" t="s">
        <v>1019</v>
      </c>
      <c r="B503" s="261" t="s">
        <v>1057</v>
      </c>
      <c r="C503" s="261" t="s">
        <v>1058</v>
      </c>
      <c r="D503" s="261" t="s">
        <v>658</v>
      </c>
      <c r="E503" s="261">
        <v>2114900</v>
      </c>
      <c r="F503" s="261" t="s">
        <v>1040</v>
      </c>
      <c r="G503" s="261" t="s">
        <v>358</v>
      </c>
      <c r="H503" s="261">
        <v>1</v>
      </c>
      <c r="I503" s="261" t="s">
        <v>1023</v>
      </c>
      <c r="J503" s="261" t="s">
        <v>1059</v>
      </c>
      <c r="K503" s="261" t="s">
        <v>1060</v>
      </c>
      <c r="L503" s="262">
        <v>45394</v>
      </c>
      <c r="M503" s="261" t="s">
        <v>20</v>
      </c>
    </row>
    <row r="504" spans="1:13" x14ac:dyDescent="0.35">
      <c r="A504" s="259" t="s">
        <v>1019</v>
      </c>
      <c r="B504" s="259" t="s">
        <v>1057</v>
      </c>
      <c r="C504" s="259" t="s">
        <v>1058</v>
      </c>
      <c r="D504" s="259" t="s">
        <v>663</v>
      </c>
      <c r="E504" s="259">
        <v>307900</v>
      </c>
      <c r="F504" s="259" t="s">
        <v>1040</v>
      </c>
      <c r="G504" s="259" t="s">
        <v>358</v>
      </c>
      <c r="H504" s="259">
        <v>1</v>
      </c>
      <c r="I504" s="259" t="s">
        <v>1023</v>
      </c>
      <c r="J504" s="259" t="s">
        <v>1061</v>
      </c>
      <c r="K504" s="259" t="s">
        <v>1062</v>
      </c>
      <c r="L504" s="260">
        <v>45394</v>
      </c>
      <c r="M504" s="259" t="s">
        <v>20</v>
      </c>
    </row>
    <row r="505" spans="1:13" x14ac:dyDescent="0.35">
      <c r="A505" s="261" t="s">
        <v>1019</v>
      </c>
      <c r="B505" s="261" t="s">
        <v>1057</v>
      </c>
      <c r="C505" s="261" t="s">
        <v>1058</v>
      </c>
      <c r="D505" s="261" t="s">
        <v>40</v>
      </c>
      <c r="E505" s="261" t="s">
        <v>17</v>
      </c>
      <c r="F505" s="261" t="s">
        <v>17</v>
      </c>
      <c r="G505" s="261" t="s">
        <v>17</v>
      </c>
      <c r="H505" s="261" t="s">
        <v>17</v>
      </c>
      <c r="I505" s="261" t="s">
        <v>17</v>
      </c>
      <c r="J505" s="261" t="s">
        <v>1063</v>
      </c>
      <c r="K505" s="261" t="s">
        <v>1064</v>
      </c>
      <c r="L505" s="262">
        <v>45394</v>
      </c>
      <c r="M505" s="261" t="s">
        <v>20</v>
      </c>
    </row>
    <row r="506" spans="1:13" x14ac:dyDescent="0.35">
      <c r="A506" s="259" t="s">
        <v>1019</v>
      </c>
      <c r="B506" s="259" t="s">
        <v>1057</v>
      </c>
      <c r="C506" s="259" t="s">
        <v>1058</v>
      </c>
      <c r="D506" s="259" t="s">
        <v>38</v>
      </c>
      <c r="E506" s="259" t="s">
        <v>17</v>
      </c>
      <c r="F506" s="259" t="s">
        <v>17</v>
      </c>
      <c r="G506" s="259" t="s">
        <v>17</v>
      </c>
      <c r="H506" s="259" t="s">
        <v>17</v>
      </c>
      <c r="I506" s="259" t="s">
        <v>17</v>
      </c>
      <c r="J506" s="259" t="s">
        <v>1065</v>
      </c>
      <c r="K506" s="259" t="s">
        <v>1066</v>
      </c>
      <c r="L506" s="260">
        <v>45394</v>
      </c>
      <c r="M506" s="259" t="s">
        <v>20</v>
      </c>
    </row>
    <row r="507" spans="1:13" x14ac:dyDescent="0.35">
      <c r="A507" s="261" t="s">
        <v>1019</v>
      </c>
      <c r="B507" s="261" t="s">
        <v>1057</v>
      </c>
      <c r="C507" s="261" t="s">
        <v>1058</v>
      </c>
      <c r="D507" s="261" t="s">
        <v>16</v>
      </c>
      <c r="E507" s="261" t="s">
        <v>17</v>
      </c>
      <c r="F507" s="261" t="s">
        <v>17</v>
      </c>
      <c r="G507" s="261" t="s">
        <v>17</v>
      </c>
      <c r="H507" s="261" t="s">
        <v>17</v>
      </c>
      <c r="I507" s="261" t="s">
        <v>17</v>
      </c>
      <c r="J507" s="261" t="s">
        <v>1067</v>
      </c>
      <c r="K507" s="261" t="s">
        <v>1068</v>
      </c>
      <c r="L507" s="262">
        <v>45394</v>
      </c>
      <c r="M507" s="261" t="s">
        <v>20</v>
      </c>
    </row>
    <row r="508" spans="1:13" x14ac:dyDescent="0.35">
      <c r="A508" s="259" t="s">
        <v>1019</v>
      </c>
      <c r="B508" s="259" t="s">
        <v>1057</v>
      </c>
      <c r="C508" s="259" t="s">
        <v>1058</v>
      </c>
      <c r="D508" s="259" t="s">
        <v>21</v>
      </c>
      <c r="E508" s="259" t="s">
        <v>17</v>
      </c>
      <c r="F508" s="259" t="s">
        <v>17</v>
      </c>
      <c r="G508" s="259" t="s">
        <v>17</v>
      </c>
      <c r="H508" s="259" t="s">
        <v>17</v>
      </c>
      <c r="I508" s="259" t="s">
        <v>17</v>
      </c>
      <c r="J508" s="259" t="s">
        <v>1069</v>
      </c>
      <c r="K508" s="259" t="s">
        <v>1070</v>
      </c>
      <c r="L508" s="260">
        <v>45394</v>
      </c>
      <c r="M508" s="259" t="s">
        <v>20</v>
      </c>
    </row>
    <row r="509" spans="1:13" x14ac:dyDescent="0.35">
      <c r="A509" s="261" t="s">
        <v>1019</v>
      </c>
      <c r="B509" s="261" t="s">
        <v>1057</v>
      </c>
      <c r="C509" s="261" t="s">
        <v>1058</v>
      </c>
      <c r="D509" s="261" t="s">
        <v>558</v>
      </c>
      <c r="E509" s="261" t="s">
        <v>17</v>
      </c>
      <c r="F509" s="261" t="s">
        <v>17</v>
      </c>
      <c r="G509" s="261" t="s">
        <v>17</v>
      </c>
      <c r="H509" s="261" t="s">
        <v>17</v>
      </c>
      <c r="I509" s="261" t="s">
        <v>17</v>
      </c>
      <c r="J509" s="261" t="s">
        <v>1071</v>
      </c>
      <c r="K509" s="261" t="s">
        <v>1072</v>
      </c>
      <c r="L509" s="262">
        <v>45394</v>
      </c>
      <c r="M509" s="261" t="s">
        <v>20</v>
      </c>
    </row>
    <row r="510" spans="1:13" x14ac:dyDescent="0.35">
      <c r="A510" s="259" t="s">
        <v>1019</v>
      </c>
      <c r="B510" s="259" t="s">
        <v>1057</v>
      </c>
      <c r="C510" s="259" t="s">
        <v>1058</v>
      </c>
      <c r="D510" s="259" t="s">
        <v>24</v>
      </c>
      <c r="E510" s="259" t="s">
        <v>17</v>
      </c>
      <c r="F510" s="259" t="s">
        <v>17</v>
      </c>
      <c r="G510" s="259" t="s">
        <v>17</v>
      </c>
      <c r="H510" s="259" t="s">
        <v>17</v>
      </c>
      <c r="I510" s="259" t="s">
        <v>17</v>
      </c>
      <c r="J510" s="259" t="s">
        <v>1073</v>
      </c>
      <c r="K510" s="259" t="s">
        <v>1074</v>
      </c>
      <c r="L510" s="260">
        <v>45394</v>
      </c>
      <c r="M510" s="259" t="s">
        <v>20</v>
      </c>
    </row>
    <row r="511" spans="1:13" x14ac:dyDescent="0.35">
      <c r="A511" s="261" t="s">
        <v>1019</v>
      </c>
      <c r="B511" s="261" t="s">
        <v>1057</v>
      </c>
      <c r="C511" s="261" t="s">
        <v>1058</v>
      </c>
      <c r="D511" s="261" t="s">
        <v>686</v>
      </c>
      <c r="E511" s="261">
        <v>59000</v>
      </c>
      <c r="F511" s="261" t="s">
        <v>1040</v>
      </c>
      <c r="G511" s="261" t="s">
        <v>358</v>
      </c>
      <c r="H511" s="261">
        <v>1</v>
      </c>
      <c r="I511" s="261" t="s">
        <v>1023</v>
      </c>
      <c r="J511" s="261" t="s">
        <v>1075</v>
      </c>
      <c r="K511" s="261" t="s">
        <v>1076</v>
      </c>
      <c r="L511" s="262">
        <v>45394</v>
      </c>
      <c r="M511" s="261" t="s">
        <v>20</v>
      </c>
    </row>
    <row r="512" spans="1:13" x14ac:dyDescent="0.35">
      <c r="A512" s="259" t="s">
        <v>1019</v>
      </c>
      <c r="B512" s="259" t="s">
        <v>1057</v>
      </c>
      <c r="C512" s="259" t="s">
        <v>1058</v>
      </c>
      <c r="D512" s="259" t="s">
        <v>691</v>
      </c>
      <c r="E512" s="259">
        <v>1807000</v>
      </c>
      <c r="F512" s="259" t="s">
        <v>1040</v>
      </c>
      <c r="G512" s="259" t="s">
        <v>358</v>
      </c>
      <c r="H512" s="259">
        <v>1</v>
      </c>
      <c r="I512" s="259" t="s">
        <v>1023</v>
      </c>
      <c r="J512" s="259" t="s">
        <v>1077</v>
      </c>
      <c r="K512" s="259" t="s">
        <v>1078</v>
      </c>
      <c r="L512" s="260">
        <v>45394</v>
      </c>
      <c r="M512" s="259" t="s">
        <v>20</v>
      </c>
    </row>
    <row r="513" spans="1:13" x14ac:dyDescent="0.35">
      <c r="A513" s="261" t="s">
        <v>1019</v>
      </c>
      <c r="B513" s="261" t="s">
        <v>1057</v>
      </c>
      <c r="C513" s="261" t="s">
        <v>1058</v>
      </c>
      <c r="D513" s="261" t="s">
        <v>696</v>
      </c>
      <c r="E513" s="261">
        <v>248900</v>
      </c>
      <c r="F513" s="261" t="s">
        <v>1040</v>
      </c>
      <c r="G513" s="261" t="s">
        <v>358</v>
      </c>
      <c r="H513" s="261">
        <v>1</v>
      </c>
      <c r="I513" s="261" t="s">
        <v>1023</v>
      </c>
      <c r="J513" s="261" t="s">
        <v>1079</v>
      </c>
      <c r="K513" s="261" t="s">
        <v>1080</v>
      </c>
      <c r="L513" s="262">
        <v>45394</v>
      </c>
      <c r="M513" s="261" t="s">
        <v>20</v>
      </c>
    </row>
    <row r="514" spans="1:13" x14ac:dyDescent="0.35">
      <c r="A514" s="259" t="s">
        <v>1019</v>
      </c>
      <c r="B514" s="259" t="s">
        <v>1057</v>
      </c>
      <c r="C514" s="259" t="s">
        <v>1058</v>
      </c>
      <c r="D514" s="259" t="s">
        <v>699</v>
      </c>
      <c r="E514" s="259">
        <v>59000</v>
      </c>
      <c r="F514" s="259" t="s">
        <v>1040</v>
      </c>
      <c r="G514" s="259" t="s">
        <v>358</v>
      </c>
      <c r="H514" s="259">
        <v>1</v>
      </c>
      <c r="I514" s="259" t="s">
        <v>1023</v>
      </c>
      <c r="J514" s="259" t="s">
        <v>1081</v>
      </c>
      <c r="K514" s="259" t="s">
        <v>1082</v>
      </c>
      <c r="L514" s="260">
        <v>45394</v>
      </c>
      <c r="M514" s="259" t="s">
        <v>20</v>
      </c>
    </row>
    <row r="515" spans="1:13" x14ac:dyDescent="0.35">
      <c r="A515" s="261" t="s">
        <v>1019</v>
      </c>
      <c r="B515" s="261" t="s">
        <v>1057</v>
      </c>
      <c r="C515" s="261" t="s">
        <v>1058</v>
      </c>
      <c r="D515" s="261" t="s">
        <v>702</v>
      </c>
      <c r="E515" s="261">
        <v>0</v>
      </c>
      <c r="F515" s="261" t="s">
        <v>1040</v>
      </c>
      <c r="G515" s="261" t="s">
        <v>358</v>
      </c>
      <c r="H515" s="261">
        <v>1</v>
      </c>
      <c r="I515" s="261" t="s">
        <v>1023</v>
      </c>
      <c r="J515" s="261" t="s">
        <v>1083</v>
      </c>
      <c r="K515" s="261" t="s">
        <v>1084</v>
      </c>
      <c r="L515" s="262">
        <v>45394</v>
      </c>
      <c r="M515" s="261" t="s">
        <v>20</v>
      </c>
    </row>
    <row r="516" spans="1:13" x14ac:dyDescent="0.35">
      <c r="A516" s="259" t="s">
        <v>1019</v>
      </c>
      <c r="B516" s="259" t="s">
        <v>1057</v>
      </c>
      <c r="C516" s="259" t="s">
        <v>1058</v>
      </c>
      <c r="D516" s="259" t="s">
        <v>572</v>
      </c>
      <c r="E516" s="259">
        <v>0</v>
      </c>
      <c r="F516" s="259" t="s">
        <v>1040</v>
      </c>
      <c r="G516" s="259" t="s">
        <v>358</v>
      </c>
      <c r="H516" s="259">
        <v>1</v>
      </c>
      <c r="I516" s="259" t="s">
        <v>1023</v>
      </c>
      <c r="J516" s="259" t="s">
        <v>1085</v>
      </c>
      <c r="K516" s="259" t="s">
        <v>1086</v>
      </c>
      <c r="L516" s="260">
        <v>45394</v>
      </c>
      <c r="M516" s="259" t="s">
        <v>20</v>
      </c>
    </row>
    <row r="517" spans="1:13" x14ac:dyDescent="0.35">
      <c r="A517" s="261" t="s">
        <v>1019</v>
      </c>
      <c r="B517" s="261" t="s">
        <v>1057</v>
      </c>
      <c r="C517" s="261" t="s">
        <v>1058</v>
      </c>
      <c r="D517" s="261" t="s">
        <v>26</v>
      </c>
      <c r="E517" s="261" t="s">
        <v>17</v>
      </c>
      <c r="F517" s="261" t="s">
        <v>17</v>
      </c>
      <c r="G517" s="261" t="s">
        <v>17</v>
      </c>
      <c r="H517" s="261" t="s">
        <v>17</v>
      </c>
      <c r="I517" s="261" t="s">
        <v>17</v>
      </c>
      <c r="J517" s="261" t="s">
        <v>1087</v>
      </c>
      <c r="K517" s="261" t="s">
        <v>1088</v>
      </c>
      <c r="L517" s="262">
        <v>45394</v>
      </c>
      <c r="M517" s="261" t="s">
        <v>20</v>
      </c>
    </row>
    <row r="518" spans="1:13" x14ac:dyDescent="0.35">
      <c r="A518" s="259" t="s">
        <v>1019</v>
      </c>
      <c r="B518" s="259" t="s">
        <v>1057</v>
      </c>
      <c r="C518" s="259" t="s">
        <v>1058</v>
      </c>
      <c r="D518" s="259" t="s">
        <v>28</v>
      </c>
      <c r="E518" s="259" t="s">
        <v>17</v>
      </c>
      <c r="F518" s="259" t="s">
        <v>17</v>
      </c>
      <c r="G518" s="259" t="s">
        <v>17</v>
      </c>
      <c r="H518" s="259" t="s">
        <v>17</v>
      </c>
      <c r="I518" s="259" t="s">
        <v>17</v>
      </c>
      <c r="J518" s="259" t="s">
        <v>1089</v>
      </c>
      <c r="K518" s="259" t="s">
        <v>1090</v>
      </c>
      <c r="L518" s="260">
        <v>45394</v>
      </c>
      <c r="M518" s="259" t="s">
        <v>20</v>
      </c>
    </row>
    <row r="519" spans="1:13" x14ac:dyDescent="0.35">
      <c r="A519" s="261" t="s">
        <v>1091</v>
      </c>
      <c r="B519" s="261" t="s">
        <v>1092</v>
      </c>
      <c r="C519" s="261" t="s">
        <v>1093</v>
      </c>
      <c r="D519" s="261" t="s">
        <v>26</v>
      </c>
      <c r="E519" s="261" t="s">
        <v>17</v>
      </c>
      <c r="F519" s="261" t="s">
        <v>378</v>
      </c>
      <c r="G519" s="261"/>
      <c r="H519" s="261">
        <v>0</v>
      </c>
      <c r="I519" s="261" t="s">
        <v>378</v>
      </c>
      <c r="J519" s="261" t="s">
        <v>378</v>
      </c>
      <c r="K519" s="261" t="s">
        <v>1094</v>
      </c>
      <c r="L519" s="262">
        <v>45399</v>
      </c>
      <c r="M519" s="261" t="s">
        <v>20</v>
      </c>
    </row>
    <row r="520" spans="1:13" x14ac:dyDescent="0.35">
      <c r="A520" s="259" t="s">
        <v>1091</v>
      </c>
      <c r="B520" s="259" t="s">
        <v>1092</v>
      </c>
      <c r="C520" s="259" t="s">
        <v>1093</v>
      </c>
      <c r="D520" s="259" t="s">
        <v>28</v>
      </c>
      <c r="E520" s="259" t="s">
        <v>17</v>
      </c>
      <c r="F520" s="259" t="s">
        <v>378</v>
      </c>
      <c r="G520" s="259"/>
      <c r="H520" s="259">
        <v>0</v>
      </c>
      <c r="I520" s="259" t="s">
        <v>378</v>
      </c>
      <c r="J520" s="259" t="s">
        <v>378</v>
      </c>
      <c r="K520" s="259" t="s">
        <v>1095</v>
      </c>
      <c r="L520" s="260">
        <v>45399</v>
      </c>
      <c r="M520" s="259" t="s">
        <v>20</v>
      </c>
    </row>
    <row r="521" spans="1:13" x14ac:dyDescent="0.35">
      <c r="A521" s="261" t="s">
        <v>1091</v>
      </c>
      <c r="B521" s="261" t="s">
        <v>1092</v>
      </c>
      <c r="C521" s="261" t="s">
        <v>1093</v>
      </c>
      <c r="D521" s="261" t="s">
        <v>38</v>
      </c>
      <c r="E521" s="261" t="s">
        <v>17</v>
      </c>
      <c r="F521" s="261" t="s">
        <v>378</v>
      </c>
      <c r="G521" s="261"/>
      <c r="H521" s="261">
        <v>0</v>
      </c>
      <c r="I521" s="261" t="s">
        <v>378</v>
      </c>
      <c r="J521" s="261" t="s">
        <v>378</v>
      </c>
      <c r="K521" s="261" t="s">
        <v>1096</v>
      </c>
      <c r="L521" s="262">
        <v>45399</v>
      </c>
      <c r="M521" s="261" t="s">
        <v>20</v>
      </c>
    </row>
    <row r="522" spans="1:13" x14ac:dyDescent="0.35">
      <c r="A522" s="259" t="s">
        <v>1091</v>
      </c>
      <c r="B522" s="259" t="s">
        <v>1092</v>
      </c>
      <c r="C522" s="259" t="s">
        <v>1093</v>
      </c>
      <c r="D522" s="259" t="s">
        <v>16</v>
      </c>
      <c r="E522" s="259" t="s">
        <v>17</v>
      </c>
      <c r="F522" s="259" t="s">
        <v>378</v>
      </c>
      <c r="G522" s="259"/>
      <c r="H522" s="259">
        <v>0</v>
      </c>
      <c r="I522" s="259" t="s">
        <v>378</v>
      </c>
      <c r="J522" s="259" t="s">
        <v>378</v>
      </c>
      <c r="K522" s="259" t="s">
        <v>1097</v>
      </c>
      <c r="L522" s="260">
        <v>45399</v>
      </c>
      <c r="M522" s="259" t="s">
        <v>20</v>
      </c>
    </row>
    <row r="523" spans="1:13" x14ac:dyDescent="0.35">
      <c r="A523" s="261" t="s">
        <v>1091</v>
      </c>
      <c r="B523" s="261" t="s">
        <v>1092</v>
      </c>
      <c r="C523" s="261" t="s">
        <v>1093</v>
      </c>
      <c r="D523" s="261" t="s">
        <v>21</v>
      </c>
      <c r="E523" s="261" t="s">
        <v>17</v>
      </c>
      <c r="F523" s="261" t="s">
        <v>378</v>
      </c>
      <c r="G523" s="261"/>
      <c r="H523" s="261">
        <v>0</v>
      </c>
      <c r="I523" s="261" t="s">
        <v>378</v>
      </c>
      <c r="J523" s="261" t="s">
        <v>378</v>
      </c>
      <c r="K523" s="261" t="s">
        <v>1098</v>
      </c>
      <c r="L523" s="262">
        <v>45399</v>
      </c>
      <c r="M523" s="261" t="s">
        <v>20</v>
      </c>
    </row>
    <row r="524" spans="1:13" x14ac:dyDescent="0.35">
      <c r="A524" s="259" t="s">
        <v>1091</v>
      </c>
      <c r="B524" s="259" t="s">
        <v>1092</v>
      </c>
      <c r="C524" s="259" t="s">
        <v>1093</v>
      </c>
      <c r="D524" s="259" t="s">
        <v>558</v>
      </c>
      <c r="E524" s="259" t="s">
        <v>17</v>
      </c>
      <c r="F524" s="259" t="s">
        <v>378</v>
      </c>
      <c r="G524" s="259"/>
      <c r="H524" s="259">
        <v>0</v>
      </c>
      <c r="I524" s="259" t="s">
        <v>378</v>
      </c>
      <c r="J524" s="259" t="s">
        <v>378</v>
      </c>
      <c r="K524" s="259" t="s">
        <v>1099</v>
      </c>
      <c r="L524" s="260">
        <v>45399</v>
      </c>
      <c r="M524" s="259" t="s">
        <v>20</v>
      </c>
    </row>
    <row r="525" spans="1:13" x14ac:dyDescent="0.35">
      <c r="A525" s="261" t="s">
        <v>1091</v>
      </c>
      <c r="B525" s="261" t="s">
        <v>1092</v>
      </c>
      <c r="C525" s="261" t="s">
        <v>1093</v>
      </c>
      <c r="D525" s="261" t="s">
        <v>24</v>
      </c>
      <c r="E525" s="261" t="s">
        <v>17</v>
      </c>
      <c r="F525" s="261" t="s">
        <v>378</v>
      </c>
      <c r="G525" s="261"/>
      <c r="H525" s="261">
        <v>0</v>
      </c>
      <c r="I525" s="261" t="s">
        <v>378</v>
      </c>
      <c r="J525" s="261" t="s">
        <v>378</v>
      </c>
      <c r="K525" s="261" t="s">
        <v>1100</v>
      </c>
      <c r="L525" s="262">
        <v>45399</v>
      </c>
      <c r="M525" s="261" t="s">
        <v>20</v>
      </c>
    </row>
    <row r="526" spans="1:13" x14ac:dyDescent="0.35">
      <c r="A526" s="259" t="s">
        <v>1101</v>
      </c>
      <c r="B526" s="259" t="s">
        <v>1102</v>
      </c>
      <c r="C526" s="259" t="s">
        <v>1103</v>
      </c>
      <c r="D526" s="259" t="s">
        <v>545</v>
      </c>
      <c r="E526" s="259">
        <v>2494</v>
      </c>
      <c r="F526" s="259" t="s">
        <v>1104</v>
      </c>
      <c r="G526" s="259" t="s">
        <v>742</v>
      </c>
      <c r="H526" s="259">
        <v>2</v>
      </c>
      <c r="I526" s="259" t="s">
        <v>1105</v>
      </c>
      <c r="J526" s="259" t="s">
        <v>1106</v>
      </c>
      <c r="K526" s="259" t="s">
        <v>1107</v>
      </c>
      <c r="L526" s="260">
        <v>45400</v>
      </c>
      <c r="M526" s="259" t="s">
        <v>310</v>
      </c>
    </row>
    <row r="527" spans="1:13" x14ac:dyDescent="0.35">
      <c r="A527" s="261" t="s">
        <v>1108</v>
      </c>
      <c r="B527" s="261" t="s">
        <v>1109</v>
      </c>
      <c r="C527" s="261" t="s">
        <v>1103</v>
      </c>
      <c r="D527" s="261" t="s">
        <v>26</v>
      </c>
      <c r="E527" s="261" t="s">
        <v>17</v>
      </c>
      <c r="F527" s="261" t="s">
        <v>17</v>
      </c>
      <c r="G527" s="261" t="s">
        <v>17</v>
      </c>
      <c r="H527" s="261" t="s">
        <v>17</v>
      </c>
      <c r="I527" s="261" t="s">
        <v>17</v>
      </c>
      <c r="J527" s="261" t="s">
        <v>1110</v>
      </c>
      <c r="K527" s="261" t="s">
        <v>1111</v>
      </c>
      <c r="L527" s="262">
        <v>45400</v>
      </c>
      <c r="M527" s="261" t="s">
        <v>20</v>
      </c>
    </row>
    <row r="528" spans="1:13" x14ac:dyDescent="0.35">
      <c r="A528" s="259" t="s">
        <v>1108</v>
      </c>
      <c r="B528" s="259" t="s">
        <v>1109</v>
      </c>
      <c r="C528" s="259" t="s">
        <v>1103</v>
      </c>
      <c r="D528" s="259" t="s">
        <v>28</v>
      </c>
      <c r="E528" s="259" t="s">
        <v>17</v>
      </c>
      <c r="F528" s="259" t="s">
        <v>17</v>
      </c>
      <c r="G528" s="259" t="s">
        <v>17</v>
      </c>
      <c r="H528" s="259" t="s">
        <v>17</v>
      </c>
      <c r="I528" s="259" t="s">
        <v>17</v>
      </c>
      <c r="J528" s="259" t="s">
        <v>1110</v>
      </c>
      <c r="K528" s="259" t="s">
        <v>1112</v>
      </c>
      <c r="L528" s="260">
        <v>45400</v>
      </c>
      <c r="M528" s="259" t="s">
        <v>20</v>
      </c>
    </row>
    <row r="529" spans="1:13" x14ac:dyDescent="0.35">
      <c r="A529" s="261" t="s">
        <v>1108</v>
      </c>
      <c r="B529" s="261" t="s">
        <v>1109</v>
      </c>
      <c r="C529" s="261" t="s">
        <v>1103</v>
      </c>
      <c r="D529" s="261" t="s">
        <v>38</v>
      </c>
      <c r="E529" s="261" t="s">
        <v>17</v>
      </c>
      <c r="F529" s="261" t="s">
        <v>17</v>
      </c>
      <c r="G529" s="261" t="s">
        <v>17</v>
      </c>
      <c r="H529" s="261" t="s">
        <v>17</v>
      </c>
      <c r="I529" s="261" t="s">
        <v>17</v>
      </c>
      <c r="J529" s="261" t="s">
        <v>1110</v>
      </c>
      <c r="K529" s="261" t="s">
        <v>1113</v>
      </c>
      <c r="L529" s="262">
        <v>45400</v>
      </c>
      <c r="M529" s="261" t="s">
        <v>20</v>
      </c>
    </row>
    <row r="530" spans="1:13" x14ac:dyDescent="0.35">
      <c r="A530" s="259" t="s">
        <v>1108</v>
      </c>
      <c r="B530" s="259" t="s">
        <v>1109</v>
      </c>
      <c r="C530" s="259" t="s">
        <v>1103</v>
      </c>
      <c r="D530" s="259" t="s">
        <v>16</v>
      </c>
      <c r="E530" s="259" t="s">
        <v>17</v>
      </c>
      <c r="F530" s="259" t="s">
        <v>17</v>
      </c>
      <c r="G530" s="259" t="s">
        <v>17</v>
      </c>
      <c r="H530" s="259" t="s">
        <v>17</v>
      </c>
      <c r="I530" s="259" t="s">
        <v>17</v>
      </c>
      <c r="J530" s="259" t="s">
        <v>1110</v>
      </c>
      <c r="K530" s="259" t="s">
        <v>1114</v>
      </c>
      <c r="L530" s="260">
        <v>45400</v>
      </c>
      <c r="M530" s="259" t="s">
        <v>20</v>
      </c>
    </row>
    <row r="531" spans="1:13" x14ac:dyDescent="0.35">
      <c r="A531" s="261" t="s">
        <v>1108</v>
      </c>
      <c r="B531" s="261" t="s">
        <v>1109</v>
      </c>
      <c r="C531" s="261" t="s">
        <v>1103</v>
      </c>
      <c r="D531" s="261" t="s">
        <v>21</v>
      </c>
      <c r="E531" s="261" t="s">
        <v>17</v>
      </c>
      <c r="F531" s="261" t="s">
        <v>17</v>
      </c>
      <c r="G531" s="261" t="s">
        <v>17</v>
      </c>
      <c r="H531" s="261" t="s">
        <v>17</v>
      </c>
      <c r="I531" s="261" t="s">
        <v>17</v>
      </c>
      <c r="J531" s="261" t="s">
        <v>1110</v>
      </c>
      <c r="K531" s="261" t="s">
        <v>1115</v>
      </c>
      <c r="L531" s="262">
        <v>45400</v>
      </c>
      <c r="M531" s="261" t="s">
        <v>20</v>
      </c>
    </row>
    <row r="532" spans="1:13" x14ac:dyDescent="0.35">
      <c r="A532" s="259" t="s">
        <v>1108</v>
      </c>
      <c r="B532" s="259" t="s">
        <v>1109</v>
      </c>
      <c r="C532" s="259" t="s">
        <v>1103</v>
      </c>
      <c r="D532" s="259" t="s">
        <v>558</v>
      </c>
      <c r="E532" s="259" t="s">
        <v>17</v>
      </c>
      <c r="F532" s="259" t="s">
        <v>17</v>
      </c>
      <c r="G532" s="259" t="s">
        <v>17</v>
      </c>
      <c r="H532" s="259" t="s">
        <v>17</v>
      </c>
      <c r="I532" s="259" t="s">
        <v>17</v>
      </c>
      <c r="J532" s="259" t="s">
        <v>1110</v>
      </c>
      <c r="K532" s="259" t="s">
        <v>1116</v>
      </c>
      <c r="L532" s="260">
        <v>45400</v>
      </c>
      <c r="M532" s="259" t="s">
        <v>20</v>
      </c>
    </row>
    <row r="533" spans="1:13" x14ac:dyDescent="0.35">
      <c r="A533" s="261" t="s">
        <v>1108</v>
      </c>
      <c r="B533" s="261" t="s">
        <v>1109</v>
      </c>
      <c r="C533" s="261" t="s">
        <v>1103</v>
      </c>
      <c r="D533" s="261" t="s">
        <v>24</v>
      </c>
      <c r="E533" s="261" t="s">
        <v>17</v>
      </c>
      <c r="F533" s="261" t="s">
        <v>17</v>
      </c>
      <c r="G533" s="261" t="s">
        <v>17</v>
      </c>
      <c r="H533" s="261" t="s">
        <v>17</v>
      </c>
      <c r="I533" s="261" t="s">
        <v>17</v>
      </c>
      <c r="J533" s="261" t="s">
        <v>1110</v>
      </c>
      <c r="K533" s="261" t="s">
        <v>1117</v>
      </c>
      <c r="L533" s="262">
        <v>45400</v>
      </c>
      <c r="M533" s="261" t="s">
        <v>20</v>
      </c>
    </row>
    <row r="534" spans="1:13" x14ac:dyDescent="0.35">
      <c r="A534" s="259" t="s">
        <v>1118</v>
      </c>
      <c r="B534" s="259" t="s">
        <v>1119</v>
      </c>
      <c r="C534" s="259" t="s">
        <v>1120</v>
      </c>
      <c r="D534" s="259" t="s">
        <v>545</v>
      </c>
      <c r="E534" s="259">
        <v>4693</v>
      </c>
      <c r="F534" s="259" t="s">
        <v>1121</v>
      </c>
      <c r="G534" s="259" t="s">
        <v>742</v>
      </c>
      <c r="H534" s="259">
        <v>2</v>
      </c>
      <c r="I534" s="259" t="s">
        <v>547</v>
      </c>
      <c r="J534" s="259" t="s">
        <v>1122</v>
      </c>
      <c r="K534" s="259" t="s">
        <v>1123</v>
      </c>
      <c r="L534" s="260">
        <v>45401</v>
      </c>
      <c r="M534" s="259" t="s">
        <v>310</v>
      </c>
    </row>
    <row r="535" spans="1:13" x14ac:dyDescent="0.35">
      <c r="A535" s="261" t="s">
        <v>554</v>
      </c>
      <c r="B535" s="261" t="s">
        <v>555</v>
      </c>
      <c r="C535" s="261" t="s">
        <v>528</v>
      </c>
      <c r="D535" s="261" t="s">
        <v>282</v>
      </c>
      <c r="E535" s="261">
        <v>4</v>
      </c>
      <c r="F535" s="261" t="s">
        <v>1124</v>
      </c>
      <c r="G535" s="261" t="s">
        <v>742</v>
      </c>
      <c r="H535" s="261">
        <v>2</v>
      </c>
      <c r="I535" s="261" t="s">
        <v>1125</v>
      </c>
      <c r="J535" s="261" t="s">
        <v>1126</v>
      </c>
      <c r="K535" s="261" t="s">
        <v>1127</v>
      </c>
      <c r="L535" s="262">
        <v>45401</v>
      </c>
      <c r="M535" s="261" t="s">
        <v>20</v>
      </c>
    </row>
    <row r="536" spans="1:13" x14ac:dyDescent="0.35">
      <c r="A536" s="259" t="s">
        <v>532</v>
      </c>
      <c r="B536" s="259" t="s">
        <v>533</v>
      </c>
      <c r="C536" s="259" t="s">
        <v>528</v>
      </c>
      <c r="D536" s="259" t="s">
        <v>282</v>
      </c>
      <c r="E536" s="259">
        <v>4</v>
      </c>
      <c r="F536" s="259" t="s">
        <v>1124</v>
      </c>
      <c r="G536" s="259" t="s">
        <v>742</v>
      </c>
      <c r="H536" s="259">
        <v>2</v>
      </c>
      <c r="I536" s="259" t="s">
        <v>1125</v>
      </c>
      <c r="J536" s="259" t="s">
        <v>1128</v>
      </c>
      <c r="K536" s="259" t="s">
        <v>1129</v>
      </c>
      <c r="L536" s="260">
        <v>45401</v>
      </c>
      <c r="M536" s="259" t="s">
        <v>20</v>
      </c>
    </row>
    <row r="537" spans="1:13" x14ac:dyDescent="0.35">
      <c r="A537" s="261" t="s">
        <v>526</v>
      </c>
      <c r="B537" s="261" t="s">
        <v>527</v>
      </c>
      <c r="C537" s="261" t="s">
        <v>528</v>
      </c>
      <c r="D537" s="261" t="s">
        <v>282</v>
      </c>
      <c r="E537" s="261">
        <v>2</v>
      </c>
      <c r="F537" s="261" t="s">
        <v>1130</v>
      </c>
      <c r="G537" s="261" t="s">
        <v>742</v>
      </c>
      <c r="H537" s="261">
        <v>2</v>
      </c>
      <c r="I537" s="261" t="s">
        <v>1131</v>
      </c>
      <c r="J537" s="261" t="s">
        <v>1132</v>
      </c>
      <c r="K537" s="261" t="s">
        <v>1133</v>
      </c>
      <c r="L537" s="262">
        <v>45401</v>
      </c>
      <c r="M537" s="261" t="s">
        <v>20</v>
      </c>
    </row>
    <row r="538" spans="1:13" x14ac:dyDescent="0.35">
      <c r="A538" s="259" t="s">
        <v>605</v>
      </c>
      <c r="B538" s="259" t="s">
        <v>606</v>
      </c>
      <c r="C538" s="259" t="s">
        <v>528</v>
      </c>
      <c r="D538" s="259" t="s">
        <v>282</v>
      </c>
      <c r="E538" s="259">
        <v>4</v>
      </c>
      <c r="F538" s="259" t="s">
        <v>1134</v>
      </c>
      <c r="G538" s="259" t="s">
        <v>742</v>
      </c>
      <c r="H538" s="259">
        <v>2</v>
      </c>
      <c r="I538" s="259" t="s">
        <v>1135</v>
      </c>
      <c r="J538" s="259" t="s">
        <v>1136</v>
      </c>
      <c r="K538" s="259" t="s">
        <v>1137</v>
      </c>
      <c r="L538" s="260">
        <v>45401</v>
      </c>
      <c r="M538" s="259" t="s">
        <v>20</v>
      </c>
    </row>
    <row r="539" spans="1:13" x14ac:dyDescent="0.35">
      <c r="A539" s="261" t="s">
        <v>773</v>
      </c>
      <c r="B539" s="261" t="s">
        <v>774</v>
      </c>
      <c r="C539" s="261" t="s">
        <v>775</v>
      </c>
      <c r="D539" s="261" t="s">
        <v>24</v>
      </c>
      <c r="E539" s="261" t="s">
        <v>17</v>
      </c>
      <c r="F539" s="261" t="s">
        <v>17</v>
      </c>
      <c r="G539" s="261" t="s">
        <v>17</v>
      </c>
      <c r="H539" s="261" t="s">
        <v>17</v>
      </c>
      <c r="I539" s="261" t="s">
        <v>17</v>
      </c>
      <c r="J539" s="261" t="s">
        <v>1138</v>
      </c>
      <c r="K539" s="261" t="s">
        <v>1139</v>
      </c>
      <c r="L539" s="262">
        <v>45401</v>
      </c>
      <c r="M539" s="261" t="s">
        <v>20</v>
      </c>
    </row>
    <row r="540" spans="1:13" x14ac:dyDescent="0.35">
      <c r="A540" s="259" t="s">
        <v>859</v>
      </c>
      <c r="B540" s="259" t="s">
        <v>860</v>
      </c>
      <c r="C540" s="259" t="s">
        <v>861</v>
      </c>
      <c r="D540" s="259" t="s">
        <v>16</v>
      </c>
      <c r="E540" s="259">
        <v>260681</v>
      </c>
      <c r="F540" s="259" t="s">
        <v>1140</v>
      </c>
      <c r="G540" s="259" t="s">
        <v>742</v>
      </c>
      <c r="H540" s="259">
        <v>2</v>
      </c>
      <c r="I540" s="259" t="s">
        <v>1141</v>
      </c>
      <c r="J540" s="259" t="s">
        <v>1142</v>
      </c>
      <c r="K540" s="259" t="s">
        <v>1143</v>
      </c>
      <c r="L540" s="260">
        <v>45412</v>
      </c>
      <c r="M540" s="259" t="s">
        <v>20</v>
      </c>
    </row>
    <row r="541" spans="1:13" x14ac:dyDescent="0.35">
      <c r="A541" s="261" t="s">
        <v>859</v>
      </c>
      <c r="B541" s="261" t="s">
        <v>860</v>
      </c>
      <c r="C541" s="261" t="s">
        <v>861</v>
      </c>
      <c r="D541" s="261" t="s">
        <v>21</v>
      </c>
      <c r="E541" s="261">
        <v>120394</v>
      </c>
      <c r="F541" s="261" t="s">
        <v>1140</v>
      </c>
      <c r="G541" s="261" t="s">
        <v>742</v>
      </c>
      <c r="H541" s="261">
        <v>2</v>
      </c>
      <c r="I541" s="261" t="s">
        <v>1141</v>
      </c>
      <c r="J541" s="261" t="s">
        <v>1142</v>
      </c>
      <c r="K541" s="261" t="s">
        <v>1144</v>
      </c>
      <c r="L541" s="262">
        <v>45412</v>
      </c>
      <c r="M541" s="261" t="s">
        <v>20</v>
      </c>
    </row>
    <row r="542" spans="1:13" x14ac:dyDescent="0.35">
      <c r="A542" s="259" t="s">
        <v>859</v>
      </c>
      <c r="B542" s="259" t="s">
        <v>860</v>
      </c>
      <c r="C542" s="259" t="s">
        <v>861</v>
      </c>
      <c r="D542" s="259" t="s">
        <v>24</v>
      </c>
      <c r="E542" s="259">
        <v>507</v>
      </c>
      <c r="F542" s="259" t="s">
        <v>1145</v>
      </c>
      <c r="G542" s="259" t="s">
        <v>742</v>
      </c>
      <c r="H542" s="259">
        <v>2</v>
      </c>
      <c r="I542" s="259" t="s">
        <v>1146</v>
      </c>
      <c r="J542" s="259" t="s">
        <v>1147</v>
      </c>
      <c r="K542" s="259" t="s">
        <v>1148</v>
      </c>
      <c r="L542" s="260">
        <v>45412</v>
      </c>
      <c r="M542" s="259" t="s">
        <v>20</v>
      </c>
    </row>
    <row r="543" spans="1:13" x14ac:dyDescent="0.35">
      <c r="A543" s="261" t="s">
        <v>516</v>
      </c>
      <c r="B543" s="261" t="s">
        <v>517</v>
      </c>
      <c r="C543" s="261" t="s">
        <v>518</v>
      </c>
      <c r="D543" s="261" t="s">
        <v>658</v>
      </c>
      <c r="E543" s="261">
        <v>5970424</v>
      </c>
      <c r="F543" s="261" t="s">
        <v>1149</v>
      </c>
      <c r="G543" s="261" t="s">
        <v>742</v>
      </c>
      <c r="H543" s="261">
        <v>2</v>
      </c>
      <c r="I543" s="261" t="s">
        <v>1150</v>
      </c>
      <c r="J543" s="261" t="s">
        <v>1151</v>
      </c>
      <c r="K543" s="261" t="s">
        <v>1152</v>
      </c>
      <c r="L543" s="262">
        <v>45412</v>
      </c>
      <c r="M543" s="261" t="s">
        <v>20</v>
      </c>
    </row>
    <row r="544" spans="1:13" x14ac:dyDescent="0.35">
      <c r="A544" s="259" t="s">
        <v>516</v>
      </c>
      <c r="B544" s="259" t="s">
        <v>517</v>
      </c>
      <c r="C544" s="259" t="s">
        <v>518</v>
      </c>
      <c r="D544" s="259" t="s">
        <v>663</v>
      </c>
      <c r="E544" s="259">
        <v>525456</v>
      </c>
      <c r="F544" s="259" t="s">
        <v>1149</v>
      </c>
      <c r="G544" s="259" t="s">
        <v>742</v>
      </c>
      <c r="H544" s="259">
        <v>2</v>
      </c>
      <c r="I544" s="259" t="s">
        <v>1150</v>
      </c>
      <c r="J544" s="259" t="s">
        <v>1153</v>
      </c>
      <c r="K544" s="259" t="s">
        <v>1154</v>
      </c>
      <c r="L544" s="260">
        <v>45412</v>
      </c>
      <c r="M544" s="259" t="s">
        <v>20</v>
      </c>
    </row>
    <row r="545" spans="1:13" x14ac:dyDescent="0.35">
      <c r="A545" s="261" t="s">
        <v>516</v>
      </c>
      <c r="B545" s="261" t="s">
        <v>517</v>
      </c>
      <c r="C545" s="261" t="s">
        <v>518</v>
      </c>
      <c r="D545" s="261" t="s">
        <v>686</v>
      </c>
      <c r="E545" s="261">
        <v>525456</v>
      </c>
      <c r="F545" s="261" t="s">
        <v>1149</v>
      </c>
      <c r="G545" s="261" t="s">
        <v>742</v>
      </c>
      <c r="H545" s="261">
        <v>2</v>
      </c>
      <c r="I545" s="261" t="s">
        <v>1150</v>
      </c>
      <c r="J545" s="261" t="s">
        <v>1155</v>
      </c>
      <c r="K545" s="261" t="s">
        <v>1156</v>
      </c>
      <c r="L545" s="262">
        <v>45412</v>
      </c>
      <c r="M545" s="261" t="s">
        <v>20</v>
      </c>
    </row>
    <row r="546" spans="1:13" x14ac:dyDescent="0.35">
      <c r="A546" s="259" t="s">
        <v>516</v>
      </c>
      <c r="B546" s="259" t="s">
        <v>517</v>
      </c>
      <c r="C546" s="259" t="s">
        <v>518</v>
      </c>
      <c r="D546" s="259" t="s">
        <v>691</v>
      </c>
      <c r="E546" s="259">
        <v>5444968</v>
      </c>
      <c r="F546" s="259" t="s">
        <v>1149</v>
      </c>
      <c r="G546" s="259" t="s">
        <v>742</v>
      </c>
      <c r="H546" s="259">
        <v>2</v>
      </c>
      <c r="I546" s="259" t="s">
        <v>1150</v>
      </c>
      <c r="J546" s="259" t="s">
        <v>1157</v>
      </c>
      <c r="K546" s="259" t="s">
        <v>1158</v>
      </c>
      <c r="L546" s="260">
        <v>45412</v>
      </c>
      <c r="M546" s="259" t="s">
        <v>20</v>
      </c>
    </row>
    <row r="547" spans="1:13" x14ac:dyDescent="0.35">
      <c r="A547" s="261" t="s">
        <v>516</v>
      </c>
      <c r="B547" s="261" t="s">
        <v>517</v>
      </c>
      <c r="C547" s="261" t="s">
        <v>518</v>
      </c>
      <c r="D547" s="261" t="s">
        <v>696</v>
      </c>
      <c r="E547" s="261">
        <v>0</v>
      </c>
      <c r="F547" s="261" t="s">
        <v>1149</v>
      </c>
      <c r="G547" s="261" t="s">
        <v>742</v>
      </c>
      <c r="H547" s="261">
        <v>2</v>
      </c>
      <c r="I547" s="261" t="s">
        <v>1150</v>
      </c>
      <c r="J547" s="261" t="s">
        <v>1159</v>
      </c>
      <c r="K547" s="261" t="s">
        <v>1160</v>
      </c>
      <c r="L547" s="262">
        <v>45412</v>
      </c>
      <c r="M547" s="261" t="s">
        <v>20</v>
      </c>
    </row>
    <row r="548" spans="1:13" x14ac:dyDescent="0.35">
      <c r="A548" s="259" t="s">
        <v>516</v>
      </c>
      <c r="B548" s="259" t="s">
        <v>517</v>
      </c>
      <c r="C548" s="259" t="s">
        <v>518</v>
      </c>
      <c r="D548" s="259" t="s">
        <v>699</v>
      </c>
      <c r="E548" s="259">
        <v>525456</v>
      </c>
      <c r="F548" s="259" t="s">
        <v>1149</v>
      </c>
      <c r="G548" s="259" t="s">
        <v>742</v>
      </c>
      <c r="H548" s="259">
        <v>2</v>
      </c>
      <c r="I548" s="259" t="s">
        <v>1150</v>
      </c>
      <c r="J548" s="259" t="s">
        <v>1155</v>
      </c>
      <c r="K548" s="259" t="s">
        <v>1161</v>
      </c>
      <c r="L548" s="260">
        <v>45412</v>
      </c>
      <c r="M548" s="259" t="s">
        <v>20</v>
      </c>
    </row>
    <row r="549" spans="1:13" x14ac:dyDescent="0.35">
      <c r="A549" s="261" t="s">
        <v>516</v>
      </c>
      <c r="B549" s="261" t="s">
        <v>517</v>
      </c>
      <c r="C549" s="261" t="s">
        <v>518</v>
      </c>
      <c r="D549" s="261" t="s">
        <v>702</v>
      </c>
      <c r="E549" s="261">
        <v>0</v>
      </c>
      <c r="F549" s="261" t="s">
        <v>1149</v>
      </c>
      <c r="G549" s="261" t="s">
        <v>742</v>
      </c>
      <c r="H549" s="261">
        <v>2</v>
      </c>
      <c r="I549" s="261" t="s">
        <v>1150</v>
      </c>
      <c r="J549" s="261" t="s">
        <v>1162</v>
      </c>
      <c r="K549" s="261" t="s">
        <v>1163</v>
      </c>
      <c r="L549" s="262">
        <v>45412</v>
      </c>
      <c r="M549" s="261" t="s">
        <v>20</v>
      </c>
    </row>
    <row r="550" spans="1:13" x14ac:dyDescent="0.35">
      <c r="A550" s="259" t="s">
        <v>516</v>
      </c>
      <c r="B550" s="259" t="s">
        <v>517</v>
      </c>
      <c r="C550" s="259" t="s">
        <v>518</v>
      </c>
      <c r="D550" s="259" t="s">
        <v>572</v>
      </c>
      <c r="E550" s="259">
        <v>0</v>
      </c>
      <c r="F550" s="259" t="s">
        <v>1149</v>
      </c>
      <c r="G550" s="259" t="s">
        <v>742</v>
      </c>
      <c r="H550" s="259">
        <v>2</v>
      </c>
      <c r="I550" s="259" t="s">
        <v>1150</v>
      </c>
      <c r="J550" s="259" t="s">
        <v>1162</v>
      </c>
      <c r="K550" s="259" t="s">
        <v>1164</v>
      </c>
      <c r="L550" s="260">
        <v>45412</v>
      </c>
      <c r="M550" s="259" t="s">
        <v>20</v>
      </c>
    </row>
    <row r="551" spans="1:13" x14ac:dyDescent="0.35">
      <c r="A551" s="261" t="s">
        <v>1165</v>
      </c>
      <c r="B551" s="261" t="s">
        <v>1166</v>
      </c>
      <c r="C551" s="261" t="s">
        <v>1167</v>
      </c>
      <c r="D551" s="261" t="s">
        <v>545</v>
      </c>
      <c r="E551" s="261" t="s">
        <v>17</v>
      </c>
      <c r="F551" s="261" t="s">
        <v>17</v>
      </c>
      <c r="G551" s="261" t="s">
        <v>742</v>
      </c>
      <c r="H551" s="261">
        <v>2</v>
      </c>
      <c r="I551" s="261" t="s">
        <v>17</v>
      </c>
      <c r="J551" s="261" t="s">
        <v>1168</v>
      </c>
      <c r="K551" s="261" t="s">
        <v>1169</v>
      </c>
      <c r="L551" s="262">
        <v>45443</v>
      </c>
      <c r="M551" s="261" t="s">
        <v>20</v>
      </c>
    </row>
    <row r="552" spans="1:13" x14ac:dyDescent="0.35">
      <c r="A552" s="259" t="s">
        <v>417</v>
      </c>
      <c r="B552" s="259" t="s">
        <v>418</v>
      </c>
      <c r="C552" s="259" t="s">
        <v>419</v>
      </c>
      <c r="D552" s="259" t="s">
        <v>282</v>
      </c>
      <c r="E552" s="259">
        <v>1</v>
      </c>
      <c r="F552" s="259" t="s">
        <v>1170</v>
      </c>
      <c r="G552" s="259" t="s">
        <v>742</v>
      </c>
      <c r="H552" s="259">
        <v>2</v>
      </c>
      <c r="I552" s="259" t="s">
        <v>1171</v>
      </c>
      <c r="J552" s="259" t="s">
        <v>1172</v>
      </c>
      <c r="K552" s="259" t="s">
        <v>1173</v>
      </c>
      <c r="L552" s="260">
        <v>45443</v>
      </c>
      <c r="M552" s="259" t="s">
        <v>20</v>
      </c>
    </row>
    <row r="553" spans="1:13" x14ac:dyDescent="0.35">
      <c r="A553" s="261" t="s">
        <v>859</v>
      </c>
      <c r="B553" s="261" t="s">
        <v>860</v>
      </c>
      <c r="C553" s="261" t="s">
        <v>861</v>
      </c>
      <c r="D553" s="261" t="s">
        <v>40</v>
      </c>
      <c r="E553" s="261" t="s">
        <v>17</v>
      </c>
      <c r="F553" s="261" t="s">
        <v>17</v>
      </c>
      <c r="G553" s="261" t="s">
        <v>742</v>
      </c>
      <c r="H553" s="261">
        <v>2</v>
      </c>
      <c r="I553" s="261" t="s">
        <v>17</v>
      </c>
      <c r="J553" s="261" t="s">
        <v>17</v>
      </c>
      <c r="K553" s="261" t="s">
        <v>1174</v>
      </c>
      <c r="L553" s="262">
        <v>45443</v>
      </c>
      <c r="M553" s="261" t="s">
        <v>20</v>
      </c>
    </row>
    <row r="554" spans="1:13" x14ac:dyDescent="0.35">
      <c r="A554" s="259" t="s">
        <v>1165</v>
      </c>
      <c r="B554" s="259" t="s">
        <v>1166</v>
      </c>
      <c r="C554" s="259" t="s">
        <v>1167</v>
      </c>
      <c r="D554" s="259" t="s">
        <v>282</v>
      </c>
      <c r="E554" s="259">
        <v>1</v>
      </c>
      <c r="F554" s="259" t="s">
        <v>1175</v>
      </c>
      <c r="G554" s="259" t="s">
        <v>33</v>
      </c>
      <c r="H554" s="259">
        <v>2</v>
      </c>
      <c r="I554" s="259" t="s">
        <v>1176</v>
      </c>
      <c r="J554" s="259" t="s">
        <v>1177</v>
      </c>
      <c r="K554" s="259" t="s">
        <v>1178</v>
      </c>
      <c r="L554" s="260">
        <v>45443</v>
      </c>
      <c r="M554" s="259" t="s">
        <v>20</v>
      </c>
    </row>
    <row r="555" spans="1:13" x14ac:dyDescent="0.35">
      <c r="A555" s="261" t="s">
        <v>1165</v>
      </c>
      <c r="B555" s="261" t="s">
        <v>1166</v>
      </c>
      <c r="C555" s="261" t="s">
        <v>1167</v>
      </c>
      <c r="D555" s="261" t="s">
        <v>26</v>
      </c>
      <c r="E555" s="261" t="s">
        <v>17</v>
      </c>
      <c r="F555" s="261" t="s">
        <v>17</v>
      </c>
      <c r="G555" s="261" t="s">
        <v>22</v>
      </c>
      <c r="H555" s="261">
        <v>3</v>
      </c>
      <c r="I555" s="261" t="s">
        <v>17</v>
      </c>
      <c r="J555" s="261" t="s">
        <v>1179</v>
      </c>
      <c r="K555" s="261" t="s">
        <v>1180</v>
      </c>
      <c r="L555" s="262">
        <v>45443</v>
      </c>
      <c r="M555" s="261" t="s">
        <v>20</v>
      </c>
    </row>
    <row r="556" spans="1:13" x14ac:dyDescent="0.35">
      <c r="A556" s="259" t="s">
        <v>1165</v>
      </c>
      <c r="B556" s="259" t="s">
        <v>1166</v>
      </c>
      <c r="C556" s="259" t="s">
        <v>1167</v>
      </c>
      <c r="D556" s="259" t="s">
        <v>28</v>
      </c>
      <c r="E556" s="259" t="s">
        <v>17</v>
      </c>
      <c r="F556" s="259" t="s">
        <v>17</v>
      </c>
      <c r="G556" s="259" t="s">
        <v>22</v>
      </c>
      <c r="H556" s="259">
        <v>3</v>
      </c>
      <c r="I556" s="259" t="s">
        <v>17</v>
      </c>
      <c r="J556" s="259" t="s">
        <v>1179</v>
      </c>
      <c r="K556" s="259" t="s">
        <v>1181</v>
      </c>
      <c r="L556" s="260">
        <v>45443</v>
      </c>
      <c r="M556" s="259" t="s">
        <v>20</v>
      </c>
    </row>
    <row r="557" spans="1:13" x14ac:dyDescent="0.35">
      <c r="A557" s="261" t="s">
        <v>1165</v>
      </c>
      <c r="B557" s="261" t="s">
        <v>1166</v>
      </c>
      <c r="C557" s="261" t="s">
        <v>1167</v>
      </c>
      <c r="D557" s="261" t="s">
        <v>40</v>
      </c>
      <c r="E557" s="261" t="s">
        <v>17</v>
      </c>
      <c r="F557" s="261" t="s">
        <v>17</v>
      </c>
      <c r="G557" s="261" t="s">
        <v>22</v>
      </c>
      <c r="H557" s="261">
        <v>3</v>
      </c>
      <c r="I557" s="261" t="s">
        <v>17</v>
      </c>
      <c r="J557" s="261" t="s">
        <v>1179</v>
      </c>
      <c r="K557" s="261" t="s">
        <v>1182</v>
      </c>
      <c r="L557" s="262">
        <v>45443</v>
      </c>
      <c r="M557" s="261" t="s">
        <v>20</v>
      </c>
    </row>
    <row r="558" spans="1:13" x14ac:dyDescent="0.35">
      <c r="A558" s="259" t="s">
        <v>1165</v>
      </c>
      <c r="B558" s="259" t="s">
        <v>1166</v>
      </c>
      <c r="C558" s="259" t="s">
        <v>1167</v>
      </c>
      <c r="D558" s="259" t="s">
        <v>16</v>
      </c>
      <c r="E558" s="259" t="s">
        <v>17</v>
      </c>
      <c r="F558" s="259" t="s">
        <v>17</v>
      </c>
      <c r="G558" s="259" t="s">
        <v>22</v>
      </c>
      <c r="H558" s="259">
        <v>3</v>
      </c>
      <c r="I558" s="259" t="s">
        <v>17</v>
      </c>
      <c r="J558" s="259" t="s">
        <v>1179</v>
      </c>
      <c r="K558" s="259" t="s">
        <v>1183</v>
      </c>
      <c r="L558" s="260">
        <v>45443</v>
      </c>
      <c r="M558" s="259" t="s">
        <v>20</v>
      </c>
    </row>
    <row r="559" spans="1:13" x14ac:dyDescent="0.35">
      <c r="A559" s="261" t="s">
        <v>1165</v>
      </c>
      <c r="B559" s="261" t="s">
        <v>1166</v>
      </c>
      <c r="C559" s="261" t="s">
        <v>1167</v>
      </c>
      <c r="D559" s="261" t="s">
        <v>558</v>
      </c>
      <c r="E559" s="261" t="s">
        <v>17</v>
      </c>
      <c r="F559" s="261" t="s">
        <v>17</v>
      </c>
      <c r="G559" s="261" t="s">
        <v>22</v>
      </c>
      <c r="H559" s="261">
        <v>3</v>
      </c>
      <c r="I559" s="261" t="s">
        <v>17</v>
      </c>
      <c r="J559" s="261" t="s">
        <v>1179</v>
      </c>
      <c r="K559" s="261" t="s">
        <v>1184</v>
      </c>
      <c r="L559" s="262">
        <v>45443</v>
      </c>
      <c r="M559" s="261" t="s">
        <v>20</v>
      </c>
    </row>
    <row r="560" spans="1:13" x14ac:dyDescent="0.35">
      <c r="A560" s="259" t="s">
        <v>1165</v>
      </c>
      <c r="B560" s="259" t="s">
        <v>1166</v>
      </c>
      <c r="C560" s="259" t="s">
        <v>1167</v>
      </c>
      <c r="D560" s="259" t="s">
        <v>21</v>
      </c>
      <c r="E560" s="259" t="s">
        <v>17</v>
      </c>
      <c r="F560" s="259" t="s">
        <v>17</v>
      </c>
      <c r="G560" s="259" t="s">
        <v>22</v>
      </c>
      <c r="H560" s="259">
        <v>3</v>
      </c>
      <c r="I560" s="259" t="s">
        <v>17</v>
      </c>
      <c r="J560" s="259" t="s">
        <v>1179</v>
      </c>
      <c r="K560" s="259" t="s">
        <v>1185</v>
      </c>
      <c r="L560" s="260">
        <v>45443</v>
      </c>
      <c r="M560" s="259" t="s">
        <v>20</v>
      </c>
    </row>
    <row r="561" spans="1:13" x14ac:dyDescent="0.35">
      <c r="A561" s="261" t="s">
        <v>1165</v>
      </c>
      <c r="B561" s="261" t="s">
        <v>1166</v>
      </c>
      <c r="C561" s="261" t="s">
        <v>1167</v>
      </c>
      <c r="D561" s="261" t="s">
        <v>24</v>
      </c>
      <c r="E561" s="261" t="s">
        <v>17</v>
      </c>
      <c r="F561" s="261" t="s">
        <v>17</v>
      </c>
      <c r="G561" s="261" t="s">
        <v>22</v>
      </c>
      <c r="H561" s="261">
        <v>3</v>
      </c>
      <c r="I561" s="261" t="s">
        <v>17</v>
      </c>
      <c r="J561" s="261" t="s">
        <v>1179</v>
      </c>
      <c r="K561" s="261" t="s">
        <v>1186</v>
      </c>
      <c r="L561" s="262">
        <v>45443</v>
      </c>
      <c r="M561" s="261" t="s">
        <v>20</v>
      </c>
    </row>
    <row r="562" spans="1:13" x14ac:dyDescent="0.35">
      <c r="A562" s="259" t="s">
        <v>618</v>
      </c>
      <c r="B562" s="259" t="s">
        <v>619</v>
      </c>
      <c r="C562" s="259" t="s">
        <v>620</v>
      </c>
      <c r="D562" s="259" t="s">
        <v>1187</v>
      </c>
      <c r="E562" s="259">
        <v>2</v>
      </c>
      <c r="F562" s="259" t="s">
        <v>1188</v>
      </c>
      <c r="G562" s="259" t="s">
        <v>33</v>
      </c>
      <c r="H562" s="259">
        <v>2</v>
      </c>
      <c r="I562" s="259" t="s">
        <v>17</v>
      </c>
      <c r="J562" s="259" t="s">
        <v>17</v>
      </c>
      <c r="K562" s="259" t="s">
        <v>1189</v>
      </c>
      <c r="L562" s="260">
        <v>45460</v>
      </c>
      <c r="M562" s="259" t="s">
        <v>20</v>
      </c>
    </row>
    <row r="563" spans="1:13" x14ac:dyDescent="0.35">
      <c r="A563" s="261" t="s">
        <v>618</v>
      </c>
      <c r="B563" s="261" t="s">
        <v>619</v>
      </c>
      <c r="C563" s="261" t="s">
        <v>620</v>
      </c>
      <c r="D563" s="261" t="s">
        <v>1190</v>
      </c>
      <c r="E563" s="261">
        <v>0</v>
      </c>
      <c r="F563" s="261" t="s">
        <v>1188</v>
      </c>
      <c r="G563" s="261" t="s">
        <v>33</v>
      </c>
      <c r="H563" s="261">
        <v>2</v>
      </c>
      <c r="I563" s="261" t="s">
        <v>17</v>
      </c>
      <c r="J563" s="261" t="s">
        <v>17</v>
      </c>
      <c r="K563" s="261" t="s">
        <v>1191</v>
      </c>
      <c r="L563" s="262">
        <v>45460</v>
      </c>
      <c r="M563" s="261" t="s">
        <v>20</v>
      </c>
    </row>
    <row r="564" spans="1:13" x14ac:dyDescent="0.35">
      <c r="A564" s="259" t="s">
        <v>618</v>
      </c>
      <c r="B564" s="259" t="s">
        <v>619</v>
      </c>
      <c r="C564" s="259" t="s">
        <v>620</v>
      </c>
      <c r="D564" s="259" t="s">
        <v>1192</v>
      </c>
      <c r="E564" s="259">
        <v>1</v>
      </c>
      <c r="F564" s="259" t="s">
        <v>1188</v>
      </c>
      <c r="G564" s="259" t="s">
        <v>33</v>
      </c>
      <c r="H564" s="259">
        <v>2</v>
      </c>
      <c r="I564" s="259" t="s">
        <v>17</v>
      </c>
      <c r="J564" s="259" t="s">
        <v>17</v>
      </c>
      <c r="K564" s="259" t="s">
        <v>1193</v>
      </c>
      <c r="L564" s="260">
        <v>45460</v>
      </c>
      <c r="M564" s="259" t="s">
        <v>20</v>
      </c>
    </row>
    <row r="565" spans="1:13" x14ac:dyDescent="0.35">
      <c r="A565" s="261" t="s">
        <v>618</v>
      </c>
      <c r="B565" s="261" t="s">
        <v>619</v>
      </c>
      <c r="C565" s="261" t="s">
        <v>620</v>
      </c>
      <c r="D565" s="261" t="s">
        <v>1194</v>
      </c>
      <c r="E565" s="261">
        <v>0</v>
      </c>
      <c r="F565" s="261" t="s">
        <v>1188</v>
      </c>
      <c r="G565" s="261" t="s">
        <v>33</v>
      </c>
      <c r="H565" s="261">
        <v>2</v>
      </c>
      <c r="I565" s="261" t="s">
        <v>17</v>
      </c>
      <c r="J565" s="261" t="s">
        <v>17</v>
      </c>
      <c r="K565" s="261" t="s">
        <v>1195</v>
      </c>
      <c r="L565" s="262">
        <v>45460</v>
      </c>
      <c r="M565" s="261" t="s">
        <v>20</v>
      </c>
    </row>
    <row r="566" spans="1:13" x14ac:dyDescent="0.35">
      <c r="A566" s="259" t="s">
        <v>618</v>
      </c>
      <c r="B566" s="259" t="s">
        <v>619</v>
      </c>
      <c r="C566" s="259" t="s">
        <v>620</v>
      </c>
      <c r="D566" s="259" t="s">
        <v>1196</v>
      </c>
      <c r="E566" s="259">
        <v>1</v>
      </c>
      <c r="F566" s="259" t="s">
        <v>1188</v>
      </c>
      <c r="G566" s="259" t="s">
        <v>33</v>
      </c>
      <c r="H566" s="259">
        <v>2</v>
      </c>
      <c r="I566" s="259" t="s">
        <v>17</v>
      </c>
      <c r="J566" s="259" t="s">
        <v>17</v>
      </c>
      <c r="K566" s="259" t="s">
        <v>1197</v>
      </c>
      <c r="L566" s="260">
        <v>45460</v>
      </c>
      <c r="M566" s="259" t="s">
        <v>20</v>
      </c>
    </row>
    <row r="567" spans="1:13" x14ac:dyDescent="0.35">
      <c r="A567" s="261" t="s">
        <v>618</v>
      </c>
      <c r="B567" s="261" t="s">
        <v>619</v>
      </c>
      <c r="C567" s="261" t="s">
        <v>620</v>
      </c>
      <c r="D567" s="261" t="s">
        <v>1198</v>
      </c>
      <c r="E567" s="261">
        <v>1</v>
      </c>
      <c r="F567" s="261" t="s">
        <v>1188</v>
      </c>
      <c r="G567" s="261" t="s">
        <v>33</v>
      </c>
      <c r="H567" s="261">
        <v>2</v>
      </c>
      <c r="I567" s="261" t="s">
        <v>17</v>
      </c>
      <c r="J567" s="261" t="s">
        <v>17</v>
      </c>
      <c r="K567" s="261" t="s">
        <v>1199</v>
      </c>
      <c r="L567" s="262">
        <v>45460</v>
      </c>
      <c r="M567" s="261" t="s">
        <v>20</v>
      </c>
    </row>
    <row r="568" spans="1:13" x14ac:dyDescent="0.35">
      <c r="A568" s="259" t="s">
        <v>618</v>
      </c>
      <c r="B568" s="259" t="s">
        <v>619</v>
      </c>
      <c r="C568" s="259" t="s">
        <v>620</v>
      </c>
      <c r="D568" s="259" t="s">
        <v>1200</v>
      </c>
      <c r="E568" s="259">
        <v>2</v>
      </c>
      <c r="F568" s="259" t="s">
        <v>1188</v>
      </c>
      <c r="G568" s="259" t="s">
        <v>33</v>
      </c>
      <c r="H568" s="259">
        <v>2</v>
      </c>
      <c r="I568" s="259" t="s">
        <v>17</v>
      </c>
      <c r="J568" s="259" t="s">
        <v>17</v>
      </c>
      <c r="K568" s="259" t="s">
        <v>1201</v>
      </c>
      <c r="L568" s="260">
        <v>45460</v>
      </c>
      <c r="M568" s="259" t="s">
        <v>20</v>
      </c>
    </row>
    <row r="569" spans="1:13" x14ac:dyDescent="0.35">
      <c r="A569" s="261" t="s">
        <v>618</v>
      </c>
      <c r="B569" s="261" t="s">
        <v>619</v>
      </c>
      <c r="C569" s="261" t="s">
        <v>620</v>
      </c>
      <c r="D569" s="261" t="s">
        <v>1202</v>
      </c>
      <c r="E569" s="261">
        <v>1</v>
      </c>
      <c r="F569" s="261" t="s">
        <v>1188</v>
      </c>
      <c r="G569" s="261" t="s">
        <v>33</v>
      </c>
      <c r="H569" s="261">
        <v>2</v>
      </c>
      <c r="I569" s="261" t="s">
        <v>17</v>
      </c>
      <c r="J569" s="261" t="s">
        <v>17</v>
      </c>
      <c r="K569" s="261" t="s">
        <v>1203</v>
      </c>
      <c r="L569" s="262">
        <v>45460</v>
      </c>
      <c r="M569" s="261" t="s">
        <v>20</v>
      </c>
    </row>
    <row r="570" spans="1:13" x14ac:dyDescent="0.35">
      <c r="A570" s="259" t="s">
        <v>618</v>
      </c>
      <c r="B570" s="259" t="s">
        <v>619</v>
      </c>
      <c r="C570" s="259" t="s">
        <v>620</v>
      </c>
      <c r="D570" s="259" t="s">
        <v>1204</v>
      </c>
      <c r="E570" s="259">
        <v>2</v>
      </c>
      <c r="F570" s="259" t="s">
        <v>1188</v>
      </c>
      <c r="G570" s="259" t="s">
        <v>33</v>
      </c>
      <c r="H570" s="259">
        <v>2</v>
      </c>
      <c r="I570" s="259" t="s">
        <v>17</v>
      </c>
      <c r="J570" s="259" t="s">
        <v>17</v>
      </c>
      <c r="K570" s="259" t="s">
        <v>1205</v>
      </c>
      <c r="L570" s="260">
        <v>45460</v>
      </c>
      <c r="M570" s="259" t="s">
        <v>20</v>
      </c>
    </row>
    <row r="571" spans="1:13" x14ac:dyDescent="0.35">
      <c r="A571" s="261" t="s">
        <v>634</v>
      </c>
      <c r="B571" s="261" t="s">
        <v>635</v>
      </c>
      <c r="C571" s="261" t="s">
        <v>636</v>
      </c>
      <c r="D571" s="261" t="s">
        <v>1187</v>
      </c>
      <c r="E571" s="261">
        <v>0</v>
      </c>
      <c r="F571" s="261" t="s">
        <v>1188</v>
      </c>
      <c r="G571" s="261" t="s">
        <v>33</v>
      </c>
      <c r="H571" s="261">
        <v>2</v>
      </c>
      <c r="I571" s="261" t="s">
        <v>17</v>
      </c>
      <c r="J571" s="261" t="s">
        <v>17</v>
      </c>
      <c r="K571" s="261" t="s">
        <v>1206</v>
      </c>
      <c r="L571" s="262">
        <v>45460</v>
      </c>
      <c r="M571" s="261" t="s">
        <v>20</v>
      </c>
    </row>
    <row r="572" spans="1:13" x14ac:dyDescent="0.35">
      <c r="A572" s="259" t="s">
        <v>634</v>
      </c>
      <c r="B572" s="259" t="s">
        <v>635</v>
      </c>
      <c r="C572" s="259" t="s">
        <v>636</v>
      </c>
      <c r="D572" s="259" t="s">
        <v>1190</v>
      </c>
      <c r="E572" s="259">
        <v>0</v>
      </c>
      <c r="F572" s="259" t="s">
        <v>1188</v>
      </c>
      <c r="G572" s="259" t="s">
        <v>33</v>
      </c>
      <c r="H572" s="259">
        <v>2</v>
      </c>
      <c r="I572" s="259" t="s">
        <v>17</v>
      </c>
      <c r="J572" s="259" t="s">
        <v>17</v>
      </c>
      <c r="K572" s="259" t="s">
        <v>1207</v>
      </c>
      <c r="L572" s="260">
        <v>45460</v>
      </c>
      <c r="M572" s="259" t="s">
        <v>20</v>
      </c>
    </row>
    <row r="573" spans="1:13" x14ac:dyDescent="0.35">
      <c r="A573" s="261" t="s">
        <v>634</v>
      </c>
      <c r="B573" s="261" t="s">
        <v>635</v>
      </c>
      <c r="C573" s="261" t="s">
        <v>636</v>
      </c>
      <c r="D573" s="261" t="s">
        <v>1192</v>
      </c>
      <c r="E573" s="261">
        <v>0</v>
      </c>
      <c r="F573" s="261" t="s">
        <v>1188</v>
      </c>
      <c r="G573" s="261" t="s">
        <v>33</v>
      </c>
      <c r="H573" s="261">
        <v>2</v>
      </c>
      <c r="I573" s="261" t="s">
        <v>17</v>
      </c>
      <c r="J573" s="261" t="s">
        <v>17</v>
      </c>
      <c r="K573" s="261" t="s">
        <v>1208</v>
      </c>
      <c r="L573" s="262">
        <v>45460</v>
      </c>
      <c r="M573" s="261" t="s">
        <v>20</v>
      </c>
    </row>
    <row r="574" spans="1:13" x14ac:dyDescent="0.35">
      <c r="A574" s="259" t="s">
        <v>634</v>
      </c>
      <c r="B574" s="259" t="s">
        <v>635</v>
      </c>
      <c r="C574" s="259" t="s">
        <v>636</v>
      </c>
      <c r="D574" s="259" t="s">
        <v>1194</v>
      </c>
      <c r="E574" s="259">
        <v>0</v>
      </c>
      <c r="F574" s="259" t="s">
        <v>1188</v>
      </c>
      <c r="G574" s="259" t="s">
        <v>33</v>
      </c>
      <c r="H574" s="259">
        <v>2</v>
      </c>
      <c r="I574" s="259" t="s">
        <v>17</v>
      </c>
      <c r="J574" s="259" t="s">
        <v>17</v>
      </c>
      <c r="K574" s="259" t="s">
        <v>1209</v>
      </c>
      <c r="L574" s="260">
        <v>45460</v>
      </c>
      <c r="M574" s="259" t="s">
        <v>20</v>
      </c>
    </row>
    <row r="575" spans="1:13" x14ac:dyDescent="0.35">
      <c r="A575" s="261" t="s">
        <v>634</v>
      </c>
      <c r="B575" s="261" t="s">
        <v>635</v>
      </c>
      <c r="C575" s="261" t="s">
        <v>636</v>
      </c>
      <c r="D575" s="261" t="s">
        <v>1196</v>
      </c>
      <c r="E575" s="261">
        <v>1</v>
      </c>
      <c r="F575" s="261" t="s">
        <v>1188</v>
      </c>
      <c r="G575" s="261" t="s">
        <v>33</v>
      </c>
      <c r="H575" s="261">
        <v>2</v>
      </c>
      <c r="I575" s="261" t="s">
        <v>17</v>
      </c>
      <c r="J575" s="261" t="s">
        <v>17</v>
      </c>
      <c r="K575" s="261" t="s">
        <v>1210</v>
      </c>
      <c r="L575" s="262">
        <v>45460</v>
      </c>
      <c r="M575" s="261" t="s">
        <v>20</v>
      </c>
    </row>
    <row r="576" spans="1:13" x14ac:dyDescent="0.35">
      <c r="A576" s="259" t="s">
        <v>634</v>
      </c>
      <c r="B576" s="259" t="s">
        <v>635</v>
      </c>
      <c r="C576" s="259" t="s">
        <v>636</v>
      </c>
      <c r="D576" s="259" t="s">
        <v>1198</v>
      </c>
      <c r="E576" s="259">
        <v>1</v>
      </c>
      <c r="F576" s="259" t="s">
        <v>1188</v>
      </c>
      <c r="G576" s="259" t="s">
        <v>33</v>
      </c>
      <c r="H576" s="259">
        <v>2</v>
      </c>
      <c r="I576" s="259" t="s">
        <v>17</v>
      </c>
      <c r="J576" s="259" t="s">
        <v>17</v>
      </c>
      <c r="K576" s="259" t="s">
        <v>1211</v>
      </c>
      <c r="L576" s="260">
        <v>45460</v>
      </c>
      <c r="M576" s="259" t="s">
        <v>20</v>
      </c>
    </row>
    <row r="577" spans="1:13" x14ac:dyDescent="0.35">
      <c r="A577" s="261" t="s">
        <v>634</v>
      </c>
      <c r="B577" s="261" t="s">
        <v>635</v>
      </c>
      <c r="C577" s="261" t="s">
        <v>636</v>
      </c>
      <c r="D577" s="261" t="s">
        <v>1200</v>
      </c>
      <c r="E577" s="261">
        <v>0</v>
      </c>
      <c r="F577" s="261" t="s">
        <v>1188</v>
      </c>
      <c r="G577" s="261" t="s">
        <v>33</v>
      </c>
      <c r="H577" s="261">
        <v>2</v>
      </c>
      <c r="I577" s="261" t="s">
        <v>17</v>
      </c>
      <c r="J577" s="261" t="s">
        <v>17</v>
      </c>
      <c r="K577" s="261" t="s">
        <v>1212</v>
      </c>
      <c r="L577" s="262">
        <v>45460</v>
      </c>
      <c r="M577" s="261" t="s">
        <v>20</v>
      </c>
    </row>
    <row r="578" spans="1:13" x14ac:dyDescent="0.35">
      <c r="A578" s="259" t="s">
        <v>634</v>
      </c>
      <c r="B578" s="259" t="s">
        <v>635</v>
      </c>
      <c r="C578" s="259" t="s">
        <v>636</v>
      </c>
      <c r="D578" s="259" t="s">
        <v>1202</v>
      </c>
      <c r="E578" s="259">
        <v>0</v>
      </c>
      <c r="F578" s="259" t="s">
        <v>1188</v>
      </c>
      <c r="G578" s="259" t="s">
        <v>33</v>
      </c>
      <c r="H578" s="259">
        <v>2</v>
      </c>
      <c r="I578" s="259" t="s">
        <v>17</v>
      </c>
      <c r="J578" s="259" t="s">
        <v>17</v>
      </c>
      <c r="K578" s="259" t="s">
        <v>1213</v>
      </c>
      <c r="L578" s="260">
        <v>45460</v>
      </c>
      <c r="M578" s="259" t="s">
        <v>20</v>
      </c>
    </row>
    <row r="579" spans="1:13" x14ac:dyDescent="0.35">
      <c r="A579" s="261" t="s">
        <v>634</v>
      </c>
      <c r="B579" s="261" t="s">
        <v>635</v>
      </c>
      <c r="C579" s="261" t="s">
        <v>636</v>
      </c>
      <c r="D579" s="261" t="s">
        <v>1204</v>
      </c>
      <c r="E579" s="261">
        <v>0</v>
      </c>
      <c r="F579" s="261" t="s">
        <v>1188</v>
      </c>
      <c r="G579" s="261" t="s">
        <v>33</v>
      </c>
      <c r="H579" s="261">
        <v>2</v>
      </c>
      <c r="I579" s="261" t="s">
        <v>17</v>
      </c>
      <c r="J579" s="261" t="s">
        <v>17</v>
      </c>
      <c r="K579" s="261" t="s">
        <v>1214</v>
      </c>
      <c r="L579" s="262">
        <v>45460</v>
      </c>
      <c r="M579" s="261" t="s">
        <v>20</v>
      </c>
    </row>
    <row r="580" spans="1:13" x14ac:dyDescent="0.35">
      <c r="A580" s="259" t="s">
        <v>1008</v>
      </c>
      <c r="B580" s="259" t="s">
        <v>1009</v>
      </c>
      <c r="C580" s="259" t="s">
        <v>1010</v>
      </c>
      <c r="D580" s="259" t="s">
        <v>1187</v>
      </c>
      <c r="E580" s="259">
        <v>3</v>
      </c>
      <c r="F580" s="259" t="s">
        <v>1188</v>
      </c>
      <c r="G580" s="259" t="s">
        <v>33</v>
      </c>
      <c r="H580" s="259">
        <v>2</v>
      </c>
      <c r="I580" s="259" t="s">
        <v>17</v>
      </c>
      <c r="J580" s="259" t="s">
        <v>17</v>
      </c>
      <c r="K580" s="259" t="s">
        <v>1215</v>
      </c>
      <c r="L580" s="260">
        <v>45460</v>
      </c>
      <c r="M580" s="259" t="s">
        <v>20</v>
      </c>
    </row>
    <row r="581" spans="1:13" x14ac:dyDescent="0.35">
      <c r="A581" s="261" t="s">
        <v>1008</v>
      </c>
      <c r="B581" s="261" t="s">
        <v>1009</v>
      </c>
      <c r="C581" s="261" t="s">
        <v>1010</v>
      </c>
      <c r="D581" s="261" t="s">
        <v>1190</v>
      </c>
      <c r="E581" s="261">
        <v>2</v>
      </c>
      <c r="F581" s="261" t="s">
        <v>1188</v>
      </c>
      <c r="G581" s="261" t="s">
        <v>33</v>
      </c>
      <c r="H581" s="261">
        <v>2</v>
      </c>
      <c r="I581" s="261" t="s">
        <v>17</v>
      </c>
      <c r="J581" s="261" t="s">
        <v>17</v>
      </c>
      <c r="K581" s="261" t="s">
        <v>1216</v>
      </c>
      <c r="L581" s="262">
        <v>45460</v>
      </c>
      <c r="M581" s="261" t="s">
        <v>20</v>
      </c>
    </row>
    <row r="582" spans="1:13" x14ac:dyDescent="0.35">
      <c r="A582" s="259" t="s">
        <v>1008</v>
      </c>
      <c r="B582" s="259" t="s">
        <v>1009</v>
      </c>
      <c r="C582" s="259" t="s">
        <v>1010</v>
      </c>
      <c r="D582" s="259" t="s">
        <v>1192</v>
      </c>
      <c r="E582" s="259">
        <v>2</v>
      </c>
      <c r="F582" s="259" t="s">
        <v>1188</v>
      </c>
      <c r="G582" s="259" t="s">
        <v>33</v>
      </c>
      <c r="H582" s="259">
        <v>2</v>
      </c>
      <c r="I582" s="259" t="s">
        <v>17</v>
      </c>
      <c r="J582" s="259" t="s">
        <v>17</v>
      </c>
      <c r="K582" s="259" t="s">
        <v>1217</v>
      </c>
      <c r="L582" s="260">
        <v>45460</v>
      </c>
      <c r="M582" s="259" t="s">
        <v>20</v>
      </c>
    </row>
    <row r="583" spans="1:13" x14ac:dyDescent="0.35">
      <c r="A583" s="261" t="s">
        <v>1008</v>
      </c>
      <c r="B583" s="261" t="s">
        <v>1009</v>
      </c>
      <c r="C583" s="261" t="s">
        <v>1010</v>
      </c>
      <c r="D583" s="261" t="s">
        <v>1194</v>
      </c>
      <c r="E583" s="261">
        <v>3</v>
      </c>
      <c r="F583" s="261" t="s">
        <v>1188</v>
      </c>
      <c r="G583" s="261" t="s">
        <v>33</v>
      </c>
      <c r="H583" s="261">
        <v>2</v>
      </c>
      <c r="I583" s="261" t="s">
        <v>17</v>
      </c>
      <c r="J583" s="261" t="s">
        <v>17</v>
      </c>
      <c r="K583" s="261" t="s">
        <v>1218</v>
      </c>
      <c r="L583" s="262">
        <v>45460</v>
      </c>
      <c r="M583" s="261" t="s">
        <v>20</v>
      </c>
    </row>
    <row r="584" spans="1:13" x14ac:dyDescent="0.35">
      <c r="A584" s="259" t="s">
        <v>1008</v>
      </c>
      <c r="B584" s="259" t="s">
        <v>1009</v>
      </c>
      <c r="C584" s="259" t="s">
        <v>1010</v>
      </c>
      <c r="D584" s="259" t="s">
        <v>1196</v>
      </c>
      <c r="E584" s="259">
        <v>2</v>
      </c>
      <c r="F584" s="259" t="s">
        <v>1188</v>
      </c>
      <c r="G584" s="259" t="s">
        <v>33</v>
      </c>
      <c r="H584" s="259">
        <v>2</v>
      </c>
      <c r="I584" s="259" t="s">
        <v>17</v>
      </c>
      <c r="J584" s="259" t="s">
        <v>17</v>
      </c>
      <c r="K584" s="259" t="s">
        <v>1219</v>
      </c>
      <c r="L584" s="260">
        <v>45460</v>
      </c>
      <c r="M584" s="259" t="s">
        <v>20</v>
      </c>
    </row>
    <row r="585" spans="1:13" x14ac:dyDescent="0.35">
      <c r="A585" s="261" t="s">
        <v>1008</v>
      </c>
      <c r="B585" s="261" t="s">
        <v>1009</v>
      </c>
      <c r="C585" s="261" t="s">
        <v>1010</v>
      </c>
      <c r="D585" s="261" t="s">
        <v>1198</v>
      </c>
      <c r="E585" s="261">
        <v>2</v>
      </c>
      <c r="F585" s="261" t="s">
        <v>1188</v>
      </c>
      <c r="G585" s="261" t="s">
        <v>33</v>
      </c>
      <c r="H585" s="261">
        <v>2</v>
      </c>
      <c r="I585" s="261" t="s">
        <v>17</v>
      </c>
      <c r="J585" s="261" t="s">
        <v>17</v>
      </c>
      <c r="K585" s="261" t="s">
        <v>1220</v>
      </c>
      <c r="L585" s="262">
        <v>45460</v>
      </c>
      <c r="M585" s="261" t="s">
        <v>20</v>
      </c>
    </row>
    <row r="586" spans="1:13" x14ac:dyDescent="0.35">
      <c r="A586" s="259" t="s">
        <v>1008</v>
      </c>
      <c r="B586" s="259" t="s">
        <v>1009</v>
      </c>
      <c r="C586" s="259" t="s">
        <v>1010</v>
      </c>
      <c r="D586" s="259" t="s">
        <v>1200</v>
      </c>
      <c r="E586" s="259">
        <v>3</v>
      </c>
      <c r="F586" s="259" t="s">
        <v>1188</v>
      </c>
      <c r="G586" s="259" t="s">
        <v>33</v>
      </c>
      <c r="H586" s="259">
        <v>2</v>
      </c>
      <c r="I586" s="259" t="s">
        <v>17</v>
      </c>
      <c r="J586" s="259" t="s">
        <v>17</v>
      </c>
      <c r="K586" s="259" t="s">
        <v>1221</v>
      </c>
      <c r="L586" s="260">
        <v>45460</v>
      </c>
      <c r="M586" s="259" t="s">
        <v>20</v>
      </c>
    </row>
    <row r="587" spans="1:13" x14ac:dyDescent="0.35">
      <c r="A587" s="261" t="s">
        <v>1008</v>
      </c>
      <c r="B587" s="261" t="s">
        <v>1009</v>
      </c>
      <c r="C587" s="261" t="s">
        <v>1010</v>
      </c>
      <c r="D587" s="261" t="s">
        <v>1202</v>
      </c>
      <c r="E587" s="261">
        <v>3</v>
      </c>
      <c r="F587" s="261" t="s">
        <v>1188</v>
      </c>
      <c r="G587" s="261" t="s">
        <v>33</v>
      </c>
      <c r="H587" s="261">
        <v>2</v>
      </c>
      <c r="I587" s="261" t="s">
        <v>17</v>
      </c>
      <c r="J587" s="261" t="s">
        <v>17</v>
      </c>
      <c r="K587" s="261" t="s">
        <v>1222</v>
      </c>
      <c r="L587" s="262">
        <v>45460</v>
      </c>
      <c r="M587" s="261" t="s">
        <v>20</v>
      </c>
    </row>
    <row r="588" spans="1:13" x14ac:dyDescent="0.35">
      <c r="A588" s="259" t="s">
        <v>1008</v>
      </c>
      <c r="B588" s="259" t="s">
        <v>1009</v>
      </c>
      <c r="C588" s="259" t="s">
        <v>1010</v>
      </c>
      <c r="D588" s="259" t="s">
        <v>1204</v>
      </c>
      <c r="E588" s="259">
        <v>2</v>
      </c>
      <c r="F588" s="259" t="s">
        <v>1188</v>
      </c>
      <c r="G588" s="259" t="s">
        <v>33</v>
      </c>
      <c r="H588" s="259">
        <v>2</v>
      </c>
      <c r="I588" s="259" t="s">
        <v>17</v>
      </c>
      <c r="J588" s="259" t="s">
        <v>17</v>
      </c>
      <c r="K588" s="259" t="s">
        <v>1223</v>
      </c>
      <c r="L588" s="260">
        <v>45460</v>
      </c>
      <c r="M588" s="259" t="s">
        <v>20</v>
      </c>
    </row>
    <row r="589" spans="1:13" x14ac:dyDescent="0.35">
      <c r="A589" s="261" t="s">
        <v>526</v>
      </c>
      <c r="B589" s="261" t="s">
        <v>527</v>
      </c>
      <c r="C589" s="261" t="s">
        <v>528</v>
      </c>
      <c r="D589" s="261" t="s">
        <v>1204</v>
      </c>
      <c r="E589" s="261">
        <v>2</v>
      </c>
      <c r="F589" s="261" t="s">
        <v>1188</v>
      </c>
      <c r="G589" s="261" t="s">
        <v>33</v>
      </c>
      <c r="H589" s="261">
        <v>2</v>
      </c>
      <c r="I589" s="261" t="s">
        <v>17</v>
      </c>
      <c r="J589" s="261" t="s">
        <v>17</v>
      </c>
      <c r="K589" s="261" t="s">
        <v>1224</v>
      </c>
      <c r="L589" s="262">
        <v>45461</v>
      </c>
      <c r="M589" s="261" t="s">
        <v>20</v>
      </c>
    </row>
    <row r="590" spans="1:13" x14ac:dyDescent="0.35">
      <c r="A590" s="259" t="s">
        <v>318</v>
      </c>
      <c r="B590" s="259" t="s">
        <v>319</v>
      </c>
      <c r="C590" s="259" t="s">
        <v>320</v>
      </c>
      <c r="D590" s="259" t="s">
        <v>1187</v>
      </c>
      <c r="E590" s="259">
        <v>0</v>
      </c>
      <c r="F590" s="259" t="s">
        <v>1188</v>
      </c>
      <c r="G590" s="259" t="s">
        <v>33</v>
      </c>
      <c r="H590" s="259">
        <v>2</v>
      </c>
      <c r="I590" s="259" t="s">
        <v>17</v>
      </c>
      <c r="J590" s="259" t="s">
        <v>17</v>
      </c>
      <c r="K590" s="259" t="s">
        <v>1225</v>
      </c>
      <c r="L590" s="260">
        <v>45461</v>
      </c>
      <c r="M590" s="259" t="s">
        <v>20</v>
      </c>
    </row>
    <row r="591" spans="1:13" x14ac:dyDescent="0.35">
      <c r="A591" s="261" t="s">
        <v>318</v>
      </c>
      <c r="B591" s="261" t="s">
        <v>319</v>
      </c>
      <c r="C591" s="261" t="s">
        <v>320</v>
      </c>
      <c r="D591" s="261" t="s">
        <v>1190</v>
      </c>
      <c r="E591" s="261">
        <v>1</v>
      </c>
      <c r="F591" s="261" t="s">
        <v>1188</v>
      </c>
      <c r="G591" s="261" t="s">
        <v>33</v>
      </c>
      <c r="H591" s="261">
        <v>2</v>
      </c>
      <c r="I591" s="261" t="s">
        <v>17</v>
      </c>
      <c r="J591" s="261" t="s">
        <v>17</v>
      </c>
      <c r="K591" s="261" t="s">
        <v>1226</v>
      </c>
      <c r="L591" s="262">
        <v>45461</v>
      </c>
      <c r="M591" s="261" t="s">
        <v>20</v>
      </c>
    </row>
    <row r="592" spans="1:13" x14ac:dyDescent="0.35">
      <c r="A592" s="259" t="s">
        <v>318</v>
      </c>
      <c r="B592" s="259" t="s">
        <v>319</v>
      </c>
      <c r="C592" s="259" t="s">
        <v>320</v>
      </c>
      <c r="D592" s="259" t="s">
        <v>1192</v>
      </c>
      <c r="E592" s="259">
        <v>2</v>
      </c>
      <c r="F592" s="259" t="s">
        <v>1188</v>
      </c>
      <c r="G592" s="259" t="s">
        <v>33</v>
      </c>
      <c r="H592" s="259">
        <v>2</v>
      </c>
      <c r="I592" s="259" t="s">
        <v>17</v>
      </c>
      <c r="J592" s="259" t="s">
        <v>17</v>
      </c>
      <c r="K592" s="259" t="s">
        <v>1227</v>
      </c>
      <c r="L592" s="260">
        <v>45461</v>
      </c>
      <c r="M592" s="259" t="s">
        <v>20</v>
      </c>
    </row>
    <row r="593" spans="1:13" x14ac:dyDescent="0.35">
      <c r="A593" s="261" t="s">
        <v>318</v>
      </c>
      <c r="B593" s="261" t="s">
        <v>319</v>
      </c>
      <c r="C593" s="261" t="s">
        <v>320</v>
      </c>
      <c r="D593" s="261" t="s">
        <v>1194</v>
      </c>
      <c r="E593" s="261">
        <v>2</v>
      </c>
      <c r="F593" s="261" t="s">
        <v>1188</v>
      </c>
      <c r="G593" s="261" t="s">
        <v>33</v>
      </c>
      <c r="H593" s="261">
        <v>2</v>
      </c>
      <c r="I593" s="261" t="s">
        <v>17</v>
      </c>
      <c r="J593" s="261" t="s">
        <v>17</v>
      </c>
      <c r="K593" s="261" t="s">
        <v>1228</v>
      </c>
      <c r="L593" s="262">
        <v>45461</v>
      </c>
      <c r="M593" s="261" t="s">
        <v>20</v>
      </c>
    </row>
    <row r="594" spans="1:13" x14ac:dyDescent="0.35">
      <c r="A594" s="259" t="s">
        <v>318</v>
      </c>
      <c r="B594" s="259" t="s">
        <v>319</v>
      </c>
      <c r="C594" s="259" t="s">
        <v>320</v>
      </c>
      <c r="D594" s="259" t="s">
        <v>1196</v>
      </c>
      <c r="E594" s="259">
        <v>3</v>
      </c>
      <c r="F594" s="259" t="s">
        <v>1188</v>
      </c>
      <c r="G594" s="259" t="s">
        <v>33</v>
      </c>
      <c r="H594" s="259">
        <v>2</v>
      </c>
      <c r="I594" s="259" t="s">
        <v>17</v>
      </c>
      <c r="J594" s="259" t="s">
        <v>17</v>
      </c>
      <c r="K594" s="259" t="s">
        <v>1229</v>
      </c>
      <c r="L594" s="260">
        <v>45461</v>
      </c>
      <c r="M594" s="259" t="s">
        <v>20</v>
      </c>
    </row>
    <row r="595" spans="1:13" x14ac:dyDescent="0.35">
      <c r="A595" s="261" t="s">
        <v>318</v>
      </c>
      <c r="B595" s="261" t="s">
        <v>319</v>
      </c>
      <c r="C595" s="261" t="s">
        <v>320</v>
      </c>
      <c r="D595" s="261" t="s">
        <v>1198</v>
      </c>
      <c r="E595" s="261">
        <v>2</v>
      </c>
      <c r="F595" s="261" t="s">
        <v>1188</v>
      </c>
      <c r="G595" s="261" t="s">
        <v>33</v>
      </c>
      <c r="H595" s="261">
        <v>2</v>
      </c>
      <c r="I595" s="261" t="s">
        <v>17</v>
      </c>
      <c r="J595" s="261" t="s">
        <v>17</v>
      </c>
      <c r="K595" s="261" t="s">
        <v>1230</v>
      </c>
      <c r="L595" s="262">
        <v>45461</v>
      </c>
      <c r="M595" s="261" t="s">
        <v>20</v>
      </c>
    </row>
    <row r="596" spans="1:13" x14ac:dyDescent="0.35">
      <c r="A596" s="259" t="s">
        <v>318</v>
      </c>
      <c r="B596" s="259" t="s">
        <v>319</v>
      </c>
      <c r="C596" s="259" t="s">
        <v>320</v>
      </c>
      <c r="D596" s="259" t="s">
        <v>1200</v>
      </c>
      <c r="E596" s="259">
        <v>2</v>
      </c>
      <c r="F596" s="259" t="s">
        <v>1188</v>
      </c>
      <c r="G596" s="259" t="s">
        <v>33</v>
      </c>
      <c r="H596" s="259">
        <v>2</v>
      </c>
      <c r="I596" s="259" t="s">
        <v>17</v>
      </c>
      <c r="J596" s="259" t="s">
        <v>17</v>
      </c>
      <c r="K596" s="259" t="s">
        <v>1231</v>
      </c>
      <c r="L596" s="260">
        <v>45461</v>
      </c>
      <c r="M596" s="259" t="s">
        <v>20</v>
      </c>
    </row>
    <row r="597" spans="1:13" x14ac:dyDescent="0.35">
      <c r="A597" s="261" t="s">
        <v>318</v>
      </c>
      <c r="B597" s="261" t="s">
        <v>319</v>
      </c>
      <c r="C597" s="261" t="s">
        <v>320</v>
      </c>
      <c r="D597" s="261" t="s">
        <v>1202</v>
      </c>
      <c r="E597" s="261">
        <v>3</v>
      </c>
      <c r="F597" s="261" t="s">
        <v>1188</v>
      </c>
      <c r="G597" s="261" t="s">
        <v>33</v>
      </c>
      <c r="H597" s="261">
        <v>2</v>
      </c>
      <c r="I597" s="261" t="s">
        <v>17</v>
      </c>
      <c r="J597" s="261" t="s">
        <v>17</v>
      </c>
      <c r="K597" s="261" t="s">
        <v>1232</v>
      </c>
      <c r="L597" s="262">
        <v>45461</v>
      </c>
      <c r="M597" s="261" t="s">
        <v>20</v>
      </c>
    </row>
    <row r="598" spans="1:13" x14ac:dyDescent="0.35">
      <c r="A598" s="259" t="s">
        <v>318</v>
      </c>
      <c r="B598" s="259" t="s">
        <v>319</v>
      </c>
      <c r="C598" s="259" t="s">
        <v>320</v>
      </c>
      <c r="D598" s="259" t="s">
        <v>1204</v>
      </c>
      <c r="E598" s="259">
        <v>0</v>
      </c>
      <c r="F598" s="259" t="s">
        <v>1188</v>
      </c>
      <c r="G598" s="259" t="s">
        <v>33</v>
      </c>
      <c r="H598" s="259">
        <v>2</v>
      </c>
      <c r="I598" s="259" t="s">
        <v>17</v>
      </c>
      <c r="J598" s="259" t="s">
        <v>17</v>
      </c>
      <c r="K598" s="259" t="s">
        <v>1233</v>
      </c>
      <c r="L598" s="260">
        <v>45461</v>
      </c>
      <c r="M598" s="259" t="s">
        <v>20</v>
      </c>
    </row>
    <row r="599" spans="1:13" x14ac:dyDescent="0.35">
      <c r="A599" s="261" t="s">
        <v>562</v>
      </c>
      <c r="B599" s="261" t="s">
        <v>563</v>
      </c>
      <c r="C599" s="261" t="s">
        <v>564</v>
      </c>
      <c r="D599" s="261" t="s">
        <v>1187</v>
      </c>
      <c r="E599" s="261">
        <v>2</v>
      </c>
      <c r="F599" s="261" t="s">
        <v>1188</v>
      </c>
      <c r="G599" s="261" t="s">
        <v>33</v>
      </c>
      <c r="H599" s="261">
        <v>2</v>
      </c>
      <c r="I599" s="261" t="s">
        <v>17</v>
      </c>
      <c r="J599" s="261" t="s">
        <v>17</v>
      </c>
      <c r="K599" s="261" t="s">
        <v>1234</v>
      </c>
      <c r="L599" s="262">
        <v>45461</v>
      </c>
      <c r="M599" s="261" t="s">
        <v>20</v>
      </c>
    </row>
    <row r="600" spans="1:13" x14ac:dyDescent="0.35">
      <c r="A600" s="259" t="s">
        <v>562</v>
      </c>
      <c r="B600" s="259" t="s">
        <v>563</v>
      </c>
      <c r="C600" s="259" t="s">
        <v>564</v>
      </c>
      <c r="D600" s="259" t="s">
        <v>1190</v>
      </c>
      <c r="E600" s="259">
        <v>2</v>
      </c>
      <c r="F600" s="259" t="s">
        <v>1188</v>
      </c>
      <c r="G600" s="259" t="s">
        <v>33</v>
      </c>
      <c r="H600" s="259">
        <v>2</v>
      </c>
      <c r="I600" s="259" t="s">
        <v>17</v>
      </c>
      <c r="J600" s="259" t="s">
        <v>17</v>
      </c>
      <c r="K600" s="259" t="s">
        <v>1235</v>
      </c>
      <c r="L600" s="260">
        <v>45461</v>
      </c>
      <c r="M600" s="259" t="s">
        <v>20</v>
      </c>
    </row>
    <row r="601" spans="1:13" x14ac:dyDescent="0.35">
      <c r="A601" s="261" t="s">
        <v>562</v>
      </c>
      <c r="B601" s="261" t="s">
        <v>563</v>
      </c>
      <c r="C601" s="261" t="s">
        <v>564</v>
      </c>
      <c r="D601" s="261" t="s">
        <v>1192</v>
      </c>
      <c r="E601" s="261">
        <v>3</v>
      </c>
      <c r="F601" s="261" t="s">
        <v>1188</v>
      </c>
      <c r="G601" s="261" t="s">
        <v>33</v>
      </c>
      <c r="H601" s="261">
        <v>2</v>
      </c>
      <c r="I601" s="261" t="s">
        <v>17</v>
      </c>
      <c r="J601" s="261" t="s">
        <v>17</v>
      </c>
      <c r="K601" s="261" t="s">
        <v>1236</v>
      </c>
      <c r="L601" s="262">
        <v>45461</v>
      </c>
      <c r="M601" s="261" t="s">
        <v>20</v>
      </c>
    </row>
    <row r="602" spans="1:13" x14ac:dyDescent="0.35">
      <c r="A602" s="259" t="s">
        <v>562</v>
      </c>
      <c r="B602" s="259" t="s">
        <v>563</v>
      </c>
      <c r="C602" s="259" t="s">
        <v>564</v>
      </c>
      <c r="D602" s="259" t="s">
        <v>1194</v>
      </c>
      <c r="E602" s="259">
        <v>3</v>
      </c>
      <c r="F602" s="259" t="s">
        <v>1188</v>
      </c>
      <c r="G602" s="259" t="s">
        <v>33</v>
      </c>
      <c r="H602" s="259">
        <v>2</v>
      </c>
      <c r="I602" s="259" t="s">
        <v>17</v>
      </c>
      <c r="J602" s="259" t="s">
        <v>17</v>
      </c>
      <c r="K602" s="259" t="s">
        <v>1237</v>
      </c>
      <c r="L602" s="260">
        <v>45461</v>
      </c>
      <c r="M602" s="259" t="s">
        <v>20</v>
      </c>
    </row>
    <row r="603" spans="1:13" x14ac:dyDescent="0.35">
      <c r="A603" s="261" t="s">
        <v>562</v>
      </c>
      <c r="B603" s="261" t="s">
        <v>563</v>
      </c>
      <c r="C603" s="261" t="s">
        <v>564</v>
      </c>
      <c r="D603" s="261" t="s">
        <v>1196</v>
      </c>
      <c r="E603" s="261">
        <v>3</v>
      </c>
      <c r="F603" s="261" t="s">
        <v>1188</v>
      </c>
      <c r="G603" s="261" t="s">
        <v>33</v>
      </c>
      <c r="H603" s="261">
        <v>2</v>
      </c>
      <c r="I603" s="261" t="s">
        <v>17</v>
      </c>
      <c r="J603" s="261" t="s">
        <v>17</v>
      </c>
      <c r="K603" s="261" t="s">
        <v>1238</v>
      </c>
      <c r="L603" s="262">
        <v>45461</v>
      </c>
      <c r="M603" s="261" t="s">
        <v>20</v>
      </c>
    </row>
    <row r="604" spans="1:13" x14ac:dyDescent="0.35">
      <c r="A604" s="259" t="s">
        <v>562</v>
      </c>
      <c r="B604" s="259" t="s">
        <v>563</v>
      </c>
      <c r="C604" s="259" t="s">
        <v>564</v>
      </c>
      <c r="D604" s="259" t="s">
        <v>1198</v>
      </c>
      <c r="E604" s="259">
        <v>2</v>
      </c>
      <c r="F604" s="259" t="s">
        <v>1188</v>
      </c>
      <c r="G604" s="259" t="s">
        <v>33</v>
      </c>
      <c r="H604" s="259">
        <v>2</v>
      </c>
      <c r="I604" s="259" t="s">
        <v>17</v>
      </c>
      <c r="J604" s="259" t="s">
        <v>17</v>
      </c>
      <c r="K604" s="259" t="s">
        <v>1239</v>
      </c>
      <c r="L604" s="260">
        <v>45461</v>
      </c>
      <c r="M604" s="259" t="s">
        <v>20</v>
      </c>
    </row>
    <row r="605" spans="1:13" x14ac:dyDescent="0.35">
      <c r="A605" s="261" t="s">
        <v>562</v>
      </c>
      <c r="B605" s="261" t="s">
        <v>563</v>
      </c>
      <c r="C605" s="261" t="s">
        <v>564</v>
      </c>
      <c r="D605" s="261" t="s">
        <v>1200</v>
      </c>
      <c r="E605" s="261">
        <v>3</v>
      </c>
      <c r="F605" s="261" t="s">
        <v>1188</v>
      </c>
      <c r="G605" s="261" t="s">
        <v>33</v>
      </c>
      <c r="H605" s="261">
        <v>2</v>
      </c>
      <c r="I605" s="261" t="s">
        <v>17</v>
      </c>
      <c r="J605" s="261" t="s">
        <v>17</v>
      </c>
      <c r="K605" s="261" t="s">
        <v>1240</v>
      </c>
      <c r="L605" s="262">
        <v>45461</v>
      </c>
      <c r="M605" s="261" t="s">
        <v>20</v>
      </c>
    </row>
    <row r="606" spans="1:13" x14ac:dyDescent="0.35">
      <c r="A606" s="259" t="s">
        <v>562</v>
      </c>
      <c r="B606" s="259" t="s">
        <v>563</v>
      </c>
      <c r="C606" s="259" t="s">
        <v>564</v>
      </c>
      <c r="D606" s="259" t="s">
        <v>1202</v>
      </c>
      <c r="E606" s="259">
        <v>3</v>
      </c>
      <c r="F606" s="259" t="s">
        <v>1188</v>
      </c>
      <c r="G606" s="259" t="s">
        <v>33</v>
      </c>
      <c r="H606" s="259">
        <v>2</v>
      </c>
      <c r="I606" s="259" t="s">
        <v>17</v>
      </c>
      <c r="J606" s="259" t="s">
        <v>17</v>
      </c>
      <c r="K606" s="259" t="s">
        <v>1241</v>
      </c>
      <c r="L606" s="260">
        <v>45461</v>
      </c>
      <c r="M606" s="259" t="s">
        <v>20</v>
      </c>
    </row>
    <row r="607" spans="1:13" x14ac:dyDescent="0.35">
      <c r="A607" s="261" t="s">
        <v>562</v>
      </c>
      <c r="B607" s="261" t="s">
        <v>563</v>
      </c>
      <c r="C607" s="261" t="s">
        <v>564</v>
      </c>
      <c r="D607" s="261" t="s">
        <v>1204</v>
      </c>
      <c r="E607" s="261">
        <v>3</v>
      </c>
      <c r="F607" s="261" t="s">
        <v>1188</v>
      </c>
      <c r="G607" s="261" t="s">
        <v>33</v>
      </c>
      <c r="H607" s="261">
        <v>2</v>
      </c>
      <c r="I607" s="261" t="s">
        <v>17</v>
      </c>
      <c r="J607" s="261" t="s">
        <v>17</v>
      </c>
      <c r="K607" s="261" t="s">
        <v>1242</v>
      </c>
      <c r="L607" s="262">
        <v>45461</v>
      </c>
      <c r="M607" s="261" t="s">
        <v>20</v>
      </c>
    </row>
    <row r="608" spans="1:13" x14ac:dyDescent="0.35">
      <c r="A608" s="259" t="s">
        <v>339</v>
      </c>
      <c r="B608" s="259" t="s">
        <v>340</v>
      </c>
      <c r="C608" s="259" t="s">
        <v>341</v>
      </c>
      <c r="D608" s="259" t="s">
        <v>1187</v>
      </c>
      <c r="E608" s="259">
        <v>2</v>
      </c>
      <c r="F608" s="259" t="s">
        <v>1188</v>
      </c>
      <c r="G608" s="259" t="s">
        <v>33</v>
      </c>
      <c r="H608" s="259">
        <v>2</v>
      </c>
      <c r="I608" s="259" t="s">
        <v>17</v>
      </c>
      <c r="J608" s="259" t="s">
        <v>17</v>
      </c>
      <c r="K608" s="259" t="s">
        <v>1243</v>
      </c>
      <c r="L608" s="260">
        <v>45462</v>
      </c>
      <c r="M608" s="259" t="s">
        <v>20</v>
      </c>
    </row>
    <row r="609" spans="1:13" x14ac:dyDescent="0.35">
      <c r="A609" s="261" t="s">
        <v>339</v>
      </c>
      <c r="B609" s="261" t="s">
        <v>340</v>
      </c>
      <c r="C609" s="261" t="s">
        <v>341</v>
      </c>
      <c r="D609" s="261" t="s">
        <v>1190</v>
      </c>
      <c r="E609" s="261">
        <v>1</v>
      </c>
      <c r="F609" s="261" t="s">
        <v>1188</v>
      </c>
      <c r="G609" s="261" t="s">
        <v>33</v>
      </c>
      <c r="H609" s="261">
        <v>2</v>
      </c>
      <c r="I609" s="261" t="s">
        <v>17</v>
      </c>
      <c r="J609" s="261" t="s">
        <v>17</v>
      </c>
      <c r="K609" s="261" t="s">
        <v>1244</v>
      </c>
      <c r="L609" s="262">
        <v>45462</v>
      </c>
      <c r="M609" s="261" t="s">
        <v>20</v>
      </c>
    </row>
    <row r="610" spans="1:13" x14ac:dyDescent="0.35">
      <c r="A610" s="259" t="s">
        <v>339</v>
      </c>
      <c r="B610" s="259" t="s">
        <v>340</v>
      </c>
      <c r="C610" s="259" t="s">
        <v>341</v>
      </c>
      <c r="D610" s="259" t="s">
        <v>1192</v>
      </c>
      <c r="E610" s="259">
        <v>3</v>
      </c>
      <c r="F610" s="259" t="s">
        <v>1188</v>
      </c>
      <c r="G610" s="259" t="s">
        <v>33</v>
      </c>
      <c r="H610" s="259">
        <v>2</v>
      </c>
      <c r="I610" s="259" t="s">
        <v>17</v>
      </c>
      <c r="J610" s="259" t="s">
        <v>17</v>
      </c>
      <c r="K610" s="259" t="s">
        <v>1245</v>
      </c>
      <c r="L610" s="260">
        <v>45462</v>
      </c>
      <c r="M610" s="259" t="s">
        <v>20</v>
      </c>
    </row>
    <row r="611" spans="1:13" x14ac:dyDescent="0.35">
      <c r="A611" s="261" t="s">
        <v>339</v>
      </c>
      <c r="B611" s="261" t="s">
        <v>340</v>
      </c>
      <c r="C611" s="261" t="s">
        <v>341</v>
      </c>
      <c r="D611" s="261" t="s">
        <v>1194</v>
      </c>
      <c r="E611" s="261">
        <v>3</v>
      </c>
      <c r="F611" s="261" t="s">
        <v>1188</v>
      </c>
      <c r="G611" s="261" t="s">
        <v>33</v>
      </c>
      <c r="H611" s="261">
        <v>2</v>
      </c>
      <c r="I611" s="261" t="s">
        <v>17</v>
      </c>
      <c r="J611" s="261" t="s">
        <v>17</v>
      </c>
      <c r="K611" s="261" t="s">
        <v>1246</v>
      </c>
      <c r="L611" s="262">
        <v>45462</v>
      </c>
      <c r="M611" s="261" t="s">
        <v>20</v>
      </c>
    </row>
    <row r="612" spans="1:13" x14ac:dyDescent="0.35">
      <c r="A612" s="259" t="s">
        <v>339</v>
      </c>
      <c r="B612" s="259" t="s">
        <v>340</v>
      </c>
      <c r="C612" s="259" t="s">
        <v>341</v>
      </c>
      <c r="D612" s="259" t="s">
        <v>1196</v>
      </c>
      <c r="E612" s="259">
        <v>0</v>
      </c>
      <c r="F612" s="259" t="s">
        <v>1188</v>
      </c>
      <c r="G612" s="259" t="s">
        <v>33</v>
      </c>
      <c r="H612" s="259">
        <v>2</v>
      </c>
      <c r="I612" s="259" t="s">
        <v>17</v>
      </c>
      <c r="J612" s="259" t="s">
        <v>17</v>
      </c>
      <c r="K612" s="259" t="s">
        <v>1247</v>
      </c>
      <c r="L612" s="260">
        <v>45462</v>
      </c>
      <c r="M612" s="259" t="s">
        <v>20</v>
      </c>
    </row>
    <row r="613" spans="1:13" x14ac:dyDescent="0.35">
      <c r="A613" s="261" t="s">
        <v>339</v>
      </c>
      <c r="B613" s="261" t="s">
        <v>340</v>
      </c>
      <c r="C613" s="261" t="s">
        <v>341</v>
      </c>
      <c r="D613" s="261" t="s">
        <v>1198</v>
      </c>
      <c r="E613" s="261">
        <v>3</v>
      </c>
      <c r="F613" s="261" t="s">
        <v>1188</v>
      </c>
      <c r="G613" s="261" t="s">
        <v>33</v>
      </c>
      <c r="H613" s="261">
        <v>2</v>
      </c>
      <c r="I613" s="261" t="s">
        <v>17</v>
      </c>
      <c r="J613" s="261" t="s">
        <v>17</v>
      </c>
      <c r="K613" s="261" t="s">
        <v>1248</v>
      </c>
      <c r="L613" s="262">
        <v>45462</v>
      </c>
      <c r="M613" s="261" t="s">
        <v>20</v>
      </c>
    </row>
    <row r="614" spans="1:13" x14ac:dyDescent="0.35">
      <c r="A614" s="259" t="s">
        <v>339</v>
      </c>
      <c r="B614" s="259" t="s">
        <v>340</v>
      </c>
      <c r="C614" s="259" t="s">
        <v>341</v>
      </c>
      <c r="D614" s="259" t="s">
        <v>1200</v>
      </c>
      <c r="E614" s="259">
        <v>3</v>
      </c>
      <c r="F614" s="259" t="s">
        <v>1188</v>
      </c>
      <c r="G614" s="259" t="s">
        <v>33</v>
      </c>
      <c r="H614" s="259">
        <v>2</v>
      </c>
      <c r="I614" s="259" t="s">
        <v>17</v>
      </c>
      <c r="J614" s="259" t="s">
        <v>17</v>
      </c>
      <c r="K614" s="259" t="s">
        <v>1249</v>
      </c>
      <c r="L614" s="260">
        <v>45462</v>
      </c>
      <c r="M614" s="259" t="s">
        <v>20</v>
      </c>
    </row>
    <row r="615" spans="1:13" x14ac:dyDescent="0.35">
      <c r="A615" s="261" t="s">
        <v>339</v>
      </c>
      <c r="B615" s="261" t="s">
        <v>340</v>
      </c>
      <c r="C615" s="261" t="s">
        <v>341</v>
      </c>
      <c r="D615" s="261" t="s">
        <v>1202</v>
      </c>
      <c r="E615" s="261">
        <v>3</v>
      </c>
      <c r="F615" s="261" t="s">
        <v>1188</v>
      </c>
      <c r="G615" s="261" t="s">
        <v>33</v>
      </c>
      <c r="H615" s="261">
        <v>2</v>
      </c>
      <c r="I615" s="261" t="s">
        <v>17</v>
      </c>
      <c r="J615" s="261" t="s">
        <v>17</v>
      </c>
      <c r="K615" s="261" t="s">
        <v>1250</v>
      </c>
      <c r="L615" s="262">
        <v>45462</v>
      </c>
      <c r="M615" s="261" t="s">
        <v>20</v>
      </c>
    </row>
    <row r="616" spans="1:13" x14ac:dyDescent="0.35">
      <c r="A616" s="259" t="s">
        <v>339</v>
      </c>
      <c r="B616" s="259" t="s">
        <v>340</v>
      </c>
      <c r="C616" s="259" t="s">
        <v>341</v>
      </c>
      <c r="D616" s="259" t="s">
        <v>1204</v>
      </c>
      <c r="E616" s="259">
        <v>2</v>
      </c>
      <c r="F616" s="259" t="s">
        <v>1188</v>
      </c>
      <c r="G616" s="259" t="s">
        <v>33</v>
      </c>
      <c r="H616" s="259">
        <v>2</v>
      </c>
      <c r="I616" s="259" t="s">
        <v>17</v>
      </c>
      <c r="J616" s="259" t="s">
        <v>17</v>
      </c>
      <c r="K616" s="259" t="s">
        <v>1251</v>
      </c>
      <c r="L616" s="260">
        <v>45462</v>
      </c>
      <c r="M616" s="259" t="s">
        <v>20</v>
      </c>
    </row>
    <row r="617" spans="1:13" x14ac:dyDescent="0.35">
      <c r="A617" s="261" t="s">
        <v>329</v>
      </c>
      <c r="B617" s="261" t="s">
        <v>330</v>
      </c>
      <c r="C617" s="261" t="s">
        <v>331</v>
      </c>
      <c r="D617" s="261" t="s">
        <v>1187</v>
      </c>
      <c r="E617" s="261">
        <v>2</v>
      </c>
      <c r="F617" s="261" t="s">
        <v>1188</v>
      </c>
      <c r="G617" s="261" t="s">
        <v>33</v>
      </c>
      <c r="H617" s="261">
        <v>2</v>
      </c>
      <c r="I617" s="261" t="s">
        <v>17</v>
      </c>
      <c r="J617" s="261" t="s">
        <v>17</v>
      </c>
      <c r="K617" s="261" t="s">
        <v>1252</v>
      </c>
      <c r="L617" s="262">
        <v>45462</v>
      </c>
      <c r="M617" s="261" t="s">
        <v>20</v>
      </c>
    </row>
    <row r="618" spans="1:13" x14ac:dyDescent="0.35">
      <c r="A618" s="259" t="s">
        <v>329</v>
      </c>
      <c r="B618" s="259" t="s">
        <v>330</v>
      </c>
      <c r="C618" s="259" t="s">
        <v>331</v>
      </c>
      <c r="D618" s="259" t="s">
        <v>1190</v>
      </c>
      <c r="E618" s="259">
        <v>1</v>
      </c>
      <c r="F618" s="259" t="s">
        <v>1188</v>
      </c>
      <c r="G618" s="259" t="s">
        <v>33</v>
      </c>
      <c r="H618" s="259">
        <v>2</v>
      </c>
      <c r="I618" s="259" t="s">
        <v>17</v>
      </c>
      <c r="J618" s="259" t="s">
        <v>17</v>
      </c>
      <c r="K618" s="259" t="s">
        <v>1253</v>
      </c>
      <c r="L618" s="260">
        <v>45462</v>
      </c>
      <c r="M618" s="259" t="s">
        <v>20</v>
      </c>
    </row>
    <row r="619" spans="1:13" x14ac:dyDescent="0.35">
      <c r="A619" s="261" t="s">
        <v>329</v>
      </c>
      <c r="B619" s="261" t="s">
        <v>330</v>
      </c>
      <c r="C619" s="261" t="s">
        <v>331</v>
      </c>
      <c r="D619" s="261" t="s">
        <v>1192</v>
      </c>
      <c r="E619" s="261">
        <v>1</v>
      </c>
      <c r="F619" s="261" t="s">
        <v>1188</v>
      </c>
      <c r="G619" s="261" t="s">
        <v>33</v>
      </c>
      <c r="H619" s="261">
        <v>2</v>
      </c>
      <c r="I619" s="261" t="s">
        <v>17</v>
      </c>
      <c r="J619" s="261" t="s">
        <v>17</v>
      </c>
      <c r="K619" s="261" t="s">
        <v>1254</v>
      </c>
      <c r="L619" s="262">
        <v>45462</v>
      </c>
      <c r="M619" s="261" t="s">
        <v>20</v>
      </c>
    </row>
    <row r="620" spans="1:13" x14ac:dyDescent="0.35">
      <c r="A620" s="259" t="s">
        <v>329</v>
      </c>
      <c r="B620" s="259" t="s">
        <v>330</v>
      </c>
      <c r="C620" s="259" t="s">
        <v>331</v>
      </c>
      <c r="D620" s="259" t="s">
        <v>1194</v>
      </c>
      <c r="E620" s="259">
        <v>0</v>
      </c>
      <c r="F620" s="259" t="s">
        <v>1188</v>
      </c>
      <c r="G620" s="259" t="s">
        <v>33</v>
      </c>
      <c r="H620" s="259">
        <v>2</v>
      </c>
      <c r="I620" s="259" t="s">
        <v>17</v>
      </c>
      <c r="J620" s="259" t="s">
        <v>17</v>
      </c>
      <c r="K620" s="259" t="s">
        <v>1255</v>
      </c>
      <c r="L620" s="260">
        <v>45462</v>
      </c>
      <c r="M620" s="259" t="s">
        <v>20</v>
      </c>
    </row>
    <row r="621" spans="1:13" x14ac:dyDescent="0.35">
      <c r="A621" s="261" t="s">
        <v>329</v>
      </c>
      <c r="B621" s="261" t="s">
        <v>330</v>
      </c>
      <c r="C621" s="261" t="s">
        <v>331</v>
      </c>
      <c r="D621" s="261" t="s">
        <v>1196</v>
      </c>
      <c r="E621" s="261">
        <v>0</v>
      </c>
      <c r="F621" s="261" t="s">
        <v>1188</v>
      </c>
      <c r="G621" s="261" t="s">
        <v>33</v>
      </c>
      <c r="H621" s="261">
        <v>2</v>
      </c>
      <c r="I621" s="261" t="s">
        <v>17</v>
      </c>
      <c r="J621" s="261" t="s">
        <v>17</v>
      </c>
      <c r="K621" s="261" t="s">
        <v>1256</v>
      </c>
      <c r="L621" s="262">
        <v>45462</v>
      </c>
      <c r="M621" s="261" t="s">
        <v>20</v>
      </c>
    </row>
    <row r="622" spans="1:13" x14ac:dyDescent="0.35">
      <c r="A622" s="259" t="s">
        <v>329</v>
      </c>
      <c r="B622" s="259" t="s">
        <v>330</v>
      </c>
      <c r="C622" s="259" t="s">
        <v>331</v>
      </c>
      <c r="D622" s="259" t="s">
        <v>1198</v>
      </c>
      <c r="E622" s="259">
        <v>3</v>
      </c>
      <c r="F622" s="259" t="s">
        <v>1188</v>
      </c>
      <c r="G622" s="259" t="s">
        <v>33</v>
      </c>
      <c r="H622" s="259">
        <v>2</v>
      </c>
      <c r="I622" s="259" t="s">
        <v>17</v>
      </c>
      <c r="J622" s="259" t="s">
        <v>17</v>
      </c>
      <c r="K622" s="259" t="s">
        <v>1257</v>
      </c>
      <c r="L622" s="260">
        <v>45462</v>
      </c>
      <c r="M622" s="259" t="s">
        <v>20</v>
      </c>
    </row>
    <row r="623" spans="1:13" x14ac:dyDescent="0.35">
      <c r="A623" s="261" t="s">
        <v>329</v>
      </c>
      <c r="B623" s="261" t="s">
        <v>330</v>
      </c>
      <c r="C623" s="261" t="s">
        <v>331</v>
      </c>
      <c r="D623" s="261" t="s">
        <v>1200</v>
      </c>
      <c r="E623" s="261">
        <v>3</v>
      </c>
      <c r="F623" s="261" t="s">
        <v>1188</v>
      </c>
      <c r="G623" s="261" t="s">
        <v>33</v>
      </c>
      <c r="H623" s="261">
        <v>2</v>
      </c>
      <c r="I623" s="261" t="s">
        <v>17</v>
      </c>
      <c r="J623" s="261" t="s">
        <v>17</v>
      </c>
      <c r="K623" s="261" t="s">
        <v>1258</v>
      </c>
      <c r="L623" s="262">
        <v>45462</v>
      </c>
      <c r="M623" s="261" t="s">
        <v>20</v>
      </c>
    </row>
    <row r="624" spans="1:13" x14ac:dyDescent="0.35">
      <c r="A624" s="259" t="s">
        <v>329</v>
      </c>
      <c r="B624" s="259" t="s">
        <v>330</v>
      </c>
      <c r="C624" s="259" t="s">
        <v>331</v>
      </c>
      <c r="D624" s="259" t="s">
        <v>1202</v>
      </c>
      <c r="E624" s="259">
        <v>1</v>
      </c>
      <c r="F624" s="259" t="s">
        <v>1188</v>
      </c>
      <c r="G624" s="259" t="s">
        <v>33</v>
      </c>
      <c r="H624" s="259">
        <v>2</v>
      </c>
      <c r="I624" s="259" t="s">
        <v>17</v>
      </c>
      <c r="J624" s="259" t="s">
        <v>17</v>
      </c>
      <c r="K624" s="259" t="s">
        <v>1259</v>
      </c>
      <c r="L624" s="260">
        <v>45462</v>
      </c>
      <c r="M624" s="259" t="s">
        <v>20</v>
      </c>
    </row>
    <row r="625" spans="1:13" x14ac:dyDescent="0.35">
      <c r="A625" s="261" t="s">
        <v>329</v>
      </c>
      <c r="B625" s="261" t="s">
        <v>330</v>
      </c>
      <c r="C625" s="261" t="s">
        <v>331</v>
      </c>
      <c r="D625" s="261" t="s">
        <v>1204</v>
      </c>
      <c r="E625" s="261">
        <v>0</v>
      </c>
      <c r="F625" s="261" t="s">
        <v>1188</v>
      </c>
      <c r="G625" s="261" t="s">
        <v>33</v>
      </c>
      <c r="H625" s="261">
        <v>2</v>
      </c>
      <c r="I625" s="261" t="s">
        <v>17</v>
      </c>
      <c r="J625" s="261" t="s">
        <v>17</v>
      </c>
      <c r="K625" s="261" t="s">
        <v>1260</v>
      </c>
      <c r="L625" s="262">
        <v>45462</v>
      </c>
      <c r="M625" s="261" t="s">
        <v>20</v>
      </c>
    </row>
    <row r="626" spans="1:13" x14ac:dyDescent="0.35">
      <c r="A626" s="259" t="s">
        <v>819</v>
      </c>
      <c r="B626" s="259" t="s">
        <v>820</v>
      </c>
      <c r="C626" s="259" t="s">
        <v>821</v>
      </c>
      <c r="D626" s="259" t="s">
        <v>1187</v>
      </c>
      <c r="E626" s="259">
        <v>2</v>
      </c>
      <c r="F626" s="259" t="s">
        <v>1188</v>
      </c>
      <c r="G626" s="259" t="s">
        <v>33</v>
      </c>
      <c r="H626" s="259">
        <v>2</v>
      </c>
      <c r="I626" s="259" t="s">
        <v>17</v>
      </c>
      <c r="J626" s="259" t="s">
        <v>17</v>
      </c>
      <c r="K626" s="259" t="s">
        <v>1261</v>
      </c>
      <c r="L626" s="260">
        <v>45462</v>
      </c>
      <c r="M626" s="259" t="s">
        <v>20</v>
      </c>
    </row>
    <row r="627" spans="1:13" x14ac:dyDescent="0.35">
      <c r="A627" s="261" t="s">
        <v>819</v>
      </c>
      <c r="B627" s="261" t="s">
        <v>820</v>
      </c>
      <c r="C627" s="261" t="s">
        <v>821</v>
      </c>
      <c r="D627" s="261" t="s">
        <v>1190</v>
      </c>
      <c r="E627" s="261">
        <v>2</v>
      </c>
      <c r="F627" s="261" t="s">
        <v>1188</v>
      </c>
      <c r="G627" s="261" t="s">
        <v>33</v>
      </c>
      <c r="H627" s="261">
        <v>2</v>
      </c>
      <c r="I627" s="261" t="s">
        <v>17</v>
      </c>
      <c r="J627" s="261" t="s">
        <v>17</v>
      </c>
      <c r="K627" s="261" t="s">
        <v>1262</v>
      </c>
      <c r="L627" s="262">
        <v>45462</v>
      </c>
      <c r="M627" s="261" t="s">
        <v>20</v>
      </c>
    </row>
    <row r="628" spans="1:13" x14ac:dyDescent="0.35">
      <c r="A628" s="259" t="s">
        <v>819</v>
      </c>
      <c r="B628" s="259" t="s">
        <v>820</v>
      </c>
      <c r="C628" s="259" t="s">
        <v>821</v>
      </c>
      <c r="D628" s="259" t="s">
        <v>1192</v>
      </c>
      <c r="E628" s="259">
        <v>2</v>
      </c>
      <c r="F628" s="259" t="s">
        <v>1188</v>
      </c>
      <c r="G628" s="259" t="s">
        <v>33</v>
      </c>
      <c r="H628" s="259">
        <v>2</v>
      </c>
      <c r="I628" s="259" t="s">
        <v>17</v>
      </c>
      <c r="J628" s="259" t="s">
        <v>17</v>
      </c>
      <c r="K628" s="259" t="s">
        <v>1263</v>
      </c>
      <c r="L628" s="260">
        <v>45462</v>
      </c>
      <c r="M628" s="259" t="s">
        <v>20</v>
      </c>
    </row>
    <row r="629" spans="1:13" x14ac:dyDescent="0.35">
      <c r="A629" s="261" t="s">
        <v>819</v>
      </c>
      <c r="B629" s="261" t="s">
        <v>820</v>
      </c>
      <c r="C629" s="261" t="s">
        <v>821</v>
      </c>
      <c r="D629" s="261" t="s">
        <v>1194</v>
      </c>
      <c r="E629" s="261">
        <v>0</v>
      </c>
      <c r="F629" s="261" t="s">
        <v>1188</v>
      </c>
      <c r="G629" s="261" t="s">
        <v>33</v>
      </c>
      <c r="H629" s="261">
        <v>2</v>
      </c>
      <c r="I629" s="261" t="s">
        <v>17</v>
      </c>
      <c r="J629" s="261" t="s">
        <v>17</v>
      </c>
      <c r="K629" s="261" t="s">
        <v>1264</v>
      </c>
      <c r="L629" s="262">
        <v>45462</v>
      </c>
      <c r="M629" s="261" t="s">
        <v>20</v>
      </c>
    </row>
    <row r="630" spans="1:13" x14ac:dyDescent="0.35">
      <c r="A630" s="259" t="s">
        <v>819</v>
      </c>
      <c r="B630" s="259" t="s">
        <v>820</v>
      </c>
      <c r="C630" s="259" t="s">
        <v>821</v>
      </c>
      <c r="D630" s="259" t="s">
        <v>1196</v>
      </c>
      <c r="E630" s="259">
        <v>3</v>
      </c>
      <c r="F630" s="259" t="s">
        <v>1188</v>
      </c>
      <c r="G630" s="259" t="s">
        <v>33</v>
      </c>
      <c r="H630" s="259">
        <v>2</v>
      </c>
      <c r="I630" s="259" t="s">
        <v>17</v>
      </c>
      <c r="J630" s="259" t="s">
        <v>17</v>
      </c>
      <c r="K630" s="259" t="s">
        <v>1265</v>
      </c>
      <c r="L630" s="260">
        <v>45462</v>
      </c>
      <c r="M630" s="259" t="s">
        <v>20</v>
      </c>
    </row>
    <row r="631" spans="1:13" x14ac:dyDescent="0.35">
      <c r="A631" s="261" t="s">
        <v>819</v>
      </c>
      <c r="B631" s="261" t="s">
        <v>820</v>
      </c>
      <c r="C631" s="261" t="s">
        <v>821</v>
      </c>
      <c r="D631" s="261" t="s">
        <v>1198</v>
      </c>
      <c r="E631" s="261">
        <v>1</v>
      </c>
      <c r="F631" s="261" t="s">
        <v>1188</v>
      </c>
      <c r="G631" s="261" t="s">
        <v>33</v>
      </c>
      <c r="H631" s="261">
        <v>2</v>
      </c>
      <c r="I631" s="261" t="s">
        <v>17</v>
      </c>
      <c r="J631" s="261" t="s">
        <v>17</v>
      </c>
      <c r="K631" s="261" t="s">
        <v>1266</v>
      </c>
      <c r="L631" s="262">
        <v>45462</v>
      </c>
      <c r="M631" s="261" t="s">
        <v>20</v>
      </c>
    </row>
    <row r="632" spans="1:13" x14ac:dyDescent="0.35">
      <c r="A632" s="259" t="s">
        <v>819</v>
      </c>
      <c r="B632" s="259" t="s">
        <v>820</v>
      </c>
      <c r="C632" s="259" t="s">
        <v>821</v>
      </c>
      <c r="D632" s="259" t="s">
        <v>1200</v>
      </c>
      <c r="E632" s="259">
        <v>2</v>
      </c>
      <c r="F632" s="259" t="s">
        <v>1188</v>
      </c>
      <c r="G632" s="259" t="s">
        <v>33</v>
      </c>
      <c r="H632" s="259">
        <v>2</v>
      </c>
      <c r="I632" s="259" t="s">
        <v>17</v>
      </c>
      <c r="J632" s="259" t="s">
        <v>17</v>
      </c>
      <c r="K632" s="259" t="s">
        <v>1267</v>
      </c>
      <c r="L632" s="260">
        <v>45462</v>
      </c>
      <c r="M632" s="259" t="s">
        <v>20</v>
      </c>
    </row>
    <row r="633" spans="1:13" x14ac:dyDescent="0.35">
      <c r="A633" s="261" t="s">
        <v>819</v>
      </c>
      <c r="B633" s="261" t="s">
        <v>820</v>
      </c>
      <c r="C633" s="261" t="s">
        <v>821</v>
      </c>
      <c r="D633" s="261" t="s">
        <v>1202</v>
      </c>
      <c r="E633" s="261">
        <v>1</v>
      </c>
      <c r="F633" s="261" t="s">
        <v>1188</v>
      </c>
      <c r="G633" s="261" t="s">
        <v>33</v>
      </c>
      <c r="H633" s="261">
        <v>2</v>
      </c>
      <c r="I633" s="261" t="s">
        <v>17</v>
      </c>
      <c r="J633" s="261" t="s">
        <v>17</v>
      </c>
      <c r="K633" s="261" t="s">
        <v>1268</v>
      </c>
      <c r="L633" s="262">
        <v>45462</v>
      </c>
      <c r="M633" s="261" t="s">
        <v>20</v>
      </c>
    </row>
    <row r="634" spans="1:13" x14ac:dyDescent="0.35">
      <c r="A634" s="259" t="s">
        <v>819</v>
      </c>
      <c r="B634" s="259" t="s">
        <v>820</v>
      </c>
      <c r="C634" s="259" t="s">
        <v>821</v>
      </c>
      <c r="D634" s="259" t="s">
        <v>1204</v>
      </c>
      <c r="E634" s="259">
        <v>0</v>
      </c>
      <c r="F634" s="259" t="s">
        <v>1188</v>
      </c>
      <c r="G634" s="259" t="s">
        <v>33</v>
      </c>
      <c r="H634" s="259">
        <v>2</v>
      </c>
      <c r="I634" s="259" t="s">
        <v>17</v>
      </c>
      <c r="J634" s="259" t="s">
        <v>17</v>
      </c>
      <c r="K634" s="259" t="s">
        <v>1269</v>
      </c>
      <c r="L634" s="260">
        <v>45462</v>
      </c>
      <c r="M634" s="259" t="s">
        <v>20</v>
      </c>
    </row>
    <row r="635" spans="1:13" x14ac:dyDescent="0.35">
      <c r="A635" s="261" t="s">
        <v>499</v>
      </c>
      <c r="B635" s="261" t="s">
        <v>500</v>
      </c>
      <c r="C635" s="261" t="s">
        <v>501</v>
      </c>
      <c r="D635" s="261" t="s">
        <v>1187</v>
      </c>
      <c r="E635" s="261">
        <v>2</v>
      </c>
      <c r="F635" s="261" t="s">
        <v>1188</v>
      </c>
      <c r="G635" s="261" t="s">
        <v>33</v>
      </c>
      <c r="H635" s="261">
        <v>2</v>
      </c>
      <c r="I635" s="261" t="s">
        <v>17</v>
      </c>
      <c r="J635" s="261" t="s">
        <v>17</v>
      </c>
      <c r="K635" s="261" t="s">
        <v>1270</v>
      </c>
      <c r="L635" s="262">
        <v>45462</v>
      </c>
      <c r="M635" s="261" t="s">
        <v>20</v>
      </c>
    </row>
    <row r="636" spans="1:13" x14ac:dyDescent="0.35">
      <c r="A636" s="259" t="s">
        <v>499</v>
      </c>
      <c r="B636" s="259" t="s">
        <v>500</v>
      </c>
      <c r="C636" s="259" t="s">
        <v>501</v>
      </c>
      <c r="D636" s="259" t="s">
        <v>1190</v>
      </c>
      <c r="E636" s="259">
        <v>1</v>
      </c>
      <c r="F636" s="259" t="s">
        <v>1188</v>
      </c>
      <c r="G636" s="259" t="s">
        <v>33</v>
      </c>
      <c r="H636" s="259">
        <v>2</v>
      </c>
      <c r="I636" s="259" t="s">
        <v>17</v>
      </c>
      <c r="J636" s="259" t="s">
        <v>17</v>
      </c>
      <c r="K636" s="259" t="s">
        <v>1271</v>
      </c>
      <c r="L636" s="260">
        <v>45462</v>
      </c>
      <c r="M636" s="259" t="s">
        <v>20</v>
      </c>
    </row>
    <row r="637" spans="1:13" x14ac:dyDescent="0.35">
      <c r="A637" s="261" t="s">
        <v>499</v>
      </c>
      <c r="B637" s="261" t="s">
        <v>500</v>
      </c>
      <c r="C637" s="261" t="s">
        <v>501</v>
      </c>
      <c r="D637" s="261" t="s">
        <v>1192</v>
      </c>
      <c r="E637" s="261">
        <v>2</v>
      </c>
      <c r="F637" s="261" t="s">
        <v>1188</v>
      </c>
      <c r="G637" s="261" t="s">
        <v>33</v>
      </c>
      <c r="H637" s="261">
        <v>2</v>
      </c>
      <c r="I637" s="261" t="s">
        <v>17</v>
      </c>
      <c r="J637" s="261" t="s">
        <v>17</v>
      </c>
      <c r="K637" s="261" t="s">
        <v>1272</v>
      </c>
      <c r="L637" s="262">
        <v>45462</v>
      </c>
      <c r="M637" s="261" t="s">
        <v>20</v>
      </c>
    </row>
    <row r="638" spans="1:13" x14ac:dyDescent="0.35">
      <c r="A638" s="259" t="s">
        <v>499</v>
      </c>
      <c r="B638" s="259" t="s">
        <v>500</v>
      </c>
      <c r="C638" s="259" t="s">
        <v>501</v>
      </c>
      <c r="D638" s="259" t="s">
        <v>1194</v>
      </c>
      <c r="E638" s="259">
        <v>0</v>
      </c>
      <c r="F638" s="259" t="s">
        <v>1188</v>
      </c>
      <c r="G638" s="259" t="s">
        <v>33</v>
      </c>
      <c r="H638" s="259">
        <v>2</v>
      </c>
      <c r="I638" s="259" t="s">
        <v>17</v>
      </c>
      <c r="J638" s="259" t="s">
        <v>17</v>
      </c>
      <c r="K638" s="259" t="s">
        <v>1273</v>
      </c>
      <c r="L638" s="260">
        <v>45462</v>
      </c>
      <c r="M638" s="259" t="s">
        <v>20</v>
      </c>
    </row>
    <row r="639" spans="1:13" x14ac:dyDescent="0.35">
      <c r="A639" s="261" t="s">
        <v>499</v>
      </c>
      <c r="B639" s="261" t="s">
        <v>500</v>
      </c>
      <c r="C639" s="261" t="s">
        <v>501</v>
      </c>
      <c r="D639" s="261" t="s">
        <v>1196</v>
      </c>
      <c r="E639" s="261">
        <v>0</v>
      </c>
      <c r="F639" s="261" t="s">
        <v>1188</v>
      </c>
      <c r="G639" s="261" t="s">
        <v>33</v>
      </c>
      <c r="H639" s="261">
        <v>2</v>
      </c>
      <c r="I639" s="261" t="s">
        <v>17</v>
      </c>
      <c r="J639" s="261" t="s">
        <v>17</v>
      </c>
      <c r="K639" s="261" t="s">
        <v>1274</v>
      </c>
      <c r="L639" s="262">
        <v>45462</v>
      </c>
      <c r="M639" s="261" t="s">
        <v>20</v>
      </c>
    </row>
    <row r="640" spans="1:13" x14ac:dyDescent="0.35">
      <c r="A640" s="259" t="s">
        <v>499</v>
      </c>
      <c r="B640" s="259" t="s">
        <v>500</v>
      </c>
      <c r="C640" s="259" t="s">
        <v>501</v>
      </c>
      <c r="D640" s="259" t="s">
        <v>1198</v>
      </c>
      <c r="E640" s="259">
        <v>2</v>
      </c>
      <c r="F640" s="259" t="s">
        <v>1188</v>
      </c>
      <c r="G640" s="259" t="s">
        <v>33</v>
      </c>
      <c r="H640" s="259">
        <v>2</v>
      </c>
      <c r="I640" s="259" t="s">
        <v>17</v>
      </c>
      <c r="J640" s="259" t="s">
        <v>17</v>
      </c>
      <c r="K640" s="259" t="s">
        <v>1275</v>
      </c>
      <c r="L640" s="260">
        <v>45462</v>
      </c>
      <c r="M640" s="259" t="s">
        <v>20</v>
      </c>
    </row>
    <row r="641" spans="1:13" x14ac:dyDescent="0.35">
      <c r="A641" s="261" t="s">
        <v>499</v>
      </c>
      <c r="B641" s="261" t="s">
        <v>500</v>
      </c>
      <c r="C641" s="261" t="s">
        <v>501</v>
      </c>
      <c r="D641" s="261" t="s">
        <v>1200</v>
      </c>
      <c r="E641" s="261">
        <v>1</v>
      </c>
      <c r="F641" s="261" t="s">
        <v>1188</v>
      </c>
      <c r="G641" s="261" t="s">
        <v>33</v>
      </c>
      <c r="H641" s="261">
        <v>2</v>
      </c>
      <c r="I641" s="261" t="s">
        <v>17</v>
      </c>
      <c r="J641" s="261" t="s">
        <v>17</v>
      </c>
      <c r="K641" s="261" t="s">
        <v>1276</v>
      </c>
      <c r="L641" s="262">
        <v>45462</v>
      </c>
      <c r="M641" s="261" t="s">
        <v>20</v>
      </c>
    </row>
    <row r="642" spans="1:13" x14ac:dyDescent="0.35">
      <c r="A642" s="259" t="s">
        <v>499</v>
      </c>
      <c r="B642" s="259" t="s">
        <v>500</v>
      </c>
      <c r="C642" s="259" t="s">
        <v>501</v>
      </c>
      <c r="D642" s="259" t="s">
        <v>1202</v>
      </c>
      <c r="E642" s="259">
        <v>0</v>
      </c>
      <c r="F642" s="259" t="s">
        <v>1188</v>
      </c>
      <c r="G642" s="259" t="s">
        <v>33</v>
      </c>
      <c r="H642" s="259">
        <v>2</v>
      </c>
      <c r="I642" s="259" t="s">
        <v>17</v>
      </c>
      <c r="J642" s="259" t="s">
        <v>17</v>
      </c>
      <c r="K642" s="259" t="s">
        <v>1277</v>
      </c>
      <c r="L642" s="260">
        <v>45462</v>
      </c>
      <c r="M642" s="259" t="s">
        <v>20</v>
      </c>
    </row>
    <row r="643" spans="1:13" x14ac:dyDescent="0.35">
      <c r="A643" s="261" t="s">
        <v>499</v>
      </c>
      <c r="B643" s="261" t="s">
        <v>500</v>
      </c>
      <c r="C643" s="261" t="s">
        <v>501</v>
      </c>
      <c r="D643" s="261" t="s">
        <v>1204</v>
      </c>
      <c r="E643" s="261">
        <v>0</v>
      </c>
      <c r="F643" s="261" t="s">
        <v>1188</v>
      </c>
      <c r="G643" s="261" t="s">
        <v>33</v>
      </c>
      <c r="H643" s="261">
        <v>2</v>
      </c>
      <c r="I643" s="261" t="s">
        <v>17</v>
      </c>
      <c r="J643" s="261" t="s">
        <v>17</v>
      </c>
      <c r="K643" s="261" t="s">
        <v>1278</v>
      </c>
      <c r="L643" s="262">
        <v>45462</v>
      </c>
      <c r="M643" s="261" t="s">
        <v>20</v>
      </c>
    </row>
    <row r="644" spans="1:13" x14ac:dyDescent="0.35">
      <c r="A644" s="259" t="s">
        <v>877</v>
      </c>
      <c r="B644" s="259" t="s">
        <v>878</v>
      </c>
      <c r="C644" s="259" t="s">
        <v>879</v>
      </c>
      <c r="D644" s="259" t="s">
        <v>1187</v>
      </c>
      <c r="E644" s="259">
        <v>2</v>
      </c>
      <c r="F644" s="259" t="s">
        <v>1188</v>
      </c>
      <c r="G644" s="259" t="s">
        <v>33</v>
      </c>
      <c r="H644" s="259">
        <v>2</v>
      </c>
      <c r="I644" s="259" t="s">
        <v>17</v>
      </c>
      <c r="J644" s="259" t="s">
        <v>17</v>
      </c>
      <c r="K644" s="259" t="s">
        <v>1279</v>
      </c>
      <c r="L644" s="260">
        <v>45462</v>
      </c>
      <c r="M644" s="259" t="s">
        <v>20</v>
      </c>
    </row>
    <row r="645" spans="1:13" x14ac:dyDescent="0.35">
      <c r="A645" s="261" t="s">
        <v>877</v>
      </c>
      <c r="B645" s="261" t="s">
        <v>878</v>
      </c>
      <c r="C645" s="261" t="s">
        <v>879</v>
      </c>
      <c r="D645" s="261" t="s">
        <v>1190</v>
      </c>
      <c r="E645" s="261">
        <v>1</v>
      </c>
      <c r="F645" s="261" t="s">
        <v>1188</v>
      </c>
      <c r="G645" s="261" t="s">
        <v>33</v>
      </c>
      <c r="H645" s="261">
        <v>2</v>
      </c>
      <c r="I645" s="261" t="s">
        <v>17</v>
      </c>
      <c r="J645" s="261" t="s">
        <v>17</v>
      </c>
      <c r="K645" s="261" t="s">
        <v>1280</v>
      </c>
      <c r="L645" s="262">
        <v>45462</v>
      </c>
      <c r="M645" s="261" t="s">
        <v>20</v>
      </c>
    </row>
    <row r="646" spans="1:13" x14ac:dyDescent="0.35">
      <c r="A646" s="259" t="s">
        <v>877</v>
      </c>
      <c r="B646" s="259" t="s">
        <v>878</v>
      </c>
      <c r="C646" s="259" t="s">
        <v>879</v>
      </c>
      <c r="D646" s="259" t="s">
        <v>1192</v>
      </c>
      <c r="E646" s="259">
        <v>3</v>
      </c>
      <c r="F646" s="259" t="s">
        <v>1188</v>
      </c>
      <c r="G646" s="259" t="s">
        <v>33</v>
      </c>
      <c r="H646" s="259">
        <v>2</v>
      </c>
      <c r="I646" s="259" t="s">
        <v>17</v>
      </c>
      <c r="J646" s="259" t="s">
        <v>17</v>
      </c>
      <c r="K646" s="259" t="s">
        <v>1281</v>
      </c>
      <c r="L646" s="260">
        <v>45462</v>
      </c>
      <c r="M646" s="259" t="s">
        <v>20</v>
      </c>
    </row>
    <row r="647" spans="1:13" x14ac:dyDescent="0.35">
      <c r="A647" s="261" t="s">
        <v>877</v>
      </c>
      <c r="B647" s="261" t="s">
        <v>878</v>
      </c>
      <c r="C647" s="261" t="s">
        <v>879</v>
      </c>
      <c r="D647" s="261" t="s">
        <v>1194</v>
      </c>
      <c r="E647" s="261">
        <v>3</v>
      </c>
      <c r="F647" s="261" t="s">
        <v>1188</v>
      </c>
      <c r="G647" s="261" t="s">
        <v>33</v>
      </c>
      <c r="H647" s="261">
        <v>2</v>
      </c>
      <c r="I647" s="261" t="s">
        <v>17</v>
      </c>
      <c r="J647" s="261" t="s">
        <v>17</v>
      </c>
      <c r="K647" s="261" t="s">
        <v>1282</v>
      </c>
      <c r="L647" s="262">
        <v>45462</v>
      </c>
      <c r="M647" s="261" t="s">
        <v>20</v>
      </c>
    </row>
    <row r="648" spans="1:13" x14ac:dyDescent="0.35">
      <c r="A648" s="259" t="s">
        <v>877</v>
      </c>
      <c r="B648" s="259" t="s">
        <v>878</v>
      </c>
      <c r="C648" s="259" t="s">
        <v>879</v>
      </c>
      <c r="D648" s="259" t="s">
        <v>1196</v>
      </c>
      <c r="E648" s="259">
        <v>0</v>
      </c>
      <c r="F648" s="259" t="s">
        <v>1188</v>
      </c>
      <c r="G648" s="259" t="s">
        <v>33</v>
      </c>
      <c r="H648" s="259">
        <v>2</v>
      </c>
      <c r="I648" s="259" t="s">
        <v>17</v>
      </c>
      <c r="J648" s="259" t="s">
        <v>17</v>
      </c>
      <c r="K648" s="259" t="s">
        <v>1283</v>
      </c>
      <c r="L648" s="260">
        <v>45462</v>
      </c>
      <c r="M648" s="259" t="s">
        <v>20</v>
      </c>
    </row>
    <row r="649" spans="1:13" x14ac:dyDescent="0.35">
      <c r="A649" s="261" t="s">
        <v>877</v>
      </c>
      <c r="B649" s="261" t="s">
        <v>878</v>
      </c>
      <c r="C649" s="261" t="s">
        <v>879</v>
      </c>
      <c r="D649" s="261" t="s">
        <v>1198</v>
      </c>
      <c r="E649" s="261">
        <v>3</v>
      </c>
      <c r="F649" s="261" t="s">
        <v>1188</v>
      </c>
      <c r="G649" s="261" t="s">
        <v>33</v>
      </c>
      <c r="H649" s="261">
        <v>2</v>
      </c>
      <c r="I649" s="261" t="s">
        <v>17</v>
      </c>
      <c r="J649" s="261" t="s">
        <v>17</v>
      </c>
      <c r="K649" s="261" t="s">
        <v>1284</v>
      </c>
      <c r="L649" s="262">
        <v>45462</v>
      </c>
      <c r="M649" s="261" t="s">
        <v>20</v>
      </c>
    </row>
    <row r="650" spans="1:13" x14ac:dyDescent="0.35">
      <c r="A650" s="259" t="s">
        <v>877</v>
      </c>
      <c r="B650" s="259" t="s">
        <v>878</v>
      </c>
      <c r="C650" s="259" t="s">
        <v>879</v>
      </c>
      <c r="D650" s="259" t="s">
        <v>1200</v>
      </c>
      <c r="E650" s="259">
        <v>3</v>
      </c>
      <c r="F650" s="259" t="s">
        <v>1188</v>
      </c>
      <c r="G650" s="259" t="s">
        <v>33</v>
      </c>
      <c r="H650" s="259">
        <v>2</v>
      </c>
      <c r="I650" s="259" t="s">
        <v>17</v>
      </c>
      <c r="J650" s="259" t="s">
        <v>17</v>
      </c>
      <c r="K650" s="259" t="s">
        <v>1285</v>
      </c>
      <c r="L650" s="260">
        <v>45462</v>
      </c>
      <c r="M650" s="259" t="s">
        <v>20</v>
      </c>
    </row>
    <row r="651" spans="1:13" x14ac:dyDescent="0.35">
      <c r="A651" s="261" t="s">
        <v>877</v>
      </c>
      <c r="B651" s="261" t="s">
        <v>878</v>
      </c>
      <c r="C651" s="261" t="s">
        <v>879</v>
      </c>
      <c r="D651" s="261" t="s">
        <v>1202</v>
      </c>
      <c r="E651" s="261">
        <v>3</v>
      </c>
      <c r="F651" s="261" t="s">
        <v>1188</v>
      </c>
      <c r="G651" s="261" t="s">
        <v>33</v>
      </c>
      <c r="H651" s="261">
        <v>2</v>
      </c>
      <c r="I651" s="261" t="s">
        <v>17</v>
      </c>
      <c r="J651" s="261" t="s">
        <v>17</v>
      </c>
      <c r="K651" s="261" t="s">
        <v>1286</v>
      </c>
      <c r="L651" s="262">
        <v>45462</v>
      </c>
      <c r="M651" s="261" t="s">
        <v>20</v>
      </c>
    </row>
    <row r="652" spans="1:13" x14ac:dyDescent="0.35">
      <c r="A652" s="259" t="s">
        <v>877</v>
      </c>
      <c r="B652" s="259" t="s">
        <v>878</v>
      </c>
      <c r="C652" s="259" t="s">
        <v>879</v>
      </c>
      <c r="D652" s="259" t="s">
        <v>1204</v>
      </c>
      <c r="E652" s="259">
        <v>2</v>
      </c>
      <c r="F652" s="259" t="s">
        <v>1188</v>
      </c>
      <c r="G652" s="259" t="s">
        <v>33</v>
      </c>
      <c r="H652" s="259">
        <v>2</v>
      </c>
      <c r="I652" s="259" t="s">
        <v>17</v>
      </c>
      <c r="J652" s="259" t="s">
        <v>17</v>
      </c>
      <c r="K652" s="259" t="s">
        <v>1287</v>
      </c>
      <c r="L652" s="260">
        <v>45462</v>
      </c>
      <c r="M652" s="259" t="s">
        <v>20</v>
      </c>
    </row>
    <row r="653" spans="1:13" x14ac:dyDescent="0.35">
      <c r="A653" s="261" t="s">
        <v>499</v>
      </c>
      <c r="B653" s="261" t="s">
        <v>500</v>
      </c>
      <c r="C653" s="261" t="s">
        <v>501</v>
      </c>
      <c r="D653" s="261" t="s">
        <v>648</v>
      </c>
      <c r="E653" s="261">
        <v>13105959</v>
      </c>
      <c r="F653" s="261" t="s">
        <v>1288</v>
      </c>
      <c r="G653" s="261" t="s">
        <v>742</v>
      </c>
      <c r="H653" s="261">
        <v>2</v>
      </c>
      <c r="I653" s="261" t="s">
        <v>1289</v>
      </c>
      <c r="J653" s="261" t="s">
        <v>1290</v>
      </c>
      <c r="K653" s="261" t="s">
        <v>1291</v>
      </c>
      <c r="L653" s="262">
        <v>45466</v>
      </c>
      <c r="M653" s="261" t="s">
        <v>310</v>
      </c>
    </row>
    <row r="654" spans="1:13" x14ac:dyDescent="0.35">
      <c r="A654" s="259" t="s">
        <v>499</v>
      </c>
      <c r="B654" s="259" t="s">
        <v>500</v>
      </c>
      <c r="C654" s="259" t="s">
        <v>501</v>
      </c>
      <c r="D654" s="259" t="s">
        <v>653</v>
      </c>
      <c r="E654" s="259">
        <v>33014</v>
      </c>
      <c r="F654" s="259" t="s">
        <v>1292</v>
      </c>
      <c r="G654" s="259" t="s">
        <v>742</v>
      </c>
      <c r="H654" s="259">
        <v>2</v>
      </c>
      <c r="I654" s="259" t="s">
        <v>1293</v>
      </c>
      <c r="J654" s="259" t="s">
        <v>1294</v>
      </c>
      <c r="K654" s="259" t="s">
        <v>1295</v>
      </c>
      <c r="L654" s="260">
        <v>45466</v>
      </c>
      <c r="M654" s="259" t="s">
        <v>310</v>
      </c>
    </row>
    <row r="655" spans="1:13" x14ac:dyDescent="0.35">
      <c r="A655" s="261" t="s">
        <v>499</v>
      </c>
      <c r="B655" s="261" t="s">
        <v>500</v>
      </c>
      <c r="C655" s="261" t="s">
        <v>501</v>
      </c>
      <c r="D655" s="261" t="s">
        <v>658</v>
      </c>
      <c r="E655" s="261">
        <v>3059874</v>
      </c>
      <c r="F655" s="261" t="s">
        <v>1296</v>
      </c>
      <c r="G655" s="261" t="s">
        <v>742</v>
      </c>
      <c r="H655" s="261">
        <v>2</v>
      </c>
      <c r="I655" s="261" t="s">
        <v>1297</v>
      </c>
      <c r="J655" s="261" t="s">
        <v>1298</v>
      </c>
      <c r="K655" s="261" t="s">
        <v>1299</v>
      </c>
      <c r="L655" s="262">
        <v>45466</v>
      </c>
      <c r="M655" s="261" t="s">
        <v>310</v>
      </c>
    </row>
    <row r="656" spans="1:13" x14ac:dyDescent="0.35">
      <c r="A656" s="259" t="s">
        <v>499</v>
      </c>
      <c r="B656" s="259" t="s">
        <v>500</v>
      </c>
      <c r="C656" s="259" t="s">
        <v>501</v>
      </c>
      <c r="D656" s="259" t="s">
        <v>663</v>
      </c>
      <c r="E656" s="259">
        <v>507682</v>
      </c>
      <c r="F656" s="259" t="s">
        <v>1300</v>
      </c>
      <c r="G656" s="259" t="s">
        <v>742</v>
      </c>
      <c r="H656" s="259">
        <v>2</v>
      </c>
      <c r="I656" s="259" t="s">
        <v>1301</v>
      </c>
      <c r="J656" s="259" t="s">
        <v>1302</v>
      </c>
      <c r="K656" s="259" t="s">
        <v>1303</v>
      </c>
      <c r="L656" s="260">
        <v>45466</v>
      </c>
      <c r="M656" s="259" t="s">
        <v>310</v>
      </c>
    </row>
    <row r="657" spans="1:13" x14ac:dyDescent="0.35">
      <c r="A657" s="261" t="s">
        <v>499</v>
      </c>
      <c r="B657" s="261" t="s">
        <v>500</v>
      </c>
      <c r="C657" s="261" t="s">
        <v>501</v>
      </c>
      <c r="D657" s="261" t="s">
        <v>413</v>
      </c>
      <c r="E657" s="261">
        <v>141908</v>
      </c>
      <c r="F657" s="261" t="s">
        <v>1304</v>
      </c>
      <c r="G657" s="261" t="s">
        <v>742</v>
      </c>
      <c r="H657" s="261">
        <v>2</v>
      </c>
      <c r="I657" s="261" t="s">
        <v>1305</v>
      </c>
      <c r="J657" s="261" t="s">
        <v>1306</v>
      </c>
      <c r="K657" s="261" t="s">
        <v>1307</v>
      </c>
      <c r="L657" s="262">
        <v>45466</v>
      </c>
      <c r="M657" s="261" t="s">
        <v>310</v>
      </c>
    </row>
    <row r="658" spans="1:13" x14ac:dyDescent="0.35">
      <c r="A658" s="259" t="s">
        <v>499</v>
      </c>
      <c r="B658" s="259" t="s">
        <v>500</v>
      </c>
      <c r="C658" s="259" t="s">
        <v>501</v>
      </c>
      <c r="D658" s="259" t="s">
        <v>40</v>
      </c>
      <c r="E658" s="259">
        <v>250</v>
      </c>
      <c r="F658" s="259" t="s">
        <v>1308</v>
      </c>
      <c r="G658" s="259" t="s">
        <v>742</v>
      </c>
      <c r="H658" s="259">
        <v>2</v>
      </c>
      <c r="I658" s="259" t="s">
        <v>1309</v>
      </c>
      <c r="J658" s="259" t="s">
        <v>1310</v>
      </c>
      <c r="K658" s="259" t="s">
        <v>1311</v>
      </c>
      <c r="L658" s="260">
        <v>45466</v>
      </c>
      <c r="M658" s="259" t="s">
        <v>310</v>
      </c>
    </row>
    <row r="659" spans="1:13" x14ac:dyDescent="0.35">
      <c r="A659" s="261" t="s">
        <v>293</v>
      </c>
      <c r="B659" s="261" t="s">
        <v>294</v>
      </c>
      <c r="C659" s="261" t="s">
        <v>295</v>
      </c>
      <c r="D659" s="261" t="s">
        <v>1187</v>
      </c>
      <c r="E659" s="261">
        <v>0</v>
      </c>
      <c r="F659" s="261" t="s">
        <v>1188</v>
      </c>
      <c r="G659" s="261" t="s">
        <v>33</v>
      </c>
      <c r="H659" s="261">
        <v>2</v>
      </c>
      <c r="I659" s="261" t="s">
        <v>17</v>
      </c>
      <c r="J659" s="261" t="s">
        <v>17</v>
      </c>
      <c r="K659" s="261" t="s">
        <v>1312</v>
      </c>
      <c r="L659" s="262">
        <v>45466</v>
      </c>
      <c r="M659" s="261" t="s">
        <v>20</v>
      </c>
    </row>
    <row r="660" spans="1:13" x14ac:dyDescent="0.35">
      <c r="A660" s="259" t="s">
        <v>293</v>
      </c>
      <c r="B660" s="259" t="s">
        <v>294</v>
      </c>
      <c r="C660" s="259" t="s">
        <v>295</v>
      </c>
      <c r="D660" s="259" t="s">
        <v>1190</v>
      </c>
      <c r="E660" s="259">
        <v>1</v>
      </c>
      <c r="F660" s="259" t="s">
        <v>1188</v>
      </c>
      <c r="G660" s="259" t="s">
        <v>33</v>
      </c>
      <c r="H660" s="259">
        <v>2</v>
      </c>
      <c r="I660" s="259" t="s">
        <v>17</v>
      </c>
      <c r="J660" s="259" t="s">
        <v>17</v>
      </c>
      <c r="K660" s="259" t="s">
        <v>1313</v>
      </c>
      <c r="L660" s="260">
        <v>45466</v>
      </c>
      <c r="M660" s="259" t="s">
        <v>20</v>
      </c>
    </row>
    <row r="661" spans="1:13" x14ac:dyDescent="0.35">
      <c r="A661" s="261" t="s">
        <v>293</v>
      </c>
      <c r="B661" s="261" t="s">
        <v>294</v>
      </c>
      <c r="C661" s="261" t="s">
        <v>295</v>
      </c>
      <c r="D661" s="261" t="s">
        <v>1192</v>
      </c>
      <c r="E661" s="261">
        <v>1</v>
      </c>
      <c r="F661" s="261" t="s">
        <v>1188</v>
      </c>
      <c r="G661" s="261" t="s">
        <v>33</v>
      </c>
      <c r="H661" s="261">
        <v>2</v>
      </c>
      <c r="I661" s="261" t="s">
        <v>17</v>
      </c>
      <c r="J661" s="261" t="s">
        <v>17</v>
      </c>
      <c r="K661" s="261" t="s">
        <v>1314</v>
      </c>
      <c r="L661" s="262">
        <v>45466</v>
      </c>
      <c r="M661" s="261" t="s">
        <v>20</v>
      </c>
    </row>
    <row r="662" spans="1:13" x14ac:dyDescent="0.35">
      <c r="A662" s="259" t="s">
        <v>293</v>
      </c>
      <c r="B662" s="259" t="s">
        <v>294</v>
      </c>
      <c r="C662" s="259" t="s">
        <v>295</v>
      </c>
      <c r="D662" s="259" t="s">
        <v>1194</v>
      </c>
      <c r="E662" s="259">
        <v>3</v>
      </c>
      <c r="F662" s="259" t="s">
        <v>1188</v>
      </c>
      <c r="G662" s="259" t="s">
        <v>33</v>
      </c>
      <c r="H662" s="259">
        <v>2</v>
      </c>
      <c r="I662" s="259" t="s">
        <v>17</v>
      </c>
      <c r="J662" s="259" t="s">
        <v>17</v>
      </c>
      <c r="K662" s="259" t="s">
        <v>1315</v>
      </c>
      <c r="L662" s="260">
        <v>45466</v>
      </c>
      <c r="M662" s="259" t="s">
        <v>20</v>
      </c>
    </row>
    <row r="663" spans="1:13" x14ac:dyDescent="0.35">
      <c r="A663" s="261" t="s">
        <v>293</v>
      </c>
      <c r="B663" s="261" t="s">
        <v>294</v>
      </c>
      <c r="C663" s="261" t="s">
        <v>295</v>
      </c>
      <c r="D663" s="261" t="s">
        <v>1196</v>
      </c>
      <c r="E663" s="261">
        <v>3</v>
      </c>
      <c r="F663" s="261" t="s">
        <v>1188</v>
      </c>
      <c r="G663" s="261" t="s">
        <v>33</v>
      </c>
      <c r="H663" s="261">
        <v>2</v>
      </c>
      <c r="I663" s="261" t="s">
        <v>17</v>
      </c>
      <c r="J663" s="261" t="s">
        <v>17</v>
      </c>
      <c r="K663" s="261" t="s">
        <v>1316</v>
      </c>
      <c r="L663" s="262">
        <v>45466</v>
      </c>
      <c r="M663" s="261" t="s">
        <v>20</v>
      </c>
    </row>
    <row r="664" spans="1:13" x14ac:dyDescent="0.35">
      <c r="A664" s="259" t="s">
        <v>293</v>
      </c>
      <c r="B664" s="259" t="s">
        <v>294</v>
      </c>
      <c r="C664" s="259" t="s">
        <v>295</v>
      </c>
      <c r="D664" s="259" t="s">
        <v>1198</v>
      </c>
      <c r="E664" s="259">
        <v>3</v>
      </c>
      <c r="F664" s="259" t="s">
        <v>1188</v>
      </c>
      <c r="G664" s="259" t="s">
        <v>33</v>
      </c>
      <c r="H664" s="259">
        <v>2</v>
      </c>
      <c r="I664" s="259" t="s">
        <v>17</v>
      </c>
      <c r="J664" s="259" t="s">
        <v>17</v>
      </c>
      <c r="K664" s="259" t="s">
        <v>1317</v>
      </c>
      <c r="L664" s="260">
        <v>45466</v>
      </c>
      <c r="M664" s="259" t="s">
        <v>20</v>
      </c>
    </row>
    <row r="665" spans="1:13" x14ac:dyDescent="0.35">
      <c r="A665" s="261" t="s">
        <v>293</v>
      </c>
      <c r="B665" s="261" t="s">
        <v>294</v>
      </c>
      <c r="C665" s="261" t="s">
        <v>295</v>
      </c>
      <c r="D665" s="261" t="s">
        <v>1200</v>
      </c>
      <c r="E665" s="261">
        <v>3</v>
      </c>
      <c r="F665" s="261" t="s">
        <v>1188</v>
      </c>
      <c r="G665" s="261" t="s">
        <v>33</v>
      </c>
      <c r="H665" s="261">
        <v>2</v>
      </c>
      <c r="I665" s="261" t="s">
        <v>17</v>
      </c>
      <c r="J665" s="261" t="s">
        <v>17</v>
      </c>
      <c r="K665" s="261" t="s">
        <v>1318</v>
      </c>
      <c r="L665" s="262">
        <v>45466</v>
      </c>
      <c r="M665" s="261" t="s">
        <v>20</v>
      </c>
    </row>
    <row r="666" spans="1:13" x14ac:dyDescent="0.35">
      <c r="A666" s="259" t="s">
        <v>293</v>
      </c>
      <c r="B666" s="259" t="s">
        <v>294</v>
      </c>
      <c r="C666" s="259" t="s">
        <v>295</v>
      </c>
      <c r="D666" s="259" t="s">
        <v>1202</v>
      </c>
      <c r="E666" s="259">
        <v>3</v>
      </c>
      <c r="F666" s="259" t="s">
        <v>1188</v>
      </c>
      <c r="G666" s="259" t="s">
        <v>33</v>
      </c>
      <c r="H666" s="259">
        <v>2</v>
      </c>
      <c r="I666" s="259" t="s">
        <v>17</v>
      </c>
      <c r="J666" s="259" t="s">
        <v>17</v>
      </c>
      <c r="K666" s="259" t="s">
        <v>1319</v>
      </c>
      <c r="L666" s="260">
        <v>45466</v>
      </c>
      <c r="M666" s="259" t="s">
        <v>20</v>
      </c>
    </row>
    <row r="667" spans="1:13" x14ac:dyDescent="0.35">
      <c r="A667" s="261" t="s">
        <v>293</v>
      </c>
      <c r="B667" s="261" t="s">
        <v>294</v>
      </c>
      <c r="C667" s="261" t="s">
        <v>295</v>
      </c>
      <c r="D667" s="261" t="s">
        <v>1204</v>
      </c>
      <c r="E667" s="261">
        <v>3</v>
      </c>
      <c r="F667" s="261" t="s">
        <v>1188</v>
      </c>
      <c r="G667" s="261" t="s">
        <v>33</v>
      </c>
      <c r="H667" s="261">
        <v>2</v>
      </c>
      <c r="I667" s="261" t="s">
        <v>17</v>
      </c>
      <c r="J667" s="261" t="s">
        <v>17</v>
      </c>
      <c r="K667" s="261" t="s">
        <v>1320</v>
      </c>
      <c r="L667" s="262">
        <v>45466</v>
      </c>
      <c r="M667" s="261" t="s">
        <v>20</v>
      </c>
    </row>
    <row r="668" spans="1:13" x14ac:dyDescent="0.35">
      <c r="A668" s="259" t="s">
        <v>422</v>
      </c>
      <c r="B668" s="259" t="s">
        <v>423</v>
      </c>
      <c r="C668" s="259" t="s">
        <v>424</v>
      </c>
      <c r="D668" s="259" t="s">
        <v>1204</v>
      </c>
      <c r="E668" s="259">
        <v>0</v>
      </c>
      <c r="F668" s="259" t="s">
        <v>1188</v>
      </c>
      <c r="G668" s="259" t="s">
        <v>33</v>
      </c>
      <c r="H668" s="259">
        <v>2</v>
      </c>
      <c r="I668" s="259" t="s">
        <v>17</v>
      </c>
      <c r="J668" s="259" t="s">
        <v>17</v>
      </c>
      <c r="K668" s="259" t="s">
        <v>1321</v>
      </c>
      <c r="L668" s="260">
        <v>45470</v>
      </c>
      <c r="M668" s="259" t="s">
        <v>20</v>
      </c>
    </row>
    <row r="669" spans="1:13" x14ac:dyDescent="0.35">
      <c r="A669" s="261" t="s">
        <v>499</v>
      </c>
      <c r="B669" s="261" t="s">
        <v>500</v>
      </c>
      <c r="C669" s="261" t="s">
        <v>501</v>
      </c>
      <c r="D669" s="261" t="s">
        <v>545</v>
      </c>
      <c r="E669" s="261">
        <v>6</v>
      </c>
      <c r="F669" s="261" t="s">
        <v>1322</v>
      </c>
      <c r="G669" s="261" t="s">
        <v>742</v>
      </c>
      <c r="H669" s="261">
        <v>2</v>
      </c>
      <c r="I669" s="261" t="s">
        <v>547</v>
      </c>
      <c r="J669" s="261" t="s">
        <v>1323</v>
      </c>
      <c r="K669" s="261" t="s">
        <v>1324</v>
      </c>
      <c r="L669" s="262">
        <v>45473</v>
      </c>
      <c r="M669" s="261" t="s">
        <v>310</v>
      </c>
    </row>
    <row r="670" spans="1:13" x14ac:dyDescent="0.35">
      <c r="A670" s="259" t="s">
        <v>499</v>
      </c>
      <c r="B670" s="259" t="s">
        <v>500</v>
      </c>
      <c r="C670" s="259" t="s">
        <v>501</v>
      </c>
      <c r="D670" s="259" t="s">
        <v>550</v>
      </c>
      <c r="E670" s="259">
        <v>6</v>
      </c>
      <c r="F670" s="259" t="s">
        <v>1322</v>
      </c>
      <c r="G670" s="259" t="s">
        <v>742</v>
      </c>
      <c r="H670" s="259">
        <v>2</v>
      </c>
      <c r="I670" s="259" t="s">
        <v>547</v>
      </c>
      <c r="J670" s="259" t="s">
        <v>1325</v>
      </c>
      <c r="K670" s="259" t="s">
        <v>1326</v>
      </c>
      <c r="L670" s="260">
        <v>45473</v>
      </c>
      <c r="M670" s="259" t="s">
        <v>310</v>
      </c>
    </row>
    <row r="671" spans="1:13" x14ac:dyDescent="0.35">
      <c r="A671" s="261" t="s">
        <v>499</v>
      </c>
      <c r="B671" s="261" t="s">
        <v>500</v>
      </c>
      <c r="C671" s="261" t="s">
        <v>501</v>
      </c>
      <c r="D671" s="261" t="s">
        <v>686</v>
      </c>
      <c r="E671" s="261">
        <v>154399</v>
      </c>
      <c r="F671" s="261" t="s">
        <v>1327</v>
      </c>
      <c r="G671" s="261" t="s">
        <v>742</v>
      </c>
      <c r="H671" s="261">
        <v>2</v>
      </c>
      <c r="I671" s="261" t="s">
        <v>1328</v>
      </c>
      <c r="J671" s="261" t="s">
        <v>1329</v>
      </c>
      <c r="K671" s="261" t="s">
        <v>1330</v>
      </c>
      <c r="L671" s="262">
        <v>45473</v>
      </c>
      <c r="M671" s="261" t="s">
        <v>310</v>
      </c>
    </row>
    <row r="672" spans="1:13" x14ac:dyDescent="0.35">
      <c r="A672" s="259" t="s">
        <v>499</v>
      </c>
      <c r="B672" s="259" t="s">
        <v>500</v>
      </c>
      <c r="C672" s="259" t="s">
        <v>501</v>
      </c>
      <c r="D672" s="259" t="s">
        <v>691</v>
      </c>
      <c r="E672" s="259">
        <v>2552192</v>
      </c>
      <c r="F672" s="259" t="s">
        <v>1331</v>
      </c>
      <c r="G672" s="259" t="s">
        <v>742</v>
      </c>
      <c r="H672" s="259">
        <v>2</v>
      </c>
      <c r="I672" s="259" t="s">
        <v>1332</v>
      </c>
      <c r="J672" s="259" t="s">
        <v>1333</v>
      </c>
      <c r="K672" s="259" t="s">
        <v>1334</v>
      </c>
      <c r="L672" s="260">
        <v>45473</v>
      </c>
      <c r="M672" s="259" t="s">
        <v>310</v>
      </c>
    </row>
    <row r="673" spans="1:13" x14ac:dyDescent="0.35">
      <c r="A673" s="261" t="s">
        <v>499</v>
      </c>
      <c r="B673" s="261" t="s">
        <v>500</v>
      </c>
      <c r="C673" s="261" t="s">
        <v>501</v>
      </c>
      <c r="D673" s="261" t="s">
        <v>696</v>
      </c>
      <c r="E673" s="261">
        <v>353283</v>
      </c>
      <c r="F673" s="261" t="s">
        <v>1335</v>
      </c>
      <c r="G673" s="261" t="s">
        <v>742</v>
      </c>
      <c r="H673" s="261">
        <v>2</v>
      </c>
      <c r="I673" s="261" t="s">
        <v>1336</v>
      </c>
      <c r="J673" s="261" t="s">
        <v>1337</v>
      </c>
      <c r="K673" s="261" t="s">
        <v>1338</v>
      </c>
      <c r="L673" s="262">
        <v>45473</v>
      </c>
      <c r="M673" s="261" t="s">
        <v>310</v>
      </c>
    </row>
    <row r="674" spans="1:13" x14ac:dyDescent="0.35">
      <c r="A674" s="259" t="s">
        <v>499</v>
      </c>
      <c r="B674" s="259" t="s">
        <v>500</v>
      </c>
      <c r="C674" s="259" t="s">
        <v>501</v>
      </c>
      <c r="D674" s="259" t="s">
        <v>699</v>
      </c>
      <c r="E674" s="259">
        <v>154399</v>
      </c>
      <c r="F674" s="259" t="s">
        <v>1327</v>
      </c>
      <c r="G674" s="259" t="s">
        <v>742</v>
      </c>
      <c r="H674" s="259">
        <v>2</v>
      </c>
      <c r="I674" s="259" t="s">
        <v>1328</v>
      </c>
      <c r="J674" s="259" t="s">
        <v>1339</v>
      </c>
      <c r="K674" s="259" t="s">
        <v>1340</v>
      </c>
      <c r="L674" s="260">
        <v>45473</v>
      </c>
      <c r="M674" s="259" t="s">
        <v>310</v>
      </c>
    </row>
    <row r="675" spans="1:13" x14ac:dyDescent="0.35">
      <c r="A675" s="261" t="s">
        <v>499</v>
      </c>
      <c r="B675" s="261" t="s">
        <v>500</v>
      </c>
      <c r="C675" s="261" t="s">
        <v>501</v>
      </c>
      <c r="D675" s="261" t="s">
        <v>702</v>
      </c>
      <c r="E675" s="261">
        <v>0</v>
      </c>
      <c r="F675" s="261" t="s">
        <v>1341</v>
      </c>
      <c r="G675" s="261" t="s">
        <v>742</v>
      </c>
      <c r="H675" s="261">
        <v>2</v>
      </c>
      <c r="I675" s="261" t="s">
        <v>1342</v>
      </c>
      <c r="J675" s="261" t="s">
        <v>1343</v>
      </c>
      <c r="K675" s="261" t="s">
        <v>1344</v>
      </c>
      <c r="L675" s="262">
        <v>45473</v>
      </c>
      <c r="M675" s="261" t="s">
        <v>310</v>
      </c>
    </row>
    <row r="676" spans="1:13" x14ac:dyDescent="0.35">
      <c r="A676" s="259" t="s">
        <v>499</v>
      </c>
      <c r="B676" s="259" t="s">
        <v>500</v>
      </c>
      <c r="C676" s="259" t="s">
        <v>501</v>
      </c>
      <c r="D676" s="259" t="s">
        <v>572</v>
      </c>
      <c r="E676" s="259">
        <v>0</v>
      </c>
      <c r="F676" s="259" t="s">
        <v>1345</v>
      </c>
      <c r="G676" s="259" t="s">
        <v>742</v>
      </c>
      <c r="H676" s="259">
        <v>2</v>
      </c>
      <c r="I676" s="259" t="s">
        <v>1346</v>
      </c>
      <c r="J676" s="259" t="s">
        <v>1347</v>
      </c>
      <c r="K676" s="259" t="s">
        <v>1348</v>
      </c>
      <c r="L676" s="260">
        <v>45473</v>
      </c>
      <c r="M676" s="259" t="s">
        <v>310</v>
      </c>
    </row>
    <row r="677" spans="1:13" x14ac:dyDescent="0.35">
      <c r="A677" s="261" t="s">
        <v>499</v>
      </c>
      <c r="B677" s="261" t="s">
        <v>500</v>
      </c>
      <c r="C677" s="261" t="s">
        <v>501</v>
      </c>
      <c r="D677" s="261" t="s">
        <v>282</v>
      </c>
      <c r="E677" s="261">
        <v>2</v>
      </c>
      <c r="F677" s="261" t="s">
        <v>1349</v>
      </c>
      <c r="G677" s="261" t="s">
        <v>22</v>
      </c>
      <c r="H677" s="261">
        <v>3</v>
      </c>
      <c r="I677" s="261" t="s">
        <v>1350</v>
      </c>
      <c r="J677" s="261" t="s">
        <v>1351</v>
      </c>
      <c r="K677" s="261" t="s">
        <v>1352</v>
      </c>
      <c r="L677" s="262">
        <v>45473</v>
      </c>
      <c r="M677" s="261" t="s">
        <v>310</v>
      </c>
    </row>
    <row r="678" spans="1:13" x14ac:dyDescent="0.35">
      <c r="A678" s="259" t="s">
        <v>339</v>
      </c>
      <c r="B678" s="259" t="s">
        <v>340</v>
      </c>
      <c r="C678" s="259" t="s">
        <v>341</v>
      </c>
      <c r="D678" s="259" t="s">
        <v>648</v>
      </c>
      <c r="E678" s="259">
        <v>284678946</v>
      </c>
      <c r="F678" s="259" t="s">
        <v>1353</v>
      </c>
      <c r="G678" s="259" t="s">
        <v>742</v>
      </c>
      <c r="H678" s="259">
        <v>2</v>
      </c>
      <c r="I678" s="259" t="s">
        <v>1353</v>
      </c>
      <c r="J678" s="259" t="s">
        <v>1354</v>
      </c>
      <c r="K678" s="259" t="s">
        <v>1355</v>
      </c>
      <c r="L678" s="260">
        <v>45473</v>
      </c>
      <c r="M678" s="259" t="s">
        <v>20</v>
      </c>
    </row>
    <row r="679" spans="1:13" x14ac:dyDescent="0.35">
      <c r="A679" s="261" t="s">
        <v>339</v>
      </c>
      <c r="B679" s="261" t="s">
        <v>340</v>
      </c>
      <c r="C679" s="261" t="s">
        <v>341</v>
      </c>
      <c r="D679" s="261" t="s">
        <v>653</v>
      </c>
      <c r="E679" s="261">
        <v>566255</v>
      </c>
      <c r="F679" s="261" t="s">
        <v>1353</v>
      </c>
      <c r="G679" s="261" t="s">
        <v>742</v>
      </c>
      <c r="H679" s="261">
        <v>2</v>
      </c>
      <c r="I679" s="261" t="s">
        <v>1353</v>
      </c>
      <c r="J679" s="261" t="s">
        <v>1356</v>
      </c>
      <c r="K679" s="261" t="s">
        <v>1357</v>
      </c>
      <c r="L679" s="262">
        <v>45473</v>
      </c>
      <c r="M679" s="261" t="s">
        <v>20</v>
      </c>
    </row>
    <row r="680" spans="1:13" x14ac:dyDescent="0.35">
      <c r="A680" s="259" t="s">
        <v>339</v>
      </c>
      <c r="B680" s="259" t="s">
        <v>340</v>
      </c>
      <c r="C680" s="259" t="s">
        <v>341</v>
      </c>
      <c r="D680" s="259" t="s">
        <v>658</v>
      </c>
      <c r="E680" s="259">
        <v>201623560</v>
      </c>
      <c r="F680" s="259" t="s">
        <v>1353</v>
      </c>
      <c r="G680" s="259" t="s">
        <v>742</v>
      </c>
      <c r="H680" s="259">
        <v>2</v>
      </c>
      <c r="I680" s="259" t="s">
        <v>1353</v>
      </c>
      <c r="J680" s="259" t="s">
        <v>1358</v>
      </c>
      <c r="K680" s="259" t="s">
        <v>1359</v>
      </c>
      <c r="L680" s="260">
        <v>45473</v>
      </c>
      <c r="M680" s="259" t="s">
        <v>20</v>
      </c>
    </row>
    <row r="681" spans="1:13" x14ac:dyDescent="0.35">
      <c r="A681" s="261" t="s">
        <v>339</v>
      </c>
      <c r="B681" s="261" t="s">
        <v>340</v>
      </c>
      <c r="C681" s="261" t="s">
        <v>341</v>
      </c>
      <c r="D681" s="261" t="s">
        <v>663</v>
      </c>
      <c r="E681" s="261">
        <v>39600186</v>
      </c>
      <c r="F681" s="261" t="s">
        <v>1353</v>
      </c>
      <c r="G681" s="261" t="s">
        <v>742</v>
      </c>
      <c r="H681" s="261">
        <v>2</v>
      </c>
      <c r="I681" s="261" t="s">
        <v>1353</v>
      </c>
      <c r="J681" s="261" t="s">
        <v>1360</v>
      </c>
      <c r="K681" s="261" t="s">
        <v>1361</v>
      </c>
      <c r="L681" s="262">
        <v>45473</v>
      </c>
      <c r="M681" s="261" t="s">
        <v>20</v>
      </c>
    </row>
    <row r="682" spans="1:13" x14ac:dyDescent="0.35">
      <c r="A682" s="259" t="s">
        <v>339</v>
      </c>
      <c r="B682" s="259" t="s">
        <v>340</v>
      </c>
      <c r="C682" s="259" t="s">
        <v>341</v>
      </c>
      <c r="D682" s="259" t="s">
        <v>413</v>
      </c>
      <c r="E682" s="259">
        <v>20199090</v>
      </c>
      <c r="F682" s="259" t="s">
        <v>1353</v>
      </c>
      <c r="G682" s="259" t="s">
        <v>22</v>
      </c>
      <c r="H682" s="259">
        <v>3</v>
      </c>
      <c r="I682" s="259" t="s">
        <v>1353</v>
      </c>
      <c r="J682" s="259" t="s">
        <v>1362</v>
      </c>
      <c r="K682" s="259" t="s">
        <v>1363</v>
      </c>
      <c r="L682" s="260">
        <v>45473</v>
      </c>
      <c r="M682" s="259" t="s">
        <v>20</v>
      </c>
    </row>
    <row r="683" spans="1:13" x14ac:dyDescent="0.35">
      <c r="A683" s="261" t="s">
        <v>339</v>
      </c>
      <c r="B683" s="261" t="s">
        <v>340</v>
      </c>
      <c r="C683" s="261" t="s">
        <v>341</v>
      </c>
      <c r="D683" s="261" t="s">
        <v>545</v>
      </c>
      <c r="E683" s="261">
        <v>3143</v>
      </c>
      <c r="F683" s="261" t="s">
        <v>1353</v>
      </c>
      <c r="G683" s="261" t="s">
        <v>22</v>
      </c>
      <c r="H683" s="261">
        <v>3</v>
      </c>
      <c r="I683" s="261" t="s">
        <v>1353</v>
      </c>
      <c r="J683" s="261" t="s">
        <v>1364</v>
      </c>
      <c r="K683" s="261" t="s">
        <v>1365</v>
      </c>
      <c r="L683" s="262">
        <v>45473</v>
      </c>
      <c r="M683" s="261" t="s">
        <v>20</v>
      </c>
    </row>
    <row r="684" spans="1:13" x14ac:dyDescent="0.35">
      <c r="A684" s="259" t="s">
        <v>339</v>
      </c>
      <c r="B684" s="259" t="s">
        <v>340</v>
      </c>
      <c r="C684" s="259" t="s">
        <v>341</v>
      </c>
      <c r="D684" s="259" t="s">
        <v>550</v>
      </c>
      <c r="E684" s="259">
        <v>3143</v>
      </c>
      <c r="F684" s="259" t="s">
        <v>1353</v>
      </c>
      <c r="G684" s="259" t="s">
        <v>22</v>
      </c>
      <c r="H684" s="259">
        <v>3</v>
      </c>
      <c r="I684" s="259" t="s">
        <v>1353</v>
      </c>
      <c r="J684" s="259" t="s">
        <v>1366</v>
      </c>
      <c r="K684" s="259" t="s">
        <v>1367</v>
      </c>
      <c r="L684" s="260">
        <v>45473</v>
      </c>
      <c r="M684" s="259" t="s">
        <v>20</v>
      </c>
    </row>
    <row r="685" spans="1:13" x14ac:dyDescent="0.35">
      <c r="A685" s="261" t="s">
        <v>339</v>
      </c>
      <c r="B685" s="261" t="s">
        <v>340</v>
      </c>
      <c r="C685" s="261" t="s">
        <v>341</v>
      </c>
      <c r="D685" s="261" t="s">
        <v>686</v>
      </c>
      <c r="E685" s="261">
        <v>22143830</v>
      </c>
      <c r="F685" s="261" t="s">
        <v>1353</v>
      </c>
      <c r="G685" s="261" t="s">
        <v>742</v>
      </c>
      <c r="H685" s="261">
        <v>2</v>
      </c>
      <c r="I685" s="261" t="s">
        <v>1353</v>
      </c>
      <c r="J685" s="261" t="s">
        <v>1368</v>
      </c>
      <c r="K685" s="261" t="s">
        <v>1369</v>
      </c>
      <c r="L685" s="262">
        <v>45473</v>
      </c>
      <c r="M685" s="261" t="s">
        <v>20</v>
      </c>
    </row>
    <row r="686" spans="1:13" x14ac:dyDescent="0.35">
      <c r="A686" s="259" t="s">
        <v>339</v>
      </c>
      <c r="B686" s="259" t="s">
        <v>340</v>
      </c>
      <c r="C686" s="259" t="s">
        <v>341</v>
      </c>
      <c r="D686" s="259" t="s">
        <v>691</v>
      </c>
      <c r="E686" s="259">
        <v>162023374</v>
      </c>
      <c r="F686" s="259" t="s">
        <v>1353</v>
      </c>
      <c r="G686" s="259" t="s">
        <v>742</v>
      </c>
      <c r="H686" s="259">
        <v>2</v>
      </c>
      <c r="I686" s="259" t="s">
        <v>1353</v>
      </c>
      <c r="J686" s="259" t="s">
        <v>1370</v>
      </c>
      <c r="K686" s="259" t="s">
        <v>1371</v>
      </c>
      <c r="L686" s="260">
        <v>45473</v>
      </c>
      <c r="M686" s="259" t="s">
        <v>20</v>
      </c>
    </row>
    <row r="687" spans="1:13" x14ac:dyDescent="0.35">
      <c r="A687" s="261" t="s">
        <v>339</v>
      </c>
      <c r="B687" s="261" t="s">
        <v>340</v>
      </c>
      <c r="C687" s="261" t="s">
        <v>341</v>
      </c>
      <c r="D687" s="261" t="s">
        <v>696</v>
      </c>
      <c r="E687" s="261">
        <v>17456356</v>
      </c>
      <c r="F687" s="261" t="s">
        <v>1353</v>
      </c>
      <c r="G687" s="261" t="s">
        <v>742</v>
      </c>
      <c r="H687" s="261">
        <v>2</v>
      </c>
      <c r="I687" s="261" t="s">
        <v>1353</v>
      </c>
      <c r="J687" s="261" t="s">
        <v>1370</v>
      </c>
      <c r="K687" s="261" t="s">
        <v>1372</v>
      </c>
      <c r="L687" s="262">
        <v>45473</v>
      </c>
      <c r="M687" s="261" t="s">
        <v>20</v>
      </c>
    </row>
    <row r="688" spans="1:13" x14ac:dyDescent="0.35">
      <c r="A688" s="259" t="s">
        <v>339</v>
      </c>
      <c r="B688" s="259" t="s">
        <v>340</v>
      </c>
      <c r="C688" s="259" t="s">
        <v>341</v>
      </c>
      <c r="D688" s="259" t="s">
        <v>699</v>
      </c>
      <c r="E688" s="259">
        <v>13400545</v>
      </c>
      <c r="F688" s="259" t="s">
        <v>1353</v>
      </c>
      <c r="G688" s="259" t="s">
        <v>742</v>
      </c>
      <c r="H688" s="259">
        <v>2</v>
      </c>
      <c r="I688" s="259" t="s">
        <v>1353</v>
      </c>
      <c r="J688" s="259" t="s">
        <v>1370</v>
      </c>
      <c r="K688" s="259" t="s">
        <v>1373</v>
      </c>
      <c r="L688" s="260">
        <v>45473</v>
      </c>
      <c r="M688" s="259" t="s">
        <v>20</v>
      </c>
    </row>
    <row r="689" spans="1:13" x14ac:dyDescent="0.35">
      <c r="A689" s="261" t="s">
        <v>339</v>
      </c>
      <c r="B689" s="261" t="s">
        <v>340</v>
      </c>
      <c r="C689" s="261" t="s">
        <v>341</v>
      </c>
      <c r="D689" s="261" t="s">
        <v>702</v>
      </c>
      <c r="E689" s="261">
        <v>8676627</v>
      </c>
      <c r="F689" s="261" t="s">
        <v>1353</v>
      </c>
      <c r="G689" s="261" t="s">
        <v>742</v>
      </c>
      <c r="H689" s="261">
        <v>2</v>
      </c>
      <c r="I689" s="261" t="s">
        <v>1353</v>
      </c>
      <c r="J689" s="261" t="s">
        <v>1370</v>
      </c>
      <c r="K689" s="261" t="s">
        <v>1374</v>
      </c>
      <c r="L689" s="262">
        <v>45473</v>
      </c>
      <c r="M689" s="261" t="s">
        <v>20</v>
      </c>
    </row>
    <row r="690" spans="1:13" x14ac:dyDescent="0.35">
      <c r="A690" s="259" t="s">
        <v>339</v>
      </c>
      <c r="B690" s="259" t="s">
        <v>340</v>
      </c>
      <c r="C690" s="259" t="s">
        <v>341</v>
      </c>
      <c r="D690" s="259" t="s">
        <v>572</v>
      </c>
      <c r="E690" s="259">
        <v>66658</v>
      </c>
      <c r="F690" s="259" t="s">
        <v>1353</v>
      </c>
      <c r="G690" s="259" t="s">
        <v>742</v>
      </c>
      <c r="H690" s="259">
        <v>2</v>
      </c>
      <c r="I690" s="259" t="s">
        <v>1353</v>
      </c>
      <c r="J690" s="259" t="s">
        <v>1370</v>
      </c>
      <c r="K690" s="259" t="s">
        <v>1375</v>
      </c>
      <c r="L690" s="260">
        <v>45473</v>
      </c>
      <c r="M690" s="259" t="s">
        <v>20</v>
      </c>
    </row>
    <row r="691" spans="1:13" x14ac:dyDescent="0.35">
      <c r="A691" s="261" t="s">
        <v>329</v>
      </c>
      <c r="B691" s="261" t="s">
        <v>330</v>
      </c>
      <c r="C691" s="261" t="s">
        <v>331</v>
      </c>
      <c r="D691" s="261" t="s">
        <v>648</v>
      </c>
      <c r="E691" s="261">
        <v>95406832</v>
      </c>
      <c r="F691" s="261" t="s">
        <v>1353</v>
      </c>
      <c r="G691" s="261" t="s">
        <v>742</v>
      </c>
      <c r="H691" s="261">
        <v>2</v>
      </c>
      <c r="I691" s="261" t="s">
        <v>1353</v>
      </c>
      <c r="J691" s="261" t="s">
        <v>1376</v>
      </c>
      <c r="K691" s="261" t="s">
        <v>1377</v>
      </c>
      <c r="L691" s="262">
        <v>45473</v>
      </c>
      <c r="M691" s="261" t="s">
        <v>20</v>
      </c>
    </row>
    <row r="692" spans="1:13" x14ac:dyDescent="0.35">
      <c r="A692" s="259" t="s">
        <v>329</v>
      </c>
      <c r="B692" s="259" t="s">
        <v>330</v>
      </c>
      <c r="C692" s="259" t="s">
        <v>331</v>
      </c>
      <c r="D692" s="259" t="s">
        <v>653</v>
      </c>
      <c r="E692" s="259">
        <v>150195</v>
      </c>
      <c r="F692" s="259" t="s">
        <v>1353</v>
      </c>
      <c r="G692" s="259" t="s">
        <v>742</v>
      </c>
      <c r="H692" s="259">
        <v>2</v>
      </c>
      <c r="I692" s="259" t="s">
        <v>1353</v>
      </c>
      <c r="J692" s="259" t="s">
        <v>1378</v>
      </c>
      <c r="K692" s="259" t="s">
        <v>1379</v>
      </c>
      <c r="L692" s="260">
        <v>45473</v>
      </c>
      <c r="M692" s="259" t="s">
        <v>20</v>
      </c>
    </row>
    <row r="693" spans="1:13" x14ac:dyDescent="0.35">
      <c r="A693" s="261" t="s">
        <v>329</v>
      </c>
      <c r="B693" s="261" t="s">
        <v>330</v>
      </c>
      <c r="C693" s="261" t="s">
        <v>331</v>
      </c>
      <c r="D693" s="261" t="s">
        <v>658</v>
      </c>
      <c r="E693" s="261">
        <v>16385841</v>
      </c>
      <c r="F693" s="261" t="s">
        <v>1353</v>
      </c>
      <c r="G693" s="261" t="s">
        <v>742</v>
      </c>
      <c r="H693" s="261">
        <v>2</v>
      </c>
      <c r="I693" s="261" t="s">
        <v>1353</v>
      </c>
      <c r="J693" s="261" t="s">
        <v>1380</v>
      </c>
      <c r="K693" s="261" t="s">
        <v>1381</v>
      </c>
      <c r="L693" s="262">
        <v>45473</v>
      </c>
      <c r="M693" s="261" t="s">
        <v>20</v>
      </c>
    </row>
    <row r="694" spans="1:13" x14ac:dyDescent="0.35">
      <c r="A694" s="259" t="s">
        <v>329</v>
      </c>
      <c r="B694" s="259" t="s">
        <v>330</v>
      </c>
      <c r="C694" s="259" t="s">
        <v>331</v>
      </c>
      <c r="D694" s="259" t="s">
        <v>663</v>
      </c>
      <c r="E694" s="259">
        <v>853555</v>
      </c>
      <c r="F694" s="259" t="s">
        <v>1353</v>
      </c>
      <c r="G694" s="259" t="s">
        <v>742</v>
      </c>
      <c r="H694" s="259">
        <v>2</v>
      </c>
      <c r="I694" s="259" t="s">
        <v>1353</v>
      </c>
      <c r="J694" s="259" t="s">
        <v>1382</v>
      </c>
      <c r="K694" s="259" t="s">
        <v>1383</v>
      </c>
      <c r="L694" s="260">
        <v>45473</v>
      </c>
      <c r="M694" s="259" t="s">
        <v>20</v>
      </c>
    </row>
    <row r="695" spans="1:13" x14ac:dyDescent="0.35">
      <c r="A695" s="261" t="s">
        <v>329</v>
      </c>
      <c r="B695" s="261" t="s">
        <v>330</v>
      </c>
      <c r="C695" s="261" t="s">
        <v>331</v>
      </c>
      <c r="D695" s="261" t="s">
        <v>413</v>
      </c>
      <c r="E695" s="261">
        <v>507178</v>
      </c>
      <c r="F695" s="261" t="s">
        <v>1353</v>
      </c>
      <c r="G695" s="261" t="s">
        <v>742</v>
      </c>
      <c r="H695" s="261">
        <v>2</v>
      </c>
      <c r="I695" s="261" t="s">
        <v>1353</v>
      </c>
      <c r="J695" s="261" t="s">
        <v>1384</v>
      </c>
      <c r="K695" s="261" t="s">
        <v>1385</v>
      </c>
      <c r="L695" s="262">
        <v>45473</v>
      </c>
      <c r="M695" s="261" t="s">
        <v>20</v>
      </c>
    </row>
    <row r="696" spans="1:13" x14ac:dyDescent="0.35">
      <c r="A696" s="259" t="s">
        <v>329</v>
      </c>
      <c r="B696" s="259" t="s">
        <v>330</v>
      </c>
      <c r="C696" s="259" t="s">
        <v>331</v>
      </c>
      <c r="D696" s="259" t="s">
        <v>545</v>
      </c>
      <c r="E696" s="259">
        <v>6</v>
      </c>
      <c r="F696" s="259" t="s">
        <v>1353</v>
      </c>
      <c r="G696" s="259" t="s">
        <v>22</v>
      </c>
      <c r="H696" s="259">
        <v>3</v>
      </c>
      <c r="I696" s="259" t="s">
        <v>1353</v>
      </c>
      <c r="J696" s="259" t="s">
        <v>1386</v>
      </c>
      <c r="K696" s="259" t="s">
        <v>1387</v>
      </c>
      <c r="L696" s="260">
        <v>45473</v>
      </c>
      <c r="M696" s="259" t="s">
        <v>20</v>
      </c>
    </row>
    <row r="697" spans="1:13" x14ac:dyDescent="0.35">
      <c r="A697" s="261" t="s">
        <v>329</v>
      </c>
      <c r="B697" s="261" t="s">
        <v>330</v>
      </c>
      <c r="C697" s="261" t="s">
        <v>331</v>
      </c>
      <c r="D697" s="261" t="s">
        <v>550</v>
      </c>
      <c r="E697" s="261">
        <v>6</v>
      </c>
      <c r="F697" s="261" t="s">
        <v>1353</v>
      </c>
      <c r="G697" s="261" t="s">
        <v>22</v>
      </c>
      <c r="H697" s="261">
        <v>3</v>
      </c>
      <c r="I697" s="261" t="s">
        <v>1353</v>
      </c>
      <c r="J697" s="261" t="s">
        <v>1386</v>
      </c>
      <c r="K697" s="261" t="s">
        <v>1388</v>
      </c>
      <c r="L697" s="262">
        <v>45473</v>
      </c>
      <c r="M697" s="261" t="s">
        <v>20</v>
      </c>
    </row>
    <row r="698" spans="1:13" x14ac:dyDescent="0.35">
      <c r="A698" s="259" t="s">
        <v>329</v>
      </c>
      <c r="B698" s="259" t="s">
        <v>330</v>
      </c>
      <c r="C698" s="259" t="s">
        <v>331</v>
      </c>
      <c r="D698" s="259" t="s">
        <v>686</v>
      </c>
      <c r="E698" s="259">
        <v>419457</v>
      </c>
      <c r="F698" s="259" t="s">
        <v>1353</v>
      </c>
      <c r="G698" s="259" t="s">
        <v>742</v>
      </c>
      <c r="H698" s="259">
        <v>2</v>
      </c>
      <c r="I698" s="259" t="s">
        <v>1353</v>
      </c>
      <c r="J698" s="259" t="s">
        <v>1389</v>
      </c>
      <c r="K698" s="259" t="s">
        <v>1390</v>
      </c>
      <c r="L698" s="260">
        <v>45473</v>
      </c>
      <c r="M698" s="259" t="s">
        <v>20</v>
      </c>
    </row>
    <row r="699" spans="1:13" x14ac:dyDescent="0.35">
      <c r="A699" s="261" t="s">
        <v>329</v>
      </c>
      <c r="B699" s="261" t="s">
        <v>330</v>
      </c>
      <c r="C699" s="261" t="s">
        <v>331</v>
      </c>
      <c r="D699" s="261" t="s">
        <v>691</v>
      </c>
      <c r="E699" s="261">
        <v>15532286</v>
      </c>
      <c r="F699" s="261" t="s">
        <v>1353</v>
      </c>
      <c r="G699" s="261" t="s">
        <v>742</v>
      </c>
      <c r="H699" s="261">
        <v>2</v>
      </c>
      <c r="I699" s="261" t="s">
        <v>1353</v>
      </c>
      <c r="J699" s="261" t="s">
        <v>1391</v>
      </c>
      <c r="K699" s="261" t="s">
        <v>1392</v>
      </c>
      <c r="L699" s="262">
        <v>45473</v>
      </c>
      <c r="M699" s="261" t="s">
        <v>20</v>
      </c>
    </row>
    <row r="700" spans="1:13" x14ac:dyDescent="0.35">
      <c r="A700" s="259" t="s">
        <v>329</v>
      </c>
      <c r="B700" s="259" t="s">
        <v>330</v>
      </c>
      <c r="C700" s="259" t="s">
        <v>331</v>
      </c>
      <c r="D700" s="259" t="s">
        <v>696</v>
      </c>
      <c r="E700" s="259">
        <v>434098</v>
      </c>
      <c r="F700" s="259" t="s">
        <v>1353</v>
      </c>
      <c r="G700" s="259" t="s">
        <v>742</v>
      </c>
      <c r="H700" s="259">
        <v>2</v>
      </c>
      <c r="I700" s="259" t="s">
        <v>1353</v>
      </c>
      <c r="J700" s="259" t="s">
        <v>1391</v>
      </c>
      <c r="K700" s="259" t="s">
        <v>1393</v>
      </c>
      <c r="L700" s="260">
        <v>45473</v>
      </c>
      <c r="M700" s="259" t="s">
        <v>20</v>
      </c>
    </row>
    <row r="701" spans="1:13" x14ac:dyDescent="0.35">
      <c r="A701" s="261" t="s">
        <v>329</v>
      </c>
      <c r="B701" s="261" t="s">
        <v>330</v>
      </c>
      <c r="C701" s="261" t="s">
        <v>331</v>
      </c>
      <c r="D701" s="261" t="s">
        <v>699</v>
      </c>
      <c r="E701" s="261">
        <v>361857</v>
      </c>
      <c r="F701" s="261" t="s">
        <v>1353</v>
      </c>
      <c r="G701" s="261" t="s">
        <v>742</v>
      </c>
      <c r="H701" s="261">
        <v>2</v>
      </c>
      <c r="I701" s="261" t="s">
        <v>1353</v>
      </c>
      <c r="J701" s="261" t="s">
        <v>1391</v>
      </c>
      <c r="K701" s="261" t="s">
        <v>1394</v>
      </c>
      <c r="L701" s="262">
        <v>45473</v>
      </c>
      <c r="M701" s="261" t="s">
        <v>20</v>
      </c>
    </row>
    <row r="702" spans="1:13" x14ac:dyDescent="0.35">
      <c r="A702" s="259" t="s">
        <v>329</v>
      </c>
      <c r="B702" s="259" t="s">
        <v>330</v>
      </c>
      <c r="C702" s="259" t="s">
        <v>331</v>
      </c>
      <c r="D702" s="259" t="s">
        <v>702</v>
      </c>
      <c r="E702" s="259">
        <v>51200</v>
      </c>
      <c r="F702" s="259" t="s">
        <v>1353</v>
      </c>
      <c r="G702" s="259" t="s">
        <v>22</v>
      </c>
      <c r="H702" s="259">
        <v>3</v>
      </c>
      <c r="I702" s="259" t="s">
        <v>1353</v>
      </c>
      <c r="J702" s="259" t="s">
        <v>1391</v>
      </c>
      <c r="K702" s="259" t="s">
        <v>1395</v>
      </c>
      <c r="L702" s="260">
        <v>45473</v>
      </c>
      <c r="M702" s="259" t="s">
        <v>20</v>
      </c>
    </row>
    <row r="703" spans="1:13" x14ac:dyDescent="0.35">
      <c r="A703" s="261" t="s">
        <v>329</v>
      </c>
      <c r="B703" s="261" t="s">
        <v>330</v>
      </c>
      <c r="C703" s="261" t="s">
        <v>331</v>
      </c>
      <c r="D703" s="261" t="s">
        <v>572</v>
      </c>
      <c r="E703" s="261">
        <v>6400</v>
      </c>
      <c r="F703" s="261" t="s">
        <v>1353</v>
      </c>
      <c r="G703" s="261" t="s">
        <v>22</v>
      </c>
      <c r="H703" s="261">
        <v>3</v>
      </c>
      <c r="I703" s="261" t="s">
        <v>1353</v>
      </c>
      <c r="J703" s="261" t="s">
        <v>1391</v>
      </c>
      <c r="K703" s="261" t="s">
        <v>1396</v>
      </c>
      <c r="L703" s="262">
        <v>45473</v>
      </c>
      <c r="M703" s="261" t="s">
        <v>20</v>
      </c>
    </row>
    <row r="704" spans="1:13" x14ac:dyDescent="0.35">
      <c r="A704" s="259" t="s">
        <v>329</v>
      </c>
      <c r="B704" s="259" t="s">
        <v>330</v>
      </c>
      <c r="C704" s="259" t="s">
        <v>331</v>
      </c>
      <c r="D704" s="259" t="s">
        <v>282</v>
      </c>
      <c r="E704" s="259">
        <v>3</v>
      </c>
      <c r="F704" s="259" t="s">
        <v>1353</v>
      </c>
      <c r="G704" s="259" t="s">
        <v>742</v>
      </c>
      <c r="H704" s="259">
        <v>2</v>
      </c>
      <c r="I704" s="259" t="s">
        <v>1353</v>
      </c>
      <c r="J704" s="259" t="s">
        <v>1397</v>
      </c>
      <c r="K704" s="259" t="s">
        <v>1398</v>
      </c>
      <c r="L704" s="260">
        <v>45473</v>
      </c>
      <c r="M704" s="259" t="s">
        <v>20</v>
      </c>
    </row>
    <row r="705" spans="1:13" x14ac:dyDescent="0.35">
      <c r="A705" s="261" t="s">
        <v>805</v>
      </c>
      <c r="B705" s="261" t="s">
        <v>806</v>
      </c>
      <c r="C705" s="261" t="s">
        <v>807</v>
      </c>
      <c r="D705" s="261" t="s">
        <v>24</v>
      </c>
      <c r="E705" s="261" t="s">
        <v>17</v>
      </c>
      <c r="F705" s="261" t="s">
        <v>17</v>
      </c>
      <c r="G705" s="261" t="s">
        <v>17</v>
      </c>
      <c r="H705" s="261" t="s">
        <v>17</v>
      </c>
      <c r="I705" s="261" t="s">
        <v>17</v>
      </c>
      <c r="J705" s="261" t="s">
        <v>1399</v>
      </c>
      <c r="K705" s="261" t="s">
        <v>1400</v>
      </c>
      <c r="L705" s="262">
        <v>45504</v>
      </c>
      <c r="M705" s="261" t="s">
        <v>20</v>
      </c>
    </row>
    <row r="706" spans="1:13" x14ac:dyDescent="0.35">
      <c r="A706" s="259" t="s">
        <v>542</v>
      </c>
      <c r="B706" s="259" t="s">
        <v>543</v>
      </c>
      <c r="C706" s="259" t="s">
        <v>544</v>
      </c>
      <c r="D706" s="259" t="s">
        <v>658</v>
      </c>
      <c r="E706" s="259">
        <v>7360827</v>
      </c>
      <c r="F706" s="259" t="s">
        <v>1401</v>
      </c>
      <c r="G706" s="259" t="s">
        <v>742</v>
      </c>
      <c r="H706" s="259">
        <v>2</v>
      </c>
      <c r="I706" s="259" t="s">
        <v>1402</v>
      </c>
      <c r="J706" s="259" t="s">
        <v>1403</v>
      </c>
      <c r="K706" s="259" t="s">
        <v>1404</v>
      </c>
      <c r="L706" s="260">
        <v>45504</v>
      </c>
      <c r="M706" s="259" t="s">
        <v>20</v>
      </c>
    </row>
    <row r="707" spans="1:13" x14ac:dyDescent="0.35">
      <c r="A707" s="261" t="s">
        <v>542</v>
      </c>
      <c r="B707" s="261" t="s">
        <v>543</v>
      </c>
      <c r="C707" s="261" t="s">
        <v>544</v>
      </c>
      <c r="D707" s="261" t="s">
        <v>663</v>
      </c>
      <c r="E707" s="261">
        <v>2800000</v>
      </c>
      <c r="F707" s="261" t="s">
        <v>1405</v>
      </c>
      <c r="G707" s="261" t="s">
        <v>358</v>
      </c>
      <c r="H707" s="261">
        <v>1</v>
      </c>
      <c r="I707" s="261" t="s">
        <v>1406</v>
      </c>
      <c r="J707" s="261" t="s">
        <v>1407</v>
      </c>
      <c r="K707" s="261" t="s">
        <v>1408</v>
      </c>
      <c r="L707" s="262">
        <v>45504</v>
      </c>
      <c r="M707" s="261" t="s">
        <v>20</v>
      </c>
    </row>
    <row r="708" spans="1:13" x14ac:dyDescent="0.35">
      <c r="A708" s="259" t="s">
        <v>542</v>
      </c>
      <c r="B708" s="259" t="s">
        <v>543</v>
      </c>
      <c r="C708" s="259" t="s">
        <v>544</v>
      </c>
      <c r="D708" s="259" t="s">
        <v>686</v>
      </c>
      <c r="E708" s="259">
        <v>2800000</v>
      </c>
      <c r="F708" s="259" t="s">
        <v>1405</v>
      </c>
      <c r="G708" s="259" t="s">
        <v>358</v>
      </c>
      <c r="H708" s="259">
        <v>1</v>
      </c>
      <c r="I708" s="259" t="s">
        <v>1406</v>
      </c>
      <c r="J708" s="259" t="s">
        <v>1409</v>
      </c>
      <c r="K708" s="259" t="s">
        <v>1410</v>
      </c>
      <c r="L708" s="260">
        <v>45504</v>
      </c>
      <c r="M708" s="259" t="s">
        <v>20</v>
      </c>
    </row>
    <row r="709" spans="1:13" x14ac:dyDescent="0.35">
      <c r="A709" s="261" t="s">
        <v>542</v>
      </c>
      <c r="B709" s="261" t="s">
        <v>543</v>
      </c>
      <c r="C709" s="261" t="s">
        <v>544</v>
      </c>
      <c r="D709" s="261" t="s">
        <v>691</v>
      </c>
      <c r="E709" s="261">
        <v>4560827</v>
      </c>
      <c r="F709" s="261" t="s">
        <v>1401</v>
      </c>
      <c r="G709" s="261" t="s">
        <v>742</v>
      </c>
      <c r="H709" s="261">
        <v>2</v>
      </c>
      <c r="I709" s="261" t="s">
        <v>1411</v>
      </c>
      <c r="J709" s="261" t="s">
        <v>1412</v>
      </c>
      <c r="K709" s="261" t="s">
        <v>1413</v>
      </c>
      <c r="L709" s="262">
        <v>45504</v>
      </c>
      <c r="M709" s="261" t="s">
        <v>20</v>
      </c>
    </row>
    <row r="710" spans="1:13" x14ac:dyDescent="0.35">
      <c r="A710" s="259" t="s">
        <v>542</v>
      </c>
      <c r="B710" s="259" t="s">
        <v>543</v>
      </c>
      <c r="C710" s="259" t="s">
        <v>544</v>
      </c>
      <c r="D710" s="259" t="s">
        <v>696</v>
      </c>
      <c r="E710" s="259">
        <v>0</v>
      </c>
      <c r="F710" s="259" t="s">
        <v>1405</v>
      </c>
      <c r="G710" s="259" t="s">
        <v>358</v>
      </c>
      <c r="H710" s="259">
        <v>1</v>
      </c>
      <c r="I710" s="259" t="s">
        <v>1406</v>
      </c>
      <c r="J710" s="259" t="s">
        <v>1414</v>
      </c>
      <c r="K710" s="259" t="s">
        <v>1415</v>
      </c>
      <c r="L710" s="260">
        <v>45504</v>
      </c>
      <c r="M710" s="259" t="s">
        <v>20</v>
      </c>
    </row>
    <row r="711" spans="1:13" x14ac:dyDescent="0.35">
      <c r="A711" s="261" t="s">
        <v>542</v>
      </c>
      <c r="B711" s="261" t="s">
        <v>543</v>
      </c>
      <c r="C711" s="261" t="s">
        <v>544</v>
      </c>
      <c r="D711" s="261" t="s">
        <v>699</v>
      </c>
      <c r="E711" s="261">
        <v>2800000</v>
      </c>
      <c r="F711" s="261" t="s">
        <v>1405</v>
      </c>
      <c r="G711" s="261" t="s">
        <v>358</v>
      </c>
      <c r="H711" s="261">
        <v>1</v>
      </c>
      <c r="I711" s="261" t="s">
        <v>1406</v>
      </c>
      <c r="J711" s="261" t="s">
        <v>1416</v>
      </c>
      <c r="K711" s="261" t="s">
        <v>1417</v>
      </c>
      <c r="L711" s="262">
        <v>45504</v>
      </c>
      <c r="M711" s="261" t="s">
        <v>20</v>
      </c>
    </row>
    <row r="712" spans="1:13" x14ac:dyDescent="0.35">
      <c r="A712" s="259" t="s">
        <v>542</v>
      </c>
      <c r="B712" s="259" t="s">
        <v>543</v>
      </c>
      <c r="C712" s="259" t="s">
        <v>544</v>
      </c>
      <c r="D712" s="259" t="s">
        <v>702</v>
      </c>
      <c r="E712" s="259">
        <v>0</v>
      </c>
      <c r="F712" s="259" t="s">
        <v>1405</v>
      </c>
      <c r="G712" s="259" t="s">
        <v>358</v>
      </c>
      <c r="H712" s="259">
        <v>1</v>
      </c>
      <c r="I712" s="259" t="s">
        <v>1406</v>
      </c>
      <c r="J712" s="259" t="s">
        <v>1418</v>
      </c>
      <c r="K712" s="259" t="s">
        <v>1419</v>
      </c>
      <c r="L712" s="260">
        <v>45504</v>
      </c>
      <c r="M712" s="259" t="s">
        <v>20</v>
      </c>
    </row>
    <row r="713" spans="1:13" x14ac:dyDescent="0.35">
      <c r="A713" s="261" t="s">
        <v>542</v>
      </c>
      <c r="B713" s="261" t="s">
        <v>543</v>
      </c>
      <c r="C713" s="261" t="s">
        <v>544</v>
      </c>
      <c r="D713" s="261" t="s">
        <v>572</v>
      </c>
      <c r="E713" s="261">
        <v>0</v>
      </c>
      <c r="F713" s="261" t="s">
        <v>1405</v>
      </c>
      <c r="G713" s="261" t="s">
        <v>358</v>
      </c>
      <c r="H713" s="261">
        <v>1</v>
      </c>
      <c r="I713" s="261" t="s">
        <v>1406</v>
      </c>
      <c r="J713" s="261" t="s">
        <v>1420</v>
      </c>
      <c r="K713" s="261" t="s">
        <v>1421</v>
      </c>
      <c r="L713" s="262">
        <v>45504</v>
      </c>
      <c r="M713" s="261" t="s">
        <v>20</v>
      </c>
    </row>
    <row r="714" spans="1:13" x14ac:dyDescent="0.35">
      <c r="A714" s="259" t="s">
        <v>1422</v>
      </c>
      <c r="B714" s="259" t="s">
        <v>1423</v>
      </c>
      <c r="C714" s="259" t="s">
        <v>91</v>
      </c>
      <c r="D714" s="259" t="s">
        <v>648</v>
      </c>
      <c r="E714" s="259">
        <v>27139000</v>
      </c>
      <c r="F714" s="259" t="s">
        <v>1424</v>
      </c>
      <c r="G714" s="259" t="s">
        <v>742</v>
      </c>
      <c r="H714" s="259">
        <v>2</v>
      </c>
      <c r="I714" s="259" t="s">
        <v>1425</v>
      </c>
      <c r="J714" s="259" t="s">
        <v>1426</v>
      </c>
      <c r="K714" s="259" t="s">
        <v>1427</v>
      </c>
      <c r="L714" s="260">
        <v>45504</v>
      </c>
      <c r="M714" s="259" t="s">
        <v>20</v>
      </c>
    </row>
    <row r="715" spans="1:13" x14ac:dyDescent="0.35">
      <c r="A715" s="261" t="s">
        <v>1422</v>
      </c>
      <c r="B715" s="261" t="s">
        <v>1423</v>
      </c>
      <c r="C715" s="261" t="s">
        <v>91</v>
      </c>
      <c r="D715" s="261" t="s">
        <v>653</v>
      </c>
      <c r="E715" s="261">
        <v>1186408</v>
      </c>
      <c r="F715" s="261" t="s">
        <v>1428</v>
      </c>
      <c r="G715" s="261" t="s">
        <v>358</v>
      </c>
      <c r="H715" s="261">
        <v>1</v>
      </c>
      <c r="I715" s="261" t="s">
        <v>1429</v>
      </c>
      <c r="J715" s="261" t="s">
        <v>1430</v>
      </c>
      <c r="K715" s="261" t="s">
        <v>1431</v>
      </c>
      <c r="L715" s="262">
        <v>45504</v>
      </c>
      <c r="M715" s="261" t="s">
        <v>20</v>
      </c>
    </row>
    <row r="716" spans="1:13" x14ac:dyDescent="0.35">
      <c r="A716" s="259" t="s">
        <v>1422</v>
      </c>
      <c r="B716" s="259" t="s">
        <v>1423</v>
      </c>
      <c r="C716" s="259" t="s">
        <v>91</v>
      </c>
      <c r="D716" s="259" t="s">
        <v>658</v>
      </c>
      <c r="E716" s="259">
        <v>27139000</v>
      </c>
      <c r="F716" s="259" t="s">
        <v>1424</v>
      </c>
      <c r="G716" s="259" t="s">
        <v>742</v>
      </c>
      <c r="H716" s="259">
        <v>2</v>
      </c>
      <c r="I716" s="259" t="s">
        <v>1425</v>
      </c>
      <c r="J716" s="259" t="s">
        <v>1432</v>
      </c>
      <c r="K716" s="259" t="s">
        <v>1433</v>
      </c>
      <c r="L716" s="260">
        <v>45504</v>
      </c>
      <c r="M716" s="259" t="s">
        <v>20</v>
      </c>
    </row>
    <row r="717" spans="1:13" x14ac:dyDescent="0.35">
      <c r="A717" s="261" t="s">
        <v>1422</v>
      </c>
      <c r="B717" s="261" t="s">
        <v>1423</v>
      </c>
      <c r="C717" s="261" t="s">
        <v>91</v>
      </c>
      <c r="D717" s="261" t="s">
        <v>663</v>
      </c>
      <c r="E717" s="261">
        <v>9900000</v>
      </c>
      <c r="F717" s="261" t="s">
        <v>1434</v>
      </c>
      <c r="G717" s="261" t="s">
        <v>742</v>
      </c>
      <c r="H717" s="261">
        <v>2</v>
      </c>
      <c r="I717" s="261" t="s">
        <v>1435</v>
      </c>
      <c r="J717" s="261" t="s">
        <v>1436</v>
      </c>
      <c r="K717" s="261" t="s">
        <v>1437</v>
      </c>
      <c r="L717" s="262">
        <v>45504</v>
      </c>
      <c r="M717" s="261" t="s">
        <v>20</v>
      </c>
    </row>
    <row r="718" spans="1:13" x14ac:dyDescent="0.35">
      <c r="A718" s="259" t="s">
        <v>1422</v>
      </c>
      <c r="B718" s="259" t="s">
        <v>1423</v>
      </c>
      <c r="C718" s="259" t="s">
        <v>91</v>
      </c>
      <c r="D718" s="259" t="s">
        <v>38</v>
      </c>
      <c r="E718" s="259" t="s">
        <v>17</v>
      </c>
      <c r="F718" s="259" t="s">
        <v>17</v>
      </c>
      <c r="G718" s="259" t="s">
        <v>17</v>
      </c>
      <c r="H718" s="259" t="s">
        <v>17</v>
      </c>
      <c r="I718" s="259" t="s">
        <v>17</v>
      </c>
      <c r="J718" s="259" t="s">
        <v>17</v>
      </c>
      <c r="K718" s="259" t="s">
        <v>1438</v>
      </c>
      <c r="L718" s="260">
        <v>45504</v>
      </c>
      <c r="M718" s="259" t="s">
        <v>20</v>
      </c>
    </row>
    <row r="719" spans="1:13" x14ac:dyDescent="0.35">
      <c r="A719" s="261" t="s">
        <v>1422</v>
      </c>
      <c r="B719" s="261" t="s">
        <v>1423</v>
      </c>
      <c r="C719" s="261" t="s">
        <v>91</v>
      </c>
      <c r="D719" s="261" t="s">
        <v>40</v>
      </c>
      <c r="E719" s="261" t="s">
        <v>17</v>
      </c>
      <c r="F719" s="261" t="s">
        <v>17</v>
      </c>
      <c r="G719" s="261" t="s">
        <v>17</v>
      </c>
      <c r="H719" s="261" t="s">
        <v>17</v>
      </c>
      <c r="I719" s="261" t="s">
        <v>17</v>
      </c>
      <c r="J719" s="261" t="s">
        <v>17</v>
      </c>
      <c r="K719" s="261" t="s">
        <v>1439</v>
      </c>
      <c r="L719" s="262">
        <v>45504</v>
      </c>
      <c r="M719" s="261" t="s">
        <v>20</v>
      </c>
    </row>
    <row r="720" spans="1:13" x14ac:dyDescent="0.35">
      <c r="A720" s="259" t="s">
        <v>1422</v>
      </c>
      <c r="B720" s="259" t="s">
        <v>1423</v>
      </c>
      <c r="C720" s="259" t="s">
        <v>91</v>
      </c>
      <c r="D720" s="259" t="s">
        <v>16</v>
      </c>
      <c r="E720" s="259" t="s">
        <v>17</v>
      </c>
      <c r="F720" s="259" t="s">
        <v>17</v>
      </c>
      <c r="G720" s="259" t="s">
        <v>17</v>
      </c>
      <c r="H720" s="259" t="s">
        <v>17</v>
      </c>
      <c r="I720" s="259" t="s">
        <v>17</v>
      </c>
      <c r="J720" s="259" t="s">
        <v>17</v>
      </c>
      <c r="K720" s="259" t="s">
        <v>1440</v>
      </c>
      <c r="L720" s="260">
        <v>45504</v>
      </c>
      <c r="M720" s="259" t="s">
        <v>20</v>
      </c>
    </row>
    <row r="721" spans="1:13" x14ac:dyDescent="0.35">
      <c r="A721" s="261" t="s">
        <v>1422</v>
      </c>
      <c r="B721" s="261" t="s">
        <v>1423</v>
      </c>
      <c r="C721" s="261" t="s">
        <v>91</v>
      </c>
      <c r="D721" s="261" t="s">
        <v>21</v>
      </c>
      <c r="E721" s="261" t="s">
        <v>17</v>
      </c>
      <c r="F721" s="261" t="s">
        <v>17</v>
      </c>
      <c r="G721" s="261" t="s">
        <v>17</v>
      </c>
      <c r="H721" s="261" t="s">
        <v>17</v>
      </c>
      <c r="I721" s="261" t="s">
        <v>17</v>
      </c>
      <c r="J721" s="261" t="s">
        <v>17</v>
      </c>
      <c r="K721" s="261" t="s">
        <v>1441</v>
      </c>
      <c r="L721" s="262">
        <v>45504</v>
      </c>
      <c r="M721" s="261" t="s">
        <v>20</v>
      </c>
    </row>
    <row r="722" spans="1:13" x14ac:dyDescent="0.35">
      <c r="A722" s="259" t="s">
        <v>1422</v>
      </c>
      <c r="B722" s="259" t="s">
        <v>1423</v>
      </c>
      <c r="C722" s="259" t="s">
        <v>91</v>
      </c>
      <c r="D722" s="259" t="s">
        <v>558</v>
      </c>
      <c r="E722" s="259" t="s">
        <v>17</v>
      </c>
      <c r="F722" s="259" t="s">
        <v>17</v>
      </c>
      <c r="G722" s="259" t="s">
        <v>17</v>
      </c>
      <c r="H722" s="259" t="s">
        <v>17</v>
      </c>
      <c r="I722" s="259" t="s">
        <v>17</v>
      </c>
      <c r="J722" s="259" t="s">
        <v>17</v>
      </c>
      <c r="K722" s="259" t="s">
        <v>1442</v>
      </c>
      <c r="L722" s="260">
        <v>45504</v>
      </c>
      <c r="M722" s="259" t="s">
        <v>20</v>
      </c>
    </row>
    <row r="723" spans="1:13" x14ac:dyDescent="0.35">
      <c r="A723" s="261" t="s">
        <v>1422</v>
      </c>
      <c r="B723" s="261" t="s">
        <v>1423</v>
      </c>
      <c r="C723" s="261" t="s">
        <v>91</v>
      </c>
      <c r="D723" s="261" t="s">
        <v>24</v>
      </c>
      <c r="E723" s="261" t="s">
        <v>17</v>
      </c>
      <c r="F723" s="261" t="s">
        <v>17</v>
      </c>
      <c r="G723" s="261" t="s">
        <v>17</v>
      </c>
      <c r="H723" s="261" t="s">
        <v>17</v>
      </c>
      <c r="I723" s="261" t="s">
        <v>17</v>
      </c>
      <c r="J723" s="261" t="s">
        <v>17</v>
      </c>
      <c r="K723" s="261" t="s">
        <v>1443</v>
      </c>
      <c r="L723" s="262">
        <v>45504</v>
      </c>
      <c r="M723" s="261" t="s">
        <v>20</v>
      </c>
    </row>
    <row r="724" spans="1:13" x14ac:dyDescent="0.35">
      <c r="A724" s="259" t="s">
        <v>1422</v>
      </c>
      <c r="B724" s="259" t="s">
        <v>1423</v>
      </c>
      <c r="C724" s="259" t="s">
        <v>91</v>
      </c>
      <c r="D724" s="259" t="s">
        <v>686</v>
      </c>
      <c r="E724" s="259">
        <v>4300000</v>
      </c>
      <c r="F724" s="259" t="s">
        <v>1444</v>
      </c>
      <c r="G724" s="259" t="s">
        <v>742</v>
      </c>
      <c r="H724" s="259">
        <v>2</v>
      </c>
      <c r="I724" s="259" t="s">
        <v>1445</v>
      </c>
      <c r="J724" s="259" t="s">
        <v>1446</v>
      </c>
      <c r="K724" s="259" t="s">
        <v>1447</v>
      </c>
      <c r="L724" s="260">
        <v>45504</v>
      </c>
      <c r="M724" s="259" t="s">
        <v>20</v>
      </c>
    </row>
    <row r="725" spans="1:13" x14ac:dyDescent="0.35">
      <c r="A725" s="261" t="s">
        <v>1422</v>
      </c>
      <c r="B725" s="261" t="s">
        <v>1423</v>
      </c>
      <c r="C725" s="261" t="s">
        <v>91</v>
      </c>
      <c r="D725" s="261" t="s">
        <v>691</v>
      </c>
      <c r="E725" s="261">
        <v>17239000</v>
      </c>
      <c r="F725" s="261" t="s">
        <v>1448</v>
      </c>
      <c r="G725" s="261" t="s">
        <v>742</v>
      </c>
      <c r="H725" s="261">
        <v>2</v>
      </c>
      <c r="I725" s="261" t="s">
        <v>1449</v>
      </c>
      <c r="J725" s="261" t="s">
        <v>1450</v>
      </c>
      <c r="K725" s="261" t="s">
        <v>1451</v>
      </c>
      <c r="L725" s="262">
        <v>45504</v>
      </c>
      <c r="M725" s="261" t="s">
        <v>20</v>
      </c>
    </row>
    <row r="726" spans="1:13" x14ac:dyDescent="0.35">
      <c r="A726" s="259" t="s">
        <v>1422</v>
      </c>
      <c r="B726" s="259" t="s">
        <v>1423</v>
      </c>
      <c r="C726" s="259" t="s">
        <v>91</v>
      </c>
      <c r="D726" s="259" t="s">
        <v>696</v>
      </c>
      <c r="E726" s="259">
        <v>5600000</v>
      </c>
      <c r="F726" s="259" t="s">
        <v>1452</v>
      </c>
      <c r="G726" s="259" t="s">
        <v>742</v>
      </c>
      <c r="H726" s="259">
        <v>2</v>
      </c>
      <c r="I726" s="259" t="s">
        <v>1453</v>
      </c>
      <c r="J726" s="259" t="s">
        <v>1454</v>
      </c>
      <c r="K726" s="259" t="s">
        <v>1455</v>
      </c>
      <c r="L726" s="260">
        <v>45504</v>
      </c>
      <c r="M726" s="259" t="s">
        <v>20</v>
      </c>
    </row>
    <row r="727" spans="1:13" x14ac:dyDescent="0.35">
      <c r="A727" s="261" t="s">
        <v>1422</v>
      </c>
      <c r="B727" s="261" t="s">
        <v>1423</v>
      </c>
      <c r="C727" s="261" t="s">
        <v>91</v>
      </c>
      <c r="D727" s="261" t="s">
        <v>699</v>
      </c>
      <c r="E727" s="261">
        <v>3023064</v>
      </c>
      <c r="F727" s="261" t="s">
        <v>1444</v>
      </c>
      <c r="G727" s="261" t="s">
        <v>742</v>
      </c>
      <c r="H727" s="261">
        <v>2</v>
      </c>
      <c r="I727" s="261" t="s">
        <v>1445</v>
      </c>
      <c r="J727" s="261" t="s">
        <v>1456</v>
      </c>
      <c r="K727" s="261" t="s">
        <v>1457</v>
      </c>
      <c r="L727" s="262">
        <v>45504</v>
      </c>
      <c r="M727" s="261" t="s">
        <v>20</v>
      </c>
    </row>
    <row r="728" spans="1:13" x14ac:dyDescent="0.35">
      <c r="A728" s="259" t="s">
        <v>1422</v>
      </c>
      <c r="B728" s="259" t="s">
        <v>1423</v>
      </c>
      <c r="C728" s="259" t="s">
        <v>91</v>
      </c>
      <c r="D728" s="259" t="s">
        <v>702</v>
      </c>
      <c r="E728" s="259">
        <v>1276936</v>
      </c>
      <c r="F728" s="259" t="s">
        <v>1444</v>
      </c>
      <c r="G728" s="259" t="s">
        <v>22</v>
      </c>
      <c r="H728" s="259">
        <v>3</v>
      </c>
      <c r="I728" s="259" t="s">
        <v>1445</v>
      </c>
      <c r="J728" s="259" t="s">
        <v>1458</v>
      </c>
      <c r="K728" s="259" t="s">
        <v>1459</v>
      </c>
      <c r="L728" s="260">
        <v>45504</v>
      </c>
      <c r="M728" s="259" t="s">
        <v>20</v>
      </c>
    </row>
    <row r="729" spans="1:13" x14ac:dyDescent="0.35">
      <c r="A729" s="261" t="s">
        <v>1422</v>
      </c>
      <c r="B729" s="261" t="s">
        <v>1423</v>
      </c>
      <c r="C729" s="261" t="s">
        <v>91</v>
      </c>
      <c r="D729" s="261" t="s">
        <v>572</v>
      </c>
      <c r="E729" s="261" t="s">
        <v>17</v>
      </c>
      <c r="F729" s="261" t="s">
        <v>1444</v>
      </c>
      <c r="G729" s="261" t="s">
        <v>22</v>
      </c>
      <c r="H729" s="261">
        <v>3</v>
      </c>
      <c r="I729" s="261" t="s">
        <v>1445</v>
      </c>
      <c r="J729" s="261" t="s">
        <v>1460</v>
      </c>
      <c r="K729" s="261" t="s">
        <v>1461</v>
      </c>
      <c r="L729" s="262">
        <v>45504</v>
      </c>
      <c r="M729" s="261" t="s">
        <v>20</v>
      </c>
    </row>
    <row r="730" spans="1:13" x14ac:dyDescent="0.35">
      <c r="A730" s="259" t="s">
        <v>1422</v>
      </c>
      <c r="B730" s="259" t="s">
        <v>1423</v>
      </c>
      <c r="C730" s="259" t="s">
        <v>91</v>
      </c>
      <c r="D730" s="259" t="s">
        <v>26</v>
      </c>
      <c r="E730" s="259" t="s">
        <v>17</v>
      </c>
      <c r="F730" s="259" t="s">
        <v>17</v>
      </c>
      <c r="G730" s="259" t="s">
        <v>17</v>
      </c>
      <c r="H730" s="259" t="s">
        <v>17</v>
      </c>
      <c r="I730" s="259" t="s">
        <v>17</v>
      </c>
      <c r="J730" s="259" t="s">
        <v>17</v>
      </c>
      <c r="K730" s="259" t="s">
        <v>1462</v>
      </c>
      <c r="L730" s="260">
        <v>45504</v>
      </c>
      <c r="M730" s="259" t="s">
        <v>20</v>
      </c>
    </row>
    <row r="731" spans="1:13" x14ac:dyDescent="0.35">
      <c r="A731" s="261" t="s">
        <v>1422</v>
      </c>
      <c r="B731" s="261" t="s">
        <v>1423</v>
      </c>
      <c r="C731" s="261" t="s">
        <v>91</v>
      </c>
      <c r="D731" s="261" t="s">
        <v>28</v>
      </c>
      <c r="E731" s="261" t="s">
        <v>17</v>
      </c>
      <c r="F731" s="261" t="s">
        <v>17</v>
      </c>
      <c r="G731" s="261" t="s">
        <v>17</v>
      </c>
      <c r="H731" s="261" t="s">
        <v>17</v>
      </c>
      <c r="I731" s="261" t="s">
        <v>17</v>
      </c>
      <c r="J731" s="261" t="s">
        <v>17</v>
      </c>
      <c r="K731" s="261" t="s">
        <v>1463</v>
      </c>
      <c r="L731" s="262">
        <v>45504</v>
      </c>
      <c r="M731" s="261" t="s">
        <v>20</v>
      </c>
    </row>
    <row r="732" spans="1:13" x14ac:dyDescent="0.35">
      <c r="A732" s="259" t="s">
        <v>1464</v>
      </c>
      <c r="B732" s="259" t="s">
        <v>1465</v>
      </c>
      <c r="C732" s="259" t="s">
        <v>1093</v>
      </c>
      <c r="D732" s="259" t="s">
        <v>648</v>
      </c>
      <c r="E732" s="259">
        <v>34943265</v>
      </c>
      <c r="F732" s="259" t="s">
        <v>1466</v>
      </c>
      <c r="G732" s="259" t="s">
        <v>742</v>
      </c>
      <c r="H732" s="259">
        <v>2</v>
      </c>
      <c r="I732" s="259" t="s">
        <v>1467</v>
      </c>
      <c r="J732" s="259" t="s">
        <v>1468</v>
      </c>
      <c r="K732" s="259" t="s">
        <v>1469</v>
      </c>
      <c r="L732" s="260">
        <v>45504</v>
      </c>
      <c r="M732" s="259" t="s">
        <v>20</v>
      </c>
    </row>
    <row r="733" spans="1:13" x14ac:dyDescent="0.35">
      <c r="A733" s="261" t="s">
        <v>1464</v>
      </c>
      <c r="B733" s="261" t="s">
        <v>1465</v>
      </c>
      <c r="C733" s="261" t="s">
        <v>1093</v>
      </c>
      <c r="D733" s="261" t="s">
        <v>653</v>
      </c>
      <c r="E733" s="261">
        <v>477989.66</v>
      </c>
      <c r="F733" s="261" t="s">
        <v>1470</v>
      </c>
      <c r="G733" s="261" t="s">
        <v>742</v>
      </c>
      <c r="H733" s="261">
        <v>2</v>
      </c>
      <c r="I733" s="261" t="s">
        <v>1471</v>
      </c>
      <c r="J733" s="261" t="s">
        <v>1472</v>
      </c>
      <c r="K733" s="261" t="s">
        <v>1473</v>
      </c>
      <c r="L733" s="262">
        <v>45504</v>
      </c>
      <c r="M733" s="261" t="s">
        <v>20</v>
      </c>
    </row>
    <row r="734" spans="1:13" x14ac:dyDescent="0.35">
      <c r="A734" s="259" t="s">
        <v>1464</v>
      </c>
      <c r="B734" s="259" t="s">
        <v>1465</v>
      </c>
      <c r="C734" s="259" t="s">
        <v>1093</v>
      </c>
      <c r="D734" s="259" t="s">
        <v>658</v>
      </c>
      <c r="E734" s="259">
        <v>17954461</v>
      </c>
      <c r="F734" s="259" t="s">
        <v>1474</v>
      </c>
      <c r="G734" s="259" t="s">
        <v>742</v>
      </c>
      <c r="H734" s="259">
        <v>2</v>
      </c>
      <c r="I734" s="259" t="s">
        <v>1475</v>
      </c>
      <c r="J734" s="259" t="s">
        <v>1476</v>
      </c>
      <c r="K734" s="259" t="s">
        <v>1477</v>
      </c>
      <c r="L734" s="260">
        <v>45504</v>
      </c>
      <c r="M734" s="259" t="s">
        <v>20</v>
      </c>
    </row>
    <row r="735" spans="1:13" x14ac:dyDescent="0.35">
      <c r="A735" s="261" t="s">
        <v>1464</v>
      </c>
      <c r="B735" s="261" t="s">
        <v>1465</v>
      </c>
      <c r="C735" s="261" t="s">
        <v>1093</v>
      </c>
      <c r="D735" s="261" t="s">
        <v>663</v>
      </c>
      <c r="E735" s="261">
        <v>17954461</v>
      </c>
      <c r="F735" s="261" t="s">
        <v>1474</v>
      </c>
      <c r="G735" s="261" t="s">
        <v>742</v>
      </c>
      <c r="H735" s="261">
        <v>2</v>
      </c>
      <c r="I735" s="261" t="s">
        <v>1475</v>
      </c>
      <c r="J735" s="261" t="s">
        <v>1478</v>
      </c>
      <c r="K735" s="261" t="s">
        <v>1479</v>
      </c>
      <c r="L735" s="262">
        <v>45504</v>
      </c>
      <c r="M735" s="261" t="s">
        <v>20</v>
      </c>
    </row>
    <row r="736" spans="1:13" x14ac:dyDescent="0.35">
      <c r="A736" s="259" t="s">
        <v>1464</v>
      </c>
      <c r="B736" s="259" t="s">
        <v>1465</v>
      </c>
      <c r="C736" s="259" t="s">
        <v>1093</v>
      </c>
      <c r="D736" s="259" t="s">
        <v>413</v>
      </c>
      <c r="E736" s="259">
        <v>342</v>
      </c>
      <c r="F736" s="259" t="s">
        <v>1480</v>
      </c>
      <c r="G736" s="259" t="s">
        <v>742</v>
      </c>
      <c r="H736" s="259">
        <v>2</v>
      </c>
      <c r="I736" s="259" t="s">
        <v>1481</v>
      </c>
      <c r="J736" s="259" t="s">
        <v>1482</v>
      </c>
      <c r="K736" s="259" t="s">
        <v>1483</v>
      </c>
      <c r="L736" s="260">
        <v>45504</v>
      </c>
      <c r="M736" s="259" t="s">
        <v>20</v>
      </c>
    </row>
    <row r="737" spans="1:13" x14ac:dyDescent="0.35">
      <c r="A737" s="261" t="s">
        <v>1464</v>
      </c>
      <c r="B737" s="261" t="s">
        <v>1465</v>
      </c>
      <c r="C737" s="261" t="s">
        <v>1093</v>
      </c>
      <c r="D737" s="261" t="s">
        <v>40</v>
      </c>
      <c r="E737" s="261" t="s">
        <v>17</v>
      </c>
      <c r="F737" s="261" t="s">
        <v>17</v>
      </c>
      <c r="G737" s="261" t="s">
        <v>22</v>
      </c>
      <c r="H737" s="261">
        <v>3</v>
      </c>
      <c r="I737" s="261" t="s">
        <v>17</v>
      </c>
      <c r="J737" s="261" t="s">
        <v>1484</v>
      </c>
      <c r="K737" s="261" t="s">
        <v>1485</v>
      </c>
      <c r="L737" s="262">
        <v>45504</v>
      </c>
      <c r="M737" s="261" t="s">
        <v>20</v>
      </c>
    </row>
    <row r="738" spans="1:13" x14ac:dyDescent="0.35">
      <c r="A738" s="259" t="s">
        <v>1464</v>
      </c>
      <c r="B738" s="259" t="s">
        <v>1465</v>
      </c>
      <c r="C738" s="259" t="s">
        <v>1093</v>
      </c>
      <c r="D738" s="259" t="s">
        <v>545</v>
      </c>
      <c r="E738" s="259" t="s">
        <v>17</v>
      </c>
      <c r="F738" s="259" t="s">
        <v>17</v>
      </c>
      <c r="G738" s="259" t="s">
        <v>22</v>
      </c>
      <c r="H738" s="259">
        <v>3</v>
      </c>
      <c r="I738" s="259" t="s">
        <v>17</v>
      </c>
      <c r="J738" s="259" t="s">
        <v>1486</v>
      </c>
      <c r="K738" s="259" t="s">
        <v>1487</v>
      </c>
      <c r="L738" s="260">
        <v>45504</v>
      </c>
      <c r="M738" s="259" t="s">
        <v>20</v>
      </c>
    </row>
    <row r="739" spans="1:13" x14ac:dyDescent="0.35">
      <c r="A739" s="261" t="s">
        <v>1464</v>
      </c>
      <c r="B739" s="261" t="s">
        <v>1465</v>
      </c>
      <c r="C739" s="261" t="s">
        <v>1093</v>
      </c>
      <c r="D739" s="261" t="s">
        <v>550</v>
      </c>
      <c r="E739" s="261" t="s">
        <v>17</v>
      </c>
      <c r="F739" s="261" t="s">
        <v>17</v>
      </c>
      <c r="G739" s="261" t="s">
        <v>22</v>
      </c>
      <c r="H739" s="261">
        <v>3</v>
      </c>
      <c r="I739" s="261" t="s">
        <v>17</v>
      </c>
      <c r="J739" s="261" t="s">
        <v>1486</v>
      </c>
      <c r="K739" s="261" t="s">
        <v>1488</v>
      </c>
      <c r="L739" s="262">
        <v>45504</v>
      </c>
      <c r="M739" s="261" t="s">
        <v>20</v>
      </c>
    </row>
    <row r="740" spans="1:13" x14ac:dyDescent="0.35">
      <c r="A740" s="259" t="s">
        <v>1464</v>
      </c>
      <c r="B740" s="259" t="s">
        <v>1465</v>
      </c>
      <c r="C740" s="259" t="s">
        <v>1093</v>
      </c>
      <c r="D740" s="259" t="s">
        <v>686</v>
      </c>
      <c r="E740" s="259">
        <v>3300000</v>
      </c>
      <c r="F740" s="259" t="s">
        <v>1489</v>
      </c>
      <c r="G740" s="259" t="s">
        <v>742</v>
      </c>
      <c r="H740" s="259">
        <v>2</v>
      </c>
      <c r="I740" s="259" t="s">
        <v>1490</v>
      </c>
      <c r="J740" s="259" t="s">
        <v>1491</v>
      </c>
      <c r="K740" s="259" t="s">
        <v>1492</v>
      </c>
      <c r="L740" s="260">
        <v>45504</v>
      </c>
      <c r="M740" s="259" t="s">
        <v>20</v>
      </c>
    </row>
    <row r="741" spans="1:13" x14ac:dyDescent="0.35">
      <c r="A741" s="261" t="s">
        <v>1464</v>
      </c>
      <c r="B741" s="261" t="s">
        <v>1465</v>
      </c>
      <c r="C741" s="261" t="s">
        <v>1093</v>
      </c>
      <c r="D741" s="261" t="s">
        <v>691</v>
      </c>
      <c r="E741" s="261">
        <v>0</v>
      </c>
      <c r="F741" s="261" t="s">
        <v>1474</v>
      </c>
      <c r="G741" s="261" t="s">
        <v>742</v>
      </c>
      <c r="H741" s="261">
        <v>2</v>
      </c>
      <c r="I741" s="261" t="s">
        <v>1475</v>
      </c>
      <c r="J741" s="261" t="s">
        <v>1493</v>
      </c>
      <c r="K741" s="261" t="s">
        <v>1494</v>
      </c>
      <c r="L741" s="262">
        <v>45504</v>
      </c>
      <c r="M741" s="261" t="s">
        <v>20</v>
      </c>
    </row>
    <row r="742" spans="1:13" x14ac:dyDescent="0.35">
      <c r="A742" s="259" t="s">
        <v>1464</v>
      </c>
      <c r="B742" s="259" t="s">
        <v>1465</v>
      </c>
      <c r="C742" s="259" t="s">
        <v>1093</v>
      </c>
      <c r="D742" s="259" t="s">
        <v>696</v>
      </c>
      <c r="E742" s="259">
        <v>14654461</v>
      </c>
      <c r="F742" s="259" t="s">
        <v>1495</v>
      </c>
      <c r="G742" s="259" t="s">
        <v>742</v>
      </c>
      <c r="H742" s="259">
        <v>2</v>
      </c>
      <c r="I742" s="259" t="s">
        <v>1496</v>
      </c>
      <c r="J742" s="259" t="s">
        <v>1497</v>
      </c>
      <c r="K742" s="259" t="s">
        <v>1498</v>
      </c>
      <c r="L742" s="260">
        <v>45504</v>
      </c>
      <c r="M742" s="259" t="s">
        <v>20</v>
      </c>
    </row>
    <row r="743" spans="1:13" x14ac:dyDescent="0.35">
      <c r="A743" s="261" t="s">
        <v>1464</v>
      </c>
      <c r="B743" s="261" t="s">
        <v>1465</v>
      </c>
      <c r="C743" s="261" t="s">
        <v>1093</v>
      </c>
      <c r="D743" s="261" t="s">
        <v>699</v>
      </c>
      <c r="E743" s="261">
        <v>2789849</v>
      </c>
      <c r="F743" s="261" t="s">
        <v>1489</v>
      </c>
      <c r="G743" s="261" t="s">
        <v>742</v>
      </c>
      <c r="H743" s="261">
        <v>2</v>
      </c>
      <c r="I743" s="261" t="s">
        <v>1490</v>
      </c>
      <c r="J743" s="261" t="s">
        <v>1499</v>
      </c>
      <c r="K743" s="261" t="s">
        <v>1500</v>
      </c>
      <c r="L743" s="262">
        <v>45504</v>
      </c>
      <c r="M743" s="261" t="s">
        <v>20</v>
      </c>
    </row>
    <row r="744" spans="1:13" x14ac:dyDescent="0.35">
      <c r="A744" s="259" t="s">
        <v>1464</v>
      </c>
      <c r="B744" s="259" t="s">
        <v>1465</v>
      </c>
      <c r="C744" s="259" t="s">
        <v>1093</v>
      </c>
      <c r="D744" s="259" t="s">
        <v>702</v>
      </c>
      <c r="E744" s="259">
        <v>510151</v>
      </c>
      <c r="F744" s="259" t="s">
        <v>1501</v>
      </c>
      <c r="G744" s="259" t="s">
        <v>742</v>
      </c>
      <c r="H744" s="259">
        <v>2</v>
      </c>
      <c r="I744" s="259" t="s">
        <v>1502</v>
      </c>
      <c r="J744" s="259" t="s">
        <v>1503</v>
      </c>
      <c r="K744" s="259" t="s">
        <v>1504</v>
      </c>
      <c r="L744" s="260">
        <v>45504</v>
      </c>
      <c r="M744" s="259" t="s">
        <v>20</v>
      </c>
    </row>
    <row r="745" spans="1:13" x14ac:dyDescent="0.35">
      <c r="A745" s="261" t="s">
        <v>1464</v>
      </c>
      <c r="B745" s="261" t="s">
        <v>1465</v>
      </c>
      <c r="C745" s="261" t="s">
        <v>1093</v>
      </c>
      <c r="D745" s="261" t="s">
        <v>572</v>
      </c>
      <c r="E745" s="261">
        <v>0</v>
      </c>
      <c r="F745" s="261" t="s">
        <v>1501</v>
      </c>
      <c r="G745" s="261" t="s">
        <v>22</v>
      </c>
      <c r="H745" s="261">
        <v>3</v>
      </c>
      <c r="I745" s="261" t="s">
        <v>1502</v>
      </c>
      <c r="J745" s="261" t="s">
        <v>1505</v>
      </c>
      <c r="K745" s="261" t="s">
        <v>1506</v>
      </c>
      <c r="L745" s="262">
        <v>45504</v>
      </c>
      <c r="M745" s="261" t="s">
        <v>20</v>
      </c>
    </row>
    <row r="746" spans="1:13" x14ac:dyDescent="0.35">
      <c r="A746" s="259" t="s">
        <v>1464</v>
      </c>
      <c r="B746" s="259" t="s">
        <v>1465</v>
      </c>
      <c r="C746" s="259" t="s">
        <v>1093</v>
      </c>
      <c r="D746" s="259" t="s">
        <v>282</v>
      </c>
      <c r="E746" s="259">
        <v>4</v>
      </c>
      <c r="F746" s="259" t="s">
        <v>1501</v>
      </c>
      <c r="G746" s="259" t="s">
        <v>742</v>
      </c>
      <c r="H746" s="259">
        <v>2</v>
      </c>
      <c r="I746" s="259" t="s">
        <v>1502</v>
      </c>
      <c r="J746" s="259" t="s">
        <v>1507</v>
      </c>
      <c r="K746" s="259" t="s">
        <v>1508</v>
      </c>
      <c r="L746" s="260">
        <v>45504</v>
      </c>
      <c r="M746" s="259" t="s">
        <v>20</v>
      </c>
    </row>
    <row r="747" spans="1:13" x14ac:dyDescent="0.35">
      <c r="A747" s="261" t="s">
        <v>1464</v>
      </c>
      <c r="B747" s="261" t="s">
        <v>1465</v>
      </c>
      <c r="C747" s="261" t="s">
        <v>1093</v>
      </c>
      <c r="D747" s="261" t="s">
        <v>26</v>
      </c>
      <c r="E747" s="261" t="s">
        <v>17</v>
      </c>
      <c r="F747" s="261" t="s">
        <v>17</v>
      </c>
      <c r="G747" s="261" t="s">
        <v>22</v>
      </c>
      <c r="H747" s="261">
        <v>3</v>
      </c>
      <c r="I747" s="261" t="s">
        <v>17</v>
      </c>
      <c r="J747" s="261" t="s">
        <v>1509</v>
      </c>
      <c r="K747" s="261" t="s">
        <v>1510</v>
      </c>
      <c r="L747" s="262">
        <v>45504</v>
      </c>
      <c r="M747" s="261" t="s">
        <v>20</v>
      </c>
    </row>
    <row r="748" spans="1:13" x14ac:dyDescent="0.35">
      <c r="A748" s="259" t="s">
        <v>1464</v>
      </c>
      <c r="B748" s="259" t="s">
        <v>1465</v>
      </c>
      <c r="C748" s="259" t="s">
        <v>1093</v>
      </c>
      <c r="D748" s="259" t="s">
        <v>28</v>
      </c>
      <c r="E748" s="259" t="s">
        <v>17</v>
      </c>
      <c r="F748" s="259" t="s">
        <v>17</v>
      </c>
      <c r="G748" s="259" t="s">
        <v>22</v>
      </c>
      <c r="H748" s="259">
        <v>3</v>
      </c>
      <c r="I748" s="259" t="s">
        <v>17</v>
      </c>
      <c r="J748" s="259" t="s">
        <v>1511</v>
      </c>
      <c r="K748" s="259" t="s">
        <v>1512</v>
      </c>
      <c r="L748" s="260">
        <v>45504</v>
      </c>
      <c r="M748" s="259" t="s">
        <v>20</v>
      </c>
    </row>
    <row r="749" spans="1:13" x14ac:dyDescent="0.35">
      <c r="A749" s="261" t="s">
        <v>1464</v>
      </c>
      <c r="B749" s="261" t="s">
        <v>1465</v>
      </c>
      <c r="C749" s="261" t="s">
        <v>1093</v>
      </c>
      <c r="D749" s="261" t="s">
        <v>38</v>
      </c>
      <c r="E749" s="261">
        <v>3342</v>
      </c>
      <c r="F749" s="261" t="s">
        <v>1513</v>
      </c>
      <c r="G749" s="261" t="s">
        <v>742</v>
      </c>
      <c r="H749" s="261">
        <v>2</v>
      </c>
      <c r="I749" s="261" t="s">
        <v>1514</v>
      </c>
      <c r="J749" s="261" t="s">
        <v>1515</v>
      </c>
      <c r="K749" s="261" t="s">
        <v>1516</v>
      </c>
      <c r="L749" s="262">
        <v>45504</v>
      </c>
      <c r="M749" s="261" t="s">
        <v>20</v>
      </c>
    </row>
    <row r="750" spans="1:13" x14ac:dyDescent="0.35">
      <c r="A750" s="259" t="s">
        <v>1464</v>
      </c>
      <c r="B750" s="259" t="s">
        <v>1465</v>
      </c>
      <c r="C750" s="259" t="s">
        <v>1093</v>
      </c>
      <c r="D750" s="259" t="s">
        <v>16</v>
      </c>
      <c r="E750" s="259" t="s">
        <v>17</v>
      </c>
      <c r="F750" s="259" t="s">
        <v>17</v>
      </c>
      <c r="G750" s="259" t="s">
        <v>22</v>
      </c>
      <c r="H750" s="259">
        <v>3</v>
      </c>
      <c r="I750" s="259" t="s">
        <v>17</v>
      </c>
      <c r="J750" s="259" t="s">
        <v>1517</v>
      </c>
      <c r="K750" s="259" t="s">
        <v>1518</v>
      </c>
      <c r="L750" s="260">
        <v>45504</v>
      </c>
      <c r="M750" s="259" t="s">
        <v>20</v>
      </c>
    </row>
    <row r="751" spans="1:13" x14ac:dyDescent="0.35">
      <c r="A751" s="261" t="s">
        <v>1464</v>
      </c>
      <c r="B751" s="261" t="s">
        <v>1465</v>
      </c>
      <c r="C751" s="261" t="s">
        <v>1093</v>
      </c>
      <c r="D751" s="261" t="s">
        <v>21</v>
      </c>
      <c r="E751" s="261" t="s">
        <v>17</v>
      </c>
      <c r="F751" s="261" t="s">
        <v>17</v>
      </c>
      <c r="G751" s="261" t="s">
        <v>22</v>
      </c>
      <c r="H751" s="261">
        <v>3</v>
      </c>
      <c r="I751" s="261" t="s">
        <v>17</v>
      </c>
      <c r="J751" s="261" t="s">
        <v>1519</v>
      </c>
      <c r="K751" s="261" t="s">
        <v>1520</v>
      </c>
      <c r="L751" s="262">
        <v>45504</v>
      </c>
      <c r="M751" s="261" t="s">
        <v>20</v>
      </c>
    </row>
    <row r="752" spans="1:13" x14ac:dyDescent="0.35">
      <c r="A752" s="259" t="s">
        <v>1464</v>
      </c>
      <c r="B752" s="259" t="s">
        <v>1465</v>
      </c>
      <c r="C752" s="259" t="s">
        <v>1093</v>
      </c>
      <c r="D752" s="259" t="s">
        <v>558</v>
      </c>
      <c r="E752" s="259">
        <v>34943265</v>
      </c>
      <c r="F752" s="259" t="s">
        <v>1521</v>
      </c>
      <c r="G752" s="259" t="s">
        <v>742</v>
      </c>
      <c r="H752" s="259">
        <v>2</v>
      </c>
      <c r="I752" s="259" t="s">
        <v>17</v>
      </c>
      <c r="J752" s="259" t="s">
        <v>1522</v>
      </c>
      <c r="K752" s="259" t="s">
        <v>1523</v>
      </c>
      <c r="L752" s="260">
        <v>45504</v>
      </c>
      <c r="M752" s="259" t="s">
        <v>20</v>
      </c>
    </row>
    <row r="753" spans="1:13" x14ac:dyDescent="0.35">
      <c r="A753" s="261" t="s">
        <v>1464</v>
      </c>
      <c r="B753" s="261" t="s">
        <v>1465</v>
      </c>
      <c r="C753" s="261" t="s">
        <v>1093</v>
      </c>
      <c r="D753" s="261" t="s">
        <v>24</v>
      </c>
      <c r="E753" s="261" t="s">
        <v>17</v>
      </c>
      <c r="F753" s="261" t="s">
        <v>17</v>
      </c>
      <c r="G753" s="261" t="s">
        <v>22</v>
      </c>
      <c r="H753" s="261">
        <v>3</v>
      </c>
      <c r="I753" s="261" t="s">
        <v>17</v>
      </c>
      <c r="J753" s="261" t="s">
        <v>1524</v>
      </c>
      <c r="K753" s="261" t="s">
        <v>1525</v>
      </c>
      <c r="L753" s="262">
        <v>45504</v>
      </c>
      <c r="M753" s="261" t="s">
        <v>20</v>
      </c>
    </row>
    <row r="754" spans="1:13" x14ac:dyDescent="0.35">
      <c r="A754" s="259" t="s">
        <v>1526</v>
      </c>
      <c r="B754" s="259" t="s">
        <v>1527</v>
      </c>
      <c r="C754" s="259" t="s">
        <v>1528</v>
      </c>
      <c r="D754" s="259" t="s">
        <v>26</v>
      </c>
      <c r="E754" s="259" t="s">
        <v>17</v>
      </c>
      <c r="F754" s="259" t="s">
        <v>17</v>
      </c>
      <c r="G754" s="259" t="s">
        <v>17</v>
      </c>
      <c r="H754" s="259" t="s">
        <v>17</v>
      </c>
      <c r="I754" s="259" t="s">
        <v>17</v>
      </c>
      <c r="J754" s="259" t="s">
        <v>1529</v>
      </c>
      <c r="K754" s="259" t="s">
        <v>1530</v>
      </c>
      <c r="L754" s="260">
        <v>45525</v>
      </c>
      <c r="M754" s="259" t="s">
        <v>20</v>
      </c>
    </row>
    <row r="755" spans="1:13" x14ac:dyDescent="0.35">
      <c r="A755" s="261" t="s">
        <v>1526</v>
      </c>
      <c r="B755" s="261" t="s">
        <v>1527</v>
      </c>
      <c r="C755" s="261" t="s">
        <v>1528</v>
      </c>
      <c r="D755" s="261" t="s">
        <v>28</v>
      </c>
      <c r="E755" s="261" t="s">
        <v>17</v>
      </c>
      <c r="F755" s="261" t="s">
        <v>17</v>
      </c>
      <c r="G755" s="261" t="s">
        <v>17</v>
      </c>
      <c r="H755" s="261" t="s">
        <v>17</v>
      </c>
      <c r="I755" s="261" t="s">
        <v>17</v>
      </c>
      <c r="J755" s="261" t="s">
        <v>1529</v>
      </c>
      <c r="K755" s="261" t="s">
        <v>1531</v>
      </c>
      <c r="L755" s="262">
        <v>45525</v>
      </c>
      <c r="M755" s="261" t="s">
        <v>20</v>
      </c>
    </row>
    <row r="756" spans="1:13" x14ac:dyDescent="0.35">
      <c r="A756" s="259" t="s">
        <v>1526</v>
      </c>
      <c r="B756" s="259" t="s">
        <v>1527</v>
      </c>
      <c r="C756" s="259" t="s">
        <v>1528</v>
      </c>
      <c r="D756" s="259" t="s">
        <v>38</v>
      </c>
      <c r="E756" s="259" t="s">
        <v>17</v>
      </c>
      <c r="F756" s="259" t="s">
        <v>17</v>
      </c>
      <c r="G756" s="259" t="s">
        <v>17</v>
      </c>
      <c r="H756" s="259" t="s">
        <v>17</v>
      </c>
      <c r="I756" s="259" t="s">
        <v>17</v>
      </c>
      <c r="J756" s="259" t="s">
        <v>1529</v>
      </c>
      <c r="K756" s="259" t="s">
        <v>1532</v>
      </c>
      <c r="L756" s="260">
        <v>45525</v>
      </c>
      <c r="M756" s="259" t="s">
        <v>20</v>
      </c>
    </row>
    <row r="757" spans="1:13" x14ac:dyDescent="0.35">
      <c r="A757" s="261" t="s">
        <v>1526</v>
      </c>
      <c r="B757" s="261" t="s">
        <v>1527</v>
      </c>
      <c r="C757" s="261" t="s">
        <v>1528</v>
      </c>
      <c r="D757" s="261" t="s">
        <v>558</v>
      </c>
      <c r="E757" s="261" t="s">
        <v>17</v>
      </c>
      <c r="F757" s="261" t="s">
        <v>17</v>
      </c>
      <c r="G757" s="261" t="s">
        <v>17</v>
      </c>
      <c r="H757" s="261" t="s">
        <v>17</v>
      </c>
      <c r="I757" s="261" t="s">
        <v>17</v>
      </c>
      <c r="J757" s="261" t="s">
        <v>1529</v>
      </c>
      <c r="K757" s="261" t="s">
        <v>1533</v>
      </c>
      <c r="L757" s="262">
        <v>45525</v>
      </c>
      <c r="M757" s="261" t="s">
        <v>20</v>
      </c>
    </row>
    <row r="758" spans="1:13" x14ac:dyDescent="0.35">
      <c r="A758" s="259" t="s">
        <v>1526</v>
      </c>
      <c r="B758" s="259" t="s">
        <v>1527</v>
      </c>
      <c r="C758" s="259" t="s">
        <v>1528</v>
      </c>
      <c r="D758" s="259" t="s">
        <v>24</v>
      </c>
      <c r="E758" s="259" t="s">
        <v>17</v>
      </c>
      <c r="F758" s="259" t="s">
        <v>17</v>
      </c>
      <c r="G758" s="259" t="s">
        <v>17</v>
      </c>
      <c r="H758" s="259" t="s">
        <v>17</v>
      </c>
      <c r="I758" s="259" t="s">
        <v>17</v>
      </c>
      <c r="J758" s="259" t="s">
        <v>1534</v>
      </c>
      <c r="K758" s="259" t="s">
        <v>1535</v>
      </c>
      <c r="L758" s="260">
        <v>45525</v>
      </c>
      <c r="M758" s="259" t="s">
        <v>20</v>
      </c>
    </row>
    <row r="759" spans="1:13" x14ac:dyDescent="0.35">
      <c r="A759" s="261" t="s">
        <v>1536</v>
      </c>
      <c r="B759" s="261" t="s">
        <v>1537</v>
      </c>
      <c r="C759" s="261" t="s">
        <v>1528</v>
      </c>
      <c r="D759" s="261" t="s">
        <v>26</v>
      </c>
      <c r="E759" s="261" t="s">
        <v>17</v>
      </c>
      <c r="F759" s="261" t="s">
        <v>17</v>
      </c>
      <c r="G759" s="261" t="s">
        <v>17</v>
      </c>
      <c r="H759" s="261" t="s">
        <v>17</v>
      </c>
      <c r="I759" s="261" t="s">
        <v>17</v>
      </c>
      <c r="J759" s="261" t="s">
        <v>1538</v>
      </c>
      <c r="K759" s="261" t="s">
        <v>1539</v>
      </c>
      <c r="L759" s="262">
        <v>45525</v>
      </c>
      <c r="M759" s="261" t="s">
        <v>20</v>
      </c>
    </row>
    <row r="760" spans="1:13" x14ac:dyDescent="0.35">
      <c r="A760" s="259" t="s">
        <v>1536</v>
      </c>
      <c r="B760" s="259" t="s">
        <v>1537</v>
      </c>
      <c r="C760" s="259" t="s">
        <v>1528</v>
      </c>
      <c r="D760" s="259" t="s">
        <v>28</v>
      </c>
      <c r="E760" s="259" t="s">
        <v>17</v>
      </c>
      <c r="F760" s="259" t="s">
        <v>17</v>
      </c>
      <c r="G760" s="259" t="s">
        <v>17</v>
      </c>
      <c r="H760" s="259" t="s">
        <v>17</v>
      </c>
      <c r="I760" s="259" t="s">
        <v>17</v>
      </c>
      <c r="J760" s="259" t="s">
        <v>1538</v>
      </c>
      <c r="K760" s="259" t="s">
        <v>1540</v>
      </c>
      <c r="L760" s="260">
        <v>45525</v>
      </c>
      <c r="M760" s="259" t="s">
        <v>20</v>
      </c>
    </row>
    <row r="761" spans="1:13" x14ac:dyDescent="0.35">
      <c r="A761" s="261" t="s">
        <v>1536</v>
      </c>
      <c r="B761" s="261" t="s">
        <v>1537</v>
      </c>
      <c r="C761" s="261" t="s">
        <v>1528</v>
      </c>
      <c r="D761" s="261" t="s">
        <v>38</v>
      </c>
      <c r="E761" s="261" t="s">
        <v>17</v>
      </c>
      <c r="F761" s="261" t="s">
        <v>17</v>
      </c>
      <c r="G761" s="261" t="s">
        <v>17</v>
      </c>
      <c r="H761" s="261" t="s">
        <v>17</v>
      </c>
      <c r="I761" s="261" t="s">
        <v>17</v>
      </c>
      <c r="J761" s="261" t="s">
        <v>1538</v>
      </c>
      <c r="K761" s="261" t="s">
        <v>1541</v>
      </c>
      <c r="L761" s="262">
        <v>45525</v>
      </c>
      <c r="M761" s="261" t="s">
        <v>20</v>
      </c>
    </row>
    <row r="762" spans="1:13" x14ac:dyDescent="0.35">
      <c r="A762" s="259" t="s">
        <v>1536</v>
      </c>
      <c r="B762" s="259" t="s">
        <v>1537</v>
      </c>
      <c r="C762" s="259" t="s">
        <v>1528</v>
      </c>
      <c r="D762" s="259" t="s">
        <v>16</v>
      </c>
      <c r="E762" s="259" t="s">
        <v>17</v>
      </c>
      <c r="F762" s="259" t="s">
        <v>17</v>
      </c>
      <c r="G762" s="259" t="s">
        <v>17</v>
      </c>
      <c r="H762" s="259" t="s">
        <v>17</v>
      </c>
      <c r="I762" s="259" t="s">
        <v>17</v>
      </c>
      <c r="J762" s="259" t="s">
        <v>1538</v>
      </c>
      <c r="K762" s="259" t="s">
        <v>1542</v>
      </c>
      <c r="L762" s="260">
        <v>45525</v>
      </c>
      <c r="M762" s="259" t="s">
        <v>20</v>
      </c>
    </row>
    <row r="763" spans="1:13" x14ac:dyDescent="0.35">
      <c r="A763" s="261" t="s">
        <v>1536</v>
      </c>
      <c r="B763" s="261" t="s">
        <v>1537</v>
      </c>
      <c r="C763" s="261" t="s">
        <v>1528</v>
      </c>
      <c r="D763" s="261" t="s">
        <v>21</v>
      </c>
      <c r="E763" s="261" t="s">
        <v>17</v>
      </c>
      <c r="F763" s="261" t="s">
        <v>17</v>
      </c>
      <c r="G763" s="261" t="s">
        <v>17</v>
      </c>
      <c r="H763" s="261" t="s">
        <v>17</v>
      </c>
      <c r="I763" s="261" t="s">
        <v>17</v>
      </c>
      <c r="J763" s="261" t="s">
        <v>1538</v>
      </c>
      <c r="K763" s="261" t="s">
        <v>1543</v>
      </c>
      <c r="L763" s="262">
        <v>45525</v>
      </c>
      <c r="M763" s="261" t="s">
        <v>20</v>
      </c>
    </row>
    <row r="764" spans="1:13" x14ac:dyDescent="0.35">
      <c r="A764" s="259" t="s">
        <v>1536</v>
      </c>
      <c r="B764" s="259" t="s">
        <v>1537</v>
      </c>
      <c r="C764" s="259" t="s">
        <v>1528</v>
      </c>
      <c r="D764" s="259" t="s">
        <v>558</v>
      </c>
      <c r="E764" s="259" t="s">
        <v>17</v>
      </c>
      <c r="F764" s="259" t="s">
        <v>17</v>
      </c>
      <c r="G764" s="259" t="s">
        <v>17</v>
      </c>
      <c r="H764" s="259" t="s">
        <v>17</v>
      </c>
      <c r="I764" s="259" t="s">
        <v>17</v>
      </c>
      <c r="J764" s="259" t="s">
        <v>1538</v>
      </c>
      <c r="K764" s="259" t="s">
        <v>1544</v>
      </c>
      <c r="L764" s="260">
        <v>45525</v>
      </c>
      <c r="M764" s="259" t="s">
        <v>20</v>
      </c>
    </row>
    <row r="765" spans="1:13" x14ac:dyDescent="0.35">
      <c r="A765" s="261" t="s">
        <v>1536</v>
      </c>
      <c r="B765" s="261" t="s">
        <v>1537</v>
      </c>
      <c r="C765" s="261" t="s">
        <v>1528</v>
      </c>
      <c r="D765" s="261" t="s">
        <v>24</v>
      </c>
      <c r="E765" s="261" t="s">
        <v>17</v>
      </c>
      <c r="F765" s="261" t="s">
        <v>17</v>
      </c>
      <c r="G765" s="261" t="s">
        <v>17</v>
      </c>
      <c r="H765" s="261" t="s">
        <v>17</v>
      </c>
      <c r="I765" s="261" t="s">
        <v>17</v>
      </c>
      <c r="J765" s="261" t="s">
        <v>1538</v>
      </c>
      <c r="K765" s="261" t="s">
        <v>1545</v>
      </c>
      <c r="L765" s="262">
        <v>45525</v>
      </c>
      <c r="M765" s="261" t="s">
        <v>20</v>
      </c>
    </row>
    <row r="766" spans="1:13" x14ac:dyDescent="0.35">
      <c r="A766" s="259" t="s">
        <v>1546</v>
      </c>
      <c r="B766" s="259" t="s">
        <v>1547</v>
      </c>
      <c r="C766" s="259" t="s">
        <v>1528</v>
      </c>
      <c r="D766" s="259" t="s">
        <v>26</v>
      </c>
      <c r="E766" s="259" t="s">
        <v>17</v>
      </c>
      <c r="F766" s="259" t="s">
        <v>17</v>
      </c>
      <c r="G766" s="259" t="s">
        <v>17</v>
      </c>
      <c r="H766" s="259" t="s">
        <v>17</v>
      </c>
      <c r="I766" s="259" t="s">
        <v>17</v>
      </c>
      <c r="J766" s="259" t="s">
        <v>1548</v>
      </c>
      <c r="K766" s="259" t="s">
        <v>1549</v>
      </c>
      <c r="L766" s="260">
        <v>45525</v>
      </c>
      <c r="M766" s="259" t="s">
        <v>20</v>
      </c>
    </row>
    <row r="767" spans="1:13" x14ac:dyDescent="0.35">
      <c r="A767" s="261" t="s">
        <v>1546</v>
      </c>
      <c r="B767" s="261" t="s">
        <v>1547</v>
      </c>
      <c r="C767" s="261" t="s">
        <v>1528</v>
      </c>
      <c r="D767" s="261" t="s">
        <v>28</v>
      </c>
      <c r="E767" s="261" t="s">
        <v>17</v>
      </c>
      <c r="F767" s="261" t="s">
        <v>17</v>
      </c>
      <c r="G767" s="261" t="s">
        <v>17</v>
      </c>
      <c r="H767" s="261" t="s">
        <v>17</v>
      </c>
      <c r="I767" s="261" t="s">
        <v>17</v>
      </c>
      <c r="J767" s="261" t="s">
        <v>1548</v>
      </c>
      <c r="K767" s="261" t="s">
        <v>1550</v>
      </c>
      <c r="L767" s="262">
        <v>45525</v>
      </c>
      <c r="M767" s="261" t="s">
        <v>20</v>
      </c>
    </row>
    <row r="768" spans="1:13" x14ac:dyDescent="0.35">
      <c r="A768" s="259" t="s">
        <v>1546</v>
      </c>
      <c r="B768" s="259" t="s">
        <v>1547</v>
      </c>
      <c r="C768" s="259" t="s">
        <v>1528</v>
      </c>
      <c r="D768" s="259" t="s">
        <v>38</v>
      </c>
      <c r="E768" s="259" t="s">
        <v>17</v>
      </c>
      <c r="F768" s="259" t="s">
        <v>17</v>
      </c>
      <c r="G768" s="259" t="s">
        <v>17</v>
      </c>
      <c r="H768" s="259" t="s">
        <v>17</v>
      </c>
      <c r="I768" s="259" t="s">
        <v>17</v>
      </c>
      <c r="J768" s="259" t="s">
        <v>1548</v>
      </c>
      <c r="K768" s="259" t="s">
        <v>1551</v>
      </c>
      <c r="L768" s="260">
        <v>45525</v>
      </c>
      <c r="M768" s="259" t="s">
        <v>20</v>
      </c>
    </row>
    <row r="769" spans="1:13" x14ac:dyDescent="0.35">
      <c r="A769" s="261" t="s">
        <v>1546</v>
      </c>
      <c r="B769" s="261" t="s">
        <v>1547</v>
      </c>
      <c r="C769" s="261" t="s">
        <v>1528</v>
      </c>
      <c r="D769" s="261" t="s">
        <v>16</v>
      </c>
      <c r="E769" s="261" t="s">
        <v>17</v>
      </c>
      <c r="F769" s="261" t="s">
        <v>17</v>
      </c>
      <c r="G769" s="261" t="s">
        <v>17</v>
      </c>
      <c r="H769" s="261" t="s">
        <v>17</v>
      </c>
      <c r="I769" s="261" t="s">
        <v>17</v>
      </c>
      <c r="J769" s="261" t="s">
        <v>1548</v>
      </c>
      <c r="K769" s="261" t="s">
        <v>1552</v>
      </c>
      <c r="L769" s="262">
        <v>45525</v>
      </c>
      <c r="M769" s="261" t="s">
        <v>20</v>
      </c>
    </row>
    <row r="770" spans="1:13" x14ac:dyDescent="0.35">
      <c r="A770" s="259" t="s">
        <v>1546</v>
      </c>
      <c r="B770" s="259" t="s">
        <v>1547</v>
      </c>
      <c r="C770" s="259" t="s">
        <v>1528</v>
      </c>
      <c r="D770" s="259" t="s">
        <v>21</v>
      </c>
      <c r="E770" s="259" t="s">
        <v>17</v>
      </c>
      <c r="F770" s="259" t="s">
        <v>17</v>
      </c>
      <c r="G770" s="259" t="s">
        <v>17</v>
      </c>
      <c r="H770" s="259" t="s">
        <v>17</v>
      </c>
      <c r="I770" s="259" t="s">
        <v>17</v>
      </c>
      <c r="J770" s="259" t="s">
        <v>1548</v>
      </c>
      <c r="K770" s="259" t="s">
        <v>1553</v>
      </c>
      <c r="L770" s="260">
        <v>45525</v>
      </c>
      <c r="M770" s="259" t="s">
        <v>20</v>
      </c>
    </row>
    <row r="771" spans="1:13" x14ac:dyDescent="0.35">
      <c r="A771" s="261" t="s">
        <v>1546</v>
      </c>
      <c r="B771" s="261" t="s">
        <v>1547</v>
      </c>
      <c r="C771" s="261" t="s">
        <v>1528</v>
      </c>
      <c r="D771" s="261" t="s">
        <v>558</v>
      </c>
      <c r="E771" s="261" t="s">
        <v>17</v>
      </c>
      <c r="F771" s="261" t="s">
        <v>17</v>
      </c>
      <c r="G771" s="261" t="s">
        <v>17</v>
      </c>
      <c r="H771" s="261" t="s">
        <v>17</v>
      </c>
      <c r="I771" s="261" t="s">
        <v>17</v>
      </c>
      <c r="J771" s="261" t="s">
        <v>1548</v>
      </c>
      <c r="K771" s="261" t="s">
        <v>1554</v>
      </c>
      <c r="L771" s="262">
        <v>45525</v>
      </c>
      <c r="M771" s="261" t="s">
        <v>20</v>
      </c>
    </row>
    <row r="772" spans="1:13" x14ac:dyDescent="0.35">
      <c r="A772" s="259" t="s">
        <v>1546</v>
      </c>
      <c r="B772" s="259" t="s">
        <v>1547</v>
      </c>
      <c r="C772" s="259" t="s">
        <v>1528</v>
      </c>
      <c r="D772" s="259" t="s">
        <v>24</v>
      </c>
      <c r="E772" s="259" t="s">
        <v>17</v>
      </c>
      <c r="F772" s="259" t="s">
        <v>17</v>
      </c>
      <c r="G772" s="259" t="s">
        <v>17</v>
      </c>
      <c r="H772" s="259" t="s">
        <v>17</v>
      </c>
      <c r="I772" s="259" t="s">
        <v>17</v>
      </c>
      <c r="J772" s="259" t="s">
        <v>1548</v>
      </c>
      <c r="K772" s="259" t="s">
        <v>1555</v>
      </c>
      <c r="L772" s="260">
        <v>45525</v>
      </c>
      <c r="M772" s="259" t="s">
        <v>20</v>
      </c>
    </row>
    <row r="773" spans="1:13" x14ac:dyDescent="0.35">
      <c r="A773" s="261" t="s">
        <v>1556</v>
      </c>
      <c r="B773" s="261" t="s">
        <v>1557</v>
      </c>
      <c r="C773" s="261" t="s">
        <v>1528</v>
      </c>
      <c r="D773" s="261" t="s">
        <v>26</v>
      </c>
      <c r="E773" s="261" t="s">
        <v>17</v>
      </c>
      <c r="F773" s="261" t="s">
        <v>17</v>
      </c>
      <c r="G773" s="261" t="s">
        <v>17</v>
      </c>
      <c r="H773" s="261" t="s">
        <v>17</v>
      </c>
      <c r="I773" s="261" t="s">
        <v>17</v>
      </c>
      <c r="J773" s="261" t="s">
        <v>1548</v>
      </c>
      <c r="K773" s="261" t="s">
        <v>1558</v>
      </c>
      <c r="L773" s="262">
        <v>45525</v>
      </c>
      <c r="M773" s="261" t="s">
        <v>20</v>
      </c>
    </row>
    <row r="774" spans="1:13" x14ac:dyDescent="0.35">
      <c r="A774" s="259" t="s">
        <v>1556</v>
      </c>
      <c r="B774" s="259" t="s">
        <v>1557</v>
      </c>
      <c r="C774" s="259" t="s">
        <v>1528</v>
      </c>
      <c r="D774" s="259" t="s">
        <v>28</v>
      </c>
      <c r="E774" s="259" t="s">
        <v>17</v>
      </c>
      <c r="F774" s="259" t="s">
        <v>17</v>
      </c>
      <c r="G774" s="259" t="s">
        <v>17</v>
      </c>
      <c r="H774" s="259" t="s">
        <v>17</v>
      </c>
      <c r="I774" s="259" t="s">
        <v>17</v>
      </c>
      <c r="J774" s="259" t="s">
        <v>1548</v>
      </c>
      <c r="K774" s="259" t="s">
        <v>1559</v>
      </c>
      <c r="L774" s="260">
        <v>45525</v>
      </c>
      <c r="M774" s="259" t="s">
        <v>20</v>
      </c>
    </row>
    <row r="775" spans="1:13" x14ac:dyDescent="0.35">
      <c r="A775" s="261" t="s">
        <v>1556</v>
      </c>
      <c r="B775" s="261" t="s">
        <v>1557</v>
      </c>
      <c r="C775" s="261" t="s">
        <v>1528</v>
      </c>
      <c r="D775" s="261" t="s">
        <v>38</v>
      </c>
      <c r="E775" s="261" t="s">
        <v>17</v>
      </c>
      <c r="F775" s="261" t="s">
        <v>17</v>
      </c>
      <c r="G775" s="261" t="s">
        <v>17</v>
      </c>
      <c r="H775" s="261" t="s">
        <v>17</v>
      </c>
      <c r="I775" s="261" t="s">
        <v>17</v>
      </c>
      <c r="J775" s="261" t="s">
        <v>1548</v>
      </c>
      <c r="K775" s="261" t="s">
        <v>1560</v>
      </c>
      <c r="L775" s="262">
        <v>45525</v>
      </c>
      <c r="M775" s="261" t="s">
        <v>20</v>
      </c>
    </row>
    <row r="776" spans="1:13" x14ac:dyDescent="0.35">
      <c r="A776" s="259" t="s">
        <v>1556</v>
      </c>
      <c r="B776" s="259" t="s">
        <v>1557</v>
      </c>
      <c r="C776" s="259" t="s">
        <v>1528</v>
      </c>
      <c r="D776" s="259" t="s">
        <v>16</v>
      </c>
      <c r="E776" s="259" t="s">
        <v>17</v>
      </c>
      <c r="F776" s="259" t="s">
        <v>17</v>
      </c>
      <c r="G776" s="259" t="s">
        <v>17</v>
      </c>
      <c r="H776" s="259" t="s">
        <v>17</v>
      </c>
      <c r="I776" s="259" t="s">
        <v>17</v>
      </c>
      <c r="J776" s="259" t="s">
        <v>1548</v>
      </c>
      <c r="K776" s="259" t="s">
        <v>1561</v>
      </c>
      <c r="L776" s="260">
        <v>45525</v>
      </c>
      <c r="M776" s="259" t="s">
        <v>20</v>
      </c>
    </row>
    <row r="777" spans="1:13" x14ac:dyDescent="0.35">
      <c r="A777" s="261" t="s">
        <v>1556</v>
      </c>
      <c r="B777" s="261" t="s">
        <v>1557</v>
      </c>
      <c r="C777" s="261" t="s">
        <v>1528</v>
      </c>
      <c r="D777" s="261" t="s">
        <v>21</v>
      </c>
      <c r="E777" s="261" t="s">
        <v>17</v>
      </c>
      <c r="F777" s="261" t="s">
        <v>17</v>
      </c>
      <c r="G777" s="261" t="s">
        <v>17</v>
      </c>
      <c r="H777" s="261" t="s">
        <v>17</v>
      </c>
      <c r="I777" s="261" t="s">
        <v>17</v>
      </c>
      <c r="J777" s="261" t="s">
        <v>1548</v>
      </c>
      <c r="K777" s="261" t="s">
        <v>1562</v>
      </c>
      <c r="L777" s="262">
        <v>45525</v>
      </c>
      <c r="M777" s="261" t="s">
        <v>20</v>
      </c>
    </row>
    <row r="778" spans="1:13" x14ac:dyDescent="0.35">
      <c r="A778" s="259" t="s">
        <v>1556</v>
      </c>
      <c r="B778" s="259" t="s">
        <v>1557</v>
      </c>
      <c r="C778" s="259" t="s">
        <v>1528</v>
      </c>
      <c r="D778" s="259" t="s">
        <v>558</v>
      </c>
      <c r="E778" s="259" t="s">
        <v>17</v>
      </c>
      <c r="F778" s="259" t="s">
        <v>17</v>
      </c>
      <c r="G778" s="259" t="s">
        <v>17</v>
      </c>
      <c r="H778" s="259" t="s">
        <v>17</v>
      </c>
      <c r="I778" s="259" t="s">
        <v>17</v>
      </c>
      <c r="J778" s="259" t="s">
        <v>1548</v>
      </c>
      <c r="K778" s="259" t="s">
        <v>1563</v>
      </c>
      <c r="L778" s="260">
        <v>45525</v>
      </c>
      <c r="M778" s="259" t="s">
        <v>20</v>
      </c>
    </row>
    <row r="779" spans="1:13" x14ac:dyDescent="0.35">
      <c r="A779" s="261" t="s">
        <v>1556</v>
      </c>
      <c r="B779" s="261" t="s">
        <v>1557</v>
      </c>
      <c r="C779" s="261" t="s">
        <v>1528</v>
      </c>
      <c r="D779" s="261" t="s">
        <v>24</v>
      </c>
      <c r="E779" s="261" t="s">
        <v>17</v>
      </c>
      <c r="F779" s="261" t="s">
        <v>17</v>
      </c>
      <c r="G779" s="261" t="s">
        <v>17</v>
      </c>
      <c r="H779" s="261" t="s">
        <v>17</v>
      </c>
      <c r="I779" s="261" t="s">
        <v>17</v>
      </c>
      <c r="J779" s="261" t="s">
        <v>1548</v>
      </c>
      <c r="K779" s="261" t="s">
        <v>1564</v>
      </c>
      <c r="L779" s="262">
        <v>45525</v>
      </c>
      <c r="M779" s="261" t="s">
        <v>20</v>
      </c>
    </row>
    <row r="780" spans="1:13" x14ac:dyDescent="0.35">
      <c r="A780" s="259" t="s">
        <v>1565</v>
      </c>
      <c r="B780" s="259" t="s">
        <v>1566</v>
      </c>
      <c r="C780" s="259" t="s">
        <v>1567</v>
      </c>
      <c r="D780" s="259" t="s">
        <v>653</v>
      </c>
      <c r="E780" s="259">
        <v>99949</v>
      </c>
      <c r="F780" s="259" t="s">
        <v>1568</v>
      </c>
      <c r="G780" s="259" t="s">
        <v>742</v>
      </c>
      <c r="H780" s="259">
        <v>2</v>
      </c>
      <c r="I780" s="259" t="s">
        <v>1569</v>
      </c>
      <c r="J780" s="259" t="s">
        <v>1570</v>
      </c>
      <c r="K780" s="259" t="s">
        <v>1571</v>
      </c>
      <c r="L780" s="260">
        <v>45525</v>
      </c>
      <c r="M780" s="259" t="s">
        <v>310</v>
      </c>
    </row>
    <row r="781" spans="1:13" x14ac:dyDescent="0.35">
      <c r="A781" s="261" t="s">
        <v>1572</v>
      </c>
      <c r="B781" s="261" t="s">
        <v>1573</v>
      </c>
      <c r="C781" s="261" t="s">
        <v>1574</v>
      </c>
      <c r="D781" s="261" t="s">
        <v>26</v>
      </c>
      <c r="E781" s="261" t="s">
        <v>17</v>
      </c>
      <c r="F781" s="261" t="s">
        <v>17</v>
      </c>
      <c r="G781" s="261" t="s">
        <v>17</v>
      </c>
      <c r="H781" s="261" t="s">
        <v>17</v>
      </c>
      <c r="I781" s="261" t="s">
        <v>17</v>
      </c>
      <c r="J781" s="261" t="s">
        <v>1575</v>
      </c>
      <c r="K781" s="261" t="s">
        <v>1576</v>
      </c>
      <c r="L781" s="262">
        <v>45525</v>
      </c>
      <c r="M781" s="261" t="s">
        <v>20</v>
      </c>
    </row>
    <row r="782" spans="1:13" x14ac:dyDescent="0.35">
      <c r="A782" s="259" t="s">
        <v>1572</v>
      </c>
      <c r="B782" s="259" t="s">
        <v>1573</v>
      </c>
      <c r="C782" s="259" t="s">
        <v>1574</v>
      </c>
      <c r="D782" s="259" t="s">
        <v>28</v>
      </c>
      <c r="E782" s="259" t="s">
        <v>17</v>
      </c>
      <c r="F782" s="259" t="s">
        <v>17</v>
      </c>
      <c r="G782" s="259" t="s">
        <v>17</v>
      </c>
      <c r="H782" s="259" t="s">
        <v>17</v>
      </c>
      <c r="I782" s="259" t="s">
        <v>17</v>
      </c>
      <c r="J782" s="259" t="s">
        <v>1575</v>
      </c>
      <c r="K782" s="259" t="s">
        <v>1577</v>
      </c>
      <c r="L782" s="260">
        <v>45525</v>
      </c>
      <c r="M782" s="259" t="s">
        <v>20</v>
      </c>
    </row>
    <row r="783" spans="1:13" x14ac:dyDescent="0.35">
      <c r="A783" s="261" t="s">
        <v>1572</v>
      </c>
      <c r="B783" s="261" t="s">
        <v>1573</v>
      </c>
      <c r="C783" s="261" t="s">
        <v>1574</v>
      </c>
      <c r="D783" s="261" t="s">
        <v>38</v>
      </c>
      <c r="E783" s="261" t="s">
        <v>17</v>
      </c>
      <c r="F783" s="261" t="s">
        <v>17</v>
      </c>
      <c r="G783" s="261" t="s">
        <v>17</v>
      </c>
      <c r="H783" s="261" t="s">
        <v>17</v>
      </c>
      <c r="I783" s="261" t="s">
        <v>17</v>
      </c>
      <c r="J783" s="261" t="s">
        <v>1578</v>
      </c>
      <c r="K783" s="261" t="s">
        <v>1579</v>
      </c>
      <c r="L783" s="262">
        <v>45525</v>
      </c>
      <c r="M783" s="261" t="s">
        <v>20</v>
      </c>
    </row>
    <row r="784" spans="1:13" x14ac:dyDescent="0.35">
      <c r="A784" s="259" t="s">
        <v>1572</v>
      </c>
      <c r="B784" s="259" t="s">
        <v>1573</v>
      </c>
      <c r="C784" s="259" t="s">
        <v>1574</v>
      </c>
      <c r="D784" s="259" t="s">
        <v>16</v>
      </c>
      <c r="E784" s="259" t="s">
        <v>17</v>
      </c>
      <c r="F784" s="259" t="s">
        <v>17</v>
      </c>
      <c r="G784" s="259" t="s">
        <v>17</v>
      </c>
      <c r="H784" s="259" t="s">
        <v>17</v>
      </c>
      <c r="I784" s="259" t="s">
        <v>17</v>
      </c>
      <c r="J784" s="259" t="s">
        <v>1578</v>
      </c>
      <c r="K784" s="259" t="s">
        <v>1580</v>
      </c>
      <c r="L784" s="260">
        <v>45525</v>
      </c>
      <c r="M784" s="259" t="s">
        <v>20</v>
      </c>
    </row>
    <row r="785" spans="1:13" x14ac:dyDescent="0.35">
      <c r="A785" s="261" t="s">
        <v>1572</v>
      </c>
      <c r="B785" s="261" t="s">
        <v>1573</v>
      </c>
      <c r="C785" s="261" t="s">
        <v>1574</v>
      </c>
      <c r="D785" s="261" t="s">
        <v>21</v>
      </c>
      <c r="E785" s="261" t="s">
        <v>17</v>
      </c>
      <c r="F785" s="261" t="s">
        <v>17</v>
      </c>
      <c r="G785" s="261" t="s">
        <v>17</v>
      </c>
      <c r="H785" s="261" t="s">
        <v>17</v>
      </c>
      <c r="I785" s="261" t="s">
        <v>17</v>
      </c>
      <c r="J785" s="261" t="s">
        <v>1578</v>
      </c>
      <c r="K785" s="261" t="s">
        <v>1581</v>
      </c>
      <c r="L785" s="262">
        <v>45525</v>
      </c>
      <c r="M785" s="261" t="s">
        <v>20</v>
      </c>
    </row>
    <row r="786" spans="1:13" x14ac:dyDescent="0.35">
      <c r="A786" s="259" t="s">
        <v>1572</v>
      </c>
      <c r="B786" s="259" t="s">
        <v>1573</v>
      </c>
      <c r="C786" s="259" t="s">
        <v>1574</v>
      </c>
      <c r="D786" s="259" t="s">
        <v>558</v>
      </c>
      <c r="E786" s="259" t="s">
        <v>17</v>
      </c>
      <c r="F786" s="259" t="s">
        <v>17</v>
      </c>
      <c r="G786" s="259" t="s">
        <v>17</v>
      </c>
      <c r="H786" s="259" t="s">
        <v>17</v>
      </c>
      <c r="I786" s="259" t="s">
        <v>17</v>
      </c>
      <c r="J786" s="259" t="s">
        <v>1578</v>
      </c>
      <c r="K786" s="259" t="s">
        <v>1582</v>
      </c>
      <c r="L786" s="260">
        <v>45525</v>
      </c>
      <c r="M786" s="259" t="s">
        <v>20</v>
      </c>
    </row>
    <row r="787" spans="1:13" x14ac:dyDescent="0.35">
      <c r="A787" s="261" t="s">
        <v>1572</v>
      </c>
      <c r="B787" s="261" t="s">
        <v>1573</v>
      </c>
      <c r="C787" s="261" t="s">
        <v>1574</v>
      </c>
      <c r="D787" s="261" t="s">
        <v>24</v>
      </c>
      <c r="E787" s="261" t="s">
        <v>17</v>
      </c>
      <c r="F787" s="261" t="s">
        <v>17</v>
      </c>
      <c r="G787" s="261" t="s">
        <v>17</v>
      </c>
      <c r="H787" s="261" t="s">
        <v>17</v>
      </c>
      <c r="I787" s="261" t="s">
        <v>17</v>
      </c>
      <c r="J787" s="261" t="s">
        <v>1578</v>
      </c>
      <c r="K787" s="261" t="s">
        <v>1583</v>
      </c>
      <c r="L787" s="262">
        <v>45525</v>
      </c>
      <c r="M787" s="261" t="s">
        <v>20</v>
      </c>
    </row>
    <row r="788" spans="1:13" x14ac:dyDescent="0.35">
      <c r="A788" s="259" t="s">
        <v>1584</v>
      </c>
      <c r="B788" s="259" t="s">
        <v>1585</v>
      </c>
      <c r="C788" s="259" t="s">
        <v>1586</v>
      </c>
      <c r="D788" s="259" t="s">
        <v>26</v>
      </c>
      <c r="E788" s="259" t="s">
        <v>17</v>
      </c>
      <c r="F788" s="259" t="s">
        <v>17</v>
      </c>
      <c r="G788" s="259" t="s">
        <v>17</v>
      </c>
      <c r="H788" s="259" t="s">
        <v>17</v>
      </c>
      <c r="I788" s="259" t="s">
        <v>17</v>
      </c>
      <c r="J788" s="259" t="s">
        <v>1587</v>
      </c>
      <c r="K788" s="259" t="s">
        <v>1588</v>
      </c>
      <c r="L788" s="260">
        <v>45529</v>
      </c>
      <c r="M788" s="259" t="s">
        <v>20</v>
      </c>
    </row>
    <row r="789" spans="1:13" x14ac:dyDescent="0.35">
      <c r="A789" s="261" t="s">
        <v>1584</v>
      </c>
      <c r="B789" s="261" t="s">
        <v>1585</v>
      </c>
      <c r="C789" s="261" t="s">
        <v>1586</v>
      </c>
      <c r="D789" s="261" t="s">
        <v>28</v>
      </c>
      <c r="E789" s="261" t="s">
        <v>17</v>
      </c>
      <c r="F789" s="261" t="s">
        <v>17</v>
      </c>
      <c r="G789" s="261" t="s">
        <v>17</v>
      </c>
      <c r="H789" s="261" t="s">
        <v>17</v>
      </c>
      <c r="I789" s="261" t="s">
        <v>17</v>
      </c>
      <c r="J789" s="261" t="s">
        <v>1587</v>
      </c>
      <c r="K789" s="261" t="s">
        <v>1589</v>
      </c>
      <c r="L789" s="262">
        <v>45529</v>
      </c>
      <c r="M789" s="261" t="s">
        <v>20</v>
      </c>
    </row>
    <row r="790" spans="1:13" x14ac:dyDescent="0.35">
      <c r="A790" s="259" t="s">
        <v>1584</v>
      </c>
      <c r="B790" s="259" t="s">
        <v>1585</v>
      </c>
      <c r="C790" s="259" t="s">
        <v>1586</v>
      </c>
      <c r="D790" s="259" t="s">
        <v>38</v>
      </c>
      <c r="E790" s="259" t="s">
        <v>17</v>
      </c>
      <c r="F790" s="259" t="s">
        <v>17</v>
      </c>
      <c r="G790" s="259" t="s">
        <v>17</v>
      </c>
      <c r="H790" s="259" t="s">
        <v>17</v>
      </c>
      <c r="I790" s="259" t="s">
        <v>17</v>
      </c>
      <c r="J790" s="259" t="s">
        <v>1587</v>
      </c>
      <c r="K790" s="259" t="s">
        <v>1590</v>
      </c>
      <c r="L790" s="260">
        <v>45529</v>
      </c>
      <c r="M790" s="259" t="s">
        <v>20</v>
      </c>
    </row>
    <row r="791" spans="1:13" x14ac:dyDescent="0.35">
      <c r="A791" s="261" t="s">
        <v>1584</v>
      </c>
      <c r="B791" s="261" t="s">
        <v>1585</v>
      </c>
      <c r="C791" s="261" t="s">
        <v>1586</v>
      </c>
      <c r="D791" s="261" t="s">
        <v>16</v>
      </c>
      <c r="E791" s="261" t="s">
        <v>17</v>
      </c>
      <c r="F791" s="261" t="s">
        <v>17</v>
      </c>
      <c r="G791" s="261" t="s">
        <v>17</v>
      </c>
      <c r="H791" s="261" t="s">
        <v>17</v>
      </c>
      <c r="I791" s="261" t="s">
        <v>17</v>
      </c>
      <c r="J791" s="261" t="s">
        <v>1587</v>
      </c>
      <c r="K791" s="261" t="s">
        <v>1591</v>
      </c>
      <c r="L791" s="262">
        <v>45529</v>
      </c>
      <c r="M791" s="261" t="s">
        <v>20</v>
      </c>
    </row>
    <row r="792" spans="1:13" x14ac:dyDescent="0.35">
      <c r="A792" s="259" t="s">
        <v>1584</v>
      </c>
      <c r="B792" s="259" t="s">
        <v>1585</v>
      </c>
      <c r="C792" s="259" t="s">
        <v>1586</v>
      </c>
      <c r="D792" s="259" t="s">
        <v>21</v>
      </c>
      <c r="E792" s="259" t="s">
        <v>17</v>
      </c>
      <c r="F792" s="259" t="s">
        <v>17</v>
      </c>
      <c r="G792" s="259" t="s">
        <v>17</v>
      </c>
      <c r="H792" s="259" t="s">
        <v>17</v>
      </c>
      <c r="I792" s="259" t="s">
        <v>17</v>
      </c>
      <c r="J792" s="259" t="s">
        <v>1587</v>
      </c>
      <c r="K792" s="259" t="s">
        <v>1592</v>
      </c>
      <c r="L792" s="260">
        <v>45529</v>
      </c>
      <c r="M792" s="259" t="s">
        <v>20</v>
      </c>
    </row>
    <row r="793" spans="1:13" x14ac:dyDescent="0.35">
      <c r="A793" s="261" t="s">
        <v>1584</v>
      </c>
      <c r="B793" s="261" t="s">
        <v>1585</v>
      </c>
      <c r="C793" s="261" t="s">
        <v>1586</v>
      </c>
      <c r="D793" s="261" t="s">
        <v>558</v>
      </c>
      <c r="E793" s="261" t="s">
        <v>17</v>
      </c>
      <c r="F793" s="261" t="s">
        <v>17</v>
      </c>
      <c r="G793" s="261" t="s">
        <v>17</v>
      </c>
      <c r="H793" s="261" t="s">
        <v>17</v>
      </c>
      <c r="I793" s="261" t="s">
        <v>17</v>
      </c>
      <c r="J793" s="261" t="s">
        <v>1587</v>
      </c>
      <c r="K793" s="261" t="s">
        <v>1593</v>
      </c>
      <c r="L793" s="262">
        <v>45529</v>
      </c>
      <c r="M793" s="261" t="s">
        <v>20</v>
      </c>
    </row>
    <row r="794" spans="1:13" x14ac:dyDescent="0.35">
      <c r="A794" s="259" t="s">
        <v>1584</v>
      </c>
      <c r="B794" s="259" t="s">
        <v>1585</v>
      </c>
      <c r="C794" s="259" t="s">
        <v>1586</v>
      </c>
      <c r="D794" s="259" t="s">
        <v>24</v>
      </c>
      <c r="E794" s="259" t="s">
        <v>17</v>
      </c>
      <c r="F794" s="259" t="s">
        <v>17</v>
      </c>
      <c r="G794" s="259" t="s">
        <v>17</v>
      </c>
      <c r="H794" s="259" t="s">
        <v>17</v>
      </c>
      <c r="I794" s="259" t="s">
        <v>17</v>
      </c>
      <c r="J794" s="259" t="s">
        <v>1587</v>
      </c>
      <c r="K794" s="259" t="s">
        <v>1594</v>
      </c>
      <c r="L794" s="260">
        <v>45529</v>
      </c>
      <c r="M794" s="259" t="s">
        <v>20</v>
      </c>
    </row>
    <row r="795" spans="1:13" x14ac:dyDescent="0.35">
      <c r="A795" s="261" t="s">
        <v>1008</v>
      </c>
      <c r="B795" s="261" t="s">
        <v>1009</v>
      </c>
      <c r="C795" s="261" t="s">
        <v>1010</v>
      </c>
      <c r="D795" s="261" t="s">
        <v>653</v>
      </c>
      <c r="E795" s="261">
        <v>37488</v>
      </c>
      <c r="F795" s="261" t="s">
        <v>1595</v>
      </c>
      <c r="G795" s="261" t="s">
        <v>358</v>
      </c>
      <c r="H795" s="261">
        <v>1</v>
      </c>
      <c r="I795" s="261" t="s">
        <v>1596</v>
      </c>
      <c r="J795" s="261" t="s">
        <v>1597</v>
      </c>
      <c r="K795" s="261" t="s">
        <v>1598</v>
      </c>
      <c r="L795" s="262">
        <v>45529</v>
      </c>
      <c r="M795" s="261" t="s">
        <v>20</v>
      </c>
    </row>
    <row r="796" spans="1:13" x14ac:dyDescent="0.35">
      <c r="A796" s="259" t="s">
        <v>1008</v>
      </c>
      <c r="B796" s="259" t="s">
        <v>1009</v>
      </c>
      <c r="C796" s="259" t="s">
        <v>1010</v>
      </c>
      <c r="D796" s="259" t="s">
        <v>40</v>
      </c>
      <c r="E796" s="259" t="s">
        <v>17</v>
      </c>
      <c r="F796" s="259" t="s">
        <v>17</v>
      </c>
      <c r="G796" s="259" t="s">
        <v>17</v>
      </c>
      <c r="H796" s="259" t="s">
        <v>17</v>
      </c>
      <c r="I796" s="259" t="s">
        <v>17</v>
      </c>
      <c r="J796" s="259" t="s">
        <v>1548</v>
      </c>
      <c r="K796" s="259" t="s">
        <v>1599</v>
      </c>
      <c r="L796" s="260">
        <v>45529</v>
      </c>
      <c r="M796" s="259" t="s">
        <v>20</v>
      </c>
    </row>
    <row r="797" spans="1:13" x14ac:dyDescent="0.35">
      <c r="A797" s="261" t="s">
        <v>1008</v>
      </c>
      <c r="B797" s="261" t="s">
        <v>1009</v>
      </c>
      <c r="C797" s="261" t="s">
        <v>1010</v>
      </c>
      <c r="D797" s="261" t="s">
        <v>691</v>
      </c>
      <c r="E797" s="261">
        <v>0</v>
      </c>
      <c r="F797" s="261" t="s">
        <v>1600</v>
      </c>
      <c r="G797" s="261" t="s">
        <v>742</v>
      </c>
      <c r="H797" s="261">
        <v>2</v>
      </c>
      <c r="I797" s="261" t="s">
        <v>1601</v>
      </c>
      <c r="J797" s="261" t="s">
        <v>1602</v>
      </c>
      <c r="K797" s="261" t="s">
        <v>1603</v>
      </c>
      <c r="L797" s="262">
        <v>45529</v>
      </c>
      <c r="M797" s="261" t="s">
        <v>310</v>
      </c>
    </row>
    <row r="798" spans="1:13" x14ac:dyDescent="0.35">
      <c r="A798" s="259" t="s">
        <v>1008</v>
      </c>
      <c r="B798" s="259" t="s">
        <v>1009</v>
      </c>
      <c r="C798" s="259" t="s">
        <v>1010</v>
      </c>
      <c r="D798" s="259" t="s">
        <v>696</v>
      </c>
      <c r="E798" s="259">
        <v>1794000</v>
      </c>
      <c r="F798" s="259" t="s">
        <v>1600</v>
      </c>
      <c r="G798" s="259" t="s">
        <v>742</v>
      </c>
      <c r="H798" s="259">
        <v>2</v>
      </c>
      <c r="I798" s="259" t="s">
        <v>1601</v>
      </c>
      <c r="J798" s="259" t="s">
        <v>1602</v>
      </c>
      <c r="K798" s="259" t="s">
        <v>1604</v>
      </c>
      <c r="L798" s="260">
        <v>45529</v>
      </c>
      <c r="M798" s="259" t="s">
        <v>310</v>
      </c>
    </row>
    <row r="799" spans="1:13" x14ac:dyDescent="0.35">
      <c r="A799" s="261" t="s">
        <v>1008</v>
      </c>
      <c r="B799" s="261" t="s">
        <v>1009</v>
      </c>
      <c r="C799" s="261" t="s">
        <v>1010</v>
      </c>
      <c r="D799" s="261" t="s">
        <v>702</v>
      </c>
      <c r="E799" s="261">
        <v>1464180</v>
      </c>
      <c r="F799" s="261" t="s">
        <v>1605</v>
      </c>
      <c r="G799" s="261" t="s">
        <v>742</v>
      </c>
      <c r="H799" s="261">
        <v>2</v>
      </c>
      <c r="I799" s="261" t="s">
        <v>1606</v>
      </c>
      <c r="J799" s="261" t="s">
        <v>1602</v>
      </c>
      <c r="K799" s="261" t="s">
        <v>1607</v>
      </c>
      <c r="L799" s="262">
        <v>45529</v>
      </c>
      <c r="M799" s="261" t="s">
        <v>310</v>
      </c>
    </row>
    <row r="800" spans="1:13" x14ac:dyDescent="0.35">
      <c r="A800" s="259" t="s">
        <v>1008</v>
      </c>
      <c r="B800" s="259" t="s">
        <v>1009</v>
      </c>
      <c r="C800" s="259" t="s">
        <v>1010</v>
      </c>
      <c r="D800" s="259" t="s">
        <v>572</v>
      </c>
      <c r="E800" s="259" t="s">
        <v>17</v>
      </c>
      <c r="F800" s="259" t="s">
        <v>1608</v>
      </c>
      <c r="G800" s="259" t="s">
        <v>742</v>
      </c>
      <c r="H800" s="259">
        <v>2</v>
      </c>
      <c r="I800" s="259" t="s">
        <v>1609</v>
      </c>
      <c r="J800" s="259" t="s">
        <v>1610</v>
      </c>
      <c r="K800" s="259" t="s">
        <v>1611</v>
      </c>
      <c r="L800" s="260">
        <v>45529</v>
      </c>
      <c r="M800" s="259" t="s">
        <v>310</v>
      </c>
    </row>
    <row r="801" spans="1:13" x14ac:dyDescent="0.35">
      <c r="A801" s="261" t="s">
        <v>1612</v>
      </c>
      <c r="B801" s="261" t="s">
        <v>1613</v>
      </c>
      <c r="C801" s="261" t="s">
        <v>227</v>
      </c>
      <c r="D801" s="261" t="s">
        <v>26</v>
      </c>
      <c r="E801" s="261" t="s">
        <v>17</v>
      </c>
      <c r="F801" s="261" t="s">
        <v>378</v>
      </c>
      <c r="G801" s="261" t="s">
        <v>22</v>
      </c>
      <c r="H801" s="261">
        <v>3</v>
      </c>
      <c r="I801" s="261" t="s">
        <v>17</v>
      </c>
      <c r="J801" s="261" t="s">
        <v>1614</v>
      </c>
      <c r="K801" s="261" t="s">
        <v>1615</v>
      </c>
      <c r="L801" s="262">
        <v>45531</v>
      </c>
      <c r="M801" s="261" t="s">
        <v>20</v>
      </c>
    </row>
    <row r="802" spans="1:13" x14ac:dyDescent="0.35">
      <c r="A802" s="259" t="s">
        <v>1612</v>
      </c>
      <c r="B802" s="259" t="s">
        <v>1613</v>
      </c>
      <c r="C802" s="259" t="s">
        <v>227</v>
      </c>
      <c r="D802" s="259" t="s">
        <v>28</v>
      </c>
      <c r="E802" s="259" t="s">
        <v>17</v>
      </c>
      <c r="F802" s="259" t="s">
        <v>378</v>
      </c>
      <c r="G802" s="259" t="s">
        <v>22</v>
      </c>
      <c r="H802" s="259">
        <v>3</v>
      </c>
      <c r="I802" s="259" t="s">
        <v>17</v>
      </c>
      <c r="J802" s="259" t="s">
        <v>1614</v>
      </c>
      <c r="K802" s="259" t="s">
        <v>1616</v>
      </c>
      <c r="L802" s="260">
        <v>45531</v>
      </c>
      <c r="M802" s="259" t="s">
        <v>20</v>
      </c>
    </row>
    <row r="803" spans="1:13" x14ac:dyDescent="0.35">
      <c r="A803" s="261" t="s">
        <v>1612</v>
      </c>
      <c r="B803" s="261" t="s">
        <v>1613</v>
      </c>
      <c r="C803" s="261" t="s">
        <v>227</v>
      </c>
      <c r="D803" s="261" t="s">
        <v>38</v>
      </c>
      <c r="E803" s="261" t="s">
        <v>17</v>
      </c>
      <c r="F803" s="261" t="s">
        <v>378</v>
      </c>
      <c r="G803" s="261" t="s">
        <v>22</v>
      </c>
      <c r="H803" s="261">
        <v>3</v>
      </c>
      <c r="I803" s="261" t="s">
        <v>17</v>
      </c>
      <c r="J803" s="261" t="s">
        <v>1614</v>
      </c>
      <c r="K803" s="261" t="s">
        <v>1617</v>
      </c>
      <c r="L803" s="262">
        <v>45531</v>
      </c>
      <c r="M803" s="261" t="s">
        <v>20</v>
      </c>
    </row>
    <row r="804" spans="1:13" x14ac:dyDescent="0.35">
      <c r="A804" s="259" t="s">
        <v>1612</v>
      </c>
      <c r="B804" s="259" t="s">
        <v>1613</v>
      </c>
      <c r="C804" s="259" t="s">
        <v>227</v>
      </c>
      <c r="D804" s="259" t="s">
        <v>16</v>
      </c>
      <c r="E804" s="259">
        <v>3273605</v>
      </c>
      <c r="F804" s="259" t="s">
        <v>1618</v>
      </c>
      <c r="G804" s="259" t="s">
        <v>22</v>
      </c>
      <c r="H804" s="259">
        <v>3</v>
      </c>
      <c r="I804" s="259" t="s">
        <v>1619</v>
      </c>
      <c r="J804" s="259" t="s">
        <v>1620</v>
      </c>
      <c r="K804" s="259" t="s">
        <v>1621</v>
      </c>
      <c r="L804" s="260">
        <v>45531</v>
      </c>
      <c r="M804" s="259" t="s">
        <v>20</v>
      </c>
    </row>
    <row r="805" spans="1:13" x14ac:dyDescent="0.35">
      <c r="A805" s="261" t="s">
        <v>1612</v>
      </c>
      <c r="B805" s="261" t="s">
        <v>1613</v>
      </c>
      <c r="C805" s="261" t="s">
        <v>227</v>
      </c>
      <c r="D805" s="261" t="s">
        <v>21</v>
      </c>
      <c r="E805" s="261">
        <v>298000</v>
      </c>
      <c r="F805" s="261" t="s">
        <v>1622</v>
      </c>
      <c r="G805" s="261" t="s">
        <v>22</v>
      </c>
      <c r="H805" s="261">
        <v>3</v>
      </c>
      <c r="I805" s="261" t="s">
        <v>1623</v>
      </c>
      <c r="J805" s="261" t="s">
        <v>1624</v>
      </c>
      <c r="K805" s="261" t="s">
        <v>1625</v>
      </c>
      <c r="L805" s="262">
        <v>45531</v>
      </c>
      <c r="M805" s="261" t="s">
        <v>20</v>
      </c>
    </row>
    <row r="806" spans="1:13" x14ac:dyDescent="0.35">
      <c r="A806" s="259" t="s">
        <v>1612</v>
      </c>
      <c r="B806" s="259" t="s">
        <v>1613</v>
      </c>
      <c r="C806" s="259" t="s">
        <v>227</v>
      </c>
      <c r="D806" s="259" t="s">
        <v>558</v>
      </c>
      <c r="E806" s="259" t="s">
        <v>17</v>
      </c>
      <c r="F806" s="259" t="s">
        <v>378</v>
      </c>
      <c r="G806" s="259" t="s">
        <v>22</v>
      </c>
      <c r="H806" s="259">
        <v>3</v>
      </c>
      <c r="I806" s="259" t="s">
        <v>17</v>
      </c>
      <c r="J806" s="259" t="s">
        <v>1614</v>
      </c>
      <c r="K806" s="259" t="s">
        <v>1626</v>
      </c>
      <c r="L806" s="260">
        <v>45531</v>
      </c>
      <c r="M806" s="259" t="s">
        <v>20</v>
      </c>
    </row>
    <row r="807" spans="1:13" x14ac:dyDescent="0.35">
      <c r="A807" s="261" t="s">
        <v>1612</v>
      </c>
      <c r="B807" s="261" t="s">
        <v>1613</v>
      </c>
      <c r="C807" s="261" t="s">
        <v>227</v>
      </c>
      <c r="D807" s="261" t="s">
        <v>24</v>
      </c>
      <c r="E807" s="261">
        <v>34000000000</v>
      </c>
      <c r="F807" s="261" t="s">
        <v>1627</v>
      </c>
      <c r="G807" s="261" t="s">
        <v>22</v>
      </c>
      <c r="H807" s="261">
        <v>3</v>
      </c>
      <c r="I807" s="261" t="s">
        <v>1628</v>
      </c>
      <c r="J807" s="261" t="s">
        <v>1629</v>
      </c>
      <c r="K807" s="261" t="s">
        <v>1630</v>
      </c>
      <c r="L807" s="262">
        <v>45531</v>
      </c>
      <c r="M807" s="261" t="s">
        <v>20</v>
      </c>
    </row>
    <row r="808" spans="1:13" x14ac:dyDescent="0.35">
      <c r="A808" s="259" t="s">
        <v>1422</v>
      </c>
      <c r="B808" s="259" t="s">
        <v>1423</v>
      </c>
      <c r="C808" s="259" t="s">
        <v>91</v>
      </c>
      <c r="D808" s="259" t="s">
        <v>413</v>
      </c>
      <c r="E808" s="259">
        <v>943781</v>
      </c>
      <c r="F808" s="259" t="s">
        <v>1631</v>
      </c>
      <c r="G808" s="259" t="s">
        <v>358</v>
      </c>
      <c r="H808" s="259">
        <v>1</v>
      </c>
      <c r="I808" s="259" t="s">
        <v>1632</v>
      </c>
      <c r="J808" s="259" t="s">
        <v>1633</v>
      </c>
      <c r="K808" s="259" t="s">
        <v>1634</v>
      </c>
      <c r="L808" s="260">
        <v>45531</v>
      </c>
      <c r="M808" s="259" t="s">
        <v>20</v>
      </c>
    </row>
    <row r="809" spans="1:13" x14ac:dyDescent="0.35">
      <c r="A809" s="261" t="s">
        <v>1422</v>
      </c>
      <c r="B809" s="261" t="s">
        <v>1423</v>
      </c>
      <c r="C809" s="261" t="s">
        <v>91</v>
      </c>
      <c r="D809" s="261" t="s">
        <v>545</v>
      </c>
      <c r="E809" s="261">
        <v>792</v>
      </c>
      <c r="F809" s="261" t="s">
        <v>1635</v>
      </c>
      <c r="G809" s="261" t="s">
        <v>358</v>
      </c>
      <c r="H809" s="261">
        <v>1</v>
      </c>
      <c r="I809" s="261" t="s">
        <v>496</v>
      </c>
      <c r="J809" s="261" t="s">
        <v>1636</v>
      </c>
      <c r="K809" s="261" t="s">
        <v>1637</v>
      </c>
      <c r="L809" s="262">
        <v>45531</v>
      </c>
      <c r="M809" s="261" t="s">
        <v>20</v>
      </c>
    </row>
    <row r="810" spans="1:13" x14ac:dyDescent="0.35">
      <c r="A810" s="259" t="s">
        <v>1422</v>
      </c>
      <c r="B810" s="259" t="s">
        <v>1423</v>
      </c>
      <c r="C810" s="259" t="s">
        <v>91</v>
      </c>
      <c r="D810" s="259" t="s">
        <v>550</v>
      </c>
      <c r="E810" s="259">
        <v>792</v>
      </c>
      <c r="F810" s="259" t="s">
        <v>1635</v>
      </c>
      <c r="G810" s="259" t="s">
        <v>358</v>
      </c>
      <c r="H810" s="259">
        <v>1</v>
      </c>
      <c r="I810" s="259" t="s">
        <v>496</v>
      </c>
      <c r="J810" s="259" t="s">
        <v>1638</v>
      </c>
      <c r="K810" s="259" t="s">
        <v>1639</v>
      </c>
      <c r="L810" s="260">
        <v>45531</v>
      </c>
      <c r="M810" s="259" t="s">
        <v>20</v>
      </c>
    </row>
    <row r="811" spans="1:13" x14ac:dyDescent="0.35">
      <c r="A811" s="261" t="s">
        <v>1422</v>
      </c>
      <c r="B811" s="261" t="s">
        <v>1423</v>
      </c>
      <c r="C811" s="261" t="s">
        <v>91</v>
      </c>
      <c r="D811" s="261" t="s">
        <v>282</v>
      </c>
      <c r="E811" s="261">
        <v>4</v>
      </c>
      <c r="F811" s="261" t="s">
        <v>1631</v>
      </c>
      <c r="G811" s="261" t="s">
        <v>358</v>
      </c>
      <c r="H811" s="261">
        <v>1</v>
      </c>
      <c r="I811" s="261" t="s">
        <v>1632</v>
      </c>
      <c r="J811" s="261" t="s">
        <v>1640</v>
      </c>
      <c r="K811" s="261" t="s">
        <v>1641</v>
      </c>
      <c r="L811" s="262">
        <v>45531</v>
      </c>
      <c r="M811" s="261" t="s">
        <v>20</v>
      </c>
    </row>
    <row r="812" spans="1:13" x14ac:dyDescent="0.35">
      <c r="A812" s="259" t="s">
        <v>1642</v>
      </c>
      <c r="B812" s="259" t="s">
        <v>1643</v>
      </c>
      <c r="C812" s="259" t="s">
        <v>1644</v>
      </c>
      <c r="D812" s="259" t="s">
        <v>26</v>
      </c>
      <c r="E812" s="259" t="s">
        <v>17</v>
      </c>
      <c r="F812" s="259" t="s">
        <v>1645</v>
      </c>
      <c r="G812" s="259" t="s">
        <v>17</v>
      </c>
      <c r="H812" s="259" t="s">
        <v>17</v>
      </c>
      <c r="I812" s="259" t="s">
        <v>1646</v>
      </c>
      <c r="J812" s="259" t="s">
        <v>1647</v>
      </c>
      <c r="K812" s="259" t="s">
        <v>1648</v>
      </c>
      <c r="L812" s="260">
        <v>45549</v>
      </c>
      <c r="M812" s="259" t="s">
        <v>20</v>
      </c>
    </row>
    <row r="813" spans="1:13" x14ac:dyDescent="0.35">
      <c r="A813" s="261" t="s">
        <v>1642</v>
      </c>
      <c r="B813" s="261" t="s">
        <v>1643</v>
      </c>
      <c r="C813" s="261" t="s">
        <v>1644</v>
      </c>
      <c r="D813" s="261" t="s">
        <v>28</v>
      </c>
      <c r="E813" s="261" t="s">
        <v>17</v>
      </c>
      <c r="F813" s="261" t="s">
        <v>1645</v>
      </c>
      <c r="G813" s="261" t="s">
        <v>17</v>
      </c>
      <c r="H813" s="261" t="s">
        <v>17</v>
      </c>
      <c r="I813" s="261" t="s">
        <v>1646</v>
      </c>
      <c r="J813" s="261" t="s">
        <v>1647</v>
      </c>
      <c r="K813" s="261" t="s">
        <v>1649</v>
      </c>
      <c r="L813" s="262">
        <v>45549</v>
      </c>
      <c r="M813" s="261" t="s">
        <v>20</v>
      </c>
    </row>
    <row r="814" spans="1:13" x14ac:dyDescent="0.35">
      <c r="A814" s="259" t="s">
        <v>1650</v>
      </c>
      <c r="B814" s="259" t="s">
        <v>1651</v>
      </c>
      <c r="C814" s="259" t="s">
        <v>1644</v>
      </c>
      <c r="D814" s="259" t="s">
        <v>648</v>
      </c>
      <c r="E814" s="259">
        <v>216422446</v>
      </c>
      <c r="F814" s="259" t="s">
        <v>1652</v>
      </c>
      <c r="G814" s="259" t="s">
        <v>742</v>
      </c>
      <c r="H814" s="259">
        <v>2</v>
      </c>
      <c r="I814" s="259" t="s">
        <v>1653</v>
      </c>
      <c r="J814" s="259" t="s">
        <v>1654</v>
      </c>
      <c r="K814" s="259" t="s">
        <v>1655</v>
      </c>
      <c r="L814" s="260">
        <v>45549</v>
      </c>
      <c r="M814" s="259" t="s">
        <v>310</v>
      </c>
    </row>
    <row r="815" spans="1:13" x14ac:dyDescent="0.35">
      <c r="A815" s="261" t="s">
        <v>1650</v>
      </c>
      <c r="B815" s="261" t="s">
        <v>1651</v>
      </c>
      <c r="C815" s="261" t="s">
        <v>1644</v>
      </c>
      <c r="D815" s="261" t="s">
        <v>653</v>
      </c>
      <c r="E815" s="261">
        <v>4494716</v>
      </c>
      <c r="F815" s="261" t="s">
        <v>1656</v>
      </c>
      <c r="G815" s="261" t="s">
        <v>742</v>
      </c>
      <c r="H815" s="261">
        <v>2</v>
      </c>
      <c r="I815" s="261" t="s">
        <v>1657</v>
      </c>
      <c r="J815" s="261" t="s">
        <v>1658</v>
      </c>
      <c r="K815" s="261" t="s">
        <v>1659</v>
      </c>
      <c r="L815" s="262">
        <v>45549</v>
      </c>
      <c r="M815" s="261" t="s">
        <v>310</v>
      </c>
    </row>
    <row r="816" spans="1:13" x14ac:dyDescent="0.35">
      <c r="A816" s="259" t="s">
        <v>1650</v>
      </c>
      <c r="B816" s="259" t="s">
        <v>1651</v>
      </c>
      <c r="C816" s="259" t="s">
        <v>1644</v>
      </c>
      <c r="D816" s="259" t="s">
        <v>658</v>
      </c>
      <c r="E816" s="259">
        <v>105883244</v>
      </c>
      <c r="F816" s="259" t="s">
        <v>1656</v>
      </c>
      <c r="G816" s="259" t="s">
        <v>742</v>
      </c>
      <c r="H816" s="259">
        <v>2</v>
      </c>
      <c r="I816" s="259" t="s">
        <v>1657</v>
      </c>
      <c r="J816" s="259" t="s">
        <v>1658</v>
      </c>
      <c r="K816" s="259" t="s">
        <v>1660</v>
      </c>
      <c r="L816" s="260">
        <v>45549</v>
      </c>
      <c r="M816" s="259" t="s">
        <v>310</v>
      </c>
    </row>
    <row r="817" spans="1:13" x14ac:dyDescent="0.35">
      <c r="A817" s="261" t="s">
        <v>1650</v>
      </c>
      <c r="B817" s="261" t="s">
        <v>1651</v>
      </c>
      <c r="C817" s="261" t="s">
        <v>1644</v>
      </c>
      <c r="D817" s="261" t="s">
        <v>663</v>
      </c>
      <c r="E817" s="261">
        <v>583000</v>
      </c>
      <c r="F817" s="261" t="s">
        <v>1661</v>
      </c>
      <c r="G817" s="261" t="s">
        <v>742</v>
      </c>
      <c r="H817" s="261">
        <v>2</v>
      </c>
      <c r="I817" s="261" t="s">
        <v>1662</v>
      </c>
      <c r="J817" s="261" t="s">
        <v>1663</v>
      </c>
      <c r="K817" s="261" t="s">
        <v>1664</v>
      </c>
      <c r="L817" s="262">
        <v>45549</v>
      </c>
      <c r="M817" s="261" t="s">
        <v>310</v>
      </c>
    </row>
    <row r="818" spans="1:13" x14ac:dyDescent="0.35">
      <c r="A818" s="259" t="s">
        <v>1650</v>
      </c>
      <c r="B818" s="259" t="s">
        <v>1651</v>
      </c>
      <c r="C818" s="259" t="s">
        <v>1644</v>
      </c>
      <c r="D818" s="259" t="s">
        <v>413</v>
      </c>
      <c r="E818" s="259">
        <v>568058</v>
      </c>
      <c r="F818" s="259" t="s">
        <v>1665</v>
      </c>
      <c r="G818" s="259" t="s">
        <v>742</v>
      </c>
      <c r="H818" s="259">
        <v>2</v>
      </c>
      <c r="I818" s="259" t="s">
        <v>1666</v>
      </c>
      <c r="J818" s="259" t="s">
        <v>1667</v>
      </c>
      <c r="K818" s="259" t="s">
        <v>1668</v>
      </c>
      <c r="L818" s="260">
        <v>45549</v>
      </c>
      <c r="M818" s="259" t="s">
        <v>310</v>
      </c>
    </row>
    <row r="819" spans="1:13" x14ac:dyDescent="0.35">
      <c r="A819" s="261" t="s">
        <v>1650</v>
      </c>
      <c r="B819" s="261" t="s">
        <v>1651</v>
      </c>
      <c r="C819" s="261" t="s">
        <v>1644</v>
      </c>
      <c r="D819" s="261" t="s">
        <v>40</v>
      </c>
      <c r="E819" s="261">
        <v>30</v>
      </c>
      <c r="F819" s="261" t="s">
        <v>1669</v>
      </c>
      <c r="G819" s="261" t="s">
        <v>17</v>
      </c>
      <c r="H819" s="261" t="s">
        <v>17</v>
      </c>
      <c r="I819" s="261" t="s">
        <v>17</v>
      </c>
      <c r="J819" s="261" t="s">
        <v>1670</v>
      </c>
      <c r="K819" s="261" t="s">
        <v>1671</v>
      </c>
      <c r="L819" s="262">
        <v>45549</v>
      </c>
      <c r="M819" s="261" t="s">
        <v>310</v>
      </c>
    </row>
    <row r="820" spans="1:13" x14ac:dyDescent="0.35">
      <c r="A820" s="259" t="s">
        <v>1650</v>
      </c>
      <c r="B820" s="259" t="s">
        <v>1651</v>
      </c>
      <c r="C820" s="259" t="s">
        <v>1644</v>
      </c>
      <c r="D820" s="259" t="s">
        <v>545</v>
      </c>
      <c r="E820" s="259">
        <v>3</v>
      </c>
      <c r="F820" s="259" t="s">
        <v>1669</v>
      </c>
      <c r="G820" s="259" t="s">
        <v>22</v>
      </c>
      <c r="H820" s="259">
        <v>3</v>
      </c>
      <c r="I820" s="259" t="s">
        <v>1672</v>
      </c>
      <c r="J820" s="259" t="s">
        <v>1673</v>
      </c>
      <c r="K820" s="259" t="s">
        <v>1674</v>
      </c>
      <c r="L820" s="260">
        <v>45549</v>
      </c>
      <c r="M820" s="259" t="s">
        <v>310</v>
      </c>
    </row>
    <row r="821" spans="1:13" x14ac:dyDescent="0.35">
      <c r="A821" s="261" t="s">
        <v>1650</v>
      </c>
      <c r="B821" s="261" t="s">
        <v>1651</v>
      </c>
      <c r="C821" s="261" t="s">
        <v>1644</v>
      </c>
      <c r="D821" s="261" t="s">
        <v>550</v>
      </c>
      <c r="E821" s="261">
        <v>186</v>
      </c>
      <c r="F821" s="261" t="s">
        <v>1675</v>
      </c>
      <c r="G821" s="261" t="s">
        <v>22</v>
      </c>
      <c r="H821" s="261">
        <v>3</v>
      </c>
      <c r="I821" s="261" t="s">
        <v>1676</v>
      </c>
      <c r="J821" s="261" t="s">
        <v>1677</v>
      </c>
      <c r="K821" s="261" t="s">
        <v>1678</v>
      </c>
      <c r="L821" s="262">
        <v>45549</v>
      </c>
      <c r="M821" s="261" t="s">
        <v>310</v>
      </c>
    </row>
    <row r="822" spans="1:13" x14ac:dyDescent="0.35">
      <c r="A822" s="259" t="s">
        <v>1650</v>
      </c>
      <c r="B822" s="259" t="s">
        <v>1651</v>
      </c>
      <c r="C822" s="259" t="s">
        <v>1644</v>
      </c>
      <c r="D822" s="259" t="s">
        <v>686</v>
      </c>
      <c r="E822" s="259">
        <v>571900</v>
      </c>
      <c r="F822" s="259" t="s">
        <v>1679</v>
      </c>
      <c r="G822" s="259" t="s">
        <v>742</v>
      </c>
      <c r="H822" s="259">
        <v>2</v>
      </c>
      <c r="I822" s="259" t="s">
        <v>1662</v>
      </c>
      <c r="J822" s="259" t="s">
        <v>1680</v>
      </c>
      <c r="K822" s="259" t="s">
        <v>1681</v>
      </c>
      <c r="L822" s="260">
        <v>45549</v>
      </c>
      <c r="M822" s="259" t="s">
        <v>310</v>
      </c>
    </row>
    <row r="823" spans="1:13" x14ac:dyDescent="0.35">
      <c r="A823" s="261" t="s">
        <v>1650</v>
      </c>
      <c r="B823" s="261" t="s">
        <v>1651</v>
      </c>
      <c r="C823" s="261" t="s">
        <v>1644</v>
      </c>
      <c r="D823" s="261" t="s">
        <v>691</v>
      </c>
      <c r="E823" s="261">
        <v>105300244</v>
      </c>
      <c r="F823" s="261" t="s">
        <v>1682</v>
      </c>
      <c r="G823" s="261" t="s">
        <v>742</v>
      </c>
      <c r="H823" s="261">
        <v>2</v>
      </c>
      <c r="I823" s="261" t="s">
        <v>1657</v>
      </c>
      <c r="J823" s="261" t="s">
        <v>1683</v>
      </c>
      <c r="K823" s="261" t="s">
        <v>1684</v>
      </c>
      <c r="L823" s="262">
        <v>45549</v>
      </c>
      <c r="M823" s="261" t="s">
        <v>310</v>
      </c>
    </row>
    <row r="824" spans="1:13" x14ac:dyDescent="0.35">
      <c r="A824" s="259" t="s">
        <v>1650</v>
      </c>
      <c r="B824" s="259" t="s">
        <v>1651</v>
      </c>
      <c r="C824" s="259" t="s">
        <v>1644</v>
      </c>
      <c r="D824" s="259" t="s">
        <v>696</v>
      </c>
      <c r="E824" s="259">
        <v>11100</v>
      </c>
      <c r="F824" s="259" t="s">
        <v>1682</v>
      </c>
      <c r="G824" s="259" t="s">
        <v>742</v>
      </c>
      <c r="H824" s="259">
        <v>2</v>
      </c>
      <c r="I824" s="259" t="s">
        <v>1657</v>
      </c>
      <c r="J824" s="259" t="s">
        <v>1685</v>
      </c>
      <c r="K824" s="259" t="s">
        <v>1686</v>
      </c>
      <c r="L824" s="260">
        <v>45549</v>
      </c>
      <c r="M824" s="259" t="s">
        <v>310</v>
      </c>
    </row>
    <row r="825" spans="1:13" x14ac:dyDescent="0.35">
      <c r="A825" s="261" t="s">
        <v>1650</v>
      </c>
      <c r="B825" s="261" t="s">
        <v>1651</v>
      </c>
      <c r="C825" s="261" t="s">
        <v>1644</v>
      </c>
      <c r="D825" s="261" t="s">
        <v>699</v>
      </c>
      <c r="E825" s="261">
        <v>571900</v>
      </c>
      <c r="F825" s="261" t="s">
        <v>1679</v>
      </c>
      <c r="G825" s="261" t="s">
        <v>742</v>
      </c>
      <c r="H825" s="261">
        <v>2</v>
      </c>
      <c r="I825" s="261" t="s">
        <v>1662</v>
      </c>
      <c r="J825" s="261" t="s">
        <v>1687</v>
      </c>
      <c r="K825" s="261" t="s">
        <v>1688</v>
      </c>
      <c r="L825" s="262">
        <v>45549</v>
      </c>
      <c r="M825" s="261" t="s">
        <v>310</v>
      </c>
    </row>
    <row r="826" spans="1:13" x14ac:dyDescent="0.35">
      <c r="A826" s="259" t="s">
        <v>1650</v>
      </c>
      <c r="B826" s="259" t="s">
        <v>1651</v>
      </c>
      <c r="C826" s="259" t="s">
        <v>1644</v>
      </c>
      <c r="D826" s="259" t="s">
        <v>702</v>
      </c>
      <c r="E826" s="259">
        <v>0</v>
      </c>
      <c r="F826" s="259" t="s">
        <v>17</v>
      </c>
      <c r="G826" s="259" t="s">
        <v>17</v>
      </c>
      <c r="H826" s="259" t="s">
        <v>17</v>
      </c>
      <c r="I826" s="259" t="s">
        <v>17</v>
      </c>
      <c r="J826" s="259" t="s">
        <v>1689</v>
      </c>
      <c r="K826" s="259" t="s">
        <v>1690</v>
      </c>
      <c r="L826" s="260">
        <v>45549</v>
      </c>
      <c r="M826" s="259" t="s">
        <v>310</v>
      </c>
    </row>
    <row r="827" spans="1:13" x14ac:dyDescent="0.35">
      <c r="A827" s="261" t="s">
        <v>1650</v>
      </c>
      <c r="B827" s="261" t="s">
        <v>1651</v>
      </c>
      <c r="C827" s="261" t="s">
        <v>1644</v>
      </c>
      <c r="D827" s="261" t="s">
        <v>572</v>
      </c>
      <c r="E827" s="261">
        <v>0</v>
      </c>
      <c r="F827" s="261" t="s">
        <v>573</v>
      </c>
      <c r="G827" s="261" t="s">
        <v>17</v>
      </c>
      <c r="H827" s="261" t="s">
        <v>17</v>
      </c>
      <c r="I827" s="261" t="s">
        <v>17</v>
      </c>
      <c r="J827" s="261" t="s">
        <v>1689</v>
      </c>
      <c r="K827" s="261" t="s">
        <v>1691</v>
      </c>
      <c r="L827" s="262">
        <v>45549</v>
      </c>
      <c r="M827" s="261" t="s">
        <v>310</v>
      </c>
    </row>
    <row r="828" spans="1:13" x14ac:dyDescent="0.35">
      <c r="A828" s="259" t="s">
        <v>1650</v>
      </c>
      <c r="B828" s="259" t="s">
        <v>1651</v>
      </c>
      <c r="C828" s="259" t="s">
        <v>1644</v>
      </c>
      <c r="D828" s="259" t="s">
        <v>282</v>
      </c>
      <c r="E828" s="259">
        <v>3</v>
      </c>
      <c r="F828" s="259" t="s">
        <v>1656</v>
      </c>
      <c r="G828" s="259" t="s">
        <v>742</v>
      </c>
      <c r="H828" s="259">
        <v>2</v>
      </c>
      <c r="I828" s="259" t="s">
        <v>1657</v>
      </c>
      <c r="J828" s="259" t="s">
        <v>1692</v>
      </c>
      <c r="K828" s="259" t="s">
        <v>1693</v>
      </c>
      <c r="L828" s="260">
        <v>45549</v>
      </c>
      <c r="M828" s="259" t="s">
        <v>310</v>
      </c>
    </row>
    <row r="829" spans="1:13" x14ac:dyDescent="0.35">
      <c r="A829" s="261" t="s">
        <v>1650</v>
      </c>
      <c r="B829" s="261" t="s">
        <v>1651</v>
      </c>
      <c r="C829" s="261" t="s">
        <v>1644</v>
      </c>
      <c r="D829" s="261" t="s">
        <v>26</v>
      </c>
      <c r="E829" s="261" t="s">
        <v>17</v>
      </c>
      <c r="F829" s="261" t="s">
        <v>17</v>
      </c>
      <c r="G829" s="261" t="s">
        <v>17</v>
      </c>
      <c r="H829" s="261" t="s">
        <v>17</v>
      </c>
      <c r="I829" s="261" t="s">
        <v>17</v>
      </c>
      <c r="J829" s="261" t="s">
        <v>1694</v>
      </c>
      <c r="K829" s="261" t="s">
        <v>1695</v>
      </c>
      <c r="L829" s="262">
        <v>45549</v>
      </c>
      <c r="M829" s="261" t="s">
        <v>310</v>
      </c>
    </row>
    <row r="830" spans="1:13" x14ac:dyDescent="0.35">
      <c r="A830" s="259" t="s">
        <v>1650</v>
      </c>
      <c r="B830" s="259" t="s">
        <v>1651</v>
      </c>
      <c r="C830" s="259" t="s">
        <v>1644</v>
      </c>
      <c r="D830" s="259" t="s">
        <v>28</v>
      </c>
      <c r="E830" s="259" t="s">
        <v>17</v>
      </c>
      <c r="F830" s="259" t="s">
        <v>17</v>
      </c>
      <c r="G830" s="259" t="s">
        <v>17</v>
      </c>
      <c r="H830" s="259" t="s">
        <v>17</v>
      </c>
      <c r="I830" s="259" t="s">
        <v>17</v>
      </c>
      <c r="J830" s="259" t="s">
        <v>1694</v>
      </c>
      <c r="K830" s="259" t="s">
        <v>1696</v>
      </c>
      <c r="L830" s="260">
        <v>45549</v>
      </c>
      <c r="M830" s="259" t="s">
        <v>310</v>
      </c>
    </row>
    <row r="831" spans="1:13" x14ac:dyDescent="0.35">
      <c r="A831" s="261" t="s">
        <v>1650</v>
      </c>
      <c r="B831" s="261" t="s">
        <v>1651</v>
      </c>
      <c r="C831" s="261" t="s">
        <v>1644</v>
      </c>
      <c r="D831" s="261" t="s">
        <v>38</v>
      </c>
      <c r="E831" s="261" t="s">
        <v>17</v>
      </c>
      <c r="F831" s="261" t="s">
        <v>17</v>
      </c>
      <c r="G831" s="261" t="s">
        <v>17</v>
      </c>
      <c r="H831" s="261" t="s">
        <v>17</v>
      </c>
      <c r="I831" s="261" t="s">
        <v>17</v>
      </c>
      <c r="J831" s="261" t="s">
        <v>1694</v>
      </c>
      <c r="K831" s="261" t="s">
        <v>1697</v>
      </c>
      <c r="L831" s="262">
        <v>45549</v>
      </c>
      <c r="M831" s="261" t="s">
        <v>310</v>
      </c>
    </row>
    <row r="832" spans="1:13" x14ac:dyDescent="0.35">
      <c r="A832" s="259" t="s">
        <v>1650</v>
      </c>
      <c r="B832" s="259" t="s">
        <v>1651</v>
      </c>
      <c r="C832" s="259" t="s">
        <v>1644</v>
      </c>
      <c r="D832" s="259" t="s">
        <v>16</v>
      </c>
      <c r="E832" s="259" t="s">
        <v>17</v>
      </c>
      <c r="F832" s="259" t="s">
        <v>17</v>
      </c>
      <c r="G832" s="259" t="s">
        <v>17</v>
      </c>
      <c r="H832" s="259" t="s">
        <v>17</v>
      </c>
      <c r="I832" s="259" t="s">
        <v>17</v>
      </c>
      <c r="J832" s="259" t="s">
        <v>1694</v>
      </c>
      <c r="K832" s="259" t="s">
        <v>1698</v>
      </c>
      <c r="L832" s="260">
        <v>45549</v>
      </c>
      <c r="M832" s="259" t="s">
        <v>310</v>
      </c>
    </row>
    <row r="833" spans="1:13" x14ac:dyDescent="0.35">
      <c r="A833" s="261" t="s">
        <v>1650</v>
      </c>
      <c r="B833" s="261" t="s">
        <v>1651</v>
      </c>
      <c r="C833" s="261" t="s">
        <v>1644</v>
      </c>
      <c r="D833" s="261" t="s">
        <v>21</v>
      </c>
      <c r="E833" s="261" t="s">
        <v>17</v>
      </c>
      <c r="F833" s="261" t="s">
        <v>17</v>
      </c>
      <c r="G833" s="261" t="s">
        <v>17</v>
      </c>
      <c r="H833" s="261" t="s">
        <v>17</v>
      </c>
      <c r="I833" s="261" t="s">
        <v>17</v>
      </c>
      <c r="J833" s="261" t="s">
        <v>1694</v>
      </c>
      <c r="K833" s="261" t="s">
        <v>1699</v>
      </c>
      <c r="L833" s="262">
        <v>45549</v>
      </c>
      <c r="M833" s="261" t="s">
        <v>310</v>
      </c>
    </row>
    <row r="834" spans="1:13" x14ac:dyDescent="0.35">
      <c r="A834" s="259" t="s">
        <v>1650</v>
      </c>
      <c r="B834" s="259" t="s">
        <v>1651</v>
      </c>
      <c r="C834" s="259" t="s">
        <v>1644</v>
      </c>
      <c r="D834" s="259" t="s">
        <v>558</v>
      </c>
      <c r="E834" s="259" t="s">
        <v>17</v>
      </c>
      <c r="F834" s="259" t="s">
        <v>17</v>
      </c>
      <c r="G834" s="259" t="s">
        <v>17</v>
      </c>
      <c r="H834" s="259" t="s">
        <v>17</v>
      </c>
      <c r="I834" s="259" t="s">
        <v>17</v>
      </c>
      <c r="J834" s="259" t="s">
        <v>1694</v>
      </c>
      <c r="K834" s="259" t="s">
        <v>1700</v>
      </c>
      <c r="L834" s="260">
        <v>45549</v>
      </c>
      <c r="M834" s="259" t="s">
        <v>310</v>
      </c>
    </row>
    <row r="835" spans="1:13" x14ac:dyDescent="0.35">
      <c r="A835" s="261" t="s">
        <v>1650</v>
      </c>
      <c r="B835" s="261" t="s">
        <v>1651</v>
      </c>
      <c r="C835" s="261" t="s">
        <v>1644</v>
      </c>
      <c r="D835" s="261" t="s">
        <v>24</v>
      </c>
      <c r="E835" s="261" t="s">
        <v>17</v>
      </c>
      <c r="F835" s="261" t="s">
        <v>17</v>
      </c>
      <c r="G835" s="261" t="s">
        <v>17</v>
      </c>
      <c r="H835" s="261" t="s">
        <v>17</v>
      </c>
      <c r="I835" s="261" t="s">
        <v>17</v>
      </c>
      <c r="J835" s="261" t="s">
        <v>1694</v>
      </c>
      <c r="K835" s="261" t="s">
        <v>1701</v>
      </c>
      <c r="L835" s="262">
        <v>45549</v>
      </c>
      <c r="M835" s="261" t="s">
        <v>310</v>
      </c>
    </row>
    <row r="836" spans="1:13" x14ac:dyDescent="0.35">
      <c r="A836" s="259" t="s">
        <v>1702</v>
      </c>
      <c r="B836" s="259" t="s">
        <v>1703</v>
      </c>
      <c r="C836" s="259" t="s">
        <v>1644</v>
      </c>
      <c r="D836" s="259" t="s">
        <v>26</v>
      </c>
      <c r="E836" s="259" t="s">
        <v>17</v>
      </c>
      <c r="F836" s="259" t="s">
        <v>17</v>
      </c>
      <c r="G836" s="259" t="s">
        <v>17</v>
      </c>
      <c r="H836" s="259" t="s">
        <v>17</v>
      </c>
      <c r="I836" s="259" t="s">
        <v>17</v>
      </c>
      <c r="J836" s="259" t="s">
        <v>1704</v>
      </c>
      <c r="K836" s="259" t="s">
        <v>1705</v>
      </c>
      <c r="L836" s="260">
        <v>45549</v>
      </c>
      <c r="M836" s="259" t="s">
        <v>310</v>
      </c>
    </row>
    <row r="837" spans="1:13" x14ac:dyDescent="0.35">
      <c r="A837" s="261" t="s">
        <v>1702</v>
      </c>
      <c r="B837" s="261" t="s">
        <v>1703</v>
      </c>
      <c r="C837" s="261" t="s">
        <v>1644</v>
      </c>
      <c r="D837" s="261" t="s">
        <v>28</v>
      </c>
      <c r="E837" s="261" t="s">
        <v>17</v>
      </c>
      <c r="F837" s="261" t="s">
        <v>17</v>
      </c>
      <c r="G837" s="261" t="s">
        <v>17</v>
      </c>
      <c r="H837" s="261" t="s">
        <v>17</v>
      </c>
      <c r="I837" s="261" t="s">
        <v>17</v>
      </c>
      <c r="J837" s="261" t="s">
        <v>1704</v>
      </c>
      <c r="K837" s="261" t="s">
        <v>1706</v>
      </c>
      <c r="L837" s="262">
        <v>45549</v>
      </c>
      <c r="M837" s="261" t="s">
        <v>310</v>
      </c>
    </row>
    <row r="838" spans="1:13" x14ac:dyDescent="0.35">
      <c r="A838" s="259" t="s">
        <v>1707</v>
      </c>
      <c r="B838" s="259" t="s">
        <v>1708</v>
      </c>
      <c r="C838" s="259" t="s">
        <v>1644</v>
      </c>
      <c r="D838" s="259" t="s">
        <v>26</v>
      </c>
      <c r="E838" s="259" t="s">
        <v>17</v>
      </c>
      <c r="F838" s="259" t="s">
        <v>1645</v>
      </c>
      <c r="G838" s="259" t="s">
        <v>358</v>
      </c>
      <c r="H838" s="259">
        <v>1</v>
      </c>
      <c r="I838" s="259" t="s">
        <v>1646</v>
      </c>
      <c r="J838" s="259" t="s">
        <v>1709</v>
      </c>
      <c r="K838" s="259" t="s">
        <v>1710</v>
      </c>
      <c r="L838" s="260">
        <v>45549</v>
      </c>
      <c r="M838" s="259" t="s">
        <v>20</v>
      </c>
    </row>
    <row r="839" spans="1:13" x14ac:dyDescent="0.35">
      <c r="A839" s="261" t="s">
        <v>1707</v>
      </c>
      <c r="B839" s="261" t="s">
        <v>1708</v>
      </c>
      <c r="C839" s="261" t="s">
        <v>1644</v>
      </c>
      <c r="D839" s="261" t="s">
        <v>28</v>
      </c>
      <c r="E839" s="261" t="s">
        <v>17</v>
      </c>
      <c r="F839" s="261" t="s">
        <v>1645</v>
      </c>
      <c r="G839" s="261" t="s">
        <v>358</v>
      </c>
      <c r="H839" s="261">
        <v>1</v>
      </c>
      <c r="I839" s="261" t="s">
        <v>1646</v>
      </c>
      <c r="J839" s="261" t="s">
        <v>1709</v>
      </c>
      <c r="K839" s="261" t="s">
        <v>1711</v>
      </c>
      <c r="L839" s="262">
        <v>45549</v>
      </c>
      <c r="M839" s="261" t="s">
        <v>20</v>
      </c>
    </row>
    <row r="840" spans="1:13" x14ac:dyDescent="0.35">
      <c r="A840" s="259" t="s">
        <v>1707</v>
      </c>
      <c r="B840" s="259" t="s">
        <v>1708</v>
      </c>
      <c r="C840" s="259" t="s">
        <v>1644</v>
      </c>
      <c r="D840" s="259" t="s">
        <v>38</v>
      </c>
      <c r="E840" s="259" t="s">
        <v>17</v>
      </c>
      <c r="F840" s="259" t="s">
        <v>17</v>
      </c>
      <c r="G840" s="259" t="s">
        <v>17</v>
      </c>
      <c r="H840" s="259" t="s">
        <v>17</v>
      </c>
      <c r="I840" s="259" t="s">
        <v>17</v>
      </c>
      <c r="J840" s="259" t="s">
        <v>18</v>
      </c>
      <c r="K840" s="259" t="s">
        <v>1712</v>
      </c>
      <c r="L840" s="260">
        <v>45549</v>
      </c>
      <c r="M840" s="259" t="s">
        <v>20</v>
      </c>
    </row>
    <row r="841" spans="1:13" x14ac:dyDescent="0.35">
      <c r="A841" s="261" t="s">
        <v>1707</v>
      </c>
      <c r="B841" s="261" t="s">
        <v>1708</v>
      </c>
      <c r="C841" s="261" t="s">
        <v>1644</v>
      </c>
      <c r="D841" s="261" t="s">
        <v>16</v>
      </c>
      <c r="E841" s="261">
        <v>301738</v>
      </c>
      <c r="F841" s="261" t="s">
        <v>1713</v>
      </c>
      <c r="G841" s="261" t="s">
        <v>742</v>
      </c>
      <c r="H841" s="261">
        <v>2</v>
      </c>
      <c r="I841" s="261" t="s">
        <v>1714</v>
      </c>
      <c r="J841" s="261" t="s">
        <v>1715</v>
      </c>
      <c r="K841" s="261" t="s">
        <v>1716</v>
      </c>
      <c r="L841" s="262">
        <v>45549</v>
      </c>
      <c r="M841" s="261" t="s">
        <v>20</v>
      </c>
    </row>
    <row r="842" spans="1:13" x14ac:dyDescent="0.35">
      <c r="A842" s="259" t="s">
        <v>1707</v>
      </c>
      <c r="B842" s="259" t="s">
        <v>1708</v>
      </c>
      <c r="C842" s="259" t="s">
        <v>1644</v>
      </c>
      <c r="D842" s="259" t="s">
        <v>21</v>
      </c>
      <c r="E842" s="259">
        <v>7542</v>
      </c>
      <c r="F842" s="259" t="s">
        <v>1717</v>
      </c>
      <c r="G842" s="259" t="s">
        <v>742</v>
      </c>
      <c r="H842" s="259">
        <v>2</v>
      </c>
      <c r="I842" s="259" t="s">
        <v>1718</v>
      </c>
      <c r="J842" s="259" t="s">
        <v>1719</v>
      </c>
      <c r="K842" s="259" t="s">
        <v>1720</v>
      </c>
      <c r="L842" s="260">
        <v>45549</v>
      </c>
      <c r="M842" s="259" t="s">
        <v>20</v>
      </c>
    </row>
    <row r="843" spans="1:13" x14ac:dyDescent="0.35">
      <c r="A843" s="261" t="s">
        <v>1707</v>
      </c>
      <c r="B843" s="261" t="s">
        <v>1708</v>
      </c>
      <c r="C843" s="261" t="s">
        <v>1644</v>
      </c>
      <c r="D843" s="261" t="s">
        <v>558</v>
      </c>
      <c r="E843" s="261" t="s">
        <v>17</v>
      </c>
      <c r="F843" s="261" t="s">
        <v>17</v>
      </c>
      <c r="G843" s="261" t="s">
        <v>17</v>
      </c>
      <c r="H843" s="261" t="s">
        <v>17</v>
      </c>
      <c r="I843" s="261" t="s">
        <v>17</v>
      </c>
      <c r="J843" s="261" t="s">
        <v>18</v>
      </c>
      <c r="K843" s="261" t="s">
        <v>1721</v>
      </c>
      <c r="L843" s="262">
        <v>45549</v>
      </c>
      <c r="M843" s="261" t="s">
        <v>20</v>
      </c>
    </row>
    <row r="844" spans="1:13" x14ac:dyDescent="0.35">
      <c r="A844" s="259" t="s">
        <v>1707</v>
      </c>
      <c r="B844" s="259" t="s">
        <v>1708</v>
      </c>
      <c r="C844" s="259" t="s">
        <v>1644</v>
      </c>
      <c r="D844" s="259" t="s">
        <v>24</v>
      </c>
      <c r="E844" s="259">
        <v>1900000000</v>
      </c>
      <c r="F844" s="259" t="s">
        <v>1722</v>
      </c>
      <c r="G844" s="259" t="s">
        <v>22</v>
      </c>
      <c r="H844" s="259">
        <v>3</v>
      </c>
      <c r="I844" s="259" t="s">
        <v>1723</v>
      </c>
      <c r="J844" s="259" t="s">
        <v>1724</v>
      </c>
      <c r="K844" s="259" t="s">
        <v>1725</v>
      </c>
      <c r="L844" s="260">
        <v>45549</v>
      </c>
      <c r="M844" s="259" t="s">
        <v>20</v>
      </c>
    </row>
    <row r="845" spans="1:13" x14ac:dyDescent="0.35">
      <c r="A845" s="261" t="s">
        <v>1008</v>
      </c>
      <c r="B845" s="261" t="s">
        <v>1009</v>
      </c>
      <c r="C845" s="261" t="s">
        <v>1010</v>
      </c>
      <c r="D845" s="261" t="s">
        <v>648</v>
      </c>
      <c r="E845" s="261">
        <v>226782865</v>
      </c>
      <c r="F845" s="261" t="s">
        <v>1726</v>
      </c>
      <c r="G845" s="261" t="s">
        <v>742</v>
      </c>
      <c r="H845" s="261">
        <v>2</v>
      </c>
      <c r="I845" s="261" t="s">
        <v>1727</v>
      </c>
      <c r="J845" s="261" t="s">
        <v>1728</v>
      </c>
      <c r="K845" s="261" t="s">
        <v>1729</v>
      </c>
      <c r="L845" s="262">
        <v>45560</v>
      </c>
      <c r="M845" s="261" t="s">
        <v>310</v>
      </c>
    </row>
    <row r="846" spans="1:13" x14ac:dyDescent="0.35">
      <c r="A846" s="259" t="s">
        <v>1008</v>
      </c>
      <c r="B846" s="259" t="s">
        <v>1009</v>
      </c>
      <c r="C846" s="259" t="s">
        <v>1010</v>
      </c>
      <c r="D846" s="259" t="s">
        <v>658</v>
      </c>
      <c r="E846" s="259">
        <v>5010124</v>
      </c>
      <c r="F846" s="259" t="s">
        <v>1730</v>
      </c>
      <c r="G846" s="259" t="s">
        <v>742</v>
      </c>
      <c r="H846" s="259">
        <v>2</v>
      </c>
      <c r="I846" s="259" t="s">
        <v>1731</v>
      </c>
      <c r="J846" s="259" t="s">
        <v>1732</v>
      </c>
      <c r="K846" s="259" t="s">
        <v>1733</v>
      </c>
      <c r="L846" s="260">
        <v>45560</v>
      </c>
      <c r="M846" s="259" t="s">
        <v>310</v>
      </c>
    </row>
    <row r="847" spans="1:13" x14ac:dyDescent="0.35">
      <c r="A847" s="261" t="s">
        <v>1008</v>
      </c>
      <c r="B847" s="261" t="s">
        <v>1009</v>
      </c>
      <c r="C847" s="261" t="s">
        <v>1010</v>
      </c>
      <c r="D847" s="261" t="s">
        <v>663</v>
      </c>
      <c r="E847" s="261">
        <v>5010124</v>
      </c>
      <c r="F847" s="261" t="s">
        <v>1730</v>
      </c>
      <c r="G847" s="261" t="s">
        <v>742</v>
      </c>
      <c r="H847" s="261">
        <v>2</v>
      </c>
      <c r="I847" s="261" t="s">
        <v>1731</v>
      </c>
      <c r="J847" s="261" t="s">
        <v>1734</v>
      </c>
      <c r="K847" s="261" t="s">
        <v>1735</v>
      </c>
      <c r="L847" s="262">
        <v>45560</v>
      </c>
      <c r="M847" s="261" t="s">
        <v>310</v>
      </c>
    </row>
    <row r="848" spans="1:13" x14ac:dyDescent="0.35">
      <c r="A848" s="259" t="s">
        <v>1008</v>
      </c>
      <c r="B848" s="259" t="s">
        <v>1009</v>
      </c>
      <c r="C848" s="259" t="s">
        <v>1010</v>
      </c>
      <c r="D848" s="259" t="s">
        <v>413</v>
      </c>
      <c r="E848" s="259">
        <v>1307048</v>
      </c>
      <c r="F848" s="259" t="s">
        <v>1736</v>
      </c>
      <c r="G848" s="259" t="s">
        <v>742</v>
      </c>
      <c r="H848" s="259">
        <v>2</v>
      </c>
      <c r="I848" s="259" t="s">
        <v>1737</v>
      </c>
      <c r="J848" s="259" t="s">
        <v>1738</v>
      </c>
      <c r="K848" s="259" t="s">
        <v>1739</v>
      </c>
      <c r="L848" s="260">
        <v>45560</v>
      </c>
      <c r="M848" s="259" t="s">
        <v>310</v>
      </c>
    </row>
    <row r="849" spans="1:13" x14ac:dyDescent="0.35">
      <c r="A849" s="261" t="s">
        <v>1008</v>
      </c>
      <c r="B849" s="261" t="s">
        <v>1009</v>
      </c>
      <c r="C849" s="261" t="s">
        <v>1010</v>
      </c>
      <c r="D849" s="261" t="s">
        <v>545</v>
      </c>
      <c r="E849" s="261">
        <v>2844</v>
      </c>
      <c r="F849" s="261" t="s">
        <v>1740</v>
      </c>
      <c r="G849" s="261" t="s">
        <v>742</v>
      </c>
      <c r="H849" s="261">
        <v>2</v>
      </c>
      <c r="I849" s="261" t="s">
        <v>496</v>
      </c>
      <c r="J849" s="261" t="s">
        <v>1741</v>
      </c>
      <c r="K849" s="261" t="s">
        <v>1742</v>
      </c>
      <c r="L849" s="262">
        <v>45560</v>
      </c>
      <c r="M849" s="261" t="s">
        <v>310</v>
      </c>
    </row>
    <row r="850" spans="1:13" x14ac:dyDescent="0.35">
      <c r="A850" s="259" t="s">
        <v>1008</v>
      </c>
      <c r="B850" s="259" t="s">
        <v>1009</v>
      </c>
      <c r="C850" s="259" t="s">
        <v>1010</v>
      </c>
      <c r="D850" s="259" t="s">
        <v>550</v>
      </c>
      <c r="E850" s="259">
        <v>9702</v>
      </c>
      <c r="F850" s="259" t="s">
        <v>1743</v>
      </c>
      <c r="G850" s="259" t="s">
        <v>742</v>
      </c>
      <c r="H850" s="259">
        <v>2</v>
      </c>
      <c r="I850" s="259" t="s">
        <v>1744</v>
      </c>
      <c r="J850" s="259" t="s">
        <v>1745</v>
      </c>
      <c r="K850" s="259" t="s">
        <v>1746</v>
      </c>
      <c r="L850" s="260">
        <v>45560</v>
      </c>
      <c r="M850" s="259" t="s">
        <v>310</v>
      </c>
    </row>
    <row r="851" spans="1:13" x14ac:dyDescent="0.35">
      <c r="A851" s="261" t="s">
        <v>1008</v>
      </c>
      <c r="B851" s="261" t="s">
        <v>1009</v>
      </c>
      <c r="C851" s="261" t="s">
        <v>1010</v>
      </c>
      <c r="D851" s="261" t="s">
        <v>686</v>
      </c>
      <c r="E851" s="261">
        <v>3216124</v>
      </c>
      <c r="F851" s="261" t="s">
        <v>1747</v>
      </c>
      <c r="G851" s="261" t="s">
        <v>742</v>
      </c>
      <c r="H851" s="261">
        <v>2</v>
      </c>
      <c r="I851" s="261" t="s">
        <v>1748</v>
      </c>
      <c r="J851" s="261" t="s">
        <v>1749</v>
      </c>
      <c r="K851" s="261" t="s">
        <v>1750</v>
      </c>
      <c r="L851" s="262">
        <v>45560</v>
      </c>
      <c r="M851" s="261" t="s">
        <v>310</v>
      </c>
    </row>
    <row r="852" spans="1:13" x14ac:dyDescent="0.35">
      <c r="A852" s="259" t="s">
        <v>1008</v>
      </c>
      <c r="B852" s="259" t="s">
        <v>1009</v>
      </c>
      <c r="C852" s="259" t="s">
        <v>1010</v>
      </c>
      <c r="D852" s="259" t="s">
        <v>699</v>
      </c>
      <c r="E852" s="259">
        <v>1751944</v>
      </c>
      <c r="F852" s="259" t="s">
        <v>1751</v>
      </c>
      <c r="G852" s="259" t="s">
        <v>742</v>
      </c>
      <c r="H852" s="259">
        <v>2</v>
      </c>
      <c r="I852" s="259" t="s">
        <v>1752</v>
      </c>
      <c r="J852" s="259" t="s">
        <v>1602</v>
      </c>
      <c r="K852" s="259" t="s">
        <v>1753</v>
      </c>
      <c r="L852" s="260">
        <v>45560</v>
      </c>
      <c r="M852" s="259" t="s">
        <v>310</v>
      </c>
    </row>
    <row r="853" spans="1:13" x14ac:dyDescent="0.35">
      <c r="A853" s="261" t="s">
        <v>1008</v>
      </c>
      <c r="B853" s="261" t="s">
        <v>1009</v>
      </c>
      <c r="C853" s="261" t="s">
        <v>1010</v>
      </c>
      <c r="D853" s="261" t="s">
        <v>282</v>
      </c>
      <c r="E853" s="261">
        <v>5</v>
      </c>
      <c r="F853" s="261" t="s">
        <v>1754</v>
      </c>
      <c r="G853" s="261" t="s">
        <v>358</v>
      </c>
      <c r="H853" s="261">
        <v>1</v>
      </c>
      <c r="I853" s="261" t="s">
        <v>1755</v>
      </c>
      <c r="J853" s="261" t="s">
        <v>1756</v>
      </c>
      <c r="K853" s="261" t="s">
        <v>1757</v>
      </c>
      <c r="L853" s="262">
        <v>45560</v>
      </c>
      <c r="M853" s="261" t="s">
        <v>310</v>
      </c>
    </row>
    <row r="854" spans="1:13" x14ac:dyDescent="0.35">
      <c r="A854" s="259" t="s">
        <v>842</v>
      </c>
      <c r="B854" s="259" t="s">
        <v>843</v>
      </c>
      <c r="C854" s="259" t="s">
        <v>835</v>
      </c>
      <c r="D854" s="259" t="s">
        <v>21</v>
      </c>
      <c r="E854" s="259" t="s">
        <v>17</v>
      </c>
      <c r="F854" s="259" t="s">
        <v>17</v>
      </c>
      <c r="G854" s="259" t="s">
        <v>17</v>
      </c>
      <c r="H854" s="259" t="s">
        <v>17</v>
      </c>
      <c r="I854" s="259" t="s">
        <v>17</v>
      </c>
      <c r="J854" s="259" t="s">
        <v>1689</v>
      </c>
      <c r="K854" s="259" t="s">
        <v>1758</v>
      </c>
      <c r="L854" s="260">
        <v>45562</v>
      </c>
      <c r="M854" s="259" t="s">
        <v>310</v>
      </c>
    </row>
    <row r="855" spans="1:13" x14ac:dyDescent="0.35">
      <c r="A855" s="261" t="s">
        <v>842</v>
      </c>
      <c r="B855" s="261" t="s">
        <v>843</v>
      </c>
      <c r="C855" s="261" t="s">
        <v>835</v>
      </c>
      <c r="D855" s="261" t="s">
        <v>558</v>
      </c>
      <c r="E855" s="261" t="s">
        <v>17</v>
      </c>
      <c r="F855" s="261" t="s">
        <v>17</v>
      </c>
      <c r="G855" s="261" t="s">
        <v>17</v>
      </c>
      <c r="H855" s="261" t="s">
        <v>17</v>
      </c>
      <c r="I855" s="261" t="s">
        <v>17</v>
      </c>
      <c r="J855" s="261" t="s">
        <v>1689</v>
      </c>
      <c r="K855" s="261" t="s">
        <v>1759</v>
      </c>
      <c r="L855" s="262">
        <v>45562</v>
      </c>
      <c r="M855" s="261" t="s">
        <v>310</v>
      </c>
    </row>
    <row r="856" spans="1:13" x14ac:dyDescent="0.35">
      <c r="A856" s="259" t="s">
        <v>842</v>
      </c>
      <c r="B856" s="259" t="s">
        <v>843</v>
      </c>
      <c r="C856" s="259" t="s">
        <v>835</v>
      </c>
      <c r="D856" s="259" t="s">
        <v>24</v>
      </c>
      <c r="E856" s="259" t="s">
        <v>17</v>
      </c>
      <c r="F856" s="259" t="s">
        <v>17</v>
      </c>
      <c r="G856" s="259" t="s">
        <v>17</v>
      </c>
      <c r="H856" s="259" t="s">
        <v>17</v>
      </c>
      <c r="I856" s="259" t="s">
        <v>17</v>
      </c>
      <c r="J856" s="259" t="s">
        <v>1689</v>
      </c>
      <c r="K856" s="259" t="s">
        <v>1760</v>
      </c>
      <c r="L856" s="260">
        <v>45562</v>
      </c>
      <c r="M856" s="259" t="s">
        <v>310</v>
      </c>
    </row>
    <row r="857" spans="1:13" x14ac:dyDescent="0.35">
      <c r="A857" s="261" t="s">
        <v>1761</v>
      </c>
      <c r="B857" s="261" t="s">
        <v>1762</v>
      </c>
      <c r="C857" s="261" t="s">
        <v>1763</v>
      </c>
      <c r="D857" s="261" t="s">
        <v>38</v>
      </c>
      <c r="E857" s="261" t="s">
        <v>17</v>
      </c>
      <c r="F857" s="261" t="s">
        <v>17</v>
      </c>
      <c r="G857" s="261" t="s">
        <v>17</v>
      </c>
      <c r="H857" s="261" t="s">
        <v>17</v>
      </c>
      <c r="I857" s="261" t="s">
        <v>17</v>
      </c>
      <c r="J857" s="261" t="s">
        <v>1764</v>
      </c>
      <c r="K857" s="261" t="s">
        <v>1765</v>
      </c>
      <c r="L857" s="262">
        <v>45563</v>
      </c>
      <c r="M857" s="261" t="s">
        <v>20</v>
      </c>
    </row>
    <row r="858" spans="1:13" x14ac:dyDescent="0.35">
      <c r="A858" s="259" t="s">
        <v>1761</v>
      </c>
      <c r="B858" s="259" t="s">
        <v>1762</v>
      </c>
      <c r="C858" s="259" t="s">
        <v>1763</v>
      </c>
      <c r="D858" s="259" t="s">
        <v>558</v>
      </c>
      <c r="E858" s="259" t="s">
        <v>17</v>
      </c>
      <c r="F858" s="259" t="s">
        <v>17</v>
      </c>
      <c r="G858" s="259" t="s">
        <v>17</v>
      </c>
      <c r="H858" s="259" t="s">
        <v>17</v>
      </c>
      <c r="I858" s="259" t="s">
        <v>17</v>
      </c>
      <c r="J858" s="259" t="s">
        <v>1764</v>
      </c>
      <c r="K858" s="259" t="s">
        <v>1766</v>
      </c>
      <c r="L858" s="260">
        <v>45563</v>
      </c>
      <c r="M858" s="259" t="s">
        <v>20</v>
      </c>
    </row>
    <row r="859" spans="1:13" x14ac:dyDescent="0.35">
      <c r="A859" s="261" t="s">
        <v>1761</v>
      </c>
      <c r="B859" s="261" t="s">
        <v>1762</v>
      </c>
      <c r="C859" s="261" t="s">
        <v>1763</v>
      </c>
      <c r="D859" s="261" t="s">
        <v>24</v>
      </c>
      <c r="E859" s="261">
        <v>486000000000</v>
      </c>
      <c r="F859" s="261" t="s">
        <v>1767</v>
      </c>
      <c r="G859" s="261" t="s">
        <v>742</v>
      </c>
      <c r="H859" s="261">
        <v>2</v>
      </c>
      <c r="I859" s="261" t="s">
        <v>1768</v>
      </c>
      <c r="J859" s="261" t="s">
        <v>1769</v>
      </c>
      <c r="K859" s="261" t="s">
        <v>1770</v>
      </c>
      <c r="L859" s="262">
        <v>45563</v>
      </c>
      <c r="M859" s="261" t="s">
        <v>20</v>
      </c>
    </row>
    <row r="860" spans="1:13" x14ac:dyDescent="0.35">
      <c r="A860" s="259" t="s">
        <v>1761</v>
      </c>
      <c r="B860" s="259" t="s">
        <v>1762</v>
      </c>
      <c r="C860" s="259" t="s">
        <v>1763</v>
      </c>
      <c r="D860" s="259" t="s">
        <v>26</v>
      </c>
      <c r="E860" s="259" t="s">
        <v>17</v>
      </c>
      <c r="F860" s="259" t="s">
        <v>17</v>
      </c>
      <c r="G860" s="259" t="s">
        <v>17</v>
      </c>
      <c r="H860" s="259" t="s">
        <v>17</v>
      </c>
      <c r="I860" s="259" t="s">
        <v>17</v>
      </c>
      <c r="J860" s="259" t="s">
        <v>1764</v>
      </c>
      <c r="K860" s="259" t="s">
        <v>1771</v>
      </c>
      <c r="L860" s="260">
        <v>45563</v>
      </c>
      <c r="M860" s="259" t="s">
        <v>20</v>
      </c>
    </row>
    <row r="861" spans="1:13" x14ac:dyDescent="0.35">
      <c r="A861" s="261" t="s">
        <v>1761</v>
      </c>
      <c r="B861" s="261" t="s">
        <v>1762</v>
      </c>
      <c r="C861" s="261" t="s">
        <v>1763</v>
      </c>
      <c r="D861" s="261" t="s">
        <v>28</v>
      </c>
      <c r="E861" s="261" t="s">
        <v>17</v>
      </c>
      <c r="F861" s="261" t="s">
        <v>17</v>
      </c>
      <c r="G861" s="261" t="s">
        <v>17</v>
      </c>
      <c r="H861" s="261" t="s">
        <v>17</v>
      </c>
      <c r="I861" s="261" t="s">
        <v>17</v>
      </c>
      <c r="J861" s="261" t="s">
        <v>1764</v>
      </c>
      <c r="K861" s="261" t="s">
        <v>1772</v>
      </c>
      <c r="L861" s="262">
        <v>45563</v>
      </c>
      <c r="M861" s="261" t="s">
        <v>20</v>
      </c>
    </row>
    <row r="862" spans="1:13" x14ac:dyDescent="0.35">
      <c r="A862" s="259" t="s">
        <v>1773</v>
      </c>
      <c r="B862" s="259" t="s">
        <v>1774</v>
      </c>
      <c r="C862" s="259" t="s">
        <v>1775</v>
      </c>
      <c r="D862" s="259" t="s">
        <v>38</v>
      </c>
      <c r="E862" s="259" t="s">
        <v>17</v>
      </c>
      <c r="F862" s="259" t="s">
        <v>17</v>
      </c>
      <c r="G862" s="259" t="s">
        <v>17</v>
      </c>
      <c r="H862" s="259" t="s">
        <v>17</v>
      </c>
      <c r="I862" s="259" t="s">
        <v>17</v>
      </c>
      <c r="J862" s="259" t="s">
        <v>1764</v>
      </c>
      <c r="K862" s="259" t="s">
        <v>1776</v>
      </c>
      <c r="L862" s="260">
        <v>45563</v>
      </c>
      <c r="M862" s="259" t="s">
        <v>20</v>
      </c>
    </row>
    <row r="863" spans="1:13" x14ac:dyDescent="0.35">
      <c r="A863" s="261" t="s">
        <v>1773</v>
      </c>
      <c r="B863" s="261" t="s">
        <v>1774</v>
      </c>
      <c r="C863" s="261" t="s">
        <v>1775</v>
      </c>
      <c r="D863" s="261" t="s">
        <v>40</v>
      </c>
      <c r="E863" s="261" t="s">
        <v>17</v>
      </c>
      <c r="F863" s="261" t="s">
        <v>17</v>
      </c>
      <c r="G863" s="261" t="s">
        <v>17</v>
      </c>
      <c r="H863" s="261" t="s">
        <v>17</v>
      </c>
      <c r="I863" s="261" t="s">
        <v>17</v>
      </c>
      <c r="J863" s="261" t="s">
        <v>1764</v>
      </c>
      <c r="K863" s="261" t="s">
        <v>1777</v>
      </c>
      <c r="L863" s="262">
        <v>45563</v>
      </c>
      <c r="M863" s="261" t="s">
        <v>20</v>
      </c>
    </row>
    <row r="864" spans="1:13" x14ac:dyDescent="0.35">
      <c r="A864" s="259" t="s">
        <v>1773</v>
      </c>
      <c r="B864" s="259" t="s">
        <v>1774</v>
      </c>
      <c r="C864" s="259" t="s">
        <v>1775</v>
      </c>
      <c r="D864" s="259" t="s">
        <v>16</v>
      </c>
      <c r="E864" s="259" t="s">
        <v>17</v>
      </c>
      <c r="F864" s="259" t="s">
        <v>17</v>
      </c>
      <c r="G864" s="259" t="s">
        <v>17</v>
      </c>
      <c r="H864" s="259" t="s">
        <v>17</v>
      </c>
      <c r="I864" s="259" t="s">
        <v>17</v>
      </c>
      <c r="J864" s="259" t="s">
        <v>1778</v>
      </c>
      <c r="K864" s="259" t="s">
        <v>1779</v>
      </c>
      <c r="L864" s="260">
        <v>45563</v>
      </c>
      <c r="M864" s="259" t="s">
        <v>20</v>
      </c>
    </row>
    <row r="865" spans="1:13" x14ac:dyDescent="0.35">
      <c r="A865" s="261" t="s">
        <v>1773</v>
      </c>
      <c r="B865" s="261" t="s">
        <v>1774</v>
      </c>
      <c r="C865" s="261" t="s">
        <v>1775</v>
      </c>
      <c r="D865" s="261" t="s">
        <v>21</v>
      </c>
      <c r="E865" s="261" t="s">
        <v>17</v>
      </c>
      <c r="F865" s="261" t="s">
        <v>17</v>
      </c>
      <c r="G865" s="261" t="s">
        <v>17</v>
      </c>
      <c r="H865" s="261" t="s">
        <v>17</v>
      </c>
      <c r="I865" s="261" t="s">
        <v>17</v>
      </c>
      <c r="J865" s="261" t="s">
        <v>1778</v>
      </c>
      <c r="K865" s="261" t="s">
        <v>1780</v>
      </c>
      <c r="L865" s="262">
        <v>45563</v>
      </c>
      <c r="M865" s="261" t="s">
        <v>20</v>
      </c>
    </row>
    <row r="866" spans="1:13" x14ac:dyDescent="0.35">
      <c r="A866" s="259" t="s">
        <v>1773</v>
      </c>
      <c r="B866" s="259" t="s">
        <v>1774</v>
      </c>
      <c r="C866" s="259" t="s">
        <v>1775</v>
      </c>
      <c r="D866" s="259" t="s">
        <v>558</v>
      </c>
      <c r="E866" s="259" t="s">
        <v>17</v>
      </c>
      <c r="F866" s="259" t="s">
        <v>17</v>
      </c>
      <c r="G866" s="259" t="s">
        <v>17</v>
      </c>
      <c r="H866" s="259" t="s">
        <v>17</v>
      </c>
      <c r="I866" s="259" t="s">
        <v>17</v>
      </c>
      <c r="J866" s="259" t="s">
        <v>1778</v>
      </c>
      <c r="K866" s="259" t="s">
        <v>1781</v>
      </c>
      <c r="L866" s="260">
        <v>45563</v>
      </c>
      <c r="M866" s="259" t="s">
        <v>20</v>
      </c>
    </row>
    <row r="867" spans="1:13" x14ac:dyDescent="0.35">
      <c r="A867" s="261" t="s">
        <v>1773</v>
      </c>
      <c r="B867" s="261" t="s">
        <v>1774</v>
      </c>
      <c r="C867" s="261" t="s">
        <v>1775</v>
      </c>
      <c r="D867" s="261" t="s">
        <v>24</v>
      </c>
      <c r="E867" s="261" t="s">
        <v>17</v>
      </c>
      <c r="F867" s="261" t="s">
        <v>17</v>
      </c>
      <c r="G867" s="261" t="s">
        <v>17</v>
      </c>
      <c r="H867" s="261" t="s">
        <v>17</v>
      </c>
      <c r="I867" s="261" t="s">
        <v>17</v>
      </c>
      <c r="J867" s="261" t="s">
        <v>1778</v>
      </c>
      <c r="K867" s="261" t="s">
        <v>1782</v>
      </c>
      <c r="L867" s="262">
        <v>45563</v>
      </c>
      <c r="M867" s="261" t="s">
        <v>20</v>
      </c>
    </row>
    <row r="868" spans="1:13" x14ac:dyDescent="0.35">
      <c r="A868" s="259" t="s">
        <v>1773</v>
      </c>
      <c r="B868" s="259" t="s">
        <v>1774</v>
      </c>
      <c r="C868" s="259" t="s">
        <v>1775</v>
      </c>
      <c r="D868" s="259" t="s">
        <v>26</v>
      </c>
      <c r="E868" s="259" t="s">
        <v>17</v>
      </c>
      <c r="F868" s="259" t="s">
        <v>17</v>
      </c>
      <c r="G868" s="259" t="s">
        <v>17</v>
      </c>
      <c r="H868" s="259" t="s">
        <v>17</v>
      </c>
      <c r="I868" s="259" t="s">
        <v>17</v>
      </c>
      <c r="J868" s="259" t="s">
        <v>1764</v>
      </c>
      <c r="K868" s="259" t="s">
        <v>1783</v>
      </c>
      <c r="L868" s="260">
        <v>45563</v>
      </c>
      <c r="M868" s="259" t="s">
        <v>20</v>
      </c>
    </row>
    <row r="869" spans="1:13" x14ac:dyDescent="0.35">
      <c r="A869" s="261" t="s">
        <v>1773</v>
      </c>
      <c r="B869" s="261" t="s">
        <v>1774</v>
      </c>
      <c r="C869" s="261" t="s">
        <v>1775</v>
      </c>
      <c r="D869" s="261" t="s">
        <v>28</v>
      </c>
      <c r="E869" s="261" t="s">
        <v>17</v>
      </c>
      <c r="F869" s="261" t="s">
        <v>17</v>
      </c>
      <c r="G869" s="261" t="s">
        <v>17</v>
      </c>
      <c r="H869" s="261" t="s">
        <v>17</v>
      </c>
      <c r="I869" s="261" t="s">
        <v>17</v>
      </c>
      <c r="J869" s="261" t="s">
        <v>1764</v>
      </c>
      <c r="K869" s="261" t="s">
        <v>1784</v>
      </c>
      <c r="L869" s="262">
        <v>45563</v>
      </c>
      <c r="M869" s="261" t="s">
        <v>20</v>
      </c>
    </row>
    <row r="870" spans="1:13" x14ac:dyDescent="0.35">
      <c r="A870" s="259" t="s">
        <v>618</v>
      </c>
      <c r="B870" s="259" t="s">
        <v>619</v>
      </c>
      <c r="C870" s="259" t="s">
        <v>620</v>
      </c>
      <c r="D870" s="259" t="s">
        <v>648</v>
      </c>
      <c r="E870" s="259">
        <v>125934000</v>
      </c>
      <c r="F870" s="259" t="s">
        <v>1785</v>
      </c>
      <c r="G870" s="259" t="s">
        <v>742</v>
      </c>
      <c r="H870" s="259">
        <v>2</v>
      </c>
      <c r="I870" s="259" t="s">
        <v>1786</v>
      </c>
      <c r="J870" s="259" t="s">
        <v>1787</v>
      </c>
      <c r="K870" s="259" t="s">
        <v>1788</v>
      </c>
      <c r="L870" s="260">
        <v>45564</v>
      </c>
      <c r="M870" s="259" t="s">
        <v>20</v>
      </c>
    </row>
    <row r="871" spans="1:13" x14ac:dyDescent="0.35">
      <c r="A871" s="261" t="s">
        <v>618</v>
      </c>
      <c r="B871" s="261" t="s">
        <v>619</v>
      </c>
      <c r="C871" s="261" t="s">
        <v>620</v>
      </c>
      <c r="D871" s="261" t="s">
        <v>653</v>
      </c>
      <c r="E871" s="261">
        <v>4600608</v>
      </c>
      <c r="F871" s="261" t="s">
        <v>1789</v>
      </c>
      <c r="G871" s="261" t="s">
        <v>742</v>
      </c>
      <c r="H871" s="261">
        <v>2</v>
      </c>
      <c r="I871" s="261" t="s">
        <v>1790</v>
      </c>
      <c r="J871" s="261" t="s">
        <v>1791</v>
      </c>
      <c r="K871" s="261" t="s">
        <v>1792</v>
      </c>
      <c r="L871" s="262">
        <v>45564</v>
      </c>
      <c r="M871" s="261" t="s">
        <v>20</v>
      </c>
    </row>
    <row r="872" spans="1:13" x14ac:dyDescent="0.35">
      <c r="A872" s="259" t="s">
        <v>618</v>
      </c>
      <c r="B872" s="259" t="s">
        <v>619</v>
      </c>
      <c r="C872" s="259" t="s">
        <v>620</v>
      </c>
      <c r="D872" s="259" t="s">
        <v>658</v>
      </c>
      <c r="E872" s="259">
        <v>125934000</v>
      </c>
      <c r="F872" s="259" t="s">
        <v>1785</v>
      </c>
      <c r="G872" s="259" t="s">
        <v>742</v>
      </c>
      <c r="H872" s="259">
        <v>2</v>
      </c>
      <c r="I872" s="259" t="s">
        <v>1793</v>
      </c>
      <c r="J872" s="259" t="s">
        <v>1794</v>
      </c>
      <c r="K872" s="259" t="s">
        <v>1795</v>
      </c>
      <c r="L872" s="260">
        <v>45564</v>
      </c>
      <c r="M872" s="259" t="s">
        <v>20</v>
      </c>
    </row>
    <row r="873" spans="1:13" x14ac:dyDescent="0.35">
      <c r="A873" s="261" t="s">
        <v>618</v>
      </c>
      <c r="B873" s="261" t="s">
        <v>619</v>
      </c>
      <c r="C873" s="261" t="s">
        <v>620</v>
      </c>
      <c r="D873" s="261" t="s">
        <v>663</v>
      </c>
      <c r="E873" s="261">
        <v>1378374</v>
      </c>
      <c r="F873" s="261" t="s">
        <v>1796</v>
      </c>
      <c r="G873" s="261" t="s">
        <v>742</v>
      </c>
      <c r="H873" s="261">
        <v>2</v>
      </c>
      <c r="I873" s="261" t="s">
        <v>1797</v>
      </c>
      <c r="J873" s="261" t="s">
        <v>1798</v>
      </c>
      <c r="K873" s="261" t="s">
        <v>1799</v>
      </c>
      <c r="L873" s="262">
        <v>45564</v>
      </c>
      <c r="M873" s="261" t="s">
        <v>20</v>
      </c>
    </row>
    <row r="874" spans="1:13" x14ac:dyDescent="0.35">
      <c r="A874" s="259" t="s">
        <v>618</v>
      </c>
      <c r="B874" s="259" t="s">
        <v>619</v>
      </c>
      <c r="C874" s="259" t="s">
        <v>620</v>
      </c>
      <c r="D874" s="259" t="s">
        <v>413</v>
      </c>
      <c r="E874" s="259">
        <v>1378374</v>
      </c>
      <c r="F874" s="259" t="s">
        <v>1796</v>
      </c>
      <c r="G874" s="259" t="s">
        <v>742</v>
      </c>
      <c r="H874" s="259">
        <v>2</v>
      </c>
      <c r="I874" s="259" t="s">
        <v>1797</v>
      </c>
      <c r="J874" s="259" t="s">
        <v>1800</v>
      </c>
      <c r="K874" s="259" t="s">
        <v>1801</v>
      </c>
      <c r="L874" s="260">
        <v>45564</v>
      </c>
      <c r="M874" s="259" t="s">
        <v>20</v>
      </c>
    </row>
    <row r="875" spans="1:13" x14ac:dyDescent="0.35">
      <c r="A875" s="261" t="s">
        <v>618</v>
      </c>
      <c r="B875" s="261" t="s">
        <v>619</v>
      </c>
      <c r="C875" s="261" t="s">
        <v>620</v>
      </c>
      <c r="D875" s="261" t="s">
        <v>545</v>
      </c>
      <c r="E875" s="261">
        <v>839</v>
      </c>
      <c r="F875" s="261" t="s">
        <v>1802</v>
      </c>
      <c r="G875" s="261" t="s">
        <v>22</v>
      </c>
      <c r="H875" s="261">
        <v>3</v>
      </c>
      <c r="I875" s="261" t="s">
        <v>1803</v>
      </c>
      <c r="J875" s="261" t="s">
        <v>1804</v>
      </c>
      <c r="K875" s="261" t="s">
        <v>1805</v>
      </c>
      <c r="L875" s="262">
        <v>45564</v>
      </c>
      <c r="M875" s="261" t="s">
        <v>20</v>
      </c>
    </row>
    <row r="876" spans="1:13" x14ac:dyDescent="0.35">
      <c r="A876" s="259" t="s">
        <v>618</v>
      </c>
      <c r="B876" s="259" t="s">
        <v>619</v>
      </c>
      <c r="C876" s="259" t="s">
        <v>620</v>
      </c>
      <c r="D876" s="259" t="s">
        <v>550</v>
      </c>
      <c r="E876" s="259">
        <v>839</v>
      </c>
      <c r="F876" s="259" t="s">
        <v>1802</v>
      </c>
      <c r="G876" s="259" t="s">
        <v>22</v>
      </c>
      <c r="H876" s="259">
        <v>3</v>
      </c>
      <c r="I876" s="259" t="s">
        <v>1806</v>
      </c>
      <c r="J876" s="259" t="s">
        <v>1804</v>
      </c>
      <c r="K876" s="259" t="s">
        <v>1807</v>
      </c>
      <c r="L876" s="260">
        <v>45564</v>
      </c>
      <c r="M876" s="259" t="s">
        <v>20</v>
      </c>
    </row>
    <row r="877" spans="1:13" x14ac:dyDescent="0.35">
      <c r="A877" s="261" t="s">
        <v>618</v>
      </c>
      <c r="B877" s="261" t="s">
        <v>619</v>
      </c>
      <c r="C877" s="261" t="s">
        <v>620</v>
      </c>
      <c r="D877" s="261" t="s">
        <v>686</v>
      </c>
      <c r="E877" s="261">
        <v>1378374</v>
      </c>
      <c r="F877" s="261" t="s">
        <v>1796</v>
      </c>
      <c r="G877" s="261" t="s">
        <v>742</v>
      </c>
      <c r="H877" s="261">
        <v>2</v>
      </c>
      <c r="I877" s="261" t="s">
        <v>1797</v>
      </c>
      <c r="J877" s="261" t="s">
        <v>1808</v>
      </c>
      <c r="K877" s="261" t="s">
        <v>1809</v>
      </c>
      <c r="L877" s="262">
        <v>45564</v>
      </c>
      <c r="M877" s="261" t="s">
        <v>20</v>
      </c>
    </row>
    <row r="878" spans="1:13" x14ac:dyDescent="0.35">
      <c r="A878" s="259" t="s">
        <v>618</v>
      </c>
      <c r="B878" s="259" t="s">
        <v>619</v>
      </c>
      <c r="C878" s="259" t="s">
        <v>620</v>
      </c>
      <c r="D878" s="259" t="s">
        <v>691</v>
      </c>
      <c r="E878" s="259">
        <v>124555626</v>
      </c>
      <c r="F878" s="259" t="s">
        <v>1810</v>
      </c>
      <c r="G878" s="259" t="s">
        <v>742</v>
      </c>
      <c r="H878" s="259">
        <v>2</v>
      </c>
      <c r="I878" s="259" t="s">
        <v>1811</v>
      </c>
      <c r="J878" s="259" t="s">
        <v>1812</v>
      </c>
      <c r="K878" s="259" t="s">
        <v>1813</v>
      </c>
      <c r="L878" s="260">
        <v>45564</v>
      </c>
      <c r="M878" s="259" t="s">
        <v>20</v>
      </c>
    </row>
    <row r="879" spans="1:13" x14ac:dyDescent="0.35">
      <c r="A879" s="261" t="s">
        <v>618</v>
      </c>
      <c r="B879" s="261" t="s">
        <v>619</v>
      </c>
      <c r="C879" s="261" t="s">
        <v>620</v>
      </c>
      <c r="D879" s="261" t="s">
        <v>696</v>
      </c>
      <c r="E879" s="261">
        <v>0</v>
      </c>
      <c r="F879" s="261" t="s">
        <v>1796</v>
      </c>
      <c r="G879" s="261" t="s">
        <v>742</v>
      </c>
      <c r="H879" s="261">
        <v>2</v>
      </c>
      <c r="I879" s="261" t="s">
        <v>1797</v>
      </c>
      <c r="J879" s="261" t="s">
        <v>1814</v>
      </c>
      <c r="K879" s="261" t="s">
        <v>1815</v>
      </c>
      <c r="L879" s="262">
        <v>45564</v>
      </c>
      <c r="M879" s="261" t="s">
        <v>20</v>
      </c>
    </row>
    <row r="880" spans="1:13" x14ac:dyDescent="0.35">
      <c r="A880" s="259" t="s">
        <v>618</v>
      </c>
      <c r="B880" s="259" t="s">
        <v>619</v>
      </c>
      <c r="C880" s="259" t="s">
        <v>620</v>
      </c>
      <c r="D880" s="259" t="s">
        <v>699</v>
      </c>
      <c r="E880" s="259">
        <v>1378374</v>
      </c>
      <c r="F880" s="259" t="s">
        <v>1796</v>
      </c>
      <c r="G880" s="259" t="s">
        <v>742</v>
      </c>
      <c r="H880" s="259">
        <v>2</v>
      </c>
      <c r="I880" s="259" t="s">
        <v>1797</v>
      </c>
      <c r="J880" s="259" t="s">
        <v>1816</v>
      </c>
      <c r="K880" s="259" t="s">
        <v>1817</v>
      </c>
      <c r="L880" s="260">
        <v>45564</v>
      </c>
      <c r="M880" s="259" t="s">
        <v>20</v>
      </c>
    </row>
    <row r="881" spans="1:13" x14ac:dyDescent="0.35">
      <c r="A881" s="261" t="s">
        <v>618</v>
      </c>
      <c r="B881" s="261" t="s">
        <v>619</v>
      </c>
      <c r="C881" s="261" t="s">
        <v>620</v>
      </c>
      <c r="D881" s="261" t="s">
        <v>702</v>
      </c>
      <c r="E881" s="261" t="s">
        <v>17</v>
      </c>
      <c r="F881" s="261" t="s">
        <v>1796</v>
      </c>
      <c r="G881" s="261" t="s">
        <v>742</v>
      </c>
      <c r="H881" s="261">
        <v>2</v>
      </c>
      <c r="I881" s="261" t="s">
        <v>1797</v>
      </c>
      <c r="J881" s="261" t="s">
        <v>1818</v>
      </c>
      <c r="K881" s="261" t="s">
        <v>1819</v>
      </c>
      <c r="L881" s="262">
        <v>45564</v>
      </c>
      <c r="M881" s="261" t="s">
        <v>20</v>
      </c>
    </row>
    <row r="882" spans="1:13" x14ac:dyDescent="0.35">
      <c r="A882" s="259" t="s">
        <v>618</v>
      </c>
      <c r="B882" s="259" t="s">
        <v>619</v>
      </c>
      <c r="C882" s="259" t="s">
        <v>620</v>
      </c>
      <c r="D882" s="259" t="s">
        <v>572</v>
      </c>
      <c r="E882" s="259" t="s">
        <v>17</v>
      </c>
      <c r="F882" s="259" t="s">
        <v>1796</v>
      </c>
      <c r="G882" s="259" t="s">
        <v>742</v>
      </c>
      <c r="H882" s="259">
        <v>2</v>
      </c>
      <c r="I882" s="259" t="s">
        <v>1797</v>
      </c>
      <c r="J882" s="259" t="s">
        <v>1820</v>
      </c>
      <c r="K882" s="259" t="s">
        <v>1821</v>
      </c>
      <c r="L882" s="260">
        <v>45564</v>
      </c>
      <c r="M882" s="259" t="s">
        <v>20</v>
      </c>
    </row>
    <row r="883" spans="1:13" x14ac:dyDescent="0.35">
      <c r="A883" s="261" t="s">
        <v>634</v>
      </c>
      <c r="B883" s="261" t="s">
        <v>635</v>
      </c>
      <c r="C883" s="261" t="s">
        <v>636</v>
      </c>
      <c r="D883" s="261" t="s">
        <v>648</v>
      </c>
      <c r="E883" s="261">
        <v>133006000</v>
      </c>
      <c r="F883" s="261" t="s">
        <v>1822</v>
      </c>
      <c r="G883" s="261" t="s">
        <v>742</v>
      </c>
      <c r="H883" s="261">
        <v>2</v>
      </c>
      <c r="I883" s="261" t="s">
        <v>1823</v>
      </c>
      <c r="J883" s="261" t="s">
        <v>1824</v>
      </c>
      <c r="K883" s="261" t="s">
        <v>1825</v>
      </c>
      <c r="L883" s="262">
        <v>45564</v>
      </c>
      <c r="M883" s="261" t="s">
        <v>20</v>
      </c>
    </row>
    <row r="884" spans="1:13" x14ac:dyDescent="0.35">
      <c r="A884" s="259" t="s">
        <v>634</v>
      </c>
      <c r="B884" s="259" t="s">
        <v>635</v>
      </c>
      <c r="C884" s="259" t="s">
        <v>636</v>
      </c>
      <c r="D884" s="259" t="s">
        <v>653</v>
      </c>
      <c r="E884" s="259">
        <v>3327774</v>
      </c>
      <c r="F884" s="259" t="s">
        <v>1826</v>
      </c>
      <c r="G884" s="259" t="s">
        <v>742</v>
      </c>
      <c r="H884" s="259">
        <v>2</v>
      </c>
      <c r="I884" s="259" t="s">
        <v>1827</v>
      </c>
      <c r="J884" s="259" t="s">
        <v>1828</v>
      </c>
      <c r="K884" s="259" t="s">
        <v>1829</v>
      </c>
      <c r="L884" s="260">
        <v>45564</v>
      </c>
      <c r="M884" s="259" t="s">
        <v>20</v>
      </c>
    </row>
    <row r="885" spans="1:13" x14ac:dyDescent="0.35">
      <c r="A885" s="261" t="s">
        <v>634</v>
      </c>
      <c r="B885" s="261" t="s">
        <v>635</v>
      </c>
      <c r="C885" s="261" t="s">
        <v>636</v>
      </c>
      <c r="D885" s="261" t="s">
        <v>658</v>
      </c>
      <c r="E885" s="261">
        <v>133006000</v>
      </c>
      <c r="F885" s="261" t="s">
        <v>1822</v>
      </c>
      <c r="G885" s="261" t="s">
        <v>742</v>
      </c>
      <c r="H885" s="261">
        <v>2</v>
      </c>
      <c r="I885" s="261" t="s">
        <v>1823</v>
      </c>
      <c r="J885" s="261" t="s">
        <v>1794</v>
      </c>
      <c r="K885" s="261" t="s">
        <v>1830</v>
      </c>
      <c r="L885" s="262">
        <v>45564</v>
      </c>
      <c r="M885" s="261" t="s">
        <v>20</v>
      </c>
    </row>
    <row r="886" spans="1:13" x14ac:dyDescent="0.35">
      <c r="A886" s="259" t="s">
        <v>634</v>
      </c>
      <c r="B886" s="259" t="s">
        <v>635</v>
      </c>
      <c r="C886" s="259" t="s">
        <v>636</v>
      </c>
      <c r="D886" s="259" t="s">
        <v>663</v>
      </c>
      <c r="E886" s="259">
        <v>377541</v>
      </c>
      <c r="F886" s="259" t="s">
        <v>1831</v>
      </c>
      <c r="G886" s="259" t="s">
        <v>742</v>
      </c>
      <c r="H886" s="259">
        <v>2</v>
      </c>
      <c r="I886" s="259" t="s">
        <v>1832</v>
      </c>
      <c r="J886" s="259" t="s">
        <v>1798</v>
      </c>
      <c r="K886" s="259" t="s">
        <v>1833</v>
      </c>
      <c r="L886" s="260">
        <v>45564</v>
      </c>
      <c r="M886" s="259" t="s">
        <v>20</v>
      </c>
    </row>
    <row r="887" spans="1:13" x14ac:dyDescent="0.35">
      <c r="A887" s="261" t="s">
        <v>634</v>
      </c>
      <c r="B887" s="261" t="s">
        <v>635</v>
      </c>
      <c r="C887" s="261" t="s">
        <v>636</v>
      </c>
      <c r="D887" s="261" t="s">
        <v>413</v>
      </c>
      <c r="E887" s="261">
        <v>377541</v>
      </c>
      <c r="F887" s="261" t="s">
        <v>1831</v>
      </c>
      <c r="G887" s="261" t="s">
        <v>742</v>
      </c>
      <c r="H887" s="261">
        <v>2</v>
      </c>
      <c r="I887" s="261" t="s">
        <v>1832</v>
      </c>
      <c r="J887" s="261" t="s">
        <v>1834</v>
      </c>
      <c r="K887" s="261" t="s">
        <v>1835</v>
      </c>
      <c r="L887" s="262">
        <v>45564</v>
      </c>
      <c r="M887" s="261" t="s">
        <v>20</v>
      </c>
    </row>
    <row r="888" spans="1:13" x14ac:dyDescent="0.35">
      <c r="A888" s="259" t="s">
        <v>634</v>
      </c>
      <c r="B888" s="259" t="s">
        <v>635</v>
      </c>
      <c r="C888" s="259" t="s">
        <v>636</v>
      </c>
      <c r="D888" s="259" t="s">
        <v>545</v>
      </c>
      <c r="E888" s="259">
        <v>75</v>
      </c>
      <c r="F888" s="259" t="s">
        <v>1802</v>
      </c>
      <c r="G888" s="259" t="s">
        <v>22</v>
      </c>
      <c r="H888" s="259">
        <v>3</v>
      </c>
      <c r="I888" s="259" t="s">
        <v>1836</v>
      </c>
      <c r="J888" s="259" t="s">
        <v>1837</v>
      </c>
      <c r="K888" s="259" t="s">
        <v>1838</v>
      </c>
      <c r="L888" s="260">
        <v>45564</v>
      </c>
      <c r="M888" s="259" t="s">
        <v>20</v>
      </c>
    </row>
    <row r="889" spans="1:13" x14ac:dyDescent="0.35">
      <c r="A889" s="261" t="s">
        <v>634</v>
      </c>
      <c r="B889" s="261" t="s">
        <v>635</v>
      </c>
      <c r="C889" s="261" t="s">
        <v>636</v>
      </c>
      <c r="D889" s="261" t="s">
        <v>550</v>
      </c>
      <c r="E889" s="261">
        <v>75</v>
      </c>
      <c r="F889" s="261" t="s">
        <v>1802</v>
      </c>
      <c r="G889" s="261" t="s">
        <v>22</v>
      </c>
      <c r="H889" s="261">
        <v>3</v>
      </c>
      <c r="I889" s="261" t="s">
        <v>1839</v>
      </c>
      <c r="J889" s="261" t="s">
        <v>1837</v>
      </c>
      <c r="K889" s="261" t="s">
        <v>1840</v>
      </c>
      <c r="L889" s="262">
        <v>45564</v>
      </c>
      <c r="M889" s="261" t="s">
        <v>20</v>
      </c>
    </row>
    <row r="890" spans="1:13" x14ac:dyDescent="0.35">
      <c r="A890" s="259" t="s">
        <v>634</v>
      </c>
      <c r="B890" s="259" t="s">
        <v>635</v>
      </c>
      <c r="C890" s="259" t="s">
        <v>636</v>
      </c>
      <c r="D890" s="259" t="s">
        <v>686</v>
      </c>
      <c r="E890" s="259">
        <v>377541</v>
      </c>
      <c r="F890" s="259" t="s">
        <v>1831</v>
      </c>
      <c r="G890" s="259" t="s">
        <v>742</v>
      </c>
      <c r="H890" s="259">
        <v>2</v>
      </c>
      <c r="I890" s="259" t="s">
        <v>1832</v>
      </c>
      <c r="J890" s="259" t="s">
        <v>1808</v>
      </c>
      <c r="K890" s="259" t="s">
        <v>1841</v>
      </c>
      <c r="L890" s="260">
        <v>45564</v>
      </c>
      <c r="M890" s="259" t="s">
        <v>20</v>
      </c>
    </row>
    <row r="891" spans="1:13" x14ac:dyDescent="0.35">
      <c r="A891" s="261" t="s">
        <v>634</v>
      </c>
      <c r="B891" s="261" t="s">
        <v>635</v>
      </c>
      <c r="C891" s="261" t="s">
        <v>636</v>
      </c>
      <c r="D891" s="261" t="s">
        <v>691</v>
      </c>
      <c r="E891" s="261">
        <v>132628459</v>
      </c>
      <c r="F891" s="261" t="s">
        <v>1842</v>
      </c>
      <c r="G891" s="261" t="s">
        <v>742</v>
      </c>
      <c r="H891" s="261">
        <v>2</v>
      </c>
      <c r="I891" s="261" t="s">
        <v>1843</v>
      </c>
      <c r="J891" s="261" t="s">
        <v>1844</v>
      </c>
      <c r="K891" s="261" t="s">
        <v>1845</v>
      </c>
      <c r="L891" s="262">
        <v>45564</v>
      </c>
      <c r="M891" s="261" t="s">
        <v>20</v>
      </c>
    </row>
    <row r="892" spans="1:13" x14ac:dyDescent="0.35">
      <c r="A892" s="259" t="s">
        <v>634</v>
      </c>
      <c r="B892" s="259" t="s">
        <v>635</v>
      </c>
      <c r="C892" s="259" t="s">
        <v>636</v>
      </c>
      <c r="D892" s="259" t="s">
        <v>696</v>
      </c>
      <c r="E892" s="259">
        <v>0</v>
      </c>
      <c r="F892" s="259" t="s">
        <v>1831</v>
      </c>
      <c r="G892" s="259" t="s">
        <v>742</v>
      </c>
      <c r="H892" s="259">
        <v>2</v>
      </c>
      <c r="I892" s="259" t="s">
        <v>1832</v>
      </c>
      <c r="J892" s="259" t="s">
        <v>1846</v>
      </c>
      <c r="K892" s="259" t="s">
        <v>1847</v>
      </c>
      <c r="L892" s="260">
        <v>45564</v>
      </c>
      <c r="M892" s="259" t="s">
        <v>20</v>
      </c>
    </row>
    <row r="893" spans="1:13" x14ac:dyDescent="0.35">
      <c r="A893" s="261" t="s">
        <v>634</v>
      </c>
      <c r="B893" s="261" t="s">
        <v>635</v>
      </c>
      <c r="C893" s="261" t="s">
        <v>636</v>
      </c>
      <c r="D893" s="261" t="s">
        <v>699</v>
      </c>
      <c r="E893" s="261">
        <v>377541</v>
      </c>
      <c r="F893" s="261" t="s">
        <v>1831</v>
      </c>
      <c r="G893" s="261" t="s">
        <v>742</v>
      </c>
      <c r="H893" s="261">
        <v>2</v>
      </c>
      <c r="I893" s="261" t="s">
        <v>1832</v>
      </c>
      <c r="J893" s="261" t="s">
        <v>1848</v>
      </c>
      <c r="K893" s="261" t="s">
        <v>1849</v>
      </c>
      <c r="L893" s="262">
        <v>45564</v>
      </c>
      <c r="M893" s="261" t="s">
        <v>20</v>
      </c>
    </row>
    <row r="894" spans="1:13" x14ac:dyDescent="0.35">
      <c r="A894" s="259" t="s">
        <v>634</v>
      </c>
      <c r="B894" s="259" t="s">
        <v>635</v>
      </c>
      <c r="C894" s="259" t="s">
        <v>636</v>
      </c>
      <c r="D894" s="259" t="s">
        <v>702</v>
      </c>
      <c r="E894" s="259" t="s">
        <v>17</v>
      </c>
      <c r="F894" s="259" t="s">
        <v>1831</v>
      </c>
      <c r="G894" s="259" t="s">
        <v>742</v>
      </c>
      <c r="H894" s="259">
        <v>2</v>
      </c>
      <c r="I894" s="259" t="s">
        <v>1832</v>
      </c>
      <c r="J894" s="259" t="s">
        <v>1850</v>
      </c>
      <c r="K894" s="259" t="s">
        <v>1851</v>
      </c>
      <c r="L894" s="260">
        <v>45564</v>
      </c>
      <c r="M894" s="259" t="s">
        <v>20</v>
      </c>
    </row>
    <row r="895" spans="1:13" x14ac:dyDescent="0.35">
      <c r="A895" s="261" t="s">
        <v>634</v>
      </c>
      <c r="B895" s="261" t="s">
        <v>635</v>
      </c>
      <c r="C895" s="261" t="s">
        <v>636</v>
      </c>
      <c r="D895" s="261" t="s">
        <v>572</v>
      </c>
      <c r="E895" s="261" t="s">
        <v>17</v>
      </c>
      <c r="F895" s="261" t="s">
        <v>1831</v>
      </c>
      <c r="G895" s="261" t="s">
        <v>742</v>
      </c>
      <c r="H895" s="261">
        <v>2</v>
      </c>
      <c r="I895" s="261" t="s">
        <v>1832</v>
      </c>
      <c r="J895" s="261" t="s">
        <v>1852</v>
      </c>
      <c r="K895" s="261" t="s">
        <v>1853</v>
      </c>
      <c r="L895" s="262">
        <v>45564</v>
      </c>
      <c r="M895" s="261" t="s">
        <v>20</v>
      </c>
    </row>
    <row r="896" spans="1:13" x14ac:dyDescent="0.35">
      <c r="A896" s="259" t="s">
        <v>819</v>
      </c>
      <c r="B896" s="259" t="s">
        <v>820</v>
      </c>
      <c r="C896" s="259" t="s">
        <v>821</v>
      </c>
      <c r="D896" s="259" t="s">
        <v>648</v>
      </c>
      <c r="E896" s="259">
        <v>165238171</v>
      </c>
      <c r="F896" s="259" t="s">
        <v>1854</v>
      </c>
      <c r="G896" s="259" t="s">
        <v>742</v>
      </c>
      <c r="H896" s="259">
        <v>2</v>
      </c>
      <c r="I896" s="259" t="s">
        <v>1855</v>
      </c>
      <c r="J896" s="259" t="s">
        <v>1856</v>
      </c>
      <c r="K896" s="259" t="s">
        <v>1857</v>
      </c>
      <c r="L896" s="260">
        <v>45565</v>
      </c>
      <c r="M896" s="259" t="s">
        <v>310</v>
      </c>
    </row>
    <row r="897" spans="1:13" x14ac:dyDescent="0.35">
      <c r="A897" s="261" t="s">
        <v>819</v>
      </c>
      <c r="B897" s="261" t="s">
        <v>820</v>
      </c>
      <c r="C897" s="261" t="s">
        <v>821</v>
      </c>
      <c r="D897" s="261" t="s">
        <v>653</v>
      </c>
      <c r="E897" s="261">
        <v>2753873</v>
      </c>
      <c r="F897" s="261" t="s">
        <v>1858</v>
      </c>
      <c r="G897" s="261" t="s">
        <v>742</v>
      </c>
      <c r="H897" s="261">
        <v>2</v>
      </c>
      <c r="I897" s="261" t="s">
        <v>1859</v>
      </c>
      <c r="J897" s="261" t="s">
        <v>1860</v>
      </c>
      <c r="K897" s="261" t="s">
        <v>1861</v>
      </c>
      <c r="L897" s="262">
        <v>45565</v>
      </c>
      <c r="M897" s="261" t="s">
        <v>310</v>
      </c>
    </row>
    <row r="898" spans="1:13" x14ac:dyDescent="0.35">
      <c r="A898" s="259" t="s">
        <v>819</v>
      </c>
      <c r="B898" s="259" t="s">
        <v>820</v>
      </c>
      <c r="C898" s="259" t="s">
        <v>821</v>
      </c>
      <c r="D898" s="259" t="s">
        <v>658</v>
      </c>
      <c r="E898" s="259">
        <v>101168956</v>
      </c>
      <c r="F898" s="259" t="s">
        <v>1862</v>
      </c>
      <c r="G898" s="259" t="s">
        <v>742</v>
      </c>
      <c r="H898" s="259">
        <v>2</v>
      </c>
      <c r="I898" s="259" t="s">
        <v>1863</v>
      </c>
      <c r="J898" s="259" t="s">
        <v>1864</v>
      </c>
      <c r="K898" s="259" t="s">
        <v>1865</v>
      </c>
      <c r="L898" s="260">
        <v>45565</v>
      </c>
      <c r="M898" s="259" t="s">
        <v>20</v>
      </c>
    </row>
    <row r="899" spans="1:13" x14ac:dyDescent="0.35">
      <c r="A899" s="261" t="s">
        <v>819</v>
      </c>
      <c r="B899" s="261" t="s">
        <v>820</v>
      </c>
      <c r="C899" s="261" t="s">
        <v>821</v>
      </c>
      <c r="D899" s="261" t="s">
        <v>663</v>
      </c>
      <c r="E899" s="261">
        <v>67634380</v>
      </c>
      <c r="F899" s="261" t="s">
        <v>1866</v>
      </c>
      <c r="G899" s="261" t="s">
        <v>742</v>
      </c>
      <c r="H899" s="261">
        <v>2</v>
      </c>
      <c r="I899" s="261" t="s">
        <v>1867</v>
      </c>
      <c r="J899" s="261" t="s">
        <v>1868</v>
      </c>
      <c r="K899" s="261" t="s">
        <v>1869</v>
      </c>
      <c r="L899" s="262">
        <v>45565</v>
      </c>
      <c r="M899" s="261" t="s">
        <v>20</v>
      </c>
    </row>
    <row r="900" spans="1:13" x14ac:dyDescent="0.35">
      <c r="A900" s="259" t="s">
        <v>819</v>
      </c>
      <c r="B900" s="259" t="s">
        <v>820</v>
      </c>
      <c r="C900" s="259" t="s">
        <v>821</v>
      </c>
      <c r="D900" s="259" t="s">
        <v>413</v>
      </c>
      <c r="E900" s="259">
        <v>508385</v>
      </c>
      <c r="F900" s="259" t="s">
        <v>1870</v>
      </c>
      <c r="G900" s="259" t="s">
        <v>742</v>
      </c>
      <c r="H900" s="259">
        <v>2</v>
      </c>
      <c r="I900" s="259" t="s">
        <v>1871</v>
      </c>
      <c r="J900" s="259" t="s">
        <v>1872</v>
      </c>
      <c r="K900" s="259" t="s">
        <v>1873</v>
      </c>
      <c r="L900" s="260">
        <v>45565</v>
      </c>
      <c r="M900" s="259" t="s">
        <v>20</v>
      </c>
    </row>
    <row r="901" spans="1:13" x14ac:dyDescent="0.35">
      <c r="A901" s="261" t="s">
        <v>819</v>
      </c>
      <c r="B901" s="261" t="s">
        <v>820</v>
      </c>
      <c r="C901" s="261" t="s">
        <v>821</v>
      </c>
      <c r="D901" s="261" t="s">
        <v>38</v>
      </c>
      <c r="E901" s="261">
        <v>284825</v>
      </c>
      <c r="F901" s="261" t="s">
        <v>1874</v>
      </c>
      <c r="G901" s="261" t="s">
        <v>742</v>
      </c>
      <c r="H901" s="261">
        <v>2</v>
      </c>
      <c r="I901" s="261" t="s">
        <v>1875</v>
      </c>
      <c r="J901" s="261" t="s">
        <v>1876</v>
      </c>
      <c r="K901" s="261" t="s">
        <v>1877</v>
      </c>
      <c r="L901" s="262">
        <v>45565</v>
      </c>
      <c r="M901" s="261" t="s">
        <v>20</v>
      </c>
    </row>
    <row r="902" spans="1:13" x14ac:dyDescent="0.35">
      <c r="A902" s="259" t="s">
        <v>819</v>
      </c>
      <c r="B902" s="259" t="s">
        <v>820</v>
      </c>
      <c r="C902" s="259" t="s">
        <v>821</v>
      </c>
      <c r="D902" s="259" t="s">
        <v>40</v>
      </c>
      <c r="E902" s="259">
        <v>4</v>
      </c>
      <c r="F902" s="259" t="s">
        <v>1878</v>
      </c>
      <c r="G902" s="259" t="s">
        <v>742</v>
      </c>
      <c r="H902" s="259">
        <v>2</v>
      </c>
      <c r="I902" s="259" t="s">
        <v>1879</v>
      </c>
      <c r="J902" s="259" t="s">
        <v>1880</v>
      </c>
      <c r="K902" s="259" t="s">
        <v>1881</v>
      </c>
      <c r="L902" s="260">
        <v>45565</v>
      </c>
      <c r="M902" s="259" t="s">
        <v>20</v>
      </c>
    </row>
    <row r="903" spans="1:13" x14ac:dyDescent="0.35">
      <c r="A903" s="261" t="s">
        <v>819</v>
      </c>
      <c r="B903" s="261" t="s">
        <v>820</v>
      </c>
      <c r="C903" s="261" t="s">
        <v>821</v>
      </c>
      <c r="D903" s="261" t="s">
        <v>545</v>
      </c>
      <c r="E903" s="261">
        <v>3252</v>
      </c>
      <c r="F903" s="261" t="s">
        <v>1882</v>
      </c>
      <c r="G903" s="261" t="s">
        <v>742</v>
      </c>
      <c r="H903" s="261">
        <v>2</v>
      </c>
      <c r="I903" s="261" t="s">
        <v>1883</v>
      </c>
      <c r="J903" s="261" t="s">
        <v>1884</v>
      </c>
      <c r="K903" s="261" t="s">
        <v>1885</v>
      </c>
      <c r="L903" s="262">
        <v>45565</v>
      </c>
      <c r="M903" s="261" t="s">
        <v>20</v>
      </c>
    </row>
    <row r="904" spans="1:13" x14ac:dyDescent="0.35">
      <c r="A904" s="259" t="s">
        <v>819</v>
      </c>
      <c r="B904" s="259" t="s">
        <v>820</v>
      </c>
      <c r="C904" s="259" t="s">
        <v>821</v>
      </c>
      <c r="D904" s="259" t="s">
        <v>550</v>
      </c>
      <c r="E904" s="259">
        <v>3252</v>
      </c>
      <c r="F904" s="259" t="s">
        <v>1886</v>
      </c>
      <c r="G904" s="259" t="s">
        <v>742</v>
      </c>
      <c r="H904" s="259">
        <v>2</v>
      </c>
      <c r="I904" s="259" t="s">
        <v>1883</v>
      </c>
      <c r="J904" s="259" t="s">
        <v>1887</v>
      </c>
      <c r="K904" s="259" t="s">
        <v>1888</v>
      </c>
      <c r="L904" s="260">
        <v>45565</v>
      </c>
      <c r="M904" s="259" t="s">
        <v>20</v>
      </c>
    </row>
    <row r="905" spans="1:13" x14ac:dyDescent="0.35">
      <c r="A905" s="261" t="s">
        <v>819</v>
      </c>
      <c r="B905" s="261" t="s">
        <v>820</v>
      </c>
      <c r="C905" s="261" t="s">
        <v>821</v>
      </c>
      <c r="D905" s="261" t="s">
        <v>686</v>
      </c>
      <c r="E905" s="261">
        <v>29789626</v>
      </c>
      <c r="F905" s="261" t="s">
        <v>1889</v>
      </c>
      <c r="G905" s="261" t="s">
        <v>742</v>
      </c>
      <c r="H905" s="261">
        <v>2</v>
      </c>
      <c r="I905" s="261" t="s">
        <v>1890</v>
      </c>
      <c r="J905" s="261" t="s">
        <v>1891</v>
      </c>
      <c r="K905" s="261" t="s">
        <v>1892</v>
      </c>
      <c r="L905" s="262">
        <v>45565</v>
      </c>
      <c r="M905" s="261" t="s">
        <v>20</v>
      </c>
    </row>
    <row r="906" spans="1:13" x14ac:dyDescent="0.35">
      <c r="A906" s="259" t="s">
        <v>819</v>
      </c>
      <c r="B906" s="259" t="s">
        <v>820</v>
      </c>
      <c r="C906" s="259" t="s">
        <v>821</v>
      </c>
      <c r="D906" s="259" t="s">
        <v>691</v>
      </c>
      <c r="E906" s="259">
        <v>33534576</v>
      </c>
      <c r="F906" s="259" t="s">
        <v>1893</v>
      </c>
      <c r="G906" s="259" t="s">
        <v>742</v>
      </c>
      <c r="H906" s="259">
        <v>2</v>
      </c>
      <c r="I906" s="259" t="s">
        <v>1894</v>
      </c>
      <c r="J906" s="259" t="s">
        <v>1895</v>
      </c>
      <c r="K906" s="259" t="s">
        <v>1896</v>
      </c>
      <c r="L906" s="260">
        <v>45565</v>
      </c>
      <c r="M906" s="259" t="s">
        <v>20</v>
      </c>
    </row>
    <row r="907" spans="1:13" x14ac:dyDescent="0.35">
      <c r="A907" s="261" t="s">
        <v>819</v>
      </c>
      <c r="B907" s="261" t="s">
        <v>820</v>
      </c>
      <c r="C907" s="261" t="s">
        <v>821</v>
      </c>
      <c r="D907" s="261" t="s">
        <v>696</v>
      </c>
      <c r="E907" s="261">
        <v>37844754</v>
      </c>
      <c r="F907" s="261" t="s">
        <v>1897</v>
      </c>
      <c r="G907" s="261" t="s">
        <v>742</v>
      </c>
      <c r="H907" s="261">
        <v>2</v>
      </c>
      <c r="I907" s="261" t="s">
        <v>1898</v>
      </c>
      <c r="J907" s="261" t="s">
        <v>1899</v>
      </c>
      <c r="K907" s="261" t="s">
        <v>1900</v>
      </c>
      <c r="L907" s="262">
        <v>45565</v>
      </c>
      <c r="M907" s="261" t="s">
        <v>20</v>
      </c>
    </row>
    <row r="908" spans="1:13" x14ac:dyDescent="0.35">
      <c r="A908" s="259" t="s">
        <v>819</v>
      </c>
      <c r="B908" s="259" t="s">
        <v>820</v>
      </c>
      <c r="C908" s="259" t="s">
        <v>821</v>
      </c>
      <c r="D908" s="259" t="s">
        <v>699</v>
      </c>
      <c r="E908" s="259">
        <v>29606927</v>
      </c>
      <c r="F908" s="259" t="s">
        <v>1901</v>
      </c>
      <c r="G908" s="259" t="s">
        <v>742</v>
      </c>
      <c r="H908" s="259">
        <v>2</v>
      </c>
      <c r="I908" s="259" t="s">
        <v>1902</v>
      </c>
      <c r="J908" s="259" t="s">
        <v>1903</v>
      </c>
      <c r="K908" s="259" t="s">
        <v>1904</v>
      </c>
      <c r="L908" s="260">
        <v>45565</v>
      </c>
      <c r="M908" s="259" t="s">
        <v>20</v>
      </c>
    </row>
    <row r="909" spans="1:13" x14ac:dyDescent="0.35">
      <c r="A909" s="261" t="s">
        <v>819</v>
      </c>
      <c r="B909" s="261" t="s">
        <v>820</v>
      </c>
      <c r="C909" s="261" t="s">
        <v>821</v>
      </c>
      <c r="D909" s="261" t="s">
        <v>702</v>
      </c>
      <c r="E909" s="261">
        <v>182699</v>
      </c>
      <c r="F909" s="261" t="s">
        <v>1905</v>
      </c>
      <c r="G909" s="261" t="s">
        <v>358</v>
      </c>
      <c r="H909" s="261">
        <v>1</v>
      </c>
      <c r="I909" s="261" t="s">
        <v>1906</v>
      </c>
      <c r="J909" s="261" t="s">
        <v>1907</v>
      </c>
      <c r="K909" s="261" t="s">
        <v>1908</v>
      </c>
      <c r="L909" s="262">
        <v>45565</v>
      </c>
      <c r="M909" s="261" t="s">
        <v>20</v>
      </c>
    </row>
    <row r="910" spans="1:13" x14ac:dyDescent="0.35">
      <c r="A910" s="259" t="s">
        <v>819</v>
      </c>
      <c r="B910" s="259" t="s">
        <v>820</v>
      </c>
      <c r="C910" s="259" t="s">
        <v>821</v>
      </c>
      <c r="D910" s="259" t="s">
        <v>572</v>
      </c>
      <c r="E910" s="259">
        <v>0</v>
      </c>
      <c r="F910" s="259" t="s">
        <v>1909</v>
      </c>
      <c r="G910" s="259" t="s">
        <v>358</v>
      </c>
      <c r="H910" s="259">
        <v>1</v>
      </c>
      <c r="I910" s="259" t="s">
        <v>1910</v>
      </c>
      <c r="J910" s="259" t="s">
        <v>1911</v>
      </c>
      <c r="K910" s="259" t="s">
        <v>1912</v>
      </c>
      <c r="L910" s="260">
        <v>45565</v>
      </c>
      <c r="M910" s="259" t="s">
        <v>20</v>
      </c>
    </row>
    <row r="911" spans="1:13" x14ac:dyDescent="0.35">
      <c r="A911" s="261" t="s">
        <v>819</v>
      </c>
      <c r="B911" s="261" t="s">
        <v>820</v>
      </c>
      <c r="C911" s="261" t="s">
        <v>821</v>
      </c>
      <c r="D911" s="261" t="s">
        <v>282</v>
      </c>
      <c r="E911" s="261">
        <v>5</v>
      </c>
      <c r="F911" s="261" t="s">
        <v>1913</v>
      </c>
      <c r="G911" s="261" t="s">
        <v>358</v>
      </c>
      <c r="H911" s="261">
        <v>1</v>
      </c>
      <c r="I911" s="261" t="s">
        <v>1914</v>
      </c>
      <c r="J911" s="261" t="s">
        <v>1915</v>
      </c>
      <c r="K911" s="261" t="s">
        <v>1916</v>
      </c>
      <c r="L911" s="262">
        <v>45565</v>
      </c>
      <c r="M911" s="261" t="s">
        <v>20</v>
      </c>
    </row>
    <row r="912" spans="1:13" x14ac:dyDescent="0.35">
      <c r="A912" s="259" t="s">
        <v>773</v>
      </c>
      <c r="B912" s="259" t="s">
        <v>774</v>
      </c>
      <c r="C912" s="259" t="s">
        <v>775</v>
      </c>
      <c r="D912" s="259" t="s">
        <v>648</v>
      </c>
      <c r="E912" s="259">
        <v>52700000</v>
      </c>
      <c r="F912" s="259" t="s">
        <v>1917</v>
      </c>
      <c r="G912" s="259" t="s">
        <v>742</v>
      </c>
      <c r="H912" s="259">
        <v>2</v>
      </c>
      <c r="I912" s="259" t="s">
        <v>1918</v>
      </c>
      <c r="J912" s="259" t="s">
        <v>1919</v>
      </c>
      <c r="K912" s="259" t="s">
        <v>1920</v>
      </c>
      <c r="L912" s="260">
        <v>45572</v>
      </c>
      <c r="M912" s="259" t="s">
        <v>310</v>
      </c>
    </row>
    <row r="913" spans="1:13" x14ac:dyDescent="0.35">
      <c r="A913" s="261" t="s">
        <v>773</v>
      </c>
      <c r="B913" s="261" t="s">
        <v>774</v>
      </c>
      <c r="C913" s="261" t="s">
        <v>775</v>
      </c>
      <c r="D913" s="261" t="s">
        <v>653</v>
      </c>
      <c r="E913" s="261">
        <v>34507</v>
      </c>
      <c r="F913" s="261" t="s">
        <v>1921</v>
      </c>
      <c r="G913" s="261" t="s">
        <v>742</v>
      </c>
      <c r="H913" s="261">
        <v>2</v>
      </c>
      <c r="I913" s="261" t="s">
        <v>1922</v>
      </c>
      <c r="J913" s="261" t="s">
        <v>1923</v>
      </c>
      <c r="K913" s="261" t="s">
        <v>1924</v>
      </c>
      <c r="L913" s="262">
        <v>45572</v>
      </c>
      <c r="M913" s="261" t="s">
        <v>310</v>
      </c>
    </row>
    <row r="914" spans="1:13" x14ac:dyDescent="0.35">
      <c r="A914" s="259" t="s">
        <v>773</v>
      </c>
      <c r="B914" s="259" t="s">
        <v>774</v>
      </c>
      <c r="C914" s="259" t="s">
        <v>775</v>
      </c>
      <c r="D914" s="259" t="s">
        <v>658</v>
      </c>
      <c r="E914" s="259">
        <v>31004602</v>
      </c>
      <c r="F914" s="259" t="s">
        <v>1925</v>
      </c>
      <c r="G914" s="259" t="s">
        <v>742</v>
      </c>
      <c r="H914" s="259">
        <v>2</v>
      </c>
      <c r="I914" s="259" t="s">
        <v>1926</v>
      </c>
      <c r="J914" s="259" t="s">
        <v>1927</v>
      </c>
      <c r="K914" s="259" t="s">
        <v>1928</v>
      </c>
      <c r="L914" s="260">
        <v>45572</v>
      </c>
      <c r="M914" s="259" t="s">
        <v>310</v>
      </c>
    </row>
    <row r="915" spans="1:13" x14ac:dyDescent="0.35">
      <c r="A915" s="261" t="s">
        <v>773</v>
      </c>
      <c r="B915" s="261" t="s">
        <v>774</v>
      </c>
      <c r="C915" s="261" t="s">
        <v>775</v>
      </c>
      <c r="D915" s="261" t="s">
        <v>663</v>
      </c>
      <c r="E915" s="261">
        <v>14976405</v>
      </c>
      <c r="F915" s="261" t="s">
        <v>1929</v>
      </c>
      <c r="G915" s="261" t="s">
        <v>742</v>
      </c>
      <c r="H915" s="261">
        <v>2</v>
      </c>
      <c r="I915" s="261" t="s">
        <v>1930</v>
      </c>
      <c r="J915" s="261" t="s">
        <v>1931</v>
      </c>
      <c r="K915" s="261" t="s">
        <v>1932</v>
      </c>
      <c r="L915" s="262">
        <v>45572</v>
      </c>
      <c r="M915" s="261" t="s">
        <v>310</v>
      </c>
    </row>
    <row r="916" spans="1:13" x14ac:dyDescent="0.35">
      <c r="A916" s="259" t="s">
        <v>773</v>
      </c>
      <c r="B916" s="259" t="s">
        <v>774</v>
      </c>
      <c r="C916" s="259" t="s">
        <v>775</v>
      </c>
      <c r="D916" s="259" t="s">
        <v>413</v>
      </c>
      <c r="E916" s="259">
        <v>3850000</v>
      </c>
      <c r="F916" s="259" t="s">
        <v>1933</v>
      </c>
      <c r="G916" s="259" t="s">
        <v>742</v>
      </c>
      <c r="H916" s="259">
        <v>2</v>
      </c>
      <c r="I916" s="259" t="s">
        <v>1934</v>
      </c>
      <c r="J916" s="259" t="s">
        <v>1935</v>
      </c>
      <c r="K916" s="259" t="s">
        <v>1936</v>
      </c>
      <c r="L916" s="260">
        <v>45572</v>
      </c>
      <c r="M916" s="259" t="s">
        <v>310</v>
      </c>
    </row>
    <row r="917" spans="1:13" x14ac:dyDescent="0.35">
      <c r="A917" s="261" t="s">
        <v>773</v>
      </c>
      <c r="B917" s="261" t="s">
        <v>774</v>
      </c>
      <c r="C917" s="261" t="s">
        <v>775</v>
      </c>
      <c r="D917" s="261" t="s">
        <v>40</v>
      </c>
      <c r="E917" s="261" t="s">
        <v>17</v>
      </c>
      <c r="F917" s="261" t="s">
        <v>17</v>
      </c>
      <c r="G917" s="261" t="s">
        <v>17</v>
      </c>
      <c r="H917" s="261" t="s">
        <v>17</v>
      </c>
      <c r="I917" s="261" t="s">
        <v>17</v>
      </c>
      <c r="J917" s="261" t="s">
        <v>1937</v>
      </c>
      <c r="K917" s="261" t="s">
        <v>1938</v>
      </c>
      <c r="L917" s="262">
        <v>45572</v>
      </c>
      <c r="M917" s="261" t="s">
        <v>310</v>
      </c>
    </row>
    <row r="918" spans="1:13" x14ac:dyDescent="0.35">
      <c r="A918" s="259" t="s">
        <v>773</v>
      </c>
      <c r="B918" s="259" t="s">
        <v>774</v>
      </c>
      <c r="C918" s="259" t="s">
        <v>775</v>
      </c>
      <c r="D918" s="259" t="s">
        <v>545</v>
      </c>
      <c r="E918" s="259">
        <v>3</v>
      </c>
      <c r="F918" s="259" t="s">
        <v>1939</v>
      </c>
      <c r="G918" s="259" t="s">
        <v>22</v>
      </c>
      <c r="H918" s="259">
        <v>3</v>
      </c>
      <c r="I918" s="259" t="s">
        <v>1940</v>
      </c>
      <c r="J918" s="259" t="s">
        <v>1941</v>
      </c>
      <c r="K918" s="259" t="s">
        <v>1942</v>
      </c>
      <c r="L918" s="260">
        <v>45572</v>
      </c>
      <c r="M918" s="259" t="s">
        <v>310</v>
      </c>
    </row>
    <row r="919" spans="1:13" x14ac:dyDescent="0.35">
      <c r="A919" s="261" t="s">
        <v>773</v>
      </c>
      <c r="B919" s="261" t="s">
        <v>774</v>
      </c>
      <c r="C919" s="261" t="s">
        <v>775</v>
      </c>
      <c r="D919" s="261" t="s">
        <v>550</v>
      </c>
      <c r="E919" s="261">
        <v>746</v>
      </c>
      <c r="F919" s="261" t="s">
        <v>1943</v>
      </c>
      <c r="G919" s="261" t="s">
        <v>22</v>
      </c>
      <c r="H919" s="261">
        <v>3</v>
      </c>
      <c r="I919" s="261" t="s">
        <v>1944</v>
      </c>
      <c r="J919" s="261" t="s">
        <v>1945</v>
      </c>
      <c r="K919" s="261" t="s">
        <v>1946</v>
      </c>
      <c r="L919" s="262">
        <v>45572</v>
      </c>
      <c r="M919" s="261" t="s">
        <v>310</v>
      </c>
    </row>
    <row r="920" spans="1:13" x14ac:dyDescent="0.35">
      <c r="A920" s="259" t="s">
        <v>773</v>
      </c>
      <c r="B920" s="259" t="s">
        <v>774</v>
      </c>
      <c r="C920" s="259" t="s">
        <v>775</v>
      </c>
      <c r="D920" s="259" t="s">
        <v>686</v>
      </c>
      <c r="E920" s="259">
        <v>2100000</v>
      </c>
      <c r="F920" s="259" t="s">
        <v>1947</v>
      </c>
      <c r="G920" s="259" t="s">
        <v>742</v>
      </c>
      <c r="H920" s="259">
        <v>2</v>
      </c>
      <c r="I920" s="259" t="s">
        <v>1948</v>
      </c>
      <c r="J920" s="259" t="s">
        <v>1949</v>
      </c>
      <c r="K920" s="259" t="s">
        <v>1950</v>
      </c>
      <c r="L920" s="260">
        <v>45572</v>
      </c>
      <c r="M920" s="259" t="s">
        <v>310</v>
      </c>
    </row>
    <row r="921" spans="1:13" x14ac:dyDescent="0.35">
      <c r="A921" s="261" t="s">
        <v>773</v>
      </c>
      <c r="B921" s="261" t="s">
        <v>774</v>
      </c>
      <c r="C921" s="261" t="s">
        <v>775</v>
      </c>
      <c r="D921" s="261" t="s">
        <v>691</v>
      </c>
      <c r="E921" s="261">
        <v>16028197</v>
      </c>
      <c r="F921" s="261" t="s">
        <v>1951</v>
      </c>
      <c r="G921" s="261" t="s">
        <v>742</v>
      </c>
      <c r="H921" s="261">
        <v>2</v>
      </c>
      <c r="I921" s="261" t="s">
        <v>1952</v>
      </c>
      <c r="J921" s="261" t="s">
        <v>1953</v>
      </c>
      <c r="K921" s="261" t="s">
        <v>1954</v>
      </c>
      <c r="L921" s="262">
        <v>45572</v>
      </c>
      <c r="M921" s="261" t="s">
        <v>310</v>
      </c>
    </row>
    <row r="922" spans="1:13" x14ac:dyDescent="0.35">
      <c r="A922" s="259" t="s">
        <v>773</v>
      </c>
      <c r="B922" s="259" t="s">
        <v>774</v>
      </c>
      <c r="C922" s="259" t="s">
        <v>775</v>
      </c>
      <c r="D922" s="259" t="s">
        <v>696</v>
      </c>
      <c r="E922" s="259">
        <v>12876405</v>
      </c>
      <c r="F922" s="259" t="s">
        <v>1955</v>
      </c>
      <c r="G922" s="259" t="s">
        <v>742</v>
      </c>
      <c r="H922" s="259">
        <v>2</v>
      </c>
      <c r="I922" s="259" t="s">
        <v>1956</v>
      </c>
      <c r="J922" s="259" t="s">
        <v>1957</v>
      </c>
      <c r="K922" s="259" t="s">
        <v>1958</v>
      </c>
      <c r="L922" s="260">
        <v>45572</v>
      </c>
      <c r="M922" s="259" t="s">
        <v>310</v>
      </c>
    </row>
    <row r="923" spans="1:13" x14ac:dyDescent="0.35">
      <c r="A923" s="261" t="s">
        <v>773</v>
      </c>
      <c r="B923" s="261" t="s">
        <v>774</v>
      </c>
      <c r="C923" s="261" t="s">
        <v>775</v>
      </c>
      <c r="D923" s="261" t="s">
        <v>699</v>
      </c>
      <c r="E923" s="261">
        <v>1155000</v>
      </c>
      <c r="F923" s="261" t="s">
        <v>1947</v>
      </c>
      <c r="G923" s="261" t="s">
        <v>742</v>
      </c>
      <c r="H923" s="261">
        <v>2</v>
      </c>
      <c r="I923" s="261" t="s">
        <v>1959</v>
      </c>
      <c r="J923" s="261" t="s">
        <v>1960</v>
      </c>
      <c r="K923" s="261" t="s">
        <v>1961</v>
      </c>
      <c r="L923" s="262">
        <v>45572</v>
      </c>
      <c r="M923" s="261" t="s">
        <v>310</v>
      </c>
    </row>
    <row r="924" spans="1:13" x14ac:dyDescent="0.35">
      <c r="A924" s="259" t="s">
        <v>773</v>
      </c>
      <c r="B924" s="259" t="s">
        <v>774</v>
      </c>
      <c r="C924" s="259" t="s">
        <v>775</v>
      </c>
      <c r="D924" s="259" t="s">
        <v>702</v>
      </c>
      <c r="E924" s="259">
        <v>840000</v>
      </c>
      <c r="F924" s="259" t="s">
        <v>1947</v>
      </c>
      <c r="G924" s="259" t="s">
        <v>742</v>
      </c>
      <c r="H924" s="259">
        <v>2</v>
      </c>
      <c r="I924" s="259" t="s">
        <v>1959</v>
      </c>
      <c r="J924" s="259" t="s">
        <v>1962</v>
      </c>
      <c r="K924" s="259" t="s">
        <v>1963</v>
      </c>
      <c r="L924" s="260">
        <v>45572</v>
      </c>
      <c r="M924" s="259" t="s">
        <v>310</v>
      </c>
    </row>
    <row r="925" spans="1:13" x14ac:dyDescent="0.35">
      <c r="A925" s="261" t="s">
        <v>773</v>
      </c>
      <c r="B925" s="261" t="s">
        <v>774</v>
      </c>
      <c r="C925" s="261" t="s">
        <v>775</v>
      </c>
      <c r="D925" s="261" t="s">
        <v>572</v>
      </c>
      <c r="E925" s="261">
        <v>105000</v>
      </c>
      <c r="F925" s="261" t="s">
        <v>1947</v>
      </c>
      <c r="G925" s="261" t="s">
        <v>742</v>
      </c>
      <c r="H925" s="261">
        <v>2</v>
      </c>
      <c r="I925" s="261" t="s">
        <v>1959</v>
      </c>
      <c r="J925" s="261" t="s">
        <v>1964</v>
      </c>
      <c r="K925" s="261" t="s">
        <v>1965</v>
      </c>
      <c r="L925" s="262">
        <v>45572</v>
      </c>
      <c r="M925" s="261" t="s">
        <v>310</v>
      </c>
    </row>
    <row r="926" spans="1:13" x14ac:dyDescent="0.35">
      <c r="A926" s="259" t="s">
        <v>773</v>
      </c>
      <c r="B926" s="259" t="s">
        <v>774</v>
      </c>
      <c r="C926" s="259" t="s">
        <v>775</v>
      </c>
      <c r="D926" s="259" t="s">
        <v>282</v>
      </c>
      <c r="E926" s="259">
        <v>3</v>
      </c>
      <c r="F926" s="259" t="s">
        <v>1966</v>
      </c>
      <c r="G926" s="259" t="s">
        <v>742</v>
      </c>
      <c r="H926" s="259">
        <v>2</v>
      </c>
      <c r="I926" s="259" t="s">
        <v>1967</v>
      </c>
      <c r="J926" s="259" t="s">
        <v>1968</v>
      </c>
      <c r="K926" s="259" t="s">
        <v>1969</v>
      </c>
      <c r="L926" s="260">
        <v>45572</v>
      </c>
      <c r="M926" s="259" t="s">
        <v>310</v>
      </c>
    </row>
    <row r="927" spans="1:13" x14ac:dyDescent="0.35">
      <c r="A927" s="261" t="s">
        <v>773</v>
      </c>
      <c r="B927" s="261" t="s">
        <v>774</v>
      </c>
      <c r="C927" s="261" t="s">
        <v>775</v>
      </c>
      <c r="D927" s="261" t="s">
        <v>38</v>
      </c>
      <c r="E927" s="261" t="s">
        <v>17</v>
      </c>
      <c r="F927" s="261" t="s">
        <v>17</v>
      </c>
      <c r="G927" s="261" t="s">
        <v>17</v>
      </c>
      <c r="H927" s="261" t="s">
        <v>17</v>
      </c>
      <c r="I927" s="261" t="s">
        <v>17</v>
      </c>
      <c r="J927" s="261" t="s">
        <v>1937</v>
      </c>
      <c r="K927" s="261" t="s">
        <v>1970</v>
      </c>
      <c r="L927" s="262">
        <v>45572</v>
      </c>
      <c r="M927" s="261" t="s">
        <v>310</v>
      </c>
    </row>
    <row r="928" spans="1:13" x14ac:dyDescent="0.35">
      <c r="A928" s="259" t="s">
        <v>773</v>
      </c>
      <c r="B928" s="259" t="s">
        <v>774</v>
      </c>
      <c r="C928" s="259" t="s">
        <v>775</v>
      </c>
      <c r="D928" s="259" t="s">
        <v>16</v>
      </c>
      <c r="E928" s="259" t="s">
        <v>17</v>
      </c>
      <c r="F928" s="259" t="s">
        <v>17</v>
      </c>
      <c r="G928" s="259" t="s">
        <v>17</v>
      </c>
      <c r="H928" s="259" t="s">
        <v>17</v>
      </c>
      <c r="I928" s="259" t="s">
        <v>17</v>
      </c>
      <c r="J928" s="259" t="s">
        <v>1937</v>
      </c>
      <c r="K928" s="259" t="s">
        <v>1971</v>
      </c>
      <c r="L928" s="260">
        <v>45572</v>
      </c>
      <c r="M928" s="259" t="s">
        <v>310</v>
      </c>
    </row>
    <row r="929" spans="1:13" x14ac:dyDescent="0.35">
      <c r="A929" s="261" t="s">
        <v>773</v>
      </c>
      <c r="B929" s="261" t="s">
        <v>774</v>
      </c>
      <c r="C929" s="261" t="s">
        <v>775</v>
      </c>
      <c r="D929" s="261" t="s">
        <v>21</v>
      </c>
      <c r="E929" s="261" t="s">
        <v>17</v>
      </c>
      <c r="F929" s="261" t="s">
        <v>17</v>
      </c>
      <c r="G929" s="261" t="s">
        <v>17</v>
      </c>
      <c r="H929" s="261" t="s">
        <v>17</v>
      </c>
      <c r="I929" s="261" t="s">
        <v>17</v>
      </c>
      <c r="J929" s="261" t="s">
        <v>1937</v>
      </c>
      <c r="K929" s="261" t="s">
        <v>1972</v>
      </c>
      <c r="L929" s="262">
        <v>45572</v>
      </c>
      <c r="M929" s="261" t="s">
        <v>310</v>
      </c>
    </row>
    <row r="930" spans="1:13" x14ac:dyDescent="0.35">
      <c r="A930" s="259" t="s">
        <v>773</v>
      </c>
      <c r="B930" s="259" t="s">
        <v>774</v>
      </c>
      <c r="C930" s="259" t="s">
        <v>775</v>
      </c>
      <c r="D930" s="259" t="s">
        <v>558</v>
      </c>
      <c r="E930" s="259" t="s">
        <v>17</v>
      </c>
      <c r="F930" s="259" t="s">
        <v>17</v>
      </c>
      <c r="G930" s="259" t="s">
        <v>17</v>
      </c>
      <c r="H930" s="259" t="s">
        <v>17</v>
      </c>
      <c r="I930" s="259" t="s">
        <v>17</v>
      </c>
      <c r="J930" s="259" t="s">
        <v>1937</v>
      </c>
      <c r="K930" s="259" t="s">
        <v>1973</v>
      </c>
      <c r="L930" s="260">
        <v>45572</v>
      </c>
      <c r="M930" s="259" t="s">
        <v>310</v>
      </c>
    </row>
    <row r="931" spans="1:13" x14ac:dyDescent="0.35">
      <c r="A931" s="261" t="s">
        <v>1974</v>
      </c>
      <c r="B931" s="261" t="s">
        <v>1975</v>
      </c>
      <c r="C931" s="261" t="s">
        <v>1976</v>
      </c>
      <c r="D931" s="261" t="s">
        <v>26</v>
      </c>
      <c r="E931" s="261" t="s">
        <v>17</v>
      </c>
      <c r="F931" s="261" t="s">
        <v>17</v>
      </c>
      <c r="G931" s="261" t="s">
        <v>17</v>
      </c>
      <c r="H931" s="261" t="s">
        <v>17</v>
      </c>
      <c r="I931" s="261" t="s">
        <v>17</v>
      </c>
      <c r="J931" s="261" t="s">
        <v>957</v>
      </c>
      <c r="K931" s="261" t="s">
        <v>1977</v>
      </c>
      <c r="L931" s="262">
        <v>45586</v>
      </c>
      <c r="M931" s="261" t="s">
        <v>20</v>
      </c>
    </row>
    <row r="932" spans="1:13" x14ac:dyDescent="0.35">
      <c r="A932" s="259" t="s">
        <v>1974</v>
      </c>
      <c r="B932" s="259" t="s">
        <v>1975</v>
      </c>
      <c r="C932" s="259" t="s">
        <v>1976</v>
      </c>
      <c r="D932" s="259" t="s">
        <v>28</v>
      </c>
      <c r="E932" s="259" t="s">
        <v>17</v>
      </c>
      <c r="F932" s="259" t="s">
        <v>17</v>
      </c>
      <c r="G932" s="259" t="s">
        <v>17</v>
      </c>
      <c r="H932" s="259" t="s">
        <v>17</v>
      </c>
      <c r="I932" s="259" t="s">
        <v>17</v>
      </c>
      <c r="J932" s="259" t="s">
        <v>957</v>
      </c>
      <c r="K932" s="259" t="s">
        <v>1978</v>
      </c>
      <c r="L932" s="260">
        <v>45586</v>
      </c>
      <c r="M932" s="259" t="s">
        <v>20</v>
      </c>
    </row>
    <row r="933" spans="1:13" x14ac:dyDescent="0.35">
      <c r="A933" s="261" t="s">
        <v>1974</v>
      </c>
      <c r="B933" s="261" t="s">
        <v>1975</v>
      </c>
      <c r="C933" s="261" t="s">
        <v>1976</v>
      </c>
      <c r="D933" s="261" t="s">
        <v>38</v>
      </c>
      <c r="E933" s="261" t="s">
        <v>17</v>
      </c>
      <c r="F933" s="261" t="s">
        <v>17</v>
      </c>
      <c r="G933" s="261" t="s">
        <v>17</v>
      </c>
      <c r="H933" s="261" t="s">
        <v>17</v>
      </c>
      <c r="I933" s="261" t="s">
        <v>17</v>
      </c>
      <c r="J933" s="261" t="s">
        <v>957</v>
      </c>
      <c r="K933" s="261" t="s">
        <v>1979</v>
      </c>
      <c r="L933" s="262">
        <v>45586</v>
      </c>
      <c r="M933" s="261" t="s">
        <v>20</v>
      </c>
    </row>
    <row r="934" spans="1:13" x14ac:dyDescent="0.35">
      <c r="A934" s="259" t="s">
        <v>1974</v>
      </c>
      <c r="B934" s="259" t="s">
        <v>1975</v>
      </c>
      <c r="C934" s="259" t="s">
        <v>1976</v>
      </c>
      <c r="D934" s="259" t="s">
        <v>16</v>
      </c>
      <c r="E934" s="259" t="s">
        <v>17</v>
      </c>
      <c r="F934" s="259" t="s">
        <v>17</v>
      </c>
      <c r="G934" s="259" t="s">
        <v>17</v>
      </c>
      <c r="H934" s="259" t="s">
        <v>17</v>
      </c>
      <c r="I934" s="259" t="s">
        <v>17</v>
      </c>
      <c r="J934" s="259" t="s">
        <v>957</v>
      </c>
      <c r="K934" s="259" t="s">
        <v>1980</v>
      </c>
      <c r="L934" s="260">
        <v>45586</v>
      </c>
      <c r="M934" s="259" t="s">
        <v>20</v>
      </c>
    </row>
    <row r="935" spans="1:13" x14ac:dyDescent="0.35">
      <c r="A935" s="261" t="s">
        <v>1974</v>
      </c>
      <c r="B935" s="261" t="s">
        <v>1975</v>
      </c>
      <c r="C935" s="261" t="s">
        <v>1976</v>
      </c>
      <c r="D935" s="261" t="s">
        <v>21</v>
      </c>
      <c r="E935" s="261" t="s">
        <v>17</v>
      </c>
      <c r="F935" s="261" t="s">
        <v>17</v>
      </c>
      <c r="G935" s="261" t="s">
        <v>17</v>
      </c>
      <c r="H935" s="261" t="s">
        <v>17</v>
      </c>
      <c r="I935" s="261" t="s">
        <v>17</v>
      </c>
      <c r="J935" s="261" t="s">
        <v>957</v>
      </c>
      <c r="K935" s="261" t="s">
        <v>1981</v>
      </c>
      <c r="L935" s="262">
        <v>45586</v>
      </c>
      <c r="M935" s="261" t="s">
        <v>20</v>
      </c>
    </row>
    <row r="936" spans="1:13" x14ac:dyDescent="0.35">
      <c r="A936" s="259" t="s">
        <v>1974</v>
      </c>
      <c r="B936" s="259" t="s">
        <v>1975</v>
      </c>
      <c r="C936" s="259" t="s">
        <v>1976</v>
      </c>
      <c r="D936" s="259" t="s">
        <v>558</v>
      </c>
      <c r="E936" s="259" t="s">
        <v>17</v>
      </c>
      <c r="F936" s="259" t="s">
        <v>17</v>
      </c>
      <c r="G936" s="259" t="s">
        <v>17</v>
      </c>
      <c r="H936" s="259" t="s">
        <v>17</v>
      </c>
      <c r="I936" s="259" t="s">
        <v>17</v>
      </c>
      <c r="J936" s="259" t="s">
        <v>957</v>
      </c>
      <c r="K936" s="259" t="s">
        <v>1982</v>
      </c>
      <c r="L936" s="260">
        <v>45586</v>
      </c>
      <c r="M936" s="259" t="s">
        <v>20</v>
      </c>
    </row>
    <row r="937" spans="1:13" x14ac:dyDescent="0.35">
      <c r="A937" s="261" t="s">
        <v>1974</v>
      </c>
      <c r="B937" s="261" t="s">
        <v>1975</v>
      </c>
      <c r="C937" s="261" t="s">
        <v>1976</v>
      </c>
      <c r="D937" s="261" t="s">
        <v>24</v>
      </c>
      <c r="E937" s="261" t="s">
        <v>17</v>
      </c>
      <c r="F937" s="261" t="s">
        <v>17</v>
      </c>
      <c r="G937" s="261" t="s">
        <v>17</v>
      </c>
      <c r="H937" s="261" t="s">
        <v>17</v>
      </c>
      <c r="I937" s="261" t="s">
        <v>17</v>
      </c>
      <c r="J937" s="261" t="s">
        <v>957</v>
      </c>
      <c r="K937" s="261" t="s">
        <v>1983</v>
      </c>
      <c r="L937" s="262">
        <v>45586</v>
      </c>
      <c r="M937" s="261" t="s">
        <v>20</v>
      </c>
    </row>
    <row r="938" spans="1:13" x14ac:dyDescent="0.35">
      <c r="A938" s="259" t="s">
        <v>1584</v>
      </c>
      <c r="B938" s="259" t="s">
        <v>1585</v>
      </c>
      <c r="C938" s="259" t="s">
        <v>1586</v>
      </c>
      <c r="D938" s="259" t="s">
        <v>40</v>
      </c>
      <c r="E938" s="259" t="s">
        <v>17</v>
      </c>
      <c r="F938" s="259" t="s">
        <v>17</v>
      </c>
      <c r="G938" s="259" t="s">
        <v>17</v>
      </c>
      <c r="H938" s="259" t="s">
        <v>17</v>
      </c>
      <c r="I938" s="259" t="s">
        <v>17</v>
      </c>
      <c r="J938" s="259" t="s">
        <v>18</v>
      </c>
      <c r="K938" s="259" t="s">
        <v>1984</v>
      </c>
      <c r="L938" s="260">
        <v>45587</v>
      </c>
      <c r="M938" s="259" t="s">
        <v>20</v>
      </c>
    </row>
    <row r="939" spans="1:13" x14ac:dyDescent="0.35">
      <c r="A939" s="261" t="s">
        <v>1584</v>
      </c>
      <c r="B939" s="261" t="s">
        <v>1585</v>
      </c>
      <c r="C939" s="261" t="s">
        <v>1586</v>
      </c>
      <c r="D939" s="261" t="s">
        <v>691</v>
      </c>
      <c r="E939" s="261">
        <v>0</v>
      </c>
      <c r="F939" s="261" t="s">
        <v>1985</v>
      </c>
      <c r="G939" s="261" t="s">
        <v>358</v>
      </c>
      <c r="H939" s="261">
        <v>1</v>
      </c>
      <c r="I939" s="261" t="s">
        <v>1986</v>
      </c>
      <c r="J939" s="261" t="s">
        <v>1987</v>
      </c>
      <c r="K939" s="261" t="s">
        <v>1988</v>
      </c>
      <c r="L939" s="262">
        <v>45587</v>
      </c>
      <c r="M939" s="261" t="s">
        <v>20</v>
      </c>
    </row>
    <row r="940" spans="1:13" x14ac:dyDescent="0.35">
      <c r="A940" s="259" t="s">
        <v>1584</v>
      </c>
      <c r="B940" s="259" t="s">
        <v>1585</v>
      </c>
      <c r="C940" s="259" t="s">
        <v>1586</v>
      </c>
      <c r="D940" s="259" t="s">
        <v>696</v>
      </c>
      <c r="E940" s="259">
        <v>0</v>
      </c>
      <c r="F940" s="259" t="s">
        <v>1985</v>
      </c>
      <c r="G940" s="259" t="s">
        <v>358</v>
      </c>
      <c r="H940" s="259">
        <v>1</v>
      </c>
      <c r="I940" s="259" t="s">
        <v>1986</v>
      </c>
      <c r="J940" s="259" t="s">
        <v>1987</v>
      </c>
      <c r="K940" s="259" t="s">
        <v>1989</v>
      </c>
      <c r="L940" s="260">
        <v>45587</v>
      </c>
      <c r="M940" s="259" t="s">
        <v>20</v>
      </c>
    </row>
    <row r="941" spans="1:13" x14ac:dyDescent="0.35">
      <c r="A941" s="261" t="s">
        <v>562</v>
      </c>
      <c r="B941" s="261" t="s">
        <v>563</v>
      </c>
      <c r="C941" s="261" t="s">
        <v>564</v>
      </c>
      <c r="D941" s="261" t="s">
        <v>648</v>
      </c>
      <c r="E941" s="261">
        <v>209312140</v>
      </c>
      <c r="F941" s="261" t="s">
        <v>1990</v>
      </c>
      <c r="G941" s="261" t="s">
        <v>742</v>
      </c>
      <c r="H941" s="261">
        <v>2</v>
      </c>
      <c r="I941" s="261" t="s">
        <v>1991</v>
      </c>
      <c r="J941" s="261" t="s">
        <v>1992</v>
      </c>
      <c r="K941" s="261" t="s">
        <v>1993</v>
      </c>
      <c r="L941" s="262">
        <v>45593</v>
      </c>
      <c r="M941" s="261" t="s">
        <v>310</v>
      </c>
    </row>
    <row r="942" spans="1:13" x14ac:dyDescent="0.35">
      <c r="A942" s="259" t="s">
        <v>562</v>
      </c>
      <c r="B942" s="259" t="s">
        <v>563</v>
      </c>
      <c r="C942" s="259" t="s">
        <v>564</v>
      </c>
      <c r="D942" s="259" t="s">
        <v>653</v>
      </c>
      <c r="E942" s="259">
        <v>2171646</v>
      </c>
      <c r="F942" s="259" t="s">
        <v>1994</v>
      </c>
      <c r="G942" s="259" t="s">
        <v>742</v>
      </c>
      <c r="H942" s="259">
        <v>2</v>
      </c>
      <c r="I942" s="259" t="s">
        <v>1995</v>
      </c>
      <c r="J942" s="259" t="s">
        <v>1996</v>
      </c>
      <c r="K942" s="259" t="s">
        <v>1997</v>
      </c>
      <c r="L942" s="260">
        <v>45593</v>
      </c>
      <c r="M942" s="259" t="s">
        <v>310</v>
      </c>
    </row>
    <row r="943" spans="1:13" x14ac:dyDescent="0.35">
      <c r="A943" s="261" t="s">
        <v>562</v>
      </c>
      <c r="B943" s="261" t="s">
        <v>563</v>
      </c>
      <c r="C943" s="261" t="s">
        <v>564</v>
      </c>
      <c r="D943" s="261" t="s">
        <v>658</v>
      </c>
      <c r="E943" s="261">
        <v>142117474</v>
      </c>
      <c r="F943" s="261" t="s">
        <v>1998</v>
      </c>
      <c r="G943" s="261" t="s">
        <v>742</v>
      </c>
      <c r="H943" s="261">
        <v>2</v>
      </c>
      <c r="I943" s="261" t="s">
        <v>1999</v>
      </c>
      <c r="J943" s="261" t="s">
        <v>2000</v>
      </c>
      <c r="K943" s="261" t="s">
        <v>2001</v>
      </c>
      <c r="L943" s="262">
        <v>45593</v>
      </c>
      <c r="M943" s="261" t="s">
        <v>20</v>
      </c>
    </row>
    <row r="944" spans="1:13" x14ac:dyDescent="0.35">
      <c r="A944" s="259" t="s">
        <v>562</v>
      </c>
      <c r="B944" s="259" t="s">
        <v>563</v>
      </c>
      <c r="C944" s="259" t="s">
        <v>564</v>
      </c>
      <c r="D944" s="259" t="s">
        <v>663</v>
      </c>
      <c r="E944" s="259">
        <v>134332624</v>
      </c>
      <c r="F944" s="259" t="s">
        <v>2002</v>
      </c>
      <c r="G944" s="259" t="s">
        <v>33</v>
      </c>
      <c r="H944" s="259">
        <v>2</v>
      </c>
      <c r="I944" s="259" t="s">
        <v>2003</v>
      </c>
      <c r="J944" s="259" t="s">
        <v>2004</v>
      </c>
      <c r="K944" s="259" t="s">
        <v>2005</v>
      </c>
      <c r="L944" s="260">
        <v>45593</v>
      </c>
      <c r="M944" s="259" t="s">
        <v>20</v>
      </c>
    </row>
    <row r="945" spans="1:13" x14ac:dyDescent="0.35">
      <c r="A945" s="261" t="s">
        <v>562</v>
      </c>
      <c r="B945" s="261" t="s">
        <v>563</v>
      </c>
      <c r="C945" s="261" t="s">
        <v>564</v>
      </c>
      <c r="D945" s="261" t="s">
        <v>413</v>
      </c>
      <c r="E945" s="261">
        <v>2700479</v>
      </c>
      <c r="F945" s="261" t="s">
        <v>2006</v>
      </c>
      <c r="G945" s="261" t="s">
        <v>742</v>
      </c>
      <c r="H945" s="261">
        <v>2</v>
      </c>
      <c r="I945" s="261" t="s">
        <v>2007</v>
      </c>
      <c r="J945" s="261" t="s">
        <v>2008</v>
      </c>
      <c r="K945" s="261" t="s">
        <v>2009</v>
      </c>
      <c r="L945" s="262">
        <v>45593</v>
      </c>
      <c r="M945" s="261" t="s">
        <v>20</v>
      </c>
    </row>
    <row r="946" spans="1:13" x14ac:dyDescent="0.35">
      <c r="A946" s="259" t="s">
        <v>562</v>
      </c>
      <c r="B946" s="259" t="s">
        <v>563</v>
      </c>
      <c r="C946" s="259" t="s">
        <v>564</v>
      </c>
      <c r="D946" s="259" t="s">
        <v>38</v>
      </c>
      <c r="E946" s="259">
        <v>895980</v>
      </c>
      <c r="F946" s="259" t="s">
        <v>2010</v>
      </c>
      <c r="G946" s="259" t="s">
        <v>742</v>
      </c>
      <c r="H946" s="259">
        <v>2</v>
      </c>
      <c r="I946" s="259" t="s">
        <v>2011</v>
      </c>
      <c r="J946" s="259" t="s">
        <v>2012</v>
      </c>
      <c r="K946" s="259" t="s">
        <v>2013</v>
      </c>
      <c r="L946" s="260">
        <v>45593</v>
      </c>
      <c r="M946" s="259" t="s">
        <v>310</v>
      </c>
    </row>
    <row r="947" spans="1:13" x14ac:dyDescent="0.35">
      <c r="A947" s="261" t="s">
        <v>562</v>
      </c>
      <c r="B947" s="261" t="s">
        <v>563</v>
      </c>
      <c r="C947" s="261" t="s">
        <v>564</v>
      </c>
      <c r="D947" s="261" t="s">
        <v>545</v>
      </c>
      <c r="E947" s="261">
        <v>315</v>
      </c>
      <c r="F947" s="261" t="s">
        <v>2014</v>
      </c>
      <c r="G947" s="261" t="s">
        <v>742</v>
      </c>
      <c r="H947" s="261">
        <v>2</v>
      </c>
      <c r="I947" s="261" t="s">
        <v>2015</v>
      </c>
      <c r="J947" s="261" t="s">
        <v>2016</v>
      </c>
      <c r="K947" s="261" t="s">
        <v>2017</v>
      </c>
      <c r="L947" s="262">
        <v>45593</v>
      </c>
      <c r="M947" s="261" t="s">
        <v>310</v>
      </c>
    </row>
    <row r="948" spans="1:13" x14ac:dyDescent="0.35">
      <c r="A948" s="259" t="s">
        <v>562</v>
      </c>
      <c r="B948" s="259" t="s">
        <v>563</v>
      </c>
      <c r="C948" s="259" t="s">
        <v>564</v>
      </c>
      <c r="D948" s="259" t="s">
        <v>550</v>
      </c>
      <c r="E948" s="259">
        <v>9523</v>
      </c>
      <c r="F948" s="259" t="s">
        <v>2018</v>
      </c>
      <c r="G948" s="259" t="s">
        <v>742</v>
      </c>
      <c r="H948" s="259">
        <v>2</v>
      </c>
      <c r="I948" s="259" t="s">
        <v>2019</v>
      </c>
      <c r="J948" s="259" t="s">
        <v>2020</v>
      </c>
      <c r="K948" s="259" t="s">
        <v>2021</v>
      </c>
      <c r="L948" s="260">
        <v>45593</v>
      </c>
      <c r="M948" s="259" t="s">
        <v>20</v>
      </c>
    </row>
    <row r="949" spans="1:13" x14ac:dyDescent="0.35">
      <c r="A949" s="261" t="s">
        <v>562</v>
      </c>
      <c r="B949" s="261" t="s">
        <v>563</v>
      </c>
      <c r="C949" s="261" t="s">
        <v>564</v>
      </c>
      <c r="D949" s="261" t="s">
        <v>686</v>
      </c>
      <c r="E949" s="261">
        <v>25627403</v>
      </c>
      <c r="F949" s="261" t="s">
        <v>2022</v>
      </c>
      <c r="G949" s="261" t="s">
        <v>742</v>
      </c>
      <c r="H949" s="261">
        <v>2</v>
      </c>
      <c r="I949" s="261" t="s">
        <v>2023</v>
      </c>
      <c r="J949" s="261" t="s">
        <v>2024</v>
      </c>
      <c r="K949" s="261" t="s">
        <v>2025</v>
      </c>
      <c r="L949" s="262">
        <v>45593</v>
      </c>
      <c r="M949" s="261" t="s">
        <v>20</v>
      </c>
    </row>
    <row r="950" spans="1:13" x14ac:dyDescent="0.35">
      <c r="A950" s="259" t="s">
        <v>562</v>
      </c>
      <c r="B950" s="259" t="s">
        <v>563</v>
      </c>
      <c r="C950" s="259" t="s">
        <v>564</v>
      </c>
      <c r="D950" s="259" t="s">
        <v>691</v>
      </c>
      <c r="E950" s="259">
        <v>7784850</v>
      </c>
      <c r="F950" s="259" t="s">
        <v>2026</v>
      </c>
      <c r="G950" s="259" t="s">
        <v>742</v>
      </c>
      <c r="H950" s="259">
        <v>2</v>
      </c>
      <c r="I950" s="259" t="s">
        <v>2003</v>
      </c>
      <c r="J950" s="259" t="s">
        <v>2027</v>
      </c>
      <c r="K950" s="259" t="s">
        <v>2028</v>
      </c>
      <c r="L950" s="260">
        <v>45593</v>
      </c>
      <c r="M950" s="259" t="s">
        <v>20</v>
      </c>
    </row>
    <row r="951" spans="1:13" x14ac:dyDescent="0.35">
      <c r="A951" s="261" t="s">
        <v>562</v>
      </c>
      <c r="B951" s="261" t="s">
        <v>563</v>
      </c>
      <c r="C951" s="261" t="s">
        <v>564</v>
      </c>
      <c r="D951" s="261" t="s">
        <v>696</v>
      </c>
      <c r="E951" s="261">
        <v>108705221</v>
      </c>
      <c r="F951" s="261" t="s">
        <v>2029</v>
      </c>
      <c r="G951" s="261" t="s">
        <v>742</v>
      </c>
      <c r="H951" s="261">
        <v>2</v>
      </c>
      <c r="I951" s="261" t="s">
        <v>2030</v>
      </c>
      <c r="J951" s="261" t="s">
        <v>2031</v>
      </c>
      <c r="K951" s="261" t="s">
        <v>2032</v>
      </c>
      <c r="L951" s="262">
        <v>45593</v>
      </c>
      <c r="M951" s="261" t="s">
        <v>20</v>
      </c>
    </row>
    <row r="952" spans="1:13" x14ac:dyDescent="0.35">
      <c r="A952" s="259" t="s">
        <v>562</v>
      </c>
      <c r="B952" s="259" t="s">
        <v>563</v>
      </c>
      <c r="C952" s="259" t="s">
        <v>564</v>
      </c>
      <c r="D952" s="259" t="s">
        <v>699</v>
      </c>
      <c r="E952" s="259">
        <v>13124252</v>
      </c>
      <c r="F952" s="259" t="s">
        <v>2022</v>
      </c>
      <c r="G952" s="259" t="s">
        <v>33</v>
      </c>
      <c r="H952" s="259">
        <v>2</v>
      </c>
      <c r="I952" s="259" t="s">
        <v>2033</v>
      </c>
      <c r="J952" s="259" t="s">
        <v>2034</v>
      </c>
      <c r="K952" s="259" t="s">
        <v>2035</v>
      </c>
      <c r="L952" s="260">
        <v>45593</v>
      </c>
      <c r="M952" s="259" t="s">
        <v>20</v>
      </c>
    </row>
    <row r="953" spans="1:13" x14ac:dyDescent="0.35">
      <c r="A953" s="261" t="s">
        <v>562</v>
      </c>
      <c r="B953" s="261" t="s">
        <v>563</v>
      </c>
      <c r="C953" s="261" t="s">
        <v>564</v>
      </c>
      <c r="D953" s="261" t="s">
        <v>702</v>
      </c>
      <c r="E953" s="261">
        <v>12503151</v>
      </c>
      <c r="F953" s="261" t="s">
        <v>2036</v>
      </c>
      <c r="G953" s="261" t="s">
        <v>742</v>
      </c>
      <c r="H953" s="261">
        <v>2</v>
      </c>
      <c r="I953" s="261" t="s">
        <v>2037</v>
      </c>
      <c r="J953" s="261" t="s">
        <v>2038</v>
      </c>
      <c r="K953" s="261" t="s">
        <v>2039</v>
      </c>
      <c r="L953" s="262">
        <v>45593</v>
      </c>
      <c r="M953" s="261" t="s">
        <v>20</v>
      </c>
    </row>
    <row r="954" spans="1:13" x14ac:dyDescent="0.35">
      <c r="A954" s="259" t="s">
        <v>562</v>
      </c>
      <c r="B954" s="259" t="s">
        <v>563</v>
      </c>
      <c r="C954" s="259" t="s">
        <v>564</v>
      </c>
      <c r="D954" s="259" t="s">
        <v>572</v>
      </c>
      <c r="E954" s="259">
        <v>0</v>
      </c>
      <c r="F954" s="259" t="s">
        <v>2036</v>
      </c>
      <c r="G954" s="259" t="s">
        <v>742</v>
      </c>
      <c r="H954" s="259">
        <v>2</v>
      </c>
      <c r="I954" s="259" t="s">
        <v>2037</v>
      </c>
      <c r="J954" s="259" t="s">
        <v>2040</v>
      </c>
      <c r="K954" s="259" t="s">
        <v>2041</v>
      </c>
      <c r="L954" s="260">
        <v>45593</v>
      </c>
      <c r="M954" s="259" t="s">
        <v>20</v>
      </c>
    </row>
    <row r="955" spans="1:13" x14ac:dyDescent="0.35">
      <c r="A955" s="261" t="s">
        <v>1565</v>
      </c>
      <c r="B955" s="261" t="s">
        <v>1566</v>
      </c>
      <c r="C955" s="261" t="s">
        <v>1567</v>
      </c>
      <c r="D955" s="261" t="s">
        <v>40</v>
      </c>
      <c r="E955" s="261" t="s">
        <v>17</v>
      </c>
      <c r="F955" s="261" t="s">
        <v>17</v>
      </c>
      <c r="G955" s="261" t="s">
        <v>17</v>
      </c>
      <c r="H955" s="261" t="s">
        <v>17</v>
      </c>
      <c r="I955" s="261" t="s">
        <v>17</v>
      </c>
      <c r="J955" s="261" t="s">
        <v>1578</v>
      </c>
      <c r="K955" s="261" t="s">
        <v>2042</v>
      </c>
      <c r="L955" s="262">
        <v>45595</v>
      </c>
      <c r="M955" s="261" t="s">
        <v>310</v>
      </c>
    </row>
    <row r="956" spans="1:13" x14ac:dyDescent="0.35">
      <c r="A956" s="259" t="s">
        <v>1565</v>
      </c>
      <c r="B956" s="259" t="s">
        <v>1566</v>
      </c>
      <c r="C956" s="259" t="s">
        <v>1567</v>
      </c>
      <c r="D956" s="259" t="s">
        <v>26</v>
      </c>
      <c r="E956" s="259" t="s">
        <v>17</v>
      </c>
      <c r="F956" s="259" t="s">
        <v>17</v>
      </c>
      <c r="G956" s="259" t="s">
        <v>17</v>
      </c>
      <c r="H956" s="259" t="s">
        <v>17</v>
      </c>
      <c r="I956" s="259" t="s">
        <v>17</v>
      </c>
      <c r="J956" s="259" t="s">
        <v>1575</v>
      </c>
      <c r="K956" s="259" t="s">
        <v>2043</v>
      </c>
      <c r="L956" s="260">
        <v>45595</v>
      </c>
      <c r="M956" s="259" t="s">
        <v>310</v>
      </c>
    </row>
    <row r="957" spans="1:13" x14ac:dyDescent="0.35">
      <c r="A957" s="261" t="s">
        <v>1565</v>
      </c>
      <c r="B957" s="261" t="s">
        <v>1566</v>
      </c>
      <c r="C957" s="261" t="s">
        <v>1567</v>
      </c>
      <c r="D957" s="261" t="s">
        <v>28</v>
      </c>
      <c r="E957" s="261" t="s">
        <v>17</v>
      </c>
      <c r="F957" s="261" t="s">
        <v>17</v>
      </c>
      <c r="G957" s="261" t="s">
        <v>17</v>
      </c>
      <c r="H957" s="261" t="s">
        <v>17</v>
      </c>
      <c r="I957" s="261" t="s">
        <v>17</v>
      </c>
      <c r="J957" s="261" t="s">
        <v>1575</v>
      </c>
      <c r="K957" s="261" t="s">
        <v>2044</v>
      </c>
      <c r="L957" s="262">
        <v>45595</v>
      </c>
      <c r="M957" s="261" t="s">
        <v>310</v>
      </c>
    </row>
    <row r="958" spans="1:13" x14ac:dyDescent="0.35">
      <c r="A958" s="259" t="s">
        <v>1565</v>
      </c>
      <c r="B958" s="259" t="s">
        <v>1566</v>
      </c>
      <c r="C958" s="259" t="s">
        <v>1567</v>
      </c>
      <c r="D958" s="259" t="s">
        <v>38</v>
      </c>
      <c r="E958" s="259" t="s">
        <v>17</v>
      </c>
      <c r="F958" s="259" t="s">
        <v>17</v>
      </c>
      <c r="G958" s="259" t="s">
        <v>17</v>
      </c>
      <c r="H958" s="259" t="s">
        <v>17</v>
      </c>
      <c r="I958" s="259" t="s">
        <v>17</v>
      </c>
      <c r="J958" s="259" t="s">
        <v>1578</v>
      </c>
      <c r="K958" s="259" t="s">
        <v>2045</v>
      </c>
      <c r="L958" s="260">
        <v>45595</v>
      </c>
      <c r="M958" s="259" t="s">
        <v>310</v>
      </c>
    </row>
    <row r="959" spans="1:13" x14ac:dyDescent="0.35">
      <c r="A959" s="261" t="s">
        <v>1565</v>
      </c>
      <c r="B959" s="261" t="s">
        <v>1566</v>
      </c>
      <c r="C959" s="261" t="s">
        <v>1567</v>
      </c>
      <c r="D959" s="261" t="s">
        <v>16</v>
      </c>
      <c r="E959" s="261" t="s">
        <v>17</v>
      </c>
      <c r="F959" s="261" t="s">
        <v>17</v>
      </c>
      <c r="G959" s="261" t="s">
        <v>17</v>
      </c>
      <c r="H959" s="261" t="s">
        <v>17</v>
      </c>
      <c r="I959" s="261" t="s">
        <v>17</v>
      </c>
      <c r="J959" s="261" t="s">
        <v>1578</v>
      </c>
      <c r="K959" s="261" t="s">
        <v>2046</v>
      </c>
      <c r="L959" s="262">
        <v>45595</v>
      </c>
      <c r="M959" s="261" t="s">
        <v>310</v>
      </c>
    </row>
    <row r="960" spans="1:13" x14ac:dyDescent="0.35">
      <c r="A960" s="259" t="s">
        <v>1565</v>
      </c>
      <c r="B960" s="259" t="s">
        <v>1566</v>
      </c>
      <c r="C960" s="259" t="s">
        <v>1567</v>
      </c>
      <c r="D960" s="259" t="s">
        <v>21</v>
      </c>
      <c r="E960" s="259" t="s">
        <v>17</v>
      </c>
      <c r="F960" s="259" t="s">
        <v>17</v>
      </c>
      <c r="G960" s="259" t="s">
        <v>17</v>
      </c>
      <c r="H960" s="259" t="s">
        <v>17</v>
      </c>
      <c r="I960" s="259" t="s">
        <v>17</v>
      </c>
      <c r="J960" s="259" t="s">
        <v>1578</v>
      </c>
      <c r="K960" s="259" t="s">
        <v>2047</v>
      </c>
      <c r="L960" s="260">
        <v>45595</v>
      </c>
      <c r="M960" s="259" t="s">
        <v>310</v>
      </c>
    </row>
    <row r="961" spans="1:13" x14ac:dyDescent="0.35">
      <c r="A961" s="261" t="s">
        <v>1565</v>
      </c>
      <c r="B961" s="261" t="s">
        <v>1566</v>
      </c>
      <c r="C961" s="261" t="s">
        <v>1567</v>
      </c>
      <c r="D961" s="261" t="s">
        <v>558</v>
      </c>
      <c r="E961" s="261" t="s">
        <v>17</v>
      </c>
      <c r="F961" s="261" t="s">
        <v>17</v>
      </c>
      <c r="G961" s="261" t="s">
        <v>17</v>
      </c>
      <c r="H961" s="261" t="s">
        <v>17</v>
      </c>
      <c r="I961" s="261" t="s">
        <v>17</v>
      </c>
      <c r="J961" s="261" t="s">
        <v>1578</v>
      </c>
      <c r="K961" s="261" t="s">
        <v>2048</v>
      </c>
      <c r="L961" s="262">
        <v>45595</v>
      </c>
      <c r="M961" s="261" t="s">
        <v>310</v>
      </c>
    </row>
    <row r="962" spans="1:13" x14ac:dyDescent="0.35">
      <c r="A962" s="259" t="s">
        <v>1565</v>
      </c>
      <c r="B962" s="259" t="s">
        <v>1566</v>
      </c>
      <c r="C962" s="259" t="s">
        <v>1567</v>
      </c>
      <c r="D962" s="259" t="s">
        <v>24</v>
      </c>
      <c r="E962" s="259" t="s">
        <v>17</v>
      </c>
      <c r="F962" s="259" t="s">
        <v>17</v>
      </c>
      <c r="G962" s="259" t="s">
        <v>17</v>
      </c>
      <c r="H962" s="259" t="s">
        <v>17</v>
      </c>
      <c r="I962" s="259" t="s">
        <v>17</v>
      </c>
      <c r="J962" s="259" t="s">
        <v>1578</v>
      </c>
      <c r="K962" s="259" t="s">
        <v>2049</v>
      </c>
      <c r="L962" s="260">
        <v>45595</v>
      </c>
      <c r="M962" s="259" t="s">
        <v>310</v>
      </c>
    </row>
    <row r="963" spans="1:13" x14ac:dyDescent="0.35">
      <c r="A963" s="261" t="s">
        <v>2050</v>
      </c>
      <c r="B963" s="261" t="s">
        <v>2051</v>
      </c>
      <c r="C963" s="261" t="s">
        <v>1567</v>
      </c>
      <c r="D963" s="261" t="s">
        <v>702</v>
      </c>
      <c r="E963" s="261" t="s">
        <v>17</v>
      </c>
      <c r="F963" s="261" t="s">
        <v>17</v>
      </c>
      <c r="G963" s="261" t="s">
        <v>17</v>
      </c>
      <c r="H963" s="261" t="s">
        <v>17</v>
      </c>
      <c r="I963" s="261" t="s">
        <v>17</v>
      </c>
      <c r="J963" s="261" t="s">
        <v>2052</v>
      </c>
      <c r="K963" s="261" t="s">
        <v>2053</v>
      </c>
      <c r="L963" s="262">
        <v>45595</v>
      </c>
      <c r="M963" s="261" t="s">
        <v>20</v>
      </c>
    </row>
    <row r="964" spans="1:13" x14ac:dyDescent="0.35">
      <c r="A964" s="259" t="s">
        <v>2050</v>
      </c>
      <c r="B964" s="259" t="s">
        <v>2051</v>
      </c>
      <c r="C964" s="259" t="s">
        <v>1567</v>
      </c>
      <c r="D964" s="259" t="s">
        <v>572</v>
      </c>
      <c r="E964" s="259" t="s">
        <v>17</v>
      </c>
      <c r="F964" s="259" t="s">
        <v>17</v>
      </c>
      <c r="G964" s="259" t="s">
        <v>17</v>
      </c>
      <c r="H964" s="259" t="s">
        <v>17</v>
      </c>
      <c r="I964" s="259" t="s">
        <v>17</v>
      </c>
      <c r="J964" s="259" t="s">
        <v>2052</v>
      </c>
      <c r="K964" s="259" t="s">
        <v>2054</v>
      </c>
      <c r="L964" s="260">
        <v>45595</v>
      </c>
      <c r="M964" s="259" t="s">
        <v>20</v>
      </c>
    </row>
    <row r="965" spans="1:13" x14ac:dyDescent="0.35">
      <c r="A965" s="261" t="s">
        <v>2050</v>
      </c>
      <c r="B965" s="261" t="s">
        <v>2051</v>
      </c>
      <c r="C965" s="261" t="s">
        <v>1567</v>
      </c>
      <c r="D965" s="261" t="s">
        <v>26</v>
      </c>
      <c r="E965" s="261" t="s">
        <v>17</v>
      </c>
      <c r="F965" s="261" t="s">
        <v>17</v>
      </c>
      <c r="G965" s="261" t="s">
        <v>17</v>
      </c>
      <c r="H965" s="261" t="s">
        <v>17</v>
      </c>
      <c r="I965" s="261" t="s">
        <v>17</v>
      </c>
      <c r="J965" s="261" t="s">
        <v>1575</v>
      </c>
      <c r="K965" s="261" t="s">
        <v>2055</v>
      </c>
      <c r="L965" s="262">
        <v>45595</v>
      </c>
      <c r="M965" s="261" t="s">
        <v>20</v>
      </c>
    </row>
    <row r="966" spans="1:13" x14ac:dyDescent="0.35">
      <c r="A966" s="259" t="s">
        <v>2050</v>
      </c>
      <c r="B966" s="259" t="s">
        <v>2051</v>
      </c>
      <c r="C966" s="259" t="s">
        <v>1567</v>
      </c>
      <c r="D966" s="259" t="s">
        <v>28</v>
      </c>
      <c r="E966" s="259" t="s">
        <v>17</v>
      </c>
      <c r="F966" s="259" t="s">
        <v>17</v>
      </c>
      <c r="G966" s="259" t="s">
        <v>17</v>
      </c>
      <c r="H966" s="259" t="s">
        <v>17</v>
      </c>
      <c r="I966" s="259" t="s">
        <v>17</v>
      </c>
      <c r="J966" s="259" t="s">
        <v>1575</v>
      </c>
      <c r="K966" s="259" t="s">
        <v>2056</v>
      </c>
      <c r="L966" s="260">
        <v>45595</v>
      </c>
      <c r="M966" s="259" t="s">
        <v>20</v>
      </c>
    </row>
    <row r="967" spans="1:13" x14ac:dyDescent="0.35">
      <c r="A967" s="261" t="s">
        <v>2050</v>
      </c>
      <c r="B967" s="261" t="s">
        <v>2051</v>
      </c>
      <c r="C967" s="261" t="s">
        <v>1567</v>
      </c>
      <c r="D967" s="261" t="s">
        <v>38</v>
      </c>
      <c r="E967" s="261" t="s">
        <v>17</v>
      </c>
      <c r="F967" s="261" t="s">
        <v>17</v>
      </c>
      <c r="G967" s="261" t="s">
        <v>17</v>
      </c>
      <c r="H967" s="261" t="s">
        <v>17</v>
      </c>
      <c r="I967" s="261" t="s">
        <v>17</v>
      </c>
      <c r="J967" s="261" t="s">
        <v>2057</v>
      </c>
      <c r="K967" s="261" t="s">
        <v>2058</v>
      </c>
      <c r="L967" s="262">
        <v>45595</v>
      </c>
      <c r="M967" s="261" t="s">
        <v>20</v>
      </c>
    </row>
    <row r="968" spans="1:13" x14ac:dyDescent="0.35">
      <c r="A968" s="259" t="s">
        <v>293</v>
      </c>
      <c r="B968" s="259" t="s">
        <v>294</v>
      </c>
      <c r="C968" s="259" t="s">
        <v>295</v>
      </c>
      <c r="D968" s="259" t="s">
        <v>413</v>
      </c>
      <c r="E968" s="259">
        <v>5444744</v>
      </c>
      <c r="F968" s="259" t="s">
        <v>2059</v>
      </c>
      <c r="G968" s="259" t="s">
        <v>358</v>
      </c>
      <c r="H968" s="259">
        <v>1</v>
      </c>
      <c r="I968" s="259" t="s">
        <v>2060</v>
      </c>
      <c r="J968" s="259" t="s">
        <v>2061</v>
      </c>
      <c r="K968" s="259" t="s">
        <v>2062</v>
      </c>
      <c r="L968" s="260">
        <v>45595</v>
      </c>
      <c r="M968" s="259" t="s">
        <v>20</v>
      </c>
    </row>
    <row r="969" spans="1:13" x14ac:dyDescent="0.35">
      <c r="A969" s="261" t="s">
        <v>293</v>
      </c>
      <c r="B969" s="261" t="s">
        <v>294</v>
      </c>
      <c r="C969" s="261" t="s">
        <v>295</v>
      </c>
      <c r="D969" s="261" t="s">
        <v>545</v>
      </c>
      <c r="E969" s="261">
        <v>1919</v>
      </c>
      <c r="F969" s="261" t="s">
        <v>2063</v>
      </c>
      <c r="G969" s="261" t="s">
        <v>358</v>
      </c>
      <c r="H969" s="261">
        <v>1</v>
      </c>
      <c r="I969" s="261" t="s">
        <v>2064</v>
      </c>
      <c r="J969" s="261" t="s">
        <v>2065</v>
      </c>
      <c r="K969" s="261" t="s">
        <v>2066</v>
      </c>
      <c r="L969" s="262">
        <v>45595</v>
      </c>
      <c r="M969" s="261" t="s">
        <v>20</v>
      </c>
    </row>
    <row r="970" spans="1:13" x14ac:dyDescent="0.35">
      <c r="A970" s="259" t="s">
        <v>293</v>
      </c>
      <c r="B970" s="259" t="s">
        <v>294</v>
      </c>
      <c r="C970" s="259" t="s">
        <v>295</v>
      </c>
      <c r="D970" s="259" t="s">
        <v>550</v>
      </c>
      <c r="E970" s="259">
        <v>1919</v>
      </c>
      <c r="F970" s="259" t="s">
        <v>2063</v>
      </c>
      <c r="G970" s="259" t="s">
        <v>358</v>
      </c>
      <c r="H970" s="259">
        <v>1</v>
      </c>
      <c r="I970" s="259" t="s">
        <v>496</v>
      </c>
      <c r="J970" s="259" t="s">
        <v>2065</v>
      </c>
      <c r="K970" s="259" t="s">
        <v>2067</v>
      </c>
      <c r="L970" s="260">
        <v>45595</v>
      </c>
      <c r="M970" s="259" t="s">
        <v>20</v>
      </c>
    </row>
    <row r="971" spans="1:13" x14ac:dyDescent="0.35">
      <c r="A971" s="261" t="s">
        <v>293</v>
      </c>
      <c r="B971" s="261" t="s">
        <v>294</v>
      </c>
      <c r="C971" s="261" t="s">
        <v>295</v>
      </c>
      <c r="D971" s="261" t="s">
        <v>282</v>
      </c>
      <c r="E971" s="261">
        <v>4</v>
      </c>
      <c r="F971" s="261" t="s">
        <v>2059</v>
      </c>
      <c r="G971" s="261" t="s">
        <v>358</v>
      </c>
      <c r="H971" s="261">
        <v>1</v>
      </c>
      <c r="I971" s="261" t="s">
        <v>2060</v>
      </c>
      <c r="J971" s="261" t="s">
        <v>2068</v>
      </c>
      <c r="K971" s="261" t="s">
        <v>2069</v>
      </c>
      <c r="L971" s="262">
        <v>45595</v>
      </c>
      <c r="M971" s="261" t="s">
        <v>20</v>
      </c>
    </row>
    <row r="972" spans="1:13" x14ac:dyDescent="0.35">
      <c r="A972" s="259" t="s">
        <v>2070</v>
      </c>
      <c r="B972" s="259" t="s">
        <v>2071</v>
      </c>
      <c r="C972" s="259" t="s">
        <v>2072</v>
      </c>
      <c r="D972" s="259" t="s">
        <v>1187</v>
      </c>
      <c r="E972" s="259">
        <v>0</v>
      </c>
      <c r="F972" s="259" t="s">
        <v>1188</v>
      </c>
      <c r="G972" s="259" t="s">
        <v>33</v>
      </c>
      <c r="H972" s="259">
        <v>2</v>
      </c>
      <c r="I972" s="259" t="s">
        <v>17</v>
      </c>
      <c r="J972" s="259" t="s">
        <v>17</v>
      </c>
      <c r="K972" s="259" t="s">
        <v>2073</v>
      </c>
      <c r="L972" s="260">
        <v>45602</v>
      </c>
      <c r="M972" s="259" t="s">
        <v>20</v>
      </c>
    </row>
    <row r="973" spans="1:13" x14ac:dyDescent="0.35">
      <c r="A973" s="261" t="s">
        <v>2070</v>
      </c>
      <c r="B973" s="261" t="s">
        <v>2071</v>
      </c>
      <c r="C973" s="261" t="s">
        <v>2072</v>
      </c>
      <c r="D973" s="261" t="s">
        <v>1190</v>
      </c>
      <c r="E973" s="261">
        <v>1</v>
      </c>
      <c r="F973" s="261" t="s">
        <v>1188</v>
      </c>
      <c r="G973" s="261" t="s">
        <v>33</v>
      </c>
      <c r="H973" s="261">
        <v>2</v>
      </c>
      <c r="I973" s="261" t="s">
        <v>17</v>
      </c>
      <c r="J973" s="261" t="s">
        <v>17</v>
      </c>
      <c r="K973" s="261" t="s">
        <v>2074</v>
      </c>
      <c r="L973" s="262">
        <v>45602</v>
      </c>
      <c r="M973" s="261" t="s">
        <v>20</v>
      </c>
    </row>
    <row r="974" spans="1:13" x14ac:dyDescent="0.35">
      <c r="A974" s="259" t="s">
        <v>2070</v>
      </c>
      <c r="B974" s="259" t="s">
        <v>2071</v>
      </c>
      <c r="C974" s="259" t="s">
        <v>2072</v>
      </c>
      <c r="D974" s="259" t="s">
        <v>1192</v>
      </c>
      <c r="E974" s="259">
        <v>0</v>
      </c>
      <c r="F974" s="259" t="s">
        <v>1188</v>
      </c>
      <c r="G974" s="259" t="s">
        <v>33</v>
      </c>
      <c r="H974" s="259">
        <v>2</v>
      </c>
      <c r="I974" s="259" t="s">
        <v>17</v>
      </c>
      <c r="J974" s="259" t="s">
        <v>17</v>
      </c>
      <c r="K974" s="259" t="s">
        <v>2075</v>
      </c>
      <c r="L974" s="260">
        <v>45602</v>
      </c>
      <c r="M974" s="259" t="s">
        <v>20</v>
      </c>
    </row>
    <row r="975" spans="1:13" x14ac:dyDescent="0.35">
      <c r="A975" s="261" t="s">
        <v>2070</v>
      </c>
      <c r="B975" s="261" t="s">
        <v>2071</v>
      </c>
      <c r="C975" s="261" t="s">
        <v>2072</v>
      </c>
      <c r="D975" s="261" t="s">
        <v>1194</v>
      </c>
      <c r="E975" s="261">
        <v>0</v>
      </c>
      <c r="F975" s="261" t="s">
        <v>1188</v>
      </c>
      <c r="G975" s="261" t="s">
        <v>33</v>
      </c>
      <c r="H975" s="261">
        <v>2</v>
      </c>
      <c r="I975" s="261" t="s">
        <v>17</v>
      </c>
      <c r="J975" s="261" t="s">
        <v>17</v>
      </c>
      <c r="K975" s="261" t="s">
        <v>2076</v>
      </c>
      <c r="L975" s="262">
        <v>45602</v>
      </c>
      <c r="M975" s="261" t="s">
        <v>20</v>
      </c>
    </row>
    <row r="976" spans="1:13" x14ac:dyDescent="0.35">
      <c r="A976" s="259" t="s">
        <v>2070</v>
      </c>
      <c r="B976" s="259" t="s">
        <v>2071</v>
      </c>
      <c r="C976" s="259" t="s">
        <v>2072</v>
      </c>
      <c r="D976" s="259" t="s">
        <v>1196</v>
      </c>
      <c r="E976" s="259">
        <v>0</v>
      </c>
      <c r="F976" s="259" t="s">
        <v>1188</v>
      </c>
      <c r="G976" s="259" t="s">
        <v>33</v>
      </c>
      <c r="H976" s="259">
        <v>2</v>
      </c>
      <c r="I976" s="259" t="s">
        <v>17</v>
      </c>
      <c r="J976" s="259" t="s">
        <v>17</v>
      </c>
      <c r="K976" s="259" t="s">
        <v>2077</v>
      </c>
      <c r="L976" s="260">
        <v>45602</v>
      </c>
      <c r="M976" s="259" t="s">
        <v>20</v>
      </c>
    </row>
    <row r="977" spans="1:13" x14ac:dyDescent="0.35">
      <c r="A977" s="261" t="s">
        <v>2070</v>
      </c>
      <c r="B977" s="261" t="s">
        <v>2071</v>
      </c>
      <c r="C977" s="261" t="s">
        <v>2072</v>
      </c>
      <c r="D977" s="261" t="s">
        <v>1198</v>
      </c>
      <c r="E977" s="261">
        <v>3</v>
      </c>
      <c r="F977" s="261" t="s">
        <v>1188</v>
      </c>
      <c r="G977" s="261" t="s">
        <v>33</v>
      </c>
      <c r="H977" s="261">
        <v>2</v>
      </c>
      <c r="I977" s="261" t="s">
        <v>17</v>
      </c>
      <c r="J977" s="261" t="s">
        <v>17</v>
      </c>
      <c r="K977" s="261" t="s">
        <v>2078</v>
      </c>
      <c r="L977" s="262">
        <v>45602</v>
      </c>
      <c r="M977" s="261" t="s">
        <v>20</v>
      </c>
    </row>
    <row r="978" spans="1:13" x14ac:dyDescent="0.35">
      <c r="A978" s="259" t="s">
        <v>2070</v>
      </c>
      <c r="B978" s="259" t="s">
        <v>2071</v>
      </c>
      <c r="C978" s="259" t="s">
        <v>2072</v>
      </c>
      <c r="D978" s="259" t="s">
        <v>1200</v>
      </c>
      <c r="E978" s="259">
        <v>3</v>
      </c>
      <c r="F978" s="259" t="s">
        <v>1188</v>
      </c>
      <c r="G978" s="259" t="s">
        <v>33</v>
      </c>
      <c r="H978" s="259">
        <v>2</v>
      </c>
      <c r="I978" s="259" t="s">
        <v>17</v>
      </c>
      <c r="J978" s="259" t="s">
        <v>17</v>
      </c>
      <c r="K978" s="259" t="s">
        <v>2079</v>
      </c>
      <c r="L978" s="260">
        <v>45602</v>
      </c>
      <c r="M978" s="259" t="s">
        <v>20</v>
      </c>
    </row>
    <row r="979" spans="1:13" x14ac:dyDescent="0.35">
      <c r="A979" s="261" t="s">
        <v>2070</v>
      </c>
      <c r="B979" s="261" t="s">
        <v>2071</v>
      </c>
      <c r="C979" s="261" t="s">
        <v>2072</v>
      </c>
      <c r="D979" s="261" t="s">
        <v>1202</v>
      </c>
      <c r="E979" s="261">
        <v>0</v>
      </c>
      <c r="F979" s="261" t="s">
        <v>1188</v>
      </c>
      <c r="G979" s="261" t="s">
        <v>33</v>
      </c>
      <c r="H979" s="261">
        <v>2</v>
      </c>
      <c r="I979" s="261" t="s">
        <v>17</v>
      </c>
      <c r="J979" s="261" t="s">
        <v>17</v>
      </c>
      <c r="K979" s="261" t="s">
        <v>2080</v>
      </c>
      <c r="L979" s="262">
        <v>45602</v>
      </c>
      <c r="M979" s="261" t="s">
        <v>20</v>
      </c>
    </row>
    <row r="980" spans="1:13" x14ac:dyDescent="0.35">
      <c r="A980" s="259" t="s">
        <v>2070</v>
      </c>
      <c r="B980" s="259" t="s">
        <v>2071</v>
      </c>
      <c r="C980" s="259" t="s">
        <v>2072</v>
      </c>
      <c r="D980" s="259" t="s">
        <v>1204</v>
      </c>
      <c r="E980" s="259">
        <v>0</v>
      </c>
      <c r="F980" s="259" t="s">
        <v>1188</v>
      </c>
      <c r="G980" s="259" t="s">
        <v>33</v>
      </c>
      <c r="H980" s="259">
        <v>2</v>
      </c>
      <c r="I980" s="259" t="s">
        <v>17</v>
      </c>
      <c r="J980" s="259" t="s">
        <v>17</v>
      </c>
      <c r="K980" s="259" t="s">
        <v>2081</v>
      </c>
      <c r="L980" s="260">
        <v>45602</v>
      </c>
      <c r="M980" s="259" t="s">
        <v>20</v>
      </c>
    </row>
    <row r="981" spans="1:13" x14ac:dyDescent="0.35">
      <c r="A981" s="261" t="s">
        <v>147</v>
      </c>
      <c r="B981" s="261" t="s">
        <v>148</v>
      </c>
      <c r="C981" s="261" t="s">
        <v>149</v>
      </c>
      <c r="D981" s="261" t="s">
        <v>1187</v>
      </c>
      <c r="E981" s="261">
        <v>0</v>
      </c>
      <c r="F981" s="261" t="s">
        <v>1188</v>
      </c>
      <c r="G981" s="261" t="s">
        <v>33</v>
      </c>
      <c r="H981" s="261">
        <v>2</v>
      </c>
      <c r="I981" s="261" t="s">
        <v>17</v>
      </c>
      <c r="J981" s="261" t="s">
        <v>17</v>
      </c>
      <c r="K981" s="261" t="s">
        <v>2082</v>
      </c>
      <c r="L981" s="262">
        <v>45602</v>
      </c>
      <c r="M981" s="261" t="s">
        <v>20</v>
      </c>
    </row>
    <row r="982" spans="1:13" x14ac:dyDescent="0.35">
      <c r="A982" s="259" t="s">
        <v>147</v>
      </c>
      <c r="B982" s="259" t="s">
        <v>148</v>
      </c>
      <c r="C982" s="259" t="s">
        <v>149</v>
      </c>
      <c r="D982" s="259" t="s">
        <v>1190</v>
      </c>
      <c r="E982" s="259">
        <v>0</v>
      </c>
      <c r="F982" s="259" t="s">
        <v>1188</v>
      </c>
      <c r="G982" s="259" t="s">
        <v>33</v>
      </c>
      <c r="H982" s="259">
        <v>2</v>
      </c>
      <c r="I982" s="259" t="s">
        <v>17</v>
      </c>
      <c r="J982" s="259" t="s">
        <v>17</v>
      </c>
      <c r="K982" s="259" t="s">
        <v>2083</v>
      </c>
      <c r="L982" s="260">
        <v>45602</v>
      </c>
      <c r="M982" s="259" t="s">
        <v>20</v>
      </c>
    </row>
    <row r="983" spans="1:13" x14ac:dyDescent="0.35">
      <c r="A983" s="261" t="s">
        <v>147</v>
      </c>
      <c r="B983" s="261" t="s">
        <v>148</v>
      </c>
      <c r="C983" s="261" t="s">
        <v>149</v>
      </c>
      <c r="D983" s="261" t="s">
        <v>1192</v>
      </c>
      <c r="E983" s="261">
        <v>0</v>
      </c>
      <c r="F983" s="261" t="s">
        <v>1188</v>
      </c>
      <c r="G983" s="261" t="s">
        <v>33</v>
      </c>
      <c r="H983" s="261">
        <v>2</v>
      </c>
      <c r="I983" s="261" t="s">
        <v>17</v>
      </c>
      <c r="J983" s="261" t="s">
        <v>17</v>
      </c>
      <c r="K983" s="261" t="s">
        <v>2084</v>
      </c>
      <c r="L983" s="262">
        <v>45602</v>
      </c>
      <c r="M983" s="261" t="s">
        <v>20</v>
      </c>
    </row>
    <row r="984" spans="1:13" x14ac:dyDescent="0.35">
      <c r="A984" s="259" t="s">
        <v>147</v>
      </c>
      <c r="B984" s="259" t="s">
        <v>148</v>
      </c>
      <c r="C984" s="259" t="s">
        <v>149</v>
      </c>
      <c r="D984" s="259" t="s">
        <v>1194</v>
      </c>
      <c r="E984" s="259">
        <v>0</v>
      </c>
      <c r="F984" s="259" t="s">
        <v>1188</v>
      </c>
      <c r="G984" s="259" t="s">
        <v>33</v>
      </c>
      <c r="H984" s="259">
        <v>2</v>
      </c>
      <c r="I984" s="259" t="s">
        <v>17</v>
      </c>
      <c r="J984" s="259" t="s">
        <v>17</v>
      </c>
      <c r="K984" s="259" t="s">
        <v>2085</v>
      </c>
      <c r="L984" s="260">
        <v>45602</v>
      </c>
      <c r="M984" s="259" t="s">
        <v>20</v>
      </c>
    </row>
    <row r="985" spans="1:13" x14ac:dyDescent="0.35">
      <c r="A985" s="261" t="s">
        <v>147</v>
      </c>
      <c r="B985" s="261" t="s">
        <v>148</v>
      </c>
      <c r="C985" s="261" t="s">
        <v>149</v>
      </c>
      <c r="D985" s="261" t="s">
        <v>1196</v>
      </c>
      <c r="E985" s="261">
        <v>0</v>
      </c>
      <c r="F985" s="261" t="s">
        <v>1188</v>
      </c>
      <c r="G985" s="261" t="s">
        <v>33</v>
      </c>
      <c r="H985" s="261">
        <v>2</v>
      </c>
      <c r="I985" s="261" t="s">
        <v>17</v>
      </c>
      <c r="J985" s="261" t="s">
        <v>17</v>
      </c>
      <c r="K985" s="261" t="s">
        <v>2086</v>
      </c>
      <c r="L985" s="262">
        <v>45602</v>
      </c>
      <c r="M985" s="261" t="s">
        <v>20</v>
      </c>
    </row>
    <row r="986" spans="1:13" x14ac:dyDescent="0.35">
      <c r="A986" s="259" t="s">
        <v>147</v>
      </c>
      <c r="B986" s="259" t="s">
        <v>148</v>
      </c>
      <c r="C986" s="259" t="s">
        <v>149</v>
      </c>
      <c r="D986" s="259" t="s">
        <v>1198</v>
      </c>
      <c r="E986" s="259">
        <v>2</v>
      </c>
      <c r="F986" s="259" t="s">
        <v>1188</v>
      </c>
      <c r="G986" s="259" t="s">
        <v>33</v>
      </c>
      <c r="H986" s="259">
        <v>2</v>
      </c>
      <c r="I986" s="259" t="s">
        <v>17</v>
      </c>
      <c r="J986" s="259" t="s">
        <v>17</v>
      </c>
      <c r="K986" s="259" t="s">
        <v>2087</v>
      </c>
      <c r="L986" s="260">
        <v>45602</v>
      </c>
      <c r="M986" s="259" t="s">
        <v>20</v>
      </c>
    </row>
    <row r="987" spans="1:13" x14ac:dyDescent="0.35">
      <c r="A987" s="261" t="s">
        <v>147</v>
      </c>
      <c r="B987" s="261" t="s">
        <v>148</v>
      </c>
      <c r="C987" s="261" t="s">
        <v>149</v>
      </c>
      <c r="D987" s="261" t="s">
        <v>1200</v>
      </c>
      <c r="E987" s="261">
        <v>0</v>
      </c>
      <c r="F987" s="261" t="s">
        <v>1188</v>
      </c>
      <c r="G987" s="261" t="s">
        <v>33</v>
      </c>
      <c r="H987" s="261">
        <v>2</v>
      </c>
      <c r="I987" s="261" t="s">
        <v>17</v>
      </c>
      <c r="J987" s="261" t="s">
        <v>17</v>
      </c>
      <c r="K987" s="261" t="s">
        <v>2088</v>
      </c>
      <c r="L987" s="262">
        <v>45602</v>
      </c>
      <c r="M987" s="261" t="s">
        <v>20</v>
      </c>
    </row>
    <row r="988" spans="1:13" x14ac:dyDescent="0.35">
      <c r="A988" s="259" t="s">
        <v>147</v>
      </c>
      <c r="B988" s="259" t="s">
        <v>148</v>
      </c>
      <c r="C988" s="259" t="s">
        <v>149</v>
      </c>
      <c r="D988" s="259" t="s">
        <v>1202</v>
      </c>
      <c r="E988" s="259">
        <v>0</v>
      </c>
      <c r="F988" s="259" t="s">
        <v>1188</v>
      </c>
      <c r="G988" s="259" t="s">
        <v>33</v>
      </c>
      <c r="H988" s="259">
        <v>2</v>
      </c>
      <c r="I988" s="259" t="s">
        <v>17</v>
      </c>
      <c r="J988" s="259" t="s">
        <v>17</v>
      </c>
      <c r="K988" s="259" t="s">
        <v>2089</v>
      </c>
      <c r="L988" s="260">
        <v>45602</v>
      </c>
      <c r="M988" s="259" t="s">
        <v>20</v>
      </c>
    </row>
    <row r="989" spans="1:13" x14ac:dyDescent="0.35">
      <c r="A989" s="261" t="s">
        <v>147</v>
      </c>
      <c r="B989" s="261" t="s">
        <v>148</v>
      </c>
      <c r="C989" s="261" t="s">
        <v>149</v>
      </c>
      <c r="D989" s="261" t="s">
        <v>1204</v>
      </c>
      <c r="E989" s="261">
        <v>0</v>
      </c>
      <c r="F989" s="261" t="s">
        <v>1188</v>
      </c>
      <c r="G989" s="261" t="s">
        <v>33</v>
      </c>
      <c r="H989" s="261">
        <v>2</v>
      </c>
      <c r="I989" s="261" t="s">
        <v>17</v>
      </c>
      <c r="J989" s="261" t="s">
        <v>17</v>
      </c>
      <c r="K989" s="261" t="s">
        <v>2090</v>
      </c>
      <c r="L989" s="262">
        <v>45602</v>
      </c>
      <c r="M989" s="261" t="s">
        <v>20</v>
      </c>
    </row>
    <row r="990" spans="1:13" x14ac:dyDescent="0.35">
      <c r="A990" s="259" t="s">
        <v>487</v>
      </c>
      <c r="B990" s="259" t="s">
        <v>488</v>
      </c>
      <c r="C990" s="259" t="s">
        <v>149</v>
      </c>
      <c r="D990" s="259" t="s">
        <v>1187</v>
      </c>
      <c r="E990" s="259">
        <v>0</v>
      </c>
      <c r="F990" s="259" t="s">
        <v>1188</v>
      </c>
      <c r="G990" s="259" t="s">
        <v>33</v>
      </c>
      <c r="H990" s="259">
        <v>2</v>
      </c>
      <c r="I990" s="259" t="s">
        <v>17</v>
      </c>
      <c r="J990" s="259" t="s">
        <v>17</v>
      </c>
      <c r="K990" s="259" t="s">
        <v>2091</v>
      </c>
      <c r="L990" s="260">
        <v>45602</v>
      </c>
      <c r="M990" s="259" t="s">
        <v>20</v>
      </c>
    </row>
    <row r="991" spans="1:13" x14ac:dyDescent="0.35">
      <c r="A991" s="261" t="s">
        <v>487</v>
      </c>
      <c r="B991" s="261" t="s">
        <v>488</v>
      </c>
      <c r="C991" s="261" t="s">
        <v>149</v>
      </c>
      <c r="D991" s="261" t="s">
        <v>1190</v>
      </c>
      <c r="E991" s="261">
        <v>0</v>
      </c>
      <c r="F991" s="261" t="s">
        <v>1188</v>
      </c>
      <c r="G991" s="261" t="s">
        <v>33</v>
      </c>
      <c r="H991" s="261">
        <v>2</v>
      </c>
      <c r="I991" s="261" t="s">
        <v>17</v>
      </c>
      <c r="J991" s="261" t="s">
        <v>17</v>
      </c>
      <c r="K991" s="261" t="s">
        <v>2092</v>
      </c>
      <c r="L991" s="262">
        <v>45602</v>
      </c>
      <c r="M991" s="261" t="s">
        <v>20</v>
      </c>
    </row>
    <row r="992" spans="1:13" x14ac:dyDescent="0.35">
      <c r="A992" s="259" t="s">
        <v>487</v>
      </c>
      <c r="B992" s="259" t="s">
        <v>488</v>
      </c>
      <c r="C992" s="259" t="s">
        <v>149</v>
      </c>
      <c r="D992" s="259" t="s">
        <v>1192</v>
      </c>
      <c r="E992" s="259">
        <v>0</v>
      </c>
      <c r="F992" s="259" t="s">
        <v>1188</v>
      </c>
      <c r="G992" s="259" t="s">
        <v>33</v>
      </c>
      <c r="H992" s="259">
        <v>2</v>
      </c>
      <c r="I992" s="259" t="s">
        <v>17</v>
      </c>
      <c r="J992" s="259" t="s">
        <v>17</v>
      </c>
      <c r="K992" s="259" t="s">
        <v>2093</v>
      </c>
      <c r="L992" s="260">
        <v>45602</v>
      </c>
      <c r="M992" s="259" t="s">
        <v>20</v>
      </c>
    </row>
    <row r="993" spans="1:13" x14ac:dyDescent="0.35">
      <c r="A993" s="261" t="s">
        <v>487</v>
      </c>
      <c r="B993" s="261" t="s">
        <v>488</v>
      </c>
      <c r="C993" s="261" t="s">
        <v>149</v>
      </c>
      <c r="D993" s="261" t="s">
        <v>1194</v>
      </c>
      <c r="E993" s="261">
        <v>0</v>
      </c>
      <c r="F993" s="261" t="s">
        <v>1188</v>
      </c>
      <c r="G993" s="261" t="s">
        <v>33</v>
      </c>
      <c r="H993" s="261">
        <v>2</v>
      </c>
      <c r="I993" s="261" t="s">
        <v>17</v>
      </c>
      <c r="J993" s="261" t="s">
        <v>17</v>
      </c>
      <c r="K993" s="261" t="s">
        <v>2094</v>
      </c>
      <c r="L993" s="262">
        <v>45602</v>
      </c>
      <c r="M993" s="261" t="s">
        <v>20</v>
      </c>
    </row>
    <row r="994" spans="1:13" x14ac:dyDescent="0.35">
      <c r="A994" s="259" t="s">
        <v>487</v>
      </c>
      <c r="B994" s="259" t="s">
        <v>488</v>
      </c>
      <c r="C994" s="259" t="s">
        <v>149</v>
      </c>
      <c r="D994" s="259" t="s">
        <v>1196</v>
      </c>
      <c r="E994" s="259">
        <v>0</v>
      </c>
      <c r="F994" s="259" t="s">
        <v>1188</v>
      </c>
      <c r="G994" s="259" t="s">
        <v>33</v>
      </c>
      <c r="H994" s="259">
        <v>2</v>
      </c>
      <c r="I994" s="259" t="s">
        <v>17</v>
      </c>
      <c r="J994" s="259" t="s">
        <v>17</v>
      </c>
      <c r="K994" s="259" t="s">
        <v>2095</v>
      </c>
      <c r="L994" s="260">
        <v>45602</v>
      </c>
      <c r="M994" s="259" t="s">
        <v>20</v>
      </c>
    </row>
    <row r="995" spans="1:13" x14ac:dyDescent="0.35">
      <c r="A995" s="261" t="s">
        <v>487</v>
      </c>
      <c r="B995" s="261" t="s">
        <v>488</v>
      </c>
      <c r="C995" s="261" t="s">
        <v>149</v>
      </c>
      <c r="D995" s="261" t="s">
        <v>1198</v>
      </c>
      <c r="E995" s="261">
        <v>2</v>
      </c>
      <c r="F995" s="261" t="s">
        <v>1188</v>
      </c>
      <c r="G995" s="261" t="s">
        <v>33</v>
      </c>
      <c r="H995" s="261">
        <v>2</v>
      </c>
      <c r="I995" s="261" t="s">
        <v>17</v>
      </c>
      <c r="J995" s="261" t="s">
        <v>17</v>
      </c>
      <c r="K995" s="261" t="s">
        <v>2096</v>
      </c>
      <c r="L995" s="262">
        <v>45602</v>
      </c>
      <c r="M995" s="261" t="s">
        <v>20</v>
      </c>
    </row>
    <row r="996" spans="1:13" x14ac:dyDescent="0.35">
      <c r="A996" s="259" t="s">
        <v>487</v>
      </c>
      <c r="B996" s="259" t="s">
        <v>488</v>
      </c>
      <c r="C996" s="259" t="s">
        <v>149</v>
      </c>
      <c r="D996" s="259" t="s">
        <v>1200</v>
      </c>
      <c r="E996" s="259">
        <v>0</v>
      </c>
      <c r="F996" s="259" t="s">
        <v>1188</v>
      </c>
      <c r="G996" s="259" t="s">
        <v>33</v>
      </c>
      <c r="H996" s="259">
        <v>2</v>
      </c>
      <c r="I996" s="259" t="s">
        <v>17</v>
      </c>
      <c r="J996" s="259" t="s">
        <v>17</v>
      </c>
      <c r="K996" s="259" t="s">
        <v>2097</v>
      </c>
      <c r="L996" s="260">
        <v>45602</v>
      </c>
      <c r="M996" s="259" t="s">
        <v>20</v>
      </c>
    </row>
    <row r="997" spans="1:13" x14ac:dyDescent="0.35">
      <c r="A997" s="261" t="s">
        <v>487</v>
      </c>
      <c r="B997" s="261" t="s">
        <v>488</v>
      </c>
      <c r="C997" s="261" t="s">
        <v>149</v>
      </c>
      <c r="D997" s="261" t="s">
        <v>1202</v>
      </c>
      <c r="E997" s="261">
        <v>0</v>
      </c>
      <c r="F997" s="261" t="s">
        <v>1188</v>
      </c>
      <c r="G997" s="261" t="s">
        <v>33</v>
      </c>
      <c r="H997" s="261">
        <v>2</v>
      </c>
      <c r="I997" s="261" t="s">
        <v>17</v>
      </c>
      <c r="J997" s="261" t="s">
        <v>17</v>
      </c>
      <c r="K997" s="261" t="s">
        <v>2098</v>
      </c>
      <c r="L997" s="262">
        <v>45602</v>
      </c>
      <c r="M997" s="261" t="s">
        <v>20</v>
      </c>
    </row>
    <row r="998" spans="1:13" x14ac:dyDescent="0.35">
      <c r="A998" s="259" t="s">
        <v>487</v>
      </c>
      <c r="B998" s="259" t="s">
        <v>488</v>
      </c>
      <c r="C998" s="259" t="s">
        <v>149</v>
      </c>
      <c r="D998" s="259" t="s">
        <v>1204</v>
      </c>
      <c r="E998" s="259">
        <v>0</v>
      </c>
      <c r="F998" s="259" t="s">
        <v>1188</v>
      </c>
      <c r="G998" s="259" t="s">
        <v>33</v>
      </c>
      <c r="H998" s="259">
        <v>2</v>
      </c>
      <c r="I998" s="259" t="s">
        <v>17</v>
      </c>
      <c r="J998" s="259" t="s">
        <v>17</v>
      </c>
      <c r="K998" s="259" t="s">
        <v>2099</v>
      </c>
      <c r="L998" s="260">
        <v>45602</v>
      </c>
      <c r="M998" s="259" t="s">
        <v>20</v>
      </c>
    </row>
    <row r="999" spans="1:13" x14ac:dyDescent="0.35">
      <c r="A999" s="261" t="s">
        <v>2100</v>
      </c>
      <c r="B999" s="261" t="s">
        <v>2101</v>
      </c>
      <c r="C999" s="261" t="s">
        <v>2102</v>
      </c>
      <c r="D999" s="261" t="s">
        <v>1187</v>
      </c>
      <c r="E999" s="261">
        <v>2</v>
      </c>
      <c r="F999" s="261" t="s">
        <v>1188</v>
      </c>
      <c r="G999" s="261" t="s">
        <v>33</v>
      </c>
      <c r="H999" s="261">
        <v>2</v>
      </c>
      <c r="I999" s="261" t="s">
        <v>17</v>
      </c>
      <c r="J999" s="261" t="s">
        <v>17</v>
      </c>
      <c r="K999" s="261" t="s">
        <v>2103</v>
      </c>
      <c r="L999" s="262">
        <v>45602</v>
      </c>
      <c r="M999" s="261" t="s">
        <v>20</v>
      </c>
    </row>
    <row r="1000" spans="1:13" x14ac:dyDescent="0.35">
      <c r="A1000" s="259" t="s">
        <v>2100</v>
      </c>
      <c r="B1000" s="259" t="s">
        <v>2101</v>
      </c>
      <c r="C1000" s="259" t="s">
        <v>2102</v>
      </c>
      <c r="D1000" s="259" t="s">
        <v>1190</v>
      </c>
      <c r="E1000" s="259">
        <v>0</v>
      </c>
      <c r="F1000" s="259" t="s">
        <v>1188</v>
      </c>
      <c r="G1000" s="259" t="s">
        <v>33</v>
      </c>
      <c r="H1000" s="259">
        <v>2</v>
      </c>
      <c r="I1000" s="259" t="s">
        <v>17</v>
      </c>
      <c r="J1000" s="259" t="s">
        <v>17</v>
      </c>
      <c r="K1000" s="259" t="s">
        <v>2104</v>
      </c>
      <c r="L1000" s="260">
        <v>45602</v>
      </c>
      <c r="M1000" s="259" t="s">
        <v>20</v>
      </c>
    </row>
    <row r="1001" spans="1:13" x14ac:dyDescent="0.35">
      <c r="A1001" s="261" t="s">
        <v>2100</v>
      </c>
      <c r="B1001" s="261" t="s">
        <v>2101</v>
      </c>
      <c r="C1001" s="261" t="s">
        <v>2102</v>
      </c>
      <c r="D1001" s="261" t="s">
        <v>1192</v>
      </c>
      <c r="E1001" s="261">
        <v>2</v>
      </c>
      <c r="F1001" s="261" t="s">
        <v>1188</v>
      </c>
      <c r="G1001" s="261" t="s">
        <v>33</v>
      </c>
      <c r="H1001" s="261">
        <v>2</v>
      </c>
      <c r="I1001" s="261" t="s">
        <v>17</v>
      </c>
      <c r="J1001" s="261" t="s">
        <v>17</v>
      </c>
      <c r="K1001" s="261" t="s">
        <v>2105</v>
      </c>
      <c r="L1001" s="262">
        <v>45602</v>
      </c>
      <c r="M1001" s="261" t="s">
        <v>20</v>
      </c>
    </row>
    <row r="1002" spans="1:13" x14ac:dyDescent="0.35">
      <c r="A1002" s="259" t="s">
        <v>2100</v>
      </c>
      <c r="B1002" s="259" t="s">
        <v>2101</v>
      </c>
      <c r="C1002" s="259" t="s">
        <v>2102</v>
      </c>
      <c r="D1002" s="259" t="s">
        <v>1194</v>
      </c>
      <c r="E1002" s="259">
        <v>0</v>
      </c>
      <c r="F1002" s="259" t="s">
        <v>1188</v>
      </c>
      <c r="G1002" s="259" t="s">
        <v>33</v>
      </c>
      <c r="H1002" s="259">
        <v>2</v>
      </c>
      <c r="I1002" s="259" t="s">
        <v>17</v>
      </c>
      <c r="J1002" s="259" t="s">
        <v>17</v>
      </c>
      <c r="K1002" s="259" t="s">
        <v>2106</v>
      </c>
      <c r="L1002" s="260">
        <v>45602</v>
      </c>
      <c r="M1002" s="259" t="s">
        <v>20</v>
      </c>
    </row>
    <row r="1003" spans="1:13" x14ac:dyDescent="0.35">
      <c r="A1003" s="261" t="s">
        <v>2100</v>
      </c>
      <c r="B1003" s="261" t="s">
        <v>2101</v>
      </c>
      <c r="C1003" s="261" t="s">
        <v>2102</v>
      </c>
      <c r="D1003" s="261" t="s">
        <v>1196</v>
      </c>
      <c r="E1003" s="261">
        <v>1</v>
      </c>
      <c r="F1003" s="261" t="s">
        <v>1188</v>
      </c>
      <c r="G1003" s="261" t="s">
        <v>33</v>
      </c>
      <c r="H1003" s="261">
        <v>2</v>
      </c>
      <c r="I1003" s="261" t="s">
        <v>17</v>
      </c>
      <c r="J1003" s="261" t="s">
        <v>17</v>
      </c>
      <c r="K1003" s="261" t="s">
        <v>2107</v>
      </c>
      <c r="L1003" s="262">
        <v>45602</v>
      </c>
      <c r="M1003" s="261" t="s">
        <v>20</v>
      </c>
    </row>
    <row r="1004" spans="1:13" x14ac:dyDescent="0.35">
      <c r="A1004" s="259" t="s">
        <v>2100</v>
      </c>
      <c r="B1004" s="259" t="s">
        <v>2101</v>
      </c>
      <c r="C1004" s="259" t="s">
        <v>2102</v>
      </c>
      <c r="D1004" s="259" t="s">
        <v>1198</v>
      </c>
      <c r="E1004" s="259">
        <v>0</v>
      </c>
      <c r="F1004" s="259" t="s">
        <v>1188</v>
      </c>
      <c r="G1004" s="259" t="s">
        <v>33</v>
      </c>
      <c r="H1004" s="259">
        <v>2</v>
      </c>
      <c r="I1004" s="259" t="s">
        <v>17</v>
      </c>
      <c r="J1004" s="259" t="s">
        <v>17</v>
      </c>
      <c r="K1004" s="259" t="s">
        <v>2108</v>
      </c>
      <c r="L1004" s="260">
        <v>45602</v>
      </c>
      <c r="M1004" s="259" t="s">
        <v>20</v>
      </c>
    </row>
    <row r="1005" spans="1:13" x14ac:dyDescent="0.35">
      <c r="A1005" s="261" t="s">
        <v>2100</v>
      </c>
      <c r="B1005" s="261" t="s">
        <v>2101</v>
      </c>
      <c r="C1005" s="261" t="s">
        <v>2102</v>
      </c>
      <c r="D1005" s="261" t="s">
        <v>1200</v>
      </c>
      <c r="E1005" s="261">
        <v>3</v>
      </c>
      <c r="F1005" s="261" t="s">
        <v>1188</v>
      </c>
      <c r="G1005" s="261" t="s">
        <v>33</v>
      </c>
      <c r="H1005" s="261">
        <v>2</v>
      </c>
      <c r="I1005" s="261" t="s">
        <v>17</v>
      </c>
      <c r="J1005" s="261" t="s">
        <v>17</v>
      </c>
      <c r="K1005" s="261" t="s">
        <v>2109</v>
      </c>
      <c r="L1005" s="262">
        <v>45602</v>
      </c>
      <c r="M1005" s="261" t="s">
        <v>20</v>
      </c>
    </row>
    <row r="1006" spans="1:13" x14ac:dyDescent="0.35">
      <c r="A1006" s="259" t="s">
        <v>2100</v>
      </c>
      <c r="B1006" s="259" t="s">
        <v>2101</v>
      </c>
      <c r="C1006" s="259" t="s">
        <v>2102</v>
      </c>
      <c r="D1006" s="259" t="s">
        <v>1202</v>
      </c>
      <c r="E1006" s="259">
        <v>1</v>
      </c>
      <c r="F1006" s="259" t="s">
        <v>1188</v>
      </c>
      <c r="G1006" s="259" t="s">
        <v>33</v>
      </c>
      <c r="H1006" s="259">
        <v>2</v>
      </c>
      <c r="I1006" s="259" t="s">
        <v>17</v>
      </c>
      <c r="J1006" s="259" t="s">
        <v>17</v>
      </c>
      <c r="K1006" s="259" t="s">
        <v>2110</v>
      </c>
      <c r="L1006" s="260">
        <v>45602</v>
      </c>
      <c r="M1006" s="259" t="s">
        <v>20</v>
      </c>
    </row>
    <row r="1007" spans="1:13" x14ac:dyDescent="0.35">
      <c r="A1007" s="261" t="s">
        <v>2100</v>
      </c>
      <c r="B1007" s="261" t="s">
        <v>2101</v>
      </c>
      <c r="C1007" s="261" t="s">
        <v>2102</v>
      </c>
      <c r="D1007" s="261" t="s">
        <v>1204</v>
      </c>
      <c r="E1007" s="261">
        <v>0</v>
      </c>
      <c r="F1007" s="261" t="s">
        <v>1188</v>
      </c>
      <c r="G1007" s="261" t="s">
        <v>33</v>
      </c>
      <c r="H1007" s="261">
        <v>2</v>
      </c>
      <c r="I1007" s="261" t="s">
        <v>17</v>
      </c>
      <c r="J1007" s="261" t="s">
        <v>17</v>
      </c>
      <c r="K1007" s="261" t="s">
        <v>2111</v>
      </c>
      <c r="L1007" s="262">
        <v>45602</v>
      </c>
      <c r="M1007" s="261" t="s">
        <v>20</v>
      </c>
    </row>
    <row r="1008" spans="1:13" x14ac:dyDescent="0.35">
      <c r="A1008" s="259" t="s">
        <v>2112</v>
      </c>
      <c r="B1008" s="259" t="s">
        <v>2113</v>
      </c>
      <c r="C1008" s="259" t="s">
        <v>2114</v>
      </c>
      <c r="D1008" s="259" t="s">
        <v>1187</v>
      </c>
      <c r="E1008" s="259">
        <v>3</v>
      </c>
      <c r="F1008" s="259" t="s">
        <v>1188</v>
      </c>
      <c r="G1008" s="259" t="s">
        <v>33</v>
      </c>
      <c r="H1008" s="259">
        <v>2</v>
      </c>
      <c r="I1008" s="259" t="s">
        <v>17</v>
      </c>
      <c r="J1008" s="259" t="s">
        <v>17</v>
      </c>
      <c r="K1008" s="259" t="s">
        <v>2115</v>
      </c>
      <c r="L1008" s="260">
        <v>45603</v>
      </c>
      <c r="M1008" s="259" t="s">
        <v>20</v>
      </c>
    </row>
    <row r="1009" spans="1:13" x14ac:dyDescent="0.35">
      <c r="A1009" s="261" t="s">
        <v>2112</v>
      </c>
      <c r="B1009" s="261" t="s">
        <v>2113</v>
      </c>
      <c r="C1009" s="261" t="s">
        <v>2114</v>
      </c>
      <c r="D1009" s="261" t="s">
        <v>1190</v>
      </c>
      <c r="E1009" s="261">
        <v>2</v>
      </c>
      <c r="F1009" s="261" t="s">
        <v>1188</v>
      </c>
      <c r="G1009" s="261" t="s">
        <v>33</v>
      </c>
      <c r="H1009" s="261">
        <v>2</v>
      </c>
      <c r="I1009" s="261" t="s">
        <v>17</v>
      </c>
      <c r="J1009" s="261" t="s">
        <v>17</v>
      </c>
      <c r="K1009" s="261" t="s">
        <v>2116</v>
      </c>
      <c r="L1009" s="262">
        <v>45603</v>
      </c>
      <c r="M1009" s="261" t="s">
        <v>20</v>
      </c>
    </row>
    <row r="1010" spans="1:13" x14ac:dyDescent="0.35">
      <c r="A1010" s="259" t="s">
        <v>2112</v>
      </c>
      <c r="B1010" s="259" t="s">
        <v>2113</v>
      </c>
      <c r="C1010" s="259" t="s">
        <v>2114</v>
      </c>
      <c r="D1010" s="259" t="s">
        <v>1192</v>
      </c>
      <c r="E1010" s="259">
        <v>1</v>
      </c>
      <c r="F1010" s="259" t="s">
        <v>1188</v>
      </c>
      <c r="G1010" s="259" t="s">
        <v>33</v>
      </c>
      <c r="H1010" s="259">
        <v>2</v>
      </c>
      <c r="I1010" s="259" t="s">
        <v>17</v>
      </c>
      <c r="J1010" s="259" t="s">
        <v>17</v>
      </c>
      <c r="K1010" s="259" t="s">
        <v>2117</v>
      </c>
      <c r="L1010" s="260">
        <v>45603</v>
      </c>
      <c r="M1010" s="259" t="s">
        <v>20</v>
      </c>
    </row>
    <row r="1011" spans="1:13" x14ac:dyDescent="0.35">
      <c r="A1011" s="261" t="s">
        <v>2112</v>
      </c>
      <c r="B1011" s="261" t="s">
        <v>2113</v>
      </c>
      <c r="C1011" s="261" t="s">
        <v>2114</v>
      </c>
      <c r="D1011" s="261" t="s">
        <v>1194</v>
      </c>
      <c r="E1011" s="261">
        <v>0</v>
      </c>
      <c r="F1011" s="261" t="s">
        <v>1188</v>
      </c>
      <c r="G1011" s="261" t="s">
        <v>33</v>
      </c>
      <c r="H1011" s="261">
        <v>2</v>
      </c>
      <c r="I1011" s="261" t="s">
        <v>17</v>
      </c>
      <c r="J1011" s="261" t="s">
        <v>17</v>
      </c>
      <c r="K1011" s="261" t="s">
        <v>2118</v>
      </c>
      <c r="L1011" s="262">
        <v>45603</v>
      </c>
      <c r="M1011" s="261" t="s">
        <v>20</v>
      </c>
    </row>
    <row r="1012" spans="1:13" x14ac:dyDescent="0.35">
      <c r="A1012" s="259" t="s">
        <v>2112</v>
      </c>
      <c r="B1012" s="259" t="s">
        <v>2113</v>
      </c>
      <c r="C1012" s="259" t="s">
        <v>2114</v>
      </c>
      <c r="D1012" s="259" t="s">
        <v>1196</v>
      </c>
      <c r="E1012" s="259">
        <v>0</v>
      </c>
      <c r="F1012" s="259" t="s">
        <v>1188</v>
      </c>
      <c r="G1012" s="259" t="s">
        <v>33</v>
      </c>
      <c r="H1012" s="259">
        <v>2</v>
      </c>
      <c r="I1012" s="259" t="s">
        <v>17</v>
      </c>
      <c r="J1012" s="259" t="s">
        <v>17</v>
      </c>
      <c r="K1012" s="259" t="s">
        <v>2119</v>
      </c>
      <c r="L1012" s="260">
        <v>45603</v>
      </c>
      <c r="M1012" s="259" t="s">
        <v>20</v>
      </c>
    </row>
    <row r="1013" spans="1:13" x14ac:dyDescent="0.35">
      <c r="A1013" s="261" t="s">
        <v>2112</v>
      </c>
      <c r="B1013" s="261" t="s">
        <v>2113</v>
      </c>
      <c r="C1013" s="261" t="s">
        <v>2114</v>
      </c>
      <c r="D1013" s="261" t="s">
        <v>1198</v>
      </c>
      <c r="E1013" s="261">
        <v>3</v>
      </c>
      <c r="F1013" s="261" t="s">
        <v>1188</v>
      </c>
      <c r="G1013" s="261" t="s">
        <v>33</v>
      </c>
      <c r="H1013" s="261">
        <v>2</v>
      </c>
      <c r="I1013" s="261" t="s">
        <v>17</v>
      </c>
      <c r="J1013" s="261" t="s">
        <v>17</v>
      </c>
      <c r="K1013" s="261" t="s">
        <v>2120</v>
      </c>
      <c r="L1013" s="262">
        <v>45603</v>
      </c>
      <c r="M1013" s="261" t="s">
        <v>20</v>
      </c>
    </row>
    <row r="1014" spans="1:13" x14ac:dyDescent="0.35">
      <c r="A1014" s="259" t="s">
        <v>2112</v>
      </c>
      <c r="B1014" s="259" t="s">
        <v>2113</v>
      </c>
      <c r="C1014" s="259" t="s">
        <v>2114</v>
      </c>
      <c r="D1014" s="259" t="s">
        <v>1200</v>
      </c>
      <c r="E1014" s="259">
        <v>0</v>
      </c>
      <c r="F1014" s="259" t="s">
        <v>1188</v>
      </c>
      <c r="G1014" s="259" t="s">
        <v>33</v>
      </c>
      <c r="H1014" s="259">
        <v>2</v>
      </c>
      <c r="I1014" s="259" t="s">
        <v>17</v>
      </c>
      <c r="J1014" s="259" t="s">
        <v>17</v>
      </c>
      <c r="K1014" s="259" t="s">
        <v>2121</v>
      </c>
      <c r="L1014" s="260">
        <v>45603</v>
      </c>
      <c r="M1014" s="259" t="s">
        <v>20</v>
      </c>
    </row>
    <row r="1015" spans="1:13" x14ac:dyDescent="0.35">
      <c r="A1015" s="261" t="s">
        <v>2112</v>
      </c>
      <c r="B1015" s="261" t="s">
        <v>2113</v>
      </c>
      <c r="C1015" s="261" t="s">
        <v>2114</v>
      </c>
      <c r="D1015" s="261" t="s">
        <v>1202</v>
      </c>
      <c r="E1015" s="261">
        <v>0</v>
      </c>
      <c r="F1015" s="261" t="s">
        <v>1188</v>
      </c>
      <c r="G1015" s="261" t="s">
        <v>33</v>
      </c>
      <c r="H1015" s="261">
        <v>2</v>
      </c>
      <c r="I1015" s="261" t="s">
        <v>17</v>
      </c>
      <c r="J1015" s="261" t="s">
        <v>17</v>
      </c>
      <c r="K1015" s="261" t="s">
        <v>2122</v>
      </c>
      <c r="L1015" s="262">
        <v>45603</v>
      </c>
      <c r="M1015" s="261" t="s">
        <v>20</v>
      </c>
    </row>
    <row r="1016" spans="1:13" x14ac:dyDescent="0.35">
      <c r="A1016" s="259" t="s">
        <v>2112</v>
      </c>
      <c r="B1016" s="259" t="s">
        <v>2113</v>
      </c>
      <c r="C1016" s="259" t="s">
        <v>2114</v>
      </c>
      <c r="D1016" s="259" t="s">
        <v>1204</v>
      </c>
      <c r="E1016" s="259">
        <v>0</v>
      </c>
      <c r="F1016" s="259" t="s">
        <v>1188</v>
      </c>
      <c r="G1016" s="259" t="s">
        <v>33</v>
      </c>
      <c r="H1016" s="259">
        <v>2</v>
      </c>
      <c r="I1016" s="259" t="s">
        <v>17</v>
      </c>
      <c r="J1016" s="259" t="s">
        <v>17</v>
      </c>
      <c r="K1016" s="259" t="s">
        <v>2123</v>
      </c>
      <c r="L1016" s="260">
        <v>45603</v>
      </c>
      <c r="M1016" s="259" t="s">
        <v>20</v>
      </c>
    </row>
    <row r="1017" spans="1:13" x14ac:dyDescent="0.35">
      <c r="A1017" s="261" t="s">
        <v>2124</v>
      </c>
      <c r="B1017" s="261" t="s">
        <v>2125</v>
      </c>
      <c r="C1017" s="261" t="s">
        <v>2126</v>
      </c>
      <c r="D1017" s="261" t="s">
        <v>1187</v>
      </c>
      <c r="E1017" s="261">
        <v>0</v>
      </c>
      <c r="F1017" s="261" t="s">
        <v>1188</v>
      </c>
      <c r="G1017" s="261" t="s">
        <v>33</v>
      </c>
      <c r="H1017" s="261">
        <v>2</v>
      </c>
      <c r="I1017" s="261" t="s">
        <v>17</v>
      </c>
      <c r="J1017" s="261" t="s">
        <v>17</v>
      </c>
      <c r="K1017" s="261" t="s">
        <v>2127</v>
      </c>
      <c r="L1017" s="262">
        <v>45603</v>
      </c>
      <c r="M1017" s="261" t="s">
        <v>20</v>
      </c>
    </row>
    <row r="1018" spans="1:13" x14ac:dyDescent="0.35">
      <c r="A1018" s="259" t="s">
        <v>2124</v>
      </c>
      <c r="B1018" s="259" t="s">
        <v>2125</v>
      </c>
      <c r="C1018" s="259" t="s">
        <v>2126</v>
      </c>
      <c r="D1018" s="259" t="s">
        <v>1190</v>
      </c>
      <c r="E1018" s="259">
        <v>0</v>
      </c>
      <c r="F1018" s="259" t="s">
        <v>1188</v>
      </c>
      <c r="G1018" s="259" t="s">
        <v>33</v>
      </c>
      <c r="H1018" s="259">
        <v>2</v>
      </c>
      <c r="I1018" s="259" t="s">
        <v>17</v>
      </c>
      <c r="J1018" s="259" t="s">
        <v>17</v>
      </c>
      <c r="K1018" s="259" t="s">
        <v>2128</v>
      </c>
      <c r="L1018" s="260">
        <v>45603</v>
      </c>
      <c r="M1018" s="259" t="s">
        <v>20</v>
      </c>
    </row>
    <row r="1019" spans="1:13" x14ac:dyDescent="0.35">
      <c r="A1019" s="261" t="s">
        <v>2124</v>
      </c>
      <c r="B1019" s="261" t="s">
        <v>2125</v>
      </c>
      <c r="C1019" s="261" t="s">
        <v>2126</v>
      </c>
      <c r="D1019" s="261" t="s">
        <v>1192</v>
      </c>
      <c r="E1019" s="261">
        <v>0</v>
      </c>
      <c r="F1019" s="261" t="s">
        <v>1188</v>
      </c>
      <c r="G1019" s="261" t="s">
        <v>33</v>
      </c>
      <c r="H1019" s="261">
        <v>2</v>
      </c>
      <c r="I1019" s="261" t="s">
        <v>17</v>
      </c>
      <c r="J1019" s="261" t="s">
        <v>17</v>
      </c>
      <c r="K1019" s="261" t="s">
        <v>2129</v>
      </c>
      <c r="L1019" s="262">
        <v>45603</v>
      </c>
      <c r="M1019" s="261" t="s">
        <v>20</v>
      </c>
    </row>
    <row r="1020" spans="1:13" x14ac:dyDescent="0.35">
      <c r="A1020" s="259" t="s">
        <v>2124</v>
      </c>
      <c r="B1020" s="259" t="s">
        <v>2125</v>
      </c>
      <c r="C1020" s="259" t="s">
        <v>2126</v>
      </c>
      <c r="D1020" s="259" t="s">
        <v>1194</v>
      </c>
      <c r="E1020" s="259">
        <v>0</v>
      </c>
      <c r="F1020" s="259" t="s">
        <v>1188</v>
      </c>
      <c r="G1020" s="259" t="s">
        <v>33</v>
      </c>
      <c r="H1020" s="259">
        <v>2</v>
      </c>
      <c r="I1020" s="259" t="s">
        <v>17</v>
      </c>
      <c r="J1020" s="259" t="s">
        <v>17</v>
      </c>
      <c r="K1020" s="259" t="s">
        <v>2130</v>
      </c>
      <c r="L1020" s="260">
        <v>45603</v>
      </c>
      <c r="M1020" s="259" t="s">
        <v>20</v>
      </c>
    </row>
    <row r="1021" spans="1:13" x14ac:dyDescent="0.35">
      <c r="A1021" s="261" t="s">
        <v>2124</v>
      </c>
      <c r="B1021" s="261" t="s">
        <v>2125</v>
      </c>
      <c r="C1021" s="261" t="s">
        <v>2126</v>
      </c>
      <c r="D1021" s="261" t="s">
        <v>1196</v>
      </c>
      <c r="E1021" s="261">
        <v>0</v>
      </c>
      <c r="F1021" s="261" t="s">
        <v>1188</v>
      </c>
      <c r="G1021" s="261" t="s">
        <v>33</v>
      </c>
      <c r="H1021" s="261">
        <v>2</v>
      </c>
      <c r="I1021" s="261" t="s">
        <v>17</v>
      </c>
      <c r="J1021" s="261" t="s">
        <v>17</v>
      </c>
      <c r="K1021" s="261" t="s">
        <v>2131</v>
      </c>
      <c r="L1021" s="262">
        <v>45603</v>
      </c>
      <c r="M1021" s="261" t="s">
        <v>20</v>
      </c>
    </row>
    <row r="1022" spans="1:13" x14ac:dyDescent="0.35">
      <c r="A1022" s="259" t="s">
        <v>2124</v>
      </c>
      <c r="B1022" s="259" t="s">
        <v>2125</v>
      </c>
      <c r="C1022" s="259" t="s">
        <v>2126</v>
      </c>
      <c r="D1022" s="259" t="s">
        <v>1198</v>
      </c>
      <c r="E1022" s="259">
        <v>0</v>
      </c>
      <c r="F1022" s="259" t="s">
        <v>1188</v>
      </c>
      <c r="G1022" s="259" t="s">
        <v>33</v>
      </c>
      <c r="H1022" s="259">
        <v>2</v>
      </c>
      <c r="I1022" s="259" t="s">
        <v>17</v>
      </c>
      <c r="J1022" s="259" t="s">
        <v>17</v>
      </c>
      <c r="K1022" s="259" t="s">
        <v>2132</v>
      </c>
      <c r="L1022" s="260">
        <v>45603</v>
      </c>
      <c r="M1022" s="259" t="s">
        <v>20</v>
      </c>
    </row>
    <row r="1023" spans="1:13" x14ac:dyDescent="0.35">
      <c r="A1023" s="261" t="s">
        <v>2124</v>
      </c>
      <c r="B1023" s="261" t="s">
        <v>2125</v>
      </c>
      <c r="C1023" s="261" t="s">
        <v>2126</v>
      </c>
      <c r="D1023" s="261" t="s">
        <v>1200</v>
      </c>
      <c r="E1023" s="261">
        <v>1</v>
      </c>
      <c r="F1023" s="261" t="s">
        <v>1188</v>
      </c>
      <c r="G1023" s="261" t="s">
        <v>33</v>
      </c>
      <c r="H1023" s="261">
        <v>2</v>
      </c>
      <c r="I1023" s="261" t="s">
        <v>17</v>
      </c>
      <c r="J1023" s="261" t="s">
        <v>17</v>
      </c>
      <c r="K1023" s="261" t="s">
        <v>2133</v>
      </c>
      <c r="L1023" s="262">
        <v>45603</v>
      </c>
      <c r="M1023" s="261" t="s">
        <v>20</v>
      </c>
    </row>
    <row r="1024" spans="1:13" x14ac:dyDescent="0.35">
      <c r="A1024" s="259" t="s">
        <v>2124</v>
      </c>
      <c r="B1024" s="259" t="s">
        <v>2125</v>
      </c>
      <c r="C1024" s="259" t="s">
        <v>2126</v>
      </c>
      <c r="D1024" s="259" t="s">
        <v>1202</v>
      </c>
      <c r="E1024" s="259">
        <v>0</v>
      </c>
      <c r="F1024" s="259" t="s">
        <v>1188</v>
      </c>
      <c r="G1024" s="259" t="s">
        <v>33</v>
      </c>
      <c r="H1024" s="259">
        <v>2</v>
      </c>
      <c r="I1024" s="259" t="s">
        <v>17</v>
      </c>
      <c r="J1024" s="259" t="s">
        <v>17</v>
      </c>
      <c r="K1024" s="259" t="s">
        <v>2134</v>
      </c>
      <c r="L1024" s="260">
        <v>45603</v>
      </c>
      <c r="M1024" s="259" t="s">
        <v>20</v>
      </c>
    </row>
    <row r="1025" spans="1:13" x14ac:dyDescent="0.35">
      <c r="A1025" s="261" t="s">
        <v>2124</v>
      </c>
      <c r="B1025" s="261" t="s">
        <v>2125</v>
      </c>
      <c r="C1025" s="261" t="s">
        <v>2126</v>
      </c>
      <c r="D1025" s="261" t="s">
        <v>1204</v>
      </c>
      <c r="E1025" s="261">
        <v>0</v>
      </c>
      <c r="F1025" s="261" t="s">
        <v>1188</v>
      </c>
      <c r="G1025" s="261" t="s">
        <v>33</v>
      </c>
      <c r="H1025" s="261">
        <v>2</v>
      </c>
      <c r="I1025" s="261" t="s">
        <v>17</v>
      </c>
      <c r="J1025" s="261" t="s">
        <v>17</v>
      </c>
      <c r="K1025" s="261" t="s">
        <v>2135</v>
      </c>
      <c r="L1025" s="262">
        <v>45603</v>
      </c>
      <c r="M1025" s="261" t="s">
        <v>20</v>
      </c>
    </row>
    <row r="1026" spans="1:13" x14ac:dyDescent="0.35">
      <c r="A1026" s="259" t="s">
        <v>2136</v>
      </c>
      <c r="B1026" s="259" t="s">
        <v>2137</v>
      </c>
      <c r="C1026" s="259" t="s">
        <v>2138</v>
      </c>
      <c r="D1026" s="259" t="s">
        <v>1187</v>
      </c>
      <c r="E1026" s="259">
        <v>0</v>
      </c>
      <c r="F1026" s="259" t="s">
        <v>1188</v>
      </c>
      <c r="G1026" s="259" t="s">
        <v>33</v>
      </c>
      <c r="H1026" s="259">
        <v>2</v>
      </c>
      <c r="I1026" s="259" t="s">
        <v>17</v>
      </c>
      <c r="J1026" s="259" t="s">
        <v>17</v>
      </c>
      <c r="K1026" s="259" t="s">
        <v>2139</v>
      </c>
      <c r="L1026" s="260">
        <v>45603</v>
      </c>
      <c r="M1026" s="259" t="s">
        <v>20</v>
      </c>
    </row>
    <row r="1027" spans="1:13" x14ac:dyDescent="0.35">
      <c r="A1027" s="261" t="s">
        <v>2136</v>
      </c>
      <c r="B1027" s="261" t="s">
        <v>2137</v>
      </c>
      <c r="C1027" s="261" t="s">
        <v>2138</v>
      </c>
      <c r="D1027" s="261" t="s">
        <v>1190</v>
      </c>
      <c r="E1027" s="261">
        <v>0</v>
      </c>
      <c r="F1027" s="261" t="s">
        <v>1188</v>
      </c>
      <c r="G1027" s="261" t="s">
        <v>33</v>
      </c>
      <c r="H1027" s="261">
        <v>2</v>
      </c>
      <c r="I1027" s="261" t="s">
        <v>17</v>
      </c>
      <c r="J1027" s="261" t="s">
        <v>17</v>
      </c>
      <c r="K1027" s="261" t="s">
        <v>2140</v>
      </c>
      <c r="L1027" s="262">
        <v>45603</v>
      </c>
      <c r="M1027" s="261" t="s">
        <v>20</v>
      </c>
    </row>
    <row r="1028" spans="1:13" x14ac:dyDescent="0.35">
      <c r="A1028" s="259" t="s">
        <v>2136</v>
      </c>
      <c r="B1028" s="259" t="s">
        <v>2137</v>
      </c>
      <c r="C1028" s="259" t="s">
        <v>2138</v>
      </c>
      <c r="D1028" s="259" t="s">
        <v>1192</v>
      </c>
      <c r="E1028" s="259">
        <v>0</v>
      </c>
      <c r="F1028" s="259" t="s">
        <v>1188</v>
      </c>
      <c r="G1028" s="259" t="s">
        <v>33</v>
      </c>
      <c r="H1028" s="259">
        <v>2</v>
      </c>
      <c r="I1028" s="259" t="s">
        <v>17</v>
      </c>
      <c r="J1028" s="259" t="s">
        <v>17</v>
      </c>
      <c r="K1028" s="259" t="s">
        <v>2141</v>
      </c>
      <c r="L1028" s="260">
        <v>45603</v>
      </c>
      <c r="M1028" s="259" t="s">
        <v>20</v>
      </c>
    </row>
    <row r="1029" spans="1:13" x14ac:dyDescent="0.35">
      <c r="A1029" s="261" t="s">
        <v>2136</v>
      </c>
      <c r="B1029" s="261" t="s">
        <v>2137</v>
      </c>
      <c r="C1029" s="261" t="s">
        <v>2138</v>
      </c>
      <c r="D1029" s="261" t="s">
        <v>1194</v>
      </c>
      <c r="E1029" s="261">
        <v>0</v>
      </c>
      <c r="F1029" s="261" t="s">
        <v>1188</v>
      </c>
      <c r="G1029" s="261" t="s">
        <v>33</v>
      </c>
      <c r="H1029" s="261">
        <v>2</v>
      </c>
      <c r="I1029" s="261" t="s">
        <v>17</v>
      </c>
      <c r="J1029" s="261" t="s">
        <v>17</v>
      </c>
      <c r="K1029" s="261" t="s">
        <v>2142</v>
      </c>
      <c r="L1029" s="262">
        <v>45603</v>
      </c>
      <c r="M1029" s="261" t="s">
        <v>20</v>
      </c>
    </row>
    <row r="1030" spans="1:13" x14ac:dyDescent="0.35">
      <c r="A1030" s="259" t="s">
        <v>2136</v>
      </c>
      <c r="B1030" s="259" t="s">
        <v>2137</v>
      </c>
      <c r="C1030" s="259" t="s">
        <v>2138</v>
      </c>
      <c r="D1030" s="259" t="s">
        <v>1196</v>
      </c>
      <c r="E1030" s="259">
        <v>0</v>
      </c>
      <c r="F1030" s="259" t="s">
        <v>1188</v>
      </c>
      <c r="G1030" s="259" t="s">
        <v>33</v>
      </c>
      <c r="H1030" s="259">
        <v>2</v>
      </c>
      <c r="I1030" s="259" t="s">
        <v>17</v>
      </c>
      <c r="J1030" s="259" t="s">
        <v>17</v>
      </c>
      <c r="K1030" s="259" t="s">
        <v>2143</v>
      </c>
      <c r="L1030" s="260">
        <v>45603</v>
      </c>
      <c r="M1030" s="259" t="s">
        <v>20</v>
      </c>
    </row>
    <row r="1031" spans="1:13" x14ac:dyDescent="0.35">
      <c r="A1031" s="261" t="s">
        <v>2136</v>
      </c>
      <c r="B1031" s="261" t="s">
        <v>2137</v>
      </c>
      <c r="C1031" s="261" t="s">
        <v>2138</v>
      </c>
      <c r="D1031" s="261" t="s">
        <v>1198</v>
      </c>
      <c r="E1031" s="261">
        <v>0</v>
      </c>
      <c r="F1031" s="261" t="s">
        <v>1188</v>
      </c>
      <c r="G1031" s="261" t="s">
        <v>33</v>
      </c>
      <c r="H1031" s="261">
        <v>2</v>
      </c>
      <c r="I1031" s="261" t="s">
        <v>17</v>
      </c>
      <c r="J1031" s="261" t="s">
        <v>17</v>
      </c>
      <c r="K1031" s="261" t="s">
        <v>2144</v>
      </c>
      <c r="L1031" s="262">
        <v>45603</v>
      </c>
      <c r="M1031" s="261" t="s">
        <v>20</v>
      </c>
    </row>
    <row r="1032" spans="1:13" x14ac:dyDescent="0.35">
      <c r="A1032" s="259" t="s">
        <v>2136</v>
      </c>
      <c r="B1032" s="259" t="s">
        <v>2137</v>
      </c>
      <c r="C1032" s="259" t="s">
        <v>2138</v>
      </c>
      <c r="D1032" s="259" t="s">
        <v>1200</v>
      </c>
      <c r="E1032" s="259">
        <v>0</v>
      </c>
      <c r="F1032" s="259" t="s">
        <v>1188</v>
      </c>
      <c r="G1032" s="259" t="s">
        <v>33</v>
      </c>
      <c r="H1032" s="259">
        <v>2</v>
      </c>
      <c r="I1032" s="259" t="s">
        <v>17</v>
      </c>
      <c r="J1032" s="259" t="s">
        <v>17</v>
      </c>
      <c r="K1032" s="259" t="s">
        <v>2145</v>
      </c>
      <c r="L1032" s="260">
        <v>45603</v>
      </c>
      <c r="M1032" s="259" t="s">
        <v>20</v>
      </c>
    </row>
    <row r="1033" spans="1:13" x14ac:dyDescent="0.35">
      <c r="A1033" s="261" t="s">
        <v>2136</v>
      </c>
      <c r="B1033" s="261" t="s">
        <v>2137</v>
      </c>
      <c r="C1033" s="261" t="s">
        <v>2138</v>
      </c>
      <c r="D1033" s="261" t="s">
        <v>1202</v>
      </c>
      <c r="E1033" s="261">
        <v>0</v>
      </c>
      <c r="F1033" s="261" t="s">
        <v>1188</v>
      </c>
      <c r="G1033" s="261" t="s">
        <v>33</v>
      </c>
      <c r="H1033" s="261">
        <v>2</v>
      </c>
      <c r="I1033" s="261" t="s">
        <v>17</v>
      </c>
      <c r="J1033" s="261" t="s">
        <v>17</v>
      </c>
      <c r="K1033" s="261" t="s">
        <v>2146</v>
      </c>
      <c r="L1033" s="262">
        <v>45603</v>
      </c>
      <c r="M1033" s="261" t="s">
        <v>20</v>
      </c>
    </row>
    <row r="1034" spans="1:13" x14ac:dyDescent="0.35">
      <c r="A1034" s="259" t="s">
        <v>2136</v>
      </c>
      <c r="B1034" s="259" t="s">
        <v>2137</v>
      </c>
      <c r="C1034" s="259" t="s">
        <v>2138</v>
      </c>
      <c r="D1034" s="259" t="s">
        <v>1204</v>
      </c>
      <c r="E1034" s="259">
        <v>0</v>
      </c>
      <c r="F1034" s="259" t="s">
        <v>1188</v>
      </c>
      <c r="G1034" s="259" t="s">
        <v>33</v>
      </c>
      <c r="H1034" s="259">
        <v>2</v>
      </c>
      <c r="I1034" s="259" t="s">
        <v>17</v>
      </c>
      <c r="J1034" s="259" t="s">
        <v>17</v>
      </c>
      <c r="K1034" s="259" t="s">
        <v>2147</v>
      </c>
      <c r="L1034" s="260">
        <v>45603</v>
      </c>
      <c r="M1034" s="259" t="s">
        <v>20</v>
      </c>
    </row>
    <row r="1035" spans="1:13" x14ac:dyDescent="0.35">
      <c r="A1035" s="261" t="s">
        <v>2148</v>
      </c>
      <c r="B1035" s="261" t="s">
        <v>2149</v>
      </c>
      <c r="C1035" s="261" t="s">
        <v>2150</v>
      </c>
      <c r="D1035" s="261" t="s">
        <v>1187</v>
      </c>
      <c r="E1035" s="261">
        <v>0</v>
      </c>
      <c r="F1035" s="261" t="s">
        <v>1188</v>
      </c>
      <c r="G1035" s="261" t="s">
        <v>33</v>
      </c>
      <c r="H1035" s="261">
        <v>2</v>
      </c>
      <c r="I1035" s="261" t="s">
        <v>17</v>
      </c>
      <c r="J1035" s="261" t="s">
        <v>17</v>
      </c>
      <c r="K1035" s="261" t="s">
        <v>2151</v>
      </c>
      <c r="L1035" s="262">
        <v>45603</v>
      </c>
      <c r="M1035" s="261" t="s">
        <v>20</v>
      </c>
    </row>
    <row r="1036" spans="1:13" x14ac:dyDescent="0.35">
      <c r="A1036" s="259" t="s">
        <v>2148</v>
      </c>
      <c r="B1036" s="259" t="s">
        <v>2149</v>
      </c>
      <c r="C1036" s="259" t="s">
        <v>2150</v>
      </c>
      <c r="D1036" s="259" t="s">
        <v>1190</v>
      </c>
      <c r="E1036" s="259">
        <v>0</v>
      </c>
      <c r="F1036" s="259" t="s">
        <v>1188</v>
      </c>
      <c r="G1036" s="259" t="s">
        <v>33</v>
      </c>
      <c r="H1036" s="259">
        <v>2</v>
      </c>
      <c r="I1036" s="259" t="s">
        <v>17</v>
      </c>
      <c r="J1036" s="259" t="s">
        <v>17</v>
      </c>
      <c r="K1036" s="259" t="s">
        <v>2152</v>
      </c>
      <c r="L1036" s="260">
        <v>45603</v>
      </c>
      <c r="M1036" s="259" t="s">
        <v>20</v>
      </c>
    </row>
    <row r="1037" spans="1:13" x14ac:dyDescent="0.35">
      <c r="A1037" s="261" t="s">
        <v>2148</v>
      </c>
      <c r="B1037" s="261" t="s">
        <v>2149</v>
      </c>
      <c r="C1037" s="261" t="s">
        <v>2150</v>
      </c>
      <c r="D1037" s="261" t="s">
        <v>1192</v>
      </c>
      <c r="E1037" s="261">
        <v>0</v>
      </c>
      <c r="F1037" s="261" t="s">
        <v>1188</v>
      </c>
      <c r="G1037" s="261" t="s">
        <v>33</v>
      </c>
      <c r="H1037" s="261">
        <v>2</v>
      </c>
      <c r="I1037" s="261" t="s">
        <v>17</v>
      </c>
      <c r="J1037" s="261" t="s">
        <v>17</v>
      </c>
      <c r="K1037" s="261" t="s">
        <v>2153</v>
      </c>
      <c r="L1037" s="262">
        <v>45603</v>
      </c>
      <c r="M1037" s="261" t="s">
        <v>20</v>
      </c>
    </row>
    <row r="1038" spans="1:13" x14ac:dyDescent="0.35">
      <c r="A1038" s="259" t="s">
        <v>2148</v>
      </c>
      <c r="B1038" s="259" t="s">
        <v>2149</v>
      </c>
      <c r="C1038" s="259" t="s">
        <v>2150</v>
      </c>
      <c r="D1038" s="259" t="s">
        <v>1194</v>
      </c>
      <c r="E1038" s="259">
        <v>0</v>
      </c>
      <c r="F1038" s="259" t="s">
        <v>1188</v>
      </c>
      <c r="G1038" s="259" t="s">
        <v>33</v>
      </c>
      <c r="H1038" s="259">
        <v>2</v>
      </c>
      <c r="I1038" s="259" t="s">
        <v>17</v>
      </c>
      <c r="J1038" s="259" t="s">
        <v>17</v>
      </c>
      <c r="K1038" s="259" t="s">
        <v>2154</v>
      </c>
      <c r="L1038" s="260">
        <v>45603</v>
      </c>
      <c r="M1038" s="259" t="s">
        <v>20</v>
      </c>
    </row>
    <row r="1039" spans="1:13" x14ac:dyDescent="0.35">
      <c r="A1039" s="261" t="s">
        <v>2148</v>
      </c>
      <c r="B1039" s="261" t="s">
        <v>2149</v>
      </c>
      <c r="C1039" s="261" t="s">
        <v>2150</v>
      </c>
      <c r="D1039" s="261" t="s">
        <v>1196</v>
      </c>
      <c r="E1039" s="261">
        <v>0</v>
      </c>
      <c r="F1039" s="261" t="s">
        <v>1188</v>
      </c>
      <c r="G1039" s="261" t="s">
        <v>33</v>
      </c>
      <c r="H1039" s="261">
        <v>2</v>
      </c>
      <c r="I1039" s="261" t="s">
        <v>17</v>
      </c>
      <c r="J1039" s="261" t="s">
        <v>17</v>
      </c>
      <c r="K1039" s="261" t="s">
        <v>2155</v>
      </c>
      <c r="L1039" s="262">
        <v>45603</v>
      </c>
      <c r="M1039" s="261" t="s">
        <v>20</v>
      </c>
    </row>
    <row r="1040" spans="1:13" x14ac:dyDescent="0.35">
      <c r="A1040" s="259" t="s">
        <v>2148</v>
      </c>
      <c r="B1040" s="259" t="s">
        <v>2149</v>
      </c>
      <c r="C1040" s="259" t="s">
        <v>2150</v>
      </c>
      <c r="D1040" s="259" t="s">
        <v>1198</v>
      </c>
      <c r="E1040" s="259">
        <v>0</v>
      </c>
      <c r="F1040" s="259" t="s">
        <v>1188</v>
      </c>
      <c r="G1040" s="259" t="s">
        <v>33</v>
      </c>
      <c r="H1040" s="259">
        <v>2</v>
      </c>
      <c r="I1040" s="259" t="s">
        <v>17</v>
      </c>
      <c r="J1040" s="259" t="s">
        <v>17</v>
      </c>
      <c r="K1040" s="259" t="s">
        <v>2156</v>
      </c>
      <c r="L1040" s="260">
        <v>45603</v>
      </c>
      <c r="M1040" s="259" t="s">
        <v>20</v>
      </c>
    </row>
    <row r="1041" spans="1:13" x14ac:dyDescent="0.35">
      <c r="A1041" s="261" t="s">
        <v>2148</v>
      </c>
      <c r="B1041" s="261" t="s">
        <v>2149</v>
      </c>
      <c r="C1041" s="261" t="s">
        <v>2150</v>
      </c>
      <c r="D1041" s="261" t="s">
        <v>1200</v>
      </c>
      <c r="E1041" s="261">
        <v>1</v>
      </c>
      <c r="F1041" s="261" t="s">
        <v>1188</v>
      </c>
      <c r="G1041" s="261" t="s">
        <v>33</v>
      </c>
      <c r="H1041" s="261">
        <v>2</v>
      </c>
      <c r="I1041" s="261" t="s">
        <v>17</v>
      </c>
      <c r="J1041" s="261" t="s">
        <v>17</v>
      </c>
      <c r="K1041" s="261" t="s">
        <v>2157</v>
      </c>
      <c r="L1041" s="262">
        <v>45603</v>
      </c>
      <c r="M1041" s="261" t="s">
        <v>20</v>
      </c>
    </row>
    <row r="1042" spans="1:13" x14ac:dyDescent="0.35">
      <c r="A1042" s="259" t="s">
        <v>2148</v>
      </c>
      <c r="B1042" s="259" t="s">
        <v>2149</v>
      </c>
      <c r="C1042" s="259" t="s">
        <v>2150</v>
      </c>
      <c r="D1042" s="259" t="s">
        <v>1202</v>
      </c>
      <c r="E1042" s="259">
        <v>0</v>
      </c>
      <c r="F1042" s="259" t="s">
        <v>1188</v>
      </c>
      <c r="G1042" s="259" t="s">
        <v>33</v>
      </c>
      <c r="H1042" s="259">
        <v>2</v>
      </c>
      <c r="I1042" s="259" t="s">
        <v>17</v>
      </c>
      <c r="J1042" s="259" t="s">
        <v>17</v>
      </c>
      <c r="K1042" s="259" t="s">
        <v>2158</v>
      </c>
      <c r="L1042" s="260">
        <v>45603</v>
      </c>
      <c r="M1042" s="259" t="s">
        <v>20</v>
      </c>
    </row>
    <row r="1043" spans="1:13" x14ac:dyDescent="0.35">
      <c r="A1043" s="261" t="s">
        <v>2148</v>
      </c>
      <c r="B1043" s="261" t="s">
        <v>2149</v>
      </c>
      <c r="C1043" s="261" t="s">
        <v>2150</v>
      </c>
      <c r="D1043" s="261" t="s">
        <v>1204</v>
      </c>
      <c r="E1043" s="261">
        <v>0</v>
      </c>
      <c r="F1043" s="261" t="s">
        <v>1188</v>
      </c>
      <c r="G1043" s="261" t="s">
        <v>33</v>
      </c>
      <c r="H1043" s="261">
        <v>2</v>
      </c>
      <c r="I1043" s="261" t="s">
        <v>17</v>
      </c>
      <c r="J1043" s="261" t="s">
        <v>17</v>
      </c>
      <c r="K1043" s="261" t="s">
        <v>2159</v>
      </c>
      <c r="L1043" s="262">
        <v>45603</v>
      </c>
      <c r="M1043" s="261" t="s">
        <v>20</v>
      </c>
    </row>
    <row r="1044" spans="1:13" x14ac:dyDescent="0.35">
      <c r="A1044" s="259" t="s">
        <v>410</v>
      </c>
      <c r="B1044" s="259" t="s">
        <v>411</v>
      </c>
      <c r="C1044" s="259" t="s">
        <v>412</v>
      </c>
      <c r="D1044" s="259" t="s">
        <v>1187</v>
      </c>
      <c r="E1044" s="259">
        <v>0</v>
      </c>
      <c r="F1044" s="259" t="s">
        <v>1188</v>
      </c>
      <c r="G1044" s="259" t="s">
        <v>33</v>
      </c>
      <c r="H1044" s="259">
        <v>2</v>
      </c>
      <c r="I1044" s="259" t="s">
        <v>17</v>
      </c>
      <c r="J1044" s="259" t="s">
        <v>17</v>
      </c>
      <c r="K1044" s="259" t="s">
        <v>2160</v>
      </c>
      <c r="L1044" s="260">
        <v>45603</v>
      </c>
      <c r="M1044" s="259" t="s">
        <v>20</v>
      </c>
    </row>
    <row r="1045" spans="1:13" x14ac:dyDescent="0.35">
      <c r="A1045" s="261" t="s">
        <v>410</v>
      </c>
      <c r="B1045" s="261" t="s">
        <v>411</v>
      </c>
      <c r="C1045" s="261" t="s">
        <v>412</v>
      </c>
      <c r="D1045" s="261" t="s">
        <v>1190</v>
      </c>
      <c r="E1045" s="261">
        <v>1</v>
      </c>
      <c r="F1045" s="261" t="s">
        <v>1188</v>
      </c>
      <c r="G1045" s="261" t="s">
        <v>33</v>
      </c>
      <c r="H1045" s="261">
        <v>2</v>
      </c>
      <c r="I1045" s="261" t="s">
        <v>17</v>
      </c>
      <c r="J1045" s="261" t="s">
        <v>17</v>
      </c>
      <c r="K1045" s="261" t="s">
        <v>2161</v>
      </c>
      <c r="L1045" s="262">
        <v>45603</v>
      </c>
      <c r="M1045" s="261" t="s">
        <v>20</v>
      </c>
    </row>
    <row r="1046" spans="1:13" x14ac:dyDescent="0.35">
      <c r="A1046" s="259" t="s">
        <v>410</v>
      </c>
      <c r="B1046" s="259" t="s">
        <v>411</v>
      </c>
      <c r="C1046" s="259" t="s">
        <v>412</v>
      </c>
      <c r="D1046" s="259" t="s">
        <v>1192</v>
      </c>
      <c r="E1046" s="259">
        <v>0</v>
      </c>
      <c r="F1046" s="259" t="s">
        <v>1188</v>
      </c>
      <c r="G1046" s="259" t="s">
        <v>33</v>
      </c>
      <c r="H1046" s="259">
        <v>2</v>
      </c>
      <c r="I1046" s="259" t="s">
        <v>17</v>
      </c>
      <c r="J1046" s="259" t="s">
        <v>17</v>
      </c>
      <c r="K1046" s="259" t="s">
        <v>2162</v>
      </c>
      <c r="L1046" s="260">
        <v>45603</v>
      </c>
      <c r="M1046" s="259" t="s">
        <v>20</v>
      </c>
    </row>
    <row r="1047" spans="1:13" x14ac:dyDescent="0.35">
      <c r="A1047" s="261" t="s">
        <v>410</v>
      </c>
      <c r="B1047" s="261" t="s">
        <v>411</v>
      </c>
      <c r="C1047" s="261" t="s">
        <v>412</v>
      </c>
      <c r="D1047" s="261" t="s">
        <v>1194</v>
      </c>
      <c r="E1047" s="261">
        <v>0</v>
      </c>
      <c r="F1047" s="261" t="s">
        <v>1188</v>
      </c>
      <c r="G1047" s="261" t="s">
        <v>33</v>
      </c>
      <c r="H1047" s="261">
        <v>2</v>
      </c>
      <c r="I1047" s="261" t="s">
        <v>17</v>
      </c>
      <c r="J1047" s="261" t="s">
        <v>17</v>
      </c>
      <c r="K1047" s="261" t="s">
        <v>2163</v>
      </c>
      <c r="L1047" s="262">
        <v>45603</v>
      </c>
      <c r="M1047" s="261" t="s">
        <v>20</v>
      </c>
    </row>
    <row r="1048" spans="1:13" x14ac:dyDescent="0.35">
      <c r="A1048" s="259" t="s">
        <v>410</v>
      </c>
      <c r="B1048" s="259" t="s">
        <v>411</v>
      </c>
      <c r="C1048" s="259" t="s">
        <v>412</v>
      </c>
      <c r="D1048" s="259" t="s">
        <v>1196</v>
      </c>
      <c r="E1048" s="259">
        <v>1</v>
      </c>
      <c r="F1048" s="259" t="s">
        <v>1188</v>
      </c>
      <c r="G1048" s="259" t="s">
        <v>33</v>
      </c>
      <c r="H1048" s="259">
        <v>2</v>
      </c>
      <c r="I1048" s="259" t="s">
        <v>17</v>
      </c>
      <c r="J1048" s="259" t="s">
        <v>17</v>
      </c>
      <c r="K1048" s="259" t="s">
        <v>2164</v>
      </c>
      <c r="L1048" s="260">
        <v>45603</v>
      </c>
      <c r="M1048" s="259" t="s">
        <v>20</v>
      </c>
    </row>
    <row r="1049" spans="1:13" x14ac:dyDescent="0.35">
      <c r="A1049" s="261" t="s">
        <v>410</v>
      </c>
      <c r="B1049" s="261" t="s">
        <v>411</v>
      </c>
      <c r="C1049" s="261" t="s">
        <v>412</v>
      </c>
      <c r="D1049" s="261" t="s">
        <v>1198</v>
      </c>
      <c r="E1049" s="261">
        <v>0</v>
      </c>
      <c r="F1049" s="261" t="s">
        <v>1188</v>
      </c>
      <c r="G1049" s="261" t="s">
        <v>33</v>
      </c>
      <c r="H1049" s="261">
        <v>2</v>
      </c>
      <c r="I1049" s="261" t="s">
        <v>17</v>
      </c>
      <c r="J1049" s="261" t="s">
        <v>17</v>
      </c>
      <c r="K1049" s="261" t="s">
        <v>2165</v>
      </c>
      <c r="L1049" s="262">
        <v>45603</v>
      </c>
      <c r="M1049" s="261" t="s">
        <v>20</v>
      </c>
    </row>
    <row r="1050" spans="1:13" x14ac:dyDescent="0.35">
      <c r="A1050" s="259" t="s">
        <v>410</v>
      </c>
      <c r="B1050" s="259" t="s">
        <v>411</v>
      </c>
      <c r="C1050" s="259" t="s">
        <v>412</v>
      </c>
      <c r="D1050" s="259" t="s">
        <v>1200</v>
      </c>
      <c r="E1050" s="259">
        <v>0</v>
      </c>
      <c r="F1050" s="259" t="s">
        <v>1188</v>
      </c>
      <c r="G1050" s="259" t="s">
        <v>33</v>
      </c>
      <c r="H1050" s="259">
        <v>2</v>
      </c>
      <c r="I1050" s="259" t="s">
        <v>17</v>
      </c>
      <c r="J1050" s="259" t="s">
        <v>17</v>
      </c>
      <c r="K1050" s="259" t="s">
        <v>2166</v>
      </c>
      <c r="L1050" s="260">
        <v>45603</v>
      </c>
      <c r="M1050" s="259" t="s">
        <v>20</v>
      </c>
    </row>
    <row r="1051" spans="1:13" x14ac:dyDescent="0.35">
      <c r="A1051" s="261" t="s">
        <v>410</v>
      </c>
      <c r="B1051" s="261" t="s">
        <v>411</v>
      </c>
      <c r="C1051" s="261" t="s">
        <v>412</v>
      </c>
      <c r="D1051" s="261" t="s">
        <v>1202</v>
      </c>
      <c r="E1051" s="261">
        <v>0</v>
      </c>
      <c r="F1051" s="261" t="s">
        <v>1188</v>
      </c>
      <c r="G1051" s="261" t="s">
        <v>33</v>
      </c>
      <c r="H1051" s="261">
        <v>2</v>
      </c>
      <c r="I1051" s="261" t="s">
        <v>17</v>
      </c>
      <c r="J1051" s="261" t="s">
        <v>17</v>
      </c>
      <c r="K1051" s="261" t="s">
        <v>2167</v>
      </c>
      <c r="L1051" s="262">
        <v>45603</v>
      </c>
      <c r="M1051" s="261" t="s">
        <v>20</v>
      </c>
    </row>
    <row r="1052" spans="1:13" x14ac:dyDescent="0.35">
      <c r="A1052" s="259" t="s">
        <v>410</v>
      </c>
      <c r="B1052" s="259" t="s">
        <v>411</v>
      </c>
      <c r="C1052" s="259" t="s">
        <v>412</v>
      </c>
      <c r="D1052" s="259" t="s">
        <v>1204</v>
      </c>
      <c r="E1052" s="259">
        <v>0</v>
      </c>
      <c r="F1052" s="259" t="s">
        <v>1188</v>
      </c>
      <c r="G1052" s="259" t="s">
        <v>33</v>
      </c>
      <c r="H1052" s="259">
        <v>2</v>
      </c>
      <c r="I1052" s="259" t="s">
        <v>17</v>
      </c>
      <c r="J1052" s="259" t="s">
        <v>17</v>
      </c>
      <c r="K1052" s="259" t="s">
        <v>2168</v>
      </c>
      <c r="L1052" s="260">
        <v>45603</v>
      </c>
      <c r="M1052" s="259" t="s">
        <v>20</v>
      </c>
    </row>
    <row r="1053" spans="1:13" x14ac:dyDescent="0.35">
      <c r="A1053" s="261" t="s">
        <v>417</v>
      </c>
      <c r="B1053" s="261" t="s">
        <v>418</v>
      </c>
      <c r="C1053" s="261" t="s">
        <v>419</v>
      </c>
      <c r="D1053" s="261" t="s">
        <v>1187</v>
      </c>
      <c r="E1053" s="261">
        <v>0</v>
      </c>
      <c r="F1053" s="261" t="s">
        <v>1188</v>
      </c>
      <c r="G1053" s="261" t="s">
        <v>33</v>
      </c>
      <c r="H1053" s="261">
        <v>2</v>
      </c>
      <c r="I1053" s="261" t="s">
        <v>17</v>
      </c>
      <c r="J1053" s="261" t="s">
        <v>17</v>
      </c>
      <c r="K1053" s="261" t="s">
        <v>2169</v>
      </c>
      <c r="L1053" s="262">
        <v>45603</v>
      </c>
      <c r="M1053" s="261" t="s">
        <v>20</v>
      </c>
    </row>
    <row r="1054" spans="1:13" x14ac:dyDescent="0.35">
      <c r="A1054" s="259" t="s">
        <v>417</v>
      </c>
      <c r="B1054" s="259" t="s">
        <v>418</v>
      </c>
      <c r="C1054" s="259" t="s">
        <v>419</v>
      </c>
      <c r="D1054" s="259" t="s">
        <v>1190</v>
      </c>
      <c r="E1054" s="259">
        <v>0</v>
      </c>
      <c r="F1054" s="259" t="s">
        <v>1188</v>
      </c>
      <c r="G1054" s="259" t="s">
        <v>33</v>
      </c>
      <c r="H1054" s="259">
        <v>2</v>
      </c>
      <c r="I1054" s="259" t="s">
        <v>17</v>
      </c>
      <c r="J1054" s="259" t="s">
        <v>17</v>
      </c>
      <c r="K1054" s="259" t="s">
        <v>2170</v>
      </c>
      <c r="L1054" s="260">
        <v>45603</v>
      </c>
      <c r="M1054" s="259" t="s">
        <v>20</v>
      </c>
    </row>
    <row r="1055" spans="1:13" x14ac:dyDescent="0.35">
      <c r="A1055" s="261" t="s">
        <v>417</v>
      </c>
      <c r="B1055" s="261" t="s">
        <v>418</v>
      </c>
      <c r="C1055" s="261" t="s">
        <v>419</v>
      </c>
      <c r="D1055" s="261" t="s">
        <v>1192</v>
      </c>
      <c r="E1055" s="261">
        <v>0</v>
      </c>
      <c r="F1055" s="261" t="s">
        <v>1188</v>
      </c>
      <c r="G1055" s="261" t="s">
        <v>33</v>
      </c>
      <c r="H1055" s="261">
        <v>2</v>
      </c>
      <c r="I1055" s="261" t="s">
        <v>17</v>
      </c>
      <c r="J1055" s="261" t="s">
        <v>17</v>
      </c>
      <c r="K1055" s="261" t="s">
        <v>2171</v>
      </c>
      <c r="L1055" s="262">
        <v>45603</v>
      </c>
      <c r="M1055" s="261" t="s">
        <v>20</v>
      </c>
    </row>
    <row r="1056" spans="1:13" x14ac:dyDescent="0.35">
      <c r="A1056" s="259" t="s">
        <v>417</v>
      </c>
      <c r="B1056" s="259" t="s">
        <v>418</v>
      </c>
      <c r="C1056" s="259" t="s">
        <v>419</v>
      </c>
      <c r="D1056" s="259" t="s">
        <v>1194</v>
      </c>
      <c r="E1056" s="259">
        <v>0</v>
      </c>
      <c r="F1056" s="259" t="s">
        <v>1188</v>
      </c>
      <c r="G1056" s="259" t="s">
        <v>33</v>
      </c>
      <c r="H1056" s="259">
        <v>2</v>
      </c>
      <c r="I1056" s="259" t="s">
        <v>17</v>
      </c>
      <c r="J1056" s="259" t="s">
        <v>17</v>
      </c>
      <c r="K1056" s="259" t="s">
        <v>2172</v>
      </c>
      <c r="L1056" s="260">
        <v>45603</v>
      </c>
      <c r="M1056" s="259" t="s">
        <v>20</v>
      </c>
    </row>
    <row r="1057" spans="1:13" x14ac:dyDescent="0.35">
      <c r="A1057" s="261" t="s">
        <v>417</v>
      </c>
      <c r="B1057" s="261" t="s">
        <v>418</v>
      </c>
      <c r="C1057" s="261" t="s">
        <v>419</v>
      </c>
      <c r="D1057" s="261" t="s">
        <v>1196</v>
      </c>
      <c r="E1057" s="261">
        <v>2</v>
      </c>
      <c r="F1057" s="261" t="s">
        <v>1188</v>
      </c>
      <c r="G1057" s="261" t="s">
        <v>33</v>
      </c>
      <c r="H1057" s="261">
        <v>2</v>
      </c>
      <c r="I1057" s="261" t="s">
        <v>17</v>
      </c>
      <c r="J1057" s="261" t="s">
        <v>17</v>
      </c>
      <c r="K1057" s="261" t="s">
        <v>2173</v>
      </c>
      <c r="L1057" s="262">
        <v>45603</v>
      </c>
      <c r="M1057" s="261" t="s">
        <v>20</v>
      </c>
    </row>
    <row r="1058" spans="1:13" x14ac:dyDescent="0.35">
      <c r="A1058" s="259" t="s">
        <v>417</v>
      </c>
      <c r="B1058" s="259" t="s">
        <v>418</v>
      </c>
      <c r="C1058" s="259" t="s">
        <v>419</v>
      </c>
      <c r="D1058" s="259" t="s">
        <v>1198</v>
      </c>
      <c r="E1058" s="259">
        <v>0</v>
      </c>
      <c r="F1058" s="259" t="s">
        <v>1188</v>
      </c>
      <c r="G1058" s="259" t="s">
        <v>33</v>
      </c>
      <c r="H1058" s="259">
        <v>2</v>
      </c>
      <c r="I1058" s="259" t="s">
        <v>17</v>
      </c>
      <c r="J1058" s="259" t="s">
        <v>17</v>
      </c>
      <c r="K1058" s="259" t="s">
        <v>2174</v>
      </c>
      <c r="L1058" s="260">
        <v>45603</v>
      </c>
      <c r="M1058" s="259" t="s">
        <v>20</v>
      </c>
    </row>
    <row r="1059" spans="1:13" x14ac:dyDescent="0.35">
      <c r="A1059" s="261" t="s">
        <v>417</v>
      </c>
      <c r="B1059" s="261" t="s">
        <v>418</v>
      </c>
      <c r="C1059" s="261" t="s">
        <v>419</v>
      </c>
      <c r="D1059" s="261" t="s">
        <v>1200</v>
      </c>
      <c r="E1059" s="261">
        <v>0</v>
      </c>
      <c r="F1059" s="261" t="s">
        <v>1188</v>
      </c>
      <c r="G1059" s="261" t="s">
        <v>33</v>
      </c>
      <c r="H1059" s="261">
        <v>2</v>
      </c>
      <c r="I1059" s="261" t="s">
        <v>17</v>
      </c>
      <c r="J1059" s="261" t="s">
        <v>17</v>
      </c>
      <c r="K1059" s="261" t="s">
        <v>2175</v>
      </c>
      <c r="L1059" s="262">
        <v>45603</v>
      </c>
      <c r="M1059" s="261" t="s">
        <v>20</v>
      </c>
    </row>
    <row r="1060" spans="1:13" x14ac:dyDescent="0.35">
      <c r="A1060" s="259" t="s">
        <v>417</v>
      </c>
      <c r="B1060" s="259" t="s">
        <v>418</v>
      </c>
      <c r="C1060" s="259" t="s">
        <v>419</v>
      </c>
      <c r="D1060" s="259" t="s">
        <v>1202</v>
      </c>
      <c r="E1060" s="259">
        <v>0</v>
      </c>
      <c r="F1060" s="259" t="s">
        <v>1188</v>
      </c>
      <c r="G1060" s="259" t="s">
        <v>33</v>
      </c>
      <c r="H1060" s="259">
        <v>2</v>
      </c>
      <c r="I1060" s="259" t="s">
        <v>17</v>
      </c>
      <c r="J1060" s="259" t="s">
        <v>17</v>
      </c>
      <c r="K1060" s="259" t="s">
        <v>2176</v>
      </c>
      <c r="L1060" s="260">
        <v>45603</v>
      </c>
      <c r="M1060" s="259" t="s">
        <v>20</v>
      </c>
    </row>
    <row r="1061" spans="1:13" x14ac:dyDescent="0.35">
      <c r="A1061" s="261" t="s">
        <v>417</v>
      </c>
      <c r="B1061" s="261" t="s">
        <v>418</v>
      </c>
      <c r="C1061" s="261" t="s">
        <v>419</v>
      </c>
      <c r="D1061" s="261" t="s">
        <v>1204</v>
      </c>
      <c r="E1061" s="261">
        <v>0</v>
      </c>
      <c r="F1061" s="261" t="s">
        <v>1188</v>
      </c>
      <c r="G1061" s="261" t="s">
        <v>33</v>
      </c>
      <c r="H1061" s="261">
        <v>2</v>
      </c>
      <c r="I1061" s="261" t="s">
        <v>17</v>
      </c>
      <c r="J1061" s="261" t="s">
        <v>17</v>
      </c>
      <c r="K1061" s="261" t="s">
        <v>2177</v>
      </c>
      <c r="L1061" s="262">
        <v>45603</v>
      </c>
      <c r="M1061" s="261" t="s">
        <v>20</v>
      </c>
    </row>
    <row r="1062" spans="1:13" x14ac:dyDescent="0.35">
      <c r="A1062" s="259" t="s">
        <v>141</v>
      </c>
      <c r="B1062" s="259" t="s">
        <v>142</v>
      </c>
      <c r="C1062" s="259" t="s">
        <v>143</v>
      </c>
      <c r="D1062" s="259" t="s">
        <v>1187</v>
      </c>
      <c r="E1062" s="259">
        <v>0</v>
      </c>
      <c r="F1062" s="259" t="s">
        <v>1188</v>
      </c>
      <c r="G1062" s="259" t="s">
        <v>33</v>
      </c>
      <c r="H1062" s="259">
        <v>2</v>
      </c>
      <c r="I1062" s="259" t="s">
        <v>17</v>
      </c>
      <c r="J1062" s="259" t="s">
        <v>17</v>
      </c>
      <c r="K1062" s="259" t="s">
        <v>2178</v>
      </c>
      <c r="L1062" s="260">
        <v>45603</v>
      </c>
      <c r="M1062" s="259" t="s">
        <v>20</v>
      </c>
    </row>
    <row r="1063" spans="1:13" x14ac:dyDescent="0.35">
      <c r="A1063" s="261" t="s">
        <v>141</v>
      </c>
      <c r="B1063" s="261" t="s">
        <v>142</v>
      </c>
      <c r="C1063" s="261" t="s">
        <v>143</v>
      </c>
      <c r="D1063" s="261" t="s">
        <v>1190</v>
      </c>
      <c r="E1063" s="261">
        <v>1</v>
      </c>
      <c r="F1063" s="261" t="s">
        <v>1188</v>
      </c>
      <c r="G1063" s="261" t="s">
        <v>33</v>
      </c>
      <c r="H1063" s="261">
        <v>2</v>
      </c>
      <c r="I1063" s="261" t="s">
        <v>17</v>
      </c>
      <c r="J1063" s="261" t="s">
        <v>17</v>
      </c>
      <c r="K1063" s="261" t="s">
        <v>2179</v>
      </c>
      <c r="L1063" s="262">
        <v>45603</v>
      </c>
      <c r="M1063" s="261" t="s">
        <v>20</v>
      </c>
    </row>
    <row r="1064" spans="1:13" x14ac:dyDescent="0.35">
      <c r="A1064" s="259" t="s">
        <v>141</v>
      </c>
      <c r="B1064" s="259" t="s">
        <v>142</v>
      </c>
      <c r="C1064" s="259" t="s">
        <v>143</v>
      </c>
      <c r="D1064" s="259" t="s">
        <v>1192</v>
      </c>
      <c r="E1064" s="259">
        <v>1</v>
      </c>
      <c r="F1064" s="259" t="s">
        <v>1188</v>
      </c>
      <c r="G1064" s="259" t="s">
        <v>33</v>
      </c>
      <c r="H1064" s="259">
        <v>2</v>
      </c>
      <c r="I1064" s="259" t="s">
        <v>17</v>
      </c>
      <c r="J1064" s="259" t="s">
        <v>17</v>
      </c>
      <c r="K1064" s="259" t="s">
        <v>2180</v>
      </c>
      <c r="L1064" s="260">
        <v>45603</v>
      </c>
      <c r="M1064" s="259" t="s">
        <v>20</v>
      </c>
    </row>
    <row r="1065" spans="1:13" x14ac:dyDescent="0.35">
      <c r="A1065" s="261" t="s">
        <v>141</v>
      </c>
      <c r="B1065" s="261" t="s">
        <v>142</v>
      </c>
      <c r="C1065" s="261" t="s">
        <v>143</v>
      </c>
      <c r="D1065" s="261" t="s">
        <v>1194</v>
      </c>
      <c r="E1065" s="261">
        <v>0</v>
      </c>
      <c r="F1065" s="261" t="s">
        <v>1188</v>
      </c>
      <c r="G1065" s="261" t="s">
        <v>33</v>
      </c>
      <c r="H1065" s="261">
        <v>2</v>
      </c>
      <c r="I1065" s="261" t="s">
        <v>17</v>
      </c>
      <c r="J1065" s="261" t="s">
        <v>17</v>
      </c>
      <c r="K1065" s="261" t="s">
        <v>2181</v>
      </c>
      <c r="L1065" s="262">
        <v>45603</v>
      </c>
      <c r="M1065" s="261" t="s">
        <v>20</v>
      </c>
    </row>
    <row r="1066" spans="1:13" x14ac:dyDescent="0.35">
      <c r="A1066" s="259" t="s">
        <v>141</v>
      </c>
      <c r="B1066" s="259" t="s">
        <v>142</v>
      </c>
      <c r="C1066" s="259" t="s">
        <v>143</v>
      </c>
      <c r="D1066" s="259" t="s">
        <v>1196</v>
      </c>
      <c r="E1066" s="259">
        <v>2</v>
      </c>
      <c r="F1066" s="259" t="s">
        <v>1188</v>
      </c>
      <c r="G1066" s="259" t="s">
        <v>33</v>
      </c>
      <c r="H1066" s="259">
        <v>2</v>
      </c>
      <c r="I1066" s="259" t="s">
        <v>17</v>
      </c>
      <c r="J1066" s="259" t="s">
        <v>17</v>
      </c>
      <c r="K1066" s="259" t="s">
        <v>2182</v>
      </c>
      <c r="L1066" s="260">
        <v>45603</v>
      </c>
      <c r="M1066" s="259" t="s">
        <v>20</v>
      </c>
    </row>
    <row r="1067" spans="1:13" x14ac:dyDescent="0.35">
      <c r="A1067" s="261" t="s">
        <v>141</v>
      </c>
      <c r="B1067" s="261" t="s">
        <v>142</v>
      </c>
      <c r="C1067" s="261" t="s">
        <v>143</v>
      </c>
      <c r="D1067" s="261" t="s">
        <v>1198</v>
      </c>
      <c r="E1067" s="261">
        <v>0</v>
      </c>
      <c r="F1067" s="261" t="s">
        <v>1188</v>
      </c>
      <c r="G1067" s="261" t="s">
        <v>33</v>
      </c>
      <c r="H1067" s="261">
        <v>2</v>
      </c>
      <c r="I1067" s="261" t="s">
        <v>17</v>
      </c>
      <c r="J1067" s="261" t="s">
        <v>17</v>
      </c>
      <c r="K1067" s="261" t="s">
        <v>2183</v>
      </c>
      <c r="L1067" s="262">
        <v>45603</v>
      </c>
      <c r="M1067" s="261" t="s">
        <v>20</v>
      </c>
    </row>
    <row r="1068" spans="1:13" x14ac:dyDescent="0.35">
      <c r="A1068" s="259" t="s">
        <v>141</v>
      </c>
      <c r="B1068" s="259" t="s">
        <v>142</v>
      </c>
      <c r="C1068" s="259" t="s">
        <v>143</v>
      </c>
      <c r="D1068" s="259" t="s">
        <v>1200</v>
      </c>
      <c r="E1068" s="259">
        <v>0</v>
      </c>
      <c r="F1068" s="259" t="s">
        <v>1188</v>
      </c>
      <c r="G1068" s="259" t="s">
        <v>33</v>
      </c>
      <c r="H1068" s="259">
        <v>2</v>
      </c>
      <c r="I1068" s="259" t="s">
        <v>17</v>
      </c>
      <c r="J1068" s="259" t="s">
        <v>17</v>
      </c>
      <c r="K1068" s="259" t="s">
        <v>2184</v>
      </c>
      <c r="L1068" s="260">
        <v>45603</v>
      </c>
      <c r="M1068" s="259" t="s">
        <v>20</v>
      </c>
    </row>
    <row r="1069" spans="1:13" x14ac:dyDescent="0.35">
      <c r="A1069" s="261" t="s">
        <v>141</v>
      </c>
      <c r="B1069" s="261" t="s">
        <v>142</v>
      </c>
      <c r="C1069" s="261" t="s">
        <v>143</v>
      </c>
      <c r="D1069" s="261" t="s">
        <v>1202</v>
      </c>
      <c r="E1069" s="261">
        <v>0</v>
      </c>
      <c r="F1069" s="261" t="s">
        <v>1188</v>
      </c>
      <c r="G1069" s="261" t="s">
        <v>33</v>
      </c>
      <c r="H1069" s="261">
        <v>2</v>
      </c>
      <c r="I1069" s="261" t="s">
        <v>17</v>
      </c>
      <c r="J1069" s="261" t="s">
        <v>17</v>
      </c>
      <c r="K1069" s="261" t="s">
        <v>2185</v>
      </c>
      <c r="L1069" s="262">
        <v>45603</v>
      </c>
      <c r="M1069" s="261" t="s">
        <v>20</v>
      </c>
    </row>
    <row r="1070" spans="1:13" x14ac:dyDescent="0.35">
      <c r="A1070" s="259" t="s">
        <v>141</v>
      </c>
      <c r="B1070" s="259" t="s">
        <v>142</v>
      </c>
      <c r="C1070" s="259" t="s">
        <v>143</v>
      </c>
      <c r="D1070" s="259" t="s">
        <v>1204</v>
      </c>
      <c r="E1070" s="259">
        <v>0</v>
      </c>
      <c r="F1070" s="259" t="s">
        <v>1188</v>
      </c>
      <c r="G1070" s="259" t="s">
        <v>33</v>
      </c>
      <c r="H1070" s="259">
        <v>2</v>
      </c>
      <c r="I1070" s="259" t="s">
        <v>17</v>
      </c>
      <c r="J1070" s="259" t="s">
        <v>17</v>
      </c>
      <c r="K1070" s="259" t="s">
        <v>2186</v>
      </c>
      <c r="L1070" s="260">
        <v>45603</v>
      </c>
      <c r="M1070" s="259" t="s">
        <v>20</v>
      </c>
    </row>
    <row r="1071" spans="1:13" x14ac:dyDescent="0.35">
      <c r="A1071" s="261" t="s">
        <v>2187</v>
      </c>
      <c r="B1071" s="261" t="s">
        <v>2188</v>
      </c>
      <c r="C1071" s="261" t="s">
        <v>2189</v>
      </c>
      <c r="D1071" s="261" t="s">
        <v>1187</v>
      </c>
      <c r="E1071" s="261">
        <v>0</v>
      </c>
      <c r="F1071" s="261" t="s">
        <v>1188</v>
      </c>
      <c r="G1071" s="261" t="s">
        <v>33</v>
      </c>
      <c r="H1071" s="261">
        <v>2</v>
      </c>
      <c r="I1071" s="261" t="s">
        <v>17</v>
      </c>
      <c r="J1071" s="261" t="s">
        <v>17</v>
      </c>
      <c r="K1071" s="261" t="s">
        <v>2190</v>
      </c>
      <c r="L1071" s="262">
        <v>45604</v>
      </c>
      <c r="M1071" s="261" t="s">
        <v>20</v>
      </c>
    </row>
    <row r="1072" spans="1:13" x14ac:dyDescent="0.35">
      <c r="A1072" s="259" t="s">
        <v>2187</v>
      </c>
      <c r="B1072" s="259" t="s">
        <v>2188</v>
      </c>
      <c r="C1072" s="259" t="s">
        <v>2189</v>
      </c>
      <c r="D1072" s="259" t="s">
        <v>1190</v>
      </c>
      <c r="E1072" s="259">
        <v>0</v>
      </c>
      <c r="F1072" s="259" t="s">
        <v>1188</v>
      </c>
      <c r="G1072" s="259" t="s">
        <v>33</v>
      </c>
      <c r="H1072" s="259">
        <v>2</v>
      </c>
      <c r="I1072" s="259" t="s">
        <v>17</v>
      </c>
      <c r="J1072" s="259" t="s">
        <v>17</v>
      </c>
      <c r="K1072" s="259" t="s">
        <v>2191</v>
      </c>
      <c r="L1072" s="260">
        <v>45604</v>
      </c>
      <c r="M1072" s="259" t="s">
        <v>20</v>
      </c>
    </row>
    <row r="1073" spans="1:13" x14ac:dyDescent="0.35">
      <c r="A1073" s="261" t="s">
        <v>2187</v>
      </c>
      <c r="B1073" s="261" t="s">
        <v>2188</v>
      </c>
      <c r="C1073" s="261" t="s">
        <v>2189</v>
      </c>
      <c r="D1073" s="261" t="s">
        <v>1192</v>
      </c>
      <c r="E1073" s="261">
        <v>0</v>
      </c>
      <c r="F1073" s="261" t="s">
        <v>1188</v>
      </c>
      <c r="G1073" s="261" t="s">
        <v>33</v>
      </c>
      <c r="H1073" s="261">
        <v>2</v>
      </c>
      <c r="I1073" s="261" t="s">
        <v>17</v>
      </c>
      <c r="J1073" s="261" t="s">
        <v>17</v>
      </c>
      <c r="K1073" s="261" t="s">
        <v>2192</v>
      </c>
      <c r="L1073" s="262">
        <v>45604</v>
      </c>
      <c r="M1073" s="261" t="s">
        <v>20</v>
      </c>
    </row>
    <row r="1074" spans="1:13" x14ac:dyDescent="0.35">
      <c r="A1074" s="259" t="s">
        <v>2187</v>
      </c>
      <c r="B1074" s="259" t="s">
        <v>2188</v>
      </c>
      <c r="C1074" s="259" t="s">
        <v>2189</v>
      </c>
      <c r="D1074" s="259" t="s">
        <v>1194</v>
      </c>
      <c r="E1074" s="259">
        <v>0</v>
      </c>
      <c r="F1074" s="259" t="s">
        <v>1188</v>
      </c>
      <c r="G1074" s="259" t="s">
        <v>33</v>
      </c>
      <c r="H1074" s="259">
        <v>2</v>
      </c>
      <c r="I1074" s="259" t="s">
        <v>17</v>
      </c>
      <c r="J1074" s="259" t="s">
        <v>17</v>
      </c>
      <c r="K1074" s="259" t="s">
        <v>2193</v>
      </c>
      <c r="L1074" s="260">
        <v>45604</v>
      </c>
      <c r="M1074" s="259" t="s">
        <v>20</v>
      </c>
    </row>
    <row r="1075" spans="1:13" x14ac:dyDescent="0.35">
      <c r="A1075" s="261" t="s">
        <v>2187</v>
      </c>
      <c r="B1075" s="261" t="s">
        <v>2188</v>
      </c>
      <c r="C1075" s="261" t="s">
        <v>2189</v>
      </c>
      <c r="D1075" s="261" t="s">
        <v>1196</v>
      </c>
      <c r="E1075" s="261">
        <v>1</v>
      </c>
      <c r="F1075" s="261" t="s">
        <v>1188</v>
      </c>
      <c r="G1075" s="261" t="s">
        <v>33</v>
      </c>
      <c r="H1075" s="261">
        <v>2</v>
      </c>
      <c r="I1075" s="261" t="s">
        <v>17</v>
      </c>
      <c r="J1075" s="261" t="s">
        <v>17</v>
      </c>
      <c r="K1075" s="261" t="s">
        <v>2194</v>
      </c>
      <c r="L1075" s="262">
        <v>45604</v>
      </c>
      <c r="M1075" s="261" t="s">
        <v>20</v>
      </c>
    </row>
    <row r="1076" spans="1:13" x14ac:dyDescent="0.35">
      <c r="A1076" s="259" t="s">
        <v>2187</v>
      </c>
      <c r="B1076" s="259" t="s">
        <v>2188</v>
      </c>
      <c r="C1076" s="259" t="s">
        <v>2189</v>
      </c>
      <c r="D1076" s="259" t="s">
        <v>1198</v>
      </c>
      <c r="E1076" s="259">
        <v>0</v>
      </c>
      <c r="F1076" s="259" t="s">
        <v>1188</v>
      </c>
      <c r="G1076" s="259" t="s">
        <v>33</v>
      </c>
      <c r="H1076" s="259">
        <v>2</v>
      </c>
      <c r="I1076" s="259" t="s">
        <v>17</v>
      </c>
      <c r="J1076" s="259" t="s">
        <v>17</v>
      </c>
      <c r="K1076" s="259" t="s">
        <v>2195</v>
      </c>
      <c r="L1076" s="260">
        <v>45604</v>
      </c>
      <c r="M1076" s="259" t="s">
        <v>20</v>
      </c>
    </row>
    <row r="1077" spans="1:13" x14ac:dyDescent="0.35">
      <c r="A1077" s="261" t="s">
        <v>2187</v>
      </c>
      <c r="B1077" s="261" t="s">
        <v>2188</v>
      </c>
      <c r="C1077" s="261" t="s">
        <v>2189</v>
      </c>
      <c r="D1077" s="261" t="s">
        <v>1200</v>
      </c>
      <c r="E1077" s="261">
        <v>0</v>
      </c>
      <c r="F1077" s="261" t="s">
        <v>1188</v>
      </c>
      <c r="G1077" s="261" t="s">
        <v>33</v>
      </c>
      <c r="H1077" s="261">
        <v>2</v>
      </c>
      <c r="I1077" s="261" t="s">
        <v>17</v>
      </c>
      <c r="J1077" s="261" t="s">
        <v>17</v>
      </c>
      <c r="K1077" s="261" t="s">
        <v>2196</v>
      </c>
      <c r="L1077" s="262">
        <v>45604</v>
      </c>
      <c r="M1077" s="261" t="s">
        <v>20</v>
      </c>
    </row>
    <row r="1078" spans="1:13" x14ac:dyDescent="0.35">
      <c r="A1078" s="259" t="s">
        <v>2187</v>
      </c>
      <c r="B1078" s="259" t="s">
        <v>2188</v>
      </c>
      <c r="C1078" s="259" t="s">
        <v>2189</v>
      </c>
      <c r="D1078" s="259" t="s">
        <v>1202</v>
      </c>
      <c r="E1078" s="259">
        <v>0</v>
      </c>
      <c r="F1078" s="259" t="s">
        <v>1188</v>
      </c>
      <c r="G1078" s="259" t="s">
        <v>33</v>
      </c>
      <c r="H1078" s="259">
        <v>2</v>
      </c>
      <c r="I1078" s="259" t="s">
        <v>17</v>
      </c>
      <c r="J1078" s="259" t="s">
        <v>17</v>
      </c>
      <c r="K1078" s="259" t="s">
        <v>2197</v>
      </c>
      <c r="L1078" s="260">
        <v>45604</v>
      </c>
      <c r="M1078" s="259" t="s">
        <v>20</v>
      </c>
    </row>
    <row r="1079" spans="1:13" x14ac:dyDescent="0.35">
      <c r="A1079" s="261" t="s">
        <v>2187</v>
      </c>
      <c r="B1079" s="261" t="s">
        <v>2188</v>
      </c>
      <c r="C1079" s="261" t="s">
        <v>2189</v>
      </c>
      <c r="D1079" s="261" t="s">
        <v>1204</v>
      </c>
      <c r="E1079" s="261">
        <v>0</v>
      </c>
      <c r="F1079" s="261" t="s">
        <v>1188</v>
      </c>
      <c r="G1079" s="261" t="s">
        <v>33</v>
      </c>
      <c r="H1079" s="261">
        <v>2</v>
      </c>
      <c r="I1079" s="261" t="s">
        <v>17</v>
      </c>
      <c r="J1079" s="261" t="s">
        <v>17</v>
      </c>
      <c r="K1079" s="261" t="s">
        <v>2198</v>
      </c>
      <c r="L1079" s="262">
        <v>45604</v>
      </c>
      <c r="M1079" s="261" t="s">
        <v>20</v>
      </c>
    </row>
    <row r="1080" spans="1:13" x14ac:dyDescent="0.35">
      <c r="A1080" s="259" t="s">
        <v>1118</v>
      </c>
      <c r="B1080" s="259" t="s">
        <v>1119</v>
      </c>
      <c r="C1080" s="259" t="s">
        <v>1120</v>
      </c>
      <c r="D1080" s="259" t="s">
        <v>1187</v>
      </c>
      <c r="E1080" s="259">
        <v>2</v>
      </c>
      <c r="F1080" s="259" t="s">
        <v>1188</v>
      </c>
      <c r="G1080" s="259" t="s">
        <v>33</v>
      </c>
      <c r="H1080" s="259">
        <v>2</v>
      </c>
      <c r="I1080" s="259" t="s">
        <v>17</v>
      </c>
      <c r="J1080" s="259" t="s">
        <v>17</v>
      </c>
      <c r="K1080" s="259" t="s">
        <v>2199</v>
      </c>
      <c r="L1080" s="260">
        <v>45604</v>
      </c>
      <c r="M1080" s="259" t="s">
        <v>20</v>
      </c>
    </row>
    <row r="1081" spans="1:13" x14ac:dyDescent="0.35">
      <c r="A1081" s="261" t="s">
        <v>1118</v>
      </c>
      <c r="B1081" s="261" t="s">
        <v>1119</v>
      </c>
      <c r="C1081" s="261" t="s">
        <v>1120</v>
      </c>
      <c r="D1081" s="261" t="s">
        <v>1190</v>
      </c>
      <c r="E1081" s="261">
        <v>1</v>
      </c>
      <c r="F1081" s="261" t="s">
        <v>1188</v>
      </c>
      <c r="G1081" s="261" t="s">
        <v>33</v>
      </c>
      <c r="H1081" s="261">
        <v>2</v>
      </c>
      <c r="I1081" s="261" t="s">
        <v>17</v>
      </c>
      <c r="J1081" s="261" t="s">
        <v>17</v>
      </c>
      <c r="K1081" s="261" t="s">
        <v>2200</v>
      </c>
      <c r="L1081" s="262">
        <v>45604</v>
      </c>
      <c r="M1081" s="261" t="s">
        <v>20</v>
      </c>
    </row>
    <row r="1082" spans="1:13" x14ac:dyDescent="0.35">
      <c r="A1082" s="259" t="s">
        <v>1118</v>
      </c>
      <c r="B1082" s="259" t="s">
        <v>1119</v>
      </c>
      <c r="C1082" s="259" t="s">
        <v>1120</v>
      </c>
      <c r="D1082" s="259" t="s">
        <v>1192</v>
      </c>
      <c r="E1082" s="259">
        <v>2</v>
      </c>
      <c r="F1082" s="259" t="s">
        <v>1188</v>
      </c>
      <c r="G1082" s="259" t="s">
        <v>33</v>
      </c>
      <c r="H1082" s="259">
        <v>2</v>
      </c>
      <c r="I1082" s="259" t="s">
        <v>17</v>
      </c>
      <c r="J1082" s="259" t="s">
        <v>17</v>
      </c>
      <c r="K1082" s="259" t="s">
        <v>2201</v>
      </c>
      <c r="L1082" s="260">
        <v>45604</v>
      </c>
      <c r="M1082" s="259" t="s">
        <v>20</v>
      </c>
    </row>
    <row r="1083" spans="1:13" x14ac:dyDescent="0.35">
      <c r="A1083" s="261" t="s">
        <v>1118</v>
      </c>
      <c r="B1083" s="261" t="s">
        <v>1119</v>
      </c>
      <c r="C1083" s="261" t="s">
        <v>1120</v>
      </c>
      <c r="D1083" s="261" t="s">
        <v>1194</v>
      </c>
      <c r="E1083" s="261">
        <v>2</v>
      </c>
      <c r="F1083" s="261" t="s">
        <v>1188</v>
      </c>
      <c r="G1083" s="261" t="s">
        <v>33</v>
      </c>
      <c r="H1083" s="261">
        <v>2</v>
      </c>
      <c r="I1083" s="261" t="s">
        <v>17</v>
      </c>
      <c r="J1083" s="261" t="s">
        <v>17</v>
      </c>
      <c r="K1083" s="261" t="s">
        <v>2202</v>
      </c>
      <c r="L1083" s="262">
        <v>45604</v>
      </c>
      <c r="M1083" s="261" t="s">
        <v>20</v>
      </c>
    </row>
    <row r="1084" spans="1:13" x14ac:dyDescent="0.35">
      <c r="A1084" s="259" t="s">
        <v>1118</v>
      </c>
      <c r="B1084" s="259" t="s">
        <v>1119</v>
      </c>
      <c r="C1084" s="259" t="s">
        <v>1120</v>
      </c>
      <c r="D1084" s="259" t="s">
        <v>1196</v>
      </c>
      <c r="E1084" s="259">
        <v>3</v>
      </c>
      <c r="F1084" s="259" t="s">
        <v>1188</v>
      </c>
      <c r="G1084" s="259" t="s">
        <v>33</v>
      </c>
      <c r="H1084" s="259">
        <v>2</v>
      </c>
      <c r="I1084" s="259" t="s">
        <v>17</v>
      </c>
      <c r="J1084" s="259" t="s">
        <v>17</v>
      </c>
      <c r="K1084" s="259" t="s">
        <v>2203</v>
      </c>
      <c r="L1084" s="260">
        <v>45604</v>
      </c>
      <c r="M1084" s="259" t="s">
        <v>20</v>
      </c>
    </row>
    <row r="1085" spans="1:13" x14ac:dyDescent="0.35">
      <c r="A1085" s="261" t="s">
        <v>1118</v>
      </c>
      <c r="B1085" s="261" t="s">
        <v>1119</v>
      </c>
      <c r="C1085" s="261" t="s">
        <v>1120</v>
      </c>
      <c r="D1085" s="261" t="s">
        <v>1198</v>
      </c>
      <c r="E1085" s="261">
        <v>1</v>
      </c>
      <c r="F1085" s="261" t="s">
        <v>1188</v>
      </c>
      <c r="G1085" s="261" t="s">
        <v>33</v>
      </c>
      <c r="H1085" s="261">
        <v>2</v>
      </c>
      <c r="I1085" s="261" t="s">
        <v>17</v>
      </c>
      <c r="J1085" s="261" t="s">
        <v>17</v>
      </c>
      <c r="K1085" s="261" t="s">
        <v>2204</v>
      </c>
      <c r="L1085" s="262">
        <v>45604</v>
      </c>
      <c r="M1085" s="261" t="s">
        <v>20</v>
      </c>
    </row>
    <row r="1086" spans="1:13" x14ac:dyDescent="0.35">
      <c r="A1086" s="259" t="s">
        <v>1118</v>
      </c>
      <c r="B1086" s="259" t="s">
        <v>1119</v>
      </c>
      <c r="C1086" s="259" t="s">
        <v>1120</v>
      </c>
      <c r="D1086" s="259" t="s">
        <v>1200</v>
      </c>
      <c r="E1086" s="259">
        <v>3</v>
      </c>
      <c r="F1086" s="259" t="s">
        <v>1188</v>
      </c>
      <c r="G1086" s="259" t="s">
        <v>33</v>
      </c>
      <c r="H1086" s="259">
        <v>2</v>
      </c>
      <c r="I1086" s="259" t="s">
        <v>17</v>
      </c>
      <c r="J1086" s="259" t="s">
        <v>17</v>
      </c>
      <c r="K1086" s="259" t="s">
        <v>2205</v>
      </c>
      <c r="L1086" s="260">
        <v>45604</v>
      </c>
      <c r="M1086" s="259" t="s">
        <v>20</v>
      </c>
    </row>
    <row r="1087" spans="1:13" x14ac:dyDescent="0.35">
      <c r="A1087" s="261" t="s">
        <v>1118</v>
      </c>
      <c r="B1087" s="261" t="s">
        <v>1119</v>
      </c>
      <c r="C1087" s="261" t="s">
        <v>1120</v>
      </c>
      <c r="D1087" s="261" t="s">
        <v>1202</v>
      </c>
      <c r="E1087" s="261">
        <v>2</v>
      </c>
      <c r="F1087" s="261" t="s">
        <v>1188</v>
      </c>
      <c r="G1087" s="261" t="s">
        <v>33</v>
      </c>
      <c r="H1087" s="261">
        <v>2</v>
      </c>
      <c r="I1087" s="261" t="s">
        <v>17</v>
      </c>
      <c r="J1087" s="261" t="s">
        <v>17</v>
      </c>
      <c r="K1087" s="261" t="s">
        <v>2206</v>
      </c>
      <c r="L1087" s="262">
        <v>45604</v>
      </c>
      <c r="M1087" s="261" t="s">
        <v>20</v>
      </c>
    </row>
    <row r="1088" spans="1:13" x14ac:dyDescent="0.35">
      <c r="A1088" s="259" t="s">
        <v>1118</v>
      </c>
      <c r="B1088" s="259" t="s">
        <v>1119</v>
      </c>
      <c r="C1088" s="259" t="s">
        <v>1120</v>
      </c>
      <c r="D1088" s="259" t="s">
        <v>1204</v>
      </c>
      <c r="E1088" s="259">
        <v>3</v>
      </c>
      <c r="F1088" s="259" t="s">
        <v>1188</v>
      </c>
      <c r="G1088" s="259" t="s">
        <v>33</v>
      </c>
      <c r="H1088" s="259">
        <v>2</v>
      </c>
      <c r="I1088" s="259" t="s">
        <v>17</v>
      </c>
      <c r="J1088" s="259" t="s">
        <v>17</v>
      </c>
      <c r="K1088" s="259" t="s">
        <v>2207</v>
      </c>
      <c r="L1088" s="260">
        <v>45604</v>
      </c>
      <c r="M1088" s="259" t="s">
        <v>20</v>
      </c>
    </row>
    <row r="1089" spans="1:13" x14ac:dyDescent="0.35">
      <c r="A1089" s="261" t="s">
        <v>2208</v>
      </c>
      <c r="B1089" s="261" t="s">
        <v>2209</v>
      </c>
      <c r="C1089" s="261" t="s">
        <v>1120</v>
      </c>
      <c r="D1089" s="261" t="s">
        <v>1187</v>
      </c>
      <c r="E1089" s="261">
        <v>0</v>
      </c>
      <c r="F1089" s="261" t="s">
        <v>1188</v>
      </c>
      <c r="G1089" s="261" t="s">
        <v>33</v>
      </c>
      <c r="H1089" s="261">
        <v>2</v>
      </c>
      <c r="I1089" s="261" t="s">
        <v>17</v>
      </c>
      <c r="J1089" s="261" t="s">
        <v>17</v>
      </c>
      <c r="K1089" s="261" t="s">
        <v>2210</v>
      </c>
      <c r="L1089" s="262">
        <v>45604</v>
      </c>
      <c r="M1089" s="261" t="s">
        <v>20</v>
      </c>
    </row>
    <row r="1090" spans="1:13" x14ac:dyDescent="0.35">
      <c r="A1090" s="259" t="s">
        <v>2208</v>
      </c>
      <c r="B1090" s="259" t="s">
        <v>2209</v>
      </c>
      <c r="C1090" s="259" t="s">
        <v>1120</v>
      </c>
      <c r="D1090" s="259" t="s">
        <v>1190</v>
      </c>
      <c r="E1090" s="259">
        <v>1</v>
      </c>
      <c r="F1090" s="259" t="s">
        <v>1188</v>
      </c>
      <c r="G1090" s="259" t="s">
        <v>33</v>
      </c>
      <c r="H1090" s="259">
        <v>2</v>
      </c>
      <c r="I1090" s="259" t="s">
        <v>17</v>
      </c>
      <c r="J1090" s="259" t="s">
        <v>17</v>
      </c>
      <c r="K1090" s="259" t="s">
        <v>2211</v>
      </c>
      <c r="L1090" s="260">
        <v>45604</v>
      </c>
      <c r="M1090" s="259" t="s">
        <v>20</v>
      </c>
    </row>
    <row r="1091" spans="1:13" x14ac:dyDescent="0.35">
      <c r="A1091" s="261" t="s">
        <v>2208</v>
      </c>
      <c r="B1091" s="261" t="s">
        <v>2209</v>
      </c>
      <c r="C1091" s="261" t="s">
        <v>1120</v>
      </c>
      <c r="D1091" s="261" t="s">
        <v>1192</v>
      </c>
      <c r="E1091" s="261">
        <v>0</v>
      </c>
      <c r="F1091" s="261" t="s">
        <v>1188</v>
      </c>
      <c r="G1091" s="261" t="s">
        <v>33</v>
      </c>
      <c r="H1091" s="261">
        <v>2</v>
      </c>
      <c r="I1091" s="261" t="s">
        <v>17</v>
      </c>
      <c r="J1091" s="261" t="s">
        <v>17</v>
      </c>
      <c r="K1091" s="261" t="s">
        <v>2212</v>
      </c>
      <c r="L1091" s="262">
        <v>45604</v>
      </c>
      <c r="M1091" s="261" t="s">
        <v>20</v>
      </c>
    </row>
    <row r="1092" spans="1:13" x14ac:dyDescent="0.35">
      <c r="A1092" s="259" t="s">
        <v>2208</v>
      </c>
      <c r="B1092" s="259" t="s">
        <v>2209</v>
      </c>
      <c r="C1092" s="259" t="s">
        <v>1120</v>
      </c>
      <c r="D1092" s="259" t="s">
        <v>1194</v>
      </c>
      <c r="E1092" s="259">
        <v>2</v>
      </c>
      <c r="F1092" s="259" t="s">
        <v>1188</v>
      </c>
      <c r="G1092" s="259" t="s">
        <v>33</v>
      </c>
      <c r="H1092" s="259">
        <v>2</v>
      </c>
      <c r="I1092" s="259" t="s">
        <v>17</v>
      </c>
      <c r="J1092" s="259" t="s">
        <v>17</v>
      </c>
      <c r="K1092" s="259" t="s">
        <v>2213</v>
      </c>
      <c r="L1092" s="260">
        <v>45604</v>
      </c>
      <c r="M1092" s="259" t="s">
        <v>20</v>
      </c>
    </row>
    <row r="1093" spans="1:13" x14ac:dyDescent="0.35">
      <c r="A1093" s="261" t="s">
        <v>2208</v>
      </c>
      <c r="B1093" s="261" t="s">
        <v>2209</v>
      </c>
      <c r="C1093" s="261" t="s">
        <v>1120</v>
      </c>
      <c r="D1093" s="261" t="s">
        <v>1196</v>
      </c>
      <c r="E1093" s="261">
        <v>3</v>
      </c>
      <c r="F1093" s="261" t="s">
        <v>1188</v>
      </c>
      <c r="G1093" s="261" t="s">
        <v>33</v>
      </c>
      <c r="H1093" s="261">
        <v>2</v>
      </c>
      <c r="I1093" s="261" t="s">
        <v>17</v>
      </c>
      <c r="J1093" s="261" t="s">
        <v>17</v>
      </c>
      <c r="K1093" s="261" t="s">
        <v>2214</v>
      </c>
      <c r="L1093" s="262">
        <v>45604</v>
      </c>
      <c r="M1093" s="261" t="s">
        <v>20</v>
      </c>
    </row>
    <row r="1094" spans="1:13" x14ac:dyDescent="0.35">
      <c r="A1094" s="259" t="s">
        <v>2208</v>
      </c>
      <c r="B1094" s="259" t="s">
        <v>2209</v>
      </c>
      <c r="C1094" s="259" t="s">
        <v>1120</v>
      </c>
      <c r="D1094" s="259" t="s">
        <v>1198</v>
      </c>
      <c r="E1094" s="259">
        <v>1</v>
      </c>
      <c r="F1094" s="259" t="s">
        <v>1188</v>
      </c>
      <c r="G1094" s="259" t="s">
        <v>33</v>
      </c>
      <c r="H1094" s="259">
        <v>2</v>
      </c>
      <c r="I1094" s="259" t="s">
        <v>17</v>
      </c>
      <c r="J1094" s="259" t="s">
        <v>17</v>
      </c>
      <c r="K1094" s="259" t="s">
        <v>2215</v>
      </c>
      <c r="L1094" s="260">
        <v>45604</v>
      </c>
      <c r="M1094" s="259" t="s">
        <v>20</v>
      </c>
    </row>
    <row r="1095" spans="1:13" x14ac:dyDescent="0.35">
      <c r="A1095" s="261" t="s">
        <v>2208</v>
      </c>
      <c r="B1095" s="261" t="s">
        <v>2209</v>
      </c>
      <c r="C1095" s="261" t="s">
        <v>1120</v>
      </c>
      <c r="D1095" s="261" t="s">
        <v>1200</v>
      </c>
      <c r="E1095" s="261">
        <v>0</v>
      </c>
      <c r="F1095" s="261" t="s">
        <v>1188</v>
      </c>
      <c r="G1095" s="261" t="s">
        <v>33</v>
      </c>
      <c r="H1095" s="261">
        <v>2</v>
      </c>
      <c r="I1095" s="261" t="s">
        <v>17</v>
      </c>
      <c r="J1095" s="261" t="s">
        <v>17</v>
      </c>
      <c r="K1095" s="261" t="s">
        <v>2216</v>
      </c>
      <c r="L1095" s="262">
        <v>45604</v>
      </c>
      <c r="M1095" s="261" t="s">
        <v>20</v>
      </c>
    </row>
    <row r="1096" spans="1:13" x14ac:dyDescent="0.35">
      <c r="A1096" s="259" t="s">
        <v>2208</v>
      </c>
      <c r="B1096" s="259" t="s">
        <v>2209</v>
      </c>
      <c r="C1096" s="259" t="s">
        <v>1120</v>
      </c>
      <c r="D1096" s="259" t="s">
        <v>1202</v>
      </c>
      <c r="E1096" s="259">
        <v>2</v>
      </c>
      <c r="F1096" s="259" t="s">
        <v>1188</v>
      </c>
      <c r="G1096" s="259" t="s">
        <v>33</v>
      </c>
      <c r="H1096" s="259">
        <v>2</v>
      </c>
      <c r="I1096" s="259" t="s">
        <v>17</v>
      </c>
      <c r="J1096" s="259" t="s">
        <v>17</v>
      </c>
      <c r="K1096" s="259" t="s">
        <v>2217</v>
      </c>
      <c r="L1096" s="260">
        <v>45604</v>
      </c>
      <c r="M1096" s="259" t="s">
        <v>20</v>
      </c>
    </row>
    <row r="1097" spans="1:13" x14ac:dyDescent="0.35">
      <c r="A1097" s="261" t="s">
        <v>2208</v>
      </c>
      <c r="B1097" s="261" t="s">
        <v>2209</v>
      </c>
      <c r="C1097" s="261" t="s">
        <v>1120</v>
      </c>
      <c r="D1097" s="261" t="s">
        <v>1204</v>
      </c>
      <c r="E1097" s="261">
        <v>0</v>
      </c>
      <c r="F1097" s="261" t="s">
        <v>1188</v>
      </c>
      <c r="G1097" s="261" t="s">
        <v>33</v>
      </c>
      <c r="H1097" s="261">
        <v>2</v>
      </c>
      <c r="I1097" s="261" t="s">
        <v>17</v>
      </c>
      <c r="J1097" s="261" t="s">
        <v>17</v>
      </c>
      <c r="K1097" s="261" t="s">
        <v>2218</v>
      </c>
      <c r="L1097" s="262">
        <v>45604</v>
      </c>
      <c r="M1097" s="261" t="s">
        <v>20</v>
      </c>
    </row>
    <row r="1098" spans="1:13" x14ac:dyDescent="0.35">
      <c r="A1098" s="259" t="s">
        <v>2219</v>
      </c>
      <c r="B1098" s="259" t="s">
        <v>2220</v>
      </c>
      <c r="C1098" s="259" t="s">
        <v>1120</v>
      </c>
      <c r="D1098" s="259" t="s">
        <v>1187</v>
      </c>
      <c r="E1098" s="259">
        <v>2</v>
      </c>
      <c r="F1098" s="259" t="s">
        <v>1188</v>
      </c>
      <c r="G1098" s="259" t="s">
        <v>33</v>
      </c>
      <c r="H1098" s="259">
        <v>2</v>
      </c>
      <c r="I1098" s="259" t="s">
        <v>17</v>
      </c>
      <c r="J1098" s="259" t="s">
        <v>17</v>
      </c>
      <c r="K1098" s="259" t="s">
        <v>2221</v>
      </c>
      <c r="L1098" s="260">
        <v>45604</v>
      </c>
      <c r="M1098" s="259" t="s">
        <v>20</v>
      </c>
    </row>
    <row r="1099" spans="1:13" x14ac:dyDescent="0.35">
      <c r="A1099" s="261" t="s">
        <v>2219</v>
      </c>
      <c r="B1099" s="261" t="s">
        <v>2220</v>
      </c>
      <c r="C1099" s="261" t="s">
        <v>1120</v>
      </c>
      <c r="D1099" s="261" t="s">
        <v>1190</v>
      </c>
      <c r="E1099" s="261">
        <v>1</v>
      </c>
      <c r="F1099" s="261" t="s">
        <v>1188</v>
      </c>
      <c r="G1099" s="261" t="s">
        <v>33</v>
      </c>
      <c r="H1099" s="261">
        <v>2</v>
      </c>
      <c r="I1099" s="261" t="s">
        <v>17</v>
      </c>
      <c r="J1099" s="261" t="s">
        <v>17</v>
      </c>
      <c r="K1099" s="261" t="s">
        <v>2222</v>
      </c>
      <c r="L1099" s="262">
        <v>45604</v>
      </c>
      <c r="M1099" s="261" t="s">
        <v>20</v>
      </c>
    </row>
    <row r="1100" spans="1:13" x14ac:dyDescent="0.35">
      <c r="A1100" s="259" t="s">
        <v>2219</v>
      </c>
      <c r="B1100" s="259" t="s">
        <v>2220</v>
      </c>
      <c r="C1100" s="259" t="s">
        <v>1120</v>
      </c>
      <c r="D1100" s="259" t="s">
        <v>1192</v>
      </c>
      <c r="E1100" s="259">
        <v>2</v>
      </c>
      <c r="F1100" s="259" t="s">
        <v>1188</v>
      </c>
      <c r="G1100" s="259" t="s">
        <v>33</v>
      </c>
      <c r="H1100" s="259">
        <v>2</v>
      </c>
      <c r="I1100" s="259" t="s">
        <v>17</v>
      </c>
      <c r="J1100" s="259" t="s">
        <v>17</v>
      </c>
      <c r="K1100" s="259" t="s">
        <v>2223</v>
      </c>
      <c r="L1100" s="260">
        <v>45604</v>
      </c>
      <c r="M1100" s="259" t="s">
        <v>20</v>
      </c>
    </row>
    <row r="1101" spans="1:13" x14ac:dyDescent="0.35">
      <c r="A1101" s="261" t="s">
        <v>2219</v>
      </c>
      <c r="B1101" s="261" t="s">
        <v>2220</v>
      </c>
      <c r="C1101" s="261" t="s">
        <v>1120</v>
      </c>
      <c r="D1101" s="261" t="s">
        <v>1194</v>
      </c>
      <c r="E1101" s="261">
        <v>3</v>
      </c>
      <c r="F1101" s="261" t="s">
        <v>1188</v>
      </c>
      <c r="G1101" s="261" t="s">
        <v>33</v>
      </c>
      <c r="H1101" s="261">
        <v>2</v>
      </c>
      <c r="I1101" s="261" t="s">
        <v>17</v>
      </c>
      <c r="J1101" s="261" t="s">
        <v>17</v>
      </c>
      <c r="K1101" s="261" t="s">
        <v>2224</v>
      </c>
      <c r="L1101" s="262">
        <v>45604</v>
      </c>
      <c r="M1101" s="261" t="s">
        <v>20</v>
      </c>
    </row>
    <row r="1102" spans="1:13" x14ac:dyDescent="0.35">
      <c r="A1102" s="259" t="s">
        <v>2219</v>
      </c>
      <c r="B1102" s="259" t="s">
        <v>2220</v>
      </c>
      <c r="C1102" s="259" t="s">
        <v>1120</v>
      </c>
      <c r="D1102" s="259" t="s">
        <v>1196</v>
      </c>
      <c r="E1102" s="259">
        <v>3</v>
      </c>
      <c r="F1102" s="259" t="s">
        <v>1188</v>
      </c>
      <c r="G1102" s="259" t="s">
        <v>33</v>
      </c>
      <c r="H1102" s="259">
        <v>2</v>
      </c>
      <c r="I1102" s="259" t="s">
        <v>17</v>
      </c>
      <c r="J1102" s="259" t="s">
        <v>17</v>
      </c>
      <c r="K1102" s="259" t="s">
        <v>2225</v>
      </c>
      <c r="L1102" s="260">
        <v>45604</v>
      </c>
      <c r="M1102" s="259" t="s">
        <v>20</v>
      </c>
    </row>
    <row r="1103" spans="1:13" x14ac:dyDescent="0.35">
      <c r="A1103" s="261" t="s">
        <v>2219</v>
      </c>
      <c r="B1103" s="261" t="s">
        <v>2220</v>
      </c>
      <c r="C1103" s="261" t="s">
        <v>1120</v>
      </c>
      <c r="D1103" s="261" t="s">
        <v>1198</v>
      </c>
      <c r="E1103" s="261">
        <v>1</v>
      </c>
      <c r="F1103" s="261" t="s">
        <v>1188</v>
      </c>
      <c r="G1103" s="261" t="s">
        <v>33</v>
      </c>
      <c r="H1103" s="261">
        <v>2</v>
      </c>
      <c r="I1103" s="261" t="s">
        <v>17</v>
      </c>
      <c r="J1103" s="261" t="s">
        <v>17</v>
      </c>
      <c r="K1103" s="261" t="s">
        <v>2226</v>
      </c>
      <c r="L1103" s="262">
        <v>45604</v>
      </c>
      <c r="M1103" s="261" t="s">
        <v>20</v>
      </c>
    </row>
    <row r="1104" spans="1:13" x14ac:dyDescent="0.35">
      <c r="A1104" s="259" t="s">
        <v>2219</v>
      </c>
      <c r="B1104" s="259" t="s">
        <v>2220</v>
      </c>
      <c r="C1104" s="259" t="s">
        <v>1120</v>
      </c>
      <c r="D1104" s="259" t="s">
        <v>1200</v>
      </c>
      <c r="E1104" s="259">
        <v>3</v>
      </c>
      <c r="F1104" s="259" t="s">
        <v>1188</v>
      </c>
      <c r="G1104" s="259" t="s">
        <v>33</v>
      </c>
      <c r="H1104" s="259">
        <v>2</v>
      </c>
      <c r="I1104" s="259" t="s">
        <v>17</v>
      </c>
      <c r="J1104" s="259" t="s">
        <v>17</v>
      </c>
      <c r="K1104" s="259" t="s">
        <v>2227</v>
      </c>
      <c r="L1104" s="260">
        <v>45604</v>
      </c>
      <c r="M1104" s="259" t="s">
        <v>20</v>
      </c>
    </row>
    <row r="1105" spans="1:13" x14ac:dyDescent="0.35">
      <c r="A1105" s="261" t="s">
        <v>2219</v>
      </c>
      <c r="B1105" s="261" t="s">
        <v>2220</v>
      </c>
      <c r="C1105" s="261" t="s">
        <v>1120</v>
      </c>
      <c r="D1105" s="261" t="s">
        <v>1202</v>
      </c>
      <c r="E1105" s="261">
        <v>3</v>
      </c>
      <c r="F1105" s="261" t="s">
        <v>1188</v>
      </c>
      <c r="G1105" s="261" t="s">
        <v>33</v>
      </c>
      <c r="H1105" s="261">
        <v>2</v>
      </c>
      <c r="I1105" s="261" t="s">
        <v>17</v>
      </c>
      <c r="J1105" s="261" t="s">
        <v>17</v>
      </c>
      <c r="K1105" s="261" t="s">
        <v>2228</v>
      </c>
      <c r="L1105" s="262">
        <v>45604</v>
      </c>
      <c r="M1105" s="261" t="s">
        <v>20</v>
      </c>
    </row>
    <row r="1106" spans="1:13" x14ac:dyDescent="0.35">
      <c r="A1106" s="259" t="s">
        <v>2219</v>
      </c>
      <c r="B1106" s="259" t="s">
        <v>2220</v>
      </c>
      <c r="C1106" s="259" t="s">
        <v>1120</v>
      </c>
      <c r="D1106" s="259" t="s">
        <v>1204</v>
      </c>
      <c r="E1106" s="259">
        <v>3</v>
      </c>
      <c r="F1106" s="259" t="s">
        <v>1188</v>
      </c>
      <c r="G1106" s="259" t="s">
        <v>33</v>
      </c>
      <c r="H1106" s="259">
        <v>2</v>
      </c>
      <c r="I1106" s="259" t="s">
        <v>17</v>
      </c>
      <c r="J1106" s="259" t="s">
        <v>17</v>
      </c>
      <c r="K1106" s="259" t="s">
        <v>2229</v>
      </c>
      <c r="L1106" s="260">
        <v>45604</v>
      </c>
      <c r="M1106" s="259" t="s">
        <v>20</v>
      </c>
    </row>
    <row r="1107" spans="1:13" x14ac:dyDescent="0.35">
      <c r="A1107" s="261" t="s">
        <v>2230</v>
      </c>
      <c r="B1107" s="261" t="s">
        <v>2231</v>
      </c>
      <c r="C1107" s="261" t="s">
        <v>1120</v>
      </c>
      <c r="D1107" s="261" t="s">
        <v>1187</v>
      </c>
      <c r="E1107" s="261">
        <v>0</v>
      </c>
      <c r="F1107" s="261" t="s">
        <v>1188</v>
      </c>
      <c r="G1107" s="261" t="s">
        <v>33</v>
      </c>
      <c r="H1107" s="261">
        <v>2</v>
      </c>
      <c r="I1107" s="261" t="s">
        <v>17</v>
      </c>
      <c r="J1107" s="261" t="s">
        <v>17</v>
      </c>
      <c r="K1107" s="261" t="s">
        <v>2232</v>
      </c>
      <c r="L1107" s="262">
        <v>45604</v>
      </c>
      <c r="M1107" s="261" t="s">
        <v>20</v>
      </c>
    </row>
    <row r="1108" spans="1:13" x14ac:dyDescent="0.35">
      <c r="A1108" s="259" t="s">
        <v>2230</v>
      </c>
      <c r="B1108" s="259" t="s">
        <v>2231</v>
      </c>
      <c r="C1108" s="259" t="s">
        <v>1120</v>
      </c>
      <c r="D1108" s="259" t="s">
        <v>1190</v>
      </c>
      <c r="E1108" s="259">
        <v>1</v>
      </c>
      <c r="F1108" s="259" t="s">
        <v>1188</v>
      </c>
      <c r="G1108" s="259" t="s">
        <v>33</v>
      </c>
      <c r="H1108" s="259">
        <v>2</v>
      </c>
      <c r="I1108" s="259" t="s">
        <v>17</v>
      </c>
      <c r="J1108" s="259" t="s">
        <v>17</v>
      </c>
      <c r="K1108" s="259" t="s">
        <v>2233</v>
      </c>
      <c r="L1108" s="260">
        <v>45604</v>
      </c>
      <c r="M1108" s="259" t="s">
        <v>20</v>
      </c>
    </row>
    <row r="1109" spans="1:13" x14ac:dyDescent="0.35">
      <c r="A1109" s="261" t="s">
        <v>2230</v>
      </c>
      <c r="B1109" s="261" t="s">
        <v>2231</v>
      </c>
      <c r="C1109" s="261" t="s">
        <v>1120</v>
      </c>
      <c r="D1109" s="261" t="s">
        <v>1192</v>
      </c>
      <c r="E1109" s="261">
        <v>0</v>
      </c>
      <c r="F1109" s="261" t="s">
        <v>1188</v>
      </c>
      <c r="G1109" s="261" t="s">
        <v>33</v>
      </c>
      <c r="H1109" s="261">
        <v>2</v>
      </c>
      <c r="I1109" s="261" t="s">
        <v>17</v>
      </c>
      <c r="J1109" s="261" t="s">
        <v>17</v>
      </c>
      <c r="K1109" s="261" t="s">
        <v>2234</v>
      </c>
      <c r="L1109" s="262">
        <v>45604</v>
      </c>
      <c r="M1109" s="261" t="s">
        <v>20</v>
      </c>
    </row>
    <row r="1110" spans="1:13" x14ac:dyDescent="0.35">
      <c r="A1110" s="259" t="s">
        <v>2230</v>
      </c>
      <c r="B1110" s="259" t="s">
        <v>2231</v>
      </c>
      <c r="C1110" s="259" t="s">
        <v>1120</v>
      </c>
      <c r="D1110" s="259" t="s">
        <v>1194</v>
      </c>
      <c r="E1110" s="259">
        <v>2</v>
      </c>
      <c r="F1110" s="259" t="s">
        <v>1188</v>
      </c>
      <c r="G1110" s="259" t="s">
        <v>33</v>
      </c>
      <c r="H1110" s="259">
        <v>2</v>
      </c>
      <c r="I1110" s="259" t="s">
        <v>17</v>
      </c>
      <c r="J1110" s="259" t="s">
        <v>17</v>
      </c>
      <c r="K1110" s="259" t="s">
        <v>2235</v>
      </c>
      <c r="L1110" s="260">
        <v>45604</v>
      </c>
      <c r="M1110" s="259" t="s">
        <v>20</v>
      </c>
    </row>
    <row r="1111" spans="1:13" x14ac:dyDescent="0.35">
      <c r="A1111" s="261" t="s">
        <v>2230</v>
      </c>
      <c r="B1111" s="261" t="s">
        <v>2231</v>
      </c>
      <c r="C1111" s="261" t="s">
        <v>1120</v>
      </c>
      <c r="D1111" s="261" t="s">
        <v>1196</v>
      </c>
      <c r="E1111" s="261">
        <v>3</v>
      </c>
      <c r="F1111" s="261" t="s">
        <v>1188</v>
      </c>
      <c r="G1111" s="261" t="s">
        <v>33</v>
      </c>
      <c r="H1111" s="261">
        <v>2</v>
      </c>
      <c r="I1111" s="261" t="s">
        <v>17</v>
      </c>
      <c r="J1111" s="261" t="s">
        <v>17</v>
      </c>
      <c r="K1111" s="261" t="s">
        <v>2236</v>
      </c>
      <c r="L1111" s="262">
        <v>45604</v>
      </c>
      <c r="M1111" s="261" t="s">
        <v>20</v>
      </c>
    </row>
    <row r="1112" spans="1:13" x14ac:dyDescent="0.35">
      <c r="A1112" s="259" t="s">
        <v>2230</v>
      </c>
      <c r="B1112" s="259" t="s">
        <v>2231</v>
      </c>
      <c r="C1112" s="259" t="s">
        <v>1120</v>
      </c>
      <c r="D1112" s="259" t="s">
        <v>1198</v>
      </c>
      <c r="E1112" s="259">
        <v>1</v>
      </c>
      <c r="F1112" s="259" t="s">
        <v>1188</v>
      </c>
      <c r="G1112" s="259" t="s">
        <v>33</v>
      </c>
      <c r="H1112" s="259">
        <v>2</v>
      </c>
      <c r="I1112" s="259" t="s">
        <v>17</v>
      </c>
      <c r="J1112" s="259" t="s">
        <v>17</v>
      </c>
      <c r="K1112" s="259" t="s">
        <v>2237</v>
      </c>
      <c r="L1112" s="260">
        <v>45604</v>
      </c>
      <c r="M1112" s="259" t="s">
        <v>20</v>
      </c>
    </row>
    <row r="1113" spans="1:13" x14ac:dyDescent="0.35">
      <c r="A1113" s="261" t="s">
        <v>2230</v>
      </c>
      <c r="B1113" s="261" t="s">
        <v>2231</v>
      </c>
      <c r="C1113" s="261" t="s">
        <v>1120</v>
      </c>
      <c r="D1113" s="261" t="s">
        <v>1200</v>
      </c>
      <c r="E1113" s="261">
        <v>2</v>
      </c>
      <c r="F1113" s="261" t="s">
        <v>1188</v>
      </c>
      <c r="G1113" s="261" t="s">
        <v>33</v>
      </c>
      <c r="H1113" s="261">
        <v>2</v>
      </c>
      <c r="I1113" s="261" t="s">
        <v>17</v>
      </c>
      <c r="J1113" s="261" t="s">
        <v>17</v>
      </c>
      <c r="K1113" s="261" t="s">
        <v>2238</v>
      </c>
      <c r="L1113" s="262">
        <v>45604</v>
      </c>
      <c r="M1113" s="261" t="s">
        <v>20</v>
      </c>
    </row>
    <row r="1114" spans="1:13" x14ac:dyDescent="0.35">
      <c r="A1114" s="259" t="s">
        <v>2230</v>
      </c>
      <c r="B1114" s="259" t="s">
        <v>2231</v>
      </c>
      <c r="C1114" s="259" t="s">
        <v>1120</v>
      </c>
      <c r="D1114" s="259" t="s">
        <v>1202</v>
      </c>
      <c r="E1114" s="259">
        <v>2</v>
      </c>
      <c r="F1114" s="259" t="s">
        <v>1188</v>
      </c>
      <c r="G1114" s="259" t="s">
        <v>33</v>
      </c>
      <c r="H1114" s="259">
        <v>2</v>
      </c>
      <c r="I1114" s="259" t="s">
        <v>17</v>
      </c>
      <c r="J1114" s="259" t="s">
        <v>17</v>
      </c>
      <c r="K1114" s="259" t="s">
        <v>2239</v>
      </c>
      <c r="L1114" s="260">
        <v>45604</v>
      </c>
      <c r="M1114" s="259" t="s">
        <v>20</v>
      </c>
    </row>
    <row r="1115" spans="1:13" x14ac:dyDescent="0.35">
      <c r="A1115" s="261" t="s">
        <v>2230</v>
      </c>
      <c r="B1115" s="261" t="s">
        <v>2231</v>
      </c>
      <c r="C1115" s="261" t="s">
        <v>1120</v>
      </c>
      <c r="D1115" s="261" t="s">
        <v>1204</v>
      </c>
      <c r="E1115" s="261">
        <v>0</v>
      </c>
      <c r="F1115" s="261" t="s">
        <v>1188</v>
      </c>
      <c r="G1115" s="261" t="s">
        <v>33</v>
      </c>
      <c r="H1115" s="261">
        <v>2</v>
      </c>
      <c r="I1115" s="261" t="s">
        <v>17</v>
      </c>
      <c r="J1115" s="261" t="s">
        <v>17</v>
      </c>
      <c r="K1115" s="261" t="s">
        <v>2240</v>
      </c>
      <c r="L1115" s="262">
        <v>45604</v>
      </c>
      <c r="M1115" s="261" t="s">
        <v>20</v>
      </c>
    </row>
    <row r="1116" spans="1:13" x14ac:dyDescent="0.35">
      <c r="A1116" s="259" t="s">
        <v>2241</v>
      </c>
      <c r="B1116" s="259" t="s">
        <v>2242</v>
      </c>
      <c r="C1116" s="259" t="s">
        <v>1120</v>
      </c>
      <c r="D1116" s="259" t="s">
        <v>1187</v>
      </c>
      <c r="E1116" s="259">
        <v>0</v>
      </c>
      <c r="F1116" s="259" t="s">
        <v>1188</v>
      </c>
      <c r="G1116" s="259" t="s">
        <v>33</v>
      </c>
      <c r="H1116" s="259">
        <v>2</v>
      </c>
      <c r="I1116" s="259" t="s">
        <v>17</v>
      </c>
      <c r="J1116" s="259" t="s">
        <v>17</v>
      </c>
      <c r="K1116" s="259" t="s">
        <v>2243</v>
      </c>
      <c r="L1116" s="260">
        <v>45604</v>
      </c>
      <c r="M1116" s="259" t="s">
        <v>20</v>
      </c>
    </row>
    <row r="1117" spans="1:13" x14ac:dyDescent="0.35">
      <c r="A1117" s="261" t="s">
        <v>2241</v>
      </c>
      <c r="B1117" s="261" t="s">
        <v>2242</v>
      </c>
      <c r="C1117" s="261" t="s">
        <v>1120</v>
      </c>
      <c r="D1117" s="261" t="s">
        <v>1190</v>
      </c>
      <c r="E1117" s="261">
        <v>1</v>
      </c>
      <c r="F1117" s="261" t="s">
        <v>1188</v>
      </c>
      <c r="G1117" s="261" t="s">
        <v>33</v>
      </c>
      <c r="H1117" s="261">
        <v>2</v>
      </c>
      <c r="I1117" s="261" t="s">
        <v>17</v>
      </c>
      <c r="J1117" s="261" t="s">
        <v>17</v>
      </c>
      <c r="K1117" s="261" t="s">
        <v>2244</v>
      </c>
      <c r="L1117" s="262">
        <v>45604</v>
      </c>
      <c r="M1117" s="261" t="s">
        <v>20</v>
      </c>
    </row>
    <row r="1118" spans="1:13" x14ac:dyDescent="0.35">
      <c r="A1118" s="259" t="s">
        <v>2241</v>
      </c>
      <c r="B1118" s="259" t="s">
        <v>2242</v>
      </c>
      <c r="C1118" s="259" t="s">
        <v>1120</v>
      </c>
      <c r="D1118" s="259" t="s">
        <v>1192</v>
      </c>
      <c r="E1118" s="259">
        <v>0</v>
      </c>
      <c r="F1118" s="259" t="s">
        <v>1188</v>
      </c>
      <c r="G1118" s="259" t="s">
        <v>33</v>
      </c>
      <c r="H1118" s="259">
        <v>2</v>
      </c>
      <c r="I1118" s="259" t="s">
        <v>17</v>
      </c>
      <c r="J1118" s="259" t="s">
        <v>17</v>
      </c>
      <c r="K1118" s="259" t="s">
        <v>2245</v>
      </c>
      <c r="L1118" s="260">
        <v>45604</v>
      </c>
      <c r="M1118" s="259" t="s">
        <v>20</v>
      </c>
    </row>
    <row r="1119" spans="1:13" x14ac:dyDescent="0.35">
      <c r="A1119" s="261" t="s">
        <v>2241</v>
      </c>
      <c r="B1119" s="261" t="s">
        <v>2242</v>
      </c>
      <c r="C1119" s="261" t="s">
        <v>1120</v>
      </c>
      <c r="D1119" s="261" t="s">
        <v>1194</v>
      </c>
      <c r="E1119" s="261">
        <v>0</v>
      </c>
      <c r="F1119" s="261" t="s">
        <v>1188</v>
      </c>
      <c r="G1119" s="261" t="s">
        <v>33</v>
      </c>
      <c r="H1119" s="261">
        <v>2</v>
      </c>
      <c r="I1119" s="261" t="s">
        <v>17</v>
      </c>
      <c r="J1119" s="261" t="s">
        <v>17</v>
      </c>
      <c r="K1119" s="261" t="s">
        <v>2246</v>
      </c>
      <c r="L1119" s="262">
        <v>45604</v>
      </c>
      <c r="M1119" s="261" t="s">
        <v>20</v>
      </c>
    </row>
    <row r="1120" spans="1:13" x14ac:dyDescent="0.35">
      <c r="A1120" s="259" t="s">
        <v>2241</v>
      </c>
      <c r="B1120" s="259" t="s">
        <v>2242</v>
      </c>
      <c r="C1120" s="259" t="s">
        <v>1120</v>
      </c>
      <c r="D1120" s="259" t="s">
        <v>1196</v>
      </c>
      <c r="E1120" s="259">
        <v>3</v>
      </c>
      <c r="F1120" s="259" t="s">
        <v>1188</v>
      </c>
      <c r="G1120" s="259" t="s">
        <v>33</v>
      </c>
      <c r="H1120" s="259">
        <v>2</v>
      </c>
      <c r="I1120" s="259" t="s">
        <v>17</v>
      </c>
      <c r="J1120" s="259" t="s">
        <v>17</v>
      </c>
      <c r="K1120" s="259" t="s">
        <v>2247</v>
      </c>
      <c r="L1120" s="260">
        <v>45604</v>
      </c>
      <c r="M1120" s="259" t="s">
        <v>20</v>
      </c>
    </row>
    <row r="1121" spans="1:13" x14ac:dyDescent="0.35">
      <c r="A1121" s="261" t="s">
        <v>2241</v>
      </c>
      <c r="B1121" s="261" t="s">
        <v>2242</v>
      </c>
      <c r="C1121" s="261" t="s">
        <v>1120</v>
      </c>
      <c r="D1121" s="261" t="s">
        <v>1198</v>
      </c>
      <c r="E1121" s="261">
        <v>1</v>
      </c>
      <c r="F1121" s="261" t="s">
        <v>1188</v>
      </c>
      <c r="G1121" s="261" t="s">
        <v>33</v>
      </c>
      <c r="H1121" s="261">
        <v>2</v>
      </c>
      <c r="I1121" s="261" t="s">
        <v>17</v>
      </c>
      <c r="J1121" s="261" t="s">
        <v>17</v>
      </c>
      <c r="K1121" s="261" t="s">
        <v>2248</v>
      </c>
      <c r="L1121" s="262">
        <v>45604</v>
      </c>
      <c r="M1121" s="261" t="s">
        <v>20</v>
      </c>
    </row>
    <row r="1122" spans="1:13" x14ac:dyDescent="0.35">
      <c r="A1122" s="259" t="s">
        <v>2241</v>
      </c>
      <c r="B1122" s="259" t="s">
        <v>2242</v>
      </c>
      <c r="C1122" s="259" t="s">
        <v>1120</v>
      </c>
      <c r="D1122" s="259" t="s">
        <v>1200</v>
      </c>
      <c r="E1122" s="259">
        <v>1</v>
      </c>
      <c r="F1122" s="259" t="s">
        <v>1188</v>
      </c>
      <c r="G1122" s="259" t="s">
        <v>33</v>
      </c>
      <c r="H1122" s="259">
        <v>2</v>
      </c>
      <c r="I1122" s="259" t="s">
        <v>17</v>
      </c>
      <c r="J1122" s="259" t="s">
        <v>17</v>
      </c>
      <c r="K1122" s="259" t="s">
        <v>2249</v>
      </c>
      <c r="L1122" s="260">
        <v>45604</v>
      </c>
      <c r="M1122" s="259" t="s">
        <v>20</v>
      </c>
    </row>
    <row r="1123" spans="1:13" x14ac:dyDescent="0.35">
      <c r="A1123" s="261" t="s">
        <v>2241</v>
      </c>
      <c r="B1123" s="261" t="s">
        <v>2242</v>
      </c>
      <c r="C1123" s="261" t="s">
        <v>1120</v>
      </c>
      <c r="D1123" s="261" t="s">
        <v>1202</v>
      </c>
      <c r="E1123" s="261">
        <v>3</v>
      </c>
      <c r="F1123" s="261" t="s">
        <v>1188</v>
      </c>
      <c r="G1123" s="261" t="s">
        <v>33</v>
      </c>
      <c r="H1123" s="261">
        <v>2</v>
      </c>
      <c r="I1123" s="261" t="s">
        <v>17</v>
      </c>
      <c r="J1123" s="261" t="s">
        <v>17</v>
      </c>
      <c r="K1123" s="261" t="s">
        <v>2250</v>
      </c>
      <c r="L1123" s="262">
        <v>45604</v>
      </c>
      <c r="M1123" s="261" t="s">
        <v>20</v>
      </c>
    </row>
    <row r="1124" spans="1:13" x14ac:dyDescent="0.35">
      <c r="A1124" s="259" t="s">
        <v>2241</v>
      </c>
      <c r="B1124" s="259" t="s">
        <v>2242</v>
      </c>
      <c r="C1124" s="259" t="s">
        <v>1120</v>
      </c>
      <c r="D1124" s="259" t="s">
        <v>1204</v>
      </c>
      <c r="E1124" s="259">
        <v>0</v>
      </c>
      <c r="F1124" s="259" t="s">
        <v>1188</v>
      </c>
      <c r="G1124" s="259" t="s">
        <v>33</v>
      </c>
      <c r="H1124" s="259">
        <v>2</v>
      </c>
      <c r="I1124" s="259" t="s">
        <v>17</v>
      </c>
      <c r="J1124" s="259" t="s">
        <v>17</v>
      </c>
      <c r="K1124" s="259" t="s">
        <v>2251</v>
      </c>
      <c r="L1124" s="260">
        <v>45604</v>
      </c>
      <c r="M1124" s="259" t="s">
        <v>20</v>
      </c>
    </row>
    <row r="1125" spans="1:13" x14ac:dyDescent="0.35">
      <c r="A1125" s="261" t="s">
        <v>2252</v>
      </c>
      <c r="B1125" s="261" t="s">
        <v>2253</v>
      </c>
      <c r="C1125" s="261" t="s">
        <v>2254</v>
      </c>
      <c r="D1125" s="261" t="s">
        <v>1187</v>
      </c>
      <c r="E1125" s="261">
        <v>0</v>
      </c>
      <c r="F1125" s="261" t="s">
        <v>1188</v>
      </c>
      <c r="G1125" s="261" t="s">
        <v>33</v>
      </c>
      <c r="H1125" s="261">
        <v>2</v>
      </c>
      <c r="I1125" s="261" t="s">
        <v>17</v>
      </c>
      <c r="J1125" s="261" t="s">
        <v>17</v>
      </c>
      <c r="K1125" s="261" t="s">
        <v>2255</v>
      </c>
      <c r="L1125" s="262">
        <v>45604</v>
      </c>
      <c r="M1125" s="261" t="s">
        <v>20</v>
      </c>
    </row>
    <row r="1126" spans="1:13" x14ac:dyDescent="0.35">
      <c r="A1126" s="259" t="s">
        <v>2252</v>
      </c>
      <c r="B1126" s="259" t="s">
        <v>2253</v>
      </c>
      <c r="C1126" s="259" t="s">
        <v>2254</v>
      </c>
      <c r="D1126" s="259" t="s">
        <v>1190</v>
      </c>
      <c r="E1126" s="259">
        <v>0</v>
      </c>
      <c r="F1126" s="259" t="s">
        <v>1188</v>
      </c>
      <c r="G1126" s="259" t="s">
        <v>33</v>
      </c>
      <c r="H1126" s="259">
        <v>2</v>
      </c>
      <c r="I1126" s="259" t="s">
        <v>17</v>
      </c>
      <c r="J1126" s="259" t="s">
        <v>17</v>
      </c>
      <c r="K1126" s="259" t="s">
        <v>2256</v>
      </c>
      <c r="L1126" s="260">
        <v>45604</v>
      </c>
      <c r="M1126" s="259" t="s">
        <v>20</v>
      </c>
    </row>
    <row r="1127" spans="1:13" x14ac:dyDescent="0.35">
      <c r="A1127" s="261" t="s">
        <v>2252</v>
      </c>
      <c r="B1127" s="261" t="s">
        <v>2253</v>
      </c>
      <c r="C1127" s="261" t="s">
        <v>2254</v>
      </c>
      <c r="D1127" s="261" t="s">
        <v>1192</v>
      </c>
      <c r="E1127" s="261">
        <v>0</v>
      </c>
      <c r="F1127" s="261" t="s">
        <v>1188</v>
      </c>
      <c r="G1127" s="261" t="s">
        <v>33</v>
      </c>
      <c r="H1127" s="261">
        <v>2</v>
      </c>
      <c r="I1127" s="261" t="s">
        <v>17</v>
      </c>
      <c r="J1127" s="261" t="s">
        <v>17</v>
      </c>
      <c r="K1127" s="261" t="s">
        <v>2257</v>
      </c>
      <c r="L1127" s="262">
        <v>45604</v>
      </c>
      <c r="M1127" s="261" t="s">
        <v>20</v>
      </c>
    </row>
    <row r="1128" spans="1:13" x14ac:dyDescent="0.35">
      <c r="A1128" s="259" t="s">
        <v>2252</v>
      </c>
      <c r="B1128" s="259" t="s">
        <v>2253</v>
      </c>
      <c r="C1128" s="259" t="s">
        <v>2254</v>
      </c>
      <c r="D1128" s="259" t="s">
        <v>1194</v>
      </c>
      <c r="E1128" s="259">
        <v>0</v>
      </c>
      <c r="F1128" s="259" t="s">
        <v>1188</v>
      </c>
      <c r="G1128" s="259" t="s">
        <v>33</v>
      </c>
      <c r="H1128" s="259">
        <v>2</v>
      </c>
      <c r="I1128" s="259" t="s">
        <v>17</v>
      </c>
      <c r="J1128" s="259" t="s">
        <v>17</v>
      </c>
      <c r="K1128" s="259" t="s">
        <v>2258</v>
      </c>
      <c r="L1128" s="260">
        <v>45604</v>
      </c>
      <c r="M1128" s="259" t="s">
        <v>20</v>
      </c>
    </row>
    <row r="1129" spans="1:13" x14ac:dyDescent="0.35">
      <c r="A1129" s="261" t="s">
        <v>2252</v>
      </c>
      <c r="B1129" s="261" t="s">
        <v>2253</v>
      </c>
      <c r="C1129" s="261" t="s">
        <v>2254</v>
      </c>
      <c r="D1129" s="261" t="s">
        <v>1196</v>
      </c>
      <c r="E1129" s="261">
        <v>3</v>
      </c>
      <c r="F1129" s="261" t="s">
        <v>1188</v>
      </c>
      <c r="G1129" s="261" t="s">
        <v>33</v>
      </c>
      <c r="H1129" s="261">
        <v>2</v>
      </c>
      <c r="I1129" s="261" t="s">
        <v>17</v>
      </c>
      <c r="J1129" s="261" t="s">
        <v>17</v>
      </c>
      <c r="K1129" s="261" t="s">
        <v>2259</v>
      </c>
      <c r="L1129" s="262">
        <v>45604</v>
      </c>
      <c r="M1129" s="261" t="s">
        <v>20</v>
      </c>
    </row>
    <row r="1130" spans="1:13" x14ac:dyDescent="0.35">
      <c r="A1130" s="259" t="s">
        <v>2252</v>
      </c>
      <c r="B1130" s="259" t="s">
        <v>2253</v>
      </c>
      <c r="C1130" s="259" t="s">
        <v>2254</v>
      </c>
      <c r="D1130" s="259" t="s">
        <v>1198</v>
      </c>
      <c r="E1130" s="259">
        <v>0</v>
      </c>
      <c r="F1130" s="259" t="s">
        <v>1188</v>
      </c>
      <c r="G1130" s="259" t="s">
        <v>33</v>
      </c>
      <c r="H1130" s="259">
        <v>2</v>
      </c>
      <c r="I1130" s="259" t="s">
        <v>17</v>
      </c>
      <c r="J1130" s="259" t="s">
        <v>17</v>
      </c>
      <c r="K1130" s="259" t="s">
        <v>2260</v>
      </c>
      <c r="L1130" s="260">
        <v>45604</v>
      </c>
      <c r="M1130" s="259" t="s">
        <v>20</v>
      </c>
    </row>
    <row r="1131" spans="1:13" x14ac:dyDescent="0.35">
      <c r="A1131" s="261" t="s">
        <v>2252</v>
      </c>
      <c r="B1131" s="261" t="s">
        <v>2253</v>
      </c>
      <c r="C1131" s="261" t="s">
        <v>2254</v>
      </c>
      <c r="D1131" s="261" t="s">
        <v>1200</v>
      </c>
      <c r="E1131" s="261">
        <v>0</v>
      </c>
      <c r="F1131" s="261" t="s">
        <v>1188</v>
      </c>
      <c r="G1131" s="261" t="s">
        <v>33</v>
      </c>
      <c r="H1131" s="261">
        <v>2</v>
      </c>
      <c r="I1131" s="261" t="s">
        <v>17</v>
      </c>
      <c r="J1131" s="261" t="s">
        <v>17</v>
      </c>
      <c r="K1131" s="261" t="s">
        <v>2261</v>
      </c>
      <c r="L1131" s="262">
        <v>45604</v>
      </c>
      <c r="M1131" s="261" t="s">
        <v>20</v>
      </c>
    </row>
    <row r="1132" spans="1:13" x14ac:dyDescent="0.35">
      <c r="A1132" s="259" t="s">
        <v>2252</v>
      </c>
      <c r="B1132" s="259" t="s">
        <v>2253</v>
      </c>
      <c r="C1132" s="259" t="s">
        <v>2254</v>
      </c>
      <c r="D1132" s="259" t="s">
        <v>1202</v>
      </c>
      <c r="E1132" s="259">
        <v>0</v>
      </c>
      <c r="F1132" s="259" t="s">
        <v>1188</v>
      </c>
      <c r="G1132" s="259" t="s">
        <v>33</v>
      </c>
      <c r="H1132" s="259">
        <v>2</v>
      </c>
      <c r="I1132" s="259" t="s">
        <v>17</v>
      </c>
      <c r="J1132" s="259" t="s">
        <v>17</v>
      </c>
      <c r="K1132" s="259" t="s">
        <v>2262</v>
      </c>
      <c r="L1132" s="260">
        <v>45604</v>
      </c>
      <c r="M1132" s="259" t="s">
        <v>20</v>
      </c>
    </row>
    <row r="1133" spans="1:13" x14ac:dyDescent="0.35">
      <c r="A1133" s="261" t="s">
        <v>2252</v>
      </c>
      <c r="B1133" s="261" t="s">
        <v>2253</v>
      </c>
      <c r="C1133" s="261" t="s">
        <v>2254</v>
      </c>
      <c r="D1133" s="261" t="s">
        <v>1204</v>
      </c>
      <c r="E1133" s="261">
        <v>0</v>
      </c>
      <c r="F1133" s="261" t="s">
        <v>1188</v>
      </c>
      <c r="G1133" s="261" t="s">
        <v>33</v>
      </c>
      <c r="H1133" s="261">
        <v>2</v>
      </c>
      <c r="I1133" s="261" t="s">
        <v>17</v>
      </c>
      <c r="J1133" s="261" t="s">
        <v>17</v>
      </c>
      <c r="K1133" s="261" t="s">
        <v>2263</v>
      </c>
      <c r="L1133" s="262">
        <v>45604</v>
      </c>
      <c r="M1133" s="261" t="s">
        <v>20</v>
      </c>
    </row>
    <row r="1134" spans="1:13" x14ac:dyDescent="0.35">
      <c r="A1134" s="259" t="s">
        <v>2264</v>
      </c>
      <c r="B1134" s="259" t="s">
        <v>2265</v>
      </c>
      <c r="C1134" s="259" t="s">
        <v>2266</v>
      </c>
      <c r="D1134" s="259" t="s">
        <v>1187</v>
      </c>
      <c r="E1134" s="259">
        <v>0</v>
      </c>
      <c r="F1134" s="259" t="s">
        <v>1188</v>
      </c>
      <c r="G1134" s="259" t="s">
        <v>33</v>
      </c>
      <c r="H1134" s="259">
        <v>2</v>
      </c>
      <c r="I1134" s="259" t="s">
        <v>17</v>
      </c>
      <c r="J1134" s="259" t="s">
        <v>17</v>
      </c>
      <c r="K1134" s="259" t="s">
        <v>2267</v>
      </c>
      <c r="L1134" s="260">
        <v>45607</v>
      </c>
      <c r="M1134" s="259" t="s">
        <v>20</v>
      </c>
    </row>
    <row r="1135" spans="1:13" x14ac:dyDescent="0.35">
      <c r="A1135" s="261" t="s">
        <v>2264</v>
      </c>
      <c r="B1135" s="261" t="s">
        <v>2265</v>
      </c>
      <c r="C1135" s="261" t="s">
        <v>2266</v>
      </c>
      <c r="D1135" s="261" t="s">
        <v>1190</v>
      </c>
      <c r="E1135" s="261">
        <v>0</v>
      </c>
      <c r="F1135" s="261" t="s">
        <v>1188</v>
      </c>
      <c r="G1135" s="261" t="s">
        <v>33</v>
      </c>
      <c r="H1135" s="261">
        <v>2</v>
      </c>
      <c r="I1135" s="261" t="s">
        <v>17</v>
      </c>
      <c r="J1135" s="261" t="s">
        <v>17</v>
      </c>
      <c r="K1135" s="261" t="s">
        <v>2268</v>
      </c>
      <c r="L1135" s="262">
        <v>45607</v>
      </c>
      <c r="M1135" s="261" t="s">
        <v>20</v>
      </c>
    </row>
    <row r="1136" spans="1:13" x14ac:dyDescent="0.35">
      <c r="A1136" s="259" t="s">
        <v>2264</v>
      </c>
      <c r="B1136" s="259" t="s">
        <v>2265</v>
      </c>
      <c r="C1136" s="259" t="s">
        <v>2266</v>
      </c>
      <c r="D1136" s="259" t="s">
        <v>1192</v>
      </c>
      <c r="E1136" s="259">
        <v>1</v>
      </c>
      <c r="F1136" s="259" t="s">
        <v>1188</v>
      </c>
      <c r="G1136" s="259" t="s">
        <v>33</v>
      </c>
      <c r="H1136" s="259">
        <v>2</v>
      </c>
      <c r="I1136" s="259" t="s">
        <v>17</v>
      </c>
      <c r="J1136" s="259" t="s">
        <v>17</v>
      </c>
      <c r="K1136" s="259" t="s">
        <v>2269</v>
      </c>
      <c r="L1136" s="260">
        <v>45607</v>
      </c>
      <c r="M1136" s="259" t="s">
        <v>20</v>
      </c>
    </row>
    <row r="1137" spans="1:13" x14ac:dyDescent="0.35">
      <c r="A1137" s="261" t="s">
        <v>2264</v>
      </c>
      <c r="B1137" s="261" t="s">
        <v>2265</v>
      </c>
      <c r="C1137" s="261" t="s">
        <v>2266</v>
      </c>
      <c r="D1137" s="261" t="s">
        <v>1194</v>
      </c>
      <c r="E1137" s="261">
        <v>0</v>
      </c>
      <c r="F1137" s="261" t="s">
        <v>1188</v>
      </c>
      <c r="G1137" s="261" t="s">
        <v>33</v>
      </c>
      <c r="H1137" s="261">
        <v>2</v>
      </c>
      <c r="I1137" s="261" t="s">
        <v>17</v>
      </c>
      <c r="J1137" s="261" t="s">
        <v>17</v>
      </c>
      <c r="K1137" s="261" t="s">
        <v>2270</v>
      </c>
      <c r="L1137" s="262">
        <v>45607</v>
      </c>
      <c r="M1137" s="261" t="s">
        <v>20</v>
      </c>
    </row>
    <row r="1138" spans="1:13" x14ac:dyDescent="0.35">
      <c r="A1138" s="259" t="s">
        <v>2264</v>
      </c>
      <c r="B1138" s="259" t="s">
        <v>2265</v>
      </c>
      <c r="C1138" s="259" t="s">
        <v>2266</v>
      </c>
      <c r="D1138" s="259" t="s">
        <v>1196</v>
      </c>
      <c r="E1138" s="259">
        <v>1</v>
      </c>
      <c r="F1138" s="259" t="s">
        <v>1188</v>
      </c>
      <c r="G1138" s="259" t="s">
        <v>33</v>
      </c>
      <c r="H1138" s="259">
        <v>2</v>
      </c>
      <c r="I1138" s="259" t="s">
        <v>17</v>
      </c>
      <c r="J1138" s="259" t="s">
        <v>17</v>
      </c>
      <c r="K1138" s="259" t="s">
        <v>2271</v>
      </c>
      <c r="L1138" s="260">
        <v>45607</v>
      </c>
      <c r="M1138" s="259" t="s">
        <v>20</v>
      </c>
    </row>
    <row r="1139" spans="1:13" x14ac:dyDescent="0.35">
      <c r="A1139" s="261" t="s">
        <v>2264</v>
      </c>
      <c r="B1139" s="261" t="s">
        <v>2265</v>
      </c>
      <c r="C1139" s="261" t="s">
        <v>2266</v>
      </c>
      <c r="D1139" s="261" t="s">
        <v>1198</v>
      </c>
      <c r="E1139" s="261">
        <v>0</v>
      </c>
      <c r="F1139" s="261" t="s">
        <v>1188</v>
      </c>
      <c r="G1139" s="261" t="s">
        <v>33</v>
      </c>
      <c r="H1139" s="261">
        <v>2</v>
      </c>
      <c r="I1139" s="261" t="s">
        <v>17</v>
      </c>
      <c r="J1139" s="261" t="s">
        <v>17</v>
      </c>
      <c r="K1139" s="261" t="s">
        <v>2272</v>
      </c>
      <c r="L1139" s="262">
        <v>45607</v>
      </c>
      <c r="M1139" s="261" t="s">
        <v>20</v>
      </c>
    </row>
    <row r="1140" spans="1:13" x14ac:dyDescent="0.35">
      <c r="A1140" s="259" t="s">
        <v>2264</v>
      </c>
      <c r="B1140" s="259" t="s">
        <v>2265</v>
      </c>
      <c r="C1140" s="259" t="s">
        <v>2266</v>
      </c>
      <c r="D1140" s="259" t="s">
        <v>1200</v>
      </c>
      <c r="E1140" s="259">
        <v>1</v>
      </c>
      <c r="F1140" s="259" t="s">
        <v>1188</v>
      </c>
      <c r="G1140" s="259" t="s">
        <v>33</v>
      </c>
      <c r="H1140" s="259">
        <v>2</v>
      </c>
      <c r="I1140" s="259" t="s">
        <v>17</v>
      </c>
      <c r="J1140" s="259" t="s">
        <v>17</v>
      </c>
      <c r="K1140" s="259" t="s">
        <v>2273</v>
      </c>
      <c r="L1140" s="260">
        <v>45607</v>
      </c>
      <c r="M1140" s="259" t="s">
        <v>20</v>
      </c>
    </row>
    <row r="1141" spans="1:13" x14ac:dyDescent="0.35">
      <c r="A1141" s="261" t="s">
        <v>2264</v>
      </c>
      <c r="B1141" s="261" t="s">
        <v>2265</v>
      </c>
      <c r="C1141" s="261" t="s">
        <v>2266</v>
      </c>
      <c r="D1141" s="261" t="s">
        <v>1202</v>
      </c>
      <c r="E1141" s="261">
        <v>1</v>
      </c>
      <c r="F1141" s="261" t="s">
        <v>1188</v>
      </c>
      <c r="G1141" s="261" t="s">
        <v>33</v>
      </c>
      <c r="H1141" s="261">
        <v>2</v>
      </c>
      <c r="I1141" s="261" t="s">
        <v>17</v>
      </c>
      <c r="J1141" s="261" t="s">
        <v>17</v>
      </c>
      <c r="K1141" s="261" t="s">
        <v>2274</v>
      </c>
      <c r="L1141" s="262">
        <v>45607</v>
      </c>
      <c r="M1141" s="261" t="s">
        <v>20</v>
      </c>
    </row>
    <row r="1142" spans="1:13" x14ac:dyDescent="0.35">
      <c r="A1142" s="259" t="s">
        <v>2264</v>
      </c>
      <c r="B1142" s="259" t="s">
        <v>2265</v>
      </c>
      <c r="C1142" s="259" t="s">
        <v>2266</v>
      </c>
      <c r="D1142" s="259" t="s">
        <v>1204</v>
      </c>
      <c r="E1142" s="259">
        <v>0</v>
      </c>
      <c r="F1142" s="259" t="s">
        <v>1188</v>
      </c>
      <c r="G1142" s="259" t="s">
        <v>33</v>
      </c>
      <c r="H1142" s="259">
        <v>2</v>
      </c>
      <c r="I1142" s="259" t="s">
        <v>17</v>
      </c>
      <c r="J1142" s="259" t="s">
        <v>17</v>
      </c>
      <c r="K1142" s="259" t="s">
        <v>2275</v>
      </c>
      <c r="L1142" s="260">
        <v>45607</v>
      </c>
      <c r="M1142" s="259" t="s">
        <v>20</v>
      </c>
    </row>
    <row r="1143" spans="1:13" x14ac:dyDescent="0.35">
      <c r="A1143" s="261" t="s">
        <v>2276</v>
      </c>
      <c r="B1143" s="261" t="s">
        <v>2277</v>
      </c>
      <c r="C1143" s="261" t="s">
        <v>2278</v>
      </c>
      <c r="D1143" s="261" t="s">
        <v>1187</v>
      </c>
      <c r="E1143" s="261">
        <v>0</v>
      </c>
      <c r="F1143" s="261" t="s">
        <v>1188</v>
      </c>
      <c r="G1143" s="261" t="s">
        <v>33</v>
      </c>
      <c r="H1143" s="261">
        <v>2</v>
      </c>
      <c r="I1143" s="261" t="s">
        <v>17</v>
      </c>
      <c r="J1143" s="261" t="s">
        <v>17</v>
      </c>
      <c r="K1143" s="261" t="s">
        <v>2279</v>
      </c>
      <c r="L1143" s="262">
        <v>45607</v>
      </c>
      <c r="M1143" s="261" t="s">
        <v>20</v>
      </c>
    </row>
    <row r="1144" spans="1:13" x14ac:dyDescent="0.35">
      <c r="A1144" s="259" t="s">
        <v>2276</v>
      </c>
      <c r="B1144" s="259" t="s">
        <v>2277</v>
      </c>
      <c r="C1144" s="259" t="s">
        <v>2278</v>
      </c>
      <c r="D1144" s="259" t="s">
        <v>1190</v>
      </c>
      <c r="E1144" s="259">
        <v>2</v>
      </c>
      <c r="F1144" s="259" t="s">
        <v>1188</v>
      </c>
      <c r="G1144" s="259" t="s">
        <v>33</v>
      </c>
      <c r="H1144" s="259">
        <v>2</v>
      </c>
      <c r="I1144" s="259" t="s">
        <v>17</v>
      </c>
      <c r="J1144" s="259" t="s">
        <v>17</v>
      </c>
      <c r="K1144" s="259" t="s">
        <v>2280</v>
      </c>
      <c r="L1144" s="260">
        <v>45607</v>
      </c>
      <c r="M1144" s="259" t="s">
        <v>20</v>
      </c>
    </row>
    <row r="1145" spans="1:13" x14ac:dyDescent="0.35">
      <c r="A1145" s="261" t="s">
        <v>2276</v>
      </c>
      <c r="B1145" s="261" t="s">
        <v>2277</v>
      </c>
      <c r="C1145" s="261" t="s">
        <v>2278</v>
      </c>
      <c r="D1145" s="261" t="s">
        <v>1192</v>
      </c>
      <c r="E1145" s="261">
        <v>0</v>
      </c>
      <c r="F1145" s="261" t="s">
        <v>1188</v>
      </c>
      <c r="G1145" s="261" t="s">
        <v>33</v>
      </c>
      <c r="H1145" s="261">
        <v>2</v>
      </c>
      <c r="I1145" s="261" t="s">
        <v>17</v>
      </c>
      <c r="J1145" s="261" t="s">
        <v>17</v>
      </c>
      <c r="K1145" s="261" t="s">
        <v>2281</v>
      </c>
      <c r="L1145" s="262">
        <v>45607</v>
      </c>
      <c r="M1145" s="261" t="s">
        <v>20</v>
      </c>
    </row>
    <row r="1146" spans="1:13" x14ac:dyDescent="0.35">
      <c r="A1146" s="259" t="s">
        <v>2276</v>
      </c>
      <c r="B1146" s="259" t="s">
        <v>2277</v>
      </c>
      <c r="C1146" s="259" t="s">
        <v>2278</v>
      </c>
      <c r="D1146" s="259" t="s">
        <v>1194</v>
      </c>
      <c r="E1146" s="259">
        <v>0</v>
      </c>
      <c r="F1146" s="259" t="s">
        <v>1188</v>
      </c>
      <c r="G1146" s="259" t="s">
        <v>33</v>
      </c>
      <c r="H1146" s="259">
        <v>2</v>
      </c>
      <c r="I1146" s="259" t="s">
        <v>17</v>
      </c>
      <c r="J1146" s="259" t="s">
        <v>17</v>
      </c>
      <c r="K1146" s="259" t="s">
        <v>2282</v>
      </c>
      <c r="L1146" s="260">
        <v>45607</v>
      </c>
      <c r="M1146" s="259" t="s">
        <v>20</v>
      </c>
    </row>
    <row r="1147" spans="1:13" x14ac:dyDescent="0.35">
      <c r="A1147" s="261" t="s">
        <v>2276</v>
      </c>
      <c r="B1147" s="261" t="s">
        <v>2277</v>
      </c>
      <c r="C1147" s="261" t="s">
        <v>2278</v>
      </c>
      <c r="D1147" s="261" t="s">
        <v>1196</v>
      </c>
      <c r="E1147" s="261">
        <v>2</v>
      </c>
      <c r="F1147" s="261" t="s">
        <v>1188</v>
      </c>
      <c r="G1147" s="261" t="s">
        <v>33</v>
      </c>
      <c r="H1147" s="261">
        <v>2</v>
      </c>
      <c r="I1147" s="261" t="s">
        <v>17</v>
      </c>
      <c r="J1147" s="261" t="s">
        <v>17</v>
      </c>
      <c r="K1147" s="261" t="s">
        <v>2283</v>
      </c>
      <c r="L1147" s="262">
        <v>45607</v>
      </c>
      <c r="M1147" s="261" t="s">
        <v>20</v>
      </c>
    </row>
    <row r="1148" spans="1:13" x14ac:dyDescent="0.35">
      <c r="A1148" s="259" t="s">
        <v>2276</v>
      </c>
      <c r="B1148" s="259" t="s">
        <v>2277</v>
      </c>
      <c r="C1148" s="259" t="s">
        <v>2278</v>
      </c>
      <c r="D1148" s="259" t="s">
        <v>1198</v>
      </c>
      <c r="E1148" s="259">
        <v>0</v>
      </c>
      <c r="F1148" s="259" t="s">
        <v>1188</v>
      </c>
      <c r="G1148" s="259" t="s">
        <v>33</v>
      </c>
      <c r="H1148" s="259">
        <v>2</v>
      </c>
      <c r="I1148" s="259" t="s">
        <v>17</v>
      </c>
      <c r="J1148" s="259" t="s">
        <v>17</v>
      </c>
      <c r="K1148" s="259" t="s">
        <v>2284</v>
      </c>
      <c r="L1148" s="260">
        <v>45607</v>
      </c>
      <c r="M1148" s="259" t="s">
        <v>20</v>
      </c>
    </row>
    <row r="1149" spans="1:13" x14ac:dyDescent="0.35">
      <c r="A1149" s="261" t="s">
        <v>2276</v>
      </c>
      <c r="B1149" s="261" t="s">
        <v>2277</v>
      </c>
      <c r="C1149" s="261" t="s">
        <v>2278</v>
      </c>
      <c r="D1149" s="261" t="s">
        <v>1200</v>
      </c>
      <c r="E1149" s="261">
        <v>1</v>
      </c>
      <c r="F1149" s="261" t="s">
        <v>1188</v>
      </c>
      <c r="G1149" s="261" t="s">
        <v>33</v>
      </c>
      <c r="H1149" s="261">
        <v>2</v>
      </c>
      <c r="I1149" s="261" t="s">
        <v>17</v>
      </c>
      <c r="J1149" s="261" t="s">
        <v>17</v>
      </c>
      <c r="K1149" s="261" t="s">
        <v>2285</v>
      </c>
      <c r="L1149" s="262">
        <v>45607</v>
      </c>
      <c r="M1149" s="261" t="s">
        <v>20</v>
      </c>
    </row>
    <row r="1150" spans="1:13" x14ac:dyDescent="0.35">
      <c r="A1150" s="259" t="s">
        <v>2276</v>
      </c>
      <c r="B1150" s="259" t="s">
        <v>2277</v>
      </c>
      <c r="C1150" s="259" t="s">
        <v>2278</v>
      </c>
      <c r="D1150" s="259" t="s">
        <v>1202</v>
      </c>
      <c r="E1150" s="259">
        <v>0</v>
      </c>
      <c r="F1150" s="259" t="s">
        <v>1188</v>
      </c>
      <c r="G1150" s="259" t="s">
        <v>33</v>
      </c>
      <c r="H1150" s="259">
        <v>2</v>
      </c>
      <c r="I1150" s="259" t="s">
        <v>17</v>
      </c>
      <c r="J1150" s="259" t="s">
        <v>17</v>
      </c>
      <c r="K1150" s="259" t="s">
        <v>2286</v>
      </c>
      <c r="L1150" s="260">
        <v>45607</v>
      </c>
      <c r="M1150" s="259" t="s">
        <v>20</v>
      </c>
    </row>
    <row r="1151" spans="1:13" x14ac:dyDescent="0.35">
      <c r="A1151" s="261" t="s">
        <v>2276</v>
      </c>
      <c r="B1151" s="261" t="s">
        <v>2277</v>
      </c>
      <c r="C1151" s="261" t="s">
        <v>2278</v>
      </c>
      <c r="D1151" s="261" t="s">
        <v>1204</v>
      </c>
      <c r="E1151" s="261">
        <v>0</v>
      </c>
      <c r="F1151" s="261" t="s">
        <v>1188</v>
      </c>
      <c r="G1151" s="261" t="s">
        <v>33</v>
      </c>
      <c r="H1151" s="261">
        <v>2</v>
      </c>
      <c r="I1151" s="261" t="s">
        <v>17</v>
      </c>
      <c r="J1151" s="261" t="s">
        <v>17</v>
      </c>
      <c r="K1151" s="261" t="s">
        <v>2287</v>
      </c>
      <c r="L1151" s="262">
        <v>45607</v>
      </c>
      <c r="M1151" s="261" t="s">
        <v>20</v>
      </c>
    </row>
    <row r="1152" spans="1:13" x14ac:dyDescent="0.35">
      <c r="A1152" s="259" t="s">
        <v>2288</v>
      </c>
      <c r="B1152" s="259" t="s">
        <v>2289</v>
      </c>
      <c r="C1152" s="259" t="s">
        <v>2290</v>
      </c>
      <c r="D1152" s="259" t="s">
        <v>1187</v>
      </c>
      <c r="E1152" s="259">
        <v>2</v>
      </c>
      <c r="F1152" s="259" t="s">
        <v>1188</v>
      </c>
      <c r="G1152" s="259" t="s">
        <v>33</v>
      </c>
      <c r="H1152" s="259">
        <v>2</v>
      </c>
      <c r="I1152" s="259" t="s">
        <v>17</v>
      </c>
      <c r="J1152" s="259" t="s">
        <v>17</v>
      </c>
      <c r="K1152" s="259" t="s">
        <v>2291</v>
      </c>
      <c r="L1152" s="260">
        <v>45607</v>
      </c>
      <c r="M1152" s="259" t="s">
        <v>20</v>
      </c>
    </row>
    <row r="1153" spans="1:13" x14ac:dyDescent="0.35">
      <c r="A1153" s="261" t="s">
        <v>2288</v>
      </c>
      <c r="B1153" s="261" t="s">
        <v>2289</v>
      </c>
      <c r="C1153" s="261" t="s">
        <v>2290</v>
      </c>
      <c r="D1153" s="261" t="s">
        <v>1190</v>
      </c>
      <c r="E1153" s="261">
        <v>1</v>
      </c>
      <c r="F1153" s="261" t="s">
        <v>1188</v>
      </c>
      <c r="G1153" s="261" t="s">
        <v>33</v>
      </c>
      <c r="H1153" s="261">
        <v>2</v>
      </c>
      <c r="I1153" s="261" t="s">
        <v>17</v>
      </c>
      <c r="J1153" s="261" t="s">
        <v>17</v>
      </c>
      <c r="K1153" s="261" t="s">
        <v>2292</v>
      </c>
      <c r="L1153" s="262">
        <v>45607</v>
      </c>
      <c r="M1153" s="261" t="s">
        <v>20</v>
      </c>
    </row>
    <row r="1154" spans="1:13" x14ac:dyDescent="0.35">
      <c r="A1154" s="259" t="s">
        <v>2288</v>
      </c>
      <c r="B1154" s="259" t="s">
        <v>2289</v>
      </c>
      <c r="C1154" s="259" t="s">
        <v>2290</v>
      </c>
      <c r="D1154" s="259" t="s">
        <v>1192</v>
      </c>
      <c r="E1154" s="259">
        <v>2</v>
      </c>
      <c r="F1154" s="259" t="s">
        <v>1188</v>
      </c>
      <c r="G1154" s="259" t="s">
        <v>33</v>
      </c>
      <c r="H1154" s="259">
        <v>2</v>
      </c>
      <c r="I1154" s="259" t="s">
        <v>17</v>
      </c>
      <c r="J1154" s="259" t="s">
        <v>17</v>
      </c>
      <c r="K1154" s="259" t="s">
        <v>2293</v>
      </c>
      <c r="L1154" s="260">
        <v>45607</v>
      </c>
      <c r="M1154" s="259" t="s">
        <v>20</v>
      </c>
    </row>
    <row r="1155" spans="1:13" x14ac:dyDescent="0.35">
      <c r="A1155" s="261" t="s">
        <v>2288</v>
      </c>
      <c r="B1155" s="261" t="s">
        <v>2289</v>
      </c>
      <c r="C1155" s="261" t="s">
        <v>2290</v>
      </c>
      <c r="D1155" s="261" t="s">
        <v>1194</v>
      </c>
      <c r="E1155" s="261">
        <v>3</v>
      </c>
      <c r="F1155" s="261" t="s">
        <v>1188</v>
      </c>
      <c r="G1155" s="261" t="s">
        <v>33</v>
      </c>
      <c r="H1155" s="261">
        <v>2</v>
      </c>
      <c r="I1155" s="261" t="s">
        <v>17</v>
      </c>
      <c r="J1155" s="261" t="s">
        <v>17</v>
      </c>
      <c r="K1155" s="261" t="s">
        <v>2294</v>
      </c>
      <c r="L1155" s="262">
        <v>45607</v>
      </c>
      <c r="M1155" s="261" t="s">
        <v>20</v>
      </c>
    </row>
    <row r="1156" spans="1:13" x14ac:dyDescent="0.35">
      <c r="A1156" s="259" t="s">
        <v>2288</v>
      </c>
      <c r="B1156" s="259" t="s">
        <v>2289</v>
      </c>
      <c r="C1156" s="259" t="s">
        <v>2290</v>
      </c>
      <c r="D1156" s="259" t="s">
        <v>1196</v>
      </c>
      <c r="E1156" s="259">
        <v>3</v>
      </c>
      <c r="F1156" s="259" t="s">
        <v>1188</v>
      </c>
      <c r="G1156" s="259" t="s">
        <v>33</v>
      </c>
      <c r="H1156" s="259">
        <v>2</v>
      </c>
      <c r="I1156" s="259" t="s">
        <v>17</v>
      </c>
      <c r="J1156" s="259" t="s">
        <v>17</v>
      </c>
      <c r="K1156" s="259" t="s">
        <v>2295</v>
      </c>
      <c r="L1156" s="260">
        <v>45607</v>
      </c>
      <c r="M1156" s="259" t="s">
        <v>20</v>
      </c>
    </row>
    <row r="1157" spans="1:13" x14ac:dyDescent="0.35">
      <c r="A1157" s="261" t="s">
        <v>2288</v>
      </c>
      <c r="B1157" s="261" t="s">
        <v>2289</v>
      </c>
      <c r="C1157" s="261" t="s">
        <v>2290</v>
      </c>
      <c r="D1157" s="261" t="s">
        <v>1198</v>
      </c>
      <c r="E1157" s="261">
        <v>3</v>
      </c>
      <c r="F1157" s="261" t="s">
        <v>1188</v>
      </c>
      <c r="G1157" s="261" t="s">
        <v>33</v>
      </c>
      <c r="H1157" s="261">
        <v>2</v>
      </c>
      <c r="I1157" s="261" t="s">
        <v>17</v>
      </c>
      <c r="J1157" s="261" t="s">
        <v>17</v>
      </c>
      <c r="K1157" s="261" t="s">
        <v>2296</v>
      </c>
      <c r="L1157" s="262">
        <v>45607</v>
      </c>
      <c r="M1157" s="261" t="s">
        <v>20</v>
      </c>
    </row>
    <row r="1158" spans="1:13" x14ac:dyDescent="0.35">
      <c r="A1158" s="259" t="s">
        <v>2288</v>
      </c>
      <c r="B1158" s="259" t="s">
        <v>2289</v>
      </c>
      <c r="C1158" s="259" t="s">
        <v>2290</v>
      </c>
      <c r="D1158" s="259" t="s">
        <v>1200</v>
      </c>
      <c r="E1158" s="259">
        <v>3</v>
      </c>
      <c r="F1158" s="259" t="s">
        <v>1188</v>
      </c>
      <c r="G1158" s="259" t="s">
        <v>33</v>
      </c>
      <c r="H1158" s="259">
        <v>2</v>
      </c>
      <c r="I1158" s="259" t="s">
        <v>17</v>
      </c>
      <c r="J1158" s="259" t="s">
        <v>17</v>
      </c>
      <c r="K1158" s="259" t="s">
        <v>2297</v>
      </c>
      <c r="L1158" s="260">
        <v>45607</v>
      </c>
      <c r="M1158" s="259" t="s">
        <v>20</v>
      </c>
    </row>
    <row r="1159" spans="1:13" x14ac:dyDescent="0.35">
      <c r="A1159" s="261" t="s">
        <v>2288</v>
      </c>
      <c r="B1159" s="261" t="s">
        <v>2289</v>
      </c>
      <c r="C1159" s="261" t="s">
        <v>2290</v>
      </c>
      <c r="D1159" s="261" t="s">
        <v>1202</v>
      </c>
      <c r="E1159" s="261">
        <v>2</v>
      </c>
      <c r="F1159" s="261" t="s">
        <v>1188</v>
      </c>
      <c r="G1159" s="261" t="s">
        <v>33</v>
      </c>
      <c r="H1159" s="261">
        <v>2</v>
      </c>
      <c r="I1159" s="261" t="s">
        <v>17</v>
      </c>
      <c r="J1159" s="261" t="s">
        <v>17</v>
      </c>
      <c r="K1159" s="261" t="s">
        <v>2298</v>
      </c>
      <c r="L1159" s="262">
        <v>45607</v>
      </c>
      <c r="M1159" s="261" t="s">
        <v>20</v>
      </c>
    </row>
    <row r="1160" spans="1:13" x14ac:dyDescent="0.35">
      <c r="A1160" s="259" t="s">
        <v>2288</v>
      </c>
      <c r="B1160" s="259" t="s">
        <v>2289</v>
      </c>
      <c r="C1160" s="259" t="s">
        <v>2290</v>
      </c>
      <c r="D1160" s="259" t="s">
        <v>1204</v>
      </c>
      <c r="E1160" s="259">
        <v>3</v>
      </c>
      <c r="F1160" s="259" t="s">
        <v>1188</v>
      </c>
      <c r="G1160" s="259" t="s">
        <v>33</v>
      </c>
      <c r="H1160" s="259">
        <v>2</v>
      </c>
      <c r="I1160" s="259" t="s">
        <v>17</v>
      </c>
      <c r="J1160" s="259" t="s">
        <v>17</v>
      </c>
      <c r="K1160" s="259" t="s">
        <v>2299</v>
      </c>
      <c r="L1160" s="260">
        <v>45607</v>
      </c>
      <c r="M1160" s="259" t="s">
        <v>20</v>
      </c>
    </row>
    <row r="1161" spans="1:13" x14ac:dyDescent="0.35">
      <c r="A1161" s="261" t="s">
        <v>2300</v>
      </c>
      <c r="B1161" s="261" t="s">
        <v>2301</v>
      </c>
      <c r="C1161" s="261" t="s">
        <v>2302</v>
      </c>
      <c r="D1161" s="261" t="s">
        <v>1187</v>
      </c>
      <c r="E1161" s="261">
        <v>0</v>
      </c>
      <c r="F1161" s="261" t="s">
        <v>1188</v>
      </c>
      <c r="G1161" s="261" t="s">
        <v>33</v>
      </c>
      <c r="H1161" s="261">
        <v>2</v>
      </c>
      <c r="I1161" s="261" t="s">
        <v>17</v>
      </c>
      <c r="J1161" s="261" t="s">
        <v>17</v>
      </c>
      <c r="K1161" s="261" t="s">
        <v>2303</v>
      </c>
      <c r="L1161" s="262">
        <v>45608</v>
      </c>
      <c r="M1161" s="261" t="s">
        <v>20</v>
      </c>
    </row>
    <row r="1162" spans="1:13" x14ac:dyDescent="0.35">
      <c r="A1162" s="259" t="s">
        <v>2300</v>
      </c>
      <c r="B1162" s="259" t="s">
        <v>2301</v>
      </c>
      <c r="C1162" s="259" t="s">
        <v>2302</v>
      </c>
      <c r="D1162" s="259" t="s">
        <v>1190</v>
      </c>
      <c r="E1162" s="259">
        <v>1</v>
      </c>
      <c r="F1162" s="259" t="s">
        <v>1188</v>
      </c>
      <c r="G1162" s="259" t="s">
        <v>33</v>
      </c>
      <c r="H1162" s="259">
        <v>2</v>
      </c>
      <c r="I1162" s="259" t="s">
        <v>17</v>
      </c>
      <c r="J1162" s="259" t="s">
        <v>17</v>
      </c>
      <c r="K1162" s="259" t="s">
        <v>2304</v>
      </c>
      <c r="L1162" s="260">
        <v>45608</v>
      </c>
      <c r="M1162" s="259" t="s">
        <v>20</v>
      </c>
    </row>
    <row r="1163" spans="1:13" x14ac:dyDescent="0.35">
      <c r="A1163" s="261" t="s">
        <v>2300</v>
      </c>
      <c r="B1163" s="261" t="s">
        <v>2301</v>
      </c>
      <c r="C1163" s="261" t="s">
        <v>2302</v>
      </c>
      <c r="D1163" s="261" t="s">
        <v>1192</v>
      </c>
      <c r="E1163" s="261">
        <v>1</v>
      </c>
      <c r="F1163" s="261" t="s">
        <v>1188</v>
      </c>
      <c r="G1163" s="261" t="s">
        <v>33</v>
      </c>
      <c r="H1163" s="261">
        <v>2</v>
      </c>
      <c r="I1163" s="261" t="s">
        <v>17</v>
      </c>
      <c r="J1163" s="261" t="s">
        <v>17</v>
      </c>
      <c r="K1163" s="261" t="s">
        <v>2305</v>
      </c>
      <c r="L1163" s="262">
        <v>45608</v>
      </c>
      <c r="M1163" s="261" t="s">
        <v>20</v>
      </c>
    </row>
    <row r="1164" spans="1:13" x14ac:dyDescent="0.35">
      <c r="A1164" s="259" t="s">
        <v>2300</v>
      </c>
      <c r="B1164" s="259" t="s">
        <v>2301</v>
      </c>
      <c r="C1164" s="259" t="s">
        <v>2302</v>
      </c>
      <c r="D1164" s="259" t="s">
        <v>1194</v>
      </c>
      <c r="E1164" s="259">
        <v>0</v>
      </c>
      <c r="F1164" s="259" t="s">
        <v>1188</v>
      </c>
      <c r="G1164" s="259" t="s">
        <v>33</v>
      </c>
      <c r="H1164" s="259">
        <v>2</v>
      </c>
      <c r="I1164" s="259" t="s">
        <v>17</v>
      </c>
      <c r="J1164" s="259" t="s">
        <v>17</v>
      </c>
      <c r="K1164" s="259" t="s">
        <v>2306</v>
      </c>
      <c r="L1164" s="260">
        <v>45608</v>
      </c>
      <c r="M1164" s="259" t="s">
        <v>20</v>
      </c>
    </row>
    <row r="1165" spans="1:13" x14ac:dyDescent="0.35">
      <c r="A1165" s="261" t="s">
        <v>2300</v>
      </c>
      <c r="B1165" s="261" t="s">
        <v>2301</v>
      </c>
      <c r="C1165" s="261" t="s">
        <v>2302</v>
      </c>
      <c r="D1165" s="261" t="s">
        <v>1196</v>
      </c>
      <c r="E1165" s="261">
        <v>3</v>
      </c>
      <c r="F1165" s="261" t="s">
        <v>1188</v>
      </c>
      <c r="G1165" s="261" t="s">
        <v>33</v>
      </c>
      <c r="H1165" s="261">
        <v>2</v>
      </c>
      <c r="I1165" s="261" t="s">
        <v>17</v>
      </c>
      <c r="J1165" s="261" t="s">
        <v>17</v>
      </c>
      <c r="K1165" s="261" t="s">
        <v>2307</v>
      </c>
      <c r="L1165" s="262">
        <v>45608</v>
      </c>
      <c r="M1165" s="261" t="s">
        <v>20</v>
      </c>
    </row>
    <row r="1166" spans="1:13" x14ac:dyDescent="0.35">
      <c r="A1166" s="259" t="s">
        <v>2300</v>
      </c>
      <c r="B1166" s="259" t="s">
        <v>2301</v>
      </c>
      <c r="C1166" s="259" t="s">
        <v>2302</v>
      </c>
      <c r="D1166" s="259" t="s">
        <v>1198</v>
      </c>
      <c r="E1166" s="259">
        <v>0</v>
      </c>
      <c r="F1166" s="259" t="s">
        <v>1188</v>
      </c>
      <c r="G1166" s="259" t="s">
        <v>33</v>
      </c>
      <c r="H1166" s="259">
        <v>2</v>
      </c>
      <c r="I1166" s="259" t="s">
        <v>17</v>
      </c>
      <c r="J1166" s="259" t="s">
        <v>17</v>
      </c>
      <c r="K1166" s="259" t="s">
        <v>2308</v>
      </c>
      <c r="L1166" s="260">
        <v>45608</v>
      </c>
      <c r="M1166" s="259" t="s">
        <v>20</v>
      </c>
    </row>
    <row r="1167" spans="1:13" x14ac:dyDescent="0.35">
      <c r="A1167" s="261" t="s">
        <v>2300</v>
      </c>
      <c r="B1167" s="261" t="s">
        <v>2301</v>
      </c>
      <c r="C1167" s="261" t="s">
        <v>2302</v>
      </c>
      <c r="D1167" s="261" t="s">
        <v>1200</v>
      </c>
      <c r="E1167" s="261">
        <v>0</v>
      </c>
      <c r="F1167" s="261" t="s">
        <v>1188</v>
      </c>
      <c r="G1167" s="261" t="s">
        <v>33</v>
      </c>
      <c r="H1167" s="261">
        <v>2</v>
      </c>
      <c r="I1167" s="261" t="s">
        <v>17</v>
      </c>
      <c r="J1167" s="261" t="s">
        <v>17</v>
      </c>
      <c r="K1167" s="261" t="s">
        <v>2309</v>
      </c>
      <c r="L1167" s="262">
        <v>45608</v>
      </c>
      <c r="M1167" s="261" t="s">
        <v>20</v>
      </c>
    </row>
    <row r="1168" spans="1:13" x14ac:dyDescent="0.35">
      <c r="A1168" s="259" t="s">
        <v>2300</v>
      </c>
      <c r="B1168" s="259" t="s">
        <v>2301</v>
      </c>
      <c r="C1168" s="259" t="s">
        <v>2302</v>
      </c>
      <c r="D1168" s="259" t="s">
        <v>1202</v>
      </c>
      <c r="E1168" s="259">
        <v>0</v>
      </c>
      <c r="F1168" s="259" t="s">
        <v>1188</v>
      </c>
      <c r="G1168" s="259" t="s">
        <v>33</v>
      </c>
      <c r="H1168" s="259">
        <v>2</v>
      </c>
      <c r="I1168" s="259" t="s">
        <v>17</v>
      </c>
      <c r="J1168" s="259" t="s">
        <v>17</v>
      </c>
      <c r="K1168" s="259" t="s">
        <v>2310</v>
      </c>
      <c r="L1168" s="260">
        <v>45608</v>
      </c>
      <c r="M1168" s="259" t="s">
        <v>20</v>
      </c>
    </row>
    <row r="1169" spans="1:13" x14ac:dyDescent="0.35">
      <c r="A1169" s="261" t="s">
        <v>2300</v>
      </c>
      <c r="B1169" s="261" t="s">
        <v>2301</v>
      </c>
      <c r="C1169" s="261" t="s">
        <v>2302</v>
      </c>
      <c r="D1169" s="261" t="s">
        <v>1204</v>
      </c>
      <c r="E1169" s="261">
        <v>0</v>
      </c>
      <c r="F1169" s="261" t="s">
        <v>1188</v>
      </c>
      <c r="G1169" s="261" t="s">
        <v>33</v>
      </c>
      <c r="H1169" s="261">
        <v>2</v>
      </c>
      <c r="I1169" s="261" t="s">
        <v>17</v>
      </c>
      <c r="J1169" s="261" t="s">
        <v>17</v>
      </c>
      <c r="K1169" s="261" t="s">
        <v>2311</v>
      </c>
      <c r="L1169" s="262">
        <v>45608</v>
      </c>
      <c r="M1169" s="261" t="s">
        <v>20</v>
      </c>
    </row>
    <row r="1170" spans="1:13" x14ac:dyDescent="0.35">
      <c r="A1170" s="259" t="s">
        <v>59</v>
      </c>
      <c r="B1170" s="259" t="s">
        <v>60</v>
      </c>
      <c r="C1170" s="259" t="s">
        <v>61</v>
      </c>
      <c r="D1170" s="259" t="s">
        <v>1187</v>
      </c>
      <c r="E1170" s="259">
        <v>2</v>
      </c>
      <c r="F1170" s="259" t="s">
        <v>1188</v>
      </c>
      <c r="G1170" s="259" t="s">
        <v>33</v>
      </c>
      <c r="H1170" s="259">
        <v>2</v>
      </c>
      <c r="I1170" s="259" t="s">
        <v>17</v>
      </c>
      <c r="J1170" s="259" t="s">
        <v>17</v>
      </c>
      <c r="K1170" s="259" t="s">
        <v>2312</v>
      </c>
      <c r="L1170" s="260">
        <v>45608</v>
      </c>
      <c r="M1170" s="259" t="s">
        <v>20</v>
      </c>
    </row>
    <row r="1171" spans="1:13" x14ac:dyDescent="0.35">
      <c r="A1171" s="261" t="s">
        <v>59</v>
      </c>
      <c r="B1171" s="261" t="s">
        <v>60</v>
      </c>
      <c r="C1171" s="261" t="s">
        <v>61</v>
      </c>
      <c r="D1171" s="261" t="s">
        <v>1190</v>
      </c>
      <c r="E1171" s="261">
        <v>1</v>
      </c>
      <c r="F1171" s="261" t="s">
        <v>1188</v>
      </c>
      <c r="G1171" s="261" t="s">
        <v>33</v>
      </c>
      <c r="H1171" s="261">
        <v>2</v>
      </c>
      <c r="I1171" s="261" t="s">
        <v>17</v>
      </c>
      <c r="J1171" s="261" t="s">
        <v>17</v>
      </c>
      <c r="K1171" s="261" t="s">
        <v>2313</v>
      </c>
      <c r="L1171" s="262">
        <v>45608</v>
      </c>
      <c r="M1171" s="261" t="s">
        <v>20</v>
      </c>
    </row>
    <row r="1172" spans="1:13" x14ac:dyDescent="0.35">
      <c r="A1172" s="259" t="s">
        <v>59</v>
      </c>
      <c r="B1172" s="259" t="s">
        <v>60</v>
      </c>
      <c r="C1172" s="259" t="s">
        <v>61</v>
      </c>
      <c r="D1172" s="259" t="s">
        <v>1192</v>
      </c>
      <c r="E1172" s="259">
        <v>1</v>
      </c>
      <c r="F1172" s="259" t="s">
        <v>1188</v>
      </c>
      <c r="G1172" s="259" t="s">
        <v>33</v>
      </c>
      <c r="H1172" s="259">
        <v>2</v>
      </c>
      <c r="I1172" s="259" t="s">
        <v>17</v>
      </c>
      <c r="J1172" s="259" t="s">
        <v>17</v>
      </c>
      <c r="K1172" s="259" t="s">
        <v>2314</v>
      </c>
      <c r="L1172" s="260">
        <v>45608</v>
      </c>
      <c r="M1172" s="259" t="s">
        <v>20</v>
      </c>
    </row>
    <row r="1173" spans="1:13" x14ac:dyDescent="0.35">
      <c r="A1173" s="261" t="s">
        <v>59</v>
      </c>
      <c r="B1173" s="261" t="s">
        <v>60</v>
      </c>
      <c r="C1173" s="261" t="s">
        <v>61</v>
      </c>
      <c r="D1173" s="261" t="s">
        <v>1194</v>
      </c>
      <c r="E1173" s="261">
        <v>0</v>
      </c>
      <c r="F1173" s="261" t="s">
        <v>1188</v>
      </c>
      <c r="G1173" s="261" t="s">
        <v>33</v>
      </c>
      <c r="H1173" s="261">
        <v>2</v>
      </c>
      <c r="I1173" s="261" t="s">
        <v>17</v>
      </c>
      <c r="J1173" s="261" t="s">
        <v>17</v>
      </c>
      <c r="K1173" s="261" t="s">
        <v>2315</v>
      </c>
      <c r="L1173" s="262">
        <v>45608</v>
      </c>
      <c r="M1173" s="261" t="s">
        <v>20</v>
      </c>
    </row>
    <row r="1174" spans="1:13" x14ac:dyDescent="0.35">
      <c r="A1174" s="259" t="s">
        <v>59</v>
      </c>
      <c r="B1174" s="259" t="s">
        <v>60</v>
      </c>
      <c r="C1174" s="259" t="s">
        <v>61</v>
      </c>
      <c r="D1174" s="259" t="s">
        <v>1196</v>
      </c>
      <c r="E1174" s="259">
        <v>0</v>
      </c>
      <c r="F1174" s="259" t="s">
        <v>1188</v>
      </c>
      <c r="G1174" s="259" t="s">
        <v>33</v>
      </c>
      <c r="H1174" s="259">
        <v>2</v>
      </c>
      <c r="I1174" s="259" t="s">
        <v>17</v>
      </c>
      <c r="J1174" s="259" t="s">
        <v>17</v>
      </c>
      <c r="K1174" s="259" t="s">
        <v>2316</v>
      </c>
      <c r="L1174" s="260">
        <v>45608</v>
      </c>
      <c r="M1174" s="259" t="s">
        <v>20</v>
      </c>
    </row>
    <row r="1175" spans="1:13" x14ac:dyDescent="0.35">
      <c r="A1175" s="261" t="s">
        <v>59</v>
      </c>
      <c r="B1175" s="261" t="s">
        <v>60</v>
      </c>
      <c r="C1175" s="261" t="s">
        <v>61</v>
      </c>
      <c r="D1175" s="261" t="s">
        <v>1198</v>
      </c>
      <c r="E1175" s="261">
        <v>0</v>
      </c>
      <c r="F1175" s="261" t="s">
        <v>1188</v>
      </c>
      <c r="G1175" s="261" t="s">
        <v>33</v>
      </c>
      <c r="H1175" s="261">
        <v>2</v>
      </c>
      <c r="I1175" s="261" t="s">
        <v>17</v>
      </c>
      <c r="J1175" s="261" t="s">
        <v>17</v>
      </c>
      <c r="K1175" s="261" t="s">
        <v>2317</v>
      </c>
      <c r="L1175" s="262">
        <v>45608</v>
      </c>
      <c r="M1175" s="261" t="s">
        <v>20</v>
      </c>
    </row>
    <row r="1176" spans="1:13" x14ac:dyDescent="0.35">
      <c r="A1176" s="259" t="s">
        <v>59</v>
      </c>
      <c r="B1176" s="259" t="s">
        <v>60</v>
      </c>
      <c r="C1176" s="259" t="s">
        <v>61</v>
      </c>
      <c r="D1176" s="259" t="s">
        <v>1200</v>
      </c>
      <c r="E1176" s="259">
        <v>2</v>
      </c>
      <c r="F1176" s="259" t="s">
        <v>1188</v>
      </c>
      <c r="G1176" s="259" t="s">
        <v>33</v>
      </c>
      <c r="H1176" s="259">
        <v>2</v>
      </c>
      <c r="I1176" s="259" t="s">
        <v>17</v>
      </c>
      <c r="J1176" s="259" t="s">
        <v>17</v>
      </c>
      <c r="K1176" s="259" t="s">
        <v>2318</v>
      </c>
      <c r="L1176" s="260">
        <v>45608</v>
      </c>
      <c r="M1176" s="259" t="s">
        <v>20</v>
      </c>
    </row>
    <row r="1177" spans="1:13" x14ac:dyDescent="0.35">
      <c r="A1177" s="261" t="s">
        <v>59</v>
      </c>
      <c r="B1177" s="261" t="s">
        <v>60</v>
      </c>
      <c r="C1177" s="261" t="s">
        <v>61</v>
      </c>
      <c r="D1177" s="261" t="s">
        <v>1202</v>
      </c>
      <c r="E1177" s="261">
        <v>1</v>
      </c>
      <c r="F1177" s="261" t="s">
        <v>1188</v>
      </c>
      <c r="G1177" s="261" t="s">
        <v>33</v>
      </c>
      <c r="H1177" s="261">
        <v>2</v>
      </c>
      <c r="I1177" s="261" t="s">
        <v>17</v>
      </c>
      <c r="J1177" s="261" t="s">
        <v>17</v>
      </c>
      <c r="K1177" s="261" t="s">
        <v>2319</v>
      </c>
      <c r="L1177" s="262">
        <v>45608</v>
      </c>
      <c r="M1177" s="261" t="s">
        <v>20</v>
      </c>
    </row>
    <row r="1178" spans="1:13" x14ac:dyDescent="0.35">
      <c r="A1178" s="259" t="s">
        <v>59</v>
      </c>
      <c r="B1178" s="259" t="s">
        <v>60</v>
      </c>
      <c r="C1178" s="259" t="s">
        <v>61</v>
      </c>
      <c r="D1178" s="259" t="s">
        <v>1204</v>
      </c>
      <c r="E1178" s="259">
        <v>0</v>
      </c>
      <c r="F1178" s="259" t="s">
        <v>1188</v>
      </c>
      <c r="G1178" s="259" t="s">
        <v>33</v>
      </c>
      <c r="H1178" s="259">
        <v>2</v>
      </c>
      <c r="I1178" s="259" t="s">
        <v>17</v>
      </c>
      <c r="J1178" s="259" t="s">
        <v>17</v>
      </c>
      <c r="K1178" s="259" t="s">
        <v>2320</v>
      </c>
      <c r="L1178" s="260">
        <v>45608</v>
      </c>
      <c r="M1178" s="259" t="s">
        <v>20</v>
      </c>
    </row>
    <row r="1179" spans="1:13" x14ac:dyDescent="0.35">
      <c r="A1179" s="261" t="s">
        <v>74</v>
      </c>
      <c r="B1179" s="261" t="s">
        <v>75</v>
      </c>
      <c r="C1179" s="261" t="s">
        <v>76</v>
      </c>
      <c r="D1179" s="261" t="s">
        <v>1187</v>
      </c>
      <c r="E1179" s="261">
        <v>0</v>
      </c>
      <c r="F1179" s="261" t="s">
        <v>1188</v>
      </c>
      <c r="G1179" s="261" t="s">
        <v>33</v>
      </c>
      <c r="H1179" s="261">
        <v>2</v>
      </c>
      <c r="I1179" s="261" t="s">
        <v>17</v>
      </c>
      <c r="J1179" s="261" t="s">
        <v>17</v>
      </c>
      <c r="K1179" s="261" t="s">
        <v>2321</v>
      </c>
      <c r="L1179" s="262">
        <v>45608</v>
      </c>
      <c r="M1179" s="261" t="s">
        <v>20</v>
      </c>
    </row>
    <row r="1180" spans="1:13" x14ac:dyDescent="0.35">
      <c r="A1180" s="259" t="s">
        <v>74</v>
      </c>
      <c r="B1180" s="259" t="s">
        <v>75</v>
      </c>
      <c r="C1180" s="259" t="s">
        <v>76</v>
      </c>
      <c r="D1180" s="259" t="s">
        <v>1190</v>
      </c>
      <c r="E1180" s="259">
        <v>0</v>
      </c>
      <c r="F1180" s="259" t="s">
        <v>1188</v>
      </c>
      <c r="G1180" s="259" t="s">
        <v>33</v>
      </c>
      <c r="H1180" s="259">
        <v>2</v>
      </c>
      <c r="I1180" s="259" t="s">
        <v>17</v>
      </c>
      <c r="J1180" s="259" t="s">
        <v>17</v>
      </c>
      <c r="K1180" s="259" t="s">
        <v>2322</v>
      </c>
      <c r="L1180" s="260">
        <v>45608</v>
      </c>
      <c r="M1180" s="259" t="s">
        <v>20</v>
      </c>
    </row>
    <row r="1181" spans="1:13" x14ac:dyDescent="0.35">
      <c r="A1181" s="261" t="s">
        <v>74</v>
      </c>
      <c r="B1181" s="261" t="s">
        <v>75</v>
      </c>
      <c r="C1181" s="261" t="s">
        <v>76</v>
      </c>
      <c r="D1181" s="261" t="s">
        <v>1192</v>
      </c>
      <c r="E1181" s="261">
        <v>0</v>
      </c>
      <c r="F1181" s="261" t="s">
        <v>1188</v>
      </c>
      <c r="G1181" s="261" t="s">
        <v>33</v>
      </c>
      <c r="H1181" s="261">
        <v>2</v>
      </c>
      <c r="I1181" s="261" t="s">
        <v>17</v>
      </c>
      <c r="J1181" s="261" t="s">
        <v>17</v>
      </c>
      <c r="K1181" s="261" t="s">
        <v>2323</v>
      </c>
      <c r="L1181" s="262">
        <v>45608</v>
      </c>
      <c r="M1181" s="261" t="s">
        <v>20</v>
      </c>
    </row>
    <row r="1182" spans="1:13" x14ac:dyDescent="0.35">
      <c r="A1182" s="259" t="s">
        <v>74</v>
      </c>
      <c r="B1182" s="259" t="s">
        <v>75</v>
      </c>
      <c r="C1182" s="259" t="s">
        <v>76</v>
      </c>
      <c r="D1182" s="259" t="s">
        <v>1194</v>
      </c>
      <c r="E1182" s="259">
        <v>0</v>
      </c>
      <c r="F1182" s="259" t="s">
        <v>1188</v>
      </c>
      <c r="G1182" s="259" t="s">
        <v>33</v>
      </c>
      <c r="H1182" s="259">
        <v>2</v>
      </c>
      <c r="I1182" s="259" t="s">
        <v>17</v>
      </c>
      <c r="J1182" s="259" t="s">
        <v>17</v>
      </c>
      <c r="K1182" s="259" t="s">
        <v>2324</v>
      </c>
      <c r="L1182" s="260">
        <v>45608</v>
      </c>
      <c r="M1182" s="259" t="s">
        <v>20</v>
      </c>
    </row>
    <row r="1183" spans="1:13" x14ac:dyDescent="0.35">
      <c r="A1183" s="261" t="s">
        <v>74</v>
      </c>
      <c r="B1183" s="261" t="s">
        <v>75</v>
      </c>
      <c r="C1183" s="261" t="s">
        <v>76</v>
      </c>
      <c r="D1183" s="261" t="s">
        <v>1196</v>
      </c>
      <c r="E1183" s="261">
        <v>0</v>
      </c>
      <c r="F1183" s="261" t="s">
        <v>1188</v>
      </c>
      <c r="G1183" s="261" t="s">
        <v>33</v>
      </c>
      <c r="H1183" s="261">
        <v>2</v>
      </c>
      <c r="I1183" s="261" t="s">
        <v>17</v>
      </c>
      <c r="J1183" s="261" t="s">
        <v>17</v>
      </c>
      <c r="K1183" s="261" t="s">
        <v>2325</v>
      </c>
      <c r="L1183" s="262">
        <v>45608</v>
      </c>
      <c r="M1183" s="261" t="s">
        <v>20</v>
      </c>
    </row>
    <row r="1184" spans="1:13" x14ac:dyDescent="0.35">
      <c r="A1184" s="259" t="s">
        <v>74</v>
      </c>
      <c r="B1184" s="259" t="s">
        <v>75</v>
      </c>
      <c r="C1184" s="259" t="s">
        <v>76</v>
      </c>
      <c r="D1184" s="259" t="s">
        <v>1198</v>
      </c>
      <c r="E1184" s="259">
        <v>2</v>
      </c>
      <c r="F1184" s="259" t="s">
        <v>1188</v>
      </c>
      <c r="G1184" s="259" t="s">
        <v>33</v>
      </c>
      <c r="H1184" s="259">
        <v>2</v>
      </c>
      <c r="I1184" s="259" t="s">
        <v>17</v>
      </c>
      <c r="J1184" s="259" t="s">
        <v>17</v>
      </c>
      <c r="K1184" s="259" t="s">
        <v>2326</v>
      </c>
      <c r="L1184" s="260">
        <v>45608</v>
      </c>
      <c r="M1184" s="259" t="s">
        <v>20</v>
      </c>
    </row>
    <row r="1185" spans="1:13" x14ac:dyDescent="0.35">
      <c r="A1185" s="261" t="s">
        <v>74</v>
      </c>
      <c r="B1185" s="261" t="s">
        <v>75</v>
      </c>
      <c r="C1185" s="261" t="s">
        <v>76</v>
      </c>
      <c r="D1185" s="261" t="s">
        <v>1200</v>
      </c>
      <c r="E1185" s="261">
        <v>2</v>
      </c>
      <c r="F1185" s="261" t="s">
        <v>1188</v>
      </c>
      <c r="G1185" s="261" t="s">
        <v>33</v>
      </c>
      <c r="H1185" s="261">
        <v>2</v>
      </c>
      <c r="I1185" s="261" t="s">
        <v>17</v>
      </c>
      <c r="J1185" s="261" t="s">
        <v>17</v>
      </c>
      <c r="K1185" s="261" t="s">
        <v>2327</v>
      </c>
      <c r="L1185" s="262">
        <v>45608</v>
      </c>
      <c r="M1185" s="261" t="s">
        <v>20</v>
      </c>
    </row>
    <row r="1186" spans="1:13" x14ac:dyDescent="0.35">
      <c r="A1186" s="259" t="s">
        <v>74</v>
      </c>
      <c r="B1186" s="259" t="s">
        <v>75</v>
      </c>
      <c r="C1186" s="259" t="s">
        <v>76</v>
      </c>
      <c r="D1186" s="259" t="s">
        <v>1202</v>
      </c>
      <c r="E1186" s="259">
        <v>0</v>
      </c>
      <c r="F1186" s="259" t="s">
        <v>1188</v>
      </c>
      <c r="G1186" s="259" t="s">
        <v>33</v>
      </c>
      <c r="H1186" s="259">
        <v>2</v>
      </c>
      <c r="I1186" s="259" t="s">
        <v>17</v>
      </c>
      <c r="J1186" s="259" t="s">
        <v>17</v>
      </c>
      <c r="K1186" s="259" t="s">
        <v>2328</v>
      </c>
      <c r="L1186" s="260">
        <v>45608</v>
      </c>
      <c r="M1186" s="259" t="s">
        <v>20</v>
      </c>
    </row>
    <row r="1187" spans="1:13" x14ac:dyDescent="0.35">
      <c r="A1187" s="261" t="s">
        <v>74</v>
      </c>
      <c r="B1187" s="261" t="s">
        <v>75</v>
      </c>
      <c r="C1187" s="261" t="s">
        <v>76</v>
      </c>
      <c r="D1187" s="261" t="s">
        <v>1204</v>
      </c>
      <c r="E1187" s="261">
        <v>0</v>
      </c>
      <c r="F1187" s="261" t="s">
        <v>1188</v>
      </c>
      <c r="G1187" s="261" t="s">
        <v>33</v>
      </c>
      <c r="H1187" s="261">
        <v>2</v>
      </c>
      <c r="I1187" s="261" t="s">
        <v>17</v>
      </c>
      <c r="J1187" s="261" t="s">
        <v>17</v>
      </c>
      <c r="K1187" s="261" t="s">
        <v>2329</v>
      </c>
      <c r="L1187" s="262">
        <v>45608</v>
      </c>
      <c r="M1187" s="261" t="s">
        <v>20</v>
      </c>
    </row>
    <row r="1188" spans="1:13" x14ac:dyDescent="0.35">
      <c r="A1188" s="259" t="s">
        <v>2330</v>
      </c>
      <c r="B1188" s="259" t="s">
        <v>2331</v>
      </c>
      <c r="C1188" s="259" t="s">
        <v>2332</v>
      </c>
      <c r="D1188" s="259" t="s">
        <v>1187</v>
      </c>
      <c r="E1188" s="259">
        <v>0</v>
      </c>
      <c r="F1188" s="259" t="s">
        <v>1188</v>
      </c>
      <c r="G1188" s="259" t="s">
        <v>33</v>
      </c>
      <c r="H1188" s="259">
        <v>2</v>
      </c>
      <c r="I1188" s="259" t="s">
        <v>17</v>
      </c>
      <c r="J1188" s="259" t="s">
        <v>17</v>
      </c>
      <c r="K1188" s="259" t="s">
        <v>2333</v>
      </c>
      <c r="L1188" s="260">
        <v>45608</v>
      </c>
      <c r="M1188" s="259" t="s">
        <v>20</v>
      </c>
    </row>
    <row r="1189" spans="1:13" x14ac:dyDescent="0.35">
      <c r="A1189" s="261" t="s">
        <v>2330</v>
      </c>
      <c r="B1189" s="261" t="s">
        <v>2331</v>
      </c>
      <c r="C1189" s="261" t="s">
        <v>2332</v>
      </c>
      <c r="D1189" s="261" t="s">
        <v>1190</v>
      </c>
      <c r="E1189" s="261">
        <v>0</v>
      </c>
      <c r="F1189" s="261" t="s">
        <v>1188</v>
      </c>
      <c r="G1189" s="261" t="s">
        <v>33</v>
      </c>
      <c r="H1189" s="261">
        <v>2</v>
      </c>
      <c r="I1189" s="261" t="s">
        <v>17</v>
      </c>
      <c r="J1189" s="261" t="s">
        <v>17</v>
      </c>
      <c r="K1189" s="261" t="s">
        <v>2334</v>
      </c>
      <c r="L1189" s="262">
        <v>45608</v>
      </c>
      <c r="M1189" s="261" t="s">
        <v>20</v>
      </c>
    </row>
    <row r="1190" spans="1:13" x14ac:dyDescent="0.35">
      <c r="A1190" s="259" t="s">
        <v>2330</v>
      </c>
      <c r="B1190" s="259" t="s">
        <v>2331</v>
      </c>
      <c r="C1190" s="259" t="s">
        <v>2332</v>
      </c>
      <c r="D1190" s="259" t="s">
        <v>1192</v>
      </c>
      <c r="E1190" s="259">
        <v>0</v>
      </c>
      <c r="F1190" s="259" t="s">
        <v>1188</v>
      </c>
      <c r="G1190" s="259" t="s">
        <v>33</v>
      </c>
      <c r="H1190" s="259">
        <v>2</v>
      </c>
      <c r="I1190" s="259" t="s">
        <v>17</v>
      </c>
      <c r="J1190" s="259" t="s">
        <v>17</v>
      </c>
      <c r="K1190" s="259" t="s">
        <v>2335</v>
      </c>
      <c r="L1190" s="260">
        <v>45608</v>
      </c>
      <c r="M1190" s="259" t="s">
        <v>20</v>
      </c>
    </row>
    <row r="1191" spans="1:13" x14ac:dyDescent="0.35">
      <c r="A1191" s="261" t="s">
        <v>2330</v>
      </c>
      <c r="B1191" s="261" t="s">
        <v>2331</v>
      </c>
      <c r="C1191" s="261" t="s">
        <v>2332</v>
      </c>
      <c r="D1191" s="261" t="s">
        <v>1194</v>
      </c>
      <c r="E1191" s="261">
        <v>0</v>
      </c>
      <c r="F1191" s="261" t="s">
        <v>1188</v>
      </c>
      <c r="G1191" s="261" t="s">
        <v>33</v>
      </c>
      <c r="H1191" s="261">
        <v>2</v>
      </c>
      <c r="I1191" s="261" t="s">
        <v>17</v>
      </c>
      <c r="J1191" s="261" t="s">
        <v>17</v>
      </c>
      <c r="K1191" s="261" t="s">
        <v>2336</v>
      </c>
      <c r="L1191" s="262">
        <v>45608</v>
      </c>
      <c r="M1191" s="261" t="s">
        <v>20</v>
      </c>
    </row>
    <row r="1192" spans="1:13" x14ac:dyDescent="0.35">
      <c r="A1192" s="259" t="s">
        <v>2330</v>
      </c>
      <c r="B1192" s="259" t="s">
        <v>2331</v>
      </c>
      <c r="C1192" s="259" t="s">
        <v>2332</v>
      </c>
      <c r="D1192" s="259" t="s">
        <v>1196</v>
      </c>
      <c r="E1192" s="259">
        <v>0</v>
      </c>
      <c r="F1192" s="259" t="s">
        <v>1188</v>
      </c>
      <c r="G1192" s="259" t="s">
        <v>33</v>
      </c>
      <c r="H1192" s="259">
        <v>2</v>
      </c>
      <c r="I1192" s="259" t="s">
        <v>17</v>
      </c>
      <c r="J1192" s="259" t="s">
        <v>17</v>
      </c>
      <c r="K1192" s="259" t="s">
        <v>2337</v>
      </c>
      <c r="L1192" s="260">
        <v>45608</v>
      </c>
      <c r="M1192" s="259" t="s">
        <v>20</v>
      </c>
    </row>
    <row r="1193" spans="1:13" x14ac:dyDescent="0.35">
      <c r="A1193" s="261" t="s">
        <v>2330</v>
      </c>
      <c r="B1193" s="261" t="s">
        <v>2331</v>
      </c>
      <c r="C1193" s="261" t="s">
        <v>2332</v>
      </c>
      <c r="D1193" s="261" t="s">
        <v>1198</v>
      </c>
      <c r="E1193" s="261">
        <v>0</v>
      </c>
      <c r="F1193" s="261" t="s">
        <v>1188</v>
      </c>
      <c r="G1193" s="261" t="s">
        <v>33</v>
      </c>
      <c r="H1193" s="261">
        <v>2</v>
      </c>
      <c r="I1193" s="261" t="s">
        <v>17</v>
      </c>
      <c r="J1193" s="261" t="s">
        <v>17</v>
      </c>
      <c r="K1193" s="261" t="s">
        <v>2338</v>
      </c>
      <c r="L1193" s="262">
        <v>45608</v>
      </c>
      <c r="M1193" s="261" t="s">
        <v>20</v>
      </c>
    </row>
    <row r="1194" spans="1:13" x14ac:dyDescent="0.35">
      <c r="A1194" s="259" t="s">
        <v>2330</v>
      </c>
      <c r="B1194" s="259" t="s">
        <v>2331</v>
      </c>
      <c r="C1194" s="259" t="s">
        <v>2332</v>
      </c>
      <c r="D1194" s="259" t="s">
        <v>1200</v>
      </c>
      <c r="E1194" s="259">
        <v>0</v>
      </c>
      <c r="F1194" s="259" t="s">
        <v>1188</v>
      </c>
      <c r="G1194" s="259" t="s">
        <v>33</v>
      </c>
      <c r="H1194" s="259">
        <v>2</v>
      </c>
      <c r="I1194" s="259" t="s">
        <v>17</v>
      </c>
      <c r="J1194" s="259" t="s">
        <v>17</v>
      </c>
      <c r="K1194" s="259" t="s">
        <v>2339</v>
      </c>
      <c r="L1194" s="260">
        <v>45608</v>
      </c>
      <c r="M1194" s="259" t="s">
        <v>20</v>
      </c>
    </row>
    <row r="1195" spans="1:13" x14ac:dyDescent="0.35">
      <c r="A1195" s="261" t="s">
        <v>2330</v>
      </c>
      <c r="B1195" s="261" t="s">
        <v>2331</v>
      </c>
      <c r="C1195" s="261" t="s">
        <v>2332</v>
      </c>
      <c r="D1195" s="261" t="s">
        <v>1202</v>
      </c>
      <c r="E1195" s="261">
        <v>0</v>
      </c>
      <c r="F1195" s="261" t="s">
        <v>1188</v>
      </c>
      <c r="G1195" s="261" t="s">
        <v>33</v>
      </c>
      <c r="H1195" s="261">
        <v>2</v>
      </c>
      <c r="I1195" s="261" t="s">
        <v>17</v>
      </c>
      <c r="J1195" s="261" t="s">
        <v>17</v>
      </c>
      <c r="K1195" s="261" t="s">
        <v>2340</v>
      </c>
      <c r="L1195" s="262">
        <v>45608</v>
      </c>
      <c r="M1195" s="261" t="s">
        <v>20</v>
      </c>
    </row>
    <row r="1196" spans="1:13" x14ac:dyDescent="0.35">
      <c r="A1196" s="259" t="s">
        <v>2330</v>
      </c>
      <c r="B1196" s="259" t="s">
        <v>2331</v>
      </c>
      <c r="C1196" s="259" t="s">
        <v>2332</v>
      </c>
      <c r="D1196" s="259" t="s">
        <v>1204</v>
      </c>
      <c r="E1196" s="259">
        <v>0</v>
      </c>
      <c r="F1196" s="259" t="s">
        <v>1188</v>
      </c>
      <c r="G1196" s="259" t="s">
        <v>33</v>
      </c>
      <c r="H1196" s="259">
        <v>2</v>
      </c>
      <c r="I1196" s="259" t="s">
        <v>17</v>
      </c>
      <c r="J1196" s="259" t="s">
        <v>17</v>
      </c>
      <c r="K1196" s="259" t="s">
        <v>2341</v>
      </c>
      <c r="L1196" s="260">
        <v>45608</v>
      </c>
      <c r="M1196" s="259" t="s">
        <v>20</v>
      </c>
    </row>
    <row r="1197" spans="1:13" x14ac:dyDescent="0.35">
      <c r="A1197" s="261" t="s">
        <v>859</v>
      </c>
      <c r="B1197" s="261" t="s">
        <v>860</v>
      </c>
      <c r="C1197" s="261" t="s">
        <v>861</v>
      </c>
      <c r="D1197" s="261" t="s">
        <v>1187</v>
      </c>
      <c r="E1197" s="261">
        <v>0</v>
      </c>
      <c r="F1197" s="261" t="s">
        <v>1188</v>
      </c>
      <c r="G1197" s="261" t="s">
        <v>33</v>
      </c>
      <c r="H1197" s="261">
        <v>2</v>
      </c>
      <c r="I1197" s="261" t="s">
        <v>17</v>
      </c>
      <c r="J1197" s="261" t="s">
        <v>17</v>
      </c>
      <c r="K1197" s="261" t="s">
        <v>2342</v>
      </c>
      <c r="L1197" s="262">
        <v>45608</v>
      </c>
      <c r="M1197" s="261" t="s">
        <v>20</v>
      </c>
    </row>
    <row r="1198" spans="1:13" x14ac:dyDescent="0.35">
      <c r="A1198" s="259" t="s">
        <v>859</v>
      </c>
      <c r="B1198" s="259" t="s">
        <v>860</v>
      </c>
      <c r="C1198" s="259" t="s">
        <v>861</v>
      </c>
      <c r="D1198" s="259" t="s">
        <v>1190</v>
      </c>
      <c r="E1198" s="259">
        <v>1</v>
      </c>
      <c r="F1198" s="259" t="s">
        <v>1188</v>
      </c>
      <c r="G1198" s="259" t="s">
        <v>33</v>
      </c>
      <c r="H1198" s="259">
        <v>2</v>
      </c>
      <c r="I1198" s="259" t="s">
        <v>17</v>
      </c>
      <c r="J1198" s="259" t="s">
        <v>17</v>
      </c>
      <c r="K1198" s="259" t="s">
        <v>2343</v>
      </c>
      <c r="L1198" s="260">
        <v>45608</v>
      </c>
      <c r="M1198" s="259" t="s">
        <v>20</v>
      </c>
    </row>
    <row r="1199" spans="1:13" x14ac:dyDescent="0.35">
      <c r="A1199" s="261" t="s">
        <v>859</v>
      </c>
      <c r="B1199" s="261" t="s">
        <v>860</v>
      </c>
      <c r="C1199" s="261" t="s">
        <v>861</v>
      </c>
      <c r="D1199" s="261" t="s">
        <v>1192</v>
      </c>
      <c r="E1199" s="261">
        <v>0</v>
      </c>
      <c r="F1199" s="261" t="s">
        <v>1188</v>
      </c>
      <c r="G1199" s="261" t="s">
        <v>33</v>
      </c>
      <c r="H1199" s="261">
        <v>2</v>
      </c>
      <c r="I1199" s="261" t="s">
        <v>17</v>
      </c>
      <c r="J1199" s="261" t="s">
        <v>17</v>
      </c>
      <c r="K1199" s="261" t="s">
        <v>2344</v>
      </c>
      <c r="L1199" s="262">
        <v>45608</v>
      </c>
      <c r="M1199" s="261" t="s">
        <v>20</v>
      </c>
    </row>
    <row r="1200" spans="1:13" x14ac:dyDescent="0.35">
      <c r="A1200" s="259" t="s">
        <v>859</v>
      </c>
      <c r="B1200" s="259" t="s">
        <v>860</v>
      </c>
      <c r="C1200" s="259" t="s">
        <v>861</v>
      </c>
      <c r="D1200" s="259" t="s">
        <v>1194</v>
      </c>
      <c r="E1200" s="259">
        <v>0</v>
      </c>
      <c r="F1200" s="259" t="s">
        <v>1188</v>
      </c>
      <c r="G1200" s="259" t="s">
        <v>33</v>
      </c>
      <c r="H1200" s="259">
        <v>2</v>
      </c>
      <c r="I1200" s="259" t="s">
        <v>17</v>
      </c>
      <c r="J1200" s="259" t="s">
        <v>17</v>
      </c>
      <c r="K1200" s="259" t="s">
        <v>2345</v>
      </c>
      <c r="L1200" s="260">
        <v>45608</v>
      </c>
      <c r="M1200" s="259" t="s">
        <v>20</v>
      </c>
    </row>
    <row r="1201" spans="1:13" x14ac:dyDescent="0.35">
      <c r="A1201" s="261" t="s">
        <v>859</v>
      </c>
      <c r="B1201" s="261" t="s">
        <v>860</v>
      </c>
      <c r="C1201" s="261" t="s">
        <v>861</v>
      </c>
      <c r="D1201" s="261" t="s">
        <v>1196</v>
      </c>
      <c r="E1201" s="261">
        <v>2</v>
      </c>
      <c r="F1201" s="261" t="s">
        <v>1188</v>
      </c>
      <c r="G1201" s="261" t="s">
        <v>33</v>
      </c>
      <c r="H1201" s="261">
        <v>2</v>
      </c>
      <c r="I1201" s="261" t="s">
        <v>17</v>
      </c>
      <c r="J1201" s="261" t="s">
        <v>17</v>
      </c>
      <c r="K1201" s="261" t="s">
        <v>2346</v>
      </c>
      <c r="L1201" s="262">
        <v>45608</v>
      </c>
      <c r="M1201" s="261" t="s">
        <v>20</v>
      </c>
    </row>
    <row r="1202" spans="1:13" x14ac:dyDescent="0.35">
      <c r="A1202" s="259" t="s">
        <v>859</v>
      </c>
      <c r="B1202" s="259" t="s">
        <v>860</v>
      </c>
      <c r="C1202" s="259" t="s">
        <v>861</v>
      </c>
      <c r="D1202" s="259" t="s">
        <v>1198</v>
      </c>
      <c r="E1202" s="259">
        <v>0</v>
      </c>
      <c r="F1202" s="259" t="s">
        <v>1188</v>
      </c>
      <c r="G1202" s="259" t="s">
        <v>33</v>
      </c>
      <c r="H1202" s="259">
        <v>2</v>
      </c>
      <c r="I1202" s="259" t="s">
        <v>17</v>
      </c>
      <c r="J1202" s="259" t="s">
        <v>17</v>
      </c>
      <c r="K1202" s="259" t="s">
        <v>2347</v>
      </c>
      <c r="L1202" s="260">
        <v>45608</v>
      </c>
      <c r="M1202" s="259" t="s">
        <v>20</v>
      </c>
    </row>
    <row r="1203" spans="1:13" x14ac:dyDescent="0.35">
      <c r="A1203" s="261" t="s">
        <v>859</v>
      </c>
      <c r="B1203" s="261" t="s">
        <v>860</v>
      </c>
      <c r="C1203" s="261" t="s">
        <v>861</v>
      </c>
      <c r="D1203" s="261" t="s">
        <v>1200</v>
      </c>
      <c r="E1203" s="261">
        <v>0</v>
      </c>
      <c r="F1203" s="261" t="s">
        <v>1188</v>
      </c>
      <c r="G1203" s="261" t="s">
        <v>33</v>
      </c>
      <c r="H1203" s="261">
        <v>2</v>
      </c>
      <c r="I1203" s="261" t="s">
        <v>17</v>
      </c>
      <c r="J1203" s="261" t="s">
        <v>17</v>
      </c>
      <c r="K1203" s="261" t="s">
        <v>2348</v>
      </c>
      <c r="L1203" s="262">
        <v>45608</v>
      </c>
      <c r="M1203" s="261" t="s">
        <v>20</v>
      </c>
    </row>
    <row r="1204" spans="1:13" x14ac:dyDescent="0.35">
      <c r="A1204" s="259" t="s">
        <v>859</v>
      </c>
      <c r="B1204" s="259" t="s">
        <v>860</v>
      </c>
      <c r="C1204" s="259" t="s">
        <v>861</v>
      </c>
      <c r="D1204" s="259" t="s">
        <v>1202</v>
      </c>
      <c r="E1204" s="259">
        <v>0</v>
      </c>
      <c r="F1204" s="259" t="s">
        <v>1188</v>
      </c>
      <c r="G1204" s="259" t="s">
        <v>33</v>
      </c>
      <c r="H1204" s="259">
        <v>2</v>
      </c>
      <c r="I1204" s="259" t="s">
        <v>17</v>
      </c>
      <c r="J1204" s="259" t="s">
        <v>17</v>
      </c>
      <c r="K1204" s="259" t="s">
        <v>2349</v>
      </c>
      <c r="L1204" s="260">
        <v>45608</v>
      </c>
      <c r="M1204" s="259" t="s">
        <v>20</v>
      </c>
    </row>
    <row r="1205" spans="1:13" x14ac:dyDescent="0.35">
      <c r="A1205" s="261" t="s">
        <v>859</v>
      </c>
      <c r="B1205" s="261" t="s">
        <v>860</v>
      </c>
      <c r="C1205" s="261" t="s">
        <v>861</v>
      </c>
      <c r="D1205" s="261" t="s">
        <v>1204</v>
      </c>
      <c r="E1205" s="261">
        <v>0</v>
      </c>
      <c r="F1205" s="261" t="s">
        <v>1188</v>
      </c>
      <c r="G1205" s="261" t="s">
        <v>33</v>
      </c>
      <c r="H1205" s="261">
        <v>2</v>
      </c>
      <c r="I1205" s="261" t="s">
        <v>17</v>
      </c>
      <c r="J1205" s="261" t="s">
        <v>17</v>
      </c>
      <c r="K1205" s="261" t="s">
        <v>2350</v>
      </c>
      <c r="L1205" s="262">
        <v>45608</v>
      </c>
      <c r="M1205" s="261" t="s">
        <v>20</v>
      </c>
    </row>
    <row r="1206" spans="1:13" x14ac:dyDescent="0.35">
      <c r="A1206" s="259" t="s">
        <v>2351</v>
      </c>
      <c r="B1206" s="259" t="s">
        <v>2352</v>
      </c>
      <c r="C1206" s="259" t="s">
        <v>2353</v>
      </c>
      <c r="D1206" s="259" t="s">
        <v>1187</v>
      </c>
      <c r="E1206" s="259">
        <v>3</v>
      </c>
      <c r="F1206" s="259" t="s">
        <v>1188</v>
      </c>
      <c r="G1206" s="259" t="s">
        <v>33</v>
      </c>
      <c r="H1206" s="259">
        <v>2</v>
      </c>
      <c r="I1206" s="259" t="s">
        <v>17</v>
      </c>
      <c r="J1206" s="259" t="s">
        <v>17</v>
      </c>
      <c r="K1206" s="259" t="s">
        <v>2354</v>
      </c>
      <c r="L1206" s="260">
        <v>45608</v>
      </c>
      <c r="M1206" s="259" t="s">
        <v>20</v>
      </c>
    </row>
    <row r="1207" spans="1:13" x14ac:dyDescent="0.35">
      <c r="A1207" s="261" t="s">
        <v>2351</v>
      </c>
      <c r="B1207" s="261" t="s">
        <v>2352</v>
      </c>
      <c r="C1207" s="261" t="s">
        <v>2353</v>
      </c>
      <c r="D1207" s="261" t="s">
        <v>1190</v>
      </c>
      <c r="E1207" s="261">
        <v>1</v>
      </c>
      <c r="F1207" s="261" t="s">
        <v>1188</v>
      </c>
      <c r="G1207" s="261" t="s">
        <v>33</v>
      </c>
      <c r="H1207" s="261">
        <v>2</v>
      </c>
      <c r="I1207" s="261" t="s">
        <v>17</v>
      </c>
      <c r="J1207" s="261" t="s">
        <v>17</v>
      </c>
      <c r="K1207" s="261" t="s">
        <v>2355</v>
      </c>
      <c r="L1207" s="262">
        <v>45608</v>
      </c>
      <c r="M1207" s="261" t="s">
        <v>20</v>
      </c>
    </row>
    <row r="1208" spans="1:13" x14ac:dyDescent="0.35">
      <c r="A1208" s="259" t="s">
        <v>2351</v>
      </c>
      <c r="B1208" s="259" t="s">
        <v>2352</v>
      </c>
      <c r="C1208" s="259" t="s">
        <v>2353</v>
      </c>
      <c r="D1208" s="259" t="s">
        <v>1192</v>
      </c>
      <c r="E1208" s="259">
        <v>2</v>
      </c>
      <c r="F1208" s="259" t="s">
        <v>1188</v>
      </c>
      <c r="G1208" s="259" t="s">
        <v>33</v>
      </c>
      <c r="H1208" s="259">
        <v>2</v>
      </c>
      <c r="I1208" s="259" t="s">
        <v>17</v>
      </c>
      <c r="J1208" s="259" t="s">
        <v>17</v>
      </c>
      <c r="K1208" s="259" t="s">
        <v>2356</v>
      </c>
      <c r="L1208" s="260">
        <v>45608</v>
      </c>
      <c r="M1208" s="259" t="s">
        <v>20</v>
      </c>
    </row>
    <row r="1209" spans="1:13" x14ac:dyDescent="0.35">
      <c r="A1209" s="261" t="s">
        <v>2351</v>
      </c>
      <c r="B1209" s="261" t="s">
        <v>2352</v>
      </c>
      <c r="C1209" s="261" t="s">
        <v>2353</v>
      </c>
      <c r="D1209" s="261" t="s">
        <v>1194</v>
      </c>
      <c r="E1209" s="261">
        <v>3</v>
      </c>
      <c r="F1209" s="261" t="s">
        <v>1188</v>
      </c>
      <c r="G1209" s="261" t="s">
        <v>33</v>
      </c>
      <c r="H1209" s="261">
        <v>2</v>
      </c>
      <c r="I1209" s="261" t="s">
        <v>17</v>
      </c>
      <c r="J1209" s="261" t="s">
        <v>17</v>
      </c>
      <c r="K1209" s="261" t="s">
        <v>2357</v>
      </c>
      <c r="L1209" s="262">
        <v>45608</v>
      </c>
      <c r="M1209" s="261" t="s">
        <v>20</v>
      </c>
    </row>
    <row r="1210" spans="1:13" x14ac:dyDescent="0.35">
      <c r="A1210" s="259" t="s">
        <v>2351</v>
      </c>
      <c r="B1210" s="259" t="s">
        <v>2352</v>
      </c>
      <c r="C1210" s="259" t="s">
        <v>2353</v>
      </c>
      <c r="D1210" s="259" t="s">
        <v>1196</v>
      </c>
      <c r="E1210" s="259">
        <v>3</v>
      </c>
      <c r="F1210" s="259" t="s">
        <v>1188</v>
      </c>
      <c r="G1210" s="259" t="s">
        <v>33</v>
      </c>
      <c r="H1210" s="259">
        <v>2</v>
      </c>
      <c r="I1210" s="259" t="s">
        <v>17</v>
      </c>
      <c r="J1210" s="259" t="s">
        <v>17</v>
      </c>
      <c r="K1210" s="259" t="s">
        <v>2358</v>
      </c>
      <c r="L1210" s="260">
        <v>45608</v>
      </c>
      <c r="M1210" s="259" t="s">
        <v>20</v>
      </c>
    </row>
    <row r="1211" spans="1:13" x14ac:dyDescent="0.35">
      <c r="A1211" s="261" t="s">
        <v>2351</v>
      </c>
      <c r="B1211" s="261" t="s">
        <v>2352</v>
      </c>
      <c r="C1211" s="261" t="s">
        <v>2353</v>
      </c>
      <c r="D1211" s="261" t="s">
        <v>1198</v>
      </c>
      <c r="E1211" s="261">
        <v>2</v>
      </c>
      <c r="F1211" s="261" t="s">
        <v>1188</v>
      </c>
      <c r="G1211" s="261" t="s">
        <v>33</v>
      </c>
      <c r="H1211" s="261">
        <v>2</v>
      </c>
      <c r="I1211" s="261" t="s">
        <v>17</v>
      </c>
      <c r="J1211" s="261" t="s">
        <v>17</v>
      </c>
      <c r="K1211" s="261" t="s">
        <v>2359</v>
      </c>
      <c r="L1211" s="262">
        <v>45608</v>
      </c>
      <c r="M1211" s="261" t="s">
        <v>20</v>
      </c>
    </row>
    <row r="1212" spans="1:13" x14ac:dyDescent="0.35">
      <c r="A1212" s="259" t="s">
        <v>2351</v>
      </c>
      <c r="B1212" s="259" t="s">
        <v>2352</v>
      </c>
      <c r="C1212" s="259" t="s">
        <v>2353</v>
      </c>
      <c r="D1212" s="259" t="s">
        <v>1200</v>
      </c>
      <c r="E1212" s="259">
        <v>3</v>
      </c>
      <c r="F1212" s="259" t="s">
        <v>1188</v>
      </c>
      <c r="G1212" s="259" t="s">
        <v>33</v>
      </c>
      <c r="H1212" s="259">
        <v>2</v>
      </c>
      <c r="I1212" s="259" t="s">
        <v>17</v>
      </c>
      <c r="J1212" s="259" t="s">
        <v>17</v>
      </c>
      <c r="K1212" s="259" t="s">
        <v>2360</v>
      </c>
      <c r="L1212" s="260">
        <v>45608</v>
      </c>
      <c r="M1212" s="259" t="s">
        <v>20</v>
      </c>
    </row>
    <row r="1213" spans="1:13" x14ac:dyDescent="0.35">
      <c r="A1213" s="261" t="s">
        <v>2351</v>
      </c>
      <c r="B1213" s="261" t="s">
        <v>2352</v>
      </c>
      <c r="C1213" s="261" t="s">
        <v>2353</v>
      </c>
      <c r="D1213" s="261" t="s">
        <v>1202</v>
      </c>
      <c r="E1213" s="261">
        <v>3</v>
      </c>
      <c r="F1213" s="261" t="s">
        <v>1188</v>
      </c>
      <c r="G1213" s="261" t="s">
        <v>33</v>
      </c>
      <c r="H1213" s="261">
        <v>2</v>
      </c>
      <c r="I1213" s="261" t="s">
        <v>17</v>
      </c>
      <c r="J1213" s="261" t="s">
        <v>17</v>
      </c>
      <c r="K1213" s="261" t="s">
        <v>2361</v>
      </c>
      <c r="L1213" s="262">
        <v>45608</v>
      </c>
      <c r="M1213" s="261" t="s">
        <v>20</v>
      </c>
    </row>
    <row r="1214" spans="1:13" x14ac:dyDescent="0.35">
      <c r="A1214" s="259" t="s">
        <v>2351</v>
      </c>
      <c r="B1214" s="259" t="s">
        <v>2352</v>
      </c>
      <c r="C1214" s="259" t="s">
        <v>2353</v>
      </c>
      <c r="D1214" s="259" t="s">
        <v>1204</v>
      </c>
      <c r="E1214" s="259">
        <v>3</v>
      </c>
      <c r="F1214" s="259" t="s">
        <v>1188</v>
      </c>
      <c r="G1214" s="259" t="s">
        <v>33</v>
      </c>
      <c r="H1214" s="259">
        <v>2</v>
      </c>
      <c r="I1214" s="259" t="s">
        <v>17</v>
      </c>
      <c r="J1214" s="259" t="s">
        <v>17</v>
      </c>
      <c r="K1214" s="259" t="s">
        <v>2362</v>
      </c>
      <c r="L1214" s="260">
        <v>45608</v>
      </c>
      <c r="M1214" s="259" t="s">
        <v>20</v>
      </c>
    </row>
    <row r="1215" spans="1:13" x14ac:dyDescent="0.35">
      <c r="A1215" s="261" t="s">
        <v>2363</v>
      </c>
      <c r="B1215" s="261" t="s">
        <v>2364</v>
      </c>
      <c r="C1215" s="261" t="s">
        <v>2353</v>
      </c>
      <c r="D1215" s="261" t="s">
        <v>1187</v>
      </c>
      <c r="E1215" s="261">
        <v>2</v>
      </c>
      <c r="F1215" s="261" t="s">
        <v>1188</v>
      </c>
      <c r="G1215" s="261" t="s">
        <v>33</v>
      </c>
      <c r="H1215" s="261">
        <v>2</v>
      </c>
      <c r="I1215" s="261" t="s">
        <v>17</v>
      </c>
      <c r="J1215" s="261" t="s">
        <v>17</v>
      </c>
      <c r="K1215" s="261" t="s">
        <v>2365</v>
      </c>
      <c r="L1215" s="262">
        <v>45608</v>
      </c>
      <c r="M1215" s="261" t="s">
        <v>20</v>
      </c>
    </row>
    <row r="1216" spans="1:13" x14ac:dyDescent="0.35">
      <c r="A1216" s="259" t="s">
        <v>2363</v>
      </c>
      <c r="B1216" s="259" t="s">
        <v>2364</v>
      </c>
      <c r="C1216" s="259" t="s">
        <v>2353</v>
      </c>
      <c r="D1216" s="259" t="s">
        <v>1190</v>
      </c>
      <c r="E1216" s="259">
        <v>1</v>
      </c>
      <c r="F1216" s="259" t="s">
        <v>1188</v>
      </c>
      <c r="G1216" s="259" t="s">
        <v>33</v>
      </c>
      <c r="H1216" s="259">
        <v>2</v>
      </c>
      <c r="I1216" s="259" t="s">
        <v>17</v>
      </c>
      <c r="J1216" s="259" t="s">
        <v>17</v>
      </c>
      <c r="K1216" s="259" t="s">
        <v>2366</v>
      </c>
      <c r="L1216" s="260">
        <v>45608</v>
      </c>
      <c r="M1216" s="259" t="s">
        <v>20</v>
      </c>
    </row>
    <row r="1217" spans="1:13" x14ac:dyDescent="0.35">
      <c r="A1217" s="261" t="s">
        <v>2363</v>
      </c>
      <c r="B1217" s="261" t="s">
        <v>2364</v>
      </c>
      <c r="C1217" s="261" t="s">
        <v>2353</v>
      </c>
      <c r="D1217" s="261" t="s">
        <v>1192</v>
      </c>
      <c r="E1217" s="261">
        <v>2</v>
      </c>
      <c r="F1217" s="261" t="s">
        <v>1188</v>
      </c>
      <c r="G1217" s="261" t="s">
        <v>33</v>
      </c>
      <c r="H1217" s="261">
        <v>2</v>
      </c>
      <c r="I1217" s="261" t="s">
        <v>17</v>
      </c>
      <c r="J1217" s="261" t="s">
        <v>17</v>
      </c>
      <c r="K1217" s="261" t="s">
        <v>2367</v>
      </c>
      <c r="L1217" s="262">
        <v>45608</v>
      </c>
      <c r="M1217" s="261" t="s">
        <v>20</v>
      </c>
    </row>
    <row r="1218" spans="1:13" x14ac:dyDescent="0.35">
      <c r="A1218" s="259" t="s">
        <v>2363</v>
      </c>
      <c r="B1218" s="259" t="s">
        <v>2364</v>
      </c>
      <c r="C1218" s="259" t="s">
        <v>2353</v>
      </c>
      <c r="D1218" s="259" t="s">
        <v>1194</v>
      </c>
      <c r="E1218" s="259">
        <v>2</v>
      </c>
      <c r="F1218" s="259" t="s">
        <v>1188</v>
      </c>
      <c r="G1218" s="259" t="s">
        <v>33</v>
      </c>
      <c r="H1218" s="259">
        <v>2</v>
      </c>
      <c r="I1218" s="259" t="s">
        <v>17</v>
      </c>
      <c r="J1218" s="259" t="s">
        <v>17</v>
      </c>
      <c r="K1218" s="259" t="s">
        <v>2368</v>
      </c>
      <c r="L1218" s="260">
        <v>45608</v>
      </c>
      <c r="M1218" s="259" t="s">
        <v>20</v>
      </c>
    </row>
    <row r="1219" spans="1:13" x14ac:dyDescent="0.35">
      <c r="A1219" s="261" t="s">
        <v>2363</v>
      </c>
      <c r="B1219" s="261" t="s">
        <v>2364</v>
      </c>
      <c r="C1219" s="261" t="s">
        <v>2353</v>
      </c>
      <c r="D1219" s="261" t="s">
        <v>1196</v>
      </c>
      <c r="E1219" s="261">
        <v>0</v>
      </c>
      <c r="F1219" s="261" t="s">
        <v>1188</v>
      </c>
      <c r="G1219" s="261" t="s">
        <v>33</v>
      </c>
      <c r="H1219" s="261">
        <v>2</v>
      </c>
      <c r="I1219" s="261" t="s">
        <v>17</v>
      </c>
      <c r="J1219" s="261" t="s">
        <v>17</v>
      </c>
      <c r="K1219" s="261" t="s">
        <v>2369</v>
      </c>
      <c r="L1219" s="262">
        <v>45608</v>
      </c>
      <c r="M1219" s="261" t="s">
        <v>20</v>
      </c>
    </row>
    <row r="1220" spans="1:13" x14ac:dyDescent="0.35">
      <c r="A1220" s="259" t="s">
        <v>2363</v>
      </c>
      <c r="B1220" s="259" t="s">
        <v>2364</v>
      </c>
      <c r="C1220" s="259" t="s">
        <v>2353</v>
      </c>
      <c r="D1220" s="259" t="s">
        <v>1198</v>
      </c>
      <c r="E1220" s="259">
        <v>2</v>
      </c>
      <c r="F1220" s="259" t="s">
        <v>1188</v>
      </c>
      <c r="G1220" s="259" t="s">
        <v>33</v>
      </c>
      <c r="H1220" s="259">
        <v>2</v>
      </c>
      <c r="I1220" s="259" t="s">
        <v>17</v>
      </c>
      <c r="J1220" s="259" t="s">
        <v>17</v>
      </c>
      <c r="K1220" s="259" t="s">
        <v>2370</v>
      </c>
      <c r="L1220" s="260">
        <v>45608</v>
      </c>
      <c r="M1220" s="259" t="s">
        <v>20</v>
      </c>
    </row>
    <row r="1221" spans="1:13" x14ac:dyDescent="0.35">
      <c r="A1221" s="261" t="s">
        <v>2363</v>
      </c>
      <c r="B1221" s="261" t="s">
        <v>2364</v>
      </c>
      <c r="C1221" s="261" t="s">
        <v>2353</v>
      </c>
      <c r="D1221" s="261" t="s">
        <v>1200</v>
      </c>
      <c r="E1221" s="261">
        <v>3</v>
      </c>
      <c r="F1221" s="261" t="s">
        <v>1188</v>
      </c>
      <c r="G1221" s="261" t="s">
        <v>33</v>
      </c>
      <c r="H1221" s="261">
        <v>2</v>
      </c>
      <c r="I1221" s="261" t="s">
        <v>17</v>
      </c>
      <c r="J1221" s="261" t="s">
        <v>17</v>
      </c>
      <c r="K1221" s="261" t="s">
        <v>2371</v>
      </c>
      <c r="L1221" s="262">
        <v>45608</v>
      </c>
      <c r="M1221" s="261" t="s">
        <v>20</v>
      </c>
    </row>
    <row r="1222" spans="1:13" x14ac:dyDescent="0.35">
      <c r="A1222" s="259" t="s">
        <v>2363</v>
      </c>
      <c r="B1222" s="259" t="s">
        <v>2364</v>
      </c>
      <c r="C1222" s="259" t="s">
        <v>2353</v>
      </c>
      <c r="D1222" s="259" t="s">
        <v>1202</v>
      </c>
      <c r="E1222" s="259">
        <v>3</v>
      </c>
      <c r="F1222" s="259" t="s">
        <v>1188</v>
      </c>
      <c r="G1222" s="259" t="s">
        <v>33</v>
      </c>
      <c r="H1222" s="259">
        <v>2</v>
      </c>
      <c r="I1222" s="259" t="s">
        <v>17</v>
      </c>
      <c r="J1222" s="259" t="s">
        <v>17</v>
      </c>
      <c r="K1222" s="259" t="s">
        <v>2372</v>
      </c>
      <c r="L1222" s="260">
        <v>45608</v>
      </c>
      <c r="M1222" s="259" t="s">
        <v>20</v>
      </c>
    </row>
    <row r="1223" spans="1:13" x14ac:dyDescent="0.35">
      <c r="A1223" s="261" t="s">
        <v>2363</v>
      </c>
      <c r="B1223" s="261" t="s">
        <v>2364</v>
      </c>
      <c r="C1223" s="261" t="s">
        <v>2353</v>
      </c>
      <c r="D1223" s="261" t="s">
        <v>1204</v>
      </c>
      <c r="E1223" s="261">
        <v>3</v>
      </c>
      <c r="F1223" s="261" t="s">
        <v>1188</v>
      </c>
      <c r="G1223" s="261" t="s">
        <v>33</v>
      </c>
      <c r="H1223" s="261">
        <v>2</v>
      </c>
      <c r="I1223" s="261" t="s">
        <v>17</v>
      </c>
      <c r="J1223" s="261" t="s">
        <v>17</v>
      </c>
      <c r="K1223" s="261" t="s">
        <v>2373</v>
      </c>
      <c r="L1223" s="262">
        <v>45608</v>
      </c>
      <c r="M1223" s="261" t="s">
        <v>20</v>
      </c>
    </row>
    <row r="1224" spans="1:13" x14ac:dyDescent="0.35">
      <c r="A1224" s="259" t="s">
        <v>2374</v>
      </c>
      <c r="B1224" s="259" t="s">
        <v>2375</v>
      </c>
      <c r="C1224" s="259" t="s">
        <v>2353</v>
      </c>
      <c r="D1224" s="259" t="s">
        <v>1187</v>
      </c>
      <c r="E1224" s="259">
        <v>3</v>
      </c>
      <c r="F1224" s="259" t="s">
        <v>1188</v>
      </c>
      <c r="G1224" s="259" t="s">
        <v>33</v>
      </c>
      <c r="H1224" s="259">
        <v>2</v>
      </c>
      <c r="I1224" s="259" t="s">
        <v>17</v>
      </c>
      <c r="J1224" s="259" t="s">
        <v>17</v>
      </c>
      <c r="K1224" s="259" t="s">
        <v>2376</v>
      </c>
      <c r="L1224" s="260">
        <v>45608</v>
      </c>
      <c r="M1224" s="259" t="s">
        <v>20</v>
      </c>
    </row>
    <row r="1225" spans="1:13" x14ac:dyDescent="0.35">
      <c r="A1225" s="261" t="s">
        <v>2374</v>
      </c>
      <c r="B1225" s="261" t="s">
        <v>2375</v>
      </c>
      <c r="C1225" s="261" t="s">
        <v>2353</v>
      </c>
      <c r="D1225" s="261" t="s">
        <v>1190</v>
      </c>
      <c r="E1225" s="261">
        <v>1</v>
      </c>
      <c r="F1225" s="261" t="s">
        <v>1188</v>
      </c>
      <c r="G1225" s="261" t="s">
        <v>33</v>
      </c>
      <c r="H1225" s="261">
        <v>2</v>
      </c>
      <c r="I1225" s="261" t="s">
        <v>17</v>
      </c>
      <c r="J1225" s="261" t="s">
        <v>17</v>
      </c>
      <c r="K1225" s="261" t="s">
        <v>2377</v>
      </c>
      <c r="L1225" s="262">
        <v>45608</v>
      </c>
      <c r="M1225" s="261" t="s">
        <v>20</v>
      </c>
    </row>
    <row r="1226" spans="1:13" x14ac:dyDescent="0.35">
      <c r="A1226" s="259" t="s">
        <v>2374</v>
      </c>
      <c r="B1226" s="259" t="s">
        <v>2375</v>
      </c>
      <c r="C1226" s="259" t="s">
        <v>2353</v>
      </c>
      <c r="D1226" s="259" t="s">
        <v>1192</v>
      </c>
      <c r="E1226" s="259">
        <v>2</v>
      </c>
      <c r="F1226" s="259" t="s">
        <v>1188</v>
      </c>
      <c r="G1226" s="259" t="s">
        <v>33</v>
      </c>
      <c r="H1226" s="259">
        <v>2</v>
      </c>
      <c r="I1226" s="259" t="s">
        <v>17</v>
      </c>
      <c r="J1226" s="259" t="s">
        <v>17</v>
      </c>
      <c r="K1226" s="259" t="s">
        <v>2378</v>
      </c>
      <c r="L1226" s="260">
        <v>45608</v>
      </c>
      <c r="M1226" s="259" t="s">
        <v>20</v>
      </c>
    </row>
    <row r="1227" spans="1:13" x14ac:dyDescent="0.35">
      <c r="A1227" s="261" t="s">
        <v>2374</v>
      </c>
      <c r="B1227" s="261" t="s">
        <v>2375</v>
      </c>
      <c r="C1227" s="261" t="s">
        <v>2353</v>
      </c>
      <c r="D1227" s="261" t="s">
        <v>1194</v>
      </c>
      <c r="E1227" s="261">
        <v>3</v>
      </c>
      <c r="F1227" s="261" t="s">
        <v>1188</v>
      </c>
      <c r="G1227" s="261" t="s">
        <v>33</v>
      </c>
      <c r="H1227" s="261">
        <v>2</v>
      </c>
      <c r="I1227" s="261" t="s">
        <v>17</v>
      </c>
      <c r="J1227" s="261" t="s">
        <v>17</v>
      </c>
      <c r="K1227" s="261" t="s">
        <v>2379</v>
      </c>
      <c r="L1227" s="262">
        <v>45608</v>
      </c>
      <c r="M1227" s="261" t="s">
        <v>20</v>
      </c>
    </row>
    <row r="1228" spans="1:13" x14ac:dyDescent="0.35">
      <c r="A1228" s="259" t="s">
        <v>2374</v>
      </c>
      <c r="B1228" s="259" t="s">
        <v>2375</v>
      </c>
      <c r="C1228" s="259" t="s">
        <v>2353</v>
      </c>
      <c r="D1228" s="259" t="s">
        <v>1196</v>
      </c>
      <c r="E1228" s="259">
        <v>2</v>
      </c>
      <c r="F1228" s="259" t="s">
        <v>1188</v>
      </c>
      <c r="G1228" s="259" t="s">
        <v>33</v>
      </c>
      <c r="H1228" s="259">
        <v>2</v>
      </c>
      <c r="I1228" s="259" t="s">
        <v>17</v>
      </c>
      <c r="J1228" s="259" t="s">
        <v>17</v>
      </c>
      <c r="K1228" s="259" t="s">
        <v>2380</v>
      </c>
      <c r="L1228" s="260">
        <v>45608</v>
      </c>
      <c r="M1228" s="259" t="s">
        <v>20</v>
      </c>
    </row>
    <row r="1229" spans="1:13" x14ac:dyDescent="0.35">
      <c r="A1229" s="261" t="s">
        <v>2374</v>
      </c>
      <c r="B1229" s="261" t="s">
        <v>2375</v>
      </c>
      <c r="C1229" s="261" t="s">
        <v>2353</v>
      </c>
      <c r="D1229" s="261" t="s">
        <v>1198</v>
      </c>
      <c r="E1229" s="261">
        <v>2</v>
      </c>
      <c r="F1229" s="261" t="s">
        <v>1188</v>
      </c>
      <c r="G1229" s="261" t="s">
        <v>33</v>
      </c>
      <c r="H1229" s="261">
        <v>2</v>
      </c>
      <c r="I1229" s="261" t="s">
        <v>17</v>
      </c>
      <c r="J1229" s="261" t="s">
        <v>17</v>
      </c>
      <c r="K1229" s="261" t="s">
        <v>2381</v>
      </c>
      <c r="L1229" s="262">
        <v>45608</v>
      </c>
      <c r="M1229" s="261" t="s">
        <v>20</v>
      </c>
    </row>
    <row r="1230" spans="1:13" x14ac:dyDescent="0.35">
      <c r="A1230" s="259" t="s">
        <v>2374</v>
      </c>
      <c r="B1230" s="259" t="s">
        <v>2375</v>
      </c>
      <c r="C1230" s="259" t="s">
        <v>2353</v>
      </c>
      <c r="D1230" s="259" t="s">
        <v>1200</v>
      </c>
      <c r="E1230" s="259">
        <v>3</v>
      </c>
      <c r="F1230" s="259" t="s">
        <v>1188</v>
      </c>
      <c r="G1230" s="259" t="s">
        <v>33</v>
      </c>
      <c r="H1230" s="259">
        <v>2</v>
      </c>
      <c r="I1230" s="259" t="s">
        <v>17</v>
      </c>
      <c r="J1230" s="259" t="s">
        <v>17</v>
      </c>
      <c r="K1230" s="259" t="s">
        <v>2382</v>
      </c>
      <c r="L1230" s="260">
        <v>45608</v>
      </c>
      <c r="M1230" s="259" t="s">
        <v>20</v>
      </c>
    </row>
    <row r="1231" spans="1:13" x14ac:dyDescent="0.35">
      <c r="A1231" s="261" t="s">
        <v>2374</v>
      </c>
      <c r="B1231" s="261" t="s">
        <v>2375</v>
      </c>
      <c r="C1231" s="261" t="s">
        <v>2353</v>
      </c>
      <c r="D1231" s="261" t="s">
        <v>1202</v>
      </c>
      <c r="E1231" s="261">
        <v>3</v>
      </c>
      <c r="F1231" s="261" t="s">
        <v>1188</v>
      </c>
      <c r="G1231" s="261" t="s">
        <v>33</v>
      </c>
      <c r="H1231" s="261">
        <v>2</v>
      </c>
      <c r="I1231" s="261" t="s">
        <v>17</v>
      </c>
      <c r="J1231" s="261" t="s">
        <v>17</v>
      </c>
      <c r="K1231" s="261" t="s">
        <v>2383</v>
      </c>
      <c r="L1231" s="262">
        <v>45608</v>
      </c>
      <c r="M1231" s="261" t="s">
        <v>20</v>
      </c>
    </row>
    <row r="1232" spans="1:13" x14ac:dyDescent="0.35">
      <c r="A1232" s="259" t="s">
        <v>2374</v>
      </c>
      <c r="B1232" s="259" t="s">
        <v>2375</v>
      </c>
      <c r="C1232" s="259" t="s">
        <v>2353</v>
      </c>
      <c r="D1232" s="259" t="s">
        <v>1204</v>
      </c>
      <c r="E1232" s="259">
        <v>3</v>
      </c>
      <c r="F1232" s="259" t="s">
        <v>1188</v>
      </c>
      <c r="G1232" s="259" t="s">
        <v>33</v>
      </c>
      <c r="H1232" s="259">
        <v>2</v>
      </c>
      <c r="I1232" s="259" t="s">
        <v>17</v>
      </c>
      <c r="J1232" s="259" t="s">
        <v>17</v>
      </c>
      <c r="K1232" s="259" t="s">
        <v>2384</v>
      </c>
      <c r="L1232" s="260">
        <v>45608</v>
      </c>
      <c r="M1232" s="259" t="s">
        <v>20</v>
      </c>
    </row>
    <row r="1233" spans="1:13" x14ac:dyDescent="0.35">
      <c r="A1233" s="261" t="s">
        <v>2385</v>
      </c>
      <c r="B1233" s="261" t="s">
        <v>2386</v>
      </c>
      <c r="C1233" s="261" t="s">
        <v>2387</v>
      </c>
      <c r="D1233" s="261" t="s">
        <v>1187</v>
      </c>
      <c r="E1233" s="261">
        <v>2</v>
      </c>
      <c r="F1233" s="261" t="s">
        <v>1188</v>
      </c>
      <c r="G1233" s="261" t="s">
        <v>33</v>
      </c>
      <c r="H1233" s="261">
        <v>2</v>
      </c>
      <c r="I1233" s="261" t="s">
        <v>17</v>
      </c>
      <c r="J1233" s="261" t="s">
        <v>17</v>
      </c>
      <c r="K1233" s="261" t="s">
        <v>2388</v>
      </c>
      <c r="L1233" s="262">
        <v>45608</v>
      </c>
      <c r="M1233" s="261" t="s">
        <v>20</v>
      </c>
    </row>
    <row r="1234" spans="1:13" x14ac:dyDescent="0.35">
      <c r="A1234" s="259" t="s">
        <v>2385</v>
      </c>
      <c r="B1234" s="259" t="s">
        <v>2386</v>
      </c>
      <c r="C1234" s="259" t="s">
        <v>2387</v>
      </c>
      <c r="D1234" s="259" t="s">
        <v>1190</v>
      </c>
      <c r="E1234" s="259">
        <v>1</v>
      </c>
      <c r="F1234" s="259" t="s">
        <v>1188</v>
      </c>
      <c r="G1234" s="259" t="s">
        <v>33</v>
      </c>
      <c r="H1234" s="259">
        <v>2</v>
      </c>
      <c r="I1234" s="259" t="s">
        <v>17</v>
      </c>
      <c r="J1234" s="259" t="s">
        <v>17</v>
      </c>
      <c r="K1234" s="259" t="s">
        <v>2389</v>
      </c>
      <c r="L1234" s="260">
        <v>45608</v>
      </c>
      <c r="M1234" s="259" t="s">
        <v>20</v>
      </c>
    </row>
    <row r="1235" spans="1:13" x14ac:dyDescent="0.35">
      <c r="A1235" s="261" t="s">
        <v>2385</v>
      </c>
      <c r="B1235" s="261" t="s">
        <v>2386</v>
      </c>
      <c r="C1235" s="261" t="s">
        <v>2387</v>
      </c>
      <c r="D1235" s="261" t="s">
        <v>1192</v>
      </c>
      <c r="E1235" s="261">
        <v>3</v>
      </c>
      <c r="F1235" s="261" t="s">
        <v>1188</v>
      </c>
      <c r="G1235" s="261" t="s">
        <v>33</v>
      </c>
      <c r="H1235" s="261">
        <v>2</v>
      </c>
      <c r="I1235" s="261" t="s">
        <v>17</v>
      </c>
      <c r="J1235" s="261" t="s">
        <v>17</v>
      </c>
      <c r="K1235" s="261" t="s">
        <v>2390</v>
      </c>
      <c r="L1235" s="262">
        <v>45608</v>
      </c>
      <c r="M1235" s="261" t="s">
        <v>20</v>
      </c>
    </row>
    <row r="1236" spans="1:13" x14ac:dyDescent="0.35">
      <c r="A1236" s="259" t="s">
        <v>2385</v>
      </c>
      <c r="B1236" s="259" t="s">
        <v>2386</v>
      </c>
      <c r="C1236" s="259" t="s">
        <v>2387</v>
      </c>
      <c r="D1236" s="259" t="s">
        <v>1194</v>
      </c>
      <c r="E1236" s="259">
        <v>2</v>
      </c>
      <c r="F1236" s="259" t="s">
        <v>1188</v>
      </c>
      <c r="G1236" s="259" t="s">
        <v>33</v>
      </c>
      <c r="H1236" s="259">
        <v>2</v>
      </c>
      <c r="I1236" s="259" t="s">
        <v>17</v>
      </c>
      <c r="J1236" s="259" t="s">
        <v>17</v>
      </c>
      <c r="K1236" s="259" t="s">
        <v>2391</v>
      </c>
      <c r="L1236" s="260">
        <v>45608</v>
      </c>
      <c r="M1236" s="259" t="s">
        <v>20</v>
      </c>
    </row>
    <row r="1237" spans="1:13" x14ac:dyDescent="0.35">
      <c r="A1237" s="261" t="s">
        <v>2385</v>
      </c>
      <c r="B1237" s="261" t="s">
        <v>2386</v>
      </c>
      <c r="C1237" s="261" t="s">
        <v>2387</v>
      </c>
      <c r="D1237" s="261" t="s">
        <v>1196</v>
      </c>
      <c r="E1237" s="261">
        <v>0</v>
      </c>
      <c r="F1237" s="261" t="s">
        <v>1188</v>
      </c>
      <c r="G1237" s="261" t="s">
        <v>33</v>
      </c>
      <c r="H1237" s="261">
        <v>2</v>
      </c>
      <c r="I1237" s="261" t="s">
        <v>17</v>
      </c>
      <c r="J1237" s="261" t="s">
        <v>17</v>
      </c>
      <c r="K1237" s="261" t="s">
        <v>2392</v>
      </c>
      <c r="L1237" s="262">
        <v>45608</v>
      </c>
      <c r="M1237" s="261" t="s">
        <v>20</v>
      </c>
    </row>
    <row r="1238" spans="1:13" x14ac:dyDescent="0.35">
      <c r="A1238" s="259" t="s">
        <v>2385</v>
      </c>
      <c r="B1238" s="259" t="s">
        <v>2386</v>
      </c>
      <c r="C1238" s="259" t="s">
        <v>2387</v>
      </c>
      <c r="D1238" s="259" t="s">
        <v>1198</v>
      </c>
      <c r="E1238" s="259">
        <v>2</v>
      </c>
      <c r="F1238" s="259" t="s">
        <v>1188</v>
      </c>
      <c r="G1238" s="259" t="s">
        <v>33</v>
      </c>
      <c r="H1238" s="259">
        <v>2</v>
      </c>
      <c r="I1238" s="259" t="s">
        <v>17</v>
      </c>
      <c r="J1238" s="259" t="s">
        <v>17</v>
      </c>
      <c r="K1238" s="259" t="s">
        <v>2393</v>
      </c>
      <c r="L1238" s="260">
        <v>45608</v>
      </c>
      <c r="M1238" s="259" t="s">
        <v>20</v>
      </c>
    </row>
    <row r="1239" spans="1:13" x14ac:dyDescent="0.35">
      <c r="A1239" s="261" t="s">
        <v>2385</v>
      </c>
      <c r="B1239" s="261" t="s">
        <v>2386</v>
      </c>
      <c r="C1239" s="261" t="s">
        <v>2387</v>
      </c>
      <c r="D1239" s="261" t="s">
        <v>1200</v>
      </c>
      <c r="E1239" s="261">
        <v>3</v>
      </c>
      <c r="F1239" s="261" t="s">
        <v>1188</v>
      </c>
      <c r="G1239" s="261" t="s">
        <v>33</v>
      </c>
      <c r="H1239" s="261">
        <v>2</v>
      </c>
      <c r="I1239" s="261" t="s">
        <v>17</v>
      </c>
      <c r="J1239" s="261" t="s">
        <v>17</v>
      </c>
      <c r="K1239" s="261" t="s">
        <v>2394</v>
      </c>
      <c r="L1239" s="262">
        <v>45608</v>
      </c>
      <c r="M1239" s="261" t="s">
        <v>20</v>
      </c>
    </row>
    <row r="1240" spans="1:13" x14ac:dyDescent="0.35">
      <c r="A1240" s="259" t="s">
        <v>2385</v>
      </c>
      <c r="B1240" s="259" t="s">
        <v>2386</v>
      </c>
      <c r="C1240" s="259" t="s">
        <v>2387</v>
      </c>
      <c r="D1240" s="259" t="s">
        <v>1202</v>
      </c>
      <c r="E1240" s="259">
        <v>3</v>
      </c>
      <c r="F1240" s="259" t="s">
        <v>1188</v>
      </c>
      <c r="G1240" s="259" t="s">
        <v>33</v>
      </c>
      <c r="H1240" s="259">
        <v>2</v>
      </c>
      <c r="I1240" s="259" t="s">
        <v>17</v>
      </c>
      <c r="J1240" s="259" t="s">
        <v>17</v>
      </c>
      <c r="K1240" s="259" t="s">
        <v>2395</v>
      </c>
      <c r="L1240" s="260">
        <v>45608</v>
      </c>
      <c r="M1240" s="259" t="s">
        <v>20</v>
      </c>
    </row>
    <row r="1241" spans="1:13" x14ac:dyDescent="0.35">
      <c r="A1241" s="261" t="s">
        <v>2385</v>
      </c>
      <c r="B1241" s="261" t="s">
        <v>2386</v>
      </c>
      <c r="C1241" s="261" t="s">
        <v>2387</v>
      </c>
      <c r="D1241" s="261" t="s">
        <v>1204</v>
      </c>
      <c r="E1241" s="261">
        <v>0</v>
      </c>
      <c r="F1241" s="261" t="s">
        <v>1188</v>
      </c>
      <c r="G1241" s="261" t="s">
        <v>33</v>
      </c>
      <c r="H1241" s="261">
        <v>2</v>
      </c>
      <c r="I1241" s="261" t="s">
        <v>17</v>
      </c>
      <c r="J1241" s="261" t="s">
        <v>17</v>
      </c>
      <c r="K1241" s="261" t="s">
        <v>2396</v>
      </c>
      <c r="L1241" s="262">
        <v>45608</v>
      </c>
      <c r="M1241" s="261" t="s">
        <v>20</v>
      </c>
    </row>
    <row r="1242" spans="1:13" x14ac:dyDescent="0.35">
      <c r="A1242" s="259" t="s">
        <v>225</v>
      </c>
      <c r="B1242" s="259" t="s">
        <v>226</v>
      </c>
      <c r="C1242" s="259" t="s">
        <v>227</v>
      </c>
      <c r="D1242" s="259" t="s">
        <v>1187</v>
      </c>
      <c r="E1242" s="259">
        <v>0</v>
      </c>
      <c r="F1242" s="259" t="s">
        <v>1188</v>
      </c>
      <c r="G1242" s="259" t="s">
        <v>33</v>
      </c>
      <c r="H1242" s="259">
        <v>2</v>
      </c>
      <c r="I1242" s="259" t="s">
        <v>17</v>
      </c>
      <c r="J1242" s="259" t="s">
        <v>17</v>
      </c>
      <c r="K1242" s="259" t="s">
        <v>2397</v>
      </c>
      <c r="L1242" s="260">
        <v>45608</v>
      </c>
      <c r="M1242" s="259" t="s">
        <v>20</v>
      </c>
    </row>
    <row r="1243" spans="1:13" x14ac:dyDescent="0.35">
      <c r="A1243" s="261" t="s">
        <v>225</v>
      </c>
      <c r="B1243" s="261" t="s">
        <v>226</v>
      </c>
      <c r="C1243" s="261" t="s">
        <v>227</v>
      </c>
      <c r="D1243" s="261" t="s">
        <v>1190</v>
      </c>
      <c r="E1243" s="261">
        <v>1</v>
      </c>
      <c r="F1243" s="261" t="s">
        <v>1188</v>
      </c>
      <c r="G1243" s="261" t="s">
        <v>33</v>
      </c>
      <c r="H1243" s="261">
        <v>2</v>
      </c>
      <c r="I1243" s="261" t="s">
        <v>17</v>
      </c>
      <c r="J1243" s="261" t="s">
        <v>17</v>
      </c>
      <c r="K1243" s="261" t="s">
        <v>2398</v>
      </c>
      <c r="L1243" s="262">
        <v>45608</v>
      </c>
      <c r="M1243" s="261" t="s">
        <v>20</v>
      </c>
    </row>
    <row r="1244" spans="1:13" x14ac:dyDescent="0.35">
      <c r="A1244" s="259" t="s">
        <v>225</v>
      </c>
      <c r="B1244" s="259" t="s">
        <v>226</v>
      </c>
      <c r="C1244" s="259" t="s">
        <v>227</v>
      </c>
      <c r="D1244" s="259" t="s">
        <v>1192</v>
      </c>
      <c r="E1244" s="259">
        <v>1</v>
      </c>
      <c r="F1244" s="259" t="s">
        <v>1188</v>
      </c>
      <c r="G1244" s="259" t="s">
        <v>33</v>
      </c>
      <c r="H1244" s="259">
        <v>2</v>
      </c>
      <c r="I1244" s="259" t="s">
        <v>17</v>
      </c>
      <c r="J1244" s="259" t="s">
        <v>17</v>
      </c>
      <c r="K1244" s="259" t="s">
        <v>2399</v>
      </c>
      <c r="L1244" s="260">
        <v>45608</v>
      </c>
      <c r="M1244" s="259" t="s">
        <v>20</v>
      </c>
    </row>
    <row r="1245" spans="1:13" x14ac:dyDescent="0.35">
      <c r="A1245" s="261" t="s">
        <v>225</v>
      </c>
      <c r="B1245" s="261" t="s">
        <v>226</v>
      </c>
      <c r="C1245" s="261" t="s">
        <v>227</v>
      </c>
      <c r="D1245" s="261" t="s">
        <v>1194</v>
      </c>
      <c r="E1245" s="261">
        <v>0</v>
      </c>
      <c r="F1245" s="261" t="s">
        <v>1188</v>
      </c>
      <c r="G1245" s="261" t="s">
        <v>33</v>
      </c>
      <c r="H1245" s="261">
        <v>2</v>
      </c>
      <c r="I1245" s="261" t="s">
        <v>17</v>
      </c>
      <c r="J1245" s="261" t="s">
        <v>17</v>
      </c>
      <c r="K1245" s="261" t="s">
        <v>2400</v>
      </c>
      <c r="L1245" s="262">
        <v>45608</v>
      </c>
      <c r="M1245" s="261" t="s">
        <v>20</v>
      </c>
    </row>
    <row r="1246" spans="1:13" x14ac:dyDescent="0.35">
      <c r="A1246" s="259" t="s">
        <v>225</v>
      </c>
      <c r="B1246" s="259" t="s">
        <v>226</v>
      </c>
      <c r="C1246" s="259" t="s">
        <v>227</v>
      </c>
      <c r="D1246" s="259" t="s">
        <v>1196</v>
      </c>
      <c r="E1246" s="259">
        <v>0</v>
      </c>
      <c r="F1246" s="259" t="s">
        <v>1188</v>
      </c>
      <c r="G1246" s="259" t="s">
        <v>33</v>
      </c>
      <c r="H1246" s="259">
        <v>2</v>
      </c>
      <c r="I1246" s="259" t="s">
        <v>17</v>
      </c>
      <c r="J1246" s="259" t="s">
        <v>17</v>
      </c>
      <c r="K1246" s="259" t="s">
        <v>2401</v>
      </c>
      <c r="L1246" s="260">
        <v>45608</v>
      </c>
      <c r="M1246" s="259" t="s">
        <v>20</v>
      </c>
    </row>
    <row r="1247" spans="1:13" x14ac:dyDescent="0.35">
      <c r="A1247" s="261" t="s">
        <v>225</v>
      </c>
      <c r="B1247" s="261" t="s">
        <v>226</v>
      </c>
      <c r="C1247" s="261" t="s">
        <v>227</v>
      </c>
      <c r="D1247" s="261" t="s">
        <v>1198</v>
      </c>
      <c r="E1247" s="261">
        <v>3</v>
      </c>
      <c r="F1247" s="261" t="s">
        <v>1188</v>
      </c>
      <c r="G1247" s="261" t="s">
        <v>33</v>
      </c>
      <c r="H1247" s="261">
        <v>2</v>
      </c>
      <c r="I1247" s="261" t="s">
        <v>17</v>
      </c>
      <c r="J1247" s="261" t="s">
        <v>17</v>
      </c>
      <c r="K1247" s="261" t="s">
        <v>2402</v>
      </c>
      <c r="L1247" s="262">
        <v>45608</v>
      </c>
      <c r="M1247" s="261" t="s">
        <v>20</v>
      </c>
    </row>
    <row r="1248" spans="1:13" x14ac:dyDescent="0.35">
      <c r="A1248" s="259" t="s">
        <v>225</v>
      </c>
      <c r="B1248" s="259" t="s">
        <v>226</v>
      </c>
      <c r="C1248" s="259" t="s">
        <v>227</v>
      </c>
      <c r="D1248" s="259" t="s">
        <v>1200</v>
      </c>
      <c r="E1248" s="259">
        <v>2</v>
      </c>
      <c r="F1248" s="259" t="s">
        <v>1188</v>
      </c>
      <c r="G1248" s="259" t="s">
        <v>33</v>
      </c>
      <c r="H1248" s="259">
        <v>2</v>
      </c>
      <c r="I1248" s="259" t="s">
        <v>17</v>
      </c>
      <c r="J1248" s="259" t="s">
        <v>17</v>
      </c>
      <c r="K1248" s="259" t="s">
        <v>2403</v>
      </c>
      <c r="L1248" s="260">
        <v>45608</v>
      </c>
      <c r="M1248" s="259" t="s">
        <v>20</v>
      </c>
    </row>
    <row r="1249" spans="1:13" x14ac:dyDescent="0.35">
      <c r="A1249" s="261" t="s">
        <v>225</v>
      </c>
      <c r="B1249" s="261" t="s">
        <v>226</v>
      </c>
      <c r="C1249" s="261" t="s">
        <v>227</v>
      </c>
      <c r="D1249" s="261" t="s">
        <v>1202</v>
      </c>
      <c r="E1249" s="261">
        <v>0</v>
      </c>
      <c r="F1249" s="261" t="s">
        <v>1188</v>
      </c>
      <c r="G1249" s="261" t="s">
        <v>33</v>
      </c>
      <c r="H1249" s="261">
        <v>2</v>
      </c>
      <c r="I1249" s="261" t="s">
        <v>17</v>
      </c>
      <c r="J1249" s="261" t="s">
        <v>17</v>
      </c>
      <c r="K1249" s="261" t="s">
        <v>2404</v>
      </c>
      <c r="L1249" s="262">
        <v>45608</v>
      </c>
      <c r="M1249" s="261" t="s">
        <v>20</v>
      </c>
    </row>
    <row r="1250" spans="1:13" x14ac:dyDescent="0.35">
      <c r="A1250" s="259" t="s">
        <v>225</v>
      </c>
      <c r="B1250" s="259" t="s">
        <v>226</v>
      </c>
      <c r="C1250" s="259" t="s">
        <v>227</v>
      </c>
      <c r="D1250" s="259" t="s">
        <v>1204</v>
      </c>
      <c r="E1250" s="259">
        <v>0</v>
      </c>
      <c r="F1250" s="259" t="s">
        <v>1188</v>
      </c>
      <c r="G1250" s="259" t="s">
        <v>33</v>
      </c>
      <c r="H1250" s="259">
        <v>2</v>
      </c>
      <c r="I1250" s="259" t="s">
        <v>17</v>
      </c>
      <c r="J1250" s="259" t="s">
        <v>17</v>
      </c>
      <c r="K1250" s="259" t="s">
        <v>2405</v>
      </c>
      <c r="L1250" s="260">
        <v>45608</v>
      </c>
      <c r="M1250" s="259" t="s">
        <v>20</v>
      </c>
    </row>
    <row r="1251" spans="1:13" x14ac:dyDescent="0.35">
      <c r="A1251" s="261" t="s">
        <v>237</v>
      </c>
      <c r="B1251" s="261" t="s">
        <v>238</v>
      </c>
      <c r="C1251" s="261" t="s">
        <v>227</v>
      </c>
      <c r="D1251" s="261" t="s">
        <v>1187</v>
      </c>
      <c r="E1251" s="261">
        <v>0</v>
      </c>
      <c r="F1251" s="261" t="s">
        <v>1188</v>
      </c>
      <c r="G1251" s="261" t="s">
        <v>33</v>
      </c>
      <c r="H1251" s="261">
        <v>2</v>
      </c>
      <c r="I1251" s="261" t="s">
        <v>17</v>
      </c>
      <c r="J1251" s="261" t="s">
        <v>17</v>
      </c>
      <c r="K1251" s="261" t="s">
        <v>2406</v>
      </c>
      <c r="L1251" s="262">
        <v>45608</v>
      </c>
      <c r="M1251" s="261" t="s">
        <v>20</v>
      </c>
    </row>
    <row r="1252" spans="1:13" x14ac:dyDescent="0.35">
      <c r="A1252" s="259" t="s">
        <v>237</v>
      </c>
      <c r="B1252" s="259" t="s">
        <v>238</v>
      </c>
      <c r="C1252" s="259" t="s">
        <v>227</v>
      </c>
      <c r="D1252" s="259" t="s">
        <v>1190</v>
      </c>
      <c r="E1252" s="259">
        <v>1</v>
      </c>
      <c r="F1252" s="259" t="s">
        <v>1188</v>
      </c>
      <c r="G1252" s="259" t="s">
        <v>33</v>
      </c>
      <c r="H1252" s="259">
        <v>2</v>
      </c>
      <c r="I1252" s="259" t="s">
        <v>17</v>
      </c>
      <c r="J1252" s="259" t="s">
        <v>17</v>
      </c>
      <c r="K1252" s="259" t="s">
        <v>2407</v>
      </c>
      <c r="L1252" s="260">
        <v>45608</v>
      </c>
      <c r="M1252" s="259" t="s">
        <v>20</v>
      </c>
    </row>
    <row r="1253" spans="1:13" x14ac:dyDescent="0.35">
      <c r="A1253" s="261" t="s">
        <v>237</v>
      </c>
      <c r="B1253" s="261" t="s">
        <v>238</v>
      </c>
      <c r="C1253" s="261" t="s">
        <v>227</v>
      </c>
      <c r="D1253" s="261" t="s">
        <v>1192</v>
      </c>
      <c r="E1253" s="261">
        <v>0</v>
      </c>
      <c r="F1253" s="261" t="s">
        <v>1188</v>
      </c>
      <c r="G1253" s="261" t="s">
        <v>33</v>
      </c>
      <c r="H1253" s="261">
        <v>2</v>
      </c>
      <c r="I1253" s="261" t="s">
        <v>17</v>
      </c>
      <c r="J1253" s="261" t="s">
        <v>17</v>
      </c>
      <c r="K1253" s="261" t="s">
        <v>2408</v>
      </c>
      <c r="L1253" s="262">
        <v>45608</v>
      </c>
      <c r="M1253" s="261" t="s">
        <v>20</v>
      </c>
    </row>
    <row r="1254" spans="1:13" x14ac:dyDescent="0.35">
      <c r="A1254" s="259" t="s">
        <v>237</v>
      </c>
      <c r="B1254" s="259" t="s">
        <v>238</v>
      </c>
      <c r="C1254" s="259" t="s">
        <v>227</v>
      </c>
      <c r="D1254" s="259" t="s">
        <v>1194</v>
      </c>
      <c r="E1254" s="259">
        <v>0</v>
      </c>
      <c r="F1254" s="259" t="s">
        <v>1188</v>
      </c>
      <c r="G1254" s="259" t="s">
        <v>33</v>
      </c>
      <c r="H1254" s="259">
        <v>2</v>
      </c>
      <c r="I1254" s="259" t="s">
        <v>17</v>
      </c>
      <c r="J1254" s="259" t="s">
        <v>17</v>
      </c>
      <c r="K1254" s="259" t="s">
        <v>2409</v>
      </c>
      <c r="L1254" s="260">
        <v>45608</v>
      </c>
      <c r="M1254" s="259" t="s">
        <v>20</v>
      </c>
    </row>
    <row r="1255" spans="1:13" x14ac:dyDescent="0.35">
      <c r="A1255" s="261" t="s">
        <v>237</v>
      </c>
      <c r="B1255" s="261" t="s">
        <v>238</v>
      </c>
      <c r="C1255" s="261" t="s">
        <v>227</v>
      </c>
      <c r="D1255" s="261" t="s">
        <v>1196</v>
      </c>
      <c r="E1255" s="261">
        <v>0</v>
      </c>
      <c r="F1255" s="261" t="s">
        <v>1188</v>
      </c>
      <c r="G1255" s="261" t="s">
        <v>33</v>
      </c>
      <c r="H1255" s="261">
        <v>2</v>
      </c>
      <c r="I1255" s="261" t="s">
        <v>17</v>
      </c>
      <c r="J1255" s="261" t="s">
        <v>17</v>
      </c>
      <c r="K1255" s="261" t="s">
        <v>2410</v>
      </c>
      <c r="L1255" s="262">
        <v>45608</v>
      </c>
      <c r="M1255" s="261" t="s">
        <v>20</v>
      </c>
    </row>
    <row r="1256" spans="1:13" x14ac:dyDescent="0.35">
      <c r="A1256" s="259" t="s">
        <v>237</v>
      </c>
      <c r="B1256" s="259" t="s">
        <v>238</v>
      </c>
      <c r="C1256" s="259" t="s">
        <v>227</v>
      </c>
      <c r="D1256" s="259" t="s">
        <v>1198</v>
      </c>
      <c r="E1256" s="259">
        <v>3</v>
      </c>
      <c r="F1256" s="259" t="s">
        <v>1188</v>
      </c>
      <c r="G1256" s="259" t="s">
        <v>33</v>
      </c>
      <c r="H1256" s="259">
        <v>2</v>
      </c>
      <c r="I1256" s="259" t="s">
        <v>17</v>
      </c>
      <c r="J1256" s="259" t="s">
        <v>17</v>
      </c>
      <c r="K1256" s="259" t="s">
        <v>2411</v>
      </c>
      <c r="L1256" s="260">
        <v>45608</v>
      </c>
      <c r="M1256" s="259" t="s">
        <v>20</v>
      </c>
    </row>
    <row r="1257" spans="1:13" x14ac:dyDescent="0.35">
      <c r="A1257" s="261" t="s">
        <v>237</v>
      </c>
      <c r="B1257" s="261" t="s">
        <v>238</v>
      </c>
      <c r="C1257" s="261" t="s">
        <v>227</v>
      </c>
      <c r="D1257" s="261" t="s">
        <v>1200</v>
      </c>
      <c r="E1257" s="261">
        <v>2</v>
      </c>
      <c r="F1257" s="261" t="s">
        <v>1188</v>
      </c>
      <c r="G1257" s="261" t="s">
        <v>33</v>
      </c>
      <c r="H1257" s="261">
        <v>2</v>
      </c>
      <c r="I1257" s="261" t="s">
        <v>17</v>
      </c>
      <c r="J1257" s="261" t="s">
        <v>17</v>
      </c>
      <c r="K1257" s="261" t="s">
        <v>2412</v>
      </c>
      <c r="L1257" s="262">
        <v>45608</v>
      </c>
      <c r="M1257" s="261" t="s">
        <v>20</v>
      </c>
    </row>
    <row r="1258" spans="1:13" x14ac:dyDescent="0.35">
      <c r="A1258" s="259" t="s">
        <v>237</v>
      </c>
      <c r="B1258" s="259" t="s">
        <v>238</v>
      </c>
      <c r="C1258" s="259" t="s">
        <v>227</v>
      </c>
      <c r="D1258" s="259" t="s">
        <v>1202</v>
      </c>
      <c r="E1258" s="259">
        <v>0</v>
      </c>
      <c r="F1258" s="259" t="s">
        <v>1188</v>
      </c>
      <c r="G1258" s="259" t="s">
        <v>33</v>
      </c>
      <c r="H1258" s="259">
        <v>2</v>
      </c>
      <c r="I1258" s="259" t="s">
        <v>17</v>
      </c>
      <c r="J1258" s="259" t="s">
        <v>17</v>
      </c>
      <c r="K1258" s="259" t="s">
        <v>2413</v>
      </c>
      <c r="L1258" s="260">
        <v>45608</v>
      </c>
      <c r="M1258" s="259" t="s">
        <v>20</v>
      </c>
    </row>
    <row r="1259" spans="1:13" x14ac:dyDescent="0.35">
      <c r="A1259" s="261" t="s">
        <v>237</v>
      </c>
      <c r="B1259" s="261" t="s">
        <v>238</v>
      </c>
      <c r="C1259" s="261" t="s">
        <v>227</v>
      </c>
      <c r="D1259" s="261" t="s">
        <v>1204</v>
      </c>
      <c r="E1259" s="261">
        <v>0</v>
      </c>
      <c r="F1259" s="261" t="s">
        <v>1188</v>
      </c>
      <c r="G1259" s="261" t="s">
        <v>33</v>
      </c>
      <c r="H1259" s="261">
        <v>2</v>
      </c>
      <c r="I1259" s="261" t="s">
        <v>17</v>
      </c>
      <c r="J1259" s="261" t="s">
        <v>17</v>
      </c>
      <c r="K1259" s="261" t="s">
        <v>2414</v>
      </c>
      <c r="L1259" s="262">
        <v>45608</v>
      </c>
      <c r="M1259" s="261" t="s">
        <v>20</v>
      </c>
    </row>
    <row r="1260" spans="1:13" x14ac:dyDescent="0.35">
      <c r="A1260" s="259" t="s">
        <v>252</v>
      </c>
      <c r="B1260" s="259" t="s">
        <v>253</v>
      </c>
      <c r="C1260" s="259" t="s">
        <v>227</v>
      </c>
      <c r="D1260" s="259" t="s">
        <v>1187</v>
      </c>
      <c r="E1260" s="259">
        <v>0</v>
      </c>
      <c r="F1260" s="259" t="s">
        <v>1188</v>
      </c>
      <c r="G1260" s="259" t="s">
        <v>33</v>
      </c>
      <c r="H1260" s="259">
        <v>2</v>
      </c>
      <c r="I1260" s="259" t="s">
        <v>17</v>
      </c>
      <c r="J1260" s="259" t="s">
        <v>17</v>
      </c>
      <c r="K1260" s="259" t="s">
        <v>2415</v>
      </c>
      <c r="L1260" s="260">
        <v>45608</v>
      </c>
      <c r="M1260" s="259" t="s">
        <v>20</v>
      </c>
    </row>
    <row r="1261" spans="1:13" x14ac:dyDescent="0.35">
      <c r="A1261" s="261" t="s">
        <v>252</v>
      </c>
      <c r="B1261" s="261" t="s">
        <v>253</v>
      </c>
      <c r="C1261" s="261" t="s">
        <v>227</v>
      </c>
      <c r="D1261" s="261" t="s">
        <v>1190</v>
      </c>
      <c r="E1261" s="261">
        <v>1</v>
      </c>
      <c r="F1261" s="261" t="s">
        <v>1188</v>
      </c>
      <c r="G1261" s="261" t="s">
        <v>33</v>
      </c>
      <c r="H1261" s="261">
        <v>2</v>
      </c>
      <c r="I1261" s="261" t="s">
        <v>17</v>
      </c>
      <c r="J1261" s="261" t="s">
        <v>17</v>
      </c>
      <c r="K1261" s="261" t="s">
        <v>2416</v>
      </c>
      <c r="L1261" s="262">
        <v>45608</v>
      </c>
      <c r="M1261" s="261" t="s">
        <v>20</v>
      </c>
    </row>
    <row r="1262" spans="1:13" x14ac:dyDescent="0.35">
      <c r="A1262" s="259" t="s">
        <v>252</v>
      </c>
      <c r="B1262" s="259" t="s">
        <v>253</v>
      </c>
      <c r="C1262" s="259" t="s">
        <v>227</v>
      </c>
      <c r="D1262" s="259" t="s">
        <v>1192</v>
      </c>
      <c r="E1262" s="259">
        <v>0</v>
      </c>
      <c r="F1262" s="259" t="s">
        <v>1188</v>
      </c>
      <c r="G1262" s="259" t="s">
        <v>33</v>
      </c>
      <c r="H1262" s="259">
        <v>2</v>
      </c>
      <c r="I1262" s="259" t="s">
        <v>17</v>
      </c>
      <c r="J1262" s="259" t="s">
        <v>17</v>
      </c>
      <c r="K1262" s="259" t="s">
        <v>2417</v>
      </c>
      <c r="L1262" s="260">
        <v>45608</v>
      </c>
      <c r="M1262" s="259" t="s">
        <v>20</v>
      </c>
    </row>
    <row r="1263" spans="1:13" x14ac:dyDescent="0.35">
      <c r="A1263" s="261" t="s">
        <v>252</v>
      </c>
      <c r="B1263" s="261" t="s">
        <v>253</v>
      </c>
      <c r="C1263" s="261" t="s">
        <v>227</v>
      </c>
      <c r="D1263" s="261" t="s">
        <v>1194</v>
      </c>
      <c r="E1263" s="261">
        <v>0</v>
      </c>
      <c r="F1263" s="261" t="s">
        <v>1188</v>
      </c>
      <c r="G1263" s="261" t="s">
        <v>33</v>
      </c>
      <c r="H1263" s="261">
        <v>2</v>
      </c>
      <c r="I1263" s="261" t="s">
        <v>17</v>
      </c>
      <c r="J1263" s="261" t="s">
        <v>17</v>
      </c>
      <c r="K1263" s="261" t="s">
        <v>2418</v>
      </c>
      <c r="L1263" s="262">
        <v>45608</v>
      </c>
      <c r="M1263" s="261" t="s">
        <v>20</v>
      </c>
    </row>
    <row r="1264" spans="1:13" x14ac:dyDescent="0.35">
      <c r="A1264" s="259" t="s">
        <v>252</v>
      </c>
      <c r="B1264" s="259" t="s">
        <v>253</v>
      </c>
      <c r="C1264" s="259" t="s">
        <v>227</v>
      </c>
      <c r="D1264" s="259" t="s">
        <v>1196</v>
      </c>
      <c r="E1264" s="259">
        <v>0</v>
      </c>
      <c r="F1264" s="259" t="s">
        <v>1188</v>
      </c>
      <c r="G1264" s="259" t="s">
        <v>33</v>
      </c>
      <c r="H1264" s="259">
        <v>2</v>
      </c>
      <c r="I1264" s="259" t="s">
        <v>17</v>
      </c>
      <c r="J1264" s="259" t="s">
        <v>17</v>
      </c>
      <c r="K1264" s="259" t="s">
        <v>2419</v>
      </c>
      <c r="L1264" s="260">
        <v>45608</v>
      </c>
      <c r="M1264" s="259" t="s">
        <v>20</v>
      </c>
    </row>
    <row r="1265" spans="1:13" x14ac:dyDescent="0.35">
      <c r="A1265" s="261" t="s">
        <v>252</v>
      </c>
      <c r="B1265" s="261" t="s">
        <v>253</v>
      </c>
      <c r="C1265" s="261" t="s">
        <v>227</v>
      </c>
      <c r="D1265" s="261" t="s">
        <v>1198</v>
      </c>
      <c r="E1265" s="261">
        <v>3</v>
      </c>
      <c r="F1265" s="261" t="s">
        <v>1188</v>
      </c>
      <c r="G1265" s="261" t="s">
        <v>33</v>
      </c>
      <c r="H1265" s="261">
        <v>2</v>
      </c>
      <c r="I1265" s="261" t="s">
        <v>17</v>
      </c>
      <c r="J1265" s="261" t="s">
        <v>17</v>
      </c>
      <c r="K1265" s="261" t="s">
        <v>2420</v>
      </c>
      <c r="L1265" s="262">
        <v>45608</v>
      </c>
      <c r="M1265" s="261" t="s">
        <v>20</v>
      </c>
    </row>
    <row r="1266" spans="1:13" x14ac:dyDescent="0.35">
      <c r="A1266" s="259" t="s">
        <v>252</v>
      </c>
      <c r="B1266" s="259" t="s">
        <v>253</v>
      </c>
      <c r="C1266" s="259" t="s">
        <v>227</v>
      </c>
      <c r="D1266" s="259" t="s">
        <v>1200</v>
      </c>
      <c r="E1266" s="259">
        <v>2</v>
      </c>
      <c r="F1266" s="259" t="s">
        <v>1188</v>
      </c>
      <c r="G1266" s="259" t="s">
        <v>33</v>
      </c>
      <c r="H1266" s="259">
        <v>2</v>
      </c>
      <c r="I1266" s="259" t="s">
        <v>17</v>
      </c>
      <c r="J1266" s="259" t="s">
        <v>17</v>
      </c>
      <c r="K1266" s="259" t="s">
        <v>2421</v>
      </c>
      <c r="L1266" s="260">
        <v>45608</v>
      </c>
      <c r="M1266" s="259" t="s">
        <v>20</v>
      </c>
    </row>
    <row r="1267" spans="1:13" x14ac:dyDescent="0.35">
      <c r="A1267" s="261" t="s">
        <v>252</v>
      </c>
      <c r="B1267" s="261" t="s">
        <v>253</v>
      </c>
      <c r="C1267" s="261" t="s">
        <v>227</v>
      </c>
      <c r="D1267" s="261" t="s">
        <v>1202</v>
      </c>
      <c r="E1267" s="261">
        <v>0</v>
      </c>
      <c r="F1267" s="261" t="s">
        <v>1188</v>
      </c>
      <c r="G1267" s="261" t="s">
        <v>33</v>
      </c>
      <c r="H1267" s="261">
        <v>2</v>
      </c>
      <c r="I1267" s="261" t="s">
        <v>17</v>
      </c>
      <c r="J1267" s="261" t="s">
        <v>17</v>
      </c>
      <c r="K1267" s="261" t="s">
        <v>2422</v>
      </c>
      <c r="L1267" s="262">
        <v>45608</v>
      </c>
      <c r="M1267" s="261" t="s">
        <v>20</v>
      </c>
    </row>
    <row r="1268" spans="1:13" x14ac:dyDescent="0.35">
      <c r="A1268" s="259" t="s">
        <v>252</v>
      </c>
      <c r="B1268" s="259" t="s">
        <v>253</v>
      </c>
      <c r="C1268" s="259" t="s">
        <v>227</v>
      </c>
      <c r="D1268" s="259" t="s">
        <v>1204</v>
      </c>
      <c r="E1268" s="259">
        <v>0</v>
      </c>
      <c r="F1268" s="259" t="s">
        <v>1188</v>
      </c>
      <c r="G1268" s="259" t="s">
        <v>33</v>
      </c>
      <c r="H1268" s="259">
        <v>2</v>
      </c>
      <c r="I1268" s="259" t="s">
        <v>17</v>
      </c>
      <c r="J1268" s="259" t="s">
        <v>17</v>
      </c>
      <c r="K1268" s="259" t="s">
        <v>2423</v>
      </c>
      <c r="L1268" s="260">
        <v>45608</v>
      </c>
      <c r="M1268" s="259" t="s">
        <v>20</v>
      </c>
    </row>
    <row r="1269" spans="1:13" x14ac:dyDescent="0.35">
      <c r="A1269" s="261" t="s">
        <v>263</v>
      </c>
      <c r="B1269" s="261" t="s">
        <v>264</v>
      </c>
      <c r="C1269" s="261" t="s">
        <v>227</v>
      </c>
      <c r="D1269" s="261" t="s">
        <v>1187</v>
      </c>
      <c r="E1269" s="261">
        <v>0</v>
      </c>
      <c r="F1269" s="261" t="s">
        <v>1188</v>
      </c>
      <c r="G1269" s="261" t="s">
        <v>33</v>
      </c>
      <c r="H1269" s="261">
        <v>2</v>
      </c>
      <c r="I1269" s="261" t="s">
        <v>17</v>
      </c>
      <c r="J1269" s="261" t="s">
        <v>17</v>
      </c>
      <c r="K1269" s="261" t="s">
        <v>2424</v>
      </c>
      <c r="L1269" s="262">
        <v>45608</v>
      </c>
      <c r="M1269" s="261" t="s">
        <v>20</v>
      </c>
    </row>
    <row r="1270" spans="1:13" x14ac:dyDescent="0.35">
      <c r="A1270" s="259" t="s">
        <v>263</v>
      </c>
      <c r="B1270" s="259" t="s">
        <v>264</v>
      </c>
      <c r="C1270" s="259" t="s">
        <v>227</v>
      </c>
      <c r="D1270" s="259" t="s">
        <v>1190</v>
      </c>
      <c r="E1270" s="259">
        <v>1</v>
      </c>
      <c r="F1270" s="259" t="s">
        <v>1188</v>
      </c>
      <c r="G1270" s="259" t="s">
        <v>33</v>
      </c>
      <c r="H1270" s="259">
        <v>2</v>
      </c>
      <c r="I1270" s="259" t="s">
        <v>17</v>
      </c>
      <c r="J1270" s="259" t="s">
        <v>17</v>
      </c>
      <c r="K1270" s="259" t="s">
        <v>2425</v>
      </c>
      <c r="L1270" s="260">
        <v>45608</v>
      </c>
      <c r="M1270" s="259" t="s">
        <v>20</v>
      </c>
    </row>
    <row r="1271" spans="1:13" x14ac:dyDescent="0.35">
      <c r="A1271" s="261" t="s">
        <v>263</v>
      </c>
      <c r="B1271" s="261" t="s">
        <v>264</v>
      </c>
      <c r="C1271" s="261" t="s">
        <v>227</v>
      </c>
      <c r="D1271" s="261" t="s">
        <v>1192</v>
      </c>
      <c r="E1271" s="261">
        <v>1</v>
      </c>
      <c r="F1271" s="261" t="s">
        <v>1188</v>
      </c>
      <c r="G1271" s="261" t="s">
        <v>33</v>
      </c>
      <c r="H1271" s="261">
        <v>2</v>
      </c>
      <c r="I1271" s="261" t="s">
        <v>17</v>
      </c>
      <c r="J1271" s="261" t="s">
        <v>17</v>
      </c>
      <c r="K1271" s="261" t="s">
        <v>2426</v>
      </c>
      <c r="L1271" s="262">
        <v>45608</v>
      </c>
      <c r="M1271" s="261" t="s">
        <v>20</v>
      </c>
    </row>
    <row r="1272" spans="1:13" x14ac:dyDescent="0.35">
      <c r="A1272" s="259" t="s">
        <v>263</v>
      </c>
      <c r="B1272" s="259" t="s">
        <v>264</v>
      </c>
      <c r="C1272" s="259" t="s">
        <v>227</v>
      </c>
      <c r="D1272" s="259" t="s">
        <v>1194</v>
      </c>
      <c r="E1272" s="259">
        <v>0</v>
      </c>
      <c r="F1272" s="259" t="s">
        <v>1188</v>
      </c>
      <c r="G1272" s="259" t="s">
        <v>33</v>
      </c>
      <c r="H1272" s="259">
        <v>2</v>
      </c>
      <c r="I1272" s="259" t="s">
        <v>17</v>
      </c>
      <c r="J1272" s="259" t="s">
        <v>17</v>
      </c>
      <c r="K1272" s="259" t="s">
        <v>2427</v>
      </c>
      <c r="L1272" s="260">
        <v>45608</v>
      </c>
      <c r="M1272" s="259" t="s">
        <v>20</v>
      </c>
    </row>
    <row r="1273" spans="1:13" x14ac:dyDescent="0.35">
      <c r="A1273" s="261" t="s">
        <v>263</v>
      </c>
      <c r="B1273" s="261" t="s">
        <v>264</v>
      </c>
      <c r="C1273" s="261" t="s">
        <v>227</v>
      </c>
      <c r="D1273" s="261" t="s">
        <v>1196</v>
      </c>
      <c r="E1273" s="261">
        <v>0</v>
      </c>
      <c r="F1273" s="261" t="s">
        <v>1188</v>
      </c>
      <c r="G1273" s="261" t="s">
        <v>33</v>
      </c>
      <c r="H1273" s="261">
        <v>2</v>
      </c>
      <c r="I1273" s="261" t="s">
        <v>17</v>
      </c>
      <c r="J1273" s="261" t="s">
        <v>17</v>
      </c>
      <c r="K1273" s="261" t="s">
        <v>2428</v>
      </c>
      <c r="L1273" s="262">
        <v>45608</v>
      </c>
      <c r="M1273" s="261" t="s">
        <v>20</v>
      </c>
    </row>
    <row r="1274" spans="1:13" x14ac:dyDescent="0.35">
      <c r="A1274" s="259" t="s">
        <v>263</v>
      </c>
      <c r="B1274" s="259" t="s">
        <v>264</v>
      </c>
      <c r="C1274" s="259" t="s">
        <v>227</v>
      </c>
      <c r="D1274" s="259" t="s">
        <v>1198</v>
      </c>
      <c r="E1274" s="259">
        <v>3</v>
      </c>
      <c r="F1274" s="259" t="s">
        <v>1188</v>
      </c>
      <c r="G1274" s="259" t="s">
        <v>33</v>
      </c>
      <c r="H1274" s="259">
        <v>2</v>
      </c>
      <c r="I1274" s="259" t="s">
        <v>17</v>
      </c>
      <c r="J1274" s="259" t="s">
        <v>17</v>
      </c>
      <c r="K1274" s="259" t="s">
        <v>2429</v>
      </c>
      <c r="L1274" s="260">
        <v>45608</v>
      </c>
      <c r="M1274" s="259" t="s">
        <v>20</v>
      </c>
    </row>
    <row r="1275" spans="1:13" x14ac:dyDescent="0.35">
      <c r="A1275" s="261" t="s">
        <v>263</v>
      </c>
      <c r="B1275" s="261" t="s">
        <v>264</v>
      </c>
      <c r="C1275" s="261" t="s">
        <v>227</v>
      </c>
      <c r="D1275" s="261" t="s">
        <v>1200</v>
      </c>
      <c r="E1275" s="261">
        <v>0</v>
      </c>
      <c r="F1275" s="261" t="s">
        <v>1188</v>
      </c>
      <c r="G1275" s="261" t="s">
        <v>33</v>
      </c>
      <c r="H1275" s="261">
        <v>2</v>
      </c>
      <c r="I1275" s="261" t="s">
        <v>17</v>
      </c>
      <c r="J1275" s="261" t="s">
        <v>17</v>
      </c>
      <c r="K1275" s="261" t="s">
        <v>2430</v>
      </c>
      <c r="L1275" s="262">
        <v>45608</v>
      </c>
      <c r="M1275" s="261" t="s">
        <v>20</v>
      </c>
    </row>
    <row r="1276" spans="1:13" x14ac:dyDescent="0.35">
      <c r="A1276" s="259" t="s">
        <v>263</v>
      </c>
      <c r="B1276" s="259" t="s">
        <v>264</v>
      </c>
      <c r="C1276" s="259" t="s">
        <v>227</v>
      </c>
      <c r="D1276" s="259" t="s">
        <v>1202</v>
      </c>
      <c r="E1276" s="259">
        <v>0</v>
      </c>
      <c r="F1276" s="259" t="s">
        <v>1188</v>
      </c>
      <c r="G1276" s="259" t="s">
        <v>33</v>
      </c>
      <c r="H1276" s="259">
        <v>2</v>
      </c>
      <c r="I1276" s="259" t="s">
        <v>17</v>
      </c>
      <c r="J1276" s="259" t="s">
        <v>17</v>
      </c>
      <c r="K1276" s="259" t="s">
        <v>2431</v>
      </c>
      <c r="L1276" s="260">
        <v>45608</v>
      </c>
      <c r="M1276" s="259" t="s">
        <v>20</v>
      </c>
    </row>
    <row r="1277" spans="1:13" x14ac:dyDescent="0.35">
      <c r="A1277" s="261" t="s">
        <v>263</v>
      </c>
      <c r="B1277" s="261" t="s">
        <v>264</v>
      </c>
      <c r="C1277" s="261" t="s">
        <v>227</v>
      </c>
      <c r="D1277" s="261" t="s">
        <v>1204</v>
      </c>
      <c r="E1277" s="261">
        <v>0</v>
      </c>
      <c r="F1277" s="261" t="s">
        <v>1188</v>
      </c>
      <c r="G1277" s="261" t="s">
        <v>33</v>
      </c>
      <c r="H1277" s="261">
        <v>2</v>
      </c>
      <c r="I1277" s="261" t="s">
        <v>17</v>
      </c>
      <c r="J1277" s="261" t="s">
        <v>17</v>
      </c>
      <c r="K1277" s="261" t="s">
        <v>2432</v>
      </c>
      <c r="L1277" s="262">
        <v>45608</v>
      </c>
      <c r="M1277" s="261" t="s">
        <v>20</v>
      </c>
    </row>
    <row r="1278" spans="1:13" x14ac:dyDescent="0.35">
      <c r="A1278" s="259" t="s">
        <v>1612</v>
      </c>
      <c r="B1278" s="259" t="s">
        <v>1613</v>
      </c>
      <c r="C1278" s="259" t="s">
        <v>227</v>
      </c>
      <c r="D1278" s="259" t="s">
        <v>1187</v>
      </c>
      <c r="E1278" s="259">
        <v>0</v>
      </c>
      <c r="F1278" s="259" t="s">
        <v>1188</v>
      </c>
      <c r="G1278" s="259" t="s">
        <v>33</v>
      </c>
      <c r="H1278" s="259">
        <v>2</v>
      </c>
      <c r="I1278" s="259" t="s">
        <v>17</v>
      </c>
      <c r="J1278" s="259" t="s">
        <v>17</v>
      </c>
      <c r="K1278" s="259" t="s">
        <v>2433</v>
      </c>
      <c r="L1278" s="260">
        <v>45608</v>
      </c>
      <c r="M1278" s="259" t="s">
        <v>20</v>
      </c>
    </row>
    <row r="1279" spans="1:13" x14ac:dyDescent="0.35">
      <c r="A1279" s="261" t="s">
        <v>1612</v>
      </c>
      <c r="B1279" s="261" t="s">
        <v>1613</v>
      </c>
      <c r="C1279" s="261" t="s">
        <v>227</v>
      </c>
      <c r="D1279" s="261" t="s">
        <v>1190</v>
      </c>
      <c r="E1279" s="261">
        <v>1</v>
      </c>
      <c r="F1279" s="261" t="s">
        <v>1188</v>
      </c>
      <c r="G1279" s="261" t="s">
        <v>33</v>
      </c>
      <c r="H1279" s="261">
        <v>2</v>
      </c>
      <c r="I1279" s="261" t="s">
        <v>17</v>
      </c>
      <c r="J1279" s="261" t="s">
        <v>17</v>
      </c>
      <c r="K1279" s="261" t="s">
        <v>2434</v>
      </c>
      <c r="L1279" s="262">
        <v>45608</v>
      </c>
      <c r="M1279" s="261" t="s">
        <v>20</v>
      </c>
    </row>
    <row r="1280" spans="1:13" x14ac:dyDescent="0.35">
      <c r="A1280" s="259" t="s">
        <v>1612</v>
      </c>
      <c r="B1280" s="259" t="s">
        <v>1613</v>
      </c>
      <c r="C1280" s="259" t="s">
        <v>227</v>
      </c>
      <c r="D1280" s="259" t="s">
        <v>1192</v>
      </c>
      <c r="E1280" s="259">
        <v>0</v>
      </c>
      <c r="F1280" s="259" t="s">
        <v>1188</v>
      </c>
      <c r="G1280" s="259" t="s">
        <v>33</v>
      </c>
      <c r="H1280" s="259">
        <v>2</v>
      </c>
      <c r="I1280" s="259" t="s">
        <v>17</v>
      </c>
      <c r="J1280" s="259" t="s">
        <v>17</v>
      </c>
      <c r="K1280" s="259" t="s">
        <v>2435</v>
      </c>
      <c r="L1280" s="260">
        <v>45608</v>
      </c>
      <c r="M1280" s="259" t="s">
        <v>20</v>
      </c>
    </row>
    <row r="1281" spans="1:13" x14ac:dyDescent="0.35">
      <c r="A1281" s="261" t="s">
        <v>1612</v>
      </c>
      <c r="B1281" s="261" t="s">
        <v>1613</v>
      </c>
      <c r="C1281" s="261" t="s">
        <v>227</v>
      </c>
      <c r="D1281" s="261" t="s">
        <v>1194</v>
      </c>
      <c r="E1281" s="261">
        <v>0</v>
      </c>
      <c r="F1281" s="261" t="s">
        <v>1188</v>
      </c>
      <c r="G1281" s="261" t="s">
        <v>33</v>
      </c>
      <c r="H1281" s="261">
        <v>2</v>
      </c>
      <c r="I1281" s="261" t="s">
        <v>17</v>
      </c>
      <c r="J1281" s="261" t="s">
        <v>17</v>
      </c>
      <c r="K1281" s="261" t="s">
        <v>2436</v>
      </c>
      <c r="L1281" s="262">
        <v>45608</v>
      </c>
      <c r="M1281" s="261" t="s">
        <v>20</v>
      </c>
    </row>
    <row r="1282" spans="1:13" x14ac:dyDescent="0.35">
      <c r="A1282" s="259" t="s">
        <v>1612</v>
      </c>
      <c r="B1282" s="259" t="s">
        <v>1613</v>
      </c>
      <c r="C1282" s="259" t="s">
        <v>227</v>
      </c>
      <c r="D1282" s="259" t="s">
        <v>1196</v>
      </c>
      <c r="E1282" s="259">
        <v>0</v>
      </c>
      <c r="F1282" s="259" t="s">
        <v>1188</v>
      </c>
      <c r="G1282" s="259" t="s">
        <v>33</v>
      </c>
      <c r="H1282" s="259">
        <v>2</v>
      </c>
      <c r="I1282" s="259" t="s">
        <v>17</v>
      </c>
      <c r="J1282" s="259" t="s">
        <v>17</v>
      </c>
      <c r="K1282" s="259" t="s">
        <v>2437</v>
      </c>
      <c r="L1282" s="260">
        <v>45608</v>
      </c>
      <c r="M1282" s="259" t="s">
        <v>20</v>
      </c>
    </row>
    <row r="1283" spans="1:13" x14ac:dyDescent="0.35">
      <c r="A1283" s="261" t="s">
        <v>1612</v>
      </c>
      <c r="B1283" s="261" t="s">
        <v>1613</v>
      </c>
      <c r="C1283" s="261" t="s">
        <v>227</v>
      </c>
      <c r="D1283" s="261" t="s">
        <v>1198</v>
      </c>
      <c r="E1283" s="261">
        <v>3</v>
      </c>
      <c r="F1283" s="261" t="s">
        <v>1188</v>
      </c>
      <c r="G1283" s="261" t="s">
        <v>33</v>
      </c>
      <c r="H1283" s="261">
        <v>2</v>
      </c>
      <c r="I1283" s="261" t="s">
        <v>17</v>
      </c>
      <c r="J1283" s="261" t="s">
        <v>17</v>
      </c>
      <c r="K1283" s="261" t="s">
        <v>2438</v>
      </c>
      <c r="L1283" s="262">
        <v>45608</v>
      </c>
      <c r="M1283" s="261" t="s">
        <v>20</v>
      </c>
    </row>
    <row r="1284" spans="1:13" x14ac:dyDescent="0.35">
      <c r="A1284" s="259" t="s">
        <v>1612</v>
      </c>
      <c r="B1284" s="259" t="s">
        <v>1613</v>
      </c>
      <c r="C1284" s="259" t="s">
        <v>227</v>
      </c>
      <c r="D1284" s="259" t="s">
        <v>1200</v>
      </c>
      <c r="E1284" s="259">
        <v>0</v>
      </c>
      <c r="F1284" s="259" t="s">
        <v>1188</v>
      </c>
      <c r="G1284" s="259" t="s">
        <v>33</v>
      </c>
      <c r="H1284" s="259">
        <v>2</v>
      </c>
      <c r="I1284" s="259" t="s">
        <v>17</v>
      </c>
      <c r="J1284" s="259" t="s">
        <v>17</v>
      </c>
      <c r="K1284" s="259" t="s">
        <v>2439</v>
      </c>
      <c r="L1284" s="260">
        <v>45608</v>
      </c>
      <c r="M1284" s="259" t="s">
        <v>20</v>
      </c>
    </row>
    <row r="1285" spans="1:13" x14ac:dyDescent="0.35">
      <c r="A1285" s="261" t="s">
        <v>1612</v>
      </c>
      <c r="B1285" s="261" t="s">
        <v>1613</v>
      </c>
      <c r="C1285" s="261" t="s">
        <v>227</v>
      </c>
      <c r="D1285" s="261" t="s">
        <v>1202</v>
      </c>
      <c r="E1285" s="261">
        <v>0</v>
      </c>
      <c r="F1285" s="261" t="s">
        <v>1188</v>
      </c>
      <c r="G1285" s="261" t="s">
        <v>33</v>
      </c>
      <c r="H1285" s="261">
        <v>2</v>
      </c>
      <c r="I1285" s="261" t="s">
        <v>17</v>
      </c>
      <c r="J1285" s="261" t="s">
        <v>17</v>
      </c>
      <c r="K1285" s="261" t="s">
        <v>2440</v>
      </c>
      <c r="L1285" s="262">
        <v>45608</v>
      </c>
      <c r="M1285" s="261" t="s">
        <v>20</v>
      </c>
    </row>
    <row r="1286" spans="1:13" x14ac:dyDescent="0.35">
      <c r="A1286" s="259" t="s">
        <v>1612</v>
      </c>
      <c r="B1286" s="259" t="s">
        <v>1613</v>
      </c>
      <c r="C1286" s="259" t="s">
        <v>227</v>
      </c>
      <c r="D1286" s="259" t="s">
        <v>1204</v>
      </c>
      <c r="E1286" s="259">
        <v>0</v>
      </c>
      <c r="F1286" s="259" t="s">
        <v>1188</v>
      </c>
      <c r="G1286" s="259" t="s">
        <v>33</v>
      </c>
      <c r="H1286" s="259">
        <v>2</v>
      </c>
      <c r="I1286" s="259" t="s">
        <v>17</v>
      </c>
      <c r="J1286" s="259" t="s">
        <v>17</v>
      </c>
      <c r="K1286" s="259" t="s">
        <v>2441</v>
      </c>
      <c r="L1286" s="260">
        <v>45608</v>
      </c>
      <c r="M1286" s="259" t="s">
        <v>20</v>
      </c>
    </row>
    <row r="1287" spans="1:13" x14ac:dyDescent="0.35">
      <c r="A1287" s="261" t="s">
        <v>2442</v>
      </c>
      <c r="B1287" s="261" t="s">
        <v>2443</v>
      </c>
      <c r="C1287" s="261" t="s">
        <v>2444</v>
      </c>
      <c r="D1287" s="261" t="s">
        <v>1187</v>
      </c>
      <c r="E1287" s="261">
        <v>2</v>
      </c>
      <c r="F1287" s="261" t="s">
        <v>1188</v>
      </c>
      <c r="G1287" s="261" t="s">
        <v>33</v>
      </c>
      <c r="H1287" s="261">
        <v>2</v>
      </c>
      <c r="I1287" s="261" t="s">
        <v>17</v>
      </c>
      <c r="J1287" s="261" t="s">
        <v>17</v>
      </c>
      <c r="K1287" s="261" t="s">
        <v>2445</v>
      </c>
      <c r="L1287" s="262">
        <v>45608</v>
      </c>
      <c r="M1287" s="261" t="s">
        <v>20</v>
      </c>
    </row>
    <row r="1288" spans="1:13" x14ac:dyDescent="0.35">
      <c r="A1288" s="259" t="s">
        <v>2442</v>
      </c>
      <c r="B1288" s="259" t="s">
        <v>2443</v>
      </c>
      <c r="C1288" s="259" t="s">
        <v>2444</v>
      </c>
      <c r="D1288" s="259" t="s">
        <v>1190</v>
      </c>
      <c r="E1288" s="259">
        <v>1</v>
      </c>
      <c r="F1288" s="259" t="s">
        <v>1188</v>
      </c>
      <c r="G1288" s="259" t="s">
        <v>33</v>
      </c>
      <c r="H1288" s="259">
        <v>2</v>
      </c>
      <c r="I1288" s="259" t="s">
        <v>17</v>
      </c>
      <c r="J1288" s="259" t="s">
        <v>17</v>
      </c>
      <c r="K1288" s="259" t="s">
        <v>2446</v>
      </c>
      <c r="L1288" s="260">
        <v>45608</v>
      </c>
      <c r="M1288" s="259" t="s">
        <v>20</v>
      </c>
    </row>
    <row r="1289" spans="1:13" x14ac:dyDescent="0.35">
      <c r="A1289" s="261" t="s">
        <v>2442</v>
      </c>
      <c r="B1289" s="261" t="s">
        <v>2443</v>
      </c>
      <c r="C1289" s="261" t="s">
        <v>2444</v>
      </c>
      <c r="D1289" s="261" t="s">
        <v>1192</v>
      </c>
      <c r="E1289" s="261">
        <v>0</v>
      </c>
      <c r="F1289" s="261" t="s">
        <v>1188</v>
      </c>
      <c r="G1289" s="261" t="s">
        <v>33</v>
      </c>
      <c r="H1289" s="261">
        <v>2</v>
      </c>
      <c r="I1289" s="261" t="s">
        <v>17</v>
      </c>
      <c r="J1289" s="261" t="s">
        <v>17</v>
      </c>
      <c r="K1289" s="261" t="s">
        <v>2447</v>
      </c>
      <c r="L1289" s="262">
        <v>45608</v>
      </c>
      <c r="M1289" s="261" t="s">
        <v>20</v>
      </c>
    </row>
    <row r="1290" spans="1:13" x14ac:dyDescent="0.35">
      <c r="A1290" s="259" t="s">
        <v>2442</v>
      </c>
      <c r="B1290" s="259" t="s">
        <v>2443</v>
      </c>
      <c r="C1290" s="259" t="s">
        <v>2444</v>
      </c>
      <c r="D1290" s="259" t="s">
        <v>1194</v>
      </c>
      <c r="E1290" s="259">
        <v>0</v>
      </c>
      <c r="F1290" s="259" t="s">
        <v>1188</v>
      </c>
      <c r="G1290" s="259" t="s">
        <v>33</v>
      </c>
      <c r="H1290" s="259">
        <v>2</v>
      </c>
      <c r="I1290" s="259" t="s">
        <v>17</v>
      </c>
      <c r="J1290" s="259" t="s">
        <v>17</v>
      </c>
      <c r="K1290" s="259" t="s">
        <v>2448</v>
      </c>
      <c r="L1290" s="260">
        <v>45608</v>
      </c>
      <c r="M1290" s="259" t="s">
        <v>20</v>
      </c>
    </row>
    <row r="1291" spans="1:13" x14ac:dyDescent="0.35">
      <c r="A1291" s="261" t="s">
        <v>2442</v>
      </c>
      <c r="B1291" s="261" t="s">
        <v>2443</v>
      </c>
      <c r="C1291" s="261" t="s">
        <v>2444</v>
      </c>
      <c r="D1291" s="261" t="s">
        <v>1196</v>
      </c>
      <c r="E1291" s="261">
        <v>3</v>
      </c>
      <c r="F1291" s="261" t="s">
        <v>1188</v>
      </c>
      <c r="G1291" s="261" t="s">
        <v>33</v>
      </c>
      <c r="H1291" s="261">
        <v>2</v>
      </c>
      <c r="I1291" s="261" t="s">
        <v>17</v>
      </c>
      <c r="J1291" s="261" t="s">
        <v>17</v>
      </c>
      <c r="K1291" s="261" t="s">
        <v>2449</v>
      </c>
      <c r="L1291" s="262">
        <v>45608</v>
      </c>
      <c r="M1291" s="261" t="s">
        <v>20</v>
      </c>
    </row>
    <row r="1292" spans="1:13" x14ac:dyDescent="0.35">
      <c r="A1292" s="259" t="s">
        <v>2442</v>
      </c>
      <c r="B1292" s="259" t="s">
        <v>2443</v>
      </c>
      <c r="C1292" s="259" t="s">
        <v>2444</v>
      </c>
      <c r="D1292" s="259" t="s">
        <v>1198</v>
      </c>
      <c r="E1292" s="259">
        <v>1</v>
      </c>
      <c r="F1292" s="259" t="s">
        <v>1188</v>
      </c>
      <c r="G1292" s="259" t="s">
        <v>33</v>
      </c>
      <c r="H1292" s="259">
        <v>2</v>
      </c>
      <c r="I1292" s="259" t="s">
        <v>17</v>
      </c>
      <c r="J1292" s="259" t="s">
        <v>17</v>
      </c>
      <c r="K1292" s="259" t="s">
        <v>2450</v>
      </c>
      <c r="L1292" s="260">
        <v>45608</v>
      </c>
      <c r="M1292" s="259" t="s">
        <v>20</v>
      </c>
    </row>
    <row r="1293" spans="1:13" x14ac:dyDescent="0.35">
      <c r="A1293" s="261" t="s">
        <v>2442</v>
      </c>
      <c r="B1293" s="261" t="s">
        <v>2443</v>
      </c>
      <c r="C1293" s="261" t="s">
        <v>2444</v>
      </c>
      <c r="D1293" s="261" t="s">
        <v>1200</v>
      </c>
      <c r="E1293" s="261">
        <v>2</v>
      </c>
      <c r="F1293" s="261" t="s">
        <v>1188</v>
      </c>
      <c r="G1293" s="261" t="s">
        <v>33</v>
      </c>
      <c r="H1293" s="261">
        <v>2</v>
      </c>
      <c r="I1293" s="261" t="s">
        <v>17</v>
      </c>
      <c r="J1293" s="261" t="s">
        <v>17</v>
      </c>
      <c r="K1293" s="261" t="s">
        <v>2451</v>
      </c>
      <c r="L1293" s="262">
        <v>45608</v>
      </c>
      <c r="M1293" s="261" t="s">
        <v>20</v>
      </c>
    </row>
    <row r="1294" spans="1:13" x14ac:dyDescent="0.35">
      <c r="A1294" s="259" t="s">
        <v>2442</v>
      </c>
      <c r="B1294" s="259" t="s">
        <v>2443</v>
      </c>
      <c r="C1294" s="259" t="s">
        <v>2444</v>
      </c>
      <c r="D1294" s="259" t="s">
        <v>1202</v>
      </c>
      <c r="E1294" s="259">
        <v>0</v>
      </c>
      <c r="F1294" s="259" t="s">
        <v>1188</v>
      </c>
      <c r="G1294" s="259" t="s">
        <v>33</v>
      </c>
      <c r="H1294" s="259">
        <v>2</v>
      </c>
      <c r="I1294" s="259" t="s">
        <v>17</v>
      </c>
      <c r="J1294" s="259" t="s">
        <v>17</v>
      </c>
      <c r="K1294" s="259" t="s">
        <v>2452</v>
      </c>
      <c r="L1294" s="260">
        <v>45608</v>
      </c>
      <c r="M1294" s="259" t="s">
        <v>20</v>
      </c>
    </row>
    <row r="1295" spans="1:13" x14ac:dyDescent="0.35">
      <c r="A1295" s="261" t="s">
        <v>2442</v>
      </c>
      <c r="B1295" s="261" t="s">
        <v>2443</v>
      </c>
      <c r="C1295" s="261" t="s">
        <v>2444</v>
      </c>
      <c r="D1295" s="261" t="s">
        <v>1204</v>
      </c>
      <c r="E1295" s="261">
        <v>0</v>
      </c>
      <c r="F1295" s="261" t="s">
        <v>1188</v>
      </c>
      <c r="G1295" s="261" t="s">
        <v>33</v>
      </c>
      <c r="H1295" s="261">
        <v>2</v>
      </c>
      <c r="I1295" s="261" t="s">
        <v>17</v>
      </c>
      <c r="J1295" s="261" t="s">
        <v>17</v>
      </c>
      <c r="K1295" s="261" t="s">
        <v>2453</v>
      </c>
      <c r="L1295" s="262">
        <v>45608</v>
      </c>
      <c r="M1295" s="261" t="s">
        <v>20</v>
      </c>
    </row>
    <row r="1296" spans="1:13" x14ac:dyDescent="0.35">
      <c r="A1296" s="259" t="s">
        <v>68</v>
      </c>
      <c r="B1296" s="259" t="s">
        <v>69</v>
      </c>
      <c r="C1296" s="259" t="s">
        <v>70</v>
      </c>
      <c r="D1296" s="259" t="s">
        <v>1187</v>
      </c>
      <c r="E1296" s="259">
        <v>2</v>
      </c>
      <c r="F1296" s="259" t="s">
        <v>1188</v>
      </c>
      <c r="G1296" s="259" t="s">
        <v>33</v>
      </c>
      <c r="H1296" s="259">
        <v>2</v>
      </c>
      <c r="I1296" s="259" t="s">
        <v>17</v>
      </c>
      <c r="J1296" s="259" t="s">
        <v>17</v>
      </c>
      <c r="K1296" s="259" t="s">
        <v>2454</v>
      </c>
      <c r="L1296" s="260">
        <v>45608</v>
      </c>
      <c r="M1296" s="259" t="s">
        <v>20</v>
      </c>
    </row>
    <row r="1297" spans="1:13" x14ac:dyDescent="0.35">
      <c r="A1297" s="261" t="s">
        <v>68</v>
      </c>
      <c r="B1297" s="261" t="s">
        <v>69</v>
      </c>
      <c r="C1297" s="261" t="s">
        <v>70</v>
      </c>
      <c r="D1297" s="261" t="s">
        <v>1190</v>
      </c>
      <c r="E1297" s="261">
        <v>2</v>
      </c>
      <c r="F1297" s="261" t="s">
        <v>1188</v>
      </c>
      <c r="G1297" s="261" t="s">
        <v>33</v>
      </c>
      <c r="H1297" s="261">
        <v>2</v>
      </c>
      <c r="I1297" s="261" t="s">
        <v>17</v>
      </c>
      <c r="J1297" s="261" t="s">
        <v>17</v>
      </c>
      <c r="K1297" s="261" t="s">
        <v>2455</v>
      </c>
      <c r="L1297" s="262">
        <v>45608</v>
      </c>
      <c r="M1297" s="261" t="s">
        <v>20</v>
      </c>
    </row>
    <row r="1298" spans="1:13" x14ac:dyDescent="0.35">
      <c r="A1298" s="259" t="s">
        <v>68</v>
      </c>
      <c r="B1298" s="259" t="s">
        <v>69</v>
      </c>
      <c r="C1298" s="259" t="s">
        <v>70</v>
      </c>
      <c r="D1298" s="259" t="s">
        <v>1192</v>
      </c>
      <c r="E1298" s="259">
        <v>2</v>
      </c>
      <c r="F1298" s="259" t="s">
        <v>1188</v>
      </c>
      <c r="G1298" s="259" t="s">
        <v>33</v>
      </c>
      <c r="H1298" s="259">
        <v>2</v>
      </c>
      <c r="I1298" s="259" t="s">
        <v>17</v>
      </c>
      <c r="J1298" s="259" t="s">
        <v>17</v>
      </c>
      <c r="K1298" s="259" t="s">
        <v>2456</v>
      </c>
      <c r="L1298" s="260">
        <v>45608</v>
      </c>
      <c r="M1298" s="259" t="s">
        <v>20</v>
      </c>
    </row>
    <row r="1299" spans="1:13" x14ac:dyDescent="0.35">
      <c r="A1299" s="261" t="s">
        <v>68</v>
      </c>
      <c r="B1299" s="261" t="s">
        <v>69</v>
      </c>
      <c r="C1299" s="261" t="s">
        <v>70</v>
      </c>
      <c r="D1299" s="261" t="s">
        <v>1194</v>
      </c>
      <c r="E1299" s="261">
        <v>0</v>
      </c>
      <c r="F1299" s="261" t="s">
        <v>1188</v>
      </c>
      <c r="G1299" s="261" t="s">
        <v>33</v>
      </c>
      <c r="H1299" s="261">
        <v>2</v>
      </c>
      <c r="I1299" s="261" t="s">
        <v>17</v>
      </c>
      <c r="J1299" s="261" t="s">
        <v>17</v>
      </c>
      <c r="K1299" s="261" t="s">
        <v>2457</v>
      </c>
      <c r="L1299" s="262">
        <v>45608</v>
      </c>
      <c r="M1299" s="261" t="s">
        <v>20</v>
      </c>
    </row>
    <row r="1300" spans="1:13" x14ac:dyDescent="0.35">
      <c r="A1300" s="259" t="s">
        <v>68</v>
      </c>
      <c r="B1300" s="259" t="s">
        <v>69</v>
      </c>
      <c r="C1300" s="259" t="s">
        <v>70</v>
      </c>
      <c r="D1300" s="259" t="s">
        <v>1196</v>
      </c>
      <c r="E1300" s="259">
        <v>2</v>
      </c>
      <c r="F1300" s="259" t="s">
        <v>1188</v>
      </c>
      <c r="G1300" s="259" t="s">
        <v>33</v>
      </c>
      <c r="H1300" s="259">
        <v>2</v>
      </c>
      <c r="I1300" s="259" t="s">
        <v>17</v>
      </c>
      <c r="J1300" s="259" t="s">
        <v>17</v>
      </c>
      <c r="K1300" s="259" t="s">
        <v>2458</v>
      </c>
      <c r="L1300" s="260">
        <v>45608</v>
      </c>
      <c r="M1300" s="259" t="s">
        <v>20</v>
      </c>
    </row>
    <row r="1301" spans="1:13" x14ac:dyDescent="0.35">
      <c r="A1301" s="261" t="s">
        <v>68</v>
      </c>
      <c r="B1301" s="261" t="s">
        <v>69</v>
      </c>
      <c r="C1301" s="261" t="s">
        <v>70</v>
      </c>
      <c r="D1301" s="261" t="s">
        <v>1198</v>
      </c>
      <c r="E1301" s="261">
        <v>2</v>
      </c>
      <c r="F1301" s="261" t="s">
        <v>1188</v>
      </c>
      <c r="G1301" s="261" t="s">
        <v>33</v>
      </c>
      <c r="H1301" s="261">
        <v>2</v>
      </c>
      <c r="I1301" s="261" t="s">
        <v>17</v>
      </c>
      <c r="J1301" s="261" t="s">
        <v>17</v>
      </c>
      <c r="K1301" s="261" t="s">
        <v>2459</v>
      </c>
      <c r="L1301" s="262">
        <v>45608</v>
      </c>
      <c r="M1301" s="261" t="s">
        <v>20</v>
      </c>
    </row>
    <row r="1302" spans="1:13" x14ac:dyDescent="0.35">
      <c r="A1302" s="259" t="s">
        <v>68</v>
      </c>
      <c r="B1302" s="259" t="s">
        <v>69</v>
      </c>
      <c r="C1302" s="259" t="s">
        <v>70</v>
      </c>
      <c r="D1302" s="259" t="s">
        <v>1200</v>
      </c>
      <c r="E1302" s="259">
        <v>0</v>
      </c>
      <c r="F1302" s="259" t="s">
        <v>1188</v>
      </c>
      <c r="G1302" s="259" t="s">
        <v>33</v>
      </c>
      <c r="H1302" s="259">
        <v>2</v>
      </c>
      <c r="I1302" s="259" t="s">
        <v>17</v>
      </c>
      <c r="J1302" s="259" t="s">
        <v>17</v>
      </c>
      <c r="K1302" s="259" t="s">
        <v>2460</v>
      </c>
      <c r="L1302" s="260">
        <v>45608</v>
      </c>
      <c r="M1302" s="259" t="s">
        <v>20</v>
      </c>
    </row>
    <row r="1303" spans="1:13" x14ac:dyDescent="0.35">
      <c r="A1303" s="261" t="s">
        <v>68</v>
      </c>
      <c r="B1303" s="261" t="s">
        <v>69</v>
      </c>
      <c r="C1303" s="261" t="s">
        <v>70</v>
      </c>
      <c r="D1303" s="261" t="s">
        <v>1202</v>
      </c>
      <c r="E1303" s="261">
        <v>0</v>
      </c>
      <c r="F1303" s="261" t="s">
        <v>1188</v>
      </c>
      <c r="G1303" s="261" t="s">
        <v>33</v>
      </c>
      <c r="H1303" s="261">
        <v>2</v>
      </c>
      <c r="I1303" s="261" t="s">
        <v>17</v>
      </c>
      <c r="J1303" s="261" t="s">
        <v>17</v>
      </c>
      <c r="K1303" s="261" t="s">
        <v>2461</v>
      </c>
      <c r="L1303" s="262">
        <v>45608</v>
      </c>
      <c r="M1303" s="261" t="s">
        <v>20</v>
      </c>
    </row>
    <row r="1304" spans="1:13" x14ac:dyDescent="0.35">
      <c r="A1304" s="259" t="s">
        <v>68</v>
      </c>
      <c r="B1304" s="259" t="s">
        <v>69</v>
      </c>
      <c r="C1304" s="259" t="s">
        <v>70</v>
      </c>
      <c r="D1304" s="259" t="s">
        <v>1204</v>
      </c>
      <c r="E1304" s="259">
        <v>0</v>
      </c>
      <c r="F1304" s="259" t="s">
        <v>1188</v>
      </c>
      <c r="G1304" s="259" t="s">
        <v>33</v>
      </c>
      <c r="H1304" s="259">
        <v>2</v>
      </c>
      <c r="I1304" s="259" t="s">
        <v>17</v>
      </c>
      <c r="J1304" s="259" t="s">
        <v>17</v>
      </c>
      <c r="K1304" s="259" t="s">
        <v>2462</v>
      </c>
      <c r="L1304" s="260">
        <v>45608</v>
      </c>
      <c r="M1304" s="259" t="s">
        <v>20</v>
      </c>
    </row>
    <row r="1305" spans="1:13" x14ac:dyDescent="0.35">
      <c r="A1305" s="261" t="s">
        <v>2463</v>
      </c>
      <c r="B1305" s="261" t="s">
        <v>2464</v>
      </c>
      <c r="C1305" s="261" t="s">
        <v>2465</v>
      </c>
      <c r="D1305" s="261" t="s">
        <v>40</v>
      </c>
      <c r="E1305" s="261">
        <v>2</v>
      </c>
      <c r="F1305" s="261" t="s">
        <v>2466</v>
      </c>
      <c r="G1305" s="261" t="s">
        <v>742</v>
      </c>
      <c r="H1305" s="261">
        <v>2</v>
      </c>
      <c r="I1305" s="261" t="s">
        <v>2467</v>
      </c>
      <c r="J1305" s="261" t="s">
        <v>2468</v>
      </c>
      <c r="K1305" s="261" t="s">
        <v>2469</v>
      </c>
      <c r="L1305" s="262">
        <v>45609</v>
      </c>
      <c r="M1305" s="261" t="s">
        <v>20</v>
      </c>
    </row>
    <row r="1306" spans="1:13" x14ac:dyDescent="0.35">
      <c r="A1306" s="259" t="s">
        <v>2463</v>
      </c>
      <c r="B1306" s="259" t="s">
        <v>2464</v>
      </c>
      <c r="C1306" s="259" t="s">
        <v>2465</v>
      </c>
      <c r="D1306" s="259" t="s">
        <v>26</v>
      </c>
      <c r="E1306" s="259" t="s">
        <v>17</v>
      </c>
      <c r="F1306" s="259" t="s">
        <v>378</v>
      </c>
      <c r="G1306" s="259" t="s">
        <v>17</v>
      </c>
      <c r="H1306" s="259" t="s">
        <v>17</v>
      </c>
      <c r="I1306" s="259" t="s">
        <v>378</v>
      </c>
      <c r="J1306" s="259" t="s">
        <v>1548</v>
      </c>
      <c r="K1306" s="259" t="s">
        <v>2470</v>
      </c>
      <c r="L1306" s="260">
        <v>45609</v>
      </c>
      <c r="M1306" s="259" t="s">
        <v>20</v>
      </c>
    </row>
    <row r="1307" spans="1:13" x14ac:dyDescent="0.35">
      <c r="A1307" s="261" t="s">
        <v>2463</v>
      </c>
      <c r="B1307" s="261" t="s">
        <v>2464</v>
      </c>
      <c r="C1307" s="261" t="s">
        <v>2465</v>
      </c>
      <c r="D1307" s="261" t="s">
        <v>28</v>
      </c>
      <c r="E1307" s="261" t="s">
        <v>17</v>
      </c>
      <c r="F1307" s="261" t="s">
        <v>378</v>
      </c>
      <c r="G1307" s="261" t="s">
        <v>17</v>
      </c>
      <c r="H1307" s="261" t="s">
        <v>17</v>
      </c>
      <c r="I1307" s="261" t="s">
        <v>378</v>
      </c>
      <c r="J1307" s="261" t="s">
        <v>1548</v>
      </c>
      <c r="K1307" s="261" t="s">
        <v>2471</v>
      </c>
      <c r="L1307" s="262">
        <v>45609</v>
      </c>
      <c r="M1307" s="261" t="s">
        <v>20</v>
      </c>
    </row>
    <row r="1308" spans="1:13" x14ac:dyDescent="0.35">
      <c r="A1308" s="259" t="s">
        <v>2463</v>
      </c>
      <c r="B1308" s="259" t="s">
        <v>2464</v>
      </c>
      <c r="C1308" s="259" t="s">
        <v>2465</v>
      </c>
      <c r="D1308" s="259" t="s">
        <v>38</v>
      </c>
      <c r="E1308" s="259" t="s">
        <v>17</v>
      </c>
      <c r="F1308" s="259" t="s">
        <v>378</v>
      </c>
      <c r="G1308" s="259" t="s">
        <v>17</v>
      </c>
      <c r="H1308" s="259" t="s">
        <v>17</v>
      </c>
      <c r="I1308" s="259" t="s">
        <v>378</v>
      </c>
      <c r="J1308" s="259" t="s">
        <v>1548</v>
      </c>
      <c r="K1308" s="259" t="s">
        <v>2472</v>
      </c>
      <c r="L1308" s="260">
        <v>45609</v>
      </c>
      <c r="M1308" s="259" t="s">
        <v>20</v>
      </c>
    </row>
    <row r="1309" spans="1:13" x14ac:dyDescent="0.35">
      <c r="A1309" s="261" t="s">
        <v>2463</v>
      </c>
      <c r="B1309" s="261" t="s">
        <v>2464</v>
      </c>
      <c r="C1309" s="261" t="s">
        <v>2465</v>
      </c>
      <c r="D1309" s="261" t="s">
        <v>16</v>
      </c>
      <c r="E1309" s="261" t="s">
        <v>17</v>
      </c>
      <c r="F1309" s="261" t="s">
        <v>378</v>
      </c>
      <c r="G1309" s="261" t="s">
        <v>17</v>
      </c>
      <c r="H1309" s="261" t="s">
        <v>17</v>
      </c>
      <c r="I1309" s="261" t="s">
        <v>378</v>
      </c>
      <c r="J1309" s="261" t="s">
        <v>1548</v>
      </c>
      <c r="K1309" s="261" t="s">
        <v>2473</v>
      </c>
      <c r="L1309" s="262">
        <v>45609</v>
      </c>
      <c r="M1309" s="261" t="s">
        <v>20</v>
      </c>
    </row>
    <row r="1310" spans="1:13" x14ac:dyDescent="0.35">
      <c r="A1310" s="259" t="s">
        <v>2463</v>
      </c>
      <c r="B1310" s="259" t="s">
        <v>2464</v>
      </c>
      <c r="C1310" s="259" t="s">
        <v>2465</v>
      </c>
      <c r="D1310" s="259" t="s">
        <v>21</v>
      </c>
      <c r="E1310" s="259" t="s">
        <v>17</v>
      </c>
      <c r="F1310" s="259" t="s">
        <v>378</v>
      </c>
      <c r="G1310" s="259" t="s">
        <v>17</v>
      </c>
      <c r="H1310" s="259" t="s">
        <v>17</v>
      </c>
      <c r="I1310" s="259" t="s">
        <v>378</v>
      </c>
      <c r="J1310" s="259" t="s">
        <v>1548</v>
      </c>
      <c r="K1310" s="259" t="s">
        <v>2474</v>
      </c>
      <c r="L1310" s="260">
        <v>45609</v>
      </c>
      <c r="M1310" s="259" t="s">
        <v>20</v>
      </c>
    </row>
    <row r="1311" spans="1:13" x14ac:dyDescent="0.35">
      <c r="A1311" s="261" t="s">
        <v>2463</v>
      </c>
      <c r="B1311" s="261" t="s">
        <v>2464</v>
      </c>
      <c r="C1311" s="261" t="s">
        <v>2465</v>
      </c>
      <c r="D1311" s="261" t="s">
        <v>558</v>
      </c>
      <c r="E1311" s="261" t="s">
        <v>17</v>
      </c>
      <c r="F1311" s="261" t="s">
        <v>378</v>
      </c>
      <c r="G1311" s="261" t="s">
        <v>17</v>
      </c>
      <c r="H1311" s="261" t="s">
        <v>17</v>
      </c>
      <c r="I1311" s="261" t="s">
        <v>378</v>
      </c>
      <c r="J1311" s="261" t="s">
        <v>1548</v>
      </c>
      <c r="K1311" s="261" t="s">
        <v>2475</v>
      </c>
      <c r="L1311" s="262">
        <v>45609</v>
      </c>
      <c r="M1311" s="261" t="s">
        <v>20</v>
      </c>
    </row>
    <row r="1312" spans="1:13" x14ac:dyDescent="0.35">
      <c r="A1312" s="259" t="s">
        <v>2463</v>
      </c>
      <c r="B1312" s="259" t="s">
        <v>2464</v>
      </c>
      <c r="C1312" s="259" t="s">
        <v>2465</v>
      </c>
      <c r="D1312" s="259" t="s">
        <v>24</v>
      </c>
      <c r="E1312" s="259" t="s">
        <v>17</v>
      </c>
      <c r="F1312" s="259" t="s">
        <v>378</v>
      </c>
      <c r="G1312" s="259" t="s">
        <v>17</v>
      </c>
      <c r="H1312" s="259" t="s">
        <v>17</v>
      </c>
      <c r="I1312" s="259" t="s">
        <v>378</v>
      </c>
      <c r="J1312" s="259" t="s">
        <v>1548</v>
      </c>
      <c r="K1312" s="259" t="s">
        <v>2476</v>
      </c>
      <c r="L1312" s="260">
        <v>45609</v>
      </c>
      <c r="M1312" s="259" t="s">
        <v>20</v>
      </c>
    </row>
    <row r="1313" spans="1:13" x14ac:dyDescent="0.35">
      <c r="A1313" s="261" t="s">
        <v>2463</v>
      </c>
      <c r="B1313" s="261" t="s">
        <v>2464</v>
      </c>
      <c r="C1313" s="261" t="s">
        <v>2465</v>
      </c>
      <c r="D1313" s="261" t="s">
        <v>1187</v>
      </c>
      <c r="E1313" s="261">
        <v>0</v>
      </c>
      <c r="F1313" s="261" t="s">
        <v>1188</v>
      </c>
      <c r="G1313" s="261" t="s">
        <v>33</v>
      </c>
      <c r="H1313" s="261">
        <v>2</v>
      </c>
      <c r="I1313" s="261" t="s">
        <v>17</v>
      </c>
      <c r="J1313" s="261" t="s">
        <v>17</v>
      </c>
      <c r="K1313" s="261" t="s">
        <v>2477</v>
      </c>
      <c r="L1313" s="262">
        <v>45609</v>
      </c>
      <c r="M1313" s="261" t="s">
        <v>20</v>
      </c>
    </row>
    <row r="1314" spans="1:13" x14ac:dyDescent="0.35">
      <c r="A1314" s="259" t="s">
        <v>2463</v>
      </c>
      <c r="B1314" s="259" t="s">
        <v>2464</v>
      </c>
      <c r="C1314" s="259" t="s">
        <v>2465</v>
      </c>
      <c r="D1314" s="259" t="s">
        <v>1190</v>
      </c>
      <c r="E1314" s="259">
        <v>0</v>
      </c>
      <c r="F1314" s="259" t="s">
        <v>1188</v>
      </c>
      <c r="G1314" s="259" t="s">
        <v>33</v>
      </c>
      <c r="H1314" s="259">
        <v>2</v>
      </c>
      <c r="I1314" s="259" t="s">
        <v>17</v>
      </c>
      <c r="J1314" s="259" t="s">
        <v>17</v>
      </c>
      <c r="K1314" s="259" t="s">
        <v>2478</v>
      </c>
      <c r="L1314" s="260">
        <v>45609</v>
      </c>
      <c r="M1314" s="259" t="s">
        <v>20</v>
      </c>
    </row>
    <row r="1315" spans="1:13" x14ac:dyDescent="0.35">
      <c r="A1315" s="261" t="s">
        <v>2463</v>
      </c>
      <c r="B1315" s="261" t="s">
        <v>2464</v>
      </c>
      <c r="C1315" s="261" t="s">
        <v>2465</v>
      </c>
      <c r="D1315" s="261" t="s">
        <v>1192</v>
      </c>
      <c r="E1315" s="261">
        <v>0</v>
      </c>
      <c r="F1315" s="261" t="s">
        <v>1188</v>
      </c>
      <c r="G1315" s="261" t="s">
        <v>33</v>
      </c>
      <c r="H1315" s="261">
        <v>2</v>
      </c>
      <c r="I1315" s="261" t="s">
        <v>17</v>
      </c>
      <c r="J1315" s="261" t="s">
        <v>17</v>
      </c>
      <c r="K1315" s="261" t="s">
        <v>2479</v>
      </c>
      <c r="L1315" s="262">
        <v>45609</v>
      </c>
      <c r="M1315" s="261" t="s">
        <v>20</v>
      </c>
    </row>
    <row r="1316" spans="1:13" x14ac:dyDescent="0.35">
      <c r="A1316" s="259" t="s">
        <v>2463</v>
      </c>
      <c r="B1316" s="259" t="s">
        <v>2464</v>
      </c>
      <c r="C1316" s="259" t="s">
        <v>2465</v>
      </c>
      <c r="D1316" s="259" t="s">
        <v>1194</v>
      </c>
      <c r="E1316" s="259">
        <v>0</v>
      </c>
      <c r="F1316" s="259" t="s">
        <v>1188</v>
      </c>
      <c r="G1316" s="259" t="s">
        <v>33</v>
      </c>
      <c r="H1316" s="259">
        <v>2</v>
      </c>
      <c r="I1316" s="259" t="s">
        <v>17</v>
      </c>
      <c r="J1316" s="259" t="s">
        <v>17</v>
      </c>
      <c r="K1316" s="259" t="s">
        <v>2480</v>
      </c>
      <c r="L1316" s="260">
        <v>45609</v>
      </c>
      <c r="M1316" s="259" t="s">
        <v>20</v>
      </c>
    </row>
    <row r="1317" spans="1:13" x14ac:dyDescent="0.35">
      <c r="A1317" s="261" t="s">
        <v>2463</v>
      </c>
      <c r="B1317" s="261" t="s">
        <v>2464</v>
      </c>
      <c r="C1317" s="261" t="s">
        <v>2465</v>
      </c>
      <c r="D1317" s="261" t="s">
        <v>1196</v>
      </c>
      <c r="E1317" s="261">
        <v>0</v>
      </c>
      <c r="F1317" s="261" t="s">
        <v>1188</v>
      </c>
      <c r="G1317" s="261" t="s">
        <v>33</v>
      </c>
      <c r="H1317" s="261">
        <v>2</v>
      </c>
      <c r="I1317" s="261" t="s">
        <v>17</v>
      </c>
      <c r="J1317" s="261" t="s">
        <v>17</v>
      </c>
      <c r="K1317" s="261" t="s">
        <v>2481</v>
      </c>
      <c r="L1317" s="262">
        <v>45609</v>
      </c>
      <c r="M1317" s="261" t="s">
        <v>20</v>
      </c>
    </row>
    <row r="1318" spans="1:13" x14ac:dyDescent="0.35">
      <c r="A1318" s="259" t="s">
        <v>2463</v>
      </c>
      <c r="B1318" s="259" t="s">
        <v>2464</v>
      </c>
      <c r="C1318" s="259" t="s">
        <v>2465</v>
      </c>
      <c r="D1318" s="259" t="s">
        <v>1198</v>
      </c>
      <c r="E1318" s="259">
        <v>1</v>
      </c>
      <c r="F1318" s="259" t="s">
        <v>1188</v>
      </c>
      <c r="G1318" s="259" t="s">
        <v>33</v>
      </c>
      <c r="H1318" s="259">
        <v>2</v>
      </c>
      <c r="I1318" s="259" t="s">
        <v>17</v>
      </c>
      <c r="J1318" s="259" t="s">
        <v>17</v>
      </c>
      <c r="K1318" s="259" t="s">
        <v>2482</v>
      </c>
      <c r="L1318" s="260">
        <v>45609</v>
      </c>
      <c r="M1318" s="259" t="s">
        <v>20</v>
      </c>
    </row>
    <row r="1319" spans="1:13" x14ac:dyDescent="0.35">
      <c r="A1319" s="261" t="s">
        <v>2463</v>
      </c>
      <c r="B1319" s="261" t="s">
        <v>2464</v>
      </c>
      <c r="C1319" s="261" t="s">
        <v>2465</v>
      </c>
      <c r="D1319" s="261" t="s">
        <v>1200</v>
      </c>
      <c r="E1319" s="261">
        <v>0</v>
      </c>
      <c r="F1319" s="261" t="s">
        <v>1188</v>
      </c>
      <c r="G1319" s="261" t="s">
        <v>33</v>
      </c>
      <c r="H1319" s="261">
        <v>2</v>
      </c>
      <c r="I1319" s="261" t="s">
        <v>17</v>
      </c>
      <c r="J1319" s="261" t="s">
        <v>17</v>
      </c>
      <c r="K1319" s="261" t="s">
        <v>2483</v>
      </c>
      <c r="L1319" s="262">
        <v>45609</v>
      </c>
      <c r="M1319" s="261" t="s">
        <v>20</v>
      </c>
    </row>
    <row r="1320" spans="1:13" x14ac:dyDescent="0.35">
      <c r="A1320" s="259" t="s">
        <v>2463</v>
      </c>
      <c r="B1320" s="259" t="s">
        <v>2464</v>
      </c>
      <c r="C1320" s="259" t="s">
        <v>2465</v>
      </c>
      <c r="D1320" s="259" t="s">
        <v>1202</v>
      </c>
      <c r="E1320" s="259">
        <v>0</v>
      </c>
      <c r="F1320" s="259" t="s">
        <v>1188</v>
      </c>
      <c r="G1320" s="259" t="s">
        <v>33</v>
      </c>
      <c r="H1320" s="259">
        <v>2</v>
      </c>
      <c r="I1320" s="259" t="s">
        <v>17</v>
      </c>
      <c r="J1320" s="259" t="s">
        <v>17</v>
      </c>
      <c r="K1320" s="259" t="s">
        <v>2484</v>
      </c>
      <c r="L1320" s="260">
        <v>45609</v>
      </c>
      <c r="M1320" s="259" t="s">
        <v>20</v>
      </c>
    </row>
    <row r="1321" spans="1:13" x14ac:dyDescent="0.35">
      <c r="A1321" s="261" t="s">
        <v>2463</v>
      </c>
      <c r="B1321" s="261" t="s">
        <v>2464</v>
      </c>
      <c r="C1321" s="261" t="s">
        <v>2465</v>
      </c>
      <c r="D1321" s="261" t="s">
        <v>1204</v>
      </c>
      <c r="E1321" s="261">
        <v>0</v>
      </c>
      <c r="F1321" s="261" t="s">
        <v>1188</v>
      </c>
      <c r="G1321" s="261" t="s">
        <v>33</v>
      </c>
      <c r="H1321" s="261">
        <v>2</v>
      </c>
      <c r="I1321" s="261" t="s">
        <v>17</v>
      </c>
      <c r="J1321" s="261" t="s">
        <v>17</v>
      </c>
      <c r="K1321" s="261" t="s">
        <v>2485</v>
      </c>
      <c r="L1321" s="262">
        <v>45609</v>
      </c>
      <c r="M1321" s="261" t="s">
        <v>20</v>
      </c>
    </row>
    <row r="1322" spans="1:13" x14ac:dyDescent="0.35">
      <c r="A1322" s="259" t="s">
        <v>2486</v>
      </c>
      <c r="B1322" s="259" t="s">
        <v>2487</v>
      </c>
      <c r="C1322" s="259" t="s">
        <v>1586</v>
      </c>
      <c r="D1322" s="259" t="s">
        <v>1187</v>
      </c>
      <c r="E1322" s="259">
        <v>0</v>
      </c>
      <c r="F1322" s="259" t="s">
        <v>1188</v>
      </c>
      <c r="G1322" s="259" t="s">
        <v>33</v>
      </c>
      <c r="H1322" s="259">
        <v>2</v>
      </c>
      <c r="I1322" s="259" t="s">
        <v>17</v>
      </c>
      <c r="J1322" s="259" t="s">
        <v>17</v>
      </c>
      <c r="K1322" s="259" t="s">
        <v>2488</v>
      </c>
      <c r="L1322" s="260">
        <v>45609</v>
      </c>
      <c r="M1322" s="259" t="s">
        <v>20</v>
      </c>
    </row>
    <row r="1323" spans="1:13" x14ac:dyDescent="0.35">
      <c r="A1323" s="261" t="s">
        <v>2486</v>
      </c>
      <c r="B1323" s="261" t="s">
        <v>2487</v>
      </c>
      <c r="C1323" s="261" t="s">
        <v>1586</v>
      </c>
      <c r="D1323" s="261" t="s">
        <v>1190</v>
      </c>
      <c r="E1323" s="261">
        <v>1</v>
      </c>
      <c r="F1323" s="261" t="s">
        <v>1188</v>
      </c>
      <c r="G1323" s="261" t="s">
        <v>33</v>
      </c>
      <c r="H1323" s="261">
        <v>2</v>
      </c>
      <c r="I1323" s="261" t="s">
        <v>17</v>
      </c>
      <c r="J1323" s="261" t="s">
        <v>17</v>
      </c>
      <c r="K1323" s="261" t="s">
        <v>2489</v>
      </c>
      <c r="L1323" s="262">
        <v>45609</v>
      </c>
      <c r="M1323" s="261" t="s">
        <v>20</v>
      </c>
    </row>
    <row r="1324" spans="1:13" x14ac:dyDescent="0.35">
      <c r="A1324" s="259" t="s">
        <v>2486</v>
      </c>
      <c r="B1324" s="259" t="s">
        <v>2487</v>
      </c>
      <c r="C1324" s="259" t="s">
        <v>1586</v>
      </c>
      <c r="D1324" s="259" t="s">
        <v>1192</v>
      </c>
      <c r="E1324" s="259">
        <v>2</v>
      </c>
      <c r="F1324" s="259" t="s">
        <v>1188</v>
      </c>
      <c r="G1324" s="259" t="s">
        <v>33</v>
      </c>
      <c r="H1324" s="259">
        <v>2</v>
      </c>
      <c r="I1324" s="259" t="s">
        <v>17</v>
      </c>
      <c r="J1324" s="259" t="s">
        <v>17</v>
      </c>
      <c r="K1324" s="259" t="s">
        <v>2490</v>
      </c>
      <c r="L1324" s="260">
        <v>45609</v>
      </c>
      <c r="M1324" s="259" t="s">
        <v>20</v>
      </c>
    </row>
    <row r="1325" spans="1:13" x14ac:dyDescent="0.35">
      <c r="A1325" s="261" t="s">
        <v>2486</v>
      </c>
      <c r="B1325" s="261" t="s">
        <v>2487</v>
      </c>
      <c r="C1325" s="261" t="s">
        <v>1586</v>
      </c>
      <c r="D1325" s="261" t="s">
        <v>1194</v>
      </c>
      <c r="E1325" s="261">
        <v>3</v>
      </c>
      <c r="F1325" s="261" t="s">
        <v>1188</v>
      </c>
      <c r="G1325" s="261" t="s">
        <v>33</v>
      </c>
      <c r="H1325" s="261">
        <v>2</v>
      </c>
      <c r="I1325" s="261" t="s">
        <v>17</v>
      </c>
      <c r="J1325" s="261" t="s">
        <v>17</v>
      </c>
      <c r="K1325" s="261" t="s">
        <v>2491</v>
      </c>
      <c r="L1325" s="262">
        <v>45609</v>
      </c>
      <c r="M1325" s="261" t="s">
        <v>20</v>
      </c>
    </row>
    <row r="1326" spans="1:13" x14ac:dyDescent="0.35">
      <c r="A1326" s="259" t="s">
        <v>2486</v>
      </c>
      <c r="B1326" s="259" t="s">
        <v>2487</v>
      </c>
      <c r="C1326" s="259" t="s">
        <v>1586</v>
      </c>
      <c r="D1326" s="259" t="s">
        <v>1196</v>
      </c>
      <c r="E1326" s="259">
        <v>3</v>
      </c>
      <c r="F1326" s="259" t="s">
        <v>1188</v>
      </c>
      <c r="G1326" s="259" t="s">
        <v>33</v>
      </c>
      <c r="H1326" s="259">
        <v>2</v>
      </c>
      <c r="I1326" s="259" t="s">
        <v>17</v>
      </c>
      <c r="J1326" s="259" t="s">
        <v>17</v>
      </c>
      <c r="K1326" s="259" t="s">
        <v>2492</v>
      </c>
      <c r="L1326" s="260">
        <v>45609</v>
      </c>
      <c r="M1326" s="259" t="s">
        <v>20</v>
      </c>
    </row>
    <row r="1327" spans="1:13" x14ac:dyDescent="0.35">
      <c r="A1327" s="261" t="s">
        <v>2486</v>
      </c>
      <c r="B1327" s="261" t="s">
        <v>2487</v>
      </c>
      <c r="C1327" s="261" t="s">
        <v>1586</v>
      </c>
      <c r="D1327" s="261" t="s">
        <v>1198</v>
      </c>
      <c r="E1327" s="261">
        <v>1</v>
      </c>
      <c r="F1327" s="261" t="s">
        <v>1188</v>
      </c>
      <c r="G1327" s="261" t="s">
        <v>33</v>
      </c>
      <c r="H1327" s="261">
        <v>2</v>
      </c>
      <c r="I1327" s="261" t="s">
        <v>17</v>
      </c>
      <c r="J1327" s="261" t="s">
        <v>17</v>
      </c>
      <c r="K1327" s="261" t="s">
        <v>2493</v>
      </c>
      <c r="L1327" s="262">
        <v>45609</v>
      </c>
      <c r="M1327" s="261" t="s">
        <v>20</v>
      </c>
    </row>
    <row r="1328" spans="1:13" x14ac:dyDescent="0.35">
      <c r="A1328" s="259" t="s">
        <v>2486</v>
      </c>
      <c r="B1328" s="259" t="s">
        <v>2487</v>
      </c>
      <c r="C1328" s="259" t="s">
        <v>1586</v>
      </c>
      <c r="D1328" s="259" t="s">
        <v>1200</v>
      </c>
      <c r="E1328" s="259">
        <v>2</v>
      </c>
      <c r="F1328" s="259" t="s">
        <v>1188</v>
      </c>
      <c r="G1328" s="259" t="s">
        <v>33</v>
      </c>
      <c r="H1328" s="259">
        <v>2</v>
      </c>
      <c r="I1328" s="259" t="s">
        <v>17</v>
      </c>
      <c r="J1328" s="259" t="s">
        <v>17</v>
      </c>
      <c r="K1328" s="259" t="s">
        <v>2494</v>
      </c>
      <c r="L1328" s="260">
        <v>45609</v>
      </c>
      <c r="M1328" s="259" t="s">
        <v>20</v>
      </c>
    </row>
    <row r="1329" spans="1:13" x14ac:dyDescent="0.35">
      <c r="A1329" s="261" t="s">
        <v>2486</v>
      </c>
      <c r="B1329" s="261" t="s">
        <v>2487</v>
      </c>
      <c r="C1329" s="261" t="s">
        <v>1586</v>
      </c>
      <c r="D1329" s="261" t="s">
        <v>1202</v>
      </c>
      <c r="E1329" s="261">
        <v>3</v>
      </c>
      <c r="F1329" s="261" t="s">
        <v>1188</v>
      </c>
      <c r="G1329" s="261" t="s">
        <v>33</v>
      </c>
      <c r="H1329" s="261">
        <v>2</v>
      </c>
      <c r="I1329" s="261" t="s">
        <v>17</v>
      </c>
      <c r="J1329" s="261" t="s">
        <v>17</v>
      </c>
      <c r="K1329" s="261" t="s">
        <v>2495</v>
      </c>
      <c r="L1329" s="262">
        <v>45609</v>
      </c>
      <c r="M1329" s="261" t="s">
        <v>20</v>
      </c>
    </row>
    <row r="1330" spans="1:13" x14ac:dyDescent="0.35">
      <c r="A1330" s="259" t="s">
        <v>2486</v>
      </c>
      <c r="B1330" s="259" t="s">
        <v>2487</v>
      </c>
      <c r="C1330" s="259" t="s">
        <v>1586</v>
      </c>
      <c r="D1330" s="259" t="s">
        <v>1204</v>
      </c>
      <c r="E1330" s="259">
        <v>1</v>
      </c>
      <c r="F1330" s="259" t="s">
        <v>1188</v>
      </c>
      <c r="G1330" s="259" t="s">
        <v>33</v>
      </c>
      <c r="H1330" s="259">
        <v>2</v>
      </c>
      <c r="I1330" s="259" t="s">
        <v>17</v>
      </c>
      <c r="J1330" s="259" t="s">
        <v>17</v>
      </c>
      <c r="K1330" s="259" t="s">
        <v>2496</v>
      </c>
      <c r="L1330" s="260">
        <v>45609</v>
      </c>
      <c r="M1330" s="259" t="s">
        <v>20</v>
      </c>
    </row>
    <row r="1331" spans="1:13" x14ac:dyDescent="0.35">
      <c r="A1331" s="261" t="s">
        <v>1584</v>
      </c>
      <c r="B1331" s="261" t="s">
        <v>1585</v>
      </c>
      <c r="C1331" s="261" t="s">
        <v>1586</v>
      </c>
      <c r="D1331" s="261" t="s">
        <v>1187</v>
      </c>
      <c r="E1331" s="261">
        <v>0</v>
      </c>
      <c r="F1331" s="261" t="s">
        <v>1188</v>
      </c>
      <c r="G1331" s="261" t="s">
        <v>33</v>
      </c>
      <c r="H1331" s="261">
        <v>2</v>
      </c>
      <c r="I1331" s="261" t="s">
        <v>17</v>
      </c>
      <c r="J1331" s="261" t="s">
        <v>17</v>
      </c>
      <c r="K1331" s="261" t="s">
        <v>2497</v>
      </c>
      <c r="L1331" s="262">
        <v>45609</v>
      </c>
      <c r="M1331" s="261" t="s">
        <v>20</v>
      </c>
    </row>
    <row r="1332" spans="1:13" x14ac:dyDescent="0.35">
      <c r="A1332" s="259" t="s">
        <v>1584</v>
      </c>
      <c r="B1332" s="259" t="s">
        <v>1585</v>
      </c>
      <c r="C1332" s="259" t="s">
        <v>1586</v>
      </c>
      <c r="D1332" s="259" t="s">
        <v>1190</v>
      </c>
      <c r="E1332" s="259">
        <v>1</v>
      </c>
      <c r="F1332" s="259" t="s">
        <v>1188</v>
      </c>
      <c r="G1332" s="259" t="s">
        <v>33</v>
      </c>
      <c r="H1332" s="259">
        <v>2</v>
      </c>
      <c r="I1332" s="259" t="s">
        <v>17</v>
      </c>
      <c r="J1332" s="259" t="s">
        <v>17</v>
      </c>
      <c r="K1332" s="259" t="s">
        <v>2498</v>
      </c>
      <c r="L1332" s="260">
        <v>45609</v>
      </c>
      <c r="M1332" s="259" t="s">
        <v>20</v>
      </c>
    </row>
    <row r="1333" spans="1:13" x14ac:dyDescent="0.35">
      <c r="A1333" s="261" t="s">
        <v>1584</v>
      </c>
      <c r="B1333" s="261" t="s">
        <v>1585</v>
      </c>
      <c r="C1333" s="261" t="s">
        <v>1586</v>
      </c>
      <c r="D1333" s="261" t="s">
        <v>1192</v>
      </c>
      <c r="E1333" s="261">
        <v>2</v>
      </c>
      <c r="F1333" s="261" t="s">
        <v>1188</v>
      </c>
      <c r="G1333" s="261" t="s">
        <v>33</v>
      </c>
      <c r="H1333" s="261">
        <v>2</v>
      </c>
      <c r="I1333" s="261" t="s">
        <v>17</v>
      </c>
      <c r="J1333" s="261" t="s">
        <v>17</v>
      </c>
      <c r="K1333" s="261" t="s">
        <v>2499</v>
      </c>
      <c r="L1333" s="262">
        <v>45609</v>
      </c>
      <c r="M1333" s="261" t="s">
        <v>20</v>
      </c>
    </row>
    <row r="1334" spans="1:13" x14ac:dyDescent="0.35">
      <c r="A1334" s="259" t="s">
        <v>1584</v>
      </c>
      <c r="B1334" s="259" t="s">
        <v>1585</v>
      </c>
      <c r="C1334" s="259" t="s">
        <v>1586</v>
      </c>
      <c r="D1334" s="259" t="s">
        <v>1194</v>
      </c>
      <c r="E1334" s="259">
        <v>3</v>
      </c>
      <c r="F1334" s="259" t="s">
        <v>1188</v>
      </c>
      <c r="G1334" s="259" t="s">
        <v>33</v>
      </c>
      <c r="H1334" s="259">
        <v>2</v>
      </c>
      <c r="I1334" s="259" t="s">
        <v>17</v>
      </c>
      <c r="J1334" s="259" t="s">
        <v>17</v>
      </c>
      <c r="K1334" s="259" t="s">
        <v>2500</v>
      </c>
      <c r="L1334" s="260">
        <v>45609</v>
      </c>
      <c r="M1334" s="259" t="s">
        <v>20</v>
      </c>
    </row>
    <row r="1335" spans="1:13" x14ac:dyDescent="0.35">
      <c r="A1335" s="261" t="s">
        <v>1584</v>
      </c>
      <c r="B1335" s="261" t="s">
        <v>1585</v>
      </c>
      <c r="C1335" s="261" t="s">
        <v>1586</v>
      </c>
      <c r="D1335" s="261" t="s">
        <v>1196</v>
      </c>
      <c r="E1335" s="261">
        <v>3</v>
      </c>
      <c r="F1335" s="261" t="s">
        <v>1188</v>
      </c>
      <c r="G1335" s="261" t="s">
        <v>33</v>
      </c>
      <c r="H1335" s="261">
        <v>2</v>
      </c>
      <c r="I1335" s="261" t="s">
        <v>17</v>
      </c>
      <c r="J1335" s="261" t="s">
        <v>17</v>
      </c>
      <c r="K1335" s="261" t="s">
        <v>2501</v>
      </c>
      <c r="L1335" s="262">
        <v>45609</v>
      </c>
      <c r="M1335" s="261" t="s">
        <v>20</v>
      </c>
    </row>
    <row r="1336" spans="1:13" x14ac:dyDescent="0.35">
      <c r="A1336" s="259" t="s">
        <v>1584</v>
      </c>
      <c r="B1336" s="259" t="s">
        <v>1585</v>
      </c>
      <c r="C1336" s="259" t="s">
        <v>1586</v>
      </c>
      <c r="D1336" s="259" t="s">
        <v>1198</v>
      </c>
      <c r="E1336" s="259">
        <v>1</v>
      </c>
      <c r="F1336" s="259" t="s">
        <v>1188</v>
      </c>
      <c r="G1336" s="259" t="s">
        <v>33</v>
      </c>
      <c r="H1336" s="259">
        <v>2</v>
      </c>
      <c r="I1336" s="259" t="s">
        <v>17</v>
      </c>
      <c r="J1336" s="259" t="s">
        <v>17</v>
      </c>
      <c r="K1336" s="259" t="s">
        <v>2502</v>
      </c>
      <c r="L1336" s="260">
        <v>45609</v>
      </c>
      <c r="M1336" s="259" t="s">
        <v>20</v>
      </c>
    </row>
    <row r="1337" spans="1:13" x14ac:dyDescent="0.35">
      <c r="A1337" s="261" t="s">
        <v>1584</v>
      </c>
      <c r="B1337" s="261" t="s">
        <v>1585</v>
      </c>
      <c r="C1337" s="261" t="s">
        <v>1586</v>
      </c>
      <c r="D1337" s="261" t="s">
        <v>1200</v>
      </c>
      <c r="E1337" s="261">
        <v>2</v>
      </c>
      <c r="F1337" s="261" t="s">
        <v>1188</v>
      </c>
      <c r="G1337" s="261" t="s">
        <v>33</v>
      </c>
      <c r="H1337" s="261">
        <v>2</v>
      </c>
      <c r="I1337" s="261" t="s">
        <v>17</v>
      </c>
      <c r="J1337" s="261" t="s">
        <v>17</v>
      </c>
      <c r="K1337" s="261" t="s">
        <v>2503</v>
      </c>
      <c r="L1337" s="262">
        <v>45609</v>
      </c>
      <c r="M1337" s="261" t="s">
        <v>20</v>
      </c>
    </row>
    <row r="1338" spans="1:13" x14ac:dyDescent="0.35">
      <c r="A1338" s="259" t="s">
        <v>1584</v>
      </c>
      <c r="B1338" s="259" t="s">
        <v>1585</v>
      </c>
      <c r="C1338" s="259" t="s">
        <v>1586</v>
      </c>
      <c r="D1338" s="259" t="s">
        <v>1202</v>
      </c>
      <c r="E1338" s="259">
        <v>3</v>
      </c>
      <c r="F1338" s="259" t="s">
        <v>1188</v>
      </c>
      <c r="G1338" s="259" t="s">
        <v>33</v>
      </c>
      <c r="H1338" s="259">
        <v>2</v>
      </c>
      <c r="I1338" s="259" t="s">
        <v>17</v>
      </c>
      <c r="J1338" s="259" t="s">
        <v>17</v>
      </c>
      <c r="K1338" s="259" t="s">
        <v>2504</v>
      </c>
      <c r="L1338" s="260">
        <v>45609</v>
      </c>
      <c r="M1338" s="259" t="s">
        <v>20</v>
      </c>
    </row>
    <row r="1339" spans="1:13" x14ac:dyDescent="0.35">
      <c r="A1339" s="261" t="s">
        <v>1584</v>
      </c>
      <c r="B1339" s="261" t="s">
        <v>1585</v>
      </c>
      <c r="C1339" s="261" t="s">
        <v>1586</v>
      </c>
      <c r="D1339" s="261" t="s">
        <v>1204</v>
      </c>
      <c r="E1339" s="261">
        <v>1</v>
      </c>
      <c r="F1339" s="261" t="s">
        <v>1188</v>
      </c>
      <c r="G1339" s="261" t="s">
        <v>33</v>
      </c>
      <c r="H1339" s="261">
        <v>2</v>
      </c>
      <c r="I1339" s="261" t="s">
        <v>17</v>
      </c>
      <c r="J1339" s="261" t="s">
        <v>17</v>
      </c>
      <c r="K1339" s="261" t="s">
        <v>2505</v>
      </c>
      <c r="L1339" s="262">
        <v>45609</v>
      </c>
      <c r="M1339" s="261" t="s">
        <v>20</v>
      </c>
    </row>
    <row r="1340" spans="1:13" x14ac:dyDescent="0.35">
      <c r="A1340" s="259" t="s">
        <v>2506</v>
      </c>
      <c r="B1340" s="259" t="s">
        <v>2507</v>
      </c>
      <c r="C1340" s="259" t="s">
        <v>1586</v>
      </c>
      <c r="D1340" s="259" t="s">
        <v>1187</v>
      </c>
      <c r="E1340" s="259">
        <v>0</v>
      </c>
      <c r="F1340" s="259" t="s">
        <v>1188</v>
      </c>
      <c r="G1340" s="259" t="s">
        <v>33</v>
      </c>
      <c r="H1340" s="259">
        <v>2</v>
      </c>
      <c r="I1340" s="259" t="s">
        <v>17</v>
      </c>
      <c r="J1340" s="259" t="s">
        <v>17</v>
      </c>
      <c r="K1340" s="259" t="s">
        <v>2508</v>
      </c>
      <c r="L1340" s="260">
        <v>45609</v>
      </c>
      <c r="M1340" s="259" t="s">
        <v>20</v>
      </c>
    </row>
    <row r="1341" spans="1:13" x14ac:dyDescent="0.35">
      <c r="A1341" s="261" t="s">
        <v>2506</v>
      </c>
      <c r="B1341" s="261" t="s">
        <v>2507</v>
      </c>
      <c r="C1341" s="261" t="s">
        <v>1586</v>
      </c>
      <c r="D1341" s="261" t="s">
        <v>1190</v>
      </c>
      <c r="E1341" s="261">
        <v>1</v>
      </c>
      <c r="F1341" s="261" t="s">
        <v>1188</v>
      </c>
      <c r="G1341" s="261" t="s">
        <v>33</v>
      </c>
      <c r="H1341" s="261">
        <v>2</v>
      </c>
      <c r="I1341" s="261" t="s">
        <v>17</v>
      </c>
      <c r="J1341" s="261" t="s">
        <v>17</v>
      </c>
      <c r="K1341" s="261" t="s">
        <v>2509</v>
      </c>
      <c r="L1341" s="262">
        <v>45609</v>
      </c>
      <c r="M1341" s="261" t="s">
        <v>20</v>
      </c>
    </row>
    <row r="1342" spans="1:13" x14ac:dyDescent="0.35">
      <c r="A1342" s="259" t="s">
        <v>2506</v>
      </c>
      <c r="B1342" s="259" t="s">
        <v>2507</v>
      </c>
      <c r="C1342" s="259" t="s">
        <v>1586</v>
      </c>
      <c r="D1342" s="259" t="s">
        <v>1192</v>
      </c>
      <c r="E1342" s="259">
        <v>0</v>
      </c>
      <c r="F1342" s="259" t="s">
        <v>1188</v>
      </c>
      <c r="G1342" s="259" t="s">
        <v>33</v>
      </c>
      <c r="H1342" s="259">
        <v>2</v>
      </c>
      <c r="I1342" s="259" t="s">
        <v>17</v>
      </c>
      <c r="J1342" s="259" t="s">
        <v>17</v>
      </c>
      <c r="K1342" s="259" t="s">
        <v>2510</v>
      </c>
      <c r="L1342" s="260">
        <v>45609</v>
      </c>
      <c r="M1342" s="259" t="s">
        <v>20</v>
      </c>
    </row>
    <row r="1343" spans="1:13" x14ac:dyDescent="0.35">
      <c r="A1343" s="261" t="s">
        <v>2506</v>
      </c>
      <c r="B1343" s="261" t="s">
        <v>2507</v>
      </c>
      <c r="C1343" s="261" t="s">
        <v>1586</v>
      </c>
      <c r="D1343" s="261" t="s">
        <v>1194</v>
      </c>
      <c r="E1343" s="261">
        <v>3</v>
      </c>
      <c r="F1343" s="261" t="s">
        <v>1188</v>
      </c>
      <c r="G1343" s="261" t="s">
        <v>33</v>
      </c>
      <c r="H1343" s="261">
        <v>2</v>
      </c>
      <c r="I1343" s="261" t="s">
        <v>17</v>
      </c>
      <c r="J1343" s="261" t="s">
        <v>17</v>
      </c>
      <c r="K1343" s="261" t="s">
        <v>2511</v>
      </c>
      <c r="L1343" s="262">
        <v>45609</v>
      </c>
      <c r="M1343" s="261" t="s">
        <v>20</v>
      </c>
    </row>
    <row r="1344" spans="1:13" x14ac:dyDescent="0.35">
      <c r="A1344" s="259" t="s">
        <v>2506</v>
      </c>
      <c r="B1344" s="259" t="s">
        <v>2507</v>
      </c>
      <c r="C1344" s="259" t="s">
        <v>1586</v>
      </c>
      <c r="D1344" s="259" t="s">
        <v>1196</v>
      </c>
      <c r="E1344" s="259">
        <v>3</v>
      </c>
      <c r="F1344" s="259" t="s">
        <v>1188</v>
      </c>
      <c r="G1344" s="259" t="s">
        <v>33</v>
      </c>
      <c r="H1344" s="259">
        <v>2</v>
      </c>
      <c r="I1344" s="259" t="s">
        <v>17</v>
      </c>
      <c r="J1344" s="259" t="s">
        <v>17</v>
      </c>
      <c r="K1344" s="259" t="s">
        <v>2512</v>
      </c>
      <c r="L1344" s="260">
        <v>45609</v>
      </c>
      <c r="M1344" s="259" t="s">
        <v>20</v>
      </c>
    </row>
    <row r="1345" spans="1:13" x14ac:dyDescent="0.35">
      <c r="A1345" s="261" t="s">
        <v>2506</v>
      </c>
      <c r="B1345" s="261" t="s">
        <v>2507</v>
      </c>
      <c r="C1345" s="261" t="s">
        <v>1586</v>
      </c>
      <c r="D1345" s="261" t="s">
        <v>1198</v>
      </c>
      <c r="E1345" s="261">
        <v>1</v>
      </c>
      <c r="F1345" s="261" t="s">
        <v>1188</v>
      </c>
      <c r="G1345" s="261" t="s">
        <v>33</v>
      </c>
      <c r="H1345" s="261">
        <v>2</v>
      </c>
      <c r="I1345" s="261" t="s">
        <v>17</v>
      </c>
      <c r="J1345" s="261" t="s">
        <v>17</v>
      </c>
      <c r="K1345" s="261" t="s">
        <v>2513</v>
      </c>
      <c r="L1345" s="262">
        <v>45609</v>
      </c>
      <c r="M1345" s="261" t="s">
        <v>20</v>
      </c>
    </row>
    <row r="1346" spans="1:13" x14ac:dyDescent="0.35">
      <c r="A1346" s="259" t="s">
        <v>2506</v>
      </c>
      <c r="B1346" s="259" t="s">
        <v>2507</v>
      </c>
      <c r="C1346" s="259" t="s">
        <v>1586</v>
      </c>
      <c r="D1346" s="259" t="s">
        <v>1200</v>
      </c>
      <c r="E1346" s="259">
        <v>0</v>
      </c>
      <c r="F1346" s="259" t="s">
        <v>1188</v>
      </c>
      <c r="G1346" s="259" t="s">
        <v>33</v>
      </c>
      <c r="H1346" s="259">
        <v>2</v>
      </c>
      <c r="I1346" s="259" t="s">
        <v>17</v>
      </c>
      <c r="J1346" s="259" t="s">
        <v>17</v>
      </c>
      <c r="K1346" s="259" t="s">
        <v>2514</v>
      </c>
      <c r="L1346" s="260">
        <v>45609</v>
      </c>
      <c r="M1346" s="259" t="s">
        <v>20</v>
      </c>
    </row>
    <row r="1347" spans="1:13" x14ac:dyDescent="0.35">
      <c r="A1347" s="261" t="s">
        <v>2506</v>
      </c>
      <c r="B1347" s="261" t="s">
        <v>2507</v>
      </c>
      <c r="C1347" s="261" t="s">
        <v>1586</v>
      </c>
      <c r="D1347" s="261" t="s">
        <v>1202</v>
      </c>
      <c r="E1347" s="261">
        <v>2</v>
      </c>
      <c r="F1347" s="261" t="s">
        <v>1188</v>
      </c>
      <c r="G1347" s="261" t="s">
        <v>33</v>
      </c>
      <c r="H1347" s="261">
        <v>2</v>
      </c>
      <c r="I1347" s="261" t="s">
        <v>17</v>
      </c>
      <c r="J1347" s="261" t="s">
        <v>17</v>
      </c>
      <c r="K1347" s="261" t="s">
        <v>2515</v>
      </c>
      <c r="L1347" s="262">
        <v>45609</v>
      </c>
      <c r="M1347" s="261" t="s">
        <v>20</v>
      </c>
    </row>
    <row r="1348" spans="1:13" x14ac:dyDescent="0.35">
      <c r="A1348" s="259" t="s">
        <v>2506</v>
      </c>
      <c r="B1348" s="259" t="s">
        <v>2507</v>
      </c>
      <c r="C1348" s="259" t="s">
        <v>1586</v>
      </c>
      <c r="D1348" s="259" t="s">
        <v>1204</v>
      </c>
      <c r="E1348" s="259">
        <v>0</v>
      </c>
      <c r="F1348" s="259" t="s">
        <v>1188</v>
      </c>
      <c r="G1348" s="259" t="s">
        <v>33</v>
      </c>
      <c r="H1348" s="259">
        <v>2</v>
      </c>
      <c r="I1348" s="259" t="s">
        <v>17</v>
      </c>
      <c r="J1348" s="259" t="s">
        <v>17</v>
      </c>
      <c r="K1348" s="259" t="s">
        <v>2516</v>
      </c>
      <c r="L1348" s="260">
        <v>45609</v>
      </c>
      <c r="M1348" s="259" t="s">
        <v>20</v>
      </c>
    </row>
    <row r="1349" spans="1:13" x14ac:dyDescent="0.35">
      <c r="A1349" s="261" t="s">
        <v>2517</v>
      </c>
      <c r="B1349" s="261" t="s">
        <v>2518</v>
      </c>
      <c r="C1349" s="261" t="s">
        <v>2519</v>
      </c>
      <c r="D1349" s="261" t="s">
        <v>1187</v>
      </c>
      <c r="E1349" s="261">
        <v>0</v>
      </c>
      <c r="F1349" s="261" t="s">
        <v>1188</v>
      </c>
      <c r="G1349" s="261" t="s">
        <v>33</v>
      </c>
      <c r="H1349" s="261">
        <v>2</v>
      </c>
      <c r="I1349" s="261" t="s">
        <v>17</v>
      </c>
      <c r="J1349" s="261" t="s">
        <v>17</v>
      </c>
      <c r="K1349" s="261" t="s">
        <v>2520</v>
      </c>
      <c r="L1349" s="262">
        <v>45609</v>
      </c>
      <c r="M1349" s="261" t="s">
        <v>20</v>
      </c>
    </row>
    <row r="1350" spans="1:13" x14ac:dyDescent="0.35">
      <c r="A1350" s="259" t="s">
        <v>2517</v>
      </c>
      <c r="B1350" s="259" t="s">
        <v>2518</v>
      </c>
      <c r="C1350" s="259" t="s">
        <v>2519</v>
      </c>
      <c r="D1350" s="259" t="s">
        <v>1190</v>
      </c>
      <c r="E1350" s="259">
        <v>0</v>
      </c>
      <c r="F1350" s="259" t="s">
        <v>1188</v>
      </c>
      <c r="G1350" s="259" t="s">
        <v>33</v>
      </c>
      <c r="H1350" s="259">
        <v>2</v>
      </c>
      <c r="I1350" s="259" t="s">
        <v>17</v>
      </c>
      <c r="J1350" s="259" t="s">
        <v>17</v>
      </c>
      <c r="K1350" s="259" t="s">
        <v>2521</v>
      </c>
      <c r="L1350" s="260">
        <v>45609</v>
      </c>
      <c r="M1350" s="259" t="s">
        <v>20</v>
      </c>
    </row>
    <row r="1351" spans="1:13" x14ac:dyDescent="0.35">
      <c r="A1351" s="261" t="s">
        <v>2517</v>
      </c>
      <c r="B1351" s="261" t="s">
        <v>2518</v>
      </c>
      <c r="C1351" s="261" t="s">
        <v>2519</v>
      </c>
      <c r="D1351" s="261" t="s">
        <v>1192</v>
      </c>
      <c r="E1351" s="261">
        <v>0</v>
      </c>
      <c r="F1351" s="261" t="s">
        <v>1188</v>
      </c>
      <c r="G1351" s="261" t="s">
        <v>33</v>
      </c>
      <c r="H1351" s="261">
        <v>2</v>
      </c>
      <c r="I1351" s="261" t="s">
        <v>17</v>
      </c>
      <c r="J1351" s="261" t="s">
        <v>17</v>
      </c>
      <c r="K1351" s="261" t="s">
        <v>2522</v>
      </c>
      <c r="L1351" s="262">
        <v>45609</v>
      </c>
      <c r="M1351" s="261" t="s">
        <v>20</v>
      </c>
    </row>
    <row r="1352" spans="1:13" x14ac:dyDescent="0.35">
      <c r="A1352" s="259" t="s">
        <v>2517</v>
      </c>
      <c r="B1352" s="259" t="s">
        <v>2518</v>
      </c>
      <c r="C1352" s="259" t="s">
        <v>2519</v>
      </c>
      <c r="D1352" s="259" t="s">
        <v>1194</v>
      </c>
      <c r="E1352" s="259">
        <v>0</v>
      </c>
      <c r="F1352" s="259" t="s">
        <v>1188</v>
      </c>
      <c r="G1352" s="259" t="s">
        <v>33</v>
      </c>
      <c r="H1352" s="259">
        <v>2</v>
      </c>
      <c r="I1352" s="259" t="s">
        <v>17</v>
      </c>
      <c r="J1352" s="259" t="s">
        <v>17</v>
      </c>
      <c r="K1352" s="259" t="s">
        <v>2523</v>
      </c>
      <c r="L1352" s="260">
        <v>45609</v>
      </c>
      <c r="M1352" s="259" t="s">
        <v>20</v>
      </c>
    </row>
    <row r="1353" spans="1:13" x14ac:dyDescent="0.35">
      <c r="A1353" s="261" t="s">
        <v>2517</v>
      </c>
      <c r="B1353" s="261" t="s">
        <v>2518</v>
      </c>
      <c r="C1353" s="261" t="s">
        <v>2519</v>
      </c>
      <c r="D1353" s="261" t="s">
        <v>1196</v>
      </c>
      <c r="E1353" s="261">
        <v>0</v>
      </c>
      <c r="F1353" s="261" t="s">
        <v>1188</v>
      </c>
      <c r="G1353" s="261" t="s">
        <v>33</v>
      </c>
      <c r="H1353" s="261">
        <v>2</v>
      </c>
      <c r="I1353" s="261" t="s">
        <v>17</v>
      </c>
      <c r="J1353" s="261" t="s">
        <v>17</v>
      </c>
      <c r="K1353" s="261" t="s">
        <v>2524</v>
      </c>
      <c r="L1353" s="262">
        <v>45609</v>
      </c>
      <c r="M1353" s="261" t="s">
        <v>20</v>
      </c>
    </row>
    <row r="1354" spans="1:13" x14ac:dyDescent="0.35">
      <c r="A1354" s="259" t="s">
        <v>2517</v>
      </c>
      <c r="B1354" s="259" t="s">
        <v>2518</v>
      </c>
      <c r="C1354" s="259" t="s">
        <v>2519</v>
      </c>
      <c r="D1354" s="259" t="s">
        <v>1198</v>
      </c>
      <c r="E1354" s="259">
        <v>0</v>
      </c>
      <c r="F1354" s="259" t="s">
        <v>1188</v>
      </c>
      <c r="G1354" s="259" t="s">
        <v>33</v>
      </c>
      <c r="H1354" s="259">
        <v>2</v>
      </c>
      <c r="I1354" s="259" t="s">
        <v>17</v>
      </c>
      <c r="J1354" s="259" t="s">
        <v>17</v>
      </c>
      <c r="K1354" s="259" t="s">
        <v>2525</v>
      </c>
      <c r="L1354" s="260">
        <v>45609</v>
      </c>
      <c r="M1354" s="259" t="s">
        <v>20</v>
      </c>
    </row>
    <row r="1355" spans="1:13" x14ac:dyDescent="0.35">
      <c r="A1355" s="261" t="s">
        <v>2517</v>
      </c>
      <c r="B1355" s="261" t="s">
        <v>2518</v>
      </c>
      <c r="C1355" s="261" t="s">
        <v>2519</v>
      </c>
      <c r="D1355" s="261" t="s">
        <v>1200</v>
      </c>
      <c r="E1355" s="261">
        <v>1</v>
      </c>
      <c r="F1355" s="261" t="s">
        <v>1188</v>
      </c>
      <c r="G1355" s="261" t="s">
        <v>33</v>
      </c>
      <c r="H1355" s="261">
        <v>2</v>
      </c>
      <c r="I1355" s="261" t="s">
        <v>17</v>
      </c>
      <c r="J1355" s="261" t="s">
        <v>17</v>
      </c>
      <c r="K1355" s="261" t="s">
        <v>2526</v>
      </c>
      <c r="L1355" s="262">
        <v>45609</v>
      </c>
      <c r="M1355" s="261" t="s">
        <v>20</v>
      </c>
    </row>
    <row r="1356" spans="1:13" x14ac:dyDescent="0.35">
      <c r="A1356" s="259" t="s">
        <v>2517</v>
      </c>
      <c r="B1356" s="259" t="s">
        <v>2518</v>
      </c>
      <c r="C1356" s="259" t="s">
        <v>2519</v>
      </c>
      <c r="D1356" s="259" t="s">
        <v>1202</v>
      </c>
      <c r="E1356" s="259">
        <v>0</v>
      </c>
      <c r="F1356" s="259" t="s">
        <v>1188</v>
      </c>
      <c r="G1356" s="259" t="s">
        <v>33</v>
      </c>
      <c r="H1356" s="259">
        <v>2</v>
      </c>
      <c r="I1356" s="259" t="s">
        <v>17</v>
      </c>
      <c r="J1356" s="259" t="s">
        <v>17</v>
      </c>
      <c r="K1356" s="259" t="s">
        <v>2527</v>
      </c>
      <c r="L1356" s="260">
        <v>45609</v>
      </c>
      <c r="M1356" s="259" t="s">
        <v>20</v>
      </c>
    </row>
    <row r="1357" spans="1:13" x14ac:dyDescent="0.35">
      <c r="A1357" s="261" t="s">
        <v>2517</v>
      </c>
      <c r="B1357" s="261" t="s">
        <v>2518</v>
      </c>
      <c r="C1357" s="261" t="s">
        <v>2519</v>
      </c>
      <c r="D1357" s="261" t="s">
        <v>1204</v>
      </c>
      <c r="E1357" s="261">
        <v>0</v>
      </c>
      <c r="F1357" s="261" t="s">
        <v>1188</v>
      </c>
      <c r="G1357" s="261" t="s">
        <v>33</v>
      </c>
      <c r="H1357" s="261">
        <v>2</v>
      </c>
      <c r="I1357" s="261" t="s">
        <v>17</v>
      </c>
      <c r="J1357" s="261" t="s">
        <v>17</v>
      </c>
      <c r="K1357" s="261" t="s">
        <v>2528</v>
      </c>
      <c r="L1357" s="262">
        <v>45609</v>
      </c>
      <c r="M1357" s="261" t="s">
        <v>20</v>
      </c>
    </row>
    <row r="1358" spans="1:13" x14ac:dyDescent="0.35">
      <c r="A1358" s="259" t="s">
        <v>363</v>
      </c>
      <c r="B1358" s="259" t="s">
        <v>364</v>
      </c>
      <c r="C1358" s="259" t="s">
        <v>365</v>
      </c>
      <c r="D1358" s="259" t="s">
        <v>1187</v>
      </c>
      <c r="E1358" s="259">
        <v>2</v>
      </c>
      <c r="F1358" s="259" t="s">
        <v>1188</v>
      </c>
      <c r="G1358" s="259" t="s">
        <v>33</v>
      </c>
      <c r="H1358" s="259">
        <v>2</v>
      </c>
      <c r="I1358" s="259" t="s">
        <v>17</v>
      </c>
      <c r="J1358" s="259" t="s">
        <v>17</v>
      </c>
      <c r="K1358" s="259" t="s">
        <v>2529</v>
      </c>
      <c r="L1358" s="260">
        <v>45609</v>
      </c>
      <c r="M1358" s="259" t="s">
        <v>20</v>
      </c>
    </row>
    <row r="1359" spans="1:13" x14ac:dyDescent="0.35">
      <c r="A1359" s="261" t="s">
        <v>363</v>
      </c>
      <c r="B1359" s="261" t="s">
        <v>364</v>
      </c>
      <c r="C1359" s="261" t="s">
        <v>365</v>
      </c>
      <c r="D1359" s="261" t="s">
        <v>1190</v>
      </c>
      <c r="E1359" s="261">
        <v>1</v>
      </c>
      <c r="F1359" s="261" t="s">
        <v>1188</v>
      </c>
      <c r="G1359" s="261" t="s">
        <v>33</v>
      </c>
      <c r="H1359" s="261">
        <v>2</v>
      </c>
      <c r="I1359" s="261" t="s">
        <v>17</v>
      </c>
      <c r="J1359" s="261" t="s">
        <v>17</v>
      </c>
      <c r="K1359" s="261" t="s">
        <v>2530</v>
      </c>
      <c r="L1359" s="262">
        <v>45609</v>
      </c>
      <c r="M1359" s="261" t="s">
        <v>20</v>
      </c>
    </row>
    <row r="1360" spans="1:13" x14ac:dyDescent="0.35">
      <c r="A1360" s="259" t="s">
        <v>363</v>
      </c>
      <c r="B1360" s="259" t="s">
        <v>364</v>
      </c>
      <c r="C1360" s="259" t="s">
        <v>365</v>
      </c>
      <c r="D1360" s="259" t="s">
        <v>1192</v>
      </c>
      <c r="E1360" s="259">
        <v>1</v>
      </c>
      <c r="F1360" s="259" t="s">
        <v>1188</v>
      </c>
      <c r="G1360" s="259" t="s">
        <v>33</v>
      </c>
      <c r="H1360" s="259">
        <v>2</v>
      </c>
      <c r="I1360" s="259" t="s">
        <v>17</v>
      </c>
      <c r="J1360" s="259" t="s">
        <v>17</v>
      </c>
      <c r="K1360" s="259" t="s">
        <v>2531</v>
      </c>
      <c r="L1360" s="260">
        <v>45609</v>
      </c>
      <c r="M1360" s="259" t="s">
        <v>20</v>
      </c>
    </row>
    <row r="1361" spans="1:13" x14ac:dyDescent="0.35">
      <c r="A1361" s="261" t="s">
        <v>363</v>
      </c>
      <c r="B1361" s="261" t="s">
        <v>364</v>
      </c>
      <c r="C1361" s="261" t="s">
        <v>365</v>
      </c>
      <c r="D1361" s="261" t="s">
        <v>1194</v>
      </c>
      <c r="E1361" s="261">
        <v>2</v>
      </c>
      <c r="F1361" s="261" t="s">
        <v>1188</v>
      </c>
      <c r="G1361" s="261" t="s">
        <v>33</v>
      </c>
      <c r="H1361" s="261">
        <v>2</v>
      </c>
      <c r="I1361" s="261" t="s">
        <v>17</v>
      </c>
      <c r="J1361" s="261" t="s">
        <v>17</v>
      </c>
      <c r="K1361" s="261" t="s">
        <v>2532</v>
      </c>
      <c r="L1361" s="262">
        <v>45609</v>
      </c>
      <c r="M1361" s="261" t="s">
        <v>20</v>
      </c>
    </row>
    <row r="1362" spans="1:13" x14ac:dyDescent="0.35">
      <c r="A1362" s="259" t="s">
        <v>363</v>
      </c>
      <c r="B1362" s="259" t="s">
        <v>364</v>
      </c>
      <c r="C1362" s="259" t="s">
        <v>365</v>
      </c>
      <c r="D1362" s="259" t="s">
        <v>1196</v>
      </c>
      <c r="E1362" s="259">
        <v>2</v>
      </c>
      <c r="F1362" s="259" t="s">
        <v>1188</v>
      </c>
      <c r="G1362" s="259" t="s">
        <v>33</v>
      </c>
      <c r="H1362" s="259">
        <v>2</v>
      </c>
      <c r="I1362" s="259" t="s">
        <v>17</v>
      </c>
      <c r="J1362" s="259" t="s">
        <v>17</v>
      </c>
      <c r="K1362" s="259" t="s">
        <v>2533</v>
      </c>
      <c r="L1362" s="260">
        <v>45609</v>
      </c>
      <c r="M1362" s="259" t="s">
        <v>20</v>
      </c>
    </row>
    <row r="1363" spans="1:13" x14ac:dyDescent="0.35">
      <c r="A1363" s="261" t="s">
        <v>363</v>
      </c>
      <c r="B1363" s="261" t="s">
        <v>364</v>
      </c>
      <c r="C1363" s="261" t="s">
        <v>365</v>
      </c>
      <c r="D1363" s="261" t="s">
        <v>1198</v>
      </c>
      <c r="E1363" s="261">
        <v>0</v>
      </c>
      <c r="F1363" s="261" t="s">
        <v>1188</v>
      </c>
      <c r="G1363" s="261" t="s">
        <v>33</v>
      </c>
      <c r="H1363" s="261">
        <v>2</v>
      </c>
      <c r="I1363" s="261" t="s">
        <v>17</v>
      </c>
      <c r="J1363" s="261" t="s">
        <v>17</v>
      </c>
      <c r="K1363" s="261" t="s">
        <v>2534</v>
      </c>
      <c r="L1363" s="262">
        <v>45609</v>
      </c>
      <c r="M1363" s="261" t="s">
        <v>20</v>
      </c>
    </row>
    <row r="1364" spans="1:13" x14ac:dyDescent="0.35">
      <c r="A1364" s="259" t="s">
        <v>363</v>
      </c>
      <c r="B1364" s="259" t="s">
        <v>364</v>
      </c>
      <c r="C1364" s="259" t="s">
        <v>365</v>
      </c>
      <c r="D1364" s="259" t="s">
        <v>1200</v>
      </c>
      <c r="E1364" s="259">
        <v>3</v>
      </c>
      <c r="F1364" s="259" t="s">
        <v>1188</v>
      </c>
      <c r="G1364" s="259" t="s">
        <v>33</v>
      </c>
      <c r="H1364" s="259">
        <v>2</v>
      </c>
      <c r="I1364" s="259" t="s">
        <v>17</v>
      </c>
      <c r="J1364" s="259" t="s">
        <v>17</v>
      </c>
      <c r="K1364" s="259" t="s">
        <v>2535</v>
      </c>
      <c r="L1364" s="260">
        <v>45609</v>
      </c>
      <c r="M1364" s="259" t="s">
        <v>20</v>
      </c>
    </row>
    <row r="1365" spans="1:13" x14ac:dyDescent="0.35">
      <c r="A1365" s="261" t="s">
        <v>363</v>
      </c>
      <c r="B1365" s="261" t="s">
        <v>364</v>
      </c>
      <c r="C1365" s="261" t="s">
        <v>365</v>
      </c>
      <c r="D1365" s="261" t="s">
        <v>1202</v>
      </c>
      <c r="E1365" s="261">
        <v>2</v>
      </c>
      <c r="F1365" s="261" t="s">
        <v>1188</v>
      </c>
      <c r="G1365" s="261" t="s">
        <v>33</v>
      </c>
      <c r="H1365" s="261">
        <v>2</v>
      </c>
      <c r="I1365" s="261" t="s">
        <v>17</v>
      </c>
      <c r="J1365" s="261" t="s">
        <v>17</v>
      </c>
      <c r="K1365" s="261" t="s">
        <v>2536</v>
      </c>
      <c r="L1365" s="262">
        <v>45609</v>
      </c>
      <c r="M1365" s="261" t="s">
        <v>20</v>
      </c>
    </row>
    <row r="1366" spans="1:13" x14ac:dyDescent="0.35">
      <c r="A1366" s="259" t="s">
        <v>363</v>
      </c>
      <c r="B1366" s="259" t="s">
        <v>364</v>
      </c>
      <c r="C1366" s="259" t="s">
        <v>365</v>
      </c>
      <c r="D1366" s="259" t="s">
        <v>1204</v>
      </c>
      <c r="E1366" s="259">
        <v>0</v>
      </c>
      <c r="F1366" s="259" t="s">
        <v>1188</v>
      </c>
      <c r="G1366" s="259" t="s">
        <v>33</v>
      </c>
      <c r="H1366" s="259">
        <v>2</v>
      </c>
      <c r="I1366" s="259" t="s">
        <v>17</v>
      </c>
      <c r="J1366" s="259" t="s">
        <v>17</v>
      </c>
      <c r="K1366" s="259" t="s">
        <v>2537</v>
      </c>
      <c r="L1366" s="260">
        <v>45609</v>
      </c>
      <c r="M1366" s="259" t="s">
        <v>20</v>
      </c>
    </row>
    <row r="1367" spans="1:13" x14ac:dyDescent="0.35">
      <c r="A1367" s="261" t="s">
        <v>422</v>
      </c>
      <c r="B1367" s="261" t="s">
        <v>423</v>
      </c>
      <c r="C1367" s="261" t="s">
        <v>424</v>
      </c>
      <c r="D1367" s="261" t="s">
        <v>1187</v>
      </c>
      <c r="E1367" s="261">
        <v>2</v>
      </c>
      <c r="F1367" s="261" t="s">
        <v>1188</v>
      </c>
      <c r="G1367" s="261" t="s">
        <v>33</v>
      </c>
      <c r="H1367" s="261">
        <v>2</v>
      </c>
      <c r="I1367" s="261" t="s">
        <v>17</v>
      </c>
      <c r="J1367" s="261" t="s">
        <v>17</v>
      </c>
      <c r="K1367" s="261" t="s">
        <v>2538</v>
      </c>
      <c r="L1367" s="262">
        <v>45609</v>
      </c>
      <c r="M1367" s="261" t="s">
        <v>20</v>
      </c>
    </row>
    <row r="1368" spans="1:13" x14ac:dyDescent="0.35">
      <c r="A1368" s="259" t="s">
        <v>422</v>
      </c>
      <c r="B1368" s="259" t="s">
        <v>423</v>
      </c>
      <c r="C1368" s="259" t="s">
        <v>424</v>
      </c>
      <c r="D1368" s="259" t="s">
        <v>1190</v>
      </c>
      <c r="E1368" s="259">
        <v>1</v>
      </c>
      <c r="F1368" s="259" t="s">
        <v>1188</v>
      </c>
      <c r="G1368" s="259" t="s">
        <v>33</v>
      </c>
      <c r="H1368" s="259">
        <v>2</v>
      </c>
      <c r="I1368" s="259" t="s">
        <v>17</v>
      </c>
      <c r="J1368" s="259" t="s">
        <v>17</v>
      </c>
      <c r="K1368" s="259" t="s">
        <v>2539</v>
      </c>
      <c r="L1368" s="260">
        <v>45609</v>
      </c>
      <c r="M1368" s="259" t="s">
        <v>20</v>
      </c>
    </row>
    <row r="1369" spans="1:13" x14ac:dyDescent="0.35">
      <c r="A1369" s="261" t="s">
        <v>422</v>
      </c>
      <c r="B1369" s="261" t="s">
        <v>423</v>
      </c>
      <c r="C1369" s="261" t="s">
        <v>424</v>
      </c>
      <c r="D1369" s="261" t="s">
        <v>1192</v>
      </c>
      <c r="E1369" s="261">
        <v>1</v>
      </c>
      <c r="F1369" s="261" t="s">
        <v>1188</v>
      </c>
      <c r="G1369" s="261" t="s">
        <v>33</v>
      </c>
      <c r="H1369" s="261">
        <v>2</v>
      </c>
      <c r="I1369" s="261" t="s">
        <v>17</v>
      </c>
      <c r="J1369" s="261" t="s">
        <v>17</v>
      </c>
      <c r="K1369" s="261" t="s">
        <v>2540</v>
      </c>
      <c r="L1369" s="262">
        <v>45609</v>
      </c>
      <c r="M1369" s="261" t="s">
        <v>20</v>
      </c>
    </row>
    <row r="1370" spans="1:13" x14ac:dyDescent="0.35">
      <c r="A1370" s="259" t="s">
        <v>422</v>
      </c>
      <c r="B1370" s="259" t="s">
        <v>423</v>
      </c>
      <c r="C1370" s="259" t="s">
        <v>424</v>
      </c>
      <c r="D1370" s="259" t="s">
        <v>1194</v>
      </c>
      <c r="E1370" s="259">
        <v>1</v>
      </c>
      <c r="F1370" s="259" t="s">
        <v>1188</v>
      </c>
      <c r="G1370" s="259" t="s">
        <v>33</v>
      </c>
      <c r="H1370" s="259">
        <v>2</v>
      </c>
      <c r="I1370" s="259" t="s">
        <v>17</v>
      </c>
      <c r="J1370" s="259" t="s">
        <v>17</v>
      </c>
      <c r="K1370" s="259" t="s">
        <v>2541</v>
      </c>
      <c r="L1370" s="260">
        <v>45609</v>
      </c>
      <c r="M1370" s="259" t="s">
        <v>20</v>
      </c>
    </row>
    <row r="1371" spans="1:13" x14ac:dyDescent="0.35">
      <c r="A1371" s="261" t="s">
        <v>422</v>
      </c>
      <c r="B1371" s="261" t="s">
        <v>423</v>
      </c>
      <c r="C1371" s="261" t="s">
        <v>424</v>
      </c>
      <c r="D1371" s="261" t="s">
        <v>1196</v>
      </c>
      <c r="E1371" s="261">
        <v>2</v>
      </c>
      <c r="F1371" s="261" t="s">
        <v>1188</v>
      </c>
      <c r="G1371" s="261" t="s">
        <v>33</v>
      </c>
      <c r="H1371" s="261">
        <v>2</v>
      </c>
      <c r="I1371" s="261" t="s">
        <v>17</v>
      </c>
      <c r="J1371" s="261" t="s">
        <v>17</v>
      </c>
      <c r="K1371" s="261" t="s">
        <v>2542</v>
      </c>
      <c r="L1371" s="262">
        <v>45609</v>
      </c>
      <c r="M1371" s="261" t="s">
        <v>20</v>
      </c>
    </row>
    <row r="1372" spans="1:13" x14ac:dyDescent="0.35">
      <c r="A1372" s="259" t="s">
        <v>422</v>
      </c>
      <c r="B1372" s="259" t="s">
        <v>423</v>
      </c>
      <c r="C1372" s="259" t="s">
        <v>424</v>
      </c>
      <c r="D1372" s="259" t="s">
        <v>1198</v>
      </c>
      <c r="E1372" s="259">
        <v>1</v>
      </c>
      <c r="F1372" s="259" t="s">
        <v>1188</v>
      </c>
      <c r="G1372" s="259" t="s">
        <v>33</v>
      </c>
      <c r="H1372" s="259">
        <v>2</v>
      </c>
      <c r="I1372" s="259" t="s">
        <v>17</v>
      </c>
      <c r="J1372" s="259" t="s">
        <v>17</v>
      </c>
      <c r="K1372" s="259" t="s">
        <v>2543</v>
      </c>
      <c r="L1372" s="260">
        <v>45609</v>
      </c>
      <c r="M1372" s="259" t="s">
        <v>20</v>
      </c>
    </row>
    <row r="1373" spans="1:13" x14ac:dyDescent="0.35">
      <c r="A1373" s="261" t="s">
        <v>422</v>
      </c>
      <c r="B1373" s="261" t="s">
        <v>423</v>
      </c>
      <c r="C1373" s="261" t="s">
        <v>424</v>
      </c>
      <c r="D1373" s="261" t="s">
        <v>1200</v>
      </c>
      <c r="E1373" s="261">
        <v>1</v>
      </c>
      <c r="F1373" s="261" t="s">
        <v>1188</v>
      </c>
      <c r="G1373" s="261" t="s">
        <v>33</v>
      </c>
      <c r="H1373" s="261">
        <v>2</v>
      </c>
      <c r="I1373" s="261" t="s">
        <v>17</v>
      </c>
      <c r="J1373" s="261" t="s">
        <v>17</v>
      </c>
      <c r="K1373" s="261" t="s">
        <v>2544</v>
      </c>
      <c r="L1373" s="262">
        <v>45609</v>
      </c>
      <c r="M1373" s="261" t="s">
        <v>20</v>
      </c>
    </row>
    <row r="1374" spans="1:13" x14ac:dyDescent="0.35">
      <c r="A1374" s="259" t="s">
        <v>422</v>
      </c>
      <c r="B1374" s="259" t="s">
        <v>423</v>
      </c>
      <c r="C1374" s="259" t="s">
        <v>424</v>
      </c>
      <c r="D1374" s="259" t="s">
        <v>1202</v>
      </c>
      <c r="E1374" s="259">
        <v>0</v>
      </c>
      <c r="F1374" s="259" t="s">
        <v>1188</v>
      </c>
      <c r="G1374" s="259" t="s">
        <v>33</v>
      </c>
      <c r="H1374" s="259">
        <v>2</v>
      </c>
      <c r="I1374" s="259" t="s">
        <v>17</v>
      </c>
      <c r="J1374" s="259" t="s">
        <v>17</v>
      </c>
      <c r="K1374" s="259" t="s">
        <v>2545</v>
      </c>
      <c r="L1374" s="260">
        <v>45609</v>
      </c>
      <c r="M1374" s="259" t="s">
        <v>20</v>
      </c>
    </row>
    <row r="1375" spans="1:13" x14ac:dyDescent="0.35">
      <c r="A1375" s="261" t="s">
        <v>432</v>
      </c>
      <c r="B1375" s="261" t="s">
        <v>433</v>
      </c>
      <c r="C1375" s="261" t="s">
        <v>173</v>
      </c>
      <c r="D1375" s="261" t="s">
        <v>1187</v>
      </c>
      <c r="E1375" s="261">
        <v>2</v>
      </c>
      <c r="F1375" s="261" t="s">
        <v>1188</v>
      </c>
      <c r="G1375" s="261" t="s">
        <v>33</v>
      </c>
      <c r="H1375" s="261">
        <v>2</v>
      </c>
      <c r="I1375" s="261" t="s">
        <v>17</v>
      </c>
      <c r="J1375" s="261" t="s">
        <v>17</v>
      </c>
      <c r="K1375" s="261" t="s">
        <v>2546</v>
      </c>
      <c r="L1375" s="262">
        <v>45609</v>
      </c>
      <c r="M1375" s="261" t="s">
        <v>20</v>
      </c>
    </row>
    <row r="1376" spans="1:13" x14ac:dyDescent="0.35">
      <c r="A1376" s="259" t="s">
        <v>432</v>
      </c>
      <c r="B1376" s="259" t="s">
        <v>433</v>
      </c>
      <c r="C1376" s="259" t="s">
        <v>173</v>
      </c>
      <c r="D1376" s="259" t="s">
        <v>1190</v>
      </c>
      <c r="E1376" s="259">
        <v>1</v>
      </c>
      <c r="F1376" s="259" t="s">
        <v>1188</v>
      </c>
      <c r="G1376" s="259" t="s">
        <v>33</v>
      </c>
      <c r="H1376" s="259">
        <v>2</v>
      </c>
      <c r="I1376" s="259" t="s">
        <v>17</v>
      </c>
      <c r="J1376" s="259" t="s">
        <v>17</v>
      </c>
      <c r="K1376" s="259" t="s">
        <v>2547</v>
      </c>
      <c r="L1376" s="260">
        <v>45609</v>
      </c>
      <c r="M1376" s="259" t="s">
        <v>20</v>
      </c>
    </row>
    <row r="1377" spans="1:13" x14ac:dyDescent="0.35">
      <c r="A1377" s="261" t="s">
        <v>432</v>
      </c>
      <c r="B1377" s="261" t="s">
        <v>433</v>
      </c>
      <c r="C1377" s="261" t="s">
        <v>173</v>
      </c>
      <c r="D1377" s="261" t="s">
        <v>1192</v>
      </c>
      <c r="E1377" s="261">
        <v>2</v>
      </c>
      <c r="F1377" s="261" t="s">
        <v>1188</v>
      </c>
      <c r="G1377" s="261" t="s">
        <v>33</v>
      </c>
      <c r="H1377" s="261">
        <v>2</v>
      </c>
      <c r="I1377" s="261" t="s">
        <v>17</v>
      </c>
      <c r="J1377" s="261" t="s">
        <v>17</v>
      </c>
      <c r="K1377" s="261" t="s">
        <v>2548</v>
      </c>
      <c r="L1377" s="262">
        <v>45609</v>
      </c>
      <c r="M1377" s="261" t="s">
        <v>20</v>
      </c>
    </row>
    <row r="1378" spans="1:13" x14ac:dyDescent="0.35">
      <c r="A1378" s="259" t="s">
        <v>432</v>
      </c>
      <c r="B1378" s="259" t="s">
        <v>433</v>
      </c>
      <c r="C1378" s="259" t="s">
        <v>173</v>
      </c>
      <c r="D1378" s="259" t="s">
        <v>1194</v>
      </c>
      <c r="E1378" s="259">
        <v>1</v>
      </c>
      <c r="F1378" s="259" t="s">
        <v>1188</v>
      </c>
      <c r="G1378" s="259" t="s">
        <v>33</v>
      </c>
      <c r="H1378" s="259">
        <v>2</v>
      </c>
      <c r="I1378" s="259" t="s">
        <v>17</v>
      </c>
      <c r="J1378" s="259" t="s">
        <v>17</v>
      </c>
      <c r="K1378" s="259" t="s">
        <v>2549</v>
      </c>
      <c r="L1378" s="260">
        <v>45609</v>
      </c>
      <c r="M1378" s="259" t="s">
        <v>20</v>
      </c>
    </row>
    <row r="1379" spans="1:13" x14ac:dyDescent="0.35">
      <c r="A1379" s="261" t="s">
        <v>432</v>
      </c>
      <c r="B1379" s="261" t="s">
        <v>433</v>
      </c>
      <c r="C1379" s="261" t="s">
        <v>173</v>
      </c>
      <c r="D1379" s="261" t="s">
        <v>1196</v>
      </c>
      <c r="E1379" s="261">
        <v>0</v>
      </c>
      <c r="F1379" s="261" t="s">
        <v>1188</v>
      </c>
      <c r="G1379" s="261" t="s">
        <v>33</v>
      </c>
      <c r="H1379" s="261">
        <v>2</v>
      </c>
      <c r="I1379" s="261" t="s">
        <v>17</v>
      </c>
      <c r="J1379" s="261" t="s">
        <v>17</v>
      </c>
      <c r="K1379" s="261" t="s">
        <v>2550</v>
      </c>
      <c r="L1379" s="262">
        <v>45609</v>
      </c>
      <c r="M1379" s="261" t="s">
        <v>20</v>
      </c>
    </row>
    <row r="1380" spans="1:13" x14ac:dyDescent="0.35">
      <c r="A1380" s="259" t="s">
        <v>432</v>
      </c>
      <c r="B1380" s="259" t="s">
        <v>433</v>
      </c>
      <c r="C1380" s="259" t="s">
        <v>173</v>
      </c>
      <c r="D1380" s="259" t="s">
        <v>1198</v>
      </c>
      <c r="E1380" s="259">
        <v>3</v>
      </c>
      <c r="F1380" s="259" t="s">
        <v>1188</v>
      </c>
      <c r="G1380" s="259" t="s">
        <v>33</v>
      </c>
      <c r="H1380" s="259">
        <v>2</v>
      </c>
      <c r="I1380" s="259" t="s">
        <v>17</v>
      </c>
      <c r="J1380" s="259" t="s">
        <v>17</v>
      </c>
      <c r="K1380" s="259" t="s">
        <v>2551</v>
      </c>
      <c r="L1380" s="260">
        <v>45609</v>
      </c>
      <c r="M1380" s="259" t="s">
        <v>20</v>
      </c>
    </row>
    <row r="1381" spans="1:13" x14ac:dyDescent="0.35">
      <c r="A1381" s="261" t="s">
        <v>432</v>
      </c>
      <c r="B1381" s="261" t="s">
        <v>433</v>
      </c>
      <c r="C1381" s="261" t="s">
        <v>173</v>
      </c>
      <c r="D1381" s="261" t="s">
        <v>1200</v>
      </c>
      <c r="E1381" s="261">
        <v>2</v>
      </c>
      <c r="F1381" s="261" t="s">
        <v>1188</v>
      </c>
      <c r="G1381" s="261" t="s">
        <v>33</v>
      </c>
      <c r="H1381" s="261">
        <v>2</v>
      </c>
      <c r="I1381" s="261" t="s">
        <v>17</v>
      </c>
      <c r="J1381" s="261" t="s">
        <v>17</v>
      </c>
      <c r="K1381" s="261" t="s">
        <v>2552</v>
      </c>
      <c r="L1381" s="262">
        <v>45609</v>
      </c>
      <c r="M1381" s="261" t="s">
        <v>20</v>
      </c>
    </row>
    <row r="1382" spans="1:13" x14ac:dyDescent="0.35">
      <c r="A1382" s="259" t="s">
        <v>432</v>
      </c>
      <c r="B1382" s="259" t="s">
        <v>433</v>
      </c>
      <c r="C1382" s="259" t="s">
        <v>173</v>
      </c>
      <c r="D1382" s="259" t="s">
        <v>1202</v>
      </c>
      <c r="E1382" s="259">
        <v>2</v>
      </c>
      <c r="F1382" s="259" t="s">
        <v>1188</v>
      </c>
      <c r="G1382" s="259" t="s">
        <v>33</v>
      </c>
      <c r="H1382" s="259">
        <v>2</v>
      </c>
      <c r="I1382" s="259" t="s">
        <v>17</v>
      </c>
      <c r="J1382" s="259" t="s">
        <v>17</v>
      </c>
      <c r="K1382" s="259" t="s">
        <v>2553</v>
      </c>
      <c r="L1382" s="260">
        <v>45609</v>
      </c>
      <c r="M1382" s="259" t="s">
        <v>20</v>
      </c>
    </row>
    <row r="1383" spans="1:13" x14ac:dyDescent="0.35">
      <c r="A1383" s="261" t="s">
        <v>432</v>
      </c>
      <c r="B1383" s="261" t="s">
        <v>433</v>
      </c>
      <c r="C1383" s="261" t="s">
        <v>173</v>
      </c>
      <c r="D1383" s="261" t="s">
        <v>1204</v>
      </c>
      <c r="E1383" s="261">
        <v>0</v>
      </c>
      <c r="F1383" s="261" t="s">
        <v>1188</v>
      </c>
      <c r="G1383" s="261" t="s">
        <v>33</v>
      </c>
      <c r="H1383" s="261">
        <v>2</v>
      </c>
      <c r="I1383" s="261" t="s">
        <v>17</v>
      </c>
      <c r="J1383" s="261" t="s">
        <v>17</v>
      </c>
      <c r="K1383" s="261" t="s">
        <v>2554</v>
      </c>
      <c r="L1383" s="262">
        <v>45609</v>
      </c>
      <c r="M1383" s="261" t="s">
        <v>20</v>
      </c>
    </row>
    <row r="1384" spans="1:13" x14ac:dyDescent="0.35">
      <c r="A1384" s="259" t="s">
        <v>171</v>
      </c>
      <c r="B1384" s="259" t="s">
        <v>172</v>
      </c>
      <c r="C1384" s="259" t="s">
        <v>173</v>
      </c>
      <c r="D1384" s="259" t="s">
        <v>1187</v>
      </c>
      <c r="E1384" s="259">
        <v>2</v>
      </c>
      <c r="F1384" s="259" t="s">
        <v>1188</v>
      </c>
      <c r="G1384" s="259" t="s">
        <v>33</v>
      </c>
      <c r="H1384" s="259">
        <v>2</v>
      </c>
      <c r="I1384" s="259" t="s">
        <v>17</v>
      </c>
      <c r="J1384" s="259" t="s">
        <v>17</v>
      </c>
      <c r="K1384" s="259" t="s">
        <v>2555</v>
      </c>
      <c r="L1384" s="260">
        <v>45609</v>
      </c>
      <c r="M1384" s="259" t="s">
        <v>20</v>
      </c>
    </row>
    <row r="1385" spans="1:13" x14ac:dyDescent="0.35">
      <c r="A1385" s="261" t="s">
        <v>171</v>
      </c>
      <c r="B1385" s="261" t="s">
        <v>172</v>
      </c>
      <c r="C1385" s="261" t="s">
        <v>173</v>
      </c>
      <c r="D1385" s="261" t="s">
        <v>1190</v>
      </c>
      <c r="E1385" s="261">
        <v>1</v>
      </c>
      <c r="F1385" s="261" t="s">
        <v>1188</v>
      </c>
      <c r="G1385" s="261" t="s">
        <v>33</v>
      </c>
      <c r="H1385" s="261">
        <v>2</v>
      </c>
      <c r="I1385" s="261" t="s">
        <v>17</v>
      </c>
      <c r="J1385" s="261" t="s">
        <v>17</v>
      </c>
      <c r="K1385" s="261" t="s">
        <v>2556</v>
      </c>
      <c r="L1385" s="262">
        <v>45609</v>
      </c>
      <c r="M1385" s="261" t="s">
        <v>20</v>
      </c>
    </row>
    <row r="1386" spans="1:13" x14ac:dyDescent="0.35">
      <c r="A1386" s="259" t="s">
        <v>171</v>
      </c>
      <c r="B1386" s="259" t="s">
        <v>172</v>
      </c>
      <c r="C1386" s="259" t="s">
        <v>173</v>
      </c>
      <c r="D1386" s="259" t="s">
        <v>1192</v>
      </c>
      <c r="E1386" s="259">
        <v>2</v>
      </c>
      <c r="F1386" s="259" t="s">
        <v>1188</v>
      </c>
      <c r="G1386" s="259" t="s">
        <v>33</v>
      </c>
      <c r="H1386" s="259">
        <v>2</v>
      </c>
      <c r="I1386" s="259" t="s">
        <v>17</v>
      </c>
      <c r="J1386" s="259" t="s">
        <v>17</v>
      </c>
      <c r="K1386" s="259" t="s">
        <v>2557</v>
      </c>
      <c r="L1386" s="260">
        <v>45609</v>
      </c>
      <c r="M1386" s="259" t="s">
        <v>20</v>
      </c>
    </row>
    <row r="1387" spans="1:13" x14ac:dyDescent="0.35">
      <c r="A1387" s="261" t="s">
        <v>171</v>
      </c>
      <c r="B1387" s="261" t="s">
        <v>172</v>
      </c>
      <c r="C1387" s="261" t="s">
        <v>173</v>
      </c>
      <c r="D1387" s="261" t="s">
        <v>1194</v>
      </c>
      <c r="E1387" s="261">
        <v>1</v>
      </c>
      <c r="F1387" s="261" t="s">
        <v>1188</v>
      </c>
      <c r="G1387" s="261" t="s">
        <v>33</v>
      </c>
      <c r="H1387" s="261">
        <v>2</v>
      </c>
      <c r="I1387" s="261" t="s">
        <v>17</v>
      </c>
      <c r="J1387" s="261" t="s">
        <v>17</v>
      </c>
      <c r="K1387" s="261" t="s">
        <v>2558</v>
      </c>
      <c r="L1387" s="262">
        <v>45609</v>
      </c>
      <c r="M1387" s="261" t="s">
        <v>20</v>
      </c>
    </row>
    <row r="1388" spans="1:13" x14ac:dyDescent="0.35">
      <c r="A1388" s="259" t="s">
        <v>171</v>
      </c>
      <c r="B1388" s="259" t="s">
        <v>172</v>
      </c>
      <c r="C1388" s="259" t="s">
        <v>173</v>
      </c>
      <c r="D1388" s="259" t="s">
        <v>1196</v>
      </c>
      <c r="E1388" s="259">
        <v>0</v>
      </c>
      <c r="F1388" s="259" t="s">
        <v>1188</v>
      </c>
      <c r="G1388" s="259" t="s">
        <v>33</v>
      </c>
      <c r="H1388" s="259">
        <v>2</v>
      </c>
      <c r="I1388" s="259" t="s">
        <v>17</v>
      </c>
      <c r="J1388" s="259" t="s">
        <v>17</v>
      </c>
      <c r="K1388" s="259" t="s">
        <v>2559</v>
      </c>
      <c r="L1388" s="260">
        <v>45609</v>
      </c>
      <c r="M1388" s="259" t="s">
        <v>20</v>
      </c>
    </row>
    <row r="1389" spans="1:13" x14ac:dyDescent="0.35">
      <c r="A1389" s="261" t="s">
        <v>171</v>
      </c>
      <c r="B1389" s="261" t="s">
        <v>172</v>
      </c>
      <c r="C1389" s="261" t="s">
        <v>173</v>
      </c>
      <c r="D1389" s="261" t="s">
        <v>1198</v>
      </c>
      <c r="E1389" s="261">
        <v>3</v>
      </c>
      <c r="F1389" s="261" t="s">
        <v>1188</v>
      </c>
      <c r="G1389" s="261" t="s">
        <v>33</v>
      </c>
      <c r="H1389" s="261">
        <v>2</v>
      </c>
      <c r="I1389" s="261" t="s">
        <v>17</v>
      </c>
      <c r="J1389" s="261" t="s">
        <v>17</v>
      </c>
      <c r="K1389" s="261" t="s">
        <v>2560</v>
      </c>
      <c r="L1389" s="262">
        <v>45609</v>
      </c>
      <c r="M1389" s="261" t="s">
        <v>20</v>
      </c>
    </row>
    <row r="1390" spans="1:13" x14ac:dyDescent="0.35">
      <c r="A1390" s="259" t="s">
        <v>171</v>
      </c>
      <c r="B1390" s="259" t="s">
        <v>172</v>
      </c>
      <c r="C1390" s="259" t="s">
        <v>173</v>
      </c>
      <c r="D1390" s="259" t="s">
        <v>1200</v>
      </c>
      <c r="E1390" s="259">
        <v>2</v>
      </c>
      <c r="F1390" s="259" t="s">
        <v>1188</v>
      </c>
      <c r="G1390" s="259" t="s">
        <v>33</v>
      </c>
      <c r="H1390" s="259">
        <v>2</v>
      </c>
      <c r="I1390" s="259" t="s">
        <v>17</v>
      </c>
      <c r="J1390" s="259" t="s">
        <v>17</v>
      </c>
      <c r="K1390" s="259" t="s">
        <v>2561</v>
      </c>
      <c r="L1390" s="260">
        <v>45609</v>
      </c>
      <c r="M1390" s="259" t="s">
        <v>20</v>
      </c>
    </row>
    <row r="1391" spans="1:13" x14ac:dyDescent="0.35">
      <c r="A1391" s="261" t="s">
        <v>171</v>
      </c>
      <c r="B1391" s="261" t="s">
        <v>172</v>
      </c>
      <c r="C1391" s="261" t="s">
        <v>173</v>
      </c>
      <c r="D1391" s="261" t="s">
        <v>1202</v>
      </c>
      <c r="E1391" s="261">
        <v>1</v>
      </c>
      <c r="F1391" s="261" t="s">
        <v>1188</v>
      </c>
      <c r="G1391" s="261" t="s">
        <v>33</v>
      </c>
      <c r="H1391" s="261">
        <v>2</v>
      </c>
      <c r="I1391" s="261" t="s">
        <v>17</v>
      </c>
      <c r="J1391" s="261" t="s">
        <v>17</v>
      </c>
      <c r="K1391" s="261" t="s">
        <v>2562</v>
      </c>
      <c r="L1391" s="262">
        <v>45609</v>
      </c>
      <c r="M1391" s="261" t="s">
        <v>20</v>
      </c>
    </row>
    <row r="1392" spans="1:13" x14ac:dyDescent="0.35">
      <c r="A1392" s="259" t="s">
        <v>171</v>
      </c>
      <c r="B1392" s="259" t="s">
        <v>172</v>
      </c>
      <c r="C1392" s="259" t="s">
        <v>173</v>
      </c>
      <c r="D1392" s="259" t="s">
        <v>1204</v>
      </c>
      <c r="E1392" s="259">
        <v>0</v>
      </c>
      <c r="F1392" s="259" t="s">
        <v>1188</v>
      </c>
      <c r="G1392" s="259" t="s">
        <v>33</v>
      </c>
      <c r="H1392" s="259">
        <v>2</v>
      </c>
      <c r="I1392" s="259" t="s">
        <v>17</v>
      </c>
      <c r="J1392" s="259" t="s">
        <v>17</v>
      </c>
      <c r="K1392" s="259" t="s">
        <v>2563</v>
      </c>
      <c r="L1392" s="260">
        <v>45609</v>
      </c>
      <c r="M1392" s="259" t="s">
        <v>20</v>
      </c>
    </row>
    <row r="1393" spans="1:13" x14ac:dyDescent="0.35">
      <c r="A1393" s="261" t="s">
        <v>177</v>
      </c>
      <c r="B1393" s="261" t="s">
        <v>178</v>
      </c>
      <c r="C1393" s="261" t="s">
        <v>173</v>
      </c>
      <c r="D1393" s="261" t="s">
        <v>1187</v>
      </c>
      <c r="E1393" s="261">
        <v>0</v>
      </c>
      <c r="F1393" s="261" t="s">
        <v>1188</v>
      </c>
      <c r="G1393" s="261" t="s">
        <v>33</v>
      </c>
      <c r="H1393" s="261">
        <v>2</v>
      </c>
      <c r="I1393" s="261" t="s">
        <v>17</v>
      </c>
      <c r="J1393" s="261" t="s">
        <v>17</v>
      </c>
      <c r="K1393" s="261" t="s">
        <v>2564</v>
      </c>
      <c r="L1393" s="262">
        <v>45609</v>
      </c>
      <c r="M1393" s="261" t="s">
        <v>20</v>
      </c>
    </row>
    <row r="1394" spans="1:13" x14ac:dyDescent="0.35">
      <c r="A1394" s="259" t="s">
        <v>177</v>
      </c>
      <c r="B1394" s="259" t="s">
        <v>178</v>
      </c>
      <c r="C1394" s="259" t="s">
        <v>173</v>
      </c>
      <c r="D1394" s="259" t="s">
        <v>1190</v>
      </c>
      <c r="E1394" s="259">
        <v>1</v>
      </c>
      <c r="F1394" s="259" t="s">
        <v>1188</v>
      </c>
      <c r="G1394" s="259" t="s">
        <v>33</v>
      </c>
      <c r="H1394" s="259">
        <v>2</v>
      </c>
      <c r="I1394" s="259" t="s">
        <v>17</v>
      </c>
      <c r="J1394" s="259" t="s">
        <v>17</v>
      </c>
      <c r="K1394" s="259" t="s">
        <v>2565</v>
      </c>
      <c r="L1394" s="260">
        <v>45609</v>
      </c>
      <c r="M1394" s="259" t="s">
        <v>20</v>
      </c>
    </row>
    <row r="1395" spans="1:13" x14ac:dyDescent="0.35">
      <c r="A1395" s="261" t="s">
        <v>177</v>
      </c>
      <c r="B1395" s="261" t="s">
        <v>178</v>
      </c>
      <c r="C1395" s="261" t="s">
        <v>173</v>
      </c>
      <c r="D1395" s="261" t="s">
        <v>1192</v>
      </c>
      <c r="E1395" s="261">
        <v>2</v>
      </c>
      <c r="F1395" s="261" t="s">
        <v>1188</v>
      </c>
      <c r="G1395" s="261" t="s">
        <v>33</v>
      </c>
      <c r="H1395" s="261">
        <v>2</v>
      </c>
      <c r="I1395" s="261" t="s">
        <v>17</v>
      </c>
      <c r="J1395" s="261" t="s">
        <v>17</v>
      </c>
      <c r="K1395" s="261" t="s">
        <v>2566</v>
      </c>
      <c r="L1395" s="262">
        <v>45609</v>
      </c>
      <c r="M1395" s="261" t="s">
        <v>20</v>
      </c>
    </row>
    <row r="1396" spans="1:13" x14ac:dyDescent="0.35">
      <c r="A1396" s="259" t="s">
        <v>177</v>
      </c>
      <c r="B1396" s="259" t="s">
        <v>178</v>
      </c>
      <c r="C1396" s="259" t="s">
        <v>173</v>
      </c>
      <c r="D1396" s="259" t="s">
        <v>1194</v>
      </c>
      <c r="E1396" s="259">
        <v>0</v>
      </c>
      <c r="F1396" s="259" t="s">
        <v>1188</v>
      </c>
      <c r="G1396" s="259" t="s">
        <v>33</v>
      </c>
      <c r="H1396" s="259">
        <v>2</v>
      </c>
      <c r="I1396" s="259" t="s">
        <v>17</v>
      </c>
      <c r="J1396" s="259" t="s">
        <v>17</v>
      </c>
      <c r="K1396" s="259" t="s">
        <v>2567</v>
      </c>
      <c r="L1396" s="260">
        <v>45609</v>
      </c>
      <c r="M1396" s="259" t="s">
        <v>20</v>
      </c>
    </row>
    <row r="1397" spans="1:13" x14ac:dyDescent="0.35">
      <c r="A1397" s="261" t="s">
        <v>177</v>
      </c>
      <c r="B1397" s="261" t="s">
        <v>178</v>
      </c>
      <c r="C1397" s="261" t="s">
        <v>173</v>
      </c>
      <c r="D1397" s="261" t="s">
        <v>1196</v>
      </c>
      <c r="E1397" s="261">
        <v>0</v>
      </c>
      <c r="F1397" s="261" t="s">
        <v>1188</v>
      </c>
      <c r="G1397" s="261" t="s">
        <v>33</v>
      </c>
      <c r="H1397" s="261">
        <v>2</v>
      </c>
      <c r="I1397" s="261" t="s">
        <v>17</v>
      </c>
      <c r="J1397" s="261" t="s">
        <v>17</v>
      </c>
      <c r="K1397" s="261" t="s">
        <v>2568</v>
      </c>
      <c r="L1397" s="262">
        <v>45609</v>
      </c>
      <c r="M1397" s="261" t="s">
        <v>20</v>
      </c>
    </row>
    <row r="1398" spans="1:13" x14ac:dyDescent="0.35">
      <c r="A1398" s="259" t="s">
        <v>177</v>
      </c>
      <c r="B1398" s="259" t="s">
        <v>178</v>
      </c>
      <c r="C1398" s="259" t="s">
        <v>173</v>
      </c>
      <c r="D1398" s="259" t="s">
        <v>1198</v>
      </c>
      <c r="E1398" s="259">
        <v>3</v>
      </c>
      <c r="F1398" s="259" t="s">
        <v>1188</v>
      </c>
      <c r="G1398" s="259" t="s">
        <v>33</v>
      </c>
      <c r="H1398" s="259">
        <v>2</v>
      </c>
      <c r="I1398" s="259" t="s">
        <v>17</v>
      </c>
      <c r="J1398" s="259" t="s">
        <v>17</v>
      </c>
      <c r="K1398" s="259" t="s">
        <v>2569</v>
      </c>
      <c r="L1398" s="260">
        <v>45609</v>
      </c>
      <c r="M1398" s="259" t="s">
        <v>20</v>
      </c>
    </row>
    <row r="1399" spans="1:13" x14ac:dyDescent="0.35">
      <c r="A1399" s="261" t="s">
        <v>177</v>
      </c>
      <c r="B1399" s="261" t="s">
        <v>178</v>
      </c>
      <c r="C1399" s="261" t="s">
        <v>173</v>
      </c>
      <c r="D1399" s="261" t="s">
        <v>1200</v>
      </c>
      <c r="E1399" s="261">
        <v>1</v>
      </c>
      <c r="F1399" s="261" t="s">
        <v>1188</v>
      </c>
      <c r="G1399" s="261" t="s">
        <v>33</v>
      </c>
      <c r="H1399" s="261">
        <v>2</v>
      </c>
      <c r="I1399" s="261" t="s">
        <v>17</v>
      </c>
      <c r="J1399" s="261" t="s">
        <v>17</v>
      </c>
      <c r="K1399" s="261" t="s">
        <v>2570</v>
      </c>
      <c r="L1399" s="262">
        <v>45609</v>
      </c>
      <c r="M1399" s="261" t="s">
        <v>20</v>
      </c>
    </row>
    <row r="1400" spans="1:13" x14ac:dyDescent="0.35">
      <c r="A1400" s="259" t="s">
        <v>177</v>
      </c>
      <c r="B1400" s="259" t="s">
        <v>178</v>
      </c>
      <c r="C1400" s="259" t="s">
        <v>173</v>
      </c>
      <c r="D1400" s="259" t="s">
        <v>1202</v>
      </c>
      <c r="E1400" s="259">
        <v>2</v>
      </c>
      <c r="F1400" s="259" t="s">
        <v>1188</v>
      </c>
      <c r="G1400" s="259" t="s">
        <v>33</v>
      </c>
      <c r="H1400" s="259">
        <v>2</v>
      </c>
      <c r="I1400" s="259" t="s">
        <v>17</v>
      </c>
      <c r="J1400" s="259" t="s">
        <v>17</v>
      </c>
      <c r="K1400" s="259" t="s">
        <v>2571</v>
      </c>
      <c r="L1400" s="260">
        <v>45609</v>
      </c>
      <c r="M1400" s="259" t="s">
        <v>20</v>
      </c>
    </row>
    <row r="1401" spans="1:13" x14ac:dyDescent="0.35">
      <c r="A1401" s="261" t="s">
        <v>177</v>
      </c>
      <c r="B1401" s="261" t="s">
        <v>178</v>
      </c>
      <c r="C1401" s="261" t="s">
        <v>173</v>
      </c>
      <c r="D1401" s="261" t="s">
        <v>1204</v>
      </c>
      <c r="E1401" s="261">
        <v>0</v>
      </c>
      <c r="F1401" s="261" t="s">
        <v>1188</v>
      </c>
      <c r="G1401" s="261" t="s">
        <v>33</v>
      </c>
      <c r="H1401" s="261">
        <v>2</v>
      </c>
      <c r="I1401" s="261" t="s">
        <v>17</v>
      </c>
      <c r="J1401" s="261" t="s">
        <v>17</v>
      </c>
      <c r="K1401" s="261" t="s">
        <v>2572</v>
      </c>
      <c r="L1401" s="262">
        <v>45609</v>
      </c>
      <c r="M1401" s="261" t="s">
        <v>20</v>
      </c>
    </row>
    <row r="1402" spans="1:13" x14ac:dyDescent="0.35">
      <c r="A1402" s="259" t="s">
        <v>2573</v>
      </c>
      <c r="B1402" s="259" t="s">
        <v>2574</v>
      </c>
      <c r="C1402" s="259" t="s">
        <v>2575</v>
      </c>
      <c r="D1402" s="259" t="s">
        <v>1187</v>
      </c>
      <c r="E1402" s="259">
        <v>0</v>
      </c>
      <c r="F1402" s="259" t="s">
        <v>1188</v>
      </c>
      <c r="G1402" s="259" t="s">
        <v>33</v>
      </c>
      <c r="H1402" s="259">
        <v>2</v>
      </c>
      <c r="I1402" s="259" t="s">
        <v>17</v>
      </c>
      <c r="J1402" s="259" t="s">
        <v>17</v>
      </c>
      <c r="K1402" s="259" t="s">
        <v>2576</v>
      </c>
      <c r="L1402" s="260">
        <v>45609</v>
      </c>
      <c r="M1402" s="259" t="s">
        <v>20</v>
      </c>
    </row>
    <row r="1403" spans="1:13" x14ac:dyDescent="0.35">
      <c r="A1403" s="261" t="s">
        <v>2573</v>
      </c>
      <c r="B1403" s="261" t="s">
        <v>2574</v>
      </c>
      <c r="C1403" s="261" t="s">
        <v>2575</v>
      </c>
      <c r="D1403" s="261" t="s">
        <v>1190</v>
      </c>
      <c r="E1403" s="261">
        <v>0</v>
      </c>
      <c r="F1403" s="261" t="s">
        <v>1188</v>
      </c>
      <c r="G1403" s="261" t="s">
        <v>33</v>
      </c>
      <c r="H1403" s="261">
        <v>2</v>
      </c>
      <c r="I1403" s="261" t="s">
        <v>17</v>
      </c>
      <c r="J1403" s="261" t="s">
        <v>17</v>
      </c>
      <c r="K1403" s="261" t="s">
        <v>2577</v>
      </c>
      <c r="L1403" s="262">
        <v>45609</v>
      </c>
      <c r="M1403" s="261" t="s">
        <v>20</v>
      </c>
    </row>
    <row r="1404" spans="1:13" x14ac:dyDescent="0.35">
      <c r="A1404" s="259" t="s">
        <v>2573</v>
      </c>
      <c r="B1404" s="259" t="s">
        <v>2574</v>
      </c>
      <c r="C1404" s="259" t="s">
        <v>2575</v>
      </c>
      <c r="D1404" s="259" t="s">
        <v>1192</v>
      </c>
      <c r="E1404" s="259">
        <v>0</v>
      </c>
      <c r="F1404" s="259" t="s">
        <v>1188</v>
      </c>
      <c r="G1404" s="259" t="s">
        <v>33</v>
      </c>
      <c r="H1404" s="259">
        <v>2</v>
      </c>
      <c r="I1404" s="259" t="s">
        <v>17</v>
      </c>
      <c r="J1404" s="259" t="s">
        <v>17</v>
      </c>
      <c r="K1404" s="259" t="s">
        <v>2578</v>
      </c>
      <c r="L1404" s="260">
        <v>45609</v>
      </c>
      <c r="M1404" s="259" t="s">
        <v>20</v>
      </c>
    </row>
    <row r="1405" spans="1:13" x14ac:dyDescent="0.35">
      <c r="A1405" s="261" t="s">
        <v>2573</v>
      </c>
      <c r="B1405" s="261" t="s">
        <v>2574</v>
      </c>
      <c r="C1405" s="261" t="s">
        <v>2575</v>
      </c>
      <c r="D1405" s="261" t="s">
        <v>1194</v>
      </c>
      <c r="E1405" s="261">
        <v>0</v>
      </c>
      <c r="F1405" s="261" t="s">
        <v>1188</v>
      </c>
      <c r="G1405" s="261" t="s">
        <v>33</v>
      </c>
      <c r="H1405" s="261">
        <v>2</v>
      </c>
      <c r="I1405" s="261" t="s">
        <v>17</v>
      </c>
      <c r="J1405" s="261" t="s">
        <v>17</v>
      </c>
      <c r="K1405" s="261" t="s">
        <v>2579</v>
      </c>
      <c r="L1405" s="262">
        <v>45609</v>
      </c>
      <c r="M1405" s="261" t="s">
        <v>20</v>
      </c>
    </row>
    <row r="1406" spans="1:13" x14ac:dyDescent="0.35">
      <c r="A1406" s="259" t="s">
        <v>2573</v>
      </c>
      <c r="B1406" s="259" t="s">
        <v>2574</v>
      </c>
      <c r="C1406" s="259" t="s">
        <v>2575</v>
      </c>
      <c r="D1406" s="259" t="s">
        <v>1196</v>
      </c>
      <c r="E1406" s="259">
        <v>1</v>
      </c>
      <c r="F1406" s="259" t="s">
        <v>1188</v>
      </c>
      <c r="G1406" s="259" t="s">
        <v>33</v>
      </c>
      <c r="H1406" s="259">
        <v>2</v>
      </c>
      <c r="I1406" s="259" t="s">
        <v>17</v>
      </c>
      <c r="J1406" s="259" t="s">
        <v>17</v>
      </c>
      <c r="K1406" s="259" t="s">
        <v>2580</v>
      </c>
      <c r="L1406" s="260">
        <v>45609</v>
      </c>
      <c r="M1406" s="259" t="s">
        <v>20</v>
      </c>
    </row>
    <row r="1407" spans="1:13" x14ac:dyDescent="0.35">
      <c r="A1407" s="261" t="s">
        <v>2573</v>
      </c>
      <c r="B1407" s="261" t="s">
        <v>2574</v>
      </c>
      <c r="C1407" s="261" t="s">
        <v>2575</v>
      </c>
      <c r="D1407" s="261" t="s">
        <v>1198</v>
      </c>
      <c r="E1407" s="261">
        <v>0</v>
      </c>
      <c r="F1407" s="261" t="s">
        <v>1188</v>
      </c>
      <c r="G1407" s="261" t="s">
        <v>33</v>
      </c>
      <c r="H1407" s="261">
        <v>2</v>
      </c>
      <c r="I1407" s="261" t="s">
        <v>17</v>
      </c>
      <c r="J1407" s="261" t="s">
        <v>17</v>
      </c>
      <c r="K1407" s="261" t="s">
        <v>2581</v>
      </c>
      <c r="L1407" s="262">
        <v>45609</v>
      </c>
      <c r="M1407" s="261" t="s">
        <v>20</v>
      </c>
    </row>
    <row r="1408" spans="1:13" x14ac:dyDescent="0.35">
      <c r="A1408" s="259" t="s">
        <v>2573</v>
      </c>
      <c r="B1408" s="259" t="s">
        <v>2574</v>
      </c>
      <c r="C1408" s="259" t="s">
        <v>2575</v>
      </c>
      <c r="D1408" s="259" t="s">
        <v>1200</v>
      </c>
      <c r="E1408" s="259">
        <v>0</v>
      </c>
      <c r="F1408" s="259" t="s">
        <v>1188</v>
      </c>
      <c r="G1408" s="259" t="s">
        <v>33</v>
      </c>
      <c r="H1408" s="259">
        <v>2</v>
      </c>
      <c r="I1408" s="259" t="s">
        <v>17</v>
      </c>
      <c r="J1408" s="259" t="s">
        <v>17</v>
      </c>
      <c r="K1408" s="259" t="s">
        <v>2582</v>
      </c>
      <c r="L1408" s="260">
        <v>45609</v>
      </c>
      <c r="M1408" s="259" t="s">
        <v>20</v>
      </c>
    </row>
    <row r="1409" spans="1:13" x14ac:dyDescent="0.35">
      <c r="A1409" s="261" t="s">
        <v>2573</v>
      </c>
      <c r="B1409" s="261" t="s">
        <v>2574</v>
      </c>
      <c r="C1409" s="261" t="s">
        <v>2575</v>
      </c>
      <c r="D1409" s="261" t="s">
        <v>1202</v>
      </c>
      <c r="E1409" s="261">
        <v>0</v>
      </c>
      <c r="F1409" s="261" t="s">
        <v>1188</v>
      </c>
      <c r="G1409" s="261" t="s">
        <v>33</v>
      </c>
      <c r="H1409" s="261">
        <v>2</v>
      </c>
      <c r="I1409" s="261" t="s">
        <v>17</v>
      </c>
      <c r="J1409" s="261" t="s">
        <v>17</v>
      </c>
      <c r="K1409" s="261" t="s">
        <v>2583</v>
      </c>
      <c r="L1409" s="262">
        <v>45609</v>
      </c>
      <c r="M1409" s="261" t="s">
        <v>20</v>
      </c>
    </row>
    <row r="1410" spans="1:13" x14ac:dyDescent="0.35">
      <c r="A1410" s="259" t="s">
        <v>2573</v>
      </c>
      <c r="B1410" s="259" t="s">
        <v>2574</v>
      </c>
      <c r="C1410" s="259" t="s">
        <v>2575</v>
      </c>
      <c r="D1410" s="259" t="s">
        <v>1204</v>
      </c>
      <c r="E1410" s="259">
        <v>0</v>
      </c>
      <c r="F1410" s="259" t="s">
        <v>1188</v>
      </c>
      <c r="G1410" s="259" t="s">
        <v>33</v>
      </c>
      <c r="H1410" s="259">
        <v>2</v>
      </c>
      <c r="I1410" s="259" t="s">
        <v>17</v>
      </c>
      <c r="J1410" s="259" t="s">
        <v>17</v>
      </c>
      <c r="K1410" s="259" t="s">
        <v>2584</v>
      </c>
      <c r="L1410" s="260">
        <v>45609</v>
      </c>
      <c r="M1410" s="259" t="s">
        <v>20</v>
      </c>
    </row>
    <row r="1411" spans="1:13" x14ac:dyDescent="0.35">
      <c r="A1411" s="261" t="s">
        <v>1526</v>
      </c>
      <c r="B1411" s="261" t="s">
        <v>1527</v>
      </c>
      <c r="C1411" s="261" t="s">
        <v>1528</v>
      </c>
      <c r="D1411" s="261" t="s">
        <v>1187</v>
      </c>
      <c r="E1411" s="261">
        <v>3</v>
      </c>
      <c r="F1411" s="261" t="s">
        <v>1188</v>
      </c>
      <c r="G1411" s="261" t="s">
        <v>33</v>
      </c>
      <c r="H1411" s="261">
        <v>2</v>
      </c>
      <c r="I1411" s="261" t="s">
        <v>17</v>
      </c>
      <c r="J1411" s="261" t="s">
        <v>17</v>
      </c>
      <c r="K1411" s="261" t="s">
        <v>2585</v>
      </c>
      <c r="L1411" s="262">
        <v>45609</v>
      </c>
      <c r="M1411" s="261" t="s">
        <v>20</v>
      </c>
    </row>
    <row r="1412" spans="1:13" x14ac:dyDescent="0.35">
      <c r="A1412" s="259" t="s">
        <v>1526</v>
      </c>
      <c r="B1412" s="259" t="s">
        <v>1527</v>
      </c>
      <c r="C1412" s="259" t="s">
        <v>1528</v>
      </c>
      <c r="D1412" s="259" t="s">
        <v>1190</v>
      </c>
      <c r="E1412" s="259">
        <v>1</v>
      </c>
      <c r="F1412" s="259" t="s">
        <v>1188</v>
      </c>
      <c r="G1412" s="259" t="s">
        <v>33</v>
      </c>
      <c r="H1412" s="259">
        <v>2</v>
      </c>
      <c r="I1412" s="259" t="s">
        <v>17</v>
      </c>
      <c r="J1412" s="259" t="s">
        <v>17</v>
      </c>
      <c r="K1412" s="259" t="s">
        <v>2586</v>
      </c>
      <c r="L1412" s="260">
        <v>45609</v>
      </c>
      <c r="M1412" s="259" t="s">
        <v>20</v>
      </c>
    </row>
    <row r="1413" spans="1:13" x14ac:dyDescent="0.35">
      <c r="A1413" s="261" t="s">
        <v>1526</v>
      </c>
      <c r="B1413" s="261" t="s">
        <v>1527</v>
      </c>
      <c r="C1413" s="261" t="s">
        <v>1528</v>
      </c>
      <c r="D1413" s="261" t="s">
        <v>1192</v>
      </c>
      <c r="E1413" s="261">
        <v>3</v>
      </c>
      <c r="F1413" s="261" t="s">
        <v>1188</v>
      </c>
      <c r="G1413" s="261" t="s">
        <v>33</v>
      </c>
      <c r="H1413" s="261">
        <v>2</v>
      </c>
      <c r="I1413" s="261" t="s">
        <v>17</v>
      </c>
      <c r="J1413" s="261" t="s">
        <v>17</v>
      </c>
      <c r="K1413" s="261" t="s">
        <v>2587</v>
      </c>
      <c r="L1413" s="262">
        <v>45609</v>
      </c>
      <c r="M1413" s="261" t="s">
        <v>20</v>
      </c>
    </row>
    <row r="1414" spans="1:13" x14ac:dyDescent="0.35">
      <c r="A1414" s="259" t="s">
        <v>1526</v>
      </c>
      <c r="B1414" s="259" t="s">
        <v>1527</v>
      </c>
      <c r="C1414" s="259" t="s">
        <v>1528</v>
      </c>
      <c r="D1414" s="259" t="s">
        <v>1194</v>
      </c>
      <c r="E1414" s="259">
        <v>3</v>
      </c>
      <c r="F1414" s="259" t="s">
        <v>1188</v>
      </c>
      <c r="G1414" s="259" t="s">
        <v>33</v>
      </c>
      <c r="H1414" s="259">
        <v>2</v>
      </c>
      <c r="I1414" s="259" t="s">
        <v>17</v>
      </c>
      <c r="J1414" s="259" t="s">
        <v>17</v>
      </c>
      <c r="K1414" s="259" t="s">
        <v>2588</v>
      </c>
      <c r="L1414" s="260">
        <v>45609</v>
      </c>
      <c r="M1414" s="259" t="s">
        <v>20</v>
      </c>
    </row>
    <row r="1415" spans="1:13" x14ac:dyDescent="0.35">
      <c r="A1415" s="261" t="s">
        <v>1526</v>
      </c>
      <c r="B1415" s="261" t="s">
        <v>1527</v>
      </c>
      <c r="C1415" s="261" t="s">
        <v>1528</v>
      </c>
      <c r="D1415" s="261" t="s">
        <v>1196</v>
      </c>
      <c r="E1415" s="261">
        <v>3</v>
      </c>
      <c r="F1415" s="261" t="s">
        <v>1188</v>
      </c>
      <c r="G1415" s="261" t="s">
        <v>33</v>
      </c>
      <c r="H1415" s="261">
        <v>2</v>
      </c>
      <c r="I1415" s="261" t="s">
        <v>17</v>
      </c>
      <c r="J1415" s="261" t="s">
        <v>17</v>
      </c>
      <c r="K1415" s="261" t="s">
        <v>2589</v>
      </c>
      <c r="L1415" s="262">
        <v>45609</v>
      </c>
      <c r="M1415" s="261" t="s">
        <v>20</v>
      </c>
    </row>
    <row r="1416" spans="1:13" x14ac:dyDescent="0.35">
      <c r="A1416" s="259" t="s">
        <v>1526</v>
      </c>
      <c r="B1416" s="259" t="s">
        <v>1527</v>
      </c>
      <c r="C1416" s="259" t="s">
        <v>1528</v>
      </c>
      <c r="D1416" s="259" t="s">
        <v>1198</v>
      </c>
      <c r="E1416" s="259">
        <v>2</v>
      </c>
      <c r="F1416" s="259" t="s">
        <v>1188</v>
      </c>
      <c r="G1416" s="259" t="s">
        <v>33</v>
      </c>
      <c r="H1416" s="259">
        <v>2</v>
      </c>
      <c r="I1416" s="259" t="s">
        <v>17</v>
      </c>
      <c r="J1416" s="259" t="s">
        <v>17</v>
      </c>
      <c r="K1416" s="259" t="s">
        <v>2590</v>
      </c>
      <c r="L1416" s="260">
        <v>45609</v>
      </c>
      <c r="M1416" s="259" t="s">
        <v>20</v>
      </c>
    </row>
    <row r="1417" spans="1:13" x14ac:dyDescent="0.35">
      <c r="A1417" s="261" t="s">
        <v>1526</v>
      </c>
      <c r="B1417" s="261" t="s">
        <v>1527</v>
      </c>
      <c r="C1417" s="261" t="s">
        <v>1528</v>
      </c>
      <c r="D1417" s="261" t="s">
        <v>1200</v>
      </c>
      <c r="E1417" s="261">
        <v>3</v>
      </c>
      <c r="F1417" s="261" t="s">
        <v>1188</v>
      </c>
      <c r="G1417" s="261" t="s">
        <v>33</v>
      </c>
      <c r="H1417" s="261">
        <v>2</v>
      </c>
      <c r="I1417" s="261" t="s">
        <v>17</v>
      </c>
      <c r="J1417" s="261" t="s">
        <v>17</v>
      </c>
      <c r="K1417" s="261" t="s">
        <v>2591</v>
      </c>
      <c r="L1417" s="262">
        <v>45609</v>
      </c>
      <c r="M1417" s="261" t="s">
        <v>20</v>
      </c>
    </row>
    <row r="1418" spans="1:13" x14ac:dyDescent="0.35">
      <c r="A1418" s="259" t="s">
        <v>1526</v>
      </c>
      <c r="B1418" s="259" t="s">
        <v>1527</v>
      </c>
      <c r="C1418" s="259" t="s">
        <v>1528</v>
      </c>
      <c r="D1418" s="259" t="s">
        <v>1202</v>
      </c>
      <c r="E1418" s="259">
        <v>3</v>
      </c>
      <c r="F1418" s="259" t="s">
        <v>1188</v>
      </c>
      <c r="G1418" s="259" t="s">
        <v>33</v>
      </c>
      <c r="H1418" s="259">
        <v>2</v>
      </c>
      <c r="I1418" s="259" t="s">
        <v>17</v>
      </c>
      <c r="J1418" s="259" t="s">
        <v>17</v>
      </c>
      <c r="K1418" s="259" t="s">
        <v>2592</v>
      </c>
      <c r="L1418" s="260">
        <v>45609</v>
      </c>
      <c r="M1418" s="259" t="s">
        <v>20</v>
      </c>
    </row>
    <row r="1419" spans="1:13" x14ac:dyDescent="0.35">
      <c r="A1419" s="261" t="s">
        <v>1526</v>
      </c>
      <c r="B1419" s="261" t="s">
        <v>1527</v>
      </c>
      <c r="C1419" s="261" t="s">
        <v>1528</v>
      </c>
      <c r="D1419" s="261" t="s">
        <v>1204</v>
      </c>
      <c r="E1419" s="261">
        <v>3</v>
      </c>
      <c r="F1419" s="261" t="s">
        <v>1188</v>
      </c>
      <c r="G1419" s="261" t="s">
        <v>33</v>
      </c>
      <c r="H1419" s="261">
        <v>2</v>
      </c>
      <c r="I1419" s="261" t="s">
        <v>17</v>
      </c>
      <c r="J1419" s="261" t="s">
        <v>17</v>
      </c>
      <c r="K1419" s="261" t="s">
        <v>2593</v>
      </c>
      <c r="L1419" s="262">
        <v>45609</v>
      </c>
      <c r="M1419" s="261" t="s">
        <v>20</v>
      </c>
    </row>
    <row r="1420" spans="1:13" x14ac:dyDescent="0.35">
      <c r="A1420" s="259" t="s">
        <v>1536</v>
      </c>
      <c r="B1420" s="259" t="s">
        <v>1537</v>
      </c>
      <c r="C1420" s="259" t="s">
        <v>1528</v>
      </c>
      <c r="D1420" s="259" t="s">
        <v>1187</v>
      </c>
      <c r="E1420" s="259">
        <v>3</v>
      </c>
      <c r="F1420" s="259" t="s">
        <v>1188</v>
      </c>
      <c r="G1420" s="259" t="s">
        <v>33</v>
      </c>
      <c r="H1420" s="259">
        <v>2</v>
      </c>
      <c r="I1420" s="259" t="s">
        <v>17</v>
      </c>
      <c r="J1420" s="259" t="s">
        <v>17</v>
      </c>
      <c r="K1420" s="259" t="s">
        <v>2594</v>
      </c>
      <c r="L1420" s="260">
        <v>45609</v>
      </c>
      <c r="M1420" s="259" t="s">
        <v>20</v>
      </c>
    </row>
    <row r="1421" spans="1:13" x14ac:dyDescent="0.35">
      <c r="A1421" s="261" t="s">
        <v>1536</v>
      </c>
      <c r="B1421" s="261" t="s">
        <v>1537</v>
      </c>
      <c r="C1421" s="261" t="s">
        <v>1528</v>
      </c>
      <c r="D1421" s="261" t="s">
        <v>1190</v>
      </c>
      <c r="E1421" s="261">
        <v>1</v>
      </c>
      <c r="F1421" s="261" t="s">
        <v>1188</v>
      </c>
      <c r="G1421" s="261" t="s">
        <v>33</v>
      </c>
      <c r="H1421" s="261">
        <v>2</v>
      </c>
      <c r="I1421" s="261" t="s">
        <v>17</v>
      </c>
      <c r="J1421" s="261" t="s">
        <v>17</v>
      </c>
      <c r="K1421" s="261" t="s">
        <v>2595</v>
      </c>
      <c r="L1421" s="262">
        <v>45609</v>
      </c>
      <c r="M1421" s="261" t="s">
        <v>20</v>
      </c>
    </row>
    <row r="1422" spans="1:13" x14ac:dyDescent="0.35">
      <c r="A1422" s="259" t="s">
        <v>1536</v>
      </c>
      <c r="B1422" s="259" t="s">
        <v>1537</v>
      </c>
      <c r="C1422" s="259" t="s">
        <v>1528</v>
      </c>
      <c r="D1422" s="259" t="s">
        <v>1192</v>
      </c>
      <c r="E1422" s="259">
        <v>3</v>
      </c>
      <c r="F1422" s="259" t="s">
        <v>1188</v>
      </c>
      <c r="G1422" s="259" t="s">
        <v>33</v>
      </c>
      <c r="H1422" s="259">
        <v>2</v>
      </c>
      <c r="I1422" s="259" t="s">
        <v>17</v>
      </c>
      <c r="J1422" s="259" t="s">
        <v>17</v>
      </c>
      <c r="K1422" s="259" t="s">
        <v>2596</v>
      </c>
      <c r="L1422" s="260">
        <v>45609</v>
      </c>
      <c r="M1422" s="259" t="s">
        <v>20</v>
      </c>
    </row>
    <row r="1423" spans="1:13" x14ac:dyDescent="0.35">
      <c r="A1423" s="261" t="s">
        <v>1536</v>
      </c>
      <c r="B1423" s="261" t="s">
        <v>1537</v>
      </c>
      <c r="C1423" s="261" t="s">
        <v>1528</v>
      </c>
      <c r="D1423" s="261" t="s">
        <v>1194</v>
      </c>
      <c r="E1423" s="261">
        <v>3</v>
      </c>
      <c r="F1423" s="261" t="s">
        <v>1188</v>
      </c>
      <c r="G1423" s="261" t="s">
        <v>33</v>
      </c>
      <c r="H1423" s="261">
        <v>2</v>
      </c>
      <c r="I1423" s="261" t="s">
        <v>17</v>
      </c>
      <c r="J1423" s="261" t="s">
        <v>17</v>
      </c>
      <c r="K1423" s="261" t="s">
        <v>2597</v>
      </c>
      <c r="L1423" s="262">
        <v>45609</v>
      </c>
      <c r="M1423" s="261" t="s">
        <v>20</v>
      </c>
    </row>
    <row r="1424" spans="1:13" x14ac:dyDescent="0.35">
      <c r="A1424" s="259" t="s">
        <v>1536</v>
      </c>
      <c r="B1424" s="259" t="s">
        <v>1537</v>
      </c>
      <c r="C1424" s="259" t="s">
        <v>1528</v>
      </c>
      <c r="D1424" s="259" t="s">
        <v>1196</v>
      </c>
      <c r="E1424" s="259">
        <v>3</v>
      </c>
      <c r="F1424" s="259" t="s">
        <v>1188</v>
      </c>
      <c r="G1424" s="259" t="s">
        <v>33</v>
      </c>
      <c r="H1424" s="259">
        <v>2</v>
      </c>
      <c r="I1424" s="259" t="s">
        <v>17</v>
      </c>
      <c r="J1424" s="259" t="s">
        <v>17</v>
      </c>
      <c r="K1424" s="259" t="s">
        <v>2598</v>
      </c>
      <c r="L1424" s="260">
        <v>45609</v>
      </c>
      <c r="M1424" s="259" t="s">
        <v>20</v>
      </c>
    </row>
    <row r="1425" spans="1:13" x14ac:dyDescent="0.35">
      <c r="A1425" s="261" t="s">
        <v>1536</v>
      </c>
      <c r="B1425" s="261" t="s">
        <v>1537</v>
      </c>
      <c r="C1425" s="261" t="s">
        <v>1528</v>
      </c>
      <c r="D1425" s="261" t="s">
        <v>1198</v>
      </c>
      <c r="E1425" s="261">
        <v>2</v>
      </c>
      <c r="F1425" s="261" t="s">
        <v>1188</v>
      </c>
      <c r="G1425" s="261" t="s">
        <v>33</v>
      </c>
      <c r="H1425" s="261">
        <v>2</v>
      </c>
      <c r="I1425" s="261" t="s">
        <v>17</v>
      </c>
      <c r="J1425" s="261" t="s">
        <v>17</v>
      </c>
      <c r="K1425" s="261" t="s">
        <v>2599</v>
      </c>
      <c r="L1425" s="262">
        <v>45609</v>
      </c>
      <c r="M1425" s="261" t="s">
        <v>20</v>
      </c>
    </row>
    <row r="1426" spans="1:13" x14ac:dyDescent="0.35">
      <c r="A1426" s="259" t="s">
        <v>1536</v>
      </c>
      <c r="B1426" s="259" t="s">
        <v>1537</v>
      </c>
      <c r="C1426" s="259" t="s">
        <v>1528</v>
      </c>
      <c r="D1426" s="259" t="s">
        <v>1200</v>
      </c>
      <c r="E1426" s="259">
        <v>3</v>
      </c>
      <c r="F1426" s="259" t="s">
        <v>1188</v>
      </c>
      <c r="G1426" s="259" t="s">
        <v>33</v>
      </c>
      <c r="H1426" s="259">
        <v>2</v>
      </c>
      <c r="I1426" s="259" t="s">
        <v>17</v>
      </c>
      <c r="J1426" s="259" t="s">
        <v>17</v>
      </c>
      <c r="K1426" s="259" t="s">
        <v>2600</v>
      </c>
      <c r="L1426" s="260">
        <v>45609</v>
      </c>
      <c r="M1426" s="259" t="s">
        <v>20</v>
      </c>
    </row>
    <row r="1427" spans="1:13" x14ac:dyDescent="0.35">
      <c r="A1427" s="261" t="s">
        <v>1536</v>
      </c>
      <c r="B1427" s="261" t="s">
        <v>1537</v>
      </c>
      <c r="C1427" s="261" t="s">
        <v>1528</v>
      </c>
      <c r="D1427" s="261" t="s">
        <v>1202</v>
      </c>
      <c r="E1427" s="261">
        <v>3</v>
      </c>
      <c r="F1427" s="261" t="s">
        <v>1188</v>
      </c>
      <c r="G1427" s="261" t="s">
        <v>33</v>
      </c>
      <c r="H1427" s="261">
        <v>2</v>
      </c>
      <c r="I1427" s="261" t="s">
        <v>17</v>
      </c>
      <c r="J1427" s="261" t="s">
        <v>17</v>
      </c>
      <c r="K1427" s="261" t="s">
        <v>2601</v>
      </c>
      <c r="L1427" s="262">
        <v>45609</v>
      </c>
      <c r="M1427" s="261" t="s">
        <v>20</v>
      </c>
    </row>
    <row r="1428" spans="1:13" x14ac:dyDescent="0.35">
      <c r="A1428" s="259" t="s">
        <v>1536</v>
      </c>
      <c r="B1428" s="259" t="s">
        <v>1537</v>
      </c>
      <c r="C1428" s="259" t="s">
        <v>1528</v>
      </c>
      <c r="D1428" s="259" t="s">
        <v>1204</v>
      </c>
      <c r="E1428" s="259">
        <v>1</v>
      </c>
      <c r="F1428" s="259" t="s">
        <v>1188</v>
      </c>
      <c r="G1428" s="259" t="s">
        <v>33</v>
      </c>
      <c r="H1428" s="259">
        <v>2</v>
      </c>
      <c r="I1428" s="259" t="s">
        <v>17</v>
      </c>
      <c r="J1428" s="259" t="s">
        <v>17</v>
      </c>
      <c r="K1428" s="259" t="s">
        <v>2602</v>
      </c>
      <c r="L1428" s="260">
        <v>45609</v>
      </c>
      <c r="M1428" s="259" t="s">
        <v>20</v>
      </c>
    </row>
    <row r="1429" spans="1:13" x14ac:dyDescent="0.35">
      <c r="A1429" s="261" t="s">
        <v>1546</v>
      </c>
      <c r="B1429" s="261" t="s">
        <v>1547</v>
      </c>
      <c r="C1429" s="261" t="s">
        <v>1528</v>
      </c>
      <c r="D1429" s="261" t="s">
        <v>1187</v>
      </c>
      <c r="E1429" s="261">
        <v>2</v>
      </c>
      <c r="F1429" s="261" t="s">
        <v>1188</v>
      </c>
      <c r="G1429" s="261" t="s">
        <v>33</v>
      </c>
      <c r="H1429" s="261">
        <v>2</v>
      </c>
      <c r="I1429" s="261" t="s">
        <v>17</v>
      </c>
      <c r="J1429" s="261" t="s">
        <v>17</v>
      </c>
      <c r="K1429" s="261" t="s">
        <v>2603</v>
      </c>
      <c r="L1429" s="262">
        <v>45609</v>
      </c>
      <c r="M1429" s="261" t="s">
        <v>20</v>
      </c>
    </row>
    <row r="1430" spans="1:13" x14ac:dyDescent="0.35">
      <c r="A1430" s="259" t="s">
        <v>1546</v>
      </c>
      <c r="B1430" s="259" t="s">
        <v>1547</v>
      </c>
      <c r="C1430" s="259" t="s">
        <v>1528</v>
      </c>
      <c r="D1430" s="259" t="s">
        <v>1190</v>
      </c>
      <c r="E1430" s="259">
        <v>1</v>
      </c>
      <c r="F1430" s="259" t="s">
        <v>1188</v>
      </c>
      <c r="G1430" s="259" t="s">
        <v>33</v>
      </c>
      <c r="H1430" s="259">
        <v>2</v>
      </c>
      <c r="I1430" s="259" t="s">
        <v>17</v>
      </c>
      <c r="J1430" s="259" t="s">
        <v>17</v>
      </c>
      <c r="K1430" s="259" t="s">
        <v>2604</v>
      </c>
      <c r="L1430" s="260">
        <v>45609</v>
      </c>
      <c r="M1430" s="259" t="s">
        <v>20</v>
      </c>
    </row>
    <row r="1431" spans="1:13" x14ac:dyDescent="0.35">
      <c r="A1431" s="261" t="s">
        <v>1546</v>
      </c>
      <c r="B1431" s="261" t="s">
        <v>1547</v>
      </c>
      <c r="C1431" s="261" t="s">
        <v>1528</v>
      </c>
      <c r="D1431" s="261" t="s">
        <v>1192</v>
      </c>
      <c r="E1431" s="261">
        <v>2</v>
      </c>
      <c r="F1431" s="261" t="s">
        <v>1188</v>
      </c>
      <c r="G1431" s="261" t="s">
        <v>33</v>
      </c>
      <c r="H1431" s="261">
        <v>2</v>
      </c>
      <c r="I1431" s="261" t="s">
        <v>17</v>
      </c>
      <c r="J1431" s="261" t="s">
        <v>17</v>
      </c>
      <c r="K1431" s="261" t="s">
        <v>2605</v>
      </c>
      <c r="L1431" s="262">
        <v>45609</v>
      </c>
      <c r="M1431" s="261" t="s">
        <v>20</v>
      </c>
    </row>
    <row r="1432" spans="1:13" x14ac:dyDescent="0.35">
      <c r="A1432" s="259" t="s">
        <v>1546</v>
      </c>
      <c r="B1432" s="259" t="s">
        <v>1547</v>
      </c>
      <c r="C1432" s="259" t="s">
        <v>1528</v>
      </c>
      <c r="D1432" s="259" t="s">
        <v>1194</v>
      </c>
      <c r="E1432" s="259">
        <v>3</v>
      </c>
      <c r="F1432" s="259" t="s">
        <v>1188</v>
      </c>
      <c r="G1432" s="259" t="s">
        <v>33</v>
      </c>
      <c r="H1432" s="259">
        <v>2</v>
      </c>
      <c r="I1432" s="259" t="s">
        <v>17</v>
      </c>
      <c r="J1432" s="259" t="s">
        <v>17</v>
      </c>
      <c r="K1432" s="259" t="s">
        <v>2606</v>
      </c>
      <c r="L1432" s="260">
        <v>45609</v>
      </c>
      <c r="M1432" s="259" t="s">
        <v>20</v>
      </c>
    </row>
    <row r="1433" spans="1:13" x14ac:dyDescent="0.35">
      <c r="A1433" s="261" t="s">
        <v>1546</v>
      </c>
      <c r="B1433" s="261" t="s">
        <v>1547</v>
      </c>
      <c r="C1433" s="261" t="s">
        <v>1528</v>
      </c>
      <c r="D1433" s="261" t="s">
        <v>1196</v>
      </c>
      <c r="E1433" s="261">
        <v>3</v>
      </c>
      <c r="F1433" s="261" t="s">
        <v>1188</v>
      </c>
      <c r="G1433" s="261" t="s">
        <v>33</v>
      </c>
      <c r="H1433" s="261">
        <v>2</v>
      </c>
      <c r="I1433" s="261" t="s">
        <v>17</v>
      </c>
      <c r="J1433" s="261" t="s">
        <v>17</v>
      </c>
      <c r="K1433" s="261" t="s">
        <v>2607</v>
      </c>
      <c r="L1433" s="262">
        <v>45609</v>
      </c>
      <c r="M1433" s="261" t="s">
        <v>20</v>
      </c>
    </row>
    <row r="1434" spans="1:13" x14ac:dyDescent="0.35">
      <c r="A1434" s="259" t="s">
        <v>1546</v>
      </c>
      <c r="B1434" s="259" t="s">
        <v>1547</v>
      </c>
      <c r="C1434" s="259" t="s">
        <v>1528</v>
      </c>
      <c r="D1434" s="259" t="s">
        <v>1198</v>
      </c>
      <c r="E1434" s="259">
        <v>2</v>
      </c>
      <c r="F1434" s="259" t="s">
        <v>1188</v>
      </c>
      <c r="G1434" s="259" t="s">
        <v>33</v>
      </c>
      <c r="H1434" s="259">
        <v>2</v>
      </c>
      <c r="I1434" s="259" t="s">
        <v>17</v>
      </c>
      <c r="J1434" s="259" t="s">
        <v>17</v>
      </c>
      <c r="K1434" s="259" t="s">
        <v>2608</v>
      </c>
      <c r="L1434" s="260">
        <v>45609</v>
      </c>
      <c r="M1434" s="259" t="s">
        <v>20</v>
      </c>
    </row>
    <row r="1435" spans="1:13" x14ac:dyDescent="0.35">
      <c r="A1435" s="261" t="s">
        <v>1546</v>
      </c>
      <c r="B1435" s="261" t="s">
        <v>1547</v>
      </c>
      <c r="C1435" s="261" t="s">
        <v>1528</v>
      </c>
      <c r="D1435" s="261" t="s">
        <v>1200</v>
      </c>
      <c r="E1435" s="261">
        <v>3</v>
      </c>
      <c r="F1435" s="261" t="s">
        <v>1188</v>
      </c>
      <c r="G1435" s="261" t="s">
        <v>33</v>
      </c>
      <c r="H1435" s="261">
        <v>2</v>
      </c>
      <c r="I1435" s="261" t="s">
        <v>17</v>
      </c>
      <c r="J1435" s="261" t="s">
        <v>17</v>
      </c>
      <c r="K1435" s="261" t="s">
        <v>2609</v>
      </c>
      <c r="L1435" s="262">
        <v>45609</v>
      </c>
      <c r="M1435" s="261" t="s">
        <v>20</v>
      </c>
    </row>
    <row r="1436" spans="1:13" x14ac:dyDescent="0.35">
      <c r="A1436" s="259" t="s">
        <v>1546</v>
      </c>
      <c r="B1436" s="259" t="s">
        <v>1547</v>
      </c>
      <c r="C1436" s="259" t="s">
        <v>1528</v>
      </c>
      <c r="D1436" s="259" t="s">
        <v>1202</v>
      </c>
      <c r="E1436" s="259">
        <v>3</v>
      </c>
      <c r="F1436" s="259" t="s">
        <v>1188</v>
      </c>
      <c r="G1436" s="259" t="s">
        <v>33</v>
      </c>
      <c r="H1436" s="259">
        <v>2</v>
      </c>
      <c r="I1436" s="259" t="s">
        <v>17</v>
      </c>
      <c r="J1436" s="259" t="s">
        <v>17</v>
      </c>
      <c r="K1436" s="259" t="s">
        <v>2610</v>
      </c>
      <c r="L1436" s="260">
        <v>45609</v>
      </c>
      <c r="M1436" s="259" t="s">
        <v>20</v>
      </c>
    </row>
    <row r="1437" spans="1:13" x14ac:dyDescent="0.35">
      <c r="A1437" s="261" t="s">
        <v>1546</v>
      </c>
      <c r="B1437" s="261" t="s">
        <v>1547</v>
      </c>
      <c r="C1437" s="261" t="s">
        <v>1528</v>
      </c>
      <c r="D1437" s="261" t="s">
        <v>1204</v>
      </c>
      <c r="E1437" s="261">
        <v>2</v>
      </c>
      <c r="F1437" s="261" t="s">
        <v>1188</v>
      </c>
      <c r="G1437" s="261" t="s">
        <v>33</v>
      </c>
      <c r="H1437" s="261">
        <v>2</v>
      </c>
      <c r="I1437" s="261" t="s">
        <v>17</v>
      </c>
      <c r="J1437" s="261" t="s">
        <v>17</v>
      </c>
      <c r="K1437" s="261" t="s">
        <v>2611</v>
      </c>
      <c r="L1437" s="262">
        <v>45609</v>
      </c>
      <c r="M1437" s="261" t="s">
        <v>20</v>
      </c>
    </row>
    <row r="1438" spans="1:13" x14ac:dyDescent="0.35">
      <c r="A1438" s="259" t="s">
        <v>1556</v>
      </c>
      <c r="B1438" s="259" t="s">
        <v>1557</v>
      </c>
      <c r="C1438" s="259" t="s">
        <v>1528</v>
      </c>
      <c r="D1438" s="259" t="s">
        <v>1187</v>
      </c>
      <c r="E1438" s="259">
        <v>3</v>
      </c>
      <c r="F1438" s="259" t="s">
        <v>1188</v>
      </c>
      <c r="G1438" s="259" t="s">
        <v>33</v>
      </c>
      <c r="H1438" s="259">
        <v>2</v>
      </c>
      <c r="I1438" s="259" t="s">
        <v>17</v>
      </c>
      <c r="J1438" s="259" t="s">
        <v>17</v>
      </c>
      <c r="K1438" s="259" t="s">
        <v>2612</v>
      </c>
      <c r="L1438" s="260">
        <v>45609</v>
      </c>
      <c r="M1438" s="259" t="s">
        <v>20</v>
      </c>
    </row>
    <row r="1439" spans="1:13" x14ac:dyDescent="0.35">
      <c r="A1439" s="261" t="s">
        <v>1556</v>
      </c>
      <c r="B1439" s="261" t="s">
        <v>1557</v>
      </c>
      <c r="C1439" s="261" t="s">
        <v>1528</v>
      </c>
      <c r="D1439" s="261" t="s">
        <v>1190</v>
      </c>
      <c r="E1439" s="261">
        <v>1</v>
      </c>
      <c r="F1439" s="261" t="s">
        <v>1188</v>
      </c>
      <c r="G1439" s="261" t="s">
        <v>33</v>
      </c>
      <c r="H1439" s="261">
        <v>2</v>
      </c>
      <c r="I1439" s="261" t="s">
        <v>17</v>
      </c>
      <c r="J1439" s="261" t="s">
        <v>17</v>
      </c>
      <c r="K1439" s="261" t="s">
        <v>2613</v>
      </c>
      <c r="L1439" s="262">
        <v>45609</v>
      </c>
      <c r="M1439" s="261" t="s">
        <v>20</v>
      </c>
    </row>
    <row r="1440" spans="1:13" x14ac:dyDescent="0.35">
      <c r="A1440" s="259" t="s">
        <v>1556</v>
      </c>
      <c r="B1440" s="259" t="s">
        <v>1557</v>
      </c>
      <c r="C1440" s="259" t="s">
        <v>1528</v>
      </c>
      <c r="D1440" s="259" t="s">
        <v>1192</v>
      </c>
      <c r="E1440" s="259">
        <v>3</v>
      </c>
      <c r="F1440" s="259" t="s">
        <v>1188</v>
      </c>
      <c r="G1440" s="259" t="s">
        <v>33</v>
      </c>
      <c r="H1440" s="259">
        <v>2</v>
      </c>
      <c r="I1440" s="259" t="s">
        <v>17</v>
      </c>
      <c r="J1440" s="259" t="s">
        <v>17</v>
      </c>
      <c r="K1440" s="259" t="s">
        <v>2614</v>
      </c>
      <c r="L1440" s="260">
        <v>45609</v>
      </c>
      <c r="M1440" s="259" t="s">
        <v>20</v>
      </c>
    </row>
    <row r="1441" spans="1:13" x14ac:dyDescent="0.35">
      <c r="A1441" s="261" t="s">
        <v>1556</v>
      </c>
      <c r="B1441" s="261" t="s">
        <v>1557</v>
      </c>
      <c r="C1441" s="261" t="s">
        <v>1528</v>
      </c>
      <c r="D1441" s="261" t="s">
        <v>1194</v>
      </c>
      <c r="E1441" s="261">
        <v>3</v>
      </c>
      <c r="F1441" s="261" t="s">
        <v>1188</v>
      </c>
      <c r="G1441" s="261" t="s">
        <v>33</v>
      </c>
      <c r="H1441" s="261">
        <v>2</v>
      </c>
      <c r="I1441" s="261" t="s">
        <v>17</v>
      </c>
      <c r="J1441" s="261" t="s">
        <v>17</v>
      </c>
      <c r="K1441" s="261" t="s">
        <v>2615</v>
      </c>
      <c r="L1441" s="262">
        <v>45609</v>
      </c>
      <c r="M1441" s="261" t="s">
        <v>20</v>
      </c>
    </row>
    <row r="1442" spans="1:13" x14ac:dyDescent="0.35">
      <c r="A1442" s="259" t="s">
        <v>1556</v>
      </c>
      <c r="B1442" s="259" t="s">
        <v>1557</v>
      </c>
      <c r="C1442" s="259" t="s">
        <v>1528</v>
      </c>
      <c r="D1442" s="259" t="s">
        <v>1196</v>
      </c>
      <c r="E1442" s="259">
        <v>3</v>
      </c>
      <c r="F1442" s="259" t="s">
        <v>1188</v>
      </c>
      <c r="G1442" s="259" t="s">
        <v>33</v>
      </c>
      <c r="H1442" s="259">
        <v>2</v>
      </c>
      <c r="I1442" s="259" t="s">
        <v>17</v>
      </c>
      <c r="J1442" s="259" t="s">
        <v>17</v>
      </c>
      <c r="K1442" s="259" t="s">
        <v>2616</v>
      </c>
      <c r="L1442" s="260">
        <v>45609</v>
      </c>
      <c r="M1442" s="259" t="s">
        <v>20</v>
      </c>
    </row>
    <row r="1443" spans="1:13" x14ac:dyDescent="0.35">
      <c r="A1443" s="261" t="s">
        <v>1556</v>
      </c>
      <c r="B1443" s="261" t="s">
        <v>1557</v>
      </c>
      <c r="C1443" s="261" t="s">
        <v>1528</v>
      </c>
      <c r="D1443" s="261" t="s">
        <v>1198</v>
      </c>
      <c r="E1443" s="261">
        <v>2</v>
      </c>
      <c r="F1443" s="261" t="s">
        <v>1188</v>
      </c>
      <c r="G1443" s="261" t="s">
        <v>33</v>
      </c>
      <c r="H1443" s="261">
        <v>2</v>
      </c>
      <c r="I1443" s="261" t="s">
        <v>17</v>
      </c>
      <c r="J1443" s="261" t="s">
        <v>17</v>
      </c>
      <c r="K1443" s="261" t="s">
        <v>2617</v>
      </c>
      <c r="L1443" s="262">
        <v>45609</v>
      </c>
      <c r="M1443" s="261" t="s">
        <v>20</v>
      </c>
    </row>
    <row r="1444" spans="1:13" x14ac:dyDescent="0.35">
      <c r="A1444" s="259" t="s">
        <v>1556</v>
      </c>
      <c r="B1444" s="259" t="s">
        <v>1557</v>
      </c>
      <c r="C1444" s="259" t="s">
        <v>1528</v>
      </c>
      <c r="D1444" s="259" t="s">
        <v>1200</v>
      </c>
      <c r="E1444" s="259">
        <v>3</v>
      </c>
      <c r="F1444" s="259" t="s">
        <v>1188</v>
      </c>
      <c r="G1444" s="259" t="s">
        <v>33</v>
      </c>
      <c r="H1444" s="259">
        <v>2</v>
      </c>
      <c r="I1444" s="259" t="s">
        <v>17</v>
      </c>
      <c r="J1444" s="259" t="s">
        <v>17</v>
      </c>
      <c r="K1444" s="259" t="s">
        <v>2618</v>
      </c>
      <c r="L1444" s="260">
        <v>45609</v>
      </c>
      <c r="M1444" s="259" t="s">
        <v>20</v>
      </c>
    </row>
    <row r="1445" spans="1:13" x14ac:dyDescent="0.35">
      <c r="A1445" s="261" t="s">
        <v>1556</v>
      </c>
      <c r="B1445" s="261" t="s">
        <v>1557</v>
      </c>
      <c r="C1445" s="261" t="s">
        <v>1528</v>
      </c>
      <c r="D1445" s="261" t="s">
        <v>1202</v>
      </c>
      <c r="E1445" s="261">
        <v>3</v>
      </c>
      <c r="F1445" s="261" t="s">
        <v>1188</v>
      </c>
      <c r="G1445" s="261" t="s">
        <v>33</v>
      </c>
      <c r="H1445" s="261">
        <v>2</v>
      </c>
      <c r="I1445" s="261" t="s">
        <v>17</v>
      </c>
      <c r="J1445" s="261" t="s">
        <v>17</v>
      </c>
      <c r="K1445" s="261" t="s">
        <v>2619</v>
      </c>
      <c r="L1445" s="262">
        <v>45609</v>
      </c>
      <c r="M1445" s="261" t="s">
        <v>20</v>
      </c>
    </row>
    <row r="1446" spans="1:13" x14ac:dyDescent="0.35">
      <c r="A1446" s="259" t="s">
        <v>1556</v>
      </c>
      <c r="B1446" s="259" t="s">
        <v>1557</v>
      </c>
      <c r="C1446" s="259" t="s">
        <v>1528</v>
      </c>
      <c r="D1446" s="259" t="s">
        <v>1204</v>
      </c>
      <c r="E1446" s="259">
        <v>3</v>
      </c>
      <c r="F1446" s="259" t="s">
        <v>1188</v>
      </c>
      <c r="G1446" s="259" t="s">
        <v>33</v>
      </c>
      <c r="H1446" s="259">
        <v>2</v>
      </c>
      <c r="I1446" s="259" t="s">
        <v>17</v>
      </c>
      <c r="J1446" s="259" t="s">
        <v>17</v>
      </c>
      <c r="K1446" s="259" t="s">
        <v>2620</v>
      </c>
      <c r="L1446" s="260">
        <v>45609</v>
      </c>
      <c r="M1446" s="259" t="s">
        <v>20</v>
      </c>
    </row>
    <row r="1447" spans="1:13" x14ac:dyDescent="0.35">
      <c r="A1447" s="261" t="s">
        <v>2621</v>
      </c>
      <c r="B1447" s="261" t="s">
        <v>2622</v>
      </c>
      <c r="C1447" s="261" t="s">
        <v>2623</v>
      </c>
      <c r="D1447" s="261" t="s">
        <v>1187</v>
      </c>
      <c r="E1447" s="261">
        <v>2</v>
      </c>
      <c r="F1447" s="261" t="s">
        <v>1188</v>
      </c>
      <c r="G1447" s="261" t="s">
        <v>33</v>
      </c>
      <c r="H1447" s="261">
        <v>2</v>
      </c>
      <c r="I1447" s="261" t="s">
        <v>17</v>
      </c>
      <c r="J1447" s="261" t="s">
        <v>17</v>
      </c>
      <c r="K1447" s="261" t="s">
        <v>2624</v>
      </c>
      <c r="L1447" s="262">
        <v>45609</v>
      </c>
      <c r="M1447" s="261" t="s">
        <v>20</v>
      </c>
    </row>
    <row r="1448" spans="1:13" x14ac:dyDescent="0.35">
      <c r="A1448" s="259" t="s">
        <v>2621</v>
      </c>
      <c r="B1448" s="259" t="s">
        <v>2622</v>
      </c>
      <c r="C1448" s="259" t="s">
        <v>2623</v>
      </c>
      <c r="D1448" s="259" t="s">
        <v>1190</v>
      </c>
      <c r="E1448" s="259">
        <v>1</v>
      </c>
      <c r="F1448" s="259" t="s">
        <v>1188</v>
      </c>
      <c r="G1448" s="259" t="s">
        <v>33</v>
      </c>
      <c r="H1448" s="259">
        <v>2</v>
      </c>
      <c r="I1448" s="259" t="s">
        <v>17</v>
      </c>
      <c r="J1448" s="259" t="s">
        <v>17</v>
      </c>
      <c r="K1448" s="259" t="s">
        <v>2625</v>
      </c>
      <c r="L1448" s="260">
        <v>45609</v>
      </c>
      <c r="M1448" s="259" t="s">
        <v>20</v>
      </c>
    </row>
    <row r="1449" spans="1:13" x14ac:dyDescent="0.35">
      <c r="A1449" s="261" t="s">
        <v>2621</v>
      </c>
      <c r="B1449" s="261" t="s">
        <v>2622</v>
      </c>
      <c r="C1449" s="261" t="s">
        <v>2623</v>
      </c>
      <c r="D1449" s="261" t="s">
        <v>1192</v>
      </c>
      <c r="E1449" s="261">
        <v>0</v>
      </c>
      <c r="F1449" s="261" t="s">
        <v>1188</v>
      </c>
      <c r="G1449" s="261" t="s">
        <v>33</v>
      </c>
      <c r="H1449" s="261">
        <v>2</v>
      </c>
      <c r="I1449" s="261" t="s">
        <v>17</v>
      </c>
      <c r="J1449" s="261" t="s">
        <v>17</v>
      </c>
      <c r="K1449" s="261" t="s">
        <v>2626</v>
      </c>
      <c r="L1449" s="262">
        <v>45609</v>
      </c>
      <c r="M1449" s="261" t="s">
        <v>20</v>
      </c>
    </row>
    <row r="1450" spans="1:13" x14ac:dyDescent="0.35">
      <c r="A1450" s="259" t="s">
        <v>2621</v>
      </c>
      <c r="B1450" s="259" t="s">
        <v>2622</v>
      </c>
      <c r="C1450" s="259" t="s">
        <v>2623</v>
      </c>
      <c r="D1450" s="259" t="s">
        <v>1194</v>
      </c>
      <c r="E1450" s="259">
        <v>0</v>
      </c>
      <c r="F1450" s="259" t="s">
        <v>1188</v>
      </c>
      <c r="G1450" s="259" t="s">
        <v>33</v>
      </c>
      <c r="H1450" s="259">
        <v>2</v>
      </c>
      <c r="I1450" s="259" t="s">
        <v>17</v>
      </c>
      <c r="J1450" s="259" t="s">
        <v>17</v>
      </c>
      <c r="K1450" s="259" t="s">
        <v>2627</v>
      </c>
      <c r="L1450" s="260">
        <v>45609</v>
      </c>
      <c r="M1450" s="259" t="s">
        <v>20</v>
      </c>
    </row>
    <row r="1451" spans="1:13" x14ac:dyDescent="0.35">
      <c r="A1451" s="261" t="s">
        <v>2621</v>
      </c>
      <c r="B1451" s="261" t="s">
        <v>2622</v>
      </c>
      <c r="C1451" s="261" t="s">
        <v>2623</v>
      </c>
      <c r="D1451" s="261" t="s">
        <v>1196</v>
      </c>
      <c r="E1451" s="261">
        <v>0</v>
      </c>
      <c r="F1451" s="261" t="s">
        <v>1188</v>
      </c>
      <c r="G1451" s="261" t="s">
        <v>33</v>
      </c>
      <c r="H1451" s="261">
        <v>2</v>
      </c>
      <c r="I1451" s="261" t="s">
        <v>17</v>
      </c>
      <c r="J1451" s="261" t="s">
        <v>17</v>
      </c>
      <c r="K1451" s="261" t="s">
        <v>2628</v>
      </c>
      <c r="L1451" s="262">
        <v>45609</v>
      </c>
      <c r="M1451" s="261" t="s">
        <v>20</v>
      </c>
    </row>
    <row r="1452" spans="1:13" x14ac:dyDescent="0.35">
      <c r="A1452" s="259" t="s">
        <v>2621</v>
      </c>
      <c r="B1452" s="259" t="s">
        <v>2622</v>
      </c>
      <c r="C1452" s="259" t="s">
        <v>2623</v>
      </c>
      <c r="D1452" s="259" t="s">
        <v>1198</v>
      </c>
      <c r="E1452" s="259">
        <v>0</v>
      </c>
      <c r="F1452" s="259" t="s">
        <v>1188</v>
      </c>
      <c r="G1452" s="259" t="s">
        <v>33</v>
      </c>
      <c r="H1452" s="259">
        <v>2</v>
      </c>
      <c r="I1452" s="259" t="s">
        <v>17</v>
      </c>
      <c r="J1452" s="259" t="s">
        <v>17</v>
      </c>
      <c r="K1452" s="259" t="s">
        <v>2629</v>
      </c>
      <c r="L1452" s="260">
        <v>45609</v>
      </c>
      <c r="M1452" s="259" t="s">
        <v>20</v>
      </c>
    </row>
    <row r="1453" spans="1:13" x14ac:dyDescent="0.35">
      <c r="A1453" s="261" t="s">
        <v>2621</v>
      </c>
      <c r="B1453" s="261" t="s">
        <v>2622</v>
      </c>
      <c r="C1453" s="261" t="s">
        <v>2623</v>
      </c>
      <c r="D1453" s="261" t="s">
        <v>1200</v>
      </c>
      <c r="E1453" s="261">
        <v>2</v>
      </c>
      <c r="F1453" s="261" t="s">
        <v>1188</v>
      </c>
      <c r="G1453" s="261" t="s">
        <v>33</v>
      </c>
      <c r="H1453" s="261">
        <v>2</v>
      </c>
      <c r="I1453" s="261" t="s">
        <v>17</v>
      </c>
      <c r="J1453" s="261" t="s">
        <v>17</v>
      </c>
      <c r="K1453" s="261" t="s">
        <v>2630</v>
      </c>
      <c r="L1453" s="262">
        <v>45609</v>
      </c>
      <c r="M1453" s="261" t="s">
        <v>20</v>
      </c>
    </row>
    <row r="1454" spans="1:13" x14ac:dyDescent="0.35">
      <c r="A1454" s="259" t="s">
        <v>2621</v>
      </c>
      <c r="B1454" s="259" t="s">
        <v>2622</v>
      </c>
      <c r="C1454" s="259" t="s">
        <v>2623</v>
      </c>
      <c r="D1454" s="259" t="s">
        <v>1202</v>
      </c>
      <c r="E1454" s="259">
        <v>1</v>
      </c>
      <c r="F1454" s="259" t="s">
        <v>1188</v>
      </c>
      <c r="G1454" s="259" t="s">
        <v>33</v>
      </c>
      <c r="H1454" s="259">
        <v>2</v>
      </c>
      <c r="I1454" s="259" t="s">
        <v>17</v>
      </c>
      <c r="J1454" s="259" t="s">
        <v>17</v>
      </c>
      <c r="K1454" s="259" t="s">
        <v>2631</v>
      </c>
      <c r="L1454" s="260">
        <v>45609</v>
      </c>
      <c r="M1454" s="259" t="s">
        <v>20</v>
      </c>
    </row>
    <row r="1455" spans="1:13" x14ac:dyDescent="0.35">
      <c r="A1455" s="261" t="s">
        <v>2621</v>
      </c>
      <c r="B1455" s="261" t="s">
        <v>2622</v>
      </c>
      <c r="C1455" s="261" t="s">
        <v>2623</v>
      </c>
      <c r="D1455" s="261" t="s">
        <v>1204</v>
      </c>
      <c r="E1455" s="261">
        <v>0</v>
      </c>
      <c r="F1455" s="261" t="s">
        <v>1188</v>
      </c>
      <c r="G1455" s="261" t="s">
        <v>33</v>
      </c>
      <c r="H1455" s="261">
        <v>2</v>
      </c>
      <c r="I1455" s="261" t="s">
        <v>17</v>
      </c>
      <c r="J1455" s="261" t="s">
        <v>17</v>
      </c>
      <c r="K1455" s="261" t="s">
        <v>2632</v>
      </c>
      <c r="L1455" s="262">
        <v>45609</v>
      </c>
      <c r="M1455" s="261" t="s">
        <v>20</v>
      </c>
    </row>
    <row r="1456" spans="1:13" x14ac:dyDescent="0.35">
      <c r="A1456" s="259" t="s">
        <v>1565</v>
      </c>
      <c r="B1456" s="259" t="s">
        <v>1566</v>
      </c>
      <c r="C1456" s="259" t="s">
        <v>1567</v>
      </c>
      <c r="D1456" s="259" t="s">
        <v>1187</v>
      </c>
      <c r="E1456" s="259">
        <v>0</v>
      </c>
      <c r="F1456" s="259" t="s">
        <v>1188</v>
      </c>
      <c r="G1456" s="259" t="s">
        <v>33</v>
      </c>
      <c r="H1456" s="259">
        <v>2</v>
      </c>
      <c r="I1456" s="259" t="s">
        <v>17</v>
      </c>
      <c r="J1456" s="259" t="s">
        <v>17</v>
      </c>
      <c r="K1456" s="259" t="s">
        <v>2633</v>
      </c>
      <c r="L1456" s="260">
        <v>45609</v>
      </c>
      <c r="M1456" s="259" t="s">
        <v>20</v>
      </c>
    </row>
    <row r="1457" spans="1:13" x14ac:dyDescent="0.35">
      <c r="A1457" s="261" t="s">
        <v>1565</v>
      </c>
      <c r="B1457" s="261" t="s">
        <v>1566</v>
      </c>
      <c r="C1457" s="261" t="s">
        <v>1567</v>
      </c>
      <c r="D1457" s="261" t="s">
        <v>1190</v>
      </c>
      <c r="E1457" s="261">
        <v>1</v>
      </c>
      <c r="F1457" s="261" t="s">
        <v>1188</v>
      </c>
      <c r="G1457" s="261" t="s">
        <v>33</v>
      </c>
      <c r="H1457" s="261">
        <v>2</v>
      </c>
      <c r="I1457" s="261" t="s">
        <v>17</v>
      </c>
      <c r="J1457" s="261" t="s">
        <v>17</v>
      </c>
      <c r="K1457" s="261" t="s">
        <v>2634</v>
      </c>
      <c r="L1457" s="262">
        <v>45609</v>
      </c>
      <c r="M1457" s="261" t="s">
        <v>20</v>
      </c>
    </row>
    <row r="1458" spans="1:13" x14ac:dyDescent="0.35">
      <c r="A1458" s="259" t="s">
        <v>1565</v>
      </c>
      <c r="B1458" s="259" t="s">
        <v>1566</v>
      </c>
      <c r="C1458" s="259" t="s">
        <v>1567</v>
      </c>
      <c r="D1458" s="259" t="s">
        <v>1192</v>
      </c>
      <c r="E1458" s="259">
        <v>0</v>
      </c>
      <c r="F1458" s="259" t="s">
        <v>1188</v>
      </c>
      <c r="G1458" s="259" t="s">
        <v>33</v>
      </c>
      <c r="H1458" s="259">
        <v>2</v>
      </c>
      <c r="I1458" s="259" t="s">
        <v>17</v>
      </c>
      <c r="J1458" s="259" t="s">
        <v>17</v>
      </c>
      <c r="K1458" s="259" t="s">
        <v>2635</v>
      </c>
      <c r="L1458" s="260">
        <v>45609</v>
      </c>
      <c r="M1458" s="259" t="s">
        <v>20</v>
      </c>
    </row>
    <row r="1459" spans="1:13" x14ac:dyDescent="0.35">
      <c r="A1459" s="261" t="s">
        <v>1565</v>
      </c>
      <c r="B1459" s="261" t="s">
        <v>1566</v>
      </c>
      <c r="C1459" s="261" t="s">
        <v>1567</v>
      </c>
      <c r="D1459" s="261" t="s">
        <v>1194</v>
      </c>
      <c r="E1459" s="261">
        <v>0</v>
      </c>
      <c r="F1459" s="261" t="s">
        <v>1188</v>
      </c>
      <c r="G1459" s="261" t="s">
        <v>33</v>
      </c>
      <c r="H1459" s="261">
        <v>2</v>
      </c>
      <c r="I1459" s="261" t="s">
        <v>17</v>
      </c>
      <c r="J1459" s="261" t="s">
        <v>17</v>
      </c>
      <c r="K1459" s="261" t="s">
        <v>2636</v>
      </c>
      <c r="L1459" s="262">
        <v>45609</v>
      </c>
      <c r="M1459" s="261" t="s">
        <v>20</v>
      </c>
    </row>
    <row r="1460" spans="1:13" x14ac:dyDescent="0.35">
      <c r="A1460" s="259" t="s">
        <v>1565</v>
      </c>
      <c r="B1460" s="259" t="s">
        <v>1566</v>
      </c>
      <c r="C1460" s="259" t="s">
        <v>1567</v>
      </c>
      <c r="D1460" s="259" t="s">
        <v>1196</v>
      </c>
      <c r="E1460" s="259">
        <v>3</v>
      </c>
      <c r="F1460" s="259" t="s">
        <v>1188</v>
      </c>
      <c r="G1460" s="259" t="s">
        <v>33</v>
      </c>
      <c r="H1460" s="259">
        <v>2</v>
      </c>
      <c r="I1460" s="259" t="s">
        <v>17</v>
      </c>
      <c r="J1460" s="259" t="s">
        <v>17</v>
      </c>
      <c r="K1460" s="259" t="s">
        <v>2637</v>
      </c>
      <c r="L1460" s="260">
        <v>45609</v>
      </c>
      <c r="M1460" s="259" t="s">
        <v>20</v>
      </c>
    </row>
    <row r="1461" spans="1:13" x14ac:dyDescent="0.35">
      <c r="A1461" s="261" t="s">
        <v>1565</v>
      </c>
      <c r="B1461" s="261" t="s">
        <v>1566</v>
      </c>
      <c r="C1461" s="261" t="s">
        <v>1567</v>
      </c>
      <c r="D1461" s="261" t="s">
        <v>1200</v>
      </c>
      <c r="E1461" s="261">
        <v>0</v>
      </c>
      <c r="F1461" s="261" t="s">
        <v>1188</v>
      </c>
      <c r="G1461" s="261" t="s">
        <v>33</v>
      </c>
      <c r="H1461" s="261">
        <v>2</v>
      </c>
      <c r="I1461" s="261" t="s">
        <v>17</v>
      </c>
      <c r="J1461" s="261" t="s">
        <v>17</v>
      </c>
      <c r="K1461" s="261" t="s">
        <v>2638</v>
      </c>
      <c r="L1461" s="262">
        <v>45609</v>
      </c>
      <c r="M1461" s="261" t="s">
        <v>20</v>
      </c>
    </row>
    <row r="1462" spans="1:13" x14ac:dyDescent="0.35">
      <c r="A1462" s="259" t="s">
        <v>1565</v>
      </c>
      <c r="B1462" s="259" t="s">
        <v>1566</v>
      </c>
      <c r="C1462" s="259" t="s">
        <v>1567</v>
      </c>
      <c r="D1462" s="259" t="s">
        <v>1202</v>
      </c>
      <c r="E1462" s="259">
        <v>0</v>
      </c>
      <c r="F1462" s="259" t="s">
        <v>1188</v>
      </c>
      <c r="G1462" s="259" t="s">
        <v>33</v>
      </c>
      <c r="H1462" s="259">
        <v>2</v>
      </c>
      <c r="I1462" s="259" t="s">
        <v>17</v>
      </c>
      <c r="J1462" s="259" t="s">
        <v>17</v>
      </c>
      <c r="K1462" s="259" t="s">
        <v>2639</v>
      </c>
      <c r="L1462" s="260">
        <v>45609</v>
      </c>
      <c r="M1462" s="259" t="s">
        <v>20</v>
      </c>
    </row>
    <row r="1463" spans="1:13" x14ac:dyDescent="0.35">
      <c r="A1463" s="261" t="s">
        <v>1565</v>
      </c>
      <c r="B1463" s="261" t="s">
        <v>1566</v>
      </c>
      <c r="C1463" s="261" t="s">
        <v>1567</v>
      </c>
      <c r="D1463" s="261" t="s">
        <v>1204</v>
      </c>
      <c r="E1463" s="261">
        <v>0</v>
      </c>
      <c r="F1463" s="261" t="s">
        <v>1188</v>
      </c>
      <c r="G1463" s="261" t="s">
        <v>33</v>
      </c>
      <c r="H1463" s="261">
        <v>2</v>
      </c>
      <c r="I1463" s="261" t="s">
        <v>17</v>
      </c>
      <c r="J1463" s="261" t="s">
        <v>17</v>
      </c>
      <c r="K1463" s="261" t="s">
        <v>2640</v>
      </c>
      <c r="L1463" s="262">
        <v>45609</v>
      </c>
      <c r="M1463" s="261" t="s">
        <v>20</v>
      </c>
    </row>
    <row r="1464" spans="1:13" x14ac:dyDescent="0.35">
      <c r="A1464" s="259" t="s">
        <v>2050</v>
      </c>
      <c r="B1464" s="259" t="s">
        <v>2051</v>
      </c>
      <c r="C1464" s="259" t="s">
        <v>1567</v>
      </c>
      <c r="D1464" s="259" t="s">
        <v>1187</v>
      </c>
      <c r="E1464" s="259">
        <v>0</v>
      </c>
      <c r="F1464" s="259" t="s">
        <v>1188</v>
      </c>
      <c r="G1464" s="259" t="s">
        <v>33</v>
      </c>
      <c r="H1464" s="259">
        <v>2</v>
      </c>
      <c r="I1464" s="259" t="s">
        <v>17</v>
      </c>
      <c r="J1464" s="259" t="s">
        <v>17</v>
      </c>
      <c r="K1464" s="259" t="s">
        <v>2641</v>
      </c>
      <c r="L1464" s="260">
        <v>45609</v>
      </c>
      <c r="M1464" s="259" t="s">
        <v>20</v>
      </c>
    </row>
    <row r="1465" spans="1:13" x14ac:dyDescent="0.35">
      <c r="A1465" s="261" t="s">
        <v>2050</v>
      </c>
      <c r="B1465" s="261" t="s">
        <v>2051</v>
      </c>
      <c r="C1465" s="261" t="s">
        <v>1567</v>
      </c>
      <c r="D1465" s="261" t="s">
        <v>1190</v>
      </c>
      <c r="E1465" s="261">
        <v>1</v>
      </c>
      <c r="F1465" s="261" t="s">
        <v>1188</v>
      </c>
      <c r="G1465" s="261" t="s">
        <v>33</v>
      </c>
      <c r="H1465" s="261">
        <v>2</v>
      </c>
      <c r="I1465" s="261" t="s">
        <v>17</v>
      </c>
      <c r="J1465" s="261" t="s">
        <v>17</v>
      </c>
      <c r="K1465" s="261" t="s">
        <v>2642</v>
      </c>
      <c r="L1465" s="262">
        <v>45609</v>
      </c>
      <c r="M1465" s="261" t="s">
        <v>20</v>
      </c>
    </row>
    <row r="1466" spans="1:13" x14ac:dyDescent="0.35">
      <c r="A1466" s="259" t="s">
        <v>2050</v>
      </c>
      <c r="B1466" s="259" t="s">
        <v>2051</v>
      </c>
      <c r="C1466" s="259" t="s">
        <v>1567</v>
      </c>
      <c r="D1466" s="259" t="s">
        <v>1192</v>
      </c>
      <c r="E1466" s="259">
        <v>0</v>
      </c>
      <c r="F1466" s="259" t="s">
        <v>1188</v>
      </c>
      <c r="G1466" s="259" t="s">
        <v>33</v>
      </c>
      <c r="H1466" s="259">
        <v>2</v>
      </c>
      <c r="I1466" s="259" t="s">
        <v>17</v>
      </c>
      <c r="J1466" s="259" t="s">
        <v>17</v>
      </c>
      <c r="K1466" s="259" t="s">
        <v>2643</v>
      </c>
      <c r="L1466" s="260">
        <v>45609</v>
      </c>
      <c r="M1466" s="259" t="s">
        <v>20</v>
      </c>
    </row>
    <row r="1467" spans="1:13" x14ac:dyDescent="0.35">
      <c r="A1467" s="261" t="s">
        <v>2050</v>
      </c>
      <c r="B1467" s="261" t="s">
        <v>2051</v>
      </c>
      <c r="C1467" s="261" t="s">
        <v>1567</v>
      </c>
      <c r="D1467" s="261" t="s">
        <v>1194</v>
      </c>
      <c r="E1467" s="261">
        <v>0</v>
      </c>
      <c r="F1467" s="261" t="s">
        <v>1188</v>
      </c>
      <c r="G1467" s="261" t="s">
        <v>33</v>
      </c>
      <c r="H1467" s="261">
        <v>2</v>
      </c>
      <c r="I1467" s="261" t="s">
        <v>17</v>
      </c>
      <c r="J1467" s="261" t="s">
        <v>17</v>
      </c>
      <c r="K1467" s="261" t="s">
        <v>2644</v>
      </c>
      <c r="L1467" s="262">
        <v>45609</v>
      </c>
      <c r="M1467" s="261" t="s">
        <v>20</v>
      </c>
    </row>
    <row r="1468" spans="1:13" x14ac:dyDescent="0.35">
      <c r="A1468" s="259" t="s">
        <v>2050</v>
      </c>
      <c r="B1468" s="259" t="s">
        <v>2051</v>
      </c>
      <c r="C1468" s="259" t="s">
        <v>1567</v>
      </c>
      <c r="D1468" s="259" t="s">
        <v>1196</v>
      </c>
      <c r="E1468" s="259">
        <v>3</v>
      </c>
      <c r="F1468" s="259" t="s">
        <v>1188</v>
      </c>
      <c r="G1468" s="259" t="s">
        <v>33</v>
      </c>
      <c r="H1468" s="259">
        <v>2</v>
      </c>
      <c r="I1468" s="259" t="s">
        <v>17</v>
      </c>
      <c r="J1468" s="259" t="s">
        <v>17</v>
      </c>
      <c r="K1468" s="259" t="s">
        <v>2645</v>
      </c>
      <c r="L1468" s="260">
        <v>45609</v>
      </c>
      <c r="M1468" s="259" t="s">
        <v>20</v>
      </c>
    </row>
    <row r="1469" spans="1:13" x14ac:dyDescent="0.35">
      <c r="A1469" s="261" t="s">
        <v>2050</v>
      </c>
      <c r="B1469" s="261" t="s">
        <v>2051</v>
      </c>
      <c r="C1469" s="261" t="s">
        <v>1567</v>
      </c>
      <c r="D1469" s="261" t="s">
        <v>1198</v>
      </c>
      <c r="E1469" s="261">
        <v>1</v>
      </c>
      <c r="F1469" s="261" t="s">
        <v>1188</v>
      </c>
      <c r="G1469" s="261" t="s">
        <v>33</v>
      </c>
      <c r="H1469" s="261">
        <v>2</v>
      </c>
      <c r="I1469" s="261" t="s">
        <v>17</v>
      </c>
      <c r="J1469" s="261" t="s">
        <v>17</v>
      </c>
      <c r="K1469" s="261" t="s">
        <v>2646</v>
      </c>
      <c r="L1469" s="262">
        <v>45609</v>
      </c>
      <c r="M1469" s="261" t="s">
        <v>20</v>
      </c>
    </row>
    <row r="1470" spans="1:13" x14ac:dyDescent="0.35">
      <c r="A1470" s="259" t="s">
        <v>2050</v>
      </c>
      <c r="B1470" s="259" t="s">
        <v>2051</v>
      </c>
      <c r="C1470" s="259" t="s">
        <v>1567</v>
      </c>
      <c r="D1470" s="259" t="s">
        <v>1200</v>
      </c>
      <c r="E1470" s="259">
        <v>0</v>
      </c>
      <c r="F1470" s="259" t="s">
        <v>1188</v>
      </c>
      <c r="G1470" s="259" t="s">
        <v>33</v>
      </c>
      <c r="H1470" s="259">
        <v>2</v>
      </c>
      <c r="I1470" s="259" t="s">
        <v>17</v>
      </c>
      <c r="J1470" s="259" t="s">
        <v>17</v>
      </c>
      <c r="K1470" s="259" t="s">
        <v>2647</v>
      </c>
      <c r="L1470" s="260">
        <v>45609</v>
      </c>
      <c r="M1470" s="259" t="s">
        <v>20</v>
      </c>
    </row>
    <row r="1471" spans="1:13" x14ac:dyDescent="0.35">
      <c r="A1471" s="261" t="s">
        <v>2050</v>
      </c>
      <c r="B1471" s="261" t="s">
        <v>2051</v>
      </c>
      <c r="C1471" s="261" t="s">
        <v>1567</v>
      </c>
      <c r="D1471" s="261" t="s">
        <v>1202</v>
      </c>
      <c r="E1471" s="261">
        <v>0</v>
      </c>
      <c r="F1471" s="261" t="s">
        <v>1188</v>
      </c>
      <c r="G1471" s="261" t="s">
        <v>33</v>
      </c>
      <c r="H1471" s="261">
        <v>2</v>
      </c>
      <c r="I1471" s="261" t="s">
        <v>17</v>
      </c>
      <c r="J1471" s="261" t="s">
        <v>17</v>
      </c>
      <c r="K1471" s="261" t="s">
        <v>2648</v>
      </c>
      <c r="L1471" s="262">
        <v>45609</v>
      </c>
      <c r="M1471" s="261" t="s">
        <v>20</v>
      </c>
    </row>
    <row r="1472" spans="1:13" x14ac:dyDescent="0.35">
      <c r="A1472" s="259" t="s">
        <v>2050</v>
      </c>
      <c r="B1472" s="259" t="s">
        <v>2051</v>
      </c>
      <c r="C1472" s="259" t="s">
        <v>1567</v>
      </c>
      <c r="D1472" s="259" t="s">
        <v>1204</v>
      </c>
      <c r="E1472" s="259">
        <v>0</v>
      </c>
      <c r="F1472" s="259" t="s">
        <v>1188</v>
      </c>
      <c r="G1472" s="259" t="s">
        <v>33</v>
      </c>
      <c r="H1472" s="259">
        <v>2</v>
      </c>
      <c r="I1472" s="259" t="s">
        <v>17</v>
      </c>
      <c r="J1472" s="259" t="s">
        <v>17</v>
      </c>
      <c r="K1472" s="259" t="s">
        <v>2649</v>
      </c>
      <c r="L1472" s="260">
        <v>45609</v>
      </c>
      <c r="M1472" s="259" t="s">
        <v>20</v>
      </c>
    </row>
    <row r="1473" spans="1:13" x14ac:dyDescent="0.35">
      <c r="A1473" s="261" t="s">
        <v>1572</v>
      </c>
      <c r="B1473" s="261" t="s">
        <v>1573</v>
      </c>
      <c r="C1473" s="261" t="s">
        <v>1574</v>
      </c>
      <c r="D1473" s="261" t="s">
        <v>1187</v>
      </c>
      <c r="E1473" s="261">
        <v>0</v>
      </c>
      <c r="F1473" s="261" t="s">
        <v>1188</v>
      </c>
      <c r="G1473" s="261" t="s">
        <v>33</v>
      </c>
      <c r="H1473" s="261">
        <v>2</v>
      </c>
      <c r="I1473" s="261" t="s">
        <v>17</v>
      </c>
      <c r="J1473" s="261" t="s">
        <v>17</v>
      </c>
      <c r="K1473" s="261" t="s">
        <v>2650</v>
      </c>
      <c r="L1473" s="262">
        <v>45609</v>
      </c>
      <c r="M1473" s="261" t="s">
        <v>20</v>
      </c>
    </row>
    <row r="1474" spans="1:13" x14ac:dyDescent="0.35">
      <c r="A1474" s="259" t="s">
        <v>1572</v>
      </c>
      <c r="B1474" s="259" t="s">
        <v>1573</v>
      </c>
      <c r="C1474" s="259" t="s">
        <v>1574</v>
      </c>
      <c r="D1474" s="259" t="s">
        <v>1190</v>
      </c>
      <c r="E1474" s="259">
        <v>0</v>
      </c>
      <c r="F1474" s="259" t="s">
        <v>1188</v>
      </c>
      <c r="G1474" s="259" t="s">
        <v>33</v>
      </c>
      <c r="H1474" s="259">
        <v>2</v>
      </c>
      <c r="I1474" s="259" t="s">
        <v>17</v>
      </c>
      <c r="J1474" s="259" t="s">
        <v>17</v>
      </c>
      <c r="K1474" s="259" t="s">
        <v>2651</v>
      </c>
      <c r="L1474" s="260">
        <v>45609</v>
      </c>
      <c r="M1474" s="259" t="s">
        <v>20</v>
      </c>
    </row>
    <row r="1475" spans="1:13" x14ac:dyDescent="0.35">
      <c r="A1475" s="261" t="s">
        <v>1572</v>
      </c>
      <c r="B1475" s="261" t="s">
        <v>1573</v>
      </c>
      <c r="C1475" s="261" t="s">
        <v>1574</v>
      </c>
      <c r="D1475" s="261" t="s">
        <v>1192</v>
      </c>
      <c r="E1475" s="261">
        <v>1</v>
      </c>
      <c r="F1475" s="261" t="s">
        <v>1188</v>
      </c>
      <c r="G1475" s="261" t="s">
        <v>33</v>
      </c>
      <c r="H1475" s="261">
        <v>2</v>
      </c>
      <c r="I1475" s="261" t="s">
        <v>17</v>
      </c>
      <c r="J1475" s="261" t="s">
        <v>17</v>
      </c>
      <c r="K1475" s="261" t="s">
        <v>2652</v>
      </c>
      <c r="L1475" s="262">
        <v>45609</v>
      </c>
      <c r="M1475" s="261" t="s">
        <v>20</v>
      </c>
    </row>
    <row r="1476" spans="1:13" x14ac:dyDescent="0.35">
      <c r="A1476" s="259" t="s">
        <v>1572</v>
      </c>
      <c r="B1476" s="259" t="s">
        <v>1573</v>
      </c>
      <c r="C1476" s="259" t="s">
        <v>1574</v>
      </c>
      <c r="D1476" s="259" t="s">
        <v>1194</v>
      </c>
      <c r="E1476" s="259">
        <v>3</v>
      </c>
      <c r="F1476" s="259" t="s">
        <v>1188</v>
      </c>
      <c r="G1476" s="259" t="s">
        <v>33</v>
      </c>
      <c r="H1476" s="259">
        <v>2</v>
      </c>
      <c r="I1476" s="259" t="s">
        <v>17</v>
      </c>
      <c r="J1476" s="259" t="s">
        <v>17</v>
      </c>
      <c r="K1476" s="259" t="s">
        <v>2653</v>
      </c>
      <c r="L1476" s="260">
        <v>45609</v>
      </c>
      <c r="M1476" s="259" t="s">
        <v>20</v>
      </c>
    </row>
    <row r="1477" spans="1:13" x14ac:dyDescent="0.35">
      <c r="A1477" s="261" t="s">
        <v>1572</v>
      </c>
      <c r="B1477" s="261" t="s">
        <v>1573</v>
      </c>
      <c r="C1477" s="261" t="s">
        <v>1574</v>
      </c>
      <c r="D1477" s="261" t="s">
        <v>1196</v>
      </c>
      <c r="E1477" s="261">
        <v>3</v>
      </c>
      <c r="F1477" s="261" t="s">
        <v>1188</v>
      </c>
      <c r="G1477" s="261" t="s">
        <v>33</v>
      </c>
      <c r="H1477" s="261">
        <v>2</v>
      </c>
      <c r="I1477" s="261" t="s">
        <v>17</v>
      </c>
      <c r="J1477" s="261" t="s">
        <v>17</v>
      </c>
      <c r="K1477" s="261" t="s">
        <v>2654</v>
      </c>
      <c r="L1477" s="262">
        <v>45609</v>
      </c>
      <c r="M1477" s="261" t="s">
        <v>20</v>
      </c>
    </row>
    <row r="1478" spans="1:13" x14ac:dyDescent="0.35">
      <c r="A1478" s="259" t="s">
        <v>1572</v>
      </c>
      <c r="B1478" s="259" t="s">
        <v>1573</v>
      </c>
      <c r="C1478" s="259" t="s">
        <v>1574</v>
      </c>
      <c r="D1478" s="259" t="s">
        <v>1198</v>
      </c>
      <c r="E1478" s="259">
        <v>0</v>
      </c>
      <c r="F1478" s="259" t="s">
        <v>1188</v>
      </c>
      <c r="G1478" s="259" t="s">
        <v>33</v>
      </c>
      <c r="H1478" s="259">
        <v>2</v>
      </c>
      <c r="I1478" s="259" t="s">
        <v>17</v>
      </c>
      <c r="J1478" s="259" t="s">
        <v>17</v>
      </c>
      <c r="K1478" s="259" t="s">
        <v>2655</v>
      </c>
      <c r="L1478" s="260">
        <v>45609</v>
      </c>
      <c r="M1478" s="259" t="s">
        <v>20</v>
      </c>
    </row>
    <row r="1479" spans="1:13" x14ac:dyDescent="0.35">
      <c r="A1479" s="261" t="s">
        <v>1572</v>
      </c>
      <c r="B1479" s="261" t="s">
        <v>1573</v>
      </c>
      <c r="C1479" s="261" t="s">
        <v>1574</v>
      </c>
      <c r="D1479" s="261" t="s">
        <v>1200</v>
      </c>
      <c r="E1479" s="261">
        <v>2</v>
      </c>
      <c r="F1479" s="261" t="s">
        <v>1188</v>
      </c>
      <c r="G1479" s="261" t="s">
        <v>33</v>
      </c>
      <c r="H1479" s="261">
        <v>2</v>
      </c>
      <c r="I1479" s="261" t="s">
        <v>17</v>
      </c>
      <c r="J1479" s="261" t="s">
        <v>17</v>
      </c>
      <c r="K1479" s="261" t="s">
        <v>2656</v>
      </c>
      <c r="L1479" s="262">
        <v>45609</v>
      </c>
      <c r="M1479" s="261" t="s">
        <v>20</v>
      </c>
    </row>
    <row r="1480" spans="1:13" x14ac:dyDescent="0.35">
      <c r="A1480" s="259" t="s">
        <v>1572</v>
      </c>
      <c r="B1480" s="259" t="s">
        <v>1573</v>
      </c>
      <c r="C1480" s="259" t="s">
        <v>1574</v>
      </c>
      <c r="D1480" s="259" t="s">
        <v>1202</v>
      </c>
      <c r="E1480" s="259">
        <v>2</v>
      </c>
      <c r="F1480" s="259" t="s">
        <v>1188</v>
      </c>
      <c r="G1480" s="259" t="s">
        <v>33</v>
      </c>
      <c r="H1480" s="259">
        <v>2</v>
      </c>
      <c r="I1480" s="259" t="s">
        <v>17</v>
      </c>
      <c r="J1480" s="259" t="s">
        <v>17</v>
      </c>
      <c r="K1480" s="259" t="s">
        <v>2657</v>
      </c>
      <c r="L1480" s="260">
        <v>45609</v>
      </c>
      <c r="M1480" s="259" t="s">
        <v>20</v>
      </c>
    </row>
    <row r="1481" spans="1:13" x14ac:dyDescent="0.35">
      <c r="A1481" s="261" t="s">
        <v>1572</v>
      </c>
      <c r="B1481" s="261" t="s">
        <v>1573</v>
      </c>
      <c r="C1481" s="261" t="s">
        <v>1574</v>
      </c>
      <c r="D1481" s="261" t="s">
        <v>1204</v>
      </c>
      <c r="E1481" s="261">
        <v>0</v>
      </c>
      <c r="F1481" s="261" t="s">
        <v>1188</v>
      </c>
      <c r="G1481" s="261" t="s">
        <v>33</v>
      </c>
      <c r="H1481" s="261">
        <v>2</v>
      </c>
      <c r="I1481" s="261" t="s">
        <v>17</v>
      </c>
      <c r="J1481" s="261" t="s">
        <v>17</v>
      </c>
      <c r="K1481" s="261" t="s">
        <v>2658</v>
      </c>
      <c r="L1481" s="262">
        <v>45609</v>
      </c>
      <c r="M1481" s="261" t="s">
        <v>20</v>
      </c>
    </row>
    <row r="1482" spans="1:13" x14ac:dyDescent="0.35">
      <c r="A1482" s="259" t="s">
        <v>2659</v>
      </c>
      <c r="B1482" s="259" t="s">
        <v>2660</v>
      </c>
      <c r="C1482" s="259" t="s">
        <v>2661</v>
      </c>
      <c r="D1482" s="259" t="s">
        <v>1187</v>
      </c>
      <c r="E1482" s="259">
        <v>0</v>
      </c>
      <c r="F1482" s="259" t="s">
        <v>1188</v>
      </c>
      <c r="G1482" s="259" t="s">
        <v>33</v>
      </c>
      <c r="H1482" s="259">
        <v>2</v>
      </c>
      <c r="I1482" s="259" t="s">
        <v>17</v>
      </c>
      <c r="J1482" s="259" t="s">
        <v>17</v>
      </c>
      <c r="K1482" s="259" t="s">
        <v>2662</v>
      </c>
      <c r="L1482" s="260">
        <v>45609</v>
      </c>
      <c r="M1482" s="259" t="s">
        <v>20</v>
      </c>
    </row>
    <row r="1483" spans="1:13" x14ac:dyDescent="0.35">
      <c r="A1483" s="261" t="s">
        <v>2659</v>
      </c>
      <c r="B1483" s="261" t="s">
        <v>2660</v>
      </c>
      <c r="C1483" s="261" t="s">
        <v>2661</v>
      </c>
      <c r="D1483" s="261" t="s">
        <v>1190</v>
      </c>
      <c r="E1483" s="261">
        <v>0</v>
      </c>
      <c r="F1483" s="261" t="s">
        <v>1188</v>
      </c>
      <c r="G1483" s="261" t="s">
        <v>33</v>
      </c>
      <c r="H1483" s="261">
        <v>2</v>
      </c>
      <c r="I1483" s="261" t="s">
        <v>17</v>
      </c>
      <c r="J1483" s="261" t="s">
        <v>17</v>
      </c>
      <c r="K1483" s="261" t="s">
        <v>2663</v>
      </c>
      <c r="L1483" s="262">
        <v>45609</v>
      </c>
      <c r="M1483" s="261" t="s">
        <v>20</v>
      </c>
    </row>
    <row r="1484" spans="1:13" x14ac:dyDescent="0.35">
      <c r="A1484" s="259" t="s">
        <v>2659</v>
      </c>
      <c r="B1484" s="259" t="s">
        <v>2660</v>
      </c>
      <c r="C1484" s="259" t="s">
        <v>2661</v>
      </c>
      <c r="D1484" s="259" t="s">
        <v>1192</v>
      </c>
      <c r="E1484" s="259">
        <v>0</v>
      </c>
      <c r="F1484" s="259" t="s">
        <v>1188</v>
      </c>
      <c r="G1484" s="259" t="s">
        <v>33</v>
      </c>
      <c r="H1484" s="259">
        <v>2</v>
      </c>
      <c r="I1484" s="259" t="s">
        <v>17</v>
      </c>
      <c r="J1484" s="259" t="s">
        <v>17</v>
      </c>
      <c r="K1484" s="259" t="s">
        <v>2664</v>
      </c>
      <c r="L1484" s="260">
        <v>45609</v>
      </c>
      <c r="M1484" s="259" t="s">
        <v>20</v>
      </c>
    </row>
    <row r="1485" spans="1:13" x14ac:dyDescent="0.35">
      <c r="A1485" s="261" t="s">
        <v>2659</v>
      </c>
      <c r="B1485" s="261" t="s">
        <v>2660</v>
      </c>
      <c r="C1485" s="261" t="s">
        <v>2661</v>
      </c>
      <c r="D1485" s="261" t="s">
        <v>1194</v>
      </c>
      <c r="E1485" s="261">
        <v>0</v>
      </c>
      <c r="F1485" s="261" t="s">
        <v>1188</v>
      </c>
      <c r="G1485" s="261" t="s">
        <v>33</v>
      </c>
      <c r="H1485" s="261">
        <v>2</v>
      </c>
      <c r="I1485" s="261" t="s">
        <v>17</v>
      </c>
      <c r="J1485" s="261" t="s">
        <v>17</v>
      </c>
      <c r="K1485" s="261" t="s">
        <v>2665</v>
      </c>
      <c r="L1485" s="262">
        <v>45609</v>
      </c>
      <c r="M1485" s="261" t="s">
        <v>20</v>
      </c>
    </row>
    <row r="1486" spans="1:13" x14ac:dyDescent="0.35">
      <c r="A1486" s="259" t="s">
        <v>2659</v>
      </c>
      <c r="B1486" s="259" t="s">
        <v>2660</v>
      </c>
      <c r="C1486" s="259" t="s">
        <v>2661</v>
      </c>
      <c r="D1486" s="259" t="s">
        <v>1196</v>
      </c>
      <c r="E1486" s="259">
        <v>2</v>
      </c>
      <c r="F1486" s="259" t="s">
        <v>1188</v>
      </c>
      <c r="G1486" s="259" t="s">
        <v>33</v>
      </c>
      <c r="H1486" s="259">
        <v>2</v>
      </c>
      <c r="I1486" s="259" t="s">
        <v>17</v>
      </c>
      <c r="J1486" s="259" t="s">
        <v>17</v>
      </c>
      <c r="K1486" s="259" t="s">
        <v>2666</v>
      </c>
      <c r="L1486" s="260">
        <v>45609</v>
      </c>
      <c r="M1486" s="259" t="s">
        <v>20</v>
      </c>
    </row>
    <row r="1487" spans="1:13" x14ac:dyDescent="0.35">
      <c r="A1487" s="261" t="s">
        <v>2659</v>
      </c>
      <c r="B1487" s="261" t="s">
        <v>2660</v>
      </c>
      <c r="C1487" s="261" t="s">
        <v>2661</v>
      </c>
      <c r="D1487" s="261" t="s">
        <v>1198</v>
      </c>
      <c r="E1487" s="261">
        <v>0</v>
      </c>
      <c r="F1487" s="261" t="s">
        <v>1188</v>
      </c>
      <c r="G1487" s="261" t="s">
        <v>33</v>
      </c>
      <c r="H1487" s="261">
        <v>2</v>
      </c>
      <c r="I1487" s="261" t="s">
        <v>17</v>
      </c>
      <c r="J1487" s="261" t="s">
        <v>17</v>
      </c>
      <c r="K1487" s="261" t="s">
        <v>2667</v>
      </c>
      <c r="L1487" s="262">
        <v>45609</v>
      </c>
      <c r="M1487" s="261" t="s">
        <v>20</v>
      </c>
    </row>
    <row r="1488" spans="1:13" x14ac:dyDescent="0.35">
      <c r="A1488" s="259" t="s">
        <v>2659</v>
      </c>
      <c r="B1488" s="259" t="s">
        <v>2660</v>
      </c>
      <c r="C1488" s="259" t="s">
        <v>2661</v>
      </c>
      <c r="D1488" s="259" t="s">
        <v>1200</v>
      </c>
      <c r="E1488" s="259">
        <v>0</v>
      </c>
      <c r="F1488" s="259" t="s">
        <v>1188</v>
      </c>
      <c r="G1488" s="259" t="s">
        <v>33</v>
      </c>
      <c r="H1488" s="259">
        <v>2</v>
      </c>
      <c r="I1488" s="259" t="s">
        <v>17</v>
      </c>
      <c r="J1488" s="259" t="s">
        <v>17</v>
      </c>
      <c r="K1488" s="259" t="s">
        <v>2668</v>
      </c>
      <c r="L1488" s="260">
        <v>45609</v>
      </c>
      <c r="M1488" s="259" t="s">
        <v>20</v>
      </c>
    </row>
    <row r="1489" spans="1:13" x14ac:dyDescent="0.35">
      <c r="A1489" s="261" t="s">
        <v>2659</v>
      </c>
      <c r="B1489" s="261" t="s">
        <v>2660</v>
      </c>
      <c r="C1489" s="261" t="s">
        <v>2661</v>
      </c>
      <c r="D1489" s="261" t="s">
        <v>1202</v>
      </c>
      <c r="E1489" s="261">
        <v>0</v>
      </c>
      <c r="F1489" s="261" t="s">
        <v>1188</v>
      </c>
      <c r="G1489" s="261" t="s">
        <v>33</v>
      </c>
      <c r="H1489" s="261">
        <v>2</v>
      </c>
      <c r="I1489" s="261" t="s">
        <v>17</v>
      </c>
      <c r="J1489" s="261" t="s">
        <v>17</v>
      </c>
      <c r="K1489" s="261" t="s">
        <v>2669</v>
      </c>
      <c r="L1489" s="262">
        <v>45609</v>
      </c>
      <c r="M1489" s="261" t="s">
        <v>20</v>
      </c>
    </row>
    <row r="1490" spans="1:13" x14ac:dyDescent="0.35">
      <c r="A1490" s="259" t="s">
        <v>2659</v>
      </c>
      <c r="B1490" s="259" t="s">
        <v>2660</v>
      </c>
      <c r="C1490" s="259" t="s">
        <v>2661</v>
      </c>
      <c r="D1490" s="259" t="s">
        <v>1204</v>
      </c>
      <c r="E1490" s="259">
        <v>0</v>
      </c>
      <c r="F1490" s="259" t="s">
        <v>1188</v>
      </c>
      <c r="G1490" s="259" t="s">
        <v>33</v>
      </c>
      <c r="H1490" s="259">
        <v>2</v>
      </c>
      <c r="I1490" s="259" t="s">
        <v>17</v>
      </c>
      <c r="J1490" s="259" t="s">
        <v>17</v>
      </c>
      <c r="K1490" s="259" t="s">
        <v>2670</v>
      </c>
      <c r="L1490" s="260">
        <v>45609</v>
      </c>
      <c r="M1490" s="259" t="s">
        <v>20</v>
      </c>
    </row>
    <row r="1491" spans="1:13" x14ac:dyDescent="0.35">
      <c r="A1491" s="261" t="s">
        <v>2671</v>
      </c>
      <c r="B1491" s="261" t="s">
        <v>2672</v>
      </c>
      <c r="C1491" s="261" t="s">
        <v>2673</v>
      </c>
      <c r="D1491" s="261" t="s">
        <v>1187</v>
      </c>
      <c r="E1491" s="261">
        <v>0</v>
      </c>
      <c r="F1491" s="261" t="s">
        <v>1188</v>
      </c>
      <c r="G1491" s="261" t="s">
        <v>33</v>
      </c>
      <c r="H1491" s="261">
        <v>2</v>
      </c>
      <c r="I1491" s="261" t="s">
        <v>17</v>
      </c>
      <c r="J1491" s="261" t="s">
        <v>17</v>
      </c>
      <c r="K1491" s="261" t="s">
        <v>2674</v>
      </c>
      <c r="L1491" s="262">
        <v>45609</v>
      </c>
      <c r="M1491" s="261" t="s">
        <v>20</v>
      </c>
    </row>
    <row r="1492" spans="1:13" x14ac:dyDescent="0.35">
      <c r="A1492" s="259" t="s">
        <v>2671</v>
      </c>
      <c r="B1492" s="259" t="s">
        <v>2672</v>
      </c>
      <c r="C1492" s="259" t="s">
        <v>2673</v>
      </c>
      <c r="D1492" s="259" t="s">
        <v>1190</v>
      </c>
      <c r="E1492" s="259">
        <v>0</v>
      </c>
      <c r="F1492" s="259" t="s">
        <v>1188</v>
      </c>
      <c r="G1492" s="259" t="s">
        <v>33</v>
      </c>
      <c r="H1492" s="259">
        <v>2</v>
      </c>
      <c r="I1492" s="259" t="s">
        <v>17</v>
      </c>
      <c r="J1492" s="259" t="s">
        <v>17</v>
      </c>
      <c r="K1492" s="259" t="s">
        <v>2675</v>
      </c>
      <c r="L1492" s="260">
        <v>45609</v>
      </c>
      <c r="M1492" s="259" t="s">
        <v>20</v>
      </c>
    </row>
    <row r="1493" spans="1:13" x14ac:dyDescent="0.35">
      <c r="A1493" s="261" t="s">
        <v>2671</v>
      </c>
      <c r="B1493" s="261" t="s">
        <v>2672</v>
      </c>
      <c r="C1493" s="261" t="s">
        <v>2673</v>
      </c>
      <c r="D1493" s="261" t="s">
        <v>1192</v>
      </c>
      <c r="E1493" s="261">
        <v>0</v>
      </c>
      <c r="F1493" s="261" t="s">
        <v>1188</v>
      </c>
      <c r="G1493" s="261" t="s">
        <v>33</v>
      </c>
      <c r="H1493" s="261">
        <v>2</v>
      </c>
      <c r="I1493" s="261" t="s">
        <v>17</v>
      </c>
      <c r="J1493" s="261" t="s">
        <v>17</v>
      </c>
      <c r="K1493" s="261" t="s">
        <v>2676</v>
      </c>
      <c r="L1493" s="262">
        <v>45609</v>
      </c>
      <c r="M1493" s="261" t="s">
        <v>20</v>
      </c>
    </row>
    <row r="1494" spans="1:13" x14ac:dyDescent="0.35">
      <c r="A1494" s="259" t="s">
        <v>2671</v>
      </c>
      <c r="B1494" s="259" t="s">
        <v>2672</v>
      </c>
      <c r="C1494" s="259" t="s">
        <v>2673</v>
      </c>
      <c r="D1494" s="259" t="s">
        <v>1194</v>
      </c>
      <c r="E1494" s="259">
        <v>0</v>
      </c>
      <c r="F1494" s="259" t="s">
        <v>1188</v>
      </c>
      <c r="G1494" s="259" t="s">
        <v>33</v>
      </c>
      <c r="H1494" s="259">
        <v>2</v>
      </c>
      <c r="I1494" s="259" t="s">
        <v>17</v>
      </c>
      <c r="J1494" s="259" t="s">
        <v>17</v>
      </c>
      <c r="K1494" s="259" t="s">
        <v>2677</v>
      </c>
      <c r="L1494" s="260">
        <v>45609</v>
      </c>
      <c r="M1494" s="259" t="s">
        <v>20</v>
      </c>
    </row>
    <row r="1495" spans="1:13" x14ac:dyDescent="0.35">
      <c r="A1495" s="261" t="s">
        <v>2671</v>
      </c>
      <c r="B1495" s="261" t="s">
        <v>2672</v>
      </c>
      <c r="C1495" s="261" t="s">
        <v>2673</v>
      </c>
      <c r="D1495" s="261" t="s">
        <v>1196</v>
      </c>
      <c r="E1495" s="261">
        <v>2</v>
      </c>
      <c r="F1495" s="261" t="s">
        <v>1188</v>
      </c>
      <c r="G1495" s="261" t="s">
        <v>33</v>
      </c>
      <c r="H1495" s="261">
        <v>2</v>
      </c>
      <c r="I1495" s="261" t="s">
        <v>17</v>
      </c>
      <c r="J1495" s="261" t="s">
        <v>17</v>
      </c>
      <c r="K1495" s="261" t="s">
        <v>2678</v>
      </c>
      <c r="L1495" s="262">
        <v>45609</v>
      </c>
      <c r="M1495" s="261" t="s">
        <v>20</v>
      </c>
    </row>
    <row r="1496" spans="1:13" x14ac:dyDescent="0.35">
      <c r="A1496" s="259" t="s">
        <v>2671</v>
      </c>
      <c r="B1496" s="259" t="s">
        <v>2672</v>
      </c>
      <c r="C1496" s="259" t="s">
        <v>2673</v>
      </c>
      <c r="D1496" s="259" t="s">
        <v>1198</v>
      </c>
      <c r="E1496" s="259">
        <v>0</v>
      </c>
      <c r="F1496" s="259" t="s">
        <v>1188</v>
      </c>
      <c r="G1496" s="259" t="s">
        <v>33</v>
      </c>
      <c r="H1496" s="259">
        <v>2</v>
      </c>
      <c r="I1496" s="259" t="s">
        <v>17</v>
      </c>
      <c r="J1496" s="259" t="s">
        <v>17</v>
      </c>
      <c r="K1496" s="259" t="s">
        <v>2679</v>
      </c>
      <c r="L1496" s="260">
        <v>45609</v>
      </c>
      <c r="M1496" s="259" t="s">
        <v>20</v>
      </c>
    </row>
    <row r="1497" spans="1:13" x14ac:dyDescent="0.35">
      <c r="A1497" s="261" t="s">
        <v>2671</v>
      </c>
      <c r="B1497" s="261" t="s">
        <v>2672</v>
      </c>
      <c r="C1497" s="261" t="s">
        <v>2673</v>
      </c>
      <c r="D1497" s="261" t="s">
        <v>1200</v>
      </c>
      <c r="E1497" s="261">
        <v>1</v>
      </c>
      <c r="F1497" s="261" t="s">
        <v>1188</v>
      </c>
      <c r="G1497" s="261" t="s">
        <v>33</v>
      </c>
      <c r="H1497" s="261">
        <v>2</v>
      </c>
      <c r="I1497" s="261" t="s">
        <v>17</v>
      </c>
      <c r="J1497" s="261" t="s">
        <v>17</v>
      </c>
      <c r="K1497" s="261" t="s">
        <v>2680</v>
      </c>
      <c r="L1497" s="262">
        <v>45609</v>
      </c>
      <c r="M1497" s="261" t="s">
        <v>20</v>
      </c>
    </row>
    <row r="1498" spans="1:13" x14ac:dyDescent="0.35">
      <c r="A1498" s="259" t="s">
        <v>2671</v>
      </c>
      <c r="B1498" s="259" t="s">
        <v>2672</v>
      </c>
      <c r="C1498" s="259" t="s">
        <v>2673</v>
      </c>
      <c r="D1498" s="259" t="s">
        <v>1202</v>
      </c>
      <c r="E1498" s="259">
        <v>0</v>
      </c>
      <c r="F1498" s="259" t="s">
        <v>1188</v>
      </c>
      <c r="G1498" s="259" t="s">
        <v>33</v>
      </c>
      <c r="H1498" s="259">
        <v>2</v>
      </c>
      <c r="I1498" s="259" t="s">
        <v>17</v>
      </c>
      <c r="J1498" s="259" t="s">
        <v>17</v>
      </c>
      <c r="K1498" s="259" t="s">
        <v>2681</v>
      </c>
      <c r="L1498" s="260">
        <v>45609</v>
      </c>
      <c r="M1498" s="259" t="s">
        <v>20</v>
      </c>
    </row>
    <row r="1499" spans="1:13" x14ac:dyDescent="0.35">
      <c r="A1499" s="261" t="s">
        <v>2671</v>
      </c>
      <c r="B1499" s="261" t="s">
        <v>2672</v>
      </c>
      <c r="C1499" s="261" t="s">
        <v>2673</v>
      </c>
      <c r="D1499" s="261" t="s">
        <v>1204</v>
      </c>
      <c r="E1499" s="261">
        <v>0</v>
      </c>
      <c r="F1499" s="261" t="s">
        <v>1188</v>
      </c>
      <c r="G1499" s="261" t="s">
        <v>33</v>
      </c>
      <c r="H1499" s="261">
        <v>2</v>
      </c>
      <c r="I1499" s="261" t="s">
        <v>17</v>
      </c>
      <c r="J1499" s="261" t="s">
        <v>17</v>
      </c>
      <c r="K1499" s="261" t="s">
        <v>2682</v>
      </c>
      <c r="L1499" s="262">
        <v>45609</v>
      </c>
      <c r="M1499" s="261" t="s">
        <v>20</v>
      </c>
    </row>
    <row r="1500" spans="1:13" x14ac:dyDescent="0.35">
      <c r="A1500" s="259" t="s">
        <v>1773</v>
      </c>
      <c r="B1500" s="259" t="s">
        <v>1774</v>
      </c>
      <c r="C1500" s="259" t="s">
        <v>1775</v>
      </c>
      <c r="D1500" s="259" t="s">
        <v>1187</v>
      </c>
      <c r="E1500" s="259">
        <v>2</v>
      </c>
      <c r="F1500" s="259" t="s">
        <v>1188</v>
      </c>
      <c r="G1500" s="259" t="s">
        <v>33</v>
      </c>
      <c r="H1500" s="259">
        <v>2</v>
      </c>
      <c r="I1500" s="259" t="s">
        <v>17</v>
      </c>
      <c r="J1500" s="259" t="s">
        <v>17</v>
      </c>
      <c r="K1500" s="259" t="s">
        <v>2683</v>
      </c>
      <c r="L1500" s="260">
        <v>45609</v>
      </c>
      <c r="M1500" s="259" t="s">
        <v>20</v>
      </c>
    </row>
    <row r="1501" spans="1:13" x14ac:dyDescent="0.35">
      <c r="A1501" s="261" t="s">
        <v>1773</v>
      </c>
      <c r="B1501" s="261" t="s">
        <v>1774</v>
      </c>
      <c r="C1501" s="261" t="s">
        <v>1775</v>
      </c>
      <c r="D1501" s="261" t="s">
        <v>1190</v>
      </c>
      <c r="E1501" s="261">
        <v>2</v>
      </c>
      <c r="F1501" s="261" t="s">
        <v>1188</v>
      </c>
      <c r="G1501" s="261" t="s">
        <v>33</v>
      </c>
      <c r="H1501" s="261">
        <v>2</v>
      </c>
      <c r="I1501" s="261" t="s">
        <v>17</v>
      </c>
      <c r="J1501" s="261" t="s">
        <v>17</v>
      </c>
      <c r="K1501" s="261" t="s">
        <v>2684</v>
      </c>
      <c r="L1501" s="262">
        <v>45609</v>
      </c>
      <c r="M1501" s="261" t="s">
        <v>20</v>
      </c>
    </row>
    <row r="1502" spans="1:13" x14ac:dyDescent="0.35">
      <c r="A1502" s="259" t="s">
        <v>1773</v>
      </c>
      <c r="B1502" s="259" t="s">
        <v>1774</v>
      </c>
      <c r="C1502" s="259" t="s">
        <v>1775</v>
      </c>
      <c r="D1502" s="259" t="s">
        <v>1192</v>
      </c>
      <c r="E1502" s="259">
        <v>2</v>
      </c>
      <c r="F1502" s="259" t="s">
        <v>1188</v>
      </c>
      <c r="G1502" s="259" t="s">
        <v>33</v>
      </c>
      <c r="H1502" s="259">
        <v>2</v>
      </c>
      <c r="I1502" s="259" t="s">
        <v>17</v>
      </c>
      <c r="J1502" s="259" t="s">
        <v>17</v>
      </c>
      <c r="K1502" s="259" t="s">
        <v>2685</v>
      </c>
      <c r="L1502" s="260">
        <v>45609</v>
      </c>
      <c r="M1502" s="259" t="s">
        <v>20</v>
      </c>
    </row>
    <row r="1503" spans="1:13" x14ac:dyDescent="0.35">
      <c r="A1503" s="261" t="s">
        <v>1773</v>
      </c>
      <c r="B1503" s="261" t="s">
        <v>1774</v>
      </c>
      <c r="C1503" s="261" t="s">
        <v>1775</v>
      </c>
      <c r="D1503" s="261" t="s">
        <v>1194</v>
      </c>
      <c r="E1503" s="261">
        <v>2</v>
      </c>
      <c r="F1503" s="261" t="s">
        <v>1188</v>
      </c>
      <c r="G1503" s="261" t="s">
        <v>33</v>
      </c>
      <c r="H1503" s="261">
        <v>2</v>
      </c>
      <c r="I1503" s="261" t="s">
        <v>17</v>
      </c>
      <c r="J1503" s="261" t="s">
        <v>17</v>
      </c>
      <c r="K1503" s="261" t="s">
        <v>2686</v>
      </c>
      <c r="L1503" s="262">
        <v>45609</v>
      </c>
      <c r="M1503" s="261" t="s">
        <v>20</v>
      </c>
    </row>
    <row r="1504" spans="1:13" x14ac:dyDescent="0.35">
      <c r="A1504" s="259" t="s">
        <v>1773</v>
      </c>
      <c r="B1504" s="259" t="s">
        <v>1774</v>
      </c>
      <c r="C1504" s="259" t="s">
        <v>1775</v>
      </c>
      <c r="D1504" s="259" t="s">
        <v>1196</v>
      </c>
      <c r="E1504" s="259">
        <v>2</v>
      </c>
      <c r="F1504" s="259" t="s">
        <v>1188</v>
      </c>
      <c r="G1504" s="259" t="s">
        <v>33</v>
      </c>
      <c r="H1504" s="259">
        <v>2</v>
      </c>
      <c r="I1504" s="259" t="s">
        <v>17</v>
      </c>
      <c r="J1504" s="259" t="s">
        <v>17</v>
      </c>
      <c r="K1504" s="259" t="s">
        <v>2687</v>
      </c>
      <c r="L1504" s="260">
        <v>45609</v>
      </c>
      <c r="M1504" s="259" t="s">
        <v>20</v>
      </c>
    </row>
    <row r="1505" spans="1:13" x14ac:dyDescent="0.35">
      <c r="A1505" s="261" t="s">
        <v>1773</v>
      </c>
      <c r="B1505" s="261" t="s">
        <v>1774</v>
      </c>
      <c r="C1505" s="261" t="s">
        <v>1775</v>
      </c>
      <c r="D1505" s="261" t="s">
        <v>1198</v>
      </c>
      <c r="E1505" s="261">
        <v>0</v>
      </c>
      <c r="F1505" s="261" t="s">
        <v>1188</v>
      </c>
      <c r="G1505" s="261" t="s">
        <v>33</v>
      </c>
      <c r="H1505" s="261">
        <v>2</v>
      </c>
      <c r="I1505" s="261" t="s">
        <v>17</v>
      </c>
      <c r="J1505" s="261" t="s">
        <v>17</v>
      </c>
      <c r="K1505" s="261" t="s">
        <v>2688</v>
      </c>
      <c r="L1505" s="262">
        <v>45609</v>
      </c>
      <c r="M1505" s="261" t="s">
        <v>20</v>
      </c>
    </row>
    <row r="1506" spans="1:13" x14ac:dyDescent="0.35">
      <c r="A1506" s="259" t="s">
        <v>1773</v>
      </c>
      <c r="B1506" s="259" t="s">
        <v>1774</v>
      </c>
      <c r="C1506" s="259" t="s">
        <v>1775</v>
      </c>
      <c r="D1506" s="259" t="s">
        <v>1200</v>
      </c>
      <c r="E1506" s="259">
        <v>2</v>
      </c>
      <c r="F1506" s="259" t="s">
        <v>1188</v>
      </c>
      <c r="G1506" s="259" t="s">
        <v>33</v>
      </c>
      <c r="H1506" s="259">
        <v>2</v>
      </c>
      <c r="I1506" s="259" t="s">
        <v>17</v>
      </c>
      <c r="J1506" s="259" t="s">
        <v>17</v>
      </c>
      <c r="K1506" s="259" t="s">
        <v>2689</v>
      </c>
      <c r="L1506" s="260">
        <v>45609</v>
      </c>
      <c r="M1506" s="259" t="s">
        <v>20</v>
      </c>
    </row>
    <row r="1507" spans="1:13" x14ac:dyDescent="0.35">
      <c r="A1507" s="261" t="s">
        <v>1773</v>
      </c>
      <c r="B1507" s="261" t="s">
        <v>1774</v>
      </c>
      <c r="C1507" s="261" t="s">
        <v>1775</v>
      </c>
      <c r="D1507" s="261" t="s">
        <v>1202</v>
      </c>
      <c r="E1507" s="261">
        <v>2</v>
      </c>
      <c r="F1507" s="261" t="s">
        <v>1188</v>
      </c>
      <c r="G1507" s="261" t="s">
        <v>33</v>
      </c>
      <c r="H1507" s="261">
        <v>2</v>
      </c>
      <c r="I1507" s="261" t="s">
        <v>17</v>
      </c>
      <c r="J1507" s="261" t="s">
        <v>17</v>
      </c>
      <c r="K1507" s="261" t="s">
        <v>2690</v>
      </c>
      <c r="L1507" s="262">
        <v>45609</v>
      </c>
      <c r="M1507" s="261" t="s">
        <v>20</v>
      </c>
    </row>
    <row r="1508" spans="1:13" x14ac:dyDescent="0.35">
      <c r="A1508" s="259" t="s">
        <v>1773</v>
      </c>
      <c r="B1508" s="259" t="s">
        <v>1774</v>
      </c>
      <c r="C1508" s="259" t="s">
        <v>1775</v>
      </c>
      <c r="D1508" s="259" t="s">
        <v>1204</v>
      </c>
      <c r="E1508" s="259">
        <v>0</v>
      </c>
      <c r="F1508" s="259" t="s">
        <v>1188</v>
      </c>
      <c r="G1508" s="259" t="s">
        <v>33</v>
      </c>
      <c r="H1508" s="259">
        <v>2</v>
      </c>
      <c r="I1508" s="259" t="s">
        <v>17</v>
      </c>
      <c r="J1508" s="259" t="s">
        <v>17</v>
      </c>
      <c r="K1508" s="259" t="s">
        <v>2691</v>
      </c>
      <c r="L1508" s="260">
        <v>45609</v>
      </c>
      <c r="M1508" s="259" t="s">
        <v>20</v>
      </c>
    </row>
    <row r="1509" spans="1:13" x14ac:dyDescent="0.35">
      <c r="A1509" s="261" t="s">
        <v>1101</v>
      </c>
      <c r="B1509" s="261" t="s">
        <v>1102</v>
      </c>
      <c r="C1509" s="261" t="s">
        <v>1103</v>
      </c>
      <c r="D1509" s="261" t="s">
        <v>1187</v>
      </c>
      <c r="E1509" s="261">
        <v>2</v>
      </c>
      <c r="F1509" s="261" t="s">
        <v>1188</v>
      </c>
      <c r="G1509" s="261" t="s">
        <v>33</v>
      </c>
      <c r="H1509" s="261">
        <v>2</v>
      </c>
      <c r="I1509" s="261" t="s">
        <v>17</v>
      </c>
      <c r="J1509" s="261" t="s">
        <v>17</v>
      </c>
      <c r="K1509" s="261" t="s">
        <v>2692</v>
      </c>
      <c r="L1509" s="262">
        <v>45609</v>
      </c>
      <c r="M1509" s="261" t="s">
        <v>20</v>
      </c>
    </row>
    <row r="1510" spans="1:13" x14ac:dyDescent="0.35">
      <c r="A1510" s="259" t="s">
        <v>1101</v>
      </c>
      <c r="B1510" s="259" t="s">
        <v>1102</v>
      </c>
      <c r="C1510" s="259" t="s">
        <v>1103</v>
      </c>
      <c r="D1510" s="259" t="s">
        <v>1190</v>
      </c>
      <c r="E1510" s="259">
        <v>2</v>
      </c>
      <c r="F1510" s="259" t="s">
        <v>1188</v>
      </c>
      <c r="G1510" s="259" t="s">
        <v>33</v>
      </c>
      <c r="H1510" s="259">
        <v>2</v>
      </c>
      <c r="I1510" s="259" t="s">
        <v>17</v>
      </c>
      <c r="J1510" s="259" t="s">
        <v>17</v>
      </c>
      <c r="K1510" s="259" t="s">
        <v>2693</v>
      </c>
      <c r="L1510" s="260">
        <v>45609</v>
      </c>
      <c r="M1510" s="259" t="s">
        <v>20</v>
      </c>
    </row>
    <row r="1511" spans="1:13" x14ac:dyDescent="0.35">
      <c r="A1511" s="261" t="s">
        <v>1101</v>
      </c>
      <c r="B1511" s="261" t="s">
        <v>1102</v>
      </c>
      <c r="C1511" s="261" t="s">
        <v>1103</v>
      </c>
      <c r="D1511" s="261" t="s">
        <v>1192</v>
      </c>
      <c r="E1511" s="261">
        <v>3</v>
      </c>
      <c r="F1511" s="261" t="s">
        <v>1188</v>
      </c>
      <c r="G1511" s="261" t="s">
        <v>33</v>
      </c>
      <c r="H1511" s="261">
        <v>2</v>
      </c>
      <c r="I1511" s="261" t="s">
        <v>17</v>
      </c>
      <c r="J1511" s="261" t="s">
        <v>17</v>
      </c>
      <c r="K1511" s="261" t="s">
        <v>2694</v>
      </c>
      <c r="L1511" s="262">
        <v>45609</v>
      </c>
      <c r="M1511" s="261" t="s">
        <v>20</v>
      </c>
    </row>
    <row r="1512" spans="1:13" x14ac:dyDescent="0.35">
      <c r="A1512" s="259" t="s">
        <v>1101</v>
      </c>
      <c r="B1512" s="259" t="s">
        <v>1102</v>
      </c>
      <c r="C1512" s="259" t="s">
        <v>1103</v>
      </c>
      <c r="D1512" s="259" t="s">
        <v>1194</v>
      </c>
      <c r="E1512" s="259">
        <v>3</v>
      </c>
      <c r="F1512" s="259" t="s">
        <v>1188</v>
      </c>
      <c r="G1512" s="259" t="s">
        <v>33</v>
      </c>
      <c r="H1512" s="259">
        <v>2</v>
      </c>
      <c r="I1512" s="259" t="s">
        <v>17</v>
      </c>
      <c r="J1512" s="259" t="s">
        <v>17</v>
      </c>
      <c r="K1512" s="259" t="s">
        <v>2695</v>
      </c>
      <c r="L1512" s="260">
        <v>45609</v>
      </c>
      <c r="M1512" s="259" t="s">
        <v>20</v>
      </c>
    </row>
    <row r="1513" spans="1:13" x14ac:dyDescent="0.35">
      <c r="A1513" s="261" t="s">
        <v>1101</v>
      </c>
      <c r="B1513" s="261" t="s">
        <v>1102</v>
      </c>
      <c r="C1513" s="261" t="s">
        <v>1103</v>
      </c>
      <c r="D1513" s="261" t="s">
        <v>1196</v>
      </c>
      <c r="E1513" s="261">
        <v>3</v>
      </c>
      <c r="F1513" s="261" t="s">
        <v>1188</v>
      </c>
      <c r="G1513" s="261" t="s">
        <v>33</v>
      </c>
      <c r="H1513" s="261">
        <v>2</v>
      </c>
      <c r="I1513" s="261" t="s">
        <v>17</v>
      </c>
      <c r="J1513" s="261" t="s">
        <v>17</v>
      </c>
      <c r="K1513" s="261" t="s">
        <v>2696</v>
      </c>
      <c r="L1513" s="262">
        <v>45609</v>
      </c>
      <c r="M1513" s="261" t="s">
        <v>20</v>
      </c>
    </row>
    <row r="1514" spans="1:13" x14ac:dyDescent="0.35">
      <c r="A1514" s="259" t="s">
        <v>1101</v>
      </c>
      <c r="B1514" s="259" t="s">
        <v>1102</v>
      </c>
      <c r="C1514" s="259" t="s">
        <v>1103</v>
      </c>
      <c r="D1514" s="259" t="s">
        <v>1198</v>
      </c>
      <c r="E1514" s="259">
        <v>3</v>
      </c>
      <c r="F1514" s="259" t="s">
        <v>1188</v>
      </c>
      <c r="G1514" s="259" t="s">
        <v>33</v>
      </c>
      <c r="H1514" s="259">
        <v>2</v>
      </c>
      <c r="I1514" s="259" t="s">
        <v>17</v>
      </c>
      <c r="J1514" s="259" t="s">
        <v>17</v>
      </c>
      <c r="K1514" s="259" t="s">
        <v>2697</v>
      </c>
      <c r="L1514" s="260">
        <v>45609</v>
      </c>
      <c r="M1514" s="259" t="s">
        <v>20</v>
      </c>
    </row>
    <row r="1515" spans="1:13" x14ac:dyDescent="0.35">
      <c r="A1515" s="261" t="s">
        <v>1101</v>
      </c>
      <c r="B1515" s="261" t="s">
        <v>1102</v>
      </c>
      <c r="C1515" s="261" t="s">
        <v>1103</v>
      </c>
      <c r="D1515" s="261" t="s">
        <v>1200</v>
      </c>
      <c r="E1515" s="261">
        <v>3</v>
      </c>
      <c r="F1515" s="261" t="s">
        <v>1188</v>
      </c>
      <c r="G1515" s="261" t="s">
        <v>33</v>
      </c>
      <c r="H1515" s="261">
        <v>2</v>
      </c>
      <c r="I1515" s="261" t="s">
        <v>17</v>
      </c>
      <c r="J1515" s="261" t="s">
        <v>17</v>
      </c>
      <c r="K1515" s="261" t="s">
        <v>2698</v>
      </c>
      <c r="L1515" s="262">
        <v>45609</v>
      </c>
      <c r="M1515" s="261" t="s">
        <v>20</v>
      </c>
    </row>
    <row r="1516" spans="1:13" x14ac:dyDescent="0.35">
      <c r="A1516" s="259" t="s">
        <v>1101</v>
      </c>
      <c r="B1516" s="259" t="s">
        <v>1102</v>
      </c>
      <c r="C1516" s="259" t="s">
        <v>1103</v>
      </c>
      <c r="D1516" s="259" t="s">
        <v>1202</v>
      </c>
      <c r="E1516" s="259">
        <v>3</v>
      </c>
      <c r="F1516" s="259" t="s">
        <v>1188</v>
      </c>
      <c r="G1516" s="259" t="s">
        <v>33</v>
      </c>
      <c r="H1516" s="259">
        <v>2</v>
      </c>
      <c r="I1516" s="259" t="s">
        <v>17</v>
      </c>
      <c r="J1516" s="259" t="s">
        <v>17</v>
      </c>
      <c r="K1516" s="259" t="s">
        <v>2699</v>
      </c>
      <c r="L1516" s="260">
        <v>45609</v>
      </c>
      <c r="M1516" s="259" t="s">
        <v>20</v>
      </c>
    </row>
    <row r="1517" spans="1:13" x14ac:dyDescent="0.35">
      <c r="A1517" s="261" t="s">
        <v>1101</v>
      </c>
      <c r="B1517" s="261" t="s">
        <v>1102</v>
      </c>
      <c r="C1517" s="261" t="s">
        <v>1103</v>
      </c>
      <c r="D1517" s="261" t="s">
        <v>1204</v>
      </c>
      <c r="E1517" s="261">
        <v>3</v>
      </c>
      <c r="F1517" s="261" t="s">
        <v>1188</v>
      </c>
      <c r="G1517" s="261" t="s">
        <v>33</v>
      </c>
      <c r="H1517" s="261">
        <v>2</v>
      </c>
      <c r="I1517" s="261" t="s">
        <v>17</v>
      </c>
      <c r="J1517" s="261" t="s">
        <v>17</v>
      </c>
      <c r="K1517" s="261" t="s">
        <v>2700</v>
      </c>
      <c r="L1517" s="262">
        <v>45609</v>
      </c>
      <c r="M1517" s="261" t="s">
        <v>20</v>
      </c>
    </row>
    <row r="1518" spans="1:13" x14ac:dyDescent="0.35">
      <c r="A1518" s="259" t="s">
        <v>1108</v>
      </c>
      <c r="B1518" s="259" t="s">
        <v>1109</v>
      </c>
      <c r="C1518" s="259" t="s">
        <v>1103</v>
      </c>
      <c r="D1518" s="259" t="s">
        <v>1187</v>
      </c>
      <c r="E1518" s="259">
        <v>2</v>
      </c>
      <c r="F1518" s="259" t="s">
        <v>1188</v>
      </c>
      <c r="G1518" s="259" t="s">
        <v>33</v>
      </c>
      <c r="H1518" s="259">
        <v>2</v>
      </c>
      <c r="I1518" s="259" t="s">
        <v>17</v>
      </c>
      <c r="J1518" s="259" t="s">
        <v>17</v>
      </c>
      <c r="K1518" s="259" t="s">
        <v>2701</v>
      </c>
      <c r="L1518" s="260">
        <v>45609</v>
      </c>
      <c r="M1518" s="259" t="s">
        <v>20</v>
      </c>
    </row>
    <row r="1519" spans="1:13" x14ac:dyDescent="0.35">
      <c r="A1519" s="261" t="s">
        <v>1108</v>
      </c>
      <c r="B1519" s="261" t="s">
        <v>1109</v>
      </c>
      <c r="C1519" s="261" t="s">
        <v>1103</v>
      </c>
      <c r="D1519" s="261" t="s">
        <v>1190</v>
      </c>
      <c r="E1519" s="261">
        <v>2</v>
      </c>
      <c r="F1519" s="261" t="s">
        <v>1188</v>
      </c>
      <c r="G1519" s="261" t="s">
        <v>33</v>
      </c>
      <c r="H1519" s="261">
        <v>2</v>
      </c>
      <c r="I1519" s="261" t="s">
        <v>17</v>
      </c>
      <c r="J1519" s="261" t="s">
        <v>17</v>
      </c>
      <c r="K1519" s="261" t="s">
        <v>2702</v>
      </c>
      <c r="L1519" s="262">
        <v>45609</v>
      </c>
      <c r="M1519" s="261" t="s">
        <v>20</v>
      </c>
    </row>
    <row r="1520" spans="1:13" x14ac:dyDescent="0.35">
      <c r="A1520" s="259" t="s">
        <v>1108</v>
      </c>
      <c r="B1520" s="259" t="s">
        <v>1109</v>
      </c>
      <c r="C1520" s="259" t="s">
        <v>1103</v>
      </c>
      <c r="D1520" s="259" t="s">
        <v>1192</v>
      </c>
      <c r="E1520" s="259">
        <v>2</v>
      </c>
      <c r="F1520" s="259" t="s">
        <v>1188</v>
      </c>
      <c r="G1520" s="259" t="s">
        <v>33</v>
      </c>
      <c r="H1520" s="259">
        <v>2</v>
      </c>
      <c r="I1520" s="259" t="s">
        <v>17</v>
      </c>
      <c r="J1520" s="259" t="s">
        <v>17</v>
      </c>
      <c r="K1520" s="259" t="s">
        <v>2703</v>
      </c>
      <c r="L1520" s="260">
        <v>45609</v>
      </c>
      <c r="M1520" s="259" t="s">
        <v>20</v>
      </c>
    </row>
    <row r="1521" spans="1:13" x14ac:dyDescent="0.35">
      <c r="A1521" s="261" t="s">
        <v>1108</v>
      </c>
      <c r="B1521" s="261" t="s">
        <v>1109</v>
      </c>
      <c r="C1521" s="261" t="s">
        <v>1103</v>
      </c>
      <c r="D1521" s="261" t="s">
        <v>1194</v>
      </c>
      <c r="E1521" s="261">
        <v>3</v>
      </c>
      <c r="F1521" s="261" t="s">
        <v>1188</v>
      </c>
      <c r="G1521" s="261" t="s">
        <v>33</v>
      </c>
      <c r="H1521" s="261">
        <v>2</v>
      </c>
      <c r="I1521" s="261" t="s">
        <v>17</v>
      </c>
      <c r="J1521" s="261" t="s">
        <v>17</v>
      </c>
      <c r="K1521" s="261" t="s">
        <v>2704</v>
      </c>
      <c r="L1521" s="262">
        <v>45609</v>
      </c>
      <c r="M1521" s="261" t="s">
        <v>20</v>
      </c>
    </row>
    <row r="1522" spans="1:13" x14ac:dyDescent="0.35">
      <c r="A1522" s="259" t="s">
        <v>1108</v>
      </c>
      <c r="B1522" s="259" t="s">
        <v>1109</v>
      </c>
      <c r="C1522" s="259" t="s">
        <v>1103</v>
      </c>
      <c r="D1522" s="259" t="s">
        <v>1196</v>
      </c>
      <c r="E1522" s="259">
        <v>3</v>
      </c>
      <c r="F1522" s="259" t="s">
        <v>1188</v>
      </c>
      <c r="G1522" s="259" t="s">
        <v>33</v>
      </c>
      <c r="H1522" s="259">
        <v>2</v>
      </c>
      <c r="I1522" s="259" t="s">
        <v>17</v>
      </c>
      <c r="J1522" s="259" t="s">
        <v>17</v>
      </c>
      <c r="K1522" s="259" t="s">
        <v>2705</v>
      </c>
      <c r="L1522" s="260">
        <v>45609</v>
      </c>
      <c r="M1522" s="259" t="s">
        <v>20</v>
      </c>
    </row>
    <row r="1523" spans="1:13" x14ac:dyDescent="0.35">
      <c r="A1523" s="261" t="s">
        <v>1108</v>
      </c>
      <c r="B1523" s="261" t="s">
        <v>1109</v>
      </c>
      <c r="C1523" s="261" t="s">
        <v>1103</v>
      </c>
      <c r="D1523" s="261" t="s">
        <v>1198</v>
      </c>
      <c r="E1523" s="261">
        <v>3</v>
      </c>
      <c r="F1523" s="261" t="s">
        <v>1188</v>
      </c>
      <c r="G1523" s="261" t="s">
        <v>33</v>
      </c>
      <c r="H1523" s="261">
        <v>2</v>
      </c>
      <c r="I1523" s="261" t="s">
        <v>17</v>
      </c>
      <c r="J1523" s="261" t="s">
        <v>17</v>
      </c>
      <c r="K1523" s="261" t="s">
        <v>2706</v>
      </c>
      <c r="L1523" s="262">
        <v>45609</v>
      </c>
      <c r="M1523" s="261" t="s">
        <v>20</v>
      </c>
    </row>
    <row r="1524" spans="1:13" x14ac:dyDescent="0.35">
      <c r="A1524" s="259" t="s">
        <v>1108</v>
      </c>
      <c r="B1524" s="259" t="s">
        <v>1109</v>
      </c>
      <c r="C1524" s="259" t="s">
        <v>1103</v>
      </c>
      <c r="D1524" s="259" t="s">
        <v>1200</v>
      </c>
      <c r="E1524" s="259">
        <v>3</v>
      </c>
      <c r="F1524" s="259" t="s">
        <v>1188</v>
      </c>
      <c r="G1524" s="259" t="s">
        <v>33</v>
      </c>
      <c r="H1524" s="259">
        <v>2</v>
      </c>
      <c r="I1524" s="259" t="s">
        <v>17</v>
      </c>
      <c r="J1524" s="259" t="s">
        <v>17</v>
      </c>
      <c r="K1524" s="259" t="s">
        <v>2707</v>
      </c>
      <c r="L1524" s="260">
        <v>45609</v>
      </c>
      <c r="M1524" s="259" t="s">
        <v>20</v>
      </c>
    </row>
    <row r="1525" spans="1:13" x14ac:dyDescent="0.35">
      <c r="A1525" s="261" t="s">
        <v>1108</v>
      </c>
      <c r="B1525" s="261" t="s">
        <v>1109</v>
      </c>
      <c r="C1525" s="261" t="s">
        <v>1103</v>
      </c>
      <c r="D1525" s="261" t="s">
        <v>1202</v>
      </c>
      <c r="E1525" s="261">
        <v>2</v>
      </c>
      <c r="F1525" s="261" t="s">
        <v>1188</v>
      </c>
      <c r="G1525" s="261" t="s">
        <v>33</v>
      </c>
      <c r="H1525" s="261">
        <v>2</v>
      </c>
      <c r="I1525" s="261" t="s">
        <v>17</v>
      </c>
      <c r="J1525" s="261" t="s">
        <v>17</v>
      </c>
      <c r="K1525" s="261" t="s">
        <v>2708</v>
      </c>
      <c r="L1525" s="262">
        <v>45609</v>
      </c>
      <c r="M1525" s="261" t="s">
        <v>20</v>
      </c>
    </row>
    <row r="1526" spans="1:13" x14ac:dyDescent="0.35">
      <c r="A1526" s="259" t="s">
        <v>1108</v>
      </c>
      <c r="B1526" s="259" t="s">
        <v>1109</v>
      </c>
      <c r="C1526" s="259" t="s">
        <v>1103</v>
      </c>
      <c r="D1526" s="259" t="s">
        <v>1204</v>
      </c>
      <c r="E1526" s="259">
        <v>0</v>
      </c>
      <c r="F1526" s="259" t="s">
        <v>1188</v>
      </c>
      <c r="G1526" s="259" t="s">
        <v>33</v>
      </c>
      <c r="H1526" s="259">
        <v>2</v>
      </c>
      <c r="I1526" s="259" t="s">
        <v>17</v>
      </c>
      <c r="J1526" s="259" t="s">
        <v>17</v>
      </c>
      <c r="K1526" s="259" t="s">
        <v>2709</v>
      </c>
      <c r="L1526" s="260">
        <v>45609</v>
      </c>
      <c r="M1526" s="259" t="s">
        <v>20</v>
      </c>
    </row>
    <row r="1527" spans="1:13" x14ac:dyDescent="0.35">
      <c r="A1527" s="261" t="s">
        <v>1974</v>
      </c>
      <c r="B1527" s="261" t="s">
        <v>1975</v>
      </c>
      <c r="C1527" s="261" t="s">
        <v>1976</v>
      </c>
      <c r="D1527" s="261" t="s">
        <v>1187</v>
      </c>
      <c r="E1527" s="261">
        <v>2</v>
      </c>
      <c r="F1527" s="261" t="s">
        <v>1188</v>
      </c>
      <c r="G1527" s="261" t="s">
        <v>33</v>
      </c>
      <c r="H1527" s="261">
        <v>2</v>
      </c>
      <c r="I1527" s="261" t="s">
        <v>17</v>
      </c>
      <c r="J1527" s="261" t="s">
        <v>17</v>
      </c>
      <c r="K1527" s="261" t="s">
        <v>2710</v>
      </c>
      <c r="L1527" s="262">
        <v>45609</v>
      </c>
      <c r="M1527" s="261" t="s">
        <v>20</v>
      </c>
    </row>
    <row r="1528" spans="1:13" x14ac:dyDescent="0.35">
      <c r="A1528" s="259" t="s">
        <v>1974</v>
      </c>
      <c r="B1528" s="259" t="s">
        <v>1975</v>
      </c>
      <c r="C1528" s="259" t="s">
        <v>1976</v>
      </c>
      <c r="D1528" s="259" t="s">
        <v>1190</v>
      </c>
      <c r="E1528" s="259">
        <v>1</v>
      </c>
      <c r="F1528" s="259" t="s">
        <v>1188</v>
      </c>
      <c r="G1528" s="259" t="s">
        <v>33</v>
      </c>
      <c r="H1528" s="259">
        <v>2</v>
      </c>
      <c r="I1528" s="259" t="s">
        <v>17</v>
      </c>
      <c r="J1528" s="259" t="s">
        <v>17</v>
      </c>
      <c r="K1528" s="259" t="s">
        <v>2711</v>
      </c>
      <c r="L1528" s="260">
        <v>45609</v>
      </c>
      <c r="M1528" s="259" t="s">
        <v>20</v>
      </c>
    </row>
    <row r="1529" spans="1:13" x14ac:dyDescent="0.35">
      <c r="A1529" s="261" t="s">
        <v>1974</v>
      </c>
      <c r="B1529" s="261" t="s">
        <v>1975</v>
      </c>
      <c r="C1529" s="261" t="s">
        <v>1976</v>
      </c>
      <c r="D1529" s="261" t="s">
        <v>1192</v>
      </c>
      <c r="E1529" s="261">
        <v>1</v>
      </c>
      <c r="F1529" s="261" t="s">
        <v>1188</v>
      </c>
      <c r="G1529" s="261" t="s">
        <v>33</v>
      </c>
      <c r="H1529" s="261">
        <v>2</v>
      </c>
      <c r="I1529" s="261" t="s">
        <v>17</v>
      </c>
      <c r="J1529" s="261" t="s">
        <v>17</v>
      </c>
      <c r="K1529" s="261" t="s">
        <v>2712</v>
      </c>
      <c r="L1529" s="262">
        <v>45609</v>
      </c>
      <c r="M1529" s="261" t="s">
        <v>20</v>
      </c>
    </row>
    <row r="1530" spans="1:13" x14ac:dyDescent="0.35">
      <c r="A1530" s="259" t="s">
        <v>1974</v>
      </c>
      <c r="B1530" s="259" t="s">
        <v>1975</v>
      </c>
      <c r="C1530" s="259" t="s">
        <v>1976</v>
      </c>
      <c r="D1530" s="259" t="s">
        <v>1194</v>
      </c>
      <c r="E1530" s="259">
        <v>0</v>
      </c>
      <c r="F1530" s="259" t="s">
        <v>1188</v>
      </c>
      <c r="G1530" s="259" t="s">
        <v>33</v>
      </c>
      <c r="H1530" s="259">
        <v>2</v>
      </c>
      <c r="I1530" s="259" t="s">
        <v>17</v>
      </c>
      <c r="J1530" s="259" t="s">
        <v>17</v>
      </c>
      <c r="K1530" s="259" t="s">
        <v>2713</v>
      </c>
      <c r="L1530" s="260">
        <v>45609</v>
      </c>
      <c r="M1530" s="259" t="s">
        <v>20</v>
      </c>
    </row>
    <row r="1531" spans="1:13" x14ac:dyDescent="0.35">
      <c r="A1531" s="261" t="s">
        <v>1974</v>
      </c>
      <c r="B1531" s="261" t="s">
        <v>1975</v>
      </c>
      <c r="C1531" s="261" t="s">
        <v>1976</v>
      </c>
      <c r="D1531" s="261" t="s">
        <v>1196</v>
      </c>
      <c r="E1531" s="261">
        <v>3</v>
      </c>
      <c r="F1531" s="261" t="s">
        <v>1188</v>
      </c>
      <c r="G1531" s="261" t="s">
        <v>33</v>
      </c>
      <c r="H1531" s="261">
        <v>2</v>
      </c>
      <c r="I1531" s="261" t="s">
        <v>17</v>
      </c>
      <c r="J1531" s="261" t="s">
        <v>17</v>
      </c>
      <c r="K1531" s="261" t="s">
        <v>2714</v>
      </c>
      <c r="L1531" s="262">
        <v>45609</v>
      </c>
      <c r="M1531" s="261" t="s">
        <v>20</v>
      </c>
    </row>
    <row r="1532" spans="1:13" x14ac:dyDescent="0.35">
      <c r="A1532" s="259" t="s">
        <v>1974</v>
      </c>
      <c r="B1532" s="259" t="s">
        <v>1975</v>
      </c>
      <c r="C1532" s="259" t="s">
        <v>1976</v>
      </c>
      <c r="D1532" s="259" t="s">
        <v>1198</v>
      </c>
      <c r="E1532" s="259">
        <v>3</v>
      </c>
      <c r="F1532" s="259" t="s">
        <v>1188</v>
      </c>
      <c r="G1532" s="259" t="s">
        <v>33</v>
      </c>
      <c r="H1532" s="259">
        <v>2</v>
      </c>
      <c r="I1532" s="259" t="s">
        <v>17</v>
      </c>
      <c r="J1532" s="259" t="s">
        <v>17</v>
      </c>
      <c r="K1532" s="259" t="s">
        <v>2715</v>
      </c>
      <c r="L1532" s="260">
        <v>45609</v>
      </c>
      <c r="M1532" s="259" t="s">
        <v>20</v>
      </c>
    </row>
    <row r="1533" spans="1:13" x14ac:dyDescent="0.35">
      <c r="A1533" s="261" t="s">
        <v>1974</v>
      </c>
      <c r="B1533" s="261" t="s">
        <v>1975</v>
      </c>
      <c r="C1533" s="261" t="s">
        <v>1976</v>
      </c>
      <c r="D1533" s="261" t="s">
        <v>1200</v>
      </c>
      <c r="E1533" s="261">
        <v>1</v>
      </c>
      <c r="F1533" s="261" t="s">
        <v>1188</v>
      </c>
      <c r="G1533" s="261" t="s">
        <v>33</v>
      </c>
      <c r="H1533" s="261">
        <v>2</v>
      </c>
      <c r="I1533" s="261" t="s">
        <v>17</v>
      </c>
      <c r="J1533" s="261" t="s">
        <v>17</v>
      </c>
      <c r="K1533" s="261" t="s">
        <v>2716</v>
      </c>
      <c r="L1533" s="262">
        <v>45609</v>
      </c>
      <c r="M1533" s="261" t="s">
        <v>20</v>
      </c>
    </row>
    <row r="1534" spans="1:13" x14ac:dyDescent="0.35">
      <c r="A1534" s="259" t="s">
        <v>1974</v>
      </c>
      <c r="B1534" s="259" t="s">
        <v>1975</v>
      </c>
      <c r="C1534" s="259" t="s">
        <v>1976</v>
      </c>
      <c r="D1534" s="259" t="s">
        <v>1202</v>
      </c>
      <c r="E1534" s="259">
        <v>0</v>
      </c>
      <c r="F1534" s="259" t="s">
        <v>1188</v>
      </c>
      <c r="G1534" s="259" t="s">
        <v>33</v>
      </c>
      <c r="H1534" s="259">
        <v>2</v>
      </c>
      <c r="I1534" s="259" t="s">
        <v>17</v>
      </c>
      <c r="J1534" s="259" t="s">
        <v>17</v>
      </c>
      <c r="K1534" s="259" t="s">
        <v>2717</v>
      </c>
      <c r="L1534" s="260">
        <v>45609</v>
      </c>
      <c r="M1534" s="259" t="s">
        <v>20</v>
      </c>
    </row>
    <row r="1535" spans="1:13" x14ac:dyDescent="0.35">
      <c r="A1535" s="261" t="s">
        <v>1974</v>
      </c>
      <c r="B1535" s="261" t="s">
        <v>1975</v>
      </c>
      <c r="C1535" s="261" t="s">
        <v>1976</v>
      </c>
      <c r="D1535" s="261" t="s">
        <v>1204</v>
      </c>
      <c r="E1535" s="261">
        <v>0</v>
      </c>
      <c r="F1535" s="261" t="s">
        <v>1188</v>
      </c>
      <c r="G1535" s="261" t="s">
        <v>33</v>
      </c>
      <c r="H1535" s="261">
        <v>2</v>
      </c>
      <c r="I1535" s="261" t="s">
        <v>17</v>
      </c>
      <c r="J1535" s="261" t="s">
        <v>17</v>
      </c>
      <c r="K1535" s="261" t="s">
        <v>2718</v>
      </c>
      <c r="L1535" s="262">
        <v>45609</v>
      </c>
      <c r="M1535" s="261" t="s">
        <v>20</v>
      </c>
    </row>
    <row r="1536" spans="1:13" x14ac:dyDescent="0.35">
      <c r="A1536" s="259" t="s">
        <v>954</v>
      </c>
      <c r="B1536" s="259" t="s">
        <v>955</v>
      </c>
      <c r="C1536" s="259" t="s">
        <v>956</v>
      </c>
      <c r="D1536" s="259" t="s">
        <v>1187</v>
      </c>
      <c r="E1536" s="259">
        <v>0</v>
      </c>
      <c r="F1536" s="259" t="s">
        <v>1188</v>
      </c>
      <c r="G1536" s="259" t="s">
        <v>33</v>
      </c>
      <c r="H1536" s="259">
        <v>2</v>
      </c>
      <c r="I1536" s="259" t="s">
        <v>17</v>
      </c>
      <c r="J1536" s="259" t="s">
        <v>17</v>
      </c>
      <c r="K1536" s="259" t="s">
        <v>2719</v>
      </c>
      <c r="L1536" s="260">
        <v>45609</v>
      </c>
      <c r="M1536" s="259" t="s">
        <v>20</v>
      </c>
    </row>
    <row r="1537" spans="1:13" x14ac:dyDescent="0.35">
      <c r="A1537" s="261" t="s">
        <v>954</v>
      </c>
      <c r="B1537" s="261" t="s">
        <v>955</v>
      </c>
      <c r="C1537" s="261" t="s">
        <v>956</v>
      </c>
      <c r="D1537" s="261" t="s">
        <v>1190</v>
      </c>
      <c r="E1537" s="261">
        <v>0</v>
      </c>
      <c r="F1537" s="261" t="s">
        <v>1188</v>
      </c>
      <c r="G1537" s="261" t="s">
        <v>33</v>
      </c>
      <c r="H1537" s="261">
        <v>2</v>
      </c>
      <c r="I1537" s="261" t="s">
        <v>17</v>
      </c>
      <c r="J1537" s="261" t="s">
        <v>17</v>
      </c>
      <c r="K1537" s="261" t="s">
        <v>2720</v>
      </c>
      <c r="L1537" s="262">
        <v>45609</v>
      </c>
      <c r="M1537" s="261" t="s">
        <v>20</v>
      </c>
    </row>
    <row r="1538" spans="1:13" x14ac:dyDescent="0.35">
      <c r="A1538" s="259" t="s">
        <v>954</v>
      </c>
      <c r="B1538" s="259" t="s">
        <v>955</v>
      </c>
      <c r="C1538" s="259" t="s">
        <v>956</v>
      </c>
      <c r="D1538" s="259" t="s">
        <v>1192</v>
      </c>
      <c r="E1538" s="259">
        <v>0</v>
      </c>
      <c r="F1538" s="259" t="s">
        <v>1188</v>
      </c>
      <c r="G1538" s="259" t="s">
        <v>33</v>
      </c>
      <c r="H1538" s="259">
        <v>2</v>
      </c>
      <c r="I1538" s="259" t="s">
        <v>17</v>
      </c>
      <c r="J1538" s="259" t="s">
        <v>17</v>
      </c>
      <c r="K1538" s="259" t="s">
        <v>2721</v>
      </c>
      <c r="L1538" s="260">
        <v>45609</v>
      </c>
      <c r="M1538" s="259" t="s">
        <v>20</v>
      </c>
    </row>
    <row r="1539" spans="1:13" x14ac:dyDescent="0.35">
      <c r="A1539" s="261" t="s">
        <v>954</v>
      </c>
      <c r="B1539" s="261" t="s">
        <v>955</v>
      </c>
      <c r="C1539" s="261" t="s">
        <v>956</v>
      </c>
      <c r="D1539" s="261" t="s">
        <v>1194</v>
      </c>
      <c r="E1539" s="261">
        <v>0</v>
      </c>
      <c r="F1539" s="261" t="s">
        <v>1188</v>
      </c>
      <c r="G1539" s="261" t="s">
        <v>33</v>
      </c>
      <c r="H1539" s="261">
        <v>2</v>
      </c>
      <c r="I1539" s="261" t="s">
        <v>17</v>
      </c>
      <c r="J1539" s="261" t="s">
        <v>17</v>
      </c>
      <c r="K1539" s="261" t="s">
        <v>2722</v>
      </c>
      <c r="L1539" s="262">
        <v>45609</v>
      </c>
      <c r="M1539" s="261" t="s">
        <v>20</v>
      </c>
    </row>
    <row r="1540" spans="1:13" x14ac:dyDescent="0.35">
      <c r="A1540" s="259" t="s">
        <v>954</v>
      </c>
      <c r="B1540" s="259" t="s">
        <v>955</v>
      </c>
      <c r="C1540" s="259" t="s">
        <v>956</v>
      </c>
      <c r="D1540" s="259" t="s">
        <v>1196</v>
      </c>
      <c r="E1540" s="259">
        <v>1</v>
      </c>
      <c r="F1540" s="259" t="s">
        <v>1188</v>
      </c>
      <c r="G1540" s="259" t="s">
        <v>33</v>
      </c>
      <c r="H1540" s="259">
        <v>2</v>
      </c>
      <c r="I1540" s="259" t="s">
        <v>17</v>
      </c>
      <c r="J1540" s="259" t="s">
        <v>17</v>
      </c>
      <c r="K1540" s="259" t="s">
        <v>2723</v>
      </c>
      <c r="L1540" s="260">
        <v>45609</v>
      </c>
      <c r="M1540" s="259" t="s">
        <v>20</v>
      </c>
    </row>
    <row r="1541" spans="1:13" x14ac:dyDescent="0.35">
      <c r="A1541" s="261" t="s">
        <v>954</v>
      </c>
      <c r="B1541" s="261" t="s">
        <v>955</v>
      </c>
      <c r="C1541" s="261" t="s">
        <v>956</v>
      </c>
      <c r="D1541" s="261" t="s">
        <v>1198</v>
      </c>
      <c r="E1541" s="261">
        <v>0</v>
      </c>
      <c r="F1541" s="261" t="s">
        <v>1188</v>
      </c>
      <c r="G1541" s="261" t="s">
        <v>33</v>
      </c>
      <c r="H1541" s="261">
        <v>2</v>
      </c>
      <c r="I1541" s="261" t="s">
        <v>17</v>
      </c>
      <c r="J1541" s="261" t="s">
        <v>17</v>
      </c>
      <c r="K1541" s="261" t="s">
        <v>2724</v>
      </c>
      <c r="L1541" s="262">
        <v>45609</v>
      </c>
      <c r="M1541" s="261" t="s">
        <v>20</v>
      </c>
    </row>
    <row r="1542" spans="1:13" x14ac:dyDescent="0.35">
      <c r="A1542" s="259" t="s">
        <v>954</v>
      </c>
      <c r="B1542" s="259" t="s">
        <v>955</v>
      </c>
      <c r="C1542" s="259" t="s">
        <v>956</v>
      </c>
      <c r="D1542" s="259" t="s">
        <v>1200</v>
      </c>
      <c r="E1542" s="259">
        <v>0</v>
      </c>
      <c r="F1542" s="259" t="s">
        <v>1188</v>
      </c>
      <c r="G1542" s="259" t="s">
        <v>33</v>
      </c>
      <c r="H1542" s="259">
        <v>2</v>
      </c>
      <c r="I1542" s="259" t="s">
        <v>17</v>
      </c>
      <c r="J1542" s="259" t="s">
        <v>17</v>
      </c>
      <c r="K1542" s="259" t="s">
        <v>2725</v>
      </c>
      <c r="L1542" s="260">
        <v>45609</v>
      </c>
      <c r="M1542" s="259" t="s">
        <v>20</v>
      </c>
    </row>
    <row r="1543" spans="1:13" x14ac:dyDescent="0.35">
      <c r="A1543" s="261" t="s">
        <v>954</v>
      </c>
      <c r="B1543" s="261" t="s">
        <v>955</v>
      </c>
      <c r="C1543" s="261" t="s">
        <v>956</v>
      </c>
      <c r="D1543" s="261" t="s">
        <v>1202</v>
      </c>
      <c r="E1543" s="261">
        <v>0</v>
      </c>
      <c r="F1543" s="261" t="s">
        <v>1188</v>
      </c>
      <c r="G1543" s="261" t="s">
        <v>33</v>
      </c>
      <c r="H1543" s="261">
        <v>2</v>
      </c>
      <c r="I1543" s="261" t="s">
        <v>17</v>
      </c>
      <c r="J1543" s="261" t="s">
        <v>17</v>
      </c>
      <c r="K1543" s="261" t="s">
        <v>2726</v>
      </c>
      <c r="L1543" s="262">
        <v>45609</v>
      </c>
      <c r="M1543" s="261" t="s">
        <v>20</v>
      </c>
    </row>
    <row r="1544" spans="1:13" x14ac:dyDescent="0.35">
      <c r="A1544" s="259" t="s">
        <v>954</v>
      </c>
      <c r="B1544" s="259" t="s">
        <v>955</v>
      </c>
      <c r="C1544" s="259" t="s">
        <v>956</v>
      </c>
      <c r="D1544" s="259" t="s">
        <v>1204</v>
      </c>
      <c r="E1544" s="259">
        <v>0</v>
      </c>
      <c r="F1544" s="259" t="s">
        <v>1188</v>
      </c>
      <c r="G1544" s="259" t="s">
        <v>33</v>
      </c>
      <c r="H1544" s="259">
        <v>2</v>
      </c>
      <c r="I1544" s="259" t="s">
        <v>17</v>
      </c>
      <c r="J1544" s="259" t="s">
        <v>17</v>
      </c>
      <c r="K1544" s="259" t="s">
        <v>2727</v>
      </c>
      <c r="L1544" s="260">
        <v>45609</v>
      </c>
      <c r="M1544" s="259" t="s">
        <v>20</v>
      </c>
    </row>
    <row r="1545" spans="1:13" x14ac:dyDescent="0.35">
      <c r="A1545" s="261" t="s">
        <v>2728</v>
      </c>
      <c r="B1545" s="261" t="s">
        <v>2729</v>
      </c>
      <c r="C1545" s="261" t="s">
        <v>2730</v>
      </c>
      <c r="D1545" s="261" t="s">
        <v>1187</v>
      </c>
      <c r="E1545" s="261">
        <v>0</v>
      </c>
      <c r="F1545" s="261" t="s">
        <v>1188</v>
      </c>
      <c r="G1545" s="261" t="s">
        <v>33</v>
      </c>
      <c r="H1545" s="261">
        <v>2</v>
      </c>
      <c r="I1545" s="261" t="s">
        <v>17</v>
      </c>
      <c r="J1545" s="261" t="s">
        <v>17</v>
      </c>
      <c r="K1545" s="261" t="s">
        <v>2731</v>
      </c>
      <c r="L1545" s="262">
        <v>45610</v>
      </c>
      <c r="M1545" s="261" t="s">
        <v>20</v>
      </c>
    </row>
    <row r="1546" spans="1:13" x14ac:dyDescent="0.35">
      <c r="A1546" s="259" t="s">
        <v>2728</v>
      </c>
      <c r="B1546" s="259" t="s">
        <v>2729</v>
      </c>
      <c r="C1546" s="259" t="s">
        <v>2730</v>
      </c>
      <c r="D1546" s="259" t="s">
        <v>1190</v>
      </c>
      <c r="E1546" s="259">
        <v>0</v>
      </c>
      <c r="F1546" s="259" t="s">
        <v>1188</v>
      </c>
      <c r="G1546" s="259" t="s">
        <v>33</v>
      </c>
      <c r="H1546" s="259">
        <v>2</v>
      </c>
      <c r="I1546" s="259" t="s">
        <v>17</v>
      </c>
      <c r="J1546" s="259" t="s">
        <v>17</v>
      </c>
      <c r="K1546" s="259" t="s">
        <v>2732</v>
      </c>
      <c r="L1546" s="260">
        <v>45610</v>
      </c>
      <c r="M1546" s="259" t="s">
        <v>20</v>
      </c>
    </row>
    <row r="1547" spans="1:13" x14ac:dyDescent="0.35">
      <c r="A1547" s="261" t="s">
        <v>2728</v>
      </c>
      <c r="B1547" s="261" t="s">
        <v>2729</v>
      </c>
      <c r="C1547" s="261" t="s">
        <v>2730</v>
      </c>
      <c r="D1547" s="261" t="s">
        <v>1192</v>
      </c>
      <c r="E1547" s="261">
        <v>0</v>
      </c>
      <c r="F1547" s="261" t="s">
        <v>1188</v>
      </c>
      <c r="G1547" s="261" t="s">
        <v>33</v>
      </c>
      <c r="H1547" s="261">
        <v>2</v>
      </c>
      <c r="I1547" s="261" t="s">
        <v>17</v>
      </c>
      <c r="J1547" s="261" t="s">
        <v>17</v>
      </c>
      <c r="K1547" s="261" t="s">
        <v>2733</v>
      </c>
      <c r="L1547" s="262">
        <v>45610</v>
      </c>
      <c r="M1547" s="261" t="s">
        <v>20</v>
      </c>
    </row>
    <row r="1548" spans="1:13" x14ac:dyDescent="0.35">
      <c r="A1548" s="259" t="s">
        <v>2728</v>
      </c>
      <c r="B1548" s="259" t="s">
        <v>2729</v>
      </c>
      <c r="C1548" s="259" t="s">
        <v>2730</v>
      </c>
      <c r="D1548" s="259" t="s">
        <v>1194</v>
      </c>
      <c r="E1548" s="259">
        <v>0</v>
      </c>
      <c r="F1548" s="259" t="s">
        <v>1188</v>
      </c>
      <c r="G1548" s="259" t="s">
        <v>33</v>
      </c>
      <c r="H1548" s="259">
        <v>2</v>
      </c>
      <c r="I1548" s="259" t="s">
        <v>17</v>
      </c>
      <c r="J1548" s="259" t="s">
        <v>17</v>
      </c>
      <c r="K1548" s="259" t="s">
        <v>2734</v>
      </c>
      <c r="L1548" s="260">
        <v>45610</v>
      </c>
      <c r="M1548" s="259" t="s">
        <v>20</v>
      </c>
    </row>
    <row r="1549" spans="1:13" x14ac:dyDescent="0.35">
      <c r="A1549" s="261" t="s">
        <v>2728</v>
      </c>
      <c r="B1549" s="261" t="s">
        <v>2729</v>
      </c>
      <c r="C1549" s="261" t="s">
        <v>2730</v>
      </c>
      <c r="D1549" s="261" t="s">
        <v>1196</v>
      </c>
      <c r="E1549" s="261">
        <v>0</v>
      </c>
      <c r="F1549" s="261" t="s">
        <v>1188</v>
      </c>
      <c r="G1549" s="261" t="s">
        <v>33</v>
      </c>
      <c r="H1549" s="261">
        <v>2</v>
      </c>
      <c r="I1549" s="261" t="s">
        <v>17</v>
      </c>
      <c r="J1549" s="261" t="s">
        <v>17</v>
      </c>
      <c r="K1549" s="261" t="s">
        <v>2735</v>
      </c>
      <c r="L1549" s="262">
        <v>45610</v>
      </c>
      <c r="M1549" s="261" t="s">
        <v>20</v>
      </c>
    </row>
    <row r="1550" spans="1:13" x14ac:dyDescent="0.35">
      <c r="A1550" s="259" t="s">
        <v>2728</v>
      </c>
      <c r="B1550" s="259" t="s">
        <v>2729</v>
      </c>
      <c r="C1550" s="259" t="s">
        <v>2730</v>
      </c>
      <c r="D1550" s="259" t="s">
        <v>1198</v>
      </c>
      <c r="E1550" s="259">
        <v>0</v>
      </c>
      <c r="F1550" s="259" t="s">
        <v>1188</v>
      </c>
      <c r="G1550" s="259" t="s">
        <v>33</v>
      </c>
      <c r="H1550" s="259">
        <v>2</v>
      </c>
      <c r="I1550" s="259" t="s">
        <v>17</v>
      </c>
      <c r="J1550" s="259" t="s">
        <v>17</v>
      </c>
      <c r="K1550" s="259" t="s">
        <v>2736</v>
      </c>
      <c r="L1550" s="260">
        <v>45610</v>
      </c>
      <c r="M1550" s="259" t="s">
        <v>20</v>
      </c>
    </row>
    <row r="1551" spans="1:13" x14ac:dyDescent="0.35">
      <c r="A1551" s="261" t="s">
        <v>2728</v>
      </c>
      <c r="B1551" s="261" t="s">
        <v>2729</v>
      </c>
      <c r="C1551" s="261" t="s">
        <v>2730</v>
      </c>
      <c r="D1551" s="261" t="s">
        <v>1200</v>
      </c>
      <c r="E1551" s="261">
        <v>0</v>
      </c>
      <c r="F1551" s="261" t="s">
        <v>1188</v>
      </c>
      <c r="G1551" s="261" t="s">
        <v>33</v>
      </c>
      <c r="H1551" s="261">
        <v>2</v>
      </c>
      <c r="I1551" s="261" t="s">
        <v>17</v>
      </c>
      <c r="J1551" s="261" t="s">
        <v>17</v>
      </c>
      <c r="K1551" s="261" t="s">
        <v>2737</v>
      </c>
      <c r="L1551" s="262">
        <v>45610</v>
      </c>
      <c r="M1551" s="261" t="s">
        <v>20</v>
      </c>
    </row>
    <row r="1552" spans="1:13" x14ac:dyDescent="0.35">
      <c r="A1552" s="259" t="s">
        <v>2728</v>
      </c>
      <c r="B1552" s="259" t="s">
        <v>2729</v>
      </c>
      <c r="C1552" s="259" t="s">
        <v>2730</v>
      </c>
      <c r="D1552" s="259" t="s">
        <v>1202</v>
      </c>
      <c r="E1552" s="259">
        <v>0</v>
      </c>
      <c r="F1552" s="259" t="s">
        <v>1188</v>
      </c>
      <c r="G1552" s="259" t="s">
        <v>33</v>
      </c>
      <c r="H1552" s="259">
        <v>2</v>
      </c>
      <c r="I1552" s="259" t="s">
        <v>17</v>
      </c>
      <c r="J1552" s="259" t="s">
        <v>17</v>
      </c>
      <c r="K1552" s="259" t="s">
        <v>2738</v>
      </c>
      <c r="L1552" s="260">
        <v>45610</v>
      </c>
      <c r="M1552" s="259" t="s">
        <v>20</v>
      </c>
    </row>
    <row r="1553" spans="1:13" x14ac:dyDescent="0.35">
      <c r="A1553" s="261" t="s">
        <v>2728</v>
      </c>
      <c r="B1553" s="261" t="s">
        <v>2729</v>
      </c>
      <c r="C1553" s="261" t="s">
        <v>2730</v>
      </c>
      <c r="D1553" s="261" t="s">
        <v>1204</v>
      </c>
      <c r="E1553" s="261">
        <v>0</v>
      </c>
      <c r="F1553" s="261" t="s">
        <v>1188</v>
      </c>
      <c r="G1553" s="261" t="s">
        <v>33</v>
      </c>
      <c r="H1553" s="261">
        <v>2</v>
      </c>
      <c r="I1553" s="261" t="s">
        <v>17</v>
      </c>
      <c r="J1553" s="261" t="s">
        <v>17</v>
      </c>
      <c r="K1553" s="261" t="s">
        <v>2739</v>
      </c>
      <c r="L1553" s="262">
        <v>45610</v>
      </c>
      <c r="M1553" s="261" t="s">
        <v>20</v>
      </c>
    </row>
    <row r="1554" spans="1:13" x14ac:dyDescent="0.35">
      <c r="A1554" s="259" t="s">
        <v>1642</v>
      </c>
      <c r="B1554" s="259" t="s">
        <v>1643</v>
      </c>
      <c r="C1554" s="259" t="s">
        <v>1644</v>
      </c>
      <c r="D1554" s="259" t="s">
        <v>1187</v>
      </c>
      <c r="E1554" s="259">
        <v>0</v>
      </c>
      <c r="F1554" s="259" t="s">
        <v>1188</v>
      </c>
      <c r="G1554" s="259" t="s">
        <v>33</v>
      </c>
      <c r="H1554" s="259">
        <v>2</v>
      </c>
      <c r="I1554" s="259" t="s">
        <v>17</v>
      </c>
      <c r="J1554" s="259" t="s">
        <v>17</v>
      </c>
      <c r="K1554" s="259" t="s">
        <v>2740</v>
      </c>
      <c r="L1554" s="260">
        <v>45610</v>
      </c>
      <c r="M1554" s="259" t="s">
        <v>20</v>
      </c>
    </row>
    <row r="1555" spans="1:13" x14ac:dyDescent="0.35">
      <c r="A1555" s="261" t="s">
        <v>1642</v>
      </c>
      <c r="B1555" s="261" t="s">
        <v>1643</v>
      </c>
      <c r="C1555" s="261" t="s">
        <v>1644</v>
      </c>
      <c r="D1555" s="261" t="s">
        <v>1190</v>
      </c>
      <c r="E1555" s="261">
        <v>0</v>
      </c>
      <c r="F1555" s="261" t="s">
        <v>1188</v>
      </c>
      <c r="G1555" s="261" t="s">
        <v>33</v>
      </c>
      <c r="H1555" s="261">
        <v>2</v>
      </c>
      <c r="I1555" s="261" t="s">
        <v>17</v>
      </c>
      <c r="J1555" s="261" t="s">
        <v>17</v>
      </c>
      <c r="K1555" s="261" t="s">
        <v>2741</v>
      </c>
      <c r="L1555" s="262">
        <v>45610</v>
      </c>
      <c r="M1555" s="261" t="s">
        <v>20</v>
      </c>
    </row>
    <row r="1556" spans="1:13" x14ac:dyDescent="0.35">
      <c r="A1556" s="259" t="s">
        <v>1642</v>
      </c>
      <c r="B1556" s="259" t="s">
        <v>1643</v>
      </c>
      <c r="C1556" s="259" t="s">
        <v>1644</v>
      </c>
      <c r="D1556" s="259" t="s">
        <v>1192</v>
      </c>
      <c r="E1556" s="259">
        <v>0</v>
      </c>
      <c r="F1556" s="259" t="s">
        <v>1188</v>
      </c>
      <c r="G1556" s="259" t="s">
        <v>33</v>
      </c>
      <c r="H1556" s="259">
        <v>2</v>
      </c>
      <c r="I1556" s="259" t="s">
        <v>17</v>
      </c>
      <c r="J1556" s="259" t="s">
        <v>17</v>
      </c>
      <c r="K1556" s="259" t="s">
        <v>2742</v>
      </c>
      <c r="L1556" s="260">
        <v>45610</v>
      </c>
      <c r="M1556" s="259" t="s">
        <v>20</v>
      </c>
    </row>
    <row r="1557" spans="1:13" x14ac:dyDescent="0.35">
      <c r="A1557" s="261" t="s">
        <v>1642</v>
      </c>
      <c r="B1557" s="261" t="s">
        <v>1643</v>
      </c>
      <c r="C1557" s="261" t="s">
        <v>1644</v>
      </c>
      <c r="D1557" s="261" t="s">
        <v>1194</v>
      </c>
      <c r="E1557" s="261">
        <v>0</v>
      </c>
      <c r="F1557" s="261" t="s">
        <v>1188</v>
      </c>
      <c r="G1557" s="261" t="s">
        <v>33</v>
      </c>
      <c r="H1557" s="261">
        <v>2</v>
      </c>
      <c r="I1557" s="261" t="s">
        <v>17</v>
      </c>
      <c r="J1557" s="261" t="s">
        <v>17</v>
      </c>
      <c r="K1557" s="261" t="s">
        <v>2743</v>
      </c>
      <c r="L1557" s="262">
        <v>45610</v>
      </c>
      <c r="M1557" s="261" t="s">
        <v>20</v>
      </c>
    </row>
    <row r="1558" spans="1:13" x14ac:dyDescent="0.35">
      <c r="A1558" s="259" t="s">
        <v>1642</v>
      </c>
      <c r="B1558" s="259" t="s">
        <v>1643</v>
      </c>
      <c r="C1558" s="259" t="s">
        <v>1644</v>
      </c>
      <c r="D1558" s="259" t="s">
        <v>1196</v>
      </c>
      <c r="E1558" s="259">
        <v>3</v>
      </c>
      <c r="F1558" s="259" t="s">
        <v>1188</v>
      </c>
      <c r="G1558" s="259" t="s">
        <v>33</v>
      </c>
      <c r="H1558" s="259">
        <v>2</v>
      </c>
      <c r="I1558" s="259" t="s">
        <v>17</v>
      </c>
      <c r="J1558" s="259" t="s">
        <v>17</v>
      </c>
      <c r="K1558" s="259" t="s">
        <v>2744</v>
      </c>
      <c r="L1558" s="260">
        <v>45610</v>
      </c>
      <c r="M1558" s="259" t="s">
        <v>20</v>
      </c>
    </row>
    <row r="1559" spans="1:13" x14ac:dyDescent="0.35">
      <c r="A1559" s="261" t="s">
        <v>1642</v>
      </c>
      <c r="B1559" s="261" t="s">
        <v>1643</v>
      </c>
      <c r="C1559" s="261" t="s">
        <v>1644</v>
      </c>
      <c r="D1559" s="261" t="s">
        <v>1198</v>
      </c>
      <c r="E1559" s="261">
        <v>0</v>
      </c>
      <c r="F1559" s="261" t="s">
        <v>1188</v>
      </c>
      <c r="G1559" s="261" t="s">
        <v>33</v>
      </c>
      <c r="H1559" s="261">
        <v>2</v>
      </c>
      <c r="I1559" s="261" t="s">
        <v>17</v>
      </c>
      <c r="J1559" s="261" t="s">
        <v>17</v>
      </c>
      <c r="K1559" s="261" t="s">
        <v>2745</v>
      </c>
      <c r="L1559" s="262">
        <v>45610</v>
      </c>
      <c r="M1559" s="261" t="s">
        <v>20</v>
      </c>
    </row>
    <row r="1560" spans="1:13" x14ac:dyDescent="0.35">
      <c r="A1560" s="259" t="s">
        <v>1642</v>
      </c>
      <c r="B1560" s="259" t="s">
        <v>1643</v>
      </c>
      <c r="C1560" s="259" t="s">
        <v>1644</v>
      </c>
      <c r="D1560" s="259" t="s">
        <v>1200</v>
      </c>
      <c r="E1560" s="259">
        <v>0</v>
      </c>
      <c r="F1560" s="259" t="s">
        <v>1188</v>
      </c>
      <c r="G1560" s="259" t="s">
        <v>33</v>
      </c>
      <c r="H1560" s="259">
        <v>2</v>
      </c>
      <c r="I1560" s="259" t="s">
        <v>17</v>
      </c>
      <c r="J1560" s="259" t="s">
        <v>17</v>
      </c>
      <c r="K1560" s="259" t="s">
        <v>2746</v>
      </c>
      <c r="L1560" s="260">
        <v>45610</v>
      </c>
      <c r="M1560" s="259" t="s">
        <v>20</v>
      </c>
    </row>
    <row r="1561" spans="1:13" x14ac:dyDescent="0.35">
      <c r="A1561" s="261" t="s">
        <v>1642</v>
      </c>
      <c r="B1561" s="261" t="s">
        <v>1643</v>
      </c>
      <c r="C1561" s="261" t="s">
        <v>1644</v>
      </c>
      <c r="D1561" s="261" t="s">
        <v>1202</v>
      </c>
      <c r="E1561" s="261">
        <v>0</v>
      </c>
      <c r="F1561" s="261" t="s">
        <v>1188</v>
      </c>
      <c r="G1561" s="261" t="s">
        <v>33</v>
      </c>
      <c r="H1561" s="261">
        <v>2</v>
      </c>
      <c r="I1561" s="261" t="s">
        <v>17</v>
      </c>
      <c r="J1561" s="261" t="s">
        <v>17</v>
      </c>
      <c r="K1561" s="261" t="s">
        <v>2747</v>
      </c>
      <c r="L1561" s="262">
        <v>45610</v>
      </c>
      <c r="M1561" s="261" t="s">
        <v>20</v>
      </c>
    </row>
    <row r="1562" spans="1:13" x14ac:dyDescent="0.35">
      <c r="A1562" s="259" t="s">
        <v>1642</v>
      </c>
      <c r="B1562" s="259" t="s">
        <v>1643</v>
      </c>
      <c r="C1562" s="259" t="s">
        <v>1644</v>
      </c>
      <c r="D1562" s="259" t="s">
        <v>1204</v>
      </c>
      <c r="E1562" s="259">
        <v>0</v>
      </c>
      <c r="F1562" s="259" t="s">
        <v>1188</v>
      </c>
      <c r="G1562" s="259" t="s">
        <v>33</v>
      </c>
      <c r="H1562" s="259">
        <v>2</v>
      </c>
      <c r="I1562" s="259" t="s">
        <v>17</v>
      </c>
      <c r="J1562" s="259" t="s">
        <v>17</v>
      </c>
      <c r="K1562" s="259" t="s">
        <v>2748</v>
      </c>
      <c r="L1562" s="260">
        <v>45610</v>
      </c>
      <c r="M1562" s="259" t="s">
        <v>20</v>
      </c>
    </row>
    <row r="1563" spans="1:13" x14ac:dyDescent="0.35">
      <c r="A1563" s="261" t="s">
        <v>1650</v>
      </c>
      <c r="B1563" s="261" t="s">
        <v>1651</v>
      </c>
      <c r="C1563" s="261" t="s">
        <v>1644</v>
      </c>
      <c r="D1563" s="261" t="s">
        <v>1187</v>
      </c>
      <c r="E1563" s="261">
        <v>0</v>
      </c>
      <c r="F1563" s="261" t="s">
        <v>1188</v>
      </c>
      <c r="G1563" s="261" t="s">
        <v>33</v>
      </c>
      <c r="H1563" s="261">
        <v>2</v>
      </c>
      <c r="I1563" s="261" t="s">
        <v>17</v>
      </c>
      <c r="J1563" s="261" t="s">
        <v>17</v>
      </c>
      <c r="K1563" s="261" t="s">
        <v>2749</v>
      </c>
      <c r="L1563" s="262">
        <v>45610</v>
      </c>
      <c r="M1563" s="261" t="s">
        <v>20</v>
      </c>
    </row>
    <row r="1564" spans="1:13" x14ac:dyDescent="0.35">
      <c r="A1564" s="259" t="s">
        <v>1650</v>
      </c>
      <c r="B1564" s="259" t="s">
        <v>1651</v>
      </c>
      <c r="C1564" s="259" t="s">
        <v>1644</v>
      </c>
      <c r="D1564" s="259" t="s">
        <v>1190</v>
      </c>
      <c r="E1564" s="259">
        <v>0</v>
      </c>
      <c r="F1564" s="259" t="s">
        <v>1188</v>
      </c>
      <c r="G1564" s="259" t="s">
        <v>33</v>
      </c>
      <c r="H1564" s="259">
        <v>2</v>
      </c>
      <c r="I1564" s="259" t="s">
        <v>17</v>
      </c>
      <c r="J1564" s="259" t="s">
        <v>17</v>
      </c>
      <c r="K1564" s="259" t="s">
        <v>2750</v>
      </c>
      <c r="L1564" s="260">
        <v>45610</v>
      </c>
      <c r="M1564" s="259" t="s">
        <v>20</v>
      </c>
    </row>
    <row r="1565" spans="1:13" x14ac:dyDescent="0.35">
      <c r="A1565" s="261" t="s">
        <v>1650</v>
      </c>
      <c r="B1565" s="261" t="s">
        <v>1651</v>
      </c>
      <c r="C1565" s="261" t="s">
        <v>1644</v>
      </c>
      <c r="D1565" s="261" t="s">
        <v>1192</v>
      </c>
      <c r="E1565" s="261">
        <v>0</v>
      </c>
      <c r="F1565" s="261" t="s">
        <v>1188</v>
      </c>
      <c r="G1565" s="261" t="s">
        <v>33</v>
      </c>
      <c r="H1565" s="261">
        <v>2</v>
      </c>
      <c r="I1565" s="261" t="s">
        <v>17</v>
      </c>
      <c r="J1565" s="261" t="s">
        <v>17</v>
      </c>
      <c r="K1565" s="261" t="s">
        <v>2751</v>
      </c>
      <c r="L1565" s="262">
        <v>45610</v>
      </c>
      <c r="M1565" s="261" t="s">
        <v>20</v>
      </c>
    </row>
    <row r="1566" spans="1:13" x14ac:dyDescent="0.35">
      <c r="A1566" s="259" t="s">
        <v>1650</v>
      </c>
      <c r="B1566" s="259" t="s">
        <v>1651</v>
      </c>
      <c r="C1566" s="259" t="s">
        <v>1644</v>
      </c>
      <c r="D1566" s="259" t="s">
        <v>1194</v>
      </c>
      <c r="E1566" s="259">
        <v>0</v>
      </c>
      <c r="F1566" s="259" t="s">
        <v>1188</v>
      </c>
      <c r="G1566" s="259" t="s">
        <v>33</v>
      </c>
      <c r="H1566" s="259">
        <v>2</v>
      </c>
      <c r="I1566" s="259" t="s">
        <v>17</v>
      </c>
      <c r="J1566" s="259" t="s">
        <v>17</v>
      </c>
      <c r="K1566" s="259" t="s">
        <v>2752</v>
      </c>
      <c r="L1566" s="260">
        <v>45610</v>
      </c>
      <c r="M1566" s="259" t="s">
        <v>20</v>
      </c>
    </row>
    <row r="1567" spans="1:13" x14ac:dyDescent="0.35">
      <c r="A1567" s="261" t="s">
        <v>1650</v>
      </c>
      <c r="B1567" s="261" t="s">
        <v>1651</v>
      </c>
      <c r="C1567" s="261" t="s">
        <v>1644</v>
      </c>
      <c r="D1567" s="261" t="s">
        <v>1196</v>
      </c>
      <c r="E1567" s="261">
        <v>2</v>
      </c>
      <c r="F1567" s="261" t="s">
        <v>1188</v>
      </c>
      <c r="G1567" s="261" t="s">
        <v>33</v>
      </c>
      <c r="H1567" s="261">
        <v>2</v>
      </c>
      <c r="I1567" s="261" t="s">
        <v>17</v>
      </c>
      <c r="J1567" s="261" t="s">
        <v>17</v>
      </c>
      <c r="K1567" s="261" t="s">
        <v>2753</v>
      </c>
      <c r="L1567" s="262">
        <v>45610</v>
      </c>
      <c r="M1567" s="261" t="s">
        <v>20</v>
      </c>
    </row>
    <row r="1568" spans="1:13" x14ac:dyDescent="0.35">
      <c r="A1568" s="259" t="s">
        <v>1650</v>
      </c>
      <c r="B1568" s="259" t="s">
        <v>1651</v>
      </c>
      <c r="C1568" s="259" t="s">
        <v>1644</v>
      </c>
      <c r="D1568" s="259" t="s">
        <v>1198</v>
      </c>
      <c r="E1568" s="259">
        <v>0</v>
      </c>
      <c r="F1568" s="259" t="s">
        <v>1188</v>
      </c>
      <c r="G1568" s="259" t="s">
        <v>33</v>
      </c>
      <c r="H1568" s="259">
        <v>2</v>
      </c>
      <c r="I1568" s="259" t="s">
        <v>17</v>
      </c>
      <c r="J1568" s="259" t="s">
        <v>17</v>
      </c>
      <c r="K1568" s="259" t="s">
        <v>2754</v>
      </c>
      <c r="L1568" s="260">
        <v>45610</v>
      </c>
      <c r="M1568" s="259" t="s">
        <v>20</v>
      </c>
    </row>
    <row r="1569" spans="1:13" x14ac:dyDescent="0.35">
      <c r="A1569" s="261" t="s">
        <v>1650</v>
      </c>
      <c r="B1569" s="261" t="s">
        <v>1651</v>
      </c>
      <c r="C1569" s="261" t="s">
        <v>1644</v>
      </c>
      <c r="D1569" s="261" t="s">
        <v>1200</v>
      </c>
      <c r="E1569" s="261">
        <v>0</v>
      </c>
      <c r="F1569" s="261" t="s">
        <v>1188</v>
      </c>
      <c r="G1569" s="261" t="s">
        <v>33</v>
      </c>
      <c r="H1569" s="261">
        <v>2</v>
      </c>
      <c r="I1569" s="261" t="s">
        <v>17</v>
      </c>
      <c r="J1569" s="261" t="s">
        <v>17</v>
      </c>
      <c r="K1569" s="261" t="s">
        <v>2755</v>
      </c>
      <c r="L1569" s="262">
        <v>45610</v>
      </c>
      <c r="M1569" s="261" t="s">
        <v>20</v>
      </c>
    </row>
    <row r="1570" spans="1:13" x14ac:dyDescent="0.35">
      <c r="A1570" s="259" t="s">
        <v>1650</v>
      </c>
      <c r="B1570" s="259" t="s">
        <v>1651</v>
      </c>
      <c r="C1570" s="259" t="s">
        <v>1644</v>
      </c>
      <c r="D1570" s="259" t="s">
        <v>1202</v>
      </c>
      <c r="E1570" s="259">
        <v>0</v>
      </c>
      <c r="F1570" s="259" t="s">
        <v>1188</v>
      </c>
      <c r="G1570" s="259" t="s">
        <v>33</v>
      </c>
      <c r="H1570" s="259">
        <v>2</v>
      </c>
      <c r="I1570" s="259" t="s">
        <v>17</v>
      </c>
      <c r="J1570" s="259" t="s">
        <v>17</v>
      </c>
      <c r="K1570" s="259" t="s">
        <v>2756</v>
      </c>
      <c r="L1570" s="260">
        <v>45610</v>
      </c>
      <c r="M1570" s="259" t="s">
        <v>20</v>
      </c>
    </row>
    <row r="1571" spans="1:13" x14ac:dyDescent="0.35">
      <c r="A1571" s="261" t="s">
        <v>1650</v>
      </c>
      <c r="B1571" s="261" t="s">
        <v>1651</v>
      </c>
      <c r="C1571" s="261" t="s">
        <v>1644</v>
      </c>
      <c r="D1571" s="261" t="s">
        <v>1204</v>
      </c>
      <c r="E1571" s="261">
        <v>0</v>
      </c>
      <c r="F1571" s="261" t="s">
        <v>1188</v>
      </c>
      <c r="G1571" s="261" t="s">
        <v>33</v>
      </c>
      <c r="H1571" s="261">
        <v>2</v>
      </c>
      <c r="I1571" s="261" t="s">
        <v>17</v>
      </c>
      <c r="J1571" s="261" t="s">
        <v>17</v>
      </c>
      <c r="K1571" s="261" t="s">
        <v>2757</v>
      </c>
      <c r="L1571" s="262">
        <v>45610</v>
      </c>
      <c r="M1571" s="261" t="s">
        <v>20</v>
      </c>
    </row>
    <row r="1572" spans="1:13" x14ac:dyDescent="0.35">
      <c r="A1572" s="259" t="s">
        <v>1702</v>
      </c>
      <c r="B1572" s="259" t="s">
        <v>1703</v>
      </c>
      <c r="C1572" s="259" t="s">
        <v>1644</v>
      </c>
      <c r="D1572" s="259" t="s">
        <v>1187</v>
      </c>
      <c r="E1572" s="259">
        <v>0</v>
      </c>
      <c r="F1572" s="259" t="s">
        <v>1188</v>
      </c>
      <c r="G1572" s="259" t="s">
        <v>33</v>
      </c>
      <c r="H1572" s="259">
        <v>2</v>
      </c>
      <c r="I1572" s="259" t="s">
        <v>17</v>
      </c>
      <c r="J1572" s="259" t="s">
        <v>17</v>
      </c>
      <c r="K1572" s="259" t="s">
        <v>2758</v>
      </c>
      <c r="L1572" s="260">
        <v>45610</v>
      </c>
      <c r="M1572" s="259" t="s">
        <v>20</v>
      </c>
    </row>
    <row r="1573" spans="1:13" x14ac:dyDescent="0.35">
      <c r="A1573" s="261" t="s">
        <v>1702</v>
      </c>
      <c r="B1573" s="261" t="s">
        <v>1703</v>
      </c>
      <c r="C1573" s="261" t="s">
        <v>1644</v>
      </c>
      <c r="D1573" s="261" t="s">
        <v>1190</v>
      </c>
      <c r="E1573" s="261">
        <v>0</v>
      </c>
      <c r="F1573" s="261" t="s">
        <v>1188</v>
      </c>
      <c r="G1573" s="261" t="s">
        <v>33</v>
      </c>
      <c r="H1573" s="261">
        <v>2</v>
      </c>
      <c r="I1573" s="261" t="s">
        <v>17</v>
      </c>
      <c r="J1573" s="261" t="s">
        <v>17</v>
      </c>
      <c r="K1573" s="261" t="s">
        <v>2759</v>
      </c>
      <c r="L1573" s="262">
        <v>45610</v>
      </c>
      <c r="M1573" s="261" t="s">
        <v>20</v>
      </c>
    </row>
    <row r="1574" spans="1:13" x14ac:dyDescent="0.35">
      <c r="A1574" s="259" t="s">
        <v>1702</v>
      </c>
      <c r="B1574" s="259" t="s">
        <v>1703</v>
      </c>
      <c r="C1574" s="259" t="s">
        <v>1644</v>
      </c>
      <c r="D1574" s="259" t="s">
        <v>1192</v>
      </c>
      <c r="E1574" s="259">
        <v>0</v>
      </c>
      <c r="F1574" s="259" t="s">
        <v>1188</v>
      </c>
      <c r="G1574" s="259" t="s">
        <v>33</v>
      </c>
      <c r="H1574" s="259">
        <v>2</v>
      </c>
      <c r="I1574" s="259" t="s">
        <v>17</v>
      </c>
      <c r="J1574" s="259" t="s">
        <v>17</v>
      </c>
      <c r="K1574" s="259" t="s">
        <v>2760</v>
      </c>
      <c r="L1574" s="260">
        <v>45610</v>
      </c>
      <c r="M1574" s="259" t="s">
        <v>20</v>
      </c>
    </row>
    <row r="1575" spans="1:13" x14ac:dyDescent="0.35">
      <c r="A1575" s="261" t="s">
        <v>1702</v>
      </c>
      <c r="B1575" s="261" t="s">
        <v>1703</v>
      </c>
      <c r="C1575" s="261" t="s">
        <v>1644</v>
      </c>
      <c r="D1575" s="261" t="s">
        <v>1194</v>
      </c>
      <c r="E1575" s="261">
        <v>0</v>
      </c>
      <c r="F1575" s="261" t="s">
        <v>1188</v>
      </c>
      <c r="G1575" s="261" t="s">
        <v>33</v>
      </c>
      <c r="H1575" s="261">
        <v>2</v>
      </c>
      <c r="I1575" s="261" t="s">
        <v>17</v>
      </c>
      <c r="J1575" s="261" t="s">
        <v>17</v>
      </c>
      <c r="K1575" s="261" t="s">
        <v>2761</v>
      </c>
      <c r="L1575" s="262">
        <v>45610</v>
      </c>
      <c r="M1575" s="261" t="s">
        <v>20</v>
      </c>
    </row>
    <row r="1576" spans="1:13" x14ac:dyDescent="0.35">
      <c r="A1576" s="259" t="s">
        <v>1702</v>
      </c>
      <c r="B1576" s="259" t="s">
        <v>1703</v>
      </c>
      <c r="C1576" s="259" t="s">
        <v>1644</v>
      </c>
      <c r="D1576" s="259" t="s">
        <v>1196</v>
      </c>
      <c r="E1576" s="259">
        <v>1</v>
      </c>
      <c r="F1576" s="259" t="s">
        <v>1188</v>
      </c>
      <c r="G1576" s="259" t="s">
        <v>33</v>
      </c>
      <c r="H1576" s="259">
        <v>2</v>
      </c>
      <c r="I1576" s="259" t="s">
        <v>17</v>
      </c>
      <c r="J1576" s="259" t="s">
        <v>17</v>
      </c>
      <c r="K1576" s="259" t="s">
        <v>2762</v>
      </c>
      <c r="L1576" s="260">
        <v>45610</v>
      </c>
      <c r="M1576" s="259" t="s">
        <v>20</v>
      </c>
    </row>
    <row r="1577" spans="1:13" x14ac:dyDescent="0.35">
      <c r="A1577" s="261" t="s">
        <v>1702</v>
      </c>
      <c r="B1577" s="261" t="s">
        <v>1703</v>
      </c>
      <c r="C1577" s="261" t="s">
        <v>1644</v>
      </c>
      <c r="D1577" s="261" t="s">
        <v>1198</v>
      </c>
      <c r="E1577" s="261">
        <v>0</v>
      </c>
      <c r="F1577" s="261" t="s">
        <v>1188</v>
      </c>
      <c r="G1577" s="261" t="s">
        <v>33</v>
      </c>
      <c r="H1577" s="261">
        <v>2</v>
      </c>
      <c r="I1577" s="261" t="s">
        <v>17</v>
      </c>
      <c r="J1577" s="261" t="s">
        <v>17</v>
      </c>
      <c r="K1577" s="261" t="s">
        <v>2763</v>
      </c>
      <c r="L1577" s="262">
        <v>45610</v>
      </c>
      <c r="M1577" s="261" t="s">
        <v>20</v>
      </c>
    </row>
    <row r="1578" spans="1:13" x14ac:dyDescent="0.35">
      <c r="A1578" s="259" t="s">
        <v>1702</v>
      </c>
      <c r="B1578" s="259" t="s">
        <v>1703</v>
      </c>
      <c r="C1578" s="259" t="s">
        <v>1644</v>
      </c>
      <c r="D1578" s="259" t="s">
        <v>1200</v>
      </c>
      <c r="E1578" s="259">
        <v>0</v>
      </c>
      <c r="F1578" s="259" t="s">
        <v>1188</v>
      </c>
      <c r="G1578" s="259" t="s">
        <v>33</v>
      </c>
      <c r="H1578" s="259">
        <v>2</v>
      </c>
      <c r="I1578" s="259" t="s">
        <v>17</v>
      </c>
      <c r="J1578" s="259" t="s">
        <v>17</v>
      </c>
      <c r="K1578" s="259" t="s">
        <v>2764</v>
      </c>
      <c r="L1578" s="260">
        <v>45610</v>
      </c>
      <c r="M1578" s="259" t="s">
        <v>20</v>
      </c>
    </row>
    <row r="1579" spans="1:13" x14ac:dyDescent="0.35">
      <c r="A1579" s="261" t="s">
        <v>1702</v>
      </c>
      <c r="B1579" s="261" t="s">
        <v>1703</v>
      </c>
      <c r="C1579" s="261" t="s">
        <v>1644</v>
      </c>
      <c r="D1579" s="261" t="s">
        <v>1202</v>
      </c>
      <c r="E1579" s="261">
        <v>0</v>
      </c>
      <c r="F1579" s="261" t="s">
        <v>1188</v>
      </c>
      <c r="G1579" s="261" t="s">
        <v>33</v>
      </c>
      <c r="H1579" s="261">
        <v>2</v>
      </c>
      <c r="I1579" s="261" t="s">
        <v>17</v>
      </c>
      <c r="J1579" s="261" t="s">
        <v>17</v>
      </c>
      <c r="K1579" s="261" t="s">
        <v>2765</v>
      </c>
      <c r="L1579" s="262">
        <v>45610</v>
      </c>
      <c r="M1579" s="261" t="s">
        <v>20</v>
      </c>
    </row>
    <row r="1580" spans="1:13" x14ac:dyDescent="0.35">
      <c r="A1580" s="259" t="s">
        <v>1702</v>
      </c>
      <c r="B1580" s="259" t="s">
        <v>1703</v>
      </c>
      <c r="C1580" s="259" t="s">
        <v>1644</v>
      </c>
      <c r="D1580" s="259" t="s">
        <v>1204</v>
      </c>
      <c r="E1580" s="259">
        <v>0</v>
      </c>
      <c r="F1580" s="259" t="s">
        <v>1188</v>
      </c>
      <c r="G1580" s="259" t="s">
        <v>33</v>
      </c>
      <c r="H1580" s="259">
        <v>2</v>
      </c>
      <c r="I1580" s="259" t="s">
        <v>17</v>
      </c>
      <c r="J1580" s="259" t="s">
        <v>17</v>
      </c>
      <c r="K1580" s="259" t="s">
        <v>2766</v>
      </c>
      <c r="L1580" s="260">
        <v>45610</v>
      </c>
      <c r="M1580" s="259" t="s">
        <v>20</v>
      </c>
    </row>
    <row r="1581" spans="1:13" x14ac:dyDescent="0.35">
      <c r="A1581" s="261" t="s">
        <v>1707</v>
      </c>
      <c r="B1581" s="261" t="s">
        <v>1708</v>
      </c>
      <c r="C1581" s="261" t="s">
        <v>1644</v>
      </c>
      <c r="D1581" s="261" t="s">
        <v>1187</v>
      </c>
      <c r="E1581" s="261">
        <v>0</v>
      </c>
      <c r="F1581" s="261" t="s">
        <v>1188</v>
      </c>
      <c r="G1581" s="261" t="s">
        <v>33</v>
      </c>
      <c r="H1581" s="261">
        <v>2</v>
      </c>
      <c r="I1581" s="261" t="s">
        <v>17</v>
      </c>
      <c r="J1581" s="261" t="s">
        <v>17</v>
      </c>
      <c r="K1581" s="261" t="s">
        <v>2767</v>
      </c>
      <c r="L1581" s="262">
        <v>45610</v>
      </c>
      <c r="M1581" s="261" t="s">
        <v>20</v>
      </c>
    </row>
    <row r="1582" spans="1:13" x14ac:dyDescent="0.35">
      <c r="A1582" s="259" t="s">
        <v>1707</v>
      </c>
      <c r="B1582" s="259" t="s">
        <v>1708</v>
      </c>
      <c r="C1582" s="259" t="s">
        <v>1644</v>
      </c>
      <c r="D1582" s="259" t="s">
        <v>1190</v>
      </c>
      <c r="E1582" s="259">
        <v>0</v>
      </c>
      <c r="F1582" s="259" t="s">
        <v>1188</v>
      </c>
      <c r="G1582" s="259" t="s">
        <v>33</v>
      </c>
      <c r="H1582" s="259">
        <v>2</v>
      </c>
      <c r="I1582" s="259" t="s">
        <v>17</v>
      </c>
      <c r="J1582" s="259" t="s">
        <v>17</v>
      </c>
      <c r="K1582" s="259" t="s">
        <v>2768</v>
      </c>
      <c r="L1582" s="260">
        <v>45610</v>
      </c>
      <c r="M1582" s="259" t="s">
        <v>20</v>
      </c>
    </row>
    <row r="1583" spans="1:13" x14ac:dyDescent="0.35">
      <c r="A1583" s="261" t="s">
        <v>1707</v>
      </c>
      <c r="B1583" s="261" t="s">
        <v>1708</v>
      </c>
      <c r="C1583" s="261" t="s">
        <v>1644</v>
      </c>
      <c r="D1583" s="261" t="s">
        <v>1192</v>
      </c>
      <c r="E1583" s="261">
        <v>0</v>
      </c>
      <c r="F1583" s="261" t="s">
        <v>1188</v>
      </c>
      <c r="G1583" s="261" t="s">
        <v>33</v>
      </c>
      <c r="H1583" s="261">
        <v>2</v>
      </c>
      <c r="I1583" s="261" t="s">
        <v>17</v>
      </c>
      <c r="J1583" s="261" t="s">
        <v>17</v>
      </c>
      <c r="K1583" s="261" t="s">
        <v>2769</v>
      </c>
      <c r="L1583" s="262">
        <v>45610</v>
      </c>
      <c r="M1583" s="261" t="s">
        <v>20</v>
      </c>
    </row>
    <row r="1584" spans="1:13" x14ac:dyDescent="0.35">
      <c r="A1584" s="259" t="s">
        <v>1707</v>
      </c>
      <c r="B1584" s="259" t="s">
        <v>1708</v>
      </c>
      <c r="C1584" s="259" t="s">
        <v>1644</v>
      </c>
      <c r="D1584" s="259" t="s">
        <v>1194</v>
      </c>
      <c r="E1584" s="259">
        <v>0</v>
      </c>
      <c r="F1584" s="259" t="s">
        <v>1188</v>
      </c>
      <c r="G1584" s="259" t="s">
        <v>33</v>
      </c>
      <c r="H1584" s="259">
        <v>2</v>
      </c>
      <c r="I1584" s="259" t="s">
        <v>17</v>
      </c>
      <c r="J1584" s="259" t="s">
        <v>17</v>
      </c>
      <c r="K1584" s="259" t="s">
        <v>2770</v>
      </c>
      <c r="L1584" s="260">
        <v>45610</v>
      </c>
      <c r="M1584" s="259" t="s">
        <v>20</v>
      </c>
    </row>
    <row r="1585" spans="1:13" x14ac:dyDescent="0.35">
      <c r="A1585" s="261" t="s">
        <v>1707</v>
      </c>
      <c r="B1585" s="261" t="s">
        <v>1708</v>
      </c>
      <c r="C1585" s="261" t="s">
        <v>1644</v>
      </c>
      <c r="D1585" s="261" t="s">
        <v>1196</v>
      </c>
      <c r="E1585" s="261">
        <v>2</v>
      </c>
      <c r="F1585" s="261" t="s">
        <v>1188</v>
      </c>
      <c r="G1585" s="261" t="s">
        <v>33</v>
      </c>
      <c r="H1585" s="261">
        <v>2</v>
      </c>
      <c r="I1585" s="261" t="s">
        <v>17</v>
      </c>
      <c r="J1585" s="261" t="s">
        <v>17</v>
      </c>
      <c r="K1585" s="261" t="s">
        <v>2771</v>
      </c>
      <c r="L1585" s="262">
        <v>45610</v>
      </c>
      <c r="M1585" s="261" t="s">
        <v>20</v>
      </c>
    </row>
    <row r="1586" spans="1:13" x14ac:dyDescent="0.35">
      <c r="A1586" s="259" t="s">
        <v>1707</v>
      </c>
      <c r="B1586" s="259" t="s">
        <v>1708</v>
      </c>
      <c r="C1586" s="259" t="s">
        <v>1644</v>
      </c>
      <c r="D1586" s="259" t="s">
        <v>1198</v>
      </c>
      <c r="E1586" s="259">
        <v>0</v>
      </c>
      <c r="F1586" s="259" t="s">
        <v>1188</v>
      </c>
      <c r="G1586" s="259" t="s">
        <v>33</v>
      </c>
      <c r="H1586" s="259">
        <v>2</v>
      </c>
      <c r="I1586" s="259" t="s">
        <v>17</v>
      </c>
      <c r="J1586" s="259" t="s">
        <v>17</v>
      </c>
      <c r="K1586" s="259" t="s">
        <v>2772</v>
      </c>
      <c r="L1586" s="260">
        <v>45610</v>
      </c>
      <c r="M1586" s="259" t="s">
        <v>20</v>
      </c>
    </row>
    <row r="1587" spans="1:13" x14ac:dyDescent="0.35">
      <c r="A1587" s="261" t="s">
        <v>1707</v>
      </c>
      <c r="B1587" s="261" t="s">
        <v>1708</v>
      </c>
      <c r="C1587" s="261" t="s">
        <v>1644</v>
      </c>
      <c r="D1587" s="261" t="s">
        <v>1200</v>
      </c>
      <c r="E1587" s="261">
        <v>0</v>
      </c>
      <c r="F1587" s="261" t="s">
        <v>1188</v>
      </c>
      <c r="G1587" s="261" t="s">
        <v>33</v>
      </c>
      <c r="H1587" s="261">
        <v>2</v>
      </c>
      <c r="I1587" s="261" t="s">
        <v>17</v>
      </c>
      <c r="J1587" s="261" t="s">
        <v>17</v>
      </c>
      <c r="K1587" s="261" t="s">
        <v>2773</v>
      </c>
      <c r="L1587" s="262">
        <v>45610</v>
      </c>
      <c r="M1587" s="261" t="s">
        <v>20</v>
      </c>
    </row>
    <row r="1588" spans="1:13" x14ac:dyDescent="0.35">
      <c r="A1588" s="259" t="s">
        <v>1707</v>
      </c>
      <c r="B1588" s="259" t="s">
        <v>1708</v>
      </c>
      <c r="C1588" s="259" t="s">
        <v>1644</v>
      </c>
      <c r="D1588" s="259" t="s">
        <v>1202</v>
      </c>
      <c r="E1588" s="259">
        <v>0</v>
      </c>
      <c r="F1588" s="259" t="s">
        <v>1188</v>
      </c>
      <c r="G1588" s="259" t="s">
        <v>33</v>
      </c>
      <c r="H1588" s="259">
        <v>2</v>
      </c>
      <c r="I1588" s="259" t="s">
        <v>17</v>
      </c>
      <c r="J1588" s="259" t="s">
        <v>17</v>
      </c>
      <c r="K1588" s="259" t="s">
        <v>2774</v>
      </c>
      <c r="L1588" s="260">
        <v>45610</v>
      </c>
      <c r="M1588" s="259" t="s">
        <v>20</v>
      </c>
    </row>
    <row r="1589" spans="1:13" x14ac:dyDescent="0.35">
      <c r="A1589" s="261" t="s">
        <v>1707</v>
      </c>
      <c r="B1589" s="261" t="s">
        <v>1708</v>
      </c>
      <c r="C1589" s="261" t="s">
        <v>1644</v>
      </c>
      <c r="D1589" s="261" t="s">
        <v>1204</v>
      </c>
      <c r="E1589" s="261">
        <v>0</v>
      </c>
      <c r="F1589" s="261" t="s">
        <v>1188</v>
      </c>
      <c r="G1589" s="261" t="s">
        <v>33</v>
      </c>
      <c r="H1589" s="261">
        <v>2</v>
      </c>
      <c r="I1589" s="261" t="s">
        <v>17</v>
      </c>
      <c r="J1589" s="261" t="s">
        <v>17</v>
      </c>
      <c r="K1589" s="261" t="s">
        <v>2775</v>
      </c>
      <c r="L1589" s="262">
        <v>45610</v>
      </c>
      <c r="M1589" s="261" t="s">
        <v>20</v>
      </c>
    </row>
    <row r="1590" spans="1:13" x14ac:dyDescent="0.35">
      <c r="A1590" s="259" t="s">
        <v>2776</v>
      </c>
      <c r="B1590" s="259" t="s">
        <v>2777</v>
      </c>
      <c r="C1590" s="259" t="s">
        <v>775</v>
      </c>
      <c r="D1590" s="259" t="s">
        <v>1187</v>
      </c>
      <c r="E1590" s="259">
        <v>0</v>
      </c>
      <c r="F1590" s="259" t="s">
        <v>1188</v>
      </c>
      <c r="G1590" s="259" t="s">
        <v>33</v>
      </c>
      <c r="H1590" s="259">
        <v>2</v>
      </c>
      <c r="I1590" s="259" t="s">
        <v>17</v>
      </c>
      <c r="J1590" s="259" t="s">
        <v>17</v>
      </c>
      <c r="K1590" s="259" t="s">
        <v>2778</v>
      </c>
      <c r="L1590" s="260">
        <v>45610</v>
      </c>
      <c r="M1590" s="259" t="s">
        <v>20</v>
      </c>
    </row>
    <row r="1591" spans="1:13" x14ac:dyDescent="0.35">
      <c r="A1591" s="261" t="s">
        <v>2776</v>
      </c>
      <c r="B1591" s="261" t="s">
        <v>2777</v>
      </c>
      <c r="C1591" s="261" t="s">
        <v>775</v>
      </c>
      <c r="D1591" s="261" t="s">
        <v>1190</v>
      </c>
      <c r="E1591" s="261">
        <v>0</v>
      </c>
      <c r="F1591" s="261" t="s">
        <v>1188</v>
      </c>
      <c r="G1591" s="261" t="s">
        <v>33</v>
      </c>
      <c r="H1591" s="261">
        <v>2</v>
      </c>
      <c r="I1591" s="261" t="s">
        <v>17</v>
      </c>
      <c r="J1591" s="261" t="s">
        <v>17</v>
      </c>
      <c r="K1591" s="261" t="s">
        <v>2779</v>
      </c>
      <c r="L1591" s="262">
        <v>45610</v>
      </c>
      <c r="M1591" s="261" t="s">
        <v>20</v>
      </c>
    </row>
    <row r="1592" spans="1:13" x14ac:dyDescent="0.35">
      <c r="A1592" s="259" t="s">
        <v>2776</v>
      </c>
      <c r="B1592" s="259" t="s">
        <v>2777</v>
      </c>
      <c r="C1592" s="259" t="s">
        <v>775</v>
      </c>
      <c r="D1592" s="259" t="s">
        <v>1192</v>
      </c>
      <c r="E1592" s="259">
        <v>1</v>
      </c>
      <c r="F1592" s="259" t="s">
        <v>1188</v>
      </c>
      <c r="G1592" s="259" t="s">
        <v>33</v>
      </c>
      <c r="H1592" s="259">
        <v>2</v>
      </c>
      <c r="I1592" s="259" t="s">
        <v>17</v>
      </c>
      <c r="J1592" s="259" t="s">
        <v>17</v>
      </c>
      <c r="K1592" s="259" t="s">
        <v>2780</v>
      </c>
      <c r="L1592" s="260">
        <v>45610</v>
      </c>
      <c r="M1592" s="259" t="s">
        <v>20</v>
      </c>
    </row>
    <row r="1593" spans="1:13" x14ac:dyDescent="0.35">
      <c r="A1593" s="261" t="s">
        <v>2776</v>
      </c>
      <c r="B1593" s="261" t="s">
        <v>2777</v>
      </c>
      <c r="C1593" s="261" t="s">
        <v>775</v>
      </c>
      <c r="D1593" s="261" t="s">
        <v>1194</v>
      </c>
      <c r="E1593" s="261">
        <v>1</v>
      </c>
      <c r="F1593" s="261" t="s">
        <v>1188</v>
      </c>
      <c r="G1593" s="261" t="s">
        <v>33</v>
      </c>
      <c r="H1593" s="261">
        <v>2</v>
      </c>
      <c r="I1593" s="261" t="s">
        <v>17</v>
      </c>
      <c r="J1593" s="261" t="s">
        <v>17</v>
      </c>
      <c r="K1593" s="261" t="s">
        <v>2781</v>
      </c>
      <c r="L1593" s="262">
        <v>45610</v>
      </c>
      <c r="M1593" s="261" t="s">
        <v>20</v>
      </c>
    </row>
    <row r="1594" spans="1:13" x14ac:dyDescent="0.35">
      <c r="A1594" s="259" t="s">
        <v>2776</v>
      </c>
      <c r="B1594" s="259" t="s">
        <v>2777</v>
      </c>
      <c r="C1594" s="259" t="s">
        <v>775</v>
      </c>
      <c r="D1594" s="259" t="s">
        <v>1196</v>
      </c>
      <c r="E1594" s="259">
        <v>3</v>
      </c>
      <c r="F1594" s="259" t="s">
        <v>1188</v>
      </c>
      <c r="G1594" s="259" t="s">
        <v>33</v>
      </c>
      <c r="H1594" s="259">
        <v>2</v>
      </c>
      <c r="I1594" s="259" t="s">
        <v>17</v>
      </c>
      <c r="J1594" s="259" t="s">
        <v>17</v>
      </c>
      <c r="K1594" s="259" t="s">
        <v>2782</v>
      </c>
      <c r="L1594" s="260">
        <v>45610</v>
      </c>
      <c r="M1594" s="259" t="s">
        <v>20</v>
      </c>
    </row>
    <row r="1595" spans="1:13" x14ac:dyDescent="0.35">
      <c r="A1595" s="261" t="s">
        <v>2776</v>
      </c>
      <c r="B1595" s="261" t="s">
        <v>2777</v>
      </c>
      <c r="C1595" s="261" t="s">
        <v>775</v>
      </c>
      <c r="D1595" s="261" t="s">
        <v>1198</v>
      </c>
      <c r="E1595" s="261">
        <v>2</v>
      </c>
      <c r="F1595" s="261" t="s">
        <v>1188</v>
      </c>
      <c r="G1595" s="261" t="s">
        <v>33</v>
      </c>
      <c r="H1595" s="261">
        <v>2</v>
      </c>
      <c r="I1595" s="261" t="s">
        <v>17</v>
      </c>
      <c r="J1595" s="261" t="s">
        <v>17</v>
      </c>
      <c r="K1595" s="261" t="s">
        <v>2783</v>
      </c>
      <c r="L1595" s="262">
        <v>45610</v>
      </c>
      <c r="M1595" s="261" t="s">
        <v>20</v>
      </c>
    </row>
    <row r="1596" spans="1:13" x14ac:dyDescent="0.35">
      <c r="A1596" s="259" t="s">
        <v>2776</v>
      </c>
      <c r="B1596" s="259" t="s">
        <v>2777</v>
      </c>
      <c r="C1596" s="259" t="s">
        <v>775</v>
      </c>
      <c r="D1596" s="259" t="s">
        <v>1200</v>
      </c>
      <c r="E1596" s="259">
        <v>2</v>
      </c>
      <c r="F1596" s="259" t="s">
        <v>1188</v>
      </c>
      <c r="G1596" s="259" t="s">
        <v>33</v>
      </c>
      <c r="H1596" s="259">
        <v>2</v>
      </c>
      <c r="I1596" s="259" t="s">
        <v>17</v>
      </c>
      <c r="J1596" s="259" t="s">
        <v>17</v>
      </c>
      <c r="K1596" s="259" t="s">
        <v>2784</v>
      </c>
      <c r="L1596" s="260">
        <v>45610</v>
      </c>
      <c r="M1596" s="259" t="s">
        <v>20</v>
      </c>
    </row>
    <row r="1597" spans="1:13" x14ac:dyDescent="0.35">
      <c r="A1597" s="261" t="s">
        <v>2776</v>
      </c>
      <c r="B1597" s="261" t="s">
        <v>2777</v>
      </c>
      <c r="C1597" s="261" t="s">
        <v>775</v>
      </c>
      <c r="D1597" s="261" t="s">
        <v>1202</v>
      </c>
      <c r="E1597" s="261">
        <v>3</v>
      </c>
      <c r="F1597" s="261" t="s">
        <v>1188</v>
      </c>
      <c r="G1597" s="261" t="s">
        <v>33</v>
      </c>
      <c r="H1597" s="261">
        <v>2</v>
      </c>
      <c r="I1597" s="261" t="s">
        <v>17</v>
      </c>
      <c r="J1597" s="261" t="s">
        <v>17</v>
      </c>
      <c r="K1597" s="261" t="s">
        <v>2785</v>
      </c>
      <c r="L1597" s="262">
        <v>45610</v>
      </c>
      <c r="M1597" s="261" t="s">
        <v>20</v>
      </c>
    </row>
    <row r="1598" spans="1:13" x14ac:dyDescent="0.35">
      <c r="A1598" s="259" t="s">
        <v>2776</v>
      </c>
      <c r="B1598" s="259" t="s">
        <v>2777</v>
      </c>
      <c r="C1598" s="259" t="s">
        <v>775</v>
      </c>
      <c r="D1598" s="259" t="s">
        <v>1204</v>
      </c>
      <c r="E1598" s="259">
        <v>0</v>
      </c>
      <c r="F1598" s="259" t="s">
        <v>1188</v>
      </c>
      <c r="G1598" s="259" t="s">
        <v>33</v>
      </c>
      <c r="H1598" s="259">
        <v>2</v>
      </c>
      <c r="I1598" s="259" t="s">
        <v>17</v>
      </c>
      <c r="J1598" s="259" t="s">
        <v>17</v>
      </c>
      <c r="K1598" s="259" t="s">
        <v>2786</v>
      </c>
      <c r="L1598" s="260">
        <v>45610</v>
      </c>
      <c r="M1598" s="259" t="s">
        <v>20</v>
      </c>
    </row>
    <row r="1599" spans="1:13" x14ac:dyDescent="0.35">
      <c r="A1599" s="261" t="s">
        <v>773</v>
      </c>
      <c r="B1599" s="261" t="s">
        <v>774</v>
      </c>
      <c r="C1599" s="261" t="s">
        <v>775</v>
      </c>
      <c r="D1599" s="261" t="s">
        <v>1187</v>
      </c>
      <c r="E1599" s="261">
        <v>0</v>
      </c>
      <c r="F1599" s="261" t="s">
        <v>1188</v>
      </c>
      <c r="G1599" s="261" t="s">
        <v>33</v>
      </c>
      <c r="H1599" s="261">
        <v>2</v>
      </c>
      <c r="I1599" s="261" t="s">
        <v>17</v>
      </c>
      <c r="J1599" s="261" t="s">
        <v>17</v>
      </c>
      <c r="K1599" s="261" t="s">
        <v>2787</v>
      </c>
      <c r="L1599" s="262">
        <v>45610</v>
      </c>
      <c r="M1599" s="261" t="s">
        <v>20</v>
      </c>
    </row>
    <row r="1600" spans="1:13" x14ac:dyDescent="0.35">
      <c r="A1600" s="259" t="s">
        <v>773</v>
      </c>
      <c r="B1600" s="259" t="s">
        <v>774</v>
      </c>
      <c r="C1600" s="259" t="s">
        <v>775</v>
      </c>
      <c r="D1600" s="259" t="s">
        <v>1190</v>
      </c>
      <c r="E1600" s="259">
        <v>0</v>
      </c>
      <c r="F1600" s="259" t="s">
        <v>1188</v>
      </c>
      <c r="G1600" s="259" t="s">
        <v>33</v>
      </c>
      <c r="H1600" s="259">
        <v>2</v>
      </c>
      <c r="I1600" s="259" t="s">
        <v>17</v>
      </c>
      <c r="J1600" s="259" t="s">
        <v>17</v>
      </c>
      <c r="K1600" s="259" t="s">
        <v>2788</v>
      </c>
      <c r="L1600" s="260">
        <v>45610</v>
      </c>
      <c r="M1600" s="259" t="s">
        <v>20</v>
      </c>
    </row>
    <row r="1601" spans="1:13" x14ac:dyDescent="0.35">
      <c r="A1601" s="261" t="s">
        <v>773</v>
      </c>
      <c r="B1601" s="261" t="s">
        <v>774</v>
      </c>
      <c r="C1601" s="261" t="s">
        <v>775</v>
      </c>
      <c r="D1601" s="261" t="s">
        <v>1192</v>
      </c>
      <c r="E1601" s="261">
        <v>1</v>
      </c>
      <c r="F1601" s="261" t="s">
        <v>1188</v>
      </c>
      <c r="G1601" s="261" t="s">
        <v>33</v>
      </c>
      <c r="H1601" s="261">
        <v>2</v>
      </c>
      <c r="I1601" s="261" t="s">
        <v>17</v>
      </c>
      <c r="J1601" s="261" t="s">
        <v>17</v>
      </c>
      <c r="K1601" s="261" t="s">
        <v>2789</v>
      </c>
      <c r="L1601" s="262">
        <v>45610</v>
      </c>
      <c r="M1601" s="261" t="s">
        <v>20</v>
      </c>
    </row>
    <row r="1602" spans="1:13" x14ac:dyDescent="0.35">
      <c r="A1602" s="259" t="s">
        <v>773</v>
      </c>
      <c r="B1602" s="259" t="s">
        <v>774</v>
      </c>
      <c r="C1602" s="259" t="s">
        <v>775</v>
      </c>
      <c r="D1602" s="259" t="s">
        <v>1194</v>
      </c>
      <c r="E1602" s="259">
        <v>1</v>
      </c>
      <c r="F1602" s="259" t="s">
        <v>1188</v>
      </c>
      <c r="G1602" s="259" t="s">
        <v>33</v>
      </c>
      <c r="H1602" s="259">
        <v>2</v>
      </c>
      <c r="I1602" s="259" t="s">
        <v>17</v>
      </c>
      <c r="J1602" s="259" t="s">
        <v>17</v>
      </c>
      <c r="K1602" s="259" t="s">
        <v>2790</v>
      </c>
      <c r="L1602" s="260">
        <v>45610</v>
      </c>
      <c r="M1602" s="259" t="s">
        <v>20</v>
      </c>
    </row>
    <row r="1603" spans="1:13" x14ac:dyDescent="0.35">
      <c r="A1603" s="261" t="s">
        <v>773</v>
      </c>
      <c r="B1603" s="261" t="s">
        <v>774</v>
      </c>
      <c r="C1603" s="261" t="s">
        <v>775</v>
      </c>
      <c r="D1603" s="261" t="s">
        <v>1196</v>
      </c>
      <c r="E1603" s="261">
        <v>3</v>
      </c>
      <c r="F1603" s="261" t="s">
        <v>1188</v>
      </c>
      <c r="G1603" s="261" t="s">
        <v>33</v>
      </c>
      <c r="H1603" s="261">
        <v>2</v>
      </c>
      <c r="I1603" s="261" t="s">
        <v>17</v>
      </c>
      <c r="J1603" s="261" t="s">
        <v>17</v>
      </c>
      <c r="K1603" s="261" t="s">
        <v>2791</v>
      </c>
      <c r="L1603" s="262">
        <v>45610</v>
      </c>
      <c r="M1603" s="261" t="s">
        <v>20</v>
      </c>
    </row>
    <row r="1604" spans="1:13" x14ac:dyDescent="0.35">
      <c r="A1604" s="259" t="s">
        <v>773</v>
      </c>
      <c r="B1604" s="259" t="s">
        <v>774</v>
      </c>
      <c r="C1604" s="259" t="s">
        <v>775</v>
      </c>
      <c r="D1604" s="259" t="s">
        <v>1198</v>
      </c>
      <c r="E1604" s="259">
        <v>2</v>
      </c>
      <c r="F1604" s="259" t="s">
        <v>1188</v>
      </c>
      <c r="G1604" s="259" t="s">
        <v>33</v>
      </c>
      <c r="H1604" s="259">
        <v>2</v>
      </c>
      <c r="I1604" s="259" t="s">
        <v>17</v>
      </c>
      <c r="J1604" s="259" t="s">
        <v>17</v>
      </c>
      <c r="K1604" s="259" t="s">
        <v>2792</v>
      </c>
      <c r="L1604" s="260">
        <v>45610</v>
      </c>
      <c r="M1604" s="259" t="s">
        <v>20</v>
      </c>
    </row>
    <row r="1605" spans="1:13" x14ac:dyDescent="0.35">
      <c r="A1605" s="261" t="s">
        <v>773</v>
      </c>
      <c r="B1605" s="261" t="s">
        <v>774</v>
      </c>
      <c r="C1605" s="261" t="s">
        <v>775</v>
      </c>
      <c r="D1605" s="261" t="s">
        <v>1200</v>
      </c>
      <c r="E1605" s="261">
        <v>0</v>
      </c>
      <c r="F1605" s="261" t="s">
        <v>1188</v>
      </c>
      <c r="G1605" s="261" t="s">
        <v>33</v>
      </c>
      <c r="H1605" s="261">
        <v>2</v>
      </c>
      <c r="I1605" s="261" t="s">
        <v>17</v>
      </c>
      <c r="J1605" s="261" t="s">
        <v>17</v>
      </c>
      <c r="K1605" s="261" t="s">
        <v>2793</v>
      </c>
      <c r="L1605" s="262">
        <v>45610</v>
      </c>
      <c r="M1605" s="261" t="s">
        <v>20</v>
      </c>
    </row>
    <row r="1606" spans="1:13" x14ac:dyDescent="0.35">
      <c r="A1606" s="259" t="s">
        <v>773</v>
      </c>
      <c r="B1606" s="259" t="s">
        <v>774</v>
      </c>
      <c r="C1606" s="259" t="s">
        <v>775</v>
      </c>
      <c r="D1606" s="259" t="s">
        <v>1202</v>
      </c>
      <c r="E1606" s="259">
        <v>3</v>
      </c>
      <c r="F1606" s="259" t="s">
        <v>1188</v>
      </c>
      <c r="G1606" s="259" t="s">
        <v>33</v>
      </c>
      <c r="H1606" s="259">
        <v>2</v>
      </c>
      <c r="I1606" s="259" t="s">
        <v>17</v>
      </c>
      <c r="J1606" s="259" t="s">
        <v>17</v>
      </c>
      <c r="K1606" s="259" t="s">
        <v>2794</v>
      </c>
      <c r="L1606" s="260">
        <v>45610</v>
      </c>
      <c r="M1606" s="259" t="s">
        <v>20</v>
      </c>
    </row>
    <row r="1607" spans="1:13" x14ac:dyDescent="0.35">
      <c r="A1607" s="261" t="s">
        <v>773</v>
      </c>
      <c r="B1607" s="261" t="s">
        <v>774</v>
      </c>
      <c r="C1607" s="261" t="s">
        <v>775</v>
      </c>
      <c r="D1607" s="261" t="s">
        <v>1204</v>
      </c>
      <c r="E1607" s="261">
        <v>0</v>
      </c>
      <c r="F1607" s="261" t="s">
        <v>1188</v>
      </c>
      <c r="G1607" s="261" t="s">
        <v>33</v>
      </c>
      <c r="H1607" s="261">
        <v>2</v>
      </c>
      <c r="I1607" s="261" t="s">
        <v>17</v>
      </c>
      <c r="J1607" s="261" t="s">
        <v>17</v>
      </c>
      <c r="K1607" s="261" t="s">
        <v>2795</v>
      </c>
      <c r="L1607" s="262">
        <v>45610</v>
      </c>
      <c r="M1607" s="261" t="s">
        <v>20</v>
      </c>
    </row>
    <row r="1608" spans="1:13" x14ac:dyDescent="0.35">
      <c r="A1608" s="259" t="s">
        <v>791</v>
      </c>
      <c r="B1608" s="259" t="s">
        <v>792</v>
      </c>
      <c r="C1608" s="259" t="s">
        <v>793</v>
      </c>
      <c r="D1608" s="259" t="s">
        <v>1187</v>
      </c>
      <c r="E1608" s="259">
        <v>0</v>
      </c>
      <c r="F1608" s="259" t="s">
        <v>1188</v>
      </c>
      <c r="G1608" s="259" t="s">
        <v>33</v>
      </c>
      <c r="H1608" s="259">
        <v>2</v>
      </c>
      <c r="I1608" s="259" t="s">
        <v>17</v>
      </c>
      <c r="J1608" s="259" t="s">
        <v>17</v>
      </c>
      <c r="K1608" s="259" t="s">
        <v>2796</v>
      </c>
      <c r="L1608" s="260">
        <v>45610</v>
      </c>
      <c r="M1608" s="259" t="s">
        <v>20</v>
      </c>
    </row>
    <row r="1609" spans="1:13" x14ac:dyDescent="0.35">
      <c r="A1609" s="261" t="s">
        <v>791</v>
      </c>
      <c r="B1609" s="261" t="s">
        <v>792</v>
      </c>
      <c r="C1609" s="261" t="s">
        <v>793</v>
      </c>
      <c r="D1609" s="261" t="s">
        <v>1190</v>
      </c>
      <c r="E1609" s="261">
        <v>0</v>
      </c>
      <c r="F1609" s="261" t="s">
        <v>1188</v>
      </c>
      <c r="G1609" s="261" t="s">
        <v>33</v>
      </c>
      <c r="H1609" s="261">
        <v>2</v>
      </c>
      <c r="I1609" s="261" t="s">
        <v>17</v>
      </c>
      <c r="J1609" s="261" t="s">
        <v>17</v>
      </c>
      <c r="K1609" s="261" t="s">
        <v>2797</v>
      </c>
      <c r="L1609" s="262">
        <v>45610</v>
      </c>
      <c r="M1609" s="261" t="s">
        <v>20</v>
      </c>
    </row>
    <row r="1610" spans="1:13" x14ac:dyDescent="0.35">
      <c r="A1610" s="259" t="s">
        <v>791</v>
      </c>
      <c r="B1610" s="259" t="s">
        <v>792</v>
      </c>
      <c r="C1610" s="259" t="s">
        <v>793</v>
      </c>
      <c r="D1610" s="259" t="s">
        <v>1192</v>
      </c>
      <c r="E1610" s="259">
        <v>0</v>
      </c>
      <c r="F1610" s="259" t="s">
        <v>1188</v>
      </c>
      <c r="G1610" s="259" t="s">
        <v>33</v>
      </c>
      <c r="H1610" s="259">
        <v>2</v>
      </c>
      <c r="I1610" s="259" t="s">
        <v>17</v>
      </c>
      <c r="J1610" s="259" t="s">
        <v>17</v>
      </c>
      <c r="K1610" s="259" t="s">
        <v>2798</v>
      </c>
      <c r="L1610" s="260">
        <v>45610</v>
      </c>
      <c r="M1610" s="259" t="s">
        <v>20</v>
      </c>
    </row>
    <row r="1611" spans="1:13" x14ac:dyDescent="0.35">
      <c r="A1611" s="261" t="s">
        <v>791</v>
      </c>
      <c r="B1611" s="261" t="s">
        <v>792</v>
      </c>
      <c r="C1611" s="261" t="s">
        <v>793</v>
      </c>
      <c r="D1611" s="261" t="s">
        <v>1194</v>
      </c>
      <c r="E1611" s="261">
        <v>0</v>
      </c>
      <c r="F1611" s="261" t="s">
        <v>1188</v>
      </c>
      <c r="G1611" s="261" t="s">
        <v>33</v>
      </c>
      <c r="H1611" s="261">
        <v>2</v>
      </c>
      <c r="I1611" s="261" t="s">
        <v>17</v>
      </c>
      <c r="J1611" s="261" t="s">
        <v>17</v>
      </c>
      <c r="K1611" s="261" t="s">
        <v>2799</v>
      </c>
      <c r="L1611" s="262">
        <v>45610</v>
      </c>
      <c r="M1611" s="261" t="s">
        <v>20</v>
      </c>
    </row>
    <row r="1612" spans="1:13" x14ac:dyDescent="0.35">
      <c r="A1612" s="259" t="s">
        <v>791</v>
      </c>
      <c r="B1612" s="259" t="s">
        <v>792</v>
      </c>
      <c r="C1612" s="259" t="s">
        <v>793</v>
      </c>
      <c r="D1612" s="259" t="s">
        <v>1196</v>
      </c>
      <c r="E1612" s="259">
        <v>1</v>
      </c>
      <c r="F1612" s="259" t="s">
        <v>1188</v>
      </c>
      <c r="G1612" s="259" t="s">
        <v>33</v>
      </c>
      <c r="H1612" s="259">
        <v>2</v>
      </c>
      <c r="I1612" s="259" t="s">
        <v>17</v>
      </c>
      <c r="J1612" s="259" t="s">
        <v>17</v>
      </c>
      <c r="K1612" s="259" t="s">
        <v>2800</v>
      </c>
      <c r="L1612" s="260">
        <v>45610</v>
      </c>
      <c r="M1612" s="259" t="s">
        <v>20</v>
      </c>
    </row>
    <row r="1613" spans="1:13" x14ac:dyDescent="0.35">
      <c r="A1613" s="261" t="s">
        <v>791</v>
      </c>
      <c r="B1613" s="261" t="s">
        <v>792</v>
      </c>
      <c r="C1613" s="261" t="s">
        <v>793</v>
      </c>
      <c r="D1613" s="261" t="s">
        <v>1198</v>
      </c>
      <c r="E1613" s="261">
        <v>0</v>
      </c>
      <c r="F1613" s="261" t="s">
        <v>1188</v>
      </c>
      <c r="G1613" s="261" t="s">
        <v>33</v>
      </c>
      <c r="H1613" s="261">
        <v>2</v>
      </c>
      <c r="I1613" s="261" t="s">
        <v>17</v>
      </c>
      <c r="J1613" s="261" t="s">
        <v>17</v>
      </c>
      <c r="K1613" s="261" t="s">
        <v>2801</v>
      </c>
      <c r="L1613" s="262">
        <v>45610</v>
      </c>
      <c r="M1613" s="261" t="s">
        <v>20</v>
      </c>
    </row>
    <row r="1614" spans="1:13" x14ac:dyDescent="0.35">
      <c r="A1614" s="259" t="s">
        <v>791</v>
      </c>
      <c r="B1614" s="259" t="s">
        <v>792</v>
      </c>
      <c r="C1614" s="259" t="s">
        <v>793</v>
      </c>
      <c r="D1614" s="259" t="s">
        <v>1200</v>
      </c>
      <c r="E1614" s="259">
        <v>0</v>
      </c>
      <c r="F1614" s="259" t="s">
        <v>1188</v>
      </c>
      <c r="G1614" s="259" t="s">
        <v>33</v>
      </c>
      <c r="H1614" s="259">
        <v>2</v>
      </c>
      <c r="I1614" s="259" t="s">
        <v>17</v>
      </c>
      <c r="J1614" s="259" t="s">
        <v>17</v>
      </c>
      <c r="K1614" s="259" t="s">
        <v>2802</v>
      </c>
      <c r="L1614" s="260">
        <v>45610</v>
      </c>
      <c r="M1614" s="259" t="s">
        <v>20</v>
      </c>
    </row>
    <row r="1615" spans="1:13" x14ac:dyDescent="0.35">
      <c r="A1615" s="261" t="s">
        <v>791</v>
      </c>
      <c r="B1615" s="261" t="s">
        <v>792</v>
      </c>
      <c r="C1615" s="261" t="s">
        <v>793</v>
      </c>
      <c r="D1615" s="261" t="s">
        <v>1202</v>
      </c>
      <c r="E1615" s="261">
        <v>0</v>
      </c>
      <c r="F1615" s="261" t="s">
        <v>1188</v>
      </c>
      <c r="G1615" s="261" t="s">
        <v>33</v>
      </c>
      <c r="H1615" s="261">
        <v>2</v>
      </c>
      <c r="I1615" s="261" t="s">
        <v>17</v>
      </c>
      <c r="J1615" s="261" t="s">
        <v>17</v>
      </c>
      <c r="K1615" s="261" t="s">
        <v>2803</v>
      </c>
      <c r="L1615" s="262">
        <v>45610</v>
      </c>
      <c r="M1615" s="261" t="s">
        <v>20</v>
      </c>
    </row>
    <row r="1616" spans="1:13" x14ac:dyDescent="0.35">
      <c r="A1616" s="259" t="s">
        <v>791</v>
      </c>
      <c r="B1616" s="259" t="s">
        <v>792</v>
      </c>
      <c r="C1616" s="259" t="s">
        <v>793</v>
      </c>
      <c r="D1616" s="259" t="s">
        <v>1204</v>
      </c>
      <c r="E1616" s="259">
        <v>0</v>
      </c>
      <c r="F1616" s="259" t="s">
        <v>1188</v>
      </c>
      <c r="G1616" s="259" t="s">
        <v>33</v>
      </c>
      <c r="H1616" s="259">
        <v>2</v>
      </c>
      <c r="I1616" s="259" t="s">
        <v>17</v>
      </c>
      <c r="J1616" s="259" t="s">
        <v>17</v>
      </c>
      <c r="K1616" s="259" t="s">
        <v>2804</v>
      </c>
      <c r="L1616" s="260">
        <v>45610</v>
      </c>
      <c r="M1616" s="259" t="s">
        <v>20</v>
      </c>
    </row>
    <row r="1617" spans="1:13" x14ac:dyDescent="0.35">
      <c r="A1617" s="261" t="s">
        <v>2805</v>
      </c>
      <c r="B1617" s="261" t="s">
        <v>2806</v>
      </c>
      <c r="C1617" s="261" t="s">
        <v>2807</v>
      </c>
      <c r="D1617" s="261" t="s">
        <v>1187</v>
      </c>
      <c r="E1617" s="261">
        <v>0</v>
      </c>
      <c r="F1617" s="261" t="s">
        <v>1188</v>
      </c>
      <c r="G1617" s="261" t="s">
        <v>33</v>
      </c>
      <c r="H1617" s="261">
        <v>2</v>
      </c>
      <c r="I1617" s="261" t="s">
        <v>17</v>
      </c>
      <c r="J1617" s="261" t="s">
        <v>17</v>
      </c>
      <c r="K1617" s="261" t="s">
        <v>2808</v>
      </c>
      <c r="L1617" s="262">
        <v>45610</v>
      </c>
      <c r="M1617" s="261" t="s">
        <v>20</v>
      </c>
    </row>
    <row r="1618" spans="1:13" x14ac:dyDescent="0.35">
      <c r="A1618" s="259" t="s">
        <v>2805</v>
      </c>
      <c r="B1618" s="259" t="s">
        <v>2806</v>
      </c>
      <c r="C1618" s="259" t="s">
        <v>2807</v>
      </c>
      <c r="D1618" s="259" t="s">
        <v>1190</v>
      </c>
      <c r="E1618" s="259">
        <v>0</v>
      </c>
      <c r="F1618" s="259" t="s">
        <v>1188</v>
      </c>
      <c r="G1618" s="259" t="s">
        <v>33</v>
      </c>
      <c r="H1618" s="259">
        <v>2</v>
      </c>
      <c r="I1618" s="259" t="s">
        <v>17</v>
      </c>
      <c r="J1618" s="259" t="s">
        <v>17</v>
      </c>
      <c r="K1618" s="259" t="s">
        <v>2809</v>
      </c>
      <c r="L1618" s="260">
        <v>45610</v>
      </c>
      <c r="M1618" s="259" t="s">
        <v>20</v>
      </c>
    </row>
    <row r="1619" spans="1:13" x14ac:dyDescent="0.35">
      <c r="A1619" s="261" t="s">
        <v>2805</v>
      </c>
      <c r="B1619" s="261" t="s">
        <v>2806</v>
      </c>
      <c r="C1619" s="261" t="s">
        <v>2807</v>
      </c>
      <c r="D1619" s="261" t="s">
        <v>1192</v>
      </c>
      <c r="E1619" s="261">
        <v>0</v>
      </c>
      <c r="F1619" s="261" t="s">
        <v>1188</v>
      </c>
      <c r="G1619" s="261" t="s">
        <v>33</v>
      </c>
      <c r="H1619" s="261">
        <v>2</v>
      </c>
      <c r="I1619" s="261" t="s">
        <v>17</v>
      </c>
      <c r="J1619" s="261" t="s">
        <v>17</v>
      </c>
      <c r="K1619" s="261" t="s">
        <v>2810</v>
      </c>
      <c r="L1619" s="262">
        <v>45610</v>
      </c>
      <c r="M1619" s="261" t="s">
        <v>20</v>
      </c>
    </row>
    <row r="1620" spans="1:13" x14ac:dyDescent="0.35">
      <c r="A1620" s="259" t="s">
        <v>2805</v>
      </c>
      <c r="B1620" s="259" t="s">
        <v>2806</v>
      </c>
      <c r="C1620" s="259" t="s">
        <v>2807</v>
      </c>
      <c r="D1620" s="259" t="s">
        <v>1194</v>
      </c>
      <c r="E1620" s="259">
        <v>0</v>
      </c>
      <c r="F1620" s="259" t="s">
        <v>1188</v>
      </c>
      <c r="G1620" s="259" t="s">
        <v>33</v>
      </c>
      <c r="H1620" s="259">
        <v>2</v>
      </c>
      <c r="I1620" s="259" t="s">
        <v>17</v>
      </c>
      <c r="J1620" s="259" t="s">
        <v>17</v>
      </c>
      <c r="K1620" s="259" t="s">
        <v>2811</v>
      </c>
      <c r="L1620" s="260">
        <v>45610</v>
      </c>
      <c r="M1620" s="259" t="s">
        <v>20</v>
      </c>
    </row>
    <row r="1621" spans="1:13" x14ac:dyDescent="0.35">
      <c r="A1621" s="261" t="s">
        <v>2805</v>
      </c>
      <c r="B1621" s="261" t="s">
        <v>2806</v>
      </c>
      <c r="C1621" s="261" t="s">
        <v>2807</v>
      </c>
      <c r="D1621" s="261" t="s">
        <v>1196</v>
      </c>
      <c r="E1621" s="261">
        <v>2</v>
      </c>
      <c r="F1621" s="261" t="s">
        <v>1188</v>
      </c>
      <c r="G1621" s="261" t="s">
        <v>33</v>
      </c>
      <c r="H1621" s="261">
        <v>2</v>
      </c>
      <c r="I1621" s="261" t="s">
        <v>17</v>
      </c>
      <c r="J1621" s="261" t="s">
        <v>17</v>
      </c>
      <c r="K1621" s="261" t="s">
        <v>2812</v>
      </c>
      <c r="L1621" s="262">
        <v>45610</v>
      </c>
      <c r="M1621" s="261" t="s">
        <v>20</v>
      </c>
    </row>
    <row r="1622" spans="1:13" x14ac:dyDescent="0.35">
      <c r="A1622" s="259" t="s">
        <v>2805</v>
      </c>
      <c r="B1622" s="259" t="s">
        <v>2806</v>
      </c>
      <c r="C1622" s="259" t="s">
        <v>2807</v>
      </c>
      <c r="D1622" s="259" t="s">
        <v>1198</v>
      </c>
      <c r="E1622" s="259">
        <v>0</v>
      </c>
      <c r="F1622" s="259" t="s">
        <v>1188</v>
      </c>
      <c r="G1622" s="259" t="s">
        <v>33</v>
      </c>
      <c r="H1622" s="259">
        <v>2</v>
      </c>
      <c r="I1622" s="259" t="s">
        <v>17</v>
      </c>
      <c r="J1622" s="259" t="s">
        <v>17</v>
      </c>
      <c r="K1622" s="259" t="s">
        <v>2813</v>
      </c>
      <c r="L1622" s="260">
        <v>45610</v>
      </c>
      <c r="M1622" s="259" t="s">
        <v>20</v>
      </c>
    </row>
    <row r="1623" spans="1:13" x14ac:dyDescent="0.35">
      <c r="A1623" s="261" t="s">
        <v>2805</v>
      </c>
      <c r="B1623" s="261" t="s">
        <v>2806</v>
      </c>
      <c r="C1623" s="261" t="s">
        <v>2807</v>
      </c>
      <c r="D1623" s="261" t="s">
        <v>1200</v>
      </c>
      <c r="E1623" s="261">
        <v>1</v>
      </c>
      <c r="F1623" s="261" t="s">
        <v>1188</v>
      </c>
      <c r="G1623" s="261" t="s">
        <v>33</v>
      </c>
      <c r="H1623" s="261">
        <v>2</v>
      </c>
      <c r="I1623" s="261" t="s">
        <v>17</v>
      </c>
      <c r="J1623" s="261" t="s">
        <v>17</v>
      </c>
      <c r="K1623" s="261" t="s">
        <v>2814</v>
      </c>
      <c r="L1623" s="262">
        <v>45610</v>
      </c>
      <c r="M1623" s="261" t="s">
        <v>20</v>
      </c>
    </row>
    <row r="1624" spans="1:13" x14ac:dyDescent="0.35">
      <c r="A1624" s="259" t="s">
        <v>2805</v>
      </c>
      <c r="B1624" s="259" t="s">
        <v>2806</v>
      </c>
      <c r="C1624" s="259" t="s">
        <v>2807</v>
      </c>
      <c r="D1624" s="259" t="s">
        <v>1202</v>
      </c>
      <c r="E1624" s="259">
        <v>0</v>
      </c>
      <c r="F1624" s="259" t="s">
        <v>1188</v>
      </c>
      <c r="G1624" s="259" t="s">
        <v>33</v>
      </c>
      <c r="H1624" s="259">
        <v>2</v>
      </c>
      <c r="I1624" s="259" t="s">
        <v>17</v>
      </c>
      <c r="J1624" s="259" t="s">
        <v>17</v>
      </c>
      <c r="K1624" s="259" t="s">
        <v>2815</v>
      </c>
      <c r="L1624" s="260">
        <v>45610</v>
      </c>
      <c r="M1624" s="259" t="s">
        <v>20</v>
      </c>
    </row>
    <row r="1625" spans="1:13" x14ac:dyDescent="0.35">
      <c r="A1625" s="261" t="s">
        <v>2805</v>
      </c>
      <c r="B1625" s="261" t="s">
        <v>2806</v>
      </c>
      <c r="C1625" s="261" t="s">
        <v>2807</v>
      </c>
      <c r="D1625" s="261" t="s">
        <v>1204</v>
      </c>
      <c r="E1625" s="261">
        <v>0</v>
      </c>
      <c r="F1625" s="261" t="s">
        <v>1188</v>
      </c>
      <c r="G1625" s="261" t="s">
        <v>33</v>
      </c>
      <c r="H1625" s="261">
        <v>2</v>
      </c>
      <c r="I1625" s="261" t="s">
        <v>17</v>
      </c>
      <c r="J1625" s="261" t="s">
        <v>17</v>
      </c>
      <c r="K1625" s="261" t="s">
        <v>2816</v>
      </c>
      <c r="L1625" s="262">
        <v>45610</v>
      </c>
      <c r="M1625" s="261" t="s">
        <v>20</v>
      </c>
    </row>
    <row r="1626" spans="1:13" x14ac:dyDescent="0.35">
      <c r="A1626" s="259" t="s">
        <v>762</v>
      </c>
      <c r="B1626" s="259" t="s">
        <v>763</v>
      </c>
      <c r="C1626" s="259" t="s">
        <v>734</v>
      </c>
      <c r="D1626" s="259" t="s">
        <v>1187</v>
      </c>
      <c r="E1626" s="259">
        <v>0</v>
      </c>
      <c r="F1626" s="259" t="s">
        <v>1188</v>
      </c>
      <c r="G1626" s="259" t="s">
        <v>33</v>
      </c>
      <c r="H1626" s="259">
        <v>2</v>
      </c>
      <c r="I1626" s="259" t="s">
        <v>17</v>
      </c>
      <c r="J1626" s="259" t="s">
        <v>17</v>
      </c>
      <c r="K1626" s="259" t="s">
        <v>2817</v>
      </c>
      <c r="L1626" s="260">
        <v>45610</v>
      </c>
      <c r="M1626" s="259" t="s">
        <v>20</v>
      </c>
    </row>
    <row r="1627" spans="1:13" x14ac:dyDescent="0.35">
      <c r="A1627" s="261" t="s">
        <v>762</v>
      </c>
      <c r="B1627" s="261" t="s">
        <v>763</v>
      </c>
      <c r="C1627" s="261" t="s">
        <v>734</v>
      </c>
      <c r="D1627" s="261" t="s">
        <v>1190</v>
      </c>
      <c r="E1627" s="261">
        <v>0</v>
      </c>
      <c r="F1627" s="261" t="s">
        <v>1188</v>
      </c>
      <c r="G1627" s="261" t="s">
        <v>33</v>
      </c>
      <c r="H1627" s="261">
        <v>2</v>
      </c>
      <c r="I1627" s="261" t="s">
        <v>17</v>
      </c>
      <c r="J1627" s="261" t="s">
        <v>17</v>
      </c>
      <c r="K1627" s="261" t="s">
        <v>2818</v>
      </c>
      <c r="L1627" s="262">
        <v>45610</v>
      </c>
      <c r="M1627" s="261" t="s">
        <v>20</v>
      </c>
    </row>
    <row r="1628" spans="1:13" x14ac:dyDescent="0.35">
      <c r="A1628" s="259" t="s">
        <v>762</v>
      </c>
      <c r="B1628" s="259" t="s">
        <v>763</v>
      </c>
      <c r="C1628" s="259" t="s">
        <v>734</v>
      </c>
      <c r="D1628" s="259" t="s">
        <v>1192</v>
      </c>
      <c r="E1628" s="259">
        <v>0</v>
      </c>
      <c r="F1628" s="259" t="s">
        <v>1188</v>
      </c>
      <c r="G1628" s="259" t="s">
        <v>33</v>
      </c>
      <c r="H1628" s="259">
        <v>2</v>
      </c>
      <c r="I1628" s="259" t="s">
        <v>17</v>
      </c>
      <c r="J1628" s="259" t="s">
        <v>17</v>
      </c>
      <c r="K1628" s="259" t="s">
        <v>2819</v>
      </c>
      <c r="L1628" s="260">
        <v>45610</v>
      </c>
      <c r="M1628" s="259" t="s">
        <v>20</v>
      </c>
    </row>
    <row r="1629" spans="1:13" x14ac:dyDescent="0.35">
      <c r="A1629" s="261" t="s">
        <v>762</v>
      </c>
      <c r="B1629" s="261" t="s">
        <v>763</v>
      </c>
      <c r="C1629" s="261" t="s">
        <v>734</v>
      </c>
      <c r="D1629" s="261" t="s">
        <v>1194</v>
      </c>
      <c r="E1629" s="261">
        <v>0</v>
      </c>
      <c r="F1629" s="261" t="s">
        <v>1188</v>
      </c>
      <c r="G1629" s="261" t="s">
        <v>33</v>
      </c>
      <c r="H1629" s="261">
        <v>2</v>
      </c>
      <c r="I1629" s="261" t="s">
        <v>17</v>
      </c>
      <c r="J1629" s="261" t="s">
        <v>17</v>
      </c>
      <c r="K1629" s="261" t="s">
        <v>2820</v>
      </c>
      <c r="L1629" s="262">
        <v>45610</v>
      </c>
      <c r="M1629" s="261" t="s">
        <v>20</v>
      </c>
    </row>
    <row r="1630" spans="1:13" x14ac:dyDescent="0.35">
      <c r="A1630" s="259" t="s">
        <v>762</v>
      </c>
      <c r="B1630" s="259" t="s">
        <v>763</v>
      </c>
      <c r="C1630" s="259" t="s">
        <v>734</v>
      </c>
      <c r="D1630" s="259" t="s">
        <v>1196</v>
      </c>
      <c r="E1630" s="259">
        <v>1</v>
      </c>
      <c r="F1630" s="259" t="s">
        <v>1188</v>
      </c>
      <c r="G1630" s="259" t="s">
        <v>33</v>
      </c>
      <c r="H1630" s="259">
        <v>2</v>
      </c>
      <c r="I1630" s="259" t="s">
        <v>17</v>
      </c>
      <c r="J1630" s="259" t="s">
        <v>17</v>
      </c>
      <c r="K1630" s="259" t="s">
        <v>2821</v>
      </c>
      <c r="L1630" s="260">
        <v>45610</v>
      </c>
      <c r="M1630" s="259" t="s">
        <v>20</v>
      </c>
    </row>
    <row r="1631" spans="1:13" x14ac:dyDescent="0.35">
      <c r="A1631" s="261" t="s">
        <v>762</v>
      </c>
      <c r="B1631" s="261" t="s">
        <v>763</v>
      </c>
      <c r="C1631" s="261" t="s">
        <v>734</v>
      </c>
      <c r="D1631" s="261" t="s">
        <v>1198</v>
      </c>
      <c r="E1631" s="261">
        <v>0</v>
      </c>
      <c r="F1631" s="261" t="s">
        <v>1188</v>
      </c>
      <c r="G1631" s="261" t="s">
        <v>33</v>
      </c>
      <c r="H1631" s="261">
        <v>2</v>
      </c>
      <c r="I1631" s="261" t="s">
        <v>17</v>
      </c>
      <c r="J1631" s="261" t="s">
        <v>17</v>
      </c>
      <c r="K1631" s="261" t="s">
        <v>2822</v>
      </c>
      <c r="L1631" s="262">
        <v>45610</v>
      </c>
      <c r="M1631" s="261" t="s">
        <v>20</v>
      </c>
    </row>
    <row r="1632" spans="1:13" x14ac:dyDescent="0.35">
      <c r="A1632" s="259" t="s">
        <v>762</v>
      </c>
      <c r="B1632" s="259" t="s">
        <v>763</v>
      </c>
      <c r="C1632" s="259" t="s">
        <v>734</v>
      </c>
      <c r="D1632" s="259" t="s">
        <v>1200</v>
      </c>
      <c r="E1632" s="259">
        <v>2</v>
      </c>
      <c r="F1632" s="259" t="s">
        <v>1188</v>
      </c>
      <c r="G1632" s="259" t="s">
        <v>33</v>
      </c>
      <c r="H1632" s="259">
        <v>2</v>
      </c>
      <c r="I1632" s="259" t="s">
        <v>17</v>
      </c>
      <c r="J1632" s="259" t="s">
        <v>17</v>
      </c>
      <c r="K1632" s="259" t="s">
        <v>2823</v>
      </c>
      <c r="L1632" s="260">
        <v>45610</v>
      </c>
      <c r="M1632" s="259" t="s">
        <v>20</v>
      </c>
    </row>
    <row r="1633" spans="1:13" x14ac:dyDescent="0.35">
      <c r="A1633" s="261" t="s">
        <v>762</v>
      </c>
      <c r="B1633" s="261" t="s">
        <v>763</v>
      </c>
      <c r="C1633" s="261" t="s">
        <v>734</v>
      </c>
      <c r="D1633" s="261" t="s">
        <v>1202</v>
      </c>
      <c r="E1633" s="261">
        <v>0</v>
      </c>
      <c r="F1633" s="261" t="s">
        <v>1188</v>
      </c>
      <c r="G1633" s="261" t="s">
        <v>33</v>
      </c>
      <c r="H1633" s="261">
        <v>2</v>
      </c>
      <c r="I1633" s="261" t="s">
        <v>17</v>
      </c>
      <c r="J1633" s="261" t="s">
        <v>17</v>
      </c>
      <c r="K1633" s="261" t="s">
        <v>2824</v>
      </c>
      <c r="L1633" s="262">
        <v>45610</v>
      </c>
      <c r="M1633" s="261" t="s">
        <v>20</v>
      </c>
    </row>
    <row r="1634" spans="1:13" x14ac:dyDescent="0.35">
      <c r="A1634" s="259" t="s">
        <v>762</v>
      </c>
      <c r="B1634" s="259" t="s">
        <v>763</v>
      </c>
      <c r="C1634" s="259" t="s">
        <v>734</v>
      </c>
      <c r="D1634" s="259" t="s">
        <v>1204</v>
      </c>
      <c r="E1634" s="259">
        <v>0</v>
      </c>
      <c r="F1634" s="259" t="s">
        <v>1188</v>
      </c>
      <c r="G1634" s="259" t="s">
        <v>33</v>
      </c>
      <c r="H1634" s="259">
        <v>2</v>
      </c>
      <c r="I1634" s="259" t="s">
        <v>17</v>
      </c>
      <c r="J1634" s="259" t="s">
        <v>17</v>
      </c>
      <c r="K1634" s="259" t="s">
        <v>2825</v>
      </c>
      <c r="L1634" s="260">
        <v>45610</v>
      </c>
      <c r="M1634" s="259" t="s">
        <v>20</v>
      </c>
    </row>
    <row r="1635" spans="1:13" x14ac:dyDescent="0.35">
      <c r="A1635" s="261" t="s">
        <v>747</v>
      </c>
      <c r="B1635" s="261" t="s">
        <v>748</v>
      </c>
      <c r="C1635" s="261" t="s">
        <v>734</v>
      </c>
      <c r="D1635" s="261" t="s">
        <v>1187</v>
      </c>
      <c r="E1635" s="261">
        <v>0</v>
      </c>
      <c r="F1635" s="261" t="s">
        <v>1188</v>
      </c>
      <c r="G1635" s="261" t="s">
        <v>33</v>
      </c>
      <c r="H1635" s="261">
        <v>2</v>
      </c>
      <c r="I1635" s="261" t="s">
        <v>17</v>
      </c>
      <c r="J1635" s="261" t="s">
        <v>17</v>
      </c>
      <c r="K1635" s="261" t="s">
        <v>2826</v>
      </c>
      <c r="L1635" s="262">
        <v>45610</v>
      </c>
      <c r="M1635" s="261" t="s">
        <v>20</v>
      </c>
    </row>
    <row r="1636" spans="1:13" x14ac:dyDescent="0.35">
      <c r="A1636" s="259" t="s">
        <v>747</v>
      </c>
      <c r="B1636" s="259" t="s">
        <v>748</v>
      </c>
      <c r="C1636" s="259" t="s">
        <v>734</v>
      </c>
      <c r="D1636" s="259" t="s">
        <v>1190</v>
      </c>
      <c r="E1636" s="259">
        <v>0</v>
      </c>
      <c r="F1636" s="259" t="s">
        <v>1188</v>
      </c>
      <c r="G1636" s="259" t="s">
        <v>33</v>
      </c>
      <c r="H1636" s="259">
        <v>2</v>
      </c>
      <c r="I1636" s="259" t="s">
        <v>17</v>
      </c>
      <c r="J1636" s="259" t="s">
        <v>17</v>
      </c>
      <c r="K1636" s="259" t="s">
        <v>2827</v>
      </c>
      <c r="L1636" s="260">
        <v>45610</v>
      </c>
      <c r="M1636" s="259" t="s">
        <v>20</v>
      </c>
    </row>
    <row r="1637" spans="1:13" x14ac:dyDescent="0.35">
      <c r="A1637" s="261" t="s">
        <v>747</v>
      </c>
      <c r="B1637" s="261" t="s">
        <v>748</v>
      </c>
      <c r="C1637" s="261" t="s">
        <v>734</v>
      </c>
      <c r="D1637" s="261" t="s">
        <v>1192</v>
      </c>
      <c r="E1637" s="261">
        <v>0</v>
      </c>
      <c r="F1637" s="261" t="s">
        <v>1188</v>
      </c>
      <c r="G1637" s="261" t="s">
        <v>33</v>
      </c>
      <c r="H1637" s="261">
        <v>2</v>
      </c>
      <c r="I1637" s="261" t="s">
        <v>17</v>
      </c>
      <c r="J1637" s="261" t="s">
        <v>17</v>
      </c>
      <c r="K1637" s="261" t="s">
        <v>2828</v>
      </c>
      <c r="L1637" s="262">
        <v>45610</v>
      </c>
      <c r="M1637" s="261" t="s">
        <v>20</v>
      </c>
    </row>
    <row r="1638" spans="1:13" x14ac:dyDescent="0.35">
      <c r="A1638" s="259" t="s">
        <v>747</v>
      </c>
      <c r="B1638" s="259" t="s">
        <v>748</v>
      </c>
      <c r="C1638" s="259" t="s">
        <v>734</v>
      </c>
      <c r="D1638" s="259" t="s">
        <v>1194</v>
      </c>
      <c r="E1638" s="259">
        <v>0</v>
      </c>
      <c r="F1638" s="259" t="s">
        <v>1188</v>
      </c>
      <c r="G1638" s="259" t="s">
        <v>33</v>
      </c>
      <c r="H1638" s="259">
        <v>2</v>
      </c>
      <c r="I1638" s="259" t="s">
        <v>17</v>
      </c>
      <c r="J1638" s="259" t="s">
        <v>17</v>
      </c>
      <c r="K1638" s="259" t="s">
        <v>2829</v>
      </c>
      <c r="L1638" s="260">
        <v>45610</v>
      </c>
      <c r="M1638" s="259" t="s">
        <v>20</v>
      </c>
    </row>
    <row r="1639" spans="1:13" x14ac:dyDescent="0.35">
      <c r="A1639" s="261" t="s">
        <v>747</v>
      </c>
      <c r="B1639" s="261" t="s">
        <v>748</v>
      </c>
      <c r="C1639" s="261" t="s">
        <v>734</v>
      </c>
      <c r="D1639" s="261" t="s">
        <v>1196</v>
      </c>
      <c r="E1639" s="261">
        <v>1</v>
      </c>
      <c r="F1639" s="261" t="s">
        <v>1188</v>
      </c>
      <c r="G1639" s="261" t="s">
        <v>33</v>
      </c>
      <c r="H1639" s="261">
        <v>2</v>
      </c>
      <c r="I1639" s="261" t="s">
        <v>17</v>
      </c>
      <c r="J1639" s="261" t="s">
        <v>17</v>
      </c>
      <c r="K1639" s="261" t="s">
        <v>2830</v>
      </c>
      <c r="L1639" s="262">
        <v>45610</v>
      </c>
      <c r="M1639" s="261" t="s">
        <v>20</v>
      </c>
    </row>
    <row r="1640" spans="1:13" x14ac:dyDescent="0.35">
      <c r="A1640" s="259" t="s">
        <v>747</v>
      </c>
      <c r="B1640" s="259" t="s">
        <v>748</v>
      </c>
      <c r="C1640" s="259" t="s">
        <v>734</v>
      </c>
      <c r="D1640" s="259" t="s">
        <v>1198</v>
      </c>
      <c r="E1640" s="259">
        <v>0</v>
      </c>
      <c r="F1640" s="259" t="s">
        <v>1188</v>
      </c>
      <c r="G1640" s="259" t="s">
        <v>33</v>
      </c>
      <c r="H1640" s="259">
        <v>2</v>
      </c>
      <c r="I1640" s="259" t="s">
        <v>17</v>
      </c>
      <c r="J1640" s="259" t="s">
        <v>17</v>
      </c>
      <c r="K1640" s="259" t="s">
        <v>2831</v>
      </c>
      <c r="L1640" s="260">
        <v>45610</v>
      </c>
      <c r="M1640" s="259" t="s">
        <v>20</v>
      </c>
    </row>
    <row r="1641" spans="1:13" x14ac:dyDescent="0.35">
      <c r="A1641" s="261" t="s">
        <v>747</v>
      </c>
      <c r="B1641" s="261" t="s">
        <v>748</v>
      </c>
      <c r="C1641" s="261" t="s">
        <v>734</v>
      </c>
      <c r="D1641" s="261" t="s">
        <v>1200</v>
      </c>
      <c r="E1641" s="261">
        <v>2</v>
      </c>
      <c r="F1641" s="261" t="s">
        <v>1188</v>
      </c>
      <c r="G1641" s="261" t="s">
        <v>33</v>
      </c>
      <c r="H1641" s="261">
        <v>2</v>
      </c>
      <c r="I1641" s="261" t="s">
        <v>17</v>
      </c>
      <c r="J1641" s="261" t="s">
        <v>17</v>
      </c>
      <c r="K1641" s="261" t="s">
        <v>2832</v>
      </c>
      <c r="L1641" s="262">
        <v>45610</v>
      </c>
      <c r="M1641" s="261" t="s">
        <v>20</v>
      </c>
    </row>
    <row r="1642" spans="1:13" x14ac:dyDescent="0.35">
      <c r="A1642" s="259" t="s">
        <v>747</v>
      </c>
      <c r="B1642" s="259" t="s">
        <v>748</v>
      </c>
      <c r="C1642" s="259" t="s">
        <v>734</v>
      </c>
      <c r="D1642" s="259" t="s">
        <v>1202</v>
      </c>
      <c r="E1642" s="259">
        <v>0</v>
      </c>
      <c r="F1642" s="259" t="s">
        <v>1188</v>
      </c>
      <c r="G1642" s="259" t="s">
        <v>33</v>
      </c>
      <c r="H1642" s="259">
        <v>2</v>
      </c>
      <c r="I1642" s="259" t="s">
        <v>17</v>
      </c>
      <c r="J1642" s="259" t="s">
        <v>17</v>
      </c>
      <c r="K1642" s="259" t="s">
        <v>2833</v>
      </c>
      <c r="L1642" s="260">
        <v>45610</v>
      </c>
      <c r="M1642" s="259" t="s">
        <v>20</v>
      </c>
    </row>
    <row r="1643" spans="1:13" x14ac:dyDescent="0.35">
      <c r="A1643" s="261" t="s">
        <v>747</v>
      </c>
      <c r="B1643" s="261" t="s">
        <v>748</v>
      </c>
      <c r="C1643" s="261" t="s">
        <v>734</v>
      </c>
      <c r="D1643" s="261" t="s">
        <v>1204</v>
      </c>
      <c r="E1643" s="261">
        <v>0</v>
      </c>
      <c r="F1643" s="261" t="s">
        <v>1188</v>
      </c>
      <c r="G1643" s="261" t="s">
        <v>33</v>
      </c>
      <c r="H1643" s="261">
        <v>2</v>
      </c>
      <c r="I1643" s="261" t="s">
        <v>17</v>
      </c>
      <c r="J1643" s="261" t="s">
        <v>17</v>
      </c>
      <c r="K1643" s="261" t="s">
        <v>2834</v>
      </c>
      <c r="L1643" s="262">
        <v>45610</v>
      </c>
      <c r="M1643" s="261" t="s">
        <v>20</v>
      </c>
    </row>
    <row r="1644" spans="1:13" x14ac:dyDescent="0.35">
      <c r="A1644" s="259" t="s">
        <v>732</v>
      </c>
      <c r="B1644" s="259" t="s">
        <v>733</v>
      </c>
      <c r="C1644" s="259" t="s">
        <v>734</v>
      </c>
      <c r="D1644" s="259" t="s">
        <v>1187</v>
      </c>
      <c r="E1644" s="259">
        <v>0</v>
      </c>
      <c r="F1644" s="259" t="s">
        <v>1188</v>
      </c>
      <c r="G1644" s="259" t="s">
        <v>33</v>
      </c>
      <c r="H1644" s="259">
        <v>2</v>
      </c>
      <c r="I1644" s="259" t="s">
        <v>17</v>
      </c>
      <c r="J1644" s="259" t="s">
        <v>17</v>
      </c>
      <c r="K1644" s="259" t="s">
        <v>2835</v>
      </c>
      <c r="L1644" s="260">
        <v>45610</v>
      </c>
      <c r="M1644" s="259" t="s">
        <v>20</v>
      </c>
    </row>
    <row r="1645" spans="1:13" x14ac:dyDescent="0.35">
      <c r="A1645" s="261" t="s">
        <v>732</v>
      </c>
      <c r="B1645" s="261" t="s">
        <v>733</v>
      </c>
      <c r="C1645" s="261" t="s">
        <v>734</v>
      </c>
      <c r="D1645" s="261" t="s">
        <v>1190</v>
      </c>
      <c r="E1645" s="261">
        <v>0</v>
      </c>
      <c r="F1645" s="261" t="s">
        <v>1188</v>
      </c>
      <c r="G1645" s="261" t="s">
        <v>33</v>
      </c>
      <c r="H1645" s="261">
        <v>2</v>
      </c>
      <c r="I1645" s="261" t="s">
        <v>17</v>
      </c>
      <c r="J1645" s="261" t="s">
        <v>17</v>
      </c>
      <c r="K1645" s="261" t="s">
        <v>2836</v>
      </c>
      <c r="L1645" s="262">
        <v>45610</v>
      </c>
      <c r="M1645" s="261" t="s">
        <v>20</v>
      </c>
    </row>
    <row r="1646" spans="1:13" x14ac:dyDescent="0.35">
      <c r="A1646" s="259" t="s">
        <v>732</v>
      </c>
      <c r="B1646" s="259" t="s">
        <v>733</v>
      </c>
      <c r="C1646" s="259" t="s">
        <v>734</v>
      </c>
      <c r="D1646" s="259" t="s">
        <v>1192</v>
      </c>
      <c r="E1646" s="259">
        <v>0</v>
      </c>
      <c r="F1646" s="259" t="s">
        <v>1188</v>
      </c>
      <c r="G1646" s="259" t="s">
        <v>33</v>
      </c>
      <c r="H1646" s="259">
        <v>2</v>
      </c>
      <c r="I1646" s="259" t="s">
        <v>17</v>
      </c>
      <c r="J1646" s="259" t="s">
        <v>17</v>
      </c>
      <c r="K1646" s="259" t="s">
        <v>2837</v>
      </c>
      <c r="L1646" s="260">
        <v>45610</v>
      </c>
      <c r="M1646" s="259" t="s">
        <v>20</v>
      </c>
    </row>
    <row r="1647" spans="1:13" x14ac:dyDescent="0.35">
      <c r="A1647" s="261" t="s">
        <v>732</v>
      </c>
      <c r="B1647" s="261" t="s">
        <v>733</v>
      </c>
      <c r="C1647" s="261" t="s">
        <v>734</v>
      </c>
      <c r="D1647" s="261" t="s">
        <v>1194</v>
      </c>
      <c r="E1647" s="261">
        <v>0</v>
      </c>
      <c r="F1647" s="261" t="s">
        <v>1188</v>
      </c>
      <c r="G1647" s="261" t="s">
        <v>33</v>
      </c>
      <c r="H1647" s="261">
        <v>2</v>
      </c>
      <c r="I1647" s="261" t="s">
        <v>17</v>
      </c>
      <c r="J1647" s="261" t="s">
        <v>17</v>
      </c>
      <c r="K1647" s="261" t="s">
        <v>2838</v>
      </c>
      <c r="L1647" s="262">
        <v>45610</v>
      </c>
      <c r="M1647" s="261" t="s">
        <v>20</v>
      </c>
    </row>
    <row r="1648" spans="1:13" x14ac:dyDescent="0.35">
      <c r="A1648" s="259" t="s">
        <v>732</v>
      </c>
      <c r="B1648" s="259" t="s">
        <v>733</v>
      </c>
      <c r="C1648" s="259" t="s">
        <v>734</v>
      </c>
      <c r="D1648" s="259" t="s">
        <v>1196</v>
      </c>
      <c r="E1648" s="259">
        <v>1</v>
      </c>
      <c r="F1648" s="259" t="s">
        <v>1188</v>
      </c>
      <c r="G1648" s="259" t="s">
        <v>33</v>
      </c>
      <c r="H1648" s="259">
        <v>2</v>
      </c>
      <c r="I1648" s="259" t="s">
        <v>17</v>
      </c>
      <c r="J1648" s="259" t="s">
        <v>17</v>
      </c>
      <c r="K1648" s="259" t="s">
        <v>2839</v>
      </c>
      <c r="L1648" s="260">
        <v>45610</v>
      </c>
      <c r="M1648" s="259" t="s">
        <v>20</v>
      </c>
    </row>
    <row r="1649" spans="1:13" x14ac:dyDescent="0.35">
      <c r="A1649" s="261" t="s">
        <v>732</v>
      </c>
      <c r="B1649" s="261" t="s">
        <v>733</v>
      </c>
      <c r="C1649" s="261" t="s">
        <v>734</v>
      </c>
      <c r="D1649" s="261" t="s">
        <v>1198</v>
      </c>
      <c r="E1649" s="261">
        <v>0</v>
      </c>
      <c r="F1649" s="261" t="s">
        <v>1188</v>
      </c>
      <c r="G1649" s="261" t="s">
        <v>33</v>
      </c>
      <c r="H1649" s="261">
        <v>2</v>
      </c>
      <c r="I1649" s="261" t="s">
        <v>17</v>
      </c>
      <c r="J1649" s="261" t="s">
        <v>17</v>
      </c>
      <c r="K1649" s="261" t="s">
        <v>2840</v>
      </c>
      <c r="L1649" s="262">
        <v>45610</v>
      </c>
      <c r="M1649" s="261" t="s">
        <v>20</v>
      </c>
    </row>
    <row r="1650" spans="1:13" x14ac:dyDescent="0.35">
      <c r="A1650" s="259" t="s">
        <v>732</v>
      </c>
      <c r="B1650" s="259" t="s">
        <v>733</v>
      </c>
      <c r="C1650" s="259" t="s">
        <v>734</v>
      </c>
      <c r="D1650" s="259" t="s">
        <v>1200</v>
      </c>
      <c r="E1650" s="259">
        <v>2</v>
      </c>
      <c r="F1650" s="259" t="s">
        <v>1188</v>
      </c>
      <c r="G1650" s="259" t="s">
        <v>33</v>
      </c>
      <c r="H1650" s="259">
        <v>2</v>
      </c>
      <c r="I1650" s="259" t="s">
        <v>17</v>
      </c>
      <c r="J1650" s="259" t="s">
        <v>17</v>
      </c>
      <c r="K1650" s="259" t="s">
        <v>2841</v>
      </c>
      <c r="L1650" s="260">
        <v>45610</v>
      </c>
      <c r="M1650" s="259" t="s">
        <v>20</v>
      </c>
    </row>
    <row r="1651" spans="1:13" x14ac:dyDescent="0.35">
      <c r="A1651" s="261" t="s">
        <v>732</v>
      </c>
      <c r="B1651" s="261" t="s">
        <v>733</v>
      </c>
      <c r="C1651" s="261" t="s">
        <v>734</v>
      </c>
      <c r="D1651" s="261" t="s">
        <v>1202</v>
      </c>
      <c r="E1651" s="261">
        <v>0</v>
      </c>
      <c r="F1651" s="261" t="s">
        <v>1188</v>
      </c>
      <c r="G1651" s="261" t="s">
        <v>33</v>
      </c>
      <c r="H1651" s="261">
        <v>2</v>
      </c>
      <c r="I1651" s="261" t="s">
        <v>17</v>
      </c>
      <c r="J1651" s="261" t="s">
        <v>17</v>
      </c>
      <c r="K1651" s="261" t="s">
        <v>2842</v>
      </c>
      <c r="L1651" s="262">
        <v>45610</v>
      </c>
      <c r="M1651" s="261" t="s">
        <v>20</v>
      </c>
    </row>
    <row r="1652" spans="1:13" x14ac:dyDescent="0.35">
      <c r="A1652" s="259" t="s">
        <v>732</v>
      </c>
      <c r="B1652" s="259" t="s">
        <v>733</v>
      </c>
      <c r="C1652" s="259" t="s">
        <v>734</v>
      </c>
      <c r="D1652" s="259" t="s">
        <v>1204</v>
      </c>
      <c r="E1652" s="259">
        <v>0</v>
      </c>
      <c r="F1652" s="259" t="s">
        <v>1188</v>
      </c>
      <c r="G1652" s="259" t="s">
        <v>33</v>
      </c>
      <c r="H1652" s="259">
        <v>2</v>
      </c>
      <c r="I1652" s="259" t="s">
        <v>17</v>
      </c>
      <c r="J1652" s="259" t="s">
        <v>17</v>
      </c>
      <c r="K1652" s="259" t="s">
        <v>2843</v>
      </c>
      <c r="L1652" s="260">
        <v>45610</v>
      </c>
      <c r="M1652" s="259" t="s">
        <v>20</v>
      </c>
    </row>
    <row r="1653" spans="1:13" x14ac:dyDescent="0.35">
      <c r="A1653" s="261" t="s">
        <v>805</v>
      </c>
      <c r="B1653" s="261" t="s">
        <v>806</v>
      </c>
      <c r="C1653" s="261" t="s">
        <v>807</v>
      </c>
      <c r="D1653" s="261" t="s">
        <v>1187</v>
      </c>
      <c r="E1653" s="261">
        <v>0</v>
      </c>
      <c r="F1653" s="261" t="s">
        <v>1188</v>
      </c>
      <c r="G1653" s="261" t="s">
        <v>33</v>
      </c>
      <c r="H1653" s="261">
        <v>2</v>
      </c>
      <c r="I1653" s="261" t="s">
        <v>17</v>
      </c>
      <c r="J1653" s="261" t="s">
        <v>17</v>
      </c>
      <c r="K1653" s="261" t="s">
        <v>2844</v>
      </c>
      <c r="L1653" s="262">
        <v>45610</v>
      </c>
      <c r="M1653" s="261" t="s">
        <v>20</v>
      </c>
    </row>
    <row r="1654" spans="1:13" x14ac:dyDescent="0.35">
      <c r="A1654" s="259" t="s">
        <v>805</v>
      </c>
      <c r="B1654" s="259" t="s">
        <v>806</v>
      </c>
      <c r="C1654" s="259" t="s">
        <v>807</v>
      </c>
      <c r="D1654" s="259" t="s">
        <v>1190</v>
      </c>
      <c r="E1654" s="259">
        <v>0</v>
      </c>
      <c r="F1654" s="259" t="s">
        <v>1188</v>
      </c>
      <c r="G1654" s="259" t="s">
        <v>33</v>
      </c>
      <c r="H1654" s="259">
        <v>2</v>
      </c>
      <c r="I1654" s="259" t="s">
        <v>17</v>
      </c>
      <c r="J1654" s="259" t="s">
        <v>17</v>
      </c>
      <c r="K1654" s="259" t="s">
        <v>2845</v>
      </c>
      <c r="L1654" s="260">
        <v>45610</v>
      </c>
      <c r="M1654" s="259" t="s">
        <v>20</v>
      </c>
    </row>
    <row r="1655" spans="1:13" x14ac:dyDescent="0.35">
      <c r="A1655" s="261" t="s">
        <v>805</v>
      </c>
      <c r="B1655" s="261" t="s">
        <v>806</v>
      </c>
      <c r="C1655" s="261" t="s">
        <v>807</v>
      </c>
      <c r="D1655" s="261" t="s">
        <v>1192</v>
      </c>
      <c r="E1655" s="261">
        <v>0</v>
      </c>
      <c r="F1655" s="261" t="s">
        <v>1188</v>
      </c>
      <c r="G1655" s="261" t="s">
        <v>33</v>
      </c>
      <c r="H1655" s="261">
        <v>2</v>
      </c>
      <c r="I1655" s="261" t="s">
        <v>17</v>
      </c>
      <c r="J1655" s="261" t="s">
        <v>17</v>
      </c>
      <c r="K1655" s="261" t="s">
        <v>2846</v>
      </c>
      <c r="L1655" s="262">
        <v>45610</v>
      </c>
      <c r="M1655" s="261" t="s">
        <v>20</v>
      </c>
    </row>
    <row r="1656" spans="1:13" x14ac:dyDescent="0.35">
      <c r="A1656" s="259" t="s">
        <v>805</v>
      </c>
      <c r="B1656" s="259" t="s">
        <v>806</v>
      </c>
      <c r="C1656" s="259" t="s">
        <v>807</v>
      </c>
      <c r="D1656" s="259" t="s">
        <v>1194</v>
      </c>
      <c r="E1656" s="259">
        <v>0</v>
      </c>
      <c r="F1656" s="259" t="s">
        <v>1188</v>
      </c>
      <c r="G1656" s="259" t="s">
        <v>33</v>
      </c>
      <c r="H1656" s="259">
        <v>2</v>
      </c>
      <c r="I1656" s="259" t="s">
        <v>17</v>
      </c>
      <c r="J1656" s="259" t="s">
        <v>17</v>
      </c>
      <c r="K1656" s="259" t="s">
        <v>2847</v>
      </c>
      <c r="L1656" s="260">
        <v>45610</v>
      </c>
      <c r="M1656" s="259" t="s">
        <v>20</v>
      </c>
    </row>
    <row r="1657" spans="1:13" x14ac:dyDescent="0.35">
      <c r="A1657" s="261" t="s">
        <v>805</v>
      </c>
      <c r="B1657" s="261" t="s">
        <v>806</v>
      </c>
      <c r="C1657" s="261" t="s">
        <v>807</v>
      </c>
      <c r="D1657" s="261" t="s">
        <v>1196</v>
      </c>
      <c r="E1657" s="261">
        <v>0</v>
      </c>
      <c r="F1657" s="261" t="s">
        <v>1188</v>
      </c>
      <c r="G1657" s="261" t="s">
        <v>33</v>
      </c>
      <c r="H1657" s="261">
        <v>2</v>
      </c>
      <c r="I1657" s="261" t="s">
        <v>17</v>
      </c>
      <c r="J1657" s="261" t="s">
        <v>17</v>
      </c>
      <c r="K1657" s="261" t="s">
        <v>2848</v>
      </c>
      <c r="L1657" s="262">
        <v>45610</v>
      </c>
      <c r="M1657" s="261" t="s">
        <v>20</v>
      </c>
    </row>
    <row r="1658" spans="1:13" x14ac:dyDescent="0.35">
      <c r="A1658" s="259" t="s">
        <v>805</v>
      </c>
      <c r="B1658" s="259" t="s">
        <v>806</v>
      </c>
      <c r="C1658" s="259" t="s">
        <v>807</v>
      </c>
      <c r="D1658" s="259" t="s">
        <v>1198</v>
      </c>
      <c r="E1658" s="259">
        <v>0</v>
      </c>
      <c r="F1658" s="259" t="s">
        <v>1188</v>
      </c>
      <c r="G1658" s="259" t="s">
        <v>33</v>
      </c>
      <c r="H1658" s="259">
        <v>2</v>
      </c>
      <c r="I1658" s="259" t="s">
        <v>17</v>
      </c>
      <c r="J1658" s="259" t="s">
        <v>17</v>
      </c>
      <c r="K1658" s="259" t="s">
        <v>2849</v>
      </c>
      <c r="L1658" s="260">
        <v>45610</v>
      </c>
      <c r="M1658" s="259" t="s">
        <v>20</v>
      </c>
    </row>
    <row r="1659" spans="1:13" x14ac:dyDescent="0.35">
      <c r="A1659" s="261" t="s">
        <v>805</v>
      </c>
      <c r="B1659" s="261" t="s">
        <v>806</v>
      </c>
      <c r="C1659" s="261" t="s">
        <v>807</v>
      </c>
      <c r="D1659" s="261" t="s">
        <v>1200</v>
      </c>
      <c r="E1659" s="261">
        <v>0</v>
      </c>
      <c r="F1659" s="261" t="s">
        <v>1188</v>
      </c>
      <c r="G1659" s="261" t="s">
        <v>33</v>
      </c>
      <c r="H1659" s="261">
        <v>2</v>
      </c>
      <c r="I1659" s="261" t="s">
        <v>17</v>
      </c>
      <c r="J1659" s="261" t="s">
        <v>17</v>
      </c>
      <c r="K1659" s="261" t="s">
        <v>2850</v>
      </c>
      <c r="L1659" s="262">
        <v>45610</v>
      </c>
      <c r="M1659" s="261" t="s">
        <v>20</v>
      </c>
    </row>
    <row r="1660" spans="1:13" x14ac:dyDescent="0.35">
      <c r="A1660" s="259" t="s">
        <v>805</v>
      </c>
      <c r="B1660" s="259" t="s">
        <v>806</v>
      </c>
      <c r="C1660" s="259" t="s">
        <v>807</v>
      </c>
      <c r="D1660" s="259" t="s">
        <v>1202</v>
      </c>
      <c r="E1660" s="259">
        <v>0</v>
      </c>
      <c r="F1660" s="259" t="s">
        <v>1188</v>
      </c>
      <c r="G1660" s="259" t="s">
        <v>33</v>
      </c>
      <c r="H1660" s="259">
        <v>2</v>
      </c>
      <c r="I1660" s="259" t="s">
        <v>17</v>
      </c>
      <c r="J1660" s="259" t="s">
        <v>17</v>
      </c>
      <c r="K1660" s="259" t="s">
        <v>2851</v>
      </c>
      <c r="L1660" s="260">
        <v>45610</v>
      </c>
      <c r="M1660" s="259" t="s">
        <v>20</v>
      </c>
    </row>
    <row r="1661" spans="1:13" x14ac:dyDescent="0.35">
      <c r="A1661" s="261" t="s">
        <v>805</v>
      </c>
      <c r="B1661" s="261" t="s">
        <v>806</v>
      </c>
      <c r="C1661" s="261" t="s">
        <v>807</v>
      </c>
      <c r="D1661" s="261" t="s">
        <v>1204</v>
      </c>
      <c r="E1661" s="261">
        <v>0</v>
      </c>
      <c r="F1661" s="261" t="s">
        <v>1188</v>
      </c>
      <c r="G1661" s="261" t="s">
        <v>33</v>
      </c>
      <c r="H1661" s="261">
        <v>2</v>
      </c>
      <c r="I1661" s="261" t="s">
        <v>17</v>
      </c>
      <c r="J1661" s="261" t="s">
        <v>17</v>
      </c>
      <c r="K1661" s="261" t="s">
        <v>2852</v>
      </c>
      <c r="L1661" s="262">
        <v>45610</v>
      </c>
      <c r="M1661" s="261" t="s">
        <v>20</v>
      </c>
    </row>
    <row r="1662" spans="1:13" x14ac:dyDescent="0.35">
      <c r="A1662" s="259" t="s">
        <v>160</v>
      </c>
      <c r="B1662" s="259" t="s">
        <v>161</v>
      </c>
      <c r="C1662" s="259" t="s">
        <v>162</v>
      </c>
      <c r="D1662" s="259" t="s">
        <v>1187</v>
      </c>
      <c r="E1662" s="259">
        <v>0</v>
      </c>
      <c r="F1662" s="259" t="s">
        <v>1188</v>
      </c>
      <c r="G1662" s="259" t="s">
        <v>33</v>
      </c>
      <c r="H1662" s="259">
        <v>2</v>
      </c>
      <c r="I1662" s="259" t="s">
        <v>17</v>
      </c>
      <c r="J1662" s="259" t="s">
        <v>17</v>
      </c>
      <c r="K1662" s="259" t="s">
        <v>2853</v>
      </c>
      <c r="L1662" s="260">
        <v>45610</v>
      </c>
      <c r="M1662" s="259" t="s">
        <v>20</v>
      </c>
    </row>
    <row r="1663" spans="1:13" x14ac:dyDescent="0.35">
      <c r="A1663" s="261" t="s">
        <v>160</v>
      </c>
      <c r="B1663" s="261" t="s">
        <v>161</v>
      </c>
      <c r="C1663" s="261" t="s">
        <v>162</v>
      </c>
      <c r="D1663" s="261" t="s">
        <v>1190</v>
      </c>
      <c r="E1663" s="261">
        <v>2</v>
      </c>
      <c r="F1663" s="261" t="s">
        <v>1188</v>
      </c>
      <c r="G1663" s="261" t="s">
        <v>33</v>
      </c>
      <c r="H1663" s="261">
        <v>2</v>
      </c>
      <c r="I1663" s="261" t="s">
        <v>17</v>
      </c>
      <c r="J1663" s="261" t="s">
        <v>17</v>
      </c>
      <c r="K1663" s="261" t="s">
        <v>2854</v>
      </c>
      <c r="L1663" s="262">
        <v>45610</v>
      </c>
      <c r="M1663" s="261" t="s">
        <v>20</v>
      </c>
    </row>
    <row r="1664" spans="1:13" x14ac:dyDescent="0.35">
      <c r="A1664" s="259" t="s">
        <v>160</v>
      </c>
      <c r="B1664" s="259" t="s">
        <v>161</v>
      </c>
      <c r="C1664" s="259" t="s">
        <v>162</v>
      </c>
      <c r="D1664" s="259" t="s">
        <v>1192</v>
      </c>
      <c r="E1664" s="259">
        <v>0</v>
      </c>
      <c r="F1664" s="259" t="s">
        <v>1188</v>
      </c>
      <c r="G1664" s="259" t="s">
        <v>33</v>
      </c>
      <c r="H1664" s="259">
        <v>2</v>
      </c>
      <c r="I1664" s="259" t="s">
        <v>17</v>
      </c>
      <c r="J1664" s="259" t="s">
        <v>17</v>
      </c>
      <c r="K1664" s="259" t="s">
        <v>2855</v>
      </c>
      <c r="L1664" s="260">
        <v>45610</v>
      </c>
      <c r="M1664" s="259" t="s">
        <v>20</v>
      </c>
    </row>
    <row r="1665" spans="1:13" x14ac:dyDescent="0.35">
      <c r="A1665" s="261" t="s">
        <v>160</v>
      </c>
      <c r="B1665" s="261" t="s">
        <v>161</v>
      </c>
      <c r="C1665" s="261" t="s">
        <v>162</v>
      </c>
      <c r="D1665" s="261" t="s">
        <v>1194</v>
      </c>
      <c r="E1665" s="261">
        <v>0</v>
      </c>
      <c r="F1665" s="261" t="s">
        <v>1188</v>
      </c>
      <c r="G1665" s="261" t="s">
        <v>33</v>
      </c>
      <c r="H1665" s="261">
        <v>2</v>
      </c>
      <c r="I1665" s="261" t="s">
        <v>17</v>
      </c>
      <c r="J1665" s="261" t="s">
        <v>17</v>
      </c>
      <c r="K1665" s="261" t="s">
        <v>2856</v>
      </c>
      <c r="L1665" s="262">
        <v>45610</v>
      </c>
      <c r="M1665" s="261" t="s">
        <v>20</v>
      </c>
    </row>
    <row r="1666" spans="1:13" x14ac:dyDescent="0.35">
      <c r="A1666" s="259" t="s">
        <v>160</v>
      </c>
      <c r="B1666" s="259" t="s">
        <v>161</v>
      </c>
      <c r="C1666" s="259" t="s">
        <v>162</v>
      </c>
      <c r="D1666" s="259" t="s">
        <v>1196</v>
      </c>
      <c r="E1666" s="259">
        <v>0</v>
      </c>
      <c r="F1666" s="259" t="s">
        <v>1188</v>
      </c>
      <c r="G1666" s="259" t="s">
        <v>33</v>
      </c>
      <c r="H1666" s="259">
        <v>2</v>
      </c>
      <c r="I1666" s="259" t="s">
        <v>17</v>
      </c>
      <c r="J1666" s="259" t="s">
        <v>17</v>
      </c>
      <c r="K1666" s="259" t="s">
        <v>2857</v>
      </c>
      <c r="L1666" s="260">
        <v>45610</v>
      </c>
      <c r="M1666" s="259" t="s">
        <v>20</v>
      </c>
    </row>
    <row r="1667" spans="1:13" x14ac:dyDescent="0.35">
      <c r="A1667" s="261" t="s">
        <v>160</v>
      </c>
      <c r="B1667" s="261" t="s">
        <v>161</v>
      </c>
      <c r="C1667" s="261" t="s">
        <v>162</v>
      </c>
      <c r="D1667" s="261" t="s">
        <v>1198</v>
      </c>
      <c r="E1667" s="261">
        <v>1</v>
      </c>
      <c r="F1667" s="261" t="s">
        <v>1188</v>
      </c>
      <c r="G1667" s="261" t="s">
        <v>33</v>
      </c>
      <c r="H1667" s="261">
        <v>2</v>
      </c>
      <c r="I1667" s="261" t="s">
        <v>17</v>
      </c>
      <c r="J1667" s="261" t="s">
        <v>17</v>
      </c>
      <c r="K1667" s="261" t="s">
        <v>2858</v>
      </c>
      <c r="L1667" s="262">
        <v>45610</v>
      </c>
      <c r="M1667" s="261" t="s">
        <v>20</v>
      </c>
    </row>
    <row r="1668" spans="1:13" x14ac:dyDescent="0.35">
      <c r="A1668" s="259" t="s">
        <v>160</v>
      </c>
      <c r="B1668" s="259" t="s">
        <v>161</v>
      </c>
      <c r="C1668" s="259" t="s">
        <v>162</v>
      </c>
      <c r="D1668" s="259" t="s">
        <v>1200</v>
      </c>
      <c r="E1668" s="259">
        <v>1</v>
      </c>
      <c r="F1668" s="259" t="s">
        <v>1188</v>
      </c>
      <c r="G1668" s="259" t="s">
        <v>33</v>
      </c>
      <c r="H1668" s="259">
        <v>2</v>
      </c>
      <c r="I1668" s="259" t="s">
        <v>17</v>
      </c>
      <c r="J1668" s="259" t="s">
        <v>17</v>
      </c>
      <c r="K1668" s="259" t="s">
        <v>2859</v>
      </c>
      <c r="L1668" s="260">
        <v>45610</v>
      </c>
      <c r="M1668" s="259" t="s">
        <v>20</v>
      </c>
    </row>
    <row r="1669" spans="1:13" x14ac:dyDescent="0.35">
      <c r="A1669" s="261" t="s">
        <v>160</v>
      </c>
      <c r="B1669" s="261" t="s">
        <v>161</v>
      </c>
      <c r="C1669" s="261" t="s">
        <v>162</v>
      </c>
      <c r="D1669" s="261" t="s">
        <v>1202</v>
      </c>
      <c r="E1669" s="261">
        <v>0</v>
      </c>
      <c r="F1669" s="261" t="s">
        <v>1188</v>
      </c>
      <c r="G1669" s="261" t="s">
        <v>33</v>
      </c>
      <c r="H1669" s="261">
        <v>2</v>
      </c>
      <c r="I1669" s="261" t="s">
        <v>17</v>
      </c>
      <c r="J1669" s="261" t="s">
        <v>17</v>
      </c>
      <c r="K1669" s="261" t="s">
        <v>2860</v>
      </c>
      <c r="L1669" s="262">
        <v>45610</v>
      </c>
      <c r="M1669" s="261" t="s">
        <v>20</v>
      </c>
    </row>
    <row r="1670" spans="1:13" x14ac:dyDescent="0.35">
      <c r="A1670" s="259" t="s">
        <v>160</v>
      </c>
      <c r="B1670" s="259" t="s">
        <v>161</v>
      </c>
      <c r="C1670" s="259" t="s">
        <v>162</v>
      </c>
      <c r="D1670" s="259" t="s">
        <v>1204</v>
      </c>
      <c r="E1670" s="259">
        <v>0</v>
      </c>
      <c r="F1670" s="259" t="s">
        <v>1188</v>
      </c>
      <c r="G1670" s="259" t="s">
        <v>33</v>
      </c>
      <c r="H1670" s="259">
        <v>2</v>
      </c>
      <c r="I1670" s="259" t="s">
        <v>17</v>
      </c>
      <c r="J1670" s="259" t="s">
        <v>17</v>
      </c>
      <c r="K1670" s="259" t="s">
        <v>2861</v>
      </c>
      <c r="L1670" s="260">
        <v>45610</v>
      </c>
      <c r="M1670" s="259" t="s">
        <v>20</v>
      </c>
    </row>
    <row r="1671" spans="1:13" x14ac:dyDescent="0.35">
      <c r="A1671" s="261" t="s">
        <v>166</v>
      </c>
      <c r="B1671" s="261" t="s">
        <v>167</v>
      </c>
      <c r="C1671" s="261" t="s">
        <v>162</v>
      </c>
      <c r="D1671" s="261" t="s">
        <v>1187</v>
      </c>
      <c r="E1671" s="261">
        <v>0</v>
      </c>
      <c r="F1671" s="261" t="s">
        <v>1188</v>
      </c>
      <c r="G1671" s="261" t="s">
        <v>33</v>
      </c>
      <c r="H1671" s="261">
        <v>2</v>
      </c>
      <c r="I1671" s="261" t="s">
        <v>17</v>
      </c>
      <c r="J1671" s="261" t="s">
        <v>17</v>
      </c>
      <c r="K1671" s="261" t="s">
        <v>2862</v>
      </c>
      <c r="L1671" s="262">
        <v>45610</v>
      </c>
      <c r="M1671" s="261" t="s">
        <v>20</v>
      </c>
    </row>
    <row r="1672" spans="1:13" x14ac:dyDescent="0.35">
      <c r="A1672" s="259" t="s">
        <v>166</v>
      </c>
      <c r="B1672" s="259" t="s">
        <v>167</v>
      </c>
      <c r="C1672" s="259" t="s">
        <v>162</v>
      </c>
      <c r="D1672" s="259" t="s">
        <v>1190</v>
      </c>
      <c r="E1672" s="259">
        <v>2</v>
      </c>
      <c r="F1672" s="259" t="s">
        <v>1188</v>
      </c>
      <c r="G1672" s="259" t="s">
        <v>33</v>
      </c>
      <c r="H1672" s="259">
        <v>2</v>
      </c>
      <c r="I1672" s="259" t="s">
        <v>17</v>
      </c>
      <c r="J1672" s="259" t="s">
        <v>17</v>
      </c>
      <c r="K1672" s="259" t="s">
        <v>2863</v>
      </c>
      <c r="L1672" s="260">
        <v>45610</v>
      </c>
      <c r="M1672" s="259" t="s">
        <v>20</v>
      </c>
    </row>
    <row r="1673" spans="1:13" x14ac:dyDescent="0.35">
      <c r="A1673" s="261" t="s">
        <v>166</v>
      </c>
      <c r="B1673" s="261" t="s">
        <v>167</v>
      </c>
      <c r="C1673" s="261" t="s">
        <v>162</v>
      </c>
      <c r="D1673" s="261" t="s">
        <v>1192</v>
      </c>
      <c r="E1673" s="261">
        <v>1</v>
      </c>
      <c r="F1673" s="261" t="s">
        <v>1188</v>
      </c>
      <c r="G1673" s="261" t="s">
        <v>33</v>
      </c>
      <c r="H1673" s="261">
        <v>2</v>
      </c>
      <c r="I1673" s="261" t="s">
        <v>17</v>
      </c>
      <c r="J1673" s="261" t="s">
        <v>17</v>
      </c>
      <c r="K1673" s="261" t="s">
        <v>2864</v>
      </c>
      <c r="L1673" s="262">
        <v>45610</v>
      </c>
      <c r="M1673" s="261" t="s">
        <v>20</v>
      </c>
    </row>
    <row r="1674" spans="1:13" x14ac:dyDescent="0.35">
      <c r="A1674" s="259" t="s">
        <v>166</v>
      </c>
      <c r="B1674" s="259" t="s">
        <v>167</v>
      </c>
      <c r="C1674" s="259" t="s">
        <v>162</v>
      </c>
      <c r="D1674" s="259" t="s">
        <v>1194</v>
      </c>
      <c r="E1674" s="259">
        <v>0</v>
      </c>
      <c r="F1674" s="259" t="s">
        <v>1188</v>
      </c>
      <c r="G1674" s="259" t="s">
        <v>33</v>
      </c>
      <c r="H1674" s="259">
        <v>2</v>
      </c>
      <c r="I1674" s="259" t="s">
        <v>17</v>
      </c>
      <c r="J1674" s="259" t="s">
        <v>17</v>
      </c>
      <c r="K1674" s="259" t="s">
        <v>2865</v>
      </c>
      <c r="L1674" s="260">
        <v>45610</v>
      </c>
      <c r="M1674" s="259" t="s">
        <v>20</v>
      </c>
    </row>
    <row r="1675" spans="1:13" x14ac:dyDescent="0.35">
      <c r="A1675" s="261" t="s">
        <v>166</v>
      </c>
      <c r="B1675" s="261" t="s">
        <v>167</v>
      </c>
      <c r="C1675" s="261" t="s">
        <v>162</v>
      </c>
      <c r="D1675" s="261" t="s">
        <v>1196</v>
      </c>
      <c r="E1675" s="261">
        <v>2</v>
      </c>
      <c r="F1675" s="261" t="s">
        <v>1188</v>
      </c>
      <c r="G1675" s="261" t="s">
        <v>33</v>
      </c>
      <c r="H1675" s="261">
        <v>2</v>
      </c>
      <c r="I1675" s="261" t="s">
        <v>17</v>
      </c>
      <c r="J1675" s="261" t="s">
        <v>17</v>
      </c>
      <c r="K1675" s="261" t="s">
        <v>2866</v>
      </c>
      <c r="L1675" s="262">
        <v>45610</v>
      </c>
      <c r="M1675" s="261" t="s">
        <v>20</v>
      </c>
    </row>
    <row r="1676" spans="1:13" x14ac:dyDescent="0.35">
      <c r="A1676" s="259" t="s">
        <v>166</v>
      </c>
      <c r="B1676" s="259" t="s">
        <v>167</v>
      </c>
      <c r="C1676" s="259" t="s">
        <v>162</v>
      </c>
      <c r="D1676" s="259" t="s">
        <v>1198</v>
      </c>
      <c r="E1676" s="259">
        <v>1</v>
      </c>
      <c r="F1676" s="259" t="s">
        <v>1188</v>
      </c>
      <c r="G1676" s="259" t="s">
        <v>33</v>
      </c>
      <c r="H1676" s="259">
        <v>2</v>
      </c>
      <c r="I1676" s="259" t="s">
        <v>17</v>
      </c>
      <c r="J1676" s="259" t="s">
        <v>17</v>
      </c>
      <c r="K1676" s="259" t="s">
        <v>2867</v>
      </c>
      <c r="L1676" s="260">
        <v>45610</v>
      </c>
      <c r="M1676" s="259" t="s">
        <v>20</v>
      </c>
    </row>
    <row r="1677" spans="1:13" x14ac:dyDescent="0.35">
      <c r="A1677" s="261" t="s">
        <v>166</v>
      </c>
      <c r="B1677" s="261" t="s">
        <v>167</v>
      </c>
      <c r="C1677" s="261" t="s">
        <v>162</v>
      </c>
      <c r="D1677" s="261" t="s">
        <v>1200</v>
      </c>
      <c r="E1677" s="261">
        <v>0</v>
      </c>
      <c r="F1677" s="261" t="s">
        <v>1188</v>
      </c>
      <c r="G1677" s="261" t="s">
        <v>33</v>
      </c>
      <c r="H1677" s="261">
        <v>2</v>
      </c>
      <c r="I1677" s="261" t="s">
        <v>17</v>
      </c>
      <c r="J1677" s="261" t="s">
        <v>17</v>
      </c>
      <c r="K1677" s="261" t="s">
        <v>2868</v>
      </c>
      <c r="L1677" s="262">
        <v>45610</v>
      </c>
      <c r="M1677" s="261" t="s">
        <v>20</v>
      </c>
    </row>
    <row r="1678" spans="1:13" x14ac:dyDescent="0.35">
      <c r="A1678" s="259" t="s">
        <v>166</v>
      </c>
      <c r="B1678" s="259" t="s">
        <v>167</v>
      </c>
      <c r="C1678" s="259" t="s">
        <v>162</v>
      </c>
      <c r="D1678" s="259" t="s">
        <v>1202</v>
      </c>
      <c r="E1678" s="259">
        <v>1</v>
      </c>
      <c r="F1678" s="259" t="s">
        <v>1188</v>
      </c>
      <c r="G1678" s="259" t="s">
        <v>33</v>
      </c>
      <c r="H1678" s="259">
        <v>2</v>
      </c>
      <c r="I1678" s="259" t="s">
        <v>17</v>
      </c>
      <c r="J1678" s="259" t="s">
        <v>17</v>
      </c>
      <c r="K1678" s="259" t="s">
        <v>2869</v>
      </c>
      <c r="L1678" s="260">
        <v>45610</v>
      </c>
      <c r="M1678" s="259" t="s">
        <v>20</v>
      </c>
    </row>
    <row r="1679" spans="1:13" x14ac:dyDescent="0.35">
      <c r="A1679" s="261" t="s">
        <v>166</v>
      </c>
      <c r="B1679" s="261" t="s">
        <v>167</v>
      </c>
      <c r="C1679" s="261" t="s">
        <v>162</v>
      </c>
      <c r="D1679" s="261" t="s">
        <v>1204</v>
      </c>
      <c r="E1679" s="261">
        <v>0</v>
      </c>
      <c r="F1679" s="261" t="s">
        <v>1188</v>
      </c>
      <c r="G1679" s="261" t="s">
        <v>33</v>
      </c>
      <c r="H1679" s="261">
        <v>2</v>
      </c>
      <c r="I1679" s="261" t="s">
        <v>17</v>
      </c>
      <c r="J1679" s="261" t="s">
        <v>17</v>
      </c>
      <c r="K1679" s="261" t="s">
        <v>2870</v>
      </c>
      <c r="L1679" s="262">
        <v>45610</v>
      </c>
      <c r="M1679" s="261" t="s">
        <v>20</v>
      </c>
    </row>
    <row r="1680" spans="1:13" x14ac:dyDescent="0.35">
      <c r="A1680" s="259" t="s">
        <v>455</v>
      </c>
      <c r="B1680" s="259" t="s">
        <v>456</v>
      </c>
      <c r="C1680" s="259" t="s">
        <v>162</v>
      </c>
      <c r="D1680" s="259" t="s">
        <v>1187</v>
      </c>
      <c r="E1680" s="259">
        <v>0</v>
      </c>
      <c r="F1680" s="259" t="s">
        <v>1188</v>
      </c>
      <c r="G1680" s="259" t="s">
        <v>33</v>
      </c>
      <c r="H1680" s="259">
        <v>2</v>
      </c>
      <c r="I1680" s="259" t="s">
        <v>17</v>
      </c>
      <c r="J1680" s="259" t="s">
        <v>17</v>
      </c>
      <c r="K1680" s="259" t="s">
        <v>2871</v>
      </c>
      <c r="L1680" s="260">
        <v>45610</v>
      </c>
      <c r="M1680" s="259" t="s">
        <v>20</v>
      </c>
    </row>
    <row r="1681" spans="1:13" x14ac:dyDescent="0.35">
      <c r="A1681" s="261" t="s">
        <v>455</v>
      </c>
      <c r="B1681" s="261" t="s">
        <v>456</v>
      </c>
      <c r="C1681" s="261" t="s">
        <v>162</v>
      </c>
      <c r="D1681" s="261" t="s">
        <v>1190</v>
      </c>
      <c r="E1681" s="261">
        <v>2</v>
      </c>
      <c r="F1681" s="261" t="s">
        <v>1188</v>
      </c>
      <c r="G1681" s="261" t="s">
        <v>33</v>
      </c>
      <c r="H1681" s="261">
        <v>2</v>
      </c>
      <c r="I1681" s="261" t="s">
        <v>17</v>
      </c>
      <c r="J1681" s="261" t="s">
        <v>17</v>
      </c>
      <c r="K1681" s="261" t="s">
        <v>2872</v>
      </c>
      <c r="L1681" s="262">
        <v>45610</v>
      </c>
      <c r="M1681" s="261" t="s">
        <v>20</v>
      </c>
    </row>
    <row r="1682" spans="1:13" x14ac:dyDescent="0.35">
      <c r="A1682" s="259" t="s">
        <v>455</v>
      </c>
      <c r="B1682" s="259" t="s">
        <v>456</v>
      </c>
      <c r="C1682" s="259" t="s">
        <v>162</v>
      </c>
      <c r="D1682" s="259" t="s">
        <v>1192</v>
      </c>
      <c r="E1682" s="259">
        <v>1</v>
      </c>
      <c r="F1682" s="259" t="s">
        <v>1188</v>
      </c>
      <c r="G1682" s="259" t="s">
        <v>33</v>
      </c>
      <c r="H1682" s="259">
        <v>2</v>
      </c>
      <c r="I1682" s="259" t="s">
        <v>17</v>
      </c>
      <c r="J1682" s="259" t="s">
        <v>17</v>
      </c>
      <c r="K1682" s="259" t="s">
        <v>2873</v>
      </c>
      <c r="L1682" s="260">
        <v>45610</v>
      </c>
      <c r="M1682" s="259" t="s">
        <v>20</v>
      </c>
    </row>
    <row r="1683" spans="1:13" x14ac:dyDescent="0.35">
      <c r="A1683" s="261" t="s">
        <v>455</v>
      </c>
      <c r="B1683" s="261" t="s">
        <v>456</v>
      </c>
      <c r="C1683" s="261" t="s">
        <v>162</v>
      </c>
      <c r="D1683" s="261" t="s">
        <v>1194</v>
      </c>
      <c r="E1683" s="261">
        <v>0</v>
      </c>
      <c r="F1683" s="261" t="s">
        <v>1188</v>
      </c>
      <c r="G1683" s="261" t="s">
        <v>33</v>
      </c>
      <c r="H1683" s="261">
        <v>2</v>
      </c>
      <c r="I1683" s="261" t="s">
        <v>17</v>
      </c>
      <c r="J1683" s="261" t="s">
        <v>17</v>
      </c>
      <c r="K1683" s="261" t="s">
        <v>2874</v>
      </c>
      <c r="L1683" s="262">
        <v>45610</v>
      </c>
      <c r="M1683" s="261" t="s">
        <v>20</v>
      </c>
    </row>
    <row r="1684" spans="1:13" x14ac:dyDescent="0.35">
      <c r="A1684" s="259" t="s">
        <v>455</v>
      </c>
      <c r="B1684" s="259" t="s">
        <v>456</v>
      </c>
      <c r="C1684" s="259" t="s">
        <v>162</v>
      </c>
      <c r="D1684" s="259" t="s">
        <v>1196</v>
      </c>
      <c r="E1684" s="259">
        <v>2</v>
      </c>
      <c r="F1684" s="259" t="s">
        <v>1188</v>
      </c>
      <c r="G1684" s="259" t="s">
        <v>33</v>
      </c>
      <c r="H1684" s="259">
        <v>2</v>
      </c>
      <c r="I1684" s="259" t="s">
        <v>17</v>
      </c>
      <c r="J1684" s="259" t="s">
        <v>17</v>
      </c>
      <c r="K1684" s="259" t="s">
        <v>2875</v>
      </c>
      <c r="L1684" s="260">
        <v>45610</v>
      </c>
      <c r="M1684" s="259" t="s">
        <v>20</v>
      </c>
    </row>
    <row r="1685" spans="1:13" x14ac:dyDescent="0.35">
      <c r="A1685" s="261" t="s">
        <v>455</v>
      </c>
      <c r="B1685" s="261" t="s">
        <v>456</v>
      </c>
      <c r="C1685" s="261" t="s">
        <v>162</v>
      </c>
      <c r="D1685" s="261" t="s">
        <v>1198</v>
      </c>
      <c r="E1685" s="261">
        <v>1</v>
      </c>
      <c r="F1685" s="261" t="s">
        <v>1188</v>
      </c>
      <c r="G1685" s="261" t="s">
        <v>33</v>
      </c>
      <c r="H1685" s="261">
        <v>2</v>
      </c>
      <c r="I1685" s="261" t="s">
        <v>17</v>
      </c>
      <c r="J1685" s="261" t="s">
        <v>17</v>
      </c>
      <c r="K1685" s="261" t="s">
        <v>2876</v>
      </c>
      <c r="L1685" s="262">
        <v>45610</v>
      </c>
      <c r="M1685" s="261" t="s">
        <v>20</v>
      </c>
    </row>
    <row r="1686" spans="1:13" x14ac:dyDescent="0.35">
      <c r="A1686" s="259" t="s">
        <v>455</v>
      </c>
      <c r="B1686" s="259" t="s">
        <v>456</v>
      </c>
      <c r="C1686" s="259" t="s">
        <v>162</v>
      </c>
      <c r="D1686" s="259" t="s">
        <v>1200</v>
      </c>
      <c r="E1686" s="259">
        <v>1</v>
      </c>
      <c r="F1686" s="259" t="s">
        <v>1188</v>
      </c>
      <c r="G1686" s="259" t="s">
        <v>33</v>
      </c>
      <c r="H1686" s="259">
        <v>2</v>
      </c>
      <c r="I1686" s="259" t="s">
        <v>17</v>
      </c>
      <c r="J1686" s="259" t="s">
        <v>17</v>
      </c>
      <c r="K1686" s="259" t="s">
        <v>2877</v>
      </c>
      <c r="L1686" s="260">
        <v>45610</v>
      </c>
      <c r="M1686" s="259" t="s">
        <v>20</v>
      </c>
    </row>
    <row r="1687" spans="1:13" x14ac:dyDescent="0.35">
      <c r="A1687" s="261" t="s">
        <v>455</v>
      </c>
      <c r="B1687" s="261" t="s">
        <v>456</v>
      </c>
      <c r="C1687" s="261" t="s">
        <v>162</v>
      </c>
      <c r="D1687" s="261" t="s">
        <v>1202</v>
      </c>
      <c r="E1687" s="261">
        <v>1</v>
      </c>
      <c r="F1687" s="261" t="s">
        <v>1188</v>
      </c>
      <c r="G1687" s="261" t="s">
        <v>33</v>
      </c>
      <c r="H1687" s="261">
        <v>2</v>
      </c>
      <c r="I1687" s="261" t="s">
        <v>17</v>
      </c>
      <c r="J1687" s="261" t="s">
        <v>17</v>
      </c>
      <c r="K1687" s="261" t="s">
        <v>2878</v>
      </c>
      <c r="L1687" s="262">
        <v>45610</v>
      </c>
      <c r="M1687" s="261" t="s">
        <v>20</v>
      </c>
    </row>
    <row r="1688" spans="1:13" x14ac:dyDescent="0.35">
      <c r="A1688" s="259" t="s">
        <v>455</v>
      </c>
      <c r="B1688" s="259" t="s">
        <v>456</v>
      </c>
      <c r="C1688" s="259" t="s">
        <v>162</v>
      </c>
      <c r="D1688" s="259" t="s">
        <v>1204</v>
      </c>
      <c r="E1688" s="259">
        <v>0</v>
      </c>
      <c r="F1688" s="259" t="s">
        <v>1188</v>
      </c>
      <c r="G1688" s="259" t="s">
        <v>33</v>
      </c>
      <c r="H1688" s="259">
        <v>2</v>
      </c>
      <c r="I1688" s="259" t="s">
        <v>17</v>
      </c>
      <c r="J1688" s="259" t="s">
        <v>17</v>
      </c>
      <c r="K1688" s="259" t="s">
        <v>2879</v>
      </c>
      <c r="L1688" s="260">
        <v>45610</v>
      </c>
      <c r="M1688" s="259" t="s">
        <v>20</v>
      </c>
    </row>
    <row r="1689" spans="1:13" x14ac:dyDescent="0.35">
      <c r="A1689" s="261" t="s">
        <v>996</v>
      </c>
      <c r="B1689" s="261" t="s">
        <v>997</v>
      </c>
      <c r="C1689" s="261" t="s">
        <v>998</v>
      </c>
      <c r="D1689" s="261" t="s">
        <v>1187</v>
      </c>
      <c r="E1689" s="261">
        <v>0</v>
      </c>
      <c r="F1689" s="261" t="s">
        <v>1188</v>
      </c>
      <c r="G1689" s="261" t="s">
        <v>33</v>
      </c>
      <c r="H1689" s="261">
        <v>2</v>
      </c>
      <c r="I1689" s="261" t="s">
        <v>17</v>
      </c>
      <c r="J1689" s="261" t="s">
        <v>17</v>
      </c>
      <c r="K1689" s="261" t="s">
        <v>2880</v>
      </c>
      <c r="L1689" s="262">
        <v>45610</v>
      </c>
      <c r="M1689" s="261" t="s">
        <v>20</v>
      </c>
    </row>
    <row r="1690" spans="1:13" x14ac:dyDescent="0.35">
      <c r="A1690" s="259" t="s">
        <v>996</v>
      </c>
      <c r="B1690" s="259" t="s">
        <v>997</v>
      </c>
      <c r="C1690" s="259" t="s">
        <v>998</v>
      </c>
      <c r="D1690" s="259" t="s">
        <v>1190</v>
      </c>
      <c r="E1690" s="259">
        <v>0</v>
      </c>
      <c r="F1690" s="259" t="s">
        <v>1188</v>
      </c>
      <c r="G1690" s="259" t="s">
        <v>33</v>
      </c>
      <c r="H1690" s="259">
        <v>2</v>
      </c>
      <c r="I1690" s="259" t="s">
        <v>17</v>
      </c>
      <c r="J1690" s="259" t="s">
        <v>17</v>
      </c>
      <c r="K1690" s="259" t="s">
        <v>2881</v>
      </c>
      <c r="L1690" s="260">
        <v>45610</v>
      </c>
      <c r="M1690" s="259" t="s">
        <v>20</v>
      </c>
    </row>
    <row r="1691" spans="1:13" x14ac:dyDescent="0.35">
      <c r="A1691" s="261" t="s">
        <v>996</v>
      </c>
      <c r="B1691" s="261" t="s">
        <v>997</v>
      </c>
      <c r="C1691" s="261" t="s">
        <v>998</v>
      </c>
      <c r="D1691" s="261" t="s">
        <v>1192</v>
      </c>
      <c r="E1691" s="261">
        <v>0</v>
      </c>
      <c r="F1691" s="261" t="s">
        <v>1188</v>
      </c>
      <c r="G1691" s="261" t="s">
        <v>33</v>
      </c>
      <c r="H1691" s="261">
        <v>2</v>
      </c>
      <c r="I1691" s="261" t="s">
        <v>17</v>
      </c>
      <c r="J1691" s="261" t="s">
        <v>17</v>
      </c>
      <c r="K1691" s="261" t="s">
        <v>2882</v>
      </c>
      <c r="L1691" s="262">
        <v>45610</v>
      </c>
      <c r="M1691" s="261" t="s">
        <v>20</v>
      </c>
    </row>
    <row r="1692" spans="1:13" x14ac:dyDescent="0.35">
      <c r="A1692" s="259" t="s">
        <v>996</v>
      </c>
      <c r="B1692" s="259" t="s">
        <v>997</v>
      </c>
      <c r="C1692" s="259" t="s">
        <v>998</v>
      </c>
      <c r="D1692" s="259" t="s">
        <v>1194</v>
      </c>
      <c r="E1692" s="259">
        <v>2</v>
      </c>
      <c r="F1692" s="259" t="s">
        <v>1188</v>
      </c>
      <c r="G1692" s="259" t="s">
        <v>33</v>
      </c>
      <c r="H1692" s="259">
        <v>2</v>
      </c>
      <c r="I1692" s="259" t="s">
        <v>17</v>
      </c>
      <c r="J1692" s="259" t="s">
        <v>17</v>
      </c>
      <c r="K1692" s="259" t="s">
        <v>2883</v>
      </c>
      <c r="L1692" s="260">
        <v>45610</v>
      </c>
      <c r="M1692" s="259" t="s">
        <v>20</v>
      </c>
    </row>
    <row r="1693" spans="1:13" x14ac:dyDescent="0.35">
      <c r="A1693" s="261" t="s">
        <v>996</v>
      </c>
      <c r="B1693" s="261" t="s">
        <v>997</v>
      </c>
      <c r="C1693" s="261" t="s">
        <v>998</v>
      </c>
      <c r="D1693" s="261" t="s">
        <v>1196</v>
      </c>
      <c r="E1693" s="261">
        <v>3</v>
      </c>
      <c r="F1693" s="261" t="s">
        <v>1188</v>
      </c>
      <c r="G1693" s="261" t="s">
        <v>33</v>
      </c>
      <c r="H1693" s="261">
        <v>2</v>
      </c>
      <c r="I1693" s="261" t="s">
        <v>17</v>
      </c>
      <c r="J1693" s="261" t="s">
        <v>17</v>
      </c>
      <c r="K1693" s="261" t="s">
        <v>2884</v>
      </c>
      <c r="L1693" s="262">
        <v>45610</v>
      </c>
      <c r="M1693" s="261" t="s">
        <v>20</v>
      </c>
    </row>
    <row r="1694" spans="1:13" x14ac:dyDescent="0.35">
      <c r="A1694" s="259" t="s">
        <v>996</v>
      </c>
      <c r="B1694" s="259" t="s">
        <v>997</v>
      </c>
      <c r="C1694" s="259" t="s">
        <v>998</v>
      </c>
      <c r="D1694" s="259" t="s">
        <v>1198</v>
      </c>
      <c r="E1694" s="259">
        <v>0</v>
      </c>
      <c r="F1694" s="259" t="s">
        <v>1188</v>
      </c>
      <c r="G1694" s="259" t="s">
        <v>33</v>
      </c>
      <c r="H1694" s="259">
        <v>2</v>
      </c>
      <c r="I1694" s="259" t="s">
        <v>17</v>
      </c>
      <c r="J1694" s="259" t="s">
        <v>17</v>
      </c>
      <c r="K1694" s="259" t="s">
        <v>2885</v>
      </c>
      <c r="L1694" s="260">
        <v>45610</v>
      </c>
      <c r="M1694" s="259" t="s">
        <v>20</v>
      </c>
    </row>
    <row r="1695" spans="1:13" x14ac:dyDescent="0.35">
      <c r="A1695" s="261" t="s">
        <v>996</v>
      </c>
      <c r="B1695" s="261" t="s">
        <v>997</v>
      </c>
      <c r="C1695" s="261" t="s">
        <v>998</v>
      </c>
      <c r="D1695" s="261" t="s">
        <v>1200</v>
      </c>
      <c r="E1695" s="261">
        <v>2</v>
      </c>
      <c r="F1695" s="261" t="s">
        <v>1188</v>
      </c>
      <c r="G1695" s="261" t="s">
        <v>33</v>
      </c>
      <c r="H1695" s="261">
        <v>2</v>
      </c>
      <c r="I1695" s="261" t="s">
        <v>17</v>
      </c>
      <c r="J1695" s="261" t="s">
        <v>17</v>
      </c>
      <c r="K1695" s="261" t="s">
        <v>2886</v>
      </c>
      <c r="L1695" s="262">
        <v>45610</v>
      </c>
      <c r="M1695" s="261" t="s">
        <v>20</v>
      </c>
    </row>
    <row r="1696" spans="1:13" x14ac:dyDescent="0.35">
      <c r="A1696" s="259" t="s">
        <v>996</v>
      </c>
      <c r="B1696" s="259" t="s">
        <v>997</v>
      </c>
      <c r="C1696" s="259" t="s">
        <v>998</v>
      </c>
      <c r="D1696" s="259" t="s">
        <v>1202</v>
      </c>
      <c r="E1696" s="259">
        <v>0</v>
      </c>
      <c r="F1696" s="259" t="s">
        <v>1188</v>
      </c>
      <c r="G1696" s="259" t="s">
        <v>33</v>
      </c>
      <c r="H1696" s="259">
        <v>2</v>
      </c>
      <c r="I1696" s="259" t="s">
        <v>17</v>
      </c>
      <c r="J1696" s="259" t="s">
        <v>17</v>
      </c>
      <c r="K1696" s="259" t="s">
        <v>2887</v>
      </c>
      <c r="L1696" s="260">
        <v>45610</v>
      </c>
      <c r="M1696" s="259" t="s">
        <v>20</v>
      </c>
    </row>
    <row r="1697" spans="1:13" x14ac:dyDescent="0.35">
      <c r="A1697" s="261" t="s">
        <v>996</v>
      </c>
      <c r="B1697" s="261" t="s">
        <v>997</v>
      </c>
      <c r="C1697" s="261" t="s">
        <v>998</v>
      </c>
      <c r="D1697" s="261" t="s">
        <v>1204</v>
      </c>
      <c r="E1697" s="261">
        <v>0</v>
      </c>
      <c r="F1697" s="261" t="s">
        <v>1188</v>
      </c>
      <c r="G1697" s="261" t="s">
        <v>33</v>
      </c>
      <c r="H1697" s="261">
        <v>2</v>
      </c>
      <c r="I1697" s="261" t="s">
        <v>17</v>
      </c>
      <c r="J1697" s="261" t="s">
        <v>17</v>
      </c>
      <c r="K1697" s="261" t="s">
        <v>2888</v>
      </c>
      <c r="L1697" s="262">
        <v>45610</v>
      </c>
      <c r="M1697" s="261" t="s">
        <v>20</v>
      </c>
    </row>
    <row r="1698" spans="1:13" x14ac:dyDescent="0.35">
      <c r="A1698" s="259" t="s">
        <v>2889</v>
      </c>
      <c r="B1698" s="259" t="s">
        <v>2890</v>
      </c>
      <c r="C1698" s="259" t="s">
        <v>998</v>
      </c>
      <c r="D1698" s="259" t="s">
        <v>1187</v>
      </c>
      <c r="E1698" s="259">
        <v>0</v>
      </c>
      <c r="F1698" s="259" t="s">
        <v>1188</v>
      </c>
      <c r="G1698" s="259" t="s">
        <v>33</v>
      </c>
      <c r="H1698" s="259">
        <v>2</v>
      </c>
      <c r="I1698" s="259" t="s">
        <v>17</v>
      </c>
      <c r="J1698" s="259" t="s">
        <v>17</v>
      </c>
      <c r="K1698" s="259" t="s">
        <v>2891</v>
      </c>
      <c r="L1698" s="260">
        <v>45610</v>
      </c>
      <c r="M1698" s="259" t="s">
        <v>20</v>
      </c>
    </row>
    <row r="1699" spans="1:13" x14ac:dyDescent="0.35">
      <c r="A1699" s="261" t="s">
        <v>2889</v>
      </c>
      <c r="B1699" s="261" t="s">
        <v>2890</v>
      </c>
      <c r="C1699" s="261" t="s">
        <v>998</v>
      </c>
      <c r="D1699" s="261" t="s">
        <v>1190</v>
      </c>
      <c r="E1699" s="261">
        <v>0</v>
      </c>
      <c r="F1699" s="261" t="s">
        <v>1188</v>
      </c>
      <c r="G1699" s="261" t="s">
        <v>33</v>
      </c>
      <c r="H1699" s="261">
        <v>2</v>
      </c>
      <c r="I1699" s="261" t="s">
        <v>17</v>
      </c>
      <c r="J1699" s="261" t="s">
        <v>17</v>
      </c>
      <c r="K1699" s="261" t="s">
        <v>2892</v>
      </c>
      <c r="L1699" s="262">
        <v>45610</v>
      </c>
      <c r="M1699" s="261" t="s">
        <v>20</v>
      </c>
    </row>
    <row r="1700" spans="1:13" x14ac:dyDescent="0.35">
      <c r="A1700" s="259" t="s">
        <v>2889</v>
      </c>
      <c r="B1700" s="259" t="s">
        <v>2890</v>
      </c>
      <c r="C1700" s="259" t="s">
        <v>998</v>
      </c>
      <c r="D1700" s="259" t="s">
        <v>1192</v>
      </c>
      <c r="E1700" s="259">
        <v>0</v>
      </c>
      <c r="F1700" s="259" t="s">
        <v>1188</v>
      </c>
      <c r="G1700" s="259" t="s">
        <v>33</v>
      </c>
      <c r="H1700" s="259">
        <v>2</v>
      </c>
      <c r="I1700" s="259" t="s">
        <v>17</v>
      </c>
      <c r="J1700" s="259" t="s">
        <v>17</v>
      </c>
      <c r="K1700" s="259" t="s">
        <v>2893</v>
      </c>
      <c r="L1700" s="260">
        <v>45610</v>
      </c>
      <c r="M1700" s="259" t="s">
        <v>20</v>
      </c>
    </row>
    <row r="1701" spans="1:13" x14ac:dyDescent="0.35">
      <c r="A1701" s="261" t="s">
        <v>2889</v>
      </c>
      <c r="B1701" s="261" t="s">
        <v>2890</v>
      </c>
      <c r="C1701" s="261" t="s">
        <v>998</v>
      </c>
      <c r="D1701" s="261" t="s">
        <v>1194</v>
      </c>
      <c r="E1701" s="261">
        <v>2</v>
      </c>
      <c r="F1701" s="261" t="s">
        <v>1188</v>
      </c>
      <c r="G1701" s="261" t="s">
        <v>33</v>
      </c>
      <c r="H1701" s="261">
        <v>2</v>
      </c>
      <c r="I1701" s="261" t="s">
        <v>17</v>
      </c>
      <c r="J1701" s="261" t="s">
        <v>17</v>
      </c>
      <c r="K1701" s="261" t="s">
        <v>2894</v>
      </c>
      <c r="L1701" s="262">
        <v>45610</v>
      </c>
      <c r="M1701" s="261" t="s">
        <v>20</v>
      </c>
    </row>
    <row r="1702" spans="1:13" x14ac:dyDescent="0.35">
      <c r="A1702" s="259" t="s">
        <v>2889</v>
      </c>
      <c r="B1702" s="259" t="s">
        <v>2890</v>
      </c>
      <c r="C1702" s="259" t="s">
        <v>998</v>
      </c>
      <c r="D1702" s="259" t="s">
        <v>1196</v>
      </c>
      <c r="E1702" s="259">
        <v>3</v>
      </c>
      <c r="F1702" s="259" t="s">
        <v>1188</v>
      </c>
      <c r="G1702" s="259" t="s">
        <v>33</v>
      </c>
      <c r="H1702" s="259">
        <v>2</v>
      </c>
      <c r="I1702" s="259" t="s">
        <v>17</v>
      </c>
      <c r="J1702" s="259" t="s">
        <v>17</v>
      </c>
      <c r="K1702" s="259" t="s">
        <v>2895</v>
      </c>
      <c r="L1702" s="260">
        <v>45610</v>
      </c>
      <c r="M1702" s="259" t="s">
        <v>20</v>
      </c>
    </row>
    <row r="1703" spans="1:13" x14ac:dyDescent="0.35">
      <c r="A1703" s="261" t="s">
        <v>2889</v>
      </c>
      <c r="B1703" s="261" t="s">
        <v>2890</v>
      </c>
      <c r="C1703" s="261" t="s">
        <v>998</v>
      </c>
      <c r="D1703" s="261" t="s">
        <v>1198</v>
      </c>
      <c r="E1703" s="261">
        <v>0</v>
      </c>
      <c r="F1703" s="261" t="s">
        <v>1188</v>
      </c>
      <c r="G1703" s="261" t="s">
        <v>33</v>
      </c>
      <c r="H1703" s="261">
        <v>2</v>
      </c>
      <c r="I1703" s="261" t="s">
        <v>17</v>
      </c>
      <c r="J1703" s="261" t="s">
        <v>17</v>
      </c>
      <c r="K1703" s="261" t="s">
        <v>2896</v>
      </c>
      <c r="L1703" s="262">
        <v>45610</v>
      </c>
      <c r="M1703" s="261" t="s">
        <v>20</v>
      </c>
    </row>
    <row r="1704" spans="1:13" x14ac:dyDescent="0.35">
      <c r="A1704" s="259" t="s">
        <v>2889</v>
      </c>
      <c r="B1704" s="259" t="s">
        <v>2890</v>
      </c>
      <c r="C1704" s="259" t="s">
        <v>998</v>
      </c>
      <c r="D1704" s="259" t="s">
        <v>1200</v>
      </c>
      <c r="E1704" s="259">
        <v>2</v>
      </c>
      <c r="F1704" s="259" t="s">
        <v>1188</v>
      </c>
      <c r="G1704" s="259" t="s">
        <v>33</v>
      </c>
      <c r="H1704" s="259">
        <v>2</v>
      </c>
      <c r="I1704" s="259" t="s">
        <v>17</v>
      </c>
      <c r="J1704" s="259" t="s">
        <v>17</v>
      </c>
      <c r="K1704" s="259" t="s">
        <v>2897</v>
      </c>
      <c r="L1704" s="260">
        <v>45610</v>
      </c>
      <c r="M1704" s="259" t="s">
        <v>20</v>
      </c>
    </row>
    <row r="1705" spans="1:13" x14ac:dyDescent="0.35">
      <c r="A1705" s="261" t="s">
        <v>2889</v>
      </c>
      <c r="B1705" s="261" t="s">
        <v>2890</v>
      </c>
      <c r="C1705" s="261" t="s">
        <v>998</v>
      </c>
      <c r="D1705" s="261" t="s">
        <v>1202</v>
      </c>
      <c r="E1705" s="261">
        <v>0</v>
      </c>
      <c r="F1705" s="261" t="s">
        <v>1188</v>
      </c>
      <c r="G1705" s="261" t="s">
        <v>33</v>
      </c>
      <c r="H1705" s="261">
        <v>2</v>
      </c>
      <c r="I1705" s="261" t="s">
        <v>17</v>
      </c>
      <c r="J1705" s="261" t="s">
        <v>17</v>
      </c>
      <c r="K1705" s="261" t="s">
        <v>2898</v>
      </c>
      <c r="L1705" s="262">
        <v>45610</v>
      </c>
      <c r="M1705" s="261" t="s">
        <v>20</v>
      </c>
    </row>
    <row r="1706" spans="1:13" x14ac:dyDescent="0.35">
      <c r="A1706" s="259" t="s">
        <v>2889</v>
      </c>
      <c r="B1706" s="259" t="s">
        <v>2890</v>
      </c>
      <c r="C1706" s="259" t="s">
        <v>998</v>
      </c>
      <c r="D1706" s="259" t="s">
        <v>1204</v>
      </c>
      <c r="E1706" s="259">
        <v>0</v>
      </c>
      <c r="F1706" s="259" t="s">
        <v>1188</v>
      </c>
      <c r="G1706" s="259" t="s">
        <v>33</v>
      </c>
      <c r="H1706" s="259">
        <v>2</v>
      </c>
      <c r="I1706" s="259" t="s">
        <v>17</v>
      </c>
      <c r="J1706" s="259" t="s">
        <v>17</v>
      </c>
      <c r="K1706" s="259" t="s">
        <v>2899</v>
      </c>
      <c r="L1706" s="260">
        <v>45610</v>
      </c>
      <c r="M1706" s="259" t="s">
        <v>20</v>
      </c>
    </row>
    <row r="1707" spans="1:13" x14ac:dyDescent="0.35">
      <c r="A1707" s="261" t="s">
        <v>1003</v>
      </c>
      <c r="B1707" s="261" t="s">
        <v>1004</v>
      </c>
      <c r="C1707" s="261" t="s">
        <v>998</v>
      </c>
      <c r="D1707" s="261" t="s">
        <v>1187</v>
      </c>
      <c r="E1707" s="261">
        <v>0</v>
      </c>
      <c r="F1707" s="261" t="s">
        <v>1188</v>
      </c>
      <c r="G1707" s="261" t="s">
        <v>33</v>
      </c>
      <c r="H1707" s="261">
        <v>2</v>
      </c>
      <c r="I1707" s="261" t="s">
        <v>17</v>
      </c>
      <c r="J1707" s="261" t="s">
        <v>17</v>
      </c>
      <c r="K1707" s="261" t="s">
        <v>2900</v>
      </c>
      <c r="L1707" s="262">
        <v>45610</v>
      </c>
      <c r="M1707" s="261" t="s">
        <v>20</v>
      </c>
    </row>
    <row r="1708" spans="1:13" x14ac:dyDescent="0.35">
      <c r="A1708" s="259" t="s">
        <v>1003</v>
      </c>
      <c r="B1708" s="259" t="s">
        <v>1004</v>
      </c>
      <c r="C1708" s="259" t="s">
        <v>998</v>
      </c>
      <c r="D1708" s="259" t="s">
        <v>1190</v>
      </c>
      <c r="E1708" s="259">
        <v>0</v>
      </c>
      <c r="F1708" s="259" t="s">
        <v>1188</v>
      </c>
      <c r="G1708" s="259" t="s">
        <v>33</v>
      </c>
      <c r="H1708" s="259">
        <v>2</v>
      </c>
      <c r="I1708" s="259" t="s">
        <v>17</v>
      </c>
      <c r="J1708" s="259" t="s">
        <v>17</v>
      </c>
      <c r="K1708" s="259" t="s">
        <v>2901</v>
      </c>
      <c r="L1708" s="260">
        <v>45610</v>
      </c>
      <c r="M1708" s="259" t="s">
        <v>20</v>
      </c>
    </row>
    <row r="1709" spans="1:13" x14ac:dyDescent="0.35">
      <c r="A1709" s="261" t="s">
        <v>1003</v>
      </c>
      <c r="B1709" s="261" t="s">
        <v>1004</v>
      </c>
      <c r="C1709" s="261" t="s">
        <v>998</v>
      </c>
      <c r="D1709" s="261" t="s">
        <v>1192</v>
      </c>
      <c r="E1709" s="261">
        <v>0</v>
      </c>
      <c r="F1709" s="261" t="s">
        <v>1188</v>
      </c>
      <c r="G1709" s="261" t="s">
        <v>33</v>
      </c>
      <c r="H1709" s="261">
        <v>2</v>
      </c>
      <c r="I1709" s="261" t="s">
        <v>17</v>
      </c>
      <c r="J1709" s="261" t="s">
        <v>17</v>
      </c>
      <c r="K1709" s="261" t="s">
        <v>2902</v>
      </c>
      <c r="L1709" s="262">
        <v>45610</v>
      </c>
      <c r="M1709" s="261" t="s">
        <v>20</v>
      </c>
    </row>
    <row r="1710" spans="1:13" x14ac:dyDescent="0.35">
      <c r="A1710" s="259" t="s">
        <v>1003</v>
      </c>
      <c r="B1710" s="259" t="s">
        <v>1004</v>
      </c>
      <c r="C1710" s="259" t="s">
        <v>998</v>
      </c>
      <c r="D1710" s="259" t="s">
        <v>1194</v>
      </c>
      <c r="E1710" s="259">
        <v>2</v>
      </c>
      <c r="F1710" s="259" t="s">
        <v>1188</v>
      </c>
      <c r="G1710" s="259" t="s">
        <v>33</v>
      </c>
      <c r="H1710" s="259">
        <v>2</v>
      </c>
      <c r="I1710" s="259" t="s">
        <v>17</v>
      </c>
      <c r="J1710" s="259" t="s">
        <v>17</v>
      </c>
      <c r="K1710" s="259" t="s">
        <v>2903</v>
      </c>
      <c r="L1710" s="260">
        <v>45610</v>
      </c>
      <c r="M1710" s="259" t="s">
        <v>20</v>
      </c>
    </row>
    <row r="1711" spans="1:13" x14ac:dyDescent="0.35">
      <c r="A1711" s="261" t="s">
        <v>1003</v>
      </c>
      <c r="B1711" s="261" t="s">
        <v>1004</v>
      </c>
      <c r="C1711" s="261" t="s">
        <v>998</v>
      </c>
      <c r="D1711" s="261" t="s">
        <v>1196</v>
      </c>
      <c r="E1711" s="261">
        <v>3</v>
      </c>
      <c r="F1711" s="261" t="s">
        <v>1188</v>
      </c>
      <c r="G1711" s="261" t="s">
        <v>33</v>
      </c>
      <c r="H1711" s="261">
        <v>2</v>
      </c>
      <c r="I1711" s="261" t="s">
        <v>17</v>
      </c>
      <c r="J1711" s="261" t="s">
        <v>17</v>
      </c>
      <c r="K1711" s="261" t="s">
        <v>2904</v>
      </c>
      <c r="L1711" s="262">
        <v>45610</v>
      </c>
      <c r="M1711" s="261" t="s">
        <v>20</v>
      </c>
    </row>
    <row r="1712" spans="1:13" x14ac:dyDescent="0.35">
      <c r="A1712" s="259" t="s">
        <v>1003</v>
      </c>
      <c r="B1712" s="259" t="s">
        <v>1004</v>
      </c>
      <c r="C1712" s="259" t="s">
        <v>998</v>
      </c>
      <c r="D1712" s="259" t="s">
        <v>1198</v>
      </c>
      <c r="E1712" s="259">
        <v>0</v>
      </c>
      <c r="F1712" s="259" t="s">
        <v>1188</v>
      </c>
      <c r="G1712" s="259" t="s">
        <v>33</v>
      </c>
      <c r="H1712" s="259">
        <v>2</v>
      </c>
      <c r="I1712" s="259" t="s">
        <v>17</v>
      </c>
      <c r="J1712" s="259" t="s">
        <v>17</v>
      </c>
      <c r="K1712" s="259" t="s">
        <v>2905</v>
      </c>
      <c r="L1712" s="260">
        <v>45610</v>
      </c>
      <c r="M1712" s="259" t="s">
        <v>20</v>
      </c>
    </row>
    <row r="1713" spans="1:13" x14ac:dyDescent="0.35">
      <c r="A1713" s="261" t="s">
        <v>1003</v>
      </c>
      <c r="B1713" s="261" t="s">
        <v>1004</v>
      </c>
      <c r="C1713" s="261" t="s">
        <v>998</v>
      </c>
      <c r="D1713" s="261" t="s">
        <v>1200</v>
      </c>
      <c r="E1713" s="261">
        <v>2</v>
      </c>
      <c r="F1713" s="261" t="s">
        <v>1188</v>
      </c>
      <c r="G1713" s="261" t="s">
        <v>33</v>
      </c>
      <c r="H1713" s="261">
        <v>2</v>
      </c>
      <c r="I1713" s="261" t="s">
        <v>17</v>
      </c>
      <c r="J1713" s="261" t="s">
        <v>17</v>
      </c>
      <c r="K1713" s="261" t="s">
        <v>2906</v>
      </c>
      <c r="L1713" s="262">
        <v>45610</v>
      </c>
      <c r="M1713" s="261" t="s">
        <v>20</v>
      </c>
    </row>
    <row r="1714" spans="1:13" x14ac:dyDescent="0.35">
      <c r="A1714" s="259" t="s">
        <v>1003</v>
      </c>
      <c r="B1714" s="259" t="s">
        <v>1004</v>
      </c>
      <c r="C1714" s="259" t="s">
        <v>998</v>
      </c>
      <c r="D1714" s="259" t="s">
        <v>1202</v>
      </c>
      <c r="E1714" s="259">
        <v>0</v>
      </c>
      <c r="F1714" s="259" t="s">
        <v>1188</v>
      </c>
      <c r="G1714" s="259" t="s">
        <v>33</v>
      </c>
      <c r="H1714" s="259">
        <v>2</v>
      </c>
      <c r="I1714" s="259" t="s">
        <v>17</v>
      </c>
      <c r="J1714" s="259" t="s">
        <v>17</v>
      </c>
      <c r="K1714" s="259" t="s">
        <v>2907</v>
      </c>
      <c r="L1714" s="260">
        <v>45610</v>
      </c>
      <c r="M1714" s="259" t="s">
        <v>20</v>
      </c>
    </row>
    <row r="1715" spans="1:13" x14ac:dyDescent="0.35">
      <c r="A1715" s="261" t="s">
        <v>1003</v>
      </c>
      <c r="B1715" s="261" t="s">
        <v>1004</v>
      </c>
      <c r="C1715" s="261" t="s">
        <v>998</v>
      </c>
      <c r="D1715" s="261" t="s">
        <v>1204</v>
      </c>
      <c r="E1715" s="261">
        <v>0</v>
      </c>
      <c r="F1715" s="261" t="s">
        <v>1188</v>
      </c>
      <c r="G1715" s="261" t="s">
        <v>33</v>
      </c>
      <c r="H1715" s="261">
        <v>2</v>
      </c>
      <c r="I1715" s="261" t="s">
        <v>17</v>
      </c>
      <c r="J1715" s="261" t="s">
        <v>17</v>
      </c>
      <c r="K1715" s="261" t="s">
        <v>2908</v>
      </c>
      <c r="L1715" s="262">
        <v>45610</v>
      </c>
      <c r="M1715" s="261" t="s">
        <v>20</v>
      </c>
    </row>
    <row r="1716" spans="1:13" x14ac:dyDescent="0.35">
      <c r="A1716" s="259" t="s">
        <v>2909</v>
      </c>
      <c r="B1716" s="259" t="s">
        <v>2910</v>
      </c>
      <c r="C1716" s="259" t="s">
        <v>2911</v>
      </c>
      <c r="D1716" s="259" t="s">
        <v>1187</v>
      </c>
      <c r="E1716" s="259">
        <v>2</v>
      </c>
      <c r="F1716" s="259" t="s">
        <v>1188</v>
      </c>
      <c r="G1716" s="259" t="s">
        <v>33</v>
      </c>
      <c r="H1716" s="259">
        <v>2</v>
      </c>
      <c r="I1716" s="259" t="s">
        <v>17</v>
      </c>
      <c r="J1716" s="259" t="s">
        <v>17</v>
      </c>
      <c r="K1716" s="259" t="s">
        <v>2912</v>
      </c>
      <c r="L1716" s="260">
        <v>45610</v>
      </c>
      <c r="M1716" s="259" t="s">
        <v>20</v>
      </c>
    </row>
    <row r="1717" spans="1:13" x14ac:dyDescent="0.35">
      <c r="A1717" s="261" t="s">
        <v>2909</v>
      </c>
      <c r="B1717" s="261" t="s">
        <v>2910</v>
      </c>
      <c r="C1717" s="261" t="s">
        <v>2911</v>
      </c>
      <c r="D1717" s="261" t="s">
        <v>1190</v>
      </c>
      <c r="E1717" s="261">
        <v>2</v>
      </c>
      <c r="F1717" s="261" t="s">
        <v>1188</v>
      </c>
      <c r="G1717" s="261" t="s">
        <v>33</v>
      </c>
      <c r="H1717" s="261">
        <v>2</v>
      </c>
      <c r="I1717" s="261" t="s">
        <v>17</v>
      </c>
      <c r="J1717" s="261" t="s">
        <v>17</v>
      </c>
      <c r="K1717" s="261" t="s">
        <v>2913</v>
      </c>
      <c r="L1717" s="262">
        <v>45610</v>
      </c>
      <c r="M1717" s="261" t="s">
        <v>20</v>
      </c>
    </row>
    <row r="1718" spans="1:13" x14ac:dyDescent="0.35">
      <c r="A1718" s="259" t="s">
        <v>2909</v>
      </c>
      <c r="B1718" s="259" t="s">
        <v>2910</v>
      </c>
      <c r="C1718" s="259" t="s">
        <v>2911</v>
      </c>
      <c r="D1718" s="259" t="s">
        <v>1192</v>
      </c>
      <c r="E1718" s="259">
        <v>1</v>
      </c>
      <c r="F1718" s="259" t="s">
        <v>1188</v>
      </c>
      <c r="G1718" s="259" t="s">
        <v>33</v>
      </c>
      <c r="H1718" s="259">
        <v>2</v>
      </c>
      <c r="I1718" s="259" t="s">
        <v>17</v>
      </c>
      <c r="J1718" s="259" t="s">
        <v>17</v>
      </c>
      <c r="K1718" s="259" t="s">
        <v>2914</v>
      </c>
      <c r="L1718" s="260">
        <v>45610</v>
      </c>
      <c r="M1718" s="259" t="s">
        <v>20</v>
      </c>
    </row>
    <row r="1719" spans="1:13" x14ac:dyDescent="0.35">
      <c r="A1719" s="261" t="s">
        <v>2909</v>
      </c>
      <c r="B1719" s="261" t="s">
        <v>2910</v>
      </c>
      <c r="C1719" s="261" t="s">
        <v>2911</v>
      </c>
      <c r="D1719" s="261" t="s">
        <v>1194</v>
      </c>
      <c r="E1719" s="261">
        <v>3</v>
      </c>
      <c r="F1719" s="261" t="s">
        <v>1188</v>
      </c>
      <c r="G1719" s="261" t="s">
        <v>33</v>
      </c>
      <c r="H1719" s="261">
        <v>2</v>
      </c>
      <c r="I1719" s="261" t="s">
        <v>17</v>
      </c>
      <c r="J1719" s="261" t="s">
        <v>17</v>
      </c>
      <c r="K1719" s="261" t="s">
        <v>2915</v>
      </c>
      <c r="L1719" s="262">
        <v>45610</v>
      </c>
      <c r="M1719" s="261" t="s">
        <v>20</v>
      </c>
    </row>
    <row r="1720" spans="1:13" x14ac:dyDescent="0.35">
      <c r="A1720" s="259" t="s">
        <v>2909</v>
      </c>
      <c r="B1720" s="259" t="s">
        <v>2910</v>
      </c>
      <c r="C1720" s="259" t="s">
        <v>2911</v>
      </c>
      <c r="D1720" s="259" t="s">
        <v>1196</v>
      </c>
      <c r="E1720" s="259">
        <v>0</v>
      </c>
      <c r="F1720" s="259" t="s">
        <v>1188</v>
      </c>
      <c r="G1720" s="259" t="s">
        <v>33</v>
      </c>
      <c r="H1720" s="259">
        <v>2</v>
      </c>
      <c r="I1720" s="259" t="s">
        <v>17</v>
      </c>
      <c r="J1720" s="259" t="s">
        <v>17</v>
      </c>
      <c r="K1720" s="259" t="s">
        <v>2916</v>
      </c>
      <c r="L1720" s="260">
        <v>45610</v>
      </c>
      <c r="M1720" s="259" t="s">
        <v>20</v>
      </c>
    </row>
    <row r="1721" spans="1:13" x14ac:dyDescent="0.35">
      <c r="A1721" s="261" t="s">
        <v>2909</v>
      </c>
      <c r="B1721" s="261" t="s">
        <v>2910</v>
      </c>
      <c r="C1721" s="261" t="s">
        <v>2911</v>
      </c>
      <c r="D1721" s="261" t="s">
        <v>1198</v>
      </c>
      <c r="E1721" s="261">
        <v>3</v>
      </c>
      <c r="F1721" s="261" t="s">
        <v>1188</v>
      </c>
      <c r="G1721" s="261" t="s">
        <v>33</v>
      </c>
      <c r="H1721" s="261">
        <v>2</v>
      </c>
      <c r="I1721" s="261" t="s">
        <v>17</v>
      </c>
      <c r="J1721" s="261" t="s">
        <v>17</v>
      </c>
      <c r="K1721" s="261" t="s">
        <v>2917</v>
      </c>
      <c r="L1721" s="262">
        <v>45610</v>
      </c>
      <c r="M1721" s="261" t="s">
        <v>20</v>
      </c>
    </row>
    <row r="1722" spans="1:13" x14ac:dyDescent="0.35">
      <c r="A1722" s="259" t="s">
        <v>2909</v>
      </c>
      <c r="B1722" s="259" t="s">
        <v>2910</v>
      </c>
      <c r="C1722" s="259" t="s">
        <v>2911</v>
      </c>
      <c r="D1722" s="259" t="s">
        <v>1200</v>
      </c>
      <c r="E1722" s="259">
        <v>3</v>
      </c>
      <c r="F1722" s="259" t="s">
        <v>1188</v>
      </c>
      <c r="G1722" s="259" t="s">
        <v>33</v>
      </c>
      <c r="H1722" s="259">
        <v>2</v>
      </c>
      <c r="I1722" s="259" t="s">
        <v>17</v>
      </c>
      <c r="J1722" s="259" t="s">
        <v>17</v>
      </c>
      <c r="K1722" s="259" t="s">
        <v>2918</v>
      </c>
      <c r="L1722" s="260">
        <v>45610</v>
      </c>
      <c r="M1722" s="259" t="s">
        <v>20</v>
      </c>
    </row>
    <row r="1723" spans="1:13" x14ac:dyDescent="0.35">
      <c r="A1723" s="261" t="s">
        <v>2909</v>
      </c>
      <c r="B1723" s="261" t="s">
        <v>2910</v>
      </c>
      <c r="C1723" s="261" t="s">
        <v>2911</v>
      </c>
      <c r="D1723" s="261" t="s">
        <v>1202</v>
      </c>
      <c r="E1723" s="261">
        <v>1</v>
      </c>
      <c r="F1723" s="261" t="s">
        <v>1188</v>
      </c>
      <c r="G1723" s="261" t="s">
        <v>33</v>
      </c>
      <c r="H1723" s="261">
        <v>2</v>
      </c>
      <c r="I1723" s="261" t="s">
        <v>17</v>
      </c>
      <c r="J1723" s="261" t="s">
        <v>17</v>
      </c>
      <c r="K1723" s="261" t="s">
        <v>2919</v>
      </c>
      <c r="L1723" s="262">
        <v>45610</v>
      </c>
      <c r="M1723" s="261" t="s">
        <v>20</v>
      </c>
    </row>
    <row r="1724" spans="1:13" x14ac:dyDescent="0.35">
      <c r="A1724" s="259" t="s">
        <v>2909</v>
      </c>
      <c r="B1724" s="259" t="s">
        <v>2910</v>
      </c>
      <c r="C1724" s="259" t="s">
        <v>2911</v>
      </c>
      <c r="D1724" s="259" t="s">
        <v>1204</v>
      </c>
      <c r="E1724" s="259">
        <v>2</v>
      </c>
      <c r="F1724" s="259" t="s">
        <v>1188</v>
      </c>
      <c r="G1724" s="259" t="s">
        <v>33</v>
      </c>
      <c r="H1724" s="259">
        <v>2</v>
      </c>
      <c r="I1724" s="259" t="s">
        <v>17</v>
      </c>
      <c r="J1724" s="259" t="s">
        <v>17</v>
      </c>
      <c r="K1724" s="259" t="s">
        <v>2920</v>
      </c>
      <c r="L1724" s="260">
        <v>45610</v>
      </c>
      <c r="M1724" s="259" t="s">
        <v>20</v>
      </c>
    </row>
    <row r="1725" spans="1:13" x14ac:dyDescent="0.35">
      <c r="A1725" s="261" t="s">
        <v>2921</v>
      </c>
      <c r="B1725" s="261" t="s">
        <v>2922</v>
      </c>
      <c r="C1725" s="261" t="s">
        <v>2911</v>
      </c>
      <c r="D1725" s="261" t="s">
        <v>1187</v>
      </c>
      <c r="E1725" s="261">
        <v>2</v>
      </c>
      <c r="F1725" s="261" t="s">
        <v>1188</v>
      </c>
      <c r="G1725" s="261" t="s">
        <v>33</v>
      </c>
      <c r="H1725" s="261">
        <v>2</v>
      </c>
      <c r="I1725" s="261" t="s">
        <v>17</v>
      </c>
      <c r="J1725" s="261" t="s">
        <v>17</v>
      </c>
      <c r="K1725" s="261" t="s">
        <v>2923</v>
      </c>
      <c r="L1725" s="262">
        <v>45610</v>
      </c>
      <c r="M1725" s="261" t="s">
        <v>20</v>
      </c>
    </row>
    <row r="1726" spans="1:13" x14ac:dyDescent="0.35">
      <c r="A1726" s="259" t="s">
        <v>2921</v>
      </c>
      <c r="B1726" s="259" t="s">
        <v>2922</v>
      </c>
      <c r="C1726" s="259" t="s">
        <v>2911</v>
      </c>
      <c r="D1726" s="259" t="s">
        <v>1190</v>
      </c>
      <c r="E1726" s="259">
        <v>2</v>
      </c>
      <c r="F1726" s="259" t="s">
        <v>1188</v>
      </c>
      <c r="G1726" s="259" t="s">
        <v>33</v>
      </c>
      <c r="H1726" s="259">
        <v>2</v>
      </c>
      <c r="I1726" s="259" t="s">
        <v>17</v>
      </c>
      <c r="J1726" s="259" t="s">
        <v>17</v>
      </c>
      <c r="K1726" s="259" t="s">
        <v>2924</v>
      </c>
      <c r="L1726" s="260">
        <v>45610</v>
      </c>
      <c r="M1726" s="259" t="s">
        <v>20</v>
      </c>
    </row>
    <row r="1727" spans="1:13" x14ac:dyDescent="0.35">
      <c r="A1727" s="261" t="s">
        <v>2921</v>
      </c>
      <c r="B1727" s="261" t="s">
        <v>2922</v>
      </c>
      <c r="C1727" s="261" t="s">
        <v>2911</v>
      </c>
      <c r="D1727" s="261" t="s">
        <v>1192</v>
      </c>
      <c r="E1727" s="261">
        <v>1</v>
      </c>
      <c r="F1727" s="261" t="s">
        <v>1188</v>
      </c>
      <c r="G1727" s="261" t="s">
        <v>33</v>
      </c>
      <c r="H1727" s="261">
        <v>2</v>
      </c>
      <c r="I1727" s="261" t="s">
        <v>17</v>
      </c>
      <c r="J1727" s="261" t="s">
        <v>17</v>
      </c>
      <c r="K1727" s="261" t="s">
        <v>2925</v>
      </c>
      <c r="L1727" s="262">
        <v>45610</v>
      </c>
      <c r="M1727" s="261" t="s">
        <v>20</v>
      </c>
    </row>
    <row r="1728" spans="1:13" x14ac:dyDescent="0.35">
      <c r="A1728" s="259" t="s">
        <v>2921</v>
      </c>
      <c r="B1728" s="259" t="s">
        <v>2922</v>
      </c>
      <c r="C1728" s="259" t="s">
        <v>2911</v>
      </c>
      <c r="D1728" s="259" t="s">
        <v>1194</v>
      </c>
      <c r="E1728" s="259">
        <v>3</v>
      </c>
      <c r="F1728" s="259" t="s">
        <v>1188</v>
      </c>
      <c r="G1728" s="259" t="s">
        <v>33</v>
      </c>
      <c r="H1728" s="259">
        <v>2</v>
      </c>
      <c r="I1728" s="259" t="s">
        <v>17</v>
      </c>
      <c r="J1728" s="259" t="s">
        <v>17</v>
      </c>
      <c r="K1728" s="259" t="s">
        <v>2926</v>
      </c>
      <c r="L1728" s="260">
        <v>45610</v>
      </c>
      <c r="M1728" s="259" t="s">
        <v>20</v>
      </c>
    </row>
    <row r="1729" spans="1:13" x14ac:dyDescent="0.35">
      <c r="A1729" s="261" t="s">
        <v>2921</v>
      </c>
      <c r="B1729" s="261" t="s">
        <v>2922</v>
      </c>
      <c r="C1729" s="261" t="s">
        <v>2911</v>
      </c>
      <c r="D1729" s="261" t="s">
        <v>1196</v>
      </c>
      <c r="E1729" s="261">
        <v>0</v>
      </c>
      <c r="F1729" s="261" t="s">
        <v>1188</v>
      </c>
      <c r="G1729" s="261" t="s">
        <v>33</v>
      </c>
      <c r="H1729" s="261">
        <v>2</v>
      </c>
      <c r="I1729" s="261" t="s">
        <v>17</v>
      </c>
      <c r="J1729" s="261" t="s">
        <v>17</v>
      </c>
      <c r="K1729" s="261" t="s">
        <v>2927</v>
      </c>
      <c r="L1729" s="262">
        <v>45610</v>
      </c>
      <c r="M1729" s="261" t="s">
        <v>20</v>
      </c>
    </row>
    <row r="1730" spans="1:13" x14ac:dyDescent="0.35">
      <c r="A1730" s="259" t="s">
        <v>2921</v>
      </c>
      <c r="B1730" s="259" t="s">
        <v>2922</v>
      </c>
      <c r="C1730" s="259" t="s">
        <v>2911</v>
      </c>
      <c r="D1730" s="259" t="s">
        <v>1198</v>
      </c>
      <c r="E1730" s="259">
        <v>3</v>
      </c>
      <c r="F1730" s="259" t="s">
        <v>1188</v>
      </c>
      <c r="G1730" s="259" t="s">
        <v>33</v>
      </c>
      <c r="H1730" s="259">
        <v>2</v>
      </c>
      <c r="I1730" s="259" t="s">
        <v>17</v>
      </c>
      <c r="J1730" s="259" t="s">
        <v>17</v>
      </c>
      <c r="K1730" s="259" t="s">
        <v>2928</v>
      </c>
      <c r="L1730" s="260">
        <v>45610</v>
      </c>
      <c r="M1730" s="259" t="s">
        <v>20</v>
      </c>
    </row>
    <row r="1731" spans="1:13" x14ac:dyDescent="0.35">
      <c r="A1731" s="261" t="s">
        <v>2921</v>
      </c>
      <c r="B1731" s="261" t="s">
        <v>2922</v>
      </c>
      <c r="C1731" s="261" t="s">
        <v>2911</v>
      </c>
      <c r="D1731" s="261" t="s">
        <v>1200</v>
      </c>
      <c r="E1731" s="261">
        <v>3</v>
      </c>
      <c r="F1731" s="261" t="s">
        <v>1188</v>
      </c>
      <c r="G1731" s="261" t="s">
        <v>33</v>
      </c>
      <c r="H1731" s="261">
        <v>2</v>
      </c>
      <c r="I1731" s="261" t="s">
        <v>17</v>
      </c>
      <c r="J1731" s="261" t="s">
        <v>17</v>
      </c>
      <c r="K1731" s="261" t="s">
        <v>2929</v>
      </c>
      <c r="L1731" s="262">
        <v>45610</v>
      </c>
      <c r="M1731" s="261" t="s">
        <v>20</v>
      </c>
    </row>
    <row r="1732" spans="1:13" x14ac:dyDescent="0.35">
      <c r="A1732" s="259" t="s">
        <v>2921</v>
      </c>
      <c r="B1732" s="259" t="s">
        <v>2922</v>
      </c>
      <c r="C1732" s="259" t="s">
        <v>2911</v>
      </c>
      <c r="D1732" s="259" t="s">
        <v>1202</v>
      </c>
      <c r="E1732" s="259">
        <v>1</v>
      </c>
      <c r="F1732" s="259" t="s">
        <v>1188</v>
      </c>
      <c r="G1732" s="259" t="s">
        <v>33</v>
      </c>
      <c r="H1732" s="259">
        <v>2</v>
      </c>
      <c r="I1732" s="259" t="s">
        <v>17</v>
      </c>
      <c r="J1732" s="259" t="s">
        <v>17</v>
      </c>
      <c r="K1732" s="259" t="s">
        <v>2930</v>
      </c>
      <c r="L1732" s="260">
        <v>45610</v>
      </c>
      <c r="M1732" s="259" t="s">
        <v>20</v>
      </c>
    </row>
    <row r="1733" spans="1:13" x14ac:dyDescent="0.35">
      <c r="A1733" s="261" t="s">
        <v>2921</v>
      </c>
      <c r="B1733" s="261" t="s">
        <v>2922</v>
      </c>
      <c r="C1733" s="261" t="s">
        <v>2911</v>
      </c>
      <c r="D1733" s="261" t="s">
        <v>1204</v>
      </c>
      <c r="E1733" s="261">
        <v>2</v>
      </c>
      <c r="F1733" s="261" t="s">
        <v>1188</v>
      </c>
      <c r="G1733" s="261" t="s">
        <v>33</v>
      </c>
      <c r="H1733" s="261">
        <v>2</v>
      </c>
      <c r="I1733" s="261" t="s">
        <v>17</v>
      </c>
      <c r="J1733" s="261" t="s">
        <v>17</v>
      </c>
      <c r="K1733" s="261" t="s">
        <v>2931</v>
      </c>
      <c r="L1733" s="262">
        <v>45610</v>
      </c>
      <c r="M1733" s="261" t="s">
        <v>20</v>
      </c>
    </row>
    <row r="1734" spans="1:13" x14ac:dyDescent="0.35">
      <c r="A1734" s="259" t="s">
        <v>2932</v>
      </c>
      <c r="B1734" s="259" t="s">
        <v>2933</v>
      </c>
      <c r="C1734" s="259" t="s">
        <v>2934</v>
      </c>
      <c r="D1734" s="259" t="s">
        <v>1187</v>
      </c>
      <c r="E1734" s="259">
        <v>2</v>
      </c>
      <c r="F1734" s="259" t="s">
        <v>1188</v>
      </c>
      <c r="G1734" s="259" t="s">
        <v>33</v>
      </c>
      <c r="H1734" s="259">
        <v>2</v>
      </c>
      <c r="I1734" s="259" t="s">
        <v>17</v>
      </c>
      <c r="J1734" s="259" t="s">
        <v>17</v>
      </c>
      <c r="K1734" s="259" t="s">
        <v>2935</v>
      </c>
      <c r="L1734" s="260">
        <v>45610</v>
      </c>
      <c r="M1734" s="259" t="s">
        <v>20</v>
      </c>
    </row>
    <row r="1735" spans="1:13" x14ac:dyDescent="0.35">
      <c r="A1735" s="261" t="s">
        <v>2932</v>
      </c>
      <c r="B1735" s="261" t="s">
        <v>2933</v>
      </c>
      <c r="C1735" s="261" t="s">
        <v>2934</v>
      </c>
      <c r="D1735" s="261" t="s">
        <v>1190</v>
      </c>
      <c r="E1735" s="261">
        <v>2</v>
      </c>
      <c r="F1735" s="261" t="s">
        <v>1188</v>
      </c>
      <c r="G1735" s="261" t="s">
        <v>33</v>
      </c>
      <c r="H1735" s="261">
        <v>2</v>
      </c>
      <c r="I1735" s="261" t="s">
        <v>17</v>
      </c>
      <c r="J1735" s="261" t="s">
        <v>17</v>
      </c>
      <c r="K1735" s="261" t="s">
        <v>2936</v>
      </c>
      <c r="L1735" s="262">
        <v>45610</v>
      </c>
      <c r="M1735" s="261" t="s">
        <v>20</v>
      </c>
    </row>
    <row r="1736" spans="1:13" x14ac:dyDescent="0.35">
      <c r="A1736" s="259" t="s">
        <v>2932</v>
      </c>
      <c r="B1736" s="259" t="s">
        <v>2933</v>
      </c>
      <c r="C1736" s="259" t="s">
        <v>2934</v>
      </c>
      <c r="D1736" s="259" t="s">
        <v>1192</v>
      </c>
      <c r="E1736" s="259">
        <v>1</v>
      </c>
      <c r="F1736" s="259" t="s">
        <v>1188</v>
      </c>
      <c r="G1736" s="259" t="s">
        <v>33</v>
      </c>
      <c r="H1736" s="259">
        <v>2</v>
      </c>
      <c r="I1736" s="259" t="s">
        <v>17</v>
      </c>
      <c r="J1736" s="259" t="s">
        <v>17</v>
      </c>
      <c r="K1736" s="259" t="s">
        <v>2937</v>
      </c>
      <c r="L1736" s="260">
        <v>45610</v>
      </c>
      <c r="M1736" s="259" t="s">
        <v>20</v>
      </c>
    </row>
    <row r="1737" spans="1:13" x14ac:dyDescent="0.35">
      <c r="A1737" s="261" t="s">
        <v>2932</v>
      </c>
      <c r="B1737" s="261" t="s">
        <v>2933</v>
      </c>
      <c r="C1737" s="261" t="s">
        <v>2934</v>
      </c>
      <c r="D1737" s="261" t="s">
        <v>1194</v>
      </c>
      <c r="E1737" s="261">
        <v>0</v>
      </c>
      <c r="F1737" s="261" t="s">
        <v>1188</v>
      </c>
      <c r="G1737" s="261" t="s">
        <v>33</v>
      </c>
      <c r="H1737" s="261">
        <v>2</v>
      </c>
      <c r="I1737" s="261" t="s">
        <v>17</v>
      </c>
      <c r="J1737" s="261" t="s">
        <v>17</v>
      </c>
      <c r="K1737" s="261" t="s">
        <v>2938</v>
      </c>
      <c r="L1737" s="262">
        <v>45610</v>
      </c>
      <c r="M1737" s="261" t="s">
        <v>20</v>
      </c>
    </row>
    <row r="1738" spans="1:13" x14ac:dyDescent="0.35">
      <c r="A1738" s="259" t="s">
        <v>2932</v>
      </c>
      <c r="B1738" s="259" t="s">
        <v>2933</v>
      </c>
      <c r="C1738" s="259" t="s">
        <v>2934</v>
      </c>
      <c r="D1738" s="259" t="s">
        <v>1196</v>
      </c>
      <c r="E1738" s="259">
        <v>1</v>
      </c>
      <c r="F1738" s="259" t="s">
        <v>1188</v>
      </c>
      <c r="G1738" s="259" t="s">
        <v>33</v>
      </c>
      <c r="H1738" s="259">
        <v>2</v>
      </c>
      <c r="I1738" s="259" t="s">
        <v>17</v>
      </c>
      <c r="J1738" s="259" t="s">
        <v>17</v>
      </c>
      <c r="K1738" s="259" t="s">
        <v>2939</v>
      </c>
      <c r="L1738" s="260">
        <v>45610</v>
      </c>
      <c r="M1738" s="259" t="s">
        <v>20</v>
      </c>
    </row>
    <row r="1739" spans="1:13" x14ac:dyDescent="0.35">
      <c r="A1739" s="261" t="s">
        <v>2932</v>
      </c>
      <c r="B1739" s="261" t="s">
        <v>2933</v>
      </c>
      <c r="C1739" s="261" t="s">
        <v>2934</v>
      </c>
      <c r="D1739" s="261" t="s">
        <v>1198</v>
      </c>
      <c r="E1739" s="261">
        <v>1</v>
      </c>
      <c r="F1739" s="261" t="s">
        <v>1188</v>
      </c>
      <c r="G1739" s="261" t="s">
        <v>33</v>
      </c>
      <c r="H1739" s="261">
        <v>2</v>
      </c>
      <c r="I1739" s="261" t="s">
        <v>17</v>
      </c>
      <c r="J1739" s="261" t="s">
        <v>17</v>
      </c>
      <c r="K1739" s="261" t="s">
        <v>2940</v>
      </c>
      <c r="L1739" s="262">
        <v>45610</v>
      </c>
      <c r="M1739" s="261" t="s">
        <v>20</v>
      </c>
    </row>
    <row r="1740" spans="1:13" x14ac:dyDescent="0.35">
      <c r="A1740" s="259" t="s">
        <v>2932</v>
      </c>
      <c r="B1740" s="259" t="s">
        <v>2933</v>
      </c>
      <c r="C1740" s="259" t="s">
        <v>2934</v>
      </c>
      <c r="D1740" s="259" t="s">
        <v>1200</v>
      </c>
      <c r="E1740" s="259">
        <v>3</v>
      </c>
      <c r="F1740" s="259" t="s">
        <v>1188</v>
      </c>
      <c r="G1740" s="259" t="s">
        <v>33</v>
      </c>
      <c r="H1740" s="259">
        <v>2</v>
      </c>
      <c r="I1740" s="259" t="s">
        <v>17</v>
      </c>
      <c r="J1740" s="259" t="s">
        <v>17</v>
      </c>
      <c r="K1740" s="259" t="s">
        <v>2941</v>
      </c>
      <c r="L1740" s="260">
        <v>45610</v>
      </c>
      <c r="M1740" s="259" t="s">
        <v>20</v>
      </c>
    </row>
    <row r="1741" spans="1:13" x14ac:dyDescent="0.35">
      <c r="A1741" s="261" t="s">
        <v>2932</v>
      </c>
      <c r="B1741" s="261" t="s">
        <v>2933</v>
      </c>
      <c r="C1741" s="261" t="s">
        <v>2934</v>
      </c>
      <c r="D1741" s="261" t="s">
        <v>1202</v>
      </c>
      <c r="E1741" s="261">
        <v>3</v>
      </c>
      <c r="F1741" s="261" t="s">
        <v>1188</v>
      </c>
      <c r="G1741" s="261" t="s">
        <v>33</v>
      </c>
      <c r="H1741" s="261">
        <v>2</v>
      </c>
      <c r="I1741" s="261" t="s">
        <v>17</v>
      </c>
      <c r="J1741" s="261" t="s">
        <v>17</v>
      </c>
      <c r="K1741" s="261" t="s">
        <v>2942</v>
      </c>
      <c r="L1741" s="262">
        <v>45610</v>
      </c>
      <c r="M1741" s="261" t="s">
        <v>20</v>
      </c>
    </row>
    <row r="1742" spans="1:13" x14ac:dyDescent="0.35">
      <c r="A1742" s="259" t="s">
        <v>2932</v>
      </c>
      <c r="B1742" s="259" t="s">
        <v>2933</v>
      </c>
      <c r="C1742" s="259" t="s">
        <v>2934</v>
      </c>
      <c r="D1742" s="259" t="s">
        <v>1204</v>
      </c>
      <c r="E1742" s="259">
        <v>0</v>
      </c>
      <c r="F1742" s="259" t="s">
        <v>1188</v>
      </c>
      <c r="G1742" s="259" t="s">
        <v>33</v>
      </c>
      <c r="H1742" s="259">
        <v>2</v>
      </c>
      <c r="I1742" s="259" t="s">
        <v>17</v>
      </c>
      <c r="J1742" s="259" t="s">
        <v>17</v>
      </c>
      <c r="K1742" s="259" t="s">
        <v>2943</v>
      </c>
      <c r="L1742" s="260">
        <v>45610</v>
      </c>
      <c r="M1742" s="259" t="s">
        <v>20</v>
      </c>
    </row>
    <row r="1743" spans="1:13" x14ac:dyDescent="0.35">
      <c r="A1743" s="261" t="s">
        <v>2944</v>
      </c>
      <c r="B1743" s="261" t="s">
        <v>2945</v>
      </c>
      <c r="C1743" s="261" t="s">
        <v>2934</v>
      </c>
      <c r="D1743" s="261" t="s">
        <v>1187</v>
      </c>
      <c r="E1743" s="261">
        <v>2</v>
      </c>
      <c r="F1743" s="261" t="s">
        <v>1188</v>
      </c>
      <c r="G1743" s="261" t="s">
        <v>33</v>
      </c>
      <c r="H1743" s="261">
        <v>2</v>
      </c>
      <c r="I1743" s="261" t="s">
        <v>17</v>
      </c>
      <c r="J1743" s="261" t="s">
        <v>17</v>
      </c>
      <c r="K1743" s="261" t="s">
        <v>2946</v>
      </c>
      <c r="L1743" s="262">
        <v>45610</v>
      </c>
      <c r="M1743" s="261" t="s">
        <v>20</v>
      </c>
    </row>
    <row r="1744" spans="1:13" x14ac:dyDescent="0.35">
      <c r="A1744" s="259" t="s">
        <v>2944</v>
      </c>
      <c r="B1744" s="259" t="s">
        <v>2945</v>
      </c>
      <c r="C1744" s="259" t="s">
        <v>2934</v>
      </c>
      <c r="D1744" s="259" t="s">
        <v>1190</v>
      </c>
      <c r="E1744" s="259">
        <v>2</v>
      </c>
      <c r="F1744" s="259" t="s">
        <v>1188</v>
      </c>
      <c r="G1744" s="259" t="s">
        <v>33</v>
      </c>
      <c r="H1744" s="259">
        <v>2</v>
      </c>
      <c r="I1744" s="259" t="s">
        <v>17</v>
      </c>
      <c r="J1744" s="259" t="s">
        <v>17</v>
      </c>
      <c r="K1744" s="259" t="s">
        <v>2947</v>
      </c>
      <c r="L1744" s="260">
        <v>45610</v>
      </c>
      <c r="M1744" s="259" t="s">
        <v>20</v>
      </c>
    </row>
    <row r="1745" spans="1:13" x14ac:dyDescent="0.35">
      <c r="A1745" s="261" t="s">
        <v>2944</v>
      </c>
      <c r="B1745" s="261" t="s">
        <v>2945</v>
      </c>
      <c r="C1745" s="261" t="s">
        <v>2934</v>
      </c>
      <c r="D1745" s="261" t="s">
        <v>1192</v>
      </c>
      <c r="E1745" s="261">
        <v>1</v>
      </c>
      <c r="F1745" s="261" t="s">
        <v>1188</v>
      </c>
      <c r="G1745" s="261" t="s">
        <v>33</v>
      </c>
      <c r="H1745" s="261">
        <v>2</v>
      </c>
      <c r="I1745" s="261" t="s">
        <v>17</v>
      </c>
      <c r="J1745" s="261" t="s">
        <v>17</v>
      </c>
      <c r="K1745" s="261" t="s">
        <v>2948</v>
      </c>
      <c r="L1745" s="262">
        <v>45610</v>
      </c>
      <c r="M1745" s="261" t="s">
        <v>20</v>
      </c>
    </row>
    <row r="1746" spans="1:13" x14ac:dyDescent="0.35">
      <c r="A1746" s="259" t="s">
        <v>2944</v>
      </c>
      <c r="B1746" s="259" t="s">
        <v>2945</v>
      </c>
      <c r="C1746" s="259" t="s">
        <v>2934</v>
      </c>
      <c r="D1746" s="259" t="s">
        <v>1194</v>
      </c>
      <c r="E1746" s="259">
        <v>0</v>
      </c>
      <c r="F1746" s="259" t="s">
        <v>1188</v>
      </c>
      <c r="G1746" s="259" t="s">
        <v>33</v>
      </c>
      <c r="H1746" s="259">
        <v>2</v>
      </c>
      <c r="I1746" s="259" t="s">
        <v>17</v>
      </c>
      <c r="J1746" s="259" t="s">
        <v>17</v>
      </c>
      <c r="K1746" s="259" t="s">
        <v>2949</v>
      </c>
      <c r="L1746" s="260">
        <v>45610</v>
      </c>
      <c r="M1746" s="259" t="s">
        <v>20</v>
      </c>
    </row>
    <row r="1747" spans="1:13" x14ac:dyDescent="0.35">
      <c r="A1747" s="261" t="s">
        <v>2944</v>
      </c>
      <c r="B1747" s="261" t="s">
        <v>2945</v>
      </c>
      <c r="C1747" s="261" t="s">
        <v>2934</v>
      </c>
      <c r="D1747" s="261" t="s">
        <v>1196</v>
      </c>
      <c r="E1747" s="261">
        <v>1</v>
      </c>
      <c r="F1747" s="261" t="s">
        <v>1188</v>
      </c>
      <c r="G1747" s="261" t="s">
        <v>33</v>
      </c>
      <c r="H1747" s="261">
        <v>2</v>
      </c>
      <c r="I1747" s="261" t="s">
        <v>17</v>
      </c>
      <c r="J1747" s="261" t="s">
        <v>17</v>
      </c>
      <c r="K1747" s="261" t="s">
        <v>2950</v>
      </c>
      <c r="L1747" s="262">
        <v>45610</v>
      </c>
      <c r="M1747" s="261" t="s">
        <v>20</v>
      </c>
    </row>
    <row r="1748" spans="1:13" x14ac:dyDescent="0.35">
      <c r="A1748" s="259" t="s">
        <v>2944</v>
      </c>
      <c r="B1748" s="259" t="s">
        <v>2945</v>
      </c>
      <c r="C1748" s="259" t="s">
        <v>2934</v>
      </c>
      <c r="D1748" s="259" t="s">
        <v>1198</v>
      </c>
      <c r="E1748" s="259">
        <v>1</v>
      </c>
      <c r="F1748" s="259" t="s">
        <v>1188</v>
      </c>
      <c r="G1748" s="259" t="s">
        <v>33</v>
      </c>
      <c r="H1748" s="259">
        <v>2</v>
      </c>
      <c r="I1748" s="259" t="s">
        <v>17</v>
      </c>
      <c r="J1748" s="259" t="s">
        <v>17</v>
      </c>
      <c r="K1748" s="259" t="s">
        <v>2951</v>
      </c>
      <c r="L1748" s="260">
        <v>45610</v>
      </c>
      <c r="M1748" s="259" t="s">
        <v>20</v>
      </c>
    </row>
    <row r="1749" spans="1:13" x14ac:dyDescent="0.35">
      <c r="A1749" s="261" t="s">
        <v>2944</v>
      </c>
      <c r="B1749" s="261" t="s">
        <v>2945</v>
      </c>
      <c r="C1749" s="261" t="s">
        <v>2934</v>
      </c>
      <c r="D1749" s="261" t="s">
        <v>1200</v>
      </c>
      <c r="E1749" s="261">
        <v>3</v>
      </c>
      <c r="F1749" s="261" t="s">
        <v>1188</v>
      </c>
      <c r="G1749" s="261" t="s">
        <v>33</v>
      </c>
      <c r="H1749" s="261">
        <v>2</v>
      </c>
      <c r="I1749" s="261" t="s">
        <v>17</v>
      </c>
      <c r="J1749" s="261" t="s">
        <v>17</v>
      </c>
      <c r="K1749" s="261" t="s">
        <v>2952</v>
      </c>
      <c r="L1749" s="262">
        <v>45610</v>
      </c>
      <c r="M1749" s="261" t="s">
        <v>20</v>
      </c>
    </row>
    <row r="1750" spans="1:13" x14ac:dyDescent="0.35">
      <c r="A1750" s="259" t="s">
        <v>2944</v>
      </c>
      <c r="B1750" s="259" t="s">
        <v>2945</v>
      </c>
      <c r="C1750" s="259" t="s">
        <v>2934</v>
      </c>
      <c r="D1750" s="259" t="s">
        <v>1202</v>
      </c>
      <c r="E1750" s="259">
        <v>3</v>
      </c>
      <c r="F1750" s="259" t="s">
        <v>1188</v>
      </c>
      <c r="G1750" s="259" t="s">
        <v>33</v>
      </c>
      <c r="H1750" s="259">
        <v>2</v>
      </c>
      <c r="I1750" s="259" t="s">
        <v>17</v>
      </c>
      <c r="J1750" s="259" t="s">
        <v>17</v>
      </c>
      <c r="K1750" s="259" t="s">
        <v>2953</v>
      </c>
      <c r="L1750" s="260">
        <v>45610</v>
      </c>
      <c r="M1750" s="259" t="s">
        <v>20</v>
      </c>
    </row>
    <row r="1751" spans="1:13" x14ac:dyDescent="0.35">
      <c r="A1751" s="261" t="s">
        <v>2944</v>
      </c>
      <c r="B1751" s="261" t="s">
        <v>2945</v>
      </c>
      <c r="C1751" s="261" t="s">
        <v>2934</v>
      </c>
      <c r="D1751" s="261" t="s">
        <v>1204</v>
      </c>
      <c r="E1751" s="261">
        <v>0</v>
      </c>
      <c r="F1751" s="261" t="s">
        <v>1188</v>
      </c>
      <c r="G1751" s="261" t="s">
        <v>33</v>
      </c>
      <c r="H1751" s="261">
        <v>2</v>
      </c>
      <c r="I1751" s="261" t="s">
        <v>17</v>
      </c>
      <c r="J1751" s="261" t="s">
        <v>17</v>
      </c>
      <c r="K1751" s="261" t="s">
        <v>2954</v>
      </c>
      <c r="L1751" s="262">
        <v>45610</v>
      </c>
      <c r="M1751" s="261" t="s">
        <v>20</v>
      </c>
    </row>
    <row r="1752" spans="1:13" x14ac:dyDescent="0.35">
      <c r="A1752" s="259" t="s">
        <v>13</v>
      </c>
      <c r="B1752" s="259" t="s">
        <v>14</v>
      </c>
      <c r="C1752" s="259" t="s">
        <v>15</v>
      </c>
      <c r="D1752" s="259" t="s">
        <v>1187</v>
      </c>
      <c r="E1752" s="259">
        <v>0</v>
      </c>
      <c r="F1752" s="259" t="s">
        <v>1188</v>
      </c>
      <c r="G1752" s="259" t="s">
        <v>33</v>
      </c>
      <c r="H1752" s="259">
        <v>2</v>
      </c>
      <c r="I1752" s="259" t="s">
        <v>17</v>
      </c>
      <c r="J1752" s="259" t="s">
        <v>17</v>
      </c>
      <c r="K1752" s="259" t="s">
        <v>2955</v>
      </c>
      <c r="L1752" s="260">
        <v>45610</v>
      </c>
      <c r="M1752" s="259" t="s">
        <v>20</v>
      </c>
    </row>
    <row r="1753" spans="1:13" x14ac:dyDescent="0.35">
      <c r="A1753" s="261" t="s">
        <v>13</v>
      </c>
      <c r="B1753" s="261" t="s">
        <v>14</v>
      </c>
      <c r="C1753" s="261" t="s">
        <v>15</v>
      </c>
      <c r="D1753" s="261" t="s">
        <v>1190</v>
      </c>
      <c r="E1753" s="261">
        <v>2</v>
      </c>
      <c r="F1753" s="261" t="s">
        <v>1188</v>
      </c>
      <c r="G1753" s="261" t="s">
        <v>33</v>
      </c>
      <c r="H1753" s="261">
        <v>2</v>
      </c>
      <c r="I1753" s="261" t="s">
        <v>17</v>
      </c>
      <c r="J1753" s="261" t="s">
        <v>17</v>
      </c>
      <c r="K1753" s="261" t="s">
        <v>2956</v>
      </c>
      <c r="L1753" s="262">
        <v>45610</v>
      </c>
      <c r="M1753" s="261" t="s">
        <v>20</v>
      </c>
    </row>
    <row r="1754" spans="1:13" x14ac:dyDescent="0.35">
      <c r="A1754" s="259" t="s">
        <v>13</v>
      </c>
      <c r="B1754" s="259" t="s">
        <v>14</v>
      </c>
      <c r="C1754" s="259" t="s">
        <v>15</v>
      </c>
      <c r="D1754" s="259" t="s">
        <v>1192</v>
      </c>
      <c r="E1754" s="259">
        <v>2</v>
      </c>
      <c r="F1754" s="259" t="s">
        <v>1188</v>
      </c>
      <c r="G1754" s="259" t="s">
        <v>33</v>
      </c>
      <c r="H1754" s="259">
        <v>2</v>
      </c>
      <c r="I1754" s="259" t="s">
        <v>17</v>
      </c>
      <c r="J1754" s="259" t="s">
        <v>17</v>
      </c>
      <c r="K1754" s="259" t="s">
        <v>2957</v>
      </c>
      <c r="L1754" s="260">
        <v>45610</v>
      </c>
      <c r="M1754" s="259" t="s">
        <v>20</v>
      </c>
    </row>
    <row r="1755" spans="1:13" x14ac:dyDescent="0.35">
      <c r="A1755" s="261" t="s">
        <v>13</v>
      </c>
      <c r="B1755" s="261" t="s">
        <v>14</v>
      </c>
      <c r="C1755" s="261" t="s">
        <v>15</v>
      </c>
      <c r="D1755" s="261" t="s">
        <v>1194</v>
      </c>
      <c r="E1755" s="261">
        <v>3</v>
      </c>
      <c r="F1755" s="261" t="s">
        <v>1188</v>
      </c>
      <c r="G1755" s="261" t="s">
        <v>33</v>
      </c>
      <c r="H1755" s="261">
        <v>2</v>
      </c>
      <c r="I1755" s="261" t="s">
        <v>17</v>
      </c>
      <c r="J1755" s="261" t="s">
        <v>17</v>
      </c>
      <c r="K1755" s="261" t="s">
        <v>2958</v>
      </c>
      <c r="L1755" s="262">
        <v>45610</v>
      </c>
      <c r="M1755" s="261" t="s">
        <v>20</v>
      </c>
    </row>
    <row r="1756" spans="1:13" x14ac:dyDescent="0.35">
      <c r="A1756" s="259" t="s">
        <v>13</v>
      </c>
      <c r="B1756" s="259" t="s">
        <v>14</v>
      </c>
      <c r="C1756" s="259" t="s">
        <v>15</v>
      </c>
      <c r="D1756" s="259" t="s">
        <v>1196</v>
      </c>
      <c r="E1756" s="259">
        <v>3</v>
      </c>
      <c r="F1756" s="259" t="s">
        <v>1188</v>
      </c>
      <c r="G1756" s="259" t="s">
        <v>33</v>
      </c>
      <c r="H1756" s="259">
        <v>2</v>
      </c>
      <c r="I1756" s="259" t="s">
        <v>17</v>
      </c>
      <c r="J1756" s="259" t="s">
        <v>17</v>
      </c>
      <c r="K1756" s="259" t="s">
        <v>2959</v>
      </c>
      <c r="L1756" s="260">
        <v>45610</v>
      </c>
      <c r="M1756" s="259" t="s">
        <v>20</v>
      </c>
    </row>
    <row r="1757" spans="1:13" x14ac:dyDescent="0.35">
      <c r="A1757" s="261" t="s">
        <v>13</v>
      </c>
      <c r="B1757" s="261" t="s">
        <v>14</v>
      </c>
      <c r="C1757" s="261" t="s">
        <v>15</v>
      </c>
      <c r="D1757" s="261" t="s">
        <v>1198</v>
      </c>
      <c r="E1757" s="261">
        <v>1</v>
      </c>
      <c r="F1757" s="261" t="s">
        <v>1188</v>
      </c>
      <c r="G1757" s="261" t="s">
        <v>33</v>
      </c>
      <c r="H1757" s="261">
        <v>2</v>
      </c>
      <c r="I1757" s="261" t="s">
        <v>17</v>
      </c>
      <c r="J1757" s="261" t="s">
        <v>17</v>
      </c>
      <c r="K1757" s="261" t="s">
        <v>2960</v>
      </c>
      <c r="L1757" s="262">
        <v>45610</v>
      </c>
      <c r="M1757" s="261" t="s">
        <v>20</v>
      </c>
    </row>
    <row r="1758" spans="1:13" x14ac:dyDescent="0.35">
      <c r="A1758" s="259" t="s">
        <v>13</v>
      </c>
      <c r="B1758" s="259" t="s">
        <v>14</v>
      </c>
      <c r="C1758" s="259" t="s">
        <v>15</v>
      </c>
      <c r="D1758" s="259" t="s">
        <v>1200</v>
      </c>
      <c r="E1758" s="259">
        <v>2</v>
      </c>
      <c r="F1758" s="259" t="s">
        <v>1188</v>
      </c>
      <c r="G1758" s="259" t="s">
        <v>33</v>
      </c>
      <c r="H1758" s="259">
        <v>2</v>
      </c>
      <c r="I1758" s="259" t="s">
        <v>17</v>
      </c>
      <c r="J1758" s="259" t="s">
        <v>17</v>
      </c>
      <c r="K1758" s="259" t="s">
        <v>2961</v>
      </c>
      <c r="L1758" s="260">
        <v>45610</v>
      </c>
      <c r="M1758" s="259" t="s">
        <v>20</v>
      </c>
    </row>
    <row r="1759" spans="1:13" x14ac:dyDescent="0.35">
      <c r="A1759" s="261" t="s">
        <v>13</v>
      </c>
      <c r="B1759" s="261" t="s">
        <v>14</v>
      </c>
      <c r="C1759" s="261" t="s">
        <v>15</v>
      </c>
      <c r="D1759" s="261" t="s">
        <v>1202</v>
      </c>
      <c r="E1759" s="261">
        <v>3</v>
      </c>
      <c r="F1759" s="261" t="s">
        <v>1188</v>
      </c>
      <c r="G1759" s="261" t="s">
        <v>33</v>
      </c>
      <c r="H1759" s="261">
        <v>2</v>
      </c>
      <c r="I1759" s="261" t="s">
        <v>17</v>
      </c>
      <c r="J1759" s="261" t="s">
        <v>17</v>
      </c>
      <c r="K1759" s="261" t="s">
        <v>2962</v>
      </c>
      <c r="L1759" s="262">
        <v>45610</v>
      </c>
      <c r="M1759" s="261" t="s">
        <v>20</v>
      </c>
    </row>
    <row r="1760" spans="1:13" x14ac:dyDescent="0.35">
      <c r="A1760" s="259" t="s">
        <v>13</v>
      </c>
      <c r="B1760" s="259" t="s">
        <v>14</v>
      </c>
      <c r="C1760" s="259" t="s">
        <v>15</v>
      </c>
      <c r="D1760" s="259" t="s">
        <v>1204</v>
      </c>
      <c r="E1760" s="259">
        <v>1</v>
      </c>
      <c r="F1760" s="259" t="s">
        <v>1188</v>
      </c>
      <c r="G1760" s="259" t="s">
        <v>33</v>
      </c>
      <c r="H1760" s="259">
        <v>2</v>
      </c>
      <c r="I1760" s="259" t="s">
        <v>17</v>
      </c>
      <c r="J1760" s="259" t="s">
        <v>17</v>
      </c>
      <c r="K1760" s="259" t="s">
        <v>2963</v>
      </c>
      <c r="L1760" s="260">
        <v>45610</v>
      </c>
      <c r="M1760" s="259" t="s">
        <v>20</v>
      </c>
    </row>
    <row r="1761" spans="1:13" x14ac:dyDescent="0.35">
      <c r="A1761" s="261" t="s">
        <v>2964</v>
      </c>
      <c r="B1761" s="261" t="s">
        <v>2965</v>
      </c>
      <c r="C1761" s="261" t="s">
        <v>277</v>
      </c>
      <c r="D1761" s="261" t="s">
        <v>1187</v>
      </c>
      <c r="E1761" s="261">
        <v>2</v>
      </c>
      <c r="F1761" s="261" t="s">
        <v>1188</v>
      </c>
      <c r="G1761" s="261" t="s">
        <v>33</v>
      </c>
      <c r="H1761" s="261">
        <v>2</v>
      </c>
      <c r="I1761" s="261" t="s">
        <v>17</v>
      </c>
      <c r="J1761" s="261" t="s">
        <v>17</v>
      </c>
      <c r="K1761" s="261" t="s">
        <v>2966</v>
      </c>
      <c r="L1761" s="262">
        <v>45610</v>
      </c>
      <c r="M1761" s="261" t="s">
        <v>20</v>
      </c>
    </row>
    <row r="1762" spans="1:13" x14ac:dyDescent="0.35">
      <c r="A1762" s="259" t="s">
        <v>2964</v>
      </c>
      <c r="B1762" s="259" t="s">
        <v>2965</v>
      </c>
      <c r="C1762" s="259" t="s">
        <v>277</v>
      </c>
      <c r="D1762" s="259" t="s">
        <v>1190</v>
      </c>
      <c r="E1762" s="259">
        <v>2</v>
      </c>
      <c r="F1762" s="259" t="s">
        <v>1188</v>
      </c>
      <c r="G1762" s="259" t="s">
        <v>33</v>
      </c>
      <c r="H1762" s="259">
        <v>2</v>
      </c>
      <c r="I1762" s="259" t="s">
        <v>17</v>
      </c>
      <c r="J1762" s="259" t="s">
        <v>17</v>
      </c>
      <c r="K1762" s="259" t="s">
        <v>2967</v>
      </c>
      <c r="L1762" s="260">
        <v>45610</v>
      </c>
      <c r="M1762" s="259" t="s">
        <v>20</v>
      </c>
    </row>
    <row r="1763" spans="1:13" x14ac:dyDescent="0.35">
      <c r="A1763" s="261" t="s">
        <v>2964</v>
      </c>
      <c r="B1763" s="261" t="s">
        <v>2965</v>
      </c>
      <c r="C1763" s="261" t="s">
        <v>277</v>
      </c>
      <c r="D1763" s="261" t="s">
        <v>1192</v>
      </c>
      <c r="E1763" s="261">
        <v>1</v>
      </c>
      <c r="F1763" s="261" t="s">
        <v>1188</v>
      </c>
      <c r="G1763" s="261" t="s">
        <v>33</v>
      </c>
      <c r="H1763" s="261">
        <v>2</v>
      </c>
      <c r="I1763" s="261" t="s">
        <v>17</v>
      </c>
      <c r="J1763" s="261" t="s">
        <v>17</v>
      </c>
      <c r="K1763" s="261" t="s">
        <v>2968</v>
      </c>
      <c r="L1763" s="262">
        <v>45610</v>
      </c>
      <c r="M1763" s="261" t="s">
        <v>20</v>
      </c>
    </row>
    <row r="1764" spans="1:13" x14ac:dyDescent="0.35">
      <c r="A1764" s="259" t="s">
        <v>2964</v>
      </c>
      <c r="B1764" s="259" t="s">
        <v>2965</v>
      </c>
      <c r="C1764" s="259" t="s">
        <v>277</v>
      </c>
      <c r="D1764" s="259" t="s">
        <v>1194</v>
      </c>
      <c r="E1764" s="259">
        <v>3</v>
      </c>
      <c r="F1764" s="259" t="s">
        <v>1188</v>
      </c>
      <c r="G1764" s="259" t="s">
        <v>33</v>
      </c>
      <c r="H1764" s="259">
        <v>2</v>
      </c>
      <c r="I1764" s="259" t="s">
        <v>17</v>
      </c>
      <c r="J1764" s="259" t="s">
        <v>17</v>
      </c>
      <c r="K1764" s="259" t="s">
        <v>2969</v>
      </c>
      <c r="L1764" s="260">
        <v>45610</v>
      </c>
      <c r="M1764" s="259" t="s">
        <v>20</v>
      </c>
    </row>
    <row r="1765" spans="1:13" x14ac:dyDescent="0.35">
      <c r="A1765" s="261" t="s">
        <v>2964</v>
      </c>
      <c r="B1765" s="261" t="s">
        <v>2965</v>
      </c>
      <c r="C1765" s="261" t="s">
        <v>277</v>
      </c>
      <c r="D1765" s="261" t="s">
        <v>1196</v>
      </c>
      <c r="E1765" s="261">
        <v>3</v>
      </c>
      <c r="F1765" s="261" t="s">
        <v>1188</v>
      </c>
      <c r="G1765" s="261" t="s">
        <v>33</v>
      </c>
      <c r="H1765" s="261">
        <v>2</v>
      </c>
      <c r="I1765" s="261" t="s">
        <v>17</v>
      </c>
      <c r="J1765" s="261" t="s">
        <v>17</v>
      </c>
      <c r="K1765" s="261" t="s">
        <v>2970</v>
      </c>
      <c r="L1765" s="262">
        <v>45610</v>
      </c>
      <c r="M1765" s="261" t="s">
        <v>20</v>
      </c>
    </row>
    <row r="1766" spans="1:13" x14ac:dyDescent="0.35">
      <c r="A1766" s="259" t="s">
        <v>2964</v>
      </c>
      <c r="B1766" s="259" t="s">
        <v>2965</v>
      </c>
      <c r="C1766" s="259" t="s">
        <v>277</v>
      </c>
      <c r="D1766" s="259" t="s">
        <v>1198</v>
      </c>
      <c r="E1766" s="259">
        <v>1</v>
      </c>
      <c r="F1766" s="259" t="s">
        <v>1188</v>
      </c>
      <c r="G1766" s="259" t="s">
        <v>33</v>
      </c>
      <c r="H1766" s="259">
        <v>2</v>
      </c>
      <c r="I1766" s="259" t="s">
        <v>17</v>
      </c>
      <c r="J1766" s="259" t="s">
        <v>17</v>
      </c>
      <c r="K1766" s="259" t="s">
        <v>2971</v>
      </c>
      <c r="L1766" s="260">
        <v>45610</v>
      </c>
      <c r="M1766" s="259" t="s">
        <v>20</v>
      </c>
    </row>
    <row r="1767" spans="1:13" x14ac:dyDescent="0.35">
      <c r="A1767" s="261" t="s">
        <v>2964</v>
      </c>
      <c r="B1767" s="261" t="s">
        <v>2965</v>
      </c>
      <c r="C1767" s="261" t="s">
        <v>277</v>
      </c>
      <c r="D1767" s="261" t="s">
        <v>1200</v>
      </c>
      <c r="E1767" s="261">
        <v>3</v>
      </c>
      <c r="F1767" s="261" t="s">
        <v>1188</v>
      </c>
      <c r="G1767" s="261" t="s">
        <v>33</v>
      </c>
      <c r="H1767" s="261">
        <v>2</v>
      </c>
      <c r="I1767" s="261" t="s">
        <v>17</v>
      </c>
      <c r="J1767" s="261" t="s">
        <v>17</v>
      </c>
      <c r="K1767" s="261" t="s">
        <v>2972</v>
      </c>
      <c r="L1767" s="262">
        <v>45610</v>
      </c>
      <c r="M1767" s="261" t="s">
        <v>20</v>
      </c>
    </row>
    <row r="1768" spans="1:13" x14ac:dyDescent="0.35">
      <c r="A1768" s="259" t="s">
        <v>2964</v>
      </c>
      <c r="B1768" s="259" t="s">
        <v>2965</v>
      </c>
      <c r="C1768" s="259" t="s">
        <v>277</v>
      </c>
      <c r="D1768" s="259" t="s">
        <v>1202</v>
      </c>
      <c r="E1768" s="259">
        <v>2</v>
      </c>
      <c r="F1768" s="259" t="s">
        <v>1188</v>
      </c>
      <c r="G1768" s="259" t="s">
        <v>33</v>
      </c>
      <c r="H1768" s="259">
        <v>2</v>
      </c>
      <c r="I1768" s="259" t="s">
        <v>17</v>
      </c>
      <c r="J1768" s="259" t="s">
        <v>17</v>
      </c>
      <c r="K1768" s="259" t="s">
        <v>2973</v>
      </c>
      <c r="L1768" s="260">
        <v>45610</v>
      </c>
      <c r="M1768" s="259" t="s">
        <v>20</v>
      </c>
    </row>
    <row r="1769" spans="1:13" x14ac:dyDescent="0.35">
      <c r="A1769" s="261" t="s">
        <v>2964</v>
      </c>
      <c r="B1769" s="261" t="s">
        <v>2965</v>
      </c>
      <c r="C1769" s="261" t="s">
        <v>277</v>
      </c>
      <c r="D1769" s="261" t="s">
        <v>1204</v>
      </c>
      <c r="E1769" s="261">
        <v>0</v>
      </c>
      <c r="F1769" s="261" t="s">
        <v>1188</v>
      </c>
      <c r="G1769" s="261" t="s">
        <v>33</v>
      </c>
      <c r="H1769" s="261">
        <v>2</v>
      </c>
      <c r="I1769" s="261" t="s">
        <v>17</v>
      </c>
      <c r="J1769" s="261" t="s">
        <v>17</v>
      </c>
      <c r="K1769" s="261" t="s">
        <v>2974</v>
      </c>
      <c r="L1769" s="262">
        <v>45610</v>
      </c>
      <c r="M1769" s="261" t="s">
        <v>20</v>
      </c>
    </row>
    <row r="1770" spans="1:13" x14ac:dyDescent="0.35">
      <c r="A1770" s="259" t="s">
        <v>2975</v>
      </c>
      <c r="B1770" s="259" t="s">
        <v>2976</v>
      </c>
      <c r="C1770" s="259" t="s">
        <v>2977</v>
      </c>
      <c r="D1770" s="259" t="s">
        <v>1187</v>
      </c>
      <c r="E1770" s="259">
        <v>2</v>
      </c>
      <c r="F1770" s="259" t="s">
        <v>1188</v>
      </c>
      <c r="G1770" s="259" t="s">
        <v>33</v>
      </c>
      <c r="H1770" s="259">
        <v>2</v>
      </c>
      <c r="I1770" s="259" t="s">
        <v>17</v>
      </c>
      <c r="J1770" s="259" t="s">
        <v>17</v>
      </c>
      <c r="K1770" s="259" t="s">
        <v>2978</v>
      </c>
      <c r="L1770" s="260">
        <v>45610</v>
      </c>
      <c r="M1770" s="259" t="s">
        <v>20</v>
      </c>
    </row>
    <row r="1771" spans="1:13" x14ac:dyDescent="0.35">
      <c r="A1771" s="261" t="s">
        <v>2975</v>
      </c>
      <c r="B1771" s="261" t="s">
        <v>2976</v>
      </c>
      <c r="C1771" s="261" t="s">
        <v>2977</v>
      </c>
      <c r="D1771" s="261" t="s">
        <v>1190</v>
      </c>
      <c r="E1771" s="261">
        <v>2</v>
      </c>
      <c r="F1771" s="261" t="s">
        <v>1188</v>
      </c>
      <c r="G1771" s="261" t="s">
        <v>33</v>
      </c>
      <c r="H1771" s="261">
        <v>2</v>
      </c>
      <c r="I1771" s="261" t="s">
        <v>17</v>
      </c>
      <c r="J1771" s="261" t="s">
        <v>17</v>
      </c>
      <c r="K1771" s="261" t="s">
        <v>2979</v>
      </c>
      <c r="L1771" s="262">
        <v>45610</v>
      </c>
      <c r="M1771" s="261" t="s">
        <v>20</v>
      </c>
    </row>
    <row r="1772" spans="1:13" x14ac:dyDescent="0.35">
      <c r="A1772" s="259" t="s">
        <v>2975</v>
      </c>
      <c r="B1772" s="259" t="s">
        <v>2976</v>
      </c>
      <c r="C1772" s="259" t="s">
        <v>2977</v>
      </c>
      <c r="D1772" s="259" t="s">
        <v>1192</v>
      </c>
      <c r="E1772" s="259">
        <v>1</v>
      </c>
      <c r="F1772" s="259" t="s">
        <v>1188</v>
      </c>
      <c r="G1772" s="259" t="s">
        <v>33</v>
      </c>
      <c r="H1772" s="259">
        <v>2</v>
      </c>
      <c r="I1772" s="259" t="s">
        <v>17</v>
      </c>
      <c r="J1772" s="259" t="s">
        <v>17</v>
      </c>
      <c r="K1772" s="259" t="s">
        <v>2980</v>
      </c>
      <c r="L1772" s="260">
        <v>45610</v>
      </c>
      <c r="M1772" s="259" t="s">
        <v>20</v>
      </c>
    </row>
    <row r="1773" spans="1:13" x14ac:dyDescent="0.35">
      <c r="A1773" s="261" t="s">
        <v>2975</v>
      </c>
      <c r="B1773" s="261" t="s">
        <v>2976</v>
      </c>
      <c r="C1773" s="261" t="s">
        <v>2977</v>
      </c>
      <c r="D1773" s="261" t="s">
        <v>1194</v>
      </c>
      <c r="E1773" s="261">
        <v>0</v>
      </c>
      <c r="F1773" s="261" t="s">
        <v>1188</v>
      </c>
      <c r="G1773" s="261" t="s">
        <v>33</v>
      </c>
      <c r="H1773" s="261">
        <v>2</v>
      </c>
      <c r="I1773" s="261" t="s">
        <v>17</v>
      </c>
      <c r="J1773" s="261" t="s">
        <v>17</v>
      </c>
      <c r="K1773" s="261" t="s">
        <v>2981</v>
      </c>
      <c r="L1773" s="262">
        <v>45610</v>
      </c>
      <c r="M1773" s="261" t="s">
        <v>20</v>
      </c>
    </row>
    <row r="1774" spans="1:13" x14ac:dyDescent="0.35">
      <c r="A1774" s="259" t="s">
        <v>2975</v>
      </c>
      <c r="B1774" s="259" t="s">
        <v>2976</v>
      </c>
      <c r="C1774" s="259" t="s">
        <v>2977</v>
      </c>
      <c r="D1774" s="259" t="s">
        <v>1196</v>
      </c>
      <c r="E1774" s="259">
        <v>2</v>
      </c>
      <c r="F1774" s="259" t="s">
        <v>1188</v>
      </c>
      <c r="G1774" s="259" t="s">
        <v>33</v>
      </c>
      <c r="H1774" s="259">
        <v>2</v>
      </c>
      <c r="I1774" s="259" t="s">
        <v>17</v>
      </c>
      <c r="J1774" s="259" t="s">
        <v>17</v>
      </c>
      <c r="K1774" s="259" t="s">
        <v>2982</v>
      </c>
      <c r="L1774" s="260">
        <v>45610</v>
      </c>
      <c r="M1774" s="259" t="s">
        <v>20</v>
      </c>
    </row>
    <row r="1775" spans="1:13" x14ac:dyDescent="0.35">
      <c r="A1775" s="261" t="s">
        <v>2975</v>
      </c>
      <c r="B1775" s="261" t="s">
        <v>2976</v>
      </c>
      <c r="C1775" s="261" t="s">
        <v>2977</v>
      </c>
      <c r="D1775" s="261" t="s">
        <v>1198</v>
      </c>
      <c r="E1775" s="261">
        <v>0</v>
      </c>
      <c r="F1775" s="261" t="s">
        <v>1188</v>
      </c>
      <c r="G1775" s="261" t="s">
        <v>33</v>
      </c>
      <c r="H1775" s="261">
        <v>2</v>
      </c>
      <c r="I1775" s="261" t="s">
        <v>17</v>
      </c>
      <c r="J1775" s="261" t="s">
        <v>17</v>
      </c>
      <c r="K1775" s="261" t="s">
        <v>2983</v>
      </c>
      <c r="L1775" s="262">
        <v>45610</v>
      </c>
      <c r="M1775" s="261" t="s">
        <v>20</v>
      </c>
    </row>
    <row r="1776" spans="1:13" x14ac:dyDescent="0.35">
      <c r="A1776" s="259" t="s">
        <v>2975</v>
      </c>
      <c r="B1776" s="259" t="s">
        <v>2976</v>
      </c>
      <c r="C1776" s="259" t="s">
        <v>2977</v>
      </c>
      <c r="D1776" s="259" t="s">
        <v>1200</v>
      </c>
      <c r="E1776" s="259">
        <v>0</v>
      </c>
      <c r="F1776" s="259" t="s">
        <v>1188</v>
      </c>
      <c r="G1776" s="259" t="s">
        <v>33</v>
      </c>
      <c r="H1776" s="259">
        <v>2</v>
      </c>
      <c r="I1776" s="259" t="s">
        <v>17</v>
      </c>
      <c r="J1776" s="259" t="s">
        <v>17</v>
      </c>
      <c r="K1776" s="259" t="s">
        <v>2984</v>
      </c>
      <c r="L1776" s="260">
        <v>45610</v>
      </c>
      <c r="M1776" s="259" t="s">
        <v>20</v>
      </c>
    </row>
    <row r="1777" spans="1:13" x14ac:dyDescent="0.35">
      <c r="A1777" s="261" t="s">
        <v>2975</v>
      </c>
      <c r="B1777" s="261" t="s">
        <v>2976</v>
      </c>
      <c r="C1777" s="261" t="s">
        <v>2977</v>
      </c>
      <c r="D1777" s="261" t="s">
        <v>1202</v>
      </c>
      <c r="E1777" s="261">
        <v>1</v>
      </c>
      <c r="F1777" s="261" t="s">
        <v>1188</v>
      </c>
      <c r="G1777" s="261" t="s">
        <v>33</v>
      </c>
      <c r="H1777" s="261">
        <v>2</v>
      </c>
      <c r="I1777" s="261" t="s">
        <v>17</v>
      </c>
      <c r="J1777" s="261" t="s">
        <v>17</v>
      </c>
      <c r="K1777" s="261" t="s">
        <v>2985</v>
      </c>
      <c r="L1777" s="262">
        <v>45610</v>
      </c>
      <c r="M1777" s="261" t="s">
        <v>20</v>
      </c>
    </row>
    <row r="1778" spans="1:13" x14ac:dyDescent="0.35">
      <c r="A1778" s="259" t="s">
        <v>2975</v>
      </c>
      <c r="B1778" s="259" t="s">
        <v>2976</v>
      </c>
      <c r="C1778" s="259" t="s">
        <v>2977</v>
      </c>
      <c r="D1778" s="259" t="s">
        <v>1204</v>
      </c>
      <c r="E1778" s="259">
        <v>0</v>
      </c>
      <c r="F1778" s="259" t="s">
        <v>1188</v>
      </c>
      <c r="G1778" s="259" t="s">
        <v>33</v>
      </c>
      <c r="H1778" s="259">
        <v>2</v>
      </c>
      <c r="I1778" s="259" t="s">
        <v>17</v>
      </c>
      <c r="J1778" s="259" t="s">
        <v>17</v>
      </c>
      <c r="K1778" s="259" t="s">
        <v>2986</v>
      </c>
      <c r="L1778" s="260">
        <v>45610</v>
      </c>
      <c r="M1778" s="259" t="s">
        <v>20</v>
      </c>
    </row>
    <row r="1779" spans="1:13" x14ac:dyDescent="0.35">
      <c r="A1779" s="261" t="s">
        <v>2987</v>
      </c>
      <c r="B1779" s="261" t="s">
        <v>2988</v>
      </c>
      <c r="C1779" s="261" t="s">
        <v>2989</v>
      </c>
      <c r="D1779" s="261" t="s">
        <v>1187</v>
      </c>
      <c r="E1779" s="261">
        <v>0</v>
      </c>
      <c r="F1779" s="261" t="s">
        <v>1188</v>
      </c>
      <c r="G1779" s="261" t="s">
        <v>33</v>
      </c>
      <c r="H1779" s="261">
        <v>2</v>
      </c>
      <c r="I1779" s="261" t="s">
        <v>17</v>
      </c>
      <c r="J1779" s="261" t="s">
        <v>17</v>
      </c>
      <c r="K1779" s="261" t="s">
        <v>2990</v>
      </c>
      <c r="L1779" s="262">
        <v>45611</v>
      </c>
      <c r="M1779" s="261" t="s">
        <v>20</v>
      </c>
    </row>
    <row r="1780" spans="1:13" x14ac:dyDescent="0.35">
      <c r="A1780" s="259" t="s">
        <v>2987</v>
      </c>
      <c r="B1780" s="259" t="s">
        <v>2988</v>
      </c>
      <c r="C1780" s="259" t="s">
        <v>2989</v>
      </c>
      <c r="D1780" s="259" t="s">
        <v>1190</v>
      </c>
      <c r="E1780" s="259">
        <v>1</v>
      </c>
      <c r="F1780" s="259" t="s">
        <v>1188</v>
      </c>
      <c r="G1780" s="259" t="s">
        <v>33</v>
      </c>
      <c r="H1780" s="259">
        <v>2</v>
      </c>
      <c r="I1780" s="259" t="s">
        <v>17</v>
      </c>
      <c r="J1780" s="259" t="s">
        <v>17</v>
      </c>
      <c r="K1780" s="259" t="s">
        <v>2991</v>
      </c>
      <c r="L1780" s="260">
        <v>45611</v>
      </c>
      <c r="M1780" s="259" t="s">
        <v>20</v>
      </c>
    </row>
    <row r="1781" spans="1:13" x14ac:dyDescent="0.35">
      <c r="A1781" s="261" t="s">
        <v>2987</v>
      </c>
      <c r="B1781" s="261" t="s">
        <v>2988</v>
      </c>
      <c r="C1781" s="261" t="s">
        <v>2989</v>
      </c>
      <c r="D1781" s="261" t="s">
        <v>1192</v>
      </c>
      <c r="E1781" s="261">
        <v>2</v>
      </c>
      <c r="F1781" s="261" t="s">
        <v>1188</v>
      </c>
      <c r="G1781" s="261" t="s">
        <v>33</v>
      </c>
      <c r="H1781" s="261">
        <v>2</v>
      </c>
      <c r="I1781" s="261" t="s">
        <v>17</v>
      </c>
      <c r="J1781" s="261" t="s">
        <v>17</v>
      </c>
      <c r="K1781" s="261" t="s">
        <v>2992</v>
      </c>
      <c r="L1781" s="262">
        <v>45611</v>
      </c>
      <c r="M1781" s="261" t="s">
        <v>20</v>
      </c>
    </row>
    <row r="1782" spans="1:13" x14ac:dyDescent="0.35">
      <c r="A1782" s="259" t="s">
        <v>2987</v>
      </c>
      <c r="B1782" s="259" t="s">
        <v>2988</v>
      </c>
      <c r="C1782" s="259" t="s">
        <v>2989</v>
      </c>
      <c r="D1782" s="259" t="s">
        <v>1194</v>
      </c>
      <c r="E1782" s="259">
        <v>0</v>
      </c>
      <c r="F1782" s="259" t="s">
        <v>1188</v>
      </c>
      <c r="G1782" s="259" t="s">
        <v>33</v>
      </c>
      <c r="H1782" s="259">
        <v>2</v>
      </c>
      <c r="I1782" s="259" t="s">
        <v>17</v>
      </c>
      <c r="J1782" s="259" t="s">
        <v>17</v>
      </c>
      <c r="K1782" s="259" t="s">
        <v>2993</v>
      </c>
      <c r="L1782" s="260">
        <v>45611</v>
      </c>
      <c r="M1782" s="259" t="s">
        <v>20</v>
      </c>
    </row>
    <row r="1783" spans="1:13" x14ac:dyDescent="0.35">
      <c r="A1783" s="261" t="s">
        <v>2987</v>
      </c>
      <c r="B1783" s="261" t="s">
        <v>2988</v>
      </c>
      <c r="C1783" s="261" t="s">
        <v>2989</v>
      </c>
      <c r="D1783" s="261" t="s">
        <v>1196</v>
      </c>
      <c r="E1783" s="261">
        <v>2</v>
      </c>
      <c r="F1783" s="261" t="s">
        <v>1188</v>
      </c>
      <c r="G1783" s="261" t="s">
        <v>33</v>
      </c>
      <c r="H1783" s="261">
        <v>2</v>
      </c>
      <c r="I1783" s="261" t="s">
        <v>17</v>
      </c>
      <c r="J1783" s="261" t="s">
        <v>17</v>
      </c>
      <c r="K1783" s="261" t="s">
        <v>2994</v>
      </c>
      <c r="L1783" s="262">
        <v>45611</v>
      </c>
      <c r="M1783" s="261" t="s">
        <v>20</v>
      </c>
    </row>
    <row r="1784" spans="1:13" x14ac:dyDescent="0.35">
      <c r="A1784" s="259" t="s">
        <v>2987</v>
      </c>
      <c r="B1784" s="259" t="s">
        <v>2988</v>
      </c>
      <c r="C1784" s="259" t="s">
        <v>2989</v>
      </c>
      <c r="D1784" s="259" t="s">
        <v>1198</v>
      </c>
      <c r="E1784" s="259">
        <v>2</v>
      </c>
      <c r="F1784" s="259" t="s">
        <v>1188</v>
      </c>
      <c r="G1784" s="259" t="s">
        <v>33</v>
      </c>
      <c r="H1784" s="259">
        <v>2</v>
      </c>
      <c r="I1784" s="259" t="s">
        <v>17</v>
      </c>
      <c r="J1784" s="259" t="s">
        <v>17</v>
      </c>
      <c r="K1784" s="259" t="s">
        <v>2995</v>
      </c>
      <c r="L1784" s="260">
        <v>45611</v>
      </c>
      <c r="M1784" s="259" t="s">
        <v>20</v>
      </c>
    </row>
    <row r="1785" spans="1:13" x14ac:dyDescent="0.35">
      <c r="A1785" s="261" t="s">
        <v>2987</v>
      </c>
      <c r="B1785" s="261" t="s">
        <v>2988</v>
      </c>
      <c r="C1785" s="261" t="s">
        <v>2989</v>
      </c>
      <c r="D1785" s="261" t="s">
        <v>1200</v>
      </c>
      <c r="E1785" s="261">
        <v>2</v>
      </c>
      <c r="F1785" s="261" t="s">
        <v>1188</v>
      </c>
      <c r="G1785" s="261" t="s">
        <v>33</v>
      </c>
      <c r="H1785" s="261">
        <v>2</v>
      </c>
      <c r="I1785" s="261" t="s">
        <v>17</v>
      </c>
      <c r="J1785" s="261" t="s">
        <v>17</v>
      </c>
      <c r="K1785" s="261" t="s">
        <v>2996</v>
      </c>
      <c r="L1785" s="262">
        <v>45611</v>
      </c>
      <c r="M1785" s="261" t="s">
        <v>20</v>
      </c>
    </row>
    <row r="1786" spans="1:13" x14ac:dyDescent="0.35">
      <c r="A1786" s="259" t="s">
        <v>2987</v>
      </c>
      <c r="B1786" s="259" t="s">
        <v>2988</v>
      </c>
      <c r="C1786" s="259" t="s">
        <v>2989</v>
      </c>
      <c r="D1786" s="259" t="s">
        <v>1202</v>
      </c>
      <c r="E1786" s="259">
        <v>1</v>
      </c>
      <c r="F1786" s="259" t="s">
        <v>1188</v>
      </c>
      <c r="G1786" s="259" t="s">
        <v>33</v>
      </c>
      <c r="H1786" s="259">
        <v>2</v>
      </c>
      <c r="I1786" s="259" t="s">
        <v>17</v>
      </c>
      <c r="J1786" s="259" t="s">
        <v>17</v>
      </c>
      <c r="K1786" s="259" t="s">
        <v>2997</v>
      </c>
      <c r="L1786" s="260">
        <v>45611</v>
      </c>
      <c r="M1786" s="259" t="s">
        <v>20</v>
      </c>
    </row>
    <row r="1787" spans="1:13" x14ac:dyDescent="0.35">
      <c r="A1787" s="261" t="s">
        <v>2987</v>
      </c>
      <c r="B1787" s="261" t="s">
        <v>2988</v>
      </c>
      <c r="C1787" s="261" t="s">
        <v>2989</v>
      </c>
      <c r="D1787" s="261" t="s">
        <v>1204</v>
      </c>
      <c r="E1787" s="261">
        <v>0</v>
      </c>
      <c r="F1787" s="261" t="s">
        <v>1188</v>
      </c>
      <c r="G1787" s="261" t="s">
        <v>33</v>
      </c>
      <c r="H1787" s="261">
        <v>2</v>
      </c>
      <c r="I1787" s="261" t="s">
        <v>17</v>
      </c>
      <c r="J1787" s="261" t="s">
        <v>17</v>
      </c>
      <c r="K1787" s="261" t="s">
        <v>2998</v>
      </c>
      <c r="L1787" s="262">
        <v>45611</v>
      </c>
      <c r="M1787" s="261" t="s">
        <v>20</v>
      </c>
    </row>
    <row r="1788" spans="1:13" x14ac:dyDescent="0.35">
      <c r="A1788" s="259" t="s">
        <v>185</v>
      </c>
      <c r="B1788" s="259" t="s">
        <v>186</v>
      </c>
      <c r="C1788" s="259" t="s">
        <v>187</v>
      </c>
      <c r="D1788" s="259" t="s">
        <v>1187</v>
      </c>
      <c r="E1788" s="259">
        <v>0</v>
      </c>
      <c r="F1788" s="259" t="s">
        <v>1188</v>
      </c>
      <c r="G1788" s="259" t="s">
        <v>33</v>
      </c>
      <c r="H1788" s="259">
        <v>2</v>
      </c>
      <c r="I1788" s="259" t="s">
        <v>17</v>
      </c>
      <c r="J1788" s="259" t="s">
        <v>17</v>
      </c>
      <c r="K1788" s="259" t="s">
        <v>2999</v>
      </c>
      <c r="L1788" s="260">
        <v>45611</v>
      </c>
      <c r="M1788" s="259" t="s">
        <v>20</v>
      </c>
    </row>
    <row r="1789" spans="1:13" x14ac:dyDescent="0.35">
      <c r="A1789" s="261" t="s">
        <v>185</v>
      </c>
      <c r="B1789" s="261" t="s">
        <v>186</v>
      </c>
      <c r="C1789" s="261" t="s">
        <v>187</v>
      </c>
      <c r="D1789" s="261" t="s">
        <v>1190</v>
      </c>
      <c r="E1789" s="261">
        <v>1</v>
      </c>
      <c r="F1789" s="261" t="s">
        <v>1188</v>
      </c>
      <c r="G1789" s="261" t="s">
        <v>33</v>
      </c>
      <c r="H1789" s="261">
        <v>2</v>
      </c>
      <c r="I1789" s="261" t="s">
        <v>17</v>
      </c>
      <c r="J1789" s="261" t="s">
        <v>17</v>
      </c>
      <c r="K1789" s="261" t="s">
        <v>3000</v>
      </c>
      <c r="L1789" s="262">
        <v>45611</v>
      </c>
      <c r="M1789" s="261" t="s">
        <v>20</v>
      </c>
    </row>
    <row r="1790" spans="1:13" x14ac:dyDescent="0.35">
      <c r="A1790" s="259" t="s">
        <v>185</v>
      </c>
      <c r="B1790" s="259" t="s">
        <v>186</v>
      </c>
      <c r="C1790" s="259" t="s">
        <v>187</v>
      </c>
      <c r="D1790" s="259" t="s">
        <v>1192</v>
      </c>
      <c r="E1790" s="259">
        <v>0</v>
      </c>
      <c r="F1790" s="259" t="s">
        <v>1188</v>
      </c>
      <c r="G1790" s="259" t="s">
        <v>33</v>
      </c>
      <c r="H1790" s="259">
        <v>2</v>
      </c>
      <c r="I1790" s="259" t="s">
        <v>17</v>
      </c>
      <c r="J1790" s="259" t="s">
        <v>17</v>
      </c>
      <c r="K1790" s="259" t="s">
        <v>3001</v>
      </c>
      <c r="L1790" s="260">
        <v>45611</v>
      </c>
      <c r="M1790" s="259" t="s">
        <v>20</v>
      </c>
    </row>
    <row r="1791" spans="1:13" x14ac:dyDescent="0.35">
      <c r="A1791" s="261" t="s">
        <v>185</v>
      </c>
      <c r="B1791" s="261" t="s">
        <v>186</v>
      </c>
      <c r="C1791" s="261" t="s">
        <v>187</v>
      </c>
      <c r="D1791" s="261" t="s">
        <v>1194</v>
      </c>
      <c r="E1791" s="261">
        <v>0</v>
      </c>
      <c r="F1791" s="261" t="s">
        <v>1188</v>
      </c>
      <c r="G1791" s="261" t="s">
        <v>33</v>
      </c>
      <c r="H1791" s="261">
        <v>2</v>
      </c>
      <c r="I1791" s="261" t="s">
        <v>17</v>
      </c>
      <c r="J1791" s="261" t="s">
        <v>17</v>
      </c>
      <c r="K1791" s="261" t="s">
        <v>3002</v>
      </c>
      <c r="L1791" s="262">
        <v>45611</v>
      </c>
      <c r="M1791" s="261" t="s">
        <v>20</v>
      </c>
    </row>
    <row r="1792" spans="1:13" x14ac:dyDescent="0.35">
      <c r="A1792" s="259" t="s">
        <v>185</v>
      </c>
      <c r="B1792" s="259" t="s">
        <v>186</v>
      </c>
      <c r="C1792" s="259" t="s">
        <v>187</v>
      </c>
      <c r="D1792" s="259" t="s">
        <v>1196</v>
      </c>
      <c r="E1792" s="259">
        <v>1</v>
      </c>
      <c r="F1792" s="259" t="s">
        <v>1188</v>
      </c>
      <c r="G1792" s="259" t="s">
        <v>33</v>
      </c>
      <c r="H1792" s="259">
        <v>2</v>
      </c>
      <c r="I1792" s="259" t="s">
        <v>17</v>
      </c>
      <c r="J1792" s="259" t="s">
        <v>17</v>
      </c>
      <c r="K1792" s="259" t="s">
        <v>3003</v>
      </c>
      <c r="L1792" s="260">
        <v>45611</v>
      </c>
      <c r="M1792" s="259" t="s">
        <v>20</v>
      </c>
    </row>
    <row r="1793" spans="1:13" x14ac:dyDescent="0.35">
      <c r="A1793" s="261" t="s">
        <v>185</v>
      </c>
      <c r="B1793" s="261" t="s">
        <v>186</v>
      </c>
      <c r="C1793" s="261" t="s">
        <v>187</v>
      </c>
      <c r="D1793" s="261" t="s">
        <v>1198</v>
      </c>
      <c r="E1793" s="261">
        <v>0</v>
      </c>
      <c r="F1793" s="261" t="s">
        <v>1188</v>
      </c>
      <c r="G1793" s="261" t="s">
        <v>33</v>
      </c>
      <c r="H1793" s="261">
        <v>2</v>
      </c>
      <c r="I1793" s="261" t="s">
        <v>17</v>
      </c>
      <c r="J1793" s="261" t="s">
        <v>17</v>
      </c>
      <c r="K1793" s="261" t="s">
        <v>3004</v>
      </c>
      <c r="L1793" s="262">
        <v>45611</v>
      </c>
      <c r="M1793" s="261" t="s">
        <v>20</v>
      </c>
    </row>
    <row r="1794" spans="1:13" x14ac:dyDescent="0.35">
      <c r="A1794" s="259" t="s">
        <v>185</v>
      </c>
      <c r="B1794" s="259" t="s">
        <v>186</v>
      </c>
      <c r="C1794" s="259" t="s">
        <v>187</v>
      </c>
      <c r="D1794" s="259" t="s">
        <v>1200</v>
      </c>
      <c r="E1794" s="259">
        <v>0</v>
      </c>
      <c r="F1794" s="259" t="s">
        <v>1188</v>
      </c>
      <c r="G1794" s="259" t="s">
        <v>33</v>
      </c>
      <c r="H1794" s="259">
        <v>2</v>
      </c>
      <c r="I1794" s="259" t="s">
        <v>17</v>
      </c>
      <c r="J1794" s="259" t="s">
        <v>17</v>
      </c>
      <c r="K1794" s="259" t="s">
        <v>3005</v>
      </c>
      <c r="L1794" s="260">
        <v>45611</v>
      </c>
      <c r="M1794" s="259" t="s">
        <v>20</v>
      </c>
    </row>
    <row r="1795" spans="1:13" x14ac:dyDescent="0.35">
      <c r="A1795" s="261" t="s">
        <v>185</v>
      </c>
      <c r="B1795" s="261" t="s">
        <v>186</v>
      </c>
      <c r="C1795" s="261" t="s">
        <v>187</v>
      </c>
      <c r="D1795" s="261" t="s">
        <v>1202</v>
      </c>
      <c r="E1795" s="261">
        <v>0</v>
      </c>
      <c r="F1795" s="261" t="s">
        <v>1188</v>
      </c>
      <c r="G1795" s="261" t="s">
        <v>33</v>
      </c>
      <c r="H1795" s="261">
        <v>2</v>
      </c>
      <c r="I1795" s="261" t="s">
        <v>17</v>
      </c>
      <c r="J1795" s="261" t="s">
        <v>17</v>
      </c>
      <c r="K1795" s="261" t="s">
        <v>3006</v>
      </c>
      <c r="L1795" s="262">
        <v>45611</v>
      </c>
      <c r="M1795" s="261" t="s">
        <v>20</v>
      </c>
    </row>
    <row r="1796" spans="1:13" x14ac:dyDescent="0.35">
      <c r="A1796" s="259" t="s">
        <v>185</v>
      </c>
      <c r="B1796" s="259" t="s">
        <v>186</v>
      </c>
      <c r="C1796" s="259" t="s">
        <v>187</v>
      </c>
      <c r="D1796" s="259" t="s">
        <v>1204</v>
      </c>
      <c r="E1796" s="259">
        <v>0</v>
      </c>
      <c r="F1796" s="259" t="s">
        <v>1188</v>
      </c>
      <c r="G1796" s="259" t="s">
        <v>33</v>
      </c>
      <c r="H1796" s="259">
        <v>2</v>
      </c>
      <c r="I1796" s="259" t="s">
        <v>17</v>
      </c>
      <c r="J1796" s="259" t="s">
        <v>17</v>
      </c>
      <c r="K1796" s="259" t="s">
        <v>3007</v>
      </c>
      <c r="L1796" s="260">
        <v>45611</v>
      </c>
      <c r="M1796" s="259" t="s">
        <v>20</v>
      </c>
    </row>
    <row r="1797" spans="1:13" x14ac:dyDescent="0.35">
      <c r="A1797" s="261" t="s">
        <v>576</v>
      </c>
      <c r="B1797" s="261" t="s">
        <v>577</v>
      </c>
      <c r="C1797" s="261" t="s">
        <v>53</v>
      </c>
      <c r="D1797" s="261" t="s">
        <v>1187</v>
      </c>
      <c r="E1797" s="261">
        <v>0</v>
      </c>
      <c r="F1797" s="261" t="s">
        <v>1188</v>
      </c>
      <c r="G1797" s="261" t="s">
        <v>33</v>
      </c>
      <c r="H1797" s="261">
        <v>2</v>
      </c>
      <c r="I1797" s="261" t="s">
        <v>17</v>
      </c>
      <c r="J1797" s="261" t="s">
        <v>17</v>
      </c>
      <c r="K1797" s="261" t="s">
        <v>3008</v>
      </c>
      <c r="L1797" s="262">
        <v>45611</v>
      </c>
      <c r="M1797" s="261" t="s">
        <v>20</v>
      </c>
    </row>
    <row r="1798" spans="1:13" x14ac:dyDescent="0.35">
      <c r="A1798" s="259" t="s">
        <v>576</v>
      </c>
      <c r="B1798" s="259" t="s">
        <v>577</v>
      </c>
      <c r="C1798" s="259" t="s">
        <v>53</v>
      </c>
      <c r="D1798" s="259" t="s">
        <v>1190</v>
      </c>
      <c r="E1798" s="259">
        <v>2</v>
      </c>
      <c r="F1798" s="259" t="s">
        <v>1188</v>
      </c>
      <c r="G1798" s="259" t="s">
        <v>33</v>
      </c>
      <c r="H1798" s="259">
        <v>2</v>
      </c>
      <c r="I1798" s="259" t="s">
        <v>17</v>
      </c>
      <c r="J1798" s="259" t="s">
        <v>17</v>
      </c>
      <c r="K1798" s="259" t="s">
        <v>3009</v>
      </c>
      <c r="L1798" s="260">
        <v>45611</v>
      </c>
      <c r="M1798" s="259" t="s">
        <v>20</v>
      </c>
    </row>
    <row r="1799" spans="1:13" x14ac:dyDescent="0.35">
      <c r="A1799" s="261" t="s">
        <v>576</v>
      </c>
      <c r="B1799" s="261" t="s">
        <v>577</v>
      </c>
      <c r="C1799" s="261" t="s">
        <v>53</v>
      </c>
      <c r="D1799" s="261" t="s">
        <v>1192</v>
      </c>
      <c r="E1799" s="261">
        <v>0</v>
      </c>
      <c r="F1799" s="261" t="s">
        <v>1188</v>
      </c>
      <c r="G1799" s="261" t="s">
        <v>33</v>
      </c>
      <c r="H1799" s="261">
        <v>2</v>
      </c>
      <c r="I1799" s="261" t="s">
        <v>17</v>
      </c>
      <c r="J1799" s="261" t="s">
        <v>17</v>
      </c>
      <c r="K1799" s="261" t="s">
        <v>3010</v>
      </c>
      <c r="L1799" s="262">
        <v>45611</v>
      </c>
      <c r="M1799" s="261" t="s">
        <v>20</v>
      </c>
    </row>
    <row r="1800" spans="1:13" x14ac:dyDescent="0.35">
      <c r="A1800" s="259" t="s">
        <v>576</v>
      </c>
      <c r="B1800" s="259" t="s">
        <v>577</v>
      </c>
      <c r="C1800" s="259" t="s">
        <v>53</v>
      </c>
      <c r="D1800" s="259" t="s">
        <v>1194</v>
      </c>
      <c r="E1800" s="259">
        <v>0</v>
      </c>
      <c r="F1800" s="259" t="s">
        <v>1188</v>
      </c>
      <c r="G1800" s="259" t="s">
        <v>33</v>
      </c>
      <c r="H1800" s="259">
        <v>2</v>
      </c>
      <c r="I1800" s="259" t="s">
        <v>17</v>
      </c>
      <c r="J1800" s="259" t="s">
        <v>17</v>
      </c>
      <c r="K1800" s="259" t="s">
        <v>3011</v>
      </c>
      <c r="L1800" s="260">
        <v>45611</v>
      </c>
      <c r="M1800" s="259" t="s">
        <v>20</v>
      </c>
    </row>
    <row r="1801" spans="1:13" x14ac:dyDescent="0.35">
      <c r="A1801" s="261" t="s">
        <v>576</v>
      </c>
      <c r="B1801" s="261" t="s">
        <v>577</v>
      </c>
      <c r="C1801" s="261" t="s">
        <v>53</v>
      </c>
      <c r="D1801" s="261" t="s">
        <v>1196</v>
      </c>
      <c r="E1801" s="261">
        <v>2</v>
      </c>
      <c r="F1801" s="261" t="s">
        <v>1188</v>
      </c>
      <c r="G1801" s="261" t="s">
        <v>33</v>
      </c>
      <c r="H1801" s="261">
        <v>2</v>
      </c>
      <c r="I1801" s="261" t="s">
        <v>17</v>
      </c>
      <c r="J1801" s="261" t="s">
        <v>17</v>
      </c>
      <c r="K1801" s="261" t="s">
        <v>3012</v>
      </c>
      <c r="L1801" s="262">
        <v>45611</v>
      </c>
      <c r="M1801" s="261" t="s">
        <v>20</v>
      </c>
    </row>
    <row r="1802" spans="1:13" x14ac:dyDescent="0.35">
      <c r="A1802" s="259" t="s">
        <v>576</v>
      </c>
      <c r="B1802" s="259" t="s">
        <v>577</v>
      </c>
      <c r="C1802" s="259" t="s">
        <v>53</v>
      </c>
      <c r="D1802" s="259" t="s">
        <v>1198</v>
      </c>
      <c r="E1802" s="259">
        <v>0</v>
      </c>
      <c r="F1802" s="259" t="s">
        <v>1188</v>
      </c>
      <c r="G1802" s="259" t="s">
        <v>33</v>
      </c>
      <c r="H1802" s="259">
        <v>2</v>
      </c>
      <c r="I1802" s="259" t="s">
        <v>17</v>
      </c>
      <c r="J1802" s="259" t="s">
        <v>17</v>
      </c>
      <c r="K1802" s="259" t="s">
        <v>3013</v>
      </c>
      <c r="L1802" s="260">
        <v>45611</v>
      </c>
      <c r="M1802" s="259" t="s">
        <v>20</v>
      </c>
    </row>
    <row r="1803" spans="1:13" x14ac:dyDescent="0.35">
      <c r="A1803" s="261" t="s">
        <v>576</v>
      </c>
      <c r="B1803" s="261" t="s">
        <v>577</v>
      </c>
      <c r="C1803" s="261" t="s">
        <v>53</v>
      </c>
      <c r="D1803" s="261" t="s">
        <v>1200</v>
      </c>
      <c r="E1803" s="261">
        <v>2</v>
      </c>
      <c r="F1803" s="261" t="s">
        <v>1188</v>
      </c>
      <c r="G1803" s="261" t="s">
        <v>33</v>
      </c>
      <c r="H1803" s="261">
        <v>2</v>
      </c>
      <c r="I1803" s="261" t="s">
        <v>17</v>
      </c>
      <c r="J1803" s="261" t="s">
        <v>17</v>
      </c>
      <c r="K1803" s="261" t="s">
        <v>3014</v>
      </c>
      <c r="L1803" s="262">
        <v>45611</v>
      </c>
      <c r="M1803" s="261" t="s">
        <v>20</v>
      </c>
    </row>
    <row r="1804" spans="1:13" x14ac:dyDescent="0.35">
      <c r="A1804" s="259" t="s">
        <v>576</v>
      </c>
      <c r="B1804" s="259" t="s">
        <v>577</v>
      </c>
      <c r="C1804" s="259" t="s">
        <v>53</v>
      </c>
      <c r="D1804" s="259" t="s">
        <v>1202</v>
      </c>
      <c r="E1804" s="259">
        <v>0</v>
      </c>
      <c r="F1804" s="259" t="s">
        <v>1188</v>
      </c>
      <c r="G1804" s="259" t="s">
        <v>33</v>
      </c>
      <c r="H1804" s="259">
        <v>2</v>
      </c>
      <c r="I1804" s="259" t="s">
        <v>17</v>
      </c>
      <c r="J1804" s="259" t="s">
        <v>17</v>
      </c>
      <c r="K1804" s="259" t="s">
        <v>3015</v>
      </c>
      <c r="L1804" s="260">
        <v>45611</v>
      </c>
      <c r="M1804" s="259" t="s">
        <v>20</v>
      </c>
    </row>
    <row r="1805" spans="1:13" x14ac:dyDescent="0.35">
      <c r="A1805" s="261" t="s">
        <v>576</v>
      </c>
      <c r="B1805" s="261" t="s">
        <v>577</v>
      </c>
      <c r="C1805" s="261" t="s">
        <v>53</v>
      </c>
      <c r="D1805" s="261" t="s">
        <v>1204</v>
      </c>
      <c r="E1805" s="261">
        <v>0</v>
      </c>
      <c r="F1805" s="261" t="s">
        <v>1188</v>
      </c>
      <c r="G1805" s="261" t="s">
        <v>33</v>
      </c>
      <c r="H1805" s="261">
        <v>2</v>
      </c>
      <c r="I1805" s="261" t="s">
        <v>17</v>
      </c>
      <c r="J1805" s="261" t="s">
        <v>17</v>
      </c>
      <c r="K1805" s="261" t="s">
        <v>3016</v>
      </c>
      <c r="L1805" s="262">
        <v>45611</v>
      </c>
      <c r="M1805" s="261" t="s">
        <v>20</v>
      </c>
    </row>
    <row r="1806" spans="1:13" x14ac:dyDescent="0.35">
      <c r="A1806" s="259" t="s">
        <v>51</v>
      </c>
      <c r="B1806" s="259" t="s">
        <v>52</v>
      </c>
      <c r="C1806" s="259" t="s">
        <v>53</v>
      </c>
      <c r="D1806" s="259" t="s">
        <v>1187</v>
      </c>
      <c r="E1806" s="259">
        <v>0</v>
      </c>
      <c r="F1806" s="259" t="s">
        <v>1188</v>
      </c>
      <c r="G1806" s="259" t="s">
        <v>33</v>
      </c>
      <c r="H1806" s="259">
        <v>2</v>
      </c>
      <c r="I1806" s="259" t="s">
        <v>17</v>
      </c>
      <c r="J1806" s="259" t="s">
        <v>17</v>
      </c>
      <c r="K1806" s="259" t="s">
        <v>3017</v>
      </c>
      <c r="L1806" s="260">
        <v>45611</v>
      </c>
      <c r="M1806" s="259" t="s">
        <v>20</v>
      </c>
    </row>
    <row r="1807" spans="1:13" x14ac:dyDescent="0.35">
      <c r="A1807" s="261" t="s">
        <v>51</v>
      </c>
      <c r="B1807" s="261" t="s">
        <v>52</v>
      </c>
      <c r="C1807" s="261" t="s">
        <v>53</v>
      </c>
      <c r="D1807" s="261" t="s">
        <v>1190</v>
      </c>
      <c r="E1807" s="261">
        <v>2</v>
      </c>
      <c r="F1807" s="261" t="s">
        <v>1188</v>
      </c>
      <c r="G1807" s="261" t="s">
        <v>33</v>
      </c>
      <c r="H1807" s="261">
        <v>2</v>
      </c>
      <c r="I1807" s="261" t="s">
        <v>17</v>
      </c>
      <c r="J1807" s="261" t="s">
        <v>17</v>
      </c>
      <c r="K1807" s="261" t="s">
        <v>3018</v>
      </c>
      <c r="L1807" s="262">
        <v>45611</v>
      </c>
      <c r="M1807" s="261" t="s">
        <v>20</v>
      </c>
    </row>
    <row r="1808" spans="1:13" x14ac:dyDescent="0.35">
      <c r="A1808" s="259" t="s">
        <v>51</v>
      </c>
      <c r="B1808" s="259" t="s">
        <v>52</v>
      </c>
      <c r="C1808" s="259" t="s">
        <v>53</v>
      </c>
      <c r="D1808" s="259" t="s">
        <v>1192</v>
      </c>
      <c r="E1808" s="259">
        <v>0</v>
      </c>
      <c r="F1808" s="259" t="s">
        <v>1188</v>
      </c>
      <c r="G1808" s="259" t="s">
        <v>33</v>
      </c>
      <c r="H1808" s="259">
        <v>2</v>
      </c>
      <c r="I1808" s="259" t="s">
        <v>17</v>
      </c>
      <c r="J1808" s="259" t="s">
        <v>17</v>
      </c>
      <c r="K1808" s="259" t="s">
        <v>3019</v>
      </c>
      <c r="L1808" s="260">
        <v>45611</v>
      </c>
      <c r="M1808" s="259" t="s">
        <v>20</v>
      </c>
    </row>
    <row r="1809" spans="1:13" x14ac:dyDescent="0.35">
      <c r="A1809" s="261" t="s">
        <v>51</v>
      </c>
      <c r="B1809" s="261" t="s">
        <v>52</v>
      </c>
      <c r="C1809" s="261" t="s">
        <v>53</v>
      </c>
      <c r="D1809" s="261" t="s">
        <v>1194</v>
      </c>
      <c r="E1809" s="261">
        <v>0</v>
      </c>
      <c r="F1809" s="261" t="s">
        <v>1188</v>
      </c>
      <c r="G1809" s="261" t="s">
        <v>33</v>
      </c>
      <c r="H1809" s="261">
        <v>2</v>
      </c>
      <c r="I1809" s="261" t="s">
        <v>17</v>
      </c>
      <c r="J1809" s="261" t="s">
        <v>17</v>
      </c>
      <c r="K1809" s="261" t="s">
        <v>3020</v>
      </c>
      <c r="L1809" s="262">
        <v>45611</v>
      </c>
      <c r="M1809" s="261" t="s">
        <v>20</v>
      </c>
    </row>
    <row r="1810" spans="1:13" x14ac:dyDescent="0.35">
      <c r="A1810" s="259" t="s">
        <v>51</v>
      </c>
      <c r="B1810" s="259" t="s">
        <v>52</v>
      </c>
      <c r="C1810" s="259" t="s">
        <v>53</v>
      </c>
      <c r="D1810" s="259" t="s">
        <v>1196</v>
      </c>
      <c r="E1810" s="259">
        <v>2</v>
      </c>
      <c r="F1810" s="259" t="s">
        <v>1188</v>
      </c>
      <c r="G1810" s="259" t="s">
        <v>33</v>
      </c>
      <c r="H1810" s="259">
        <v>2</v>
      </c>
      <c r="I1810" s="259" t="s">
        <v>17</v>
      </c>
      <c r="J1810" s="259" t="s">
        <v>17</v>
      </c>
      <c r="K1810" s="259" t="s">
        <v>3021</v>
      </c>
      <c r="L1810" s="260">
        <v>45611</v>
      </c>
      <c r="M1810" s="259" t="s">
        <v>20</v>
      </c>
    </row>
    <row r="1811" spans="1:13" x14ac:dyDescent="0.35">
      <c r="A1811" s="261" t="s">
        <v>51</v>
      </c>
      <c r="B1811" s="261" t="s">
        <v>52</v>
      </c>
      <c r="C1811" s="261" t="s">
        <v>53</v>
      </c>
      <c r="D1811" s="261" t="s">
        <v>1198</v>
      </c>
      <c r="E1811" s="261">
        <v>0</v>
      </c>
      <c r="F1811" s="261" t="s">
        <v>1188</v>
      </c>
      <c r="G1811" s="261" t="s">
        <v>33</v>
      </c>
      <c r="H1811" s="261">
        <v>2</v>
      </c>
      <c r="I1811" s="261" t="s">
        <v>17</v>
      </c>
      <c r="J1811" s="261" t="s">
        <v>17</v>
      </c>
      <c r="K1811" s="261" t="s">
        <v>3022</v>
      </c>
      <c r="L1811" s="262">
        <v>45611</v>
      </c>
      <c r="M1811" s="261" t="s">
        <v>20</v>
      </c>
    </row>
    <row r="1812" spans="1:13" x14ac:dyDescent="0.35">
      <c r="A1812" s="259" t="s">
        <v>51</v>
      </c>
      <c r="B1812" s="259" t="s">
        <v>52</v>
      </c>
      <c r="C1812" s="259" t="s">
        <v>53</v>
      </c>
      <c r="D1812" s="259" t="s">
        <v>1200</v>
      </c>
      <c r="E1812" s="259">
        <v>2</v>
      </c>
      <c r="F1812" s="259" t="s">
        <v>1188</v>
      </c>
      <c r="G1812" s="259" t="s">
        <v>33</v>
      </c>
      <c r="H1812" s="259">
        <v>2</v>
      </c>
      <c r="I1812" s="259" t="s">
        <v>17</v>
      </c>
      <c r="J1812" s="259" t="s">
        <v>17</v>
      </c>
      <c r="K1812" s="259" t="s">
        <v>3023</v>
      </c>
      <c r="L1812" s="260">
        <v>45611</v>
      </c>
      <c r="M1812" s="259" t="s">
        <v>20</v>
      </c>
    </row>
    <row r="1813" spans="1:13" x14ac:dyDescent="0.35">
      <c r="A1813" s="261" t="s">
        <v>51</v>
      </c>
      <c r="B1813" s="261" t="s">
        <v>52</v>
      </c>
      <c r="C1813" s="261" t="s">
        <v>53</v>
      </c>
      <c r="D1813" s="261" t="s">
        <v>1202</v>
      </c>
      <c r="E1813" s="261">
        <v>0</v>
      </c>
      <c r="F1813" s="261" t="s">
        <v>1188</v>
      </c>
      <c r="G1813" s="261" t="s">
        <v>33</v>
      </c>
      <c r="H1813" s="261">
        <v>2</v>
      </c>
      <c r="I1813" s="261" t="s">
        <v>17</v>
      </c>
      <c r="J1813" s="261" t="s">
        <v>17</v>
      </c>
      <c r="K1813" s="261" t="s">
        <v>3024</v>
      </c>
      <c r="L1813" s="262">
        <v>45611</v>
      </c>
      <c r="M1813" s="261" t="s">
        <v>20</v>
      </c>
    </row>
    <row r="1814" spans="1:13" x14ac:dyDescent="0.35">
      <c r="A1814" s="259" t="s">
        <v>51</v>
      </c>
      <c r="B1814" s="259" t="s">
        <v>52</v>
      </c>
      <c r="C1814" s="259" t="s">
        <v>53</v>
      </c>
      <c r="D1814" s="259" t="s">
        <v>1204</v>
      </c>
      <c r="E1814" s="259">
        <v>0</v>
      </c>
      <c r="F1814" s="259" t="s">
        <v>1188</v>
      </c>
      <c r="G1814" s="259" t="s">
        <v>33</v>
      </c>
      <c r="H1814" s="259">
        <v>2</v>
      </c>
      <c r="I1814" s="259" t="s">
        <v>17</v>
      </c>
      <c r="J1814" s="259" t="s">
        <v>17</v>
      </c>
      <c r="K1814" s="259" t="s">
        <v>3025</v>
      </c>
      <c r="L1814" s="260">
        <v>45611</v>
      </c>
      <c r="M1814" s="259" t="s">
        <v>20</v>
      </c>
    </row>
    <row r="1815" spans="1:13" x14ac:dyDescent="0.35">
      <c r="A1815" s="261" t="s">
        <v>586</v>
      </c>
      <c r="B1815" s="261" t="s">
        <v>587</v>
      </c>
      <c r="C1815" s="261" t="s">
        <v>53</v>
      </c>
      <c r="D1815" s="261" t="s">
        <v>1187</v>
      </c>
      <c r="E1815" s="261">
        <v>0</v>
      </c>
      <c r="F1815" s="261" t="s">
        <v>1188</v>
      </c>
      <c r="G1815" s="261" t="s">
        <v>33</v>
      </c>
      <c r="H1815" s="261">
        <v>2</v>
      </c>
      <c r="I1815" s="261" t="s">
        <v>17</v>
      </c>
      <c r="J1815" s="261" t="s">
        <v>17</v>
      </c>
      <c r="K1815" s="261" t="s">
        <v>3026</v>
      </c>
      <c r="L1815" s="262">
        <v>45611</v>
      </c>
      <c r="M1815" s="261" t="s">
        <v>20</v>
      </c>
    </row>
    <row r="1816" spans="1:13" x14ac:dyDescent="0.35">
      <c r="A1816" s="259" t="s">
        <v>586</v>
      </c>
      <c r="B1816" s="259" t="s">
        <v>587</v>
      </c>
      <c r="C1816" s="259" t="s">
        <v>53</v>
      </c>
      <c r="D1816" s="259" t="s">
        <v>1190</v>
      </c>
      <c r="E1816" s="259">
        <v>2</v>
      </c>
      <c r="F1816" s="259" t="s">
        <v>1188</v>
      </c>
      <c r="G1816" s="259" t="s">
        <v>33</v>
      </c>
      <c r="H1816" s="259">
        <v>2</v>
      </c>
      <c r="I1816" s="259" t="s">
        <v>17</v>
      </c>
      <c r="J1816" s="259" t="s">
        <v>17</v>
      </c>
      <c r="K1816" s="259" t="s">
        <v>3027</v>
      </c>
      <c r="L1816" s="260">
        <v>45611</v>
      </c>
      <c r="M1816" s="259" t="s">
        <v>20</v>
      </c>
    </row>
    <row r="1817" spans="1:13" x14ac:dyDescent="0.35">
      <c r="A1817" s="261" t="s">
        <v>586</v>
      </c>
      <c r="B1817" s="261" t="s">
        <v>587</v>
      </c>
      <c r="C1817" s="261" t="s">
        <v>53</v>
      </c>
      <c r="D1817" s="261" t="s">
        <v>1192</v>
      </c>
      <c r="E1817" s="261">
        <v>0</v>
      </c>
      <c r="F1817" s="261" t="s">
        <v>1188</v>
      </c>
      <c r="G1817" s="261" t="s">
        <v>33</v>
      </c>
      <c r="H1817" s="261">
        <v>2</v>
      </c>
      <c r="I1817" s="261" t="s">
        <v>17</v>
      </c>
      <c r="J1817" s="261" t="s">
        <v>17</v>
      </c>
      <c r="K1817" s="261" t="s">
        <v>3028</v>
      </c>
      <c r="L1817" s="262">
        <v>45611</v>
      </c>
      <c r="M1817" s="261" t="s">
        <v>20</v>
      </c>
    </row>
    <row r="1818" spans="1:13" x14ac:dyDescent="0.35">
      <c r="A1818" s="259" t="s">
        <v>586</v>
      </c>
      <c r="B1818" s="259" t="s">
        <v>587</v>
      </c>
      <c r="C1818" s="259" t="s">
        <v>53</v>
      </c>
      <c r="D1818" s="259" t="s">
        <v>1194</v>
      </c>
      <c r="E1818" s="259">
        <v>0</v>
      </c>
      <c r="F1818" s="259" t="s">
        <v>1188</v>
      </c>
      <c r="G1818" s="259" t="s">
        <v>33</v>
      </c>
      <c r="H1818" s="259">
        <v>2</v>
      </c>
      <c r="I1818" s="259" t="s">
        <v>17</v>
      </c>
      <c r="J1818" s="259" t="s">
        <v>17</v>
      </c>
      <c r="K1818" s="259" t="s">
        <v>3029</v>
      </c>
      <c r="L1818" s="260">
        <v>45611</v>
      </c>
      <c r="M1818" s="259" t="s">
        <v>20</v>
      </c>
    </row>
    <row r="1819" spans="1:13" x14ac:dyDescent="0.35">
      <c r="A1819" s="261" t="s">
        <v>586</v>
      </c>
      <c r="B1819" s="261" t="s">
        <v>587</v>
      </c>
      <c r="C1819" s="261" t="s">
        <v>53</v>
      </c>
      <c r="D1819" s="261" t="s">
        <v>1196</v>
      </c>
      <c r="E1819" s="261">
        <v>2</v>
      </c>
      <c r="F1819" s="261" t="s">
        <v>1188</v>
      </c>
      <c r="G1819" s="261" t="s">
        <v>33</v>
      </c>
      <c r="H1819" s="261">
        <v>2</v>
      </c>
      <c r="I1819" s="261" t="s">
        <v>17</v>
      </c>
      <c r="J1819" s="261" t="s">
        <v>17</v>
      </c>
      <c r="K1819" s="261" t="s">
        <v>3030</v>
      </c>
      <c r="L1819" s="262">
        <v>45611</v>
      </c>
      <c r="M1819" s="261" t="s">
        <v>20</v>
      </c>
    </row>
    <row r="1820" spans="1:13" x14ac:dyDescent="0.35">
      <c r="A1820" s="259" t="s">
        <v>586</v>
      </c>
      <c r="B1820" s="259" t="s">
        <v>587</v>
      </c>
      <c r="C1820" s="259" t="s">
        <v>53</v>
      </c>
      <c r="D1820" s="259" t="s">
        <v>1198</v>
      </c>
      <c r="E1820" s="259">
        <v>0</v>
      </c>
      <c r="F1820" s="259" t="s">
        <v>1188</v>
      </c>
      <c r="G1820" s="259" t="s">
        <v>33</v>
      </c>
      <c r="H1820" s="259">
        <v>2</v>
      </c>
      <c r="I1820" s="259" t="s">
        <v>17</v>
      </c>
      <c r="J1820" s="259" t="s">
        <v>17</v>
      </c>
      <c r="K1820" s="259" t="s">
        <v>3031</v>
      </c>
      <c r="L1820" s="260">
        <v>45611</v>
      </c>
      <c r="M1820" s="259" t="s">
        <v>20</v>
      </c>
    </row>
    <row r="1821" spans="1:13" x14ac:dyDescent="0.35">
      <c r="A1821" s="261" t="s">
        <v>586</v>
      </c>
      <c r="B1821" s="261" t="s">
        <v>587</v>
      </c>
      <c r="C1821" s="261" t="s">
        <v>53</v>
      </c>
      <c r="D1821" s="261" t="s">
        <v>1200</v>
      </c>
      <c r="E1821" s="261">
        <v>2</v>
      </c>
      <c r="F1821" s="261" t="s">
        <v>1188</v>
      </c>
      <c r="G1821" s="261" t="s">
        <v>33</v>
      </c>
      <c r="H1821" s="261">
        <v>2</v>
      </c>
      <c r="I1821" s="261" t="s">
        <v>17</v>
      </c>
      <c r="J1821" s="261" t="s">
        <v>17</v>
      </c>
      <c r="K1821" s="261" t="s">
        <v>3032</v>
      </c>
      <c r="L1821" s="262">
        <v>45611</v>
      </c>
      <c r="M1821" s="261" t="s">
        <v>20</v>
      </c>
    </row>
    <row r="1822" spans="1:13" x14ac:dyDescent="0.35">
      <c r="A1822" s="259" t="s">
        <v>586</v>
      </c>
      <c r="B1822" s="259" t="s">
        <v>587</v>
      </c>
      <c r="C1822" s="259" t="s">
        <v>53</v>
      </c>
      <c r="D1822" s="259" t="s">
        <v>1202</v>
      </c>
      <c r="E1822" s="259">
        <v>0</v>
      </c>
      <c r="F1822" s="259" t="s">
        <v>1188</v>
      </c>
      <c r="G1822" s="259" t="s">
        <v>33</v>
      </c>
      <c r="H1822" s="259">
        <v>2</v>
      </c>
      <c r="I1822" s="259" t="s">
        <v>17</v>
      </c>
      <c r="J1822" s="259" t="s">
        <v>17</v>
      </c>
      <c r="K1822" s="259" t="s">
        <v>3033</v>
      </c>
      <c r="L1822" s="260">
        <v>45611</v>
      </c>
      <c r="M1822" s="259" t="s">
        <v>20</v>
      </c>
    </row>
    <row r="1823" spans="1:13" x14ac:dyDescent="0.35">
      <c r="A1823" s="261" t="s">
        <v>586</v>
      </c>
      <c r="B1823" s="261" t="s">
        <v>587</v>
      </c>
      <c r="C1823" s="261" t="s">
        <v>53</v>
      </c>
      <c r="D1823" s="261" t="s">
        <v>1204</v>
      </c>
      <c r="E1823" s="261">
        <v>0</v>
      </c>
      <c r="F1823" s="261" t="s">
        <v>1188</v>
      </c>
      <c r="G1823" s="261" t="s">
        <v>33</v>
      </c>
      <c r="H1823" s="261">
        <v>2</v>
      </c>
      <c r="I1823" s="261" t="s">
        <v>17</v>
      </c>
      <c r="J1823" s="261" t="s">
        <v>17</v>
      </c>
      <c r="K1823" s="261" t="s">
        <v>3034</v>
      </c>
      <c r="L1823" s="262">
        <v>45611</v>
      </c>
      <c r="M1823" s="261" t="s">
        <v>20</v>
      </c>
    </row>
    <row r="1824" spans="1:13" x14ac:dyDescent="0.35">
      <c r="A1824" s="259" t="s">
        <v>3035</v>
      </c>
      <c r="B1824" s="259" t="s">
        <v>3036</v>
      </c>
      <c r="C1824" s="259" t="s">
        <v>3037</v>
      </c>
      <c r="D1824" s="259" t="s">
        <v>1187</v>
      </c>
      <c r="E1824" s="259">
        <v>2</v>
      </c>
      <c r="F1824" s="259" t="s">
        <v>1188</v>
      </c>
      <c r="G1824" s="259" t="s">
        <v>33</v>
      </c>
      <c r="H1824" s="259">
        <v>2</v>
      </c>
      <c r="I1824" s="259" t="s">
        <v>17</v>
      </c>
      <c r="J1824" s="259" t="s">
        <v>17</v>
      </c>
      <c r="K1824" s="259" t="s">
        <v>3038</v>
      </c>
      <c r="L1824" s="260">
        <v>45614</v>
      </c>
      <c r="M1824" s="259" t="s">
        <v>20</v>
      </c>
    </row>
    <row r="1825" spans="1:13" x14ac:dyDescent="0.35">
      <c r="A1825" s="261" t="s">
        <v>3035</v>
      </c>
      <c r="B1825" s="261" t="s">
        <v>3036</v>
      </c>
      <c r="C1825" s="261" t="s">
        <v>3037</v>
      </c>
      <c r="D1825" s="261" t="s">
        <v>1190</v>
      </c>
      <c r="E1825" s="261">
        <v>1</v>
      </c>
      <c r="F1825" s="261" t="s">
        <v>1188</v>
      </c>
      <c r="G1825" s="261" t="s">
        <v>33</v>
      </c>
      <c r="H1825" s="261">
        <v>2</v>
      </c>
      <c r="I1825" s="261" t="s">
        <v>17</v>
      </c>
      <c r="J1825" s="261" t="s">
        <v>17</v>
      </c>
      <c r="K1825" s="261" t="s">
        <v>3039</v>
      </c>
      <c r="L1825" s="262">
        <v>45614</v>
      </c>
      <c r="M1825" s="261" t="s">
        <v>20</v>
      </c>
    </row>
    <row r="1826" spans="1:13" x14ac:dyDescent="0.35">
      <c r="A1826" s="259" t="s">
        <v>3035</v>
      </c>
      <c r="B1826" s="259" t="s">
        <v>3036</v>
      </c>
      <c r="C1826" s="259" t="s">
        <v>3037</v>
      </c>
      <c r="D1826" s="259" t="s">
        <v>1192</v>
      </c>
      <c r="E1826" s="259">
        <v>3</v>
      </c>
      <c r="F1826" s="259" t="s">
        <v>1188</v>
      </c>
      <c r="G1826" s="259" t="s">
        <v>33</v>
      </c>
      <c r="H1826" s="259">
        <v>2</v>
      </c>
      <c r="I1826" s="259" t="s">
        <v>17</v>
      </c>
      <c r="J1826" s="259" t="s">
        <v>17</v>
      </c>
      <c r="K1826" s="259" t="s">
        <v>3040</v>
      </c>
      <c r="L1826" s="260">
        <v>45614</v>
      </c>
      <c r="M1826" s="259" t="s">
        <v>20</v>
      </c>
    </row>
    <row r="1827" spans="1:13" x14ac:dyDescent="0.35">
      <c r="A1827" s="261" t="s">
        <v>3035</v>
      </c>
      <c r="B1827" s="261" t="s">
        <v>3036</v>
      </c>
      <c r="C1827" s="261" t="s">
        <v>3037</v>
      </c>
      <c r="D1827" s="261" t="s">
        <v>1194</v>
      </c>
      <c r="E1827" s="261">
        <v>2</v>
      </c>
      <c r="F1827" s="261" t="s">
        <v>1188</v>
      </c>
      <c r="G1827" s="261" t="s">
        <v>33</v>
      </c>
      <c r="H1827" s="261">
        <v>2</v>
      </c>
      <c r="I1827" s="261" t="s">
        <v>17</v>
      </c>
      <c r="J1827" s="261" t="s">
        <v>17</v>
      </c>
      <c r="K1827" s="261" t="s">
        <v>3041</v>
      </c>
      <c r="L1827" s="262">
        <v>45614</v>
      </c>
      <c r="M1827" s="261" t="s">
        <v>20</v>
      </c>
    </row>
    <row r="1828" spans="1:13" x14ac:dyDescent="0.35">
      <c r="A1828" s="259" t="s">
        <v>3035</v>
      </c>
      <c r="B1828" s="259" t="s">
        <v>3036</v>
      </c>
      <c r="C1828" s="259" t="s">
        <v>3037</v>
      </c>
      <c r="D1828" s="259" t="s">
        <v>1196</v>
      </c>
      <c r="E1828" s="259">
        <v>3</v>
      </c>
      <c r="F1828" s="259" t="s">
        <v>1188</v>
      </c>
      <c r="G1828" s="259" t="s">
        <v>33</v>
      </c>
      <c r="H1828" s="259">
        <v>2</v>
      </c>
      <c r="I1828" s="259" t="s">
        <v>17</v>
      </c>
      <c r="J1828" s="259" t="s">
        <v>17</v>
      </c>
      <c r="K1828" s="259" t="s">
        <v>3042</v>
      </c>
      <c r="L1828" s="260">
        <v>45614</v>
      </c>
      <c r="M1828" s="259" t="s">
        <v>20</v>
      </c>
    </row>
    <row r="1829" spans="1:13" x14ac:dyDescent="0.35">
      <c r="A1829" s="261" t="s">
        <v>3035</v>
      </c>
      <c r="B1829" s="261" t="s">
        <v>3036</v>
      </c>
      <c r="C1829" s="261" t="s">
        <v>3037</v>
      </c>
      <c r="D1829" s="261" t="s">
        <v>1198</v>
      </c>
      <c r="E1829" s="261">
        <v>3</v>
      </c>
      <c r="F1829" s="261" t="s">
        <v>1188</v>
      </c>
      <c r="G1829" s="261" t="s">
        <v>33</v>
      </c>
      <c r="H1829" s="261">
        <v>2</v>
      </c>
      <c r="I1829" s="261" t="s">
        <v>17</v>
      </c>
      <c r="J1829" s="261" t="s">
        <v>17</v>
      </c>
      <c r="K1829" s="261" t="s">
        <v>3043</v>
      </c>
      <c r="L1829" s="262">
        <v>45614</v>
      </c>
      <c r="M1829" s="261" t="s">
        <v>20</v>
      </c>
    </row>
    <row r="1830" spans="1:13" x14ac:dyDescent="0.35">
      <c r="A1830" s="259" t="s">
        <v>3035</v>
      </c>
      <c r="B1830" s="259" t="s">
        <v>3036</v>
      </c>
      <c r="C1830" s="259" t="s">
        <v>3037</v>
      </c>
      <c r="D1830" s="259" t="s">
        <v>1200</v>
      </c>
      <c r="E1830" s="259">
        <v>2</v>
      </c>
      <c r="F1830" s="259" t="s">
        <v>1188</v>
      </c>
      <c r="G1830" s="259" t="s">
        <v>33</v>
      </c>
      <c r="H1830" s="259">
        <v>2</v>
      </c>
      <c r="I1830" s="259" t="s">
        <v>17</v>
      </c>
      <c r="J1830" s="259" t="s">
        <v>17</v>
      </c>
      <c r="K1830" s="259" t="s">
        <v>3044</v>
      </c>
      <c r="L1830" s="260">
        <v>45614</v>
      </c>
      <c r="M1830" s="259" t="s">
        <v>20</v>
      </c>
    </row>
    <row r="1831" spans="1:13" x14ac:dyDescent="0.35">
      <c r="A1831" s="261" t="s">
        <v>3035</v>
      </c>
      <c r="B1831" s="261" t="s">
        <v>3036</v>
      </c>
      <c r="C1831" s="261" t="s">
        <v>3037</v>
      </c>
      <c r="D1831" s="261" t="s">
        <v>1202</v>
      </c>
      <c r="E1831" s="261">
        <v>1</v>
      </c>
      <c r="F1831" s="261" t="s">
        <v>1188</v>
      </c>
      <c r="G1831" s="261" t="s">
        <v>33</v>
      </c>
      <c r="H1831" s="261">
        <v>2</v>
      </c>
      <c r="I1831" s="261" t="s">
        <v>17</v>
      </c>
      <c r="J1831" s="261" t="s">
        <v>17</v>
      </c>
      <c r="K1831" s="261" t="s">
        <v>3045</v>
      </c>
      <c r="L1831" s="262">
        <v>45614</v>
      </c>
      <c r="M1831" s="261" t="s">
        <v>20</v>
      </c>
    </row>
    <row r="1832" spans="1:13" x14ac:dyDescent="0.35">
      <c r="A1832" s="259" t="s">
        <v>3035</v>
      </c>
      <c r="B1832" s="259" t="s">
        <v>3036</v>
      </c>
      <c r="C1832" s="259" t="s">
        <v>3037</v>
      </c>
      <c r="D1832" s="259" t="s">
        <v>1204</v>
      </c>
      <c r="E1832" s="259">
        <v>0</v>
      </c>
      <c r="F1832" s="259" t="s">
        <v>1188</v>
      </c>
      <c r="G1832" s="259" t="s">
        <v>33</v>
      </c>
      <c r="H1832" s="259">
        <v>2</v>
      </c>
      <c r="I1832" s="259" t="s">
        <v>17</v>
      </c>
      <c r="J1832" s="259" t="s">
        <v>17</v>
      </c>
      <c r="K1832" s="259" t="s">
        <v>3046</v>
      </c>
      <c r="L1832" s="260">
        <v>45614</v>
      </c>
      <c r="M1832" s="259" t="s">
        <v>20</v>
      </c>
    </row>
    <row r="1833" spans="1:13" x14ac:dyDescent="0.35">
      <c r="A1833" s="261" t="s">
        <v>153</v>
      </c>
      <c r="B1833" s="261" t="s">
        <v>154</v>
      </c>
      <c r="C1833" s="261" t="s">
        <v>155</v>
      </c>
      <c r="D1833" s="261" t="s">
        <v>1187</v>
      </c>
      <c r="E1833" s="261">
        <v>2</v>
      </c>
      <c r="F1833" s="261" t="s">
        <v>1188</v>
      </c>
      <c r="G1833" s="261" t="s">
        <v>33</v>
      </c>
      <c r="H1833" s="261">
        <v>2</v>
      </c>
      <c r="I1833" s="261" t="s">
        <v>17</v>
      </c>
      <c r="J1833" s="261" t="s">
        <v>17</v>
      </c>
      <c r="K1833" s="261" t="s">
        <v>3047</v>
      </c>
      <c r="L1833" s="262">
        <v>45614</v>
      </c>
      <c r="M1833" s="261" t="s">
        <v>20</v>
      </c>
    </row>
    <row r="1834" spans="1:13" x14ac:dyDescent="0.35">
      <c r="A1834" s="259" t="s">
        <v>153</v>
      </c>
      <c r="B1834" s="259" t="s">
        <v>154</v>
      </c>
      <c r="C1834" s="259" t="s">
        <v>155</v>
      </c>
      <c r="D1834" s="259" t="s">
        <v>1190</v>
      </c>
      <c r="E1834" s="259">
        <v>1</v>
      </c>
      <c r="F1834" s="259" t="s">
        <v>1188</v>
      </c>
      <c r="G1834" s="259" t="s">
        <v>33</v>
      </c>
      <c r="H1834" s="259">
        <v>2</v>
      </c>
      <c r="I1834" s="259" t="s">
        <v>17</v>
      </c>
      <c r="J1834" s="259" t="s">
        <v>17</v>
      </c>
      <c r="K1834" s="259" t="s">
        <v>3048</v>
      </c>
      <c r="L1834" s="260">
        <v>45614</v>
      </c>
      <c r="M1834" s="259" t="s">
        <v>20</v>
      </c>
    </row>
    <row r="1835" spans="1:13" x14ac:dyDescent="0.35">
      <c r="A1835" s="261" t="s">
        <v>153</v>
      </c>
      <c r="B1835" s="261" t="s">
        <v>154</v>
      </c>
      <c r="C1835" s="261" t="s">
        <v>155</v>
      </c>
      <c r="D1835" s="261" t="s">
        <v>1192</v>
      </c>
      <c r="E1835" s="261">
        <v>3</v>
      </c>
      <c r="F1835" s="261" t="s">
        <v>1188</v>
      </c>
      <c r="G1835" s="261" t="s">
        <v>33</v>
      </c>
      <c r="H1835" s="261">
        <v>2</v>
      </c>
      <c r="I1835" s="261" t="s">
        <v>17</v>
      </c>
      <c r="J1835" s="261" t="s">
        <v>17</v>
      </c>
      <c r="K1835" s="261" t="s">
        <v>3049</v>
      </c>
      <c r="L1835" s="262">
        <v>45614</v>
      </c>
      <c r="M1835" s="261" t="s">
        <v>20</v>
      </c>
    </row>
    <row r="1836" spans="1:13" x14ac:dyDescent="0.35">
      <c r="A1836" s="259" t="s">
        <v>153</v>
      </c>
      <c r="B1836" s="259" t="s">
        <v>154</v>
      </c>
      <c r="C1836" s="259" t="s">
        <v>155</v>
      </c>
      <c r="D1836" s="259" t="s">
        <v>1194</v>
      </c>
      <c r="E1836" s="259">
        <v>3</v>
      </c>
      <c r="F1836" s="259" t="s">
        <v>1188</v>
      </c>
      <c r="G1836" s="259" t="s">
        <v>33</v>
      </c>
      <c r="H1836" s="259">
        <v>2</v>
      </c>
      <c r="I1836" s="259" t="s">
        <v>17</v>
      </c>
      <c r="J1836" s="259" t="s">
        <v>17</v>
      </c>
      <c r="K1836" s="259" t="s">
        <v>3050</v>
      </c>
      <c r="L1836" s="260">
        <v>45614</v>
      </c>
      <c r="M1836" s="259" t="s">
        <v>20</v>
      </c>
    </row>
    <row r="1837" spans="1:13" x14ac:dyDescent="0.35">
      <c r="A1837" s="261" t="s">
        <v>153</v>
      </c>
      <c r="B1837" s="261" t="s">
        <v>154</v>
      </c>
      <c r="C1837" s="261" t="s">
        <v>155</v>
      </c>
      <c r="D1837" s="261" t="s">
        <v>1196</v>
      </c>
      <c r="E1837" s="261">
        <v>3</v>
      </c>
      <c r="F1837" s="261" t="s">
        <v>1188</v>
      </c>
      <c r="G1837" s="261" t="s">
        <v>33</v>
      </c>
      <c r="H1837" s="261">
        <v>2</v>
      </c>
      <c r="I1837" s="261" t="s">
        <v>17</v>
      </c>
      <c r="J1837" s="261" t="s">
        <v>17</v>
      </c>
      <c r="K1837" s="261" t="s">
        <v>3051</v>
      </c>
      <c r="L1837" s="262">
        <v>45614</v>
      </c>
      <c r="M1837" s="261" t="s">
        <v>20</v>
      </c>
    </row>
    <row r="1838" spans="1:13" x14ac:dyDescent="0.35">
      <c r="A1838" s="259" t="s">
        <v>153</v>
      </c>
      <c r="B1838" s="259" t="s">
        <v>154</v>
      </c>
      <c r="C1838" s="259" t="s">
        <v>155</v>
      </c>
      <c r="D1838" s="259" t="s">
        <v>1198</v>
      </c>
      <c r="E1838" s="259">
        <v>1</v>
      </c>
      <c r="F1838" s="259" t="s">
        <v>1188</v>
      </c>
      <c r="G1838" s="259" t="s">
        <v>33</v>
      </c>
      <c r="H1838" s="259">
        <v>2</v>
      </c>
      <c r="I1838" s="259" t="s">
        <v>17</v>
      </c>
      <c r="J1838" s="259" t="s">
        <v>17</v>
      </c>
      <c r="K1838" s="259" t="s">
        <v>3052</v>
      </c>
      <c r="L1838" s="260">
        <v>45614</v>
      </c>
      <c r="M1838" s="259" t="s">
        <v>20</v>
      </c>
    </row>
    <row r="1839" spans="1:13" x14ac:dyDescent="0.35">
      <c r="A1839" s="261" t="s">
        <v>153</v>
      </c>
      <c r="B1839" s="261" t="s">
        <v>154</v>
      </c>
      <c r="C1839" s="261" t="s">
        <v>155</v>
      </c>
      <c r="D1839" s="261" t="s">
        <v>1200</v>
      </c>
      <c r="E1839" s="261">
        <v>2</v>
      </c>
      <c r="F1839" s="261" t="s">
        <v>1188</v>
      </c>
      <c r="G1839" s="261" t="s">
        <v>33</v>
      </c>
      <c r="H1839" s="261">
        <v>2</v>
      </c>
      <c r="I1839" s="261" t="s">
        <v>17</v>
      </c>
      <c r="J1839" s="261" t="s">
        <v>17</v>
      </c>
      <c r="K1839" s="261" t="s">
        <v>3053</v>
      </c>
      <c r="L1839" s="262">
        <v>45614</v>
      </c>
      <c r="M1839" s="261" t="s">
        <v>20</v>
      </c>
    </row>
    <row r="1840" spans="1:13" x14ac:dyDescent="0.35">
      <c r="A1840" s="259" t="s">
        <v>153</v>
      </c>
      <c r="B1840" s="259" t="s">
        <v>154</v>
      </c>
      <c r="C1840" s="259" t="s">
        <v>155</v>
      </c>
      <c r="D1840" s="259" t="s">
        <v>1202</v>
      </c>
      <c r="E1840" s="259">
        <v>3</v>
      </c>
      <c r="F1840" s="259" t="s">
        <v>1188</v>
      </c>
      <c r="G1840" s="259" t="s">
        <v>33</v>
      </c>
      <c r="H1840" s="259">
        <v>2</v>
      </c>
      <c r="I1840" s="259" t="s">
        <v>17</v>
      </c>
      <c r="J1840" s="259" t="s">
        <v>17</v>
      </c>
      <c r="K1840" s="259" t="s">
        <v>3054</v>
      </c>
      <c r="L1840" s="260">
        <v>45614</v>
      </c>
      <c r="M1840" s="259" t="s">
        <v>20</v>
      </c>
    </row>
    <row r="1841" spans="1:13" x14ac:dyDescent="0.35">
      <c r="A1841" s="261" t="s">
        <v>153</v>
      </c>
      <c r="B1841" s="261" t="s">
        <v>154</v>
      </c>
      <c r="C1841" s="261" t="s">
        <v>155</v>
      </c>
      <c r="D1841" s="261" t="s">
        <v>1204</v>
      </c>
      <c r="E1841" s="261">
        <v>3</v>
      </c>
      <c r="F1841" s="261" t="s">
        <v>1188</v>
      </c>
      <c r="G1841" s="261" t="s">
        <v>33</v>
      </c>
      <c r="H1841" s="261">
        <v>2</v>
      </c>
      <c r="I1841" s="261" t="s">
        <v>17</v>
      </c>
      <c r="J1841" s="261" t="s">
        <v>17</v>
      </c>
      <c r="K1841" s="261" t="s">
        <v>3055</v>
      </c>
      <c r="L1841" s="262">
        <v>45614</v>
      </c>
      <c r="M1841" s="261" t="s">
        <v>20</v>
      </c>
    </row>
    <row r="1842" spans="1:13" x14ac:dyDescent="0.35">
      <c r="A1842" s="259" t="s">
        <v>3056</v>
      </c>
      <c r="B1842" s="259" t="s">
        <v>3057</v>
      </c>
      <c r="C1842" s="259" t="s">
        <v>3058</v>
      </c>
      <c r="D1842" s="259" t="s">
        <v>1187</v>
      </c>
      <c r="E1842" s="259">
        <v>0</v>
      </c>
      <c r="F1842" s="259" t="s">
        <v>1188</v>
      </c>
      <c r="G1842" s="259" t="s">
        <v>33</v>
      </c>
      <c r="H1842" s="259">
        <v>2</v>
      </c>
      <c r="I1842" s="259" t="s">
        <v>17</v>
      </c>
      <c r="J1842" s="259" t="s">
        <v>17</v>
      </c>
      <c r="K1842" s="259" t="s">
        <v>3059</v>
      </c>
      <c r="L1842" s="260">
        <v>45614</v>
      </c>
      <c r="M1842" s="259" t="s">
        <v>20</v>
      </c>
    </row>
    <row r="1843" spans="1:13" x14ac:dyDescent="0.35">
      <c r="A1843" s="261" t="s">
        <v>3056</v>
      </c>
      <c r="B1843" s="261" t="s">
        <v>3057</v>
      </c>
      <c r="C1843" s="261" t="s">
        <v>3058</v>
      </c>
      <c r="D1843" s="261" t="s">
        <v>1190</v>
      </c>
      <c r="E1843" s="261">
        <v>0</v>
      </c>
      <c r="F1843" s="261" t="s">
        <v>1188</v>
      </c>
      <c r="G1843" s="261" t="s">
        <v>33</v>
      </c>
      <c r="H1843" s="261">
        <v>2</v>
      </c>
      <c r="I1843" s="261" t="s">
        <v>17</v>
      </c>
      <c r="J1843" s="261" t="s">
        <v>17</v>
      </c>
      <c r="K1843" s="261" t="s">
        <v>3060</v>
      </c>
      <c r="L1843" s="262">
        <v>45614</v>
      </c>
      <c r="M1843" s="261" t="s">
        <v>20</v>
      </c>
    </row>
    <row r="1844" spans="1:13" x14ac:dyDescent="0.35">
      <c r="A1844" s="259" t="s">
        <v>3056</v>
      </c>
      <c r="B1844" s="259" t="s">
        <v>3057</v>
      </c>
      <c r="C1844" s="259" t="s">
        <v>3058</v>
      </c>
      <c r="D1844" s="259" t="s">
        <v>1192</v>
      </c>
      <c r="E1844" s="259">
        <v>0</v>
      </c>
      <c r="F1844" s="259" t="s">
        <v>1188</v>
      </c>
      <c r="G1844" s="259" t="s">
        <v>33</v>
      </c>
      <c r="H1844" s="259">
        <v>2</v>
      </c>
      <c r="I1844" s="259" t="s">
        <v>17</v>
      </c>
      <c r="J1844" s="259" t="s">
        <v>17</v>
      </c>
      <c r="K1844" s="259" t="s">
        <v>3061</v>
      </c>
      <c r="L1844" s="260">
        <v>45614</v>
      </c>
      <c r="M1844" s="259" t="s">
        <v>20</v>
      </c>
    </row>
    <row r="1845" spans="1:13" x14ac:dyDescent="0.35">
      <c r="A1845" s="261" t="s">
        <v>3056</v>
      </c>
      <c r="B1845" s="261" t="s">
        <v>3057</v>
      </c>
      <c r="C1845" s="261" t="s">
        <v>3058</v>
      </c>
      <c r="D1845" s="261" t="s">
        <v>1194</v>
      </c>
      <c r="E1845" s="261">
        <v>3</v>
      </c>
      <c r="F1845" s="261" t="s">
        <v>1188</v>
      </c>
      <c r="G1845" s="261" t="s">
        <v>33</v>
      </c>
      <c r="H1845" s="261">
        <v>2</v>
      </c>
      <c r="I1845" s="261" t="s">
        <v>17</v>
      </c>
      <c r="J1845" s="261" t="s">
        <v>17</v>
      </c>
      <c r="K1845" s="261" t="s">
        <v>3062</v>
      </c>
      <c r="L1845" s="262">
        <v>45614</v>
      </c>
      <c r="M1845" s="261" t="s">
        <v>20</v>
      </c>
    </row>
    <row r="1846" spans="1:13" x14ac:dyDescent="0.35">
      <c r="A1846" s="259" t="s">
        <v>3056</v>
      </c>
      <c r="B1846" s="259" t="s">
        <v>3057</v>
      </c>
      <c r="C1846" s="259" t="s">
        <v>3058</v>
      </c>
      <c r="D1846" s="259" t="s">
        <v>1196</v>
      </c>
      <c r="E1846" s="259">
        <v>3</v>
      </c>
      <c r="F1846" s="259" t="s">
        <v>1188</v>
      </c>
      <c r="G1846" s="259" t="s">
        <v>33</v>
      </c>
      <c r="H1846" s="259">
        <v>2</v>
      </c>
      <c r="I1846" s="259" t="s">
        <v>17</v>
      </c>
      <c r="J1846" s="259" t="s">
        <v>17</v>
      </c>
      <c r="K1846" s="259" t="s">
        <v>3063</v>
      </c>
      <c r="L1846" s="260">
        <v>45614</v>
      </c>
      <c r="M1846" s="259" t="s">
        <v>20</v>
      </c>
    </row>
    <row r="1847" spans="1:13" x14ac:dyDescent="0.35">
      <c r="A1847" s="261" t="s">
        <v>3056</v>
      </c>
      <c r="B1847" s="261" t="s">
        <v>3057</v>
      </c>
      <c r="C1847" s="261" t="s">
        <v>3058</v>
      </c>
      <c r="D1847" s="261" t="s">
        <v>1198</v>
      </c>
      <c r="E1847" s="261">
        <v>0</v>
      </c>
      <c r="F1847" s="261" t="s">
        <v>1188</v>
      </c>
      <c r="G1847" s="261" t="s">
        <v>33</v>
      </c>
      <c r="H1847" s="261">
        <v>2</v>
      </c>
      <c r="I1847" s="261" t="s">
        <v>17</v>
      </c>
      <c r="J1847" s="261" t="s">
        <v>17</v>
      </c>
      <c r="K1847" s="261" t="s">
        <v>3064</v>
      </c>
      <c r="L1847" s="262">
        <v>45614</v>
      </c>
      <c r="M1847" s="261" t="s">
        <v>20</v>
      </c>
    </row>
    <row r="1848" spans="1:13" x14ac:dyDescent="0.35">
      <c r="A1848" s="259" t="s">
        <v>3056</v>
      </c>
      <c r="B1848" s="259" t="s">
        <v>3057</v>
      </c>
      <c r="C1848" s="259" t="s">
        <v>3058</v>
      </c>
      <c r="D1848" s="259" t="s">
        <v>1200</v>
      </c>
      <c r="E1848" s="259">
        <v>2</v>
      </c>
      <c r="F1848" s="259" t="s">
        <v>1188</v>
      </c>
      <c r="G1848" s="259" t="s">
        <v>33</v>
      </c>
      <c r="H1848" s="259">
        <v>2</v>
      </c>
      <c r="I1848" s="259" t="s">
        <v>17</v>
      </c>
      <c r="J1848" s="259" t="s">
        <v>17</v>
      </c>
      <c r="K1848" s="259" t="s">
        <v>3065</v>
      </c>
      <c r="L1848" s="260">
        <v>45614</v>
      </c>
      <c r="M1848" s="259" t="s">
        <v>20</v>
      </c>
    </row>
    <row r="1849" spans="1:13" x14ac:dyDescent="0.35">
      <c r="A1849" s="261" t="s">
        <v>3056</v>
      </c>
      <c r="B1849" s="261" t="s">
        <v>3057</v>
      </c>
      <c r="C1849" s="261" t="s">
        <v>3058</v>
      </c>
      <c r="D1849" s="261" t="s">
        <v>1202</v>
      </c>
      <c r="E1849" s="261">
        <v>1</v>
      </c>
      <c r="F1849" s="261" t="s">
        <v>1188</v>
      </c>
      <c r="G1849" s="261" t="s">
        <v>33</v>
      </c>
      <c r="H1849" s="261">
        <v>2</v>
      </c>
      <c r="I1849" s="261" t="s">
        <v>17</v>
      </c>
      <c r="J1849" s="261" t="s">
        <v>17</v>
      </c>
      <c r="K1849" s="261" t="s">
        <v>3066</v>
      </c>
      <c r="L1849" s="262">
        <v>45614</v>
      </c>
      <c r="M1849" s="261" t="s">
        <v>20</v>
      </c>
    </row>
    <row r="1850" spans="1:13" x14ac:dyDescent="0.35">
      <c r="A1850" s="259" t="s">
        <v>3056</v>
      </c>
      <c r="B1850" s="259" t="s">
        <v>3057</v>
      </c>
      <c r="C1850" s="259" t="s">
        <v>3058</v>
      </c>
      <c r="D1850" s="259" t="s">
        <v>1204</v>
      </c>
      <c r="E1850" s="259">
        <v>0</v>
      </c>
      <c r="F1850" s="259" t="s">
        <v>1188</v>
      </c>
      <c r="G1850" s="259" t="s">
        <v>33</v>
      </c>
      <c r="H1850" s="259">
        <v>2</v>
      </c>
      <c r="I1850" s="259" t="s">
        <v>17</v>
      </c>
      <c r="J1850" s="259" t="s">
        <v>17</v>
      </c>
      <c r="K1850" s="259" t="s">
        <v>3067</v>
      </c>
      <c r="L1850" s="260">
        <v>45614</v>
      </c>
      <c r="M1850" s="259" t="s">
        <v>20</v>
      </c>
    </row>
    <row r="1851" spans="1:13" x14ac:dyDescent="0.35">
      <c r="A1851" s="261" t="s">
        <v>3068</v>
      </c>
      <c r="B1851" s="261" t="s">
        <v>3069</v>
      </c>
      <c r="C1851" s="261" t="s">
        <v>3070</v>
      </c>
      <c r="D1851" s="261" t="s">
        <v>1187</v>
      </c>
      <c r="E1851" s="261">
        <v>0</v>
      </c>
      <c r="F1851" s="261" t="s">
        <v>1188</v>
      </c>
      <c r="G1851" s="261" t="s">
        <v>33</v>
      </c>
      <c r="H1851" s="261">
        <v>2</v>
      </c>
      <c r="I1851" s="261" t="s">
        <v>17</v>
      </c>
      <c r="J1851" s="261" t="s">
        <v>17</v>
      </c>
      <c r="K1851" s="261" t="s">
        <v>3071</v>
      </c>
      <c r="L1851" s="262">
        <v>45614</v>
      </c>
      <c r="M1851" s="261" t="s">
        <v>20</v>
      </c>
    </row>
    <row r="1852" spans="1:13" x14ac:dyDescent="0.35">
      <c r="A1852" s="259" t="s">
        <v>3068</v>
      </c>
      <c r="B1852" s="259" t="s">
        <v>3069</v>
      </c>
      <c r="C1852" s="259" t="s">
        <v>3070</v>
      </c>
      <c r="D1852" s="259" t="s">
        <v>1190</v>
      </c>
      <c r="E1852" s="259">
        <v>1</v>
      </c>
      <c r="F1852" s="259" t="s">
        <v>1188</v>
      </c>
      <c r="G1852" s="259" t="s">
        <v>33</v>
      </c>
      <c r="H1852" s="259">
        <v>2</v>
      </c>
      <c r="I1852" s="259" t="s">
        <v>17</v>
      </c>
      <c r="J1852" s="259" t="s">
        <v>17</v>
      </c>
      <c r="K1852" s="259" t="s">
        <v>3072</v>
      </c>
      <c r="L1852" s="260">
        <v>45614</v>
      </c>
      <c r="M1852" s="259" t="s">
        <v>20</v>
      </c>
    </row>
    <row r="1853" spans="1:13" x14ac:dyDescent="0.35">
      <c r="A1853" s="261" t="s">
        <v>3068</v>
      </c>
      <c r="B1853" s="261" t="s">
        <v>3069</v>
      </c>
      <c r="C1853" s="261" t="s">
        <v>3070</v>
      </c>
      <c r="D1853" s="261" t="s">
        <v>1192</v>
      </c>
      <c r="E1853" s="261">
        <v>3</v>
      </c>
      <c r="F1853" s="261" t="s">
        <v>1188</v>
      </c>
      <c r="G1853" s="261" t="s">
        <v>33</v>
      </c>
      <c r="H1853" s="261">
        <v>2</v>
      </c>
      <c r="I1853" s="261" t="s">
        <v>17</v>
      </c>
      <c r="J1853" s="261" t="s">
        <v>17</v>
      </c>
      <c r="K1853" s="261" t="s">
        <v>3073</v>
      </c>
      <c r="L1853" s="262">
        <v>45614</v>
      </c>
      <c r="M1853" s="261" t="s">
        <v>20</v>
      </c>
    </row>
    <row r="1854" spans="1:13" x14ac:dyDescent="0.35">
      <c r="A1854" s="259" t="s">
        <v>3068</v>
      </c>
      <c r="B1854" s="259" t="s">
        <v>3069</v>
      </c>
      <c r="C1854" s="259" t="s">
        <v>3070</v>
      </c>
      <c r="D1854" s="259" t="s">
        <v>1194</v>
      </c>
      <c r="E1854" s="259">
        <v>3</v>
      </c>
      <c r="F1854" s="259" t="s">
        <v>1188</v>
      </c>
      <c r="G1854" s="259" t="s">
        <v>33</v>
      </c>
      <c r="H1854" s="259">
        <v>2</v>
      </c>
      <c r="I1854" s="259" t="s">
        <v>17</v>
      </c>
      <c r="J1854" s="259" t="s">
        <v>17</v>
      </c>
      <c r="K1854" s="259" t="s">
        <v>3074</v>
      </c>
      <c r="L1854" s="260">
        <v>45614</v>
      </c>
      <c r="M1854" s="259" t="s">
        <v>20</v>
      </c>
    </row>
    <row r="1855" spans="1:13" x14ac:dyDescent="0.35">
      <c r="A1855" s="261" t="s">
        <v>3068</v>
      </c>
      <c r="B1855" s="261" t="s">
        <v>3069</v>
      </c>
      <c r="C1855" s="261" t="s">
        <v>3070</v>
      </c>
      <c r="D1855" s="261" t="s">
        <v>1196</v>
      </c>
      <c r="E1855" s="261">
        <v>3</v>
      </c>
      <c r="F1855" s="261" t="s">
        <v>1188</v>
      </c>
      <c r="G1855" s="261" t="s">
        <v>33</v>
      </c>
      <c r="H1855" s="261">
        <v>2</v>
      </c>
      <c r="I1855" s="261" t="s">
        <v>17</v>
      </c>
      <c r="J1855" s="261" t="s">
        <v>17</v>
      </c>
      <c r="K1855" s="261" t="s">
        <v>3075</v>
      </c>
      <c r="L1855" s="262">
        <v>45614</v>
      </c>
      <c r="M1855" s="261" t="s">
        <v>20</v>
      </c>
    </row>
    <row r="1856" spans="1:13" x14ac:dyDescent="0.35">
      <c r="A1856" s="259" t="s">
        <v>3068</v>
      </c>
      <c r="B1856" s="259" t="s">
        <v>3069</v>
      </c>
      <c r="C1856" s="259" t="s">
        <v>3070</v>
      </c>
      <c r="D1856" s="259" t="s">
        <v>1198</v>
      </c>
      <c r="E1856" s="259">
        <v>0</v>
      </c>
      <c r="F1856" s="259" t="s">
        <v>1188</v>
      </c>
      <c r="G1856" s="259" t="s">
        <v>33</v>
      </c>
      <c r="H1856" s="259">
        <v>2</v>
      </c>
      <c r="I1856" s="259" t="s">
        <v>17</v>
      </c>
      <c r="J1856" s="259" t="s">
        <v>17</v>
      </c>
      <c r="K1856" s="259" t="s">
        <v>3076</v>
      </c>
      <c r="L1856" s="260">
        <v>45614</v>
      </c>
      <c r="M1856" s="259" t="s">
        <v>20</v>
      </c>
    </row>
    <row r="1857" spans="1:13" x14ac:dyDescent="0.35">
      <c r="A1857" s="261" t="s">
        <v>3068</v>
      </c>
      <c r="B1857" s="261" t="s">
        <v>3069</v>
      </c>
      <c r="C1857" s="261" t="s">
        <v>3070</v>
      </c>
      <c r="D1857" s="261" t="s">
        <v>1200</v>
      </c>
      <c r="E1857" s="261">
        <v>2</v>
      </c>
      <c r="F1857" s="261" t="s">
        <v>1188</v>
      </c>
      <c r="G1857" s="261" t="s">
        <v>33</v>
      </c>
      <c r="H1857" s="261">
        <v>2</v>
      </c>
      <c r="I1857" s="261" t="s">
        <v>17</v>
      </c>
      <c r="J1857" s="261" t="s">
        <v>17</v>
      </c>
      <c r="K1857" s="261" t="s">
        <v>3077</v>
      </c>
      <c r="L1857" s="262">
        <v>45614</v>
      </c>
      <c r="M1857" s="261" t="s">
        <v>20</v>
      </c>
    </row>
    <row r="1858" spans="1:13" x14ac:dyDescent="0.35">
      <c r="A1858" s="259" t="s">
        <v>3068</v>
      </c>
      <c r="B1858" s="259" t="s">
        <v>3069</v>
      </c>
      <c r="C1858" s="259" t="s">
        <v>3070</v>
      </c>
      <c r="D1858" s="259" t="s">
        <v>1202</v>
      </c>
      <c r="E1858" s="259">
        <v>3</v>
      </c>
      <c r="F1858" s="259" t="s">
        <v>1188</v>
      </c>
      <c r="G1858" s="259" t="s">
        <v>33</v>
      </c>
      <c r="H1858" s="259">
        <v>2</v>
      </c>
      <c r="I1858" s="259" t="s">
        <v>17</v>
      </c>
      <c r="J1858" s="259" t="s">
        <v>17</v>
      </c>
      <c r="K1858" s="259" t="s">
        <v>3078</v>
      </c>
      <c r="L1858" s="260">
        <v>45614</v>
      </c>
      <c r="M1858" s="259" t="s">
        <v>20</v>
      </c>
    </row>
    <row r="1859" spans="1:13" x14ac:dyDescent="0.35">
      <c r="A1859" s="261" t="s">
        <v>3068</v>
      </c>
      <c r="B1859" s="261" t="s">
        <v>3069</v>
      </c>
      <c r="C1859" s="261" t="s">
        <v>3070</v>
      </c>
      <c r="D1859" s="261" t="s">
        <v>1204</v>
      </c>
      <c r="E1859" s="261">
        <v>0</v>
      </c>
      <c r="F1859" s="261" t="s">
        <v>1188</v>
      </c>
      <c r="G1859" s="261" t="s">
        <v>33</v>
      </c>
      <c r="H1859" s="261">
        <v>2</v>
      </c>
      <c r="I1859" s="261" t="s">
        <v>17</v>
      </c>
      <c r="J1859" s="261" t="s">
        <v>17</v>
      </c>
      <c r="K1859" s="261" t="s">
        <v>3079</v>
      </c>
      <c r="L1859" s="262">
        <v>45614</v>
      </c>
      <c r="M1859" s="261" t="s">
        <v>20</v>
      </c>
    </row>
    <row r="1860" spans="1:13" x14ac:dyDescent="0.35">
      <c r="A1860" s="259" t="s">
        <v>1165</v>
      </c>
      <c r="B1860" s="259" t="s">
        <v>1166</v>
      </c>
      <c r="C1860" s="259" t="s">
        <v>1167</v>
      </c>
      <c r="D1860" s="259" t="s">
        <v>1187</v>
      </c>
      <c r="E1860" s="259">
        <v>0</v>
      </c>
      <c r="F1860" s="259" t="s">
        <v>1188</v>
      </c>
      <c r="G1860" s="259" t="s">
        <v>33</v>
      </c>
      <c r="H1860" s="259">
        <v>2</v>
      </c>
      <c r="I1860" s="259" t="s">
        <v>17</v>
      </c>
      <c r="J1860" s="259" t="s">
        <v>17</v>
      </c>
      <c r="K1860" s="259" t="s">
        <v>3080</v>
      </c>
      <c r="L1860" s="260">
        <v>45614</v>
      </c>
      <c r="M1860" s="259" t="s">
        <v>20</v>
      </c>
    </row>
    <row r="1861" spans="1:13" x14ac:dyDescent="0.35">
      <c r="A1861" s="261" t="s">
        <v>1165</v>
      </c>
      <c r="B1861" s="261" t="s">
        <v>1166</v>
      </c>
      <c r="C1861" s="261" t="s">
        <v>1167</v>
      </c>
      <c r="D1861" s="261" t="s">
        <v>1190</v>
      </c>
      <c r="E1861" s="261">
        <v>1</v>
      </c>
      <c r="F1861" s="261" t="s">
        <v>1188</v>
      </c>
      <c r="G1861" s="261" t="s">
        <v>33</v>
      </c>
      <c r="H1861" s="261">
        <v>2</v>
      </c>
      <c r="I1861" s="261" t="s">
        <v>17</v>
      </c>
      <c r="J1861" s="261" t="s">
        <v>17</v>
      </c>
      <c r="K1861" s="261" t="s">
        <v>3081</v>
      </c>
      <c r="L1861" s="262">
        <v>45614</v>
      </c>
      <c r="M1861" s="261" t="s">
        <v>20</v>
      </c>
    </row>
    <row r="1862" spans="1:13" x14ac:dyDescent="0.35">
      <c r="A1862" s="259" t="s">
        <v>1165</v>
      </c>
      <c r="B1862" s="259" t="s">
        <v>1166</v>
      </c>
      <c r="C1862" s="259" t="s">
        <v>1167</v>
      </c>
      <c r="D1862" s="259" t="s">
        <v>1192</v>
      </c>
      <c r="E1862" s="259">
        <v>0</v>
      </c>
      <c r="F1862" s="259" t="s">
        <v>1188</v>
      </c>
      <c r="G1862" s="259" t="s">
        <v>33</v>
      </c>
      <c r="H1862" s="259">
        <v>2</v>
      </c>
      <c r="I1862" s="259" t="s">
        <v>17</v>
      </c>
      <c r="J1862" s="259" t="s">
        <v>17</v>
      </c>
      <c r="K1862" s="259" t="s">
        <v>3082</v>
      </c>
      <c r="L1862" s="260">
        <v>45614</v>
      </c>
      <c r="M1862" s="259" t="s">
        <v>20</v>
      </c>
    </row>
    <row r="1863" spans="1:13" x14ac:dyDescent="0.35">
      <c r="A1863" s="261" t="s">
        <v>1165</v>
      </c>
      <c r="B1863" s="261" t="s">
        <v>1166</v>
      </c>
      <c r="C1863" s="261" t="s">
        <v>1167</v>
      </c>
      <c r="D1863" s="261" t="s">
        <v>1194</v>
      </c>
      <c r="E1863" s="261">
        <v>0</v>
      </c>
      <c r="F1863" s="261" t="s">
        <v>1188</v>
      </c>
      <c r="G1863" s="261" t="s">
        <v>33</v>
      </c>
      <c r="H1863" s="261">
        <v>2</v>
      </c>
      <c r="I1863" s="261" t="s">
        <v>17</v>
      </c>
      <c r="J1863" s="261" t="s">
        <v>17</v>
      </c>
      <c r="K1863" s="261" t="s">
        <v>3083</v>
      </c>
      <c r="L1863" s="262">
        <v>45614</v>
      </c>
      <c r="M1863" s="261" t="s">
        <v>20</v>
      </c>
    </row>
    <row r="1864" spans="1:13" x14ac:dyDescent="0.35">
      <c r="A1864" s="259" t="s">
        <v>1165</v>
      </c>
      <c r="B1864" s="259" t="s">
        <v>1166</v>
      </c>
      <c r="C1864" s="259" t="s">
        <v>1167</v>
      </c>
      <c r="D1864" s="259" t="s">
        <v>1196</v>
      </c>
      <c r="E1864" s="259">
        <v>2</v>
      </c>
      <c r="F1864" s="259" t="s">
        <v>1188</v>
      </c>
      <c r="G1864" s="259" t="s">
        <v>33</v>
      </c>
      <c r="H1864" s="259">
        <v>2</v>
      </c>
      <c r="I1864" s="259" t="s">
        <v>17</v>
      </c>
      <c r="J1864" s="259" t="s">
        <v>17</v>
      </c>
      <c r="K1864" s="259" t="s">
        <v>3084</v>
      </c>
      <c r="L1864" s="260">
        <v>45614</v>
      </c>
      <c r="M1864" s="259" t="s">
        <v>20</v>
      </c>
    </row>
    <row r="1865" spans="1:13" x14ac:dyDescent="0.35">
      <c r="A1865" s="261" t="s">
        <v>1165</v>
      </c>
      <c r="B1865" s="261" t="s">
        <v>1166</v>
      </c>
      <c r="C1865" s="261" t="s">
        <v>1167</v>
      </c>
      <c r="D1865" s="261" t="s">
        <v>1198</v>
      </c>
      <c r="E1865" s="261">
        <v>0</v>
      </c>
      <c r="F1865" s="261" t="s">
        <v>1188</v>
      </c>
      <c r="G1865" s="261" t="s">
        <v>33</v>
      </c>
      <c r="H1865" s="261">
        <v>2</v>
      </c>
      <c r="I1865" s="261" t="s">
        <v>17</v>
      </c>
      <c r="J1865" s="261" t="s">
        <v>17</v>
      </c>
      <c r="K1865" s="261" t="s">
        <v>3085</v>
      </c>
      <c r="L1865" s="262">
        <v>45614</v>
      </c>
      <c r="M1865" s="261" t="s">
        <v>20</v>
      </c>
    </row>
    <row r="1866" spans="1:13" x14ac:dyDescent="0.35">
      <c r="A1866" s="259" t="s">
        <v>1165</v>
      </c>
      <c r="B1866" s="259" t="s">
        <v>1166</v>
      </c>
      <c r="C1866" s="259" t="s">
        <v>1167</v>
      </c>
      <c r="D1866" s="259" t="s">
        <v>1200</v>
      </c>
      <c r="E1866" s="259">
        <v>0</v>
      </c>
      <c r="F1866" s="259" t="s">
        <v>1188</v>
      </c>
      <c r="G1866" s="259" t="s">
        <v>33</v>
      </c>
      <c r="H1866" s="259">
        <v>2</v>
      </c>
      <c r="I1866" s="259" t="s">
        <v>17</v>
      </c>
      <c r="J1866" s="259" t="s">
        <v>17</v>
      </c>
      <c r="K1866" s="259" t="s">
        <v>3086</v>
      </c>
      <c r="L1866" s="260">
        <v>45614</v>
      </c>
      <c r="M1866" s="259" t="s">
        <v>20</v>
      </c>
    </row>
    <row r="1867" spans="1:13" x14ac:dyDescent="0.35">
      <c r="A1867" s="261" t="s">
        <v>1165</v>
      </c>
      <c r="B1867" s="261" t="s">
        <v>1166</v>
      </c>
      <c r="C1867" s="261" t="s">
        <v>1167</v>
      </c>
      <c r="D1867" s="261" t="s">
        <v>1202</v>
      </c>
      <c r="E1867" s="261">
        <v>0</v>
      </c>
      <c r="F1867" s="261" t="s">
        <v>1188</v>
      </c>
      <c r="G1867" s="261" t="s">
        <v>33</v>
      </c>
      <c r="H1867" s="261">
        <v>2</v>
      </c>
      <c r="I1867" s="261" t="s">
        <v>17</v>
      </c>
      <c r="J1867" s="261" t="s">
        <v>17</v>
      </c>
      <c r="K1867" s="261" t="s">
        <v>3087</v>
      </c>
      <c r="L1867" s="262">
        <v>45614</v>
      </c>
      <c r="M1867" s="261" t="s">
        <v>20</v>
      </c>
    </row>
    <row r="1868" spans="1:13" x14ac:dyDescent="0.35">
      <c r="A1868" s="259" t="s">
        <v>1165</v>
      </c>
      <c r="B1868" s="259" t="s">
        <v>1166</v>
      </c>
      <c r="C1868" s="259" t="s">
        <v>1167</v>
      </c>
      <c r="D1868" s="259" t="s">
        <v>1204</v>
      </c>
      <c r="E1868" s="259">
        <v>0</v>
      </c>
      <c r="F1868" s="259" t="s">
        <v>1188</v>
      </c>
      <c r="G1868" s="259" t="s">
        <v>33</v>
      </c>
      <c r="H1868" s="259">
        <v>2</v>
      </c>
      <c r="I1868" s="259" t="s">
        <v>17</v>
      </c>
      <c r="J1868" s="259" t="s">
        <v>17</v>
      </c>
      <c r="K1868" s="259" t="s">
        <v>3088</v>
      </c>
      <c r="L1868" s="260">
        <v>45614</v>
      </c>
      <c r="M1868" s="259" t="s">
        <v>20</v>
      </c>
    </row>
    <row r="1869" spans="1:13" x14ac:dyDescent="0.35">
      <c r="A1869" s="261" t="s">
        <v>1464</v>
      </c>
      <c r="B1869" s="261" t="s">
        <v>1465</v>
      </c>
      <c r="C1869" s="261" t="s">
        <v>1093</v>
      </c>
      <c r="D1869" s="261" t="s">
        <v>1187</v>
      </c>
      <c r="E1869" s="261">
        <v>0</v>
      </c>
      <c r="F1869" s="261" t="s">
        <v>1188</v>
      </c>
      <c r="G1869" s="261" t="s">
        <v>33</v>
      </c>
      <c r="H1869" s="261">
        <v>2</v>
      </c>
      <c r="I1869" s="261" t="s">
        <v>17</v>
      </c>
      <c r="J1869" s="261" t="s">
        <v>17</v>
      </c>
      <c r="K1869" s="261" t="s">
        <v>3089</v>
      </c>
      <c r="L1869" s="262">
        <v>45614</v>
      </c>
      <c r="M1869" s="261" t="s">
        <v>20</v>
      </c>
    </row>
    <row r="1870" spans="1:13" x14ac:dyDescent="0.35">
      <c r="A1870" s="259" t="s">
        <v>1464</v>
      </c>
      <c r="B1870" s="259" t="s">
        <v>1465</v>
      </c>
      <c r="C1870" s="259" t="s">
        <v>1093</v>
      </c>
      <c r="D1870" s="259" t="s">
        <v>1190</v>
      </c>
      <c r="E1870" s="259">
        <v>1</v>
      </c>
      <c r="F1870" s="259" t="s">
        <v>1188</v>
      </c>
      <c r="G1870" s="259" t="s">
        <v>33</v>
      </c>
      <c r="H1870" s="259">
        <v>2</v>
      </c>
      <c r="I1870" s="259" t="s">
        <v>17</v>
      </c>
      <c r="J1870" s="259" t="s">
        <v>17</v>
      </c>
      <c r="K1870" s="259" t="s">
        <v>3090</v>
      </c>
      <c r="L1870" s="260">
        <v>45614</v>
      </c>
      <c r="M1870" s="259" t="s">
        <v>20</v>
      </c>
    </row>
    <row r="1871" spans="1:13" x14ac:dyDescent="0.35">
      <c r="A1871" s="261" t="s">
        <v>1464</v>
      </c>
      <c r="B1871" s="261" t="s">
        <v>1465</v>
      </c>
      <c r="C1871" s="261" t="s">
        <v>1093</v>
      </c>
      <c r="D1871" s="261" t="s">
        <v>1192</v>
      </c>
      <c r="E1871" s="261">
        <v>0</v>
      </c>
      <c r="F1871" s="261" t="s">
        <v>1188</v>
      </c>
      <c r="G1871" s="261" t="s">
        <v>33</v>
      </c>
      <c r="H1871" s="261">
        <v>2</v>
      </c>
      <c r="I1871" s="261" t="s">
        <v>17</v>
      </c>
      <c r="J1871" s="261" t="s">
        <v>17</v>
      </c>
      <c r="K1871" s="261" t="s">
        <v>3091</v>
      </c>
      <c r="L1871" s="262">
        <v>45614</v>
      </c>
      <c r="M1871" s="261" t="s">
        <v>20</v>
      </c>
    </row>
    <row r="1872" spans="1:13" x14ac:dyDescent="0.35">
      <c r="A1872" s="259" t="s">
        <v>1464</v>
      </c>
      <c r="B1872" s="259" t="s">
        <v>1465</v>
      </c>
      <c r="C1872" s="259" t="s">
        <v>1093</v>
      </c>
      <c r="D1872" s="259" t="s">
        <v>1194</v>
      </c>
      <c r="E1872" s="259">
        <v>0</v>
      </c>
      <c r="F1872" s="259" t="s">
        <v>1188</v>
      </c>
      <c r="G1872" s="259" t="s">
        <v>33</v>
      </c>
      <c r="H1872" s="259">
        <v>2</v>
      </c>
      <c r="I1872" s="259" t="s">
        <v>17</v>
      </c>
      <c r="J1872" s="259" t="s">
        <v>17</v>
      </c>
      <c r="K1872" s="259" t="s">
        <v>3092</v>
      </c>
      <c r="L1872" s="260">
        <v>45614</v>
      </c>
      <c r="M1872" s="259" t="s">
        <v>20</v>
      </c>
    </row>
    <row r="1873" spans="1:13" x14ac:dyDescent="0.35">
      <c r="A1873" s="261" t="s">
        <v>1464</v>
      </c>
      <c r="B1873" s="261" t="s">
        <v>1465</v>
      </c>
      <c r="C1873" s="261" t="s">
        <v>1093</v>
      </c>
      <c r="D1873" s="261" t="s">
        <v>1196</v>
      </c>
      <c r="E1873" s="261">
        <v>2</v>
      </c>
      <c r="F1873" s="261" t="s">
        <v>1188</v>
      </c>
      <c r="G1873" s="261" t="s">
        <v>33</v>
      </c>
      <c r="H1873" s="261">
        <v>2</v>
      </c>
      <c r="I1873" s="261" t="s">
        <v>17</v>
      </c>
      <c r="J1873" s="261" t="s">
        <v>17</v>
      </c>
      <c r="K1873" s="261" t="s">
        <v>3093</v>
      </c>
      <c r="L1873" s="262">
        <v>45614</v>
      </c>
      <c r="M1873" s="261" t="s">
        <v>20</v>
      </c>
    </row>
    <row r="1874" spans="1:13" x14ac:dyDescent="0.35">
      <c r="A1874" s="259" t="s">
        <v>1464</v>
      </c>
      <c r="B1874" s="259" t="s">
        <v>1465</v>
      </c>
      <c r="C1874" s="259" t="s">
        <v>1093</v>
      </c>
      <c r="D1874" s="259" t="s">
        <v>1198</v>
      </c>
      <c r="E1874" s="259">
        <v>1</v>
      </c>
      <c r="F1874" s="259" t="s">
        <v>1188</v>
      </c>
      <c r="G1874" s="259" t="s">
        <v>33</v>
      </c>
      <c r="H1874" s="259">
        <v>2</v>
      </c>
      <c r="I1874" s="259" t="s">
        <v>17</v>
      </c>
      <c r="J1874" s="259" t="s">
        <v>17</v>
      </c>
      <c r="K1874" s="259" t="s">
        <v>3094</v>
      </c>
      <c r="L1874" s="260">
        <v>45614</v>
      </c>
      <c r="M1874" s="259" t="s">
        <v>20</v>
      </c>
    </row>
    <row r="1875" spans="1:13" x14ac:dyDescent="0.35">
      <c r="A1875" s="261" t="s">
        <v>1464</v>
      </c>
      <c r="B1875" s="261" t="s">
        <v>1465</v>
      </c>
      <c r="C1875" s="261" t="s">
        <v>1093</v>
      </c>
      <c r="D1875" s="261" t="s">
        <v>1200</v>
      </c>
      <c r="E1875" s="261">
        <v>0</v>
      </c>
      <c r="F1875" s="261" t="s">
        <v>1188</v>
      </c>
      <c r="G1875" s="261" t="s">
        <v>33</v>
      </c>
      <c r="H1875" s="261">
        <v>2</v>
      </c>
      <c r="I1875" s="261" t="s">
        <v>17</v>
      </c>
      <c r="J1875" s="261" t="s">
        <v>17</v>
      </c>
      <c r="K1875" s="261" t="s">
        <v>3095</v>
      </c>
      <c r="L1875" s="262">
        <v>45614</v>
      </c>
      <c r="M1875" s="261" t="s">
        <v>20</v>
      </c>
    </row>
    <row r="1876" spans="1:13" x14ac:dyDescent="0.35">
      <c r="A1876" s="259" t="s">
        <v>1464</v>
      </c>
      <c r="B1876" s="259" t="s">
        <v>1465</v>
      </c>
      <c r="C1876" s="259" t="s">
        <v>1093</v>
      </c>
      <c r="D1876" s="259" t="s">
        <v>1202</v>
      </c>
      <c r="E1876" s="259">
        <v>0</v>
      </c>
      <c r="F1876" s="259" t="s">
        <v>1188</v>
      </c>
      <c r="G1876" s="259" t="s">
        <v>33</v>
      </c>
      <c r="H1876" s="259">
        <v>2</v>
      </c>
      <c r="I1876" s="259" t="s">
        <v>17</v>
      </c>
      <c r="J1876" s="259" t="s">
        <v>17</v>
      </c>
      <c r="K1876" s="259" t="s">
        <v>3096</v>
      </c>
      <c r="L1876" s="260">
        <v>45614</v>
      </c>
      <c r="M1876" s="259" t="s">
        <v>20</v>
      </c>
    </row>
    <row r="1877" spans="1:13" x14ac:dyDescent="0.35">
      <c r="A1877" s="261" t="s">
        <v>1464</v>
      </c>
      <c r="B1877" s="261" t="s">
        <v>1465</v>
      </c>
      <c r="C1877" s="261" t="s">
        <v>1093</v>
      </c>
      <c r="D1877" s="261" t="s">
        <v>1204</v>
      </c>
      <c r="E1877" s="261">
        <v>0</v>
      </c>
      <c r="F1877" s="261" t="s">
        <v>1188</v>
      </c>
      <c r="G1877" s="261" t="s">
        <v>33</v>
      </c>
      <c r="H1877" s="261">
        <v>2</v>
      </c>
      <c r="I1877" s="261" t="s">
        <v>17</v>
      </c>
      <c r="J1877" s="261" t="s">
        <v>17</v>
      </c>
      <c r="K1877" s="261" t="s">
        <v>3097</v>
      </c>
      <c r="L1877" s="262">
        <v>45614</v>
      </c>
      <c r="M1877" s="261" t="s">
        <v>20</v>
      </c>
    </row>
    <row r="1878" spans="1:13" x14ac:dyDescent="0.35">
      <c r="A1878" s="259" t="s">
        <v>89</v>
      </c>
      <c r="B1878" s="259" t="s">
        <v>90</v>
      </c>
      <c r="C1878" s="259" t="s">
        <v>91</v>
      </c>
      <c r="D1878" s="259" t="s">
        <v>1187</v>
      </c>
      <c r="E1878" s="259">
        <v>0</v>
      </c>
      <c r="F1878" s="259" t="s">
        <v>1188</v>
      </c>
      <c r="G1878" s="259" t="s">
        <v>33</v>
      </c>
      <c r="H1878" s="259">
        <v>2</v>
      </c>
      <c r="I1878" s="259" t="s">
        <v>17</v>
      </c>
      <c r="J1878" s="259" t="s">
        <v>17</v>
      </c>
      <c r="K1878" s="259" t="s">
        <v>3098</v>
      </c>
      <c r="L1878" s="260">
        <v>45614</v>
      </c>
      <c r="M1878" s="259" t="s">
        <v>20</v>
      </c>
    </row>
    <row r="1879" spans="1:13" x14ac:dyDescent="0.35">
      <c r="A1879" s="261" t="s">
        <v>89</v>
      </c>
      <c r="B1879" s="261" t="s">
        <v>90</v>
      </c>
      <c r="C1879" s="261" t="s">
        <v>91</v>
      </c>
      <c r="D1879" s="261" t="s">
        <v>1190</v>
      </c>
      <c r="E1879" s="261">
        <v>1</v>
      </c>
      <c r="F1879" s="261" t="s">
        <v>1188</v>
      </c>
      <c r="G1879" s="261" t="s">
        <v>33</v>
      </c>
      <c r="H1879" s="261">
        <v>2</v>
      </c>
      <c r="I1879" s="261" t="s">
        <v>17</v>
      </c>
      <c r="J1879" s="261" t="s">
        <v>17</v>
      </c>
      <c r="K1879" s="261" t="s">
        <v>3099</v>
      </c>
      <c r="L1879" s="262">
        <v>45614</v>
      </c>
      <c r="M1879" s="261" t="s">
        <v>20</v>
      </c>
    </row>
    <row r="1880" spans="1:13" x14ac:dyDescent="0.35">
      <c r="A1880" s="259" t="s">
        <v>89</v>
      </c>
      <c r="B1880" s="259" t="s">
        <v>90</v>
      </c>
      <c r="C1880" s="259" t="s">
        <v>91</v>
      </c>
      <c r="D1880" s="259" t="s">
        <v>1192</v>
      </c>
      <c r="E1880" s="259">
        <v>2</v>
      </c>
      <c r="F1880" s="259" t="s">
        <v>1188</v>
      </c>
      <c r="G1880" s="259" t="s">
        <v>33</v>
      </c>
      <c r="H1880" s="259">
        <v>2</v>
      </c>
      <c r="I1880" s="259" t="s">
        <v>17</v>
      </c>
      <c r="J1880" s="259" t="s">
        <v>17</v>
      </c>
      <c r="K1880" s="259" t="s">
        <v>3100</v>
      </c>
      <c r="L1880" s="260">
        <v>45614</v>
      </c>
      <c r="M1880" s="259" t="s">
        <v>20</v>
      </c>
    </row>
    <row r="1881" spans="1:13" x14ac:dyDescent="0.35">
      <c r="A1881" s="261" t="s">
        <v>89</v>
      </c>
      <c r="B1881" s="261" t="s">
        <v>90</v>
      </c>
      <c r="C1881" s="261" t="s">
        <v>91</v>
      </c>
      <c r="D1881" s="261" t="s">
        <v>1194</v>
      </c>
      <c r="E1881" s="261">
        <v>2</v>
      </c>
      <c r="F1881" s="261" t="s">
        <v>1188</v>
      </c>
      <c r="G1881" s="261" t="s">
        <v>33</v>
      </c>
      <c r="H1881" s="261">
        <v>2</v>
      </c>
      <c r="I1881" s="261" t="s">
        <v>17</v>
      </c>
      <c r="J1881" s="261" t="s">
        <v>17</v>
      </c>
      <c r="K1881" s="261" t="s">
        <v>3101</v>
      </c>
      <c r="L1881" s="262">
        <v>45614</v>
      </c>
      <c r="M1881" s="261" t="s">
        <v>20</v>
      </c>
    </row>
    <row r="1882" spans="1:13" x14ac:dyDescent="0.35">
      <c r="A1882" s="259" t="s">
        <v>89</v>
      </c>
      <c r="B1882" s="259" t="s">
        <v>90</v>
      </c>
      <c r="C1882" s="259" t="s">
        <v>91</v>
      </c>
      <c r="D1882" s="259" t="s">
        <v>1196</v>
      </c>
      <c r="E1882" s="259">
        <v>2</v>
      </c>
      <c r="F1882" s="259" t="s">
        <v>1188</v>
      </c>
      <c r="G1882" s="259" t="s">
        <v>33</v>
      </c>
      <c r="H1882" s="259">
        <v>2</v>
      </c>
      <c r="I1882" s="259" t="s">
        <v>17</v>
      </c>
      <c r="J1882" s="259" t="s">
        <v>17</v>
      </c>
      <c r="K1882" s="259" t="s">
        <v>3102</v>
      </c>
      <c r="L1882" s="260">
        <v>45614</v>
      </c>
      <c r="M1882" s="259" t="s">
        <v>20</v>
      </c>
    </row>
    <row r="1883" spans="1:13" x14ac:dyDescent="0.35">
      <c r="A1883" s="261" t="s">
        <v>89</v>
      </c>
      <c r="B1883" s="261" t="s">
        <v>90</v>
      </c>
      <c r="C1883" s="261" t="s">
        <v>91</v>
      </c>
      <c r="D1883" s="261" t="s">
        <v>1198</v>
      </c>
      <c r="E1883" s="261">
        <v>1</v>
      </c>
      <c r="F1883" s="261" t="s">
        <v>1188</v>
      </c>
      <c r="G1883" s="261" t="s">
        <v>33</v>
      </c>
      <c r="H1883" s="261">
        <v>2</v>
      </c>
      <c r="I1883" s="261" t="s">
        <v>17</v>
      </c>
      <c r="J1883" s="261" t="s">
        <v>17</v>
      </c>
      <c r="K1883" s="261" t="s">
        <v>3103</v>
      </c>
      <c r="L1883" s="262">
        <v>45614</v>
      </c>
      <c r="M1883" s="261" t="s">
        <v>20</v>
      </c>
    </row>
    <row r="1884" spans="1:13" x14ac:dyDescent="0.35">
      <c r="A1884" s="259" t="s">
        <v>89</v>
      </c>
      <c r="B1884" s="259" t="s">
        <v>90</v>
      </c>
      <c r="C1884" s="259" t="s">
        <v>91</v>
      </c>
      <c r="D1884" s="259" t="s">
        <v>1200</v>
      </c>
      <c r="E1884" s="259">
        <v>3</v>
      </c>
      <c r="F1884" s="259" t="s">
        <v>1188</v>
      </c>
      <c r="G1884" s="259" t="s">
        <v>33</v>
      </c>
      <c r="H1884" s="259">
        <v>2</v>
      </c>
      <c r="I1884" s="259" t="s">
        <v>17</v>
      </c>
      <c r="J1884" s="259" t="s">
        <v>17</v>
      </c>
      <c r="K1884" s="259" t="s">
        <v>3104</v>
      </c>
      <c r="L1884" s="260">
        <v>45614</v>
      </c>
      <c r="M1884" s="259" t="s">
        <v>20</v>
      </c>
    </row>
    <row r="1885" spans="1:13" x14ac:dyDescent="0.35">
      <c r="A1885" s="261" t="s">
        <v>89</v>
      </c>
      <c r="B1885" s="261" t="s">
        <v>90</v>
      </c>
      <c r="C1885" s="261" t="s">
        <v>91</v>
      </c>
      <c r="D1885" s="261" t="s">
        <v>1202</v>
      </c>
      <c r="E1885" s="261">
        <v>1</v>
      </c>
      <c r="F1885" s="261" t="s">
        <v>1188</v>
      </c>
      <c r="G1885" s="261" t="s">
        <v>33</v>
      </c>
      <c r="H1885" s="261">
        <v>2</v>
      </c>
      <c r="I1885" s="261" t="s">
        <v>17</v>
      </c>
      <c r="J1885" s="261" t="s">
        <v>17</v>
      </c>
      <c r="K1885" s="261" t="s">
        <v>3105</v>
      </c>
      <c r="L1885" s="262">
        <v>45614</v>
      </c>
      <c r="M1885" s="261" t="s">
        <v>20</v>
      </c>
    </row>
    <row r="1886" spans="1:13" x14ac:dyDescent="0.35">
      <c r="A1886" s="259" t="s">
        <v>89</v>
      </c>
      <c r="B1886" s="259" t="s">
        <v>90</v>
      </c>
      <c r="C1886" s="259" t="s">
        <v>91</v>
      </c>
      <c r="D1886" s="259" t="s">
        <v>1204</v>
      </c>
      <c r="E1886" s="259">
        <v>1</v>
      </c>
      <c r="F1886" s="259" t="s">
        <v>1188</v>
      </c>
      <c r="G1886" s="259" t="s">
        <v>33</v>
      </c>
      <c r="H1886" s="259">
        <v>2</v>
      </c>
      <c r="I1886" s="259" t="s">
        <v>17</v>
      </c>
      <c r="J1886" s="259" t="s">
        <v>17</v>
      </c>
      <c r="K1886" s="259" t="s">
        <v>3106</v>
      </c>
      <c r="L1886" s="260">
        <v>45614</v>
      </c>
      <c r="M1886" s="259" t="s">
        <v>20</v>
      </c>
    </row>
    <row r="1887" spans="1:13" x14ac:dyDescent="0.35">
      <c r="A1887" s="261" t="s">
        <v>96</v>
      </c>
      <c r="B1887" s="261" t="s">
        <v>97</v>
      </c>
      <c r="C1887" s="261" t="s">
        <v>91</v>
      </c>
      <c r="D1887" s="261" t="s">
        <v>1187</v>
      </c>
      <c r="E1887" s="261">
        <v>0</v>
      </c>
      <c r="F1887" s="261" t="s">
        <v>1188</v>
      </c>
      <c r="G1887" s="261" t="s">
        <v>33</v>
      </c>
      <c r="H1887" s="261">
        <v>2</v>
      </c>
      <c r="I1887" s="261" t="s">
        <v>17</v>
      </c>
      <c r="J1887" s="261" t="s">
        <v>17</v>
      </c>
      <c r="K1887" s="261" t="s">
        <v>3107</v>
      </c>
      <c r="L1887" s="262">
        <v>45614</v>
      </c>
      <c r="M1887" s="261" t="s">
        <v>20</v>
      </c>
    </row>
    <row r="1888" spans="1:13" x14ac:dyDescent="0.35">
      <c r="A1888" s="259" t="s">
        <v>96</v>
      </c>
      <c r="B1888" s="259" t="s">
        <v>97</v>
      </c>
      <c r="C1888" s="259" t="s">
        <v>91</v>
      </c>
      <c r="D1888" s="259" t="s">
        <v>1190</v>
      </c>
      <c r="E1888" s="259">
        <v>1</v>
      </c>
      <c r="F1888" s="259" t="s">
        <v>1188</v>
      </c>
      <c r="G1888" s="259" t="s">
        <v>33</v>
      </c>
      <c r="H1888" s="259">
        <v>2</v>
      </c>
      <c r="I1888" s="259" t="s">
        <v>17</v>
      </c>
      <c r="J1888" s="259" t="s">
        <v>17</v>
      </c>
      <c r="K1888" s="259" t="s">
        <v>3108</v>
      </c>
      <c r="L1888" s="260">
        <v>45614</v>
      </c>
      <c r="M1888" s="259" t="s">
        <v>20</v>
      </c>
    </row>
    <row r="1889" spans="1:13" x14ac:dyDescent="0.35">
      <c r="A1889" s="261" t="s">
        <v>96</v>
      </c>
      <c r="B1889" s="261" t="s">
        <v>97</v>
      </c>
      <c r="C1889" s="261" t="s">
        <v>91</v>
      </c>
      <c r="D1889" s="261" t="s">
        <v>1192</v>
      </c>
      <c r="E1889" s="261">
        <v>2</v>
      </c>
      <c r="F1889" s="261" t="s">
        <v>1188</v>
      </c>
      <c r="G1889" s="261" t="s">
        <v>33</v>
      </c>
      <c r="H1889" s="261">
        <v>2</v>
      </c>
      <c r="I1889" s="261" t="s">
        <v>17</v>
      </c>
      <c r="J1889" s="261" t="s">
        <v>17</v>
      </c>
      <c r="K1889" s="261" t="s">
        <v>3109</v>
      </c>
      <c r="L1889" s="262">
        <v>45614</v>
      </c>
      <c r="M1889" s="261" t="s">
        <v>20</v>
      </c>
    </row>
    <row r="1890" spans="1:13" x14ac:dyDescent="0.35">
      <c r="A1890" s="259" t="s">
        <v>96</v>
      </c>
      <c r="B1890" s="259" t="s">
        <v>97</v>
      </c>
      <c r="C1890" s="259" t="s">
        <v>91</v>
      </c>
      <c r="D1890" s="259" t="s">
        <v>1194</v>
      </c>
      <c r="E1890" s="259">
        <v>1</v>
      </c>
      <c r="F1890" s="259" t="s">
        <v>1188</v>
      </c>
      <c r="G1890" s="259" t="s">
        <v>33</v>
      </c>
      <c r="H1890" s="259">
        <v>2</v>
      </c>
      <c r="I1890" s="259" t="s">
        <v>17</v>
      </c>
      <c r="J1890" s="259" t="s">
        <v>17</v>
      </c>
      <c r="K1890" s="259" t="s">
        <v>3110</v>
      </c>
      <c r="L1890" s="260">
        <v>45614</v>
      </c>
      <c r="M1890" s="259" t="s">
        <v>20</v>
      </c>
    </row>
    <row r="1891" spans="1:13" x14ac:dyDescent="0.35">
      <c r="A1891" s="261" t="s">
        <v>96</v>
      </c>
      <c r="B1891" s="261" t="s">
        <v>97</v>
      </c>
      <c r="C1891" s="261" t="s">
        <v>91</v>
      </c>
      <c r="D1891" s="261" t="s">
        <v>1196</v>
      </c>
      <c r="E1891" s="261">
        <v>2</v>
      </c>
      <c r="F1891" s="261" t="s">
        <v>1188</v>
      </c>
      <c r="G1891" s="261" t="s">
        <v>33</v>
      </c>
      <c r="H1891" s="261">
        <v>2</v>
      </c>
      <c r="I1891" s="261" t="s">
        <v>17</v>
      </c>
      <c r="J1891" s="261" t="s">
        <v>17</v>
      </c>
      <c r="K1891" s="261" t="s">
        <v>3111</v>
      </c>
      <c r="L1891" s="262">
        <v>45614</v>
      </c>
      <c r="M1891" s="261" t="s">
        <v>20</v>
      </c>
    </row>
    <row r="1892" spans="1:13" x14ac:dyDescent="0.35">
      <c r="A1892" s="259" t="s">
        <v>96</v>
      </c>
      <c r="B1892" s="259" t="s">
        <v>97</v>
      </c>
      <c r="C1892" s="259" t="s">
        <v>91</v>
      </c>
      <c r="D1892" s="259" t="s">
        <v>1198</v>
      </c>
      <c r="E1892" s="259">
        <v>1</v>
      </c>
      <c r="F1892" s="259" t="s">
        <v>1188</v>
      </c>
      <c r="G1892" s="259" t="s">
        <v>33</v>
      </c>
      <c r="H1892" s="259">
        <v>2</v>
      </c>
      <c r="I1892" s="259" t="s">
        <v>17</v>
      </c>
      <c r="J1892" s="259" t="s">
        <v>17</v>
      </c>
      <c r="K1892" s="259" t="s">
        <v>3112</v>
      </c>
      <c r="L1892" s="260">
        <v>45614</v>
      </c>
      <c r="M1892" s="259" t="s">
        <v>20</v>
      </c>
    </row>
    <row r="1893" spans="1:13" x14ac:dyDescent="0.35">
      <c r="A1893" s="261" t="s">
        <v>96</v>
      </c>
      <c r="B1893" s="261" t="s">
        <v>97</v>
      </c>
      <c r="C1893" s="261" t="s">
        <v>91</v>
      </c>
      <c r="D1893" s="261" t="s">
        <v>1200</v>
      </c>
      <c r="E1893" s="261">
        <v>3</v>
      </c>
      <c r="F1893" s="261" t="s">
        <v>1188</v>
      </c>
      <c r="G1893" s="261" t="s">
        <v>33</v>
      </c>
      <c r="H1893" s="261">
        <v>2</v>
      </c>
      <c r="I1893" s="261" t="s">
        <v>17</v>
      </c>
      <c r="J1893" s="261" t="s">
        <v>17</v>
      </c>
      <c r="K1893" s="261" t="s">
        <v>3113</v>
      </c>
      <c r="L1893" s="262">
        <v>45614</v>
      </c>
      <c r="M1893" s="261" t="s">
        <v>20</v>
      </c>
    </row>
    <row r="1894" spans="1:13" x14ac:dyDescent="0.35">
      <c r="A1894" s="259" t="s">
        <v>96</v>
      </c>
      <c r="B1894" s="259" t="s">
        <v>97</v>
      </c>
      <c r="C1894" s="259" t="s">
        <v>91</v>
      </c>
      <c r="D1894" s="259" t="s">
        <v>1202</v>
      </c>
      <c r="E1894" s="259">
        <v>1</v>
      </c>
      <c r="F1894" s="259" t="s">
        <v>1188</v>
      </c>
      <c r="G1894" s="259" t="s">
        <v>33</v>
      </c>
      <c r="H1894" s="259">
        <v>2</v>
      </c>
      <c r="I1894" s="259" t="s">
        <v>17</v>
      </c>
      <c r="J1894" s="259" t="s">
        <v>17</v>
      </c>
      <c r="K1894" s="259" t="s">
        <v>3114</v>
      </c>
      <c r="L1894" s="260">
        <v>45614</v>
      </c>
      <c r="M1894" s="259" t="s">
        <v>20</v>
      </c>
    </row>
    <row r="1895" spans="1:13" x14ac:dyDescent="0.35">
      <c r="A1895" s="261" t="s">
        <v>96</v>
      </c>
      <c r="B1895" s="261" t="s">
        <v>97</v>
      </c>
      <c r="C1895" s="261" t="s">
        <v>91</v>
      </c>
      <c r="D1895" s="261" t="s">
        <v>1204</v>
      </c>
      <c r="E1895" s="261">
        <v>1</v>
      </c>
      <c r="F1895" s="261" t="s">
        <v>1188</v>
      </c>
      <c r="G1895" s="261" t="s">
        <v>33</v>
      </c>
      <c r="H1895" s="261">
        <v>2</v>
      </c>
      <c r="I1895" s="261" t="s">
        <v>17</v>
      </c>
      <c r="J1895" s="261" t="s">
        <v>17</v>
      </c>
      <c r="K1895" s="261" t="s">
        <v>3115</v>
      </c>
      <c r="L1895" s="262">
        <v>45614</v>
      </c>
      <c r="M1895" s="261" t="s">
        <v>20</v>
      </c>
    </row>
    <row r="1896" spans="1:13" x14ac:dyDescent="0.35">
      <c r="A1896" s="259" t="s">
        <v>395</v>
      </c>
      <c r="B1896" s="259" t="s">
        <v>396</v>
      </c>
      <c r="C1896" s="259" t="s">
        <v>91</v>
      </c>
      <c r="D1896" s="259" t="s">
        <v>1187</v>
      </c>
      <c r="E1896" s="259">
        <v>0</v>
      </c>
      <c r="F1896" s="259" t="s">
        <v>1188</v>
      </c>
      <c r="G1896" s="259" t="s">
        <v>33</v>
      </c>
      <c r="H1896" s="259">
        <v>2</v>
      </c>
      <c r="I1896" s="259" t="s">
        <v>17</v>
      </c>
      <c r="J1896" s="259" t="s">
        <v>17</v>
      </c>
      <c r="K1896" s="259" t="s">
        <v>3116</v>
      </c>
      <c r="L1896" s="260">
        <v>45614</v>
      </c>
      <c r="M1896" s="259" t="s">
        <v>20</v>
      </c>
    </row>
    <row r="1897" spans="1:13" x14ac:dyDescent="0.35">
      <c r="A1897" s="261" t="s">
        <v>395</v>
      </c>
      <c r="B1897" s="261" t="s">
        <v>396</v>
      </c>
      <c r="C1897" s="261" t="s">
        <v>91</v>
      </c>
      <c r="D1897" s="261" t="s">
        <v>1190</v>
      </c>
      <c r="E1897" s="261">
        <v>1</v>
      </c>
      <c r="F1897" s="261" t="s">
        <v>1188</v>
      </c>
      <c r="G1897" s="261" t="s">
        <v>33</v>
      </c>
      <c r="H1897" s="261">
        <v>2</v>
      </c>
      <c r="I1897" s="261" t="s">
        <v>17</v>
      </c>
      <c r="J1897" s="261" t="s">
        <v>17</v>
      </c>
      <c r="K1897" s="261" t="s">
        <v>3117</v>
      </c>
      <c r="L1897" s="262">
        <v>45614</v>
      </c>
      <c r="M1897" s="261" t="s">
        <v>20</v>
      </c>
    </row>
    <row r="1898" spans="1:13" x14ac:dyDescent="0.35">
      <c r="A1898" s="259" t="s">
        <v>395</v>
      </c>
      <c r="B1898" s="259" t="s">
        <v>396</v>
      </c>
      <c r="C1898" s="259" t="s">
        <v>91</v>
      </c>
      <c r="D1898" s="259" t="s">
        <v>1192</v>
      </c>
      <c r="E1898" s="259">
        <v>2</v>
      </c>
      <c r="F1898" s="259" t="s">
        <v>1188</v>
      </c>
      <c r="G1898" s="259" t="s">
        <v>33</v>
      </c>
      <c r="H1898" s="259">
        <v>2</v>
      </c>
      <c r="I1898" s="259" t="s">
        <v>17</v>
      </c>
      <c r="J1898" s="259" t="s">
        <v>17</v>
      </c>
      <c r="K1898" s="259" t="s">
        <v>3118</v>
      </c>
      <c r="L1898" s="260">
        <v>45614</v>
      </c>
      <c r="M1898" s="259" t="s">
        <v>20</v>
      </c>
    </row>
    <row r="1899" spans="1:13" x14ac:dyDescent="0.35">
      <c r="A1899" s="261" t="s">
        <v>395</v>
      </c>
      <c r="B1899" s="261" t="s">
        <v>396</v>
      </c>
      <c r="C1899" s="261" t="s">
        <v>91</v>
      </c>
      <c r="D1899" s="261" t="s">
        <v>1194</v>
      </c>
      <c r="E1899" s="261">
        <v>1</v>
      </c>
      <c r="F1899" s="261" t="s">
        <v>1188</v>
      </c>
      <c r="G1899" s="261" t="s">
        <v>33</v>
      </c>
      <c r="H1899" s="261">
        <v>2</v>
      </c>
      <c r="I1899" s="261" t="s">
        <v>17</v>
      </c>
      <c r="J1899" s="261" t="s">
        <v>17</v>
      </c>
      <c r="K1899" s="261" t="s">
        <v>3119</v>
      </c>
      <c r="L1899" s="262">
        <v>45614</v>
      </c>
      <c r="M1899" s="261" t="s">
        <v>20</v>
      </c>
    </row>
    <row r="1900" spans="1:13" x14ac:dyDescent="0.35">
      <c r="A1900" s="259" t="s">
        <v>395</v>
      </c>
      <c r="B1900" s="259" t="s">
        <v>396</v>
      </c>
      <c r="C1900" s="259" t="s">
        <v>91</v>
      </c>
      <c r="D1900" s="259" t="s">
        <v>1196</v>
      </c>
      <c r="E1900" s="259">
        <v>3</v>
      </c>
      <c r="F1900" s="259" t="s">
        <v>1188</v>
      </c>
      <c r="G1900" s="259" t="s">
        <v>33</v>
      </c>
      <c r="H1900" s="259">
        <v>2</v>
      </c>
      <c r="I1900" s="259" t="s">
        <v>17</v>
      </c>
      <c r="J1900" s="259" t="s">
        <v>17</v>
      </c>
      <c r="K1900" s="259" t="s">
        <v>3120</v>
      </c>
      <c r="L1900" s="260">
        <v>45614</v>
      </c>
      <c r="M1900" s="259" t="s">
        <v>20</v>
      </c>
    </row>
    <row r="1901" spans="1:13" x14ac:dyDescent="0.35">
      <c r="A1901" s="261" t="s">
        <v>395</v>
      </c>
      <c r="B1901" s="261" t="s">
        <v>396</v>
      </c>
      <c r="C1901" s="261" t="s">
        <v>91</v>
      </c>
      <c r="D1901" s="261" t="s">
        <v>1198</v>
      </c>
      <c r="E1901" s="261">
        <v>1</v>
      </c>
      <c r="F1901" s="261" t="s">
        <v>1188</v>
      </c>
      <c r="G1901" s="261" t="s">
        <v>33</v>
      </c>
      <c r="H1901" s="261">
        <v>2</v>
      </c>
      <c r="I1901" s="261" t="s">
        <v>17</v>
      </c>
      <c r="J1901" s="261" t="s">
        <v>17</v>
      </c>
      <c r="K1901" s="261" t="s">
        <v>3121</v>
      </c>
      <c r="L1901" s="262">
        <v>45614</v>
      </c>
      <c r="M1901" s="261" t="s">
        <v>20</v>
      </c>
    </row>
    <row r="1902" spans="1:13" x14ac:dyDescent="0.35">
      <c r="A1902" s="259" t="s">
        <v>395</v>
      </c>
      <c r="B1902" s="259" t="s">
        <v>396</v>
      </c>
      <c r="C1902" s="259" t="s">
        <v>91</v>
      </c>
      <c r="D1902" s="259" t="s">
        <v>1200</v>
      </c>
      <c r="E1902" s="259">
        <v>3</v>
      </c>
      <c r="F1902" s="259" t="s">
        <v>1188</v>
      </c>
      <c r="G1902" s="259" t="s">
        <v>33</v>
      </c>
      <c r="H1902" s="259">
        <v>2</v>
      </c>
      <c r="I1902" s="259" t="s">
        <v>17</v>
      </c>
      <c r="J1902" s="259" t="s">
        <v>17</v>
      </c>
      <c r="K1902" s="259" t="s">
        <v>3122</v>
      </c>
      <c r="L1902" s="260">
        <v>45614</v>
      </c>
      <c r="M1902" s="259" t="s">
        <v>20</v>
      </c>
    </row>
    <row r="1903" spans="1:13" x14ac:dyDescent="0.35">
      <c r="A1903" s="261" t="s">
        <v>395</v>
      </c>
      <c r="B1903" s="261" t="s">
        <v>396</v>
      </c>
      <c r="C1903" s="261" t="s">
        <v>91</v>
      </c>
      <c r="D1903" s="261" t="s">
        <v>1202</v>
      </c>
      <c r="E1903" s="261">
        <v>1</v>
      </c>
      <c r="F1903" s="261" t="s">
        <v>1188</v>
      </c>
      <c r="G1903" s="261" t="s">
        <v>33</v>
      </c>
      <c r="H1903" s="261">
        <v>2</v>
      </c>
      <c r="I1903" s="261" t="s">
        <v>17</v>
      </c>
      <c r="J1903" s="261" t="s">
        <v>17</v>
      </c>
      <c r="K1903" s="261" t="s">
        <v>3123</v>
      </c>
      <c r="L1903" s="262">
        <v>45614</v>
      </c>
      <c r="M1903" s="261" t="s">
        <v>20</v>
      </c>
    </row>
    <row r="1904" spans="1:13" x14ac:dyDescent="0.35">
      <c r="A1904" s="259" t="s">
        <v>395</v>
      </c>
      <c r="B1904" s="259" t="s">
        <v>396</v>
      </c>
      <c r="C1904" s="259" t="s">
        <v>91</v>
      </c>
      <c r="D1904" s="259" t="s">
        <v>1204</v>
      </c>
      <c r="E1904" s="259">
        <v>1</v>
      </c>
      <c r="F1904" s="259" t="s">
        <v>1188</v>
      </c>
      <c r="G1904" s="259" t="s">
        <v>33</v>
      </c>
      <c r="H1904" s="259">
        <v>2</v>
      </c>
      <c r="I1904" s="259" t="s">
        <v>17</v>
      </c>
      <c r="J1904" s="259" t="s">
        <v>17</v>
      </c>
      <c r="K1904" s="259" t="s">
        <v>3124</v>
      </c>
      <c r="L1904" s="260">
        <v>45614</v>
      </c>
      <c r="M1904" s="259" t="s">
        <v>20</v>
      </c>
    </row>
    <row r="1905" spans="1:13" x14ac:dyDescent="0.35">
      <c r="A1905" s="261" t="s">
        <v>1422</v>
      </c>
      <c r="B1905" s="261" t="s">
        <v>1423</v>
      </c>
      <c r="C1905" s="261" t="s">
        <v>91</v>
      </c>
      <c r="D1905" s="261" t="s">
        <v>1187</v>
      </c>
      <c r="E1905" s="261">
        <v>0</v>
      </c>
      <c r="F1905" s="261" t="s">
        <v>1188</v>
      </c>
      <c r="G1905" s="261" t="s">
        <v>33</v>
      </c>
      <c r="H1905" s="261">
        <v>2</v>
      </c>
      <c r="I1905" s="261" t="s">
        <v>17</v>
      </c>
      <c r="J1905" s="261" t="s">
        <v>17</v>
      </c>
      <c r="K1905" s="261" t="s">
        <v>3125</v>
      </c>
      <c r="L1905" s="262">
        <v>45614</v>
      </c>
      <c r="M1905" s="261" t="s">
        <v>20</v>
      </c>
    </row>
    <row r="1906" spans="1:13" x14ac:dyDescent="0.35">
      <c r="A1906" s="259" t="s">
        <v>1422</v>
      </c>
      <c r="B1906" s="259" t="s">
        <v>1423</v>
      </c>
      <c r="C1906" s="259" t="s">
        <v>91</v>
      </c>
      <c r="D1906" s="259" t="s">
        <v>1190</v>
      </c>
      <c r="E1906" s="259">
        <v>1</v>
      </c>
      <c r="F1906" s="259" t="s">
        <v>1188</v>
      </c>
      <c r="G1906" s="259" t="s">
        <v>33</v>
      </c>
      <c r="H1906" s="259">
        <v>2</v>
      </c>
      <c r="I1906" s="259" t="s">
        <v>17</v>
      </c>
      <c r="J1906" s="259" t="s">
        <v>17</v>
      </c>
      <c r="K1906" s="259" t="s">
        <v>3126</v>
      </c>
      <c r="L1906" s="260">
        <v>45614</v>
      </c>
      <c r="M1906" s="259" t="s">
        <v>20</v>
      </c>
    </row>
    <row r="1907" spans="1:13" x14ac:dyDescent="0.35">
      <c r="A1907" s="261" t="s">
        <v>1422</v>
      </c>
      <c r="B1907" s="261" t="s">
        <v>1423</v>
      </c>
      <c r="C1907" s="261" t="s">
        <v>91</v>
      </c>
      <c r="D1907" s="261" t="s">
        <v>1192</v>
      </c>
      <c r="E1907" s="261">
        <v>2</v>
      </c>
      <c r="F1907" s="261" t="s">
        <v>1188</v>
      </c>
      <c r="G1907" s="261" t="s">
        <v>33</v>
      </c>
      <c r="H1907" s="261">
        <v>2</v>
      </c>
      <c r="I1907" s="261" t="s">
        <v>17</v>
      </c>
      <c r="J1907" s="261" t="s">
        <v>17</v>
      </c>
      <c r="K1907" s="261" t="s">
        <v>3127</v>
      </c>
      <c r="L1907" s="262">
        <v>45614</v>
      </c>
      <c r="M1907" s="261" t="s">
        <v>20</v>
      </c>
    </row>
    <row r="1908" spans="1:13" x14ac:dyDescent="0.35">
      <c r="A1908" s="259" t="s">
        <v>1422</v>
      </c>
      <c r="B1908" s="259" t="s">
        <v>1423</v>
      </c>
      <c r="C1908" s="259" t="s">
        <v>91</v>
      </c>
      <c r="D1908" s="259" t="s">
        <v>1194</v>
      </c>
      <c r="E1908" s="259">
        <v>2</v>
      </c>
      <c r="F1908" s="259" t="s">
        <v>1188</v>
      </c>
      <c r="G1908" s="259" t="s">
        <v>33</v>
      </c>
      <c r="H1908" s="259">
        <v>2</v>
      </c>
      <c r="I1908" s="259" t="s">
        <v>17</v>
      </c>
      <c r="J1908" s="259" t="s">
        <v>17</v>
      </c>
      <c r="K1908" s="259" t="s">
        <v>3128</v>
      </c>
      <c r="L1908" s="260">
        <v>45614</v>
      </c>
      <c r="M1908" s="259" t="s">
        <v>20</v>
      </c>
    </row>
    <row r="1909" spans="1:13" x14ac:dyDescent="0.35">
      <c r="A1909" s="261" t="s">
        <v>1422</v>
      </c>
      <c r="B1909" s="261" t="s">
        <v>1423</v>
      </c>
      <c r="C1909" s="261" t="s">
        <v>91</v>
      </c>
      <c r="D1909" s="261" t="s">
        <v>1196</v>
      </c>
      <c r="E1909" s="261">
        <v>3</v>
      </c>
      <c r="F1909" s="261" t="s">
        <v>1188</v>
      </c>
      <c r="G1909" s="261" t="s">
        <v>33</v>
      </c>
      <c r="H1909" s="261">
        <v>2</v>
      </c>
      <c r="I1909" s="261" t="s">
        <v>17</v>
      </c>
      <c r="J1909" s="261" t="s">
        <v>17</v>
      </c>
      <c r="K1909" s="261" t="s">
        <v>3129</v>
      </c>
      <c r="L1909" s="262">
        <v>45614</v>
      </c>
      <c r="M1909" s="261" t="s">
        <v>20</v>
      </c>
    </row>
    <row r="1910" spans="1:13" x14ac:dyDescent="0.35">
      <c r="A1910" s="259" t="s">
        <v>1422</v>
      </c>
      <c r="B1910" s="259" t="s">
        <v>1423</v>
      </c>
      <c r="C1910" s="259" t="s">
        <v>91</v>
      </c>
      <c r="D1910" s="259" t="s">
        <v>1198</v>
      </c>
      <c r="E1910" s="259">
        <v>1</v>
      </c>
      <c r="F1910" s="259" t="s">
        <v>1188</v>
      </c>
      <c r="G1910" s="259" t="s">
        <v>33</v>
      </c>
      <c r="H1910" s="259">
        <v>2</v>
      </c>
      <c r="I1910" s="259" t="s">
        <v>17</v>
      </c>
      <c r="J1910" s="259" t="s">
        <v>17</v>
      </c>
      <c r="K1910" s="259" t="s">
        <v>3130</v>
      </c>
      <c r="L1910" s="260">
        <v>45614</v>
      </c>
      <c r="M1910" s="259" t="s">
        <v>20</v>
      </c>
    </row>
    <row r="1911" spans="1:13" x14ac:dyDescent="0.35">
      <c r="A1911" s="261" t="s">
        <v>1422</v>
      </c>
      <c r="B1911" s="261" t="s">
        <v>1423</v>
      </c>
      <c r="C1911" s="261" t="s">
        <v>91</v>
      </c>
      <c r="D1911" s="261" t="s">
        <v>1200</v>
      </c>
      <c r="E1911" s="261">
        <v>3</v>
      </c>
      <c r="F1911" s="261" t="s">
        <v>1188</v>
      </c>
      <c r="G1911" s="261" t="s">
        <v>33</v>
      </c>
      <c r="H1911" s="261">
        <v>2</v>
      </c>
      <c r="I1911" s="261" t="s">
        <v>17</v>
      </c>
      <c r="J1911" s="261" t="s">
        <v>17</v>
      </c>
      <c r="K1911" s="261" t="s">
        <v>3131</v>
      </c>
      <c r="L1911" s="262">
        <v>45614</v>
      </c>
      <c r="M1911" s="261" t="s">
        <v>20</v>
      </c>
    </row>
    <row r="1912" spans="1:13" x14ac:dyDescent="0.35">
      <c r="A1912" s="259" t="s">
        <v>1422</v>
      </c>
      <c r="B1912" s="259" t="s">
        <v>1423</v>
      </c>
      <c r="C1912" s="259" t="s">
        <v>91</v>
      </c>
      <c r="D1912" s="259" t="s">
        <v>1202</v>
      </c>
      <c r="E1912" s="259">
        <v>1</v>
      </c>
      <c r="F1912" s="259" t="s">
        <v>1188</v>
      </c>
      <c r="G1912" s="259" t="s">
        <v>33</v>
      </c>
      <c r="H1912" s="259">
        <v>2</v>
      </c>
      <c r="I1912" s="259" t="s">
        <v>17</v>
      </c>
      <c r="J1912" s="259" t="s">
        <v>17</v>
      </c>
      <c r="K1912" s="259" t="s">
        <v>3132</v>
      </c>
      <c r="L1912" s="260">
        <v>45614</v>
      </c>
      <c r="M1912" s="259" t="s">
        <v>20</v>
      </c>
    </row>
    <row r="1913" spans="1:13" x14ac:dyDescent="0.35">
      <c r="A1913" s="261" t="s">
        <v>1422</v>
      </c>
      <c r="B1913" s="261" t="s">
        <v>1423</v>
      </c>
      <c r="C1913" s="261" t="s">
        <v>91</v>
      </c>
      <c r="D1913" s="261" t="s">
        <v>1204</v>
      </c>
      <c r="E1913" s="261">
        <v>1</v>
      </c>
      <c r="F1913" s="261" t="s">
        <v>1188</v>
      </c>
      <c r="G1913" s="261" t="s">
        <v>33</v>
      </c>
      <c r="H1913" s="261">
        <v>2</v>
      </c>
      <c r="I1913" s="261" t="s">
        <v>17</v>
      </c>
      <c r="J1913" s="261" t="s">
        <v>17</v>
      </c>
      <c r="K1913" s="261" t="s">
        <v>3133</v>
      </c>
      <c r="L1913" s="262">
        <v>45614</v>
      </c>
      <c r="M1913" s="261" t="s">
        <v>20</v>
      </c>
    </row>
    <row r="1914" spans="1:13" x14ac:dyDescent="0.35">
      <c r="A1914" s="259" t="s">
        <v>798</v>
      </c>
      <c r="B1914" s="259" t="s">
        <v>799</v>
      </c>
      <c r="C1914" s="259" t="s">
        <v>800</v>
      </c>
      <c r="D1914" s="259" t="s">
        <v>1187</v>
      </c>
      <c r="E1914" s="259">
        <v>0</v>
      </c>
      <c r="F1914" s="259" t="s">
        <v>1188</v>
      </c>
      <c r="G1914" s="259" t="s">
        <v>33</v>
      </c>
      <c r="H1914" s="259">
        <v>2</v>
      </c>
      <c r="I1914" s="259" t="s">
        <v>17</v>
      </c>
      <c r="J1914" s="259" t="s">
        <v>17</v>
      </c>
      <c r="K1914" s="259" t="s">
        <v>3134</v>
      </c>
      <c r="L1914" s="260">
        <v>45614</v>
      </c>
      <c r="M1914" s="259" t="s">
        <v>20</v>
      </c>
    </row>
    <row r="1915" spans="1:13" x14ac:dyDescent="0.35">
      <c r="A1915" s="261" t="s">
        <v>798</v>
      </c>
      <c r="B1915" s="261" t="s">
        <v>799</v>
      </c>
      <c r="C1915" s="261" t="s">
        <v>800</v>
      </c>
      <c r="D1915" s="261" t="s">
        <v>1190</v>
      </c>
      <c r="E1915" s="261">
        <v>2</v>
      </c>
      <c r="F1915" s="261" t="s">
        <v>1188</v>
      </c>
      <c r="G1915" s="261" t="s">
        <v>33</v>
      </c>
      <c r="H1915" s="261">
        <v>2</v>
      </c>
      <c r="I1915" s="261" t="s">
        <v>17</v>
      </c>
      <c r="J1915" s="261" t="s">
        <v>17</v>
      </c>
      <c r="K1915" s="261" t="s">
        <v>3135</v>
      </c>
      <c r="L1915" s="262">
        <v>45614</v>
      </c>
      <c r="M1915" s="261" t="s">
        <v>20</v>
      </c>
    </row>
    <row r="1916" spans="1:13" x14ac:dyDescent="0.35">
      <c r="A1916" s="259" t="s">
        <v>798</v>
      </c>
      <c r="B1916" s="259" t="s">
        <v>799</v>
      </c>
      <c r="C1916" s="259" t="s">
        <v>800</v>
      </c>
      <c r="D1916" s="259" t="s">
        <v>1192</v>
      </c>
      <c r="E1916" s="259">
        <v>2</v>
      </c>
      <c r="F1916" s="259" t="s">
        <v>1188</v>
      </c>
      <c r="G1916" s="259" t="s">
        <v>33</v>
      </c>
      <c r="H1916" s="259">
        <v>2</v>
      </c>
      <c r="I1916" s="259" t="s">
        <v>17</v>
      </c>
      <c r="J1916" s="259" t="s">
        <v>17</v>
      </c>
      <c r="K1916" s="259" t="s">
        <v>3136</v>
      </c>
      <c r="L1916" s="260">
        <v>45614</v>
      </c>
      <c r="M1916" s="259" t="s">
        <v>20</v>
      </c>
    </row>
    <row r="1917" spans="1:13" x14ac:dyDescent="0.35">
      <c r="A1917" s="261" t="s">
        <v>798</v>
      </c>
      <c r="B1917" s="261" t="s">
        <v>799</v>
      </c>
      <c r="C1917" s="261" t="s">
        <v>800</v>
      </c>
      <c r="D1917" s="261" t="s">
        <v>1194</v>
      </c>
      <c r="E1917" s="261">
        <v>0</v>
      </c>
      <c r="F1917" s="261" t="s">
        <v>1188</v>
      </c>
      <c r="G1917" s="261" t="s">
        <v>33</v>
      </c>
      <c r="H1917" s="261">
        <v>2</v>
      </c>
      <c r="I1917" s="261" t="s">
        <v>17</v>
      </c>
      <c r="J1917" s="261" t="s">
        <v>17</v>
      </c>
      <c r="K1917" s="261" t="s">
        <v>3137</v>
      </c>
      <c r="L1917" s="262">
        <v>45614</v>
      </c>
      <c r="M1917" s="261" t="s">
        <v>20</v>
      </c>
    </row>
    <row r="1918" spans="1:13" x14ac:dyDescent="0.35">
      <c r="A1918" s="259" t="s">
        <v>798</v>
      </c>
      <c r="B1918" s="259" t="s">
        <v>799</v>
      </c>
      <c r="C1918" s="259" t="s">
        <v>800</v>
      </c>
      <c r="D1918" s="259" t="s">
        <v>1196</v>
      </c>
      <c r="E1918" s="259">
        <v>0</v>
      </c>
      <c r="F1918" s="259" t="s">
        <v>1188</v>
      </c>
      <c r="G1918" s="259" t="s">
        <v>33</v>
      </c>
      <c r="H1918" s="259">
        <v>2</v>
      </c>
      <c r="I1918" s="259" t="s">
        <v>17</v>
      </c>
      <c r="J1918" s="259" t="s">
        <v>17</v>
      </c>
      <c r="K1918" s="259" t="s">
        <v>3138</v>
      </c>
      <c r="L1918" s="260">
        <v>45614</v>
      </c>
      <c r="M1918" s="259" t="s">
        <v>20</v>
      </c>
    </row>
    <row r="1919" spans="1:13" x14ac:dyDescent="0.35">
      <c r="A1919" s="261" t="s">
        <v>798</v>
      </c>
      <c r="B1919" s="261" t="s">
        <v>799</v>
      </c>
      <c r="C1919" s="261" t="s">
        <v>800</v>
      </c>
      <c r="D1919" s="261" t="s">
        <v>1198</v>
      </c>
      <c r="E1919" s="261">
        <v>0</v>
      </c>
      <c r="F1919" s="261" t="s">
        <v>1188</v>
      </c>
      <c r="G1919" s="261" t="s">
        <v>33</v>
      </c>
      <c r="H1919" s="261">
        <v>2</v>
      </c>
      <c r="I1919" s="261" t="s">
        <v>17</v>
      </c>
      <c r="J1919" s="261" t="s">
        <v>17</v>
      </c>
      <c r="K1919" s="261" t="s">
        <v>3139</v>
      </c>
      <c r="L1919" s="262">
        <v>45614</v>
      </c>
      <c r="M1919" s="261" t="s">
        <v>20</v>
      </c>
    </row>
    <row r="1920" spans="1:13" x14ac:dyDescent="0.35">
      <c r="A1920" s="259" t="s">
        <v>798</v>
      </c>
      <c r="B1920" s="259" t="s">
        <v>799</v>
      </c>
      <c r="C1920" s="259" t="s">
        <v>800</v>
      </c>
      <c r="D1920" s="259" t="s">
        <v>1200</v>
      </c>
      <c r="E1920" s="259">
        <v>0</v>
      </c>
      <c r="F1920" s="259" t="s">
        <v>1188</v>
      </c>
      <c r="G1920" s="259" t="s">
        <v>33</v>
      </c>
      <c r="H1920" s="259">
        <v>2</v>
      </c>
      <c r="I1920" s="259" t="s">
        <v>17</v>
      </c>
      <c r="J1920" s="259" t="s">
        <v>17</v>
      </c>
      <c r="K1920" s="259" t="s">
        <v>3140</v>
      </c>
      <c r="L1920" s="260">
        <v>45614</v>
      </c>
      <c r="M1920" s="259" t="s">
        <v>20</v>
      </c>
    </row>
    <row r="1921" spans="1:13" x14ac:dyDescent="0.35">
      <c r="A1921" s="261" t="s">
        <v>798</v>
      </c>
      <c r="B1921" s="261" t="s">
        <v>799</v>
      </c>
      <c r="C1921" s="261" t="s">
        <v>800</v>
      </c>
      <c r="D1921" s="261" t="s">
        <v>1202</v>
      </c>
      <c r="E1921" s="261">
        <v>0</v>
      </c>
      <c r="F1921" s="261" t="s">
        <v>1188</v>
      </c>
      <c r="G1921" s="261" t="s">
        <v>33</v>
      </c>
      <c r="H1921" s="261">
        <v>2</v>
      </c>
      <c r="I1921" s="261" t="s">
        <v>17</v>
      </c>
      <c r="J1921" s="261" t="s">
        <v>17</v>
      </c>
      <c r="K1921" s="261" t="s">
        <v>3141</v>
      </c>
      <c r="L1921" s="262">
        <v>45614</v>
      </c>
      <c r="M1921" s="261" t="s">
        <v>20</v>
      </c>
    </row>
    <row r="1922" spans="1:13" x14ac:dyDescent="0.35">
      <c r="A1922" s="259" t="s">
        <v>798</v>
      </c>
      <c r="B1922" s="259" t="s">
        <v>799</v>
      </c>
      <c r="C1922" s="259" t="s">
        <v>800</v>
      </c>
      <c r="D1922" s="259" t="s">
        <v>1204</v>
      </c>
      <c r="E1922" s="259">
        <v>0</v>
      </c>
      <c r="F1922" s="259" t="s">
        <v>1188</v>
      </c>
      <c r="G1922" s="259" t="s">
        <v>33</v>
      </c>
      <c r="H1922" s="259">
        <v>2</v>
      </c>
      <c r="I1922" s="259" t="s">
        <v>17</v>
      </c>
      <c r="J1922" s="259" t="s">
        <v>17</v>
      </c>
      <c r="K1922" s="259" t="s">
        <v>3142</v>
      </c>
      <c r="L1922" s="260">
        <v>45614</v>
      </c>
      <c r="M1922" s="259" t="s">
        <v>20</v>
      </c>
    </row>
    <row r="1923" spans="1:13" x14ac:dyDescent="0.35">
      <c r="A1923" s="261" t="s">
        <v>3143</v>
      </c>
      <c r="B1923" s="261" t="s">
        <v>3144</v>
      </c>
      <c r="C1923" s="261" t="s">
        <v>3145</v>
      </c>
      <c r="D1923" s="261" t="s">
        <v>1187</v>
      </c>
      <c r="E1923" s="261">
        <v>3</v>
      </c>
      <c r="F1923" s="261" t="s">
        <v>1188</v>
      </c>
      <c r="G1923" s="261" t="s">
        <v>33</v>
      </c>
      <c r="H1923" s="261">
        <v>2</v>
      </c>
      <c r="I1923" s="261" t="s">
        <v>17</v>
      </c>
      <c r="J1923" s="261" t="s">
        <v>17</v>
      </c>
      <c r="K1923" s="261" t="s">
        <v>3146</v>
      </c>
      <c r="L1923" s="262">
        <v>45614</v>
      </c>
      <c r="M1923" s="261" t="s">
        <v>20</v>
      </c>
    </row>
    <row r="1924" spans="1:13" x14ac:dyDescent="0.35">
      <c r="A1924" s="259" t="s">
        <v>3143</v>
      </c>
      <c r="B1924" s="259" t="s">
        <v>3144</v>
      </c>
      <c r="C1924" s="259" t="s">
        <v>3145</v>
      </c>
      <c r="D1924" s="259" t="s">
        <v>1190</v>
      </c>
      <c r="E1924" s="259">
        <v>2</v>
      </c>
      <c r="F1924" s="259" t="s">
        <v>1188</v>
      </c>
      <c r="G1924" s="259" t="s">
        <v>33</v>
      </c>
      <c r="H1924" s="259">
        <v>2</v>
      </c>
      <c r="I1924" s="259" t="s">
        <v>17</v>
      </c>
      <c r="J1924" s="259" t="s">
        <v>17</v>
      </c>
      <c r="K1924" s="259" t="s">
        <v>3147</v>
      </c>
      <c r="L1924" s="260">
        <v>45614</v>
      </c>
      <c r="M1924" s="259" t="s">
        <v>20</v>
      </c>
    </row>
    <row r="1925" spans="1:13" x14ac:dyDescent="0.35">
      <c r="A1925" s="261" t="s">
        <v>3143</v>
      </c>
      <c r="B1925" s="261" t="s">
        <v>3144</v>
      </c>
      <c r="C1925" s="261" t="s">
        <v>3145</v>
      </c>
      <c r="D1925" s="261" t="s">
        <v>1192</v>
      </c>
      <c r="E1925" s="261">
        <v>3</v>
      </c>
      <c r="F1925" s="261" t="s">
        <v>1188</v>
      </c>
      <c r="G1925" s="261" t="s">
        <v>33</v>
      </c>
      <c r="H1925" s="261">
        <v>2</v>
      </c>
      <c r="I1925" s="261" t="s">
        <v>17</v>
      </c>
      <c r="J1925" s="261" t="s">
        <v>17</v>
      </c>
      <c r="K1925" s="261" t="s">
        <v>3148</v>
      </c>
      <c r="L1925" s="262">
        <v>45614</v>
      </c>
      <c r="M1925" s="261" t="s">
        <v>20</v>
      </c>
    </row>
    <row r="1926" spans="1:13" x14ac:dyDescent="0.35">
      <c r="A1926" s="259" t="s">
        <v>3143</v>
      </c>
      <c r="B1926" s="259" t="s">
        <v>3144</v>
      </c>
      <c r="C1926" s="259" t="s">
        <v>3145</v>
      </c>
      <c r="D1926" s="259" t="s">
        <v>1194</v>
      </c>
      <c r="E1926" s="259">
        <v>3</v>
      </c>
      <c r="F1926" s="259" t="s">
        <v>1188</v>
      </c>
      <c r="G1926" s="259" t="s">
        <v>33</v>
      </c>
      <c r="H1926" s="259">
        <v>2</v>
      </c>
      <c r="I1926" s="259" t="s">
        <v>17</v>
      </c>
      <c r="J1926" s="259" t="s">
        <v>17</v>
      </c>
      <c r="K1926" s="259" t="s">
        <v>3149</v>
      </c>
      <c r="L1926" s="260">
        <v>45614</v>
      </c>
      <c r="M1926" s="259" t="s">
        <v>20</v>
      </c>
    </row>
    <row r="1927" spans="1:13" x14ac:dyDescent="0.35">
      <c r="A1927" s="261" t="s">
        <v>3143</v>
      </c>
      <c r="B1927" s="261" t="s">
        <v>3144</v>
      </c>
      <c r="C1927" s="261" t="s">
        <v>3145</v>
      </c>
      <c r="D1927" s="261" t="s">
        <v>1196</v>
      </c>
      <c r="E1927" s="261">
        <v>3</v>
      </c>
      <c r="F1927" s="261" t="s">
        <v>1188</v>
      </c>
      <c r="G1927" s="261" t="s">
        <v>33</v>
      </c>
      <c r="H1927" s="261">
        <v>2</v>
      </c>
      <c r="I1927" s="261" t="s">
        <v>17</v>
      </c>
      <c r="J1927" s="261" t="s">
        <v>17</v>
      </c>
      <c r="K1927" s="261" t="s">
        <v>3150</v>
      </c>
      <c r="L1927" s="262">
        <v>45614</v>
      </c>
      <c r="M1927" s="261" t="s">
        <v>20</v>
      </c>
    </row>
    <row r="1928" spans="1:13" x14ac:dyDescent="0.35">
      <c r="A1928" s="259" t="s">
        <v>3143</v>
      </c>
      <c r="B1928" s="259" t="s">
        <v>3144</v>
      </c>
      <c r="C1928" s="259" t="s">
        <v>3145</v>
      </c>
      <c r="D1928" s="259" t="s">
        <v>1198</v>
      </c>
      <c r="E1928" s="259">
        <v>1</v>
      </c>
      <c r="F1928" s="259" t="s">
        <v>1188</v>
      </c>
      <c r="G1928" s="259" t="s">
        <v>33</v>
      </c>
      <c r="H1928" s="259">
        <v>2</v>
      </c>
      <c r="I1928" s="259" t="s">
        <v>17</v>
      </c>
      <c r="J1928" s="259" t="s">
        <v>17</v>
      </c>
      <c r="K1928" s="259" t="s">
        <v>3151</v>
      </c>
      <c r="L1928" s="260">
        <v>45614</v>
      </c>
      <c r="M1928" s="259" t="s">
        <v>20</v>
      </c>
    </row>
    <row r="1929" spans="1:13" x14ac:dyDescent="0.35">
      <c r="A1929" s="261" t="s">
        <v>3143</v>
      </c>
      <c r="B1929" s="261" t="s">
        <v>3144</v>
      </c>
      <c r="C1929" s="261" t="s">
        <v>3145</v>
      </c>
      <c r="D1929" s="261" t="s">
        <v>1200</v>
      </c>
      <c r="E1929" s="261">
        <v>2</v>
      </c>
      <c r="F1929" s="261" t="s">
        <v>1188</v>
      </c>
      <c r="G1929" s="261" t="s">
        <v>33</v>
      </c>
      <c r="H1929" s="261">
        <v>2</v>
      </c>
      <c r="I1929" s="261" t="s">
        <v>17</v>
      </c>
      <c r="J1929" s="261" t="s">
        <v>17</v>
      </c>
      <c r="K1929" s="261" t="s">
        <v>3152</v>
      </c>
      <c r="L1929" s="262">
        <v>45614</v>
      </c>
      <c r="M1929" s="261" t="s">
        <v>20</v>
      </c>
    </row>
    <row r="1930" spans="1:13" x14ac:dyDescent="0.35">
      <c r="A1930" s="259" t="s">
        <v>3143</v>
      </c>
      <c r="B1930" s="259" t="s">
        <v>3144</v>
      </c>
      <c r="C1930" s="259" t="s">
        <v>3145</v>
      </c>
      <c r="D1930" s="259" t="s">
        <v>1202</v>
      </c>
      <c r="E1930" s="259">
        <v>3</v>
      </c>
      <c r="F1930" s="259" t="s">
        <v>1188</v>
      </c>
      <c r="G1930" s="259" t="s">
        <v>33</v>
      </c>
      <c r="H1930" s="259">
        <v>2</v>
      </c>
      <c r="I1930" s="259" t="s">
        <v>17</v>
      </c>
      <c r="J1930" s="259" t="s">
        <v>17</v>
      </c>
      <c r="K1930" s="259" t="s">
        <v>3153</v>
      </c>
      <c r="L1930" s="260">
        <v>45614</v>
      </c>
      <c r="M1930" s="259" t="s">
        <v>20</v>
      </c>
    </row>
    <row r="1931" spans="1:13" x14ac:dyDescent="0.35">
      <c r="A1931" s="261" t="s">
        <v>3143</v>
      </c>
      <c r="B1931" s="261" t="s">
        <v>3144</v>
      </c>
      <c r="C1931" s="261" t="s">
        <v>3145</v>
      </c>
      <c r="D1931" s="261" t="s">
        <v>1204</v>
      </c>
      <c r="E1931" s="261">
        <v>3</v>
      </c>
      <c r="F1931" s="261" t="s">
        <v>1188</v>
      </c>
      <c r="G1931" s="261" t="s">
        <v>33</v>
      </c>
      <c r="H1931" s="261">
        <v>2</v>
      </c>
      <c r="I1931" s="261" t="s">
        <v>17</v>
      </c>
      <c r="J1931" s="261" t="s">
        <v>17</v>
      </c>
      <c r="K1931" s="261" t="s">
        <v>3154</v>
      </c>
      <c r="L1931" s="262">
        <v>45614</v>
      </c>
      <c r="M1931" s="261" t="s">
        <v>20</v>
      </c>
    </row>
    <row r="1932" spans="1:13" x14ac:dyDescent="0.35">
      <c r="A1932" s="259" t="s">
        <v>508</v>
      </c>
      <c r="B1932" s="259" t="s">
        <v>509</v>
      </c>
      <c r="C1932" s="259" t="s">
        <v>197</v>
      </c>
      <c r="D1932" s="259" t="s">
        <v>1187</v>
      </c>
      <c r="E1932" s="259">
        <v>0</v>
      </c>
      <c r="F1932" s="259" t="s">
        <v>1188</v>
      </c>
      <c r="G1932" s="259" t="s">
        <v>33</v>
      </c>
      <c r="H1932" s="259">
        <v>2</v>
      </c>
      <c r="I1932" s="259" t="s">
        <v>17</v>
      </c>
      <c r="J1932" s="259" t="s">
        <v>17</v>
      </c>
      <c r="K1932" s="259" t="s">
        <v>3155</v>
      </c>
      <c r="L1932" s="260">
        <v>45614</v>
      </c>
      <c r="M1932" s="259" t="s">
        <v>20</v>
      </c>
    </row>
    <row r="1933" spans="1:13" x14ac:dyDescent="0.35">
      <c r="A1933" s="261" t="s">
        <v>508</v>
      </c>
      <c r="B1933" s="261" t="s">
        <v>509</v>
      </c>
      <c r="C1933" s="261" t="s">
        <v>197</v>
      </c>
      <c r="D1933" s="261" t="s">
        <v>1190</v>
      </c>
      <c r="E1933" s="261">
        <v>1</v>
      </c>
      <c r="F1933" s="261" t="s">
        <v>1188</v>
      </c>
      <c r="G1933" s="261" t="s">
        <v>33</v>
      </c>
      <c r="H1933" s="261">
        <v>2</v>
      </c>
      <c r="I1933" s="261" t="s">
        <v>17</v>
      </c>
      <c r="J1933" s="261" t="s">
        <v>17</v>
      </c>
      <c r="K1933" s="261" t="s">
        <v>3156</v>
      </c>
      <c r="L1933" s="262">
        <v>45614</v>
      </c>
      <c r="M1933" s="261" t="s">
        <v>20</v>
      </c>
    </row>
    <row r="1934" spans="1:13" x14ac:dyDescent="0.35">
      <c r="A1934" s="259" t="s">
        <v>508</v>
      </c>
      <c r="B1934" s="259" t="s">
        <v>509</v>
      </c>
      <c r="C1934" s="259" t="s">
        <v>197</v>
      </c>
      <c r="D1934" s="259" t="s">
        <v>1192</v>
      </c>
      <c r="E1934" s="259">
        <v>1</v>
      </c>
      <c r="F1934" s="259" t="s">
        <v>1188</v>
      </c>
      <c r="G1934" s="259" t="s">
        <v>33</v>
      </c>
      <c r="H1934" s="259">
        <v>2</v>
      </c>
      <c r="I1934" s="259" t="s">
        <v>17</v>
      </c>
      <c r="J1934" s="259" t="s">
        <v>17</v>
      </c>
      <c r="K1934" s="259" t="s">
        <v>3157</v>
      </c>
      <c r="L1934" s="260">
        <v>45614</v>
      </c>
      <c r="M1934" s="259" t="s">
        <v>20</v>
      </c>
    </row>
    <row r="1935" spans="1:13" x14ac:dyDescent="0.35">
      <c r="A1935" s="261" t="s">
        <v>508</v>
      </c>
      <c r="B1935" s="261" t="s">
        <v>509</v>
      </c>
      <c r="C1935" s="261" t="s">
        <v>197</v>
      </c>
      <c r="D1935" s="261" t="s">
        <v>1194</v>
      </c>
      <c r="E1935" s="261">
        <v>3</v>
      </c>
      <c r="F1935" s="261" t="s">
        <v>1188</v>
      </c>
      <c r="G1935" s="261" t="s">
        <v>33</v>
      </c>
      <c r="H1935" s="261">
        <v>2</v>
      </c>
      <c r="I1935" s="261" t="s">
        <v>17</v>
      </c>
      <c r="J1935" s="261" t="s">
        <v>17</v>
      </c>
      <c r="K1935" s="261" t="s">
        <v>3158</v>
      </c>
      <c r="L1935" s="262">
        <v>45614</v>
      </c>
      <c r="M1935" s="261" t="s">
        <v>20</v>
      </c>
    </row>
    <row r="1936" spans="1:13" x14ac:dyDescent="0.35">
      <c r="A1936" s="259" t="s">
        <v>508</v>
      </c>
      <c r="B1936" s="259" t="s">
        <v>509</v>
      </c>
      <c r="C1936" s="259" t="s">
        <v>197</v>
      </c>
      <c r="D1936" s="259" t="s">
        <v>1196</v>
      </c>
      <c r="E1936" s="259">
        <v>3</v>
      </c>
      <c r="F1936" s="259" t="s">
        <v>1188</v>
      </c>
      <c r="G1936" s="259" t="s">
        <v>33</v>
      </c>
      <c r="H1936" s="259">
        <v>2</v>
      </c>
      <c r="I1936" s="259" t="s">
        <v>17</v>
      </c>
      <c r="J1936" s="259" t="s">
        <v>17</v>
      </c>
      <c r="K1936" s="259" t="s">
        <v>3159</v>
      </c>
      <c r="L1936" s="260">
        <v>45614</v>
      </c>
      <c r="M1936" s="259" t="s">
        <v>20</v>
      </c>
    </row>
    <row r="1937" spans="1:13" x14ac:dyDescent="0.35">
      <c r="A1937" s="261" t="s">
        <v>508</v>
      </c>
      <c r="B1937" s="261" t="s">
        <v>509</v>
      </c>
      <c r="C1937" s="261" t="s">
        <v>197</v>
      </c>
      <c r="D1937" s="261" t="s">
        <v>1198</v>
      </c>
      <c r="E1937" s="261">
        <v>3</v>
      </c>
      <c r="F1937" s="261" t="s">
        <v>1188</v>
      </c>
      <c r="G1937" s="261" t="s">
        <v>33</v>
      </c>
      <c r="H1937" s="261">
        <v>2</v>
      </c>
      <c r="I1937" s="261" t="s">
        <v>17</v>
      </c>
      <c r="J1937" s="261" t="s">
        <v>17</v>
      </c>
      <c r="K1937" s="261" t="s">
        <v>3160</v>
      </c>
      <c r="L1937" s="262">
        <v>45614</v>
      </c>
      <c r="M1937" s="261" t="s">
        <v>20</v>
      </c>
    </row>
    <row r="1938" spans="1:13" x14ac:dyDescent="0.35">
      <c r="A1938" s="259" t="s">
        <v>508</v>
      </c>
      <c r="B1938" s="259" t="s">
        <v>509</v>
      </c>
      <c r="C1938" s="259" t="s">
        <v>197</v>
      </c>
      <c r="D1938" s="259" t="s">
        <v>1200</v>
      </c>
      <c r="E1938" s="259">
        <v>0</v>
      </c>
      <c r="F1938" s="259" t="s">
        <v>1188</v>
      </c>
      <c r="G1938" s="259" t="s">
        <v>33</v>
      </c>
      <c r="H1938" s="259">
        <v>2</v>
      </c>
      <c r="I1938" s="259" t="s">
        <v>17</v>
      </c>
      <c r="J1938" s="259" t="s">
        <v>17</v>
      </c>
      <c r="K1938" s="259" t="s">
        <v>3161</v>
      </c>
      <c r="L1938" s="260">
        <v>45614</v>
      </c>
      <c r="M1938" s="259" t="s">
        <v>20</v>
      </c>
    </row>
    <row r="1939" spans="1:13" x14ac:dyDescent="0.35">
      <c r="A1939" s="261" t="s">
        <v>508</v>
      </c>
      <c r="B1939" s="261" t="s">
        <v>509</v>
      </c>
      <c r="C1939" s="261" t="s">
        <v>197</v>
      </c>
      <c r="D1939" s="261" t="s">
        <v>1202</v>
      </c>
      <c r="E1939" s="261">
        <v>2</v>
      </c>
      <c r="F1939" s="261" t="s">
        <v>1188</v>
      </c>
      <c r="G1939" s="261" t="s">
        <v>33</v>
      </c>
      <c r="H1939" s="261">
        <v>2</v>
      </c>
      <c r="I1939" s="261" t="s">
        <v>17</v>
      </c>
      <c r="J1939" s="261" t="s">
        <v>17</v>
      </c>
      <c r="K1939" s="261" t="s">
        <v>3162</v>
      </c>
      <c r="L1939" s="262">
        <v>45614</v>
      </c>
      <c r="M1939" s="261" t="s">
        <v>20</v>
      </c>
    </row>
    <row r="1940" spans="1:13" x14ac:dyDescent="0.35">
      <c r="A1940" s="259" t="s">
        <v>508</v>
      </c>
      <c r="B1940" s="259" t="s">
        <v>509</v>
      </c>
      <c r="C1940" s="259" t="s">
        <v>197</v>
      </c>
      <c r="D1940" s="259" t="s">
        <v>1204</v>
      </c>
      <c r="E1940" s="259">
        <v>1</v>
      </c>
      <c r="F1940" s="259" t="s">
        <v>1188</v>
      </c>
      <c r="G1940" s="259" t="s">
        <v>33</v>
      </c>
      <c r="H1940" s="259">
        <v>2</v>
      </c>
      <c r="I1940" s="259" t="s">
        <v>17</v>
      </c>
      <c r="J1940" s="259" t="s">
        <v>17</v>
      </c>
      <c r="K1940" s="259" t="s">
        <v>3163</v>
      </c>
      <c r="L1940" s="260">
        <v>45614</v>
      </c>
      <c r="M1940" s="259" t="s">
        <v>20</v>
      </c>
    </row>
    <row r="1941" spans="1:13" x14ac:dyDescent="0.35">
      <c r="A1941" s="261" t="s">
        <v>195</v>
      </c>
      <c r="B1941" s="261" t="s">
        <v>196</v>
      </c>
      <c r="C1941" s="261" t="s">
        <v>197</v>
      </c>
      <c r="D1941" s="261" t="s">
        <v>1187</v>
      </c>
      <c r="E1941" s="261">
        <v>0</v>
      </c>
      <c r="F1941" s="261" t="s">
        <v>1188</v>
      </c>
      <c r="G1941" s="261" t="s">
        <v>33</v>
      </c>
      <c r="H1941" s="261">
        <v>2</v>
      </c>
      <c r="I1941" s="261" t="s">
        <v>17</v>
      </c>
      <c r="J1941" s="261" t="s">
        <v>17</v>
      </c>
      <c r="K1941" s="261" t="s">
        <v>3164</v>
      </c>
      <c r="L1941" s="262">
        <v>45614</v>
      </c>
      <c r="M1941" s="261" t="s">
        <v>20</v>
      </c>
    </row>
    <row r="1942" spans="1:13" x14ac:dyDescent="0.35">
      <c r="A1942" s="259" t="s">
        <v>195</v>
      </c>
      <c r="B1942" s="259" t="s">
        <v>196</v>
      </c>
      <c r="C1942" s="259" t="s">
        <v>197</v>
      </c>
      <c r="D1942" s="259" t="s">
        <v>1190</v>
      </c>
      <c r="E1942" s="259">
        <v>0</v>
      </c>
      <c r="F1942" s="259" t="s">
        <v>1188</v>
      </c>
      <c r="G1942" s="259" t="s">
        <v>33</v>
      </c>
      <c r="H1942" s="259">
        <v>2</v>
      </c>
      <c r="I1942" s="259" t="s">
        <v>17</v>
      </c>
      <c r="J1942" s="259" t="s">
        <v>17</v>
      </c>
      <c r="K1942" s="259" t="s">
        <v>3165</v>
      </c>
      <c r="L1942" s="260">
        <v>45614</v>
      </c>
      <c r="M1942" s="259" t="s">
        <v>20</v>
      </c>
    </row>
    <row r="1943" spans="1:13" x14ac:dyDescent="0.35">
      <c r="A1943" s="261" t="s">
        <v>195</v>
      </c>
      <c r="B1943" s="261" t="s">
        <v>196</v>
      </c>
      <c r="C1943" s="261" t="s">
        <v>197</v>
      </c>
      <c r="D1943" s="261" t="s">
        <v>1192</v>
      </c>
      <c r="E1943" s="261">
        <v>0</v>
      </c>
      <c r="F1943" s="261" t="s">
        <v>1188</v>
      </c>
      <c r="G1943" s="261" t="s">
        <v>33</v>
      </c>
      <c r="H1943" s="261">
        <v>2</v>
      </c>
      <c r="I1943" s="261" t="s">
        <v>17</v>
      </c>
      <c r="J1943" s="261" t="s">
        <v>17</v>
      </c>
      <c r="K1943" s="261" t="s">
        <v>3166</v>
      </c>
      <c r="L1943" s="262">
        <v>45614</v>
      </c>
      <c r="M1943" s="261" t="s">
        <v>20</v>
      </c>
    </row>
    <row r="1944" spans="1:13" x14ac:dyDescent="0.35">
      <c r="A1944" s="259" t="s">
        <v>195</v>
      </c>
      <c r="B1944" s="259" t="s">
        <v>196</v>
      </c>
      <c r="C1944" s="259" t="s">
        <v>197</v>
      </c>
      <c r="D1944" s="259" t="s">
        <v>1194</v>
      </c>
      <c r="E1944" s="259">
        <v>3</v>
      </c>
      <c r="F1944" s="259" t="s">
        <v>1188</v>
      </c>
      <c r="G1944" s="259" t="s">
        <v>33</v>
      </c>
      <c r="H1944" s="259">
        <v>2</v>
      </c>
      <c r="I1944" s="259" t="s">
        <v>17</v>
      </c>
      <c r="J1944" s="259" t="s">
        <v>17</v>
      </c>
      <c r="K1944" s="259" t="s">
        <v>3167</v>
      </c>
      <c r="L1944" s="260">
        <v>45614</v>
      </c>
      <c r="M1944" s="259" t="s">
        <v>20</v>
      </c>
    </row>
    <row r="1945" spans="1:13" x14ac:dyDescent="0.35">
      <c r="A1945" s="261" t="s">
        <v>195</v>
      </c>
      <c r="B1945" s="261" t="s">
        <v>196</v>
      </c>
      <c r="C1945" s="261" t="s">
        <v>197</v>
      </c>
      <c r="D1945" s="261" t="s">
        <v>1196</v>
      </c>
      <c r="E1945" s="261">
        <v>3</v>
      </c>
      <c r="F1945" s="261" t="s">
        <v>1188</v>
      </c>
      <c r="G1945" s="261" t="s">
        <v>33</v>
      </c>
      <c r="H1945" s="261">
        <v>2</v>
      </c>
      <c r="I1945" s="261" t="s">
        <v>17</v>
      </c>
      <c r="J1945" s="261" t="s">
        <v>17</v>
      </c>
      <c r="K1945" s="261" t="s">
        <v>3168</v>
      </c>
      <c r="L1945" s="262">
        <v>45614</v>
      </c>
      <c r="M1945" s="261" t="s">
        <v>20</v>
      </c>
    </row>
    <row r="1946" spans="1:13" x14ac:dyDescent="0.35">
      <c r="A1946" s="259" t="s">
        <v>195</v>
      </c>
      <c r="B1946" s="259" t="s">
        <v>196</v>
      </c>
      <c r="C1946" s="259" t="s">
        <v>197</v>
      </c>
      <c r="D1946" s="259" t="s">
        <v>1198</v>
      </c>
      <c r="E1946" s="259">
        <v>3</v>
      </c>
      <c r="F1946" s="259" t="s">
        <v>1188</v>
      </c>
      <c r="G1946" s="259" t="s">
        <v>33</v>
      </c>
      <c r="H1946" s="259">
        <v>2</v>
      </c>
      <c r="I1946" s="259" t="s">
        <v>17</v>
      </c>
      <c r="J1946" s="259" t="s">
        <v>17</v>
      </c>
      <c r="K1946" s="259" t="s">
        <v>3169</v>
      </c>
      <c r="L1946" s="260">
        <v>45614</v>
      </c>
      <c r="M1946" s="259" t="s">
        <v>20</v>
      </c>
    </row>
    <row r="1947" spans="1:13" x14ac:dyDescent="0.35">
      <c r="A1947" s="261" t="s">
        <v>195</v>
      </c>
      <c r="B1947" s="261" t="s">
        <v>196</v>
      </c>
      <c r="C1947" s="261" t="s">
        <v>197</v>
      </c>
      <c r="D1947" s="261" t="s">
        <v>1200</v>
      </c>
      <c r="E1947" s="261">
        <v>0</v>
      </c>
      <c r="F1947" s="261" t="s">
        <v>1188</v>
      </c>
      <c r="G1947" s="261" t="s">
        <v>33</v>
      </c>
      <c r="H1947" s="261">
        <v>2</v>
      </c>
      <c r="I1947" s="261" t="s">
        <v>17</v>
      </c>
      <c r="J1947" s="261" t="s">
        <v>17</v>
      </c>
      <c r="K1947" s="261" t="s">
        <v>3170</v>
      </c>
      <c r="L1947" s="262">
        <v>45614</v>
      </c>
      <c r="M1947" s="261" t="s">
        <v>20</v>
      </c>
    </row>
    <row r="1948" spans="1:13" x14ac:dyDescent="0.35">
      <c r="A1948" s="259" t="s">
        <v>195</v>
      </c>
      <c r="B1948" s="259" t="s">
        <v>196</v>
      </c>
      <c r="C1948" s="259" t="s">
        <v>197</v>
      </c>
      <c r="D1948" s="259" t="s">
        <v>1202</v>
      </c>
      <c r="E1948" s="259">
        <v>0</v>
      </c>
      <c r="F1948" s="259" t="s">
        <v>1188</v>
      </c>
      <c r="G1948" s="259" t="s">
        <v>33</v>
      </c>
      <c r="H1948" s="259">
        <v>2</v>
      </c>
      <c r="I1948" s="259" t="s">
        <v>17</v>
      </c>
      <c r="J1948" s="259" t="s">
        <v>17</v>
      </c>
      <c r="K1948" s="259" t="s">
        <v>3171</v>
      </c>
      <c r="L1948" s="260">
        <v>45614</v>
      </c>
      <c r="M1948" s="259" t="s">
        <v>20</v>
      </c>
    </row>
    <row r="1949" spans="1:13" x14ac:dyDescent="0.35">
      <c r="A1949" s="261" t="s">
        <v>195</v>
      </c>
      <c r="B1949" s="261" t="s">
        <v>196</v>
      </c>
      <c r="C1949" s="261" t="s">
        <v>197</v>
      </c>
      <c r="D1949" s="261" t="s">
        <v>1204</v>
      </c>
      <c r="E1949" s="261">
        <v>1</v>
      </c>
      <c r="F1949" s="261" t="s">
        <v>1188</v>
      </c>
      <c r="G1949" s="261" t="s">
        <v>33</v>
      </c>
      <c r="H1949" s="261">
        <v>2</v>
      </c>
      <c r="I1949" s="261" t="s">
        <v>17</v>
      </c>
      <c r="J1949" s="261" t="s">
        <v>17</v>
      </c>
      <c r="K1949" s="261" t="s">
        <v>3172</v>
      </c>
      <c r="L1949" s="262">
        <v>45614</v>
      </c>
      <c r="M1949" s="261" t="s">
        <v>20</v>
      </c>
    </row>
    <row r="1950" spans="1:13" x14ac:dyDescent="0.35">
      <c r="A1950" s="259" t="s">
        <v>204</v>
      </c>
      <c r="B1950" s="259" t="s">
        <v>205</v>
      </c>
      <c r="C1950" s="259" t="s">
        <v>197</v>
      </c>
      <c r="D1950" s="259" t="s">
        <v>1187</v>
      </c>
      <c r="E1950" s="259">
        <v>0</v>
      </c>
      <c r="F1950" s="259" t="s">
        <v>1188</v>
      </c>
      <c r="G1950" s="259" t="s">
        <v>33</v>
      </c>
      <c r="H1950" s="259">
        <v>2</v>
      </c>
      <c r="I1950" s="259" t="s">
        <v>17</v>
      </c>
      <c r="J1950" s="259" t="s">
        <v>17</v>
      </c>
      <c r="K1950" s="259" t="s">
        <v>3173</v>
      </c>
      <c r="L1950" s="260">
        <v>45614</v>
      </c>
      <c r="M1950" s="259" t="s">
        <v>20</v>
      </c>
    </row>
    <row r="1951" spans="1:13" x14ac:dyDescent="0.35">
      <c r="A1951" s="261" t="s">
        <v>204</v>
      </c>
      <c r="B1951" s="261" t="s">
        <v>205</v>
      </c>
      <c r="C1951" s="261" t="s">
        <v>197</v>
      </c>
      <c r="D1951" s="261" t="s">
        <v>1190</v>
      </c>
      <c r="E1951" s="261">
        <v>0</v>
      </c>
      <c r="F1951" s="261" t="s">
        <v>1188</v>
      </c>
      <c r="G1951" s="261" t="s">
        <v>33</v>
      </c>
      <c r="H1951" s="261">
        <v>2</v>
      </c>
      <c r="I1951" s="261" t="s">
        <v>17</v>
      </c>
      <c r="J1951" s="261" t="s">
        <v>17</v>
      </c>
      <c r="K1951" s="261" t="s">
        <v>3174</v>
      </c>
      <c r="L1951" s="262">
        <v>45614</v>
      </c>
      <c r="M1951" s="261" t="s">
        <v>20</v>
      </c>
    </row>
    <row r="1952" spans="1:13" x14ac:dyDescent="0.35">
      <c r="A1952" s="259" t="s">
        <v>204</v>
      </c>
      <c r="B1952" s="259" t="s">
        <v>205</v>
      </c>
      <c r="C1952" s="259" t="s">
        <v>197</v>
      </c>
      <c r="D1952" s="259" t="s">
        <v>1192</v>
      </c>
      <c r="E1952" s="259">
        <v>0</v>
      </c>
      <c r="F1952" s="259" t="s">
        <v>1188</v>
      </c>
      <c r="G1952" s="259" t="s">
        <v>33</v>
      </c>
      <c r="H1952" s="259">
        <v>2</v>
      </c>
      <c r="I1952" s="259" t="s">
        <v>17</v>
      </c>
      <c r="J1952" s="259" t="s">
        <v>17</v>
      </c>
      <c r="K1952" s="259" t="s">
        <v>3175</v>
      </c>
      <c r="L1952" s="260">
        <v>45614</v>
      </c>
      <c r="M1952" s="259" t="s">
        <v>20</v>
      </c>
    </row>
    <row r="1953" spans="1:13" x14ac:dyDescent="0.35">
      <c r="A1953" s="261" t="s">
        <v>204</v>
      </c>
      <c r="B1953" s="261" t="s">
        <v>205</v>
      </c>
      <c r="C1953" s="261" t="s">
        <v>197</v>
      </c>
      <c r="D1953" s="261" t="s">
        <v>1194</v>
      </c>
      <c r="E1953" s="261">
        <v>2</v>
      </c>
      <c r="F1953" s="261" t="s">
        <v>1188</v>
      </c>
      <c r="G1953" s="261" t="s">
        <v>33</v>
      </c>
      <c r="H1953" s="261">
        <v>2</v>
      </c>
      <c r="I1953" s="261" t="s">
        <v>17</v>
      </c>
      <c r="J1953" s="261" t="s">
        <v>17</v>
      </c>
      <c r="K1953" s="261" t="s">
        <v>3176</v>
      </c>
      <c r="L1953" s="262">
        <v>45614</v>
      </c>
      <c r="M1953" s="261" t="s">
        <v>20</v>
      </c>
    </row>
    <row r="1954" spans="1:13" x14ac:dyDescent="0.35">
      <c r="A1954" s="259" t="s">
        <v>204</v>
      </c>
      <c r="B1954" s="259" t="s">
        <v>205</v>
      </c>
      <c r="C1954" s="259" t="s">
        <v>197</v>
      </c>
      <c r="D1954" s="259" t="s">
        <v>1196</v>
      </c>
      <c r="E1954" s="259">
        <v>3</v>
      </c>
      <c r="F1954" s="259" t="s">
        <v>1188</v>
      </c>
      <c r="G1954" s="259" t="s">
        <v>33</v>
      </c>
      <c r="H1954" s="259">
        <v>2</v>
      </c>
      <c r="I1954" s="259" t="s">
        <v>17</v>
      </c>
      <c r="J1954" s="259" t="s">
        <v>17</v>
      </c>
      <c r="K1954" s="259" t="s">
        <v>3177</v>
      </c>
      <c r="L1954" s="260">
        <v>45614</v>
      </c>
      <c r="M1954" s="259" t="s">
        <v>20</v>
      </c>
    </row>
    <row r="1955" spans="1:13" x14ac:dyDescent="0.35">
      <c r="A1955" s="261" t="s">
        <v>204</v>
      </c>
      <c r="B1955" s="261" t="s">
        <v>205</v>
      </c>
      <c r="C1955" s="261" t="s">
        <v>197</v>
      </c>
      <c r="D1955" s="261" t="s">
        <v>1198</v>
      </c>
      <c r="E1955" s="261">
        <v>3</v>
      </c>
      <c r="F1955" s="261" t="s">
        <v>1188</v>
      </c>
      <c r="G1955" s="261" t="s">
        <v>33</v>
      </c>
      <c r="H1955" s="261">
        <v>2</v>
      </c>
      <c r="I1955" s="261" t="s">
        <v>17</v>
      </c>
      <c r="J1955" s="261" t="s">
        <v>17</v>
      </c>
      <c r="K1955" s="261" t="s">
        <v>3178</v>
      </c>
      <c r="L1955" s="262">
        <v>45614</v>
      </c>
      <c r="M1955" s="261" t="s">
        <v>20</v>
      </c>
    </row>
    <row r="1956" spans="1:13" x14ac:dyDescent="0.35">
      <c r="A1956" s="259" t="s">
        <v>204</v>
      </c>
      <c r="B1956" s="259" t="s">
        <v>205</v>
      </c>
      <c r="C1956" s="259" t="s">
        <v>197</v>
      </c>
      <c r="D1956" s="259" t="s">
        <v>1200</v>
      </c>
      <c r="E1956" s="259">
        <v>0</v>
      </c>
      <c r="F1956" s="259" t="s">
        <v>1188</v>
      </c>
      <c r="G1956" s="259" t="s">
        <v>33</v>
      </c>
      <c r="H1956" s="259">
        <v>2</v>
      </c>
      <c r="I1956" s="259" t="s">
        <v>17</v>
      </c>
      <c r="J1956" s="259" t="s">
        <v>17</v>
      </c>
      <c r="K1956" s="259" t="s">
        <v>3179</v>
      </c>
      <c r="L1956" s="260">
        <v>45614</v>
      </c>
      <c r="M1956" s="259" t="s">
        <v>20</v>
      </c>
    </row>
    <row r="1957" spans="1:13" x14ac:dyDescent="0.35">
      <c r="A1957" s="261" t="s">
        <v>204</v>
      </c>
      <c r="B1957" s="261" t="s">
        <v>205</v>
      </c>
      <c r="C1957" s="261" t="s">
        <v>197</v>
      </c>
      <c r="D1957" s="261" t="s">
        <v>1202</v>
      </c>
      <c r="E1957" s="261">
        <v>0</v>
      </c>
      <c r="F1957" s="261" t="s">
        <v>1188</v>
      </c>
      <c r="G1957" s="261" t="s">
        <v>33</v>
      </c>
      <c r="H1957" s="261">
        <v>2</v>
      </c>
      <c r="I1957" s="261" t="s">
        <v>17</v>
      </c>
      <c r="J1957" s="261" t="s">
        <v>17</v>
      </c>
      <c r="K1957" s="261" t="s">
        <v>3180</v>
      </c>
      <c r="L1957" s="262">
        <v>45614</v>
      </c>
      <c r="M1957" s="261" t="s">
        <v>20</v>
      </c>
    </row>
    <row r="1958" spans="1:13" x14ac:dyDescent="0.35">
      <c r="A1958" s="259" t="s">
        <v>204</v>
      </c>
      <c r="B1958" s="259" t="s">
        <v>205</v>
      </c>
      <c r="C1958" s="259" t="s">
        <v>197</v>
      </c>
      <c r="D1958" s="259" t="s">
        <v>1204</v>
      </c>
      <c r="E1958" s="259">
        <v>1</v>
      </c>
      <c r="F1958" s="259" t="s">
        <v>1188</v>
      </c>
      <c r="G1958" s="259" t="s">
        <v>33</v>
      </c>
      <c r="H1958" s="259">
        <v>2</v>
      </c>
      <c r="I1958" s="259" t="s">
        <v>17</v>
      </c>
      <c r="J1958" s="259" t="s">
        <v>17</v>
      </c>
      <c r="K1958" s="259" t="s">
        <v>3181</v>
      </c>
      <c r="L1958" s="260">
        <v>45614</v>
      </c>
      <c r="M1958" s="259" t="s">
        <v>20</v>
      </c>
    </row>
    <row r="1959" spans="1:13" x14ac:dyDescent="0.35">
      <c r="A1959" s="261" t="s">
        <v>216</v>
      </c>
      <c r="B1959" s="261" t="s">
        <v>217</v>
      </c>
      <c r="C1959" s="261" t="s">
        <v>197</v>
      </c>
      <c r="D1959" s="261" t="s">
        <v>1187</v>
      </c>
      <c r="E1959" s="261">
        <v>0</v>
      </c>
      <c r="F1959" s="261" t="s">
        <v>1188</v>
      </c>
      <c r="G1959" s="261" t="s">
        <v>33</v>
      </c>
      <c r="H1959" s="261">
        <v>2</v>
      </c>
      <c r="I1959" s="261" t="s">
        <v>17</v>
      </c>
      <c r="J1959" s="261" t="s">
        <v>17</v>
      </c>
      <c r="K1959" s="261" t="s">
        <v>3182</v>
      </c>
      <c r="L1959" s="262">
        <v>45614</v>
      </c>
      <c r="M1959" s="261" t="s">
        <v>20</v>
      </c>
    </row>
    <row r="1960" spans="1:13" x14ac:dyDescent="0.35">
      <c r="A1960" s="259" t="s">
        <v>216</v>
      </c>
      <c r="B1960" s="259" t="s">
        <v>217</v>
      </c>
      <c r="C1960" s="259" t="s">
        <v>197</v>
      </c>
      <c r="D1960" s="259" t="s">
        <v>1190</v>
      </c>
      <c r="E1960" s="259">
        <v>0</v>
      </c>
      <c r="F1960" s="259" t="s">
        <v>1188</v>
      </c>
      <c r="G1960" s="259" t="s">
        <v>33</v>
      </c>
      <c r="H1960" s="259">
        <v>2</v>
      </c>
      <c r="I1960" s="259" t="s">
        <v>17</v>
      </c>
      <c r="J1960" s="259" t="s">
        <v>17</v>
      </c>
      <c r="K1960" s="259" t="s">
        <v>3183</v>
      </c>
      <c r="L1960" s="260">
        <v>45614</v>
      </c>
      <c r="M1960" s="259" t="s">
        <v>20</v>
      </c>
    </row>
    <row r="1961" spans="1:13" x14ac:dyDescent="0.35">
      <c r="A1961" s="261" t="s">
        <v>216</v>
      </c>
      <c r="B1961" s="261" t="s">
        <v>217</v>
      </c>
      <c r="C1961" s="261" t="s">
        <v>197</v>
      </c>
      <c r="D1961" s="261" t="s">
        <v>1192</v>
      </c>
      <c r="E1961" s="261">
        <v>0</v>
      </c>
      <c r="F1961" s="261" t="s">
        <v>1188</v>
      </c>
      <c r="G1961" s="261" t="s">
        <v>33</v>
      </c>
      <c r="H1961" s="261">
        <v>2</v>
      </c>
      <c r="I1961" s="261" t="s">
        <v>17</v>
      </c>
      <c r="J1961" s="261" t="s">
        <v>17</v>
      </c>
      <c r="K1961" s="261" t="s">
        <v>3184</v>
      </c>
      <c r="L1961" s="262">
        <v>45614</v>
      </c>
      <c r="M1961" s="261" t="s">
        <v>20</v>
      </c>
    </row>
    <row r="1962" spans="1:13" x14ac:dyDescent="0.35">
      <c r="A1962" s="259" t="s">
        <v>216</v>
      </c>
      <c r="B1962" s="259" t="s">
        <v>217</v>
      </c>
      <c r="C1962" s="259" t="s">
        <v>197</v>
      </c>
      <c r="D1962" s="259" t="s">
        <v>1194</v>
      </c>
      <c r="E1962" s="259">
        <v>0</v>
      </c>
      <c r="F1962" s="259" t="s">
        <v>1188</v>
      </c>
      <c r="G1962" s="259" t="s">
        <v>33</v>
      </c>
      <c r="H1962" s="259">
        <v>2</v>
      </c>
      <c r="I1962" s="259" t="s">
        <v>17</v>
      </c>
      <c r="J1962" s="259" t="s">
        <v>17</v>
      </c>
      <c r="K1962" s="259" t="s">
        <v>3185</v>
      </c>
      <c r="L1962" s="260">
        <v>45614</v>
      </c>
      <c r="M1962" s="259" t="s">
        <v>20</v>
      </c>
    </row>
    <row r="1963" spans="1:13" x14ac:dyDescent="0.35">
      <c r="A1963" s="261" t="s">
        <v>216</v>
      </c>
      <c r="B1963" s="261" t="s">
        <v>217</v>
      </c>
      <c r="C1963" s="261" t="s">
        <v>197</v>
      </c>
      <c r="D1963" s="261" t="s">
        <v>1196</v>
      </c>
      <c r="E1963" s="261">
        <v>3</v>
      </c>
      <c r="F1963" s="261" t="s">
        <v>1188</v>
      </c>
      <c r="G1963" s="261" t="s">
        <v>33</v>
      </c>
      <c r="H1963" s="261">
        <v>2</v>
      </c>
      <c r="I1963" s="261" t="s">
        <v>17</v>
      </c>
      <c r="J1963" s="261" t="s">
        <v>17</v>
      </c>
      <c r="K1963" s="261" t="s">
        <v>3186</v>
      </c>
      <c r="L1963" s="262">
        <v>45614</v>
      </c>
      <c r="M1963" s="261" t="s">
        <v>20</v>
      </c>
    </row>
    <row r="1964" spans="1:13" x14ac:dyDescent="0.35">
      <c r="A1964" s="259" t="s">
        <v>216</v>
      </c>
      <c r="B1964" s="259" t="s">
        <v>217</v>
      </c>
      <c r="C1964" s="259" t="s">
        <v>197</v>
      </c>
      <c r="D1964" s="259" t="s">
        <v>1198</v>
      </c>
      <c r="E1964" s="259">
        <v>3</v>
      </c>
      <c r="F1964" s="259" t="s">
        <v>1188</v>
      </c>
      <c r="G1964" s="259" t="s">
        <v>33</v>
      </c>
      <c r="H1964" s="259">
        <v>2</v>
      </c>
      <c r="I1964" s="259" t="s">
        <v>17</v>
      </c>
      <c r="J1964" s="259" t="s">
        <v>17</v>
      </c>
      <c r="K1964" s="259" t="s">
        <v>3187</v>
      </c>
      <c r="L1964" s="260">
        <v>45614</v>
      </c>
      <c r="M1964" s="259" t="s">
        <v>20</v>
      </c>
    </row>
    <row r="1965" spans="1:13" x14ac:dyDescent="0.35">
      <c r="A1965" s="261" t="s">
        <v>216</v>
      </c>
      <c r="B1965" s="261" t="s">
        <v>217</v>
      </c>
      <c r="C1965" s="261" t="s">
        <v>197</v>
      </c>
      <c r="D1965" s="261" t="s">
        <v>1200</v>
      </c>
      <c r="E1965" s="261">
        <v>0</v>
      </c>
      <c r="F1965" s="261" t="s">
        <v>1188</v>
      </c>
      <c r="G1965" s="261" t="s">
        <v>33</v>
      </c>
      <c r="H1965" s="261">
        <v>2</v>
      </c>
      <c r="I1965" s="261" t="s">
        <v>17</v>
      </c>
      <c r="J1965" s="261" t="s">
        <v>17</v>
      </c>
      <c r="K1965" s="261" t="s">
        <v>3188</v>
      </c>
      <c r="L1965" s="262">
        <v>45614</v>
      </c>
      <c r="M1965" s="261" t="s">
        <v>20</v>
      </c>
    </row>
    <row r="1966" spans="1:13" x14ac:dyDescent="0.35">
      <c r="A1966" s="259" t="s">
        <v>216</v>
      </c>
      <c r="B1966" s="259" t="s">
        <v>217</v>
      </c>
      <c r="C1966" s="259" t="s">
        <v>197</v>
      </c>
      <c r="D1966" s="259" t="s">
        <v>1202</v>
      </c>
      <c r="E1966" s="259">
        <v>0</v>
      </c>
      <c r="F1966" s="259" t="s">
        <v>1188</v>
      </c>
      <c r="G1966" s="259" t="s">
        <v>33</v>
      </c>
      <c r="H1966" s="259">
        <v>2</v>
      </c>
      <c r="I1966" s="259" t="s">
        <v>17</v>
      </c>
      <c r="J1966" s="259" t="s">
        <v>17</v>
      </c>
      <c r="K1966" s="259" t="s">
        <v>3189</v>
      </c>
      <c r="L1966" s="260">
        <v>45614</v>
      </c>
      <c r="M1966" s="259" t="s">
        <v>20</v>
      </c>
    </row>
    <row r="1967" spans="1:13" x14ac:dyDescent="0.35">
      <c r="A1967" s="261" t="s">
        <v>216</v>
      </c>
      <c r="B1967" s="261" t="s">
        <v>217</v>
      </c>
      <c r="C1967" s="261" t="s">
        <v>197</v>
      </c>
      <c r="D1967" s="261" t="s">
        <v>1204</v>
      </c>
      <c r="E1967" s="261">
        <v>1</v>
      </c>
      <c r="F1967" s="261" t="s">
        <v>1188</v>
      </c>
      <c r="G1967" s="261" t="s">
        <v>33</v>
      </c>
      <c r="H1967" s="261">
        <v>2</v>
      </c>
      <c r="I1967" s="261" t="s">
        <v>17</v>
      </c>
      <c r="J1967" s="261" t="s">
        <v>17</v>
      </c>
      <c r="K1967" s="261" t="s">
        <v>3190</v>
      </c>
      <c r="L1967" s="262">
        <v>45614</v>
      </c>
      <c r="M1967" s="261" t="s">
        <v>20</v>
      </c>
    </row>
    <row r="1968" spans="1:13" x14ac:dyDescent="0.35">
      <c r="A1968" s="259" t="s">
        <v>1019</v>
      </c>
      <c r="B1968" s="259" t="s">
        <v>1020</v>
      </c>
      <c r="C1968" s="259" t="s">
        <v>1021</v>
      </c>
      <c r="D1968" s="259" t="s">
        <v>1187</v>
      </c>
      <c r="E1968" s="259">
        <v>0</v>
      </c>
      <c r="F1968" s="259" t="s">
        <v>1188</v>
      </c>
      <c r="G1968" s="259" t="s">
        <v>33</v>
      </c>
      <c r="H1968" s="259">
        <v>2</v>
      </c>
      <c r="I1968" s="259" t="s">
        <v>17</v>
      </c>
      <c r="J1968" s="259" t="s">
        <v>17</v>
      </c>
      <c r="K1968" s="259" t="s">
        <v>3191</v>
      </c>
      <c r="L1968" s="260">
        <v>45614</v>
      </c>
      <c r="M1968" s="259" t="s">
        <v>20</v>
      </c>
    </row>
    <row r="1969" spans="1:13" x14ac:dyDescent="0.35">
      <c r="A1969" s="261" t="s">
        <v>1019</v>
      </c>
      <c r="B1969" s="261" t="s">
        <v>1020</v>
      </c>
      <c r="C1969" s="261" t="s">
        <v>1021</v>
      </c>
      <c r="D1969" s="261" t="s">
        <v>1190</v>
      </c>
      <c r="E1969" s="261">
        <v>1</v>
      </c>
      <c r="F1969" s="261" t="s">
        <v>1188</v>
      </c>
      <c r="G1969" s="261" t="s">
        <v>33</v>
      </c>
      <c r="H1969" s="261">
        <v>2</v>
      </c>
      <c r="I1969" s="261" t="s">
        <v>17</v>
      </c>
      <c r="J1969" s="261" t="s">
        <v>17</v>
      </c>
      <c r="K1969" s="261" t="s">
        <v>3192</v>
      </c>
      <c r="L1969" s="262">
        <v>45614</v>
      </c>
      <c r="M1969" s="261" t="s">
        <v>20</v>
      </c>
    </row>
    <row r="1970" spans="1:13" x14ac:dyDescent="0.35">
      <c r="A1970" s="259" t="s">
        <v>1019</v>
      </c>
      <c r="B1970" s="259" t="s">
        <v>1020</v>
      </c>
      <c r="C1970" s="259" t="s">
        <v>1021</v>
      </c>
      <c r="D1970" s="259" t="s">
        <v>1192</v>
      </c>
      <c r="E1970" s="259">
        <v>0</v>
      </c>
      <c r="F1970" s="259" t="s">
        <v>1188</v>
      </c>
      <c r="G1970" s="259" t="s">
        <v>33</v>
      </c>
      <c r="H1970" s="259">
        <v>2</v>
      </c>
      <c r="I1970" s="259" t="s">
        <v>17</v>
      </c>
      <c r="J1970" s="259" t="s">
        <v>17</v>
      </c>
      <c r="K1970" s="259" t="s">
        <v>3193</v>
      </c>
      <c r="L1970" s="260">
        <v>45614</v>
      </c>
      <c r="M1970" s="259" t="s">
        <v>20</v>
      </c>
    </row>
    <row r="1971" spans="1:13" x14ac:dyDescent="0.35">
      <c r="A1971" s="261" t="s">
        <v>1019</v>
      </c>
      <c r="B1971" s="261" t="s">
        <v>1020</v>
      </c>
      <c r="C1971" s="261" t="s">
        <v>1021</v>
      </c>
      <c r="D1971" s="261" t="s">
        <v>1194</v>
      </c>
      <c r="E1971" s="261">
        <v>0</v>
      </c>
      <c r="F1971" s="261" t="s">
        <v>1188</v>
      </c>
      <c r="G1971" s="261" t="s">
        <v>33</v>
      </c>
      <c r="H1971" s="261">
        <v>2</v>
      </c>
      <c r="I1971" s="261" t="s">
        <v>17</v>
      </c>
      <c r="J1971" s="261" t="s">
        <v>17</v>
      </c>
      <c r="K1971" s="261" t="s">
        <v>3194</v>
      </c>
      <c r="L1971" s="262">
        <v>45614</v>
      </c>
      <c r="M1971" s="261" t="s">
        <v>20</v>
      </c>
    </row>
    <row r="1972" spans="1:13" x14ac:dyDescent="0.35">
      <c r="A1972" s="259" t="s">
        <v>1019</v>
      </c>
      <c r="B1972" s="259" t="s">
        <v>1020</v>
      </c>
      <c r="C1972" s="259" t="s">
        <v>1021</v>
      </c>
      <c r="D1972" s="259" t="s">
        <v>1196</v>
      </c>
      <c r="E1972" s="259">
        <v>0</v>
      </c>
      <c r="F1972" s="259" t="s">
        <v>1188</v>
      </c>
      <c r="G1972" s="259" t="s">
        <v>33</v>
      </c>
      <c r="H1972" s="259">
        <v>2</v>
      </c>
      <c r="I1972" s="259" t="s">
        <v>17</v>
      </c>
      <c r="J1972" s="259" t="s">
        <v>17</v>
      </c>
      <c r="K1972" s="259" t="s">
        <v>3195</v>
      </c>
      <c r="L1972" s="260">
        <v>45614</v>
      </c>
      <c r="M1972" s="259" t="s">
        <v>20</v>
      </c>
    </row>
    <row r="1973" spans="1:13" x14ac:dyDescent="0.35">
      <c r="A1973" s="261" t="s">
        <v>1019</v>
      </c>
      <c r="B1973" s="261" t="s">
        <v>1020</v>
      </c>
      <c r="C1973" s="261" t="s">
        <v>1021</v>
      </c>
      <c r="D1973" s="261" t="s">
        <v>1198</v>
      </c>
      <c r="E1973" s="261">
        <v>1</v>
      </c>
      <c r="F1973" s="261" t="s">
        <v>1188</v>
      </c>
      <c r="G1973" s="261" t="s">
        <v>33</v>
      </c>
      <c r="H1973" s="261">
        <v>2</v>
      </c>
      <c r="I1973" s="261" t="s">
        <v>17</v>
      </c>
      <c r="J1973" s="261" t="s">
        <v>17</v>
      </c>
      <c r="K1973" s="261" t="s">
        <v>3196</v>
      </c>
      <c r="L1973" s="262">
        <v>45614</v>
      </c>
      <c r="M1973" s="261" t="s">
        <v>20</v>
      </c>
    </row>
    <row r="1974" spans="1:13" x14ac:dyDescent="0.35">
      <c r="A1974" s="259" t="s">
        <v>1019</v>
      </c>
      <c r="B1974" s="259" t="s">
        <v>1020</v>
      </c>
      <c r="C1974" s="259" t="s">
        <v>1021</v>
      </c>
      <c r="D1974" s="259" t="s">
        <v>1200</v>
      </c>
      <c r="E1974" s="259">
        <v>0</v>
      </c>
      <c r="F1974" s="259" t="s">
        <v>1188</v>
      </c>
      <c r="G1974" s="259" t="s">
        <v>33</v>
      </c>
      <c r="H1974" s="259">
        <v>2</v>
      </c>
      <c r="I1974" s="259" t="s">
        <v>17</v>
      </c>
      <c r="J1974" s="259" t="s">
        <v>17</v>
      </c>
      <c r="K1974" s="259" t="s">
        <v>3197</v>
      </c>
      <c r="L1974" s="260">
        <v>45614</v>
      </c>
      <c r="M1974" s="259" t="s">
        <v>20</v>
      </c>
    </row>
    <row r="1975" spans="1:13" x14ac:dyDescent="0.35">
      <c r="A1975" s="261" t="s">
        <v>1019</v>
      </c>
      <c r="B1975" s="261" t="s">
        <v>1020</v>
      </c>
      <c r="C1975" s="261" t="s">
        <v>1021</v>
      </c>
      <c r="D1975" s="261" t="s">
        <v>1202</v>
      </c>
      <c r="E1975" s="261">
        <v>0</v>
      </c>
      <c r="F1975" s="261" t="s">
        <v>1188</v>
      </c>
      <c r="G1975" s="261" t="s">
        <v>33</v>
      </c>
      <c r="H1975" s="261">
        <v>2</v>
      </c>
      <c r="I1975" s="261" t="s">
        <v>17</v>
      </c>
      <c r="J1975" s="261" t="s">
        <v>17</v>
      </c>
      <c r="K1975" s="261" t="s">
        <v>3198</v>
      </c>
      <c r="L1975" s="262">
        <v>45614</v>
      </c>
      <c r="M1975" s="261" t="s">
        <v>20</v>
      </c>
    </row>
    <row r="1976" spans="1:13" x14ac:dyDescent="0.35">
      <c r="A1976" s="259" t="s">
        <v>1019</v>
      </c>
      <c r="B1976" s="259" t="s">
        <v>1020</v>
      </c>
      <c r="C1976" s="259" t="s">
        <v>1021</v>
      </c>
      <c r="D1976" s="259" t="s">
        <v>1204</v>
      </c>
      <c r="E1976" s="259">
        <v>0</v>
      </c>
      <c r="F1976" s="259" t="s">
        <v>1188</v>
      </c>
      <c r="G1976" s="259" t="s">
        <v>33</v>
      </c>
      <c r="H1976" s="259">
        <v>2</v>
      </c>
      <c r="I1976" s="259" t="s">
        <v>17</v>
      </c>
      <c r="J1976" s="259" t="s">
        <v>17</v>
      </c>
      <c r="K1976" s="259" t="s">
        <v>3199</v>
      </c>
      <c r="L1976" s="260">
        <v>45614</v>
      </c>
      <c r="M1976" s="259" t="s">
        <v>20</v>
      </c>
    </row>
    <row r="1977" spans="1:13" x14ac:dyDescent="0.35">
      <c r="A1977" s="261" t="s">
        <v>3200</v>
      </c>
      <c r="B1977" s="261" t="s">
        <v>3201</v>
      </c>
      <c r="C1977" s="261" t="s">
        <v>3202</v>
      </c>
      <c r="D1977" s="261" t="s">
        <v>1187</v>
      </c>
      <c r="E1977" s="261">
        <v>2</v>
      </c>
      <c r="F1977" s="261" t="s">
        <v>1188</v>
      </c>
      <c r="G1977" s="261" t="s">
        <v>33</v>
      </c>
      <c r="H1977" s="261">
        <v>2</v>
      </c>
      <c r="I1977" s="261" t="s">
        <v>17</v>
      </c>
      <c r="J1977" s="261" t="s">
        <v>17</v>
      </c>
      <c r="K1977" s="261" t="s">
        <v>3203</v>
      </c>
      <c r="L1977" s="262">
        <v>45614</v>
      </c>
      <c r="M1977" s="261" t="s">
        <v>20</v>
      </c>
    </row>
    <row r="1978" spans="1:13" x14ac:dyDescent="0.35">
      <c r="A1978" s="259" t="s">
        <v>3200</v>
      </c>
      <c r="B1978" s="259" t="s">
        <v>3201</v>
      </c>
      <c r="C1978" s="259" t="s">
        <v>3202</v>
      </c>
      <c r="D1978" s="259" t="s">
        <v>1190</v>
      </c>
      <c r="E1978" s="259">
        <v>1</v>
      </c>
      <c r="F1978" s="259" t="s">
        <v>1188</v>
      </c>
      <c r="G1978" s="259" t="s">
        <v>33</v>
      </c>
      <c r="H1978" s="259">
        <v>2</v>
      </c>
      <c r="I1978" s="259" t="s">
        <v>17</v>
      </c>
      <c r="J1978" s="259" t="s">
        <v>17</v>
      </c>
      <c r="K1978" s="259" t="s">
        <v>3204</v>
      </c>
      <c r="L1978" s="260">
        <v>45614</v>
      </c>
      <c r="M1978" s="259" t="s">
        <v>20</v>
      </c>
    </row>
    <row r="1979" spans="1:13" x14ac:dyDescent="0.35">
      <c r="A1979" s="261" t="s">
        <v>3200</v>
      </c>
      <c r="B1979" s="261" t="s">
        <v>3201</v>
      </c>
      <c r="C1979" s="261" t="s">
        <v>3202</v>
      </c>
      <c r="D1979" s="261" t="s">
        <v>1192</v>
      </c>
      <c r="E1979" s="261">
        <v>3</v>
      </c>
      <c r="F1979" s="261" t="s">
        <v>1188</v>
      </c>
      <c r="G1979" s="261" t="s">
        <v>33</v>
      </c>
      <c r="H1979" s="261">
        <v>2</v>
      </c>
      <c r="I1979" s="261" t="s">
        <v>17</v>
      </c>
      <c r="J1979" s="261" t="s">
        <v>17</v>
      </c>
      <c r="K1979" s="261" t="s">
        <v>3205</v>
      </c>
      <c r="L1979" s="262">
        <v>45614</v>
      </c>
      <c r="M1979" s="261" t="s">
        <v>20</v>
      </c>
    </row>
    <row r="1980" spans="1:13" x14ac:dyDescent="0.35">
      <c r="A1980" s="259" t="s">
        <v>3200</v>
      </c>
      <c r="B1980" s="259" t="s">
        <v>3201</v>
      </c>
      <c r="C1980" s="259" t="s">
        <v>3202</v>
      </c>
      <c r="D1980" s="259" t="s">
        <v>1194</v>
      </c>
      <c r="E1980" s="259">
        <v>3</v>
      </c>
      <c r="F1980" s="259" t="s">
        <v>1188</v>
      </c>
      <c r="G1980" s="259" t="s">
        <v>33</v>
      </c>
      <c r="H1980" s="259">
        <v>2</v>
      </c>
      <c r="I1980" s="259" t="s">
        <v>17</v>
      </c>
      <c r="J1980" s="259" t="s">
        <v>17</v>
      </c>
      <c r="K1980" s="259" t="s">
        <v>3206</v>
      </c>
      <c r="L1980" s="260">
        <v>45614</v>
      </c>
      <c r="M1980" s="259" t="s">
        <v>20</v>
      </c>
    </row>
    <row r="1981" spans="1:13" x14ac:dyDescent="0.35">
      <c r="A1981" s="261" t="s">
        <v>3200</v>
      </c>
      <c r="B1981" s="261" t="s">
        <v>3201</v>
      </c>
      <c r="C1981" s="261" t="s">
        <v>3202</v>
      </c>
      <c r="D1981" s="261" t="s">
        <v>1196</v>
      </c>
      <c r="E1981" s="261">
        <v>3</v>
      </c>
      <c r="F1981" s="261" t="s">
        <v>1188</v>
      </c>
      <c r="G1981" s="261" t="s">
        <v>33</v>
      </c>
      <c r="H1981" s="261">
        <v>2</v>
      </c>
      <c r="I1981" s="261" t="s">
        <v>17</v>
      </c>
      <c r="J1981" s="261" t="s">
        <v>17</v>
      </c>
      <c r="K1981" s="261" t="s">
        <v>3207</v>
      </c>
      <c r="L1981" s="262">
        <v>45614</v>
      </c>
      <c r="M1981" s="261" t="s">
        <v>20</v>
      </c>
    </row>
    <row r="1982" spans="1:13" x14ac:dyDescent="0.35">
      <c r="A1982" s="259" t="s">
        <v>3200</v>
      </c>
      <c r="B1982" s="259" t="s">
        <v>3201</v>
      </c>
      <c r="C1982" s="259" t="s">
        <v>3202</v>
      </c>
      <c r="D1982" s="259" t="s">
        <v>1198</v>
      </c>
      <c r="E1982" s="259">
        <v>2</v>
      </c>
      <c r="F1982" s="259" t="s">
        <v>1188</v>
      </c>
      <c r="G1982" s="259" t="s">
        <v>33</v>
      </c>
      <c r="H1982" s="259">
        <v>2</v>
      </c>
      <c r="I1982" s="259" t="s">
        <v>17</v>
      </c>
      <c r="J1982" s="259" t="s">
        <v>17</v>
      </c>
      <c r="K1982" s="259" t="s">
        <v>3208</v>
      </c>
      <c r="L1982" s="260">
        <v>45614</v>
      </c>
      <c r="M1982" s="259" t="s">
        <v>20</v>
      </c>
    </row>
    <row r="1983" spans="1:13" x14ac:dyDescent="0.35">
      <c r="A1983" s="261" t="s">
        <v>3200</v>
      </c>
      <c r="B1983" s="261" t="s">
        <v>3201</v>
      </c>
      <c r="C1983" s="261" t="s">
        <v>3202</v>
      </c>
      <c r="D1983" s="261" t="s">
        <v>1200</v>
      </c>
      <c r="E1983" s="261">
        <v>3</v>
      </c>
      <c r="F1983" s="261" t="s">
        <v>1188</v>
      </c>
      <c r="G1983" s="261" t="s">
        <v>33</v>
      </c>
      <c r="H1983" s="261">
        <v>2</v>
      </c>
      <c r="I1983" s="261" t="s">
        <v>17</v>
      </c>
      <c r="J1983" s="261" t="s">
        <v>17</v>
      </c>
      <c r="K1983" s="261" t="s">
        <v>3209</v>
      </c>
      <c r="L1983" s="262">
        <v>45614</v>
      </c>
      <c r="M1983" s="261" t="s">
        <v>20</v>
      </c>
    </row>
    <row r="1984" spans="1:13" x14ac:dyDescent="0.35">
      <c r="A1984" s="259" t="s">
        <v>3200</v>
      </c>
      <c r="B1984" s="259" t="s">
        <v>3201</v>
      </c>
      <c r="C1984" s="259" t="s">
        <v>3202</v>
      </c>
      <c r="D1984" s="259" t="s">
        <v>1202</v>
      </c>
      <c r="E1984" s="259">
        <v>3</v>
      </c>
      <c r="F1984" s="259" t="s">
        <v>1188</v>
      </c>
      <c r="G1984" s="259" t="s">
        <v>33</v>
      </c>
      <c r="H1984" s="259">
        <v>2</v>
      </c>
      <c r="I1984" s="259" t="s">
        <v>17</v>
      </c>
      <c r="J1984" s="259" t="s">
        <v>17</v>
      </c>
      <c r="K1984" s="259" t="s">
        <v>3210</v>
      </c>
      <c r="L1984" s="260">
        <v>45614</v>
      </c>
      <c r="M1984" s="259" t="s">
        <v>20</v>
      </c>
    </row>
    <row r="1985" spans="1:13" x14ac:dyDescent="0.35">
      <c r="A1985" s="261" t="s">
        <v>3200</v>
      </c>
      <c r="B1985" s="261" t="s">
        <v>3201</v>
      </c>
      <c r="C1985" s="261" t="s">
        <v>3202</v>
      </c>
      <c r="D1985" s="261" t="s">
        <v>1204</v>
      </c>
      <c r="E1985" s="261">
        <v>3</v>
      </c>
      <c r="F1985" s="261" t="s">
        <v>1188</v>
      </c>
      <c r="G1985" s="261" t="s">
        <v>33</v>
      </c>
      <c r="H1985" s="261">
        <v>2</v>
      </c>
      <c r="I1985" s="261" t="s">
        <v>17</v>
      </c>
      <c r="J1985" s="261" t="s">
        <v>17</v>
      </c>
      <c r="K1985" s="261" t="s">
        <v>3211</v>
      </c>
      <c r="L1985" s="262">
        <v>45614</v>
      </c>
      <c r="M1985" s="261" t="s">
        <v>20</v>
      </c>
    </row>
    <row r="1986" spans="1:13" x14ac:dyDescent="0.35">
      <c r="A1986" s="259" t="s">
        <v>3212</v>
      </c>
      <c r="B1986" s="259" t="s">
        <v>3213</v>
      </c>
      <c r="C1986" s="259" t="s">
        <v>3202</v>
      </c>
      <c r="D1986" s="259" t="s">
        <v>1187</v>
      </c>
      <c r="E1986" s="259">
        <v>0</v>
      </c>
      <c r="F1986" s="259" t="s">
        <v>1188</v>
      </c>
      <c r="G1986" s="259" t="s">
        <v>33</v>
      </c>
      <c r="H1986" s="259">
        <v>2</v>
      </c>
      <c r="I1986" s="259" t="s">
        <v>17</v>
      </c>
      <c r="J1986" s="259" t="s">
        <v>17</v>
      </c>
      <c r="K1986" s="259" t="s">
        <v>3214</v>
      </c>
      <c r="L1986" s="260">
        <v>45614</v>
      </c>
      <c r="M1986" s="259" t="s">
        <v>20</v>
      </c>
    </row>
    <row r="1987" spans="1:13" x14ac:dyDescent="0.35">
      <c r="A1987" s="261" t="s">
        <v>3212</v>
      </c>
      <c r="B1987" s="261" t="s">
        <v>3213</v>
      </c>
      <c r="C1987" s="261" t="s">
        <v>3202</v>
      </c>
      <c r="D1987" s="261" t="s">
        <v>1190</v>
      </c>
      <c r="E1987" s="261">
        <v>1</v>
      </c>
      <c r="F1987" s="261" t="s">
        <v>1188</v>
      </c>
      <c r="G1987" s="261" t="s">
        <v>33</v>
      </c>
      <c r="H1987" s="261">
        <v>2</v>
      </c>
      <c r="I1987" s="261" t="s">
        <v>17</v>
      </c>
      <c r="J1987" s="261" t="s">
        <v>17</v>
      </c>
      <c r="K1987" s="261" t="s">
        <v>3215</v>
      </c>
      <c r="L1987" s="262">
        <v>45614</v>
      </c>
      <c r="M1987" s="261" t="s">
        <v>20</v>
      </c>
    </row>
    <row r="1988" spans="1:13" x14ac:dyDescent="0.35">
      <c r="A1988" s="259" t="s">
        <v>3212</v>
      </c>
      <c r="B1988" s="259" t="s">
        <v>3213</v>
      </c>
      <c r="C1988" s="259" t="s">
        <v>3202</v>
      </c>
      <c r="D1988" s="259" t="s">
        <v>1192</v>
      </c>
      <c r="E1988" s="259">
        <v>1</v>
      </c>
      <c r="F1988" s="259" t="s">
        <v>1188</v>
      </c>
      <c r="G1988" s="259" t="s">
        <v>33</v>
      </c>
      <c r="H1988" s="259">
        <v>2</v>
      </c>
      <c r="I1988" s="259" t="s">
        <v>17</v>
      </c>
      <c r="J1988" s="259" t="s">
        <v>17</v>
      </c>
      <c r="K1988" s="259" t="s">
        <v>3216</v>
      </c>
      <c r="L1988" s="260">
        <v>45614</v>
      </c>
      <c r="M1988" s="259" t="s">
        <v>20</v>
      </c>
    </row>
    <row r="1989" spans="1:13" x14ac:dyDescent="0.35">
      <c r="A1989" s="261" t="s">
        <v>3212</v>
      </c>
      <c r="B1989" s="261" t="s">
        <v>3213</v>
      </c>
      <c r="C1989" s="261" t="s">
        <v>3202</v>
      </c>
      <c r="D1989" s="261" t="s">
        <v>1194</v>
      </c>
      <c r="E1989" s="261">
        <v>3</v>
      </c>
      <c r="F1989" s="261" t="s">
        <v>1188</v>
      </c>
      <c r="G1989" s="261" t="s">
        <v>33</v>
      </c>
      <c r="H1989" s="261">
        <v>2</v>
      </c>
      <c r="I1989" s="261" t="s">
        <v>17</v>
      </c>
      <c r="J1989" s="261" t="s">
        <v>17</v>
      </c>
      <c r="K1989" s="261" t="s">
        <v>3217</v>
      </c>
      <c r="L1989" s="262">
        <v>45614</v>
      </c>
      <c r="M1989" s="261" t="s">
        <v>20</v>
      </c>
    </row>
    <row r="1990" spans="1:13" x14ac:dyDescent="0.35">
      <c r="A1990" s="259" t="s">
        <v>3212</v>
      </c>
      <c r="B1990" s="259" t="s">
        <v>3213</v>
      </c>
      <c r="C1990" s="259" t="s">
        <v>3202</v>
      </c>
      <c r="D1990" s="259" t="s">
        <v>1196</v>
      </c>
      <c r="E1990" s="259">
        <v>1</v>
      </c>
      <c r="F1990" s="259" t="s">
        <v>1188</v>
      </c>
      <c r="G1990" s="259" t="s">
        <v>33</v>
      </c>
      <c r="H1990" s="259">
        <v>2</v>
      </c>
      <c r="I1990" s="259" t="s">
        <v>17</v>
      </c>
      <c r="J1990" s="259" t="s">
        <v>17</v>
      </c>
      <c r="K1990" s="259" t="s">
        <v>3218</v>
      </c>
      <c r="L1990" s="260">
        <v>45614</v>
      </c>
      <c r="M1990" s="259" t="s">
        <v>20</v>
      </c>
    </row>
    <row r="1991" spans="1:13" x14ac:dyDescent="0.35">
      <c r="A1991" s="261" t="s">
        <v>3212</v>
      </c>
      <c r="B1991" s="261" t="s">
        <v>3213</v>
      </c>
      <c r="C1991" s="261" t="s">
        <v>3202</v>
      </c>
      <c r="D1991" s="261" t="s">
        <v>1198</v>
      </c>
      <c r="E1991" s="261">
        <v>2</v>
      </c>
      <c r="F1991" s="261" t="s">
        <v>1188</v>
      </c>
      <c r="G1991" s="261" t="s">
        <v>33</v>
      </c>
      <c r="H1991" s="261">
        <v>2</v>
      </c>
      <c r="I1991" s="261" t="s">
        <v>17</v>
      </c>
      <c r="J1991" s="261" t="s">
        <v>17</v>
      </c>
      <c r="K1991" s="261" t="s">
        <v>3219</v>
      </c>
      <c r="L1991" s="262">
        <v>45614</v>
      </c>
      <c r="M1991" s="261" t="s">
        <v>20</v>
      </c>
    </row>
    <row r="1992" spans="1:13" x14ac:dyDescent="0.35">
      <c r="A1992" s="259" t="s">
        <v>3212</v>
      </c>
      <c r="B1992" s="259" t="s">
        <v>3213</v>
      </c>
      <c r="C1992" s="259" t="s">
        <v>3202</v>
      </c>
      <c r="D1992" s="259" t="s">
        <v>1200</v>
      </c>
      <c r="E1992" s="259">
        <v>2</v>
      </c>
      <c r="F1992" s="259" t="s">
        <v>1188</v>
      </c>
      <c r="G1992" s="259" t="s">
        <v>33</v>
      </c>
      <c r="H1992" s="259">
        <v>2</v>
      </c>
      <c r="I1992" s="259" t="s">
        <v>17</v>
      </c>
      <c r="J1992" s="259" t="s">
        <v>17</v>
      </c>
      <c r="K1992" s="259" t="s">
        <v>3220</v>
      </c>
      <c r="L1992" s="260">
        <v>45614</v>
      </c>
      <c r="M1992" s="259" t="s">
        <v>20</v>
      </c>
    </row>
    <row r="1993" spans="1:13" x14ac:dyDescent="0.35">
      <c r="A1993" s="261" t="s">
        <v>3212</v>
      </c>
      <c r="B1993" s="261" t="s">
        <v>3213</v>
      </c>
      <c r="C1993" s="261" t="s">
        <v>3202</v>
      </c>
      <c r="D1993" s="261" t="s">
        <v>1202</v>
      </c>
      <c r="E1993" s="261">
        <v>3</v>
      </c>
      <c r="F1993" s="261" t="s">
        <v>1188</v>
      </c>
      <c r="G1993" s="261" t="s">
        <v>33</v>
      </c>
      <c r="H1993" s="261">
        <v>2</v>
      </c>
      <c r="I1993" s="261" t="s">
        <v>17</v>
      </c>
      <c r="J1993" s="261" t="s">
        <v>17</v>
      </c>
      <c r="K1993" s="261" t="s">
        <v>3221</v>
      </c>
      <c r="L1993" s="262">
        <v>45614</v>
      </c>
      <c r="M1993" s="261" t="s">
        <v>20</v>
      </c>
    </row>
    <row r="1994" spans="1:13" x14ac:dyDescent="0.35">
      <c r="A1994" s="259" t="s">
        <v>3212</v>
      </c>
      <c r="B1994" s="259" t="s">
        <v>3213</v>
      </c>
      <c r="C1994" s="259" t="s">
        <v>3202</v>
      </c>
      <c r="D1994" s="259" t="s">
        <v>1204</v>
      </c>
      <c r="E1994" s="259">
        <v>3</v>
      </c>
      <c r="F1994" s="259" t="s">
        <v>1188</v>
      </c>
      <c r="G1994" s="259" t="s">
        <v>33</v>
      </c>
      <c r="H1994" s="259">
        <v>2</v>
      </c>
      <c r="I1994" s="259" t="s">
        <v>17</v>
      </c>
      <c r="J1994" s="259" t="s">
        <v>17</v>
      </c>
      <c r="K1994" s="259" t="s">
        <v>3222</v>
      </c>
      <c r="L1994" s="260">
        <v>45614</v>
      </c>
      <c r="M1994" s="259" t="s">
        <v>20</v>
      </c>
    </row>
    <row r="1995" spans="1:13" x14ac:dyDescent="0.35">
      <c r="A1995" s="261" t="s">
        <v>542</v>
      </c>
      <c r="B1995" s="261" t="s">
        <v>543</v>
      </c>
      <c r="C1995" s="261" t="s">
        <v>544</v>
      </c>
      <c r="D1995" s="261" t="s">
        <v>1187</v>
      </c>
      <c r="E1995" s="261">
        <v>0</v>
      </c>
      <c r="F1995" s="261" t="s">
        <v>1188</v>
      </c>
      <c r="G1995" s="261" t="s">
        <v>33</v>
      </c>
      <c r="H1995" s="261">
        <v>2</v>
      </c>
      <c r="I1995" s="261" t="s">
        <v>17</v>
      </c>
      <c r="J1995" s="261" t="s">
        <v>17</v>
      </c>
      <c r="K1995" s="261" t="s">
        <v>3223</v>
      </c>
      <c r="L1995" s="262">
        <v>45615</v>
      </c>
      <c r="M1995" s="261" t="s">
        <v>20</v>
      </c>
    </row>
    <row r="1996" spans="1:13" x14ac:dyDescent="0.35">
      <c r="A1996" s="259" t="s">
        <v>542</v>
      </c>
      <c r="B1996" s="259" t="s">
        <v>543</v>
      </c>
      <c r="C1996" s="259" t="s">
        <v>544</v>
      </c>
      <c r="D1996" s="259" t="s">
        <v>1190</v>
      </c>
      <c r="E1996" s="259">
        <v>0</v>
      </c>
      <c r="F1996" s="259" t="s">
        <v>1188</v>
      </c>
      <c r="G1996" s="259" t="s">
        <v>33</v>
      </c>
      <c r="H1996" s="259">
        <v>2</v>
      </c>
      <c r="I1996" s="259" t="s">
        <v>17</v>
      </c>
      <c r="J1996" s="259" t="s">
        <v>17</v>
      </c>
      <c r="K1996" s="259" t="s">
        <v>3224</v>
      </c>
      <c r="L1996" s="260">
        <v>45615</v>
      </c>
      <c r="M1996" s="259" t="s">
        <v>20</v>
      </c>
    </row>
    <row r="1997" spans="1:13" x14ac:dyDescent="0.35">
      <c r="A1997" s="261" t="s">
        <v>542</v>
      </c>
      <c r="B1997" s="261" t="s">
        <v>543</v>
      </c>
      <c r="C1997" s="261" t="s">
        <v>544</v>
      </c>
      <c r="D1997" s="261" t="s">
        <v>1192</v>
      </c>
      <c r="E1997" s="261">
        <v>0</v>
      </c>
      <c r="F1997" s="261" t="s">
        <v>1188</v>
      </c>
      <c r="G1997" s="261" t="s">
        <v>33</v>
      </c>
      <c r="H1997" s="261">
        <v>2</v>
      </c>
      <c r="I1997" s="261" t="s">
        <v>17</v>
      </c>
      <c r="J1997" s="261" t="s">
        <v>17</v>
      </c>
      <c r="K1997" s="261" t="s">
        <v>3225</v>
      </c>
      <c r="L1997" s="262">
        <v>45615</v>
      </c>
      <c r="M1997" s="261" t="s">
        <v>20</v>
      </c>
    </row>
    <row r="1998" spans="1:13" x14ac:dyDescent="0.35">
      <c r="A1998" s="259" t="s">
        <v>542</v>
      </c>
      <c r="B1998" s="259" t="s">
        <v>543</v>
      </c>
      <c r="C1998" s="259" t="s">
        <v>544</v>
      </c>
      <c r="D1998" s="259" t="s">
        <v>1194</v>
      </c>
      <c r="E1998" s="259">
        <v>0</v>
      </c>
      <c r="F1998" s="259" t="s">
        <v>1188</v>
      </c>
      <c r="G1998" s="259" t="s">
        <v>33</v>
      </c>
      <c r="H1998" s="259">
        <v>2</v>
      </c>
      <c r="I1998" s="259" t="s">
        <v>17</v>
      </c>
      <c r="J1998" s="259" t="s">
        <v>17</v>
      </c>
      <c r="K1998" s="259" t="s">
        <v>3226</v>
      </c>
      <c r="L1998" s="260">
        <v>45615</v>
      </c>
      <c r="M1998" s="259" t="s">
        <v>20</v>
      </c>
    </row>
    <row r="1999" spans="1:13" x14ac:dyDescent="0.35">
      <c r="A1999" s="261" t="s">
        <v>542</v>
      </c>
      <c r="B1999" s="261" t="s">
        <v>543</v>
      </c>
      <c r="C1999" s="261" t="s">
        <v>544</v>
      </c>
      <c r="D1999" s="261" t="s">
        <v>1196</v>
      </c>
      <c r="E1999" s="261">
        <v>1</v>
      </c>
      <c r="F1999" s="261" t="s">
        <v>1188</v>
      </c>
      <c r="G1999" s="261" t="s">
        <v>33</v>
      </c>
      <c r="H1999" s="261">
        <v>2</v>
      </c>
      <c r="I1999" s="261" t="s">
        <v>17</v>
      </c>
      <c r="J1999" s="261" t="s">
        <v>17</v>
      </c>
      <c r="K1999" s="261" t="s">
        <v>3227</v>
      </c>
      <c r="L1999" s="262">
        <v>45615</v>
      </c>
      <c r="M1999" s="261" t="s">
        <v>20</v>
      </c>
    </row>
    <row r="2000" spans="1:13" x14ac:dyDescent="0.35">
      <c r="A2000" s="259" t="s">
        <v>542</v>
      </c>
      <c r="B2000" s="259" t="s">
        <v>543</v>
      </c>
      <c r="C2000" s="259" t="s">
        <v>544</v>
      </c>
      <c r="D2000" s="259" t="s">
        <v>1198</v>
      </c>
      <c r="E2000" s="259">
        <v>2</v>
      </c>
      <c r="F2000" s="259" t="s">
        <v>1188</v>
      </c>
      <c r="G2000" s="259" t="s">
        <v>33</v>
      </c>
      <c r="H2000" s="259">
        <v>2</v>
      </c>
      <c r="I2000" s="259" t="s">
        <v>17</v>
      </c>
      <c r="J2000" s="259" t="s">
        <v>17</v>
      </c>
      <c r="K2000" s="259" t="s">
        <v>3228</v>
      </c>
      <c r="L2000" s="260">
        <v>45615</v>
      </c>
      <c r="M2000" s="259" t="s">
        <v>20</v>
      </c>
    </row>
    <row r="2001" spans="1:13" x14ac:dyDescent="0.35">
      <c r="A2001" s="261" t="s">
        <v>542</v>
      </c>
      <c r="B2001" s="261" t="s">
        <v>543</v>
      </c>
      <c r="C2001" s="261" t="s">
        <v>544</v>
      </c>
      <c r="D2001" s="261" t="s">
        <v>1200</v>
      </c>
      <c r="E2001" s="261">
        <v>0</v>
      </c>
      <c r="F2001" s="261" t="s">
        <v>1188</v>
      </c>
      <c r="G2001" s="261" t="s">
        <v>33</v>
      </c>
      <c r="H2001" s="261">
        <v>2</v>
      </c>
      <c r="I2001" s="261" t="s">
        <v>17</v>
      </c>
      <c r="J2001" s="261" t="s">
        <v>17</v>
      </c>
      <c r="K2001" s="261" t="s">
        <v>3229</v>
      </c>
      <c r="L2001" s="262">
        <v>45615</v>
      </c>
      <c r="M2001" s="261" t="s">
        <v>20</v>
      </c>
    </row>
    <row r="2002" spans="1:13" x14ac:dyDescent="0.35">
      <c r="A2002" s="259" t="s">
        <v>542</v>
      </c>
      <c r="B2002" s="259" t="s">
        <v>543</v>
      </c>
      <c r="C2002" s="259" t="s">
        <v>544</v>
      </c>
      <c r="D2002" s="259" t="s">
        <v>1202</v>
      </c>
      <c r="E2002" s="259">
        <v>0</v>
      </c>
      <c r="F2002" s="259" t="s">
        <v>1188</v>
      </c>
      <c r="G2002" s="259" t="s">
        <v>33</v>
      </c>
      <c r="H2002" s="259">
        <v>2</v>
      </c>
      <c r="I2002" s="259" t="s">
        <v>17</v>
      </c>
      <c r="J2002" s="259" t="s">
        <v>17</v>
      </c>
      <c r="K2002" s="259" t="s">
        <v>3230</v>
      </c>
      <c r="L2002" s="260">
        <v>45615</v>
      </c>
      <c r="M2002" s="259" t="s">
        <v>20</v>
      </c>
    </row>
    <row r="2003" spans="1:13" x14ac:dyDescent="0.35">
      <c r="A2003" s="261" t="s">
        <v>542</v>
      </c>
      <c r="B2003" s="261" t="s">
        <v>543</v>
      </c>
      <c r="C2003" s="261" t="s">
        <v>544</v>
      </c>
      <c r="D2003" s="261" t="s">
        <v>1204</v>
      </c>
      <c r="E2003" s="261">
        <v>0</v>
      </c>
      <c r="F2003" s="261" t="s">
        <v>1188</v>
      </c>
      <c r="G2003" s="261" t="s">
        <v>33</v>
      </c>
      <c r="H2003" s="261">
        <v>2</v>
      </c>
      <c r="I2003" s="261" t="s">
        <v>17</v>
      </c>
      <c r="J2003" s="261" t="s">
        <v>17</v>
      </c>
      <c r="K2003" s="261" t="s">
        <v>3231</v>
      </c>
      <c r="L2003" s="262">
        <v>45615</v>
      </c>
      <c r="M2003" s="261" t="s">
        <v>20</v>
      </c>
    </row>
    <row r="2004" spans="1:13" x14ac:dyDescent="0.35">
      <c r="A2004" s="259" t="s">
        <v>1019</v>
      </c>
      <c r="B2004" s="259" t="s">
        <v>1057</v>
      </c>
      <c r="C2004" s="259" t="s">
        <v>1058</v>
      </c>
      <c r="D2004" s="259" t="s">
        <v>1187</v>
      </c>
      <c r="E2004" s="259">
        <v>0</v>
      </c>
      <c r="F2004" s="259" t="s">
        <v>1188</v>
      </c>
      <c r="G2004" s="259" t="s">
        <v>33</v>
      </c>
      <c r="H2004" s="259">
        <v>2</v>
      </c>
      <c r="I2004" s="259" t="s">
        <v>17</v>
      </c>
      <c r="J2004" s="259" t="s">
        <v>17</v>
      </c>
      <c r="K2004" s="259" t="s">
        <v>3232</v>
      </c>
      <c r="L2004" s="260">
        <v>45615</v>
      </c>
      <c r="M2004" s="259" t="s">
        <v>20</v>
      </c>
    </row>
    <row r="2005" spans="1:13" x14ac:dyDescent="0.35">
      <c r="A2005" s="261" t="s">
        <v>1019</v>
      </c>
      <c r="B2005" s="261" t="s">
        <v>1057</v>
      </c>
      <c r="C2005" s="261" t="s">
        <v>1058</v>
      </c>
      <c r="D2005" s="261" t="s">
        <v>1190</v>
      </c>
      <c r="E2005" s="261">
        <v>0</v>
      </c>
      <c r="F2005" s="261" t="s">
        <v>1188</v>
      </c>
      <c r="G2005" s="261" t="s">
        <v>33</v>
      </c>
      <c r="H2005" s="261">
        <v>2</v>
      </c>
      <c r="I2005" s="261" t="s">
        <v>17</v>
      </c>
      <c r="J2005" s="261" t="s">
        <v>17</v>
      </c>
      <c r="K2005" s="261" t="s">
        <v>3233</v>
      </c>
      <c r="L2005" s="262">
        <v>45615</v>
      </c>
      <c r="M2005" s="261" t="s">
        <v>20</v>
      </c>
    </row>
    <row r="2006" spans="1:13" x14ac:dyDescent="0.35">
      <c r="A2006" s="259" t="s">
        <v>1019</v>
      </c>
      <c r="B2006" s="259" t="s">
        <v>1057</v>
      </c>
      <c r="C2006" s="259" t="s">
        <v>1058</v>
      </c>
      <c r="D2006" s="259" t="s">
        <v>1192</v>
      </c>
      <c r="E2006" s="259">
        <v>0</v>
      </c>
      <c r="F2006" s="259" t="s">
        <v>1188</v>
      </c>
      <c r="G2006" s="259" t="s">
        <v>33</v>
      </c>
      <c r="H2006" s="259">
        <v>2</v>
      </c>
      <c r="I2006" s="259" t="s">
        <v>17</v>
      </c>
      <c r="J2006" s="259" t="s">
        <v>17</v>
      </c>
      <c r="K2006" s="259" t="s">
        <v>3234</v>
      </c>
      <c r="L2006" s="260">
        <v>45615</v>
      </c>
      <c r="M2006" s="259" t="s">
        <v>20</v>
      </c>
    </row>
    <row r="2007" spans="1:13" x14ac:dyDescent="0.35">
      <c r="A2007" s="261" t="s">
        <v>1019</v>
      </c>
      <c r="B2007" s="261" t="s">
        <v>1057</v>
      </c>
      <c r="C2007" s="261" t="s">
        <v>1058</v>
      </c>
      <c r="D2007" s="261" t="s">
        <v>1194</v>
      </c>
      <c r="E2007" s="261">
        <v>2</v>
      </c>
      <c r="F2007" s="261" t="s">
        <v>1188</v>
      </c>
      <c r="G2007" s="261" t="s">
        <v>33</v>
      </c>
      <c r="H2007" s="261">
        <v>2</v>
      </c>
      <c r="I2007" s="261" t="s">
        <v>17</v>
      </c>
      <c r="J2007" s="261" t="s">
        <v>17</v>
      </c>
      <c r="K2007" s="261" t="s">
        <v>3235</v>
      </c>
      <c r="L2007" s="262">
        <v>45615</v>
      </c>
      <c r="M2007" s="261" t="s">
        <v>20</v>
      </c>
    </row>
    <row r="2008" spans="1:13" x14ac:dyDescent="0.35">
      <c r="A2008" s="259" t="s">
        <v>1019</v>
      </c>
      <c r="B2008" s="259" t="s">
        <v>1057</v>
      </c>
      <c r="C2008" s="259" t="s">
        <v>1058</v>
      </c>
      <c r="D2008" s="259" t="s">
        <v>1196</v>
      </c>
      <c r="E2008" s="259">
        <v>1</v>
      </c>
      <c r="F2008" s="259" t="s">
        <v>1188</v>
      </c>
      <c r="G2008" s="259" t="s">
        <v>33</v>
      </c>
      <c r="H2008" s="259">
        <v>2</v>
      </c>
      <c r="I2008" s="259" t="s">
        <v>17</v>
      </c>
      <c r="J2008" s="259" t="s">
        <v>17</v>
      </c>
      <c r="K2008" s="259" t="s">
        <v>3236</v>
      </c>
      <c r="L2008" s="260">
        <v>45615</v>
      </c>
      <c r="M2008" s="259" t="s">
        <v>20</v>
      </c>
    </row>
    <row r="2009" spans="1:13" x14ac:dyDescent="0.35">
      <c r="A2009" s="261" t="s">
        <v>1019</v>
      </c>
      <c r="B2009" s="261" t="s">
        <v>1057</v>
      </c>
      <c r="C2009" s="261" t="s">
        <v>1058</v>
      </c>
      <c r="D2009" s="261" t="s">
        <v>1198</v>
      </c>
      <c r="E2009" s="261">
        <v>0</v>
      </c>
      <c r="F2009" s="261" t="s">
        <v>1188</v>
      </c>
      <c r="G2009" s="261" t="s">
        <v>33</v>
      </c>
      <c r="H2009" s="261">
        <v>2</v>
      </c>
      <c r="I2009" s="261" t="s">
        <v>17</v>
      </c>
      <c r="J2009" s="261" t="s">
        <v>17</v>
      </c>
      <c r="K2009" s="261" t="s">
        <v>3237</v>
      </c>
      <c r="L2009" s="262">
        <v>45615</v>
      </c>
      <c r="M2009" s="261" t="s">
        <v>20</v>
      </c>
    </row>
    <row r="2010" spans="1:13" x14ac:dyDescent="0.35">
      <c r="A2010" s="259" t="s">
        <v>1019</v>
      </c>
      <c r="B2010" s="259" t="s">
        <v>1057</v>
      </c>
      <c r="C2010" s="259" t="s">
        <v>1058</v>
      </c>
      <c r="D2010" s="259" t="s">
        <v>1200</v>
      </c>
      <c r="E2010" s="259">
        <v>0</v>
      </c>
      <c r="F2010" s="259" t="s">
        <v>1188</v>
      </c>
      <c r="G2010" s="259" t="s">
        <v>33</v>
      </c>
      <c r="H2010" s="259">
        <v>2</v>
      </c>
      <c r="I2010" s="259" t="s">
        <v>17</v>
      </c>
      <c r="J2010" s="259" t="s">
        <v>17</v>
      </c>
      <c r="K2010" s="259" t="s">
        <v>3238</v>
      </c>
      <c r="L2010" s="260">
        <v>45615</v>
      </c>
      <c r="M2010" s="259" t="s">
        <v>20</v>
      </c>
    </row>
    <row r="2011" spans="1:13" x14ac:dyDescent="0.35">
      <c r="A2011" s="261" t="s">
        <v>1019</v>
      </c>
      <c r="B2011" s="261" t="s">
        <v>1057</v>
      </c>
      <c r="C2011" s="261" t="s">
        <v>1058</v>
      </c>
      <c r="D2011" s="261" t="s">
        <v>1202</v>
      </c>
      <c r="E2011" s="261">
        <v>0</v>
      </c>
      <c r="F2011" s="261" t="s">
        <v>1188</v>
      </c>
      <c r="G2011" s="261" t="s">
        <v>33</v>
      </c>
      <c r="H2011" s="261">
        <v>2</v>
      </c>
      <c r="I2011" s="261" t="s">
        <v>17</v>
      </c>
      <c r="J2011" s="261" t="s">
        <v>17</v>
      </c>
      <c r="K2011" s="261" t="s">
        <v>3239</v>
      </c>
      <c r="L2011" s="262">
        <v>45615</v>
      </c>
      <c r="M2011" s="261" t="s">
        <v>20</v>
      </c>
    </row>
    <row r="2012" spans="1:13" x14ac:dyDescent="0.35">
      <c r="A2012" s="259" t="s">
        <v>1019</v>
      </c>
      <c r="B2012" s="259" t="s">
        <v>1057</v>
      </c>
      <c r="C2012" s="259" t="s">
        <v>1058</v>
      </c>
      <c r="D2012" s="259" t="s">
        <v>1204</v>
      </c>
      <c r="E2012" s="259">
        <v>0</v>
      </c>
      <c r="F2012" s="259" t="s">
        <v>1188</v>
      </c>
      <c r="G2012" s="259" t="s">
        <v>33</v>
      </c>
      <c r="H2012" s="259">
        <v>2</v>
      </c>
      <c r="I2012" s="259" t="s">
        <v>17</v>
      </c>
      <c r="J2012" s="259" t="s">
        <v>17</v>
      </c>
      <c r="K2012" s="259" t="s">
        <v>3240</v>
      </c>
      <c r="L2012" s="260">
        <v>45615</v>
      </c>
      <c r="M2012" s="259" t="s">
        <v>20</v>
      </c>
    </row>
    <row r="2013" spans="1:13" x14ac:dyDescent="0.35">
      <c r="A2013" s="261" t="s">
        <v>605</v>
      </c>
      <c r="B2013" s="261" t="s">
        <v>606</v>
      </c>
      <c r="C2013" s="261" t="s">
        <v>528</v>
      </c>
      <c r="D2013" s="261" t="s">
        <v>1187</v>
      </c>
      <c r="E2013" s="261">
        <v>2</v>
      </c>
      <c r="F2013" s="261" t="s">
        <v>1188</v>
      </c>
      <c r="G2013" s="261" t="s">
        <v>33</v>
      </c>
      <c r="H2013" s="261">
        <v>2</v>
      </c>
      <c r="I2013" s="261" t="s">
        <v>17</v>
      </c>
      <c r="J2013" s="261" t="s">
        <v>17</v>
      </c>
      <c r="K2013" s="261" t="s">
        <v>3241</v>
      </c>
      <c r="L2013" s="262">
        <v>45615</v>
      </c>
      <c r="M2013" s="261" t="s">
        <v>20</v>
      </c>
    </row>
    <row r="2014" spans="1:13" x14ac:dyDescent="0.35">
      <c r="A2014" s="259" t="s">
        <v>605</v>
      </c>
      <c r="B2014" s="259" t="s">
        <v>606</v>
      </c>
      <c r="C2014" s="259" t="s">
        <v>528</v>
      </c>
      <c r="D2014" s="259" t="s">
        <v>1190</v>
      </c>
      <c r="E2014" s="259">
        <v>2</v>
      </c>
      <c r="F2014" s="259" t="s">
        <v>1188</v>
      </c>
      <c r="G2014" s="259" t="s">
        <v>33</v>
      </c>
      <c r="H2014" s="259">
        <v>2</v>
      </c>
      <c r="I2014" s="259" t="s">
        <v>17</v>
      </c>
      <c r="J2014" s="259" t="s">
        <v>17</v>
      </c>
      <c r="K2014" s="259" t="s">
        <v>3242</v>
      </c>
      <c r="L2014" s="260">
        <v>45615</v>
      </c>
      <c r="M2014" s="259" t="s">
        <v>20</v>
      </c>
    </row>
    <row r="2015" spans="1:13" x14ac:dyDescent="0.35">
      <c r="A2015" s="261" t="s">
        <v>605</v>
      </c>
      <c r="B2015" s="261" t="s">
        <v>606</v>
      </c>
      <c r="C2015" s="261" t="s">
        <v>528</v>
      </c>
      <c r="D2015" s="261" t="s">
        <v>1192</v>
      </c>
      <c r="E2015" s="261">
        <v>2</v>
      </c>
      <c r="F2015" s="261" t="s">
        <v>1188</v>
      </c>
      <c r="G2015" s="261" t="s">
        <v>33</v>
      </c>
      <c r="H2015" s="261">
        <v>2</v>
      </c>
      <c r="I2015" s="261" t="s">
        <v>17</v>
      </c>
      <c r="J2015" s="261" t="s">
        <v>17</v>
      </c>
      <c r="K2015" s="261" t="s">
        <v>3243</v>
      </c>
      <c r="L2015" s="262">
        <v>45615</v>
      </c>
      <c r="M2015" s="261" t="s">
        <v>20</v>
      </c>
    </row>
    <row r="2016" spans="1:13" x14ac:dyDescent="0.35">
      <c r="A2016" s="259" t="s">
        <v>605</v>
      </c>
      <c r="B2016" s="259" t="s">
        <v>606</v>
      </c>
      <c r="C2016" s="259" t="s">
        <v>528</v>
      </c>
      <c r="D2016" s="259" t="s">
        <v>1194</v>
      </c>
      <c r="E2016" s="259">
        <v>3</v>
      </c>
      <c r="F2016" s="259" t="s">
        <v>1188</v>
      </c>
      <c r="G2016" s="259" t="s">
        <v>33</v>
      </c>
      <c r="H2016" s="259">
        <v>2</v>
      </c>
      <c r="I2016" s="259" t="s">
        <v>17</v>
      </c>
      <c r="J2016" s="259" t="s">
        <v>17</v>
      </c>
      <c r="K2016" s="259" t="s">
        <v>3244</v>
      </c>
      <c r="L2016" s="260">
        <v>45615</v>
      </c>
      <c r="M2016" s="259" t="s">
        <v>20</v>
      </c>
    </row>
    <row r="2017" spans="1:13" x14ac:dyDescent="0.35">
      <c r="A2017" s="261" t="s">
        <v>605</v>
      </c>
      <c r="B2017" s="261" t="s">
        <v>606</v>
      </c>
      <c r="C2017" s="261" t="s">
        <v>528</v>
      </c>
      <c r="D2017" s="261" t="s">
        <v>1196</v>
      </c>
      <c r="E2017" s="261">
        <v>3</v>
      </c>
      <c r="F2017" s="261" t="s">
        <v>1188</v>
      </c>
      <c r="G2017" s="261" t="s">
        <v>33</v>
      </c>
      <c r="H2017" s="261">
        <v>2</v>
      </c>
      <c r="I2017" s="261" t="s">
        <v>17</v>
      </c>
      <c r="J2017" s="261" t="s">
        <v>17</v>
      </c>
      <c r="K2017" s="261" t="s">
        <v>3245</v>
      </c>
      <c r="L2017" s="262">
        <v>45615</v>
      </c>
      <c r="M2017" s="261" t="s">
        <v>20</v>
      </c>
    </row>
    <row r="2018" spans="1:13" x14ac:dyDescent="0.35">
      <c r="A2018" s="259" t="s">
        <v>605</v>
      </c>
      <c r="B2018" s="259" t="s">
        <v>606</v>
      </c>
      <c r="C2018" s="259" t="s">
        <v>528</v>
      </c>
      <c r="D2018" s="259" t="s">
        <v>1198</v>
      </c>
      <c r="E2018" s="259">
        <v>2</v>
      </c>
      <c r="F2018" s="259" t="s">
        <v>1188</v>
      </c>
      <c r="G2018" s="259" t="s">
        <v>33</v>
      </c>
      <c r="H2018" s="259">
        <v>2</v>
      </c>
      <c r="I2018" s="259" t="s">
        <v>17</v>
      </c>
      <c r="J2018" s="259" t="s">
        <v>17</v>
      </c>
      <c r="K2018" s="259" t="s">
        <v>3246</v>
      </c>
      <c r="L2018" s="260">
        <v>45615</v>
      </c>
      <c r="M2018" s="259" t="s">
        <v>20</v>
      </c>
    </row>
    <row r="2019" spans="1:13" x14ac:dyDescent="0.35">
      <c r="A2019" s="261" t="s">
        <v>605</v>
      </c>
      <c r="B2019" s="261" t="s">
        <v>606</v>
      </c>
      <c r="C2019" s="261" t="s">
        <v>528</v>
      </c>
      <c r="D2019" s="261" t="s">
        <v>1200</v>
      </c>
      <c r="E2019" s="261">
        <v>2</v>
      </c>
      <c r="F2019" s="261" t="s">
        <v>1188</v>
      </c>
      <c r="G2019" s="261" t="s">
        <v>33</v>
      </c>
      <c r="H2019" s="261">
        <v>2</v>
      </c>
      <c r="I2019" s="261" t="s">
        <v>17</v>
      </c>
      <c r="J2019" s="261" t="s">
        <v>17</v>
      </c>
      <c r="K2019" s="261" t="s">
        <v>3247</v>
      </c>
      <c r="L2019" s="262">
        <v>45615</v>
      </c>
      <c r="M2019" s="261" t="s">
        <v>20</v>
      </c>
    </row>
    <row r="2020" spans="1:13" x14ac:dyDescent="0.35">
      <c r="A2020" s="259" t="s">
        <v>605</v>
      </c>
      <c r="B2020" s="259" t="s">
        <v>606</v>
      </c>
      <c r="C2020" s="259" t="s">
        <v>528</v>
      </c>
      <c r="D2020" s="259" t="s">
        <v>1202</v>
      </c>
      <c r="E2020" s="259">
        <v>3</v>
      </c>
      <c r="F2020" s="259" t="s">
        <v>1188</v>
      </c>
      <c r="G2020" s="259" t="s">
        <v>33</v>
      </c>
      <c r="H2020" s="259">
        <v>2</v>
      </c>
      <c r="I2020" s="259" t="s">
        <v>17</v>
      </c>
      <c r="J2020" s="259" t="s">
        <v>17</v>
      </c>
      <c r="K2020" s="259" t="s">
        <v>3248</v>
      </c>
      <c r="L2020" s="260">
        <v>45615</v>
      </c>
      <c r="M2020" s="259" t="s">
        <v>20</v>
      </c>
    </row>
    <row r="2021" spans="1:13" x14ac:dyDescent="0.35">
      <c r="A2021" s="261" t="s">
        <v>605</v>
      </c>
      <c r="B2021" s="261" t="s">
        <v>606</v>
      </c>
      <c r="C2021" s="261" t="s">
        <v>528</v>
      </c>
      <c r="D2021" s="261" t="s">
        <v>1204</v>
      </c>
      <c r="E2021" s="261">
        <v>1</v>
      </c>
      <c r="F2021" s="261" t="s">
        <v>1188</v>
      </c>
      <c r="G2021" s="261" t="s">
        <v>33</v>
      </c>
      <c r="H2021" s="261">
        <v>2</v>
      </c>
      <c r="I2021" s="261" t="s">
        <v>17</v>
      </c>
      <c r="J2021" s="261" t="s">
        <v>17</v>
      </c>
      <c r="K2021" s="261" t="s">
        <v>3249</v>
      </c>
      <c r="L2021" s="262">
        <v>45615</v>
      </c>
      <c r="M2021" s="261" t="s">
        <v>20</v>
      </c>
    </row>
    <row r="2022" spans="1:13" x14ac:dyDescent="0.35">
      <c r="A2022" s="259" t="s">
        <v>526</v>
      </c>
      <c r="B2022" s="259" t="s">
        <v>527</v>
      </c>
      <c r="C2022" s="259" t="s">
        <v>528</v>
      </c>
      <c r="D2022" s="259" t="s">
        <v>1187</v>
      </c>
      <c r="E2022" s="259">
        <v>1</v>
      </c>
      <c r="F2022" s="259" t="s">
        <v>1188</v>
      </c>
      <c r="G2022" s="259" t="s">
        <v>33</v>
      </c>
      <c r="H2022" s="259">
        <v>2</v>
      </c>
      <c r="I2022" s="259" t="s">
        <v>17</v>
      </c>
      <c r="J2022" s="259" t="s">
        <v>17</v>
      </c>
      <c r="K2022" s="259" t="s">
        <v>3250</v>
      </c>
      <c r="L2022" s="260">
        <v>45615</v>
      </c>
      <c r="M2022" s="259" t="s">
        <v>20</v>
      </c>
    </row>
    <row r="2023" spans="1:13" x14ac:dyDescent="0.35">
      <c r="A2023" s="261" t="s">
        <v>526</v>
      </c>
      <c r="B2023" s="261" t="s">
        <v>527</v>
      </c>
      <c r="C2023" s="261" t="s">
        <v>528</v>
      </c>
      <c r="D2023" s="261" t="s">
        <v>1190</v>
      </c>
      <c r="E2023" s="261">
        <v>1</v>
      </c>
      <c r="F2023" s="261" t="s">
        <v>1188</v>
      </c>
      <c r="G2023" s="261" t="s">
        <v>33</v>
      </c>
      <c r="H2023" s="261">
        <v>2</v>
      </c>
      <c r="I2023" s="261" t="s">
        <v>17</v>
      </c>
      <c r="J2023" s="261" t="s">
        <v>17</v>
      </c>
      <c r="K2023" s="261" t="s">
        <v>3251</v>
      </c>
      <c r="L2023" s="262">
        <v>45615</v>
      </c>
      <c r="M2023" s="261" t="s">
        <v>20</v>
      </c>
    </row>
    <row r="2024" spans="1:13" x14ac:dyDescent="0.35">
      <c r="A2024" s="259" t="s">
        <v>526</v>
      </c>
      <c r="B2024" s="259" t="s">
        <v>527</v>
      </c>
      <c r="C2024" s="259" t="s">
        <v>528</v>
      </c>
      <c r="D2024" s="259" t="s">
        <v>1192</v>
      </c>
      <c r="E2024" s="259">
        <v>1</v>
      </c>
      <c r="F2024" s="259" t="s">
        <v>1188</v>
      </c>
      <c r="G2024" s="259" t="s">
        <v>33</v>
      </c>
      <c r="H2024" s="259">
        <v>2</v>
      </c>
      <c r="I2024" s="259" t="s">
        <v>17</v>
      </c>
      <c r="J2024" s="259" t="s">
        <v>17</v>
      </c>
      <c r="K2024" s="259" t="s">
        <v>3252</v>
      </c>
      <c r="L2024" s="260">
        <v>45615</v>
      </c>
      <c r="M2024" s="259" t="s">
        <v>20</v>
      </c>
    </row>
    <row r="2025" spans="1:13" x14ac:dyDescent="0.35">
      <c r="A2025" s="261" t="s">
        <v>526</v>
      </c>
      <c r="B2025" s="261" t="s">
        <v>527</v>
      </c>
      <c r="C2025" s="261" t="s">
        <v>528</v>
      </c>
      <c r="D2025" s="261" t="s">
        <v>1194</v>
      </c>
      <c r="E2025" s="261">
        <v>3</v>
      </c>
      <c r="F2025" s="261" t="s">
        <v>1188</v>
      </c>
      <c r="G2025" s="261" t="s">
        <v>33</v>
      </c>
      <c r="H2025" s="261">
        <v>2</v>
      </c>
      <c r="I2025" s="261" t="s">
        <v>17</v>
      </c>
      <c r="J2025" s="261" t="s">
        <v>17</v>
      </c>
      <c r="K2025" s="261" t="s">
        <v>3253</v>
      </c>
      <c r="L2025" s="262">
        <v>45615</v>
      </c>
      <c r="M2025" s="261" t="s">
        <v>20</v>
      </c>
    </row>
    <row r="2026" spans="1:13" x14ac:dyDescent="0.35">
      <c r="A2026" s="259" t="s">
        <v>526</v>
      </c>
      <c r="B2026" s="259" t="s">
        <v>527</v>
      </c>
      <c r="C2026" s="259" t="s">
        <v>528</v>
      </c>
      <c r="D2026" s="259" t="s">
        <v>1196</v>
      </c>
      <c r="E2026" s="259">
        <v>1</v>
      </c>
      <c r="F2026" s="259" t="s">
        <v>1188</v>
      </c>
      <c r="G2026" s="259" t="s">
        <v>33</v>
      </c>
      <c r="H2026" s="259">
        <v>2</v>
      </c>
      <c r="I2026" s="259" t="s">
        <v>17</v>
      </c>
      <c r="J2026" s="259" t="s">
        <v>17</v>
      </c>
      <c r="K2026" s="259" t="s">
        <v>3254</v>
      </c>
      <c r="L2026" s="260">
        <v>45615</v>
      </c>
      <c r="M2026" s="259" t="s">
        <v>20</v>
      </c>
    </row>
    <row r="2027" spans="1:13" x14ac:dyDescent="0.35">
      <c r="A2027" s="261" t="s">
        <v>526</v>
      </c>
      <c r="B2027" s="261" t="s">
        <v>527</v>
      </c>
      <c r="C2027" s="261" t="s">
        <v>528</v>
      </c>
      <c r="D2027" s="261" t="s">
        <v>1198</v>
      </c>
      <c r="E2027" s="261">
        <v>2</v>
      </c>
      <c r="F2027" s="261" t="s">
        <v>1188</v>
      </c>
      <c r="G2027" s="261" t="s">
        <v>33</v>
      </c>
      <c r="H2027" s="261">
        <v>2</v>
      </c>
      <c r="I2027" s="261" t="s">
        <v>17</v>
      </c>
      <c r="J2027" s="261" t="s">
        <v>17</v>
      </c>
      <c r="K2027" s="261" t="s">
        <v>3255</v>
      </c>
      <c r="L2027" s="262">
        <v>45615</v>
      </c>
      <c r="M2027" s="261" t="s">
        <v>20</v>
      </c>
    </row>
    <row r="2028" spans="1:13" x14ac:dyDescent="0.35">
      <c r="A2028" s="259" t="s">
        <v>526</v>
      </c>
      <c r="B2028" s="259" t="s">
        <v>527</v>
      </c>
      <c r="C2028" s="259" t="s">
        <v>528</v>
      </c>
      <c r="D2028" s="259" t="s">
        <v>1200</v>
      </c>
      <c r="E2028" s="259">
        <v>3</v>
      </c>
      <c r="F2028" s="259" t="s">
        <v>1188</v>
      </c>
      <c r="G2028" s="259" t="s">
        <v>33</v>
      </c>
      <c r="H2028" s="259">
        <v>2</v>
      </c>
      <c r="I2028" s="259" t="s">
        <v>17</v>
      </c>
      <c r="J2028" s="259" t="s">
        <v>17</v>
      </c>
      <c r="K2028" s="259" t="s">
        <v>3256</v>
      </c>
      <c r="L2028" s="260">
        <v>45615</v>
      </c>
      <c r="M2028" s="259" t="s">
        <v>20</v>
      </c>
    </row>
    <row r="2029" spans="1:13" x14ac:dyDescent="0.35">
      <c r="A2029" s="261" t="s">
        <v>526</v>
      </c>
      <c r="B2029" s="261" t="s">
        <v>527</v>
      </c>
      <c r="C2029" s="261" t="s">
        <v>528</v>
      </c>
      <c r="D2029" s="261" t="s">
        <v>1202</v>
      </c>
      <c r="E2029" s="261">
        <v>2</v>
      </c>
      <c r="F2029" s="261" t="s">
        <v>1188</v>
      </c>
      <c r="G2029" s="261" t="s">
        <v>33</v>
      </c>
      <c r="H2029" s="261">
        <v>2</v>
      </c>
      <c r="I2029" s="261" t="s">
        <v>17</v>
      </c>
      <c r="J2029" s="261" t="s">
        <v>17</v>
      </c>
      <c r="K2029" s="261" t="s">
        <v>3257</v>
      </c>
      <c r="L2029" s="262">
        <v>45615</v>
      </c>
      <c r="M2029" s="261" t="s">
        <v>20</v>
      </c>
    </row>
    <row r="2030" spans="1:13" x14ac:dyDescent="0.35">
      <c r="A2030" s="259" t="s">
        <v>532</v>
      </c>
      <c r="B2030" s="259" t="s">
        <v>533</v>
      </c>
      <c r="C2030" s="259" t="s">
        <v>528</v>
      </c>
      <c r="D2030" s="259" t="s">
        <v>1187</v>
      </c>
      <c r="E2030" s="259">
        <v>2</v>
      </c>
      <c r="F2030" s="259" t="s">
        <v>1188</v>
      </c>
      <c r="G2030" s="259" t="s">
        <v>33</v>
      </c>
      <c r="H2030" s="259">
        <v>2</v>
      </c>
      <c r="I2030" s="259" t="s">
        <v>17</v>
      </c>
      <c r="J2030" s="259" t="s">
        <v>17</v>
      </c>
      <c r="K2030" s="259" t="s">
        <v>3258</v>
      </c>
      <c r="L2030" s="260">
        <v>45615</v>
      </c>
      <c r="M2030" s="259" t="s">
        <v>20</v>
      </c>
    </row>
    <row r="2031" spans="1:13" x14ac:dyDescent="0.35">
      <c r="A2031" s="261" t="s">
        <v>532</v>
      </c>
      <c r="B2031" s="261" t="s">
        <v>533</v>
      </c>
      <c r="C2031" s="261" t="s">
        <v>528</v>
      </c>
      <c r="D2031" s="261" t="s">
        <v>1190</v>
      </c>
      <c r="E2031" s="261">
        <v>2</v>
      </c>
      <c r="F2031" s="261" t="s">
        <v>1188</v>
      </c>
      <c r="G2031" s="261" t="s">
        <v>33</v>
      </c>
      <c r="H2031" s="261">
        <v>2</v>
      </c>
      <c r="I2031" s="261" t="s">
        <v>17</v>
      </c>
      <c r="J2031" s="261" t="s">
        <v>17</v>
      </c>
      <c r="K2031" s="261" t="s">
        <v>3259</v>
      </c>
      <c r="L2031" s="262">
        <v>45615</v>
      </c>
      <c r="M2031" s="261" t="s">
        <v>20</v>
      </c>
    </row>
    <row r="2032" spans="1:13" x14ac:dyDescent="0.35">
      <c r="A2032" s="259" t="s">
        <v>532</v>
      </c>
      <c r="B2032" s="259" t="s">
        <v>533</v>
      </c>
      <c r="C2032" s="259" t="s">
        <v>528</v>
      </c>
      <c r="D2032" s="259" t="s">
        <v>1192</v>
      </c>
      <c r="E2032" s="259">
        <v>1</v>
      </c>
      <c r="F2032" s="259" t="s">
        <v>1188</v>
      </c>
      <c r="G2032" s="259" t="s">
        <v>33</v>
      </c>
      <c r="H2032" s="259">
        <v>2</v>
      </c>
      <c r="I2032" s="259" t="s">
        <v>17</v>
      </c>
      <c r="J2032" s="259" t="s">
        <v>17</v>
      </c>
      <c r="K2032" s="259" t="s">
        <v>3260</v>
      </c>
      <c r="L2032" s="260">
        <v>45615</v>
      </c>
      <c r="M2032" s="259" t="s">
        <v>20</v>
      </c>
    </row>
    <row r="2033" spans="1:13" x14ac:dyDescent="0.35">
      <c r="A2033" s="261" t="s">
        <v>532</v>
      </c>
      <c r="B2033" s="261" t="s">
        <v>533</v>
      </c>
      <c r="C2033" s="261" t="s">
        <v>528</v>
      </c>
      <c r="D2033" s="261" t="s">
        <v>1194</v>
      </c>
      <c r="E2033" s="261">
        <v>2</v>
      </c>
      <c r="F2033" s="261" t="s">
        <v>1188</v>
      </c>
      <c r="G2033" s="261" t="s">
        <v>33</v>
      </c>
      <c r="H2033" s="261">
        <v>2</v>
      </c>
      <c r="I2033" s="261" t="s">
        <v>17</v>
      </c>
      <c r="J2033" s="261" t="s">
        <v>17</v>
      </c>
      <c r="K2033" s="261" t="s">
        <v>3261</v>
      </c>
      <c r="L2033" s="262">
        <v>45615</v>
      </c>
      <c r="M2033" s="261" t="s">
        <v>20</v>
      </c>
    </row>
    <row r="2034" spans="1:13" x14ac:dyDescent="0.35">
      <c r="A2034" s="259" t="s">
        <v>532</v>
      </c>
      <c r="B2034" s="259" t="s">
        <v>533</v>
      </c>
      <c r="C2034" s="259" t="s">
        <v>528</v>
      </c>
      <c r="D2034" s="259" t="s">
        <v>1196</v>
      </c>
      <c r="E2034" s="259">
        <v>3</v>
      </c>
      <c r="F2034" s="259" t="s">
        <v>1188</v>
      </c>
      <c r="G2034" s="259" t="s">
        <v>33</v>
      </c>
      <c r="H2034" s="259">
        <v>2</v>
      </c>
      <c r="I2034" s="259" t="s">
        <v>17</v>
      </c>
      <c r="J2034" s="259" t="s">
        <v>17</v>
      </c>
      <c r="K2034" s="259" t="s">
        <v>3262</v>
      </c>
      <c r="L2034" s="260">
        <v>45615</v>
      </c>
      <c r="M2034" s="259" t="s">
        <v>20</v>
      </c>
    </row>
    <row r="2035" spans="1:13" x14ac:dyDescent="0.35">
      <c r="A2035" s="261" t="s">
        <v>532</v>
      </c>
      <c r="B2035" s="261" t="s">
        <v>533</v>
      </c>
      <c r="C2035" s="261" t="s">
        <v>528</v>
      </c>
      <c r="D2035" s="261" t="s">
        <v>1198</v>
      </c>
      <c r="E2035" s="261">
        <v>2</v>
      </c>
      <c r="F2035" s="261" t="s">
        <v>1188</v>
      </c>
      <c r="G2035" s="261" t="s">
        <v>33</v>
      </c>
      <c r="H2035" s="261">
        <v>2</v>
      </c>
      <c r="I2035" s="261" t="s">
        <v>17</v>
      </c>
      <c r="J2035" s="261" t="s">
        <v>17</v>
      </c>
      <c r="K2035" s="261" t="s">
        <v>3263</v>
      </c>
      <c r="L2035" s="262">
        <v>45615</v>
      </c>
      <c r="M2035" s="261" t="s">
        <v>20</v>
      </c>
    </row>
    <row r="2036" spans="1:13" x14ac:dyDescent="0.35">
      <c r="A2036" s="259" t="s">
        <v>532</v>
      </c>
      <c r="B2036" s="259" t="s">
        <v>533</v>
      </c>
      <c r="C2036" s="259" t="s">
        <v>528</v>
      </c>
      <c r="D2036" s="259" t="s">
        <v>1200</v>
      </c>
      <c r="E2036" s="259">
        <v>2</v>
      </c>
      <c r="F2036" s="259" t="s">
        <v>1188</v>
      </c>
      <c r="G2036" s="259" t="s">
        <v>33</v>
      </c>
      <c r="H2036" s="259">
        <v>2</v>
      </c>
      <c r="I2036" s="259" t="s">
        <v>17</v>
      </c>
      <c r="J2036" s="259" t="s">
        <v>17</v>
      </c>
      <c r="K2036" s="259" t="s">
        <v>3264</v>
      </c>
      <c r="L2036" s="260">
        <v>45615</v>
      </c>
      <c r="M2036" s="259" t="s">
        <v>20</v>
      </c>
    </row>
    <row r="2037" spans="1:13" x14ac:dyDescent="0.35">
      <c r="A2037" s="261" t="s">
        <v>532</v>
      </c>
      <c r="B2037" s="261" t="s">
        <v>533</v>
      </c>
      <c r="C2037" s="261" t="s">
        <v>528</v>
      </c>
      <c r="D2037" s="261" t="s">
        <v>1202</v>
      </c>
      <c r="E2037" s="261">
        <v>2</v>
      </c>
      <c r="F2037" s="261" t="s">
        <v>1188</v>
      </c>
      <c r="G2037" s="261" t="s">
        <v>33</v>
      </c>
      <c r="H2037" s="261">
        <v>2</v>
      </c>
      <c r="I2037" s="261" t="s">
        <v>17</v>
      </c>
      <c r="J2037" s="261" t="s">
        <v>17</v>
      </c>
      <c r="K2037" s="261" t="s">
        <v>3265</v>
      </c>
      <c r="L2037" s="262">
        <v>45615</v>
      </c>
      <c r="M2037" s="261" t="s">
        <v>20</v>
      </c>
    </row>
    <row r="2038" spans="1:13" x14ac:dyDescent="0.35">
      <c r="A2038" s="259" t="s">
        <v>532</v>
      </c>
      <c r="B2038" s="259" t="s">
        <v>533</v>
      </c>
      <c r="C2038" s="259" t="s">
        <v>528</v>
      </c>
      <c r="D2038" s="259" t="s">
        <v>1204</v>
      </c>
      <c r="E2038" s="259">
        <v>1</v>
      </c>
      <c r="F2038" s="259" t="s">
        <v>1188</v>
      </c>
      <c r="G2038" s="259" t="s">
        <v>33</v>
      </c>
      <c r="H2038" s="259">
        <v>2</v>
      </c>
      <c r="I2038" s="259" t="s">
        <v>17</v>
      </c>
      <c r="J2038" s="259" t="s">
        <v>17</v>
      </c>
      <c r="K2038" s="259" t="s">
        <v>3266</v>
      </c>
      <c r="L2038" s="260">
        <v>45615</v>
      </c>
      <c r="M2038" s="259" t="s">
        <v>20</v>
      </c>
    </row>
    <row r="2039" spans="1:13" x14ac:dyDescent="0.35">
      <c r="A2039" s="261" t="s">
        <v>554</v>
      </c>
      <c r="B2039" s="261" t="s">
        <v>555</v>
      </c>
      <c r="C2039" s="261" t="s">
        <v>528</v>
      </c>
      <c r="D2039" s="261" t="s">
        <v>1187</v>
      </c>
      <c r="E2039" s="261">
        <v>0</v>
      </c>
      <c r="F2039" s="261" t="s">
        <v>1188</v>
      </c>
      <c r="G2039" s="261" t="s">
        <v>33</v>
      </c>
      <c r="H2039" s="261">
        <v>2</v>
      </c>
      <c r="I2039" s="261" t="s">
        <v>17</v>
      </c>
      <c r="J2039" s="261" t="s">
        <v>17</v>
      </c>
      <c r="K2039" s="261" t="s">
        <v>3267</v>
      </c>
      <c r="L2039" s="262">
        <v>45615</v>
      </c>
      <c r="M2039" s="261" t="s">
        <v>20</v>
      </c>
    </row>
    <row r="2040" spans="1:13" x14ac:dyDescent="0.35">
      <c r="A2040" s="259" t="s">
        <v>554</v>
      </c>
      <c r="B2040" s="259" t="s">
        <v>555</v>
      </c>
      <c r="C2040" s="259" t="s">
        <v>528</v>
      </c>
      <c r="D2040" s="259" t="s">
        <v>1190</v>
      </c>
      <c r="E2040" s="259">
        <v>2</v>
      </c>
      <c r="F2040" s="259" t="s">
        <v>1188</v>
      </c>
      <c r="G2040" s="259" t="s">
        <v>33</v>
      </c>
      <c r="H2040" s="259">
        <v>2</v>
      </c>
      <c r="I2040" s="259" t="s">
        <v>17</v>
      </c>
      <c r="J2040" s="259" t="s">
        <v>17</v>
      </c>
      <c r="K2040" s="259" t="s">
        <v>3268</v>
      </c>
      <c r="L2040" s="260">
        <v>45615</v>
      </c>
      <c r="M2040" s="259" t="s">
        <v>20</v>
      </c>
    </row>
    <row r="2041" spans="1:13" x14ac:dyDescent="0.35">
      <c r="A2041" s="261" t="s">
        <v>554</v>
      </c>
      <c r="B2041" s="261" t="s">
        <v>555</v>
      </c>
      <c r="C2041" s="261" t="s">
        <v>528</v>
      </c>
      <c r="D2041" s="261" t="s">
        <v>1192</v>
      </c>
      <c r="E2041" s="261">
        <v>0</v>
      </c>
      <c r="F2041" s="261" t="s">
        <v>1188</v>
      </c>
      <c r="G2041" s="261" t="s">
        <v>33</v>
      </c>
      <c r="H2041" s="261">
        <v>2</v>
      </c>
      <c r="I2041" s="261" t="s">
        <v>17</v>
      </c>
      <c r="J2041" s="261" t="s">
        <v>17</v>
      </c>
      <c r="K2041" s="261" t="s">
        <v>3269</v>
      </c>
      <c r="L2041" s="262">
        <v>45615</v>
      </c>
      <c r="M2041" s="261" t="s">
        <v>20</v>
      </c>
    </row>
    <row r="2042" spans="1:13" x14ac:dyDescent="0.35">
      <c r="A2042" s="259" t="s">
        <v>554</v>
      </c>
      <c r="B2042" s="259" t="s">
        <v>555</v>
      </c>
      <c r="C2042" s="259" t="s">
        <v>528</v>
      </c>
      <c r="D2042" s="259" t="s">
        <v>1194</v>
      </c>
      <c r="E2042" s="259">
        <v>0</v>
      </c>
      <c r="F2042" s="259" t="s">
        <v>1188</v>
      </c>
      <c r="G2042" s="259" t="s">
        <v>33</v>
      </c>
      <c r="H2042" s="259">
        <v>2</v>
      </c>
      <c r="I2042" s="259" t="s">
        <v>17</v>
      </c>
      <c r="J2042" s="259" t="s">
        <v>17</v>
      </c>
      <c r="K2042" s="259" t="s">
        <v>3270</v>
      </c>
      <c r="L2042" s="260">
        <v>45615</v>
      </c>
      <c r="M2042" s="259" t="s">
        <v>20</v>
      </c>
    </row>
    <row r="2043" spans="1:13" x14ac:dyDescent="0.35">
      <c r="A2043" s="261" t="s">
        <v>554</v>
      </c>
      <c r="B2043" s="261" t="s">
        <v>555</v>
      </c>
      <c r="C2043" s="261" t="s">
        <v>528</v>
      </c>
      <c r="D2043" s="261" t="s">
        <v>1196</v>
      </c>
      <c r="E2043" s="261">
        <v>1</v>
      </c>
      <c r="F2043" s="261" t="s">
        <v>1188</v>
      </c>
      <c r="G2043" s="261" t="s">
        <v>33</v>
      </c>
      <c r="H2043" s="261">
        <v>2</v>
      </c>
      <c r="I2043" s="261" t="s">
        <v>17</v>
      </c>
      <c r="J2043" s="261" t="s">
        <v>17</v>
      </c>
      <c r="K2043" s="261" t="s">
        <v>3271</v>
      </c>
      <c r="L2043" s="262">
        <v>45615</v>
      </c>
      <c r="M2043" s="261" t="s">
        <v>20</v>
      </c>
    </row>
    <row r="2044" spans="1:13" x14ac:dyDescent="0.35">
      <c r="A2044" s="259" t="s">
        <v>554</v>
      </c>
      <c r="B2044" s="259" t="s">
        <v>555</v>
      </c>
      <c r="C2044" s="259" t="s">
        <v>528</v>
      </c>
      <c r="D2044" s="259" t="s">
        <v>1198</v>
      </c>
      <c r="E2044" s="259">
        <v>2</v>
      </c>
      <c r="F2044" s="259" t="s">
        <v>1188</v>
      </c>
      <c r="G2044" s="259" t="s">
        <v>33</v>
      </c>
      <c r="H2044" s="259">
        <v>2</v>
      </c>
      <c r="I2044" s="259" t="s">
        <v>17</v>
      </c>
      <c r="J2044" s="259" t="s">
        <v>17</v>
      </c>
      <c r="K2044" s="259" t="s">
        <v>3272</v>
      </c>
      <c r="L2044" s="260">
        <v>45615</v>
      </c>
      <c r="M2044" s="259" t="s">
        <v>20</v>
      </c>
    </row>
    <row r="2045" spans="1:13" x14ac:dyDescent="0.35">
      <c r="A2045" s="261" t="s">
        <v>554</v>
      </c>
      <c r="B2045" s="261" t="s">
        <v>555</v>
      </c>
      <c r="C2045" s="261" t="s">
        <v>528</v>
      </c>
      <c r="D2045" s="261" t="s">
        <v>1200</v>
      </c>
      <c r="E2045" s="261">
        <v>0</v>
      </c>
      <c r="F2045" s="261" t="s">
        <v>1188</v>
      </c>
      <c r="G2045" s="261" t="s">
        <v>33</v>
      </c>
      <c r="H2045" s="261">
        <v>2</v>
      </c>
      <c r="I2045" s="261" t="s">
        <v>17</v>
      </c>
      <c r="J2045" s="261" t="s">
        <v>17</v>
      </c>
      <c r="K2045" s="261" t="s">
        <v>3273</v>
      </c>
      <c r="L2045" s="262">
        <v>45615</v>
      </c>
      <c r="M2045" s="261" t="s">
        <v>20</v>
      </c>
    </row>
    <row r="2046" spans="1:13" x14ac:dyDescent="0.35">
      <c r="A2046" s="259" t="s">
        <v>554</v>
      </c>
      <c r="B2046" s="259" t="s">
        <v>555</v>
      </c>
      <c r="C2046" s="259" t="s">
        <v>528</v>
      </c>
      <c r="D2046" s="259" t="s">
        <v>1202</v>
      </c>
      <c r="E2046" s="259">
        <v>0</v>
      </c>
      <c r="F2046" s="259" t="s">
        <v>1188</v>
      </c>
      <c r="G2046" s="259" t="s">
        <v>33</v>
      </c>
      <c r="H2046" s="259">
        <v>2</v>
      </c>
      <c r="I2046" s="259" t="s">
        <v>17</v>
      </c>
      <c r="J2046" s="259" t="s">
        <v>17</v>
      </c>
      <c r="K2046" s="259" t="s">
        <v>3274</v>
      </c>
      <c r="L2046" s="260">
        <v>45615</v>
      </c>
      <c r="M2046" s="259" t="s">
        <v>20</v>
      </c>
    </row>
    <row r="2047" spans="1:13" x14ac:dyDescent="0.35">
      <c r="A2047" s="261" t="s">
        <v>554</v>
      </c>
      <c r="B2047" s="261" t="s">
        <v>555</v>
      </c>
      <c r="C2047" s="261" t="s">
        <v>528</v>
      </c>
      <c r="D2047" s="261" t="s">
        <v>1204</v>
      </c>
      <c r="E2047" s="261">
        <v>0</v>
      </c>
      <c r="F2047" s="261" t="s">
        <v>1188</v>
      </c>
      <c r="G2047" s="261" t="s">
        <v>33</v>
      </c>
      <c r="H2047" s="261">
        <v>2</v>
      </c>
      <c r="I2047" s="261" t="s">
        <v>17</v>
      </c>
      <c r="J2047" s="261" t="s">
        <v>17</v>
      </c>
      <c r="K2047" s="261" t="s">
        <v>3275</v>
      </c>
      <c r="L2047" s="262">
        <v>45615</v>
      </c>
      <c r="M2047" s="261" t="s">
        <v>20</v>
      </c>
    </row>
    <row r="2048" spans="1:13" x14ac:dyDescent="0.35">
      <c r="A2048" s="259" t="s">
        <v>3276</v>
      </c>
      <c r="B2048" s="259" t="s">
        <v>3277</v>
      </c>
      <c r="C2048" s="259" t="s">
        <v>3278</v>
      </c>
      <c r="D2048" s="259" t="s">
        <v>1187</v>
      </c>
      <c r="E2048" s="259">
        <v>0</v>
      </c>
      <c r="F2048" s="259" t="s">
        <v>1188</v>
      </c>
      <c r="G2048" s="259" t="s">
        <v>33</v>
      </c>
      <c r="H2048" s="259">
        <v>2</v>
      </c>
      <c r="I2048" s="259" t="s">
        <v>17</v>
      </c>
      <c r="J2048" s="259" t="s">
        <v>17</v>
      </c>
      <c r="K2048" s="259" t="s">
        <v>3279</v>
      </c>
      <c r="L2048" s="260">
        <v>45615</v>
      </c>
      <c r="M2048" s="259" t="s">
        <v>20</v>
      </c>
    </row>
    <row r="2049" spans="1:13" x14ac:dyDescent="0.35">
      <c r="A2049" s="261" t="s">
        <v>3276</v>
      </c>
      <c r="B2049" s="261" t="s">
        <v>3277</v>
      </c>
      <c r="C2049" s="261" t="s">
        <v>3278</v>
      </c>
      <c r="D2049" s="261" t="s">
        <v>1190</v>
      </c>
      <c r="E2049" s="261">
        <v>1</v>
      </c>
      <c r="F2049" s="261" t="s">
        <v>1188</v>
      </c>
      <c r="G2049" s="261" t="s">
        <v>33</v>
      </c>
      <c r="H2049" s="261">
        <v>2</v>
      </c>
      <c r="I2049" s="261" t="s">
        <v>17</v>
      </c>
      <c r="J2049" s="261" t="s">
        <v>17</v>
      </c>
      <c r="K2049" s="261" t="s">
        <v>3280</v>
      </c>
      <c r="L2049" s="262">
        <v>45615</v>
      </c>
      <c r="M2049" s="261" t="s">
        <v>20</v>
      </c>
    </row>
    <row r="2050" spans="1:13" x14ac:dyDescent="0.35">
      <c r="A2050" s="259" t="s">
        <v>3276</v>
      </c>
      <c r="B2050" s="259" t="s">
        <v>3277</v>
      </c>
      <c r="C2050" s="259" t="s">
        <v>3278</v>
      </c>
      <c r="D2050" s="259" t="s">
        <v>1192</v>
      </c>
      <c r="E2050" s="259">
        <v>0</v>
      </c>
      <c r="F2050" s="259" t="s">
        <v>1188</v>
      </c>
      <c r="G2050" s="259" t="s">
        <v>33</v>
      </c>
      <c r="H2050" s="259">
        <v>2</v>
      </c>
      <c r="I2050" s="259" t="s">
        <v>17</v>
      </c>
      <c r="J2050" s="259" t="s">
        <v>17</v>
      </c>
      <c r="K2050" s="259" t="s">
        <v>3281</v>
      </c>
      <c r="L2050" s="260">
        <v>45615</v>
      </c>
      <c r="M2050" s="259" t="s">
        <v>20</v>
      </c>
    </row>
    <row r="2051" spans="1:13" x14ac:dyDescent="0.35">
      <c r="A2051" s="261" t="s">
        <v>3276</v>
      </c>
      <c r="B2051" s="261" t="s">
        <v>3277</v>
      </c>
      <c r="C2051" s="261" t="s">
        <v>3278</v>
      </c>
      <c r="D2051" s="261" t="s">
        <v>1194</v>
      </c>
      <c r="E2051" s="261">
        <v>1</v>
      </c>
      <c r="F2051" s="261" t="s">
        <v>1188</v>
      </c>
      <c r="G2051" s="261" t="s">
        <v>33</v>
      </c>
      <c r="H2051" s="261">
        <v>2</v>
      </c>
      <c r="I2051" s="261" t="s">
        <v>17</v>
      </c>
      <c r="J2051" s="261" t="s">
        <v>17</v>
      </c>
      <c r="K2051" s="261" t="s">
        <v>3282</v>
      </c>
      <c r="L2051" s="262">
        <v>45615</v>
      </c>
      <c r="M2051" s="261" t="s">
        <v>20</v>
      </c>
    </row>
    <row r="2052" spans="1:13" x14ac:dyDescent="0.35">
      <c r="A2052" s="259" t="s">
        <v>3276</v>
      </c>
      <c r="B2052" s="259" t="s">
        <v>3277</v>
      </c>
      <c r="C2052" s="259" t="s">
        <v>3278</v>
      </c>
      <c r="D2052" s="259" t="s">
        <v>1196</v>
      </c>
      <c r="E2052" s="259">
        <v>1</v>
      </c>
      <c r="F2052" s="259" t="s">
        <v>1188</v>
      </c>
      <c r="G2052" s="259" t="s">
        <v>33</v>
      </c>
      <c r="H2052" s="259">
        <v>2</v>
      </c>
      <c r="I2052" s="259" t="s">
        <v>17</v>
      </c>
      <c r="J2052" s="259" t="s">
        <v>17</v>
      </c>
      <c r="K2052" s="259" t="s">
        <v>3283</v>
      </c>
      <c r="L2052" s="260">
        <v>45615</v>
      </c>
      <c r="M2052" s="259" t="s">
        <v>20</v>
      </c>
    </row>
    <row r="2053" spans="1:13" x14ac:dyDescent="0.35">
      <c r="A2053" s="261" t="s">
        <v>3276</v>
      </c>
      <c r="B2053" s="261" t="s">
        <v>3277</v>
      </c>
      <c r="C2053" s="261" t="s">
        <v>3278</v>
      </c>
      <c r="D2053" s="261" t="s">
        <v>1198</v>
      </c>
      <c r="E2053" s="261">
        <v>0</v>
      </c>
      <c r="F2053" s="261" t="s">
        <v>1188</v>
      </c>
      <c r="G2053" s="261" t="s">
        <v>33</v>
      </c>
      <c r="H2053" s="261">
        <v>2</v>
      </c>
      <c r="I2053" s="261" t="s">
        <v>17</v>
      </c>
      <c r="J2053" s="261" t="s">
        <v>17</v>
      </c>
      <c r="K2053" s="261" t="s">
        <v>3284</v>
      </c>
      <c r="L2053" s="262">
        <v>45615</v>
      </c>
      <c r="M2053" s="261" t="s">
        <v>20</v>
      </c>
    </row>
    <row r="2054" spans="1:13" x14ac:dyDescent="0.35">
      <c r="A2054" s="259" t="s">
        <v>3276</v>
      </c>
      <c r="B2054" s="259" t="s">
        <v>3277</v>
      </c>
      <c r="C2054" s="259" t="s">
        <v>3278</v>
      </c>
      <c r="D2054" s="259" t="s">
        <v>1200</v>
      </c>
      <c r="E2054" s="259">
        <v>0</v>
      </c>
      <c r="F2054" s="259" t="s">
        <v>1188</v>
      </c>
      <c r="G2054" s="259" t="s">
        <v>33</v>
      </c>
      <c r="H2054" s="259">
        <v>2</v>
      </c>
      <c r="I2054" s="259" t="s">
        <v>17</v>
      </c>
      <c r="J2054" s="259" t="s">
        <v>17</v>
      </c>
      <c r="K2054" s="259" t="s">
        <v>3285</v>
      </c>
      <c r="L2054" s="260">
        <v>45615</v>
      </c>
      <c r="M2054" s="259" t="s">
        <v>20</v>
      </c>
    </row>
    <row r="2055" spans="1:13" x14ac:dyDescent="0.35">
      <c r="A2055" s="261" t="s">
        <v>3276</v>
      </c>
      <c r="B2055" s="261" t="s">
        <v>3277</v>
      </c>
      <c r="C2055" s="261" t="s">
        <v>3278</v>
      </c>
      <c r="D2055" s="261" t="s">
        <v>1202</v>
      </c>
      <c r="E2055" s="261">
        <v>1</v>
      </c>
      <c r="F2055" s="261" t="s">
        <v>1188</v>
      </c>
      <c r="G2055" s="261" t="s">
        <v>33</v>
      </c>
      <c r="H2055" s="261">
        <v>2</v>
      </c>
      <c r="I2055" s="261" t="s">
        <v>17</v>
      </c>
      <c r="J2055" s="261" t="s">
        <v>17</v>
      </c>
      <c r="K2055" s="261" t="s">
        <v>3286</v>
      </c>
      <c r="L2055" s="262">
        <v>45615</v>
      </c>
      <c r="M2055" s="261" t="s">
        <v>20</v>
      </c>
    </row>
    <row r="2056" spans="1:13" x14ac:dyDescent="0.35">
      <c r="A2056" s="259" t="s">
        <v>3276</v>
      </c>
      <c r="B2056" s="259" t="s">
        <v>3277</v>
      </c>
      <c r="C2056" s="259" t="s">
        <v>3278</v>
      </c>
      <c r="D2056" s="259" t="s">
        <v>1204</v>
      </c>
      <c r="E2056" s="259">
        <v>0</v>
      </c>
      <c r="F2056" s="259" t="s">
        <v>1188</v>
      </c>
      <c r="G2056" s="259" t="s">
        <v>33</v>
      </c>
      <c r="H2056" s="259">
        <v>2</v>
      </c>
      <c r="I2056" s="259" t="s">
        <v>17</v>
      </c>
      <c r="J2056" s="259" t="s">
        <v>17</v>
      </c>
      <c r="K2056" s="259" t="s">
        <v>3287</v>
      </c>
      <c r="L2056" s="260">
        <v>45615</v>
      </c>
      <c r="M2056" s="259" t="s">
        <v>20</v>
      </c>
    </row>
    <row r="2057" spans="1:13" x14ac:dyDescent="0.35">
      <c r="A2057" s="261" t="s">
        <v>3288</v>
      </c>
      <c r="B2057" s="261" t="s">
        <v>3289</v>
      </c>
      <c r="C2057" s="261" t="s">
        <v>3290</v>
      </c>
      <c r="D2057" s="261" t="s">
        <v>1187</v>
      </c>
      <c r="E2057" s="261">
        <v>2</v>
      </c>
      <c r="F2057" s="261" t="s">
        <v>1188</v>
      </c>
      <c r="G2057" s="261" t="s">
        <v>33</v>
      </c>
      <c r="H2057" s="261">
        <v>2</v>
      </c>
      <c r="I2057" s="261" t="s">
        <v>17</v>
      </c>
      <c r="J2057" s="261" t="s">
        <v>17</v>
      </c>
      <c r="K2057" s="261" t="s">
        <v>3291</v>
      </c>
      <c r="L2057" s="262">
        <v>45615</v>
      </c>
      <c r="M2057" s="261" t="s">
        <v>20</v>
      </c>
    </row>
    <row r="2058" spans="1:13" x14ac:dyDescent="0.35">
      <c r="A2058" s="259" t="s">
        <v>3288</v>
      </c>
      <c r="B2058" s="259" t="s">
        <v>3289</v>
      </c>
      <c r="C2058" s="259" t="s">
        <v>3290</v>
      </c>
      <c r="D2058" s="259" t="s">
        <v>1190</v>
      </c>
      <c r="E2058" s="259">
        <v>0</v>
      </c>
      <c r="F2058" s="259" t="s">
        <v>1188</v>
      </c>
      <c r="G2058" s="259" t="s">
        <v>33</v>
      </c>
      <c r="H2058" s="259">
        <v>2</v>
      </c>
      <c r="I2058" s="259" t="s">
        <v>17</v>
      </c>
      <c r="J2058" s="259" t="s">
        <v>17</v>
      </c>
      <c r="K2058" s="259" t="s">
        <v>3292</v>
      </c>
      <c r="L2058" s="260">
        <v>45615</v>
      </c>
      <c r="M2058" s="259" t="s">
        <v>20</v>
      </c>
    </row>
    <row r="2059" spans="1:13" x14ac:dyDescent="0.35">
      <c r="A2059" s="261" t="s">
        <v>3288</v>
      </c>
      <c r="B2059" s="261" t="s">
        <v>3289</v>
      </c>
      <c r="C2059" s="261" t="s">
        <v>3290</v>
      </c>
      <c r="D2059" s="261" t="s">
        <v>1192</v>
      </c>
      <c r="E2059" s="261">
        <v>0</v>
      </c>
      <c r="F2059" s="261" t="s">
        <v>1188</v>
      </c>
      <c r="G2059" s="261" t="s">
        <v>33</v>
      </c>
      <c r="H2059" s="261">
        <v>2</v>
      </c>
      <c r="I2059" s="261" t="s">
        <v>17</v>
      </c>
      <c r="J2059" s="261" t="s">
        <v>17</v>
      </c>
      <c r="K2059" s="261" t="s">
        <v>3293</v>
      </c>
      <c r="L2059" s="262">
        <v>45615</v>
      </c>
      <c r="M2059" s="261" t="s">
        <v>20</v>
      </c>
    </row>
    <row r="2060" spans="1:13" x14ac:dyDescent="0.35">
      <c r="A2060" s="259" t="s">
        <v>3288</v>
      </c>
      <c r="B2060" s="259" t="s">
        <v>3289</v>
      </c>
      <c r="C2060" s="259" t="s">
        <v>3290</v>
      </c>
      <c r="D2060" s="259" t="s">
        <v>1194</v>
      </c>
      <c r="E2060" s="259">
        <v>0</v>
      </c>
      <c r="F2060" s="259" t="s">
        <v>1188</v>
      </c>
      <c r="G2060" s="259" t="s">
        <v>33</v>
      </c>
      <c r="H2060" s="259">
        <v>2</v>
      </c>
      <c r="I2060" s="259" t="s">
        <v>17</v>
      </c>
      <c r="J2060" s="259" t="s">
        <v>17</v>
      </c>
      <c r="K2060" s="259" t="s">
        <v>3294</v>
      </c>
      <c r="L2060" s="260">
        <v>45615</v>
      </c>
      <c r="M2060" s="259" t="s">
        <v>20</v>
      </c>
    </row>
    <row r="2061" spans="1:13" x14ac:dyDescent="0.35">
      <c r="A2061" s="261" t="s">
        <v>3288</v>
      </c>
      <c r="B2061" s="261" t="s">
        <v>3289</v>
      </c>
      <c r="C2061" s="261" t="s">
        <v>3290</v>
      </c>
      <c r="D2061" s="261" t="s">
        <v>1196</v>
      </c>
      <c r="E2061" s="261">
        <v>1</v>
      </c>
      <c r="F2061" s="261" t="s">
        <v>1188</v>
      </c>
      <c r="G2061" s="261" t="s">
        <v>33</v>
      </c>
      <c r="H2061" s="261">
        <v>2</v>
      </c>
      <c r="I2061" s="261" t="s">
        <v>17</v>
      </c>
      <c r="J2061" s="261" t="s">
        <v>17</v>
      </c>
      <c r="K2061" s="261" t="s">
        <v>3295</v>
      </c>
      <c r="L2061" s="262">
        <v>45615</v>
      </c>
      <c r="M2061" s="261" t="s">
        <v>20</v>
      </c>
    </row>
    <row r="2062" spans="1:13" x14ac:dyDescent="0.35">
      <c r="A2062" s="259" t="s">
        <v>3288</v>
      </c>
      <c r="B2062" s="259" t="s">
        <v>3289</v>
      </c>
      <c r="C2062" s="259" t="s">
        <v>3290</v>
      </c>
      <c r="D2062" s="259" t="s">
        <v>1198</v>
      </c>
      <c r="E2062" s="259">
        <v>1</v>
      </c>
      <c r="F2062" s="259" t="s">
        <v>1188</v>
      </c>
      <c r="G2062" s="259" t="s">
        <v>33</v>
      </c>
      <c r="H2062" s="259">
        <v>2</v>
      </c>
      <c r="I2062" s="259" t="s">
        <v>17</v>
      </c>
      <c r="J2062" s="259" t="s">
        <v>17</v>
      </c>
      <c r="K2062" s="259" t="s">
        <v>3296</v>
      </c>
      <c r="L2062" s="260">
        <v>45615</v>
      </c>
      <c r="M2062" s="259" t="s">
        <v>20</v>
      </c>
    </row>
    <row r="2063" spans="1:13" x14ac:dyDescent="0.35">
      <c r="A2063" s="261" t="s">
        <v>3288</v>
      </c>
      <c r="B2063" s="261" t="s">
        <v>3289</v>
      </c>
      <c r="C2063" s="261" t="s">
        <v>3290</v>
      </c>
      <c r="D2063" s="261" t="s">
        <v>1200</v>
      </c>
      <c r="E2063" s="261">
        <v>1</v>
      </c>
      <c r="F2063" s="261" t="s">
        <v>1188</v>
      </c>
      <c r="G2063" s="261" t="s">
        <v>33</v>
      </c>
      <c r="H2063" s="261">
        <v>2</v>
      </c>
      <c r="I2063" s="261" t="s">
        <v>17</v>
      </c>
      <c r="J2063" s="261" t="s">
        <v>17</v>
      </c>
      <c r="K2063" s="261" t="s">
        <v>3297</v>
      </c>
      <c r="L2063" s="262">
        <v>45615</v>
      </c>
      <c r="M2063" s="261" t="s">
        <v>20</v>
      </c>
    </row>
    <row r="2064" spans="1:13" x14ac:dyDescent="0.35">
      <c r="A2064" s="259" t="s">
        <v>3288</v>
      </c>
      <c r="B2064" s="259" t="s">
        <v>3289</v>
      </c>
      <c r="C2064" s="259" t="s">
        <v>3290</v>
      </c>
      <c r="D2064" s="259" t="s">
        <v>1202</v>
      </c>
      <c r="E2064" s="259">
        <v>0</v>
      </c>
      <c r="F2064" s="259" t="s">
        <v>1188</v>
      </c>
      <c r="G2064" s="259" t="s">
        <v>33</v>
      </c>
      <c r="H2064" s="259">
        <v>2</v>
      </c>
      <c r="I2064" s="259" t="s">
        <v>17</v>
      </c>
      <c r="J2064" s="259" t="s">
        <v>17</v>
      </c>
      <c r="K2064" s="259" t="s">
        <v>3298</v>
      </c>
      <c r="L2064" s="260">
        <v>45615</v>
      </c>
      <c r="M2064" s="259" t="s">
        <v>20</v>
      </c>
    </row>
    <row r="2065" spans="1:13" x14ac:dyDescent="0.35">
      <c r="A2065" s="261" t="s">
        <v>3288</v>
      </c>
      <c r="B2065" s="261" t="s">
        <v>3289</v>
      </c>
      <c r="C2065" s="261" t="s">
        <v>3290</v>
      </c>
      <c r="D2065" s="261" t="s">
        <v>1204</v>
      </c>
      <c r="E2065" s="261">
        <v>0</v>
      </c>
      <c r="F2065" s="261" t="s">
        <v>1188</v>
      </c>
      <c r="G2065" s="261" t="s">
        <v>33</v>
      </c>
      <c r="H2065" s="261">
        <v>2</v>
      </c>
      <c r="I2065" s="261" t="s">
        <v>17</v>
      </c>
      <c r="J2065" s="261" t="s">
        <v>17</v>
      </c>
      <c r="K2065" s="261" t="s">
        <v>3299</v>
      </c>
      <c r="L2065" s="262">
        <v>45615</v>
      </c>
      <c r="M2065" s="261" t="s">
        <v>20</v>
      </c>
    </row>
    <row r="2066" spans="1:13" x14ac:dyDescent="0.35">
      <c r="A2066" s="259" t="s">
        <v>3300</v>
      </c>
      <c r="B2066" s="259" t="s">
        <v>3301</v>
      </c>
      <c r="C2066" s="259" t="s">
        <v>3145</v>
      </c>
      <c r="D2066" s="259" t="s">
        <v>1187</v>
      </c>
      <c r="E2066" s="259">
        <v>0</v>
      </c>
      <c r="F2066" s="259" t="s">
        <v>1188</v>
      </c>
      <c r="G2066" s="259" t="s">
        <v>33</v>
      </c>
      <c r="H2066" s="259">
        <v>2</v>
      </c>
      <c r="I2066" s="259" t="s">
        <v>17</v>
      </c>
      <c r="J2066" s="259" t="s">
        <v>17</v>
      </c>
      <c r="K2066" s="259" t="s">
        <v>3302</v>
      </c>
      <c r="L2066" s="260">
        <v>45615</v>
      </c>
      <c r="M2066" s="259" t="s">
        <v>20</v>
      </c>
    </row>
    <row r="2067" spans="1:13" x14ac:dyDescent="0.35">
      <c r="A2067" s="261" t="s">
        <v>3300</v>
      </c>
      <c r="B2067" s="261" t="s">
        <v>3301</v>
      </c>
      <c r="C2067" s="261" t="s">
        <v>3145</v>
      </c>
      <c r="D2067" s="261" t="s">
        <v>1190</v>
      </c>
      <c r="E2067" s="261">
        <v>2</v>
      </c>
      <c r="F2067" s="261" t="s">
        <v>1188</v>
      </c>
      <c r="G2067" s="261" t="s">
        <v>33</v>
      </c>
      <c r="H2067" s="261">
        <v>2</v>
      </c>
      <c r="I2067" s="261" t="s">
        <v>17</v>
      </c>
      <c r="J2067" s="261" t="s">
        <v>17</v>
      </c>
      <c r="K2067" s="261" t="s">
        <v>3303</v>
      </c>
      <c r="L2067" s="262">
        <v>45615</v>
      </c>
      <c r="M2067" s="261" t="s">
        <v>20</v>
      </c>
    </row>
    <row r="2068" spans="1:13" x14ac:dyDescent="0.35">
      <c r="A2068" s="259" t="s">
        <v>3300</v>
      </c>
      <c r="B2068" s="259" t="s">
        <v>3301</v>
      </c>
      <c r="C2068" s="259" t="s">
        <v>3145</v>
      </c>
      <c r="D2068" s="259" t="s">
        <v>1192</v>
      </c>
      <c r="E2068" s="259">
        <v>2</v>
      </c>
      <c r="F2068" s="259" t="s">
        <v>1188</v>
      </c>
      <c r="G2068" s="259" t="s">
        <v>33</v>
      </c>
      <c r="H2068" s="259">
        <v>2</v>
      </c>
      <c r="I2068" s="259" t="s">
        <v>17</v>
      </c>
      <c r="J2068" s="259" t="s">
        <v>17</v>
      </c>
      <c r="K2068" s="259" t="s">
        <v>3304</v>
      </c>
      <c r="L2068" s="260">
        <v>45615</v>
      </c>
      <c r="M2068" s="259" t="s">
        <v>20</v>
      </c>
    </row>
    <row r="2069" spans="1:13" x14ac:dyDescent="0.35">
      <c r="A2069" s="261" t="s">
        <v>3300</v>
      </c>
      <c r="B2069" s="261" t="s">
        <v>3301</v>
      </c>
      <c r="C2069" s="261" t="s">
        <v>3145</v>
      </c>
      <c r="D2069" s="261" t="s">
        <v>1194</v>
      </c>
      <c r="E2069" s="261">
        <v>3</v>
      </c>
      <c r="F2069" s="261" t="s">
        <v>1188</v>
      </c>
      <c r="G2069" s="261" t="s">
        <v>33</v>
      </c>
      <c r="H2069" s="261">
        <v>2</v>
      </c>
      <c r="I2069" s="261" t="s">
        <v>17</v>
      </c>
      <c r="J2069" s="261" t="s">
        <v>17</v>
      </c>
      <c r="K2069" s="261" t="s">
        <v>3305</v>
      </c>
      <c r="L2069" s="262">
        <v>45615</v>
      </c>
      <c r="M2069" s="261" t="s">
        <v>20</v>
      </c>
    </row>
    <row r="2070" spans="1:13" x14ac:dyDescent="0.35">
      <c r="A2070" s="259" t="s">
        <v>3300</v>
      </c>
      <c r="B2070" s="259" t="s">
        <v>3301</v>
      </c>
      <c r="C2070" s="259" t="s">
        <v>3145</v>
      </c>
      <c r="D2070" s="259" t="s">
        <v>1196</v>
      </c>
      <c r="E2070" s="259">
        <v>3</v>
      </c>
      <c r="F2070" s="259" t="s">
        <v>1188</v>
      </c>
      <c r="G2070" s="259" t="s">
        <v>33</v>
      </c>
      <c r="H2070" s="259">
        <v>2</v>
      </c>
      <c r="I2070" s="259" t="s">
        <v>17</v>
      </c>
      <c r="J2070" s="259" t="s">
        <v>17</v>
      </c>
      <c r="K2070" s="259" t="s">
        <v>3306</v>
      </c>
      <c r="L2070" s="260">
        <v>45615</v>
      </c>
      <c r="M2070" s="259" t="s">
        <v>20</v>
      </c>
    </row>
    <row r="2071" spans="1:13" x14ac:dyDescent="0.35">
      <c r="A2071" s="261" t="s">
        <v>3300</v>
      </c>
      <c r="B2071" s="261" t="s">
        <v>3301</v>
      </c>
      <c r="C2071" s="261" t="s">
        <v>3145</v>
      </c>
      <c r="D2071" s="261" t="s">
        <v>1198</v>
      </c>
      <c r="E2071" s="261">
        <v>1</v>
      </c>
      <c r="F2071" s="261" t="s">
        <v>1188</v>
      </c>
      <c r="G2071" s="261" t="s">
        <v>33</v>
      </c>
      <c r="H2071" s="261">
        <v>2</v>
      </c>
      <c r="I2071" s="261" t="s">
        <v>17</v>
      </c>
      <c r="J2071" s="261" t="s">
        <v>17</v>
      </c>
      <c r="K2071" s="261" t="s">
        <v>3307</v>
      </c>
      <c r="L2071" s="262">
        <v>45615</v>
      </c>
      <c r="M2071" s="261" t="s">
        <v>20</v>
      </c>
    </row>
    <row r="2072" spans="1:13" x14ac:dyDescent="0.35">
      <c r="A2072" s="259" t="s">
        <v>3300</v>
      </c>
      <c r="B2072" s="259" t="s">
        <v>3301</v>
      </c>
      <c r="C2072" s="259" t="s">
        <v>3145</v>
      </c>
      <c r="D2072" s="259" t="s">
        <v>1200</v>
      </c>
      <c r="E2072" s="259">
        <v>0</v>
      </c>
      <c r="F2072" s="259" t="s">
        <v>1188</v>
      </c>
      <c r="G2072" s="259" t="s">
        <v>33</v>
      </c>
      <c r="H2072" s="259">
        <v>2</v>
      </c>
      <c r="I2072" s="259" t="s">
        <v>17</v>
      </c>
      <c r="J2072" s="259" t="s">
        <v>17</v>
      </c>
      <c r="K2072" s="259" t="s">
        <v>3308</v>
      </c>
      <c r="L2072" s="260">
        <v>45615</v>
      </c>
      <c r="M2072" s="259" t="s">
        <v>20</v>
      </c>
    </row>
    <row r="2073" spans="1:13" x14ac:dyDescent="0.35">
      <c r="A2073" s="261" t="s">
        <v>3300</v>
      </c>
      <c r="B2073" s="261" t="s">
        <v>3301</v>
      </c>
      <c r="C2073" s="261" t="s">
        <v>3145</v>
      </c>
      <c r="D2073" s="261" t="s">
        <v>1202</v>
      </c>
      <c r="E2073" s="261">
        <v>3</v>
      </c>
      <c r="F2073" s="261" t="s">
        <v>1188</v>
      </c>
      <c r="G2073" s="261" t="s">
        <v>33</v>
      </c>
      <c r="H2073" s="261">
        <v>2</v>
      </c>
      <c r="I2073" s="261" t="s">
        <v>17</v>
      </c>
      <c r="J2073" s="261" t="s">
        <v>17</v>
      </c>
      <c r="K2073" s="261" t="s">
        <v>3309</v>
      </c>
      <c r="L2073" s="262">
        <v>45615</v>
      </c>
      <c r="M2073" s="261" t="s">
        <v>20</v>
      </c>
    </row>
    <row r="2074" spans="1:13" x14ac:dyDescent="0.35">
      <c r="A2074" s="259" t="s">
        <v>3300</v>
      </c>
      <c r="B2074" s="259" t="s">
        <v>3301</v>
      </c>
      <c r="C2074" s="259" t="s">
        <v>3145</v>
      </c>
      <c r="D2074" s="259" t="s">
        <v>1204</v>
      </c>
      <c r="E2074" s="259">
        <v>3</v>
      </c>
      <c r="F2074" s="259" t="s">
        <v>1188</v>
      </c>
      <c r="G2074" s="259" t="s">
        <v>33</v>
      </c>
      <c r="H2074" s="259">
        <v>2</v>
      </c>
      <c r="I2074" s="259" t="s">
        <v>17</v>
      </c>
      <c r="J2074" s="259" t="s">
        <v>17</v>
      </c>
      <c r="K2074" s="259" t="s">
        <v>3310</v>
      </c>
      <c r="L2074" s="260">
        <v>45615</v>
      </c>
      <c r="M2074" s="259" t="s">
        <v>20</v>
      </c>
    </row>
    <row r="2075" spans="1:13" x14ac:dyDescent="0.35">
      <c r="A2075" s="261" t="s">
        <v>30</v>
      </c>
      <c r="B2075" s="261" t="s">
        <v>31</v>
      </c>
      <c r="C2075" s="261" t="s">
        <v>32</v>
      </c>
      <c r="D2075" s="261" t="s">
        <v>1187</v>
      </c>
      <c r="E2075" s="261">
        <v>0</v>
      </c>
      <c r="F2075" s="261" t="s">
        <v>1188</v>
      </c>
      <c r="G2075" s="261" t="s">
        <v>33</v>
      </c>
      <c r="H2075" s="261">
        <v>2</v>
      </c>
      <c r="I2075" s="261" t="s">
        <v>17</v>
      </c>
      <c r="J2075" s="261" t="s">
        <v>17</v>
      </c>
      <c r="K2075" s="261" t="s">
        <v>3311</v>
      </c>
      <c r="L2075" s="262">
        <v>45615</v>
      </c>
      <c r="M2075" s="261" t="s">
        <v>20</v>
      </c>
    </row>
    <row r="2076" spans="1:13" x14ac:dyDescent="0.35">
      <c r="A2076" s="259" t="s">
        <v>30</v>
      </c>
      <c r="B2076" s="259" t="s">
        <v>31</v>
      </c>
      <c r="C2076" s="259" t="s">
        <v>32</v>
      </c>
      <c r="D2076" s="259" t="s">
        <v>1190</v>
      </c>
      <c r="E2076" s="259">
        <v>0</v>
      </c>
      <c r="F2076" s="259" t="s">
        <v>1188</v>
      </c>
      <c r="G2076" s="259" t="s">
        <v>33</v>
      </c>
      <c r="H2076" s="259">
        <v>2</v>
      </c>
      <c r="I2076" s="259" t="s">
        <v>17</v>
      </c>
      <c r="J2076" s="259" t="s">
        <v>17</v>
      </c>
      <c r="K2076" s="259" t="s">
        <v>3312</v>
      </c>
      <c r="L2076" s="260">
        <v>45615</v>
      </c>
      <c r="M2076" s="259" t="s">
        <v>20</v>
      </c>
    </row>
    <row r="2077" spans="1:13" x14ac:dyDescent="0.35">
      <c r="A2077" s="261" t="s">
        <v>30</v>
      </c>
      <c r="B2077" s="261" t="s">
        <v>31</v>
      </c>
      <c r="C2077" s="261" t="s">
        <v>32</v>
      </c>
      <c r="D2077" s="261" t="s">
        <v>1192</v>
      </c>
      <c r="E2077" s="261">
        <v>0</v>
      </c>
      <c r="F2077" s="261" t="s">
        <v>1188</v>
      </c>
      <c r="G2077" s="261" t="s">
        <v>33</v>
      </c>
      <c r="H2077" s="261">
        <v>2</v>
      </c>
      <c r="I2077" s="261" t="s">
        <v>17</v>
      </c>
      <c r="J2077" s="261" t="s">
        <v>17</v>
      </c>
      <c r="K2077" s="261" t="s">
        <v>3313</v>
      </c>
      <c r="L2077" s="262">
        <v>45615</v>
      </c>
      <c r="M2077" s="261" t="s">
        <v>20</v>
      </c>
    </row>
    <row r="2078" spans="1:13" x14ac:dyDescent="0.35">
      <c r="A2078" s="259" t="s">
        <v>30</v>
      </c>
      <c r="B2078" s="259" t="s">
        <v>31</v>
      </c>
      <c r="C2078" s="259" t="s">
        <v>32</v>
      </c>
      <c r="D2078" s="259" t="s">
        <v>1194</v>
      </c>
      <c r="E2078" s="259">
        <v>0</v>
      </c>
      <c r="F2078" s="259" t="s">
        <v>1188</v>
      </c>
      <c r="G2078" s="259" t="s">
        <v>33</v>
      </c>
      <c r="H2078" s="259">
        <v>2</v>
      </c>
      <c r="I2078" s="259" t="s">
        <v>17</v>
      </c>
      <c r="J2078" s="259" t="s">
        <v>17</v>
      </c>
      <c r="K2078" s="259" t="s">
        <v>3314</v>
      </c>
      <c r="L2078" s="260">
        <v>45615</v>
      </c>
      <c r="M2078" s="259" t="s">
        <v>20</v>
      </c>
    </row>
    <row r="2079" spans="1:13" x14ac:dyDescent="0.35">
      <c r="A2079" s="261" t="s">
        <v>30</v>
      </c>
      <c r="B2079" s="261" t="s">
        <v>31</v>
      </c>
      <c r="C2079" s="261" t="s">
        <v>32</v>
      </c>
      <c r="D2079" s="261" t="s">
        <v>1196</v>
      </c>
      <c r="E2079" s="261">
        <v>2</v>
      </c>
      <c r="F2079" s="261" t="s">
        <v>1188</v>
      </c>
      <c r="G2079" s="261" t="s">
        <v>33</v>
      </c>
      <c r="H2079" s="261">
        <v>2</v>
      </c>
      <c r="I2079" s="261" t="s">
        <v>17</v>
      </c>
      <c r="J2079" s="261" t="s">
        <v>17</v>
      </c>
      <c r="K2079" s="261" t="s">
        <v>3315</v>
      </c>
      <c r="L2079" s="262">
        <v>45615</v>
      </c>
      <c r="M2079" s="261" t="s">
        <v>20</v>
      </c>
    </row>
    <row r="2080" spans="1:13" x14ac:dyDescent="0.35">
      <c r="A2080" s="259" t="s">
        <v>30</v>
      </c>
      <c r="B2080" s="259" t="s">
        <v>31</v>
      </c>
      <c r="C2080" s="259" t="s">
        <v>32</v>
      </c>
      <c r="D2080" s="259" t="s">
        <v>1198</v>
      </c>
      <c r="E2080" s="259">
        <v>1</v>
      </c>
      <c r="F2080" s="259" t="s">
        <v>1188</v>
      </c>
      <c r="G2080" s="259" t="s">
        <v>33</v>
      </c>
      <c r="H2080" s="259">
        <v>2</v>
      </c>
      <c r="I2080" s="259" t="s">
        <v>17</v>
      </c>
      <c r="J2080" s="259" t="s">
        <v>17</v>
      </c>
      <c r="K2080" s="259" t="s">
        <v>3316</v>
      </c>
      <c r="L2080" s="260">
        <v>45615</v>
      </c>
      <c r="M2080" s="259" t="s">
        <v>20</v>
      </c>
    </row>
    <row r="2081" spans="1:13" x14ac:dyDescent="0.35">
      <c r="A2081" s="261" t="s">
        <v>30</v>
      </c>
      <c r="B2081" s="261" t="s">
        <v>31</v>
      </c>
      <c r="C2081" s="261" t="s">
        <v>32</v>
      </c>
      <c r="D2081" s="261" t="s">
        <v>1200</v>
      </c>
      <c r="E2081" s="261">
        <v>0</v>
      </c>
      <c r="F2081" s="261" t="s">
        <v>1188</v>
      </c>
      <c r="G2081" s="261" t="s">
        <v>33</v>
      </c>
      <c r="H2081" s="261">
        <v>2</v>
      </c>
      <c r="I2081" s="261" t="s">
        <v>17</v>
      </c>
      <c r="J2081" s="261" t="s">
        <v>17</v>
      </c>
      <c r="K2081" s="261" t="s">
        <v>3317</v>
      </c>
      <c r="L2081" s="262">
        <v>45615</v>
      </c>
      <c r="M2081" s="261" t="s">
        <v>20</v>
      </c>
    </row>
    <row r="2082" spans="1:13" x14ac:dyDescent="0.35">
      <c r="A2082" s="259" t="s">
        <v>30</v>
      </c>
      <c r="B2082" s="259" t="s">
        <v>31</v>
      </c>
      <c r="C2082" s="259" t="s">
        <v>32</v>
      </c>
      <c r="D2082" s="259" t="s">
        <v>1202</v>
      </c>
      <c r="E2082" s="259">
        <v>0</v>
      </c>
      <c r="F2082" s="259" t="s">
        <v>1188</v>
      </c>
      <c r="G2082" s="259" t="s">
        <v>33</v>
      </c>
      <c r="H2082" s="259">
        <v>2</v>
      </c>
      <c r="I2082" s="259" t="s">
        <v>17</v>
      </c>
      <c r="J2082" s="259" t="s">
        <v>17</v>
      </c>
      <c r="K2082" s="259" t="s">
        <v>3318</v>
      </c>
      <c r="L2082" s="260">
        <v>45615</v>
      </c>
      <c r="M2082" s="259" t="s">
        <v>20</v>
      </c>
    </row>
    <row r="2083" spans="1:13" x14ac:dyDescent="0.35">
      <c r="A2083" s="261" t="s">
        <v>30</v>
      </c>
      <c r="B2083" s="261" t="s">
        <v>31</v>
      </c>
      <c r="C2083" s="261" t="s">
        <v>32</v>
      </c>
      <c r="D2083" s="261" t="s">
        <v>1204</v>
      </c>
      <c r="E2083" s="261">
        <v>0</v>
      </c>
      <c r="F2083" s="261" t="s">
        <v>1188</v>
      </c>
      <c r="G2083" s="261" t="s">
        <v>33</v>
      </c>
      <c r="H2083" s="261">
        <v>2</v>
      </c>
      <c r="I2083" s="261" t="s">
        <v>17</v>
      </c>
      <c r="J2083" s="261" t="s">
        <v>17</v>
      </c>
      <c r="K2083" s="261" t="s">
        <v>3319</v>
      </c>
      <c r="L2083" s="262">
        <v>45615</v>
      </c>
      <c r="M2083" s="261" t="s">
        <v>20</v>
      </c>
    </row>
    <row r="2084" spans="1:13" x14ac:dyDescent="0.35">
      <c r="A2084" s="259" t="s">
        <v>1761</v>
      </c>
      <c r="B2084" s="259" t="s">
        <v>1762</v>
      </c>
      <c r="C2084" s="259" t="s">
        <v>1763</v>
      </c>
      <c r="D2084" s="259" t="s">
        <v>1187</v>
      </c>
      <c r="E2084" s="259">
        <v>2</v>
      </c>
      <c r="F2084" s="259" t="s">
        <v>1188</v>
      </c>
      <c r="G2084" s="259" t="s">
        <v>33</v>
      </c>
      <c r="H2084" s="259">
        <v>2</v>
      </c>
      <c r="I2084" s="259" t="s">
        <v>17</v>
      </c>
      <c r="J2084" s="259" t="s">
        <v>17</v>
      </c>
      <c r="K2084" s="259" t="s">
        <v>3320</v>
      </c>
      <c r="L2084" s="260">
        <v>45615</v>
      </c>
      <c r="M2084" s="259" t="s">
        <v>20</v>
      </c>
    </row>
    <row r="2085" spans="1:13" x14ac:dyDescent="0.35">
      <c r="A2085" s="261" t="s">
        <v>1761</v>
      </c>
      <c r="B2085" s="261" t="s">
        <v>1762</v>
      </c>
      <c r="C2085" s="261" t="s">
        <v>1763</v>
      </c>
      <c r="D2085" s="261" t="s">
        <v>1190</v>
      </c>
      <c r="E2085" s="261">
        <v>0</v>
      </c>
      <c r="F2085" s="261" t="s">
        <v>1188</v>
      </c>
      <c r="G2085" s="261" t="s">
        <v>33</v>
      </c>
      <c r="H2085" s="261">
        <v>2</v>
      </c>
      <c r="I2085" s="261" t="s">
        <v>17</v>
      </c>
      <c r="J2085" s="261" t="s">
        <v>17</v>
      </c>
      <c r="K2085" s="261" t="s">
        <v>3321</v>
      </c>
      <c r="L2085" s="262">
        <v>45615</v>
      </c>
      <c r="M2085" s="261" t="s">
        <v>20</v>
      </c>
    </row>
    <row r="2086" spans="1:13" x14ac:dyDescent="0.35">
      <c r="A2086" s="259" t="s">
        <v>1761</v>
      </c>
      <c r="B2086" s="259" t="s">
        <v>1762</v>
      </c>
      <c r="C2086" s="259" t="s">
        <v>1763</v>
      </c>
      <c r="D2086" s="259" t="s">
        <v>1192</v>
      </c>
      <c r="E2086" s="259">
        <v>2</v>
      </c>
      <c r="F2086" s="259" t="s">
        <v>1188</v>
      </c>
      <c r="G2086" s="259" t="s">
        <v>33</v>
      </c>
      <c r="H2086" s="259">
        <v>2</v>
      </c>
      <c r="I2086" s="259" t="s">
        <v>17</v>
      </c>
      <c r="J2086" s="259" t="s">
        <v>17</v>
      </c>
      <c r="K2086" s="259" t="s">
        <v>3322</v>
      </c>
      <c r="L2086" s="260">
        <v>45615</v>
      </c>
      <c r="M2086" s="259" t="s">
        <v>20</v>
      </c>
    </row>
    <row r="2087" spans="1:13" x14ac:dyDescent="0.35">
      <c r="A2087" s="261" t="s">
        <v>1761</v>
      </c>
      <c r="B2087" s="261" t="s">
        <v>1762</v>
      </c>
      <c r="C2087" s="261" t="s">
        <v>1763</v>
      </c>
      <c r="D2087" s="261" t="s">
        <v>1194</v>
      </c>
      <c r="E2087" s="261">
        <v>3</v>
      </c>
      <c r="F2087" s="261" t="s">
        <v>1188</v>
      </c>
      <c r="G2087" s="261" t="s">
        <v>33</v>
      </c>
      <c r="H2087" s="261">
        <v>2</v>
      </c>
      <c r="I2087" s="261" t="s">
        <v>17</v>
      </c>
      <c r="J2087" s="261" t="s">
        <v>17</v>
      </c>
      <c r="K2087" s="261" t="s">
        <v>3323</v>
      </c>
      <c r="L2087" s="262">
        <v>45615</v>
      </c>
      <c r="M2087" s="261" t="s">
        <v>20</v>
      </c>
    </row>
    <row r="2088" spans="1:13" x14ac:dyDescent="0.35">
      <c r="A2088" s="259" t="s">
        <v>1761</v>
      </c>
      <c r="B2088" s="259" t="s">
        <v>1762</v>
      </c>
      <c r="C2088" s="259" t="s">
        <v>1763</v>
      </c>
      <c r="D2088" s="259" t="s">
        <v>1196</v>
      </c>
      <c r="E2088" s="259">
        <v>3</v>
      </c>
      <c r="F2088" s="259" t="s">
        <v>1188</v>
      </c>
      <c r="G2088" s="259" t="s">
        <v>33</v>
      </c>
      <c r="H2088" s="259">
        <v>2</v>
      </c>
      <c r="I2088" s="259" t="s">
        <v>17</v>
      </c>
      <c r="J2088" s="259" t="s">
        <v>17</v>
      </c>
      <c r="K2088" s="259" t="s">
        <v>3324</v>
      </c>
      <c r="L2088" s="260">
        <v>45615</v>
      </c>
      <c r="M2088" s="259" t="s">
        <v>20</v>
      </c>
    </row>
    <row r="2089" spans="1:13" x14ac:dyDescent="0.35">
      <c r="A2089" s="261" t="s">
        <v>1761</v>
      </c>
      <c r="B2089" s="261" t="s">
        <v>1762</v>
      </c>
      <c r="C2089" s="261" t="s">
        <v>1763</v>
      </c>
      <c r="D2089" s="261" t="s">
        <v>1198</v>
      </c>
      <c r="E2089" s="261">
        <v>3</v>
      </c>
      <c r="F2089" s="261" t="s">
        <v>1188</v>
      </c>
      <c r="G2089" s="261" t="s">
        <v>33</v>
      </c>
      <c r="H2089" s="261">
        <v>2</v>
      </c>
      <c r="I2089" s="261" t="s">
        <v>17</v>
      </c>
      <c r="J2089" s="261" t="s">
        <v>17</v>
      </c>
      <c r="K2089" s="261" t="s">
        <v>3325</v>
      </c>
      <c r="L2089" s="262">
        <v>45615</v>
      </c>
      <c r="M2089" s="261" t="s">
        <v>20</v>
      </c>
    </row>
    <row r="2090" spans="1:13" x14ac:dyDescent="0.35">
      <c r="A2090" s="259" t="s">
        <v>1761</v>
      </c>
      <c r="B2090" s="259" t="s">
        <v>1762</v>
      </c>
      <c r="C2090" s="259" t="s">
        <v>1763</v>
      </c>
      <c r="D2090" s="259" t="s">
        <v>1200</v>
      </c>
      <c r="E2090" s="259">
        <v>3</v>
      </c>
      <c r="F2090" s="259" t="s">
        <v>1188</v>
      </c>
      <c r="G2090" s="259" t="s">
        <v>33</v>
      </c>
      <c r="H2090" s="259">
        <v>2</v>
      </c>
      <c r="I2090" s="259" t="s">
        <v>17</v>
      </c>
      <c r="J2090" s="259" t="s">
        <v>17</v>
      </c>
      <c r="K2090" s="259" t="s">
        <v>3326</v>
      </c>
      <c r="L2090" s="260">
        <v>45615</v>
      </c>
      <c r="M2090" s="259" t="s">
        <v>20</v>
      </c>
    </row>
    <row r="2091" spans="1:13" x14ac:dyDescent="0.35">
      <c r="A2091" s="261" t="s">
        <v>1761</v>
      </c>
      <c r="B2091" s="261" t="s">
        <v>1762</v>
      </c>
      <c r="C2091" s="261" t="s">
        <v>1763</v>
      </c>
      <c r="D2091" s="261" t="s">
        <v>1202</v>
      </c>
      <c r="E2091" s="261">
        <v>3</v>
      </c>
      <c r="F2091" s="261" t="s">
        <v>1188</v>
      </c>
      <c r="G2091" s="261" t="s">
        <v>33</v>
      </c>
      <c r="H2091" s="261">
        <v>2</v>
      </c>
      <c r="I2091" s="261" t="s">
        <v>17</v>
      </c>
      <c r="J2091" s="261" t="s">
        <v>17</v>
      </c>
      <c r="K2091" s="261" t="s">
        <v>3327</v>
      </c>
      <c r="L2091" s="262">
        <v>45615</v>
      </c>
      <c r="M2091" s="261" t="s">
        <v>20</v>
      </c>
    </row>
    <row r="2092" spans="1:13" x14ac:dyDescent="0.35">
      <c r="A2092" s="259" t="s">
        <v>1761</v>
      </c>
      <c r="B2092" s="259" t="s">
        <v>1762</v>
      </c>
      <c r="C2092" s="259" t="s">
        <v>1763</v>
      </c>
      <c r="D2092" s="259" t="s">
        <v>1204</v>
      </c>
      <c r="E2092" s="259">
        <v>3</v>
      </c>
      <c r="F2092" s="259" t="s">
        <v>1188</v>
      </c>
      <c r="G2092" s="259" t="s">
        <v>33</v>
      </c>
      <c r="H2092" s="259">
        <v>2</v>
      </c>
      <c r="I2092" s="259" t="s">
        <v>17</v>
      </c>
      <c r="J2092" s="259" t="s">
        <v>17</v>
      </c>
      <c r="K2092" s="259" t="s">
        <v>3328</v>
      </c>
      <c r="L2092" s="260">
        <v>45615</v>
      </c>
      <c r="M2092" s="259" t="s">
        <v>20</v>
      </c>
    </row>
    <row r="2093" spans="1:13" x14ac:dyDescent="0.35">
      <c r="A2093" s="261" t="s">
        <v>3329</v>
      </c>
      <c r="B2093" s="261" t="s">
        <v>3330</v>
      </c>
      <c r="C2093" s="261" t="s">
        <v>3331</v>
      </c>
      <c r="D2093" s="261" t="s">
        <v>1187</v>
      </c>
      <c r="E2093" s="261">
        <v>2</v>
      </c>
      <c r="F2093" s="261" t="s">
        <v>1188</v>
      </c>
      <c r="G2093" s="261" t="s">
        <v>33</v>
      </c>
      <c r="H2093" s="261">
        <v>2</v>
      </c>
      <c r="I2093" s="261" t="s">
        <v>17</v>
      </c>
      <c r="J2093" s="261" t="s">
        <v>17</v>
      </c>
      <c r="K2093" s="261" t="s">
        <v>3332</v>
      </c>
      <c r="L2093" s="262">
        <v>45615</v>
      </c>
      <c r="M2093" s="261" t="s">
        <v>20</v>
      </c>
    </row>
    <row r="2094" spans="1:13" x14ac:dyDescent="0.35">
      <c r="A2094" s="259" t="s">
        <v>3329</v>
      </c>
      <c r="B2094" s="259" t="s">
        <v>3330</v>
      </c>
      <c r="C2094" s="259" t="s">
        <v>3331</v>
      </c>
      <c r="D2094" s="259" t="s">
        <v>1190</v>
      </c>
      <c r="E2094" s="259">
        <v>2</v>
      </c>
      <c r="F2094" s="259" t="s">
        <v>1188</v>
      </c>
      <c r="G2094" s="259" t="s">
        <v>33</v>
      </c>
      <c r="H2094" s="259">
        <v>2</v>
      </c>
      <c r="I2094" s="259" t="s">
        <v>17</v>
      </c>
      <c r="J2094" s="259" t="s">
        <v>17</v>
      </c>
      <c r="K2094" s="259" t="s">
        <v>3333</v>
      </c>
      <c r="L2094" s="260">
        <v>45615</v>
      </c>
      <c r="M2094" s="259" t="s">
        <v>20</v>
      </c>
    </row>
    <row r="2095" spans="1:13" x14ac:dyDescent="0.35">
      <c r="A2095" s="261" t="s">
        <v>3329</v>
      </c>
      <c r="B2095" s="261" t="s">
        <v>3330</v>
      </c>
      <c r="C2095" s="261" t="s">
        <v>3331</v>
      </c>
      <c r="D2095" s="261" t="s">
        <v>1192</v>
      </c>
      <c r="E2095" s="261">
        <v>2</v>
      </c>
      <c r="F2095" s="261" t="s">
        <v>1188</v>
      </c>
      <c r="G2095" s="261" t="s">
        <v>33</v>
      </c>
      <c r="H2095" s="261">
        <v>2</v>
      </c>
      <c r="I2095" s="261" t="s">
        <v>17</v>
      </c>
      <c r="J2095" s="261" t="s">
        <v>17</v>
      </c>
      <c r="K2095" s="261" t="s">
        <v>3334</v>
      </c>
      <c r="L2095" s="262">
        <v>45615</v>
      </c>
      <c r="M2095" s="261" t="s">
        <v>20</v>
      </c>
    </row>
    <row r="2096" spans="1:13" x14ac:dyDescent="0.35">
      <c r="A2096" s="259" t="s">
        <v>3329</v>
      </c>
      <c r="B2096" s="259" t="s">
        <v>3330</v>
      </c>
      <c r="C2096" s="259" t="s">
        <v>3331</v>
      </c>
      <c r="D2096" s="259" t="s">
        <v>1194</v>
      </c>
      <c r="E2096" s="259">
        <v>1</v>
      </c>
      <c r="F2096" s="259" t="s">
        <v>1188</v>
      </c>
      <c r="G2096" s="259" t="s">
        <v>33</v>
      </c>
      <c r="H2096" s="259">
        <v>2</v>
      </c>
      <c r="I2096" s="259" t="s">
        <v>17</v>
      </c>
      <c r="J2096" s="259" t="s">
        <v>17</v>
      </c>
      <c r="K2096" s="259" t="s">
        <v>3335</v>
      </c>
      <c r="L2096" s="260">
        <v>45615</v>
      </c>
      <c r="M2096" s="259" t="s">
        <v>20</v>
      </c>
    </row>
    <row r="2097" spans="1:13" x14ac:dyDescent="0.35">
      <c r="A2097" s="261" t="s">
        <v>3329</v>
      </c>
      <c r="B2097" s="261" t="s">
        <v>3330</v>
      </c>
      <c r="C2097" s="261" t="s">
        <v>3331</v>
      </c>
      <c r="D2097" s="261" t="s">
        <v>1196</v>
      </c>
      <c r="E2097" s="261">
        <v>2</v>
      </c>
      <c r="F2097" s="261" t="s">
        <v>1188</v>
      </c>
      <c r="G2097" s="261" t="s">
        <v>33</v>
      </c>
      <c r="H2097" s="261">
        <v>2</v>
      </c>
      <c r="I2097" s="261" t="s">
        <v>17</v>
      </c>
      <c r="J2097" s="261" t="s">
        <v>17</v>
      </c>
      <c r="K2097" s="261" t="s">
        <v>3336</v>
      </c>
      <c r="L2097" s="262">
        <v>45615</v>
      </c>
      <c r="M2097" s="261" t="s">
        <v>20</v>
      </c>
    </row>
    <row r="2098" spans="1:13" x14ac:dyDescent="0.35">
      <c r="A2098" s="259" t="s">
        <v>3329</v>
      </c>
      <c r="B2098" s="259" t="s">
        <v>3330</v>
      </c>
      <c r="C2098" s="259" t="s">
        <v>3331</v>
      </c>
      <c r="D2098" s="259" t="s">
        <v>1198</v>
      </c>
      <c r="E2098" s="259">
        <v>1</v>
      </c>
      <c r="F2098" s="259" t="s">
        <v>1188</v>
      </c>
      <c r="G2098" s="259" t="s">
        <v>33</v>
      </c>
      <c r="H2098" s="259">
        <v>2</v>
      </c>
      <c r="I2098" s="259" t="s">
        <v>17</v>
      </c>
      <c r="J2098" s="259" t="s">
        <v>17</v>
      </c>
      <c r="K2098" s="259" t="s">
        <v>3337</v>
      </c>
      <c r="L2098" s="260">
        <v>45615</v>
      </c>
      <c r="M2098" s="259" t="s">
        <v>20</v>
      </c>
    </row>
    <row r="2099" spans="1:13" x14ac:dyDescent="0.35">
      <c r="A2099" s="261" t="s">
        <v>3329</v>
      </c>
      <c r="B2099" s="261" t="s">
        <v>3330</v>
      </c>
      <c r="C2099" s="261" t="s">
        <v>3331</v>
      </c>
      <c r="D2099" s="261" t="s">
        <v>1200</v>
      </c>
      <c r="E2099" s="261">
        <v>2</v>
      </c>
      <c r="F2099" s="261" t="s">
        <v>1188</v>
      </c>
      <c r="G2099" s="261" t="s">
        <v>33</v>
      </c>
      <c r="H2099" s="261">
        <v>2</v>
      </c>
      <c r="I2099" s="261" t="s">
        <v>17</v>
      </c>
      <c r="J2099" s="261" t="s">
        <v>17</v>
      </c>
      <c r="K2099" s="261" t="s">
        <v>3338</v>
      </c>
      <c r="L2099" s="262">
        <v>45615</v>
      </c>
      <c r="M2099" s="261" t="s">
        <v>20</v>
      </c>
    </row>
    <row r="2100" spans="1:13" x14ac:dyDescent="0.35">
      <c r="A2100" s="259" t="s">
        <v>3329</v>
      </c>
      <c r="B2100" s="259" t="s">
        <v>3330</v>
      </c>
      <c r="C2100" s="259" t="s">
        <v>3331</v>
      </c>
      <c r="D2100" s="259" t="s">
        <v>1202</v>
      </c>
      <c r="E2100" s="259">
        <v>2</v>
      </c>
      <c r="F2100" s="259" t="s">
        <v>1188</v>
      </c>
      <c r="G2100" s="259" t="s">
        <v>33</v>
      </c>
      <c r="H2100" s="259">
        <v>2</v>
      </c>
      <c r="I2100" s="259" t="s">
        <v>17</v>
      </c>
      <c r="J2100" s="259" t="s">
        <v>17</v>
      </c>
      <c r="K2100" s="259" t="s">
        <v>3339</v>
      </c>
      <c r="L2100" s="260">
        <v>45615</v>
      </c>
      <c r="M2100" s="259" t="s">
        <v>20</v>
      </c>
    </row>
    <row r="2101" spans="1:13" x14ac:dyDescent="0.35">
      <c r="A2101" s="261" t="s">
        <v>3329</v>
      </c>
      <c r="B2101" s="261" t="s">
        <v>3330</v>
      </c>
      <c r="C2101" s="261" t="s">
        <v>3331</v>
      </c>
      <c r="D2101" s="261" t="s">
        <v>1204</v>
      </c>
      <c r="E2101" s="261">
        <v>0</v>
      </c>
      <c r="F2101" s="261" t="s">
        <v>1188</v>
      </c>
      <c r="G2101" s="261" t="s">
        <v>33</v>
      </c>
      <c r="H2101" s="261">
        <v>2</v>
      </c>
      <c r="I2101" s="261" t="s">
        <v>17</v>
      </c>
      <c r="J2101" s="261" t="s">
        <v>17</v>
      </c>
      <c r="K2101" s="261" t="s">
        <v>3340</v>
      </c>
      <c r="L2101" s="262">
        <v>45615</v>
      </c>
      <c r="M2101" s="261" t="s">
        <v>20</v>
      </c>
    </row>
    <row r="2102" spans="1:13" x14ac:dyDescent="0.35">
      <c r="A2102" s="259" t="s">
        <v>3341</v>
      </c>
      <c r="B2102" s="259" t="s">
        <v>3342</v>
      </c>
      <c r="C2102" s="259" t="s">
        <v>3343</v>
      </c>
      <c r="D2102" s="259" t="s">
        <v>1187</v>
      </c>
      <c r="E2102" s="259">
        <v>0</v>
      </c>
      <c r="F2102" s="259" t="s">
        <v>1188</v>
      </c>
      <c r="G2102" s="259" t="s">
        <v>33</v>
      </c>
      <c r="H2102" s="259">
        <v>2</v>
      </c>
      <c r="I2102" s="259" t="s">
        <v>17</v>
      </c>
      <c r="J2102" s="259" t="s">
        <v>17</v>
      </c>
      <c r="K2102" s="259" t="s">
        <v>3344</v>
      </c>
      <c r="L2102" s="260">
        <v>45616</v>
      </c>
      <c r="M2102" s="259" t="s">
        <v>20</v>
      </c>
    </row>
    <row r="2103" spans="1:13" x14ac:dyDescent="0.35">
      <c r="A2103" s="261" t="s">
        <v>3341</v>
      </c>
      <c r="B2103" s="261" t="s">
        <v>3342</v>
      </c>
      <c r="C2103" s="261" t="s">
        <v>3343</v>
      </c>
      <c r="D2103" s="261" t="s">
        <v>1190</v>
      </c>
      <c r="E2103" s="261">
        <v>0</v>
      </c>
      <c r="F2103" s="261" t="s">
        <v>1188</v>
      </c>
      <c r="G2103" s="261" t="s">
        <v>33</v>
      </c>
      <c r="H2103" s="261">
        <v>2</v>
      </c>
      <c r="I2103" s="261" t="s">
        <v>17</v>
      </c>
      <c r="J2103" s="261" t="s">
        <v>17</v>
      </c>
      <c r="K2103" s="261" t="s">
        <v>3345</v>
      </c>
      <c r="L2103" s="262">
        <v>45616</v>
      </c>
      <c r="M2103" s="261" t="s">
        <v>20</v>
      </c>
    </row>
    <row r="2104" spans="1:13" x14ac:dyDescent="0.35">
      <c r="A2104" s="259" t="s">
        <v>3341</v>
      </c>
      <c r="B2104" s="259" t="s">
        <v>3342</v>
      </c>
      <c r="C2104" s="259" t="s">
        <v>3343</v>
      </c>
      <c r="D2104" s="259" t="s">
        <v>1192</v>
      </c>
      <c r="E2104" s="259">
        <v>0</v>
      </c>
      <c r="F2104" s="259" t="s">
        <v>1188</v>
      </c>
      <c r="G2104" s="259" t="s">
        <v>33</v>
      </c>
      <c r="H2104" s="259">
        <v>2</v>
      </c>
      <c r="I2104" s="259" t="s">
        <v>17</v>
      </c>
      <c r="J2104" s="259" t="s">
        <v>17</v>
      </c>
      <c r="K2104" s="259" t="s">
        <v>3346</v>
      </c>
      <c r="L2104" s="260">
        <v>45616</v>
      </c>
      <c r="M2104" s="259" t="s">
        <v>20</v>
      </c>
    </row>
    <row r="2105" spans="1:13" x14ac:dyDescent="0.35">
      <c r="A2105" s="261" t="s">
        <v>3341</v>
      </c>
      <c r="B2105" s="261" t="s">
        <v>3342</v>
      </c>
      <c r="C2105" s="261" t="s">
        <v>3343</v>
      </c>
      <c r="D2105" s="261" t="s">
        <v>1194</v>
      </c>
      <c r="E2105" s="261">
        <v>0</v>
      </c>
      <c r="F2105" s="261" t="s">
        <v>1188</v>
      </c>
      <c r="G2105" s="261" t="s">
        <v>33</v>
      </c>
      <c r="H2105" s="261">
        <v>2</v>
      </c>
      <c r="I2105" s="261" t="s">
        <v>17</v>
      </c>
      <c r="J2105" s="261" t="s">
        <v>17</v>
      </c>
      <c r="K2105" s="261" t="s">
        <v>3347</v>
      </c>
      <c r="L2105" s="262">
        <v>45616</v>
      </c>
      <c r="M2105" s="261" t="s">
        <v>20</v>
      </c>
    </row>
    <row r="2106" spans="1:13" x14ac:dyDescent="0.35">
      <c r="A2106" s="259" t="s">
        <v>3341</v>
      </c>
      <c r="B2106" s="259" t="s">
        <v>3342</v>
      </c>
      <c r="C2106" s="259" t="s">
        <v>3343</v>
      </c>
      <c r="D2106" s="259" t="s">
        <v>1196</v>
      </c>
      <c r="E2106" s="259">
        <v>1</v>
      </c>
      <c r="F2106" s="259" t="s">
        <v>1188</v>
      </c>
      <c r="G2106" s="259" t="s">
        <v>33</v>
      </c>
      <c r="H2106" s="259">
        <v>2</v>
      </c>
      <c r="I2106" s="259" t="s">
        <v>17</v>
      </c>
      <c r="J2106" s="259" t="s">
        <v>17</v>
      </c>
      <c r="K2106" s="259" t="s">
        <v>3348</v>
      </c>
      <c r="L2106" s="260">
        <v>45616</v>
      </c>
      <c r="M2106" s="259" t="s">
        <v>20</v>
      </c>
    </row>
    <row r="2107" spans="1:13" x14ac:dyDescent="0.35">
      <c r="A2107" s="261" t="s">
        <v>3341</v>
      </c>
      <c r="B2107" s="261" t="s">
        <v>3342</v>
      </c>
      <c r="C2107" s="261" t="s">
        <v>3343</v>
      </c>
      <c r="D2107" s="261" t="s">
        <v>1198</v>
      </c>
      <c r="E2107" s="261">
        <v>2</v>
      </c>
      <c r="F2107" s="261" t="s">
        <v>1188</v>
      </c>
      <c r="G2107" s="261" t="s">
        <v>33</v>
      </c>
      <c r="H2107" s="261">
        <v>2</v>
      </c>
      <c r="I2107" s="261" t="s">
        <v>17</v>
      </c>
      <c r="J2107" s="261" t="s">
        <v>17</v>
      </c>
      <c r="K2107" s="261" t="s">
        <v>3349</v>
      </c>
      <c r="L2107" s="262">
        <v>45616</v>
      </c>
      <c r="M2107" s="261" t="s">
        <v>20</v>
      </c>
    </row>
    <row r="2108" spans="1:13" x14ac:dyDescent="0.35">
      <c r="A2108" s="259" t="s">
        <v>3341</v>
      </c>
      <c r="B2108" s="259" t="s">
        <v>3342</v>
      </c>
      <c r="C2108" s="259" t="s">
        <v>3343</v>
      </c>
      <c r="D2108" s="259" t="s">
        <v>1200</v>
      </c>
      <c r="E2108" s="259">
        <v>1</v>
      </c>
      <c r="F2108" s="259" t="s">
        <v>1188</v>
      </c>
      <c r="G2108" s="259" t="s">
        <v>33</v>
      </c>
      <c r="H2108" s="259">
        <v>2</v>
      </c>
      <c r="I2108" s="259" t="s">
        <v>17</v>
      </c>
      <c r="J2108" s="259" t="s">
        <v>17</v>
      </c>
      <c r="K2108" s="259" t="s">
        <v>3350</v>
      </c>
      <c r="L2108" s="260">
        <v>45616</v>
      </c>
      <c r="M2108" s="259" t="s">
        <v>20</v>
      </c>
    </row>
    <row r="2109" spans="1:13" x14ac:dyDescent="0.35">
      <c r="A2109" s="261" t="s">
        <v>3341</v>
      </c>
      <c r="B2109" s="261" t="s">
        <v>3342</v>
      </c>
      <c r="C2109" s="261" t="s">
        <v>3343</v>
      </c>
      <c r="D2109" s="261" t="s">
        <v>1202</v>
      </c>
      <c r="E2109" s="261">
        <v>0</v>
      </c>
      <c r="F2109" s="261" t="s">
        <v>1188</v>
      </c>
      <c r="G2109" s="261" t="s">
        <v>33</v>
      </c>
      <c r="H2109" s="261">
        <v>2</v>
      </c>
      <c r="I2109" s="261" t="s">
        <v>17</v>
      </c>
      <c r="J2109" s="261" t="s">
        <v>17</v>
      </c>
      <c r="K2109" s="261" t="s">
        <v>3351</v>
      </c>
      <c r="L2109" s="262">
        <v>45616</v>
      </c>
      <c r="M2109" s="261" t="s">
        <v>20</v>
      </c>
    </row>
    <row r="2110" spans="1:13" x14ac:dyDescent="0.35">
      <c r="A2110" s="259" t="s">
        <v>3341</v>
      </c>
      <c r="B2110" s="259" t="s">
        <v>3342</v>
      </c>
      <c r="C2110" s="259" t="s">
        <v>3343</v>
      </c>
      <c r="D2110" s="259" t="s">
        <v>1204</v>
      </c>
      <c r="E2110" s="259">
        <v>0</v>
      </c>
      <c r="F2110" s="259" t="s">
        <v>1188</v>
      </c>
      <c r="G2110" s="259" t="s">
        <v>33</v>
      </c>
      <c r="H2110" s="259">
        <v>2</v>
      </c>
      <c r="I2110" s="259" t="s">
        <v>17</v>
      </c>
      <c r="J2110" s="259" t="s">
        <v>17</v>
      </c>
      <c r="K2110" s="259" t="s">
        <v>3352</v>
      </c>
      <c r="L2110" s="260">
        <v>45616</v>
      </c>
      <c r="M2110" s="259" t="s">
        <v>20</v>
      </c>
    </row>
    <row r="2111" spans="1:13" x14ac:dyDescent="0.35">
      <c r="A2111" s="261" t="s">
        <v>104</v>
      </c>
      <c r="B2111" s="261" t="s">
        <v>105</v>
      </c>
      <c r="C2111" s="261" t="s">
        <v>106</v>
      </c>
      <c r="D2111" s="261" t="s">
        <v>1187</v>
      </c>
      <c r="E2111" s="261">
        <v>0</v>
      </c>
      <c r="F2111" s="261" t="s">
        <v>1188</v>
      </c>
      <c r="G2111" s="261" t="s">
        <v>33</v>
      </c>
      <c r="H2111" s="261">
        <v>2</v>
      </c>
      <c r="I2111" s="261" t="s">
        <v>17</v>
      </c>
      <c r="J2111" s="261" t="s">
        <v>17</v>
      </c>
      <c r="K2111" s="261" t="s">
        <v>3353</v>
      </c>
      <c r="L2111" s="262">
        <v>45616</v>
      </c>
      <c r="M2111" s="261" t="s">
        <v>20</v>
      </c>
    </row>
    <row r="2112" spans="1:13" x14ac:dyDescent="0.35">
      <c r="A2112" s="259" t="s">
        <v>104</v>
      </c>
      <c r="B2112" s="259" t="s">
        <v>105</v>
      </c>
      <c r="C2112" s="259" t="s">
        <v>106</v>
      </c>
      <c r="D2112" s="259" t="s">
        <v>1190</v>
      </c>
      <c r="E2112" s="259">
        <v>1</v>
      </c>
      <c r="F2112" s="259" t="s">
        <v>1188</v>
      </c>
      <c r="G2112" s="259" t="s">
        <v>33</v>
      </c>
      <c r="H2112" s="259">
        <v>2</v>
      </c>
      <c r="I2112" s="259" t="s">
        <v>17</v>
      </c>
      <c r="J2112" s="259" t="s">
        <v>17</v>
      </c>
      <c r="K2112" s="259" t="s">
        <v>3354</v>
      </c>
      <c r="L2112" s="260">
        <v>45616</v>
      </c>
      <c r="M2112" s="259" t="s">
        <v>20</v>
      </c>
    </row>
    <row r="2113" spans="1:13" x14ac:dyDescent="0.35">
      <c r="A2113" s="261" t="s">
        <v>104</v>
      </c>
      <c r="B2113" s="261" t="s">
        <v>105</v>
      </c>
      <c r="C2113" s="261" t="s">
        <v>106</v>
      </c>
      <c r="D2113" s="261" t="s">
        <v>1192</v>
      </c>
      <c r="E2113" s="261">
        <v>2</v>
      </c>
      <c r="F2113" s="261" t="s">
        <v>1188</v>
      </c>
      <c r="G2113" s="261" t="s">
        <v>33</v>
      </c>
      <c r="H2113" s="261">
        <v>2</v>
      </c>
      <c r="I2113" s="261" t="s">
        <v>17</v>
      </c>
      <c r="J2113" s="261" t="s">
        <v>17</v>
      </c>
      <c r="K2113" s="261" t="s">
        <v>3355</v>
      </c>
      <c r="L2113" s="262">
        <v>45616</v>
      </c>
      <c r="M2113" s="261" t="s">
        <v>20</v>
      </c>
    </row>
    <row r="2114" spans="1:13" x14ac:dyDescent="0.35">
      <c r="A2114" s="259" t="s">
        <v>104</v>
      </c>
      <c r="B2114" s="259" t="s">
        <v>105</v>
      </c>
      <c r="C2114" s="259" t="s">
        <v>106</v>
      </c>
      <c r="D2114" s="259" t="s">
        <v>1194</v>
      </c>
      <c r="E2114" s="259">
        <v>3</v>
      </c>
      <c r="F2114" s="259" t="s">
        <v>1188</v>
      </c>
      <c r="G2114" s="259" t="s">
        <v>33</v>
      </c>
      <c r="H2114" s="259">
        <v>2</v>
      </c>
      <c r="I2114" s="259" t="s">
        <v>17</v>
      </c>
      <c r="J2114" s="259" t="s">
        <v>17</v>
      </c>
      <c r="K2114" s="259" t="s">
        <v>3356</v>
      </c>
      <c r="L2114" s="260">
        <v>45616</v>
      </c>
      <c r="M2114" s="259" t="s">
        <v>20</v>
      </c>
    </row>
    <row r="2115" spans="1:13" x14ac:dyDescent="0.35">
      <c r="A2115" s="261" t="s">
        <v>104</v>
      </c>
      <c r="B2115" s="261" t="s">
        <v>105</v>
      </c>
      <c r="C2115" s="261" t="s">
        <v>106</v>
      </c>
      <c r="D2115" s="261" t="s">
        <v>1196</v>
      </c>
      <c r="E2115" s="261">
        <v>3</v>
      </c>
      <c r="F2115" s="261" t="s">
        <v>1188</v>
      </c>
      <c r="G2115" s="261" t="s">
        <v>33</v>
      </c>
      <c r="H2115" s="261">
        <v>2</v>
      </c>
      <c r="I2115" s="261" t="s">
        <v>17</v>
      </c>
      <c r="J2115" s="261" t="s">
        <v>17</v>
      </c>
      <c r="K2115" s="261" t="s">
        <v>3357</v>
      </c>
      <c r="L2115" s="262">
        <v>45616</v>
      </c>
      <c r="M2115" s="261" t="s">
        <v>20</v>
      </c>
    </row>
    <row r="2116" spans="1:13" x14ac:dyDescent="0.35">
      <c r="A2116" s="259" t="s">
        <v>104</v>
      </c>
      <c r="B2116" s="259" t="s">
        <v>105</v>
      </c>
      <c r="C2116" s="259" t="s">
        <v>106</v>
      </c>
      <c r="D2116" s="259" t="s">
        <v>1198</v>
      </c>
      <c r="E2116" s="259">
        <v>1</v>
      </c>
      <c r="F2116" s="259" t="s">
        <v>1188</v>
      </c>
      <c r="G2116" s="259" t="s">
        <v>33</v>
      </c>
      <c r="H2116" s="259">
        <v>2</v>
      </c>
      <c r="I2116" s="259" t="s">
        <v>17</v>
      </c>
      <c r="J2116" s="259" t="s">
        <v>17</v>
      </c>
      <c r="K2116" s="259" t="s">
        <v>3358</v>
      </c>
      <c r="L2116" s="260">
        <v>45616</v>
      </c>
      <c r="M2116" s="259" t="s">
        <v>20</v>
      </c>
    </row>
    <row r="2117" spans="1:13" x14ac:dyDescent="0.35">
      <c r="A2117" s="261" t="s">
        <v>104</v>
      </c>
      <c r="B2117" s="261" t="s">
        <v>105</v>
      </c>
      <c r="C2117" s="261" t="s">
        <v>106</v>
      </c>
      <c r="D2117" s="261" t="s">
        <v>1200</v>
      </c>
      <c r="E2117" s="261">
        <v>2</v>
      </c>
      <c r="F2117" s="261" t="s">
        <v>1188</v>
      </c>
      <c r="G2117" s="261" t="s">
        <v>33</v>
      </c>
      <c r="H2117" s="261">
        <v>2</v>
      </c>
      <c r="I2117" s="261" t="s">
        <v>17</v>
      </c>
      <c r="J2117" s="261" t="s">
        <v>17</v>
      </c>
      <c r="K2117" s="261" t="s">
        <v>3359</v>
      </c>
      <c r="L2117" s="262">
        <v>45616</v>
      </c>
      <c r="M2117" s="261" t="s">
        <v>20</v>
      </c>
    </row>
    <row r="2118" spans="1:13" x14ac:dyDescent="0.35">
      <c r="A2118" s="259" t="s">
        <v>104</v>
      </c>
      <c r="B2118" s="259" t="s">
        <v>105</v>
      </c>
      <c r="C2118" s="259" t="s">
        <v>106</v>
      </c>
      <c r="D2118" s="259" t="s">
        <v>1202</v>
      </c>
      <c r="E2118" s="259">
        <v>3</v>
      </c>
      <c r="F2118" s="259" t="s">
        <v>1188</v>
      </c>
      <c r="G2118" s="259" t="s">
        <v>33</v>
      </c>
      <c r="H2118" s="259">
        <v>2</v>
      </c>
      <c r="I2118" s="259" t="s">
        <v>17</v>
      </c>
      <c r="J2118" s="259" t="s">
        <v>17</v>
      </c>
      <c r="K2118" s="259" t="s">
        <v>3360</v>
      </c>
      <c r="L2118" s="260">
        <v>45616</v>
      </c>
      <c r="M2118" s="259" t="s">
        <v>20</v>
      </c>
    </row>
    <row r="2119" spans="1:13" x14ac:dyDescent="0.35">
      <c r="A2119" s="261" t="s">
        <v>104</v>
      </c>
      <c r="B2119" s="261" t="s">
        <v>105</v>
      </c>
      <c r="C2119" s="261" t="s">
        <v>106</v>
      </c>
      <c r="D2119" s="261" t="s">
        <v>1204</v>
      </c>
      <c r="E2119" s="261">
        <v>3</v>
      </c>
      <c r="F2119" s="261" t="s">
        <v>1188</v>
      </c>
      <c r="G2119" s="261" t="s">
        <v>33</v>
      </c>
      <c r="H2119" s="261">
        <v>2</v>
      </c>
      <c r="I2119" s="261" t="s">
        <v>17</v>
      </c>
      <c r="J2119" s="261" t="s">
        <v>17</v>
      </c>
      <c r="K2119" s="261" t="s">
        <v>3361</v>
      </c>
      <c r="L2119" s="262">
        <v>45616</v>
      </c>
      <c r="M2119" s="261" t="s">
        <v>20</v>
      </c>
    </row>
    <row r="2120" spans="1:13" x14ac:dyDescent="0.35">
      <c r="A2120" s="259" t="s">
        <v>108</v>
      </c>
      <c r="B2120" s="259" t="s">
        <v>109</v>
      </c>
      <c r="C2120" s="259" t="s">
        <v>106</v>
      </c>
      <c r="D2120" s="259" t="s">
        <v>1187</v>
      </c>
      <c r="E2120" s="259">
        <v>0</v>
      </c>
      <c r="F2120" s="259" t="s">
        <v>1188</v>
      </c>
      <c r="G2120" s="259" t="s">
        <v>33</v>
      </c>
      <c r="H2120" s="259">
        <v>2</v>
      </c>
      <c r="I2120" s="259" t="s">
        <v>17</v>
      </c>
      <c r="J2120" s="259" t="s">
        <v>17</v>
      </c>
      <c r="K2120" s="259" t="s">
        <v>3362</v>
      </c>
      <c r="L2120" s="260">
        <v>45616</v>
      </c>
      <c r="M2120" s="259" t="s">
        <v>20</v>
      </c>
    </row>
    <row r="2121" spans="1:13" x14ac:dyDescent="0.35">
      <c r="A2121" s="261" t="s">
        <v>108</v>
      </c>
      <c r="B2121" s="261" t="s">
        <v>109</v>
      </c>
      <c r="C2121" s="261" t="s">
        <v>106</v>
      </c>
      <c r="D2121" s="261" t="s">
        <v>1190</v>
      </c>
      <c r="E2121" s="261">
        <v>1</v>
      </c>
      <c r="F2121" s="261" t="s">
        <v>1188</v>
      </c>
      <c r="G2121" s="261" t="s">
        <v>33</v>
      </c>
      <c r="H2121" s="261">
        <v>2</v>
      </c>
      <c r="I2121" s="261" t="s">
        <v>17</v>
      </c>
      <c r="J2121" s="261" t="s">
        <v>17</v>
      </c>
      <c r="K2121" s="261" t="s">
        <v>3363</v>
      </c>
      <c r="L2121" s="262">
        <v>45616</v>
      </c>
      <c r="M2121" s="261" t="s">
        <v>20</v>
      </c>
    </row>
    <row r="2122" spans="1:13" x14ac:dyDescent="0.35">
      <c r="A2122" s="259" t="s">
        <v>108</v>
      </c>
      <c r="B2122" s="259" t="s">
        <v>109</v>
      </c>
      <c r="C2122" s="259" t="s">
        <v>106</v>
      </c>
      <c r="D2122" s="259" t="s">
        <v>1192</v>
      </c>
      <c r="E2122" s="259">
        <v>0</v>
      </c>
      <c r="F2122" s="259" t="s">
        <v>1188</v>
      </c>
      <c r="G2122" s="259" t="s">
        <v>33</v>
      </c>
      <c r="H2122" s="259">
        <v>2</v>
      </c>
      <c r="I2122" s="259" t="s">
        <v>17</v>
      </c>
      <c r="J2122" s="259" t="s">
        <v>17</v>
      </c>
      <c r="K2122" s="259" t="s">
        <v>3364</v>
      </c>
      <c r="L2122" s="260">
        <v>45616</v>
      </c>
      <c r="M2122" s="259" t="s">
        <v>20</v>
      </c>
    </row>
    <row r="2123" spans="1:13" x14ac:dyDescent="0.35">
      <c r="A2123" s="261" t="s">
        <v>108</v>
      </c>
      <c r="B2123" s="261" t="s">
        <v>109</v>
      </c>
      <c r="C2123" s="261" t="s">
        <v>106</v>
      </c>
      <c r="D2123" s="261" t="s">
        <v>1194</v>
      </c>
      <c r="E2123" s="261">
        <v>3</v>
      </c>
      <c r="F2123" s="261" t="s">
        <v>1188</v>
      </c>
      <c r="G2123" s="261" t="s">
        <v>33</v>
      </c>
      <c r="H2123" s="261">
        <v>2</v>
      </c>
      <c r="I2123" s="261" t="s">
        <v>17</v>
      </c>
      <c r="J2123" s="261" t="s">
        <v>17</v>
      </c>
      <c r="K2123" s="261" t="s">
        <v>3365</v>
      </c>
      <c r="L2123" s="262">
        <v>45616</v>
      </c>
      <c r="M2123" s="261" t="s">
        <v>20</v>
      </c>
    </row>
    <row r="2124" spans="1:13" x14ac:dyDescent="0.35">
      <c r="A2124" s="259" t="s">
        <v>108</v>
      </c>
      <c r="B2124" s="259" t="s">
        <v>109</v>
      </c>
      <c r="C2124" s="259" t="s">
        <v>106</v>
      </c>
      <c r="D2124" s="259" t="s">
        <v>1196</v>
      </c>
      <c r="E2124" s="259">
        <v>3</v>
      </c>
      <c r="F2124" s="259" t="s">
        <v>1188</v>
      </c>
      <c r="G2124" s="259" t="s">
        <v>33</v>
      </c>
      <c r="H2124" s="259">
        <v>2</v>
      </c>
      <c r="I2124" s="259" t="s">
        <v>17</v>
      </c>
      <c r="J2124" s="259" t="s">
        <v>17</v>
      </c>
      <c r="K2124" s="259" t="s">
        <v>3366</v>
      </c>
      <c r="L2124" s="260">
        <v>45616</v>
      </c>
      <c r="M2124" s="259" t="s">
        <v>20</v>
      </c>
    </row>
    <row r="2125" spans="1:13" x14ac:dyDescent="0.35">
      <c r="A2125" s="261" t="s">
        <v>108</v>
      </c>
      <c r="B2125" s="261" t="s">
        <v>109</v>
      </c>
      <c r="C2125" s="261" t="s">
        <v>106</v>
      </c>
      <c r="D2125" s="261" t="s">
        <v>1198</v>
      </c>
      <c r="E2125" s="261">
        <v>1</v>
      </c>
      <c r="F2125" s="261" t="s">
        <v>1188</v>
      </c>
      <c r="G2125" s="261" t="s">
        <v>33</v>
      </c>
      <c r="H2125" s="261">
        <v>2</v>
      </c>
      <c r="I2125" s="261" t="s">
        <v>17</v>
      </c>
      <c r="J2125" s="261" t="s">
        <v>17</v>
      </c>
      <c r="K2125" s="261" t="s">
        <v>3367</v>
      </c>
      <c r="L2125" s="262">
        <v>45616</v>
      </c>
      <c r="M2125" s="261" t="s">
        <v>20</v>
      </c>
    </row>
    <row r="2126" spans="1:13" x14ac:dyDescent="0.35">
      <c r="A2126" s="259" t="s">
        <v>108</v>
      </c>
      <c r="B2126" s="259" t="s">
        <v>109</v>
      </c>
      <c r="C2126" s="259" t="s">
        <v>106</v>
      </c>
      <c r="D2126" s="259" t="s">
        <v>1200</v>
      </c>
      <c r="E2126" s="259">
        <v>0</v>
      </c>
      <c r="F2126" s="259" t="s">
        <v>1188</v>
      </c>
      <c r="G2126" s="259" t="s">
        <v>33</v>
      </c>
      <c r="H2126" s="259">
        <v>2</v>
      </c>
      <c r="I2126" s="259" t="s">
        <v>17</v>
      </c>
      <c r="J2126" s="259" t="s">
        <v>17</v>
      </c>
      <c r="K2126" s="259" t="s">
        <v>3368</v>
      </c>
      <c r="L2126" s="260">
        <v>45616</v>
      </c>
      <c r="M2126" s="259" t="s">
        <v>20</v>
      </c>
    </row>
    <row r="2127" spans="1:13" x14ac:dyDescent="0.35">
      <c r="A2127" s="261" t="s">
        <v>108</v>
      </c>
      <c r="B2127" s="261" t="s">
        <v>109</v>
      </c>
      <c r="C2127" s="261" t="s">
        <v>106</v>
      </c>
      <c r="D2127" s="261" t="s">
        <v>1202</v>
      </c>
      <c r="E2127" s="261">
        <v>2</v>
      </c>
      <c r="F2127" s="261" t="s">
        <v>1188</v>
      </c>
      <c r="G2127" s="261" t="s">
        <v>33</v>
      </c>
      <c r="H2127" s="261">
        <v>2</v>
      </c>
      <c r="I2127" s="261" t="s">
        <v>17</v>
      </c>
      <c r="J2127" s="261" t="s">
        <v>17</v>
      </c>
      <c r="K2127" s="261" t="s">
        <v>3369</v>
      </c>
      <c r="L2127" s="262">
        <v>45616</v>
      </c>
      <c r="M2127" s="261" t="s">
        <v>20</v>
      </c>
    </row>
    <row r="2128" spans="1:13" x14ac:dyDescent="0.35">
      <c r="A2128" s="259" t="s">
        <v>108</v>
      </c>
      <c r="B2128" s="259" t="s">
        <v>109</v>
      </c>
      <c r="C2128" s="259" t="s">
        <v>106</v>
      </c>
      <c r="D2128" s="259" t="s">
        <v>1204</v>
      </c>
      <c r="E2128" s="259">
        <v>0</v>
      </c>
      <c r="F2128" s="259" t="s">
        <v>1188</v>
      </c>
      <c r="G2128" s="259" t="s">
        <v>33</v>
      </c>
      <c r="H2128" s="259">
        <v>2</v>
      </c>
      <c r="I2128" s="259" t="s">
        <v>17</v>
      </c>
      <c r="J2128" s="259" t="s">
        <v>17</v>
      </c>
      <c r="K2128" s="259" t="s">
        <v>3370</v>
      </c>
      <c r="L2128" s="260">
        <v>45616</v>
      </c>
      <c r="M2128" s="259" t="s">
        <v>20</v>
      </c>
    </row>
    <row r="2129" spans="1:13" x14ac:dyDescent="0.35">
      <c r="A2129" s="261" t="s">
        <v>118</v>
      </c>
      <c r="B2129" s="261" t="s">
        <v>119</v>
      </c>
      <c r="C2129" s="261" t="s">
        <v>106</v>
      </c>
      <c r="D2129" s="261" t="s">
        <v>1187</v>
      </c>
      <c r="E2129" s="261">
        <v>0</v>
      </c>
      <c r="F2129" s="261" t="s">
        <v>1188</v>
      </c>
      <c r="G2129" s="261" t="s">
        <v>33</v>
      </c>
      <c r="H2129" s="261">
        <v>2</v>
      </c>
      <c r="I2129" s="261" t="s">
        <v>17</v>
      </c>
      <c r="J2129" s="261" t="s">
        <v>17</v>
      </c>
      <c r="K2129" s="261" t="s">
        <v>3371</v>
      </c>
      <c r="L2129" s="262">
        <v>45616</v>
      </c>
      <c r="M2129" s="261" t="s">
        <v>20</v>
      </c>
    </row>
    <row r="2130" spans="1:13" x14ac:dyDescent="0.35">
      <c r="A2130" s="259" t="s">
        <v>118</v>
      </c>
      <c r="B2130" s="259" t="s">
        <v>119</v>
      </c>
      <c r="C2130" s="259" t="s">
        <v>106</v>
      </c>
      <c r="D2130" s="259" t="s">
        <v>1190</v>
      </c>
      <c r="E2130" s="259">
        <v>1</v>
      </c>
      <c r="F2130" s="259" t="s">
        <v>1188</v>
      </c>
      <c r="G2130" s="259" t="s">
        <v>33</v>
      </c>
      <c r="H2130" s="259">
        <v>2</v>
      </c>
      <c r="I2130" s="259" t="s">
        <v>17</v>
      </c>
      <c r="J2130" s="259" t="s">
        <v>17</v>
      </c>
      <c r="K2130" s="259" t="s">
        <v>3372</v>
      </c>
      <c r="L2130" s="260">
        <v>45616</v>
      </c>
      <c r="M2130" s="259" t="s">
        <v>20</v>
      </c>
    </row>
    <row r="2131" spans="1:13" x14ac:dyDescent="0.35">
      <c r="A2131" s="261" t="s">
        <v>118</v>
      </c>
      <c r="B2131" s="261" t="s">
        <v>119</v>
      </c>
      <c r="C2131" s="261" t="s">
        <v>106</v>
      </c>
      <c r="D2131" s="261" t="s">
        <v>1192</v>
      </c>
      <c r="E2131" s="261">
        <v>2</v>
      </c>
      <c r="F2131" s="261" t="s">
        <v>1188</v>
      </c>
      <c r="G2131" s="261" t="s">
        <v>33</v>
      </c>
      <c r="H2131" s="261">
        <v>2</v>
      </c>
      <c r="I2131" s="261" t="s">
        <v>17</v>
      </c>
      <c r="J2131" s="261" t="s">
        <v>17</v>
      </c>
      <c r="K2131" s="261" t="s">
        <v>3373</v>
      </c>
      <c r="L2131" s="262">
        <v>45616</v>
      </c>
      <c r="M2131" s="261" t="s">
        <v>20</v>
      </c>
    </row>
    <row r="2132" spans="1:13" x14ac:dyDescent="0.35">
      <c r="A2132" s="259" t="s">
        <v>118</v>
      </c>
      <c r="B2132" s="259" t="s">
        <v>119</v>
      </c>
      <c r="C2132" s="259" t="s">
        <v>106</v>
      </c>
      <c r="D2132" s="259" t="s">
        <v>1194</v>
      </c>
      <c r="E2132" s="259">
        <v>2</v>
      </c>
      <c r="F2132" s="259" t="s">
        <v>1188</v>
      </c>
      <c r="G2132" s="259" t="s">
        <v>33</v>
      </c>
      <c r="H2132" s="259">
        <v>2</v>
      </c>
      <c r="I2132" s="259" t="s">
        <v>17</v>
      </c>
      <c r="J2132" s="259" t="s">
        <v>17</v>
      </c>
      <c r="K2132" s="259" t="s">
        <v>3374</v>
      </c>
      <c r="L2132" s="260">
        <v>45616</v>
      </c>
      <c r="M2132" s="259" t="s">
        <v>20</v>
      </c>
    </row>
    <row r="2133" spans="1:13" x14ac:dyDescent="0.35">
      <c r="A2133" s="261" t="s">
        <v>118</v>
      </c>
      <c r="B2133" s="261" t="s">
        <v>119</v>
      </c>
      <c r="C2133" s="261" t="s">
        <v>106</v>
      </c>
      <c r="D2133" s="261" t="s">
        <v>1196</v>
      </c>
      <c r="E2133" s="261">
        <v>3</v>
      </c>
      <c r="F2133" s="261" t="s">
        <v>1188</v>
      </c>
      <c r="G2133" s="261" t="s">
        <v>33</v>
      </c>
      <c r="H2133" s="261">
        <v>2</v>
      </c>
      <c r="I2133" s="261" t="s">
        <v>17</v>
      </c>
      <c r="J2133" s="261" t="s">
        <v>17</v>
      </c>
      <c r="K2133" s="261" t="s">
        <v>3375</v>
      </c>
      <c r="L2133" s="262">
        <v>45616</v>
      </c>
      <c r="M2133" s="261" t="s">
        <v>20</v>
      </c>
    </row>
    <row r="2134" spans="1:13" x14ac:dyDescent="0.35">
      <c r="A2134" s="259" t="s">
        <v>118</v>
      </c>
      <c r="B2134" s="259" t="s">
        <v>119</v>
      </c>
      <c r="C2134" s="259" t="s">
        <v>106</v>
      </c>
      <c r="D2134" s="259" t="s">
        <v>1198</v>
      </c>
      <c r="E2134" s="259">
        <v>1</v>
      </c>
      <c r="F2134" s="259" t="s">
        <v>1188</v>
      </c>
      <c r="G2134" s="259" t="s">
        <v>33</v>
      </c>
      <c r="H2134" s="259">
        <v>2</v>
      </c>
      <c r="I2134" s="259" t="s">
        <v>17</v>
      </c>
      <c r="J2134" s="259" t="s">
        <v>17</v>
      </c>
      <c r="K2134" s="259" t="s">
        <v>3376</v>
      </c>
      <c r="L2134" s="260">
        <v>45616</v>
      </c>
      <c r="M2134" s="259" t="s">
        <v>20</v>
      </c>
    </row>
    <row r="2135" spans="1:13" x14ac:dyDescent="0.35">
      <c r="A2135" s="261" t="s">
        <v>118</v>
      </c>
      <c r="B2135" s="261" t="s">
        <v>119</v>
      </c>
      <c r="C2135" s="261" t="s">
        <v>106</v>
      </c>
      <c r="D2135" s="261" t="s">
        <v>1200</v>
      </c>
      <c r="E2135" s="261">
        <v>2</v>
      </c>
      <c r="F2135" s="261" t="s">
        <v>1188</v>
      </c>
      <c r="G2135" s="261" t="s">
        <v>33</v>
      </c>
      <c r="H2135" s="261">
        <v>2</v>
      </c>
      <c r="I2135" s="261" t="s">
        <v>17</v>
      </c>
      <c r="J2135" s="261" t="s">
        <v>17</v>
      </c>
      <c r="K2135" s="261" t="s">
        <v>3377</v>
      </c>
      <c r="L2135" s="262">
        <v>45616</v>
      </c>
      <c r="M2135" s="261" t="s">
        <v>20</v>
      </c>
    </row>
    <row r="2136" spans="1:13" x14ac:dyDescent="0.35">
      <c r="A2136" s="259" t="s">
        <v>118</v>
      </c>
      <c r="B2136" s="259" t="s">
        <v>119</v>
      </c>
      <c r="C2136" s="259" t="s">
        <v>106</v>
      </c>
      <c r="D2136" s="259" t="s">
        <v>1202</v>
      </c>
      <c r="E2136" s="259">
        <v>3</v>
      </c>
      <c r="F2136" s="259" t="s">
        <v>1188</v>
      </c>
      <c r="G2136" s="259" t="s">
        <v>33</v>
      </c>
      <c r="H2136" s="259">
        <v>2</v>
      </c>
      <c r="I2136" s="259" t="s">
        <v>17</v>
      </c>
      <c r="J2136" s="259" t="s">
        <v>17</v>
      </c>
      <c r="K2136" s="259" t="s">
        <v>3378</v>
      </c>
      <c r="L2136" s="260">
        <v>45616</v>
      </c>
      <c r="M2136" s="259" t="s">
        <v>20</v>
      </c>
    </row>
    <row r="2137" spans="1:13" x14ac:dyDescent="0.35">
      <c r="A2137" s="261" t="s">
        <v>118</v>
      </c>
      <c r="B2137" s="261" t="s">
        <v>119</v>
      </c>
      <c r="C2137" s="261" t="s">
        <v>106</v>
      </c>
      <c r="D2137" s="261" t="s">
        <v>1204</v>
      </c>
      <c r="E2137" s="261">
        <v>3</v>
      </c>
      <c r="F2137" s="261" t="s">
        <v>1188</v>
      </c>
      <c r="G2137" s="261" t="s">
        <v>33</v>
      </c>
      <c r="H2137" s="261">
        <v>2</v>
      </c>
      <c r="I2137" s="261" t="s">
        <v>17</v>
      </c>
      <c r="J2137" s="261" t="s">
        <v>17</v>
      </c>
      <c r="K2137" s="261" t="s">
        <v>3379</v>
      </c>
      <c r="L2137" s="262">
        <v>45616</v>
      </c>
      <c r="M2137" s="261" t="s">
        <v>20</v>
      </c>
    </row>
    <row r="2138" spans="1:13" x14ac:dyDescent="0.35">
      <c r="A2138" s="259" t="s">
        <v>125</v>
      </c>
      <c r="B2138" s="259" t="s">
        <v>126</v>
      </c>
      <c r="C2138" s="259" t="s">
        <v>106</v>
      </c>
      <c r="D2138" s="259" t="s">
        <v>1187</v>
      </c>
      <c r="E2138" s="259">
        <v>0</v>
      </c>
      <c r="F2138" s="259" t="s">
        <v>1188</v>
      </c>
      <c r="G2138" s="259" t="s">
        <v>33</v>
      </c>
      <c r="H2138" s="259">
        <v>2</v>
      </c>
      <c r="I2138" s="259" t="s">
        <v>17</v>
      </c>
      <c r="J2138" s="259" t="s">
        <v>17</v>
      </c>
      <c r="K2138" s="259" t="s">
        <v>3380</v>
      </c>
      <c r="L2138" s="260">
        <v>45616</v>
      </c>
      <c r="M2138" s="259" t="s">
        <v>20</v>
      </c>
    </row>
    <row r="2139" spans="1:13" x14ac:dyDescent="0.35">
      <c r="A2139" s="261" t="s">
        <v>125</v>
      </c>
      <c r="B2139" s="261" t="s">
        <v>126</v>
      </c>
      <c r="C2139" s="261" t="s">
        <v>106</v>
      </c>
      <c r="D2139" s="261" t="s">
        <v>1190</v>
      </c>
      <c r="E2139" s="261">
        <v>1</v>
      </c>
      <c r="F2139" s="261" t="s">
        <v>1188</v>
      </c>
      <c r="G2139" s="261" t="s">
        <v>33</v>
      </c>
      <c r="H2139" s="261">
        <v>2</v>
      </c>
      <c r="I2139" s="261" t="s">
        <v>17</v>
      </c>
      <c r="J2139" s="261" t="s">
        <v>17</v>
      </c>
      <c r="K2139" s="261" t="s">
        <v>3381</v>
      </c>
      <c r="L2139" s="262">
        <v>45616</v>
      </c>
      <c r="M2139" s="261" t="s">
        <v>20</v>
      </c>
    </row>
    <row r="2140" spans="1:13" x14ac:dyDescent="0.35">
      <c r="A2140" s="259" t="s">
        <v>125</v>
      </c>
      <c r="B2140" s="259" t="s">
        <v>126</v>
      </c>
      <c r="C2140" s="259" t="s">
        <v>106</v>
      </c>
      <c r="D2140" s="259" t="s">
        <v>1192</v>
      </c>
      <c r="E2140" s="259">
        <v>0</v>
      </c>
      <c r="F2140" s="259" t="s">
        <v>1188</v>
      </c>
      <c r="G2140" s="259" t="s">
        <v>33</v>
      </c>
      <c r="H2140" s="259">
        <v>2</v>
      </c>
      <c r="I2140" s="259" t="s">
        <v>17</v>
      </c>
      <c r="J2140" s="259" t="s">
        <v>17</v>
      </c>
      <c r="K2140" s="259" t="s">
        <v>3382</v>
      </c>
      <c r="L2140" s="260">
        <v>45616</v>
      </c>
      <c r="M2140" s="259" t="s">
        <v>20</v>
      </c>
    </row>
    <row r="2141" spans="1:13" x14ac:dyDescent="0.35">
      <c r="A2141" s="261" t="s">
        <v>125</v>
      </c>
      <c r="B2141" s="261" t="s">
        <v>126</v>
      </c>
      <c r="C2141" s="261" t="s">
        <v>106</v>
      </c>
      <c r="D2141" s="261" t="s">
        <v>1194</v>
      </c>
      <c r="E2141" s="261">
        <v>0</v>
      </c>
      <c r="F2141" s="261" t="s">
        <v>1188</v>
      </c>
      <c r="G2141" s="261" t="s">
        <v>33</v>
      </c>
      <c r="H2141" s="261">
        <v>2</v>
      </c>
      <c r="I2141" s="261" t="s">
        <v>17</v>
      </c>
      <c r="J2141" s="261" t="s">
        <v>17</v>
      </c>
      <c r="K2141" s="261" t="s">
        <v>3383</v>
      </c>
      <c r="L2141" s="262">
        <v>45616</v>
      </c>
      <c r="M2141" s="261" t="s">
        <v>20</v>
      </c>
    </row>
    <row r="2142" spans="1:13" x14ac:dyDescent="0.35">
      <c r="A2142" s="259" t="s">
        <v>125</v>
      </c>
      <c r="B2142" s="259" t="s">
        <v>126</v>
      </c>
      <c r="C2142" s="259" t="s">
        <v>106</v>
      </c>
      <c r="D2142" s="259" t="s">
        <v>1196</v>
      </c>
      <c r="E2142" s="259">
        <v>2</v>
      </c>
      <c r="F2142" s="259" t="s">
        <v>1188</v>
      </c>
      <c r="G2142" s="259" t="s">
        <v>33</v>
      </c>
      <c r="H2142" s="259">
        <v>2</v>
      </c>
      <c r="I2142" s="259" t="s">
        <v>17</v>
      </c>
      <c r="J2142" s="259" t="s">
        <v>17</v>
      </c>
      <c r="K2142" s="259" t="s">
        <v>3384</v>
      </c>
      <c r="L2142" s="260">
        <v>45616</v>
      </c>
      <c r="M2142" s="259" t="s">
        <v>20</v>
      </c>
    </row>
    <row r="2143" spans="1:13" x14ac:dyDescent="0.35">
      <c r="A2143" s="261" t="s">
        <v>125</v>
      </c>
      <c r="B2143" s="261" t="s">
        <v>126</v>
      </c>
      <c r="C2143" s="261" t="s">
        <v>106</v>
      </c>
      <c r="D2143" s="261" t="s">
        <v>1198</v>
      </c>
      <c r="E2143" s="261">
        <v>1</v>
      </c>
      <c r="F2143" s="261" t="s">
        <v>1188</v>
      </c>
      <c r="G2143" s="261" t="s">
        <v>33</v>
      </c>
      <c r="H2143" s="261">
        <v>2</v>
      </c>
      <c r="I2143" s="261" t="s">
        <v>17</v>
      </c>
      <c r="J2143" s="261" t="s">
        <v>17</v>
      </c>
      <c r="K2143" s="261" t="s">
        <v>3385</v>
      </c>
      <c r="L2143" s="262">
        <v>45616</v>
      </c>
      <c r="M2143" s="261" t="s">
        <v>20</v>
      </c>
    </row>
    <row r="2144" spans="1:13" x14ac:dyDescent="0.35">
      <c r="A2144" s="259" t="s">
        <v>125</v>
      </c>
      <c r="B2144" s="259" t="s">
        <v>126</v>
      </c>
      <c r="C2144" s="259" t="s">
        <v>106</v>
      </c>
      <c r="D2144" s="259" t="s">
        <v>1200</v>
      </c>
      <c r="E2144" s="259">
        <v>0</v>
      </c>
      <c r="F2144" s="259" t="s">
        <v>1188</v>
      </c>
      <c r="G2144" s="259" t="s">
        <v>33</v>
      </c>
      <c r="H2144" s="259">
        <v>2</v>
      </c>
      <c r="I2144" s="259" t="s">
        <v>17</v>
      </c>
      <c r="J2144" s="259" t="s">
        <v>17</v>
      </c>
      <c r="K2144" s="259" t="s">
        <v>3386</v>
      </c>
      <c r="L2144" s="260">
        <v>45616</v>
      </c>
      <c r="M2144" s="259" t="s">
        <v>20</v>
      </c>
    </row>
    <row r="2145" spans="1:13" x14ac:dyDescent="0.35">
      <c r="A2145" s="261" t="s">
        <v>125</v>
      </c>
      <c r="B2145" s="261" t="s">
        <v>126</v>
      </c>
      <c r="C2145" s="261" t="s">
        <v>106</v>
      </c>
      <c r="D2145" s="261" t="s">
        <v>1202</v>
      </c>
      <c r="E2145" s="261">
        <v>0</v>
      </c>
      <c r="F2145" s="261" t="s">
        <v>1188</v>
      </c>
      <c r="G2145" s="261" t="s">
        <v>33</v>
      </c>
      <c r="H2145" s="261">
        <v>2</v>
      </c>
      <c r="I2145" s="261" t="s">
        <v>17</v>
      </c>
      <c r="J2145" s="261" t="s">
        <v>17</v>
      </c>
      <c r="K2145" s="261" t="s">
        <v>3387</v>
      </c>
      <c r="L2145" s="262">
        <v>45616</v>
      </c>
      <c r="M2145" s="261" t="s">
        <v>20</v>
      </c>
    </row>
    <row r="2146" spans="1:13" x14ac:dyDescent="0.35">
      <c r="A2146" s="259" t="s">
        <v>125</v>
      </c>
      <c r="B2146" s="259" t="s">
        <v>126</v>
      </c>
      <c r="C2146" s="259" t="s">
        <v>106</v>
      </c>
      <c r="D2146" s="259" t="s">
        <v>1204</v>
      </c>
      <c r="E2146" s="259">
        <v>0</v>
      </c>
      <c r="F2146" s="259" t="s">
        <v>1188</v>
      </c>
      <c r="G2146" s="259" t="s">
        <v>33</v>
      </c>
      <c r="H2146" s="259">
        <v>2</v>
      </c>
      <c r="I2146" s="259" t="s">
        <v>17</v>
      </c>
      <c r="J2146" s="259" t="s">
        <v>17</v>
      </c>
      <c r="K2146" s="259" t="s">
        <v>3388</v>
      </c>
      <c r="L2146" s="260">
        <v>45616</v>
      </c>
      <c r="M2146" s="259" t="s">
        <v>20</v>
      </c>
    </row>
    <row r="2147" spans="1:13" x14ac:dyDescent="0.35">
      <c r="A2147" s="261" t="s">
        <v>833</v>
      </c>
      <c r="B2147" s="261" t="s">
        <v>834</v>
      </c>
      <c r="C2147" s="261" t="s">
        <v>835</v>
      </c>
      <c r="D2147" s="261" t="s">
        <v>1187</v>
      </c>
      <c r="E2147" s="261">
        <v>0</v>
      </c>
      <c r="F2147" s="261" t="s">
        <v>1188</v>
      </c>
      <c r="G2147" s="261" t="s">
        <v>33</v>
      </c>
      <c r="H2147" s="261">
        <v>2</v>
      </c>
      <c r="I2147" s="261" t="s">
        <v>17</v>
      </c>
      <c r="J2147" s="261" t="s">
        <v>17</v>
      </c>
      <c r="K2147" s="261" t="s">
        <v>3389</v>
      </c>
      <c r="L2147" s="262">
        <v>45616</v>
      </c>
      <c r="M2147" s="261" t="s">
        <v>20</v>
      </c>
    </row>
    <row r="2148" spans="1:13" x14ac:dyDescent="0.35">
      <c r="A2148" s="259" t="s">
        <v>833</v>
      </c>
      <c r="B2148" s="259" t="s">
        <v>834</v>
      </c>
      <c r="C2148" s="259" t="s">
        <v>835</v>
      </c>
      <c r="D2148" s="259" t="s">
        <v>1190</v>
      </c>
      <c r="E2148" s="259">
        <v>0</v>
      </c>
      <c r="F2148" s="259" t="s">
        <v>1188</v>
      </c>
      <c r="G2148" s="259" t="s">
        <v>33</v>
      </c>
      <c r="H2148" s="259">
        <v>2</v>
      </c>
      <c r="I2148" s="259" t="s">
        <v>17</v>
      </c>
      <c r="J2148" s="259" t="s">
        <v>17</v>
      </c>
      <c r="K2148" s="259" t="s">
        <v>3390</v>
      </c>
      <c r="L2148" s="260">
        <v>45616</v>
      </c>
      <c r="M2148" s="259" t="s">
        <v>20</v>
      </c>
    </row>
    <row r="2149" spans="1:13" x14ac:dyDescent="0.35">
      <c r="A2149" s="261" t="s">
        <v>833</v>
      </c>
      <c r="B2149" s="261" t="s">
        <v>834</v>
      </c>
      <c r="C2149" s="261" t="s">
        <v>835</v>
      </c>
      <c r="D2149" s="261" t="s">
        <v>1192</v>
      </c>
      <c r="E2149" s="261">
        <v>0</v>
      </c>
      <c r="F2149" s="261" t="s">
        <v>1188</v>
      </c>
      <c r="G2149" s="261" t="s">
        <v>33</v>
      </c>
      <c r="H2149" s="261">
        <v>2</v>
      </c>
      <c r="I2149" s="261" t="s">
        <v>17</v>
      </c>
      <c r="J2149" s="261" t="s">
        <v>17</v>
      </c>
      <c r="K2149" s="261" t="s">
        <v>3391</v>
      </c>
      <c r="L2149" s="262">
        <v>45616</v>
      </c>
      <c r="M2149" s="261" t="s">
        <v>20</v>
      </c>
    </row>
    <row r="2150" spans="1:13" x14ac:dyDescent="0.35">
      <c r="A2150" s="259" t="s">
        <v>833</v>
      </c>
      <c r="B2150" s="259" t="s">
        <v>834</v>
      </c>
      <c r="C2150" s="259" t="s">
        <v>835</v>
      </c>
      <c r="D2150" s="259" t="s">
        <v>1194</v>
      </c>
      <c r="E2150" s="259">
        <v>2</v>
      </c>
      <c r="F2150" s="259" t="s">
        <v>1188</v>
      </c>
      <c r="G2150" s="259" t="s">
        <v>33</v>
      </c>
      <c r="H2150" s="259">
        <v>2</v>
      </c>
      <c r="I2150" s="259" t="s">
        <v>17</v>
      </c>
      <c r="J2150" s="259" t="s">
        <v>17</v>
      </c>
      <c r="K2150" s="259" t="s">
        <v>3392</v>
      </c>
      <c r="L2150" s="260">
        <v>45616</v>
      </c>
      <c r="M2150" s="259" t="s">
        <v>20</v>
      </c>
    </row>
    <row r="2151" spans="1:13" x14ac:dyDescent="0.35">
      <c r="A2151" s="261" t="s">
        <v>833</v>
      </c>
      <c r="B2151" s="261" t="s">
        <v>834</v>
      </c>
      <c r="C2151" s="261" t="s">
        <v>835</v>
      </c>
      <c r="D2151" s="261" t="s">
        <v>1196</v>
      </c>
      <c r="E2151" s="261">
        <v>2</v>
      </c>
      <c r="F2151" s="261" t="s">
        <v>1188</v>
      </c>
      <c r="G2151" s="261" t="s">
        <v>33</v>
      </c>
      <c r="H2151" s="261">
        <v>2</v>
      </c>
      <c r="I2151" s="261" t="s">
        <v>17</v>
      </c>
      <c r="J2151" s="261" t="s">
        <v>17</v>
      </c>
      <c r="K2151" s="261" t="s">
        <v>3393</v>
      </c>
      <c r="L2151" s="262">
        <v>45616</v>
      </c>
      <c r="M2151" s="261" t="s">
        <v>20</v>
      </c>
    </row>
    <row r="2152" spans="1:13" x14ac:dyDescent="0.35">
      <c r="A2152" s="259" t="s">
        <v>833</v>
      </c>
      <c r="B2152" s="259" t="s">
        <v>834</v>
      </c>
      <c r="C2152" s="259" t="s">
        <v>835</v>
      </c>
      <c r="D2152" s="259" t="s">
        <v>1198</v>
      </c>
      <c r="E2152" s="259">
        <v>1</v>
      </c>
      <c r="F2152" s="259" t="s">
        <v>1188</v>
      </c>
      <c r="G2152" s="259" t="s">
        <v>33</v>
      </c>
      <c r="H2152" s="259">
        <v>2</v>
      </c>
      <c r="I2152" s="259" t="s">
        <v>17</v>
      </c>
      <c r="J2152" s="259" t="s">
        <v>17</v>
      </c>
      <c r="K2152" s="259" t="s">
        <v>3394</v>
      </c>
      <c r="L2152" s="260">
        <v>45616</v>
      </c>
      <c r="M2152" s="259" t="s">
        <v>20</v>
      </c>
    </row>
    <row r="2153" spans="1:13" x14ac:dyDescent="0.35">
      <c r="A2153" s="261" t="s">
        <v>833</v>
      </c>
      <c r="B2153" s="261" t="s">
        <v>834</v>
      </c>
      <c r="C2153" s="261" t="s">
        <v>835</v>
      </c>
      <c r="D2153" s="261" t="s">
        <v>1200</v>
      </c>
      <c r="E2153" s="261">
        <v>0</v>
      </c>
      <c r="F2153" s="261" t="s">
        <v>1188</v>
      </c>
      <c r="G2153" s="261" t="s">
        <v>33</v>
      </c>
      <c r="H2153" s="261">
        <v>2</v>
      </c>
      <c r="I2153" s="261" t="s">
        <v>17</v>
      </c>
      <c r="J2153" s="261" t="s">
        <v>17</v>
      </c>
      <c r="K2153" s="261" t="s">
        <v>3395</v>
      </c>
      <c r="L2153" s="262">
        <v>45616</v>
      </c>
      <c r="M2153" s="261" t="s">
        <v>20</v>
      </c>
    </row>
    <row r="2154" spans="1:13" x14ac:dyDescent="0.35">
      <c r="A2154" s="259" t="s">
        <v>833</v>
      </c>
      <c r="B2154" s="259" t="s">
        <v>834</v>
      </c>
      <c r="C2154" s="259" t="s">
        <v>835</v>
      </c>
      <c r="D2154" s="259" t="s">
        <v>1202</v>
      </c>
      <c r="E2154" s="259">
        <v>2</v>
      </c>
      <c r="F2154" s="259" t="s">
        <v>1188</v>
      </c>
      <c r="G2154" s="259" t="s">
        <v>33</v>
      </c>
      <c r="H2154" s="259">
        <v>2</v>
      </c>
      <c r="I2154" s="259" t="s">
        <v>17</v>
      </c>
      <c r="J2154" s="259" t="s">
        <v>17</v>
      </c>
      <c r="K2154" s="259" t="s">
        <v>3396</v>
      </c>
      <c r="L2154" s="260">
        <v>45616</v>
      </c>
      <c r="M2154" s="259" t="s">
        <v>20</v>
      </c>
    </row>
    <row r="2155" spans="1:13" x14ac:dyDescent="0.35">
      <c r="A2155" s="261" t="s">
        <v>833</v>
      </c>
      <c r="B2155" s="261" t="s">
        <v>834</v>
      </c>
      <c r="C2155" s="261" t="s">
        <v>835</v>
      </c>
      <c r="D2155" s="261" t="s">
        <v>1204</v>
      </c>
      <c r="E2155" s="261">
        <v>0</v>
      </c>
      <c r="F2155" s="261" t="s">
        <v>1188</v>
      </c>
      <c r="G2155" s="261" t="s">
        <v>33</v>
      </c>
      <c r="H2155" s="261">
        <v>2</v>
      </c>
      <c r="I2155" s="261" t="s">
        <v>17</v>
      </c>
      <c r="J2155" s="261" t="s">
        <v>17</v>
      </c>
      <c r="K2155" s="261" t="s">
        <v>3397</v>
      </c>
      <c r="L2155" s="262">
        <v>45616</v>
      </c>
      <c r="M2155" s="261" t="s">
        <v>20</v>
      </c>
    </row>
    <row r="2156" spans="1:13" x14ac:dyDescent="0.35">
      <c r="A2156" s="259" t="s">
        <v>838</v>
      </c>
      <c r="B2156" s="259" t="s">
        <v>839</v>
      </c>
      <c r="C2156" s="259" t="s">
        <v>835</v>
      </c>
      <c r="D2156" s="259" t="s">
        <v>1187</v>
      </c>
      <c r="E2156" s="259">
        <v>0</v>
      </c>
      <c r="F2156" s="259" t="s">
        <v>1188</v>
      </c>
      <c r="G2156" s="259" t="s">
        <v>33</v>
      </c>
      <c r="H2156" s="259">
        <v>2</v>
      </c>
      <c r="I2156" s="259" t="s">
        <v>17</v>
      </c>
      <c r="J2156" s="259" t="s">
        <v>17</v>
      </c>
      <c r="K2156" s="259" t="s">
        <v>3398</v>
      </c>
      <c r="L2156" s="260">
        <v>45616</v>
      </c>
      <c r="M2156" s="259" t="s">
        <v>20</v>
      </c>
    </row>
    <row r="2157" spans="1:13" x14ac:dyDescent="0.35">
      <c r="A2157" s="261" t="s">
        <v>838</v>
      </c>
      <c r="B2157" s="261" t="s">
        <v>839</v>
      </c>
      <c r="C2157" s="261" t="s">
        <v>835</v>
      </c>
      <c r="D2157" s="261" t="s">
        <v>1190</v>
      </c>
      <c r="E2157" s="261">
        <v>0</v>
      </c>
      <c r="F2157" s="261" t="s">
        <v>1188</v>
      </c>
      <c r="G2157" s="261" t="s">
        <v>33</v>
      </c>
      <c r="H2157" s="261">
        <v>2</v>
      </c>
      <c r="I2157" s="261" t="s">
        <v>17</v>
      </c>
      <c r="J2157" s="261" t="s">
        <v>17</v>
      </c>
      <c r="K2157" s="261" t="s">
        <v>3399</v>
      </c>
      <c r="L2157" s="262">
        <v>45616</v>
      </c>
      <c r="M2157" s="261" t="s">
        <v>20</v>
      </c>
    </row>
    <row r="2158" spans="1:13" x14ac:dyDescent="0.35">
      <c r="A2158" s="259" t="s">
        <v>838</v>
      </c>
      <c r="B2158" s="259" t="s">
        <v>839</v>
      </c>
      <c r="C2158" s="259" t="s">
        <v>835</v>
      </c>
      <c r="D2158" s="259" t="s">
        <v>1192</v>
      </c>
      <c r="E2158" s="259">
        <v>0</v>
      </c>
      <c r="F2158" s="259" t="s">
        <v>1188</v>
      </c>
      <c r="G2158" s="259" t="s">
        <v>33</v>
      </c>
      <c r="H2158" s="259">
        <v>2</v>
      </c>
      <c r="I2158" s="259" t="s">
        <v>17</v>
      </c>
      <c r="J2158" s="259" t="s">
        <v>17</v>
      </c>
      <c r="K2158" s="259" t="s">
        <v>3400</v>
      </c>
      <c r="L2158" s="260">
        <v>45616</v>
      </c>
      <c r="M2158" s="259" t="s">
        <v>20</v>
      </c>
    </row>
    <row r="2159" spans="1:13" x14ac:dyDescent="0.35">
      <c r="A2159" s="261" t="s">
        <v>838</v>
      </c>
      <c r="B2159" s="261" t="s">
        <v>839</v>
      </c>
      <c r="C2159" s="261" t="s">
        <v>835</v>
      </c>
      <c r="D2159" s="261" t="s">
        <v>1194</v>
      </c>
      <c r="E2159" s="261">
        <v>2</v>
      </c>
      <c r="F2159" s="261" t="s">
        <v>1188</v>
      </c>
      <c r="G2159" s="261" t="s">
        <v>33</v>
      </c>
      <c r="H2159" s="261">
        <v>2</v>
      </c>
      <c r="I2159" s="261" t="s">
        <v>17</v>
      </c>
      <c r="J2159" s="261" t="s">
        <v>17</v>
      </c>
      <c r="K2159" s="261" t="s">
        <v>3401</v>
      </c>
      <c r="L2159" s="262">
        <v>45616</v>
      </c>
      <c r="M2159" s="261" t="s">
        <v>20</v>
      </c>
    </row>
    <row r="2160" spans="1:13" x14ac:dyDescent="0.35">
      <c r="A2160" s="259" t="s">
        <v>838</v>
      </c>
      <c r="B2160" s="259" t="s">
        <v>839</v>
      </c>
      <c r="C2160" s="259" t="s">
        <v>835</v>
      </c>
      <c r="D2160" s="259" t="s">
        <v>1196</v>
      </c>
      <c r="E2160" s="259">
        <v>2</v>
      </c>
      <c r="F2160" s="259" t="s">
        <v>1188</v>
      </c>
      <c r="G2160" s="259" t="s">
        <v>33</v>
      </c>
      <c r="H2160" s="259">
        <v>2</v>
      </c>
      <c r="I2160" s="259" t="s">
        <v>17</v>
      </c>
      <c r="J2160" s="259" t="s">
        <v>17</v>
      </c>
      <c r="K2160" s="259" t="s">
        <v>3402</v>
      </c>
      <c r="L2160" s="260">
        <v>45616</v>
      </c>
      <c r="M2160" s="259" t="s">
        <v>20</v>
      </c>
    </row>
    <row r="2161" spans="1:13" x14ac:dyDescent="0.35">
      <c r="A2161" s="261" t="s">
        <v>838</v>
      </c>
      <c r="B2161" s="261" t="s">
        <v>839</v>
      </c>
      <c r="C2161" s="261" t="s">
        <v>835</v>
      </c>
      <c r="D2161" s="261" t="s">
        <v>1198</v>
      </c>
      <c r="E2161" s="261">
        <v>1</v>
      </c>
      <c r="F2161" s="261" t="s">
        <v>1188</v>
      </c>
      <c r="G2161" s="261" t="s">
        <v>33</v>
      </c>
      <c r="H2161" s="261">
        <v>2</v>
      </c>
      <c r="I2161" s="261" t="s">
        <v>17</v>
      </c>
      <c r="J2161" s="261" t="s">
        <v>17</v>
      </c>
      <c r="K2161" s="261" t="s">
        <v>3403</v>
      </c>
      <c r="L2161" s="262">
        <v>45616</v>
      </c>
      <c r="M2161" s="261" t="s">
        <v>20</v>
      </c>
    </row>
    <row r="2162" spans="1:13" x14ac:dyDescent="0.35">
      <c r="A2162" s="259" t="s">
        <v>838</v>
      </c>
      <c r="B2162" s="259" t="s">
        <v>839</v>
      </c>
      <c r="C2162" s="259" t="s">
        <v>835</v>
      </c>
      <c r="D2162" s="259" t="s">
        <v>1200</v>
      </c>
      <c r="E2162" s="259">
        <v>0</v>
      </c>
      <c r="F2162" s="259" t="s">
        <v>1188</v>
      </c>
      <c r="G2162" s="259" t="s">
        <v>33</v>
      </c>
      <c r="H2162" s="259">
        <v>2</v>
      </c>
      <c r="I2162" s="259" t="s">
        <v>17</v>
      </c>
      <c r="J2162" s="259" t="s">
        <v>17</v>
      </c>
      <c r="K2162" s="259" t="s">
        <v>3404</v>
      </c>
      <c r="L2162" s="260">
        <v>45616</v>
      </c>
      <c r="M2162" s="259" t="s">
        <v>20</v>
      </c>
    </row>
    <row r="2163" spans="1:13" x14ac:dyDescent="0.35">
      <c r="A2163" s="261" t="s">
        <v>838</v>
      </c>
      <c r="B2163" s="261" t="s">
        <v>839</v>
      </c>
      <c r="C2163" s="261" t="s">
        <v>835</v>
      </c>
      <c r="D2163" s="261" t="s">
        <v>1202</v>
      </c>
      <c r="E2163" s="261">
        <v>2</v>
      </c>
      <c r="F2163" s="261" t="s">
        <v>1188</v>
      </c>
      <c r="G2163" s="261" t="s">
        <v>33</v>
      </c>
      <c r="H2163" s="261">
        <v>2</v>
      </c>
      <c r="I2163" s="261" t="s">
        <v>17</v>
      </c>
      <c r="J2163" s="261" t="s">
        <v>17</v>
      </c>
      <c r="K2163" s="261" t="s">
        <v>3405</v>
      </c>
      <c r="L2163" s="262">
        <v>45616</v>
      </c>
      <c r="M2163" s="261" t="s">
        <v>20</v>
      </c>
    </row>
    <row r="2164" spans="1:13" x14ac:dyDescent="0.35">
      <c r="A2164" s="259" t="s">
        <v>838</v>
      </c>
      <c r="B2164" s="259" t="s">
        <v>839</v>
      </c>
      <c r="C2164" s="259" t="s">
        <v>835</v>
      </c>
      <c r="D2164" s="259" t="s">
        <v>1204</v>
      </c>
      <c r="E2164" s="259">
        <v>0</v>
      </c>
      <c r="F2164" s="259" t="s">
        <v>1188</v>
      </c>
      <c r="G2164" s="259" t="s">
        <v>33</v>
      </c>
      <c r="H2164" s="259">
        <v>2</v>
      </c>
      <c r="I2164" s="259" t="s">
        <v>17</v>
      </c>
      <c r="J2164" s="259" t="s">
        <v>17</v>
      </c>
      <c r="K2164" s="259" t="s">
        <v>3406</v>
      </c>
      <c r="L2164" s="260">
        <v>45616</v>
      </c>
      <c r="M2164" s="259" t="s">
        <v>20</v>
      </c>
    </row>
    <row r="2165" spans="1:13" x14ac:dyDescent="0.35">
      <c r="A2165" s="261" t="s">
        <v>842</v>
      </c>
      <c r="B2165" s="261" t="s">
        <v>843</v>
      </c>
      <c r="C2165" s="261" t="s">
        <v>835</v>
      </c>
      <c r="D2165" s="261" t="s">
        <v>1187</v>
      </c>
      <c r="E2165" s="261">
        <v>0</v>
      </c>
      <c r="F2165" s="261" t="s">
        <v>1188</v>
      </c>
      <c r="G2165" s="261" t="s">
        <v>33</v>
      </c>
      <c r="H2165" s="261">
        <v>2</v>
      </c>
      <c r="I2165" s="261" t="s">
        <v>17</v>
      </c>
      <c r="J2165" s="261" t="s">
        <v>17</v>
      </c>
      <c r="K2165" s="261" t="s">
        <v>3407</v>
      </c>
      <c r="L2165" s="262">
        <v>45616</v>
      </c>
      <c r="M2165" s="261" t="s">
        <v>20</v>
      </c>
    </row>
    <row r="2166" spans="1:13" x14ac:dyDescent="0.35">
      <c r="A2166" s="259" t="s">
        <v>842</v>
      </c>
      <c r="B2166" s="259" t="s">
        <v>843</v>
      </c>
      <c r="C2166" s="259" t="s">
        <v>835</v>
      </c>
      <c r="D2166" s="259" t="s">
        <v>1190</v>
      </c>
      <c r="E2166" s="259">
        <v>0</v>
      </c>
      <c r="F2166" s="259" t="s">
        <v>1188</v>
      </c>
      <c r="G2166" s="259" t="s">
        <v>33</v>
      </c>
      <c r="H2166" s="259">
        <v>2</v>
      </c>
      <c r="I2166" s="259" t="s">
        <v>17</v>
      </c>
      <c r="J2166" s="259" t="s">
        <v>17</v>
      </c>
      <c r="K2166" s="259" t="s">
        <v>3408</v>
      </c>
      <c r="L2166" s="260">
        <v>45616</v>
      </c>
      <c r="M2166" s="259" t="s">
        <v>20</v>
      </c>
    </row>
    <row r="2167" spans="1:13" x14ac:dyDescent="0.35">
      <c r="A2167" s="261" t="s">
        <v>842</v>
      </c>
      <c r="B2167" s="261" t="s">
        <v>843</v>
      </c>
      <c r="C2167" s="261" t="s">
        <v>835</v>
      </c>
      <c r="D2167" s="261" t="s">
        <v>1192</v>
      </c>
      <c r="E2167" s="261">
        <v>0</v>
      </c>
      <c r="F2167" s="261" t="s">
        <v>1188</v>
      </c>
      <c r="G2167" s="261" t="s">
        <v>33</v>
      </c>
      <c r="H2167" s="261">
        <v>2</v>
      </c>
      <c r="I2167" s="261" t="s">
        <v>17</v>
      </c>
      <c r="J2167" s="261" t="s">
        <v>17</v>
      </c>
      <c r="K2167" s="261" t="s">
        <v>3409</v>
      </c>
      <c r="L2167" s="262">
        <v>45616</v>
      </c>
      <c r="M2167" s="261" t="s">
        <v>20</v>
      </c>
    </row>
    <row r="2168" spans="1:13" x14ac:dyDescent="0.35">
      <c r="A2168" s="259" t="s">
        <v>842</v>
      </c>
      <c r="B2168" s="259" t="s">
        <v>843</v>
      </c>
      <c r="C2168" s="259" t="s">
        <v>835</v>
      </c>
      <c r="D2168" s="259" t="s">
        <v>1194</v>
      </c>
      <c r="E2168" s="259">
        <v>2</v>
      </c>
      <c r="F2168" s="259" t="s">
        <v>1188</v>
      </c>
      <c r="G2168" s="259" t="s">
        <v>33</v>
      </c>
      <c r="H2168" s="259">
        <v>2</v>
      </c>
      <c r="I2168" s="259" t="s">
        <v>17</v>
      </c>
      <c r="J2168" s="259" t="s">
        <v>17</v>
      </c>
      <c r="K2168" s="259" t="s">
        <v>3410</v>
      </c>
      <c r="L2168" s="260">
        <v>45616</v>
      </c>
      <c r="M2168" s="259" t="s">
        <v>20</v>
      </c>
    </row>
    <row r="2169" spans="1:13" x14ac:dyDescent="0.35">
      <c r="A2169" s="261" t="s">
        <v>842</v>
      </c>
      <c r="B2169" s="261" t="s">
        <v>843</v>
      </c>
      <c r="C2169" s="261" t="s">
        <v>835</v>
      </c>
      <c r="D2169" s="261" t="s">
        <v>1196</v>
      </c>
      <c r="E2169" s="261">
        <v>3</v>
      </c>
      <c r="F2169" s="261" t="s">
        <v>1188</v>
      </c>
      <c r="G2169" s="261" t="s">
        <v>33</v>
      </c>
      <c r="H2169" s="261">
        <v>2</v>
      </c>
      <c r="I2169" s="261" t="s">
        <v>17</v>
      </c>
      <c r="J2169" s="261" t="s">
        <v>17</v>
      </c>
      <c r="K2169" s="261" t="s">
        <v>3411</v>
      </c>
      <c r="L2169" s="262">
        <v>45616</v>
      </c>
      <c r="M2169" s="261" t="s">
        <v>20</v>
      </c>
    </row>
    <row r="2170" spans="1:13" x14ac:dyDescent="0.35">
      <c r="A2170" s="259" t="s">
        <v>842</v>
      </c>
      <c r="B2170" s="259" t="s">
        <v>843</v>
      </c>
      <c r="C2170" s="259" t="s">
        <v>835</v>
      </c>
      <c r="D2170" s="259" t="s">
        <v>1198</v>
      </c>
      <c r="E2170" s="259">
        <v>1</v>
      </c>
      <c r="F2170" s="259" t="s">
        <v>1188</v>
      </c>
      <c r="G2170" s="259" t="s">
        <v>33</v>
      </c>
      <c r="H2170" s="259">
        <v>2</v>
      </c>
      <c r="I2170" s="259" t="s">
        <v>17</v>
      </c>
      <c r="J2170" s="259" t="s">
        <v>17</v>
      </c>
      <c r="K2170" s="259" t="s">
        <v>3412</v>
      </c>
      <c r="L2170" s="260">
        <v>45616</v>
      </c>
      <c r="M2170" s="259" t="s">
        <v>20</v>
      </c>
    </row>
    <row r="2171" spans="1:13" x14ac:dyDescent="0.35">
      <c r="A2171" s="261" t="s">
        <v>842</v>
      </c>
      <c r="B2171" s="261" t="s">
        <v>843</v>
      </c>
      <c r="C2171" s="261" t="s">
        <v>835</v>
      </c>
      <c r="D2171" s="261" t="s">
        <v>1200</v>
      </c>
      <c r="E2171" s="261">
        <v>0</v>
      </c>
      <c r="F2171" s="261" t="s">
        <v>1188</v>
      </c>
      <c r="G2171" s="261" t="s">
        <v>33</v>
      </c>
      <c r="H2171" s="261">
        <v>2</v>
      </c>
      <c r="I2171" s="261" t="s">
        <v>17</v>
      </c>
      <c r="J2171" s="261" t="s">
        <v>17</v>
      </c>
      <c r="K2171" s="261" t="s">
        <v>3413</v>
      </c>
      <c r="L2171" s="262">
        <v>45616</v>
      </c>
      <c r="M2171" s="261" t="s">
        <v>20</v>
      </c>
    </row>
    <row r="2172" spans="1:13" x14ac:dyDescent="0.35">
      <c r="A2172" s="259" t="s">
        <v>842</v>
      </c>
      <c r="B2172" s="259" t="s">
        <v>843</v>
      </c>
      <c r="C2172" s="259" t="s">
        <v>835</v>
      </c>
      <c r="D2172" s="259" t="s">
        <v>1202</v>
      </c>
      <c r="E2172" s="259">
        <v>2</v>
      </c>
      <c r="F2172" s="259" t="s">
        <v>1188</v>
      </c>
      <c r="G2172" s="259" t="s">
        <v>33</v>
      </c>
      <c r="H2172" s="259">
        <v>2</v>
      </c>
      <c r="I2172" s="259" t="s">
        <v>17</v>
      </c>
      <c r="J2172" s="259" t="s">
        <v>17</v>
      </c>
      <c r="K2172" s="259" t="s">
        <v>3414</v>
      </c>
      <c r="L2172" s="260">
        <v>45616</v>
      </c>
      <c r="M2172" s="259" t="s">
        <v>20</v>
      </c>
    </row>
    <row r="2173" spans="1:13" x14ac:dyDescent="0.35">
      <c r="A2173" s="261" t="s">
        <v>842</v>
      </c>
      <c r="B2173" s="261" t="s">
        <v>843</v>
      </c>
      <c r="C2173" s="261" t="s">
        <v>835</v>
      </c>
      <c r="D2173" s="261" t="s">
        <v>1204</v>
      </c>
      <c r="E2173" s="261">
        <v>0</v>
      </c>
      <c r="F2173" s="261" t="s">
        <v>1188</v>
      </c>
      <c r="G2173" s="261" t="s">
        <v>33</v>
      </c>
      <c r="H2173" s="261">
        <v>2</v>
      </c>
      <c r="I2173" s="261" t="s">
        <v>17</v>
      </c>
      <c r="J2173" s="261" t="s">
        <v>17</v>
      </c>
      <c r="K2173" s="261" t="s">
        <v>3415</v>
      </c>
      <c r="L2173" s="262">
        <v>45616</v>
      </c>
      <c r="M2173" s="261" t="s">
        <v>20</v>
      </c>
    </row>
    <row r="2174" spans="1:13" x14ac:dyDescent="0.35">
      <c r="A2174" s="259" t="s">
        <v>949</v>
      </c>
      <c r="B2174" s="259" t="s">
        <v>950</v>
      </c>
      <c r="C2174" s="259" t="s">
        <v>951</v>
      </c>
      <c r="D2174" s="259" t="s">
        <v>1187</v>
      </c>
      <c r="E2174" s="259">
        <v>0</v>
      </c>
      <c r="F2174" s="259" t="s">
        <v>1188</v>
      </c>
      <c r="G2174" s="259" t="s">
        <v>33</v>
      </c>
      <c r="H2174" s="259">
        <v>2</v>
      </c>
      <c r="I2174" s="259" t="s">
        <v>17</v>
      </c>
      <c r="J2174" s="259" t="s">
        <v>17</v>
      </c>
      <c r="K2174" s="259" t="s">
        <v>3416</v>
      </c>
      <c r="L2174" s="260">
        <v>45616</v>
      </c>
      <c r="M2174" s="259" t="s">
        <v>20</v>
      </c>
    </row>
    <row r="2175" spans="1:13" x14ac:dyDescent="0.35">
      <c r="A2175" s="261" t="s">
        <v>949</v>
      </c>
      <c r="B2175" s="261" t="s">
        <v>950</v>
      </c>
      <c r="C2175" s="261" t="s">
        <v>951</v>
      </c>
      <c r="D2175" s="261" t="s">
        <v>1190</v>
      </c>
      <c r="E2175" s="261">
        <v>0</v>
      </c>
      <c r="F2175" s="261" t="s">
        <v>1188</v>
      </c>
      <c r="G2175" s="261" t="s">
        <v>33</v>
      </c>
      <c r="H2175" s="261">
        <v>2</v>
      </c>
      <c r="I2175" s="261" t="s">
        <v>17</v>
      </c>
      <c r="J2175" s="261" t="s">
        <v>17</v>
      </c>
      <c r="K2175" s="261" t="s">
        <v>3417</v>
      </c>
      <c r="L2175" s="262">
        <v>45616</v>
      </c>
      <c r="M2175" s="261" t="s">
        <v>20</v>
      </c>
    </row>
    <row r="2176" spans="1:13" x14ac:dyDescent="0.35">
      <c r="A2176" s="259" t="s">
        <v>949</v>
      </c>
      <c r="B2176" s="259" t="s">
        <v>950</v>
      </c>
      <c r="C2176" s="259" t="s">
        <v>951</v>
      </c>
      <c r="D2176" s="259" t="s">
        <v>1192</v>
      </c>
      <c r="E2176" s="259">
        <v>0</v>
      </c>
      <c r="F2176" s="259" t="s">
        <v>1188</v>
      </c>
      <c r="G2176" s="259" t="s">
        <v>33</v>
      </c>
      <c r="H2176" s="259">
        <v>2</v>
      </c>
      <c r="I2176" s="259" t="s">
        <v>17</v>
      </c>
      <c r="J2176" s="259" t="s">
        <v>17</v>
      </c>
      <c r="K2176" s="259" t="s">
        <v>3418</v>
      </c>
      <c r="L2176" s="260">
        <v>45616</v>
      </c>
      <c r="M2176" s="259" t="s">
        <v>20</v>
      </c>
    </row>
    <row r="2177" spans="1:13" x14ac:dyDescent="0.35">
      <c r="A2177" s="261" t="s">
        <v>949</v>
      </c>
      <c r="B2177" s="261" t="s">
        <v>950</v>
      </c>
      <c r="C2177" s="261" t="s">
        <v>951</v>
      </c>
      <c r="D2177" s="261" t="s">
        <v>1194</v>
      </c>
      <c r="E2177" s="261">
        <v>0</v>
      </c>
      <c r="F2177" s="261" t="s">
        <v>1188</v>
      </c>
      <c r="G2177" s="261" t="s">
        <v>33</v>
      </c>
      <c r="H2177" s="261">
        <v>2</v>
      </c>
      <c r="I2177" s="261" t="s">
        <v>17</v>
      </c>
      <c r="J2177" s="261" t="s">
        <v>17</v>
      </c>
      <c r="K2177" s="261" t="s">
        <v>3419</v>
      </c>
      <c r="L2177" s="262">
        <v>45616</v>
      </c>
      <c r="M2177" s="261" t="s">
        <v>20</v>
      </c>
    </row>
    <row r="2178" spans="1:13" x14ac:dyDescent="0.35">
      <c r="A2178" s="259" t="s">
        <v>949</v>
      </c>
      <c r="B2178" s="259" t="s">
        <v>950</v>
      </c>
      <c r="C2178" s="259" t="s">
        <v>951</v>
      </c>
      <c r="D2178" s="259" t="s">
        <v>1196</v>
      </c>
      <c r="E2178" s="259">
        <v>0</v>
      </c>
      <c r="F2178" s="259" t="s">
        <v>1188</v>
      </c>
      <c r="G2178" s="259" t="s">
        <v>33</v>
      </c>
      <c r="H2178" s="259">
        <v>2</v>
      </c>
      <c r="I2178" s="259" t="s">
        <v>17</v>
      </c>
      <c r="J2178" s="259" t="s">
        <v>17</v>
      </c>
      <c r="K2178" s="259" t="s">
        <v>3420</v>
      </c>
      <c r="L2178" s="260">
        <v>45616</v>
      </c>
      <c r="M2178" s="259" t="s">
        <v>20</v>
      </c>
    </row>
    <row r="2179" spans="1:13" x14ac:dyDescent="0.35">
      <c r="A2179" s="261" t="s">
        <v>949</v>
      </c>
      <c r="B2179" s="261" t="s">
        <v>950</v>
      </c>
      <c r="C2179" s="261" t="s">
        <v>951</v>
      </c>
      <c r="D2179" s="261" t="s">
        <v>1198</v>
      </c>
      <c r="E2179" s="261">
        <v>0</v>
      </c>
      <c r="F2179" s="261" t="s">
        <v>1188</v>
      </c>
      <c r="G2179" s="261" t="s">
        <v>33</v>
      </c>
      <c r="H2179" s="261">
        <v>2</v>
      </c>
      <c r="I2179" s="261" t="s">
        <v>17</v>
      </c>
      <c r="J2179" s="261" t="s">
        <v>17</v>
      </c>
      <c r="K2179" s="261" t="s">
        <v>3421</v>
      </c>
      <c r="L2179" s="262">
        <v>45616</v>
      </c>
      <c r="M2179" s="261" t="s">
        <v>20</v>
      </c>
    </row>
    <row r="2180" spans="1:13" x14ac:dyDescent="0.35">
      <c r="A2180" s="259" t="s">
        <v>949</v>
      </c>
      <c r="B2180" s="259" t="s">
        <v>950</v>
      </c>
      <c r="C2180" s="259" t="s">
        <v>951</v>
      </c>
      <c r="D2180" s="259" t="s">
        <v>1200</v>
      </c>
      <c r="E2180" s="259">
        <v>1</v>
      </c>
      <c r="F2180" s="259" t="s">
        <v>1188</v>
      </c>
      <c r="G2180" s="259" t="s">
        <v>33</v>
      </c>
      <c r="H2180" s="259">
        <v>2</v>
      </c>
      <c r="I2180" s="259" t="s">
        <v>17</v>
      </c>
      <c r="J2180" s="259" t="s">
        <v>17</v>
      </c>
      <c r="K2180" s="259" t="s">
        <v>3422</v>
      </c>
      <c r="L2180" s="260">
        <v>45616</v>
      </c>
      <c r="M2180" s="259" t="s">
        <v>20</v>
      </c>
    </row>
    <row r="2181" spans="1:13" x14ac:dyDescent="0.35">
      <c r="A2181" s="261" t="s">
        <v>949</v>
      </c>
      <c r="B2181" s="261" t="s">
        <v>950</v>
      </c>
      <c r="C2181" s="261" t="s">
        <v>951</v>
      </c>
      <c r="D2181" s="261" t="s">
        <v>1202</v>
      </c>
      <c r="E2181" s="261">
        <v>0</v>
      </c>
      <c r="F2181" s="261" t="s">
        <v>1188</v>
      </c>
      <c r="G2181" s="261" t="s">
        <v>33</v>
      </c>
      <c r="H2181" s="261">
        <v>2</v>
      </c>
      <c r="I2181" s="261" t="s">
        <v>17</v>
      </c>
      <c r="J2181" s="261" t="s">
        <v>17</v>
      </c>
      <c r="K2181" s="261" t="s">
        <v>3423</v>
      </c>
      <c r="L2181" s="262">
        <v>45616</v>
      </c>
      <c r="M2181" s="261" t="s">
        <v>20</v>
      </c>
    </row>
    <row r="2182" spans="1:13" x14ac:dyDescent="0.35">
      <c r="A2182" s="259" t="s">
        <v>949</v>
      </c>
      <c r="B2182" s="259" t="s">
        <v>950</v>
      </c>
      <c r="C2182" s="259" t="s">
        <v>951</v>
      </c>
      <c r="D2182" s="259" t="s">
        <v>1204</v>
      </c>
      <c r="E2182" s="259">
        <v>0</v>
      </c>
      <c r="F2182" s="259" t="s">
        <v>1188</v>
      </c>
      <c r="G2182" s="259" t="s">
        <v>33</v>
      </c>
      <c r="H2182" s="259">
        <v>2</v>
      </c>
      <c r="I2182" s="259" t="s">
        <v>17</v>
      </c>
      <c r="J2182" s="259" t="s">
        <v>17</v>
      </c>
      <c r="K2182" s="259" t="s">
        <v>3424</v>
      </c>
      <c r="L2182" s="260">
        <v>45616</v>
      </c>
      <c r="M2182" s="259" t="s">
        <v>20</v>
      </c>
    </row>
    <row r="2183" spans="1:13" x14ac:dyDescent="0.35">
      <c r="A2183" s="261" t="s">
        <v>275</v>
      </c>
      <c r="B2183" s="261" t="s">
        <v>276</v>
      </c>
      <c r="C2183" s="261" t="s">
        <v>277</v>
      </c>
      <c r="D2183" s="261" t="s">
        <v>648</v>
      </c>
      <c r="E2183" s="261">
        <v>252772454</v>
      </c>
      <c r="F2183" s="261" t="s">
        <v>3425</v>
      </c>
      <c r="G2183" s="261" t="s">
        <v>742</v>
      </c>
      <c r="H2183" s="261">
        <v>2</v>
      </c>
      <c r="I2183" s="261" t="s">
        <v>3426</v>
      </c>
      <c r="J2183" s="261" t="s">
        <v>3427</v>
      </c>
      <c r="K2183" s="261" t="s">
        <v>3428</v>
      </c>
      <c r="L2183" s="262">
        <v>45617</v>
      </c>
      <c r="M2183" s="261" t="s">
        <v>20</v>
      </c>
    </row>
    <row r="2184" spans="1:13" x14ac:dyDescent="0.35">
      <c r="A2184" s="259" t="s">
        <v>275</v>
      </c>
      <c r="B2184" s="259" t="s">
        <v>276</v>
      </c>
      <c r="C2184" s="259" t="s">
        <v>277</v>
      </c>
      <c r="D2184" s="259" t="s">
        <v>653</v>
      </c>
      <c r="E2184" s="259">
        <v>13297</v>
      </c>
      <c r="F2184" s="259" t="s">
        <v>3429</v>
      </c>
      <c r="G2184" s="259" t="s">
        <v>742</v>
      </c>
      <c r="H2184" s="259">
        <v>2</v>
      </c>
      <c r="I2184" s="259" t="s">
        <v>3430</v>
      </c>
      <c r="J2184" s="259" t="s">
        <v>3431</v>
      </c>
      <c r="K2184" s="259" t="s">
        <v>3432</v>
      </c>
      <c r="L2184" s="260">
        <v>45617</v>
      </c>
      <c r="M2184" s="259" t="s">
        <v>20</v>
      </c>
    </row>
    <row r="2185" spans="1:13" x14ac:dyDescent="0.35">
      <c r="A2185" s="261" t="s">
        <v>275</v>
      </c>
      <c r="B2185" s="261" t="s">
        <v>276</v>
      </c>
      <c r="C2185" s="261" t="s">
        <v>277</v>
      </c>
      <c r="D2185" s="261" t="s">
        <v>658</v>
      </c>
      <c r="E2185" s="261">
        <v>4389581</v>
      </c>
      <c r="F2185" s="261" t="s">
        <v>3429</v>
      </c>
      <c r="G2185" s="261" t="s">
        <v>358</v>
      </c>
      <c r="H2185" s="261">
        <v>1</v>
      </c>
      <c r="I2185" s="261" t="s">
        <v>3430</v>
      </c>
      <c r="J2185" s="261" t="s">
        <v>3433</v>
      </c>
      <c r="K2185" s="261" t="s">
        <v>3434</v>
      </c>
      <c r="L2185" s="262">
        <v>45617</v>
      </c>
      <c r="M2185" s="261" t="s">
        <v>20</v>
      </c>
    </row>
    <row r="2186" spans="1:13" x14ac:dyDescent="0.35">
      <c r="A2186" s="259" t="s">
        <v>275</v>
      </c>
      <c r="B2186" s="259" t="s">
        <v>276</v>
      </c>
      <c r="C2186" s="259" t="s">
        <v>277</v>
      </c>
      <c r="D2186" s="259" t="s">
        <v>663</v>
      </c>
      <c r="E2186" s="259" t="s">
        <v>17</v>
      </c>
      <c r="F2186" s="259" t="s">
        <v>378</v>
      </c>
      <c r="G2186" s="259" t="s">
        <v>17</v>
      </c>
      <c r="H2186" s="259" t="s">
        <v>17</v>
      </c>
      <c r="I2186" s="259" t="s">
        <v>378</v>
      </c>
      <c r="J2186" s="259" t="s">
        <v>3435</v>
      </c>
      <c r="K2186" s="259" t="s">
        <v>3436</v>
      </c>
      <c r="L2186" s="260">
        <v>45617</v>
      </c>
      <c r="M2186" s="259" t="s">
        <v>20</v>
      </c>
    </row>
    <row r="2187" spans="1:13" x14ac:dyDescent="0.35">
      <c r="A2187" s="261" t="s">
        <v>275</v>
      </c>
      <c r="B2187" s="261" t="s">
        <v>276</v>
      </c>
      <c r="C2187" s="261" t="s">
        <v>277</v>
      </c>
      <c r="D2187" s="261" t="s">
        <v>413</v>
      </c>
      <c r="E2187" s="261" t="s">
        <v>17</v>
      </c>
      <c r="F2187" s="261" t="s">
        <v>378</v>
      </c>
      <c r="G2187" s="261" t="s">
        <v>17</v>
      </c>
      <c r="H2187" s="261" t="s">
        <v>17</v>
      </c>
      <c r="I2187" s="261" t="s">
        <v>3437</v>
      </c>
      <c r="J2187" s="261" t="s">
        <v>3438</v>
      </c>
      <c r="K2187" s="261" t="s">
        <v>3439</v>
      </c>
      <c r="L2187" s="262">
        <v>45617</v>
      </c>
      <c r="M2187" s="261" t="s">
        <v>20</v>
      </c>
    </row>
    <row r="2188" spans="1:13" x14ac:dyDescent="0.35">
      <c r="A2188" s="259" t="s">
        <v>275</v>
      </c>
      <c r="B2188" s="259" t="s">
        <v>276</v>
      </c>
      <c r="C2188" s="259" t="s">
        <v>277</v>
      </c>
      <c r="D2188" s="259" t="s">
        <v>40</v>
      </c>
      <c r="E2188" s="259" t="s">
        <v>17</v>
      </c>
      <c r="F2188" s="259" t="s">
        <v>378</v>
      </c>
      <c r="G2188" s="259" t="s">
        <v>17</v>
      </c>
      <c r="H2188" s="259" t="s">
        <v>17</v>
      </c>
      <c r="I2188" s="259" t="s">
        <v>17</v>
      </c>
      <c r="J2188" s="259" t="s">
        <v>206</v>
      </c>
      <c r="K2188" s="259" t="s">
        <v>3440</v>
      </c>
      <c r="L2188" s="260">
        <v>45617</v>
      </c>
      <c r="M2188" s="259" t="s">
        <v>20</v>
      </c>
    </row>
    <row r="2189" spans="1:13" x14ac:dyDescent="0.35">
      <c r="A2189" s="261" t="s">
        <v>275</v>
      </c>
      <c r="B2189" s="261" t="s">
        <v>276</v>
      </c>
      <c r="C2189" s="261" t="s">
        <v>277</v>
      </c>
      <c r="D2189" s="261" t="s">
        <v>686</v>
      </c>
      <c r="E2189" s="261" t="s">
        <v>17</v>
      </c>
      <c r="F2189" s="261" t="s">
        <v>378</v>
      </c>
      <c r="G2189" s="261" t="s">
        <v>17</v>
      </c>
      <c r="H2189" s="261" t="s">
        <v>17</v>
      </c>
      <c r="I2189" s="261" t="s">
        <v>378</v>
      </c>
      <c r="J2189" s="261" t="s">
        <v>3441</v>
      </c>
      <c r="K2189" s="261" t="s">
        <v>3442</v>
      </c>
      <c r="L2189" s="262">
        <v>45617</v>
      </c>
      <c r="M2189" s="261" t="s">
        <v>20</v>
      </c>
    </row>
    <row r="2190" spans="1:13" x14ac:dyDescent="0.35">
      <c r="A2190" s="259" t="s">
        <v>275</v>
      </c>
      <c r="B2190" s="259" t="s">
        <v>276</v>
      </c>
      <c r="C2190" s="259" t="s">
        <v>277</v>
      </c>
      <c r="D2190" s="259" t="s">
        <v>691</v>
      </c>
      <c r="E2190" s="259">
        <v>4389581</v>
      </c>
      <c r="F2190" s="259" t="s">
        <v>3429</v>
      </c>
      <c r="G2190" s="259" t="s">
        <v>358</v>
      </c>
      <c r="H2190" s="259">
        <v>1</v>
      </c>
      <c r="I2190" s="259" t="s">
        <v>3430</v>
      </c>
      <c r="J2190" s="259" t="s">
        <v>3443</v>
      </c>
      <c r="K2190" s="259" t="s">
        <v>3444</v>
      </c>
      <c r="L2190" s="260">
        <v>45617</v>
      </c>
      <c r="M2190" s="259" t="s">
        <v>20</v>
      </c>
    </row>
    <row r="2191" spans="1:13" x14ac:dyDescent="0.35">
      <c r="A2191" s="261" t="s">
        <v>275</v>
      </c>
      <c r="B2191" s="261" t="s">
        <v>276</v>
      </c>
      <c r="C2191" s="261" t="s">
        <v>277</v>
      </c>
      <c r="D2191" s="261" t="s">
        <v>696</v>
      </c>
      <c r="E2191" s="261" t="s">
        <v>17</v>
      </c>
      <c r="F2191" s="261" t="s">
        <v>378</v>
      </c>
      <c r="G2191" s="261" t="s">
        <v>17</v>
      </c>
      <c r="H2191" s="261" t="s">
        <v>17</v>
      </c>
      <c r="I2191" s="261" t="s">
        <v>378</v>
      </c>
      <c r="J2191" s="261" t="s">
        <v>3445</v>
      </c>
      <c r="K2191" s="261" t="s">
        <v>3446</v>
      </c>
      <c r="L2191" s="262">
        <v>45617</v>
      </c>
      <c r="M2191" s="261" t="s">
        <v>20</v>
      </c>
    </row>
    <row r="2192" spans="1:13" x14ac:dyDescent="0.35">
      <c r="A2192" s="259" t="s">
        <v>275</v>
      </c>
      <c r="B2192" s="259" t="s">
        <v>276</v>
      </c>
      <c r="C2192" s="259" t="s">
        <v>277</v>
      </c>
      <c r="D2192" s="259" t="s">
        <v>699</v>
      </c>
      <c r="E2192" s="259" t="s">
        <v>17</v>
      </c>
      <c r="F2192" s="259" t="s">
        <v>378</v>
      </c>
      <c r="G2192" s="259" t="s">
        <v>17</v>
      </c>
      <c r="H2192" s="259" t="s">
        <v>17</v>
      </c>
      <c r="I2192" s="259" t="s">
        <v>378</v>
      </c>
      <c r="J2192" s="259" t="s">
        <v>3445</v>
      </c>
      <c r="K2192" s="259" t="s">
        <v>3447</v>
      </c>
      <c r="L2192" s="260">
        <v>45617</v>
      </c>
      <c r="M2192" s="259" t="s">
        <v>20</v>
      </c>
    </row>
    <row r="2193" spans="1:13" x14ac:dyDescent="0.35">
      <c r="A2193" s="261" t="s">
        <v>275</v>
      </c>
      <c r="B2193" s="261" t="s">
        <v>276</v>
      </c>
      <c r="C2193" s="261" t="s">
        <v>277</v>
      </c>
      <c r="D2193" s="261" t="s">
        <v>702</v>
      </c>
      <c r="E2193" s="261" t="s">
        <v>17</v>
      </c>
      <c r="F2193" s="261" t="s">
        <v>378</v>
      </c>
      <c r="G2193" s="261" t="s">
        <v>17</v>
      </c>
      <c r="H2193" s="261" t="s">
        <v>17</v>
      </c>
      <c r="I2193" s="261" t="s">
        <v>378</v>
      </c>
      <c r="J2193" s="261" t="s">
        <v>3445</v>
      </c>
      <c r="K2193" s="261" t="s">
        <v>3448</v>
      </c>
      <c r="L2193" s="262">
        <v>45617</v>
      </c>
      <c r="M2193" s="261" t="s">
        <v>20</v>
      </c>
    </row>
    <row r="2194" spans="1:13" x14ac:dyDescent="0.35">
      <c r="A2194" s="259" t="s">
        <v>275</v>
      </c>
      <c r="B2194" s="259" t="s">
        <v>276</v>
      </c>
      <c r="C2194" s="259" t="s">
        <v>277</v>
      </c>
      <c r="D2194" s="259" t="s">
        <v>572</v>
      </c>
      <c r="E2194" s="259" t="s">
        <v>17</v>
      </c>
      <c r="F2194" s="259" t="s">
        <v>378</v>
      </c>
      <c r="G2194" s="259" t="s">
        <v>17</v>
      </c>
      <c r="H2194" s="259" t="s">
        <v>17</v>
      </c>
      <c r="I2194" s="259" t="s">
        <v>378</v>
      </c>
      <c r="J2194" s="259" t="s">
        <v>3445</v>
      </c>
      <c r="K2194" s="259" t="s">
        <v>3449</v>
      </c>
      <c r="L2194" s="260">
        <v>45617</v>
      </c>
      <c r="M2194" s="259" t="s">
        <v>20</v>
      </c>
    </row>
    <row r="2195" spans="1:13" x14ac:dyDescent="0.35">
      <c r="A2195" s="261" t="s">
        <v>2100</v>
      </c>
      <c r="B2195" s="261" t="s">
        <v>2101</v>
      </c>
      <c r="C2195" s="261" t="s">
        <v>2102</v>
      </c>
      <c r="D2195" s="261" t="s">
        <v>38</v>
      </c>
      <c r="E2195" s="261" t="s">
        <v>17</v>
      </c>
      <c r="F2195" s="261" t="s">
        <v>17</v>
      </c>
      <c r="G2195" s="261" t="s">
        <v>17</v>
      </c>
      <c r="H2195" s="261" t="s">
        <v>17</v>
      </c>
      <c r="I2195" s="261" t="s">
        <v>17</v>
      </c>
      <c r="J2195" s="261" t="s">
        <v>3450</v>
      </c>
      <c r="K2195" s="261" t="s">
        <v>3451</v>
      </c>
      <c r="L2195" s="262">
        <v>45617</v>
      </c>
      <c r="M2195" s="261" t="s">
        <v>310</v>
      </c>
    </row>
    <row r="2196" spans="1:13" x14ac:dyDescent="0.35">
      <c r="A2196" s="259" t="s">
        <v>2100</v>
      </c>
      <c r="B2196" s="259" t="s">
        <v>2101</v>
      </c>
      <c r="C2196" s="259" t="s">
        <v>2102</v>
      </c>
      <c r="D2196" s="259" t="s">
        <v>40</v>
      </c>
      <c r="E2196" s="259" t="s">
        <v>17</v>
      </c>
      <c r="F2196" s="259" t="s">
        <v>17</v>
      </c>
      <c r="G2196" s="259" t="s">
        <v>17</v>
      </c>
      <c r="H2196" s="259" t="s">
        <v>17</v>
      </c>
      <c r="I2196" s="259" t="s">
        <v>17</v>
      </c>
      <c r="J2196" s="259" t="s">
        <v>3450</v>
      </c>
      <c r="K2196" s="259" t="s">
        <v>3452</v>
      </c>
      <c r="L2196" s="260">
        <v>45617</v>
      </c>
      <c r="M2196" s="259" t="s">
        <v>310</v>
      </c>
    </row>
    <row r="2197" spans="1:13" x14ac:dyDescent="0.35">
      <c r="A2197" s="261" t="s">
        <v>2100</v>
      </c>
      <c r="B2197" s="261" t="s">
        <v>2101</v>
      </c>
      <c r="C2197" s="261" t="s">
        <v>2102</v>
      </c>
      <c r="D2197" s="261" t="s">
        <v>16</v>
      </c>
      <c r="E2197" s="261" t="s">
        <v>17</v>
      </c>
      <c r="F2197" s="261" t="s">
        <v>17</v>
      </c>
      <c r="G2197" s="261" t="s">
        <v>17</v>
      </c>
      <c r="H2197" s="261" t="s">
        <v>17</v>
      </c>
      <c r="I2197" s="261" t="s">
        <v>17</v>
      </c>
      <c r="J2197" s="261" t="s">
        <v>3450</v>
      </c>
      <c r="K2197" s="261" t="s">
        <v>3453</v>
      </c>
      <c r="L2197" s="262">
        <v>45617</v>
      </c>
      <c r="M2197" s="261" t="s">
        <v>310</v>
      </c>
    </row>
    <row r="2198" spans="1:13" x14ac:dyDescent="0.35">
      <c r="A2198" s="259" t="s">
        <v>2100</v>
      </c>
      <c r="B2198" s="259" t="s">
        <v>2101</v>
      </c>
      <c r="C2198" s="259" t="s">
        <v>2102</v>
      </c>
      <c r="D2198" s="259" t="s">
        <v>21</v>
      </c>
      <c r="E2198" s="259" t="s">
        <v>17</v>
      </c>
      <c r="F2198" s="259" t="s">
        <v>17</v>
      </c>
      <c r="G2198" s="259" t="s">
        <v>17</v>
      </c>
      <c r="H2198" s="259" t="s">
        <v>17</v>
      </c>
      <c r="I2198" s="259" t="s">
        <v>17</v>
      </c>
      <c r="J2198" s="259" t="s">
        <v>3450</v>
      </c>
      <c r="K2198" s="259" t="s">
        <v>3454</v>
      </c>
      <c r="L2198" s="260">
        <v>45617</v>
      </c>
      <c r="M2198" s="259" t="s">
        <v>310</v>
      </c>
    </row>
    <row r="2199" spans="1:13" x14ac:dyDescent="0.35">
      <c r="A2199" s="261" t="s">
        <v>2100</v>
      </c>
      <c r="B2199" s="261" t="s">
        <v>2101</v>
      </c>
      <c r="C2199" s="261" t="s">
        <v>2102</v>
      </c>
      <c r="D2199" s="261" t="s">
        <v>558</v>
      </c>
      <c r="E2199" s="261" t="s">
        <v>17</v>
      </c>
      <c r="F2199" s="261" t="s">
        <v>17</v>
      </c>
      <c r="G2199" s="261" t="s">
        <v>17</v>
      </c>
      <c r="H2199" s="261" t="s">
        <v>17</v>
      </c>
      <c r="I2199" s="261" t="s">
        <v>17</v>
      </c>
      <c r="J2199" s="261" t="s">
        <v>3450</v>
      </c>
      <c r="K2199" s="261" t="s">
        <v>3455</v>
      </c>
      <c r="L2199" s="262">
        <v>45617</v>
      </c>
      <c r="M2199" s="261" t="s">
        <v>310</v>
      </c>
    </row>
    <row r="2200" spans="1:13" x14ac:dyDescent="0.35">
      <c r="A2200" s="259" t="s">
        <v>2100</v>
      </c>
      <c r="B2200" s="259" t="s">
        <v>2101</v>
      </c>
      <c r="C2200" s="259" t="s">
        <v>2102</v>
      </c>
      <c r="D2200" s="259" t="s">
        <v>24</v>
      </c>
      <c r="E2200" s="259" t="s">
        <v>17</v>
      </c>
      <c r="F2200" s="259" t="s">
        <v>17</v>
      </c>
      <c r="G2200" s="259" t="s">
        <v>17</v>
      </c>
      <c r="H2200" s="259" t="s">
        <v>17</v>
      </c>
      <c r="I2200" s="259" t="s">
        <v>17</v>
      </c>
      <c r="J2200" s="259" t="s">
        <v>3450</v>
      </c>
      <c r="K2200" s="259" t="s">
        <v>3456</v>
      </c>
      <c r="L2200" s="260">
        <v>45617</v>
      </c>
      <c r="M2200" s="259" t="s">
        <v>310</v>
      </c>
    </row>
    <row r="2201" spans="1:13" x14ac:dyDescent="0.35">
      <c r="A2201" s="261" t="s">
        <v>2100</v>
      </c>
      <c r="B2201" s="261" t="s">
        <v>2101</v>
      </c>
      <c r="C2201" s="261" t="s">
        <v>2102</v>
      </c>
      <c r="D2201" s="261" t="s">
        <v>26</v>
      </c>
      <c r="E2201" s="261" t="s">
        <v>17</v>
      </c>
      <c r="F2201" s="261" t="s">
        <v>17</v>
      </c>
      <c r="G2201" s="261" t="s">
        <v>17</v>
      </c>
      <c r="H2201" s="261" t="s">
        <v>17</v>
      </c>
      <c r="I2201" s="261" t="s">
        <v>17</v>
      </c>
      <c r="J2201" s="261" t="s">
        <v>3450</v>
      </c>
      <c r="K2201" s="261" t="s">
        <v>3457</v>
      </c>
      <c r="L2201" s="262">
        <v>45617</v>
      </c>
      <c r="M2201" s="261" t="s">
        <v>310</v>
      </c>
    </row>
    <row r="2202" spans="1:13" x14ac:dyDescent="0.35">
      <c r="A2202" s="259" t="s">
        <v>2100</v>
      </c>
      <c r="B2202" s="259" t="s">
        <v>2101</v>
      </c>
      <c r="C2202" s="259" t="s">
        <v>2102</v>
      </c>
      <c r="D2202" s="259" t="s">
        <v>28</v>
      </c>
      <c r="E2202" s="259" t="s">
        <v>17</v>
      </c>
      <c r="F2202" s="259" t="s">
        <v>17</v>
      </c>
      <c r="G2202" s="259" t="s">
        <v>17</v>
      </c>
      <c r="H2202" s="259" t="s">
        <v>17</v>
      </c>
      <c r="I2202" s="259" t="s">
        <v>17</v>
      </c>
      <c r="J2202" s="259" t="s">
        <v>3450</v>
      </c>
      <c r="K2202" s="259" t="s">
        <v>3458</v>
      </c>
      <c r="L2202" s="260">
        <v>45617</v>
      </c>
      <c r="M2202" s="259" t="s">
        <v>310</v>
      </c>
    </row>
    <row r="2203" spans="1:13" x14ac:dyDescent="0.35">
      <c r="A2203" s="261" t="s">
        <v>2276</v>
      </c>
      <c r="B2203" s="261" t="s">
        <v>2277</v>
      </c>
      <c r="C2203" s="261" t="s">
        <v>2278</v>
      </c>
      <c r="D2203" s="261" t="s">
        <v>38</v>
      </c>
      <c r="E2203" s="261" t="s">
        <v>17</v>
      </c>
      <c r="F2203" s="261" t="s">
        <v>17</v>
      </c>
      <c r="G2203" s="261" t="s">
        <v>17</v>
      </c>
      <c r="H2203" s="261" t="s">
        <v>17</v>
      </c>
      <c r="I2203" s="261" t="s">
        <v>17</v>
      </c>
      <c r="J2203" s="261" t="s">
        <v>3459</v>
      </c>
      <c r="K2203" s="261" t="s">
        <v>3460</v>
      </c>
      <c r="L2203" s="262">
        <v>45617</v>
      </c>
      <c r="M2203" s="261" t="s">
        <v>310</v>
      </c>
    </row>
    <row r="2204" spans="1:13" x14ac:dyDescent="0.35">
      <c r="A2204" s="259" t="s">
        <v>2276</v>
      </c>
      <c r="B2204" s="259" t="s">
        <v>2277</v>
      </c>
      <c r="C2204" s="259" t="s">
        <v>2278</v>
      </c>
      <c r="D2204" s="259" t="s">
        <v>40</v>
      </c>
      <c r="E2204" s="259" t="s">
        <v>17</v>
      </c>
      <c r="F2204" s="259" t="s">
        <v>17</v>
      </c>
      <c r="G2204" s="259" t="s">
        <v>17</v>
      </c>
      <c r="H2204" s="259" t="s">
        <v>17</v>
      </c>
      <c r="I2204" s="259" t="s">
        <v>17</v>
      </c>
      <c r="J2204" s="259" t="s">
        <v>3459</v>
      </c>
      <c r="K2204" s="259" t="s">
        <v>3461</v>
      </c>
      <c r="L2204" s="260">
        <v>45617</v>
      </c>
      <c r="M2204" s="259" t="s">
        <v>310</v>
      </c>
    </row>
    <row r="2205" spans="1:13" x14ac:dyDescent="0.35">
      <c r="A2205" s="261" t="s">
        <v>2276</v>
      </c>
      <c r="B2205" s="261" t="s">
        <v>2277</v>
      </c>
      <c r="C2205" s="261" t="s">
        <v>2278</v>
      </c>
      <c r="D2205" s="261" t="s">
        <v>16</v>
      </c>
      <c r="E2205" s="261" t="s">
        <v>17</v>
      </c>
      <c r="F2205" s="261" t="s">
        <v>17</v>
      </c>
      <c r="G2205" s="261" t="s">
        <v>17</v>
      </c>
      <c r="H2205" s="261" t="s">
        <v>17</v>
      </c>
      <c r="I2205" s="261" t="s">
        <v>17</v>
      </c>
      <c r="J2205" s="261" t="s">
        <v>3459</v>
      </c>
      <c r="K2205" s="261" t="s">
        <v>3462</v>
      </c>
      <c r="L2205" s="262">
        <v>45617</v>
      </c>
      <c r="M2205" s="261" t="s">
        <v>310</v>
      </c>
    </row>
    <row r="2206" spans="1:13" x14ac:dyDescent="0.35">
      <c r="A2206" s="259" t="s">
        <v>2276</v>
      </c>
      <c r="B2206" s="259" t="s">
        <v>2277</v>
      </c>
      <c r="C2206" s="259" t="s">
        <v>2278</v>
      </c>
      <c r="D2206" s="259" t="s">
        <v>21</v>
      </c>
      <c r="E2206" s="259" t="s">
        <v>17</v>
      </c>
      <c r="F2206" s="259" t="s">
        <v>17</v>
      </c>
      <c r="G2206" s="259" t="s">
        <v>17</v>
      </c>
      <c r="H2206" s="259" t="s">
        <v>17</v>
      </c>
      <c r="I2206" s="259" t="s">
        <v>17</v>
      </c>
      <c r="J2206" s="259" t="s">
        <v>3459</v>
      </c>
      <c r="K2206" s="259" t="s">
        <v>3463</v>
      </c>
      <c r="L2206" s="260">
        <v>45617</v>
      </c>
      <c r="M2206" s="259" t="s">
        <v>310</v>
      </c>
    </row>
    <row r="2207" spans="1:13" x14ac:dyDescent="0.35">
      <c r="A2207" s="261" t="s">
        <v>2276</v>
      </c>
      <c r="B2207" s="261" t="s">
        <v>2277</v>
      </c>
      <c r="C2207" s="261" t="s">
        <v>2278</v>
      </c>
      <c r="D2207" s="261" t="s">
        <v>558</v>
      </c>
      <c r="E2207" s="261" t="s">
        <v>17</v>
      </c>
      <c r="F2207" s="261" t="s">
        <v>17</v>
      </c>
      <c r="G2207" s="261" t="s">
        <v>17</v>
      </c>
      <c r="H2207" s="261" t="s">
        <v>17</v>
      </c>
      <c r="I2207" s="261" t="s">
        <v>17</v>
      </c>
      <c r="J2207" s="261" t="s">
        <v>3459</v>
      </c>
      <c r="K2207" s="261" t="s">
        <v>3464</v>
      </c>
      <c r="L2207" s="262">
        <v>45617</v>
      </c>
      <c r="M2207" s="261" t="s">
        <v>310</v>
      </c>
    </row>
    <row r="2208" spans="1:13" x14ac:dyDescent="0.35">
      <c r="A2208" s="259" t="s">
        <v>2276</v>
      </c>
      <c r="B2208" s="259" t="s">
        <v>2277</v>
      </c>
      <c r="C2208" s="259" t="s">
        <v>2278</v>
      </c>
      <c r="D2208" s="259" t="s">
        <v>24</v>
      </c>
      <c r="E2208" s="259" t="s">
        <v>17</v>
      </c>
      <c r="F2208" s="259" t="s">
        <v>17</v>
      </c>
      <c r="G2208" s="259" t="s">
        <v>17</v>
      </c>
      <c r="H2208" s="259" t="s">
        <v>17</v>
      </c>
      <c r="I2208" s="259" t="s">
        <v>17</v>
      </c>
      <c r="J2208" s="259" t="s">
        <v>3459</v>
      </c>
      <c r="K2208" s="259" t="s">
        <v>3465</v>
      </c>
      <c r="L2208" s="260">
        <v>45617</v>
      </c>
      <c r="M2208" s="259" t="s">
        <v>310</v>
      </c>
    </row>
    <row r="2209" spans="1:13" x14ac:dyDescent="0.35">
      <c r="A2209" s="261" t="s">
        <v>2276</v>
      </c>
      <c r="B2209" s="261" t="s">
        <v>2277</v>
      </c>
      <c r="C2209" s="261" t="s">
        <v>2278</v>
      </c>
      <c r="D2209" s="261" t="s">
        <v>26</v>
      </c>
      <c r="E2209" s="261" t="s">
        <v>17</v>
      </c>
      <c r="F2209" s="261" t="s">
        <v>17</v>
      </c>
      <c r="G2209" s="261" t="s">
        <v>17</v>
      </c>
      <c r="H2209" s="261" t="s">
        <v>17</v>
      </c>
      <c r="I2209" s="261" t="s">
        <v>17</v>
      </c>
      <c r="J2209" s="261" t="s">
        <v>3459</v>
      </c>
      <c r="K2209" s="261" t="s">
        <v>3466</v>
      </c>
      <c r="L2209" s="262">
        <v>45617</v>
      </c>
      <c r="M2209" s="261" t="s">
        <v>310</v>
      </c>
    </row>
    <row r="2210" spans="1:13" x14ac:dyDescent="0.35">
      <c r="A2210" s="259" t="s">
        <v>2276</v>
      </c>
      <c r="B2210" s="259" t="s">
        <v>2277</v>
      </c>
      <c r="C2210" s="259" t="s">
        <v>2278</v>
      </c>
      <c r="D2210" s="259" t="s">
        <v>28</v>
      </c>
      <c r="E2210" s="259" t="s">
        <v>17</v>
      </c>
      <c r="F2210" s="259" t="s">
        <v>17</v>
      </c>
      <c r="G2210" s="259" t="s">
        <v>17</v>
      </c>
      <c r="H2210" s="259" t="s">
        <v>17</v>
      </c>
      <c r="I2210" s="259" t="s">
        <v>17</v>
      </c>
      <c r="J2210" s="259" t="s">
        <v>3459</v>
      </c>
      <c r="K2210" s="259" t="s">
        <v>3467</v>
      </c>
      <c r="L2210" s="260">
        <v>45617</v>
      </c>
      <c r="M2210" s="259" t="s">
        <v>310</v>
      </c>
    </row>
    <row r="2211" spans="1:13" x14ac:dyDescent="0.35">
      <c r="A2211" s="261" t="s">
        <v>3468</v>
      </c>
      <c r="B2211" s="261" t="s">
        <v>3469</v>
      </c>
      <c r="C2211" s="261" t="s">
        <v>3470</v>
      </c>
      <c r="D2211" s="261" t="s">
        <v>1187</v>
      </c>
      <c r="E2211" s="261">
        <v>0</v>
      </c>
      <c r="F2211" s="261" t="s">
        <v>1188</v>
      </c>
      <c r="G2211" s="261" t="s">
        <v>33</v>
      </c>
      <c r="H2211" s="261">
        <v>2</v>
      </c>
      <c r="I2211" s="261" t="s">
        <v>17</v>
      </c>
      <c r="J2211" s="261" t="s">
        <v>17</v>
      </c>
      <c r="K2211" s="261" t="s">
        <v>3471</v>
      </c>
      <c r="L2211" s="262">
        <v>45617</v>
      </c>
      <c r="M2211" s="261" t="s">
        <v>20</v>
      </c>
    </row>
    <row r="2212" spans="1:13" x14ac:dyDescent="0.35">
      <c r="A2212" s="259" t="s">
        <v>3468</v>
      </c>
      <c r="B2212" s="259" t="s">
        <v>3469</v>
      </c>
      <c r="C2212" s="259" t="s">
        <v>3470</v>
      </c>
      <c r="D2212" s="259" t="s">
        <v>1190</v>
      </c>
      <c r="E2212" s="259">
        <v>2</v>
      </c>
      <c r="F2212" s="259" t="s">
        <v>1188</v>
      </c>
      <c r="G2212" s="259" t="s">
        <v>33</v>
      </c>
      <c r="H2212" s="259">
        <v>2</v>
      </c>
      <c r="I2212" s="259" t="s">
        <v>17</v>
      </c>
      <c r="J2212" s="259" t="s">
        <v>17</v>
      </c>
      <c r="K2212" s="259" t="s">
        <v>3472</v>
      </c>
      <c r="L2212" s="260">
        <v>45617</v>
      </c>
      <c r="M2212" s="259" t="s">
        <v>20</v>
      </c>
    </row>
    <row r="2213" spans="1:13" x14ac:dyDescent="0.35">
      <c r="A2213" s="261" t="s">
        <v>3468</v>
      </c>
      <c r="B2213" s="261" t="s">
        <v>3469</v>
      </c>
      <c r="C2213" s="261" t="s">
        <v>3470</v>
      </c>
      <c r="D2213" s="261" t="s">
        <v>1192</v>
      </c>
      <c r="E2213" s="261">
        <v>0</v>
      </c>
      <c r="F2213" s="261" t="s">
        <v>1188</v>
      </c>
      <c r="G2213" s="261" t="s">
        <v>33</v>
      </c>
      <c r="H2213" s="261">
        <v>2</v>
      </c>
      <c r="I2213" s="261" t="s">
        <v>17</v>
      </c>
      <c r="J2213" s="261" t="s">
        <v>17</v>
      </c>
      <c r="K2213" s="261" t="s">
        <v>3473</v>
      </c>
      <c r="L2213" s="262">
        <v>45617</v>
      </c>
      <c r="M2213" s="261" t="s">
        <v>20</v>
      </c>
    </row>
    <row r="2214" spans="1:13" x14ac:dyDescent="0.35">
      <c r="A2214" s="259" t="s">
        <v>3468</v>
      </c>
      <c r="B2214" s="259" t="s">
        <v>3469</v>
      </c>
      <c r="C2214" s="259" t="s">
        <v>3470</v>
      </c>
      <c r="D2214" s="259" t="s">
        <v>1194</v>
      </c>
      <c r="E2214" s="259">
        <v>0</v>
      </c>
      <c r="F2214" s="259" t="s">
        <v>1188</v>
      </c>
      <c r="G2214" s="259" t="s">
        <v>33</v>
      </c>
      <c r="H2214" s="259">
        <v>2</v>
      </c>
      <c r="I2214" s="259" t="s">
        <v>17</v>
      </c>
      <c r="J2214" s="259" t="s">
        <v>17</v>
      </c>
      <c r="K2214" s="259" t="s">
        <v>3474</v>
      </c>
      <c r="L2214" s="260">
        <v>45617</v>
      </c>
      <c r="M2214" s="259" t="s">
        <v>20</v>
      </c>
    </row>
    <row r="2215" spans="1:13" x14ac:dyDescent="0.35">
      <c r="A2215" s="261" t="s">
        <v>3468</v>
      </c>
      <c r="B2215" s="261" t="s">
        <v>3469</v>
      </c>
      <c r="C2215" s="261" t="s">
        <v>3470</v>
      </c>
      <c r="D2215" s="261" t="s">
        <v>1196</v>
      </c>
      <c r="E2215" s="261">
        <v>3</v>
      </c>
      <c r="F2215" s="261" t="s">
        <v>1188</v>
      </c>
      <c r="G2215" s="261" t="s">
        <v>33</v>
      </c>
      <c r="H2215" s="261">
        <v>2</v>
      </c>
      <c r="I2215" s="261" t="s">
        <v>17</v>
      </c>
      <c r="J2215" s="261" t="s">
        <v>17</v>
      </c>
      <c r="K2215" s="261" t="s">
        <v>3475</v>
      </c>
      <c r="L2215" s="262">
        <v>45617</v>
      </c>
      <c r="M2215" s="261" t="s">
        <v>20</v>
      </c>
    </row>
    <row r="2216" spans="1:13" x14ac:dyDescent="0.35">
      <c r="A2216" s="259" t="s">
        <v>3468</v>
      </c>
      <c r="B2216" s="259" t="s">
        <v>3469</v>
      </c>
      <c r="C2216" s="259" t="s">
        <v>3470</v>
      </c>
      <c r="D2216" s="259" t="s">
        <v>1198</v>
      </c>
      <c r="E2216" s="259">
        <v>0</v>
      </c>
      <c r="F2216" s="259" t="s">
        <v>1188</v>
      </c>
      <c r="G2216" s="259" t="s">
        <v>33</v>
      </c>
      <c r="H2216" s="259">
        <v>2</v>
      </c>
      <c r="I2216" s="259" t="s">
        <v>17</v>
      </c>
      <c r="J2216" s="259" t="s">
        <v>17</v>
      </c>
      <c r="K2216" s="259" t="s">
        <v>3476</v>
      </c>
      <c r="L2216" s="260">
        <v>45617</v>
      </c>
      <c r="M2216" s="259" t="s">
        <v>20</v>
      </c>
    </row>
    <row r="2217" spans="1:13" x14ac:dyDescent="0.35">
      <c r="A2217" s="261" t="s">
        <v>3468</v>
      </c>
      <c r="B2217" s="261" t="s">
        <v>3469</v>
      </c>
      <c r="C2217" s="261" t="s">
        <v>3470</v>
      </c>
      <c r="D2217" s="261" t="s">
        <v>1200</v>
      </c>
      <c r="E2217" s="261">
        <v>0</v>
      </c>
      <c r="F2217" s="261" t="s">
        <v>1188</v>
      </c>
      <c r="G2217" s="261" t="s">
        <v>33</v>
      </c>
      <c r="H2217" s="261">
        <v>2</v>
      </c>
      <c r="I2217" s="261" t="s">
        <v>17</v>
      </c>
      <c r="J2217" s="261" t="s">
        <v>17</v>
      </c>
      <c r="K2217" s="261" t="s">
        <v>3477</v>
      </c>
      <c r="L2217" s="262">
        <v>45617</v>
      </c>
      <c r="M2217" s="261" t="s">
        <v>20</v>
      </c>
    </row>
    <row r="2218" spans="1:13" x14ac:dyDescent="0.35">
      <c r="A2218" s="259" t="s">
        <v>3468</v>
      </c>
      <c r="B2218" s="259" t="s">
        <v>3469</v>
      </c>
      <c r="C2218" s="259" t="s">
        <v>3470</v>
      </c>
      <c r="D2218" s="259" t="s">
        <v>1202</v>
      </c>
      <c r="E2218" s="259">
        <v>1</v>
      </c>
      <c r="F2218" s="259" t="s">
        <v>1188</v>
      </c>
      <c r="G2218" s="259" t="s">
        <v>33</v>
      </c>
      <c r="H2218" s="259">
        <v>2</v>
      </c>
      <c r="I2218" s="259" t="s">
        <v>17</v>
      </c>
      <c r="J2218" s="259" t="s">
        <v>17</v>
      </c>
      <c r="K2218" s="259" t="s">
        <v>3478</v>
      </c>
      <c r="L2218" s="260">
        <v>45617</v>
      </c>
      <c r="M2218" s="259" t="s">
        <v>20</v>
      </c>
    </row>
    <row r="2219" spans="1:13" x14ac:dyDescent="0.35">
      <c r="A2219" s="261" t="s">
        <v>3468</v>
      </c>
      <c r="B2219" s="261" t="s">
        <v>3469</v>
      </c>
      <c r="C2219" s="261" t="s">
        <v>3470</v>
      </c>
      <c r="D2219" s="261" t="s">
        <v>1204</v>
      </c>
      <c r="E2219" s="261">
        <v>0</v>
      </c>
      <c r="F2219" s="261" t="s">
        <v>1188</v>
      </c>
      <c r="G2219" s="261" t="s">
        <v>33</v>
      </c>
      <c r="H2219" s="261">
        <v>2</v>
      </c>
      <c r="I2219" s="261" t="s">
        <v>17</v>
      </c>
      <c r="J2219" s="261" t="s">
        <v>17</v>
      </c>
      <c r="K2219" s="261" t="s">
        <v>3479</v>
      </c>
      <c r="L2219" s="262">
        <v>45617</v>
      </c>
      <c r="M2219" s="261" t="s">
        <v>20</v>
      </c>
    </row>
    <row r="2220" spans="1:13" x14ac:dyDescent="0.35">
      <c r="A2220" s="259" t="s">
        <v>42</v>
      </c>
      <c r="B2220" s="259" t="s">
        <v>43</v>
      </c>
      <c r="C2220" s="259" t="s">
        <v>44</v>
      </c>
      <c r="D2220" s="259" t="s">
        <v>1187</v>
      </c>
      <c r="E2220" s="259">
        <v>2</v>
      </c>
      <c r="F2220" s="259" t="s">
        <v>1188</v>
      </c>
      <c r="G2220" s="259" t="s">
        <v>33</v>
      </c>
      <c r="H2220" s="259">
        <v>2</v>
      </c>
      <c r="I2220" s="259" t="s">
        <v>17</v>
      </c>
      <c r="J2220" s="259" t="s">
        <v>17</v>
      </c>
      <c r="K2220" s="259" t="s">
        <v>3480</v>
      </c>
      <c r="L2220" s="260">
        <v>45617</v>
      </c>
      <c r="M2220" s="259" t="s">
        <v>20</v>
      </c>
    </row>
    <row r="2221" spans="1:13" x14ac:dyDescent="0.35">
      <c r="A2221" s="261" t="s">
        <v>42</v>
      </c>
      <c r="B2221" s="261" t="s">
        <v>43</v>
      </c>
      <c r="C2221" s="261" t="s">
        <v>44</v>
      </c>
      <c r="D2221" s="261" t="s">
        <v>1190</v>
      </c>
      <c r="E2221" s="261">
        <v>0</v>
      </c>
      <c r="F2221" s="261" t="s">
        <v>1188</v>
      </c>
      <c r="G2221" s="261" t="s">
        <v>33</v>
      </c>
      <c r="H2221" s="261">
        <v>2</v>
      </c>
      <c r="I2221" s="261" t="s">
        <v>17</v>
      </c>
      <c r="J2221" s="261" t="s">
        <v>17</v>
      </c>
      <c r="K2221" s="261" t="s">
        <v>3481</v>
      </c>
      <c r="L2221" s="262">
        <v>45617</v>
      </c>
      <c r="M2221" s="261" t="s">
        <v>20</v>
      </c>
    </row>
    <row r="2222" spans="1:13" x14ac:dyDescent="0.35">
      <c r="A2222" s="259" t="s">
        <v>42</v>
      </c>
      <c r="B2222" s="259" t="s">
        <v>43</v>
      </c>
      <c r="C2222" s="259" t="s">
        <v>44</v>
      </c>
      <c r="D2222" s="259" t="s">
        <v>1192</v>
      </c>
      <c r="E2222" s="259">
        <v>1</v>
      </c>
      <c r="F2222" s="259" t="s">
        <v>1188</v>
      </c>
      <c r="G2222" s="259" t="s">
        <v>33</v>
      </c>
      <c r="H2222" s="259">
        <v>2</v>
      </c>
      <c r="I2222" s="259" t="s">
        <v>17</v>
      </c>
      <c r="J2222" s="259" t="s">
        <v>17</v>
      </c>
      <c r="K2222" s="259" t="s">
        <v>3482</v>
      </c>
      <c r="L2222" s="260">
        <v>45617</v>
      </c>
      <c r="M2222" s="259" t="s">
        <v>20</v>
      </c>
    </row>
    <row r="2223" spans="1:13" x14ac:dyDescent="0.35">
      <c r="A2223" s="261" t="s">
        <v>42</v>
      </c>
      <c r="B2223" s="261" t="s">
        <v>43</v>
      </c>
      <c r="C2223" s="261" t="s">
        <v>44</v>
      </c>
      <c r="D2223" s="261" t="s">
        <v>1194</v>
      </c>
      <c r="E2223" s="261">
        <v>0</v>
      </c>
      <c r="F2223" s="261" t="s">
        <v>1188</v>
      </c>
      <c r="G2223" s="261" t="s">
        <v>33</v>
      </c>
      <c r="H2223" s="261">
        <v>2</v>
      </c>
      <c r="I2223" s="261" t="s">
        <v>17</v>
      </c>
      <c r="J2223" s="261" t="s">
        <v>17</v>
      </c>
      <c r="K2223" s="261" t="s">
        <v>3483</v>
      </c>
      <c r="L2223" s="262">
        <v>45617</v>
      </c>
      <c r="M2223" s="261" t="s">
        <v>20</v>
      </c>
    </row>
    <row r="2224" spans="1:13" x14ac:dyDescent="0.35">
      <c r="A2224" s="259" t="s">
        <v>42</v>
      </c>
      <c r="B2224" s="259" t="s">
        <v>43</v>
      </c>
      <c r="C2224" s="259" t="s">
        <v>44</v>
      </c>
      <c r="D2224" s="259" t="s">
        <v>1196</v>
      </c>
      <c r="E2224" s="259">
        <v>2</v>
      </c>
      <c r="F2224" s="259" t="s">
        <v>1188</v>
      </c>
      <c r="G2224" s="259" t="s">
        <v>33</v>
      </c>
      <c r="H2224" s="259">
        <v>2</v>
      </c>
      <c r="I2224" s="259" t="s">
        <v>17</v>
      </c>
      <c r="J2224" s="259" t="s">
        <v>17</v>
      </c>
      <c r="K2224" s="259" t="s">
        <v>3484</v>
      </c>
      <c r="L2224" s="260">
        <v>45617</v>
      </c>
      <c r="M2224" s="259" t="s">
        <v>20</v>
      </c>
    </row>
    <row r="2225" spans="1:13" x14ac:dyDescent="0.35">
      <c r="A2225" s="261" t="s">
        <v>42</v>
      </c>
      <c r="B2225" s="261" t="s">
        <v>43</v>
      </c>
      <c r="C2225" s="261" t="s">
        <v>44</v>
      </c>
      <c r="D2225" s="261" t="s">
        <v>1198</v>
      </c>
      <c r="E2225" s="261">
        <v>0</v>
      </c>
      <c r="F2225" s="261" t="s">
        <v>1188</v>
      </c>
      <c r="G2225" s="261" t="s">
        <v>33</v>
      </c>
      <c r="H2225" s="261">
        <v>2</v>
      </c>
      <c r="I2225" s="261" t="s">
        <v>17</v>
      </c>
      <c r="J2225" s="261" t="s">
        <v>17</v>
      </c>
      <c r="K2225" s="261" t="s">
        <v>3485</v>
      </c>
      <c r="L2225" s="262">
        <v>45617</v>
      </c>
      <c r="M2225" s="261" t="s">
        <v>20</v>
      </c>
    </row>
    <row r="2226" spans="1:13" x14ac:dyDescent="0.35">
      <c r="A2226" s="259" t="s">
        <v>42</v>
      </c>
      <c r="B2226" s="259" t="s">
        <v>43</v>
      </c>
      <c r="C2226" s="259" t="s">
        <v>44</v>
      </c>
      <c r="D2226" s="259" t="s">
        <v>1200</v>
      </c>
      <c r="E2226" s="259">
        <v>2</v>
      </c>
      <c r="F2226" s="259" t="s">
        <v>1188</v>
      </c>
      <c r="G2226" s="259" t="s">
        <v>33</v>
      </c>
      <c r="H2226" s="259">
        <v>2</v>
      </c>
      <c r="I2226" s="259" t="s">
        <v>17</v>
      </c>
      <c r="J2226" s="259" t="s">
        <v>17</v>
      </c>
      <c r="K2226" s="259" t="s">
        <v>3486</v>
      </c>
      <c r="L2226" s="260">
        <v>45617</v>
      </c>
      <c r="M2226" s="259" t="s">
        <v>20</v>
      </c>
    </row>
    <row r="2227" spans="1:13" x14ac:dyDescent="0.35">
      <c r="A2227" s="261" t="s">
        <v>42</v>
      </c>
      <c r="B2227" s="261" t="s">
        <v>43</v>
      </c>
      <c r="C2227" s="261" t="s">
        <v>44</v>
      </c>
      <c r="D2227" s="261" t="s">
        <v>1202</v>
      </c>
      <c r="E2227" s="261">
        <v>1</v>
      </c>
      <c r="F2227" s="261" t="s">
        <v>1188</v>
      </c>
      <c r="G2227" s="261" t="s">
        <v>33</v>
      </c>
      <c r="H2227" s="261">
        <v>2</v>
      </c>
      <c r="I2227" s="261" t="s">
        <v>17</v>
      </c>
      <c r="J2227" s="261" t="s">
        <v>17</v>
      </c>
      <c r="K2227" s="261" t="s">
        <v>3487</v>
      </c>
      <c r="L2227" s="262">
        <v>45617</v>
      </c>
      <c r="M2227" s="261" t="s">
        <v>20</v>
      </c>
    </row>
    <row r="2228" spans="1:13" x14ac:dyDescent="0.35">
      <c r="A2228" s="259" t="s">
        <v>42</v>
      </c>
      <c r="B2228" s="259" t="s">
        <v>43</v>
      </c>
      <c r="C2228" s="259" t="s">
        <v>44</v>
      </c>
      <c r="D2228" s="259" t="s">
        <v>1204</v>
      </c>
      <c r="E2228" s="259">
        <v>0</v>
      </c>
      <c r="F2228" s="259" t="s">
        <v>1188</v>
      </c>
      <c r="G2228" s="259" t="s">
        <v>33</v>
      </c>
      <c r="H2228" s="259">
        <v>2</v>
      </c>
      <c r="I2228" s="259" t="s">
        <v>17</v>
      </c>
      <c r="J2228" s="259" t="s">
        <v>17</v>
      </c>
      <c r="K2228" s="259" t="s">
        <v>3488</v>
      </c>
      <c r="L2228" s="260">
        <v>45617</v>
      </c>
      <c r="M2228" s="259" t="s">
        <v>20</v>
      </c>
    </row>
    <row r="2229" spans="1:13" x14ac:dyDescent="0.35">
      <c r="A2229" s="261" t="s">
        <v>80</v>
      </c>
      <c r="B2229" s="261" t="s">
        <v>81</v>
      </c>
      <c r="C2229" s="261" t="s">
        <v>82</v>
      </c>
      <c r="D2229" s="261" t="s">
        <v>1187</v>
      </c>
      <c r="E2229" s="261">
        <v>0</v>
      </c>
      <c r="F2229" s="261" t="s">
        <v>1188</v>
      </c>
      <c r="G2229" s="261" t="s">
        <v>33</v>
      </c>
      <c r="H2229" s="261">
        <v>2</v>
      </c>
      <c r="I2229" s="261" t="s">
        <v>17</v>
      </c>
      <c r="J2229" s="261" t="s">
        <v>17</v>
      </c>
      <c r="K2229" s="261" t="s">
        <v>3489</v>
      </c>
      <c r="L2229" s="262">
        <v>45618</v>
      </c>
      <c r="M2229" s="261" t="s">
        <v>20</v>
      </c>
    </row>
    <row r="2230" spans="1:13" x14ac:dyDescent="0.35">
      <c r="A2230" s="259" t="s">
        <v>80</v>
      </c>
      <c r="B2230" s="259" t="s">
        <v>81</v>
      </c>
      <c r="C2230" s="259" t="s">
        <v>82</v>
      </c>
      <c r="D2230" s="259" t="s">
        <v>1190</v>
      </c>
      <c r="E2230" s="259">
        <v>2</v>
      </c>
      <c r="F2230" s="259" t="s">
        <v>1188</v>
      </c>
      <c r="G2230" s="259" t="s">
        <v>33</v>
      </c>
      <c r="H2230" s="259">
        <v>2</v>
      </c>
      <c r="I2230" s="259" t="s">
        <v>17</v>
      </c>
      <c r="J2230" s="259" t="s">
        <v>17</v>
      </c>
      <c r="K2230" s="259" t="s">
        <v>3490</v>
      </c>
      <c r="L2230" s="260">
        <v>45618</v>
      </c>
      <c r="M2230" s="259" t="s">
        <v>20</v>
      </c>
    </row>
    <row r="2231" spans="1:13" x14ac:dyDescent="0.35">
      <c r="A2231" s="261" t="s">
        <v>80</v>
      </c>
      <c r="B2231" s="261" t="s">
        <v>81</v>
      </c>
      <c r="C2231" s="261" t="s">
        <v>82</v>
      </c>
      <c r="D2231" s="261" t="s">
        <v>1192</v>
      </c>
      <c r="E2231" s="261">
        <v>1</v>
      </c>
      <c r="F2231" s="261" t="s">
        <v>1188</v>
      </c>
      <c r="G2231" s="261" t="s">
        <v>33</v>
      </c>
      <c r="H2231" s="261">
        <v>2</v>
      </c>
      <c r="I2231" s="261" t="s">
        <v>17</v>
      </c>
      <c r="J2231" s="261" t="s">
        <v>17</v>
      </c>
      <c r="K2231" s="261" t="s">
        <v>3491</v>
      </c>
      <c r="L2231" s="262">
        <v>45618</v>
      </c>
      <c r="M2231" s="261" t="s">
        <v>20</v>
      </c>
    </row>
    <row r="2232" spans="1:13" x14ac:dyDescent="0.35">
      <c r="A2232" s="259" t="s">
        <v>80</v>
      </c>
      <c r="B2232" s="259" t="s">
        <v>81</v>
      </c>
      <c r="C2232" s="259" t="s">
        <v>82</v>
      </c>
      <c r="D2232" s="259" t="s">
        <v>1194</v>
      </c>
      <c r="E2232" s="259">
        <v>3</v>
      </c>
      <c r="F2232" s="259" t="s">
        <v>1188</v>
      </c>
      <c r="G2232" s="259" t="s">
        <v>33</v>
      </c>
      <c r="H2232" s="259">
        <v>2</v>
      </c>
      <c r="I2232" s="259" t="s">
        <v>17</v>
      </c>
      <c r="J2232" s="259" t="s">
        <v>17</v>
      </c>
      <c r="K2232" s="259" t="s">
        <v>3492</v>
      </c>
      <c r="L2232" s="260">
        <v>45618</v>
      </c>
      <c r="M2232" s="259" t="s">
        <v>20</v>
      </c>
    </row>
    <row r="2233" spans="1:13" x14ac:dyDescent="0.35">
      <c r="A2233" s="261" t="s">
        <v>80</v>
      </c>
      <c r="B2233" s="261" t="s">
        <v>81</v>
      </c>
      <c r="C2233" s="261" t="s">
        <v>82</v>
      </c>
      <c r="D2233" s="261" t="s">
        <v>1196</v>
      </c>
      <c r="E2233" s="261">
        <v>3</v>
      </c>
      <c r="F2233" s="261" t="s">
        <v>1188</v>
      </c>
      <c r="G2233" s="261" t="s">
        <v>33</v>
      </c>
      <c r="H2233" s="261">
        <v>2</v>
      </c>
      <c r="I2233" s="261" t="s">
        <v>17</v>
      </c>
      <c r="J2233" s="261" t="s">
        <v>17</v>
      </c>
      <c r="K2233" s="261" t="s">
        <v>3493</v>
      </c>
      <c r="L2233" s="262">
        <v>45618</v>
      </c>
      <c r="M2233" s="261" t="s">
        <v>20</v>
      </c>
    </row>
    <row r="2234" spans="1:13" x14ac:dyDescent="0.35">
      <c r="A2234" s="259" t="s">
        <v>80</v>
      </c>
      <c r="B2234" s="259" t="s">
        <v>81</v>
      </c>
      <c r="C2234" s="259" t="s">
        <v>82</v>
      </c>
      <c r="D2234" s="259" t="s">
        <v>1198</v>
      </c>
      <c r="E2234" s="259">
        <v>1</v>
      </c>
      <c r="F2234" s="259" t="s">
        <v>1188</v>
      </c>
      <c r="G2234" s="259" t="s">
        <v>33</v>
      </c>
      <c r="H2234" s="259">
        <v>2</v>
      </c>
      <c r="I2234" s="259" t="s">
        <v>17</v>
      </c>
      <c r="J2234" s="259" t="s">
        <v>17</v>
      </c>
      <c r="K2234" s="259" t="s">
        <v>3494</v>
      </c>
      <c r="L2234" s="260">
        <v>45618</v>
      </c>
      <c r="M2234" s="259" t="s">
        <v>20</v>
      </c>
    </row>
    <row r="2235" spans="1:13" x14ac:dyDescent="0.35">
      <c r="A2235" s="261" t="s">
        <v>80</v>
      </c>
      <c r="B2235" s="261" t="s">
        <v>81</v>
      </c>
      <c r="C2235" s="261" t="s">
        <v>82</v>
      </c>
      <c r="D2235" s="261" t="s">
        <v>1200</v>
      </c>
      <c r="E2235" s="261">
        <v>2</v>
      </c>
      <c r="F2235" s="261" t="s">
        <v>1188</v>
      </c>
      <c r="G2235" s="261" t="s">
        <v>33</v>
      </c>
      <c r="H2235" s="261">
        <v>2</v>
      </c>
      <c r="I2235" s="261" t="s">
        <v>17</v>
      </c>
      <c r="J2235" s="261" t="s">
        <v>17</v>
      </c>
      <c r="K2235" s="261" t="s">
        <v>3495</v>
      </c>
      <c r="L2235" s="262">
        <v>45618</v>
      </c>
      <c r="M2235" s="261" t="s">
        <v>20</v>
      </c>
    </row>
    <row r="2236" spans="1:13" x14ac:dyDescent="0.35">
      <c r="A2236" s="259" t="s">
        <v>80</v>
      </c>
      <c r="B2236" s="259" t="s">
        <v>81</v>
      </c>
      <c r="C2236" s="259" t="s">
        <v>82</v>
      </c>
      <c r="D2236" s="259" t="s">
        <v>1202</v>
      </c>
      <c r="E2236" s="259">
        <v>3</v>
      </c>
      <c r="F2236" s="259" t="s">
        <v>1188</v>
      </c>
      <c r="G2236" s="259" t="s">
        <v>33</v>
      </c>
      <c r="H2236" s="259">
        <v>2</v>
      </c>
      <c r="I2236" s="259" t="s">
        <v>17</v>
      </c>
      <c r="J2236" s="259" t="s">
        <v>17</v>
      </c>
      <c r="K2236" s="259" t="s">
        <v>3496</v>
      </c>
      <c r="L2236" s="260">
        <v>45618</v>
      </c>
      <c r="M2236" s="259" t="s">
        <v>20</v>
      </c>
    </row>
    <row r="2237" spans="1:13" x14ac:dyDescent="0.35">
      <c r="A2237" s="261" t="s">
        <v>80</v>
      </c>
      <c r="B2237" s="261" t="s">
        <v>81</v>
      </c>
      <c r="C2237" s="261" t="s">
        <v>82</v>
      </c>
      <c r="D2237" s="261" t="s">
        <v>1204</v>
      </c>
      <c r="E2237" s="261">
        <v>3</v>
      </c>
      <c r="F2237" s="261" t="s">
        <v>1188</v>
      </c>
      <c r="G2237" s="261" t="s">
        <v>33</v>
      </c>
      <c r="H2237" s="261">
        <v>2</v>
      </c>
      <c r="I2237" s="261" t="s">
        <v>17</v>
      </c>
      <c r="J2237" s="261" t="s">
        <v>17</v>
      </c>
      <c r="K2237" s="261" t="s">
        <v>3497</v>
      </c>
      <c r="L2237" s="262">
        <v>45618</v>
      </c>
      <c r="M2237" s="261" t="s">
        <v>20</v>
      </c>
    </row>
    <row r="2238" spans="1:13" x14ac:dyDescent="0.35">
      <c r="A2238" s="259" t="s">
        <v>132</v>
      </c>
      <c r="B2238" s="259" t="s">
        <v>133</v>
      </c>
      <c r="C2238" s="259" t="s">
        <v>134</v>
      </c>
      <c r="D2238" s="259" t="s">
        <v>1187</v>
      </c>
      <c r="E2238" s="259">
        <v>0</v>
      </c>
      <c r="F2238" s="259" t="s">
        <v>1188</v>
      </c>
      <c r="G2238" s="259" t="s">
        <v>33</v>
      </c>
      <c r="H2238" s="259">
        <v>2</v>
      </c>
      <c r="I2238" s="259" t="s">
        <v>17</v>
      </c>
      <c r="J2238" s="259" t="s">
        <v>17</v>
      </c>
      <c r="K2238" s="259" t="s">
        <v>3498</v>
      </c>
      <c r="L2238" s="260">
        <v>45618</v>
      </c>
      <c r="M2238" s="259" t="s">
        <v>20</v>
      </c>
    </row>
    <row r="2239" spans="1:13" x14ac:dyDescent="0.35">
      <c r="A2239" s="261" t="s">
        <v>132</v>
      </c>
      <c r="B2239" s="261" t="s">
        <v>133</v>
      </c>
      <c r="C2239" s="261" t="s">
        <v>134</v>
      </c>
      <c r="D2239" s="261" t="s">
        <v>1190</v>
      </c>
      <c r="E2239" s="261">
        <v>1</v>
      </c>
      <c r="F2239" s="261" t="s">
        <v>1188</v>
      </c>
      <c r="G2239" s="261" t="s">
        <v>33</v>
      </c>
      <c r="H2239" s="261">
        <v>2</v>
      </c>
      <c r="I2239" s="261" t="s">
        <v>17</v>
      </c>
      <c r="J2239" s="261" t="s">
        <v>17</v>
      </c>
      <c r="K2239" s="261" t="s">
        <v>3499</v>
      </c>
      <c r="L2239" s="262">
        <v>45618</v>
      </c>
      <c r="M2239" s="261" t="s">
        <v>20</v>
      </c>
    </row>
    <row r="2240" spans="1:13" x14ac:dyDescent="0.35">
      <c r="A2240" s="259" t="s">
        <v>132</v>
      </c>
      <c r="B2240" s="259" t="s">
        <v>133</v>
      </c>
      <c r="C2240" s="259" t="s">
        <v>134</v>
      </c>
      <c r="D2240" s="259" t="s">
        <v>1192</v>
      </c>
      <c r="E2240" s="259">
        <v>2</v>
      </c>
      <c r="F2240" s="259" t="s">
        <v>1188</v>
      </c>
      <c r="G2240" s="259" t="s">
        <v>33</v>
      </c>
      <c r="H2240" s="259">
        <v>2</v>
      </c>
      <c r="I2240" s="259" t="s">
        <v>17</v>
      </c>
      <c r="J2240" s="259" t="s">
        <v>17</v>
      </c>
      <c r="K2240" s="259" t="s">
        <v>3500</v>
      </c>
      <c r="L2240" s="260">
        <v>45618</v>
      </c>
      <c r="M2240" s="259" t="s">
        <v>20</v>
      </c>
    </row>
    <row r="2241" spans="1:13" x14ac:dyDescent="0.35">
      <c r="A2241" s="261" t="s">
        <v>132</v>
      </c>
      <c r="B2241" s="261" t="s">
        <v>133</v>
      </c>
      <c r="C2241" s="261" t="s">
        <v>134</v>
      </c>
      <c r="D2241" s="261" t="s">
        <v>1194</v>
      </c>
      <c r="E2241" s="261">
        <v>3</v>
      </c>
      <c r="F2241" s="261" t="s">
        <v>1188</v>
      </c>
      <c r="G2241" s="261" t="s">
        <v>33</v>
      </c>
      <c r="H2241" s="261">
        <v>2</v>
      </c>
      <c r="I2241" s="261" t="s">
        <v>17</v>
      </c>
      <c r="J2241" s="261" t="s">
        <v>17</v>
      </c>
      <c r="K2241" s="261" t="s">
        <v>3501</v>
      </c>
      <c r="L2241" s="262">
        <v>45618</v>
      </c>
      <c r="M2241" s="261" t="s">
        <v>20</v>
      </c>
    </row>
    <row r="2242" spans="1:13" x14ac:dyDescent="0.35">
      <c r="A2242" s="259" t="s">
        <v>132</v>
      </c>
      <c r="B2242" s="259" t="s">
        <v>133</v>
      </c>
      <c r="C2242" s="259" t="s">
        <v>134</v>
      </c>
      <c r="D2242" s="259" t="s">
        <v>1196</v>
      </c>
      <c r="E2242" s="259">
        <v>3</v>
      </c>
      <c r="F2242" s="259" t="s">
        <v>1188</v>
      </c>
      <c r="G2242" s="259" t="s">
        <v>33</v>
      </c>
      <c r="H2242" s="259">
        <v>2</v>
      </c>
      <c r="I2242" s="259" t="s">
        <v>17</v>
      </c>
      <c r="J2242" s="259" t="s">
        <v>17</v>
      </c>
      <c r="K2242" s="259" t="s">
        <v>3502</v>
      </c>
      <c r="L2242" s="260">
        <v>45618</v>
      </c>
      <c r="M2242" s="259" t="s">
        <v>20</v>
      </c>
    </row>
    <row r="2243" spans="1:13" x14ac:dyDescent="0.35">
      <c r="A2243" s="261" t="s">
        <v>132</v>
      </c>
      <c r="B2243" s="261" t="s">
        <v>133</v>
      </c>
      <c r="C2243" s="261" t="s">
        <v>134</v>
      </c>
      <c r="D2243" s="261" t="s">
        <v>1198</v>
      </c>
      <c r="E2243" s="261">
        <v>2</v>
      </c>
      <c r="F2243" s="261" t="s">
        <v>1188</v>
      </c>
      <c r="G2243" s="261" t="s">
        <v>33</v>
      </c>
      <c r="H2243" s="261">
        <v>2</v>
      </c>
      <c r="I2243" s="261" t="s">
        <v>17</v>
      </c>
      <c r="J2243" s="261" t="s">
        <v>17</v>
      </c>
      <c r="K2243" s="261" t="s">
        <v>3503</v>
      </c>
      <c r="L2243" s="262">
        <v>45618</v>
      </c>
      <c r="M2243" s="261" t="s">
        <v>20</v>
      </c>
    </row>
    <row r="2244" spans="1:13" x14ac:dyDescent="0.35">
      <c r="A2244" s="259" t="s">
        <v>132</v>
      </c>
      <c r="B2244" s="259" t="s">
        <v>133</v>
      </c>
      <c r="C2244" s="259" t="s">
        <v>134</v>
      </c>
      <c r="D2244" s="259" t="s">
        <v>1200</v>
      </c>
      <c r="E2244" s="259">
        <v>2</v>
      </c>
      <c r="F2244" s="259" t="s">
        <v>1188</v>
      </c>
      <c r="G2244" s="259" t="s">
        <v>33</v>
      </c>
      <c r="H2244" s="259">
        <v>2</v>
      </c>
      <c r="I2244" s="259" t="s">
        <v>17</v>
      </c>
      <c r="J2244" s="259" t="s">
        <v>17</v>
      </c>
      <c r="K2244" s="259" t="s">
        <v>3504</v>
      </c>
      <c r="L2244" s="260">
        <v>45618</v>
      </c>
      <c r="M2244" s="259" t="s">
        <v>20</v>
      </c>
    </row>
    <row r="2245" spans="1:13" x14ac:dyDescent="0.35">
      <c r="A2245" s="261" t="s">
        <v>132</v>
      </c>
      <c r="B2245" s="261" t="s">
        <v>133</v>
      </c>
      <c r="C2245" s="261" t="s">
        <v>134</v>
      </c>
      <c r="D2245" s="261" t="s">
        <v>1202</v>
      </c>
      <c r="E2245" s="261">
        <v>3</v>
      </c>
      <c r="F2245" s="261" t="s">
        <v>1188</v>
      </c>
      <c r="G2245" s="261" t="s">
        <v>33</v>
      </c>
      <c r="H2245" s="261">
        <v>2</v>
      </c>
      <c r="I2245" s="261" t="s">
        <v>17</v>
      </c>
      <c r="J2245" s="261" t="s">
        <v>17</v>
      </c>
      <c r="K2245" s="261" t="s">
        <v>3505</v>
      </c>
      <c r="L2245" s="262">
        <v>45618</v>
      </c>
      <c r="M2245" s="261" t="s">
        <v>20</v>
      </c>
    </row>
    <row r="2246" spans="1:13" x14ac:dyDescent="0.35">
      <c r="A2246" s="259" t="s">
        <v>132</v>
      </c>
      <c r="B2246" s="259" t="s">
        <v>133</v>
      </c>
      <c r="C2246" s="259" t="s">
        <v>134</v>
      </c>
      <c r="D2246" s="259" t="s">
        <v>1204</v>
      </c>
      <c r="E2246" s="259">
        <v>3</v>
      </c>
      <c r="F2246" s="259" t="s">
        <v>1188</v>
      </c>
      <c r="G2246" s="259" t="s">
        <v>33</v>
      </c>
      <c r="H2246" s="259">
        <v>2</v>
      </c>
      <c r="I2246" s="259" t="s">
        <v>17</v>
      </c>
      <c r="J2246" s="259" t="s">
        <v>17</v>
      </c>
      <c r="K2246" s="259" t="s">
        <v>3506</v>
      </c>
      <c r="L2246" s="260">
        <v>45618</v>
      </c>
      <c r="M2246" s="259" t="s">
        <v>20</v>
      </c>
    </row>
    <row r="2247" spans="1:13" x14ac:dyDescent="0.35">
      <c r="A2247" s="261" t="s">
        <v>516</v>
      </c>
      <c r="B2247" s="261" t="s">
        <v>517</v>
      </c>
      <c r="C2247" s="261" t="s">
        <v>518</v>
      </c>
      <c r="D2247" s="261" t="s">
        <v>1187</v>
      </c>
      <c r="E2247" s="261">
        <v>0</v>
      </c>
      <c r="F2247" s="261" t="s">
        <v>1188</v>
      </c>
      <c r="G2247" s="261" t="s">
        <v>33</v>
      </c>
      <c r="H2247" s="261">
        <v>2</v>
      </c>
      <c r="I2247" s="261" t="s">
        <v>17</v>
      </c>
      <c r="J2247" s="261" t="s">
        <v>17</v>
      </c>
      <c r="K2247" s="261" t="s">
        <v>3507</v>
      </c>
      <c r="L2247" s="262">
        <v>45618</v>
      </c>
      <c r="M2247" s="261" t="s">
        <v>20</v>
      </c>
    </row>
    <row r="2248" spans="1:13" x14ac:dyDescent="0.35">
      <c r="A2248" s="259" t="s">
        <v>516</v>
      </c>
      <c r="B2248" s="259" t="s">
        <v>517</v>
      </c>
      <c r="C2248" s="259" t="s">
        <v>518</v>
      </c>
      <c r="D2248" s="259" t="s">
        <v>1190</v>
      </c>
      <c r="E2248" s="259">
        <v>0</v>
      </c>
      <c r="F2248" s="259" t="s">
        <v>1188</v>
      </c>
      <c r="G2248" s="259" t="s">
        <v>33</v>
      </c>
      <c r="H2248" s="259">
        <v>2</v>
      </c>
      <c r="I2248" s="259" t="s">
        <v>17</v>
      </c>
      <c r="J2248" s="259" t="s">
        <v>17</v>
      </c>
      <c r="K2248" s="259" t="s">
        <v>3508</v>
      </c>
      <c r="L2248" s="260">
        <v>45618</v>
      </c>
      <c r="M2248" s="259" t="s">
        <v>20</v>
      </c>
    </row>
    <row r="2249" spans="1:13" x14ac:dyDescent="0.35">
      <c r="A2249" s="261" t="s">
        <v>516</v>
      </c>
      <c r="B2249" s="261" t="s">
        <v>517</v>
      </c>
      <c r="C2249" s="261" t="s">
        <v>518</v>
      </c>
      <c r="D2249" s="261" t="s">
        <v>1192</v>
      </c>
      <c r="E2249" s="261">
        <v>0</v>
      </c>
      <c r="F2249" s="261" t="s">
        <v>1188</v>
      </c>
      <c r="G2249" s="261" t="s">
        <v>33</v>
      </c>
      <c r="H2249" s="261">
        <v>2</v>
      </c>
      <c r="I2249" s="261" t="s">
        <v>17</v>
      </c>
      <c r="J2249" s="261" t="s">
        <v>17</v>
      </c>
      <c r="K2249" s="261" t="s">
        <v>3509</v>
      </c>
      <c r="L2249" s="262">
        <v>45618</v>
      </c>
      <c r="M2249" s="261" t="s">
        <v>20</v>
      </c>
    </row>
    <row r="2250" spans="1:13" x14ac:dyDescent="0.35">
      <c r="A2250" s="259" t="s">
        <v>516</v>
      </c>
      <c r="B2250" s="259" t="s">
        <v>517</v>
      </c>
      <c r="C2250" s="259" t="s">
        <v>518</v>
      </c>
      <c r="D2250" s="259" t="s">
        <v>1194</v>
      </c>
      <c r="E2250" s="259">
        <v>0</v>
      </c>
      <c r="F2250" s="259" t="s">
        <v>1188</v>
      </c>
      <c r="G2250" s="259" t="s">
        <v>33</v>
      </c>
      <c r="H2250" s="259">
        <v>2</v>
      </c>
      <c r="I2250" s="259" t="s">
        <v>17</v>
      </c>
      <c r="J2250" s="259" t="s">
        <v>17</v>
      </c>
      <c r="K2250" s="259" t="s">
        <v>3510</v>
      </c>
      <c r="L2250" s="260">
        <v>45618</v>
      </c>
      <c r="M2250" s="259" t="s">
        <v>20</v>
      </c>
    </row>
    <row r="2251" spans="1:13" x14ac:dyDescent="0.35">
      <c r="A2251" s="261" t="s">
        <v>516</v>
      </c>
      <c r="B2251" s="261" t="s">
        <v>517</v>
      </c>
      <c r="C2251" s="261" t="s">
        <v>518</v>
      </c>
      <c r="D2251" s="261" t="s">
        <v>1196</v>
      </c>
      <c r="E2251" s="261">
        <v>2</v>
      </c>
      <c r="F2251" s="261" t="s">
        <v>1188</v>
      </c>
      <c r="G2251" s="261" t="s">
        <v>33</v>
      </c>
      <c r="H2251" s="261">
        <v>2</v>
      </c>
      <c r="I2251" s="261" t="s">
        <v>17</v>
      </c>
      <c r="J2251" s="261" t="s">
        <v>17</v>
      </c>
      <c r="K2251" s="261" t="s">
        <v>3511</v>
      </c>
      <c r="L2251" s="262">
        <v>45618</v>
      </c>
      <c r="M2251" s="261" t="s">
        <v>20</v>
      </c>
    </row>
    <row r="2252" spans="1:13" x14ac:dyDescent="0.35">
      <c r="A2252" s="259" t="s">
        <v>516</v>
      </c>
      <c r="B2252" s="259" t="s">
        <v>517</v>
      </c>
      <c r="C2252" s="259" t="s">
        <v>518</v>
      </c>
      <c r="D2252" s="259" t="s">
        <v>1198</v>
      </c>
      <c r="E2252" s="259">
        <v>0</v>
      </c>
      <c r="F2252" s="259" t="s">
        <v>1188</v>
      </c>
      <c r="G2252" s="259" t="s">
        <v>33</v>
      </c>
      <c r="H2252" s="259">
        <v>2</v>
      </c>
      <c r="I2252" s="259" t="s">
        <v>17</v>
      </c>
      <c r="J2252" s="259" t="s">
        <v>17</v>
      </c>
      <c r="K2252" s="259" t="s">
        <v>3512</v>
      </c>
      <c r="L2252" s="260">
        <v>45618</v>
      </c>
      <c r="M2252" s="259" t="s">
        <v>20</v>
      </c>
    </row>
    <row r="2253" spans="1:13" x14ac:dyDescent="0.35">
      <c r="A2253" s="261" t="s">
        <v>516</v>
      </c>
      <c r="B2253" s="261" t="s">
        <v>517</v>
      </c>
      <c r="C2253" s="261" t="s">
        <v>518</v>
      </c>
      <c r="D2253" s="261" t="s">
        <v>1200</v>
      </c>
      <c r="E2253" s="261">
        <v>0</v>
      </c>
      <c r="F2253" s="261" t="s">
        <v>1188</v>
      </c>
      <c r="G2253" s="261" t="s">
        <v>33</v>
      </c>
      <c r="H2253" s="261">
        <v>2</v>
      </c>
      <c r="I2253" s="261" t="s">
        <v>17</v>
      </c>
      <c r="J2253" s="261" t="s">
        <v>17</v>
      </c>
      <c r="K2253" s="261" t="s">
        <v>3513</v>
      </c>
      <c r="L2253" s="262">
        <v>45618</v>
      </c>
      <c r="M2253" s="261" t="s">
        <v>20</v>
      </c>
    </row>
    <row r="2254" spans="1:13" x14ac:dyDescent="0.35">
      <c r="A2254" s="259" t="s">
        <v>516</v>
      </c>
      <c r="B2254" s="259" t="s">
        <v>517</v>
      </c>
      <c r="C2254" s="259" t="s">
        <v>518</v>
      </c>
      <c r="D2254" s="259" t="s">
        <v>1202</v>
      </c>
      <c r="E2254" s="259">
        <v>0</v>
      </c>
      <c r="F2254" s="259" t="s">
        <v>1188</v>
      </c>
      <c r="G2254" s="259" t="s">
        <v>33</v>
      </c>
      <c r="H2254" s="259">
        <v>2</v>
      </c>
      <c r="I2254" s="259" t="s">
        <v>17</v>
      </c>
      <c r="J2254" s="259" t="s">
        <v>17</v>
      </c>
      <c r="K2254" s="259" t="s">
        <v>3514</v>
      </c>
      <c r="L2254" s="260">
        <v>45618</v>
      </c>
      <c r="M2254" s="259" t="s">
        <v>20</v>
      </c>
    </row>
    <row r="2255" spans="1:13" x14ac:dyDescent="0.35">
      <c r="A2255" s="261" t="s">
        <v>516</v>
      </c>
      <c r="B2255" s="261" t="s">
        <v>517</v>
      </c>
      <c r="C2255" s="261" t="s">
        <v>518</v>
      </c>
      <c r="D2255" s="261" t="s">
        <v>1204</v>
      </c>
      <c r="E2255" s="261">
        <v>0</v>
      </c>
      <c r="F2255" s="261" t="s">
        <v>1188</v>
      </c>
      <c r="G2255" s="261" t="s">
        <v>33</v>
      </c>
      <c r="H2255" s="261">
        <v>2</v>
      </c>
      <c r="I2255" s="261" t="s">
        <v>17</v>
      </c>
      <c r="J2255" s="261" t="s">
        <v>17</v>
      </c>
      <c r="K2255" s="261" t="s">
        <v>3515</v>
      </c>
      <c r="L2255" s="262">
        <v>45618</v>
      </c>
      <c r="M2255" s="261" t="s">
        <v>20</v>
      </c>
    </row>
    <row r="2256" spans="1:13" x14ac:dyDescent="0.35">
      <c r="A2256" s="259" t="s">
        <v>1761</v>
      </c>
      <c r="B2256" s="259" t="s">
        <v>1762</v>
      </c>
      <c r="C2256" s="259" t="s">
        <v>1763</v>
      </c>
      <c r="D2256" s="259" t="s">
        <v>653</v>
      </c>
      <c r="E2256" s="259">
        <v>603628</v>
      </c>
      <c r="F2256" s="259" t="s">
        <v>3516</v>
      </c>
      <c r="G2256" s="259" t="s">
        <v>358</v>
      </c>
      <c r="H2256" s="259">
        <v>1</v>
      </c>
      <c r="I2256" s="259" t="s">
        <v>3517</v>
      </c>
      <c r="J2256" s="259" t="s">
        <v>3518</v>
      </c>
      <c r="K2256" s="259" t="s">
        <v>3519</v>
      </c>
      <c r="L2256" s="260">
        <v>45621</v>
      </c>
      <c r="M2256" s="259" t="s">
        <v>20</v>
      </c>
    </row>
    <row r="2257" spans="1:13" x14ac:dyDescent="0.35">
      <c r="A2257" s="261" t="s">
        <v>2050</v>
      </c>
      <c r="B2257" s="261" t="s">
        <v>2051</v>
      </c>
      <c r="C2257" s="261" t="s">
        <v>1567</v>
      </c>
      <c r="D2257" s="261" t="s">
        <v>653</v>
      </c>
      <c r="E2257" s="261">
        <v>176119</v>
      </c>
      <c r="F2257" s="261" t="s">
        <v>3520</v>
      </c>
      <c r="G2257" s="261" t="s">
        <v>742</v>
      </c>
      <c r="H2257" s="261">
        <v>2</v>
      </c>
      <c r="I2257" s="261" t="s">
        <v>3521</v>
      </c>
      <c r="J2257" s="261" t="s">
        <v>3522</v>
      </c>
      <c r="K2257" s="261" t="s">
        <v>3523</v>
      </c>
      <c r="L2257" s="262">
        <v>45622</v>
      </c>
      <c r="M2257" s="261" t="s">
        <v>310</v>
      </c>
    </row>
    <row r="2258" spans="1:13" x14ac:dyDescent="0.35">
      <c r="A2258" s="259" t="s">
        <v>2050</v>
      </c>
      <c r="B2258" s="259" t="s">
        <v>2051</v>
      </c>
      <c r="C2258" s="259" t="s">
        <v>1567</v>
      </c>
      <c r="D2258" s="259" t="s">
        <v>663</v>
      </c>
      <c r="E2258" s="259">
        <v>9908192</v>
      </c>
      <c r="F2258" s="259" t="s">
        <v>3524</v>
      </c>
      <c r="G2258" s="259" t="s">
        <v>742</v>
      </c>
      <c r="H2258" s="259">
        <v>2</v>
      </c>
      <c r="I2258" s="259" t="s">
        <v>3525</v>
      </c>
      <c r="J2258" s="259" t="s">
        <v>3526</v>
      </c>
      <c r="K2258" s="259" t="s">
        <v>3527</v>
      </c>
      <c r="L2258" s="260">
        <v>45622</v>
      </c>
      <c r="M2258" s="259" t="s">
        <v>310</v>
      </c>
    </row>
    <row r="2259" spans="1:13" x14ac:dyDescent="0.35">
      <c r="A2259" s="261" t="s">
        <v>2050</v>
      </c>
      <c r="B2259" s="261" t="s">
        <v>2051</v>
      </c>
      <c r="C2259" s="261" t="s">
        <v>1567</v>
      </c>
      <c r="D2259" s="261" t="s">
        <v>40</v>
      </c>
      <c r="E2259" s="261">
        <v>132</v>
      </c>
      <c r="F2259" s="261" t="s">
        <v>3528</v>
      </c>
      <c r="G2259" s="261" t="s">
        <v>22</v>
      </c>
      <c r="H2259" s="261">
        <v>3</v>
      </c>
      <c r="I2259" s="261" t="s">
        <v>3529</v>
      </c>
      <c r="J2259" s="261" t="s">
        <v>3530</v>
      </c>
      <c r="K2259" s="261" t="s">
        <v>3531</v>
      </c>
      <c r="L2259" s="262">
        <v>45622</v>
      </c>
      <c r="M2259" s="261" t="s">
        <v>310</v>
      </c>
    </row>
    <row r="2260" spans="1:13" x14ac:dyDescent="0.35">
      <c r="A2260" s="259" t="s">
        <v>2050</v>
      </c>
      <c r="B2260" s="259" t="s">
        <v>2051</v>
      </c>
      <c r="C2260" s="259" t="s">
        <v>1567</v>
      </c>
      <c r="D2260" s="259" t="s">
        <v>545</v>
      </c>
      <c r="E2260" s="259">
        <v>159</v>
      </c>
      <c r="F2260" s="259" t="s">
        <v>3528</v>
      </c>
      <c r="G2260" s="259" t="s">
        <v>742</v>
      </c>
      <c r="H2260" s="259">
        <v>2</v>
      </c>
      <c r="I2260" s="259" t="s">
        <v>3529</v>
      </c>
      <c r="J2260" s="259" t="s">
        <v>3532</v>
      </c>
      <c r="K2260" s="259" t="s">
        <v>3533</v>
      </c>
      <c r="L2260" s="260">
        <v>45622</v>
      </c>
      <c r="M2260" s="259" t="s">
        <v>310</v>
      </c>
    </row>
    <row r="2261" spans="1:13" x14ac:dyDescent="0.35">
      <c r="A2261" s="261" t="s">
        <v>2050</v>
      </c>
      <c r="B2261" s="261" t="s">
        <v>2051</v>
      </c>
      <c r="C2261" s="261" t="s">
        <v>1567</v>
      </c>
      <c r="D2261" s="261" t="s">
        <v>686</v>
      </c>
      <c r="E2261" s="261">
        <v>892800</v>
      </c>
      <c r="F2261" s="261" t="s">
        <v>3534</v>
      </c>
      <c r="G2261" s="261" t="s">
        <v>358</v>
      </c>
      <c r="H2261" s="261">
        <v>1</v>
      </c>
      <c r="I2261" s="261" t="s">
        <v>3535</v>
      </c>
      <c r="J2261" s="261" t="s">
        <v>3536</v>
      </c>
      <c r="K2261" s="261" t="s">
        <v>3537</v>
      </c>
      <c r="L2261" s="262">
        <v>45622</v>
      </c>
      <c r="M2261" s="261" t="s">
        <v>310</v>
      </c>
    </row>
    <row r="2262" spans="1:13" x14ac:dyDescent="0.35">
      <c r="A2262" s="259" t="s">
        <v>2050</v>
      </c>
      <c r="B2262" s="259" t="s">
        <v>2051</v>
      </c>
      <c r="C2262" s="259" t="s">
        <v>1567</v>
      </c>
      <c r="D2262" s="259" t="s">
        <v>696</v>
      </c>
      <c r="E2262" s="259">
        <v>9015392</v>
      </c>
      <c r="F2262" s="259" t="s">
        <v>3538</v>
      </c>
      <c r="G2262" s="259" t="s">
        <v>742</v>
      </c>
      <c r="H2262" s="259">
        <v>2</v>
      </c>
      <c r="I2262" s="259" t="s">
        <v>3539</v>
      </c>
      <c r="J2262" s="259" t="s">
        <v>3540</v>
      </c>
      <c r="K2262" s="259" t="s">
        <v>3541</v>
      </c>
      <c r="L2262" s="260">
        <v>45622</v>
      </c>
      <c r="M2262" s="259" t="s">
        <v>310</v>
      </c>
    </row>
    <row r="2263" spans="1:13" x14ac:dyDescent="0.35">
      <c r="A2263" s="261" t="s">
        <v>2050</v>
      </c>
      <c r="B2263" s="261" t="s">
        <v>2051</v>
      </c>
      <c r="C2263" s="261" t="s">
        <v>1567</v>
      </c>
      <c r="D2263" s="261" t="s">
        <v>699</v>
      </c>
      <c r="E2263" s="261">
        <v>892800</v>
      </c>
      <c r="F2263" s="261" t="s">
        <v>3534</v>
      </c>
      <c r="G2263" s="261" t="s">
        <v>742</v>
      </c>
      <c r="H2263" s="261">
        <v>2</v>
      </c>
      <c r="I2263" s="261" t="s">
        <v>3535</v>
      </c>
      <c r="J2263" s="261" t="s">
        <v>3542</v>
      </c>
      <c r="K2263" s="261" t="s">
        <v>3543</v>
      </c>
      <c r="L2263" s="262">
        <v>45622</v>
      </c>
      <c r="M2263" s="261" t="s">
        <v>310</v>
      </c>
    </row>
    <row r="2264" spans="1:13" x14ac:dyDescent="0.35">
      <c r="A2264" s="259" t="s">
        <v>2050</v>
      </c>
      <c r="B2264" s="259" t="s">
        <v>2051</v>
      </c>
      <c r="C2264" s="259" t="s">
        <v>1567</v>
      </c>
      <c r="D2264" s="259" t="s">
        <v>558</v>
      </c>
      <c r="E2264" s="259" t="s">
        <v>17</v>
      </c>
      <c r="F2264" s="259" t="s">
        <v>17</v>
      </c>
      <c r="G2264" s="259" t="s">
        <v>17</v>
      </c>
      <c r="H2264" s="259" t="s">
        <v>17</v>
      </c>
      <c r="I2264" s="259" t="s">
        <v>17</v>
      </c>
      <c r="J2264" s="259" t="s">
        <v>2057</v>
      </c>
      <c r="K2264" s="259" t="s">
        <v>3544</v>
      </c>
      <c r="L2264" s="260">
        <v>45622</v>
      </c>
      <c r="M2264" s="259" t="s">
        <v>20</v>
      </c>
    </row>
    <row r="2265" spans="1:13" x14ac:dyDescent="0.35">
      <c r="A2265" s="261" t="s">
        <v>2050</v>
      </c>
      <c r="B2265" s="261" t="s">
        <v>2051</v>
      </c>
      <c r="C2265" s="261" t="s">
        <v>1567</v>
      </c>
      <c r="D2265" s="261" t="s">
        <v>24</v>
      </c>
      <c r="E2265" s="261">
        <v>299329704</v>
      </c>
      <c r="F2265" s="261" t="s">
        <v>3528</v>
      </c>
      <c r="G2265" s="261" t="s">
        <v>742</v>
      </c>
      <c r="H2265" s="261">
        <v>2</v>
      </c>
      <c r="I2265" s="261" t="s">
        <v>3529</v>
      </c>
      <c r="J2265" s="261" t="s">
        <v>3545</v>
      </c>
      <c r="K2265" s="261" t="s">
        <v>3546</v>
      </c>
      <c r="L2265" s="262">
        <v>45622</v>
      </c>
      <c r="M2265" s="261" t="s">
        <v>310</v>
      </c>
    </row>
    <row r="2266" spans="1:13" x14ac:dyDescent="0.35">
      <c r="A2266" s="259" t="s">
        <v>3547</v>
      </c>
      <c r="B2266" s="259" t="s">
        <v>3548</v>
      </c>
      <c r="C2266" s="259" t="s">
        <v>3549</v>
      </c>
      <c r="D2266" s="259" t="s">
        <v>1187</v>
      </c>
      <c r="E2266" s="259">
        <v>0</v>
      </c>
      <c r="F2266" s="259" t="s">
        <v>1188</v>
      </c>
      <c r="G2266" s="259" t="s">
        <v>33</v>
      </c>
      <c r="H2266" s="259">
        <v>2</v>
      </c>
      <c r="I2266" s="259" t="s">
        <v>17</v>
      </c>
      <c r="J2266" s="259" t="s">
        <v>17</v>
      </c>
      <c r="K2266" s="259" t="s">
        <v>3550</v>
      </c>
      <c r="L2266" s="260">
        <v>45622</v>
      </c>
      <c r="M2266" s="259" t="s">
        <v>20</v>
      </c>
    </row>
    <row r="2267" spans="1:13" x14ac:dyDescent="0.35">
      <c r="A2267" s="261" t="s">
        <v>3547</v>
      </c>
      <c r="B2267" s="261" t="s">
        <v>3548</v>
      </c>
      <c r="C2267" s="261" t="s">
        <v>3549</v>
      </c>
      <c r="D2267" s="261" t="s">
        <v>1190</v>
      </c>
      <c r="E2267" s="261">
        <v>1</v>
      </c>
      <c r="F2267" s="261" t="s">
        <v>1188</v>
      </c>
      <c r="G2267" s="261" t="s">
        <v>33</v>
      </c>
      <c r="H2267" s="261">
        <v>2</v>
      </c>
      <c r="I2267" s="261" t="s">
        <v>17</v>
      </c>
      <c r="J2267" s="261" t="s">
        <v>17</v>
      </c>
      <c r="K2267" s="261" t="s">
        <v>3551</v>
      </c>
      <c r="L2267" s="262">
        <v>45622</v>
      </c>
      <c r="M2267" s="261" t="s">
        <v>20</v>
      </c>
    </row>
    <row r="2268" spans="1:13" x14ac:dyDescent="0.35">
      <c r="A2268" s="259" t="s">
        <v>3547</v>
      </c>
      <c r="B2268" s="259" t="s">
        <v>3548</v>
      </c>
      <c r="C2268" s="259" t="s">
        <v>3549</v>
      </c>
      <c r="D2268" s="259" t="s">
        <v>1192</v>
      </c>
      <c r="E2268" s="259">
        <v>1</v>
      </c>
      <c r="F2268" s="259" t="s">
        <v>1188</v>
      </c>
      <c r="G2268" s="259" t="s">
        <v>33</v>
      </c>
      <c r="H2268" s="259">
        <v>2</v>
      </c>
      <c r="I2268" s="259" t="s">
        <v>17</v>
      </c>
      <c r="J2268" s="259" t="s">
        <v>17</v>
      </c>
      <c r="K2268" s="259" t="s">
        <v>3552</v>
      </c>
      <c r="L2268" s="260">
        <v>45622</v>
      </c>
      <c r="M2268" s="259" t="s">
        <v>20</v>
      </c>
    </row>
    <row r="2269" spans="1:13" x14ac:dyDescent="0.35">
      <c r="A2269" s="261" t="s">
        <v>3547</v>
      </c>
      <c r="B2269" s="261" t="s">
        <v>3548</v>
      </c>
      <c r="C2269" s="261" t="s">
        <v>3549</v>
      </c>
      <c r="D2269" s="261" t="s">
        <v>1194</v>
      </c>
      <c r="E2269" s="261">
        <v>0</v>
      </c>
      <c r="F2269" s="261" t="s">
        <v>1188</v>
      </c>
      <c r="G2269" s="261" t="s">
        <v>33</v>
      </c>
      <c r="H2269" s="261">
        <v>2</v>
      </c>
      <c r="I2269" s="261" t="s">
        <v>17</v>
      </c>
      <c r="J2269" s="261" t="s">
        <v>17</v>
      </c>
      <c r="K2269" s="261" t="s">
        <v>3553</v>
      </c>
      <c r="L2269" s="262">
        <v>45622</v>
      </c>
      <c r="M2269" s="261" t="s">
        <v>20</v>
      </c>
    </row>
    <row r="2270" spans="1:13" x14ac:dyDescent="0.35">
      <c r="A2270" s="259" t="s">
        <v>3547</v>
      </c>
      <c r="B2270" s="259" t="s">
        <v>3548</v>
      </c>
      <c r="C2270" s="259" t="s">
        <v>3549</v>
      </c>
      <c r="D2270" s="259" t="s">
        <v>1196</v>
      </c>
      <c r="E2270" s="259">
        <v>3</v>
      </c>
      <c r="F2270" s="259" t="s">
        <v>1188</v>
      </c>
      <c r="G2270" s="259" t="s">
        <v>33</v>
      </c>
      <c r="H2270" s="259">
        <v>2</v>
      </c>
      <c r="I2270" s="259" t="s">
        <v>17</v>
      </c>
      <c r="J2270" s="259" t="s">
        <v>17</v>
      </c>
      <c r="K2270" s="259" t="s">
        <v>3554</v>
      </c>
      <c r="L2270" s="260">
        <v>45622</v>
      </c>
      <c r="M2270" s="259" t="s">
        <v>20</v>
      </c>
    </row>
    <row r="2271" spans="1:13" x14ac:dyDescent="0.35">
      <c r="A2271" s="261" t="s">
        <v>3547</v>
      </c>
      <c r="B2271" s="261" t="s">
        <v>3548</v>
      </c>
      <c r="C2271" s="261" t="s">
        <v>3549</v>
      </c>
      <c r="D2271" s="261" t="s">
        <v>1198</v>
      </c>
      <c r="E2271" s="261">
        <v>1</v>
      </c>
      <c r="F2271" s="261" t="s">
        <v>1188</v>
      </c>
      <c r="G2271" s="261" t="s">
        <v>33</v>
      </c>
      <c r="H2271" s="261">
        <v>2</v>
      </c>
      <c r="I2271" s="261" t="s">
        <v>17</v>
      </c>
      <c r="J2271" s="261" t="s">
        <v>17</v>
      </c>
      <c r="K2271" s="261" t="s">
        <v>3555</v>
      </c>
      <c r="L2271" s="262">
        <v>45622</v>
      </c>
      <c r="M2271" s="261" t="s">
        <v>20</v>
      </c>
    </row>
    <row r="2272" spans="1:13" x14ac:dyDescent="0.35">
      <c r="A2272" s="259" t="s">
        <v>3547</v>
      </c>
      <c r="B2272" s="259" t="s">
        <v>3548</v>
      </c>
      <c r="C2272" s="259" t="s">
        <v>3549</v>
      </c>
      <c r="D2272" s="259" t="s">
        <v>1200</v>
      </c>
      <c r="E2272" s="259">
        <v>0</v>
      </c>
      <c r="F2272" s="259" t="s">
        <v>1188</v>
      </c>
      <c r="G2272" s="259" t="s">
        <v>33</v>
      </c>
      <c r="H2272" s="259">
        <v>2</v>
      </c>
      <c r="I2272" s="259" t="s">
        <v>17</v>
      </c>
      <c r="J2272" s="259" t="s">
        <v>17</v>
      </c>
      <c r="K2272" s="259" t="s">
        <v>3556</v>
      </c>
      <c r="L2272" s="260">
        <v>45622</v>
      </c>
      <c r="M2272" s="259" t="s">
        <v>20</v>
      </c>
    </row>
    <row r="2273" spans="1:13" x14ac:dyDescent="0.35">
      <c r="A2273" s="261" t="s">
        <v>3547</v>
      </c>
      <c r="B2273" s="261" t="s">
        <v>3548</v>
      </c>
      <c r="C2273" s="261" t="s">
        <v>3549</v>
      </c>
      <c r="D2273" s="261" t="s">
        <v>1202</v>
      </c>
      <c r="E2273" s="261">
        <v>1</v>
      </c>
      <c r="F2273" s="261" t="s">
        <v>1188</v>
      </c>
      <c r="G2273" s="261" t="s">
        <v>33</v>
      </c>
      <c r="H2273" s="261">
        <v>2</v>
      </c>
      <c r="I2273" s="261" t="s">
        <v>17</v>
      </c>
      <c r="J2273" s="261" t="s">
        <v>17</v>
      </c>
      <c r="K2273" s="261" t="s">
        <v>3557</v>
      </c>
      <c r="L2273" s="262">
        <v>45622</v>
      </c>
      <c r="M2273" s="261" t="s">
        <v>20</v>
      </c>
    </row>
    <row r="2274" spans="1:13" x14ac:dyDescent="0.35">
      <c r="A2274" s="259" t="s">
        <v>3547</v>
      </c>
      <c r="B2274" s="259" t="s">
        <v>3548</v>
      </c>
      <c r="C2274" s="259" t="s">
        <v>3549</v>
      </c>
      <c r="D2274" s="259" t="s">
        <v>1204</v>
      </c>
      <c r="E2274" s="259">
        <v>0</v>
      </c>
      <c r="F2274" s="259" t="s">
        <v>1188</v>
      </c>
      <c r="G2274" s="259" t="s">
        <v>33</v>
      </c>
      <c r="H2274" s="259">
        <v>2</v>
      </c>
      <c r="I2274" s="259" t="s">
        <v>17</v>
      </c>
      <c r="J2274" s="259" t="s">
        <v>17</v>
      </c>
      <c r="K2274" s="259" t="s">
        <v>3558</v>
      </c>
      <c r="L2274" s="260">
        <v>45622</v>
      </c>
      <c r="M2274" s="259" t="s">
        <v>20</v>
      </c>
    </row>
    <row r="2275" spans="1:13" x14ac:dyDescent="0.35">
      <c r="A2275" s="261" t="s">
        <v>275</v>
      </c>
      <c r="B2275" s="261" t="s">
        <v>276</v>
      </c>
      <c r="C2275" s="261" t="s">
        <v>277</v>
      </c>
      <c r="D2275" s="261" t="s">
        <v>1187</v>
      </c>
      <c r="E2275" s="261">
        <v>0</v>
      </c>
      <c r="F2275" s="261" t="s">
        <v>1188</v>
      </c>
      <c r="G2275" s="261" t="s">
        <v>33</v>
      </c>
      <c r="H2275" s="261">
        <v>2</v>
      </c>
      <c r="I2275" s="261" t="s">
        <v>17</v>
      </c>
      <c r="J2275" s="261" t="s">
        <v>17</v>
      </c>
      <c r="K2275" s="261" t="s">
        <v>3559</v>
      </c>
      <c r="L2275" s="262">
        <v>45622</v>
      </c>
      <c r="M2275" s="261" t="s">
        <v>20</v>
      </c>
    </row>
    <row r="2276" spans="1:13" x14ac:dyDescent="0.35">
      <c r="A2276" s="259" t="s">
        <v>275</v>
      </c>
      <c r="B2276" s="259" t="s">
        <v>276</v>
      </c>
      <c r="C2276" s="259" t="s">
        <v>277</v>
      </c>
      <c r="D2276" s="259" t="s">
        <v>1190</v>
      </c>
      <c r="E2276" s="259">
        <v>1</v>
      </c>
      <c r="F2276" s="259" t="s">
        <v>1188</v>
      </c>
      <c r="G2276" s="259" t="s">
        <v>33</v>
      </c>
      <c r="H2276" s="259">
        <v>2</v>
      </c>
      <c r="I2276" s="259" t="s">
        <v>17</v>
      </c>
      <c r="J2276" s="259" t="s">
        <v>17</v>
      </c>
      <c r="K2276" s="259" t="s">
        <v>3560</v>
      </c>
      <c r="L2276" s="260">
        <v>45622</v>
      </c>
      <c r="M2276" s="259" t="s">
        <v>20</v>
      </c>
    </row>
    <row r="2277" spans="1:13" x14ac:dyDescent="0.35">
      <c r="A2277" s="261" t="s">
        <v>275</v>
      </c>
      <c r="B2277" s="261" t="s">
        <v>276</v>
      </c>
      <c r="C2277" s="261" t="s">
        <v>277</v>
      </c>
      <c r="D2277" s="261" t="s">
        <v>1192</v>
      </c>
      <c r="E2277" s="261">
        <v>1</v>
      </c>
      <c r="F2277" s="261" t="s">
        <v>1188</v>
      </c>
      <c r="G2277" s="261" t="s">
        <v>33</v>
      </c>
      <c r="H2277" s="261">
        <v>2</v>
      </c>
      <c r="I2277" s="261" t="s">
        <v>17</v>
      </c>
      <c r="J2277" s="261" t="s">
        <v>17</v>
      </c>
      <c r="K2277" s="261" t="s">
        <v>3561</v>
      </c>
      <c r="L2277" s="262">
        <v>45622</v>
      </c>
      <c r="M2277" s="261" t="s">
        <v>20</v>
      </c>
    </row>
    <row r="2278" spans="1:13" x14ac:dyDescent="0.35">
      <c r="A2278" s="259" t="s">
        <v>275</v>
      </c>
      <c r="B2278" s="259" t="s">
        <v>276</v>
      </c>
      <c r="C2278" s="259" t="s">
        <v>277</v>
      </c>
      <c r="D2278" s="259" t="s">
        <v>1194</v>
      </c>
      <c r="E2278" s="259">
        <v>0</v>
      </c>
      <c r="F2278" s="259" t="s">
        <v>1188</v>
      </c>
      <c r="G2278" s="259" t="s">
        <v>33</v>
      </c>
      <c r="H2278" s="259">
        <v>2</v>
      </c>
      <c r="I2278" s="259" t="s">
        <v>17</v>
      </c>
      <c r="J2278" s="259" t="s">
        <v>17</v>
      </c>
      <c r="K2278" s="259" t="s">
        <v>3562</v>
      </c>
      <c r="L2278" s="260">
        <v>45622</v>
      </c>
      <c r="M2278" s="259" t="s">
        <v>20</v>
      </c>
    </row>
    <row r="2279" spans="1:13" x14ac:dyDescent="0.35">
      <c r="A2279" s="261" t="s">
        <v>275</v>
      </c>
      <c r="B2279" s="261" t="s">
        <v>276</v>
      </c>
      <c r="C2279" s="261" t="s">
        <v>277</v>
      </c>
      <c r="D2279" s="261" t="s">
        <v>1196</v>
      </c>
      <c r="E2279" s="261">
        <v>3</v>
      </c>
      <c r="F2279" s="261" t="s">
        <v>1188</v>
      </c>
      <c r="G2279" s="261" t="s">
        <v>33</v>
      </c>
      <c r="H2279" s="261">
        <v>2</v>
      </c>
      <c r="I2279" s="261" t="s">
        <v>17</v>
      </c>
      <c r="J2279" s="261" t="s">
        <v>17</v>
      </c>
      <c r="K2279" s="261" t="s">
        <v>3563</v>
      </c>
      <c r="L2279" s="262">
        <v>45622</v>
      </c>
      <c r="M2279" s="261" t="s">
        <v>20</v>
      </c>
    </row>
    <row r="2280" spans="1:13" x14ac:dyDescent="0.35">
      <c r="A2280" s="259" t="s">
        <v>275</v>
      </c>
      <c r="B2280" s="259" t="s">
        <v>276</v>
      </c>
      <c r="C2280" s="259" t="s">
        <v>277</v>
      </c>
      <c r="D2280" s="259" t="s">
        <v>1198</v>
      </c>
      <c r="E2280" s="259">
        <v>1</v>
      </c>
      <c r="F2280" s="259" t="s">
        <v>1188</v>
      </c>
      <c r="G2280" s="259" t="s">
        <v>33</v>
      </c>
      <c r="H2280" s="259">
        <v>2</v>
      </c>
      <c r="I2280" s="259" t="s">
        <v>17</v>
      </c>
      <c r="J2280" s="259" t="s">
        <v>17</v>
      </c>
      <c r="K2280" s="259" t="s">
        <v>3564</v>
      </c>
      <c r="L2280" s="260">
        <v>45622</v>
      </c>
      <c r="M2280" s="259" t="s">
        <v>20</v>
      </c>
    </row>
    <row r="2281" spans="1:13" x14ac:dyDescent="0.35">
      <c r="A2281" s="261" t="s">
        <v>275</v>
      </c>
      <c r="B2281" s="261" t="s">
        <v>276</v>
      </c>
      <c r="C2281" s="261" t="s">
        <v>277</v>
      </c>
      <c r="D2281" s="261" t="s">
        <v>1200</v>
      </c>
      <c r="E2281" s="261">
        <v>2</v>
      </c>
      <c r="F2281" s="261" t="s">
        <v>1188</v>
      </c>
      <c r="G2281" s="261" t="s">
        <v>33</v>
      </c>
      <c r="H2281" s="261">
        <v>2</v>
      </c>
      <c r="I2281" s="261" t="s">
        <v>17</v>
      </c>
      <c r="J2281" s="261" t="s">
        <v>17</v>
      </c>
      <c r="K2281" s="261" t="s">
        <v>3565</v>
      </c>
      <c r="L2281" s="262">
        <v>45622</v>
      </c>
      <c r="M2281" s="261" t="s">
        <v>20</v>
      </c>
    </row>
    <row r="2282" spans="1:13" x14ac:dyDescent="0.35">
      <c r="A2282" s="259" t="s">
        <v>275</v>
      </c>
      <c r="B2282" s="259" t="s">
        <v>276</v>
      </c>
      <c r="C2282" s="259" t="s">
        <v>277</v>
      </c>
      <c r="D2282" s="259" t="s">
        <v>1202</v>
      </c>
      <c r="E2282" s="259">
        <v>2</v>
      </c>
      <c r="F2282" s="259" t="s">
        <v>1188</v>
      </c>
      <c r="G2282" s="259" t="s">
        <v>33</v>
      </c>
      <c r="H2282" s="259">
        <v>2</v>
      </c>
      <c r="I2282" s="259" t="s">
        <v>17</v>
      </c>
      <c r="J2282" s="259" t="s">
        <v>17</v>
      </c>
      <c r="K2282" s="259" t="s">
        <v>3566</v>
      </c>
      <c r="L2282" s="260">
        <v>45622</v>
      </c>
      <c r="M2282" s="259" t="s">
        <v>20</v>
      </c>
    </row>
    <row r="2283" spans="1:13" x14ac:dyDescent="0.35">
      <c r="A2283" s="261" t="s">
        <v>275</v>
      </c>
      <c r="B2283" s="261" t="s">
        <v>276</v>
      </c>
      <c r="C2283" s="261" t="s">
        <v>277</v>
      </c>
      <c r="D2283" s="261" t="s">
        <v>1204</v>
      </c>
      <c r="E2283" s="261">
        <v>0</v>
      </c>
      <c r="F2283" s="261" t="s">
        <v>1188</v>
      </c>
      <c r="G2283" s="261" t="s">
        <v>33</v>
      </c>
      <c r="H2283" s="261">
        <v>2</v>
      </c>
      <c r="I2283" s="261" t="s">
        <v>17</v>
      </c>
      <c r="J2283" s="261" t="s">
        <v>17</v>
      </c>
      <c r="K2283" s="261" t="s">
        <v>3567</v>
      </c>
      <c r="L2283" s="262">
        <v>45622</v>
      </c>
      <c r="M2283" s="261" t="s">
        <v>20</v>
      </c>
    </row>
    <row r="2284" spans="1:13" x14ac:dyDescent="0.35">
      <c r="A2284" s="259" t="s">
        <v>1565</v>
      </c>
      <c r="B2284" s="259" t="s">
        <v>1566</v>
      </c>
      <c r="C2284" s="259" t="s">
        <v>1567</v>
      </c>
      <c r="D2284" s="259" t="s">
        <v>1198</v>
      </c>
      <c r="E2284" s="259">
        <v>1</v>
      </c>
      <c r="F2284" s="259" t="s">
        <v>1188</v>
      </c>
      <c r="G2284" s="259" t="s">
        <v>33</v>
      </c>
      <c r="H2284" s="259">
        <v>2</v>
      </c>
      <c r="I2284" s="259" t="s">
        <v>17</v>
      </c>
      <c r="J2284" s="259" t="s">
        <v>17</v>
      </c>
      <c r="K2284" s="259" t="s">
        <v>3568</v>
      </c>
      <c r="L2284" s="260">
        <v>45623</v>
      </c>
      <c r="M2284" s="259" t="s">
        <v>20</v>
      </c>
    </row>
    <row r="2285" spans="1:13" x14ac:dyDescent="0.35">
      <c r="A2285" s="261" t="s">
        <v>1761</v>
      </c>
      <c r="B2285" s="261" t="s">
        <v>1762</v>
      </c>
      <c r="C2285" s="261" t="s">
        <v>1763</v>
      </c>
      <c r="D2285" s="261" t="s">
        <v>16</v>
      </c>
      <c r="E2285" s="261">
        <v>210000</v>
      </c>
      <c r="F2285" s="261" t="s">
        <v>3569</v>
      </c>
      <c r="G2285" s="261" t="s">
        <v>742</v>
      </c>
      <c r="H2285" s="261">
        <v>2</v>
      </c>
      <c r="I2285" s="261" t="s">
        <v>3570</v>
      </c>
      <c r="J2285" s="261" t="s">
        <v>3571</v>
      </c>
      <c r="K2285" s="261" t="s">
        <v>3572</v>
      </c>
      <c r="L2285" s="262">
        <v>45625</v>
      </c>
      <c r="M2285" s="261" t="s">
        <v>20</v>
      </c>
    </row>
    <row r="2286" spans="1:13" x14ac:dyDescent="0.35">
      <c r="A2286" s="259" t="s">
        <v>1761</v>
      </c>
      <c r="B2286" s="259" t="s">
        <v>1762</v>
      </c>
      <c r="C2286" s="259" t="s">
        <v>1763</v>
      </c>
      <c r="D2286" s="259" t="s">
        <v>21</v>
      </c>
      <c r="E2286" s="259">
        <v>210000</v>
      </c>
      <c r="F2286" s="259" t="s">
        <v>3569</v>
      </c>
      <c r="G2286" s="259" t="s">
        <v>742</v>
      </c>
      <c r="H2286" s="259">
        <v>2</v>
      </c>
      <c r="I2286" s="259" t="s">
        <v>3570</v>
      </c>
      <c r="J2286" s="259" t="s">
        <v>3571</v>
      </c>
      <c r="K2286" s="259" t="s">
        <v>3573</v>
      </c>
      <c r="L2286" s="260">
        <v>45625</v>
      </c>
      <c r="M2286" s="259" t="s">
        <v>20</v>
      </c>
    </row>
    <row r="2287" spans="1:13" x14ac:dyDescent="0.35">
      <c r="A2287" s="261" t="s">
        <v>2112</v>
      </c>
      <c r="B2287" s="261" t="s">
        <v>2113</v>
      </c>
      <c r="C2287" s="261" t="s">
        <v>2114</v>
      </c>
      <c r="D2287" s="261" t="s">
        <v>653</v>
      </c>
      <c r="E2287" s="261">
        <v>207582</v>
      </c>
      <c r="F2287" s="261" t="s">
        <v>3574</v>
      </c>
      <c r="G2287" s="261" t="s">
        <v>742</v>
      </c>
      <c r="H2287" s="261">
        <v>2</v>
      </c>
      <c r="I2287" s="261" t="s">
        <v>3575</v>
      </c>
      <c r="J2287" s="261" t="s">
        <v>3576</v>
      </c>
      <c r="K2287" s="261" t="s">
        <v>3577</v>
      </c>
      <c r="L2287" s="262">
        <v>45626</v>
      </c>
      <c r="M2287" s="261" t="s">
        <v>20</v>
      </c>
    </row>
    <row r="2288" spans="1:13" x14ac:dyDescent="0.35">
      <c r="A2288" s="259" t="s">
        <v>2112</v>
      </c>
      <c r="B2288" s="259" t="s">
        <v>2113</v>
      </c>
      <c r="C2288" s="259" t="s">
        <v>2114</v>
      </c>
      <c r="D2288" s="259" t="s">
        <v>38</v>
      </c>
      <c r="E2288" s="259" t="s">
        <v>17</v>
      </c>
      <c r="F2288" s="259" t="s">
        <v>17</v>
      </c>
      <c r="G2288" s="259" t="s">
        <v>17</v>
      </c>
      <c r="H2288" s="259" t="s">
        <v>17</v>
      </c>
      <c r="I2288" s="259" t="s">
        <v>17</v>
      </c>
      <c r="J2288" s="259" t="s">
        <v>1764</v>
      </c>
      <c r="K2288" s="259" t="s">
        <v>3578</v>
      </c>
      <c r="L2288" s="260">
        <v>45626</v>
      </c>
      <c r="M2288" s="259" t="s">
        <v>20</v>
      </c>
    </row>
    <row r="2289" spans="1:13" x14ac:dyDescent="0.35">
      <c r="A2289" s="261" t="s">
        <v>2112</v>
      </c>
      <c r="B2289" s="261" t="s">
        <v>2113</v>
      </c>
      <c r="C2289" s="261" t="s">
        <v>2114</v>
      </c>
      <c r="D2289" s="261" t="s">
        <v>40</v>
      </c>
      <c r="E2289" s="261" t="s">
        <v>17</v>
      </c>
      <c r="F2289" s="261" t="s">
        <v>17</v>
      </c>
      <c r="G2289" s="261" t="s">
        <v>17</v>
      </c>
      <c r="H2289" s="261" t="s">
        <v>17</v>
      </c>
      <c r="I2289" s="261" t="s">
        <v>17</v>
      </c>
      <c r="J2289" s="261" t="s">
        <v>1764</v>
      </c>
      <c r="K2289" s="261" t="s">
        <v>3579</v>
      </c>
      <c r="L2289" s="262">
        <v>45626</v>
      </c>
      <c r="M2289" s="261" t="s">
        <v>20</v>
      </c>
    </row>
    <row r="2290" spans="1:13" x14ac:dyDescent="0.35">
      <c r="A2290" s="259" t="s">
        <v>2112</v>
      </c>
      <c r="B2290" s="259" t="s">
        <v>2113</v>
      </c>
      <c r="C2290" s="259" t="s">
        <v>2114</v>
      </c>
      <c r="D2290" s="259" t="s">
        <v>16</v>
      </c>
      <c r="E2290" s="259">
        <v>0</v>
      </c>
      <c r="F2290" s="259" t="s">
        <v>17</v>
      </c>
      <c r="G2290" s="259" t="s">
        <v>17</v>
      </c>
      <c r="H2290" s="259" t="s">
        <v>17</v>
      </c>
      <c r="I2290" s="259" t="s">
        <v>17</v>
      </c>
      <c r="J2290" s="259" t="s">
        <v>1778</v>
      </c>
      <c r="K2290" s="259" t="s">
        <v>3580</v>
      </c>
      <c r="L2290" s="260">
        <v>45626</v>
      </c>
      <c r="M2290" s="259" t="s">
        <v>20</v>
      </c>
    </row>
    <row r="2291" spans="1:13" x14ac:dyDescent="0.35">
      <c r="A2291" s="261" t="s">
        <v>2112</v>
      </c>
      <c r="B2291" s="261" t="s">
        <v>2113</v>
      </c>
      <c r="C2291" s="261" t="s">
        <v>2114</v>
      </c>
      <c r="D2291" s="261" t="s">
        <v>21</v>
      </c>
      <c r="E2291" s="261">
        <v>0</v>
      </c>
      <c r="F2291" s="261" t="s">
        <v>17</v>
      </c>
      <c r="G2291" s="261" t="s">
        <v>17</v>
      </c>
      <c r="H2291" s="261" t="s">
        <v>17</v>
      </c>
      <c r="I2291" s="261" t="s">
        <v>17</v>
      </c>
      <c r="J2291" s="261" t="s">
        <v>1778</v>
      </c>
      <c r="K2291" s="261" t="s">
        <v>3581</v>
      </c>
      <c r="L2291" s="262">
        <v>45626</v>
      </c>
      <c r="M2291" s="261" t="s">
        <v>20</v>
      </c>
    </row>
    <row r="2292" spans="1:13" x14ac:dyDescent="0.35">
      <c r="A2292" s="259" t="s">
        <v>2112</v>
      </c>
      <c r="B2292" s="259" t="s">
        <v>2113</v>
      </c>
      <c r="C2292" s="259" t="s">
        <v>2114</v>
      </c>
      <c r="D2292" s="259" t="s">
        <v>558</v>
      </c>
      <c r="E2292" s="259">
        <v>0</v>
      </c>
      <c r="F2292" s="259" t="s">
        <v>17</v>
      </c>
      <c r="G2292" s="259" t="s">
        <v>17</v>
      </c>
      <c r="H2292" s="259" t="s">
        <v>17</v>
      </c>
      <c r="I2292" s="259" t="s">
        <v>17</v>
      </c>
      <c r="J2292" s="259" t="s">
        <v>1778</v>
      </c>
      <c r="K2292" s="259" t="s">
        <v>3582</v>
      </c>
      <c r="L2292" s="260">
        <v>45626</v>
      </c>
      <c r="M2292" s="259" t="s">
        <v>20</v>
      </c>
    </row>
    <row r="2293" spans="1:13" x14ac:dyDescent="0.35">
      <c r="A2293" s="261" t="s">
        <v>2112</v>
      </c>
      <c r="B2293" s="261" t="s">
        <v>2113</v>
      </c>
      <c r="C2293" s="261" t="s">
        <v>2114</v>
      </c>
      <c r="D2293" s="261" t="s">
        <v>24</v>
      </c>
      <c r="E2293" s="261" t="s">
        <v>17</v>
      </c>
      <c r="F2293" s="261" t="s">
        <v>17</v>
      </c>
      <c r="G2293" s="261" t="s">
        <v>17</v>
      </c>
      <c r="H2293" s="261" t="s">
        <v>17</v>
      </c>
      <c r="I2293" s="261" t="s">
        <v>17</v>
      </c>
      <c r="J2293" s="261" t="s">
        <v>1764</v>
      </c>
      <c r="K2293" s="261" t="s">
        <v>3583</v>
      </c>
      <c r="L2293" s="262">
        <v>45626</v>
      </c>
      <c r="M2293" s="261" t="s">
        <v>20</v>
      </c>
    </row>
    <row r="2294" spans="1:13" x14ac:dyDescent="0.35">
      <c r="A2294" s="259" t="s">
        <v>2112</v>
      </c>
      <c r="B2294" s="259" t="s">
        <v>2113</v>
      </c>
      <c r="C2294" s="259" t="s">
        <v>2114</v>
      </c>
      <c r="D2294" s="259" t="s">
        <v>26</v>
      </c>
      <c r="E2294" s="259" t="s">
        <v>17</v>
      </c>
      <c r="F2294" s="259" t="s">
        <v>17</v>
      </c>
      <c r="G2294" s="259" t="s">
        <v>17</v>
      </c>
      <c r="H2294" s="259" t="s">
        <v>17</v>
      </c>
      <c r="I2294" s="259" t="s">
        <v>17</v>
      </c>
      <c r="J2294" s="259" t="s">
        <v>1764</v>
      </c>
      <c r="K2294" s="259" t="s">
        <v>3584</v>
      </c>
      <c r="L2294" s="260">
        <v>45626</v>
      </c>
      <c r="M2294" s="259" t="s">
        <v>20</v>
      </c>
    </row>
    <row r="2295" spans="1:13" x14ac:dyDescent="0.35">
      <c r="A2295" s="261" t="s">
        <v>2112</v>
      </c>
      <c r="B2295" s="261" t="s">
        <v>2113</v>
      </c>
      <c r="C2295" s="261" t="s">
        <v>2114</v>
      </c>
      <c r="D2295" s="261" t="s">
        <v>28</v>
      </c>
      <c r="E2295" s="261" t="s">
        <v>17</v>
      </c>
      <c r="F2295" s="261" t="s">
        <v>17</v>
      </c>
      <c r="G2295" s="261" t="s">
        <v>17</v>
      </c>
      <c r="H2295" s="261" t="s">
        <v>17</v>
      </c>
      <c r="I2295" s="261" t="s">
        <v>17</v>
      </c>
      <c r="J2295" s="261" t="s">
        <v>1764</v>
      </c>
      <c r="K2295" s="261" t="s">
        <v>3585</v>
      </c>
      <c r="L2295" s="262">
        <v>45626</v>
      </c>
      <c r="M2295" s="261" t="s">
        <v>20</v>
      </c>
    </row>
    <row r="2296" spans="1:13" x14ac:dyDescent="0.35">
      <c r="A2296" s="259" t="s">
        <v>2728</v>
      </c>
      <c r="B2296" s="259" t="s">
        <v>2729</v>
      </c>
      <c r="C2296" s="259" t="s">
        <v>2730</v>
      </c>
      <c r="D2296" s="259" t="s">
        <v>38</v>
      </c>
      <c r="E2296" s="259" t="s">
        <v>17</v>
      </c>
      <c r="F2296" s="259" t="s">
        <v>17</v>
      </c>
      <c r="G2296" s="259" t="s">
        <v>17</v>
      </c>
      <c r="H2296" s="259" t="s">
        <v>17</v>
      </c>
      <c r="I2296" s="259" t="s">
        <v>17</v>
      </c>
      <c r="J2296" s="259" t="s">
        <v>1764</v>
      </c>
      <c r="K2296" s="259" t="s">
        <v>3586</v>
      </c>
      <c r="L2296" s="260">
        <v>45626</v>
      </c>
      <c r="M2296" s="259" t="s">
        <v>20</v>
      </c>
    </row>
    <row r="2297" spans="1:13" x14ac:dyDescent="0.35">
      <c r="A2297" s="261" t="s">
        <v>2728</v>
      </c>
      <c r="B2297" s="261" t="s">
        <v>2729</v>
      </c>
      <c r="C2297" s="261" t="s">
        <v>2730</v>
      </c>
      <c r="D2297" s="261" t="s">
        <v>40</v>
      </c>
      <c r="E2297" s="261" t="s">
        <v>17</v>
      </c>
      <c r="F2297" s="261" t="s">
        <v>17</v>
      </c>
      <c r="G2297" s="261" t="s">
        <v>17</v>
      </c>
      <c r="H2297" s="261" t="s">
        <v>17</v>
      </c>
      <c r="I2297" s="261" t="s">
        <v>17</v>
      </c>
      <c r="J2297" s="261" t="s">
        <v>1764</v>
      </c>
      <c r="K2297" s="261" t="s">
        <v>3587</v>
      </c>
      <c r="L2297" s="262">
        <v>45626</v>
      </c>
      <c r="M2297" s="261" t="s">
        <v>20</v>
      </c>
    </row>
    <row r="2298" spans="1:13" x14ac:dyDescent="0.35">
      <c r="A2298" s="259" t="s">
        <v>2728</v>
      </c>
      <c r="B2298" s="259" t="s">
        <v>2729</v>
      </c>
      <c r="C2298" s="259" t="s">
        <v>2730</v>
      </c>
      <c r="D2298" s="259" t="s">
        <v>16</v>
      </c>
      <c r="E2298" s="259">
        <v>0</v>
      </c>
      <c r="F2298" s="259" t="s">
        <v>17</v>
      </c>
      <c r="G2298" s="259" t="s">
        <v>17</v>
      </c>
      <c r="H2298" s="259" t="s">
        <v>17</v>
      </c>
      <c r="I2298" s="259" t="s">
        <v>17</v>
      </c>
      <c r="J2298" s="259" t="s">
        <v>1778</v>
      </c>
      <c r="K2298" s="259" t="s">
        <v>3588</v>
      </c>
      <c r="L2298" s="260">
        <v>45626</v>
      </c>
      <c r="M2298" s="259" t="s">
        <v>20</v>
      </c>
    </row>
    <row r="2299" spans="1:13" x14ac:dyDescent="0.35">
      <c r="A2299" s="261" t="s">
        <v>2728</v>
      </c>
      <c r="B2299" s="261" t="s">
        <v>2729</v>
      </c>
      <c r="C2299" s="261" t="s">
        <v>2730</v>
      </c>
      <c r="D2299" s="261" t="s">
        <v>21</v>
      </c>
      <c r="E2299" s="261">
        <v>0</v>
      </c>
      <c r="F2299" s="261" t="s">
        <v>17</v>
      </c>
      <c r="G2299" s="261" t="s">
        <v>17</v>
      </c>
      <c r="H2299" s="261" t="s">
        <v>17</v>
      </c>
      <c r="I2299" s="261" t="s">
        <v>17</v>
      </c>
      <c r="J2299" s="261" t="s">
        <v>1778</v>
      </c>
      <c r="K2299" s="261" t="s">
        <v>3589</v>
      </c>
      <c r="L2299" s="262">
        <v>45626</v>
      </c>
      <c r="M2299" s="261" t="s">
        <v>20</v>
      </c>
    </row>
    <row r="2300" spans="1:13" x14ac:dyDescent="0.35">
      <c r="A2300" s="259" t="s">
        <v>2728</v>
      </c>
      <c r="B2300" s="259" t="s">
        <v>2729</v>
      </c>
      <c r="C2300" s="259" t="s">
        <v>2730</v>
      </c>
      <c r="D2300" s="259" t="s">
        <v>558</v>
      </c>
      <c r="E2300" s="259">
        <v>0</v>
      </c>
      <c r="F2300" s="259" t="s">
        <v>17</v>
      </c>
      <c r="G2300" s="259" t="s">
        <v>17</v>
      </c>
      <c r="H2300" s="259" t="s">
        <v>17</v>
      </c>
      <c r="I2300" s="259" t="s">
        <v>17</v>
      </c>
      <c r="J2300" s="259" t="s">
        <v>1778</v>
      </c>
      <c r="K2300" s="259" t="s">
        <v>3590</v>
      </c>
      <c r="L2300" s="260">
        <v>45626</v>
      </c>
      <c r="M2300" s="259" t="s">
        <v>20</v>
      </c>
    </row>
    <row r="2301" spans="1:13" x14ac:dyDescent="0.35">
      <c r="A2301" s="261" t="s">
        <v>2728</v>
      </c>
      <c r="B2301" s="261" t="s">
        <v>2729</v>
      </c>
      <c r="C2301" s="261" t="s">
        <v>2730</v>
      </c>
      <c r="D2301" s="261" t="s">
        <v>24</v>
      </c>
      <c r="E2301" s="261" t="s">
        <v>17</v>
      </c>
      <c r="F2301" s="261" t="s">
        <v>17</v>
      </c>
      <c r="G2301" s="261" t="s">
        <v>17</v>
      </c>
      <c r="H2301" s="261" t="s">
        <v>17</v>
      </c>
      <c r="I2301" s="261" t="s">
        <v>17</v>
      </c>
      <c r="J2301" s="261" t="s">
        <v>1764</v>
      </c>
      <c r="K2301" s="261" t="s">
        <v>3591</v>
      </c>
      <c r="L2301" s="262">
        <v>45626</v>
      </c>
      <c r="M2301" s="261" t="s">
        <v>20</v>
      </c>
    </row>
    <row r="2302" spans="1:13" x14ac:dyDescent="0.35">
      <c r="A2302" s="259" t="s">
        <v>2728</v>
      </c>
      <c r="B2302" s="259" t="s">
        <v>2729</v>
      </c>
      <c r="C2302" s="259" t="s">
        <v>2730</v>
      </c>
      <c r="D2302" s="259" t="s">
        <v>26</v>
      </c>
      <c r="E2302" s="259" t="s">
        <v>17</v>
      </c>
      <c r="F2302" s="259" t="s">
        <v>17</v>
      </c>
      <c r="G2302" s="259" t="s">
        <v>17</v>
      </c>
      <c r="H2302" s="259" t="s">
        <v>17</v>
      </c>
      <c r="I2302" s="259" t="s">
        <v>17</v>
      </c>
      <c r="J2302" s="259" t="s">
        <v>1764</v>
      </c>
      <c r="K2302" s="259" t="s">
        <v>3592</v>
      </c>
      <c r="L2302" s="260">
        <v>45626</v>
      </c>
      <c r="M2302" s="259" t="s">
        <v>20</v>
      </c>
    </row>
    <row r="2303" spans="1:13" x14ac:dyDescent="0.35">
      <c r="A2303" s="261" t="s">
        <v>2728</v>
      </c>
      <c r="B2303" s="261" t="s">
        <v>2729</v>
      </c>
      <c r="C2303" s="261" t="s">
        <v>2730</v>
      </c>
      <c r="D2303" s="261" t="s">
        <v>28</v>
      </c>
      <c r="E2303" s="261" t="s">
        <v>17</v>
      </c>
      <c r="F2303" s="261" t="s">
        <v>17</v>
      </c>
      <c r="G2303" s="261" t="s">
        <v>17</v>
      </c>
      <c r="H2303" s="261" t="s">
        <v>17</v>
      </c>
      <c r="I2303" s="261" t="s">
        <v>17</v>
      </c>
      <c r="J2303" s="261" t="s">
        <v>1764</v>
      </c>
      <c r="K2303" s="261" t="s">
        <v>3593</v>
      </c>
      <c r="L2303" s="262">
        <v>45626</v>
      </c>
      <c r="M2303" s="261" t="s">
        <v>20</v>
      </c>
    </row>
    <row r="2304" spans="1:13" x14ac:dyDescent="0.35">
      <c r="A2304" s="259" t="s">
        <v>2805</v>
      </c>
      <c r="B2304" s="259" t="s">
        <v>2806</v>
      </c>
      <c r="C2304" s="259" t="s">
        <v>2807</v>
      </c>
      <c r="D2304" s="259" t="s">
        <v>653</v>
      </c>
      <c r="E2304" s="259">
        <v>77187</v>
      </c>
      <c r="F2304" s="259" t="s">
        <v>3594</v>
      </c>
      <c r="G2304" s="259" t="s">
        <v>358</v>
      </c>
      <c r="H2304" s="259">
        <v>1</v>
      </c>
      <c r="I2304" s="259" t="s">
        <v>3595</v>
      </c>
      <c r="J2304" s="259" t="s">
        <v>3596</v>
      </c>
      <c r="K2304" s="259" t="s">
        <v>3597</v>
      </c>
      <c r="L2304" s="260">
        <v>45626</v>
      </c>
      <c r="M2304" s="259" t="s">
        <v>20</v>
      </c>
    </row>
    <row r="2305" spans="1:13" x14ac:dyDescent="0.35">
      <c r="A2305" s="261" t="s">
        <v>2805</v>
      </c>
      <c r="B2305" s="261" t="s">
        <v>2806</v>
      </c>
      <c r="C2305" s="261" t="s">
        <v>2807</v>
      </c>
      <c r="D2305" s="261" t="s">
        <v>38</v>
      </c>
      <c r="E2305" s="261" t="s">
        <v>17</v>
      </c>
      <c r="F2305" s="261" t="s">
        <v>17</v>
      </c>
      <c r="G2305" s="261" t="s">
        <v>17</v>
      </c>
      <c r="H2305" s="261" t="s">
        <v>17</v>
      </c>
      <c r="I2305" s="261" t="s">
        <v>17</v>
      </c>
      <c r="J2305" s="261" t="s">
        <v>1764</v>
      </c>
      <c r="K2305" s="261" t="s">
        <v>3598</v>
      </c>
      <c r="L2305" s="262">
        <v>45626</v>
      </c>
      <c r="M2305" s="261" t="s">
        <v>20</v>
      </c>
    </row>
    <row r="2306" spans="1:13" x14ac:dyDescent="0.35">
      <c r="A2306" s="259" t="s">
        <v>2805</v>
      </c>
      <c r="B2306" s="259" t="s">
        <v>2806</v>
      </c>
      <c r="C2306" s="259" t="s">
        <v>2807</v>
      </c>
      <c r="D2306" s="259" t="s">
        <v>40</v>
      </c>
      <c r="E2306" s="259" t="s">
        <v>17</v>
      </c>
      <c r="F2306" s="259" t="s">
        <v>17</v>
      </c>
      <c r="G2306" s="259" t="s">
        <v>17</v>
      </c>
      <c r="H2306" s="259" t="s">
        <v>17</v>
      </c>
      <c r="I2306" s="259" t="s">
        <v>17</v>
      </c>
      <c r="J2306" s="259" t="s">
        <v>1764</v>
      </c>
      <c r="K2306" s="259" t="s">
        <v>3599</v>
      </c>
      <c r="L2306" s="260">
        <v>45626</v>
      </c>
      <c r="M2306" s="259" t="s">
        <v>20</v>
      </c>
    </row>
    <row r="2307" spans="1:13" x14ac:dyDescent="0.35">
      <c r="A2307" s="261" t="s">
        <v>2805</v>
      </c>
      <c r="B2307" s="261" t="s">
        <v>2806</v>
      </c>
      <c r="C2307" s="261" t="s">
        <v>2807</v>
      </c>
      <c r="D2307" s="261" t="s">
        <v>16</v>
      </c>
      <c r="E2307" s="261">
        <v>0</v>
      </c>
      <c r="F2307" s="261" t="s">
        <v>17</v>
      </c>
      <c r="G2307" s="261" t="s">
        <v>17</v>
      </c>
      <c r="H2307" s="261" t="s">
        <v>17</v>
      </c>
      <c r="I2307" s="261" t="s">
        <v>1778</v>
      </c>
      <c r="J2307" s="261" t="s">
        <v>1764</v>
      </c>
      <c r="K2307" s="261" t="s">
        <v>3600</v>
      </c>
      <c r="L2307" s="262">
        <v>45626</v>
      </c>
      <c r="M2307" s="261" t="s">
        <v>20</v>
      </c>
    </row>
    <row r="2308" spans="1:13" x14ac:dyDescent="0.35">
      <c r="A2308" s="259" t="s">
        <v>2805</v>
      </c>
      <c r="B2308" s="259" t="s">
        <v>2806</v>
      </c>
      <c r="C2308" s="259" t="s">
        <v>2807</v>
      </c>
      <c r="D2308" s="259" t="s">
        <v>21</v>
      </c>
      <c r="E2308" s="259">
        <v>0</v>
      </c>
      <c r="F2308" s="259" t="s">
        <v>17</v>
      </c>
      <c r="G2308" s="259" t="s">
        <v>17</v>
      </c>
      <c r="H2308" s="259" t="s">
        <v>17</v>
      </c>
      <c r="I2308" s="259" t="s">
        <v>1778</v>
      </c>
      <c r="J2308" s="259" t="s">
        <v>1764</v>
      </c>
      <c r="K2308" s="259" t="s">
        <v>3601</v>
      </c>
      <c r="L2308" s="260">
        <v>45626</v>
      </c>
      <c r="M2308" s="259" t="s">
        <v>20</v>
      </c>
    </row>
    <row r="2309" spans="1:13" x14ac:dyDescent="0.35">
      <c r="A2309" s="261" t="s">
        <v>2805</v>
      </c>
      <c r="B2309" s="261" t="s">
        <v>2806</v>
      </c>
      <c r="C2309" s="261" t="s">
        <v>2807</v>
      </c>
      <c r="D2309" s="261" t="s">
        <v>558</v>
      </c>
      <c r="E2309" s="261">
        <v>0</v>
      </c>
      <c r="F2309" s="261" t="s">
        <v>17</v>
      </c>
      <c r="G2309" s="261" t="s">
        <v>17</v>
      </c>
      <c r="H2309" s="261" t="s">
        <v>17</v>
      </c>
      <c r="I2309" s="261" t="s">
        <v>1778</v>
      </c>
      <c r="J2309" s="261" t="s">
        <v>1764</v>
      </c>
      <c r="K2309" s="261" t="s">
        <v>3602</v>
      </c>
      <c r="L2309" s="262">
        <v>45626</v>
      </c>
      <c r="M2309" s="261" t="s">
        <v>20</v>
      </c>
    </row>
    <row r="2310" spans="1:13" x14ac:dyDescent="0.35">
      <c r="A2310" s="259" t="s">
        <v>2805</v>
      </c>
      <c r="B2310" s="259" t="s">
        <v>2806</v>
      </c>
      <c r="C2310" s="259" t="s">
        <v>2807</v>
      </c>
      <c r="D2310" s="259" t="s">
        <v>24</v>
      </c>
      <c r="E2310" s="259" t="s">
        <v>17</v>
      </c>
      <c r="F2310" s="259" t="s">
        <v>17</v>
      </c>
      <c r="G2310" s="259" t="s">
        <v>17</v>
      </c>
      <c r="H2310" s="259" t="s">
        <v>17</v>
      </c>
      <c r="I2310" s="259" t="s">
        <v>17</v>
      </c>
      <c r="J2310" s="259" t="s">
        <v>1764</v>
      </c>
      <c r="K2310" s="259" t="s">
        <v>3603</v>
      </c>
      <c r="L2310" s="260">
        <v>45626</v>
      </c>
      <c r="M2310" s="259" t="s">
        <v>20</v>
      </c>
    </row>
    <row r="2311" spans="1:13" x14ac:dyDescent="0.35">
      <c r="A2311" s="261" t="s">
        <v>2805</v>
      </c>
      <c r="B2311" s="261" t="s">
        <v>2806</v>
      </c>
      <c r="C2311" s="261" t="s">
        <v>2807</v>
      </c>
      <c r="D2311" s="261" t="s">
        <v>26</v>
      </c>
      <c r="E2311" s="261" t="s">
        <v>17</v>
      </c>
      <c r="F2311" s="261" t="s">
        <v>17</v>
      </c>
      <c r="G2311" s="261" t="s">
        <v>17</v>
      </c>
      <c r="H2311" s="261" t="s">
        <v>17</v>
      </c>
      <c r="I2311" s="261" t="s">
        <v>17</v>
      </c>
      <c r="J2311" s="261" t="s">
        <v>1764</v>
      </c>
      <c r="K2311" s="261" t="s">
        <v>3604</v>
      </c>
      <c r="L2311" s="262">
        <v>45626</v>
      </c>
      <c r="M2311" s="261" t="s">
        <v>20</v>
      </c>
    </row>
    <row r="2312" spans="1:13" x14ac:dyDescent="0.35">
      <c r="A2312" s="259" t="s">
        <v>2805</v>
      </c>
      <c r="B2312" s="259" t="s">
        <v>2806</v>
      </c>
      <c r="C2312" s="259" t="s">
        <v>2807</v>
      </c>
      <c r="D2312" s="259" t="s">
        <v>28</v>
      </c>
      <c r="E2312" s="259" t="s">
        <v>17</v>
      </c>
      <c r="F2312" s="259" t="s">
        <v>17</v>
      </c>
      <c r="G2312" s="259" t="s">
        <v>17</v>
      </c>
      <c r="H2312" s="259" t="s">
        <v>17</v>
      </c>
      <c r="I2312" s="259" t="s">
        <v>17</v>
      </c>
      <c r="J2312" s="259" t="s">
        <v>1764</v>
      </c>
      <c r="K2312" s="259" t="s">
        <v>3605</v>
      </c>
      <c r="L2312" s="260">
        <v>45626</v>
      </c>
      <c r="M2312" s="259" t="s">
        <v>20</v>
      </c>
    </row>
    <row r="2313" spans="1:13" x14ac:dyDescent="0.35">
      <c r="A2313" s="261" t="s">
        <v>2124</v>
      </c>
      <c r="B2313" s="261" t="s">
        <v>2125</v>
      </c>
      <c r="C2313" s="261" t="s">
        <v>2126</v>
      </c>
      <c r="D2313" s="261" t="s">
        <v>653</v>
      </c>
      <c r="E2313" s="261">
        <v>42750</v>
      </c>
      <c r="F2313" s="261" t="s">
        <v>3606</v>
      </c>
      <c r="G2313" s="261" t="s">
        <v>358</v>
      </c>
      <c r="H2313" s="261">
        <v>1</v>
      </c>
      <c r="I2313" s="261" t="s">
        <v>3607</v>
      </c>
      <c r="J2313" s="261" t="s">
        <v>3608</v>
      </c>
      <c r="K2313" s="261" t="s">
        <v>3609</v>
      </c>
      <c r="L2313" s="262">
        <v>45626</v>
      </c>
      <c r="M2313" s="261" t="s">
        <v>20</v>
      </c>
    </row>
    <row r="2314" spans="1:13" x14ac:dyDescent="0.35">
      <c r="A2314" s="259" t="s">
        <v>2124</v>
      </c>
      <c r="B2314" s="259" t="s">
        <v>2125</v>
      </c>
      <c r="C2314" s="259" t="s">
        <v>2126</v>
      </c>
      <c r="D2314" s="259" t="s">
        <v>38</v>
      </c>
      <c r="E2314" s="259" t="s">
        <v>17</v>
      </c>
      <c r="F2314" s="259" t="s">
        <v>17</v>
      </c>
      <c r="G2314" s="259"/>
      <c r="H2314" s="259">
        <v>0</v>
      </c>
      <c r="I2314" s="259" t="s">
        <v>17</v>
      </c>
      <c r="J2314" s="259" t="s">
        <v>1764</v>
      </c>
      <c r="K2314" s="259" t="s">
        <v>3610</v>
      </c>
      <c r="L2314" s="260">
        <v>45626</v>
      </c>
      <c r="M2314" s="259" t="s">
        <v>20</v>
      </c>
    </row>
    <row r="2315" spans="1:13" x14ac:dyDescent="0.35">
      <c r="A2315" s="261" t="s">
        <v>2124</v>
      </c>
      <c r="B2315" s="261" t="s">
        <v>2125</v>
      </c>
      <c r="C2315" s="261" t="s">
        <v>2126</v>
      </c>
      <c r="D2315" s="261" t="s">
        <v>40</v>
      </c>
      <c r="E2315" s="261" t="s">
        <v>17</v>
      </c>
      <c r="F2315" s="261" t="s">
        <v>17</v>
      </c>
      <c r="G2315" s="261"/>
      <c r="H2315" s="261">
        <v>0</v>
      </c>
      <c r="I2315" s="261" t="s">
        <v>17</v>
      </c>
      <c r="J2315" s="261" t="s">
        <v>1764</v>
      </c>
      <c r="K2315" s="261" t="s">
        <v>3611</v>
      </c>
      <c r="L2315" s="262">
        <v>45626</v>
      </c>
      <c r="M2315" s="261" t="s">
        <v>20</v>
      </c>
    </row>
    <row r="2316" spans="1:13" x14ac:dyDescent="0.35">
      <c r="A2316" s="259" t="s">
        <v>2124</v>
      </c>
      <c r="B2316" s="259" t="s">
        <v>2125</v>
      </c>
      <c r="C2316" s="259" t="s">
        <v>2126</v>
      </c>
      <c r="D2316" s="259" t="s">
        <v>16</v>
      </c>
      <c r="E2316" s="259">
        <v>0</v>
      </c>
      <c r="F2316" s="259" t="s">
        <v>17</v>
      </c>
      <c r="G2316" s="259"/>
      <c r="H2316" s="259">
        <v>0</v>
      </c>
      <c r="I2316" s="259" t="s">
        <v>17</v>
      </c>
      <c r="J2316" s="259" t="s">
        <v>1778</v>
      </c>
      <c r="K2316" s="259" t="s">
        <v>3612</v>
      </c>
      <c r="L2316" s="260">
        <v>45626</v>
      </c>
      <c r="M2316" s="259" t="s">
        <v>20</v>
      </c>
    </row>
    <row r="2317" spans="1:13" x14ac:dyDescent="0.35">
      <c r="A2317" s="261" t="s">
        <v>2124</v>
      </c>
      <c r="B2317" s="261" t="s">
        <v>2125</v>
      </c>
      <c r="C2317" s="261" t="s">
        <v>2126</v>
      </c>
      <c r="D2317" s="261" t="s">
        <v>21</v>
      </c>
      <c r="E2317" s="261">
        <v>0</v>
      </c>
      <c r="F2317" s="261" t="s">
        <v>17</v>
      </c>
      <c r="G2317" s="261"/>
      <c r="H2317" s="261">
        <v>0</v>
      </c>
      <c r="I2317" s="261" t="s">
        <v>17</v>
      </c>
      <c r="J2317" s="261" t="s">
        <v>1778</v>
      </c>
      <c r="K2317" s="261" t="s">
        <v>3613</v>
      </c>
      <c r="L2317" s="262">
        <v>45626</v>
      </c>
      <c r="M2317" s="261" t="s">
        <v>20</v>
      </c>
    </row>
    <row r="2318" spans="1:13" x14ac:dyDescent="0.35">
      <c r="A2318" s="259" t="s">
        <v>2124</v>
      </c>
      <c r="B2318" s="259" t="s">
        <v>2125</v>
      </c>
      <c r="C2318" s="259" t="s">
        <v>2126</v>
      </c>
      <c r="D2318" s="259" t="s">
        <v>558</v>
      </c>
      <c r="E2318" s="259">
        <v>0</v>
      </c>
      <c r="F2318" s="259" t="s">
        <v>17</v>
      </c>
      <c r="G2318" s="259"/>
      <c r="H2318" s="259">
        <v>0</v>
      </c>
      <c r="I2318" s="259" t="s">
        <v>17</v>
      </c>
      <c r="J2318" s="259" t="s">
        <v>1778</v>
      </c>
      <c r="K2318" s="259" t="s">
        <v>3614</v>
      </c>
      <c r="L2318" s="260">
        <v>45626</v>
      </c>
      <c r="M2318" s="259" t="s">
        <v>20</v>
      </c>
    </row>
    <row r="2319" spans="1:13" x14ac:dyDescent="0.35">
      <c r="A2319" s="261" t="s">
        <v>2124</v>
      </c>
      <c r="B2319" s="261" t="s">
        <v>2125</v>
      </c>
      <c r="C2319" s="261" t="s">
        <v>2126</v>
      </c>
      <c r="D2319" s="261" t="s">
        <v>24</v>
      </c>
      <c r="E2319" s="261" t="s">
        <v>17</v>
      </c>
      <c r="F2319" s="261" t="s">
        <v>17</v>
      </c>
      <c r="G2319" s="261"/>
      <c r="H2319" s="261">
        <v>0</v>
      </c>
      <c r="I2319" s="261" t="s">
        <v>17</v>
      </c>
      <c r="J2319" s="261" t="s">
        <v>1764</v>
      </c>
      <c r="K2319" s="261" t="s">
        <v>3615</v>
      </c>
      <c r="L2319" s="262">
        <v>45626</v>
      </c>
      <c r="M2319" s="261" t="s">
        <v>20</v>
      </c>
    </row>
    <row r="2320" spans="1:13" x14ac:dyDescent="0.35">
      <c r="A2320" s="259" t="s">
        <v>2124</v>
      </c>
      <c r="B2320" s="259" t="s">
        <v>2125</v>
      </c>
      <c r="C2320" s="259" t="s">
        <v>2126</v>
      </c>
      <c r="D2320" s="259" t="s">
        <v>26</v>
      </c>
      <c r="E2320" s="259" t="s">
        <v>17</v>
      </c>
      <c r="F2320" s="259" t="s">
        <v>17</v>
      </c>
      <c r="G2320" s="259"/>
      <c r="H2320" s="259">
        <v>0</v>
      </c>
      <c r="I2320" s="259" t="s">
        <v>17</v>
      </c>
      <c r="J2320" s="259" t="s">
        <v>1764</v>
      </c>
      <c r="K2320" s="259" t="s">
        <v>3616</v>
      </c>
      <c r="L2320" s="260">
        <v>45626</v>
      </c>
      <c r="M2320" s="259" t="s">
        <v>20</v>
      </c>
    </row>
    <row r="2321" spans="1:13" x14ac:dyDescent="0.35">
      <c r="A2321" s="261" t="s">
        <v>2124</v>
      </c>
      <c r="B2321" s="261" t="s">
        <v>2125</v>
      </c>
      <c r="C2321" s="261" t="s">
        <v>2126</v>
      </c>
      <c r="D2321" s="261" t="s">
        <v>28</v>
      </c>
      <c r="E2321" s="261" t="s">
        <v>17</v>
      </c>
      <c r="F2321" s="261" t="s">
        <v>17</v>
      </c>
      <c r="G2321" s="261"/>
      <c r="H2321" s="261">
        <v>0</v>
      </c>
      <c r="I2321" s="261" t="s">
        <v>17</v>
      </c>
      <c r="J2321" s="261" t="s">
        <v>1764</v>
      </c>
      <c r="K2321" s="261" t="s">
        <v>3617</v>
      </c>
      <c r="L2321" s="262">
        <v>45626</v>
      </c>
      <c r="M2321" s="261" t="s">
        <v>20</v>
      </c>
    </row>
    <row r="2322" spans="1:13" x14ac:dyDescent="0.35">
      <c r="A2322" s="259" t="s">
        <v>2517</v>
      </c>
      <c r="B2322" s="259" t="s">
        <v>2518</v>
      </c>
      <c r="C2322" s="259" t="s">
        <v>2519</v>
      </c>
      <c r="D2322" s="259" t="s">
        <v>653</v>
      </c>
      <c r="E2322" s="259">
        <v>93013</v>
      </c>
      <c r="F2322" s="259" t="s">
        <v>3618</v>
      </c>
      <c r="G2322" s="259" t="s">
        <v>358</v>
      </c>
      <c r="H2322" s="259">
        <v>1</v>
      </c>
      <c r="I2322" s="259" t="s">
        <v>3619</v>
      </c>
      <c r="J2322" s="259" t="s">
        <v>3620</v>
      </c>
      <c r="K2322" s="259" t="s">
        <v>3621</v>
      </c>
      <c r="L2322" s="260">
        <v>45626</v>
      </c>
      <c r="M2322" s="259" t="s">
        <v>20</v>
      </c>
    </row>
    <row r="2323" spans="1:13" x14ac:dyDescent="0.35">
      <c r="A2323" s="261" t="s">
        <v>2517</v>
      </c>
      <c r="B2323" s="261" t="s">
        <v>2518</v>
      </c>
      <c r="C2323" s="261" t="s">
        <v>2519</v>
      </c>
      <c r="D2323" s="261" t="s">
        <v>38</v>
      </c>
      <c r="E2323" s="261" t="s">
        <v>17</v>
      </c>
      <c r="F2323" s="261" t="s">
        <v>17</v>
      </c>
      <c r="G2323" s="261"/>
      <c r="H2323" s="261">
        <v>0</v>
      </c>
      <c r="I2323" s="261" t="s">
        <v>17</v>
      </c>
      <c r="J2323" s="261" t="s">
        <v>17</v>
      </c>
      <c r="K2323" s="261" t="s">
        <v>3622</v>
      </c>
      <c r="L2323" s="262">
        <v>45626</v>
      </c>
      <c r="M2323" s="261" t="s">
        <v>20</v>
      </c>
    </row>
    <row r="2324" spans="1:13" x14ac:dyDescent="0.35">
      <c r="A2324" s="259" t="s">
        <v>2517</v>
      </c>
      <c r="B2324" s="259" t="s">
        <v>2518</v>
      </c>
      <c r="C2324" s="259" t="s">
        <v>2519</v>
      </c>
      <c r="D2324" s="259" t="s">
        <v>40</v>
      </c>
      <c r="E2324" s="259" t="s">
        <v>17</v>
      </c>
      <c r="F2324" s="259" t="s">
        <v>17</v>
      </c>
      <c r="G2324" s="259"/>
      <c r="H2324" s="259">
        <v>0</v>
      </c>
      <c r="I2324" s="259" t="s">
        <v>17</v>
      </c>
      <c r="J2324" s="259" t="s">
        <v>17</v>
      </c>
      <c r="K2324" s="259" t="s">
        <v>3623</v>
      </c>
      <c r="L2324" s="260">
        <v>45626</v>
      </c>
      <c r="M2324" s="259" t="s">
        <v>20</v>
      </c>
    </row>
    <row r="2325" spans="1:13" x14ac:dyDescent="0.35">
      <c r="A2325" s="261" t="s">
        <v>2517</v>
      </c>
      <c r="B2325" s="261" t="s">
        <v>2518</v>
      </c>
      <c r="C2325" s="261" t="s">
        <v>2519</v>
      </c>
      <c r="D2325" s="261" t="s">
        <v>16</v>
      </c>
      <c r="E2325" s="261">
        <v>0</v>
      </c>
      <c r="F2325" s="261" t="s">
        <v>17</v>
      </c>
      <c r="G2325" s="261"/>
      <c r="H2325" s="261">
        <v>0</v>
      </c>
      <c r="I2325" s="261" t="s">
        <v>17</v>
      </c>
      <c r="J2325" s="261" t="s">
        <v>1778</v>
      </c>
      <c r="K2325" s="261" t="s">
        <v>3624</v>
      </c>
      <c r="L2325" s="262">
        <v>45626</v>
      </c>
      <c r="M2325" s="261" t="s">
        <v>20</v>
      </c>
    </row>
    <row r="2326" spans="1:13" x14ac:dyDescent="0.35">
      <c r="A2326" s="259" t="s">
        <v>2517</v>
      </c>
      <c r="B2326" s="259" t="s">
        <v>2518</v>
      </c>
      <c r="C2326" s="259" t="s">
        <v>2519</v>
      </c>
      <c r="D2326" s="259" t="s">
        <v>21</v>
      </c>
      <c r="E2326" s="259">
        <v>0</v>
      </c>
      <c r="F2326" s="259" t="s">
        <v>17</v>
      </c>
      <c r="G2326" s="259"/>
      <c r="H2326" s="259">
        <v>0</v>
      </c>
      <c r="I2326" s="259" t="s">
        <v>17</v>
      </c>
      <c r="J2326" s="259" t="s">
        <v>1778</v>
      </c>
      <c r="K2326" s="259" t="s">
        <v>3625</v>
      </c>
      <c r="L2326" s="260">
        <v>45626</v>
      </c>
      <c r="M2326" s="259" t="s">
        <v>20</v>
      </c>
    </row>
    <row r="2327" spans="1:13" x14ac:dyDescent="0.35">
      <c r="A2327" s="261" t="s">
        <v>2517</v>
      </c>
      <c r="B2327" s="261" t="s">
        <v>2518</v>
      </c>
      <c r="C2327" s="261" t="s">
        <v>2519</v>
      </c>
      <c r="D2327" s="261" t="s">
        <v>558</v>
      </c>
      <c r="E2327" s="261">
        <v>0</v>
      </c>
      <c r="F2327" s="261" t="s">
        <v>17</v>
      </c>
      <c r="G2327" s="261"/>
      <c r="H2327" s="261">
        <v>0</v>
      </c>
      <c r="I2327" s="261" t="s">
        <v>17</v>
      </c>
      <c r="J2327" s="261" t="s">
        <v>1778</v>
      </c>
      <c r="K2327" s="261" t="s">
        <v>3626</v>
      </c>
      <c r="L2327" s="262">
        <v>45626</v>
      </c>
      <c r="M2327" s="261" t="s">
        <v>20</v>
      </c>
    </row>
    <row r="2328" spans="1:13" x14ac:dyDescent="0.35">
      <c r="A2328" s="259" t="s">
        <v>2517</v>
      </c>
      <c r="B2328" s="259" t="s">
        <v>2518</v>
      </c>
      <c r="C2328" s="259" t="s">
        <v>2519</v>
      </c>
      <c r="D2328" s="259" t="s">
        <v>24</v>
      </c>
      <c r="E2328" s="259" t="s">
        <v>17</v>
      </c>
      <c r="F2328" s="259" t="s">
        <v>17</v>
      </c>
      <c r="G2328" s="259"/>
      <c r="H2328" s="259">
        <v>0</v>
      </c>
      <c r="I2328" s="259" t="s">
        <v>17</v>
      </c>
      <c r="J2328" s="259" t="s">
        <v>17</v>
      </c>
      <c r="K2328" s="259" t="s">
        <v>3627</v>
      </c>
      <c r="L2328" s="260">
        <v>45626</v>
      </c>
      <c r="M2328" s="259" t="s">
        <v>20</v>
      </c>
    </row>
    <row r="2329" spans="1:13" x14ac:dyDescent="0.35">
      <c r="A2329" s="261" t="s">
        <v>2517</v>
      </c>
      <c r="B2329" s="261" t="s">
        <v>2518</v>
      </c>
      <c r="C2329" s="261" t="s">
        <v>2519</v>
      </c>
      <c r="D2329" s="261" t="s">
        <v>282</v>
      </c>
      <c r="E2329" s="261">
        <v>2</v>
      </c>
      <c r="F2329" s="261" t="s">
        <v>3628</v>
      </c>
      <c r="G2329" s="261" t="s">
        <v>358</v>
      </c>
      <c r="H2329" s="261">
        <v>1</v>
      </c>
      <c r="I2329" s="261" t="s">
        <v>3629</v>
      </c>
      <c r="J2329" s="261" t="s">
        <v>3630</v>
      </c>
      <c r="K2329" s="261" t="s">
        <v>3631</v>
      </c>
      <c r="L2329" s="262">
        <v>45626</v>
      </c>
      <c r="M2329" s="261" t="s">
        <v>20</v>
      </c>
    </row>
    <row r="2330" spans="1:13" x14ac:dyDescent="0.35">
      <c r="A2330" s="259" t="s">
        <v>2517</v>
      </c>
      <c r="B2330" s="259" t="s">
        <v>2518</v>
      </c>
      <c r="C2330" s="259" t="s">
        <v>2519</v>
      </c>
      <c r="D2330" s="259" t="s">
        <v>26</v>
      </c>
      <c r="E2330" s="259" t="s">
        <v>17</v>
      </c>
      <c r="F2330" s="259" t="s">
        <v>17</v>
      </c>
      <c r="G2330" s="259"/>
      <c r="H2330" s="259">
        <v>0</v>
      </c>
      <c r="I2330" s="259" t="s">
        <v>17</v>
      </c>
      <c r="J2330" s="259" t="s">
        <v>17</v>
      </c>
      <c r="K2330" s="259" t="s">
        <v>3632</v>
      </c>
      <c r="L2330" s="260">
        <v>45626</v>
      </c>
      <c r="M2330" s="259" t="s">
        <v>20</v>
      </c>
    </row>
    <row r="2331" spans="1:13" x14ac:dyDescent="0.35">
      <c r="A2331" s="261" t="s">
        <v>2517</v>
      </c>
      <c r="B2331" s="261" t="s">
        <v>2518</v>
      </c>
      <c r="C2331" s="261" t="s">
        <v>2519</v>
      </c>
      <c r="D2331" s="261" t="s">
        <v>28</v>
      </c>
      <c r="E2331" s="261" t="s">
        <v>17</v>
      </c>
      <c r="F2331" s="261" t="s">
        <v>17</v>
      </c>
      <c r="G2331" s="261"/>
      <c r="H2331" s="261">
        <v>0</v>
      </c>
      <c r="I2331" s="261" t="s">
        <v>17</v>
      </c>
      <c r="J2331" s="261" t="s">
        <v>17</v>
      </c>
      <c r="K2331" s="261" t="s">
        <v>3633</v>
      </c>
      <c r="L2331" s="262">
        <v>45626</v>
      </c>
      <c r="M2331" s="261" t="s">
        <v>20</v>
      </c>
    </row>
    <row r="2332" spans="1:13" x14ac:dyDescent="0.35">
      <c r="A2332" s="259" t="s">
        <v>2148</v>
      </c>
      <c r="B2332" s="259" t="s">
        <v>2149</v>
      </c>
      <c r="C2332" s="259" t="s">
        <v>2150</v>
      </c>
      <c r="D2332" s="259" t="s">
        <v>653</v>
      </c>
      <c r="E2332" s="259">
        <v>62230</v>
      </c>
      <c r="F2332" s="259" t="s">
        <v>3594</v>
      </c>
      <c r="G2332" s="259" t="s">
        <v>358</v>
      </c>
      <c r="H2332" s="259">
        <v>1</v>
      </c>
      <c r="I2332" s="259" t="s">
        <v>3634</v>
      </c>
      <c r="J2332" s="259" t="s">
        <v>3635</v>
      </c>
      <c r="K2332" s="259" t="s">
        <v>3636</v>
      </c>
      <c r="L2332" s="260">
        <v>45626</v>
      </c>
      <c r="M2332" s="259" t="s">
        <v>20</v>
      </c>
    </row>
    <row r="2333" spans="1:13" x14ac:dyDescent="0.35">
      <c r="A2333" s="261" t="s">
        <v>2148</v>
      </c>
      <c r="B2333" s="261" t="s">
        <v>2149</v>
      </c>
      <c r="C2333" s="261" t="s">
        <v>2150</v>
      </c>
      <c r="D2333" s="261" t="s">
        <v>38</v>
      </c>
      <c r="E2333" s="261" t="s">
        <v>17</v>
      </c>
      <c r="F2333" s="261" t="s">
        <v>17</v>
      </c>
      <c r="G2333" s="261"/>
      <c r="H2333" s="261">
        <v>0</v>
      </c>
      <c r="I2333" s="261" t="s">
        <v>17</v>
      </c>
      <c r="J2333" s="261" t="s">
        <v>1764</v>
      </c>
      <c r="K2333" s="261" t="s">
        <v>3637</v>
      </c>
      <c r="L2333" s="262">
        <v>45626</v>
      </c>
      <c r="M2333" s="261" t="s">
        <v>20</v>
      </c>
    </row>
    <row r="2334" spans="1:13" x14ac:dyDescent="0.35">
      <c r="A2334" s="259" t="s">
        <v>2148</v>
      </c>
      <c r="B2334" s="259" t="s">
        <v>2149</v>
      </c>
      <c r="C2334" s="259" t="s">
        <v>2150</v>
      </c>
      <c r="D2334" s="259" t="s">
        <v>40</v>
      </c>
      <c r="E2334" s="259" t="s">
        <v>17</v>
      </c>
      <c r="F2334" s="259" t="s">
        <v>17</v>
      </c>
      <c r="G2334" s="259"/>
      <c r="H2334" s="259">
        <v>0</v>
      </c>
      <c r="I2334" s="259" t="s">
        <v>17</v>
      </c>
      <c r="J2334" s="259" t="s">
        <v>1764</v>
      </c>
      <c r="K2334" s="259" t="s">
        <v>3638</v>
      </c>
      <c r="L2334" s="260">
        <v>45626</v>
      </c>
      <c r="M2334" s="259" t="s">
        <v>20</v>
      </c>
    </row>
    <row r="2335" spans="1:13" x14ac:dyDescent="0.35">
      <c r="A2335" s="261" t="s">
        <v>2148</v>
      </c>
      <c r="B2335" s="261" t="s">
        <v>2149</v>
      </c>
      <c r="C2335" s="261" t="s">
        <v>2150</v>
      </c>
      <c r="D2335" s="261" t="s">
        <v>16</v>
      </c>
      <c r="E2335" s="261">
        <v>0</v>
      </c>
      <c r="F2335" s="261" t="s">
        <v>17</v>
      </c>
      <c r="G2335" s="261"/>
      <c r="H2335" s="261">
        <v>0</v>
      </c>
      <c r="I2335" s="261" t="s">
        <v>17</v>
      </c>
      <c r="J2335" s="261" t="s">
        <v>1778</v>
      </c>
      <c r="K2335" s="261" t="s">
        <v>3639</v>
      </c>
      <c r="L2335" s="262">
        <v>45626</v>
      </c>
      <c r="M2335" s="261" t="s">
        <v>20</v>
      </c>
    </row>
    <row r="2336" spans="1:13" x14ac:dyDescent="0.35">
      <c r="A2336" s="259" t="s">
        <v>2148</v>
      </c>
      <c r="B2336" s="259" t="s">
        <v>2149</v>
      </c>
      <c r="C2336" s="259" t="s">
        <v>2150</v>
      </c>
      <c r="D2336" s="259" t="s">
        <v>21</v>
      </c>
      <c r="E2336" s="259">
        <v>0</v>
      </c>
      <c r="F2336" s="259" t="s">
        <v>17</v>
      </c>
      <c r="G2336" s="259"/>
      <c r="H2336" s="259">
        <v>0</v>
      </c>
      <c r="I2336" s="259" t="s">
        <v>17</v>
      </c>
      <c r="J2336" s="259" t="s">
        <v>1778</v>
      </c>
      <c r="K2336" s="259" t="s">
        <v>3640</v>
      </c>
      <c r="L2336" s="260">
        <v>45626</v>
      </c>
      <c r="M2336" s="259" t="s">
        <v>20</v>
      </c>
    </row>
    <row r="2337" spans="1:13" x14ac:dyDescent="0.35">
      <c r="A2337" s="261" t="s">
        <v>2148</v>
      </c>
      <c r="B2337" s="261" t="s">
        <v>2149</v>
      </c>
      <c r="C2337" s="261" t="s">
        <v>2150</v>
      </c>
      <c r="D2337" s="261" t="s">
        <v>558</v>
      </c>
      <c r="E2337" s="261">
        <v>0</v>
      </c>
      <c r="F2337" s="261" t="s">
        <v>17</v>
      </c>
      <c r="G2337" s="261"/>
      <c r="H2337" s="261">
        <v>0</v>
      </c>
      <c r="I2337" s="261" t="s">
        <v>17</v>
      </c>
      <c r="J2337" s="261" t="s">
        <v>1778</v>
      </c>
      <c r="K2337" s="261" t="s">
        <v>3641</v>
      </c>
      <c r="L2337" s="262">
        <v>45626</v>
      </c>
      <c r="M2337" s="261" t="s">
        <v>20</v>
      </c>
    </row>
    <row r="2338" spans="1:13" x14ac:dyDescent="0.35">
      <c r="A2338" s="259" t="s">
        <v>2148</v>
      </c>
      <c r="B2338" s="259" t="s">
        <v>2149</v>
      </c>
      <c r="C2338" s="259" t="s">
        <v>2150</v>
      </c>
      <c r="D2338" s="259" t="s">
        <v>24</v>
      </c>
      <c r="E2338" s="259" t="s">
        <v>17</v>
      </c>
      <c r="F2338" s="259" t="s">
        <v>17</v>
      </c>
      <c r="G2338" s="259"/>
      <c r="H2338" s="259">
        <v>0</v>
      </c>
      <c r="I2338" s="259" t="s">
        <v>17</v>
      </c>
      <c r="J2338" s="259" t="s">
        <v>1764</v>
      </c>
      <c r="K2338" s="259" t="s">
        <v>3642</v>
      </c>
      <c r="L2338" s="260">
        <v>45626</v>
      </c>
      <c r="M2338" s="259" t="s">
        <v>20</v>
      </c>
    </row>
    <row r="2339" spans="1:13" x14ac:dyDescent="0.35">
      <c r="A2339" s="261" t="s">
        <v>2148</v>
      </c>
      <c r="B2339" s="261" t="s">
        <v>2149</v>
      </c>
      <c r="C2339" s="261" t="s">
        <v>2150</v>
      </c>
      <c r="D2339" s="261" t="s">
        <v>26</v>
      </c>
      <c r="E2339" s="261" t="s">
        <v>17</v>
      </c>
      <c r="F2339" s="261" t="s">
        <v>17</v>
      </c>
      <c r="G2339" s="261"/>
      <c r="H2339" s="261">
        <v>0</v>
      </c>
      <c r="I2339" s="261" t="s">
        <v>17</v>
      </c>
      <c r="J2339" s="261" t="s">
        <v>1764</v>
      </c>
      <c r="K2339" s="261" t="s">
        <v>3643</v>
      </c>
      <c r="L2339" s="262">
        <v>45626</v>
      </c>
      <c r="M2339" s="261" t="s">
        <v>20</v>
      </c>
    </row>
    <row r="2340" spans="1:13" x14ac:dyDescent="0.35">
      <c r="A2340" s="259" t="s">
        <v>2148</v>
      </c>
      <c r="B2340" s="259" t="s">
        <v>2149</v>
      </c>
      <c r="C2340" s="259" t="s">
        <v>2150</v>
      </c>
      <c r="D2340" s="259" t="s">
        <v>28</v>
      </c>
      <c r="E2340" s="259" t="s">
        <v>17</v>
      </c>
      <c r="F2340" s="259" t="s">
        <v>17</v>
      </c>
      <c r="G2340" s="259"/>
      <c r="H2340" s="259">
        <v>0</v>
      </c>
      <c r="I2340" s="259" t="s">
        <v>17</v>
      </c>
      <c r="J2340" s="259" t="s">
        <v>1764</v>
      </c>
      <c r="K2340" s="259" t="s">
        <v>3644</v>
      </c>
      <c r="L2340" s="260">
        <v>45626</v>
      </c>
      <c r="M2340" s="259" t="s">
        <v>20</v>
      </c>
    </row>
    <row r="2341" spans="1:13" x14ac:dyDescent="0.35">
      <c r="A2341" s="261" t="s">
        <v>2136</v>
      </c>
      <c r="B2341" s="261" t="s">
        <v>2137</v>
      </c>
      <c r="C2341" s="261" t="s">
        <v>2138</v>
      </c>
      <c r="D2341" s="261" t="s">
        <v>653</v>
      </c>
      <c r="E2341" s="261">
        <v>62610</v>
      </c>
      <c r="F2341" s="261" t="s">
        <v>3645</v>
      </c>
      <c r="G2341" s="261" t="s">
        <v>358</v>
      </c>
      <c r="H2341" s="261">
        <v>1</v>
      </c>
      <c r="I2341" s="261" t="s">
        <v>3646</v>
      </c>
      <c r="J2341" s="261" t="s">
        <v>3647</v>
      </c>
      <c r="K2341" s="261" t="s">
        <v>3648</v>
      </c>
      <c r="L2341" s="262">
        <v>45626</v>
      </c>
      <c r="M2341" s="261" t="s">
        <v>20</v>
      </c>
    </row>
    <row r="2342" spans="1:13" x14ac:dyDescent="0.35">
      <c r="A2342" s="259" t="s">
        <v>2136</v>
      </c>
      <c r="B2342" s="259" t="s">
        <v>2137</v>
      </c>
      <c r="C2342" s="259" t="s">
        <v>2138</v>
      </c>
      <c r="D2342" s="259" t="s">
        <v>38</v>
      </c>
      <c r="E2342" s="259" t="s">
        <v>17</v>
      </c>
      <c r="F2342" s="259" t="s">
        <v>17</v>
      </c>
      <c r="G2342" s="259"/>
      <c r="H2342" s="259">
        <v>0</v>
      </c>
      <c r="I2342" s="259" t="s">
        <v>17</v>
      </c>
      <c r="J2342" s="259" t="s">
        <v>1764</v>
      </c>
      <c r="K2342" s="259" t="s">
        <v>3649</v>
      </c>
      <c r="L2342" s="260">
        <v>45626</v>
      </c>
      <c r="M2342" s="259" t="s">
        <v>20</v>
      </c>
    </row>
    <row r="2343" spans="1:13" x14ac:dyDescent="0.35">
      <c r="A2343" s="261" t="s">
        <v>2136</v>
      </c>
      <c r="B2343" s="261" t="s">
        <v>2137</v>
      </c>
      <c r="C2343" s="261" t="s">
        <v>2138</v>
      </c>
      <c r="D2343" s="261" t="s">
        <v>40</v>
      </c>
      <c r="E2343" s="261" t="s">
        <v>17</v>
      </c>
      <c r="F2343" s="261" t="s">
        <v>17</v>
      </c>
      <c r="G2343" s="261"/>
      <c r="H2343" s="261">
        <v>0</v>
      </c>
      <c r="I2343" s="261" t="s">
        <v>17</v>
      </c>
      <c r="J2343" s="261" t="s">
        <v>1764</v>
      </c>
      <c r="K2343" s="261" t="s">
        <v>3650</v>
      </c>
      <c r="L2343" s="262">
        <v>45626</v>
      </c>
      <c r="M2343" s="261" t="s">
        <v>20</v>
      </c>
    </row>
    <row r="2344" spans="1:13" x14ac:dyDescent="0.35">
      <c r="A2344" s="259" t="s">
        <v>2136</v>
      </c>
      <c r="B2344" s="259" t="s">
        <v>2137</v>
      </c>
      <c r="C2344" s="259" t="s">
        <v>2138</v>
      </c>
      <c r="D2344" s="259" t="s">
        <v>16</v>
      </c>
      <c r="E2344" s="259">
        <v>0</v>
      </c>
      <c r="F2344" s="259" t="s">
        <v>17</v>
      </c>
      <c r="G2344" s="259"/>
      <c r="H2344" s="259">
        <v>0</v>
      </c>
      <c r="I2344" s="259" t="s">
        <v>17</v>
      </c>
      <c r="J2344" s="259" t="s">
        <v>1778</v>
      </c>
      <c r="K2344" s="259" t="s">
        <v>3651</v>
      </c>
      <c r="L2344" s="260">
        <v>45626</v>
      </c>
      <c r="M2344" s="259" t="s">
        <v>20</v>
      </c>
    </row>
    <row r="2345" spans="1:13" x14ac:dyDescent="0.35">
      <c r="A2345" s="261" t="s">
        <v>2136</v>
      </c>
      <c r="B2345" s="261" t="s">
        <v>2137</v>
      </c>
      <c r="C2345" s="261" t="s">
        <v>2138</v>
      </c>
      <c r="D2345" s="261" t="s">
        <v>21</v>
      </c>
      <c r="E2345" s="261">
        <v>0</v>
      </c>
      <c r="F2345" s="261" t="s">
        <v>17</v>
      </c>
      <c r="G2345" s="261"/>
      <c r="H2345" s="261">
        <v>0</v>
      </c>
      <c r="I2345" s="261" t="s">
        <v>17</v>
      </c>
      <c r="J2345" s="261" t="s">
        <v>1778</v>
      </c>
      <c r="K2345" s="261" t="s">
        <v>3652</v>
      </c>
      <c r="L2345" s="262">
        <v>45626</v>
      </c>
      <c r="M2345" s="261" t="s">
        <v>20</v>
      </c>
    </row>
    <row r="2346" spans="1:13" x14ac:dyDescent="0.35">
      <c r="A2346" s="259" t="s">
        <v>2136</v>
      </c>
      <c r="B2346" s="259" t="s">
        <v>2137</v>
      </c>
      <c r="C2346" s="259" t="s">
        <v>2138</v>
      </c>
      <c r="D2346" s="259" t="s">
        <v>558</v>
      </c>
      <c r="E2346" s="259">
        <v>0</v>
      </c>
      <c r="F2346" s="259" t="s">
        <v>17</v>
      </c>
      <c r="G2346" s="259"/>
      <c r="H2346" s="259">
        <v>0</v>
      </c>
      <c r="I2346" s="259" t="s">
        <v>17</v>
      </c>
      <c r="J2346" s="259" t="s">
        <v>1778</v>
      </c>
      <c r="K2346" s="259" t="s">
        <v>3653</v>
      </c>
      <c r="L2346" s="260">
        <v>45626</v>
      </c>
      <c r="M2346" s="259" t="s">
        <v>20</v>
      </c>
    </row>
    <row r="2347" spans="1:13" x14ac:dyDescent="0.35">
      <c r="A2347" s="261" t="s">
        <v>2136</v>
      </c>
      <c r="B2347" s="261" t="s">
        <v>2137</v>
      </c>
      <c r="C2347" s="261" t="s">
        <v>2138</v>
      </c>
      <c r="D2347" s="261" t="s">
        <v>24</v>
      </c>
      <c r="E2347" s="261" t="s">
        <v>17</v>
      </c>
      <c r="F2347" s="261" t="s">
        <v>17</v>
      </c>
      <c r="G2347" s="261"/>
      <c r="H2347" s="261">
        <v>0</v>
      </c>
      <c r="I2347" s="261" t="s">
        <v>17</v>
      </c>
      <c r="J2347" s="261" t="s">
        <v>1764</v>
      </c>
      <c r="K2347" s="261" t="s">
        <v>3654</v>
      </c>
      <c r="L2347" s="262">
        <v>45626</v>
      </c>
      <c r="M2347" s="261" t="s">
        <v>20</v>
      </c>
    </row>
    <row r="2348" spans="1:13" x14ac:dyDescent="0.35">
      <c r="A2348" s="259" t="s">
        <v>2136</v>
      </c>
      <c r="B2348" s="259" t="s">
        <v>2137</v>
      </c>
      <c r="C2348" s="259" t="s">
        <v>2138</v>
      </c>
      <c r="D2348" s="259" t="s">
        <v>26</v>
      </c>
      <c r="E2348" s="259" t="s">
        <v>17</v>
      </c>
      <c r="F2348" s="259" t="s">
        <v>17</v>
      </c>
      <c r="G2348" s="259"/>
      <c r="H2348" s="259">
        <v>0</v>
      </c>
      <c r="I2348" s="259" t="s">
        <v>17</v>
      </c>
      <c r="J2348" s="259" t="s">
        <v>1764</v>
      </c>
      <c r="K2348" s="259" t="s">
        <v>3655</v>
      </c>
      <c r="L2348" s="260">
        <v>45626</v>
      </c>
      <c r="M2348" s="259" t="s">
        <v>20</v>
      </c>
    </row>
    <row r="2349" spans="1:13" x14ac:dyDescent="0.35">
      <c r="A2349" s="261" t="s">
        <v>2136</v>
      </c>
      <c r="B2349" s="261" t="s">
        <v>2137</v>
      </c>
      <c r="C2349" s="261" t="s">
        <v>2138</v>
      </c>
      <c r="D2349" s="261" t="s">
        <v>28</v>
      </c>
      <c r="E2349" s="261" t="s">
        <v>17</v>
      </c>
      <c r="F2349" s="261" t="s">
        <v>17</v>
      </c>
      <c r="G2349" s="261"/>
      <c r="H2349" s="261">
        <v>0</v>
      </c>
      <c r="I2349" s="261" t="s">
        <v>17</v>
      </c>
      <c r="J2349" s="261" t="s">
        <v>1764</v>
      </c>
      <c r="K2349" s="261" t="s">
        <v>3656</v>
      </c>
      <c r="L2349" s="262">
        <v>45626</v>
      </c>
      <c r="M2349" s="261" t="s">
        <v>20</v>
      </c>
    </row>
    <row r="2350" spans="1:13" x14ac:dyDescent="0.35">
      <c r="A2350" s="259" t="s">
        <v>2573</v>
      </c>
      <c r="B2350" s="259" t="s">
        <v>2574</v>
      </c>
      <c r="C2350" s="259" t="s">
        <v>2575</v>
      </c>
      <c r="D2350" s="259" t="s">
        <v>653</v>
      </c>
      <c r="E2350" s="259">
        <v>32970</v>
      </c>
      <c r="F2350" s="259" t="s">
        <v>3645</v>
      </c>
      <c r="G2350" s="259" t="s">
        <v>742</v>
      </c>
      <c r="H2350" s="259">
        <v>2</v>
      </c>
      <c r="I2350" s="259" t="s">
        <v>3657</v>
      </c>
      <c r="J2350" s="259" t="s">
        <v>3658</v>
      </c>
      <c r="K2350" s="259" t="s">
        <v>3659</v>
      </c>
      <c r="L2350" s="260">
        <v>45626</v>
      </c>
      <c r="M2350" s="259" t="s">
        <v>20</v>
      </c>
    </row>
    <row r="2351" spans="1:13" x14ac:dyDescent="0.35">
      <c r="A2351" s="261" t="s">
        <v>2573</v>
      </c>
      <c r="B2351" s="261" t="s">
        <v>2574</v>
      </c>
      <c r="C2351" s="261" t="s">
        <v>2575</v>
      </c>
      <c r="D2351" s="261" t="s">
        <v>38</v>
      </c>
      <c r="E2351" s="261" t="s">
        <v>17</v>
      </c>
      <c r="F2351" s="261" t="s">
        <v>17</v>
      </c>
      <c r="G2351" s="261" t="s">
        <v>17</v>
      </c>
      <c r="H2351" s="261" t="s">
        <v>17</v>
      </c>
      <c r="I2351" s="261" t="s">
        <v>17</v>
      </c>
      <c r="J2351" s="261" t="s">
        <v>1764</v>
      </c>
      <c r="K2351" s="261" t="s">
        <v>3660</v>
      </c>
      <c r="L2351" s="262">
        <v>45626</v>
      </c>
      <c r="M2351" s="261" t="s">
        <v>20</v>
      </c>
    </row>
    <row r="2352" spans="1:13" x14ac:dyDescent="0.35">
      <c r="A2352" s="259" t="s">
        <v>2573</v>
      </c>
      <c r="B2352" s="259" t="s">
        <v>2574</v>
      </c>
      <c r="C2352" s="259" t="s">
        <v>2575</v>
      </c>
      <c r="D2352" s="259" t="s">
        <v>40</v>
      </c>
      <c r="E2352" s="259" t="s">
        <v>17</v>
      </c>
      <c r="F2352" s="259" t="s">
        <v>17</v>
      </c>
      <c r="G2352" s="259" t="s">
        <v>17</v>
      </c>
      <c r="H2352" s="259" t="s">
        <v>17</v>
      </c>
      <c r="I2352" s="259" t="s">
        <v>17</v>
      </c>
      <c r="J2352" s="259" t="s">
        <v>1764</v>
      </c>
      <c r="K2352" s="259" t="s">
        <v>3661</v>
      </c>
      <c r="L2352" s="260">
        <v>45626</v>
      </c>
      <c r="M2352" s="259" t="s">
        <v>20</v>
      </c>
    </row>
    <row r="2353" spans="1:13" x14ac:dyDescent="0.35">
      <c r="A2353" s="261" t="s">
        <v>2573</v>
      </c>
      <c r="B2353" s="261" t="s">
        <v>2574</v>
      </c>
      <c r="C2353" s="261" t="s">
        <v>2575</v>
      </c>
      <c r="D2353" s="261" t="s">
        <v>16</v>
      </c>
      <c r="E2353" s="261">
        <v>0</v>
      </c>
      <c r="F2353" s="261" t="s">
        <v>17</v>
      </c>
      <c r="G2353" s="261" t="s">
        <v>17</v>
      </c>
      <c r="H2353" s="261" t="s">
        <v>17</v>
      </c>
      <c r="I2353" s="261" t="s">
        <v>17</v>
      </c>
      <c r="J2353" s="261" t="s">
        <v>1778</v>
      </c>
      <c r="K2353" s="261" t="s">
        <v>3662</v>
      </c>
      <c r="L2353" s="262">
        <v>45626</v>
      </c>
      <c r="M2353" s="261" t="s">
        <v>20</v>
      </c>
    </row>
    <row r="2354" spans="1:13" x14ac:dyDescent="0.35">
      <c r="A2354" s="259" t="s">
        <v>2573</v>
      </c>
      <c r="B2354" s="259" t="s">
        <v>2574</v>
      </c>
      <c r="C2354" s="259" t="s">
        <v>2575</v>
      </c>
      <c r="D2354" s="259" t="s">
        <v>21</v>
      </c>
      <c r="E2354" s="259">
        <v>0</v>
      </c>
      <c r="F2354" s="259" t="s">
        <v>17</v>
      </c>
      <c r="G2354" s="259" t="s">
        <v>17</v>
      </c>
      <c r="H2354" s="259" t="s">
        <v>17</v>
      </c>
      <c r="I2354" s="259" t="s">
        <v>17</v>
      </c>
      <c r="J2354" s="259" t="s">
        <v>1778</v>
      </c>
      <c r="K2354" s="259" t="s">
        <v>3663</v>
      </c>
      <c r="L2354" s="260">
        <v>45626</v>
      </c>
      <c r="M2354" s="259" t="s">
        <v>20</v>
      </c>
    </row>
    <row r="2355" spans="1:13" x14ac:dyDescent="0.35">
      <c r="A2355" s="261" t="s">
        <v>2573</v>
      </c>
      <c r="B2355" s="261" t="s">
        <v>2574</v>
      </c>
      <c r="C2355" s="261" t="s">
        <v>2575</v>
      </c>
      <c r="D2355" s="261" t="s">
        <v>558</v>
      </c>
      <c r="E2355" s="261">
        <v>0</v>
      </c>
      <c r="F2355" s="261" t="s">
        <v>17</v>
      </c>
      <c r="G2355" s="261" t="s">
        <v>17</v>
      </c>
      <c r="H2355" s="261" t="s">
        <v>17</v>
      </c>
      <c r="I2355" s="261" t="s">
        <v>17</v>
      </c>
      <c r="J2355" s="261" t="s">
        <v>1778</v>
      </c>
      <c r="K2355" s="261" t="s">
        <v>3664</v>
      </c>
      <c r="L2355" s="262">
        <v>45626</v>
      </c>
      <c r="M2355" s="261" t="s">
        <v>20</v>
      </c>
    </row>
    <row r="2356" spans="1:13" x14ac:dyDescent="0.35">
      <c r="A2356" s="259" t="s">
        <v>2573</v>
      </c>
      <c r="B2356" s="259" t="s">
        <v>2574</v>
      </c>
      <c r="C2356" s="259" t="s">
        <v>2575</v>
      </c>
      <c r="D2356" s="259" t="s">
        <v>24</v>
      </c>
      <c r="E2356" s="259" t="s">
        <v>17</v>
      </c>
      <c r="F2356" s="259" t="s">
        <v>17</v>
      </c>
      <c r="G2356" s="259" t="s">
        <v>17</v>
      </c>
      <c r="H2356" s="259" t="s">
        <v>17</v>
      </c>
      <c r="I2356" s="259" t="s">
        <v>17</v>
      </c>
      <c r="J2356" s="259" t="s">
        <v>1764</v>
      </c>
      <c r="K2356" s="259" t="s">
        <v>3665</v>
      </c>
      <c r="L2356" s="260">
        <v>45626</v>
      </c>
      <c r="M2356" s="259" t="s">
        <v>20</v>
      </c>
    </row>
    <row r="2357" spans="1:13" x14ac:dyDescent="0.35">
      <c r="A2357" s="261" t="s">
        <v>2573</v>
      </c>
      <c r="B2357" s="261" t="s">
        <v>2574</v>
      </c>
      <c r="C2357" s="261" t="s">
        <v>2575</v>
      </c>
      <c r="D2357" s="261" t="s">
        <v>282</v>
      </c>
      <c r="E2357" s="261">
        <v>2</v>
      </c>
      <c r="F2357" s="261" t="s">
        <v>3628</v>
      </c>
      <c r="G2357" s="261" t="s">
        <v>358</v>
      </c>
      <c r="H2357" s="261">
        <v>1</v>
      </c>
      <c r="I2357" s="261" t="s">
        <v>3629</v>
      </c>
      <c r="J2357" s="261" t="s">
        <v>3630</v>
      </c>
      <c r="K2357" s="261" t="s">
        <v>3666</v>
      </c>
      <c r="L2357" s="262">
        <v>45626</v>
      </c>
      <c r="M2357" s="261" t="s">
        <v>20</v>
      </c>
    </row>
    <row r="2358" spans="1:13" x14ac:dyDescent="0.35">
      <c r="A2358" s="259" t="s">
        <v>2573</v>
      </c>
      <c r="B2358" s="259" t="s">
        <v>2574</v>
      </c>
      <c r="C2358" s="259" t="s">
        <v>2575</v>
      </c>
      <c r="D2358" s="259" t="s">
        <v>26</v>
      </c>
      <c r="E2358" s="259" t="s">
        <v>17</v>
      </c>
      <c r="F2358" s="259" t="s">
        <v>17</v>
      </c>
      <c r="G2358" s="259" t="s">
        <v>17</v>
      </c>
      <c r="H2358" s="259" t="s">
        <v>17</v>
      </c>
      <c r="I2358" s="259" t="s">
        <v>17</v>
      </c>
      <c r="J2358" s="259" t="s">
        <v>1764</v>
      </c>
      <c r="K2358" s="259" t="s">
        <v>3667</v>
      </c>
      <c r="L2358" s="260">
        <v>45626</v>
      </c>
      <c r="M2358" s="259" t="s">
        <v>20</v>
      </c>
    </row>
    <row r="2359" spans="1:13" x14ac:dyDescent="0.35">
      <c r="A2359" s="261" t="s">
        <v>2573</v>
      </c>
      <c r="B2359" s="261" t="s">
        <v>2574</v>
      </c>
      <c r="C2359" s="261" t="s">
        <v>2575</v>
      </c>
      <c r="D2359" s="261" t="s">
        <v>28</v>
      </c>
      <c r="E2359" s="261" t="s">
        <v>17</v>
      </c>
      <c r="F2359" s="261" t="s">
        <v>17</v>
      </c>
      <c r="G2359" s="261" t="s">
        <v>17</v>
      </c>
      <c r="H2359" s="261" t="s">
        <v>17</v>
      </c>
      <c r="I2359" s="261" t="s">
        <v>17</v>
      </c>
      <c r="J2359" s="261" t="s">
        <v>1764</v>
      </c>
      <c r="K2359" s="261" t="s">
        <v>3668</v>
      </c>
      <c r="L2359" s="262">
        <v>45626</v>
      </c>
      <c r="M2359" s="261" t="s">
        <v>20</v>
      </c>
    </row>
    <row r="2360" spans="1:13" x14ac:dyDescent="0.35">
      <c r="A2360" s="259" t="s">
        <v>2659</v>
      </c>
      <c r="B2360" s="259" t="s">
        <v>2660</v>
      </c>
      <c r="C2360" s="259" t="s">
        <v>2661</v>
      </c>
      <c r="D2360" s="259" t="s">
        <v>653</v>
      </c>
      <c r="E2360" s="259">
        <v>306100</v>
      </c>
      <c r="F2360" s="259" t="s">
        <v>3594</v>
      </c>
      <c r="G2360" s="259" t="s">
        <v>742</v>
      </c>
      <c r="H2360" s="259">
        <v>2</v>
      </c>
      <c r="I2360" s="259" t="s">
        <v>3669</v>
      </c>
      <c r="J2360" s="259" t="s">
        <v>3670</v>
      </c>
      <c r="K2360" s="259" t="s">
        <v>3671</v>
      </c>
      <c r="L2360" s="260">
        <v>45626</v>
      </c>
      <c r="M2360" s="259" t="s">
        <v>20</v>
      </c>
    </row>
    <row r="2361" spans="1:13" x14ac:dyDescent="0.35">
      <c r="A2361" s="261" t="s">
        <v>2659</v>
      </c>
      <c r="B2361" s="261" t="s">
        <v>2660</v>
      </c>
      <c r="C2361" s="261" t="s">
        <v>2661</v>
      </c>
      <c r="D2361" s="261" t="s">
        <v>38</v>
      </c>
      <c r="E2361" s="261" t="s">
        <v>17</v>
      </c>
      <c r="F2361" s="261" t="s">
        <v>17</v>
      </c>
      <c r="G2361" s="261" t="s">
        <v>17</v>
      </c>
      <c r="H2361" s="261" t="s">
        <v>17</v>
      </c>
      <c r="I2361" s="261" t="s">
        <v>17</v>
      </c>
      <c r="J2361" s="261" t="s">
        <v>1764</v>
      </c>
      <c r="K2361" s="261" t="s">
        <v>3672</v>
      </c>
      <c r="L2361" s="262">
        <v>45626</v>
      </c>
      <c r="M2361" s="261" t="s">
        <v>20</v>
      </c>
    </row>
    <row r="2362" spans="1:13" x14ac:dyDescent="0.35">
      <c r="A2362" s="259" t="s">
        <v>2659</v>
      </c>
      <c r="B2362" s="259" t="s">
        <v>2660</v>
      </c>
      <c r="C2362" s="259" t="s">
        <v>2661</v>
      </c>
      <c r="D2362" s="259" t="s">
        <v>40</v>
      </c>
      <c r="E2362" s="259" t="s">
        <v>17</v>
      </c>
      <c r="F2362" s="259" t="s">
        <v>17</v>
      </c>
      <c r="G2362" s="259" t="s">
        <v>17</v>
      </c>
      <c r="H2362" s="259" t="s">
        <v>17</v>
      </c>
      <c r="I2362" s="259" t="s">
        <v>17</v>
      </c>
      <c r="J2362" s="259" t="s">
        <v>1764</v>
      </c>
      <c r="K2362" s="259" t="s">
        <v>3673</v>
      </c>
      <c r="L2362" s="260">
        <v>45626</v>
      </c>
      <c r="M2362" s="259" t="s">
        <v>20</v>
      </c>
    </row>
    <row r="2363" spans="1:13" x14ac:dyDescent="0.35">
      <c r="A2363" s="261" t="s">
        <v>2659</v>
      </c>
      <c r="B2363" s="261" t="s">
        <v>2660</v>
      </c>
      <c r="C2363" s="261" t="s">
        <v>2661</v>
      </c>
      <c r="D2363" s="261" t="s">
        <v>16</v>
      </c>
      <c r="E2363" s="261">
        <v>0</v>
      </c>
      <c r="F2363" s="261" t="s">
        <v>17</v>
      </c>
      <c r="G2363" s="261" t="s">
        <v>17</v>
      </c>
      <c r="H2363" s="261" t="s">
        <v>17</v>
      </c>
      <c r="I2363" s="261" t="s">
        <v>17</v>
      </c>
      <c r="J2363" s="261" t="s">
        <v>1778</v>
      </c>
      <c r="K2363" s="261" t="s">
        <v>3674</v>
      </c>
      <c r="L2363" s="262">
        <v>45626</v>
      </c>
      <c r="M2363" s="261" t="s">
        <v>20</v>
      </c>
    </row>
    <row r="2364" spans="1:13" x14ac:dyDescent="0.35">
      <c r="A2364" s="259" t="s">
        <v>2659</v>
      </c>
      <c r="B2364" s="259" t="s">
        <v>2660</v>
      </c>
      <c r="C2364" s="259" t="s">
        <v>2661</v>
      </c>
      <c r="D2364" s="259" t="s">
        <v>21</v>
      </c>
      <c r="E2364" s="259">
        <v>0</v>
      </c>
      <c r="F2364" s="259" t="s">
        <v>17</v>
      </c>
      <c r="G2364" s="259" t="s">
        <v>17</v>
      </c>
      <c r="H2364" s="259" t="s">
        <v>17</v>
      </c>
      <c r="I2364" s="259" t="s">
        <v>17</v>
      </c>
      <c r="J2364" s="259" t="s">
        <v>1778</v>
      </c>
      <c r="K2364" s="259" t="s">
        <v>3675</v>
      </c>
      <c r="L2364" s="260">
        <v>45626</v>
      </c>
      <c r="M2364" s="259" t="s">
        <v>20</v>
      </c>
    </row>
    <row r="2365" spans="1:13" x14ac:dyDescent="0.35">
      <c r="A2365" s="261" t="s">
        <v>2659</v>
      </c>
      <c r="B2365" s="261" t="s">
        <v>2660</v>
      </c>
      <c r="C2365" s="261" t="s">
        <v>2661</v>
      </c>
      <c r="D2365" s="261" t="s">
        <v>558</v>
      </c>
      <c r="E2365" s="261">
        <v>0</v>
      </c>
      <c r="F2365" s="261" t="s">
        <v>17</v>
      </c>
      <c r="G2365" s="261" t="s">
        <v>17</v>
      </c>
      <c r="H2365" s="261" t="s">
        <v>17</v>
      </c>
      <c r="I2365" s="261" t="s">
        <v>17</v>
      </c>
      <c r="J2365" s="261" t="s">
        <v>1778</v>
      </c>
      <c r="K2365" s="261" t="s">
        <v>3676</v>
      </c>
      <c r="L2365" s="262">
        <v>45626</v>
      </c>
      <c r="M2365" s="261" t="s">
        <v>20</v>
      </c>
    </row>
    <row r="2366" spans="1:13" x14ac:dyDescent="0.35">
      <c r="A2366" s="259" t="s">
        <v>2659</v>
      </c>
      <c r="B2366" s="259" t="s">
        <v>2660</v>
      </c>
      <c r="C2366" s="259" t="s">
        <v>2661</v>
      </c>
      <c r="D2366" s="259" t="s">
        <v>24</v>
      </c>
      <c r="E2366" s="259" t="s">
        <v>17</v>
      </c>
      <c r="F2366" s="259" t="s">
        <v>17</v>
      </c>
      <c r="G2366" s="259" t="s">
        <v>17</v>
      </c>
      <c r="H2366" s="259" t="s">
        <v>17</v>
      </c>
      <c r="I2366" s="259" t="s">
        <v>17</v>
      </c>
      <c r="J2366" s="259" t="s">
        <v>1764</v>
      </c>
      <c r="K2366" s="259" t="s">
        <v>3677</v>
      </c>
      <c r="L2366" s="260">
        <v>45626</v>
      </c>
      <c r="M2366" s="259" t="s">
        <v>20</v>
      </c>
    </row>
    <row r="2367" spans="1:13" x14ac:dyDescent="0.35">
      <c r="A2367" s="261" t="s">
        <v>2659</v>
      </c>
      <c r="B2367" s="261" t="s">
        <v>2660</v>
      </c>
      <c r="C2367" s="261" t="s">
        <v>2661</v>
      </c>
      <c r="D2367" s="261" t="s">
        <v>26</v>
      </c>
      <c r="E2367" s="261" t="s">
        <v>17</v>
      </c>
      <c r="F2367" s="261" t="s">
        <v>17</v>
      </c>
      <c r="G2367" s="261" t="s">
        <v>17</v>
      </c>
      <c r="H2367" s="261" t="s">
        <v>17</v>
      </c>
      <c r="I2367" s="261" t="s">
        <v>17</v>
      </c>
      <c r="J2367" s="261" t="s">
        <v>1764</v>
      </c>
      <c r="K2367" s="261" t="s">
        <v>3678</v>
      </c>
      <c r="L2367" s="262">
        <v>45626</v>
      </c>
      <c r="M2367" s="261" t="s">
        <v>20</v>
      </c>
    </row>
    <row r="2368" spans="1:13" x14ac:dyDescent="0.35">
      <c r="A2368" s="259" t="s">
        <v>2659</v>
      </c>
      <c r="B2368" s="259" t="s">
        <v>2660</v>
      </c>
      <c r="C2368" s="259" t="s">
        <v>2661</v>
      </c>
      <c r="D2368" s="259" t="s">
        <v>28</v>
      </c>
      <c r="E2368" s="259" t="s">
        <v>17</v>
      </c>
      <c r="F2368" s="259" t="s">
        <v>17</v>
      </c>
      <c r="G2368" s="259" t="s">
        <v>17</v>
      </c>
      <c r="H2368" s="259" t="s">
        <v>17</v>
      </c>
      <c r="I2368" s="259" t="s">
        <v>17</v>
      </c>
      <c r="J2368" s="259" t="s">
        <v>1764</v>
      </c>
      <c r="K2368" s="259" t="s">
        <v>3679</v>
      </c>
      <c r="L2368" s="260">
        <v>45626</v>
      </c>
      <c r="M2368" s="259" t="s">
        <v>20</v>
      </c>
    </row>
    <row r="2369" spans="1:13" x14ac:dyDescent="0.35">
      <c r="A2369" s="261" t="s">
        <v>2671</v>
      </c>
      <c r="B2369" s="261" t="s">
        <v>2672</v>
      </c>
      <c r="C2369" s="261" t="s">
        <v>2673</v>
      </c>
      <c r="D2369" s="261" t="s">
        <v>653</v>
      </c>
      <c r="E2369" s="261">
        <v>238396</v>
      </c>
      <c r="F2369" s="261" t="s">
        <v>3680</v>
      </c>
      <c r="G2369" s="261" t="s">
        <v>742</v>
      </c>
      <c r="H2369" s="261">
        <v>2</v>
      </c>
      <c r="I2369" s="261" t="s">
        <v>3681</v>
      </c>
      <c r="J2369" s="261" t="s">
        <v>3682</v>
      </c>
      <c r="K2369" s="261" t="s">
        <v>3683</v>
      </c>
      <c r="L2369" s="262">
        <v>45626</v>
      </c>
      <c r="M2369" s="261" t="s">
        <v>20</v>
      </c>
    </row>
    <row r="2370" spans="1:13" x14ac:dyDescent="0.35">
      <c r="A2370" s="259" t="s">
        <v>2671</v>
      </c>
      <c r="B2370" s="259" t="s">
        <v>2672</v>
      </c>
      <c r="C2370" s="259" t="s">
        <v>2673</v>
      </c>
      <c r="D2370" s="259" t="s">
        <v>38</v>
      </c>
      <c r="E2370" s="259" t="s">
        <v>17</v>
      </c>
      <c r="F2370" s="259" t="s">
        <v>17</v>
      </c>
      <c r="G2370" s="259" t="s">
        <v>17</v>
      </c>
      <c r="H2370" s="259" t="s">
        <v>17</v>
      </c>
      <c r="I2370" s="259" t="s">
        <v>17</v>
      </c>
      <c r="J2370" s="259" t="s">
        <v>1764</v>
      </c>
      <c r="K2370" s="259" t="s">
        <v>3684</v>
      </c>
      <c r="L2370" s="260">
        <v>45626</v>
      </c>
      <c r="M2370" s="259" t="s">
        <v>20</v>
      </c>
    </row>
    <row r="2371" spans="1:13" x14ac:dyDescent="0.35">
      <c r="A2371" s="261" t="s">
        <v>2671</v>
      </c>
      <c r="B2371" s="261" t="s">
        <v>2672</v>
      </c>
      <c r="C2371" s="261" t="s">
        <v>2673</v>
      </c>
      <c r="D2371" s="261" t="s">
        <v>40</v>
      </c>
      <c r="E2371" s="261" t="s">
        <v>17</v>
      </c>
      <c r="F2371" s="261" t="s">
        <v>17</v>
      </c>
      <c r="G2371" s="261" t="s">
        <v>17</v>
      </c>
      <c r="H2371" s="261" t="s">
        <v>17</v>
      </c>
      <c r="I2371" s="261" t="s">
        <v>17</v>
      </c>
      <c r="J2371" s="261" t="s">
        <v>1764</v>
      </c>
      <c r="K2371" s="261" t="s">
        <v>3685</v>
      </c>
      <c r="L2371" s="262">
        <v>45626</v>
      </c>
      <c r="M2371" s="261" t="s">
        <v>20</v>
      </c>
    </row>
    <row r="2372" spans="1:13" x14ac:dyDescent="0.35">
      <c r="A2372" s="259" t="s">
        <v>2671</v>
      </c>
      <c r="B2372" s="259" t="s">
        <v>2672</v>
      </c>
      <c r="C2372" s="259" t="s">
        <v>2673</v>
      </c>
      <c r="D2372" s="259" t="s">
        <v>16</v>
      </c>
      <c r="E2372" s="259">
        <v>0</v>
      </c>
      <c r="F2372" s="259" t="s">
        <v>17</v>
      </c>
      <c r="G2372" s="259" t="s">
        <v>17</v>
      </c>
      <c r="H2372" s="259" t="s">
        <v>17</v>
      </c>
      <c r="I2372" s="259" t="s">
        <v>17</v>
      </c>
      <c r="J2372" s="259" t="s">
        <v>1778</v>
      </c>
      <c r="K2372" s="259" t="s">
        <v>3686</v>
      </c>
      <c r="L2372" s="260">
        <v>45626</v>
      </c>
      <c r="M2372" s="259" t="s">
        <v>20</v>
      </c>
    </row>
    <row r="2373" spans="1:13" x14ac:dyDescent="0.35">
      <c r="A2373" s="261" t="s">
        <v>2671</v>
      </c>
      <c r="B2373" s="261" t="s">
        <v>2672</v>
      </c>
      <c r="C2373" s="261" t="s">
        <v>2673</v>
      </c>
      <c r="D2373" s="261" t="s">
        <v>21</v>
      </c>
      <c r="E2373" s="261">
        <v>0</v>
      </c>
      <c r="F2373" s="261" t="s">
        <v>17</v>
      </c>
      <c r="G2373" s="261" t="s">
        <v>17</v>
      </c>
      <c r="H2373" s="261" t="s">
        <v>17</v>
      </c>
      <c r="I2373" s="261" t="s">
        <v>17</v>
      </c>
      <c r="J2373" s="261" t="s">
        <v>1778</v>
      </c>
      <c r="K2373" s="261" t="s">
        <v>3687</v>
      </c>
      <c r="L2373" s="262">
        <v>45626</v>
      </c>
      <c r="M2373" s="261" t="s">
        <v>20</v>
      </c>
    </row>
    <row r="2374" spans="1:13" x14ac:dyDescent="0.35">
      <c r="A2374" s="259" t="s">
        <v>2671</v>
      </c>
      <c r="B2374" s="259" t="s">
        <v>2672</v>
      </c>
      <c r="C2374" s="259" t="s">
        <v>2673</v>
      </c>
      <c r="D2374" s="259" t="s">
        <v>558</v>
      </c>
      <c r="E2374" s="259">
        <v>0</v>
      </c>
      <c r="F2374" s="259" t="s">
        <v>17</v>
      </c>
      <c r="G2374" s="259" t="s">
        <v>17</v>
      </c>
      <c r="H2374" s="259" t="s">
        <v>17</v>
      </c>
      <c r="I2374" s="259" t="s">
        <v>17</v>
      </c>
      <c r="J2374" s="259" t="s">
        <v>1778</v>
      </c>
      <c r="K2374" s="259" t="s">
        <v>3688</v>
      </c>
      <c r="L2374" s="260">
        <v>45626</v>
      </c>
      <c r="M2374" s="259" t="s">
        <v>20</v>
      </c>
    </row>
    <row r="2375" spans="1:13" x14ac:dyDescent="0.35">
      <c r="A2375" s="261" t="s">
        <v>2671</v>
      </c>
      <c r="B2375" s="261" t="s">
        <v>2672</v>
      </c>
      <c r="C2375" s="261" t="s">
        <v>2673</v>
      </c>
      <c r="D2375" s="261" t="s">
        <v>24</v>
      </c>
      <c r="E2375" s="261" t="s">
        <v>17</v>
      </c>
      <c r="F2375" s="261" t="s">
        <v>17</v>
      </c>
      <c r="G2375" s="261" t="s">
        <v>17</v>
      </c>
      <c r="H2375" s="261" t="s">
        <v>17</v>
      </c>
      <c r="I2375" s="261" t="s">
        <v>17</v>
      </c>
      <c r="J2375" s="261" t="s">
        <v>1764</v>
      </c>
      <c r="K2375" s="261" t="s">
        <v>3689</v>
      </c>
      <c r="L2375" s="262">
        <v>45626</v>
      </c>
      <c r="M2375" s="261" t="s">
        <v>20</v>
      </c>
    </row>
    <row r="2376" spans="1:13" x14ac:dyDescent="0.35">
      <c r="A2376" s="259" t="s">
        <v>2671</v>
      </c>
      <c r="B2376" s="259" t="s">
        <v>2672</v>
      </c>
      <c r="C2376" s="259" t="s">
        <v>2673</v>
      </c>
      <c r="D2376" s="259" t="s">
        <v>26</v>
      </c>
      <c r="E2376" s="259" t="s">
        <v>17</v>
      </c>
      <c r="F2376" s="259" t="s">
        <v>17</v>
      </c>
      <c r="G2376" s="259" t="s">
        <v>17</v>
      </c>
      <c r="H2376" s="259" t="s">
        <v>17</v>
      </c>
      <c r="I2376" s="259" t="s">
        <v>17</v>
      </c>
      <c r="J2376" s="259" t="s">
        <v>1764</v>
      </c>
      <c r="K2376" s="259" t="s">
        <v>3690</v>
      </c>
      <c r="L2376" s="260">
        <v>45626</v>
      </c>
      <c r="M2376" s="259" t="s">
        <v>20</v>
      </c>
    </row>
    <row r="2377" spans="1:13" x14ac:dyDescent="0.35">
      <c r="A2377" s="261" t="s">
        <v>2671</v>
      </c>
      <c r="B2377" s="261" t="s">
        <v>2672</v>
      </c>
      <c r="C2377" s="261" t="s">
        <v>2673</v>
      </c>
      <c r="D2377" s="261" t="s">
        <v>28</v>
      </c>
      <c r="E2377" s="261" t="s">
        <v>17</v>
      </c>
      <c r="F2377" s="261" t="s">
        <v>17</v>
      </c>
      <c r="G2377" s="261" t="s">
        <v>17</v>
      </c>
      <c r="H2377" s="261" t="s">
        <v>17</v>
      </c>
      <c r="I2377" s="261" t="s">
        <v>17</v>
      </c>
      <c r="J2377" s="261" t="s">
        <v>1764</v>
      </c>
      <c r="K2377" s="261" t="s">
        <v>3691</v>
      </c>
      <c r="L2377" s="262">
        <v>45626</v>
      </c>
      <c r="M2377" s="261" t="s">
        <v>20</v>
      </c>
    </row>
    <row r="2378" spans="1:13" x14ac:dyDescent="0.35">
      <c r="A2378" s="259" t="s">
        <v>2252</v>
      </c>
      <c r="B2378" s="259" t="s">
        <v>2253</v>
      </c>
      <c r="C2378" s="259" t="s">
        <v>2254</v>
      </c>
      <c r="D2378" s="259" t="s">
        <v>653</v>
      </c>
      <c r="E2378" s="259">
        <v>48080</v>
      </c>
      <c r="F2378" s="259" t="s">
        <v>3692</v>
      </c>
      <c r="G2378" s="259" t="s">
        <v>742</v>
      </c>
      <c r="H2378" s="259">
        <v>2</v>
      </c>
      <c r="I2378" s="259" t="s">
        <v>3693</v>
      </c>
      <c r="J2378" s="259" t="s">
        <v>3694</v>
      </c>
      <c r="K2378" s="259" t="s">
        <v>3695</v>
      </c>
      <c r="L2378" s="260">
        <v>45626</v>
      </c>
      <c r="M2378" s="259" t="s">
        <v>20</v>
      </c>
    </row>
    <row r="2379" spans="1:13" x14ac:dyDescent="0.35">
      <c r="A2379" s="261" t="s">
        <v>2252</v>
      </c>
      <c r="B2379" s="261" t="s">
        <v>2253</v>
      </c>
      <c r="C2379" s="261" t="s">
        <v>2254</v>
      </c>
      <c r="D2379" s="261" t="s">
        <v>38</v>
      </c>
      <c r="E2379" s="261" t="s">
        <v>17</v>
      </c>
      <c r="F2379" s="261" t="s">
        <v>17</v>
      </c>
      <c r="G2379" s="261" t="s">
        <v>17</v>
      </c>
      <c r="H2379" s="261" t="s">
        <v>17</v>
      </c>
      <c r="I2379" s="261" t="s">
        <v>17</v>
      </c>
      <c r="J2379" s="261" t="s">
        <v>1764</v>
      </c>
      <c r="K2379" s="261" t="s">
        <v>3696</v>
      </c>
      <c r="L2379" s="262">
        <v>45626</v>
      </c>
      <c r="M2379" s="261" t="s">
        <v>20</v>
      </c>
    </row>
    <row r="2380" spans="1:13" x14ac:dyDescent="0.35">
      <c r="A2380" s="259" t="s">
        <v>2252</v>
      </c>
      <c r="B2380" s="259" t="s">
        <v>2253</v>
      </c>
      <c r="C2380" s="259" t="s">
        <v>2254</v>
      </c>
      <c r="D2380" s="259" t="s">
        <v>40</v>
      </c>
      <c r="E2380" s="259" t="s">
        <v>17</v>
      </c>
      <c r="F2380" s="259" t="s">
        <v>17</v>
      </c>
      <c r="G2380" s="259" t="s">
        <v>17</v>
      </c>
      <c r="H2380" s="259" t="s">
        <v>17</v>
      </c>
      <c r="I2380" s="259" t="s">
        <v>17</v>
      </c>
      <c r="J2380" s="259" t="s">
        <v>1764</v>
      </c>
      <c r="K2380" s="259" t="s">
        <v>3697</v>
      </c>
      <c r="L2380" s="260">
        <v>45626</v>
      </c>
      <c r="M2380" s="259" t="s">
        <v>20</v>
      </c>
    </row>
    <row r="2381" spans="1:13" x14ac:dyDescent="0.35">
      <c r="A2381" s="261" t="s">
        <v>2252</v>
      </c>
      <c r="B2381" s="261" t="s">
        <v>2253</v>
      </c>
      <c r="C2381" s="261" t="s">
        <v>2254</v>
      </c>
      <c r="D2381" s="261" t="s">
        <v>16</v>
      </c>
      <c r="E2381" s="261" t="s">
        <v>17</v>
      </c>
      <c r="F2381" s="261" t="s">
        <v>17</v>
      </c>
      <c r="G2381" s="261" t="s">
        <v>17</v>
      </c>
      <c r="H2381" s="261" t="s">
        <v>17</v>
      </c>
      <c r="I2381" s="261" t="s">
        <v>17</v>
      </c>
      <c r="J2381" s="261" t="s">
        <v>3698</v>
      </c>
      <c r="K2381" s="261" t="s">
        <v>3699</v>
      </c>
      <c r="L2381" s="262">
        <v>45626</v>
      </c>
      <c r="M2381" s="261" t="s">
        <v>20</v>
      </c>
    </row>
    <row r="2382" spans="1:13" x14ac:dyDescent="0.35">
      <c r="A2382" s="259" t="s">
        <v>2252</v>
      </c>
      <c r="B2382" s="259" t="s">
        <v>2253</v>
      </c>
      <c r="C2382" s="259" t="s">
        <v>2254</v>
      </c>
      <c r="D2382" s="259" t="s">
        <v>21</v>
      </c>
      <c r="E2382" s="259" t="s">
        <v>17</v>
      </c>
      <c r="F2382" s="259" t="s">
        <v>17</v>
      </c>
      <c r="G2382" s="259" t="s">
        <v>17</v>
      </c>
      <c r="H2382" s="259" t="s">
        <v>17</v>
      </c>
      <c r="I2382" s="259" t="s">
        <v>17</v>
      </c>
      <c r="J2382" s="259" t="s">
        <v>3698</v>
      </c>
      <c r="K2382" s="259" t="s">
        <v>3700</v>
      </c>
      <c r="L2382" s="260">
        <v>45626</v>
      </c>
      <c r="M2382" s="259" t="s">
        <v>20</v>
      </c>
    </row>
    <row r="2383" spans="1:13" x14ac:dyDescent="0.35">
      <c r="A2383" s="261" t="s">
        <v>2252</v>
      </c>
      <c r="B2383" s="261" t="s">
        <v>2253</v>
      </c>
      <c r="C2383" s="261" t="s">
        <v>2254</v>
      </c>
      <c r="D2383" s="261" t="s">
        <v>558</v>
      </c>
      <c r="E2383" s="261" t="s">
        <v>17</v>
      </c>
      <c r="F2383" s="261" t="s">
        <v>17</v>
      </c>
      <c r="G2383" s="261" t="s">
        <v>17</v>
      </c>
      <c r="H2383" s="261" t="s">
        <v>17</v>
      </c>
      <c r="I2383" s="261" t="s">
        <v>17</v>
      </c>
      <c r="J2383" s="261" t="s">
        <v>3698</v>
      </c>
      <c r="K2383" s="261" t="s">
        <v>3701</v>
      </c>
      <c r="L2383" s="262">
        <v>45626</v>
      </c>
      <c r="M2383" s="261" t="s">
        <v>20</v>
      </c>
    </row>
    <row r="2384" spans="1:13" x14ac:dyDescent="0.35">
      <c r="A2384" s="259" t="s">
        <v>2252</v>
      </c>
      <c r="B2384" s="259" t="s">
        <v>2253</v>
      </c>
      <c r="C2384" s="259" t="s">
        <v>2254</v>
      </c>
      <c r="D2384" s="259" t="s">
        <v>24</v>
      </c>
      <c r="E2384" s="259" t="s">
        <v>17</v>
      </c>
      <c r="F2384" s="259" t="s">
        <v>17</v>
      </c>
      <c r="G2384" s="259" t="s">
        <v>17</v>
      </c>
      <c r="H2384" s="259" t="s">
        <v>17</v>
      </c>
      <c r="I2384" s="259" t="s">
        <v>17</v>
      </c>
      <c r="J2384" s="259" t="s">
        <v>3698</v>
      </c>
      <c r="K2384" s="259" t="s">
        <v>3702</v>
      </c>
      <c r="L2384" s="260">
        <v>45626</v>
      </c>
      <c r="M2384" s="259" t="s">
        <v>20</v>
      </c>
    </row>
    <row r="2385" spans="1:13" x14ac:dyDescent="0.35">
      <c r="A2385" s="261" t="s">
        <v>2252</v>
      </c>
      <c r="B2385" s="261" t="s">
        <v>2253</v>
      </c>
      <c r="C2385" s="261" t="s">
        <v>2254</v>
      </c>
      <c r="D2385" s="261" t="s">
        <v>26</v>
      </c>
      <c r="E2385" s="261" t="s">
        <v>17</v>
      </c>
      <c r="F2385" s="261" t="s">
        <v>17</v>
      </c>
      <c r="G2385" s="261" t="s">
        <v>17</v>
      </c>
      <c r="H2385" s="261" t="s">
        <v>17</v>
      </c>
      <c r="I2385" s="261" t="s">
        <v>17</v>
      </c>
      <c r="J2385" s="261" t="s">
        <v>1764</v>
      </c>
      <c r="K2385" s="261" t="s">
        <v>3703</v>
      </c>
      <c r="L2385" s="262">
        <v>45626</v>
      </c>
      <c r="M2385" s="261" t="s">
        <v>20</v>
      </c>
    </row>
    <row r="2386" spans="1:13" x14ac:dyDescent="0.35">
      <c r="A2386" s="259" t="s">
        <v>2252</v>
      </c>
      <c r="B2386" s="259" t="s">
        <v>2253</v>
      </c>
      <c r="C2386" s="259" t="s">
        <v>2254</v>
      </c>
      <c r="D2386" s="259" t="s">
        <v>28</v>
      </c>
      <c r="E2386" s="259" t="s">
        <v>17</v>
      </c>
      <c r="F2386" s="259" t="s">
        <v>17</v>
      </c>
      <c r="G2386" s="259" t="s">
        <v>17</v>
      </c>
      <c r="H2386" s="259" t="s">
        <v>17</v>
      </c>
      <c r="I2386" s="259" t="s">
        <v>17</v>
      </c>
      <c r="J2386" s="259" t="s">
        <v>1764</v>
      </c>
      <c r="K2386" s="259" t="s">
        <v>3704</v>
      </c>
      <c r="L2386" s="260">
        <v>45626</v>
      </c>
      <c r="M2386" s="259" t="s">
        <v>20</v>
      </c>
    </row>
    <row r="2387" spans="1:13" x14ac:dyDescent="0.35">
      <c r="A2387" s="261" t="s">
        <v>2070</v>
      </c>
      <c r="B2387" s="261" t="s">
        <v>2071</v>
      </c>
      <c r="C2387" s="261" t="s">
        <v>2072</v>
      </c>
      <c r="D2387" s="261" t="s">
        <v>38</v>
      </c>
      <c r="E2387" s="261" t="s">
        <v>17</v>
      </c>
      <c r="F2387" s="261" t="s">
        <v>17</v>
      </c>
      <c r="G2387" s="261" t="s">
        <v>17</v>
      </c>
      <c r="H2387" s="261" t="s">
        <v>17</v>
      </c>
      <c r="I2387" s="261" t="s">
        <v>17</v>
      </c>
      <c r="J2387" s="261" t="s">
        <v>3459</v>
      </c>
      <c r="K2387" s="261" t="s">
        <v>3705</v>
      </c>
      <c r="L2387" s="262">
        <v>45631</v>
      </c>
      <c r="M2387" s="261" t="s">
        <v>310</v>
      </c>
    </row>
    <row r="2388" spans="1:13" x14ac:dyDescent="0.35">
      <c r="A2388" s="259" t="s">
        <v>2070</v>
      </c>
      <c r="B2388" s="259" t="s">
        <v>2071</v>
      </c>
      <c r="C2388" s="259" t="s">
        <v>2072</v>
      </c>
      <c r="D2388" s="259" t="s">
        <v>40</v>
      </c>
      <c r="E2388" s="259" t="s">
        <v>17</v>
      </c>
      <c r="F2388" s="259" t="s">
        <v>17</v>
      </c>
      <c r="G2388" s="259" t="s">
        <v>17</v>
      </c>
      <c r="H2388" s="259" t="s">
        <v>17</v>
      </c>
      <c r="I2388" s="259" t="s">
        <v>17</v>
      </c>
      <c r="J2388" s="259" t="s">
        <v>3459</v>
      </c>
      <c r="K2388" s="259" t="s">
        <v>3706</v>
      </c>
      <c r="L2388" s="260">
        <v>45631</v>
      </c>
      <c r="M2388" s="259" t="s">
        <v>310</v>
      </c>
    </row>
    <row r="2389" spans="1:13" x14ac:dyDescent="0.35">
      <c r="A2389" s="261" t="s">
        <v>2070</v>
      </c>
      <c r="B2389" s="261" t="s">
        <v>2071</v>
      </c>
      <c r="C2389" s="261" t="s">
        <v>2072</v>
      </c>
      <c r="D2389" s="261" t="s">
        <v>16</v>
      </c>
      <c r="E2389" s="261" t="s">
        <v>17</v>
      </c>
      <c r="F2389" s="261" t="s">
        <v>17</v>
      </c>
      <c r="G2389" s="261" t="s">
        <v>17</v>
      </c>
      <c r="H2389" s="261" t="s">
        <v>17</v>
      </c>
      <c r="I2389" s="261" t="s">
        <v>17</v>
      </c>
      <c r="J2389" s="261" t="s">
        <v>3459</v>
      </c>
      <c r="K2389" s="261" t="s">
        <v>3707</v>
      </c>
      <c r="L2389" s="262">
        <v>45631</v>
      </c>
      <c r="M2389" s="261" t="s">
        <v>310</v>
      </c>
    </row>
    <row r="2390" spans="1:13" x14ac:dyDescent="0.35">
      <c r="A2390" s="259" t="s">
        <v>2070</v>
      </c>
      <c r="B2390" s="259" t="s">
        <v>2071</v>
      </c>
      <c r="C2390" s="259" t="s">
        <v>2072</v>
      </c>
      <c r="D2390" s="259" t="s">
        <v>21</v>
      </c>
      <c r="E2390" s="259" t="s">
        <v>17</v>
      </c>
      <c r="F2390" s="259" t="s">
        <v>17</v>
      </c>
      <c r="G2390" s="259" t="s">
        <v>17</v>
      </c>
      <c r="H2390" s="259" t="s">
        <v>17</v>
      </c>
      <c r="I2390" s="259" t="s">
        <v>17</v>
      </c>
      <c r="J2390" s="259" t="s">
        <v>3459</v>
      </c>
      <c r="K2390" s="259" t="s">
        <v>3708</v>
      </c>
      <c r="L2390" s="260">
        <v>45631</v>
      </c>
      <c r="M2390" s="259" t="s">
        <v>310</v>
      </c>
    </row>
    <row r="2391" spans="1:13" x14ac:dyDescent="0.35">
      <c r="A2391" s="261" t="s">
        <v>2070</v>
      </c>
      <c r="B2391" s="261" t="s">
        <v>2071</v>
      </c>
      <c r="C2391" s="261" t="s">
        <v>2072</v>
      </c>
      <c r="D2391" s="261" t="s">
        <v>558</v>
      </c>
      <c r="E2391" s="261" t="s">
        <v>17</v>
      </c>
      <c r="F2391" s="261" t="s">
        <v>17</v>
      </c>
      <c r="G2391" s="261" t="s">
        <v>17</v>
      </c>
      <c r="H2391" s="261" t="s">
        <v>17</v>
      </c>
      <c r="I2391" s="261" t="s">
        <v>17</v>
      </c>
      <c r="J2391" s="261" t="s">
        <v>3459</v>
      </c>
      <c r="K2391" s="261" t="s">
        <v>3709</v>
      </c>
      <c r="L2391" s="262">
        <v>45631</v>
      </c>
      <c r="M2391" s="261" t="s">
        <v>310</v>
      </c>
    </row>
    <row r="2392" spans="1:13" x14ac:dyDescent="0.35">
      <c r="A2392" s="259" t="s">
        <v>2070</v>
      </c>
      <c r="B2392" s="259" t="s">
        <v>2071</v>
      </c>
      <c r="C2392" s="259" t="s">
        <v>2072</v>
      </c>
      <c r="D2392" s="259" t="s">
        <v>24</v>
      </c>
      <c r="E2392" s="259" t="s">
        <v>17</v>
      </c>
      <c r="F2392" s="259" t="s">
        <v>17</v>
      </c>
      <c r="G2392" s="259" t="s">
        <v>17</v>
      </c>
      <c r="H2392" s="259" t="s">
        <v>17</v>
      </c>
      <c r="I2392" s="259" t="s">
        <v>17</v>
      </c>
      <c r="J2392" s="259" t="s">
        <v>3459</v>
      </c>
      <c r="K2392" s="259" t="s">
        <v>3710</v>
      </c>
      <c r="L2392" s="260">
        <v>45631</v>
      </c>
      <c r="M2392" s="259" t="s">
        <v>310</v>
      </c>
    </row>
    <row r="2393" spans="1:13" x14ac:dyDescent="0.35">
      <c r="A2393" s="261" t="s">
        <v>2070</v>
      </c>
      <c r="B2393" s="261" t="s">
        <v>2071</v>
      </c>
      <c r="C2393" s="261" t="s">
        <v>2072</v>
      </c>
      <c r="D2393" s="261" t="s">
        <v>26</v>
      </c>
      <c r="E2393" s="261" t="s">
        <v>17</v>
      </c>
      <c r="F2393" s="261" t="s">
        <v>17</v>
      </c>
      <c r="G2393" s="261" t="s">
        <v>17</v>
      </c>
      <c r="H2393" s="261" t="s">
        <v>17</v>
      </c>
      <c r="I2393" s="261" t="s">
        <v>17</v>
      </c>
      <c r="J2393" s="261" t="s">
        <v>3459</v>
      </c>
      <c r="K2393" s="261" t="s">
        <v>3711</v>
      </c>
      <c r="L2393" s="262">
        <v>45631</v>
      </c>
      <c r="M2393" s="261" t="s">
        <v>310</v>
      </c>
    </row>
    <row r="2394" spans="1:13" x14ac:dyDescent="0.35">
      <c r="A2394" s="259" t="s">
        <v>2070</v>
      </c>
      <c r="B2394" s="259" t="s">
        <v>2071</v>
      </c>
      <c r="C2394" s="259" t="s">
        <v>2072</v>
      </c>
      <c r="D2394" s="259" t="s">
        <v>28</v>
      </c>
      <c r="E2394" s="259" t="s">
        <v>17</v>
      </c>
      <c r="F2394" s="259" t="s">
        <v>17</v>
      </c>
      <c r="G2394" s="259" t="s">
        <v>17</v>
      </c>
      <c r="H2394" s="259" t="s">
        <v>17</v>
      </c>
      <c r="I2394" s="259" t="s">
        <v>17</v>
      </c>
      <c r="J2394" s="259" t="s">
        <v>3459</v>
      </c>
      <c r="K2394" s="259" t="s">
        <v>3712</v>
      </c>
      <c r="L2394" s="260">
        <v>45631</v>
      </c>
      <c r="M2394" s="259" t="s">
        <v>310</v>
      </c>
    </row>
    <row r="2395" spans="1:13" x14ac:dyDescent="0.35">
      <c r="A2395" s="261" t="s">
        <v>2264</v>
      </c>
      <c r="B2395" s="261" t="s">
        <v>2265</v>
      </c>
      <c r="C2395" s="261" t="s">
        <v>2266</v>
      </c>
      <c r="D2395" s="261" t="s">
        <v>38</v>
      </c>
      <c r="E2395" s="261" t="s">
        <v>17</v>
      </c>
      <c r="F2395" s="261" t="s">
        <v>17</v>
      </c>
      <c r="G2395" s="261" t="s">
        <v>17</v>
      </c>
      <c r="H2395" s="261" t="s">
        <v>17</v>
      </c>
      <c r="I2395" s="261" t="s">
        <v>17</v>
      </c>
      <c r="J2395" s="261" t="s">
        <v>3459</v>
      </c>
      <c r="K2395" s="261" t="s">
        <v>3713</v>
      </c>
      <c r="L2395" s="262">
        <v>45631</v>
      </c>
      <c r="M2395" s="261" t="s">
        <v>310</v>
      </c>
    </row>
    <row r="2396" spans="1:13" x14ac:dyDescent="0.35">
      <c r="A2396" s="259" t="s">
        <v>2264</v>
      </c>
      <c r="B2396" s="259" t="s">
        <v>2265</v>
      </c>
      <c r="C2396" s="259" t="s">
        <v>2266</v>
      </c>
      <c r="D2396" s="259" t="s">
        <v>40</v>
      </c>
      <c r="E2396" s="259" t="s">
        <v>17</v>
      </c>
      <c r="F2396" s="259" t="s">
        <v>17</v>
      </c>
      <c r="G2396" s="259" t="s">
        <v>17</v>
      </c>
      <c r="H2396" s="259" t="s">
        <v>17</v>
      </c>
      <c r="I2396" s="259" t="s">
        <v>17</v>
      </c>
      <c r="J2396" s="259" t="s">
        <v>3459</v>
      </c>
      <c r="K2396" s="259" t="s">
        <v>3714</v>
      </c>
      <c r="L2396" s="260">
        <v>45631</v>
      </c>
      <c r="M2396" s="259" t="s">
        <v>310</v>
      </c>
    </row>
    <row r="2397" spans="1:13" x14ac:dyDescent="0.35">
      <c r="A2397" s="261" t="s">
        <v>2264</v>
      </c>
      <c r="B2397" s="261" t="s">
        <v>2265</v>
      </c>
      <c r="C2397" s="261" t="s">
        <v>2266</v>
      </c>
      <c r="D2397" s="261" t="s">
        <v>16</v>
      </c>
      <c r="E2397" s="261" t="s">
        <v>17</v>
      </c>
      <c r="F2397" s="261" t="s">
        <v>17</v>
      </c>
      <c r="G2397" s="261" t="s">
        <v>17</v>
      </c>
      <c r="H2397" s="261" t="s">
        <v>17</v>
      </c>
      <c r="I2397" s="261" t="s">
        <v>17</v>
      </c>
      <c r="J2397" s="261" t="s">
        <v>3459</v>
      </c>
      <c r="K2397" s="261" t="s">
        <v>3715</v>
      </c>
      <c r="L2397" s="262">
        <v>45631</v>
      </c>
      <c r="M2397" s="261" t="s">
        <v>310</v>
      </c>
    </row>
    <row r="2398" spans="1:13" x14ac:dyDescent="0.35">
      <c r="A2398" s="259" t="s">
        <v>2264</v>
      </c>
      <c r="B2398" s="259" t="s">
        <v>2265</v>
      </c>
      <c r="C2398" s="259" t="s">
        <v>2266</v>
      </c>
      <c r="D2398" s="259" t="s">
        <v>21</v>
      </c>
      <c r="E2398" s="259" t="s">
        <v>17</v>
      </c>
      <c r="F2398" s="259" t="s">
        <v>17</v>
      </c>
      <c r="G2398" s="259" t="s">
        <v>17</v>
      </c>
      <c r="H2398" s="259" t="s">
        <v>17</v>
      </c>
      <c r="I2398" s="259" t="s">
        <v>17</v>
      </c>
      <c r="J2398" s="259" t="s">
        <v>3459</v>
      </c>
      <c r="K2398" s="259" t="s">
        <v>3716</v>
      </c>
      <c r="L2398" s="260">
        <v>45631</v>
      </c>
      <c r="M2398" s="259" t="s">
        <v>310</v>
      </c>
    </row>
    <row r="2399" spans="1:13" x14ac:dyDescent="0.35">
      <c r="A2399" s="261" t="s">
        <v>2264</v>
      </c>
      <c r="B2399" s="261" t="s">
        <v>2265</v>
      </c>
      <c r="C2399" s="261" t="s">
        <v>2266</v>
      </c>
      <c r="D2399" s="261" t="s">
        <v>558</v>
      </c>
      <c r="E2399" s="261" t="s">
        <v>17</v>
      </c>
      <c r="F2399" s="261" t="s">
        <v>17</v>
      </c>
      <c r="G2399" s="261" t="s">
        <v>17</v>
      </c>
      <c r="H2399" s="261" t="s">
        <v>17</v>
      </c>
      <c r="I2399" s="261" t="s">
        <v>17</v>
      </c>
      <c r="J2399" s="261" t="s">
        <v>3459</v>
      </c>
      <c r="K2399" s="261" t="s">
        <v>3717</v>
      </c>
      <c r="L2399" s="262">
        <v>45631</v>
      </c>
      <c r="M2399" s="261" t="s">
        <v>310</v>
      </c>
    </row>
    <row r="2400" spans="1:13" x14ac:dyDescent="0.35">
      <c r="A2400" s="259" t="s">
        <v>2264</v>
      </c>
      <c r="B2400" s="259" t="s">
        <v>2265</v>
      </c>
      <c r="C2400" s="259" t="s">
        <v>2266</v>
      </c>
      <c r="D2400" s="259" t="s">
        <v>24</v>
      </c>
      <c r="E2400" s="259" t="s">
        <v>17</v>
      </c>
      <c r="F2400" s="259" t="s">
        <v>17</v>
      </c>
      <c r="G2400" s="259" t="s">
        <v>17</v>
      </c>
      <c r="H2400" s="259" t="s">
        <v>17</v>
      </c>
      <c r="I2400" s="259" t="s">
        <v>17</v>
      </c>
      <c r="J2400" s="259" t="s">
        <v>3459</v>
      </c>
      <c r="K2400" s="259" t="s">
        <v>3718</v>
      </c>
      <c r="L2400" s="260">
        <v>45631</v>
      </c>
      <c r="M2400" s="259" t="s">
        <v>310</v>
      </c>
    </row>
    <row r="2401" spans="1:13" x14ac:dyDescent="0.35">
      <c r="A2401" s="261" t="s">
        <v>2264</v>
      </c>
      <c r="B2401" s="261" t="s">
        <v>2265</v>
      </c>
      <c r="C2401" s="261" t="s">
        <v>2266</v>
      </c>
      <c r="D2401" s="261" t="s">
        <v>26</v>
      </c>
      <c r="E2401" s="261" t="s">
        <v>17</v>
      </c>
      <c r="F2401" s="261" t="s">
        <v>17</v>
      </c>
      <c r="G2401" s="261" t="s">
        <v>17</v>
      </c>
      <c r="H2401" s="261" t="s">
        <v>17</v>
      </c>
      <c r="I2401" s="261" t="s">
        <v>17</v>
      </c>
      <c r="J2401" s="261" t="s">
        <v>3459</v>
      </c>
      <c r="K2401" s="261" t="s">
        <v>3719</v>
      </c>
      <c r="L2401" s="262">
        <v>45631</v>
      </c>
      <c r="M2401" s="261" t="s">
        <v>310</v>
      </c>
    </row>
    <row r="2402" spans="1:13" x14ac:dyDescent="0.35">
      <c r="A2402" s="259" t="s">
        <v>2264</v>
      </c>
      <c r="B2402" s="259" t="s">
        <v>2265</v>
      </c>
      <c r="C2402" s="259" t="s">
        <v>2266</v>
      </c>
      <c r="D2402" s="259" t="s">
        <v>28</v>
      </c>
      <c r="E2402" s="259" t="s">
        <v>17</v>
      </c>
      <c r="F2402" s="259" t="s">
        <v>17</v>
      </c>
      <c r="G2402" s="259" t="s">
        <v>17</v>
      </c>
      <c r="H2402" s="259" t="s">
        <v>17</v>
      </c>
      <c r="I2402" s="259" t="s">
        <v>17</v>
      </c>
      <c r="J2402" s="259" t="s">
        <v>3459</v>
      </c>
      <c r="K2402" s="259" t="s">
        <v>3720</v>
      </c>
      <c r="L2402" s="260">
        <v>45631</v>
      </c>
      <c r="M2402" s="259" t="s">
        <v>310</v>
      </c>
    </row>
    <row r="2403" spans="1:13" x14ac:dyDescent="0.35">
      <c r="A2403" s="261" t="s">
        <v>2187</v>
      </c>
      <c r="B2403" s="261" t="s">
        <v>2188</v>
      </c>
      <c r="C2403" s="261" t="s">
        <v>2189</v>
      </c>
      <c r="D2403" s="261" t="s">
        <v>38</v>
      </c>
      <c r="E2403" s="261" t="s">
        <v>17</v>
      </c>
      <c r="F2403" s="261" t="s">
        <v>17</v>
      </c>
      <c r="G2403" s="261" t="s">
        <v>17</v>
      </c>
      <c r="H2403" s="261" t="s">
        <v>17</v>
      </c>
      <c r="I2403" s="261" t="s">
        <v>17</v>
      </c>
      <c r="J2403" s="261" t="s">
        <v>3459</v>
      </c>
      <c r="K2403" s="261" t="s">
        <v>3721</v>
      </c>
      <c r="L2403" s="262">
        <v>45631</v>
      </c>
      <c r="M2403" s="261" t="s">
        <v>310</v>
      </c>
    </row>
    <row r="2404" spans="1:13" x14ac:dyDescent="0.35">
      <c r="A2404" s="259" t="s">
        <v>2187</v>
      </c>
      <c r="B2404" s="259" t="s">
        <v>2188</v>
      </c>
      <c r="C2404" s="259" t="s">
        <v>2189</v>
      </c>
      <c r="D2404" s="259" t="s">
        <v>40</v>
      </c>
      <c r="E2404" s="259" t="s">
        <v>17</v>
      </c>
      <c r="F2404" s="259" t="s">
        <v>17</v>
      </c>
      <c r="G2404" s="259" t="s">
        <v>17</v>
      </c>
      <c r="H2404" s="259" t="s">
        <v>17</v>
      </c>
      <c r="I2404" s="259" t="s">
        <v>17</v>
      </c>
      <c r="J2404" s="259" t="s">
        <v>3459</v>
      </c>
      <c r="K2404" s="259" t="s">
        <v>3722</v>
      </c>
      <c r="L2404" s="260">
        <v>45631</v>
      </c>
      <c r="M2404" s="259" t="s">
        <v>310</v>
      </c>
    </row>
    <row r="2405" spans="1:13" x14ac:dyDescent="0.35">
      <c r="A2405" s="261" t="s">
        <v>2187</v>
      </c>
      <c r="B2405" s="261" t="s">
        <v>2188</v>
      </c>
      <c r="C2405" s="261" t="s">
        <v>2189</v>
      </c>
      <c r="D2405" s="261" t="s">
        <v>16</v>
      </c>
      <c r="E2405" s="261" t="s">
        <v>17</v>
      </c>
      <c r="F2405" s="261" t="s">
        <v>17</v>
      </c>
      <c r="G2405" s="261" t="s">
        <v>17</v>
      </c>
      <c r="H2405" s="261" t="s">
        <v>17</v>
      </c>
      <c r="I2405" s="261" t="s">
        <v>17</v>
      </c>
      <c r="J2405" s="261" t="s">
        <v>3459</v>
      </c>
      <c r="K2405" s="261" t="s">
        <v>3723</v>
      </c>
      <c r="L2405" s="262">
        <v>45631</v>
      </c>
      <c r="M2405" s="261" t="s">
        <v>310</v>
      </c>
    </row>
    <row r="2406" spans="1:13" x14ac:dyDescent="0.35">
      <c r="A2406" s="259" t="s">
        <v>2187</v>
      </c>
      <c r="B2406" s="259" t="s">
        <v>2188</v>
      </c>
      <c r="C2406" s="259" t="s">
        <v>2189</v>
      </c>
      <c r="D2406" s="259" t="s">
        <v>21</v>
      </c>
      <c r="E2406" s="259" t="s">
        <v>17</v>
      </c>
      <c r="F2406" s="259" t="s">
        <v>17</v>
      </c>
      <c r="G2406" s="259" t="s">
        <v>17</v>
      </c>
      <c r="H2406" s="259" t="s">
        <v>17</v>
      </c>
      <c r="I2406" s="259" t="s">
        <v>17</v>
      </c>
      <c r="J2406" s="259" t="s">
        <v>3459</v>
      </c>
      <c r="K2406" s="259" t="s">
        <v>3724</v>
      </c>
      <c r="L2406" s="260">
        <v>45631</v>
      </c>
      <c r="M2406" s="259" t="s">
        <v>310</v>
      </c>
    </row>
    <row r="2407" spans="1:13" x14ac:dyDescent="0.35">
      <c r="A2407" s="261" t="s">
        <v>2187</v>
      </c>
      <c r="B2407" s="261" t="s">
        <v>2188</v>
      </c>
      <c r="C2407" s="261" t="s">
        <v>2189</v>
      </c>
      <c r="D2407" s="261" t="s">
        <v>558</v>
      </c>
      <c r="E2407" s="261" t="s">
        <v>17</v>
      </c>
      <c r="F2407" s="261" t="s">
        <v>17</v>
      </c>
      <c r="G2407" s="261" t="s">
        <v>17</v>
      </c>
      <c r="H2407" s="261" t="s">
        <v>17</v>
      </c>
      <c r="I2407" s="261" t="s">
        <v>17</v>
      </c>
      <c r="J2407" s="261" t="s">
        <v>3459</v>
      </c>
      <c r="K2407" s="261" t="s">
        <v>3725</v>
      </c>
      <c r="L2407" s="262">
        <v>45631</v>
      </c>
      <c r="M2407" s="261" t="s">
        <v>310</v>
      </c>
    </row>
    <row r="2408" spans="1:13" x14ac:dyDescent="0.35">
      <c r="A2408" s="259" t="s">
        <v>2187</v>
      </c>
      <c r="B2408" s="259" t="s">
        <v>2188</v>
      </c>
      <c r="C2408" s="259" t="s">
        <v>2189</v>
      </c>
      <c r="D2408" s="259" t="s">
        <v>24</v>
      </c>
      <c r="E2408" s="259" t="s">
        <v>17</v>
      </c>
      <c r="F2408" s="259" t="s">
        <v>17</v>
      </c>
      <c r="G2408" s="259" t="s">
        <v>17</v>
      </c>
      <c r="H2408" s="259" t="s">
        <v>17</v>
      </c>
      <c r="I2408" s="259" t="s">
        <v>17</v>
      </c>
      <c r="J2408" s="259" t="s">
        <v>3459</v>
      </c>
      <c r="K2408" s="259" t="s">
        <v>3726</v>
      </c>
      <c r="L2408" s="260">
        <v>45631</v>
      </c>
      <c r="M2408" s="259" t="s">
        <v>310</v>
      </c>
    </row>
    <row r="2409" spans="1:13" x14ac:dyDescent="0.35">
      <c r="A2409" s="261" t="s">
        <v>2187</v>
      </c>
      <c r="B2409" s="261" t="s">
        <v>2188</v>
      </c>
      <c r="C2409" s="261" t="s">
        <v>2189</v>
      </c>
      <c r="D2409" s="261" t="s">
        <v>26</v>
      </c>
      <c r="E2409" s="261" t="s">
        <v>17</v>
      </c>
      <c r="F2409" s="261" t="s">
        <v>17</v>
      </c>
      <c r="G2409" s="261" t="s">
        <v>17</v>
      </c>
      <c r="H2409" s="261" t="s">
        <v>17</v>
      </c>
      <c r="I2409" s="261" t="s">
        <v>17</v>
      </c>
      <c r="J2409" s="261" t="s">
        <v>3459</v>
      </c>
      <c r="K2409" s="261" t="s">
        <v>3727</v>
      </c>
      <c r="L2409" s="262">
        <v>45631</v>
      </c>
      <c r="M2409" s="261" t="s">
        <v>310</v>
      </c>
    </row>
    <row r="2410" spans="1:13" x14ac:dyDescent="0.35">
      <c r="A2410" s="259" t="s">
        <v>2187</v>
      </c>
      <c r="B2410" s="259" t="s">
        <v>2188</v>
      </c>
      <c r="C2410" s="259" t="s">
        <v>2189</v>
      </c>
      <c r="D2410" s="259" t="s">
        <v>28</v>
      </c>
      <c r="E2410" s="259" t="s">
        <v>17</v>
      </c>
      <c r="F2410" s="259" t="s">
        <v>17</v>
      </c>
      <c r="G2410" s="259" t="s">
        <v>17</v>
      </c>
      <c r="H2410" s="259" t="s">
        <v>17</v>
      </c>
      <c r="I2410" s="259" t="s">
        <v>17</v>
      </c>
      <c r="J2410" s="259" t="s">
        <v>3459</v>
      </c>
      <c r="K2410" s="259" t="s">
        <v>3728</v>
      </c>
      <c r="L2410" s="260">
        <v>45631</v>
      </c>
      <c r="M2410" s="259" t="s">
        <v>310</v>
      </c>
    </row>
    <row r="2411" spans="1:13" x14ac:dyDescent="0.35">
      <c r="A2411" s="261" t="s">
        <v>1773</v>
      </c>
      <c r="B2411" s="261" t="s">
        <v>1774</v>
      </c>
      <c r="C2411" s="261" t="s">
        <v>1775</v>
      </c>
      <c r="D2411" s="261" t="s">
        <v>653</v>
      </c>
      <c r="E2411" s="261">
        <v>16376870</v>
      </c>
      <c r="F2411" s="261" t="s">
        <v>3729</v>
      </c>
      <c r="G2411" s="261" t="s">
        <v>742</v>
      </c>
      <c r="H2411" s="261">
        <v>2</v>
      </c>
      <c r="I2411" s="261" t="s">
        <v>3730</v>
      </c>
      <c r="J2411" s="261" t="s">
        <v>3731</v>
      </c>
      <c r="K2411" s="261" t="s">
        <v>3732</v>
      </c>
      <c r="L2411" s="262">
        <v>45635</v>
      </c>
      <c r="M2411" s="261" t="s">
        <v>20</v>
      </c>
    </row>
    <row r="2412" spans="1:13" x14ac:dyDescent="0.35">
      <c r="A2412" s="259" t="s">
        <v>2964</v>
      </c>
      <c r="B2412" s="259" t="s">
        <v>2965</v>
      </c>
      <c r="C2412" s="259" t="s">
        <v>277</v>
      </c>
      <c r="D2412" s="259" t="s">
        <v>38</v>
      </c>
      <c r="E2412" s="259" t="s">
        <v>17</v>
      </c>
      <c r="F2412" s="259" t="s">
        <v>17</v>
      </c>
      <c r="G2412" s="259" t="s">
        <v>17</v>
      </c>
      <c r="H2412" s="259" t="s">
        <v>17</v>
      </c>
      <c r="I2412" s="259" t="s">
        <v>17</v>
      </c>
      <c r="J2412" s="259" t="s">
        <v>3459</v>
      </c>
      <c r="K2412" s="259" t="s">
        <v>3733</v>
      </c>
      <c r="L2412" s="260">
        <v>45638</v>
      </c>
      <c r="M2412" s="259" t="s">
        <v>310</v>
      </c>
    </row>
    <row r="2413" spans="1:13" x14ac:dyDescent="0.35">
      <c r="A2413" s="261" t="s">
        <v>2964</v>
      </c>
      <c r="B2413" s="261" t="s">
        <v>2965</v>
      </c>
      <c r="C2413" s="261" t="s">
        <v>277</v>
      </c>
      <c r="D2413" s="261" t="s">
        <v>558</v>
      </c>
      <c r="E2413" s="261" t="s">
        <v>17</v>
      </c>
      <c r="F2413" s="261" t="s">
        <v>17</v>
      </c>
      <c r="G2413" s="261" t="s">
        <v>17</v>
      </c>
      <c r="H2413" s="261" t="s">
        <v>17</v>
      </c>
      <c r="I2413" s="261" t="s">
        <v>17</v>
      </c>
      <c r="J2413" s="261" t="s">
        <v>3459</v>
      </c>
      <c r="K2413" s="261" t="s">
        <v>3734</v>
      </c>
      <c r="L2413" s="262">
        <v>45638</v>
      </c>
      <c r="M2413" s="261" t="s">
        <v>310</v>
      </c>
    </row>
    <row r="2414" spans="1:13" x14ac:dyDescent="0.35">
      <c r="A2414" s="259" t="s">
        <v>2964</v>
      </c>
      <c r="B2414" s="259" t="s">
        <v>2965</v>
      </c>
      <c r="C2414" s="259" t="s">
        <v>277</v>
      </c>
      <c r="D2414" s="259" t="s">
        <v>24</v>
      </c>
      <c r="E2414" s="259" t="s">
        <v>17</v>
      </c>
      <c r="F2414" s="259" t="s">
        <v>17</v>
      </c>
      <c r="G2414" s="259" t="s">
        <v>17</v>
      </c>
      <c r="H2414" s="259" t="s">
        <v>17</v>
      </c>
      <c r="I2414" s="259" t="s">
        <v>17</v>
      </c>
      <c r="J2414" s="259" t="s">
        <v>3459</v>
      </c>
      <c r="K2414" s="259" t="s">
        <v>3735</v>
      </c>
      <c r="L2414" s="260">
        <v>45638</v>
      </c>
      <c r="M2414" s="259" t="s">
        <v>310</v>
      </c>
    </row>
    <row r="2415" spans="1:13" x14ac:dyDescent="0.35">
      <c r="A2415" s="261" t="s">
        <v>3736</v>
      </c>
      <c r="B2415" s="261" t="s">
        <v>3737</v>
      </c>
      <c r="C2415" s="261" t="s">
        <v>1567</v>
      </c>
      <c r="D2415" s="261" t="s">
        <v>648</v>
      </c>
      <c r="E2415" s="261">
        <v>109033245</v>
      </c>
      <c r="F2415" s="261" t="s">
        <v>3738</v>
      </c>
      <c r="G2415" s="261" t="s">
        <v>742</v>
      </c>
      <c r="H2415" s="261">
        <v>2</v>
      </c>
      <c r="I2415" s="261" t="s">
        <v>3739</v>
      </c>
      <c r="J2415" s="261" t="s">
        <v>3740</v>
      </c>
      <c r="K2415" s="261" t="s">
        <v>3741</v>
      </c>
      <c r="L2415" s="262">
        <v>45644</v>
      </c>
      <c r="M2415" s="261" t="s">
        <v>20</v>
      </c>
    </row>
    <row r="2416" spans="1:13" x14ac:dyDescent="0.35">
      <c r="A2416" s="259" t="s">
        <v>3736</v>
      </c>
      <c r="B2416" s="259" t="s">
        <v>3737</v>
      </c>
      <c r="C2416" s="259" t="s">
        <v>1567</v>
      </c>
      <c r="D2416" s="259" t="s">
        <v>653</v>
      </c>
      <c r="E2416" s="259">
        <v>100905</v>
      </c>
      <c r="F2416" s="259" t="s">
        <v>3742</v>
      </c>
      <c r="G2416" s="259" t="s">
        <v>742</v>
      </c>
      <c r="H2416" s="259">
        <v>2</v>
      </c>
      <c r="I2416" s="259" t="s">
        <v>3743</v>
      </c>
      <c r="J2416" s="259" t="s">
        <v>3744</v>
      </c>
      <c r="K2416" s="259" t="s">
        <v>3745</v>
      </c>
      <c r="L2416" s="260">
        <v>45644</v>
      </c>
      <c r="M2416" s="259" t="s">
        <v>20</v>
      </c>
    </row>
    <row r="2417" spans="1:13" x14ac:dyDescent="0.35">
      <c r="A2417" s="261" t="s">
        <v>3736</v>
      </c>
      <c r="B2417" s="261" t="s">
        <v>3737</v>
      </c>
      <c r="C2417" s="261" t="s">
        <v>1567</v>
      </c>
      <c r="D2417" s="261" t="s">
        <v>658</v>
      </c>
      <c r="E2417" s="261">
        <v>25255133</v>
      </c>
      <c r="F2417" s="261" t="s">
        <v>3746</v>
      </c>
      <c r="G2417" s="261" t="s">
        <v>742</v>
      </c>
      <c r="H2417" s="261">
        <v>2</v>
      </c>
      <c r="I2417" s="261" t="s">
        <v>3747</v>
      </c>
      <c r="J2417" s="261" t="s">
        <v>3748</v>
      </c>
      <c r="K2417" s="261" t="s">
        <v>3749</v>
      </c>
      <c r="L2417" s="262">
        <v>45644</v>
      </c>
      <c r="M2417" s="261" t="s">
        <v>20</v>
      </c>
    </row>
    <row r="2418" spans="1:13" x14ac:dyDescent="0.35">
      <c r="A2418" s="259" t="s">
        <v>3736</v>
      </c>
      <c r="B2418" s="259" t="s">
        <v>3737</v>
      </c>
      <c r="C2418" s="259" t="s">
        <v>1567</v>
      </c>
      <c r="D2418" s="259" t="s">
        <v>663</v>
      </c>
      <c r="E2418" s="259">
        <v>4862375</v>
      </c>
      <c r="F2418" s="259" t="s">
        <v>3750</v>
      </c>
      <c r="G2418" s="259" t="s">
        <v>742</v>
      </c>
      <c r="H2418" s="259">
        <v>2</v>
      </c>
      <c r="I2418" s="259" t="s">
        <v>3751</v>
      </c>
      <c r="J2418" s="259" t="s">
        <v>3752</v>
      </c>
      <c r="K2418" s="259" t="s">
        <v>3753</v>
      </c>
      <c r="L2418" s="260">
        <v>45644</v>
      </c>
      <c r="M2418" s="259" t="s">
        <v>20</v>
      </c>
    </row>
    <row r="2419" spans="1:13" x14ac:dyDescent="0.35">
      <c r="A2419" s="261" t="s">
        <v>3736</v>
      </c>
      <c r="B2419" s="261" t="s">
        <v>3737</v>
      </c>
      <c r="C2419" s="261" t="s">
        <v>1567</v>
      </c>
      <c r="D2419" s="261" t="s">
        <v>40</v>
      </c>
      <c r="E2419" s="261">
        <v>16</v>
      </c>
      <c r="F2419" s="261" t="s">
        <v>3754</v>
      </c>
      <c r="G2419" s="261" t="s">
        <v>742</v>
      </c>
      <c r="H2419" s="261">
        <v>2</v>
      </c>
      <c r="I2419" s="261" t="s">
        <v>3755</v>
      </c>
      <c r="J2419" s="261" t="s">
        <v>3530</v>
      </c>
      <c r="K2419" s="261" t="s">
        <v>3756</v>
      </c>
      <c r="L2419" s="262">
        <v>45644</v>
      </c>
      <c r="M2419" s="261" t="s">
        <v>20</v>
      </c>
    </row>
    <row r="2420" spans="1:13" x14ac:dyDescent="0.35">
      <c r="A2420" s="259" t="s">
        <v>3736</v>
      </c>
      <c r="B2420" s="259" t="s">
        <v>3737</v>
      </c>
      <c r="C2420" s="259" t="s">
        <v>1567</v>
      </c>
      <c r="D2420" s="259" t="s">
        <v>545</v>
      </c>
      <c r="E2420" s="259">
        <v>15</v>
      </c>
      <c r="F2420" s="259" t="s">
        <v>3754</v>
      </c>
      <c r="G2420" s="259" t="s">
        <v>742</v>
      </c>
      <c r="H2420" s="259">
        <v>2</v>
      </c>
      <c r="I2420" s="259" t="s">
        <v>3755</v>
      </c>
      <c r="J2420" s="259" t="s">
        <v>3532</v>
      </c>
      <c r="K2420" s="259" t="s">
        <v>3757</v>
      </c>
      <c r="L2420" s="260">
        <v>45644</v>
      </c>
      <c r="M2420" s="259" t="s">
        <v>20</v>
      </c>
    </row>
    <row r="2421" spans="1:13" x14ac:dyDescent="0.35">
      <c r="A2421" s="261" t="s">
        <v>3736</v>
      </c>
      <c r="B2421" s="261" t="s">
        <v>3737</v>
      </c>
      <c r="C2421" s="261" t="s">
        <v>1567</v>
      </c>
      <c r="D2421" s="261" t="s">
        <v>686</v>
      </c>
      <c r="E2421" s="261">
        <v>1707200</v>
      </c>
      <c r="F2421" s="261" t="s">
        <v>3758</v>
      </c>
      <c r="G2421" s="261" t="s">
        <v>358</v>
      </c>
      <c r="H2421" s="261">
        <v>1</v>
      </c>
      <c r="I2421" s="261" t="s">
        <v>3759</v>
      </c>
      <c r="J2421" s="261" t="s">
        <v>3760</v>
      </c>
      <c r="K2421" s="261" t="s">
        <v>3761</v>
      </c>
      <c r="L2421" s="262">
        <v>45644</v>
      </c>
      <c r="M2421" s="261" t="s">
        <v>20</v>
      </c>
    </row>
    <row r="2422" spans="1:13" x14ac:dyDescent="0.35">
      <c r="A2422" s="259" t="s">
        <v>3736</v>
      </c>
      <c r="B2422" s="259" t="s">
        <v>3737</v>
      </c>
      <c r="C2422" s="259" t="s">
        <v>1567</v>
      </c>
      <c r="D2422" s="259" t="s">
        <v>691</v>
      </c>
      <c r="E2422" s="259">
        <v>20392758</v>
      </c>
      <c r="F2422" s="259" t="s">
        <v>3746</v>
      </c>
      <c r="G2422" s="259" t="s">
        <v>742</v>
      </c>
      <c r="H2422" s="259">
        <v>2</v>
      </c>
      <c r="I2422" s="259" t="s">
        <v>3747</v>
      </c>
      <c r="J2422" s="259" t="s">
        <v>3762</v>
      </c>
      <c r="K2422" s="259" t="s">
        <v>3763</v>
      </c>
      <c r="L2422" s="260">
        <v>45644</v>
      </c>
      <c r="M2422" s="259" t="s">
        <v>20</v>
      </c>
    </row>
    <row r="2423" spans="1:13" x14ac:dyDescent="0.35">
      <c r="A2423" s="261" t="s">
        <v>3736</v>
      </c>
      <c r="B2423" s="261" t="s">
        <v>3737</v>
      </c>
      <c r="C2423" s="261" t="s">
        <v>1567</v>
      </c>
      <c r="D2423" s="261" t="s">
        <v>696</v>
      </c>
      <c r="E2423" s="261">
        <v>3155175</v>
      </c>
      <c r="F2423" s="261" t="s">
        <v>3764</v>
      </c>
      <c r="G2423" s="261" t="s">
        <v>742</v>
      </c>
      <c r="H2423" s="261">
        <v>2</v>
      </c>
      <c r="I2423" s="261" t="s">
        <v>3765</v>
      </c>
      <c r="J2423" s="261" t="s">
        <v>3766</v>
      </c>
      <c r="K2423" s="261" t="s">
        <v>3767</v>
      </c>
      <c r="L2423" s="262">
        <v>45644</v>
      </c>
      <c r="M2423" s="261" t="s">
        <v>20</v>
      </c>
    </row>
    <row r="2424" spans="1:13" x14ac:dyDescent="0.35">
      <c r="A2424" s="259" t="s">
        <v>3736</v>
      </c>
      <c r="B2424" s="259" t="s">
        <v>3737</v>
      </c>
      <c r="C2424" s="259" t="s">
        <v>1567</v>
      </c>
      <c r="D2424" s="259" t="s">
        <v>699</v>
      </c>
      <c r="E2424" s="259">
        <v>1707200</v>
      </c>
      <c r="F2424" s="259" t="s">
        <v>3758</v>
      </c>
      <c r="G2424" s="259" t="s">
        <v>742</v>
      </c>
      <c r="H2424" s="259">
        <v>2</v>
      </c>
      <c r="I2424" s="259" t="s">
        <v>3759</v>
      </c>
      <c r="J2424" s="259" t="s">
        <v>3768</v>
      </c>
      <c r="K2424" s="259" t="s">
        <v>3769</v>
      </c>
      <c r="L2424" s="260">
        <v>45644</v>
      </c>
      <c r="M2424" s="259" t="s">
        <v>20</v>
      </c>
    </row>
    <row r="2425" spans="1:13" x14ac:dyDescent="0.35">
      <c r="A2425" s="261" t="s">
        <v>3736</v>
      </c>
      <c r="B2425" s="261" t="s">
        <v>3737</v>
      </c>
      <c r="C2425" s="261" t="s">
        <v>1567</v>
      </c>
      <c r="D2425" s="261" t="s">
        <v>702</v>
      </c>
      <c r="E2425" s="261" t="s">
        <v>17</v>
      </c>
      <c r="F2425" s="261" t="s">
        <v>17</v>
      </c>
      <c r="G2425" s="261" t="s">
        <v>17</v>
      </c>
      <c r="H2425" s="261" t="s">
        <v>17</v>
      </c>
      <c r="I2425" s="261" t="s">
        <v>17</v>
      </c>
      <c r="J2425" s="261" t="s">
        <v>3770</v>
      </c>
      <c r="K2425" s="261" t="s">
        <v>3771</v>
      </c>
      <c r="L2425" s="262">
        <v>45644</v>
      </c>
      <c r="M2425" s="261" t="s">
        <v>20</v>
      </c>
    </row>
    <row r="2426" spans="1:13" x14ac:dyDescent="0.35">
      <c r="A2426" s="259" t="s">
        <v>3736</v>
      </c>
      <c r="B2426" s="259" t="s">
        <v>3737</v>
      </c>
      <c r="C2426" s="259" t="s">
        <v>1567</v>
      </c>
      <c r="D2426" s="259" t="s">
        <v>572</v>
      </c>
      <c r="E2426" s="259" t="s">
        <v>17</v>
      </c>
      <c r="F2426" s="259" t="s">
        <v>17</v>
      </c>
      <c r="G2426" s="259" t="s">
        <v>17</v>
      </c>
      <c r="H2426" s="259" t="s">
        <v>17</v>
      </c>
      <c r="I2426" s="259" t="s">
        <v>17</v>
      </c>
      <c r="J2426" s="259" t="s">
        <v>3770</v>
      </c>
      <c r="K2426" s="259" t="s">
        <v>3772</v>
      </c>
      <c r="L2426" s="260">
        <v>45644</v>
      </c>
      <c r="M2426" s="259" t="s">
        <v>20</v>
      </c>
    </row>
    <row r="2427" spans="1:13" x14ac:dyDescent="0.35">
      <c r="A2427" s="261" t="s">
        <v>3736</v>
      </c>
      <c r="B2427" s="261" t="s">
        <v>3737</v>
      </c>
      <c r="C2427" s="261" t="s">
        <v>1567</v>
      </c>
      <c r="D2427" s="261" t="s">
        <v>282</v>
      </c>
      <c r="E2427" s="261">
        <v>4</v>
      </c>
      <c r="F2427" s="261" t="s">
        <v>3758</v>
      </c>
      <c r="G2427" s="261" t="s">
        <v>742</v>
      </c>
      <c r="H2427" s="261">
        <v>2</v>
      </c>
      <c r="I2427" s="261" t="s">
        <v>3759</v>
      </c>
      <c r="J2427" s="261" t="s">
        <v>3773</v>
      </c>
      <c r="K2427" s="261" t="s">
        <v>3774</v>
      </c>
      <c r="L2427" s="262">
        <v>45644</v>
      </c>
      <c r="M2427" s="261" t="s">
        <v>20</v>
      </c>
    </row>
    <row r="2428" spans="1:13" x14ac:dyDescent="0.35">
      <c r="A2428" s="259" t="s">
        <v>3736</v>
      </c>
      <c r="B2428" s="259" t="s">
        <v>3737</v>
      </c>
      <c r="C2428" s="259" t="s">
        <v>1567</v>
      </c>
      <c r="D2428" s="259" t="s">
        <v>26</v>
      </c>
      <c r="E2428" s="259" t="s">
        <v>17</v>
      </c>
      <c r="F2428" s="259" t="s">
        <v>17</v>
      </c>
      <c r="G2428" s="259" t="s">
        <v>17</v>
      </c>
      <c r="H2428" s="259" t="s">
        <v>17</v>
      </c>
      <c r="I2428" s="259" t="s">
        <v>17</v>
      </c>
      <c r="J2428" s="259" t="s">
        <v>1575</v>
      </c>
      <c r="K2428" s="259" t="s">
        <v>3775</v>
      </c>
      <c r="L2428" s="260">
        <v>45644</v>
      </c>
      <c r="M2428" s="259" t="s">
        <v>20</v>
      </c>
    </row>
    <row r="2429" spans="1:13" x14ac:dyDescent="0.35">
      <c r="A2429" s="261" t="s">
        <v>3736</v>
      </c>
      <c r="B2429" s="261" t="s">
        <v>3737</v>
      </c>
      <c r="C2429" s="261" t="s">
        <v>1567</v>
      </c>
      <c r="D2429" s="261" t="s">
        <v>28</v>
      </c>
      <c r="E2429" s="261" t="s">
        <v>17</v>
      </c>
      <c r="F2429" s="261" t="s">
        <v>17</v>
      </c>
      <c r="G2429" s="261" t="s">
        <v>17</v>
      </c>
      <c r="H2429" s="261" t="s">
        <v>17</v>
      </c>
      <c r="I2429" s="261" t="s">
        <v>17</v>
      </c>
      <c r="J2429" s="261" t="s">
        <v>1575</v>
      </c>
      <c r="K2429" s="261" t="s">
        <v>3776</v>
      </c>
      <c r="L2429" s="262">
        <v>45644</v>
      </c>
      <c r="M2429" s="261" t="s">
        <v>20</v>
      </c>
    </row>
    <row r="2430" spans="1:13" x14ac:dyDescent="0.35">
      <c r="A2430" s="259" t="s">
        <v>3736</v>
      </c>
      <c r="B2430" s="259" t="s">
        <v>3737</v>
      </c>
      <c r="C2430" s="259" t="s">
        <v>1567</v>
      </c>
      <c r="D2430" s="259" t="s">
        <v>38</v>
      </c>
      <c r="E2430" s="259" t="s">
        <v>17</v>
      </c>
      <c r="F2430" s="259" t="s">
        <v>17</v>
      </c>
      <c r="G2430" s="259" t="s">
        <v>17</v>
      </c>
      <c r="H2430" s="259" t="s">
        <v>17</v>
      </c>
      <c r="I2430" s="259" t="s">
        <v>17</v>
      </c>
      <c r="J2430" s="259" t="s">
        <v>2057</v>
      </c>
      <c r="K2430" s="259" t="s">
        <v>3777</v>
      </c>
      <c r="L2430" s="260">
        <v>45644</v>
      </c>
      <c r="M2430" s="259" t="s">
        <v>20</v>
      </c>
    </row>
    <row r="2431" spans="1:13" x14ac:dyDescent="0.35">
      <c r="A2431" s="261" t="s">
        <v>3736</v>
      </c>
      <c r="B2431" s="261" t="s">
        <v>3737</v>
      </c>
      <c r="C2431" s="261" t="s">
        <v>1567</v>
      </c>
      <c r="D2431" s="261" t="s">
        <v>558</v>
      </c>
      <c r="E2431" s="261" t="s">
        <v>17</v>
      </c>
      <c r="F2431" s="261" t="s">
        <v>17</v>
      </c>
      <c r="G2431" s="261" t="s">
        <v>17</v>
      </c>
      <c r="H2431" s="261" t="s">
        <v>17</v>
      </c>
      <c r="I2431" s="261" t="s">
        <v>17</v>
      </c>
      <c r="J2431" s="261" t="s">
        <v>2057</v>
      </c>
      <c r="K2431" s="261" t="s">
        <v>3778</v>
      </c>
      <c r="L2431" s="262">
        <v>45644</v>
      </c>
      <c r="M2431" s="261" t="s">
        <v>20</v>
      </c>
    </row>
    <row r="2432" spans="1:13" x14ac:dyDescent="0.35">
      <c r="A2432" s="259" t="s">
        <v>3736</v>
      </c>
      <c r="B2432" s="259" t="s">
        <v>3737</v>
      </c>
      <c r="C2432" s="259" t="s">
        <v>1567</v>
      </c>
      <c r="D2432" s="259" t="s">
        <v>24</v>
      </c>
      <c r="E2432" s="259">
        <v>63669841</v>
      </c>
      <c r="F2432" s="259" t="s">
        <v>3754</v>
      </c>
      <c r="G2432" s="259" t="s">
        <v>742</v>
      </c>
      <c r="H2432" s="259">
        <v>2</v>
      </c>
      <c r="I2432" s="259" t="s">
        <v>3755</v>
      </c>
      <c r="J2432" s="259" t="s">
        <v>3779</v>
      </c>
      <c r="K2432" s="259" t="s">
        <v>3780</v>
      </c>
      <c r="L2432" s="260">
        <v>45644</v>
      </c>
      <c r="M2432" s="259" t="s">
        <v>20</v>
      </c>
    </row>
    <row r="2433" spans="1:13" x14ac:dyDescent="0.35">
      <c r="A2433" s="261" t="s">
        <v>2050</v>
      </c>
      <c r="B2433" s="261" t="s">
        <v>2051</v>
      </c>
      <c r="C2433" s="261" t="s">
        <v>1567</v>
      </c>
      <c r="D2433" s="261" t="s">
        <v>648</v>
      </c>
      <c r="E2433" s="261">
        <v>109033245</v>
      </c>
      <c r="F2433" s="261" t="s">
        <v>3738</v>
      </c>
      <c r="G2433" s="261" t="s">
        <v>742</v>
      </c>
      <c r="H2433" s="261">
        <v>2</v>
      </c>
      <c r="I2433" s="261" t="s">
        <v>3739</v>
      </c>
      <c r="J2433" s="261" t="s">
        <v>3740</v>
      </c>
      <c r="K2433" s="261" t="s">
        <v>3781</v>
      </c>
      <c r="L2433" s="262">
        <v>45644</v>
      </c>
      <c r="M2433" s="261" t="s">
        <v>310</v>
      </c>
    </row>
    <row r="2434" spans="1:13" x14ac:dyDescent="0.35">
      <c r="A2434" s="259" t="s">
        <v>2050</v>
      </c>
      <c r="B2434" s="259" t="s">
        <v>2051</v>
      </c>
      <c r="C2434" s="259" t="s">
        <v>1567</v>
      </c>
      <c r="D2434" s="259" t="s">
        <v>658</v>
      </c>
      <c r="E2434" s="259">
        <v>74942610</v>
      </c>
      <c r="F2434" s="259" t="s">
        <v>3782</v>
      </c>
      <c r="G2434" s="259" t="s">
        <v>742</v>
      </c>
      <c r="H2434" s="259">
        <v>2</v>
      </c>
      <c r="I2434" s="259" t="s">
        <v>3783</v>
      </c>
      <c r="J2434" s="259" t="s">
        <v>3784</v>
      </c>
      <c r="K2434" s="259" t="s">
        <v>3785</v>
      </c>
      <c r="L2434" s="260">
        <v>45644</v>
      </c>
      <c r="M2434" s="259" t="s">
        <v>310</v>
      </c>
    </row>
    <row r="2435" spans="1:13" x14ac:dyDescent="0.35">
      <c r="A2435" s="261" t="s">
        <v>2050</v>
      </c>
      <c r="B2435" s="261" t="s">
        <v>2051</v>
      </c>
      <c r="C2435" s="261" t="s">
        <v>1567</v>
      </c>
      <c r="D2435" s="261" t="s">
        <v>691</v>
      </c>
      <c r="E2435" s="261">
        <v>65034418</v>
      </c>
      <c r="F2435" s="261" t="s">
        <v>3782</v>
      </c>
      <c r="G2435" s="261" t="s">
        <v>742</v>
      </c>
      <c r="H2435" s="261">
        <v>2</v>
      </c>
      <c r="I2435" s="261" t="s">
        <v>3783</v>
      </c>
      <c r="J2435" s="261" t="s">
        <v>3762</v>
      </c>
      <c r="K2435" s="261" t="s">
        <v>3786</v>
      </c>
      <c r="L2435" s="262">
        <v>45644</v>
      </c>
      <c r="M2435" s="261" t="s">
        <v>310</v>
      </c>
    </row>
    <row r="2436" spans="1:13" x14ac:dyDescent="0.35">
      <c r="A2436" s="259" t="s">
        <v>2050</v>
      </c>
      <c r="B2436" s="259" t="s">
        <v>2051</v>
      </c>
      <c r="C2436" s="259" t="s">
        <v>1567</v>
      </c>
      <c r="D2436" s="259" t="s">
        <v>282</v>
      </c>
      <c r="E2436" s="259">
        <v>4</v>
      </c>
      <c r="F2436" s="259" t="s">
        <v>3534</v>
      </c>
      <c r="G2436" s="259" t="s">
        <v>742</v>
      </c>
      <c r="H2436" s="259">
        <v>2</v>
      </c>
      <c r="I2436" s="259" t="s">
        <v>3535</v>
      </c>
      <c r="J2436" s="259" t="s">
        <v>3773</v>
      </c>
      <c r="K2436" s="259" t="s">
        <v>3787</v>
      </c>
      <c r="L2436" s="260">
        <v>45644</v>
      </c>
      <c r="M2436" s="259" t="s">
        <v>310</v>
      </c>
    </row>
    <row r="2437" spans="1:13" x14ac:dyDescent="0.35">
      <c r="A2437" s="261" t="s">
        <v>1565</v>
      </c>
      <c r="B2437" s="261" t="s">
        <v>1566</v>
      </c>
      <c r="C2437" s="261" t="s">
        <v>1567</v>
      </c>
      <c r="D2437" s="261" t="s">
        <v>648</v>
      </c>
      <c r="E2437" s="261">
        <v>109033245</v>
      </c>
      <c r="F2437" s="261" t="s">
        <v>3738</v>
      </c>
      <c r="G2437" s="261" t="s">
        <v>742</v>
      </c>
      <c r="H2437" s="261">
        <v>2</v>
      </c>
      <c r="I2437" s="261" t="s">
        <v>3739</v>
      </c>
      <c r="J2437" s="261" t="s">
        <v>3788</v>
      </c>
      <c r="K2437" s="261" t="s">
        <v>3789</v>
      </c>
      <c r="L2437" s="262">
        <v>45644</v>
      </c>
      <c r="M2437" s="261" t="s">
        <v>310</v>
      </c>
    </row>
    <row r="2438" spans="1:13" x14ac:dyDescent="0.35">
      <c r="A2438" s="259" t="s">
        <v>1565</v>
      </c>
      <c r="B2438" s="259" t="s">
        <v>1566</v>
      </c>
      <c r="C2438" s="259" t="s">
        <v>1567</v>
      </c>
      <c r="D2438" s="259" t="s">
        <v>658</v>
      </c>
      <c r="E2438" s="259">
        <v>26252442</v>
      </c>
      <c r="F2438" s="259" t="s">
        <v>3790</v>
      </c>
      <c r="G2438" s="259" t="s">
        <v>742</v>
      </c>
      <c r="H2438" s="259">
        <v>2</v>
      </c>
      <c r="I2438" s="259" t="s">
        <v>3791</v>
      </c>
      <c r="J2438" s="259" t="s">
        <v>3792</v>
      </c>
      <c r="K2438" s="259" t="s">
        <v>3793</v>
      </c>
      <c r="L2438" s="260">
        <v>45644</v>
      </c>
      <c r="M2438" s="259" t="s">
        <v>310</v>
      </c>
    </row>
    <row r="2439" spans="1:13" x14ac:dyDescent="0.35">
      <c r="A2439" s="261" t="s">
        <v>1565</v>
      </c>
      <c r="B2439" s="261" t="s">
        <v>1566</v>
      </c>
      <c r="C2439" s="261" t="s">
        <v>1567</v>
      </c>
      <c r="D2439" s="261" t="s">
        <v>663</v>
      </c>
      <c r="E2439" s="261">
        <v>106100</v>
      </c>
      <c r="F2439" s="261" t="s">
        <v>3794</v>
      </c>
      <c r="G2439" s="261" t="s">
        <v>742</v>
      </c>
      <c r="H2439" s="261">
        <v>2</v>
      </c>
      <c r="I2439" s="261" t="s">
        <v>3795</v>
      </c>
      <c r="J2439" s="261" t="s">
        <v>3796</v>
      </c>
      <c r="K2439" s="261" t="s">
        <v>3797</v>
      </c>
      <c r="L2439" s="262">
        <v>45644</v>
      </c>
      <c r="M2439" s="261" t="s">
        <v>310</v>
      </c>
    </row>
    <row r="2440" spans="1:13" x14ac:dyDescent="0.35">
      <c r="A2440" s="259" t="s">
        <v>1565</v>
      </c>
      <c r="B2440" s="259" t="s">
        <v>1566</v>
      </c>
      <c r="C2440" s="259" t="s">
        <v>1567</v>
      </c>
      <c r="D2440" s="259" t="s">
        <v>413</v>
      </c>
      <c r="E2440" s="259">
        <v>106100</v>
      </c>
      <c r="F2440" s="259" t="s">
        <v>3794</v>
      </c>
      <c r="G2440" s="259" t="s">
        <v>742</v>
      </c>
      <c r="H2440" s="259">
        <v>2</v>
      </c>
      <c r="I2440" s="259" t="s">
        <v>3795</v>
      </c>
      <c r="J2440" s="259" t="s">
        <v>3798</v>
      </c>
      <c r="K2440" s="259" t="s">
        <v>3799</v>
      </c>
      <c r="L2440" s="260">
        <v>45644</v>
      </c>
      <c r="M2440" s="259" t="s">
        <v>310</v>
      </c>
    </row>
    <row r="2441" spans="1:13" x14ac:dyDescent="0.35">
      <c r="A2441" s="261" t="s">
        <v>1565</v>
      </c>
      <c r="B2441" s="261" t="s">
        <v>1566</v>
      </c>
      <c r="C2441" s="261" t="s">
        <v>1567</v>
      </c>
      <c r="D2441" s="261" t="s">
        <v>686</v>
      </c>
      <c r="E2441" s="261">
        <v>106100</v>
      </c>
      <c r="F2441" s="261" t="s">
        <v>3794</v>
      </c>
      <c r="G2441" s="261" t="s">
        <v>742</v>
      </c>
      <c r="H2441" s="261">
        <v>2</v>
      </c>
      <c r="I2441" s="261" t="s">
        <v>3795</v>
      </c>
      <c r="J2441" s="261" t="s">
        <v>3800</v>
      </c>
      <c r="K2441" s="261" t="s">
        <v>3801</v>
      </c>
      <c r="L2441" s="262">
        <v>45644</v>
      </c>
      <c r="M2441" s="261" t="s">
        <v>310</v>
      </c>
    </row>
    <row r="2442" spans="1:13" x14ac:dyDescent="0.35">
      <c r="A2442" s="259" t="s">
        <v>1565</v>
      </c>
      <c r="B2442" s="259" t="s">
        <v>1566</v>
      </c>
      <c r="C2442" s="259" t="s">
        <v>1567</v>
      </c>
      <c r="D2442" s="259" t="s">
        <v>691</v>
      </c>
      <c r="E2442" s="259">
        <v>26146342</v>
      </c>
      <c r="F2442" s="259" t="s">
        <v>3802</v>
      </c>
      <c r="G2442" s="259" t="s">
        <v>742</v>
      </c>
      <c r="H2442" s="259">
        <v>2</v>
      </c>
      <c r="I2442" s="259" t="s">
        <v>3803</v>
      </c>
      <c r="J2442" s="259" t="s">
        <v>3762</v>
      </c>
      <c r="K2442" s="259" t="s">
        <v>3804</v>
      </c>
      <c r="L2442" s="260">
        <v>45644</v>
      </c>
      <c r="M2442" s="259" t="s">
        <v>310</v>
      </c>
    </row>
    <row r="2443" spans="1:13" x14ac:dyDescent="0.35">
      <c r="A2443" s="261" t="s">
        <v>1565</v>
      </c>
      <c r="B2443" s="261" t="s">
        <v>1566</v>
      </c>
      <c r="C2443" s="261" t="s">
        <v>1567</v>
      </c>
      <c r="D2443" s="261" t="s">
        <v>702</v>
      </c>
      <c r="E2443" s="261" t="s">
        <v>17</v>
      </c>
      <c r="F2443" s="261" t="s">
        <v>17</v>
      </c>
      <c r="G2443" s="261" t="s">
        <v>17</v>
      </c>
      <c r="H2443" s="261" t="s">
        <v>17</v>
      </c>
      <c r="I2443" s="261" t="s">
        <v>17</v>
      </c>
      <c r="J2443" s="261" t="s">
        <v>3770</v>
      </c>
      <c r="K2443" s="261" t="s">
        <v>3805</v>
      </c>
      <c r="L2443" s="262">
        <v>45644</v>
      </c>
      <c r="M2443" s="261" t="s">
        <v>310</v>
      </c>
    </row>
    <row r="2444" spans="1:13" x14ac:dyDescent="0.35">
      <c r="A2444" s="259" t="s">
        <v>1565</v>
      </c>
      <c r="B2444" s="259" t="s">
        <v>1566</v>
      </c>
      <c r="C2444" s="259" t="s">
        <v>1567</v>
      </c>
      <c r="D2444" s="259" t="s">
        <v>572</v>
      </c>
      <c r="E2444" s="259" t="s">
        <v>17</v>
      </c>
      <c r="F2444" s="259" t="s">
        <v>17</v>
      </c>
      <c r="G2444" s="259" t="s">
        <v>17</v>
      </c>
      <c r="H2444" s="259" t="s">
        <v>17</v>
      </c>
      <c r="I2444" s="259" t="s">
        <v>17</v>
      </c>
      <c r="J2444" s="259" t="s">
        <v>3770</v>
      </c>
      <c r="K2444" s="259" t="s">
        <v>3806</v>
      </c>
      <c r="L2444" s="260">
        <v>45644</v>
      </c>
      <c r="M2444" s="259" t="s">
        <v>310</v>
      </c>
    </row>
    <row r="2445" spans="1:13" x14ac:dyDescent="0.35">
      <c r="A2445" s="261" t="s">
        <v>1565</v>
      </c>
      <c r="B2445" s="261" t="s">
        <v>1566</v>
      </c>
      <c r="C2445" s="261" t="s">
        <v>1567</v>
      </c>
      <c r="D2445" s="261" t="s">
        <v>282</v>
      </c>
      <c r="E2445" s="261">
        <v>4</v>
      </c>
      <c r="F2445" s="261" t="s">
        <v>3807</v>
      </c>
      <c r="G2445" s="261" t="s">
        <v>358</v>
      </c>
      <c r="H2445" s="261">
        <v>1</v>
      </c>
      <c r="I2445" s="261" t="s">
        <v>3808</v>
      </c>
      <c r="J2445" s="261" t="s">
        <v>3773</v>
      </c>
      <c r="K2445" s="261" t="s">
        <v>3809</v>
      </c>
      <c r="L2445" s="262">
        <v>45644</v>
      </c>
      <c r="M2445" s="261" t="s">
        <v>310</v>
      </c>
    </row>
    <row r="2446" spans="1:13" x14ac:dyDescent="0.35">
      <c r="A2446" s="259" t="s">
        <v>3810</v>
      </c>
      <c r="B2446" s="259" t="s">
        <v>3811</v>
      </c>
      <c r="C2446" s="259" t="s">
        <v>1567</v>
      </c>
      <c r="D2446" s="259" t="s">
        <v>1187</v>
      </c>
      <c r="E2446" s="259">
        <v>0</v>
      </c>
      <c r="F2446" s="259" t="s">
        <v>1188</v>
      </c>
      <c r="G2446" s="259" t="s">
        <v>33</v>
      </c>
      <c r="H2446" s="259">
        <v>2</v>
      </c>
      <c r="I2446" s="259" t="s">
        <v>17</v>
      </c>
      <c r="J2446" s="259" t="s">
        <v>17</v>
      </c>
      <c r="K2446" s="259" t="s">
        <v>3812</v>
      </c>
      <c r="L2446" s="260">
        <v>45644</v>
      </c>
      <c r="M2446" s="259" t="s">
        <v>20</v>
      </c>
    </row>
    <row r="2447" spans="1:13" x14ac:dyDescent="0.35">
      <c r="A2447" s="261" t="s">
        <v>3810</v>
      </c>
      <c r="B2447" s="261" t="s">
        <v>3811</v>
      </c>
      <c r="C2447" s="261" t="s">
        <v>1567</v>
      </c>
      <c r="D2447" s="261" t="s">
        <v>1190</v>
      </c>
      <c r="E2447" s="261">
        <v>1</v>
      </c>
      <c r="F2447" s="261" t="s">
        <v>1188</v>
      </c>
      <c r="G2447" s="261" t="s">
        <v>33</v>
      </c>
      <c r="H2447" s="261">
        <v>2</v>
      </c>
      <c r="I2447" s="261" t="s">
        <v>17</v>
      </c>
      <c r="J2447" s="261" t="s">
        <v>17</v>
      </c>
      <c r="K2447" s="261" t="s">
        <v>3813</v>
      </c>
      <c r="L2447" s="262">
        <v>45644</v>
      </c>
      <c r="M2447" s="261" t="s">
        <v>20</v>
      </c>
    </row>
    <row r="2448" spans="1:13" x14ac:dyDescent="0.35">
      <c r="A2448" s="259" t="s">
        <v>3810</v>
      </c>
      <c r="B2448" s="259" t="s">
        <v>3811</v>
      </c>
      <c r="C2448" s="259" t="s">
        <v>1567</v>
      </c>
      <c r="D2448" s="259" t="s">
        <v>1192</v>
      </c>
      <c r="E2448" s="259">
        <v>0</v>
      </c>
      <c r="F2448" s="259" t="s">
        <v>1188</v>
      </c>
      <c r="G2448" s="259" t="s">
        <v>33</v>
      </c>
      <c r="H2448" s="259">
        <v>2</v>
      </c>
      <c r="I2448" s="259" t="s">
        <v>17</v>
      </c>
      <c r="J2448" s="259" t="s">
        <v>17</v>
      </c>
      <c r="K2448" s="259" t="s">
        <v>3814</v>
      </c>
      <c r="L2448" s="260">
        <v>45644</v>
      </c>
      <c r="M2448" s="259" t="s">
        <v>20</v>
      </c>
    </row>
    <row r="2449" spans="1:13" x14ac:dyDescent="0.35">
      <c r="A2449" s="261" t="s">
        <v>3810</v>
      </c>
      <c r="B2449" s="261" t="s">
        <v>3811</v>
      </c>
      <c r="C2449" s="261" t="s">
        <v>1567</v>
      </c>
      <c r="D2449" s="261" t="s">
        <v>1194</v>
      </c>
      <c r="E2449" s="261">
        <v>0</v>
      </c>
      <c r="F2449" s="261" t="s">
        <v>1188</v>
      </c>
      <c r="G2449" s="261" t="s">
        <v>33</v>
      </c>
      <c r="H2449" s="261">
        <v>2</v>
      </c>
      <c r="I2449" s="261" t="s">
        <v>17</v>
      </c>
      <c r="J2449" s="261" t="s">
        <v>17</v>
      </c>
      <c r="K2449" s="261" t="s">
        <v>3815</v>
      </c>
      <c r="L2449" s="262">
        <v>45644</v>
      </c>
      <c r="M2449" s="261" t="s">
        <v>20</v>
      </c>
    </row>
    <row r="2450" spans="1:13" x14ac:dyDescent="0.35">
      <c r="A2450" s="259" t="s">
        <v>3810</v>
      </c>
      <c r="B2450" s="259" t="s">
        <v>3811</v>
      </c>
      <c r="C2450" s="259" t="s">
        <v>1567</v>
      </c>
      <c r="D2450" s="259" t="s">
        <v>1196</v>
      </c>
      <c r="E2450" s="259">
        <v>3</v>
      </c>
      <c r="F2450" s="259" t="s">
        <v>1188</v>
      </c>
      <c r="G2450" s="259" t="s">
        <v>33</v>
      </c>
      <c r="H2450" s="259">
        <v>2</v>
      </c>
      <c r="I2450" s="259" t="s">
        <v>17</v>
      </c>
      <c r="J2450" s="259" t="s">
        <v>17</v>
      </c>
      <c r="K2450" s="259" t="s">
        <v>3816</v>
      </c>
      <c r="L2450" s="260">
        <v>45644</v>
      </c>
      <c r="M2450" s="259" t="s">
        <v>20</v>
      </c>
    </row>
    <row r="2451" spans="1:13" x14ac:dyDescent="0.35">
      <c r="A2451" s="261" t="s">
        <v>3810</v>
      </c>
      <c r="B2451" s="261" t="s">
        <v>3811</v>
      </c>
      <c r="C2451" s="261" t="s">
        <v>1567</v>
      </c>
      <c r="D2451" s="261" t="s">
        <v>1198</v>
      </c>
      <c r="E2451" s="261">
        <v>1</v>
      </c>
      <c r="F2451" s="261" t="s">
        <v>1188</v>
      </c>
      <c r="G2451" s="261" t="s">
        <v>33</v>
      </c>
      <c r="H2451" s="261">
        <v>2</v>
      </c>
      <c r="I2451" s="261" t="s">
        <v>17</v>
      </c>
      <c r="J2451" s="261" t="s">
        <v>17</v>
      </c>
      <c r="K2451" s="261" t="s">
        <v>3817</v>
      </c>
      <c r="L2451" s="262">
        <v>45644</v>
      </c>
      <c r="M2451" s="261" t="s">
        <v>20</v>
      </c>
    </row>
    <row r="2452" spans="1:13" x14ac:dyDescent="0.35">
      <c r="A2452" s="259" t="s">
        <v>3810</v>
      </c>
      <c r="B2452" s="259" t="s">
        <v>3811</v>
      </c>
      <c r="C2452" s="259" t="s">
        <v>1567</v>
      </c>
      <c r="D2452" s="259" t="s">
        <v>1200</v>
      </c>
      <c r="E2452" s="259">
        <v>0</v>
      </c>
      <c r="F2452" s="259" t="s">
        <v>1188</v>
      </c>
      <c r="G2452" s="259" t="s">
        <v>33</v>
      </c>
      <c r="H2452" s="259">
        <v>2</v>
      </c>
      <c r="I2452" s="259" t="s">
        <v>17</v>
      </c>
      <c r="J2452" s="259" t="s">
        <v>17</v>
      </c>
      <c r="K2452" s="259" t="s">
        <v>3818</v>
      </c>
      <c r="L2452" s="260">
        <v>45644</v>
      </c>
      <c r="M2452" s="259" t="s">
        <v>20</v>
      </c>
    </row>
    <row r="2453" spans="1:13" x14ac:dyDescent="0.35">
      <c r="A2453" s="261" t="s">
        <v>3810</v>
      </c>
      <c r="B2453" s="261" t="s">
        <v>3811</v>
      </c>
      <c r="C2453" s="261" t="s">
        <v>1567</v>
      </c>
      <c r="D2453" s="261" t="s">
        <v>1202</v>
      </c>
      <c r="E2453" s="261">
        <v>0</v>
      </c>
      <c r="F2453" s="261" t="s">
        <v>1188</v>
      </c>
      <c r="G2453" s="261" t="s">
        <v>33</v>
      </c>
      <c r="H2453" s="261">
        <v>2</v>
      </c>
      <c r="I2453" s="261" t="s">
        <v>17</v>
      </c>
      <c r="J2453" s="261" t="s">
        <v>17</v>
      </c>
      <c r="K2453" s="261" t="s">
        <v>3819</v>
      </c>
      <c r="L2453" s="262">
        <v>45644</v>
      </c>
      <c r="M2453" s="261" t="s">
        <v>20</v>
      </c>
    </row>
    <row r="2454" spans="1:13" x14ac:dyDescent="0.35">
      <c r="A2454" s="259" t="s">
        <v>3810</v>
      </c>
      <c r="B2454" s="259" t="s">
        <v>3811</v>
      </c>
      <c r="C2454" s="259" t="s">
        <v>1567</v>
      </c>
      <c r="D2454" s="259" t="s">
        <v>1204</v>
      </c>
      <c r="E2454" s="259">
        <v>0</v>
      </c>
      <c r="F2454" s="259" t="s">
        <v>1188</v>
      </c>
      <c r="G2454" s="259" t="s">
        <v>33</v>
      </c>
      <c r="H2454" s="259">
        <v>2</v>
      </c>
      <c r="I2454" s="259" t="s">
        <v>17</v>
      </c>
      <c r="J2454" s="259" t="s">
        <v>17</v>
      </c>
      <c r="K2454" s="259" t="s">
        <v>3820</v>
      </c>
      <c r="L2454" s="260">
        <v>45644</v>
      </c>
      <c r="M2454" s="259" t="s">
        <v>20</v>
      </c>
    </row>
    <row r="2455" spans="1:13" x14ac:dyDescent="0.35">
      <c r="A2455" s="261" t="s">
        <v>3736</v>
      </c>
      <c r="B2455" s="261" t="s">
        <v>3737</v>
      </c>
      <c r="C2455" s="261" t="s">
        <v>1567</v>
      </c>
      <c r="D2455" s="261" t="s">
        <v>1187</v>
      </c>
      <c r="E2455" s="261">
        <v>0</v>
      </c>
      <c r="F2455" s="261" t="s">
        <v>1188</v>
      </c>
      <c r="G2455" s="261" t="s">
        <v>33</v>
      </c>
      <c r="H2455" s="261">
        <v>2</v>
      </c>
      <c r="I2455" s="261" t="s">
        <v>17</v>
      </c>
      <c r="J2455" s="261" t="s">
        <v>17</v>
      </c>
      <c r="K2455" s="261" t="s">
        <v>3821</v>
      </c>
      <c r="L2455" s="262">
        <v>45644</v>
      </c>
      <c r="M2455" s="261" t="s">
        <v>20</v>
      </c>
    </row>
    <row r="2456" spans="1:13" x14ac:dyDescent="0.35">
      <c r="A2456" s="259" t="s">
        <v>3736</v>
      </c>
      <c r="B2456" s="259" t="s">
        <v>3737</v>
      </c>
      <c r="C2456" s="259" t="s">
        <v>1567</v>
      </c>
      <c r="D2456" s="259" t="s">
        <v>1190</v>
      </c>
      <c r="E2456" s="259">
        <v>1</v>
      </c>
      <c r="F2456" s="259" t="s">
        <v>1188</v>
      </c>
      <c r="G2456" s="259" t="s">
        <v>33</v>
      </c>
      <c r="H2456" s="259">
        <v>2</v>
      </c>
      <c r="I2456" s="259" t="s">
        <v>17</v>
      </c>
      <c r="J2456" s="259" t="s">
        <v>17</v>
      </c>
      <c r="K2456" s="259" t="s">
        <v>3822</v>
      </c>
      <c r="L2456" s="260">
        <v>45644</v>
      </c>
      <c r="M2456" s="259" t="s">
        <v>20</v>
      </c>
    </row>
    <row r="2457" spans="1:13" x14ac:dyDescent="0.35">
      <c r="A2457" s="261" t="s">
        <v>3736</v>
      </c>
      <c r="B2457" s="261" t="s">
        <v>3737</v>
      </c>
      <c r="C2457" s="261" t="s">
        <v>1567</v>
      </c>
      <c r="D2457" s="261" t="s">
        <v>1192</v>
      </c>
      <c r="E2457" s="261">
        <v>0</v>
      </c>
      <c r="F2457" s="261" t="s">
        <v>1188</v>
      </c>
      <c r="G2457" s="261" t="s">
        <v>33</v>
      </c>
      <c r="H2457" s="261">
        <v>2</v>
      </c>
      <c r="I2457" s="261" t="s">
        <v>17</v>
      </c>
      <c r="J2457" s="261" t="s">
        <v>17</v>
      </c>
      <c r="K2457" s="261" t="s">
        <v>3823</v>
      </c>
      <c r="L2457" s="262">
        <v>45644</v>
      </c>
      <c r="M2457" s="261" t="s">
        <v>20</v>
      </c>
    </row>
    <row r="2458" spans="1:13" x14ac:dyDescent="0.35">
      <c r="A2458" s="259" t="s">
        <v>3736</v>
      </c>
      <c r="B2458" s="259" t="s">
        <v>3737</v>
      </c>
      <c r="C2458" s="259" t="s">
        <v>1567</v>
      </c>
      <c r="D2458" s="259" t="s">
        <v>1194</v>
      </c>
      <c r="E2458" s="259">
        <v>0</v>
      </c>
      <c r="F2458" s="259" t="s">
        <v>1188</v>
      </c>
      <c r="G2458" s="259" t="s">
        <v>33</v>
      </c>
      <c r="H2458" s="259">
        <v>2</v>
      </c>
      <c r="I2458" s="259" t="s">
        <v>17</v>
      </c>
      <c r="J2458" s="259" t="s">
        <v>17</v>
      </c>
      <c r="K2458" s="259" t="s">
        <v>3824</v>
      </c>
      <c r="L2458" s="260">
        <v>45644</v>
      </c>
      <c r="M2458" s="259" t="s">
        <v>20</v>
      </c>
    </row>
    <row r="2459" spans="1:13" x14ac:dyDescent="0.35">
      <c r="A2459" s="261" t="s">
        <v>3736</v>
      </c>
      <c r="B2459" s="261" t="s">
        <v>3737</v>
      </c>
      <c r="C2459" s="261" t="s">
        <v>1567</v>
      </c>
      <c r="D2459" s="261" t="s">
        <v>1196</v>
      </c>
      <c r="E2459" s="261">
        <v>3</v>
      </c>
      <c r="F2459" s="261" t="s">
        <v>1188</v>
      </c>
      <c r="G2459" s="261" t="s">
        <v>33</v>
      </c>
      <c r="H2459" s="261">
        <v>2</v>
      </c>
      <c r="I2459" s="261" t="s">
        <v>17</v>
      </c>
      <c r="J2459" s="261" t="s">
        <v>17</v>
      </c>
      <c r="K2459" s="261" t="s">
        <v>3825</v>
      </c>
      <c r="L2459" s="262">
        <v>45644</v>
      </c>
      <c r="M2459" s="261" t="s">
        <v>20</v>
      </c>
    </row>
    <row r="2460" spans="1:13" x14ac:dyDescent="0.35">
      <c r="A2460" s="259" t="s">
        <v>3736</v>
      </c>
      <c r="B2460" s="259" t="s">
        <v>3737</v>
      </c>
      <c r="C2460" s="259" t="s">
        <v>1567</v>
      </c>
      <c r="D2460" s="259" t="s">
        <v>1198</v>
      </c>
      <c r="E2460" s="259">
        <v>1</v>
      </c>
      <c r="F2460" s="259" t="s">
        <v>1188</v>
      </c>
      <c r="G2460" s="259" t="s">
        <v>33</v>
      </c>
      <c r="H2460" s="259">
        <v>2</v>
      </c>
      <c r="I2460" s="259" t="s">
        <v>17</v>
      </c>
      <c r="J2460" s="259" t="s">
        <v>17</v>
      </c>
      <c r="K2460" s="259" t="s">
        <v>3826</v>
      </c>
      <c r="L2460" s="260">
        <v>45644</v>
      </c>
      <c r="M2460" s="259" t="s">
        <v>20</v>
      </c>
    </row>
    <row r="2461" spans="1:13" x14ac:dyDescent="0.35">
      <c r="A2461" s="261" t="s">
        <v>3736</v>
      </c>
      <c r="B2461" s="261" t="s">
        <v>3737</v>
      </c>
      <c r="C2461" s="261" t="s">
        <v>1567</v>
      </c>
      <c r="D2461" s="261" t="s">
        <v>1200</v>
      </c>
      <c r="E2461" s="261">
        <v>0</v>
      </c>
      <c r="F2461" s="261" t="s">
        <v>1188</v>
      </c>
      <c r="G2461" s="261" t="s">
        <v>33</v>
      </c>
      <c r="H2461" s="261">
        <v>2</v>
      </c>
      <c r="I2461" s="261" t="s">
        <v>17</v>
      </c>
      <c r="J2461" s="261" t="s">
        <v>17</v>
      </c>
      <c r="K2461" s="261" t="s">
        <v>3827</v>
      </c>
      <c r="L2461" s="262">
        <v>45644</v>
      </c>
      <c r="M2461" s="261" t="s">
        <v>20</v>
      </c>
    </row>
    <row r="2462" spans="1:13" x14ac:dyDescent="0.35">
      <c r="A2462" s="259" t="s">
        <v>3736</v>
      </c>
      <c r="B2462" s="259" t="s">
        <v>3737</v>
      </c>
      <c r="C2462" s="259" t="s">
        <v>1567</v>
      </c>
      <c r="D2462" s="259" t="s">
        <v>1202</v>
      </c>
      <c r="E2462" s="259">
        <v>0</v>
      </c>
      <c r="F2462" s="259" t="s">
        <v>1188</v>
      </c>
      <c r="G2462" s="259" t="s">
        <v>33</v>
      </c>
      <c r="H2462" s="259">
        <v>2</v>
      </c>
      <c r="I2462" s="259" t="s">
        <v>17</v>
      </c>
      <c r="J2462" s="259" t="s">
        <v>17</v>
      </c>
      <c r="K2462" s="259" t="s">
        <v>3828</v>
      </c>
      <c r="L2462" s="260">
        <v>45644</v>
      </c>
      <c r="M2462" s="259" t="s">
        <v>20</v>
      </c>
    </row>
    <row r="2463" spans="1:13" x14ac:dyDescent="0.35">
      <c r="A2463" s="261" t="s">
        <v>3736</v>
      </c>
      <c r="B2463" s="261" t="s">
        <v>3737</v>
      </c>
      <c r="C2463" s="261" t="s">
        <v>1567</v>
      </c>
      <c r="D2463" s="261" t="s">
        <v>1204</v>
      </c>
      <c r="E2463" s="261">
        <v>0</v>
      </c>
      <c r="F2463" s="261" t="s">
        <v>1188</v>
      </c>
      <c r="G2463" s="261" t="s">
        <v>33</v>
      </c>
      <c r="H2463" s="261">
        <v>2</v>
      </c>
      <c r="I2463" s="261" t="s">
        <v>17</v>
      </c>
      <c r="J2463" s="261" t="s">
        <v>17</v>
      </c>
      <c r="K2463" s="261" t="s">
        <v>3829</v>
      </c>
      <c r="L2463" s="262">
        <v>45644</v>
      </c>
      <c r="M2463" s="261" t="s">
        <v>20</v>
      </c>
    </row>
    <row r="2464" spans="1:13" x14ac:dyDescent="0.35">
      <c r="A2464" s="259" t="s">
        <v>3810</v>
      </c>
      <c r="B2464" s="259" t="s">
        <v>3811</v>
      </c>
      <c r="C2464" s="259" t="s">
        <v>1567</v>
      </c>
      <c r="D2464" s="259" t="s">
        <v>648</v>
      </c>
      <c r="E2464" s="259">
        <v>109033245</v>
      </c>
      <c r="F2464" s="259" t="s">
        <v>3738</v>
      </c>
      <c r="G2464" s="259" t="s">
        <v>742</v>
      </c>
      <c r="H2464" s="259">
        <v>2</v>
      </c>
      <c r="I2464" s="259" t="s">
        <v>3739</v>
      </c>
      <c r="J2464" s="259" t="s">
        <v>3740</v>
      </c>
      <c r="K2464" s="259" t="s">
        <v>3830</v>
      </c>
      <c r="L2464" s="260">
        <v>45645</v>
      </c>
      <c r="M2464" s="259" t="s">
        <v>20</v>
      </c>
    </row>
    <row r="2465" spans="1:13" x14ac:dyDescent="0.35">
      <c r="A2465" s="261" t="s">
        <v>3810</v>
      </c>
      <c r="B2465" s="261" t="s">
        <v>3811</v>
      </c>
      <c r="C2465" s="261" t="s">
        <v>1567</v>
      </c>
      <c r="D2465" s="261" t="s">
        <v>653</v>
      </c>
      <c r="E2465" s="261">
        <v>243040</v>
      </c>
      <c r="F2465" s="261" t="s">
        <v>3831</v>
      </c>
      <c r="G2465" s="261" t="s">
        <v>742</v>
      </c>
      <c r="H2465" s="261">
        <v>2</v>
      </c>
      <c r="I2465" s="261" t="s">
        <v>3832</v>
      </c>
      <c r="J2465" s="261" t="s">
        <v>3833</v>
      </c>
      <c r="K2465" s="261" t="s">
        <v>3834</v>
      </c>
      <c r="L2465" s="262">
        <v>45645</v>
      </c>
      <c r="M2465" s="261" t="s">
        <v>20</v>
      </c>
    </row>
    <row r="2466" spans="1:13" x14ac:dyDescent="0.35">
      <c r="A2466" s="259" t="s">
        <v>3810</v>
      </c>
      <c r="B2466" s="259" t="s">
        <v>3811</v>
      </c>
      <c r="C2466" s="259" t="s">
        <v>1567</v>
      </c>
      <c r="D2466" s="259" t="s">
        <v>658</v>
      </c>
      <c r="E2466" s="259">
        <v>90277436</v>
      </c>
      <c r="F2466" s="259" t="s">
        <v>3835</v>
      </c>
      <c r="G2466" s="259" t="s">
        <v>742</v>
      </c>
      <c r="H2466" s="259">
        <v>2</v>
      </c>
      <c r="I2466" s="259" t="s">
        <v>3836</v>
      </c>
      <c r="J2466" s="259" t="s">
        <v>3837</v>
      </c>
      <c r="K2466" s="259" t="s">
        <v>3838</v>
      </c>
      <c r="L2466" s="260">
        <v>45645</v>
      </c>
      <c r="M2466" s="259" t="s">
        <v>20</v>
      </c>
    </row>
    <row r="2467" spans="1:13" x14ac:dyDescent="0.35">
      <c r="A2467" s="261" t="s">
        <v>3810</v>
      </c>
      <c r="B2467" s="261" t="s">
        <v>3811</v>
      </c>
      <c r="C2467" s="261" t="s">
        <v>1567</v>
      </c>
      <c r="D2467" s="261" t="s">
        <v>663</v>
      </c>
      <c r="E2467" s="261">
        <v>13371990</v>
      </c>
      <c r="F2467" s="261" t="s">
        <v>3839</v>
      </c>
      <c r="G2467" s="261" t="s">
        <v>742</v>
      </c>
      <c r="H2467" s="261">
        <v>2</v>
      </c>
      <c r="I2467" s="261" t="s">
        <v>3840</v>
      </c>
      <c r="J2467" s="261" t="s">
        <v>3841</v>
      </c>
      <c r="K2467" s="261" t="s">
        <v>3842</v>
      </c>
      <c r="L2467" s="262">
        <v>45645</v>
      </c>
      <c r="M2467" s="261" t="s">
        <v>20</v>
      </c>
    </row>
    <row r="2468" spans="1:13" x14ac:dyDescent="0.35">
      <c r="A2468" s="259" t="s">
        <v>3810</v>
      </c>
      <c r="B2468" s="259" t="s">
        <v>3811</v>
      </c>
      <c r="C2468" s="259" t="s">
        <v>1567</v>
      </c>
      <c r="D2468" s="259" t="s">
        <v>40</v>
      </c>
      <c r="E2468" s="259">
        <v>148</v>
      </c>
      <c r="F2468" s="259" t="s">
        <v>3843</v>
      </c>
      <c r="G2468" s="259" t="s">
        <v>742</v>
      </c>
      <c r="H2468" s="259">
        <v>2</v>
      </c>
      <c r="I2468" s="259" t="s">
        <v>3844</v>
      </c>
      <c r="J2468" s="259" t="s">
        <v>3845</v>
      </c>
      <c r="K2468" s="259" t="s">
        <v>3846</v>
      </c>
      <c r="L2468" s="260">
        <v>45645</v>
      </c>
      <c r="M2468" s="259" t="s">
        <v>20</v>
      </c>
    </row>
    <row r="2469" spans="1:13" x14ac:dyDescent="0.35">
      <c r="A2469" s="261" t="s">
        <v>3810</v>
      </c>
      <c r="B2469" s="261" t="s">
        <v>3811</v>
      </c>
      <c r="C2469" s="261" t="s">
        <v>1567</v>
      </c>
      <c r="D2469" s="261" t="s">
        <v>702</v>
      </c>
      <c r="E2469" s="261" t="s">
        <v>17</v>
      </c>
      <c r="F2469" s="261" t="s">
        <v>17</v>
      </c>
      <c r="G2469" s="261" t="s">
        <v>17</v>
      </c>
      <c r="H2469" s="261" t="s">
        <v>17</v>
      </c>
      <c r="I2469" s="261" t="s">
        <v>17</v>
      </c>
      <c r="J2469" s="261" t="s">
        <v>3770</v>
      </c>
      <c r="K2469" s="261" t="s">
        <v>3847</v>
      </c>
      <c r="L2469" s="262">
        <v>45645</v>
      </c>
      <c r="M2469" s="261" t="s">
        <v>20</v>
      </c>
    </row>
    <row r="2470" spans="1:13" x14ac:dyDescent="0.35">
      <c r="A2470" s="259" t="s">
        <v>3810</v>
      </c>
      <c r="B2470" s="259" t="s">
        <v>3811</v>
      </c>
      <c r="C2470" s="259" t="s">
        <v>1567</v>
      </c>
      <c r="D2470" s="259" t="s">
        <v>572</v>
      </c>
      <c r="E2470" s="259" t="s">
        <v>17</v>
      </c>
      <c r="F2470" s="259" t="s">
        <v>17</v>
      </c>
      <c r="G2470" s="259" t="s">
        <v>17</v>
      </c>
      <c r="H2470" s="259" t="s">
        <v>17</v>
      </c>
      <c r="I2470" s="259" t="s">
        <v>17</v>
      </c>
      <c r="J2470" s="259" t="s">
        <v>3770</v>
      </c>
      <c r="K2470" s="259" t="s">
        <v>3848</v>
      </c>
      <c r="L2470" s="260">
        <v>45645</v>
      </c>
      <c r="M2470" s="259" t="s">
        <v>20</v>
      </c>
    </row>
    <row r="2471" spans="1:13" x14ac:dyDescent="0.35">
      <c r="A2471" s="261" t="s">
        <v>3810</v>
      </c>
      <c r="B2471" s="261" t="s">
        <v>3811</v>
      </c>
      <c r="C2471" s="261" t="s">
        <v>1567</v>
      </c>
      <c r="D2471" s="261" t="s">
        <v>282</v>
      </c>
      <c r="E2471" s="261">
        <v>4</v>
      </c>
      <c r="F2471" s="261" t="s">
        <v>3849</v>
      </c>
      <c r="G2471" s="261" t="s">
        <v>742</v>
      </c>
      <c r="H2471" s="261">
        <v>2</v>
      </c>
      <c r="I2471" s="261" t="s">
        <v>3850</v>
      </c>
      <c r="J2471" s="261" t="s">
        <v>3773</v>
      </c>
      <c r="K2471" s="261" t="s">
        <v>3851</v>
      </c>
      <c r="L2471" s="262">
        <v>45645</v>
      </c>
      <c r="M2471" s="261" t="s">
        <v>20</v>
      </c>
    </row>
    <row r="2472" spans="1:13" x14ac:dyDescent="0.35">
      <c r="A2472" s="259" t="s">
        <v>3810</v>
      </c>
      <c r="B2472" s="259" t="s">
        <v>3811</v>
      </c>
      <c r="C2472" s="259" t="s">
        <v>1567</v>
      </c>
      <c r="D2472" s="259" t="s">
        <v>26</v>
      </c>
      <c r="E2472" s="259" t="s">
        <v>17</v>
      </c>
      <c r="F2472" s="259" t="s">
        <v>17</v>
      </c>
      <c r="G2472" s="259" t="s">
        <v>17</v>
      </c>
      <c r="H2472" s="259" t="s">
        <v>17</v>
      </c>
      <c r="I2472" s="259" t="s">
        <v>17</v>
      </c>
      <c r="J2472" s="259" t="s">
        <v>1575</v>
      </c>
      <c r="K2472" s="259" t="s">
        <v>3852</v>
      </c>
      <c r="L2472" s="260">
        <v>45645</v>
      </c>
      <c r="M2472" s="259" t="s">
        <v>20</v>
      </c>
    </row>
    <row r="2473" spans="1:13" x14ac:dyDescent="0.35">
      <c r="A2473" s="261" t="s">
        <v>3810</v>
      </c>
      <c r="B2473" s="261" t="s">
        <v>3811</v>
      </c>
      <c r="C2473" s="261" t="s">
        <v>1567</v>
      </c>
      <c r="D2473" s="261" t="s">
        <v>28</v>
      </c>
      <c r="E2473" s="261" t="s">
        <v>17</v>
      </c>
      <c r="F2473" s="261" t="s">
        <v>17</v>
      </c>
      <c r="G2473" s="261" t="s">
        <v>17</v>
      </c>
      <c r="H2473" s="261" t="s">
        <v>17</v>
      </c>
      <c r="I2473" s="261" t="s">
        <v>17</v>
      </c>
      <c r="J2473" s="261" t="s">
        <v>1575</v>
      </c>
      <c r="K2473" s="261" t="s">
        <v>3853</v>
      </c>
      <c r="L2473" s="262">
        <v>45645</v>
      </c>
      <c r="M2473" s="261" t="s">
        <v>20</v>
      </c>
    </row>
    <row r="2474" spans="1:13" x14ac:dyDescent="0.35">
      <c r="A2474" s="259" t="s">
        <v>3810</v>
      </c>
      <c r="B2474" s="259" t="s">
        <v>3811</v>
      </c>
      <c r="C2474" s="259" t="s">
        <v>1567</v>
      </c>
      <c r="D2474" s="259" t="s">
        <v>38</v>
      </c>
      <c r="E2474" s="259" t="s">
        <v>17</v>
      </c>
      <c r="F2474" s="259" t="s">
        <v>17</v>
      </c>
      <c r="G2474" s="259" t="s">
        <v>17</v>
      </c>
      <c r="H2474" s="259" t="s">
        <v>17</v>
      </c>
      <c r="I2474" s="259" t="s">
        <v>17</v>
      </c>
      <c r="J2474" s="259" t="s">
        <v>1578</v>
      </c>
      <c r="K2474" s="259" t="s">
        <v>3854</v>
      </c>
      <c r="L2474" s="260">
        <v>45645</v>
      </c>
      <c r="M2474" s="259" t="s">
        <v>20</v>
      </c>
    </row>
    <row r="2475" spans="1:13" x14ac:dyDescent="0.35">
      <c r="A2475" s="261" t="s">
        <v>3810</v>
      </c>
      <c r="B2475" s="261" t="s">
        <v>3811</v>
      </c>
      <c r="C2475" s="261" t="s">
        <v>1567</v>
      </c>
      <c r="D2475" s="261" t="s">
        <v>558</v>
      </c>
      <c r="E2475" s="261" t="s">
        <v>17</v>
      </c>
      <c r="F2475" s="261" t="s">
        <v>17</v>
      </c>
      <c r="G2475" s="261" t="s">
        <v>17</v>
      </c>
      <c r="H2475" s="261" t="s">
        <v>17</v>
      </c>
      <c r="I2475" s="261" t="s">
        <v>17</v>
      </c>
      <c r="J2475" s="261" t="s">
        <v>2057</v>
      </c>
      <c r="K2475" s="261" t="s">
        <v>3855</v>
      </c>
      <c r="L2475" s="262">
        <v>45645</v>
      </c>
      <c r="M2475" s="261" t="s">
        <v>20</v>
      </c>
    </row>
    <row r="2476" spans="1:13" x14ac:dyDescent="0.35">
      <c r="A2476" s="259" t="s">
        <v>3810</v>
      </c>
      <c r="B2476" s="259" t="s">
        <v>3811</v>
      </c>
      <c r="C2476" s="259" t="s">
        <v>1567</v>
      </c>
      <c r="D2476" s="259" t="s">
        <v>24</v>
      </c>
      <c r="E2476" s="259">
        <v>362999545</v>
      </c>
      <c r="F2476" s="259" t="s">
        <v>3843</v>
      </c>
      <c r="G2476" s="259" t="s">
        <v>742</v>
      </c>
      <c r="H2476" s="259">
        <v>2</v>
      </c>
      <c r="I2476" s="259" t="s">
        <v>3856</v>
      </c>
      <c r="J2476" s="259" t="s">
        <v>3857</v>
      </c>
      <c r="K2476" s="259" t="s">
        <v>3858</v>
      </c>
      <c r="L2476" s="260">
        <v>45645</v>
      </c>
      <c r="M2476" s="259" t="s">
        <v>20</v>
      </c>
    </row>
    <row r="2477" spans="1:13" x14ac:dyDescent="0.35">
      <c r="A2477" s="261" t="s">
        <v>2517</v>
      </c>
      <c r="B2477" s="261" t="s">
        <v>2518</v>
      </c>
      <c r="C2477" s="261" t="s">
        <v>2519</v>
      </c>
      <c r="D2477" s="261" t="s">
        <v>658</v>
      </c>
      <c r="E2477" s="261">
        <v>9651442</v>
      </c>
      <c r="F2477" s="261" t="s">
        <v>3859</v>
      </c>
      <c r="G2477" s="261" t="s">
        <v>742</v>
      </c>
      <c r="H2477" s="261">
        <v>2</v>
      </c>
      <c r="I2477" s="261" t="s">
        <v>3860</v>
      </c>
      <c r="J2477" s="261" t="s">
        <v>3861</v>
      </c>
      <c r="K2477" s="261" t="s">
        <v>3862</v>
      </c>
      <c r="L2477" s="262">
        <v>45652</v>
      </c>
      <c r="M2477" s="261" t="s">
        <v>20</v>
      </c>
    </row>
    <row r="2478" spans="1:13" x14ac:dyDescent="0.35">
      <c r="A2478" s="259" t="s">
        <v>2517</v>
      </c>
      <c r="B2478" s="259" t="s">
        <v>2518</v>
      </c>
      <c r="C2478" s="259" t="s">
        <v>2519</v>
      </c>
      <c r="D2478" s="259" t="s">
        <v>413</v>
      </c>
      <c r="E2478" s="259">
        <v>61570</v>
      </c>
      <c r="F2478" s="259" t="s">
        <v>3863</v>
      </c>
      <c r="G2478" s="259" t="s">
        <v>358</v>
      </c>
      <c r="H2478" s="259">
        <v>1</v>
      </c>
      <c r="I2478" s="259" t="s">
        <v>3864</v>
      </c>
      <c r="J2478" s="259" t="s">
        <v>3865</v>
      </c>
      <c r="K2478" s="259" t="s">
        <v>3866</v>
      </c>
      <c r="L2478" s="260">
        <v>45652</v>
      </c>
      <c r="M2478" s="259" t="s">
        <v>20</v>
      </c>
    </row>
    <row r="2479" spans="1:13" x14ac:dyDescent="0.35">
      <c r="A2479" s="261" t="s">
        <v>2517</v>
      </c>
      <c r="B2479" s="261" t="s">
        <v>2518</v>
      </c>
      <c r="C2479" s="261" t="s">
        <v>2519</v>
      </c>
      <c r="D2479" s="261" t="s">
        <v>550</v>
      </c>
      <c r="E2479" s="261">
        <v>0</v>
      </c>
      <c r="F2479" s="261" t="s">
        <v>3867</v>
      </c>
      <c r="G2479" s="261" t="s">
        <v>358</v>
      </c>
      <c r="H2479" s="261">
        <v>1</v>
      </c>
      <c r="I2479" s="261" t="s">
        <v>547</v>
      </c>
      <c r="J2479" s="261" t="s">
        <v>3868</v>
      </c>
      <c r="K2479" s="261" t="s">
        <v>3869</v>
      </c>
      <c r="L2479" s="262">
        <v>45652</v>
      </c>
      <c r="M2479" s="261" t="s">
        <v>20</v>
      </c>
    </row>
    <row r="2480" spans="1:13" x14ac:dyDescent="0.35">
      <c r="A2480" s="259" t="s">
        <v>842</v>
      </c>
      <c r="B2480" s="259" t="s">
        <v>843</v>
      </c>
      <c r="C2480" s="259" t="s">
        <v>835</v>
      </c>
      <c r="D2480" s="259" t="s">
        <v>648</v>
      </c>
      <c r="E2480" s="259">
        <v>129739759</v>
      </c>
      <c r="F2480" s="259" t="s">
        <v>3870</v>
      </c>
      <c r="G2480" s="259" t="s">
        <v>742</v>
      </c>
      <c r="H2480" s="259">
        <v>2</v>
      </c>
      <c r="I2480" s="259" t="s">
        <v>3871</v>
      </c>
      <c r="J2480" s="259" t="s">
        <v>3872</v>
      </c>
      <c r="K2480" s="259" t="s">
        <v>3873</v>
      </c>
      <c r="L2480" s="260">
        <v>45659</v>
      </c>
      <c r="M2480" s="259" t="s">
        <v>20</v>
      </c>
    </row>
    <row r="2481" spans="1:13" x14ac:dyDescent="0.35">
      <c r="A2481" s="261" t="s">
        <v>842</v>
      </c>
      <c r="B2481" s="261" t="s">
        <v>843</v>
      </c>
      <c r="C2481" s="261" t="s">
        <v>835</v>
      </c>
      <c r="D2481" s="261" t="s">
        <v>653</v>
      </c>
      <c r="E2481" s="261">
        <v>1159951</v>
      </c>
      <c r="F2481" s="261" t="s">
        <v>3874</v>
      </c>
      <c r="G2481" s="261" t="s">
        <v>33</v>
      </c>
      <c r="H2481" s="261">
        <v>2</v>
      </c>
      <c r="I2481" s="261" t="s">
        <v>3875</v>
      </c>
      <c r="J2481" s="261" t="s">
        <v>3876</v>
      </c>
      <c r="K2481" s="261" t="s">
        <v>3877</v>
      </c>
      <c r="L2481" s="262">
        <v>45659</v>
      </c>
      <c r="M2481" s="261" t="s">
        <v>20</v>
      </c>
    </row>
    <row r="2482" spans="1:13" x14ac:dyDescent="0.35">
      <c r="A2482" s="259" t="s">
        <v>842</v>
      </c>
      <c r="B2482" s="259" t="s">
        <v>843</v>
      </c>
      <c r="C2482" s="259" t="s">
        <v>835</v>
      </c>
      <c r="D2482" s="259" t="s">
        <v>658</v>
      </c>
      <c r="E2482" s="259">
        <v>57924562</v>
      </c>
      <c r="F2482" s="259" t="s">
        <v>3878</v>
      </c>
      <c r="G2482" s="259" t="s">
        <v>742</v>
      </c>
      <c r="H2482" s="259">
        <v>2</v>
      </c>
      <c r="I2482" s="259" t="s">
        <v>3879</v>
      </c>
      <c r="J2482" s="259" t="s">
        <v>3880</v>
      </c>
      <c r="K2482" s="259" t="s">
        <v>3881</v>
      </c>
      <c r="L2482" s="260">
        <v>45659</v>
      </c>
      <c r="M2482" s="259" t="s">
        <v>20</v>
      </c>
    </row>
    <row r="2483" spans="1:13" x14ac:dyDescent="0.35">
      <c r="A2483" s="261" t="s">
        <v>842</v>
      </c>
      <c r="B2483" s="261" t="s">
        <v>843</v>
      </c>
      <c r="C2483" s="261" t="s">
        <v>835</v>
      </c>
      <c r="D2483" s="261" t="s">
        <v>663</v>
      </c>
      <c r="E2483" s="261">
        <v>925085</v>
      </c>
      <c r="F2483" s="261" t="s">
        <v>3882</v>
      </c>
      <c r="G2483" s="261" t="s">
        <v>22</v>
      </c>
      <c r="H2483" s="261">
        <v>3</v>
      </c>
      <c r="I2483" s="261" t="s">
        <v>3883</v>
      </c>
      <c r="J2483" s="261" t="s">
        <v>3884</v>
      </c>
      <c r="K2483" s="261" t="s">
        <v>3885</v>
      </c>
      <c r="L2483" s="262">
        <v>45659</v>
      </c>
      <c r="M2483" s="261" t="s">
        <v>20</v>
      </c>
    </row>
    <row r="2484" spans="1:13" x14ac:dyDescent="0.35">
      <c r="A2484" s="259" t="s">
        <v>842</v>
      </c>
      <c r="B2484" s="259" t="s">
        <v>843</v>
      </c>
      <c r="C2484" s="259" t="s">
        <v>835</v>
      </c>
      <c r="D2484" s="259" t="s">
        <v>413</v>
      </c>
      <c r="E2484" s="259">
        <v>925085</v>
      </c>
      <c r="F2484" s="259" t="s">
        <v>3882</v>
      </c>
      <c r="G2484" s="259" t="s">
        <v>22</v>
      </c>
      <c r="H2484" s="259">
        <v>3</v>
      </c>
      <c r="I2484" s="259" t="s">
        <v>3883</v>
      </c>
      <c r="J2484" s="259" t="s">
        <v>3884</v>
      </c>
      <c r="K2484" s="259" t="s">
        <v>3886</v>
      </c>
      <c r="L2484" s="260">
        <v>45659</v>
      </c>
      <c r="M2484" s="259" t="s">
        <v>20</v>
      </c>
    </row>
    <row r="2485" spans="1:13" x14ac:dyDescent="0.35">
      <c r="A2485" s="261" t="s">
        <v>842</v>
      </c>
      <c r="B2485" s="261" t="s">
        <v>843</v>
      </c>
      <c r="C2485" s="261" t="s">
        <v>835</v>
      </c>
      <c r="D2485" s="261" t="s">
        <v>40</v>
      </c>
      <c r="E2485" s="261" t="s">
        <v>17</v>
      </c>
      <c r="F2485" s="261" t="s">
        <v>17</v>
      </c>
      <c r="G2485" s="261" t="s">
        <v>17</v>
      </c>
      <c r="H2485" s="261" t="s">
        <v>17</v>
      </c>
      <c r="I2485" s="261" t="s">
        <v>17</v>
      </c>
      <c r="J2485" s="261" t="s">
        <v>3887</v>
      </c>
      <c r="K2485" s="261" t="s">
        <v>3888</v>
      </c>
      <c r="L2485" s="262">
        <v>45659</v>
      </c>
      <c r="M2485" s="261" t="s">
        <v>20</v>
      </c>
    </row>
    <row r="2486" spans="1:13" x14ac:dyDescent="0.35">
      <c r="A2486" s="259" t="s">
        <v>842</v>
      </c>
      <c r="B2486" s="259" t="s">
        <v>843</v>
      </c>
      <c r="C2486" s="259" t="s">
        <v>835</v>
      </c>
      <c r="D2486" s="259" t="s">
        <v>545</v>
      </c>
      <c r="E2486" s="259">
        <v>32</v>
      </c>
      <c r="F2486" s="259" t="s">
        <v>3889</v>
      </c>
      <c r="G2486" s="259" t="s">
        <v>742</v>
      </c>
      <c r="H2486" s="259">
        <v>2</v>
      </c>
      <c r="I2486" s="259" t="s">
        <v>3890</v>
      </c>
      <c r="J2486" s="259" t="s">
        <v>3891</v>
      </c>
      <c r="K2486" s="259" t="s">
        <v>3892</v>
      </c>
      <c r="L2486" s="260">
        <v>45659</v>
      </c>
      <c r="M2486" s="259" t="s">
        <v>20</v>
      </c>
    </row>
    <row r="2487" spans="1:13" x14ac:dyDescent="0.35">
      <c r="A2487" s="261" t="s">
        <v>842</v>
      </c>
      <c r="B2487" s="261" t="s">
        <v>843</v>
      </c>
      <c r="C2487" s="261" t="s">
        <v>835</v>
      </c>
      <c r="D2487" s="261" t="s">
        <v>550</v>
      </c>
      <c r="E2487" s="261">
        <v>2908</v>
      </c>
      <c r="F2487" s="261" t="s">
        <v>3893</v>
      </c>
      <c r="G2487" s="261" t="s">
        <v>742</v>
      </c>
      <c r="H2487" s="261">
        <v>2</v>
      </c>
      <c r="I2487" s="261" t="s">
        <v>3894</v>
      </c>
      <c r="J2487" s="261" t="s">
        <v>3895</v>
      </c>
      <c r="K2487" s="261" t="s">
        <v>3896</v>
      </c>
      <c r="L2487" s="262">
        <v>45659</v>
      </c>
      <c r="M2487" s="261" t="s">
        <v>20</v>
      </c>
    </row>
    <row r="2488" spans="1:13" x14ac:dyDescent="0.35">
      <c r="A2488" s="259" t="s">
        <v>842</v>
      </c>
      <c r="B2488" s="259" t="s">
        <v>843</v>
      </c>
      <c r="C2488" s="259" t="s">
        <v>835</v>
      </c>
      <c r="D2488" s="259" t="s">
        <v>686</v>
      </c>
      <c r="E2488" s="259">
        <v>925085</v>
      </c>
      <c r="F2488" s="259" t="s">
        <v>3882</v>
      </c>
      <c r="G2488" s="259" t="s">
        <v>22</v>
      </c>
      <c r="H2488" s="259">
        <v>3</v>
      </c>
      <c r="I2488" s="259" t="s">
        <v>3883</v>
      </c>
      <c r="J2488" s="259" t="s">
        <v>3897</v>
      </c>
      <c r="K2488" s="259" t="s">
        <v>3898</v>
      </c>
      <c r="L2488" s="260">
        <v>45659</v>
      </c>
      <c r="M2488" s="259" t="s">
        <v>20</v>
      </c>
    </row>
    <row r="2489" spans="1:13" x14ac:dyDescent="0.35">
      <c r="A2489" s="261" t="s">
        <v>842</v>
      </c>
      <c r="B2489" s="261" t="s">
        <v>843</v>
      </c>
      <c r="C2489" s="261" t="s">
        <v>835</v>
      </c>
      <c r="D2489" s="261" t="s">
        <v>691</v>
      </c>
      <c r="E2489" s="261">
        <v>56999477</v>
      </c>
      <c r="F2489" s="261" t="s">
        <v>3899</v>
      </c>
      <c r="G2489" s="261" t="s">
        <v>22</v>
      </c>
      <c r="H2489" s="261">
        <v>3</v>
      </c>
      <c r="I2489" s="261" t="s">
        <v>3900</v>
      </c>
      <c r="J2489" s="261" t="s">
        <v>3901</v>
      </c>
      <c r="K2489" s="261" t="s">
        <v>3902</v>
      </c>
      <c r="L2489" s="262">
        <v>45659</v>
      </c>
      <c r="M2489" s="261" t="s">
        <v>20</v>
      </c>
    </row>
    <row r="2490" spans="1:13" x14ac:dyDescent="0.35">
      <c r="A2490" s="259" t="s">
        <v>842</v>
      </c>
      <c r="B2490" s="259" t="s">
        <v>843</v>
      </c>
      <c r="C2490" s="259" t="s">
        <v>835</v>
      </c>
      <c r="D2490" s="259" t="s">
        <v>696</v>
      </c>
      <c r="E2490" s="259">
        <v>0</v>
      </c>
      <c r="F2490" s="259" t="s">
        <v>3882</v>
      </c>
      <c r="G2490" s="259" t="s">
        <v>22</v>
      </c>
      <c r="H2490" s="259">
        <v>3</v>
      </c>
      <c r="I2490" s="259" t="s">
        <v>3903</v>
      </c>
      <c r="J2490" s="259" t="s">
        <v>3904</v>
      </c>
      <c r="K2490" s="259" t="s">
        <v>3905</v>
      </c>
      <c r="L2490" s="260">
        <v>45659</v>
      </c>
      <c r="M2490" s="259" t="s">
        <v>20</v>
      </c>
    </row>
    <row r="2491" spans="1:13" x14ac:dyDescent="0.35">
      <c r="A2491" s="261" t="s">
        <v>842</v>
      </c>
      <c r="B2491" s="261" t="s">
        <v>843</v>
      </c>
      <c r="C2491" s="261" t="s">
        <v>835</v>
      </c>
      <c r="D2491" s="261" t="s">
        <v>699</v>
      </c>
      <c r="E2491" s="261">
        <v>925085</v>
      </c>
      <c r="F2491" s="261" t="s">
        <v>3882</v>
      </c>
      <c r="G2491" s="261" t="s">
        <v>22</v>
      </c>
      <c r="H2491" s="261">
        <v>3</v>
      </c>
      <c r="I2491" s="261" t="s">
        <v>3906</v>
      </c>
      <c r="J2491" s="261" t="s">
        <v>3897</v>
      </c>
      <c r="K2491" s="261" t="s">
        <v>3907</v>
      </c>
      <c r="L2491" s="262">
        <v>45659</v>
      </c>
      <c r="M2491" s="261" t="s">
        <v>20</v>
      </c>
    </row>
    <row r="2492" spans="1:13" x14ac:dyDescent="0.35">
      <c r="A2492" s="259" t="s">
        <v>842</v>
      </c>
      <c r="B2492" s="259" t="s">
        <v>843</v>
      </c>
      <c r="C2492" s="259" t="s">
        <v>835</v>
      </c>
      <c r="D2492" s="259" t="s">
        <v>702</v>
      </c>
      <c r="E2492" s="259" t="s">
        <v>17</v>
      </c>
      <c r="F2492" s="259" t="s">
        <v>573</v>
      </c>
      <c r="G2492" s="259" t="s">
        <v>17</v>
      </c>
      <c r="H2492" s="259" t="s">
        <v>17</v>
      </c>
      <c r="I2492" s="259" t="s">
        <v>17</v>
      </c>
      <c r="J2492" s="259" t="s">
        <v>3908</v>
      </c>
      <c r="K2492" s="259" t="s">
        <v>3909</v>
      </c>
      <c r="L2492" s="260">
        <v>45659</v>
      </c>
      <c r="M2492" s="259" t="s">
        <v>20</v>
      </c>
    </row>
    <row r="2493" spans="1:13" x14ac:dyDescent="0.35">
      <c r="A2493" s="261" t="s">
        <v>842</v>
      </c>
      <c r="B2493" s="261" t="s">
        <v>843</v>
      </c>
      <c r="C2493" s="261" t="s">
        <v>835</v>
      </c>
      <c r="D2493" s="261" t="s">
        <v>572</v>
      </c>
      <c r="E2493" s="261" t="s">
        <v>17</v>
      </c>
      <c r="F2493" s="261" t="s">
        <v>17</v>
      </c>
      <c r="G2493" s="261" t="s">
        <v>17</v>
      </c>
      <c r="H2493" s="261" t="s">
        <v>17</v>
      </c>
      <c r="I2493" s="261" t="s">
        <v>17</v>
      </c>
      <c r="J2493" s="261" t="s">
        <v>3910</v>
      </c>
      <c r="K2493" s="261" t="s">
        <v>3911</v>
      </c>
      <c r="L2493" s="262">
        <v>45659</v>
      </c>
      <c r="M2493" s="261" t="s">
        <v>20</v>
      </c>
    </row>
    <row r="2494" spans="1:13" x14ac:dyDescent="0.35">
      <c r="A2494" s="259" t="s">
        <v>842</v>
      </c>
      <c r="B2494" s="259" t="s">
        <v>843</v>
      </c>
      <c r="C2494" s="259" t="s">
        <v>835</v>
      </c>
      <c r="D2494" s="259" t="s">
        <v>282</v>
      </c>
      <c r="E2494" s="259">
        <v>3</v>
      </c>
      <c r="F2494" s="259" t="s">
        <v>3912</v>
      </c>
      <c r="G2494" s="259" t="s">
        <v>742</v>
      </c>
      <c r="H2494" s="259">
        <v>2</v>
      </c>
      <c r="I2494" s="259" t="s">
        <v>3903</v>
      </c>
      <c r="J2494" s="259" t="s">
        <v>3913</v>
      </c>
      <c r="K2494" s="259" t="s">
        <v>3914</v>
      </c>
      <c r="L2494" s="260">
        <v>45659</v>
      </c>
      <c r="M2494" s="259" t="s">
        <v>20</v>
      </c>
    </row>
    <row r="2495" spans="1:13" x14ac:dyDescent="0.35">
      <c r="A2495" s="261" t="s">
        <v>842</v>
      </c>
      <c r="B2495" s="261" t="s">
        <v>843</v>
      </c>
      <c r="C2495" s="261" t="s">
        <v>835</v>
      </c>
      <c r="D2495" s="261" t="s">
        <v>38</v>
      </c>
      <c r="E2495" s="261" t="s">
        <v>17</v>
      </c>
      <c r="F2495" s="261" t="s">
        <v>17</v>
      </c>
      <c r="G2495" s="261" t="s">
        <v>17</v>
      </c>
      <c r="H2495" s="261" t="s">
        <v>17</v>
      </c>
      <c r="I2495" s="261" t="s">
        <v>17</v>
      </c>
      <c r="J2495" s="261" t="s">
        <v>1689</v>
      </c>
      <c r="K2495" s="261" t="s">
        <v>3915</v>
      </c>
      <c r="L2495" s="262">
        <v>45659</v>
      </c>
      <c r="M2495" s="261" t="s">
        <v>310</v>
      </c>
    </row>
    <row r="2496" spans="1:13" x14ac:dyDescent="0.35">
      <c r="A2496" s="259" t="s">
        <v>842</v>
      </c>
      <c r="B2496" s="259" t="s">
        <v>843</v>
      </c>
      <c r="C2496" s="259" t="s">
        <v>835</v>
      </c>
      <c r="D2496" s="259" t="s">
        <v>16</v>
      </c>
      <c r="E2496" s="259" t="s">
        <v>17</v>
      </c>
      <c r="F2496" s="259" t="s">
        <v>17</v>
      </c>
      <c r="G2496" s="259" t="s">
        <v>17</v>
      </c>
      <c r="H2496" s="259" t="s">
        <v>17</v>
      </c>
      <c r="I2496" s="259" t="s">
        <v>17</v>
      </c>
      <c r="J2496" s="259" t="s">
        <v>1689</v>
      </c>
      <c r="K2496" s="259" t="s">
        <v>3916</v>
      </c>
      <c r="L2496" s="260">
        <v>45659</v>
      </c>
      <c r="M2496" s="259" t="s">
        <v>310</v>
      </c>
    </row>
    <row r="2497" spans="1:13" x14ac:dyDescent="0.35">
      <c r="A2497" s="261" t="s">
        <v>838</v>
      </c>
      <c r="B2497" s="261" t="s">
        <v>839</v>
      </c>
      <c r="C2497" s="261" t="s">
        <v>835</v>
      </c>
      <c r="D2497" s="261" t="s">
        <v>648</v>
      </c>
      <c r="E2497" s="261">
        <v>129739759</v>
      </c>
      <c r="F2497" s="261" t="s">
        <v>3870</v>
      </c>
      <c r="G2497" s="261" t="s">
        <v>742</v>
      </c>
      <c r="H2497" s="261">
        <v>2</v>
      </c>
      <c r="I2497" s="261" t="s">
        <v>3871</v>
      </c>
      <c r="J2497" s="261" t="s">
        <v>3917</v>
      </c>
      <c r="K2497" s="261" t="s">
        <v>3918</v>
      </c>
      <c r="L2497" s="262">
        <v>45659</v>
      </c>
      <c r="M2497" s="261" t="s">
        <v>20</v>
      </c>
    </row>
    <row r="2498" spans="1:13" x14ac:dyDescent="0.35">
      <c r="A2498" s="259" t="s">
        <v>838</v>
      </c>
      <c r="B2498" s="259" t="s">
        <v>839</v>
      </c>
      <c r="C2498" s="259" t="s">
        <v>835</v>
      </c>
      <c r="D2498" s="259" t="s">
        <v>653</v>
      </c>
      <c r="E2498" s="259">
        <v>1943950</v>
      </c>
      <c r="F2498" s="259" t="s">
        <v>3870</v>
      </c>
      <c r="G2498" s="259" t="s">
        <v>33</v>
      </c>
      <c r="H2498" s="259">
        <v>2</v>
      </c>
      <c r="I2498" s="259" t="s">
        <v>3919</v>
      </c>
      <c r="J2498" s="259" t="s">
        <v>3920</v>
      </c>
      <c r="K2498" s="259" t="s">
        <v>3921</v>
      </c>
      <c r="L2498" s="260">
        <v>45659</v>
      </c>
      <c r="M2498" s="259" t="s">
        <v>20</v>
      </c>
    </row>
    <row r="2499" spans="1:13" x14ac:dyDescent="0.35">
      <c r="A2499" s="261" t="s">
        <v>838</v>
      </c>
      <c r="B2499" s="261" t="s">
        <v>839</v>
      </c>
      <c r="C2499" s="261" t="s">
        <v>835</v>
      </c>
      <c r="D2499" s="261" t="s">
        <v>658</v>
      </c>
      <c r="E2499" s="261">
        <v>129739759</v>
      </c>
      <c r="F2499" s="261" t="s">
        <v>3870</v>
      </c>
      <c r="G2499" s="261" t="s">
        <v>33</v>
      </c>
      <c r="H2499" s="261">
        <v>2</v>
      </c>
      <c r="I2499" s="261" t="s">
        <v>3871</v>
      </c>
      <c r="J2499" s="261" t="s">
        <v>3922</v>
      </c>
      <c r="K2499" s="261" t="s">
        <v>3923</v>
      </c>
      <c r="L2499" s="262">
        <v>45659</v>
      </c>
      <c r="M2499" s="261" t="s">
        <v>310</v>
      </c>
    </row>
    <row r="2500" spans="1:13" x14ac:dyDescent="0.35">
      <c r="A2500" s="259" t="s">
        <v>838</v>
      </c>
      <c r="B2500" s="259" t="s">
        <v>839</v>
      </c>
      <c r="C2500" s="259" t="s">
        <v>835</v>
      </c>
      <c r="D2500" s="259" t="s">
        <v>663</v>
      </c>
      <c r="E2500" s="259">
        <v>11000</v>
      </c>
      <c r="F2500" s="259" t="s">
        <v>3924</v>
      </c>
      <c r="G2500" s="259" t="s">
        <v>22</v>
      </c>
      <c r="H2500" s="259">
        <v>3</v>
      </c>
      <c r="I2500" s="259" t="s">
        <v>3925</v>
      </c>
      <c r="J2500" s="259" t="s">
        <v>3926</v>
      </c>
      <c r="K2500" s="259" t="s">
        <v>3927</v>
      </c>
      <c r="L2500" s="260">
        <v>45659</v>
      </c>
      <c r="M2500" s="259" t="s">
        <v>310</v>
      </c>
    </row>
    <row r="2501" spans="1:13" x14ac:dyDescent="0.35">
      <c r="A2501" s="261" t="s">
        <v>838</v>
      </c>
      <c r="B2501" s="261" t="s">
        <v>839</v>
      </c>
      <c r="C2501" s="261" t="s">
        <v>835</v>
      </c>
      <c r="D2501" s="261" t="s">
        <v>413</v>
      </c>
      <c r="E2501" s="261">
        <v>11000</v>
      </c>
      <c r="F2501" s="261" t="s">
        <v>3924</v>
      </c>
      <c r="G2501" s="261" t="s">
        <v>742</v>
      </c>
      <c r="H2501" s="261">
        <v>2</v>
      </c>
      <c r="I2501" s="261" t="s">
        <v>3925</v>
      </c>
      <c r="J2501" s="261" t="s">
        <v>3928</v>
      </c>
      <c r="K2501" s="261" t="s">
        <v>3929</v>
      </c>
      <c r="L2501" s="262">
        <v>45659</v>
      </c>
      <c r="M2501" s="261" t="s">
        <v>20</v>
      </c>
    </row>
    <row r="2502" spans="1:13" x14ac:dyDescent="0.35">
      <c r="A2502" s="259" t="s">
        <v>838</v>
      </c>
      <c r="B2502" s="259" t="s">
        <v>839</v>
      </c>
      <c r="C2502" s="259" t="s">
        <v>835</v>
      </c>
      <c r="D2502" s="259" t="s">
        <v>40</v>
      </c>
      <c r="E2502" s="259" t="s">
        <v>17</v>
      </c>
      <c r="F2502" s="259" t="s">
        <v>573</v>
      </c>
      <c r="G2502" s="259" t="s">
        <v>17</v>
      </c>
      <c r="H2502" s="259" t="s">
        <v>17</v>
      </c>
      <c r="I2502" s="259" t="s">
        <v>17</v>
      </c>
      <c r="J2502" s="259" t="s">
        <v>3887</v>
      </c>
      <c r="K2502" s="259" t="s">
        <v>3930</v>
      </c>
      <c r="L2502" s="260">
        <v>45659</v>
      </c>
      <c r="M2502" s="259" t="s">
        <v>20</v>
      </c>
    </row>
    <row r="2503" spans="1:13" x14ac:dyDescent="0.35">
      <c r="A2503" s="261" t="s">
        <v>838</v>
      </c>
      <c r="B2503" s="261" t="s">
        <v>839</v>
      </c>
      <c r="C2503" s="261" t="s">
        <v>835</v>
      </c>
      <c r="D2503" s="261" t="s">
        <v>545</v>
      </c>
      <c r="E2503" s="261">
        <v>2876</v>
      </c>
      <c r="F2503" s="261" t="s">
        <v>3931</v>
      </c>
      <c r="G2503" s="261" t="s">
        <v>742</v>
      </c>
      <c r="H2503" s="261">
        <v>2</v>
      </c>
      <c r="I2503" s="261" t="s">
        <v>3894</v>
      </c>
      <c r="J2503" s="261" t="s">
        <v>3932</v>
      </c>
      <c r="K2503" s="261" t="s">
        <v>3933</v>
      </c>
      <c r="L2503" s="262">
        <v>45659</v>
      </c>
      <c r="M2503" s="261" t="s">
        <v>20</v>
      </c>
    </row>
    <row r="2504" spans="1:13" x14ac:dyDescent="0.35">
      <c r="A2504" s="259" t="s">
        <v>838</v>
      </c>
      <c r="B2504" s="259" t="s">
        <v>839</v>
      </c>
      <c r="C2504" s="259" t="s">
        <v>835</v>
      </c>
      <c r="D2504" s="259" t="s">
        <v>550</v>
      </c>
      <c r="E2504" s="259">
        <v>2908</v>
      </c>
      <c r="F2504" s="259" t="s">
        <v>3893</v>
      </c>
      <c r="G2504" s="259" t="s">
        <v>742</v>
      </c>
      <c r="H2504" s="259">
        <v>2</v>
      </c>
      <c r="I2504" s="259" t="s">
        <v>3894</v>
      </c>
      <c r="J2504" s="259" t="s">
        <v>3934</v>
      </c>
      <c r="K2504" s="259" t="s">
        <v>3935</v>
      </c>
      <c r="L2504" s="260">
        <v>45659</v>
      </c>
      <c r="M2504" s="259" t="s">
        <v>20</v>
      </c>
    </row>
    <row r="2505" spans="1:13" x14ac:dyDescent="0.35">
      <c r="A2505" s="261" t="s">
        <v>838</v>
      </c>
      <c r="B2505" s="261" t="s">
        <v>839</v>
      </c>
      <c r="C2505" s="261" t="s">
        <v>835</v>
      </c>
      <c r="D2505" s="261" t="s">
        <v>686</v>
      </c>
      <c r="E2505" s="261" t="s">
        <v>17</v>
      </c>
      <c r="F2505" s="261" t="s">
        <v>17</v>
      </c>
      <c r="G2505" s="261" t="s">
        <v>17</v>
      </c>
      <c r="H2505" s="261" t="s">
        <v>17</v>
      </c>
      <c r="I2505" s="261" t="s">
        <v>17</v>
      </c>
      <c r="J2505" s="261" t="s">
        <v>3936</v>
      </c>
      <c r="K2505" s="261" t="s">
        <v>3937</v>
      </c>
      <c r="L2505" s="262">
        <v>45659</v>
      </c>
      <c r="M2505" s="261" t="s">
        <v>20</v>
      </c>
    </row>
    <row r="2506" spans="1:13" x14ac:dyDescent="0.35">
      <c r="A2506" s="259" t="s">
        <v>838</v>
      </c>
      <c r="B2506" s="259" t="s">
        <v>839</v>
      </c>
      <c r="C2506" s="259" t="s">
        <v>835</v>
      </c>
      <c r="D2506" s="259" t="s">
        <v>691</v>
      </c>
      <c r="E2506" s="259">
        <v>129728759</v>
      </c>
      <c r="F2506" s="259" t="s">
        <v>3938</v>
      </c>
      <c r="G2506" s="259" t="s">
        <v>22</v>
      </c>
      <c r="H2506" s="259">
        <v>3</v>
      </c>
      <c r="I2506" s="259" t="s">
        <v>3939</v>
      </c>
      <c r="J2506" s="259" t="s">
        <v>3940</v>
      </c>
      <c r="K2506" s="259" t="s">
        <v>3941</v>
      </c>
      <c r="L2506" s="260">
        <v>45659</v>
      </c>
      <c r="M2506" s="259" t="s">
        <v>310</v>
      </c>
    </row>
    <row r="2507" spans="1:13" x14ac:dyDescent="0.35">
      <c r="A2507" s="261" t="s">
        <v>838</v>
      </c>
      <c r="B2507" s="261" t="s">
        <v>839</v>
      </c>
      <c r="C2507" s="261" t="s">
        <v>835</v>
      </c>
      <c r="D2507" s="261" t="s">
        <v>696</v>
      </c>
      <c r="E2507" s="261">
        <v>11000</v>
      </c>
      <c r="F2507" s="261" t="s">
        <v>3924</v>
      </c>
      <c r="G2507" s="261" t="s">
        <v>22</v>
      </c>
      <c r="H2507" s="261">
        <v>3</v>
      </c>
      <c r="I2507" s="261" t="s">
        <v>3925</v>
      </c>
      <c r="J2507" s="261" t="s">
        <v>3942</v>
      </c>
      <c r="K2507" s="261" t="s">
        <v>3943</v>
      </c>
      <c r="L2507" s="262">
        <v>45659</v>
      </c>
      <c r="M2507" s="261" t="s">
        <v>310</v>
      </c>
    </row>
    <row r="2508" spans="1:13" x14ac:dyDescent="0.35">
      <c r="A2508" s="259" t="s">
        <v>838</v>
      </c>
      <c r="B2508" s="259" t="s">
        <v>839</v>
      </c>
      <c r="C2508" s="259" t="s">
        <v>835</v>
      </c>
      <c r="D2508" s="259" t="s">
        <v>699</v>
      </c>
      <c r="E2508" s="259" t="s">
        <v>17</v>
      </c>
      <c r="F2508" s="259" t="s">
        <v>17</v>
      </c>
      <c r="G2508" s="259" t="s">
        <v>17</v>
      </c>
      <c r="H2508" s="259" t="s">
        <v>17</v>
      </c>
      <c r="I2508" s="259" t="s">
        <v>17</v>
      </c>
      <c r="J2508" s="259" t="s">
        <v>3944</v>
      </c>
      <c r="K2508" s="259" t="s">
        <v>3945</v>
      </c>
      <c r="L2508" s="260">
        <v>45659</v>
      </c>
      <c r="M2508" s="259" t="s">
        <v>310</v>
      </c>
    </row>
    <row r="2509" spans="1:13" x14ac:dyDescent="0.35">
      <c r="A2509" s="261" t="s">
        <v>838</v>
      </c>
      <c r="B2509" s="261" t="s">
        <v>839</v>
      </c>
      <c r="C2509" s="261" t="s">
        <v>835</v>
      </c>
      <c r="D2509" s="261" t="s">
        <v>702</v>
      </c>
      <c r="E2509" s="261" t="s">
        <v>17</v>
      </c>
      <c r="F2509" s="261" t="s">
        <v>17</v>
      </c>
      <c r="G2509" s="261" t="s">
        <v>17</v>
      </c>
      <c r="H2509" s="261" t="s">
        <v>17</v>
      </c>
      <c r="I2509" s="261" t="s">
        <v>17</v>
      </c>
      <c r="J2509" s="261" t="s">
        <v>3908</v>
      </c>
      <c r="K2509" s="261" t="s">
        <v>3946</v>
      </c>
      <c r="L2509" s="262">
        <v>45659</v>
      </c>
      <c r="M2509" s="261" t="s">
        <v>20</v>
      </c>
    </row>
    <row r="2510" spans="1:13" x14ac:dyDescent="0.35">
      <c r="A2510" s="259" t="s">
        <v>838</v>
      </c>
      <c r="B2510" s="259" t="s">
        <v>839</v>
      </c>
      <c r="C2510" s="259" t="s">
        <v>835</v>
      </c>
      <c r="D2510" s="259" t="s">
        <v>572</v>
      </c>
      <c r="E2510" s="259" t="s">
        <v>17</v>
      </c>
      <c r="F2510" s="259" t="s">
        <v>17</v>
      </c>
      <c r="G2510" s="259" t="s">
        <v>17</v>
      </c>
      <c r="H2510" s="259" t="s">
        <v>17</v>
      </c>
      <c r="I2510" s="259" t="s">
        <v>17</v>
      </c>
      <c r="J2510" s="259" t="s">
        <v>3910</v>
      </c>
      <c r="K2510" s="259" t="s">
        <v>3947</v>
      </c>
      <c r="L2510" s="260">
        <v>45659</v>
      </c>
      <c r="M2510" s="259" t="s">
        <v>20</v>
      </c>
    </row>
    <row r="2511" spans="1:13" x14ac:dyDescent="0.35">
      <c r="A2511" s="261" t="s">
        <v>838</v>
      </c>
      <c r="B2511" s="261" t="s">
        <v>839</v>
      </c>
      <c r="C2511" s="261" t="s">
        <v>835</v>
      </c>
      <c r="D2511" s="261" t="s">
        <v>282</v>
      </c>
      <c r="E2511" s="261">
        <v>5</v>
      </c>
      <c r="F2511" s="261" t="s">
        <v>3924</v>
      </c>
      <c r="G2511" s="261" t="s">
        <v>742</v>
      </c>
      <c r="H2511" s="261">
        <v>2</v>
      </c>
      <c r="I2511" s="261" t="s">
        <v>3925</v>
      </c>
      <c r="J2511" s="261" t="s">
        <v>707</v>
      </c>
      <c r="K2511" s="261" t="s">
        <v>3948</v>
      </c>
      <c r="L2511" s="262">
        <v>45659</v>
      </c>
      <c r="M2511" s="261" t="s">
        <v>20</v>
      </c>
    </row>
    <row r="2512" spans="1:13" x14ac:dyDescent="0.35">
      <c r="A2512" s="259" t="s">
        <v>838</v>
      </c>
      <c r="B2512" s="259" t="s">
        <v>839</v>
      </c>
      <c r="C2512" s="259" t="s">
        <v>835</v>
      </c>
      <c r="D2512" s="259" t="s">
        <v>38</v>
      </c>
      <c r="E2512" s="259" t="s">
        <v>17</v>
      </c>
      <c r="F2512" s="259" t="s">
        <v>573</v>
      </c>
      <c r="G2512" s="259" t="s">
        <v>17</v>
      </c>
      <c r="H2512" s="259" t="s">
        <v>17</v>
      </c>
      <c r="I2512" s="259" t="s">
        <v>17</v>
      </c>
      <c r="J2512" s="259" t="s">
        <v>1689</v>
      </c>
      <c r="K2512" s="259" t="s">
        <v>3949</v>
      </c>
      <c r="L2512" s="260">
        <v>45659</v>
      </c>
      <c r="M2512" s="259" t="s">
        <v>20</v>
      </c>
    </row>
    <row r="2513" spans="1:13" x14ac:dyDescent="0.35">
      <c r="A2513" s="261" t="s">
        <v>838</v>
      </c>
      <c r="B2513" s="261" t="s">
        <v>839</v>
      </c>
      <c r="C2513" s="261" t="s">
        <v>835</v>
      </c>
      <c r="D2513" s="261" t="s">
        <v>16</v>
      </c>
      <c r="E2513" s="261" t="s">
        <v>17</v>
      </c>
      <c r="F2513" s="261" t="s">
        <v>573</v>
      </c>
      <c r="G2513" s="261" t="s">
        <v>17</v>
      </c>
      <c r="H2513" s="261" t="s">
        <v>17</v>
      </c>
      <c r="I2513" s="261" t="s">
        <v>17</v>
      </c>
      <c r="J2513" s="261" t="s">
        <v>1689</v>
      </c>
      <c r="K2513" s="261" t="s">
        <v>3950</v>
      </c>
      <c r="L2513" s="262">
        <v>45659</v>
      </c>
      <c r="M2513" s="261" t="s">
        <v>20</v>
      </c>
    </row>
    <row r="2514" spans="1:13" x14ac:dyDescent="0.35">
      <c r="A2514" s="259" t="s">
        <v>838</v>
      </c>
      <c r="B2514" s="259" t="s">
        <v>839</v>
      </c>
      <c r="C2514" s="259" t="s">
        <v>835</v>
      </c>
      <c r="D2514" s="259" t="s">
        <v>21</v>
      </c>
      <c r="E2514" s="259" t="s">
        <v>17</v>
      </c>
      <c r="F2514" s="259" t="s">
        <v>573</v>
      </c>
      <c r="G2514" s="259" t="s">
        <v>17</v>
      </c>
      <c r="H2514" s="259" t="s">
        <v>17</v>
      </c>
      <c r="I2514" s="259" t="s">
        <v>17</v>
      </c>
      <c r="J2514" s="259" t="s">
        <v>1689</v>
      </c>
      <c r="K2514" s="259" t="s">
        <v>3951</v>
      </c>
      <c r="L2514" s="260">
        <v>45659</v>
      </c>
      <c r="M2514" s="259" t="s">
        <v>20</v>
      </c>
    </row>
    <row r="2515" spans="1:13" x14ac:dyDescent="0.35">
      <c r="A2515" s="261" t="s">
        <v>838</v>
      </c>
      <c r="B2515" s="261" t="s">
        <v>839</v>
      </c>
      <c r="C2515" s="261" t="s">
        <v>835</v>
      </c>
      <c r="D2515" s="261" t="s">
        <v>558</v>
      </c>
      <c r="E2515" s="261" t="s">
        <v>17</v>
      </c>
      <c r="F2515" s="261" t="s">
        <v>573</v>
      </c>
      <c r="G2515" s="261" t="s">
        <v>17</v>
      </c>
      <c r="H2515" s="261" t="s">
        <v>17</v>
      </c>
      <c r="I2515" s="261" t="s">
        <v>17</v>
      </c>
      <c r="J2515" s="261" t="s">
        <v>1689</v>
      </c>
      <c r="K2515" s="261" t="s">
        <v>3952</v>
      </c>
      <c r="L2515" s="262">
        <v>45659</v>
      </c>
      <c r="M2515" s="261" t="s">
        <v>20</v>
      </c>
    </row>
    <row r="2516" spans="1:13" x14ac:dyDescent="0.35">
      <c r="A2516" s="259" t="s">
        <v>838</v>
      </c>
      <c r="B2516" s="259" t="s">
        <v>839</v>
      </c>
      <c r="C2516" s="259" t="s">
        <v>835</v>
      </c>
      <c r="D2516" s="259" t="s">
        <v>24</v>
      </c>
      <c r="E2516" s="259" t="s">
        <v>17</v>
      </c>
      <c r="F2516" s="259" t="s">
        <v>573</v>
      </c>
      <c r="G2516" s="259" t="s">
        <v>17</v>
      </c>
      <c r="H2516" s="259" t="s">
        <v>17</v>
      </c>
      <c r="I2516" s="259" t="s">
        <v>17</v>
      </c>
      <c r="J2516" s="259" t="s">
        <v>1689</v>
      </c>
      <c r="K2516" s="259" t="s">
        <v>3953</v>
      </c>
      <c r="L2516" s="260">
        <v>45659</v>
      </c>
      <c r="M2516" s="259" t="s">
        <v>20</v>
      </c>
    </row>
    <row r="2517" spans="1:13" x14ac:dyDescent="0.35">
      <c r="A2517" s="261" t="s">
        <v>833</v>
      </c>
      <c r="B2517" s="261" t="s">
        <v>834</v>
      </c>
      <c r="C2517" s="261" t="s">
        <v>835</v>
      </c>
      <c r="D2517" s="261" t="s">
        <v>648</v>
      </c>
      <c r="E2517" s="261">
        <v>129739759</v>
      </c>
      <c r="F2517" s="261" t="s">
        <v>3870</v>
      </c>
      <c r="G2517" s="261" t="s">
        <v>742</v>
      </c>
      <c r="H2517" s="261">
        <v>2</v>
      </c>
      <c r="I2517" s="261" t="s">
        <v>3871</v>
      </c>
      <c r="J2517" s="261" t="s">
        <v>3872</v>
      </c>
      <c r="K2517" s="261" t="s">
        <v>3954</v>
      </c>
      <c r="L2517" s="262">
        <v>45659</v>
      </c>
      <c r="M2517" s="261" t="s">
        <v>20</v>
      </c>
    </row>
    <row r="2518" spans="1:13" x14ac:dyDescent="0.35">
      <c r="A2518" s="259" t="s">
        <v>833</v>
      </c>
      <c r="B2518" s="259" t="s">
        <v>834</v>
      </c>
      <c r="C2518" s="259" t="s">
        <v>835</v>
      </c>
      <c r="D2518" s="259" t="s">
        <v>653</v>
      </c>
      <c r="E2518" s="259">
        <v>1943950</v>
      </c>
      <c r="F2518" s="259" t="s">
        <v>3870</v>
      </c>
      <c r="G2518" s="259" t="s">
        <v>742</v>
      </c>
      <c r="H2518" s="259">
        <v>2</v>
      </c>
      <c r="I2518" s="259" t="s">
        <v>3955</v>
      </c>
      <c r="J2518" s="259" t="s">
        <v>3920</v>
      </c>
      <c r="K2518" s="259" t="s">
        <v>3956</v>
      </c>
      <c r="L2518" s="260">
        <v>45659</v>
      </c>
      <c r="M2518" s="259" t="s">
        <v>20</v>
      </c>
    </row>
    <row r="2519" spans="1:13" x14ac:dyDescent="0.35">
      <c r="A2519" s="261" t="s">
        <v>833</v>
      </c>
      <c r="B2519" s="261" t="s">
        <v>834</v>
      </c>
      <c r="C2519" s="261" t="s">
        <v>835</v>
      </c>
      <c r="D2519" s="261" t="s">
        <v>658</v>
      </c>
      <c r="E2519" s="261">
        <v>129739759</v>
      </c>
      <c r="F2519" s="261" t="s">
        <v>3870</v>
      </c>
      <c r="G2519" s="261" t="s">
        <v>22</v>
      </c>
      <c r="H2519" s="261">
        <v>3</v>
      </c>
      <c r="I2519" s="261" t="s">
        <v>3871</v>
      </c>
      <c r="J2519" s="261" t="s">
        <v>3957</v>
      </c>
      <c r="K2519" s="261" t="s">
        <v>3958</v>
      </c>
      <c r="L2519" s="262">
        <v>45659</v>
      </c>
      <c r="M2519" s="261" t="s">
        <v>20</v>
      </c>
    </row>
    <row r="2520" spans="1:13" x14ac:dyDescent="0.35">
      <c r="A2520" s="259" t="s">
        <v>833</v>
      </c>
      <c r="B2520" s="259" t="s">
        <v>834</v>
      </c>
      <c r="C2520" s="259" t="s">
        <v>835</v>
      </c>
      <c r="D2520" s="259" t="s">
        <v>663</v>
      </c>
      <c r="E2520" s="259">
        <v>936085</v>
      </c>
      <c r="F2520" s="259" t="s">
        <v>3959</v>
      </c>
      <c r="G2520" s="259" t="s">
        <v>22</v>
      </c>
      <c r="H2520" s="259">
        <v>3</v>
      </c>
      <c r="I2520" s="259" t="s">
        <v>3960</v>
      </c>
      <c r="J2520" s="259" t="s">
        <v>3961</v>
      </c>
      <c r="K2520" s="259" t="s">
        <v>3962</v>
      </c>
      <c r="L2520" s="260">
        <v>45659</v>
      </c>
      <c r="M2520" s="259" t="s">
        <v>20</v>
      </c>
    </row>
    <row r="2521" spans="1:13" x14ac:dyDescent="0.35">
      <c r="A2521" s="261" t="s">
        <v>833</v>
      </c>
      <c r="B2521" s="261" t="s">
        <v>834</v>
      </c>
      <c r="C2521" s="261" t="s">
        <v>835</v>
      </c>
      <c r="D2521" s="261" t="s">
        <v>413</v>
      </c>
      <c r="E2521" s="261">
        <v>936085</v>
      </c>
      <c r="F2521" s="261" t="s">
        <v>3959</v>
      </c>
      <c r="G2521" s="261" t="s">
        <v>22</v>
      </c>
      <c r="H2521" s="261">
        <v>3</v>
      </c>
      <c r="I2521" s="261" t="s">
        <v>3960</v>
      </c>
      <c r="J2521" s="261" t="s">
        <v>3961</v>
      </c>
      <c r="K2521" s="261" t="s">
        <v>3963</v>
      </c>
      <c r="L2521" s="262">
        <v>45659</v>
      </c>
      <c r="M2521" s="261" t="s">
        <v>20</v>
      </c>
    </row>
    <row r="2522" spans="1:13" x14ac:dyDescent="0.35">
      <c r="A2522" s="259" t="s">
        <v>833</v>
      </c>
      <c r="B2522" s="259" t="s">
        <v>834</v>
      </c>
      <c r="C2522" s="259" t="s">
        <v>835</v>
      </c>
      <c r="D2522" s="259" t="s">
        <v>40</v>
      </c>
      <c r="E2522" s="259" t="s">
        <v>17</v>
      </c>
      <c r="F2522" s="259" t="s">
        <v>573</v>
      </c>
      <c r="G2522" s="259" t="s">
        <v>17</v>
      </c>
      <c r="H2522" s="259" t="s">
        <v>17</v>
      </c>
      <c r="I2522" s="259" t="s">
        <v>17</v>
      </c>
      <c r="J2522" s="259" t="s">
        <v>3887</v>
      </c>
      <c r="K2522" s="259" t="s">
        <v>3964</v>
      </c>
      <c r="L2522" s="260">
        <v>45659</v>
      </c>
      <c r="M2522" s="259" t="s">
        <v>20</v>
      </c>
    </row>
    <row r="2523" spans="1:13" x14ac:dyDescent="0.35">
      <c r="A2523" s="261" t="s">
        <v>833</v>
      </c>
      <c r="B2523" s="261" t="s">
        <v>834</v>
      </c>
      <c r="C2523" s="261" t="s">
        <v>835</v>
      </c>
      <c r="D2523" s="261" t="s">
        <v>545</v>
      </c>
      <c r="E2523" s="261">
        <v>2908</v>
      </c>
      <c r="F2523" s="261" t="s">
        <v>3893</v>
      </c>
      <c r="G2523" s="261" t="s">
        <v>742</v>
      </c>
      <c r="H2523" s="261">
        <v>2</v>
      </c>
      <c r="I2523" s="261" t="s">
        <v>3894</v>
      </c>
      <c r="J2523" s="261" t="s">
        <v>3934</v>
      </c>
      <c r="K2523" s="261" t="s">
        <v>3965</v>
      </c>
      <c r="L2523" s="262">
        <v>45659</v>
      </c>
      <c r="M2523" s="261" t="s">
        <v>20</v>
      </c>
    </row>
    <row r="2524" spans="1:13" x14ac:dyDescent="0.35">
      <c r="A2524" s="259" t="s">
        <v>833</v>
      </c>
      <c r="B2524" s="259" t="s">
        <v>834</v>
      </c>
      <c r="C2524" s="259" t="s">
        <v>835</v>
      </c>
      <c r="D2524" s="259" t="s">
        <v>550</v>
      </c>
      <c r="E2524" s="259">
        <v>2908</v>
      </c>
      <c r="F2524" s="259" t="s">
        <v>3893</v>
      </c>
      <c r="G2524" s="259" t="s">
        <v>742</v>
      </c>
      <c r="H2524" s="259">
        <v>2</v>
      </c>
      <c r="I2524" s="259" t="s">
        <v>3894</v>
      </c>
      <c r="J2524" s="259" t="s">
        <v>3934</v>
      </c>
      <c r="K2524" s="259" t="s">
        <v>3966</v>
      </c>
      <c r="L2524" s="260">
        <v>45659</v>
      </c>
      <c r="M2524" s="259" t="s">
        <v>20</v>
      </c>
    </row>
    <row r="2525" spans="1:13" x14ac:dyDescent="0.35">
      <c r="A2525" s="261" t="s">
        <v>833</v>
      </c>
      <c r="B2525" s="261" t="s">
        <v>834</v>
      </c>
      <c r="C2525" s="261" t="s">
        <v>835</v>
      </c>
      <c r="D2525" s="261" t="s">
        <v>686</v>
      </c>
      <c r="E2525" s="261">
        <v>925085</v>
      </c>
      <c r="F2525" s="261" t="s">
        <v>3882</v>
      </c>
      <c r="G2525" s="261" t="s">
        <v>22</v>
      </c>
      <c r="H2525" s="261">
        <v>3</v>
      </c>
      <c r="I2525" s="261" t="s">
        <v>3906</v>
      </c>
      <c r="J2525" s="261" t="s">
        <v>3884</v>
      </c>
      <c r="K2525" s="261" t="s">
        <v>3967</v>
      </c>
      <c r="L2525" s="262">
        <v>45659</v>
      </c>
      <c r="M2525" s="261" t="s">
        <v>310</v>
      </c>
    </row>
    <row r="2526" spans="1:13" x14ac:dyDescent="0.35">
      <c r="A2526" s="259" t="s">
        <v>833</v>
      </c>
      <c r="B2526" s="259" t="s">
        <v>834</v>
      </c>
      <c r="C2526" s="259" t="s">
        <v>835</v>
      </c>
      <c r="D2526" s="259" t="s">
        <v>691</v>
      </c>
      <c r="E2526" s="259">
        <v>128803674</v>
      </c>
      <c r="F2526" s="259" t="s">
        <v>3968</v>
      </c>
      <c r="G2526" s="259" t="s">
        <v>22</v>
      </c>
      <c r="H2526" s="259">
        <v>3</v>
      </c>
      <c r="I2526" s="259" t="s">
        <v>3969</v>
      </c>
      <c r="J2526" s="259" t="s">
        <v>3940</v>
      </c>
      <c r="K2526" s="259" t="s">
        <v>3970</v>
      </c>
      <c r="L2526" s="260">
        <v>45659</v>
      </c>
      <c r="M2526" s="259" t="s">
        <v>20</v>
      </c>
    </row>
    <row r="2527" spans="1:13" x14ac:dyDescent="0.35">
      <c r="A2527" s="261" t="s">
        <v>833</v>
      </c>
      <c r="B2527" s="261" t="s">
        <v>834</v>
      </c>
      <c r="C2527" s="261" t="s">
        <v>835</v>
      </c>
      <c r="D2527" s="261" t="s">
        <v>696</v>
      </c>
      <c r="E2527" s="261">
        <v>11000</v>
      </c>
      <c r="F2527" s="261" t="s">
        <v>3959</v>
      </c>
      <c r="G2527" s="261" t="s">
        <v>22</v>
      </c>
      <c r="H2527" s="261">
        <v>3</v>
      </c>
      <c r="I2527" s="261" t="s">
        <v>3960</v>
      </c>
      <c r="J2527" s="261" t="s">
        <v>3971</v>
      </c>
      <c r="K2527" s="261" t="s">
        <v>3972</v>
      </c>
      <c r="L2527" s="262">
        <v>45659</v>
      </c>
      <c r="M2527" s="261" t="s">
        <v>20</v>
      </c>
    </row>
    <row r="2528" spans="1:13" x14ac:dyDescent="0.35">
      <c r="A2528" s="259" t="s">
        <v>833</v>
      </c>
      <c r="B2528" s="259" t="s">
        <v>834</v>
      </c>
      <c r="C2528" s="259" t="s">
        <v>835</v>
      </c>
      <c r="D2528" s="259" t="s">
        <v>699</v>
      </c>
      <c r="E2528" s="259">
        <v>925085</v>
      </c>
      <c r="F2528" s="259" t="s">
        <v>3882</v>
      </c>
      <c r="G2528" s="259" t="s">
        <v>22</v>
      </c>
      <c r="H2528" s="259">
        <v>3</v>
      </c>
      <c r="I2528" s="259" t="s">
        <v>3883</v>
      </c>
      <c r="J2528" s="259" t="s">
        <v>3973</v>
      </c>
      <c r="K2528" s="259" t="s">
        <v>3974</v>
      </c>
      <c r="L2528" s="260">
        <v>45659</v>
      </c>
      <c r="M2528" s="259" t="s">
        <v>20</v>
      </c>
    </row>
    <row r="2529" spans="1:13" x14ac:dyDescent="0.35">
      <c r="A2529" s="261" t="s">
        <v>833</v>
      </c>
      <c r="B2529" s="261" t="s">
        <v>834</v>
      </c>
      <c r="C2529" s="261" t="s">
        <v>835</v>
      </c>
      <c r="D2529" s="261" t="s">
        <v>702</v>
      </c>
      <c r="E2529" s="261" t="s">
        <v>17</v>
      </c>
      <c r="F2529" s="261" t="s">
        <v>17</v>
      </c>
      <c r="G2529" s="261" t="s">
        <v>17</v>
      </c>
      <c r="H2529" s="261" t="s">
        <v>17</v>
      </c>
      <c r="I2529" s="261" t="s">
        <v>17</v>
      </c>
      <c r="J2529" s="261" t="s">
        <v>3908</v>
      </c>
      <c r="K2529" s="261" t="s">
        <v>3975</v>
      </c>
      <c r="L2529" s="262">
        <v>45659</v>
      </c>
      <c r="M2529" s="261" t="s">
        <v>20</v>
      </c>
    </row>
    <row r="2530" spans="1:13" x14ac:dyDescent="0.35">
      <c r="A2530" s="259" t="s">
        <v>833</v>
      </c>
      <c r="B2530" s="259" t="s">
        <v>834</v>
      </c>
      <c r="C2530" s="259" t="s">
        <v>835</v>
      </c>
      <c r="D2530" s="259" t="s">
        <v>572</v>
      </c>
      <c r="E2530" s="259" t="s">
        <v>17</v>
      </c>
      <c r="F2530" s="259" t="s">
        <v>17</v>
      </c>
      <c r="G2530" s="259" t="s">
        <v>17</v>
      </c>
      <c r="H2530" s="259" t="s">
        <v>17</v>
      </c>
      <c r="I2530" s="259" t="s">
        <v>17</v>
      </c>
      <c r="J2530" s="259" t="s">
        <v>3910</v>
      </c>
      <c r="K2530" s="259" t="s">
        <v>3976</v>
      </c>
      <c r="L2530" s="260">
        <v>45659</v>
      </c>
      <c r="M2530" s="259" t="s">
        <v>20</v>
      </c>
    </row>
    <row r="2531" spans="1:13" x14ac:dyDescent="0.35">
      <c r="A2531" s="261" t="s">
        <v>833</v>
      </c>
      <c r="B2531" s="261" t="s">
        <v>834</v>
      </c>
      <c r="C2531" s="261" t="s">
        <v>835</v>
      </c>
      <c r="D2531" s="261" t="s">
        <v>282</v>
      </c>
      <c r="E2531" s="261">
        <v>5</v>
      </c>
      <c r="F2531" s="261" t="s">
        <v>17</v>
      </c>
      <c r="G2531" s="261" t="s">
        <v>22</v>
      </c>
      <c r="H2531" s="261">
        <v>3</v>
      </c>
      <c r="I2531" s="261" t="s">
        <v>3977</v>
      </c>
      <c r="J2531" s="261" t="s">
        <v>707</v>
      </c>
      <c r="K2531" s="261" t="s">
        <v>3978</v>
      </c>
      <c r="L2531" s="262">
        <v>45659</v>
      </c>
      <c r="M2531" s="261" t="s">
        <v>20</v>
      </c>
    </row>
    <row r="2532" spans="1:13" x14ac:dyDescent="0.35">
      <c r="A2532" s="259" t="s">
        <v>833</v>
      </c>
      <c r="B2532" s="259" t="s">
        <v>834</v>
      </c>
      <c r="C2532" s="259" t="s">
        <v>835</v>
      </c>
      <c r="D2532" s="259" t="s">
        <v>38</v>
      </c>
      <c r="E2532" s="259" t="s">
        <v>17</v>
      </c>
      <c r="F2532" s="259" t="s">
        <v>17</v>
      </c>
      <c r="G2532" s="259" t="s">
        <v>17</v>
      </c>
      <c r="H2532" s="259" t="s">
        <v>17</v>
      </c>
      <c r="I2532" s="259" t="s">
        <v>17</v>
      </c>
      <c r="J2532" s="259" t="s">
        <v>801</v>
      </c>
      <c r="K2532" s="259" t="s">
        <v>3979</v>
      </c>
      <c r="L2532" s="260">
        <v>45659</v>
      </c>
      <c r="M2532" s="259" t="s">
        <v>20</v>
      </c>
    </row>
    <row r="2533" spans="1:13" x14ac:dyDescent="0.35">
      <c r="A2533" s="261" t="s">
        <v>833</v>
      </c>
      <c r="B2533" s="261" t="s">
        <v>834</v>
      </c>
      <c r="C2533" s="261" t="s">
        <v>835</v>
      </c>
      <c r="D2533" s="261" t="s">
        <v>16</v>
      </c>
      <c r="E2533" s="261" t="s">
        <v>17</v>
      </c>
      <c r="F2533" s="261" t="s">
        <v>573</v>
      </c>
      <c r="G2533" s="261" t="s">
        <v>17</v>
      </c>
      <c r="H2533" s="261" t="s">
        <v>17</v>
      </c>
      <c r="I2533" s="261" t="s">
        <v>17</v>
      </c>
      <c r="J2533" s="261" t="s">
        <v>801</v>
      </c>
      <c r="K2533" s="261" t="s">
        <v>3980</v>
      </c>
      <c r="L2533" s="262">
        <v>45659</v>
      </c>
      <c r="M2533" s="261" t="s">
        <v>20</v>
      </c>
    </row>
    <row r="2534" spans="1:13" x14ac:dyDescent="0.35">
      <c r="A2534" s="259" t="s">
        <v>833</v>
      </c>
      <c r="B2534" s="259" t="s">
        <v>834</v>
      </c>
      <c r="C2534" s="259" t="s">
        <v>835</v>
      </c>
      <c r="D2534" s="259" t="s">
        <v>21</v>
      </c>
      <c r="E2534" s="259" t="s">
        <v>17</v>
      </c>
      <c r="F2534" s="259" t="s">
        <v>573</v>
      </c>
      <c r="G2534" s="259" t="s">
        <v>17</v>
      </c>
      <c r="H2534" s="259" t="s">
        <v>17</v>
      </c>
      <c r="I2534" s="259" t="s">
        <v>17</v>
      </c>
      <c r="J2534" s="259" t="s">
        <v>801</v>
      </c>
      <c r="K2534" s="259" t="s">
        <v>3981</v>
      </c>
      <c r="L2534" s="260">
        <v>45659</v>
      </c>
      <c r="M2534" s="259" t="s">
        <v>20</v>
      </c>
    </row>
    <row r="2535" spans="1:13" x14ac:dyDescent="0.35">
      <c r="A2535" s="261" t="s">
        <v>833</v>
      </c>
      <c r="B2535" s="261" t="s">
        <v>834</v>
      </c>
      <c r="C2535" s="261" t="s">
        <v>835</v>
      </c>
      <c r="D2535" s="261" t="s">
        <v>558</v>
      </c>
      <c r="E2535" s="261" t="s">
        <v>17</v>
      </c>
      <c r="F2535" s="261" t="s">
        <v>573</v>
      </c>
      <c r="G2535" s="261" t="s">
        <v>17</v>
      </c>
      <c r="H2535" s="261" t="s">
        <v>17</v>
      </c>
      <c r="I2535" s="261" t="s">
        <v>17</v>
      </c>
      <c r="J2535" s="261" t="s">
        <v>801</v>
      </c>
      <c r="K2535" s="261" t="s">
        <v>3982</v>
      </c>
      <c r="L2535" s="262">
        <v>45659</v>
      </c>
      <c r="M2535" s="261" t="s">
        <v>20</v>
      </c>
    </row>
    <row r="2536" spans="1:13" x14ac:dyDescent="0.35">
      <c r="A2536" s="259" t="s">
        <v>833</v>
      </c>
      <c r="B2536" s="259" t="s">
        <v>834</v>
      </c>
      <c r="C2536" s="259" t="s">
        <v>835</v>
      </c>
      <c r="D2536" s="259" t="s">
        <v>24</v>
      </c>
      <c r="E2536" s="259" t="s">
        <v>17</v>
      </c>
      <c r="F2536" s="259" t="s">
        <v>573</v>
      </c>
      <c r="G2536" s="259" t="s">
        <v>17</v>
      </c>
      <c r="H2536" s="259" t="s">
        <v>17</v>
      </c>
      <c r="I2536" s="259" t="s">
        <v>17</v>
      </c>
      <c r="J2536" s="259" t="s">
        <v>801</v>
      </c>
      <c r="K2536" s="259" t="s">
        <v>3983</v>
      </c>
      <c r="L2536" s="260">
        <v>45659</v>
      </c>
      <c r="M2536" s="259" t="s">
        <v>20</v>
      </c>
    </row>
    <row r="2537" spans="1:13" x14ac:dyDescent="0.35">
      <c r="A2537" s="261" t="s">
        <v>949</v>
      </c>
      <c r="B2537" s="261" t="s">
        <v>950</v>
      </c>
      <c r="C2537" s="261" t="s">
        <v>951</v>
      </c>
      <c r="D2537" s="261" t="s">
        <v>38</v>
      </c>
      <c r="E2537" s="261" t="s">
        <v>17</v>
      </c>
      <c r="F2537" s="261" t="s">
        <v>17</v>
      </c>
      <c r="G2537" s="261" t="s">
        <v>17</v>
      </c>
      <c r="H2537" s="261" t="s">
        <v>17</v>
      </c>
      <c r="I2537" s="261" t="s">
        <v>17</v>
      </c>
      <c r="J2537" s="261" t="s">
        <v>206</v>
      </c>
      <c r="K2537" s="261" t="s">
        <v>3984</v>
      </c>
      <c r="L2537" s="262">
        <v>45659</v>
      </c>
      <c r="M2537" s="261" t="s">
        <v>20</v>
      </c>
    </row>
    <row r="2538" spans="1:13" x14ac:dyDescent="0.35">
      <c r="A2538" s="259" t="s">
        <v>949</v>
      </c>
      <c r="B2538" s="259" t="s">
        <v>950</v>
      </c>
      <c r="C2538" s="259" t="s">
        <v>951</v>
      </c>
      <c r="D2538" s="259" t="s">
        <v>16</v>
      </c>
      <c r="E2538" s="259" t="s">
        <v>17</v>
      </c>
      <c r="F2538" s="259" t="s">
        <v>17</v>
      </c>
      <c r="G2538" s="259" t="s">
        <v>17</v>
      </c>
      <c r="H2538" s="259" t="s">
        <v>17</v>
      </c>
      <c r="I2538" s="259" t="s">
        <v>17</v>
      </c>
      <c r="J2538" s="259" t="s">
        <v>206</v>
      </c>
      <c r="K2538" s="259" t="s">
        <v>3985</v>
      </c>
      <c r="L2538" s="260">
        <v>45659</v>
      </c>
      <c r="M2538" s="259" t="s">
        <v>20</v>
      </c>
    </row>
    <row r="2539" spans="1:13" x14ac:dyDescent="0.35">
      <c r="A2539" s="261" t="s">
        <v>949</v>
      </c>
      <c r="B2539" s="261" t="s">
        <v>950</v>
      </c>
      <c r="C2539" s="261" t="s">
        <v>951</v>
      </c>
      <c r="D2539" s="261" t="s">
        <v>21</v>
      </c>
      <c r="E2539" s="261" t="s">
        <v>17</v>
      </c>
      <c r="F2539" s="261" t="s">
        <v>17</v>
      </c>
      <c r="G2539" s="261" t="s">
        <v>17</v>
      </c>
      <c r="H2539" s="261" t="s">
        <v>17</v>
      </c>
      <c r="I2539" s="261" t="s">
        <v>17</v>
      </c>
      <c r="J2539" s="261" t="s">
        <v>206</v>
      </c>
      <c r="K2539" s="261" t="s">
        <v>3986</v>
      </c>
      <c r="L2539" s="262">
        <v>45659</v>
      </c>
      <c r="M2539" s="261" t="s">
        <v>20</v>
      </c>
    </row>
    <row r="2540" spans="1:13" x14ac:dyDescent="0.35">
      <c r="A2540" s="259" t="s">
        <v>949</v>
      </c>
      <c r="B2540" s="259" t="s">
        <v>950</v>
      </c>
      <c r="C2540" s="259" t="s">
        <v>951</v>
      </c>
      <c r="D2540" s="259" t="s">
        <v>558</v>
      </c>
      <c r="E2540" s="259" t="s">
        <v>17</v>
      </c>
      <c r="F2540" s="259" t="s">
        <v>17</v>
      </c>
      <c r="G2540" s="259" t="s">
        <v>17</v>
      </c>
      <c r="H2540" s="259" t="s">
        <v>17</v>
      </c>
      <c r="I2540" s="259" t="s">
        <v>17</v>
      </c>
      <c r="J2540" s="259" t="s">
        <v>206</v>
      </c>
      <c r="K2540" s="259" t="s">
        <v>3987</v>
      </c>
      <c r="L2540" s="260">
        <v>45659</v>
      </c>
      <c r="M2540" s="259" t="s">
        <v>20</v>
      </c>
    </row>
    <row r="2541" spans="1:13" x14ac:dyDescent="0.35">
      <c r="A2541" s="261" t="s">
        <v>949</v>
      </c>
      <c r="B2541" s="261" t="s">
        <v>950</v>
      </c>
      <c r="C2541" s="261" t="s">
        <v>951</v>
      </c>
      <c r="D2541" s="261" t="s">
        <v>24</v>
      </c>
      <c r="E2541" s="261" t="s">
        <v>17</v>
      </c>
      <c r="F2541" s="261" t="s">
        <v>17</v>
      </c>
      <c r="G2541" s="261" t="s">
        <v>17</v>
      </c>
      <c r="H2541" s="261" t="s">
        <v>17</v>
      </c>
      <c r="I2541" s="261" t="s">
        <v>17</v>
      </c>
      <c r="J2541" s="261" t="s">
        <v>206</v>
      </c>
      <c r="K2541" s="261" t="s">
        <v>3988</v>
      </c>
      <c r="L2541" s="262">
        <v>45659</v>
      </c>
      <c r="M2541" s="261" t="s">
        <v>20</v>
      </c>
    </row>
    <row r="2542" spans="1:13" x14ac:dyDescent="0.35">
      <c r="A2542" s="259" t="s">
        <v>798</v>
      </c>
      <c r="B2542" s="259" t="s">
        <v>799</v>
      </c>
      <c r="C2542" s="259" t="s">
        <v>800</v>
      </c>
      <c r="D2542" s="259" t="s">
        <v>648</v>
      </c>
      <c r="E2542" s="259">
        <v>6141252</v>
      </c>
      <c r="F2542" s="259" t="s">
        <v>3989</v>
      </c>
      <c r="G2542" s="259" t="s">
        <v>742</v>
      </c>
      <c r="H2542" s="259">
        <v>2</v>
      </c>
      <c r="I2542" s="259" t="s">
        <v>3990</v>
      </c>
      <c r="J2542" s="259" t="s">
        <v>3991</v>
      </c>
      <c r="K2542" s="259" t="s">
        <v>3992</v>
      </c>
      <c r="L2542" s="260">
        <v>45659</v>
      </c>
      <c r="M2542" s="259" t="s">
        <v>20</v>
      </c>
    </row>
    <row r="2543" spans="1:13" x14ac:dyDescent="0.35">
      <c r="A2543" s="261" t="s">
        <v>798</v>
      </c>
      <c r="B2543" s="261" t="s">
        <v>799</v>
      </c>
      <c r="C2543" s="261" t="s">
        <v>800</v>
      </c>
      <c r="D2543" s="261" t="s">
        <v>653</v>
      </c>
      <c r="E2543" s="261">
        <v>120340</v>
      </c>
      <c r="F2543" s="261" t="s">
        <v>3989</v>
      </c>
      <c r="G2543" s="261" t="s">
        <v>742</v>
      </c>
      <c r="H2543" s="261">
        <v>2</v>
      </c>
      <c r="I2543" s="261" t="s">
        <v>3993</v>
      </c>
      <c r="J2543" s="261" t="s">
        <v>3994</v>
      </c>
      <c r="K2543" s="261" t="s">
        <v>3995</v>
      </c>
      <c r="L2543" s="262">
        <v>45659</v>
      </c>
      <c r="M2543" s="261" t="s">
        <v>20</v>
      </c>
    </row>
    <row r="2544" spans="1:13" x14ac:dyDescent="0.35">
      <c r="A2544" s="259" t="s">
        <v>798</v>
      </c>
      <c r="B2544" s="259" t="s">
        <v>799</v>
      </c>
      <c r="C2544" s="259" t="s">
        <v>800</v>
      </c>
      <c r="D2544" s="259" t="s">
        <v>658</v>
      </c>
      <c r="E2544" s="259">
        <v>6141252</v>
      </c>
      <c r="F2544" s="259" t="s">
        <v>3989</v>
      </c>
      <c r="G2544" s="259" t="s">
        <v>742</v>
      </c>
      <c r="H2544" s="259">
        <v>2</v>
      </c>
      <c r="I2544" s="259" t="s">
        <v>3990</v>
      </c>
      <c r="J2544" s="259" t="s">
        <v>3996</v>
      </c>
      <c r="K2544" s="259" t="s">
        <v>3997</v>
      </c>
      <c r="L2544" s="260">
        <v>45659</v>
      </c>
      <c r="M2544" s="259" t="s">
        <v>20</v>
      </c>
    </row>
    <row r="2545" spans="1:13" x14ac:dyDescent="0.35">
      <c r="A2545" s="261" t="s">
        <v>798</v>
      </c>
      <c r="B2545" s="261" t="s">
        <v>799</v>
      </c>
      <c r="C2545" s="261" t="s">
        <v>800</v>
      </c>
      <c r="D2545" s="261" t="s">
        <v>663</v>
      </c>
      <c r="E2545" s="261">
        <v>1773425</v>
      </c>
      <c r="F2545" s="261" t="s">
        <v>3998</v>
      </c>
      <c r="G2545" s="261" t="s">
        <v>22</v>
      </c>
      <c r="H2545" s="261">
        <v>3</v>
      </c>
      <c r="I2545" s="261" t="s">
        <v>3999</v>
      </c>
      <c r="J2545" s="261" t="s">
        <v>4000</v>
      </c>
      <c r="K2545" s="261" t="s">
        <v>4001</v>
      </c>
      <c r="L2545" s="262">
        <v>45659</v>
      </c>
      <c r="M2545" s="261" t="s">
        <v>310</v>
      </c>
    </row>
    <row r="2546" spans="1:13" x14ac:dyDescent="0.35">
      <c r="A2546" s="259" t="s">
        <v>798</v>
      </c>
      <c r="B2546" s="259" t="s">
        <v>799</v>
      </c>
      <c r="C2546" s="259" t="s">
        <v>800</v>
      </c>
      <c r="D2546" s="259" t="s">
        <v>413</v>
      </c>
      <c r="E2546" s="259">
        <v>724533</v>
      </c>
      <c r="F2546" s="259" t="s">
        <v>4002</v>
      </c>
      <c r="G2546" s="259" t="s">
        <v>33</v>
      </c>
      <c r="H2546" s="259">
        <v>2</v>
      </c>
      <c r="I2546" s="259" t="s">
        <v>4003</v>
      </c>
      <c r="J2546" s="259" t="s">
        <v>4004</v>
      </c>
      <c r="K2546" s="259" t="s">
        <v>4005</v>
      </c>
      <c r="L2546" s="260">
        <v>45659</v>
      </c>
      <c r="M2546" s="259" t="s">
        <v>20</v>
      </c>
    </row>
    <row r="2547" spans="1:13" x14ac:dyDescent="0.35">
      <c r="A2547" s="261" t="s">
        <v>798</v>
      </c>
      <c r="B2547" s="261" t="s">
        <v>799</v>
      </c>
      <c r="C2547" s="261" t="s">
        <v>800</v>
      </c>
      <c r="D2547" s="261" t="s">
        <v>40</v>
      </c>
      <c r="E2547" s="261" t="s">
        <v>17</v>
      </c>
      <c r="F2547" s="261" t="s">
        <v>17</v>
      </c>
      <c r="G2547" s="261" t="s">
        <v>17</v>
      </c>
      <c r="H2547" s="261" t="s">
        <v>17</v>
      </c>
      <c r="I2547" s="261" t="s">
        <v>17</v>
      </c>
      <c r="J2547" s="261" t="s">
        <v>3887</v>
      </c>
      <c r="K2547" s="261" t="s">
        <v>4006</v>
      </c>
      <c r="L2547" s="262">
        <v>45659</v>
      </c>
      <c r="M2547" s="261" t="s">
        <v>20</v>
      </c>
    </row>
    <row r="2548" spans="1:13" x14ac:dyDescent="0.35">
      <c r="A2548" s="259" t="s">
        <v>798</v>
      </c>
      <c r="B2548" s="259" t="s">
        <v>799</v>
      </c>
      <c r="C2548" s="259" t="s">
        <v>800</v>
      </c>
      <c r="D2548" s="259" t="s">
        <v>545</v>
      </c>
      <c r="E2548" s="259">
        <v>4</v>
      </c>
      <c r="F2548" s="259" t="s">
        <v>3931</v>
      </c>
      <c r="G2548" s="259" t="s">
        <v>33</v>
      </c>
      <c r="H2548" s="259">
        <v>2</v>
      </c>
      <c r="I2548" s="259" t="s">
        <v>496</v>
      </c>
      <c r="J2548" s="259" t="s">
        <v>4007</v>
      </c>
      <c r="K2548" s="259" t="s">
        <v>4008</v>
      </c>
      <c r="L2548" s="260">
        <v>45659</v>
      </c>
      <c r="M2548" s="259" t="s">
        <v>20</v>
      </c>
    </row>
    <row r="2549" spans="1:13" x14ac:dyDescent="0.35">
      <c r="A2549" s="261" t="s">
        <v>798</v>
      </c>
      <c r="B2549" s="261" t="s">
        <v>799</v>
      </c>
      <c r="C2549" s="261" t="s">
        <v>800</v>
      </c>
      <c r="D2549" s="261" t="s">
        <v>550</v>
      </c>
      <c r="E2549" s="261">
        <v>4</v>
      </c>
      <c r="F2549" s="261" t="s">
        <v>3931</v>
      </c>
      <c r="G2549" s="261" t="s">
        <v>33</v>
      </c>
      <c r="H2549" s="261">
        <v>2</v>
      </c>
      <c r="I2549" s="261" t="s">
        <v>496</v>
      </c>
      <c r="J2549" s="261" t="s">
        <v>4009</v>
      </c>
      <c r="K2549" s="261" t="s">
        <v>4010</v>
      </c>
      <c r="L2549" s="262">
        <v>45659</v>
      </c>
      <c r="M2549" s="261" t="s">
        <v>20</v>
      </c>
    </row>
    <row r="2550" spans="1:13" x14ac:dyDescent="0.35">
      <c r="A2550" s="259" t="s">
        <v>798</v>
      </c>
      <c r="B2550" s="259" t="s">
        <v>799</v>
      </c>
      <c r="C2550" s="259" t="s">
        <v>800</v>
      </c>
      <c r="D2550" s="259" t="s">
        <v>686</v>
      </c>
      <c r="E2550" s="259" t="s">
        <v>17</v>
      </c>
      <c r="F2550" s="259" t="s">
        <v>17</v>
      </c>
      <c r="G2550" s="259" t="s">
        <v>17</v>
      </c>
      <c r="H2550" s="259" t="s">
        <v>17</v>
      </c>
      <c r="I2550" s="259" t="s">
        <v>17</v>
      </c>
      <c r="J2550" s="259" t="s">
        <v>3936</v>
      </c>
      <c r="K2550" s="259" t="s">
        <v>4011</v>
      </c>
      <c r="L2550" s="260">
        <v>45659</v>
      </c>
      <c r="M2550" s="259" t="s">
        <v>20</v>
      </c>
    </row>
    <row r="2551" spans="1:13" x14ac:dyDescent="0.35">
      <c r="A2551" s="261" t="s">
        <v>798</v>
      </c>
      <c r="B2551" s="261" t="s">
        <v>799</v>
      </c>
      <c r="C2551" s="261" t="s">
        <v>800</v>
      </c>
      <c r="D2551" s="261" t="s">
        <v>691</v>
      </c>
      <c r="E2551" s="261">
        <v>4367827</v>
      </c>
      <c r="F2551" s="261" t="s">
        <v>4012</v>
      </c>
      <c r="G2551" s="261" t="s">
        <v>742</v>
      </c>
      <c r="H2551" s="261">
        <v>2</v>
      </c>
      <c r="I2551" s="261" t="s">
        <v>4013</v>
      </c>
      <c r="J2551" s="261" t="s">
        <v>3940</v>
      </c>
      <c r="K2551" s="261" t="s">
        <v>4014</v>
      </c>
      <c r="L2551" s="262">
        <v>45659</v>
      </c>
      <c r="M2551" s="261" t="s">
        <v>310</v>
      </c>
    </row>
    <row r="2552" spans="1:13" x14ac:dyDescent="0.35">
      <c r="A2552" s="259" t="s">
        <v>798</v>
      </c>
      <c r="B2552" s="259" t="s">
        <v>799</v>
      </c>
      <c r="C2552" s="259" t="s">
        <v>800</v>
      </c>
      <c r="D2552" s="259" t="s">
        <v>696</v>
      </c>
      <c r="E2552" s="259">
        <v>1773425</v>
      </c>
      <c r="F2552" s="259" t="s">
        <v>3998</v>
      </c>
      <c r="G2552" s="259" t="s">
        <v>742</v>
      </c>
      <c r="H2552" s="259">
        <v>2</v>
      </c>
      <c r="I2552" s="259" t="s">
        <v>3999</v>
      </c>
      <c r="J2552" s="259" t="s">
        <v>3942</v>
      </c>
      <c r="K2552" s="259" t="s">
        <v>4015</v>
      </c>
      <c r="L2552" s="260">
        <v>45659</v>
      </c>
      <c r="M2552" s="259" t="s">
        <v>310</v>
      </c>
    </row>
    <row r="2553" spans="1:13" x14ac:dyDescent="0.35">
      <c r="A2553" s="261" t="s">
        <v>798</v>
      </c>
      <c r="B2553" s="261" t="s">
        <v>799</v>
      </c>
      <c r="C2553" s="261" t="s">
        <v>800</v>
      </c>
      <c r="D2553" s="261" t="s">
        <v>699</v>
      </c>
      <c r="E2553" s="261" t="s">
        <v>17</v>
      </c>
      <c r="F2553" s="261" t="s">
        <v>573</v>
      </c>
      <c r="G2553" s="261" t="s">
        <v>17</v>
      </c>
      <c r="H2553" s="261" t="s">
        <v>17</v>
      </c>
      <c r="I2553" s="261" t="s">
        <v>17</v>
      </c>
      <c r="J2553" s="261" t="s">
        <v>3944</v>
      </c>
      <c r="K2553" s="261" t="s">
        <v>4016</v>
      </c>
      <c r="L2553" s="262">
        <v>45659</v>
      </c>
      <c r="M2553" s="261" t="s">
        <v>310</v>
      </c>
    </row>
    <row r="2554" spans="1:13" x14ac:dyDescent="0.35">
      <c r="A2554" s="259" t="s">
        <v>798</v>
      </c>
      <c r="B2554" s="259" t="s">
        <v>799</v>
      </c>
      <c r="C2554" s="259" t="s">
        <v>800</v>
      </c>
      <c r="D2554" s="259" t="s">
        <v>702</v>
      </c>
      <c r="E2554" s="259" t="s">
        <v>17</v>
      </c>
      <c r="F2554" s="259" t="s">
        <v>573</v>
      </c>
      <c r="G2554" s="259" t="s">
        <v>17</v>
      </c>
      <c r="H2554" s="259" t="s">
        <v>17</v>
      </c>
      <c r="I2554" s="259" t="s">
        <v>17</v>
      </c>
      <c r="J2554" s="259" t="s">
        <v>3908</v>
      </c>
      <c r="K2554" s="259" t="s">
        <v>4017</v>
      </c>
      <c r="L2554" s="260">
        <v>45659</v>
      </c>
      <c r="M2554" s="259" t="s">
        <v>20</v>
      </c>
    </row>
    <row r="2555" spans="1:13" x14ac:dyDescent="0.35">
      <c r="A2555" s="261" t="s">
        <v>798</v>
      </c>
      <c r="B2555" s="261" t="s">
        <v>799</v>
      </c>
      <c r="C2555" s="261" t="s">
        <v>800</v>
      </c>
      <c r="D2555" s="261" t="s">
        <v>572</v>
      </c>
      <c r="E2555" s="261" t="s">
        <v>17</v>
      </c>
      <c r="F2555" s="261" t="s">
        <v>573</v>
      </c>
      <c r="G2555" s="261" t="s">
        <v>17</v>
      </c>
      <c r="H2555" s="261" t="s">
        <v>17</v>
      </c>
      <c r="I2555" s="261" t="s">
        <v>17</v>
      </c>
      <c r="J2555" s="261" t="s">
        <v>3910</v>
      </c>
      <c r="K2555" s="261" t="s">
        <v>4018</v>
      </c>
      <c r="L2555" s="262">
        <v>45659</v>
      </c>
      <c r="M2555" s="261" t="s">
        <v>20</v>
      </c>
    </row>
    <row r="2556" spans="1:13" x14ac:dyDescent="0.35">
      <c r="A2556" s="259" t="s">
        <v>798</v>
      </c>
      <c r="B2556" s="259" t="s">
        <v>799</v>
      </c>
      <c r="C2556" s="259" t="s">
        <v>800</v>
      </c>
      <c r="D2556" s="259" t="s">
        <v>282</v>
      </c>
      <c r="E2556" s="259" t="s">
        <v>17</v>
      </c>
      <c r="F2556" s="259" t="s">
        <v>573</v>
      </c>
      <c r="G2556" s="259" t="s">
        <v>17</v>
      </c>
      <c r="H2556" s="259" t="s">
        <v>17</v>
      </c>
      <c r="I2556" s="259" t="s">
        <v>17</v>
      </c>
      <c r="J2556" s="259" t="s">
        <v>1937</v>
      </c>
      <c r="K2556" s="259" t="s">
        <v>4019</v>
      </c>
      <c r="L2556" s="260">
        <v>45659</v>
      </c>
      <c r="M2556" s="259" t="s">
        <v>20</v>
      </c>
    </row>
    <row r="2557" spans="1:13" x14ac:dyDescent="0.35">
      <c r="A2557" s="261" t="s">
        <v>798</v>
      </c>
      <c r="B2557" s="261" t="s">
        <v>799</v>
      </c>
      <c r="C2557" s="261" t="s">
        <v>800</v>
      </c>
      <c r="D2557" s="261" t="s">
        <v>38</v>
      </c>
      <c r="E2557" s="261" t="s">
        <v>17</v>
      </c>
      <c r="F2557" s="261" t="s">
        <v>573</v>
      </c>
      <c r="G2557" s="261" t="s">
        <v>17</v>
      </c>
      <c r="H2557" s="261" t="s">
        <v>17</v>
      </c>
      <c r="I2557" s="261" t="s">
        <v>17</v>
      </c>
      <c r="J2557" s="261" t="s">
        <v>1937</v>
      </c>
      <c r="K2557" s="261" t="s">
        <v>4020</v>
      </c>
      <c r="L2557" s="262">
        <v>45659</v>
      </c>
      <c r="M2557" s="261" t="s">
        <v>20</v>
      </c>
    </row>
    <row r="2558" spans="1:13" x14ac:dyDescent="0.35">
      <c r="A2558" s="259" t="s">
        <v>798</v>
      </c>
      <c r="B2558" s="259" t="s">
        <v>799</v>
      </c>
      <c r="C2558" s="259" t="s">
        <v>800</v>
      </c>
      <c r="D2558" s="259" t="s">
        <v>16</v>
      </c>
      <c r="E2558" s="259" t="s">
        <v>17</v>
      </c>
      <c r="F2558" s="259" t="s">
        <v>573</v>
      </c>
      <c r="G2558" s="259" t="s">
        <v>17</v>
      </c>
      <c r="H2558" s="259" t="s">
        <v>17</v>
      </c>
      <c r="I2558" s="259" t="s">
        <v>17</v>
      </c>
      <c r="J2558" s="259" t="s">
        <v>1937</v>
      </c>
      <c r="K2558" s="259" t="s">
        <v>4021</v>
      </c>
      <c r="L2558" s="260">
        <v>45659</v>
      </c>
      <c r="M2558" s="259" t="s">
        <v>20</v>
      </c>
    </row>
    <row r="2559" spans="1:13" x14ac:dyDescent="0.35">
      <c r="A2559" s="261" t="s">
        <v>798</v>
      </c>
      <c r="B2559" s="261" t="s">
        <v>799</v>
      </c>
      <c r="C2559" s="261" t="s">
        <v>800</v>
      </c>
      <c r="D2559" s="261" t="s">
        <v>21</v>
      </c>
      <c r="E2559" s="261" t="s">
        <v>17</v>
      </c>
      <c r="F2559" s="261" t="s">
        <v>573</v>
      </c>
      <c r="G2559" s="261" t="s">
        <v>17</v>
      </c>
      <c r="H2559" s="261" t="s">
        <v>17</v>
      </c>
      <c r="I2559" s="261" t="s">
        <v>17</v>
      </c>
      <c r="J2559" s="261" t="s">
        <v>1937</v>
      </c>
      <c r="K2559" s="261" t="s">
        <v>4022</v>
      </c>
      <c r="L2559" s="262">
        <v>45659</v>
      </c>
      <c r="M2559" s="261" t="s">
        <v>20</v>
      </c>
    </row>
    <row r="2560" spans="1:13" x14ac:dyDescent="0.35">
      <c r="A2560" s="259" t="s">
        <v>798</v>
      </c>
      <c r="B2560" s="259" t="s">
        <v>799</v>
      </c>
      <c r="C2560" s="259" t="s">
        <v>800</v>
      </c>
      <c r="D2560" s="259" t="s">
        <v>558</v>
      </c>
      <c r="E2560" s="259" t="s">
        <v>17</v>
      </c>
      <c r="F2560" s="259" t="s">
        <v>573</v>
      </c>
      <c r="G2560" s="259" t="s">
        <v>17</v>
      </c>
      <c r="H2560" s="259" t="s">
        <v>17</v>
      </c>
      <c r="I2560" s="259" t="s">
        <v>17</v>
      </c>
      <c r="J2560" s="259" t="s">
        <v>1937</v>
      </c>
      <c r="K2560" s="259" t="s">
        <v>4023</v>
      </c>
      <c r="L2560" s="260">
        <v>45659</v>
      </c>
      <c r="M2560" s="259" t="s">
        <v>20</v>
      </c>
    </row>
    <row r="2561" spans="1:13" x14ac:dyDescent="0.35">
      <c r="A2561" s="261" t="s">
        <v>798</v>
      </c>
      <c r="B2561" s="261" t="s">
        <v>799</v>
      </c>
      <c r="C2561" s="261" t="s">
        <v>800</v>
      </c>
      <c r="D2561" s="261" t="s">
        <v>24</v>
      </c>
      <c r="E2561" s="261" t="s">
        <v>17</v>
      </c>
      <c r="F2561" s="261" t="s">
        <v>573</v>
      </c>
      <c r="G2561" s="261" t="s">
        <v>17</v>
      </c>
      <c r="H2561" s="261" t="s">
        <v>17</v>
      </c>
      <c r="I2561" s="261" t="s">
        <v>17</v>
      </c>
      <c r="J2561" s="261" t="s">
        <v>1937</v>
      </c>
      <c r="K2561" s="261" t="s">
        <v>4024</v>
      </c>
      <c r="L2561" s="262">
        <v>45659</v>
      </c>
      <c r="M2561" s="261" t="s">
        <v>20</v>
      </c>
    </row>
    <row r="2562" spans="1:13" x14ac:dyDescent="0.35">
      <c r="A2562" s="259" t="s">
        <v>805</v>
      </c>
      <c r="B2562" s="259" t="s">
        <v>806</v>
      </c>
      <c r="C2562" s="259" t="s">
        <v>807</v>
      </c>
      <c r="D2562" s="259" t="s">
        <v>648</v>
      </c>
      <c r="E2562" s="259">
        <v>11331265</v>
      </c>
      <c r="F2562" s="259" t="s">
        <v>4025</v>
      </c>
      <c r="G2562" s="259" t="s">
        <v>33</v>
      </c>
      <c r="H2562" s="259">
        <v>2</v>
      </c>
      <c r="I2562" s="259" t="s">
        <v>4026</v>
      </c>
      <c r="J2562" s="259" t="s">
        <v>4027</v>
      </c>
      <c r="K2562" s="259" t="s">
        <v>4028</v>
      </c>
      <c r="L2562" s="260">
        <v>45659</v>
      </c>
      <c r="M2562" s="259" t="s">
        <v>20</v>
      </c>
    </row>
    <row r="2563" spans="1:13" x14ac:dyDescent="0.35">
      <c r="A2563" s="261" t="s">
        <v>805</v>
      </c>
      <c r="B2563" s="261" t="s">
        <v>806</v>
      </c>
      <c r="C2563" s="261" t="s">
        <v>807</v>
      </c>
      <c r="D2563" s="261" t="s">
        <v>653</v>
      </c>
      <c r="E2563" s="261">
        <v>48310</v>
      </c>
      <c r="F2563" s="261" t="s">
        <v>4025</v>
      </c>
      <c r="G2563" s="261" t="s">
        <v>742</v>
      </c>
      <c r="H2563" s="261">
        <v>2</v>
      </c>
      <c r="I2563" s="261" t="s">
        <v>4029</v>
      </c>
      <c r="J2563" s="261" t="s">
        <v>4030</v>
      </c>
      <c r="K2563" s="261" t="s">
        <v>4031</v>
      </c>
      <c r="L2563" s="262">
        <v>45659</v>
      </c>
      <c r="M2563" s="261" t="s">
        <v>20</v>
      </c>
    </row>
    <row r="2564" spans="1:13" x14ac:dyDescent="0.35">
      <c r="A2564" s="259" t="s">
        <v>805</v>
      </c>
      <c r="B2564" s="259" t="s">
        <v>806</v>
      </c>
      <c r="C2564" s="259" t="s">
        <v>807</v>
      </c>
      <c r="D2564" s="259" t="s">
        <v>658</v>
      </c>
      <c r="E2564" s="259">
        <v>11331265</v>
      </c>
      <c r="F2564" s="259" t="s">
        <v>4025</v>
      </c>
      <c r="G2564" s="259" t="s">
        <v>742</v>
      </c>
      <c r="H2564" s="259">
        <v>2</v>
      </c>
      <c r="I2564" s="259" t="s">
        <v>4026</v>
      </c>
      <c r="J2564" s="259" t="s">
        <v>4032</v>
      </c>
      <c r="K2564" s="259" t="s">
        <v>4033</v>
      </c>
      <c r="L2564" s="260">
        <v>45659</v>
      </c>
      <c r="M2564" s="259" t="s">
        <v>20</v>
      </c>
    </row>
    <row r="2565" spans="1:13" x14ac:dyDescent="0.35">
      <c r="A2565" s="261" t="s">
        <v>805</v>
      </c>
      <c r="B2565" s="261" t="s">
        <v>806</v>
      </c>
      <c r="C2565" s="261" t="s">
        <v>807</v>
      </c>
      <c r="D2565" s="261" t="s">
        <v>663</v>
      </c>
      <c r="E2565" s="261">
        <v>141500</v>
      </c>
      <c r="F2565" s="261" t="s">
        <v>4034</v>
      </c>
      <c r="G2565" s="261" t="s">
        <v>33</v>
      </c>
      <c r="H2565" s="261">
        <v>2</v>
      </c>
      <c r="I2565" s="261" t="s">
        <v>4035</v>
      </c>
      <c r="J2565" s="261" t="s">
        <v>4036</v>
      </c>
      <c r="K2565" s="261" t="s">
        <v>4037</v>
      </c>
      <c r="L2565" s="262">
        <v>45659</v>
      </c>
      <c r="M2565" s="261" t="s">
        <v>20</v>
      </c>
    </row>
    <row r="2566" spans="1:13" x14ac:dyDescent="0.35">
      <c r="A2566" s="259" t="s">
        <v>805</v>
      </c>
      <c r="B2566" s="259" t="s">
        <v>806</v>
      </c>
      <c r="C2566" s="259" t="s">
        <v>807</v>
      </c>
      <c r="D2566" s="259" t="s">
        <v>413</v>
      </c>
      <c r="E2566" s="259">
        <v>85000</v>
      </c>
      <c r="F2566" s="259" t="s">
        <v>4034</v>
      </c>
      <c r="G2566" s="259" t="s">
        <v>33</v>
      </c>
      <c r="H2566" s="259">
        <v>2</v>
      </c>
      <c r="I2566" s="259" t="s">
        <v>4035</v>
      </c>
      <c r="J2566" s="259" t="s">
        <v>4038</v>
      </c>
      <c r="K2566" s="259" t="s">
        <v>4039</v>
      </c>
      <c r="L2566" s="260">
        <v>45659</v>
      </c>
      <c r="M2566" s="259" t="s">
        <v>20</v>
      </c>
    </row>
    <row r="2567" spans="1:13" x14ac:dyDescent="0.35">
      <c r="A2567" s="261" t="s">
        <v>805</v>
      </c>
      <c r="B2567" s="261" t="s">
        <v>806</v>
      </c>
      <c r="C2567" s="261" t="s">
        <v>807</v>
      </c>
      <c r="D2567" s="261" t="s">
        <v>40</v>
      </c>
      <c r="E2567" s="261" t="s">
        <v>17</v>
      </c>
      <c r="F2567" s="261" t="s">
        <v>17</v>
      </c>
      <c r="G2567" s="261" t="s">
        <v>17</v>
      </c>
      <c r="H2567" s="261" t="s">
        <v>17</v>
      </c>
      <c r="I2567" s="261" t="s">
        <v>17</v>
      </c>
      <c r="J2567" s="261" t="s">
        <v>3887</v>
      </c>
      <c r="K2567" s="261" t="s">
        <v>4040</v>
      </c>
      <c r="L2567" s="262">
        <v>45659</v>
      </c>
      <c r="M2567" s="261" t="s">
        <v>20</v>
      </c>
    </row>
    <row r="2568" spans="1:13" x14ac:dyDescent="0.35">
      <c r="A2568" s="259" t="s">
        <v>805</v>
      </c>
      <c r="B2568" s="259" t="s">
        <v>806</v>
      </c>
      <c r="C2568" s="259" t="s">
        <v>807</v>
      </c>
      <c r="D2568" s="259" t="s">
        <v>545</v>
      </c>
      <c r="E2568" s="259" t="s">
        <v>17</v>
      </c>
      <c r="F2568" s="259" t="s">
        <v>378</v>
      </c>
      <c r="G2568" s="259" t="s">
        <v>17</v>
      </c>
      <c r="H2568" s="259" t="s">
        <v>17</v>
      </c>
      <c r="I2568" s="259" t="s">
        <v>378</v>
      </c>
      <c r="J2568" s="259" t="s">
        <v>4041</v>
      </c>
      <c r="K2568" s="259" t="s">
        <v>4042</v>
      </c>
      <c r="L2568" s="260">
        <v>45659</v>
      </c>
      <c r="M2568" s="259" t="s">
        <v>20</v>
      </c>
    </row>
    <row r="2569" spans="1:13" x14ac:dyDescent="0.35">
      <c r="A2569" s="261" t="s">
        <v>805</v>
      </c>
      <c r="B2569" s="261" t="s">
        <v>806</v>
      </c>
      <c r="C2569" s="261" t="s">
        <v>807</v>
      </c>
      <c r="D2569" s="261" t="s">
        <v>550</v>
      </c>
      <c r="E2569" s="261" t="s">
        <v>17</v>
      </c>
      <c r="F2569" s="261" t="s">
        <v>378</v>
      </c>
      <c r="G2569" s="261" t="s">
        <v>17</v>
      </c>
      <c r="H2569" s="261" t="s">
        <v>17</v>
      </c>
      <c r="I2569" s="261" t="s">
        <v>378</v>
      </c>
      <c r="J2569" s="261" t="s">
        <v>4041</v>
      </c>
      <c r="K2569" s="261" t="s">
        <v>4043</v>
      </c>
      <c r="L2569" s="262">
        <v>45659</v>
      </c>
      <c r="M2569" s="261" t="s">
        <v>20</v>
      </c>
    </row>
    <row r="2570" spans="1:13" x14ac:dyDescent="0.35">
      <c r="A2570" s="259" t="s">
        <v>805</v>
      </c>
      <c r="B2570" s="259" t="s">
        <v>806</v>
      </c>
      <c r="C2570" s="259" t="s">
        <v>807</v>
      </c>
      <c r="D2570" s="259" t="s">
        <v>686</v>
      </c>
      <c r="E2570" s="259">
        <v>85000</v>
      </c>
      <c r="F2570" s="259" t="s">
        <v>4034</v>
      </c>
      <c r="G2570" s="259" t="s">
        <v>33</v>
      </c>
      <c r="H2570" s="259">
        <v>2</v>
      </c>
      <c r="I2570" s="259" t="s">
        <v>4035</v>
      </c>
      <c r="J2570" s="259" t="s">
        <v>4044</v>
      </c>
      <c r="K2570" s="259" t="s">
        <v>4045</v>
      </c>
      <c r="L2570" s="260">
        <v>45659</v>
      </c>
      <c r="M2570" s="259" t="s">
        <v>20</v>
      </c>
    </row>
    <row r="2571" spans="1:13" x14ac:dyDescent="0.35">
      <c r="A2571" s="261" t="s">
        <v>805</v>
      </c>
      <c r="B2571" s="261" t="s">
        <v>806</v>
      </c>
      <c r="C2571" s="261" t="s">
        <v>807</v>
      </c>
      <c r="D2571" s="261" t="s">
        <v>691</v>
      </c>
      <c r="E2571" s="261">
        <v>11189765</v>
      </c>
      <c r="F2571" s="261" t="s">
        <v>4046</v>
      </c>
      <c r="G2571" s="261" t="s">
        <v>33</v>
      </c>
      <c r="H2571" s="261">
        <v>2</v>
      </c>
      <c r="I2571" s="261" t="s">
        <v>4047</v>
      </c>
      <c r="J2571" s="261" t="s">
        <v>4048</v>
      </c>
      <c r="K2571" s="261" t="s">
        <v>4049</v>
      </c>
      <c r="L2571" s="262">
        <v>45659</v>
      </c>
      <c r="M2571" s="261" t="s">
        <v>20</v>
      </c>
    </row>
    <row r="2572" spans="1:13" x14ac:dyDescent="0.35">
      <c r="A2572" s="259" t="s">
        <v>805</v>
      </c>
      <c r="B2572" s="259" t="s">
        <v>806</v>
      </c>
      <c r="C2572" s="259" t="s">
        <v>807</v>
      </c>
      <c r="D2572" s="259" t="s">
        <v>696</v>
      </c>
      <c r="E2572" s="259">
        <v>56500</v>
      </c>
      <c r="F2572" s="259" t="s">
        <v>4034</v>
      </c>
      <c r="G2572" s="259" t="s">
        <v>33</v>
      </c>
      <c r="H2572" s="259">
        <v>2</v>
      </c>
      <c r="I2572" s="259" t="s">
        <v>4035</v>
      </c>
      <c r="J2572" s="259" t="s">
        <v>4050</v>
      </c>
      <c r="K2572" s="259" t="s">
        <v>4051</v>
      </c>
      <c r="L2572" s="260">
        <v>45659</v>
      </c>
      <c r="M2572" s="259" t="s">
        <v>20</v>
      </c>
    </row>
    <row r="2573" spans="1:13" x14ac:dyDescent="0.35">
      <c r="A2573" s="261" t="s">
        <v>805</v>
      </c>
      <c r="B2573" s="261" t="s">
        <v>806</v>
      </c>
      <c r="C2573" s="261" t="s">
        <v>807</v>
      </c>
      <c r="D2573" s="261" t="s">
        <v>699</v>
      </c>
      <c r="E2573" s="261">
        <v>85000</v>
      </c>
      <c r="F2573" s="261" t="s">
        <v>4034</v>
      </c>
      <c r="G2573" s="261" t="s">
        <v>33</v>
      </c>
      <c r="H2573" s="261">
        <v>2</v>
      </c>
      <c r="I2573" s="261" t="s">
        <v>4035</v>
      </c>
      <c r="J2573" s="261" t="s">
        <v>4052</v>
      </c>
      <c r="K2573" s="261" t="s">
        <v>4053</v>
      </c>
      <c r="L2573" s="262">
        <v>45659</v>
      </c>
      <c r="M2573" s="261" t="s">
        <v>20</v>
      </c>
    </row>
    <row r="2574" spans="1:13" x14ac:dyDescent="0.35">
      <c r="A2574" s="259" t="s">
        <v>805</v>
      </c>
      <c r="B2574" s="259" t="s">
        <v>806</v>
      </c>
      <c r="C2574" s="259" t="s">
        <v>807</v>
      </c>
      <c r="D2574" s="259" t="s">
        <v>702</v>
      </c>
      <c r="E2574" s="259">
        <v>0</v>
      </c>
      <c r="F2574" s="259" t="s">
        <v>573</v>
      </c>
      <c r="G2574" s="259" t="s">
        <v>17</v>
      </c>
      <c r="H2574" s="259" t="s">
        <v>17</v>
      </c>
      <c r="I2574" s="259" t="s">
        <v>17</v>
      </c>
      <c r="J2574" s="259" t="s">
        <v>3910</v>
      </c>
      <c r="K2574" s="259" t="s">
        <v>4054</v>
      </c>
      <c r="L2574" s="260">
        <v>45659</v>
      </c>
      <c r="M2574" s="259" t="s">
        <v>20</v>
      </c>
    </row>
    <row r="2575" spans="1:13" x14ac:dyDescent="0.35">
      <c r="A2575" s="261" t="s">
        <v>805</v>
      </c>
      <c r="B2575" s="261" t="s">
        <v>806</v>
      </c>
      <c r="C2575" s="261" t="s">
        <v>807</v>
      </c>
      <c r="D2575" s="261" t="s">
        <v>572</v>
      </c>
      <c r="E2575" s="261">
        <v>0</v>
      </c>
      <c r="F2575" s="261" t="s">
        <v>17</v>
      </c>
      <c r="G2575" s="261" t="s">
        <v>17</v>
      </c>
      <c r="H2575" s="261" t="s">
        <v>17</v>
      </c>
      <c r="I2575" s="261" t="s">
        <v>17</v>
      </c>
      <c r="J2575" s="261" t="s">
        <v>3910</v>
      </c>
      <c r="K2575" s="261" t="s">
        <v>4055</v>
      </c>
      <c r="L2575" s="262">
        <v>45659</v>
      </c>
      <c r="M2575" s="261" t="s">
        <v>20</v>
      </c>
    </row>
    <row r="2576" spans="1:13" x14ac:dyDescent="0.35">
      <c r="A2576" s="259" t="s">
        <v>805</v>
      </c>
      <c r="B2576" s="259" t="s">
        <v>806</v>
      </c>
      <c r="C2576" s="259" t="s">
        <v>807</v>
      </c>
      <c r="D2576" s="259" t="s">
        <v>282</v>
      </c>
      <c r="E2576" s="259">
        <v>2</v>
      </c>
      <c r="F2576" s="259" t="s">
        <v>4034</v>
      </c>
      <c r="G2576" s="259" t="s">
        <v>742</v>
      </c>
      <c r="H2576" s="259">
        <v>2</v>
      </c>
      <c r="I2576" s="259" t="s">
        <v>4035</v>
      </c>
      <c r="J2576" s="259" t="s">
        <v>4056</v>
      </c>
      <c r="K2576" s="259" t="s">
        <v>4057</v>
      </c>
      <c r="L2576" s="260">
        <v>45659</v>
      </c>
      <c r="M2576" s="259" t="s">
        <v>20</v>
      </c>
    </row>
    <row r="2577" spans="1:13" x14ac:dyDescent="0.35">
      <c r="A2577" s="261" t="s">
        <v>805</v>
      </c>
      <c r="B2577" s="261" t="s">
        <v>806</v>
      </c>
      <c r="C2577" s="261" t="s">
        <v>807</v>
      </c>
      <c r="D2577" s="261" t="s">
        <v>38</v>
      </c>
      <c r="E2577" s="261" t="s">
        <v>17</v>
      </c>
      <c r="F2577" s="261" t="s">
        <v>17</v>
      </c>
      <c r="G2577" s="261" t="s">
        <v>17</v>
      </c>
      <c r="H2577" s="261" t="s">
        <v>17</v>
      </c>
      <c r="I2577" s="261" t="s">
        <v>17</v>
      </c>
      <c r="J2577" s="261" t="s">
        <v>4058</v>
      </c>
      <c r="K2577" s="261" t="s">
        <v>4059</v>
      </c>
      <c r="L2577" s="262">
        <v>45659</v>
      </c>
      <c r="M2577" s="261" t="s">
        <v>20</v>
      </c>
    </row>
    <row r="2578" spans="1:13" x14ac:dyDescent="0.35">
      <c r="A2578" s="259" t="s">
        <v>805</v>
      </c>
      <c r="B2578" s="259" t="s">
        <v>806</v>
      </c>
      <c r="C2578" s="259" t="s">
        <v>807</v>
      </c>
      <c r="D2578" s="259" t="s">
        <v>16</v>
      </c>
      <c r="E2578" s="259" t="s">
        <v>17</v>
      </c>
      <c r="F2578" s="259" t="s">
        <v>17</v>
      </c>
      <c r="G2578" s="259" t="s">
        <v>17</v>
      </c>
      <c r="H2578" s="259" t="s">
        <v>17</v>
      </c>
      <c r="I2578" s="259" t="s">
        <v>17</v>
      </c>
      <c r="J2578" s="259" t="s">
        <v>4060</v>
      </c>
      <c r="K2578" s="259" t="s">
        <v>4061</v>
      </c>
      <c r="L2578" s="260">
        <v>45659</v>
      </c>
      <c r="M2578" s="259" t="s">
        <v>20</v>
      </c>
    </row>
    <row r="2579" spans="1:13" x14ac:dyDescent="0.35">
      <c r="A2579" s="261" t="s">
        <v>805</v>
      </c>
      <c r="B2579" s="261" t="s">
        <v>806</v>
      </c>
      <c r="C2579" s="261" t="s">
        <v>807</v>
      </c>
      <c r="D2579" s="261" t="s">
        <v>21</v>
      </c>
      <c r="E2579" s="261" t="s">
        <v>17</v>
      </c>
      <c r="F2579" s="261" t="s">
        <v>17</v>
      </c>
      <c r="G2579" s="261" t="s">
        <v>17</v>
      </c>
      <c r="H2579" s="261" t="s">
        <v>17</v>
      </c>
      <c r="I2579" s="261" t="s">
        <v>17</v>
      </c>
      <c r="J2579" s="261" t="s">
        <v>4062</v>
      </c>
      <c r="K2579" s="261" t="s">
        <v>4063</v>
      </c>
      <c r="L2579" s="262">
        <v>45659</v>
      </c>
      <c r="M2579" s="261" t="s">
        <v>20</v>
      </c>
    </row>
    <row r="2580" spans="1:13" x14ac:dyDescent="0.35">
      <c r="A2580" s="259" t="s">
        <v>805</v>
      </c>
      <c r="B2580" s="259" t="s">
        <v>806</v>
      </c>
      <c r="C2580" s="259" t="s">
        <v>807</v>
      </c>
      <c r="D2580" s="259" t="s">
        <v>558</v>
      </c>
      <c r="E2580" s="259" t="s">
        <v>17</v>
      </c>
      <c r="F2580" s="259" t="s">
        <v>17</v>
      </c>
      <c r="G2580" s="259" t="s">
        <v>17</v>
      </c>
      <c r="H2580" s="259" t="s">
        <v>17</v>
      </c>
      <c r="I2580" s="259" t="s">
        <v>17</v>
      </c>
      <c r="J2580" s="259" t="s">
        <v>4064</v>
      </c>
      <c r="K2580" s="259" t="s">
        <v>4065</v>
      </c>
      <c r="L2580" s="260">
        <v>45659</v>
      </c>
      <c r="M2580" s="259" t="s">
        <v>20</v>
      </c>
    </row>
    <row r="2581" spans="1:13" x14ac:dyDescent="0.35">
      <c r="A2581" s="261" t="s">
        <v>1565</v>
      </c>
      <c r="B2581" s="261" t="s">
        <v>1566</v>
      </c>
      <c r="C2581" s="261" t="s">
        <v>1567</v>
      </c>
      <c r="D2581" s="261" t="s">
        <v>545</v>
      </c>
      <c r="E2581" s="261">
        <v>133</v>
      </c>
      <c r="F2581" s="261" t="s">
        <v>4066</v>
      </c>
      <c r="G2581" s="261" t="s">
        <v>742</v>
      </c>
      <c r="H2581" s="261">
        <v>2</v>
      </c>
      <c r="I2581" s="261" t="s">
        <v>496</v>
      </c>
      <c r="J2581" s="261" t="s">
        <v>4067</v>
      </c>
      <c r="K2581" s="261" t="s">
        <v>4068</v>
      </c>
      <c r="L2581" s="262">
        <v>45673</v>
      </c>
      <c r="M2581" s="261" t="s">
        <v>310</v>
      </c>
    </row>
    <row r="2582" spans="1:13" x14ac:dyDescent="0.35">
      <c r="A2582" s="259" t="s">
        <v>1565</v>
      </c>
      <c r="B2582" s="259" t="s">
        <v>1566</v>
      </c>
      <c r="C2582" s="259" t="s">
        <v>1567</v>
      </c>
      <c r="D2582" s="259" t="s">
        <v>550</v>
      </c>
      <c r="E2582" s="259">
        <v>307</v>
      </c>
      <c r="F2582" s="259" t="s">
        <v>4069</v>
      </c>
      <c r="G2582" s="259" t="s">
        <v>742</v>
      </c>
      <c r="H2582" s="259">
        <v>2</v>
      </c>
      <c r="I2582" s="259" t="s">
        <v>4070</v>
      </c>
      <c r="J2582" s="259" t="s">
        <v>4071</v>
      </c>
      <c r="K2582" s="259" t="s">
        <v>4072</v>
      </c>
      <c r="L2582" s="260">
        <v>45673</v>
      </c>
      <c r="M2582" s="259" t="s">
        <v>310</v>
      </c>
    </row>
    <row r="2583" spans="1:13" x14ac:dyDescent="0.35">
      <c r="A2583" s="261" t="s">
        <v>42</v>
      </c>
      <c r="B2583" s="261" t="s">
        <v>43</v>
      </c>
      <c r="C2583" s="261" t="s">
        <v>44</v>
      </c>
      <c r="D2583" s="261" t="s">
        <v>648</v>
      </c>
      <c r="E2583" s="261">
        <v>26528746</v>
      </c>
      <c r="F2583" s="261" t="s">
        <v>4073</v>
      </c>
      <c r="G2583" s="261" t="s">
        <v>742</v>
      </c>
      <c r="H2583" s="261">
        <v>2</v>
      </c>
      <c r="I2583" s="261" t="s">
        <v>4074</v>
      </c>
      <c r="J2583" s="261" t="s">
        <v>4075</v>
      </c>
      <c r="K2583" s="261" t="s">
        <v>4076</v>
      </c>
      <c r="L2583" s="262">
        <v>45679</v>
      </c>
      <c r="M2583" s="261" t="s">
        <v>20</v>
      </c>
    </row>
    <row r="2584" spans="1:13" x14ac:dyDescent="0.35">
      <c r="A2584" s="259" t="s">
        <v>42</v>
      </c>
      <c r="B2584" s="259" t="s">
        <v>43</v>
      </c>
      <c r="C2584" s="259" t="s">
        <v>44</v>
      </c>
      <c r="D2584" s="259" t="s">
        <v>653</v>
      </c>
      <c r="E2584" s="259">
        <v>120410</v>
      </c>
      <c r="F2584" s="259" t="s">
        <v>4077</v>
      </c>
      <c r="G2584" s="259" t="s">
        <v>358</v>
      </c>
      <c r="H2584" s="259">
        <v>1</v>
      </c>
      <c r="I2584" s="259" t="s">
        <v>4078</v>
      </c>
      <c r="J2584" s="259" t="s">
        <v>4079</v>
      </c>
      <c r="K2584" s="259" t="s">
        <v>4080</v>
      </c>
      <c r="L2584" s="260">
        <v>45679</v>
      </c>
      <c r="M2584" s="259" t="s">
        <v>20</v>
      </c>
    </row>
    <row r="2585" spans="1:13" x14ac:dyDescent="0.35">
      <c r="A2585" s="261" t="s">
        <v>42</v>
      </c>
      <c r="B2585" s="261" t="s">
        <v>43</v>
      </c>
      <c r="C2585" s="261" t="s">
        <v>44</v>
      </c>
      <c r="D2585" s="261" t="s">
        <v>658</v>
      </c>
      <c r="E2585" s="261">
        <v>26528746</v>
      </c>
      <c r="F2585" s="261" t="s">
        <v>4073</v>
      </c>
      <c r="G2585" s="261" t="s">
        <v>742</v>
      </c>
      <c r="H2585" s="261">
        <v>2</v>
      </c>
      <c r="I2585" s="261" t="s">
        <v>4081</v>
      </c>
      <c r="J2585" s="261" t="s">
        <v>4082</v>
      </c>
      <c r="K2585" s="261" t="s">
        <v>4083</v>
      </c>
      <c r="L2585" s="262">
        <v>45679</v>
      </c>
      <c r="M2585" s="261" t="s">
        <v>20</v>
      </c>
    </row>
    <row r="2586" spans="1:13" x14ac:dyDescent="0.35">
      <c r="A2586" s="259" t="s">
        <v>42</v>
      </c>
      <c r="B2586" s="259" t="s">
        <v>43</v>
      </c>
      <c r="C2586" s="259" t="s">
        <v>44</v>
      </c>
      <c r="D2586" s="259" t="s">
        <v>663</v>
      </c>
      <c r="E2586" s="259">
        <v>26528746</v>
      </c>
      <c r="F2586" s="259" t="s">
        <v>4073</v>
      </c>
      <c r="G2586" s="259" t="s">
        <v>742</v>
      </c>
      <c r="H2586" s="259">
        <v>2</v>
      </c>
      <c r="I2586" s="259" t="s">
        <v>4084</v>
      </c>
      <c r="J2586" s="259" t="s">
        <v>4085</v>
      </c>
      <c r="K2586" s="259" t="s">
        <v>4086</v>
      </c>
      <c r="L2586" s="260">
        <v>45679</v>
      </c>
      <c r="M2586" s="259" t="s">
        <v>20</v>
      </c>
    </row>
    <row r="2587" spans="1:13" x14ac:dyDescent="0.35">
      <c r="A2587" s="261" t="s">
        <v>42</v>
      </c>
      <c r="B2587" s="261" t="s">
        <v>43</v>
      </c>
      <c r="C2587" s="261" t="s">
        <v>44</v>
      </c>
      <c r="D2587" s="261" t="s">
        <v>413</v>
      </c>
      <c r="E2587" s="261">
        <v>49100</v>
      </c>
      <c r="F2587" s="261" t="s">
        <v>4087</v>
      </c>
      <c r="G2587" s="261" t="s">
        <v>742</v>
      </c>
      <c r="H2587" s="261">
        <v>2</v>
      </c>
      <c r="I2587" s="261" t="s">
        <v>4088</v>
      </c>
      <c r="J2587" s="261" t="s">
        <v>4089</v>
      </c>
      <c r="K2587" s="261" t="s">
        <v>4090</v>
      </c>
      <c r="L2587" s="262">
        <v>45679</v>
      </c>
      <c r="M2587" s="261" t="s">
        <v>20</v>
      </c>
    </row>
    <row r="2588" spans="1:13" x14ac:dyDescent="0.35">
      <c r="A2588" s="259" t="s">
        <v>42</v>
      </c>
      <c r="B2588" s="259" t="s">
        <v>43</v>
      </c>
      <c r="C2588" s="259" t="s">
        <v>44</v>
      </c>
      <c r="D2588" s="259" t="s">
        <v>40</v>
      </c>
      <c r="E2588" s="259">
        <v>0</v>
      </c>
      <c r="F2588" s="259" t="s">
        <v>17</v>
      </c>
      <c r="G2588" s="259" t="s">
        <v>17</v>
      </c>
      <c r="H2588" s="259" t="s">
        <v>17</v>
      </c>
      <c r="I2588" s="259" t="s">
        <v>17</v>
      </c>
      <c r="J2588" s="259" t="s">
        <v>17</v>
      </c>
      <c r="K2588" s="259" t="s">
        <v>4091</v>
      </c>
      <c r="L2588" s="260">
        <v>45679</v>
      </c>
      <c r="M2588" s="259" t="s">
        <v>20</v>
      </c>
    </row>
    <row r="2589" spans="1:13" x14ac:dyDescent="0.35">
      <c r="A2589" s="261" t="s">
        <v>42</v>
      </c>
      <c r="B2589" s="261" t="s">
        <v>43</v>
      </c>
      <c r="C2589" s="261" t="s">
        <v>44</v>
      </c>
      <c r="D2589" s="261" t="s">
        <v>545</v>
      </c>
      <c r="E2589" s="261">
        <v>4030</v>
      </c>
      <c r="F2589" s="261" t="s">
        <v>4092</v>
      </c>
      <c r="G2589" s="261" t="s">
        <v>742</v>
      </c>
      <c r="H2589" s="261">
        <v>2</v>
      </c>
      <c r="I2589" s="261" t="s">
        <v>4093</v>
      </c>
      <c r="J2589" s="261" t="s">
        <v>4094</v>
      </c>
      <c r="K2589" s="261" t="s">
        <v>4095</v>
      </c>
      <c r="L2589" s="262">
        <v>45679</v>
      </c>
      <c r="M2589" s="261" t="s">
        <v>310</v>
      </c>
    </row>
    <row r="2590" spans="1:13" x14ac:dyDescent="0.35">
      <c r="A2590" s="259" t="s">
        <v>42</v>
      </c>
      <c r="B2590" s="259" t="s">
        <v>43</v>
      </c>
      <c r="C2590" s="259" t="s">
        <v>44</v>
      </c>
      <c r="D2590" s="259" t="s">
        <v>550</v>
      </c>
      <c r="E2590" s="259">
        <v>4030</v>
      </c>
      <c r="F2590" s="259" t="s">
        <v>4092</v>
      </c>
      <c r="G2590" s="259" t="s">
        <v>742</v>
      </c>
      <c r="H2590" s="259">
        <v>2</v>
      </c>
      <c r="I2590" s="259" t="s">
        <v>4093</v>
      </c>
      <c r="J2590" s="259" t="s">
        <v>4094</v>
      </c>
      <c r="K2590" s="259" t="s">
        <v>4096</v>
      </c>
      <c r="L2590" s="260">
        <v>45679</v>
      </c>
      <c r="M2590" s="259" t="s">
        <v>310</v>
      </c>
    </row>
    <row r="2591" spans="1:13" x14ac:dyDescent="0.35">
      <c r="A2591" s="261" t="s">
        <v>42</v>
      </c>
      <c r="B2591" s="261" t="s">
        <v>43</v>
      </c>
      <c r="C2591" s="261" t="s">
        <v>44</v>
      </c>
      <c r="D2591" s="261" t="s">
        <v>686</v>
      </c>
      <c r="E2591" s="261">
        <v>10429535</v>
      </c>
      <c r="F2591" s="261" t="s">
        <v>4097</v>
      </c>
      <c r="G2591" s="261" t="s">
        <v>22</v>
      </c>
      <c r="H2591" s="261">
        <v>3</v>
      </c>
      <c r="I2591" s="261" t="s">
        <v>4098</v>
      </c>
      <c r="J2591" s="261" t="s">
        <v>4099</v>
      </c>
      <c r="K2591" s="261" t="s">
        <v>4100</v>
      </c>
      <c r="L2591" s="262">
        <v>45679</v>
      </c>
      <c r="M2591" s="261" t="s">
        <v>20</v>
      </c>
    </row>
    <row r="2592" spans="1:13" x14ac:dyDescent="0.35">
      <c r="A2592" s="259" t="s">
        <v>42</v>
      </c>
      <c r="B2592" s="259" t="s">
        <v>43</v>
      </c>
      <c r="C2592" s="259" t="s">
        <v>44</v>
      </c>
      <c r="D2592" s="259" t="s">
        <v>691</v>
      </c>
      <c r="E2592" s="259">
        <v>0</v>
      </c>
      <c r="F2592" s="259" t="s">
        <v>4101</v>
      </c>
      <c r="G2592" s="259" t="s">
        <v>22</v>
      </c>
      <c r="H2592" s="259">
        <v>3</v>
      </c>
      <c r="I2592" s="259" t="s">
        <v>4102</v>
      </c>
      <c r="J2592" s="259" t="s">
        <v>1493</v>
      </c>
      <c r="K2592" s="259" t="s">
        <v>4103</v>
      </c>
      <c r="L2592" s="260">
        <v>45679</v>
      </c>
      <c r="M2592" s="259" t="s">
        <v>20</v>
      </c>
    </row>
    <row r="2593" spans="1:13" x14ac:dyDescent="0.35">
      <c r="A2593" s="261" t="s">
        <v>42</v>
      </c>
      <c r="B2593" s="261" t="s">
        <v>43</v>
      </c>
      <c r="C2593" s="261" t="s">
        <v>44</v>
      </c>
      <c r="D2593" s="261" t="s">
        <v>696</v>
      </c>
      <c r="E2593" s="261">
        <v>16099211</v>
      </c>
      <c r="F2593" s="261" t="s">
        <v>4101</v>
      </c>
      <c r="G2593" s="261" t="s">
        <v>22</v>
      </c>
      <c r="H2593" s="261">
        <v>3</v>
      </c>
      <c r="I2593" s="261" t="s">
        <v>4102</v>
      </c>
      <c r="J2593" s="261" t="s">
        <v>3766</v>
      </c>
      <c r="K2593" s="261" t="s">
        <v>4104</v>
      </c>
      <c r="L2593" s="262">
        <v>45679</v>
      </c>
      <c r="M2593" s="261" t="s">
        <v>20</v>
      </c>
    </row>
    <row r="2594" spans="1:13" x14ac:dyDescent="0.35">
      <c r="A2594" s="259" t="s">
        <v>42</v>
      </c>
      <c r="B2594" s="259" t="s">
        <v>43</v>
      </c>
      <c r="C2594" s="259" t="s">
        <v>44</v>
      </c>
      <c r="D2594" s="259" t="s">
        <v>699</v>
      </c>
      <c r="E2594" s="259">
        <v>4970376</v>
      </c>
      <c r="F2594" s="259" t="s">
        <v>4101</v>
      </c>
      <c r="G2594" s="259" t="s">
        <v>22</v>
      </c>
      <c r="H2594" s="259">
        <v>3</v>
      </c>
      <c r="I2594" s="259" t="s">
        <v>4102</v>
      </c>
      <c r="J2594" s="259" t="s">
        <v>4105</v>
      </c>
      <c r="K2594" s="259" t="s">
        <v>4106</v>
      </c>
      <c r="L2594" s="260">
        <v>45679</v>
      </c>
      <c r="M2594" s="259" t="s">
        <v>20</v>
      </c>
    </row>
    <row r="2595" spans="1:13" x14ac:dyDescent="0.35">
      <c r="A2595" s="261" t="s">
        <v>42</v>
      </c>
      <c r="B2595" s="261" t="s">
        <v>43</v>
      </c>
      <c r="C2595" s="261" t="s">
        <v>44</v>
      </c>
      <c r="D2595" s="261" t="s">
        <v>702</v>
      </c>
      <c r="E2595" s="261">
        <v>5459159</v>
      </c>
      <c r="F2595" s="261" t="s">
        <v>4101</v>
      </c>
      <c r="G2595" s="261" t="s">
        <v>22</v>
      </c>
      <c r="H2595" s="261">
        <v>3</v>
      </c>
      <c r="I2595" s="261" t="s">
        <v>4102</v>
      </c>
      <c r="J2595" s="261" t="s">
        <v>4105</v>
      </c>
      <c r="K2595" s="261" t="s">
        <v>4107</v>
      </c>
      <c r="L2595" s="262">
        <v>45679</v>
      </c>
      <c r="M2595" s="261" t="s">
        <v>20</v>
      </c>
    </row>
    <row r="2596" spans="1:13" x14ac:dyDescent="0.35">
      <c r="A2596" s="259" t="s">
        <v>42</v>
      </c>
      <c r="B2596" s="259" t="s">
        <v>43</v>
      </c>
      <c r="C2596" s="259" t="s">
        <v>44</v>
      </c>
      <c r="D2596" s="259" t="s">
        <v>572</v>
      </c>
      <c r="E2596" s="259">
        <v>0</v>
      </c>
      <c r="F2596" s="259" t="s">
        <v>4101</v>
      </c>
      <c r="G2596" s="259" t="s">
        <v>22</v>
      </c>
      <c r="H2596" s="259">
        <v>3</v>
      </c>
      <c r="I2596" s="259" t="s">
        <v>4102</v>
      </c>
      <c r="J2596" s="259" t="s">
        <v>4105</v>
      </c>
      <c r="K2596" s="259" t="s">
        <v>4108</v>
      </c>
      <c r="L2596" s="260">
        <v>45679</v>
      </c>
      <c r="M2596" s="259" t="s">
        <v>20</v>
      </c>
    </row>
    <row r="2597" spans="1:13" x14ac:dyDescent="0.35">
      <c r="A2597" s="261" t="s">
        <v>42</v>
      </c>
      <c r="B2597" s="261" t="s">
        <v>43</v>
      </c>
      <c r="C2597" s="261" t="s">
        <v>44</v>
      </c>
      <c r="D2597" s="261" t="s">
        <v>282</v>
      </c>
      <c r="E2597" s="261">
        <v>3</v>
      </c>
      <c r="F2597" s="261" t="s">
        <v>4109</v>
      </c>
      <c r="G2597" s="261" t="s">
        <v>742</v>
      </c>
      <c r="H2597" s="261">
        <v>2</v>
      </c>
      <c r="I2597" s="261" t="s">
        <v>4110</v>
      </c>
      <c r="J2597" s="261" t="s">
        <v>4111</v>
      </c>
      <c r="K2597" s="261" t="s">
        <v>4112</v>
      </c>
      <c r="L2597" s="262">
        <v>45679</v>
      </c>
      <c r="M2597" s="261" t="s">
        <v>20</v>
      </c>
    </row>
    <row r="2598" spans="1:13" x14ac:dyDescent="0.35">
      <c r="A2598" s="259" t="s">
        <v>3035</v>
      </c>
      <c r="B2598" s="259" t="s">
        <v>3036</v>
      </c>
      <c r="C2598" s="259" t="s">
        <v>3037</v>
      </c>
      <c r="D2598" s="259" t="s">
        <v>26</v>
      </c>
      <c r="E2598" s="259" t="s">
        <v>17</v>
      </c>
      <c r="F2598" s="259" t="s">
        <v>17</v>
      </c>
      <c r="G2598" s="259" t="s">
        <v>17</v>
      </c>
      <c r="H2598" s="259" t="s">
        <v>17</v>
      </c>
      <c r="I2598" s="259" t="s">
        <v>17</v>
      </c>
      <c r="J2598" s="259" t="s">
        <v>4113</v>
      </c>
      <c r="K2598" s="259" t="s">
        <v>4114</v>
      </c>
      <c r="L2598" s="260">
        <v>45679</v>
      </c>
      <c r="M2598" s="259" t="s">
        <v>20</v>
      </c>
    </row>
    <row r="2599" spans="1:13" x14ac:dyDescent="0.35">
      <c r="A2599" s="261" t="s">
        <v>3035</v>
      </c>
      <c r="B2599" s="261" t="s">
        <v>3036</v>
      </c>
      <c r="C2599" s="261" t="s">
        <v>3037</v>
      </c>
      <c r="D2599" s="261" t="s">
        <v>38</v>
      </c>
      <c r="E2599" s="261" t="s">
        <v>17</v>
      </c>
      <c r="F2599" s="261" t="s">
        <v>17</v>
      </c>
      <c r="G2599" s="261" t="s">
        <v>17</v>
      </c>
      <c r="H2599" s="261" t="s">
        <v>17</v>
      </c>
      <c r="I2599" s="261" t="s">
        <v>17</v>
      </c>
      <c r="J2599" s="261" t="s">
        <v>4113</v>
      </c>
      <c r="K2599" s="261" t="s">
        <v>4115</v>
      </c>
      <c r="L2599" s="262">
        <v>45679</v>
      </c>
      <c r="M2599" s="261" t="s">
        <v>20</v>
      </c>
    </row>
    <row r="2600" spans="1:13" x14ac:dyDescent="0.35">
      <c r="A2600" s="259" t="s">
        <v>3035</v>
      </c>
      <c r="B2600" s="259" t="s">
        <v>3036</v>
      </c>
      <c r="C2600" s="259" t="s">
        <v>3037</v>
      </c>
      <c r="D2600" s="259" t="s">
        <v>558</v>
      </c>
      <c r="E2600" s="259" t="s">
        <v>17</v>
      </c>
      <c r="F2600" s="259" t="s">
        <v>17</v>
      </c>
      <c r="G2600" s="259" t="s">
        <v>17</v>
      </c>
      <c r="H2600" s="259" t="s">
        <v>17</v>
      </c>
      <c r="I2600" s="259" t="s">
        <v>17</v>
      </c>
      <c r="J2600" s="259" t="s">
        <v>4113</v>
      </c>
      <c r="K2600" s="259" t="s">
        <v>4116</v>
      </c>
      <c r="L2600" s="260">
        <v>45679</v>
      </c>
      <c r="M2600" s="259" t="s">
        <v>20</v>
      </c>
    </row>
    <row r="2601" spans="1:13" x14ac:dyDescent="0.35">
      <c r="A2601" s="261" t="s">
        <v>3035</v>
      </c>
      <c r="B2601" s="261" t="s">
        <v>3036</v>
      </c>
      <c r="C2601" s="261" t="s">
        <v>3037</v>
      </c>
      <c r="D2601" s="261" t="s">
        <v>24</v>
      </c>
      <c r="E2601" s="261" t="s">
        <v>17</v>
      </c>
      <c r="F2601" s="261" t="s">
        <v>17</v>
      </c>
      <c r="G2601" s="261" t="s">
        <v>17</v>
      </c>
      <c r="H2601" s="261" t="s">
        <v>17</v>
      </c>
      <c r="I2601" s="261" t="s">
        <v>17</v>
      </c>
      <c r="J2601" s="261" t="s">
        <v>4113</v>
      </c>
      <c r="K2601" s="261" t="s">
        <v>4117</v>
      </c>
      <c r="L2601" s="262">
        <v>45679</v>
      </c>
      <c r="M2601" s="261" t="s">
        <v>20</v>
      </c>
    </row>
    <row r="2602" spans="1:13" x14ac:dyDescent="0.35">
      <c r="A2602" s="259" t="s">
        <v>4118</v>
      </c>
      <c r="B2602" s="259" t="s">
        <v>4119</v>
      </c>
      <c r="C2602" s="259" t="s">
        <v>1093</v>
      </c>
      <c r="D2602" s="259" t="s">
        <v>1187</v>
      </c>
      <c r="E2602" s="259">
        <v>0</v>
      </c>
      <c r="F2602" s="259" t="s">
        <v>1188</v>
      </c>
      <c r="G2602" s="259" t="s">
        <v>33</v>
      </c>
      <c r="H2602" s="259">
        <v>2</v>
      </c>
      <c r="I2602" s="259" t="s">
        <v>17</v>
      </c>
      <c r="J2602" s="259" t="s">
        <v>17</v>
      </c>
      <c r="K2602" s="259" t="s">
        <v>4120</v>
      </c>
      <c r="L2602" s="260">
        <v>45679</v>
      </c>
      <c r="M2602" s="259" t="s">
        <v>20</v>
      </c>
    </row>
    <row r="2603" spans="1:13" x14ac:dyDescent="0.35">
      <c r="A2603" s="261" t="s">
        <v>4118</v>
      </c>
      <c r="B2603" s="261" t="s">
        <v>4119</v>
      </c>
      <c r="C2603" s="261" t="s">
        <v>1093</v>
      </c>
      <c r="D2603" s="261" t="s">
        <v>1190</v>
      </c>
      <c r="E2603" s="261">
        <v>1</v>
      </c>
      <c r="F2603" s="261" t="s">
        <v>1188</v>
      </c>
      <c r="G2603" s="261" t="s">
        <v>33</v>
      </c>
      <c r="H2603" s="261">
        <v>2</v>
      </c>
      <c r="I2603" s="261" t="s">
        <v>17</v>
      </c>
      <c r="J2603" s="261" t="s">
        <v>17</v>
      </c>
      <c r="K2603" s="261" t="s">
        <v>4121</v>
      </c>
      <c r="L2603" s="262">
        <v>45679</v>
      </c>
      <c r="M2603" s="261" t="s">
        <v>20</v>
      </c>
    </row>
    <row r="2604" spans="1:13" x14ac:dyDescent="0.35">
      <c r="A2604" s="259" t="s">
        <v>4118</v>
      </c>
      <c r="B2604" s="259" t="s">
        <v>4119</v>
      </c>
      <c r="C2604" s="259" t="s">
        <v>1093</v>
      </c>
      <c r="D2604" s="259" t="s">
        <v>1192</v>
      </c>
      <c r="E2604" s="259">
        <v>1</v>
      </c>
      <c r="F2604" s="259" t="s">
        <v>1188</v>
      </c>
      <c r="G2604" s="259" t="s">
        <v>33</v>
      </c>
      <c r="H2604" s="259">
        <v>2</v>
      </c>
      <c r="I2604" s="259" t="s">
        <v>17</v>
      </c>
      <c r="J2604" s="259" t="s">
        <v>17</v>
      </c>
      <c r="K2604" s="259" t="s">
        <v>4122</v>
      </c>
      <c r="L2604" s="260">
        <v>45679</v>
      </c>
      <c r="M2604" s="259" t="s">
        <v>20</v>
      </c>
    </row>
    <row r="2605" spans="1:13" x14ac:dyDescent="0.35">
      <c r="A2605" s="261" t="s">
        <v>4118</v>
      </c>
      <c r="B2605" s="261" t="s">
        <v>4119</v>
      </c>
      <c r="C2605" s="261" t="s">
        <v>1093</v>
      </c>
      <c r="D2605" s="261" t="s">
        <v>1194</v>
      </c>
      <c r="E2605" s="261">
        <v>3</v>
      </c>
      <c r="F2605" s="261" t="s">
        <v>1188</v>
      </c>
      <c r="G2605" s="261" t="s">
        <v>33</v>
      </c>
      <c r="H2605" s="261">
        <v>2</v>
      </c>
      <c r="I2605" s="261" t="s">
        <v>17</v>
      </c>
      <c r="J2605" s="261" t="s">
        <v>17</v>
      </c>
      <c r="K2605" s="261" t="s">
        <v>4123</v>
      </c>
      <c r="L2605" s="262">
        <v>45679</v>
      </c>
      <c r="M2605" s="261" t="s">
        <v>20</v>
      </c>
    </row>
    <row r="2606" spans="1:13" x14ac:dyDescent="0.35">
      <c r="A2606" s="259" t="s">
        <v>4118</v>
      </c>
      <c r="B2606" s="259" t="s">
        <v>4119</v>
      </c>
      <c r="C2606" s="259" t="s">
        <v>1093</v>
      </c>
      <c r="D2606" s="259" t="s">
        <v>1196</v>
      </c>
      <c r="E2606" s="259">
        <v>3</v>
      </c>
      <c r="F2606" s="259" t="s">
        <v>1188</v>
      </c>
      <c r="G2606" s="259" t="s">
        <v>33</v>
      </c>
      <c r="H2606" s="259">
        <v>2</v>
      </c>
      <c r="I2606" s="259" t="s">
        <v>17</v>
      </c>
      <c r="J2606" s="259" t="s">
        <v>17</v>
      </c>
      <c r="K2606" s="259" t="s">
        <v>4124</v>
      </c>
      <c r="L2606" s="260">
        <v>45679</v>
      </c>
      <c r="M2606" s="259" t="s">
        <v>20</v>
      </c>
    </row>
    <row r="2607" spans="1:13" x14ac:dyDescent="0.35">
      <c r="A2607" s="261" t="s">
        <v>4118</v>
      </c>
      <c r="B2607" s="261" t="s">
        <v>4119</v>
      </c>
      <c r="C2607" s="261" t="s">
        <v>1093</v>
      </c>
      <c r="D2607" s="261" t="s">
        <v>1198</v>
      </c>
      <c r="E2607" s="261">
        <v>1</v>
      </c>
      <c r="F2607" s="261" t="s">
        <v>1188</v>
      </c>
      <c r="G2607" s="261" t="s">
        <v>33</v>
      </c>
      <c r="H2607" s="261">
        <v>2</v>
      </c>
      <c r="I2607" s="261" t="s">
        <v>17</v>
      </c>
      <c r="J2607" s="261" t="s">
        <v>17</v>
      </c>
      <c r="K2607" s="261" t="s">
        <v>4125</v>
      </c>
      <c r="L2607" s="262">
        <v>45679</v>
      </c>
      <c r="M2607" s="261" t="s">
        <v>20</v>
      </c>
    </row>
    <row r="2608" spans="1:13" x14ac:dyDescent="0.35">
      <c r="A2608" s="259" t="s">
        <v>4118</v>
      </c>
      <c r="B2608" s="259" t="s">
        <v>4119</v>
      </c>
      <c r="C2608" s="259" t="s">
        <v>1093</v>
      </c>
      <c r="D2608" s="259" t="s">
        <v>1200</v>
      </c>
      <c r="E2608" s="259">
        <v>2</v>
      </c>
      <c r="F2608" s="259" t="s">
        <v>1188</v>
      </c>
      <c r="G2608" s="259" t="s">
        <v>33</v>
      </c>
      <c r="H2608" s="259">
        <v>2</v>
      </c>
      <c r="I2608" s="259" t="s">
        <v>17</v>
      </c>
      <c r="J2608" s="259" t="s">
        <v>17</v>
      </c>
      <c r="K2608" s="259" t="s">
        <v>4126</v>
      </c>
      <c r="L2608" s="260">
        <v>45679</v>
      </c>
      <c r="M2608" s="259" t="s">
        <v>20</v>
      </c>
    </row>
    <row r="2609" spans="1:13" x14ac:dyDescent="0.35">
      <c r="A2609" s="261" t="s">
        <v>4118</v>
      </c>
      <c r="B2609" s="261" t="s">
        <v>4119</v>
      </c>
      <c r="C2609" s="261" t="s">
        <v>1093</v>
      </c>
      <c r="D2609" s="261" t="s">
        <v>1202</v>
      </c>
      <c r="E2609" s="261">
        <v>2</v>
      </c>
      <c r="F2609" s="261" t="s">
        <v>1188</v>
      </c>
      <c r="G2609" s="261" t="s">
        <v>33</v>
      </c>
      <c r="H2609" s="261">
        <v>2</v>
      </c>
      <c r="I2609" s="261" t="s">
        <v>17</v>
      </c>
      <c r="J2609" s="261" t="s">
        <v>17</v>
      </c>
      <c r="K2609" s="261" t="s">
        <v>4127</v>
      </c>
      <c r="L2609" s="262">
        <v>45679</v>
      </c>
      <c r="M2609" s="261" t="s">
        <v>20</v>
      </c>
    </row>
    <row r="2610" spans="1:13" x14ac:dyDescent="0.35">
      <c r="A2610" s="259" t="s">
        <v>4118</v>
      </c>
      <c r="B2610" s="259" t="s">
        <v>4119</v>
      </c>
      <c r="C2610" s="259" t="s">
        <v>1093</v>
      </c>
      <c r="D2610" s="259" t="s">
        <v>1204</v>
      </c>
      <c r="E2610" s="259">
        <v>0</v>
      </c>
      <c r="F2610" s="259" t="s">
        <v>1188</v>
      </c>
      <c r="G2610" s="259" t="s">
        <v>33</v>
      </c>
      <c r="H2610" s="259">
        <v>2</v>
      </c>
      <c r="I2610" s="259" t="s">
        <v>17</v>
      </c>
      <c r="J2610" s="259" t="s">
        <v>17</v>
      </c>
      <c r="K2610" s="259" t="s">
        <v>4128</v>
      </c>
      <c r="L2610" s="260">
        <v>45679</v>
      </c>
      <c r="M2610" s="259" t="s">
        <v>20</v>
      </c>
    </row>
    <row r="2611" spans="1:13" x14ac:dyDescent="0.35">
      <c r="A2611" s="261" t="s">
        <v>1091</v>
      </c>
      <c r="B2611" s="261" t="s">
        <v>1092</v>
      </c>
      <c r="C2611" s="261" t="s">
        <v>1093</v>
      </c>
      <c r="D2611" s="261" t="s">
        <v>1187</v>
      </c>
      <c r="E2611" s="261">
        <v>0</v>
      </c>
      <c r="F2611" s="261" t="s">
        <v>1188</v>
      </c>
      <c r="G2611" s="261" t="s">
        <v>33</v>
      </c>
      <c r="H2611" s="261">
        <v>2</v>
      </c>
      <c r="I2611" s="261" t="s">
        <v>17</v>
      </c>
      <c r="J2611" s="261" t="s">
        <v>17</v>
      </c>
      <c r="K2611" s="261" t="s">
        <v>4129</v>
      </c>
      <c r="L2611" s="262">
        <v>45679</v>
      </c>
      <c r="M2611" s="261" t="s">
        <v>20</v>
      </c>
    </row>
    <row r="2612" spans="1:13" x14ac:dyDescent="0.35">
      <c r="A2612" s="259" t="s">
        <v>1091</v>
      </c>
      <c r="B2612" s="259" t="s">
        <v>1092</v>
      </c>
      <c r="C2612" s="259" t="s">
        <v>1093</v>
      </c>
      <c r="D2612" s="259" t="s">
        <v>1190</v>
      </c>
      <c r="E2612" s="259">
        <v>1</v>
      </c>
      <c r="F2612" s="259" t="s">
        <v>1188</v>
      </c>
      <c r="G2612" s="259" t="s">
        <v>33</v>
      </c>
      <c r="H2612" s="259">
        <v>2</v>
      </c>
      <c r="I2612" s="259" t="s">
        <v>17</v>
      </c>
      <c r="J2612" s="259" t="s">
        <v>17</v>
      </c>
      <c r="K2612" s="259" t="s">
        <v>4130</v>
      </c>
      <c r="L2612" s="260">
        <v>45679</v>
      </c>
      <c r="M2612" s="259" t="s">
        <v>20</v>
      </c>
    </row>
    <row r="2613" spans="1:13" x14ac:dyDescent="0.35">
      <c r="A2613" s="261" t="s">
        <v>1091</v>
      </c>
      <c r="B2613" s="261" t="s">
        <v>1092</v>
      </c>
      <c r="C2613" s="261" t="s">
        <v>1093</v>
      </c>
      <c r="D2613" s="261" t="s">
        <v>1192</v>
      </c>
      <c r="E2613" s="261">
        <v>1</v>
      </c>
      <c r="F2613" s="261" t="s">
        <v>1188</v>
      </c>
      <c r="G2613" s="261" t="s">
        <v>33</v>
      </c>
      <c r="H2613" s="261">
        <v>2</v>
      </c>
      <c r="I2613" s="261" t="s">
        <v>17</v>
      </c>
      <c r="J2613" s="261" t="s">
        <v>17</v>
      </c>
      <c r="K2613" s="261" t="s">
        <v>4131</v>
      </c>
      <c r="L2613" s="262">
        <v>45679</v>
      </c>
      <c r="M2613" s="261" t="s">
        <v>20</v>
      </c>
    </row>
    <row r="2614" spans="1:13" x14ac:dyDescent="0.35">
      <c r="A2614" s="259" t="s">
        <v>1091</v>
      </c>
      <c r="B2614" s="259" t="s">
        <v>1092</v>
      </c>
      <c r="C2614" s="259" t="s">
        <v>1093</v>
      </c>
      <c r="D2614" s="259" t="s">
        <v>1194</v>
      </c>
      <c r="E2614" s="259">
        <v>3</v>
      </c>
      <c r="F2614" s="259" t="s">
        <v>1188</v>
      </c>
      <c r="G2614" s="259" t="s">
        <v>33</v>
      </c>
      <c r="H2614" s="259">
        <v>2</v>
      </c>
      <c r="I2614" s="259" t="s">
        <v>17</v>
      </c>
      <c r="J2614" s="259" t="s">
        <v>17</v>
      </c>
      <c r="K2614" s="259" t="s">
        <v>4132</v>
      </c>
      <c r="L2614" s="260">
        <v>45679</v>
      </c>
      <c r="M2614" s="259" t="s">
        <v>20</v>
      </c>
    </row>
    <row r="2615" spans="1:13" x14ac:dyDescent="0.35">
      <c r="A2615" s="261" t="s">
        <v>1091</v>
      </c>
      <c r="B2615" s="261" t="s">
        <v>1092</v>
      </c>
      <c r="C2615" s="261" t="s">
        <v>1093</v>
      </c>
      <c r="D2615" s="261" t="s">
        <v>1196</v>
      </c>
      <c r="E2615" s="261">
        <v>3</v>
      </c>
      <c r="F2615" s="261" t="s">
        <v>1188</v>
      </c>
      <c r="G2615" s="261" t="s">
        <v>33</v>
      </c>
      <c r="H2615" s="261">
        <v>2</v>
      </c>
      <c r="I2615" s="261" t="s">
        <v>17</v>
      </c>
      <c r="J2615" s="261" t="s">
        <v>17</v>
      </c>
      <c r="K2615" s="261" t="s">
        <v>4133</v>
      </c>
      <c r="L2615" s="262">
        <v>45679</v>
      </c>
      <c r="M2615" s="261" t="s">
        <v>20</v>
      </c>
    </row>
    <row r="2616" spans="1:13" x14ac:dyDescent="0.35">
      <c r="A2616" s="259" t="s">
        <v>1091</v>
      </c>
      <c r="B2616" s="259" t="s">
        <v>1092</v>
      </c>
      <c r="C2616" s="259" t="s">
        <v>1093</v>
      </c>
      <c r="D2616" s="259" t="s">
        <v>1198</v>
      </c>
      <c r="E2616" s="259">
        <v>1</v>
      </c>
      <c r="F2616" s="259" t="s">
        <v>1188</v>
      </c>
      <c r="G2616" s="259" t="s">
        <v>33</v>
      </c>
      <c r="H2616" s="259">
        <v>2</v>
      </c>
      <c r="I2616" s="259" t="s">
        <v>17</v>
      </c>
      <c r="J2616" s="259" t="s">
        <v>17</v>
      </c>
      <c r="K2616" s="259" t="s">
        <v>4134</v>
      </c>
      <c r="L2616" s="260">
        <v>45679</v>
      </c>
      <c r="M2616" s="259" t="s">
        <v>20</v>
      </c>
    </row>
    <row r="2617" spans="1:13" x14ac:dyDescent="0.35">
      <c r="A2617" s="261" t="s">
        <v>1091</v>
      </c>
      <c r="B2617" s="261" t="s">
        <v>1092</v>
      </c>
      <c r="C2617" s="261" t="s">
        <v>1093</v>
      </c>
      <c r="D2617" s="261" t="s">
        <v>1200</v>
      </c>
      <c r="E2617" s="261">
        <v>2</v>
      </c>
      <c r="F2617" s="261" t="s">
        <v>1188</v>
      </c>
      <c r="G2617" s="261" t="s">
        <v>33</v>
      </c>
      <c r="H2617" s="261">
        <v>2</v>
      </c>
      <c r="I2617" s="261" t="s">
        <v>17</v>
      </c>
      <c r="J2617" s="261" t="s">
        <v>17</v>
      </c>
      <c r="K2617" s="261" t="s">
        <v>4135</v>
      </c>
      <c r="L2617" s="262">
        <v>45679</v>
      </c>
      <c r="M2617" s="261" t="s">
        <v>20</v>
      </c>
    </row>
    <row r="2618" spans="1:13" x14ac:dyDescent="0.35">
      <c r="A2618" s="259" t="s">
        <v>1091</v>
      </c>
      <c r="B2618" s="259" t="s">
        <v>1092</v>
      </c>
      <c r="C2618" s="259" t="s">
        <v>1093</v>
      </c>
      <c r="D2618" s="259" t="s">
        <v>1202</v>
      </c>
      <c r="E2618" s="259">
        <v>2</v>
      </c>
      <c r="F2618" s="259" t="s">
        <v>1188</v>
      </c>
      <c r="G2618" s="259" t="s">
        <v>33</v>
      </c>
      <c r="H2618" s="259">
        <v>2</v>
      </c>
      <c r="I2618" s="259" t="s">
        <v>17</v>
      </c>
      <c r="J2618" s="259" t="s">
        <v>17</v>
      </c>
      <c r="K2618" s="259" t="s">
        <v>4136</v>
      </c>
      <c r="L2618" s="260">
        <v>45679</v>
      </c>
      <c r="M2618" s="259" t="s">
        <v>20</v>
      </c>
    </row>
    <row r="2619" spans="1:13" x14ac:dyDescent="0.35">
      <c r="A2619" s="261" t="s">
        <v>1091</v>
      </c>
      <c r="B2619" s="261" t="s">
        <v>1092</v>
      </c>
      <c r="C2619" s="261" t="s">
        <v>1093</v>
      </c>
      <c r="D2619" s="261" t="s">
        <v>1204</v>
      </c>
      <c r="E2619" s="261">
        <v>0</v>
      </c>
      <c r="F2619" s="261" t="s">
        <v>1188</v>
      </c>
      <c r="G2619" s="261" t="s">
        <v>33</v>
      </c>
      <c r="H2619" s="261">
        <v>2</v>
      </c>
      <c r="I2619" s="261" t="s">
        <v>17</v>
      </c>
      <c r="J2619" s="261" t="s">
        <v>17</v>
      </c>
      <c r="K2619" s="261" t="s">
        <v>4137</v>
      </c>
      <c r="L2619" s="262">
        <v>45679</v>
      </c>
      <c r="M2619" s="261" t="s">
        <v>20</v>
      </c>
    </row>
    <row r="2620" spans="1:13" x14ac:dyDescent="0.35">
      <c r="A2620" s="259" t="s">
        <v>4138</v>
      </c>
      <c r="B2620" s="259" t="s">
        <v>4139</v>
      </c>
      <c r="C2620" s="259" t="s">
        <v>1093</v>
      </c>
      <c r="D2620" s="259" t="s">
        <v>1187</v>
      </c>
      <c r="E2620" s="259">
        <v>0</v>
      </c>
      <c r="F2620" s="259" t="s">
        <v>1188</v>
      </c>
      <c r="G2620" s="259" t="s">
        <v>33</v>
      </c>
      <c r="H2620" s="259">
        <v>2</v>
      </c>
      <c r="I2620" s="259" t="s">
        <v>17</v>
      </c>
      <c r="J2620" s="259" t="s">
        <v>17</v>
      </c>
      <c r="K2620" s="259" t="s">
        <v>4140</v>
      </c>
      <c r="L2620" s="260">
        <v>45679</v>
      </c>
      <c r="M2620" s="259" t="s">
        <v>20</v>
      </c>
    </row>
    <row r="2621" spans="1:13" x14ac:dyDescent="0.35">
      <c r="A2621" s="261" t="s">
        <v>4138</v>
      </c>
      <c r="B2621" s="261" t="s">
        <v>4139</v>
      </c>
      <c r="C2621" s="261" t="s">
        <v>1093</v>
      </c>
      <c r="D2621" s="261" t="s">
        <v>1190</v>
      </c>
      <c r="E2621" s="261">
        <v>1</v>
      </c>
      <c r="F2621" s="261" t="s">
        <v>1188</v>
      </c>
      <c r="G2621" s="261" t="s">
        <v>33</v>
      </c>
      <c r="H2621" s="261">
        <v>2</v>
      </c>
      <c r="I2621" s="261" t="s">
        <v>17</v>
      </c>
      <c r="J2621" s="261" t="s">
        <v>17</v>
      </c>
      <c r="K2621" s="261" t="s">
        <v>4141</v>
      </c>
      <c r="L2621" s="262">
        <v>45679</v>
      </c>
      <c r="M2621" s="261" t="s">
        <v>20</v>
      </c>
    </row>
    <row r="2622" spans="1:13" x14ac:dyDescent="0.35">
      <c r="A2622" s="259" t="s">
        <v>4138</v>
      </c>
      <c r="B2622" s="259" t="s">
        <v>4139</v>
      </c>
      <c r="C2622" s="259" t="s">
        <v>1093</v>
      </c>
      <c r="D2622" s="259" t="s">
        <v>1192</v>
      </c>
      <c r="E2622" s="259">
        <v>1</v>
      </c>
      <c r="F2622" s="259" t="s">
        <v>1188</v>
      </c>
      <c r="G2622" s="259" t="s">
        <v>33</v>
      </c>
      <c r="H2622" s="259">
        <v>2</v>
      </c>
      <c r="I2622" s="259" t="s">
        <v>17</v>
      </c>
      <c r="J2622" s="259" t="s">
        <v>17</v>
      </c>
      <c r="K2622" s="259" t="s">
        <v>4142</v>
      </c>
      <c r="L2622" s="260">
        <v>45679</v>
      </c>
      <c r="M2622" s="259" t="s">
        <v>20</v>
      </c>
    </row>
    <row r="2623" spans="1:13" x14ac:dyDescent="0.35">
      <c r="A2623" s="261" t="s">
        <v>4138</v>
      </c>
      <c r="B2623" s="261" t="s">
        <v>4139</v>
      </c>
      <c r="C2623" s="261" t="s">
        <v>1093</v>
      </c>
      <c r="D2623" s="261" t="s">
        <v>1194</v>
      </c>
      <c r="E2623" s="261">
        <v>3</v>
      </c>
      <c r="F2623" s="261" t="s">
        <v>1188</v>
      </c>
      <c r="G2623" s="261" t="s">
        <v>33</v>
      </c>
      <c r="H2623" s="261">
        <v>2</v>
      </c>
      <c r="I2623" s="261" t="s">
        <v>17</v>
      </c>
      <c r="J2623" s="261" t="s">
        <v>17</v>
      </c>
      <c r="K2623" s="261" t="s">
        <v>4143</v>
      </c>
      <c r="L2623" s="262">
        <v>45679</v>
      </c>
      <c r="M2623" s="261" t="s">
        <v>20</v>
      </c>
    </row>
    <row r="2624" spans="1:13" x14ac:dyDescent="0.35">
      <c r="A2624" s="259" t="s">
        <v>4138</v>
      </c>
      <c r="B2624" s="259" t="s">
        <v>4139</v>
      </c>
      <c r="C2624" s="259" t="s">
        <v>1093</v>
      </c>
      <c r="D2624" s="259" t="s">
        <v>1196</v>
      </c>
      <c r="E2624" s="259">
        <v>3</v>
      </c>
      <c r="F2624" s="259" t="s">
        <v>1188</v>
      </c>
      <c r="G2624" s="259" t="s">
        <v>33</v>
      </c>
      <c r="H2624" s="259">
        <v>2</v>
      </c>
      <c r="I2624" s="259" t="s">
        <v>17</v>
      </c>
      <c r="J2624" s="259" t="s">
        <v>17</v>
      </c>
      <c r="K2624" s="259" t="s">
        <v>4144</v>
      </c>
      <c r="L2624" s="260">
        <v>45679</v>
      </c>
      <c r="M2624" s="259" t="s">
        <v>20</v>
      </c>
    </row>
    <row r="2625" spans="1:13" x14ac:dyDescent="0.35">
      <c r="A2625" s="261" t="s">
        <v>4138</v>
      </c>
      <c r="B2625" s="261" t="s">
        <v>4139</v>
      </c>
      <c r="C2625" s="261" t="s">
        <v>1093</v>
      </c>
      <c r="D2625" s="261" t="s">
        <v>1198</v>
      </c>
      <c r="E2625" s="261">
        <v>1</v>
      </c>
      <c r="F2625" s="261" t="s">
        <v>1188</v>
      </c>
      <c r="G2625" s="261" t="s">
        <v>33</v>
      </c>
      <c r="H2625" s="261">
        <v>2</v>
      </c>
      <c r="I2625" s="261" t="s">
        <v>17</v>
      </c>
      <c r="J2625" s="261" t="s">
        <v>17</v>
      </c>
      <c r="K2625" s="261" t="s">
        <v>4145</v>
      </c>
      <c r="L2625" s="262">
        <v>45679</v>
      </c>
      <c r="M2625" s="261" t="s">
        <v>20</v>
      </c>
    </row>
    <row r="2626" spans="1:13" x14ac:dyDescent="0.35">
      <c r="A2626" s="259" t="s">
        <v>4138</v>
      </c>
      <c r="B2626" s="259" t="s">
        <v>4139</v>
      </c>
      <c r="C2626" s="259" t="s">
        <v>1093</v>
      </c>
      <c r="D2626" s="259" t="s">
        <v>1200</v>
      </c>
      <c r="E2626" s="259">
        <v>2</v>
      </c>
      <c r="F2626" s="259" t="s">
        <v>1188</v>
      </c>
      <c r="G2626" s="259" t="s">
        <v>33</v>
      </c>
      <c r="H2626" s="259">
        <v>2</v>
      </c>
      <c r="I2626" s="259" t="s">
        <v>17</v>
      </c>
      <c r="J2626" s="259" t="s">
        <v>17</v>
      </c>
      <c r="K2626" s="259" t="s">
        <v>4146</v>
      </c>
      <c r="L2626" s="260">
        <v>45679</v>
      </c>
      <c r="M2626" s="259" t="s">
        <v>20</v>
      </c>
    </row>
    <row r="2627" spans="1:13" x14ac:dyDescent="0.35">
      <c r="A2627" s="261" t="s">
        <v>4138</v>
      </c>
      <c r="B2627" s="261" t="s">
        <v>4139</v>
      </c>
      <c r="C2627" s="261" t="s">
        <v>1093</v>
      </c>
      <c r="D2627" s="261" t="s">
        <v>1202</v>
      </c>
      <c r="E2627" s="261">
        <v>2</v>
      </c>
      <c r="F2627" s="261" t="s">
        <v>1188</v>
      </c>
      <c r="G2627" s="261" t="s">
        <v>33</v>
      </c>
      <c r="H2627" s="261">
        <v>2</v>
      </c>
      <c r="I2627" s="261" t="s">
        <v>17</v>
      </c>
      <c r="J2627" s="261" t="s">
        <v>17</v>
      </c>
      <c r="K2627" s="261" t="s">
        <v>4147</v>
      </c>
      <c r="L2627" s="262">
        <v>45679</v>
      </c>
      <c r="M2627" s="261" t="s">
        <v>20</v>
      </c>
    </row>
    <row r="2628" spans="1:13" x14ac:dyDescent="0.35">
      <c r="A2628" s="259" t="s">
        <v>4138</v>
      </c>
      <c r="B2628" s="259" t="s">
        <v>4139</v>
      </c>
      <c r="C2628" s="259" t="s">
        <v>1093</v>
      </c>
      <c r="D2628" s="259" t="s">
        <v>1204</v>
      </c>
      <c r="E2628" s="259">
        <v>0</v>
      </c>
      <c r="F2628" s="259" t="s">
        <v>1188</v>
      </c>
      <c r="G2628" s="259" t="s">
        <v>33</v>
      </c>
      <c r="H2628" s="259">
        <v>2</v>
      </c>
      <c r="I2628" s="259" t="s">
        <v>17</v>
      </c>
      <c r="J2628" s="259" t="s">
        <v>17</v>
      </c>
      <c r="K2628" s="259" t="s">
        <v>4148</v>
      </c>
      <c r="L2628" s="260">
        <v>45679</v>
      </c>
      <c r="M2628" s="259" t="s">
        <v>20</v>
      </c>
    </row>
    <row r="2629" spans="1:13" x14ac:dyDescent="0.35">
      <c r="A2629" s="261" t="s">
        <v>2909</v>
      </c>
      <c r="B2629" s="261" t="s">
        <v>2910</v>
      </c>
      <c r="C2629" s="261" t="s">
        <v>2911</v>
      </c>
      <c r="D2629" s="261" t="s">
        <v>38</v>
      </c>
      <c r="E2629" s="261" t="s">
        <v>17</v>
      </c>
      <c r="F2629" s="261" t="s">
        <v>17</v>
      </c>
      <c r="G2629" s="261" t="s">
        <v>17</v>
      </c>
      <c r="H2629" s="261" t="s">
        <v>17</v>
      </c>
      <c r="I2629" s="261" t="s">
        <v>17</v>
      </c>
      <c r="J2629" s="261" t="s">
        <v>3459</v>
      </c>
      <c r="K2629" s="261" t="s">
        <v>4149</v>
      </c>
      <c r="L2629" s="262">
        <v>45680</v>
      </c>
      <c r="M2629" s="261" t="s">
        <v>310</v>
      </c>
    </row>
    <row r="2630" spans="1:13" x14ac:dyDescent="0.35">
      <c r="A2630" s="259" t="s">
        <v>2909</v>
      </c>
      <c r="B2630" s="259" t="s">
        <v>2910</v>
      </c>
      <c r="C2630" s="259" t="s">
        <v>2911</v>
      </c>
      <c r="D2630" s="259" t="s">
        <v>40</v>
      </c>
      <c r="E2630" s="259" t="s">
        <v>17</v>
      </c>
      <c r="F2630" s="259" t="s">
        <v>17</v>
      </c>
      <c r="G2630" s="259" t="s">
        <v>17</v>
      </c>
      <c r="H2630" s="259" t="s">
        <v>17</v>
      </c>
      <c r="I2630" s="259" t="s">
        <v>17</v>
      </c>
      <c r="J2630" s="259" t="s">
        <v>3459</v>
      </c>
      <c r="K2630" s="259" t="s">
        <v>4150</v>
      </c>
      <c r="L2630" s="260">
        <v>45680</v>
      </c>
      <c r="M2630" s="259" t="s">
        <v>310</v>
      </c>
    </row>
    <row r="2631" spans="1:13" x14ac:dyDescent="0.35">
      <c r="A2631" s="261" t="s">
        <v>2909</v>
      </c>
      <c r="B2631" s="261" t="s">
        <v>2910</v>
      </c>
      <c r="C2631" s="261" t="s">
        <v>2911</v>
      </c>
      <c r="D2631" s="261" t="s">
        <v>16</v>
      </c>
      <c r="E2631" s="261" t="s">
        <v>17</v>
      </c>
      <c r="F2631" s="261" t="s">
        <v>17</v>
      </c>
      <c r="G2631" s="261" t="s">
        <v>17</v>
      </c>
      <c r="H2631" s="261" t="s">
        <v>17</v>
      </c>
      <c r="I2631" s="261" t="s">
        <v>17</v>
      </c>
      <c r="J2631" s="261" t="s">
        <v>3459</v>
      </c>
      <c r="K2631" s="261" t="s">
        <v>4151</v>
      </c>
      <c r="L2631" s="262">
        <v>45680</v>
      </c>
      <c r="M2631" s="261" t="s">
        <v>310</v>
      </c>
    </row>
    <row r="2632" spans="1:13" x14ac:dyDescent="0.35">
      <c r="A2632" s="259" t="s">
        <v>2909</v>
      </c>
      <c r="B2632" s="259" t="s">
        <v>2910</v>
      </c>
      <c r="C2632" s="259" t="s">
        <v>2911</v>
      </c>
      <c r="D2632" s="259" t="s">
        <v>21</v>
      </c>
      <c r="E2632" s="259" t="s">
        <v>17</v>
      </c>
      <c r="F2632" s="259" t="s">
        <v>17</v>
      </c>
      <c r="G2632" s="259" t="s">
        <v>17</v>
      </c>
      <c r="H2632" s="259" t="s">
        <v>17</v>
      </c>
      <c r="I2632" s="259" t="s">
        <v>17</v>
      </c>
      <c r="J2632" s="259" t="s">
        <v>3459</v>
      </c>
      <c r="K2632" s="259" t="s">
        <v>4152</v>
      </c>
      <c r="L2632" s="260">
        <v>45680</v>
      </c>
      <c r="M2632" s="259" t="s">
        <v>310</v>
      </c>
    </row>
    <row r="2633" spans="1:13" x14ac:dyDescent="0.35">
      <c r="A2633" s="261" t="s">
        <v>2909</v>
      </c>
      <c r="B2633" s="261" t="s">
        <v>2910</v>
      </c>
      <c r="C2633" s="261" t="s">
        <v>2911</v>
      </c>
      <c r="D2633" s="261" t="s">
        <v>558</v>
      </c>
      <c r="E2633" s="261" t="s">
        <v>17</v>
      </c>
      <c r="F2633" s="261" t="s">
        <v>17</v>
      </c>
      <c r="G2633" s="261" t="s">
        <v>17</v>
      </c>
      <c r="H2633" s="261" t="s">
        <v>17</v>
      </c>
      <c r="I2633" s="261" t="s">
        <v>17</v>
      </c>
      <c r="J2633" s="261" t="s">
        <v>3459</v>
      </c>
      <c r="K2633" s="261" t="s">
        <v>4153</v>
      </c>
      <c r="L2633" s="262">
        <v>45680</v>
      </c>
      <c r="M2633" s="261" t="s">
        <v>310</v>
      </c>
    </row>
    <row r="2634" spans="1:13" x14ac:dyDescent="0.35">
      <c r="A2634" s="259" t="s">
        <v>2909</v>
      </c>
      <c r="B2634" s="259" t="s">
        <v>2910</v>
      </c>
      <c r="C2634" s="259" t="s">
        <v>2911</v>
      </c>
      <c r="D2634" s="259" t="s">
        <v>24</v>
      </c>
      <c r="E2634" s="259" t="s">
        <v>17</v>
      </c>
      <c r="F2634" s="259" t="s">
        <v>17</v>
      </c>
      <c r="G2634" s="259" t="s">
        <v>17</v>
      </c>
      <c r="H2634" s="259" t="s">
        <v>17</v>
      </c>
      <c r="I2634" s="259" t="s">
        <v>17</v>
      </c>
      <c r="J2634" s="259" t="s">
        <v>3459</v>
      </c>
      <c r="K2634" s="259" t="s">
        <v>4154</v>
      </c>
      <c r="L2634" s="260">
        <v>45680</v>
      </c>
      <c r="M2634" s="259" t="s">
        <v>310</v>
      </c>
    </row>
    <row r="2635" spans="1:13" x14ac:dyDescent="0.35">
      <c r="A2635" s="261" t="s">
        <v>2909</v>
      </c>
      <c r="B2635" s="261" t="s">
        <v>2910</v>
      </c>
      <c r="C2635" s="261" t="s">
        <v>2911</v>
      </c>
      <c r="D2635" s="261" t="s">
        <v>26</v>
      </c>
      <c r="E2635" s="261" t="s">
        <v>17</v>
      </c>
      <c r="F2635" s="261" t="s">
        <v>17</v>
      </c>
      <c r="G2635" s="261" t="s">
        <v>17</v>
      </c>
      <c r="H2635" s="261" t="s">
        <v>17</v>
      </c>
      <c r="I2635" s="261" t="s">
        <v>17</v>
      </c>
      <c r="J2635" s="261" t="s">
        <v>3459</v>
      </c>
      <c r="K2635" s="261" t="s">
        <v>4155</v>
      </c>
      <c r="L2635" s="262">
        <v>45680</v>
      </c>
      <c r="M2635" s="261" t="s">
        <v>310</v>
      </c>
    </row>
    <row r="2636" spans="1:13" x14ac:dyDescent="0.35">
      <c r="A2636" s="259" t="s">
        <v>2909</v>
      </c>
      <c r="B2636" s="259" t="s">
        <v>2910</v>
      </c>
      <c r="C2636" s="259" t="s">
        <v>2911</v>
      </c>
      <c r="D2636" s="259" t="s">
        <v>28</v>
      </c>
      <c r="E2636" s="259" t="s">
        <v>17</v>
      </c>
      <c r="F2636" s="259" t="s">
        <v>17</v>
      </c>
      <c r="G2636" s="259" t="s">
        <v>17</v>
      </c>
      <c r="H2636" s="259" t="s">
        <v>17</v>
      </c>
      <c r="I2636" s="259" t="s">
        <v>17</v>
      </c>
      <c r="J2636" s="259" t="s">
        <v>3459</v>
      </c>
      <c r="K2636" s="259" t="s">
        <v>4156</v>
      </c>
      <c r="L2636" s="260">
        <v>45680</v>
      </c>
      <c r="M2636" s="259" t="s">
        <v>310</v>
      </c>
    </row>
    <row r="2637" spans="1:13" x14ac:dyDescent="0.35">
      <c r="A2637" s="261" t="s">
        <v>2921</v>
      </c>
      <c r="B2637" s="261" t="s">
        <v>2922</v>
      </c>
      <c r="C2637" s="261" t="s">
        <v>2911</v>
      </c>
      <c r="D2637" s="261" t="s">
        <v>38</v>
      </c>
      <c r="E2637" s="261" t="s">
        <v>17</v>
      </c>
      <c r="F2637" s="261" t="s">
        <v>17</v>
      </c>
      <c r="G2637" s="261" t="s">
        <v>17</v>
      </c>
      <c r="H2637" s="261" t="s">
        <v>17</v>
      </c>
      <c r="I2637" s="261" t="s">
        <v>17</v>
      </c>
      <c r="J2637" s="261" t="s">
        <v>3459</v>
      </c>
      <c r="K2637" s="261" t="s">
        <v>4157</v>
      </c>
      <c r="L2637" s="262">
        <v>45680</v>
      </c>
      <c r="M2637" s="261" t="s">
        <v>310</v>
      </c>
    </row>
    <row r="2638" spans="1:13" x14ac:dyDescent="0.35">
      <c r="A2638" s="259" t="s">
        <v>2921</v>
      </c>
      <c r="B2638" s="259" t="s">
        <v>2922</v>
      </c>
      <c r="C2638" s="259" t="s">
        <v>2911</v>
      </c>
      <c r="D2638" s="259" t="s">
        <v>40</v>
      </c>
      <c r="E2638" s="259" t="s">
        <v>17</v>
      </c>
      <c r="F2638" s="259" t="s">
        <v>17</v>
      </c>
      <c r="G2638" s="259" t="s">
        <v>17</v>
      </c>
      <c r="H2638" s="259" t="s">
        <v>17</v>
      </c>
      <c r="I2638" s="259" t="s">
        <v>17</v>
      </c>
      <c r="J2638" s="259" t="s">
        <v>3459</v>
      </c>
      <c r="K2638" s="259" t="s">
        <v>4158</v>
      </c>
      <c r="L2638" s="260">
        <v>45680</v>
      </c>
      <c r="M2638" s="259" t="s">
        <v>310</v>
      </c>
    </row>
    <row r="2639" spans="1:13" x14ac:dyDescent="0.35">
      <c r="A2639" s="261" t="s">
        <v>2921</v>
      </c>
      <c r="B2639" s="261" t="s">
        <v>2922</v>
      </c>
      <c r="C2639" s="261" t="s">
        <v>2911</v>
      </c>
      <c r="D2639" s="261" t="s">
        <v>16</v>
      </c>
      <c r="E2639" s="261" t="s">
        <v>17</v>
      </c>
      <c r="F2639" s="261" t="s">
        <v>17</v>
      </c>
      <c r="G2639" s="261" t="s">
        <v>17</v>
      </c>
      <c r="H2639" s="261" t="s">
        <v>17</v>
      </c>
      <c r="I2639" s="261" t="s">
        <v>17</v>
      </c>
      <c r="J2639" s="261" t="s">
        <v>3459</v>
      </c>
      <c r="K2639" s="261" t="s">
        <v>4159</v>
      </c>
      <c r="L2639" s="262">
        <v>45680</v>
      </c>
      <c r="M2639" s="261" t="s">
        <v>310</v>
      </c>
    </row>
    <row r="2640" spans="1:13" x14ac:dyDescent="0.35">
      <c r="A2640" s="259" t="s">
        <v>2921</v>
      </c>
      <c r="B2640" s="259" t="s">
        <v>2922</v>
      </c>
      <c r="C2640" s="259" t="s">
        <v>2911</v>
      </c>
      <c r="D2640" s="259" t="s">
        <v>21</v>
      </c>
      <c r="E2640" s="259" t="s">
        <v>17</v>
      </c>
      <c r="F2640" s="259" t="s">
        <v>17</v>
      </c>
      <c r="G2640" s="259" t="s">
        <v>17</v>
      </c>
      <c r="H2640" s="259" t="s">
        <v>17</v>
      </c>
      <c r="I2640" s="259" t="s">
        <v>17</v>
      </c>
      <c r="J2640" s="259" t="s">
        <v>3459</v>
      </c>
      <c r="K2640" s="259" t="s">
        <v>4160</v>
      </c>
      <c r="L2640" s="260">
        <v>45680</v>
      </c>
      <c r="M2640" s="259" t="s">
        <v>310</v>
      </c>
    </row>
    <row r="2641" spans="1:13" x14ac:dyDescent="0.35">
      <c r="A2641" s="261" t="s">
        <v>2921</v>
      </c>
      <c r="B2641" s="261" t="s">
        <v>2922</v>
      </c>
      <c r="C2641" s="261" t="s">
        <v>2911</v>
      </c>
      <c r="D2641" s="261" t="s">
        <v>558</v>
      </c>
      <c r="E2641" s="261" t="s">
        <v>17</v>
      </c>
      <c r="F2641" s="261" t="s">
        <v>17</v>
      </c>
      <c r="G2641" s="261" t="s">
        <v>17</v>
      </c>
      <c r="H2641" s="261" t="s">
        <v>17</v>
      </c>
      <c r="I2641" s="261" t="s">
        <v>17</v>
      </c>
      <c r="J2641" s="261" t="s">
        <v>3459</v>
      </c>
      <c r="K2641" s="261" t="s">
        <v>4161</v>
      </c>
      <c r="L2641" s="262">
        <v>45680</v>
      </c>
      <c r="M2641" s="261" t="s">
        <v>310</v>
      </c>
    </row>
    <row r="2642" spans="1:13" x14ac:dyDescent="0.35">
      <c r="A2642" s="259" t="s">
        <v>2921</v>
      </c>
      <c r="B2642" s="259" t="s">
        <v>2922</v>
      </c>
      <c r="C2642" s="259" t="s">
        <v>2911</v>
      </c>
      <c r="D2642" s="259" t="s">
        <v>24</v>
      </c>
      <c r="E2642" s="259" t="s">
        <v>17</v>
      </c>
      <c r="F2642" s="259" t="s">
        <v>17</v>
      </c>
      <c r="G2642" s="259" t="s">
        <v>17</v>
      </c>
      <c r="H2642" s="259" t="s">
        <v>17</v>
      </c>
      <c r="I2642" s="259" t="s">
        <v>17</v>
      </c>
      <c r="J2642" s="259" t="s">
        <v>3459</v>
      </c>
      <c r="K2642" s="259" t="s">
        <v>4162</v>
      </c>
      <c r="L2642" s="260">
        <v>45680</v>
      </c>
      <c r="M2642" s="259" t="s">
        <v>310</v>
      </c>
    </row>
    <row r="2643" spans="1:13" x14ac:dyDescent="0.35">
      <c r="A2643" s="261" t="s">
        <v>2921</v>
      </c>
      <c r="B2643" s="261" t="s">
        <v>2922</v>
      </c>
      <c r="C2643" s="261" t="s">
        <v>2911</v>
      </c>
      <c r="D2643" s="261" t="s">
        <v>26</v>
      </c>
      <c r="E2643" s="261" t="s">
        <v>17</v>
      </c>
      <c r="F2643" s="261" t="s">
        <v>17</v>
      </c>
      <c r="G2643" s="261" t="s">
        <v>17</v>
      </c>
      <c r="H2643" s="261" t="s">
        <v>17</v>
      </c>
      <c r="I2643" s="261" t="s">
        <v>17</v>
      </c>
      <c r="J2643" s="261" t="s">
        <v>3459</v>
      </c>
      <c r="K2643" s="261" t="s">
        <v>4163</v>
      </c>
      <c r="L2643" s="262">
        <v>45680</v>
      </c>
      <c r="M2643" s="261" t="s">
        <v>310</v>
      </c>
    </row>
    <row r="2644" spans="1:13" x14ac:dyDescent="0.35">
      <c r="A2644" s="259" t="s">
        <v>2921</v>
      </c>
      <c r="B2644" s="259" t="s">
        <v>2922</v>
      </c>
      <c r="C2644" s="259" t="s">
        <v>2911</v>
      </c>
      <c r="D2644" s="259" t="s">
        <v>28</v>
      </c>
      <c r="E2644" s="259" t="s">
        <v>17</v>
      </c>
      <c r="F2644" s="259" t="s">
        <v>17</v>
      </c>
      <c r="G2644" s="259" t="s">
        <v>17</v>
      </c>
      <c r="H2644" s="259" t="s">
        <v>17</v>
      </c>
      <c r="I2644" s="259" t="s">
        <v>17</v>
      </c>
      <c r="J2644" s="259" t="s">
        <v>3459</v>
      </c>
      <c r="K2644" s="259" t="s">
        <v>4164</v>
      </c>
      <c r="L2644" s="260">
        <v>45680</v>
      </c>
      <c r="M2644" s="259" t="s">
        <v>310</v>
      </c>
    </row>
    <row r="2645" spans="1:13" x14ac:dyDescent="0.35">
      <c r="A2645" s="261" t="s">
        <v>3300</v>
      </c>
      <c r="B2645" s="261" t="s">
        <v>3301</v>
      </c>
      <c r="C2645" s="261" t="s">
        <v>3145</v>
      </c>
      <c r="D2645" s="261" t="s">
        <v>38</v>
      </c>
      <c r="E2645" s="261" t="s">
        <v>17</v>
      </c>
      <c r="F2645" s="261" t="s">
        <v>17</v>
      </c>
      <c r="G2645" s="261" t="s">
        <v>17</v>
      </c>
      <c r="H2645" s="261" t="s">
        <v>17</v>
      </c>
      <c r="I2645" s="261" t="s">
        <v>17</v>
      </c>
      <c r="J2645" s="261" t="s">
        <v>3459</v>
      </c>
      <c r="K2645" s="261" t="s">
        <v>4165</v>
      </c>
      <c r="L2645" s="262">
        <v>45680</v>
      </c>
      <c r="M2645" s="261" t="s">
        <v>310</v>
      </c>
    </row>
    <row r="2646" spans="1:13" x14ac:dyDescent="0.35">
      <c r="A2646" s="259" t="s">
        <v>3300</v>
      </c>
      <c r="B2646" s="259" t="s">
        <v>3301</v>
      </c>
      <c r="C2646" s="259" t="s">
        <v>3145</v>
      </c>
      <c r="D2646" s="259" t="s">
        <v>40</v>
      </c>
      <c r="E2646" s="259" t="s">
        <v>17</v>
      </c>
      <c r="F2646" s="259" t="s">
        <v>17</v>
      </c>
      <c r="G2646" s="259" t="s">
        <v>17</v>
      </c>
      <c r="H2646" s="259" t="s">
        <v>17</v>
      </c>
      <c r="I2646" s="259" t="s">
        <v>17</v>
      </c>
      <c r="J2646" s="259" t="s">
        <v>3459</v>
      </c>
      <c r="K2646" s="259" t="s">
        <v>4166</v>
      </c>
      <c r="L2646" s="260">
        <v>45680</v>
      </c>
      <c r="M2646" s="259" t="s">
        <v>310</v>
      </c>
    </row>
    <row r="2647" spans="1:13" x14ac:dyDescent="0.35">
      <c r="A2647" s="261" t="s">
        <v>3300</v>
      </c>
      <c r="B2647" s="261" t="s">
        <v>3301</v>
      </c>
      <c r="C2647" s="261" t="s">
        <v>3145</v>
      </c>
      <c r="D2647" s="261" t="s">
        <v>16</v>
      </c>
      <c r="E2647" s="261" t="s">
        <v>17</v>
      </c>
      <c r="F2647" s="261" t="s">
        <v>17</v>
      </c>
      <c r="G2647" s="261" t="s">
        <v>17</v>
      </c>
      <c r="H2647" s="261" t="s">
        <v>17</v>
      </c>
      <c r="I2647" s="261" t="s">
        <v>17</v>
      </c>
      <c r="J2647" s="261" t="s">
        <v>3459</v>
      </c>
      <c r="K2647" s="261" t="s">
        <v>4167</v>
      </c>
      <c r="L2647" s="262">
        <v>45680</v>
      </c>
      <c r="M2647" s="261" t="s">
        <v>310</v>
      </c>
    </row>
    <row r="2648" spans="1:13" x14ac:dyDescent="0.35">
      <c r="A2648" s="259" t="s">
        <v>3300</v>
      </c>
      <c r="B2648" s="259" t="s">
        <v>3301</v>
      </c>
      <c r="C2648" s="259" t="s">
        <v>3145</v>
      </c>
      <c r="D2648" s="259" t="s">
        <v>21</v>
      </c>
      <c r="E2648" s="259" t="s">
        <v>17</v>
      </c>
      <c r="F2648" s="259" t="s">
        <v>17</v>
      </c>
      <c r="G2648" s="259" t="s">
        <v>17</v>
      </c>
      <c r="H2648" s="259" t="s">
        <v>17</v>
      </c>
      <c r="I2648" s="259" t="s">
        <v>17</v>
      </c>
      <c r="J2648" s="259" t="s">
        <v>3459</v>
      </c>
      <c r="K2648" s="259" t="s">
        <v>4168</v>
      </c>
      <c r="L2648" s="260">
        <v>45680</v>
      </c>
      <c r="M2648" s="259" t="s">
        <v>310</v>
      </c>
    </row>
    <row r="2649" spans="1:13" x14ac:dyDescent="0.35">
      <c r="A2649" s="261" t="s">
        <v>3300</v>
      </c>
      <c r="B2649" s="261" t="s">
        <v>3301</v>
      </c>
      <c r="C2649" s="261" t="s">
        <v>3145</v>
      </c>
      <c r="D2649" s="261" t="s">
        <v>558</v>
      </c>
      <c r="E2649" s="261" t="s">
        <v>17</v>
      </c>
      <c r="F2649" s="261" t="s">
        <v>17</v>
      </c>
      <c r="G2649" s="261" t="s">
        <v>17</v>
      </c>
      <c r="H2649" s="261" t="s">
        <v>17</v>
      </c>
      <c r="I2649" s="261" t="s">
        <v>17</v>
      </c>
      <c r="J2649" s="261" t="s">
        <v>3459</v>
      </c>
      <c r="K2649" s="261" t="s">
        <v>4169</v>
      </c>
      <c r="L2649" s="262">
        <v>45680</v>
      </c>
      <c r="M2649" s="261" t="s">
        <v>310</v>
      </c>
    </row>
    <row r="2650" spans="1:13" x14ac:dyDescent="0.35">
      <c r="A2650" s="259" t="s">
        <v>3300</v>
      </c>
      <c r="B2650" s="259" t="s">
        <v>3301</v>
      </c>
      <c r="C2650" s="259" t="s">
        <v>3145</v>
      </c>
      <c r="D2650" s="259" t="s">
        <v>24</v>
      </c>
      <c r="E2650" s="259" t="s">
        <v>17</v>
      </c>
      <c r="F2650" s="259" t="s">
        <v>17</v>
      </c>
      <c r="G2650" s="259" t="s">
        <v>17</v>
      </c>
      <c r="H2650" s="259" t="s">
        <v>17</v>
      </c>
      <c r="I2650" s="259" t="s">
        <v>17</v>
      </c>
      <c r="J2650" s="259" t="s">
        <v>3459</v>
      </c>
      <c r="K2650" s="259" t="s">
        <v>4170</v>
      </c>
      <c r="L2650" s="260">
        <v>45680</v>
      </c>
      <c r="M2650" s="259" t="s">
        <v>310</v>
      </c>
    </row>
    <row r="2651" spans="1:13" x14ac:dyDescent="0.35">
      <c r="A2651" s="261" t="s">
        <v>3300</v>
      </c>
      <c r="B2651" s="261" t="s">
        <v>3301</v>
      </c>
      <c r="C2651" s="261" t="s">
        <v>3145</v>
      </c>
      <c r="D2651" s="261" t="s">
        <v>26</v>
      </c>
      <c r="E2651" s="261" t="s">
        <v>17</v>
      </c>
      <c r="F2651" s="261" t="s">
        <v>17</v>
      </c>
      <c r="G2651" s="261" t="s">
        <v>17</v>
      </c>
      <c r="H2651" s="261" t="s">
        <v>17</v>
      </c>
      <c r="I2651" s="261" t="s">
        <v>17</v>
      </c>
      <c r="J2651" s="261" t="s">
        <v>3459</v>
      </c>
      <c r="K2651" s="261" t="s">
        <v>4171</v>
      </c>
      <c r="L2651" s="262">
        <v>45680</v>
      </c>
      <c r="M2651" s="261" t="s">
        <v>310</v>
      </c>
    </row>
    <row r="2652" spans="1:13" x14ac:dyDescent="0.35">
      <c r="A2652" s="259" t="s">
        <v>3300</v>
      </c>
      <c r="B2652" s="259" t="s">
        <v>3301</v>
      </c>
      <c r="C2652" s="259" t="s">
        <v>3145</v>
      </c>
      <c r="D2652" s="259" t="s">
        <v>28</v>
      </c>
      <c r="E2652" s="259" t="s">
        <v>17</v>
      </c>
      <c r="F2652" s="259" t="s">
        <v>17</v>
      </c>
      <c r="G2652" s="259" t="s">
        <v>17</v>
      </c>
      <c r="H2652" s="259" t="s">
        <v>17</v>
      </c>
      <c r="I2652" s="259" t="s">
        <v>17</v>
      </c>
      <c r="J2652" s="259" t="s">
        <v>3459</v>
      </c>
      <c r="K2652" s="259" t="s">
        <v>4172</v>
      </c>
      <c r="L2652" s="260">
        <v>45680</v>
      </c>
      <c r="M2652" s="259" t="s">
        <v>310</v>
      </c>
    </row>
    <row r="2653" spans="1:13" x14ac:dyDescent="0.35">
      <c r="A2653" s="261" t="s">
        <v>3143</v>
      </c>
      <c r="B2653" s="261" t="s">
        <v>3144</v>
      </c>
      <c r="C2653" s="261" t="s">
        <v>3145</v>
      </c>
      <c r="D2653" s="261" t="s">
        <v>38</v>
      </c>
      <c r="E2653" s="261" t="s">
        <v>17</v>
      </c>
      <c r="F2653" s="261" t="s">
        <v>17</v>
      </c>
      <c r="G2653" s="261" t="s">
        <v>17</v>
      </c>
      <c r="H2653" s="261" t="s">
        <v>17</v>
      </c>
      <c r="I2653" s="261" t="s">
        <v>17</v>
      </c>
      <c r="J2653" s="261" t="s">
        <v>3459</v>
      </c>
      <c r="K2653" s="261" t="s">
        <v>4173</v>
      </c>
      <c r="L2653" s="262">
        <v>45680</v>
      </c>
      <c r="M2653" s="261" t="s">
        <v>310</v>
      </c>
    </row>
    <row r="2654" spans="1:13" x14ac:dyDescent="0.35">
      <c r="A2654" s="259" t="s">
        <v>3143</v>
      </c>
      <c r="B2654" s="259" t="s">
        <v>3144</v>
      </c>
      <c r="C2654" s="259" t="s">
        <v>3145</v>
      </c>
      <c r="D2654" s="259" t="s">
        <v>40</v>
      </c>
      <c r="E2654" s="259" t="s">
        <v>17</v>
      </c>
      <c r="F2654" s="259" t="s">
        <v>17</v>
      </c>
      <c r="G2654" s="259" t="s">
        <v>17</v>
      </c>
      <c r="H2654" s="259" t="s">
        <v>17</v>
      </c>
      <c r="I2654" s="259" t="s">
        <v>17</v>
      </c>
      <c r="J2654" s="259" t="s">
        <v>3459</v>
      </c>
      <c r="K2654" s="259" t="s">
        <v>4174</v>
      </c>
      <c r="L2654" s="260">
        <v>45680</v>
      </c>
      <c r="M2654" s="259" t="s">
        <v>310</v>
      </c>
    </row>
    <row r="2655" spans="1:13" x14ac:dyDescent="0.35">
      <c r="A2655" s="261" t="s">
        <v>3143</v>
      </c>
      <c r="B2655" s="261" t="s">
        <v>3144</v>
      </c>
      <c r="C2655" s="261" t="s">
        <v>3145</v>
      </c>
      <c r="D2655" s="261" t="s">
        <v>16</v>
      </c>
      <c r="E2655" s="261" t="s">
        <v>17</v>
      </c>
      <c r="F2655" s="261" t="s">
        <v>17</v>
      </c>
      <c r="G2655" s="261" t="s">
        <v>17</v>
      </c>
      <c r="H2655" s="261" t="s">
        <v>17</v>
      </c>
      <c r="I2655" s="261" t="s">
        <v>17</v>
      </c>
      <c r="J2655" s="261" t="s">
        <v>3459</v>
      </c>
      <c r="K2655" s="261" t="s">
        <v>4175</v>
      </c>
      <c r="L2655" s="262">
        <v>45680</v>
      </c>
      <c r="M2655" s="261" t="s">
        <v>310</v>
      </c>
    </row>
    <row r="2656" spans="1:13" x14ac:dyDescent="0.35">
      <c r="A2656" s="259" t="s">
        <v>3143</v>
      </c>
      <c r="B2656" s="259" t="s">
        <v>3144</v>
      </c>
      <c r="C2656" s="259" t="s">
        <v>3145</v>
      </c>
      <c r="D2656" s="259" t="s">
        <v>21</v>
      </c>
      <c r="E2656" s="259" t="s">
        <v>17</v>
      </c>
      <c r="F2656" s="259" t="s">
        <v>17</v>
      </c>
      <c r="G2656" s="259" t="s">
        <v>17</v>
      </c>
      <c r="H2656" s="259" t="s">
        <v>17</v>
      </c>
      <c r="I2656" s="259" t="s">
        <v>17</v>
      </c>
      <c r="J2656" s="259" t="s">
        <v>3459</v>
      </c>
      <c r="K2656" s="259" t="s">
        <v>4176</v>
      </c>
      <c r="L2656" s="260">
        <v>45680</v>
      </c>
      <c r="M2656" s="259" t="s">
        <v>310</v>
      </c>
    </row>
    <row r="2657" spans="1:13" x14ac:dyDescent="0.35">
      <c r="A2657" s="261" t="s">
        <v>3143</v>
      </c>
      <c r="B2657" s="261" t="s">
        <v>3144</v>
      </c>
      <c r="C2657" s="261" t="s">
        <v>3145</v>
      </c>
      <c r="D2657" s="261" t="s">
        <v>558</v>
      </c>
      <c r="E2657" s="261" t="s">
        <v>17</v>
      </c>
      <c r="F2657" s="261" t="s">
        <v>17</v>
      </c>
      <c r="G2657" s="261" t="s">
        <v>17</v>
      </c>
      <c r="H2657" s="261" t="s">
        <v>17</v>
      </c>
      <c r="I2657" s="261" t="s">
        <v>17</v>
      </c>
      <c r="J2657" s="261" t="s">
        <v>3459</v>
      </c>
      <c r="K2657" s="261" t="s">
        <v>4177</v>
      </c>
      <c r="L2657" s="262">
        <v>45680</v>
      </c>
      <c r="M2657" s="261" t="s">
        <v>310</v>
      </c>
    </row>
    <row r="2658" spans="1:13" x14ac:dyDescent="0.35">
      <c r="A2658" s="259" t="s">
        <v>3143</v>
      </c>
      <c r="B2658" s="259" t="s">
        <v>3144</v>
      </c>
      <c r="C2658" s="259" t="s">
        <v>3145</v>
      </c>
      <c r="D2658" s="259" t="s">
        <v>24</v>
      </c>
      <c r="E2658" s="259" t="s">
        <v>17</v>
      </c>
      <c r="F2658" s="259" t="s">
        <v>17</v>
      </c>
      <c r="G2658" s="259" t="s">
        <v>17</v>
      </c>
      <c r="H2658" s="259" t="s">
        <v>17</v>
      </c>
      <c r="I2658" s="259" t="s">
        <v>17</v>
      </c>
      <c r="J2658" s="259" t="s">
        <v>3459</v>
      </c>
      <c r="K2658" s="259" t="s">
        <v>4178</v>
      </c>
      <c r="L2658" s="260">
        <v>45680</v>
      </c>
      <c r="M2658" s="259" t="s">
        <v>310</v>
      </c>
    </row>
    <row r="2659" spans="1:13" x14ac:dyDescent="0.35">
      <c r="A2659" s="261" t="s">
        <v>3143</v>
      </c>
      <c r="B2659" s="261" t="s">
        <v>3144</v>
      </c>
      <c r="C2659" s="261" t="s">
        <v>3145</v>
      </c>
      <c r="D2659" s="261" t="s">
        <v>26</v>
      </c>
      <c r="E2659" s="261" t="s">
        <v>17</v>
      </c>
      <c r="F2659" s="261" t="s">
        <v>17</v>
      </c>
      <c r="G2659" s="261" t="s">
        <v>17</v>
      </c>
      <c r="H2659" s="261" t="s">
        <v>17</v>
      </c>
      <c r="I2659" s="261" t="s">
        <v>17</v>
      </c>
      <c r="J2659" s="261" t="s">
        <v>3459</v>
      </c>
      <c r="K2659" s="261" t="s">
        <v>4179</v>
      </c>
      <c r="L2659" s="262">
        <v>45680</v>
      </c>
      <c r="M2659" s="261" t="s">
        <v>310</v>
      </c>
    </row>
    <row r="2660" spans="1:13" x14ac:dyDescent="0.35">
      <c r="A2660" s="259" t="s">
        <v>3143</v>
      </c>
      <c r="B2660" s="259" t="s">
        <v>3144</v>
      </c>
      <c r="C2660" s="259" t="s">
        <v>3145</v>
      </c>
      <c r="D2660" s="259" t="s">
        <v>28</v>
      </c>
      <c r="E2660" s="259" t="s">
        <v>17</v>
      </c>
      <c r="F2660" s="259" t="s">
        <v>17</v>
      </c>
      <c r="G2660" s="259" t="s">
        <v>17</v>
      </c>
      <c r="H2660" s="259" t="s">
        <v>17</v>
      </c>
      <c r="I2660" s="259" t="s">
        <v>17</v>
      </c>
      <c r="J2660" s="259" t="s">
        <v>3459</v>
      </c>
      <c r="K2660" s="259" t="s">
        <v>4180</v>
      </c>
      <c r="L2660" s="260">
        <v>45680</v>
      </c>
      <c r="M2660" s="259" t="s">
        <v>310</v>
      </c>
    </row>
    <row r="2661" spans="1:13" x14ac:dyDescent="0.35">
      <c r="A2661" s="261" t="s">
        <v>1108</v>
      </c>
      <c r="B2661" s="261" t="s">
        <v>1109</v>
      </c>
      <c r="C2661" s="261" t="s">
        <v>1103</v>
      </c>
      <c r="D2661" s="261" t="s">
        <v>40</v>
      </c>
      <c r="E2661" s="261" t="s">
        <v>17</v>
      </c>
      <c r="F2661" s="261" t="s">
        <v>17</v>
      </c>
      <c r="G2661" s="261" t="s">
        <v>17</v>
      </c>
      <c r="H2661" s="261" t="s">
        <v>17</v>
      </c>
      <c r="I2661" s="261" t="s">
        <v>17</v>
      </c>
      <c r="J2661" s="261" t="s">
        <v>17</v>
      </c>
      <c r="K2661" s="261" t="s">
        <v>4181</v>
      </c>
      <c r="L2661" s="262">
        <v>45681</v>
      </c>
      <c r="M2661" s="261" t="s">
        <v>310</v>
      </c>
    </row>
    <row r="2662" spans="1:13" x14ac:dyDescent="0.35">
      <c r="A2662" s="259" t="s">
        <v>2621</v>
      </c>
      <c r="B2662" s="259" t="s">
        <v>2622</v>
      </c>
      <c r="C2662" s="259" t="s">
        <v>2623</v>
      </c>
      <c r="D2662" s="259" t="s">
        <v>648</v>
      </c>
      <c r="E2662" s="259">
        <v>34058800</v>
      </c>
      <c r="F2662" s="259" t="s">
        <v>4182</v>
      </c>
      <c r="G2662" s="259" t="s">
        <v>742</v>
      </c>
      <c r="H2662" s="259">
        <v>2</v>
      </c>
      <c r="I2662" s="259" t="s">
        <v>4183</v>
      </c>
      <c r="J2662" s="259" t="s">
        <v>4184</v>
      </c>
      <c r="K2662" s="259" t="s">
        <v>4185</v>
      </c>
      <c r="L2662" s="260">
        <v>45683</v>
      </c>
      <c r="M2662" s="259" t="s">
        <v>20</v>
      </c>
    </row>
    <row r="2663" spans="1:13" x14ac:dyDescent="0.35">
      <c r="A2663" s="261" t="s">
        <v>2621</v>
      </c>
      <c r="B2663" s="261" t="s">
        <v>2622</v>
      </c>
      <c r="C2663" s="261" t="s">
        <v>2623</v>
      </c>
      <c r="D2663" s="261" t="s">
        <v>653</v>
      </c>
      <c r="E2663" s="261">
        <v>9206</v>
      </c>
      <c r="F2663" s="261" t="s">
        <v>4186</v>
      </c>
      <c r="G2663" s="261" t="s">
        <v>22</v>
      </c>
      <c r="H2663" s="261">
        <v>3</v>
      </c>
      <c r="I2663" s="261" t="s">
        <v>4187</v>
      </c>
      <c r="J2663" s="261" t="s">
        <v>4188</v>
      </c>
      <c r="K2663" s="261" t="s">
        <v>4189</v>
      </c>
      <c r="L2663" s="262">
        <v>45683</v>
      </c>
      <c r="M2663" s="261" t="s">
        <v>20</v>
      </c>
    </row>
    <row r="2664" spans="1:13" x14ac:dyDescent="0.35">
      <c r="A2664" s="259" t="s">
        <v>2621</v>
      </c>
      <c r="B2664" s="259" t="s">
        <v>2622</v>
      </c>
      <c r="C2664" s="259" t="s">
        <v>2623</v>
      </c>
      <c r="D2664" s="259" t="s">
        <v>26</v>
      </c>
      <c r="E2664" s="259" t="s">
        <v>17</v>
      </c>
      <c r="F2664" s="259" t="s">
        <v>17</v>
      </c>
      <c r="G2664" s="259" t="s">
        <v>17</v>
      </c>
      <c r="H2664" s="259" t="s">
        <v>17</v>
      </c>
      <c r="I2664" s="259" t="s">
        <v>17</v>
      </c>
      <c r="J2664" s="259" t="s">
        <v>957</v>
      </c>
      <c r="K2664" s="259" t="s">
        <v>4190</v>
      </c>
      <c r="L2664" s="260">
        <v>45683</v>
      </c>
      <c r="M2664" s="259" t="s">
        <v>310</v>
      </c>
    </row>
    <row r="2665" spans="1:13" x14ac:dyDescent="0.35">
      <c r="A2665" s="261" t="s">
        <v>2621</v>
      </c>
      <c r="B2665" s="261" t="s">
        <v>2622</v>
      </c>
      <c r="C2665" s="261" t="s">
        <v>2623</v>
      </c>
      <c r="D2665" s="261" t="s">
        <v>28</v>
      </c>
      <c r="E2665" s="261" t="s">
        <v>17</v>
      </c>
      <c r="F2665" s="261" t="s">
        <v>17</v>
      </c>
      <c r="G2665" s="261" t="s">
        <v>17</v>
      </c>
      <c r="H2665" s="261" t="s">
        <v>17</v>
      </c>
      <c r="I2665" s="261" t="s">
        <v>17</v>
      </c>
      <c r="J2665" s="261" t="s">
        <v>957</v>
      </c>
      <c r="K2665" s="261" t="s">
        <v>4191</v>
      </c>
      <c r="L2665" s="262">
        <v>45683</v>
      </c>
      <c r="M2665" s="261" t="s">
        <v>310</v>
      </c>
    </row>
    <row r="2666" spans="1:13" x14ac:dyDescent="0.35">
      <c r="A2666" s="259" t="s">
        <v>2621</v>
      </c>
      <c r="B2666" s="259" t="s">
        <v>2622</v>
      </c>
      <c r="C2666" s="259" t="s">
        <v>2623</v>
      </c>
      <c r="D2666" s="259" t="s">
        <v>38</v>
      </c>
      <c r="E2666" s="259" t="s">
        <v>17</v>
      </c>
      <c r="F2666" s="259" t="s">
        <v>17</v>
      </c>
      <c r="G2666" s="259" t="s">
        <v>17</v>
      </c>
      <c r="H2666" s="259" t="s">
        <v>17</v>
      </c>
      <c r="I2666" s="259" t="s">
        <v>17</v>
      </c>
      <c r="J2666" s="259" t="s">
        <v>957</v>
      </c>
      <c r="K2666" s="259" t="s">
        <v>4192</v>
      </c>
      <c r="L2666" s="260">
        <v>45683</v>
      </c>
      <c r="M2666" s="259" t="s">
        <v>310</v>
      </c>
    </row>
    <row r="2667" spans="1:13" x14ac:dyDescent="0.35">
      <c r="A2667" s="261" t="s">
        <v>2621</v>
      </c>
      <c r="B2667" s="261" t="s">
        <v>2622</v>
      </c>
      <c r="C2667" s="261" t="s">
        <v>2623</v>
      </c>
      <c r="D2667" s="261" t="s">
        <v>16</v>
      </c>
      <c r="E2667" s="261" t="s">
        <v>17</v>
      </c>
      <c r="F2667" s="261" t="s">
        <v>17</v>
      </c>
      <c r="G2667" s="261" t="s">
        <v>17</v>
      </c>
      <c r="H2667" s="261" t="s">
        <v>17</v>
      </c>
      <c r="I2667" s="261" t="s">
        <v>17</v>
      </c>
      <c r="J2667" s="261" t="s">
        <v>4193</v>
      </c>
      <c r="K2667" s="261" t="s">
        <v>4194</v>
      </c>
      <c r="L2667" s="262">
        <v>45683</v>
      </c>
      <c r="M2667" s="261" t="s">
        <v>310</v>
      </c>
    </row>
    <row r="2668" spans="1:13" x14ac:dyDescent="0.35">
      <c r="A2668" s="259" t="s">
        <v>2621</v>
      </c>
      <c r="B2668" s="259" t="s">
        <v>2622</v>
      </c>
      <c r="C2668" s="259" t="s">
        <v>2623</v>
      </c>
      <c r="D2668" s="259" t="s">
        <v>21</v>
      </c>
      <c r="E2668" s="259" t="s">
        <v>17</v>
      </c>
      <c r="F2668" s="259" t="s">
        <v>17</v>
      </c>
      <c r="G2668" s="259" t="s">
        <v>17</v>
      </c>
      <c r="H2668" s="259" t="s">
        <v>17</v>
      </c>
      <c r="I2668" s="259" t="s">
        <v>17</v>
      </c>
      <c r="J2668" s="259" t="s">
        <v>4193</v>
      </c>
      <c r="K2668" s="259" t="s">
        <v>4195</v>
      </c>
      <c r="L2668" s="260">
        <v>45683</v>
      </c>
      <c r="M2668" s="259" t="s">
        <v>310</v>
      </c>
    </row>
    <row r="2669" spans="1:13" x14ac:dyDescent="0.35">
      <c r="A2669" s="261" t="s">
        <v>2621</v>
      </c>
      <c r="B2669" s="261" t="s">
        <v>2622</v>
      </c>
      <c r="C2669" s="261" t="s">
        <v>2623</v>
      </c>
      <c r="D2669" s="261" t="s">
        <v>558</v>
      </c>
      <c r="E2669" s="261" t="s">
        <v>17</v>
      </c>
      <c r="F2669" s="261" t="s">
        <v>17</v>
      </c>
      <c r="G2669" s="261" t="s">
        <v>17</v>
      </c>
      <c r="H2669" s="261" t="s">
        <v>17</v>
      </c>
      <c r="I2669" s="261" t="s">
        <v>17</v>
      </c>
      <c r="J2669" s="261" t="s">
        <v>4193</v>
      </c>
      <c r="K2669" s="261" t="s">
        <v>4196</v>
      </c>
      <c r="L2669" s="262">
        <v>45683</v>
      </c>
      <c r="M2669" s="261" t="s">
        <v>310</v>
      </c>
    </row>
    <row r="2670" spans="1:13" x14ac:dyDescent="0.35">
      <c r="A2670" s="259" t="s">
        <v>2621</v>
      </c>
      <c r="B2670" s="259" t="s">
        <v>2622</v>
      </c>
      <c r="C2670" s="259" t="s">
        <v>2623</v>
      </c>
      <c r="D2670" s="259" t="s">
        <v>24</v>
      </c>
      <c r="E2670" s="259" t="s">
        <v>17</v>
      </c>
      <c r="F2670" s="259" t="s">
        <v>17</v>
      </c>
      <c r="G2670" s="259" t="s">
        <v>17</v>
      </c>
      <c r="H2670" s="259" t="s">
        <v>17</v>
      </c>
      <c r="I2670" s="259" t="s">
        <v>17</v>
      </c>
      <c r="J2670" s="259" t="s">
        <v>957</v>
      </c>
      <c r="K2670" s="259" t="s">
        <v>4197</v>
      </c>
      <c r="L2670" s="260">
        <v>45683</v>
      </c>
      <c r="M2670" s="259" t="s">
        <v>310</v>
      </c>
    </row>
    <row r="2671" spans="1:13" x14ac:dyDescent="0.35">
      <c r="A2671" s="261" t="s">
        <v>3547</v>
      </c>
      <c r="B2671" s="261" t="s">
        <v>3548</v>
      </c>
      <c r="C2671" s="261" t="s">
        <v>3549</v>
      </c>
      <c r="D2671" s="261" t="s">
        <v>653</v>
      </c>
      <c r="E2671" s="261">
        <v>47040</v>
      </c>
      <c r="F2671" s="261" t="s">
        <v>4198</v>
      </c>
      <c r="G2671" s="261" t="s">
        <v>742</v>
      </c>
      <c r="H2671" s="261">
        <v>2</v>
      </c>
      <c r="I2671" s="261" t="s">
        <v>4199</v>
      </c>
      <c r="J2671" s="261" t="s">
        <v>4200</v>
      </c>
      <c r="K2671" s="261" t="s">
        <v>4201</v>
      </c>
      <c r="L2671" s="262">
        <v>45683</v>
      </c>
      <c r="M2671" s="261" t="s">
        <v>20</v>
      </c>
    </row>
    <row r="2672" spans="1:13" x14ac:dyDescent="0.35">
      <c r="A2672" s="259" t="s">
        <v>3547</v>
      </c>
      <c r="B2672" s="259" t="s">
        <v>3548</v>
      </c>
      <c r="C2672" s="259" t="s">
        <v>3549</v>
      </c>
      <c r="D2672" s="259" t="s">
        <v>658</v>
      </c>
      <c r="E2672" s="259">
        <v>17293397</v>
      </c>
      <c r="F2672" s="259" t="s">
        <v>4198</v>
      </c>
      <c r="G2672" s="259" t="s">
        <v>742</v>
      </c>
      <c r="H2672" s="259">
        <v>2</v>
      </c>
      <c r="I2672" s="259" t="s">
        <v>4202</v>
      </c>
      <c r="J2672" s="259" t="s">
        <v>4203</v>
      </c>
      <c r="K2672" s="259" t="s">
        <v>4204</v>
      </c>
      <c r="L2672" s="260">
        <v>45683</v>
      </c>
      <c r="M2672" s="259" t="s">
        <v>20</v>
      </c>
    </row>
    <row r="2673" spans="1:13" x14ac:dyDescent="0.35">
      <c r="A2673" s="261" t="s">
        <v>3547</v>
      </c>
      <c r="B2673" s="261" t="s">
        <v>3548</v>
      </c>
      <c r="C2673" s="261" t="s">
        <v>3549</v>
      </c>
      <c r="D2673" s="261" t="s">
        <v>663</v>
      </c>
      <c r="E2673" s="261">
        <v>1040000</v>
      </c>
      <c r="F2673" s="261" t="s">
        <v>4205</v>
      </c>
      <c r="G2673" s="261" t="s">
        <v>742</v>
      </c>
      <c r="H2673" s="261">
        <v>2</v>
      </c>
      <c r="I2673" s="261" t="s">
        <v>4206</v>
      </c>
      <c r="J2673" s="261" t="s">
        <v>4207</v>
      </c>
      <c r="K2673" s="261" t="s">
        <v>4208</v>
      </c>
      <c r="L2673" s="262">
        <v>45683</v>
      </c>
      <c r="M2673" s="261" t="s">
        <v>20</v>
      </c>
    </row>
    <row r="2674" spans="1:13" x14ac:dyDescent="0.35">
      <c r="A2674" s="259" t="s">
        <v>3547</v>
      </c>
      <c r="B2674" s="259" t="s">
        <v>3548</v>
      </c>
      <c r="C2674" s="259" t="s">
        <v>3549</v>
      </c>
      <c r="D2674" s="259" t="s">
        <v>413</v>
      </c>
      <c r="E2674" s="259">
        <v>79150</v>
      </c>
      <c r="F2674" s="259" t="s">
        <v>4209</v>
      </c>
      <c r="G2674" s="259" t="s">
        <v>742</v>
      </c>
      <c r="H2674" s="259">
        <v>2</v>
      </c>
      <c r="I2674" s="259" t="s">
        <v>4210</v>
      </c>
      <c r="J2674" s="259" t="s">
        <v>4211</v>
      </c>
      <c r="K2674" s="259" t="s">
        <v>4212</v>
      </c>
      <c r="L2674" s="260">
        <v>45683</v>
      </c>
      <c r="M2674" s="259" t="s">
        <v>20</v>
      </c>
    </row>
    <row r="2675" spans="1:13" x14ac:dyDescent="0.35">
      <c r="A2675" s="261" t="s">
        <v>3547</v>
      </c>
      <c r="B2675" s="261" t="s">
        <v>3548</v>
      </c>
      <c r="C2675" s="261" t="s">
        <v>3549</v>
      </c>
      <c r="D2675" s="261" t="s">
        <v>40</v>
      </c>
      <c r="E2675" s="261">
        <v>9</v>
      </c>
      <c r="F2675" s="261" t="s">
        <v>4213</v>
      </c>
      <c r="G2675" s="261" t="s">
        <v>22</v>
      </c>
      <c r="H2675" s="261">
        <v>3</v>
      </c>
      <c r="I2675" s="261" t="s">
        <v>4214</v>
      </c>
      <c r="J2675" s="261" t="s">
        <v>4215</v>
      </c>
      <c r="K2675" s="261" t="s">
        <v>4216</v>
      </c>
      <c r="L2675" s="262">
        <v>45683</v>
      </c>
      <c r="M2675" s="261" t="s">
        <v>20</v>
      </c>
    </row>
    <row r="2676" spans="1:13" x14ac:dyDescent="0.35">
      <c r="A2676" s="259" t="s">
        <v>3547</v>
      </c>
      <c r="B2676" s="259" t="s">
        <v>3548</v>
      </c>
      <c r="C2676" s="259" t="s">
        <v>3549</v>
      </c>
      <c r="D2676" s="259" t="s">
        <v>545</v>
      </c>
      <c r="E2676" s="259">
        <v>105</v>
      </c>
      <c r="F2676" s="259" t="s">
        <v>4213</v>
      </c>
      <c r="G2676" s="259" t="s">
        <v>358</v>
      </c>
      <c r="H2676" s="259">
        <v>1</v>
      </c>
      <c r="I2676" s="259" t="s">
        <v>4214</v>
      </c>
      <c r="J2676" s="259" t="s">
        <v>4217</v>
      </c>
      <c r="K2676" s="259" t="s">
        <v>4218</v>
      </c>
      <c r="L2676" s="260">
        <v>45683</v>
      </c>
      <c r="M2676" s="259" t="s">
        <v>20</v>
      </c>
    </row>
    <row r="2677" spans="1:13" x14ac:dyDescent="0.35">
      <c r="A2677" s="261" t="s">
        <v>3547</v>
      </c>
      <c r="B2677" s="261" t="s">
        <v>3548</v>
      </c>
      <c r="C2677" s="261" t="s">
        <v>3549</v>
      </c>
      <c r="D2677" s="261" t="s">
        <v>550</v>
      </c>
      <c r="E2677" s="261">
        <v>105</v>
      </c>
      <c r="F2677" s="261" t="s">
        <v>4213</v>
      </c>
      <c r="G2677" s="261" t="s">
        <v>358</v>
      </c>
      <c r="H2677" s="261">
        <v>1</v>
      </c>
      <c r="I2677" s="261" t="s">
        <v>4214</v>
      </c>
      <c r="J2677" s="261" t="s">
        <v>4219</v>
      </c>
      <c r="K2677" s="261" t="s">
        <v>4220</v>
      </c>
      <c r="L2677" s="262">
        <v>45683</v>
      </c>
      <c r="M2677" s="261" t="s">
        <v>20</v>
      </c>
    </row>
    <row r="2678" spans="1:13" x14ac:dyDescent="0.35">
      <c r="A2678" s="259" t="s">
        <v>3547</v>
      </c>
      <c r="B2678" s="259" t="s">
        <v>3548</v>
      </c>
      <c r="C2678" s="259" t="s">
        <v>3549</v>
      </c>
      <c r="D2678" s="259" t="s">
        <v>686</v>
      </c>
      <c r="E2678" s="259">
        <v>79150</v>
      </c>
      <c r="F2678" s="259" t="s">
        <v>4209</v>
      </c>
      <c r="G2678" s="259" t="s">
        <v>742</v>
      </c>
      <c r="H2678" s="259">
        <v>2</v>
      </c>
      <c r="I2678" s="259" t="s">
        <v>4210</v>
      </c>
      <c r="J2678" s="259" t="s">
        <v>4221</v>
      </c>
      <c r="K2678" s="259" t="s">
        <v>4222</v>
      </c>
      <c r="L2678" s="260">
        <v>45683</v>
      </c>
      <c r="M2678" s="259" t="s">
        <v>20</v>
      </c>
    </row>
    <row r="2679" spans="1:13" x14ac:dyDescent="0.35">
      <c r="A2679" s="261" t="s">
        <v>3547</v>
      </c>
      <c r="B2679" s="261" t="s">
        <v>3548</v>
      </c>
      <c r="C2679" s="261" t="s">
        <v>3549</v>
      </c>
      <c r="D2679" s="261" t="s">
        <v>691</v>
      </c>
      <c r="E2679" s="261">
        <v>16253397</v>
      </c>
      <c r="F2679" s="261" t="s">
        <v>4223</v>
      </c>
      <c r="G2679" s="261" t="s">
        <v>742</v>
      </c>
      <c r="H2679" s="261">
        <v>2</v>
      </c>
      <c r="I2679" s="261" t="s">
        <v>4224</v>
      </c>
      <c r="J2679" s="261" t="s">
        <v>3762</v>
      </c>
      <c r="K2679" s="261" t="s">
        <v>4225</v>
      </c>
      <c r="L2679" s="262">
        <v>45683</v>
      </c>
      <c r="M2679" s="261" t="s">
        <v>20</v>
      </c>
    </row>
    <row r="2680" spans="1:13" x14ac:dyDescent="0.35">
      <c r="A2680" s="259" t="s">
        <v>3547</v>
      </c>
      <c r="B2680" s="259" t="s">
        <v>3548</v>
      </c>
      <c r="C2680" s="259" t="s">
        <v>3549</v>
      </c>
      <c r="D2680" s="259" t="s">
        <v>696</v>
      </c>
      <c r="E2680" s="259">
        <v>960850</v>
      </c>
      <c r="F2680" s="259" t="s">
        <v>4226</v>
      </c>
      <c r="G2680" s="259" t="s">
        <v>742</v>
      </c>
      <c r="H2680" s="259">
        <v>2</v>
      </c>
      <c r="I2680" s="259" t="s">
        <v>4227</v>
      </c>
      <c r="J2680" s="259" t="s">
        <v>3766</v>
      </c>
      <c r="K2680" s="259" t="s">
        <v>4228</v>
      </c>
      <c r="L2680" s="260">
        <v>45683</v>
      </c>
      <c r="M2680" s="259" t="s">
        <v>20</v>
      </c>
    </row>
    <row r="2681" spans="1:13" x14ac:dyDescent="0.35">
      <c r="A2681" s="261" t="s">
        <v>3547</v>
      </c>
      <c r="B2681" s="261" t="s">
        <v>3548</v>
      </c>
      <c r="C2681" s="261" t="s">
        <v>3549</v>
      </c>
      <c r="D2681" s="261" t="s">
        <v>699</v>
      </c>
      <c r="E2681" s="261">
        <v>79150</v>
      </c>
      <c r="F2681" s="261" t="s">
        <v>4209</v>
      </c>
      <c r="G2681" s="261" t="s">
        <v>742</v>
      </c>
      <c r="H2681" s="261">
        <v>2</v>
      </c>
      <c r="I2681" s="261" t="s">
        <v>4210</v>
      </c>
      <c r="J2681" s="261" t="s">
        <v>4229</v>
      </c>
      <c r="K2681" s="261" t="s">
        <v>4230</v>
      </c>
      <c r="L2681" s="262">
        <v>45683</v>
      </c>
      <c r="M2681" s="261" t="s">
        <v>20</v>
      </c>
    </row>
    <row r="2682" spans="1:13" x14ac:dyDescent="0.35">
      <c r="A2682" s="259" t="s">
        <v>3547</v>
      </c>
      <c r="B2682" s="259" t="s">
        <v>3548</v>
      </c>
      <c r="C2682" s="259" t="s">
        <v>3549</v>
      </c>
      <c r="D2682" s="259" t="s">
        <v>702</v>
      </c>
      <c r="E2682" s="259" t="s">
        <v>17</v>
      </c>
      <c r="F2682" s="259" t="s">
        <v>4209</v>
      </c>
      <c r="G2682" s="259" t="s">
        <v>742</v>
      </c>
      <c r="H2682" s="259">
        <v>2</v>
      </c>
      <c r="I2682" s="259" t="s">
        <v>4210</v>
      </c>
      <c r="J2682" s="259" t="s">
        <v>4229</v>
      </c>
      <c r="K2682" s="259" t="s">
        <v>4231</v>
      </c>
      <c r="L2682" s="260">
        <v>45683</v>
      </c>
      <c r="M2682" s="259" t="s">
        <v>20</v>
      </c>
    </row>
    <row r="2683" spans="1:13" x14ac:dyDescent="0.35">
      <c r="A2683" s="261" t="s">
        <v>3547</v>
      </c>
      <c r="B2683" s="261" t="s">
        <v>3548</v>
      </c>
      <c r="C2683" s="261" t="s">
        <v>3549</v>
      </c>
      <c r="D2683" s="261" t="s">
        <v>572</v>
      </c>
      <c r="E2683" s="261" t="s">
        <v>17</v>
      </c>
      <c r="F2683" s="261" t="s">
        <v>4209</v>
      </c>
      <c r="G2683" s="261" t="s">
        <v>742</v>
      </c>
      <c r="H2683" s="261">
        <v>2</v>
      </c>
      <c r="I2683" s="261" t="s">
        <v>4210</v>
      </c>
      <c r="J2683" s="261" t="s">
        <v>4229</v>
      </c>
      <c r="K2683" s="261" t="s">
        <v>4232</v>
      </c>
      <c r="L2683" s="262">
        <v>45683</v>
      </c>
      <c r="M2683" s="261" t="s">
        <v>20</v>
      </c>
    </row>
    <row r="2684" spans="1:13" x14ac:dyDescent="0.35">
      <c r="A2684" s="259" t="s">
        <v>275</v>
      </c>
      <c r="B2684" s="259" t="s">
        <v>276</v>
      </c>
      <c r="C2684" s="259" t="s">
        <v>277</v>
      </c>
      <c r="D2684" s="259" t="s">
        <v>545</v>
      </c>
      <c r="E2684" s="259">
        <v>0</v>
      </c>
      <c r="F2684" s="259" t="s">
        <v>4233</v>
      </c>
      <c r="G2684" s="259" t="s">
        <v>22</v>
      </c>
      <c r="H2684" s="259">
        <v>3</v>
      </c>
      <c r="I2684" s="259" t="s">
        <v>4234</v>
      </c>
      <c r="J2684" s="259" t="s">
        <v>4235</v>
      </c>
      <c r="K2684" s="259" t="s">
        <v>4236</v>
      </c>
      <c r="L2684" s="260">
        <v>45683</v>
      </c>
      <c r="M2684" s="259" t="s">
        <v>310</v>
      </c>
    </row>
    <row r="2685" spans="1:13" x14ac:dyDescent="0.35">
      <c r="A2685" s="261" t="s">
        <v>275</v>
      </c>
      <c r="B2685" s="261" t="s">
        <v>276</v>
      </c>
      <c r="C2685" s="261" t="s">
        <v>277</v>
      </c>
      <c r="D2685" s="261" t="s">
        <v>550</v>
      </c>
      <c r="E2685" s="261">
        <v>2085</v>
      </c>
      <c r="F2685" s="261" t="s">
        <v>4237</v>
      </c>
      <c r="G2685" s="261" t="s">
        <v>742</v>
      </c>
      <c r="H2685" s="261">
        <v>2</v>
      </c>
      <c r="I2685" s="261" t="s">
        <v>4238</v>
      </c>
      <c r="J2685" s="261" t="s">
        <v>4239</v>
      </c>
      <c r="K2685" s="261" t="s">
        <v>4240</v>
      </c>
      <c r="L2685" s="262">
        <v>45683</v>
      </c>
      <c r="M2685" s="261" t="s">
        <v>310</v>
      </c>
    </row>
    <row r="2686" spans="1:13" x14ac:dyDescent="0.35">
      <c r="A2686" s="259" t="s">
        <v>1526</v>
      </c>
      <c r="B2686" s="259" t="s">
        <v>1527</v>
      </c>
      <c r="C2686" s="259" t="s">
        <v>1528</v>
      </c>
      <c r="D2686" s="259" t="s">
        <v>16</v>
      </c>
      <c r="E2686" s="259" t="s">
        <v>17</v>
      </c>
      <c r="F2686" s="259" t="s">
        <v>17</v>
      </c>
      <c r="G2686" s="259" t="s">
        <v>17</v>
      </c>
      <c r="H2686" s="259" t="s">
        <v>17</v>
      </c>
      <c r="I2686" s="259" t="s">
        <v>17</v>
      </c>
      <c r="J2686" s="259" t="s">
        <v>1534</v>
      </c>
      <c r="K2686" s="259" t="s">
        <v>4241</v>
      </c>
      <c r="L2686" s="260">
        <v>45683</v>
      </c>
      <c r="M2686" s="259" t="s">
        <v>310</v>
      </c>
    </row>
    <row r="2687" spans="1:13" x14ac:dyDescent="0.35">
      <c r="A2687" s="261" t="s">
        <v>1526</v>
      </c>
      <c r="B2687" s="261" t="s">
        <v>1527</v>
      </c>
      <c r="C2687" s="261" t="s">
        <v>1528</v>
      </c>
      <c r="D2687" s="261" t="s">
        <v>21</v>
      </c>
      <c r="E2687" s="261" t="s">
        <v>17</v>
      </c>
      <c r="F2687" s="261" t="s">
        <v>17</v>
      </c>
      <c r="G2687" s="261" t="s">
        <v>17</v>
      </c>
      <c r="H2687" s="261" t="s">
        <v>17</v>
      </c>
      <c r="I2687" s="261" t="s">
        <v>17</v>
      </c>
      <c r="J2687" s="261" t="s">
        <v>1534</v>
      </c>
      <c r="K2687" s="261" t="s">
        <v>4242</v>
      </c>
      <c r="L2687" s="262">
        <v>45683</v>
      </c>
      <c r="M2687" s="261" t="s">
        <v>310</v>
      </c>
    </row>
    <row r="2688" spans="1:13" x14ac:dyDescent="0.35">
      <c r="A2688" s="259" t="s">
        <v>2506</v>
      </c>
      <c r="B2688" s="259" t="s">
        <v>2507</v>
      </c>
      <c r="C2688" s="259" t="s">
        <v>1586</v>
      </c>
      <c r="D2688" s="259" t="s">
        <v>653</v>
      </c>
      <c r="E2688" s="259">
        <v>89471</v>
      </c>
      <c r="F2688" s="259" t="s">
        <v>4243</v>
      </c>
      <c r="G2688" s="259" t="s">
        <v>358</v>
      </c>
      <c r="H2688" s="259">
        <v>1</v>
      </c>
      <c r="I2688" s="259" t="s">
        <v>4244</v>
      </c>
      <c r="J2688" s="259" t="s">
        <v>4245</v>
      </c>
      <c r="K2688" s="259" t="s">
        <v>4246</v>
      </c>
      <c r="L2688" s="260">
        <v>45684</v>
      </c>
      <c r="M2688" s="259" t="s">
        <v>20</v>
      </c>
    </row>
    <row r="2689" spans="1:13" x14ac:dyDescent="0.35">
      <c r="A2689" s="261" t="s">
        <v>2506</v>
      </c>
      <c r="B2689" s="261" t="s">
        <v>2507</v>
      </c>
      <c r="C2689" s="261" t="s">
        <v>1586</v>
      </c>
      <c r="D2689" s="261" t="s">
        <v>658</v>
      </c>
      <c r="E2689" s="261">
        <v>89303810</v>
      </c>
      <c r="F2689" s="261" t="s">
        <v>4247</v>
      </c>
      <c r="G2689" s="261" t="s">
        <v>358</v>
      </c>
      <c r="H2689" s="261">
        <v>1</v>
      </c>
      <c r="I2689" s="261" t="s">
        <v>4248</v>
      </c>
      <c r="J2689" s="261" t="s">
        <v>4249</v>
      </c>
      <c r="K2689" s="261" t="s">
        <v>4250</v>
      </c>
      <c r="L2689" s="262">
        <v>45684</v>
      </c>
      <c r="M2689" s="261" t="s">
        <v>20</v>
      </c>
    </row>
    <row r="2690" spans="1:13" x14ac:dyDescent="0.35">
      <c r="A2690" s="259" t="s">
        <v>2506</v>
      </c>
      <c r="B2690" s="259" t="s">
        <v>2507</v>
      </c>
      <c r="C2690" s="259" t="s">
        <v>1586</v>
      </c>
      <c r="D2690" s="259" t="s">
        <v>663</v>
      </c>
      <c r="E2690" s="259">
        <v>55926376</v>
      </c>
      <c r="F2690" s="259" t="s">
        <v>4247</v>
      </c>
      <c r="G2690" s="259" t="s">
        <v>358</v>
      </c>
      <c r="H2690" s="259">
        <v>1</v>
      </c>
      <c r="I2690" s="259" t="s">
        <v>4248</v>
      </c>
      <c r="J2690" s="259" t="s">
        <v>4251</v>
      </c>
      <c r="K2690" s="259" t="s">
        <v>4252</v>
      </c>
      <c r="L2690" s="260">
        <v>45684</v>
      </c>
      <c r="M2690" s="259" t="s">
        <v>20</v>
      </c>
    </row>
    <row r="2691" spans="1:13" x14ac:dyDescent="0.35">
      <c r="A2691" s="261" t="s">
        <v>2506</v>
      </c>
      <c r="B2691" s="261" t="s">
        <v>2507</v>
      </c>
      <c r="C2691" s="261" t="s">
        <v>1586</v>
      </c>
      <c r="D2691" s="261" t="s">
        <v>413</v>
      </c>
      <c r="E2691" s="261">
        <v>0</v>
      </c>
      <c r="F2691" s="261" t="s">
        <v>17</v>
      </c>
      <c r="G2691" s="261" t="s">
        <v>358</v>
      </c>
      <c r="H2691" s="261">
        <v>1</v>
      </c>
      <c r="I2691" s="261" t="s">
        <v>17</v>
      </c>
      <c r="J2691" s="261" t="s">
        <v>4253</v>
      </c>
      <c r="K2691" s="261" t="s">
        <v>4254</v>
      </c>
      <c r="L2691" s="262">
        <v>45684</v>
      </c>
      <c r="M2691" s="261" t="s">
        <v>20</v>
      </c>
    </row>
    <row r="2692" spans="1:13" x14ac:dyDescent="0.35">
      <c r="A2692" s="259" t="s">
        <v>2506</v>
      </c>
      <c r="B2692" s="259" t="s">
        <v>2507</v>
      </c>
      <c r="C2692" s="259" t="s">
        <v>1586</v>
      </c>
      <c r="D2692" s="259" t="s">
        <v>40</v>
      </c>
      <c r="E2692" s="259" t="s">
        <v>17</v>
      </c>
      <c r="F2692" s="259" t="s">
        <v>17</v>
      </c>
      <c r="G2692" s="259" t="s">
        <v>358</v>
      </c>
      <c r="H2692" s="259">
        <v>1</v>
      </c>
      <c r="I2692" s="259" t="s">
        <v>17</v>
      </c>
      <c r="J2692" s="259" t="s">
        <v>4253</v>
      </c>
      <c r="K2692" s="259" t="s">
        <v>4255</v>
      </c>
      <c r="L2692" s="260">
        <v>45684</v>
      </c>
      <c r="M2692" s="259" t="s">
        <v>20</v>
      </c>
    </row>
    <row r="2693" spans="1:13" x14ac:dyDescent="0.35">
      <c r="A2693" s="261" t="s">
        <v>2506</v>
      </c>
      <c r="B2693" s="261" t="s">
        <v>2507</v>
      </c>
      <c r="C2693" s="261" t="s">
        <v>1586</v>
      </c>
      <c r="D2693" s="261" t="s">
        <v>545</v>
      </c>
      <c r="E2693" s="261">
        <v>0</v>
      </c>
      <c r="F2693" s="261" t="s">
        <v>17</v>
      </c>
      <c r="G2693" s="261" t="s">
        <v>358</v>
      </c>
      <c r="H2693" s="261">
        <v>1</v>
      </c>
      <c r="I2693" s="261" t="s">
        <v>17</v>
      </c>
      <c r="J2693" s="261" t="s">
        <v>4256</v>
      </c>
      <c r="K2693" s="261" t="s">
        <v>4257</v>
      </c>
      <c r="L2693" s="262">
        <v>45684</v>
      </c>
      <c r="M2693" s="261" t="s">
        <v>20</v>
      </c>
    </row>
    <row r="2694" spans="1:13" x14ac:dyDescent="0.35">
      <c r="A2694" s="259" t="s">
        <v>2506</v>
      </c>
      <c r="B2694" s="259" t="s">
        <v>2507</v>
      </c>
      <c r="C2694" s="259" t="s">
        <v>1586</v>
      </c>
      <c r="D2694" s="259" t="s">
        <v>686</v>
      </c>
      <c r="E2694" s="259">
        <v>23040690</v>
      </c>
      <c r="F2694" s="259" t="s">
        <v>4247</v>
      </c>
      <c r="G2694" s="259" t="s">
        <v>358</v>
      </c>
      <c r="H2694" s="259">
        <v>1</v>
      </c>
      <c r="I2694" s="259" t="s">
        <v>4248</v>
      </c>
      <c r="J2694" s="259" t="s">
        <v>4258</v>
      </c>
      <c r="K2694" s="259" t="s">
        <v>4259</v>
      </c>
      <c r="L2694" s="260">
        <v>45684</v>
      </c>
      <c r="M2694" s="259" t="s">
        <v>20</v>
      </c>
    </row>
    <row r="2695" spans="1:13" x14ac:dyDescent="0.35">
      <c r="A2695" s="261" t="s">
        <v>2506</v>
      </c>
      <c r="B2695" s="261" t="s">
        <v>2507</v>
      </c>
      <c r="C2695" s="261" t="s">
        <v>1586</v>
      </c>
      <c r="D2695" s="261" t="s">
        <v>691</v>
      </c>
      <c r="E2695" s="261">
        <v>33377434</v>
      </c>
      <c r="F2695" s="261" t="s">
        <v>4247</v>
      </c>
      <c r="G2695" s="261" t="s">
        <v>358</v>
      </c>
      <c r="H2695" s="261">
        <v>1</v>
      </c>
      <c r="I2695" s="261" t="s">
        <v>4248</v>
      </c>
      <c r="J2695" s="261" t="s">
        <v>4260</v>
      </c>
      <c r="K2695" s="261" t="s">
        <v>4261</v>
      </c>
      <c r="L2695" s="262">
        <v>45684</v>
      </c>
      <c r="M2695" s="261" t="s">
        <v>20</v>
      </c>
    </row>
    <row r="2696" spans="1:13" x14ac:dyDescent="0.35">
      <c r="A2696" s="259" t="s">
        <v>2506</v>
      </c>
      <c r="B2696" s="259" t="s">
        <v>2507</v>
      </c>
      <c r="C2696" s="259" t="s">
        <v>1586</v>
      </c>
      <c r="D2696" s="259" t="s">
        <v>696</v>
      </c>
      <c r="E2696" s="259">
        <v>32885686</v>
      </c>
      <c r="F2696" s="259" t="s">
        <v>4247</v>
      </c>
      <c r="G2696" s="259" t="s">
        <v>358</v>
      </c>
      <c r="H2696" s="259">
        <v>1</v>
      </c>
      <c r="I2696" s="259" t="s">
        <v>4248</v>
      </c>
      <c r="J2696" s="259" t="s">
        <v>4262</v>
      </c>
      <c r="K2696" s="259" t="s">
        <v>4263</v>
      </c>
      <c r="L2696" s="260">
        <v>45684</v>
      </c>
      <c r="M2696" s="259" t="s">
        <v>20</v>
      </c>
    </row>
    <row r="2697" spans="1:13" x14ac:dyDescent="0.35">
      <c r="A2697" s="261" t="s">
        <v>2506</v>
      </c>
      <c r="B2697" s="261" t="s">
        <v>2507</v>
      </c>
      <c r="C2697" s="261" t="s">
        <v>1586</v>
      </c>
      <c r="D2697" s="261" t="s">
        <v>699</v>
      </c>
      <c r="E2697" s="261">
        <v>21424322</v>
      </c>
      <c r="F2697" s="261" t="s">
        <v>4247</v>
      </c>
      <c r="G2697" s="261" t="s">
        <v>358</v>
      </c>
      <c r="H2697" s="261">
        <v>1</v>
      </c>
      <c r="I2697" s="261" t="s">
        <v>4248</v>
      </c>
      <c r="J2697" s="261" t="s">
        <v>4264</v>
      </c>
      <c r="K2697" s="261" t="s">
        <v>4265</v>
      </c>
      <c r="L2697" s="262">
        <v>45684</v>
      </c>
      <c r="M2697" s="261" t="s">
        <v>20</v>
      </c>
    </row>
    <row r="2698" spans="1:13" x14ac:dyDescent="0.35">
      <c r="A2698" s="259" t="s">
        <v>2506</v>
      </c>
      <c r="B2698" s="259" t="s">
        <v>2507</v>
      </c>
      <c r="C2698" s="259" t="s">
        <v>1586</v>
      </c>
      <c r="D2698" s="259" t="s">
        <v>702</v>
      </c>
      <c r="E2698" s="259">
        <v>1616368</v>
      </c>
      <c r="F2698" s="259" t="s">
        <v>4247</v>
      </c>
      <c r="G2698" s="259" t="s">
        <v>358</v>
      </c>
      <c r="H2698" s="259">
        <v>1</v>
      </c>
      <c r="I2698" s="259" t="s">
        <v>4248</v>
      </c>
      <c r="J2698" s="259" t="s">
        <v>4266</v>
      </c>
      <c r="K2698" s="259" t="s">
        <v>4267</v>
      </c>
      <c r="L2698" s="260">
        <v>45684</v>
      </c>
      <c r="M2698" s="259" t="s">
        <v>20</v>
      </c>
    </row>
    <row r="2699" spans="1:13" x14ac:dyDescent="0.35">
      <c r="A2699" s="261" t="s">
        <v>2506</v>
      </c>
      <c r="B2699" s="261" t="s">
        <v>2507</v>
      </c>
      <c r="C2699" s="261" t="s">
        <v>1586</v>
      </c>
      <c r="D2699" s="261" t="s">
        <v>572</v>
      </c>
      <c r="E2699" s="261">
        <v>0</v>
      </c>
      <c r="F2699" s="261" t="s">
        <v>4247</v>
      </c>
      <c r="G2699" s="261" t="s">
        <v>358</v>
      </c>
      <c r="H2699" s="261">
        <v>1</v>
      </c>
      <c r="I2699" s="261" t="s">
        <v>4248</v>
      </c>
      <c r="J2699" s="261" t="s">
        <v>4268</v>
      </c>
      <c r="K2699" s="261" t="s">
        <v>4269</v>
      </c>
      <c r="L2699" s="262">
        <v>45684</v>
      </c>
      <c r="M2699" s="261" t="s">
        <v>20</v>
      </c>
    </row>
    <row r="2700" spans="1:13" x14ac:dyDescent="0.35">
      <c r="A2700" s="259" t="s">
        <v>2506</v>
      </c>
      <c r="B2700" s="259" t="s">
        <v>2507</v>
      </c>
      <c r="C2700" s="259" t="s">
        <v>1586</v>
      </c>
      <c r="D2700" s="259" t="s">
        <v>282</v>
      </c>
      <c r="E2700" s="259">
        <v>1</v>
      </c>
      <c r="F2700" s="259" t="s">
        <v>4247</v>
      </c>
      <c r="G2700" s="259" t="s">
        <v>358</v>
      </c>
      <c r="H2700" s="259">
        <v>1</v>
      </c>
      <c r="I2700" s="259" t="s">
        <v>4248</v>
      </c>
      <c r="J2700" s="259" t="s">
        <v>4270</v>
      </c>
      <c r="K2700" s="259" t="s">
        <v>4271</v>
      </c>
      <c r="L2700" s="260">
        <v>45684</v>
      </c>
      <c r="M2700" s="259" t="s">
        <v>20</v>
      </c>
    </row>
    <row r="2701" spans="1:13" x14ac:dyDescent="0.35">
      <c r="A2701" s="261" t="s">
        <v>2506</v>
      </c>
      <c r="B2701" s="261" t="s">
        <v>2507</v>
      </c>
      <c r="C2701" s="261" t="s">
        <v>1586</v>
      </c>
      <c r="D2701" s="261" t="s">
        <v>26</v>
      </c>
      <c r="E2701" s="261" t="s">
        <v>17</v>
      </c>
      <c r="F2701" s="261" t="s">
        <v>17</v>
      </c>
      <c r="G2701" s="261" t="s">
        <v>17</v>
      </c>
      <c r="H2701" s="261" t="s">
        <v>17</v>
      </c>
      <c r="I2701" s="261" t="s">
        <v>17</v>
      </c>
      <c r="J2701" s="261" t="s">
        <v>1587</v>
      </c>
      <c r="K2701" s="261" t="s">
        <v>4272</v>
      </c>
      <c r="L2701" s="262">
        <v>45684</v>
      </c>
      <c r="M2701" s="261" t="s">
        <v>20</v>
      </c>
    </row>
    <row r="2702" spans="1:13" x14ac:dyDescent="0.35">
      <c r="A2702" s="259" t="s">
        <v>2506</v>
      </c>
      <c r="B2702" s="259" t="s">
        <v>2507</v>
      </c>
      <c r="C2702" s="259" t="s">
        <v>1586</v>
      </c>
      <c r="D2702" s="259" t="s">
        <v>28</v>
      </c>
      <c r="E2702" s="259" t="s">
        <v>17</v>
      </c>
      <c r="F2702" s="259" t="s">
        <v>17</v>
      </c>
      <c r="G2702" s="259" t="s">
        <v>17</v>
      </c>
      <c r="H2702" s="259" t="s">
        <v>17</v>
      </c>
      <c r="I2702" s="259" t="s">
        <v>17</v>
      </c>
      <c r="J2702" s="259" t="s">
        <v>1587</v>
      </c>
      <c r="K2702" s="259" t="s">
        <v>4273</v>
      </c>
      <c r="L2702" s="260">
        <v>45684</v>
      </c>
      <c r="M2702" s="259" t="s">
        <v>20</v>
      </c>
    </row>
    <row r="2703" spans="1:13" x14ac:dyDescent="0.35">
      <c r="A2703" s="261" t="s">
        <v>2506</v>
      </c>
      <c r="B2703" s="261" t="s">
        <v>2507</v>
      </c>
      <c r="C2703" s="261" t="s">
        <v>1586</v>
      </c>
      <c r="D2703" s="261" t="s">
        <v>38</v>
      </c>
      <c r="E2703" s="261" t="s">
        <v>17</v>
      </c>
      <c r="F2703" s="261" t="s">
        <v>17</v>
      </c>
      <c r="G2703" s="261" t="s">
        <v>17</v>
      </c>
      <c r="H2703" s="261" t="s">
        <v>17</v>
      </c>
      <c r="I2703" s="261" t="s">
        <v>17</v>
      </c>
      <c r="J2703" s="261" t="s">
        <v>1587</v>
      </c>
      <c r="K2703" s="261" t="s">
        <v>4274</v>
      </c>
      <c r="L2703" s="262">
        <v>45684</v>
      </c>
      <c r="M2703" s="261" t="s">
        <v>20</v>
      </c>
    </row>
    <row r="2704" spans="1:13" x14ac:dyDescent="0.35">
      <c r="A2704" s="259" t="s">
        <v>2506</v>
      </c>
      <c r="B2704" s="259" t="s">
        <v>2507</v>
      </c>
      <c r="C2704" s="259" t="s">
        <v>1586</v>
      </c>
      <c r="D2704" s="259" t="s">
        <v>16</v>
      </c>
      <c r="E2704" s="259" t="s">
        <v>17</v>
      </c>
      <c r="F2704" s="259" t="s">
        <v>17</v>
      </c>
      <c r="G2704" s="259" t="s">
        <v>17</v>
      </c>
      <c r="H2704" s="259" t="s">
        <v>17</v>
      </c>
      <c r="I2704" s="259" t="s">
        <v>17</v>
      </c>
      <c r="J2704" s="259" t="s">
        <v>4275</v>
      </c>
      <c r="K2704" s="259" t="s">
        <v>4276</v>
      </c>
      <c r="L2704" s="260">
        <v>45684</v>
      </c>
      <c r="M2704" s="259" t="s">
        <v>20</v>
      </c>
    </row>
    <row r="2705" spans="1:13" x14ac:dyDescent="0.35">
      <c r="A2705" s="261" t="s">
        <v>2506</v>
      </c>
      <c r="B2705" s="261" t="s">
        <v>2507</v>
      </c>
      <c r="C2705" s="261" t="s">
        <v>1586</v>
      </c>
      <c r="D2705" s="261" t="s">
        <v>21</v>
      </c>
      <c r="E2705" s="261" t="s">
        <v>17</v>
      </c>
      <c r="F2705" s="261" t="s">
        <v>17</v>
      </c>
      <c r="G2705" s="261" t="s">
        <v>17</v>
      </c>
      <c r="H2705" s="261" t="s">
        <v>17</v>
      </c>
      <c r="I2705" s="261" t="s">
        <v>17</v>
      </c>
      <c r="J2705" s="261" t="s">
        <v>4275</v>
      </c>
      <c r="K2705" s="261" t="s">
        <v>4277</v>
      </c>
      <c r="L2705" s="262">
        <v>45684</v>
      </c>
      <c r="M2705" s="261" t="s">
        <v>20</v>
      </c>
    </row>
    <row r="2706" spans="1:13" x14ac:dyDescent="0.35">
      <c r="A2706" s="259" t="s">
        <v>2506</v>
      </c>
      <c r="B2706" s="259" t="s">
        <v>2507</v>
      </c>
      <c r="C2706" s="259" t="s">
        <v>1586</v>
      </c>
      <c r="D2706" s="259" t="s">
        <v>558</v>
      </c>
      <c r="E2706" s="259" t="s">
        <v>17</v>
      </c>
      <c r="F2706" s="259" t="s">
        <v>17</v>
      </c>
      <c r="G2706" s="259" t="s">
        <v>17</v>
      </c>
      <c r="H2706" s="259" t="s">
        <v>17</v>
      </c>
      <c r="I2706" s="259" t="s">
        <v>17</v>
      </c>
      <c r="J2706" s="259" t="s">
        <v>4275</v>
      </c>
      <c r="K2706" s="259" t="s">
        <v>4278</v>
      </c>
      <c r="L2706" s="260">
        <v>45684</v>
      </c>
      <c r="M2706" s="259" t="s">
        <v>20</v>
      </c>
    </row>
    <row r="2707" spans="1:13" x14ac:dyDescent="0.35">
      <c r="A2707" s="261" t="s">
        <v>2506</v>
      </c>
      <c r="B2707" s="261" t="s">
        <v>2507</v>
      </c>
      <c r="C2707" s="261" t="s">
        <v>1586</v>
      </c>
      <c r="D2707" s="261" t="s">
        <v>24</v>
      </c>
      <c r="E2707" s="261" t="s">
        <v>17</v>
      </c>
      <c r="F2707" s="261" t="s">
        <v>17</v>
      </c>
      <c r="G2707" s="261" t="s">
        <v>17</v>
      </c>
      <c r="H2707" s="261" t="s">
        <v>17</v>
      </c>
      <c r="I2707" s="261" t="s">
        <v>17</v>
      </c>
      <c r="J2707" s="261" t="s">
        <v>4275</v>
      </c>
      <c r="K2707" s="261" t="s">
        <v>4279</v>
      </c>
      <c r="L2707" s="262">
        <v>45684</v>
      </c>
      <c r="M2707" s="261" t="s">
        <v>20</v>
      </c>
    </row>
    <row r="2708" spans="1:13" x14ac:dyDescent="0.35">
      <c r="A2708" s="259" t="s">
        <v>1584</v>
      </c>
      <c r="B2708" s="259" t="s">
        <v>1585</v>
      </c>
      <c r="C2708" s="259" t="s">
        <v>1586</v>
      </c>
      <c r="D2708" s="259" t="s">
        <v>653</v>
      </c>
      <c r="E2708" s="259">
        <v>710.46</v>
      </c>
      <c r="F2708" s="259" t="s">
        <v>4280</v>
      </c>
      <c r="G2708" s="259" t="s">
        <v>358</v>
      </c>
      <c r="H2708" s="259">
        <v>1</v>
      </c>
      <c r="I2708" s="259" t="s">
        <v>4281</v>
      </c>
      <c r="J2708" s="259" t="s">
        <v>4282</v>
      </c>
      <c r="K2708" s="259" t="s">
        <v>4283</v>
      </c>
      <c r="L2708" s="260">
        <v>45684</v>
      </c>
      <c r="M2708" s="259" t="s">
        <v>310</v>
      </c>
    </row>
    <row r="2709" spans="1:13" x14ac:dyDescent="0.35">
      <c r="A2709" s="261" t="s">
        <v>1584</v>
      </c>
      <c r="B2709" s="261" t="s">
        <v>1585</v>
      </c>
      <c r="C2709" s="261" t="s">
        <v>1586</v>
      </c>
      <c r="D2709" s="261" t="s">
        <v>282</v>
      </c>
      <c r="E2709" s="261">
        <v>2</v>
      </c>
      <c r="F2709" s="261" t="s">
        <v>1985</v>
      </c>
      <c r="G2709" s="261" t="s">
        <v>358</v>
      </c>
      <c r="H2709" s="261">
        <v>1</v>
      </c>
      <c r="I2709" s="261" t="s">
        <v>1986</v>
      </c>
      <c r="J2709" s="261" t="s">
        <v>4284</v>
      </c>
      <c r="K2709" s="261" t="s">
        <v>4285</v>
      </c>
      <c r="L2709" s="262">
        <v>45684</v>
      </c>
      <c r="M2709" s="261" t="s">
        <v>310</v>
      </c>
    </row>
    <row r="2710" spans="1:13" x14ac:dyDescent="0.35">
      <c r="A2710" s="259" t="s">
        <v>2486</v>
      </c>
      <c r="B2710" s="259" t="s">
        <v>2487</v>
      </c>
      <c r="C2710" s="259" t="s">
        <v>1586</v>
      </c>
      <c r="D2710" s="259" t="s">
        <v>653</v>
      </c>
      <c r="E2710" s="259">
        <v>89471</v>
      </c>
      <c r="F2710" s="259" t="s">
        <v>4286</v>
      </c>
      <c r="G2710" s="259" t="s">
        <v>358</v>
      </c>
      <c r="H2710" s="259">
        <v>1</v>
      </c>
      <c r="I2710" s="259" t="s">
        <v>4287</v>
      </c>
      <c r="J2710" s="259" t="s">
        <v>4288</v>
      </c>
      <c r="K2710" s="259" t="s">
        <v>4289</v>
      </c>
      <c r="L2710" s="260">
        <v>45684</v>
      </c>
      <c r="M2710" s="259" t="s">
        <v>310</v>
      </c>
    </row>
    <row r="2711" spans="1:13" x14ac:dyDescent="0.35">
      <c r="A2711" s="261" t="s">
        <v>2486</v>
      </c>
      <c r="B2711" s="261" t="s">
        <v>2487</v>
      </c>
      <c r="C2711" s="261" t="s">
        <v>1586</v>
      </c>
      <c r="D2711" s="261" t="s">
        <v>40</v>
      </c>
      <c r="E2711" s="261" t="s">
        <v>17</v>
      </c>
      <c r="F2711" s="261" t="s">
        <v>17</v>
      </c>
      <c r="G2711" s="261" t="s">
        <v>17</v>
      </c>
      <c r="H2711" s="261" t="s">
        <v>17</v>
      </c>
      <c r="I2711" s="261" t="s">
        <v>17</v>
      </c>
      <c r="J2711" s="261" t="s">
        <v>381</v>
      </c>
      <c r="K2711" s="261" t="s">
        <v>4290</v>
      </c>
      <c r="L2711" s="262">
        <v>45684</v>
      </c>
      <c r="M2711" s="261" t="s">
        <v>20</v>
      </c>
    </row>
    <row r="2712" spans="1:13" x14ac:dyDescent="0.35">
      <c r="A2712" s="259" t="s">
        <v>2486</v>
      </c>
      <c r="B2712" s="259" t="s">
        <v>2487</v>
      </c>
      <c r="C2712" s="259" t="s">
        <v>1586</v>
      </c>
      <c r="D2712" s="259" t="s">
        <v>691</v>
      </c>
      <c r="E2712" s="259">
        <v>33377434</v>
      </c>
      <c r="F2712" s="259" t="s">
        <v>4291</v>
      </c>
      <c r="G2712" s="259" t="s">
        <v>358</v>
      </c>
      <c r="H2712" s="259">
        <v>1</v>
      </c>
      <c r="I2712" s="259" t="s">
        <v>4292</v>
      </c>
      <c r="J2712" s="259" t="s">
        <v>4293</v>
      </c>
      <c r="K2712" s="259" t="s">
        <v>4294</v>
      </c>
      <c r="L2712" s="260">
        <v>45684</v>
      </c>
      <c r="M2712" s="259" t="s">
        <v>310</v>
      </c>
    </row>
    <row r="2713" spans="1:13" x14ac:dyDescent="0.35">
      <c r="A2713" s="261" t="s">
        <v>2486</v>
      </c>
      <c r="B2713" s="261" t="s">
        <v>2487</v>
      </c>
      <c r="C2713" s="261" t="s">
        <v>1586</v>
      </c>
      <c r="D2713" s="261" t="s">
        <v>696</v>
      </c>
      <c r="E2713" s="261">
        <v>32885686</v>
      </c>
      <c r="F2713" s="261" t="s">
        <v>4291</v>
      </c>
      <c r="G2713" s="261" t="s">
        <v>358</v>
      </c>
      <c r="H2713" s="261">
        <v>1</v>
      </c>
      <c r="I2713" s="261" t="s">
        <v>4292</v>
      </c>
      <c r="J2713" s="261" t="s">
        <v>4295</v>
      </c>
      <c r="K2713" s="261" t="s">
        <v>4296</v>
      </c>
      <c r="L2713" s="262">
        <v>45684</v>
      </c>
      <c r="M2713" s="261" t="s">
        <v>310</v>
      </c>
    </row>
    <row r="2714" spans="1:13" x14ac:dyDescent="0.35">
      <c r="A2714" s="259" t="s">
        <v>2486</v>
      </c>
      <c r="B2714" s="259" t="s">
        <v>2487</v>
      </c>
      <c r="C2714" s="259" t="s">
        <v>1586</v>
      </c>
      <c r="D2714" s="259" t="s">
        <v>282</v>
      </c>
      <c r="E2714" s="259">
        <v>3</v>
      </c>
      <c r="F2714" s="259" t="s">
        <v>4291</v>
      </c>
      <c r="G2714" s="259" t="s">
        <v>358</v>
      </c>
      <c r="H2714" s="259">
        <v>1</v>
      </c>
      <c r="I2714" s="259" t="s">
        <v>4292</v>
      </c>
      <c r="J2714" s="259" t="s">
        <v>4297</v>
      </c>
      <c r="K2714" s="259" t="s">
        <v>4298</v>
      </c>
      <c r="L2714" s="260">
        <v>45684</v>
      </c>
      <c r="M2714" s="259" t="s">
        <v>310</v>
      </c>
    </row>
    <row r="2715" spans="1:13" x14ac:dyDescent="0.35">
      <c r="A2715" s="261" t="s">
        <v>2486</v>
      </c>
      <c r="B2715" s="261" t="s">
        <v>2487</v>
      </c>
      <c r="C2715" s="261" t="s">
        <v>1586</v>
      </c>
      <c r="D2715" s="261" t="s">
        <v>26</v>
      </c>
      <c r="E2715" s="261" t="s">
        <v>17</v>
      </c>
      <c r="F2715" s="261" t="s">
        <v>17</v>
      </c>
      <c r="G2715" s="261" t="s">
        <v>17</v>
      </c>
      <c r="H2715" s="261" t="s">
        <v>17</v>
      </c>
      <c r="I2715" s="261" t="s">
        <v>17</v>
      </c>
      <c r="J2715" s="261" t="s">
        <v>1587</v>
      </c>
      <c r="K2715" s="261" t="s">
        <v>4299</v>
      </c>
      <c r="L2715" s="262">
        <v>45684</v>
      </c>
      <c r="M2715" s="261" t="s">
        <v>20</v>
      </c>
    </row>
    <row r="2716" spans="1:13" x14ac:dyDescent="0.35">
      <c r="A2716" s="259" t="s">
        <v>2486</v>
      </c>
      <c r="B2716" s="259" t="s">
        <v>2487</v>
      </c>
      <c r="C2716" s="259" t="s">
        <v>1586</v>
      </c>
      <c r="D2716" s="259" t="s">
        <v>28</v>
      </c>
      <c r="E2716" s="259" t="s">
        <v>17</v>
      </c>
      <c r="F2716" s="259" t="s">
        <v>17</v>
      </c>
      <c r="G2716" s="259" t="s">
        <v>17</v>
      </c>
      <c r="H2716" s="259" t="s">
        <v>17</v>
      </c>
      <c r="I2716" s="259" t="s">
        <v>17</v>
      </c>
      <c r="J2716" s="259" t="s">
        <v>1587</v>
      </c>
      <c r="K2716" s="259" t="s">
        <v>4300</v>
      </c>
      <c r="L2716" s="260">
        <v>45684</v>
      </c>
      <c r="M2716" s="259" t="s">
        <v>20</v>
      </c>
    </row>
    <row r="2717" spans="1:13" x14ac:dyDescent="0.35">
      <c r="A2717" s="261" t="s">
        <v>2486</v>
      </c>
      <c r="B2717" s="261" t="s">
        <v>2487</v>
      </c>
      <c r="C2717" s="261" t="s">
        <v>1586</v>
      </c>
      <c r="D2717" s="261" t="s">
        <v>38</v>
      </c>
      <c r="E2717" s="261" t="s">
        <v>17</v>
      </c>
      <c r="F2717" s="261" t="s">
        <v>17</v>
      </c>
      <c r="G2717" s="261" t="s">
        <v>17</v>
      </c>
      <c r="H2717" s="261" t="s">
        <v>17</v>
      </c>
      <c r="I2717" s="261" t="s">
        <v>17</v>
      </c>
      <c r="J2717" s="261" t="s">
        <v>1587</v>
      </c>
      <c r="K2717" s="261" t="s">
        <v>4301</v>
      </c>
      <c r="L2717" s="262">
        <v>45684</v>
      </c>
      <c r="M2717" s="261" t="s">
        <v>20</v>
      </c>
    </row>
    <row r="2718" spans="1:13" x14ac:dyDescent="0.35">
      <c r="A2718" s="259" t="s">
        <v>2486</v>
      </c>
      <c r="B2718" s="259" t="s">
        <v>2487</v>
      </c>
      <c r="C2718" s="259" t="s">
        <v>1586</v>
      </c>
      <c r="D2718" s="259" t="s">
        <v>16</v>
      </c>
      <c r="E2718" s="259" t="s">
        <v>17</v>
      </c>
      <c r="F2718" s="259" t="s">
        <v>17</v>
      </c>
      <c r="G2718" s="259" t="s">
        <v>17</v>
      </c>
      <c r="H2718" s="259" t="s">
        <v>17</v>
      </c>
      <c r="I2718" s="259" t="s">
        <v>17</v>
      </c>
      <c r="J2718" s="259" t="s">
        <v>1587</v>
      </c>
      <c r="K2718" s="259" t="s">
        <v>4302</v>
      </c>
      <c r="L2718" s="260">
        <v>45684</v>
      </c>
      <c r="M2718" s="259" t="s">
        <v>310</v>
      </c>
    </row>
    <row r="2719" spans="1:13" x14ac:dyDescent="0.35">
      <c r="A2719" s="261" t="s">
        <v>2486</v>
      </c>
      <c r="B2719" s="261" t="s">
        <v>2487</v>
      </c>
      <c r="C2719" s="261" t="s">
        <v>1586</v>
      </c>
      <c r="D2719" s="261" t="s">
        <v>21</v>
      </c>
      <c r="E2719" s="261" t="s">
        <v>17</v>
      </c>
      <c r="F2719" s="261" t="s">
        <v>17</v>
      </c>
      <c r="G2719" s="261" t="s">
        <v>17</v>
      </c>
      <c r="H2719" s="261" t="s">
        <v>17</v>
      </c>
      <c r="I2719" s="261" t="s">
        <v>17</v>
      </c>
      <c r="J2719" s="261" t="s">
        <v>1587</v>
      </c>
      <c r="K2719" s="261" t="s">
        <v>4303</v>
      </c>
      <c r="L2719" s="262">
        <v>45684</v>
      </c>
      <c r="M2719" s="261" t="s">
        <v>310</v>
      </c>
    </row>
    <row r="2720" spans="1:13" x14ac:dyDescent="0.35">
      <c r="A2720" s="259" t="s">
        <v>2486</v>
      </c>
      <c r="B2720" s="259" t="s">
        <v>2487</v>
      </c>
      <c r="C2720" s="259" t="s">
        <v>1586</v>
      </c>
      <c r="D2720" s="259" t="s">
        <v>558</v>
      </c>
      <c r="E2720" s="259" t="s">
        <v>17</v>
      </c>
      <c r="F2720" s="259" t="s">
        <v>17</v>
      </c>
      <c r="G2720" s="259" t="s">
        <v>17</v>
      </c>
      <c r="H2720" s="259" t="s">
        <v>17</v>
      </c>
      <c r="I2720" s="259" t="s">
        <v>17</v>
      </c>
      <c r="J2720" s="259" t="s">
        <v>1587</v>
      </c>
      <c r="K2720" s="259" t="s">
        <v>4304</v>
      </c>
      <c r="L2720" s="260">
        <v>45684</v>
      </c>
      <c r="M2720" s="259" t="s">
        <v>20</v>
      </c>
    </row>
    <row r="2721" spans="1:13" x14ac:dyDescent="0.35">
      <c r="A2721" s="261" t="s">
        <v>2486</v>
      </c>
      <c r="B2721" s="261" t="s">
        <v>2487</v>
      </c>
      <c r="C2721" s="261" t="s">
        <v>1586</v>
      </c>
      <c r="D2721" s="261" t="s">
        <v>24</v>
      </c>
      <c r="E2721" s="261" t="s">
        <v>17</v>
      </c>
      <c r="F2721" s="261" t="s">
        <v>17</v>
      </c>
      <c r="G2721" s="261" t="s">
        <v>17</v>
      </c>
      <c r="H2721" s="261" t="s">
        <v>17</v>
      </c>
      <c r="I2721" s="261" t="s">
        <v>17</v>
      </c>
      <c r="J2721" s="261" t="s">
        <v>1587</v>
      </c>
      <c r="K2721" s="261" t="s">
        <v>4305</v>
      </c>
      <c r="L2721" s="262">
        <v>45684</v>
      </c>
      <c r="M2721" s="261" t="s">
        <v>310</v>
      </c>
    </row>
    <row r="2722" spans="1:13" x14ac:dyDescent="0.35">
      <c r="A2722" s="259" t="s">
        <v>4306</v>
      </c>
      <c r="B2722" s="259" t="s">
        <v>4307</v>
      </c>
      <c r="C2722" s="259" t="s">
        <v>2934</v>
      </c>
      <c r="D2722" s="259" t="s">
        <v>38</v>
      </c>
      <c r="E2722" s="259" t="s">
        <v>17</v>
      </c>
      <c r="F2722" s="259" t="s">
        <v>17</v>
      </c>
      <c r="G2722" s="259"/>
      <c r="H2722" s="259">
        <v>0</v>
      </c>
      <c r="I2722" s="259" t="s">
        <v>17</v>
      </c>
      <c r="J2722" s="259" t="s">
        <v>3459</v>
      </c>
      <c r="K2722" s="259" t="s">
        <v>4308</v>
      </c>
      <c r="L2722" s="260">
        <v>45687</v>
      </c>
      <c r="M2722" s="259" t="s">
        <v>310</v>
      </c>
    </row>
    <row r="2723" spans="1:13" x14ac:dyDescent="0.35">
      <c r="A2723" s="261" t="s">
        <v>4306</v>
      </c>
      <c r="B2723" s="261" t="s">
        <v>4307</v>
      </c>
      <c r="C2723" s="261" t="s">
        <v>2934</v>
      </c>
      <c r="D2723" s="261" t="s">
        <v>40</v>
      </c>
      <c r="E2723" s="261" t="s">
        <v>17</v>
      </c>
      <c r="F2723" s="261" t="s">
        <v>17</v>
      </c>
      <c r="G2723" s="261"/>
      <c r="H2723" s="261">
        <v>0</v>
      </c>
      <c r="I2723" s="261" t="s">
        <v>17</v>
      </c>
      <c r="J2723" s="261" t="s">
        <v>3459</v>
      </c>
      <c r="K2723" s="261" t="s">
        <v>4309</v>
      </c>
      <c r="L2723" s="262">
        <v>45687</v>
      </c>
      <c r="M2723" s="261" t="s">
        <v>310</v>
      </c>
    </row>
    <row r="2724" spans="1:13" x14ac:dyDescent="0.35">
      <c r="A2724" s="259" t="s">
        <v>4306</v>
      </c>
      <c r="B2724" s="259" t="s">
        <v>4307</v>
      </c>
      <c r="C2724" s="259" t="s">
        <v>2934</v>
      </c>
      <c r="D2724" s="259" t="s">
        <v>16</v>
      </c>
      <c r="E2724" s="259" t="s">
        <v>17</v>
      </c>
      <c r="F2724" s="259" t="s">
        <v>17</v>
      </c>
      <c r="G2724" s="259"/>
      <c r="H2724" s="259">
        <v>0</v>
      </c>
      <c r="I2724" s="259" t="s">
        <v>17</v>
      </c>
      <c r="J2724" s="259" t="s">
        <v>3459</v>
      </c>
      <c r="K2724" s="259" t="s">
        <v>4310</v>
      </c>
      <c r="L2724" s="260">
        <v>45687</v>
      </c>
      <c r="M2724" s="259" t="s">
        <v>310</v>
      </c>
    </row>
    <row r="2725" spans="1:13" x14ac:dyDescent="0.35">
      <c r="A2725" s="261" t="s">
        <v>4306</v>
      </c>
      <c r="B2725" s="261" t="s">
        <v>4307</v>
      </c>
      <c r="C2725" s="261" t="s">
        <v>2934</v>
      </c>
      <c r="D2725" s="261" t="s">
        <v>21</v>
      </c>
      <c r="E2725" s="261" t="s">
        <v>17</v>
      </c>
      <c r="F2725" s="261" t="s">
        <v>17</v>
      </c>
      <c r="G2725" s="261"/>
      <c r="H2725" s="261">
        <v>0</v>
      </c>
      <c r="I2725" s="261" t="s">
        <v>17</v>
      </c>
      <c r="J2725" s="261" t="s">
        <v>3459</v>
      </c>
      <c r="K2725" s="261" t="s">
        <v>4311</v>
      </c>
      <c r="L2725" s="262">
        <v>45687</v>
      </c>
      <c r="M2725" s="261" t="s">
        <v>310</v>
      </c>
    </row>
    <row r="2726" spans="1:13" x14ac:dyDescent="0.35">
      <c r="A2726" s="259" t="s">
        <v>4306</v>
      </c>
      <c r="B2726" s="259" t="s">
        <v>4307</v>
      </c>
      <c r="C2726" s="259" t="s">
        <v>2934</v>
      </c>
      <c r="D2726" s="259" t="s">
        <v>558</v>
      </c>
      <c r="E2726" s="259" t="s">
        <v>17</v>
      </c>
      <c r="F2726" s="259" t="s">
        <v>17</v>
      </c>
      <c r="G2726" s="259"/>
      <c r="H2726" s="259">
        <v>0</v>
      </c>
      <c r="I2726" s="259" t="s">
        <v>17</v>
      </c>
      <c r="J2726" s="259" t="s">
        <v>3459</v>
      </c>
      <c r="K2726" s="259" t="s">
        <v>4312</v>
      </c>
      <c r="L2726" s="260">
        <v>45687</v>
      </c>
      <c r="M2726" s="259" t="s">
        <v>310</v>
      </c>
    </row>
    <row r="2727" spans="1:13" x14ac:dyDescent="0.35">
      <c r="A2727" s="261" t="s">
        <v>4306</v>
      </c>
      <c r="B2727" s="261" t="s">
        <v>4307</v>
      </c>
      <c r="C2727" s="261" t="s">
        <v>2934</v>
      </c>
      <c r="D2727" s="261" t="s">
        <v>24</v>
      </c>
      <c r="E2727" s="261" t="s">
        <v>17</v>
      </c>
      <c r="F2727" s="261" t="s">
        <v>17</v>
      </c>
      <c r="G2727" s="261"/>
      <c r="H2727" s="261">
        <v>0</v>
      </c>
      <c r="I2727" s="261" t="s">
        <v>17</v>
      </c>
      <c r="J2727" s="261" t="s">
        <v>3459</v>
      </c>
      <c r="K2727" s="261" t="s">
        <v>4313</v>
      </c>
      <c r="L2727" s="262">
        <v>45687</v>
      </c>
      <c r="M2727" s="261" t="s">
        <v>310</v>
      </c>
    </row>
    <row r="2728" spans="1:13" x14ac:dyDescent="0.35">
      <c r="A2728" s="259" t="s">
        <v>4306</v>
      </c>
      <c r="B2728" s="259" t="s">
        <v>4307</v>
      </c>
      <c r="C2728" s="259" t="s">
        <v>2934</v>
      </c>
      <c r="D2728" s="259" t="s">
        <v>26</v>
      </c>
      <c r="E2728" s="259" t="s">
        <v>17</v>
      </c>
      <c r="F2728" s="259" t="s">
        <v>17</v>
      </c>
      <c r="G2728" s="259"/>
      <c r="H2728" s="259">
        <v>0</v>
      </c>
      <c r="I2728" s="259" t="s">
        <v>17</v>
      </c>
      <c r="J2728" s="259" t="s">
        <v>3459</v>
      </c>
      <c r="K2728" s="259" t="s">
        <v>4314</v>
      </c>
      <c r="L2728" s="260">
        <v>45687</v>
      </c>
      <c r="M2728" s="259" t="s">
        <v>310</v>
      </c>
    </row>
    <row r="2729" spans="1:13" x14ac:dyDescent="0.35">
      <c r="A2729" s="261" t="s">
        <v>4306</v>
      </c>
      <c r="B2729" s="261" t="s">
        <v>4307</v>
      </c>
      <c r="C2729" s="261" t="s">
        <v>2934</v>
      </c>
      <c r="D2729" s="261" t="s">
        <v>28</v>
      </c>
      <c r="E2729" s="261" t="s">
        <v>17</v>
      </c>
      <c r="F2729" s="261" t="s">
        <v>17</v>
      </c>
      <c r="G2729" s="261"/>
      <c r="H2729" s="261">
        <v>0</v>
      </c>
      <c r="I2729" s="261" t="s">
        <v>17</v>
      </c>
      <c r="J2729" s="261" t="s">
        <v>3459</v>
      </c>
      <c r="K2729" s="261" t="s">
        <v>4315</v>
      </c>
      <c r="L2729" s="262">
        <v>45687</v>
      </c>
      <c r="M2729" s="261" t="s">
        <v>310</v>
      </c>
    </row>
    <row r="2730" spans="1:13" x14ac:dyDescent="0.35">
      <c r="A2730" s="259" t="s">
        <v>2932</v>
      </c>
      <c r="B2730" s="259" t="s">
        <v>2933</v>
      </c>
      <c r="C2730" s="259" t="s">
        <v>2934</v>
      </c>
      <c r="D2730" s="259" t="s">
        <v>38</v>
      </c>
      <c r="E2730" s="259" t="s">
        <v>17</v>
      </c>
      <c r="F2730" s="259" t="s">
        <v>17</v>
      </c>
      <c r="G2730" s="259"/>
      <c r="H2730" s="259">
        <v>0</v>
      </c>
      <c r="I2730" s="259" t="s">
        <v>17</v>
      </c>
      <c r="J2730" s="259" t="s">
        <v>3459</v>
      </c>
      <c r="K2730" s="259" t="s">
        <v>4316</v>
      </c>
      <c r="L2730" s="260">
        <v>45687</v>
      </c>
      <c r="M2730" s="259" t="s">
        <v>310</v>
      </c>
    </row>
    <row r="2731" spans="1:13" x14ac:dyDescent="0.35">
      <c r="A2731" s="261" t="s">
        <v>2932</v>
      </c>
      <c r="B2731" s="261" t="s">
        <v>2933</v>
      </c>
      <c r="C2731" s="261" t="s">
        <v>2934</v>
      </c>
      <c r="D2731" s="261" t="s">
        <v>40</v>
      </c>
      <c r="E2731" s="261" t="s">
        <v>17</v>
      </c>
      <c r="F2731" s="261" t="s">
        <v>17</v>
      </c>
      <c r="G2731" s="261"/>
      <c r="H2731" s="261">
        <v>0</v>
      </c>
      <c r="I2731" s="261" t="s">
        <v>17</v>
      </c>
      <c r="J2731" s="261" t="s">
        <v>3459</v>
      </c>
      <c r="K2731" s="261" t="s">
        <v>4317</v>
      </c>
      <c r="L2731" s="262">
        <v>45687</v>
      </c>
      <c r="M2731" s="261" t="s">
        <v>310</v>
      </c>
    </row>
    <row r="2732" spans="1:13" x14ac:dyDescent="0.35">
      <c r="A2732" s="259" t="s">
        <v>2932</v>
      </c>
      <c r="B2732" s="259" t="s">
        <v>2933</v>
      </c>
      <c r="C2732" s="259" t="s">
        <v>2934</v>
      </c>
      <c r="D2732" s="259" t="s">
        <v>16</v>
      </c>
      <c r="E2732" s="259" t="s">
        <v>17</v>
      </c>
      <c r="F2732" s="259" t="s">
        <v>17</v>
      </c>
      <c r="G2732" s="259"/>
      <c r="H2732" s="259">
        <v>0</v>
      </c>
      <c r="I2732" s="259" t="s">
        <v>17</v>
      </c>
      <c r="J2732" s="259" t="s">
        <v>3459</v>
      </c>
      <c r="K2732" s="259" t="s">
        <v>4318</v>
      </c>
      <c r="L2732" s="260">
        <v>45687</v>
      </c>
      <c r="M2732" s="259" t="s">
        <v>310</v>
      </c>
    </row>
    <row r="2733" spans="1:13" x14ac:dyDescent="0.35">
      <c r="A2733" s="261" t="s">
        <v>2932</v>
      </c>
      <c r="B2733" s="261" t="s">
        <v>2933</v>
      </c>
      <c r="C2733" s="261" t="s">
        <v>2934</v>
      </c>
      <c r="D2733" s="261" t="s">
        <v>21</v>
      </c>
      <c r="E2733" s="261" t="s">
        <v>17</v>
      </c>
      <c r="F2733" s="261" t="s">
        <v>17</v>
      </c>
      <c r="G2733" s="261"/>
      <c r="H2733" s="261">
        <v>0</v>
      </c>
      <c r="I2733" s="261" t="s">
        <v>17</v>
      </c>
      <c r="J2733" s="261" t="s">
        <v>3459</v>
      </c>
      <c r="K2733" s="261" t="s">
        <v>4319</v>
      </c>
      <c r="L2733" s="262">
        <v>45687</v>
      </c>
      <c r="M2733" s="261" t="s">
        <v>310</v>
      </c>
    </row>
    <row r="2734" spans="1:13" x14ac:dyDescent="0.35">
      <c r="A2734" s="259" t="s">
        <v>2932</v>
      </c>
      <c r="B2734" s="259" t="s">
        <v>2933</v>
      </c>
      <c r="C2734" s="259" t="s">
        <v>2934</v>
      </c>
      <c r="D2734" s="259" t="s">
        <v>558</v>
      </c>
      <c r="E2734" s="259" t="s">
        <v>17</v>
      </c>
      <c r="F2734" s="259" t="s">
        <v>17</v>
      </c>
      <c r="G2734" s="259"/>
      <c r="H2734" s="259">
        <v>0</v>
      </c>
      <c r="I2734" s="259" t="s">
        <v>17</v>
      </c>
      <c r="J2734" s="259" t="s">
        <v>3459</v>
      </c>
      <c r="K2734" s="259" t="s">
        <v>4320</v>
      </c>
      <c r="L2734" s="260">
        <v>45687</v>
      </c>
      <c r="M2734" s="259" t="s">
        <v>310</v>
      </c>
    </row>
    <row r="2735" spans="1:13" x14ac:dyDescent="0.35">
      <c r="A2735" s="261" t="s">
        <v>2932</v>
      </c>
      <c r="B2735" s="261" t="s">
        <v>2933</v>
      </c>
      <c r="C2735" s="261" t="s">
        <v>2934</v>
      </c>
      <c r="D2735" s="261" t="s">
        <v>24</v>
      </c>
      <c r="E2735" s="261" t="s">
        <v>17</v>
      </c>
      <c r="F2735" s="261" t="s">
        <v>17</v>
      </c>
      <c r="G2735" s="261"/>
      <c r="H2735" s="261">
        <v>0</v>
      </c>
      <c r="I2735" s="261" t="s">
        <v>17</v>
      </c>
      <c r="J2735" s="261" t="s">
        <v>3459</v>
      </c>
      <c r="K2735" s="261" t="s">
        <v>4321</v>
      </c>
      <c r="L2735" s="262">
        <v>45687</v>
      </c>
      <c r="M2735" s="261" t="s">
        <v>310</v>
      </c>
    </row>
    <row r="2736" spans="1:13" x14ac:dyDescent="0.35">
      <c r="A2736" s="259" t="s">
        <v>2932</v>
      </c>
      <c r="B2736" s="259" t="s">
        <v>2933</v>
      </c>
      <c r="C2736" s="259" t="s">
        <v>2934</v>
      </c>
      <c r="D2736" s="259" t="s">
        <v>26</v>
      </c>
      <c r="E2736" s="259" t="s">
        <v>17</v>
      </c>
      <c r="F2736" s="259" t="s">
        <v>17</v>
      </c>
      <c r="G2736" s="259"/>
      <c r="H2736" s="259">
        <v>0</v>
      </c>
      <c r="I2736" s="259" t="s">
        <v>17</v>
      </c>
      <c r="J2736" s="259" t="s">
        <v>3459</v>
      </c>
      <c r="K2736" s="259" t="s">
        <v>4322</v>
      </c>
      <c r="L2736" s="260">
        <v>45687</v>
      </c>
      <c r="M2736" s="259" t="s">
        <v>310</v>
      </c>
    </row>
    <row r="2737" spans="1:13" x14ac:dyDescent="0.35">
      <c r="A2737" s="261" t="s">
        <v>2932</v>
      </c>
      <c r="B2737" s="261" t="s">
        <v>2933</v>
      </c>
      <c r="C2737" s="261" t="s">
        <v>2934</v>
      </c>
      <c r="D2737" s="261" t="s">
        <v>28</v>
      </c>
      <c r="E2737" s="261" t="s">
        <v>17</v>
      </c>
      <c r="F2737" s="261" t="s">
        <v>17</v>
      </c>
      <c r="G2737" s="261"/>
      <c r="H2737" s="261">
        <v>0</v>
      </c>
      <c r="I2737" s="261" t="s">
        <v>17</v>
      </c>
      <c r="J2737" s="261" t="s">
        <v>3459</v>
      </c>
      <c r="K2737" s="261" t="s">
        <v>4323</v>
      </c>
      <c r="L2737" s="262">
        <v>45687</v>
      </c>
      <c r="M2737" s="261" t="s">
        <v>310</v>
      </c>
    </row>
    <row r="2738" spans="1:13" x14ac:dyDescent="0.35">
      <c r="A2738" s="259" t="s">
        <v>2944</v>
      </c>
      <c r="B2738" s="259" t="s">
        <v>2945</v>
      </c>
      <c r="C2738" s="259" t="s">
        <v>2934</v>
      </c>
      <c r="D2738" s="259" t="s">
        <v>38</v>
      </c>
      <c r="E2738" s="259" t="s">
        <v>17</v>
      </c>
      <c r="F2738" s="259" t="s">
        <v>17</v>
      </c>
      <c r="G2738" s="259"/>
      <c r="H2738" s="259">
        <v>0</v>
      </c>
      <c r="I2738" s="259" t="s">
        <v>17</v>
      </c>
      <c r="J2738" s="259" t="s">
        <v>3459</v>
      </c>
      <c r="K2738" s="259" t="s">
        <v>4324</v>
      </c>
      <c r="L2738" s="260">
        <v>45687</v>
      </c>
      <c r="M2738" s="259" t="s">
        <v>310</v>
      </c>
    </row>
    <row r="2739" spans="1:13" x14ac:dyDescent="0.35">
      <c r="A2739" s="261" t="s">
        <v>2944</v>
      </c>
      <c r="B2739" s="261" t="s">
        <v>2945</v>
      </c>
      <c r="C2739" s="261" t="s">
        <v>2934</v>
      </c>
      <c r="D2739" s="261" t="s">
        <v>40</v>
      </c>
      <c r="E2739" s="261" t="s">
        <v>17</v>
      </c>
      <c r="F2739" s="261" t="s">
        <v>17</v>
      </c>
      <c r="G2739" s="261"/>
      <c r="H2739" s="261">
        <v>0</v>
      </c>
      <c r="I2739" s="261" t="s">
        <v>17</v>
      </c>
      <c r="J2739" s="261" t="s">
        <v>3459</v>
      </c>
      <c r="K2739" s="261" t="s">
        <v>4325</v>
      </c>
      <c r="L2739" s="262">
        <v>45687</v>
      </c>
      <c r="M2739" s="261" t="s">
        <v>310</v>
      </c>
    </row>
    <row r="2740" spans="1:13" x14ac:dyDescent="0.35">
      <c r="A2740" s="259" t="s">
        <v>2944</v>
      </c>
      <c r="B2740" s="259" t="s">
        <v>2945</v>
      </c>
      <c r="C2740" s="259" t="s">
        <v>2934</v>
      </c>
      <c r="D2740" s="259" t="s">
        <v>16</v>
      </c>
      <c r="E2740" s="259" t="s">
        <v>17</v>
      </c>
      <c r="F2740" s="259" t="s">
        <v>17</v>
      </c>
      <c r="G2740" s="259"/>
      <c r="H2740" s="259">
        <v>0</v>
      </c>
      <c r="I2740" s="259" t="s">
        <v>17</v>
      </c>
      <c r="J2740" s="259" t="s">
        <v>3459</v>
      </c>
      <c r="K2740" s="259" t="s">
        <v>4326</v>
      </c>
      <c r="L2740" s="260">
        <v>45687</v>
      </c>
      <c r="M2740" s="259" t="s">
        <v>310</v>
      </c>
    </row>
    <row r="2741" spans="1:13" x14ac:dyDescent="0.35">
      <c r="A2741" s="261" t="s">
        <v>2944</v>
      </c>
      <c r="B2741" s="261" t="s">
        <v>2945</v>
      </c>
      <c r="C2741" s="261" t="s">
        <v>2934</v>
      </c>
      <c r="D2741" s="261" t="s">
        <v>21</v>
      </c>
      <c r="E2741" s="261" t="s">
        <v>17</v>
      </c>
      <c r="F2741" s="261" t="s">
        <v>17</v>
      </c>
      <c r="G2741" s="261"/>
      <c r="H2741" s="261">
        <v>0</v>
      </c>
      <c r="I2741" s="261" t="s">
        <v>17</v>
      </c>
      <c r="J2741" s="261" t="s">
        <v>3459</v>
      </c>
      <c r="K2741" s="261" t="s">
        <v>4327</v>
      </c>
      <c r="L2741" s="262">
        <v>45687</v>
      </c>
      <c r="M2741" s="261" t="s">
        <v>310</v>
      </c>
    </row>
    <row r="2742" spans="1:13" x14ac:dyDescent="0.35">
      <c r="A2742" s="259" t="s">
        <v>2944</v>
      </c>
      <c r="B2742" s="259" t="s">
        <v>2945</v>
      </c>
      <c r="C2742" s="259" t="s">
        <v>2934</v>
      </c>
      <c r="D2742" s="259" t="s">
        <v>558</v>
      </c>
      <c r="E2742" s="259" t="s">
        <v>17</v>
      </c>
      <c r="F2742" s="259" t="s">
        <v>17</v>
      </c>
      <c r="G2742" s="259"/>
      <c r="H2742" s="259">
        <v>0</v>
      </c>
      <c r="I2742" s="259" t="s">
        <v>17</v>
      </c>
      <c r="J2742" s="259" t="s">
        <v>3459</v>
      </c>
      <c r="K2742" s="259" t="s">
        <v>4328</v>
      </c>
      <c r="L2742" s="260">
        <v>45687</v>
      </c>
      <c r="M2742" s="259" t="s">
        <v>310</v>
      </c>
    </row>
    <row r="2743" spans="1:13" x14ac:dyDescent="0.35">
      <c r="A2743" s="261" t="s">
        <v>2944</v>
      </c>
      <c r="B2743" s="261" t="s">
        <v>2945</v>
      </c>
      <c r="C2743" s="261" t="s">
        <v>2934</v>
      </c>
      <c r="D2743" s="261" t="s">
        <v>24</v>
      </c>
      <c r="E2743" s="261" t="s">
        <v>17</v>
      </c>
      <c r="F2743" s="261" t="s">
        <v>17</v>
      </c>
      <c r="G2743" s="261"/>
      <c r="H2743" s="261">
        <v>0</v>
      </c>
      <c r="I2743" s="261" t="s">
        <v>17</v>
      </c>
      <c r="J2743" s="261" t="s">
        <v>3459</v>
      </c>
      <c r="K2743" s="261" t="s">
        <v>4329</v>
      </c>
      <c r="L2743" s="262">
        <v>45687</v>
      </c>
      <c r="M2743" s="261" t="s">
        <v>310</v>
      </c>
    </row>
    <row r="2744" spans="1:13" x14ac:dyDescent="0.35">
      <c r="A2744" s="259" t="s">
        <v>2944</v>
      </c>
      <c r="B2744" s="259" t="s">
        <v>2945</v>
      </c>
      <c r="C2744" s="259" t="s">
        <v>2934</v>
      </c>
      <c r="D2744" s="259" t="s">
        <v>26</v>
      </c>
      <c r="E2744" s="259" t="s">
        <v>17</v>
      </c>
      <c r="F2744" s="259" t="s">
        <v>17</v>
      </c>
      <c r="G2744" s="259"/>
      <c r="H2744" s="259">
        <v>0</v>
      </c>
      <c r="I2744" s="259" t="s">
        <v>17</v>
      </c>
      <c r="J2744" s="259" t="s">
        <v>3459</v>
      </c>
      <c r="K2744" s="259" t="s">
        <v>4330</v>
      </c>
      <c r="L2744" s="260">
        <v>45687</v>
      </c>
      <c r="M2744" s="259" t="s">
        <v>310</v>
      </c>
    </row>
    <row r="2745" spans="1:13" x14ac:dyDescent="0.35">
      <c r="A2745" s="261" t="s">
        <v>2944</v>
      </c>
      <c r="B2745" s="261" t="s">
        <v>2945</v>
      </c>
      <c r="C2745" s="261" t="s">
        <v>2934</v>
      </c>
      <c r="D2745" s="261" t="s">
        <v>28</v>
      </c>
      <c r="E2745" s="261" t="s">
        <v>17</v>
      </c>
      <c r="F2745" s="261" t="s">
        <v>17</v>
      </c>
      <c r="G2745" s="261"/>
      <c r="H2745" s="261">
        <v>0</v>
      </c>
      <c r="I2745" s="261" t="s">
        <v>17</v>
      </c>
      <c r="J2745" s="261" t="s">
        <v>3459</v>
      </c>
      <c r="K2745" s="261" t="s">
        <v>4331</v>
      </c>
      <c r="L2745" s="262">
        <v>45687</v>
      </c>
      <c r="M2745" s="261" t="s">
        <v>310</v>
      </c>
    </row>
    <row r="2746" spans="1:13" x14ac:dyDescent="0.35">
      <c r="A2746" s="259" t="s">
        <v>516</v>
      </c>
      <c r="B2746" s="259" t="s">
        <v>517</v>
      </c>
      <c r="C2746" s="259" t="s">
        <v>518</v>
      </c>
      <c r="D2746" s="259" t="s">
        <v>648</v>
      </c>
      <c r="E2746" s="259">
        <v>6182885</v>
      </c>
      <c r="F2746" s="259" t="s">
        <v>4332</v>
      </c>
      <c r="G2746" s="259" t="s">
        <v>358</v>
      </c>
      <c r="H2746" s="259">
        <v>1</v>
      </c>
      <c r="I2746" s="259" t="s">
        <v>4333</v>
      </c>
      <c r="J2746" s="259" t="s">
        <v>4334</v>
      </c>
      <c r="K2746" s="259" t="s">
        <v>4335</v>
      </c>
      <c r="L2746" s="260">
        <v>45687</v>
      </c>
      <c r="M2746" s="259" t="s">
        <v>20</v>
      </c>
    </row>
    <row r="2747" spans="1:13" x14ac:dyDescent="0.35">
      <c r="A2747" s="261" t="s">
        <v>516</v>
      </c>
      <c r="B2747" s="261" t="s">
        <v>517</v>
      </c>
      <c r="C2747" s="261" t="s">
        <v>518</v>
      </c>
      <c r="D2747" s="261" t="s">
        <v>653</v>
      </c>
      <c r="E2747" s="261">
        <v>342000</v>
      </c>
      <c r="F2747" s="261" t="s">
        <v>4336</v>
      </c>
      <c r="G2747" s="261" t="s">
        <v>358</v>
      </c>
      <c r="H2747" s="261">
        <v>1</v>
      </c>
      <c r="I2747" s="261" t="s">
        <v>4337</v>
      </c>
      <c r="J2747" s="261" t="s">
        <v>4338</v>
      </c>
      <c r="K2747" s="261" t="s">
        <v>4339</v>
      </c>
      <c r="L2747" s="262">
        <v>45687</v>
      </c>
      <c r="M2747" s="261" t="s">
        <v>20</v>
      </c>
    </row>
    <row r="2748" spans="1:13" x14ac:dyDescent="0.35">
      <c r="A2748" s="259" t="s">
        <v>542</v>
      </c>
      <c r="B2748" s="259" t="s">
        <v>543</v>
      </c>
      <c r="C2748" s="259" t="s">
        <v>544</v>
      </c>
      <c r="D2748" s="259" t="s">
        <v>648</v>
      </c>
      <c r="E2748" s="259">
        <v>36749906</v>
      </c>
      <c r="F2748" s="259" t="s">
        <v>4332</v>
      </c>
      <c r="G2748" s="259" t="s">
        <v>358</v>
      </c>
      <c r="H2748" s="259">
        <v>1</v>
      </c>
      <c r="I2748" s="259" t="s">
        <v>4340</v>
      </c>
      <c r="J2748" s="259" t="s">
        <v>4341</v>
      </c>
      <c r="K2748" s="259" t="s">
        <v>4342</v>
      </c>
      <c r="L2748" s="260">
        <v>45687</v>
      </c>
      <c r="M2748" s="259" t="s">
        <v>20</v>
      </c>
    </row>
    <row r="2749" spans="1:13" x14ac:dyDescent="0.35">
      <c r="A2749" s="261" t="s">
        <v>542</v>
      </c>
      <c r="B2749" s="261" t="s">
        <v>543</v>
      </c>
      <c r="C2749" s="261" t="s">
        <v>544</v>
      </c>
      <c r="D2749" s="261" t="s">
        <v>653</v>
      </c>
      <c r="E2749" s="261">
        <v>1246700</v>
      </c>
      <c r="F2749" s="261" t="s">
        <v>4336</v>
      </c>
      <c r="G2749" s="261" t="s">
        <v>358</v>
      </c>
      <c r="H2749" s="261">
        <v>1</v>
      </c>
      <c r="I2749" s="261" t="s">
        <v>4343</v>
      </c>
      <c r="J2749" s="261" t="s">
        <v>4344</v>
      </c>
      <c r="K2749" s="261" t="s">
        <v>4345</v>
      </c>
      <c r="L2749" s="262">
        <v>45687</v>
      </c>
      <c r="M2749" s="261" t="s">
        <v>20</v>
      </c>
    </row>
    <row r="2750" spans="1:13" x14ac:dyDescent="0.35">
      <c r="A2750" s="259" t="s">
        <v>1019</v>
      </c>
      <c r="B2750" s="259" t="s">
        <v>1057</v>
      </c>
      <c r="C2750" s="259" t="s">
        <v>1058</v>
      </c>
      <c r="D2750" s="259" t="s">
        <v>648</v>
      </c>
      <c r="E2750" s="259">
        <v>14111034</v>
      </c>
      <c r="F2750" s="259" t="s">
        <v>4332</v>
      </c>
      <c r="G2750" s="259" t="s">
        <v>358</v>
      </c>
      <c r="H2750" s="259">
        <v>1</v>
      </c>
      <c r="I2750" s="259" t="s">
        <v>4346</v>
      </c>
      <c r="J2750" s="259" t="s">
        <v>4347</v>
      </c>
      <c r="K2750" s="259" t="s">
        <v>4348</v>
      </c>
      <c r="L2750" s="260">
        <v>45687</v>
      </c>
      <c r="M2750" s="259" t="s">
        <v>20</v>
      </c>
    </row>
    <row r="2751" spans="1:13" x14ac:dyDescent="0.35">
      <c r="A2751" s="261" t="s">
        <v>1019</v>
      </c>
      <c r="B2751" s="261" t="s">
        <v>1057</v>
      </c>
      <c r="C2751" s="261" t="s">
        <v>1058</v>
      </c>
      <c r="D2751" s="261" t="s">
        <v>653</v>
      </c>
      <c r="E2751" s="261">
        <v>47633</v>
      </c>
      <c r="F2751" s="261" t="s">
        <v>4349</v>
      </c>
      <c r="G2751" s="261" t="s">
        <v>742</v>
      </c>
      <c r="H2751" s="261">
        <v>2</v>
      </c>
      <c r="I2751" s="261" t="s">
        <v>4350</v>
      </c>
      <c r="J2751" s="261" t="s">
        <v>4351</v>
      </c>
      <c r="K2751" s="261" t="s">
        <v>4352</v>
      </c>
      <c r="L2751" s="262">
        <v>45687</v>
      </c>
      <c r="M2751" s="261" t="s">
        <v>20</v>
      </c>
    </row>
    <row r="2752" spans="1:13" x14ac:dyDescent="0.35">
      <c r="A2752" s="259" t="s">
        <v>1019</v>
      </c>
      <c r="B2752" s="259" t="s">
        <v>1020</v>
      </c>
      <c r="C2752" s="259" t="s">
        <v>1021</v>
      </c>
      <c r="D2752" s="259" t="s">
        <v>648</v>
      </c>
      <c r="E2752" s="259">
        <v>9304337</v>
      </c>
      <c r="F2752" s="259" t="s">
        <v>4332</v>
      </c>
      <c r="G2752" s="259" t="s">
        <v>358</v>
      </c>
      <c r="H2752" s="259">
        <v>1</v>
      </c>
      <c r="I2752" s="259" t="s">
        <v>4353</v>
      </c>
      <c r="J2752" s="259" t="s">
        <v>4354</v>
      </c>
      <c r="K2752" s="259" t="s">
        <v>4355</v>
      </c>
      <c r="L2752" s="260">
        <v>45687</v>
      </c>
      <c r="M2752" s="259" t="s">
        <v>20</v>
      </c>
    </row>
    <row r="2753" spans="1:13" x14ac:dyDescent="0.35">
      <c r="A2753" s="261" t="s">
        <v>1019</v>
      </c>
      <c r="B2753" s="261" t="s">
        <v>1020</v>
      </c>
      <c r="C2753" s="261" t="s">
        <v>1021</v>
      </c>
      <c r="D2753" s="261" t="s">
        <v>653</v>
      </c>
      <c r="E2753" s="261">
        <v>8560</v>
      </c>
      <c r="F2753" s="261" t="s">
        <v>4356</v>
      </c>
      <c r="G2753" s="261" t="s">
        <v>742</v>
      </c>
      <c r="H2753" s="261">
        <v>2</v>
      </c>
      <c r="I2753" s="261" t="s">
        <v>4357</v>
      </c>
      <c r="J2753" s="261" t="s">
        <v>4358</v>
      </c>
      <c r="K2753" s="261" t="s">
        <v>4359</v>
      </c>
      <c r="L2753" s="262">
        <v>45687</v>
      </c>
      <c r="M2753" s="261" t="s">
        <v>20</v>
      </c>
    </row>
    <row r="2754" spans="1:13" x14ac:dyDescent="0.35">
      <c r="A2754" s="259" t="s">
        <v>4306</v>
      </c>
      <c r="B2754" s="259" t="s">
        <v>4307</v>
      </c>
      <c r="C2754" s="259" t="s">
        <v>2934</v>
      </c>
      <c r="D2754" s="259" t="s">
        <v>1187</v>
      </c>
      <c r="E2754" s="259">
        <v>2</v>
      </c>
      <c r="F2754" s="259" t="s">
        <v>1188</v>
      </c>
      <c r="G2754" s="259" t="s">
        <v>33</v>
      </c>
      <c r="H2754" s="259">
        <v>2</v>
      </c>
      <c r="I2754" s="259" t="s">
        <v>17</v>
      </c>
      <c r="J2754" s="259" t="s">
        <v>17</v>
      </c>
      <c r="K2754" s="259" t="s">
        <v>4360</v>
      </c>
      <c r="L2754" s="260">
        <v>45687</v>
      </c>
      <c r="M2754" s="259" t="s">
        <v>20</v>
      </c>
    </row>
    <row r="2755" spans="1:13" x14ac:dyDescent="0.35">
      <c r="A2755" s="261" t="s">
        <v>4306</v>
      </c>
      <c r="B2755" s="261" t="s">
        <v>4307</v>
      </c>
      <c r="C2755" s="261" t="s">
        <v>2934</v>
      </c>
      <c r="D2755" s="261" t="s">
        <v>1190</v>
      </c>
      <c r="E2755" s="261">
        <v>2</v>
      </c>
      <c r="F2755" s="261" t="s">
        <v>1188</v>
      </c>
      <c r="G2755" s="261" t="s">
        <v>33</v>
      </c>
      <c r="H2755" s="261">
        <v>2</v>
      </c>
      <c r="I2755" s="261" t="s">
        <v>17</v>
      </c>
      <c r="J2755" s="261" t="s">
        <v>17</v>
      </c>
      <c r="K2755" s="261" t="s">
        <v>4361</v>
      </c>
      <c r="L2755" s="262">
        <v>45687</v>
      </c>
      <c r="M2755" s="261" t="s">
        <v>20</v>
      </c>
    </row>
    <row r="2756" spans="1:13" x14ac:dyDescent="0.35">
      <c r="A2756" s="259" t="s">
        <v>4306</v>
      </c>
      <c r="B2756" s="259" t="s">
        <v>4307</v>
      </c>
      <c r="C2756" s="259" t="s">
        <v>2934</v>
      </c>
      <c r="D2756" s="259" t="s">
        <v>1192</v>
      </c>
      <c r="E2756" s="259">
        <v>1</v>
      </c>
      <c r="F2756" s="259" t="s">
        <v>1188</v>
      </c>
      <c r="G2756" s="259" t="s">
        <v>33</v>
      </c>
      <c r="H2756" s="259">
        <v>2</v>
      </c>
      <c r="I2756" s="259" t="s">
        <v>17</v>
      </c>
      <c r="J2756" s="259" t="s">
        <v>17</v>
      </c>
      <c r="K2756" s="259" t="s">
        <v>4362</v>
      </c>
      <c r="L2756" s="260">
        <v>45687</v>
      </c>
      <c r="M2756" s="259" t="s">
        <v>20</v>
      </c>
    </row>
    <row r="2757" spans="1:13" x14ac:dyDescent="0.35">
      <c r="A2757" s="261" t="s">
        <v>4306</v>
      </c>
      <c r="B2757" s="261" t="s">
        <v>4307</v>
      </c>
      <c r="C2757" s="261" t="s">
        <v>2934</v>
      </c>
      <c r="D2757" s="261" t="s">
        <v>1194</v>
      </c>
      <c r="E2757" s="261">
        <v>0</v>
      </c>
      <c r="F2757" s="261" t="s">
        <v>1188</v>
      </c>
      <c r="G2757" s="261" t="s">
        <v>33</v>
      </c>
      <c r="H2757" s="261">
        <v>2</v>
      </c>
      <c r="I2757" s="261" t="s">
        <v>17</v>
      </c>
      <c r="J2757" s="261" t="s">
        <v>17</v>
      </c>
      <c r="K2757" s="261" t="s">
        <v>4363</v>
      </c>
      <c r="L2757" s="262">
        <v>45687</v>
      </c>
      <c r="M2757" s="261" t="s">
        <v>20</v>
      </c>
    </row>
    <row r="2758" spans="1:13" x14ac:dyDescent="0.35">
      <c r="A2758" s="259" t="s">
        <v>4306</v>
      </c>
      <c r="B2758" s="259" t="s">
        <v>4307</v>
      </c>
      <c r="C2758" s="259" t="s">
        <v>2934</v>
      </c>
      <c r="D2758" s="259" t="s">
        <v>1196</v>
      </c>
      <c r="E2758" s="259">
        <v>1</v>
      </c>
      <c r="F2758" s="259" t="s">
        <v>1188</v>
      </c>
      <c r="G2758" s="259" t="s">
        <v>33</v>
      </c>
      <c r="H2758" s="259">
        <v>2</v>
      </c>
      <c r="I2758" s="259" t="s">
        <v>17</v>
      </c>
      <c r="J2758" s="259" t="s">
        <v>17</v>
      </c>
      <c r="K2758" s="259" t="s">
        <v>4364</v>
      </c>
      <c r="L2758" s="260">
        <v>45687</v>
      </c>
      <c r="M2758" s="259" t="s">
        <v>20</v>
      </c>
    </row>
    <row r="2759" spans="1:13" x14ac:dyDescent="0.35">
      <c r="A2759" s="261" t="s">
        <v>4306</v>
      </c>
      <c r="B2759" s="261" t="s">
        <v>4307</v>
      </c>
      <c r="C2759" s="261" t="s">
        <v>2934</v>
      </c>
      <c r="D2759" s="261" t="s">
        <v>1198</v>
      </c>
      <c r="E2759" s="261">
        <v>1</v>
      </c>
      <c r="F2759" s="261" t="s">
        <v>1188</v>
      </c>
      <c r="G2759" s="261" t="s">
        <v>33</v>
      </c>
      <c r="H2759" s="261">
        <v>2</v>
      </c>
      <c r="I2759" s="261" t="s">
        <v>17</v>
      </c>
      <c r="J2759" s="261" t="s">
        <v>17</v>
      </c>
      <c r="K2759" s="261" t="s">
        <v>4365</v>
      </c>
      <c r="L2759" s="262">
        <v>45687</v>
      </c>
      <c r="M2759" s="261" t="s">
        <v>20</v>
      </c>
    </row>
    <row r="2760" spans="1:13" x14ac:dyDescent="0.35">
      <c r="A2760" s="259" t="s">
        <v>4306</v>
      </c>
      <c r="B2760" s="259" t="s">
        <v>4307</v>
      </c>
      <c r="C2760" s="259" t="s">
        <v>2934</v>
      </c>
      <c r="D2760" s="259" t="s">
        <v>1200</v>
      </c>
      <c r="E2760" s="259">
        <v>3</v>
      </c>
      <c r="F2760" s="259" t="s">
        <v>1188</v>
      </c>
      <c r="G2760" s="259" t="s">
        <v>33</v>
      </c>
      <c r="H2760" s="259">
        <v>2</v>
      </c>
      <c r="I2760" s="259" t="s">
        <v>17</v>
      </c>
      <c r="J2760" s="259" t="s">
        <v>17</v>
      </c>
      <c r="K2760" s="259" t="s">
        <v>4366</v>
      </c>
      <c r="L2760" s="260">
        <v>45687</v>
      </c>
      <c r="M2760" s="259" t="s">
        <v>20</v>
      </c>
    </row>
    <row r="2761" spans="1:13" x14ac:dyDescent="0.35">
      <c r="A2761" s="261" t="s">
        <v>4306</v>
      </c>
      <c r="B2761" s="261" t="s">
        <v>4307</v>
      </c>
      <c r="C2761" s="261" t="s">
        <v>2934</v>
      </c>
      <c r="D2761" s="261" t="s">
        <v>1202</v>
      </c>
      <c r="E2761" s="261">
        <v>3</v>
      </c>
      <c r="F2761" s="261" t="s">
        <v>1188</v>
      </c>
      <c r="G2761" s="261" t="s">
        <v>33</v>
      </c>
      <c r="H2761" s="261">
        <v>2</v>
      </c>
      <c r="I2761" s="261" t="s">
        <v>17</v>
      </c>
      <c r="J2761" s="261" t="s">
        <v>17</v>
      </c>
      <c r="K2761" s="261" t="s">
        <v>4367</v>
      </c>
      <c r="L2761" s="262">
        <v>45687</v>
      </c>
      <c r="M2761" s="261" t="s">
        <v>20</v>
      </c>
    </row>
    <row r="2762" spans="1:13" x14ac:dyDescent="0.35">
      <c r="A2762" s="259" t="s">
        <v>4306</v>
      </c>
      <c r="B2762" s="259" t="s">
        <v>4307</v>
      </c>
      <c r="C2762" s="259" t="s">
        <v>2934</v>
      </c>
      <c r="D2762" s="259" t="s">
        <v>1204</v>
      </c>
      <c r="E2762" s="259">
        <v>0</v>
      </c>
      <c r="F2762" s="259" t="s">
        <v>1188</v>
      </c>
      <c r="G2762" s="259" t="s">
        <v>33</v>
      </c>
      <c r="H2762" s="259">
        <v>2</v>
      </c>
      <c r="I2762" s="259" t="s">
        <v>17</v>
      </c>
      <c r="J2762" s="259" t="s">
        <v>17</v>
      </c>
      <c r="K2762" s="259" t="s">
        <v>4368</v>
      </c>
      <c r="L2762" s="260">
        <v>45687</v>
      </c>
      <c r="M2762" s="259" t="s">
        <v>20</v>
      </c>
    </row>
    <row r="2763" spans="1:13" x14ac:dyDescent="0.35">
      <c r="A2763" s="261" t="s">
        <v>2805</v>
      </c>
      <c r="B2763" s="261" t="s">
        <v>2806</v>
      </c>
      <c r="C2763" s="261" t="s">
        <v>2807</v>
      </c>
      <c r="D2763" s="261" t="s">
        <v>691</v>
      </c>
      <c r="E2763" s="261">
        <v>10672118</v>
      </c>
      <c r="F2763" s="261" t="s">
        <v>4369</v>
      </c>
      <c r="G2763" s="261" t="s">
        <v>358</v>
      </c>
      <c r="H2763" s="261">
        <v>1</v>
      </c>
      <c r="I2763" s="261" t="s">
        <v>4370</v>
      </c>
      <c r="J2763" s="261" t="s">
        <v>4371</v>
      </c>
      <c r="K2763" s="261" t="s">
        <v>4372</v>
      </c>
      <c r="L2763" s="262">
        <v>45688</v>
      </c>
      <c r="M2763" s="261" t="s">
        <v>20</v>
      </c>
    </row>
    <row r="2764" spans="1:13" x14ac:dyDescent="0.35">
      <c r="A2764" s="259" t="s">
        <v>2805</v>
      </c>
      <c r="B2764" s="259" t="s">
        <v>2806</v>
      </c>
      <c r="C2764" s="259" t="s">
        <v>2807</v>
      </c>
      <c r="D2764" s="259" t="s">
        <v>696</v>
      </c>
      <c r="E2764" s="259">
        <v>0</v>
      </c>
      <c r="F2764" s="259" t="s">
        <v>4373</v>
      </c>
      <c r="G2764" s="259" t="s">
        <v>358</v>
      </c>
      <c r="H2764" s="259">
        <v>1</v>
      </c>
      <c r="I2764" s="259" t="s">
        <v>4374</v>
      </c>
      <c r="J2764" s="259" t="s">
        <v>4375</v>
      </c>
      <c r="K2764" s="259" t="s">
        <v>4376</v>
      </c>
      <c r="L2764" s="260">
        <v>45688</v>
      </c>
      <c r="M2764" s="259" t="s">
        <v>20</v>
      </c>
    </row>
    <row r="2765" spans="1:13" x14ac:dyDescent="0.35">
      <c r="A2765" s="261" t="s">
        <v>2805</v>
      </c>
      <c r="B2765" s="261" t="s">
        <v>2806</v>
      </c>
      <c r="C2765" s="261" t="s">
        <v>2807</v>
      </c>
      <c r="D2765" s="261" t="s">
        <v>702</v>
      </c>
      <c r="E2765" s="261">
        <v>0</v>
      </c>
      <c r="F2765" s="261" t="s">
        <v>4373</v>
      </c>
      <c r="G2765" s="261" t="s">
        <v>358</v>
      </c>
      <c r="H2765" s="261">
        <v>1</v>
      </c>
      <c r="I2765" s="261" t="s">
        <v>4374</v>
      </c>
      <c r="J2765" s="261" t="s">
        <v>4377</v>
      </c>
      <c r="K2765" s="261" t="s">
        <v>4378</v>
      </c>
      <c r="L2765" s="262">
        <v>45688</v>
      </c>
      <c r="M2765" s="261" t="s">
        <v>20</v>
      </c>
    </row>
    <row r="2766" spans="1:13" x14ac:dyDescent="0.35">
      <c r="A2766" s="259" t="s">
        <v>2805</v>
      </c>
      <c r="B2766" s="259" t="s">
        <v>2806</v>
      </c>
      <c r="C2766" s="259" t="s">
        <v>2807</v>
      </c>
      <c r="D2766" s="259" t="s">
        <v>572</v>
      </c>
      <c r="E2766" s="259">
        <v>0</v>
      </c>
      <c r="F2766" s="259" t="s">
        <v>4373</v>
      </c>
      <c r="G2766" s="259" t="s">
        <v>358</v>
      </c>
      <c r="H2766" s="259">
        <v>1</v>
      </c>
      <c r="I2766" s="259" t="s">
        <v>4374</v>
      </c>
      <c r="J2766" s="259" t="s">
        <v>4377</v>
      </c>
      <c r="K2766" s="259" t="s">
        <v>4379</v>
      </c>
      <c r="L2766" s="260">
        <v>45688</v>
      </c>
      <c r="M2766" s="259" t="s">
        <v>20</v>
      </c>
    </row>
    <row r="2767" spans="1:13" x14ac:dyDescent="0.35">
      <c r="A2767" s="261" t="s">
        <v>2805</v>
      </c>
      <c r="B2767" s="261" t="s">
        <v>2806</v>
      </c>
      <c r="C2767" s="261" t="s">
        <v>2807</v>
      </c>
      <c r="D2767" s="261" t="s">
        <v>282</v>
      </c>
      <c r="E2767" s="261">
        <v>2</v>
      </c>
      <c r="F2767" s="261" t="s">
        <v>4380</v>
      </c>
      <c r="G2767" s="261" t="s">
        <v>358</v>
      </c>
      <c r="H2767" s="261">
        <v>1</v>
      </c>
      <c r="I2767" s="261" t="s">
        <v>4381</v>
      </c>
      <c r="J2767" s="261" t="s">
        <v>3630</v>
      </c>
      <c r="K2767" s="261" t="s">
        <v>4382</v>
      </c>
      <c r="L2767" s="262">
        <v>45688</v>
      </c>
      <c r="M2767" s="261" t="s">
        <v>20</v>
      </c>
    </row>
    <row r="2768" spans="1:13" x14ac:dyDescent="0.35">
      <c r="A2768" s="259" t="s">
        <v>2124</v>
      </c>
      <c r="B2768" s="259" t="s">
        <v>2125</v>
      </c>
      <c r="C2768" s="259" t="s">
        <v>2126</v>
      </c>
      <c r="D2768" s="259" t="s">
        <v>691</v>
      </c>
      <c r="E2768" s="259">
        <v>1366188</v>
      </c>
      <c r="F2768" s="259" t="s">
        <v>4369</v>
      </c>
      <c r="G2768" s="259" t="s">
        <v>358</v>
      </c>
      <c r="H2768" s="259">
        <v>1</v>
      </c>
      <c r="I2768" s="259" t="s">
        <v>4383</v>
      </c>
      <c r="J2768" s="259" t="s">
        <v>4371</v>
      </c>
      <c r="K2768" s="259" t="s">
        <v>4384</v>
      </c>
      <c r="L2768" s="260">
        <v>45688</v>
      </c>
      <c r="M2768" s="259" t="s">
        <v>20</v>
      </c>
    </row>
    <row r="2769" spans="1:13" x14ac:dyDescent="0.35">
      <c r="A2769" s="261" t="s">
        <v>2124</v>
      </c>
      <c r="B2769" s="261" t="s">
        <v>2125</v>
      </c>
      <c r="C2769" s="261" t="s">
        <v>2126</v>
      </c>
      <c r="D2769" s="261" t="s">
        <v>696</v>
      </c>
      <c r="E2769" s="261">
        <v>0</v>
      </c>
      <c r="F2769" s="261" t="s">
        <v>4373</v>
      </c>
      <c r="G2769" s="261" t="s">
        <v>358</v>
      </c>
      <c r="H2769" s="261">
        <v>1</v>
      </c>
      <c r="I2769" s="261" t="s">
        <v>4374</v>
      </c>
      <c r="J2769" s="261" t="s">
        <v>4375</v>
      </c>
      <c r="K2769" s="261" t="s">
        <v>4385</v>
      </c>
      <c r="L2769" s="262">
        <v>45688</v>
      </c>
      <c r="M2769" s="261" t="s">
        <v>20</v>
      </c>
    </row>
    <row r="2770" spans="1:13" x14ac:dyDescent="0.35">
      <c r="A2770" s="259" t="s">
        <v>2124</v>
      </c>
      <c r="B2770" s="259" t="s">
        <v>2125</v>
      </c>
      <c r="C2770" s="259" t="s">
        <v>2126</v>
      </c>
      <c r="D2770" s="259" t="s">
        <v>702</v>
      </c>
      <c r="E2770" s="259">
        <v>0</v>
      </c>
      <c r="F2770" s="259" t="s">
        <v>4373</v>
      </c>
      <c r="G2770" s="259" t="s">
        <v>358</v>
      </c>
      <c r="H2770" s="259">
        <v>1</v>
      </c>
      <c r="I2770" s="259" t="s">
        <v>4374</v>
      </c>
      <c r="J2770" s="259" t="s">
        <v>4377</v>
      </c>
      <c r="K2770" s="259" t="s">
        <v>4386</v>
      </c>
      <c r="L2770" s="260">
        <v>45688</v>
      </c>
      <c r="M2770" s="259" t="s">
        <v>20</v>
      </c>
    </row>
    <row r="2771" spans="1:13" x14ac:dyDescent="0.35">
      <c r="A2771" s="261" t="s">
        <v>2124</v>
      </c>
      <c r="B2771" s="261" t="s">
        <v>2125</v>
      </c>
      <c r="C2771" s="261" t="s">
        <v>2126</v>
      </c>
      <c r="D2771" s="261" t="s">
        <v>572</v>
      </c>
      <c r="E2771" s="261">
        <v>0</v>
      </c>
      <c r="F2771" s="261" t="s">
        <v>4373</v>
      </c>
      <c r="G2771" s="261" t="s">
        <v>358</v>
      </c>
      <c r="H2771" s="261">
        <v>1</v>
      </c>
      <c r="I2771" s="261" t="s">
        <v>4374</v>
      </c>
      <c r="J2771" s="261" t="s">
        <v>4377</v>
      </c>
      <c r="K2771" s="261" t="s">
        <v>4387</v>
      </c>
      <c r="L2771" s="262">
        <v>45688</v>
      </c>
      <c r="M2771" s="261" t="s">
        <v>20</v>
      </c>
    </row>
    <row r="2772" spans="1:13" x14ac:dyDescent="0.35">
      <c r="A2772" s="259" t="s">
        <v>2124</v>
      </c>
      <c r="B2772" s="259" t="s">
        <v>2125</v>
      </c>
      <c r="C2772" s="259" t="s">
        <v>2126</v>
      </c>
      <c r="D2772" s="259" t="s">
        <v>282</v>
      </c>
      <c r="E2772" s="259">
        <v>2</v>
      </c>
      <c r="F2772" s="259" t="s">
        <v>4388</v>
      </c>
      <c r="G2772" s="259" t="s">
        <v>358</v>
      </c>
      <c r="H2772" s="259">
        <v>1</v>
      </c>
      <c r="I2772" s="259" t="s">
        <v>4381</v>
      </c>
      <c r="J2772" s="259" t="s">
        <v>3630</v>
      </c>
      <c r="K2772" s="259" t="s">
        <v>4389</v>
      </c>
      <c r="L2772" s="260">
        <v>45688</v>
      </c>
      <c r="M2772" s="259" t="s">
        <v>20</v>
      </c>
    </row>
    <row r="2773" spans="1:13" x14ac:dyDescent="0.35">
      <c r="A2773" s="261" t="s">
        <v>2148</v>
      </c>
      <c r="B2773" s="261" t="s">
        <v>2149</v>
      </c>
      <c r="C2773" s="261" t="s">
        <v>2150</v>
      </c>
      <c r="D2773" s="261" t="s">
        <v>691</v>
      </c>
      <c r="E2773" s="261">
        <v>1881750</v>
      </c>
      <c r="F2773" s="261" t="s">
        <v>4390</v>
      </c>
      <c r="G2773" s="261" t="s">
        <v>358</v>
      </c>
      <c r="H2773" s="261">
        <v>1</v>
      </c>
      <c r="I2773" s="261" t="s">
        <v>4391</v>
      </c>
      <c r="J2773" s="261" t="s">
        <v>4371</v>
      </c>
      <c r="K2773" s="261" t="s">
        <v>4392</v>
      </c>
      <c r="L2773" s="262">
        <v>45688</v>
      </c>
      <c r="M2773" s="261" t="s">
        <v>20</v>
      </c>
    </row>
    <row r="2774" spans="1:13" x14ac:dyDescent="0.35">
      <c r="A2774" s="259" t="s">
        <v>2148</v>
      </c>
      <c r="B2774" s="259" t="s">
        <v>2149</v>
      </c>
      <c r="C2774" s="259" t="s">
        <v>2150</v>
      </c>
      <c r="D2774" s="259" t="s">
        <v>696</v>
      </c>
      <c r="E2774" s="259">
        <v>0</v>
      </c>
      <c r="F2774" s="259" t="s">
        <v>4393</v>
      </c>
      <c r="G2774" s="259" t="s">
        <v>358</v>
      </c>
      <c r="H2774" s="259">
        <v>1</v>
      </c>
      <c r="I2774" s="259" t="s">
        <v>4374</v>
      </c>
      <c r="J2774" s="259" t="s">
        <v>4375</v>
      </c>
      <c r="K2774" s="259" t="s">
        <v>4394</v>
      </c>
      <c r="L2774" s="260">
        <v>45688</v>
      </c>
      <c r="M2774" s="259" t="s">
        <v>20</v>
      </c>
    </row>
    <row r="2775" spans="1:13" x14ac:dyDescent="0.35">
      <c r="A2775" s="261" t="s">
        <v>2148</v>
      </c>
      <c r="B2775" s="261" t="s">
        <v>2149</v>
      </c>
      <c r="C2775" s="261" t="s">
        <v>2150</v>
      </c>
      <c r="D2775" s="261" t="s">
        <v>702</v>
      </c>
      <c r="E2775" s="261">
        <v>0</v>
      </c>
      <c r="F2775" s="261" t="s">
        <v>4393</v>
      </c>
      <c r="G2775" s="261" t="s">
        <v>358</v>
      </c>
      <c r="H2775" s="261">
        <v>1</v>
      </c>
      <c r="I2775" s="261" t="s">
        <v>4374</v>
      </c>
      <c r="J2775" s="261" t="s">
        <v>4377</v>
      </c>
      <c r="K2775" s="261" t="s">
        <v>4395</v>
      </c>
      <c r="L2775" s="262">
        <v>45688</v>
      </c>
      <c r="M2775" s="261" t="s">
        <v>20</v>
      </c>
    </row>
    <row r="2776" spans="1:13" x14ac:dyDescent="0.35">
      <c r="A2776" s="259" t="s">
        <v>2148</v>
      </c>
      <c r="B2776" s="259" t="s">
        <v>2149</v>
      </c>
      <c r="C2776" s="259" t="s">
        <v>2150</v>
      </c>
      <c r="D2776" s="259" t="s">
        <v>572</v>
      </c>
      <c r="E2776" s="259">
        <v>0</v>
      </c>
      <c r="F2776" s="259" t="s">
        <v>4393</v>
      </c>
      <c r="G2776" s="259" t="s">
        <v>358</v>
      </c>
      <c r="H2776" s="259">
        <v>1</v>
      </c>
      <c r="I2776" s="259" t="s">
        <v>4374</v>
      </c>
      <c r="J2776" s="259" t="s">
        <v>4377</v>
      </c>
      <c r="K2776" s="259" t="s">
        <v>4396</v>
      </c>
      <c r="L2776" s="260">
        <v>45688</v>
      </c>
      <c r="M2776" s="259" t="s">
        <v>20</v>
      </c>
    </row>
    <row r="2777" spans="1:13" x14ac:dyDescent="0.35">
      <c r="A2777" s="261" t="s">
        <v>2148</v>
      </c>
      <c r="B2777" s="261" t="s">
        <v>2149</v>
      </c>
      <c r="C2777" s="261" t="s">
        <v>2150</v>
      </c>
      <c r="D2777" s="261" t="s">
        <v>282</v>
      </c>
      <c r="E2777" s="261">
        <v>2</v>
      </c>
      <c r="F2777" s="261" t="s">
        <v>4380</v>
      </c>
      <c r="G2777" s="261" t="s">
        <v>358</v>
      </c>
      <c r="H2777" s="261">
        <v>1</v>
      </c>
      <c r="I2777" s="261" t="s">
        <v>4381</v>
      </c>
      <c r="J2777" s="261" t="s">
        <v>3630</v>
      </c>
      <c r="K2777" s="261" t="s">
        <v>4397</v>
      </c>
      <c r="L2777" s="262">
        <v>45688</v>
      </c>
      <c r="M2777" s="261" t="s">
        <v>20</v>
      </c>
    </row>
    <row r="2778" spans="1:13" x14ac:dyDescent="0.35">
      <c r="A2778" s="259" t="s">
        <v>2136</v>
      </c>
      <c r="B2778" s="259" t="s">
        <v>2137</v>
      </c>
      <c r="C2778" s="259" t="s">
        <v>2138</v>
      </c>
      <c r="D2778" s="259" t="s">
        <v>696</v>
      </c>
      <c r="E2778" s="259">
        <v>0</v>
      </c>
      <c r="F2778" s="259" t="s">
        <v>4398</v>
      </c>
      <c r="G2778" s="259" t="s">
        <v>358</v>
      </c>
      <c r="H2778" s="259">
        <v>1</v>
      </c>
      <c r="I2778" s="259" t="s">
        <v>4399</v>
      </c>
      <c r="J2778" s="259" t="s">
        <v>4375</v>
      </c>
      <c r="K2778" s="259" t="s">
        <v>4400</v>
      </c>
      <c r="L2778" s="260">
        <v>45688</v>
      </c>
      <c r="M2778" s="259" t="s">
        <v>20</v>
      </c>
    </row>
    <row r="2779" spans="1:13" x14ac:dyDescent="0.35">
      <c r="A2779" s="261" t="s">
        <v>2136</v>
      </c>
      <c r="B2779" s="261" t="s">
        <v>2137</v>
      </c>
      <c r="C2779" s="261" t="s">
        <v>2138</v>
      </c>
      <c r="D2779" s="261" t="s">
        <v>702</v>
      </c>
      <c r="E2779" s="261">
        <v>0</v>
      </c>
      <c r="F2779" s="261" t="s">
        <v>4398</v>
      </c>
      <c r="G2779" s="261" t="s">
        <v>358</v>
      </c>
      <c r="H2779" s="261">
        <v>1</v>
      </c>
      <c r="I2779" s="261" t="s">
        <v>4399</v>
      </c>
      <c r="J2779" s="261" t="s">
        <v>4377</v>
      </c>
      <c r="K2779" s="261" t="s">
        <v>4401</v>
      </c>
      <c r="L2779" s="262">
        <v>45688</v>
      </c>
      <c r="M2779" s="261" t="s">
        <v>20</v>
      </c>
    </row>
    <row r="2780" spans="1:13" x14ac:dyDescent="0.35">
      <c r="A2780" s="259" t="s">
        <v>2136</v>
      </c>
      <c r="B2780" s="259" t="s">
        <v>2137</v>
      </c>
      <c r="C2780" s="259" t="s">
        <v>2138</v>
      </c>
      <c r="D2780" s="259" t="s">
        <v>572</v>
      </c>
      <c r="E2780" s="259">
        <v>0</v>
      </c>
      <c r="F2780" s="259" t="s">
        <v>4398</v>
      </c>
      <c r="G2780" s="259" t="s">
        <v>358</v>
      </c>
      <c r="H2780" s="259">
        <v>1</v>
      </c>
      <c r="I2780" s="259" t="s">
        <v>4399</v>
      </c>
      <c r="J2780" s="259" t="s">
        <v>4377</v>
      </c>
      <c r="K2780" s="259" t="s">
        <v>4402</v>
      </c>
      <c r="L2780" s="260">
        <v>45688</v>
      </c>
      <c r="M2780" s="259" t="s">
        <v>20</v>
      </c>
    </row>
    <row r="2781" spans="1:13" x14ac:dyDescent="0.35">
      <c r="A2781" s="261" t="s">
        <v>2136</v>
      </c>
      <c r="B2781" s="261" t="s">
        <v>2137</v>
      </c>
      <c r="C2781" s="261" t="s">
        <v>2138</v>
      </c>
      <c r="D2781" s="261" t="s">
        <v>282</v>
      </c>
      <c r="E2781" s="261">
        <v>2</v>
      </c>
      <c r="F2781" s="261" t="s">
        <v>4380</v>
      </c>
      <c r="G2781" s="261" t="s">
        <v>358</v>
      </c>
      <c r="H2781" s="261">
        <v>1</v>
      </c>
      <c r="I2781" s="261" t="s">
        <v>4381</v>
      </c>
      <c r="J2781" s="261" t="s">
        <v>3630</v>
      </c>
      <c r="K2781" s="261" t="s">
        <v>4403</v>
      </c>
      <c r="L2781" s="262">
        <v>45688</v>
      </c>
      <c r="M2781" s="261" t="s">
        <v>20</v>
      </c>
    </row>
    <row r="2782" spans="1:13" x14ac:dyDescent="0.35">
      <c r="A2782" s="259" t="s">
        <v>2573</v>
      </c>
      <c r="B2782" s="259" t="s">
        <v>2574</v>
      </c>
      <c r="C2782" s="259" t="s">
        <v>2575</v>
      </c>
      <c r="D2782" s="259" t="s">
        <v>696</v>
      </c>
      <c r="E2782" s="259">
        <v>0</v>
      </c>
      <c r="F2782" s="259" t="s">
        <v>4398</v>
      </c>
      <c r="G2782" s="259" t="s">
        <v>742</v>
      </c>
      <c r="H2782" s="259">
        <v>2</v>
      </c>
      <c r="I2782" s="259" t="s">
        <v>4399</v>
      </c>
      <c r="J2782" s="259" t="s">
        <v>4375</v>
      </c>
      <c r="K2782" s="259" t="s">
        <v>4404</v>
      </c>
      <c r="L2782" s="260">
        <v>45688</v>
      </c>
      <c r="M2782" s="259" t="s">
        <v>20</v>
      </c>
    </row>
    <row r="2783" spans="1:13" x14ac:dyDescent="0.35">
      <c r="A2783" s="261" t="s">
        <v>2573</v>
      </c>
      <c r="B2783" s="261" t="s">
        <v>2574</v>
      </c>
      <c r="C2783" s="261" t="s">
        <v>2575</v>
      </c>
      <c r="D2783" s="261" t="s">
        <v>702</v>
      </c>
      <c r="E2783" s="261">
        <v>0</v>
      </c>
      <c r="F2783" s="261" t="s">
        <v>4398</v>
      </c>
      <c r="G2783" s="261" t="s">
        <v>742</v>
      </c>
      <c r="H2783" s="261">
        <v>2</v>
      </c>
      <c r="I2783" s="261" t="s">
        <v>4399</v>
      </c>
      <c r="J2783" s="261" t="s">
        <v>4377</v>
      </c>
      <c r="K2783" s="261" t="s">
        <v>4405</v>
      </c>
      <c r="L2783" s="262">
        <v>45688</v>
      </c>
      <c r="M2783" s="261" t="s">
        <v>20</v>
      </c>
    </row>
    <row r="2784" spans="1:13" x14ac:dyDescent="0.35">
      <c r="A2784" s="259" t="s">
        <v>2573</v>
      </c>
      <c r="B2784" s="259" t="s">
        <v>2574</v>
      </c>
      <c r="C2784" s="259" t="s">
        <v>2575</v>
      </c>
      <c r="D2784" s="259" t="s">
        <v>572</v>
      </c>
      <c r="E2784" s="259">
        <v>0</v>
      </c>
      <c r="F2784" s="259" t="s">
        <v>4398</v>
      </c>
      <c r="G2784" s="259" t="s">
        <v>742</v>
      </c>
      <c r="H2784" s="259">
        <v>2</v>
      </c>
      <c r="I2784" s="259" t="s">
        <v>4399</v>
      </c>
      <c r="J2784" s="259" t="s">
        <v>4377</v>
      </c>
      <c r="K2784" s="259" t="s">
        <v>4406</v>
      </c>
      <c r="L2784" s="260">
        <v>45688</v>
      </c>
      <c r="M2784" s="259" t="s">
        <v>20</v>
      </c>
    </row>
    <row r="2785" spans="1:13" x14ac:dyDescent="0.35">
      <c r="A2785" s="261" t="s">
        <v>2659</v>
      </c>
      <c r="B2785" s="261" t="s">
        <v>2660</v>
      </c>
      <c r="C2785" s="261" t="s">
        <v>2661</v>
      </c>
      <c r="D2785" s="261" t="s">
        <v>413</v>
      </c>
      <c r="E2785" s="261">
        <v>993795</v>
      </c>
      <c r="F2785" s="261" t="s">
        <v>4407</v>
      </c>
      <c r="G2785" s="261" t="s">
        <v>742</v>
      </c>
      <c r="H2785" s="261">
        <v>2</v>
      </c>
      <c r="I2785" s="261" t="s">
        <v>3864</v>
      </c>
      <c r="J2785" s="261" t="s">
        <v>4408</v>
      </c>
      <c r="K2785" s="261" t="s">
        <v>4409</v>
      </c>
      <c r="L2785" s="262">
        <v>45688</v>
      </c>
      <c r="M2785" s="261" t="s">
        <v>20</v>
      </c>
    </row>
    <row r="2786" spans="1:13" x14ac:dyDescent="0.35">
      <c r="A2786" s="259" t="s">
        <v>2659</v>
      </c>
      <c r="B2786" s="259" t="s">
        <v>2660</v>
      </c>
      <c r="C2786" s="259" t="s">
        <v>2661</v>
      </c>
      <c r="D2786" s="259" t="s">
        <v>550</v>
      </c>
      <c r="E2786" s="259">
        <v>1</v>
      </c>
      <c r="F2786" s="259" t="s">
        <v>4410</v>
      </c>
      <c r="G2786" s="259" t="s">
        <v>742</v>
      </c>
      <c r="H2786" s="259">
        <v>2</v>
      </c>
      <c r="I2786" s="259" t="s">
        <v>4234</v>
      </c>
      <c r="J2786" s="259" t="s">
        <v>4411</v>
      </c>
      <c r="K2786" s="259" t="s">
        <v>4412</v>
      </c>
      <c r="L2786" s="260">
        <v>45688</v>
      </c>
      <c r="M2786" s="259" t="s">
        <v>20</v>
      </c>
    </row>
    <row r="2787" spans="1:13" x14ac:dyDescent="0.35">
      <c r="A2787" s="261" t="s">
        <v>2671</v>
      </c>
      <c r="B2787" s="261" t="s">
        <v>2672</v>
      </c>
      <c r="C2787" s="261" t="s">
        <v>2673</v>
      </c>
      <c r="D2787" s="261" t="s">
        <v>696</v>
      </c>
      <c r="E2787" s="261">
        <v>0</v>
      </c>
      <c r="F2787" s="261" t="s">
        <v>4413</v>
      </c>
      <c r="G2787" s="261" t="s">
        <v>742</v>
      </c>
      <c r="H2787" s="261">
        <v>2</v>
      </c>
      <c r="I2787" s="261" t="s">
        <v>4414</v>
      </c>
      <c r="J2787" s="261" t="s">
        <v>4375</v>
      </c>
      <c r="K2787" s="261" t="s">
        <v>4415</v>
      </c>
      <c r="L2787" s="262">
        <v>45688</v>
      </c>
      <c r="M2787" s="261" t="s">
        <v>20</v>
      </c>
    </row>
    <row r="2788" spans="1:13" x14ac:dyDescent="0.35">
      <c r="A2788" s="259" t="s">
        <v>2671</v>
      </c>
      <c r="B2788" s="259" t="s">
        <v>2672</v>
      </c>
      <c r="C2788" s="259" t="s">
        <v>2673</v>
      </c>
      <c r="D2788" s="259" t="s">
        <v>702</v>
      </c>
      <c r="E2788" s="259" t="s">
        <v>17</v>
      </c>
      <c r="F2788" s="259" t="s">
        <v>4413</v>
      </c>
      <c r="G2788" s="259" t="s">
        <v>742</v>
      </c>
      <c r="H2788" s="259">
        <v>2</v>
      </c>
      <c r="I2788" s="259" t="s">
        <v>4414</v>
      </c>
      <c r="J2788" s="259" t="s">
        <v>4377</v>
      </c>
      <c r="K2788" s="259" t="s">
        <v>4416</v>
      </c>
      <c r="L2788" s="260">
        <v>45688</v>
      </c>
      <c r="M2788" s="259" t="s">
        <v>20</v>
      </c>
    </row>
    <row r="2789" spans="1:13" x14ac:dyDescent="0.35">
      <c r="A2789" s="261" t="s">
        <v>2671</v>
      </c>
      <c r="B2789" s="261" t="s">
        <v>2672</v>
      </c>
      <c r="C2789" s="261" t="s">
        <v>2673</v>
      </c>
      <c r="D2789" s="261" t="s">
        <v>572</v>
      </c>
      <c r="E2789" s="261" t="s">
        <v>17</v>
      </c>
      <c r="F2789" s="261" t="s">
        <v>4413</v>
      </c>
      <c r="G2789" s="261" t="s">
        <v>742</v>
      </c>
      <c r="H2789" s="261">
        <v>2</v>
      </c>
      <c r="I2789" s="261" t="s">
        <v>4414</v>
      </c>
      <c r="J2789" s="261" t="s">
        <v>4377</v>
      </c>
      <c r="K2789" s="261" t="s">
        <v>4417</v>
      </c>
      <c r="L2789" s="262">
        <v>45688</v>
      </c>
      <c r="M2789" s="261" t="s">
        <v>20</v>
      </c>
    </row>
    <row r="2790" spans="1:13" x14ac:dyDescent="0.35">
      <c r="A2790" s="259" t="s">
        <v>2671</v>
      </c>
      <c r="B2790" s="259" t="s">
        <v>2672</v>
      </c>
      <c r="C2790" s="259" t="s">
        <v>2673</v>
      </c>
      <c r="D2790" s="259" t="s">
        <v>282</v>
      </c>
      <c r="E2790" s="259">
        <v>2</v>
      </c>
      <c r="F2790" s="259" t="s">
        <v>4380</v>
      </c>
      <c r="G2790" s="259" t="s">
        <v>358</v>
      </c>
      <c r="H2790" s="259">
        <v>1</v>
      </c>
      <c r="I2790" s="259" t="s">
        <v>4381</v>
      </c>
      <c r="J2790" s="259" t="s">
        <v>3630</v>
      </c>
      <c r="K2790" s="259" t="s">
        <v>4418</v>
      </c>
      <c r="L2790" s="260">
        <v>45688</v>
      </c>
      <c r="M2790" s="259" t="s">
        <v>20</v>
      </c>
    </row>
    <row r="2791" spans="1:13" x14ac:dyDescent="0.35">
      <c r="A2791" s="261" t="s">
        <v>2252</v>
      </c>
      <c r="B2791" s="261" t="s">
        <v>2253</v>
      </c>
      <c r="C2791" s="261" t="s">
        <v>2254</v>
      </c>
      <c r="D2791" s="261" t="s">
        <v>696</v>
      </c>
      <c r="E2791" s="261">
        <v>0</v>
      </c>
      <c r="F2791" s="261" t="s">
        <v>4419</v>
      </c>
      <c r="G2791" s="261" t="s">
        <v>742</v>
      </c>
      <c r="H2791" s="261">
        <v>2</v>
      </c>
      <c r="I2791" s="261" t="s">
        <v>4399</v>
      </c>
      <c r="J2791" s="261" t="s">
        <v>4375</v>
      </c>
      <c r="K2791" s="261" t="s">
        <v>4420</v>
      </c>
      <c r="L2791" s="262">
        <v>45688</v>
      </c>
      <c r="M2791" s="261" t="s">
        <v>20</v>
      </c>
    </row>
    <row r="2792" spans="1:13" x14ac:dyDescent="0.35">
      <c r="A2792" s="259" t="s">
        <v>2252</v>
      </c>
      <c r="B2792" s="259" t="s">
        <v>2253</v>
      </c>
      <c r="C2792" s="259" t="s">
        <v>2254</v>
      </c>
      <c r="D2792" s="259" t="s">
        <v>702</v>
      </c>
      <c r="E2792" s="259">
        <v>0</v>
      </c>
      <c r="F2792" s="259" t="s">
        <v>4419</v>
      </c>
      <c r="G2792" s="259" t="s">
        <v>742</v>
      </c>
      <c r="H2792" s="259">
        <v>2</v>
      </c>
      <c r="I2792" s="259" t="s">
        <v>4399</v>
      </c>
      <c r="J2792" s="259" t="s">
        <v>4377</v>
      </c>
      <c r="K2792" s="259" t="s">
        <v>4421</v>
      </c>
      <c r="L2792" s="260">
        <v>45688</v>
      </c>
      <c r="M2792" s="259" t="s">
        <v>20</v>
      </c>
    </row>
    <row r="2793" spans="1:13" x14ac:dyDescent="0.35">
      <c r="A2793" s="261" t="s">
        <v>2252</v>
      </c>
      <c r="B2793" s="261" t="s">
        <v>2253</v>
      </c>
      <c r="C2793" s="261" t="s">
        <v>2254</v>
      </c>
      <c r="D2793" s="261" t="s">
        <v>572</v>
      </c>
      <c r="E2793" s="261">
        <v>0</v>
      </c>
      <c r="F2793" s="261" t="s">
        <v>4419</v>
      </c>
      <c r="G2793" s="261" t="s">
        <v>742</v>
      </c>
      <c r="H2793" s="261">
        <v>2</v>
      </c>
      <c r="I2793" s="261" t="s">
        <v>4399</v>
      </c>
      <c r="J2793" s="261" t="s">
        <v>4377</v>
      </c>
      <c r="K2793" s="261" t="s">
        <v>4422</v>
      </c>
      <c r="L2793" s="262">
        <v>45688</v>
      </c>
      <c r="M2793" s="261" t="s">
        <v>20</v>
      </c>
    </row>
    <row r="2794" spans="1:13" x14ac:dyDescent="0.35">
      <c r="A2794" s="259" t="s">
        <v>2252</v>
      </c>
      <c r="B2794" s="259" t="s">
        <v>2253</v>
      </c>
      <c r="C2794" s="259" t="s">
        <v>2254</v>
      </c>
      <c r="D2794" s="259" t="s">
        <v>282</v>
      </c>
      <c r="E2794" s="259">
        <v>2</v>
      </c>
      <c r="F2794" s="259" t="s">
        <v>4380</v>
      </c>
      <c r="G2794" s="259" t="s">
        <v>358</v>
      </c>
      <c r="H2794" s="259">
        <v>1</v>
      </c>
      <c r="I2794" s="259" t="s">
        <v>4381</v>
      </c>
      <c r="J2794" s="259" t="s">
        <v>3630</v>
      </c>
      <c r="K2794" s="259" t="s">
        <v>4423</v>
      </c>
      <c r="L2794" s="260">
        <v>45688</v>
      </c>
      <c r="M2794" s="259" t="s">
        <v>20</v>
      </c>
    </row>
    <row r="2795" spans="1:13" x14ac:dyDescent="0.35">
      <c r="A2795" s="261" t="s">
        <v>1761</v>
      </c>
      <c r="B2795" s="261" t="s">
        <v>1762</v>
      </c>
      <c r="C2795" s="261" t="s">
        <v>1763</v>
      </c>
      <c r="D2795" s="261" t="s">
        <v>663</v>
      </c>
      <c r="E2795" s="261">
        <v>16300000</v>
      </c>
      <c r="F2795" s="261" t="s">
        <v>4424</v>
      </c>
      <c r="G2795" s="261" t="s">
        <v>358</v>
      </c>
      <c r="H2795" s="261">
        <v>1</v>
      </c>
      <c r="I2795" s="261" t="s">
        <v>4425</v>
      </c>
      <c r="J2795" s="261" t="s">
        <v>4426</v>
      </c>
      <c r="K2795" s="261" t="s">
        <v>4427</v>
      </c>
      <c r="L2795" s="262">
        <v>45688</v>
      </c>
      <c r="M2795" s="261" t="s">
        <v>20</v>
      </c>
    </row>
    <row r="2796" spans="1:13" x14ac:dyDescent="0.35">
      <c r="A2796" s="259" t="s">
        <v>1761</v>
      </c>
      <c r="B2796" s="259" t="s">
        <v>1762</v>
      </c>
      <c r="C2796" s="259" t="s">
        <v>1763</v>
      </c>
      <c r="D2796" s="259" t="s">
        <v>686</v>
      </c>
      <c r="E2796" s="259">
        <v>12700000</v>
      </c>
      <c r="F2796" s="259" t="s">
        <v>4424</v>
      </c>
      <c r="G2796" s="259" t="s">
        <v>358</v>
      </c>
      <c r="H2796" s="259">
        <v>1</v>
      </c>
      <c r="I2796" s="259" t="s">
        <v>4425</v>
      </c>
      <c r="J2796" s="259" t="s">
        <v>4428</v>
      </c>
      <c r="K2796" s="259" t="s">
        <v>4429</v>
      </c>
      <c r="L2796" s="260">
        <v>45688</v>
      </c>
      <c r="M2796" s="259" t="s">
        <v>20</v>
      </c>
    </row>
    <row r="2797" spans="1:13" x14ac:dyDescent="0.35">
      <c r="A2797" s="261" t="s">
        <v>1761</v>
      </c>
      <c r="B2797" s="261" t="s">
        <v>1762</v>
      </c>
      <c r="C2797" s="261" t="s">
        <v>1763</v>
      </c>
      <c r="D2797" s="261" t="s">
        <v>696</v>
      </c>
      <c r="E2797" s="261">
        <v>3600000</v>
      </c>
      <c r="F2797" s="261" t="s">
        <v>4430</v>
      </c>
      <c r="G2797" s="261" t="s">
        <v>742</v>
      </c>
      <c r="H2797" s="261">
        <v>2</v>
      </c>
      <c r="I2797" s="261" t="s">
        <v>4431</v>
      </c>
      <c r="J2797" s="261" t="s">
        <v>3766</v>
      </c>
      <c r="K2797" s="261" t="s">
        <v>4432</v>
      </c>
      <c r="L2797" s="262">
        <v>45688</v>
      </c>
      <c r="M2797" s="261" t="s">
        <v>20</v>
      </c>
    </row>
    <row r="2798" spans="1:13" x14ac:dyDescent="0.35">
      <c r="A2798" s="259" t="s">
        <v>1761</v>
      </c>
      <c r="B2798" s="259" t="s">
        <v>1762</v>
      </c>
      <c r="C2798" s="259" t="s">
        <v>1763</v>
      </c>
      <c r="D2798" s="259" t="s">
        <v>699</v>
      </c>
      <c r="E2798" s="259">
        <v>7874000</v>
      </c>
      <c r="F2798" s="259" t="s">
        <v>4424</v>
      </c>
      <c r="G2798" s="259" t="s">
        <v>358</v>
      </c>
      <c r="H2798" s="259">
        <v>1</v>
      </c>
      <c r="I2798" s="259" t="s">
        <v>4425</v>
      </c>
      <c r="J2798" s="259" t="s">
        <v>4433</v>
      </c>
      <c r="K2798" s="259" t="s">
        <v>4434</v>
      </c>
      <c r="L2798" s="260">
        <v>45688</v>
      </c>
      <c r="M2798" s="259" t="s">
        <v>310</v>
      </c>
    </row>
    <row r="2799" spans="1:13" x14ac:dyDescent="0.35">
      <c r="A2799" s="261" t="s">
        <v>1761</v>
      </c>
      <c r="B2799" s="261" t="s">
        <v>1762</v>
      </c>
      <c r="C2799" s="261" t="s">
        <v>1763</v>
      </c>
      <c r="D2799" s="261" t="s">
        <v>702</v>
      </c>
      <c r="E2799" s="261">
        <v>3556000</v>
      </c>
      <c r="F2799" s="261" t="s">
        <v>4424</v>
      </c>
      <c r="G2799" s="261" t="s">
        <v>358</v>
      </c>
      <c r="H2799" s="261">
        <v>1</v>
      </c>
      <c r="I2799" s="261" t="s">
        <v>4425</v>
      </c>
      <c r="J2799" s="261" t="s">
        <v>4435</v>
      </c>
      <c r="K2799" s="261" t="s">
        <v>4436</v>
      </c>
      <c r="L2799" s="262">
        <v>45688</v>
      </c>
      <c r="M2799" s="261" t="s">
        <v>20</v>
      </c>
    </row>
    <row r="2800" spans="1:13" x14ac:dyDescent="0.35">
      <c r="A2800" s="259" t="s">
        <v>1761</v>
      </c>
      <c r="B2800" s="259" t="s">
        <v>1762</v>
      </c>
      <c r="C2800" s="259" t="s">
        <v>1763</v>
      </c>
      <c r="D2800" s="259" t="s">
        <v>572</v>
      </c>
      <c r="E2800" s="259">
        <v>1270000</v>
      </c>
      <c r="F2800" s="259" t="s">
        <v>4424</v>
      </c>
      <c r="G2800" s="259" t="s">
        <v>358</v>
      </c>
      <c r="H2800" s="259">
        <v>1</v>
      </c>
      <c r="I2800" s="259" t="s">
        <v>4425</v>
      </c>
      <c r="J2800" s="259" t="s">
        <v>4437</v>
      </c>
      <c r="K2800" s="259" t="s">
        <v>4438</v>
      </c>
      <c r="L2800" s="260">
        <v>45688</v>
      </c>
      <c r="M2800" s="259" t="s">
        <v>20</v>
      </c>
    </row>
    <row r="2801" spans="1:13" x14ac:dyDescent="0.35">
      <c r="A2801" s="261" t="s">
        <v>1761</v>
      </c>
      <c r="B2801" s="261" t="s">
        <v>1762</v>
      </c>
      <c r="C2801" s="261" t="s">
        <v>1763</v>
      </c>
      <c r="D2801" s="261" t="s">
        <v>282</v>
      </c>
      <c r="E2801" s="261">
        <v>5</v>
      </c>
      <c r="F2801" s="261" t="s">
        <v>4424</v>
      </c>
      <c r="G2801" s="261" t="s">
        <v>358</v>
      </c>
      <c r="H2801" s="261">
        <v>1</v>
      </c>
      <c r="I2801" s="261" t="s">
        <v>4425</v>
      </c>
      <c r="J2801" s="261" t="s">
        <v>4439</v>
      </c>
      <c r="K2801" s="261" t="s">
        <v>4440</v>
      </c>
      <c r="L2801" s="262">
        <v>45688</v>
      </c>
      <c r="M2801" s="261" t="s">
        <v>20</v>
      </c>
    </row>
    <row r="2802" spans="1:13" x14ac:dyDescent="0.35">
      <c r="A2802" s="259" t="s">
        <v>1773</v>
      </c>
      <c r="B2802" s="259" t="s">
        <v>1774</v>
      </c>
      <c r="C2802" s="259" t="s">
        <v>1775</v>
      </c>
      <c r="D2802" s="259" t="s">
        <v>545</v>
      </c>
      <c r="E2802" s="259">
        <v>0</v>
      </c>
      <c r="F2802" s="259" t="s">
        <v>4441</v>
      </c>
      <c r="G2802" s="259" t="s">
        <v>22</v>
      </c>
      <c r="H2802" s="259">
        <v>3</v>
      </c>
      <c r="I2802" s="259" t="s">
        <v>4234</v>
      </c>
      <c r="J2802" s="259" t="s">
        <v>4442</v>
      </c>
      <c r="K2802" s="259" t="s">
        <v>4443</v>
      </c>
      <c r="L2802" s="260">
        <v>45688</v>
      </c>
      <c r="M2802" s="259" t="s">
        <v>20</v>
      </c>
    </row>
    <row r="2803" spans="1:13" x14ac:dyDescent="0.35">
      <c r="A2803" s="261" t="s">
        <v>1773</v>
      </c>
      <c r="B2803" s="261" t="s">
        <v>1774</v>
      </c>
      <c r="C2803" s="261" t="s">
        <v>1775</v>
      </c>
      <c r="D2803" s="261" t="s">
        <v>696</v>
      </c>
      <c r="E2803" s="261">
        <v>0</v>
      </c>
      <c r="F2803" s="261" t="s">
        <v>4444</v>
      </c>
      <c r="G2803" s="261" t="s">
        <v>742</v>
      </c>
      <c r="H2803" s="261">
        <v>2</v>
      </c>
      <c r="I2803" s="261" t="s">
        <v>3864</v>
      </c>
      <c r="J2803" s="261" t="s">
        <v>4375</v>
      </c>
      <c r="K2803" s="261" t="s">
        <v>4445</v>
      </c>
      <c r="L2803" s="262">
        <v>45688</v>
      </c>
      <c r="M2803" s="261" t="s">
        <v>20</v>
      </c>
    </row>
    <row r="2804" spans="1:13" x14ac:dyDescent="0.35">
      <c r="A2804" s="259" t="s">
        <v>1773</v>
      </c>
      <c r="B2804" s="259" t="s">
        <v>1774</v>
      </c>
      <c r="C2804" s="259" t="s">
        <v>1775</v>
      </c>
      <c r="D2804" s="259" t="s">
        <v>702</v>
      </c>
      <c r="E2804" s="259">
        <v>0</v>
      </c>
      <c r="F2804" s="259" t="s">
        <v>17</v>
      </c>
      <c r="G2804" s="259" t="s">
        <v>742</v>
      </c>
      <c r="H2804" s="259">
        <v>2</v>
      </c>
      <c r="I2804" s="259" t="s">
        <v>17</v>
      </c>
      <c r="J2804" s="259" t="s">
        <v>4377</v>
      </c>
      <c r="K2804" s="259" t="s">
        <v>4446</v>
      </c>
      <c r="L2804" s="260">
        <v>45688</v>
      </c>
      <c r="M2804" s="259" t="s">
        <v>20</v>
      </c>
    </row>
    <row r="2805" spans="1:13" x14ac:dyDescent="0.35">
      <c r="A2805" s="261" t="s">
        <v>1773</v>
      </c>
      <c r="B2805" s="261" t="s">
        <v>1774</v>
      </c>
      <c r="C2805" s="261" t="s">
        <v>1775</v>
      </c>
      <c r="D2805" s="261" t="s">
        <v>572</v>
      </c>
      <c r="E2805" s="261">
        <v>0</v>
      </c>
      <c r="F2805" s="261" t="s">
        <v>17</v>
      </c>
      <c r="G2805" s="261" t="s">
        <v>742</v>
      </c>
      <c r="H2805" s="261">
        <v>2</v>
      </c>
      <c r="I2805" s="261" t="s">
        <v>17</v>
      </c>
      <c r="J2805" s="261" t="s">
        <v>4377</v>
      </c>
      <c r="K2805" s="261" t="s">
        <v>4447</v>
      </c>
      <c r="L2805" s="262">
        <v>45688</v>
      </c>
      <c r="M2805" s="261" t="s">
        <v>20</v>
      </c>
    </row>
    <row r="2806" spans="1:13" x14ac:dyDescent="0.35">
      <c r="A2806" s="259" t="s">
        <v>1773</v>
      </c>
      <c r="B2806" s="259" t="s">
        <v>1774</v>
      </c>
      <c r="C2806" s="259" t="s">
        <v>1775</v>
      </c>
      <c r="D2806" s="259" t="s">
        <v>282</v>
      </c>
      <c r="E2806" s="259">
        <v>2</v>
      </c>
      <c r="F2806" s="259" t="s">
        <v>4444</v>
      </c>
      <c r="G2806" s="259" t="s">
        <v>742</v>
      </c>
      <c r="H2806" s="259">
        <v>2</v>
      </c>
      <c r="I2806" s="259" t="s">
        <v>3864</v>
      </c>
      <c r="J2806" s="259" t="s">
        <v>3630</v>
      </c>
      <c r="K2806" s="259" t="s">
        <v>4448</v>
      </c>
      <c r="L2806" s="260">
        <v>45688</v>
      </c>
      <c r="M2806" s="259" t="s">
        <v>20</v>
      </c>
    </row>
    <row r="2807" spans="1:13" x14ac:dyDescent="0.35">
      <c r="A2807" s="261" t="s">
        <v>4449</v>
      </c>
      <c r="B2807" s="261" t="s">
        <v>4450</v>
      </c>
      <c r="C2807" s="261" t="s">
        <v>945</v>
      </c>
      <c r="D2807" s="261" t="s">
        <v>1187</v>
      </c>
      <c r="E2807" s="261">
        <v>0</v>
      </c>
      <c r="F2807" s="261" t="s">
        <v>1188</v>
      </c>
      <c r="G2807" s="261" t="s">
        <v>33</v>
      </c>
      <c r="H2807" s="261">
        <v>2</v>
      </c>
      <c r="I2807" s="261" t="s">
        <v>17</v>
      </c>
      <c r="J2807" s="261" t="s">
        <v>17</v>
      </c>
      <c r="K2807" s="261" t="s">
        <v>4451</v>
      </c>
      <c r="L2807" s="262">
        <v>45692</v>
      </c>
      <c r="M2807" s="261" t="s">
        <v>20</v>
      </c>
    </row>
    <row r="2808" spans="1:13" x14ac:dyDescent="0.35">
      <c r="A2808" s="259" t="s">
        <v>4449</v>
      </c>
      <c r="B2808" s="259" t="s">
        <v>4450</v>
      </c>
      <c r="C2808" s="259" t="s">
        <v>945</v>
      </c>
      <c r="D2808" s="259" t="s">
        <v>1190</v>
      </c>
      <c r="E2808" s="259">
        <v>0</v>
      </c>
      <c r="F2808" s="259" t="s">
        <v>1188</v>
      </c>
      <c r="G2808" s="259" t="s">
        <v>33</v>
      </c>
      <c r="H2808" s="259">
        <v>2</v>
      </c>
      <c r="I2808" s="259" t="s">
        <v>17</v>
      </c>
      <c r="J2808" s="259" t="s">
        <v>17</v>
      </c>
      <c r="K2808" s="259" t="s">
        <v>4452</v>
      </c>
      <c r="L2808" s="260">
        <v>45692</v>
      </c>
      <c r="M2808" s="259" t="s">
        <v>20</v>
      </c>
    </row>
    <row r="2809" spans="1:13" x14ac:dyDescent="0.35">
      <c r="A2809" s="261" t="s">
        <v>4449</v>
      </c>
      <c r="B2809" s="261" t="s">
        <v>4450</v>
      </c>
      <c r="C2809" s="261" t="s">
        <v>945</v>
      </c>
      <c r="D2809" s="261" t="s">
        <v>1192</v>
      </c>
      <c r="E2809" s="261">
        <v>0</v>
      </c>
      <c r="F2809" s="261" t="s">
        <v>1188</v>
      </c>
      <c r="G2809" s="261" t="s">
        <v>33</v>
      </c>
      <c r="H2809" s="261">
        <v>2</v>
      </c>
      <c r="I2809" s="261" t="s">
        <v>17</v>
      </c>
      <c r="J2809" s="261" t="s">
        <v>17</v>
      </c>
      <c r="K2809" s="261" t="s">
        <v>4453</v>
      </c>
      <c r="L2809" s="262">
        <v>45692</v>
      </c>
      <c r="M2809" s="261" t="s">
        <v>20</v>
      </c>
    </row>
    <row r="2810" spans="1:13" x14ac:dyDescent="0.35">
      <c r="A2810" s="259" t="s">
        <v>4449</v>
      </c>
      <c r="B2810" s="259" t="s">
        <v>4450</v>
      </c>
      <c r="C2810" s="259" t="s">
        <v>945</v>
      </c>
      <c r="D2810" s="259" t="s">
        <v>1194</v>
      </c>
      <c r="E2810" s="259">
        <v>2</v>
      </c>
      <c r="F2810" s="259" t="s">
        <v>1188</v>
      </c>
      <c r="G2810" s="259" t="s">
        <v>33</v>
      </c>
      <c r="H2810" s="259">
        <v>2</v>
      </c>
      <c r="I2810" s="259" t="s">
        <v>17</v>
      </c>
      <c r="J2810" s="259" t="s">
        <v>17</v>
      </c>
      <c r="K2810" s="259" t="s">
        <v>4454</v>
      </c>
      <c r="L2810" s="260">
        <v>45692</v>
      </c>
      <c r="M2810" s="259" t="s">
        <v>20</v>
      </c>
    </row>
    <row r="2811" spans="1:13" x14ac:dyDescent="0.35">
      <c r="A2811" s="261" t="s">
        <v>4449</v>
      </c>
      <c r="B2811" s="261" t="s">
        <v>4450</v>
      </c>
      <c r="C2811" s="261" t="s">
        <v>945</v>
      </c>
      <c r="D2811" s="261" t="s">
        <v>1196</v>
      </c>
      <c r="E2811" s="261">
        <v>3</v>
      </c>
      <c r="F2811" s="261" t="s">
        <v>1188</v>
      </c>
      <c r="G2811" s="261" t="s">
        <v>33</v>
      </c>
      <c r="H2811" s="261">
        <v>2</v>
      </c>
      <c r="I2811" s="261" t="s">
        <v>17</v>
      </c>
      <c r="J2811" s="261" t="s">
        <v>17</v>
      </c>
      <c r="K2811" s="261" t="s">
        <v>4455</v>
      </c>
      <c r="L2811" s="262">
        <v>45692</v>
      </c>
      <c r="M2811" s="261" t="s">
        <v>20</v>
      </c>
    </row>
    <row r="2812" spans="1:13" x14ac:dyDescent="0.35">
      <c r="A2812" s="259" t="s">
        <v>4449</v>
      </c>
      <c r="B2812" s="259" t="s">
        <v>4450</v>
      </c>
      <c r="C2812" s="259" t="s">
        <v>945</v>
      </c>
      <c r="D2812" s="259" t="s">
        <v>1198</v>
      </c>
      <c r="E2812" s="259">
        <v>1</v>
      </c>
      <c r="F2812" s="259" t="s">
        <v>1188</v>
      </c>
      <c r="G2812" s="259" t="s">
        <v>33</v>
      </c>
      <c r="H2812" s="259">
        <v>2</v>
      </c>
      <c r="I2812" s="259" t="s">
        <v>17</v>
      </c>
      <c r="J2812" s="259" t="s">
        <v>17</v>
      </c>
      <c r="K2812" s="259" t="s">
        <v>4456</v>
      </c>
      <c r="L2812" s="260">
        <v>45692</v>
      </c>
      <c r="M2812" s="259" t="s">
        <v>20</v>
      </c>
    </row>
    <row r="2813" spans="1:13" x14ac:dyDescent="0.35">
      <c r="A2813" s="261" t="s">
        <v>4449</v>
      </c>
      <c r="B2813" s="261" t="s">
        <v>4450</v>
      </c>
      <c r="C2813" s="261" t="s">
        <v>945</v>
      </c>
      <c r="D2813" s="261" t="s">
        <v>1200</v>
      </c>
      <c r="E2813" s="261">
        <v>3</v>
      </c>
      <c r="F2813" s="261" t="s">
        <v>1188</v>
      </c>
      <c r="G2813" s="261" t="s">
        <v>33</v>
      </c>
      <c r="H2813" s="261">
        <v>2</v>
      </c>
      <c r="I2813" s="261" t="s">
        <v>17</v>
      </c>
      <c r="J2813" s="261" t="s">
        <v>17</v>
      </c>
      <c r="K2813" s="261" t="s">
        <v>4457</v>
      </c>
      <c r="L2813" s="262">
        <v>45692</v>
      </c>
      <c r="M2813" s="261" t="s">
        <v>20</v>
      </c>
    </row>
    <row r="2814" spans="1:13" x14ac:dyDescent="0.35">
      <c r="A2814" s="259" t="s">
        <v>4449</v>
      </c>
      <c r="B2814" s="259" t="s">
        <v>4450</v>
      </c>
      <c r="C2814" s="259" t="s">
        <v>945</v>
      </c>
      <c r="D2814" s="259" t="s">
        <v>1202</v>
      </c>
      <c r="E2814" s="259">
        <v>0</v>
      </c>
      <c r="F2814" s="259" t="s">
        <v>1188</v>
      </c>
      <c r="G2814" s="259" t="s">
        <v>33</v>
      </c>
      <c r="H2814" s="259">
        <v>2</v>
      </c>
      <c r="I2814" s="259" t="s">
        <v>17</v>
      </c>
      <c r="J2814" s="259" t="s">
        <v>17</v>
      </c>
      <c r="K2814" s="259" t="s">
        <v>4458</v>
      </c>
      <c r="L2814" s="260">
        <v>45692</v>
      </c>
      <c r="M2814" s="259" t="s">
        <v>20</v>
      </c>
    </row>
    <row r="2815" spans="1:13" x14ac:dyDescent="0.35">
      <c r="A2815" s="261" t="s">
        <v>4449</v>
      </c>
      <c r="B2815" s="261" t="s">
        <v>4450</v>
      </c>
      <c r="C2815" s="261" t="s">
        <v>945</v>
      </c>
      <c r="D2815" s="261" t="s">
        <v>1204</v>
      </c>
      <c r="E2815" s="261">
        <v>0</v>
      </c>
      <c r="F2815" s="261" t="s">
        <v>1188</v>
      </c>
      <c r="G2815" s="261" t="s">
        <v>33</v>
      </c>
      <c r="H2815" s="261">
        <v>2</v>
      </c>
      <c r="I2815" s="261" t="s">
        <v>17</v>
      </c>
      <c r="J2815" s="261" t="s">
        <v>17</v>
      </c>
      <c r="K2815" s="261" t="s">
        <v>4459</v>
      </c>
      <c r="L2815" s="262">
        <v>45692</v>
      </c>
      <c r="M2815" s="261" t="s">
        <v>20</v>
      </c>
    </row>
    <row r="2816" spans="1:13" x14ac:dyDescent="0.35">
      <c r="A2816" s="259" t="s">
        <v>943</v>
      </c>
      <c r="B2816" s="259" t="s">
        <v>944</v>
      </c>
      <c r="C2816" s="259" t="s">
        <v>945</v>
      </c>
      <c r="D2816" s="259" t="s">
        <v>1187</v>
      </c>
      <c r="E2816" s="259">
        <v>0</v>
      </c>
      <c r="F2816" s="259" t="s">
        <v>1188</v>
      </c>
      <c r="G2816" s="259" t="s">
        <v>33</v>
      </c>
      <c r="H2816" s="259">
        <v>2</v>
      </c>
      <c r="I2816" s="259" t="s">
        <v>17</v>
      </c>
      <c r="J2816" s="259" t="s">
        <v>17</v>
      </c>
      <c r="K2816" s="259" t="s">
        <v>4460</v>
      </c>
      <c r="L2816" s="260">
        <v>45692</v>
      </c>
      <c r="M2816" s="259" t="s">
        <v>20</v>
      </c>
    </row>
    <row r="2817" spans="1:13" x14ac:dyDescent="0.35">
      <c r="A2817" s="261" t="s">
        <v>943</v>
      </c>
      <c r="B2817" s="261" t="s">
        <v>944</v>
      </c>
      <c r="C2817" s="261" t="s">
        <v>945</v>
      </c>
      <c r="D2817" s="261" t="s">
        <v>1190</v>
      </c>
      <c r="E2817" s="261">
        <v>0</v>
      </c>
      <c r="F2817" s="261" t="s">
        <v>1188</v>
      </c>
      <c r="G2817" s="261" t="s">
        <v>33</v>
      </c>
      <c r="H2817" s="261">
        <v>2</v>
      </c>
      <c r="I2817" s="261" t="s">
        <v>17</v>
      </c>
      <c r="J2817" s="261" t="s">
        <v>17</v>
      </c>
      <c r="K2817" s="261" t="s">
        <v>4461</v>
      </c>
      <c r="L2817" s="262">
        <v>45692</v>
      </c>
      <c r="M2817" s="261" t="s">
        <v>20</v>
      </c>
    </row>
    <row r="2818" spans="1:13" x14ac:dyDescent="0.35">
      <c r="A2818" s="259" t="s">
        <v>943</v>
      </c>
      <c r="B2818" s="259" t="s">
        <v>944</v>
      </c>
      <c r="C2818" s="259" t="s">
        <v>945</v>
      </c>
      <c r="D2818" s="259" t="s">
        <v>1192</v>
      </c>
      <c r="E2818" s="259">
        <v>0</v>
      </c>
      <c r="F2818" s="259" t="s">
        <v>1188</v>
      </c>
      <c r="G2818" s="259" t="s">
        <v>33</v>
      </c>
      <c r="H2818" s="259">
        <v>2</v>
      </c>
      <c r="I2818" s="259" t="s">
        <v>17</v>
      </c>
      <c r="J2818" s="259" t="s">
        <v>17</v>
      </c>
      <c r="K2818" s="259" t="s">
        <v>4462</v>
      </c>
      <c r="L2818" s="260">
        <v>45692</v>
      </c>
      <c r="M2818" s="259" t="s">
        <v>20</v>
      </c>
    </row>
    <row r="2819" spans="1:13" x14ac:dyDescent="0.35">
      <c r="A2819" s="261" t="s">
        <v>943</v>
      </c>
      <c r="B2819" s="261" t="s">
        <v>944</v>
      </c>
      <c r="C2819" s="261" t="s">
        <v>945</v>
      </c>
      <c r="D2819" s="261" t="s">
        <v>1194</v>
      </c>
      <c r="E2819" s="261">
        <v>0</v>
      </c>
      <c r="F2819" s="261" t="s">
        <v>1188</v>
      </c>
      <c r="G2819" s="261" t="s">
        <v>33</v>
      </c>
      <c r="H2819" s="261">
        <v>2</v>
      </c>
      <c r="I2819" s="261" t="s">
        <v>17</v>
      </c>
      <c r="J2819" s="261" t="s">
        <v>17</v>
      </c>
      <c r="K2819" s="261" t="s">
        <v>4463</v>
      </c>
      <c r="L2819" s="262">
        <v>45692</v>
      </c>
      <c r="M2819" s="261" t="s">
        <v>20</v>
      </c>
    </row>
    <row r="2820" spans="1:13" x14ac:dyDescent="0.35">
      <c r="A2820" s="259" t="s">
        <v>943</v>
      </c>
      <c r="B2820" s="259" t="s">
        <v>944</v>
      </c>
      <c r="C2820" s="259" t="s">
        <v>945</v>
      </c>
      <c r="D2820" s="259" t="s">
        <v>1196</v>
      </c>
      <c r="E2820" s="259">
        <v>3</v>
      </c>
      <c r="F2820" s="259" t="s">
        <v>1188</v>
      </c>
      <c r="G2820" s="259" t="s">
        <v>33</v>
      </c>
      <c r="H2820" s="259">
        <v>2</v>
      </c>
      <c r="I2820" s="259" t="s">
        <v>17</v>
      </c>
      <c r="J2820" s="259" t="s">
        <v>17</v>
      </c>
      <c r="K2820" s="259" t="s">
        <v>4464</v>
      </c>
      <c r="L2820" s="260">
        <v>45692</v>
      </c>
      <c r="M2820" s="259" t="s">
        <v>20</v>
      </c>
    </row>
    <row r="2821" spans="1:13" x14ac:dyDescent="0.35">
      <c r="A2821" s="261" t="s">
        <v>943</v>
      </c>
      <c r="B2821" s="261" t="s">
        <v>944</v>
      </c>
      <c r="C2821" s="261" t="s">
        <v>945</v>
      </c>
      <c r="D2821" s="261" t="s">
        <v>1198</v>
      </c>
      <c r="E2821" s="261">
        <v>1</v>
      </c>
      <c r="F2821" s="261" t="s">
        <v>1188</v>
      </c>
      <c r="G2821" s="261" t="s">
        <v>33</v>
      </c>
      <c r="H2821" s="261">
        <v>2</v>
      </c>
      <c r="I2821" s="261" t="s">
        <v>17</v>
      </c>
      <c r="J2821" s="261" t="s">
        <v>17</v>
      </c>
      <c r="K2821" s="261" t="s">
        <v>4465</v>
      </c>
      <c r="L2821" s="262">
        <v>45692</v>
      </c>
      <c r="M2821" s="261" t="s">
        <v>20</v>
      </c>
    </row>
    <row r="2822" spans="1:13" x14ac:dyDescent="0.35">
      <c r="A2822" s="259" t="s">
        <v>943</v>
      </c>
      <c r="B2822" s="259" t="s">
        <v>944</v>
      </c>
      <c r="C2822" s="259" t="s">
        <v>945</v>
      </c>
      <c r="D2822" s="259" t="s">
        <v>1200</v>
      </c>
      <c r="E2822" s="259">
        <v>3</v>
      </c>
      <c r="F2822" s="259" t="s">
        <v>1188</v>
      </c>
      <c r="G2822" s="259" t="s">
        <v>33</v>
      </c>
      <c r="H2822" s="259">
        <v>2</v>
      </c>
      <c r="I2822" s="259" t="s">
        <v>17</v>
      </c>
      <c r="J2822" s="259" t="s">
        <v>17</v>
      </c>
      <c r="K2822" s="259" t="s">
        <v>4466</v>
      </c>
      <c r="L2822" s="260">
        <v>45692</v>
      </c>
      <c r="M2822" s="259" t="s">
        <v>20</v>
      </c>
    </row>
    <row r="2823" spans="1:13" x14ac:dyDescent="0.35">
      <c r="A2823" s="261" t="s">
        <v>943</v>
      </c>
      <c r="B2823" s="261" t="s">
        <v>944</v>
      </c>
      <c r="C2823" s="261" t="s">
        <v>945</v>
      </c>
      <c r="D2823" s="261" t="s">
        <v>1202</v>
      </c>
      <c r="E2823" s="261">
        <v>0</v>
      </c>
      <c r="F2823" s="261" t="s">
        <v>1188</v>
      </c>
      <c r="G2823" s="261" t="s">
        <v>33</v>
      </c>
      <c r="H2823" s="261">
        <v>2</v>
      </c>
      <c r="I2823" s="261" t="s">
        <v>17</v>
      </c>
      <c r="J2823" s="261" t="s">
        <v>17</v>
      </c>
      <c r="K2823" s="261" t="s">
        <v>4467</v>
      </c>
      <c r="L2823" s="262">
        <v>45692</v>
      </c>
      <c r="M2823" s="261" t="s">
        <v>20</v>
      </c>
    </row>
    <row r="2824" spans="1:13" x14ac:dyDescent="0.35">
      <c r="A2824" s="259" t="s">
        <v>943</v>
      </c>
      <c r="B2824" s="259" t="s">
        <v>944</v>
      </c>
      <c r="C2824" s="259" t="s">
        <v>945</v>
      </c>
      <c r="D2824" s="259" t="s">
        <v>1204</v>
      </c>
      <c r="E2824" s="259">
        <v>0</v>
      </c>
      <c r="F2824" s="259" t="s">
        <v>1188</v>
      </c>
      <c r="G2824" s="259" t="s">
        <v>33</v>
      </c>
      <c r="H2824" s="259">
        <v>2</v>
      </c>
      <c r="I2824" s="259" t="s">
        <v>17</v>
      </c>
      <c r="J2824" s="259" t="s">
        <v>17</v>
      </c>
      <c r="K2824" s="259" t="s">
        <v>4468</v>
      </c>
      <c r="L2824" s="260">
        <v>45692</v>
      </c>
      <c r="M2824" s="259" t="s">
        <v>20</v>
      </c>
    </row>
    <row r="2825" spans="1:13" x14ac:dyDescent="0.35">
      <c r="A2825" s="261" t="s">
        <v>4469</v>
      </c>
      <c r="B2825" s="261" t="s">
        <v>4470</v>
      </c>
      <c r="C2825" s="261" t="s">
        <v>945</v>
      </c>
      <c r="D2825" s="261" t="s">
        <v>1187</v>
      </c>
      <c r="E2825" s="261">
        <v>0</v>
      </c>
      <c r="F2825" s="261" t="s">
        <v>1188</v>
      </c>
      <c r="G2825" s="261" t="s">
        <v>33</v>
      </c>
      <c r="H2825" s="261">
        <v>2</v>
      </c>
      <c r="I2825" s="261" t="s">
        <v>17</v>
      </c>
      <c r="J2825" s="261" t="s">
        <v>17</v>
      </c>
      <c r="K2825" s="261" t="s">
        <v>4471</v>
      </c>
      <c r="L2825" s="262">
        <v>45692</v>
      </c>
      <c r="M2825" s="261" t="s">
        <v>20</v>
      </c>
    </row>
    <row r="2826" spans="1:13" x14ac:dyDescent="0.35">
      <c r="A2826" s="259" t="s">
        <v>4469</v>
      </c>
      <c r="B2826" s="259" t="s">
        <v>4470</v>
      </c>
      <c r="C2826" s="259" t="s">
        <v>945</v>
      </c>
      <c r="D2826" s="259" t="s">
        <v>1190</v>
      </c>
      <c r="E2826" s="259">
        <v>0</v>
      </c>
      <c r="F2826" s="259" t="s">
        <v>1188</v>
      </c>
      <c r="G2826" s="259" t="s">
        <v>33</v>
      </c>
      <c r="H2826" s="259">
        <v>2</v>
      </c>
      <c r="I2826" s="259" t="s">
        <v>17</v>
      </c>
      <c r="J2826" s="259" t="s">
        <v>17</v>
      </c>
      <c r="K2826" s="259" t="s">
        <v>4472</v>
      </c>
      <c r="L2826" s="260">
        <v>45692</v>
      </c>
      <c r="M2826" s="259" t="s">
        <v>20</v>
      </c>
    </row>
    <row r="2827" spans="1:13" x14ac:dyDescent="0.35">
      <c r="A2827" s="261" t="s">
        <v>4469</v>
      </c>
      <c r="B2827" s="261" t="s">
        <v>4470</v>
      </c>
      <c r="C2827" s="261" t="s">
        <v>945</v>
      </c>
      <c r="D2827" s="261" t="s">
        <v>1192</v>
      </c>
      <c r="E2827" s="261">
        <v>0</v>
      </c>
      <c r="F2827" s="261" t="s">
        <v>1188</v>
      </c>
      <c r="G2827" s="261" t="s">
        <v>33</v>
      </c>
      <c r="H2827" s="261">
        <v>2</v>
      </c>
      <c r="I2827" s="261" t="s">
        <v>17</v>
      </c>
      <c r="J2827" s="261" t="s">
        <v>17</v>
      </c>
      <c r="K2827" s="261" t="s">
        <v>4473</v>
      </c>
      <c r="L2827" s="262">
        <v>45692</v>
      </c>
      <c r="M2827" s="261" t="s">
        <v>20</v>
      </c>
    </row>
    <row r="2828" spans="1:13" x14ac:dyDescent="0.35">
      <c r="A2828" s="259" t="s">
        <v>4469</v>
      </c>
      <c r="B2828" s="259" t="s">
        <v>4470</v>
      </c>
      <c r="C2828" s="259" t="s">
        <v>945</v>
      </c>
      <c r="D2828" s="259" t="s">
        <v>1194</v>
      </c>
      <c r="E2828" s="259">
        <v>2</v>
      </c>
      <c r="F2828" s="259" t="s">
        <v>1188</v>
      </c>
      <c r="G2828" s="259" t="s">
        <v>33</v>
      </c>
      <c r="H2828" s="259">
        <v>2</v>
      </c>
      <c r="I2828" s="259" t="s">
        <v>17</v>
      </c>
      <c r="J2828" s="259" t="s">
        <v>17</v>
      </c>
      <c r="K2828" s="259" t="s">
        <v>4474</v>
      </c>
      <c r="L2828" s="260">
        <v>45692</v>
      </c>
      <c r="M2828" s="259" t="s">
        <v>20</v>
      </c>
    </row>
    <row r="2829" spans="1:13" x14ac:dyDescent="0.35">
      <c r="A2829" s="261" t="s">
        <v>4469</v>
      </c>
      <c r="B2829" s="261" t="s">
        <v>4470</v>
      </c>
      <c r="C2829" s="261" t="s">
        <v>945</v>
      </c>
      <c r="D2829" s="261" t="s">
        <v>1196</v>
      </c>
      <c r="E2829" s="261">
        <v>3</v>
      </c>
      <c r="F2829" s="261" t="s">
        <v>1188</v>
      </c>
      <c r="G2829" s="261" t="s">
        <v>33</v>
      </c>
      <c r="H2829" s="261">
        <v>2</v>
      </c>
      <c r="I2829" s="261" t="s">
        <v>17</v>
      </c>
      <c r="J2829" s="261" t="s">
        <v>17</v>
      </c>
      <c r="K2829" s="261" t="s">
        <v>4475</v>
      </c>
      <c r="L2829" s="262">
        <v>45692</v>
      </c>
      <c r="M2829" s="261" t="s">
        <v>20</v>
      </c>
    </row>
    <row r="2830" spans="1:13" x14ac:dyDescent="0.35">
      <c r="A2830" s="259" t="s">
        <v>4469</v>
      </c>
      <c r="B2830" s="259" t="s">
        <v>4470</v>
      </c>
      <c r="C2830" s="259" t="s">
        <v>945</v>
      </c>
      <c r="D2830" s="259" t="s">
        <v>1198</v>
      </c>
      <c r="E2830" s="259">
        <v>1</v>
      </c>
      <c r="F2830" s="259" t="s">
        <v>1188</v>
      </c>
      <c r="G2830" s="259" t="s">
        <v>33</v>
      </c>
      <c r="H2830" s="259">
        <v>2</v>
      </c>
      <c r="I2830" s="259" t="s">
        <v>17</v>
      </c>
      <c r="J2830" s="259" t="s">
        <v>17</v>
      </c>
      <c r="K2830" s="259" t="s">
        <v>4476</v>
      </c>
      <c r="L2830" s="260">
        <v>45692</v>
      </c>
      <c r="M2830" s="259" t="s">
        <v>20</v>
      </c>
    </row>
    <row r="2831" spans="1:13" x14ac:dyDescent="0.35">
      <c r="A2831" s="261" t="s">
        <v>4469</v>
      </c>
      <c r="B2831" s="261" t="s">
        <v>4470</v>
      </c>
      <c r="C2831" s="261" t="s">
        <v>945</v>
      </c>
      <c r="D2831" s="261" t="s">
        <v>1200</v>
      </c>
      <c r="E2831" s="261">
        <v>3</v>
      </c>
      <c r="F2831" s="261" t="s">
        <v>1188</v>
      </c>
      <c r="G2831" s="261" t="s">
        <v>33</v>
      </c>
      <c r="H2831" s="261">
        <v>2</v>
      </c>
      <c r="I2831" s="261" t="s">
        <v>17</v>
      </c>
      <c r="J2831" s="261" t="s">
        <v>17</v>
      </c>
      <c r="K2831" s="261" t="s">
        <v>4477</v>
      </c>
      <c r="L2831" s="262">
        <v>45692</v>
      </c>
      <c r="M2831" s="261" t="s">
        <v>20</v>
      </c>
    </row>
    <row r="2832" spans="1:13" x14ac:dyDescent="0.35">
      <c r="A2832" s="259" t="s">
        <v>4469</v>
      </c>
      <c r="B2832" s="259" t="s">
        <v>4470</v>
      </c>
      <c r="C2832" s="259" t="s">
        <v>945</v>
      </c>
      <c r="D2832" s="259" t="s">
        <v>1202</v>
      </c>
      <c r="E2832" s="259">
        <v>0</v>
      </c>
      <c r="F2832" s="259" t="s">
        <v>1188</v>
      </c>
      <c r="G2832" s="259" t="s">
        <v>33</v>
      </c>
      <c r="H2832" s="259">
        <v>2</v>
      </c>
      <c r="I2832" s="259" t="s">
        <v>17</v>
      </c>
      <c r="J2832" s="259" t="s">
        <v>17</v>
      </c>
      <c r="K2832" s="259" t="s">
        <v>4478</v>
      </c>
      <c r="L2832" s="260">
        <v>45692</v>
      </c>
      <c r="M2832" s="259" t="s">
        <v>20</v>
      </c>
    </row>
    <row r="2833" spans="1:13" x14ac:dyDescent="0.35">
      <c r="A2833" s="261" t="s">
        <v>4469</v>
      </c>
      <c r="B2833" s="261" t="s">
        <v>4470</v>
      </c>
      <c r="C2833" s="261" t="s">
        <v>945</v>
      </c>
      <c r="D2833" s="261" t="s">
        <v>1204</v>
      </c>
      <c r="E2833" s="261">
        <v>0</v>
      </c>
      <c r="F2833" s="261" t="s">
        <v>1188</v>
      </c>
      <c r="G2833" s="261" t="s">
        <v>33</v>
      </c>
      <c r="H2833" s="261">
        <v>2</v>
      </c>
      <c r="I2833" s="261" t="s">
        <v>17</v>
      </c>
      <c r="J2833" s="261" t="s">
        <v>17</v>
      </c>
      <c r="K2833" s="261" t="s">
        <v>4479</v>
      </c>
      <c r="L2833" s="262">
        <v>45692</v>
      </c>
      <c r="M2833" s="261" t="s">
        <v>20</v>
      </c>
    </row>
    <row r="2834" spans="1:13" x14ac:dyDescent="0.35">
      <c r="A2834" s="259" t="s">
        <v>3200</v>
      </c>
      <c r="B2834" s="259" t="s">
        <v>3201</v>
      </c>
      <c r="C2834" s="259" t="s">
        <v>3202</v>
      </c>
      <c r="D2834" s="259" t="s">
        <v>648</v>
      </c>
      <c r="E2834" s="259">
        <v>34900000</v>
      </c>
      <c r="F2834" s="259" t="s">
        <v>4480</v>
      </c>
      <c r="G2834" s="259" t="s">
        <v>358</v>
      </c>
      <c r="H2834" s="259">
        <v>1</v>
      </c>
      <c r="I2834" s="259" t="s">
        <v>4481</v>
      </c>
      <c r="J2834" s="259" t="s">
        <v>4482</v>
      </c>
      <c r="K2834" s="259" t="s">
        <v>4483</v>
      </c>
      <c r="L2834" s="260">
        <v>45698</v>
      </c>
      <c r="M2834" s="259" t="s">
        <v>310</v>
      </c>
    </row>
    <row r="2835" spans="1:13" x14ac:dyDescent="0.35">
      <c r="A2835" s="261" t="s">
        <v>3200</v>
      </c>
      <c r="B2835" s="261" t="s">
        <v>3201</v>
      </c>
      <c r="C2835" s="261" t="s">
        <v>3202</v>
      </c>
      <c r="D2835" s="261" t="s">
        <v>653</v>
      </c>
      <c r="E2835" s="261">
        <v>527970</v>
      </c>
      <c r="F2835" s="261" t="s">
        <v>4484</v>
      </c>
      <c r="G2835" s="261" t="s">
        <v>358</v>
      </c>
      <c r="H2835" s="261">
        <v>1</v>
      </c>
      <c r="I2835" s="261" t="s">
        <v>4485</v>
      </c>
      <c r="J2835" s="261" t="s">
        <v>4486</v>
      </c>
      <c r="K2835" s="261" t="s">
        <v>4487</v>
      </c>
      <c r="L2835" s="262">
        <v>45698</v>
      </c>
      <c r="M2835" s="261" t="s">
        <v>310</v>
      </c>
    </row>
    <row r="2836" spans="1:13" x14ac:dyDescent="0.35">
      <c r="A2836" s="259" t="s">
        <v>3200</v>
      </c>
      <c r="B2836" s="259" t="s">
        <v>3201</v>
      </c>
      <c r="C2836" s="259" t="s">
        <v>3202</v>
      </c>
      <c r="D2836" s="259" t="s">
        <v>658</v>
      </c>
      <c r="E2836" s="259">
        <v>34900000</v>
      </c>
      <c r="F2836" s="259" t="s">
        <v>4480</v>
      </c>
      <c r="G2836" s="259" t="s">
        <v>358</v>
      </c>
      <c r="H2836" s="259">
        <v>1</v>
      </c>
      <c r="I2836" s="259" t="s">
        <v>4481</v>
      </c>
      <c r="J2836" s="259" t="s">
        <v>4488</v>
      </c>
      <c r="K2836" s="259" t="s">
        <v>4489</v>
      </c>
      <c r="L2836" s="260">
        <v>45698</v>
      </c>
      <c r="M2836" s="259" t="s">
        <v>310</v>
      </c>
    </row>
    <row r="2837" spans="1:13" x14ac:dyDescent="0.35">
      <c r="A2837" s="261" t="s">
        <v>3200</v>
      </c>
      <c r="B2837" s="261" t="s">
        <v>3201</v>
      </c>
      <c r="C2837" s="261" t="s">
        <v>3202</v>
      </c>
      <c r="D2837" s="261" t="s">
        <v>663</v>
      </c>
      <c r="E2837" s="261">
        <v>34900000</v>
      </c>
      <c r="F2837" s="261" t="s">
        <v>4480</v>
      </c>
      <c r="G2837" s="261" t="s">
        <v>358</v>
      </c>
      <c r="H2837" s="261">
        <v>1</v>
      </c>
      <c r="I2837" s="261" t="s">
        <v>4481</v>
      </c>
      <c r="J2837" s="261" t="s">
        <v>4490</v>
      </c>
      <c r="K2837" s="261" t="s">
        <v>4491</v>
      </c>
      <c r="L2837" s="262">
        <v>45698</v>
      </c>
      <c r="M2837" s="261" t="s">
        <v>310</v>
      </c>
    </row>
    <row r="2838" spans="1:13" x14ac:dyDescent="0.35">
      <c r="A2838" s="259" t="s">
        <v>3200</v>
      </c>
      <c r="B2838" s="259" t="s">
        <v>3201</v>
      </c>
      <c r="C2838" s="259" t="s">
        <v>3202</v>
      </c>
      <c r="D2838" s="259" t="s">
        <v>413</v>
      </c>
      <c r="E2838" s="259">
        <v>4521295</v>
      </c>
      <c r="F2838" s="259" t="s">
        <v>4492</v>
      </c>
      <c r="G2838" s="259" t="s">
        <v>358</v>
      </c>
      <c r="H2838" s="259">
        <v>1</v>
      </c>
      <c r="I2838" s="259" t="s">
        <v>4493</v>
      </c>
      <c r="J2838" s="259" t="s">
        <v>4494</v>
      </c>
      <c r="K2838" s="259" t="s">
        <v>4495</v>
      </c>
      <c r="L2838" s="260">
        <v>45698</v>
      </c>
      <c r="M2838" s="259" t="s">
        <v>310</v>
      </c>
    </row>
    <row r="2839" spans="1:13" x14ac:dyDescent="0.35">
      <c r="A2839" s="261" t="s">
        <v>3200</v>
      </c>
      <c r="B2839" s="261" t="s">
        <v>3201</v>
      </c>
      <c r="C2839" s="261" t="s">
        <v>3202</v>
      </c>
      <c r="D2839" s="261" t="s">
        <v>38</v>
      </c>
      <c r="E2839" s="261" t="s">
        <v>17</v>
      </c>
      <c r="F2839" s="261" t="s">
        <v>17</v>
      </c>
      <c r="G2839" s="261" t="s">
        <v>17</v>
      </c>
      <c r="H2839" s="261" t="s">
        <v>17</v>
      </c>
      <c r="I2839" s="261" t="s">
        <v>17</v>
      </c>
      <c r="J2839" s="261" t="s">
        <v>3459</v>
      </c>
      <c r="K2839" s="261" t="s">
        <v>4496</v>
      </c>
      <c r="L2839" s="262">
        <v>45698</v>
      </c>
      <c r="M2839" s="261" t="s">
        <v>310</v>
      </c>
    </row>
    <row r="2840" spans="1:13" x14ac:dyDescent="0.35">
      <c r="A2840" s="259" t="s">
        <v>3200</v>
      </c>
      <c r="B2840" s="259" t="s">
        <v>3201</v>
      </c>
      <c r="C2840" s="259" t="s">
        <v>3202</v>
      </c>
      <c r="D2840" s="259" t="s">
        <v>40</v>
      </c>
      <c r="E2840" s="259" t="s">
        <v>17</v>
      </c>
      <c r="F2840" s="259" t="s">
        <v>17</v>
      </c>
      <c r="G2840" s="259" t="s">
        <v>17</v>
      </c>
      <c r="H2840" s="259" t="s">
        <v>17</v>
      </c>
      <c r="I2840" s="259" t="s">
        <v>17</v>
      </c>
      <c r="J2840" s="259" t="s">
        <v>4497</v>
      </c>
      <c r="K2840" s="259" t="s">
        <v>4498</v>
      </c>
      <c r="L2840" s="260">
        <v>45698</v>
      </c>
      <c r="M2840" s="259" t="s">
        <v>310</v>
      </c>
    </row>
    <row r="2841" spans="1:13" x14ac:dyDescent="0.35">
      <c r="A2841" s="261" t="s">
        <v>3200</v>
      </c>
      <c r="B2841" s="261" t="s">
        <v>3201</v>
      </c>
      <c r="C2841" s="261" t="s">
        <v>3202</v>
      </c>
      <c r="D2841" s="261" t="s">
        <v>545</v>
      </c>
      <c r="E2841" s="261">
        <v>1032</v>
      </c>
      <c r="F2841" s="261" t="s">
        <v>4499</v>
      </c>
      <c r="G2841" s="261" t="s">
        <v>742</v>
      </c>
      <c r="H2841" s="261">
        <v>2</v>
      </c>
      <c r="I2841" s="261" t="s">
        <v>4234</v>
      </c>
      <c r="J2841" s="261" t="s">
        <v>4500</v>
      </c>
      <c r="K2841" s="261" t="s">
        <v>4501</v>
      </c>
      <c r="L2841" s="262">
        <v>45698</v>
      </c>
      <c r="M2841" s="261" t="s">
        <v>310</v>
      </c>
    </row>
    <row r="2842" spans="1:13" x14ac:dyDescent="0.35">
      <c r="A2842" s="259" t="s">
        <v>3200</v>
      </c>
      <c r="B2842" s="259" t="s">
        <v>3201</v>
      </c>
      <c r="C2842" s="259" t="s">
        <v>3202</v>
      </c>
      <c r="D2842" s="259" t="s">
        <v>550</v>
      </c>
      <c r="E2842" s="259">
        <v>1145</v>
      </c>
      <c r="F2842" s="259" t="s">
        <v>4502</v>
      </c>
      <c r="G2842" s="259" t="s">
        <v>742</v>
      </c>
      <c r="H2842" s="259">
        <v>2</v>
      </c>
      <c r="I2842" s="259" t="s">
        <v>4503</v>
      </c>
      <c r="J2842" s="259" t="s">
        <v>4504</v>
      </c>
      <c r="K2842" s="259" t="s">
        <v>4505</v>
      </c>
      <c r="L2842" s="260">
        <v>45698</v>
      </c>
      <c r="M2842" s="259" t="s">
        <v>310</v>
      </c>
    </row>
    <row r="2843" spans="1:13" x14ac:dyDescent="0.35">
      <c r="A2843" s="261" t="s">
        <v>3200</v>
      </c>
      <c r="B2843" s="261" t="s">
        <v>3201</v>
      </c>
      <c r="C2843" s="261" t="s">
        <v>3202</v>
      </c>
      <c r="D2843" s="261" t="s">
        <v>16</v>
      </c>
      <c r="E2843" s="261" t="s">
        <v>17</v>
      </c>
      <c r="F2843" s="261" t="s">
        <v>17</v>
      </c>
      <c r="G2843" s="261" t="s">
        <v>17</v>
      </c>
      <c r="H2843" s="261" t="s">
        <v>17</v>
      </c>
      <c r="I2843" s="261" t="s">
        <v>17</v>
      </c>
      <c r="J2843" s="261" t="s">
        <v>3459</v>
      </c>
      <c r="K2843" s="261" t="s">
        <v>4506</v>
      </c>
      <c r="L2843" s="262">
        <v>45698</v>
      </c>
      <c r="M2843" s="261" t="s">
        <v>310</v>
      </c>
    </row>
    <row r="2844" spans="1:13" x14ac:dyDescent="0.35">
      <c r="A2844" s="259" t="s">
        <v>3200</v>
      </c>
      <c r="B2844" s="259" t="s">
        <v>3201</v>
      </c>
      <c r="C2844" s="259" t="s">
        <v>3202</v>
      </c>
      <c r="D2844" s="259" t="s">
        <v>21</v>
      </c>
      <c r="E2844" s="259" t="s">
        <v>17</v>
      </c>
      <c r="F2844" s="259" t="s">
        <v>17</v>
      </c>
      <c r="G2844" s="259" t="s">
        <v>17</v>
      </c>
      <c r="H2844" s="259" t="s">
        <v>17</v>
      </c>
      <c r="I2844" s="259" t="s">
        <v>17</v>
      </c>
      <c r="J2844" s="259" t="s">
        <v>3459</v>
      </c>
      <c r="K2844" s="259" t="s">
        <v>4507</v>
      </c>
      <c r="L2844" s="260">
        <v>45698</v>
      </c>
      <c r="M2844" s="259" t="s">
        <v>310</v>
      </c>
    </row>
    <row r="2845" spans="1:13" x14ac:dyDescent="0.35">
      <c r="A2845" s="261" t="s">
        <v>3200</v>
      </c>
      <c r="B2845" s="261" t="s">
        <v>3201</v>
      </c>
      <c r="C2845" s="261" t="s">
        <v>3202</v>
      </c>
      <c r="D2845" s="261" t="s">
        <v>558</v>
      </c>
      <c r="E2845" s="261" t="s">
        <v>17</v>
      </c>
      <c r="F2845" s="261" t="s">
        <v>17</v>
      </c>
      <c r="G2845" s="261" t="s">
        <v>17</v>
      </c>
      <c r="H2845" s="261" t="s">
        <v>17</v>
      </c>
      <c r="I2845" s="261" t="s">
        <v>17</v>
      </c>
      <c r="J2845" s="261" t="s">
        <v>3459</v>
      </c>
      <c r="K2845" s="261" t="s">
        <v>4508</v>
      </c>
      <c r="L2845" s="262">
        <v>45698</v>
      </c>
      <c r="M2845" s="261" t="s">
        <v>310</v>
      </c>
    </row>
    <row r="2846" spans="1:13" x14ac:dyDescent="0.35">
      <c r="A2846" s="259" t="s">
        <v>3200</v>
      </c>
      <c r="B2846" s="259" t="s">
        <v>3201</v>
      </c>
      <c r="C2846" s="259" t="s">
        <v>3202</v>
      </c>
      <c r="D2846" s="259" t="s">
        <v>24</v>
      </c>
      <c r="E2846" s="259" t="s">
        <v>17</v>
      </c>
      <c r="F2846" s="259" t="s">
        <v>17</v>
      </c>
      <c r="G2846" s="259" t="s">
        <v>17</v>
      </c>
      <c r="H2846" s="259" t="s">
        <v>17</v>
      </c>
      <c r="I2846" s="259" t="s">
        <v>17</v>
      </c>
      <c r="J2846" s="259" t="s">
        <v>3459</v>
      </c>
      <c r="K2846" s="259" t="s">
        <v>4509</v>
      </c>
      <c r="L2846" s="260">
        <v>45698</v>
      </c>
      <c r="M2846" s="259" t="s">
        <v>310</v>
      </c>
    </row>
    <row r="2847" spans="1:13" x14ac:dyDescent="0.35">
      <c r="A2847" s="261" t="s">
        <v>3200</v>
      </c>
      <c r="B2847" s="261" t="s">
        <v>3201</v>
      </c>
      <c r="C2847" s="261" t="s">
        <v>3202</v>
      </c>
      <c r="D2847" s="261" t="s">
        <v>686</v>
      </c>
      <c r="E2847" s="261">
        <v>19540200</v>
      </c>
      <c r="F2847" s="261" t="s">
        <v>4510</v>
      </c>
      <c r="G2847" s="261" t="s">
        <v>358</v>
      </c>
      <c r="H2847" s="261">
        <v>1</v>
      </c>
      <c r="I2847" s="261" t="s">
        <v>4511</v>
      </c>
      <c r="J2847" s="261" t="s">
        <v>4512</v>
      </c>
      <c r="K2847" s="261" t="s">
        <v>4513</v>
      </c>
      <c r="L2847" s="262">
        <v>45698</v>
      </c>
      <c r="M2847" s="261" t="s">
        <v>310</v>
      </c>
    </row>
    <row r="2848" spans="1:13" x14ac:dyDescent="0.35">
      <c r="A2848" s="259" t="s">
        <v>3200</v>
      </c>
      <c r="B2848" s="259" t="s">
        <v>3201</v>
      </c>
      <c r="C2848" s="259" t="s">
        <v>3202</v>
      </c>
      <c r="D2848" s="259" t="s">
        <v>691</v>
      </c>
      <c r="E2848" s="259">
        <v>0</v>
      </c>
      <c r="F2848" s="259" t="s">
        <v>4480</v>
      </c>
      <c r="G2848" s="259" t="s">
        <v>358</v>
      </c>
      <c r="H2848" s="259">
        <v>1</v>
      </c>
      <c r="I2848" s="259" t="s">
        <v>4481</v>
      </c>
      <c r="J2848" s="259" t="s">
        <v>4514</v>
      </c>
      <c r="K2848" s="259" t="s">
        <v>4515</v>
      </c>
      <c r="L2848" s="260">
        <v>45698</v>
      </c>
      <c r="M2848" s="259" t="s">
        <v>310</v>
      </c>
    </row>
    <row r="2849" spans="1:13" x14ac:dyDescent="0.35">
      <c r="A2849" s="261" t="s">
        <v>3200</v>
      </c>
      <c r="B2849" s="261" t="s">
        <v>3201</v>
      </c>
      <c r="C2849" s="261" t="s">
        <v>3202</v>
      </c>
      <c r="D2849" s="261" t="s">
        <v>696</v>
      </c>
      <c r="E2849" s="261">
        <v>15359800</v>
      </c>
      <c r="F2849" s="261" t="s">
        <v>4516</v>
      </c>
      <c r="G2849" s="261" t="s">
        <v>358</v>
      </c>
      <c r="H2849" s="261">
        <v>1</v>
      </c>
      <c r="I2849" s="261" t="s">
        <v>4517</v>
      </c>
      <c r="J2849" s="261" t="s">
        <v>3766</v>
      </c>
      <c r="K2849" s="261" t="s">
        <v>4518</v>
      </c>
      <c r="L2849" s="262">
        <v>45698</v>
      </c>
      <c r="M2849" s="261" t="s">
        <v>310</v>
      </c>
    </row>
    <row r="2850" spans="1:13" x14ac:dyDescent="0.35">
      <c r="A2850" s="259" t="s">
        <v>3200</v>
      </c>
      <c r="B2850" s="259" t="s">
        <v>3201</v>
      </c>
      <c r="C2850" s="259" t="s">
        <v>3202</v>
      </c>
      <c r="D2850" s="259" t="s">
        <v>699</v>
      </c>
      <c r="E2850" s="259">
        <v>10057300</v>
      </c>
      <c r="F2850" s="259" t="s">
        <v>4519</v>
      </c>
      <c r="G2850" s="259" t="s">
        <v>358</v>
      </c>
      <c r="H2850" s="259">
        <v>1</v>
      </c>
      <c r="I2850" s="259" t="s">
        <v>4520</v>
      </c>
      <c r="J2850" s="259" t="s">
        <v>4521</v>
      </c>
      <c r="K2850" s="259" t="s">
        <v>4522</v>
      </c>
      <c r="L2850" s="260">
        <v>45698</v>
      </c>
      <c r="M2850" s="259" t="s">
        <v>310</v>
      </c>
    </row>
    <row r="2851" spans="1:13" x14ac:dyDescent="0.35">
      <c r="A2851" s="261" t="s">
        <v>3200</v>
      </c>
      <c r="B2851" s="261" t="s">
        <v>3201</v>
      </c>
      <c r="C2851" s="261" t="s">
        <v>3202</v>
      </c>
      <c r="D2851" s="261" t="s">
        <v>702</v>
      </c>
      <c r="E2851" s="261">
        <v>9482900</v>
      </c>
      <c r="F2851" s="261" t="s">
        <v>4519</v>
      </c>
      <c r="G2851" s="261" t="s">
        <v>358</v>
      </c>
      <c r="H2851" s="261">
        <v>1</v>
      </c>
      <c r="I2851" s="261" t="s">
        <v>4520</v>
      </c>
      <c r="J2851" s="261" t="s">
        <v>4523</v>
      </c>
      <c r="K2851" s="261" t="s">
        <v>4524</v>
      </c>
      <c r="L2851" s="262">
        <v>45698</v>
      </c>
      <c r="M2851" s="261" t="s">
        <v>310</v>
      </c>
    </row>
    <row r="2852" spans="1:13" x14ac:dyDescent="0.35">
      <c r="A2852" s="259" t="s">
        <v>3200</v>
      </c>
      <c r="B2852" s="259" t="s">
        <v>3201</v>
      </c>
      <c r="C2852" s="259" t="s">
        <v>3202</v>
      </c>
      <c r="D2852" s="259" t="s">
        <v>572</v>
      </c>
      <c r="E2852" s="259">
        <v>0</v>
      </c>
      <c r="F2852" s="259" t="s">
        <v>4519</v>
      </c>
      <c r="G2852" s="259" t="s">
        <v>358</v>
      </c>
      <c r="H2852" s="259">
        <v>1</v>
      </c>
      <c r="I2852" s="259" t="s">
        <v>4520</v>
      </c>
      <c r="J2852" s="259" t="s">
        <v>4525</v>
      </c>
      <c r="K2852" s="259" t="s">
        <v>4526</v>
      </c>
      <c r="L2852" s="260">
        <v>45698</v>
      </c>
      <c r="M2852" s="259" t="s">
        <v>310</v>
      </c>
    </row>
    <row r="2853" spans="1:13" x14ac:dyDescent="0.35">
      <c r="A2853" s="261" t="s">
        <v>3200</v>
      </c>
      <c r="B2853" s="261" t="s">
        <v>3201</v>
      </c>
      <c r="C2853" s="261" t="s">
        <v>3202</v>
      </c>
      <c r="D2853" s="261" t="s">
        <v>282</v>
      </c>
      <c r="E2853" s="261">
        <v>5</v>
      </c>
      <c r="F2853" s="261" t="s">
        <v>4510</v>
      </c>
      <c r="G2853" s="261" t="s">
        <v>358</v>
      </c>
      <c r="H2853" s="261">
        <v>1</v>
      </c>
      <c r="I2853" s="261" t="s">
        <v>4511</v>
      </c>
      <c r="J2853" s="261" t="s">
        <v>4527</v>
      </c>
      <c r="K2853" s="261" t="s">
        <v>4528</v>
      </c>
      <c r="L2853" s="262">
        <v>45698</v>
      </c>
      <c r="M2853" s="261" t="s">
        <v>310</v>
      </c>
    </row>
    <row r="2854" spans="1:13" x14ac:dyDescent="0.35">
      <c r="A2854" s="259" t="s">
        <v>3200</v>
      </c>
      <c r="B2854" s="259" t="s">
        <v>3201</v>
      </c>
      <c r="C2854" s="259" t="s">
        <v>3202</v>
      </c>
      <c r="D2854" s="259" t="s">
        <v>26</v>
      </c>
      <c r="E2854" s="259" t="s">
        <v>17</v>
      </c>
      <c r="F2854" s="259" t="s">
        <v>17</v>
      </c>
      <c r="G2854" s="259" t="s">
        <v>17</v>
      </c>
      <c r="H2854" s="259" t="s">
        <v>17</v>
      </c>
      <c r="I2854" s="259" t="s">
        <v>17</v>
      </c>
      <c r="J2854" s="259" t="s">
        <v>3459</v>
      </c>
      <c r="K2854" s="259" t="s">
        <v>4529</v>
      </c>
      <c r="L2854" s="260">
        <v>45698</v>
      </c>
      <c r="M2854" s="259" t="s">
        <v>310</v>
      </c>
    </row>
    <row r="2855" spans="1:13" x14ac:dyDescent="0.35">
      <c r="A2855" s="261" t="s">
        <v>3200</v>
      </c>
      <c r="B2855" s="261" t="s">
        <v>3201</v>
      </c>
      <c r="C2855" s="261" t="s">
        <v>3202</v>
      </c>
      <c r="D2855" s="261" t="s">
        <v>28</v>
      </c>
      <c r="E2855" s="261" t="s">
        <v>17</v>
      </c>
      <c r="F2855" s="261" t="s">
        <v>17</v>
      </c>
      <c r="G2855" s="261" t="s">
        <v>17</v>
      </c>
      <c r="H2855" s="261" t="s">
        <v>17</v>
      </c>
      <c r="I2855" s="261" t="s">
        <v>17</v>
      </c>
      <c r="J2855" s="261" t="s">
        <v>3459</v>
      </c>
      <c r="K2855" s="261" t="s">
        <v>4530</v>
      </c>
      <c r="L2855" s="262">
        <v>45698</v>
      </c>
      <c r="M2855" s="261" t="s">
        <v>310</v>
      </c>
    </row>
    <row r="2856" spans="1:13" x14ac:dyDescent="0.35">
      <c r="A2856" s="259" t="s">
        <v>3212</v>
      </c>
      <c r="B2856" s="259" t="s">
        <v>3213</v>
      </c>
      <c r="C2856" s="259" t="s">
        <v>3202</v>
      </c>
      <c r="D2856" s="259" t="s">
        <v>648</v>
      </c>
      <c r="E2856" s="259">
        <v>34900000</v>
      </c>
      <c r="F2856" s="259" t="s">
        <v>4480</v>
      </c>
      <c r="G2856" s="259" t="s">
        <v>358</v>
      </c>
      <c r="H2856" s="259">
        <v>1</v>
      </c>
      <c r="I2856" s="259" t="s">
        <v>4481</v>
      </c>
      <c r="J2856" s="259" t="s">
        <v>4482</v>
      </c>
      <c r="K2856" s="259" t="s">
        <v>4531</v>
      </c>
      <c r="L2856" s="260">
        <v>45698</v>
      </c>
      <c r="M2856" s="259" t="s">
        <v>310</v>
      </c>
    </row>
    <row r="2857" spans="1:13" x14ac:dyDescent="0.35">
      <c r="A2857" s="261" t="s">
        <v>3212</v>
      </c>
      <c r="B2857" s="261" t="s">
        <v>3213</v>
      </c>
      <c r="C2857" s="261" t="s">
        <v>3202</v>
      </c>
      <c r="D2857" s="261" t="s">
        <v>653</v>
      </c>
      <c r="E2857" s="261">
        <v>147450</v>
      </c>
      <c r="F2857" s="261" t="s">
        <v>4532</v>
      </c>
      <c r="G2857" s="261" t="s">
        <v>358</v>
      </c>
      <c r="H2857" s="261">
        <v>1</v>
      </c>
      <c r="I2857" s="261" t="s">
        <v>4533</v>
      </c>
      <c r="J2857" s="261" t="s">
        <v>4534</v>
      </c>
      <c r="K2857" s="261" t="s">
        <v>4535</v>
      </c>
      <c r="L2857" s="262">
        <v>45698</v>
      </c>
      <c r="M2857" s="261" t="s">
        <v>310</v>
      </c>
    </row>
    <row r="2858" spans="1:13" x14ac:dyDescent="0.35">
      <c r="A2858" s="259" t="s">
        <v>3212</v>
      </c>
      <c r="B2858" s="259" t="s">
        <v>3213</v>
      </c>
      <c r="C2858" s="259" t="s">
        <v>3202</v>
      </c>
      <c r="D2858" s="259" t="s">
        <v>658</v>
      </c>
      <c r="E2858" s="259">
        <v>4171100</v>
      </c>
      <c r="F2858" s="259" t="s">
        <v>4536</v>
      </c>
      <c r="G2858" s="259" t="s">
        <v>22</v>
      </c>
      <c r="H2858" s="259">
        <v>3</v>
      </c>
      <c r="I2858" s="259" t="s">
        <v>4537</v>
      </c>
      <c r="J2858" s="259" t="s">
        <v>4538</v>
      </c>
      <c r="K2858" s="259" t="s">
        <v>4539</v>
      </c>
      <c r="L2858" s="260">
        <v>45698</v>
      </c>
      <c r="M2858" s="259" t="s">
        <v>310</v>
      </c>
    </row>
    <row r="2859" spans="1:13" x14ac:dyDescent="0.35">
      <c r="A2859" s="261" t="s">
        <v>3212</v>
      </c>
      <c r="B2859" s="261" t="s">
        <v>3213</v>
      </c>
      <c r="C2859" s="261" t="s">
        <v>3202</v>
      </c>
      <c r="D2859" s="261" t="s">
        <v>663</v>
      </c>
      <c r="E2859" s="261">
        <v>193260</v>
      </c>
      <c r="F2859" s="261" t="s">
        <v>4540</v>
      </c>
      <c r="G2859" s="261" t="s">
        <v>358</v>
      </c>
      <c r="H2859" s="261">
        <v>1</v>
      </c>
      <c r="I2859" s="261" t="s">
        <v>4541</v>
      </c>
      <c r="J2859" s="261" t="s">
        <v>4542</v>
      </c>
      <c r="K2859" s="261" t="s">
        <v>4543</v>
      </c>
      <c r="L2859" s="262">
        <v>45698</v>
      </c>
      <c r="M2859" s="261" t="s">
        <v>310</v>
      </c>
    </row>
    <row r="2860" spans="1:13" x14ac:dyDescent="0.35">
      <c r="A2860" s="259" t="s">
        <v>3212</v>
      </c>
      <c r="B2860" s="259" t="s">
        <v>3213</v>
      </c>
      <c r="C2860" s="259" t="s">
        <v>3202</v>
      </c>
      <c r="D2860" s="259" t="s">
        <v>413</v>
      </c>
      <c r="E2860" s="259">
        <v>193260</v>
      </c>
      <c r="F2860" s="259" t="s">
        <v>4540</v>
      </c>
      <c r="G2860" s="259" t="s">
        <v>358</v>
      </c>
      <c r="H2860" s="259">
        <v>1</v>
      </c>
      <c r="I2860" s="259" t="s">
        <v>4541</v>
      </c>
      <c r="J2860" s="259" t="s">
        <v>4544</v>
      </c>
      <c r="K2860" s="259" t="s">
        <v>4545</v>
      </c>
      <c r="L2860" s="260">
        <v>45698</v>
      </c>
      <c r="M2860" s="259" t="s">
        <v>310</v>
      </c>
    </row>
    <row r="2861" spans="1:13" x14ac:dyDescent="0.35">
      <c r="A2861" s="261" t="s">
        <v>3212</v>
      </c>
      <c r="B2861" s="261" t="s">
        <v>3213</v>
      </c>
      <c r="C2861" s="261" t="s">
        <v>3202</v>
      </c>
      <c r="D2861" s="261" t="s">
        <v>38</v>
      </c>
      <c r="E2861" s="261" t="s">
        <v>17</v>
      </c>
      <c r="F2861" s="261" t="s">
        <v>17</v>
      </c>
      <c r="G2861" s="261" t="s">
        <v>17</v>
      </c>
      <c r="H2861" s="261" t="s">
        <v>17</v>
      </c>
      <c r="I2861" s="261" t="s">
        <v>17</v>
      </c>
      <c r="J2861" s="261" t="s">
        <v>3459</v>
      </c>
      <c r="K2861" s="261" t="s">
        <v>4546</v>
      </c>
      <c r="L2861" s="262">
        <v>45698</v>
      </c>
      <c r="M2861" s="261" t="s">
        <v>310</v>
      </c>
    </row>
    <row r="2862" spans="1:13" x14ac:dyDescent="0.35">
      <c r="A2862" s="259" t="s">
        <v>3212</v>
      </c>
      <c r="B2862" s="259" t="s">
        <v>3213</v>
      </c>
      <c r="C2862" s="259" t="s">
        <v>3202</v>
      </c>
      <c r="D2862" s="259" t="s">
        <v>40</v>
      </c>
      <c r="E2862" s="259" t="s">
        <v>17</v>
      </c>
      <c r="F2862" s="259" t="s">
        <v>17</v>
      </c>
      <c r="G2862" s="259" t="s">
        <v>17</v>
      </c>
      <c r="H2862" s="259" t="s">
        <v>17</v>
      </c>
      <c r="I2862" s="259" t="s">
        <v>17</v>
      </c>
      <c r="J2862" s="259" t="s">
        <v>4547</v>
      </c>
      <c r="K2862" s="259" t="s">
        <v>4548</v>
      </c>
      <c r="L2862" s="260">
        <v>45698</v>
      </c>
      <c r="M2862" s="259" t="s">
        <v>310</v>
      </c>
    </row>
    <row r="2863" spans="1:13" x14ac:dyDescent="0.35">
      <c r="A2863" s="261" t="s">
        <v>3212</v>
      </c>
      <c r="B2863" s="261" t="s">
        <v>3213</v>
      </c>
      <c r="C2863" s="261" t="s">
        <v>3202</v>
      </c>
      <c r="D2863" s="261" t="s">
        <v>545</v>
      </c>
      <c r="E2863" s="261">
        <v>113</v>
      </c>
      <c r="F2863" s="261" t="s">
        <v>4549</v>
      </c>
      <c r="G2863" s="261" t="s">
        <v>22</v>
      </c>
      <c r="H2863" s="261">
        <v>3</v>
      </c>
      <c r="I2863" s="261" t="s">
        <v>1940</v>
      </c>
      <c r="J2863" s="261" t="s">
        <v>4550</v>
      </c>
      <c r="K2863" s="261" t="s">
        <v>4551</v>
      </c>
      <c r="L2863" s="262">
        <v>45698</v>
      </c>
      <c r="M2863" s="261" t="s">
        <v>310</v>
      </c>
    </row>
    <row r="2864" spans="1:13" x14ac:dyDescent="0.35">
      <c r="A2864" s="259" t="s">
        <v>3212</v>
      </c>
      <c r="B2864" s="259" t="s">
        <v>3213</v>
      </c>
      <c r="C2864" s="259" t="s">
        <v>3202</v>
      </c>
      <c r="D2864" s="259" t="s">
        <v>550</v>
      </c>
      <c r="E2864" s="259">
        <v>1145</v>
      </c>
      <c r="F2864" s="259" t="s">
        <v>4502</v>
      </c>
      <c r="G2864" s="259" t="s">
        <v>742</v>
      </c>
      <c r="H2864" s="259">
        <v>2</v>
      </c>
      <c r="I2864" s="259" t="s">
        <v>4503</v>
      </c>
      <c r="J2864" s="259" t="s">
        <v>4504</v>
      </c>
      <c r="K2864" s="259" t="s">
        <v>4552</v>
      </c>
      <c r="L2864" s="260">
        <v>45698</v>
      </c>
      <c r="M2864" s="259" t="s">
        <v>310</v>
      </c>
    </row>
    <row r="2865" spans="1:13" x14ac:dyDescent="0.35">
      <c r="A2865" s="261" t="s">
        <v>3212</v>
      </c>
      <c r="B2865" s="261" t="s">
        <v>3213</v>
      </c>
      <c r="C2865" s="261" t="s">
        <v>3202</v>
      </c>
      <c r="D2865" s="261" t="s">
        <v>16</v>
      </c>
      <c r="E2865" s="261" t="s">
        <v>17</v>
      </c>
      <c r="F2865" s="261" t="s">
        <v>17</v>
      </c>
      <c r="G2865" s="261" t="s">
        <v>17</v>
      </c>
      <c r="H2865" s="261" t="s">
        <v>17</v>
      </c>
      <c r="I2865" s="261" t="s">
        <v>17</v>
      </c>
      <c r="J2865" s="261" t="s">
        <v>3459</v>
      </c>
      <c r="K2865" s="261" t="s">
        <v>4553</v>
      </c>
      <c r="L2865" s="262">
        <v>45698</v>
      </c>
      <c r="M2865" s="261" t="s">
        <v>310</v>
      </c>
    </row>
    <row r="2866" spans="1:13" x14ac:dyDescent="0.35">
      <c r="A2866" s="259" t="s">
        <v>3212</v>
      </c>
      <c r="B2866" s="259" t="s">
        <v>3213</v>
      </c>
      <c r="C2866" s="259" t="s">
        <v>3202</v>
      </c>
      <c r="D2866" s="259" t="s">
        <v>21</v>
      </c>
      <c r="E2866" s="259" t="s">
        <v>17</v>
      </c>
      <c r="F2866" s="259" t="s">
        <v>17</v>
      </c>
      <c r="G2866" s="259" t="s">
        <v>17</v>
      </c>
      <c r="H2866" s="259" t="s">
        <v>17</v>
      </c>
      <c r="I2866" s="259" t="s">
        <v>17</v>
      </c>
      <c r="J2866" s="259" t="s">
        <v>3459</v>
      </c>
      <c r="K2866" s="259" t="s">
        <v>4554</v>
      </c>
      <c r="L2866" s="260">
        <v>45698</v>
      </c>
      <c r="M2866" s="259" t="s">
        <v>310</v>
      </c>
    </row>
    <row r="2867" spans="1:13" x14ac:dyDescent="0.35">
      <c r="A2867" s="261" t="s">
        <v>3212</v>
      </c>
      <c r="B2867" s="261" t="s">
        <v>3213</v>
      </c>
      <c r="C2867" s="261" t="s">
        <v>3202</v>
      </c>
      <c r="D2867" s="261" t="s">
        <v>558</v>
      </c>
      <c r="E2867" s="261" t="s">
        <v>17</v>
      </c>
      <c r="F2867" s="261" t="s">
        <v>17</v>
      </c>
      <c r="G2867" s="261" t="s">
        <v>17</v>
      </c>
      <c r="H2867" s="261" t="s">
        <v>17</v>
      </c>
      <c r="I2867" s="261" t="s">
        <v>17</v>
      </c>
      <c r="J2867" s="261" t="s">
        <v>3459</v>
      </c>
      <c r="K2867" s="261" t="s">
        <v>4555</v>
      </c>
      <c r="L2867" s="262">
        <v>45698</v>
      </c>
      <c r="M2867" s="261" t="s">
        <v>310</v>
      </c>
    </row>
    <row r="2868" spans="1:13" x14ac:dyDescent="0.35">
      <c r="A2868" s="259" t="s">
        <v>3212</v>
      </c>
      <c r="B2868" s="259" t="s">
        <v>3213</v>
      </c>
      <c r="C2868" s="259" t="s">
        <v>3202</v>
      </c>
      <c r="D2868" s="259" t="s">
        <v>24</v>
      </c>
      <c r="E2868" s="259" t="s">
        <v>17</v>
      </c>
      <c r="F2868" s="259" t="s">
        <v>17</v>
      </c>
      <c r="G2868" s="259" t="s">
        <v>17</v>
      </c>
      <c r="H2868" s="259" t="s">
        <v>17</v>
      </c>
      <c r="I2868" s="259" t="s">
        <v>17</v>
      </c>
      <c r="J2868" s="259" t="s">
        <v>3459</v>
      </c>
      <c r="K2868" s="259" t="s">
        <v>4556</v>
      </c>
      <c r="L2868" s="260">
        <v>45698</v>
      </c>
      <c r="M2868" s="259" t="s">
        <v>310</v>
      </c>
    </row>
    <row r="2869" spans="1:13" x14ac:dyDescent="0.35">
      <c r="A2869" s="261" t="s">
        <v>3212</v>
      </c>
      <c r="B2869" s="261" t="s">
        <v>3213</v>
      </c>
      <c r="C2869" s="261" t="s">
        <v>3202</v>
      </c>
      <c r="D2869" s="261" t="s">
        <v>686</v>
      </c>
      <c r="E2869" s="261">
        <v>193260</v>
      </c>
      <c r="F2869" s="261" t="s">
        <v>4540</v>
      </c>
      <c r="G2869" s="261" t="s">
        <v>358</v>
      </c>
      <c r="H2869" s="261">
        <v>1</v>
      </c>
      <c r="I2869" s="261" t="s">
        <v>4541</v>
      </c>
      <c r="J2869" s="261" t="s">
        <v>4557</v>
      </c>
      <c r="K2869" s="261" t="s">
        <v>4558</v>
      </c>
      <c r="L2869" s="262">
        <v>45698</v>
      </c>
      <c r="M2869" s="261" t="s">
        <v>310</v>
      </c>
    </row>
    <row r="2870" spans="1:13" x14ac:dyDescent="0.35">
      <c r="A2870" s="259" t="s">
        <v>3212</v>
      </c>
      <c r="B2870" s="259" t="s">
        <v>3213</v>
      </c>
      <c r="C2870" s="259" t="s">
        <v>3202</v>
      </c>
      <c r="D2870" s="259" t="s">
        <v>691</v>
      </c>
      <c r="E2870" s="259">
        <v>3977840</v>
      </c>
      <c r="F2870" s="259" t="s">
        <v>4559</v>
      </c>
      <c r="G2870" s="259" t="s">
        <v>742</v>
      </c>
      <c r="H2870" s="259">
        <v>2</v>
      </c>
      <c r="I2870" s="259" t="s">
        <v>4560</v>
      </c>
      <c r="J2870" s="259" t="s">
        <v>3762</v>
      </c>
      <c r="K2870" s="259" t="s">
        <v>4561</v>
      </c>
      <c r="L2870" s="260">
        <v>45698</v>
      </c>
      <c r="M2870" s="259" t="s">
        <v>310</v>
      </c>
    </row>
    <row r="2871" spans="1:13" x14ac:dyDescent="0.35">
      <c r="A2871" s="261" t="s">
        <v>3212</v>
      </c>
      <c r="B2871" s="261" t="s">
        <v>3213</v>
      </c>
      <c r="C2871" s="261" t="s">
        <v>3202</v>
      </c>
      <c r="D2871" s="261" t="s">
        <v>696</v>
      </c>
      <c r="E2871" s="261">
        <v>0</v>
      </c>
      <c r="F2871" s="261" t="s">
        <v>4540</v>
      </c>
      <c r="G2871" s="261" t="s">
        <v>742</v>
      </c>
      <c r="H2871" s="261">
        <v>2</v>
      </c>
      <c r="I2871" s="261" t="s">
        <v>4541</v>
      </c>
      <c r="J2871" s="261" t="s">
        <v>4562</v>
      </c>
      <c r="K2871" s="261" t="s">
        <v>4563</v>
      </c>
      <c r="L2871" s="262">
        <v>45698</v>
      </c>
      <c r="M2871" s="261" t="s">
        <v>310</v>
      </c>
    </row>
    <row r="2872" spans="1:13" x14ac:dyDescent="0.35">
      <c r="A2872" s="259" t="s">
        <v>3212</v>
      </c>
      <c r="B2872" s="259" t="s">
        <v>3213</v>
      </c>
      <c r="C2872" s="259" t="s">
        <v>3202</v>
      </c>
      <c r="D2872" s="259" t="s">
        <v>699</v>
      </c>
      <c r="E2872" s="259">
        <v>0</v>
      </c>
      <c r="F2872" s="259" t="s">
        <v>4540</v>
      </c>
      <c r="G2872" s="259" t="s">
        <v>742</v>
      </c>
      <c r="H2872" s="259">
        <v>2</v>
      </c>
      <c r="I2872" s="259" t="s">
        <v>4541</v>
      </c>
      <c r="J2872" s="259" t="s">
        <v>4564</v>
      </c>
      <c r="K2872" s="259" t="s">
        <v>4565</v>
      </c>
      <c r="L2872" s="260">
        <v>45698</v>
      </c>
      <c r="M2872" s="259" t="s">
        <v>310</v>
      </c>
    </row>
    <row r="2873" spans="1:13" x14ac:dyDescent="0.35">
      <c r="A2873" s="261" t="s">
        <v>3212</v>
      </c>
      <c r="B2873" s="261" t="s">
        <v>3213</v>
      </c>
      <c r="C2873" s="261" t="s">
        <v>3202</v>
      </c>
      <c r="D2873" s="261" t="s">
        <v>702</v>
      </c>
      <c r="E2873" s="261">
        <v>193260</v>
      </c>
      <c r="F2873" s="261" t="s">
        <v>4540</v>
      </c>
      <c r="G2873" s="261" t="s">
        <v>742</v>
      </c>
      <c r="H2873" s="261">
        <v>2</v>
      </c>
      <c r="I2873" s="261" t="s">
        <v>4541</v>
      </c>
      <c r="J2873" s="261" t="s">
        <v>4566</v>
      </c>
      <c r="K2873" s="261" t="s">
        <v>4567</v>
      </c>
      <c r="L2873" s="262">
        <v>45698</v>
      </c>
      <c r="M2873" s="261" t="s">
        <v>310</v>
      </c>
    </row>
    <row r="2874" spans="1:13" x14ac:dyDescent="0.35">
      <c r="A2874" s="259" t="s">
        <v>3212</v>
      </c>
      <c r="B2874" s="259" t="s">
        <v>3213</v>
      </c>
      <c r="C2874" s="259" t="s">
        <v>3202</v>
      </c>
      <c r="D2874" s="259" t="s">
        <v>572</v>
      </c>
      <c r="E2874" s="259">
        <v>0</v>
      </c>
      <c r="F2874" s="259" t="s">
        <v>4540</v>
      </c>
      <c r="G2874" s="259" t="s">
        <v>742</v>
      </c>
      <c r="H2874" s="259">
        <v>2</v>
      </c>
      <c r="I2874" s="259" t="s">
        <v>4541</v>
      </c>
      <c r="J2874" s="259" t="s">
        <v>4568</v>
      </c>
      <c r="K2874" s="259" t="s">
        <v>4569</v>
      </c>
      <c r="L2874" s="260">
        <v>45698</v>
      </c>
      <c r="M2874" s="259" t="s">
        <v>310</v>
      </c>
    </row>
    <row r="2875" spans="1:13" x14ac:dyDescent="0.35">
      <c r="A2875" s="261" t="s">
        <v>3212</v>
      </c>
      <c r="B2875" s="261" t="s">
        <v>3213</v>
      </c>
      <c r="C2875" s="261" t="s">
        <v>3202</v>
      </c>
      <c r="D2875" s="261" t="s">
        <v>282</v>
      </c>
      <c r="E2875" s="261">
        <v>3</v>
      </c>
      <c r="F2875" s="261" t="s">
        <v>4540</v>
      </c>
      <c r="G2875" s="261" t="s">
        <v>358</v>
      </c>
      <c r="H2875" s="261">
        <v>1</v>
      </c>
      <c r="I2875" s="261" t="s">
        <v>4541</v>
      </c>
      <c r="J2875" s="261" t="s">
        <v>4570</v>
      </c>
      <c r="K2875" s="261" t="s">
        <v>4571</v>
      </c>
      <c r="L2875" s="262">
        <v>45698</v>
      </c>
      <c r="M2875" s="261" t="s">
        <v>310</v>
      </c>
    </row>
    <row r="2876" spans="1:13" x14ac:dyDescent="0.35">
      <c r="A2876" s="259" t="s">
        <v>3212</v>
      </c>
      <c r="B2876" s="259" t="s">
        <v>3213</v>
      </c>
      <c r="C2876" s="259" t="s">
        <v>3202</v>
      </c>
      <c r="D2876" s="259" t="s">
        <v>26</v>
      </c>
      <c r="E2876" s="259" t="s">
        <v>17</v>
      </c>
      <c r="F2876" s="259" t="s">
        <v>17</v>
      </c>
      <c r="G2876" s="259" t="s">
        <v>17</v>
      </c>
      <c r="H2876" s="259" t="s">
        <v>17</v>
      </c>
      <c r="I2876" s="259" t="s">
        <v>17</v>
      </c>
      <c r="J2876" s="259" t="s">
        <v>3459</v>
      </c>
      <c r="K2876" s="259" t="s">
        <v>4572</v>
      </c>
      <c r="L2876" s="260">
        <v>45698</v>
      </c>
      <c r="M2876" s="259" t="s">
        <v>310</v>
      </c>
    </row>
    <row r="2877" spans="1:13" x14ac:dyDescent="0.35">
      <c r="A2877" s="261" t="s">
        <v>3212</v>
      </c>
      <c r="B2877" s="261" t="s">
        <v>3213</v>
      </c>
      <c r="C2877" s="261" t="s">
        <v>3202</v>
      </c>
      <c r="D2877" s="261" t="s">
        <v>28</v>
      </c>
      <c r="E2877" s="261" t="s">
        <v>17</v>
      </c>
      <c r="F2877" s="261" t="s">
        <v>17</v>
      </c>
      <c r="G2877" s="261" t="s">
        <v>17</v>
      </c>
      <c r="H2877" s="261" t="s">
        <v>17</v>
      </c>
      <c r="I2877" s="261" t="s">
        <v>17</v>
      </c>
      <c r="J2877" s="261" t="s">
        <v>3459</v>
      </c>
      <c r="K2877" s="261" t="s">
        <v>4573</v>
      </c>
      <c r="L2877" s="262">
        <v>45698</v>
      </c>
      <c r="M2877" s="261" t="s">
        <v>310</v>
      </c>
    </row>
    <row r="2878" spans="1:13" x14ac:dyDescent="0.35">
      <c r="A2878" s="259" t="s">
        <v>4469</v>
      </c>
      <c r="B2878" s="259" t="s">
        <v>4470</v>
      </c>
      <c r="C2878" s="259" t="s">
        <v>945</v>
      </c>
      <c r="D2878" s="259" t="s">
        <v>648</v>
      </c>
      <c r="E2878" s="259">
        <v>18100000</v>
      </c>
      <c r="F2878" s="259" t="s">
        <v>4574</v>
      </c>
      <c r="G2878" s="259" t="s">
        <v>742</v>
      </c>
      <c r="H2878" s="259">
        <v>2</v>
      </c>
      <c r="I2878" s="259" t="s">
        <v>4575</v>
      </c>
      <c r="J2878" s="259" t="s">
        <v>4576</v>
      </c>
      <c r="K2878" s="259" t="s">
        <v>4577</v>
      </c>
      <c r="L2878" s="260">
        <v>45699</v>
      </c>
      <c r="M2878" s="259" t="s">
        <v>20</v>
      </c>
    </row>
    <row r="2879" spans="1:13" x14ac:dyDescent="0.35">
      <c r="A2879" s="261" t="s">
        <v>4469</v>
      </c>
      <c r="B2879" s="261" t="s">
        <v>4470</v>
      </c>
      <c r="C2879" s="261" t="s">
        <v>945</v>
      </c>
      <c r="D2879" s="261" t="s">
        <v>653</v>
      </c>
      <c r="E2879" s="261">
        <v>248360</v>
      </c>
      <c r="F2879" s="261" t="s">
        <v>4574</v>
      </c>
      <c r="G2879" s="261" t="s">
        <v>742</v>
      </c>
      <c r="H2879" s="261">
        <v>2</v>
      </c>
      <c r="I2879" s="261" t="s">
        <v>4575</v>
      </c>
      <c r="J2879" s="261" t="s">
        <v>4578</v>
      </c>
      <c r="K2879" s="261" t="s">
        <v>4579</v>
      </c>
      <c r="L2879" s="262">
        <v>45699</v>
      </c>
      <c r="M2879" s="261" t="s">
        <v>20</v>
      </c>
    </row>
    <row r="2880" spans="1:13" x14ac:dyDescent="0.35">
      <c r="A2880" s="259" t="s">
        <v>4469</v>
      </c>
      <c r="B2880" s="259" t="s">
        <v>4470</v>
      </c>
      <c r="C2880" s="259" t="s">
        <v>945</v>
      </c>
      <c r="D2880" s="259" t="s">
        <v>658</v>
      </c>
      <c r="E2880" s="259">
        <v>18100000</v>
      </c>
      <c r="F2880" s="259" t="s">
        <v>4574</v>
      </c>
      <c r="G2880" s="259" t="s">
        <v>22</v>
      </c>
      <c r="H2880" s="259">
        <v>3</v>
      </c>
      <c r="I2880" s="259" t="s">
        <v>4580</v>
      </c>
      <c r="J2880" s="259" t="s">
        <v>4581</v>
      </c>
      <c r="K2880" s="259" t="s">
        <v>4582</v>
      </c>
      <c r="L2880" s="260">
        <v>45699</v>
      </c>
      <c r="M2880" s="259" t="s">
        <v>20</v>
      </c>
    </row>
    <row r="2881" spans="1:13" x14ac:dyDescent="0.35">
      <c r="A2881" s="261" t="s">
        <v>4469</v>
      </c>
      <c r="B2881" s="261" t="s">
        <v>4470</v>
      </c>
      <c r="C2881" s="261" t="s">
        <v>945</v>
      </c>
      <c r="D2881" s="261" t="s">
        <v>663</v>
      </c>
      <c r="E2881" s="261">
        <v>18100000</v>
      </c>
      <c r="F2881" s="261" t="s">
        <v>4574</v>
      </c>
      <c r="G2881" s="261" t="s">
        <v>22</v>
      </c>
      <c r="H2881" s="261">
        <v>3</v>
      </c>
      <c r="I2881" s="261" t="s">
        <v>4575</v>
      </c>
      <c r="J2881" s="261" t="s">
        <v>4583</v>
      </c>
      <c r="K2881" s="261" t="s">
        <v>4584</v>
      </c>
      <c r="L2881" s="262">
        <v>45699</v>
      </c>
      <c r="M2881" s="261" t="s">
        <v>20</v>
      </c>
    </row>
    <row r="2882" spans="1:13" x14ac:dyDescent="0.35">
      <c r="A2882" s="259" t="s">
        <v>4469</v>
      </c>
      <c r="B2882" s="259" t="s">
        <v>4470</v>
      </c>
      <c r="C2882" s="259" t="s">
        <v>945</v>
      </c>
      <c r="D2882" s="259" t="s">
        <v>413</v>
      </c>
      <c r="E2882" s="259">
        <v>80747</v>
      </c>
      <c r="F2882" s="259" t="s">
        <v>4585</v>
      </c>
      <c r="G2882" s="259" t="s">
        <v>22</v>
      </c>
      <c r="H2882" s="259">
        <v>3</v>
      </c>
      <c r="I2882" s="259" t="s">
        <v>4586</v>
      </c>
      <c r="J2882" s="259" t="s">
        <v>4587</v>
      </c>
      <c r="K2882" s="259" t="s">
        <v>4588</v>
      </c>
      <c r="L2882" s="260">
        <v>45699</v>
      </c>
      <c r="M2882" s="259" t="s">
        <v>20</v>
      </c>
    </row>
    <row r="2883" spans="1:13" x14ac:dyDescent="0.35">
      <c r="A2883" s="261" t="s">
        <v>4469</v>
      </c>
      <c r="B2883" s="261" t="s">
        <v>4470</v>
      </c>
      <c r="C2883" s="261" t="s">
        <v>945</v>
      </c>
      <c r="D2883" s="261" t="s">
        <v>40</v>
      </c>
      <c r="E2883" s="261" t="s">
        <v>17</v>
      </c>
      <c r="F2883" s="261" t="s">
        <v>378</v>
      </c>
      <c r="G2883" s="261" t="s">
        <v>17</v>
      </c>
      <c r="H2883" s="261" t="s">
        <v>17</v>
      </c>
      <c r="I2883" s="261" t="s">
        <v>378</v>
      </c>
      <c r="J2883" s="261" t="s">
        <v>3459</v>
      </c>
      <c r="K2883" s="261" t="s">
        <v>4589</v>
      </c>
      <c r="L2883" s="262">
        <v>45699</v>
      </c>
      <c r="M2883" s="261" t="s">
        <v>20</v>
      </c>
    </row>
    <row r="2884" spans="1:13" x14ac:dyDescent="0.35">
      <c r="A2884" s="259" t="s">
        <v>4469</v>
      </c>
      <c r="B2884" s="259" t="s">
        <v>4470</v>
      </c>
      <c r="C2884" s="259" t="s">
        <v>945</v>
      </c>
      <c r="D2884" s="259" t="s">
        <v>545</v>
      </c>
      <c r="E2884" s="259">
        <v>34</v>
      </c>
      <c r="F2884" s="259" t="s">
        <v>4590</v>
      </c>
      <c r="G2884" s="259" t="s">
        <v>22</v>
      </c>
      <c r="H2884" s="259">
        <v>3</v>
      </c>
      <c r="I2884" s="259" t="s">
        <v>4234</v>
      </c>
      <c r="J2884" s="259" t="s">
        <v>4591</v>
      </c>
      <c r="K2884" s="259" t="s">
        <v>4592</v>
      </c>
      <c r="L2884" s="260">
        <v>45699</v>
      </c>
      <c r="M2884" s="259" t="s">
        <v>20</v>
      </c>
    </row>
    <row r="2885" spans="1:13" x14ac:dyDescent="0.35">
      <c r="A2885" s="261" t="s">
        <v>4469</v>
      </c>
      <c r="B2885" s="261" t="s">
        <v>4470</v>
      </c>
      <c r="C2885" s="261" t="s">
        <v>945</v>
      </c>
      <c r="D2885" s="261" t="s">
        <v>550</v>
      </c>
      <c r="E2885" s="261">
        <v>34</v>
      </c>
      <c r="F2885" s="261" t="s">
        <v>4590</v>
      </c>
      <c r="G2885" s="261" t="s">
        <v>22</v>
      </c>
      <c r="H2885" s="261">
        <v>3</v>
      </c>
      <c r="I2885" s="261" t="s">
        <v>4234</v>
      </c>
      <c r="J2885" s="261" t="s">
        <v>4593</v>
      </c>
      <c r="K2885" s="261" t="s">
        <v>4594</v>
      </c>
      <c r="L2885" s="262">
        <v>45699</v>
      </c>
      <c r="M2885" s="261" t="s">
        <v>20</v>
      </c>
    </row>
    <row r="2886" spans="1:13" x14ac:dyDescent="0.35">
      <c r="A2886" s="259" t="s">
        <v>4469</v>
      </c>
      <c r="B2886" s="259" t="s">
        <v>4470</v>
      </c>
      <c r="C2886" s="259" t="s">
        <v>945</v>
      </c>
      <c r="D2886" s="259" t="s">
        <v>686</v>
      </c>
      <c r="E2886" s="259">
        <v>2780000</v>
      </c>
      <c r="F2886" s="259" t="s">
        <v>4585</v>
      </c>
      <c r="G2886" s="259" t="s">
        <v>358</v>
      </c>
      <c r="H2886" s="259">
        <v>1</v>
      </c>
      <c r="I2886" s="259" t="s">
        <v>4595</v>
      </c>
      <c r="J2886" s="259" t="s">
        <v>4596</v>
      </c>
      <c r="K2886" s="259" t="s">
        <v>4597</v>
      </c>
      <c r="L2886" s="260">
        <v>45699</v>
      </c>
      <c r="M2886" s="259" t="s">
        <v>20</v>
      </c>
    </row>
    <row r="2887" spans="1:13" x14ac:dyDescent="0.35">
      <c r="A2887" s="261" t="s">
        <v>4469</v>
      </c>
      <c r="B2887" s="261" t="s">
        <v>4470</v>
      </c>
      <c r="C2887" s="261" t="s">
        <v>945</v>
      </c>
      <c r="D2887" s="261" t="s">
        <v>691</v>
      </c>
      <c r="E2887" s="261">
        <v>0</v>
      </c>
      <c r="F2887" s="261" t="s">
        <v>4574</v>
      </c>
      <c r="G2887" s="261" t="s">
        <v>22</v>
      </c>
      <c r="H2887" s="261">
        <v>3</v>
      </c>
      <c r="I2887" s="261" t="s">
        <v>4575</v>
      </c>
      <c r="J2887" s="261" t="s">
        <v>4598</v>
      </c>
      <c r="K2887" s="261" t="s">
        <v>4599</v>
      </c>
      <c r="L2887" s="262">
        <v>45699</v>
      </c>
      <c r="M2887" s="261" t="s">
        <v>20</v>
      </c>
    </row>
    <row r="2888" spans="1:13" x14ac:dyDescent="0.35">
      <c r="A2888" s="259" t="s">
        <v>4469</v>
      </c>
      <c r="B2888" s="259" t="s">
        <v>4470</v>
      </c>
      <c r="C2888" s="259" t="s">
        <v>945</v>
      </c>
      <c r="D2888" s="259" t="s">
        <v>696</v>
      </c>
      <c r="E2888" s="259">
        <v>15320000</v>
      </c>
      <c r="F2888" s="259" t="s">
        <v>4574</v>
      </c>
      <c r="G2888" s="259" t="s">
        <v>22</v>
      </c>
      <c r="H2888" s="259">
        <v>3</v>
      </c>
      <c r="I2888" s="259" t="s">
        <v>4575</v>
      </c>
      <c r="J2888" s="259" t="s">
        <v>4600</v>
      </c>
      <c r="K2888" s="259" t="s">
        <v>4601</v>
      </c>
      <c r="L2888" s="260">
        <v>45699</v>
      </c>
      <c r="M2888" s="259" t="s">
        <v>20</v>
      </c>
    </row>
    <row r="2889" spans="1:13" x14ac:dyDescent="0.35">
      <c r="A2889" s="261" t="s">
        <v>4469</v>
      </c>
      <c r="B2889" s="261" t="s">
        <v>4470</v>
      </c>
      <c r="C2889" s="261" t="s">
        <v>945</v>
      </c>
      <c r="D2889" s="261" t="s">
        <v>699</v>
      </c>
      <c r="E2889" s="261">
        <v>2630000</v>
      </c>
      <c r="F2889" s="261" t="s">
        <v>4585</v>
      </c>
      <c r="G2889" s="261" t="s">
        <v>358</v>
      </c>
      <c r="H2889" s="261">
        <v>1</v>
      </c>
      <c r="I2889" s="261" t="s">
        <v>4595</v>
      </c>
      <c r="J2889" s="261" t="s">
        <v>4602</v>
      </c>
      <c r="K2889" s="261" t="s">
        <v>4603</v>
      </c>
      <c r="L2889" s="262">
        <v>45699</v>
      </c>
      <c r="M2889" s="261" t="s">
        <v>20</v>
      </c>
    </row>
    <row r="2890" spans="1:13" x14ac:dyDescent="0.35">
      <c r="A2890" s="259" t="s">
        <v>4469</v>
      </c>
      <c r="B2890" s="259" t="s">
        <v>4470</v>
      </c>
      <c r="C2890" s="259" t="s">
        <v>945</v>
      </c>
      <c r="D2890" s="259" t="s">
        <v>702</v>
      </c>
      <c r="E2890" s="259">
        <v>150000</v>
      </c>
      <c r="F2890" s="259" t="s">
        <v>4585</v>
      </c>
      <c r="G2890" s="259" t="s">
        <v>358</v>
      </c>
      <c r="H2890" s="259">
        <v>1</v>
      </c>
      <c r="I2890" s="259" t="s">
        <v>4595</v>
      </c>
      <c r="J2890" s="259" t="s">
        <v>4604</v>
      </c>
      <c r="K2890" s="259" t="s">
        <v>4605</v>
      </c>
      <c r="L2890" s="260">
        <v>45699</v>
      </c>
      <c r="M2890" s="259" t="s">
        <v>20</v>
      </c>
    </row>
    <row r="2891" spans="1:13" x14ac:dyDescent="0.35">
      <c r="A2891" s="261" t="s">
        <v>4469</v>
      </c>
      <c r="B2891" s="261" t="s">
        <v>4470</v>
      </c>
      <c r="C2891" s="261" t="s">
        <v>945</v>
      </c>
      <c r="D2891" s="261" t="s">
        <v>572</v>
      </c>
      <c r="E2891" s="261">
        <v>0</v>
      </c>
      <c r="F2891" s="261" t="s">
        <v>4585</v>
      </c>
      <c r="G2891" s="261" t="s">
        <v>358</v>
      </c>
      <c r="H2891" s="261">
        <v>1</v>
      </c>
      <c r="I2891" s="261" t="s">
        <v>4595</v>
      </c>
      <c r="J2891" s="261" t="s">
        <v>4606</v>
      </c>
      <c r="K2891" s="261" t="s">
        <v>4607</v>
      </c>
      <c r="L2891" s="262">
        <v>45699</v>
      </c>
      <c r="M2891" s="261" t="s">
        <v>20</v>
      </c>
    </row>
    <row r="2892" spans="1:13" x14ac:dyDescent="0.35">
      <c r="A2892" s="259" t="s">
        <v>4469</v>
      </c>
      <c r="B2892" s="259" t="s">
        <v>4470</v>
      </c>
      <c r="C2892" s="259" t="s">
        <v>945</v>
      </c>
      <c r="D2892" s="259" t="s">
        <v>282</v>
      </c>
      <c r="E2892" s="259">
        <v>5</v>
      </c>
      <c r="F2892" s="259" t="s">
        <v>4608</v>
      </c>
      <c r="G2892" s="259" t="s">
        <v>358</v>
      </c>
      <c r="H2892" s="259">
        <v>1</v>
      </c>
      <c r="I2892" s="259" t="s">
        <v>4609</v>
      </c>
      <c r="J2892" s="259" t="s">
        <v>4439</v>
      </c>
      <c r="K2892" s="259" t="s">
        <v>4610</v>
      </c>
      <c r="L2892" s="260">
        <v>45699</v>
      </c>
      <c r="M2892" s="259" t="s">
        <v>20</v>
      </c>
    </row>
    <row r="2893" spans="1:13" x14ac:dyDescent="0.35">
      <c r="A2893" s="261" t="s">
        <v>4469</v>
      </c>
      <c r="B2893" s="261" t="s">
        <v>4470</v>
      </c>
      <c r="C2893" s="261" t="s">
        <v>945</v>
      </c>
      <c r="D2893" s="261" t="s">
        <v>26</v>
      </c>
      <c r="E2893" s="261" t="s">
        <v>17</v>
      </c>
      <c r="F2893" s="261" t="s">
        <v>378</v>
      </c>
      <c r="G2893" s="261" t="s">
        <v>17</v>
      </c>
      <c r="H2893" s="261" t="s">
        <v>17</v>
      </c>
      <c r="I2893" s="261" t="s">
        <v>378</v>
      </c>
      <c r="J2893" s="261" t="s">
        <v>3459</v>
      </c>
      <c r="K2893" s="261" t="s">
        <v>4611</v>
      </c>
      <c r="L2893" s="262">
        <v>45699</v>
      </c>
      <c r="M2893" s="261" t="s">
        <v>20</v>
      </c>
    </row>
    <row r="2894" spans="1:13" x14ac:dyDescent="0.35">
      <c r="A2894" s="259" t="s">
        <v>4469</v>
      </c>
      <c r="B2894" s="259" t="s">
        <v>4470</v>
      </c>
      <c r="C2894" s="259" t="s">
        <v>945</v>
      </c>
      <c r="D2894" s="259" t="s">
        <v>28</v>
      </c>
      <c r="E2894" s="259" t="s">
        <v>17</v>
      </c>
      <c r="F2894" s="259" t="s">
        <v>378</v>
      </c>
      <c r="G2894" s="259" t="s">
        <v>17</v>
      </c>
      <c r="H2894" s="259" t="s">
        <v>17</v>
      </c>
      <c r="I2894" s="259" t="s">
        <v>378</v>
      </c>
      <c r="J2894" s="259" t="s">
        <v>3459</v>
      </c>
      <c r="K2894" s="259" t="s">
        <v>4612</v>
      </c>
      <c r="L2894" s="260">
        <v>45699</v>
      </c>
      <c r="M2894" s="259" t="s">
        <v>20</v>
      </c>
    </row>
    <row r="2895" spans="1:13" x14ac:dyDescent="0.35">
      <c r="A2895" s="261" t="s">
        <v>4469</v>
      </c>
      <c r="B2895" s="261" t="s">
        <v>4470</v>
      </c>
      <c r="C2895" s="261" t="s">
        <v>945</v>
      </c>
      <c r="D2895" s="261" t="s">
        <v>38</v>
      </c>
      <c r="E2895" s="261" t="s">
        <v>17</v>
      </c>
      <c r="F2895" s="261" t="s">
        <v>378</v>
      </c>
      <c r="G2895" s="261" t="s">
        <v>17</v>
      </c>
      <c r="H2895" s="261" t="s">
        <v>17</v>
      </c>
      <c r="I2895" s="261" t="s">
        <v>378</v>
      </c>
      <c r="J2895" s="261" t="s">
        <v>3459</v>
      </c>
      <c r="K2895" s="261" t="s">
        <v>4613</v>
      </c>
      <c r="L2895" s="262">
        <v>45699</v>
      </c>
      <c r="M2895" s="261" t="s">
        <v>20</v>
      </c>
    </row>
    <row r="2896" spans="1:13" x14ac:dyDescent="0.35">
      <c r="A2896" s="259" t="s">
        <v>4469</v>
      </c>
      <c r="B2896" s="259" t="s">
        <v>4470</v>
      </c>
      <c r="C2896" s="259" t="s">
        <v>945</v>
      </c>
      <c r="D2896" s="259" t="s">
        <v>16</v>
      </c>
      <c r="E2896" s="259" t="s">
        <v>17</v>
      </c>
      <c r="F2896" s="259" t="s">
        <v>378</v>
      </c>
      <c r="G2896" s="259" t="s">
        <v>17</v>
      </c>
      <c r="H2896" s="259" t="s">
        <v>17</v>
      </c>
      <c r="I2896" s="259" t="s">
        <v>378</v>
      </c>
      <c r="J2896" s="259" t="s">
        <v>3459</v>
      </c>
      <c r="K2896" s="259" t="s">
        <v>4614</v>
      </c>
      <c r="L2896" s="260">
        <v>45699</v>
      </c>
      <c r="M2896" s="259" t="s">
        <v>20</v>
      </c>
    </row>
    <row r="2897" spans="1:13" x14ac:dyDescent="0.35">
      <c r="A2897" s="261" t="s">
        <v>4469</v>
      </c>
      <c r="B2897" s="261" t="s">
        <v>4470</v>
      </c>
      <c r="C2897" s="261" t="s">
        <v>945</v>
      </c>
      <c r="D2897" s="261" t="s">
        <v>21</v>
      </c>
      <c r="E2897" s="261" t="s">
        <v>17</v>
      </c>
      <c r="F2897" s="261" t="s">
        <v>378</v>
      </c>
      <c r="G2897" s="261" t="s">
        <v>17</v>
      </c>
      <c r="H2897" s="261" t="s">
        <v>17</v>
      </c>
      <c r="I2897" s="261" t="s">
        <v>378</v>
      </c>
      <c r="J2897" s="261" t="s">
        <v>3459</v>
      </c>
      <c r="K2897" s="261" t="s">
        <v>4615</v>
      </c>
      <c r="L2897" s="262">
        <v>45699</v>
      </c>
      <c r="M2897" s="261" t="s">
        <v>20</v>
      </c>
    </row>
    <row r="2898" spans="1:13" x14ac:dyDescent="0.35">
      <c r="A2898" s="259" t="s">
        <v>4469</v>
      </c>
      <c r="B2898" s="259" t="s">
        <v>4470</v>
      </c>
      <c r="C2898" s="259" t="s">
        <v>945</v>
      </c>
      <c r="D2898" s="259" t="s">
        <v>558</v>
      </c>
      <c r="E2898" s="259" t="s">
        <v>17</v>
      </c>
      <c r="F2898" s="259" t="s">
        <v>378</v>
      </c>
      <c r="G2898" s="259" t="s">
        <v>17</v>
      </c>
      <c r="H2898" s="259" t="s">
        <v>17</v>
      </c>
      <c r="I2898" s="259" t="s">
        <v>378</v>
      </c>
      <c r="J2898" s="259" t="s">
        <v>3459</v>
      </c>
      <c r="K2898" s="259" t="s">
        <v>4616</v>
      </c>
      <c r="L2898" s="260">
        <v>45699</v>
      </c>
      <c r="M2898" s="259" t="s">
        <v>20</v>
      </c>
    </row>
    <row r="2899" spans="1:13" x14ac:dyDescent="0.35">
      <c r="A2899" s="261" t="s">
        <v>4469</v>
      </c>
      <c r="B2899" s="261" t="s">
        <v>4470</v>
      </c>
      <c r="C2899" s="261" t="s">
        <v>945</v>
      </c>
      <c r="D2899" s="261" t="s">
        <v>24</v>
      </c>
      <c r="E2899" s="261" t="s">
        <v>17</v>
      </c>
      <c r="F2899" s="261" t="s">
        <v>378</v>
      </c>
      <c r="G2899" s="261" t="s">
        <v>17</v>
      </c>
      <c r="H2899" s="261" t="s">
        <v>17</v>
      </c>
      <c r="I2899" s="261" t="s">
        <v>378</v>
      </c>
      <c r="J2899" s="261" t="s">
        <v>3459</v>
      </c>
      <c r="K2899" s="261" t="s">
        <v>4617</v>
      </c>
      <c r="L2899" s="262">
        <v>45699</v>
      </c>
      <c r="M2899" s="261" t="s">
        <v>20</v>
      </c>
    </row>
    <row r="2900" spans="1:13" x14ac:dyDescent="0.35">
      <c r="A2900" s="259" t="s">
        <v>943</v>
      </c>
      <c r="B2900" s="259" t="s">
        <v>944</v>
      </c>
      <c r="C2900" s="259" t="s">
        <v>945</v>
      </c>
      <c r="D2900" s="259" t="s">
        <v>648</v>
      </c>
      <c r="E2900" s="259">
        <v>18100000</v>
      </c>
      <c r="F2900" s="259" t="s">
        <v>4574</v>
      </c>
      <c r="G2900" s="259" t="s">
        <v>742</v>
      </c>
      <c r="H2900" s="259">
        <v>2</v>
      </c>
      <c r="I2900" s="259" t="s">
        <v>4575</v>
      </c>
      <c r="J2900" s="259" t="s">
        <v>4576</v>
      </c>
      <c r="K2900" s="259" t="s">
        <v>4618</v>
      </c>
      <c r="L2900" s="260">
        <v>45699</v>
      </c>
      <c r="M2900" s="259" t="s">
        <v>310</v>
      </c>
    </row>
    <row r="2901" spans="1:13" x14ac:dyDescent="0.35">
      <c r="A2901" s="261" t="s">
        <v>943</v>
      </c>
      <c r="B2901" s="261" t="s">
        <v>944</v>
      </c>
      <c r="C2901" s="261" t="s">
        <v>945</v>
      </c>
      <c r="D2901" s="261" t="s">
        <v>653</v>
      </c>
      <c r="E2901" s="261">
        <v>248360</v>
      </c>
      <c r="F2901" s="261" t="s">
        <v>4574</v>
      </c>
      <c r="G2901" s="261" t="s">
        <v>742</v>
      </c>
      <c r="H2901" s="261">
        <v>2</v>
      </c>
      <c r="I2901" s="261" t="s">
        <v>4575</v>
      </c>
      <c r="J2901" s="261" t="s">
        <v>4619</v>
      </c>
      <c r="K2901" s="261" t="s">
        <v>4620</v>
      </c>
      <c r="L2901" s="262">
        <v>45699</v>
      </c>
      <c r="M2901" s="261" t="s">
        <v>310</v>
      </c>
    </row>
    <row r="2902" spans="1:13" x14ac:dyDescent="0.35">
      <c r="A2902" s="259" t="s">
        <v>943</v>
      </c>
      <c r="B2902" s="259" t="s">
        <v>944</v>
      </c>
      <c r="C2902" s="259" t="s">
        <v>945</v>
      </c>
      <c r="D2902" s="259" t="s">
        <v>658</v>
      </c>
      <c r="E2902" s="259">
        <v>18100000</v>
      </c>
      <c r="F2902" s="259" t="s">
        <v>4621</v>
      </c>
      <c r="G2902" s="259" t="s">
        <v>742</v>
      </c>
      <c r="H2902" s="259">
        <v>2</v>
      </c>
      <c r="I2902" s="259" t="s">
        <v>4580</v>
      </c>
      <c r="J2902" s="259" t="s">
        <v>4622</v>
      </c>
      <c r="K2902" s="259" t="s">
        <v>4623</v>
      </c>
      <c r="L2902" s="260">
        <v>45699</v>
      </c>
      <c r="M2902" s="259" t="s">
        <v>310</v>
      </c>
    </row>
    <row r="2903" spans="1:13" x14ac:dyDescent="0.35">
      <c r="A2903" s="261" t="s">
        <v>943</v>
      </c>
      <c r="B2903" s="261" t="s">
        <v>944</v>
      </c>
      <c r="C2903" s="261" t="s">
        <v>945</v>
      </c>
      <c r="D2903" s="261" t="s">
        <v>663</v>
      </c>
      <c r="E2903" s="261">
        <v>926500</v>
      </c>
      <c r="F2903" s="261" t="s">
        <v>4034</v>
      </c>
      <c r="G2903" s="261" t="s">
        <v>742</v>
      </c>
      <c r="H2903" s="261">
        <v>2</v>
      </c>
      <c r="I2903" s="261" t="s">
        <v>4624</v>
      </c>
      <c r="J2903" s="261" t="s">
        <v>4625</v>
      </c>
      <c r="K2903" s="261" t="s">
        <v>4626</v>
      </c>
      <c r="L2903" s="262">
        <v>45699</v>
      </c>
      <c r="M2903" s="261" t="s">
        <v>310</v>
      </c>
    </row>
    <row r="2904" spans="1:13" x14ac:dyDescent="0.35">
      <c r="A2904" s="259" t="s">
        <v>943</v>
      </c>
      <c r="B2904" s="259" t="s">
        <v>944</v>
      </c>
      <c r="C2904" s="259" t="s">
        <v>945</v>
      </c>
      <c r="D2904" s="259" t="s">
        <v>413</v>
      </c>
      <c r="E2904" s="259">
        <v>763500</v>
      </c>
      <c r="F2904" s="259" t="s">
        <v>4034</v>
      </c>
      <c r="G2904" s="259" t="s">
        <v>742</v>
      </c>
      <c r="H2904" s="259">
        <v>2</v>
      </c>
      <c r="I2904" s="259" t="s">
        <v>4035</v>
      </c>
      <c r="J2904" s="259" t="s">
        <v>4627</v>
      </c>
      <c r="K2904" s="259" t="s">
        <v>4628</v>
      </c>
      <c r="L2904" s="260">
        <v>45699</v>
      </c>
      <c r="M2904" s="259" t="s">
        <v>310</v>
      </c>
    </row>
    <row r="2905" spans="1:13" x14ac:dyDescent="0.35">
      <c r="A2905" s="261" t="s">
        <v>943</v>
      </c>
      <c r="B2905" s="261" t="s">
        <v>944</v>
      </c>
      <c r="C2905" s="261" t="s">
        <v>945</v>
      </c>
      <c r="D2905" s="261" t="s">
        <v>40</v>
      </c>
      <c r="E2905" s="261" t="s">
        <v>17</v>
      </c>
      <c r="F2905" s="261" t="s">
        <v>378</v>
      </c>
      <c r="G2905" s="261" t="s">
        <v>17</v>
      </c>
      <c r="H2905" s="261" t="s">
        <v>17</v>
      </c>
      <c r="I2905" s="261" t="s">
        <v>378</v>
      </c>
      <c r="J2905" s="261" t="s">
        <v>3459</v>
      </c>
      <c r="K2905" s="261" t="s">
        <v>4629</v>
      </c>
      <c r="L2905" s="262">
        <v>45699</v>
      </c>
      <c r="M2905" s="261" t="s">
        <v>310</v>
      </c>
    </row>
    <row r="2906" spans="1:13" x14ac:dyDescent="0.35">
      <c r="A2906" s="259" t="s">
        <v>943</v>
      </c>
      <c r="B2906" s="259" t="s">
        <v>944</v>
      </c>
      <c r="C2906" s="259" t="s">
        <v>945</v>
      </c>
      <c r="D2906" s="259" t="s">
        <v>545</v>
      </c>
      <c r="E2906" s="259">
        <v>0</v>
      </c>
      <c r="F2906" s="259" t="s">
        <v>4590</v>
      </c>
      <c r="G2906" s="259" t="s">
        <v>742</v>
      </c>
      <c r="H2906" s="259">
        <v>2</v>
      </c>
      <c r="I2906" s="259" t="s">
        <v>4234</v>
      </c>
      <c r="J2906" s="259" t="s">
        <v>4630</v>
      </c>
      <c r="K2906" s="259" t="s">
        <v>4631</v>
      </c>
      <c r="L2906" s="260">
        <v>45699</v>
      </c>
      <c r="M2906" s="259" t="s">
        <v>310</v>
      </c>
    </row>
    <row r="2907" spans="1:13" x14ac:dyDescent="0.35">
      <c r="A2907" s="261" t="s">
        <v>943</v>
      </c>
      <c r="B2907" s="261" t="s">
        <v>944</v>
      </c>
      <c r="C2907" s="261" t="s">
        <v>945</v>
      </c>
      <c r="D2907" s="261" t="s">
        <v>550</v>
      </c>
      <c r="E2907" s="261">
        <v>34</v>
      </c>
      <c r="F2907" s="261" t="s">
        <v>4590</v>
      </c>
      <c r="G2907" s="261" t="s">
        <v>742</v>
      </c>
      <c r="H2907" s="261">
        <v>2</v>
      </c>
      <c r="I2907" s="261" t="s">
        <v>4234</v>
      </c>
      <c r="J2907" s="261" t="s">
        <v>4593</v>
      </c>
      <c r="K2907" s="261" t="s">
        <v>4632</v>
      </c>
      <c r="L2907" s="262">
        <v>45699</v>
      </c>
      <c r="M2907" s="261" t="s">
        <v>310</v>
      </c>
    </row>
    <row r="2908" spans="1:13" x14ac:dyDescent="0.35">
      <c r="A2908" s="259" t="s">
        <v>943</v>
      </c>
      <c r="B2908" s="259" t="s">
        <v>944</v>
      </c>
      <c r="C2908" s="259" t="s">
        <v>945</v>
      </c>
      <c r="D2908" s="259" t="s">
        <v>686</v>
      </c>
      <c r="E2908" s="259">
        <v>696100</v>
      </c>
      <c r="F2908" s="259" t="s">
        <v>4034</v>
      </c>
      <c r="G2908" s="259" t="s">
        <v>742</v>
      </c>
      <c r="H2908" s="259">
        <v>2</v>
      </c>
      <c r="I2908" s="259" t="s">
        <v>4035</v>
      </c>
      <c r="J2908" s="259" t="s">
        <v>4633</v>
      </c>
      <c r="K2908" s="259" t="s">
        <v>4634</v>
      </c>
      <c r="L2908" s="260">
        <v>45699</v>
      </c>
      <c r="M2908" s="259" t="s">
        <v>310</v>
      </c>
    </row>
    <row r="2909" spans="1:13" x14ac:dyDescent="0.35">
      <c r="A2909" s="261" t="s">
        <v>943</v>
      </c>
      <c r="B2909" s="261" t="s">
        <v>944</v>
      </c>
      <c r="C2909" s="261" t="s">
        <v>945</v>
      </c>
      <c r="D2909" s="261" t="s">
        <v>691</v>
      </c>
      <c r="E2909" s="261">
        <v>17173500</v>
      </c>
      <c r="F2909" s="261" t="s">
        <v>4635</v>
      </c>
      <c r="G2909" s="261" t="s">
        <v>742</v>
      </c>
      <c r="H2909" s="261">
        <v>2</v>
      </c>
      <c r="I2909" s="261" t="s">
        <v>4636</v>
      </c>
      <c r="J2909" s="261" t="s">
        <v>4637</v>
      </c>
      <c r="K2909" s="261" t="s">
        <v>4638</v>
      </c>
      <c r="L2909" s="262">
        <v>45699</v>
      </c>
      <c r="M2909" s="261" t="s">
        <v>310</v>
      </c>
    </row>
    <row r="2910" spans="1:13" x14ac:dyDescent="0.35">
      <c r="A2910" s="259" t="s">
        <v>943</v>
      </c>
      <c r="B2910" s="259" t="s">
        <v>944</v>
      </c>
      <c r="C2910" s="259" t="s">
        <v>945</v>
      </c>
      <c r="D2910" s="259" t="s">
        <v>696</v>
      </c>
      <c r="E2910" s="259">
        <v>230400</v>
      </c>
      <c r="F2910" s="259" t="s">
        <v>4639</v>
      </c>
      <c r="G2910" s="259" t="s">
        <v>742</v>
      </c>
      <c r="H2910" s="259">
        <v>2</v>
      </c>
      <c r="I2910" s="259" t="s">
        <v>4640</v>
      </c>
      <c r="J2910" s="259" t="s">
        <v>4641</v>
      </c>
      <c r="K2910" s="259" t="s">
        <v>4642</v>
      </c>
      <c r="L2910" s="260">
        <v>45699</v>
      </c>
      <c r="M2910" s="259" t="s">
        <v>310</v>
      </c>
    </row>
    <row r="2911" spans="1:13" x14ac:dyDescent="0.35">
      <c r="A2911" s="261" t="s">
        <v>943</v>
      </c>
      <c r="B2911" s="261" t="s">
        <v>944</v>
      </c>
      <c r="C2911" s="261" t="s">
        <v>945</v>
      </c>
      <c r="D2911" s="261" t="s">
        <v>699</v>
      </c>
      <c r="E2911" s="261">
        <v>696100</v>
      </c>
      <c r="F2911" s="261" t="s">
        <v>4034</v>
      </c>
      <c r="G2911" s="261" t="s">
        <v>742</v>
      </c>
      <c r="H2911" s="261">
        <v>2</v>
      </c>
      <c r="I2911" s="261" t="s">
        <v>4035</v>
      </c>
      <c r="J2911" s="261" t="s">
        <v>4643</v>
      </c>
      <c r="K2911" s="261" t="s">
        <v>4644</v>
      </c>
      <c r="L2911" s="262">
        <v>45699</v>
      </c>
      <c r="M2911" s="261" t="s">
        <v>310</v>
      </c>
    </row>
    <row r="2912" spans="1:13" x14ac:dyDescent="0.35">
      <c r="A2912" s="259" t="s">
        <v>943</v>
      </c>
      <c r="B2912" s="259" t="s">
        <v>944</v>
      </c>
      <c r="C2912" s="259" t="s">
        <v>945</v>
      </c>
      <c r="D2912" s="259" t="s">
        <v>702</v>
      </c>
      <c r="E2912" s="259" t="s">
        <v>17</v>
      </c>
      <c r="F2912" s="259" t="s">
        <v>378</v>
      </c>
      <c r="G2912" s="259" t="s">
        <v>17</v>
      </c>
      <c r="H2912" s="259" t="s">
        <v>17</v>
      </c>
      <c r="I2912" s="259" t="s">
        <v>378</v>
      </c>
      <c r="J2912" s="259" t="s">
        <v>4645</v>
      </c>
      <c r="K2912" s="259" t="s">
        <v>4646</v>
      </c>
      <c r="L2912" s="260">
        <v>45699</v>
      </c>
      <c r="M2912" s="259" t="s">
        <v>310</v>
      </c>
    </row>
    <row r="2913" spans="1:13" x14ac:dyDescent="0.35">
      <c r="A2913" s="261" t="s">
        <v>943</v>
      </c>
      <c r="B2913" s="261" t="s">
        <v>944</v>
      </c>
      <c r="C2913" s="261" t="s">
        <v>945</v>
      </c>
      <c r="D2913" s="261" t="s">
        <v>572</v>
      </c>
      <c r="E2913" s="261" t="s">
        <v>17</v>
      </c>
      <c r="F2913" s="261" t="s">
        <v>378</v>
      </c>
      <c r="G2913" s="261" t="s">
        <v>17</v>
      </c>
      <c r="H2913" s="261" t="s">
        <v>17</v>
      </c>
      <c r="I2913" s="261" t="s">
        <v>378</v>
      </c>
      <c r="J2913" s="261" t="s">
        <v>4645</v>
      </c>
      <c r="K2913" s="261" t="s">
        <v>4647</v>
      </c>
      <c r="L2913" s="262">
        <v>45699</v>
      </c>
      <c r="M2913" s="261" t="s">
        <v>310</v>
      </c>
    </row>
    <row r="2914" spans="1:13" x14ac:dyDescent="0.35">
      <c r="A2914" s="259" t="s">
        <v>943</v>
      </c>
      <c r="B2914" s="259" t="s">
        <v>944</v>
      </c>
      <c r="C2914" s="259" t="s">
        <v>945</v>
      </c>
      <c r="D2914" s="259" t="s">
        <v>282</v>
      </c>
      <c r="E2914" s="259">
        <v>3</v>
      </c>
      <c r="F2914" s="259" t="s">
        <v>4034</v>
      </c>
      <c r="G2914" s="259" t="s">
        <v>742</v>
      </c>
      <c r="H2914" s="259">
        <v>2</v>
      </c>
      <c r="I2914" s="259" t="s">
        <v>4035</v>
      </c>
      <c r="J2914" s="259" t="s">
        <v>4648</v>
      </c>
      <c r="K2914" s="259" t="s">
        <v>4649</v>
      </c>
      <c r="L2914" s="260">
        <v>45699</v>
      </c>
      <c r="M2914" s="259" t="s">
        <v>310</v>
      </c>
    </row>
    <row r="2915" spans="1:13" x14ac:dyDescent="0.35">
      <c r="A2915" s="261" t="s">
        <v>943</v>
      </c>
      <c r="B2915" s="261" t="s">
        <v>944</v>
      </c>
      <c r="C2915" s="261" t="s">
        <v>945</v>
      </c>
      <c r="D2915" s="261" t="s">
        <v>38</v>
      </c>
      <c r="E2915" s="261" t="s">
        <v>17</v>
      </c>
      <c r="F2915" s="261" t="s">
        <v>378</v>
      </c>
      <c r="G2915" s="261" t="s">
        <v>17</v>
      </c>
      <c r="H2915" s="261" t="s">
        <v>17</v>
      </c>
      <c r="I2915" s="261" t="s">
        <v>378</v>
      </c>
      <c r="J2915" s="261" t="s">
        <v>3459</v>
      </c>
      <c r="K2915" s="261" t="s">
        <v>4650</v>
      </c>
      <c r="L2915" s="262">
        <v>45699</v>
      </c>
      <c r="M2915" s="261" t="s">
        <v>310</v>
      </c>
    </row>
    <row r="2916" spans="1:13" x14ac:dyDescent="0.35">
      <c r="A2916" s="259" t="s">
        <v>943</v>
      </c>
      <c r="B2916" s="259" t="s">
        <v>944</v>
      </c>
      <c r="C2916" s="259" t="s">
        <v>945</v>
      </c>
      <c r="D2916" s="259" t="s">
        <v>16</v>
      </c>
      <c r="E2916" s="259" t="s">
        <v>17</v>
      </c>
      <c r="F2916" s="259" t="s">
        <v>378</v>
      </c>
      <c r="G2916" s="259" t="s">
        <v>17</v>
      </c>
      <c r="H2916" s="259" t="s">
        <v>17</v>
      </c>
      <c r="I2916" s="259" t="s">
        <v>378</v>
      </c>
      <c r="J2916" s="259" t="s">
        <v>3459</v>
      </c>
      <c r="K2916" s="259" t="s">
        <v>4651</v>
      </c>
      <c r="L2916" s="260">
        <v>45699</v>
      </c>
      <c r="M2916" s="259" t="s">
        <v>310</v>
      </c>
    </row>
    <row r="2917" spans="1:13" x14ac:dyDescent="0.35">
      <c r="A2917" s="261" t="s">
        <v>943</v>
      </c>
      <c r="B2917" s="261" t="s">
        <v>944</v>
      </c>
      <c r="C2917" s="261" t="s">
        <v>945</v>
      </c>
      <c r="D2917" s="261" t="s">
        <v>21</v>
      </c>
      <c r="E2917" s="261" t="s">
        <v>17</v>
      </c>
      <c r="F2917" s="261" t="s">
        <v>378</v>
      </c>
      <c r="G2917" s="261" t="s">
        <v>17</v>
      </c>
      <c r="H2917" s="261" t="s">
        <v>17</v>
      </c>
      <c r="I2917" s="261" t="s">
        <v>378</v>
      </c>
      <c r="J2917" s="261" t="s">
        <v>3459</v>
      </c>
      <c r="K2917" s="261" t="s">
        <v>4652</v>
      </c>
      <c r="L2917" s="262">
        <v>45699</v>
      </c>
      <c r="M2917" s="261" t="s">
        <v>310</v>
      </c>
    </row>
    <row r="2918" spans="1:13" x14ac:dyDescent="0.35">
      <c r="A2918" s="259" t="s">
        <v>943</v>
      </c>
      <c r="B2918" s="259" t="s">
        <v>944</v>
      </c>
      <c r="C2918" s="259" t="s">
        <v>945</v>
      </c>
      <c r="D2918" s="259" t="s">
        <v>558</v>
      </c>
      <c r="E2918" s="259" t="s">
        <v>17</v>
      </c>
      <c r="F2918" s="259" t="s">
        <v>378</v>
      </c>
      <c r="G2918" s="259" t="s">
        <v>17</v>
      </c>
      <c r="H2918" s="259" t="s">
        <v>17</v>
      </c>
      <c r="I2918" s="259" t="s">
        <v>378</v>
      </c>
      <c r="J2918" s="259" t="s">
        <v>3459</v>
      </c>
      <c r="K2918" s="259" t="s">
        <v>4653</v>
      </c>
      <c r="L2918" s="260">
        <v>45699</v>
      </c>
      <c r="M2918" s="259" t="s">
        <v>310</v>
      </c>
    </row>
    <row r="2919" spans="1:13" x14ac:dyDescent="0.35">
      <c r="A2919" s="261" t="s">
        <v>943</v>
      </c>
      <c r="B2919" s="261" t="s">
        <v>944</v>
      </c>
      <c r="C2919" s="261" t="s">
        <v>945</v>
      </c>
      <c r="D2919" s="261" t="s">
        <v>24</v>
      </c>
      <c r="E2919" s="261" t="s">
        <v>17</v>
      </c>
      <c r="F2919" s="261" t="s">
        <v>378</v>
      </c>
      <c r="G2919" s="261" t="s">
        <v>17</v>
      </c>
      <c r="H2919" s="261" t="s">
        <v>17</v>
      </c>
      <c r="I2919" s="261" t="s">
        <v>378</v>
      </c>
      <c r="J2919" s="261" t="s">
        <v>3459</v>
      </c>
      <c r="K2919" s="261" t="s">
        <v>4654</v>
      </c>
      <c r="L2919" s="262">
        <v>45699</v>
      </c>
      <c r="M2919" s="261" t="s">
        <v>310</v>
      </c>
    </row>
    <row r="2920" spans="1:13" x14ac:dyDescent="0.35">
      <c r="A2920" s="259" t="s">
        <v>4449</v>
      </c>
      <c r="B2920" s="259" t="s">
        <v>4450</v>
      </c>
      <c r="C2920" s="259" t="s">
        <v>945</v>
      </c>
      <c r="D2920" s="259" t="s">
        <v>648</v>
      </c>
      <c r="E2920" s="259">
        <v>18100000</v>
      </c>
      <c r="F2920" s="259" t="s">
        <v>4655</v>
      </c>
      <c r="G2920" s="259" t="s">
        <v>742</v>
      </c>
      <c r="H2920" s="259">
        <v>2</v>
      </c>
      <c r="I2920" s="259" t="s">
        <v>4656</v>
      </c>
      <c r="J2920" s="259" t="s">
        <v>4576</v>
      </c>
      <c r="K2920" s="259" t="s">
        <v>4657</v>
      </c>
      <c r="L2920" s="260">
        <v>45699</v>
      </c>
      <c r="M2920" s="259" t="s">
        <v>20</v>
      </c>
    </row>
    <row r="2921" spans="1:13" x14ac:dyDescent="0.35">
      <c r="A2921" s="261" t="s">
        <v>4449</v>
      </c>
      <c r="B2921" s="261" t="s">
        <v>4450</v>
      </c>
      <c r="C2921" s="261" t="s">
        <v>945</v>
      </c>
      <c r="D2921" s="261" t="s">
        <v>653</v>
      </c>
      <c r="E2921" s="261">
        <v>248360</v>
      </c>
      <c r="F2921" s="261" t="s">
        <v>4655</v>
      </c>
      <c r="G2921" s="261" t="s">
        <v>742</v>
      </c>
      <c r="H2921" s="261">
        <v>2</v>
      </c>
      <c r="I2921" s="261" t="s">
        <v>4656</v>
      </c>
      <c r="J2921" s="261" t="s">
        <v>4658</v>
      </c>
      <c r="K2921" s="261" t="s">
        <v>4659</v>
      </c>
      <c r="L2921" s="262">
        <v>45699</v>
      </c>
      <c r="M2921" s="261" t="s">
        <v>20</v>
      </c>
    </row>
    <row r="2922" spans="1:13" x14ac:dyDescent="0.35">
      <c r="A2922" s="259" t="s">
        <v>4449</v>
      </c>
      <c r="B2922" s="259" t="s">
        <v>4450</v>
      </c>
      <c r="C2922" s="259" t="s">
        <v>945</v>
      </c>
      <c r="D2922" s="259" t="s">
        <v>658</v>
      </c>
      <c r="E2922" s="259">
        <v>18100000</v>
      </c>
      <c r="F2922" s="259" t="s">
        <v>4660</v>
      </c>
      <c r="G2922" s="259" t="s">
        <v>22</v>
      </c>
      <c r="H2922" s="259">
        <v>3</v>
      </c>
      <c r="I2922" s="259" t="s">
        <v>4661</v>
      </c>
      <c r="J2922" s="259" t="s">
        <v>4662</v>
      </c>
      <c r="K2922" s="259" t="s">
        <v>4663</v>
      </c>
      <c r="L2922" s="260">
        <v>45699</v>
      </c>
      <c r="M2922" s="259" t="s">
        <v>20</v>
      </c>
    </row>
    <row r="2923" spans="1:13" x14ac:dyDescent="0.35">
      <c r="A2923" s="261" t="s">
        <v>4449</v>
      </c>
      <c r="B2923" s="261" t="s">
        <v>4450</v>
      </c>
      <c r="C2923" s="261" t="s">
        <v>945</v>
      </c>
      <c r="D2923" s="261" t="s">
        <v>663</v>
      </c>
      <c r="E2923" s="261">
        <v>18100000</v>
      </c>
      <c r="F2923" s="261" t="s">
        <v>4664</v>
      </c>
      <c r="G2923" s="261" t="s">
        <v>22</v>
      </c>
      <c r="H2923" s="261">
        <v>3</v>
      </c>
      <c r="I2923" s="261" t="s">
        <v>4665</v>
      </c>
      <c r="J2923" s="261" t="s">
        <v>4666</v>
      </c>
      <c r="K2923" s="261" t="s">
        <v>4667</v>
      </c>
      <c r="L2923" s="262">
        <v>45699</v>
      </c>
      <c r="M2923" s="261" t="s">
        <v>20</v>
      </c>
    </row>
    <row r="2924" spans="1:13" x14ac:dyDescent="0.35">
      <c r="A2924" s="259" t="s">
        <v>4449</v>
      </c>
      <c r="B2924" s="259" t="s">
        <v>4450</v>
      </c>
      <c r="C2924" s="259" t="s">
        <v>945</v>
      </c>
      <c r="D2924" s="259" t="s">
        <v>413</v>
      </c>
      <c r="E2924" s="259">
        <v>844247</v>
      </c>
      <c r="F2924" s="259" t="s">
        <v>4668</v>
      </c>
      <c r="G2924" s="259" t="s">
        <v>742</v>
      </c>
      <c r="H2924" s="259">
        <v>2</v>
      </c>
      <c r="I2924" s="259" t="s">
        <v>4669</v>
      </c>
      <c r="J2924" s="259" t="s">
        <v>4670</v>
      </c>
      <c r="K2924" s="259" t="s">
        <v>4671</v>
      </c>
      <c r="L2924" s="260">
        <v>45699</v>
      </c>
      <c r="M2924" s="259" t="s">
        <v>20</v>
      </c>
    </row>
    <row r="2925" spans="1:13" x14ac:dyDescent="0.35">
      <c r="A2925" s="261" t="s">
        <v>4449</v>
      </c>
      <c r="B2925" s="261" t="s">
        <v>4450</v>
      </c>
      <c r="C2925" s="261" t="s">
        <v>945</v>
      </c>
      <c r="D2925" s="261" t="s">
        <v>40</v>
      </c>
      <c r="E2925" s="261" t="s">
        <v>17</v>
      </c>
      <c r="F2925" s="261" t="s">
        <v>378</v>
      </c>
      <c r="G2925" s="261" t="s">
        <v>17</v>
      </c>
      <c r="H2925" s="261" t="s">
        <v>17</v>
      </c>
      <c r="I2925" s="261" t="s">
        <v>378</v>
      </c>
      <c r="J2925" s="261" t="s">
        <v>3459</v>
      </c>
      <c r="K2925" s="261" t="s">
        <v>4672</v>
      </c>
      <c r="L2925" s="262">
        <v>45699</v>
      </c>
      <c r="M2925" s="261" t="s">
        <v>20</v>
      </c>
    </row>
    <row r="2926" spans="1:13" x14ac:dyDescent="0.35">
      <c r="A2926" s="259" t="s">
        <v>4449</v>
      </c>
      <c r="B2926" s="259" t="s">
        <v>4450</v>
      </c>
      <c r="C2926" s="259" t="s">
        <v>945</v>
      </c>
      <c r="D2926" s="259" t="s">
        <v>545</v>
      </c>
      <c r="E2926" s="259">
        <v>34</v>
      </c>
      <c r="F2926" s="259" t="s">
        <v>4673</v>
      </c>
      <c r="G2926" s="259" t="s">
        <v>22</v>
      </c>
      <c r="H2926" s="259">
        <v>3</v>
      </c>
      <c r="I2926" s="259" t="s">
        <v>4674</v>
      </c>
      <c r="J2926" s="259" t="s">
        <v>4675</v>
      </c>
      <c r="K2926" s="259" t="s">
        <v>4676</v>
      </c>
      <c r="L2926" s="260">
        <v>45699</v>
      </c>
      <c r="M2926" s="259" t="s">
        <v>20</v>
      </c>
    </row>
    <row r="2927" spans="1:13" x14ac:dyDescent="0.35">
      <c r="A2927" s="261" t="s">
        <v>4449</v>
      </c>
      <c r="B2927" s="261" t="s">
        <v>4450</v>
      </c>
      <c r="C2927" s="261" t="s">
        <v>945</v>
      </c>
      <c r="D2927" s="261" t="s">
        <v>550</v>
      </c>
      <c r="E2927" s="261">
        <v>34</v>
      </c>
      <c r="F2927" s="261" t="s">
        <v>4673</v>
      </c>
      <c r="G2927" s="261" t="s">
        <v>22</v>
      </c>
      <c r="H2927" s="261">
        <v>3</v>
      </c>
      <c r="I2927" s="261" t="s">
        <v>4674</v>
      </c>
      <c r="J2927" s="261" t="s">
        <v>4677</v>
      </c>
      <c r="K2927" s="261" t="s">
        <v>4678</v>
      </c>
      <c r="L2927" s="262">
        <v>45699</v>
      </c>
      <c r="M2927" s="261" t="s">
        <v>20</v>
      </c>
    </row>
    <row r="2928" spans="1:13" x14ac:dyDescent="0.35">
      <c r="A2928" s="259" t="s">
        <v>4449</v>
      </c>
      <c r="B2928" s="259" t="s">
        <v>4450</v>
      </c>
      <c r="C2928" s="259" t="s">
        <v>945</v>
      </c>
      <c r="D2928" s="259" t="s">
        <v>686</v>
      </c>
      <c r="E2928" s="259">
        <v>3476100</v>
      </c>
      <c r="F2928" s="259" t="s">
        <v>4668</v>
      </c>
      <c r="G2928" s="259" t="s">
        <v>358</v>
      </c>
      <c r="H2928" s="259">
        <v>1</v>
      </c>
      <c r="I2928" s="259" t="s">
        <v>4679</v>
      </c>
      <c r="J2928" s="259" t="s">
        <v>4680</v>
      </c>
      <c r="K2928" s="259" t="s">
        <v>4681</v>
      </c>
      <c r="L2928" s="260">
        <v>45699</v>
      </c>
      <c r="M2928" s="259" t="s">
        <v>20</v>
      </c>
    </row>
    <row r="2929" spans="1:13" x14ac:dyDescent="0.35">
      <c r="A2929" s="261" t="s">
        <v>4449</v>
      </c>
      <c r="B2929" s="261" t="s">
        <v>4450</v>
      </c>
      <c r="C2929" s="261" t="s">
        <v>945</v>
      </c>
      <c r="D2929" s="261" t="s">
        <v>691</v>
      </c>
      <c r="E2929" s="261">
        <v>0</v>
      </c>
      <c r="F2929" s="261" t="s">
        <v>4682</v>
      </c>
      <c r="G2929" s="261" t="s">
        <v>22</v>
      </c>
      <c r="H2929" s="261">
        <v>3</v>
      </c>
      <c r="I2929" s="261" t="s">
        <v>4683</v>
      </c>
      <c r="J2929" s="261" t="s">
        <v>4684</v>
      </c>
      <c r="K2929" s="261" t="s">
        <v>4685</v>
      </c>
      <c r="L2929" s="262">
        <v>45699</v>
      </c>
      <c r="M2929" s="261" t="s">
        <v>20</v>
      </c>
    </row>
    <row r="2930" spans="1:13" x14ac:dyDescent="0.35">
      <c r="A2930" s="259" t="s">
        <v>4449</v>
      </c>
      <c r="B2930" s="259" t="s">
        <v>4450</v>
      </c>
      <c r="C2930" s="259" t="s">
        <v>945</v>
      </c>
      <c r="D2930" s="259" t="s">
        <v>696</v>
      </c>
      <c r="E2930" s="259">
        <v>14623900</v>
      </c>
      <c r="F2930" s="259" t="s">
        <v>4686</v>
      </c>
      <c r="G2930" s="259" t="s">
        <v>22</v>
      </c>
      <c r="H2930" s="259">
        <v>3</v>
      </c>
      <c r="I2930" s="259" t="s">
        <v>4687</v>
      </c>
      <c r="J2930" s="259" t="s">
        <v>4688</v>
      </c>
      <c r="K2930" s="259" t="s">
        <v>4689</v>
      </c>
      <c r="L2930" s="260">
        <v>45699</v>
      </c>
      <c r="M2930" s="259" t="s">
        <v>20</v>
      </c>
    </row>
    <row r="2931" spans="1:13" x14ac:dyDescent="0.35">
      <c r="A2931" s="261" t="s">
        <v>4449</v>
      </c>
      <c r="B2931" s="261" t="s">
        <v>4450</v>
      </c>
      <c r="C2931" s="261" t="s">
        <v>945</v>
      </c>
      <c r="D2931" s="261" t="s">
        <v>699</v>
      </c>
      <c r="E2931" s="261">
        <v>3326100</v>
      </c>
      <c r="F2931" s="261" t="s">
        <v>4668</v>
      </c>
      <c r="G2931" s="261" t="s">
        <v>742</v>
      </c>
      <c r="H2931" s="261">
        <v>2</v>
      </c>
      <c r="I2931" s="261" t="s">
        <v>4679</v>
      </c>
      <c r="J2931" s="261" t="s">
        <v>4690</v>
      </c>
      <c r="K2931" s="261" t="s">
        <v>4691</v>
      </c>
      <c r="L2931" s="262">
        <v>45699</v>
      </c>
      <c r="M2931" s="261" t="s">
        <v>20</v>
      </c>
    </row>
    <row r="2932" spans="1:13" x14ac:dyDescent="0.35">
      <c r="A2932" s="259" t="s">
        <v>4449</v>
      </c>
      <c r="B2932" s="259" t="s">
        <v>4450</v>
      </c>
      <c r="C2932" s="259" t="s">
        <v>945</v>
      </c>
      <c r="D2932" s="259" t="s">
        <v>702</v>
      </c>
      <c r="E2932" s="259">
        <v>150000</v>
      </c>
      <c r="F2932" s="259" t="s">
        <v>4692</v>
      </c>
      <c r="G2932" s="259" t="s">
        <v>742</v>
      </c>
      <c r="H2932" s="259">
        <v>2</v>
      </c>
      <c r="I2932" s="259" t="s">
        <v>4693</v>
      </c>
      <c r="J2932" s="259" t="s">
        <v>4694</v>
      </c>
      <c r="K2932" s="259" t="s">
        <v>4695</v>
      </c>
      <c r="L2932" s="260">
        <v>45699</v>
      </c>
      <c r="M2932" s="259" t="s">
        <v>20</v>
      </c>
    </row>
    <row r="2933" spans="1:13" x14ac:dyDescent="0.35">
      <c r="A2933" s="261" t="s">
        <v>4449</v>
      </c>
      <c r="B2933" s="261" t="s">
        <v>4450</v>
      </c>
      <c r="C2933" s="261" t="s">
        <v>945</v>
      </c>
      <c r="D2933" s="261" t="s">
        <v>572</v>
      </c>
      <c r="E2933" s="261">
        <v>0</v>
      </c>
      <c r="F2933" s="261" t="s">
        <v>4692</v>
      </c>
      <c r="G2933" s="261" t="s">
        <v>742</v>
      </c>
      <c r="H2933" s="261">
        <v>2</v>
      </c>
      <c r="I2933" s="261" t="s">
        <v>4693</v>
      </c>
      <c r="J2933" s="261" t="s">
        <v>4696</v>
      </c>
      <c r="K2933" s="261" t="s">
        <v>4697</v>
      </c>
      <c r="L2933" s="262">
        <v>45699</v>
      </c>
      <c r="M2933" s="261" t="s">
        <v>20</v>
      </c>
    </row>
    <row r="2934" spans="1:13" x14ac:dyDescent="0.35">
      <c r="A2934" s="259" t="s">
        <v>4449</v>
      </c>
      <c r="B2934" s="259" t="s">
        <v>4450</v>
      </c>
      <c r="C2934" s="259" t="s">
        <v>945</v>
      </c>
      <c r="D2934" s="259" t="s">
        <v>282</v>
      </c>
      <c r="E2934" s="259">
        <v>5</v>
      </c>
      <c r="F2934" s="259" t="s">
        <v>4698</v>
      </c>
      <c r="G2934" s="259" t="s">
        <v>742</v>
      </c>
      <c r="H2934" s="259">
        <v>2</v>
      </c>
      <c r="I2934" s="259" t="s">
        <v>4699</v>
      </c>
      <c r="J2934" s="259" t="s">
        <v>4700</v>
      </c>
      <c r="K2934" s="259" t="s">
        <v>4701</v>
      </c>
      <c r="L2934" s="260">
        <v>45699</v>
      </c>
      <c r="M2934" s="259" t="s">
        <v>20</v>
      </c>
    </row>
    <row r="2935" spans="1:13" x14ac:dyDescent="0.35">
      <c r="A2935" s="261" t="s">
        <v>4449</v>
      </c>
      <c r="B2935" s="261" t="s">
        <v>4450</v>
      </c>
      <c r="C2935" s="261" t="s">
        <v>945</v>
      </c>
      <c r="D2935" s="261" t="s">
        <v>38</v>
      </c>
      <c r="E2935" s="261" t="s">
        <v>17</v>
      </c>
      <c r="F2935" s="261" t="s">
        <v>378</v>
      </c>
      <c r="G2935" s="261" t="s">
        <v>17</v>
      </c>
      <c r="H2935" s="261" t="s">
        <v>17</v>
      </c>
      <c r="I2935" s="261" t="s">
        <v>378</v>
      </c>
      <c r="J2935" s="261" t="s">
        <v>3459</v>
      </c>
      <c r="K2935" s="261" t="s">
        <v>4702</v>
      </c>
      <c r="L2935" s="262">
        <v>45699</v>
      </c>
      <c r="M2935" s="261" t="s">
        <v>20</v>
      </c>
    </row>
    <row r="2936" spans="1:13" x14ac:dyDescent="0.35">
      <c r="A2936" s="259" t="s">
        <v>4449</v>
      </c>
      <c r="B2936" s="259" t="s">
        <v>4450</v>
      </c>
      <c r="C2936" s="259" t="s">
        <v>945</v>
      </c>
      <c r="D2936" s="259" t="s">
        <v>16</v>
      </c>
      <c r="E2936" s="259" t="s">
        <v>17</v>
      </c>
      <c r="F2936" s="259" t="s">
        <v>378</v>
      </c>
      <c r="G2936" s="259" t="s">
        <v>17</v>
      </c>
      <c r="H2936" s="259" t="s">
        <v>17</v>
      </c>
      <c r="I2936" s="259" t="s">
        <v>378</v>
      </c>
      <c r="J2936" s="259" t="s">
        <v>3459</v>
      </c>
      <c r="K2936" s="259" t="s">
        <v>4703</v>
      </c>
      <c r="L2936" s="260">
        <v>45699</v>
      </c>
      <c r="M2936" s="259" t="s">
        <v>20</v>
      </c>
    </row>
    <row r="2937" spans="1:13" x14ac:dyDescent="0.35">
      <c r="A2937" s="261" t="s">
        <v>4449</v>
      </c>
      <c r="B2937" s="261" t="s">
        <v>4450</v>
      </c>
      <c r="C2937" s="261" t="s">
        <v>945</v>
      </c>
      <c r="D2937" s="261" t="s">
        <v>21</v>
      </c>
      <c r="E2937" s="261" t="s">
        <v>17</v>
      </c>
      <c r="F2937" s="261" t="s">
        <v>378</v>
      </c>
      <c r="G2937" s="261" t="s">
        <v>17</v>
      </c>
      <c r="H2937" s="261" t="s">
        <v>17</v>
      </c>
      <c r="I2937" s="261" t="s">
        <v>378</v>
      </c>
      <c r="J2937" s="261" t="s">
        <v>3459</v>
      </c>
      <c r="K2937" s="261" t="s">
        <v>4704</v>
      </c>
      <c r="L2937" s="262">
        <v>45699</v>
      </c>
      <c r="M2937" s="261" t="s">
        <v>20</v>
      </c>
    </row>
    <row r="2938" spans="1:13" x14ac:dyDescent="0.35">
      <c r="A2938" s="259" t="s">
        <v>4449</v>
      </c>
      <c r="B2938" s="259" t="s">
        <v>4450</v>
      </c>
      <c r="C2938" s="259" t="s">
        <v>945</v>
      </c>
      <c r="D2938" s="259" t="s">
        <v>558</v>
      </c>
      <c r="E2938" s="259" t="s">
        <v>17</v>
      </c>
      <c r="F2938" s="259" t="s">
        <v>378</v>
      </c>
      <c r="G2938" s="259" t="s">
        <v>17</v>
      </c>
      <c r="H2938" s="259" t="s">
        <v>17</v>
      </c>
      <c r="I2938" s="259" t="s">
        <v>378</v>
      </c>
      <c r="J2938" s="259" t="s">
        <v>3459</v>
      </c>
      <c r="K2938" s="259" t="s">
        <v>4705</v>
      </c>
      <c r="L2938" s="260">
        <v>45699</v>
      </c>
      <c r="M2938" s="259" t="s">
        <v>20</v>
      </c>
    </row>
    <row r="2939" spans="1:13" x14ac:dyDescent="0.35">
      <c r="A2939" s="261" t="s">
        <v>4449</v>
      </c>
      <c r="B2939" s="261" t="s">
        <v>4450</v>
      </c>
      <c r="C2939" s="261" t="s">
        <v>945</v>
      </c>
      <c r="D2939" s="261" t="s">
        <v>24</v>
      </c>
      <c r="E2939" s="261" t="s">
        <v>17</v>
      </c>
      <c r="F2939" s="261" t="s">
        <v>378</v>
      </c>
      <c r="G2939" s="261" t="s">
        <v>17</v>
      </c>
      <c r="H2939" s="261" t="s">
        <v>17</v>
      </c>
      <c r="I2939" s="261" t="s">
        <v>378</v>
      </c>
      <c r="J2939" s="261" t="s">
        <v>3459</v>
      </c>
      <c r="K2939" s="261" t="s">
        <v>4706</v>
      </c>
      <c r="L2939" s="262">
        <v>45699</v>
      </c>
      <c r="M2939" s="261" t="s">
        <v>20</v>
      </c>
    </row>
    <row r="2940" spans="1:13" x14ac:dyDescent="0.35">
      <c r="A2940" s="259" t="s">
        <v>2351</v>
      </c>
      <c r="B2940" s="259" t="s">
        <v>2352</v>
      </c>
      <c r="C2940" s="259" t="s">
        <v>2353</v>
      </c>
      <c r="D2940" s="259" t="s">
        <v>648</v>
      </c>
      <c r="E2940" s="259">
        <v>5500000</v>
      </c>
      <c r="F2940" s="259" t="s">
        <v>4707</v>
      </c>
      <c r="G2940" s="259" t="s">
        <v>22</v>
      </c>
      <c r="H2940" s="259">
        <v>3</v>
      </c>
      <c r="I2940" s="259" t="s">
        <v>4708</v>
      </c>
      <c r="J2940" s="259" t="s">
        <v>4709</v>
      </c>
      <c r="K2940" s="259" t="s">
        <v>4710</v>
      </c>
      <c r="L2940" s="260">
        <v>45701</v>
      </c>
      <c r="M2940" s="259" t="s">
        <v>310</v>
      </c>
    </row>
    <row r="2941" spans="1:13" x14ac:dyDescent="0.35">
      <c r="A2941" s="261" t="s">
        <v>2351</v>
      </c>
      <c r="B2941" s="261" t="s">
        <v>2352</v>
      </c>
      <c r="C2941" s="261" t="s">
        <v>2353</v>
      </c>
      <c r="D2941" s="261" t="s">
        <v>653</v>
      </c>
      <c r="E2941" s="261">
        <v>6025</v>
      </c>
      <c r="F2941" s="261" t="s">
        <v>4711</v>
      </c>
      <c r="G2941" s="261" t="s">
        <v>742</v>
      </c>
      <c r="H2941" s="261">
        <v>2</v>
      </c>
      <c r="I2941" s="261" t="s">
        <v>4712</v>
      </c>
      <c r="J2941" s="261" t="s">
        <v>4713</v>
      </c>
      <c r="K2941" s="261" t="s">
        <v>4714</v>
      </c>
      <c r="L2941" s="262">
        <v>45701</v>
      </c>
      <c r="M2941" s="261" t="s">
        <v>310</v>
      </c>
    </row>
    <row r="2942" spans="1:13" x14ac:dyDescent="0.35">
      <c r="A2942" s="259" t="s">
        <v>2351</v>
      </c>
      <c r="B2942" s="259" t="s">
        <v>2352</v>
      </c>
      <c r="C2942" s="259" t="s">
        <v>2353</v>
      </c>
      <c r="D2942" s="259" t="s">
        <v>658</v>
      </c>
      <c r="E2942" s="259">
        <v>5370000</v>
      </c>
      <c r="F2942" s="259" t="s">
        <v>4715</v>
      </c>
      <c r="G2942" s="259" t="s">
        <v>22</v>
      </c>
      <c r="H2942" s="259">
        <v>3</v>
      </c>
      <c r="I2942" s="259" t="s">
        <v>4716</v>
      </c>
      <c r="J2942" s="259" t="s">
        <v>4717</v>
      </c>
      <c r="K2942" s="259" t="s">
        <v>4718</v>
      </c>
      <c r="L2942" s="260">
        <v>45701</v>
      </c>
      <c r="M2942" s="259" t="s">
        <v>310</v>
      </c>
    </row>
    <row r="2943" spans="1:13" x14ac:dyDescent="0.35">
      <c r="A2943" s="261" t="s">
        <v>2351</v>
      </c>
      <c r="B2943" s="261" t="s">
        <v>2352</v>
      </c>
      <c r="C2943" s="261" t="s">
        <v>2353</v>
      </c>
      <c r="D2943" s="261" t="s">
        <v>663</v>
      </c>
      <c r="E2943" s="261">
        <v>5370000</v>
      </c>
      <c r="F2943" s="261" t="s">
        <v>4715</v>
      </c>
      <c r="G2943" s="261" t="s">
        <v>22</v>
      </c>
      <c r="H2943" s="261">
        <v>3</v>
      </c>
      <c r="I2943" s="261" t="s">
        <v>4716</v>
      </c>
      <c r="J2943" s="261" t="s">
        <v>4719</v>
      </c>
      <c r="K2943" s="261" t="s">
        <v>4720</v>
      </c>
      <c r="L2943" s="262">
        <v>45701</v>
      </c>
      <c r="M2943" s="261" t="s">
        <v>310</v>
      </c>
    </row>
    <row r="2944" spans="1:13" x14ac:dyDescent="0.35">
      <c r="A2944" s="259" t="s">
        <v>2351</v>
      </c>
      <c r="B2944" s="259" t="s">
        <v>2352</v>
      </c>
      <c r="C2944" s="259" t="s">
        <v>2353</v>
      </c>
      <c r="D2944" s="259" t="s">
        <v>413</v>
      </c>
      <c r="E2944" s="259">
        <v>6274291</v>
      </c>
      <c r="F2944" s="259" t="s">
        <v>4721</v>
      </c>
      <c r="G2944" s="259" t="s">
        <v>22</v>
      </c>
      <c r="H2944" s="259">
        <v>3</v>
      </c>
      <c r="I2944" s="259" t="s">
        <v>4722</v>
      </c>
      <c r="J2944" s="259" t="s">
        <v>4723</v>
      </c>
      <c r="K2944" s="259" t="s">
        <v>4724</v>
      </c>
      <c r="L2944" s="260">
        <v>45701</v>
      </c>
      <c r="M2944" s="259" t="s">
        <v>310</v>
      </c>
    </row>
    <row r="2945" spans="1:13" x14ac:dyDescent="0.35">
      <c r="A2945" s="261" t="s">
        <v>2351</v>
      </c>
      <c r="B2945" s="261" t="s">
        <v>2352</v>
      </c>
      <c r="C2945" s="261" t="s">
        <v>2353</v>
      </c>
      <c r="D2945" s="261" t="s">
        <v>38</v>
      </c>
      <c r="E2945" s="261" t="s">
        <v>17</v>
      </c>
      <c r="F2945" s="261" t="s">
        <v>17</v>
      </c>
      <c r="G2945" s="261" t="s">
        <v>17</v>
      </c>
      <c r="H2945" s="261" t="s">
        <v>17</v>
      </c>
      <c r="I2945" s="261" t="s">
        <v>17</v>
      </c>
      <c r="J2945" s="261" t="s">
        <v>3459</v>
      </c>
      <c r="K2945" s="261" t="s">
        <v>4725</v>
      </c>
      <c r="L2945" s="262">
        <v>45701</v>
      </c>
      <c r="M2945" s="261" t="s">
        <v>310</v>
      </c>
    </row>
    <row r="2946" spans="1:13" x14ac:dyDescent="0.35">
      <c r="A2946" s="259" t="s">
        <v>2351</v>
      </c>
      <c r="B2946" s="259" t="s">
        <v>2352</v>
      </c>
      <c r="C2946" s="259" t="s">
        <v>2353</v>
      </c>
      <c r="D2946" s="259" t="s">
        <v>40</v>
      </c>
      <c r="E2946" s="259">
        <v>22098</v>
      </c>
      <c r="F2946" s="259" t="s">
        <v>4726</v>
      </c>
      <c r="G2946" s="259" t="s">
        <v>22</v>
      </c>
      <c r="H2946" s="259">
        <v>3</v>
      </c>
      <c r="I2946" s="259" t="s">
        <v>4727</v>
      </c>
      <c r="J2946" s="259" t="s">
        <v>4728</v>
      </c>
      <c r="K2946" s="259" t="s">
        <v>4729</v>
      </c>
      <c r="L2946" s="260">
        <v>45701</v>
      </c>
      <c r="M2946" s="259" t="s">
        <v>310</v>
      </c>
    </row>
    <row r="2947" spans="1:13" x14ac:dyDescent="0.35">
      <c r="A2947" s="261" t="s">
        <v>2351</v>
      </c>
      <c r="B2947" s="261" t="s">
        <v>2352</v>
      </c>
      <c r="C2947" s="261" t="s">
        <v>2353</v>
      </c>
      <c r="D2947" s="261" t="s">
        <v>545</v>
      </c>
      <c r="E2947" s="261">
        <v>8215</v>
      </c>
      <c r="F2947" s="261" t="s">
        <v>4726</v>
      </c>
      <c r="G2947" s="261" t="s">
        <v>22</v>
      </c>
      <c r="H2947" s="261">
        <v>3</v>
      </c>
      <c r="I2947" s="261" t="s">
        <v>4727</v>
      </c>
      <c r="J2947" s="261" t="s">
        <v>4730</v>
      </c>
      <c r="K2947" s="261" t="s">
        <v>4731</v>
      </c>
      <c r="L2947" s="262">
        <v>45701</v>
      </c>
      <c r="M2947" s="261" t="s">
        <v>310</v>
      </c>
    </row>
    <row r="2948" spans="1:13" x14ac:dyDescent="0.35">
      <c r="A2948" s="259" t="s">
        <v>2351</v>
      </c>
      <c r="B2948" s="259" t="s">
        <v>2352</v>
      </c>
      <c r="C2948" s="259" t="s">
        <v>2353</v>
      </c>
      <c r="D2948" s="259" t="s">
        <v>550</v>
      </c>
      <c r="E2948" s="259">
        <v>8215</v>
      </c>
      <c r="F2948" s="259" t="s">
        <v>4726</v>
      </c>
      <c r="G2948" s="259" t="s">
        <v>22</v>
      </c>
      <c r="H2948" s="259">
        <v>3</v>
      </c>
      <c r="I2948" s="259" t="s">
        <v>4727</v>
      </c>
      <c r="J2948" s="259" t="s">
        <v>4732</v>
      </c>
      <c r="K2948" s="259" t="s">
        <v>4733</v>
      </c>
      <c r="L2948" s="260">
        <v>45701</v>
      </c>
      <c r="M2948" s="259" t="s">
        <v>310</v>
      </c>
    </row>
    <row r="2949" spans="1:13" x14ac:dyDescent="0.35">
      <c r="A2949" s="261" t="s">
        <v>2351</v>
      </c>
      <c r="B2949" s="261" t="s">
        <v>2352</v>
      </c>
      <c r="C2949" s="261" t="s">
        <v>2353</v>
      </c>
      <c r="D2949" s="261" t="s">
        <v>16</v>
      </c>
      <c r="E2949" s="261" t="s">
        <v>17</v>
      </c>
      <c r="F2949" s="261" t="s">
        <v>17</v>
      </c>
      <c r="G2949" s="261" t="s">
        <v>17</v>
      </c>
      <c r="H2949" s="261" t="s">
        <v>17</v>
      </c>
      <c r="I2949" s="261" t="s">
        <v>17</v>
      </c>
      <c r="J2949" s="261" t="s">
        <v>3459</v>
      </c>
      <c r="K2949" s="261" t="s">
        <v>4734</v>
      </c>
      <c r="L2949" s="262">
        <v>45701</v>
      </c>
      <c r="M2949" s="261" t="s">
        <v>310</v>
      </c>
    </row>
    <row r="2950" spans="1:13" x14ac:dyDescent="0.35">
      <c r="A2950" s="259" t="s">
        <v>2351</v>
      </c>
      <c r="B2950" s="259" t="s">
        <v>2352</v>
      </c>
      <c r="C2950" s="259" t="s">
        <v>2353</v>
      </c>
      <c r="D2950" s="259" t="s">
        <v>21</v>
      </c>
      <c r="E2950" s="259" t="s">
        <v>17</v>
      </c>
      <c r="F2950" s="259" t="s">
        <v>17</v>
      </c>
      <c r="G2950" s="259" t="s">
        <v>17</v>
      </c>
      <c r="H2950" s="259" t="s">
        <v>17</v>
      </c>
      <c r="I2950" s="259" t="s">
        <v>17</v>
      </c>
      <c r="J2950" s="259" t="s">
        <v>3459</v>
      </c>
      <c r="K2950" s="259" t="s">
        <v>4735</v>
      </c>
      <c r="L2950" s="260">
        <v>45701</v>
      </c>
      <c r="M2950" s="259" t="s">
        <v>310</v>
      </c>
    </row>
    <row r="2951" spans="1:13" x14ac:dyDescent="0.35">
      <c r="A2951" s="261" t="s">
        <v>2351</v>
      </c>
      <c r="B2951" s="261" t="s">
        <v>2352</v>
      </c>
      <c r="C2951" s="261" t="s">
        <v>2353</v>
      </c>
      <c r="D2951" s="261" t="s">
        <v>558</v>
      </c>
      <c r="E2951" s="261" t="s">
        <v>17</v>
      </c>
      <c r="F2951" s="261" t="s">
        <v>17</v>
      </c>
      <c r="G2951" s="261" t="s">
        <v>17</v>
      </c>
      <c r="H2951" s="261" t="s">
        <v>17</v>
      </c>
      <c r="I2951" s="261" t="s">
        <v>17</v>
      </c>
      <c r="J2951" s="261" t="s">
        <v>3459</v>
      </c>
      <c r="K2951" s="261" t="s">
        <v>4736</v>
      </c>
      <c r="L2951" s="262">
        <v>45701</v>
      </c>
      <c r="M2951" s="261" t="s">
        <v>310</v>
      </c>
    </row>
    <row r="2952" spans="1:13" x14ac:dyDescent="0.35">
      <c r="A2952" s="259" t="s">
        <v>2351</v>
      </c>
      <c r="B2952" s="259" t="s">
        <v>2352</v>
      </c>
      <c r="C2952" s="259" t="s">
        <v>2353</v>
      </c>
      <c r="D2952" s="259" t="s">
        <v>24</v>
      </c>
      <c r="E2952" s="259" t="s">
        <v>17</v>
      </c>
      <c r="F2952" s="259" t="s">
        <v>17</v>
      </c>
      <c r="G2952" s="259" t="s">
        <v>17</v>
      </c>
      <c r="H2952" s="259" t="s">
        <v>17</v>
      </c>
      <c r="I2952" s="259" t="s">
        <v>17</v>
      </c>
      <c r="J2952" s="259" t="s">
        <v>3459</v>
      </c>
      <c r="K2952" s="259" t="s">
        <v>4737</v>
      </c>
      <c r="L2952" s="260">
        <v>45701</v>
      </c>
      <c r="M2952" s="259" t="s">
        <v>310</v>
      </c>
    </row>
    <row r="2953" spans="1:13" x14ac:dyDescent="0.35">
      <c r="A2953" s="261" t="s">
        <v>2351</v>
      </c>
      <c r="B2953" s="261" t="s">
        <v>2352</v>
      </c>
      <c r="C2953" s="261" t="s">
        <v>2353</v>
      </c>
      <c r="D2953" s="261" t="s">
        <v>686</v>
      </c>
      <c r="E2953" s="261">
        <v>3300000</v>
      </c>
      <c r="F2953" s="261" t="s">
        <v>4738</v>
      </c>
      <c r="G2953" s="261" t="s">
        <v>22</v>
      </c>
      <c r="H2953" s="261">
        <v>3</v>
      </c>
      <c r="I2953" s="261" t="s">
        <v>4739</v>
      </c>
      <c r="J2953" s="261" t="s">
        <v>4740</v>
      </c>
      <c r="K2953" s="261" t="s">
        <v>4741</v>
      </c>
      <c r="L2953" s="262">
        <v>45701</v>
      </c>
      <c r="M2953" s="261" t="s">
        <v>310</v>
      </c>
    </row>
    <row r="2954" spans="1:13" x14ac:dyDescent="0.35">
      <c r="A2954" s="259" t="s">
        <v>2351</v>
      </c>
      <c r="B2954" s="259" t="s">
        <v>2352</v>
      </c>
      <c r="C2954" s="259" t="s">
        <v>2353</v>
      </c>
      <c r="D2954" s="259" t="s">
        <v>691</v>
      </c>
      <c r="E2954" s="259">
        <v>0</v>
      </c>
      <c r="F2954" s="259" t="s">
        <v>4742</v>
      </c>
      <c r="G2954" s="259" t="s">
        <v>22</v>
      </c>
      <c r="H2954" s="259">
        <v>3</v>
      </c>
      <c r="I2954" s="259" t="s">
        <v>4743</v>
      </c>
      <c r="J2954" s="259" t="s">
        <v>4744</v>
      </c>
      <c r="K2954" s="259" t="s">
        <v>4745</v>
      </c>
      <c r="L2954" s="260">
        <v>45701</v>
      </c>
      <c r="M2954" s="259" t="s">
        <v>310</v>
      </c>
    </row>
    <row r="2955" spans="1:13" x14ac:dyDescent="0.35">
      <c r="A2955" s="261" t="s">
        <v>2351</v>
      </c>
      <c r="B2955" s="261" t="s">
        <v>2352</v>
      </c>
      <c r="C2955" s="261" t="s">
        <v>2353</v>
      </c>
      <c r="D2955" s="261" t="s">
        <v>696</v>
      </c>
      <c r="E2955" s="261">
        <v>2070000</v>
      </c>
      <c r="F2955" s="261" t="s">
        <v>4746</v>
      </c>
      <c r="G2955" s="261" t="s">
        <v>22</v>
      </c>
      <c r="H2955" s="261">
        <v>3</v>
      </c>
      <c r="I2955" s="261" t="s">
        <v>4747</v>
      </c>
      <c r="J2955" s="261" t="s">
        <v>4748</v>
      </c>
      <c r="K2955" s="261" t="s">
        <v>4749</v>
      </c>
      <c r="L2955" s="262">
        <v>45701</v>
      </c>
      <c r="M2955" s="261" t="s">
        <v>310</v>
      </c>
    </row>
    <row r="2956" spans="1:13" x14ac:dyDescent="0.35">
      <c r="A2956" s="259" t="s">
        <v>2351</v>
      </c>
      <c r="B2956" s="259" t="s">
        <v>2352</v>
      </c>
      <c r="C2956" s="259" t="s">
        <v>2353</v>
      </c>
      <c r="D2956" s="259" t="s">
        <v>699</v>
      </c>
      <c r="E2956" s="259">
        <v>2079000</v>
      </c>
      <c r="F2956" s="259" t="s">
        <v>4750</v>
      </c>
      <c r="G2956" s="259" t="s">
        <v>22</v>
      </c>
      <c r="H2956" s="259">
        <v>3</v>
      </c>
      <c r="I2956" s="259" t="s">
        <v>4751</v>
      </c>
      <c r="J2956" s="259" t="s">
        <v>4752</v>
      </c>
      <c r="K2956" s="259" t="s">
        <v>4753</v>
      </c>
      <c r="L2956" s="260">
        <v>45701</v>
      </c>
      <c r="M2956" s="259" t="s">
        <v>310</v>
      </c>
    </row>
    <row r="2957" spans="1:13" x14ac:dyDescent="0.35">
      <c r="A2957" s="261" t="s">
        <v>2351</v>
      </c>
      <c r="B2957" s="261" t="s">
        <v>2352</v>
      </c>
      <c r="C2957" s="261" t="s">
        <v>2353</v>
      </c>
      <c r="D2957" s="261" t="s">
        <v>702</v>
      </c>
      <c r="E2957" s="261">
        <v>876000</v>
      </c>
      <c r="F2957" s="261" t="s">
        <v>4750</v>
      </c>
      <c r="G2957" s="261" t="s">
        <v>22</v>
      </c>
      <c r="H2957" s="261">
        <v>3</v>
      </c>
      <c r="I2957" s="261" t="s">
        <v>4751</v>
      </c>
      <c r="J2957" s="261" t="s">
        <v>4754</v>
      </c>
      <c r="K2957" s="261" t="s">
        <v>4755</v>
      </c>
      <c r="L2957" s="262">
        <v>45701</v>
      </c>
      <c r="M2957" s="261" t="s">
        <v>310</v>
      </c>
    </row>
    <row r="2958" spans="1:13" x14ac:dyDescent="0.35">
      <c r="A2958" s="259" t="s">
        <v>2351</v>
      </c>
      <c r="B2958" s="259" t="s">
        <v>2352</v>
      </c>
      <c r="C2958" s="259" t="s">
        <v>2353</v>
      </c>
      <c r="D2958" s="259" t="s">
        <v>572</v>
      </c>
      <c r="E2958" s="259">
        <v>345000</v>
      </c>
      <c r="F2958" s="259" t="s">
        <v>4750</v>
      </c>
      <c r="G2958" s="259" t="s">
        <v>22</v>
      </c>
      <c r="H2958" s="259">
        <v>3</v>
      </c>
      <c r="I2958" s="259" t="s">
        <v>4751</v>
      </c>
      <c r="J2958" s="259" t="s">
        <v>4756</v>
      </c>
      <c r="K2958" s="259" t="s">
        <v>4757</v>
      </c>
      <c r="L2958" s="260">
        <v>45701</v>
      </c>
      <c r="M2958" s="259" t="s">
        <v>310</v>
      </c>
    </row>
    <row r="2959" spans="1:13" x14ac:dyDescent="0.35">
      <c r="A2959" s="261" t="s">
        <v>2351</v>
      </c>
      <c r="B2959" s="261" t="s">
        <v>2352</v>
      </c>
      <c r="C2959" s="261" t="s">
        <v>2353</v>
      </c>
      <c r="D2959" s="261" t="s">
        <v>282</v>
      </c>
      <c r="E2959" s="261">
        <v>5</v>
      </c>
      <c r="F2959" s="261" t="s">
        <v>4738</v>
      </c>
      <c r="G2959" s="261" t="s">
        <v>22</v>
      </c>
      <c r="H2959" s="261">
        <v>3</v>
      </c>
      <c r="I2959" s="261" t="s">
        <v>4739</v>
      </c>
      <c r="J2959" s="261" t="s">
        <v>4439</v>
      </c>
      <c r="K2959" s="261" t="s">
        <v>4758</v>
      </c>
      <c r="L2959" s="262">
        <v>45701</v>
      </c>
      <c r="M2959" s="261" t="s">
        <v>310</v>
      </c>
    </row>
    <row r="2960" spans="1:13" x14ac:dyDescent="0.35">
      <c r="A2960" s="259" t="s">
        <v>2351</v>
      </c>
      <c r="B2960" s="259" t="s">
        <v>2352</v>
      </c>
      <c r="C2960" s="259" t="s">
        <v>2353</v>
      </c>
      <c r="D2960" s="259" t="s">
        <v>26</v>
      </c>
      <c r="E2960" s="259" t="s">
        <v>17</v>
      </c>
      <c r="F2960" s="259" t="s">
        <v>17</v>
      </c>
      <c r="G2960" s="259" t="s">
        <v>17</v>
      </c>
      <c r="H2960" s="259" t="s">
        <v>17</v>
      </c>
      <c r="I2960" s="259" t="s">
        <v>17</v>
      </c>
      <c r="J2960" s="259" t="s">
        <v>3459</v>
      </c>
      <c r="K2960" s="259" t="s">
        <v>4759</v>
      </c>
      <c r="L2960" s="260">
        <v>45701</v>
      </c>
      <c r="M2960" s="259" t="s">
        <v>310</v>
      </c>
    </row>
    <row r="2961" spans="1:13" x14ac:dyDescent="0.35">
      <c r="A2961" s="261" t="s">
        <v>2351</v>
      </c>
      <c r="B2961" s="261" t="s">
        <v>2352</v>
      </c>
      <c r="C2961" s="261" t="s">
        <v>2353</v>
      </c>
      <c r="D2961" s="261" t="s">
        <v>28</v>
      </c>
      <c r="E2961" s="261" t="s">
        <v>17</v>
      </c>
      <c r="F2961" s="261" t="s">
        <v>17</v>
      </c>
      <c r="G2961" s="261" t="s">
        <v>17</v>
      </c>
      <c r="H2961" s="261" t="s">
        <v>17</v>
      </c>
      <c r="I2961" s="261" t="s">
        <v>17</v>
      </c>
      <c r="J2961" s="261" t="s">
        <v>3459</v>
      </c>
      <c r="K2961" s="261" t="s">
        <v>4760</v>
      </c>
      <c r="L2961" s="262">
        <v>45701</v>
      </c>
      <c r="M2961" s="261" t="s">
        <v>310</v>
      </c>
    </row>
    <row r="2962" spans="1:13" x14ac:dyDescent="0.35">
      <c r="A2962" s="259" t="s">
        <v>2363</v>
      </c>
      <c r="B2962" s="259" t="s">
        <v>2364</v>
      </c>
      <c r="C2962" s="259" t="s">
        <v>2353</v>
      </c>
      <c r="D2962" s="259" t="s">
        <v>648</v>
      </c>
      <c r="E2962" s="259">
        <v>5500000</v>
      </c>
      <c r="F2962" s="259" t="s">
        <v>4707</v>
      </c>
      <c r="G2962" s="259" t="s">
        <v>22</v>
      </c>
      <c r="H2962" s="259">
        <v>3</v>
      </c>
      <c r="I2962" s="259" t="s">
        <v>4708</v>
      </c>
      <c r="J2962" s="259" t="s">
        <v>4709</v>
      </c>
      <c r="K2962" s="259" t="s">
        <v>4761</v>
      </c>
      <c r="L2962" s="260">
        <v>45701</v>
      </c>
      <c r="M2962" s="259" t="s">
        <v>310</v>
      </c>
    </row>
    <row r="2963" spans="1:13" x14ac:dyDescent="0.35">
      <c r="A2963" s="261" t="s">
        <v>2363</v>
      </c>
      <c r="B2963" s="261" t="s">
        <v>2364</v>
      </c>
      <c r="C2963" s="261" t="s">
        <v>2353</v>
      </c>
      <c r="D2963" s="261" t="s">
        <v>653</v>
      </c>
      <c r="E2963" s="261">
        <v>5660</v>
      </c>
      <c r="F2963" s="261" t="s">
        <v>4711</v>
      </c>
      <c r="G2963" s="261" t="s">
        <v>742</v>
      </c>
      <c r="H2963" s="261">
        <v>2</v>
      </c>
      <c r="I2963" s="261" t="s">
        <v>4712</v>
      </c>
      <c r="J2963" s="261" t="s">
        <v>4762</v>
      </c>
      <c r="K2963" s="261" t="s">
        <v>4763</v>
      </c>
      <c r="L2963" s="262">
        <v>45701</v>
      </c>
      <c r="M2963" s="261" t="s">
        <v>310</v>
      </c>
    </row>
    <row r="2964" spans="1:13" x14ac:dyDescent="0.35">
      <c r="A2964" s="259" t="s">
        <v>2363</v>
      </c>
      <c r="B2964" s="259" t="s">
        <v>2364</v>
      </c>
      <c r="C2964" s="259" t="s">
        <v>2353</v>
      </c>
      <c r="D2964" s="259" t="s">
        <v>658</v>
      </c>
      <c r="E2964" s="259">
        <v>3270000</v>
      </c>
      <c r="F2964" s="259" t="s">
        <v>4711</v>
      </c>
      <c r="G2964" s="259" t="s">
        <v>22</v>
      </c>
      <c r="H2964" s="259">
        <v>3</v>
      </c>
      <c r="I2964" s="259" t="s">
        <v>4712</v>
      </c>
      <c r="J2964" s="259" t="s">
        <v>4764</v>
      </c>
      <c r="K2964" s="259" t="s">
        <v>4765</v>
      </c>
      <c r="L2964" s="260">
        <v>45701</v>
      </c>
      <c r="M2964" s="259" t="s">
        <v>310</v>
      </c>
    </row>
    <row r="2965" spans="1:13" x14ac:dyDescent="0.35">
      <c r="A2965" s="261" t="s">
        <v>2363</v>
      </c>
      <c r="B2965" s="261" t="s">
        <v>2364</v>
      </c>
      <c r="C2965" s="261" t="s">
        <v>2353</v>
      </c>
      <c r="D2965" s="261" t="s">
        <v>663</v>
      </c>
      <c r="E2965" s="261">
        <v>3270000</v>
      </c>
      <c r="F2965" s="261" t="s">
        <v>4711</v>
      </c>
      <c r="G2965" s="261" t="s">
        <v>22</v>
      </c>
      <c r="H2965" s="261">
        <v>3</v>
      </c>
      <c r="I2965" s="261" t="s">
        <v>4712</v>
      </c>
      <c r="J2965" s="261" t="s">
        <v>4766</v>
      </c>
      <c r="K2965" s="261" t="s">
        <v>4767</v>
      </c>
      <c r="L2965" s="262">
        <v>45701</v>
      </c>
      <c r="M2965" s="261" t="s">
        <v>310</v>
      </c>
    </row>
    <row r="2966" spans="1:13" x14ac:dyDescent="0.35">
      <c r="A2966" s="259" t="s">
        <v>2363</v>
      </c>
      <c r="B2966" s="259" t="s">
        <v>2364</v>
      </c>
      <c r="C2966" s="259" t="s">
        <v>2353</v>
      </c>
      <c r="D2966" s="259" t="s">
        <v>413</v>
      </c>
      <c r="E2966" s="259">
        <v>4374291</v>
      </c>
      <c r="F2966" s="259" t="s">
        <v>4768</v>
      </c>
      <c r="G2966" s="259" t="s">
        <v>742</v>
      </c>
      <c r="H2966" s="259">
        <v>2</v>
      </c>
      <c r="I2966" s="259" t="s">
        <v>4769</v>
      </c>
      <c r="J2966" s="259" t="s">
        <v>4770</v>
      </c>
      <c r="K2966" s="259" t="s">
        <v>4771</v>
      </c>
      <c r="L2966" s="260">
        <v>45701</v>
      </c>
      <c r="M2966" s="259" t="s">
        <v>310</v>
      </c>
    </row>
    <row r="2967" spans="1:13" x14ac:dyDescent="0.35">
      <c r="A2967" s="261" t="s">
        <v>2363</v>
      </c>
      <c r="B2967" s="261" t="s">
        <v>2364</v>
      </c>
      <c r="C2967" s="261" t="s">
        <v>2353</v>
      </c>
      <c r="D2967" s="261" t="s">
        <v>38</v>
      </c>
      <c r="E2967" s="261" t="s">
        <v>17</v>
      </c>
      <c r="F2967" s="261" t="s">
        <v>17</v>
      </c>
      <c r="G2967" s="261" t="s">
        <v>17</v>
      </c>
      <c r="H2967" s="261" t="s">
        <v>17</v>
      </c>
      <c r="I2967" s="261" t="s">
        <v>17</v>
      </c>
      <c r="J2967" s="261" t="s">
        <v>3459</v>
      </c>
      <c r="K2967" s="261" t="s">
        <v>4772</v>
      </c>
      <c r="L2967" s="262">
        <v>45701</v>
      </c>
      <c r="M2967" s="261" t="s">
        <v>310</v>
      </c>
    </row>
    <row r="2968" spans="1:13" x14ac:dyDescent="0.35">
      <c r="A2968" s="259" t="s">
        <v>2363</v>
      </c>
      <c r="B2968" s="259" t="s">
        <v>2364</v>
      </c>
      <c r="C2968" s="259" t="s">
        <v>2353</v>
      </c>
      <c r="D2968" s="259" t="s">
        <v>40</v>
      </c>
      <c r="E2968" s="259">
        <v>1949</v>
      </c>
      <c r="F2968" s="259" t="s">
        <v>4773</v>
      </c>
      <c r="G2968" s="259" t="s">
        <v>22</v>
      </c>
      <c r="H2968" s="259">
        <v>3</v>
      </c>
      <c r="I2968" s="259" t="s">
        <v>4774</v>
      </c>
      <c r="J2968" s="259" t="s">
        <v>4775</v>
      </c>
      <c r="K2968" s="259" t="s">
        <v>4776</v>
      </c>
      <c r="L2968" s="260">
        <v>45701</v>
      </c>
      <c r="M2968" s="259" t="s">
        <v>310</v>
      </c>
    </row>
    <row r="2969" spans="1:13" x14ac:dyDescent="0.35">
      <c r="A2969" s="261" t="s">
        <v>2363</v>
      </c>
      <c r="B2969" s="261" t="s">
        <v>2364</v>
      </c>
      <c r="C2969" s="261" t="s">
        <v>2353</v>
      </c>
      <c r="D2969" s="261" t="s">
        <v>545</v>
      </c>
      <c r="E2969" s="261">
        <v>298</v>
      </c>
      <c r="F2969" s="261" t="s">
        <v>4773</v>
      </c>
      <c r="G2969" s="261" t="s">
        <v>22</v>
      </c>
      <c r="H2969" s="261">
        <v>3</v>
      </c>
      <c r="I2969" s="261" t="s">
        <v>4774</v>
      </c>
      <c r="J2969" s="261" t="s">
        <v>4777</v>
      </c>
      <c r="K2969" s="261" t="s">
        <v>4778</v>
      </c>
      <c r="L2969" s="262">
        <v>45701</v>
      </c>
      <c r="M2969" s="261" t="s">
        <v>310</v>
      </c>
    </row>
    <row r="2970" spans="1:13" x14ac:dyDescent="0.35">
      <c r="A2970" s="259" t="s">
        <v>2363</v>
      </c>
      <c r="B2970" s="259" t="s">
        <v>2364</v>
      </c>
      <c r="C2970" s="259" t="s">
        <v>2353</v>
      </c>
      <c r="D2970" s="259" t="s">
        <v>550</v>
      </c>
      <c r="E2970" s="259">
        <v>8215</v>
      </c>
      <c r="F2970" s="259" t="s">
        <v>4726</v>
      </c>
      <c r="G2970" s="259" t="s">
        <v>22</v>
      </c>
      <c r="H2970" s="259">
        <v>3</v>
      </c>
      <c r="I2970" s="259" t="s">
        <v>4727</v>
      </c>
      <c r="J2970" s="259" t="s">
        <v>4732</v>
      </c>
      <c r="K2970" s="259" t="s">
        <v>4779</v>
      </c>
      <c r="L2970" s="260">
        <v>45701</v>
      </c>
      <c r="M2970" s="259" t="s">
        <v>310</v>
      </c>
    </row>
    <row r="2971" spans="1:13" x14ac:dyDescent="0.35">
      <c r="A2971" s="261" t="s">
        <v>2363</v>
      </c>
      <c r="B2971" s="261" t="s">
        <v>2364</v>
      </c>
      <c r="C2971" s="261" t="s">
        <v>2353</v>
      </c>
      <c r="D2971" s="261" t="s">
        <v>16</v>
      </c>
      <c r="E2971" s="261" t="s">
        <v>17</v>
      </c>
      <c r="F2971" s="261" t="s">
        <v>17</v>
      </c>
      <c r="G2971" s="261" t="s">
        <v>17</v>
      </c>
      <c r="H2971" s="261" t="s">
        <v>17</v>
      </c>
      <c r="I2971" s="261" t="s">
        <v>17</v>
      </c>
      <c r="J2971" s="261" t="s">
        <v>3459</v>
      </c>
      <c r="K2971" s="261" t="s">
        <v>4780</v>
      </c>
      <c r="L2971" s="262">
        <v>45701</v>
      </c>
      <c r="M2971" s="261" t="s">
        <v>310</v>
      </c>
    </row>
    <row r="2972" spans="1:13" x14ac:dyDescent="0.35">
      <c r="A2972" s="259" t="s">
        <v>2363</v>
      </c>
      <c r="B2972" s="259" t="s">
        <v>2364</v>
      </c>
      <c r="C2972" s="259" t="s">
        <v>2353</v>
      </c>
      <c r="D2972" s="259" t="s">
        <v>21</v>
      </c>
      <c r="E2972" s="259" t="s">
        <v>17</v>
      </c>
      <c r="F2972" s="259" t="s">
        <v>17</v>
      </c>
      <c r="G2972" s="259" t="s">
        <v>17</v>
      </c>
      <c r="H2972" s="259" t="s">
        <v>17</v>
      </c>
      <c r="I2972" s="259" t="s">
        <v>17</v>
      </c>
      <c r="J2972" s="259" t="s">
        <v>3459</v>
      </c>
      <c r="K2972" s="259" t="s">
        <v>4781</v>
      </c>
      <c r="L2972" s="260">
        <v>45701</v>
      </c>
      <c r="M2972" s="259" t="s">
        <v>310</v>
      </c>
    </row>
    <row r="2973" spans="1:13" x14ac:dyDescent="0.35">
      <c r="A2973" s="261" t="s">
        <v>2363</v>
      </c>
      <c r="B2973" s="261" t="s">
        <v>2364</v>
      </c>
      <c r="C2973" s="261" t="s">
        <v>2353</v>
      </c>
      <c r="D2973" s="261" t="s">
        <v>558</v>
      </c>
      <c r="E2973" s="261" t="s">
        <v>17</v>
      </c>
      <c r="F2973" s="261" t="s">
        <v>17</v>
      </c>
      <c r="G2973" s="261" t="s">
        <v>17</v>
      </c>
      <c r="H2973" s="261" t="s">
        <v>17</v>
      </c>
      <c r="I2973" s="261" t="s">
        <v>17</v>
      </c>
      <c r="J2973" s="261" t="s">
        <v>3459</v>
      </c>
      <c r="K2973" s="261" t="s">
        <v>4782</v>
      </c>
      <c r="L2973" s="262">
        <v>45701</v>
      </c>
      <c r="M2973" s="261" t="s">
        <v>310</v>
      </c>
    </row>
    <row r="2974" spans="1:13" x14ac:dyDescent="0.35">
      <c r="A2974" s="259" t="s">
        <v>2363</v>
      </c>
      <c r="B2974" s="259" t="s">
        <v>2364</v>
      </c>
      <c r="C2974" s="259" t="s">
        <v>2353</v>
      </c>
      <c r="D2974" s="259" t="s">
        <v>24</v>
      </c>
      <c r="E2974" s="259" t="s">
        <v>17</v>
      </c>
      <c r="F2974" s="259" t="s">
        <v>17</v>
      </c>
      <c r="G2974" s="259" t="s">
        <v>17</v>
      </c>
      <c r="H2974" s="259" t="s">
        <v>17</v>
      </c>
      <c r="I2974" s="259" t="s">
        <v>17</v>
      </c>
      <c r="J2974" s="259" t="s">
        <v>3459</v>
      </c>
      <c r="K2974" s="259" t="s">
        <v>4783</v>
      </c>
      <c r="L2974" s="260">
        <v>45701</v>
      </c>
      <c r="M2974" s="259" t="s">
        <v>310</v>
      </c>
    </row>
    <row r="2975" spans="1:13" x14ac:dyDescent="0.35">
      <c r="A2975" s="261" t="s">
        <v>2363</v>
      </c>
      <c r="B2975" s="261" t="s">
        <v>2364</v>
      </c>
      <c r="C2975" s="261" t="s">
        <v>2353</v>
      </c>
      <c r="D2975" s="261" t="s">
        <v>686</v>
      </c>
      <c r="E2975" s="261">
        <v>1200000</v>
      </c>
      <c r="F2975" s="261" t="s">
        <v>4738</v>
      </c>
      <c r="G2975" s="261" t="s">
        <v>22</v>
      </c>
      <c r="H2975" s="261">
        <v>3</v>
      </c>
      <c r="I2975" s="261" t="s">
        <v>4739</v>
      </c>
      <c r="J2975" s="261" t="s">
        <v>4784</v>
      </c>
      <c r="K2975" s="261" t="s">
        <v>4785</v>
      </c>
      <c r="L2975" s="262">
        <v>45701</v>
      </c>
      <c r="M2975" s="261" t="s">
        <v>310</v>
      </c>
    </row>
    <row r="2976" spans="1:13" x14ac:dyDescent="0.35">
      <c r="A2976" s="259" t="s">
        <v>2363</v>
      </c>
      <c r="B2976" s="259" t="s">
        <v>2364</v>
      </c>
      <c r="C2976" s="259" t="s">
        <v>2353</v>
      </c>
      <c r="D2976" s="259" t="s">
        <v>691</v>
      </c>
      <c r="E2976" s="259">
        <v>0</v>
      </c>
      <c r="F2976" s="259" t="s">
        <v>4711</v>
      </c>
      <c r="G2976" s="259" t="s">
        <v>22</v>
      </c>
      <c r="H2976" s="259">
        <v>3</v>
      </c>
      <c r="I2976" s="259" t="s">
        <v>4712</v>
      </c>
      <c r="J2976" s="259" t="s">
        <v>4514</v>
      </c>
      <c r="K2976" s="259" t="s">
        <v>4786</v>
      </c>
      <c r="L2976" s="260">
        <v>45701</v>
      </c>
      <c r="M2976" s="259" t="s">
        <v>310</v>
      </c>
    </row>
    <row r="2977" spans="1:13" x14ac:dyDescent="0.35">
      <c r="A2977" s="261" t="s">
        <v>2363</v>
      </c>
      <c r="B2977" s="261" t="s">
        <v>2364</v>
      </c>
      <c r="C2977" s="261" t="s">
        <v>2353</v>
      </c>
      <c r="D2977" s="261" t="s">
        <v>696</v>
      </c>
      <c r="E2977" s="261">
        <v>2070000</v>
      </c>
      <c r="F2977" s="261" t="s">
        <v>4787</v>
      </c>
      <c r="G2977" s="261" t="s">
        <v>22</v>
      </c>
      <c r="H2977" s="261">
        <v>3</v>
      </c>
      <c r="I2977" s="261" t="s">
        <v>4788</v>
      </c>
      <c r="J2977" s="261" t="s">
        <v>3766</v>
      </c>
      <c r="K2977" s="261" t="s">
        <v>4789</v>
      </c>
      <c r="L2977" s="262">
        <v>45701</v>
      </c>
      <c r="M2977" s="261" t="s">
        <v>310</v>
      </c>
    </row>
    <row r="2978" spans="1:13" x14ac:dyDescent="0.35">
      <c r="A2978" s="259" t="s">
        <v>2363</v>
      </c>
      <c r="B2978" s="259" t="s">
        <v>2364</v>
      </c>
      <c r="C2978" s="259" t="s">
        <v>2353</v>
      </c>
      <c r="D2978" s="259" t="s">
        <v>699</v>
      </c>
      <c r="E2978" s="259">
        <v>1200000</v>
      </c>
      <c r="F2978" s="259" t="s">
        <v>4790</v>
      </c>
      <c r="G2978" s="259" t="s">
        <v>22</v>
      </c>
      <c r="H2978" s="259">
        <v>3</v>
      </c>
      <c r="I2978" s="259" t="s">
        <v>4791</v>
      </c>
      <c r="J2978" s="259" t="s">
        <v>4792</v>
      </c>
      <c r="K2978" s="259" t="s">
        <v>4793</v>
      </c>
      <c r="L2978" s="260">
        <v>45701</v>
      </c>
      <c r="M2978" s="259" t="s">
        <v>310</v>
      </c>
    </row>
    <row r="2979" spans="1:13" x14ac:dyDescent="0.35">
      <c r="A2979" s="261" t="s">
        <v>2363</v>
      </c>
      <c r="B2979" s="261" t="s">
        <v>2364</v>
      </c>
      <c r="C2979" s="261" t="s">
        <v>2353</v>
      </c>
      <c r="D2979" s="261" t="s">
        <v>702</v>
      </c>
      <c r="E2979" s="261" t="s">
        <v>17</v>
      </c>
      <c r="F2979" s="261" t="s">
        <v>4790</v>
      </c>
      <c r="G2979" s="261" t="s">
        <v>22</v>
      </c>
      <c r="H2979" s="261">
        <v>3</v>
      </c>
      <c r="I2979" s="261" t="s">
        <v>4791</v>
      </c>
      <c r="J2979" s="261" t="s">
        <v>4794</v>
      </c>
      <c r="K2979" s="261" t="s">
        <v>4795</v>
      </c>
      <c r="L2979" s="262">
        <v>45701</v>
      </c>
      <c r="M2979" s="261" t="s">
        <v>310</v>
      </c>
    </row>
    <row r="2980" spans="1:13" x14ac:dyDescent="0.35">
      <c r="A2980" s="259" t="s">
        <v>2363</v>
      </c>
      <c r="B2980" s="259" t="s">
        <v>2364</v>
      </c>
      <c r="C2980" s="259" t="s">
        <v>2353</v>
      </c>
      <c r="D2980" s="259" t="s">
        <v>572</v>
      </c>
      <c r="E2980" s="259" t="s">
        <v>17</v>
      </c>
      <c r="F2980" s="259" t="s">
        <v>4790</v>
      </c>
      <c r="G2980" s="259" t="s">
        <v>22</v>
      </c>
      <c r="H2980" s="259">
        <v>3</v>
      </c>
      <c r="I2980" s="259" t="s">
        <v>4791</v>
      </c>
      <c r="J2980" s="259" t="s">
        <v>4794</v>
      </c>
      <c r="K2980" s="259" t="s">
        <v>4796</v>
      </c>
      <c r="L2980" s="260">
        <v>45701</v>
      </c>
      <c r="M2980" s="259" t="s">
        <v>310</v>
      </c>
    </row>
    <row r="2981" spans="1:13" x14ac:dyDescent="0.35">
      <c r="A2981" s="261" t="s">
        <v>2363</v>
      </c>
      <c r="B2981" s="261" t="s">
        <v>2364</v>
      </c>
      <c r="C2981" s="261" t="s">
        <v>2353</v>
      </c>
      <c r="D2981" s="261" t="s">
        <v>282</v>
      </c>
      <c r="E2981" s="261">
        <v>5</v>
      </c>
      <c r="F2981" s="261" t="s">
        <v>4738</v>
      </c>
      <c r="G2981" s="261" t="s">
        <v>22</v>
      </c>
      <c r="H2981" s="261">
        <v>3</v>
      </c>
      <c r="I2981" s="261" t="s">
        <v>4739</v>
      </c>
      <c r="J2981" s="261" t="s">
        <v>4439</v>
      </c>
      <c r="K2981" s="261" t="s">
        <v>4797</v>
      </c>
      <c r="L2981" s="262">
        <v>45701</v>
      </c>
      <c r="M2981" s="261" t="s">
        <v>310</v>
      </c>
    </row>
    <row r="2982" spans="1:13" x14ac:dyDescent="0.35">
      <c r="A2982" s="259" t="s">
        <v>2363</v>
      </c>
      <c r="B2982" s="259" t="s">
        <v>2364</v>
      </c>
      <c r="C2982" s="259" t="s">
        <v>2353</v>
      </c>
      <c r="D2982" s="259" t="s">
        <v>26</v>
      </c>
      <c r="E2982" s="259" t="s">
        <v>17</v>
      </c>
      <c r="F2982" s="259" t="s">
        <v>17</v>
      </c>
      <c r="G2982" s="259" t="s">
        <v>17</v>
      </c>
      <c r="H2982" s="259" t="s">
        <v>17</v>
      </c>
      <c r="I2982" s="259" t="s">
        <v>17</v>
      </c>
      <c r="J2982" s="259" t="s">
        <v>3459</v>
      </c>
      <c r="K2982" s="259" t="s">
        <v>4798</v>
      </c>
      <c r="L2982" s="260">
        <v>45701</v>
      </c>
      <c r="M2982" s="259" t="s">
        <v>310</v>
      </c>
    </row>
    <row r="2983" spans="1:13" x14ac:dyDescent="0.35">
      <c r="A2983" s="261" t="s">
        <v>2363</v>
      </c>
      <c r="B2983" s="261" t="s">
        <v>2364</v>
      </c>
      <c r="C2983" s="261" t="s">
        <v>2353</v>
      </c>
      <c r="D2983" s="261" t="s">
        <v>28</v>
      </c>
      <c r="E2983" s="261" t="s">
        <v>17</v>
      </c>
      <c r="F2983" s="261" t="s">
        <v>17</v>
      </c>
      <c r="G2983" s="261" t="s">
        <v>17</v>
      </c>
      <c r="H2983" s="261" t="s">
        <v>17</v>
      </c>
      <c r="I2983" s="261" t="s">
        <v>17</v>
      </c>
      <c r="J2983" s="261" t="s">
        <v>3459</v>
      </c>
      <c r="K2983" s="261" t="s">
        <v>4799</v>
      </c>
      <c r="L2983" s="262">
        <v>45701</v>
      </c>
      <c r="M2983" s="261" t="s">
        <v>310</v>
      </c>
    </row>
    <row r="2984" spans="1:13" x14ac:dyDescent="0.35">
      <c r="A2984" s="259" t="s">
        <v>2374</v>
      </c>
      <c r="B2984" s="259" t="s">
        <v>2375</v>
      </c>
      <c r="C2984" s="259" t="s">
        <v>2353</v>
      </c>
      <c r="D2984" s="259" t="s">
        <v>648</v>
      </c>
      <c r="E2984" s="259">
        <v>5500000</v>
      </c>
      <c r="F2984" s="259" t="s">
        <v>4707</v>
      </c>
      <c r="G2984" s="259" t="s">
        <v>22</v>
      </c>
      <c r="H2984" s="259">
        <v>3</v>
      </c>
      <c r="I2984" s="259" t="s">
        <v>4708</v>
      </c>
      <c r="J2984" s="259" t="s">
        <v>4709</v>
      </c>
      <c r="K2984" s="259" t="s">
        <v>4800</v>
      </c>
      <c r="L2984" s="260">
        <v>45701</v>
      </c>
      <c r="M2984" s="259" t="s">
        <v>310</v>
      </c>
    </row>
    <row r="2985" spans="1:13" x14ac:dyDescent="0.35">
      <c r="A2985" s="261" t="s">
        <v>2374</v>
      </c>
      <c r="B2985" s="261" t="s">
        <v>2375</v>
      </c>
      <c r="C2985" s="261" t="s">
        <v>2353</v>
      </c>
      <c r="D2985" s="261" t="s">
        <v>653</v>
      </c>
      <c r="E2985" s="261">
        <v>365</v>
      </c>
      <c r="F2985" s="261" t="s">
        <v>4711</v>
      </c>
      <c r="G2985" s="261" t="s">
        <v>742</v>
      </c>
      <c r="H2985" s="261">
        <v>2</v>
      </c>
      <c r="I2985" s="261" t="s">
        <v>4712</v>
      </c>
      <c r="J2985" s="261" t="s">
        <v>4801</v>
      </c>
      <c r="K2985" s="261" t="s">
        <v>4802</v>
      </c>
      <c r="L2985" s="262">
        <v>45701</v>
      </c>
      <c r="M2985" s="261" t="s">
        <v>310</v>
      </c>
    </row>
    <row r="2986" spans="1:13" x14ac:dyDescent="0.35">
      <c r="A2986" s="259" t="s">
        <v>2374</v>
      </c>
      <c r="B2986" s="259" t="s">
        <v>2375</v>
      </c>
      <c r="C2986" s="259" t="s">
        <v>2353</v>
      </c>
      <c r="D2986" s="259" t="s">
        <v>658</v>
      </c>
      <c r="E2986" s="259">
        <v>2100000</v>
      </c>
      <c r="F2986" s="259" t="s">
        <v>4707</v>
      </c>
      <c r="G2986" s="259" t="s">
        <v>22</v>
      </c>
      <c r="H2986" s="259">
        <v>3</v>
      </c>
      <c r="I2986" s="259" t="s">
        <v>4708</v>
      </c>
      <c r="J2986" s="259" t="s">
        <v>4803</v>
      </c>
      <c r="K2986" s="259" t="s">
        <v>4804</v>
      </c>
      <c r="L2986" s="260">
        <v>45701</v>
      </c>
      <c r="M2986" s="259" t="s">
        <v>310</v>
      </c>
    </row>
    <row r="2987" spans="1:13" x14ac:dyDescent="0.35">
      <c r="A2987" s="261" t="s">
        <v>2374</v>
      </c>
      <c r="B2987" s="261" t="s">
        <v>2375</v>
      </c>
      <c r="C2987" s="261" t="s">
        <v>2353</v>
      </c>
      <c r="D2987" s="261" t="s">
        <v>663</v>
      </c>
      <c r="E2987" s="261">
        <v>2100000</v>
      </c>
      <c r="F2987" s="261" t="s">
        <v>4707</v>
      </c>
      <c r="G2987" s="261" t="s">
        <v>22</v>
      </c>
      <c r="H2987" s="261">
        <v>3</v>
      </c>
      <c r="I2987" s="261" t="s">
        <v>4708</v>
      </c>
      <c r="J2987" s="261" t="s">
        <v>4805</v>
      </c>
      <c r="K2987" s="261" t="s">
        <v>4806</v>
      </c>
      <c r="L2987" s="262">
        <v>45701</v>
      </c>
      <c r="M2987" s="261" t="s">
        <v>310</v>
      </c>
    </row>
    <row r="2988" spans="1:13" x14ac:dyDescent="0.35">
      <c r="A2988" s="259" t="s">
        <v>2374</v>
      </c>
      <c r="B2988" s="259" t="s">
        <v>2375</v>
      </c>
      <c r="C2988" s="259" t="s">
        <v>2353</v>
      </c>
      <c r="D2988" s="259" t="s">
        <v>413</v>
      </c>
      <c r="E2988" s="259">
        <v>1900000</v>
      </c>
      <c r="F2988" s="259" t="s">
        <v>4807</v>
      </c>
      <c r="G2988" s="259" t="s">
        <v>742</v>
      </c>
      <c r="H2988" s="259">
        <v>2</v>
      </c>
      <c r="I2988" s="259" t="s">
        <v>4808</v>
      </c>
      <c r="J2988" s="259" t="s">
        <v>4809</v>
      </c>
      <c r="K2988" s="259" t="s">
        <v>4810</v>
      </c>
      <c r="L2988" s="260">
        <v>45701</v>
      </c>
      <c r="M2988" s="259" t="s">
        <v>310</v>
      </c>
    </row>
    <row r="2989" spans="1:13" x14ac:dyDescent="0.35">
      <c r="A2989" s="261" t="s">
        <v>2374</v>
      </c>
      <c r="B2989" s="261" t="s">
        <v>2375</v>
      </c>
      <c r="C2989" s="261" t="s">
        <v>2353</v>
      </c>
      <c r="D2989" s="261" t="s">
        <v>38</v>
      </c>
      <c r="E2989" s="261" t="s">
        <v>17</v>
      </c>
      <c r="F2989" s="261" t="s">
        <v>17</v>
      </c>
      <c r="G2989" s="261" t="s">
        <v>17</v>
      </c>
      <c r="H2989" s="261" t="s">
        <v>17</v>
      </c>
      <c r="I2989" s="261" t="s">
        <v>17</v>
      </c>
      <c r="J2989" s="261" t="s">
        <v>3459</v>
      </c>
      <c r="K2989" s="261" t="s">
        <v>4811</v>
      </c>
      <c r="L2989" s="262">
        <v>45701</v>
      </c>
      <c r="M2989" s="261" t="s">
        <v>310</v>
      </c>
    </row>
    <row r="2990" spans="1:13" x14ac:dyDescent="0.35">
      <c r="A2990" s="259" t="s">
        <v>2374</v>
      </c>
      <c r="B2990" s="259" t="s">
        <v>2375</v>
      </c>
      <c r="C2990" s="259" t="s">
        <v>2353</v>
      </c>
      <c r="D2990" s="259" t="s">
        <v>40</v>
      </c>
      <c r="E2990" s="259">
        <v>20149</v>
      </c>
      <c r="F2990" s="259" t="s">
        <v>4812</v>
      </c>
      <c r="G2990" s="259" t="s">
        <v>22</v>
      </c>
      <c r="H2990" s="259">
        <v>3</v>
      </c>
      <c r="I2990" s="259" t="s">
        <v>4813</v>
      </c>
      <c r="J2990" s="259" t="s">
        <v>4814</v>
      </c>
      <c r="K2990" s="259" t="s">
        <v>4815</v>
      </c>
      <c r="L2990" s="260">
        <v>45701</v>
      </c>
      <c r="M2990" s="259" t="s">
        <v>310</v>
      </c>
    </row>
    <row r="2991" spans="1:13" x14ac:dyDescent="0.35">
      <c r="A2991" s="261" t="s">
        <v>2374</v>
      </c>
      <c r="B2991" s="261" t="s">
        <v>2375</v>
      </c>
      <c r="C2991" s="261" t="s">
        <v>2353</v>
      </c>
      <c r="D2991" s="261" t="s">
        <v>545</v>
      </c>
      <c r="E2991" s="261">
        <v>7917</v>
      </c>
      <c r="F2991" s="261" t="s">
        <v>4812</v>
      </c>
      <c r="G2991" s="261" t="s">
        <v>22</v>
      </c>
      <c r="H2991" s="261">
        <v>3</v>
      </c>
      <c r="I2991" s="261" t="s">
        <v>4813</v>
      </c>
      <c r="J2991" s="261" t="s">
        <v>4816</v>
      </c>
      <c r="K2991" s="261" t="s">
        <v>4817</v>
      </c>
      <c r="L2991" s="262">
        <v>45701</v>
      </c>
      <c r="M2991" s="261" t="s">
        <v>310</v>
      </c>
    </row>
    <row r="2992" spans="1:13" x14ac:dyDescent="0.35">
      <c r="A2992" s="259" t="s">
        <v>2374</v>
      </c>
      <c r="B2992" s="259" t="s">
        <v>2375</v>
      </c>
      <c r="C2992" s="259" t="s">
        <v>2353</v>
      </c>
      <c r="D2992" s="259" t="s">
        <v>550</v>
      </c>
      <c r="E2992" s="259">
        <v>8215</v>
      </c>
      <c r="F2992" s="259" t="s">
        <v>4818</v>
      </c>
      <c r="G2992" s="259" t="s">
        <v>22</v>
      </c>
      <c r="H2992" s="259">
        <v>3</v>
      </c>
      <c r="I2992" s="259" t="s">
        <v>4819</v>
      </c>
      <c r="J2992" s="259" t="s">
        <v>4732</v>
      </c>
      <c r="K2992" s="259" t="s">
        <v>4820</v>
      </c>
      <c r="L2992" s="260">
        <v>45701</v>
      </c>
      <c r="M2992" s="259" t="s">
        <v>310</v>
      </c>
    </row>
    <row r="2993" spans="1:13" x14ac:dyDescent="0.35">
      <c r="A2993" s="261" t="s">
        <v>2374</v>
      </c>
      <c r="B2993" s="261" t="s">
        <v>2375</v>
      </c>
      <c r="C2993" s="261" t="s">
        <v>2353</v>
      </c>
      <c r="D2993" s="261" t="s">
        <v>16</v>
      </c>
      <c r="E2993" s="261" t="s">
        <v>17</v>
      </c>
      <c r="F2993" s="261" t="s">
        <v>17</v>
      </c>
      <c r="G2993" s="261" t="s">
        <v>17</v>
      </c>
      <c r="H2993" s="261" t="s">
        <v>17</v>
      </c>
      <c r="I2993" s="261" t="s">
        <v>17</v>
      </c>
      <c r="J2993" s="261" t="s">
        <v>3459</v>
      </c>
      <c r="K2993" s="261" t="s">
        <v>4821</v>
      </c>
      <c r="L2993" s="262">
        <v>45701</v>
      </c>
      <c r="M2993" s="261" t="s">
        <v>310</v>
      </c>
    </row>
    <row r="2994" spans="1:13" x14ac:dyDescent="0.35">
      <c r="A2994" s="259" t="s">
        <v>2374</v>
      </c>
      <c r="B2994" s="259" t="s">
        <v>2375</v>
      </c>
      <c r="C2994" s="259" t="s">
        <v>2353</v>
      </c>
      <c r="D2994" s="259" t="s">
        <v>21</v>
      </c>
      <c r="E2994" s="259" t="s">
        <v>17</v>
      </c>
      <c r="F2994" s="259" t="s">
        <v>17</v>
      </c>
      <c r="G2994" s="259" t="s">
        <v>17</v>
      </c>
      <c r="H2994" s="259" t="s">
        <v>17</v>
      </c>
      <c r="I2994" s="259" t="s">
        <v>17</v>
      </c>
      <c r="J2994" s="259" t="s">
        <v>3459</v>
      </c>
      <c r="K2994" s="259" t="s">
        <v>4822</v>
      </c>
      <c r="L2994" s="260">
        <v>45701</v>
      </c>
      <c r="M2994" s="259" t="s">
        <v>310</v>
      </c>
    </row>
    <row r="2995" spans="1:13" x14ac:dyDescent="0.35">
      <c r="A2995" s="261" t="s">
        <v>2374</v>
      </c>
      <c r="B2995" s="261" t="s">
        <v>2375</v>
      </c>
      <c r="C2995" s="261" t="s">
        <v>2353</v>
      </c>
      <c r="D2995" s="261" t="s">
        <v>558</v>
      </c>
      <c r="E2995" s="261" t="s">
        <v>17</v>
      </c>
      <c r="F2995" s="261" t="s">
        <v>17</v>
      </c>
      <c r="G2995" s="261" t="s">
        <v>17</v>
      </c>
      <c r="H2995" s="261" t="s">
        <v>17</v>
      </c>
      <c r="I2995" s="261" t="s">
        <v>17</v>
      </c>
      <c r="J2995" s="261" t="s">
        <v>3459</v>
      </c>
      <c r="K2995" s="261" t="s">
        <v>4823</v>
      </c>
      <c r="L2995" s="262">
        <v>45701</v>
      </c>
      <c r="M2995" s="261" t="s">
        <v>310</v>
      </c>
    </row>
    <row r="2996" spans="1:13" x14ac:dyDescent="0.35">
      <c r="A2996" s="259" t="s">
        <v>2374</v>
      </c>
      <c r="B2996" s="259" t="s">
        <v>2375</v>
      </c>
      <c r="C2996" s="259" t="s">
        <v>2353</v>
      </c>
      <c r="D2996" s="259" t="s">
        <v>24</v>
      </c>
      <c r="E2996" s="259" t="s">
        <v>17</v>
      </c>
      <c r="F2996" s="259" t="s">
        <v>17</v>
      </c>
      <c r="G2996" s="259" t="s">
        <v>17</v>
      </c>
      <c r="H2996" s="259" t="s">
        <v>17</v>
      </c>
      <c r="I2996" s="259" t="s">
        <v>17</v>
      </c>
      <c r="J2996" s="259" t="s">
        <v>3459</v>
      </c>
      <c r="K2996" s="259" t="s">
        <v>4824</v>
      </c>
      <c r="L2996" s="260">
        <v>45701</v>
      </c>
      <c r="M2996" s="259" t="s">
        <v>310</v>
      </c>
    </row>
    <row r="2997" spans="1:13" x14ac:dyDescent="0.35">
      <c r="A2997" s="261" t="s">
        <v>2374</v>
      </c>
      <c r="B2997" s="261" t="s">
        <v>2375</v>
      </c>
      <c r="C2997" s="261" t="s">
        <v>2353</v>
      </c>
      <c r="D2997" s="261" t="s">
        <v>686</v>
      </c>
      <c r="E2997" s="261">
        <v>2100000</v>
      </c>
      <c r="F2997" s="261" t="s">
        <v>4738</v>
      </c>
      <c r="G2997" s="261" t="s">
        <v>22</v>
      </c>
      <c r="H2997" s="261">
        <v>3</v>
      </c>
      <c r="I2997" s="261" t="s">
        <v>4739</v>
      </c>
      <c r="J2997" s="261" t="s">
        <v>4825</v>
      </c>
      <c r="K2997" s="261" t="s">
        <v>4826</v>
      </c>
      <c r="L2997" s="262">
        <v>45701</v>
      </c>
      <c r="M2997" s="261" t="s">
        <v>310</v>
      </c>
    </row>
    <row r="2998" spans="1:13" x14ac:dyDescent="0.35">
      <c r="A2998" s="259" t="s">
        <v>2374</v>
      </c>
      <c r="B2998" s="259" t="s">
        <v>2375</v>
      </c>
      <c r="C2998" s="259" t="s">
        <v>2353</v>
      </c>
      <c r="D2998" s="259" t="s">
        <v>691</v>
      </c>
      <c r="E2998" s="259">
        <v>0</v>
      </c>
      <c r="F2998" s="259" t="s">
        <v>4827</v>
      </c>
      <c r="G2998" s="259" t="s">
        <v>22</v>
      </c>
      <c r="H2998" s="259">
        <v>3</v>
      </c>
      <c r="I2998" s="259" t="s">
        <v>4828</v>
      </c>
      <c r="J2998" s="259" t="s">
        <v>4514</v>
      </c>
      <c r="K2998" s="259" t="s">
        <v>4829</v>
      </c>
      <c r="L2998" s="260">
        <v>45701</v>
      </c>
      <c r="M2998" s="259" t="s">
        <v>310</v>
      </c>
    </row>
    <row r="2999" spans="1:13" x14ac:dyDescent="0.35">
      <c r="A2999" s="261" t="s">
        <v>2374</v>
      </c>
      <c r="B2999" s="261" t="s">
        <v>2375</v>
      </c>
      <c r="C2999" s="261" t="s">
        <v>2353</v>
      </c>
      <c r="D2999" s="261" t="s">
        <v>696</v>
      </c>
      <c r="E2999" s="261">
        <v>0</v>
      </c>
      <c r="F2999" s="261" t="s">
        <v>4827</v>
      </c>
      <c r="G2999" s="261" t="s">
        <v>22</v>
      </c>
      <c r="H2999" s="261">
        <v>3</v>
      </c>
      <c r="I2999" s="261" t="s">
        <v>4828</v>
      </c>
      <c r="J2999" s="261" t="s">
        <v>4562</v>
      </c>
      <c r="K2999" s="261" t="s">
        <v>4830</v>
      </c>
      <c r="L2999" s="262">
        <v>45701</v>
      </c>
      <c r="M2999" s="261" t="s">
        <v>310</v>
      </c>
    </row>
    <row r="3000" spans="1:13" x14ac:dyDescent="0.35">
      <c r="A3000" s="259" t="s">
        <v>2374</v>
      </c>
      <c r="B3000" s="259" t="s">
        <v>2375</v>
      </c>
      <c r="C3000" s="259" t="s">
        <v>2353</v>
      </c>
      <c r="D3000" s="259" t="s">
        <v>699</v>
      </c>
      <c r="E3000" s="259">
        <v>879000</v>
      </c>
      <c r="F3000" s="259" t="s">
        <v>4831</v>
      </c>
      <c r="G3000" s="259" t="s">
        <v>22</v>
      </c>
      <c r="H3000" s="259">
        <v>3</v>
      </c>
      <c r="I3000" s="259" t="s">
        <v>4832</v>
      </c>
      <c r="J3000" s="259" t="s">
        <v>4833</v>
      </c>
      <c r="K3000" s="259" t="s">
        <v>4834</v>
      </c>
      <c r="L3000" s="260">
        <v>45701</v>
      </c>
      <c r="M3000" s="259" t="s">
        <v>310</v>
      </c>
    </row>
    <row r="3001" spans="1:13" x14ac:dyDescent="0.35">
      <c r="A3001" s="261" t="s">
        <v>2374</v>
      </c>
      <c r="B3001" s="261" t="s">
        <v>2375</v>
      </c>
      <c r="C3001" s="261" t="s">
        <v>2353</v>
      </c>
      <c r="D3001" s="261" t="s">
        <v>702</v>
      </c>
      <c r="E3001" s="261">
        <v>876000</v>
      </c>
      <c r="F3001" s="261" t="s">
        <v>4831</v>
      </c>
      <c r="G3001" s="261" t="s">
        <v>22</v>
      </c>
      <c r="H3001" s="261">
        <v>3</v>
      </c>
      <c r="I3001" s="261" t="s">
        <v>4832</v>
      </c>
      <c r="J3001" s="261" t="s">
        <v>4835</v>
      </c>
      <c r="K3001" s="261" t="s">
        <v>4836</v>
      </c>
      <c r="L3001" s="262">
        <v>45701</v>
      </c>
      <c r="M3001" s="261" t="s">
        <v>310</v>
      </c>
    </row>
    <row r="3002" spans="1:13" x14ac:dyDescent="0.35">
      <c r="A3002" s="259" t="s">
        <v>2374</v>
      </c>
      <c r="B3002" s="259" t="s">
        <v>2375</v>
      </c>
      <c r="C3002" s="259" t="s">
        <v>2353</v>
      </c>
      <c r="D3002" s="259" t="s">
        <v>572</v>
      </c>
      <c r="E3002" s="259">
        <v>345000</v>
      </c>
      <c r="F3002" s="259" t="s">
        <v>4831</v>
      </c>
      <c r="G3002" s="259" t="s">
        <v>22</v>
      </c>
      <c r="H3002" s="259">
        <v>3</v>
      </c>
      <c r="I3002" s="259" t="s">
        <v>4832</v>
      </c>
      <c r="J3002" s="259" t="s">
        <v>4837</v>
      </c>
      <c r="K3002" s="259" t="s">
        <v>4838</v>
      </c>
      <c r="L3002" s="260">
        <v>45701</v>
      </c>
      <c r="M3002" s="259" t="s">
        <v>310</v>
      </c>
    </row>
    <row r="3003" spans="1:13" x14ac:dyDescent="0.35">
      <c r="A3003" s="261" t="s">
        <v>2374</v>
      </c>
      <c r="B3003" s="261" t="s">
        <v>2375</v>
      </c>
      <c r="C3003" s="261" t="s">
        <v>2353</v>
      </c>
      <c r="D3003" s="261" t="s">
        <v>282</v>
      </c>
      <c r="E3003" s="261">
        <v>5</v>
      </c>
      <c r="F3003" s="261" t="s">
        <v>4738</v>
      </c>
      <c r="G3003" s="261" t="s">
        <v>22</v>
      </c>
      <c r="H3003" s="261">
        <v>3</v>
      </c>
      <c r="I3003" s="261" t="s">
        <v>4739</v>
      </c>
      <c r="J3003" s="261" t="s">
        <v>4439</v>
      </c>
      <c r="K3003" s="261" t="s">
        <v>4839</v>
      </c>
      <c r="L3003" s="262">
        <v>45701</v>
      </c>
      <c r="M3003" s="261" t="s">
        <v>310</v>
      </c>
    </row>
    <row r="3004" spans="1:13" x14ac:dyDescent="0.35">
      <c r="A3004" s="259" t="s">
        <v>2374</v>
      </c>
      <c r="B3004" s="259" t="s">
        <v>2375</v>
      </c>
      <c r="C3004" s="259" t="s">
        <v>2353</v>
      </c>
      <c r="D3004" s="259" t="s">
        <v>26</v>
      </c>
      <c r="E3004" s="259" t="s">
        <v>17</v>
      </c>
      <c r="F3004" s="259" t="s">
        <v>17</v>
      </c>
      <c r="G3004" s="259" t="s">
        <v>17</v>
      </c>
      <c r="H3004" s="259" t="s">
        <v>17</v>
      </c>
      <c r="I3004" s="259" t="s">
        <v>17</v>
      </c>
      <c r="J3004" s="259" t="s">
        <v>3459</v>
      </c>
      <c r="K3004" s="259" t="s">
        <v>4840</v>
      </c>
      <c r="L3004" s="260">
        <v>45701</v>
      </c>
      <c r="M3004" s="259" t="s">
        <v>310</v>
      </c>
    </row>
    <row r="3005" spans="1:13" x14ac:dyDescent="0.35">
      <c r="A3005" s="261" t="s">
        <v>2374</v>
      </c>
      <c r="B3005" s="261" t="s">
        <v>2375</v>
      </c>
      <c r="C3005" s="261" t="s">
        <v>2353</v>
      </c>
      <c r="D3005" s="261" t="s">
        <v>28</v>
      </c>
      <c r="E3005" s="261" t="s">
        <v>17</v>
      </c>
      <c r="F3005" s="261" t="s">
        <v>17</v>
      </c>
      <c r="G3005" s="261" t="s">
        <v>17</v>
      </c>
      <c r="H3005" s="261" t="s">
        <v>17</v>
      </c>
      <c r="I3005" s="261" t="s">
        <v>17</v>
      </c>
      <c r="J3005" s="261" t="s">
        <v>3459</v>
      </c>
      <c r="K3005" s="261" t="s">
        <v>4841</v>
      </c>
      <c r="L3005" s="262">
        <v>45701</v>
      </c>
      <c r="M3005" s="261" t="s">
        <v>310</v>
      </c>
    </row>
    <row r="3006" spans="1:13" x14ac:dyDescent="0.35">
      <c r="A3006" s="259" t="s">
        <v>59</v>
      </c>
      <c r="B3006" s="259" t="s">
        <v>60</v>
      </c>
      <c r="C3006" s="259" t="s">
        <v>61</v>
      </c>
      <c r="D3006" s="259" t="s">
        <v>648</v>
      </c>
      <c r="E3006" s="259">
        <v>10405588</v>
      </c>
      <c r="F3006" s="259" t="s">
        <v>4842</v>
      </c>
      <c r="G3006" s="259" t="s">
        <v>742</v>
      </c>
      <c r="H3006" s="259">
        <v>2</v>
      </c>
      <c r="I3006" s="259" t="s">
        <v>4843</v>
      </c>
      <c r="J3006" s="259" t="s">
        <v>4844</v>
      </c>
      <c r="K3006" s="259" t="s">
        <v>4845</v>
      </c>
      <c r="L3006" s="260">
        <v>45704</v>
      </c>
      <c r="M3006" s="259" t="s">
        <v>20</v>
      </c>
    </row>
    <row r="3007" spans="1:13" x14ac:dyDescent="0.35">
      <c r="A3007" s="261" t="s">
        <v>59</v>
      </c>
      <c r="B3007" s="261" t="s">
        <v>60</v>
      </c>
      <c r="C3007" s="261" t="s">
        <v>61</v>
      </c>
      <c r="D3007" s="261" t="s">
        <v>653</v>
      </c>
      <c r="E3007" s="261">
        <v>10794</v>
      </c>
      <c r="F3007" s="261" t="s">
        <v>4846</v>
      </c>
      <c r="G3007" s="261" t="s">
        <v>742</v>
      </c>
      <c r="H3007" s="261">
        <v>2</v>
      </c>
      <c r="I3007" s="261" t="s">
        <v>4847</v>
      </c>
      <c r="J3007" s="261" t="s">
        <v>4848</v>
      </c>
      <c r="K3007" s="261" t="s">
        <v>4849</v>
      </c>
      <c r="L3007" s="262">
        <v>45704</v>
      </c>
      <c r="M3007" s="261" t="s">
        <v>20</v>
      </c>
    </row>
    <row r="3008" spans="1:13" x14ac:dyDescent="0.35">
      <c r="A3008" s="259" t="s">
        <v>59</v>
      </c>
      <c r="B3008" s="259" t="s">
        <v>60</v>
      </c>
      <c r="C3008" s="259" t="s">
        <v>61</v>
      </c>
      <c r="D3008" s="259" t="s">
        <v>658</v>
      </c>
      <c r="E3008" s="259">
        <v>774614</v>
      </c>
      <c r="F3008" s="259" t="s">
        <v>4850</v>
      </c>
      <c r="G3008" s="259" t="s">
        <v>358</v>
      </c>
      <c r="H3008" s="259">
        <v>1</v>
      </c>
      <c r="I3008" s="259" t="s">
        <v>4851</v>
      </c>
      <c r="J3008" s="259" t="s">
        <v>4852</v>
      </c>
      <c r="K3008" s="259" t="s">
        <v>4853</v>
      </c>
      <c r="L3008" s="260">
        <v>45704</v>
      </c>
      <c r="M3008" s="259" t="s">
        <v>20</v>
      </c>
    </row>
    <row r="3009" spans="1:13" x14ac:dyDescent="0.35">
      <c r="A3009" s="261" t="s">
        <v>59</v>
      </c>
      <c r="B3009" s="261" t="s">
        <v>60</v>
      </c>
      <c r="C3009" s="261" t="s">
        <v>61</v>
      </c>
      <c r="D3009" s="261" t="s">
        <v>663</v>
      </c>
      <c r="E3009" s="261">
        <v>237888</v>
      </c>
      <c r="F3009" s="261" t="s">
        <v>4854</v>
      </c>
      <c r="G3009" s="261" t="s">
        <v>358</v>
      </c>
      <c r="H3009" s="261">
        <v>1</v>
      </c>
      <c r="I3009" s="261" t="s">
        <v>4855</v>
      </c>
      <c r="J3009" s="261" t="s">
        <v>4856</v>
      </c>
      <c r="K3009" s="261" t="s">
        <v>4857</v>
      </c>
      <c r="L3009" s="262">
        <v>45704</v>
      </c>
      <c r="M3009" s="261" t="s">
        <v>20</v>
      </c>
    </row>
    <row r="3010" spans="1:13" x14ac:dyDescent="0.35">
      <c r="A3010" s="259" t="s">
        <v>59</v>
      </c>
      <c r="B3010" s="259" t="s">
        <v>60</v>
      </c>
      <c r="C3010" s="259" t="s">
        <v>61</v>
      </c>
      <c r="D3010" s="259" t="s">
        <v>413</v>
      </c>
      <c r="E3010" s="259">
        <v>237888</v>
      </c>
      <c r="F3010" s="259" t="s">
        <v>4854</v>
      </c>
      <c r="G3010" s="259" t="s">
        <v>358</v>
      </c>
      <c r="H3010" s="259">
        <v>1</v>
      </c>
      <c r="I3010" s="259" t="s">
        <v>4855</v>
      </c>
      <c r="J3010" s="259" t="s">
        <v>4858</v>
      </c>
      <c r="K3010" s="259" t="s">
        <v>4859</v>
      </c>
      <c r="L3010" s="260">
        <v>45704</v>
      </c>
      <c r="M3010" s="259" t="s">
        <v>20</v>
      </c>
    </row>
    <row r="3011" spans="1:13" x14ac:dyDescent="0.35">
      <c r="A3011" s="261" t="s">
        <v>59</v>
      </c>
      <c r="B3011" s="261" t="s">
        <v>60</v>
      </c>
      <c r="C3011" s="261" t="s">
        <v>61</v>
      </c>
      <c r="D3011" s="261" t="s">
        <v>545</v>
      </c>
      <c r="E3011" s="261">
        <v>53</v>
      </c>
      <c r="F3011" s="261" t="s">
        <v>4860</v>
      </c>
      <c r="G3011" s="261" t="s">
        <v>22</v>
      </c>
      <c r="H3011" s="261">
        <v>3</v>
      </c>
      <c r="I3011" s="261" t="s">
        <v>4861</v>
      </c>
      <c r="J3011" s="261" t="s">
        <v>4862</v>
      </c>
      <c r="K3011" s="261" t="s">
        <v>4863</v>
      </c>
      <c r="L3011" s="262">
        <v>45704</v>
      </c>
      <c r="M3011" s="261" t="s">
        <v>20</v>
      </c>
    </row>
    <row r="3012" spans="1:13" x14ac:dyDescent="0.35">
      <c r="A3012" s="259" t="s">
        <v>59</v>
      </c>
      <c r="B3012" s="259" t="s">
        <v>60</v>
      </c>
      <c r="C3012" s="259" t="s">
        <v>61</v>
      </c>
      <c r="D3012" s="259" t="s">
        <v>550</v>
      </c>
      <c r="E3012" s="259">
        <v>53</v>
      </c>
      <c r="F3012" s="259" t="s">
        <v>4860</v>
      </c>
      <c r="G3012" s="259" t="s">
        <v>22</v>
      </c>
      <c r="H3012" s="259">
        <v>3</v>
      </c>
      <c r="I3012" s="259" t="s">
        <v>4861</v>
      </c>
      <c r="J3012" s="259" t="s">
        <v>4864</v>
      </c>
      <c r="K3012" s="259" t="s">
        <v>4865</v>
      </c>
      <c r="L3012" s="260">
        <v>45704</v>
      </c>
      <c r="M3012" s="259" t="s">
        <v>20</v>
      </c>
    </row>
    <row r="3013" spans="1:13" x14ac:dyDescent="0.35">
      <c r="A3013" s="261" t="s">
        <v>59</v>
      </c>
      <c r="B3013" s="261" t="s">
        <v>60</v>
      </c>
      <c r="C3013" s="261" t="s">
        <v>61</v>
      </c>
      <c r="D3013" s="261" t="s">
        <v>686</v>
      </c>
      <c r="E3013" s="261">
        <v>237888</v>
      </c>
      <c r="F3013" s="261" t="s">
        <v>4854</v>
      </c>
      <c r="G3013" s="261" t="s">
        <v>22</v>
      </c>
      <c r="H3013" s="261">
        <v>3</v>
      </c>
      <c r="I3013" s="261" t="s">
        <v>4855</v>
      </c>
      <c r="J3013" s="261" t="s">
        <v>4866</v>
      </c>
      <c r="K3013" s="261" t="s">
        <v>4867</v>
      </c>
      <c r="L3013" s="262">
        <v>45704</v>
      </c>
      <c r="M3013" s="261" t="s">
        <v>20</v>
      </c>
    </row>
    <row r="3014" spans="1:13" x14ac:dyDescent="0.35">
      <c r="A3014" s="259" t="s">
        <v>59</v>
      </c>
      <c r="B3014" s="259" t="s">
        <v>60</v>
      </c>
      <c r="C3014" s="259" t="s">
        <v>61</v>
      </c>
      <c r="D3014" s="259" t="s">
        <v>691</v>
      </c>
      <c r="E3014" s="259">
        <v>536726</v>
      </c>
      <c r="F3014" s="259" t="s">
        <v>4850</v>
      </c>
      <c r="G3014" s="259" t="s">
        <v>22</v>
      </c>
      <c r="H3014" s="259">
        <v>3</v>
      </c>
      <c r="I3014" s="259" t="s">
        <v>4851</v>
      </c>
      <c r="J3014" s="259" t="s">
        <v>4868</v>
      </c>
      <c r="K3014" s="259" t="s">
        <v>4869</v>
      </c>
      <c r="L3014" s="260">
        <v>45704</v>
      </c>
      <c r="M3014" s="259" t="s">
        <v>20</v>
      </c>
    </row>
    <row r="3015" spans="1:13" x14ac:dyDescent="0.35">
      <c r="A3015" s="261" t="s">
        <v>59</v>
      </c>
      <c r="B3015" s="261" t="s">
        <v>60</v>
      </c>
      <c r="C3015" s="261" t="s">
        <v>61</v>
      </c>
      <c r="D3015" s="261" t="s">
        <v>696</v>
      </c>
      <c r="E3015" s="261">
        <v>0</v>
      </c>
      <c r="F3015" s="261" t="s">
        <v>4854</v>
      </c>
      <c r="G3015" s="261" t="s">
        <v>22</v>
      </c>
      <c r="H3015" s="261">
        <v>3</v>
      </c>
      <c r="I3015" s="261" t="s">
        <v>4855</v>
      </c>
      <c r="J3015" s="261" t="s">
        <v>4562</v>
      </c>
      <c r="K3015" s="261" t="s">
        <v>4870</v>
      </c>
      <c r="L3015" s="262">
        <v>45704</v>
      </c>
      <c r="M3015" s="261" t="s">
        <v>20</v>
      </c>
    </row>
    <row r="3016" spans="1:13" x14ac:dyDescent="0.35">
      <c r="A3016" s="259" t="s">
        <v>59</v>
      </c>
      <c r="B3016" s="259" t="s">
        <v>60</v>
      </c>
      <c r="C3016" s="259" t="s">
        <v>61</v>
      </c>
      <c r="D3016" s="259" t="s">
        <v>699</v>
      </c>
      <c r="E3016" s="259">
        <v>237888</v>
      </c>
      <c r="F3016" s="259" t="s">
        <v>4854</v>
      </c>
      <c r="G3016" s="259" t="s">
        <v>22</v>
      </c>
      <c r="H3016" s="259">
        <v>3</v>
      </c>
      <c r="I3016" s="259" t="s">
        <v>4855</v>
      </c>
      <c r="J3016" s="259" t="s">
        <v>4871</v>
      </c>
      <c r="K3016" s="259" t="s">
        <v>4872</v>
      </c>
      <c r="L3016" s="260">
        <v>45704</v>
      </c>
      <c r="M3016" s="259" t="s">
        <v>20</v>
      </c>
    </row>
    <row r="3017" spans="1:13" x14ac:dyDescent="0.35">
      <c r="A3017" s="261" t="s">
        <v>59</v>
      </c>
      <c r="B3017" s="261" t="s">
        <v>60</v>
      </c>
      <c r="C3017" s="261" t="s">
        <v>61</v>
      </c>
      <c r="D3017" s="261" t="s">
        <v>702</v>
      </c>
      <c r="E3017" s="261" t="s">
        <v>17</v>
      </c>
      <c r="F3017" s="261" t="s">
        <v>4854</v>
      </c>
      <c r="G3017" s="261" t="s">
        <v>22</v>
      </c>
      <c r="H3017" s="261">
        <v>3</v>
      </c>
      <c r="I3017" s="261" t="s">
        <v>4855</v>
      </c>
      <c r="J3017" s="261" t="s">
        <v>4873</v>
      </c>
      <c r="K3017" s="261" t="s">
        <v>4874</v>
      </c>
      <c r="L3017" s="262">
        <v>45704</v>
      </c>
      <c r="M3017" s="261" t="s">
        <v>20</v>
      </c>
    </row>
    <row r="3018" spans="1:13" x14ac:dyDescent="0.35">
      <c r="A3018" s="259" t="s">
        <v>59</v>
      </c>
      <c r="B3018" s="259" t="s">
        <v>60</v>
      </c>
      <c r="C3018" s="259" t="s">
        <v>61</v>
      </c>
      <c r="D3018" s="259" t="s">
        <v>572</v>
      </c>
      <c r="E3018" s="259" t="s">
        <v>17</v>
      </c>
      <c r="F3018" s="259" t="s">
        <v>4854</v>
      </c>
      <c r="G3018" s="259" t="s">
        <v>22</v>
      </c>
      <c r="H3018" s="259">
        <v>3</v>
      </c>
      <c r="I3018" s="259" t="s">
        <v>4855</v>
      </c>
      <c r="J3018" s="259" t="s">
        <v>4875</v>
      </c>
      <c r="K3018" s="259" t="s">
        <v>4876</v>
      </c>
      <c r="L3018" s="260">
        <v>45704</v>
      </c>
      <c r="M3018" s="259" t="s">
        <v>20</v>
      </c>
    </row>
    <row r="3019" spans="1:13" x14ac:dyDescent="0.35">
      <c r="A3019" s="261" t="s">
        <v>59</v>
      </c>
      <c r="B3019" s="261" t="s">
        <v>60</v>
      </c>
      <c r="C3019" s="261" t="s">
        <v>61</v>
      </c>
      <c r="D3019" s="261" t="s">
        <v>282</v>
      </c>
      <c r="E3019" s="261">
        <v>1</v>
      </c>
      <c r="F3019" s="261" t="s">
        <v>4854</v>
      </c>
      <c r="G3019" s="261" t="s">
        <v>358</v>
      </c>
      <c r="H3019" s="261">
        <v>1</v>
      </c>
      <c r="I3019" s="261" t="s">
        <v>4855</v>
      </c>
      <c r="J3019" s="261" t="s">
        <v>4877</v>
      </c>
      <c r="K3019" s="261" t="s">
        <v>4878</v>
      </c>
      <c r="L3019" s="262">
        <v>45704</v>
      </c>
      <c r="M3019" s="261" t="s">
        <v>20</v>
      </c>
    </row>
    <row r="3020" spans="1:13" x14ac:dyDescent="0.35">
      <c r="A3020" s="259" t="s">
        <v>160</v>
      </c>
      <c r="B3020" s="259" t="s">
        <v>161</v>
      </c>
      <c r="C3020" s="259" t="s">
        <v>162</v>
      </c>
      <c r="D3020" s="259" t="s">
        <v>648</v>
      </c>
      <c r="E3020" s="259">
        <v>47061000</v>
      </c>
      <c r="F3020" s="259" t="s">
        <v>4879</v>
      </c>
      <c r="G3020" s="259" t="s">
        <v>742</v>
      </c>
      <c r="H3020" s="259">
        <v>2</v>
      </c>
      <c r="I3020" s="259" t="s">
        <v>4880</v>
      </c>
      <c r="J3020" s="259" t="s">
        <v>4881</v>
      </c>
      <c r="K3020" s="259" t="s">
        <v>4882</v>
      </c>
      <c r="L3020" s="260">
        <v>45704</v>
      </c>
      <c r="M3020" s="259" t="s">
        <v>20</v>
      </c>
    </row>
    <row r="3021" spans="1:13" x14ac:dyDescent="0.35">
      <c r="A3021" s="261" t="s">
        <v>160</v>
      </c>
      <c r="B3021" s="261" t="s">
        <v>161</v>
      </c>
      <c r="C3021" s="261" t="s">
        <v>162</v>
      </c>
      <c r="D3021" s="261" t="s">
        <v>653</v>
      </c>
      <c r="E3021" s="261">
        <v>2381741</v>
      </c>
      <c r="F3021" s="261" t="s">
        <v>4879</v>
      </c>
      <c r="G3021" s="261" t="s">
        <v>742</v>
      </c>
      <c r="H3021" s="261">
        <v>2</v>
      </c>
      <c r="I3021" s="261" t="s">
        <v>4880</v>
      </c>
      <c r="J3021" s="261" t="s">
        <v>4883</v>
      </c>
      <c r="K3021" s="261" t="s">
        <v>4884</v>
      </c>
      <c r="L3021" s="262">
        <v>45704</v>
      </c>
      <c r="M3021" s="261" t="s">
        <v>20</v>
      </c>
    </row>
    <row r="3022" spans="1:13" x14ac:dyDescent="0.35">
      <c r="A3022" s="259" t="s">
        <v>160</v>
      </c>
      <c r="B3022" s="259" t="s">
        <v>161</v>
      </c>
      <c r="C3022" s="259" t="s">
        <v>162</v>
      </c>
      <c r="D3022" s="259" t="s">
        <v>658</v>
      </c>
      <c r="E3022" s="259">
        <v>47061000</v>
      </c>
      <c r="F3022" s="259" t="s">
        <v>4879</v>
      </c>
      <c r="G3022" s="259" t="s">
        <v>742</v>
      </c>
      <c r="H3022" s="259">
        <v>2</v>
      </c>
      <c r="I3022" s="259" t="s">
        <v>4880</v>
      </c>
      <c r="J3022" s="259" t="s">
        <v>4885</v>
      </c>
      <c r="K3022" s="259" t="s">
        <v>4886</v>
      </c>
      <c r="L3022" s="260">
        <v>45704</v>
      </c>
      <c r="M3022" s="259" t="s">
        <v>20</v>
      </c>
    </row>
    <row r="3023" spans="1:13" x14ac:dyDescent="0.35">
      <c r="A3023" s="261" t="s">
        <v>160</v>
      </c>
      <c r="B3023" s="261" t="s">
        <v>161</v>
      </c>
      <c r="C3023" s="261" t="s">
        <v>162</v>
      </c>
      <c r="D3023" s="261" t="s">
        <v>663</v>
      </c>
      <c r="E3023" s="261">
        <v>261300</v>
      </c>
      <c r="F3023" s="261" t="s">
        <v>4887</v>
      </c>
      <c r="G3023" s="261" t="s">
        <v>22</v>
      </c>
      <c r="H3023" s="261">
        <v>3</v>
      </c>
      <c r="I3023" s="261" t="s">
        <v>4888</v>
      </c>
      <c r="J3023" s="261" t="s">
        <v>4889</v>
      </c>
      <c r="K3023" s="261" t="s">
        <v>4890</v>
      </c>
      <c r="L3023" s="262">
        <v>45704</v>
      </c>
      <c r="M3023" s="261" t="s">
        <v>20</v>
      </c>
    </row>
    <row r="3024" spans="1:13" x14ac:dyDescent="0.35">
      <c r="A3024" s="259" t="s">
        <v>160</v>
      </c>
      <c r="B3024" s="259" t="s">
        <v>161</v>
      </c>
      <c r="C3024" s="259" t="s">
        <v>162</v>
      </c>
      <c r="D3024" s="259" t="s">
        <v>413</v>
      </c>
      <c r="E3024" s="259">
        <v>261300</v>
      </c>
      <c r="F3024" s="259" t="s">
        <v>4887</v>
      </c>
      <c r="G3024" s="259" t="s">
        <v>22</v>
      </c>
      <c r="H3024" s="259">
        <v>3</v>
      </c>
      <c r="I3024" s="259" t="s">
        <v>4888</v>
      </c>
      <c r="J3024" s="259" t="s">
        <v>4889</v>
      </c>
      <c r="K3024" s="259" t="s">
        <v>4891</v>
      </c>
      <c r="L3024" s="260">
        <v>45704</v>
      </c>
      <c r="M3024" s="259" t="s">
        <v>20</v>
      </c>
    </row>
    <row r="3025" spans="1:13" x14ac:dyDescent="0.35">
      <c r="A3025" s="261" t="s">
        <v>160</v>
      </c>
      <c r="B3025" s="261" t="s">
        <v>161</v>
      </c>
      <c r="C3025" s="261" t="s">
        <v>162</v>
      </c>
      <c r="D3025" s="261" t="s">
        <v>545</v>
      </c>
      <c r="E3025" s="261">
        <v>963</v>
      </c>
      <c r="F3025" s="261" t="s">
        <v>4892</v>
      </c>
      <c r="G3025" s="261" t="s">
        <v>22</v>
      </c>
      <c r="H3025" s="261">
        <v>3</v>
      </c>
      <c r="I3025" s="261" t="s">
        <v>4893</v>
      </c>
      <c r="J3025" s="261" t="s">
        <v>4894</v>
      </c>
      <c r="K3025" s="261" t="s">
        <v>4895</v>
      </c>
      <c r="L3025" s="262">
        <v>45704</v>
      </c>
      <c r="M3025" s="261" t="s">
        <v>20</v>
      </c>
    </row>
    <row r="3026" spans="1:13" x14ac:dyDescent="0.35">
      <c r="A3026" s="259" t="s">
        <v>160</v>
      </c>
      <c r="B3026" s="259" t="s">
        <v>161</v>
      </c>
      <c r="C3026" s="259" t="s">
        <v>162</v>
      </c>
      <c r="D3026" s="259" t="s">
        <v>550</v>
      </c>
      <c r="E3026" s="259">
        <v>967</v>
      </c>
      <c r="F3026" s="259" t="s">
        <v>4896</v>
      </c>
      <c r="G3026" s="259" t="s">
        <v>22</v>
      </c>
      <c r="H3026" s="259">
        <v>3</v>
      </c>
      <c r="I3026" s="259" t="s">
        <v>4897</v>
      </c>
      <c r="J3026" s="259" t="s">
        <v>4898</v>
      </c>
      <c r="K3026" s="259" t="s">
        <v>4899</v>
      </c>
      <c r="L3026" s="260">
        <v>45704</v>
      </c>
      <c r="M3026" s="259" t="s">
        <v>20</v>
      </c>
    </row>
    <row r="3027" spans="1:13" x14ac:dyDescent="0.35">
      <c r="A3027" s="261" t="s">
        <v>160</v>
      </c>
      <c r="B3027" s="261" t="s">
        <v>161</v>
      </c>
      <c r="C3027" s="261" t="s">
        <v>162</v>
      </c>
      <c r="D3027" s="261" t="s">
        <v>686</v>
      </c>
      <c r="E3027" s="261">
        <v>261300</v>
      </c>
      <c r="F3027" s="261" t="s">
        <v>4887</v>
      </c>
      <c r="G3027" s="261" t="s">
        <v>22</v>
      </c>
      <c r="H3027" s="261">
        <v>3</v>
      </c>
      <c r="I3027" s="261" t="s">
        <v>4888</v>
      </c>
      <c r="J3027" s="261" t="s">
        <v>4889</v>
      </c>
      <c r="K3027" s="261" t="s">
        <v>4900</v>
      </c>
      <c r="L3027" s="262">
        <v>45704</v>
      </c>
      <c r="M3027" s="261" t="s">
        <v>20</v>
      </c>
    </row>
    <row r="3028" spans="1:13" x14ac:dyDescent="0.35">
      <c r="A3028" s="259" t="s">
        <v>160</v>
      </c>
      <c r="B3028" s="259" t="s">
        <v>161</v>
      </c>
      <c r="C3028" s="259" t="s">
        <v>162</v>
      </c>
      <c r="D3028" s="259" t="s">
        <v>691</v>
      </c>
      <c r="E3028" s="259">
        <v>46799700</v>
      </c>
      <c r="F3028" s="259" t="s">
        <v>4901</v>
      </c>
      <c r="G3028" s="259" t="s">
        <v>742</v>
      </c>
      <c r="H3028" s="259">
        <v>2</v>
      </c>
      <c r="I3028" s="259" t="s">
        <v>4902</v>
      </c>
      <c r="J3028" s="259" t="s">
        <v>4903</v>
      </c>
      <c r="K3028" s="259" t="s">
        <v>4904</v>
      </c>
      <c r="L3028" s="260">
        <v>45704</v>
      </c>
      <c r="M3028" s="259" t="s">
        <v>20</v>
      </c>
    </row>
    <row r="3029" spans="1:13" x14ac:dyDescent="0.35">
      <c r="A3029" s="261" t="s">
        <v>160</v>
      </c>
      <c r="B3029" s="261" t="s">
        <v>161</v>
      </c>
      <c r="C3029" s="261" t="s">
        <v>162</v>
      </c>
      <c r="D3029" s="261" t="s">
        <v>696</v>
      </c>
      <c r="E3029" s="261">
        <v>0</v>
      </c>
      <c r="F3029" s="261" t="s">
        <v>4887</v>
      </c>
      <c r="G3029" s="261" t="s">
        <v>742</v>
      </c>
      <c r="H3029" s="261">
        <v>2</v>
      </c>
      <c r="I3029" s="261" t="s">
        <v>4888</v>
      </c>
      <c r="J3029" s="261" t="s">
        <v>4905</v>
      </c>
      <c r="K3029" s="261" t="s">
        <v>4906</v>
      </c>
      <c r="L3029" s="262">
        <v>45704</v>
      </c>
      <c r="M3029" s="261" t="s">
        <v>20</v>
      </c>
    </row>
    <row r="3030" spans="1:13" x14ac:dyDescent="0.35">
      <c r="A3030" s="259" t="s">
        <v>160</v>
      </c>
      <c r="B3030" s="259" t="s">
        <v>161</v>
      </c>
      <c r="C3030" s="259" t="s">
        <v>162</v>
      </c>
      <c r="D3030" s="259" t="s">
        <v>699</v>
      </c>
      <c r="E3030" s="259">
        <v>261300</v>
      </c>
      <c r="F3030" s="259" t="s">
        <v>4887</v>
      </c>
      <c r="G3030" s="259" t="s">
        <v>22</v>
      </c>
      <c r="H3030" s="259">
        <v>3</v>
      </c>
      <c r="I3030" s="259" t="s">
        <v>4888</v>
      </c>
      <c r="J3030" s="259" t="s">
        <v>4907</v>
      </c>
      <c r="K3030" s="259" t="s">
        <v>4908</v>
      </c>
      <c r="L3030" s="260">
        <v>45704</v>
      </c>
      <c r="M3030" s="259" t="s">
        <v>20</v>
      </c>
    </row>
    <row r="3031" spans="1:13" x14ac:dyDescent="0.35">
      <c r="A3031" s="261" t="s">
        <v>160</v>
      </c>
      <c r="B3031" s="261" t="s">
        <v>161</v>
      </c>
      <c r="C3031" s="261" t="s">
        <v>162</v>
      </c>
      <c r="D3031" s="261" t="s">
        <v>702</v>
      </c>
      <c r="E3031" s="261" t="s">
        <v>17</v>
      </c>
      <c r="F3031" s="261" t="s">
        <v>4887</v>
      </c>
      <c r="G3031" s="261" t="s">
        <v>22</v>
      </c>
      <c r="H3031" s="261">
        <v>3</v>
      </c>
      <c r="I3031" s="261" t="s">
        <v>4888</v>
      </c>
      <c r="J3031" s="261" t="s">
        <v>4909</v>
      </c>
      <c r="K3031" s="261" t="s">
        <v>4910</v>
      </c>
      <c r="L3031" s="262">
        <v>45704</v>
      </c>
      <c r="M3031" s="261" t="s">
        <v>20</v>
      </c>
    </row>
    <row r="3032" spans="1:13" x14ac:dyDescent="0.35">
      <c r="A3032" s="259" t="s">
        <v>160</v>
      </c>
      <c r="B3032" s="259" t="s">
        <v>161</v>
      </c>
      <c r="C3032" s="259" t="s">
        <v>162</v>
      </c>
      <c r="D3032" s="259" t="s">
        <v>572</v>
      </c>
      <c r="E3032" s="259" t="s">
        <v>17</v>
      </c>
      <c r="F3032" s="259" t="s">
        <v>4887</v>
      </c>
      <c r="G3032" s="259" t="s">
        <v>22</v>
      </c>
      <c r="H3032" s="259">
        <v>3</v>
      </c>
      <c r="I3032" s="259" t="s">
        <v>4888</v>
      </c>
      <c r="J3032" s="259" t="s">
        <v>4909</v>
      </c>
      <c r="K3032" s="259" t="s">
        <v>4911</v>
      </c>
      <c r="L3032" s="260">
        <v>45704</v>
      </c>
      <c r="M3032" s="259" t="s">
        <v>20</v>
      </c>
    </row>
    <row r="3033" spans="1:13" x14ac:dyDescent="0.35">
      <c r="A3033" s="261" t="s">
        <v>160</v>
      </c>
      <c r="B3033" s="261" t="s">
        <v>161</v>
      </c>
      <c r="C3033" s="261" t="s">
        <v>162</v>
      </c>
      <c r="D3033" s="261" t="s">
        <v>282</v>
      </c>
      <c r="E3033" s="261">
        <v>4</v>
      </c>
      <c r="F3033" s="261" t="s">
        <v>17</v>
      </c>
      <c r="G3033" s="261" t="s">
        <v>742</v>
      </c>
      <c r="H3033" s="261">
        <v>2</v>
      </c>
      <c r="I3033" s="261" t="s">
        <v>17</v>
      </c>
      <c r="J3033" s="261" t="s">
        <v>4909</v>
      </c>
      <c r="K3033" s="261" t="s">
        <v>4912</v>
      </c>
      <c r="L3033" s="262">
        <v>45704</v>
      </c>
      <c r="M3033" s="261" t="s">
        <v>20</v>
      </c>
    </row>
    <row r="3034" spans="1:13" x14ac:dyDescent="0.35">
      <c r="A3034" s="259" t="s">
        <v>166</v>
      </c>
      <c r="B3034" s="259" t="s">
        <v>167</v>
      </c>
      <c r="C3034" s="259" t="s">
        <v>162</v>
      </c>
      <c r="D3034" s="259" t="s">
        <v>648</v>
      </c>
      <c r="E3034" s="259">
        <v>47061000</v>
      </c>
      <c r="F3034" s="259" t="s">
        <v>4879</v>
      </c>
      <c r="G3034" s="259" t="s">
        <v>742</v>
      </c>
      <c r="H3034" s="259">
        <v>2</v>
      </c>
      <c r="I3034" s="259" t="s">
        <v>4880</v>
      </c>
      <c r="J3034" s="259" t="s">
        <v>4881</v>
      </c>
      <c r="K3034" s="259" t="s">
        <v>4913</v>
      </c>
      <c r="L3034" s="260">
        <v>45704</v>
      </c>
      <c r="M3034" s="259" t="s">
        <v>20</v>
      </c>
    </row>
    <row r="3035" spans="1:13" x14ac:dyDescent="0.35">
      <c r="A3035" s="261" t="s">
        <v>166</v>
      </c>
      <c r="B3035" s="261" t="s">
        <v>167</v>
      </c>
      <c r="C3035" s="261" t="s">
        <v>162</v>
      </c>
      <c r="D3035" s="261" t="s">
        <v>653</v>
      </c>
      <c r="E3035" s="261">
        <v>159000</v>
      </c>
      <c r="F3035" s="261" t="s">
        <v>4914</v>
      </c>
      <c r="G3035" s="261" t="s">
        <v>22</v>
      </c>
      <c r="H3035" s="261">
        <v>3</v>
      </c>
      <c r="I3035" s="261" t="s">
        <v>4915</v>
      </c>
      <c r="J3035" s="261" t="s">
        <v>4916</v>
      </c>
      <c r="K3035" s="261" t="s">
        <v>4917</v>
      </c>
      <c r="L3035" s="262">
        <v>45704</v>
      </c>
      <c r="M3035" s="261" t="s">
        <v>20</v>
      </c>
    </row>
    <row r="3036" spans="1:13" x14ac:dyDescent="0.35">
      <c r="A3036" s="259" t="s">
        <v>166</v>
      </c>
      <c r="B3036" s="259" t="s">
        <v>167</v>
      </c>
      <c r="C3036" s="259" t="s">
        <v>162</v>
      </c>
      <c r="D3036" s="259" t="s">
        <v>658</v>
      </c>
      <c r="E3036" s="259">
        <v>223000</v>
      </c>
      <c r="F3036" s="259" t="s">
        <v>4918</v>
      </c>
      <c r="G3036" s="259" t="s">
        <v>22</v>
      </c>
      <c r="H3036" s="259">
        <v>3</v>
      </c>
      <c r="I3036" s="259" t="s">
        <v>4919</v>
      </c>
      <c r="J3036" s="259" t="s">
        <v>4920</v>
      </c>
      <c r="K3036" s="259" t="s">
        <v>4921</v>
      </c>
      <c r="L3036" s="260">
        <v>45704</v>
      </c>
      <c r="M3036" s="259" t="s">
        <v>20</v>
      </c>
    </row>
    <row r="3037" spans="1:13" x14ac:dyDescent="0.35">
      <c r="A3037" s="261" t="s">
        <v>166</v>
      </c>
      <c r="B3037" s="261" t="s">
        <v>167</v>
      </c>
      <c r="C3037" s="261" t="s">
        <v>162</v>
      </c>
      <c r="D3037" s="261" t="s">
        <v>663</v>
      </c>
      <c r="E3037" s="261">
        <v>173600</v>
      </c>
      <c r="F3037" s="261" t="s">
        <v>4922</v>
      </c>
      <c r="G3037" s="261" t="s">
        <v>22</v>
      </c>
      <c r="H3037" s="261">
        <v>3</v>
      </c>
      <c r="I3037" s="261" t="s">
        <v>4923</v>
      </c>
      <c r="J3037" s="261" t="s">
        <v>4924</v>
      </c>
      <c r="K3037" s="261" t="s">
        <v>4925</v>
      </c>
      <c r="L3037" s="262">
        <v>45704</v>
      </c>
      <c r="M3037" s="261" t="s">
        <v>20</v>
      </c>
    </row>
    <row r="3038" spans="1:13" x14ac:dyDescent="0.35">
      <c r="A3038" s="259" t="s">
        <v>166</v>
      </c>
      <c r="B3038" s="259" t="s">
        <v>167</v>
      </c>
      <c r="C3038" s="259" t="s">
        <v>162</v>
      </c>
      <c r="D3038" s="259" t="s">
        <v>413</v>
      </c>
      <c r="E3038" s="259">
        <v>173600</v>
      </c>
      <c r="F3038" s="259" t="s">
        <v>4926</v>
      </c>
      <c r="G3038" s="259" t="s">
        <v>22</v>
      </c>
      <c r="H3038" s="259">
        <v>3</v>
      </c>
      <c r="I3038" s="259" t="s">
        <v>4927</v>
      </c>
      <c r="J3038" s="259" t="s">
        <v>4928</v>
      </c>
      <c r="K3038" s="259" t="s">
        <v>4929</v>
      </c>
      <c r="L3038" s="260">
        <v>45704</v>
      </c>
      <c r="M3038" s="259" t="s">
        <v>20</v>
      </c>
    </row>
    <row r="3039" spans="1:13" x14ac:dyDescent="0.35">
      <c r="A3039" s="261" t="s">
        <v>166</v>
      </c>
      <c r="B3039" s="261" t="s">
        <v>167</v>
      </c>
      <c r="C3039" s="261" t="s">
        <v>162</v>
      </c>
      <c r="D3039" s="261" t="s">
        <v>545</v>
      </c>
      <c r="E3039" s="261">
        <v>4</v>
      </c>
      <c r="F3039" s="261" t="s">
        <v>4930</v>
      </c>
      <c r="G3039" s="261" t="s">
        <v>22</v>
      </c>
      <c r="H3039" s="261">
        <v>3</v>
      </c>
      <c r="I3039" s="261" t="s">
        <v>4234</v>
      </c>
      <c r="J3039" s="261" t="s">
        <v>4931</v>
      </c>
      <c r="K3039" s="261" t="s">
        <v>4932</v>
      </c>
      <c r="L3039" s="262">
        <v>45704</v>
      </c>
      <c r="M3039" s="261" t="s">
        <v>20</v>
      </c>
    </row>
    <row r="3040" spans="1:13" x14ac:dyDescent="0.35">
      <c r="A3040" s="259" t="s">
        <v>166</v>
      </c>
      <c r="B3040" s="259" t="s">
        <v>167</v>
      </c>
      <c r="C3040" s="259" t="s">
        <v>162</v>
      </c>
      <c r="D3040" s="259" t="s">
        <v>550</v>
      </c>
      <c r="E3040" s="259">
        <v>967</v>
      </c>
      <c r="F3040" s="259" t="s">
        <v>4896</v>
      </c>
      <c r="G3040" s="259" t="s">
        <v>22</v>
      </c>
      <c r="H3040" s="259">
        <v>3</v>
      </c>
      <c r="I3040" s="259" t="s">
        <v>4897</v>
      </c>
      <c r="J3040" s="259" t="s">
        <v>4898</v>
      </c>
      <c r="K3040" s="259" t="s">
        <v>4933</v>
      </c>
      <c r="L3040" s="260">
        <v>45704</v>
      </c>
      <c r="M3040" s="259" t="s">
        <v>20</v>
      </c>
    </row>
    <row r="3041" spans="1:13" x14ac:dyDescent="0.35">
      <c r="A3041" s="261" t="s">
        <v>166</v>
      </c>
      <c r="B3041" s="261" t="s">
        <v>167</v>
      </c>
      <c r="C3041" s="261" t="s">
        <v>162</v>
      </c>
      <c r="D3041" s="261" t="s">
        <v>686</v>
      </c>
      <c r="E3041" s="261">
        <v>173600</v>
      </c>
      <c r="F3041" s="261" t="s">
        <v>4934</v>
      </c>
      <c r="G3041" s="261" t="s">
        <v>22</v>
      </c>
      <c r="H3041" s="261">
        <v>3</v>
      </c>
      <c r="I3041" s="261" t="s">
        <v>4935</v>
      </c>
      <c r="J3041" s="261" t="s">
        <v>4936</v>
      </c>
      <c r="K3041" s="261" t="s">
        <v>4937</v>
      </c>
      <c r="L3041" s="262">
        <v>45704</v>
      </c>
      <c r="M3041" s="261" t="s">
        <v>20</v>
      </c>
    </row>
    <row r="3042" spans="1:13" x14ac:dyDescent="0.35">
      <c r="A3042" s="259" t="s">
        <v>166</v>
      </c>
      <c r="B3042" s="259" t="s">
        <v>167</v>
      </c>
      <c r="C3042" s="259" t="s">
        <v>162</v>
      </c>
      <c r="D3042" s="259" t="s">
        <v>691</v>
      </c>
      <c r="E3042" s="259">
        <v>49400</v>
      </c>
      <c r="F3042" s="259" t="s">
        <v>4918</v>
      </c>
      <c r="G3042" s="259" t="s">
        <v>22</v>
      </c>
      <c r="H3042" s="259">
        <v>3</v>
      </c>
      <c r="I3042" s="259" t="s">
        <v>4919</v>
      </c>
      <c r="J3042" s="259" t="s">
        <v>4938</v>
      </c>
      <c r="K3042" s="259" t="s">
        <v>4939</v>
      </c>
      <c r="L3042" s="260">
        <v>45704</v>
      </c>
      <c r="M3042" s="259" t="s">
        <v>20</v>
      </c>
    </row>
    <row r="3043" spans="1:13" x14ac:dyDescent="0.35">
      <c r="A3043" s="261" t="s">
        <v>166</v>
      </c>
      <c r="B3043" s="261" t="s">
        <v>167</v>
      </c>
      <c r="C3043" s="261" t="s">
        <v>162</v>
      </c>
      <c r="D3043" s="261" t="s">
        <v>696</v>
      </c>
      <c r="E3043" s="261">
        <v>0</v>
      </c>
      <c r="F3043" s="261" t="s">
        <v>4940</v>
      </c>
      <c r="G3043" s="261" t="s">
        <v>22</v>
      </c>
      <c r="H3043" s="261">
        <v>3</v>
      </c>
      <c r="I3043" s="261" t="s">
        <v>4941</v>
      </c>
      <c r="J3043" s="261" t="s">
        <v>4942</v>
      </c>
      <c r="K3043" s="261" t="s">
        <v>4943</v>
      </c>
      <c r="L3043" s="262">
        <v>45704</v>
      </c>
      <c r="M3043" s="261" t="s">
        <v>20</v>
      </c>
    </row>
    <row r="3044" spans="1:13" x14ac:dyDescent="0.35">
      <c r="A3044" s="259" t="s">
        <v>166</v>
      </c>
      <c r="B3044" s="259" t="s">
        <v>167</v>
      </c>
      <c r="C3044" s="259" t="s">
        <v>162</v>
      </c>
      <c r="D3044" s="259" t="s">
        <v>699</v>
      </c>
      <c r="E3044" s="259">
        <v>173600</v>
      </c>
      <c r="F3044" s="259" t="s">
        <v>4934</v>
      </c>
      <c r="G3044" s="259" t="s">
        <v>22</v>
      </c>
      <c r="H3044" s="259">
        <v>3</v>
      </c>
      <c r="I3044" s="259" t="s">
        <v>4935</v>
      </c>
      <c r="J3044" s="259" t="s">
        <v>4909</v>
      </c>
      <c r="K3044" s="259" t="s">
        <v>4944</v>
      </c>
      <c r="L3044" s="260">
        <v>45704</v>
      </c>
      <c r="M3044" s="259" t="s">
        <v>20</v>
      </c>
    </row>
    <row r="3045" spans="1:13" x14ac:dyDescent="0.35">
      <c r="A3045" s="261" t="s">
        <v>166</v>
      </c>
      <c r="B3045" s="261" t="s">
        <v>167</v>
      </c>
      <c r="C3045" s="261" t="s">
        <v>162</v>
      </c>
      <c r="D3045" s="261" t="s">
        <v>702</v>
      </c>
      <c r="E3045" s="261" t="s">
        <v>17</v>
      </c>
      <c r="F3045" s="261" t="s">
        <v>4934</v>
      </c>
      <c r="G3045" s="261" t="s">
        <v>22</v>
      </c>
      <c r="H3045" s="261">
        <v>3</v>
      </c>
      <c r="I3045" s="261" t="s">
        <v>4935</v>
      </c>
      <c r="J3045" s="261" t="s">
        <v>4909</v>
      </c>
      <c r="K3045" s="261" t="s">
        <v>4945</v>
      </c>
      <c r="L3045" s="262">
        <v>45704</v>
      </c>
      <c r="M3045" s="261" t="s">
        <v>20</v>
      </c>
    </row>
    <row r="3046" spans="1:13" x14ac:dyDescent="0.35">
      <c r="A3046" s="259" t="s">
        <v>166</v>
      </c>
      <c r="B3046" s="259" t="s">
        <v>167</v>
      </c>
      <c r="C3046" s="259" t="s">
        <v>162</v>
      </c>
      <c r="D3046" s="259" t="s">
        <v>572</v>
      </c>
      <c r="E3046" s="259" t="s">
        <v>17</v>
      </c>
      <c r="F3046" s="259" t="s">
        <v>4934</v>
      </c>
      <c r="G3046" s="259" t="s">
        <v>22</v>
      </c>
      <c r="H3046" s="259">
        <v>3</v>
      </c>
      <c r="I3046" s="259" t="s">
        <v>4935</v>
      </c>
      <c r="J3046" s="259" t="s">
        <v>4909</v>
      </c>
      <c r="K3046" s="259" t="s">
        <v>4946</v>
      </c>
      <c r="L3046" s="260">
        <v>45704</v>
      </c>
      <c r="M3046" s="259" t="s">
        <v>20</v>
      </c>
    </row>
    <row r="3047" spans="1:13" x14ac:dyDescent="0.35">
      <c r="A3047" s="261" t="s">
        <v>166</v>
      </c>
      <c r="B3047" s="261" t="s">
        <v>167</v>
      </c>
      <c r="C3047" s="261" t="s">
        <v>162</v>
      </c>
      <c r="D3047" s="261" t="s">
        <v>282</v>
      </c>
      <c r="E3047" s="261">
        <v>2</v>
      </c>
      <c r="F3047" s="261" t="s">
        <v>17</v>
      </c>
      <c r="G3047" s="261" t="s">
        <v>22</v>
      </c>
      <c r="H3047" s="261">
        <v>3</v>
      </c>
      <c r="I3047" s="261" t="s">
        <v>17</v>
      </c>
      <c r="J3047" s="261" t="s">
        <v>4947</v>
      </c>
      <c r="K3047" s="261" t="s">
        <v>4948</v>
      </c>
      <c r="L3047" s="262">
        <v>45704</v>
      </c>
      <c r="M3047" s="261" t="s">
        <v>20</v>
      </c>
    </row>
    <row r="3048" spans="1:13" x14ac:dyDescent="0.35">
      <c r="A3048" s="259" t="s">
        <v>455</v>
      </c>
      <c r="B3048" s="259" t="s">
        <v>456</v>
      </c>
      <c r="C3048" s="259" t="s">
        <v>162</v>
      </c>
      <c r="D3048" s="259" t="s">
        <v>648</v>
      </c>
      <c r="E3048" s="259">
        <v>47061000</v>
      </c>
      <c r="F3048" s="259" t="s">
        <v>4879</v>
      </c>
      <c r="G3048" s="259" t="s">
        <v>742</v>
      </c>
      <c r="H3048" s="259">
        <v>2</v>
      </c>
      <c r="I3048" s="259" t="s">
        <v>4880</v>
      </c>
      <c r="J3048" s="259" t="s">
        <v>4881</v>
      </c>
      <c r="K3048" s="259" t="s">
        <v>4949</v>
      </c>
      <c r="L3048" s="260">
        <v>45704</v>
      </c>
      <c r="M3048" s="259" t="s">
        <v>20</v>
      </c>
    </row>
    <row r="3049" spans="1:13" x14ac:dyDescent="0.35">
      <c r="A3049" s="261" t="s">
        <v>455</v>
      </c>
      <c r="B3049" s="261" t="s">
        <v>456</v>
      </c>
      <c r="C3049" s="261" t="s">
        <v>162</v>
      </c>
      <c r="D3049" s="261" t="s">
        <v>653</v>
      </c>
      <c r="E3049" s="261">
        <v>2381741</v>
      </c>
      <c r="F3049" s="261" t="s">
        <v>4879</v>
      </c>
      <c r="G3049" s="261" t="s">
        <v>742</v>
      </c>
      <c r="H3049" s="261">
        <v>2</v>
      </c>
      <c r="I3049" s="261" t="s">
        <v>4880</v>
      </c>
      <c r="J3049" s="261" t="s">
        <v>4950</v>
      </c>
      <c r="K3049" s="261" t="s">
        <v>4951</v>
      </c>
      <c r="L3049" s="262">
        <v>45704</v>
      </c>
      <c r="M3049" s="261" t="s">
        <v>20</v>
      </c>
    </row>
    <row r="3050" spans="1:13" x14ac:dyDescent="0.35">
      <c r="A3050" s="259" t="s">
        <v>455</v>
      </c>
      <c r="B3050" s="259" t="s">
        <v>456</v>
      </c>
      <c r="C3050" s="259" t="s">
        <v>162</v>
      </c>
      <c r="D3050" s="259" t="s">
        <v>658</v>
      </c>
      <c r="E3050" s="259">
        <v>47061000</v>
      </c>
      <c r="F3050" s="259" t="s">
        <v>4879</v>
      </c>
      <c r="G3050" s="259" t="s">
        <v>742</v>
      </c>
      <c r="H3050" s="259">
        <v>2</v>
      </c>
      <c r="I3050" s="259" t="s">
        <v>4880</v>
      </c>
      <c r="J3050" s="259" t="s">
        <v>4952</v>
      </c>
      <c r="K3050" s="259" t="s">
        <v>4953</v>
      </c>
      <c r="L3050" s="260">
        <v>45704</v>
      </c>
      <c r="M3050" s="259" t="s">
        <v>20</v>
      </c>
    </row>
    <row r="3051" spans="1:13" x14ac:dyDescent="0.35">
      <c r="A3051" s="261" t="s">
        <v>455</v>
      </c>
      <c r="B3051" s="261" t="s">
        <v>456</v>
      </c>
      <c r="C3051" s="261" t="s">
        <v>162</v>
      </c>
      <c r="D3051" s="261" t="s">
        <v>663</v>
      </c>
      <c r="E3051" s="261">
        <v>434900</v>
      </c>
      <c r="F3051" s="261" t="s">
        <v>4954</v>
      </c>
      <c r="G3051" s="261" t="s">
        <v>22</v>
      </c>
      <c r="H3051" s="261">
        <v>3</v>
      </c>
      <c r="I3051" s="261" t="s">
        <v>4955</v>
      </c>
      <c r="J3051" s="261" t="s">
        <v>4956</v>
      </c>
      <c r="K3051" s="261" t="s">
        <v>4957</v>
      </c>
      <c r="L3051" s="262">
        <v>45704</v>
      </c>
      <c r="M3051" s="261" t="s">
        <v>20</v>
      </c>
    </row>
    <row r="3052" spans="1:13" x14ac:dyDescent="0.35">
      <c r="A3052" s="259" t="s">
        <v>455</v>
      </c>
      <c r="B3052" s="259" t="s">
        <v>456</v>
      </c>
      <c r="C3052" s="259" t="s">
        <v>162</v>
      </c>
      <c r="D3052" s="259" t="s">
        <v>413</v>
      </c>
      <c r="E3052" s="259">
        <v>434900</v>
      </c>
      <c r="F3052" s="259" t="s">
        <v>4958</v>
      </c>
      <c r="G3052" s="259" t="s">
        <v>22</v>
      </c>
      <c r="H3052" s="259">
        <v>3</v>
      </c>
      <c r="I3052" s="259" t="s">
        <v>4959</v>
      </c>
      <c r="J3052" s="259" t="s">
        <v>4960</v>
      </c>
      <c r="K3052" s="259" t="s">
        <v>4961</v>
      </c>
      <c r="L3052" s="260">
        <v>45704</v>
      </c>
      <c r="M3052" s="259" t="s">
        <v>20</v>
      </c>
    </row>
    <row r="3053" spans="1:13" x14ac:dyDescent="0.35">
      <c r="A3053" s="261" t="s">
        <v>455</v>
      </c>
      <c r="B3053" s="261" t="s">
        <v>456</v>
      </c>
      <c r="C3053" s="261" t="s">
        <v>162</v>
      </c>
      <c r="D3053" s="261" t="s">
        <v>545</v>
      </c>
      <c r="E3053" s="261">
        <v>967</v>
      </c>
      <c r="F3053" s="261" t="s">
        <v>4896</v>
      </c>
      <c r="G3053" s="261" t="s">
        <v>22</v>
      </c>
      <c r="H3053" s="261">
        <v>3</v>
      </c>
      <c r="I3053" s="261" t="s">
        <v>4897</v>
      </c>
      <c r="J3053" s="261" t="s">
        <v>4898</v>
      </c>
      <c r="K3053" s="261" t="s">
        <v>4962</v>
      </c>
      <c r="L3053" s="262">
        <v>45704</v>
      </c>
      <c r="M3053" s="261" t="s">
        <v>20</v>
      </c>
    </row>
    <row r="3054" spans="1:13" x14ac:dyDescent="0.35">
      <c r="A3054" s="259" t="s">
        <v>455</v>
      </c>
      <c r="B3054" s="259" t="s">
        <v>456</v>
      </c>
      <c r="C3054" s="259" t="s">
        <v>162</v>
      </c>
      <c r="D3054" s="259" t="s">
        <v>550</v>
      </c>
      <c r="E3054" s="259">
        <v>967</v>
      </c>
      <c r="F3054" s="259" t="s">
        <v>4896</v>
      </c>
      <c r="G3054" s="259" t="s">
        <v>22</v>
      </c>
      <c r="H3054" s="259">
        <v>3</v>
      </c>
      <c r="I3054" s="259" t="s">
        <v>4897</v>
      </c>
      <c r="J3054" s="259" t="s">
        <v>4898</v>
      </c>
      <c r="K3054" s="259" t="s">
        <v>4963</v>
      </c>
      <c r="L3054" s="260">
        <v>45704</v>
      </c>
      <c r="M3054" s="259" t="s">
        <v>20</v>
      </c>
    </row>
    <row r="3055" spans="1:13" x14ac:dyDescent="0.35">
      <c r="A3055" s="261" t="s">
        <v>455</v>
      </c>
      <c r="B3055" s="261" t="s">
        <v>456</v>
      </c>
      <c r="C3055" s="261" t="s">
        <v>162</v>
      </c>
      <c r="D3055" s="261" t="s">
        <v>686</v>
      </c>
      <c r="E3055" s="261">
        <v>434900</v>
      </c>
      <c r="F3055" s="261" t="s">
        <v>4964</v>
      </c>
      <c r="G3055" s="261" t="s">
        <v>22</v>
      </c>
      <c r="H3055" s="261">
        <v>3</v>
      </c>
      <c r="I3055" s="261" t="s">
        <v>4965</v>
      </c>
      <c r="J3055" s="261" t="s">
        <v>4966</v>
      </c>
      <c r="K3055" s="261" t="s">
        <v>4967</v>
      </c>
      <c r="L3055" s="262">
        <v>45704</v>
      </c>
      <c r="M3055" s="261" t="s">
        <v>20</v>
      </c>
    </row>
    <row r="3056" spans="1:13" x14ac:dyDescent="0.35">
      <c r="A3056" s="259" t="s">
        <v>455</v>
      </c>
      <c r="B3056" s="259" t="s">
        <v>456</v>
      </c>
      <c r="C3056" s="259" t="s">
        <v>162</v>
      </c>
      <c r="D3056" s="259" t="s">
        <v>691</v>
      </c>
      <c r="E3056" s="259">
        <v>46626100</v>
      </c>
      <c r="F3056" s="259" t="s">
        <v>4968</v>
      </c>
      <c r="G3056" s="259" t="s">
        <v>22</v>
      </c>
      <c r="H3056" s="259">
        <v>3</v>
      </c>
      <c r="I3056" s="259" t="s">
        <v>4969</v>
      </c>
      <c r="J3056" s="259" t="s">
        <v>4970</v>
      </c>
      <c r="K3056" s="259" t="s">
        <v>4971</v>
      </c>
      <c r="L3056" s="260">
        <v>45704</v>
      </c>
      <c r="M3056" s="259" t="s">
        <v>20</v>
      </c>
    </row>
    <row r="3057" spans="1:13" x14ac:dyDescent="0.35">
      <c r="A3057" s="261" t="s">
        <v>455</v>
      </c>
      <c r="B3057" s="261" t="s">
        <v>456</v>
      </c>
      <c r="C3057" s="261" t="s">
        <v>162</v>
      </c>
      <c r="D3057" s="261" t="s">
        <v>696</v>
      </c>
      <c r="E3057" s="261">
        <v>0</v>
      </c>
      <c r="F3057" s="261" t="s">
        <v>4954</v>
      </c>
      <c r="G3057" s="261" t="s">
        <v>22</v>
      </c>
      <c r="H3057" s="261">
        <v>3</v>
      </c>
      <c r="I3057" s="261" t="s">
        <v>4955</v>
      </c>
      <c r="J3057" s="261" t="s">
        <v>4972</v>
      </c>
      <c r="K3057" s="261" t="s">
        <v>4973</v>
      </c>
      <c r="L3057" s="262">
        <v>45704</v>
      </c>
      <c r="M3057" s="261" t="s">
        <v>20</v>
      </c>
    </row>
    <row r="3058" spans="1:13" x14ac:dyDescent="0.35">
      <c r="A3058" s="259" t="s">
        <v>455</v>
      </c>
      <c r="B3058" s="259" t="s">
        <v>456</v>
      </c>
      <c r="C3058" s="259" t="s">
        <v>162</v>
      </c>
      <c r="D3058" s="259" t="s">
        <v>699</v>
      </c>
      <c r="E3058" s="259">
        <v>434900</v>
      </c>
      <c r="F3058" s="259" t="s">
        <v>4964</v>
      </c>
      <c r="G3058" s="259" t="s">
        <v>22</v>
      </c>
      <c r="H3058" s="259">
        <v>3</v>
      </c>
      <c r="I3058" s="259" t="s">
        <v>4965</v>
      </c>
      <c r="J3058" s="259" t="s">
        <v>4974</v>
      </c>
      <c r="K3058" s="259" t="s">
        <v>4975</v>
      </c>
      <c r="L3058" s="260">
        <v>45704</v>
      </c>
      <c r="M3058" s="259" t="s">
        <v>20</v>
      </c>
    </row>
    <row r="3059" spans="1:13" x14ac:dyDescent="0.35">
      <c r="A3059" s="261" t="s">
        <v>455</v>
      </c>
      <c r="B3059" s="261" t="s">
        <v>456</v>
      </c>
      <c r="C3059" s="261" t="s">
        <v>162</v>
      </c>
      <c r="D3059" s="261" t="s">
        <v>702</v>
      </c>
      <c r="E3059" s="261" t="s">
        <v>17</v>
      </c>
      <c r="F3059" s="261" t="s">
        <v>4964</v>
      </c>
      <c r="G3059" s="261" t="s">
        <v>22</v>
      </c>
      <c r="H3059" s="261">
        <v>3</v>
      </c>
      <c r="I3059" s="261" t="s">
        <v>4965</v>
      </c>
      <c r="J3059" s="261" t="s">
        <v>4976</v>
      </c>
      <c r="K3059" s="261" t="s">
        <v>4977</v>
      </c>
      <c r="L3059" s="262">
        <v>45704</v>
      </c>
      <c r="M3059" s="261" t="s">
        <v>20</v>
      </c>
    </row>
    <row r="3060" spans="1:13" x14ac:dyDescent="0.35">
      <c r="A3060" s="259" t="s">
        <v>455</v>
      </c>
      <c r="B3060" s="259" t="s">
        <v>456</v>
      </c>
      <c r="C3060" s="259" t="s">
        <v>162</v>
      </c>
      <c r="D3060" s="259" t="s">
        <v>572</v>
      </c>
      <c r="E3060" s="259" t="s">
        <v>17</v>
      </c>
      <c r="F3060" s="259" t="s">
        <v>4964</v>
      </c>
      <c r="G3060" s="259" t="s">
        <v>22</v>
      </c>
      <c r="H3060" s="259">
        <v>3</v>
      </c>
      <c r="I3060" s="259" t="s">
        <v>4965</v>
      </c>
      <c r="J3060" s="259" t="s">
        <v>4978</v>
      </c>
      <c r="K3060" s="259" t="s">
        <v>4979</v>
      </c>
      <c r="L3060" s="260">
        <v>45704</v>
      </c>
      <c r="M3060" s="259" t="s">
        <v>20</v>
      </c>
    </row>
    <row r="3061" spans="1:13" x14ac:dyDescent="0.35">
      <c r="A3061" s="261" t="s">
        <v>455</v>
      </c>
      <c r="B3061" s="261" t="s">
        <v>456</v>
      </c>
      <c r="C3061" s="261" t="s">
        <v>162</v>
      </c>
      <c r="D3061" s="261" t="s">
        <v>282</v>
      </c>
      <c r="E3061" s="261">
        <v>4</v>
      </c>
      <c r="F3061" s="261" t="s">
        <v>17</v>
      </c>
      <c r="G3061" s="261" t="s">
        <v>742</v>
      </c>
      <c r="H3061" s="261">
        <v>2</v>
      </c>
      <c r="I3061" s="261" t="s">
        <v>17</v>
      </c>
      <c r="J3061" s="261" t="s">
        <v>4980</v>
      </c>
      <c r="K3061" s="261" t="s">
        <v>4981</v>
      </c>
      <c r="L3061" s="262">
        <v>45704</v>
      </c>
      <c r="M3061" s="261" t="s">
        <v>20</v>
      </c>
    </row>
    <row r="3062" spans="1:13" x14ac:dyDescent="0.35">
      <c r="A3062" s="259" t="s">
        <v>2070</v>
      </c>
      <c r="B3062" s="259" t="s">
        <v>2071</v>
      </c>
      <c r="C3062" s="259" t="s">
        <v>2072</v>
      </c>
      <c r="D3062" s="259" t="s">
        <v>648</v>
      </c>
      <c r="E3062" s="259">
        <v>117284300</v>
      </c>
      <c r="F3062" s="259" t="s">
        <v>4982</v>
      </c>
      <c r="G3062" s="259" t="s">
        <v>358</v>
      </c>
      <c r="H3062" s="259">
        <v>1</v>
      </c>
      <c r="I3062" s="259" t="s">
        <v>4983</v>
      </c>
      <c r="J3062" s="259" t="s">
        <v>4984</v>
      </c>
      <c r="K3062" s="259" t="s">
        <v>4985</v>
      </c>
      <c r="L3062" s="260">
        <v>45704</v>
      </c>
      <c r="M3062" s="259" t="s">
        <v>310</v>
      </c>
    </row>
    <row r="3063" spans="1:13" x14ac:dyDescent="0.35">
      <c r="A3063" s="261" t="s">
        <v>2070</v>
      </c>
      <c r="B3063" s="261" t="s">
        <v>2071</v>
      </c>
      <c r="C3063" s="261" t="s">
        <v>2072</v>
      </c>
      <c r="D3063" s="261" t="s">
        <v>653</v>
      </c>
      <c r="E3063" s="261">
        <v>18569</v>
      </c>
      <c r="F3063" s="261" t="s">
        <v>4986</v>
      </c>
      <c r="G3063" s="261" t="s">
        <v>358</v>
      </c>
      <c r="H3063" s="261">
        <v>1</v>
      </c>
      <c r="I3063" s="261" t="s">
        <v>4987</v>
      </c>
      <c r="J3063" s="261" t="s">
        <v>4988</v>
      </c>
      <c r="K3063" s="261" t="s">
        <v>4989</v>
      </c>
      <c r="L3063" s="262">
        <v>45704</v>
      </c>
      <c r="M3063" s="261" t="s">
        <v>310</v>
      </c>
    </row>
    <row r="3064" spans="1:13" x14ac:dyDescent="0.35">
      <c r="A3064" s="259" t="s">
        <v>2070</v>
      </c>
      <c r="B3064" s="259" t="s">
        <v>2071</v>
      </c>
      <c r="C3064" s="259" t="s">
        <v>2072</v>
      </c>
      <c r="D3064" s="259" t="s">
        <v>658</v>
      </c>
      <c r="E3064" s="259">
        <v>25309600</v>
      </c>
      <c r="F3064" s="259" t="s">
        <v>4986</v>
      </c>
      <c r="G3064" s="259" t="s">
        <v>742</v>
      </c>
      <c r="H3064" s="259">
        <v>2</v>
      </c>
      <c r="I3064" s="259" t="s">
        <v>4987</v>
      </c>
      <c r="J3064" s="259" t="s">
        <v>4990</v>
      </c>
      <c r="K3064" s="259" t="s">
        <v>4991</v>
      </c>
      <c r="L3064" s="260">
        <v>45704</v>
      </c>
      <c r="M3064" s="259" t="s">
        <v>310</v>
      </c>
    </row>
    <row r="3065" spans="1:13" x14ac:dyDescent="0.35">
      <c r="A3065" s="261" t="s">
        <v>2070</v>
      </c>
      <c r="B3065" s="261" t="s">
        <v>2071</v>
      </c>
      <c r="C3065" s="261" t="s">
        <v>2072</v>
      </c>
      <c r="D3065" s="261" t="s">
        <v>663</v>
      </c>
      <c r="E3065" s="261">
        <v>902700</v>
      </c>
      <c r="F3065" s="261" t="s">
        <v>4992</v>
      </c>
      <c r="G3065" s="261" t="s">
        <v>22</v>
      </c>
      <c r="H3065" s="261">
        <v>3</v>
      </c>
      <c r="I3065" s="261" t="s">
        <v>4993</v>
      </c>
      <c r="J3065" s="261" t="s">
        <v>4994</v>
      </c>
      <c r="K3065" s="261" t="s">
        <v>4995</v>
      </c>
      <c r="L3065" s="262">
        <v>45704</v>
      </c>
      <c r="M3065" s="261" t="s">
        <v>310</v>
      </c>
    </row>
    <row r="3066" spans="1:13" x14ac:dyDescent="0.35">
      <c r="A3066" s="259" t="s">
        <v>2070</v>
      </c>
      <c r="B3066" s="259" t="s">
        <v>2071</v>
      </c>
      <c r="C3066" s="259" t="s">
        <v>2072</v>
      </c>
      <c r="D3066" s="259" t="s">
        <v>413</v>
      </c>
      <c r="E3066" s="259">
        <v>902700</v>
      </c>
      <c r="F3066" s="259" t="s">
        <v>4992</v>
      </c>
      <c r="G3066" s="259" t="s">
        <v>358</v>
      </c>
      <c r="H3066" s="259">
        <v>1</v>
      </c>
      <c r="I3066" s="259" t="s">
        <v>4993</v>
      </c>
      <c r="J3066" s="259" t="s">
        <v>4996</v>
      </c>
      <c r="K3066" s="259" t="s">
        <v>4997</v>
      </c>
      <c r="L3066" s="260">
        <v>45704</v>
      </c>
      <c r="M3066" s="259" t="s">
        <v>310</v>
      </c>
    </row>
    <row r="3067" spans="1:13" x14ac:dyDescent="0.35">
      <c r="A3067" s="261" t="s">
        <v>2070</v>
      </c>
      <c r="B3067" s="261" t="s">
        <v>2071</v>
      </c>
      <c r="C3067" s="261" t="s">
        <v>2072</v>
      </c>
      <c r="D3067" s="261" t="s">
        <v>545</v>
      </c>
      <c r="E3067" s="261">
        <v>1</v>
      </c>
      <c r="F3067" s="261" t="s">
        <v>4998</v>
      </c>
      <c r="G3067" s="261" t="s">
        <v>22</v>
      </c>
      <c r="H3067" s="261">
        <v>3</v>
      </c>
      <c r="I3067" s="261" t="s">
        <v>496</v>
      </c>
      <c r="J3067" s="261" t="s">
        <v>4999</v>
      </c>
      <c r="K3067" s="261" t="s">
        <v>5000</v>
      </c>
      <c r="L3067" s="262">
        <v>45704</v>
      </c>
      <c r="M3067" s="261" t="s">
        <v>310</v>
      </c>
    </row>
    <row r="3068" spans="1:13" x14ac:dyDescent="0.35">
      <c r="A3068" s="259" t="s">
        <v>2070</v>
      </c>
      <c r="B3068" s="259" t="s">
        <v>2071</v>
      </c>
      <c r="C3068" s="259" t="s">
        <v>2072</v>
      </c>
      <c r="D3068" s="259" t="s">
        <v>550</v>
      </c>
      <c r="E3068" s="259">
        <v>1</v>
      </c>
      <c r="F3068" s="259" t="s">
        <v>4998</v>
      </c>
      <c r="G3068" s="259" t="s">
        <v>22</v>
      </c>
      <c r="H3068" s="259">
        <v>3</v>
      </c>
      <c r="I3068" s="259" t="s">
        <v>496</v>
      </c>
      <c r="J3068" s="259" t="s">
        <v>4999</v>
      </c>
      <c r="K3068" s="259" t="s">
        <v>5001</v>
      </c>
      <c r="L3068" s="260">
        <v>45704</v>
      </c>
      <c r="M3068" s="259" t="s">
        <v>310</v>
      </c>
    </row>
    <row r="3069" spans="1:13" x14ac:dyDescent="0.35">
      <c r="A3069" s="261" t="s">
        <v>2070</v>
      </c>
      <c r="B3069" s="261" t="s">
        <v>2071</v>
      </c>
      <c r="C3069" s="261" t="s">
        <v>2072</v>
      </c>
      <c r="D3069" s="261" t="s">
        <v>686</v>
      </c>
      <c r="E3069" s="261">
        <v>902700</v>
      </c>
      <c r="F3069" s="261" t="s">
        <v>4992</v>
      </c>
      <c r="G3069" s="261" t="s">
        <v>358</v>
      </c>
      <c r="H3069" s="261">
        <v>1</v>
      </c>
      <c r="I3069" s="261" t="s">
        <v>4993</v>
      </c>
      <c r="J3069" s="261" t="s">
        <v>5002</v>
      </c>
      <c r="K3069" s="261" t="s">
        <v>5003</v>
      </c>
      <c r="L3069" s="262">
        <v>45704</v>
      </c>
      <c r="M3069" s="261" t="s">
        <v>310</v>
      </c>
    </row>
    <row r="3070" spans="1:13" x14ac:dyDescent="0.35">
      <c r="A3070" s="259" t="s">
        <v>2070</v>
      </c>
      <c r="B3070" s="259" t="s">
        <v>2071</v>
      </c>
      <c r="C3070" s="259" t="s">
        <v>2072</v>
      </c>
      <c r="D3070" s="259" t="s">
        <v>691</v>
      </c>
      <c r="E3070" s="259">
        <v>24406900</v>
      </c>
      <c r="F3070" s="259" t="s">
        <v>5004</v>
      </c>
      <c r="G3070" s="259" t="s">
        <v>358</v>
      </c>
      <c r="H3070" s="259">
        <v>1</v>
      </c>
      <c r="I3070" s="259" t="s">
        <v>5005</v>
      </c>
      <c r="J3070" s="259" t="s">
        <v>3762</v>
      </c>
      <c r="K3070" s="259" t="s">
        <v>5006</v>
      </c>
      <c r="L3070" s="260">
        <v>45704</v>
      </c>
      <c r="M3070" s="259" t="s">
        <v>310</v>
      </c>
    </row>
    <row r="3071" spans="1:13" x14ac:dyDescent="0.35">
      <c r="A3071" s="261" t="s">
        <v>2070</v>
      </c>
      <c r="B3071" s="261" t="s">
        <v>2071</v>
      </c>
      <c r="C3071" s="261" t="s">
        <v>2072</v>
      </c>
      <c r="D3071" s="261" t="s">
        <v>696</v>
      </c>
      <c r="E3071" s="261">
        <v>0</v>
      </c>
      <c r="F3071" s="261" t="s">
        <v>4992</v>
      </c>
      <c r="G3071" s="261" t="s">
        <v>358</v>
      </c>
      <c r="H3071" s="261">
        <v>1</v>
      </c>
      <c r="I3071" s="261" t="s">
        <v>4993</v>
      </c>
      <c r="J3071" s="261" t="s">
        <v>4562</v>
      </c>
      <c r="K3071" s="261" t="s">
        <v>5007</v>
      </c>
      <c r="L3071" s="262">
        <v>45704</v>
      </c>
      <c r="M3071" s="261" t="s">
        <v>310</v>
      </c>
    </row>
    <row r="3072" spans="1:13" x14ac:dyDescent="0.35">
      <c r="A3072" s="259" t="s">
        <v>2070</v>
      </c>
      <c r="B3072" s="259" t="s">
        <v>2071</v>
      </c>
      <c r="C3072" s="259" t="s">
        <v>2072</v>
      </c>
      <c r="D3072" s="259" t="s">
        <v>699</v>
      </c>
      <c r="E3072" s="259">
        <v>902700</v>
      </c>
      <c r="F3072" s="259" t="s">
        <v>4992</v>
      </c>
      <c r="G3072" s="259" t="s">
        <v>358</v>
      </c>
      <c r="H3072" s="259">
        <v>1</v>
      </c>
      <c r="I3072" s="259" t="s">
        <v>4993</v>
      </c>
      <c r="J3072" s="259" t="s">
        <v>5008</v>
      </c>
      <c r="K3072" s="259" t="s">
        <v>5009</v>
      </c>
      <c r="L3072" s="260">
        <v>45704</v>
      </c>
      <c r="M3072" s="259" t="s">
        <v>310</v>
      </c>
    </row>
    <row r="3073" spans="1:13" x14ac:dyDescent="0.35">
      <c r="A3073" s="261" t="s">
        <v>2070</v>
      </c>
      <c r="B3073" s="261" t="s">
        <v>2071</v>
      </c>
      <c r="C3073" s="261" t="s">
        <v>2072</v>
      </c>
      <c r="D3073" s="261" t="s">
        <v>702</v>
      </c>
      <c r="E3073" s="261" t="s">
        <v>17</v>
      </c>
      <c r="F3073" s="261" t="s">
        <v>4992</v>
      </c>
      <c r="G3073" s="261" t="s">
        <v>22</v>
      </c>
      <c r="H3073" s="261">
        <v>3</v>
      </c>
      <c r="I3073" s="261" t="s">
        <v>4993</v>
      </c>
      <c r="J3073" s="261" t="s">
        <v>5010</v>
      </c>
      <c r="K3073" s="261" t="s">
        <v>5011</v>
      </c>
      <c r="L3073" s="262">
        <v>45704</v>
      </c>
      <c r="M3073" s="261" t="s">
        <v>310</v>
      </c>
    </row>
    <row r="3074" spans="1:13" x14ac:dyDescent="0.35">
      <c r="A3074" s="259" t="s">
        <v>2070</v>
      </c>
      <c r="B3074" s="259" t="s">
        <v>2071</v>
      </c>
      <c r="C3074" s="259" t="s">
        <v>2072</v>
      </c>
      <c r="D3074" s="259" t="s">
        <v>572</v>
      </c>
      <c r="E3074" s="259" t="s">
        <v>17</v>
      </c>
      <c r="F3074" s="259" t="s">
        <v>4992</v>
      </c>
      <c r="G3074" s="259" t="s">
        <v>22</v>
      </c>
      <c r="H3074" s="259">
        <v>3</v>
      </c>
      <c r="I3074" s="259" t="s">
        <v>4993</v>
      </c>
      <c r="J3074" s="259" t="s">
        <v>5010</v>
      </c>
      <c r="K3074" s="259" t="s">
        <v>5012</v>
      </c>
      <c r="L3074" s="260">
        <v>45704</v>
      </c>
      <c r="M3074" s="259" t="s">
        <v>310</v>
      </c>
    </row>
    <row r="3075" spans="1:13" x14ac:dyDescent="0.35">
      <c r="A3075" s="261" t="s">
        <v>2070</v>
      </c>
      <c r="B3075" s="261" t="s">
        <v>2071</v>
      </c>
      <c r="C3075" s="261" t="s">
        <v>2072</v>
      </c>
      <c r="D3075" s="261" t="s">
        <v>282</v>
      </c>
      <c r="E3075" s="261">
        <v>2</v>
      </c>
      <c r="F3075" s="261" t="s">
        <v>4992</v>
      </c>
      <c r="G3075" s="261" t="s">
        <v>358</v>
      </c>
      <c r="H3075" s="261">
        <v>1</v>
      </c>
      <c r="I3075" s="261" t="s">
        <v>4993</v>
      </c>
      <c r="J3075" s="261" t="s">
        <v>5013</v>
      </c>
      <c r="K3075" s="261" t="s">
        <v>5014</v>
      </c>
      <c r="L3075" s="262">
        <v>45704</v>
      </c>
      <c r="M3075" s="261" t="s">
        <v>310</v>
      </c>
    </row>
    <row r="3076" spans="1:13" x14ac:dyDescent="0.35">
      <c r="A3076" s="259" t="s">
        <v>4306</v>
      </c>
      <c r="B3076" s="259" t="s">
        <v>4307</v>
      </c>
      <c r="C3076" s="259" t="s">
        <v>2934</v>
      </c>
      <c r="D3076" s="259" t="s">
        <v>648</v>
      </c>
      <c r="E3076" s="259">
        <v>7429000</v>
      </c>
      <c r="F3076" s="259" t="s">
        <v>5015</v>
      </c>
      <c r="G3076" s="259" t="s">
        <v>358</v>
      </c>
      <c r="H3076" s="259">
        <v>1</v>
      </c>
      <c r="I3076" s="259" t="s">
        <v>5016</v>
      </c>
      <c r="J3076" s="259" t="s">
        <v>5017</v>
      </c>
      <c r="K3076" s="259" t="s">
        <v>5018</v>
      </c>
      <c r="L3076" s="260">
        <v>45704</v>
      </c>
      <c r="M3076" s="259" t="s">
        <v>310</v>
      </c>
    </row>
    <row r="3077" spans="1:13" x14ac:dyDescent="0.35">
      <c r="A3077" s="261" t="s">
        <v>4306</v>
      </c>
      <c r="B3077" s="261" t="s">
        <v>4307</v>
      </c>
      <c r="C3077" s="261" t="s">
        <v>2934</v>
      </c>
      <c r="D3077" s="261" t="s">
        <v>653</v>
      </c>
      <c r="E3077" s="261">
        <v>1759540</v>
      </c>
      <c r="F3077" s="261" t="s">
        <v>5015</v>
      </c>
      <c r="G3077" s="261" t="s">
        <v>358</v>
      </c>
      <c r="H3077" s="261">
        <v>1</v>
      </c>
      <c r="I3077" s="261" t="s">
        <v>5016</v>
      </c>
      <c r="J3077" s="261" t="s">
        <v>5019</v>
      </c>
      <c r="K3077" s="261" t="s">
        <v>5020</v>
      </c>
      <c r="L3077" s="262">
        <v>45704</v>
      </c>
      <c r="M3077" s="261" t="s">
        <v>310</v>
      </c>
    </row>
    <row r="3078" spans="1:13" x14ac:dyDescent="0.35">
      <c r="A3078" s="259" t="s">
        <v>4306</v>
      </c>
      <c r="B3078" s="259" t="s">
        <v>4307</v>
      </c>
      <c r="C3078" s="259" t="s">
        <v>2934</v>
      </c>
      <c r="D3078" s="259" t="s">
        <v>658</v>
      </c>
      <c r="E3078" s="259">
        <v>7429000</v>
      </c>
      <c r="F3078" s="259" t="s">
        <v>5015</v>
      </c>
      <c r="G3078" s="259" t="s">
        <v>358</v>
      </c>
      <c r="H3078" s="259">
        <v>1</v>
      </c>
      <c r="I3078" s="259" t="s">
        <v>5016</v>
      </c>
      <c r="J3078" s="259" t="s">
        <v>5021</v>
      </c>
      <c r="K3078" s="259" t="s">
        <v>5022</v>
      </c>
      <c r="L3078" s="260">
        <v>45704</v>
      </c>
      <c r="M3078" s="259" t="s">
        <v>310</v>
      </c>
    </row>
    <row r="3079" spans="1:13" x14ac:dyDescent="0.35">
      <c r="A3079" s="261" t="s">
        <v>4306</v>
      </c>
      <c r="B3079" s="261" t="s">
        <v>4307</v>
      </c>
      <c r="C3079" s="261" t="s">
        <v>2934</v>
      </c>
      <c r="D3079" s="261" t="s">
        <v>663</v>
      </c>
      <c r="E3079" s="261">
        <v>1047515</v>
      </c>
      <c r="F3079" s="261" t="s">
        <v>5023</v>
      </c>
      <c r="G3079" s="261" t="s">
        <v>358</v>
      </c>
      <c r="H3079" s="261">
        <v>1</v>
      </c>
      <c r="I3079" s="261" t="s">
        <v>5024</v>
      </c>
      <c r="J3079" s="261" t="s">
        <v>5025</v>
      </c>
      <c r="K3079" s="261" t="s">
        <v>5026</v>
      </c>
      <c r="L3079" s="262">
        <v>45704</v>
      </c>
      <c r="M3079" s="261" t="s">
        <v>310</v>
      </c>
    </row>
    <row r="3080" spans="1:13" x14ac:dyDescent="0.35">
      <c r="A3080" s="259" t="s">
        <v>4306</v>
      </c>
      <c r="B3080" s="259" t="s">
        <v>4307</v>
      </c>
      <c r="C3080" s="259" t="s">
        <v>2934</v>
      </c>
      <c r="D3080" s="259" t="s">
        <v>413</v>
      </c>
      <c r="E3080" s="259">
        <v>671515</v>
      </c>
      <c r="F3080" s="259" t="s">
        <v>5023</v>
      </c>
      <c r="G3080" s="259" t="s">
        <v>358</v>
      </c>
      <c r="H3080" s="259">
        <v>1</v>
      </c>
      <c r="I3080" s="259" t="s">
        <v>5024</v>
      </c>
      <c r="J3080" s="259" t="s">
        <v>5027</v>
      </c>
      <c r="K3080" s="259" t="s">
        <v>5028</v>
      </c>
      <c r="L3080" s="260">
        <v>45704</v>
      </c>
      <c r="M3080" s="259" t="s">
        <v>310</v>
      </c>
    </row>
    <row r="3081" spans="1:13" x14ac:dyDescent="0.35">
      <c r="A3081" s="261" t="s">
        <v>4306</v>
      </c>
      <c r="B3081" s="261" t="s">
        <v>4307</v>
      </c>
      <c r="C3081" s="261" t="s">
        <v>2934</v>
      </c>
      <c r="D3081" s="261" t="s">
        <v>545</v>
      </c>
      <c r="E3081" s="261">
        <v>806</v>
      </c>
      <c r="F3081" s="261" t="s">
        <v>5029</v>
      </c>
      <c r="G3081" s="261" t="s">
        <v>742</v>
      </c>
      <c r="H3081" s="261">
        <v>2</v>
      </c>
      <c r="I3081" s="261" t="s">
        <v>5030</v>
      </c>
      <c r="J3081" s="261" t="s">
        <v>5031</v>
      </c>
      <c r="K3081" s="261" t="s">
        <v>5032</v>
      </c>
      <c r="L3081" s="262">
        <v>45704</v>
      </c>
      <c r="M3081" s="261" t="s">
        <v>310</v>
      </c>
    </row>
    <row r="3082" spans="1:13" x14ac:dyDescent="0.35">
      <c r="A3082" s="259" t="s">
        <v>4306</v>
      </c>
      <c r="B3082" s="259" t="s">
        <v>4307</v>
      </c>
      <c r="C3082" s="259" t="s">
        <v>2934</v>
      </c>
      <c r="D3082" s="259" t="s">
        <v>550</v>
      </c>
      <c r="E3082" s="259">
        <v>806</v>
      </c>
      <c r="F3082" s="259" t="s">
        <v>5029</v>
      </c>
      <c r="G3082" s="259" t="s">
        <v>742</v>
      </c>
      <c r="H3082" s="259">
        <v>2</v>
      </c>
      <c r="I3082" s="259" t="s">
        <v>5030</v>
      </c>
      <c r="J3082" s="259" t="s">
        <v>5031</v>
      </c>
      <c r="K3082" s="259" t="s">
        <v>5033</v>
      </c>
      <c r="L3082" s="260">
        <v>45704</v>
      </c>
      <c r="M3082" s="259" t="s">
        <v>310</v>
      </c>
    </row>
    <row r="3083" spans="1:13" x14ac:dyDescent="0.35">
      <c r="A3083" s="261" t="s">
        <v>4306</v>
      </c>
      <c r="B3083" s="261" t="s">
        <v>4307</v>
      </c>
      <c r="C3083" s="261" t="s">
        <v>2934</v>
      </c>
      <c r="D3083" s="261" t="s">
        <v>686</v>
      </c>
      <c r="E3083" s="261">
        <v>1047515</v>
      </c>
      <c r="F3083" s="261" t="s">
        <v>5023</v>
      </c>
      <c r="G3083" s="261" t="s">
        <v>358</v>
      </c>
      <c r="H3083" s="261">
        <v>1</v>
      </c>
      <c r="I3083" s="261" t="s">
        <v>5024</v>
      </c>
      <c r="J3083" s="261" t="s">
        <v>5034</v>
      </c>
      <c r="K3083" s="261" t="s">
        <v>5035</v>
      </c>
      <c r="L3083" s="262">
        <v>45704</v>
      </c>
      <c r="M3083" s="261" t="s">
        <v>310</v>
      </c>
    </row>
    <row r="3084" spans="1:13" x14ac:dyDescent="0.35">
      <c r="A3084" s="259" t="s">
        <v>4306</v>
      </c>
      <c r="B3084" s="259" t="s">
        <v>4307</v>
      </c>
      <c r="C3084" s="259" t="s">
        <v>2934</v>
      </c>
      <c r="D3084" s="259" t="s">
        <v>691</v>
      </c>
      <c r="E3084" s="259">
        <v>6381485</v>
      </c>
      <c r="F3084" s="259" t="s">
        <v>5036</v>
      </c>
      <c r="G3084" s="259" t="s">
        <v>358</v>
      </c>
      <c r="H3084" s="259">
        <v>1</v>
      </c>
      <c r="I3084" s="259" t="s">
        <v>5037</v>
      </c>
      <c r="J3084" s="259" t="s">
        <v>5038</v>
      </c>
      <c r="K3084" s="259" t="s">
        <v>5039</v>
      </c>
      <c r="L3084" s="260">
        <v>45704</v>
      </c>
      <c r="M3084" s="259" t="s">
        <v>310</v>
      </c>
    </row>
    <row r="3085" spans="1:13" x14ac:dyDescent="0.35">
      <c r="A3085" s="261" t="s">
        <v>4306</v>
      </c>
      <c r="B3085" s="261" t="s">
        <v>4307</v>
      </c>
      <c r="C3085" s="261" t="s">
        <v>2934</v>
      </c>
      <c r="D3085" s="261" t="s">
        <v>696</v>
      </c>
      <c r="E3085" s="261">
        <v>0</v>
      </c>
      <c r="F3085" s="261" t="s">
        <v>5023</v>
      </c>
      <c r="G3085" s="261" t="s">
        <v>358</v>
      </c>
      <c r="H3085" s="261">
        <v>1</v>
      </c>
      <c r="I3085" s="261" t="s">
        <v>5024</v>
      </c>
      <c r="J3085" s="261" t="s">
        <v>5040</v>
      </c>
      <c r="K3085" s="261" t="s">
        <v>5041</v>
      </c>
      <c r="L3085" s="262">
        <v>45704</v>
      </c>
      <c r="M3085" s="261" t="s">
        <v>310</v>
      </c>
    </row>
    <row r="3086" spans="1:13" x14ac:dyDescent="0.35">
      <c r="A3086" s="259" t="s">
        <v>4306</v>
      </c>
      <c r="B3086" s="259" t="s">
        <v>4307</v>
      </c>
      <c r="C3086" s="259" t="s">
        <v>2934</v>
      </c>
      <c r="D3086" s="259" t="s">
        <v>699</v>
      </c>
      <c r="E3086" s="259">
        <v>732758</v>
      </c>
      <c r="F3086" s="259" t="s">
        <v>5042</v>
      </c>
      <c r="G3086" s="259" t="s">
        <v>358</v>
      </c>
      <c r="H3086" s="259">
        <v>1</v>
      </c>
      <c r="I3086" s="259" t="s">
        <v>5043</v>
      </c>
      <c r="J3086" s="259" t="s">
        <v>5044</v>
      </c>
      <c r="K3086" s="259" t="s">
        <v>5045</v>
      </c>
      <c r="L3086" s="260">
        <v>45704</v>
      </c>
      <c r="M3086" s="259" t="s">
        <v>310</v>
      </c>
    </row>
    <row r="3087" spans="1:13" x14ac:dyDescent="0.35">
      <c r="A3087" s="261" t="s">
        <v>4306</v>
      </c>
      <c r="B3087" s="261" t="s">
        <v>4307</v>
      </c>
      <c r="C3087" s="261" t="s">
        <v>2934</v>
      </c>
      <c r="D3087" s="261" t="s">
        <v>702</v>
      </c>
      <c r="E3087" s="261">
        <v>314757</v>
      </c>
      <c r="F3087" s="261" t="s">
        <v>5042</v>
      </c>
      <c r="G3087" s="261" t="s">
        <v>358</v>
      </c>
      <c r="H3087" s="261">
        <v>1</v>
      </c>
      <c r="I3087" s="261" t="s">
        <v>5043</v>
      </c>
      <c r="J3087" s="261" t="s">
        <v>5046</v>
      </c>
      <c r="K3087" s="261" t="s">
        <v>5047</v>
      </c>
      <c r="L3087" s="262">
        <v>45704</v>
      </c>
      <c r="M3087" s="261" t="s">
        <v>310</v>
      </c>
    </row>
    <row r="3088" spans="1:13" x14ac:dyDescent="0.35">
      <c r="A3088" s="259" t="s">
        <v>4306</v>
      </c>
      <c r="B3088" s="259" t="s">
        <v>4307</v>
      </c>
      <c r="C3088" s="259" t="s">
        <v>2934</v>
      </c>
      <c r="D3088" s="259" t="s">
        <v>572</v>
      </c>
      <c r="E3088" s="259" t="s">
        <v>17</v>
      </c>
      <c r="F3088" s="259" t="s">
        <v>5023</v>
      </c>
      <c r="G3088" s="259" t="s">
        <v>358</v>
      </c>
      <c r="H3088" s="259">
        <v>1</v>
      </c>
      <c r="I3088" s="259" t="s">
        <v>5024</v>
      </c>
      <c r="J3088" s="259" t="s">
        <v>5048</v>
      </c>
      <c r="K3088" s="259" t="s">
        <v>5049</v>
      </c>
      <c r="L3088" s="260">
        <v>45704</v>
      </c>
      <c r="M3088" s="259" t="s">
        <v>310</v>
      </c>
    </row>
    <row r="3089" spans="1:13" x14ac:dyDescent="0.35">
      <c r="A3089" s="261" t="s">
        <v>4306</v>
      </c>
      <c r="B3089" s="261" t="s">
        <v>4307</v>
      </c>
      <c r="C3089" s="261" t="s">
        <v>2934</v>
      </c>
      <c r="D3089" s="261" t="s">
        <v>282</v>
      </c>
      <c r="E3089" s="261">
        <v>3</v>
      </c>
      <c r="F3089" s="261" t="s">
        <v>5050</v>
      </c>
      <c r="G3089" s="261" t="s">
        <v>358</v>
      </c>
      <c r="H3089" s="261">
        <v>1</v>
      </c>
      <c r="I3089" s="261" t="s">
        <v>5051</v>
      </c>
      <c r="J3089" s="261" t="s">
        <v>5052</v>
      </c>
      <c r="K3089" s="261" t="s">
        <v>5053</v>
      </c>
      <c r="L3089" s="262">
        <v>45704</v>
      </c>
      <c r="M3089" s="261" t="s">
        <v>310</v>
      </c>
    </row>
    <row r="3090" spans="1:13" x14ac:dyDescent="0.35">
      <c r="A3090" s="259" t="s">
        <v>2932</v>
      </c>
      <c r="B3090" s="259" t="s">
        <v>2933</v>
      </c>
      <c r="C3090" s="259" t="s">
        <v>2934</v>
      </c>
      <c r="D3090" s="259" t="s">
        <v>648</v>
      </c>
      <c r="E3090" s="259">
        <v>7429000</v>
      </c>
      <c r="F3090" s="259" t="s">
        <v>5015</v>
      </c>
      <c r="G3090" s="259" t="s">
        <v>358</v>
      </c>
      <c r="H3090" s="259">
        <v>1</v>
      </c>
      <c r="I3090" s="259" t="s">
        <v>5016</v>
      </c>
      <c r="J3090" s="259" t="s">
        <v>5017</v>
      </c>
      <c r="K3090" s="259" t="s">
        <v>5054</v>
      </c>
      <c r="L3090" s="260">
        <v>45704</v>
      </c>
      <c r="M3090" s="259" t="s">
        <v>310</v>
      </c>
    </row>
    <row r="3091" spans="1:13" x14ac:dyDescent="0.35">
      <c r="A3091" s="261" t="s">
        <v>2932</v>
      </c>
      <c r="B3091" s="261" t="s">
        <v>2933</v>
      </c>
      <c r="C3091" s="261" t="s">
        <v>2934</v>
      </c>
      <c r="D3091" s="261" t="s">
        <v>653</v>
      </c>
      <c r="E3091" s="261">
        <v>1759540</v>
      </c>
      <c r="F3091" s="261" t="s">
        <v>5055</v>
      </c>
      <c r="G3091" s="261" t="s">
        <v>358</v>
      </c>
      <c r="H3091" s="261">
        <v>1</v>
      </c>
      <c r="I3091" s="261" t="s">
        <v>5016</v>
      </c>
      <c r="J3091" s="261" t="s">
        <v>5056</v>
      </c>
      <c r="K3091" s="261" t="s">
        <v>5057</v>
      </c>
      <c r="L3091" s="262">
        <v>45704</v>
      </c>
      <c r="M3091" s="261" t="s">
        <v>310</v>
      </c>
    </row>
    <row r="3092" spans="1:13" x14ac:dyDescent="0.35">
      <c r="A3092" s="259" t="s">
        <v>2932</v>
      </c>
      <c r="B3092" s="259" t="s">
        <v>2933</v>
      </c>
      <c r="C3092" s="259" t="s">
        <v>2934</v>
      </c>
      <c r="D3092" s="259" t="s">
        <v>658</v>
      </c>
      <c r="E3092" s="259">
        <v>7429000</v>
      </c>
      <c r="F3092" s="259" t="s">
        <v>5015</v>
      </c>
      <c r="G3092" s="259" t="s">
        <v>358</v>
      </c>
      <c r="H3092" s="259">
        <v>1</v>
      </c>
      <c r="I3092" s="259" t="s">
        <v>5016</v>
      </c>
      <c r="J3092" s="259" t="s">
        <v>5058</v>
      </c>
      <c r="K3092" s="259" t="s">
        <v>5059</v>
      </c>
      <c r="L3092" s="260">
        <v>45704</v>
      </c>
      <c r="M3092" s="259" t="s">
        <v>310</v>
      </c>
    </row>
    <row r="3093" spans="1:13" x14ac:dyDescent="0.35">
      <c r="A3093" s="261" t="s">
        <v>2932</v>
      </c>
      <c r="B3093" s="261" t="s">
        <v>2933</v>
      </c>
      <c r="C3093" s="261" t="s">
        <v>2934</v>
      </c>
      <c r="D3093" s="261" t="s">
        <v>663</v>
      </c>
      <c r="E3093" s="261">
        <v>601515</v>
      </c>
      <c r="F3093" s="261" t="s">
        <v>5060</v>
      </c>
      <c r="G3093" s="261" t="s">
        <v>358</v>
      </c>
      <c r="H3093" s="261">
        <v>1</v>
      </c>
      <c r="I3093" s="261" t="s">
        <v>5061</v>
      </c>
      <c r="J3093" s="261" t="s">
        <v>5062</v>
      </c>
      <c r="K3093" s="261" t="s">
        <v>5063</v>
      </c>
      <c r="L3093" s="262">
        <v>45704</v>
      </c>
      <c r="M3093" s="261" t="s">
        <v>310</v>
      </c>
    </row>
    <row r="3094" spans="1:13" x14ac:dyDescent="0.35">
      <c r="A3094" s="259" t="s">
        <v>2932</v>
      </c>
      <c r="B3094" s="259" t="s">
        <v>2933</v>
      </c>
      <c r="C3094" s="259" t="s">
        <v>2934</v>
      </c>
      <c r="D3094" s="259" t="s">
        <v>413</v>
      </c>
      <c r="E3094" s="259">
        <v>601515</v>
      </c>
      <c r="F3094" s="259" t="s">
        <v>5060</v>
      </c>
      <c r="G3094" s="259" t="s">
        <v>358</v>
      </c>
      <c r="H3094" s="259">
        <v>1</v>
      </c>
      <c r="I3094" s="259" t="s">
        <v>5061</v>
      </c>
      <c r="J3094" s="259" t="s">
        <v>5064</v>
      </c>
      <c r="K3094" s="259" t="s">
        <v>5065</v>
      </c>
      <c r="L3094" s="260">
        <v>45704</v>
      </c>
      <c r="M3094" s="259" t="s">
        <v>310</v>
      </c>
    </row>
    <row r="3095" spans="1:13" x14ac:dyDescent="0.35">
      <c r="A3095" s="261" t="s">
        <v>2932</v>
      </c>
      <c r="B3095" s="261" t="s">
        <v>2933</v>
      </c>
      <c r="C3095" s="261" t="s">
        <v>2934</v>
      </c>
      <c r="D3095" s="261" t="s">
        <v>545</v>
      </c>
      <c r="E3095" s="261">
        <v>806</v>
      </c>
      <c r="F3095" s="261" t="s">
        <v>5066</v>
      </c>
      <c r="G3095" s="261" t="s">
        <v>17</v>
      </c>
      <c r="H3095" s="261" t="s">
        <v>17</v>
      </c>
      <c r="I3095" s="261" t="s">
        <v>5067</v>
      </c>
      <c r="J3095" s="261" t="s">
        <v>5068</v>
      </c>
      <c r="K3095" s="261" t="s">
        <v>5069</v>
      </c>
      <c r="L3095" s="262">
        <v>45704</v>
      </c>
      <c r="M3095" s="261" t="s">
        <v>310</v>
      </c>
    </row>
    <row r="3096" spans="1:13" x14ac:dyDescent="0.35">
      <c r="A3096" s="259" t="s">
        <v>2932</v>
      </c>
      <c r="B3096" s="259" t="s">
        <v>2933</v>
      </c>
      <c r="C3096" s="259" t="s">
        <v>2934</v>
      </c>
      <c r="D3096" s="259" t="s">
        <v>550</v>
      </c>
      <c r="E3096" s="259">
        <v>806</v>
      </c>
      <c r="F3096" s="259" t="s">
        <v>5029</v>
      </c>
      <c r="G3096" s="259" t="s">
        <v>742</v>
      </c>
      <c r="H3096" s="259">
        <v>2</v>
      </c>
      <c r="I3096" s="259" t="s">
        <v>5030</v>
      </c>
      <c r="J3096" s="259" t="s">
        <v>5031</v>
      </c>
      <c r="K3096" s="259" t="s">
        <v>5070</v>
      </c>
      <c r="L3096" s="260">
        <v>45704</v>
      </c>
      <c r="M3096" s="259" t="s">
        <v>310</v>
      </c>
    </row>
    <row r="3097" spans="1:13" x14ac:dyDescent="0.35">
      <c r="A3097" s="261" t="s">
        <v>2932</v>
      </c>
      <c r="B3097" s="261" t="s">
        <v>2933</v>
      </c>
      <c r="C3097" s="261" t="s">
        <v>2934</v>
      </c>
      <c r="D3097" s="261" t="s">
        <v>686</v>
      </c>
      <c r="E3097" s="261">
        <v>601515</v>
      </c>
      <c r="F3097" s="261" t="s">
        <v>5060</v>
      </c>
      <c r="G3097" s="261" t="s">
        <v>358</v>
      </c>
      <c r="H3097" s="261">
        <v>1</v>
      </c>
      <c r="I3097" s="261" t="s">
        <v>5061</v>
      </c>
      <c r="J3097" s="261" t="s">
        <v>5071</v>
      </c>
      <c r="K3097" s="261" t="s">
        <v>5072</v>
      </c>
      <c r="L3097" s="262">
        <v>45704</v>
      </c>
      <c r="M3097" s="261" t="s">
        <v>310</v>
      </c>
    </row>
    <row r="3098" spans="1:13" x14ac:dyDescent="0.35">
      <c r="A3098" s="259" t="s">
        <v>2932</v>
      </c>
      <c r="B3098" s="259" t="s">
        <v>2933</v>
      </c>
      <c r="C3098" s="259" t="s">
        <v>2934</v>
      </c>
      <c r="D3098" s="259" t="s">
        <v>691</v>
      </c>
      <c r="E3098" s="259">
        <v>6827485</v>
      </c>
      <c r="F3098" s="259" t="s">
        <v>5073</v>
      </c>
      <c r="G3098" s="259" t="s">
        <v>358</v>
      </c>
      <c r="H3098" s="259">
        <v>1</v>
      </c>
      <c r="I3098" s="259" t="s">
        <v>5074</v>
      </c>
      <c r="J3098" s="259" t="s">
        <v>3762</v>
      </c>
      <c r="K3098" s="259" t="s">
        <v>5075</v>
      </c>
      <c r="L3098" s="260">
        <v>45704</v>
      </c>
      <c r="M3098" s="259" t="s">
        <v>310</v>
      </c>
    </row>
    <row r="3099" spans="1:13" x14ac:dyDescent="0.35">
      <c r="A3099" s="261" t="s">
        <v>2932</v>
      </c>
      <c r="B3099" s="261" t="s">
        <v>2933</v>
      </c>
      <c r="C3099" s="261" t="s">
        <v>2934</v>
      </c>
      <c r="D3099" s="261" t="s">
        <v>696</v>
      </c>
      <c r="E3099" s="261">
        <v>0</v>
      </c>
      <c r="F3099" s="261" t="s">
        <v>5060</v>
      </c>
      <c r="G3099" s="261" t="s">
        <v>358</v>
      </c>
      <c r="H3099" s="261">
        <v>1</v>
      </c>
      <c r="I3099" s="261" t="s">
        <v>5061</v>
      </c>
      <c r="J3099" s="261" t="s">
        <v>4562</v>
      </c>
      <c r="K3099" s="261" t="s">
        <v>5076</v>
      </c>
      <c r="L3099" s="262">
        <v>45704</v>
      </c>
      <c r="M3099" s="261" t="s">
        <v>310</v>
      </c>
    </row>
    <row r="3100" spans="1:13" x14ac:dyDescent="0.35">
      <c r="A3100" s="259" t="s">
        <v>2932</v>
      </c>
      <c r="B3100" s="259" t="s">
        <v>2933</v>
      </c>
      <c r="C3100" s="259" t="s">
        <v>2934</v>
      </c>
      <c r="D3100" s="259" t="s">
        <v>699</v>
      </c>
      <c r="E3100" s="259">
        <v>601515</v>
      </c>
      <c r="F3100" s="259" t="s">
        <v>5060</v>
      </c>
      <c r="G3100" s="259" t="s">
        <v>358</v>
      </c>
      <c r="H3100" s="259">
        <v>1</v>
      </c>
      <c r="I3100" s="259" t="s">
        <v>5061</v>
      </c>
      <c r="J3100" s="259" t="s">
        <v>5077</v>
      </c>
      <c r="K3100" s="259" t="s">
        <v>5078</v>
      </c>
      <c r="L3100" s="260">
        <v>45704</v>
      </c>
      <c r="M3100" s="259" t="s">
        <v>310</v>
      </c>
    </row>
    <row r="3101" spans="1:13" x14ac:dyDescent="0.35">
      <c r="A3101" s="261" t="s">
        <v>2932</v>
      </c>
      <c r="B3101" s="261" t="s">
        <v>2933</v>
      </c>
      <c r="C3101" s="261" t="s">
        <v>2934</v>
      </c>
      <c r="D3101" s="261" t="s">
        <v>702</v>
      </c>
      <c r="E3101" s="261" t="s">
        <v>17</v>
      </c>
      <c r="F3101" s="261" t="s">
        <v>5060</v>
      </c>
      <c r="G3101" s="261" t="s">
        <v>358</v>
      </c>
      <c r="H3101" s="261">
        <v>1</v>
      </c>
      <c r="I3101" s="261" t="s">
        <v>5061</v>
      </c>
      <c r="J3101" s="261" t="s">
        <v>4229</v>
      </c>
      <c r="K3101" s="261" t="s">
        <v>5079</v>
      </c>
      <c r="L3101" s="262">
        <v>45704</v>
      </c>
      <c r="M3101" s="261" t="s">
        <v>310</v>
      </c>
    </row>
    <row r="3102" spans="1:13" x14ac:dyDescent="0.35">
      <c r="A3102" s="259" t="s">
        <v>2932</v>
      </c>
      <c r="B3102" s="259" t="s">
        <v>2933</v>
      </c>
      <c r="C3102" s="259" t="s">
        <v>2934</v>
      </c>
      <c r="D3102" s="259" t="s">
        <v>572</v>
      </c>
      <c r="E3102" s="259" t="s">
        <v>17</v>
      </c>
      <c r="F3102" s="259" t="s">
        <v>5060</v>
      </c>
      <c r="G3102" s="259" t="s">
        <v>358</v>
      </c>
      <c r="H3102" s="259">
        <v>1</v>
      </c>
      <c r="I3102" s="259" t="s">
        <v>5061</v>
      </c>
      <c r="J3102" s="259" t="s">
        <v>4229</v>
      </c>
      <c r="K3102" s="259" t="s">
        <v>5080</v>
      </c>
      <c r="L3102" s="260">
        <v>45704</v>
      </c>
      <c r="M3102" s="259" t="s">
        <v>310</v>
      </c>
    </row>
    <row r="3103" spans="1:13" x14ac:dyDescent="0.35">
      <c r="A3103" s="261" t="s">
        <v>2932</v>
      </c>
      <c r="B3103" s="261" t="s">
        <v>2933</v>
      </c>
      <c r="C3103" s="261" t="s">
        <v>2934</v>
      </c>
      <c r="D3103" s="261" t="s">
        <v>282</v>
      </c>
      <c r="E3103" s="261">
        <v>3</v>
      </c>
      <c r="F3103" s="261" t="s">
        <v>5073</v>
      </c>
      <c r="G3103" s="261" t="s">
        <v>358</v>
      </c>
      <c r="H3103" s="261">
        <v>1</v>
      </c>
      <c r="I3103" s="261" t="s">
        <v>5074</v>
      </c>
      <c r="J3103" s="261" t="s">
        <v>5081</v>
      </c>
      <c r="K3103" s="261" t="s">
        <v>5082</v>
      </c>
      <c r="L3103" s="262">
        <v>45704</v>
      </c>
      <c r="M3103" s="261" t="s">
        <v>310</v>
      </c>
    </row>
    <row r="3104" spans="1:13" x14ac:dyDescent="0.35">
      <c r="A3104" s="259" t="s">
        <v>2944</v>
      </c>
      <c r="B3104" s="259" t="s">
        <v>2945</v>
      </c>
      <c r="C3104" s="259" t="s">
        <v>2934</v>
      </c>
      <c r="D3104" s="259" t="s">
        <v>648</v>
      </c>
      <c r="E3104" s="259">
        <v>7429000</v>
      </c>
      <c r="F3104" s="259" t="s">
        <v>5015</v>
      </c>
      <c r="G3104" s="259" t="s">
        <v>358</v>
      </c>
      <c r="H3104" s="259">
        <v>1</v>
      </c>
      <c r="I3104" s="259" t="s">
        <v>5016</v>
      </c>
      <c r="J3104" s="259" t="s">
        <v>5017</v>
      </c>
      <c r="K3104" s="259" t="s">
        <v>5083</v>
      </c>
      <c r="L3104" s="260">
        <v>45704</v>
      </c>
      <c r="M3104" s="259" t="s">
        <v>310</v>
      </c>
    </row>
    <row r="3105" spans="1:13" x14ac:dyDescent="0.35">
      <c r="A3105" s="261" t="s">
        <v>2944</v>
      </c>
      <c r="B3105" s="261" t="s">
        <v>2945</v>
      </c>
      <c r="C3105" s="261" t="s">
        <v>2934</v>
      </c>
      <c r="D3105" s="261" t="s">
        <v>653</v>
      </c>
      <c r="E3105" s="261">
        <v>868682</v>
      </c>
      <c r="F3105" s="261" t="s">
        <v>5084</v>
      </c>
      <c r="G3105" s="261" t="s">
        <v>358</v>
      </c>
      <c r="H3105" s="261">
        <v>1</v>
      </c>
      <c r="I3105" s="261" t="s">
        <v>5085</v>
      </c>
      <c r="J3105" s="261" t="s">
        <v>5086</v>
      </c>
      <c r="K3105" s="261" t="s">
        <v>5087</v>
      </c>
      <c r="L3105" s="262">
        <v>45704</v>
      </c>
      <c r="M3105" s="261" t="s">
        <v>310</v>
      </c>
    </row>
    <row r="3106" spans="1:13" x14ac:dyDescent="0.35">
      <c r="A3106" s="259" t="s">
        <v>2944</v>
      </c>
      <c r="B3106" s="259" t="s">
        <v>2945</v>
      </c>
      <c r="C3106" s="259" t="s">
        <v>2934</v>
      </c>
      <c r="D3106" s="259" t="s">
        <v>658</v>
      </c>
      <c r="E3106" s="259">
        <v>2954800</v>
      </c>
      <c r="F3106" s="259" t="s">
        <v>5088</v>
      </c>
      <c r="G3106" s="259" t="s">
        <v>358</v>
      </c>
      <c r="H3106" s="259">
        <v>1</v>
      </c>
      <c r="I3106" s="259" t="s">
        <v>5089</v>
      </c>
      <c r="J3106" s="259" t="s">
        <v>5090</v>
      </c>
      <c r="K3106" s="259" t="s">
        <v>5091</v>
      </c>
      <c r="L3106" s="260">
        <v>45704</v>
      </c>
      <c r="M3106" s="259" t="s">
        <v>310</v>
      </c>
    </row>
    <row r="3107" spans="1:13" x14ac:dyDescent="0.35">
      <c r="A3107" s="261" t="s">
        <v>2944</v>
      </c>
      <c r="B3107" s="261" t="s">
        <v>2945</v>
      </c>
      <c r="C3107" s="261" t="s">
        <v>2934</v>
      </c>
      <c r="D3107" s="261" t="s">
        <v>663</v>
      </c>
      <c r="E3107" s="261">
        <v>446000</v>
      </c>
      <c r="F3107" s="261" t="s">
        <v>5092</v>
      </c>
      <c r="G3107" s="261" t="s">
        <v>358</v>
      </c>
      <c r="H3107" s="261">
        <v>1</v>
      </c>
      <c r="I3107" s="261" t="s">
        <v>5093</v>
      </c>
      <c r="J3107" s="261" t="s">
        <v>5094</v>
      </c>
      <c r="K3107" s="261" t="s">
        <v>5095</v>
      </c>
      <c r="L3107" s="262">
        <v>45704</v>
      </c>
      <c r="M3107" s="261" t="s">
        <v>310</v>
      </c>
    </row>
    <row r="3108" spans="1:13" x14ac:dyDescent="0.35">
      <c r="A3108" s="259" t="s">
        <v>2944</v>
      </c>
      <c r="B3108" s="259" t="s">
        <v>2945</v>
      </c>
      <c r="C3108" s="259" t="s">
        <v>2934</v>
      </c>
      <c r="D3108" s="259" t="s">
        <v>413</v>
      </c>
      <c r="E3108" s="259">
        <v>70000</v>
      </c>
      <c r="F3108" s="259" t="s">
        <v>5092</v>
      </c>
      <c r="G3108" s="259" t="s">
        <v>358</v>
      </c>
      <c r="H3108" s="259">
        <v>1</v>
      </c>
      <c r="I3108" s="259" t="s">
        <v>5093</v>
      </c>
      <c r="J3108" s="259" t="s">
        <v>5096</v>
      </c>
      <c r="K3108" s="259" t="s">
        <v>5097</v>
      </c>
      <c r="L3108" s="260">
        <v>45704</v>
      </c>
      <c r="M3108" s="259" t="s">
        <v>310</v>
      </c>
    </row>
    <row r="3109" spans="1:13" x14ac:dyDescent="0.35">
      <c r="A3109" s="261" t="s">
        <v>2944</v>
      </c>
      <c r="B3109" s="261" t="s">
        <v>2945</v>
      </c>
      <c r="C3109" s="261" t="s">
        <v>2934</v>
      </c>
      <c r="D3109" s="261" t="s">
        <v>545</v>
      </c>
      <c r="E3109" s="261">
        <v>0</v>
      </c>
      <c r="F3109" s="261" t="s">
        <v>5098</v>
      </c>
      <c r="G3109" s="261" t="s">
        <v>742</v>
      </c>
      <c r="H3109" s="261">
        <v>2</v>
      </c>
      <c r="I3109" s="261" t="s">
        <v>496</v>
      </c>
      <c r="J3109" s="261" t="s">
        <v>5099</v>
      </c>
      <c r="K3109" s="261" t="s">
        <v>5100</v>
      </c>
      <c r="L3109" s="262">
        <v>45704</v>
      </c>
      <c r="M3109" s="261" t="s">
        <v>310</v>
      </c>
    </row>
    <row r="3110" spans="1:13" x14ac:dyDescent="0.35">
      <c r="A3110" s="259" t="s">
        <v>2944</v>
      </c>
      <c r="B3110" s="259" t="s">
        <v>2945</v>
      </c>
      <c r="C3110" s="259" t="s">
        <v>2934</v>
      </c>
      <c r="D3110" s="259" t="s">
        <v>550</v>
      </c>
      <c r="E3110" s="259">
        <v>806</v>
      </c>
      <c r="F3110" s="259" t="s">
        <v>5029</v>
      </c>
      <c r="G3110" s="259" t="s">
        <v>742</v>
      </c>
      <c r="H3110" s="259">
        <v>2</v>
      </c>
      <c r="I3110" s="259" t="s">
        <v>5030</v>
      </c>
      <c r="J3110" s="259" t="s">
        <v>5031</v>
      </c>
      <c r="K3110" s="259" t="s">
        <v>5101</v>
      </c>
      <c r="L3110" s="260">
        <v>45704</v>
      </c>
      <c r="M3110" s="259" t="s">
        <v>310</v>
      </c>
    </row>
    <row r="3111" spans="1:13" x14ac:dyDescent="0.35">
      <c r="A3111" s="261" t="s">
        <v>2944</v>
      </c>
      <c r="B3111" s="261" t="s">
        <v>2945</v>
      </c>
      <c r="C3111" s="261" t="s">
        <v>2934</v>
      </c>
      <c r="D3111" s="261" t="s">
        <v>686</v>
      </c>
      <c r="E3111" s="261">
        <v>446000</v>
      </c>
      <c r="F3111" s="261" t="s">
        <v>5092</v>
      </c>
      <c r="G3111" s="261" t="s">
        <v>358</v>
      </c>
      <c r="H3111" s="261">
        <v>1</v>
      </c>
      <c r="I3111" s="261" t="s">
        <v>5093</v>
      </c>
      <c r="J3111" s="261" t="s">
        <v>5102</v>
      </c>
      <c r="K3111" s="261" t="s">
        <v>5103</v>
      </c>
      <c r="L3111" s="262">
        <v>45704</v>
      </c>
      <c r="M3111" s="261" t="s">
        <v>310</v>
      </c>
    </row>
    <row r="3112" spans="1:13" x14ac:dyDescent="0.35">
      <c r="A3112" s="259" t="s">
        <v>2944</v>
      </c>
      <c r="B3112" s="259" t="s">
        <v>2945</v>
      </c>
      <c r="C3112" s="259" t="s">
        <v>2934</v>
      </c>
      <c r="D3112" s="259" t="s">
        <v>691</v>
      </c>
      <c r="E3112" s="259">
        <v>2508800</v>
      </c>
      <c r="F3112" s="259" t="s">
        <v>5104</v>
      </c>
      <c r="G3112" s="259" t="s">
        <v>358</v>
      </c>
      <c r="H3112" s="259">
        <v>1</v>
      </c>
      <c r="I3112" s="259" t="s">
        <v>5105</v>
      </c>
      <c r="J3112" s="259" t="s">
        <v>3762</v>
      </c>
      <c r="K3112" s="259" t="s">
        <v>5106</v>
      </c>
      <c r="L3112" s="260">
        <v>45704</v>
      </c>
      <c r="M3112" s="259" t="s">
        <v>310</v>
      </c>
    </row>
    <row r="3113" spans="1:13" x14ac:dyDescent="0.35">
      <c r="A3113" s="261" t="s">
        <v>2944</v>
      </c>
      <c r="B3113" s="261" t="s">
        <v>2945</v>
      </c>
      <c r="C3113" s="261" t="s">
        <v>2934</v>
      </c>
      <c r="D3113" s="261" t="s">
        <v>696</v>
      </c>
      <c r="E3113" s="261">
        <v>0</v>
      </c>
      <c r="F3113" s="261" t="s">
        <v>5092</v>
      </c>
      <c r="G3113" s="261" t="s">
        <v>358</v>
      </c>
      <c r="H3113" s="261">
        <v>1</v>
      </c>
      <c r="I3113" s="261" t="s">
        <v>5093</v>
      </c>
      <c r="J3113" s="261" t="s">
        <v>4562</v>
      </c>
      <c r="K3113" s="261" t="s">
        <v>5107</v>
      </c>
      <c r="L3113" s="262">
        <v>45704</v>
      </c>
      <c r="M3113" s="261" t="s">
        <v>310</v>
      </c>
    </row>
    <row r="3114" spans="1:13" x14ac:dyDescent="0.35">
      <c r="A3114" s="259" t="s">
        <v>2944</v>
      </c>
      <c r="B3114" s="259" t="s">
        <v>2945</v>
      </c>
      <c r="C3114" s="259" t="s">
        <v>2934</v>
      </c>
      <c r="D3114" s="259" t="s">
        <v>699</v>
      </c>
      <c r="E3114" s="259">
        <v>131243</v>
      </c>
      <c r="F3114" s="259" t="s">
        <v>5108</v>
      </c>
      <c r="G3114" s="259" t="s">
        <v>358</v>
      </c>
      <c r="H3114" s="259">
        <v>1</v>
      </c>
      <c r="I3114" s="259" t="s">
        <v>5109</v>
      </c>
      <c r="J3114" s="259" t="s">
        <v>5110</v>
      </c>
      <c r="K3114" s="259" t="s">
        <v>5111</v>
      </c>
      <c r="L3114" s="260">
        <v>45704</v>
      </c>
      <c r="M3114" s="259" t="s">
        <v>310</v>
      </c>
    </row>
    <row r="3115" spans="1:13" x14ac:dyDescent="0.35">
      <c r="A3115" s="261" t="s">
        <v>2944</v>
      </c>
      <c r="B3115" s="261" t="s">
        <v>2945</v>
      </c>
      <c r="C3115" s="261" t="s">
        <v>2934</v>
      </c>
      <c r="D3115" s="261" t="s">
        <v>702</v>
      </c>
      <c r="E3115" s="261">
        <v>314757</v>
      </c>
      <c r="F3115" s="261" t="s">
        <v>5108</v>
      </c>
      <c r="G3115" s="261" t="s">
        <v>358</v>
      </c>
      <c r="H3115" s="261">
        <v>1</v>
      </c>
      <c r="I3115" s="261" t="s">
        <v>5109</v>
      </c>
      <c r="J3115" s="261" t="s">
        <v>5112</v>
      </c>
      <c r="K3115" s="261" t="s">
        <v>5113</v>
      </c>
      <c r="L3115" s="262">
        <v>45704</v>
      </c>
      <c r="M3115" s="261" t="s">
        <v>310</v>
      </c>
    </row>
    <row r="3116" spans="1:13" x14ac:dyDescent="0.35">
      <c r="A3116" s="259" t="s">
        <v>2944</v>
      </c>
      <c r="B3116" s="259" t="s">
        <v>2945</v>
      </c>
      <c r="C3116" s="259" t="s">
        <v>2934</v>
      </c>
      <c r="D3116" s="259" t="s">
        <v>572</v>
      </c>
      <c r="E3116" s="259" t="s">
        <v>17</v>
      </c>
      <c r="F3116" s="259" t="s">
        <v>5092</v>
      </c>
      <c r="G3116" s="259" t="s">
        <v>22</v>
      </c>
      <c r="H3116" s="259">
        <v>3</v>
      </c>
      <c r="I3116" s="259" t="s">
        <v>5093</v>
      </c>
      <c r="J3116" s="259" t="s">
        <v>5114</v>
      </c>
      <c r="K3116" s="259" t="s">
        <v>5115</v>
      </c>
      <c r="L3116" s="260">
        <v>45704</v>
      </c>
      <c r="M3116" s="259" t="s">
        <v>310</v>
      </c>
    </row>
    <row r="3117" spans="1:13" x14ac:dyDescent="0.35">
      <c r="A3117" s="261" t="s">
        <v>2944</v>
      </c>
      <c r="B3117" s="261" t="s">
        <v>2945</v>
      </c>
      <c r="C3117" s="261" t="s">
        <v>2934</v>
      </c>
      <c r="D3117" s="261" t="s">
        <v>282</v>
      </c>
      <c r="E3117" s="261">
        <v>3</v>
      </c>
      <c r="F3117" s="261" t="s">
        <v>5092</v>
      </c>
      <c r="G3117" s="261" t="s">
        <v>358</v>
      </c>
      <c r="H3117" s="261">
        <v>1</v>
      </c>
      <c r="I3117" s="261" t="s">
        <v>5093</v>
      </c>
      <c r="J3117" s="261" t="s">
        <v>5116</v>
      </c>
      <c r="K3117" s="261" t="s">
        <v>5117</v>
      </c>
      <c r="L3117" s="262">
        <v>45704</v>
      </c>
      <c r="M3117" s="261" t="s">
        <v>310</v>
      </c>
    </row>
    <row r="3118" spans="1:13" x14ac:dyDescent="0.35">
      <c r="A3118" s="259" t="s">
        <v>2385</v>
      </c>
      <c r="B3118" s="259" t="s">
        <v>2386</v>
      </c>
      <c r="C3118" s="259" t="s">
        <v>2387</v>
      </c>
      <c r="D3118" s="259" t="s">
        <v>648</v>
      </c>
      <c r="E3118" s="259">
        <v>25230000</v>
      </c>
      <c r="F3118" s="259" t="s">
        <v>5118</v>
      </c>
      <c r="G3118" s="259" t="s">
        <v>358</v>
      </c>
      <c r="H3118" s="259">
        <v>1</v>
      </c>
      <c r="I3118" s="259" t="s">
        <v>5119</v>
      </c>
      <c r="J3118" s="259" t="s">
        <v>5120</v>
      </c>
      <c r="K3118" s="259" t="s">
        <v>5121</v>
      </c>
      <c r="L3118" s="260">
        <v>45704</v>
      </c>
      <c r="M3118" s="259" t="s">
        <v>310</v>
      </c>
    </row>
    <row r="3119" spans="1:13" x14ac:dyDescent="0.35">
      <c r="A3119" s="261" t="s">
        <v>2385</v>
      </c>
      <c r="B3119" s="261" t="s">
        <v>2386</v>
      </c>
      <c r="C3119" s="261" t="s">
        <v>2387</v>
      </c>
      <c r="D3119" s="261" t="s">
        <v>653</v>
      </c>
      <c r="E3119" s="261">
        <v>185180</v>
      </c>
      <c r="F3119" s="261" t="s">
        <v>5122</v>
      </c>
      <c r="G3119" s="261" t="s">
        <v>358</v>
      </c>
      <c r="H3119" s="261">
        <v>1</v>
      </c>
      <c r="I3119" s="261" t="s">
        <v>5123</v>
      </c>
      <c r="J3119" s="261" t="s">
        <v>5124</v>
      </c>
      <c r="K3119" s="261" t="s">
        <v>5125</v>
      </c>
      <c r="L3119" s="262">
        <v>45704</v>
      </c>
      <c r="M3119" s="261" t="s">
        <v>310</v>
      </c>
    </row>
    <row r="3120" spans="1:13" x14ac:dyDescent="0.35">
      <c r="A3120" s="259" t="s">
        <v>2385</v>
      </c>
      <c r="B3120" s="259" t="s">
        <v>2386</v>
      </c>
      <c r="C3120" s="259" t="s">
        <v>2387</v>
      </c>
      <c r="D3120" s="259" t="s">
        <v>658</v>
      </c>
      <c r="E3120" s="259">
        <v>25230000</v>
      </c>
      <c r="F3120" s="259" t="s">
        <v>5118</v>
      </c>
      <c r="G3120" s="259" t="s">
        <v>358</v>
      </c>
      <c r="H3120" s="259">
        <v>1</v>
      </c>
      <c r="I3120" s="259" t="s">
        <v>5119</v>
      </c>
      <c r="J3120" s="259" t="s">
        <v>5126</v>
      </c>
      <c r="K3120" s="259" t="s">
        <v>5127</v>
      </c>
      <c r="L3120" s="260">
        <v>45704</v>
      </c>
      <c r="M3120" s="259" t="s">
        <v>310</v>
      </c>
    </row>
    <row r="3121" spans="1:13" x14ac:dyDescent="0.35">
      <c r="A3121" s="261" t="s">
        <v>2385</v>
      </c>
      <c r="B3121" s="261" t="s">
        <v>2386</v>
      </c>
      <c r="C3121" s="261" t="s">
        <v>2387</v>
      </c>
      <c r="D3121" s="261" t="s">
        <v>663</v>
      </c>
      <c r="E3121" s="261">
        <v>25230000</v>
      </c>
      <c r="F3121" s="261" t="s">
        <v>5118</v>
      </c>
      <c r="G3121" s="261" t="s">
        <v>358</v>
      </c>
      <c r="H3121" s="261">
        <v>1</v>
      </c>
      <c r="I3121" s="261" t="s">
        <v>5119</v>
      </c>
      <c r="J3121" s="261" t="s">
        <v>5128</v>
      </c>
      <c r="K3121" s="261" t="s">
        <v>5129</v>
      </c>
      <c r="L3121" s="262">
        <v>45704</v>
      </c>
      <c r="M3121" s="261" t="s">
        <v>310</v>
      </c>
    </row>
    <row r="3122" spans="1:13" x14ac:dyDescent="0.35">
      <c r="A3122" s="259" t="s">
        <v>2385</v>
      </c>
      <c r="B3122" s="259" t="s">
        <v>2386</v>
      </c>
      <c r="C3122" s="259" t="s">
        <v>2387</v>
      </c>
      <c r="D3122" s="259" t="s">
        <v>413</v>
      </c>
      <c r="E3122" s="259">
        <v>12722210</v>
      </c>
      <c r="F3122" s="259" t="s">
        <v>5130</v>
      </c>
      <c r="G3122" s="259" t="s">
        <v>358</v>
      </c>
      <c r="H3122" s="259">
        <v>1</v>
      </c>
      <c r="I3122" s="259" t="s">
        <v>5131</v>
      </c>
      <c r="J3122" s="259" t="s">
        <v>5132</v>
      </c>
      <c r="K3122" s="259" t="s">
        <v>5133</v>
      </c>
      <c r="L3122" s="260">
        <v>45704</v>
      </c>
      <c r="M3122" s="259" t="s">
        <v>310</v>
      </c>
    </row>
    <row r="3123" spans="1:13" x14ac:dyDescent="0.35">
      <c r="A3123" s="261" t="s">
        <v>2385</v>
      </c>
      <c r="B3123" s="261" t="s">
        <v>2386</v>
      </c>
      <c r="C3123" s="261" t="s">
        <v>2387</v>
      </c>
      <c r="D3123" s="261" t="s">
        <v>38</v>
      </c>
      <c r="E3123" s="261" t="s">
        <v>17</v>
      </c>
      <c r="F3123" s="261" t="s">
        <v>17</v>
      </c>
      <c r="G3123" s="261" t="s">
        <v>17</v>
      </c>
      <c r="H3123" s="261" t="s">
        <v>17</v>
      </c>
      <c r="I3123" s="261" t="s">
        <v>17</v>
      </c>
      <c r="J3123" s="261" t="s">
        <v>3459</v>
      </c>
      <c r="K3123" s="261" t="s">
        <v>5134</v>
      </c>
      <c r="L3123" s="262">
        <v>45704</v>
      </c>
      <c r="M3123" s="261" t="s">
        <v>310</v>
      </c>
    </row>
    <row r="3124" spans="1:13" x14ac:dyDescent="0.35">
      <c r="A3124" s="259" t="s">
        <v>2385</v>
      </c>
      <c r="B3124" s="259" t="s">
        <v>2386</v>
      </c>
      <c r="C3124" s="259" t="s">
        <v>2387</v>
      </c>
      <c r="D3124" s="259" t="s">
        <v>40</v>
      </c>
      <c r="E3124" s="259" t="s">
        <v>17</v>
      </c>
      <c r="F3124" s="259" t="s">
        <v>17</v>
      </c>
      <c r="G3124" s="259" t="s">
        <v>17</v>
      </c>
      <c r="H3124" s="259" t="s">
        <v>17</v>
      </c>
      <c r="I3124" s="259" t="s">
        <v>17</v>
      </c>
      <c r="J3124" s="259" t="s">
        <v>3459</v>
      </c>
      <c r="K3124" s="259" t="s">
        <v>5135</v>
      </c>
      <c r="L3124" s="260">
        <v>45704</v>
      </c>
      <c r="M3124" s="259" t="s">
        <v>310</v>
      </c>
    </row>
    <row r="3125" spans="1:13" x14ac:dyDescent="0.35">
      <c r="A3125" s="261" t="s">
        <v>2385</v>
      </c>
      <c r="B3125" s="261" t="s">
        <v>2386</v>
      </c>
      <c r="C3125" s="261" t="s">
        <v>2387</v>
      </c>
      <c r="D3125" s="261" t="s">
        <v>545</v>
      </c>
      <c r="E3125" s="261">
        <v>4557</v>
      </c>
      <c r="F3125" s="261" t="s">
        <v>5136</v>
      </c>
      <c r="G3125" s="261" t="s">
        <v>358</v>
      </c>
      <c r="H3125" s="261">
        <v>1</v>
      </c>
      <c r="I3125" s="261" t="s">
        <v>4234</v>
      </c>
      <c r="J3125" s="261" t="s">
        <v>5137</v>
      </c>
      <c r="K3125" s="261" t="s">
        <v>5138</v>
      </c>
      <c r="L3125" s="262">
        <v>45704</v>
      </c>
      <c r="M3125" s="261" t="s">
        <v>310</v>
      </c>
    </row>
    <row r="3126" spans="1:13" x14ac:dyDescent="0.35">
      <c r="A3126" s="259" t="s">
        <v>2385</v>
      </c>
      <c r="B3126" s="259" t="s">
        <v>2386</v>
      </c>
      <c r="C3126" s="259" t="s">
        <v>2387</v>
      </c>
      <c r="D3126" s="259" t="s">
        <v>550</v>
      </c>
      <c r="E3126" s="259">
        <v>4557</v>
      </c>
      <c r="F3126" s="259" t="s">
        <v>5136</v>
      </c>
      <c r="G3126" s="259" t="s">
        <v>358</v>
      </c>
      <c r="H3126" s="259">
        <v>1</v>
      </c>
      <c r="I3126" s="259" t="s">
        <v>4234</v>
      </c>
      <c r="J3126" s="259" t="s">
        <v>5137</v>
      </c>
      <c r="K3126" s="259" t="s">
        <v>5139</v>
      </c>
      <c r="L3126" s="260">
        <v>45704</v>
      </c>
      <c r="M3126" s="259" t="s">
        <v>310</v>
      </c>
    </row>
    <row r="3127" spans="1:13" x14ac:dyDescent="0.35">
      <c r="A3127" s="261" t="s">
        <v>2385</v>
      </c>
      <c r="B3127" s="261" t="s">
        <v>2386</v>
      </c>
      <c r="C3127" s="261" t="s">
        <v>2387</v>
      </c>
      <c r="D3127" s="261" t="s">
        <v>16</v>
      </c>
      <c r="E3127" s="261" t="s">
        <v>17</v>
      </c>
      <c r="F3127" s="261" t="s">
        <v>17</v>
      </c>
      <c r="G3127" s="261" t="s">
        <v>17</v>
      </c>
      <c r="H3127" s="261" t="s">
        <v>17</v>
      </c>
      <c r="I3127" s="261" t="s">
        <v>17</v>
      </c>
      <c r="J3127" s="261" t="s">
        <v>3459</v>
      </c>
      <c r="K3127" s="261" t="s">
        <v>5140</v>
      </c>
      <c r="L3127" s="262">
        <v>45704</v>
      </c>
      <c r="M3127" s="261" t="s">
        <v>310</v>
      </c>
    </row>
    <row r="3128" spans="1:13" x14ac:dyDescent="0.35">
      <c r="A3128" s="259" t="s">
        <v>2385</v>
      </c>
      <c r="B3128" s="259" t="s">
        <v>2386</v>
      </c>
      <c r="C3128" s="259" t="s">
        <v>2387</v>
      </c>
      <c r="D3128" s="259" t="s">
        <v>21</v>
      </c>
      <c r="E3128" s="259" t="s">
        <v>17</v>
      </c>
      <c r="F3128" s="259" t="s">
        <v>17</v>
      </c>
      <c r="G3128" s="259" t="s">
        <v>17</v>
      </c>
      <c r="H3128" s="259" t="s">
        <v>17</v>
      </c>
      <c r="I3128" s="259" t="s">
        <v>17</v>
      </c>
      <c r="J3128" s="259" t="s">
        <v>3459</v>
      </c>
      <c r="K3128" s="259" t="s">
        <v>5141</v>
      </c>
      <c r="L3128" s="260">
        <v>45704</v>
      </c>
      <c r="M3128" s="259" t="s">
        <v>310</v>
      </c>
    </row>
    <row r="3129" spans="1:13" x14ac:dyDescent="0.35">
      <c r="A3129" s="261" t="s">
        <v>2385</v>
      </c>
      <c r="B3129" s="261" t="s">
        <v>2386</v>
      </c>
      <c r="C3129" s="261" t="s">
        <v>2387</v>
      </c>
      <c r="D3129" s="261" t="s">
        <v>558</v>
      </c>
      <c r="E3129" s="261" t="s">
        <v>17</v>
      </c>
      <c r="F3129" s="261" t="s">
        <v>17</v>
      </c>
      <c r="G3129" s="261" t="s">
        <v>17</v>
      </c>
      <c r="H3129" s="261" t="s">
        <v>17</v>
      </c>
      <c r="I3129" s="261" t="s">
        <v>17</v>
      </c>
      <c r="J3129" s="261" t="s">
        <v>3459</v>
      </c>
      <c r="K3129" s="261" t="s">
        <v>5142</v>
      </c>
      <c r="L3129" s="262">
        <v>45704</v>
      </c>
      <c r="M3129" s="261" t="s">
        <v>310</v>
      </c>
    </row>
    <row r="3130" spans="1:13" x14ac:dyDescent="0.35">
      <c r="A3130" s="259" t="s">
        <v>2385</v>
      </c>
      <c r="B3130" s="259" t="s">
        <v>2386</v>
      </c>
      <c r="C3130" s="259" t="s">
        <v>2387</v>
      </c>
      <c r="D3130" s="259" t="s">
        <v>24</v>
      </c>
      <c r="E3130" s="259" t="s">
        <v>17</v>
      </c>
      <c r="F3130" s="259" t="s">
        <v>17</v>
      </c>
      <c r="G3130" s="259" t="s">
        <v>17</v>
      </c>
      <c r="H3130" s="259" t="s">
        <v>17</v>
      </c>
      <c r="I3130" s="259" t="s">
        <v>17</v>
      </c>
      <c r="J3130" s="259" t="s">
        <v>3459</v>
      </c>
      <c r="K3130" s="259" t="s">
        <v>5143</v>
      </c>
      <c r="L3130" s="260">
        <v>45704</v>
      </c>
      <c r="M3130" s="259" t="s">
        <v>310</v>
      </c>
    </row>
    <row r="3131" spans="1:13" x14ac:dyDescent="0.35">
      <c r="A3131" s="261" t="s">
        <v>2385</v>
      </c>
      <c r="B3131" s="261" t="s">
        <v>2386</v>
      </c>
      <c r="C3131" s="261" t="s">
        <v>2387</v>
      </c>
      <c r="D3131" s="261" t="s">
        <v>686</v>
      </c>
      <c r="E3131" s="261">
        <v>16518200</v>
      </c>
      <c r="F3131" s="261" t="s">
        <v>5144</v>
      </c>
      <c r="G3131" s="261" t="s">
        <v>358</v>
      </c>
      <c r="H3131" s="261">
        <v>1</v>
      </c>
      <c r="I3131" s="261" t="s">
        <v>5145</v>
      </c>
      <c r="J3131" s="261" t="s">
        <v>5146</v>
      </c>
      <c r="K3131" s="261" t="s">
        <v>5147</v>
      </c>
      <c r="L3131" s="262">
        <v>45704</v>
      </c>
      <c r="M3131" s="261" t="s">
        <v>310</v>
      </c>
    </row>
    <row r="3132" spans="1:13" x14ac:dyDescent="0.35">
      <c r="A3132" s="259" t="s">
        <v>2385</v>
      </c>
      <c r="B3132" s="259" t="s">
        <v>2386</v>
      </c>
      <c r="C3132" s="259" t="s">
        <v>2387</v>
      </c>
      <c r="D3132" s="259" t="s">
        <v>691</v>
      </c>
      <c r="E3132" s="259">
        <v>0</v>
      </c>
      <c r="F3132" s="259" t="s">
        <v>5118</v>
      </c>
      <c r="G3132" s="259" t="s">
        <v>742</v>
      </c>
      <c r="H3132" s="259">
        <v>2</v>
      </c>
      <c r="I3132" s="259" t="s">
        <v>5119</v>
      </c>
      <c r="J3132" s="259" t="s">
        <v>4514</v>
      </c>
      <c r="K3132" s="259" t="s">
        <v>5148</v>
      </c>
      <c r="L3132" s="260">
        <v>45704</v>
      </c>
      <c r="M3132" s="259" t="s">
        <v>310</v>
      </c>
    </row>
    <row r="3133" spans="1:13" x14ac:dyDescent="0.35">
      <c r="A3133" s="261" t="s">
        <v>2385</v>
      </c>
      <c r="B3133" s="261" t="s">
        <v>2386</v>
      </c>
      <c r="C3133" s="261" t="s">
        <v>2387</v>
      </c>
      <c r="D3133" s="261" t="s">
        <v>696</v>
      </c>
      <c r="E3133" s="261">
        <v>8711800</v>
      </c>
      <c r="F3133" s="261" t="s">
        <v>5149</v>
      </c>
      <c r="G3133" s="261" t="s">
        <v>742</v>
      </c>
      <c r="H3133" s="261">
        <v>2</v>
      </c>
      <c r="I3133" s="261" t="s">
        <v>5150</v>
      </c>
      <c r="J3133" s="261" t="s">
        <v>3766</v>
      </c>
      <c r="K3133" s="261" t="s">
        <v>5151</v>
      </c>
      <c r="L3133" s="262">
        <v>45704</v>
      </c>
      <c r="M3133" s="261" t="s">
        <v>310</v>
      </c>
    </row>
    <row r="3134" spans="1:13" x14ac:dyDescent="0.35">
      <c r="A3134" s="259" t="s">
        <v>2385</v>
      </c>
      <c r="B3134" s="259" t="s">
        <v>2386</v>
      </c>
      <c r="C3134" s="259" t="s">
        <v>2387</v>
      </c>
      <c r="D3134" s="259" t="s">
        <v>699</v>
      </c>
      <c r="E3134" s="259">
        <v>8192100</v>
      </c>
      <c r="F3134" s="259" t="s">
        <v>5152</v>
      </c>
      <c r="G3134" s="259" t="s">
        <v>742</v>
      </c>
      <c r="H3134" s="259">
        <v>2</v>
      </c>
      <c r="I3134" s="259" t="s">
        <v>5153</v>
      </c>
      <c r="J3134" s="259" t="s">
        <v>5154</v>
      </c>
      <c r="K3134" s="259" t="s">
        <v>5155</v>
      </c>
      <c r="L3134" s="260">
        <v>45704</v>
      </c>
      <c r="M3134" s="259" t="s">
        <v>310</v>
      </c>
    </row>
    <row r="3135" spans="1:13" x14ac:dyDescent="0.35">
      <c r="A3135" s="261" t="s">
        <v>2385</v>
      </c>
      <c r="B3135" s="261" t="s">
        <v>2386</v>
      </c>
      <c r="C3135" s="261" t="s">
        <v>2387</v>
      </c>
      <c r="D3135" s="261" t="s">
        <v>702</v>
      </c>
      <c r="E3135" s="261">
        <v>8326100</v>
      </c>
      <c r="F3135" s="261" t="s">
        <v>5152</v>
      </c>
      <c r="G3135" s="261" t="s">
        <v>742</v>
      </c>
      <c r="H3135" s="261">
        <v>2</v>
      </c>
      <c r="I3135" s="261" t="s">
        <v>5153</v>
      </c>
      <c r="J3135" s="261" t="s">
        <v>5156</v>
      </c>
      <c r="K3135" s="261" t="s">
        <v>5157</v>
      </c>
      <c r="L3135" s="262">
        <v>45704</v>
      </c>
      <c r="M3135" s="261" t="s">
        <v>310</v>
      </c>
    </row>
    <row r="3136" spans="1:13" x14ac:dyDescent="0.35">
      <c r="A3136" s="259" t="s">
        <v>2385</v>
      </c>
      <c r="B3136" s="259" t="s">
        <v>2386</v>
      </c>
      <c r="C3136" s="259" t="s">
        <v>2387</v>
      </c>
      <c r="D3136" s="259" t="s">
        <v>572</v>
      </c>
      <c r="E3136" s="259">
        <v>0</v>
      </c>
      <c r="F3136" s="259" t="s">
        <v>5152</v>
      </c>
      <c r="G3136" s="259" t="s">
        <v>742</v>
      </c>
      <c r="H3136" s="259">
        <v>2</v>
      </c>
      <c r="I3136" s="259" t="s">
        <v>5153</v>
      </c>
      <c r="J3136" s="259" t="s">
        <v>5158</v>
      </c>
      <c r="K3136" s="259" t="s">
        <v>5159</v>
      </c>
      <c r="L3136" s="260">
        <v>45704</v>
      </c>
      <c r="M3136" s="259" t="s">
        <v>310</v>
      </c>
    </row>
    <row r="3137" spans="1:13" x14ac:dyDescent="0.35">
      <c r="A3137" s="261" t="s">
        <v>2385</v>
      </c>
      <c r="B3137" s="261" t="s">
        <v>2386</v>
      </c>
      <c r="C3137" s="261" t="s">
        <v>2387</v>
      </c>
      <c r="D3137" s="261" t="s">
        <v>282</v>
      </c>
      <c r="E3137" s="261">
        <v>5</v>
      </c>
      <c r="F3137" s="261" t="s">
        <v>5144</v>
      </c>
      <c r="G3137" s="261" t="s">
        <v>358</v>
      </c>
      <c r="H3137" s="261">
        <v>1</v>
      </c>
      <c r="I3137" s="261" t="s">
        <v>5145</v>
      </c>
      <c r="J3137" s="261" t="s">
        <v>4439</v>
      </c>
      <c r="K3137" s="261" t="s">
        <v>5160</v>
      </c>
      <c r="L3137" s="262">
        <v>45704</v>
      </c>
      <c r="M3137" s="261" t="s">
        <v>310</v>
      </c>
    </row>
    <row r="3138" spans="1:13" x14ac:dyDescent="0.35">
      <c r="A3138" s="259" t="s">
        <v>2385</v>
      </c>
      <c r="B3138" s="259" t="s">
        <v>2386</v>
      </c>
      <c r="C3138" s="259" t="s">
        <v>2387</v>
      </c>
      <c r="D3138" s="259" t="s">
        <v>26</v>
      </c>
      <c r="E3138" s="259" t="s">
        <v>17</v>
      </c>
      <c r="F3138" s="259" t="s">
        <v>17</v>
      </c>
      <c r="G3138" s="259" t="s">
        <v>17</v>
      </c>
      <c r="H3138" s="259" t="s">
        <v>17</v>
      </c>
      <c r="I3138" s="259" t="s">
        <v>5161</v>
      </c>
      <c r="J3138" s="259" t="s">
        <v>3459</v>
      </c>
      <c r="K3138" s="259" t="s">
        <v>5162</v>
      </c>
      <c r="L3138" s="260">
        <v>45704</v>
      </c>
      <c r="M3138" s="259" t="s">
        <v>310</v>
      </c>
    </row>
    <row r="3139" spans="1:13" x14ac:dyDescent="0.35">
      <c r="A3139" s="261" t="s">
        <v>2385</v>
      </c>
      <c r="B3139" s="261" t="s">
        <v>2386</v>
      </c>
      <c r="C3139" s="261" t="s">
        <v>2387</v>
      </c>
      <c r="D3139" s="261" t="s">
        <v>28</v>
      </c>
      <c r="E3139" s="261" t="s">
        <v>17</v>
      </c>
      <c r="F3139" s="261" t="s">
        <v>17</v>
      </c>
      <c r="G3139" s="261" t="s">
        <v>17</v>
      </c>
      <c r="H3139" s="261" t="s">
        <v>17</v>
      </c>
      <c r="I3139" s="261" t="s">
        <v>17</v>
      </c>
      <c r="J3139" s="261" t="s">
        <v>3459</v>
      </c>
      <c r="K3139" s="261" t="s">
        <v>5163</v>
      </c>
      <c r="L3139" s="262">
        <v>45704</v>
      </c>
      <c r="M3139" s="261" t="s">
        <v>310</v>
      </c>
    </row>
    <row r="3140" spans="1:13" x14ac:dyDescent="0.35">
      <c r="A3140" s="259" t="s">
        <v>2276</v>
      </c>
      <c r="B3140" s="259" t="s">
        <v>2277</v>
      </c>
      <c r="C3140" s="259" t="s">
        <v>2278</v>
      </c>
      <c r="D3140" s="259" t="s">
        <v>648</v>
      </c>
      <c r="E3140" s="259">
        <v>38221069</v>
      </c>
      <c r="F3140" s="259" t="s">
        <v>5164</v>
      </c>
      <c r="G3140" s="259" t="s">
        <v>742</v>
      </c>
      <c r="H3140" s="259">
        <v>2</v>
      </c>
      <c r="I3140" s="259" t="s">
        <v>5165</v>
      </c>
      <c r="J3140" s="259" t="s">
        <v>5166</v>
      </c>
      <c r="K3140" s="259" t="s">
        <v>5167</v>
      </c>
      <c r="L3140" s="260">
        <v>45705</v>
      </c>
      <c r="M3140" s="259" t="s">
        <v>310</v>
      </c>
    </row>
    <row r="3141" spans="1:13" x14ac:dyDescent="0.35">
      <c r="A3141" s="261" t="s">
        <v>2276</v>
      </c>
      <c r="B3141" s="261" t="s">
        <v>2277</v>
      </c>
      <c r="C3141" s="261" t="s">
        <v>2278</v>
      </c>
      <c r="D3141" s="261" t="s">
        <v>653</v>
      </c>
      <c r="E3141" s="261">
        <v>2156</v>
      </c>
      <c r="F3141" s="261" t="s">
        <v>5168</v>
      </c>
      <c r="G3141" s="261" t="s">
        <v>358</v>
      </c>
      <c r="H3141" s="261">
        <v>1</v>
      </c>
      <c r="I3141" s="261" t="s">
        <v>5169</v>
      </c>
      <c r="J3141" s="261" t="s">
        <v>5170</v>
      </c>
      <c r="K3141" s="261" t="s">
        <v>5171</v>
      </c>
      <c r="L3141" s="262">
        <v>45705</v>
      </c>
      <c r="M3141" s="261" t="s">
        <v>310</v>
      </c>
    </row>
    <row r="3142" spans="1:13" x14ac:dyDescent="0.35">
      <c r="A3142" s="259" t="s">
        <v>2276</v>
      </c>
      <c r="B3142" s="259" t="s">
        <v>2277</v>
      </c>
      <c r="C3142" s="259" t="s">
        <v>2278</v>
      </c>
      <c r="D3142" s="259" t="s">
        <v>658</v>
      </c>
      <c r="E3142" s="259">
        <v>5205900</v>
      </c>
      <c r="F3142" s="259" t="s">
        <v>5172</v>
      </c>
      <c r="G3142" s="259" t="s">
        <v>742</v>
      </c>
      <c r="H3142" s="259">
        <v>2</v>
      </c>
      <c r="I3142" s="259" t="s">
        <v>5173</v>
      </c>
      <c r="J3142" s="259" t="s">
        <v>5174</v>
      </c>
      <c r="K3142" s="259" t="s">
        <v>5175</v>
      </c>
      <c r="L3142" s="260">
        <v>45705</v>
      </c>
      <c r="M3142" s="259" t="s">
        <v>310</v>
      </c>
    </row>
    <row r="3143" spans="1:13" x14ac:dyDescent="0.35">
      <c r="A3143" s="261" t="s">
        <v>2276</v>
      </c>
      <c r="B3143" s="261" t="s">
        <v>2277</v>
      </c>
      <c r="C3143" s="261" t="s">
        <v>2278</v>
      </c>
      <c r="D3143" s="261" t="s">
        <v>663</v>
      </c>
      <c r="E3143" s="261">
        <v>26500</v>
      </c>
      <c r="F3143" s="261" t="s">
        <v>5176</v>
      </c>
      <c r="G3143" s="261" t="s">
        <v>22</v>
      </c>
      <c r="H3143" s="261">
        <v>3</v>
      </c>
      <c r="I3143" s="261" t="s">
        <v>5177</v>
      </c>
      <c r="J3143" s="261" t="s">
        <v>5178</v>
      </c>
      <c r="K3143" s="261" t="s">
        <v>5179</v>
      </c>
      <c r="L3143" s="262">
        <v>45705</v>
      </c>
      <c r="M3143" s="261" t="s">
        <v>310</v>
      </c>
    </row>
    <row r="3144" spans="1:13" x14ac:dyDescent="0.35">
      <c r="A3144" s="259" t="s">
        <v>2276</v>
      </c>
      <c r="B3144" s="259" t="s">
        <v>2277</v>
      </c>
      <c r="C3144" s="259" t="s">
        <v>2278</v>
      </c>
      <c r="D3144" s="259" t="s">
        <v>413</v>
      </c>
      <c r="E3144" s="259">
        <v>26500</v>
      </c>
      <c r="F3144" s="259" t="s">
        <v>5176</v>
      </c>
      <c r="G3144" s="259" t="s">
        <v>358</v>
      </c>
      <c r="H3144" s="259">
        <v>1</v>
      </c>
      <c r="I3144" s="259" t="s">
        <v>5177</v>
      </c>
      <c r="J3144" s="259" t="s">
        <v>5180</v>
      </c>
      <c r="K3144" s="259" t="s">
        <v>5181</v>
      </c>
      <c r="L3144" s="260">
        <v>45705</v>
      </c>
      <c r="M3144" s="259" t="s">
        <v>310</v>
      </c>
    </row>
    <row r="3145" spans="1:13" x14ac:dyDescent="0.35">
      <c r="A3145" s="261" t="s">
        <v>2276</v>
      </c>
      <c r="B3145" s="261" t="s">
        <v>2277</v>
      </c>
      <c r="C3145" s="261" t="s">
        <v>2278</v>
      </c>
      <c r="D3145" s="261" t="s">
        <v>545</v>
      </c>
      <c r="E3145" s="261">
        <v>157</v>
      </c>
      <c r="F3145" s="261" t="s">
        <v>5182</v>
      </c>
      <c r="G3145" s="261" t="s">
        <v>22</v>
      </c>
      <c r="H3145" s="261">
        <v>3</v>
      </c>
      <c r="I3145" s="261" t="s">
        <v>5183</v>
      </c>
      <c r="J3145" s="261" t="s">
        <v>5184</v>
      </c>
      <c r="K3145" s="261" t="s">
        <v>5185</v>
      </c>
      <c r="L3145" s="262">
        <v>45705</v>
      </c>
      <c r="M3145" s="261" t="s">
        <v>310</v>
      </c>
    </row>
    <row r="3146" spans="1:13" x14ac:dyDescent="0.35">
      <c r="A3146" s="259" t="s">
        <v>2276</v>
      </c>
      <c r="B3146" s="259" t="s">
        <v>2277</v>
      </c>
      <c r="C3146" s="259" t="s">
        <v>2278</v>
      </c>
      <c r="D3146" s="259" t="s">
        <v>550</v>
      </c>
      <c r="E3146" s="259">
        <v>157</v>
      </c>
      <c r="F3146" s="259" t="s">
        <v>5182</v>
      </c>
      <c r="G3146" s="259" t="s">
        <v>22</v>
      </c>
      <c r="H3146" s="259">
        <v>3</v>
      </c>
      <c r="I3146" s="259" t="s">
        <v>5183</v>
      </c>
      <c r="J3146" s="259" t="s">
        <v>5184</v>
      </c>
      <c r="K3146" s="259" t="s">
        <v>5186</v>
      </c>
      <c r="L3146" s="260">
        <v>45705</v>
      </c>
      <c r="M3146" s="259" t="s">
        <v>310</v>
      </c>
    </row>
    <row r="3147" spans="1:13" x14ac:dyDescent="0.35">
      <c r="A3147" s="261" t="s">
        <v>2276</v>
      </c>
      <c r="B3147" s="261" t="s">
        <v>2277</v>
      </c>
      <c r="C3147" s="261" t="s">
        <v>2278</v>
      </c>
      <c r="D3147" s="261" t="s">
        <v>686</v>
      </c>
      <c r="E3147" s="261">
        <v>17730</v>
      </c>
      <c r="F3147" s="261" t="s">
        <v>5176</v>
      </c>
      <c r="G3147" s="261" t="s">
        <v>358</v>
      </c>
      <c r="H3147" s="261">
        <v>1</v>
      </c>
      <c r="I3147" s="261" t="s">
        <v>5177</v>
      </c>
      <c r="J3147" s="261" t="s">
        <v>5187</v>
      </c>
      <c r="K3147" s="261" t="s">
        <v>5188</v>
      </c>
      <c r="L3147" s="262">
        <v>45705</v>
      </c>
      <c r="M3147" s="261" t="s">
        <v>310</v>
      </c>
    </row>
    <row r="3148" spans="1:13" x14ac:dyDescent="0.35">
      <c r="A3148" s="259" t="s">
        <v>2276</v>
      </c>
      <c r="B3148" s="259" t="s">
        <v>2277</v>
      </c>
      <c r="C3148" s="259" t="s">
        <v>2278</v>
      </c>
      <c r="D3148" s="259" t="s">
        <v>691</v>
      </c>
      <c r="E3148" s="259">
        <v>5179400</v>
      </c>
      <c r="F3148" s="259" t="s">
        <v>5189</v>
      </c>
      <c r="G3148" s="259" t="s">
        <v>358</v>
      </c>
      <c r="H3148" s="259">
        <v>1</v>
      </c>
      <c r="I3148" s="259" t="s">
        <v>5190</v>
      </c>
      <c r="J3148" s="259" t="s">
        <v>3762</v>
      </c>
      <c r="K3148" s="259" t="s">
        <v>5191</v>
      </c>
      <c r="L3148" s="260">
        <v>45705</v>
      </c>
      <c r="M3148" s="259" t="s">
        <v>310</v>
      </c>
    </row>
    <row r="3149" spans="1:13" x14ac:dyDescent="0.35">
      <c r="A3149" s="261" t="s">
        <v>2276</v>
      </c>
      <c r="B3149" s="261" t="s">
        <v>2277</v>
      </c>
      <c r="C3149" s="261" t="s">
        <v>2278</v>
      </c>
      <c r="D3149" s="261" t="s">
        <v>696</v>
      </c>
      <c r="E3149" s="261">
        <v>0</v>
      </c>
      <c r="F3149" s="261" t="s">
        <v>5176</v>
      </c>
      <c r="G3149" s="261" t="s">
        <v>358</v>
      </c>
      <c r="H3149" s="261">
        <v>1</v>
      </c>
      <c r="I3149" s="261" t="s">
        <v>5177</v>
      </c>
      <c r="J3149" s="261" t="s">
        <v>4562</v>
      </c>
      <c r="K3149" s="261" t="s">
        <v>5192</v>
      </c>
      <c r="L3149" s="262">
        <v>45705</v>
      </c>
      <c r="M3149" s="261" t="s">
        <v>310</v>
      </c>
    </row>
    <row r="3150" spans="1:13" x14ac:dyDescent="0.35">
      <c r="A3150" s="259" t="s">
        <v>2276</v>
      </c>
      <c r="B3150" s="259" t="s">
        <v>2277</v>
      </c>
      <c r="C3150" s="259" t="s">
        <v>2278</v>
      </c>
      <c r="D3150" s="259" t="s">
        <v>699</v>
      </c>
      <c r="E3150" s="259">
        <v>17730</v>
      </c>
      <c r="F3150" s="259" t="s">
        <v>5176</v>
      </c>
      <c r="G3150" s="259" t="s">
        <v>358</v>
      </c>
      <c r="H3150" s="259">
        <v>1</v>
      </c>
      <c r="I3150" s="259" t="s">
        <v>5177</v>
      </c>
      <c r="J3150" s="259" t="s">
        <v>5193</v>
      </c>
      <c r="K3150" s="259" t="s">
        <v>5194</v>
      </c>
      <c r="L3150" s="260">
        <v>45705</v>
      </c>
      <c r="M3150" s="259" t="s">
        <v>310</v>
      </c>
    </row>
    <row r="3151" spans="1:13" x14ac:dyDescent="0.35">
      <c r="A3151" s="261" t="s">
        <v>2276</v>
      </c>
      <c r="B3151" s="261" t="s">
        <v>2277</v>
      </c>
      <c r="C3151" s="261" t="s">
        <v>2278</v>
      </c>
      <c r="D3151" s="261" t="s">
        <v>702</v>
      </c>
      <c r="E3151" s="261" t="s">
        <v>17</v>
      </c>
      <c r="F3151" s="261" t="s">
        <v>5176</v>
      </c>
      <c r="G3151" s="261" t="s">
        <v>22</v>
      </c>
      <c r="H3151" s="261">
        <v>3</v>
      </c>
      <c r="I3151" s="261" t="s">
        <v>5177</v>
      </c>
      <c r="J3151" s="261" t="s">
        <v>5010</v>
      </c>
      <c r="K3151" s="261" t="s">
        <v>5195</v>
      </c>
      <c r="L3151" s="262">
        <v>45705</v>
      </c>
      <c r="M3151" s="261" t="s">
        <v>310</v>
      </c>
    </row>
    <row r="3152" spans="1:13" x14ac:dyDescent="0.35">
      <c r="A3152" s="259" t="s">
        <v>2276</v>
      </c>
      <c r="B3152" s="259" t="s">
        <v>2277</v>
      </c>
      <c r="C3152" s="259" t="s">
        <v>2278</v>
      </c>
      <c r="D3152" s="259" t="s">
        <v>572</v>
      </c>
      <c r="E3152" s="259" t="s">
        <v>17</v>
      </c>
      <c r="F3152" s="259" t="s">
        <v>5176</v>
      </c>
      <c r="G3152" s="259" t="s">
        <v>22</v>
      </c>
      <c r="H3152" s="259">
        <v>3</v>
      </c>
      <c r="I3152" s="259" t="s">
        <v>5177</v>
      </c>
      <c r="J3152" s="259" t="s">
        <v>5010</v>
      </c>
      <c r="K3152" s="259" t="s">
        <v>5196</v>
      </c>
      <c r="L3152" s="260">
        <v>45705</v>
      </c>
      <c r="M3152" s="259" t="s">
        <v>310</v>
      </c>
    </row>
    <row r="3153" spans="1:13" x14ac:dyDescent="0.35">
      <c r="A3153" s="261" t="s">
        <v>2276</v>
      </c>
      <c r="B3153" s="261" t="s">
        <v>2277</v>
      </c>
      <c r="C3153" s="261" t="s">
        <v>2278</v>
      </c>
      <c r="D3153" s="261" t="s">
        <v>282</v>
      </c>
      <c r="E3153" s="261">
        <v>3</v>
      </c>
      <c r="F3153" s="261" t="s">
        <v>5197</v>
      </c>
      <c r="G3153" s="261" t="s">
        <v>358</v>
      </c>
      <c r="H3153" s="261">
        <v>1</v>
      </c>
      <c r="I3153" s="261" t="s">
        <v>5198</v>
      </c>
      <c r="J3153" s="261" t="s">
        <v>5199</v>
      </c>
      <c r="K3153" s="261" t="s">
        <v>5200</v>
      </c>
      <c r="L3153" s="262">
        <v>45705</v>
      </c>
      <c r="M3153" s="261" t="s">
        <v>310</v>
      </c>
    </row>
    <row r="3154" spans="1:13" x14ac:dyDescent="0.35">
      <c r="A3154" s="259" t="s">
        <v>2100</v>
      </c>
      <c r="B3154" s="259" t="s">
        <v>2101</v>
      </c>
      <c r="C3154" s="259" t="s">
        <v>2102</v>
      </c>
      <c r="D3154" s="259" t="s">
        <v>648</v>
      </c>
      <c r="E3154" s="259">
        <v>12305750</v>
      </c>
      <c r="F3154" s="259" t="s">
        <v>5164</v>
      </c>
      <c r="G3154" s="259" t="s">
        <v>358</v>
      </c>
      <c r="H3154" s="259">
        <v>1</v>
      </c>
      <c r="I3154" s="259" t="s">
        <v>5201</v>
      </c>
      <c r="J3154" s="259" t="s">
        <v>5202</v>
      </c>
      <c r="K3154" s="259" t="s">
        <v>5203</v>
      </c>
      <c r="L3154" s="260">
        <v>45705</v>
      </c>
      <c r="M3154" s="259" t="s">
        <v>310</v>
      </c>
    </row>
    <row r="3155" spans="1:13" x14ac:dyDescent="0.35">
      <c r="A3155" s="261" t="s">
        <v>2100</v>
      </c>
      <c r="B3155" s="261" t="s">
        <v>2101</v>
      </c>
      <c r="C3155" s="261" t="s">
        <v>2102</v>
      </c>
      <c r="D3155" s="261" t="s">
        <v>653</v>
      </c>
      <c r="E3155" s="261">
        <v>20151</v>
      </c>
      <c r="F3155" s="261" t="s">
        <v>4986</v>
      </c>
      <c r="G3155" s="261" t="s">
        <v>742</v>
      </c>
      <c r="H3155" s="261">
        <v>2</v>
      </c>
      <c r="I3155" s="261" t="s">
        <v>5204</v>
      </c>
      <c r="J3155" s="261" t="s">
        <v>5205</v>
      </c>
      <c r="K3155" s="261" t="s">
        <v>5206</v>
      </c>
      <c r="L3155" s="262">
        <v>45705</v>
      </c>
      <c r="M3155" s="261" t="s">
        <v>310</v>
      </c>
    </row>
    <row r="3156" spans="1:13" x14ac:dyDescent="0.35">
      <c r="A3156" s="259" t="s">
        <v>2100</v>
      </c>
      <c r="B3156" s="259" t="s">
        <v>2101</v>
      </c>
      <c r="C3156" s="259" t="s">
        <v>2102</v>
      </c>
      <c r="D3156" s="259" t="s">
        <v>658</v>
      </c>
      <c r="E3156" s="259">
        <v>4056700</v>
      </c>
      <c r="F3156" s="259" t="s">
        <v>4986</v>
      </c>
      <c r="G3156" s="259" t="s">
        <v>742</v>
      </c>
      <c r="H3156" s="259">
        <v>2</v>
      </c>
      <c r="I3156" s="259" t="s">
        <v>5204</v>
      </c>
      <c r="J3156" s="259" t="s">
        <v>5207</v>
      </c>
      <c r="K3156" s="259" t="s">
        <v>5208</v>
      </c>
      <c r="L3156" s="260">
        <v>45705</v>
      </c>
      <c r="M3156" s="259" t="s">
        <v>310</v>
      </c>
    </row>
    <row r="3157" spans="1:13" x14ac:dyDescent="0.35">
      <c r="A3157" s="261" t="s">
        <v>2100</v>
      </c>
      <c r="B3157" s="261" t="s">
        <v>2101</v>
      </c>
      <c r="C3157" s="261" t="s">
        <v>2102</v>
      </c>
      <c r="D3157" s="261" t="s">
        <v>663</v>
      </c>
      <c r="E3157" s="261">
        <v>38500</v>
      </c>
      <c r="F3157" s="261" t="s">
        <v>5209</v>
      </c>
      <c r="G3157" s="261" t="s">
        <v>22</v>
      </c>
      <c r="H3157" s="261">
        <v>3</v>
      </c>
      <c r="I3157" s="261" t="s">
        <v>5210</v>
      </c>
      <c r="J3157" s="261" t="s">
        <v>5211</v>
      </c>
      <c r="K3157" s="261" t="s">
        <v>5212</v>
      </c>
      <c r="L3157" s="262">
        <v>45705</v>
      </c>
      <c r="M3157" s="261" t="s">
        <v>310</v>
      </c>
    </row>
    <row r="3158" spans="1:13" x14ac:dyDescent="0.35">
      <c r="A3158" s="259" t="s">
        <v>2100</v>
      </c>
      <c r="B3158" s="259" t="s">
        <v>2101</v>
      </c>
      <c r="C3158" s="259" t="s">
        <v>2102</v>
      </c>
      <c r="D3158" s="259" t="s">
        <v>413</v>
      </c>
      <c r="E3158" s="259">
        <v>38500</v>
      </c>
      <c r="F3158" s="259" t="s">
        <v>5209</v>
      </c>
      <c r="G3158" s="259" t="s">
        <v>358</v>
      </c>
      <c r="H3158" s="259">
        <v>1</v>
      </c>
      <c r="I3158" s="259" t="s">
        <v>5210</v>
      </c>
      <c r="J3158" s="259" t="s">
        <v>5213</v>
      </c>
      <c r="K3158" s="259" t="s">
        <v>5214</v>
      </c>
      <c r="L3158" s="260">
        <v>45705</v>
      </c>
      <c r="M3158" s="259" t="s">
        <v>310</v>
      </c>
    </row>
    <row r="3159" spans="1:13" x14ac:dyDescent="0.35">
      <c r="A3159" s="261" t="s">
        <v>2100</v>
      </c>
      <c r="B3159" s="261" t="s">
        <v>2101</v>
      </c>
      <c r="C3159" s="261" t="s">
        <v>2102</v>
      </c>
      <c r="D3159" s="261" t="s">
        <v>545</v>
      </c>
      <c r="E3159" s="261">
        <v>806</v>
      </c>
      <c r="F3159" s="261" t="s">
        <v>5215</v>
      </c>
      <c r="G3159" s="261" t="s">
        <v>22</v>
      </c>
      <c r="H3159" s="261">
        <v>3</v>
      </c>
      <c r="I3159" s="261" t="s">
        <v>5067</v>
      </c>
      <c r="J3159" s="261" t="s">
        <v>5216</v>
      </c>
      <c r="K3159" s="261" t="s">
        <v>5217</v>
      </c>
      <c r="L3159" s="262">
        <v>45705</v>
      </c>
      <c r="M3159" s="261" t="s">
        <v>310</v>
      </c>
    </row>
    <row r="3160" spans="1:13" x14ac:dyDescent="0.35">
      <c r="A3160" s="259" t="s">
        <v>2100</v>
      </c>
      <c r="B3160" s="259" t="s">
        <v>2101</v>
      </c>
      <c r="C3160" s="259" t="s">
        <v>2102</v>
      </c>
      <c r="D3160" s="259" t="s">
        <v>550</v>
      </c>
      <c r="E3160" s="259">
        <v>806</v>
      </c>
      <c r="F3160" s="259" t="s">
        <v>5215</v>
      </c>
      <c r="G3160" s="259" t="s">
        <v>22</v>
      </c>
      <c r="H3160" s="259">
        <v>3</v>
      </c>
      <c r="I3160" s="259" t="s">
        <v>5067</v>
      </c>
      <c r="J3160" s="259" t="s">
        <v>5216</v>
      </c>
      <c r="K3160" s="259" t="s">
        <v>5218</v>
      </c>
      <c r="L3160" s="260">
        <v>45705</v>
      </c>
      <c r="M3160" s="259" t="s">
        <v>310</v>
      </c>
    </row>
    <row r="3161" spans="1:13" x14ac:dyDescent="0.35">
      <c r="A3161" s="261" t="s">
        <v>2100</v>
      </c>
      <c r="B3161" s="261" t="s">
        <v>2101</v>
      </c>
      <c r="C3161" s="261" t="s">
        <v>2102</v>
      </c>
      <c r="D3161" s="261" t="s">
        <v>686</v>
      </c>
      <c r="E3161" s="261">
        <v>38500</v>
      </c>
      <c r="F3161" s="261" t="s">
        <v>5209</v>
      </c>
      <c r="G3161" s="261" t="s">
        <v>358</v>
      </c>
      <c r="H3161" s="261">
        <v>1</v>
      </c>
      <c r="I3161" s="261" t="s">
        <v>5210</v>
      </c>
      <c r="J3161" s="261" t="s">
        <v>5219</v>
      </c>
      <c r="K3161" s="261" t="s">
        <v>5220</v>
      </c>
      <c r="L3161" s="262">
        <v>45705</v>
      </c>
      <c r="M3161" s="261" t="s">
        <v>310</v>
      </c>
    </row>
    <row r="3162" spans="1:13" x14ac:dyDescent="0.35">
      <c r="A3162" s="259" t="s">
        <v>2100</v>
      </c>
      <c r="B3162" s="259" t="s">
        <v>2101</v>
      </c>
      <c r="C3162" s="259" t="s">
        <v>2102</v>
      </c>
      <c r="D3162" s="259" t="s">
        <v>691</v>
      </c>
      <c r="E3162" s="259">
        <v>4018200</v>
      </c>
      <c r="F3162" s="259" t="s">
        <v>5221</v>
      </c>
      <c r="G3162" s="259" t="s">
        <v>358</v>
      </c>
      <c r="H3162" s="259">
        <v>1</v>
      </c>
      <c r="I3162" s="259" t="s">
        <v>5222</v>
      </c>
      <c r="J3162" s="259" t="s">
        <v>3762</v>
      </c>
      <c r="K3162" s="259" t="s">
        <v>5223</v>
      </c>
      <c r="L3162" s="260">
        <v>45705</v>
      </c>
      <c r="M3162" s="259" t="s">
        <v>310</v>
      </c>
    </row>
    <row r="3163" spans="1:13" x14ac:dyDescent="0.35">
      <c r="A3163" s="261" t="s">
        <v>2100</v>
      </c>
      <c r="B3163" s="261" t="s">
        <v>2101</v>
      </c>
      <c r="C3163" s="261" t="s">
        <v>2102</v>
      </c>
      <c r="D3163" s="261" t="s">
        <v>696</v>
      </c>
      <c r="E3163" s="261">
        <v>0</v>
      </c>
      <c r="F3163" s="261" t="s">
        <v>5209</v>
      </c>
      <c r="G3163" s="261" t="s">
        <v>358</v>
      </c>
      <c r="H3163" s="261">
        <v>1</v>
      </c>
      <c r="I3163" s="261" t="s">
        <v>5210</v>
      </c>
      <c r="J3163" s="261" t="s">
        <v>4562</v>
      </c>
      <c r="K3163" s="261" t="s">
        <v>5224</v>
      </c>
      <c r="L3163" s="262">
        <v>45705</v>
      </c>
      <c r="M3163" s="261" t="s">
        <v>310</v>
      </c>
    </row>
    <row r="3164" spans="1:13" x14ac:dyDescent="0.35">
      <c r="A3164" s="259" t="s">
        <v>2100</v>
      </c>
      <c r="B3164" s="259" t="s">
        <v>2101</v>
      </c>
      <c r="C3164" s="259" t="s">
        <v>2102</v>
      </c>
      <c r="D3164" s="259" t="s">
        <v>699</v>
      </c>
      <c r="E3164" s="259">
        <v>38500</v>
      </c>
      <c r="F3164" s="259" t="s">
        <v>5209</v>
      </c>
      <c r="G3164" s="259" t="s">
        <v>358</v>
      </c>
      <c r="H3164" s="259">
        <v>1</v>
      </c>
      <c r="I3164" s="259" t="s">
        <v>5210</v>
      </c>
      <c r="J3164" s="259" t="s">
        <v>5225</v>
      </c>
      <c r="K3164" s="259" t="s">
        <v>5226</v>
      </c>
      <c r="L3164" s="260">
        <v>45705</v>
      </c>
      <c r="M3164" s="259" t="s">
        <v>310</v>
      </c>
    </row>
    <row r="3165" spans="1:13" x14ac:dyDescent="0.35">
      <c r="A3165" s="261" t="s">
        <v>2100</v>
      </c>
      <c r="B3165" s="261" t="s">
        <v>2101</v>
      </c>
      <c r="C3165" s="261" t="s">
        <v>2102</v>
      </c>
      <c r="D3165" s="261" t="s">
        <v>702</v>
      </c>
      <c r="E3165" s="261" t="s">
        <v>17</v>
      </c>
      <c r="F3165" s="261" t="s">
        <v>5209</v>
      </c>
      <c r="G3165" s="261" t="s">
        <v>22</v>
      </c>
      <c r="H3165" s="261">
        <v>3</v>
      </c>
      <c r="I3165" s="261" t="s">
        <v>5210</v>
      </c>
      <c r="J3165" s="261" t="s">
        <v>4229</v>
      </c>
      <c r="K3165" s="261" t="s">
        <v>5227</v>
      </c>
      <c r="L3165" s="262">
        <v>45705</v>
      </c>
      <c r="M3165" s="261" t="s">
        <v>310</v>
      </c>
    </row>
    <row r="3166" spans="1:13" x14ac:dyDescent="0.35">
      <c r="A3166" s="259" t="s">
        <v>2100</v>
      </c>
      <c r="B3166" s="259" t="s">
        <v>2101</v>
      </c>
      <c r="C3166" s="259" t="s">
        <v>2102</v>
      </c>
      <c r="D3166" s="259" t="s">
        <v>572</v>
      </c>
      <c r="E3166" s="259" t="s">
        <v>17</v>
      </c>
      <c r="F3166" s="259" t="s">
        <v>5209</v>
      </c>
      <c r="G3166" s="259" t="s">
        <v>22</v>
      </c>
      <c r="H3166" s="259">
        <v>3</v>
      </c>
      <c r="I3166" s="259" t="s">
        <v>5210</v>
      </c>
      <c r="J3166" s="259" t="s">
        <v>4229</v>
      </c>
      <c r="K3166" s="259" t="s">
        <v>5228</v>
      </c>
      <c r="L3166" s="260">
        <v>45705</v>
      </c>
      <c r="M3166" s="259" t="s">
        <v>310</v>
      </c>
    </row>
    <row r="3167" spans="1:13" x14ac:dyDescent="0.35">
      <c r="A3167" s="261" t="s">
        <v>2100</v>
      </c>
      <c r="B3167" s="261" t="s">
        <v>2101</v>
      </c>
      <c r="C3167" s="261" t="s">
        <v>2102</v>
      </c>
      <c r="D3167" s="261" t="s">
        <v>282</v>
      </c>
      <c r="E3167" s="261">
        <v>2</v>
      </c>
      <c r="F3167" s="261" t="s">
        <v>5209</v>
      </c>
      <c r="G3167" s="261" t="s">
        <v>358</v>
      </c>
      <c r="H3167" s="261">
        <v>1</v>
      </c>
      <c r="I3167" s="261" t="s">
        <v>5210</v>
      </c>
      <c r="J3167" s="261" t="s">
        <v>5229</v>
      </c>
      <c r="K3167" s="261" t="s">
        <v>5230</v>
      </c>
      <c r="L3167" s="262">
        <v>45705</v>
      </c>
      <c r="M3167" s="261" t="s">
        <v>310</v>
      </c>
    </row>
    <row r="3168" spans="1:13" x14ac:dyDescent="0.35">
      <c r="A3168" s="259" t="s">
        <v>2264</v>
      </c>
      <c r="B3168" s="259" t="s">
        <v>2265</v>
      </c>
      <c r="C3168" s="259" t="s">
        <v>2266</v>
      </c>
      <c r="D3168" s="259" t="s">
        <v>648</v>
      </c>
      <c r="E3168" s="259">
        <v>59218882</v>
      </c>
      <c r="F3168" s="259" t="s">
        <v>5231</v>
      </c>
      <c r="G3168" s="259" t="s">
        <v>358</v>
      </c>
      <c r="H3168" s="259">
        <v>1</v>
      </c>
      <c r="I3168" s="259" t="s">
        <v>5232</v>
      </c>
      <c r="J3168" s="259" t="s">
        <v>5233</v>
      </c>
      <c r="K3168" s="259" t="s">
        <v>5234</v>
      </c>
      <c r="L3168" s="260">
        <v>45705</v>
      </c>
      <c r="M3168" s="259" t="s">
        <v>310</v>
      </c>
    </row>
    <row r="3169" spans="1:13" x14ac:dyDescent="0.35">
      <c r="A3169" s="261" t="s">
        <v>2264</v>
      </c>
      <c r="B3169" s="261" t="s">
        <v>2265</v>
      </c>
      <c r="C3169" s="261" t="s">
        <v>2266</v>
      </c>
      <c r="D3169" s="261" t="s">
        <v>653</v>
      </c>
      <c r="E3169" s="261">
        <v>93557</v>
      </c>
      <c r="F3169" s="261" t="s">
        <v>5235</v>
      </c>
      <c r="G3169" s="261" t="s">
        <v>358</v>
      </c>
      <c r="H3169" s="261">
        <v>1</v>
      </c>
      <c r="I3169" s="261" t="s">
        <v>5236</v>
      </c>
      <c r="J3169" s="261" t="s">
        <v>5237</v>
      </c>
      <c r="K3169" s="261" t="s">
        <v>5238</v>
      </c>
      <c r="L3169" s="262">
        <v>45705</v>
      </c>
      <c r="M3169" s="261" t="s">
        <v>310</v>
      </c>
    </row>
    <row r="3170" spans="1:13" x14ac:dyDescent="0.35">
      <c r="A3170" s="259" t="s">
        <v>2264</v>
      </c>
      <c r="B3170" s="259" t="s">
        <v>2265</v>
      </c>
      <c r="C3170" s="259" t="s">
        <v>2266</v>
      </c>
      <c r="D3170" s="259" t="s">
        <v>658</v>
      </c>
      <c r="E3170" s="259">
        <v>13379611</v>
      </c>
      <c r="F3170" s="259" t="s">
        <v>5235</v>
      </c>
      <c r="G3170" s="259" t="s">
        <v>358</v>
      </c>
      <c r="H3170" s="259">
        <v>1</v>
      </c>
      <c r="I3170" s="259" t="s">
        <v>5236</v>
      </c>
      <c r="J3170" s="259" t="s">
        <v>5239</v>
      </c>
      <c r="K3170" s="259" t="s">
        <v>5240</v>
      </c>
      <c r="L3170" s="260">
        <v>45705</v>
      </c>
      <c r="M3170" s="259" t="s">
        <v>310</v>
      </c>
    </row>
    <row r="3171" spans="1:13" x14ac:dyDescent="0.35">
      <c r="A3171" s="261" t="s">
        <v>2264</v>
      </c>
      <c r="B3171" s="261" t="s">
        <v>2265</v>
      </c>
      <c r="C3171" s="261" t="s">
        <v>2266</v>
      </c>
      <c r="D3171" s="261" t="s">
        <v>663</v>
      </c>
      <c r="E3171" s="261">
        <v>70724</v>
      </c>
      <c r="F3171" s="261" t="s">
        <v>5241</v>
      </c>
      <c r="G3171" s="261" t="s">
        <v>22</v>
      </c>
      <c r="H3171" s="261">
        <v>3</v>
      </c>
      <c r="I3171" s="261" t="s">
        <v>5242</v>
      </c>
      <c r="J3171" s="261" t="s">
        <v>5243</v>
      </c>
      <c r="K3171" s="261" t="s">
        <v>5244</v>
      </c>
      <c r="L3171" s="262">
        <v>45705</v>
      </c>
      <c r="M3171" s="261" t="s">
        <v>310</v>
      </c>
    </row>
    <row r="3172" spans="1:13" x14ac:dyDescent="0.35">
      <c r="A3172" s="259" t="s">
        <v>2264</v>
      </c>
      <c r="B3172" s="259" t="s">
        <v>2265</v>
      </c>
      <c r="C3172" s="259" t="s">
        <v>2266</v>
      </c>
      <c r="D3172" s="259" t="s">
        <v>413</v>
      </c>
      <c r="E3172" s="259">
        <v>70724</v>
      </c>
      <c r="F3172" s="259" t="s">
        <v>5241</v>
      </c>
      <c r="G3172" s="259" t="s">
        <v>358</v>
      </c>
      <c r="H3172" s="259">
        <v>1</v>
      </c>
      <c r="I3172" s="259" t="s">
        <v>5242</v>
      </c>
      <c r="J3172" s="259" t="s">
        <v>5245</v>
      </c>
      <c r="K3172" s="259" t="s">
        <v>5246</v>
      </c>
      <c r="L3172" s="260">
        <v>45705</v>
      </c>
      <c r="M3172" s="259" t="s">
        <v>310</v>
      </c>
    </row>
    <row r="3173" spans="1:13" x14ac:dyDescent="0.35">
      <c r="A3173" s="261" t="s">
        <v>2264</v>
      </c>
      <c r="B3173" s="261" t="s">
        <v>2265</v>
      </c>
      <c r="C3173" s="261" t="s">
        <v>2266</v>
      </c>
      <c r="D3173" s="261" t="s">
        <v>545</v>
      </c>
      <c r="E3173" s="261">
        <v>806</v>
      </c>
      <c r="F3173" s="261" t="s">
        <v>5247</v>
      </c>
      <c r="G3173" s="261" t="s">
        <v>742</v>
      </c>
      <c r="H3173" s="261">
        <v>2</v>
      </c>
      <c r="I3173" s="261" t="s">
        <v>5248</v>
      </c>
      <c r="J3173" s="261" t="s">
        <v>5249</v>
      </c>
      <c r="K3173" s="261" t="s">
        <v>5250</v>
      </c>
      <c r="L3173" s="262">
        <v>45705</v>
      </c>
      <c r="M3173" s="261" t="s">
        <v>310</v>
      </c>
    </row>
    <row r="3174" spans="1:13" x14ac:dyDescent="0.35">
      <c r="A3174" s="259" t="s">
        <v>2264</v>
      </c>
      <c r="B3174" s="259" t="s">
        <v>2265</v>
      </c>
      <c r="C3174" s="259" t="s">
        <v>2266</v>
      </c>
      <c r="D3174" s="259" t="s">
        <v>550</v>
      </c>
      <c r="E3174" s="259">
        <v>806</v>
      </c>
      <c r="F3174" s="259" t="s">
        <v>5247</v>
      </c>
      <c r="G3174" s="259" t="s">
        <v>742</v>
      </c>
      <c r="H3174" s="259">
        <v>2</v>
      </c>
      <c r="I3174" s="259" t="s">
        <v>5248</v>
      </c>
      <c r="J3174" s="259" t="s">
        <v>5249</v>
      </c>
      <c r="K3174" s="259" t="s">
        <v>5251</v>
      </c>
      <c r="L3174" s="260">
        <v>45705</v>
      </c>
      <c r="M3174" s="259" t="s">
        <v>310</v>
      </c>
    </row>
    <row r="3175" spans="1:13" x14ac:dyDescent="0.35">
      <c r="A3175" s="261" t="s">
        <v>2264</v>
      </c>
      <c r="B3175" s="261" t="s">
        <v>2265</v>
      </c>
      <c r="C3175" s="261" t="s">
        <v>2266</v>
      </c>
      <c r="D3175" s="261" t="s">
        <v>686</v>
      </c>
      <c r="E3175" s="261">
        <v>70724</v>
      </c>
      <c r="F3175" s="261" t="s">
        <v>5241</v>
      </c>
      <c r="G3175" s="261" t="s">
        <v>358</v>
      </c>
      <c r="H3175" s="261">
        <v>1</v>
      </c>
      <c r="I3175" s="261" t="s">
        <v>5242</v>
      </c>
      <c r="J3175" s="261" t="s">
        <v>5252</v>
      </c>
      <c r="K3175" s="261" t="s">
        <v>5253</v>
      </c>
      <c r="L3175" s="262">
        <v>45705</v>
      </c>
      <c r="M3175" s="261" t="s">
        <v>310</v>
      </c>
    </row>
    <row r="3176" spans="1:13" x14ac:dyDescent="0.35">
      <c r="A3176" s="259" t="s">
        <v>2264</v>
      </c>
      <c r="B3176" s="259" t="s">
        <v>2265</v>
      </c>
      <c r="C3176" s="259" t="s">
        <v>2266</v>
      </c>
      <c r="D3176" s="259" t="s">
        <v>691</v>
      </c>
      <c r="E3176" s="259">
        <v>13308887</v>
      </c>
      <c r="F3176" s="259" t="s">
        <v>5254</v>
      </c>
      <c r="G3176" s="259" t="s">
        <v>358</v>
      </c>
      <c r="H3176" s="259">
        <v>1</v>
      </c>
      <c r="I3176" s="259" t="s">
        <v>5255</v>
      </c>
      <c r="J3176" s="259" t="s">
        <v>3762</v>
      </c>
      <c r="K3176" s="259" t="s">
        <v>5256</v>
      </c>
      <c r="L3176" s="260">
        <v>45705</v>
      </c>
      <c r="M3176" s="259" t="s">
        <v>310</v>
      </c>
    </row>
    <row r="3177" spans="1:13" x14ac:dyDescent="0.35">
      <c r="A3177" s="261" t="s">
        <v>2264</v>
      </c>
      <c r="B3177" s="261" t="s">
        <v>2265</v>
      </c>
      <c r="C3177" s="261" t="s">
        <v>2266</v>
      </c>
      <c r="D3177" s="261" t="s">
        <v>696</v>
      </c>
      <c r="E3177" s="261">
        <v>0</v>
      </c>
      <c r="F3177" s="261" t="s">
        <v>5241</v>
      </c>
      <c r="G3177" s="261" t="s">
        <v>358</v>
      </c>
      <c r="H3177" s="261">
        <v>1</v>
      </c>
      <c r="I3177" s="261" t="s">
        <v>5242</v>
      </c>
      <c r="J3177" s="261" t="s">
        <v>4562</v>
      </c>
      <c r="K3177" s="261" t="s">
        <v>5257</v>
      </c>
      <c r="L3177" s="262">
        <v>45705</v>
      </c>
      <c r="M3177" s="261" t="s">
        <v>310</v>
      </c>
    </row>
    <row r="3178" spans="1:13" x14ac:dyDescent="0.35">
      <c r="A3178" s="259" t="s">
        <v>2264</v>
      </c>
      <c r="B3178" s="259" t="s">
        <v>2265</v>
      </c>
      <c r="C3178" s="259" t="s">
        <v>2266</v>
      </c>
      <c r="D3178" s="259" t="s">
        <v>699</v>
      </c>
      <c r="E3178" s="259">
        <v>70724</v>
      </c>
      <c r="F3178" s="259" t="s">
        <v>5241</v>
      </c>
      <c r="G3178" s="259" t="s">
        <v>358</v>
      </c>
      <c r="H3178" s="259">
        <v>1</v>
      </c>
      <c r="I3178" s="259" t="s">
        <v>5242</v>
      </c>
      <c r="J3178" s="259" t="s">
        <v>5258</v>
      </c>
      <c r="K3178" s="259" t="s">
        <v>5259</v>
      </c>
      <c r="L3178" s="260">
        <v>45705</v>
      </c>
      <c r="M3178" s="259" t="s">
        <v>310</v>
      </c>
    </row>
    <row r="3179" spans="1:13" x14ac:dyDescent="0.35">
      <c r="A3179" s="261" t="s">
        <v>2264</v>
      </c>
      <c r="B3179" s="261" t="s">
        <v>2265</v>
      </c>
      <c r="C3179" s="261" t="s">
        <v>2266</v>
      </c>
      <c r="D3179" s="261" t="s">
        <v>702</v>
      </c>
      <c r="E3179" s="261" t="s">
        <v>17</v>
      </c>
      <c r="F3179" s="261" t="s">
        <v>5241</v>
      </c>
      <c r="G3179" s="261" t="s">
        <v>22</v>
      </c>
      <c r="H3179" s="261">
        <v>3</v>
      </c>
      <c r="I3179" s="261" t="s">
        <v>5242</v>
      </c>
      <c r="J3179" s="261" t="s">
        <v>5010</v>
      </c>
      <c r="K3179" s="261" t="s">
        <v>5260</v>
      </c>
      <c r="L3179" s="262">
        <v>45705</v>
      </c>
      <c r="M3179" s="261" t="s">
        <v>310</v>
      </c>
    </row>
    <row r="3180" spans="1:13" x14ac:dyDescent="0.35">
      <c r="A3180" s="259" t="s">
        <v>2264</v>
      </c>
      <c r="B3180" s="259" t="s">
        <v>2265</v>
      </c>
      <c r="C3180" s="259" t="s">
        <v>2266</v>
      </c>
      <c r="D3180" s="259" t="s">
        <v>572</v>
      </c>
      <c r="E3180" s="259" t="s">
        <v>17</v>
      </c>
      <c r="F3180" s="259" t="s">
        <v>5241</v>
      </c>
      <c r="G3180" s="259" t="s">
        <v>22</v>
      </c>
      <c r="H3180" s="259">
        <v>3</v>
      </c>
      <c r="I3180" s="259" t="s">
        <v>5242</v>
      </c>
      <c r="J3180" s="259" t="s">
        <v>5010</v>
      </c>
      <c r="K3180" s="259" t="s">
        <v>5261</v>
      </c>
      <c r="L3180" s="260">
        <v>45705</v>
      </c>
      <c r="M3180" s="259" t="s">
        <v>310</v>
      </c>
    </row>
    <row r="3181" spans="1:13" x14ac:dyDescent="0.35">
      <c r="A3181" s="261" t="s">
        <v>2264</v>
      </c>
      <c r="B3181" s="261" t="s">
        <v>2265</v>
      </c>
      <c r="C3181" s="261" t="s">
        <v>2266</v>
      </c>
      <c r="D3181" s="261" t="s">
        <v>282</v>
      </c>
      <c r="E3181" s="261">
        <v>2</v>
      </c>
      <c r="F3181" s="261" t="s">
        <v>5241</v>
      </c>
      <c r="G3181" s="261" t="s">
        <v>358</v>
      </c>
      <c r="H3181" s="261">
        <v>1</v>
      </c>
      <c r="I3181" s="261" t="s">
        <v>5242</v>
      </c>
      <c r="J3181" s="261" t="s">
        <v>5262</v>
      </c>
      <c r="K3181" s="261" t="s">
        <v>5263</v>
      </c>
      <c r="L3181" s="262">
        <v>45705</v>
      </c>
      <c r="M3181" s="261" t="s">
        <v>310</v>
      </c>
    </row>
    <row r="3182" spans="1:13" x14ac:dyDescent="0.35">
      <c r="A3182" s="259" t="s">
        <v>2187</v>
      </c>
      <c r="B3182" s="259" t="s">
        <v>2188</v>
      </c>
      <c r="C3182" s="259" t="s">
        <v>2189</v>
      </c>
      <c r="D3182" s="259" t="s">
        <v>648</v>
      </c>
      <c r="E3182" s="259">
        <v>47899800</v>
      </c>
      <c r="F3182" s="259" t="s">
        <v>5264</v>
      </c>
      <c r="G3182" s="259" t="s">
        <v>358</v>
      </c>
      <c r="H3182" s="259">
        <v>1</v>
      </c>
      <c r="I3182" s="259" t="s">
        <v>5265</v>
      </c>
      <c r="J3182" s="259" t="s">
        <v>5266</v>
      </c>
      <c r="K3182" s="259" t="s">
        <v>5267</v>
      </c>
      <c r="L3182" s="260">
        <v>45705</v>
      </c>
      <c r="M3182" s="259" t="s">
        <v>310</v>
      </c>
    </row>
    <row r="3183" spans="1:13" x14ac:dyDescent="0.35">
      <c r="A3183" s="261" t="s">
        <v>2187</v>
      </c>
      <c r="B3183" s="261" t="s">
        <v>2188</v>
      </c>
      <c r="C3183" s="261" t="s">
        <v>2189</v>
      </c>
      <c r="D3183" s="261" t="s">
        <v>653</v>
      </c>
      <c r="E3183" s="261">
        <v>100037</v>
      </c>
      <c r="F3183" s="261" t="s">
        <v>5235</v>
      </c>
      <c r="G3183" s="261" t="s">
        <v>358</v>
      </c>
      <c r="H3183" s="261">
        <v>1</v>
      </c>
      <c r="I3183" s="261" t="s">
        <v>5268</v>
      </c>
      <c r="J3183" s="261" t="s">
        <v>5269</v>
      </c>
      <c r="K3183" s="261" t="s">
        <v>5270</v>
      </c>
      <c r="L3183" s="262">
        <v>45705</v>
      </c>
      <c r="M3183" s="261" t="s">
        <v>310</v>
      </c>
    </row>
    <row r="3184" spans="1:13" x14ac:dyDescent="0.35">
      <c r="A3184" s="259" t="s">
        <v>2187</v>
      </c>
      <c r="B3184" s="259" t="s">
        <v>2188</v>
      </c>
      <c r="C3184" s="259" t="s">
        <v>2189</v>
      </c>
      <c r="D3184" s="259" t="s">
        <v>658</v>
      </c>
      <c r="E3184" s="259">
        <v>12102380</v>
      </c>
      <c r="F3184" s="259" t="s">
        <v>5235</v>
      </c>
      <c r="G3184" s="259" t="s">
        <v>742</v>
      </c>
      <c r="H3184" s="259">
        <v>2</v>
      </c>
      <c r="I3184" s="259" t="s">
        <v>5268</v>
      </c>
      <c r="J3184" s="259" t="s">
        <v>5271</v>
      </c>
      <c r="K3184" s="259" t="s">
        <v>5272</v>
      </c>
      <c r="L3184" s="260">
        <v>45705</v>
      </c>
      <c r="M3184" s="259" t="s">
        <v>310</v>
      </c>
    </row>
    <row r="3185" spans="1:13" x14ac:dyDescent="0.35">
      <c r="A3185" s="261" t="s">
        <v>2187</v>
      </c>
      <c r="B3185" s="261" t="s">
        <v>2188</v>
      </c>
      <c r="C3185" s="261" t="s">
        <v>2189</v>
      </c>
      <c r="D3185" s="261" t="s">
        <v>663</v>
      </c>
      <c r="E3185" s="261">
        <v>69958</v>
      </c>
      <c r="F3185" s="261" t="s">
        <v>5241</v>
      </c>
      <c r="G3185" s="261" t="s">
        <v>22</v>
      </c>
      <c r="H3185" s="261">
        <v>3</v>
      </c>
      <c r="I3185" s="261" t="s">
        <v>5273</v>
      </c>
      <c r="J3185" s="261" t="s">
        <v>5274</v>
      </c>
      <c r="K3185" s="261" t="s">
        <v>5275</v>
      </c>
      <c r="L3185" s="262">
        <v>45705</v>
      </c>
      <c r="M3185" s="261" t="s">
        <v>310</v>
      </c>
    </row>
    <row r="3186" spans="1:13" x14ac:dyDescent="0.35">
      <c r="A3186" s="259" t="s">
        <v>2187</v>
      </c>
      <c r="B3186" s="259" t="s">
        <v>2188</v>
      </c>
      <c r="C3186" s="259" t="s">
        <v>2189</v>
      </c>
      <c r="D3186" s="259" t="s">
        <v>413</v>
      </c>
      <c r="E3186" s="259">
        <v>69958</v>
      </c>
      <c r="F3186" s="259" t="s">
        <v>5241</v>
      </c>
      <c r="G3186" s="259" t="s">
        <v>358</v>
      </c>
      <c r="H3186" s="259">
        <v>1</v>
      </c>
      <c r="I3186" s="259" t="s">
        <v>5273</v>
      </c>
      <c r="J3186" s="259" t="s">
        <v>5276</v>
      </c>
      <c r="K3186" s="259" t="s">
        <v>5277</v>
      </c>
      <c r="L3186" s="260">
        <v>45705</v>
      </c>
      <c r="M3186" s="259" t="s">
        <v>310</v>
      </c>
    </row>
    <row r="3187" spans="1:13" x14ac:dyDescent="0.35">
      <c r="A3187" s="261" t="s">
        <v>2187</v>
      </c>
      <c r="B3187" s="261" t="s">
        <v>2188</v>
      </c>
      <c r="C3187" s="261" t="s">
        <v>2189</v>
      </c>
      <c r="D3187" s="261" t="s">
        <v>545</v>
      </c>
      <c r="E3187" s="261">
        <v>157</v>
      </c>
      <c r="F3187" s="261" t="s">
        <v>5278</v>
      </c>
      <c r="G3187" s="261" t="s">
        <v>22</v>
      </c>
      <c r="H3187" s="261">
        <v>3</v>
      </c>
      <c r="I3187" s="261" t="s">
        <v>5279</v>
      </c>
      <c r="J3187" s="261" t="s">
        <v>5280</v>
      </c>
      <c r="K3187" s="261" t="s">
        <v>5281</v>
      </c>
      <c r="L3187" s="262">
        <v>45705</v>
      </c>
      <c r="M3187" s="261" t="s">
        <v>310</v>
      </c>
    </row>
    <row r="3188" spans="1:13" x14ac:dyDescent="0.35">
      <c r="A3188" s="259" t="s">
        <v>2187</v>
      </c>
      <c r="B3188" s="259" t="s">
        <v>2188</v>
      </c>
      <c r="C3188" s="259" t="s">
        <v>2189</v>
      </c>
      <c r="D3188" s="259" t="s">
        <v>550</v>
      </c>
      <c r="E3188" s="259">
        <v>157</v>
      </c>
      <c r="F3188" s="259" t="s">
        <v>5278</v>
      </c>
      <c r="G3188" s="259" t="s">
        <v>22</v>
      </c>
      <c r="H3188" s="259">
        <v>3</v>
      </c>
      <c r="I3188" s="259" t="s">
        <v>5279</v>
      </c>
      <c r="J3188" s="259" t="s">
        <v>5280</v>
      </c>
      <c r="K3188" s="259" t="s">
        <v>5282</v>
      </c>
      <c r="L3188" s="260">
        <v>45705</v>
      </c>
      <c r="M3188" s="259" t="s">
        <v>310</v>
      </c>
    </row>
    <row r="3189" spans="1:13" x14ac:dyDescent="0.35">
      <c r="A3189" s="261" t="s">
        <v>2187</v>
      </c>
      <c r="B3189" s="261" t="s">
        <v>2188</v>
      </c>
      <c r="C3189" s="261" t="s">
        <v>2189</v>
      </c>
      <c r="D3189" s="261" t="s">
        <v>686</v>
      </c>
      <c r="E3189" s="261">
        <v>69958</v>
      </c>
      <c r="F3189" s="261" t="s">
        <v>5241</v>
      </c>
      <c r="G3189" s="261" t="s">
        <v>358</v>
      </c>
      <c r="H3189" s="261">
        <v>1</v>
      </c>
      <c r="I3189" s="261" t="s">
        <v>5273</v>
      </c>
      <c r="J3189" s="261" t="s">
        <v>5283</v>
      </c>
      <c r="K3189" s="261" t="s">
        <v>5284</v>
      </c>
      <c r="L3189" s="262">
        <v>45705</v>
      </c>
      <c r="M3189" s="261" t="s">
        <v>310</v>
      </c>
    </row>
    <row r="3190" spans="1:13" x14ac:dyDescent="0.35">
      <c r="A3190" s="259" t="s">
        <v>2187</v>
      </c>
      <c r="B3190" s="259" t="s">
        <v>2188</v>
      </c>
      <c r="C3190" s="259" t="s">
        <v>2189</v>
      </c>
      <c r="D3190" s="259" t="s">
        <v>691</v>
      </c>
      <c r="E3190" s="259">
        <v>12032422</v>
      </c>
      <c r="F3190" s="259" t="s">
        <v>5235</v>
      </c>
      <c r="G3190" s="259" t="s">
        <v>358</v>
      </c>
      <c r="H3190" s="259">
        <v>1</v>
      </c>
      <c r="I3190" s="259" t="s">
        <v>5268</v>
      </c>
      <c r="J3190" s="259" t="s">
        <v>3762</v>
      </c>
      <c r="K3190" s="259" t="s">
        <v>5285</v>
      </c>
      <c r="L3190" s="260">
        <v>45705</v>
      </c>
      <c r="M3190" s="259" t="s">
        <v>310</v>
      </c>
    </row>
    <row r="3191" spans="1:13" x14ac:dyDescent="0.35">
      <c r="A3191" s="261" t="s">
        <v>2187</v>
      </c>
      <c r="B3191" s="261" t="s">
        <v>2188</v>
      </c>
      <c r="C3191" s="261" t="s">
        <v>2189</v>
      </c>
      <c r="D3191" s="261" t="s">
        <v>696</v>
      </c>
      <c r="E3191" s="261">
        <v>0</v>
      </c>
      <c r="F3191" s="261" t="s">
        <v>5241</v>
      </c>
      <c r="G3191" s="261" t="s">
        <v>358</v>
      </c>
      <c r="H3191" s="261">
        <v>1</v>
      </c>
      <c r="I3191" s="261" t="s">
        <v>5273</v>
      </c>
      <c r="J3191" s="261" t="s">
        <v>4562</v>
      </c>
      <c r="K3191" s="261" t="s">
        <v>5286</v>
      </c>
      <c r="L3191" s="262">
        <v>45705</v>
      </c>
      <c r="M3191" s="261" t="s">
        <v>310</v>
      </c>
    </row>
    <row r="3192" spans="1:13" x14ac:dyDescent="0.35">
      <c r="A3192" s="259" t="s">
        <v>2187</v>
      </c>
      <c r="B3192" s="259" t="s">
        <v>2188</v>
      </c>
      <c r="C3192" s="259" t="s">
        <v>2189</v>
      </c>
      <c r="D3192" s="259" t="s">
        <v>699</v>
      </c>
      <c r="E3192" s="259">
        <v>69958</v>
      </c>
      <c r="F3192" s="259" t="s">
        <v>5241</v>
      </c>
      <c r="G3192" s="259" t="s">
        <v>358</v>
      </c>
      <c r="H3192" s="259">
        <v>1</v>
      </c>
      <c r="I3192" s="259" t="s">
        <v>5273</v>
      </c>
      <c r="J3192" s="259" t="s">
        <v>5287</v>
      </c>
      <c r="K3192" s="259" t="s">
        <v>5288</v>
      </c>
      <c r="L3192" s="260">
        <v>45705</v>
      </c>
      <c r="M3192" s="259" t="s">
        <v>310</v>
      </c>
    </row>
    <row r="3193" spans="1:13" x14ac:dyDescent="0.35">
      <c r="A3193" s="261" t="s">
        <v>2187</v>
      </c>
      <c r="B3193" s="261" t="s">
        <v>2188</v>
      </c>
      <c r="C3193" s="261" t="s">
        <v>2189</v>
      </c>
      <c r="D3193" s="261" t="s">
        <v>702</v>
      </c>
      <c r="E3193" s="261" t="s">
        <v>17</v>
      </c>
      <c r="F3193" s="261" t="s">
        <v>5241</v>
      </c>
      <c r="G3193" s="261" t="s">
        <v>22</v>
      </c>
      <c r="H3193" s="261">
        <v>3</v>
      </c>
      <c r="I3193" s="261" t="s">
        <v>5273</v>
      </c>
      <c r="J3193" s="261" t="s">
        <v>5010</v>
      </c>
      <c r="K3193" s="261" t="s">
        <v>5289</v>
      </c>
      <c r="L3193" s="262">
        <v>45705</v>
      </c>
      <c r="M3193" s="261" t="s">
        <v>310</v>
      </c>
    </row>
    <row r="3194" spans="1:13" x14ac:dyDescent="0.35">
      <c r="A3194" s="259" t="s">
        <v>2187</v>
      </c>
      <c r="B3194" s="259" t="s">
        <v>2188</v>
      </c>
      <c r="C3194" s="259" t="s">
        <v>2189</v>
      </c>
      <c r="D3194" s="259" t="s">
        <v>572</v>
      </c>
      <c r="E3194" s="259" t="s">
        <v>17</v>
      </c>
      <c r="F3194" s="259" t="s">
        <v>5241</v>
      </c>
      <c r="G3194" s="259" t="s">
        <v>22</v>
      </c>
      <c r="H3194" s="259">
        <v>3</v>
      </c>
      <c r="I3194" s="259" t="s">
        <v>5273</v>
      </c>
      <c r="J3194" s="259" t="s">
        <v>5010</v>
      </c>
      <c r="K3194" s="259" t="s">
        <v>5290</v>
      </c>
      <c r="L3194" s="260">
        <v>45705</v>
      </c>
      <c r="M3194" s="259" t="s">
        <v>310</v>
      </c>
    </row>
    <row r="3195" spans="1:13" x14ac:dyDescent="0.35">
      <c r="A3195" s="261" t="s">
        <v>2187</v>
      </c>
      <c r="B3195" s="261" t="s">
        <v>2188</v>
      </c>
      <c r="C3195" s="261" t="s">
        <v>2189</v>
      </c>
      <c r="D3195" s="261" t="s">
        <v>282</v>
      </c>
      <c r="E3195" s="261">
        <v>2</v>
      </c>
      <c r="F3195" s="261" t="s">
        <v>5241</v>
      </c>
      <c r="G3195" s="261" t="s">
        <v>358</v>
      </c>
      <c r="H3195" s="261">
        <v>1</v>
      </c>
      <c r="I3195" s="261" t="s">
        <v>5273</v>
      </c>
      <c r="J3195" s="261" t="s">
        <v>5262</v>
      </c>
      <c r="K3195" s="261" t="s">
        <v>5291</v>
      </c>
      <c r="L3195" s="262">
        <v>45705</v>
      </c>
      <c r="M3195" s="261" t="s">
        <v>310</v>
      </c>
    </row>
    <row r="3196" spans="1:13" x14ac:dyDescent="0.35">
      <c r="A3196" s="259" t="s">
        <v>487</v>
      </c>
      <c r="B3196" s="259" t="s">
        <v>488</v>
      </c>
      <c r="C3196" s="259" t="s">
        <v>149</v>
      </c>
      <c r="D3196" s="259" t="s">
        <v>648</v>
      </c>
      <c r="E3196" s="259">
        <v>5258700</v>
      </c>
      <c r="F3196" s="259" t="s">
        <v>5292</v>
      </c>
      <c r="G3196" s="259" t="s">
        <v>742</v>
      </c>
      <c r="H3196" s="259">
        <v>2</v>
      </c>
      <c r="I3196" s="259" t="s">
        <v>5293</v>
      </c>
      <c r="J3196" s="259" t="s">
        <v>5294</v>
      </c>
      <c r="K3196" s="259" t="s">
        <v>5295</v>
      </c>
      <c r="L3196" s="260">
        <v>45705</v>
      </c>
      <c r="M3196" s="259" t="s">
        <v>20</v>
      </c>
    </row>
    <row r="3197" spans="1:13" x14ac:dyDescent="0.35">
      <c r="A3197" s="261" t="s">
        <v>487</v>
      </c>
      <c r="B3197" s="261" t="s">
        <v>488</v>
      </c>
      <c r="C3197" s="261" t="s">
        <v>149</v>
      </c>
      <c r="D3197" s="261" t="s">
        <v>653</v>
      </c>
      <c r="E3197" s="261">
        <v>1030700</v>
      </c>
      <c r="F3197" s="261" t="s">
        <v>5296</v>
      </c>
      <c r="G3197" s="261" t="s">
        <v>358</v>
      </c>
      <c r="H3197" s="261">
        <v>1</v>
      </c>
      <c r="I3197" s="261" t="s">
        <v>5297</v>
      </c>
      <c r="J3197" s="261" t="s">
        <v>5298</v>
      </c>
      <c r="K3197" s="261" t="s">
        <v>5299</v>
      </c>
      <c r="L3197" s="262">
        <v>45705</v>
      </c>
      <c r="M3197" s="261" t="s">
        <v>20</v>
      </c>
    </row>
    <row r="3198" spans="1:13" x14ac:dyDescent="0.35">
      <c r="A3198" s="259" t="s">
        <v>487</v>
      </c>
      <c r="B3198" s="259" t="s">
        <v>488</v>
      </c>
      <c r="C3198" s="259" t="s">
        <v>149</v>
      </c>
      <c r="D3198" s="259" t="s">
        <v>658</v>
      </c>
      <c r="E3198" s="259">
        <v>4581900</v>
      </c>
      <c r="F3198" s="259" t="s">
        <v>5300</v>
      </c>
      <c r="G3198" s="259" t="s">
        <v>358</v>
      </c>
      <c r="H3198" s="259">
        <v>1</v>
      </c>
      <c r="I3198" s="259" t="s">
        <v>5301</v>
      </c>
      <c r="J3198" s="259" t="s">
        <v>5302</v>
      </c>
      <c r="K3198" s="259" t="s">
        <v>5303</v>
      </c>
      <c r="L3198" s="260">
        <v>45705</v>
      </c>
      <c r="M3198" s="259" t="s">
        <v>20</v>
      </c>
    </row>
    <row r="3199" spans="1:13" x14ac:dyDescent="0.35">
      <c r="A3199" s="261" t="s">
        <v>487</v>
      </c>
      <c r="B3199" s="261" t="s">
        <v>488</v>
      </c>
      <c r="C3199" s="261" t="s">
        <v>149</v>
      </c>
      <c r="D3199" s="261" t="s">
        <v>663</v>
      </c>
      <c r="E3199" s="261">
        <v>1388100</v>
      </c>
      <c r="F3199" s="261" t="s">
        <v>5300</v>
      </c>
      <c r="G3199" s="261" t="s">
        <v>358</v>
      </c>
      <c r="H3199" s="261">
        <v>1</v>
      </c>
      <c r="I3199" s="261" t="s">
        <v>5301</v>
      </c>
      <c r="J3199" s="261" t="s">
        <v>5304</v>
      </c>
      <c r="K3199" s="261" t="s">
        <v>5305</v>
      </c>
      <c r="L3199" s="262">
        <v>45705</v>
      </c>
      <c r="M3199" s="261" t="s">
        <v>20</v>
      </c>
    </row>
    <row r="3200" spans="1:13" x14ac:dyDescent="0.35">
      <c r="A3200" s="259" t="s">
        <v>487</v>
      </c>
      <c r="B3200" s="259" t="s">
        <v>488</v>
      </c>
      <c r="C3200" s="259" t="s">
        <v>149</v>
      </c>
      <c r="D3200" s="259" t="s">
        <v>413</v>
      </c>
      <c r="E3200" s="259" t="s">
        <v>17</v>
      </c>
      <c r="F3200" s="259" t="s">
        <v>17</v>
      </c>
      <c r="G3200" s="259" t="s">
        <v>17</v>
      </c>
      <c r="H3200" s="259" t="s">
        <v>17</v>
      </c>
      <c r="I3200" s="259" t="s">
        <v>17</v>
      </c>
      <c r="J3200" s="259" t="s">
        <v>5306</v>
      </c>
      <c r="K3200" s="259" t="s">
        <v>5307</v>
      </c>
      <c r="L3200" s="260">
        <v>45705</v>
      </c>
      <c r="M3200" s="259" t="s">
        <v>20</v>
      </c>
    </row>
    <row r="3201" spans="1:13" x14ac:dyDescent="0.35">
      <c r="A3201" s="261" t="s">
        <v>487</v>
      </c>
      <c r="B3201" s="261" t="s">
        <v>488</v>
      </c>
      <c r="C3201" s="261" t="s">
        <v>149</v>
      </c>
      <c r="D3201" s="261" t="s">
        <v>545</v>
      </c>
      <c r="E3201" s="261">
        <v>0</v>
      </c>
      <c r="F3201" s="261" t="s">
        <v>4930</v>
      </c>
      <c r="G3201" s="261" t="s">
        <v>742</v>
      </c>
      <c r="H3201" s="261">
        <v>2</v>
      </c>
      <c r="I3201" s="261" t="s">
        <v>496</v>
      </c>
      <c r="J3201" s="261" t="s">
        <v>5308</v>
      </c>
      <c r="K3201" s="261" t="s">
        <v>5309</v>
      </c>
      <c r="L3201" s="262">
        <v>45705</v>
      </c>
      <c r="M3201" s="261" t="s">
        <v>20</v>
      </c>
    </row>
    <row r="3202" spans="1:13" x14ac:dyDescent="0.35">
      <c r="A3202" s="259" t="s">
        <v>487</v>
      </c>
      <c r="B3202" s="259" t="s">
        <v>488</v>
      </c>
      <c r="C3202" s="259" t="s">
        <v>149</v>
      </c>
      <c r="D3202" s="259" t="s">
        <v>550</v>
      </c>
      <c r="E3202" s="259">
        <v>0</v>
      </c>
      <c r="F3202" s="259" t="s">
        <v>4930</v>
      </c>
      <c r="G3202" s="259" t="s">
        <v>742</v>
      </c>
      <c r="H3202" s="259">
        <v>2</v>
      </c>
      <c r="I3202" s="259" t="s">
        <v>496</v>
      </c>
      <c r="J3202" s="259" t="s">
        <v>5308</v>
      </c>
      <c r="K3202" s="259" t="s">
        <v>5310</v>
      </c>
      <c r="L3202" s="260">
        <v>45705</v>
      </c>
      <c r="M3202" s="259" t="s">
        <v>20</v>
      </c>
    </row>
    <row r="3203" spans="1:13" x14ac:dyDescent="0.35">
      <c r="A3203" s="261" t="s">
        <v>487</v>
      </c>
      <c r="B3203" s="261" t="s">
        <v>488</v>
      </c>
      <c r="C3203" s="261" t="s">
        <v>149</v>
      </c>
      <c r="D3203" s="261" t="s">
        <v>686</v>
      </c>
      <c r="E3203" s="261">
        <v>364800</v>
      </c>
      <c r="F3203" s="261" t="s">
        <v>5300</v>
      </c>
      <c r="G3203" s="261" t="s">
        <v>358</v>
      </c>
      <c r="H3203" s="261">
        <v>1</v>
      </c>
      <c r="I3203" s="261" t="s">
        <v>5301</v>
      </c>
      <c r="J3203" s="261" t="s">
        <v>5311</v>
      </c>
      <c r="K3203" s="261" t="s">
        <v>5312</v>
      </c>
      <c r="L3203" s="262">
        <v>45705</v>
      </c>
      <c r="M3203" s="261" t="s">
        <v>20</v>
      </c>
    </row>
    <row r="3204" spans="1:13" x14ac:dyDescent="0.35">
      <c r="A3204" s="259" t="s">
        <v>487</v>
      </c>
      <c r="B3204" s="259" t="s">
        <v>488</v>
      </c>
      <c r="C3204" s="259" t="s">
        <v>149</v>
      </c>
      <c r="D3204" s="259" t="s">
        <v>691</v>
      </c>
      <c r="E3204" s="259">
        <v>3193800</v>
      </c>
      <c r="F3204" s="259" t="s">
        <v>5300</v>
      </c>
      <c r="G3204" s="259" t="s">
        <v>358</v>
      </c>
      <c r="H3204" s="259">
        <v>1</v>
      </c>
      <c r="I3204" s="259" t="s">
        <v>5301</v>
      </c>
      <c r="J3204" s="259" t="s">
        <v>5313</v>
      </c>
      <c r="K3204" s="259" t="s">
        <v>5314</v>
      </c>
      <c r="L3204" s="260">
        <v>45705</v>
      </c>
      <c r="M3204" s="259" t="s">
        <v>20</v>
      </c>
    </row>
    <row r="3205" spans="1:13" x14ac:dyDescent="0.35">
      <c r="A3205" s="261" t="s">
        <v>487</v>
      </c>
      <c r="B3205" s="261" t="s">
        <v>488</v>
      </c>
      <c r="C3205" s="261" t="s">
        <v>149</v>
      </c>
      <c r="D3205" s="261" t="s">
        <v>696</v>
      </c>
      <c r="E3205" s="261">
        <v>1023300</v>
      </c>
      <c r="F3205" s="261" t="s">
        <v>5300</v>
      </c>
      <c r="G3205" s="261" t="s">
        <v>358</v>
      </c>
      <c r="H3205" s="261">
        <v>1</v>
      </c>
      <c r="I3205" s="261" t="s">
        <v>5301</v>
      </c>
      <c r="J3205" s="261" t="s">
        <v>5315</v>
      </c>
      <c r="K3205" s="261" t="s">
        <v>5316</v>
      </c>
      <c r="L3205" s="262">
        <v>45705</v>
      </c>
      <c r="M3205" s="261" t="s">
        <v>20</v>
      </c>
    </row>
    <row r="3206" spans="1:13" x14ac:dyDescent="0.35">
      <c r="A3206" s="259" t="s">
        <v>487</v>
      </c>
      <c r="B3206" s="259" t="s">
        <v>488</v>
      </c>
      <c r="C3206" s="259" t="s">
        <v>149</v>
      </c>
      <c r="D3206" s="259" t="s">
        <v>699</v>
      </c>
      <c r="E3206" s="259">
        <v>357700</v>
      </c>
      <c r="F3206" s="259" t="s">
        <v>5300</v>
      </c>
      <c r="G3206" s="259" t="s">
        <v>358</v>
      </c>
      <c r="H3206" s="259">
        <v>1</v>
      </c>
      <c r="I3206" s="259" t="s">
        <v>5301</v>
      </c>
      <c r="J3206" s="259" t="s">
        <v>5317</v>
      </c>
      <c r="K3206" s="259" t="s">
        <v>5318</v>
      </c>
      <c r="L3206" s="260">
        <v>45705</v>
      </c>
      <c r="M3206" s="259" t="s">
        <v>20</v>
      </c>
    </row>
    <row r="3207" spans="1:13" x14ac:dyDescent="0.35">
      <c r="A3207" s="261" t="s">
        <v>487</v>
      </c>
      <c r="B3207" s="261" t="s">
        <v>488</v>
      </c>
      <c r="C3207" s="261" t="s">
        <v>149</v>
      </c>
      <c r="D3207" s="261" t="s">
        <v>702</v>
      </c>
      <c r="E3207" s="261">
        <v>7100</v>
      </c>
      <c r="F3207" s="261" t="s">
        <v>5300</v>
      </c>
      <c r="G3207" s="261" t="s">
        <v>358</v>
      </c>
      <c r="H3207" s="261">
        <v>1</v>
      </c>
      <c r="I3207" s="261" t="s">
        <v>5301</v>
      </c>
      <c r="J3207" s="261" t="s">
        <v>5319</v>
      </c>
      <c r="K3207" s="261" t="s">
        <v>5320</v>
      </c>
      <c r="L3207" s="262">
        <v>45705</v>
      </c>
      <c r="M3207" s="261" t="s">
        <v>20</v>
      </c>
    </row>
    <row r="3208" spans="1:13" x14ac:dyDescent="0.35">
      <c r="A3208" s="259" t="s">
        <v>487</v>
      </c>
      <c r="B3208" s="259" t="s">
        <v>488</v>
      </c>
      <c r="C3208" s="259" t="s">
        <v>149</v>
      </c>
      <c r="D3208" s="259" t="s">
        <v>572</v>
      </c>
      <c r="E3208" s="259">
        <v>0</v>
      </c>
      <c r="F3208" s="259" t="s">
        <v>5300</v>
      </c>
      <c r="G3208" s="259" t="s">
        <v>358</v>
      </c>
      <c r="H3208" s="259">
        <v>1</v>
      </c>
      <c r="I3208" s="259" t="s">
        <v>5301</v>
      </c>
      <c r="J3208" s="259" t="s">
        <v>5321</v>
      </c>
      <c r="K3208" s="259" t="s">
        <v>5322</v>
      </c>
      <c r="L3208" s="260">
        <v>45705</v>
      </c>
      <c r="M3208" s="259" t="s">
        <v>20</v>
      </c>
    </row>
    <row r="3209" spans="1:13" x14ac:dyDescent="0.35">
      <c r="A3209" s="261" t="s">
        <v>487</v>
      </c>
      <c r="B3209" s="261" t="s">
        <v>488</v>
      </c>
      <c r="C3209" s="261" t="s">
        <v>149</v>
      </c>
      <c r="D3209" s="261" t="s">
        <v>282</v>
      </c>
      <c r="E3209" s="261">
        <v>3</v>
      </c>
      <c r="F3209" s="261" t="s">
        <v>5323</v>
      </c>
      <c r="G3209" s="261" t="s">
        <v>742</v>
      </c>
      <c r="H3209" s="261">
        <v>2</v>
      </c>
      <c r="I3209" s="261" t="s">
        <v>5324</v>
      </c>
      <c r="J3209" s="261" t="s">
        <v>5325</v>
      </c>
      <c r="K3209" s="261" t="s">
        <v>5326</v>
      </c>
      <c r="L3209" s="262">
        <v>45705</v>
      </c>
      <c r="M3209" s="261" t="s">
        <v>20</v>
      </c>
    </row>
    <row r="3210" spans="1:13" x14ac:dyDescent="0.35">
      <c r="A3210" s="259" t="s">
        <v>147</v>
      </c>
      <c r="B3210" s="259" t="s">
        <v>148</v>
      </c>
      <c r="C3210" s="259" t="s">
        <v>149</v>
      </c>
      <c r="D3210" s="259" t="s">
        <v>648</v>
      </c>
      <c r="E3210" s="259">
        <v>5258700</v>
      </c>
      <c r="F3210" s="259" t="s">
        <v>5292</v>
      </c>
      <c r="G3210" s="259" t="s">
        <v>742</v>
      </c>
      <c r="H3210" s="259">
        <v>2</v>
      </c>
      <c r="I3210" s="259" t="s">
        <v>5293</v>
      </c>
      <c r="J3210" s="259" t="s">
        <v>5294</v>
      </c>
      <c r="K3210" s="259" t="s">
        <v>5327</v>
      </c>
      <c r="L3210" s="260">
        <v>45705</v>
      </c>
      <c r="M3210" s="259" t="s">
        <v>20</v>
      </c>
    </row>
    <row r="3211" spans="1:13" x14ac:dyDescent="0.35">
      <c r="A3211" s="261" t="s">
        <v>147</v>
      </c>
      <c r="B3211" s="261" t="s">
        <v>148</v>
      </c>
      <c r="C3211" s="261" t="s">
        <v>149</v>
      </c>
      <c r="D3211" s="261" t="s">
        <v>653</v>
      </c>
      <c r="E3211" s="261">
        <v>206000</v>
      </c>
      <c r="F3211" s="261" t="s">
        <v>5328</v>
      </c>
      <c r="G3211" s="261" t="s">
        <v>742</v>
      </c>
      <c r="H3211" s="261">
        <v>2</v>
      </c>
      <c r="I3211" s="261" t="s">
        <v>5329</v>
      </c>
      <c r="J3211" s="261" t="s">
        <v>5330</v>
      </c>
      <c r="K3211" s="261" t="s">
        <v>5331</v>
      </c>
      <c r="L3211" s="262">
        <v>45705</v>
      </c>
      <c r="M3211" s="261" t="s">
        <v>20</v>
      </c>
    </row>
    <row r="3212" spans="1:13" x14ac:dyDescent="0.35">
      <c r="A3212" s="259" t="s">
        <v>147</v>
      </c>
      <c r="B3212" s="259" t="s">
        <v>148</v>
      </c>
      <c r="C3212" s="259" t="s">
        <v>149</v>
      </c>
      <c r="D3212" s="259" t="s">
        <v>658</v>
      </c>
      <c r="E3212" s="259">
        <v>2245900</v>
      </c>
      <c r="F3212" s="259" t="s">
        <v>5332</v>
      </c>
      <c r="G3212" s="259" t="s">
        <v>742</v>
      </c>
      <c r="H3212" s="259">
        <v>2</v>
      </c>
      <c r="I3212" s="259" t="s">
        <v>5333</v>
      </c>
      <c r="J3212" s="259" t="s">
        <v>5334</v>
      </c>
      <c r="K3212" s="259" t="s">
        <v>5335</v>
      </c>
      <c r="L3212" s="260">
        <v>45705</v>
      </c>
      <c r="M3212" s="259" t="s">
        <v>20</v>
      </c>
    </row>
    <row r="3213" spans="1:13" x14ac:dyDescent="0.35">
      <c r="A3213" s="261" t="s">
        <v>147</v>
      </c>
      <c r="B3213" s="261" t="s">
        <v>148</v>
      </c>
      <c r="C3213" s="261" t="s">
        <v>149</v>
      </c>
      <c r="D3213" s="261" t="s">
        <v>663</v>
      </c>
      <c r="E3213" s="261">
        <v>153974</v>
      </c>
      <c r="F3213" s="261" t="s">
        <v>4926</v>
      </c>
      <c r="G3213" s="261" t="s">
        <v>742</v>
      </c>
      <c r="H3213" s="261">
        <v>2</v>
      </c>
      <c r="I3213" s="261" t="s">
        <v>5336</v>
      </c>
      <c r="J3213" s="261" t="s">
        <v>5337</v>
      </c>
      <c r="K3213" s="261" t="s">
        <v>5338</v>
      </c>
      <c r="L3213" s="262">
        <v>45705</v>
      </c>
      <c r="M3213" s="261" t="s">
        <v>20</v>
      </c>
    </row>
    <row r="3214" spans="1:13" x14ac:dyDescent="0.35">
      <c r="A3214" s="259" t="s">
        <v>147</v>
      </c>
      <c r="B3214" s="259" t="s">
        <v>148</v>
      </c>
      <c r="C3214" s="259" t="s">
        <v>149</v>
      </c>
      <c r="D3214" s="259" t="s">
        <v>413</v>
      </c>
      <c r="E3214" s="259">
        <v>153974</v>
      </c>
      <c r="F3214" s="259" t="s">
        <v>4926</v>
      </c>
      <c r="G3214" s="259" t="s">
        <v>742</v>
      </c>
      <c r="H3214" s="259">
        <v>2</v>
      </c>
      <c r="I3214" s="259" t="s">
        <v>5336</v>
      </c>
      <c r="J3214" s="259" t="s">
        <v>5339</v>
      </c>
      <c r="K3214" s="259" t="s">
        <v>5340</v>
      </c>
      <c r="L3214" s="260">
        <v>45705</v>
      </c>
      <c r="M3214" s="259" t="s">
        <v>20</v>
      </c>
    </row>
    <row r="3215" spans="1:13" x14ac:dyDescent="0.35">
      <c r="A3215" s="261" t="s">
        <v>147</v>
      </c>
      <c r="B3215" s="261" t="s">
        <v>148</v>
      </c>
      <c r="C3215" s="261" t="s">
        <v>149</v>
      </c>
      <c r="D3215" s="261" t="s">
        <v>545</v>
      </c>
      <c r="E3215" s="261">
        <v>0</v>
      </c>
      <c r="F3215" s="261" t="s">
        <v>4930</v>
      </c>
      <c r="G3215" s="261" t="s">
        <v>742</v>
      </c>
      <c r="H3215" s="261">
        <v>2</v>
      </c>
      <c r="I3215" s="261" t="s">
        <v>496</v>
      </c>
      <c r="J3215" s="261" t="s">
        <v>5308</v>
      </c>
      <c r="K3215" s="261" t="s">
        <v>5341</v>
      </c>
      <c r="L3215" s="262">
        <v>45705</v>
      </c>
      <c r="M3215" s="261" t="s">
        <v>20</v>
      </c>
    </row>
    <row r="3216" spans="1:13" x14ac:dyDescent="0.35">
      <c r="A3216" s="259" t="s">
        <v>147</v>
      </c>
      <c r="B3216" s="259" t="s">
        <v>148</v>
      </c>
      <c r="C3216" s="259" t="s">
        <v>149</v>
      </c>
      <c r="D3216" s="259" t="s">
        <v>550</v>
      </c>
      <c r="E3216" s="259">
        <v>0</v>
      </c>
      <c r="F3216" s="259" t="s">
        <v>4930</v>
      </c>
      <c r="G3216" s="259" t="s">
        <v>742</v>
      </c>
      <c r="H3216" s="259">
        <v>2</v>
      </c>
      <c r="I3216" s="259" t="s">
        <v>496</v>
      </c>
      <c r="J3216" s="259" t="s">
        <v>5308</v>
      </c>
      <c r="K3216" s="259" t="s">
        <v>5342</v>
      </c>
      <c r="L3216" s="260">
        <v>45705</v>
      </c>
      <c r="M3216" s="259" t="s">
        <v>20</v>
      </c>
    </row>
    <row r="3217" spans="1:13" x14ac:dyDescent="0.35">
      <c r="A3217" s="261" t="s">
        <v>147</v>
      </c>
      <c r="B3217" s="261" t="s">
        <v>148</v>
      </c>
      <c r="C3217" s="261" t="s">
        <v>149</v>
      </c>
      <c r="D3217" s="261" t="s">
        <v>686</v>
      </c>
      <c r="E3217" s="261">
        <v>153974</v>
      </c>
      <c r="F3217" s="261" t="s">
        <v>4926</v>
      </c>
      <c r="G3217" s="261" t="s">
        <v>358</v>
      </c>
      <c r="H3217" s="261">
        <v>1</v>
      </c>
      <c r="I3217" s="261" t="s">
        <v>5336</v>
      </c>
      <c r="J3217" s="261" t="s">
        <v>5343</v>
      </c>
      <c r="K3217" s="261" t="s">
        <v>5344</v>
      </c>
      <c r="L3217" s="262">
        <v>45705</v>
      </c>
      <c r="M3217" s="261" t="s">
        <v>20</v>
      </c>
    </row>
    <row r="3218" spans="1:13" x14ac:dyDescent="0.35">
      <c r="A3218" s="259" t="s">
        <v>147</v>
      </c>
      <c r="B3218" s="259" t="s">
        <v>148</v>
      </c>
      <c r="C3218" s="259" t="s">
        <v>149</v>
      </c>
      <c r="D3218" s="259" t="s">
        <v>691</v>
      </c>
      <c r="E3218" s="259">
        <v>2091926</v>
      </c>
      <c r="F3218" s="259" t="s">
        <v>5345</v>
      </c>
      <c r="G3218" s="259" t="s">
        <v>742</v>
      </c>
      <c r="H3218" s="259">
        <v>2</v>
      </c>
      <c r="I3218" s="259" t="s">
        <v>5346</v>
      </c>
      <c r="J3218" s="259" t="s">
        <v>5347</v>
      </c>
      <c r="K3218" s="259" t="s">
        <v>5348</v>
      </c>
      <c r="L3218" s="260">
        <v>45705</v>
      </c>
      <c r="M3218" s="259" t="s">
        <v>20</v>
      </c>
    </row>
    <row r="3219" spans="1:13" x14ac:dyDescent="0.35">
      <c r="A3219" s="261" t="s">
        <v>147</v>
      </c>
      <c r="B3219" s="261" t="s">
        <v>148</v>
      </c>
      <c r="C3219" s="261" t="s">
        <v>149</v>
      </c>
      <c r="D3219" s="261" t="s">
        <v>696</v>
      </c>
      <c r="E3219" s="261">
        <v>0</v>
      </c>
      <c r="F3219" s="261" t="s">
        <v>4926</v>
      </c>
      <c r="G3219" s="261" t="s">
        <v>742</v>
      </c>
      <c r="H3219" s="261">
        <v>2</v>
      </c>
      <c r="I3219" s="261" t="s">
        <v>5349</v>
      </c>
      <c r="J3219" s="261" t="s">
        <v>5350</v>
      </c>
      <c r="K3219" s="261" t="s">
        <v>5351</v>
      </c>
      <c r="L3219" s="262">
        <v>45705</v>
      </c>
      <c r="M3219" s="261" t="s">
        <v>20</v>
      </c>
    </row>
    <row r="3220" spans="1:13" x14ac:dyDescent="0.35">
      <c r="A3220" s="259" t="s">
        <v>147</v>
      </c>
      <c r="B3220" s="259" t="s">
        <v>148</v>
      </c>
      <c r="C3220" s="259" t="s">
        <v>149</v>
      </c>
      <c r="D3220" s="259" t="s">
        <v>699</v>
      </c>
      <c r="E3220" s="259">
        <v>153974</v>
      </c>
      <c r="F3220" s="259" t="s">
        <v>4926</v>
      </c>
      <c r="G3220" s="259" t="s">
        <v>358</v>
      </c>
      <c r="H3220" s="259">
        <v>1</v>
      </c>
      <c r="I3220" s="259" t="s">
        <v>5336</v>
      </c>
      <c r="J3220" s="259" t="s">
        <v>4909</v>
      </c>
      <c r="K3220" s="259" t="s">
        <v>5352</v>
      </c>
      <c r="L3220" s="260">
        <v>45705</v>
      </c>
      <c r="M3220" s="259" t="s">
        <v>20</v>
      </c>
    </row>
    <row r="3221" spans="1:13" x14ac:dyDescent="0.35">
      <c r="A3221" s="261" t="s">
        <v>147</v>
      </c>
      <c r="B3221" s="261" t="s">
        <v>148</v>
      </c>
      <c r="C3221" s="261" t="s">
        <v>149</v>
      </c>
      <c r="D3221" s="261" t="s">
        <v>702</v>
      </c>
      <c r="E3221" s="261" t="s">
        <v>17</v>
      </c>
      <c r="F3221" s="261" t="s">
        <v>4926</v>
      </c>
      <c r="G3221" s="261" t="s">
        <v>358</v>
      </c>
      <c r="H3221" s="261">
        <v>1</v>
      </c>
      <c r="I3221" s="261" t="s">
        <v>5336</v>
      </c>
      <c r="J3221" s="261" t="s">
        <v>4909</v>
      </c>
      <c r="K3221" s="261" t="s">
        <v>5353</v>
      </c>
      <c r="L3221" s="262">
        <v>45705</v>
      </c>
      <c r="M3221" s="261" t="s">
        <v>20</v>
      </c>
    </row>
    <row r="3222" spans="1:13" x14ac:dyDescent="0.35">
      <c r="A3222" s="259" t="s">
        <v>147</v>
      </c>
      <c r="B3222" s="259" t="s">
        <v>148</v>
      </c>
      <c r="C3222" s="259" t="s">
        <v>149</v>
      </c>
      <c r="D3222" s="259" t="s">
        <v>572</v>
      </c>
      <c r="E3222" s="259" t="s">
        <v>17</v>
      </c>
      <c r="F3222" s="259" t="s">
        <v>4926</v>
      </c>
      <c r="G3222" s="259" t="s">
        <v>358</v>
      </c>
      <c r="H3222" s="259">
        <v>1</v>
      </c>
      <c r="I3222" s="259" t="s">
        <v>5336</v>
      </c>
      <c r="J3222" s="259" t="s">
        <v>4909</v>
      </c>
      <c r="K3222" s="259" t="s">
        <v>5354</v>
      </c>
      <c r="L3222" s="260">
        <v>45705</v>
      </c>
      <c r="M3222" s="259" t="s">
        <v>20</v>
      </c>
    </row>
    <row r="3223" spans="1:13" x14ac:dyDescent="0.35">
      <c r="A3223" s="261" t="s">
        <v>147</v>
      </c>
      <c r="B3223" s="261" t="s">
        <v>148</v>
      </c>
      <c r="C3223" s="261" t="s">
        <v>149</v>
      </c>
      <c r="D3223" s="261" t="s">
        <v>282</v>
      </c>
      <c r="E3223" s="261">
        <v>2</v>
      </c>
      <c r="F3223" s="261" t="s">
        <v>5355</v>
      </c>
      <c r="G3223" s="261" t="s">
        <v>742</v>
      </c>
      <c r="H3223" s="261">
        <v>2</v>
      </c>
      <c r="I3223" s="261" t="s">
        <v>5356</v>
      </c>
      <c r="J3223" s="261" t="s">
        <v>595</v>
      </c>
      <c r="K3223" s="261" t="s">
        <v>5357</v>
      </c>
      <c r="L3223" s="262">
        <v>45705</v>
      </c>
      <c r="M3223" s="261" t="s">
        <v>20</v>
      </c>
    </row>
    <row r="3224" spans="1:13" x14ac:dyDescent="0.35">
      <c r="A3224" s="259" t="s">
        <v>3300</v>
      </c>
      <c r="B3224" s="259" t="s">
        <v>3301</v>
      </c>
      <c r="C3224" s="259" t="s">
        <v>3145</v>
      </c>
      <c r="D3224" s="259" t="s">
        <v>648</v>
      </c>
      <c r="E3224" s="259">
        <v>47500000</v>
      </c>
      <c r="F3224" s="259" t="s">
        <v>5358</v>
      </c>
      <c r="G3224" s="259" t="s">
        <v>358</v>
      </c>
      <c r="H3224" s="259">
        <v>1</v>
      </c>
      <c r="I3224" s="259" t="s">
        <v>5359</v>
      </c>
      <c r="J3224" s="259" t="s">
        <v>5360</v>
      </c>
      <c r="K3224" s="259" t="s">
        <v>5361</v>
      </c>
      <c r="L3224" s="260">
        <v>45705</v>
      </c>
      <c r="M3224" s="259" t="s">
        <v>310</v>
      </c>
    </row>
    <row r="3225" spans="1:13" x14ac:dyDescent="0.35">
      <c r="A3225" s="261" t="s">
        <v>3300</v>
      </c>
      <c r="B3225" s="261" t="s">
        <v>3301</v>
      </c>
      <c r="C3225" s="261" t="s">
        <v>3145</v>
      </c>
      <c r="D3225" s="261" t="s">
        <v>653</v>
      </c>
      <c r="E3225" s="261">
        <v>1840687</v>
      </c>
      <c r="F3225" s="261" t="s">
        <v>5362</v>
      </c>
      <c r="G3225" s="261" t="s">
        <v>358</v>
      </c>
      <c r="H3225" s="261">
        <v>1</v>
      </c>
      <c r="I3225" s="261" t="s">
        <v>5363</v>
      </c>
      <c r="J3225" s="261" t="s">
        <v>5364</v>
      </c>
      <c r="K3225" s="261" t="s">
        <v>5365</v>
      </c>
      <c r="L3225" s="262">
        <v>45705</v>
      </c>
      <c r="M3225" s="261" t="s">
        <v>310</v>
      </c>
    </row>
    <row r="3226" spans="1:13" x14ac:dyDescent="0.35">
      <c r="A3226" s="259" t="s">
        <v>3300</v>
      </c>
      <c r="B3226" s="259" t="s">
        <v>3301</v>
      </c>
      <c r="C3226" s="259" t="s">
        <v>3145</v>
      </c>
      <c r="D3226" s="259" t="s">
        <v>658</v>
      </c>
      <c r="E3226" s="259">
        <v>47500000</v>
      </c>
      <c r="F3226" s="259" t="s">
        <v>5358</v>
      </c>
      <c r="G3226" s="259" t="s">
        <v>358</v>
      </c>
      <c r="H3226" s="259">
        <v>1</v>
      </c>
      <c r="I3226" s="259" t="s">
        <v>5359</v>
      </c>
      <c r="J3226" s="259" t="s">
        <v>5366</v>
      </c>
      <c r="K3226" s="259" t="s">
        <v>5367</v>
      </c>
      <c r="L3226" s="260">
        <v>45705</v>
      </c>
      <c r="M3226" s="259" t="s">
        <v>310</v>
      </c>
    </row>
    <row r="3227" spans="1:13" x14ac:dyDescent="0.35">
      <c r="A3227" s="261" t="s">
        <v>3300</v>
      </c>
      <c r="B3227" s="261" t="s">
        <v>3301</v>
      </c>
      <c r="C3227" s="261" t="s">
        <v>3145</v>
      </c>
      <c r="D3227" s="261" t="s">
        <v>663</v>
      </c>
      <c r="E3227" s="261">
        <v>7221400</v>
      </c>
      <c r="F3227" s="261" t="s">
        <v>5362</v>
      </c>
      <c r="G3227" s="261" t="s">
        <v>22</v>
      </c>
      <c r="H3227" s="261">
        <v>3</v>
      </c>
      <c r="I3227" s="261" t="s">
        <v>5363</v>
      </c>
      <c r="J3227" s="261" t="s">
        <v>5368</v>
      </c>
      <c r="K3227" s="261" t="s">
        <v>5369</v>
      </c>
      <c r="L3227" s="262">
        <v>45705</v>
      </c>
      <c r="M3227" s="261" t="s">
        <v>310</v>
      </c>
    </row>
    <row r="3228" spans="1:13" x14ac:dyDescent="0.35">
      <c r="A3228" s="259" t="s">
        <v>3300</v>
      </c>
      <c r="B3228" s="259" t="s">
        <v>3301</v>
      </c>
      <c r="C3228" s="259" t="s">
        <v>3145</v>
      </c>
      <c r="D3228" s="259" t="s">
        <v>413</v>
      </c>
      <c r="E3228" s="259">
        <v>837996</v>
      </c>
      <c r="F3228" s="259" t="s">
        <v>4926</v>
      </c>
      <c r="G3228" s="259" t="s">
        <v>358</v>
      </c>
      <c r="H3228" s="259">
        <v>1</v>
      </c>
      <c r="I3228" s="259" t="s">
        <v>5370</v>
      </c>
      <c r="J3228" s="259" t="s">
        <v>5371</v>
      </c>
      <c r="K3228" s="259" t="s">
        <v>5372</v>
      </c>
      <c r="L3228" s="260">
        <v>45705</v>
      </c>
      <c r="M3228" s="259" t="s">
        <v>310</v>
      </c>
    </row>
    <row r="3229" spans="1:13" x14ac:dyDescent="0.35">
      <c r="A3229" s="261" t="s">
        <v>3300</v>
      </c>
      <c r="B3229" s="261" t="s">
        <v>3301</v>
      </c>
      <c r="C3229" s="261" t="s">
        <v>3145</v>
      </c>
      <c r="D3229" s="261" t="s">
        <v>545</v>
      </c>
      <c r="E3229" s="261" t="s">
        <v>17</v>
      </c>
      <c r="F3229" s="261" t="s">
        <v>4930</v>
      </c>
      <c r="G3229" s="261" t="s">
        <v>358</v>
      </c>
      <c r="H3229" s="261">
        <v>1</v>
      </c>
      <c r="I3229" s="261" t="s">
        <v>496</v>
      </c>
      <c r="J3229" s="261" t="s">
        <v>5373</v>
      </c>
      <c r="K3229" s="261" t="s">
        <v>5374</v>
      </c>
      <c r="L3229" s="262">
        <v>45705</v>
      </c>
      <c r="M3229" s="261" t="s">
        <v>310</v>
      </c>
    </row>
    <row r="3230" spans="1:13" x14ac:dyDescent="0.35">
      <c r="A3230" s="259" t="s">
        <v>3300</v>
      </c>
      <c r="B3230" s="259" t="s">
        <v>3301</v>
      </c>
      <c r="C3230" s="259" t="s">
        <v>3145</v>
      </c>
      <c r="D3230" s="259" t="s">
        <v>550</v>
      </c>
      <c r="E3230" s="259">
        <v>10881</v>
      </c>
      <c r="F3230" s="259" t="s">
        <v>4930</v>
      </c>
      <c r="G3230" s="259" t="s">
        <v>358</v>
      </c>
      <c r="H3230" s="259">
        <v>1</v>
      </c>
      <c r="I3230" s="259" t="s">
        <v>496</v>
      </c>
      <c r="J3230" s="259" t="s">
        <v>5375</v>
      </c>
      <c r="K3230" s="259" t="s">
        <v>5376</v>
      </c>
      <c r="L3230" s="260">
        <v>45705</v>
      </c>
      <c r="M3230" s="259" t="s">
        <v>310</v>
      </c>
    </row>
    <row r="3231" spans="1:13" x14ac:dyDescent="0.35">
      <c r="A3231" s="261" t="s">
        <v>3300</v>
      </c>
      <c r="B3231" s="261" t="s">
        <v>3301</v>
      </c>
      <c r="C3231" s="261" t="s">
        <v>3145</v>
      </c>
      <c r="D3231" s="261" t="s">
        <v>686</v>
      </c>
      <c r="E3231" s="261">
        <v>837996</v>
      </c>
      <c r="F3231" s="261" t="s">
        <v>4926</v>
      </c>
      <c r="G3231" s="261" t="s">
        <v>358</v>
      </c>
      <c r="H3231" s="261">
        <v>1</v>
      </c>
      <c r="I3231" s="261" t="s">
        <v>5370</v>
      </c>
      <c r="J3231" s="261" t="s">
        <v>5377</v>
      </c>
      <c r="K3231" s="261" t="s">
        <v>5378</v>
      </c>
      <c r="L3231" s="262">
        <v>45705</v>
      </c>
      <c r="M3231" s="261" t="s">
        <v>310</v>
      </c>
    </row>
    <row r="3232" spans="1:13" x14ac:dyDescent="0.35">
      <c r="A3232" s="259" t="s">
        <v>3300</v>
      </c>
      <c r="B3232" s="259" t="s">
        <v>3301</v>
      </c>
      <c r="C3232" s="259" t="s">
        <v>3145</v>
      </c>
      <c r="D3232" s="259" t="s">
        <v>691</v>
      </c>
      <c r="E3232" s="259">
        <v>40278600</v>
      </c>
      <c r="F3232" s="259" t="s">
        <v>5379</v>
      </c>
      <c r="G3232" s="259" t="s">
        <v>358</v>
      </c>
      <c r="H3232" s="259">
        <v>1</v>
      </c>
      <c r="I3232" s="259" t="s">
        <v>5380</v>
      </c>
      <c r="J3232" s="259" t="s">
        <v>3762</v>
      </c>
      <c r="K3232" s="259" t="s">
        <v>5381</v>
      </c>
      <c r="L3232" s="260">
        <v>45705</v>
      </c>
      <c r="M3232" s="259" t="s">
        <v>310</v>
      </c>
    </row>
    <row r="3233" spans="1:13" x14ac:dyDescent="0.35">
      <c r="A3233" s="261" t="s">
        <v>3300</v>
      </c>
      <c r="B3233" s="261" t="s">
        <v>3301</v>
      </c>
      <c r="C3233" s="261" t="s">
        <v>3145</v>
      </c>
      <c r="D3233" s="261" t="s">
        <v>696</v>
      </c>
      <c r="E3233" s="261">
        <v>6383404</v>
      </c>
      <c r="F3233" s="261" t="s">
        <v>5379</v>
      </c>
      <c r="G3233" s="261" t="s">
        <v>358</v>
      </c>
      <c r="H3233" s="261">
        <v>1</v>
      </c>
      <c r="I3233" s="261" t="s">
        <v>5380</v>
      </c>
      <c r="J3233" s="261" t="s">
        <v>3766</v>
      </c>
      <c r="K3233" s="261" t="s">
        <v>5382</v>
      </c>
      <c r="L3233" s="262">
        <v>45705</v>
      </c>
      <c r="M3233" s="261" t="s">
        <v>310</v>
      </c>
    </row>
    <row r="3234" spans="1:13" x14ac:dyDescent="0.35">
      <c r="A3234" s="259" t="s">
        <v>3300</v>
      </c>
      <c r="B3234" s="259" t="s">
        <v>3301</v>
      </c>
      <c r="C3234" s="259" t="s">
        <v>3145</v>
      </c>
      <c r="D3234" s="259" t="s">
        <v>699</v>
      </c>
      <c r="E3234" s="259">
        <v>837996</v>
      </c>
      <c r="F3234" s="259" t="s">
        <v>4926</v>
      </c>
      <c r="G3234" s="259" t="s">
        <v>358</v>
      </c>
      <c r="H3234" s="259">
        <v>1</v>
      </c>
      <c r="I3234" s="259" t="s">
        <v>5370</v>
      </c>
      <c r="J3234" s="259" t="s">
        <v>5383</v>
      </c>
      <c r="K3234" s="259" t="s">
        <v>5384</v>
      </c>
      <c r="L3234" s="260">
        <v>45705</v>
      </c>
      <c r="M3234" s="259" t="s">
        <v>310</v>
      </c>
    </row>
    <row r="3235" spans="1:13" x14ac:dyDescent="0.35">
      <c r="A3235" s="261" t="s">
        <v>3300</v>
      </c>
      <c r="B3235" s="261" t="s">
        <v>3301</v>
      </c>
      <c r="C3235" s="261" t="s">
        <v>3145</v>
      </c>
      <c r="D3235" s="261" t="s">
        <v>702</v>
      </c>
      <c r="E3235" s="261" t="s">
        <v>17</v>
      </c>
      <c r="F3235" s="261" t="s">
        <v>4926</v>
      </c>
      <c r="G3235" s="261" t="s">
        <v>358</v>
      </c>
      <c r="H3235" s="261">
        <v>1</v>
      </c>
      <c r="I3235" s="261" t="s">
        <v>5370</v>
      </c>
      <c r="J3235" s="261" t="s">
        <v>5010</v>
      </c>
      <c r="K3235" s="261" t="s">
        <v>5385</v>
      </c>
      <c r="L3235" s="262">
        <v>45705</v>
      </c>
      <c r="M3235" s="261" t="s">
        <v>310</v>
      </c>
    </row>
    <row r="3236" spans="1:13" x14ac:dyDescent="0.35">
      <c r="A3236" s="259" t="s">
        <v>3300</v>
      </c>
      <c r="B3236" s="259" t="s">
        <v>3301</v>
      </c>
      <c r="C3236" s="259" t="s">
        <v>3145</v>
      </c>
      <c r="D3236" s="259" t="s">
        <v>572</v>
      </c>
      <c r="E3236" s="259" t="s">
        <v>17</v>
      </c>
      <c r="F3236" s="259" t="s">
        <v>4926</v>
      </c>
      <c r="G3236" s="259" t="s">
        <v>358</v>
      </c>
      <c r="H3236" s="259">
        <v>1</v>
      </c>
      <c r="I3236" s="259" t="s">
        <v>5370</v>
      </c>
      <c r="J3236" s="259" t="s">
        <v>5010</v>
      </c>
      <c r="K3236" s="259" t="s">
        <v>5386</v>
      </c>
      <c r="L3236" s="260">
        <v>45705</v>
      </c>
      <c r="M3236" s="259" t="s">
        <v>310</v>
      </c>
    </row>
    <row r="3237" spans="1:13" x14ac:dyDescent="0.35">
      <c r="A3237" s="261" t="s">
        <v>3300</v>
      </c>
      <c r="B3237" s="261" t="s">
        <v>3301</v>
      </c>
      <c r="C3237" s="261" t="s">
        <v>3145</v>
      </c>
      <c r="D3237" s="261" t="s">
        <v>282</v>
      </c>
      <c r="E3237" s="261">
        <v>2</v>
      </c>
      <c r="F3237" s="261" t="s">
        <v>4926</v>
      </c>
      <c r="G3237" s="261" t="s">
        <v>358</v>
      </c>
      <c r="H3237" s="261">
        <v>1</v>
      </c>
      <c r="I3237" s="261" t="s">
        <v>5370</v>
      </c>
      <c r="J3237" s="261" t="s">
        <v>5013</v>
      </c>
      <c r="K3237" s="261" t="s">
        <v>5387</v>
      </c>
      <c r="L3237" s="262">
        <v>45705</v>
      </c>
      <c r="M3237" s="261" t="s">
        <v>310</v>
      </c>
    </row>
    <row r="3238" spans="1:13" x14ac:dyDescent="0.35">
      <c r="A3238" s="259" t="s">
        <v>3143</v>
      </c>
      <c r="B3238" s="259" t="s">
        <v>3144</v>
      </c>
      <c r="C3238" s="259" t="s">
        <v>3145</v>
      </c>
      <c r="D3238" s="259" t="s">
        <v>648</v>
      </c>
      <c r="E3238" s="259">
        <v>47500000</v>
      </c>
      <c r="F3238" s="259" t="s">
        <v>5358</v>
      </c>
      <c r="G3238" s="259" t="s">
        <v>358</v>
      </c>
      <c r="H3238" s="259">
        <v>1</v>
      </c>
      <c r="I3238" s="259" t="s">
        <v>5359</v>
      </c>
      <c r="J3238" s="259" t="s">
        <v>5360</v>
      </c>
      <c r="K3238" s="259" t="s">
        <v>5388</v>
      </c>
      <c r="L3238" s="260">
        <v>45705</v>
      </c>
      <c r="M3238" s="259" t="s">
        <v>310</v>
      </c>
    </row>
    <row r="3239" spans="1:13" x14ac:dyDescent="0.35">
      <c r="A3239" s="261" t="s">
        <v>3143</v>
      </c>
      <c r="B3239" s="261" t="s">
        <v>3144</v>
      </c>
      <c r="C3239" s="261" t="s">
        <v>3145</v>
      </c>
      <c r="D3239" s="261" t="s">
        <v>653</v>
      </c>
      <c r="E3239" s="261">
        <v>1840687</v>
      </c>
      <c r="F3239" s="261" t="s">
        <v>5362</v>
      </c>
      <c r="G3239" s="261" t="s">
        <v>358</v>
      </c>
      <c r="H3239" s="261">
        <v>1</v>
      </c>
      <c r="I3239" s="261" t="s">
        <v>5363</v>
      </c>
      <c r="J3239" s="261" t="s">
        <v>5389</v>
      </c>
      <c r="K3239" s="261" t="s">
        <v>5390</v>
      </c>
      <c r="L3239" s="262">
        <v>45705</v>
      </c>
      <c r="M3239" s="261" t="s">
        <v>310</v>
      </c>
    </row>
    <row r="3240" spans="1:13" x14ac:dyDescent="0.35">
      <c r="A3240" s="259" t="s">
        <v>3143</v>
      </c>
      <c r="B3240" s="259" t="s">
        <v>3144</v>
      </c>
      <c r="C3240" s="259" t="s">
        <v>3145</v>
      </c>
      <c r="D3240" s="259" t="s">
        <v>658</v>
      </c>
      <c r="E3240" s="259">
        <v>47500000</v>
      </c>
      <c r="F3240" s="259" t="s">
        <v>5358</v>
      </c>
      <c r="G3240" s="259" t="s">
        <v>358</v>
      </c>
      <c r="H3240" s="259">
        <v>1</v>
      </c>
      <c r="I3240" s="259" t="s">
        <v>5359</v>
      </c>
      <c r="J3240" s="259" t="s">
        <v>5366</v>
      </c>
      <c r="K3240" s="259" t="s">
        <v>5391</v>
      </c>
      <c r="L3240" s="260">
        <v>45705</v>
      </c>
      <c r="M3240" s="259" t="s">
        <v>310</v>
      </c>
    </row>
    <row r="3241" spans="1:13" x14ac:dyDescent="0.35">
      <c r="A3241" s="261" t="s">
        <v>3143</v>
      </c>
      <c r="B3241" s="261" t="s">
        <v>3144</v>
      </c>
      <c r="C3241" s="261" t="s">
        <v>3145</v>
      </c>
      <c r="D3241" s="261" t="s">
        <v>663</v>
      </c>
      <c r="E3241" s="261">
        <v>47500000</v>
      </c>
      <c r="F3241" s="261" t="s">
        <v>5358</v>
      </c>
      <c r="G3241" s="261" t="s">
        <v>358</v>
      </c>
      <c r="H3241" s="261">
        <v>1</v>
      </c>
      <c r="I3241" s="261" t="s">
        <v>5359</v>
      </c>
      <c r="J3241" s="261" t="s">
        <v>5392</v>
      </c>
      <c r="K3241" s="261" t="s">
        <v>5393</v>
      </c>
      <c r="L3241" s="262">
        <v>45705</v>
      </c>
      <c r="M3241" s="261" t="s">
        <v>310</v>
      </c>
    </row>
    <row r="3242" spans="1:13" x14ac:dyDescent="0.35">
      <c r="A3242" s="259" t="s">
        <v>3143</v>
      </c>
      <c r="B3242" s="259" t="s">
        <v>3144</v>
      </c>
      <c r="C3242" s="259" t="s">
        <v>3145</v>
      </c>
      <c r="D3242" s="259" t="s">
        <v>413</v>
      </c>
      <c r="E3242" s="259">
        <v>14948052</v>
      </c>
      <c r="F3242" s="259" t="s">
        <v>5394</v>
      </c>
      <c r="G3242" s="259" t="s">
        <v>358</v>
      </c>
      <c r="H3242" s="259">
        <v>1</v>
      </c>
      <c r="I3242" s="259" t="s">
        <v>5395</v>
      </c>
      <c r="J3242" s="259" t="s">
        <v>5396</v>
      </c>
      <c r="K3242" s="259" t="s">
        <v>5397</v>
      </c>
      <c r="L3242" s="260">
        <v>45705</v>
      </c>
      <c r="M3242" s="259" t="s">
        <v>310</v>
      </c>
    </row>
    <row r="3243" spans="1:13" x14ac:dyDescent="0.35">
      <c r="A3243" s="261" t="s">
        <v>3143</v>
      </c>
      <c r="B3243" s="261" t="s">
        <v>3144</v>
      </c>
      <c r="C3243" s="261" t="s">
        <v>3145</v>
      </c>
      <c r="D3243" s="261" t="s">
        <v>545</v>
      </c>
      <c r="E3243" s="261">
        <v>10881</v>
      </c>
      <c r="F3243" s="261" t="s">
        <v>4930</v>
      </c>
      <c r="G3243" s="261" t="s">
        <v>358</v>
      </c>
      <c r="H3243" s="261">
        <v>1</v>
      </c>
      <c r="I3243" s="261" t="s">
        <v>496</v>
      </c>
      <c r="J3243" s="261" t="s">
        <v>5375</v>
      </c>
      <c r="K3243" s="261" t="s">
        <v>5398</v>
      </c>
      <c r="L3243" s="262">
        <v>45705</v>
      </c>
      <c r="M3243" s="261" t="s">
        <v>310</v>
      </c>
    </row>
    <row r="3244" spans="1:13" x14ac:dyDescent="0.35">
      <c r="A3244" s="259" t="s">
        <v>3143</v>
      </c>
      <c r="B3244" s="259" t="s">
        <v>3144</v>
      </c>
      <c r="C3244" s="259" t="s">
        <v>3145</v>
      </c>
      <c r="D3244" s="259" t="s">
        <v>550</v>
      </c>
      <c r="E3244" s="259">
        <v>10881</v>
      </c>
      <c r="F3244" s="259" t="s">
        <v>4930</v>
      </c>
      <c r="G3244" s="259" t="s">
        <v>358</v>
      </c>
      <c r="H3244" s="259">
        <v>1</v>
      </c>
      <c r="I3244" s="259" t="s">
        <v>496</v>
      </c>
      <c r="J3244" s="259" t="s">
        <v>5375</v>
      </c>
      <c r="K3244" s="259" t="s">
        <v>5399</v>
      </c>
      <c r="L3244" s="260">
        <v>45705</v>
      </c>
      <c r="M3244" s="259" t="s">
        <v>310</v>
      </c>
    </row>
    <row r="3245" spans="1:13" x14ac:dyDescent="0.35">
      <c r="A3245" s="261" t="s">
        <v>3143</v>
      </c>
      <c r="B3245" s="261" t="s">
        <v>3144</v>
      </c>
      <c r="C3245" s="261" t="s">
        <v>3145</v>
      </c>
      <c r="D3245" s="261" t="s">
        <v>686</v>
      </c>
      <c r="E3245" s="261">
        <v>30400000</v>
      </c>
      <c r="F3245" s="261" t="s">
        <v>5358</v>
      </c>
      <c r="G3245" s="261" t="s">
        <v>358</v>
      </c>
      <c r="H3245" s="261">
        <v>1</v>
      </c>
      <c r="I3245" s="261" t="s">
        <v>5359</v>
      </c>
      <c r="J3245" s="261" t="s">
        <v>5400</v>
      </c>
      <c r="K3245" s="261" t="s">
        <v>5401</v>
      </c>
      <c r="L3245" s="262">
        <v>45705</v>
      </c>
      <c r="M3245" s="261" t="s">
        <v>310</v>
      </c>
    </row>
    <row r="3246" spans="1:13" x14ac:dyDescent="0.35">
      <c r="A3246" s="259" t="s">
        <v>3143</v>
      </c>
      <c r="B3246" s="259" t="s">
        <v>3144</v>
      </c>
      <c r="C3246" s="259" t="s">
        <v>3145</v>
      </c>
      <c r="D3246" s="259" t="s">
        <v>691</v>
      </c>
      <c r="E3246" s="259">
        <v>0</v>
      </c>
      <c r="F3246" s="259" t="s">
        <v>5358</v>
      </c>
      <c r="G3246" s="259" t="s">
        <v>358</v>
      </c>
      <c r="H3246" s="259">
        <v>1</v>
      </c>
      <c r="I3246" s="259" t="s">
        <v>5359</v>
      </c>
      <c r="J3246" s="259" t="s">
        <v>4514</v>
      </c>
      <c r="K3246" s="259" t="s">
        <v>5402</v>
      </c>
      <c r="L3246" s="260">
        <v>45705</v>
      </c>
      <c r="M3246" s="259" t="s">
        <v>310</v>
      </c>
    </row>
    <row r="3247" spans="1:13" x14ac:dyDescent="0.35">
      <c r="A3247" s="261" t="s">
        <v>3143</v>
      </c>
      <c r="B3247" s="261" t="s">
        <v>3144</v>
      </c>
      <c r="C3247" s="261" t="s">
        <v>3145</v>
      </c>
      <c r="D3247" s="261" t="s">
        <v>696</v>
      </c>
      <c r="E3247" s="261">
        <v>17100000</v>
      </c>
      <c r="F3247" s="261" t="s">
        <v>5358</v>
      </c>
      <c r="G3247" s="261" t="s">
        <v>358</v>
      </c>
      <c r="H3247" s="261">
        <v>1</v>
      </c>
      <c r="I3247" s="261" t="s">
        <v>5359</v>
      </c>
      <c r="J3247" s="261" t="s">
        <v>3766</v>
      </c>
      <c r="K3247" s="261" t="s">
        <v>5403</v>
      </c>
      <c r="L3247" s="262">
        <v>45705</v>
      </c>
      <c r="M3247" s="261" t="s">
        <v>310</v>
      </c>
    </row>
    <row r="3248" spans="1:13" x14ac:dyDescent="0.35">
      <c r="A3248" s="259" t="s">
        <v>3143</v>
      </c>
      <c r="B3248" s="259" t="s">
        <v>3144</v>
      </c>
      <c r="C3248" s="259" t="s">
        <v>3145</v>
      </c>
      <c r="D3248" s="259" t="s">
        <v>699</v>
      </c>
      <c r="E3248" s="259">
        <v>12500000</v>
      </c>
      <c r="F3248" s="259" t="s">
        <v>5358</v>
      </c>
      <c r="G3248" s="259" t="s">
        <v>358</v>
      </c>
      <c r="H3248" s="259">
        <v>1</v>
      </c>
      <c r="I3248" s="259" t="s">
        <v>5359</v>
      </c>
      <c r="J3248" s="259" t="s">
        <v>5404</v>
      </c>
      <c r="K3248" s="259" t="s">
        <v>5405</v>
      </c>
      <c r="L3248" s="260">
        <v>45705</v>
      </c>
      <c r="M3248" s="259" t="s">
        <v>310</v>
      </c>
    </row>
    <row r="3249" spans="1:13" x14ac:dyDescent="0.35">
      <c r="A3249" s="261" t="s">
        <v>3143</v>
      </c>
      <c r="B3249" s="261" t="s">
        <v>3144</v>
      </c>
      <c r="C3249" s="261" t="s">
        <v>3145</v>
      </c>
      <c r="D3249" s="261" t="s">
        <v>702</v>
      </c>
      <c r="E3249" s="261">
        <v>15600000</v>
      </c>
      <c r="F3249" s="261" t="s">
        <v>5358</v>
      </c>
      <c r="G3249" s="261" t="s">
        <v>358</v>
      </c>
      <c r="H3249" s="261">
        <v>1</v>
      </c>
      <c r="I3249" s="261" t="s">
        <v>5359</v>
      </c>
      <c r="J3249" s="261" t="s">
        <v>5406</v>
      </c>
      <c r="K3249" s="261" t="s">
        <v>5407</v>
      </c>
      <c r="L3249" s="262">
        <v>45705</v>
      </c>
      <c r="M3249" s="261" t="s">
        <v>310</v>
      </c>
    </row>
    <row r="3250" spans="1:13" x14ac:dyDescent="0.35">
      <c r="A3250" s="259" t="s">
        <v>3143</v>
      </c>
      <c r="B3250" s="259" t="s">
        <v>3144</v>
      </c>
      <c r="C3250" s="259" t="s">
        <v>3145</v>
      </c>
      <c r="D3250" s="259" t="s">
        <v>572</v>
      </c>
      <c r="E3250" s="259">
        <v>2300000</v>
      </c>
      <c r="F3250" s="259" t="s">
        <v>5358</v>
      </c>
      <c r="G3250" s="259" t="s">
        <v>358</v>
      </c>
      <c r="H3250" s="259">
        <v>1</v>
      </c>
      <c r="I3250" s="259" t="s">
        <v>5359</v>
      </c>
      <c r="J3250" s="259" t="s">
        <v>5408</v>
      </c>
      <c r="K3250" s="259" t="s">
        <v>5409</v>
      </c>
      <c r="L3250" s="260">
        <v>45705</v>
      </c>
      <c r="M3250" s="259" t="s">
        <v>310</v>
      </c>
    </row>
    <row r="3251" spans="1:13" x14ac:dyDescent="0.35">
      <c r="A3251" s="261" t="s">
        <v>3143</v>
      </c>
      <c r="B3251" s="261" t="s">
        <v>3144</v>
      </c>
      <c r="C3251" s="261" t="s">
        <v>3145</v>
      </c>
      <c r="D3251" s="261" t="s">
        <v>282</v>
      </c>
      <c r="E3251" s="261">
        <v>5</v>
      </c>
      <c r="F3251" s="261" t="s">
        <v>5358</v>
      </c>
      <c r="G3251" s="261" t="s">
        <v>358</v>
      </c>
      <c r="H3251" s="261">
        <v>1</v>
      </c>
      <c r="I3251" s="261" t="s">
        <v>5359</v>
      </c>
      <c r="J3251" s="261" t="s">
        <v>4439</v>
      </c>
      <c r="K3251" s="261" t="s">
        <v>5410</v>
      </c>
      <c r="L3251" s="262">
        <v>45705</v>
      </c>
      <c r="M3251" s="261" t="s">
        <v>310</v>
      </c>
    </row>
    <row r="3252" spans="1:13" x14ac:dyDescent="0.35">
      <c r="A3252" s="259" t="s">
        <v>3547</v>
      </c>
      <c r="B3252" s="259" t="s">
        <v>3548</v>
      </c>
      <c r="C3252" s="259" t="s">
        <v>3549</v>
      </c>
      <c r="D3252" s="259" t="s">
        <v>282</v>
      </c>
      <c r="E3252" s="259">
        <v>4</v>
      </c>
      <c r="F3252" s="259" t="s">
        <v>4209</v>
      </c>
      <c r="G3252" s="259" t="s">
        <v>742</v>
      </c>
      <c r="H3252" s="259">
        <v>2</v>
      </c>
      <c r="I3252" s="259" t="s">
        <v>4210</v>
      </c>
      <c r="J3252" s="259" t="s">
        <v>5411</v>
      </c>
      <c r="K3252" s="259" t="s">
        <v>5412</v>
      </c>
      <c r="L3252" s="260">
        <v>45707</v>
      </c>
      <c r="M3252" s="259" t="s">
        <v>20</v>
      </c>
    </row>
    <row r="3253" spans="1:13" x14ac:dyDescent="0.35">
      <c r="A3253" s="261" t="s">
        <v>3547</v>
      </c>
      <c r="B3253" s="261" t="s">
        <v>3548</v>
      </c>
      <c r="C3253" s="261" t="s">
        <v>3549</v>
      </c>
      <c r="D3253" s="261" t="s">
        <v>26</v>
      </c>
      <c r="E3253" s="261" t="s">
        <v>17</v>
      </c>
      <c r="F3253" s="261" t="s">
        <v>17</v>
      </c>
      <c r="G3253" s="261" t="s">
        <v>17</v>
      </c>
      <c r="H3253" s="261" t="s">
        <v>17</v>
      </c>
      <c r="I3253" s="261" t="s">
        <v>17</v>
      </c>
      <c r="J3253" s="261" t="s">
        <v>957</v>
      </c>
      <c r="K3253" s="261" t="s">
        <v>5413</v>
      </c>
      <c r="L3253" s="262">
        <v>45707</v>
      </c>
      <c r="M3253" s="261" t="s">
        <v>20</v>
      </c>
    </row>
    <row r="3254" spans="1:13" x14ac:dyDescent="0.35">
      <c r="A3254" s="259" t="s">
        <v>3547</v>
      </c>
      <c r="B3254" s="259" t="s">
        <v>3548</v>
      </c>
      <c r="C3254" s="259" t="s">
        <v>3549</v>
      </c>
      <c r="D3254" s="259" t="s">
        <v>28</v>
      </c>
      <c r="E3254" s="259" t="s">
        <v>17</v>
      </c>
      <c r="F3254" s="259" t="s">
        <v>17</v>
      </c>
      <c r="G3254" s="259" t="s">
        <v>17</v>
      </c>
      <c r="H3254" s="259" t="s">
        <v>17</v>
      </c>
      <c r="I3254" s="259" t="s">
        <v>17</v>
      </c>
      <c r="J3254" s="259" t="s">
        <v>957</v>
      </c>
      <c r="K3254" s="259" t="s">
        <v>5414</v>
      </c>
      <c r="L3254" s="260">
        <v>45707</v>
      </c>
      <c r="M3254" s="259" t="s">
        <v>20</v>
      </c>
    </row>
    <row r="3255" spans="1:13" x14ac:dyDescent="0.35">
      <c r="A3255" s="261" t="s">
        <v>3547</v>
      </c>
      <c r="B3255" s="261" t="s">
        <v>3548</v>
      </c>
      <c r="C3255" s="261" t="s">
        <v>3549</v>
      </c>
      <c r="D3255" s="261" t="s">
        <v>38</v>
      </c>
      <c r="E3255" s="261" t="s">
        <v>17</v>
      </c>
      <c r="F3255" s="261" t="s">
        <v>17</v>
      </c>
      <c r="G3255" s="261" t="s">
        <v>17</v>
      </c>
      <c r="H3255" s="261" t="s">
        <v>17</v>
      </c>
      <c r="I3255" s="261" t="s">
        <v>17</v>
      </c>
      <c r="J3255" s="261" t="s">
        <v>957</v>
      </c>
      <c r="K3255" s="261" t="s">
        <v>5415</v>
      </c>
      <c r="L3255" s="262">
        <v>45707</v>
      </c>
      <c r="M3255" s="261" t="s">
        <v>20</v>
      </c>
    </row>
    <row r="3256" spans="1:13" x14ac:dyDescent="0.35">
      <c r="A3256" s="259" t="s">
        <v>3547</v>
      </c>
      <c r="B3256" s="259" t="s">
        <v>3548</v>
      </c>
      <c r="C3256" s="259" t="s">
        <v>3549</v>
      </c>
      <c r="D3256" s="259" t="s">
        <v>16</v>
      </c>
      <c r="E3256" s="259">
        <v>53195</v>
      </c>
      <c r="F3256" s="259" t="s">
        <v>5416</v>
      </c>
      <c r="G3256" s="259" t="s">
        <v>742</v>
      </c>
      <c r="H3256" s="259">
        <v>2</v>
      </c>
      <c r="I3256" s="259" t="s">
        <v>5417</v>
      </c>
      <c r="J3256" s="259" t="s">
        <v>5418</v>
      </c>
      <c r="K3256" s="259" t="s">
        <v>5419</v>
      </c>
      <c r="L3256" s="260">
        <v>45707</v>
      </c>
      <c r="M3256" s="259" t="s">
        <v>20</v>
      </c>
    </row>
    <row r="3257" spans="1:13" x14ac:dyDescent="0.35">
      <c r="A3257" s="261" t="s">
        <v>3547</v>
      </c>
      <c r="B3257" s="261" t="s">
        <v>3548</v>
      </c>
      <c r="C3257" s="261" t="s">
        <v>3549</v>
      </c>
      <c r="D3257" s="261" t="s">
        <v>21</v>
      </c>
      <c r="E3257" s="261">
        <v>9608</v>
      </c>
      <c r="F3257" s="261" t="s">
        <v>5416</v>
      </c>
      <c r="G3257" s="261" t="s">
        <v>742</v>
      </c>
      <c r="H3257" s="261">
        <v>2</v>
      </c>
      <c r="I3257" s="261" t="s">
        <v>5417</v>
      </c>
      <c r="J3257" s="261" t="s">
        <v>5420</v>
      </c>
      <c r="K3257" s="261" t="s">
        <v>5421</v>
      </c>
      <c r="L3257" s="262">
        <v>45707</v>
      </c>
      <c r="M3257" s="261" t="s">
        <v>20</v>
      </c>
    </row>
    <row r="3258" spans="1:13" x14ac:dyDescent="0.35">
      <c r="A3258" s="259" t="s">
        <v>3547</v>
      </c>
      <c r="B3258" s="259" t="s">
        <v>3548</v>
      </c>
      <c r="C3258" s="259" t="s">
        <v>3549</v>
      </c>
      <c r="D3258" s="259" t="s">
        <v>558</v>
      </c>
      <c r="E3258" s="259" t="s">
        <v>17</v>
      </c>
      <c r="F3258" s="259" t="s">
        <v>17</v>
      </c>
      <c r="G3258" s="259" t="s">
        <v>17</v>
      </c>
      <c r="H3258" s="259" t="s">
        <v>17</v>
      </c>
      <c r="I3258" s="259" t="s">
        <v>17</v>
      </c>
      <c r="J3258" s="259" t="s">
        <v>957</v>
      </c>
      <c r="K3258" s="259" t="s">
        <v>5422</v>
      </c>
      <c r="L3258" s="260">
        <v>45707</v>
      </c>
      <c r="M3258" s="259" t="s">
        <v>20</v>
      </c>
    </row>
    <row r="3259" spans="1:13" x14ac:dyDescent="0.35">
      <c r="A3259" s="261" t="s">
        <v>3547</v>
      </c>
      <c r="B3259" s="261" t="s">
        <v>3548</v>
      </c>
      <c r="C3259" s="261" t="s">
        <v>3549</v>
      </c>
      <c r="D3259" s="261" t="s">
        <v>24</v>
      </c>
      <c r="E3259" s="261" t="s">
        <v>17</v>
      </c>
      <c r="F3259" s="261" t="s">
        <v>17</v>
      </c>
      <c r="G3259" s="261" t="s">
        <v>17</v>
      </c>
      <c r="H3259" s="261" t="s">
        <v>17</v>
      </c>
      <c r="I3259" s="261" t="s">
        <v>17</v>
      </c>
      <c r="J3259" s="261" t="s">
        <v>5423</v>
      </c>
      <c r="K3259" s="261" t="s">
        <v>5424</v>
      </c>
      <c r="L3259" s="262">
        <v>45707</v>
      </c>
      <c r="M3259" s="261" t="s">
        <v>20</v>
      </c>
    </row>
    <row r="3260" spans="1:13" x14ac:dyDescent="0.35">
      <c r="A3260" s="259" t="s">
        <v>3068</v>
      </c>
      <c r="B3260" s="259" t="s">
        <v>3069</v>
      </c>
      <c r="C3260" s="259" t="s">
        <v>3070</v>
      </c>
      <c r="D3260" s="259" t="s">
        <v>648</v>
      </c>
      <c r="E3260" s="259">
        <v>11900000</v>
      </c>
      <c r="F3260" s="259" t="s">
        <v>5425</v>
      </c>
      <c r="G3260" s="259" t="s">
        <v>358</v>
      </c>
      <c r="H3260" s="259">
        <v>1</v>
      </c>
      <c r="I3260" s="259" t="s">
        <v>5426</v>
      </c>
      <c r="J3260" s="259" t="s">
        <v>5427</v>
      </c>
      <c r="K3260" s="259" t="s">
        <v>5428</v>
      </c>
      <c r="L3260" s="260">
        <v>45707</v>
      </c>
      <c r="M3260" s="259" t="s">
        <v>310</v>
      </c>
    </row>
    <row r="3261" spans="1:13" x14ac:dyDescent="0.35">
      <c r="A3261" s="261" t="s">
        <v>3068</v>
      </c>
      <c r="B3261" s="261" t="s">
        <v>3069</v>
      </c>
      <c r="C3261" s="261" t="s">
        <v>3070</v>
      </c>
      <c r="D3261" s="261" t="s">
        <v>653</v>
      </c>
      <c r="E3261" s="261">
        <v>27560</v>
      </c>
      <c r="F3261" s="261" t="s">
        <v>5429</v>
      </c>
      <c r="G3261" s="261" t="s">
        <v>742</v>
      </c>
      <c r="H3261" s="261">
        <v>2</v>
      </c>
      <c r="I3261" s="261" t="s">
        <v>5430</v>
      </c>
      <c r="J3261" s="261" t="s">
        <v>5431</v>
      </c>
      <c r="K3261" s="261" t="s">
        <v>5432</v>
      </c>
      <c r="L3261" s="262">
        <v>45707</v>
      </c>
      <c r="M3261" s="261" t="s">
        <v>310</v>
      </c>
    </row>
    <row r="3262" spans="1:13" x14ac:dyDescent="0.35">
      <c r="A3262" s="259" t="s">
        <v>3068</v>
      </c>
      <c r="B3262" s="259" t="s">
        <v>3069</v>
      </c>
      <c r="C3262" s="259" t="s">
        <v>3070</v>
      </c>
      <c r="D3262" s="259" t="s">
        <v>658</v>
      </c>
      <c r="E3262" s="259">
        <v>11900000</v>
      </c>
      <c r="F3262" s="259" t="s">
        <v>5425</v>
      </c>
      <c r="G3262" s="259" t="s">
        <v>358</v>
      </c>
      <c r="H3262" s="259">
        <v>1</v>
      </c>
      <c r="I3262" s="259" t="s">
        <v>5426</v>
      </c>
      <c r="J3262" s="259" t="s">
        <v>5433</v>
      </c>
      <c r="K3262" s="259" t="s">
        <v>5434</v>
      </c>
      <c r="L3262" s="260">
        <v>45707</v>
      </c>
      <c r="M3262" s="259" t="s">
        <v>310</v>
      </c>
    </row>
    <row r="3263" spans="1:13" x14ac:dyDescent="0.35">
      <c r="A3263" s="261" t="s">
        <v>3068</v>
      </c>
      <c r="B3263" s="261" t="s">
        <v>3069</v>
      </c>
      <c r="C3263" s="261" t="s">
        <v>3070</v>
      </c>
      <c r="D3263" s="261" t="s">
        <v>663</v>
      </c>
      <c r="E3263" s="261">
        <v>11900000</v>
      </c>
      <c r="F3263" s="261" t="s">
        <v>5425</v>
      </c>
      <c r="G3263" s="261" t="s">
        <v>358</v>
      </c>
      <c r="H3263" s="261">
        <v>1</v>
      </c>
      <c r="I3263" s="261" t="s">
        <v>5426</v>
      </c>
      <c r="J3263" s="261" t="s">
        <v>5435</v>
      </c>
      <c r="K3263" s="261" t="s">
        <v>5436</v>
      </c>
      <c r="L3263" s="262">
        <v>45707</v>
      </c>
      <c r="M3263" s="261" t="s">
        <v>310</v>
      </c>
    </row>
    <row r="3264" spans="1:13" x14ac:dyDescent="0.35">
      <c r="A3264" s="259" t="s">
        <v>3068</v>
      </c>
      <c r="B3264" s="259" t="s">
        <v>3069</v>
      </c>
      <c r="C3264" s="259" t="s">
        <v>3070</v>
      </c>
      <c r="D3264" s="259" t="s">
        <v>413</v>
      </c>
      <c r="E3264" s="259">
        <v>1041229</v>
      </c>
      <c r="F3264" s="259" t="s">
        <v>4549</v>
      </c>
      <c r="G3264" s="259" t="s">
        <v>358</v>
      </c>
      <c r="H3264" s="259">
        <v>1</v>
      </c>
      <c r="I3264" s="259" t="s">
        <v>5437</v>
      </c>
      <c r="J3264" s="259" t="s">
        <v>5438</v>
      </c>
      <c r="K3264" s="259" t="s">
        <v>5439</v>
      </c>
      <c r="L3264" s="260">
        <v>45707</v>
      </c>
      <c r="M3264" s="259" t="s">
        <v>310</v>
      </c>
    </row>
    <row r="3265" spans="1:13" x14ac:dyDescent="0.35">
      <c r="A3265" s="261" t="s">
        <v>3068</v>
      </c>
      <c r="B3265" s="261" t="s">
        <v>3069</v>
      </c>
      <c r="C3265" s="261" t="s">
        <v>3070</v>
      </c>
      <c r="D3265" s="261" t="s">
        <v>40</v>
      </c>
      <c r="E3265" s="261" t="s">
        <v>17</v>
      </c>
      <c r="F3265" s="261" t="s">
        <v>17</v>
      </c>
      <c r="G3265" s="261" t="s">
        <v>17</v>
      </c>
      <c r="H3265" s="261" t="s">
        <v>17</v>
      </c>
      <c r="I3265" s="261" t="s">
        <v>17</v>
      </c>
      <c r="J3265" s="261" t="s">
        <v>3459</v>
      </c>
      <c r="K3265" s="261" t="s">
        <v>5440</v>
      </c>
      <c r="L3265" s="262">
        <v>45707</v>
      </c>
      <c r="M3265" s="261" t="s">
        <v>310</v>
      </c>
    </row>
    <row r="3266" spans="1:13" x14ac:dyDescent="0.35">
      <c r="A3266" s="259" t="s">
        <v>3068</v>
      </c>
      <c r="B3266" s="259" t="s">
        <v>3069</v>
      </c>
      <c r="C3266" s="259" t="s">
        <v>3070</v>
      </c>
      <c r="D3266" s="259" t="s">
        <v>545</v>
      </c>
      <c r="E3266" s="259">
        <v>602</v>
      </c>
      <c r="F3266" s="259" t="s">
        <v>5441</v>
      </c>
      <c r="G3266" s="259" t="s">
        <v>22</v>
      </c>
      <c r="H3266" s="259">
        <v>3</v>
      </c>
      <c r="I3266" s="259" t="s">
        <v>4234</v>
      </c>
      <c r="J3266" s="259" t="s">
        <v>5442</v>
      </c>
      <c r="K3266" s="259" t="s">
        <v>5443</v>
      </c>
      <c r="L3266" s="260">
        <v>45707</v>
      </c>
      <c r="M3266" s="259" t="s">
        <v>310</v>
      </c>
    </row>
    <row r="3267" spans="1:13" x14ac:dyDescent="0.35">
      <c r="A3267" s="261" t="s">
        <v>3068</v>
      </c>
      <c r="B3267" s="261" t="s">
        <v>3069</v>
      </c>
      <c r="C3267" s="261" t="s">
        <v>3070</v>
      </c>
      <c r="D3267" s="261" t="s">
        <v>550</v>
      </c>
      <c r="E3267" s="261">
        <v>602</v>
      </c>
      <c r="F3267" s="261" t="s">
        <v>5441</v>
      </c>
      <c r="G3267" s="261" t="s">
        <v>22</v>
      </c>
      <c r="H3267" s="261">
        <v>3</v>
      </c>
      <c r="I3267" s="261" t="s">
        <v>4234</v>
      </c>
      <c r="J3267" s="261" t="s">
        <v>5442</v>
      </c>
      <c r="K3267" s="261" t="s">
        <v>5444</v>
      </c>
      <c r="L3267" s="262">
        <v>45707</v>
      </c>
      <c r="M3267" s="261" t="s">
        <v>310</v>
      </c>
    </row>
    <row r="3268" spans="1:13" x14ac:dyDescent="0.35">
      <c r="A3268" s="259" t="s">
        <v>3068</v>
      </c>
      <c r="B3268" s="259" t="s">
        <v>3069</v>
      </c>
      <c r="C3268" s="259" t="s">
        <v>3070</v>
      </c>
      <c r="D3268" s="259" t="s">
        <v>686</v>
      </c>
      <c r="E3268" s="259">
        <v>5953846</v>
      </c>
      <c r="F3268" s="259" t="s">
        <v>5425</v>
      </c>
      <c r="G3268" s="259" t="s">
        <v>22</v>
      </c>
      <c r="H3268" s="259">
        <v>3</v>
      </c>
      <c r="I3268" s="259" t="s">
        <v>5426</v>
      </c>
      <c r="J3268" s="259" t="s">
        <v>5445</v>
      </c>
      <c r="K3268" s="259" t="s">
        <v>5446</v>
      </c>
      <c r="L3268" s="260">
        <v>45707</v>
      </c>
      <c r="M3268" s="259" t="s">
        <v>310</v>
      </c>
    </row>
    <row r="3269" spans="1:13" x14ac:dyDescent="0.35">
      <c r="A3269" s="261" t="s">
        <v>3068</v>
      </c>
      <c r="B3269" s="261" t="s">
        <v>3069</v>
      </c>
      <c r="C3269" s="261" t="s">
        <v>3070</v>
      </c>
      <c r="D3269" s="261" t="s">
        <v>691</v>
      </c>
      <c r="E3269" s="261">
        <v>0</v>
      </c>
      <c r="F3269" s="261" t="s">
        <v>5425</v>
      </c>
      <c r="G3269" s="261" t="s">
        <v>22</v>
      </c>
      <c r="H3269" s="261">
        <v>3</v>
      </c>
      <c r="I3269" s="261" t="s">
        <v>5426</v>
      </c>
      <c r="J3269" s="261" t="s">
        <v>5447</v>
      </c>
      <c r="K3269" s="261" t="s">
        <v>5448</v>
      </c>
      <c r="L3269" s="262">
        <v>45707</v>
      </c>
      <c r="M3269" s="261" t="s">
        <v>310</v>
      </c>
    </row>
    <row r="3270" spans="1:13" x14ac:dyDescent="0.35">
      <c r="A3270" s="259" t="s">
        <v>3068</v>
      </c>
      <c r="B3270" s="259" t="s">
        <v>3069</v>
      </c>
      <c r="C3270" s="259" t="s">
        <v>3070</v>
      </c>
      <c r="D3270" s="259" t="s">
        <v>696</v>
      </c>
      <c r="E3270" s="259">
        <v>5946154</v>
      </c>
      <c r="F3270" s="259" t="s">
        <v>5425</v>
      </c>
      <c r="G3270" s="259" t="s">
        <v>22</v>
      </c>
      <c r="H3270" s="259">
        <v>3</v>
      </c>
      <c r="I3270" s="259" t="s">
        <v>5426</v>
      </c>
      <c r="J3270" s="259" t="s">
        <v>5449</v>
      </c>
      <c r="K3270" s="259" t="s">
        <v>5450</v>
      </c>
      <c r="L3270" s="260">
        <v>45707</v>
      </c>
      <c r="M3270" s="259" t="s">
        <v>310</v>
      </c>
    </row>
    <row r="3271" spans="1:13" x14ac:dyDescent="0.35">
      <c r="A3271" s="261" t="s">
        <v>3068</v>
      </c>
      <c r="B3271" s="261" t="s">
        <v>3069</v>
      </c>
      <c r="C3271" s="261" t="s">
        <v>3070</v>
      </c>
      <c r="D3271" s="261" t="s">
        <v>699</v>
      </c>
      <c r="E3271" s="261">
        <v>4453083</v>
      </c>
      <c r="F3271" s="261" t="s">
        <v>5425</v>
      </c>
      <c r="G3271" s="261" t="s">
        <v>22</v>
      </c>
      <c r="H3271" s="261">
        <v>3</v>
      </c>
      <c r="I3271" s="261" t="s">
        <v>5426</v>
      </c>
      <c r="J3271" s="261" t="s">
        <v>5451</v>
      </c>
      <c r="K3271" s="261" t="s">
        <v>5452</v>
      </c>
      <c r="L3271" s="262">
        <v>45707</v>
      </c>
      <c r="M3271" s="261" t="s">
        <v>310</v>
      </c>
    </row>
    <row r="3272" spans="1:13" x14ac:dyDescent="0.35">
      <c r="A3272" s="259" t="s">
        <v>3068</v>
      </c>
      <c r="B3272" s="259" t="s">
        <v>3069</v>
      </c>
      <c r="C3272" s="259" t="s">
        <v>3070</v>
      </c>
      <c r="D3272" s="259" t="s">
        <v>702</v>
      </c>
      <c r="E3272" s="259">
        <v>885052</v>
      </c>
      <c r="F3272" s="259" t="s">
        <v>5425</v>
      </c>
      <c r="G3272" s="259" t="s">
        <v>22</v>
      </c>
      <c r="H3272" s="259">
        <v>3</v>
      </c>
      <c r="I3272" s="259" t="s">
        <v>5426</v>
      </c>
      <c r="J3272" s="259" t="s">
        <v>5453</v>
      </c>
      <c r="K3272" s="259" t="s">
        <v>5454</v>
      </c>
      <c r="L3272" s="260">
        <v>45707</v>
      </c>
      <c r="M3272" s="259" t="s">
        <v>310</v>
      </c>
    </row>
    <row r="3273" spans="1:13" x14ac:dyDescent="0.35">
      <c r="A3273" s="261" t="s">
        <v>3068</v>
      </c>
      <c r="B3273" s="261" t="s">
        <v>3069</v>
      </c>
      <c r="C3273" s="261" t="s">
        <v>3070</v>
      </c>
      <c r="D3273" s="261" t="s">
        <v>572</v>
      </c>
      <c r="E3273" s="261">
        <v>615711</v>
      </c>
      <c r="F3273" s="261" t="s">
        <v>5425</v>
      </c>
      <c r="G3273" s="261" t="s">
        <v>22</v>
      </c>
      <c r="H3273" s="261">
        <v>3</v>
      </c>
      <c r="I3273" s="261" t="s">
        <v>5426</v>
      </c>
      <c r="J3273" s="261" t="s">
        <v>5455</v>
      </c>
      <c r="K3273" s="261" t="s">
        <v>5456</v>
      </c>
      <c r="L3273" s="262">
        <v>45707</v>
      </c>
      <c r="M3273" s="261" t="s">
        <v>310</v>
      </c>
    </row>
    <row r="3274" spans="1:13" x14ac:dyDescent="0.35">
      <c r="A3274" s="259" t="s">
        <v>3068</v>
      </c>
      <c r="B3274" s="259" t="s">
        <v>3069</v>
      </c>
      <c r="C3274" s="259" t="s">
        <v>3070</v>
      </c>
      <c r="D3274" s="259" t="s">
        <v>282</v>
      </c>
      <c r="E3274" s="259">
        <v>5</v>
      </c>
      <c r="F3274" s="259" t="s">
        <v>5457</v>
      </c>
      <c r="G3274" s="259" t="s">
        <v>358</v>
      </c>
      <c r="H3274" s="259">
        <v>1</v>
      </c>
      <c r="I3274" s="259" t="s">
        <v>5458</v>
      </c>
      <c r="J3274" s="259" t="s">
        <v>5459</v>
      </c>
      <c r="K3274" s="259" t="s">
        <v>5460</v>
      </c>
      <c r="L3274" s="260">
        <v>45707</v>
      </c>
      <c r="M3274" s="259" t="s">
        <v>310</v>
      </c>
    </row>
    <row r="3275" spans="1:13" x14ac:dyDescent="0.35">
      <c r="A3275" s="261" t="s">
        <v>3068</v>
      </c>
      <c r="B3275" s="261" t="s">
        <v>3069</v>
      </c>
      <c r="C3275" s="261" t="s">
        <v>3070</v>
      </c>
      <c r="D3275" s="261" t="s">
        <v>26</v>
      </c>
      <c r="E3275" s="261" t="s">
        <v>17</v>
      </c>
      <c r="F3275" s="261" t="s">
        <v>17</v>
      </c>
      <c r="G3275" s="261" t="s">
        <v>17</v>
      </c>
      <c r="H3275" s="261" t="s">
        <v>17</v>
      </c>
      <c r="I3275" s="261" t="s">
        <v>17</v>
      </c>
      <c r="J3275" s="261" t="s">
        <v>3459</v>
      </c>
      <c r="K3275" s="261" t="s">
        <v>5461</v>
      </c>
      <c r="L3275" s="262">
        <v>45707</v>
      </c>
      <c r="M3275" s="261" t="s">
        <v>310</v>
      </c>
    </row>
    <row r="3276" spans="1:13" x14ac:dyDescent="0.35">
      <c r="A3276" s="259" t="s">
        <v>3068</v>
      </c>
      <c r="B3276" s="259" t="s">
        <v>3069</v>
      </c>
      <c r="C3276" s="259" t="s">
        <v>3070</v>
      </c>
      <c r="D3276" s="259" t="s">
        <v>28</v>
      </c>
      <c r="E3276" s="259" t="s">
        <v>17</v>
      </c>
      <c r="F3276" s="259" t="s">
        <v>17</v>
      </c>
      <c r="G3276" s="259" t="s">
        <v>17</v>
      </c>
      <c r="H3276" s="259" t="s">
        <v>17</v>
      </c>
      <c r="I3276" s="259" t="s">
        <v>17</v>
      </c>
      <c r="J3276" s="259" t="s">
        <v>3459</v>
      </c>
      <c r="K3276" s="259" t="s">
        <v>5462</v>
      </c>
      <c r="L3276" s="260">
        <v>45707</v>
      </c>
      <c r="M3276" s="259" t="s">
        <v>310</v>
      </c>
    </row>
    <row r="3277" spans="1:13" x14ac:dyDescent="0.35">
      <c r="A3277" s="261" t="s">
        <v>3068</v>
      </c>
      <c r="B3277" s="261" t="s">
        <v>3069</v>
      </c>
      <c r="C3277" s="261" t="s">
        <v>3070</v>
      </c>
      <c r="D3277" s="261" t="s">
        <v>38</v>
      </c>
      <c r="E3277" s="261" t="s">
        <v>17</v>
      </c>
      <c r="F3277" s="261" t="s">
        <v>17</v>
      </c>
      <c r="G3277" s="261" t="s">
        <v>17</v>
      </c>
      <c r="H3277" s="261" t="s">
        <v>17</v>
      </c>
      <c r="I3277" s="261" t="s">
        <v>17</v>
      </c>
      <c r="J3277" s="261" t="s">
        <v>3459</v>
      </c>
      <c r="K3277" s="261" t="s">
        <v>5463</v>
      </c>
      <c r="L3277" s="262">
        <v>45707</v>
      </c>
      <c r="M3277" s="261" t="s">
        <v>310</v>
      </c>
    </row>
    <row r="3278" spans="1:13" x14ac:dyDescent="0.35">
      <c r="A3278" s="259" t="s">
        <v>3068</v>
      </c>
      <c r="B3278" s="259" t="s">
        <v>3069</v>
      </c>
      <c r="C3278" s="259" t="s">
        <v>3070</v>
      </c>
      <c r="D3278" s="259" t="s">
        <v>16</v>
      </c>
      <c r="E3278" s="259" t="s">
        <v>17</v>
      </c>
      <c r="F3278" s="259" t="s">
        <v>17</v>
      </c>
      <c r="G3278" s="259" t="s">
        <v>17</v>
      </c>
      <c r="H3278" s="259" t="s">
        <v>17</v>
      </c>
      <c r="I3278" s="259" t="s">
        <v>17</v>
      </c>
      <c r="J3278" s="259" t="s">
        <v>3459</v>
      </c>
      <c r="K3278" s="259" t="s">
        <v>5464</v>
      </c>
      <c r="L3278" s="260">
        <v>45707</v>
      </c>
      <c r="M3278" s="259" t="s">
        <v>310</v>
      </c>
    </row>
    <row r="3279" spans="1:13" x14ac:dyDescent="0.35">
      <c r="A3279" s="261" t="s">
        <v>3068</v>
      </c>
      <c r="B3279" s="261" t="s">
        <v>3069</v>
      </c>
      <c r="C3279" s="261" t="s">
        <v>3070</v>
      </c>
      <c r="D3279" s="261" t="s">
        <v>21</v>
      </c>
      <c r="E3279" s="261" t="s">
        <v>17</v>
      </c>
      <c r="F3279" s="261" t="s">
        <v>17</v>
      </c>
      <c r="G3279" s="261" t="s">
        <v>17</v>
      </c>
      <c r="H3279" s="261" t="s">
        <v>17</v>
      </c>
      <c r="I3279" s="261" t="s">
        <v>17</v>
      </c>
      <c r="J3279" s="261" t="s">
        <v>3459</v>
      </c>
      <c r="K3279" s="261" t="s">
        <v>5465</v>
      </c>
      <c r="L3279" s="262">
        <v>45707</v>
      </c>
      <c r="M3279" s="261" t="s">
        <v>310</v>
      </c>
    </row>
    <row r="3280" spans="1:13" x14ac:dyDescent="0.35">
      <c r="A3280" s="259" t="s">
        <v>3068</v>
      </c>
      <c r="B3280" s="259" t="s">
        <v>3069</v>
      </c>
      <c r="C3280" s="259" t="s">
        <v>3070</v>
      </c>
      <c r="D3280" s="259" t="s">
        <v>558</v>
      </c>
      <c r="E3280" s="259" t="s">
        <v>17</v>
      </c>
      <c r="F3280" s="259" t="s">
        <v>17</v>
      </c>
      <c r="G3280" s="259" t="s">
        <v>17</v>
      </c>
      <c r="H3280" s="259" t="s">
        <v>17</v>
      </c>
      <c r="I3280" s="259" t="s">
        <v>17</v>
      </c>
      <c r="J3280" s="259" t="s">
        <v>3459</v>
      </c>
      <c r="K3280" s="259" t="s">
        <v>5466</v>
      </c>
      <c r="L3280" s="260">
        <v>45707</v>
      </c>
      <c r="M3280" s="259" t="s">
        <v>310</v>
      </c>
    </row>
    <row r="3281" spans="1:13" x14ac:dyDescent="0.35">
      <c r="A3281" s="261" t="s">
        <v>3068</v>
      </c>
      <c r="B3281" s="261" t="s">
        <v>3069</v>
      </c>
      <c r="C3281" s="261" t="s">
        <v>3070</v>
      </c>
      <c r="D3281" s="261" t="s">
        <v>24</v>
      </c>
      <c r="E3281" s="261" t="s">
        <v>17</v>
      </c>
      <c r="F3281" s="261" t="s">
        <v>17</v>
      </c>
      <c r="G3281" s="261" t="s">
        <v>17</v>
      </c>
      <c r="H3281" s="261" t="s">
        <v>17</v>
      </c>
      <c r="I3281" s="261" t="s">
        <v>17</v>
      </c>
      <c r="J3281" s="261" t="s">
        <v>3459</v>
      </c>
      <c r="K3281" s="261" t="s">
        <v>5467</v>
      </c>
      <c r="L3281" s="262">
        <v>45707</v>
      </c>
      <c r="M3281" s="261" t="s">
        <v>310</v>
      </c>
    </row>
    <row r="3282" spans="1:13" x14ac:dyDescent="0.35">
      <c r="A3282" s="259" t="s">
        <v>3547</v>
      </c>
      <c r="B3282" s="259" t="s">
        <v>3548</v>
      </c>
      <c r="C3282" s="259" t="s">
        <v>3549</v>
      </c>
      <c r="D3282" s="259" t="s">
        <v>648</v>
      </c>
      <c r="E3282" s="259">
        <v>1450935791</v>
      </c>
      <c r="F3282" s="259" t="s">
        <v>5468</v>
      </c>
      <c r="G3282" s="259" t="s">
        <v>742</v>
      </c>
      <c r="H3282" s="259">
        <v>2</v>
      </c>
      <c r="I3282" s="259" t="s">
        <v>5469</v>
      </c>
      <c r="J3282" s="259" t="s">
        <v>5470</v>
      </c>
      <c r="K3282" s="259" t="s">
        <v>5471</v>
      </c>
      <c r="L3282" s="260">
        <v>45707</v>
      </c>
      <c r="M3282" s="259" t="s">
        <v>20</v>
      </c>
    </row>
    <row r="3283" spans="1:13" x14ac:dyDescent="0.35">
      <c r="A3283" s="261" t="s">
        <v>2486</v>
      </c>
      <c r="B3283" s="261" t="s">
        <v>2487</v>
      </c>
      <c r="C3283" s="261" t="s">
        <v>1586</v>
      </c>
      <c r="D3283" s="261" t="s">
        <v>648</v>
      </c>
      <c r="E3283" s="261">
        <v>170898586</v>
      </c>
      <c r="F3283" s="261" t="s">
        <v>5472</v>
      </c>
      <c r="G3283" s="261" t="s">
        <v>358</v>
      </c>
      <c r="H3283" s="261">
        <v>1</v>
      </c>
      <c r="I3283" s="261" t="s">
        <v>5473</v>
      </c>
      <c r="J3283" s="261" t="s">
        <v>5474</v>
      </c>
      <c r="K3283" s="261" t="s">
        <v>5475</v>
      </c>
      <c r="L3283" s="262">
        <v>45713</v>
      </c>
      <c r="M3283" s="261" t="s">
        <v>310</v>
      </c>
    </row>
    <row r="3284" spans="1:13" x14ac:dyDescent="0.35">
      <c r="A3284" s="259" t="s">
        <v>2486</v>
      </c>
      <c r="B3284" s="259" t="s">
        <v>2487</v>
      </c>
      <c r="C3284" s="259" t="s">
        <v>1586</v>
      </c>
      <c r="D3284" s="259" t="s">
        <v>658</v>
      </c>
      <c r="E3284" s="259">
        <v>90917485</v>
      </c>
      <c r="F3284" s="259" t="s">
        <v>5476</v>
      </c>
      <c r="G3284" s="259" t="s">
        <v>358</v>
      </c>
      <c r="H3284" s="259">
        <v>1</v>
      </c>
      <c r="I3284" s="259" t="s">
        <v>5477</v>
      </c>
      <c r="J3284" s="259" t="s">
        <v>5478</v>
      </c>
      <c r="K3284" s="259" t="s">
        <v>5479</v>
      </c>
      <c r="L3284" s="260">
        <v>45713</v>
      </c>
      <c r="M3284" s="259" t="s">
        <v>310</v>
      </c>
    </row>
    <row r="3285" spans="1:13" x14ac:dyDescent="0.35">
      <c r="A3285" s="261" t="s">
        <v>2486</v>
      </c>
      <c r="B3285" s="261" t="s">
        <v>2487</v>
      </c>
      <c r="C3285" s="261" t="s">
        <v>1586</v>
      </c>
      <c r="D3285" s="261" t="s">
        <v>663</v>
      </c>
      <c r="E3285" s="261">
        <v>57540051</v>
      </c>
      <c r="F3285" s="261" t="s">
        <v>5476</v>
      </c>
      <c r="G3285" s="261" t="s">
        <v>358</v>
      </c>
      <c r="H3285" s="261">
        <v>1</v>
      </c>
      <c r="I3285" s="261" t="s">
        <v>5477</v>
      </c>
      <c r="J3285" s="261" t="s">
        <v>5480</v>
      </c>
      <c r="K3285" s="261" t="s">
        <v>5481</v>
      </c>
      <c r="L3285" s="262">
        <v>45713</v>
      </c>
      <c r="M3285" s="261" t="s">
        <v>310</v>
      </c>
    </row>
    <row r="3286" spans="1:13" x14ac:dyDescent="0.35">
      <c r="A3286" s="259" t="s">
        <v>2486</v>
      </c>
      <c r="B3286" s="259" t="s">
        <v>2487</v>
      </c>
      <c r="C3286" s="259" t="s">
        <v>1586</v>
      </c>
      <c r="D3286" s="259" t="s">
        <v>413</v>
      </c>
      <c r="E3286" s="259">
        <v>1069675</v>
      </c>
      <c r="F3286" s="259" t="s">
        <v>5482</v>
      </c>
      <c r="G3286" s="259" t="s">
        <v>742</v>
      </c>
      <c r="H3286" s="259">
        <v>2</v>
      </c>
      <c r="I3286" s="259" t="s">
        <v>5483</v>
      </c>
      <c r="J3286" s="259" t="s">
        <v>5484</v>
      </c>
      <c r="K3286" s="259" t="s">
        <v>5485</v>
      </c>
      <c r="L3286" s="260">
        <v>45713</v>
      </c>
      <c r="M3286" s="259" t="s">
        <v>310</v>
      </c>
    </row>
    <row r="3287" spans="1:13" x14ac:dyDescent="0.35">
      <c r="A3287" s="261" t="s">
        <v>2486</v>
      </c>
      <c r="B3287" s="261" t="s">
        <v>2487</v>
      </c>
      <c r="C3287" s="261" t="s">
        <v>1586</v>
      </c>
      <c r="D3287" s="261" t="s">
        <v>545</v>
      </c>
      <c r="E3287" s="261">
        <v>12</v>
      </c>
      <c r="F3287" s="261" t="s">
        <v>5486</v>
      </c>
      <c r="G3287" s="261" t="s">
        <v>358</v>
      </c>
      <c r="H3287" s="261">
        <v>1</v>
      </c>
      <c r="I3287" s="261" t="s">
        <v>496</v>
      </c>
      <c r="J3287" s="261" t="s">
        <v>5487</v>
      </c>
      <c r="K3287" s="261" t="s">
        <v>5488</v>
      </c>
      <c r="L3287" s="262">
        <v>45713</v>
      </c>
      <c r="M3287" s="261" t="s">
        <v>310</v>
      </c>
    </row>
    <row r="3288" spans="1:13" x14ac:dyDescent="0.35">
      <c r="A3288" s="259" t="s">
        <v>2486</v>
      </c>
      <c r="B3288" s="259" t="s">
        <v>2487</v>
      </c>
      <c r="C3288" s="259" t="s">
        <v>1586</v>
      </c>
      <c r="D3288" s="259" t="s">
        <v>550</v>
      </c>
      <c r="E3288" s="259">
        <v>12</v>
      </c>
      <c r="F3288" s="259" t="s">
        <v>5486</v>
      </c>
      <c r="G3288" s="259" t="s">
        <v>358</v>
      </c>
      <c r="H3288" s="259">
        <v>1</v>
      </c>
      <c r="I3288" s="259" t="s">
        <v>496</v>
      </c>
      <c r="J3288" s="259" t="s">
        <v>5487</v>
      </c>
      <c r="K3288" s="259" t="s">
        <v>5489</v>
      </c>
      <c r="L3288" s="260">
        <v>45713</v>
      </c>
      <c r="M3288" s="259" t="s">
        <v>310</v>
      </c>
    </row>
    <row r="3289" spans="1:13" x14ac:dyDescent="0.35">
      <c r="A3289" s="261" t="s">
        <v>2486</v>
      </c>
      <c r="B3289" s="261" t="s">
        <v>2487</v>
      </c>
      <c r="C3289" s="261" t="s">
        <v>1586</v>
      </c>
      <c r="D3289" s="261" t="s">
        <v>686</v>
      </c>
      <c r="E3289" s="261">
        <v>24654365</v>
      </c>
      <c r="F3289" s="261" t="s">
        <v>5476</v>
      </c>
      <c r="G3289" s="261" t="s">
        <v>358</v>
      </c>
      <c r="H3289" s="261">
        <v>1</v>
      </c>
      <c r="I3289" s="261" t="s">
        <v>5477</v>
      </c>
      <c r="J3289" s="261" t="s">
        <v>5490</v>
      </c>
      <c r="K3289" s="261" t="s">
        <v>5491</v>
      </c>
      <c r="L3289" s="262">
        <v>45713</v>
      </c>
      <c r="M3289" s="261" t="s">
        <v>310</v>
      </c>
    </row>
    <row r="3290" spans="1:13" x14ac:dyDescent="0.35">
      <c r="A3290" s="259" t="s">
        <v>2486</v>
      </c>
      <c r="B3290" s="259" t="s">
        <v>2487</v>
      </c>
      <c r="C3290" s="259" t="s">
        <v>1586</v>
      </c>
      <c r="D3290" s="259" t="s">
        <v>699</v>
      </c>
      <c r="E3290" s="259">
        <v>23007385</v>
      </c>
      <c r="F3290" s="259" t="s">
        <v>5476</v>
      </c>
      <c r="G3290" s="259" t="s">
        <v>358</v>
      </c>
      <c r="H3290" s="259">
        <v>1</v>
      </c>
      <c r="I3290" s="259" t="s">
        <v>5492</v>
      </c>
      <c r="J3290" s="259" t="s">
        <v>5493</v>
      </c>
      <c r="K3290" s="259" t="s">
        <v>5494</v>
      </c>
      <c r="L3290" s="260">
        <v>45713</v>
      </c>
      <c r="M3290" s="259" t="s">
        <v>310</v>
      </c>
    </row>
    <row r="3291" spans="1:13" x14ac:dyDescent="0.35">
      <c r="A3291" s="261" t="s">
        <v>2486</v>
      </c>
      <c r="B3291" s="261" t="s">
        <v>2487</v>
      </c>
      <c r="C3291" s="261" t="s">
        <v>1586</v>
      </c>
      <c r="D3291" s="261" t="s">
        <v>702</v>
      </c>
      <c r="E3291" s="261">
        <v>1646980</v>
      </c>
      <c r="F3291" s="261" t="s">
        <v>5476</v>
      </c>
      <c r="G3291" s="261" t="s">
        <v>358</v>
      </c>
      <c r="H3291" s="261">
        <v>1</v>
      </c>
      <c r="I3291" s="261" t="s">
        <v>5492</v>
      </c>
      <c r="J3291" s="261" t="s">
        <v>5495</v>
      </c>
      <c r="K3291" s="261" t="s">
        <v>5496</v>
      </c>
      <c r="L3291" s="262">
        <v>45713</v>
      </c>
      <c r="M3291" s="261" t="s">
        <v>310</v>
      </c>
    </row>
    <row r="3292" spans="1:13" x14ac:dyDescent="0.35">
      <c r="A3292" s="259" t="s">
        <v>2486</v>
      </c>
      <c r="B3292" s="259" t="s">
        <v>2487</v>
      </c>
      <c r="C3292" s="259" t="s">
        <v>1586</v>
      </c>
      <c r="D3292" s="259" t="s">
        <v>572</v>
      </c>
      <c r="E3292" s="259" t="s">
        <v>17</v>
      </c>
      <c r="F3292" s="259" t="s">
        <v>5476</v>
      </c>
      <c r="G3292" s="259" t="s">
        <v>358</v>
      </c>
      <c r="H3292" s="259">
        <v>1</v>
      </c>
      <c r="I3292" s="259" t="s">
        <v>5492</v>
      </c>
      <c r="J3292" s="259" t="s">
        <v>5497</v>
      </c>
      <c r="K3292" s="259" t="s">
        <v>5498</v>
      </c>
      <c r="L3292" s="260">
        <v>45713</v>
      </c>
      <c r="M3292" s="259" t="s">
        <v>310</v>
      </c>
    </row>
    <row r="3293" spans="1:13" x14ac:dyDescent="0.35">
      <c r="A3293" s="261" t="s">
        <v>1584</v>
      </c>
      <c r="B3293" s="261" t="s">
        <v>1585</v>
      </c>
      <c r="C3293" s="261" t="s">
        <v>1586</v>
      </c>
      <c r="D3293" s="261" t="s">
        <v>648</v>
      </c>
      <c r="E3293" s="261">
        <v>170898586</v>
      </c>
      <c r="F3293" s="261" t="s">
        <v>5472</v>
      </c>
      <c r="G3293" s="261" t="s">
        <v>358</v>
      </c>
      <c r="H3293" s="261">
        <v>1</v>
      </c>
      <c r="I3293" s="261" t="s">
        <v>5473</v>
      </c>
      <c r="J3293" s="261" t="s">
        <v>5499</v>
      </c>
      <c r="K3293" s="261" t="s">
        <v>5500</v>
      </c>
      <c r="L3293" s="262">
        <v>45713</v>
      </c>
      <c r="M3293" s="261" t="s">
        <v>310</v>
      </c>
    </row>
    <row r="3294" spans="1:13" x14ac:dyDescent="0.35">
      <c r="A3294" s="259" t="s">
        <v>1584</v>
      </c>
      <c r="B3294" s="259" t="s">
        <v>1585</v>
      </c>
      <c r="C3294" s="259" t="s">
        <v>1586</v>
      </c>
      <c r="D3294" s="259" t="s">
        <v>658</v>
      </c>
      <c r="E3294" s="259">
        <v>1613675</v>
      </c>
      <c r="F3294" s="259" t="s">
        <v>5501</v>
      </c>
      <c r="G3294" s="259" t="s">
        <v>358</v>
      </c>
      <c r="H3294" s="259">
        <v>1</v>
      </c>
      <c r="I3294" s="259" t="s">
        <v>5502</v>
      </c>
      <c r="J3294" s="259" t="s">
        <v>5503</v>
      </c>
      <c r="K3294" s="259" t="s">
        <v>5504</v>
      </c>
      <c r="L3294" s="260">
        <v>45713</v>
      </c>
      <c r="M3294" s="259" t="s">
        <v>310</v>
      </c>
    </row>
    <row r="3295" spans="1:13" x14ac:dyDescent="0.35">
      <c r="A3295" s="261" t="s">
        <v>1584</v>
      </c>
      <c r="B3295" s="261" t="s">
        <v>1585</v>
      </c>
      <c r="C3295" s="261" t="s">
        <v>1586</v>
      </c>
      <c r="D3295" s="261" t="s">
        <v>663</v>
      </c>
      <c r="E3295" s="261">
        <v>1613675</v>
      </c>
      <c r="F3295" s="261" t="s">
        <v>5501</v>
      </c>
      <c r="G3295" s="261" t="s">
        <v>358</v>
      </c>
      <c r="H3295" s="261">
        <v>1</v>
      </c>
      <c r="I3295" s="261" t="s">
        <v>5502</v>
      </c>
      <c r="J3295" s="261" t="s">
        <v>5505</v>
      </c>
      <c r="K3295" s="261" t="s">
        <v>5506</v>
      </c>
      <c r="L3295" s="262">
        <v>45713</v>
      </c>
      <c r="M3295" s="261" t="s">
        <v>310</v>
      </c>
    </row>
    <row r="3296" spans="1:13" x14ac:dyDescent="0.35">
      <c r="A3296" s="259" t="s">
        <v>1584</v>
      </c>
      <c r="B3296" s="259" t="s">
        <v>1585</v>
      </c>
      <c r="C3296" s="259" t="s">
        <v>1586</v>
      </c>
      <c r="D3296" s="259" t="s">
        <v>413</v>
      </c>
      <c r="E3296" s="259">
        <v>1069675</v>
      </c>
      <c r="F3296" s="259" t="s">
        <v>5482</v>
      </c>
      <c r="G3296" s="259" t="s">
        <v>358</v>
      </c>
      <c r="H3296" s="259">
        <v>1</v>
      </c>
      <c r="I3296" s="259" t="s">
        <v>5483</v>
      </c>
      <c r="J3296" s="259" t="s">
        <v>5507</v>
      </c>
      <c r="K3296" s="259" t="s">
        <v>5508</v>
      </c>
      <c r="L3296" s="260">
        <v>45713</v>
      </c>
      <c r="M3296" s="259" t="s">
        <v>310</v>
      </c>
    </row>
    <row r="3297" spans="1:13" x14ac:dyDescent="0.35">
      <c r="A3297" s="261" t="s">
        <v>1584</v>
      </c>
      <c r="B3297" s="261" t="s">
        <v>1585</v>
      </c>
      <c r="C3297" s="261" t="s">
        <v>1586</v>
      </c>
      <c r="D3297" s="261" t="s">
        <v>545</v>
      </c>
      <c r="E3297" s="261">
        <v>12</v>
      </c>
      <c r="F3297" s="261" t="s">
        <v>5486</v>
      </c>
      <c r="G3297" s="261" t="s">
        <v>358</v>
      </c>
      <c r="H3297" s="261">
        <v>1</v>
      </c>
      <c r="I3297" s="261" t="s">
        <v>496</v>
      </c>
      <c r="J3297" s="261" t="s">
        <v>5509</v>
      </c>
      <c r="K3297" s="261" t="s">
        <v>5510</v>
      </c>
      <c r="L3297" s="262">
        <v>45713</v>
      </c>
      <c r="M3297" s="261" t="s">
        <v>310</v>
      </c>
    </row>
    <row r="3298" spans="1:13" x14ac:dyDescent="0.35">
      <c r="A3298" s="259" t="s">
        <v>1584</v>
      </c>
      <c r="B3298" s="259" t="s">
        <v>1585</v>
      </c>
      <c r="C3298" s="259" t="s">
        <v>1586</v>
      </c>
      <c r="D3298" s="259" t="s">
        <v>550</v>
      </c>
      <c r="E3298" s="259">
        <v>12</v>
      </c>
      <c r="F3298" s="259" t="s">
        <v>5486</v>
      </c>
      <c r="G3298" s="259" t="s">
        <v>358</v>
      </c>
      <c r="H3298" s="259">
        <v>1</v>
      </c>
      <c r="I3298" s="259" t="s">
        <v>496</v>
      </c>
      <c r="J3298" s="259" t="s">
        <v>5487</v>
      </c>
      <c r="K3298" s="259" t="s">
        <v>5511</v>
      </c>
      <c r="L3298" s="260">
        <v>45713</v>
      </c>
      <c r="M3298" s="259" t="s">
        <v>310</v>
      </c>
    </row>
    <row r="3299" spans="1:13" x14ac:dyDescent="0.35">
      <c r="A3299" s="261" t="s">
        <v>1584</v>
      </c>
      <c r="B3299" s="261" t="s">
        <v>1585</v>
      </c>
      <c r="C3299" s="261" t="s">
        <v>1586</v>
      </c>
      <c r="D3299" s="261" t="s">
        <v>686</v>
      </c>
      <c r="E3299" s="261">
        <v>1613675</v>
      </c>
      <c r="F3299" s="261" t="s">
        <v>5501</v>
      </c>
      <c r="G3299" s="261" t="s">
        <v>358</v>
      </c>
      <c r="H3299" s="261">
        <v>1</v>
      </c>
      <c r="I3299" s="261" t="s">
        <v>5502</v>
      </c>
      <c r="J3299" s="261" t="s">
        <v>5512</v>
      </c>
      <c r="K3299" s="261" t="s">
        <v>5513</v>
      </c>
      <c r="L3299" s="262">
        <v>45713</v>
      </c>
      <c r="M3299" s="261" t="s">
        <v>310</v>
      </c>
    </row>
    <row r="3300" spans="1:13" x14ac:dyDescent="0.35">
      <c r="A3300" s="259" t="s">
        <v>1584</v>
      </c>
      <c r="B3300" s="259" t="s">
        <v>1585</v>
      </c>
      <c r="C3300" s="259" t="s">
        <v>1586</v>
      </c>
      <c r="D3300" s="259" t="s">
        <v>699</v>
      </c>
      <c r="E3300" s="259">
        <v>1583063</v>
      </c>
      <c r="F3300" s="259" t="s">
        <v>5476</v>
      </c>
      <c r="G3300" s="259" t="s">
        <v>358</v>
      </c>
      <c r="H3300" s="259">
        <v>1</v>
      </c>
      <c r="I3300" s="259" t="s">
        <v>5492</v>
      </c>
      <c r="J3300" s="259" t="s">
        <v>5514</v>
      </c>
      <c r="K3300" s="259" t="s">
        <v>5515</v>
      </c>
      <c r="L3300" s="260">
        <v>45713</v>
      </c>
      <c r="M3300" s="259" t="s">
        <v>310</v>
      </c>
    </row>
    <row r="3301" spans="1:13" x14ac:dyDescent="0.35">
      <c r="A3301" s="261" t="s">
        <v>1584</v>
      </c>
      <c r="B3301" s="261" t="s">
        <v>1585</v>
      </c>
      <c r="C3301" s="261" t="s">
        <v>1586</v>
      </c>
      <c r="D3301" s="261" t="s">
        <v>702</v>
      </c>
      <c r="E3301" s="261">
        <v>30612</v>
      </c>
      <c r="F3301" s="261" t="s">
        <v>5476</v>
      </c>
      <c r="G3301" s="261" t="s">
        <v>358</v>
      </c>
      <c r="H3301" s="261">
        <v>1</v>
      </c>
      <c r="I3301" s="261" t="s">
        <v>5492</v>
      </c>
      <c r="J3301" s="261" t="s">
        <v>5516</v>
      </c>
      <c r="K3301" s="261" t="s">
        <v>5517</v>
      </c>
      <c r="L3301" s="262">
        <v>45713</v>
      </c>
      <c r="M3301" s="261" t="s">
        <v>310</v>
      </c>
    </row>
    <row r="3302" spans="1:13" x14ac:dyDescent="0.35">
      <c r="A3302" s="259" t="s">
        <v>1584</v>
      </c>
      <c r="B3302" s="259" t="s">
        <v>1585</v>
      </c>
      <c r="C3302" s="259" t="s">
        <v>1586</v>
      </c>
      <c r="D3302" s="259" t="s">
        <v>572</v>
      </c>
      <c r="E3302" s="259" t="s">
        <v>17</v>
      </c>
      <c r="F3302" s="259" t="s">
        <v>5476</v>
      </c>
      <c r="G3302" s="259" t="s">
        <v>742</v>
      </c>
      <c r="H3302" s="259">
        <v>2</v>
      </c>
      <c r="I3302" s="259" t="s">
        <v>5492</v>
      </c>
      <c r="J3302" s="259" t="s">
        <v>5518</v>
      </c>
      <c r="K3302" s="259" t="s">
        <v>5519</v>
      </c>
      <c r="L3302" s="260">
        <v>45713</v>
      </c>
      <c r="M3302" s="259" t="s">
        <v>310</v>
      </c>
    </row>
    <row r="3303" spans="1:13" x14ac:dyDescent="0.35">
      <c r="A3303" s="261" t="s">
        <v>2506</v>
      </c>
      <c r="B3303" s="261" t="s">
        <v>2507</v>
      </c>
      <c r="C3303" s="261" t="s">
        <v>1586</v>
      </c>
      <c r="D3303" s="261" t="s">
        <v>648</v>
      </c>
      <c r="E3303" s="261">
        <v>170898586</v>
      </c>
      <c r="F3303" s="261" t="s">
        <v>5472</v>
      </c>
      <c r="G3303" s="261" t="s">
        <v>358</v>
      </c>
      <c r="H3303" s="261">
        <v>1</v>
      </c>
      <c r="I3303" s="261" t="s">
        <v>5520</v>
      </c>
      <c r="J3303" s="261" t="s">
        <v>5474</v>
      </c>
      <c r="K3303" s="261" t="s">
        <v>5521</v>
      </c>
      <c r="L3303" s="262">
        <v>45713</v>
      </c>
      <c r="M3303" s="261" t="s">
        <v>310</v>
      </c>
    </row>
    <row r="3304" spans="1:13" x14ac:dyDescent="0.35">
      <c r="A3304" s="259" t="s">
        <v>2506</v>
      </c>
      <c r="B3304" s="259" t="s">
        <v>2507</v>
      </c>
      <c r="C3304" s="259" t="s">
        <v>1586</v>
      </c>
      <c r="D3304" s="259" t="s">
        <v>550</v>
      </c>
      <c r="E3304" s="259">
        <v>12</v>
      </c>
      <c r="F3304" s="259" t="s">
        <v>5486</v>
      </c>
      <c r="G3304" s="259" t="s">
        <v>358</v>
      </c>
      <c r="H3304" s="259">
        <v>1</v>
      </c>
      <c r="I3304" s="259" t="s">
        <v>496</v>
      </c>
      <c r="J3304" s="259" t="s">
        <v>5487</v>
      </c>
      <c r="K3304" s="259" t="s">
        <v>5522</v>
      </c>
      <c r="L3304" s="260">
        <v>45713</v>
      </c>
      <c r="M3304" s="259" t="s">
        <v>310</v>
      </c>
    </row>
    <row r="3305" spans="1:13" x14ac:dyDescent="0.35">
      <c r="A3305" s="261" t="s">
        <v>363</v>
      </c>
      <c r="B3305" s="261" t="s">
        <v>364</v>
      </c>
      <c r="C3305" s="261" t="s">
        <v>365</v>
      </c>
      <c r="D3305" s="261" t="s">
        <v>648</v>
      </c>
      <c r="E3305" s="261">
        <v>281615535</v>
      </c>
      <c r="F3305" s="261" t="s">
        <v>5523</v>
      </c>
      <c r="G3305" s="261" t="s">
        <v>742</v>
      </c>
      <c r="H3305" s="261">
        <v>2</v>
      </c>
      <c r="I3305" s="261" t="s">
        <v>5524</v>
      </c>
      <c r="J3305" s="261" t="s">
        <v>5525</v>
      </c>
      <c r="K3305" s="261" t="s">
        <v>5526</v>
      </c>
      <c r="L3305" s="262">
        <v>45713</v>
      </c>
      <c r="M3305" s="261" t="s">
        <v>310</v>
      </c>
    </row>
    <row r="3306" spans="1:13" x14ac:dyDescent="0.35">
      <c r="A3306" s="259" t="s">
        <v>363</v>
      </c>
      <c r="B3306" s="259" t="s">
        <v>364</v>
      </c>
      <c r="C3306" s="259" t="s">
        <v>365</v>
      </c>
      <c r="D3306" s="259" t="s">
        <v>653</v>
      </c>
      <c r="E3306" s="259">
        <v>412214</v>
      </c>
      <c r="F3306" s="259" t="s">
        <v>5527</v>
      </c>
      <c r="G3306" s="259" t="s">
        <v>358</v>
      </c>
      <c r="H3306" s="259">
        <v>1</v>
      </c>
      <c r="I3306" s="259" t="s">
        <v>5528</v>
      </c>
      <c r="J3306" s="259" t="s">
        <v>5529</v>
      </c>
      <c r="K3306" s="259" t="s">
        <v>5530</v>
      </c>
      <c r="L3306" s="260">
        <v>45713</v>
      </c>
      <c r="M3306" s="259" t="s">
        <v>310</v>
      </c>
    </row>
    <row r="3307" spans="1:13" x14ac:dyDescent="0.35">
      <c r="A3307" s="261" t="s">
        <v>363</v>
      </c>
      <c r="B3307" s="261" t="s">
        <v>364</v>
      </c>
      <c r="C3307" s="261" t="s">
        <v>365</v>
      </c>
      <c r="D3307" s="261" t="s">
        <v>658</v>
      </c>
      <c r="E3307" s="261">
        <v>5748400</v>
      </c>
      <c r="F3307" s="261" t="s">
        <v>5527</v>
      </c>
      <c r="G3307" s="261" t="s">
        <v>742</v>
      </c>
      <c r="H3307" s="261">
        <v>2</v>
      </c>
      <c r="I3307" s="261" t="s">
        <v>5528</v>
      </c>
      <c r="J3307" s="261" t="s">
        <v>5531</v>
      </c>
      <c r="K3307" s="261" t="s">
        <v>5532</v>
      </c>
      <c r="L3307" s="262">
        <v>45713</v>
      </c>
      <c r="M3307" s="261" t="s">
        <v>310</v>
      </c>
    </row>
    <row r="3308" spans="1:13" x14ac:dyDescent="0.35">
      <c r="A3308" s="259" t="s">
        <v>363</v>
      </c>
      <c r="B3308" s="259" t="s">
        <v>364</v>
      </c>
      <c r="C3308" s="259" t="s">
        <v>365</v>
      </c>
      <c r="D3308" s="259" t="s">
        <v>663</v>
      </c>
      <c r="E3308" s="259">
        <v>5748400</v>
      </c>
      <c r="F3308" s="259" t="s">
        <v>5527</v>
      </c>
      <c r="G3308" s="259" t="s">
        <v>742</v>
      </c>
      <c r="H3308" s="259">
        <v>2</v>
      </c>
      <c r="I3308" s="259" t="s">
        <v>5528</v>
      </c>
      <c r="J3308" s="259" t="s">
        <v>5533</v>
      </c>
      <c r="K3308" s="259" t="s">
        <v>5534</v>
      </c>
      <c r="L3308" s="260">
        <v>45713</v>
      </c>
      <c r="M3308" s="259" t="s">
        <v>310</v>
      </c>
    </row>
    <row r="3309" spans="1:13" x14ac:dyDescent="0.35">
      <c r="A3309" s="261" t="s">
        <v>363</v>
      </c>
      <c r="B3309" s="261" t="s">
        <v>364</v>
      </c>
      <c r="C3309" s="261" t="s">
        <v>365</v>
      </c>
      <c r="D3309" s="261" t="s">
        <v>413</v>
      </c>
      <c r="E3309" s="261">
        <v>100000</v>
      </c>
      <c r="F3309" s="261" t="s">
        <v>5535</v>
      </c>
      <c r="G3309" s="261" t="s">
        <v>22</v>
      </c>
      <c r="H3309" s="261">
        <v>3</v>
      </c>
      <c r="I3309" s="261" t="s">
        <v>5536</v>
      </c>
      <c r="J3309" s="261" t="s">
        <v>5537</v>
      </c>
      <c r="K3309" s="261" t="s">
        <v>5538</v>
      </c>
      <c r="L3309" s="262">
        <v>45713</v>
      </c>
      <c r="M3309" s="261" t="s">
        <v>310</v>
      </c>
    </row>
    <row r="3310" spans="1:13" x14ac:dyDescent="0.35">
      <c r="A3310" s="259" t="s">
        <v>363</v>
      </c>
      <c r="B3310" s="259" t="s">
        <v>364</v>
      </c>
      <c r="C3310" s="259" t="s">
        <v>365</v>
      </c>
      <c r="D3310" s="259" t="s">
        <v>40</v>
      </c>
      <c r="E3310" s="259" t="s">
        <v>17</v>
      </c>
      <c r="F3310" s="259" t="s">
        <v>17</v>
      </c>
      <c r="G3310" s="259" t="s">
        <v>17</v>
      </c>
      <c r="H3310" s="259" t="s">
        <v>17</v>
      </c>
      <c r="I3310" s="259" t="s">
        <v>17</v>
      </c>
      <c r="J3310" s="259" t="s">
        <v>1534</v>
      </c>
      <c r="K3310" s="259" t="s">
        <v>5539</v>
      </c>
      <c r="L3310" s="260">
        <v>45713</v>
      </c>
      <c r="M3310" s="259" t="s">
        <v>20</v>
      </c>
    </row>
    <row r="3311" spans="1:13" x14ac:dyDescent="0.35">
      <c r="A3311" s="261" t="s">
        <v>363</v>
      </c>
      <c r="B3311" s="261" t="s">
        <v>364</v>
      </c>
      <c r="C3311" s="261" t="s">
        <v>365</v>
      </c>
      <c r="D3311" s="261" t="s">
        <v>545</v>
      </c>
      <c r="E3311" s="261">
        <v>55</v>
      </c>
      <c r="F3311" s="261" t="s">
        <v>5540</v>
      </c>
      <c r="G3311" s="261" t="s">
        <v>742</v>
      </c>
      <c r="H3311" s="261">
        <v>2</v>
      </c>
      <c r="I3311" s="261" t="s">
        <v>496</v>
      </c>
      <c r="J3311" s="261" t="s">
        <v>5541</v>
      </c>
      <c r="K3311" s="261" t="s">
        <v>5542</v>
      </c>
      <c r="L3311" s="262">
        <v>45713</v>
      </c>
      <c r="M3311" s="261" t="s">
        <v>310</v>
      </c>
    </row>
    <row r="3312" spans="1:13" x14ac:dyDescent="0.35">
      <c r="A3312" s="259" t="s">
        <v>363</v>
      </c>
      <c r="B3312" s="259" t="s">
        <v>364</v>
      </c>
      <c r="C3312" s="259" t="s">
        <v>365</v>
      </c>
      <c r="D3312" s="259" t="s">
        <v>550</v>
      </c>
      <c r="E3312" s="259">
        <v>55</v>
      </c>
      <c r="F3312" s="259" t="s">
        <v>5540</v>
      </c>
      <c r="G3312" s="259" t="s">
        <v>742</v>
      </c>
      <c r="H3312" s="259">
        <v>2</v>
      </c>
      <c r="I3312" s="259" t="s">
        <v>496</v>
      </c>
      <c r="J3312" s="259" t="s">
        <v>5541</v>
      </c>
      <c r="K3312" s="259" t="s">
        <v>5543</v>
      </c>
      <c r="L3312" s="260">
        <v>45713</v>
      </c>
      <c r="M3312" s="259" t="s">
        <v>310</v>
      </c>
    </row>
    <row r="3313" spans="1:13" x14ac:dyDescent="0.35">
      <c r="A3313" s="261" t="s">
        <v>363</v>
      </c>
      <c r="B3313" s="261" t="s">
        <v>364</v>
      </c>
      <c r="C3313" s="261" t="s">
        <v>365</v>
      </c>
      <c r="D3313" s="261" t="s">
        <v>686</v>
      </c>
      <c r="E3313" s="261">
        <v>100000</v>
      </c>
      <c r="F3313" s="261" t="s">
        <v>5535</v>
      </c>
      <c r="G3313" s="261" t="s">
        <v>22</v>
      </c>
      <c r="H3313" s="261">
        <v>3</v>
      </c>
      <c r="I3313" s="261" t="s">
        <v>5544</v>
      </c>
      <c r="J3313" s="261" t="s">
        <v>5545</v>
      </c>
      <c r="K3313" s="261" t="s">
        <v>5546</v>
      </c>
      <c r="L3313" s="262">
        <v>45713</v>
      </c>
      <c r="M3313" s="261" t="s">
        <v>310</v>
      </c>
    </row>
    <row r="3314" spans="1:13" x14ac:dyDescent="0.35">
      <c r="A3314" s="259" t="s">
        <v>363</v>
      </c>
      <c r="B3314" s="259" t="s">
        <v>364</v>
      </c>
      <c r="C3314" s="259" t="s">
        <v>365</v>
      </c>
      <c r="D3314" s="259" t="s">
        <v>691</v>
      </c>
      <c r="E3314" s="259">
        <v>0</v>
      </c>
      <c r="F3314" s="259" t="s">
        <v>17</v>
      </c>
      <c r="G3314" s="259" t="s">
        <v>22</v>
      </c>
      <c r="H3314" s="259">
        <v>3</v>
      </c>
      <c r="I3314" s="259" t="s">
        <v>17</v>
      </c>
      <c r="J3314" s="259" t="s">
        <v>1493</v>
      </c>
      <c r="K3314" s="259" t="s">
        <v>5547</v>
      </c>
      <c r="L3314" s="260">
        <v>45713</v>
      </c>
      <c r="M3314" s="259" t="s">
        <v>20</v>
      </c>
    </row>
    <row r="3315" spans="1:13" x14ac:dyDescent="0.35">
      <c r="A3315" s="261" t="s">
        <v>363</v>
      </c>
      <c r="B3315" s="261" t="s">
        <v>364</v>
      </c>
      <c r="C3315" s="261" t="s">
        <v>365</v>
      </c>
      <c r="D3315" s="261" t="s">
        <v>696</v>
      </c>
      <c r="E3315" s="261">
        <v>5648400</v>
      </c>
      <c r="F3315" s="261" t="s">
        <v>5548</v>
      </c>
      <c r="G3315" s="261" t="s">
        <v>742</v>
      </c>
      <c r="H3315" s="261">
        <v>2</v>
      </c>
      <c r="I3315" s="261" t="s">
        <v>5549</v>
      </c>
      <c r="J3315" s="261" t="s">
        <v>3766</v>
      </c>
      <c r="K3315" s="261" t="s">
        <v>5550</v>
      </c>
      <c r="L3315" s="262">
        <v>45713</v>
      </c>
      <c r="M3315" s="261" t="s">
        <v>310</v>
      </c>
    </row>
    <row r="3316" spans="1:13" x14ac:dyDescent="0.35">
      <c r="A3316" s="259" t="s">
        <v>363</v>
      </c>
      <c r="B3316" s="259" t="s">
        <v>364</v>
      </c>
      <c r="C3316" s="259" t="s">
        <v>365</v>
      </c>
      <c r="D3316" s="259" t="s">
        <v>699</v>
      </c>
      <c r="E3316" s="259">
        <v>100000</v>
      </c>
      <c r="F3316" s="259" t="s">
        <v>5535</v>
      </c>
      <c r="G3316" s="259" t="s">
        <v>22</v>
      </c>
      <c r="H3316" s="259">
        <v>3</v>
      </c>
      <c r="I3316" s="259" t="s">
        <v>5544</v>
      </c>
      <c r="J3316" s="259" t="s">
        <v>5551</v>
      </c>
      <c r="K3316" s="259" t="s">
        <v>5552</v>
      </c>
      <c r="L3316" s="260">
        <v>45713</v>
      </c>
      <c r="M3316" s="259" t="s">
        <v>310</v>
      </c>
    </row>
    <row r="3317" spans="1:13" x14ac:dyDescent="0.35">
      <c r="A3317" s="261" t="s">
        <v>363</v>
      </c>
      <c r="B3317" s="261" t="s">
        <v>364</v>
      </c>
      <c r="C3317" s="261" t="s">
        <v>365</v>
      </c>
      <c r="D3317" s="261" t="s">
        <v>702</v>
      </c>
      <c r="E3317" s="261" t="s">
        <v>17</v>
      </c>
      <c r="F3317" s="261" t="s">
        <v>17</v>
      </c>
      <c r="G3317" s="261" t="s">
        <v>17</v>
      </c>
      <c r="H3317" s="261" t="s">
        <v>17</v>
      </c>
      <c r="I3317" s="261" t="s">
        <v>17</v>
      </c>
      <c r="J3317" s="261" t="s">
        <v>5553</v>
      </c>
      <c r="K3317" s="261" t="s">
        <v>5554</v>
      </c>
      <c r="L3317" s="262">
        <v>45713</v>
      </c>
      <c r="M3317" s="261" t="s">
        <v>20</v>
      </c>
    </row>
    <row r="3318" spans="1:13" x14ac:dyDescent="0.35">
      <c r="A3318" s="259" t="s">
        <v>363</v>
      </c>
      <c r="B3318" s="259" t="s">
        <v>364</v>
      </c>
      <c r="C3318" s="259" t="s">
        <v>365</v>
      </c>
      <c r="D3318" s="259" t="s">
        <v>572</v>
      </c>
      <c r="E3318" s="259" t="s">
        <v>17</v>
      </c>
      <c r="F3318" s="259" t="s">
        <v>17</v>
      </c>
      <c r="G3318" s="259" t="s">
        <v>17</v>
      </c>
      <c r="H3318" s="259" t="s">
        <v>17</v>
      </c>
      <c r="I3318" s="259" t="s">
        <v>17</v>
      </c>
      <c r="J3318" s="259" t="s">
        <v>5553</v>
      </c>
      <c r="K3318" s="259" t="s">
        <v>5555</v>
      </c>
      <c r="L3318" s="260">
        <v>45713</v>
      </c>
      <c r="M3318" s="259" t="s">
        <v>20</v>
      </c>
    </row>
    <row r="3319" spans="1:13" x14ac:dyDescent="0.35">
      <c r="A3319" s="261" t="s">
        <v>363</v>
      </c>
      <c r="B3319" s="261" t="s">
        <v>364</v>
      </c>
      <c r="C3319" s="261" t="s">
        <v>365</v>
      </c>
      <c r="D3319" s="261" t="s">
        <v>282</v>
      </c>
      <c r="E3319" s="261">
        <v>4</v>
      </c>
      <c r="F3319" s="261" t="s">
        <v>5535</v>
      </c>
      <c r="G3319" s="261" t="s">
        <v>358</v>
      </c>
      <c r="H3319" s="261">
        <v>1</v>
      </c>
      <c r="I3319" s="261" t="s">
        <v>5544</v>
      </c>
      <c r="J3319" s="261" t="s">
        <v>5556</v>
      </c>
      <c r="K3319" s="261" t="s">
        <v>5557</v>
      </c>
      <c r="L3319" s="262">
        <v>45713</v>
      </c>
      <c r="M3319" s="261" t="s">
        <v>310</v>
      </c>
    </row>
    <row r="3320" spans="1:13" x14ac:dyDescent="0.35">
      <c r="A3320" s="259" t="s">
        <v>2621</v>
      </c>
      <c r="B3320" s="259" t="s">
        <v>2622</v>
      </c>
      <c r="C3320" s="259" t="s">
        <v>2623</v>
      </c>
      <c r="D3320" s="259" t="s">
        <v>658</v>
      </c>
      <c r="E3320" s="259">
        <v>11300000</v>
      </c>
      <c r="F3320" s="259" t="s">
        <v>5558</v>
      </c>
      <c r="G3320" s="259" t="s">
        <v>742</v>
      </c>
      <c r="H3320" s="259">
        <v>2</v>
      </c>
      <c r="I3320" s="259" t="s">
        <v>5559</v>
      </c>
      <c r="J3320" s="259" t="s">
        <v>5560</v>
      </c>
      <c r="K3320" s="259" t="s">
        <v>5561</v>
      </c>
      <c r="L3320" s="260">
        <v>45713</v>
      </c>
      <c r="M3320" s="259" t="s">
        <v>20</v>
      </c>
    </row>
    <row r="3321" spans="1:13" x14ac:dyDescent="0.35">
      <c r="A3321" s="261" t="s">
        <v>2621</v>
      </c>
      <c r="B3321" s="261" t="s">
        <v>2622</v>
      </c>
      <c r="C3321" s="261" t="s">
        <v>2623</v>
      </c>
      <c r="D3321" s="261" t="s">
        <v>663</v>
      </c>
      <c r="E3321" s="261">
        <v>192420</v>
      </c>
      <c r="F3321" s="261" t="s">
        <v>5562</v>
      </c>
      <c r="G3321" s="261" t="s">
        <v>742</v>
      </c>
      <c r="H3321" s="261">
        <v>2</v>
      </c>
      <c r="I3321" s="261" t="s">
        <v>5563</v>
      </c>
      <c r="J3321" s="261" t="s">
        <v>5564</v>
      </c>
      <c r="K3321" s="261" t="s">
        <v>5565</v>
      </c>
      <c r="L3321" s="262">
        <v>45713</v>
      </c>
      <c r="M3321" s="261" t="s">
        <v>310</v>
      </c>
    </row>
    <row r="3322" spans="1:13" x14ac:dyDescent="0.35">
      <c r="A3322" s="259" t="s">
        <v>2621</v>
      </c>
      <c r="B3322" s="259" t="s">
        <v>2622</v>
      </c>
      <c r="C3322" s="259" t="s">
        <v>2623</v>
      </c>
      <c r="D3322" s="259" t="s">
        <v>413</v>
      </c>
      <c r="E3322" s="259">
        <v>192420</v>
      </c>
      <c r="F3322" s="259" t="s">
        <v>5562</v>
      </c>
      <c r="G3322" s="259" t="s">
        <v>742</v>
      </c>
      <c r="H3322" s="259">
        <v>2</v>
      </c>
      <c r="I3322" s="259" t="s">
        <v>5563</v>
      </c>
      <c r="J3322" s="259" t="s">
        <v>5566</v>
      </c>
      <c r="K3322" s="259" t="s">
        <v>5567</v>
      </c>
      <c r="L3322" s="260">
        <v>45713</v>
      </c>
      <c r="M3322" s="259" t="s">
        <v>310</v>
      </c>
    </row>
    <row r="3323" spans="1:13" x14ac:dyDescent="0.35">
      <c r="A3323" s="261" t="s">
        <v>2621</v>
      </c>
      <c r="B3323" s="261" t="s">
        <v>2622</v>
      </c>
      <c r="C3323" s="261" t="s">
        <v>2623</v>
      </c>
      <c r="D3323" s="261" t="s">
        <v>40</v>
      </c>
      <c r="E3323" s="261" t="s">
        <v>17</v>
      </c>
      <c r="F3323" s="261" t="s">
        <v>17</v>
      </c>
      <c r="G3323" s="261" t="s">
        <v>17</v>
      </c>
      <c r="H3323" s="261" t="s">
        <v>17</v>
      </c>
      <c r="I3323" s="261" t="s">
        <v>17</v>
      </c>
      <c r="J3323" s="261" t="s">
        <v>17</v>
      </c>
      <c r="K3323" s="261" t="s">
        <v>5568</v>
      </c>
      <c r="L3323" s="262">
        <v>45713</v>
      </c>
      <c r="M3323" s="261" t="s">
        <v>20</v>
      </c>
    </row>
    <row r="3324" spans="1:13" x14ac:dyDescent="0.35">
      <c r="A3324" s="259" t="s">
        <v>2621</v>
      </c>
      <c r="B3324" s="259" t="s">
        <v>2622</v>
      </c>
      <c r="C3324" s="259" t="s">
        <v>2623</v>
      </c>
      <c r="D3324" s="259" t="s">
        <v>545</v>
      </c>
      <c r="E3324" s="259">
        <v>0</v>
      </c>
      <c r="F3324" s="259" t="s">
        <v>5540</v>
      </c>
      <c r="G3324" s="259" t="s">
        <v>358</v>
      </c>
      <c r="H3324" s="259">
        <v>1</v>
      </c>
      <c r="I3324" s="259" t="s">
        <v>496</v>
      </c>
      <c r="J3324" s="259" t="s">
        <v>5569</v>
      </c>
      <c r="K3324" s="259" t="s">
        <v>5570</v>
      </c>
      <c r="L3324" s="260">
        <v>45713</v>
      </c>
      <c r="M3324" s="259" t="s">
        <v>310</v>
      </c>
    </row>
    <row r="3325" spans="1:13" x14ac:dyDescent="0.35">
      <c r="A3325" s="261" t="s">
        <v>2621</v>
      </c>
      <c r="B3325" s="261" t="s">
        <v>2622</v>
      </c>
      <c r="C3325" s="261" t="s">
        <v>2623</v>
      </c>
      <c r="D3325" s="261" t="s">
        <v>550</v>
      </c>
      <c r="E3325" s="261">
        <v>0</v>
      </c>
      <c r="F3325" s="261" t="s">
        <v>5540</v>
      </c>
      <c r="G3325" s="261" t="s">
        <v>358</v>
      </c>
      <c r="H3325" s="261">
        <v>1</v>
      </c>
      <c r="I3325" s="261" t="s">
        <v>496</v>
      </c>
      <c r="J3325" s="261" t="s">
        <v>5571</v>
      </c>
      <c r="K3325" s="261" t="s">
        <v>5572</v>
      </c>
      <c r="L3325" s="262">
        <v>45713</v>
      </c>
      <c r="M3325" s="261" t="s">
        <v>310</v>
      </c>
    </row>
    <row r="3326" spans="1:13" x14ac:dyDescent="0.35">
      <c r="A3326" s="259" t="s">
        <v>2621</v>
      </c>
      <c r="B3326" s="259" t="s">
        <v>2622</v>
      </c>
      <c r="C3326" s="259" t="s">
        <v>2623</v>
      </c>
      <c r="D3326" s="259" t="s">
        <v>686</v>
      </c>
      <c r="E3326" s="259">
        <v>192420</v>
      </c>
      <c r="F3326" s="259" t="s">
        <v>5562</v>
      </c>
      <c r="G3326" s="259" t="s">
        <v>742</v>
      </c>
      <c r="H3326" s="259">
        <v>2</v>
      </c>
      <c r="I3326" s="259" t="s">
        <v>5563</v>
      </c>
      <c r="J3326" s="259" t="s">
        <v>5573</v>
      </c>
      <c r="K3326" s="259" t="s">
        <v>5574</v>
      </c>
      <c r="L3326" s="260">
        <v>45713</v>
      </c>
      <c r="M3326" s="259" t="s">
        <v>310</v>
      </c>
    </row>
    <row r="3327" spans="1:13" x14ac:dyDescent="0.35">
      <c r="A3327" s="261" t="s">
        <v>2621</v>
      </c>
      <c r="B3327" s="261" t="s">
        <v>2622</v>
      </c>
      <c r="C3327" s="261" t="s">
        <v>2623</v>
      </c>
      <c r="D3327" s="261" t="s">
        <v>691</v>
      </c>
      <c r="E3327" s="261">
        <v>11107580</v>
      </c>
      <c r="F3327" s="261" t="s">
        <v>5575</v>
      </c>
      <c r="G3327" s="261" t="s">
        <v>742</v>
      </c>
      <c r="H3327" s="261">
        <v>2</v>
      </c>
      <c r="I3327" s="261" t="s">
        <v>5576</v>
      </c>
      <c r="J3327" s="261" t="s">
        <v>5577</v>
      </c>
      <c r="K3327" s="261" t="s">
        <v>5578</v>
      </c>
      <c r="L3327" s="262">
        <v>45713</v>
      </c>
      <c r="M3327" s="261" t="s">
        <v>310</v>
      </c>
    </row>
    <row r="3328" spans="1:13" x14ac:dyDescent="0.35">
      <c r="A3328" s="259" t="s">
        <v>2621</v>
      </c>
      <c r="B3328" s="259" t="s">
        <v>2622</v>
      </c>
      <c r="C3328" s="259" t="s">
        <v>2623</v>
      </c>
      <c r="D3328" s="259" t="s">
        <v>696</v>
      </c>
      <c r="E3328" s="259">
        <v>0</v>
      </c>
      <c r="F3328" s="259" t="s">
        <v>5562</v>
      </c>
      <c r="G3328" s="259" t="s">
        <v>742</v>
      </c>
      <c r="H3328" s="259">
        <v>2</v>
      </c>
      <c r="I3328" s="259" t="s">
        <v>5563</v>
      </c>
      <c r="J3328" s="259" t="s">
        <v>4562</v>
      </c>
      <c r="K3328" s="259" t="s">
        <v>5579</v>
      </c>
      <c r="L3328" s="260">
        <v>45713</v>
      </c>
      <c r="M3328" s="259" t="s">
        <v>310</v>
      </c>
    </row>
    <row r="3329" spans="1:13" x14ac:dyDescent="0.35">
      <c r="A3329" s="261" t="s">
        <v>2621</v>
      </c>
      <c r="B3329" s="261" t="s">
        <v>2622</v>
      </c>
      <c r="C3329" s="261" t="s">
        <v>2623</v>
      </c>
      <c r="D3329" s="261" t="s">
        <v>699</v>
      </c>
      <c r="E3329" s="261">
        <v>192420</v>
      </c>
      <c r="F3329" s="261" t="s">
        <v>5562</v>
      </c>
      <c r="G3329" s="261" t="s">
        <v>742</v>
      </c>
      <c r="H3329" s="261">
        <v>2</v>
      </c>
      <c r="I3329" s="261" t="s">
        <v>5563</v>
      </c>
      <c r="J3329" s="261" t="s">
        <v>5580</v>
      </c>
      <c r="K3329" s="261" t="s">
        <v>5581</v>
      </c>
      <c r="L3329" s="262">
        <v>45713</v>
      </c>
      <c r="M3329" s="261" t="s">
        <v>310</v>
      </c>
    </row>
    <row r="3330" spans="1:13" x14ac:dyDescent="0.35">
      <c r="A3330" s="259" t="s">
        <v>2621</v>
      </c>
      <c r="B3330" s="259" t="s">
        <v>2622</v>
      </c>
      <c r="C3330" s="259" t="s">
        <v>2623</v>
      </c>
      <c r="D3330" s="259" t="s">
        <v>702</v>
      </c>
      <c r="E3330" s="259" t="s">
        <v>17</v>
      </c>
      <c r="F3330" s="259" t="s">
        <v>17</v>
      </c>
      <c r="G3330" s="259" t="s">
        <v>17</v>
      </c>
      <c r="H3330" s="259" t="s">
        <v>17</v>
      </c>
      <c r="I3330" s="259" t="s">
        <v>17</v>
      </c>
      <c r="J3330" s="259" t="s">
        <v>5553</v>
      </c>
      <c r="K3330" s="259" t="s">
        <v>5582</v>
      </c>
      <c r="L3330" s="260">
        <v>45713</v>
      </c>
      <c r="M3330" s="259" t="s">
        <v>20</v>
      </c>
    </row>
    <row r="3331" spans="1:13" x14ac:dyDescent="0.35">
      <c r="A3331" s="261" t="s">
        <v>2621</v>
      </c>
      <c r="B3331" s="261" t="s">
        <v>2622</v>
      </c>
      <c r="C3331" s="261" t="s">
        <v>2623</v>
      </c>
      <c r="D3331" s="261" t="s">
        <v>572</v>
      </c>
      <c r="E3331" s="261" t="s">
        <v>17</v>
      </c>
      <c r="F3331" s="261" t="s">
        <v>17</v>
      </c>
      <c r="G3331" s="261" t="s">
        <v>17</v>
      </c>
      <c r="H3331" s="261" t="s">
        <v>17</v>
      </c>
      <c r="I3331" s="261" t="s">
        <v>17</v>
      </c>
      <c r="J3331" s="261" t="s">
        <v>5553</v>
      </c>
      <c r="K3331" s="261" t="s">
        <v>5583</v>
      </c>
      <c r="L3331" s="262">
        <v>45713</v>
      </c>
      <c r="M3331" s="261" t="s">
        <v>20</v>
      </c>
    </row>
    <row r="3332" spans="1:13" x14ac:dyDescent="0.35">
      <c r="A3332" s="259" t="s">
        <v>2621</v>
      </c>
      <c r="B3332" s="259" t="s">
        <v>2622</v>
      </c>
      <c r="C3332" s="259" t="s">
        <v>2623</v>
      </c>
      <c r="D3332" s="259" t="s">
        <v>282</v>
      </c>
      <c r="E3332" s="259">
        <v>2</v>
      </c>
      <c r="F3332" s="259" t="s">
        <v>5584</v>
      </c>
      <c r="G3332" s="259" t="s">
        <v>358</v>
      </c>
      <c r="H3332" s="259">
        <v>1</v>
      </c>
      <c r="I3332" s="259" t="s">
        <v>5585</v>
      </c>
      <c r="J3332" s="259" t="s">
        <v>5586</v>
      </c>
      <c r="K3332" s="259" t="s">
        <v>5587</v>
      </c>
      <c r="L3332" s="260">
        <v>45713</v>
      </c>
      <c r="M3332" s="259" t="s">
        <v>310</v>
      </c>
    </row>
    <row r="3333" spans="1:13" x14ac:dyDescent="0.35">
      <c r="A3333" s="261" t="s">
        <v>3810</v>
      </c>
      <c r="B3333" s="261" t="s">
        <v>3811</v>
      </c>
      <c r="C3333" s="261" t="s">
        <v>1567</v>
      </c>
      <c r="D3333" s="261" t="s">
        <v>413</v>
      </c>
      <c r="E3333" s="261">
        <v>108767</v>
      </c>
      <c r="F3333" s="261" t="s">
        <v>5588</v>
      </c>
      <c r="G3333" s="261" t="s">
        <v>742</v>
      </c>
      <c r="H3333" s="261">
        <v>2</v>
      </c>
      <c r="I3333" s="261" t="s">
        <v>5589</v>
      </c>
      <c r="J3333" s="261" t="s">
        <v>5590</v>
      </c>
      <c r="K3333" s="261" t="s">
        <v>5591</v>
      </c>
      <c r="L3333" s="262">
        <v>45713</v>
      </c>
      <c r="M3333" s="261" t="s">
        <v>310</v>
      </c>
    </row>
    <row r="3334" spans="1:13" x14ac:dyDescent="0.35">
      <c r="A3334" s="259" t="s">
        <v>3810</v>
      </c>
      <c r="B3334" s="259" t="s">
        <v>3811</v>
      </c>
      <c r="C3334" s="259" t="s">
        <v>1567</v>
      </c>
      <c r="D3334" s="259" t="s">
        <v>545</v>
      </c>
      <c r="E3334" s="259">
        <v>313</v>
      </c>
      <c r="F3334" s="259" t="s">
        <v>5592</v>
      </c>
      <c r="G3334" s="259" t="s">
        <v>742</v>
      </c>
      <c r="H3334" s="259">
        <v>2</v>
      </c>
      <c r="I3334" s="259" t="s">
        <v>4070</v>
      </c>
      <c r="J3334" s="259" t="s">
        <v>5593</v>
      </c>
      <c r="K3334" s="259" t="s">
        <v>5594</v>
      </c>
      <c r="L3334" s="260">
        <v>45713</v>
      </c>
      <c r="M3334" s="259" t="s">
        <v>310</v>
      </c>
    </row>
    <row r="3335" spans="1:13" x14ac:dyDescent="0.35">
      <c r="A3335" s="261" t="s">
        <v>3810</v>
      </c>
      <c r="B3335" s="261" t="s">
        <v>3811</v>
      </c>
      <c r="C3335" s="261" t="s">
        <v>1567</v>
      </c>
      <c r="D3335" s="261" t="s">
        <v>550</v>
      </c>
      <c r="E3335" s="261">
        <v>313</v>
      </c>
      <c r="F3335" s="261" t="s">
        <v>5592</v>
      </c>
      <c r="G3335" s="261" t="s">
        <v>742</v>
      </c>
      <c r="H3335" s="261">
        <v>2</v>
      </c>
      <c r="I3335" s="261" t="s">
        <v>4070</v>
      </c>
      <c r="J3335" s="261" t="s">
        <v>5595</v>
      </c>
      <c r="K3335" s="261" t="s">
        <v>5596</v>
      </c>
      <c r="L3335" s="262">
        <v>45713</v>
      </c>
      <c r="M3335" s="261" t="s">
        <v>310</v>
      </c>
    </row>
    <row r="3336" spans="1:13" x14ac:dyDescent="0.35">
      <c r="A3336" s="259" t="s">
        <v>3810</v>
      </c>
      <c r="B3336" s="259" t="s">
        <v>3811</v>
      </c>
      <c r="C3336" s="259" t="s">
        <v>1567</v>
      </c>
      <c r="D3336" s="259" t="s">
        <v>686</v>
      </c>
      <c r="E3336" s="259">
        <v>2697020</v>
      </c>
      <c r="F3336" s="259" t="s">
        <v>5597</v>
      </c>
      <c r="G3336" s="259" t="s">
        <v>742</v>
      </c>
      <c r="H3336" s="259">
        <v>2</v>
      </c>
      <c r="I3336" s="259" t="s">
        <v>5598</v>
      </c>
      <c r="J3336" s="259" t="s">
        <v>5599</v>
      </c>
      <c r="K3336" s="259" t="s">
        <v>5600</v>
      </c>
      <c r="L3336" s="260">
        <v>45713</v>
      </c>
      <c r="M3336" s="259" t="s">
        <v>310</v>
      </c>
    </row>
    <row r="3337" spans="1:13" x14ac:dyDescent="0.35">
      <c r="A3337" s="261" t="s">
        <v>3810</v>
      </c>
      <c r="B3337" s="261" t="s">
        <v>3811</v>
      </c>
      <c r="C3337" s="261" t="s">
        <v>1567</v>
      </c>
      <c r="D3337" s="261" t="s">
        <v>691</v>
      </c>
      <c r="E3337" s="261">
        <v>76905446</v>
      </c>
      <c r="F3337" s="261" t="s">
        <v>5601</v>
      </c>
      <c r="G3337" s="261" t="s">
        <v>742</v>
      </c>
      <c r="H3337" s="261">
        <v>2</v>
      </c>
      <c r="I3337" s="261" t="s">
        <v>5602</v>
      </c>
      <c r="J3337" s="261" t="s">
        <v>3762</v>
      </c>
      <c r="K3337" s="261" t="s">
        <v>5603</v>
      </c>
      <c r="L3337" s="262">
        <v>45713</v>
      </c>
      <c r="M3337" s="261" t="s">
        <v>310</v>
      </c>
    </row>
    <row r="3338" spans="1:13" x14ac:dyDescent="0.35">
      <c r="A3338" s="259" t="s">
        <v>3810</v>
      </c>
      <c r="B3338" s="259" t="s">
        <v>3811</v>
      </c>
      <c r="C3338" s="259" t="s">
        <v>1567</v>
      </c>
      <c r="D3338" s="259" t="s">
        <v>696</v>
      </c>
      <c r="E3338" s="259">
        <v>10674970</v>
      </c>
      <c r="F3338" s="259" t="s">
        <v>5604</v>
      </c>
      <c r="G3338" s="259" t="s">
        <v>742</v>
      </c>
      <c r="H3338" s="259">
        <v>2</v>
      </c>
      <c r="I3338" s="259" t="s">
        <v>5605</v>
      </c>
      <c r="J3338" s="259" t="s">
        <v>3766</v>
      </c>
      <c r="K3338" s="259" t="s">
        <v>5606</v>
      </c>
      <c r="L3338" s="260">
        <v>45713</v>
      </c>
      <c r="M3338" s="259" t="s">
        <v>310</v>
      </c>
    </row>
    <row r="3339" spans="1:13" x14ac:dyDescent="0.35">
      <c r="A3339" s="261" t="s">
        <v>3810</v>
      </c>
      <c r="B3339" s="261" t="s">
        <v>3811</v>
      </c>
      <c r="C3339" s="261" t="s">
        <v>1567</v>
      </c>
      <c r="D3339" s="261" t="s">
        <v>699</v>
      </c>
      <c r="E3339" s="261">
        <v>2697020</v>
      </c>
      <c r="F3339" s="261" t="s">
        <v>5597</v>
      </c>
      <c r="G3339" s="261" t="s">
        <v>742</v>
      </c>
      <c r="H3339" s="261">
        <v>2</v>
      </c>
      <c r="I3339" s="261" t="s">
        <v>5598</v>
      </c>
      <c r="J3339" s="261" t="s">
        <v>5607</v>
      </c>
      <c r="K3339" s="261" t="s">
        <v>5608</v>
      </c>
      <c r="L3339" s="262">
        <v>45713</v>
      </c>
      <c r="M3339" s="261" t="s">
        <v>310</v>
      </c>
    </row>
    <row r="3340" spans="1:13" x14ac:dyDescent="0.35">
      <c r="A3340" s="259" t="s">
        <v>3810</v>
      </c>
      <c r="B3340" s="259" t="s">
        <v>3811</v>
      </c>
      <c r="C3340" s="259" t="s">
        <v>1567</v>
      </c>
      <c r="D3340" s="259" t="s">
        <v>16</v>
      </c>
      <c r="E3340" s="259">
        <v>379209</v>
      </c>
      <c r="F3340" s="259" t="s">
        <v>5609</v>
      </c>
      <c r="G3340" s="259" t="s">
        <v>358</v>
      </c>
      <c r="H3340" s="259">
        <v>1</v>
      </c>
      <c r="I3340" s="259" t="s">
        <v>5610</v>
      </c>
      <c r="J3340" s="259" t="s">
        <v>5611</v>
      </c>
      <c r="K3340" s="259" t="s">
        <v>5612</v>
      </c>
      <c r="L3340" s="260">
        <v>45713</v>
      </c>
      <c r="M3340" s="259" t="s">
        <v>310</v>
      </c>
    </row>
    <row r="3341" spans="1:13" x14ac:dyDescent="0.35">
      <c r="A3341" s="261" t="s">
        <v>3810</v>
      </c>
      <c r="B3341" s="261" t="s">
        <v>3811</v>
      </c>
      <c r="C3341" s="261" t="s">
        <v>1567</v>
      </c>
      <c r="D3341" s="261" t="s">
        <v>21</v>
      </c>
      <c r="E3341" s="261">
        <v>39964</v>
      </c>
      <c r="F3341" s="261" t="s">
        <v>5609</v>
      </c>
      <c r="G3341" s="261" t="s">
        <v>358</v>
      </c>
      <c r="H3341" s="261">
        <v>1</v>
      </c>
      <c r="I3341" s="261" t="s">
        <v>5610</v>
      </c>
      <c r="J3341" s="261" t="s">
        <v>5613</v>
      </c>
      <c r="K3341" s="261" t="s">
        <v>5614</v>
      </c>
      <c r="L3341" s="262">
        <v>45713</v>
      </c>
      <c r="M3341" s="261" t="s">
        <v>310</v>
      </c>
    </row>
    <row r="3342" spans="1:13" x14ac:dyDescent="0.35">
      <c r="A3342" s="259" t="s">
        <v>1565</v>
      </c>
      <c r="B3342" s="259" t="s">
        <v>1566</v>
      </c>
      <c r="C3342" s="259" t="s">
        <v>1567</v>
      </c>
      <c r="D3342" s="259" t="s">
        <v>696</v>
      </c>
      <c r="E3342" s="259">
        <v>0</v>
      </c>
      <c r="F3342" s="259" t="s">
        <v>17</v>
      </c>
      <c r="G3342" s="259" t="s">
        <v>742</v>
      </c>
      <c r="H3342" s="259">
        <v>2</v>
      </c>
      <c r="I3342" s="259" t="s">
        <v>17</v>
      </c>
      <c r="J3342" s="259" t="s">
        <v>4562</v>
      </c>
      <c r="K3342" s="259" t="s">
        <v>5615</v>
      </c>
      <c r="L3342" s="260">
        <v>45713</v>
      </c>
      <c r="M3342" s="259" t="s">
        <v>310</v>
      </c>
    </row>
    <row r="3343" spans="1:13" x14ac:dyDescent="0.35">
      <c r="A3343" s="261" t="s">
        <v>1565</v>
      </c>
      <c r="B3343" s="261" t="s">
        <v>1566</v>
      </c>
      <c r="C3343" s="261" t="s">
        <v>1567</v>
      </c>
      <c r="D3343" s="261" t="s">
        <v>699</v>
      </c>
      <c r="E3343" s="261">
        <v>97020</v>
      </c>
      <c r="F3343" s="261" t="s">
        <v>5616</v>
      </c>
      <c r="G3343" s="261" t="s">
        <v>742</v>
      </c>
      <c r="H3343" s="261">
        <v>2</v>
      </c>
      <c r="I3343" s="261" t="s">
        <v>5617</v>
      </c>
      <c r="J3343" s="261" t="s">
        <v>5618</v>
      </c>
      <c r="K3343" s="261" t="s">
        <v>5619</v>
      </c>
      <c r="L3343" s="262">
        <v>45713</v>
      </c>
      <c r="M3343" s="261" t="s">
        <v>310</v>
      </c>
    </row>
    <row r="3344" spans="1:13" x14ac:dyDescent="0.35">
      <c r="A3344" s="259" t="s">
        <v>2050</v>
      </c>
      <c r="B3344" s="259" t="s">
        <v>2051</v>
      </c>
      <c r="C3344" s="259" t="s">
        <v>1567</v>
      </c>
      <c r="D3344" s="259" t="s">
        <v>413</v>
      </c>
      <c r="E3344" s="259">
        <v>5326</v>
      </c>
      <c r="F3344" s="259" t="s">
        <v>5620</v>
      </c>
      <c r="G3344" s="259" t="s">
        <v>358</v>
      </c>
      <c r="H3344" s="259">
        <v>1</v>
      </c>
      <c r="I3344" s="259" t="s">
        <v>5621</v>
      </c>
      <c r="J3344" s="259" t="s">
        <v>5622</v>
      </c>
      <c r="K3344" s="259" t="s">
        <v>5623</v>
      </c>
      <c r="L3344" s="260">
        <v>45713</v>
      </c>
      <c r="M3344" s="259" t="s">
        <v>310</v>
      </c>
    </row>
    <row r="3345" spans="1:13" x14ac:dyDescent="0.35">
      <c r="A3345" s="261" t="s">
        <v>2050</v>
      </c>
      <c r="B3345" s="261" t="s">
        <v>2051</v>
      </c>
      <c r="C3345" s="261" t="s">
        <v>1567</v>
      </c>
      <c r="D3345" s="261" t="s">
        <v>550</v>
      </c>
      <c r="E3345" s="261">
        <v>313</v>
      </c>
      <c r="F3345" s="261" t="s">
        <v>5592</v>
      </c>
      <c r="G3345" s="261" t="s">
        <v>742</v>
      </c>
      <c r="H3345" s="261">
        <v>2</v>
      </c>
      <c r="I3345" s="261" t="s">
        <v>4070</v>
      </c>
      <c r="J3345" s="261" t="s">
        <v>5624</v>
      </c>
      <c r="K3345" s="261" t="s">
        <v>5625</v>
      </c>
      <c r="L3345" s="262">
        <v>45713</v>
      </c>
      <c r="M3345" s="261" t="s">
        <v>310</v>
      </c>
    </row>
    <row r="3346" spans="1:13" x14ac:dyDescent="0.35">
      <c r="A3346" s="259" t="s">
        <v>2050</v>
      </c>
      <c r="B3346" s="259" t="s">
        <v>2051</v>
      </c>
      <c r="C3346" s="259" t="s">
        <v>1567</v>
      </c>
      <c r="D3346" s="259" t="s">
        <v>16</v>
      </c>
      <c r="E3346" s="259">
        <v>210124</v>
      </c>
      <c r="F3346" s="259" t="s">
        <v>5620</v>
      </c>
      <c r="G3346" s="259" t="s">
        <v>358</v>
      </c>
      <c r="H3346" s="259">
        <v>1</v>
      </c>
      <c r="I3346" s="259" t="s">
        <v>5621</v>
      </c>
      <c r="J3346" s="259" t="s">
        <v>5626</v>
      </c>
      <c r="K3346" s="259" t="s">
        <v>5627</v>
      </c>
      <c r="L3346" s="260">
        <v>45713</v>
      </c>
      <c r="M3346" s="259" t="s">
        <v>310</v>
      </c>
    </row>
    <row r="3347" spans="1:13" x14ac:dyDescent="0.35">
      <c r="A3347" s="261" t="s">
        <v>2050</v>
      </c>
      <c r="B3347" s="261" t="s">
        <v>2051</v>
      </c>
      <c r="C3347" s="261" t="s">
        <v>1567</v>
      </c>
      <c r="D3347" s="261" t="s">
        <v>21</v>
      </c>
      <c r="E3347" s="261">
        <v>16067</v>
      </c>
      <c r="F3347" s="261" t="s">
        <v>5620</v>
      </c>
      <c r="G3347" s="261" t="s">
        <v>358</v>
      </c>
      <c r="H3347" s="261">
        <v>1</v>
      </c>
      <c r="I3347" s="261" t="s">
        <v>5621</v>
      </c>
      <c r="J3347" s="261" t="s">
        <v>5628</v>
      </c>
      <c r="K3347" s="261" t="s">
        <v>5629</v>
      </c>
      <c r="L3347" s="262">
        <v>45713</v>
      </c>
      <c r="M3347" s="261" t="s">
        <v>310</v>
      </c>
    </row>
    <row r="3348" spans="1:13" x14ac:dyDescent="0.35">
      <c r="A3348" s="259" t="s">
        <v>3736</v>
      </c>
      <c r="B3348" s="259" t="s">
        <v>3737</v>
      </c>
      <c r="C3348" s="259" t="s">
        <v>1567</v>
      </c>
      <c r="D3348" s="259" t="s">
        <v>413</v>
      </c>
      <c r="E3348" s="259">
        <v>6421</v>
      </c>
      <c r="F3348" s="259" t="s">
        <v>5630</v>
      </c>
      <c r="G3348" s="259" t="s">
        <v>358</v>
      </c>
      <c r="H3348" s="259">
        <v>1</v>
      </c>
      <c r="I3348" s="259" t="s">
        <v>5631</v>
      </c>
      <c r="J3348" s="259" t="s">
        <v>5632</v>
      </c>
      <c r="K3348" s="259" t="s">
        <v>5633</v>
      </c>
      <c r="L3348" s="260">
        <v>45713</v>
      </c>
      <c r="M3348" s="259" t="s">
        <v>310</v>
      </c>
    </row>
    <row r="3349" spans="1:13" x14ac:dyDescent="0.35">
      <c r="A3349" s="261" t="s">
        <v>3736</v>
      </c>
      <c r="B3349" s="261" t="s">
        <v>3737</v>
      </c>
      <c r="C3349" s="261" t="s">
        <v>1567</v>
      </c>
      <c r="D3349" s="261" t="s">
        <v>550</v>
      </c>
      <c r="E3349" s="261">
        <v>313</v>
      </c>
      <c r="F3349" s="261" t="s">
        <v>5592</v>
      </c>
      <c r="G3349" s="261" t="s">
        <v>742</v>
      </c>
      <c r="H3349" s="261">
        <v>2</v>
      </c>
      <c r="I3349" s="261" t="s">
        <v>4070</v>
      </c>
      <c r="J3349" s="261" t="s">
        <v>5624</v>
      </c>
      <c r="K3349" s="261" t="s">
        <v>5634</v>
      </c>
      <c r="L3349" s="262">
        <v>45713</v>
      </c>
      <c r="M3349" s="261" t="s">
        <v>310</v>
      </c>
    </row>
    <row r="3350" spans="1:13" x14ac:dyDescent="0.35">
      <c r="A3350" s="259" t="s">
        <v>3736</v>
      </c>
      <c r="B3350" s="259" t="s">
        <v>3737</v>
      </c>
      <c r="C3350" s="259" t="s">
        <v>1567</v>
      </c>
      <c r="D3350" s="259" t="s">
        <v>16</v>
      </c>
      <c r="E3350" s="259">
        <v>169085</v>
      </c>
      <c r="F3350" s="259" t="s">
        <v>5635</v>
      </c>
      <c r="G3350" s="259" t="s">
        <v>358</v>
      </c>
      <c r="H3350" s="259">
        <v>1</v>
      </c>
      <c r="I3350" s="259" t="s">
        <v>5631</v>
      </c>
      <c r="J3350" s="259" t="s">
        <v>5636</v>
      </c>
      <c r="K3350" s="259" t="s">
        <v>5637</v>
      </c>
      <c r="L3350" s="260">
        <v>45713</v>
      </c>
      <c r="M3350" s="259" t="s">
        <v>310</v>
      </c>
    </row>
    <row r="3351" spans="1:13" x14ac:dyDescent="0.35">
      <c r="A3351" s="261" t="s">
        <v>3736</v>
      </c>
      <c r="B3351" s="261" t="s">
        <v>3737</v>
      </c>
      <c r="C3351" s="261" t="s">
        <v>1567</v>
      </c>
      <c r="D3351" s="261" t="s">
        <v>21</v>
      </c>
      <c r="E3351" s="261">
        <v>23897</v>
      </c>
      <c r="F3351" s="261" t="s">
        <v>5635</v>
      </c>
      <c r="G3351" s="261" t="s">
        <v>358</v>
      </c>
      <c r="H3351" s="261">
        <v>1</v>
      </c>
      <c r="I3351" s="261" t="s">
        <v>5631</v>
      </c>
      <c r="J3351" s="261" t="s">
        <v>5638</v>
      </c>
      <c r="K3351" s="261" t="s">
        <v>5639</v>
      </c>
      <c r="L3351" s="262">
        <v>45713</v>
      </c>
      <c r="M3351" s="261" t="s">
        <v>310</v>
      </c>
    </row>
    <row r="3352" spans="1:13" x14ac:dyDescent="0.35">
      <c r="A3352" s="259" t="s">
        <v>1974</v>
      </c>
      <c r="B3352" s="259" t="s">
        <v>1975</v>
      </c>
      <c r="C3352" s="259" t="s">
        <v>1976</v>
      </c>
      <c r="D3352" s="259" t="s">
        <v>648</v>
      </c>
      <c r="E3352" s="259">
        <v>69521216</v>
      </c>
      <c r="F3352" s="259" t="s">
        <v>5640</v>
      </c>
      <c r="G3352" s="259" t="s">
        <v>742</v>
      </c>
      <c r="H3352" s="259">
        <v>2</v>
      </c>
      <c r="I3352" s="259" t="s">
        <v>5641</v>
      </c>
      <c r="J3352" s="259" t="s">
        <v>5642</v>
      </c>
      <c r="K3352" s="259" t="s">
        <v>5643</v>
      </c>
      <c r="L3352" s="260">
        <v>45713</v>
      </c>
      <c r="M3352" s="259" t="s">
        <v>310</v>
      </c>
    </row>
    <row r="3353" spans="1:13" x14ac:dyDescent="0.35">
      <c r="A3353" s="261" t="s">
        <v>1974</v>
      </c>
      <c r="B3353" s="261" t="s">
        <v>1975</v>
      </c>
      <c r="C3353" s="261" t="s">
        <v>1976</v>
      </c>
      <c r="D3353" s="261" t="s">
        <v>653</v>
      </c>
      <c r="E3353" s="261">
        <v>12012</v>
      </c>
      <c r="F3353" s="261" t="s">
        <v>5644</v>
      </c>
      <c r="G3353" s="261" t="s">
        <v>742</v>
      </c>
      <c r="H3353" s="261">
        <v>2</v>
      </c>
      <c r="I3353" s="261" t="s">
        <v>5645</v>
      </c>
      <c r="J3353" s="261" t="s">
        <v>5646</v>
      </c>
      <c r="K3353" s="261" t="s">
        <v>5647</v>
      </c>
      <c r="L3353" s="262">
        <v>45713</v>
      </c>
      <c r="M3353" s="261" t="s">
        <v>310</v>
      </c>
    </row>
    <row r="3354" spans="1:13" x14ac:dyDescent="0.35">
      <c r="A3354" s="259" t="s">
        <v>1974</v>
      </c>
      <c r="B3354" s="259" t="s">
        <v>1975</v>
      </c>
      <c r="C3354" s="259" t="s">
        <v>1976</v>
      </c>
      <c r="D3354" s="259" t="s">
        <v>658</v>
      </c>
      <c r="E3354" s="259">
        <v>428964</v>
      </c>
      <c r="F3354" s="259" t="s">
        <v>5640</v>
      </c>
      <c r="G3354" s="259" t="s">
        <v>742</v>
      </c>
      <c r="H3354" s="259">
        <v>2</v>
      </c>
      <c r="I3354" s="259" t="s">
        <v>5641</v>
      </c>
      <c r="J3354" s="259" t="s">
        <v>5648</v>
      </c>
      <c r="K3354" s="259" t="s">
        <v>5649</v>
      </c>
      <c r="L3354" s="260">
        <v>45713</v>
      </c>
      <c r="M3354" s="259" t="s">
        <v>310</v>
      </c>
    </row>
    <row r="3355" spans="1:13" x14ac:dyDescent="0.35">
      <c r="A3355" s="261" t="s">
        <v>1974</v>
      </c>
      <c r="B3355" s="261" t="s">
        <v>1975</v>
      </c>
      <c r="C3355" s="261" t="s">
        <v>1976</v>
      </c>
      <c r="D3355" s="261" t="s">
        <v>663</v>
      </c>
      <c r="E3355" s="261">
        <v>126454</v>
      </c>
      <c r="F3355" s="261" t="s">
        <v>5650</v>
      </c>
      <c r="G3355" s="261" t="s">
        <v>742</v>
      </c>
      <c r="H3355" s="261">
        <v>2</v>
      </c>
      <c r="I3355" s="261" t="s">
        <v>5651</v>
      </c>
      <c r="J3355" s="261" t="s">
        <v>5652</v>
      </c>
      <c r="K3355" s="261" t="s">
        <v>5653</v>
      </c>
      <c r="L3355" s="262">
        <v>45713</v>
      </c>
      <c r="M3355" s="261" t="s">
        <v>310</v>
      </c>
    </row>
    <row r="3356" spans="1:13" x14ac:dyDescent="0.35">
      <c r="A3356" s="259" t="s">
        <v>1974</v>
      </c>
      <c r="B3356" s="259" t="s">
        <v>1975</v>
      </c>
      <c r="C3356" s="259" t="s">
        <v>1976</v>
      </c>
      <c r="D3356" s="259" t="s">
        <v>413</v>
      </c>
      <c r="E3356" s="259">
        <v>126454</v>
      </c>
      <c r="F3356" s="259" t="s">
        <v>5650</v>
      </c>
      <c r="G3356" s="259" t="s">
        <v>742</v>
      </c>
      <c r="H3356" s="259">
        <v>2</v>
      </c>
      <c r="I3356" s="259" t="s">
        <v>5651</v>
      </c>
      <c r="J3356" s="259" t="s">
        <v>5654</v>
      </c>
      <c r="K3356" s="259" t="s">
        <v>5655</v>
      </c>
      <c r="L3356" s="260">
        <v>45713</v>
      </c>
      <c r="M3356" s="259" t="s">
        <v>310</v>
      </c>
    </row>
    <row r="3357" spans="1:13" x14ac:dyDescent="0.35">
      <c r="A3357" s="261" t="s">
        <v>1974</v>
      </c>
      <c r="B3357" s="261" t="s">
        <v>1975</v>
      </c>
      <c r="C3357" s="261" t="s">
        <v>1976</v>
      </c>
      <c r="D3357" s="261" t="s">
        <v>40</v>
      </c>
      <c r="E3357" s="261" t="s">
        <v>17</v>
      </c>
      <c r="F3357" s="261" t="s">
        <v>17</v>
      </c>
      <c r="G3357" s="261" t="s">
        <v>17</v>
      </c>
      <c r="H3357" s="261" t="s">
        <v>17</v>
      </c>
      <c r="I3357" s="261" t="s">
        <v>17</v>
      </c>
      <c r="J3357" s="261" t="s">
        <v>18</v>
      </c>
      <c r="K3357" s="261" t="s">
        <v>5656</v>
      </c>
      <c r="L3357" s="262">
        <v>45713</v>
      </c>
      <c r="M3357" s="261" t="s">
        <v>20</v>
      </c>
    </row>
    <row r="3358" spans="1:13" x14ac:dyDescent="0.35">
      <c r="A3358" s="259" t="s">
        <v>1974</v>
      </c>
      <c r="B3358" s="259" t="s">
        <v>1975</v>
      </c>
      <c r="C3358" s="259" t="s">
        <v>1976</v>
      </c>
      <c r="D3358" s="259" t="s">
        <v>545</v>
      </c>
      <c r="E3358" s="259">
        <v>3</v>
      </c>
      <c r="F3358" s="259" t="s">
        <v>5657</v>
      </c>
      <c r="G3358" s="259" t="s">
        <v>358</v>
      </c>
      <c r="H3358" s="259">
        <v>1</v>
      </c>
      <c r="I3358" s="259" t="s">
        <v>5658</v>
      </c>
      <c r="J3358" s="259" t="s">
        <v>5659</v>
      </c>
      <c r="K3358" s="259" t="s">
        <v>5660</v>
      </c>
      <c r="L3358" s="260">
        <v>45713</v>
      </c>
      <c r="M3358" s="259" t="s">
        <v>310</v>
      </c>
    </row>
    <row r="3359" spans="1:13" x14ac:dyDescent="0.35">
      <c r="A3359" s="261" t="s">
        <v>1974</v>
      </c>
      <c r="B3359" s="261" t="s">
        <v>1975</v>
      </c>
      <c r="C3359" s="261" t="s">
        <v>1976</v>
      </c>
      <c r="D3359" s="261" t="s">
        <v>550</v>
      </c>
      <c r="E3359" s="261">
        <v>3</v>
      </c>
      <c r="F3359" s="261" t="s">
        <v>5657</v>
      </c>
      <c r="G3359" s="261" t="s">
        <v>358</v>
      </c>
      <c r="H3359" s="261">
        <v>1</v>
      </c>
      <c r="I3359" s="261" t="s">
        <v>5658</v>
      </c>
      <c r="J3359" s="261" t="s">
        <v>5661</v>
      </c>
      <c r="K3359" s="261" t="s">
        <v>5662</v>
      </c>
      <c r="L3359" s="262">
        <v>45713</v>
      </c>
      <c r="M3359" s="261" t="s">
        <v>310</v>
      </c>
    </row>
    <row r="3360" spans="1:13" x14ac:dyDescent="0.35">
      <c r="A3360" s="259" t="s">
        <v>1974</v>
      </c>
      <c r="B3360" s="259" t="s">
        <v>1975</v>
      </c>
      <c r="C3360" s="259" t="s">
        <v>1976</v>
      </c>
      <c r="D3360" s="259" t="s">
        <v>686</v>
      </c>
      <c r="E3360" s="259">
        <v>126454</v>
      </c>
      <c r="F3360" s="259" t="s">
        <v>5663</v>
      </c>
      <c r="G3360" s="259" t="s">
        <v>742</v>
      </c>
      <c r="H3360" s="259">
        <v>2</v>
      </c>
      <c r="I3360" s="259" t="s">
        <v>5664</v>
      </c>
      <c r="J3360" s="259" t="s">
        <v>5665</v>
      </c>
      <c r="K3360" s="259" t="s">
        <v>5666</v>
      </c>
      <c r="L3360" s="260">
        <v>45713</v>
      </c>
      <c r="M3360" s="259" t="s">
        <v>310</v>
      </c>
    </row>
    <row r="3361" spans="1:13" x14ac:dyDescent="0.35">
      <c r="A3361" s="261" t="s">
        <v>1974</v>
      </c>
      <c r="B3361" s="261" t="s">
        <v>1975</v>
      </c>
      <c r="C3361" s="261" t="s">
        <v>1976</v>
      </c>
      <c r="D3361" s="261" t="s">
        <v>691</v>
      </c>
      <c r="E3361" s="261">
        <v>302510</v>
      </c>
      <c r="F3361" s="261" t="s">
        <v>5640</v>
      </c>
      <c r="G3361" s="261" t="s">
        <v>742</v>
      </c>
      <c r="H3361" s="261">
        <v>2</v>
      </c>
      <c r="I3361" s="261" t="s">
        <v>5641</v>
      </c>
      <c r="J3361" s="261" t="s">
        <v>5577</v>
      </c>
      <c r="K3361" s="261" t="s">
        <v>5667</v>
      </c>
      <c r="L3361" s="262">
        <v>45713</v>
      </c>
      <c r="M3361" s="261" t="s">
        <v>310</v>
      </c>
    </row>
    <row r="3362" spans="1:13" x14ac:dyDescent="0.35">
      <c r="A3362" s="259" t="s">
        <v>1974</v>
      </c>
      <c r="B3362" s="259" t="s">
        <v>1975</v>
      </c>
      <c r="C3362" s="259" t="s">
        <v>1976</v>
      </c>
      <c r="D3362" s="259" t="s">
        <v>696</v>
      </c>
      <c r="E3362" s="259">
        <v>0</v>
      </c>
      <c r="F3362" s="259" t="s">
        <v>5663</v>
      </c>
      <c r="G3362" s="259" t="s">
        <v>742</v>
      </c>
      <c r="H3362" s="259">
        <v>2</v>
      </c>
      <c r="I3362" s="259" t="s">
        <v>5664</v>
      </c>
      <c r="J3362" s="259" t="s">
        <v>5668</v>
      </c>
      <c r="K3362" s="259" t="s">
        <v>5669</v>
      </c>
      <c r="L3362" s="260">
        <v>45713</v>
      </c>
      <c r="M3362" s="259" t="s">
        <v>310</v>
      </c>
    </row>
    <row r="3363" spans="1:13" x14ac:dyDescent="0.35">
      <c r="A3363" s="261" t="s">
        <v>1974</v>
      </c>
      <c r="B3363" s="261" t="s">
        <v>1975</v>
      </c>
      <c r="C3363" s="261" t="s">
        <v>1976</v>
      </c>
      <c r="D3363" s="261" t="s">
        <v>699</v>
      </c>
      <c r="E3363" s="261">
        <v>126454</v>
      </c>
      <c r="F3363" s="261" t="s">
        <v>5663</v>
      </c>
      <c r="G3363" s="261" t="s">
        <v>742</v>
      </c>
      <c r="H3363" s="261">
        <v>2</v>
      </c>
      <c r="I3363" s="261" t="s">
        <v>5664</v>
      </c>
      <c r="J3363" s="261" t="s">
        <v>5670</v>
      </c>
      <c r="K3363" s="261" t="s">
        <v>5671</v>
      </c>
      <c r="L3363" s="262">
        <v>45713</v>
      </c>
      <c r="M3363" s="261" t="s">
        <v>310</v>
      </c>
    </row>
    <row r="3364" spans="1:13" x14ac:dyDescent="0.35">
      <c r="A3364" s="259" t="s">
        <v>1974</v>
      </c>
      <c r="B3364" s="259" t="s">
        <v>1975</v>
      </c>
      <c r="C3364" s="259" t="s">
        <v>1976</v>
      </c>
      <c r="D3364" s="259" t="s">
        <v>702</v>
      </c>
      <c r="E3364" s="259" t="s">
        <v>17</v>
      </c>
      <c r="F3364" s="259" t="s">
        <v>5663</v>
      </c>
      <c r="G3364" s="259" t="s">
        <v>742</v>
      </c>
      <c r="H3364" s="259">
        <v>2</v>
      </c>
      <c r="I3364" s="259" t="s">
        <v>5664</v>
      </c>
      <c r="J3364" s="259" t="s">
        <v>5670</v>
      </c>
      <c r="K3364" s="259" t="s">
        <v>5672</v>
      </c>
      <c r="L3364" s="260">
        <v>45713</v>
      </c>
      <c r="M3364" s="259" t="s">
        <v>310</v>
      </c>
    </row>
    <row r="3365" spans="1:13" x14ac:dyDescent="0.35">
      <c r="A3365" s="261" t="s">
        <v>1974</v>
      </c>
      <c r="B3365" s="261" t="s">
        <v>1975</v>
      </c>
      <c r="C3365" s="261" t="s">
        <v>1976</v>
      </c>
      <c r="D3365" s="261" t="s">
        <v>572</v>
      </c>
      <c r="E3365" s="261" t="s">
        <v>17</v>
      </c>
      <c r="F3365" s="261" t="s">
        <v>5663</v>
      </c>
      <c r="G3365" s="261" t="s">
        <v>742</v>
      </c>
      <c r="H3365" s="261">
        <v>2</v>
      </c>
      <c r="I3365" s="261" t="s">
        <v>5664</v>
      </c>
      <c r="J3365" s="261" t="s">
        <v>5670</v>
      </c>
      <c r="K3365" s="261" t="s">
        <v>5673</v>
      </c>
      <c r="L3365" s="262">
        <v>45713</v>
      </c>
      <c r="M3365" s="261" t="s">
        <v>310</v>
      </c>
    </row>
    <row r="3366" spans="1:13" x14ac:dyDescent="0.35">
      <c r="A3366" s="259" t="s">
        <v>1974</v>
      </c>
      <c r="B3366" s="259" t="s">
        <v>1975</v>
      </c>
      <c r="C3366" s="259" t="s">
        <v>1976</v>
      </c>
      <c r="D3366" s="259" t="s">
        <v>282</v>
      </c>
      <c r="E3366" s="259">
        <v>2</v>
      </c>
      <c r="F3366" s="259" t="s">
        <v>5663</v>
      </c>
      <c r="G3366" s="259" t="s">
        <v>358</v>
      </c>
      <c r="H3366" s="259">
        <v>1</v>
      </c>
      <c r="I3366" s="259" t="s">
        <v>5664</v>
      </c>
      <c r="J3366" s="259" t="s">
        <v>5674</v>
      </c>
      <c r="K3366" s="259" t="s">
        <v>5675</v>
      </c>
      <c r="L3366" s="260">
        <v>45713</v>
      </c>
      <c r="M3366" s="259" t="s">
        <v>310</v>
      </c>
    </row>
    <row r="3367" spans="1:13" x14ac:dyDescent="0.35">
      <c r="A3367" s="261" t="s">
        <v>954</v>
      </c>
      <c r="B3367" s="261" t="s">
        <v>955</v>
      </c>
      <c r="C3367" s="261" t="s">
        <v>956</v>
      </c>
      <c r="D3367" s="261" t="s">
        <v>648</v>
      </c>
      <c r="E3367" s="261">
        <v>1340433</v>
      </c>
      <c r="F3367" s="261" t="s">
        <v>5676</v>
      </c>
      <c r="G3367" s="261" t="s">
        <v>358</v>
      </c>
      <c r="H3367" s="261">
        <v>1</v>
      </c>
      <c r="I3367" s="261" t="s">
        <v>5677</v>
      </c>
      <c r="J3367" s="261" t="s">
        <v>5678</v>
      </c>
      <c r="K3367" s="261" t="s">
        <v>5679</v>
      </c>
      <c r="L3367" s="262">
        <v>45713</v>
      </c>
      <c r="M3367" s="261" t="s">
        <v>20</v>
      </c>
    </row>
    <row r="3368" spans="1:13" x14ac:dyDescent="0.35">
      <c r="A3368" s="259" t="s">
        <v>954</v>
      </c>
      <c r="B3368" s="259" t="s">
        <v>955</v>
      </c>
      <c r="C3368" s="259" t="s">
        <v>956</v>
      </c>
      <c r="D3368" s="259" t="s">
        <v>653</v>
      </c>
      <c r="E3368" s="259">
        <v>14950</v>
      </c>
      <c r="F3368" s="259" t="s">
        <v>5680</v>
      </c>
      <c r="G3368" s="259" t="s">
        <v>358</v>
      </c>
      <c r="H3368" s="259">
        <v>1</v>
      </c>
      <c r="I3368" s="259" t="s">
        <v>5681</v>
      </c>
      <c r="J3368" s="259" t="s">
        <v>5682</v>
      </c>
      <c r="K3368" s="259" t="s">
        <v>5683</v>
      </c>
      <c r="L3368" s="260">
        <v>45713</v>
      </c>
      <c r="M3368" s="259" t="s">
        <v>20</v>
      </c>
    </row>
    <row r="3369" spans="1:13" x14ac:dyDescent="0.35">
      <c r="A3369" s="261" t="s">
        <v>954</v>
      </c>
      <c r="B3369" s="261" t="s">
        <v>955</v>
      </c>
      <c r="C3369" s="261" t="s">
        <v>956</v>
      </c>
      <c r="D3369" s="261" t="s">
        <v>658</v>
      </c>
      <c r="E3369" s="261">
        <v>1340433</v>
      </c>
      <c r="F3369" s="261" t="s">
        <v>5676</v>
      </c>
      <c r="G3369" s="261" t="s">
        <v>358</v>
      </c>
      <c r="H3369" s="261">
        <v>1</v>
      </c>
      <c r="I3369" s="261" t="s">
        <v>5677</v>
      </c>
      <c r="J3369" s="261" t="s">
        <v>5684</v>
      </c>
      <c r="K3369" s="261" t="s">
        <v>5685</v>
      </c>
      <c r="L3369" s="262">
        <v>45713</v>
      </c>
      <c r="M3369" s="261" t="s">
        <v>20</v>
      </c>
    </row>
    <row r="3370" spans="1:13" x14ac:dyDescent="0.35">
      <c r="A3370" s="259" t="s">
        <v>954</v>
      </c>
      <c r="B3370" s="259" t="s">
        <v>955</v>
      </c>
      <c r="C3370" s="259" t="s">
        <v>956</v>
      </c>
      <c r="D3370" s="259" t="s">
        <v>663</v>
      </c>
      <c r="E3370" s="259">
        <v>857795</v>
      </c>
      <c r="F3370" s="259" t="s">
        <v>5676</v>
      </c>
      <c r="G3370" s="259" t="s">
        <v>358</v>
      </c>
      <c r="H3370" s="259">
        <v>1</v>
      </c>
      <c r="I3370" s="259" t="s">
        <v>5677</v>
      </c>
      <c r="J3370" s="259" t="s">
        <v>5686</v>
      </c>
      <c r="K3370" s="259" t="s">
        <v>5687</v>
      </c>
      <c r="L3370" s="260">
        <v>45713</v>
      </c>
      <c r="M3370" s="259" t="s">
        <v>20</v>
      </c>
    </row>
    <row r="3371" spans="1:13" x14ac:dyDescent="0.35">
      <c r="A3371" s="261" t="s">
        <v>954</v>
      </c>
      <c r="B3371" s="261" t="s">
        <v>955</v>
      </c>
      <c r="C3371" s="261" t="s">
        <v>956</v>
      </c>
      <c r="D3371" s="261" t="s">
        <v>413</v>
      </c>
      <c r="E3371" s="261">
        <v>0</v>
      </c>
      <c r="F3371" s="261" t="s">
        <v>5676</v>
      </c>
      <c r="G3371" s="261" t="s">
        <v>358</v>
      </c>
      <c r="H3371" s="261">
        <v>1</v>
      </c>
      <c r="I3371" s="261" t="s">
        <v>5677</v>
      </c>
      <c r="J3371" s="261" t="s">
        <v>5688</v>
      </c>
      <c r="K3371" s="261" t="s">
        <v>5689</v>
      </c>
      <c r="L3371" s="262">
        <v>45713</v>
      </c>
      <c r="M3371" s="261" t="s">
        <v>20</v>
      </c>
    </row>
    <row r="3372" spans="1:13" x14ac:dyDescent="0.35">
      <c r="A3372" s="259" t="s">
        <v>954</v>
      </c>
      <c r="B3372" s="259" t="s">
        <v>955</v>
      </c>
      <c r="C3372" s="259" t="s">
        <v>956</v>
      </c>
      <c r="D3372" s="259" t="s">
        <v>40</v>
      </c>
      <c r="E3372" s="259">
        <v>0</v>
      </c>
      <c r="F3372" s="259" t="s">
        <v>5676</v>
      </c>
      <c r="G3372" s="259" t="s">
        <v>358</v>
      </c>
      <c r="H3372" s="259">
        <v>1</v>
      </c>
      <c r="I3372" s="259" t="s">
        <v>5677</v>
      </c>
      <c r="J3372" s="259" t="s">
        <v>5690</v>
      </c>
      <c r="K3372" s="259" t="s">
        <v>5691</v>
      </c>
      <c r="L3372" s="260">
        <v>45713</v>
      </c>
      <c r="M3372" s="259" t="s">
        <v>20</v>
      </c>
    </row>
    <row r="3373" spans="1:13" x14ac:dyDescent="0.35">
      <c r="A3373" s="261" t="s">
        <v>954</v>
      </c>
      <c r="B3373" s="261" t="s">
        <v>955</v>
      </c>
      <c r="C3373" s="261" t="s">
        <v>956</v>
      </c>
      <c r="D3373" s="261" t="s">
        <v>545</v>
      </c>
      <c r="E3373" s="261">
        <v>0</v>
      </c>
      <c r="F3373" s="261" t="s">
        <v>5676</v>
      </c>
      <c r="G3373" s="261" t="s">
        <v>358</v>
      </c>
      <c r="H3373" s="261">
        <v>1</v>
      </c>
      <c r="I3373" s="261" t="s">
        <v>5677</v>
      </c>
      <c r="J3373" s="261" t="s">
        <v>5692</v>
      </c>
      <c r="K3373" s="261" t="s">
        <v>5693</v>
      </c>
      <c r="L3373" s="262">
        <v>45713</v>
      </c>
      <c r="M3373" s="261" t="s">
        <v>20</v>
      </c>
    </row>
    <row r="3374" spans="1:13" x14ac:dyDescent="0.35">
      <c r="A3374" s="259" t="s">
        <v>954</v>
      </c>
      <c r="B3374" s="259" t="s">
        <v>955</v>
      </c>
      <c r="C3374" s="259" t="s">
        <v>956</v>
      </c>
      <c r="D3374" s="259" t="s">
        <v>550</v>
      </c>
      <c r="E3374" s="259">
        <v>0</v>
      </c>
      <c r="F3374" s="259" t="s">
        <v>5676</v>
      </c>
      <c r="G3374" s="259" t="s">
        <v>358</v>
      </c>
      <c r="H3374" s="259">
        <v>1</v>
      </c>
      <c r="I3374" s="259" t="s">
        <v>5677</v>
      </c>
      <c r="J3374" s="259" t="s">
        <v>4071</v>
      </c>
      <c r="K3374" s="259" t="s">
        <v>5694</v>
      </c>
      <c r="L3374" s="260">
        <v>45713</v>
      </c>
      <c r="M3374" s="259" t="s">
        <v>20</v>
      </c>
    </row>
    <row r="3375" spans="1:13" x14ac:dyDescent="0.35">
      <c r="A3375" s="261" t="s">
        <v>954</v>
      </c>
      <c r="B3375" s="261" t="s">
        <v>955</v>
      </c>
      <c r="C3375" s="261" t="s">
        <v>956</v>
      </c>
      <c r="D3375" s="261" t="s">
        <v>686</v>
      </c>
      <c r="E3375" s="261">
        <v>363997</v>
      </c>
      <c r="F3375" s="261" t="s">
        <v>5676</v>
      </c>
      <c r="G3375" s="261" t="s">
        <v>358</v>
      </c>
      <c r="H3375" s="261">
        <v>1</v>
      </c>
      <c r="I3375" s="261" t="s">
        <v>5677</v>
      </c>
      <c r="J3375" s="261" t="s">
        <v>5695</v>
      </c>
      <c r="K3375" s="261" t="s">
        <v>5696</v>
      </c>
      <c r="L3375" s="262">
        <v>45713</v>
      </c>
      <c r="M3375" s="261" t="s">
        <v>20</v>
      </c>
    </row>
    <row r="3376" spans="1:13" x14ac:dyDescent="0.35">
      <c r="A3376" s="259" t="s">
        <v>954</v>
      </c>
      <c r="B3376" s="259" t="s">
        <v>955</v>
      </c>
      <c r="C3376" s="259" t="s">
        <v>956</v>
      </c>
      <c r="D3376" s="259" t="s">
        <v>691</v>
      </c>
      <c r="E3376" s="259">
        <v>482638</v>
      </c>
      <c r="F3376" s="259" t="s">
        <v>5676</v>
      </c>
      <c r="G3376" s="259" t="s">
        <v>358</v>
      </c>
      <c r="H3376" s="259">
        <v>1</v>
      </c>
      <c r="I3376" s="259" t="s">
        <v>5677</v>
      </c>
      <c r="J3376" s="259" t="s">
        <v>5697</v>
      </c>
      <c r="K3376" s="259" t="s">
        <v>5698</v>
      </c>
      <c r="L3376" s="260">
        <v>45713</v>
      </c>
      <c r="M3376" s="259" t="s">
        <v>20</v>
      </c>
    </row>
    <row r="3377" spans="1:13" x14ac:dyDescent="0.35">
      <c r="A3377" s="261" t="s">
        <v>954</v>
      </c>
      <c r="B3377" s="261" t="s">
        <v>955</v>
      </c>
      <c r="C3377" s="261" t="s">
        <v>956</v>
      </c>
      <c r="D3377" s="261" t="s">
        <v>696</v>
      </c>
      <c r="E3377" s="261">
        <v>493798</v>
      </c>
      <c r="F3377" s="261" t="s">
        <v>5676</v>
      </c>
      <c r="G3377" s="261" t="s">
        <v>358</v>
      </c>
      <c r="H3377" s="261">
        <v>1</v>
      </c>
      <c r="I3377" s="261" t="s">
        <v>5677</v>
      </c>
      <c r="J3377" s="261" t="s">
        <v>5699</v>
      </c>
      <c r="K3377" s="261" t="s">
        <v>5700</v>
      </c>
      <c r="L3377" s="262">
        <v>45713</v>
      </c>
      <c r="M3377" s="261" t="s">
        <v>20</v>
      </c>
    </row>
    <row r="3378" spans="1:13" x14ac:dyDescent="0.35">
      <c r="A3378" s="259" t="s">
        <v>954</v>
      </c>
      <c r="B3378" s="259" t="s">
        <v>955</v>
      </c>
      <c r="C3378" s="259" t="s">
        <v>956</v>
      </c>
      <c r="D3378" s="259" t="s">
        <v>699</v>
      </c>
      <c r="E3378" s="259">
        <v>341719</v>
      </c>
      <c r="F3378" s="259" t="s">
        <v>5676</v>
      </c>
      <c r="G3378" s="259" t="s">
        <v>358</v>
      </c>
      <c r="H3378" s="259">
        <v>1</v>
      </c>
      <c r="I3378" s="259" t="s">
        <v>5677</v>
      </c>
      <c r="J3378" s="259" t="s">
        <v>5701</v>
      </c>
      <c r="K3378" s="259" t="s">
        <v>5702</v>
      </c>
      <c r="L3378" s="260">
        <v>45713</v>
      </c>
      <c r="M3378" s="259" t="s">
        <v>20</v>
      </c>
    </row>
    <row r="3379" spans="1:13" x14ac:dyDescent="0.35">
      <c r="A3379" s="261" t="s">
        <v>954</v>
      </c>
      <c r="B3379" s="261" t="s">
        <v>955</v>
      </c>
      <c r="C3379" s="261" t="s">
        <v>956</v>
      </c>
      <c r="D3379" s="261" t="s">
        <v>702</v>
      </c>
      <c r="E3379" s="261">
        <v>22278</v>
      </c>
      <c r="F3379" s="261" t="s">
        <v>5676</v>
      </c>
      <c r="G3379" s="261" t="s">
        <v>358</v>
      </c>
      <c r="H3379" s="261">
        <v>1</v>
      </c>
      <c r="I3379" s="261" t="s">
        <v>5677</v>
      </c>
      <c r="J3379" s="261" t="s">
        <v>5703</v>
      </c>
      <c r="K3379" s="261" t="s">
        <v>5704</v>
      </c>
      <c r="L3379" s="262">
        <v>45713</v>
      </c>
      <c r="M3379" s="261" t="s">
        <v>20</v>
      </c>
    </row>
    <row r="3380" spans="1:13" x14ac:dyDescent="0.35">
      <c r="A3380" s="259" t="s">
        <v>954</v>
      </c>
      <c r="B3380" s="259" t="s">
        <v>955</v>
      </c>
      <c r="C3380" s="259" t="s">
        <v>956</v>
      </c>
      <c r="D3380" s="259" t="s">
        <v>572</v>
      </c>
      <c r="E3380" s="259">
        <v>0</v>
      </c>
      <c r="F3380" s="259" t="s">
        <v>5676</v>
      </c>
      <c r="G3380" s="259" t="s">
        <v>358</v>
      </c>
      <c r="H3380" s="259">
        <v>1</v>
      </c>
      <c r="I3380" s="259" t="s">
        <v>5677</v>
      </c>
      <c r="J3380" s="259" t="s">
        <v>5705</v>
      </c>
      <c r="K3380" s="259" t="s">
        <v>5706</v>
      </c>
      <c r="L3380" s="260">
        <v>45713</v>
      </c>
      <c r="M3380" s="259" t="s">
        <v>20</v>
      </c>
    </row>
    <row r="3381" spans="1:13" x14ac:dyDescent="0.35">
      <c r="A3381" s="261" t="s">
        <v>954</v>
      </c>
      <c r="B3381" s="261" t="s">
        <v>955</v>
      </c>
      <c r="C3381" s="261" t="s">
        <v>956</v>
      </c>
      <c r="D3381" s="261" t="s">
        <v>282</v>
      </c>
      <c r="E3381" s="261">
        <v>1</v>
      </c>
      <c r="F3381" s="261" t="s">
        <v>5676</v>
      </c>
      <c r="G3381" s="261" t="s">
        <v>358</v>
      </c>
      <c r="H3381" s="261">
        <v>1</v>
      </c>
      <c r="I3381" s="261" t="s">
        <v>5677</v>
      </c>
      <c r="J3381" s="261" t="s">
        <v>5707</v>
      </c>
      <c r="K3381" s="261" t="s">
        <v>5708</v>
      </c>
      <c r="L3381" s="262">
        <v>45713</v>
      </c>
      <c r="M3381" s="261" t="s">
        <v>20</v>
      </c>
    </row>
    <row r="3382" spans="1:13" x14ac:dyDescent="0.35">
      <c r="A3382" s="259" t="s">
        <v>1572</v>
      </c>
      <c r="B3382" s="259" t="s">
        <v>1573</v>
      </c>
      <c r="C3382" s="259" t="s">
        <v>1574</v>
      </c>
      <c r="D3382" s="259" t="s">
        <v>648</v>
      </c>
      <c r="E3382" s="259">
        <v>11781559</v>
      </c>
      <c r="F3382" s="259" t="s">
        <v>5709</v>
      </c>
      <c r="G3382" s="259" t="s">
        <v>742</v>
      </c>
      <c r="H3382" s="259">
        <v>2</v>
      </c>
      <c r="I3382" s="259" t="s">
        <v>5710</v>
      </c>
      <c r="J3382" s="259" t="s">
        <v>5711</v>
      </c>
      <c r="K3382" s="259" t="s">
        <v>5712</v>
      </c>
      <c r="L3382" s="260">
        <v>45713</v>
      </c>
      <c r="M3382" s="259" t="s">
        <v>20</v>
      </c>
    </row>
    <row r="3383" spans="1:13" x14ac:dyDescent="0.35">
      <c r="A3383" s="261" t="s">
        <v>1572</v>
      </c>
      <c r="B3383" s="261" t="s">
        <v>1573</v>
      </c>
      <c r="C3383" s="261" t="s">
        <v>1574</v>
      </c>
      <c r="D3383" s="261" t="s">
        <v>653</v>
      </c>
      <c r="E3383" s="261">
        <v>63667</v>
      </c>
      <c r="F3383" s="261" t="s">
        <v>5713</v>
      </c>
      <c r="G3383" s="261" t="s">
        <v>742</v>
      </c>
      <c r="H3383" s="261">
        <v>2</v>
      </c>
      <c r="I3383" s="261" t="s">
        <v>5714</v>
      </c>
      <c r="J3383" s="261" t="s">
        <v>5715</v>
      </c>
      <c r="K3383" s="261" t="s">
        <v>5716</v>
      </c>
      <c r="L3383" s="262">
        <v>45713</v>
      </c>
      <c r="M3383" s="261" t="s">
        <v>20</v>
      </c>
    </row>
    <row r="3384" spans="1:13" x14ac:dyDescent="0.35">
      <c r="A3384" s="259" t="s">
        <v>1572</v>
      </c>
      <c r="B3384" s="259" t="s">
        <v>1573</v>
      </c>
      <c r="C3384" s="259" t="s">
        <v>1574</v>
      </c>
      <c r="D3384" s="259" t="s">
        <v>658</v>
      </c>
      <c r="E3384" s="259">
        <v>4566398</v>
      </c>
      <c r="F3384" s="259" t="s">
        <v>5717</v>
      </c>
      <c r="G3384" s="259" t="s">
        <v>742</v>
      </c>
      <c r="H3384" s="259">
        <v>2</v>
      </c>
      <c r="I3384" s="259" t="s">
        <v>5718</v>
      </c>
      <c r="J3384" s="259" t="s">
        <v>5719</v>
      </c>
      <c r="K3384" s="259" t="s">
        <v>5720</v>
      </c>
      <c r="L3384" s="260">
        <v>45713</v>
      </c>
      <c r="M3384" s="259" t="s">
        <v>310</v>
      </c>
    </row>
    <row r="3385" spans="1:13" x14ac:dyDescent="0.35">
      <c r="A3385" s="261" t="s">
        <v>1572</v>
      </c>
      <c r="B3385" s="261" t="s">
        <v>1573</v>
      </c>
      <c r="C3385" s="261" t="s">
        <v>1574</v>
      </c>
      <c r="D3385" s="261" t="s">
        <v>663</v>
      </c>
      <c r="E3385" s="261">
        <v>571060</v>
      </c>
      <c r="F3385" s="261" t="s">
        <v>5721</v>
      </c>
      <c r="G3385" s="261" t="s">
        <v>742</v>
      </c>
      <c r="H3385" s="261">
        <v>2</v>
      </c>
      <c r="I3385" s="261" t="s">
        <v>5722</v>
      </c>
      <c r="J3385" s="261" t="s">
        <v>5723</v>
      </c>
      <c r="K3385" s="261" t="s">
        <v>5724</v>
      </c>
      <c r="L3385" s="262">
        <v>45713</v>
      </c>
      <c r="M3385" s="261" t="s">
        <v>310</v>
      </c>
    </row>
    <row r="3386" spans="1:13" x14ac:dyDescent="0.35">
      <c r="A3386" s="259" t="s">
        <v>1572</v>
      </c>
      <c r="B3386" s="259" t="s">
        <v>1573</v>
      </c>
      <c r="C3386" s="259" t="s">
        <v>1574</v>
      </c>
      <c r="D3386" s="259" t="s">
        <v>413</v>
      </c>
      <c r="E3386" s="259">
        <v>25453</v>
      </c>
      <c r="F3386" s="259" t="s">
        <v>5725</v>
      </c>
      <c r="G3386" s="259" t="s">
        <v>22</v>
      </c>
      <c r="H3386" s="259">
        <v>3</v>
      </c>
      <c r="I3386" s="259" t="s">
        <v>5726</v>
      </c>
      <c r="J3386" s="259" t="s">
        <v>5727</v>
      </c>
      <c r="K3386" s="259" t="s">
        <v>5728</v>
      </c>
      <c r="L3386" s="260">
        <v>45713</v>
      </c>
      <c r="M3386" s="259" t="s">
        <v>20</v>
      </c>
    </row>
    <row r="3387" spans="1:13" x14ac:dyDescent="0.35">
      <c r="A3387" s="261" t="s">
        <v>1572</v>
      </c>
      <c r="B3387" s="261" t="s">
        <v>1573</v>
      </c>
      <c r="C3387" s="261" t="s">
        <v>1574</v>
      </c>
      <c r="D3387" s="261" t="s">
        <v>40</v>
      </c>
      <c r="E3387" s="261" t="s">
        <v>17</v>
      </c>
      <c r="F3387" s="261" t="s">
        <v>17</v>
      </c>
      <c r="G3387" s="261" t="s">
        <v>17</v>
      </c>
      <c r="H3387" s="261" t="s">
        <v>17</v>
      </c>
      <c r="I3387" s="261" t="s">
        <v>17</v>
      </c>
      <c r="J3387" s="261" t="s">
        <v>1578</v>
      </c>
      <c r="K3387" s="261" t="s">
        <v>5729</v>
      </c>
      <c r="L3387" s="262">
        <v>45713</v>
      </c>
      <c r="M3387" s="261" t="s">
        <v>20</v>
      </c>
    </row>
    <row r="3388" spans="1:13" x14ac:dyDescent="0.35">
      <c r="A3388" s="259" t="s">
        <v>1572</v>
      </c>
      <c r="B3388" s="259" t="s">
        <v>1573</v>
      </c>
      <c r="C3388" s="259" t="s">
        <v>1574</v>
      </c>
      <c r="D3388" s="259" t="s">
        <v>545</v>
      </c>
      <c r="E3388" s="259">
        <v>92</v>
      </c>
      <c r="F3388" s="259" t="s">
        <v>5730</v>
      </c>
      <c r="G3388" s="259" t="s">
        <v>742</v>
      </c>
      <c r="H3388" s="259">
        <v>2</v>
      </c>
      <c r="I3388" s="259" t="s">
        <v>496</v>
      </c>
      <c r="J3388" s="259" t="s">
        <v>5731</v>
      </c>
      <c r="K3388" s="259" t="s">
        <v>5732</v>
      </c>
      <c r="L3388" s="260">
        <v>45713</v>
      </c>
      <c r="M3388" s="259" t="s">
        <v>310</v>
      </c>
    </row>
    <row r="3389" spans="1:13" x14ac:dyDescent="0.35">
      <c r="A3389" s="261" t="s">
        <v>1572</v>
      </c>
      <c r="B3389" s="261" t="s">
        <v>1573</v>
      </c>
      <c r="C3389" s="261" t="s">
        <v>1574</v>
      </c>
      <c r="D3389" s="261" t="s">
        <v>550</v>
      </c>
      <c r="E3389" s="261">
        <v>92</v>
      </c>
      <c r="F3389" s="261" t="s">
        <v>5730</v>
      </c>
      <c r="G3389" s="261" t="s">
        <v>742</v>
      </c>
      <c r="H3389" s="261">
        <v>2</v>
      </c>
      <c r="I3389" s="261" t="s">
        <v>496</v>
      </c>
      <c r="J3389" s="261" t="s">
        <v>5733</v>
      </c>
      <c r="K3389" s="261" t="s">
        <v>5734</v>
      </c>
      <c r="L3389" s="262">
        <v>45713</v>
      </c>
      <c r="M3389" s="261" t="s">
        <v>310</v>
      </c>
    </row>
    <row r="3390" spans="1:13" x14ac:dyDescent="0.35">
      <c r="A3390" s="259" t="s">
        <v>1572</v>
      </c>
      <c r="B3390" s="259" t="s">
        <v>1573</v>
      </c>
      <c r="C3390" s="259" t="s">
        <v>1574</v>
      </c>
      <c r="D3390" s="259" t="s">
        <v>686</v>
      </c>
      <c r="E3390" s="259">
        <v>25453</v>
      </c>
      <c r="F3390" s="259" t="s">
        <v>5735</v>
      </c>
      <c r="G3390" s="259" t="s">
        <v>22</v>
      </c>
      <c r="H3390" s="259">
        <v>3</v>
      </c>
      <c r="I3390" s="259" t="s">
        <v>5736</v>
      </c>
      <c r="J3390" s="259" t="s">
        <v>5737</v>
      </c>
      <c r="K3390" s="259" t="s">
        <v>5738</v>
      </c>
      <c r="L3390" s="260">
        <v>45713</v>
      </c>
      <c r="M3390" s="259" t="s">
        <v>20</v>
      </c>
    </row>
    <row r="3391" spans="1:13" x14ac:dyDescent="0.35">
      <c r="A3391" s="261" t="s">
        <v>1572</v>
      </c>
      <c r="B3391" s="261" t="s">
        <v>1573</v>
      </c>
      <c r="C3391" s="261" t="s">
        <v>1574</v>
      </c>
      <c r="D3391" s="261" t="s">
        <v>691</v>
      </c>
      <c r="E3391" s="261">
        <v>3995338</v>
      </c>
      <c r="F3391" s="261" t="s">
        <v>5739</v>
      </c>
      <c r="G3391" s="261" t="s">
        <v>742</v>
      </c>
      <c r="H3391" s="261">
        <v>2</v>
      </c>
      <c r="I3391" s="261" t="s">
        <v>5740</v>
      </c>
      <c r="J3391" s="261" t="s">
        <v>3762</v>
      </c>
      <c r="K3391" s="261" t="s">
        <v>5741</v>
      </c>
      <c r="L3391" s="262">
        <v>45713</v>
      </c>
      <c r="M3391" s="261" t="s">
        <v>310</v>
      </c>
    </row>
    <row r="3392" spans="1:13" x14ac:dyDescent="0.35">
      <c r="A3392" s="259" t="s">
        <v>1572</v>
      </c>
      <c r="B3392" s="259" t="s">
        <v>1573</v>
      </c>
      <c r="C3392" s="259" t="s">
        <v>1574</v>
      </c>
      <c r="D3392" s="259" t="s">
        <v>696</v>
      </c>
      <c r="E3392" s="259">
        <v>545607</v>
      </c>
      <c r="F3392" s="259" t="s">
        <v>5742</v>
      </c>
      <c r="G3392" s="259" t="s">
        <v>22</v>
      </c>
      <c r="H3392" s="259">
        <v>3</v>
      </c>
      <c r="I3392" s="259" t="s">
        <v>5743</v>
      </c>
      <c r="J3392" s="259" t="s">
        <v>3766</v>
      </c>
      <c r="K3392" s="259" t="s">
        <v>5744</v>
      </c>
      <c r="L3392" s="260">
        <v>45713</v>
      </c>
      <c r="M3392" s="259" t="s">
        <v>310</v>
      </c>
    </row>
    <row r="3393" spans="1:13" x14ac:dyDescent="0.35">
      <c r="A3393" s="261" t="s">
        <v>1572</v>
      </c>
      <c r="B3393" s="261" t="s">
        <v>1573</v>
      </c>
      <c r="C3393" s="261" t="s">
        <v>1574</v>
      </c>
      <c r="D3393" s="261" t="s">
        <v>699</v>
      </c>
      <c r="E3393" s="261">
        <v>25453</v>
      </c>
      <c r="F3393" s="261" t="s">
        <v>5735</v>
      </c>
      <c r="G3393" s="261" t="s">
        <v>22</v>
      </c>
      <c r="H3393" s="261">
        <v>3</v>
      </c>
      <c r="I3393" s="261" t="s">
        <v>5736</v>
      </c>
      <c r="J3393" s="261" t="s">
        <v>5745</v>
      </c>
      <c r="K3393" s="261" t="s">
        <v>5746</v>
      </c>
      <c r="L3393" s="262">
        <v>45713</v>
      </c>
      <c r="M3393" s="261" t="s">
        <v>20</v>
      </c>
    </row>
    <row r="3394" spans="1:13" x14ac:dyDescent="0.35">
      <c r="A3394" s="259" t="s">
        <v>1572</v>
      </c>
      <c r="B3394" s="259" t="s">
        <v>1573</v>
      </c>
      <c r="C3394" s="259" t="s">
        <v>1574</v>
      </c>
      <c r="D3394" s="259" t="s">
        <v>702</v>
      </c>
      <c r="E3394" s="259" t="s">
        <v>17</v>
      </c>
      <c r="F3394" s="259" t="s">
        <v>17</v>
      </c>
      <c r="G3394" s="259" t="s">
        <v>17</v>
      </c>
      <c r="H3394" s="259" t="s">
        <v>17</v>
      </c>
      <c r="I3394" s="259" t="s">
        <v>17</v>
      </c>
      <c r="J3394" s="259" t="s">
        <v>5747</v>
      </c>
      <c r="K3394" s="259" t="s">
        <v>5748</v>
      </c>
      <c r="L3394" s="260">
        <v>45713</v>
      </c>
      <c r="M3394" s="259" t="s">
        <v>20</v>
      </c>
    </row>
    <row r="3395" spans="1:13" x14ac:dyDescent="0.35">
      <c r="A3395" s="261" t="s">
        <v>1572</v>
      </c>
      <c r="B3395" s="261" t="s">
        <v>1573</v>
      </c>
      <c r="C3395" s="261" t="s">
        <v>1574</v>
      </c>
      <c r="D3395" s="261" t="s">
        <v>572</v>
      </c>
      <c r="E3395" s="261" t="s">
        <v>17</v>
      </c>
      <c r="F3395" s="261" t="s">
        <v>17</v>
      </c>
      <c r="G3395" s="261" t="s">
        <v>17</v>
      </c>
      <c r="H3395" s="261" t="s">
        <v>17</v>
      </c>
      <c r="I3395" s="261" t="s">
        <v>17</v>
      </c>
      <c r="J3395" s="261" t="s">
        <v>5747</v>
      </c>
      <c r="K3395" s="261" t="s">
        <v>5749</v>
      </c>
      <c r="L3395" s="262">
        <v>45713</v>
      </c>
      <c r="M3395" s="261" t="s">
        <v>20</v>
      </c>
    </row>
    <row r="3396" spans="1:13" x14ac:dyDescent="0.35">
      <c r="A3396" s="259" t="s">
        <v>1572</v>
      </c>
      <c r="B3396" s="259" t="s">
        <v>1573</v>
      </c>
      <c r="C3396" s="259" t="s">
        <v>1574</v>
      </c>
      <c r="D3396" s="259" t="s">
        <v>282</v>
      </c>
      <c r="E3396" s="259">
        <v>4</v>
      </c>
      <c r="F3396" s="259" t="s">
        <v>5721</v>
      </c>
      <c r="G3396" s="259" t="s">
        <v>742</v>
      </c>
      <c r="H3396" s="259">
        <v>2</v>
      </c>
      <c r="I3396" s="259" t="s">
        <v>5722</v>
      </c>
      <c r="J3396" s="259" t="s">
        <v>5750</v>
      </c>
      <c r="K3396" s="259" t="s">
        <v>5751</v>
      </c>
      <c r="L3396" s="260">
        <v>45713</v>
      </c>
      <c r="M3396" s="259" t="s">
        <v>310</v>
      </c>
    </row>
    <row r="3397" spans="1:13" x14ac:dyDescent="0.35">
      <c r="A3397" s="261" t="s">
        <v>2442</v>
      </c>
      <c r="B3397" s="261" t="s">
        <v>2443</v>
      </c>
      <c r="C3397" s="261" t="s">
        <v>2444</v>
      </c>
      <c r="D3397" s="261" t="s">
        <v>648</v>
      </c>
      <c r="E3397" s="261">
        <v>52356811</v>
      </c>
      <c r="F3397" s="261" t="s">
        <v>5752</v>
      </c>
      <c r="G3397" s="261" t="s">
        <v>742</v>
      </c>
      <c r="H3397" s="261">
        <v>2</v>
      </c>
      <c r="I3397" s="261" t="s">
        <v>5753</v>
      </c>
      <c r="J3397" s="261" t="s">
        <v>5754</v>
      </c>
      <c r="K3397" s="261" t="s">
        <v>5755</v>
      </c>
      <c r="L3397" s="262">
        <v>45713</v>
      </c>
      <c r="M3397" s="261" t="s">
        <v>310</v>
      </c>
    </row>
    <row r="3398" spans="1:13" x14ac:dyDescent="0.35">
      <c r="A3398" s="259" t="s">
        <v>2442</v>
      </c>
      <c r="B3398" s="259" t="s">
        <v>2443</v>
      </c>
      <c r="C3398" s="259" t="s">
        <v>2444</v>
      </c>
      <c r="D3398" s="259" t="s">
        <v>653</v>
      </c>
      <c r="E3398" s="259">
        <v>26513</v>
      </c>
      <c r="F3398" s="259" t="s">
        <v>5756</v>
      </c>
      <c r="G3398" s="259" t="s">
        <v>742</v>
      </c>
      <c r="H3398" s="259">
        <v>2</v>
      </c>
      <c r="I3398" s="259" t="s">
        <v>5757</v>
      </c>
      <c r="J3398" s="259" t="s">
        <v>5758</v>
      </c>
      <c r="K3398" s="259" t="s">
        <v>5759</v>
      </c>
      <c r="L3398" s="260">
        <v>45713</v>
      </c>
      <c r="M3398" s="259" t="s">
        <v>310</v>
      </c>
    </row>
    <row r="3399" spans="1:13" x14ac:dyDescent="0.35">
      <c r="A3399" s="261" t="s">
        <v>2442</v>
      </c>
      <c r="B3399" s="261" t="s">
        <v>2443</v>
      </c>
      <c r="C3399" s="261" t="s">
        <v>2444</v>
      </c>
      <c r="D3399" s="261" t="s">
        <v>658</v>
      </c>
      <c r="E3399" s="261">
        <v>8082515</v>
      </c>
      <c r="F3399" s="261" t="s">
        <v>5760</v>
      </c>
      <c r="G3399" s="261" t="s">
        <v>742</v>
      </c>
      <c r="H3399" s="261">
        <v>2</v>
      </c>
      <c r="I3399" s="261" t="s">
        <v>5761</v>
      </c>
      <c r="J3399" s="261" t="s">
        <v>5762</v>
      </c>
      <c r="K3399" s="261" t="s">
        <v>5763</v>
      </c>
      <c r="L3399" s="262">
        <v>45713</v>
      </c>
      <c r="M3399" s="261" t="s">
        <v>310</v>
      </c>
    </row>
    <row r="3400" spans="1:13" x14ac:dyDescent="0.35">
      <c r="A3400" s="259" t="s">
        <v>2442</v>
      </c>
      <c r="B3400" s="259" t="s">
        <v>2443</v>
      </c>
      <c r="C3400" s="259" t="s">
        <v>2444</v>
      </c>
      <c r="D3400" s="259" t="s">
        <v>663</v>
      </c>
      <c r="E3400" s="259">
        <v>1810646</v>
      </c>
      <c r="F3400" s="259" t="s">
        <v>5764</v>
      </c>
      <c r="G3400" s="259" t="s">
        <v>742</v>
      </c>
      <c r="H3400" s="259">
        <v>2</v>
      </c>
      <c r="I3400" s="259" t="s">
        <v>5765</v>
      </c>
      <c r="J3400" s="259" t="s">
        <v>5766</v>
      </c>
      <c r="K3400" s="259" t="s">
        <v>5767</v>
      </c>
      <c r="L3400" s="260">
        <v>45713</v>
      </c>
      <c r="M3400" s="259" t="s">
        <v>310</v>
      </c>
    </row>
    <row r="3401" spans="1:13" x14ac:dyDescent="0.35">
      <c r="A3401" s="261" t="s">
        <v>2442</v>
      </c>
      <c r="B3401" s="261" t="s">
        <v>2443</v>
      </c>
      <c r="C3401" s="261" t="s">
        <v>2444</v>
      </c>
      <c r="D3401" s="261" t="s">
        <v>413</v>
      </c>
      <c r="E3401" s="261">
        <v>1810646</v>
      </c>
      <c r="F3401" s="261" t="s">
        <v>5092</v>
      </c>
      <c r="G3401" s="261" t="s">
        <v>742</v>
      </c>
      <c r="H3401" s="261">
        <v>2</v>
      </c>
      <c r="I3401" s="261" t="s">
        <v>5765</v>
      </c>
      <c r="J3401" s="261" t="s">
        <v>5768</v>
      </c>
      <c r="K3401" s="261" t="s">
        <v>5769</v>
      </c>
      <c r="L3401" s="262">
        <v>45713</v>
      </c>
      <c r="M3401" s="261" t="s">
        <v>310</v>
      </c>
    </row>
    <row r="3402" spans="1:13" x14ac:dyDescent="0.35">
      <c r="A3402" s="259" t="s">
        <v>2442</v>
      </c>
      <c r="B3402" s="259" t="s">
        <v>2443</v>
      </c>
      <c r="C3402" s="259" t="s">
        <v>2444</v>
      </c>
      <c r="D3402" s="259" t="s">
        <v>40</v>
      </c>
      <c r="E3402" s="259" t="s">
        <v>17</v>
      </c>
      <c r="F3402" s="259" t="s">
        <v>378</v>
      </c>
      <c r="G3402" s="259" t="s">
        <v>17</v>
      </c>
      <c r="H3402" s="259" t="s">
        <v>17</v>
      </c>
      <c r="I3402" s="259" t="s">
        <v>378</v>
      </c>
      <c r="J3402" s="259" t="s">
        <v>5770</v>
      </c>
      <c r="K3402" s="259" t="s">
        <v>5771</v>
      </c>
      <c r="L3402" s="260">
        <v>45713</v>
      </c>
      <c r="M3402" s="259" t="s">
        <v>310</v>
      </c>
    </row>
    <row r="3403" spans="1:13" x14ac:dyDescent="0.35">
      <c r="A3403" s="261" t="s">
        <v>2442</v>
      </c>
      <c r="B3403" s="261" t="s">
        <v>2443</v>
      </c>
      <c r="C3403" s="261" t="s">
        <v>2444</v>
      </c>
      <c r="D3403" s="261" t="s">
        <v>545</v>
      </c>
      <c r="E3403" s="261" t="s">
        <v>17</v>
      </c>
      <c r="F3403" s="261" t="s">
        <v>378</v>
      </c>
      <c r="G3403" s="261" t="s">
        <v>17</v>
      </c>
      <c r="H3403" s="261" t="s">
        <v>17</v>
      </c>
      <c r="I3403" s="261" t="s">
        <v>378</v>
      </c>
      <c r="J3403" s="261" t="s">
        <v>5770</v>
      </c>
      <c r="K3403" s="261" t="s">
        <v>5772</v>
      </c>
      <c r="L3403" s="262">
        <v>45713</v>
      </c>
      <c r="M3403" s="261" t="s">
        <v>310</v>
      </c>
    </row>
    <row r="3404" spans="1:13" x14ac:dyDescent="0.35">
      <c r="A3404" s="259" t="s">
        <v>2442</v>
      </c>
      <c r="B3404" s="259" t="s">
        <v>2443</v>
      </c>
      <c r="C3404" s="259" t="s">
        <v>2444</v>
      </c>
      <c r="D3404" s="259" t="s">
        <v>550</v>
      </c>
      <c r="E3404" s="259" t="s">
        <v>17</v>
      </c>
      <c r="F3404" s="259" t="s">
        <v>378</v>
      </c>
      <c r="G3404" s="259" t="s">
        <v>17</v>
      </c>
      <c r="H3404" s="259" t="s">
        <v>17</v>
      </c>
      <c r="I3404" s="259" t="s">
        <v>17</v>
      </c>
      <c r="J3404" s="259" t="s">
        <v>5770</v>
      </c>
      <c r="K3404" s="259" t="s">
        <v>5773</v>
      </c>
      <c r="L3404" s="260">
        <v>45713</v>
      </c>
      <c r="M3404" s="259" t="s">
        <v>20</v>
      </c>
    </row>
    <row r="3405" spans="1:13" x14ac:dyDescent="0.35">
      <c r="A3405" s="261" t="s">
        <v>2442</v>
      </c>
      <c r="B3405" s="261" t="s">
        <v>2443</v>
      </c>
      <c r="C3405" s="261" t="s">
        <v>2444</v>
      </c>
      <c r="D3405" s="261" t="s">
        <v>686</v>
      </c>
      <c r="E3405" s="261">
        <v>1810646</v>
      </c>
      <c r="F3405" s="261" t="s">
        <v>5092</v>
      </c>
      <c r="G3405" s="261" t="s">
        <v>742</v>
      </c>
      <c r="H3405" s="261">
        <v>2</v>
      </c>
      <c r="I3405" s="261" t="s">
        <v>5765</v>
      </c>
      <c r="J3405" s="261" t="s">
        <v>5774</v>
      </c>
      <c r="K3405" s="261" t="s">
        <v>5775</v>
      </c>
      <c r="L3405" s="262">
        <v>45713</v>
      </c>
      <c r="M3405" s="261" t="s">
        <v>310</v>
      </c>
    </row>
    <row r="3406" spans="1:13" x14ac:dyDescent="0.35">
      <c r="A3406" s="259" t="s">
        <v>2442</v>
      </c>
      <c r="B3406" s="259" t="s">
        <v>2443</v>
      </c>
      <c r="C3406" s="259" t="s">
        <v>2444</v>
      </c>
      <c r="D3406" s="259" t="s">
        <v>691</v>
      </c>
      <c r="E3406" s="259">
        <v>6271869</v>
      </c>
      <c r="F3406" s="259" t="s">
        <v>5760</v>
      </c>
      <c r="G3406" s="259" t="s">
        <v>742</v>
      </c>
      <c r="H3406" s="259">
        <v>2</v>
      </c>
      <c r="I3406" s="259" t="s">
        <v>5761</v>
      </c>
      <c r="J3406" s="259" t="s">
        <v>5776</v>
      </c>
      <c r="K3406" s="259" t="s">
        <v>5777</v>
      </c>
      <c r="L3406" s="260">
        <v>45713</v>
      </c>
      <c r="M3406" s="259" t="s">
        <v>310</v>
      </c>
    </row>
    <row r="3407" spans="1:13" x14ac:dyDescent="0.35">
      <c r="A3407" s="261" t="s">
        <v>2442</v>
      </c>
      <c r="B3407" s="261" t="s">
        <v>2443</v>
      </c>
      <c r="C3407" s="261" t="s">
        <v>2444</v>
      </c>
      <c r="D3407" s="261" t="s">
        <v>696</v>
      </c>
      <c r="E3407" s="261">
        <v>0</v>
      </c>
      <c r="F3407" s="261" t="s">
        <v>5092</v>
      </c>
      <c r="G3407" s="261" t="s">
        <v>742</v>
      </c>
      <c r="H3407" s="261">
        <v>2</v>
      </c>
      <c r="I3407" s="261" t="s">
        <v>5765</v>
      </c>
      <c r="J3407" s="261" t="s">
        <v>5778</v>
      </c>
      <c r="K3407" s="261" t="s">
        <v>5779</v>
      </c>
      <c r="L3407" s="262">
        <v>45713</v>
      </c>
      <c r="M3407" s="261" t="s">
        <v>310</v>
      </c>
    </row>
    <row r="3408" spans="1:13" x14ac:dyDescent="0.35">
      <c r="A3408" s="259" t="s">
        <v>2442</v>
      </c>
      <c r="B3408" s="259" t="s">
        <v>2443</v>
      </c>
      <c r="C3408" s="259" t="s">
        <v>2444</v>
      </c>
      <c r="D3408" s="259" t="s">
        <v>699</v>
      </c>
      <c r="E3408" s="259">
        <v>1810646</v>
      </c>
      <c r="F3408" s="259" t="s">
        <v>5092</v>
      </c>
      <c r="G3408" s="259" t="s">
        <v>742</v>
      </c>
      <c r="H3408" s="259">
        <v>2</v>
      </c>
      <c r="I3408" s="259" t="s">
        <v>5765</v>
      </c>
      <c r="J3408" s="259" t="s">
        <v>5780</v>
      </c>
      <c r="K3408" s="259" t="s">
        <v>5781</v>
      </c>
      <c r="L3408" s="260">
        <v>45713</v>
      </c>
      <c r="M3408" s="259" t="s">
        <v>310</v>
      </c>
    </row>
    <row r="3409" spans="1:13" x14ac:dyDescent="0.35">
      <c r="A3409" s="261" t="s">
        <v>2442</v>
      </c>
      <c r="B3409" s="261" t="s">
        <v>2443</v>
      </c>
      <c r="C3409" s="261" t="s">
        <v>2444</v>
      </c>
      <c r="D3409" s="261" t="s">
        <v>702</v>
      </c>
      <c r="E3409" s="261" t="s">
        <v>17</v>
      </c>
      <c r="F3409" s="261" t="s">
        <v>378</v>
      </c>
      <c r="G3409" s="261" t="s">
        <v>17</v>
      </c>
      <c r="H3409" s="261" t="s">
        <v>17</v>
      </c>
      <c r="I3409" s="261" t="s">
        <v>17</v>
      </c>
      <c r="J3409" s="261" t="s">
        <v>5782</v>
      </c>
      <c r="K3409" s="261" t="s">
        <v>5783</v>
      </c>
      <c r="L3409" s="262">
        <v>45713</v>
      </c>
      <c r="M3409" s="261" t="s">
        <v>310</v>
      </c>
    </row>
    <row r="3410" spans="1:13" x14ac:dyDescent="0.35">
      <c r="A3410" s="259" t="s">
        <v>2442</v>
      </c>
      <c r="B3410" s="259" t="s">
        <v>2443</v>
      </c>
      <c r="C3410" s="259" t="s">
        <v>2444</v>
      </c>
      <c r="D3410" s="259" t="s">
        <v>572</v>
      </c>
      <c r="E3410" s="259" t="s">
        <v>17</v>
      </c>
      <c r="F3410" s="259" t="s">
        <v>378</v>
      </c>
      <c r="G3410" s="259" t="s">
        <v>17</v>
      </c>
      <c r="H3410" s="259" t="s">
        <v>17</v>
      </c>
      <c r="I3410" s="259" t="s">
        <v>17</v>
      </c>
      <c r="J3410" s="259" t="s">
        <v>5784</v>
      </c>
      <c r="K3410" s="259" t="s">
        <v>5785</v>
      </c>
      <c r="L3410" s="260">
        <v>45713</v>
      </c>
      <c r="M3410" s="259" t="s">
        <v>310</v>
      </c>
    </row>
    <row r="3411" spans="1:13" x14ac:dyDescent="0.35">
      <c r="A3411" s="261" t="s">
        <v>2442</v>
      </c>
      <c r="B3411" s="261" t="s">
        <v>2443</v>
      </c>
      <c r="C3411" s="261" t="s">
        <v>2444</v>
      </c>
      <c r="D3411" s="261" t="s">
        <v>282</v>
      </c>
      <c r="E3411" s="261">
        <v>2</v>
      </c>
      <c r="F3411" s="261" t="s">
        <v>5760</v>
      </c>
      <c r="G3411" s="261" t="s">
        <v>742</v>
      </c>
      <c r="H3411" s="261">
        <v>2</v>
      </c>
      <c r="I3411" s="261" t="s">
        <v>5761</v>
      </c>
      <c r="J3411" s="261" t="s">
        <v>5786</v>
      </c>
      <c r="K3411" s="261" t="s">
        <v>5787</v>
      </c>
      <c r="L3411" s="262">
        <v>45713</v>
      </c>
      <c r="M3411" s="261" t="s">
        <v>310</v>
      </c>
    </row>
    <row r="3412" spans="1:13" x14ac:dyDescent="0.35">
      <c r="A3412" s="259" t="s">
        <v>2442</v>
      </c>
      <c r="B3412" s="259" t="s">
        <v>2443</v>
      </c>
      <c r="C3412" s="259" t="s">
        <v>2444</v>
      </c>
      <c r="D3412" s="259" t="s">
        <v>26</v>
      </c>
      <c r="E3412" s="259" t="s">
        <v>17</v>
      </c>
      <c r="F3412" s="259" t="s">
        <v>378</v>
      </c>
      <c r="G3412" s="259" t="s">
        <v>17</v>
      </c>
      <c r="H3412" s="259" t="s">
        <v>17</v>
      </c>
      <c r="I3412" s="259" t="s">
        <v>378</v>
      </c>
      <c r="J3412" s="259" t="s">
        <v>5770</v>
      </c>
      <c r="K3412" s="259" t="s">
        <v>5788</v>
      </c>
      <c r="L3412" s="260">
        <v>45713</v>
      </c>
      <c r="M3412" s="259" t="s">
        <v>310</v>
      </c>
    </row>
    <row r="3413" spans="1:13" x14ac:dyDescent="0.35">
      <c r="A3413" s="261" t="s">
        <v>2442</v>
      </c>
      <c r="B3413" s="261" t="s">
        <v>2443</v>
      </c>
      <c r="C3413" s="261" t="s">
        <v>2444</v>
      </c>
      <c r="D3413" s="261" t="s">
        <v>28</v>
      </c>
      <c r="E3413" s="261" t="s">
        <v>17</v>
      </c>
      <c r="F3413" s="261" t="s">
        <v>378</v>
      </c>
      <c r="G3413" s="261" t="s">
        <v>17</v>
      </c>
      <c r="H3413" s="261" t="s">
        <v>17</v>
      </c>
      <c r="I3413" s="261" t="s">
        <v>378</v>
      </c>
      <c r="J3413" s="261" t="s">
        <v>5770</v>
      </c>
      <c r="K3413" s="261" t="s">
        <v>5789</v>
      </c>
      <c r="L3413" s="262">
        <v>45713</v>
      </c>
      <c r="M3413" s="261" t="s">
        <v>310</v>
      </c>
    </row>
    <row r="3414" spans="1:13" x14ac:dyDescent="0.35">
      <c r="A3414" s="259" t="s">
        <v>2442</v>
      </c>
      <c r="B3414" s="259" t="s">
        <v>2443</v>
      </c>
      <c r="C3414" s="259" t="s">
        <v>2444</v>
      </c>
      <c r="D3414" s="259" t="s">
        <v>38</v>
      </c>
      <c r="E3414" s="259">
        <v>66471</v>
      </c>
      <c r="F3414" s="259" t="s">
        <v>5790</v>
      </c>
      <c r="G3414" s="259" t="s">
        <v>742</v>
      </c>
      <c r="H3414" s="259">
        <v>2</v>
      </c>
      <c r="I3414" s="259" t="s">
        <v>5791</v>
      </c>
      <c r="J3414" s="259" t="s">
        <v>5792</v>
      </c>
      <c r="K3414" s="259" t="s">
        <v>5793</v>
      </c>
      <c r="L3414" s="260">
        <v>45713</v>
      </c>
      <c r="M3414" s="259" t="s">
        <v>20</v>
      </c>
    </row>
    <row r="3415" spans="1:13" x14ac:dyDescent="0.35">
      <c r="A3415" s="261" t="s">
        <v>2442</v>
      </c>
      <c r="B3415" s="261" t="s">
        <v>2443</v>
      </c>
      <c r="C3415" s="261" t="s">
        <v>2444</v>
      </c>
      <c r="D3415" s="261" t="s">
        <v>16</v>
      </c>
      <c r="E3415" s="261" t="s">
        <v>17</v>
      </c>
      <c r="F3415" s="261" t="s">
        <v>378</v>
      </c>
      <c r="G3415" s="261" t="s">
        <v>17</v>
      </c>
      <c r="H3415" s="261" t="s">
        <v>17</v>
      </c>
      <c r="I3415" s="261" t="s">
        <v>378</v>
      </c>
      <c r="J3415" s="261" t="s">
        <v>5770</v>
      </c>
      <c r="K3415" s="261" t="s">
        <v>5794</v>
      </c>
      <c r="L3415" s="262">
        <v>45713</v>
      </c>
      <c r="M3415" s="261" t="s">
        <v>310</v>
      </c>
    </row>
    <row r="3416" spans="1:13" x14ac:dyDescent="0.35">
      <c r="A3416" s="259" t="s">
        <v>2442</v>
      </c>
      <c r="B3416" s="259" t="s">
        <v>2443</v>
      </c>
      <c r="C3416" s="259" t="s">
        <v>2444</v>
      </c>
      <c r="D3416" s="259" t="s">
        <v>21</v>
      </c>
      <c r="E3416" s="259" t="s">
        <v>17</v>
      </c>
      <c r="F3416" s="259" t="s">
        <v>378</v>
      </c>
      <c r="G3416" s="259" t="s">
        <v>17</v>
      </c>
      <c r="H3416" s="259" t="s">
        <v>17</v>
      </c>
      <c r="I3416" s="259" t="s">
        <v>378</v>
      </c>
      <c r="J3416" s="259" t="s">
        <v>5770</v>
      </c>
      <c r="K3416" s="259" t="s">
        <v>5795</v>
      </c>
      <c r="L3416" s="260">
        <v>45713</v>
      </c>
      <c r="M3416" s="259" t="s">
        <v>310</v>
      </c>
    </row>
    <row r="3417" spans="1:13" x14ac:dyDescent="0.35">
      <c r="A3417" s="261" t="s">
        <v>2442</v>
      </c>
      <c r="B3417" s="261" t="s">
        <v>2443</v>
      </c>
      <c r="C3417" s="261" t="s">
        <v>2444</v>
      </c>
      <c r="D3417" s="261" t="s">
        <v>558</v>
      </c>
      <c r="E3417" s="261" t="s">
        <v>17</v>
      </c>
      <c r="F3417" s="261" t="s">
        <v>378</v>
      </c>
      <c r="G3417" s="261" t="s">
        <v>17</v>
      </c>
      <c r="H3417" s="261" t="s">
        <v>17</v>
      </c>
      <c r="I3417" s="261" t="s">
        <v>378</v>
      </c>
      <c r="J3417" s="261" t="s">
        <v>5770</v>
      </c>
      <c r="K3417" s="261" t="s">
        <v>5796</v>
      </c>
      <c r="L3417" s="262">
        <v>45713</v>
      </c>
      <c r="M3417" s="261" t="s">
        <v>310</v>
      </c>
    </row>
    <row r="3418" spans="1:13" x14ac:dyDescent="0.35">
      <c r="A3418" s="259" t="s">
        <v>2442</v>
      </c>
      <c r="B3418" s="259" t="s">
        <v>2443</v>
      </c>
      <c r="C3418" s="259" t="s">
        <v>2444</v>
      </c>
      <c r="D3418" s="259" t="s">
        <v>24</v>
      </c>
      <c r="E3418" s="259" t="s">
        <v>17</v>
      </c>
      <c r="F3418" s="259" t="s">
        <v>378</v>
      </c>
      <c r="G3418" s="259" t="s">
        <v>17</v>
      </c>
      <c r="H3418" s="259" t="s">
        <v>17</v>
      </c>
      <c r="I3418" s="259" t="s">
        <v>378</v>
      </c>
      <c r="J3418" s="259" t="s">
        <v>5770</v>
      </c>
      <c r="K3418" s="259" t="s">
        <v>5797</v>
      </c>
      <c r="L3418" s="260">
        <v>45713</v>
      </c>
      <c r="M3418" s="259" t="s">
        <v>310</v>
      </c>
    </row>
    <row r="3419" spans="1:13" x14ac:dyDescent="0.35">
      <c r="A3419" s="261" t="s">
        <v>185</v>
      </c>
      <c r="B3419" s="261" t="s">
        <v>186</v>
      </c>
      <c r="C3419" s="261" t="s">
        <v>187</v>
      </c>
      <c r="D3419" s="261" t="s">
        <v>648</v>
      </c>
      <c r="E3419" s="261">
        <v>14508555</v>
      </c>
      <c r="F3419" s="261" t="s">
        <v>5798</v>
      </c>
      <c r="G3419" s="261" t="s">
        <v>742</v>
      </c>
      <c r="H3419" s="261">
        <v>2</v>
      </c>
      <c r="I3419" s="261" t="s">
        <v>5799</v>
      </c>
      <c r="J3419" s="261" t="s">
        <v>5800</v>
      </c>
      <c r="K3419" s="261" t="s">
        <v>5801</v>
      </c>
      <c r="L3419" s="262">
        <v>45713</v>
      </c>
      <c r="M3419" s="261" t="s">
        <v>310</v>
      </c>
    </row>
    <row r="3420" spans="1:13" x14ac:dyDescent="0.35">
      <c r="A3420" s="259" t="s">
        <v>185</v>
      </c>
      <c r="B3420" s="259" t="s">
        <v>186</v>
      </c>
      <c r="C3420" s="259" t="s">
        <v>187</v>
      </c>
      <c r="D3420" s="259" t="s">
        <v>653</v>
      </c>
      <c r="E3420" s="259">
        <v>20524</v>
      </c>
      <c r="F3420" s="259" t="s">
        <v>5802</v>
      </c>
      <c r="G3420" s="259" t="s">
        <v>22</v>
      </c>
      <c r="H3420" s="259">
        <v>3</v>
      </c>
      <c r="I3420" s="259" t="s">
        <v>5803</v>
      </c>
      <c r="J3420" s="259" t="s">
        <v>5804</v>
      </c>
      <c r="K3420" s="259" t="s">
        <v>5805</v>
      </c>
      <c r="L3420" s="260">
        <v>45713</v>
      </c>
      <c r="M3420" s="259" t="s">
        <v>20</v>
      </c>
    </row>
    <row r="3421" spans="1:13" x14ac:dyDescent="0.35">
      <c r="A3421" s="261" t="s">
        <v>185</v>
      </c>
      <c r="B3421" s="261" t="s">
        <v>186</v>
      </c>
      <c r="C3421" s="261" t="s">
        <v>187</v>
      </c>
      <c r="D3421" s="261" t="s">
        <v>658</v>
      </c>
      <c r="E3421" s="261">
        <v>2517303</v>
      </c>
      <c r="F3421" s="261" t="s">
        <v>5806</v>
      </c>
      <c r="G3421" s="261" t="s">
        <v>22</v>
      </c>
      <c r="H3421" s="261">
        <v>3</v>
      </c>
      <c r="I3421" s="261" t="s">
        <v>5807</v>
      </c>
      <c r="J3421" s="261" t="s">
        <v>5808</v>
      </c>
      <c r="K3421" s="261" t="s">
        <v>5809</v>
      </c>
      <c r="L3421" s="262">
        <v>45713</v>
      </c>
      <c r="M3421" s="261" t="s">
        <v>310</v>
      </c>
    </row>
    <row r="3422" spans="1:13" x14ac:dyDescent="0.35">
      <c r="A3422" s="259" t="s">
        <v>185</v>
      </c>
      <c r="B3422" s="259" t="s">
        <v>186</v>
      </c>
      <c r="C3422" s="259" t="s">
        <v>187</v>
      </c>
      <c r="D3422" s="259" t="s">
        <v>663</v>
      </c>
      <c r="E3422" s="259">
        <v>135151</v>
      </c>
      <c r="F3422" s="259" t="s">
        <v>5810</v>
      </c>
      <c r="G3422" s="259" t="s">
        <v>742</v>
      </c>
      <c r="H3422" s="259">
        <v>2</v>
      </c>
      <c r="I3422" s="259" t="s">
        <v>5811</v>
      </c>
      <c r="J3422" s="259" t="s">
        <v>5812</v>
      </c>
      <c r="K3422" s="259" t="s">
        <v>5813</v>
      </c>
      <c r="L3422" s="260">
        <v>45713</v>
      </c>
      <c r="M3422" s="259" t="s">
        <v>310</v>
      </c>
    </row>
    <row r="3423" spans="1:13" x14ac:dyDescent="0.35">
      <c r="A3423" s="261" t="s">
        <v>185</v>
      </c>
      <c r="B3423" s="261" t="s">
        <v>186</v>
      </c>
      <c r="C3423" s="261" t="s">
        <v>187</v>
      </c>
      <c r="D3423" s="261" t="s">
        <v>413</v>
      </c>
      <c r="E3423" s="261">
        <v>135151</v>
      </c>
      <c r="F3423" s="261" t="s">
        <v>5810</v>
      </c>
      <c r="G3423" s="261" t="s">
        <v>742</v>
      </c>
      <c r="H3423" s="261">
        <v>2</v>
      </c>
      <c r="I3423" s="261" t="s">
        <v>5811</v>
      </c>
      <c r="J3423" s="261" t="s">
        <v>5814</v>
      </c>
      <c r="K3423" s="261" t="s">
        <v>5815</v>
      </c>
      <c r="L3423" s="262">
        <v>45713</v>
      </c>
      <c r="M3423" s="261" t="s">
        <v>310</v>
      </c>
    </row>
    <row r="3424" spans="1:13" x14ac:dyDescent="0.35">
      <c r="A3424" s="259" t="s">
        <v>185</v>
      </c>
      <c r="B3424" s="259" t="s">
        <v>186</v>
      </c>
      <c r="C3424" s="259" t="s">
        <v>187</v>
      </c>
      <c r="D3424" s="259" t="s">
        <v>545</v>
      </c>
      <c r="E3424" s="259" t="s">
        <v>17</v>
      </c>
      <c r="F3424" s="259" t="s">
        <v>17</v>
      </c>
      <c r="G3424" s="259" t="s">
        <v>17</v>
      </c>
      <c r="H3424" s="259" t="s">
        <v>17</v>
      </c>
      <c r="I3424" s="259" t="s">
        <v>17</v>
      </c>
      <c r="J3424" s="259" t="s">
        <v>5816</v>
      </c>
      <c r="K3424" s="259" t="s">
        <v>5817</v>
      </c>
      <c r="L3424" s="260">
        <v>45713</v>
      </c>
      <c r="M3424" s="259" t="s">
        <v>310</v>
      </c>
    </row>
    <row r="3425" spans="1:13" x14ac:dyDescent="0.35">
      <c r="A3425" s="261" t="s">
        <v>185</v>
      </c>
      <c r="B3425" s="261" t="s">
        <v>186</v>
      </c>
      <c r="C3425" s="261" t="s">
        <v>187</v>
      </c>
      <c r="D3425" s="261" t="s">
        <v>550</v>
      </c>
      <c r="E3425" s="261" t="s">
        <v>17</v>
      </c>
      <c r="F3425" s="261" t="s">
        <v>17</v>
      </c>
      <c r="G3425" s="261" t="s">
        <v>17</v>
      </c>
      <c r="H3425" s="261" t="s">
        <v>17</v>
      </c>
      <c r="I3425" s="261" t="s">
        <v>17</v>
      </c>
      <c r="J3425" s="261" t="s">
        <v>5816</v>
      </c>
      <c r="K3425" s="261" t="s">
        <v>5818</v>
      </c>
      <c r="L3425" s="262">
        <v>45713</v>
      </c>
      <c r="M3425" s="261" t="s">
        <v>310</v>
      </c>
    </row>
    <row r="3426" spans="1:13" x14ac:dyDescent="0.35">
      <c r="A3426" s="259" t="s">
        <v>185</v>
      </c>
      <c r="B3426" s="259" t="s">
        <v>186</v>
      </c>
      <c r="C3426" s="259" t="s">
        <v>187</v>
      </c>
      <c r="D3426" s="259" t="s">
        <v>686</v>
      </c>
      <c r="E3426" s="259">
        <v>135151</v>
      </c>
      <c r="F3426" s="259" t="s">
        <v>5810</v>
      </c>
      <c r="G3426" s="259" t="s">
        <v>742</v>
      </c>
      <c r="H3426" s="259">
        <v>2</v>
      </c>
      <c r="I3426" s="259" t="s">
        <v>5811</v>
      </c>
      <c r="J3426" s="259" t="s">
        <v>5819</v>
      </c>
      <c r="K3426" s="259" t="s">
        <v>5820</v>
      </c>
      <c r="L3426" s="260">
        <v>45713</v>
      </c>
      <c r="M3426" s="259" t="s">
        <v>310</v>
      </c>
    </row>
    <row r="3427" spans="1:13" x14ac:dyDescent="0.35">
      <c r="A3427" s="261" t="s">
        <v>185</v>
      </c>
      <c r="B3427" s="261" t="s">
        <v>186</v>
      </c>
      <c r="C3427" s="261" t="s">
        <v>187</v>
      </c>
      <c r="D3427" s="261" t="s">
        <v>691</v>
      </c>
      <c r="E3427" s="261">
        <v>2382152</v>
      </c>
      <c r="F3427" s="261" t="s">
        <v>5821</v>
      </c>
      <c r="G3427" s="261" t="s">
        <v>742</v>
      </c>
      <c r="H3427" s="261">
        <v>2</v>
      </c>
      <c r="I3427" s="261" t="s">
        <v>5822</v>
      </c>
      <c r="J3427" s="261" t="s">
        <v>5823</v>
      </c>
      <c r="K3427" s="261" t="s">
        <v>5824</v>
      </c>
      <c r="L3427" s="262">
        <v>45713</v>
      </c>
      <c r="M3427" s="261" t="s">
        <v>310</v>
      </c>
    </row>
    <row r="3428" spans="1:13" x14ac:dyDescent="0.35">
      <c r="A3428" s="259" t="s">
        <v>185</v>
      </c>
      <c r="B3428" s="259" t="s">
        <v>186</v>
      </c>
      <c r="C3428" s="259" t="s">
        <v>187</v>
      </c>
      <c r="D3428" s="259" t="s">
        <v>696</v>
      </c>
      <c r="E3428" s="259">
        <v>0</v>
      </c>
      <c r="F3428" s="259" t="s">
        <v>5810</v>
      </c>
      <c r="G3428" s="259" t="s">
        <v>742</v>
      </c>
      <c r="H3428" s="259">
        <v>2</v>
      </c>
      <c r="I3428" s="259" t="s">
        <v>5811</v>
      </c>
      <c r="J3428" s="259" t="s">
        <v>5825</v>
      </c>
      <c r="K3428" s="259" t="s">
        <v>5826</v>
      </c>
      <c r="L3428" s="260">
        <v>45713</v>
      </c>
      <c r="M3428" s="259" t="s">
        <v>310</v>
      </c>
    </row>
    <row r="3429" spans="1:13" x14ac:dyDescent="0.35">
      <c r="A3429" s="261" t="s">
        <v>185</v>
      </c>
      <c r="B3429" s="261" t="s">
        <v>186</v>
      </c>
      <c r="C3429" s="261" t="s">
        <v>187</v>
      </c>
      <c r="D3429" s="261" t="s">
        <v>699</v>
      </c>
      <c r="E3429" s="261">
        <v>135151</v>
      </c>
      <c r="F3429" s="261" t="s">
        <v>5810</v>
      </c>
      <c r="G3429" s="261" t="s">
        <v>742</v>
      </c>
      <c r="H3429" s="261">
        <v>2</v>
      </c>
      <c r="I3429" s="261" t="s">
        <v>5811</v>
      </c>
      <c r="J3429" s="261" t="s">
        <v>5827</v>
      </c>
      <c r="K3429" s="261" t="s">
        <v>5828</v>
      </c>
      <c r="L3429" s="262">
        <v>45713</v>
      </c>
      <c r="M3429" s="261" t="s">
        <v>310</v>
      </c>
    </row>
    <row r="3430" spans="1:13" x14ac:dyDescent="0.35">
      <c r="A3430" s="259" t="s">
        <v>185</v>
      </c>
      <c r="B3430" s="259" t="s">
        <v>186</v>
      </c>
      <c r="C3430" s="259" t="s">
        <v>187</v>
      </c>
      <c r="D3430" s="259" t="s">
        <v>702</v>
      </c>
      <c r="E3430" s="259">
        <v>0</v>
      </c>
      <c r="F3430" s="259" t="s">
        <v>17</v>
      </c>
      <c r="G3430" s="259" t="s">
        <v>22</v>
      </c>
      <c r="H3430" s="259">
        <v>3</v>
      </c>
      <c r="I3430" s="259" t="s">
        <v>17</v>
      </c>
      <c r="J3430" s="259" t="s">
        <v>5829</v>
      </c>
      <c r="K3430" s="259" t="s">
        <v>5830</v>
      </c>
      <c r="L3430" s="260">
        <v>45713</v>
      </c>
      <c r="M3430" s="259" t="s">
        <v>310</v>
      </c>
    </row>
    <row r="3431" spans="1:13" x14ac:dyDescent="0.35">
      <c r="A3431" s="261" t="s">
        <v>185</v>
      </c>
      <c r="B3431" s="261" t="s">
        <v>186</v>
      </c>
      <c r="C3431" s="261" t="s">
        <v>187</v>
      </c>
      <c r="D3431" s="261" t="s">
        <v>572</v>
      </c>
      <c r="E3431" s="261">
        <v>0</v>
      </c>
      <c r="F3431" s="261" t="s">
        <v>17</v>
      </c>
      <c r="G3431" s="261" t="s">
        <v>22</v>
      </c>
      <c r="H3431" s="261">
        <v>3</v>
      </c>
      <c r="I3431" s="261" t="s">
        <v>17</v>
      </c>
      <c r="J3431" s="261" t="s">
        <v>5831</v>
      </c>
      <c r="K3431" s="261" t="s">
        <v>5832</v>
      </c>
      <c r="L3431" s="262">
        <v>45713</v>
      </c>
      <c r="M3431" s="261" t="s">
        <v>310</v>
      </c>
    </row>
    <row r="3432" spans="1:13" x14ac:dyDescent="0.35">
      <c r="A3432" s="259" t="s">
        <v>185</v>
      </c>
      <c r="B3432" s="259" t="s">
        <v>186</v>
      </c>
      <c r="C3432" s="259" t="s">
        <v>187</v>
      </c>
      <c r="D3432" s="259" t="s">
        <v>282</v>
      </c>
      <c r="E3432" s="259">
        <v>2</v>
      </c>
      <c r="F3432" s="259" t="s">
        <v>5810</v>
      </c>
      <c r="G3432" s="259" t="s">
        <v>742</v>
      </c>
      <c r="H3432" s="259">
        <v>2</v>
      </c>
      <c r="I3432" s="259" t="s">
        <v>5833</v>
      </c>
      <c r="J3432" s="259" t="s">
        <v>5834</v>
      </c>
      <c r="K3432" s="259" t="s">
        <v>5835</v>
      </c>
      <c r="L3432" s="260">
        <v>45713</v>
      </c>
      <c r="M3432" s="259" t="s">
        <v>310</v>
      </c>
    </row>
    <row r="3433" spans="1:13" x14ac:dyDescent="0.35">
      <c r="A3433" s="261" t="s">
        <v>185</v>
      </c>
      <c r="B3433" s="261" t="s">
        <v>186</v>
      </c>
      <c r="C3433" s="261" t="s">
        <v>187</v>
      </c>
      <c r="D3433" s="261" t="s">
        <v>38</v>
      </c>
      <c r="E3433" s="261">
        <v>66</v>
      </c>
      <c r="F3433" s="261" t="s">
        <v>5836</v>
      </c>
      <c r="G3433" s="261" t="s">
        <v>22</v>
      </c>
      <c r="H3433" s="261">
        <v>3</v>
      </c>
      <c r="I3433" s="261" t="s">
        <v>5837</v>
      </c>
      <c r="J3433" s="261" t="s">
        <v>5838</v>
      </c>
      <c r="K3433" s="261" t="s">
        <v>5839</v>
      </c>
      <c r="L3433" s="262">
        <v>45713</v>
      </c>
      <c r="M3433" s="261" t="s">
        <v>20</v>
      </c>
    </row>
    <row r="3434" spans="1:13" x14ac:dyDescent="0.35">
      <c r="A3434" s="259" t="s">
        <v>185</v>
      </c>
      <c r="B3434" s="259" t="s">
        <v>186</v>
      </c>
      <c r="C3434" s="259" t="s">
        <v>187</v>
      </c>
      <c r="D3434" s="259" t="s">
        <v>16</v>
      </c>
      <c r="E3434" s="259" t="s">
        <v>17</v>
      </c>
      <c r="F3434" s="259" t="s">
        <v>17</v>
      </c>
      <c r="G3434" s="259" t="s">
        <v>17</v>
      </c>
      <c r="H3434" s="259" t="s">
        <v>17</v>
      </c>
      <c r="I3434" s="259" t="s">
        <v>17</v>
      </c>
      <c r="J3434" s="259" t="s">
        <v>17</v>
      </c>
      <c r="K3434" s="259" t="s">
        <v>5840</v>
      </c>
      <c r="L3434" s="260">
        <v>45713</v>
      </c>
      <c r="M3434" s="259" t="s">
        <v>310</v>
      </c>
    </row>
    <row r="3435" spans="1:13" x14ac:dyDescent="0.35">
      <c r="A3435" s="261" t="s">
        <v>185</v>
      </c>
      <c r="B3435" s="261" t="s">
        <v>186</v>
      </c>
      <c r="C3435" s="261" t="s">
        <v>187</v>
      </c>
      <c r="D3435" s="261" t="s">
        <v>21</v>
      </c>
      <c r="E3435" s="261" t="s">
        <v>17</v>
      </c>
      <c r="F3435" s="261" t="s">
        <v>17</v>
      </c>
      <c r="G3435" s="261" t="s">
        <v>17</v>
      </c>
      <c r="H3435" s="261" t="s">
        <v>17</v>
      </c>
      <c r="I3435" s="261" t="s">
        <v>17</v>
      </c>
      <c r="J3435" s="261" t="s">
        <v>17</v>
      </c>
      <c r="K3435" s="261" t="s">
        <v>5841</v>
      </c>
      <c r="L3435" s="262">
        <v>45713</v>
      </c>
      <c r="M3435" s="261" t="s">
        <v>310</v>
      </c>
    </row>
    <row r="3436" spans="1:13" x14ac:dyDescent="0.35">
      <c r="A3436" s="259" t="s">
        <v>185</v>
      </c>
      <c r="B3436" s="259" t="s">
        <v>186</v>
      </c>
      <c r="C3436" s="259" t="s">
        <v>187</v>
      </c>
      <c r="D3436" s="259" t="s">
        <v>558</v>
      </c>
      <c r="E3436" s="259" t="s">
        <v>17</v>
      </c>
      <c r="F3436" s="259" t="s">
        <v>17</v>
      </c>
      <c r="G3436" s="259" t="s">
        <v>17</v>
      </c>
      <c r="H3436" s="259" t="s">
        <v>17</v>
      </c>
      <c r="I3436" s="259" t="s">
        <v>17</v>
      </c>
      <c r="J3436" s="259" t="s">
        <v>17</v>
      </c>
      <c r="K3436" s="259" t="s">
        <v>5842</v>
      </c>
      <c r="L3436" s="260">
        <v>45713</v>
      </c>
      <c r="M3436" s="259" t="s">
        <v>310</v>
      </c>
    </row>
    <row r="3437" spans="1:13" x14ac:dyDescent="0.35">
      <c r="A3437" s="261" t="s">
        <v>185</v>
      </c>
      <c r="B3437" s="261" t="s">
        <v>186</v>
      </c>
      <c r="C3437" s="261" t="s">
        <v>187</v>
      </c>
      <c r="D3437" s="261" t="s">
        <v>24</v>
      </c>
      <c r="E3437" s="261" t="s">
        <v>17</v>
      </c>
      <c r="F3437" s="261" t="s">
        <v>17</v>
      </c>
      <c r="G3437" s="261" t="s">
        <v>17</v>
      </c>
      <c r="H3437" s="261" t="s">
        <v>17</v>
      </c>
      <c r="I3437" s="261" t="s">
        <v>17</v>
      </c>
      <c r="J3437" s="261" t="s">
        <v>17</v>
      </c>
      <c r="K3437" s="261" t="s">
        <v>5843</v>
      </c>
      <c r="L3437" s="262">
        <v>45713</v>
      </c>
      <c r="M3437" s="261" t="s">
        <v>310</v>
      </c>
    </row>
    <row r="3438" spans="1:13" x14ac:dyDescent="0.35">
      <c r="A3438" s="259" t="s">
        <v>2889</v>
      </c>
      <c r="B3438" s="259" t="s">
        <v>2890</v>
      </c>
      <c r="C3438" s="259" t="s">
        <v>998</v>
      </c>
      <c r="D3438" s="259" t="s">
        <v>648</v>
      </c>
      <c r="E3438" s="259">
        <v>57751765</v>
      </c>
      <c r="F3438" s="259" t="s">
        <v>5844</v>
      </c>
      <c r="G3438" s="259" t="s">
        <v>742</v>
      </c>
      <c r="H3438" s="259">
        <v>2</v>
      </c>
      <c r="I3438" s="259" t="s">
        <v>5845</v>
      </c>
      <c r="J3438" s="259" t="s">
        <v>5846</v>
      </c>
      <c r="K3438" s="259" t="s">
        <v>5847</v>
      </c>
      <c r="L3438" s="260">
        <v>45713</v>
      </c>
      <c r="M3438" s="259" t="s">
        <v>310</v>
      </c>
    </row>
    <row r="3439" spans="1:13" x14ac:dyDescent="0.35">
      <c r="A3439" s="261" t="s">
        <v>2889</v>
      </c>
      <c r="B3439" s="261" t="s">
        <v>2890</v>
      </c>
      <c r="C3439" s="261" t="s">
        <v>998</v>
      </c>
      <c r="D3439" s="261" t="s">
        <v>653</v>
      </c>
      <c r="E3439" s="261">
        <v>38244</v>
      </c>
      <c r="F3439" s="261" t="s">
        <v>5848</v>
      </c>
      <c r="G3439" s="261" t="s">
        <v>742</v>
      </c>
      <c r="H3439" s="261">
        <v>2</v>
      </c>
      <c r="I3439" s="261" t="s">
        <v>5849</v>
      </c>
      <c r="J3439" s="261" t="s">
        <v>5850</v>
      </c>
      <c r="K3439" s="261" t="s">
        <v>5851</v>
      </c>
      <c r="L3439" s="262">
        <v>45713</v>
      </c>
      <c r="M3439" s="261" t="s">
        <v>310</v>
      </c>
    </row>
    <row r="3440" spans="1:13" x14ac:dyDescent="0.35">
      <c r="A3440" s="259" t="s">
        <v>2889</v>
      </c>
      <c r="B3440" s="259" t="s">
        <v>2890</v>
      </c>
      <c r="C3440" s="259" t="s">
        <v>998</v>
      </c>
      <c r="D3440" s="259" t="s">
        <v>658</v>
      </c>
      <c r="E3440" s="259">
        <v>1451330</v>
      </c>
      <c r="F3440" s="259" t="s">
        <v>5852</v>
      </c>
      <c r="G3440" s="259" t="s">
        <v>742</v>
      </c>
      <c r="H3440" s="259">
        <v>2</v>
      </c>
      <c r="I3440" s="259" t="s">
        <v>5853</v>
      </c>
      <c r="J3440" s="259" t="s">
        <v>5854</v>
      </c>
      <c r="K3440" s="259" t="s">
        <v>5855</v>
      </c>
      <c r="L3440" s="260">
        <v>45713</v>
      </c>
      <c r="M3440" s="259" t="s">
        <v>20</v>
      </c>
    </row>
    <row r="3441" spans="1:13" x14ac:dyDescent="0.35">
      <c r="A3441" s="261" t="s">
        <v>2889</v>
      </c>
      <c r="B3441" s="261" t="s">
        <v>2890</v>
      </c>
      <c r="C3441" s="261" t="s">
        <v>998</v>
      </c>
      <c r="D3441" s="261" t="s">
        <v>663</v>
      </c>
      <c r="E3441" s="261">
        <v>892411</v>
      </c>
      <c r="F3441" s="261" t="s">
        <v>5810</v>
      </c>
      <c r="G3441" s="261" t="s">
        <v>742</v>
      </c>
      <c r="H3441" s="261">
        <v>2</v>
      </c>
      <c r="I3441" s="261" t="s">
        <v>5856</v>
      </c>
      <c r="J3441" s="261" t="s">
        <v>5857</v>
      </c>
      <c r="K3441" s="261" t="s">
        <v>5858</v>
      </c>
      <c r="L3441" s="262">
        <v>45713</v>
      </c>
      <c r="M3441" s="261" t="s">
        <v>310</v>
      </c>
    </row>
    <row r="3442" spans="1:13" x14ac:dyDescent="0.35">
      <c r="A3442" s="259" t="s">
        <v>2889</v>
      </c>
      <c r="B3442" s="259" t="s">
        <v>2890</v>
      </c>
      <c r="C3442" s="259" t="s">
        <v>998</v>
      </c>
      <c r="D3442" s="259" t="s">
        <v>413</v>
      </c>
      <c r="E3442" s="259">
        <v>892411</v>
      </c>
      <c r="F3442" s="259" t="s">
        <v>5810</v>
      </c>
      <c r="G3442" s="259" t="s">
        <v>742</v>
      </c>
      <c r="H3442" s="259">
        <v>2</v>
      </c>
      <c r="I3442" s="259" t="s">
        <v>5856</v>
      </c>
      <c r="J3442" s="259" t="s">
        <v>5859</v>
      </c>
      <c r="K3442" s="259" t="s">
        <v>5860</v>
      </c>
      <c r="L3442" s="260">
        <v>45713</v>
      </c>
      <c r="M3442" s="259" t="s">
        <v>310</v>
      </c>
    </row>
    <row r="3443" spans="1:13" x14ac:dyDescent="0.35">
      <c r="A3443" s="261" t="s">
        <v>2889</v>
      </c>
      <c r="B3443" s="261" t="s">
        <v>2890</v>
      </c>
      <c r="C3443" s="261" t="s">
        <v>998</v>
      </c>
      <c r="D3443" s="261" t="s">
        <v>40</v>
      </c>
      <c r="E3443" s="261">
        <v>0</v>
      </c>
      <c r="F3443" s="261" t="s">
        <v>378</v>
      </c>
      <c r="G3443" s="261" t="s">
        <v>17</v>
      </c>
      <c r="H3443" s="261" t="s">
        <v>17</v>
      </c>
      <c r="I3443" s="261" t="s">
        <v>378</v>
      </c>
      <c r="J3443" s="261" t="s">
        <v>5861</v>
      </c>
      <c r="K3443" s="261" t="s">
        <v>5862</v>
      </c>
      <c r="L3443" s="262">
        <v>45713</v>
      </c>
      <c r="M3443" s="261" t="s">
        <v>20</v>
      </c>
    </row>
    <row r="3444" spans="1:13" x14ac:dyDescent="0.35">
      <c r="A3444" s="259" t="s">
        <v>2889</v>
      </c>
      <c r="B3444" s="259" t="s">
        <v>2890</v>
      </c>
      <c r="C3444" s="259" t="s">
        <v>998</v>
      </c>
      <c r="D3444" s="259" t="s">
        <v>545</v>
      </c>
      <c r="E3444" s="259">
        <v>0</v>
      </c>
      <c r="F3444" s="259" t="s">
        <v>378</v>
      </c>
      <c r="G3444" s="259" t="s">
        <v>17</v>
      </c>
      <c r="H3444" s="259" t="s">
        <v>17</v>
      </c>
      <c r="I3444" s="259" t="s">
        <v>378</v>
      </c>
      <c r="J3444" s="259" t="s">
        <v>5861</v>
      </c>
      <c r="K3444" s="259" t="s">
        <v>5863</v>
      </c>
      <c r="L3444" s="260">
        <v>45713</v>
      </c>
      <c r="M3444" s="259" t="s">
        <v>20</v>
      </c>
    </row>
    <row r="3445" spans="1:13" x14ac:dyDescent="0.35">
      <c r="A3445" s="261" t="s">
        <v>2889</v>
      </c>
      <c r="B3445" s="261" t="s">
        <v>2890</v>
      </c>
      <c r="C3445" s="261" t="s">
        <v>998</v>
      </c>
      <c r="D3445" s="261" t="s">
        <v>686</v>
      </c>
      <c r="E3445" s="261">
        <v>892411</v>
      </c>
      <c r="F3445" s="261" t="s">
        <v>5810</v>
      </c>
      <c r="G3445" s="261" t="s">
        <v>742</v>
      </c>
      <c r="H3445" s="261">
        <v>2</v>
      </c>
      <c r="I3445" s="261" t="s">
        <v>5856</v>
      </c>
      <c r="J3445" s="261" t="s">
        <v>5864</v>
      </c>
      <c r="K3445" s="261" t="s">
        <v>5865</v>
      </c>
      <c r="L3445" s="262">
        <v>45713</v>
      </c>
      <c r="M3445" s="261" t="s">
        <v>20</v>
      </c>
    </row>
    <row r="3446" spans="1:13" x14ac:dyDescent="0.35">
      <c r="A3446" s="259" t="s">
        <v>2889</v>
      </c>
      <c r="B3446" s="259" t="s">
        <v>2890</v>
      </c>
      <c r="C3446" s="259" t="s">
        <v>998</v>
      </c>
      <c r="D3446" s="259" t="s">
        <v>691</v>
      </c>
      <c r="E3446" s="259">
        <v>558919</v>
      </c>
      <c r="F3446" s="259" t="s">
        <v>5852</v>
      </c>
      <c r="G3446" s="259" t="s">
        <v>742</v>
      </c>
      <c r="H3446" s="259">
        <v>2</v>
      </c>
      <c r="I3446" s="259" t="s">
        <v>5853</v>
      </c>
      <c r="J3446" s="259" t="s">
        <v>5866</v>
      </c>
      <c r="K3446" s="259" t="s">
        <v>5867</v>
      </c>
      <c r="L3446" s="260">
        <v>45713</v>
      </c>
      <c r="M3446" s="259" t="s">
        <v>20</v>
      </c>
    </row>
    <row r="3447" spans="1:13" x14ac:dyDescent="0.35">
      <c r="A3447" s="261" t="s">
        <v>2889</v>
      </c>
      <c r="B3447" s="261" t="s">
        <v>2890</v>
      </c>
      <c r="C3447" s="261" t="s">
        <v>998</v>
      </c>
      <c r="D3447" s="261" t="s">
        <v>696</v>
      </c>
      <c r="E3447" s="261">
        <v>0</v>
      </c>
      <c r="F3447" s="261" t="s">
        <v>5810</v>
      </c>
      <c r="G3447" s="261" t="s">
        <v>742</v>
      </c>
      <c r="H3447" s="261">
        <v>2</v>
      </c>
      <c r="I3447" s="261" t="s">
        <v>5856</v>
      </c>
      <c r="J3447" s="261" t="s">
        <v>5868</v>
      </c>
      <c r="K3447" s="261" t="s">
        <v>5869</v>
      </c>
      <c r="L3447" s="262">
        <v>45713</v>
      </c>
      <c r="M3447" s="261" t="s">
        <v>20</v>
      </c>
    </row>
    <row r="3448" spans="1:13" x14ac:dyDescent="0.35">
      <c r="A3448" s="259" t="s">
        <v>2889</v>
      </c>
      <c r="B3448" s="259" t="s">
        <v>2890</v>
      </c>
      <c r="C3448" s="259" t="s">
        <v>998</v>
      </c>
      <c r="D3448" s="259" t="s">
        <v>699</v>
      </c>
      <c r="E3448" s="259">
        <v>892411</v>
      </c>
      <c r="F3448" s="259" t="s">
        <v>5810</v>
      </c>
      <c r="G3448" s="259" t="s">
        <v>742</v>
      </c>
      <c r="H3448" s="259">
        <v>2</v>
      </c>
      <c r="I3448" s="259" t="s">
        <v>5856</v>
      </c>
      <c r="J3448" s="259" t="s">
        <v>5870</v>
      </c>
      <c r="K3448" s="259" t="s">
        <v>5871</v>
      </c>
      <c r="L3448" s="260">
        <v>45713</v>
      </c>
      <c r="M3448" s="259" t="s">
        <v>20</v>
      </c>
    </row>
    <row r="3449" spans="1:13" x14ac:dyDescent="0.35">
      <c r="A3449" s="261" t="s">
        <v>2889</v>
      </c>
      <c r="B3449" s="261" t="s">
        <v>2890</v>
      </c>
      <c r="C3449" s="261" t="s">
        <v>998</v>
      </c>
      <c r="D3449" s="261" t="s">
        <v>702</v>
      </c>
      <c r="E3449" s="261" t="s">
        <v>17</v>
      </c>
      <c r="F3449" s="261" t="s">
        <v>378</v>
      </c>
      <c r="G3449" s="261" t="s">
        <v>17</v>
      </c>
      <c r="H3449" s="261" t="s">
        <v>17</v>
      </c>
      <c r="I3449" s="261" t="s">
        <v>378</v>
      </c>
      <c r="J3449" s="261" t="s">
        <v>5872</v>
      </c>
      <c r="K3449" s="261" t="s">
        <v>5873</v>
      </c>
      <c r="L3449" s="262">
        <v>45713</v>
      </c>
      <c r="M3449" s="261" t="s">
        <v>20</v>
      </c>
    </row>
    <row r="3450" spans="1:13" x14ac:dyDescent="0.35">
      <c r="A3450" s="259" t="s">
        <v>2889</v>
      </c>
      <c r="B3450" s="259" t="s">
        <v>2890</v>
      </c>
      <c r="C3450" s="259" t="s">
        <v>998</v>
      </c>
      <c r="D3450" s="259" t="s">
        <v>572</v>
      </c>
      <c r="E3450" s="259" t="s">
        <v>17</v>
      </c>
      <c r="F3450" s="259" t="s">
        <v>378</v>
      </c>
      <c r="G3450" s="259" t="s">
        <v>17</v>
      </c>
      <c r="H3450" s="259" t="s">
        <v>17</v>
      </c>
      <c r="I3450" s="259" t="s">
        <v>378</v>
      </c>
      <c r="J3450" s="259" t="s">
        <v>5874</v>
      </c>
      <c r="K3450" s="259" t="s">
        <v>5875</v>
      </c>
      <c r="L3450" s="260">
        <v>45713</v>
      </c>
      <c r="M3450" s="259" t="s">
        <v>20</v>
      </c>
    </row>
    <row r="3451" spans="1:13" x14ac:dyDescent="0.35">
      <c r="A3451" s="261" t="s">
        <v>2889</v>
      </c>
      <c r="B3451" s="261" t="s">
        <v>2890</v>
      </c>
      <c r="C3451" s="261" t="s">
        <v>998</v>
      </c>
      <c r="D3451" s="261" t="s">
        <v>282</v>
      </c>
      <c r="E3451" s="261">
        <v>2</v>
      </c>
      <c r="F3451" s="261" t="s">
        <v>5852</v>
      </c>
      <c r="G3451" s="261" t="s">
        <v>358</v>
      </c>
      <c r="H3451" s="261">
        <v>1</v>
      </c>
      <c r="I3451" s="261" t="s">
        <v>5853</v>
      </c>
      <c r="J3451" s="261" t="s">
        <v>5876</v>
      </c>
      <c r="K3451" s="261" t="s">
        <v>5877</v>
      </c>
      <c r="L3451" s="262">
        <v>45713</v>
      </c>
      <c r="M3451" s="261" t="s">
        <v>20</v>
      </c>
    </row>
    <row r="3452" spans="1:13" x14ac:dyDescent="0.35">
      <c r="A3452" s="259" t="s">
        <v>2889</v>
      </c>
      <c r="B3452" s="259" t="s">
        <v>2890</v>
      </c>
      <c r="C3452" s="259" t="s">
        <v>998</v>
      </c>
      <c r="D3452" s="259" t="s">
        <v>26</v>
      </c>
      <c r="E3452" s="259" t="s">
        <v>17</v>
      </c>
      <c r="F3452" s="259" t="s">
        <v>378</v>
      </c>
      <c r="G3452" s="259" t="s">
        <v>17</v>
      </c>
      <c r="H3452" s="259" t="s">
        <v>17</v>
      </c>
      <c r="I3452" s="259" t="s">
        <v>378</v>
      </c>
      <c r="J3452" s="259" t="s">
        <v>5861</v>
      </c>
      <c r="K3452" s="259" t="s">
        <v>5878</v>
      </c>
      <c r="L3452" s="260">
        <v>45713</v>
      </c>
      <c r="M3452" s="259" t="s">
        <v>20</v>
      </c>
    </row>
    <row r="3453" spans="1:13" x14ac:dyDescent="0.35">
      <c r="A3453" s="261" t="s">
        <v>2889</v>
      </c>
      <c r="B3453" s="261" t="s">
        <v>2890</v>
      </c>
      <c r="C3453" s="261" t="s">
        <v>998</v>
      </c>
      <c r="D3453" s="261" t="s">
        <v>28</v>
      </c>
      <c r="E3453" s="261" t="s">
        <v>17</v>
      </c>
      <c r="F3453" s="261" t="s">
        <v>378</v>
      </c>
      <c r="G3453" s="261" t="s">
        <v>17</v>
      </c>
      <c r="H3453" s="261" t="s">
        <v>17</v>
      </c>
      <c r="I3453" s="261" t="s">
        <v>378</v>
      </c>
      <c r="J3453" s="261" t="s">
        <v>5861</v>
      </c>
      <c r="K3453" s="261" t="s">
        <v>5879</v>
      </c>
      <c r="L3453" s="262">
        <v>45713</v>
      </c>
      <c r="M3453" s="261" t="s">
        <v>20</v>
      </c>
    </row>
    <row r="3454" spans="1:13" x14ac:dyDescent="0.35">
      <c r="A3454" s="259" t="s">
        <v>2889</v>
      </c>
      <c r="B3454" s="259" t="s">
        <v>2890</v>
      </c>
      <c r="C3454" s="259" t="s">
        <v>998</v>
      </c>
      <c r="D3454" s="259" t="s">
        <v>38</v>
      </c>
      <c r="E3454" s="259" t="s">
        <v>17</v>
      </c>
      <c r="F3454" s="259" t="s">
        <v>378</v>
      </c>
      <c r="G3454" s="259" t="s">
        <v>17</v>
      </c>
      <c r="H3454" s="259" t="s">
        <v>17</v>
      </c>
      <c r="I3454" s="259" t="s">
        <v>378</v>
      </c>
      <c r="J3454" s="259" t="s">
        <v>5861</v>
      </c>
      <c r="K3454" s="259" t="s">
        <v>5880</v>
      </c>
      <c r="L3454" s="260">
        <v>45713</v>
      </c>
      <c r="M3454" s="259" t="s">
        <v>20</v>
      </c>
    </row>
    <row r="3455" spans="1:13" x14ac:dyDescent="0.35">
      <c r="A3455" s="261" t="s">
        <v>2889</v>
      </c>
      <c r="B3455" s="261" t="s">
        <v>2890</v>
      </c>
      <c r="C3455" s="261" t="s">
        <v>998</v>
      </c>
      <c r="D3455" s="261" t="s">
        <v>16</v>
      </c>
      <c r="E3455" s="261" t="s">
        <v>17</v>
      </c>
      <c r="F3455" s="261" t="s">
        <v>378</v>
      </c>
      <c r="G3455" s="261" t="s">
        <v>17</v>
      </c>
      <c r="H3455" s="261" t="s">
        <v>17</v>
      </c>
      <c r="I3455" s="261" t="s">
        <v>378</v>
      </c>
      <c r="J3455" s="261" t="s">
        <v>5861</v>
      </c>
      <c r="K3455" s="261" t="s">
        <v>5881</v>
      </c>
      <c r="L3455" s="262">
        <v>45713</v>
      </c>
      <c r="M3455" s="261" t="s">
        <v>20</v>
      </c>
    </row>
    <row r="3456" spans="1:13" x14ac:dyDescent="0.35">
      <c r="A3456" s="259" t="s">
        <v>2889</v>
      </c>
      <c r="B3456" s="259" t="s">
        <v>2890</v>
      </c>
      <c r="C3456" s="259" t="s">
        <v>998</v>
      </c>
      <c r="D3456" s="259" t="s">
        <v>21</v>
      </c>
      <c r="E3456" s="259" t="s">
        <v>17</v>
      </c>
      <c r="F3456" s="259" t="s">
        <v>378</v>
      </c>
      <c r="G3456" s="259" t="s">
        <v>17</v>
      </c>
      <c r="H3456" s="259" t="s">
        <v>17</v>
      </c>
      <c r="I3456" s="259" t="s">
        <v>378</v>
      </c>
      <c r="J3456" s="259" t="s">
        <v>5861</v>
      </c>
      <c r="K3456" s="259" t="s">
        <v>5882</v>
      </c>
      <c r="L3456" s="260">
        <v>45713</v>
      </c>
      <c r="M3456" s="259" t="s">
        <v>20</v>
      </c>
    </row>
    <row r="3457" spans="1:13" x14ac:dyDescent="0.35">
      <c r="A3457" s="261" t="s">
        <v>2889</v>
      </c>
      <c r="B3457" s="261" t="s">
        <v>2890</v>
      </c>
      <c r="C3457" s="261" t="s">
        <v>998</v>
      </c>
      <c r="D3457" s="261" t="s">
        <v>558</v>
      </c>
      <c r="E3457" s="261" t="s">
        <v>17</v>
      </c>
      <c r="F3457" s="261" t="s">
        <v>378</v>
      </c>
      <c r="G3457" s="261" t="s">
        <v>17</v>
      </c>
      <c r="H3457" s="261" t="s">
        <v>17</v>
      </c>
      <c r="I3457" s="261" t="s">
        <v>378</v>
      </c>
      <c r="J3457" s="261" t="s">
        <v>5861</v>
      </c>
      <c r="K3457" s="261" t="s">
        <v>5883</v>
      </c>
      <c r="L3457" s="262">
        <v>45713</v>
      </c>
      <c r="M3457" s="261" t="s">
        <v>20</v>
      </c>
    </row>
    <row r="3458" spans="1:13" x14ac:dyDescent="0.35">
      <c r="A3458" s="259" t="s">
        <v>2889</v>
      </c>
      <c r="B3458" s="259" t="s">
        <v>2890</v>
      </c>
      <c r="C3458" s="259" t="s">
        <v>998</v>
      </c>
      <c r="D3458" s="259" t="s">
        <v>24</v>
      </c>
      <c r="E3458" s="259" t="s">
        <v>17</v>
      </c>
      <c r="F3458" s="259" t="s">
        <v>378</v>
      </c>
      <c r="G3458" s="259" t="s">
        <v>17</v>
      </c>
      <c r="H3458" s="259" t="s">
        <v>17</v>
      </c>
      <c r="I3458" s="259" t="s">
        <v>378</v>
      </c>
      <c r="J3458" s="259" t="s">
        <v>5861</v>
      </c>
      <c r="K3458" s="259" t="s">
        <v>5884</v>
      </c>
      <c r="L3458" s="260">
        <v>45713</v>
      </c>
      <c r="M3458" s="259" t="s">
        <v>20</v>
      </c>
    </row>
    <row r="3459" spans="1:13" x14ac:dyDescent="0.35">
      <c r="A3459" s="261" t="s">
        <v>1003</v>
      </c>
      <c r="B3459" s="261" t="s">
        <v>1004</v>
      </c>
      <c r="C3459" s="261" t="s">
        <v>998</v>
      </c>
      <c r="D3459" s="261" t="s">
        <v>648</v>
      </c>
      <c r="E3459" s="261">
        <v>57751765</v>
      </c>
      <c r="F3459" s="261" t="s">
        <v>5885</v>
      </c>
      <c r="G3459" s="261" t="s">
        <v>742</v>
      </c>
      <c r="H3459" s="261">
        <v>2</v>
      </c>
      <c r="I3459" s="261" t="s">
        <v>5845</v>
      </c>
      <c r="J3459" s="261" t="s">
        <v>5846</v>
      </c>
      <c r="K3459" s="261" t="s">
        <v>5886</v>
      </c>
      <c r="L3459" s="262">
        <v>45713</v>
      </c>
      <c r="M3459" s="261" t="s">
        <v>310</v>
      </c>
    </row>
    <row r="3460" spans="1:13" x14ac:dyDescent="0.35">
      <c r="A3460" s="259" t="s">
        <v>1003</v>
      </c>
      <c r="B3460" s="259" t="s">
        <v>1004</v>
      </c>
      <c r="C3460" s="259" t="s">
        <v>998</v>
      </c>
      <c r="D3460" s="259" t="s">
        <v>653</v>
      </c>
      <c r="E3460" s="259">
        <v>543630</v>
      </c>
      <c r="F3460" s="259" t="s">
        <v>5887</v>
      </c>
      <c r="G3460" s="259" t="s">
        <v>742</v>
      </c>
      <c r="H3460" s="259">
        <v>2</v>
      </c>
      <c r="I3460" s="259" t="s">
        <v>5888</v>
      </c>
      <c r="J3460" s="259" t="s">
        <v>5889</v>
      </c>
      <c r="K3460" s="259" t="s">
        <v>5890</v>
      </c>
      <c r="L3460" s="260">
        <v>45713</v>
      </c>
      <c r="M3460" s="259" t="s">
        <v>20</v>
      </c>
    </row>
    <row r="3461" spans="1:13" x14ac:dyDescent="0.35">
      <c r="A3461" s="261" t="s">
        <v>1003</v>
      </c>
      <c r="B3461" s="261" t="s">
        <v>1004</v>
      </c>
      <c r="C3461" s="261" t="s">
        <v>998</v>
      </c>
      <c r="D3461" s="261" t="s">
        <v>658</v>
      </c>
      <c r="E3461" s="261">
        <v>28874380</v>
      </c>
      <c r="F3461" s="261" t="s">
        <v>5891</v>
      </c>
      <c r="G3461" s="261" t="s">
        <v>742</v>
      </c>
      <c r="H3461" s="261">
        <v>2</v>
      </c>
      <c r="I3461" s="261" t="s">
        <v>5892</v>
      </c>
      <c r="J3461" s="261" t="s">
        <v>5893</v>
      </c>
      <c r="K3461" s="261" t="s">
        <v>5894</v>
      </c>
      <c r="L3461" s="262">
        <v>45713</v>
      </c>
      <c r="M3461" s="261" t="s">
        <v>20</v>
      </c>
    </row>
    <row r="3462" spans="1:13" x14ac:dyDescent="0.35">
      <c r="A3462" s="259" t="s">
        <v>1003</v>
      </c>
      <c r="B3462" s="259" t="s">
        <v>1004</v>
      </c>
      <c r="C3462" s="259" t="s">
        <v>998</v>
      </c>
      <c r="D3462" s="259" t="s">
        <v>663</v>
      </c>
      <c r="E3462" s="259">
        <v>28874380</v>
      </c>
      <c r="F3462" s="259" t="s">
        <v>5891</v>
      </c>
      <c r="G3462" s="259" t="s">
        <v>742</v>
      </c>
      <c r="H3462" s="259">
        <v>2</v>
      </c>
      <c r="I3462" s="259" t="s">
        <v>5892</v>
      </c>
      <c r="J3462" s="259" t="s">
        <v>5895</v>
      </c>
      <c r="K3462" s="259" t="s">
        <v>5896</v>
      </c>
      <c r="L3462" s="260">
        <v>45713</v>
      </c>
      <c r="M3462" s="259" t="s">
        <v>20</v>
      </c>
    </row>
    <row r="3463" spans="1:13" x14ac:dyDescent="0.35">
      <c r="A3463" s="261" t="s">
        <v>1003</v>
      </c>
      <c r="B3463" s="261" t="s">
        <v>1004</v>
      </c>
      <c r="C3463" s="261" t="s">
        <v>998</v>
      </c>
      <c r="D3463" s="261" t="s">
        <v>413</v>
      </c>
      <c r="E3463" s="261" t="s">
        <v>17</v>
      </c>
      <c r="F3463" s="261" t="s">
        <v>378</v>
      </c>
      <c r="G3463" s="261" t="s">
        <v>17</v>
      </c>
      <c r="H3463" s="261" t="s">
        <v>17</v>
      </c>
      <c r="I3463" s="261" t="s">
        <v>378</v>
      </c>
      <c r="J3463" s="261" t="s">
        <v>378</v>
      </c>
      <c r="K3463" s="261" t="s">
        <v>5897</v>
      </c>
      <c r="L3463" s="262">
        <v>45713</v>
      </c>
      <c r="M3463" s="261" t="s">
        <v>20</v>
      </c>
    </row>
    <row r="3464" spans="1:13" x14ac:dyDescent="0.35">
      <c r="A3464" s="259" t="s">
        <v>1003</v>
      </c>
      <c r="B3464" s="259" t="s">
        <v>1004</v>
      </c>
      <c r="C3464" s="259" t="s">
        <v>998</v>
      </c>
      <c r="D3464" s="259" t="s">
        <v>40</v>
      </c>
      <c r="E3464" s="259" t="s">
        <v>17</v>
      </c>
      <c r="F3464" s="259" t="s">
        <v>17</v>
      </c>
      <c r="G3464" s="259" t="s">
        <v>17</v>
      </c>
      <c r="H3464" s="259" t="s">
        <v>17</v>
      </c>
      <c r="I3464" s="259" t="s">
        <v>17</v>
      </c>
      <c r="J3464" s="259" t="s">
        <v>5898</v>
      </c>
      <c r="K3464" s="259" t="s">
        <v>5899</v>
      </c>
      <c r="L3464" s="260">
        <v>45713</v>
      </c>
      <c r="M3464" s="259" t="s">
        <v>20</v>
      </c>
    </row>
    <row r="3465" spans="1:13" x14ac:dyDescent="0.35">
      <c r="A3465" s="261" t="s">
        <v>1003</v>
      </c>
      <c r="B3465" s="261" t="s">
        <v>1004</v>
      </c>
      <c r="C3465" s="261" t="s">
        <v>998</v>
      </c>
      <c r="D3465" s="261" t="s">
        <v>545</v>
      </c>
      <c r="E3465" s="261">
        <v>12</v>
      </c>
      <c r="F3465" s="261" t="s">
        <v>5900</v>
      </c>
      <c r="G3465" s="261" t="s">
        <v>742</v>
      </c>
      <c r="H3465" s="261">
        <v>2</v>
      </c>
      <c r="I3465" s="261" t="s">
        <v>5901</v>
      </c>
      <c r="J3465" s="261" t="s">
        <v>5902</v>
      </c>
      <c r="K3465" s="261" t="s">
        <v>5903</v>
      </c>
      <c r="L3465" s="262">
        <v>45713</v>
      </c>
      <c r="M3465" s="261" t="s">
        <v>20</v>
      </c>
    </row>
    <row r="3466" spans="1:13" x14ac:dyDescent="0.35">
      <c r="A3466" s="259" t="s">
        <v>2889</v>
      </c>
      <c r="B3466" s="259" t="s">
        <v>2890</v>
      </c>
      <c r="C3466" s="259" t="s">
        <v>998</v>
      </c>
      <c r="D3466" s="259" t="s">
        <v>550</v>
      </c>
      <c r="E3466" s="259">
        <v>350</v>
      </c>
      <c r="F3466" s="259" t="s">
        <v>5904</v>
      </c>
      <c r="G3466" s="259" t="s">
        <v>22</v>
      </c>
      <c r="H3466" s="259">
        <v>3</v>
      </c>
      <c r="I3466" s="259" t="s">
        <v>5905</v>
      </c>
      <c r="J3466" s="259" t="s">
        <v>5906</v>
      </c>
      <c r="K3466" s="259" t="s">
        <v>5907</v>
      </c>
      <c r="L3466" s="260">
        <v>45713</v>
      </c>
      <c r="M3466" s="259" t="s">
        <v>20</v>
      </c>
    </row>
    <row r="3467" spans="1:13" x14ac:dyDescent="0.35">
      <c r="A3467" s="261" t="s">
        <v>1003</v>
      </c>
      <c r="B3467" s="261" t="s">
        <v>1004</v>
      </c>
      <c r="C3467" s="261" t="s">
        <v>998</v>
      </c>
      <c r="D3467" s="261" t="s">
        <v>686</v>
      </c>
      <c r="E3467" s="261">
        <v>1732866</v>
      </c>
      <c r="F3467" s="261" t="s">
        <v>5908</v>
      </c>
      <c r="G3467" s="261" t="s">
        <v>742</v>
      </c>
      <c r="H3467" s="261">
        <v>2</v>
      </c>
      <c r="I3467" s="261" t="s">
        <v>5909</v>
      </c>
      <c r="J3467" s="261" t="s">
        <v>5910</v>
      </c>
      <c r="K3467" s="261" t="s">
        <v>5911</v>
      </c>
      <c r="L3467" s="262">
        <v>45713</v>
      </c>
      <c r="M3467" s="261" t="s">
        <v>20</v>
      </c>
    </row>
    <row r="3468" spans="1:13" x14ac:dyDescent="0.35">
      <c r="A3468" s="259" t="s">
        <v>1003</v>
      </c>
      <c r="B3468" s="259" t="s">
        <v>1004</v>
      </c>
      <c r="C3468" s="259" t="s">
        <v>998</v>
      </c>
      <c r="D3468" s="259" t="s">
        <v>691</v>
      </c>
      <c r="E3468" s="259">
        <v>0</v>
      </c>
      <c r="F3468" s="259" t="s">
        <v>5891</v>
      </c>
      <c r="G3468" s="259" t="s">
        <v>742</v>
      </c>
      <c r="H3468" s="259">
        <v>2</v>
      </c>
      <c r="I3468" s="259" t="s">
        <v>5892</v>
      </c>
      <c r="J3468" s="259" t="s">
        <v>5912</v>
      </c>
      <c r="K3468" s="259" t="s">
        <v>5913</v>
      </c>
      <c r="L3468" s="260">
        <v>45713</v>
      </c>
      <c r="M3468" s="259" t="s">
        <v>20</v>
      </c>
    </row>
    <row r="3469" spans="1:13" x14ac:dyDescent="0.35">
      <c r="A3469" s="261" t="s">
        <v>1003</v>
      </c>
      <c r="B3469" s="261" t="s">
        <v>1004</v>
      </c>
      <c r="C3469" s="261" t="s">
        <v>998</v>
      </c>
      <c r="D3469" s="261" t="s">
        <v>696</v>
      </c>
      <c r="E3469" s="261">
        <v>27141514</v>
      </c>
      <c r="F3469" s="261" t="s">
        <v>5891</v>
      </c>
      <c r="G3469" s="261" t="s">
        <v>742</v>
      </c>
      <c r="H3469" s="261">
        <v>2</v>
      </c>
      <c r="I3469" s="261" t="s">
        <v>5892</v>
      </c>
      <c r="J3469" s="261" t="s">
        <v>5914</v>
      </c>
      <c r="K3469" s="261" t="s">
        <v>5915</v>
      </c>
      <c r="L3469" s="262">
        <v>45713</v>
      </c>
      <c r="M3469" s="261" t="s">
        <v>20</v>
      </c>
    </row>
    <row r="3470" spans="1:13" x14ac:dyDescent="0.35">
      <c r="A3470" s="259" t="s">
        <v>1003</v>
      </c>
      <c r="B3470" s="259" t="s">
        <v>1004</v>
      </c>
      <c r="C3470" s="259" t="s">
        <v>998</v>
      </c>
      <c r="D3470" s="259" t="s">
        <v>699</v>
      </c>
      <c r="E3470" s="259">
        <v>1634828</v>
      </c>
      <c r="F3470" s="259" t="s">
        <v>5908</v>
      </c>
      <c r="G3470" s="259" t="s">
        <v>742</v>
      </c>
      <c r="H3470" s="259">
        <v>2</v>
      </c>
      <c r="I3470" s="259" t="s">
        <v>5909</v>
      </c>
      <c r="J3470" s="259" t="s">
        <v>5916</v>
      </c>
      <c r="K3470" s="259" t="s">
        <v>5917</v>
      </c>
      <c r="L3470" s="260">
        <v>45713</v>
      </c>
      <c r="M3470" s="259" t="s">
        <v>20</v>
      </c>
    </row>
    <row r="3471" spans="1:13" x14ac:dyDescent="0.35">
      <c r="A3471" s="261" t="s">
        <v>1003</v>
      </c>
      <c r="B3471" s="261" t="s">
        <v>1004</v>
      </c>
      <c r="C3471" s="261" t="s">
        <v>998</v>
      </c>
      <c r="D3471" s="261" t="s">
        <v>702</v>
      </c>
      <c r="E3471" s="261">
        <v>98038</v>
      </c>
      <c r="F3471" s="261" t="s">
        <v>5908</v>
      </c>
      <c r="G3471" s="261" t="s">
        <v>742</v>
      </c>
      <c r="H3471" s="261">
        <v>2</v>
      </c>
      <c r="I3471" s="261" t="s">
        <v>5909</v>
      </c>
      <c r="J3471" s="261" t="s">
        <v>5918</v>
      </c>
      <c r="K3471" s="261" t="s">
        <v>5919</v>
      </c>
      <c r="L3471" s="262">
        <v>45713</v>
      </c>
      <c r="M3471" s="261" t="s">
        <v>20</v>
      </c>
    </row>
    <row r="3472" spans="1:13" x14ac:dyDescent="0.35">
      <c r="A3472" s="259" t="s">
        <v>1003</v>
      </c>
      <c r="B3472" s="259" t="s">
        <v>1004</v>
      </c>
      <c r="C3472" s="259" t="s">
        <v>998</v>
      </c>
      <c r="D3472" s="259" t="s">
        <v>572</v>
      </c>
      <c r="E3472" s="259">
        <v>0</v>
      </c>
      <c r="F3472" s="259" t="s">
        <v>5908</v>
      </c>
      <c r="G3472" s="259" t="s">
        <v>742</v>
      </c>
      <c r="H3472" s="259">
        <v>2</v>
      </c>
      <c r="I3472" s="259" t="s">
        <v>5909</v>
      </c>
      <c r="J3472" s="259" t="s">
        <v>5920</v>
      </c>
      <c r="K3472" s="259" t="s">
        <v>5921</v>
      </c>
      <c r="L3472" s="260">
        <v>45713</v>
      </c>
      <c r="M3472" s="259" t="s">
        <v>20</v>
      </c>
    </row>
    <row r="3473" spans="1:13" x14ac:dyDescent="0.35">
      <c r="A3473" s="261" t="s">
        <v>1003</v>
      </c>
      <c r="B3473" s="261" t="s">
        <v>1004</v>
      </c>
      <c r="C3473" s="261" t="s">
        <v>998</v>
      </c>
      <c r="D3473" s="261" t="s">
        <v>282</v>
      </c>
      <c r="E3473" s="261">
        <v>3</v>
      </c>
      <c r="F3473" s="261" t="s">
        <v>5922</v>
      </c>
      <c r="G3473" s="261" t="s">
        <v>742</v>
      </c>
      <c r="H3473" s="261">
        <v>2</v>
      </c>
      <c r="I3473" s="261" t="s">
        <v>5923</v>
      </c>
      <c r="J3473" s="261" t="s">
        <v>5924</v>
      </c>
      <c r="K3473" s="261" t="s">
        <v>5925</v>
      </c>
      <c r="L3473" s="262">
        <v>45713</v>
      </c>
      <c r="M3473" s="261" t="s">
        <v>20</v>
      </c>
    </row>
    <row r="3474" spans="1:13" x14ac:dyDescent="0.35">
      <c r="A3474" s="259" t="s">
        <v>1003</v>
      </c>
      <c r="B3474" s="259" t="s">
        <v>1004</v>
      </c>
      <c r="C3474" s="259" t="s">
        <v>998</v>
      </c>
      <c r="D3474" s="259" t="s">
        <v>26</v>
      </c>
      <c r="E3474" s="259" t="s">
        <v>17</v>
      </c>
      <c r="F3474" s="259" t="s">
        <v>17</v>
      </c>
      <c r="G3474" s="259" t="s">
        <v>17</v>
      </c>
      <c r="H3474" s="259" t="s">
        <v>17</v>
      </c>
      <c r="I3474" s="259" t="s">
        <v>17</v>
      </c>
      <c r="J3474" s="259" t="s">
        <v>5898</v>
      </c>
      <c r="K3474" s="259" t="s">
        <v>5926</v>
      </c>
      <c r="L3474" s="260">
        <v>45713</v>
      </c>
      <c r="M3474" s="259" t="s">
        <v>20</v>
      </c>
    </row>
    <row r="3475" spans="1:13" x14ac:dyDescent="0.35">
      <c r="A3475" s="261" t="s">
        <v>1003</v>
      </c>
      <c r="B3475" s="261" t="s">
        <v>1004</v>
      </c>
      <c r="C3475" s="261" t="s">
        <v>998</v>
      </c>
      <c r="D3475" s="261" t="s">
        <v>28</v>
      </c>
      <c r="E3475" s="261" t="s">
        <v>17</v>
      </c>
      <c r="F3475" s="261" t="s">
        <v>17</v>
      </c>
      <c r="G3475" s="261" t="s">
        <v>17</v>
      </c>
      <c r="H3475" s="261" t="s">
        <v>17</v>
      </c>
      <c r="I3475" s="261" t="s">
        <v>17</v>
      </c>
      <c r="J3475" s="261" t="s">
        <v>5898</v>
      </c>
      <c r="K3475" s="261" t="s">
        <v>5927</v>
      </c>
      <c r="L3475" s="262">
        <v>45713</v>
      </c>
      <c r="M3475" s="261" t="s">
        <v>20</v>
      </c>
    </row>
    <row r="3476" spans="1:13" x14ac:dyDescent="0.35">
      <c r="A3476" s="259" t="s">
        <v>1003</v>
      </c>
      <c r="B3476" s="259" t="s">
        <v>1004</v>
      </c>
      <c r="C3476" s="259" t="s">
        <v>998</v>
      </c>
      <c r="D3476" s="259" t="s">
        <v>38</v>
      </c>
      <c r="E3476" s="259">
        <v>873117</v>
      </c>
      <c r="F3476" s="259" t="s">
        <v>5928</v>
      </c>
      <c r="G3476" s="259" t="s">
        <v>742</v>
      </c>
      <c r="H3476" s="259">
        <v>2</v>
      </c>
      <c r="I3476" s="259" t="s">
        <v>5929</v>
      </c>
      <c r="J3476" s="259" t="s">
        <v>5930</v>
      </c>
      <c r="K3476" s="259" t="s">
        <v>5931</v>
      </c>
      <c r="L3476" s="260">
        <v>45713</v>
      </c>
      <c r="M3476" s="259" t="s">
        <v>20</v>
      </c>
    </row>
    <row r="3477" spans="1:13" x14ac:dyDescent="0.35">
      <c r="A3477" s="261" t="s">
        <v>1003</v>
      </c>
      <c r="B3477" s="261" t="s">
        <v>1004</v>
      </c>
      <c r="C3477" s="261" t="s">
        <v>998</v>
      </c>
      <c r="D3477" s="261" t="s">
        <v>16</v>
      </c>
      <c r="E3477" s="261" t="s">
        <v>17</v>
      </c>
      <c r="F3477" s="261" t="s">
        <v>17</v>
      </c>
      <c r="G3477" s="261" t="s">
        <v>17</v>
      </c>
      <c r="H3477" s="261" t="s">
        <v>17</v>
      </c>
      <c r="I3477" s="261" t="s">
        <v>17</v>
      </c>
      <c r="J3477" s="261" t="s">
        <v>5898</v>
      </c>
      <c r="K3477" s="261" t="s">
        <v>5932</v>
      </c>
      <c r="L3477" s="262">
        <v>45713</v>
      </c>
      <c r="M3477" s="261" t="s">
        <v>20</v>
      </c>
    </row>
    <row r="3478" spans="1:13" x14ac:dyDescent="0.35">
      <c r="A3478" s="259" t="s">
        <v>1003</v>
      </c>
      <c r="B3478" s="259" t="s">
        <v>1004</v>
      </c>
      <c r="C3478" s="259" t="s">
        <v>998</v>
      </c>
      <c r="D3478" s="259" t="s">
        <v>21</v>
      </c>
      <c r="E3478" s="259" t="s">
        <v>17</v>
      </c>
      <c r="F3478" s="259" t="s">
        <v>17</v>
      </c>
      <c r="G3478" s="259" t="s">
        <v>17</v>
      </c>
      <c r="H3478" s="259" t="s">
        <v>17</v>
      </c>
      <c r="I3478" s="259" t="s">
        <v>17</v>
      </c>
      <c r="J3478" s="259" t="s">
        <v>5898</v>
      </c>
      <c r="K3478" s="259" t="s">
        <v>5933</v>
      </c>
      <c r="L3478" s="260">
        <v>45713</v>
      </c>
      <c r="M3478" s="259" t="s">
        <v>20</v>
      </c>
    </row>
    <row r="3479" spans="1:13" x14ac:dyDescent="0.35">
      <c r="A3479" s="261" t="s">
        <v>1003</v>
      </c>
      <c r="B3479" s="261" t="s">
        <v>1004</v>
      </c>
      <c r="C3479" s="261" t="s">
        <v>998</v>
      </c>
      <c r="D3479" s="261" t="s">
        <v>558</v>
      </c>
      <c r="E3479" s="261" t="s">
        <v>17</v>
      </c>
      <c r="F3479" s="261" t="s">
        <v>17</v>
      </c>
      <c r="G3479" s="261" t="s">
        <v>17</v>
      </c>
      <c r="H3479" s="261" t="s">
        <v>17</v>
      </c>
      <c r="I3479" s="261" t="s">
        <v>17</v>
      </c>
      <c r="J3479" s="261" t="s">
        <v>5898</v>
      </c>
      <c r="K3479" s="261" t="s">
        <v>5934</v>
      </c>
      <c r="L3479" s="262">
        <v>45713</v>
      </c>
      <c r="M3479" s="261" t="s">
        <v>20</v>
      </c>
    </row>
    <row r="3480" spans="1:13" x14ac:dyDescent="0.35">
      <c r="A3480" s="259" t="s">
        <v>1003</v>
      </c>
      <c r="B3480" s="259" t="s">
        <v>1004</v>
      </c>
      <c r="C3480" s="259" t="s">
        <v>998</v>
      </c>
      <c r="D3480" s="259" t="s">
        <v>24</v>
      </c>
      <c r="E3480" s="259" t="s">
        <v>17</v>
      </c>
      <c r="F3480" s="259" t="s">
        <v>17</v>
      </c>
      <c r="G3480" s="259" t="s">
        <v>17</v>
      </c>
      <c r="H3480" s="259" t="s">
        <v>17</v>
      </c>
      <c r="I3480" s="259" t="s">
        <v>17</v>
      </c>
      <c r="J3480" s="259" t="s">
        <v>5898</v>
      </c>
      <c r="K3480" s="259" t="s">
        <v>5935</v>
      </c>
      <c r="L3480" s="260">
        <v>45713</v>
      </c>
      <c r="M3480" s="259" t="s">
        <v>20</v>
      </c>
    </row>
    <row r="3481" spans="1:13" x14ac:dyDescent="0.35">
      <c r="A3481" s="261" t="s">
        <v>996</v>
      </c>
      <c r="B3481" s="261" t="s">
        <v>997</v>
      </c>
      <c r="C3481" s="261" t="s">
        <v>998</v>
      </c>
      <c r="D3481" s="261" t="s">
        <v>648</v>
      </c>
      <c r="E3481" s="261">
        <v>57751765</v>
      </c>
      <c r="F3481" s="261" t="s">
        <v>5885</v>
      </c>
      <c r="G3481" s="261" t="s">
        <v>742</v>
      </c>
      <c r="H3481" s="261">
        <v>2</v>
      </c>
      <c r="I3481" s="261" t="s">
        <v>5845</v>
      </c>
      <c r="J3481" s="261" t="s">
        <v>5936</v>
      </c>
      <c r="K3481" s="261" t="s">
        <v>5937</v>
      </c>
      <c r="L3481" s="262">
        <v>45713</v>
      </c>
      <c r="M3481" s="261" t="s">
        <v>310</v>
      </c>
    </row>
    <row r="3482" spans="1:13" x14ac:dyDescent="0.35">
      <c r="A3482" s="259" t="s">
        <v>996</v>
      </c>
      <c r="B3482" s="259" t="s">
        <v>997</v>
      </c>
      <c r="C3482" s="259" t="s">
        <v>998</v>
      </c>
      <c r="D3482" s="259" t="s">
        <v>653</v>
      </c>
      <c r="E3482" s="259">
        <v>543630</v>
      </c>
      <c r="F3482" s="259" t="s">
        <v>5938</v>
      </c>
      <c r="G3482" s="259" t="s">
        <v>358</v>
      </c>
      <c r="H3482" s="259">
        <v>1</v>
      </c>
      <c r="I3482" s="259" t="s">
        <v>5939</v>
      </c>
      <c r="J3482" s="259" t="s">
        <v>5940</v>
      </c>
      <c r="K3482" s="259" t="s">
        <v>5941</v>
      </c>
      <c r="L3482" s="260">
        <v>45713</v>
      </c>
      <c r="M3482" s="259" t="s">
        <v>310</v>
      </c>
    </row>
    <row r="3483" spans="1:13" x14ac:dyDescent="0.35">
      <c r="A3483" s="261" t="s">
        <v>996</v>
      </c>
      <c r="B3483" s="261" t="s">
        <v>997</v>
      </c>
      <c r="C3483" s="261" t="s">
        <v>998</v>
      </c>
      <c r="D3483" s="261" t="s">
        <v>658</v>
      </c>
      <c r="E3483" s="261">
        <v>30325710</v>
      </c>
      <c r="F3483" s="261" t="s">
        <v>5891</v>
      </c>
      <c r="G3483" s="261" t="s">
        <v>22</v>
      </c>
      <c r="H3483" s="261">
        <v>3</v>
      </c>
      <c r="I3483" s="261" t="s">
        <v>5892</v>
      </c>
      <c r="J3483" s="261" t="s">
        <v>5942</v>
      </c>
      <c r="K3483" s="261" t="s">
        <v>5943</v>
      </c>
      <c r="L3483" s="262">
        <v>45713</v>
      </c>
      <c r="M3483" s="261" t="s">
        <v>20</v>
      </c>
    </row>
    <row r="3484" spans="1:13" x14ac:dyDescent="0.35">
      <c r="A3484" s="259" t="s">
        <v>996</v>
      </c>
      <c r="B3484" s="259" t="s">
        <v>997</v>
      </c>
      <c r="C3484" s="259" t="s">
        <v>998</v>
      </c>
      <c r="D3484" s="259" t="s">
        <v>663</v>
      </c>
      <c r="E3484" s="259">
        <v>29766791</v>
      </c>
      <c r="F3484" s="259" t="s">
        <v>5944</v>
      </c>
      <c r="G3484" s="259" t="s">
        <v>22</v>
      </c>
      <c r="H3484" s="259">
        <v>3</v>
      </c>
      <c r="I3484" s="259" t="s">
        <v>5892</v>
      </c>
      <c r="J3484" s="259" t="s">
        <v>5945</v>
      </c>
      <c r="K3484" s="259" t="s">
        <v>5946</v>
      </c>
      <c r="L3484" s="260">
        <v>45713</v>
      </c>
      <c r="M3484" s="259" t="s">
        <v>20</v>
      </c>
    </row>
    <row r="3485" spans="1:13" x14ac:dyDescent="0.35">
      <c r="A3485" s="261" t="s">
        <v>996</v>
      </c>
      <c r="B3485" s="261" t="s">
        <v>997</v>
      </c>
      <c r="C3485" s="261" t="s">
        <v>998</v>
      </c>
      <c r="D3485" s="261" t="s">
        <v>413</v>
      </c>
      <c r="E3485" s="261">
        <v>892411</v>
      </c>
      <c r="F3485" s="261" t="s">
        <v>5947</v>
      </c>
      <c r="G3485" s="261" t="s">
        <v>22</v>
      </c>
      <c r="H3485" s="261">
        <v>3</v>
      </c>
      <c r="I3485" s="261" t="s">
        <v>5948</v>
      </c>
      <c r="J3485" s="261" t="s">
        <v>5949</v>
      </c>
      <c r="K3485" s="261" t="s">
        <v>5950</v>
      </c>
      <c r="L3485" s="262">
        <v>45713</v>
      </c>
      <c r="M3485" s="261" t="s">
        <v>20</v>
      </c>
    </row>
    <row r="3486" spans="1:13" x14ac:dyDescent="0.35">
      <c r="A3486" s="259" t="s">
        <v>996</v>
      </c>
      <c r="B3486" s="259" t="s">
        <v>997</v>
      </c>
      <c r="C3486" s="259" t="s">
        <v>998</v>
      </c>
      <c r="D3486" s="259" t="s">
        <v>40</v>
      </c>
      <c r="E3486" s="259" t="s">
        <v>17</v>
      </c>
      <c r="F3486" s="259" t="s">
        <v>17</v>
      </c>
      <c r="G3486" s="259" t="s">
        <v>17</v>
      </c>
      <c r="H3486" s="259" t="s">
        <v>17</v>
      </c>
      <c r="I3486" s="259" t="s">
        <v>17</v>
      </c>
      <c r="J3486" s="259" t="s">
        <v>5951</v>
      </c>
      <c r="K3486" s="259" t="s">
        <v>5952</v>
      </c>
      <c r="L3486" s="260">
        <v>45713</v>
      </c>
      <c r="M3486" s="259" t="s">
        <v>20</v>
      </c>
    </row>
    <row r="3487" spans="1:13" x14ac:dyDescent="0.35">
      <c r="A3487" s="261" t="s">
        <v>996</v>
      </c>
      <c r="B3487" s="261" t="s">
        <v>997</v>
      </c>
      <c r="C3487" s="261" t="s">
        <v>998</v>
      </c>
      <c r="D3487" s="261" t="s">
        <v>550</v>
      </c>
      <c r="E3487" s="261">
        <v>350</v>
      </c>
      <c r="F3487" s="261" t="s">
        <v>5953</v>
      </c>
      <c r="G3487" s="261" t="s">
        <v>22</v>
      </c>
      <c r="H3487" s="261">
        <v>3</v>
      </c>
      <c r="I3487" s="261" t="s">
        <v>5954</v>
      </c>
      <c r="J3487" s="261" t="s">
        <v>5955</v>
      </c>
      <c r="K3487" s="261" t="s">
        <v>5956</v>
      </c>
      <c r="L3487" s="262">
        <v>45713</v>
      </c>
      <c r="M3487" s="261" t="s">
        <v>20</v>
      </c>
    </row>
    <row r="3488" spans="1:13" x14ac:dyDescent="0.35">
      <c r="A3488" s="259" t="s">
        <v>996</v>
      </c>
      <c r="B3488" s="259" t="s">
        <v>997</v>
      </c>
      <c r="C3488" s="259" t="s">
        <v>998</v>
      </c>
      <c r="D3488" s="259" t="s">
        <v>686</v>
      </c>
      <c r="E3488" s="259">
        <v>2625277</v>
      </c>
      <c r="F3488" s="259" t="s">
        <v>5957</v>
      </c>
      <c r="G3488" s="259" t="s">
        <v>742</v>
      </c>
      <c r="H3488" s="259">
        <v>2</v>
      </c>
      <c r="I3488" s="259" t="s">
        <v>5958</v>
      </c>
      <c r="J3488" s="259" t="s">
        <v>5959</v>
      </c>
      <c r="K3488" s="259" t="s">
        <v>5960</v>
      </c>
      <c r="L3488" s="260">
        <v>45713</v>
      </c>
      <c r="M3488" s="259" t="s">
        <v>20</v>
      </c>
    </row>
    <row r="3489" spans="1:13" x14ac:dyDescent="0.35">
      <c r="A3489" s="261" t="s">
        <v>996</v>
      </c>
      <c r="B3489" s="261" t="s">
        <v>997</v>
      </c>
      <c r="C3489" s="261" t="s">
        <v>998</v>
      </c>
      <c r="D3489" s="261" t="s">
        <v>691</v>
      </c>
      <c r="E3489" s="261">
        <v>558919</v>
      </c>
      <c r="F3489" s="261" t="s">
        <v>5891</v>
      </c>
      <c r="G3489" s="261" t="s">
        <v>22</v>
      </c>
      <c r="H3489" s="261">
        <v>3</v>
      </c>
      <c r="I3489" s="261" t="s">
        <v>5892</v>
      </c>
      <c r="J3489" s="261" t="s">
        <v>5961</v>
      </c>
      <c r="K3489" s="261" t="s">
        <v>5962</v>
      </c>
      <c r="L3489" s="262">
        <v>45713</v>
      </c>
      <c r="M3489" s="261" t="s">
        <v>20</v>
      </c>
    </row>
    <row r="3490" spans="1:13" x14ac:dyDescent="0.35">
      <c r="A3490" s="259" t="s">
        <v>996</v>
      </c>
      <c r="B3490" s="259" t="s">
        <v>997</v>
      </c>
      <c r="C3490" s="259" t="s">
        <v>998</v>
      </c>
      <c r="D3490" s="259" t="s">
        <v>696</v>
      </c>
      <c r="E3490" s="259">
        <v>27141514</v>
      </c>
      <c r="F3490" s="259" t="s">
        <v>5891</v>
      </c>
      <c r="G3490" s="259" t="s">
        <v>22</v>
      </c>
      <c r="H3490" s="259">
        <v>3</v>
      </c>
      <c r="I3490" s="259" t="s">
        <v>5892</v>
      </c>
      <c r="J3490" s="259" t="s">
        <v>5963</v>
      </c>
      <c r="K3490" s="259" t="s">
        <v>5964</v>
      </c>
      <c r="L3490" s="260">
        <v>45713</v>
      </c>
      <c r="M3490" s="259" t="s">
        <v>20</v>
      </c>
    </row>
    <row r="3491" spans="1:13" x14ac:dyDescent="0.35">
      <c r="A3491" s="261" t="s">
        <v>996</v>
      </c>
      <c r="B3491" s="261" t="s">
        <v>997</v>
      </c>
      <c r="C3491" s="261" t="s">
        <v>998</v>
      </c>
      <c r="D3491" s="261" t="s">
        <v>699</v>
      </c>
      <c r="E3491" s="261">
        <v>2527239</v>
      </c>
      <c r="F3491" s="261" t="s">
        <v>5965</v>
      </c>
      <c r="G3491" s="261" t="s">
        <v>22</v>
      </c>
      <c r="H3491" s="261">
        <v>3</v>
      </c>
      <c r="I3491" s="261" t="s">
        <v>5958</v>
      </c>
      <c r="J3491" s="261" t="s">
        <v>5966</v>
      </c>
      <c r="K3491" s="261" t="s">
        <v>5967</v>
      </c>
      <c r="L3491" s="262">
        <v>45713</v>
      </c>
      <c r="M3491" s="261" t="s">
        <v>20</v>
      </c>
    </row>
    <row r="3492" spans="1:13" x14ac:dyDescent="0.35">
      <c r="A3492" s="259" t="s">
        <v>996</v>
      </c>
      <c r="B3492" s="259" t="s">
        <v>997</v>
      </c>
      <c r="C3492" s="259" t="s">
        <v>998</v>
      </c>
      <c r="D3492" s="259" t="s">
        <v>702</v>
      </c>
      <c r="E3492" s="259">
        <v>98038</v>
      </c>
      <c r="F3492" s="259" t="s">
        <v>5908</v>
      </c>
      <c r="G3492" s="259" t="s">
        <v>742</v>
      </c>
      <c r="H3492" s="259">
        <v>2</v>
      </c>
      <c r="I3492" s="259" t="s">
        <v>5909</v>
      </c>
      <c r="J3492" s="259" t="s">
        <v>5968</v>
      </c>
      <c r="K3492" s="259" t="s">
        <v>5969</v>
      </c>
      <c r="L3492" s="260">
        <v>45713</v>
      </c>
      <c r="M3492" s="259" t="s">
        <v>20</v>
      </c>
    </row>
    <row r="3493" spans="1:13" x14ac:dyDescent="0.35">
      <c r="A3493" s="261" t="s">
        <v>996</v>
      </c>
      <c r="B3493" s="261" t="s">
        <v>997</v>
      </c>
      <c r="C3493" s="261" t="s">
        <v>998</v>
      </c>
      <c r="D3493" s="261" t="s">
        <v>572</v>
      </c>
      <c r="E3493" s="261">
        <v>0</v>
      </c>
      <c r="F3493" s="261" t="s">
        <v>5908</v>
      </c>
      <c r="G3493" s="261" t="s">
        <v>742</v>
      </c>
      <c r="H3493" s="261">
        <v>2</v>
      </c>
      <c r="I3493" s="261" t="s">
        <v>5909</v>
      </c>
      <c r="J3493" s="261" t="s">
        <v>5970</v>
      </c>
      <c r="K3493" s="261" t="s">
        <v>5971</v>
      </c>
      <c r="L3493" s="262">
        <v>45713</v>
      </c>
      <c r="M3493" s="261" t="s">
        <v>20</v>
      </c>
    </row>
    <row r="3494" spans="1:13" x14ac:dyDescent="0.35">
      <c r="A3494" s="259" t="s">
        <v>996</v>
      </c>
      <c r="B3494" s="259" t="s">
        <v>997</v>
      </c>
      <c r="C3494" s="259" t="s">
        <v>998</v>
      </c>
      <c r="D3494" s="259" t="s">
        <v>282</v>
      </c>
      <c r="E3494" s="259">
        <v>3</v>
      </c>
      <c r="F3494" s="259" t="s">
        <v>5922</v>
      </c>
      <c r="G3494" s="259" t="s">
        <v>742</v>
      </c>
      <c r="H3494" s="259">
        <v>2</v>
      </c>
      <c r="I3494" s="259" t="s">
        <v>5923</v>
      </c>
      <c r="J3494" s="259" t="s">
        <v>5972</v>
      </c>
      <c r="K3494" s="259" t="s">
        <v>5973</v>
      </c>
      <c r="L3494" s="260">
        <v>45713</v>
      </c>
      <c r="M3494" s="259" t="s">
        <v>20</v>
      </c>
    </row>
    <row r="3495" spans="1:13" x14ac:dyDescent="0.35">
      <c r="A3495" s="261" t="s">
        <v>996</v>
      </c>
      <c r="B3495" s="261" t="s">
        <v>997</v>
      </c>
      <c r="C3495" s="261" t="s">
        <v>998</v>
      </c>
      <c r="D3495" s="261" t="s">
        <v>26</v>
      </c>
      <c r="E3495" s="261" t="s">
        <v>17</v>
      </c>
      <c r="F3495" s="261" t="s">
        <v>17</v>
      </c>
      <c r="G3495" s="261" t="s">
        <v>17</v>
      </c>
      <c r="H3495" s="261" t="s">
        <v>17</v>
      </c>
      <c r="I3495" s="261" t="s">
        <v>17</v>
      </c>
      <c r="J3495" s="261" t="s">
        <v>5951</v>
      </c>
      <c r="K3495" s="261" t="s">
        <v>5974</v>
      </c>
      <c r="L3495" s="262">
        <v>45713</v>
      </c>
      <c r="M3495" s="261" t="s">
        <v>20</v>
      </c>
    </row>
    <row r="3496" spans="1:13" x14ac:dyDescent="0.35">
      <c r="A3496" s="259" t="s">
        <v>996</v>
      </c>
      <c r="B3496" s="259" t="s">
        <v>997</v>
      </c>
      <c r="C3496" s="259" t="s">
        <v>998</v>
      </c>
      <c r="D3496" s="259" t="s">
        <v>28</v>
      </c>
      <c r="E3496" s="259" t="s">
        <v>17</v>
      </c>
      <c r="F3496" s="259" t="s">
        <v>17</v>
      </c>
      <c r="G3496" s="259" t="s">
        <v>17</v>
      </c>
      <c r="H3496" s="259" t="s">
        <v>17</v>
      </c>
      <c r="I3496" s="259" t="s">
        <v>17</v>
      </c>
      <c r="J3496" s="259" t="s">
        <v>5975</v>
      </c>
      <c r="K3496" s="259" t="s">
        <v>5976</v>
      </c>
      <c r="L3496" s="260">
        <v>45713</v>
      </c>
      <c r="M3496" s="259" t="s">
        <v>20</v>
      </c>
    </row>
    <row r="3497" spans="1:13" x14ac:dyDescent="0.35">
      <c r="A3497" s="261" t="s">
        <v>996</v>
      </c>
      <c r="B3497" s="261" t="s">
        <v>997</v>
      </c>
      <c r="C3497" s="261" t="s">
        <v>998</v>
      </c>
      <c r="D3497" s="261" t="s">
        <v>38</v>
      </c>
      <c r="E3497" s="261">
        <v>873117</v>
      </c>
      <c r="F3497" s="261" t="s">
        <v>5928</v>
      </c>
      <c r="G3497" s="261" t="s">
        <v>742</v>
      </c>
      <c r="H3497" s="261">
        <v>2</v>
      </c>
      <c r="I3497" s="261" t="s">
        <v>5929</v>
      </c>
      <c r="J3497" s="261" t="s">
        <v>5977</v>
      </c>
      <c r="K3497" s="261" t="s">
        <v>5978</v>
      </c>
      <c r="L3497" s="262">
        <v>45713</v>
      </c>
      <c r="M3497" s="261" t="s">
        <v>20</v>
      </c>
    </row>
    <row r="3498" spans="1:13" x14ac:dyDescent="0.35">
      <c r="A3498" s="259" t="s">
        <v>996</v>
      </c>
      <c r="B3498" s="259" t="s">
        <v>997</v>
      </c>
      <c r="C3498" s="259" t="s">
        <v>998</v>
      </c>
      <c r="D3498" s="259" t="s">
        <v>16</v>
      </c>
      <c r="E3498" s="259" t="s">
        <v>17</v>
      </c>
      <c r="F3498" s="259" t="s">
        <v>378</v>
      </c>
      <c r="G3498" s="259" t="s">
        <v>17</v>
      </c>
      <c r="H3498" s="259" t="s">
        <v>17</v>
      </c>
      <c r="I3498" s="259" t="s">
        <v>378</v>
      </c>
      <c r="J3498" s="259" t="s">
        <v>5951</v>
      </c>
      <c r="K3498" s="259" t="s">
        <v>5979</v>
      </c>
      <c r="L3498" s="260">
        <v>45713</v>
      </c>
      <c r="M3498" s="259" t="s">
        <v>20</v>
      </c>
    </row>
    <row r="3499" spans="1:13" x14ac:dyDescent="0.35">
      <c r="A3499" s="261" t="s">
        <v>996</v>
      </c>
      <c r="B3499" s="261" t="s">
        <v>997</v>
      </c>
      <c r="C3499" s="261" t="s">
        <v>998</v>
      </c>
      <c r="D3499" s="261" t="s">
        <v>21</v>
      </c>
      <c r="E3499" s="261" t="s">
        <v>17</v>
      </c>
      <c r="F3499" s="261" t="s">
        <v>378</v>
      </c>
      <c r="G3499" s="261" t="s">
        <v>17</v>
      </c>
      <c r="H3499" s="261" t="s">
        <v>17</v>
      </c>
      <c r="I3499" s="261" t="s">
        <v>378</v>
      </c>
      <c r="J3499" s="261" t="s">
        <v>5951</v>
      </c>
      <c r="K3499" s="261" t="s">
        <v>5980</v>
      </c>
      <c r="L3499" s="262">
        <v>45713</v>
      </c>
      <c r="M3499" s="261" t="s">
        <v>20</v>
      </c>
    </row>
    <row r="3500" spans="1:13" x14ac:dyDescent="0.35">
      <c r="A3500" s="259" t="s">
        <v>996</v>
      </c>
      <c r="B3500" s="259" t="s">
        <v>997</v>
      </c>
      <c r="C3500" s="259" t="s">
        <v>998</v>
      </c>
      <c r="D3500" s="259" t="s">
        <v>558</v>
      </c>
      <c r="E3500" s="259" t="s">
        <v>17</v>
      </c>
      <c r="F3500" s="259" t="s">
        <v>378</v>
      </c>
      <c r="G3500" s="259" t="s">
        <v>17</v>
      </c>
      <c r="H3500" s="259" t="s">
        <v>17</v>
      </c>
      <c r="I3500" s="259" t="s">
        <v>378</v>
      </c>
      <c r="J3500" s="259" t="s">
        <v>5951</v>
      </c>
      <c r="K3500" s="259" t="s">
        <v>5981</v>
      </c>
      <c r="L3500" s="260">
        <v>45713</v>
      </c>
      <c r="M3500" s="259" t="s">
        <v>20</v>
      </c>
    </row>
    <row r="3501" spans="1:13" x14ac:dyDescent="0.35">
      <c r="A3501" s="261" t="s">
        <v>996</v>
      </c>
      <c r="B3501" s="261" t="s">
        <v>997</v>
      </c>
      <c r="C3501" s="261" t="s">
        <v>998</v>
      </c>
      <c r="D3501" s="261" t="s">
        <v>24</v>
      </c>
      <c r="E3501" s="261" t="s">
        <v>17</v>
      </c>
      <c r="F3501" s="261" t="s">
        <v>378</v>
      </c>
      <c r="G3501" s="261" t="s">
        <v>17</v>
      </c>
      <c r="H3501" s="261" t="s">
        <v>17</v>
      </c>
      <c r="I3501" s="261" t="s">
        <v>378</v>
      </c>
      <c r="J3501" s="261" t="s">
        <v>5951</v>
      </c>
      <c r="K3501" s="261" t="s">
        <v>5982</v>
      </c>
      <c r="L3501" s="262">
        <v>45713</v>
      </c>
      <c r="M3501" s="261" t="s">
        <v>20</v>
      </c>
    </row>
    <row r="3502" spans="1:13" x14ac:dyDescent="0.35">
      <c r="A3502" s="259" t="s">
        <v>2987</v>
      </c>
      <c r="B3502" s="259" t="s">
        <v>2988</v>
      </c>
      <c r="C3502" s="259" t="s">
        <v>2989</v>
      </c>
      <c r="D3502" s="259" t="s">
        <v>648</v>
      </c>
      <c r="E3502" s="259">
        <v>3470390</v>
      </c>
      <c r="F3502" s="259" t="s">
        <v>5983</v>
      </c>
      <c r="G3502" s="259" t="s">
        <v>22</v>
      </c>
      <c r="H3502" s="259">
        <v>3</v>
      </c>
      <c r="I3502" s="259" t="s">
        <v>5984</v>
      </c>
      <c r="J3502" s="259" t="s">
        <v>5985</v>
      </c>
      <c r="K3502" s="259" t="s">
        <v>5986</v>
      </c>
      <c r="L3502" s="260">
        <v>45713</v>
      </c>
      <c r="M3502" s="259" t="s">
        <v>310</v>
      </c>
    </row>
    <row r="3503" spans="1:13" x14ac:dyDescent="0.35">
      <c r="A3503" s="261" t="s">
        <v>2987</v>
      </c>
      <c r="B3503" s="261" t="s">
        <v>2988</v>
      </c>
      <c r="C3503" s="261" t="s">
        <v>2989</v>
      </c>
      <c r="D3503" s="261" t="s">
        <v>653</v>
      </c>
      <c r="E3503" s="261">
        <v>121041</v>
      </c>
      <c r="F3503" s="261" t="s">
        <v>5987</v>
      </c>
      <c r="G3503" s="261" t="s">
        <v>742</v>
      </c>
      <c r="H3503" s="261">
        <v>2</v>
      </c>
      <c r="I3503" s="261" t="s">
        <v>5988</v>
      </c>
      <c r="J3503" s="261" t="s">
        <v>5989</v>
      </c>
      <c r="K3503" s="261" t="s">
        <v>5990</v>
      </c>
      <c r="L3503" s="262">
        <v>45713</v>
      </c>
      <c r="M3503" s="261" t="s">
        <v>310</v>
      </c>
    </row>
    <row r="3504" spans="1:13" x14ac:dyDescent="0.35">
      <c r="A3504" s="259" t="s">
        <v>2987</v>
      </c>
      <c r="B3504" s="259" t="s">
        <v>2988</v>
      </c>
      <c r="C3504" s="259" t="s">
        <v>2989</v>
      </c>
      <c r="D3504" s="259" t="s">
        <v>658</v>
      </c>
      <c r="E3504" s="259">
        <v>3470390</v>
      </c>
      <c r="F3504" s="259" t="s">
        <v>5983</v>
      </c>
      <c r="G3504" s="259" t="s">
        <v>22</v>
      </c>
      <c r="H3504" s="259">
        <v>3</v>
      </c>
      <c r="I3504" s="259" t="s">
        <v>5984</v>
      </c>
      <c r="J3504" s="259" t="s">
        <v>5991</v>
      </c>
      <c r="K3504" s="259" t="s">
        <v>5992</v>
      </c>
      <c r="L3504" s="260">
        <v>45713</v>
      </c>
      <c r="M3504" s="259" t="s">
        <v>310</v>
      </c>
    </row>
    <row r="3505" spans="1:13" x14ac:dyDescent="0.35">
      <c r="A3505" s="261" t="s">
        <v>2987</v>
      </c>
      <c r="B3505" s="261" t="s">
        <v>2988</v>
      </c>
      <c r="C3505" s="261" t="s">
        <v>2989</v>
      </c>
      <c r="D3505" s="261" t="s">
        <v>663</v>
      </c>
      <c r="E3505" s="261">
        <v>1100000</v>
      </c>
      <c r="F3505" s="261" t="s">
        <v>5993</v>
      </c>
      <c r="G3505" s="261" t="s">
        <v>22</v>
      </c>
      <c r="H3505" s="261">
        <v>3</v>
      </c>
      <c r="I3505" s="261" t="s">
        <v>5994</v>
      </c>
      <c r="J3505" s="261" t="s">
        <v>5995</v>
      </c>
      <c r="K3505" s="261" t="s">
        <v>5996</v>
      </c>
      <c r="L3505" s="262">
        <v>45713</v>
      </c>
      <c r="M3505" s="261" t="s">
        <v>310</v>
      </c>
    </row>
    <row r="3506" spans="1:13" x14ac:dyDescent="0.35">
      <c r="A3506" s="259" t="s">
        <v>2987</v>
      </c>
      <c r="B3506" s="259" t="s">
        <v>2988</v>
      </c>
      <c r="C3506" s="259" t="s">
        <v>2989</v>
      </c>
      <c r="D3506" s="259" t="s">
        <v>413</v>
      </c>
      <c r="E3506" s="259">
        <v>692282</v>
      </c>
      <c r="F3506" s="259" t="s">
        <v>5997</v>
      </c>
      <c r="G3506" s="259" t="s">
        <v>22</v>
      </c>
      <c r="H3506" s="259">
        <v>3</v>
      </c>
      <c r="I3506" s="259" t="s">
        <v>5998</v>
      </c>
      <c r="J3506" s="259" t="s">
        <v>5999</v>
      </c>
      <c r="K3506" s="259" t="s">
        <v>6000</v>
      </c>
      <c r="L3506" s="260">
        <v>45713</v>
      </c>
      <c r="M3506" s="259" t="s">
        <v>310</v>
      </c>
    </row>
    <row r="3507" spans="1:13" x14ac:dyDescent="0.35">
      <c r="A3507" s="261" t="s">
        <v>2987</v>
      </c>
      <c r="B3507" s="261" t="s">
        <v>2988</v>
      </c>
      <c r="C3507" s="261" t="s">
        <v>2989</v>
      </c>
      <c r="D3507" s="261" t="s">
        <v>40</v>
      </c>
      <c r="E3507" s="261">
        <v>0</v>
      </c>
      <c r="F3507" s="261" t="s">
        <v>378</v>
      </c>
      <c r="G3507" s="261" t="s">
        <v>17</v>
      </c>
      <c r="H3507" s="261" t="s">
        <v>17</v>
      </c>
      <c r="I3507" s="261" t="s">
        <v>378</v>
      </c>
      <c r="J3507" s="261" t="s">
        <v>6001</v>
      </c>
      <c r="K3507" s="261" t="s">
        <v>6002</v>
      </c>
      <c r="L3507" s="262">
        <v>45713</v>
      </c>
      <c r="M3507" s="261" t="s">
        <v>20</v>
      </c>
    </row>
    <row r="3508" spans="1:13" x14ac:dyDescent="0.35">
      <c r="A3508" s="259" t="s">
        <v>2987</v>
      </c>
      <c r="B3508" s="259" t="s">
        <v>2988</v>
      </c>
      <c r="C3508" s="259" t="s">
        <v>2989</v>
      </c>
      <c r="D3508" s="259" t="s">
        <v>545</v>
      </c>
      <c r="E3508" s="259">
        <v>0</v>
      </c>
      <c r="F3508" s="259" t="s">
        <v>6003</v>
      </c>
      <c r="G3508" s="259" t="s">
        <v>22</v>
      </c>
      <c r="H3508" s="259">
        <v>3</v>
      </c>
      <c r="I3508" s="259" t="s">
        <v>4234</v>
      </c>
      <c r="J3508" s="259" t="s">
        <v>6004</v>
      </c>
      <c r="K3508" s="259" t="s">
        <v>6005</v>
      </c>
      <c r="L3508" s="260">
        <v>45713</v>
      </c>
      <c r="M3508" s="259" t="s">
        <v>310</v>
      </c>
    </row>
    <row r="3509" spans="1:13" x14ac:dyDescent="0.35">
      <c r="A3509" s="261" t="s">
        <v>2987</v>
      </c>
      <c r="B3509" s="261" t="s">
        <v>2988</v>
      </c>
      <c r="C3509" s="261" t="s">
        <v>2989</v>
      </c>
      <c r="D3509" s="261" t="s">
        <v>550</v>
      </c>
      <c r="E3509" s="261">
        <v>0</v>
      </c>
      <c r="F3509" s="261" t="s">
        <v>6003</v>
      </c>
      <c r="G3509" s="261" t="s">
        <v>22</v>
      </c>
      <c r="H3509" s="261">
        <v>3</v>
      </c>
      <c r="I3509" s="261" t="s">
        <v>4234</v>
      </c>
      <c r="J3509" s="261" t="s">
        <v>6006</v>
      </c>
      <c r="K3509" s="261" t="s">
        <v>6007</v>
      </c>
      <c r="L3509" s="262">
        <v>45713</v>
      </c>
      <c r="M3509" s="261" t="s">
        <v>310</v>
      </c>
    </row>
    <row r="3510" spans="1:13" x14ac:dyDescent="0.35">
      <c r="A3510" s="259" t="s">
        <v>2987</v>
      </c>
      <c r="B3510" s="259" t="s">
        <v>2988</v>
      </c>
      <c r="C3510" s="259" t="s">
        <v>2989</v>
      </c>
      <c r="D3510" s="259" t="s">
        <v>686</v>
      </c>
      <c r="E3510" s="259">
        <v>1100000</v>
      </c>
      <c r="F3510" s="259" t="s">
        <v>5993</v>
      </c>
      <c r="G3510" s="259" t="s">
        <v>22</v>
      </c>
      <c r="H3510" s="259">
        <v>3</v>
      </c>
      <c r="I3510" s="259" t="s">
        <v>5994</v>
      </c>
      <c r="J3510" s="259" t="s">
        <v>6008</v>
      </c>
      <c r="K3510" s="259" t="s">
        <v>6009</v>
      </c>
      <c r="L3510" s="260">
        <v>45713</v>
      </c>
      <c r="M3510" s="259" t="s">
        <v>310</v>
      </c>
    </row>
    <row r="3511" spans="1:13" x14ac:dyDescent="0.35">
      <c r="A3511" s="261" t="s">
        <v>2987</v>
      </c>
      <c r="B3511" s="261" t="s">
        <v>2988</v>
      </c>
      <c r="C3511" s="261" t="s">
        <v>2989</v>
      </c>
      <c r="D3511" s="261" t="s">
        <v>691</v>
      </c>
      <c r="E3511" s="261">
        <v>2370390</v>
      </c>
      <c r="F3511" s="261" t="s">
        <v>6010</v>
      </c>
      <c r="G3511" s="261" t="s">
        <v>742</v>
      </c>
      <c r="H3511" s="261">
        <v>2</v>
      </c>
      <c r="I3511" s="261" t="s">
        <v>6011</v>
      </c>
      <c r="J3511" s="261" t="s">
        <v>6012</v>
      </c>
      <c r="K3511" s="261" t="s">
        <v>6013</v>
      </c>
      <c r="L3511" s="262">
        <v>45713</v>
      </c>
      <c r="M3511" s="261" t="s">
        <v>310</v>
      </c>
    </row>
    <row r="3512" spans="1:13" x14ac:dyDescent="0.35">
      <c r="A3512" s="259" t="s">
        <v>2987</v>
      </c>
      <c r="B3512" s="259" t="s">
        <v>2988</v>
      </c>
      <c r="C3512" s="259" t="s">
        <v>2989</v>
      </c>
      <c r="D3512" s="259" t="s">
        <v>696</v>
      </c>
      <c r="E3512" s="259">
        <v>0</v>
      </c>
      <c r="F3512" s="259" t="s">
        <v>5993</v>
      </c>
      <c r="G3512" s="259" t="s">
        <v>742</v>
      </c>
      <c r="H3512" s="259">
        <v>2</v>
      </c>
      <c r="I3512" s="259" t="s">
        <v>5994</v>
      </c>
      <c r="J3512" s="259" t="s">
        <v>6014</v>
      </c>
      <c r="K3512" s="259" t="s">
        <v>6015</v>
      </c>
      <c r="L3512" s="260">
        <v>45713</v>
      </c>
      <c r="M3512" s="259" t="s">
        <v>310</v>
      </c>
    </row>
    <row r="3513" spans="1:13" x14ac:dyDescent="0.35">
      <c r="A3513" s="261" t="s">
        <v>2987</v>
      </c>
      <c r="B3513" s="261" t="s">
        <v>2988</v>
      </c>
      <c r="C3513" s="261" t="s">
        <v>2989</v>
      </c>
      <c r="D3513" s="261" t="s">
        <v>699</v>
      </c>
      <c r="E3513" s="261">
        <v>1100000</v>
      </c>
      <c r="F3513" s="261" t="s">
        <v>5993</v>
      </c>
      <c r="G3513" s="261" t="s">
        <v>22</v>
      </c>
      <c r="H3513" s="261">
        <v>3</v>
      </c>
      <c r="I3513" s="261" t="s">
        <v>5994</v>
      </c>
      <c r="J3513" s="261" t="s">
        <v>6016</v>
      </c>
      <c r="K3513" s="261" t="s">
        <v>6017</v>
      </c>
      <c r="L3513" s="262">
        <v>45713</v>
      </c>
      <c r="M3513" s="261" t="s">
        <v>310</v>
      </c>
    </row>
    <row r="3514" spans="1:13" x14ac:dyDescent="0.35">
      <c r="A3514" s="259" t="s">
        <v>2987</v>
      </c>
      <c r="B3514" s="259" t="s">
        <v>2988</v>
      </c>
      <c r="C3514" s="259" t="s">
        <v>2989</v>
      </c>
      <c r="D3514" s="259" t="s">
        <v>702</v>
      </c>
      <c r="E3514" s="259" t="s">
        <v>17</v>
      </c>
      <c r="F3514" s="259" t="s">
        <v>378</v>
      </c>
      <c r="G3514" s="259" t="s">
        <v>17</v>
      </c>
      <c r="H3514" s="259" t="s">
        <v>17</v>
      </c>
      <c r="I3514" s="259" t="s">
        <v>378</v>
      </c>
      <c r="J3514" s="259" t="s">
        <v>6018</v>
      </c>
      <c r="K3514" s="259" t="s">
        <v>6019</v>
      </c>
      <c r="L3514" s="260">
        <v>45713</v>
      </c>
      <c r="M3514" s="259" t="s">
        <v>310</v>
      </c>
    </row>
    <row r="3515" spans="1:13" x14ac:dyDescent="0.35">
      <c r="A3515" s="261" t="s">
        <v>2987</v>
      </c>
      <c r="B3515" s="261" t="s">
        <v>2988</v>
      </c>
      <c r="C3515" s="261" t="s">
        <v>2989</v>
      </c>
      <c r="D3515" s="261" t="s">
        <v>572</v>
      </c>
      <c r="E3515" s="261" t="s">
        <v>17</v>
      </c>
      <c r="F3515" s="261" t="s">
        <v>378</v>
      </c>
      <c r="G3515" s="261" t="s">
        <v>17</v>
      </c>
      <c r="H3515" s="261" t="s">
        <v>17</v>
      </c>
      <c r="I3515" s="261" t="s">
        <v>378</v>
      </c>
      <c r="J3515" s="261" t="s">
        <v>6020</v>
      </c>
      <c r="K3515" s="261" t="s">
        <v>6021</v>
      </c>
      <c r="L3515" s="262">
        <v>45713</v>
      </c>
      <c r="M3515" s="261" t="s">
        <v>310</v>
      </c>
    </row>
    <row r="3516" spans="1:13" x14ac:dyDescent="0.35">
      <c r="A3516" s="259" t="s">
        <v>2987</v>
      </c>
      <c r="B3516" s="259" t="s">
        <v>2988</v>
      </c>
      <c r="C3516" s="259" t="s">
        <v>2989</v>
      </c>
      <c r="D3516" s="259" t="s">
        <v>282</v>
      </c>
      <c r="E3516" s="259">
        <v>2</v>
      </c>
      <c r="F3516" s="259" t="s">
        <v>5997</v>
      </c>
      <c r="G3516" s="259" t="s">
        <v>742</v>
      </c>
      <c r="H3516" s="259">
        <v>2</v>
      </c>
      <c r="I3516" s="259" t="s">
        <v>5998</v>
      </c>
      <c r="J3516" s="259" t="s">
        <v>5786</v>
      </c>
      <c r="K3516" s="259" t="s">
        <v>6022</v>
      </c>
      <c r="L3516" s="260">
        <v>45713</v>
      </c>
      <c r="M3516" s="259" t="s">
        <v>310</v>
      </c>
    </row>
    <row r="3517" spans="1:13" x14ac:dyDescent="0.35">
      <c r="A3517" s="261" t="s">
        <v>2987</v>
      </c>
      <c r="B3517" s="261" t="s">
        <v>2988</v>
      </c>
      <c r="C3517" s="261" t="s">
        <v>2989</v>
      </c>
      <c r="D3517" s="261" t="s">
        <v>26</v>
      </c>
      <c r="E3517" s="261" t="s">
        <v>17</v>
      </c>
      <c r="F3517" s="261" t="s">
        <v>17</v>
      </c>
      <c r="G3517" s="261" t="s">
        <v>17</v>
      </c>
      <c r="H3517" s="261" t="s">
        <v>17</v>
      </c>
      <c r="I3517" s="261" t="s">
        <v>17</v>
      </c>
      <c r="J3517" s="261" t="s">
        <v>6023</v>
      </c>
      <c r="K3517" s="261" t="s">
        <v>6024</v>
      </c>
      <c r="L3517" s="262">
        <v>45713</v>
      </c>
      <c r="M3517" s="261" t="s">
        <v>310</v>
      </c>
    </row>
    <row r="3518" spans="1:13" x14ac:dyDescent="0.35">
      <c r="A3518" s="259" t="s">
        <v>2987</v>
      </c>
      <c r="B3518" s="259" t="s">
        <v>2988</v>
      </c>
      <c r="C3518" s="259" t="s">
        <v>2989</v>
      </c>
      <c r="D3518" s="259" t="s">
        <v>28</v>
      </c>
      <c r="E3518" s="259" t="s">
        <v>17</v>
      </c>
      <c r="F3518" s="259" t="s">
        <v>17</v>
      </c>
      <c r="G3518" s="259" t="s">
        <v>17</v>
      </c>
      <c r="H3518" s="259" t="s">
        <v>17</v>
      </c>
      <c r="I3518" s="259" t="s">
        <v>17</v>
      </c>
      <c r="J3518" s="259" t="s">
        <v>6023</v>
      </c>
      <c r="K3518" s="259" t="s">
        <v>6025</v>
      </c>
      <c r="L3518" s="260">
        <v>45713</v>
      </c>
      <c r="M3518" s="259" t="s">
        <v>310</v>
      </c>
    </row>
    <row r="3519" spans="1:13" x14ac:dyDescent="0.35">
      <c r="A3519" s="261" t="s">
        <v>2987</v>
      </c>
      <c r="B3519" s="261" t="s">
        <v>2988</v>
      </c>
      <c r="C3519" s="261" t="s">
        <v>2989</v>
      </c>
      <c r="D3519" s="261" t="s">
        <v>38</v>
      </c>
      <c r="E3519" s="261" t="s">
        <v>17</v>
      </c>
      <c r="F3519" s="261" t="s">
        <v>17</v>
      </c>
      <c r="G3519" s="261" t="s">
        <v>17</v>
      </c>
      <c r="H3519" s="261" t="s">
        <v>17</v>
      </c>
      <c r="I3519" s="261" t="s">
        <v>17</v>
      </c>
      <c r="J3519" s="261" t="s">
        <v>6026</v>
      </c>
      <c r="K3519" s="261" t="s">
        <v>6027</v>
      </c>
      <c r="L3519" s="262">
        <v>45713</v>
      </c>
      <c r="M3519" s="261" t="s">
        <v>310</v>
      </c>
    </row>
    <row r="3520" spans="1:13" x14ac:dyDescent="0.35">
      <c r="A3520" s="259" t="s">
        <v>2987</v>
      </c>
      <c r="B3520" s="259" t="s">
        <v>2988</v>
      </c>
      <c r="C3520" s="259" t="s">
        <v>2989</v>
      </c>
      <c r="D3520" s="259" t="s">
        <v>16</v>
      </c>
      <c r="E3520" s="259" t="s">
        <v>17</v>
      </c>
      <c r="F3520" s="259" t="s">
        <v>17</v>
      </c>
      <c r="G3520" s="259" t="s">
        <v>17</v>
      </c>
      <c r="H3520" s="259" t="s">
        <v>17</v>
      </c>
      <c r="I3520" s="259" t="s">
        <v>17</v>
      </c>
      <c r="J3520" s="259" t="s">
        <v>6023</v>
      </c>
      <c r="K3520" s="259" t="s">
        <v>6028</v>
      </c>
      <c r="L3520" s="260">
        <v>45713</v>
      </c>
      <c r="M3520" s="259" t="s">
        <v>310</v>
      </c>
    </row>
    <row r="3521" spans="1:13" x14ac:dyDescent="0.35">
      <c r="A3521" s="261" t="s">
        <v>2987</v>
      </c>
      <c r="B3521" s="261" t="s">
        <v>2988</v>
      </c>
      <c r="C3521" s="261" t="s">
        <v>2989</v>
      </c>
      <c r="D3521" s="261" t="s">
        <v>21</v>
      </c>
      <c r="E3521" s="261" t="s">
        <v>17</v>
      </c>
      <c r="F3521" s="261" t="s">
        <v>17</v>
      </c>
      <c r="G3521" s="261" t="s">
        <v>17</v>
      </c>
      <c r="H3521" s="261" t="s">
        <v>17</v>
      </c>
      <c r="I3521" s="261" t="s">
        <v>17</v>
      </c>
      <c r="J3521" s="261" t="s">
        <v>6023</v>
      </c>
      <c r="K3521" s="261" t="s">
        <v>6029</v>
      </c>
      <c r="L3521" s="262">
        <v>45713</v>
      </c>
      <c r="M3521" s="261" t="s">
        <v>310</v>
      </c>
    </row>
    <row r="3522" spans="1:13" x14ac:dyDescent="0.35">
      <c r="A3522" s="259" t="s">
        <v>2987</v>
      </c>
      <c r="B3522" s="259" t="s">
        <v>2988</v>
      </c>
      <c r="C3522" s="259" t="s">
        <v>2989</v>
      </c>
      <c r="D3522" s="259" t="s">
        <v>558</v>
      </c>
      <c r="E3522" s="259" t="s">
        <v>17</v>
      </c>
      <c r="F3522" s="259" t="s">
        <v>17</v>
      </c>
      <c r="G3522" s="259" t="s">
        <v>17</v>
      </c>
      <c r="H3522" s="259" t="s">
        <v>17</v>
      </c>
      <c r="I3522" s="259" t="s">
        <v>17</v>
      </c>
      <c r="J3522" s="259" t="s">
        <v>6023</v>
      </c>
      <c r="K3522" s="259" t="s">
        <v>6030</v>
      </c>
      <c r="L3522" s="260">
        <v>45713</v>
      </c>
      <c r="M3522" s="259" t="s">
        <v>310</v>
      </c>
    </row>
    <row r="3523" spans="1:13" x14ac:dyDescent="0.35">
      <c r="A3523" s="261" t="s">
        <v>2987</v>
      </c>
      <c r="B3523" s="261" t="s">
        <v>2988</v>
      </c>
      <c r="C3523" s="261" t="s">
        <v>2989</v>
      </c>
      <c r="D3523" s="261" t="s">
        <v>24</v>
      </c>
      <c r="E3523" s="261" t="s">
        <v>17</v>
      </c>
      <c r="F3523" s="261" t="s">
        <v>17</v>
      </c>
      <c r="G3523" s="261" t="s">
        <v>17</v>
      </c>
      <c r="H3523" s="261" t="s">
        <v>17</v>
      </c>
      <c r="I3523" s="261" t="s">
        <v>17</v>
      </c>
      <c r="J3523" s="261" t="s">
        <v>6023</v>
      </c>
      <c r="K3523" s="261" t="s">
        <v>6031</v>
      </c>
      <c r="L3523" s="262">
        <v>45713</v>
      </c>
      <c r="M3523" s="261" t="s">
        <v>310</v>
      </c>
    </row>
    <row r="3524" spans="1:13" x14ac:dyDescent="0.35">
      <c r="A3524" s="259" t="s">
        <v>2300</v>
      </c>
      <c r="B3524" s="259" t="s">
        <v>2301</v>
      </c>
      <c r="C3524" s="259" t="s">
        <v>2302</v>
      </c>
      <c r="D3524" s="259" t="s">
        <v>648</v>
      </c>
      <c r="E3524" s="259">
        <v>12288863</v>
      </c>
      <c r="F3524" s="259" t="s">
        <v>6032</v>
      </c>
      <c r="G3524" s="259" t="s">
        <v>742</v>
      </c>
      <c r="H3524" s="259">
        <v>2</v>
      </c>
      <c r="I3524" s="259" t="s">
        <v>6033</v>
      </c>
      <c r="J3524" s="259" t="s">
        <v>6034</v>
      </c>
      <c r="K3524" s="259" t="s">
        <v>6035</v>
      </c>
      <c r="L3524" s="260">
        <v>45713</v>
      </c>
      <c r="M3524" s="259" t="s">
        <v>310</v>
      </c>
    </row>
    <row r="3525" spans="1:13" x14ac:dyDescent="0.35">
      <c r="A3525" s="261" t="s">
        <v>2300</v>
      </c>
      <c r="B3525" s="261" t="s">
        <v>2301</v>
      </c>
      <c r="C3525" s="261" t="s">
        <v>2302</v>
      </c>
      <c r="D3525" s="261" t="s">
        <v>653</v>
      </c>
      <c r="E3525" s="261">
        <v>25680</v>
      </c>
      <c r="F3525" s="261" t="s">
        <v>6036</v>
      </c>
      <c r="G3525" s="261" t="s">
        <v>742</v>
      </c>
      <c r="H3525" s="261">
        <v>2</v>
      </c>
      <c r="I3525" s="261" t="s">
        <v>6037</v>
      </c>
      <c r="J3525" s="261" t="s">
        <v>6038</v>
      </c>
      <c r="K3525" s="261" t="s">
        <v>6039</v>
      </c>
      <c r="L3525" s="262">
        <v>45713</v>
      </c>
      <c r="M3525" s="261" t="s">
        <v>310</v>
      </c>
    </row>
    <row r="3526" spans="1:13" x14ac:dyDescent="0.35">
      <c r="A3526" s="259" t="s">
        <v>2300</v>
      </c>
      <c r="B3526" s="259" t="s">
        <v>2301</v>
      </c>
      <c r="C3526" s="259" t="s">
        <v>2302</v>
      </c>
      <c r="D3526" s="259" t="s">
        <v>658</v>
      </c>
      <c r="E3526" s="259">
        <v>12288863</v>
      </c>
      <c r="F3526" s="259" t="s">
        <v>6032</v>
      </c>
      <c r="G3526" s="259" t="s">
        <v>742</v>
      </c>
      <c r="H3526" s="259">
        <v>2</v>
      </c>
      <c r="I3526" s="259" t="s">
        <v>6033</v>
      </c>
      <c r="J3526" s="259" t="s">
        <v>6040</v>
      </c>
      <c r="K3526" s="259" t="s">
        <v>6041</v>
      </c>
      <c r="L3526" s="260">
        <v>45713</v>
      </c>
      <c r="M3526" s="259" t="s">
        <v>310</v>
      </c>
    </row>
    <row r="3527" spans="1:13" x14ac:dyDescent="0.35">
      <c r="A3527" s="261" t="s">
        <v>2300</v>
      </c>
      <c r="B3527" s="261" t="s">
        <v>2301</v>
      </c>
      <c r="C3527" s="261" t="s">
        <v>2302</v>
      </c>
      <c r="D3527" s="261" t="s">
        <v>663</v>
      </c>
      <c r="E3527" s="261">
        <v>7137582</v>
      </c>
      <c r="F3527" s="261" t="s">
        <v>6032</v>
      </c>
      <c r="G3527" s="261" t="s">
        <v>742</v>
      </c>
      <c r="H3527" s="261">
        <v>2</v>
      </c>
      <c r="I3527" s="261" t="s">
        <v>6033</v>
      </c>
      <c r="J3527" s="261" t="s">
        <v>6042</v>
      </c>
      <c r="K3527" s="261" t="s">
        <v>6043</v>
      </c>
      <c r="L3527" s="262">
        <v>45713</v>
      </c>
      <c r="M3527" s="261" t="s">
        <v>310</v>
      </c>
    </row>
    <row r="3528" spans="1:13" x14ac:dyDescent="0.35">
      <c r="A3528" s="259" t="s">
        <v>2300</v>
      </c>
      <c r="B3528" s="259" t="s">
        <v>2301</v>
      </c>
      <c r="C3528" s="259" t="s">
        <v>2302</v>
      </c>
      <c r="D3528" s="259" t="s">
        <v>413</v>
      </c>
      <c r="E3528" s="259">
        <v>609383</v>
      </c>
      <c r="F3528" s="259" t="s">
        <v>6044</v>
      </c>
      <c r="G3528" s="259" t="s">
        <v>742</v>
      </c>
      <c r="H3528" s="259">
        <v>2</v>
      </c>
      <c r="I3528" s="259" t="s">
        <v>6045</v>
      </c>
      <c r="J3528" s="259" t="s">
        <v>6046</v>
      </c>
      <c r="K3528" s="259" t="s">
        <v>6047</v>
      </c>
      <c r="L3528" s="260">
        <v>45713</v>
      </c>
      <c r="M3528" s="259" t="s">
        <v>310</v>
      </c>
    </row>
    <row r="3529" spans="1:13" x14ac:dyDescent="0.35">
      <c r="A3529" s="261" t="s">
        <v>2300</v>
      </c>
      <c r="B3529" s="261" t="s">
        <v>2301</v>
      </c>
      <c r="C3529" s="261" t="s">
        <v>2302</v>
      </c>
      <c r="D3529" s="261" t="s">
        <v>40</v>
      </c>
      <c r="E3529" s="261" t="s">
        <v>17</v>
      </c>
      <c r="F3529" s="261" t="s">
        <v>17</v>
      </c>
      <c r="G3529" s="261" t="s">
        <v>17</v>
      </c>
      <c r="H3529" s="261" t="s">
        <v>17</v>
      </c>
      <c r="I3529" s="261" t="s">
        <v>17</v>
      </c>
      <c r="J3529" s="261" t="s">
        <v>6048</v>
      </c>
      <c r="K3529" s="261" t="s">
        <v>6049</v>
      </c>
      <c r="L3529" s="262">
        <v>45713</v>
      </c>
      <c r="M3529" s="261" t="s">
        <v>310</v>
      </c>
    </row>
    <row r="3530" spans="1:13" x14ac:dyDescent="0.35">
      <c r="A3530" s="259" t="s">
        <v>2300</v>
      </c>
      <c r="B3530" s="259" t="s">
        <v>2301</v>
      </c>
      <c r="C3530" s="259" t="s">
        <v>2302</v>
      </c>
      <c r="D3530" s="259" t="s">
        <v>545</v>
      </c>
      <c r="E3530" s="259">
        <v>62</v>
      </c>
      <c r="F3530" s="259" t="s">
        <v>5441</v>
      </c>
      <c r="G3530" s="259" t="s">
        <v>742</v>
      </c>
      <c r="H3530" s="259">
        <v>2</v>
      </c>
      <c r="I3530" s="259" t="s">
        <v>6050</v>
      </c>
      <c r="J3530" s="259" t="s">
        <v>6051</v>
      </c>
      <c r="K3530" s="259" t="s">
        <v>6052</v>
      </c>
      <c r="L3530" s="260">
        <v>45713</v>
      </c>
      <c r="M3530" s="259" t="s">
        <v>20</v>
      </c>
    </row>
    <row r="3531" spans="1:13" x14ac:dyDescent="0.35">
      <c r="A3531" s="261" t="s">
        <v>2300</v>
      </c>
      <c r="B3531" s="261" t="s">
        <v>2301</v>
      </c>
      <c r="C3531" s="261" t="s">
        <v>2302</v>
      </c>
      <c r="D3531" s="261" t="s">
        <v>550</v>
      </c>
      <c r="E3531" s="261">
        <v>62</v>
      </c>
      <c r="F3531" s="261" t="s">
        <v>5441</v>
      </c>
      <c r="G3531" s="261" t="s">
        <v>742</v>
      </c>
      <c r="H3531" s="261">
        <v>2</v>
      </c>
      <c r="I3531" s="261" t="s">
        <v>6050</v>
      </c>
      <c r="J3531" s="261" t="s">
        <v>6053</v>
      </c>
      <c r="K3531" s="261" t="s">
        <v>6054</v>
      </c>
      <c r="L3531" s="262">
        <v>45713</v>
      </c>
      <c r="M3531" s="261" t="s">
        <v>20</v>
      </c>
    </row>
    <row r="3532" spans="1:13" x14ac:dyDescent="0.35">
      <c r="A3532" s="259" t="s">
        <v>2300</v>
      </c>
      <c r="B3532" s="259" t="s">
        <v>2301</v>
      </c>
      <c r="C3532" s="259" t="s">
        <v>2302</v>
      </c>
      <c r="D3532" s="259" t="s">
        <v>686</v>
      </c>
      <c r="E3532" s="259">
        <v>1212374</v>
      </c>
      <c r="F3532" s="259" t="s">
        <v>6032</v>
      </c>
      <c r="G3532" s="259" t="s">
        <v>742</v>
      </c>
      <c r="H3532" s="259">
        <v>2</v>
      </c>
      <c r="I3532" s="259" t="s">
        <v>6033</v>
      </c>
      <c r="J3532" s="259" t="s">
        <v>6055</v>
      </c>
      <c r="K3532" s="259" t="s">
        <v>6056</v>
      </c>
      <c r="L3532" s="260">
        <v>45713</v>
      </c>
      <c r="M3532" s="259" t="s">
        <v>310</v>
      </c>
    </row>
    <row r="3533" spans="1:13" x14ac:dyDescent="0.35">
      <c r="A3533" s="261" t="s">
        <v>2300</v>
      </c>
      <c r="B3533" s="261" t="s">
        <v>2301</v>
      </c>
      <c r="C3533" s="261" t="s">
        <v>2302</v>
      </c>
      <c r="D3533" s="261" t="s">
        <v>691</v>
      </c>
      <c r="E3533" s="261">
        <v>5151281</v>
      </c>
      <c r="F3533" s="261" t="s">
        <v>6032</v>
      </c>
      <c r="G3533" s="261" t="s">
        <v>742</v>
      </c>
      <c r="H3533" s="261">
        <v>2</v>
      </c>
      <c r="I3533" s="261" t="s">
        <v>6033</v>
      </c>
      <c r="J3533" s="261" t="s">
        <v>6057</v>
      </c>
      <c r="K3533" s="261" t="s">
        <v>6058</v>
      </c>
      <c r="L3533" s="262">
        <v>45713</v>
      </c>
      <c r="M3533" s="261" t="s">
        <v>310</v>
      </c>
    </row>
    <row r="3534" spans="1:13" x14ac:dyDescent="0.35">
      <c r="A3534" s="259" t="s">
        <v>2300</v>
      </c>
      <c r="B3534" s="259" t="s">
        <v>2301</v>
      </c>
      <c r="C3534" s="259" t="s">
        <v>2302</v>
      </c>
      <c r="D3534" s="259" t="s">
        <v>696</v>
      </c>
      <c r="E3534" s="259">
        <v>5925208</v>
      </c>
      <c r="F3534" s="259" t="s">
        <v>6032</v>
      </c>
      <c r="G3534" s="259" t="s">
        <v>742</v>
      </c>
      <c r="H3534" s="259">
        <v>2</v>
      </c>
      <c r="I3534" s="259" t="s">
        <v>6033</v>
      </c>
      <c r="J3534" s="259" t="s">
        <v>6059</v>
      </c>
      <c r="K3534" s="259" t="s">
        <v>6060</v>
      </c>
      <c r="L3534" s="260">
        <v>45713</v>
      </c>
      <c r="M3534" s="259" t="s">
        <v>310</v>
      </c>
    </row>
    <row r="3535" spans="1:13" x14ac:dyDescent="0.35">
      <c r="A3535" s="261" t="s">
        <v>2300</v>
      </c>
      <c r="B3535" s="261" t="s">
        <v>2301</v>
      </c>
      <c r="C3535" s="261" t="s">
        <v>2302</v>
      </c>
      <c r="D3535" s="261" t="s">
        <v>699</v>
      </c>
      <c r="E3535" s="261">
        <v>1212374</v>
      </c>
      <c r="F3535" s="261" t="s">
        <v>6032</v>
      </c>
      <c r="G3535" s="261" t="s">
        <v>742</v>
      </c>
      <c r="H3535" s="261">
        <v>2</v>
      </c>
      <c r="I3535" s="261" t="s">
        <v>6033</v>
      </c>
      <c r="J3535" s="261" t="s">
        <v>6061</v>
      </c>
      <c r="K3535" s="261" t="s">
        <v>6062</v>
      </c>
      <c r="L3535" s="262">
        <v>45713</v>
      </c>
      <c r="M3535" s="261" t="s">
        <v>310</v>
      </c>
    </row>
    <row r="3536" spans="1:13" x14ac:dyDescent="0.35">
      <c r="A3536" s="259" t="s">
        <v>2300</v>
      </c>
      <c r="B3536" s="259" t="s">
        <v>2301</v>
      </c>
      <c r="C3536" s="259" t="s">
        <v>2302</v>
      </c>
      <c r="D3536" s="259" t="s">
        <v>702</v>
      </c>
      <c r="E3536" s="259">
        <v>0</v>
      </c>
      <c r="F3536" s="259" t="s">
        <v>6032</v>
      </c>
      <c r="G3536" s="259" t="s">
        <v>742</v>
      </c>
      <c r="H3536" s="259">
        <v>2</v>
      </c>
      <c r="I3536" s="259" t="s">
        <v>6033</v>
      </c>
      <c r="J3536" s="259" t="s">
        <v>6063</v>
      </c>
      <c r="K3536" s="259" t="s">
        <v>6064</v>
      </c>
      <c r="L3536" s="260">
        <v>45713</v>
      </c>
      <c r="M3536" s="259" t="s">
        <v>310</v>
      </c>
    </row>
    <row r="3537" spans="1:13" x14ac:dyDescent="0.35">
      <c r="A3537" s="261" t="s">
        <v>2300</v>
      </c>
      <c r="B3537" s="261" t="s">
        <v>2301</v>
      </c>
      <c r="C3537" s="261" t="s">
        <v>2302</v>
      </c>
      <c r="D3537" s="261" t="s">
        <v>572</v>
      </c>
      <c r="E3537" s="261">
        <v>0</v>
      </c>
      <c r="F3537" s="261" t="s">
        <v>6032</v>
      </c>
      <c r="G3537" s="261" t="s">
        <v>742</v>
      </c>
      <c r="H3537" s="261">
        <v>2</v>
      </c>
      <c r="I3537" s="261" t="s">
        <v>6033</v>
      </c>
      <c r="J3537" s="261" t="s">
        <v>6065</v>
      </c>
      <c r="K3537" s="261" t="s">
        <v>6066</v>
      </c>
      <c r="L3537" s="262">
        <v>45713</v>
      </c>
      <c r="M3537" s="261" t="s">
        <v>310</v>
      </c>
    </row>
    <row r="3538" spans="1:13" x14ac:dyDescent="0.35">
      <c r="A3538" s="259" t="s">
        <v>2300</v>
      </c>
      <c r="B3538" s="259" t="s">
        <v>2301</v>
      </c>
      <c r="C3538" s="259" t="s">
        <v>2302</v>
      </c>
      <c r="D3538" s="259" t="s">
        <v>282</v>
      </c>
      <c r="E3538" s="259">
        <v>5</v>
      </c>
      <c r="F3538" s="259" t="s">
        <v>6067</v>
      </c>
      <c r="G3538" s="259" t="s">
        <v>358</v>
      </c>
      <c r="H3538" s="259">
        <v>1</v>
      </c>
      <c r="I3538" s="259" t="s">
        <v>6068</v>
      </c>
      <c r="J3538" s="259" t="s">
        <v>6069</v>
      </c>
      <c r="K3538" s="259" t="s">
        <v>6070</v>
      </c>
      <c r="L3538" s="260">
        <v>45713</v>
      </c>
      <c r="M3538" s="259" t="s">
        <v>310</v>
      </c>
    </row>
    <row r="3539" spans="1:13" x14ac:dyDescent="0.35">
      <c r="A3539" s="261" t="s">
        <v>2300</v>
      </c>
      <c r="B3539" s="261" t="s">
        <v>2301</v>
      </c>
      <c r="C3539" s="261" t="s">
        <v>2302</v>
      </c>
      <c r="D3539" s="261" t="s">
        <v>26</v>
      </c>
      <c r="E3539" s="261" t="s">
        <v>17</v>
      </c>
      <c r="F3539" s="261" t="s">
        <v>17</v>
      </c>
      <c r="G3539" s="261" t="s">
        <v>17</v>
      </c>
      <c r="H3539" s="261" t="s">
        <v>17</v>
      </c>
      <c r="I3539" s="261" t="s">
        <v>17</v>
      </c>
      <c r="J3539" s="261" t="s">
        <v>6071</v>
      </c>
      <c r="K3539" s="261" t="s">
        <v>6072</v>
      </c>
      <c r="L3539" s="262">
        <v>45713</v>
      </c>
      <c r="M3539" s="261" t="s">
        <v>310</v>
      </c>
    </row>
    <row r="3540" spans="1:13" x14ac:dyDescent="0.35">
      <c r="A3540" s="259" t="s">
        <v>2300</v>
      </c>
      <c r="B3540" s="259" t="s">
        <v>2301</v>
      </c>
      <c r="C3540" s="259" t="s">
        <v>2302</v>
      </c>
      <c r="D3540" s="259" t="s">
        <v>28</v>
      </c>
      <c r="E3540" s="259" t="s">
        <v>17</v>
      </c>
      <c r="F3540" s="259" t="s">
        <v>17</v>
      </c>
      <c r="G3540" s="259" t="s">
        <v>17</v>
      </c>
      <c r="H3540" s="259" t="s">
        <v>17</v>
      </c>
      <c r="I3540" s="259" t="s">
        <v>17</v>
      </c>
      <c r="J3540" s="259" t="s">
        <v>6071</v>
      </c>
      <c r="K3540" s="259" t="s">
        <v>6073</v>
      </c>
      <c r="L3540" s="260">
        <v>45713</v>
      </c>
      <c r="M3540" s="259" t="s">
        <v>310</v>
      </c>
    </row>
    <row r="3541" spans="1:13" x14ac:dyDescent="0.35">
      <c r="A3541" s="261" t="s">
        <v>2300</v>
      </c>
      <c r="B3541" s="261" t="s">
        <v>2301</v>
      </c>
      <c r="C3541" s="261" t="s">
        <v>2302</v>
      </c>
      <c r="D3541" s="261" t="s">
        <v>38</v>
      </c>
      <c r="E3541" s="261">
        <v>560829</v>
      </c>
      <c r="F3541" s="261" t="s">
        <v>6074</v>
      </c>
      <c r="G3541" s="261" t="s">
        <v>742</v>
      </c>
      <c r="H3541" s="261">
        <v>2</v>
      </c>
      <c r="I3541" s="261" t="s">
        <v>6075</v>
      </c>
      <c r="J3541" s="261" t="s">
        <v>6076</v>
      </c>
      <c r="K3541" s="261" t="s">
        <v>6077</v>
      </c>
      <c r="L3541" s="262">
        <v>45713</v>
      </c>
      <c r="M3541" s="261" t="s">
        <v>310</v>
      </c>
    </row>
    <row r="3542" spans="1:13" x14ac:dyDescent="0.35">
      <c r="A3542" s="259" t="s">
        <v>2300</v>
      </c>
      <c r="B3542" s="259" t="s">
        <v>2301</v>
      </c>
      <c r="C3542" s="259" t="s">
        <v>2302</v>
      </c>
      <c r="D3542" s="259" t="s">
        <v>16</v>
      </c>
      <c r="E3542" s="259" t="s">
        <v>17</v>
      </c>
      <c r="F3542" s="259" t="s">
        <v>17</v>
      </c>
      <c r="G3542" s="259" t="s">
        <v>17</v>
      </c>
      <c r="H3542" s="259" t="s">
        <v>17</v>
      </c>
      <c r="I3542" s="259" t="s">
        <v>17</v>
      </c>
      <c r="J3542" s="259" t="s">
        <v>6071</v>
      </c>
      <c r="K3542" s="259" t="s">
        <v>6078</v>
      </c>
      <c r="L3542" s="260">
        <v>45713</v>
      </c>
      <c r="M3542" s="259" t="s">
        <v>310</v>
      </c>
    </row>
    <row r="3543" spans="1:13" x14ac:dyDescent="0.35">
      <c r="A3543" s="261" t="s">
        <v>2300</v>
      </c>
      <c r="B3543" s="261" t="s">
        <v>2301</v>
      </c>
      <c r="C3543" s="261" t="s">
        <v>2302</v>
      </c>
      <c r="D3543" s="261" t="s">
        <v>21</v>
      </c>
      <c r="E3543" s="261" t="s">
        <v>17</v>
      </c>
      <c r="F3543" s="261" t="s">
        <v>17</v>
      </c>
      <c r="G3543" s="261" t="s">
        <v>17</v>
      </c>
      <c r="H3543" s="261" t="s">
        <v>17</v>
      </c>
      <c r="I3543" s="261" t="s">
        <v>17</v>
      </c>
      <c r="J3543" s="261" t="s">
        <v>6071</v>
      </c>
      <c r="K3543" s="261" t="s">
        <v>6079</v>
      </c>
      <c r="L3543" s="262">
        <v>45713</v>
      </c>
      <c r="M3543" s="261" t="s">
        <v>310</v>
      </c>
    </row>
    <row r="3544" spans="1:13" x14ac:dyDescent="0.35">
      <c r="A3544" s="259" t="s">
        <v>2300</v>
      </c>
      <c r="B3544" s="259" t="s">
        <v>2301</v>
      </c>
      <c r="C3544" s="259" t="s">
        <v>2302</v>
      </c>
      <c r="D3544" s="259" t="s">
        <v>558</v>
      </c>
      <c r="E3544" s="259" t="s">
        <v>17</v>
      </c>
      <c r="F3544" s="259" t="s">
        <v>17</v>
      </c>
      <c r="G3544" s="259" t="s">
        <v>17</v>
      </c>
      <c r="H3544" s="259" t="s">
        <v>17</v>
      </c>
      <c r="I3544" s="259" t="s">
        <v>17</v>
      </c>
      <c r="J3544" s="259" t="s">
        <v>6071</v>
      </c>
      <c r="K3544" s="259" t="s">
        <v>6080</v>
      </c>
      <c r="L3544" s="260">
        <v>45713</v>
      </c>
      <c r="M3544" s="259" t="s">
        <v>310</v>
      </c>
    </row>
    <row r="3545" spans="1:13" x14ac:dyDescent="0.35">
      <c r="A3545" s="261" t="s">
        <v>2300</v>
      </c>
      <c r="B3545" s="261" t="s">
        <v>2301</v>
      </c>
      <c r="C3545" s="261" t="s">
        <v>2302</v>
      </c>
      <c r="D3545" s="261" t="s">
        <v>24</v>
      </c>
      <c r="E3545" s="261" t="s">
        <v>17</v>
      </c>
      <c r="F3545" s="261" t="s">
        <v>17</v>
      </c>
      <c r="G3545" s="261" t="s">
        <v>17</v>
      </c>
      <c r="H3545" s="261" t="s">
        <v>17</v>
      </c>
      <c r="I3545" s="261" t="s">
        <v>17</v>
      </c>
      <c r="J3545" s="261" t="s">
        <v>6071</v>
      </c>
      <c r="K3545" s="261" t="s">
        <v>6081</v>
      </c>
      <c r="L3545" s="262">
        <v>45713</v>
      </c>
      <c r="M3545" s="261" t="s">
        <v>310</v>
      </c>
    </row>
    <row r="3546" spans="1:13" x14ac:dyDescent="0.35">
      <c r="A3546" s="259" t="s">
        <v>2330</v>
      </c>
      <c r="B3546" s="259" t="s">
        <v>2331</v>
      </c>
      <c r="C3546" s="259" t="s">
        <v>2332</v>
      </c>
      <c r="D3546" s="259" t="s">
        <v>648</v>
      </c>
      <c r="E3546" s="259">
        <v>2347506</v>
      </c>
      <c r="F3546" s="259" t="s">
        <v>6082</v>
      </c>
      <c r="G3546" s="259" t="s">
        <v>742</v>
      </c>
      <c r="H3546" s="259">
        <v>2</v>
      </c>
      <c r="I3546" s="259" t="s">
        <v>6083</v>
      </c>
      <c r="J3546" s="259" t="s">
        <v>6084</v>
      </c>
      <c r="K3546" s="259" t="s">
        <v>6085</v>
      </c>
      <c r="L3546" s="260">
        <v>45713</v>
      </c>
      <c r="M3546" s="259" t="s">
        <v>20</v>
      </c>
    </row>
    <row r="3547" spans="1:13" x14ac:dyDescent="0.35">
      <c r="A3547" s="261" t="s">
        <v>2330</v>
      </c>
      <c r="B3547" s="261" t="s">
        <v>2331</v>
      </c>
      <c r="C3547" s="261" t="s">
        <v>2332</v>
      </c>
      <c r="D3547" s="261" t="s">
        <v>653</v>
      </c>
      <c r="E3547" s="261">
        <v>30355</v>
      </c>
      <c r="F3547" s="261" t="s">
        <v>6086</v>
      </c>
      <c r="G3547" s="261" t="s">
        <v>742</v>
      </c>
      <c r="H3547" s="261">
        <v>2</v>
      </c>
      <c r="I3547" s="261" t="s">
        <v>6087</v>
      </c>
      <c r="J3547" s="261" t="s">
        <v>6088</v>
      </c>
      <c r="K3547" s="261" t="s">
        <v>6089</v>
      </c>
      <c r="L3547" s="262">
        <v>45713</v>
      </c>
      <c r="M3547" s="261" t="s">
        <v>20</v>
      </c>
    </row>
    <row r="3548" spans="1:13" x14ac:dyDescent="0.35">
      <c r="A3548" s="259" t="s">
        <v>2330</v>
      </c>
      <c r="B3548" s="259" t="s">
        <v>2331</v>
      </c>
      <c r="C3548" s="259" t="s">
        <v>2332</v>
      </c>
      <c r="D3548" s="259" t="s">
        <v>658</v>
      </c>
      <c r="E3548" s="259">
        <v>1505411</v>
      </c>
      <c r="F3548" s="259" t="s">
        <v>6090</v>
      </c>
      <c r="G3548" s="259" t="s">
        <v>742</v>
      </c>
      <c r="H3548" s="259">
        <v>2</v>
      </c>
      <c r="I3548" s="259" t="s">
        <v>6091</v>
      </c>
      <c r="J3548" s="259" t="s">
        <v>6092</v>
      </c>
      <c r="K3548" s="259" t="s">
        <v>6093</v>
      </c>
      <c r="L3548" s="260">
        <v>45713</v>
      </c>
      <c r="M3548" s="259" t="s">
        <v>20</v>
      </c>
    </row>
    <row r="3549" spans="1:13" x14ac:dyDescent="0.35">
      <c r="A3549" s="261" t="s">
        <v>2330</v>
      </c>
      <c r="B3549" s="261" t="s">
        <v>2331</v>
      </c>
      <c r="C3549" s="261" t="s">
        <v>2332</v>
      </c>
      <c r="D3549" s="261" t="s">
        <v>663</v>
      </c>
      <c r="E3549" s="261">
        <v>930106</v>
      </c>
      <c r="F3549" s="261" t="s">
        <v>6090</v>
      </c>
      <c r="G3549" s="261" t="s">
        <v>742</v>
      </c>
      <c r="H3549" s="261">
        <v>2</v>
      </c>
      <c r="I3549" s="261" t="s">
        <v>6091</v>
      </c>
      <c r="J3549" s="261" t="s">
        <v>6094</v>
      </c>
      <c r="K3549" s="261" t="s">
        <v>6095</v>
      </c>
      <c r="L3549" s="262">
        <v>45713</v>
      </c>
      <c r="M3549" s="261" t="s">
        <v>20</v>
      </c>
    </row>
    <row r="3550" spans="1:13" x14ac:dyDescent="0.35">
      <c r="A3550" s="259" t="s">
        <v>2330</v>
      </c>
      <c r="B3550" s="259" t="s">
        <v>2331</v>
      </c>
      <c r="C3550" s="259" t="s">
        <v>2332</v>
      </c>
      <c r="D3550" s="259" t="s">
        <v>413</v>
      </c>
      <c r="E3550" s="259" t="s">
        <v>17</v>
      </c>
      <c r="F3550" s="259" t="s">
        <v>378</v>
      </c>
      <c r="G3550" s="259" t="s">
        <v>17</v>
      </c>
      <c r="H3550" s="259" t="s">
        <v>17</v>
      </c>
      <c r="I3550" s="259" t="s">
        <v>378</v>
      </c>
      <c r="J3550" s="259" t="s">
        <v>6096</v>
      </c>
      <c r="K3550" s="259" t="s">
        <v>6097</v>
      </c>
      <c r="L3550" s="260">
        <v>45713</v>
      </c>
      <c r="M3550" s="259" t="s">
        <v>20</v>
      </c>
    </row>
    <row r="3551" spans="1:13" x14ac:dyDescent="0.35">
      <c r="A3551" s="261" t="s">
        <v>3035</v>
      </c>
      <c r="B3551" s="261" t="s">
        <v>3036</v>
      </c>
      <c r="C3551" s="261" t="s">
        <v>3037</v>
      </c>
      <c r="D3551" s="261" t="s">
        <v>648</v>
      </c>
      <c r="E3551" s="261">
        <v>46000000</v>
      </c>
      <c r="F3551" s="261" t="s">
        <v>6098</v>
      </c>
      <c r="G3551" s="261" t="s">
        <v>742</v>
      </c>
      <c r="H3551" s="261">
        <v>2</v>
      </c>
      <c r="I3551" s="261" t="s">
        <v>6099</v>
      </c>
      <c r="J3551" s="261" t="s">
        <v>6100</v>
      </c>
      <c r="K3551" s="261" t="s">
        <v>6101</v>
      </c>
      <c r="L3551" s="262">
        <v>45713</v>
      </c>
      <c r="M3551" s="261" t="s">
        <v>310</v>
      </c>
    </row>
    <row r="3552" spans="1:13" x14ac:dyDescent="0.35">
      <c r="A3552" s="259" t="s">
        <v>3035</v>
      </c>
      <c r="B3552" s="259" t="s">
        <v>3036</v>
      </c>
      <c r="C3552" s="259" t="s">
        <v>3037</v>
      </c>
      <c r="D3552" s="259" t="s">
        <v>653</v>
      </c>
      <c r="E3552" s="259">
        <v>652230</v>
      </c>
      <c r="F3552" s="259" t="s">
        <v>6102</v>
      </c>
      <c r="G3552" s="259" t="s">
        <v>358</v>
      </c>
      <c r="H3552" s="259">
        <v>1</v>
      </c>
      <c r="I3552" s="259" t="s">
        <v>6103</v>
      </c>
      <c r="J3552" s="259" t="s">
        <v>6104</v>
      </c>
      <c r="K3552" s="259" t="s">
        <v>6105</v>
      </c>
      <c r="L3552" s="260">
        <v>45713</v>
      </c>
      <c r="M3552" s="259" t="s">
        <v>310</v>
      </c>
    </row>
    <row r="3553" spans="1:13" x14ac:dyDescent="0.35">
      <c r="A3553" s="261" t="s">
        <v>3035</v>
      </c>
      <c r="B3553" s="261" t="s">
        <v>3036</v>
      </c>
      <c r="C3553" s="261" t="s">
        <v>3037</v>
      </c>
      <c r="D3553" s="261" t="s">
        <v>658</v>
      </c>
      <c r="E3553" s="261">
        <v>46000000</v>
      </c>
      <c r="F3553" s="261" t="s">
        <v>6098</v>
      </c>
      <c r="G3553" s="261" t="s">
        <v>358</v>
      </c>
      <c r="H3553" s="261">
        <v>1</v>
      </c>
      <c r="I3553" s="261" t="s">
        <v>6099</v>
      </c>
      <c r="J3553" s="261" t="s">
        <v>6106</v>
      </c>
      <c r="K3553" s="261" t="s">
        <v>6107</v>
      </c>
      <c r="L3553" s="262">
        <v>45713</v>
      </c>
      <c r="M3553" s="261" t="s">
        <v>310</v>
      </c>
    </row>
    <row r="3554" spans="1:13" x14ac:dyDescent="0.35">
      <c r="A3554" s="259" t="s">
        <v>3035</v>
      </c>
      <c r="B3554" s="259" t="s">
        <v>3036</v>
      </c>
      <c r="C3554" s="259" t="s">
        <v>3037</v>
      </c>
      <c r="D3554" s="259" t="s">
        <v>663</v>
      </c>
      <c r="E3554" s="259">
        <v>46000000</v>
      </c>
      <c r="F3554" s="259" t="s">
        <v>6098</v>
      </c>
      <c r="G3554" s="259" t="s">
        <v>742</v>
      </c>
      <c r="H3554" s="259">
        <v>2</v>
      </c>
      <c r="I3554" s="259" t="s">
        <v>6099</v>
      </c>
      <c r="J3554" s="259" t="s">
        <v>6108</v>
      </c>
      <c r="K3554" s="259" t="s">
        <v>6109</v>
      </c>
      <c r="L3554" s="260">
        <v>45713</v>
      </c>
      <c r="M3554" s="259" t="s">
        <v>310</v>
      </c>
    </row>
    <row r="3555" spans="1:13" x14ac:dyDescent="0.35">
      <c r="A3555" s="261" t="s">
        <v>3035</v>
      </c>
      <c r="B3555" s="261" t="s">
        <v>3036</v>
      </c>
      <c r="C3555" s="261" t="s">
        <v>3037</v>
      </c>
      <c r="D3555" s="261" t="s">
        <v>413</v>
      </c>
      <c r="E3555" s="261">
        <v>14023524</v>
      </c>
      <c r="F3555" s="261" t="s">
        <v>6110</v>
      </c>
      <c r="G3555" s="261" t="s">
        <v>742</v>
      </c>
      <c r="H3555" s="261">
        <v>2</v>
      </c>
      <c r="I3555" s="261" t="s">
        <v>6111</v>
      </c>
      <c r="J3555" s="261" t="s">
        <v>6112</v>
      </c>
      <c r="K3555" s="261" t="s">
        <v>6113</v>
      </c>
      <c r="L3555" s="262">
        <v>45713</v>
      </c>
      <c r="M3555" s="261" t="s">
        <v>310</v>
      </c>
    </row>
    <row r="3556" spans="1:13" x14ac:dyDescent="0.35">
      <c r="A3556" s="259" t="s">
        <v>3035</v>
      </c>
      <c r="B3556" s="259" t="s">
        <v>3036</v>
      </c>
      <c r="C3556" s="259" t="s">
        <v>3037</v>
      </c>
      <c r="D3556" s="259" t="s">
        <v>40</v>
      </c>
      <c r="E3556" s="259">
        <v>47</v>
      </c>
      <c r="F3556" s="259" t="s">
        <v>6114</v>
      </c>
      <c r="G3556" s="259" t="s">
        <v>742</v>
      </c>
      <c r="H3556" s="259">
        <v>2</v>
      </c>
      <c r="I3556" s="259" t="s">
        <v>6115</v>
      </c>
      <c r="J3556" s="259" t="s">
        <v>6116</v>
      </c>
      <c r="K3556" s="259" t="s">
        <v>6117</v>
      </c>
      <c r="L3556" s="260">
        <v>45713</v>
      </c>
      <c r="M3556" s="259" t="s">
        <v>310</v>
      </c>
    </row>
    <row r="3557" spans="1:13" x14ac:dyDescent="0.35">
      <c r="A3557" s="261" t="s">
        <v>3035</v>
      </c>
      <c r="B3557" s="261" t="s">
        <v>3036</v>
      </c>
      <c r="C3557" s="261" t="s">
        <v>3037</v>
      </c>
      <c r="D3557" s="261" t="s">
        <v>545</v>
      </c>
      <c r="E3557" s="261">
        <v>707</v>
      </c>
      <c r="F3557" s="261" t="s">
        <v>6118</v>
      </c>
      <c r="G3557" s="261" t="s">
        <v>742</v>
      </c>
      <c r="H3557" s="261">
        <v>2</v>
      </c>
      <c r="I3557" s="261" t="s">
        <v>6119</v>
      </c>
      <c r="J3557" s="261" t="s">
        <v>6120</v>
      </c>
      <c r="K3557" s="261" t="s">
        <v>6121</v>
      </c>
      <c r="L3557" s="262">
        <v>45713</v>
      </c>
      <c r="M3557" s="261" t="s">
        <v>310</v>
      </c>
    </row>
    <row r="3558" spans="1:13" x14ac:dyDescent="0.35">
      <c r="A3558" s="259" t="s">
        <v>3035</v>
      </c>
      <c r="B3558" s="259" t="s">
        <v>3036</v>
      </c>
      <c r="C3558" s="259" t="s">
        <v>3037</v>
      </c>
      <c r="D3558" s="259" t="s">
        <v>550</v>
      </c>
      <c r="E3558" s="259">
        <v>707</v>
      </c>
      <c r="F3558" s="259" t="s">
        <v>6118</v>
      </c>
      <c r="G3558" s="259" t="s">
        <v>742</v>
      </c>
      <c r="H3558" s="259">
        <v>2</v>
      </c>
      <c r="I3558" s="259" t="s">
        <v>6119</v>
      </c>
      <c r="J3558" s="259" t="s">
        <v>6120</v>
      </c>
      <c r="K3558" s="259" t="s">
        <v>6122</v>
      </c>
      <c r="L3558" s="260">
        <v>45713</v>
      </c>
      <c r="M3558" s="259" t="s">
        <v>310</v>
      </c>
    </row>
    <row r="3559" spans="1:13" x14ac:dyDescent="0.35">
      <c r="A3559" s="261" t="s">
        <v>3035</v>
      </c>
      <c r="B3559" s="261" t="s">
        <v>3036</v>
      </c>
      <c r="C3559" s="261" t="s">
        <v>3037</v>
      </c>
      <c r="D3559" s="261" t="s">
        <v>686</v>
      </c>
      <c r="E3559" s="261">
        <v>22900000</v>
      </c>
      <c r="F3559" s="261" t="s">
        <v>6098</v>
      </c>
      <c r="G3559" s="261" t="s">
        <v>22</v>
      </c>
      <c r="H3559" s="261">
        <v>3</v>
      </c>
      <c r="I3559" s="261" t="s">
        <v>6099</v>
      </c>
      <c r="J3559" s="261" t="s">
        <v>6123</v>
      </c>
      <c r="K3559" s="261" t="s">
        <v>6124</v>
      </c>
      <c r="L3559" s="262">
        <v>45713</v>
      </c>
      <c r="M3559" s="261" t="s">
        <v>310</v>
      </c>
    </row>
    <row r="3560" spans="1:13" x14ac:dyDescent="0.35">
      <c r="A3560" s="259" t="s">
        <v>3035</v>
      </c>
      <c r="B3560" s="259" t="s">
        <v>3036</v>
      </c>
      <c r="C3560" s="259" t="s">
        <v>3037</v>
      </c>
      <c r="D3560" s="259" t="s">
        <v>691</v>
      </c>
      <c r="E3560" s="259">
        <v>0</v>
      </c>
      <c r="F3560" s="259" t="s">
        <v>6098</v>
      </c>
      <c r="G3560" s="259" t="s">
        <v>22</v>
      </c>
      <c r="H3560" s="259">
        <v>3</v>
      </c>
      <c r="I3560" s="259" t="s">
        <v>6099</v>
      </c>
      <c r="J3560" s="259" t="s">
        <v>6125</v>
      </c>
      <c r="K3560" s="259" t="s">
        <v>6126</v>
      </c>
      <c r="L3560" s="260">
        <v>45713</v>
      </c>
      <c r="M3560" s="259" t="s">
        <v>310</v>
      </c>
    </row>
    <row r="3561" spans="1:13" x14ac:dyDescent="0.35">
      <c r="A3561" s="261" t="s">
        <v>3035</v>
      </c>
      <c r="B3561" s="261" t="s">
        <v>3036</v>
      </c>
      <c r="C3561" s="261" t="s">
        <v>3037</v>
      </c>
      <c r="D3561" s="261" t="s">
        <v>696</v>
      </c>
      <c r="E3561" s="261">
        <v>23100000</v>
      </c>
      <c r="F3561" s="261" t="s">
        <v>6098</v>
      </c>
      <c r="G3561" s="261" t="s">
        <v>22</v>
      </c>
      <c r="H3561" s="261">
        <v>3</v>
      </c>
      <c r="I3561" s="261" t="s">
        <v>6099</v>
      </c>
      <c r="J3561" s="261" t="s">
        <v>6127</v>
      </c>
      <c r="K3561" s="261" t="s">
        <v>6128</v>
      </c>
      <c r="L3561" s="262">
        <v>45713</v>
      </c>
      <c r="M3561" s="261" t="s">
        <v>310</v>
      </c>
    </row>
    <row r="3562" spans="1:13" x14ac:dyDescent="0.35">
      <c r="A3562" s="259" t="s">
        <v>3035</v>
      </c>
      <c r="B3562" s="259" t="s">
        <v>3036</v>
      </c>
      <c r="C3562" s="259" t="s">
        <v>3037</v>
      </c>
      <c r="D3562" s="259" t="s">
        <v>699</v>
      </c>
      <c r="E3562" s="259">
        <v>16565275</v>
      </c>
      <c r="F3562" s="259" t="s">
        <v>6098</v>
      </c>
      <c r="G3562" s="259" t="s">
        <v>22</v>
      </c>
      <c r="H3562" s="259">
        <v>3</v>
      </c>
      <c r="I3562" s="259" t="s">
        <v>6099</v>
      </c>
      <c r="J3562" s="259" t="s">
        <v>6129</v>
      </c>
      <c r="K3562" s="259" t="s">
        <v>6130</v>
      </c>
      <c r="L3562" s="260">
        <v>45713</v>
      </c>
      <c r="M3562" s="259" t="s">
        <v>310</v>
      </c>
    </row>
    <row r="3563" spans="1:13" x14ac:dyDescent="0.35">
      <c r="A3563" s="261" t="s">
        <v>3035</v>
      </c>
      <c r="B3563" s="261" t="s">
        <v>3036</v>
      </c>
      <c r="C3563" s="261" t="s">
        <v>3037</v>
      </c>
      <c r="D3563" s="261" t="s">
        <v>702</v>
      </c>
      <c r="E3563" s="261">
        <v>6334725</v>
      </c>
      <c r="F3563" s="261" t="s">
        <v>6098</v>
      </c>
      <c r="G3563" s="261" t="s">
        <v>22</v>
      </c>
      <c r="H3563" s="261">
        <v>3</v>
      </c>
      <c r="I3563" s="261" t="s">
        <v>6099</v>
      </c>
      <c r="J3563" s="261" t="s">
        <v>6129</v>
      </c>
      <c r="K3563" s="261" t="s">
        <v>6131</v>
      </c>
      <c r="L3563" s="262">
        <v>45713</v>
      </c>
      <c r="M3563" s="261" t="s">
        <v>310</v>
      </c>
    </row>
    <row r="3564" spans="1:13" x14ac:dyDescent="0.35">
      <c r="A3564" s="259" t="s">
        <v>3035</v>
      </c>
      <c r="B3564" s="259" t="s">
        <v>3036</v>
      </c>
      <c r="C3564" s="259" t="s">
        <v>3037</v>
      </c>
      <c r="D3564" s="259" t="s">
        <v>572</v>
      </c>
      <c r="E3564" s="259">
        <v>0</v>
      </c>
      <c r="F3564" s="259" t="s">
        <v>6098</v>
      </c>
      <c r="G3564" s="259" t="s">
        <v>22</v>
      </c>
      <c r="H3564" s="259">
        <v>3</v>
      </c>
      <c r="I3564" s="259" t="s">
        <v>6099</v>
      </c>
      <c r="J3564" s="259" t="s">
        <v>6129</v>
      </c>
      <c r="K3564" s="259" t="s">
        <v>6132</v>
      </c>
      <c r="L3564" s="260">
        <v>45713</v>
      </c>
      <c r="M3564" s="259" t="s">
        <v>310</v>
      </c>
    </row>
    <row r="3565" spans="1:13" x14ac:dyDescent="0.35">
      <c r="A3565" s="261" t="s">
        <v>3035</v>
      </c>
      <c r="B3565" s="261" t="s">
        <v>3036</v>
      </c>
      <c r="C3565" s="261" t="s">
        <v>3037</v>
      </c>
      <c r="D3565" s="261" t="s">
        <v>282</v>
      </c>
      <c r="E3565" s="261">
        <v>5</v>
      </c>
      <c r="F3565" s="261" t="s">
        <v>6098</v>
      </c>
      <c r="G3565" s="261" t="s">
        <v>358</v>
      </c>
      <c r="H3565" s="261">
        <v>1</v>
      </c>
      <c r="I3565" s="261" t="s">
        <v>6099</v>
      </c>
      <c r="J3565" s="261" t="s">
        <v>4439</v>
      </c>
      <c r="K3565" s="261" t="s">
        <v>6133</v>
      </c>
      <c r="L3565" s="262">
        <v>45713</v>
      </c>
      <c r="M3565" s="261" t="s">
        <v>310</v>
      </c>
    </row>
    <row r="3566" spans="1:13" x14ac:dyDescent="0.35">
      <c r="A3566" s="259" t="s">
        <v>3035</v>
      </c>
      <c r="B3566" s="259" t="s">
        <v>3036</v>
      </c>
      <c r="C3566" s="259" t="s">
        <v>3037</v>
      </c>
      <c r="D3566" s="259" t="s">
        <v>28</v>
      </c>
      <c r="E3566" s="259">
        <v>7800000</v>
      </c>
      <c r="F3566" s="259" t="s">
        <v>6134</v>
      </c>
      <c r="G3566" s="259" t="s">
        <v>742</v>
      </c>
      <c r="H3566" s="259">
        <v>2</v>
      </c>
      <c r="I3566" s="259" t="s">
        <v>6135</v>
      </c>
      <c r="J3566" s="259" t="s">
        <v>6136</v>
      </c>
      <c r="K3566" s="259" t="s">
        <v>6137</v>
      </c>
      <c r="L3566" s="260">
        <v>45713</v>
      </c>
      <c r="M3566" s="259" t="s">
        <v>310</v>
      </c>
    </row>
    <row r="3567" spans="1:13" x14ac:dyDescent="0.35">
      <c r="A3567" s="261" t="s">
        <v>3035</v>
      </c>
      <c r="B3567" s="261" t="s">
        <v>3036</v>
      </c>
      <c r="C3567" s="261" t="s">
        <v>3037</v>
      </c>
      <c r="D3567" s="261" t="s">
        <v>16</v>
      </c>
      <c r="E3567" s="261" t="s">
        <v>17</v>
      </c>
      <c r="F3567" s="261" t="s">
        <v>17</v>
      </c>
      <c r="G3567" s="261" t="s">
        <v>17</v>
      </c>
      <c r="H3567" s="261" t="s">
        <v>17</v>
      </c>
      <c r="I3567" s="261" t="s">
        <v>17</v>
      </c>
      <c r="J3567" s="261" t="s">
        <v>4113</v>
      </c>
      <c r="K3567" s="261" t="s">
        <v>6138</v>
      </c>
      <c r="L3567" s="262">
        <v>45713</v>
      </c>
      <c r="M3567" s="261" t="s">
        <v>310</v>
      </c>
    </row>
    <row r="3568" spans="1:13" x14ac:dyDescent="0.35">
      <c r="A3568" s="259" t="s">
        <v>3035</v>
      </c>
      <c r="B3568" s="259" t="s">
        <v>3036</v>
      </c>
      <c r="C3568" s="259" t="s">
        <v>3037</v>
      </c>
      <c r="D3568" s="259" t="s">
        <v>21</v>
      </c>
      <c r="E3568" s="259" t="s">
        <v>17</v>
      </c>
      <c r="F3568" s="259" t="s">
        <v>17</v>
      </c>
      <c r="G3568" s="259" t="s">
        <v>17</v>
      </c>
      <c r="H3568" s="259" t="s">
        <v>17</v>
      </c>
      <c r="I3568" s="259" t="s">
        <v>17</v>
      </c>
      <c r="J3568" s="259" t="s">
        <v>4113</v>
      </c>
      <c r="K3568" s="259" t="s">
        <v>6139</v>
      </c>
      <c r="L3568" s="260">
        <v>45713</v>
      </c>
      <c r="M3568" s="259" t="s">
        <v>310</v>
      </c>
    </row>
    <row r="3569" spans="1:13" x14ac:dyDescent="0.35">
      <c r="A3569" s="261" t="s">
        <v>2330</v>
      </c>
      <c r="B3569" s="261" t="s">
        <v>2331</v>
      </c>
      <c r="C3569" s="261" t="s">
        <v>2332</v>
      </c>
      <c r="D3569" s="261" t="s">
        <v>40</v>
      </c>
      <c r="E3569" s="261" t="s">
        <v>17</v>
      </c>
      <c r="F3569" s="261" t="s">
        <v>378</v>
      </c>
      <c r="G3569" s="261" t="s">
        <v>17</v>
      </c>
      <c r="H3569" s="261" t="s">
        <v>17</v>
      </c>
      <c r="I3569" s="261" t="s">
        <v>378</v>
      </c>
      <c r="J3569" s="261" t="s">
        <v>6096</v>
      </c>
      <c r="K3569" s="261" t="s">
        <v>6140</v>
      </c>
      <c r="L3569" s="262">
        <v>45713</v>
      </c>
      <c r="M3569" s="261" t="s">
        <v>20</v>
      </c>
    </row>
    <row r="3570" spans="1:13" x14ac:dyDescent="0.35">
      <c r="A3570" s="259" t="s">
        <v>2330</v>
      </c>
      <c r="B3570" s="259" t="s">
        <v>2331</v>
      </c>
      <c r="C3570" s="259" t="s">
        <v>2332</v>
      </c>
      <c r="D3570" s="259" t="s">
        <v>545</v>
      </c>
      <c r="E3570" s="259">
        <v>2</v>
      </c>
      <c r="F3570" s="259" t="s">
        <v>6141</v>
      </c>
      <c r="G3570" s="259" t="s">
        <v>22</v>
      </c>
      <c r="H3570" s="259">
        <v>3</v>
      </c>
      <c r="I3570" s="259" t="s">
        <v>6050</v>
      </c>
      <c r="J3570" s="259" t="s">
        <v>6142</v>
      </c>
      <c r="K3570" s="259" t="s">
        <v>6143</v>
      </c>
      <c r="L3570" s="260">
        <v>45713</v>
      </c>
      <c r="M3570" s="259" t="s">
        <v>20</v>
      </c>
    </row>
    <row r="3571" spans="1:13" x14ac:dyDescent="0.35">
      <c r="A3571" s="261" t="s">
        <v>2330</v>
      </c>
      <c r="B3571" s="261" t="s">
        <v>2331</v>
      </c>
      <c r="C3571" s="261" t="s">
        <v>2332</v>
      </c>
      <c r="D3571" s="261" t="s">
        <v>550</v>
      </c>
      <c r="E3571" s="261">
        <v>2</v>
      </c>
      <c r="F3571" s="261" t="s">
        <v>6141</v>
      </c>
      <c r="G3571" s="261" t="s">
        <v>22</v>
      </c>
      <c r="H3571" s="261">
        <v>3</v>
      </c>
      <c r="I3571" s="261" t="s">
        <v>6050</v>
      </c>
      <c r="J3571" s="261" t="s">
        <v>6142</v>
      </c>
      <c r="K3571" s="261" t="s">
        <v>6144</v>
      </c>
      <c r="L3571" s="262">
        <v>45713</v>
      </c>
      <c r="M3571" s="261" t="s">
        <v>20</v>
      </c>
    </row>
    <row r="3572" spans="1:13" x14ac:dyDescent="0.35">
      <c r="A3572" s="259" t="s">
        <v>2330</v>
      </c>
      <c r="B3572" s="259" t="s">
        <v>2331</v>
      </c>
      <c r="C3572" s="259" t="s">
        <v>2332</v>
      </c>
      <c r="D3572" s="259" t="s">
        <v>686</v>
      </c>
      <c r="E3572" s="259">
        <v>334692</v>
      </c>
      <c r="F3572" s="259" t="s">
        <v>6090</v>
      </c>
      <c r="G3572" s="259" t="s">
        <v>742</v>
      </c>
      <c r="H3572" s="259">
        <v>2</v>
      </c>
      <c r="I3572" s="259" t="s">
        <v>6091</v>
      </c>
      <c r="J3572" s="259" t="s">
        <v>6145</v>
      </c>
      <c r="K3572" s="259" t="s">
        <v>6146</v>
      </c>
      <c r="L3572" s="260">
        <v>45713</v>
      </c>
      <c r="M3572" s="259" t="s">
        <v>20</v>
      </c>
    </row>
    <row r="3573" spans="1:13" x14ac:dyDescent="0.35">
      <c r="A3573" s="261" t="s">
        <v>2330</v>
      </c>
      <c r="B3573" s="261" t="s">
        <v>2331</v>
      </c>
      <c r="C3573" s="261" t="s">
        <v>2332</v>
      </c>
      <c r="D3573" s="261" t="s">
        <v>691</v>
      </c>
      <c r="E3573" s="261">
        <v>575305</v>
      </c>
      <c r="F3573" s="261" t="s">
        <v>6090</v>
      </c>
      <c r="G3573" s="261" t="s">
        <v>742</v>
      </c>
      <c r="H3573" s="261">
        <v>2</v>
      </c>
      <c r="I3573" s="261" t="s">
        <v>6091</v>
      </c>
      <c r="J3573" s="261" t="s">
        <v>6147</v>
      </c>
      <c r="K3573" s="261" t="s">
        <v>6148</v>
      </c>
      <c r="L3573" s="262">
        <v>45713</v>
      </c>
      <c r="M3573" s="261" t="s">
        <v>20</v>
      </c>
    </row>
    <row r="3574" spans="1:13" x14ac:dyDescent="0.35">
      <c r="A3574" s="259" t="s">
        <v>2330</v>
      </c>
      <c r="B3574" s="259" t="s">
        <v>2331</v>
      </c>
      <c r="C3574" s="259" t="s">
        <v>2332</v>
      </c>
      <c r="D3574" s="259" t="s">
        <v>696</v>
      </c>
      <c r="E3574" s="259">
        <v>595414</v>
      </c>
      <c r="F3574" s="259" t="s">
        <v>6090</v>
      </c>
      <c r="G3574" s="259" t="s">
        <v>742</v>
      </c>
      <c r="H3574" s="259">
        <v>2</v>
      </c>
      <c r="I3574" s="259" t="s">
        <v>6091</v>
      </c>
      <c r="J3574" s="259" t="s">
        <v>6149</v>
      </c>
      <c r="K3574" s="259" t="s">
        <v>6150</v>
      </c>
      <c r="L3574" s="260">
        <v>45713</v>
      </c>
      <c r="M3574" s="259" t="s">
        <v>20</v>
      </c>
    </row>
    <row r="3575" spans="1:13" x14ac:dyDescent="0.35">
      <c r="A3575" s="261" t="s">
        <v>2330</v>
      </c>
      <c r="B3575" s="261" t="s">
        <v>2331</v>
      </c>
      <c r="C3575" s="261" t="s">
        <v>2332</v>
      </c>
      <c r="D3575" s="261" t="s">
        <v>699</v>
      </c>
      <c r="E3575" s="261">
        <v>334692</v>
      </c>
      <c r="F3575" s="261" t="s">
        <v>6090</v>
      </c>
      <c r="G3575" s="261" t="s">
        <v>742</v>
      </c>
      <c r="H3575" s="261">
        <v>2</v>
      </c>
      <c r="I3575" s="261" t="s">
        <v>6091</v>
      </c>
      <c r="J3575" s="261" t="s">
        <v>6151</v>
      </c>
      <c r="K3575" s="261" t="s">
        <v>6152</v>
      </c>
      <c r="L3575" s="262">
        <v>45713</v>
      </c>
      <c r="M3575" s="261" t="s">
        <v>20</v>
      </c>
    </row>
    <row r="3576" spans="1:13" x14ac:dyDescent="0.35">
      <c r="A3576" s="259" t="s">
        <v>2330</v>
      </c>
      <c r="B3576" s="259" t="s">
        <v>2331</v>
      </c>
      <c r="C3576" s="259" t="s">
        <v>2332</v>
      </c>
      <c r="D3576" s="259" t="s">
        <v>702</v>
      </c>
      <c r="E3576" s="259">
        <v>0</v>
      </c>
      <c r="F3576" s="259" t="s">
        <v>6090</v>
      </c>
      <c r="G3576" s="259" t="s">
        <v>742</v>
      </c>
      <c r="H3576" s="259">
        <v>2</v>
      </c>
      <c r="I3576" s="259" t="s">
        <v>6091</v>
      </c>
      <c r="J3576" s="259" t="s">
        <v>6153</v>
      </c>
      <c r="K3576" s="259" t="s">
        <v>6154</v>
      </c>
      <c r="L3576" s="260">
        <v>45713</v>
      </c>
      <c r="M3576" s="259" t="s">
        <v>20</v>
      </c>
    </row>
    <row r="3577" spans="1:13" x14ac:dyDescent="0.35">
      <c r="A3577" s="261" t="s">
        <v>2330</v>
      </c>
      <c r="B3577" s="261" t="s">
        <v>2331</v>
      </c>
      <c r="C3577" s="261" t="s">
        <v>2332</v>
      </c>
      <c r="D3577" s="261" t="s">
        <v>572</v>
      </c>
      <c r="E3577" s="261">
        <v>0</v>
      </c>
      <c r="F3577" s="261" t="s">
        <v>6090</v>
      </c>
      <c r="G3577" s="261" t="s">
        <v>742</v>
      </c>
      <c r="H3577" s="261">
        <v>2</v>
      </c>
      <c r="I3577" s="261" t="s">
        <v>6091</v>
      </c>
      <c r="J3577" s="261" t="s">
        <v>6155</v>
      </c>
      <c r="K3577" s="261" t="s">
        <v>6156</v>
      </c>
      <c r="L3577" s="262">
        <v>45713</v>
      </c>
      <c r="M3577" s="261" t="s">
        <v>20</v>
      </c>
    </row>
    <row r="3578" spans="1:13" x14ac:dyDescent="0.35">
      <c r="A3578" s="259" t="s">
        <v>2330</v>
      </c>
      <c r="B3578" s="259" t="s">
        <v>2331</v>
      </c>
      <c r="C3578" s="259" t="s">
        <v>2332</v>
      </c>
      <c r="D3578" s="259" t="s">
        <v>282</v>
      </c>
      <c r="E3578" s="259">
        <v>1</v>
      </c>
      <c r="F3578" s="259" t="s">
        <v>6090</v>
      </c>
      <c r="G3578" s="259" t="s">
        <v>742</v>
      </c>
      <c r="H3578" s="259">
        <v>2</v>
      </c>
      <c r="I3578" s="259" t="s">
        <v>6091</v>
      </c>
      <c r="J3578" s="259" t="s">
        <v>4270</v>
      </c>
      <c r="K3578" s="259" t="s">
        <v>6157</v>
      </c>
      <c r="L3578" s="260">
        <v>45713</v>
      </c>
      <c r="M3578" s="259" t="s">
        <v>20</v>
      </c>
    </row>
    <row r="3579" spans="1:13" x14ac:dyDescent="0.35">
      <c r="A3579" s="261" t="s">
        <v>2330</v>
      </c>
      <c r="B3579" s="261" t="s">
        <v>2331</v>
      </c>
      <c r="C3579" s="261" t="s">
        <v>2332</v>
      </c>
      <c r="D3579" s="261" t="s">
        <v>26</v>
      </c>
      <c r="E3579" s="261" t="s">
        <v>17</v>
      </c>
      <c r="F3579" s="261" t="s">
        <v>378</v>
      </c>
      <c r="G3579" s="261" t="s">
        <v>17</v>
      </c>
      <c r="H3579" s="261" t="s">
        <v>17</v>
      </c>
      <c r="I3579" s="261" t="s">
        <v>378</v>
      </c>
      <c r="J3579" s="261" t="s">
        <v>6096</v>
      </c>
      <c r="K3579" s="261" t="s">
        <v>6158</v>
      </c>
      <c r="L3579" s="262">
        <v>45713</v>
      </c>
      <c r="M3579" s="261" t="s">
        <v>20</v>
      </c>
    </row>
    <row r="3580" spans="1:13" x14ac:dyDescent="0.35">
      <c r="A3580" s="259" t="s">
        <v>2330</v>
      </c>
      <c r="B3580" s="259" t="s">
        <v>2331</v>
      </c>
      <c r="C3580" s="259" t="s">
        <v>2332</v>
      </c>
      <c r="D3580" s="259" t="s">
        <v>28</v>
      </c>
      <c r="E3580" s="259" t="s">
        <v>17</v>
      </c>
      <c r="F3580" s="259" t="s">
        <v>378</v>
      </c>
      <c r="G3580" s="259" t="s">
        <v>17</v>
      </c>
      <c r="H3580" s="259" t="s">
        <v>17</v>
      </c>
      <c r="I3580" s="259" t="s">
        <v>378</v>
      </c>
      <c r="J3580" s="259" t="s">
        <v>6096</v>
      </c>
      <c r="K3580" s="259" t="s">
        <v>6159</v>
      </c>
      <c r="L3580" s="260">
        <v>45713</v>
      </c>
      <c r="M3580" s="259" t="s">
        <v>20</v>
      </c>
    </row>
    <row r="3581" spans="1:13" x14ac:dyDescent="0.35">
      <c r="A3581" s="261" t="s">
        <v>2330</v>
      </c>
      <c r="B3581" s="261" t="s">
        <v>2331</v>
      </c>
      <c r="C3581" s="261" t="s">
        <v>2332</v>
      </c>
      <c r="D3581" s="261" t="s">
        <v>38</v>
      </c>
      <c r="E3581" s="261" t="s">
        <v>17</v>
      </c>
      <c r="F3581" s="261" t="s">
        <v>6160</v>
      </c>
      <c r="G3581" s="261" t="s">
        <v>22</v>
      </c>
      <c r="H3581" s="261">
        <v>3</v>
      </c>
      <c r="I3581" s="261" t="s">
        <v>6161</v>
      </c>
      <c r="J3581" s="261" t="s">
        <v>6162</v>
      </c>
      <c r="K3581" s="261" t="s">
        <v>6163</v>
      </c>
      <c r="L3581" s="262">
        <v>45713</v>
      </c>
      <c r="M3581" s="261" t="s">
        <v>20</v>
      </c>
    </row>
    <row r="3582" spans="1:13" x14ac:dyDescent="0.35">
      <c r="A3582" s="259" t="s">
        <v>2330</v>
      </c>
      <c r="B3582" s="259" t="s">
        <v>2331</v>
      </c>
      <c r="C3582" s="259" t="s">
        <v>2332</v>
      </c>
      <c r="D3582" s="259" t="s">
        <v>16</v>
      </c>
      <c r="E3582" s="259" t="s">
        <v>17</v>
      </c>
      <c r="F3582" s="259" t="s">
        <v>378</v>
      </c>
      <c r="G3582" s="259" t="s">
        <v>17</v>
      </c>
      <c r="H3582" s="259" t="s">
        <v>17</v>
      </c>
      <c r="I3582" s="259" t="s">
        <v>378</v>
      </c>
      <c r="J3582" s="259" t="s">
        <v>6096</v>
      </c>
      <c r="K3582" s="259" t="s">
        <v>6164</v>
      </c>
      <c r="L3582" s="260">
        <v>45713</v>
      </c>
      <c r="M3582" s="259" t="s">
        <v>20</v>
      </c>
    </row>
    <row r="3583" spans="1:13" x14ac:dyDescent="0.35">
      <c r="A3583" s="261" t="s">
        <v>2330</v>
      </c>
      <c r="B3583" s="261" t="s">
        <v>2331</v>
      </c>
      <c r="C3583" s="261" t="s">
        <v>2332</v>
      </c>
      <c r="D3583" s="261" t="s">
        <v>21</v>
      </c>
      <c r="E3583" s="261" t="s">
        <v>17</v>
      </c>
      <c r="F3583" s="261" t="s">
        <v>378</v>
      </c>
      <c r="G3583" s="261" t="s">
        <v>17</v>
      </c>
      <c r="H3583" s="261" t="s">
        <v>17</v>
      </c>
      <c r="I3583" s="261" t="s">
        <v>378</v>
      </c>
      <c r="J3583" s="261" t="s">
        <v>6096</v>
      </c>
      <c r="K3583" s="261" t="s">
        <v>6165</v>
      </c>
      <c r="L3583" s="262">
        <v>45713</v>
      </c>
      <c r="M3583" s="261" t="s">
        <v>20</v>
      </c>
    </row>
    <row r="3584" spans="1:13" x14ac:dyDescent="0.35">
      <c r="A3584" s="259" t="s">
        <v>2330</v>
      </c>
      <c r="B3584" s="259" t="s">
        <v>2331</v>
      </c>
      <c r="C3584" s="259" t="s">
        <v>2332</v>
      </c>
      <c r="D3584" s="259" t="s">
        <v>558</v>
      </c>
      <c r="E3584" s="259" t="s">
        <v>17</v>
      </c>
      <c r="F3584" s="259" t="s">
        <v>378</v>
      </c>
      <c r="G3584" s="259" t="s">
        <v>17</v>
      </c>
      <c r="H3584" s="259" t="s">
        <v>17</v>
      </c>
      <c r="I3584" s="259" t="s">
        <v>378</v>
      </c>
      <c r="J3584" s="259" t="s">
        <v>6096</v>
      </c>
      <c r="K3584" s="259" t="s">
        <v>6166</v>
      </c>
      <c r="L3584" s="260">
        <v>45713</v>
      </c>
      <c r="M3584" s="259" t="s">
        <v>20</v>
      </c>
    </row>
    <row r="3585" spans="1:13" x14ac:dyDescent="0.35">
      <c r="A3585" s="261" t="s">
        <v>2330</v>
      </c>
      <c r="B3585" s="261" t="s">
        <v>2331</v>
      </c>
      <c r="C3585" s="261" t="s">
        <v>2332</v>
      </c>
      <c r="D3585" s="261" t="s">
        <v>24</v>
      </c>
      <c r="E3585" s="261" t="s">
        <v>17</v>
      </c>
      <c r="F3585" s="261" t="s">
        <v>378</v>
      </c>
      <c r="G3585" s="261" t="s">
        <v>17</v>
      </c>
      <c r="H3585" s="261" t="s">
        <v>17</v>
      </c>
      <c r="I3585" s="261" t="s">
        <v>378</v>
      </c>
      <c r="J3585" s="261" t="s">
        <v>6096</v>
      </c>
      <c r="K3585" s="261" t="s">
        <v>6167</v>
      </c>
      <c r="L3585" s="262">
        <v>45713</v>
      </c>
      <c r="M3585" s="261" t="s">
        <v>20</v>
      </c>
    </row>
    <row r="3586" spans="1:13" x14ac:dyDescent="0.35">
      <c r="A3586" s="259" t="s">
        <v>1108</v>
      </c>
      <c r="B3586" s="259" t="s">
        <v>1109</v>
      </c>
      <c r="C3586" s="259" t="s">
        <v>1103</v>
      </c>
      <c r="D3586" s="259" t="s">
        <v>648</v>
      </c>
      <c r="E3586" s="259">
        <v>19280000</v>
      </c>
      <c r="F3586" s="259" t="s">
        <v>6168</v>
      </c>
      <c r="G3586" s="259" t="s">
        <v>742</v>
      </c>
      <c r="H3586" s="259">
        <v>2</v>
      </c>
      <c r="I3586" s="259" t="s">
        <v>6169</v>
      </c>
      <c r="J3586" s="259" t="s">
        <v>6170</v>
      </c>
      <c r="K3586" s="259" t="s">
        <v>6171</v>
      </c>
      <c r="L3586" s="260">
        <v>45713</v>
      </c>
      <c r="M3586" s="259" t="s">
        <v>310</v>
      </c>
    </row>
    <row r="3587" spans="1:13" x14ac:dyDescent="0.35">
      <c r="A3587" s="261" t="s">
        <v>1108</v>
      </c>
      <c r="B3587" s="261" t="s">
        <v>1109</v>
      </c>
      <c r="C3587" s="261" t="s">
        <v>1103</v>
      </c>
      <c r="D3587" s="261" t="s">
        <v>653</v>
      </c>
      <c r="E3587" s="261">
        <v>98924</v>
      </c>
      <c r="F3587" s="261" t="s">
        <v>6172</v>
      </c>
      <c r="G3587" s="261" t="s">
        <v>742</v>
      </c>
      <c r="H3587" s="261">
        <v>2</v>
      </c>
      <c r="I3587" s="261" t="s">
        <v>6173</v>
      </c>
      <c r="J3587" s="261" t="s">
        <v>6174</v>
      </c>
      <c r="K3587" s="261" t="s">
        <v>6175</v>
      </c>
      <c r="L3587" s="262">
        <v>45713</v>
      </c>
      <c r="M3587" s="261" t="s">
        <v>310</v>
      </c>
    </row>
    <row r="3588" spans="1:13" x14ac:dyDescent="0.35">
      <c r="A3588" s="259" t="s">
        <v>1108</v>
      </c>
      <c r="B3588" s="259" t="s">
        <v>1109</v>
      </c>
      <c r="C3588" s="259" t="s">
        <v>1103</v>
      </c>
      <c r="D3588" s="259" t="s">
        <v>658</v>
      </c>
      <c r="E3588" s="259">
        <v>2694100</v>
      </c>
      <c r="F3588" s="259" t="s">
        <v>6172</v>
      </c>
      <c r="G3588" s="259" t="s">
        <v>22</v>
      </c>
      <c r="H3588" s="259">
        <v>3</v>
      </c>
      <c r="I3588" s="259" t="s">
        <v>6173</v>
      </c>
      <c r="J3588" s="259" t="s">
        <v>6176</v>
      </c>
      <c r="K3588" s="259" t="s">
        <v>6177</v>
      </c>
      <c r="L3588" s="260">
        <v>45713</v>
      </c>
      <c r="M3588" s="259" t="s">
        <v>310</v>
      </c>
    </row>
    <row r="3589" spans="1:13" x14ac:dyDescent="0.35">
      <c r="A3589" s="261" t="s">
        <v>1108</v>
      </c>
      <c r="B3589" s="261" t="s">
        <v>1109</v>
      </c>
      <c r="C3589" s="261" t="s">
        <v>1103</v>
      </c>
      <c r="D3589" s="261" t="s">
        <v>663</v>
      </c>
      <c r="E3589" s="261">
        <v>41765</v>
      </c>
      <c r="F3589" s="261" t="s">
        <v>6178</v>
      </c>
      <c r="G3589" s="261" t="s">
        <v>742</v>
      </c>
      <c r="H3589" s="261">
        <v>2</v>
      </c>
      <c r="I3589" s="261" t="s">
        <v>6179</v>
      </c>
      <c r="J3589" s="261" t="s">
        <v>6180</v>
      </c>
      <c r="K3589" s="261" t="s">
        <v>6181</v>
      </c>
      <c r="L3589" s="262">
        <v>45713</v>
      </c>
      <c r="M3589" s="261" t="s">
        <v>310</v>
      </c>
    </row>
    <row r="3590" spans="1:13" x14ac:dyDescent="0.35">
      <c r="A3590" s="259" t="s">
        <v>1108</v>
      </c>
      <c r="B3590" s="259" t="s">
        <v>1109</v>
      </c>
      <c r="C3590" s="259" t="s">
        <v>1103</v>
      </c>
      <c r="D3590" s="259" t="s">
        <v>413</v>
      </c>
      <c r="E3590" s="259">
        <v>41765</v>
      </c>
      <c r="F3590" s="259" t="s">
        <v>6178</v>
      </c>
      <c r="G3590" s="259" t="s">
        <v>742</v>
      </c>
      <c r="H3590" s="259">
        <v>2</v>
      </c>
      <c r="I3590" s="259" t="s">
        <v>6179</v>
      </c>
      <c r="J3590" s="259" t="s">
        <v>6182</v>
      </c>
      <c r="K3590" s="259" t="s">
        <v>6183</v>
      </c>
      <c r="L3590" s="260">
        <v>45713</v>
      </c>
      <c r="M3590" s="259" t="s">
        <v>310</v>
      </c>
    </row>
    <row r="3591" spans="1:13" x14ac:dyDescent="0.35">
      <c r="A3591" s="261" t="s">
        <v>1108</v>
      </c>
      <c r="B3591" s="261" t="s">
        <v>1109</v>
      </c>
      <c r="C3591" s="261" t="s">
        <v>1103</v>
      </c>
      <c r="D3591" s="261" t="s">
        <v>545</v>
      </c>
      <c r="E3591" s="261" t="s">
        <v>17</v>
      </c>
      <c r="F3591" s="261" t="s">
        <v>17</v>
      </c>
      <c r="G3591" s="261" t="s">
        <v>17</v>
      </c>
      <c r="H3591" s="261" t="s">
        <v>17</v>
      </c>
      <c r="I3591" s="261" t="s">
        <v>17</v>
      </c>
      <c r="J3591" s="261" t="s">
        <v>6184</v>
      </c>
      <c r="K3591" s="261" t="s">
        <v>6185</v>
      </c>
      <c r="L3591" s="262">
        <v>45713</v>
      </c>
      <c r="M3591" s="261" t="s">
        <v>310</v>
      </c>
    </row>
    <row r="3592" spans="1:13" x14ac:dyDescent="0.35">
      <c r="A3592" s="259" t="s">
        <v>1108</v>
      </c>
      <c r="B3592" s="259" t="s">
        <v>1109</v>
      </c>
      <c r="C3592" s="259" t="s">
        <v>1103</v>
      </c>
      <c r="D3592" s="259" t="s">
        <v>550</v>
      </c>
      <c r="E3592" s="259">
        <v>2584</v>
      </c>
      <c r="F3592" s="259" t="s">
        <v>6186</v>
      </c>
      <c r="G3592" s="259" t="s">
        <v>742</v>
      </c>
      <c r="H3592" s="259">
        <v>2</v>
      </c>
      <c r="I3592" s="259" t="s">
        <v>6187</v>
      </c>
      <c r="J3592" s="259" t="s">
        <v>6188</v>
      </c>
      <c r="K3592" s="259" t="s">
        <v>6189</v>
      </c>
      <c r="L3592" s="260">
        <v>45713</v>
      </c>
      <c r="M3592" s="259" t="s">
        <v>310</v>
      </c>
    </row>
    <row r="3593" spans="1:13" x14ac:dyDescent="0.35">
      <c r="A3593" s="261" t="s">
        <v>1108</v>
      </c>
      <c r="B3593" s="261" t="s">
        <v>1109</v>
      </c>
      <c r="C3593" s="261" t="s">
        <v>1103</v>
      </c>
      <c r="D3593" s="261" t="s">
        <v>686</v>
      </c>
      <c r="E3593" s="261">
        <v>41765</v>
      </c>
      <c r="F3593" s="261" t="s">
        <v>6178</v>
      </c>
      <c r="G3593" s="261" t="s">
        <v>742</v>
      </c>
      <c r="H3593" s="261">
        <v>2</v>
      </c>
      <c r="I3593" s="261" t="s">
        <v>6179</v>
      </c>
      <c r="J3593" s="261" t="s">
        <v>6190</v>
      </c>
      <c r="K3593" s="261" t="s">
        <v>6191</v>
      </c>
      <c r="L3593" s="262">
        <v>45713</v>
      </c>
      <c r="M3593" s="261" t="s">
        <v>310</v>
      </c>
    </row>
    <row r="3594" spans="1:13" x14ac:dyDescent="0.35">
      <c r="A3594" s="259" t="s">
        <v>1108</v>
      </c>
      <c r="B3594" s="259" t="s">
        <v>1109</v>
      </c>
      <c r="C3594" s="259" t="s">
        <v>1103</v>
      </c>
      <c r="D3594" s="259" t="s">
        <v>691</v>
      </c>
      <c r="E3594" s="259">
        <v>2652335</v>
      </c>
      <c r="F3594" s="259" t="s">
        <v>6192</v>
      </c>
      <c r="G3594" s="259" t="s">
        <v>742</v>
      </c>
      <c r="H3594" s="259">
        <v>2</v>
      </c>
      <c r="I3594" s="259" t="s">
        <v>6193</v>
      </c>
      <c r="J3594" s="259" t="s">
        <v>6194</v>
      </c>
      <c r="K3594" s="259" t="s">
        <v>6195</v>
      </c>
      <c r="L3594" s="260">
        <v>45713</v>
      </c>
      <c r="M3594" s="259" t="s">
        <v>310</v>
      </c>
    </row>
    <row r="3595" spans="1:13" x14ac:dyDescent="0.35">
      <c r="A3595" s="261" t="s">
        <v>1108</v>
      </c>
      <c r="B3595" s="261" t="s">
        <v>1109</v>
      </c>
      <c r="C3595" s="261" t="s">
        <v>1103</v>
      </c>
      <c r="D3595" s="261" t="s">
        <v>696</v>
      </c>
      <c r="E3595" s="261">
        <v>0</v>
      </c>
      <c r="F3595" s="261" t="s">
        <v>6178</v>
      </c>
      <c r="G3595" s="261" t="s">
        <v>742</v>
      </c>
      <c r="H3595" s="261">
        <v>2</v>
      </c>
      <c r="I3595" s="261" t="s">
        <v>6179</v>
      </c>
      <c r="J3595" s="261" t="s">
        <v>6196</v>
      </c>
      <c r="K3595" s="261" t="s">
        <v>6197</v>
      </c>
      <c r="L3595" s="262">
        <v>45713</v>
      </c>
      <c r="M3595" s="261" t="s">
        <v>310</v>
      </c>
    </row>
    <row r="3596" spans="1:13" x14ac:dyDescent="0.35">
      <c r="A3596" s="259" t="s">
        <v>1108</v>
      </c>
      <c r="B3596" s="259" t="s">
        <v>1109</v>
      </c>
      <c r="C3596" s="259" t="s">
        <v>1103</v>
      </c>
      <c r="D3596" s="259" t="s">
        <v>699</v>
      </c>
      <c r="E3596" s="259">
        <v>41765</v>
      </c>
      <c r="F3596" s="259" t="s">
        <v>6178</v>
      </c>
      <c r="G3596" s="259" t="s">
        <v>742</v>
      </c>
      <c r="H3596" s="259">
        <v>2</v>
      </c>
      <c r="I3596" s="259" t="s">
        <v>6179</v>
      </c>
      <c r="J3596" s="259" t="s">
        <v>6198</v>
      </c>
      <c r="K3596" s="259" t="s">
        <v>6199</v>
      </c>
      <c r="L3596" s="260">
        <v>45713</v>
      </c>
      <c r="M3596" s="259" t="s">
        <v>310</v>
      </c>
    </row>
    <row r="3597" spans="1:13" x14ac:dyDescent="0.35">
      <c r="A3597" s="261" t="s">
        <v>1108</v>
      </c>
      <c r="B3597" s="261" t="s">
        <v>1109</v>
      </c>
      <c r="C3597" s="261" t="s">
        <v>1103</v>
      </c>
      <c r="D3597" s="261" t="s">
        <v>702</v>
      </c>
      <c r="E3597" s="261" t="s">
        <v>17</v>
      </c>
      <c r="F3597" s="261" t="s">
        <v>17</v>
      </c>
      <c r="G3597" s="261" t="s">
        <v>17</v>
      </c>
      <c r="H3597" s="261" t="s">
        <v>17</v>
      </c>
      <c r="I3597" s="261" t="s">
        <v>17</v>
      </c>
      <c r="J3597" s="261" t="s">
        <v>6200</v>
      </c>
      <c r="K3597" s="261" t="s">
        <v>6201</v>
      </c>
      <c r="L3597" s="262">
        <v>45713</v>
      </c>
      <c r="M3597" s="261" t="s">
        <v>310</v>
      </c>
    </row>
    <row r="3598" spans="1:13" x14ac:dyDescent="0.35">
      <c r="A3598" s="259" t="s">
        <v>1108</v>
      </c>
      <c r="B3598" s="259" t="s">
        <v>1109</v>
      </c>
      <c r="C3598" s="259" t="s">
        <v>1103</v>
      </c>
      <c r="D3598" s="259" t="s">
        <v>572</v>
      </c>
      <c r="E3598" s="259" t="s">
        <v>17</v>
      </c>
      <c r="F3598" s="259" t="s">
        <v>17</v>
      </c>
      <c r="G3598" s="259" t="s">
        <v>17</v>
      </c>
      <c r="H3598" s="259" t="s">
        <v>17</v>
      </c>
      <c r="I3598" s="259" t="s">
        <v>17</v>
      </c>
      <c r="J3598" s="259" t="s">
        <v>6202</v>
      </c>
      <c r="K3598" s="259" t="s">
        <v>6203</v>
      </c>
      <c r="L3598" s="260">
        <v>45713</v>
      </c>
      <c r="M3598" s="259" t="s">
        <v>310</v>
      </c>
    </row>
    <row r="3599" spans="1:13" x14ac:dyDescent="0.35">
      <c r="A3599" s="261" t="s">
        <v>1108</v>
      </c>
      <c r="B3599" s="261" t="s">
        <v>1109</v>
      </c>
      <c r="C3599" s="261" t="s">
        <v>1103</v>
      </c>
      <c r="D3599" s="261" t="s">
        <v>282</v>
      </c>
      <c r="E3599" s="261">
        <v>2</v>
      </c>
      <c r="F3599" s="261" t="s">
        <v>6204</v>
      </c>
      <c r="G3599" s="261" t="s">
        <v>742</v>
      </c>
      <c r="H3599" s="261">
        <v>2</v>
      </c>
      <c r="I3599" s="261" t="s">
        <v>6205</v>
      </c>
      <c r="J3599" s="261" t="s">
        <v>6206</v>
      </c>
      <c r="K3599" s="261" t="s">
        <v>6207</v>
      </c>
      <c r="L3599" s="262">
        <v>45713</v>
      </c>
      <c r="M3599" s="261" t="s">
        <v>20</v>
      </c>
    </row>
    <row r="3600" spans="1:13" x14ac:dyDescent="0.35">
      <c r="A3600" s="259" t="s">
        <v>1101</v>
      </c>
      <c r="B3600" s="259" t="s">
        <v>1102</v>
      </c>
      <c r="C3600" s="259" t="s">
        <v>1103</v>
      </c>
      <c r="D3600" s="259" t="s">
        <v>648</v>
      </c>
      <c r="E3600" s="259">
        <v>19280000</v>
      </c>
      <c r="F3600" s="259" t="s">
        <v>6168</v>
      </c>
      <c r="G3600" s="259" t="s">
        <v>742</v>
      </c>
      <c r="H3600" s="259">
        <v>2</v>
      </c>
      <c r="I3600" s="259" t="s">
        <v>6169</v>
      </c>
      <c r="J3600" s="259" t="s">
        <v>6208</v>
      </c>
      <c r="K3600" s="259" t="s">
        <v>6209</v>
      </c>
      <c r="L3600" s="260">
        <v>45713</v>
      </c>
      <c r="M3600" s="259" t="s">
        <v>310</v>
      </c>
    </row>
    <row r="3601" spans="1:13" x14ac:dyDescent="0.35">
      <c r="A3601" s="261" t="s">
        <v>1101</v>
      </c>
      <c r="B3601" s="261" t="s">
        <v>1102</v>
      </c>
      <c r="C3601" s="261" t="s">
        <v>1103</v>
      </c>
      <c r="D3601" s="261" t="s">
        <v>653</v>
      </c>
      <c r="E3601" s="261">
        <v>627340</v>
      </c>
      <c r="F3601" s="261" t="s">
        <v>6210</v>
      </c>
      <c r="G3601" s="261" t="s">
        <v>358</v>
      </c>
      <c r="H3601" s="261">
        <v>1</v>
      </c>
      <c r="I3601" s="261" t="s">
        <v>6211</v>
      </c>
      <c r="J3601" s="261" t="s">
        <v>6212</v>
      </c>
      <c r="K3601" s="261" t="s">
        <v>6213</v>
      </c>
      <c r="L3601" s="262">
        <v>45713</v>
      </c>
      <c r="M3601" s="261" t="s">
        <v>310</v>
      </c>
    </row>
    <row r="3602" spans="1:13" x14ac:dyDescent="0.35">
      <c r="A3602" s="259" t="s">
        <v>1101</v>
      </c>
      <c r="B3602" s="259" t="s">
        <v>1102</v>
      </c>
      <c r="C3602" s="259" t="s">
        <v>1103</v>
      </c>
      <c r="D3602" s="259" t="s">
        <v>658</v>
      </c>
      <c r="E3602" s="259">
        <v>19280000</v>
      </c>
      <c r="F3602" s="259" t="s">
        <v>6168</v>
      </c>
      <c r="G3602" s="259" t="s">
        <v>742</v>
      </c>
      <c r="H3602" s="259">
        <v>2</v>
      </c>
      <c r="I3602" s="259" t="s">
        <v>6169</v>
      </c>
      <c r="J3602" s="259" t="s">
        <v>6214</v>
      </c>
      <c r="K3602" s="259" t="s">
        <v>6215</v>
      </c>
      <c r="L3602" s="260">
        <v>45713</v>
      </c>
      <c r="M3602" s="259" t="s">
        <v>20</v>
      </c>
    </row>
    <row r="3603" spans="1:13" x14ac:dyDescent="0.35">
      <c r="A3603" s="261" t="s">
        <v>1101</v>
      </c>
      <c r="B3603" s="261" t="s">
        <v>1102</v>
      </c>
      <c r="C3603" s="261" t="s">
        <v>1103</v>
      </c>
      <c r="D3603" s="261" t="s">
        <v>663</v>
      </c>
      <c r="E3603" s="261">
        <v>9080000</v>
      </c>
      <c r="F3603" s="261" t="s">
        <v>6168</v>
      </c>
      <c r="G3603" s="261" t="s">
        <v>742</v>
      </c>
      <c r="H3603" s="261">
        <v>2</v>
      </c>
      <c r="I3603" s="261" t="s">
        <v>6169</v>
      </c>
      <c r="J3603" s="261" t="s">
        <v>6216</v>
      </c>
      <c r="K3603" s="261" t="s">
        <v>6217</v>
      </c>
      <c r="L3603" s="262">
        <v>45713</v>
      </c>
      <c r="M3603" s="261" t="s">
        <v>20</v>
      </c>
    </row>
    <row r="3604" spans="1:13" x14ac:dyDescent="0.35">
      <c r="A3604" s="259" t="s">
        <v>1101</v>
      </c>
      <c r="B3604" s="259" t="s">
        <v>1102</v>
      </c>
      <c r="C3604" s="259" t="s">
        <v>1103</v>
      </c>
      <c r="D3604" s="259" t="s">
        <v>413</v>
      </c>
      <c r="E3604" s="259">
        <v>8386576</v>
      </c>
      <c r="F3604" s="259" t="s">
        <v>6218</v>
      </c>
      <c r="G3604" s="259" t="s">
        <v>22</v>
      </c>
      <c r="H3604" s="259">
        <v>3</v>
      </c>
      <c r="I3604" s="259" t="s">
        <v>6219</v>
      </c>
      <c r="J3604" s="259" t="s">
        <v>6220</v>
      </c>
      <c r="K3604" s="259" t="s">
        <v>6221</v>
      </c>
      <c r="L3604" s="260">
        <v>45713</v>
      </c>
      <c r="M3604" s="259" t="s">
        <v>20</v>
      </c>
    </row>
    <row r="3605" spans="1:13" x14ac:dyDescent="0.35">
      <c r="A3605" s="261" t="s">
        <v>1101</v>
      </c>
      <c r="B3605" s="261" t="s">
        <v>1102</v>
      </c>
      <c r="C3605" s="261" t="s">
        <v>1103</v>
      </c>
      <c r="D3605" s="261" t="s">
        <v>40</v>
      </c>
      <c r="E3605" s="261" t="s">
        <v>17</v>
      </c>
      <c r="F3605" s="261" t="s">
        <v>378</v>
      </c>
      <c r="G3605" s="261" t="s">
        <v>17</v>
      </c>
      <c r="H3605" s="261" t="s">
        <v>17</v>
      </c>
      <c r="I3605" s="261" t="s">
        <v>378</v>
      </c>
      <c r="J3605" s="261" t="s">
        <v>6222</v>
      </c>
      <c r="K3605" s="261" t="s">
        <v>6223</v>
      </c>
      <c r="L3605" s="262">
        <v>45713</v>
      </c>
      <c r="M3605" s="261" t="s">
        <v>310</v>
      </c>
    </row>
    <row r="3606" spans="1:13" x14ac:dyDescent="0.35">
      <c r="A3606" s="259" t="s">
        <v>1101</v>
      </c>
      <c r="B3606" s="259" t="s">
        <v>1102</v>
      </c>
      <c r="C3606" s="259" t="s">
        <v>1103</v>
      </c>
      <c r="D3606" s="259" t="s">
        <v>550</v>
      </c>
      <c r="E3606" s="259">
        <v>2584</v>
      </c>
      <c r="F3606" s="259" t="s">
        <v>6224</v>
      </c>
      <c r="G3606" s="259" t="s">
        <v>742</v>
      </c>
      <c r="H3606" s="259">
        <v>2</v>
      </c>
      <c r="I3606" s="259" t="s">
        <v>6225</v>
      </c>
      <c r="J3606" s="259" t="s">
        <v>6226</v>
      </c>
      <c r="K3606" s="259" t="s">
        <v>6227</v>
      </c>
      <c r="L3606" s="260">
        <v>45713</v>
      </c>
      <c r="M3606" s="259" t="s">
        <v>310</v>
      </c>
    </row>
    <row r="3607" spans="1:13" x14ac:dyDescent="0.35">
      <c r="A3607" s="261" t="s">
        <v>1101</v>
      </c>
      <c r="B3607" s="261" t="s">
        <v>1102</v>
      </c>
      <c r="C3607" s="261" t="s">
        <v>1103</v>
      </c>
      <c r="D3607" s="261" t="s">
        <v>686</v>
      </c>
      <c r="E3607" s="261">
        <v>5979741</v>
      </c>
      <c r="F3607" s="261" t="s">
        <v>6228</v>
      </c>
      <c r="G3607" s="261" t="s">
        <v>358</v>
      </c>
      <c r="H3607" s="261">
        <v>1</v>
      </c>
      <c r="I3607" s="261" t="s">
        <v>6229</v>
      </c>
      <c r="J3607" s="261" t="s">
        <v>6230</v>
      </c>
      <c r="K3607" s="261" t="s">
        <v>6231</v>
      </c>
      <c r="L3607" s="262">
        <v>45713</v>
      </c>
      <c r="M3607" s="261" t="s">
        <v>20</v>
      </c>
    </row>
    <row r="3608" spans="1:13" x14ac:dyDescent="0.35">
      <c r="A3608" s="259" t="s">
        <v>1101</v>
      </c>
      <c r="B3608" s="259" t="s">
        <v>1102</v>
      </c>
      <c r="C3608" s="259" t="s">
        <v>1103</v>
      </c>
      <c r="D3608" s="259" t="s">
        <v>691</v>
      </c>
      <c r="E3608" s="259">
        <v>10200000</v>
      </c>
      <c r="F3608" s="259" t="s">
        <v>6232</v>
      </c>
      <c r="G3608" s="259" t="s">
        <v>742</v>
      </c>
      <c r="H3608" s="259">
        <v>2</v>
      </c>
      <c r="I3608" s="259" t="s">
        <v>6169</v>
      </c>
      <c r="J3608" s="259" t="s">
        <v>6233</v>
      </c>
      <c r="K3608" s="259" t="s">
        <v>6234</v>
      </c>
      <c r="L3608" s="260">
        <v>45713</v>
      </c>
      <c r="M3608" s="259" t="s">
        <v>20</v>
      </c>
    </row>
    <row r="3609" spans="1:13" x14ac:dyDescent="0.35">
      <c r="A3609" s="261" t="s">
        <v>1101</v>
      </c>
      <c r="B3609" s="261" t="s">
        <v>1102</v>
      </c>
      <c r="C3609" s="261" t="s">
        <v>1103</v>
      </c>
      <c r="D3609" s="261" t="s">
        <v>696</v>
      </c>
      <c r="E3609" s="261">
        <v>3100259</v>
      </c>
      <c r="F3609" s="261" t="s">
        <v>6168</v>
      </c>
      <c r="G3609" s="261" t="s">
        <v>742</v>
      </c>
      <c r="H3609" s="261">
        <v>2</v>
      </c>
      <c r="I3609" s="261" t="s">
        <v>6169</v>
      </c>
      <c r="J3609" s="261" t="s">
        <v>6235</v>
      </c>
      <c r="K3609" s="261" t="s">
        <v>6236</v>
      </c>
      <c r="L3609" s="262">
        <v>45713</v>
      </c>
      <c r="M3609" s="261" t="s">
        <v>20</v>
      </c>
    </row>
    <row r="3610" spans="1:13" x14ac:dyDescent="0.35">
      <c r="A3610" s="259" t="s">
        <v>1101</v>
      </c>
      <c r="B3610" s="259" t="s">
        <v>1102</v>
      </c>
      <c r="C3610" s="259" t="s">
        <v>1103</v>
      </c>
      <c r="D3610" s="259" t="s">
        <v>699</v>
      </c>
      <c r="E3610" s="259">
        <v>2879741</v>
      </c>
      <c r="F3610" s="259" t="s">
        <v>6168</v>
      </c>
      <c r="G3610" s="259" t="s">
        <v>742</v>
      </c>
      <c r="H3610" s="259">
        <v>2</v>
      </c>
      <c r="I3610" s="259" t="s">
        <v>6169</v>
      </c>
      <c r="J3610" s="259" t="s">
        <v>6237</v>
      </c>
      <c r="K3610" s="259" t="s">
        <v>6238</v>
      </c>
      <c r="L3610" s="260">
        <v>45713</v>
      </c>
      <c r="M3610" s="259" t="s">
        <v>20</v>
      </c>
    </row>
    <row r="3611" spans="1:13" x14ac:dyDescent="0.35">
      <c r="A3611" s="261" t="s">
        <v>1101</v>
      </c>
      <c r="B3611" s="261" t="s">
        <v>1102</v>
      </c>
      <c r="C3611" s="261" t="s">
        <v>1103</v>
      </c>
      <c r="D3611" s="261" t="s">
        <v>702</v>
      </c>
      <c r="E3611" s="261">
        <v>3100000</v>
      </c>
      <c r="F3611" s="261" t="s">
        <v>6168</v>
      </c>
      <c r="G3611" s="261" t="s">
        <v>742</v>
      </c>
      <c r="H3611" s="261">
        <v>2</v>
      </c>
      <c r="I3611" s="261" t="s">
        <v>6169</v>
      </c>
      <c r="J3611" s="261" t="s">
        <v>6239</v>
      </c>
      <c r="K3611" s="261" t="s">
        <v>6240</v>
      </c>
      <c r="L3611" s="262">
        <v>45713</v>
      </c>
      <c r="M3611" s="261" t="s">
        <v>20</v>
      </c>
    </row>
    <row r="3612" spans="1:13" x14ac:dyDescent="0.35">
      <c r="A3612" s="259" t="s">
        <v>1101</v>
      </c>
      <c r="B3612" s="259" t="s">
        <v>1102</v>
      </c>
      <c r="C3612" s="259" t="s">
        <v>1103</v>
      </c>
      <c r="D3612" s="259" t="s">
        <v>572</v>
      </c>
      <c r="E3612" s="259" t="s">
        <v>17</v>
      </c>
      <c r="F3612" s="259" t="s">
        <v>6168</v>
      </c>
      <c r="G3612" s="259" t="s">
        <v>742</v>
      </c>
      <c r="H3612" s="259">
        <v>2</v>
      </c>
      <c r="I3612" s="259" t="s">
        <v>6169</v>
      </c>
      <c r="J3612" s="259" t="s">
        <v>6241</v>
      </c>
      <c r="K3612" s="259" t="s">
        <v>6242</v>
      </c>
      <c r="L3612" s="260">
        <v>45713</v>
      </c>
      <c r="M3612" s="259" t="s">
        <v>20</v>
      </c>
    </row>
    <row r="3613" spans="1:13" x14ac:dyDescent="0.35">
      <c r="A3613" s="261" t="s">
        <v>1101</v>
      </c>
      <c r="B3613" s="261" t="s">
        <v>1102</v>
      </c>
      <c r="C3613" s="261" t="s">
        <v>1103</v>
      </c>
      <c r="D3613" s="261" t="s">
        <v>282</v>
      </c>
      <c r="E3613" s="261">
        <v>5</v>
      </c>
      <c r="F3613" s="261" t="s">
        <v>6243</v>
      </c>
      <c r="G3613" s="261" t="s">
        <v>358</v>
      </c>
      <c r="H3613" s="261">
        <v>1</v>
      </c>
      <c r="I3613" s="261" t="s">
        <v>6244</v>
      </c>
      <c r="J3613" s="261" t="s">
        <v>6245</v>
      </c>
      <c r="K3613" s="261" t="s">
        <v>6246</v>
      </c>
      <c r="L3613" s="262">
        <v>45713</v>
      </c>
      <c r="M3613" s="261" t="s">
        <v>20</v>
      </c>
    </row>
    <row r="3614" spans="1:13" x14ac:dyDescent="0.35">
      <c r="A3614" s="259" t="s">
        <v>1101</v>
      </c>
      <c r="B3614" s="259" t="s">
        <v>1102</v>
      </c>
      <c r="C3614" s="259" t="s">
        <v>1103</v>
      </c>
      <c r="D3614" s="259" t="s">
        <v>26</v>
      </c>
      <c r="E3614" s="259" t="s">
        <v>17</v>
      </c>
      <c r="F3614" s="259" t="s">
        <v>17</v>
      </c>
      <c r="G3614" s="259" t="s">
        <v>17</v>
      </c>
      <c r="H3614" s="259" t="s">
        <v>17</v>
      </c>
      <c r="I3614" s="259" t="s">
        <v>17</v>
      </c>
      <c r="J3614" s="259" t="s">
        <v>6247</v>
      </c>
      <c r="K3614" s="259" t="s">
        <v>6248</v>
      </c>
      <c r="L3614" s="260">
        <v>45713</v>
      </c>
      <c r="M3614" s="259" t="s">
        <v>20</v>
      </c>
    </row>
    <row r="3615" spans="1:13" x14ac:dyDescent="0.35">
      <c r="A3615" s="261" t="s">
        <v>1101</v>
      </c>
      <c r="B3615" s="261" t="s">
        <v>1102</v>
      </c>
      <c r="C3615" s="261" t="s">
        <v>1103</v>
      </c>
      <c r="D3615" s="261" t="s">
        <v>28</v>
      </c>
      <c r="E3615" s="261" t="s">
        <v>17</v>
      </c>
      <c r="F3615" s="261" t="s">
        <v>17</v>
      </c>
      <c r="G3615" s="261" t="s">
        <v>17</v>
      </c>
      <c r="H3615" s="261" t="s">
        <v>17</v>
      </c>
      <c r="I3615" s="261" t="s">
        <v>17</v>
      </c>
      <c r="J3615" s="261" t="s">
        <v>6247</v>
      </c>
      <c r="K3615" s="261" t="s">
        <v>6249</v>
      </c>
      <c r="L3615" s="262">
        <v>45713</v>
      </c>
      <c r="M3615" s="261" t="s">
        <v>20</v>
      </c>
    </row>
    <row r="3616" spans="1:13" x14ac:dyDescent="0.35">
      <c r="A3616" s="259" t="s">
        <v>1101</v>
      </c>
      <c r="B3616" s="259" t="s">
        <v>1102</v>
      </c>
      <c r="C3616" s="259" t="s">
        <v>1103</v>
      </c>
      <c r="D3616" s="259" t="s">
        <v>38</v>
      </c>
      <c r="E3616" s="259">
        <v>1619800</v>
      </c>
      <c r="F3616" s="259" t="s">
        <v>6250</v>
      </c>
      <c r="G3616" s="259" t="s">
        <v>742</v>
      </c>
      <c r="H3616" s="259">
        <v>2</v>
      </c>
      <c r="I3616" s="259" t="s">
        <v>6251</v>
      </c>
      <c r="J3616" s="259" t="s">
        <v>6252</v>
      </c>
      <c r="K3616" s="259" t="s">
        <v>6253</v>
      </c>
      <c r="L3616" s="260">
        <v>45713</v>
      </c>
      <c r="M3616" s="259" t="s">
        <v>20</v>
      </c>
    </row>
    <row r="3617" spans="1:13" x14ac:dyDescent="0.35">
      <c r="A3617" s="261" t="s">
        <v>1101</v>
      </c>
      <c r="B3617" s="261" t="s">
        <v>1102</v>
      </c>
      <c r="C3617" s="261" t="s">
        <v>1103</v>
      </c>
      <c r="D3617" s="261" t="s">
        <v>16</v>
      </c>
      <c r="E3617" s="261" t="s">
        <v>17</v>
      </c>
      <c r="F3617" s="261" t="s">
        <v>17</v>
      </c>
      <c r="G3617" s="261" t="s">
        <v>17</v>
      </c>
      <c r="H3617" s="261" t="s">
        <v>17</v>
      </c>
      <c r="I3617" s="261" t="s">
        <v>17</v>
      </c>
      <c r="J3617" s="261" t="s">
        <v>6247</v>
      </c>
      <c r="K3617" s="261" t="s">
        <v>6254</v>
      </c>
      <c r="L3617" s="262">
        <v>45713</v>
      </c>
      <c r="M3617" s="261" t="s">
        <v>20</v>
      </c>
    </row>
    <row r="3618" spans="1:13" x14ac:dyDescent="0.35">
      <c r="A3618" s="259" t="s">
        <v>1101</v>
      </c>
      <c r="B3618" s="259" t="s">
        <v>1102</v>
      </c>
      <c r="C3618" s="259" t="s">
        <v>1103</v>
      </c>
      <c r="D3618" s="259" t="s">
        <v>21</v>
      </c>
      <c r="E3618" s="259" t="s">
        <v>17</v>
      </c>
      <c r="F3618" s="259" t="s">
        <v>17</v>
      </c>
      <c r="G3618" s="259" t="s">
        <v>17</v>
      </c>
      <c r="H3618" s="259" t="s">
        <v>17</v>
      </c>
      <c r="I3618" s="259" t="s">
        <v>17</v>
      </c>
      <c r="J3618" s="259" t="s">
        <v>6247</v>
      </c>
      <c r="K3618" s="259" t="s">
        <v>6255</v>
      </c>
      <c r="L3618" s="260">
        <v>45713</v>
      </c>
      <c r="M3618" s="259" t="s">
        <v>20</v>
      </c>
    </row>
    <row r="3619" spans="1:13" x14ac:dyDescent="0.35">
      <c r="A3619" s="261" t="s">
        <v>1101</v>
      </c>
      <c r="B3619" s="261" t="s">
        <v>1102</v>
      </c>
      <c r="C3619" s="261" t="s">
        <v>1103</v>
      </c>
      <c r="D3619" s="261" t="s">
        <v>558</v>
      </c>
      <c r="E3619" s="261" t="s">
        <v>17</v>
      </c>
      <c r="F3619" s="261" t="s">
        <v>17</v>
      </c>
      <c r="G3619" s="261" t="s">
        <v>17</v>
      </c>
      <c r="H3619" s="261" t="s">
        <v>17</v>
      </c>
      <c r="I3619" s="261" t="s">
        <v>17</v>
      </c>
      <c r="J3619" s="261" t="s">
        <v>6247</v>
      </c>
      <c r="K3619" s="261" t="s">
        <v>6256</v>
      </c>
      <c r="L3619" s="262">
        <v>45713</v>
      </c>
      <c r="M3619" s="261" t="s">
        <v>20</v>
      </c>
    </row>
    <row r="3620" spans="1:13" x14ac:dyDescent="0.35">
      <c r="A3620" s="259" t="s">
        <v>1101</v>
      </c>
      <c r="B3620" s="259" t="s">
        <v>1102</v>
      </c>
      <c r="C3620" s="259" t="s">
        <v>1103</v>
      </c>
      <c r="D3620" s="259" t="s">
        <v>24</v>
      </c>
      <c r="E3620" s="259" t="s">
        <v>17</v>
      </c>
      <c r="F3620" s="259" t="s">
        <v>17</v>
      </c>
      <c r="G3620" s="259" t="s">
        <v>17</v>
      </c>
      <c r="H3620" s="259" t="s">
        <v>17</v>
      </c>
      <c r="I3620" s="259" t="s">
        <v>17</v>
      </c>
      <c r="J3620" s="259" t="s">
        <v>6247</v>
      </c>
      <c r="K3620" s="259" t="s">
        <v>6257</v>
      </c>
      <c r="L3620" s="260">
        <v>45713</v>
      </c>
      <c r="M3620" s="259" t="s">
        <v>20</v>
      </c>
    </row>
    <row r="3621" spans="1:13" x14ac:dyDescent="0.35">
      <c r="A3621" s="261" t="s">
        <v>2288</v>
      </c>
      <c r="B3621" s="261" t="s">
        <v>2289</v>
      </c>
      <c r="C3621" s="261" t="s">
        <v>2290</v>
      </c>
      <c r="D3621" s="261" t="s">
        <v>648</v>
      </c>
      <c r="E3621" s="261">
        <v>13400000</v>
      </c>
      <c r="F3621" s="261" t="s">
        <v>6258</v>
      </c>
      <c r="G3621" s="261" t="s">
        <v>742</v>
      </c>
      <c r="H3621" s="261">
        <v>2</v>
      </c>
      <c r="I3621" s="261" t="s">
        <v>6259</v>
      </c>
      <c r="J3621" s="261" t="s">
        <v>6260</v>
      </c>
      <c r="K3621" s="261" t="s">
        <v>6261</v>
      </c>
      <c r="L3621" s="262">
        <v>45713</v>
      </c>
      <c r="M3621" s="261" t="s">
        <v>310</v>
      </c>
    </row>
    <row r="3622" spans="1:13" x14ac:dyDescent="0.35">
      <c r="A3622" s="259" t="s">
        <v>2288</v>
      </c>
      <c r="B3622" s="259" t="s">
        <v>2289</v>
      </c>
      <c r="C3622" s="259" t="s">
        <v>2290</v>
      </c>
      <c r="D3622" s="259" t="s">
        <v>653</v>
      </c>
      <c r="E3622" s="259">
        <v>644329</v>
      </c>
      <c r="F3622" s="259" t="s">
        <v>6262</v>
      </c>
      <c r="G3622" s="259" t="s">
        <v>22</v>
      </c>
      <c r="H3622" s="259">
        <v>3</v>
      </c>
      <c r="I3622" s="259" t="s">
        <v>6263</v>
      </c>
      <c r="J3622" s="259" t="s">
        <v>6264</v>
      </c>
      <c r="K3622" s="259" t="s">
        <v>6265</v>
      </c>
      <c r="L3622" s="260">
        <v>45713</v>
      </c>
      <c r="M3622" s="259" t="s">
        <v>310</v>
      </c>
    </row>
    <row r="3623" spans="1:13" x14ac:dyDescent="0.35">
      <c r="A3623" s="261" t="s">
        <v>2288</v>
      </c>
      <c r="B3623" s="261" t="s">
        <v>2289</v>
      </c>
      <c r="C3623" s="261" t="s">
        <v>2290</v>
      </c>
      <c r="D3623" s="261" t="s">
        <v>658</v>
      </c>
      <c r="E3623" s="261">
        <v>13400000</v>
      </c>
      <c r="F3623" s="261" t="s">
        <v>6266</v>
      </c>
      <c r="G3623" s="261" t="s">
        <v>742</v>
      </c>
      <c r="H3623" s="261">
        <v>2</v>
      </c>
      <c r="I3623" s="261" t="s">
        <v>6267</v>
      </c>
      <c r="J3623" s="261" t="s">
        <v>6268</v>
      </c>
      <c r="K3623" s="261" t="s">
        <v>6269</v>
      </c>
      <c r="L3623" s="262">
        <v>45713</v>
      </c>
      <c r="M3623" s="261" t="s">
        <v>310</v>
      </c>
    </row>
    <row r="3624" spans="1:13" x14ac:dyDescent="0.35">
      <c r="A3624" s="259" t="s">
        <v>422</v>
      </c>
      <c r="B3624" s="259" t="s">
        <v>423</v>
      </c>
      <c r="C3624" s="259" t="s">
        <v>424</v>
      </c>
      <c r="D3624" s="259" t="s">
        <v>648</v>
      </c>
      <c r="E3624" s="259">
        <v>92417681</v>
      </c>
      <c r="F3624" s="259" t="s">
        <v>6270</v>
      </c>
      <c r="G3624" s="259" t="s">
        <v>358</v>
      </c>
      <c r="H3624" s="259">
        <v>1</v>
      </c>
      <c r="I3624" s="259" t="s">
        <v>6271</v>
      </c>
      <c r="J3624" s="259" t="s">
        <v>6272</v>
      </c>
      <c r="K3624" s="259" t="s">
        <v>6273</v>
      </c>
      <c r="L3624" s="260">
        <v>45713</v>
      </c>
      <c r="M3624" s="259" t="s">
        <v>310</v>
      </c>
    </row>
    <row r="3625" spans="1:13" x14ac:dyDescent="0.35">
      <c r="A3625" s="261" t="s">
        <v>422</v>
      </c>
      <c r="B3625" s="261" t="s">
        <v>423</v>
      </c>
      <c r="C3625" s="261" t="s">
        <v>424</v>
      </c>
      <c r="D3625" s="261" t="s">
        <v>653</v>
      </c>
      <c r="E3625" s="261">
        <v>239561</v>
      </c>
      <c r="F3625" s="261" t="s">
        <v>6274</v>
      </c>
      <c r="G3625" s="261" t="s">
        <v>22</v>
      </c>
      <c r="H3625" s="261">
        <v>3</v>
      </c>
      <c r="I3625" s="261" t="s">
        <v>6275</v>
      </c>
      <c r="J3625" s="261" t="s">
        <v>6276</v>
      </c>
      <c r="K3625" s="261" t="s">
        <v>6277</v>
      </c>
      <c r="L3625" s="262">
        <v>45713</v>
      </c>
      <c r="M3625" s="261" t="s">
        <v>310</v>
      </c>
    </row>
    <row r="3626" spans="1:13" x14ac:dyDescent="0.35">
      <c r="A3626" s="259" t="s">
        <v>422</v>
      </c>
      <c r="B3626" s="259" t="s">
        <v>423</v>
      </c>
      <c r="C3626" s="259" t="s">
        <v>424</v>
      </c>
      <c r="D3626" s="259" t="s">
        <v>658</v>
      </c>
      <c r="E3626" s="259">
        <v>25884000</v>
      </c>
      <c r="F3626" s="259" t="s">
        <v>6278</v>
      </c>
      <c r="G3626" s="259" t="s">
        <v>22</v>
      </c>
      <c r="H3626" s="259">
        <v>3</v>
      </c>
      <c r="I3626" s="259" t="s">
        <v>6279</v>
      </c>
      <c r="J3626" s="259" t="s">
        <v>6280</v>
      </c>
      <c r="K3626" s="259" t="s">
        <v>6281</v>
      </c>
      <c r="L3626" s="260">
        <v>45713</v>
      </c>
      <c r="M3626" s="259" t="s">
        <v>310</v>
      </c>
    </row>
    <row r="3627" spans="1:13" x14ac:dyDescent="0.35">
      <c r="A3627" s="261" t="s">
        <v>422</v>
      </c>
      <c r="B3627" s="261" t="s">
        <v>423</v>
      </c>
      <c r="C3627" s="261" t="s">
        <v>424</v>
      </c>
      <c r="D3627" s="261" t="s">
        <v>663</v>
      </c>
      <c r="E3627" s="261">
        <v>5500000</v>
      </c>
      <c r="F3627" s="261" t="s">
        <v>6282</v>
      </c>
      <c r="G3627" s="261" t="s">
        <v>358</v>
      </c>
      <c r="H3627" s="261">
        <v>1</v>
      </c>
      <c r="I3627" s="261" t="s">
        <v>6283</v>
      </c>
      <c r="J3627" s="261" t="s">
        <v>6284</v>
      </c>
      <c r="K3627" s="261" t="s">
        <v>6285</v>
      </c>
      <c r="L3627" s="262">
        <v>45713</v>
      </c>
      <c r="M3627" s="261" t="s">
        <v>310</v>
      </c>
    </row>
    <row r="3628" spans="1:13" x14ac:dyDescent="0.35">
      <c r="A3628" s="259" t="s">
        <v>422</v>
      </c>
      <c r="B3628" s="259" t="s">
        <v>423</v>
      </c>
      <c r="C3628" s="259" t="s">
        <v>424</v>
      </c>
      <c r="D3628" s="259" t="s">
        <v>413</v>
      </c>
      <c r="E3628" s="259">
        <v>4500000</v>
      </c>
      <c r="F3628" s="259" t="s">
        <v>6282</v>
      </c>
      <c r="G3628" s="259" t="s">
        <v>358</v>
      </c>
      <c r="H3628" s="259">
        <v>1</v>
      </c>
      <c r="I3628" s="259" t="s">
        <v>6283</v>
      </c>
      <c r="J3628" s="259" t="s">
        <v>6286</v>
      </c>
      <c r="K3628" s="259" t="s">
        <v>6287</v>
      </c>
      <c r="L3628" s="260">
        <v>45713</v>
      </c>
      <c r="M3628" s="259" t="s">
        <v>310</v>
      </c>
    </row>
    <row r="3629" spans="1:13" x14ac:dyDescent="0.35">
      <c r="A3629" s="261" t="s">
        <v>422</v>
      </c>
      <c r="B3629" s="261" t="s">
        <v>423</v>
      </c>
      <c r="C3629" s="261" t="s">
        <v>424</v>
      </c>
      <c r="D3629" s="261" t="s">
        <v>545</v>
      </c>
      <c r="E3629" s="261" t="s">
        <v>17</v>
      </c>
      <c r="F3629" s="261" t="s">
        <v>378</v>
      </c>
      <c r="G3629" s="261" t="s">
        <v>17</v>
      </c>
      <c r="H3629" s="261" t="s">
        <v>17</v>
      </c>
      <c r="I3629" s="261" t="s">
        <v>378</v>
      </c>
      <c r="J3629" s="261" t="s">
        <v>6288</v>
      </c>
      <c r="K3629" s="261" t="s">
        <v>6289</v>
      </c>
      <c r="L3629" s="262">
        <v>45713</v>
      </c>
      <c r="M3629" s="261" t="s">
        <v>310</v>
      </c>
    </row>
    <row r="3630" spans="1:13" x14ac:dyDescent="0.35">
      <c r="A3630" s="259" t="s">
        <v>422</v>
      </c>
      <c r="B3630" s="259" t="s">
        <v>423</v>
      </c>
      <c r="C3630" s="259" t="s">
        <v>424</v>
      </c>
      <c r="D3630" s="259" t="s">
        <v>550</v>
      </c>
      <c r="E3630" s="259" t="s">
        <v>17</v>
      </c>
      <c r="F3630" s="259" t="s">
        <v>378</v>
      </c>
      <c r="G3630" s="259" t="s">
        <v>17</v>
      </c>
      <c r="H3630" s="259" t="s">
        <v>17</v>
      </c>
      <c r="I3630" s="259" t="s">
        <v>17</v>
      </c>
      <c r="J3630" s="259" t="s">
        <v>6290</v>
      </c>
      <c r="K3630" s="259" t="s">
        <v>6291</v>
      </c>
      <c r="L3630" s="260">
        <v>45713</v>
      </c>
      <c r="M3630" s="259" t="s">
        <v>310</v>
      </c>
    </row>
    <row r="3631" spans="1:13" x14ac:dyDescent="0.35">
      <c r="A3631" s="261" t="s">
        <v>422</v>
      </c>
      <c r="B3631" s="261" t="s">
        <v>423</v>
      </c>
      <c r="C3631" s="261" t="s">
        <v>424</v>
      </c>
      <c r="D3631" s="261" t="s">
        <v>686</v>
      </c>
      <c r="E3631" s="261">
        <v>5500000</v>
      </c>
      <c r="F3631" s="261" t="s">
        <v>6292</v>
      </c>
      <c r="G3631" s="261" t="s">
        <v>358</v>
      </c>
      <c r="H3631" s="261">
        <v>1</v>
      </c>
      <c r="I3631" s="261" t="s">
        <v>6293</v>
      </c>
      <c r="J3631" s="261" t="s">
        <v>6294</v>
      </c>
      <c r="K3631" s="261" t="s">
        <v>6295</v>
      </c>
      <c r="L3631" s="262">
        <v>45713</v>
      </c>
      <c r="M3631" s="261" t="s">
        <v>310</v>
      </c>
    </row>
    <row r="3632" spans="1:13" x14ac:dyDescent="0.35">
      <c r="A3632" s="259" t="s">
        <v>422</v>
      </c>
      <c r="B3632" s="259" t="s">
        <v>423</v>
      </c>
      <c r="C3632" s="259" t="s">
        <v>424</v>
      </c>
      <c r="D3632" s="259" t="s">
        <v>691</v>
      </c>
      <c r="E3632" s="259">
        <v>20384000</v>
      </c>
      <c r="F3632" s="259" t="s">
        <v>6292</v>
      </c>
      <c r="G3632" s="259" t="s">
        <v>22</v>
      </c>
      <c r="H3632" s="259">
        <v>3</v>
      </c>
      <c r="I3632" s="259" t="s">
        <v>6293</v>
      </c>
      <c r="J3632" s="259" t="s">
        <v>6296</v>
      </c>
      <c r="K3632" s="259" t="s">
        <v>6297</v>
      </c>
      <c r="L3632" s="260">
        <v>45713</v>
      </c>
      <c r="M3632" s="259" t="s">
        <v>310</v>
      </c>
    </row>
    <row r="3633" spans="1:13" x14ac:dyDescent="0.35">
      <c r="A3633" s="261" t="s">
        <v>422</v>
      </c>
      <c r="B3633" s="261" t="s">
        <v>423</v>
      </c>
      <c r="C3633" s="261" t="s">
        <v>424</v>
      </c>
      <c r="D3633" s="261" t="s">
        <v>696</v>
      </c>
      <c r="E3633" s="261">
        <v>0</v>
      </c>
      <c r="F3633" s="261" t="s">
        <v>6292</v>
      </c>
      <c r="G3633" s="261" t="s">
        <v>22</v>
      </c>
      <c r="H3633" s="261">
        <v>3</v>
      </c>
      <c r="I3633" s="261" t="s">
        <v>6293</v>
      </c>
      <c r="J3633" s="261" t="s">
        <v>6298</v>
      </c>
      <c r="K3633" s="261" t="s">
        <v>6299</v>
      </c>
      <c r="L3633" s="262">
        <v>45713</v>
      </c>
      <c r="M3633" s="261" t="s">
        <v>310</v>
      </c>
    </row>
    <row r="3634" spans="1:13" x14ac:dyDescent="0.35">
      <c r="A3634" s="259" t="s">
        <v>422</v>
      </c>
      <c r="B3634" s="259" t="s">
        <v>423</v>
      </c>
      <c r="C3634" s="259" t="s">
        <v>424</v>
      </c>
      <c r="D3634" s="259" t="s">
        <v>699</v>
      </c>
      <c r="E3634" s="259">
        <v>2700000</v>
      </c>
      <c r="F3634" s="259" t="s">
        <v>6282</v>
      </c>
      <c r="G3634" s="259" t="s">
        <v>742</v>
      </c>
      <c r="H3634" s="259">
        <v>2</v>
      </c>
      <c r="I3634" s="259" t="s">
        <v>6283</v>
      </c>
      <c r="J3634" s="259" t="s">
        <v>6300</v>
      </c>
      <c r="K3634" s="259" t="s">
        <v>6301</v>
      </c>
      <c r="L3634" s="260">
        <v>45713</v>
      </c>
      <c r="M3634" s="259" t="s">
        <v>310</v>
      </c>
    </row>
    <row r="3635" spans="1:13" x14ac:dyDescent="0.35">
      <c r="A3635" s="261" t="s">
        <v>422</v>
      </c>
      <c r="B3635" s="261" t="s">
        <v>423</v>
      </c>
      <c r="C3635" s="261" t="s">
        <v>424</v>
      </c>
      <c r="D3635" s="261" t="s">
        <v>702</v>
      </c>
      <c r="E3635" s="261">
        <v>2800000</v>
      </c>
      <c r="F3635" s="261" t="s">
        <v>6292</v>
      </c>
      <c r="G3635" s="261" t="s">
        <v>742</v>
      </c>
      <c r="H3635" s="261">
        <v>2</v>
      </c>
      <c r="I3635" s="261" t="s">
        <v>6293</v>
      </c>
      <c r="J3635" s="261" t="s">
        <v>6302</v>
      </c>
      <c r="K3635" s="261" t="s">
        <v>6303</v>
      </c>
      <c r="L3635" s="262">
        <v>45713</v>
      </c>
      <c r="M3635" s="261" t="s">
        <v>310</v>
      </c>
    </row>
    <row r="3636" spans="1:13" x14ac:dyDescent="0.35">
      <c r="A3636" s="259" t="s">
        <v>422</v>
      </c>
      <c r="B3636" s="259" t="s">
        <v>423</v>
      </c>
      <c r="C3636" s="259" t="s">
        <v>424</v>
      </c>
      <c r="D3636" s="259" t="s">
        <v>572</v>
      </c>
      <c r="E3636" s="259">
        <v>0</v>
      </c>
      <c r="F3636" s="259" t="s">
        <v>6282</v>
      </c>
      <c r="G3636" s="259" t="s">
        <v>742</v>
      </c>
      <c r="H3636" s="259">
        <v>2</v>
      </c>
      <c r="I3636" s="259" t="s">
        <v>6283</v>
      </c>
      <c r="J3636" s="259" t="s">
        <v>6304</v>
      </c>
      <c r="K3636" s="259" t="s">
        <v>6305</v>
      </c>
      <c r="L3636" s="260">
        <v>45713</v>
      </c>
      <c r="M3636" s="259" t="s">
        <v>310</v>
      </c>
    </row>
    <row r="3637" spans="1:13" x14ac:dyDescent="0.35">
      <c r="A3637" s="261" t="s">
        <v>422</v>
      </c>
      <c r="B3637" s="261" t="s">
        <v>423</v>
      </c>
      <c r="C3637" s="261" t="s">
        <v>424</v>
      </c>
      <c r="D3637" s="261" t="s">
        <v>282</v>
      </c>
      <c r="E3637" s="261">
        <v>3</v>
      </c>
      <c r="F3637" s="261" t="s">
        <v>6282</v>
      </c>
      <c r="G3637" s="261" t="s">
        <v>742</v>
      </c>
      <c r="H3637" s="261">
        <v>2</v>
      </c>
      <c r="I3637" s="261" t="s">
        <v>6283</v>
      </c>
      <c r="J3637" s="261" t="s">
        <v>6306</v>
      </c>
      <c r="K3637" s="261" t="s">
        <v>6307</v>
      </c>
      <c r="L3637" s="262">
        <v>45713</v>
      </c>
      <c r="M3637" s="261" t="s">
        <v>310</v>
      </c>
    </row>
    <row r="3638" spans="1:13" x14ac:dyDescent="0.35">
      <c r="A3638" s="259" t="s">
        <v>2964</v>
      </c>
      <c r="B3638" s="259" t="s">
        <v>2965</v>
      </c>
      <c r="C3638" s="259" t="s">
        <v>277</v>
      </c>
      <c r="D3638" s="259" t="s">
        <v>648</v>
      </c>
      <c r="E3638" s="259">
        <v>252772454</v>
      </c>
      <c r="F3638" s="259" t="s">
        <v>6308</v>
      </c>
      <c r="G3638" s="259" t="s">
        <v>742</v>
      </c>
      <c r="H3638" s="259">
        <v>2</v>
      </c>
      <c r="I3638" s="259" t="s">
        <v>3426</v>
      </c>
      <c r="J3638" s="259" t="s">
        <v>6309</v>
      </c>
      <c r="K3638" s="259" t="s">
        <v>6310</v>
      </c>
      <c r="L3638" s="260">
        <v>45713</v>
      </c>
      <c r="M3638" s="259" t="s">
        <v>310</v>
      </c>
    </row>
    <row r="3639" spans="1:13" x14ac:dyDescent="0.35">
      <c r="A3639" s="261" t="s">
        <v>2964</v>
      </c>
      <c r="B3639" s="261" t="s">
        <v>2965</v>
      </c>
      <c r="C3639" s="261" t="s">
        <v>277</v>
      </c>
      <c r="D3639" s="261" t="s">
        <v>653</v>
      </c>
      <c r="E3639" s="261">
        <v>770880</v>
      </c>
      <c r="F3639" s="261" t="s">
        <v>6311</v>
      </c>
      <c r="G3639" s="261" t="s">
        <v>742</v>
      </c>
      <c r="H3639" s="261">
        <v>2</v>
      </c>
      <c r="I3639" s="261" t="s">
        <v>6312</v>
      </c>
      <c r="J3639" s="261" t="s">
        <v>6313</v>
      </c>
      <c r="K3639" s="261" t="s">
        <v>6314</v>
      </c>
      <c r="L3639" s="262">
        <v>45713</v>
      </c>
      <c r="M3639" s="261" t="s">
        <v>310</v>
      </c>
    </row>
    <row r="3640" spans="1:13" x14ac:dyDescent="0.35">
      <c r="A3640" s="259" t="s">
        <v>2964</v>
      </c>
      <c r="B3640" s="259" t="s">
        <v>2965</v>
      </c>
      <c r="C3640" s="259" t="s">
        <v>277</v>
      </c>
      <c r="D3640" s="259" t="s">
        <v>658</v>
      </c>
      <c r="E3640" s="259">
        <v>252772454</v>
      </c>
      <c r="F3640" s="259" t="s">
        <v>6308</v>
      </c>
      <c r="G3640" s="259" t="s">
        <v>742</v>
      </c>
      <c r="H3640" s="259">
        <v>2</v>
      </c>
      <c r="I3640" s="259" t="s">
        <v>3426</v>
      </c>
      <c r="J3640" s="259" t="s">
        <v>6315</v>
      </c>
      <c r="K3640" s="259" t="s">
        <v>6316</v>
      </c>
      <c r="L3640" s="260">
        <v>45713</v>
      </c>
      <c r="M3640" s="259" t="s">
        <v>310</v>
      </c>
    </row>
    <row r="3641" spans="1:13" x14ac:dyDescent="0.35">
      <c r="A3641" s="261" t="s">
        <v>2964</v>
      </c>
      <c r="B3641" s="261" t="s">
        <v>2965</v>
      </c>
      <c r="C3641" s="261" t="s">
        <v>277</v>
      </c>
      <c r="D3641" s="261" t="s">
        <v>663</v>
      </c>
      <c r="E3641" s="261">
        <v>104972844</v>
      </c>
      <c r="F3641" s="261" t="s">
        <v>6317</v>
      </c>
      <c r="G3641" s="261" t="s">
        <v>742</v>
      </c>
      <c r="H3641" s="261">
        <v>2</v>
      </c>
      <c r="I3641" s="261" t="s">
        <v>6318</v>
      </c>
      <c r="J3641" s="261" t="s">
        <v>6319</v>
      </c>
      <c r="K3641" s="261" t="s">
        <v>6320</v>
      </c>
      <c r="L3641" s="262">
        <v>45713</v>
      </c>
      <c r="M3641" s="261" t="s">
        <v>310</v>
      </c>
    </row>
    <row r="3642" spans="1:13" x14ac:dyDescent="0.35">
      <c r="A3642" s="259" t="s">
        <v>2964</v>
      </c>
      <c r="B3642" s="259" t="s">
        <v>2965</v>
      </c>
      <c r="C3642" s="259" t="s">
        <v>277</v>
      </c>
      <c r="D3642" s="259" t="s">
        <v>413</v>
      </c>
      <c r="E3642" s="259">
        <v>1343101</v>
      </c>
      <c r="F3642" s="259" t="s">
        <v>6321</v>
      </c>
      <c r="G3642" s="259" t="s">
        <v>742</v>
      </c>
      <c r="H3642" s="259">
        <v>2</v>
      </c>
      <c r="I3642" s="259" t="s">
        <v>6322</v>
      </c>
      <c r="J3642" s="259" t="s">
        <v>6323</v>
      </c>
      <c r="K3642" s="259" t="s">
        <v>6324</v>
      </c>
      <c r="L3642" s="260">
        <v>45713</v>
      </c>
      <c r="M3642" s="259" t="s">
        <v>310</v>
      </c>
    </row>
    <row r="3643" spans="1:13" x14ac:dyDescent="0.35">
      <c r="A3643" s="261" t="s">
        <v>2964</v>
      </c>
      <c r="B3643" s="261" t="s">
        <v>2965</v>
      </c>
      <c r="C3643" s="261" t="s">
        <v>277</v>
      </c>
      <c r="D3643" s="261" t="s">
        <v>40</v>
      </c>
      <c r="E3643" s="261">
        <v>668</v>
      </c>
      <c r="F3643" s="261" t="s">
        <v>6325</v>
      </c>
      <c r="G3643" s="261" t="s">
        <v>742</v>
      </c>
      <c r="H3643" s="261">
        <v>2</v>
      </c>
      <c r="I3643" s="261" t="s">
        <v>6326</v>
      </c>
      <c r="J3643" s="261" t="s">
        <v>6327</v>
      </c>
      <c r="K3643" s="261" t="s">
        <v>6328</v>
      </c>
      <c r="L3643" s="262">
        <v>45713</v>
      </c>
      <c r="M3643" s="261" t="s">
        <v>310</v>
      </c>
    </row>
    <row r="3644" spans="1:13" x14ac:dyDescent="0.35">
      <c r="A3644" s="259" t="s">
        <v>2964</v>
      </c>
      <c r="B3644" s="259" t="s">
        <v>2965</v>
      </c>
      <c r="C3644" s="259" t="s">
        <v>277</v>
      </c>
      <c r="D3644" s="259" t="s">
        <v>545</v>
      </c>
      <c r="E3644" s="259">
        <v>2381</v>
      </c>
      <c r="F3644" s="259" t="s">
        <v>6329</v>
      </c>
      <c r="G3644" s="259" t="s">
        <v>742</v>
      </c>
      <c r="H3644" s="259">
        <v>2</v>
      </c>
      <c r="I3644" s="259" t="s">
        <v>4238</v>
      </c>
      <c r="J3644" s="259" t="s">
        <v>6330</v>
      </c>
      <c r="K3644" s="259" t="s">
        <v>6331</v>
      </c>
      <c r="L3644" s="260">
        <v>45713</v>
      </c>
      <c r="M3644" s="259" t="s">
        <v>310</v>
      </c>
    </row>
    <row r="3645" spans="1:13" x14ac:dyDescent="0.35">
      <c r="A3645" s="261" t="s">
        <v>2964</v>
      </c>
      <c r="B3645" s="261" t="s">
        <v>2965</v>
      </c>
      <c r="C3645" s="261" t="s">
        <v>277</v>
      </c>
      <c r="D3645" s="261" t="s">
        <v>550</v>
      </c>
      <c r="E3645" s="261">
        <v>2381</v>
      </c>
      <c r="F3645" s="261" t="s">
        <v>6329</v>
      </c>
      <c r="G3645" s="261" t="s">
        <v>742</v>
      </c>
      <c r="H3645" s="261">
        <v>2</v>
      </c>
      <c r="I3645" s="261" t="s">
        <v>4238</v>
      </c>
      <c r="J3645" s="261" t="s">
        <v>6330</v>
      </c>
      <c r="K3645" s="261" t="s">
        <v>6332</v>
      </c>
      <c r="L3645" s="262">
        <v>45713</v>
      </c>
      <c r="M3645" s="261" t="s">
        <v>310</v>
      </c>
    </row>
    <row r="3646" spans="1:13" x14ac:dyDescent="0.35">
      <c r="A3646" s="259" t="s">
        <v>2964</v>
      </c>
      <c r="B3646" s="259" t="s">
        <v>2965</v>
      </c>
      <c r="C3646" s="259" t="s">
        <v>277</v>
      </c>
      <c r="D3646" s="259" t="s">
        <v>686</v>
      </c>
      <c r="E3646" s="259">
        <v>38200000</v>
      </c>
      <c r="F3646" s="259" t="s">
        <v>6333</v>
      </c>
      <c r="G3646" s="259" t="s">
        <v>22</v>
      </c>
      <c r="H3646" s="259">
        <v>3</v>
      </c>
      <c r="I3646" s="259" t="s">
        <v>6334</v>
      </c>
      <c r="J3646" s="259" t="s">
        <v>6335</v>
      </c>
      <c r="K3646" s="259" t="s">
        <v>6336</v>
      </c>
      <c r="L3646" s="260">
        <v>45713</v>
      </c>
      <c r="M3646" s="259" t="s">
        <v>310</v>
      </c>
    </row>
    <row r="3647" spans="1:13" x14ac:dyDescent="0.35">
      <c r="A3647" s="261" t="s">
        <v>2964</v>
      </c>
      <c r="B3647" s="261" t="s">
        <v>2965</v>
      </c>
      <c r="C3647" s="261" t="s">
        <v>277</v>
      </c>
      <c r="D3647" s="261" t="s">
        <v>691</v>
      </c>
      <c r="E3647" s="261">
        <v>147799610</v>
      </c>
      <c r="F3647" s="261" t="s">
        <v>6337</v>
      </c>
      <c r="G3647" s="261" t="s">
        <v>742</v>
      </c>
      <c r="H3647" s="261">
        <v>2</v>
      </c>
      <c r="I3647" s="261" t="s">
        <v>6338</v>
      </c>
      <c r="J3647" s="261" t="s">
        <v>6339</v>
      </c>
      <c r="K3647" s="261" t="s">
        <v>6340</v>
      </c>
      <c r="L3647" s="262">
        <v>45713</v>
      </c>
      <c r="M3647" s="261" t="s">
        <v>310</v>
      </c>
    </row>
    <row r="3648" spans="1:13" x14ac:dyDescent="0.35">
      <c r="A3648" s="259" t="s">
        <v>2964</v>
      </c>
      <c r="B3648" s="259" t="s">
        <v>2965</v>
      </c>
      <c r="C3648" s="259" t="s">
        <v>277</v>
      </c>
      <c r="D3648" s="259" t="s">
        <v>696</v>
      </c>
      <c r="E3648" s="259">
        <v>66772844</v>
      </c>
      <c r="F3648" s="259" t="s">
        <v>6341</v>
      </c>
      <c r="G3648" s="259" t="s">
        <v>742</v>
      </c>
      <c r="H3648" s="259">
        <v>2</v>
      </c>
      <c r="I3648" s="259" t="s">
        <v>6342</v>
      </c>
      <c r="J3648" s="259" t="s">
        <v>6343</v>
      </c>
      <c r="K3648" s="259" t="s">
        <v>6344</v>
      </c>
      <c r="L3648" s="260">
        <v>45713</v>
      </c>
      <c r="M3648" s="259" t="s">
        <v>310</v>
      </c>
    </row>
    <row r="3649" spans="1:13" x14ac:dyDescent="0.35">
      <c r="A3649" s="261" t="s">
        <v>2964</v>
      </c>
      <c r="B3649" s="261" t="s">
        <v>2965</v>
      </c>
      <c r="C3649" s="261" t="s">
        <v>277</v>
      </c>
      <c r="D3649" s="261" t="s">
        <v>699</v>
      </c>
      <c r="E3649" s="261">
        <v>36493805</v>
      </c>
      <c r="F3649" s="261" t="s">
        <v>6345</v>
      </c>
      <c r="G3649" s="261" t="s">
        <v>742</v>
      </c>
      <c r="H3649" s="261">
        <v>2</v>
      </c>
      <c r="I3649" s="261" t="s">
        <v>6346</v>
      </c>
      <c r="J3649" s="261" t="s">
        <v>6347</v>
      </c>
      <c r="K3649" s="261" t="s">
        <v>6348</v>
      </c>
      <c r="L3649" s="262">
        <v>45713</v>
      </c>
      <c r="M3649" s="261" t="s">
        <v>310</v>
      </c>
    </row>
    <row r="3650" spans="1:13" x14ac:dyDescent="0.35">
      <c r="A3650" s="259" t="s">
        <v>2964</v>
      </c>
      <c r="B3650" s="259" t="s">
        <v>2965</v>
      </c>
      <c r="C3650" s="259" t="s">
        <v>277</v>
      </c>
      <c r="D3650" s="259" t="s">
        <v>702</v>
      </c>
      <c r="E3650" s="259">
        <v>1706195</v>
      </c>
      <c r="F3650" s="259" t="s">
        <v>6349</v>
      </c>
      <c r="G3650" s="259" t="s">
        <v>742</v>
      </c>
      <c r="H3650" s="259">
        <v>2</v>
      </c>
      <c r="I3650" s="259" t="s">
        <v>6350</v>
      </c>
      <c r="J3650" s="259" t="s">
        <v>6347</v>
      </c>
      <c r="K3650" s="259" t="s">
        <v>6351</v>
      </c>
      <c r="L3650" s="260">
        <v>45713</v>
      </c>
      <c r="M3650" s="259" t="s">
        <v>310</v>
      </c>
    </row>
    <row r="3651" spans="1:13" x14ac:dyDescent="0.35">
      <c r="A3651" s="261" t="s">
        <v>2964</v>
      </c>
      <c r="B3651" s="261" t="s">
        <v>2965</v>
      </c>
      <c r="C3651" s="261" t="s">
        <v>277</v>
      </c>
      <c r="D3651" s="261" t="s">
        <v>572</v>
      </c>
      <c r="E3651" s="261">
        <v>0</v>
      </c>
      <c r="F3651" s="261" t="s">
        <v>6349</v>
      </c>
      <c r="G3651" s="261" t="s">
        <v>742</v>
      </c>
      <c r="H3651" s="261">
        <v>2</v>
      </c>
      <c r="I3651" s="261" t="s">
        <v>6350</v>
      </c>
      <c r="J3651" s="261" t="s">
        <v>6347</v>
      </c>
      <c r="K3651" s="261" t="s">
        <v>6352</v>
      </c>
      <c r="L3651" s="262">
        <v>45713</v>
      </c>
      <c r="M3651" s="261" t="s">
        <v>310</v>
      </c>
    </row>
    <row r="3652" spans="1:13" x14ac:dyDescent="0.35">
      <c r="A3652" s="259" t="s">
        <v>2964</v>
      </c>
      <c r="B3652" s="259" t="s">
        <v>2965</v>
      </c>
      <c r="C3652" s="259" t="s">
        <v>277</v>
      </c>
      <c r="D3652" s="259" t="s">
        <v>282</v>
      </c>
      <c r="E3652" s="259">
        <v>5</v>
      </c>
      <c r="F3652" s="259" t="s">
        <v>6317</v>
      </c>
      <c r="G3652" s="259" t="s">
        <v>742</v>
      </c>
      <c r="H3652" s="259">
        <v>2</v>
      </c>
      <c r="I3652" s="259" t="s">
        <v>6318</v>
      </c>
      <c r="J3652" s="259" t="s">
        <v>4439</v>
      </c>
      <c r="K3652" s="259" t="s">
        <v>6353</v>
      </c>
      <c r="L3652" s="260">
        <v>45713</v>
      </c>
      <c r="M3652" s="259" t="s">
        <v>310</v>
      </c>
    </row>
    <row r="3653" spans="1:13" x14ac:dyDescent="0.35">
      <c r="A3653" s="261" t="s">
        <v>2964</v>
      </c>
      <c r="B3653" s="261" t="s">
        <v>2965</v>
      </c>
      <c r="C3653" s="261" t="s">
        <v>277</v>
      </c>
      <c r="D3653" s="261" t="s">
        <v>26</v>
      </c>
      <c r="E3653" s="261">
        <v>2277100</v>
      </c>
      <c r="F3653" s="261" t="s">
        <v>6354</v>
      </c>
      <c r="G3653" s="261" t="s">
        <v>358</v>
      </c>
      <c r="H3653" s="261">
        <v>1</v>
      </c>
      <c r="I3653" s="261" t="s">
        <v>6355</v>
      </c>
      <c r="J3653" s="261" t="s">
        <v>6356</v>
      </c>
      <c r="K3653" s="261" t="s">
        <v>6357</v>
      </c>
      <c r="L3653" s="262">
        <v>45713</v>
      </c>
      <c r="M3653" s="261" t="s">
        <v>310</v>
      </c>
    </row>
    <row r="3654" spans="1:13" x14ac:dyDescent="0.35">
      <c r="A3654" s="259" t="s">
        <v>2964</v>
      </c>
      <c r="B3654" s="259" t="s">
        <v>2965</v>
      </c>
      <c r="C3654" s="259" t="s">
        <v>277</v>
      </c>
      <c r="D3654" s="259" t="s">
        <v>28</v>
      </c>
      <c r="E3654" s="259">
        <v>822400</v>
      </c>
      <c r="F3654" s="259" t="s">
        <v>6354</v>
      </c>
      <c r="G3654" s="259" t="s">
        <v>358</v>
      </c>
      <c r="H3654" s="259">
        <v>1</v>
      </c>
      <c r="I3654" s="259" t="s">
        <v>6355</v>
      </c>
      <c r="J3654" s="259" t="s">
        <v>6358</v>
      </c>
      <c r="K3654" s="259" t="s">
        <v>6359</v>
      </c>
      <c r="L3654" s="260">
        <v>45713</v>
      </c>
      <c r="M3654" s="259" t="s">
        <v>310</v>
      </c>
    </row>
    <row r="3655" spans="1:13" x14ac:dyDescent="0.35">
      <c r="A3655" s="261" t="s">
        <v>2964</v>
      </c>
      <c r="B3655" s="261" t="s">
        <v>2965</v>
      </c>
      <c r="C3655" s="261" t="s">
        <v>277</v>
      </c>
      <c r="D3655" s="261" t="s">
        <v>16</v>
      </c>
      <c r="E3655" s="261">
        <v>43225</v>
      </c>
      <c r="F3655" s="261" t="s">
        <v>6360</v>
      </c>
      <c r="G3655" s="261" t="s">
        <v>742</v>
      </c>
      <c r="H3655" s="261">
        <v>2</v>
      </c>
      <c r="I3655" s="261" t="s">
        <v>6361</v>
      </c>
      <c r="J3655" s="261" t="s">
        <v>6362</v>
      </c>
      <c r="K3655" s="261" t="s">
        <v>6363</v>
      </c>
      <c r="L3655" s="262">
        <v>45713</v>
      </c>
      <c r="M3655" s="261" t="s">
        <v>310</v>
      </c>
    </row>
    <row r="3656" spans="1:13" x14ac:dyDescent="0.35">
      <c r="A3656" s="259" t="s">
        <v>2964</v>
      </c>
      <c r="B3656" s="259" t="s">
        <v>2965</v>
      </c>
      <c r="C3656" s="259" t="s">
        <v>277</v>
      </c>
      <c r="D3656" s="259" t="s">
        <v>21</v>
      </c>
      <c r="E3656" s="259">
        <v>14974</v>
      </c>
      <c r="F3656" s="259" t="s">
        <v>6360</v>
      </c>
      <c r="G3656" s="259" t="s">
        <v>742</v>
      </c>
      <c r="H3656" s="259">
        <v>2</v>
      </c>
      <c r="I3656" s="259" t="s">
        <v>6361</v>
      </c>
      <c r="J3656" s="259" t="s">
        <v>6364</v>
      </c>
      <c r="K3656" s="259" t="s">
        <v>6365</v>
      </c>
      <c r="L3656" s="260">
        <v>45713</v>
      </c>
      <c r="M3656" s="259" t="s">
        <v>310</v>
      </c>
    </row>
    <row r="3657" spans="1:13" x14ac:dyDescent="0.35">
      <c r="A3657" s="261" t="s">
        <v>2288</v>
      </c>
      <c r="B3657" s="261" t="s">
        <v>2289</v>
      </c>
      <c r="C3657" s="261" t="s">
        <v>2290</v>
      </c>
      <c r="D3657" s="261" t="s">
        <v>663</v>
      </c>
      <c r="E3657" s="261">
        <v>11289748</v>
      </c>
      <c r="F3657" s="261" t="s">
        <v>6366</v>
      </c>
      <c r="G3657" s="261" t="s">
        <v>742</v>
      </c>
      <c r="H3657" s="261">
        <v>2</v>
      </c>
      <c r="I3657" s="261" t="s">
        <v>6367</v>
      </c>
      <c r="J3657" s="261" t="s">
        <v>6368</v>
      </c>
      <c r="K3657" s="261" t="s">
        <v>6369</v>
      </c>
      <c r="L3657" s="262">
        <v>45713</v>
      </c>
      <c r="M3657" s="261" t="s">
        <v>310</v>
      </c>
    </row>
    <row r="3658" spans="1:13" x14ac:dyDescent="0.35">
      <c r="A3658" s="259" t="s">
        <v>2288</v>
      </c>
      <c r="B3658" s="259" t="s">
        <v>2289</v>
      </c>
      <c r="C3658" s="259" t="s">
        <v>2290</v>
      </c>
      <c r="D3658" s="259" t="s">
        <v>413</v>
      </c>
      <c r="E3658" s="259">
        <v>7924043</v>
      </c>
      <c r="F3658" s="259" t="s">
        <v>6370</v>
      </c>
      <c r="G3658" s="259" t="s">
        <v>22</v>
      </c>
      <c r="H3658" s="259">
        <v>3</v>
      </c>
      <c r="I3658" s="259" t="s">
        <v>6371</v>
      </c>
      <c r="J3658" s="259" t="s">
        <v>6372</v>
      </c>
      <c r="K3658" s="259" t="s">
        <v>6373</v>
      </c>
      <c r="L3658" s="260">
        <v>45713</v>
      </c>
      <c r="M3658" s="259" t="s">
        <v>310</v>
      </c>
    </row>
    <row r="3659" spans="1:13" x14ac:dyDescent="0.35">
      <c r="A3659" s="261" t="s">
        <v>2288</v>
      </c>
      <c r="B3659" s="261" t="s">
        <v>2289</v>
      </c>
      <c r="C3659" s="261" t="s">
        <v>2290</v>
      </c>
      <c r="D3659" s="261" t="s">
        <v>40</v>
      </c>
      <c r="E3659" s="261" t="s">
        <v>17</v>
      </c>
      <c r="F3659" s="261" t="s">
        <v>17</v>
      </c>
      <c r="G3659" s="261" t="s">
        <v>17</v>
      </c>
      <c r="H3659" s="261" t="s">
        <v>17</v>
      </c>
      <c r="I3659" s="261" t="s">
        <v>17</v>
      </c>
      <c r="J3659" s="261" t="s">
        <v>6374</v>
      </c>
      <c r="K3659" s="261" t="s">
        <v>6375</v>
      </c>
      <c r="L3659" s="262">
        <v>45713</v>
      </c>
      <c r="M3659" s="261" t="s">
        <v>20</v>
      </c>
    </row>
    <row r="3660" spans="1:13" x14ac:dyDescent="0.35">
      <c r="A3660" s="259" t="s">
        <v>2288</v>
      </c>
      <c r="B3660" s="259" t="s">
        <v>2289</v>
      </c>
      <c r="C3660" s="259" t="s">
        <v>2290</v>
      </c>
      <c r="D3660" s="259" t="s">
        <v>545</v>
      </c>
      <c r="E3660" s="259">
        <v>742</v>
      </c>
      <c r="F3660" s="259" t="s">
        <v>6376</v>
      </c>
      <c r="G3660" s="259" t="s">
        <v>22</v>
      </c>
      <c r="H3660" s="259">
        <v>3</v>
      </c>
      <c r="I3660" s="259" t="s">
        <v>4234</v>
      </c>
      <c r="J3660" s="259" t="s">
        <v>6377</v>
      </c>
      <c r="K3660" s="259" t="s">
        <v>6378</v>
      </c>
      <c r="L3660" s="260">
        <v>45713</v>
      </c>
      <c r="M3660" s="259" t="s">
        <v>310</v>
      </c>
    </row>
    <row r="3661" spans="1:13" x14ac:dyDescent="0.35">
      <c r="A3661" s="261" t="s">
        <v>2288</v>
      </c>
      <c r="B3661" s="261" t="s">
        <v>2289</v>
      </c>
      <c r="C3661" s="261" t="s">
        <v>2290</v>
      </c>
      <c r="D3661" s="261" t="s">
        <v>550</v>
      </c>
      <c r="E3661" s="261">
        <v>742</v>
      </c>
      <c r="F3661" s="261" t="s">
        <v>6376</v>
      </c>
      <c r="G3661" s="261" t="s">
        <v>22</v>
      </c>
      <c r="H3661" s="261">
        <v>3</v>
      </c>
      <c r="I3661" s="261" t="s">
        <v>4234</v>
      </c>
      <c r="J3661" s="261" t="s">
        <v>6377</v>
      </c>
      <c r="K3661" s="261" t="s">
        <v>6379</v>
      </c>
      <c r="L3661" s="262">
        <v>45713</v>
      </c>
      <c r="M3661" s="261" t="s">
        <v>310</v>
      </c>
    </row>
    <row r="3662" spans="1:13" x14ac:dyDescent="0.35">
      <c r="A3662" s="259" t="s">
        <v>2288</v>
      </c>
      <c r="B3662" s="259" t="s">
        <v>2289</v>
      </c>
      <c r="C3662" s="259" t="s">
        <v>2290</v>
      </c>
      <c r="D3662" s="259" t="s">
        <v>686</v>
      </c>
      <c r="E3662" s="259">
        <v>8610088</v>
      </c>
      <c r="F3662" s="259" t="s">
        <v>6366</v>
      </c>
      <c r="G3662" s="259" t="s">
        <v>22</v>
      </c>
      <c r="H3662" s="259">
        <v>3</v>
      </c>
      <c r="I3662" s="259" t="s">
        <v>6380</v>
      </c>
      <c r="J3662" s="259" t="s">
        <v>6381</v>
      </c>
      <c r="K3662" s="259" t="s">
        <v>6382</v>
      </c>
      <c r="L3662" s="260">
        <v>45713</v>
      </c>
      <c r="M3662" s="259" t="s">
        <v>20</v>
      </c>
    </row>
    <row r="3663" spans="1:13" x14ac:dyDescent="0.35">
      <c r="A3663" s="261" t="s">
        <v>2288</v>
      </c>
      <c r="B3663" s="261" t="s">
        <v>2289</v>
      </c>
      <c r="C3663" s="261" t="s">
        <v>2290</v>
      </c>
      <c r="D3663" s="261" t="s">
        <v>691</v>
      </c>
      <c r="E3663" s="261">
        <v>2110252</v>
      </c>
      <c r="F3663" s="261" t="s">
        <v>6383</v>
      </c>
      <c r="G3663" s="261" t="s">
        <v>742</v>
      </c>
      <c r="H3663" s="261">
        <v>2</v>
      </c>
      <c r="I3663" s="261" t="s">
        <v>6384</v>
      </c>
      <c r="J3663" s="261" t="s">
        <v>6385</v>
      </c>
      <c r="K3663" s="261" t="s">
        <v>6386</v>
      </c>
      <c r="L3663" s="262">
        <v>45713</v>
      </c>
      <c r="M3663" s="261" t="s">
        <v>20</v>
      </c>
    </row>
    <row r="3664" spans="1:13" x14ac:dyDescent="0.35">
      <c r="A3664" s="259" t="s">
        <v>2288</v>
      </c>
      <c r="B3664" s="259" t="s">
        <v>2289</v>
      </c>
      <c r="C3664" s="259" t="s">
        <v>2290</v>
      </c>
      <c r="D3664" s="259" t="s">
        <v>696</v>
      </c>
      <c r="E3664" s="259">
        <v>199615</v>
      </c>
      <c r="F3664" s="259" t="s">
        <v>6366</v>
      </c>
      <c r="G3664" s="259" t="s">
        <v>22</v>
      </c>
      <c r="H3664" s="259">
        <v>3</v>
      </c>
      <c r="I3664" s="259" t="s">
        <v>6367</v>
      </c>
      <c r="J3664" s="259" t="s">
        <v>6387</v>
      </c>
      <c r="K3664" s="259" t="s">
        <v>6388</v>
      </c>
      <c r="L3664" s="260">
        <v>45713</v>
      </c>
      <c r="M3664" s="259" t="s">
        <v>20</v>
      </c>
    </row>
    <row r="3665" spans="1:13" x14ac:dyDescent="0.35">
      <c r="A3665" s="261" t="s">
        <v>2288</v>
      </c>
      <c r="B3665" s="261" t="s">
        <v>2289</v>
      </c>
      <c r="C3665" s="261" t="s">
        <v>2290</v>
      </c>
      <c r="D3665" s="261" t="s">
        <v>699</v>
      </c>
      <c r="E3665" s="261">
        <v>4890163</v>
      </c>
      <c r="F3665" s="261" t="s">
        <v>6366</v>
      </c>
      <c r="G3665" s="261" t="s">
        <v>22</v>
      </c>
      <c r="H3665" s="261">
        <v>3</v>
      </c>
      <c r="I3665" s="261" t="s">
        <v>6367</v>
      </c>
      <c r="J3665" s="261" t="s">
        <v>6389</v>
      </c>
      <c r="K3665" s="261" t="s">
        <v>6390</v>
      </c>
      <c r="L3665" s="262">
        <v>45713</v>
      </c>
      <c r="M3665" s="261" t="s">
        <v>20</v>
      </c>
    </row>
    <row r="3666" spans="1:13" x14ac:dyDescent="0.35">
      <c r="A3666" s="259" t="s">
        <v>2288</v>
      </c>
      <c r="B3666" s="259" t="s">
        <v>2289</v>
      </c>
      <c r="C3666" s="259" t="s">
        <v>2290</v>
      </c>
      <c r="D3666" s="259" t="s">
        <v>702</v>
      </c>
      <c r="E3666" s="259">
        <v>3520310</v>
      </c>
      <c r="F3666" s="259" t="s">
        <v>6366</v>
      </c>
      <c r="G3666" s="259" t="s">
        <v>22</v>
      </c>
      <c r="H3666" s="259">
        <v>3</v>
      </c>
      <c r="I3666" s="259" t="s">
        <v>6367</v>
      </c>
      <c r="J3666" s="259" t="s">
        <v>6391</v>
      </c>
      <c r="K3666" s="259" t="s">
        <v>6392</v>
      </c>
      <c r="L3666" s="260">
        <v>45713</v>
      </c>
      <c r="M3666" s="259" t="s">
        <v>20</v>
      </c>
    </row>
    <row r="3667" spans="1:13" x14ac:dyDescent="0.35">
      <c r="A3667" s="261" t="s">
        <v>2288</v>
      </c>
      <c r="B3667" s="261" t="s">
        <v>2289</v>
      </c>
      <c r="C3667" s="261" t="s">
        <v>2290</v>
      </c>
      <c r="D3667" s="261" t="s">
        <v>572</v>
      </c>
      <c r="E3667" s="261">
        <v>2679660</v>
      </c>
      <c r="F3667" s="261" t="s">
        <v>6383</v>
      </c>
      <c r="G3667" s="261" t="s">
        <v>22</v>
      </c>
      <c r="H3667" s="261">
        <v>3</v>
      </c>
      <c r="I3667" s="261" t="s">
        <v>6393</v>
      </c>
      <c r="J3667" s="261" t="s">
        <v>6394</v>
      </c>
      <c r="K3667" s="261" t="s">
        <v>6395</v>
      </c>
      <c r="L3667" s="262">
        <v>45713</v>
      </c>
      <c r="M3667" s="261" t="s">
        <v>20</v>
      </c>
    </row>
    <row r="3668" spans="1:13" x14ac:dyDescent="0.35">
      <c r="A3668" s="259" t="s">
        <v>2288</v>
      </c>
      <c r="B3668" s="259" t="s">
        <v>2289</v>
      </c>
      <c r="C3668" s="259" t="s">
        <v>2290</v>
      </c>
      <c r="D3668" s="259" t="s">
        <v>282</v>
      </c>
      <c r="E3668" s="259">
        <v>5</v>
      </c>
      <c r="F3668" s="259" t="s">
        <v>6396</v>
      </c>
      <c r="G3668" s="259" t="s">
        <v>742</v>
      </c>
      <c r="H3668" s="259">
        <v>2</v>
      </c>
      <c r="I3668" s="259" t="s">
        <v>6397</v>
      </c>
      <c r="J3668" s="259" t="s">
        <v>6398</v>
      </c>
      <c r="K3668" s="259" t="s">
        <v>6399</v>
      </c>
      <c r="L3668" s="260">
        <v>45713</v>
      </c>
      <c r="M3668" s="259" t="s">
        <v>20</v>
      </c>
    </row>
    <row r="3669" spans="1:13" x14ac:dyDescent="0.35">
      <c r="A3669" s="261" t="s">
        <v>2288</v>
      </c>
      <c r="B3669" s="261" t="s">
        <v>2289</v>
      </c>
      <c r="C3669" s="261" t="s">
        <v>2290</v>
      </c>
      <c r="D3669" s="261" t="s">
        <v>26</v>
      </c>
      <c r="E3669" s="261" t="s">
        <v>17</v>
      </c>
      <c r="F3669" s="261" t="s">
        <v>17</v>
      </c>
      <c r="G3669" s="261" t="s">
        <v>17</v>
      </c>
      <c r="H3669" s="261" t="s">
        <v>17</v>
      </c>
      <c r="I3669" s="261" t="s">
        <v>17</v>
      </c>
      <c r="J3669" s="261" t="s">
        <v>6400</v>
      </c>
      <c r="K3669" s="261" t="s">
        <v>6401</v>
      </c>
      <c r="L3669" s="262">
        <v>45713</v>
      </c>
      <c r="M3669" s="261" t="s">
        <v>20</v>
      </c>
    </row>
    <row r="3670" spans="1:13" x14ac:dyDescent="0.35">
      <c r="A3670" s="259" t="s">
        <v>2288</v>
      </c>
      <c r="B3670" s="259" t="s">
        <v>2289</v>
      </c>
      <c r="C3670" s="259" t="s">
        <v>2290</v>
      </c>
      <c r="D3670" s="259" t="s">
        <v>28</v>
      </c>
      <c r="E3670" s="259" t="s">
        <v>17</v>
      </c>
      <c r="F3670" s="259" t="s">
        <v>17</v>
      </c>
      <c r="G3670" s="259" t="s">
        <v>17</v>
      </c>
      <c r="H3670" s="259" t="s">
        <v>17</v>
      </c>
      <c r="I3670" s="259" t="s">
        <v>17</v>
      </c>
      <c r="J3670" s="259" t="s">
        <v>6400</v>
      </c>
      <c r="K3670" s="259" t="s">
        <v>6402</v>
      </c>
      <c r="L3670" s="260">
        <v>45713</v>
      </c>
      <c r="M3670" s="259" t="s">
        <v>20</v>
      </c>
    </row>
    <row r="3671" spans="1:13" x14ac:dyDescent="0.35">
      <c r="A3671" s="261" t="s">
        <v>2288</v>
      </c>
      <c r="B3671" s="261" t="s">
        <v>2289</v>
      </c>
      <c r="C3671" s="261" t="s">
        <v>2290</v>
      </c>
      <c r="D3671" s="261" t="s">
        <v>38</v>
      </c>
      <c r="E3671" s="261">
        <v>3236984</v>
      </c>
      <c r="F3671" s="261" t="s">
        <v>6403</v>
      </c>
      <c r="G3671" s="261" t="s">
        <v>742</v>
      </c>
      <c r="H3671" s="261">
        <v>2</v>
      </c>
      <c r="I3671" s="261" t="s">
        <v>6404</v>
      </c>
      <c r="J3671" s="261" t="s">
        <v>6405</v>
      </c>
      <c r="K3671" s="261" t="s">
        <v>6406</v>
      </c>
      <c r="L3671" s="262">
        <v>45713</v>
      </c>
      <c r="M3671" s="261" t="s">
        <v>20</v>
      </c>
    </row>
    <row r="3672" spans="1:13" x14ac:dyDescent="0.35">
      <c r="A3672" s="259" t="s">
        <v>2288</v>
      </c>
      <c r="B3672" s="259" t="s">
        <v>2289</v>
      </c>
      <c r="C3672" s="259" t="s">
        <v>2290</v>
      </c>
      <c r="D3672" s="259" t="s">
        <v>16</v>
      </c>
      <c r="E3672" s="259" t="s">
        <v>17</v>
      </c>
      <c r="F3672" s="259" t="s">
        <v>17</v>
      </c>
      <c r="G3672" s="259" t="s">
        <v>17</v>
      </c>
      <c r="H3672" s="259" t="s">
        <v>17</v>
      </c>
      <c r="I3672" s="259" t="s">
        <v>17</v>
      </c>
      <c r="J3672" s="259" t="s">
        <v>6400</v>
      </c>
      <c r="K3672" s="259" t="s">
        <v>6407</v>
      </c>
      <c r="L3672" s="260">
        <v>45713</v>
      </c>
      <c r="M3672" s="259" t="s">
        <v>20</v>
      </c>
    </row>
    <row r="3673" spans="1:13" x14ac:dyDescent="0.35">
      <c r="A3673" s="261" t="s">
        <v>2288</v>
      </c>
      <c r="B3673" s="261" t="s">
        <v>2289</v>
      </c>
      <c r="C3673" s="261" t="s">
        <v>2290</v>
      </c>
      <c r="D3673" s="261" t="s">
        <v>21</v>
      </c>
      <c r="E3673" s="261" t="s">
        <v>17</v>
      </c>
      <c r="F3673" s="261" t="s">
        <v>17</v>
      </c>
      <c r="G3673" s="261" t="s">
        <v>17</v>
      </c>
      <c r="H3673" s="261" t="s">
        <v>17</v>
      </c>
      <c r="I3673" s="261" t="s">
        <v>17</v>
      </c>
      <c r="J3673" s="261" t="s">
        <v>6400</v>
      </c>
      <c r="K3673" s="261" t="s">
        <v>6408</v>
      </c>
      <c r="L3673" s="262">
        <v>45713</v>
      </c>
      <c r="M3673" s="261" t="s">
        <v>20</v>
      </c>
    </row>
    <row r="3674" spans="1:13" x14ac:dyDescent="0.35">
      <c r="A3674" s="259" t="s">
        <v>2288</v>
      </c>
      <c r="B3674" s="259" t="s">
        <v>2289</v>
      </c>
      <c r="C3674" s="259" t="s">
        <v>2290</v>
      </c>
      <c r="D3674" s="259" t="s">
        <v>558</v>
      </c>
      <c r="E3674" s="259" t="s">
        <v>17</v>
      </c>
      <c r="F3674" s="259" t="s">
        <v>17</v>
      </c>
      <c r="G3674" s="259" t="s">
        <v>17</v>
      </c>
      <c r="H3674" s="259" t="s">
        <v>17</v>
      </c>
      <c r="I3674" s="259" t="s">
        <v>17</v>
      </c>
      <c r="J3674" s="259" t="s">
        <v>6400</v>
      </c>
      <c r="K3674" s="259" t="s">
        <v>6409</v>
      </c>
      <c r="L3674" s="260">
        <v>45713</v>
      </c>
      <c r="M3674" s="259" t="s">
        <v>20</v>
      </c>
    </row>
    <row r="3675" spans="1:13" x14ac:dyDescent="0.35">
      <c r="A3675" s="261" t="s">
        <v>2288</v>
      </c>
      <c r="B3675" s="261" t="s">
        <v>2289</v>
      </c>
      <c r="C3675" s="261" t="s">
        <v>2290</v>
      </c>
      <c r="D3675" s="261" t="s">
        <v>24</v>
      </c>
      <c r="E3675" s="261" t="s">
        <v>17</v>
      </c>
      <c r="F3675" s="261" t="s">
        <v>17</v>
      </c>
      <c r="G3675" s="261" t="s">
        <v>17</v>
      </c>
      <c r="H3675" s="261" t="s">
        <v>17</v>
      </c>
      <c r="I3675" s="261" t="s">
        <v>17</v>
      </c>
      <c r="J3675" s="261" t="s">
        <v>6400</v>
      </c>
      <c r="K3675" s="261" t="s">
        <v>6410</v>
      </c>
      <c r="L3675" s="262">
        <v>45713</v>
      </c>
      <c r="M3675" s="261" t="s">
        <v>20</v>
      </c>
    </row>
    <row r="3676" spans="1:13" x14ac:dyDescent="0.35">
      <c r="A3676" s="259" t="s">
        <v>2208</v>
      </c>
      <c r="B3676" s="259" t="s">
        <v>2209</v>
      </c>
      <c r="C3676" s="259" t="s">
        <v>1120</v>
      </c>
      <c r="D3676" s="259" t="s">
        <v>648</v>
      </c>
      <c r="E3676" s="259">
        <v>234551603</v>
      </c>
      <c r="F3676" s="259" t="s">
        <v>6411</v>
      </c>
      <c r="G3676" s="259" t="s">
        <v>742</v>
      </c>
      <c r="H3676" s="259">
        <v>2</v>
      </c>
      <c r="I3676" s="259" t="s">
        <v>6412</v>
      </c>
      <c r="J3676" s="259" t="s">
        <v>6413</v>
      </c>
      <c r="K3676" s="259" t="s">
        <v>6414</v>
      </c>
      <c r="L3676" s="260">
        <v>45713</v>
      </c>
      <c r="M3676" s="259" t="s">
        <v>310</v>
      </c>
    </row>
    <row r="3677" spans="1:13" x14ac:dyDescent="0.35">
      <c r="A3677" s="261" t="s">
        <v>2208</v>
      </c>
      <c r="B3677" s="261" t="s">
        <v>2209</v>
      </c>
      <c r="C3677" s="261" t="s">
        <v>1120</v>
      </c>
      <c r="D3677" s="261" t="s">
        <v>653</v>
      </c>
      <c r="E3677" s="261">
        <v>142964</v>
      </c>
      <c r="F3677" s="261" t="s">
        <v>6415</v>
      </c>
      <c r="G3677" s="261" t="s">
        <v>742</v>
      </c>
      <c r="H3677" s="261">
        <v>2</v>
      </c>
      <c r="I3677" s="261" t="s">
        <v>6416</v>
      </c>
      <c r="J3677" s="261" t="s">
        <v>6417</v>
      </c>
      <c r="K3677" s="261" t="s">
        <v>6418</v>
      </c>
      <c r="L3677" s="262">
        <v>45713</v>
      </c>
      <c r="M3677" s="261" t="s">
        <v>310</v>
      </c>
    </row>
    <row r="3678" spans="1:13" x14ac:dyDescent="0.35">
      <c r="A3678" s="259" t="s">
        <v>2208</v>
      </c>
      <c r="B3678" s="259" t="s">
        <v>2209</v>
      </c>
      <c r="C3678" s="259" t="s">
        <v>1120</v>
      </c>
      <c r="D3678" s="259" t="s">
        <v>658</v>
      </c>
      <c r="E3678" s="259">
        <v>19051619</v>
      </c>
      <c r="F3678" s="259" t="s">
        <v>6419</v>
      </c>
      <c r="G3678" s="259" t="s">
        <v>742</v>
      </c>
      <c r="H3678" s="259">
        <v>2</v>
      </c>
      <c r="I3678" s="259" t="s">
        <v>6420</v>
      </c>
      <c r="J3678" s="259" t="s">
        <v>6421</v>
      </c>
      <c r="K3678" s="259" t="s">
        <v>6422</v>
      </c>
      <c r="L3678" s="260">
        <v>45713</v>
      </c>
      <c r="M3678" s="259" t="s">
        <v>310</v>
      </c>
    </row>
    <row r="3679" spans="1:13" x14ac:dyDescent="0.35">
      <c r="A3679" s="261" t="s">
        <v>2208</v>
      </c>
      <c r="B3679" s="261" t="s">
        <v>2209</v>
      </c>
      <c r="C3679" s="261" t="s">
        <v>1120</v>
      </c>
      <c r="D3679" s="261" t="s">
        <v>663</v>
      </c>
      <c r="E3679" s="261">
        <v>9808324</v>
      </c>
      <c r="F3679" s="261" t="s">
        <v>6419</v>
      </c>
      <c r="G3679" s="261" t="s">
        <v>742</v>
      </c>
      <c r="H3679" s="261">
        <v>2</v>
      </c>
      <c r="I3679" s="261" t="s">
        <v>6420</v>
      </c>
      <c r="J3679" s="261" t="s">
        <v>6423</v>
      </c>
      <c r="K3679" s="261" t="s">
        <v>6424</v>
      </c>
      <c r="L3679" s="262">
        <v>45713</v>
      </c>
      <c r="M3679" s="261" t="s">
        <v>310</v>
      </c>
    </row>
    <row r="3680" spans="1:13" x14ac:dyDescent="0.35">
      <c r="A3680" s="259" t="s">
        <v>2208</v>
      </c>
      <c r="B3680" s="259" t="s">
        <v>2209</v>
      </c>
      <c r="C3680" s="259" t="s">
        <v>1120</v>
      </c>
      <c r="D3680" s="259" t="s">
        <v>413</v>
      </c>
      <c r="E3680" s="259">
        <v>485243</v>
      </c>
      <c r="F3680" s="259" t="s">
        <v>6425</v>
      </c>
      <c r="G3680" s="259" t="s">
        <v>742</v>
      </c>
      <c r="H3680" s="259">
        <v>2</v>
      </c>
      <c r="I3680" s="259" t="s">
        <v>6426</v>
      </c>
      <c r="J3680" s="259" t="s">
        <v>6427</v>
      </c>
      <c r="K3680" s="259" t="s">
        <v>6428</v>
      </c>
      <c r="L3680" s="260">
        <v>45713</v>
      </c>
      <c r="M3680" s="259" t="s">
        <v>310</v>
      </c>
    </row>
    <row r="3681" spans="1:13" x14ac:dyDescent="0.35">
      <c r="A3681" s="261" t="s">
        <v>2208</v>
      </c>
      <c r="B3681" s="261" t="s">
        <v>2209</v>
      </c>
      <c r="C3681" s="261" t="s">
        <v>1120</v>
      </c>
      <c r="D3681" s="261" t="s">
        <v>40</v>
      </c>
      <c r="E3681" s="261" t="s">
        <v>17</v>
      </c>
      <c r="F3681" s="261" t="s">
        <v>17</v>
      </c>
      <c r="G3681" s="261" t="s">
        <v>17</v>
      </c>
      <c r="H3681" s="261" t="s">
        <v>17</v>
      </c>
      <c r="I3681" s="261" t="s">
        <v>17</v>
      </c>
      <c r="J3681" s="261" t="s">
        <v>6429</v>
      </c>
      <c r="K3681" s="261" t="s">
        <v>6430</v>
      </c>
      <c r="L3681" s="262">
        <v>45713</v>
      </c>
      <c r="M3681" s="261" t="s">
        <v>310</v>
      </c>
    </row>
    <row r="3682" spans="1:13" x14ac:dyDescent="0.35">
      <c r="A3682" s="259" t="s">
        <v>2208</v>
      </c>
      <c r="B3682" s="259" t="s">
        <v>2209</v>
      </c>
      <c r="C3682" s="259" t="s">
        <v>1120</v>
      </c>
      <c r="D3682" s="259" t="s">
        <v>545</v>
      </c>
      <c r="E3682" s="259">
        <v>381</v>
      </c>
      <c r="F3682" s="259" t="s">
        <v>6431</v>
      </c>
      <c r="G3682" s="259" t="s">
        <v>22</v>
      </c>
      <c r="H3682" s="259">
        <v>3</v>
      </c>
      <c r="I3682" s="259" t="s">
        <v>6050</v>
      </c>
      <c r="J3682" s="259" t="s">
        <v>6432</v>
      </c>
      <c r="K3682" s="259" t="s">
        <v>6433</v>
      </c>
      <c r="L3682" s="260">
        <v>45713</v>
      </c>
      <c r="M3682" s="259" t="s">
        <v>310</v>
      </c>
    </row>
    <row r="3683" spans="1:13" x14ac:dyDescent="0.35">
      <c r="A3683" s="261" t="s">
        <v>2208</v>
      </c>
      <c r="B3683" s="261" t="s">
        <v>2209</v>
      </c>
      <c r="C3683" s="261" t="s">
        <v>1120</v>
      </c>
      <c r="D3683" s="261" t="s">
        <v>550</v>
      </c>
      <c r="E3683" s="261">
        <v>4986</v>
      </c>
      <c r="F3683" s="261" t="s">
        <v>6434</v>
      </c>
      <c r="G3683" s="261" t="s">
        <v>742</v>
      </c>
      <c r="H3683" s="261">
        <v>2</v>
      </c>
      <c r="I3683" s="261" t="s">
        <v>6435</v>
      </c>
      <c r="J3683" s="261" t="s">
        <v>6436</v>
      </c>
      <c r="K3683" s="261" t="s">
        <v>6437</v>
      </c>
      <c r="L3683" s="262">
        <v>45713</v>
      </c>
      <c r="M3683" s="261" t="s">
        <v>310</v>
      </c>
    </row>
    <row r="3684" spans="1:13" x14ac:dyDescent="0.35">
      <c r="A3684" s="259" t="s">
        <v>2208</v>
      </c>
      <c r="B3684" s="259" t="s">
        <v>2209</v>
      </c>
      <c r="C3684" s="259" t="s">
        <v>1120</v>
      </c>
      <c r="D3684" s="259" t="s">
        <v>686</v>
      </c>
      <c r="E3684" s="259">
        <v>2287657</v>
      </c>
      <c r="F3684" s="259" t="s">
        <v>6419</v>
      </c>
      <c r="G3684" s="259" t="s">
        <v>742</v>
      </c>
      <c r="H3684" s="259">
        <v>2</v>
      </c>
      <c r="I3684" s="259" t="s">
        <v>6420</v>
      </c>
      <c r="J3684" s="259" t="s">
        <v>6438</v>
      </c>
      <c r="K3684" s="259" t="s">
        <v>6439</v>
      </c>
      <c r="L3684" s="260">
        <v>45713</v>
      </c>
      <c r="M3684" s="259" t="s">
        <v>310</v>
      </c>
    </row>
    <row r="3685" spans="1:13" x14ac:dyDescent="0.35">
      <c r="A3685" s="261" t="s">
        <v>2208</v>
      </c>
      <c r="B3685" s="261" t="s">
        <v>2209</v>
      </c>
      <c r="C3685" s="261" t="s">
        <v>1120</v>
      </c>
      <c r="D3685" s="261" t="s">
        <v>691</v>
      </c>
      <c r="E3685" s="261">
        <v>9243295</v>
      </c>
      <c r="F3685" s="261" t="s">
        <v>6419</v>
      </c>
      <c r="G3685" s="261" t="s">
        <v>742</v>
      </c>
      <c r="H3685" s="261">
        <v>2</v>
      </c>
      <c r="I3685" s="261" t="s">
        <v>6420</v>
      </c>
      <c r="J3685" s="261" t="s">
        <v>6440</v>
      </c>
      <c r="K3685" s="261" t="s">
        <v>6441</v>
      </c>
      <c r="L3685" s="262">
        <v>45713</v>
      </c>
      <c r="M3685" s="261" t="s">
        <v>310</v>
      </c>
    </row>
    <row r="3686" spans="1:13" x14ac:dyDescent="0.35">
      <c r="A3686" s="259" t="s">
        <v>2208</v>
      </c>
      <c r="B3686" s="259" t="s">
        <v>2209</v>
      </c>
      <c r="C3686" s="259" t="s">
        <v>1120</v>
      </c>
      <c r="D3686" s="259" t="s">
        <v>696</v>
      </c>
      <c r="E3686" s="259">
        <v>7520667</v>
      </c>
      <c r="F3686" s="259" t="s">
        <v>6419</v>
      </c>
      <c r="G3686" s="259" t="s">
        <v>742</v>
      </c>
      <c r="H3686" s="259">
        <v>2</v>
      </c>
      <c r="I3686" s="259" t="s">
        <v>6420</v>
      </c>
      <c r="J3686" s="259" t="s">
        <v>6442</v>
      </c>
      <c r="K3686" s="259" t="s">
        <v>6443</v>
      </c>
      <c r="L3686" s="260">
        <v>45713</v>
      </c>
      <c r="M3686" s="259" t="s">
        <v>310</v>
      </c>
    </row>
    <row r="3687" spans="1:13" x14ac:dyDescent="0.35">
      <c r="A3687" s="261" t="s">
        <v>2208</v>
      </c>
      <c r="B3687" s="261" t="s">
        <v>2209</v>
      </c>
      <c r="C3687" s="261" t="s">
        <v>1120</v>
      </c>
      <c r="D3687" s="261" t="s">
        <v>699</v>
      </c>
      <c r="E3687" s="261">
        <v>2227197</v>
      </c>
      <c r="F3687" s="261" t="s">
        <v>6419</v>
      </c>
      <c r="G3687" s="261" t="s">
        <v>742</v>
      </c>
      <c r="H3687" s="261">
        <v>2</v>
      </c>
      <c r="I3687" s="261" t="s">
        <v>6420</v>
      </c>
      <c r="J3687" s="261" t="s">
        <v>6444</v>
      </c>
      <c r="K3687" s="261" t="s">
        <v>6445</v>
      </c>
      <c r="L3687" s="262">
        <v>45713</v>
      </c>
      <c r="M3687" s="261" t="s">
        <v>310</v>
      </c>
    </row>
    <row r="3688" spans="1:13" x14ac:dyDescent="0.35">
      <c r="A3688" s="259" t="s">
        <v>2208</v>
      </c>
      <c r="B3688" s="259" t="s">
        <v>2209</v>
      </c>
      <c r="C3688" s="259" t="s">
        <v>1120</v>
      </c>
      <c r="D3688" s="259" t="s">
        <v>702</v>
      </c>
      <c r="E3688" s="259">
        <v>60460</v>
      </c>
      <c r="F3688" s="259" t="s">
        <v>6419</v>
      </c>
      <c r="G3688" s="259" t="s">
        <v>742</v>
      </c>
      <c r="H3688" s="259">
        <v>2</v>
      </c>
      <c r="I3688" s="259" t="s">
        <v>6420</v>
      </c>
      <c r="J3688" s="259" t="s">
        <v>6446</v>
      </c>
      <c r="K3688" s="259" t="s">
        <v>6447</v>
      </c>
      <c r="L3688" s="260">
        <v>45713</v>
      </c>
      <c r="M3688" s="259" t="s">
        <v>310</v>
      </c>
    </row>
    <row r="3689" spans="1:13" x14ac:dyDescent="0.35">
      <c r="A3689" s="261" t="s">
        <v>2208</v>
      </c>
      <c r="B3689" s="261" t="s">
        <v>2209</v>
      </c>
      <c r="C3689" s="261" t="s">
        <v>1120</v>
      </c>
      <c r="D3689" s="261" t="s">
        <v>572</v>
      </c>
      <c r="E3689" s="261">
        <v>0</v>
      </c>
      <c r="F3689" s="261" t="s">
        <v>6419</v>
      </c>
      <c r="G3689" s="261" t="s">
        <v>742</v>
      </c>
      <c r="H3689" s="261">
        <v>2</v>
      </c>
      <c r="I3689" s="261" t="s">
        <v>6420</v>
      </c>
      <c r="J3689" s="261" t="s">
        <v>6448</v>
      </c>
      <c r="K3689" s="261" t="s">
        <v>6449</v>
      </c>
      <c r="L3689" s="262">
        <v>45713</v>
      </c>
      <c r="M3689" s="261" t="s">
        <v>310</v>
      </c>
    </row>
    <row r="3690" spans="1:13" x14ac:dyDescent="0.35">
      <c r="A3690" s="259" t="s">
        <v>2208</v>
      </c>
      <c r="B3690" s="259" t="s">
        <v>2209</v>
      </c>
      <c r="C3690" s="259" t="s">
        <v>1120</v>
      </c>
      <c r="D3690" s="259" t="s">
        <v>282</v>
      </c>
      <c r="E3690" s="259">
        <v>2</v>
      </c>
      <c r="F3690" s="259" t="s">
        <v>6450</v>
      </c>
      <c r="G3690" s="259" t="s">
        <v>742</v>
      </c>
      <c r="H3690" s="259">
        <v>2</v>
      </c>
      <c r="I3690" s="259" t="s">
        <v>6451</v>
      </c>
      <c r="J3690" s="259" t="s">
        <v>6452</v>
      </c>
      <c r="K3690" s="259" t="s">
        <v>6453</v>
      </c>
      <c r="L3690" s="260">
        <v>45713</v>
      </c>
      <c r="M3690" s="259" t="s">
        <v>310</v>
      </c>
    </row>
    <row r="3691" spans="1:13" x14ac:dyDescent="0.35">
      <c r="A3691" s="261" t="s">
        <v>2208</v>
      </c>
      <c r="B3691" s="261" t="s">
        <v>2209</v>
      </c>
      <c r="C3691" s="261" t="s">
        <v>1120</v>
      </c>
      <c r="D3691" s="261" t="s">
        <v>26</v>
      </c>
      <c r="E3691" s="261" t="s">
        <v>17</v>
      </c>
      <c r="F3691" s="261" t="s">
        <v>17</v>
      </c>
      <c r="G3691" s="261" t="s">
        <v>17</v>
      </c>
      <c r="H3691" s="261" t="s">
        <v>17</v>
      </c>
      <c r="I3691" s="261" t="s">
        <v>17</v>
      </c>
      <c r="J3691" s="261" t="s">
        <v>6454</v>
      </c>
      <c r="K3691" s="261" t="s">
        <v>6455</v>
      </c>
      <c r="L3691" s="262">
        <v>45713</v>
      </c>
      <c r="M3691" s="261" t="s">
        <v>310</v>
      </c>
    </row>
    <row r="3692" spans="1:13" x14ac:dyDescent="0.35">
      <c r="A3692" s="259" t="s">
        <v>2208</v>
      </c>
      <c r="B3692" s="259" t="s">
        <v>2209</v>
      </c>
      <c r="C3692" s="259" t="s">
        <v>1120</v>
      </c>
      <c r="D3692" s="259" t="s">
        <v>28</v>
      </c>
      <c r="E3692" s="259" t="s">
        <v>17</v>
      </c>
      <c r="F3692" s="259" t="s">
        <v>17</v>
      </c>
      <c r="G3692" s="259" t="s">
        <v>17</v>
      </c>
      <c r="H3692" s="259" t="s">
        <v>17</v>
      </c>
      <c r="I3692" s="259" t="s">
        <v>17</v>
      </c>
      <c r="J3692" s="259" t="s">
        <v>6454</v>
      </c>
      <c r="K3692" s="259" t="s">
        <v>6456</v>
      </c>
      <c r="L3692" s="260">
        <v>45713</v>
      </c>
      <c r="M3692" s="259" t="s">
        <v>310</v>
      </c>
    </row>
    <row r="3693" spans="1:13" x14ac:dyDescent="0.35">
      <c r="A3693" s="261" t="s">
        <v>2208</v>
      </c>
      <c r="B3693" s="261" t="s">
        <v>2209</v>
      </c>
      <c r="C3693" s="261" t="s">
        <v>1120</v>
      </c>
      <c r="D3693" s="261" t="s">
        <v>38</v>
      </c>
      <c r="E3693" s="261" t="s">
        <v>17</v>
      </c>
      <c r="F3693" s="261" t="s">
        <v>17</v>
      </c>
      <c r="G3693" s="261" t="s">
        <v>17</v>
      </c>
      <c r="H3693" s="261" t="s">
        <v>17</v>
      </c>
      <c r="I3693" s="261" t="s">
        <v>17</v>
      </c>
      <c r="J3693" s="261" t="s">
        <v>6454</v>
      </c>
      <c r="K3693" s="261" t="s">
        <v>6457</v>
      </c>
      <c r="L3693" s="262">
        <v>45713</v>
      </c>
      <c r="M3693" s="261" t="s">
        <v>310</v>
      </c>
    </row>
    <row r="3694" spans="1:13" x14ac:dyDescent="0.35">
      <c r="A3694" s="259" t="s">
        <v>2208</v>
      </c>
      <c r="B3694" s="259" t="s">
        <v>2209</v>
      </c>
      <c r="C3694" s="259" t="s">
        <v>1120</v>
      </c>
      <c r="D3694" s="259" t="s">
        <v>16</v>
      </c>
      <c r="E3694" s="259" t="s">
        <v>17</v>
      </c>
      <c r="F3694" s="259" t="s">
        <v>17</v>
      </c>
      <c r="G3694" s="259" t="s">
        <v>17</v>
      </c>
      <c r="H3694" s="259" t="s">
        <v>17</v>
      </c>
      <c r="I3694" s="259" t="s">
        <v>17</v>
      </c>
      <c r="J3694" s="259" t="s">
        <v>6454</v>
      </c>
      <c r="K3694" s="259" t="s">
        <v>6458</v>
      </c>
      <c r="L3694" s="260">
        <v>45713</v>
      </c>
      <c r="M3694" s="259" t="s">
        <v>310</v>
      </c>
    </row>
    <row r="3695" spans="1:13" x14ac:dyDescent="0.35">
      <c r="A3695" s="261" t="s">
        <v>2208</v>
      </c>
      <c r="B3695" s="261" t="s">
        <v>2209</v>
      </c>
      <c r="C3695" s="261" t="s">
        <v>1120</v>
      </c>
      <c r="D3695" s="261" t="s">
        <v>21</v>
      </c>
      <c r="E3695" s="261" t="s">
        <v>17</v>
      </c>
      <c r="F3695" s="261" t="s">
        <v>17</v>
      </c>
      <c r="G3695" s="261" t="s">
        <v>17</v>
      </c>
      <c r="H3695" s="261" t="s">
        <v>17</v>
      </c>
      <c r="I3695" s="261" t="s">
        <v>17</v>
      </c>
      <c r="J3695" s="261" t="s">
        <v>6454</v>
      </c>
      <c r="K3695" s="261" t="s">
        <v>6459</v>
      </c>
      <c r="L3695" s="262">
        <v>45713</v>
      </c>
      <c r="M3695" s="261" t="s">
        <v>310</v>
      </c>
    </row>
    <row r="3696" spans="1:13" x14ac:dyDescent="0.35">
      <c r="A3696" s="259" t="s">
        <v>2208</v>
      </c>
      <c r="B3696" s="259" t="s">
        <v>2209</v>
      </c>
      <c r="C3696" s="259" t="s">
        <v>1120</v>
      </c>
      <c r="D3696" s="259" t="s">
        <v>558</v>
      </c>
      <c r="E3696" s="259" t="s">
        <v>17</v>
      </c>
      <c r="F3696" s="259" t="s">
        <v>17</v>
      </c>
      <c r="G3696" s="259" t="s">
        <v>17</v>
      </c>
      <c r="H3696" s="259" t="s">
        <v>17</v>
      </c>
      <c r="I3696" s="259" t="s">
        <v>17</v>
      </c>
      <c r="J3696" s="259" t="s">
        <v>6454</v>
      </c>
      <c r="K3696" s="259" t="s">
        <v>6460</v>
      </c>
      <c r="L3696" s="260">
        <v>45713</v>
      </c>
      <c r="M3696" s="259" t="s">
        <v>310</v>
      </c>
    </row>
    <row r="3697" spans="1:13" x14ac:dyDescent="0.35">
      <c r="A3697" s="261" t="s">
        <v>2208</v>
      </c>
      <c r="B3697" s="261" t="s">
        <v>2209</v>
      </c>
      <c r="C3697" s="261" t="s">
        <v>1120</v>
      </c>
      <c r="D3697" s="261" t="s">
        <v>24</v>
      </c>
      <c r="E3697" s="261" t="s">
        <v>17</v>
      </c>
      <c r="F3697" s="261" t="s">
        <v>17</v>
      </c>
      <c r="G3697" s="261" t="s">
        <v>17</v>
      </c>
      <c r="H3697" s="261" t="s">
        <v>17</v>
      </c>
      <c r="I3697" s="261" t="s">
        <v>17</v>
      </c>
      <c r="J3697" s="261" t="s">
        <v>6454</v>
      </c>
      <c r="K3697" s="261" t="s">
        <v>6461</v>
      </c>
      <c r="L3697" s="262">
        <v>45713</v>
      </c>
      <c r="M3697" s="261" t="s">
        <v>310</v>
      </c>
    </row>
    <row r="3698" spans="1:13" x14ac:dyDescent="0.35">
      <c r="A3698" s="259" t="s">
        <v>2219</v>
      </c>
      <c r="B3698" s="259" t="s">
        <v>2220</v>
      </c>
      <c r="C3698" s="259" t="s">
        <v>1120</v>
      </c>
      <c r="D3698" s="259" t="s">
        <v>648</v>
      </c>
      <c r="E3698" s="259">
        <v>234551603</v>
      </c>
      <c r="F3698" s="259" t="s">
        <v>6462</v>
      </c>
      <c r="G3698" s="259" t="s">
        <v>742</v>
      </c>
      <c r="H3698" s="259">
        <v>2</v>
      </c>
      <c r="I3698" s="259" t="s">
        <v>6412</v>
      </c>
      <c r="J3698" s="259" t="s">
        <v>6413</v>
      </c>
      <c r="K3698" s="259" t="s">
        <v>6463</v>
      </c>
      <c r="L3698" s="260">
        <v>45713</v>
      </c>
      <c r="M3698" s="259" t="s">
        <v>310</v>
      </c>
    </row>
    <row r="3699" spans="1:13" x14ac:dyDescent="0.35">
      <c r="A3699" s="261" t="s">
        <v>2219</v>
      </c>
      <c r="B3699" s="261" t="s">
        <v>2220</v>
      </c>
      <c r="C3699" s="261" t="s">
        <v>1120</v>
      </c>
      <c r="D3699" s="261" t="s">
        <v>653</v>
      </c>
      <c r="E3699" s="261">
        <v>157918</v>
      </c>
      <c r="F3699" s="261" t="s">
        <v>6464</v>
      </c>
      <c r="G3699" s="261" t="s">
        <v>742</v>
      </c>
      <c r="H3699" s="261">
        <v>2</v>
      </c>
      <c r="I3699" s="261" t="s">
        <v>6416</v>
      </c>
      <c r="J3699" s="261" t="s">
        <v>6465</v>
      </c>
      <c r="K3699" s="261" t="s">
        <v>6466</v>
      </c>
      <c r="L3699" s="262">
        <v>45713</v>
      </c>
      <c r="M3699" s="261" t="s">
        <v>310</v>
      </c>
    </row>
    <row r="3700" spans="1:13" x14ac:dyDescent="0.35">
      <c r="A3700" s="259" t="s">
        <v>2219</v>
      </c>
      <c r="B3700" s="259" t="s">
        <v>2220</v>
      </c>
      <c r="C3700" s="259" t="s">
        <v>1120</v>
      </c>
      <c r="D3700" s="259" t="s">
        <v>658</v>
      </c>
      <c r="E3700" s="259">
        <v>16052586</v>
      </c>
      <c r="F3700" s="259" t="s">
        <v>6467</v>
      </c>
      <c r="G3700" s="259" t="s">
        <v>742</v>
      </c>
      <c r="H3700" s="259">
        <v>2</v>
      </c>
      <c r="I3700" s="259" t="s">
        <v>6468</v>
      </c>
      <c r="J3700" s="259" t="s">
        <v>6469</v>
      </c>
      <c r="K3700" s="259" t="s">
        <v>6470</v>
      </c>
      <c r="L3700" s="260">
        <v>45713</v>
      </c>
      <c r="M3700" s="259" t="s">
        <v>310</v>
      </c>
    </row>
    <row r="3701" spans="1:13" x14ac:dyDescent="0.35">
      <c r="A3701" s="261" t="s">
        <v>2219</v>
      </c>
      <c r="B3701" s="261" t="s">
        <v>2220</v>
      </c>
      <c r="C3701" s="261" t="s">
        <v>1120</v>
      </c>
      <c r="D3701" s="261" t="s">
        <v>663</v>
      </c>
      <c r="E3701" s="261">
        <v>16052586</v>
      </c>
      <c r="F3701" s="261" t="s">
        <v>6467</v>
      </c>
      <c r="G3701" s="261" t="s">
        <v>742</v>
      </c>
      <c r="H3701" s="261">
        <v>2</v>
      </c>
      <c r="I3701" s="261" t="s">
        <v>6468</v>
      </c>
      <c r="J3701" s="261" t="s">
        <v>6471</v>
      </c>
      <c r="K3701" s="261" t="s">
        <v>6472</v>
      </c>
      <c r="L3701" s="262">
        <v>45713</v>
      </c>
      <c r="M3701" s="261" t="s">
        <v>310</v>
      </c>
    </row>
    <row r="3702" spans="1:13" x14ac:dyDescent="0.35">
      <c r="A3702" s="259" t="s">
        <v>2219</v>
      </c>
      <c r="B3702" s="259" t="s">
        <v>2220</v>
      </c>
      <c r="C3702" s="259" t="s">
        <v>1120</v>
      </c>
      <c r="D3702" s="259" t="s">
        <v>413</v>
      </c>
      <c r="E3702" s="259">
        <v>4635339</v>
      </c>
      <c r="F3702" s="259" t="s">
        <v>6473</v>
      </c>
      <c r="G3702" s="259" t="s">
        <v>742</v>
      </c>
      <c r="H3702" s="259">
        <v>2</v>
      </c>
      <c r="I3702" s="259" t="s">
        <v>6474</v>
      </c>
      <c r="J3702" s="259" t="s">
        <v>6475</v>
      </c>
      <c r="K3702" s="259" t="s">
        <v>6476</v>
      </c>
      <c r="L3702" s="260">
        <v>45713</v>
      </c>
      <c r="M3702" s="259" t="s">
        <v>310</v>
      </c>
    </row>
    <row r="3703" spans="1:13" x14ac:dyDescent="0.35">
      <c r="A3703" s="261" t="s">
        <v>2219</v>
      </c>
      <c r="B3703" s="261" t="s">
        <v>2220</v>
      </c>
      <c r="C3703" s="261" t="s">
        <v>1120</v>
      </c>
      <c r="D3703" s="261" t="s">
        <v>40</v>
      </c>
      <c r="E3703" s="261" t="s">
        <v>17</v>
      </c>
      <c r="F3703" s="261" t="s">
        <v>17</v>
      </c>
      <c r="G3703" s="261" t="s">
        <v>17</v>
      </c>
      <c r="H3703" s="261" t="s">
        <v>17</v>
      </c>
      <c r="I3703" s="261" t="s">
        <v>17</v>
      </c>
      <c r="J3703" s="261" t="s">
        <v>6429</v>
      </c>
      <c r="K3703" s="261" t="s">
        <v>6477</v>
      </c>
      <c r="L3703" s="262">
        <v>45713</v>
      </c>
      <c r="M3703" s="261" t="s">
        <v>310</v>
      </c>
    </row>
    <row r="3704" spans="1:13" x14ac:dyDescent="0.35">
      <c r="A3704" s="259" t="s">
        <v>2219</v>
      </c>
      <c r="B3704" s="259" t="s">
        <v>2220</v>
      </c>
      <c r="C3704" s="259" t="s">
        <v>1120</v>
      </c>
      <c r="D3704" s="259" t="s">
        <v>545</v>
      </c>
      <c r="E3704" s="259">
        <v>1450</v>
      </c>
      <c r="F3704" s="259" t="s">
        <v>6478</v>
      </c>
      <c r="G3704" s="259" t="s">
        <v>22</v>
      </c>
      <c r="H3704" s="259">
        <v>3</v>
      </c>
      <c r="I3704" s="259" t="s">
        <v>4234</v>
      </c>
      <c r="J3704" s="259" t="s">
        <v>6479</v>
      </c>
      <c r="K3704" s="259" t="s">
        <v>6480</v>
      </c>
      <c r="L3704" s="260">
        <v>45713</v>
      </c>
      <c r="M3704" s="259" t="s">
        <v>310</v>
      </c>
    </row>
    <row r="3705" spans="1:13" x14ac:dyDescent="0.35">
      <c r="A3705" s="261" t="s">
        <v>2219</v>
      </c>
      <c r="B3705" s="261" t="s">
        <v>2220</v>
      </c>
      <c r="C3705" s="261" t="s">
        <v>1120</v>
      </c>
      <c r="D3705" s="261" t="s">
        <v>550</v>
      </c>
      <c r="E3705" s="261">
        <v>4986</v>
      </c>
      <c r="F3705" s="261" t="s">
        <v>6481</v>
      </c>
      <c r="G3705" s="261" t="s">
        <v>742</v>
      </c>
      <c r="H3705" s="261">
        <v>2</v>
      </c>
      <c r="I3705" s="261" t="s">
        <v>6482</v>
      </c>
      <c r="J3705" s="261" t="s">
        <v>6483</v>
      </c>
      <c r="K3705" s="261" t="s">
        <v>6484</v>
      </c>
      <c r="L3705" s="262">
        <v>45713</v>
      </c>
      <c r="M3705" s="261" t="s">
        <v>310</v>
      </c>
    </row>
    <row r="3706" spans="1:13" x14ac:dyDescent="0.35">
      <c r="A3706" s="259" t="s">
        <v>2219</v>
      </c>
      <c r="B3706" s="259" t="s">
        <v>2220</v>
      </c>
      <c r="C3706" s="259" t="s">
        <v>1120</v>
      </c>
      <c r="D3706" s="259" t="s">
        <v>686</v>
      </c>
      <c r="E3706" s="259">
        <v>7870000</v>
      </c>
      <c r="F3706" s="259" t="s">
        <v>6485</v>
      </c>
      <c r="G3706" s="259" t="s">
        <v>742</v>
      </c>
      <c r="H3706" s="259">
        <v>2</v>
      </c>
      <c r="I3706" s="259" t="s">
        <v>6486</v>
      </c>
      <c r="J3706" s="259" t="s">
        <v>6487</v>
      </c>
      <c r="K3706" s="259" t="s">
        <v>6488</v>
      </c>
      <c r="L3706" s="260">
        <v>45713</v>
      </c>
      <c r="M3706" s="259" t="s">
        <v>310</v>
      </c>
    </row>
    <row r="3707" spans="1:13" x14ac:dyDescent="0.35">
      <c r="A3707" s="261" t="s">
        <v>2219</v>
      </c>
      <c r="B3707" s="261" t="s">
        <v>2220</v>
      </c>
      <c r="C3707" s="261" t="s">
        <v>1120</v>
      </c>
      <c r="D3707" s="261" t="s">
        <v>691</v>
      </c>
      <c r="E3707" s="261">
        <v>0</v>
      </c>
      <c r="F3707" s="261" t="s">
        <v>6467</v>
      </c>
      <c r="G3707" s="261" t="s">
        <v>742</v>
      </c>
      <c r="H3707" s="261">
        <v>2</v>
      </c>
      <c r="I3707" s="261" t="s">
        <v>6468</v>
      </c>
      <c r="J3707" s="261" t="s">
        <v>6489</v>
      </c>
      <c r="K3707" s="261" t="s">
        <v>6490</v>
      </c>
      <c r="L3707" s="262">
        <v>45713</v>
      </c>
      <c r="M3707" s="261" t="s">
        <v>310</v>
      </c>
    </row>
    <row r="3708" spans="1:13" x14ac:dyDescent="0.35">
      <c r="A3708" s="259" t="s">
        <v>2219</v>
      </c>
      <c r="B3708" s="259" t="s">
        <v>2220</v>
      </c>
      <c r="C3708" s="259" t="s">
        <v>1120</v>
      </c>
      <c r="D3708" s="259" t="s">
        <v>696</v>
      </c>
      <c r="E3708" s="259">
        <v>8182586</v>
      </c>
      <c r="F3708" s="259" t="s">
        <v>6467</v>
      </c>
      <c r="G3708" s="259" t="s">
        <v>742</v>
      </c>
      <c r="H3708" s="259">
        <v>2</v>
      </c>
      <c r="I3708" s="259" t="s">
        <v>6468</v>
      </c>
      <c r="J3708" s="259" t="s">
        <v>6491</v>
      </c>
      <c r="K3708" s="259" t="s">
        <v>6492</v>
      </c>
      <c r="L3708" s="260">
        <v>45713</v>
      </c>
      <c r="M3708" s="259" t="s">
        <v>310</v>
      </c>
    </row>
    <row r="3709" spans="1:13" x14ac:dyDescent="0.35">
      <c r="A3709" s="261" t="s">
        <v>2219</v>
      </c>
      <c r="B3709" s="261" t="s">
        <v>2220</v>
      </c>
      <c r="C3709" s="261" t="s">
        <v>1120</v>
      </c>
      <c r="D3709" s="261" t="s">
        <v>699</v>
      </c>
      <c r="E3709" s="261">
        <v>5920000</v>
      </c>
      <c r="F3709" s="261" t="s">
        <v>6485</v>
      </c>
      <c r="G3709" s="261" t="s">
        <v>742</v>
      </c>
      <c r="H3709" s="261">
        <v>2</v>
      </c>
      <c r="I3709" s="261" t="s">
        <v>6486</v>
      </c>
      <c r="J3709" s="261" t="s">
        <v>6493</v>
      </c>
      <c r="K3709" s="261" t="s">
        <v>6494</v>
      </c>
      <c r="L3709" s="262">
        <v>45713</v>
      </c>
      <c r="M3709" s="261" t="s">
        <v>310</v>
      </c>
    </row>
    <row r="3710" spans="1:13" x14ac:dyDescent="0.35">
      <c r="A3710" s="259" t="s">
        <v>2219</v>
      </c>
      <c r="B3710" s="259" t="s">
        <v>2220</v>
      </c>
      <c r="C3710" s="259" t="s">
        <v>1120</v>
      </c>
      <c r="D3710" s="259" t="s">
        <v>702</v>
      </c>
      <c r="E3710" s="259">
        <v>1950000</v>
      </c>
      <c r="F3710" s="259" t="s">
        <v>6485</v>
      </c>
      <c r="G3710" s="259" t="s">
        <v>742</v>
      </c>
      <c r="H3710" s="259">
        <v>2</v>
      </c>
      <c r="I3710" s="259" t="s">
        <v>6486</v>
      </c>
      <c r="J3710" s="259" t="s">
        <v>6495</v>
      </c>
      <c r="K3710" s="259" t="s">
        <v>6496</v>
      </c>
      <c r="L3710" s="260">
        <v>45713</v>
      </c>
      <c r="M3710" s="259" t="s">
        <v>310</v>
      </c>
    </row>
    <row r="3711" spans="1:13" x14ac:dyDescent="0.35">
      <c r="A3711" s="261" t="s">
        <v>2219</v>
      </c>
      <c r="B3711" s="261" t="s">
        <v>2220</v>
      </c>
      <c r="C3711" s="261" t="s">
        <v>1120</v>
      </c>
      <c r="D3711" s="261" t="s">
        <v>572</v>
      </c>
      <c r="E3711" s="261" t="s">
        <v>17</v>
      </c>
      <c r="F3711" s="261" t="s">
        <v>6485</v>
      </c>
      <c r="G3711" s="261" t="s">
        <v>742</v>
      </c>
      <c r="H3711" s="261">
        <v>2</v>
      </c>
      <c r="I3711" s="261" t="s">
        <v>6486</v>
      </c>
      <c r="J3711" s="261" t="s">
        <v>6497</v>
      </c>
      <c r="K3711" s="261" t="s">
        <v>6498</v>
      </c>
      <c r="L3711" s="262">
        <v>45713</v>
      </c>
      <c r="M3711" s="261" t="s">
        <v>310</v>
      </c>
    </row>
    <row r="3712" spans="1:13" x14ac:dyDescent="0.35">
      <c r="A3712" s="259" t="s">
        <v>2219</v>
      </c>
      <c r="B3712" s="259" t="s">
        <v>2220</v>
      </c>
      <c r="C3712" s="259" t="s">
        <v>1120</v>
      </c>
      <c r="D3712" s="259" t="s">
        <v>282</v>
      </c>
      <c r="E3712" s="259">
        <v>3</v>
      </c>
      <c r="F3712" s="259" t="s">
        <v>6485</v>
      </c>
      <c r="G3712" s="259" t="s">
        <v>742</v>
      </c>
      <c r="H3712" s="259">
        <v>2</v>
      </c>
      <c r="I3712" s="259" t="s">
        <v>6499</v>
      </c>
      <c r="J3712" s="259" t="s">
        <v>6500</v>
      </c>
      <c r="K3712" s="259" t="s">
        <v>6501</v>
      </c>
      <c r="L3712" s="260">
        <v>45713</v>
      </c>
      <c r="M3712" s="259" t="s">
        <v>310</v>
      </c>
    </row>
    <row r="3713" spans="1:13" x14ac:dyDescent="0.35">
      <c r="A3713" s="261" t="s">
        <v>2219</v>
      </c>
      <c r="B3713" s="261" t="s">
        <v>2220</v>
      </c>
      <c r="C3713" s="261" t="s">
        <v>1120</v>
      </c>
      <c r="D3713" s="261" t="s">
        <v>26</v>
      </c>
      <c r="E3713" s="261" t="s">
        <v>17</v>
      </c>
      <c r="F3713" s="261" t="s">
        <v>17</v>
      </c>
      <c r="G3713" s="261" t="s">
        <v>17</v>
      </c>
      <c r="H3713" s="261" t="s">
        <v>17</v>
      </c>
      <c r="I3713" s="261" t="s">
        <v>17</v>
      </c>
      <c r="J3713" s="261" t="s">
        <v>6454</v>
      </c>
      <c r="K3713" s="261" t="s">
        <v>6502</v>
      </c>
      <c r="L3713" s="262">
        <v>45713</v>
      </c>
      <c r="M3713" s="261" t="s">
        <v>310</v>
      </c>
    </row>
    <row r="3714" spans="1:13" x14ac:dyDescent="0.35">
      <c r="A3714" s="259" t="s">
        <v>2219</v>
      </c>
      <c r="B3714" s="259" t="s">
        <v>2220</v>
      </c>
      <c r="C3714" s="259" t="s">
        <v>1120</v>
      </c>
      <c r="D3714" s="259" t="s">
        <v>28</v>
      </c>
      <c r="E3714" s="259" t="s">
        <v>17</v>
      </c>
      <c r="F3714" s="259" t="s">
        <v>17</v>
      </c>
      <c r="G3714" s="259" t="s">
        <v>17</v>
      </c>
      <c r="H3714" s="259" t="s">
        <v>17</v>
      </c>
      <c r="I3714" s="259" t="s">
        <v>17</v>
      </c>
      <c r="J3714" s="259" t="s">
        <v>6454</v>
      </c>
      <c r="K3714" s="259" t="s">
        <v>6503</v>
      </c>
      <c r="L3714" s="260">
        <v>45713</v>
      </c>
      <c r="M3714" s="259" t="s">
        <v>310</v>
      </c>
    </row>
    <row r="3715" spans="1:13" x14ac:dyDescent="0.35">
      <c r="A3715" s="261" t="s">
        <v>2219</v>
      </c>
      <c r="B3715" s="261" t="s">
        <v>2220</v>
      </c>
      <c r="C3715" s="261" t="s">
        <v>1120</v>
      </c>
      <c r="D3715" s="261" t="s">
        <v>38</v>
      </c>
      <c r="E3715" s="261">
        <v>4800000</v>
      </c>
      <c r="F3715" s="261" t="s">
        <v>6504</v>
      </c>
      <c r="G3715" s="261" t="s">
        <v>742</v>
      </c>
      <c r="H3715" s="261">
        <v>2</v>
      </c>
      <c r="I3715" s="261" t="s">
        <v>6505</v>
      </c>
      <c r="J3715" s="261" t="s">
        <v>6506</v>
      </c>
      <c r="K3715" s="261" t="s">
        <v>6507</v>
      </c>
      <c r="L3715" s="262">
        <v>45713</v>
      </c>
      <c r="M3715" s="261" t="s">
        <v>20</v>
      </c>
    </row>
    <row r="3716" spans="1:13" x14ac:dyDescent="0.35">
      <c r="A3716" s="259" t="s">
        <v>2219</v>
      </c>
      <c r="B3716" s="259" t="s">
        <v>2220</v>
      </c>
      <c r="C3716" s="259" t="s">
        <v>1120</v>
      </c>
      <c r="D3716" s="259" t="s">
        <v>16</v>
      </c>
      <c r="E3716" s="259" t="s">
        <v>17</v>
      </c>
      <c r="F3716" s="259" t="s">
        <v>17</v>
      </c>
      <c r="G3716" s="259" t="s">
        <v>17</v>
      </c>
      <c r="H3716" s="259" t="s">
        <v>17</v>
      </c>
      <c r="I3716" s="259" t="s">
        <v>17</v>
      </c>
      <c r="J3716" s="259" t="s">
        <v>6454</v>
      </c>
      <c r="K3716" s="259" t="s">
        <v>6508</v>
      </c>
      <c r="L3716" s="260">
        <v>45713</v>
      </c>
      <c r="M3716" s="259" t="s">
        <v>310</v>
      </c>
    </row>
    <row r="3717" spans="1:13" x14ac:dyDescent="0.35">
      <c r="A3717" s="261" t="s">
        <v>2219</v>
      </c>
      <c r="B3717" s="261" t="s">
        <v>2220</v>
      </c>
      <c r="C3717" s="261" t="s">
        <v>1120</v>
      </c>
      <c r="D3717" s="261" t="s">
        <v>21</v>
      </c>
      <c r="E3717" s="261" t="s">
        <v>17</v>
      </c>
      <c r="F3717" s="261" t="s">
        <v>17</v>
      </c>
      <c r="G3717" s="261" t="s">
        <v>17</v>
      </c>
      <c r="H3717" s="261" t="s">
        <v>17</v>
      </c>
      <c r="I3717" s="261" t="s">
        <v>17</v>
      </c>
      <c r="J3717" s="261" t="s">
        <v>6454</v>
      </c>
      <c r="K3717" s="261" t="s">
        <v>6509</v>
      </c>
      <c r="L3717" s="262">
        <v>45713</v>
      </c>
      <c r="M3717" s="261" t="s">
        <v>310</v>
      </c>
    </row>
    <row r="3718" spans="1:13" x14ac:dyDescent="0.35">
      <c r="A3718" s="259" t="s">
        <v>2219</v>
      </c>
      <c r="B3718" s="259" t="s">
        <v>2220</v>
      </c>
      <c r="C3718" s="259" t="s">
        <v>1120</v>
      </c>
      <c r="D3718" s="259" t="s">
        <v>558</v>
      </c>
      <c r="E3718" s="259" t="s">
        <v>17</v>
      </c>
      <c r="F3718" s="259" t="s">
        <v>17</v>
      </c>
      <c r="G3718" s="259" t="s">
        <v>17</v>
      </c>
      <c r="H3718" s="259" t="s">
        <v>17</v>
      </c>
      <c r="I3718" s="259" t="s">
        <v>17</v>
      </c>
      <c r="J3718" s="259" t="s">
        <v>6454</v>
      </c>
      <c r="K3718" s="259" t="s">
        <v>6510</v>
      </c>
      <c r="L3718" s="260">
        <v>45713</v>
      </c>
      <c r="M3718" s="259" t="s">
        <v>310</v>
      </c>
    </row>
    <row r="3719" spans="1:13" x14ac:dyDescent="0.35">
      <c r="A3719" s="261" t="s">
        <v>2219</v>
      </c>
      <c r="B3719" s="261" t="s">
        <v>2220</v>
      </c>
      <c r="C3719" s="261" t="s">
        <v>1120</v>
      </c>
      <c r="D3719" s="261" t="s">
        <v>24</v>
      </c>
      <c r="E3719" s="261" t="s">
        <v>17</v>
      </c>
      <c r="F3719" s="261" t="s">
        <v>17</v>
      </c>
      <c r="G3719" s="261" t="s">
        <v>17</v>
      </c>
      <c r="H3719" s="261" t="s">
        <v>17</v>
      </c>
      <c r="I3719" s="261" t="s">
        <v>17</v>
      </c>
      <c r="J3719" s="261" t="s">
        <v>6454</v>
      </c>
      <c r="K3719" s="261" t="s">
        <v>6511</v>
      </c>
      <c r="L3719" s="262">
        <v>45713</v>
      </c>
      <c r="M3719" s="261" t="s">
        <v>310</v>
      </c>
    </row>
    <row r="3720" spans="1:13" x14ac:dyDescent="0.35">
      <c r="A3720" s="259" t="s">
        <v>2230</v>
      </c>
      <c r="B3720" s="259" t="s">
        <v>2231</v>
      </c>
      <c r="C3720" s="259" t="s">
        <v>1120</v>
      </c>
      <c r="D3720" s="259" t="s">
        <v>648</v>
      </c>
      <c r="E3720" s="259">
        <v>234551603</v>
      </c>
      <c r="F3720" s="259" t="s">
        <v>6512</v>
      </c>
      <c r="G3720" s="259" t="s">
        <v>742</v>
      </c>
      <c r="H3720" s="259">
        <v>2</v>
      </c>
      <c r="I3720" s="259" t="s">
        <v>6412</v>
      </c>
      <c r="J3720" s="259" t="s">
        <v>6413</v>
      </c>
      <c r="K3720" s="259" t="s">
        <v>6513</v>
      </c>
      <c r="L3720" s="260">
        <v>45713</v>
      </c>
      <c r="M3720" s="259" t="s">
        <v>310</v>
      </c>
    </row>
    <row r="3721" spans="1:13" x14ac:dyDescent="0.35">
      <c r="A3721" s="261" t="s">
        <v>2230</v>
      </c>
      <c r="B3721" s="261" t="s">
        <v>2231</v>
      </c>
      <c r="C3721" s="261" t="s">
        <v>1120</v>
      </c>
      <c r="D3721" s="261" t="s">
        <v>653</v>
      </c>
      <c r="E3721" s="261">
        <v>237708</v>
      </c>
      <c r="F3721" s="261" t="s">
        <v>6514</v>
      </c>
      <c r="G3721" s="261" t="s">
        <v>742</v>
      </c>
      <c r="H3721" s="261">
        <v>2</v>
      </c>
      <c r="I3721" s="261" t="s">
        <v>6416</v>
      </c>
      <c r="J3721" s="261" t="s">
        <v>6515</v>
      </c>
      <c r="K3721" s="261" t="s">
        <v>6516</v>
      </c>
      <c r="L3721" s="262">
        <v>45713</v>
      </c>
      <c r="M3721" s="261" t="s">
        <v>310</v>
      </c>
    </row>
    <row r="3722" spans="1:13" x14ac:dyDescent="0.35">
      <c r="A3722" s="259" t="s">
        <v>2230</v>
      </c>
      <c r="B3722" s="259" t="s">
        <v>2231</v>
      </c>
      <c r="C3722" s="259" t="s">
        <v>1120</v>
      </c>
      <c r="D3722" s="259" t="s">
        <v>658</v>
      </c>
      <c r="E3722" s="259">
        <v>45288148</v>
      </c>
      <c r="F3722" s="259" t="s">
        <v>6419</v>
      </c>
      <c r="G3722" s="259" t="s">
        <v>742</v>
      </c>
      <c r="H3722" s="259">
        <v>2</v>
      </c>
      <c r="I3722" s="259" t="s">
        <v>6420</v>
      </c>
      <c r="J3722" s="259" t="s">
        <v>6517</v>
      </c>
      <c r="K3722" s="259" t="s">
        <v>6518</v>
      </c>
      <c r="L3722" s="260">
        <v>45713</v>
      </c>
      <c r="M3722" s="259" t="s">
        <v>310</v>
      </c>
    </row>
    <row r="3723" spans="1:13" x14ac:dyDescent="0.35">
      <c r="A3723" s="261" t="s">
        <v>2230</v>
      </c>
      <c r="B3723" s="261" t="s">
        <v>2231</v>
      </c>
      <c r="C3723" s="261" t="s">
        <v>1120</v>
      </c>
      <c r="D3723" s="261" t="s">
        <v>663</v>
      </c>
      <c r="E3723" s="261">
        <v>24395906</v>
      </c>
      <c r="F3723" s="261" t="s">
        <v>6419</v>
      </c>
      <c r="G3723" s="261" t="s">
        <v>742</v>
      </c>
      <c r="H3723" s="261">
        <v>2</v>
      </c>
      <c r="I3723" s="261" t="s">
        <v>6420</v>
      </c>
      <c r="J3723" s="261" t="s">
        <v>6519</v>
      </c>
      <c r="K3723" s="261" t="s">
        <v>6520</v>
      </c>
      <c r="L3723" s="262">
        <v>45713</v>
      </c>
      <c r="M3723" s="261" t="s">
        <v>310</v>
      </c>
    </row>
    <row r="3724" spans="1:13" x14ac:dyDescent="0.35">
      <c r="A3724" s="259" t="s">
        <v>2230</v>
      </c>
      <c r="B3724" s="259" t="s">
        <v>2231</v>
      </c>
      <c r="C3724" s="259" t="s">
        <v>1120</v>
      </c>
      <c r="D3724" s="259" t="s">
        <v>413</v>
      </c>
      <c r="E3724" s="259">
        <v>764619</v>
      </c>
      <c r="F3724" s="259" t="s">
        <v>6473</v>
      </c>
      <c r="G3724" s="259" t="s">
        <v>742</v>
      </c>
      <c r="H3724" s="259">
        <v>2</v>
      </c>
      <c r="I3724" s="259" t="s">
        <v>6474</v>
      </c>
      <c r="J3724" s="259" t="s">
        <v>6521</v>
      </c>
      <c r="K3724" s="259" t="s">
        <v>6522</v>
      </c>
      <c r="L3724" s="260">
        <v>45713</v>
      </c>
      <c r="M3724" s="259" t="s">
        <v>310</v>
      </c>
    </row>
    <row r="3725" spans="1:13" x14ac:dyDescent="0.35">
      <c r="A3725" s="261" t="s">
        <v>2230</v>
      </c>
      <c r="B3725" s="261" t="s">
        <v>2231</v>
      </c>
      <c r="C3725" s="261" t="s">
        <v>1120</v>
      </c>
      <c r="D3725" s="261" t="s">
        <v>40</v>
      </c>
      <c r="E3725" s="261" t="s">
        <v>17</v>
      </c>
      <c r="F3725" s="261" t="s">
        <v>17</v>
      </c>
      <c r="G3725" s="261" t="s">
        <v>17</v>
      </c>
      <c r="H3725" s="261" t="s">
        <v>17</v>
      </c>
      <c r="I3725" s="261" t="s">
        <v>17</v>
      </c>
      <c r="J3725" s="261" t="s">
        <v>6429</v>
      </c>
      <c r="K3725" s="261" t="s">
        <v>6523</v>
      </c>
      <c r="L3725" s="262">
        <v>45713</v>
      </c>
      <c r="M3725" s="261" t="s">
        <v>310</v>
      </c>
    </row>
    <row r="3726" spans="1:13" x14ac:dyDescent="0.35">
      <c r="A3726" s="259" t="s">
        <v>2230</v>
      </c>
      <c r="B3726" s="259" t="s">
        <v>2231</v>
      </c>
      <c r="C3726" s="259" t="s">
        <v>1120</v>
      </c>
      <c r="D3726" s="259" t="s">
        <v>545</v>
      </c>
      <c r="E3726" s="259">
        <v>1973</v>
      </c>
      <c r="F3726" s="259" t="s">
        <v>6524</v>
      </c>
      <c r="G3726" s="259" t="s">
        <v>742</v>
      </c>
      <c r="H3726" s="259">
        <v>2</v>
      </c>
      <c r="I3726" s="259" t="s">
        <v>6050</v>
      </c>
      <c r="J3726" s="259" t="s">
        <v>6525</v>
      </c>
      <c r="K3726" s="259" t="s">
        <v>6526</v>
      </c>
      <c r="L3726" s="260">
        <v>45713</v>
      </c>
      <c r="M3726" s="259" t="s">
        <v>310</v>
      </c>
    </row>
    <row r="3727" spans="1:13" x14ac:dyDescent="0.35">
      <c r="A3727" s="261" t="s">
        <v>2230</v>
      </c>
      <c r="B3727" s="261" t="s">
        <v>2231</v>
      </c>
      <c r="C3727" s="261" t="s">
        <v>1120</v>
      </c>
      <c r="D3727" s="261" t="s">
        <v>550</v>
      </c>
      <c r="E3727" s="261">
        <v>4986</v>
      </c>
      <c r="F3727" s="261" t="s">
        <v>6527</v>
      </c>
      <c r="G3727" s="261" t="s">
        <v>742</v>
      </c>
      <c r="H3727" s="261">
        <v>2</v>
      </c>
      <c r="I3727" s="261" t="s">
        <v>6528</v>
      </c>
      <c r="J3727" s="261" t="s">
        <v>6529</v>
      </c>
      <c r="K3727" s="261" t="s">
        <v>6530</v>
      </c>
      <c r="L3727" s="262">
        <v>45713</v>
      </c>
      <c r="M3727" s="261" t="s">
        <v>310</v>
      </c>
    </row>
    <row r="3728" spans="1:13" x14ac:dyDescent="0.35">
      <c r="A3728" s="259" t="s">
        <v>2230</v>
      </c>
      <c r="B3728" s="259" t="s">
        <v>2231</v>
      </c>
      <c r="C3728" s="259" t="s">
        <v>1120</v>
      </c>
      <c r="D3728" s="259" t="s">
        <v>686</v>
      </c>
      <c r="E3728" s="259">
        <v>7701082</v>
      </c>
      <c r="F3728" s="259" t="s">
        <v>6419</v>
      </c>
      <c r="G3728" s="259" t="s">
        <v>742</v>
      </c>
      <c r="H3728" s="259">
        <v>2</v>
      </c>
      <c r="I3728" s="259" t="s">
        <v>6420</v>
      </c>
      <c r="J3728" s="259" t="s">
        <v>6531</v>
      </c>
      <c r="K3728" s="259" t="s">
        <v>6532</v>
      </c>
      <c r="L3728" s="260">
        <v>45713</v>
      </c>
      <c r="M3728" s="259" t="s">
        <v>310</v>
      </c>
    </row>
    <row r="3729" spans="1:13" x14ac:dyDescent="0.35">
      <c r="A3729" s="261" t="s">
        <v>2230</v>
      </c>
      <c r="B3729" s="261" t="s">
        <v>2231</v>
      </c>
      <c r="C3729" s="261" t="s">
        <v>1120</v>
      </c>
      <c r="D3729" s="261" t="s">
        <v>691</v>
      </c>
      <c r="E3729" s="261">
        <v>20892242</v>
      </c>
      <c r="F3729" s="261" t="s">
        <v>6419</v>
      </c>
      <c r="G3729" s="261" t="s">
        <v>22</v>
      </c>
      <c r="H3729" s="261">
        <v>3</v>
      </c>
      <c r="I3729" s="261" t="s">
        <v>6420</v>
      </c>
      <c r="J3729" s="261" t="s">
        <v>6533</v>
      </c>
      <c r="K3729" s="261" t="s">
        <v>6534</v>
      </c>
      <c r="L3729" s="262">
        <v>45713</v>
      </c>
      <c r="M3729" s="261" t="s">
        <v>310</v>
      </c>
    </row>
    <row r="3730" spans="1:13" x14ac:dyDescent="0.35">
      <c r="A3730" s="259" t="s">
        <v>2230</v>
      </c>
      <c r="B3730" s="259" t="s">
        <v>2231</v>
      </c>
      <c r="C3730" s="259" t="s">
        <v>1120</v>
      </c>
      <c r="D3730" s="259" t="s">
        <v>696</v>
      </c>
      <c r="E3730" s="259">
        <v>16694824</v>
      </c>
      <c r="F3730" s="259" t="s">
        <v>6419</v>
      </c>
      <c r="G3730" s="259" t="s">
        <v>22</v>
      </c>
      <c r="H3730" s="259">
        <v>3</v>
      </c>
      <c r="I3730" s="259" t="s">
        <v>6420</v>
      </c>
      <c r="J3730" s="259" t="s">
        <v>6535</v>
      </c>
      <c r="K3730" s="259" t="s">
        <v>6536</v>
      </c>
      <c r="L3730" s="260">
        <v>45713</v>
      </c>
      <c r="M3730" s="259" t="s">
        <v>310</v>
      </c>
    </row>
    <row r="3731" spans="1:13" x14ac:dyDescent="0.35">
      <c r="A3731" s="261" t="s">
        <v>2230</v>
      </c>
      <c r="B3731" s="261" t="s">
        <v>2231</v>
      </c>
      <c r="C3731" s="261" t="s">
        <v>1120</v>
      </c>
      <c r="D3731" s="261" t="s">
        <v>699</v>
      </c>
      <c r="E3731" s="261">
        <v>7541332</v>
      </c>
      <c r="F3731" s="261" t="s">
        <v>6419</v>
      </c>
      <c r="G3731" s="261" t="s">
        <v>22</v>
      </c>
      <c r="H3731" s="261">
        <v>3</v>
      </c>
      <c r="I3731" s="261" t="s">
        <v>6420</v>
      </c>
      <c r="J3731" s="261" t="s">
        <v>6537</v>
      </c>
      <c r="K3731" s="261" t="s">
        <v>6538</v>
      </c>
      <c r="L3731" s="262">
        <v>45713</v>
      </c>
      <c r="M3731" s="261" t="s">
        <v>310</v>
      </c>
    </row>
    <row r="3732" spans="1:13" x14ac:dyDescent="0.35">
      <c r="A3732" s="259" t="s">
        <v>2230</v>
      </c>
      <c r="B3732" s="259" t="s">
        <v>2231</v>
      </c>
      <c r="C3732" s="259" t="s">
        <v>1120</v>
      </c>
      <c r="D3732" s="259" t="s">
        <v>702</v>
      </c>
      <c r="E3732" s="259">
        <v>159750</v>
      </c>
      <c r="F3732" s="259" t="s">
        <v>6419</v>
      </c>
      <c r="G3732" s="259" t="s">
        <v>22</v>
      </c>
      <c r="H3732" s="259">
        <v>3</v>
      </c>
      <c r="I3732" s="259" t="s">
        <v>6420</v>
      </c>
      <c r="J3732" s="259" t="s">
        <v>6539</v>
      </c>
      <c r="K3732" s="259" t="s">
        <v>6540</v>
      </c>
      <c r="L3732" s="260">
        <v>45713</v>
      </c>
      <c r="M3732" s="259" t="s">
        <v>310</v>
      </c>
    </row>
    <row r="3733" spans="1:13" x14ac:dyDescent="0.35">
      <c r="A3733" s="261" t="s">
        <v>2230</v>
      </c>
      <c r="B3733" s="261" t="s">
        <v>2231</v>
      </c>
      <c r="C3733" s="261" t="s">
        <v>1120</v>
      </c>
      <c r="D3733" s="261" t="s">
        <v>572</v>
      </c>
      <c r="E3733" s="261">
        <v>0</v>
      </c>
      <c r="F3733" s="261" t="s">
        <v>6419</v>
      </c>
      <c r="G3733" s="261" t="s">
        <v>22</v>
      </c>
      <c r="H3733" s="261">
        <v>3</v>
      </c>
      <c r="I3733" s="261" t="s">
        <v>6420</v>
      </c>
      <c r="J3733" s="261" t="s">
        <v>6541</v>
      </c>
      <c r="K3733" s="261" t="s">
        <v>6542</v>
      </c>
      <c r="L3733" s="262">
        <v>45713</v>
      </c>
      <c r="M3733" s="261" t="s">
        <v>310</v>
      </c>
    </row>
    <row r="3734" spans="1:13" x14ac:dyDescent="0.35">
      <c r="A3734" s="259" t="s">
        <v>2230</v>
      </c>
      <c r="B3734" s="259" t="s">
        <v>2231</v>
      </c>
      <c r="C3734" s="259" t="s">
        <v>1120</v>
      </c>
      <c r="D3734" s="259" t="s">
        <v>282</v>
      </c>
      <c r="E3734" s="259">
        <v>2</v>
      </c>
      <c r="F3734" s="259" t="s">
        <v>6543</v>
      </c>
      <c r="G3734" s="259" t="s">
        <v>742</v>
      </c>
      <c r="H3734" s="259">
        <v>2</v>
      </c>
      <c r="I3734" s="259" t="s">
        <v>6544</v>
      </c>
      <c r="J3734" s="259" t="s">
        <v>6545</v>
      </c>
      <c r="K3734" s="259" t="s">
        <v>6546</v>
      </c>
      <c r="L3734" s="260">
        <v>45713</v>
      </c>
      <c r="M3734" s="259" t="s">
        <v>310</v>
      </c>
    </row>
    <row r="3735" spans="1:13" x14ac:dyDescent="0.35">
      <c r="A3735" s="261" t="s">
        <v>2230</v>
      </c>
      <c r="B3735" s="261" t="s">
        <v>2231</v>
      </c>
      <c r="C3735" s="261" t="s">
        <v>1120</v>
      </c>
      <c r="D3735" s="261" t="s">
        <v>26</v>
      </c>
      <c r="E3735" s="261" t="s">
        <v>17</v>
      </c>
      <c r="F3735" s="261" t="s">
        <v>17</v>
      </c>
      <c r="G3735" s="261" t="s">
        <v>17</v>
      </c>
      <c r="H3735" s="261" t="s">
        <v>17</v>
      </c>
      <c r="I3735" s="261" t="s">
        <v>17</v>
      </c>
      <c r="J3735" s="261" t="s">
        <v>6429</v>
      </c>
      <c r="K3735" s="261" t="s">
        <v>6547</v>
      </c>
      <c r="L3735" s="262">
        <v>45713</v>
      </c>
      <c r="M3735" s="261" t="s">
        <v>310</v>
      </c>
    </row>
    <row r="3736" spans="1:13" x14ac:dyDescent="0.35">
      <c r="A3736" s="259" t="s">
        <v>2230</v>
      </c>
      <c r="B3736" s="259" t="s">
        <v>2231</v>
      </c>
      <c r="C3736" s="259" t="s">
        <v>1120</v>
      </c>
      <c r="D3736" s="259" t="s">
        <v>28</v>
      </c>
      <c r="E3736" s="259" t="s">
        <v>17</v>
      </c>
      <c r="F3736" s="259" t="s">
        <v>17</v>
      </c>
      <c r="G3736" s="259" t="s">
        <v>17</v>
      </c>
      <c r="H3736" s="259" t="s">
        <v>17</v>
      </c>
      <c r="I3736" s="259" t="s">
        <v>17</v>
      </c>
      <c r="J3736" s="259" t="s">
        <v>6429</v>
      </c>
      <c r="K3736" s="259" t="s">
        <v>6548</v>
      </c>
      <c r="L3736" s="260">
        <v>45713</v>
      </c>
      <c r="M3736" s="259" t="s">
        <v>310</v>
      </c>
    </row>
    <row r="3737" spans="1:13" x14ac:dyDescent="0.35">
      <c r="A3737" s="261" t="s">
        <v>2230</v>
      </c>
      <c r="B3737" s="261" t="s">
        <v>2231</v>
      </c>
      <c r="C3737" s="261" t="s">
        <v>1120</v>
      </c>
      <c r="D3737" s="261" t="s">
        <v>38</v>
      </c>
      <c r="E3737" s="261" t="s">
        <v>17</v>
      </c>
      <c r="F3737" s="261" t="s">
        <v>17</v>
      </c>
      <c r="G3737" s="261" t="s">
        <v>17</v>
      </c>
      <c r="H3737" s="261" t="s">
        <v>17</v>
      </c>
      <c r="I3737" s="261" t="s">
        <v>17</v>
      </c>
      <c r="J3737" s="261" t="s">
        <v>6429</v>
      </c>
      <c r="K3737" s="261" t="s">
        <v>6549</v>
      </c>
      <c r="L3737" s="262">
        <v>45713</v>
      </c>
      <c r="M3737" s="261" t="s">
        <v>310</v>
      </c>
    </row>
    <row r="3738" spans="1:13" x14ac:dyDescent="0.35">
      <c r="A3738" s="259" t="s">
        <v>2230</v>
      </c>
      <c r="B3738" s="259" t="s">
        <v>2231</v>
      </c>
      <c r="C3738" s="259" t="s">
        <v>1120</v>
      </c>
      <c r="D3738" s="259" t="s">
        <v>16</v>
      </c>
      <c r="E3738" s="259" t="s">
        <v>17</v>
      </c>
      <c r="F3738" s="259" t="s">
        <v>17</v>
      </c>
      <c r="G3738" s="259" t="s">
        <v>17</v>
      </c>
      <c r="H3738" s="259" t="s">
        <v>17</v>
      </c>
      <c r="I3738" s="259" t="s">
        <v>17</v>
      </c>
      <c r="J3738" s="259" t="s">
        <v>6429</v>
      </c>
      <c r="K3738" s="259" t="s">
        <v>6550</v>
      </c>
      <c r="L3738" s="260">
        <v>45713</v>
      </c>
      <c r="M3738" s="259" t="s">
        <v>310</v>
      </c>
    </row>
    <row r="3739" spans="1:13" x14ac:dyDescent="0.35">
      <c r="A3739" s="261" t="s">
        <v>2230</v>
      </c>
      <c r="B3739" s="261" t="s">
        <v>2231</v>
      </c>
      <c r="C3739" s="261" t="s">
        <v>1120</v>
      </c>
      <c r="D3739" s="261" t="s">
        <v>21</v>
      </c>
      <c r="E3739" s="261" t="s">
        <v>17</v>
      </c>
      <c r="F3739" s="261" t="s">
        <v>17</v>
      </c>
      <c r="G3739" s="261" t="s">
        <v>17</v>
      </c>
      <c r="H3739" s="261" t="s">
        <v>17</v>
      </c>
      <c r="I3739" s="261" t="s">
        <v>17</v>
      </c>
      <c r="J3739" s="261" t="s">
        <v>6429</v>
      </c>
      <c r="K3739" s="261" t="s">
        <v>6551</v>
      </c>
      <c r="L3739" s="262">
        <v>45713</v>
      </c>
      <c r="M3739" s="261" t="s">
        <v>310</v>
      </c>
    </row>
    <row r="3740" spans="1:13" x14ac:dyDescent="0.35">
      <c r="A3740" s="259" t="s">
        <v>2230</v>
      </c>
      <c r="B3740" s="259" t="s">
        <v>2231</v>
      </c>
      <c r="C3740" s="259" t="s">
        <v>1120</v>
      </c>
      <c r="D3740" s="259" t="s">
        <v>558</v>
      </c>
      <c r="E3740" s="259" t="s">
        <v>17</v>
      </c>
      <c r="F3740" s="259" t="s">
        <v>17</v>
      </c>
      <c r="G3740" s="259" t="s">
        <v>17</v>
      </c>
      <c r="H3740" s="259" t="s">
        <v>17</v>
      </c>
      <c r="I3740" s="259" t="s">
        <v>17</v>
      </c>
      <c r="J3740" s="259" t="s">
        <v>6429</v>
      </c>
      <c r="K3740" s="259" t="s">
        <v>6552</v>
      </c>
      <c r="L3740" s="260">
        <v>45713</v>
      </c>
      <c r="M3740" s="259" t="s">
        <v>310</v>
      </c>
    </row>
    <row r="3741" spans="1:13" x14ac:dyDescent="0.35">
      <c r="A3741" s="261" t="s">
        <v>2230</v>
      </c>
      <c r="B3741" s="261" t="s">
        <v>2231</v>
      </c>
      <c r="C3741" s="261" t="s">
        <v>1120</v>
      </c>
      <c r="D3741" s="261" t="s">
        <v>24</v>
      </c>
      <c r="E3741" s="261" t="s">
        <v>17</v>
      </c>
      <c r="F3741" s="261" t="s">
        <v>17</v>
      </c>
      <c r="G3741" s="261" t="s">
        <v>17</v>
      </c>
      <c r="H3741" s="261" t="s">
        <v>17</v>
      </c>
      <c r="I3741" s="261" t="s">
        <v>17</v>
      </c>
      <c r="J3741" s="261" t="s">
        <v>6429</v>
      </c>
      <c r="K3741" s="261" t="s">
        <v>6553</v>
      </c>
      <c r="L3741" s="262">
        <v>45713</v>
      </c>
      <c r="M3741" s="261" t="s">
        <v>310</v>
      </c>
    </row>
    <row r="3742" spans="1:13" x14ac:dyDescent="0.35">
      <c r="A3742" s="259" t="s">
        <v>2241</v>
      </c>
      <c r="B3742" s="259" t="s">
        <v>2242</v>
      </c>
      <c r="C3742" s="259" t="s">
        <v>1120</v>
      </c>
      <c r="D3742" s="259" t="s">
        <v>648</v>
      </c>
      <c r="E3742" s="259">
        <v>234551603</v>
      </c>
      <c r="F3742" s="259" t="s">
        <v>6462</v>
      </c>
      <c r="G3742" s="259" t="s">
        <v>742</v>
      </c>
      <c r="H3742" s="259">
        <v>2</v>
      </c>
      <c r="I3742" s="259" t="s">
        <v>6412</v>
      </c>
      <c r="J3742" s="259" t="s">
        <v>6413</v>
      </c>
      <c r="K3742" s="259" t="s">
        <v>6554</v>
      </c>
      <c r="L3742" s="260">
        <v>45713</v>
      </c>
      <c r="M3742" s="259" t="s">
        <v>310</v>
      </c>
    </row>
    <row r="3743" spans="1:13" x14ac:dyDescent="0.35">
      <c r="A3743" s="261" t="s">
        <v>2241</v>
      </c>
      <c r="B3743" s="261" t="s">
        <v>2242</v>
      </c>
      <c r="C3743" s="261" t="s">
        <v>1120</v>
      </c>
      <c r="D3743" s="261" t="s">
        <v>653</v>
      </c>
      <c r="E3743" s="261">
        <v>108869</v>
      </c>
      <c r="F3743" s="261" t="s">
        <v>6514</v>
      </c>
      <c r="G3743" s="261" t="s">
        <v>742</v>
      </c>
      <c r="H3743" s="261">
        <v>2</v>
      </c>
      <c r="I3743" s="261" t="s">
        <v>6555</v>
      </c>
      <c r="J3743" s="261" t="s">
        <v>6556</v>
      </c>
      <c r="K3743" s="261" t="s">
        <v>6557</v>
      </c>
      <c r="L3743" s="262">
        <v>45713</v>
      </c>
      <c r="M3743" s="261" t="s">
        <v>310</v>
      </c>
    </row>
    <row r="3744" spans="1:13" x14ac:dyDescent="0.35">
      <c r="A3744" s="259" t="s">
        <v>2241</v>
      </c>
      <c r="B3744" s="259" t="s">
        <v>2242</v>
      </c>
      <c r="C3744" s="259" t="s">
        <v>1120</v>
      </c>
      <c r="D3744" s="259" t="s">
        <v>658</v>
      </c>
      <c r="E3744" s="259">
        <v>12674918</v>
      </c>
      <c r="F3744" s="259" t="s">
        <v>6514</v>
      </c>
      <c r="G3744" s="259" t="s">
        <v>22</v>
      </c>
      <c r="H3744" s="259">
        <v>3</v>
      </c>
      <c r="I3744" s="259" t="s">
        <v>6555</v>
      </c>
      <c r="J3744" s="259" t="s">
        <v>6558</v>
      </c>
      <c r="K3744" s="259" t="s">
        <v>6559</v>
      </c>
      <c r="L3744" s="260">
        <v>45713</v>
      </c>
      <c r="M3744" s="259" t="s">
        <v>310</v>
      </c>
    </row>
    <row r="3745" spans="1:13" x14ac:dyDescent="0.35">
      <c r="A3745" s="261" t="s">
        <v>2241</v>
      </c>
      <c r="B3745" s="261" t="s">
        <v>2242</v>
      </c>
      <c r="C3745" s="261" t="s">
        <v>1120</v>
      </c>
      <c r="D3745" s="261" t="s">
        <v>663</v>
      </c>
      <c r="E3745" s="261">
        <v>101475</v>
      </c>
      <c r="F3745" s="261" t="s">
        <v>6560</v>
      </c>
      <c r="G3745" s="261" t="s">
        <v>742</v>
      </c>
      <c r="H3745" s="261">
        <v>2</v>
      </c>
      <c r="I3745" s="261" t="s">
        <v>6561</v>
      </c>
      <c r="J3745" s="261" t="s">
        <v>6562</v>
      </c>
      <c r="K3745" s="261" t="s">
        <v>6563</v>
      </c>
      <c r="L3745" s="262">
        <v>45713</v>
      </c>
      <c r="M3745" s="261" t="s">
        <v>310</v>
      </c>
    </row>
    <row r="3746" spans="1:13" x14ac:dyDescent="0.35">
      <c r="A3746" s="259" t="s">
        <v>2241</v>
      </c>
      <c r="B3746" s="259" t="s">
        <v>2242</v>
      </c>
      <c r="C3746" s="259" t="s">
        <v>1120</v>
      </c>
      <c r="D3746" s="259" t="s">
        <v>413</v>
      </c>
      <c r="E3746" s="259">
        <v>101475</v>
      </c>
      <c r="F3746" s="259" t="s">
        <v>6560</v>
      </c>
      <c r="G3746" s="259" t="s">
        <v>742</v>
      </c>
      <c r="H3746" s="259">
        <v>2</v>
      </c>
      <c r="I3746" s="259" t="s">
        <v>6561</v>
      </c>
      <c r="J3746" s="259" t="s">
        <v>6564</v>
      </c>
      <c r="K3746" s="259" t="s">
        <v>6565</v>
      </c>
      <c r="L3746" s="260">
        <v>45713</v>
      </c>
      <c r="M3746" s="259" t="s">
        <v>310</v>
      </c>
    </row>
    <row r="3747" spans="1:13" x14ac:dyDescent="0.35">
      <c r="A3747" s="261" t="s">
        <v>2241</v>
      </c>
      <c r="B3747" s="261" t="s">
        <v>2242</v>
      </c>
      <c r="C3747" s="261" t="s">
        <v>1120</v>
      </c>
      <c r="D3747" s="261" t="s">
        <v>40</v>
      </c>
      <c r="E3747" s="261" t="s">
        <v>17</v>
      </c>
      <c r="F3747" s="261" t="s">
        <v>17</v>
      </c>
      <c r="G3747" s="261" t="s">
        <v>17</v>
      </c>
      <c r="H3747" s="261" t="s">
        <v>17</v>
      </c>
      <c r="I3747" s="261" t="s">
        <v>17</v>
      </c>
      <c r="J3747" s="261" t="s">
        <v>6429</v>
      </c>
      <c r="K3747" s="261" t="s">
        <v>6566</v>
      </c>
      <c r="L3747" s="262">
        <v>45713</v>
      </c>
      <c r="M3747" s="261" t="s">
        <v>310</v>
      </c>
    </row>
    <row r="3748" spans="1:13" x14ac:dyDescent="0.35">
      <c r="A3748" s="259" t="s">
        <v>2241</v>
      </c>
      <c r="B3748" s="259" t="s">
        <v>2242</v>
      </c>
      <c r="C3748" s="259" t="s">
        <v>1120</v>
      </c>
      <c r="D3748" s="259" t="s">
        <v>545</v>
      </c>
      <c r="E3748" s="259" t="s">
        <v>17</v>
      </c>
      <c r="F3748" s="259" t="s">
        <v>17</v>
      </c>
      <c r="G3748" s="259" t="s">
        <v>17</v>
      </c>
      <c r="H3748" s="259" t="s">
        <v>17</v>
      </c>
      <c r="I3748" s="259" t="s">
        <v>17</v>
      </c>
      <c r="J3748" s="259" t="s">
        <v>6429</v>
      </c>
      <c r="K3748" s="259" t="s">
        <v>6567</v>
      </c>
      <c r="L3748" s="260">
        <v>45713</v>
      </c>
      <c r="M3748" s="259" t="s">
        <v>310</v>
      </c>
    </row>
    <row r="3749" spans="1:13" x14ac:dyDescent="0.35">
      <c r="A3749" s="261" t="s">
        <v>2241</v>
      </c>
      <c r="B3749" s="261" t="s">
        <v>2242</v>
      </c>
      <c r="C3749" s="261" t="s">
        <v>1120</v>
      </c>
      <c r="D3749" s="261" t="s">
        <v>550</v>
      </c>
      <c r="E3749" s="261">
        <v>4986</v>
      </c>
      <c r="F3749" s="261" t="s">
        <v>6568</v>
      </c>
      <c r="G3749" s="261" t="s">
        <v>742</v>
      </c>
      <c r="H3749" s="261">
        <v>2</v>
      </c>
      <c r="I3749" s="261" t="s">
        <v>6528</v>
      </c>
      <c r="J3749" s="261" t="s">
        <v>6569</v>
      </c>
      <c r="K3749" s="261" t="s">
        <v>6570</v>
      </c>
      <c r="L3749" s="262">
        <v>45713</v>
      </c>
      <c r="M3749" s="261" t="s">
        <v>310</v>
      </c>
    </row>
    <row r="3750" spans="1:13" x14ac:dyDescent="0.35">
      <c r="A3750" s="259" t="s">
        <v>2241</v>
      </c>
      <c r="B3750" s="259" t="s">
        <v>2242</v>
      </c>
      <c r="C3750" s="259" t="s">
        <v>1120</v>
      </c>
      <c r="D3750" s="259" t="s">
        <v>686</v>
      </c>
      <c r="E3750" s="259">
        <v>101475</v>
      </c>
      <c r="F3750" s="259" t="s">
        <v>6560</v>
      </c>
      <c r="G3750" s="259" t="s">
        <v>742</v>
      </c>
      <c r="H3750" s="259">
        <v>2</v>
      </c>
      <c r="I3750" s="259" t="s">
        <v>6561</v>
      </c>
      <c r="J3750" s="259" t="s">
        <v>6571</v>
      </c>
      <c r="K3750" s="259" t="s">
        <v>6572</v>
      </c>
      <c r="L3750" s="260">
        <v>45713</v>
      </c>
      <c r="M3750" s="259" t="s">
        <v>20</v>
      </c>
    </row>
    <row r="3751" spans="1:13" x14ac:dyDescent="0.35">
      <c r="A3751" s="261" t="s">
        <v>2241</v>
      </c>
      <c r="B3751" s="261" t="s">
        <v>2242</v>
      </c>
      <c r="C3751" s="261" t="s">
        <v>1120</v>
      </c>
      <c r="D3751" s="261" t="s">
        <v>691</v>
      </c>
      <c r="E3751" s="261">
        <v>12573443</v>
      </c>
      <c r="F3751" s="261" t="s">
        <v>6573</v>
      </c>
      <c r="G3751" s="261" t="s">
        <v>742</v>
      </c>
      <c r="H3751" s="261">
        <v>2</v>
      </c>
      <c r="I3751" s="261" t="s">
        <v>6574</v>
      </c>
      <c r="J3751" s="261" t="s">
        <v>6575</v>
      </c>
      <c r="K3751" s="261" t="s">
        <v>6576</v>
      </c>
      <c r="L3751" s="262">
        <v>45713</v>
      </c>
      <c r="M3751" s="261" t="s">
        <v>310</v>
      </c>
    </row>
    <row r="3752" spans="1:13" x14ac:dyDescent="0.35">
      <c r="A3752" s="259" t="s">
        <v>2241</v>
      </c>
      <c r="B3752" s="259" t="s">
        <v>2242</v>
      </c>
      <c r="C3752" s="259" t="s">
        <v>1120</v>
      </c>
      <c r="D3752" s="259" t="s">
        <v>696</v>
      </c>
      <c r="E3752" s="259">
        <v>0</v>
      </c>
      <c r="F3752" s="259" t="s">
        <v>6560</v>
      </c>
      <c r="G3752" s="259" t="s">
        <v>742</v>
      </c>
      <c r="H3752" s="259">
        <v>2</v>
      </c>
      <c r="I3752" s="259" t="s">
        <v>6561</v>
      </c>
      <c r="J3752" s="259" t="s">
        <v>6577</v>
      </c>
      <c r="K3752" s="259" t="s">
        <v>6578</v>
      </c>
      <c r="L3752" s="260">
        <v>45713</v>
      </c>
      <c r="M3752" s="259" t="s">
        <v>310</v>
      </c>
    </row>
    <row r="3753" spans="1:13" x14ac:dyDescent="0.35">
      <c r="A3753" s="261" t="s">
        <v>2241</v>
      </c>
      <c r="B3753" s="261" t="s">
        <v>2242</v>
      </c>
      <c r="C3753" s="261" t="s">
        <v>1120</v>
      </c>
      <c r="D3753" s="261" t="s">
        <v>699</v>
      </c>
      <c r="E3753" s="261">
        <v>101475</v>
      </c>
      <c r="F3753" s="261" t="s">
        <v>6560</v>
      </c>
      <c r="G3753" s="261" t="s">
        <v>742</v>
      </c>
      <c r="H3753" s="261">
        <v>2</v>
      </c>
      <c r="I3753" s="261" t="s">
        <v>6561</v>
      </c>
      <c r="J3753" s="261" t="s">
        <v>6579</v>
      </c>
      <c r="K3753" s="261" t="s">
        <v>6580</v>
      </c>
      <c r="L3753" s="262">
        <v>45713</v>
      </c>
      <c r="M3753" s="261" t="s">
        <v>310</v>
      </c>
    </row>
    <row r="3754" spans="1:13" x14ac:dyDescent="0.35">
      <c r="A3754" s="259" t="s">
        <v>2241</v>
      </c>
      <c r="B3754" s="259" t="s">
        <v>2242</v>
      </c>
      <c r="C3754" s="259" t="s">
        <v>1120</v>
      </c>
      <c r="D3754" s="259" t="s">
        <v>702</v>
      </c>
      <c r="E3754" s="259" t="s">
        <v>17</v>
      </c>
      <c r="F3754" s="259" t="s">
        <v>378</v>
      </c>
      <c r="G3754" s="259" t="s">
        <v>17</v>
      </c>
      <c r="H3754" s="259" t="s">
        <v>17</v>
      </c>
      <c r="I3754" s="259" t="s">
        <v>378</v>
      </c>
      <c r="J3754" s="259" t="s">
        <v>6581</v>
      </c>
      <c r="K3754" s="259" t="s">
        <v>6582</v>
      </c>
      <c r="L3754" s="260">
        <v>45713</v>
      </c>
      <c r="M3754" s="259" t="s">
        <v>20</v>
      </c>
    </row>
    <row r="3755" spans="1:13" x14ac:dyDescent="0.35">
      <c r="A3755" s="261" t="s">
        <v>2241</v>
      </c>
      <c r="B3755" s="261" t="s">
        <v>2242</v>
      </c>
      <c r="C3755" s="261" t="s">
        <v>1120</v>
      </c>
      <c r="D3755" s="261" t="s">
        <v>572</v>
      </c>
      <c r="E3755" s="261" t="s">
        <v>17</v>
      </c>
      <c r="F3755" s="261" t="s">
        <v>378</v>
      </c>
      <c r="G3755" s="261" t="s">
        <v>17</v>
      </c>
      <c r="H3755" s="261" t="s">
        <v>17</v>
      </c>
      <c r="I3755" s="261" t="s">
        <v>378</v>
      </c>
      <c r="J3755" s="261" t="s">
        <v>6583</v>
      </c>
      <c r="K3755" s="261" t="s">
        <v>6584</v>
      </c>
      <c r="L3755" s="262">
        <v>45713</v>
      </c>
      <c r="M3755" s="261" t="s">
        <v>20</v>
      </c>
    </row>
    <row r="3756" spans="1:13" x14ac:dyDescent="0.35">
      <c r="A3756" s="259" t="s">
        <v>2241</v>
      </c>
      <c r="B3756" s="259" t="s">
        <v>2242</v>
      </c>
      <c r="C3756" s="259" t="s">
        <v>1120</v>
      </c>
      <c r="D3756" s="259" t="s">
        <v>282</v>
      </c>
      <c r="E3756" s="259">
        <v>3</v>
      </c>
      <c r="F3756" s="259" t="s">
        <v>6573</v>
      </c>
      <c r="G3756" s="259" t="s">
        <v>742</v>
      </c>
      <c r="H3756" s="259">
        <v>2</v>
      </c>
      <c r="I3756" s="259" t="s">
        <v>6574</v>
      </c>
      <c r="J3756" s="259" t="s">
        <v>6585</v>
      </c>
      <c r="K3756" s="259" t="s">
        <v>6586</v>
      </c>
      <c r="L3756" s="260">
        <v>45713</v>
      </c>
      <c r="M3756" s="259" t="s">
        <v>310</v>
      </c>
    </row>
    <row r="3757" spans="1:13" x14ac:dyDescent="0.35">
      <c r="A3757" s="261" t="s">
        <v>2241</v>
      </c>
      <c r="B3757" s="261" t="s">
        <v>2242</v>
      </c>
      <c r="C3757" s="261" t="s">
        <v>1120</v>
      </c>
      <c r="D3757" s="261" t="s">
        <v>26</v>
      </c>
      <c r="E3757" s="261" t="s">
        <v>17</v>
      </c>
      <c r="F3757" s="261" t="s">
        <v>17</v>
      </c>
      <c r="G3757" s="261" t="s">
        <v>17</v>
      </c>
      <c r="H3757" s="261" t="s">
        <v>17</v>
      </c>
      <c r="I3757" s="261" t="s">
        <v>17</v>
      </c>
      <c r="J3757" s="261" t="s">
        <v>6454</v>
      </c>
      <c r="K3757" s="261" t="s">
        <v>6587</v>
      </c>
      <c r="L3757" s="262">
        <v>45713</v>
      </c>
      <c r="M3757" s="261" t="s">
        <v>310</v>
      </c>
    </row>
    <row r="3758" spans="1:13" x14ac:dyDescent="0.35">
      <c r="A3758" s="259" t="s">
        <v>2241</v>
      </c>
      <c r="B3758" s="259" t="s">
        <v>2242</v>
      </c>
      <c r="C3758" s="259" t="s">
        <v>1120</v>
      </c>
      <c r="D3758" s="259" t="s">
        <v>28</v>
      </c>
      <c r="E3758" s="259" t="s">
        <v>17</v>
      </c>
      <c r="F3758" s="259" t="s">
        <v>17</v>
      </c>
      <c r="G3758" s="259" t="s">
        <v>17</v>
      </c>
      <c r="H3758" s="259" t="s">
        <v>17</v>
      </c>
      <c r="I3758" s="259" t="s">
        <v>17</v>
      </c>
      <c r="J3758" s="259" t="s">
        <v>6454</v>
      </c>
      <c r="K3758" s="259" t="s">
        <v>6588</v>
      </c>
      <c r="L3758" s="260">
        <v>45713</v>
      </c>
      <c r="M3758" s="259" t="s">
        <v>310</v>
      </c>
    </row>
    <row r="3759" spans="1:13" x14ac:dyDescent="0.35">
      <c r="A3759" s="261" t="s">
        <v>2241</v>
      </c>
      <c r="B3759" s="261" t="s">
        <v>2242</v>
      </c>
      <c r="C3759" s="261" t="s">
        <v>1120</v>
      </c>
      <c r="D3759" s="261" t="s">
        <v>38</v>
      </c>
      <c r="E3759" s="261" t="s">
        <v>17</v>
      </c>
      <c r="F3759" s="261" t="s">
        <v>17</v>
      </c>
      <c r="G3759" s="261" t="s">
        <v>17</v>
      </c>
      <c r="H3759" s="261" t="s">
        <v>17</v>
      </c>
      <c r="I3759" s="261" t="s">
        <v>17</v>
      </c>
      <c r="J3759" s="261" t="s">
        <v>6454</v>
      </c>
      <c r="K3759" s="261" t="s">
        <v>6589</v>
      </c>
      <c r="L3759" s="262">
        <v>45713</v>
      </c>
      <c r="M3759" s="261" t="s">
        <v>310</v>
      </c>
    </row>
    <row r="3760" spans="1:13" x14ac:dyDescent="0.35">
      <c r="A3760" s="259" t="s">
        <v>2241</v>
      </c>
      <c r="B3760" s="259" t="s">
        <v>2242</v>
      </c>
      <c r="C3760" s="259" t="s">
        <v>1120</v>
      </c>
      <c r="D3760" s="259" t="s">
        <v>16</v>
      </c>
      <c r="E3760" s="259" t="s">
        <v>17</v>
      </c>
      <c r="F3760" s="259" t="s">
        <v>17</v>
      </c>
      <c r="G3760" s="259" t="s">
        <v>17</v>
      </c>
      <c r="H3760" s="259" t="s">
        <v>17</v>
      </c>
      <c r="I3760" s="259" t="s">
        <v>17</v>
      </c>
      <c r="J3760" s="259" t="s">
        <v>6454</v>
      </c>
      <c r="K3760" s="259" t="s">
        <v>6590</v>
      </c>
      <c r="L3760" s="260">
        <v>45713</v>
      </c>
      <c r="M3760" s="259" t="s">
        <v>310</v>
      </c>
    </row>
    <row r="3761" spans="1:13" x14ac:dyDescent="0.35">
      <c r="A3761" s="261" t="s">
        <v>2241</v>
      </c>
      <c r="B3761" s="261" t="s">
        <v>2242</v>
      </c>
      <c r="C3761" s="261" t="s">
        <v>1120</v>
      </c>
      <c r="D3761" s="261" t="s">
        <v>21</v>
      </c>
      <c r="E3761" s="261" t="s">
        <v>17</v>
      </c>
      <c r="F3761" s="261" t="s">
        <v>17</v>
      </c>
      <c r="G3761" s="261" t="s">
        <v>17</v>
      </c>
      <c r="H3761" s="261" t="s">
        <v>17</v>
      </c>
      <c r="I3761" s="261" t="s">
        <v>17</v>
      </c>
      <c r="J3761" s="261" t="s">
        <v>6454</v>
      </c>
      <c r="K3761" s="261" t="s">
        <v>6591</v>
      </c>
      <c r="L3761" s="262">
        <v>45713</v>
      </c>
      <c r="M3761" s="261" t="s">
        <v>310</v>
      </c>
    </row>
    <row r="3762" spans="1:13" x14ac:dyDescent="0.35">
      <c r="A3762" s="259" t="s">
        <v>2241</v>
      </c>
      <c r="B3762" s="259" t="s">
        <v>2242</v>
      </c>
      <c r="C3762" s="259" t="s">
        <v>1120</v>
      </c>
      <c r="D3762" s="259" t="s">
        <v>558</v>
      </c>
      <c r="E3762" s="259" t="s">
        <v>17</v>
      </c>
      <c r="F3762" s="259" t="s">
        <v>17</v>
      </c>
      <c r="G3762" s="259" t="s">
        <v>17</v>
      </c>
      <c r="H3762" s="259" t="s">
        <v>17</v>
      </c>
      <c r="I3762" s="259" t="s">
        <v>17</v>
      </c>
      <c r="J3762" s="259" t="s">
        <v>6454</v>
      </c>
      <c r="K3762" s="259" t="s">
        <v>6592</v>
      </c>
      <c r="L3762" s="260">
        <v>45713</v>
      </c>
      <c r="M3762" s="259" t="s">
        <v>310</v>
      </c>
    </row>
    <row r="3763" spans="1:13" x14ac:dyDescent="0.35">
      <c r="A3763" s="261" t="s">
        <v>2241</v>
      </c>
      <c r="B3763" s="261" t="s">
        <v>2242</v>
      </c>
      <c r="C3763" s="261" t="s">
        <v>1120</v>
      </c>
      <c r="D3763" s="261" t="s">
        <v>24</v>
      </c>
      <c r="E3763" s="261" t="s">
        <v>17</v>
      </c>
      <c r="F3763" s="261" t="s">
        <v>17</v>
      </c>
      <c r="G3763" s="261" t="s">
        <v>17</v>
      </c>
      <c r="H3763" s="261" t="s">
        <v>17</v>
      </c>
      <c r="I3763" s="261" t="s">
        <v>17</v>
      </c>
      <c r="J3763" s="261" t="s">
        <v>6454</v>
      </c>
      <c r="K3763" s="261" t="s">
        <v>6593</v>
      </c>
      <c r="L3763" s="262">
        <v>45713</v>
      </c>
      <c r="M3763" s="261" t="s">
        <v>310</v>
      </c>
    </row>
    <row r="3764" spans="1:13" x14ac:dyDescent="0.35">
      <c r="A3764" s="259" t="s">
        <v>1118</v>
      </c>
      <c r="B3764" s="259" t="s">
        <v>1119</v>
      </c>
      <c r="C3764" s="259" t="s">
        <v>1120</v>
      </c>
      <c r="D3764" s="259" t="s">
        <v>653</v>
      </c>
      <c r="E3764" s="259">
        <v>910770</v>
      </c>
      <c r="F3764" s="259" t="s">
        <v>6594</v>
      </c>
      <c r="G3764" s="259" t="s">
        <v>742</v>
      </c>
      <c r="H3764" s="259">
        <v>2</v>
      </c>
      <c r="I3764" s="259" t="s">
        <v>6595</v>
      </c>
      <c r="J3764" s="259" t="s">
        <v>6596</v>
      </c>
      <c r="K3764" s="259" t="s">
        <v>6597</v>
      </c>
      <c r="L3764" s="260">
        <v>45713</v>
      </c>
      <c r="M3764" s="259" t="s">
        <v>310</v>
      </c>
    </row>
    <row r="3765" spans="1:13" x14ac:dyDescent="0.35">
      <c r="A3765" s="261" t="s">
        <v>1118</v>
      </c>
      <c r="B3765" s="261" t="s">
        <v>1119</v>
      </c>
      <c r="C3765" s="261" t="s">
        <v>1120</v>
      </c>
      <c r="D3765" s="261" t="s">
        <v>658</v>
      </c>
      <c r="E3765" s="261">
        <v>206654555</v>
      </c>
      <c r="F3765" s="261" t="s">
        <v>6419</v>
      </c>
      <c r="G3765" s="261" t="s">
        <v>742</v>
      </c>
      <c r="H3765" s="261">
        <v>2</v>
      </c>
      <c r="I3765" s="261" t="s">
        <v>6420</v>
      </c>
      <c r="J3765" s="261" t="s">
        <v>6598</v>
      </c>
      <c r="K3765" s="261" t="s">
        <v>6599</v>
      </c>
      <c r="L3765" s="262">
        <v>45713</v>
      </c>
      <c r="M3765" s="261" t="s">
        <v>20</v>
      </c>
    </row>
    <row r="3766" spans="1:13" x14ac:dyDescent="0.35">
      <c r="A3766" s="259" t="s">
        <v>1118</v>
      </c>
      <c r="B3766" s="259" t="s">
        <v>1119</v>
      </c>
      <c r="C3766" s="259" t="s">
        <v>1120</v>
      </c>
      <c r="D3766" s="259" t="s">
        <v>663</v>
      </c>
      <c r="E3766" s="259">
        <v>107372260</v>
      </c>
      <c r="F3766" s="259" t="s">
        <v>6419</v>
      </c>
      <c r="G3766" s="259" t="s">
        <v>742</v>
      </c>
      <c r="H3766" s="259">
        <v>2</v>
      </c>
      <c r="I3766" s="259" t="s">
        <v>6420</v>
      </c>
      <c r="J3766" s="259" t="s">
        <v>6600</v>
      </c>
      <c r="K3766" s="259" t="s">
        <v>6601</v>
      </c>
      <c r="L3766" s="260">
        <v>45713</v>
      </c>
      <c r="M3766" s="259" t="s">
        <v>20</v>
      </c>
    </row>
    <row r="3767" spans="1:13" x14ac:dyDescent="0.35">
      <c r="A3767" s="261" t="s">
        <v>1118</v>
      </c>
      <c r="B3767" s="261" t="s">
        <v>1119</v>
      </c>
      <c r="C3767" s="261" t="s">
        <v>1120</v>
      </c>
      <c r="D3767" s="261" t="s">
        <v>413</v>
      </c>
      <c r="E3767" s="261">
        <v>6727410</v>
      </c>
      <c r="F3767" s="261" t="s">
        <v>6602</v>
      </c>
      <c r="G3767" s="261" t="s">
        <v>22</v>
      </c>
      <c r="H3767" s="261">
        <v>3</v>
      </c>
      <c r="I3767" s="261" t="s">
        <v>6603</v>
      </c>
      <c r="J3767" s="261" t="s">
        <v>6604</v>
      </c>
      <c r="K3767" s="261" t="s">
        <v>6605</v>
      </c>
      <c r="L3767" s="262">
        <v>45713</v>
      </c>
      <c r="M3767" s="261" t="s">
        <v>310</v>
      </c>
    </row>
    <row r="3768" spans="1:13" x14ac:dyDescent="0.35">
      <c r="A3768" s="259" t="s">
        <v>1118</v>
      </c>
      <c r="B3768" s="259" t="s">
        <v>1119</v>
      </c>
      <c r="C3768" s="259" t="s">
        <v>1120</v>
      </c>
      <c r="D3768" s="259" t="s">
        <v>40</v>
      </c>
      <c r="E3768" s="259" t="s">
        <v>17</v>
      </c>
      <c r="F3768" s="259" t="s">
        <v>17</v>
      </c>
      <c r="G3768" s="259" t="s">
        <v>17</v>
      </c>
      <c r="H3768" s="259" t="s">
        <v>17</v>
      </c>
      <c r="I3768" s="259" t="s">
        <v>17</v>
      </c>
      <c r="J3768" s="259" t="s">
        <v>6606</v>
      </c>
      <c r="K3768" s="259" t="s">
        <v>6607</v>
      </c>
      <c r="L3768" s="260">
        <v>45713</v>
      </c>
      <c r="M3768" s="259" t="s">
        <v>20</v>
      </c>
    </row>
    <row r="3769" spans="1:13" x14ac:dyDescent="0.35">
      <c r="A3769" s="261" t="s">
        <v>1118</v>
      </c>
      <c r="B3769" s="261" t="s">
        <v>1119</v>
      </c>
      <c r="C3769" s="261" t="s">
        <v>1120</v>
      </c>
      <c r="D3769" s="261" t="s">
        <v>550</v>
      </c>
      <c r="E3769" s="261">
        <v>4986</v>
      </c>
      <c r="F3769" s="261" t="s">
        <v>6527</v>
      </c>
      <c r="G3769" s="261" t="s">
        <v>742</v>
      </c>
      <c r="H3769" s="261">
        <v>2</v>
      </c>
      <c r="I3769" s="261" t="s">
        <v>6528</v>
      </c>
      <c r="J3769" s="261" t="s">
        <v>6608</v>
      </c>
      <c r="K3769" s="261" t="s">
        <v>6609</v>
      </c>
      <c r="L3769" s="262">
        <v>45713</v>
      </c>
      <c r="M3769" s="261" t="s">
        <v>310</v>
      </c>
    </row>
    <row r="3770" spans="1:13" x14ac:dyDescent="0.35">
      <c r="A3770" s="259" t="s">
        <v>1118</v>
      </c>
      <c r="B3770" s="259" t="s">
        <v>1119</v>
      </c>
      <c r="C3770" s="259" t="s">
        <v>1120</v>
      </c>
      <c r="D3770" s="259" t="s">
        <v>686</v>
      </c>
      <c r="E3770" s="259">
        <v>25089954</v>
      </c>
      <c r="F3770" s="259" t="s">
        <v>6419</v>
      </c>
      <c r="G3770" s="259" t="s">
        <v>742</v>
      </c>
      <c r="H3770" s="259">
        <v>2</v>
      </c>
      <c r="I3770" s="259" t="s">
        <v>6420</v>
      </c>
      <c r="J3770" s="259" t="s">
        <v>6610</v>
      </c>
      <c r="K3770" s="259" t="s">
        <v>6611</v>
      </c>
      <c r="L3770" s="260">
        <v>45713</v>
      </c>
      <c r="M3770" s="259" t="s">
        <v>20</v>
      </c>
    </row>
    <row r="3771" spans="1:13" x14ac:dyDescent="0.35">
      <c r="A3771" s="261" t="s">
        <v>1118</v>
      </c>
      <c r="B3771" s="261" t="s">
        <v>1119</v>
      </c>
      <c r="C3771" s="261" t="s">
        <v>1120</v>
      </c>
      <c r="D3771" s="261" t="s">
        <v>691</v>
      </c>
      <c r="E3771" s="261">
        <v>99282295</v>
      </c>
      <c r="F3771" s="261" t="s">
        <v>6419</v>
      </c>
      <c r="G3771" s="261" t="s">
        <v>742</v>
      </c>
      <c r="H3771" s="261">
        <v>2</v>
      </c>
      <c r="I3771" s="261" t="s">
        <v>6420</v>
      </c>
      <c r="J3771" s="261" t="s">
        <v>6612</v>
      </c>
      <c r="K3771" s="261" t="s">
        <v>6613</v>
      </c>
      <c r="L3771" s="262">
        <v>45713</v>
      </c>
      <c r="M3771" s="261" t="s">
        <v>20</v>
      </c>
    </row>
    <row r="3772" spans="1:13" x14ac:dyDescent="0.35">
      <c r="A3772" s="259" t="s">
        <v>1118</v>
      </c>
      <c r="B3772" s="259" t="s">
        <v>1119</v>
      </c>
      <c r="C3772" s="259" t="s">
        <v>1120</v>
      </c>
      <c r="D3772" s="259" t="s">
        <v>696</v>
      </c>
      <c r="E3772" s="259">
        <v>82282306</v>
      </c>
      <c r="F3772" s="259" t="s">
        <v>6419</v>
      </c>
      <c r="G3772" s="259" t="s">
        <v>742</v>
      </c>
      <c r="H3772" s="259">
        <v>2</v>
      </c>
      <c r="I3772" s="259" t="s">
        <v>6420</v>
      </c>
      <c r="J3772" s="259" t="s">
        <v>6614</v>
      </c>
      <c r="K3772" s="259" t="s">
        <v>6615</v>
      </c>
      <c r="L3772" s="260">
        <v>45713</v>
      </c>
      <c r="M3772" s="259" t="s">
        <v>20</v>
      </c>
    </row>
    <row r="3773" spans="1:13" x14ac:dyDescent="0.35">
      <c r="A3773" s="261" t="s">
        <v>1118</v>
      </c>
      <c r="B3773" s="261" t="s">
        <v>1119</v>
      </c>
      <c r="C3773" s="261" t="s">
        <v>1120</v>
      </c>
      <c r="D3773" s="261" t="s">
        <v>699</v>
      </c>
      <c r="E3773" s="261">
        <v>24102784</v>
      </c>
      <c r="F3773" s="261" t="s">
        <v>6419</v>
      </c>
      <c r="G3773" s="261" t="s">
        <v>742</v>
      </c>
      <c r="H3773" s="261">
        <v>2</v>
      </c>
      <c r="I3773" s="261" t="s">
        <v>6420</v>
      </c>
      <c r="J3773" s="261" t="s">
        <v>6616</v>
      </c>
      <c r="K3773" s="261" t="s">
        <v>6617</v>
      </c>
      <c r="L3773" s="262">
        <v>45713</v>
      </c>
      <c r="M3773" s="261" t="s">
        <v>20</v>
      </c>
    </row>
    <row r="3774" spans="1:13" x14ac:dyDescent="0.35">
      <c r="A3774" s="259" t="s">
        <v>1118</v>
      </c>
      <c r="B3774" s="259" t="s">
        <v>1119</v>
      </c>
      <c r="C3774" s="259" t="s">
        <v>1120</v>
      </c>
      <c r="D3774" s="259" t="s">
        <v>702</v>
      </c>
      <c r="E3774" s="259">
        <v>987170</v>
      </c>
      <c r="F3774" s="259" t="s">
        <v>6419</v>
      </c>
      <c r="G3774" s="259" t="s">
        <v>742</v>
      </c>
      <c r="H3774" s="259">
        <v>2</v>
      </c>
      <c r="I3774" s="259" t="s">
        <v>6420</v>
      </c>
      <c r="J3774" s="259" t="s">
        <v>6618</v>
      </c>
      <c r="K3774" s="259" t="s">
        <v>6619</v>
      </c>
      <c r="L3774" s="260">
        <v>45713</v>
      </c>
      <c r="M3774" s="259" t="s">
        <v>20</v>
      </c>
    </row>
    <row r="3775" spans="1:13" x14ac:dyDescent="0.35">
      <c r="A3775" s="261" t="s">
        <v>1118</v>
      </c>
      <c r="B3775" s="261" t="s">
        <v>1119</v>
      </c>
      <c r="C3775" s="261" t="s">
        <v>1120</v>
      </c>
      <c r="D3775" s="261" t="s">
        <v>572</v>
      </c>
      <c r="E3775" s="261">
        <v>0</v>
      </c>
      <c r="F3775" s="261" t="s">
        <v>6419</v>
      </c>
      <c r="G3775" s="261" t="s">
        <v>742</v>
      </c>
      <c r="H3775" s="261">
        <v>2</v>
      </c>
      <c r="I3775" s="261" t="s">
        <v>6420</v>
      </c>
      <c r="J3775" s="261" t="s">
        <v>6620</v>
      </c>
      <c r="K3775" s="261" t="s">
        <v>6621</v>
      </c>
      <c r="L3775" s="262">
        <v>45713</v>
      </c>
      <c r="M3775" s="261" t="s">
        <v>20</v>
      </c>
    </row>
    <row r="3776" spans="1:13" x14ac:dyDescent="0.35">
      <c r="A3776" s="259" t="s">
        <v>1118</v>
      </c>
      <c r="B3776" s="259" t="s">
        <v>1119</v>
      </c>
      <c r="C3776" s="259" t="s">
        <v>1120</v>
      </c>
      <c r="D3776" s="259" t="s">
        <v>282</v>
      </c>
      <c r="E3776" s="259">
        <v>5</v>
      </c>
      <c r="F3776" s="259" t="s">
        <v>6622</v>
      </c>
      <c r="G3776" s="259" t="s">
        <v>22</v>
      </c>
      <c r="H3776" s="259">
        <v>3</v>
      </c>
      <c r="I3776" s="259" t="s">
        <v>6623</v>
      </c>
      <c r="J3776" s="259" t="s">
        <v>6624</v>
      </c>
      <c r="K3776" s="259" t="s">
        <v>6625</v>
      </c>
      <c r="L3776" s="260">
        <v>45713</v>
      </c>
      <c r="M3776" s="259" t="s">
        <v>310</v>
      </c>
    </row>
    <row r="3777" spans="1:13" x14ac:dyDescent="0.35">
      <c r="A3777" s="261" t="s">
        <v>1118</v>
      </c>
      <c r="B3777" s="261" t="s">
        <v>1119</v>
      </c>
      <c r="C3777" s="261" t="s">
        <v>1120</v>
      </c>
      <c r="D3777" s="261" t="s">
        <v>26</v>
      </c>
      <c r="E3777" s="261" t="s">
        <v>17</v>
      </c>
      <c r="F3777" s="261" t="s">
        <v>17</v>
      </c>
      <c r="G3777" s="261" t="s">
        <v>17</v>
      </c>
      <c r="H3777" s="261" t="s">
        <v>17</v>
      </c>
      <c r="I3777" s="261" t="s">
        <v>17</v>
      </c>
      <c r="J3777" s="261" t="s">
        <v>6454</v>
      </c>
      <c r="K3777" s="261" t="s">
        <v>6626</v>
      </c>
      <c r="L3777" s="262">
        <v>45713</v>
      </c>
      <c r="M3777" s="261" t="s">
        <v>310</v>
      </c>
    </row>
    <row r="3778" spans="1:13" x14ac:dyDescent="0.35">
      <c r="A3778" s="259" t="s">
        <v>1118</v>
      </c>
      <c r="B3778" s="259" t="s">
        <v>1119</v>
      </c>
      <c r="C3778" s="259" t="s">
        <v>1120</v>
      </c>
      <c r="D3778" s="259" t="s">
        <v>28</v>
      </c>
      <c r="E3778" s="259" t="s">
        <v>17</v>
      </c>
      <c r="F3778" s="259" t="s">
        <v>17</v>
      </c>
      <c r="G3778" s="259" t="s">
        <v>17</v>
      </c>
      <c r="H3778" s="259" t="s">
        <v>17</v>
      </c>
      <c r="I3778" s="259" t="s">
        <v>17</v>
      </c>
      <c r="J3778" s="259" t="s">
        <v>6454</v>
      </c>
      <c r="K3778" s="259" t="s">
        <v>6627</v>
      </c>
      <c r="L3778" s="260">
        <v>45713</v>
      </c>
      <c r="M3778" s="259" t="s">
        <v>310</v>
      </c>
    </row>
    <row r="3779" spans="1:13" x14ac:dyDescent="0.35">
      <c r="A3779" s="261" t="s">
        <v>1118</v>
      </c>
      <c r="B3779" s="261" t="s">
        <v>1119</v>
      </c>
      <c r="C3779" s="261" t="s">
        <v>1120</v>
      </c>
      <c r="D3779" s="261" t="s">
        <v>38</v>
      </c>
      <c r="E3779" s="261">
        <v>6229517</v>
      </c>
      <c r="F3779" s="261" t="s">
        <v>6628</v>
      </c>
      <c r="G3779" s="261" t="s">
        <v>742</v>
      </c>
      <c r="H3779" s="261">
        <v>2</v>
      </c>
      <c r="I3779" s="261" t="s">
        <v>6629</v>
      </c>
      <c r="J3779" s="261" t="s">
        <v>6630</v>
      </c>
      <c r="K3779" s="261" t="s">
        <v>6631</v>
      </c>
      <c r="L3779" s="262">
        <v>45713</v>
      </c>
      <c r="M3779" s="261" t="s">
        <v>20</v>
      </c>
    </row>
    <row r="3780" spans="1:13" x14ac:dyDescent="0.35">
      <c r="A3780" s="259" t="s">
        <v>1118</v>
      </c>
      <c r="B3780" s="259" t="s">
        <v>1119</v>
      </c>
      <c r="C3780" s="259" t="s">
        <v>1120</v>
      </c>
      <c r="D3780" s="259" t="s">
        <v>16</v>
      </c>
      <c r="E3780" s="259" t="s">
        <v>17</v>
      </c>
      <c r="F3780" s="259" t="s">
        <v>17</v>
      </c>
      <c r="G3780" s="259" t="s">
        <v>17</v>
      </c>
      <c r="H3780" s="259" t="s">
        <v>17</v>
      </c>
      <c r="I3780" s="259" t="s">
        <v>17</v>
      </c>
      <c r="J3780" s="259" t="s">
        <v>6454</v>
      </c>
      <c r="K3780" s="259" t="s">
        <v>6632</v>
      </c>
      <c r="L3780" s="260">
        <v>45713</v>
      </c>
      <c r="M3780" s="259" t="s">
        <v>310</v>
      </c>
    </row>
    <row r="3781" spans="1:13" x14ac:dyDescent="0.35">
      <c r="A3781" s="261" t="s">
        <v>1118</v>
      </c>
      <c r="B3781" s="261" t="s">
        <v>1119</v>
      </c>
      <c r="C3781" s="261" t="s">
        <v>1120</v>
      </c>
      <c r="D3781" s="261" t="s">
        <v>21</v>
      </c>
      <c r="E3781" s="261" t="s">
        <v>17</v>
      </c>
      <c r="F3781" s="261" t="s">
        <v>17</v>
      </c>
      <c r="G3781" s="261" t="s">
        <v>17</v>
      </c>
      <c r="H3781" s="261" t="s">
        <v>17</v>
      </c>
      <c r="I3781" s="261" t="s">
        <v>17</v>
      </c>
      <c r="J3781" s="261" t="s">
        <v>6454</v>
      </c>
      <c r="K3781" s="261" t="s">
        <v>6633</v>
      </c>
      <c r="L3781" s="262">
        <v>45713</v>
      </c>
      <c r="M3781" s="261" t="s">
        <v>310</v>
      </c>
    </row>
    <row r="3782" spans="1:13" x14ac:dyDescent="0.35">
      <c r="A3782" s="259" t="s">
        <v>1118</v>
      </c>
      <c r="B3782" s="259" t="s">
        <v>1119</v>
      </c>
      <c r="C3782" s="259" t="s">
        <v>1120</v>
      </c>
      <c r="D3782" s="259" t="s">
        <v>558</v>
      </c>
      <c r="E3782" s="259" t="s">
        <v>17</v>
      </c>
      <c r="F3782" s="259" t="s">
        <v>17</v>
      </c>
      <c r="G3782" s="259" t="s">
        <v>17</v>
      </c>
      <c r="H3782" s="259" t="s">
        <v>17</v>
      </c>
      <c r="I3782" s="259" t="s">
        <v>17</v>
      </c>
      <c r="J3782" s="259" t="s">
        <v>6454</v>
      </c>
      <c r="K3782" s="259" t="s">
        <v>6634</v>
      </c>
      <c r="L3782" s="260">
        <v>45713</v>
      </c>
      <c r="M3782" s="259" t="s">
        <v>310</v>
      </c>
    </row>
    <row r="3783" spans="1:13" x14ac:dyDescent="0.35">
      <c r="A3783" s="261" t="s">
        <v>1118</v>
      </c>
      <c r="B3783" s="261" t="s">
        <v>1119</v>
      </c>
      <c r="C3783" s="261" t="s">
        <v>1120</v>
      </c>
      <c r="D3783" s="261" t="s">
        <v>24</v>
      </c>
      <c r="E3783" s="261" t="s">
        <v>17</v>
      </c>
      <c r="F3783" s="261" t="s">
        <v>17</v>
      </c>
      <c r="G3783" s="261" t="s">
        <v>17</v>
      </c>
      <c r="H3783" s="261" t="s">
        <v>17</v>
      </c>
      <c r="I3783" s="261" t="s">
        <v>17</v>
      </c>
      <c r="J3783" s="261" t="s">
        <v>6454</v>
      </c>
      <c r="K3783" s="261" t="s">
        <v>6635</v>
      </c>
      <c r="L3783" s="262">
        <v>45713</v>
      </c>
      <c r="M3783" s="261" t="s">
        <v>310</v>
      </c>
    </row>
    <row r="3784" spans="1:13" x14ac:dyDescent="0.35">
      <c r="A3784" s="259" t="s">
        <v>432</v>
      </c>
      <c r="B3784" s="259" t="s">
        <v>433</v>
      </c>
      <c r="C3784" s="259" t="s">
        <v>173</v>
      </c>
      <c r="D3784" s="259" t="s">
        <v>648</v>
      </c>
      <c r="E3784" s="259">
        <v>45074000</v>
      </c>
      <c r="F3784" s="259" t="s">
        <v>6636</v>
      </c>
      <c r="G3784" s="259" t="s">
        <v>742</v>
      </c>
      <c r="H3784" s="259">
        <v>2</v>
      </c>
      <c r="I3784" s="259" t="s">
        <v>6637</v>
      </c>
      <c r="J3784" s="259" t="s">
        <v>6638</v>
      </c>
      <c r="K3784" s="259" t="s">
        <v>6639</v>
      </c>
      <c r="L3784" s="260">
        <v>45713</v>
      </c>
      <c r="M3784" s="259" t="s">
        <v>20</v>
      </c>
    </row>
    <row r="3785" spans="1:13" x14ac:dyDescent="0.35">
      <c r="A3785" s="261" t="s">
        <v>432</v>
      </c>
      <c r="B3785" s="261" t="s">
        <v>433</v>
      </c>
      <c r="C3785" s="261" t="s">
        <v>173</v>
      </c>
      <c r="D3785" s="261" t="s">
        <v>653</v>
      </c>
      <c r="E3785" s="261">
        <v>382388</v>
      </c>
      <c r="F3785" s="261" t="s">
        <v>6640</v>
      </c>
      <c r="G3785" s="261" t="s">
        <v>742</v>
      </c>
      <c r="H3785" s="261">
        <v>2</v>
      </c>
      <c r="I3785" s="261" t="s">
        <v>6641</v>
      </c>
      <c r="J3785" s="261" t="s">
        <v>6642</v>
      </c>
      <c r="K3785" s="261" t="s">
        <v>6643</v>
      </c>
      <c r="L3785" s="262">
        <v>45713</v>
      </c>
      <c r="M3785" s="261" t="s">
        <v>20</v>
      </c>
    </row>
    <row r="3786" spans="1:13" x14ac:dyDescent="0.35">
      <c r="A3786" s="259" t="s">
        <v>432</v>
      </c>
      <c r="B3786" s="259" t="s">
        <v>433</v>
      </c>
      <c r="C3786" s="259" t="s">
        <v>173</v>
      </c>
      <c r="D3786" s="259" t="s">
        <v>658</v>
      </c>
      <c r="E3786" s="259">
        <v>44570353</v>
      </c>
      <c r="F3786" s="259" t="s">
        <v>6644</v>
      </c>
      <c r="G3786" s="259" t="s">
        <v>742</v>
      </c>
      <c r="H3786" s="259">
        <v>2</v>
      </c>
      <c r="I3786" s="259" t="s">
        <v>6645</v>
      </c>
      <c r="J3786" s="259" t="s">
        <v>6646</v>
      </c>
      <c r="K3786" s="259" t="s">
        <v>6647</v>
      </c>
      <c r="L3786" s="260">
        <v>45713</v>
      </c>
      <c r="M3786" s="259" t="s">
        <v>20</v>
      </c>
    </row>
    <row r="3787" spans="1:13" x14ac:dyDescent="0.35">
      <c r="A3787" s="261" t="s">
        <v>432</v>
      </c>
      <c r="B3787" s="261" t="s">
        <v>433</v>
      </c>
      <c r="C3787" s="261" t="s">
        <v>173</v>
      </c>
      <c r="D3787" s="261" t="s">
        <v>663</v>
      </c>
      <c r="E3787" s="261">
        <v>7481214</v>
      </c>
      <c r="F3787" s="261" t="s">
        <v>6648</v>
      </c>
      <c r="G3787" s="261" t="s">
        <v>742</v>
      </c>
      <c r="H3787" s="261">
        <v>2</v>
      </c>
      <c r="I3787" s="261" t="s">
        <v>6649</v>
      </c>
      <c r="J3787" s="261" t="s">
        <v>6648</v>
      </c>
      <c r="K3787" s="261" t="s">
        <v>6650</v>
      </c>
      <c r="L3787" s="262">
        <v>45713</v>
      </c>
      <c r="M3787" s="261" t="s">
        <v>20</v>
      </c>
    </row>
    <row r="3788" spans="1:13" x14ac:dyDescent="0.35">
      <c r="A3788" s="259" t="s">
        <v>432</v>
      </c>
      <c r="B3788" s="259" t="s">
        <v>433</v>
      </c>
      <c r="C3788" s="259" t="s">
        <v>173</v>
      </c>
      <c r="D3788" s="259" t="s">
        <v>413</v>
      </c>
      <c r="E3788" s="259">
        <v>6270089</v>
      </c>
      <c r="F3788" s="259" t="s">
        <v>6651</v>
      </c>
      <c r="G3788" s="259" t="s">
        <v>742</v>
      </c>
      <c r="H3788" s="259">
        <v>2</v>
      </c>
      <c r="I3788" s="259" t="s">
        <v>6652</v>
      </c>
      <c r="J3788" s="259" t="s">
        <v>6653</v>
      </c>
      <c r="K3788" s="259" t="s">
        <v>6654</v>
      </c>
      <c r="L3788" s="260">
        <v>45713</v>
      </c>
      <c r="M3788" s="259" t="s">
        <v>20</v>
      </c>
    </row>
    <row r="3789" spans="1:13" x14ac:dyDescent="0.35">
      <c r="A3789" s="261" t="s">
        <v>432</v>
      </c>
      <c r="B3789" s="261" t="s">
        <v>433</v>
      </c>
      <c r="C3789" s="261" t="s">
        <v>173</v>
      </c>
      <c r="D3789" s="261" t="s">
        <v>545</v>
      </c>
      <c r="E3789" s="261">
        <v>470</v>
      </c>
      <c r="F3789" s="261" t="s">
        <v>6655</v>
      </c>
      <c r="G3789" s="261" t="s">
        <v>742</v>
      </c>
      <c r="H3789" s="261">
        <v>2</v>
      </c>
      <c r="I3789" s="261" t="s">
        <v>4234</v>
      </c>
      <c r="J3789" s="261" t="s">
        <v>6656</v>
      </c>
      <c r="K3789" s="261" t="s">
        <v>6657</v>
      </c>
      <c r="L3789" s="262">
        <v>45713</v>
      </c>
      <c r="M3789" s="261" t="s">
        <v>20</v>
      </c>
    </row>
    <row r="3790" spans="1:13" x14ac:dyDescent="0.35">
      <c r="A3790" s="259" t="s">
        <v>432</v>
      </c>
      <c r="B3790" s="259" t="s">
        <v>433</v>
      </c>
      <c r="C3790" s="259" t="s">
        <v>173</v>
      </c>
      <c r="D3790" s="259" t="s">
        <v>550</v>
      </c>
      <c r="E3790" s="259">
        <v>470</v>
      </c>
      <c r="F3790" s="259" t="s">
        <v>6655</v>
      </c>
      <c r="G3790" s="259" t="s">
        <v>742</v>
      </c>
      <c r="H3790" s="259">
        <v>2</v>
      </c>
      <c r="I3790" s="259" t="s">
        <v>4234</v>
      </c>
      <c r="J3790" s="259" t="s">
        <v>6656</v>
      </c>
      <c r="K3790" s="259" t="s">
        <v>6658</v>
      </c>
      <c r="L3790" s="260">
        <v>45713</v>
      </c>
      <c r="M3790" s="259" t="s">
        <v>20</v>
      </c>
    </row>
    <row r="3791" spans="1:13" x14ac:dyDescent="0.35">
      <c r="A3791" s="261" t="s">
        <v>432</v>
      </c>
      <c r="B3791" s="261" t="s">
        <v>433</v>
      </c>
      <c r="C3791" s="261" t="s">
        <v>173</v>
      </c>
      <c r="D3791" s="261" t="s">
        <v>686</v>
      </c>
      <c r="E3791" s="261">
        <v>126360</v>
      </c>
      <c r="F3791" s="261" t="s">
        <v>6659</v>
      </c>
      <c r="G3791" s="261" t="s">
        <v>742</v>
      </c>
      <c r="H3791" s="261">
        <v>2</v>
      </c>
      <c r="I3791" s="261" t="s">
        <v>6660</v>
      </c>
      <c r="J3791" s="261" t="s">
        <v>6661</v>
      </c>
      <c r="K3791" s="261" t="s">
        <v>6662</v>
      </c>
      <c r="L3791" s="262">
        <v>45713</v>
      </c>
      <c r="M3791" s="261" t="s">
        <v>20</v>
      </c>
    </row>
    <row r="3792" spans="1:13" x14ac:dyDescent="0.35">
      <c r="A3792" s="259" t="s">
        <v>432</v>
      </c>
      <c r="B3792" s="259" t="s">
        <v>433</v>
      </c>
      <c r="C3792" s="259" t="s">
        <v>173</v>
      </c>
      <c r="D3792" s="259" t="s">
        <v>691</v>
      </c>
      <c r="E3792" s="259">
        <v>37089139</v>
      </c>
      <c r="F3792" s="259" t="s">
        <v>6663</v>
      </c>
      <c r="G3792" s="259" t="s">
        <v>742</v>
      </c>
      <c r="H3792" s="259">
        <v>2</v>
      </c>
      <c r="I3792" s="259" t="s">
        <v>6664</v>
      </c>
      <c r="J3792" s="259" t="s">
        <v>3762</v>
      </c>
      <c r="K3792" s="259" t="s">
        <v>6665</v>
      </c>
      <c r="L3792" s="260">
        <v>45713</v>
      </c>
      <c r="M3792" s="259" t="s">
        <v>20</v>
      </c>
    </row>
    <row r="3793" spans="1:13" x14ac:dyDescent="0.35">
      <c r="A3793" s="261" t="s">
        <v>432</v>
      </c>
      <c r="B3793" s="261" t="s">
        <v>433</v>
      </c>
      <c r="C3793" s="261" t="s">
        <v>173</v>
      </c>
      <c r="D3793" s="261" t="s">
        <v>696</v>
      </c>
      <c r="E3793" s="261">
        <v>7354854</v>
      </c>
      <c r="F3793" s="261" t="s">
        <v>6666</v>
      </c>
      <c r="G3793" s="261" t="s">
        <v>742</v>
      </c>
      <c r="H3793" s="261">
        <v>2</v>
      </c>
      <c r="I3793" s="261" t="s">
        <v>6667</v>
      </c>
      <c r="J3793" s="261" t="s">
        <v>6668</v>
      </c>
      <c r="K3793" s="261" t="s">
        <v>6669</v>
      </c>
      <c r="L3793" s="262">
        <v>45713</v>
      </c>
      <c r="M3793" s="261" t="s">
        <v>20</v>
      </c>
    </row>
    <row r="3794" spans="1:13" x14ac:dyDescent="0.35">
      <c r="A3794" s="259" t="s">
        <v>432</v>
      </c>
      <c r="B3794" s="259" t="s">
        <v>433</v>
      </c>
      <c r="C3794" s="259" t="s">
        <v>173</v>
      </c>
      <c r="D3794" s="259" t="s">
        <v>699</v>
      </c>
      <c r="E3794" s="259">
        <v>93456</v>
      </c>
      <c r="F3794" s="259" t="s">
        <v>6659</v>
      </c>
      <c r="G3794" s="259" t="s">
        <v>742</v>
      </c>
      <c r="H3794" s="259">
        <v>2</v>
      </c>
      <c r="I3794" s="259" t="s">
        <v>6660</v>
      </c>
      <c r="J3794" s="259" t="s">
        <v>6670</v>
      </c>
      <c r="K3794" s="259" t="s">
        <v>6671</v>
      </c>
      <c r="L3794" s="260">
        <v>45713</v>
      </c>
      <c r="M3794" s="259" t="s">
        <v>20</v>
      </c>
    </row>
    <row r="3795" spans="1:13" x14ac:dyDescent="0.35">
      <c r="A3795" s="261" t="s">
        <v>432</v>
      </c>
      <c r="B3795" s="261" t="s">
        <v>433</v>
      </c>
      <c r="C3795" s="261" t="s">
        <v>173</v>
      </c>
      <c r="D3795" s="261" t="s">
        <v>702</v>
      </c>
      <c r="E3795" s="261">
        <v>32904</v>
      </c>
      <c r="F3795" s="261" t="s">
        <v>6659</v>
      </c>
      <c r="G3795" s="261" t="s">
        <v>742</v>
      </c>
      <c r="H3795" s="261">
        <v>2</v>
      </c>
      <c r="I3795" s="261" t="s">
        <v>6660</v>
      </c>
      <c r="J3795" s="261" t="s">
        <v>6670</v>
      </c>
      <c r="K3795" s="261" t="s">
        <v>6672</v>
      </c>
      <c r="L3795" s="262">
        <v>45713</v>
      </c>
      <c r="M3795" s="261" t="s">
        <v>20</v>
      </c>
    </row>
    <row r="3796" spans="1:13" x14ac:dyDescent="0.35">
      <c r="A3796" s="259" t="s">
        <v>432</v>
      </c>
      <c r="B3796" s="259" t="s">
        <v>433</v>
      </c>
      <c r="C3796" s="259" t="s">
        <v>173</v>
      </c>
      <c r="D3796" s="259" t="s">
        <v>572</v>
      </c>
      <c r="E3796" s="259">
        <v>0</v>
      </c>
      <c r="F3796" s="259" t="s">
        <v>6659</v>
      </c>
      <c r="G3796" s="259" t="s">
        <v>742</v>
      </c>
      <c r="H3796" s="259">
        <v>2</v>
      </c>
      <c r="I3796" s="259" t="s">
        <v>6660</v>
      </c>
      <c r="J3796" s="259" t="s">
        <v>6673</v>
      </c>
      <c r="K3796" s="259" t="s">
        <v>6674</v>
      </c>
      <c r="L3796" s="260">
        <v>45713</v>
      </c>
      <c r="M3796" s="259" t="s">
        <v>20</v>
      </c>
    </row>
    <row r="3797" spans="1:13" x14ac:dyDescent="0.35">
      <c r="A3797" s="261" t="s">
        <v>432</v>
      </c>
      <c r="B3797" s="261" t="s">
        <v>433</v>
      </c>
      <c r="C3797" s="261" t="s">
        <v>173</v>
      </c>
      <c r="D3797" s="261" t="s">
        <v>282</v>
      </c>
      <c r="E3797" s="261">
        <v>4</v>
      </c>
      <c r="F3797" s="261" t="s">
        <v>6675</v>
      </c>
      <c r="G3797" s="261" t="s">
        <v>742</v>
      </c>
      <c r="H3797" s="261">
        <v>2</v>
      </c>
      <c r="I3797" s="261" t="s">
        <v>6676</v>
      </c>
      <c r="J3797" s="261" t="s">
        <v>6677</v>
      </c>
      <c r="K3797" s="261" t="s">
        <v>6678</v>
      </c>
      <c r="L3797" s="262">
        <v>45713</v>
      </c>
      <c r="M3797" s="261" t="s">
        <v>20</v>
      </c>
    </row>
    <row r="3798" spans="1:13" x14ac:dyDescent="0.35">
      <c r="A3798" s="259" t="s">
        <v>171</v>
      </c>
      <c r="B3798" s="259" t="s">
        <v>172</v>
      </c>
      <c r="C3798" s="259" t="s">
        <v>173</v>
      </c>
      <c r="D3798" s="259" t="s">
        <v>648</v>
      </c>
      <c r="E3798" s="259">
        <v>45074000</v>
      </c>
      <c r="F3798" s="259" t="s">
        <v>6636</v>
      </c>
      <c r="G3798" s="259" t="s">
        <v>742</v>
      </c>
      <c r="H3798" s="259">
        <v>2</v>
      </c>
      <c r="I3798" s="259" t="s">
        <v>6637</v>
      </c>
      <c r="J3798" s="259" t="s">
        <v>6679</v>
      </c>
      <c r="K3798" s="259" t="s">
        <v>6680</v>
      </c>
      <c r="L3798" s="260">
        <v>45713</v>
      </c>
      <c r="M3798" s="259" t="s">
        <v>20</v>
      </c>
    </row>
    <row r="3799" spans="1:13" x14ac:dyDescent="0.35">
      <c r="A3799" s="261" t="s">
        <v>171</v>
      </c>
      <c r="B3799" s="261" t="s">
        <v>172</v>
      </c>
      <c r="C3799" s="261" t="s">
        <v>173</v>
      </c>
      <c r="D3799" s="261" t="s">
        <v>653</v>
      </c>
      <c r="E3799" s="261">
        <v>382388</v>
      </c>
      <c r="F3799" s="261" t="s">
        <v>6640</v>
      </c>
      <c r="G3799" s="261" t="s">
        <v>742</v>
      </c>
      <c r="H3799" s="261">
        <v>2</v>
      </c>
      <c r="I3799" s="261" t="s">
        <v>6641</v>
      </c>
      <c r="J3799" s="261" t="s">
        <v>6642</v>
      </c>
      <c r="K3799" s="261" t="s">
        <v>6681</v>
      </c>
      <c r="L3799" s="262">
        <v>45713</v>
      </c>
      <c r="M3799" s="261" t="s">
        <v>20</v>
      </c>
    </row>
    <row r="3800" spans="1:13" x14ac:dyDescent="0.35">
      <c r="A3800" s="259" t="s">
        <v>171</v>
      </c>
      <c r="B3800" s="259" t="s">
        <v>172</v>
      </c>
      <c r="C3800" s="259" t="s">
        <v>173</v>
      </c>
      <c r="D3800" s="259" t="s">
        <v>658</v>
      </c>
      <c r="E3800" s="259">
        <v>44259629</v>
      </c>
      <c r="F3800" s="259" t="s">
        <v>6682</v>
      </c>
      <c r="G3800" s="259" t="s">
        <v>742</v>
      </c>
      <c r="H3800" s="259">
        <v>2</v>
      </c>
      <c r="I3800" s="259" t="s">
        <v>6683</v>
      </c>
      <c r="J3800" s="259" t="s">
        <v>6684</v>
      </c>
      <c r="K3800" s="259" t="s">
        <v>6685</v>
      </c>
      <c r="L3800" s="260">
        <v>45713</v>
      </c>
      <c r="M3800" s="259" t="s">
        <v>20</v>
      </c>
    </row>
    <row r="3801" spans="1:13" x14ac:dyDescent="0.35">
      <c r="A3801" s="261" t="s">
        <v>171</v>
      </c>
      <c r="B3801" s="261" t="s">
        <v>172</v>
      </c>
      <c r="C3801" s="261" t="s">
        <v>173</v>
      </c>
      <c r="D3801" s="261" t="s">
        <v>663</v>
      </c>
      <c r="E3801" s="261">
        <v>5959365</v>
      </c>
      <c r="F3801" s="261" t="s">
        <v>6686</v>
      </c>
      <c r="G3801" s="261" t="s">
        <v>742</v>
      </c>
      <c r="H3801" s="261">
        <v>2</v>
      </c>
      <c r="I3801" s="261" t="s">
        <v>6687</v>
      </c>
      <c r="J3801" s="261" t="s">
        <v>6688</v>
      </c>
      <c r="K3801" s="261" t="s">
        <v>6689</v>
      </c>
      <c r="L3801" s="262">
        <v>45713</v>
      </c>
      <c r="M3801" s="261" t="s">
        <v>20</v>
      </c>
    </row>
    <row r="3802" spans="1:13" x14ac:dyDescent="0.35">
      <c r="A3802" s="259" t="s">
        <v>171</v>
      </c>
      <c r="B3802" s="259" t="s">
        <v>172</v>
      </c>
      <c r="C3802" s="259" t="s">
        <v>173</v>
      </c>
      <c r="D3802" s="259" t="s">
        <v>413</v>
      </c>
      <c r="E3802" s="259">
        <v>5959365</v>
      </c>
      <c r="F3802" s="259" t="s">
        <v>6686</v>
      </c>
      <c r="G3802" s="259" t="s">
        <v>742</v>
      </c>
      <c r="H3802" s="259">
        <v>2</v>
      </c>
      <c r="I3802" s="259" t="s">
        <v>6687</v>
      </c>
      <c r="J3802" s="259" t="s">
        <v>6690</v>
      </c>
      <c r="K3802" s="259" t="s">
        <v>6691</v>
      </c>
      <c r="L3802" s="260">
        <v>45713</v>
      </c>
      <c r="M3802" s="259" t="s">
        <v>20</v>
      </c>
    </row>
    <row r="3803" spans="1:13" x14ac:dyDescent="0.35">
      <c r="A3803" s="261" t="s">
        <v>171</v>
      </c>
      <c r="B3803" s="261" t="s">
        <v>172</v>
      </c>
      <c r="C3803" s="261" t="s">
        <v>173</v>
      </c>
      <c r="D3803" s="261" t="s">
        <v>545</v>
      </c>
      <c r="E3803" s="261">
        <v>470</v>
      </c>
      <c r="F3803" s="261" t="s">
        <v>6655</v>
      </c>
      <c r="G3803" s="261" t="s">
        <v>742</v>
      </c>
      <c r="H3803" s="261">
        <v>2</v>
      </c>
      <c r="I3803" s="261" t="s">
        <v>4234</v>
      </c>
      <c r="J3803" s="261" t="s">
        <v>6692</v>
      </c>
      <c r="K3803" s="261" t="s">
        <v>6693</v>
      </c>
      <c r="L3803" s="262">
        <v>45713</v>
      </c>
      <c r="M3803" s="261" t="s">
        <v>20</v>
      </c>
    </row>
    <row r="3804" spans="1:13" x14ac:dyDescent="0.35">
      <c r="A3804" s="259" t="s">
        <v>171</v>
      </c>
      <c r="B3804" s="259" t="s">
        <v>172</v>
      </c>
      <c r="C3804" s="259" t="s">
        <v>173</v>
      </c>
      <c r="D3804" s="259" t="s">
        <v>550</v>
      </c>
      <c r="E3804" s="259">
        <v>470</v>
      </c>
      <c r="F3804" s="259" t="s">
        <v>6655</v>
      </c>
      <c r="G3804" s="259" t="s">
        <v>742</v>
      </c>
      <c r="H3804" s="259">
        <v>2</v>
      </c>
      <c r="I3804" s="259" t="s">
        <v>4234</v>
      </c>
      <c r="J3804" s="259" t="s">
        <v>6694</v>
      </c>
      <c r="K3804" s="259" t="s">
        <v>6695</v>
      </c>
      <c r="L3804" s="260">
        <v>45713</v>
      </c>
      <c r="M3804" s="259" t="s">
        <v>20</v>
      </c>
    </row>
    <row r="3805" spans="1:13" x14ac:dyDescent="0.35">
      <c r="A3805" s="261" t="s">
        <v>171</v>
      </c>
      <c r="B3805" s="261" t="s">
        <v>172</v>
      </c>
      <c r="C3805" s="261" t="s">
        <v>173</v>
      </c>
      <c r="D3805" s="261" t="s">
        <v>686</v>
      </c>
      <c r="E3805" s="261">
        <v>89391</v>
      </c>
      <c r="F3805" s="261" t="s">
        <v>6696</v>
      </c>
      <c r="G3805" s="261" t="s">
        <v>742</v>
      </c>
      <c r="H3805" s="261">
        <v>2</v>
      </c>
      <c r="I3805" s="261" t="s">
        <v>6697</v>
      </c>
      <c r="J3805" s="261" t="s">
        <v>6698</v>
      </c>
      <c r="K3805" s="261" t="s">
        <v>6699</v>
      </c>
      <c r="L3805" s="262">
        <v>45713</v>
      </c>
      <c r="M3805" s="261" t="s">
        <v>20</v>
      </c>
    </row>
    <row r="3806" spans="1:13" x14ac:dyDescent="0.35">
      <c r="A3806" s="259" t="s">
        <v>171</v>
      </c>
      <c r="B3806" s="259" t="s">
        <v>172</v>
      </c>
      <c r="C3806" s="259" t="s">
        <v>173</v>
      </c>
      <c r="D3806" s="259" t="s">
        <v>691</v>
      </c>
      <c r="E3806" s="259">
        <v>38300264</v>
      </c>
      <c r="F3806" s="259" t="s">
        <v>6700</v>
      </c>
      <c r="G3806" s="259" t="s">
        <v>22</v>
      </c>
      <c r="H3806" s="259">
        <v>3</v>
      </c>
      <c r="I3806" s="259" t="s">
        <v>6701</v>
      </c>
      <c r="J3806" s="259" t="s">
        <v>6702</v>
      </c>
      <c r="K3806" s="259" t="s">
        <v>6703</v>
      </c>
      <c r="L3806" s="260">
        <v>45713</v>
      </c>
      <c r="M3806" s="259" t="s">
        <v>20</v>
      </c>
    </row>
    <row r="3807" spans="1:13" x14ac:dyDescent="0.35">
      <c r="A3807" s="261" t="s">
        <v>171</v>
      </c>
      <c r="B3807" s="261" t="s">
        <v>172</v>
      </c>
      <c r="C3807" s="261" t="s">
        <v>173</v>
      </c>
      <c r="D3807" s="261" t="s">
        <v>696</v>
      </c>
      <c r="E3807" s="261">
        <v>5869974</v>
      </c>
      <c r="F3807" s="261" t="s">
        <v>6696</v>
      </c>
      <c r="G3807" s="261" t="s">
        <v>742</v>
      </c>
      <c r="H3807" s="261">
        <v>2</v>
      </c>
      <c r="I3807" s="261" t="s">
        <v>6697</v>
      </c>
      <c r="J3807" s="261" t="s">
        <v>6704</v>
      </c>
      <c r="K3807" s="261" t="s">
        <v>6705</v>
      </c>
      <c r="L3807" s="262">
        <v>45713</v>
      </c>
      <c r="M3807" s="261" t="s">
        <v>20</v>
      </c>
    </row>
    <row r="3808" spans="1:13" x14ac:dyDescent="0.35">
      <c r="A3808" s="259" t="s">
        <v>171</v>
      </c>
      <c r="B3808" s="259" t="s">
        <v>172</v>
      </c>
      <c r="C3808" s="259" t="s">
        <v>173</v>
      </c>
      <c r="D3808" s="259" t="s">
        <v>699</v>
      </c>
      <c r="E3808" s="259">
        <v>59594</v>
      </c>
      <c r="F3808" s="259" t="s">
        <v>6696</v>
      </c>
      <c r="G3808" s="259" t="s">
        <v>742</v>
      </c>
      <c r="H3808" s="259">
        <v>2</v>
      </c>
      <c r="I3808" s="259" t="s">
        <v>6697</v>
      </c>
      <c r="J3808" s="259" t="s">
        <v>6706</v>
      </c>
      <c r="K3808" s="259" t="s">
        <v>6707</v>
      </c>
      <c r="L3808" s="260">
        <v>45713</v>
      </c>
      <c r="M3808" s="259" t="s">
        <v>20</v>
      </c>
    </row>
    <row r="3809" spans="1:13" x14ac:dyDescent="0.35">
      <c r="A3809" s="261" t="s">
        <v>171</v>
      </c>
      <c r="B3809" s="261" t="s">
        <v>172</v>
      </c>
      <c r="C3809" s="261" t="s">
        <v>173</v>
      </c>
      <c r="D3809" s="261" t="s">
        <v>702</v>
      </c>
      <c r="E3809" s="261">
        <v>29797</v>
      </c>
      <c r="F3809" s="261" t="s">
        <v>6696</v>
      </c>
      <c r="G3809" s="261" t="s">
        <v>742</v>
      </c>
      <c r="H3809" s="261">
        <v>2</v>
      </c>
      <c r="I3809" s="261" t="s">
        <v>6697</v>
      </c>
      <c r="J3809" s="261" t="s">
        <v>6706</v>
      </c>
      <c r="K3809" s="261" t="s">
        <v>6708</v>
      </c>
      <c r="L3809" s="262">
        <v>45713</v>
      </c>
      <c r="M3809" s="261" t="s">
        <v>20</v>
      </c>
    </row>
    <row r="3810" spans="1:13" x14ac:dyDescent="0.35">
      <c r="A3810" s="259" t="s">
        <v>171</v>
      </c>
      <c r="B3810" s="259" t="s">
        <v>172</v>
      </c>
      <c r="C3810" s="259" t="s">
        <v>173</v>
      </c>
      <c r="D3810" s="259" t="s">
        <v>572</v>
      </c>
      <c r="E3810" s="259">
        <v>0</v>
      </c>
      <c r="F3810" s="259" t="s">
        <v>6696</v>
      </c>
      <c r="G3810" s="259" t="s">
        <v>742</v>
      </c>
      <c r="H3810" s="259">
        <v>2</v>
      </c>
      <c r="I3810" s="259" t="s">
        <v>6697</v>
      </c>
      <c r="J3810" s="259" t="s">
        <v>6706</v>
      </c>
      <c r="K3810" s="259" t="s">
        <v>6709</v>
      </c>
      <c r="L3810" s="260">
        <v>45713</v>
      </c>
      <c r="M3810" s="259" t="s">
        <v>20</v>
      </c>
    </row>
    <row r="3811" spans="1:13" x14ac:dyDescent="0.35">
      <c r="A3811" s="261" t="s">
        <v>171</v>
      </c>
      <c r="B3811" s="261" t="s">
        <v>172</v>
      </c>
      <c r="C3811" s="261" t="s">
        <v>173</v>
      </c>
      <c r="D3811" s="261" t="s">
        <v>282</v>
      </c>
      <c r="E3811" s="261">
        <v>2</v>
      </c>
      <c r="F3811" s="261" t="s">
        <v>6686</v>
      </c>
      <c r="G3811" s="261" t="s">
        <v>742</v>
      </c>
      <c r="H3811" s="261">
        <v>2</v>
      </c>
      <c r="I3811" s="261" t="s">
        <v>6687</v>
      </c>
      <c r="J3811" s="261" t="s">
        <v>6710</v>
      </c>
      <c r="K3811" s="261" t="s">
        <v>6711</v>
      </c>
      <c r="L3811" s="262">
        <v>45713</v>
      </c>
      <c r="M3811" s="261" t="s">
        <v>20</v>
      </c>
    </row>
    <row r="3812" spans="1:13" x14ac:dyDescent="0.35">
      <c r="A3812" s="259" t="s">
        <v>177</v>
      </c>
      <c r="B3812" s="259" t="s">
        <v>178</v>
      </c>
      <c r="C3812" s="259" t="s">
        <v>173</v>
      </c>
      <c r="D3812" s="259" t="s">
        <v>648</v>
      </c>
      <c r="E3812" s="259">
        <v>45074000</v>
      </c>
      <c r="F3812" s="259" t="s">
        <v>6636</v>
      </c>
      <c r="G3812" s="259" t="s">
        <v>742</v>
      </c>
      <c r="H3812" s="259">
        <v>2</v>
      </c>
      <c r="I3812" s="259" t="s">
        <v>6637</v>
      </c>
      <c r="J3812" s="259" t="s">
        <v>6679</v>
      </c>
      <c r="K3812" s="259" t="s">
        <v>6712</v>
      </c>
      <c r="L3812" s="260">
        <v>45713</v>
      </c>
      <c r="M3812" s="259" t="s">
        <v>20</v>
      </c>
    </row>
    <row r="3813" spans="1:13" x14ac:dyDescent="0.35">
      <c r="A3813" s="261" t="s">
        <v>177</v>
      </c>
      <c r="B3813" s="261" t="s">
        <v>178</v>
      </c>
      <c r="C3813" s="261" t="s">
        <v>173</v>
      </c>
      <c r="D3813" s="261" t="s">
        <v>653</v>
      </c>
      <c r="E3813" s="261">
        <v>36000</v>
      </c>
      <c r="F3813" s="261" t="s">
        <v>6713</v>
      </c>
      <c r="G3813" s="261" t="s">
        <v>358</v>
      </c>
      <c r="H3813" s="261">
        <v>1</v>
      </c>
      <c r="I3813" s="261" t="s">
        <v>6714</v>
      </c>
      <c r="J3813" s="261" t="s">
        <v>6715</v>
      </c>
      <c r="K3813" s="261" t="s">
        <v>6716</v>
      </c>
      <c r="L3813" s="262">
        <v>45713</v>
      </c>
      <c r="M3813" s="261" t="s">
        <v>20</v>
      </c>
    </row>
    <row r="3814" spans="1:13" x14ac:dyDescent="0.35">
      <c r="A3814" s="259" t="s">
        <v>177</v>
      </c>
      <c r="B3814" s="259" t="s">
        <v>178</v>
      </c>
      <c r="C3814" s="259" t="s">
        <v>173</v>
      </c>
      <c r="D3814" s="259" t="s">
        <v>658</v>
      </c>
      <c r="E3814" s="259">
        <v>7133494</v>
      </c>
      <c r="F3814" s="259" t="s">
        <v>6717</v>
      </c>
      <c r="G3814" s="259" t="s">
        <v>742</v>
      </c>
      <c r="H3814" s="259">
        <v>2</v>
      </c>
      <c r="I3814" s="259" t="s">
        <v>6718</v>
      </c>
      <c r="J3814" s="259" t="s">
        <v>6719</v>
      </c>
      <c r="K3814" s="259" t="s">
        <v>6720</v>
      </c>
      <c r="L3814" s="260">
        <v>45713</v>
      </c>
      <c r="M3814" s="259" t="s">
        <v>20</v>
      </c>
    </row>
    <row r="3815" spans="1:13" x14ac:dyDescent="0.35">
      <c r="A3815" s="261" t="s">
        <v>177</v>
      </c>
      <c r="B3815" s="261" t="s">
        <v>178</v>
      </c>
      <c r="C3815" s="261" t="s">
        <v>173</v>
      </c>
      <c r="D3815" s="261" t="s">
        <v>663</v>
      </c>
      <c r="E3815" s="261">
        <v>1521849</v>
      </c>
      <c r="F3815" s="261" t="s">
        <v>6721</v>
      </c>
      <c r="G3815" s="261" t="s">
        <v>742</v>
      </c>
      <c r="H3815" s="261">
        <v>2</v>
      </c>
      <c r="I3815" s="261" t="s">
        <v>6722</v>
      </c>
      <c r="J3815" s="261" t="s">
        <v>6723</v>
      </c>
      <c r="K3815" s="261" t="s">
        <v>6724</v>
      </c>
      <c r="L3815" s="262">
        <v>45713</v>
      </c>
      <c r="M3815" s="261" t="s">
        <v>20</v>
      </c>
    </row>
    <row r="3816" spans="1:13" x14ac:dyDescent="0.35">
      <c r="A3816" s="259" t="s">
        <v>177</v>
      </c>
      <c r="B3816" s="259" t="s">
        <v>178</v>
      </c>
      <c r="C3816" s="259" t="s">
        <v>173</v>
      </c>
      <c r="D3816" s="259" t="s">
        <v>413</v>
      </c>
      <c r="E3816" s="259">
        <v>310724</v>
      </c>
      <c r="F3816" s="259" t="s">
        <v>6725</v>
      </c>
      <c r="G3816" s="259" t="s">
        <v>742</v>
      </c>
      <c r="H3816" s="259">
        <v>2</v>
      </c>
      <c r="I3816" s="259" t="s">
        <v>6726</v>
      </c>
      <c r="J3816" s="259" t="s">
        <v>6727</v>
      </c>
      <c r="K3816" s="259" t="s">
        <v>6728</v>
      </c>
      <c r="L3816" s="260">
        <v>45713</v>
      </c>
      <c r="M3816" s="259" t="s">
        <v>20</v>
      </c>
    </row>
    <row r="3817" spans="1:13" x14ac:dyDescent="0.35">
      <c r="A3817" s="261" t="s">
        <v>177</v>
      </c>
      <c r="B3817" s="261" t="s">
        <v>178</v>
      </c>
      <c r="C3817" s="261" t="s">
        <v>173</v>
      </c>
      <c r="D3817" s="261" t="s">
        <v>545</v>
      </c>
      <c r="E3817" s="261" t="s">
        <v>17</v>
      </c>
      <c r="F3817" s="261" t="s">
        <v>17</v>
      </c>
      <c r="G3817" s="261" t="s">
        <v>17</v>
      </c>
      <c r="H3817" s="261" t="s">
        <v>17</v>
      </c>
      <c r="I3817" s="261" t="s">
        <v>17</v>
      </c>
      <c r="J3817" s="261" t="s">
        <v>17</v>
      </c>
      <c r="K3817" s="261" t="s">
        <v>6729</v>
      </c>
      <c r="L3817" s="262">
        <v>45713</v>
      </c>
      <c r="M3817" s="261" t="s">
        <v>20</v>
      </c>
    </row>
    <row r="3818" spans="1:13" x14ac:dyDescent="0.35">
      <c r="A3818" s="259" t="s">
        <v>177</v>
      </c>
      <c r="B3818" s="259" t="s">
        <v>178</v>
      </c>
      <c r="C3818" s="259" t="s">
        <v>173</v>
      </c>
      <c r="D3818" s="259" t="s">
        <v>550</v>
      </c>
      <c r="E3818" s="259">
        <v>470</v>
      </c>
      <c r="F3818" s="259" t="s">
        <v>6655</v>
      </c>
      <c r="G3818" s="259" t="s">
        <v>742</v>
      </c>
      <c r="H3818" s="259">
        <v>2</v>
      </c>
      <c r="I3818" s="259" t="s">
        <v>4234</v>
      </c>
      <c r="J3818" s="259" t="s">
        <v>6656</v>
      </c>
      <c r="K3818" s="259" t="s">
        <v>6730</v>
      </c>
      <c r="L3818" s="260">
        <v>45713</v>
      </c>
      <c r="M3818" s="259" t="s">
        <v>20</v>
      </c>
    </row>
    <row r="3819" spans="1:13" x14ac:dyDescent="0.35">
      <c r="A3819" s="261" t="s">
        <v>177</v>
      </c>
      <c r="B3819" s="261" t="s">
        <v>178</v>
      </c>
      <c r="C3819" s="261" t="s">
        <v>173</v>
      </c>
      <c r="D3819" s="261" t="s">
        <v>686</v>
      </c>
      <c r="E3819" s="261">
        <v>36969</v>
      </c>
      <c r="F3819" s="261" t="s">
        <v>6731</v>
      </c>
      <c r="G3819" s="261" t="s">
        <v>742</v>
      </c>
      <c r="H3819" s="261">
        <v>2</v>
      </c>
      <c r="I3819" s="261" t="s">
        <v>6732</v>
      </c>
      <c r="J3819" s="261" t="s">
        <v>6733</v>
      </c>
      <c r="K3819" s="261" t="s">
        <v>6734</v>
      </c>
      <c r="L3819" s="262">
        <v>45713</v>
      </c>
      <c r="M3819" s="261" t="s">
        <v>20</v>
      </c>
    </row>
    <row r="3820" spans="1:13" x14ac:dyDescent="0.35">
      <c r="A3820" s="259" t="s">
        <v>177</v>
      </c>
      <c r="B3820" s="259" t="s">
        <v>178</v>
      </c>
      <c r="C3820" s="259" t="s">
        <v>173</v>
      </c>
      <c r="D3820" s="259" t="s">
        <v>691</v>
      </c>
      <c r="E3820" s="259">
        <v>5611645</v>
      </c>
      <c r="F3820" s="259" t="s">
        <v>6735</v>
      </c>
      <c r="G3820" s="259" t="s">
        <v>742</v>
      </c>
      <c r="H3820" s="259">
        <v>2</v>
      </c>
      <c r="I3820" s="259" t="s">
        <v>6736</v>
      </c>
      <c r="J3820" s="259" t="s">
        <v>3762</v>
      </c>
      <c r="K3820" s="259" t="s">
        <v>6737</v>
      </c>
      <c r="L3820" s="260">
        <v>45713</v>
      </c>
      <c r="M3820" s="259" t="s">
        <v>20</v>
      </c>
    </row>
    <row r="3821" spans="1:13" x14ac:dyDescent="0.35">
      <c r="A3821" s="261" t="s">
        <v>177</v>
      </c>
      <c r="B3821" s="261" t="s">
        <v>178</v>
      </c>
      <c r="C3821" s="261" t="s">
        <v>173</v>
      </c>
      <c r="D3821" s="261" t="s">
        <v>696</v>
      </c>
      <c r="E3821" s="261">
        <v>1484880</v>
      </c>
      <c r="F3821" s="261" t="s">
        <v>6721</v>
      </c>
      <c r="G3821" s="261" t="s">
        <v>742</v>
      </c>
      <c r="H3821" s="261">
        <v>2</v>
      </c>
      <c r="I3821" s="261" t="s">
        <v>6722</v>
      </c>
      <c r="J3821" s="261" t="s">
        <v>6668</v>
      </c>
      <c r="K3821" s="261" t="s">
        <v>6738</v>
      </c>
      <c r="L3821" s="262">
        <v>45713</v>
      </c>
      <c r="M3821" s="261" t="s">
        <v>20</v>
      </c>
    </row>
    <row r="3822" spans="1:13" x14ac:dyDescent="0.35">
      <c r="A3822" s="259" t="s">
        <v>177</v>
      </c>
      <c r="B3822" s="259" t="s">
        <v>178</v>
      </c>
      <c r="C3822" s="259" t="s">
        <v>173</v>
      </c>
      <c r="D3822" s="259" t="s">
        <v>699</v>
      </c>
      <c r="E3822" s="259">
        <v>33862</v>
      </c>
      <c r="F3822" s="259" t="s">
        <v>6731</v>
      </c>
      <c r="G3822" s="259" t="s">
        <v>742</v>
      </c>
      <c r="H3822" s="259">
        <v>2</v>
      </c>
      <c r="I3822" s="259" t="s">
        <v>6732</v>
      </c>
      <c r="J3822" s="259" t="s">
        <v>6739</v>
      </c>
      <c r="K3822" s="259" t="s">
        <v>6740</v>
      </c>
      <c r="L3822" s="260">
        <v>45713</v>
      </c>
      <c r="M3822" s="259" t="s">
        <v>20</v>
      </c>
    </row>
    <row r="3823" spans="1:13" x14ac:dyDescent="0.35">
      <c r="A3823" s="261" t="s">
        <v>177</v>
      </c>
      <c r="B3823" s="261" t="s">
        <v>178</v>
      </c>
      <c r="C3823" s="261" t="s">
        <v>173</v>
      </c>
      <c r="D3823" s="261" t="s">
        <v>702</v>
      </c>
      <c r="E3823" s="261">
        <v>3107</v>
      </c>
      <c r="F3823" s="261" t="s">
        <v>6731</v>
      </c>
      <c r="G3823" s="261" t="s">
        <v>742</v>
      </c>
      <c r="H3823" s="261">
        <v>2</v>
      </c>
      <c r="I3823" s="261" t="s">
        <v>6732</v>
      </c>
      <c r="J3823" s="261" t="s">
        <v>6739</v>
      </c>
      <c r="K3823" s="261" t="s">
        <v>6741</v>
      </c>
      <c r="L3823" s="262">
        <v>45713</v>
      </c>
      <c r="M3823" s="261" t="s">
        <v>20</v>
      </c>
    </row>
    <row r="3824" spans="1:13" x14ac:dyDescent="0.35">
      <c r="A3824" s="259" t="s">
        <v>177</v>
      </c>
      <c r="B3824" s="259" t="s">
        <v>178</v>
      </c>
      <c r="C3824" s="259" t="s">
        <v>173</v>
      </c>
      <c r="D3824" s="259" t="s">
        <v>572</v>
      </c>
      <c r="E3824" s="259">
        <v>0</v>
      </c>
      <c r="F3824" s="259" t="s">
        <v>6731</v>
      </c>
      <c r="G3824" s="259" t="s">
        <v>742</v>
      </c>
      <c r="H3824" s="259">
        <v>2</v>
      </c>
      <c r="I3824" s="259" t="s">
        <v>6732</v>
      </c>
      <c r="J3824" s="259" t="s">
        <v>6742</v>
      </c>
      <c r="K3824" s="259" t="s">
        <v>6743</v>
      </c>
      <c r="L3824" s="260">
        <v>45713</v>
      </c>
      <c r="M3824" s="259" t="s">
        <v>20</v>
      </c>
    </row>
    <row r="3825" spans="1:13" x14ac:dyDescent="0.35">
      <c r="A3825" s="261" t="s">
        <v>177</v>
      </c>
      <c r="B3825" s="261" t="s">
        <v>178</v>
      </c>
      <c r="C3825" s="261" t="s">
        <v>173</v>
      </c>
      <c r="D3825" s="261" t="s">
        <v>282</v>
      </c>
      <c r="E3825" s="261">
        <v>2</v>
      </c>
      <c r="F3825" s="261" t="s">
        <v>6721</v>
      </c>
      <c r="G3825" s="261" t="s">
        <v>742</v>
      </c>
      <c r="H3825" s="261">
        <v>2</v>
      </c>
      <c r="I3825" s="261" t="s">
        <v>6722</v>
      </c>
      <c r="J3825" s="261" t="s">
        <v>6744</v>
      </c>
      <c r="K3825" s="261" t="s">
        <v>6745</v>
      </c>
      <c r="L3825" s="262">
        <v>45713</v>
      </c>
      <c r="M3825" s="261" t="s">
        <v>20</v>
      </c>
    </row>
    <row r="3826" spans="1:13" x14ac:dyDescent="0.35">
      <c r="A3826" s="259" t="s">
        <v>1118</v>
      </c>
      <c r="B3826" s="259" t="s">
        <v>1119</v>
      </c>
      <c r="C3826" s="259" t="s">
        <v>1120</v>
      </c>
      <c r="D3826" s="259" t="s">
        <v>648</v>
      </c>
      <c r="E3826" s="259">
        <v>234551603</v>
      </c>
      <c r="F3826" s="259" t="s">
        <v>6462</v>
      </c>
      <c r="G3826" s="259" t="s">
        <v>742</v>
      </c>
      <c r="H3826" s="259">
        <v>2</v>
      </c>
      <c r="I3826" s="259" t="s">
        <v>6412</v>
      </c>
      <c r="J3826" s="259" t="s">
        <v>6413</v>
      </c>
      <c r="K3826" s="259" t="s">
        <v>6746</v>
      </c>
      <c r="L3826" s="260">
        <v>45713</v>
      </c>
      <c r="M3826" s="259" t="s">
        <v>310</v>
      </c>
    </row>
    <row r="3827" spans="1:13" x14ac:dyDescent="0.35">
      <c r="A3827" s="261" t="s">
        <v>74</v>
      </c>
      <c r="B3827" s="261" t="s">
        <v>75</v>
      </c>
      <c r="C3827" s="261" t="s">
        <v>76</v>
      </c>
      <c r="D3827" s="261" t="s">
        <v>648</v>
      </c>
      <c r="E3827" s="261">
        <v>11760019</v>
      </c>
      <c r="F3827" s="261" t="s">
        <v>6747</v>
      </c>
      <c r="G3827" s="261" t="s">
        <v>358</v>
      </c>
      <c r="H3827" s="261">
        <v>1</v>
      </c>
      <c r="I3827" s="261" t="s">
        <v>6748</v>
      </c>
      <c r="J3827" s="261" t="s">
        <v>6749</v>
      </c>
      <c r="K3827" s="261" t="s">
        <v>6750</v>
      </c>
      <c r="L3827" s="262">
        <v>45713</v>
      </c>
      <c r="M3827" s="261" t="s">
        <v>20</v>
      </c>
    </row>
    <row r="3828" spans="1:13" x14ac:dyDescent="0.35">
      <c r="A3828" s="259" t="s">
        <v>74</v>
      </c>
      <c r="B3828" s="259" t="s">
        <v>75</v>
      </c>
      <c r="C3828" s="259" t="s">
        <v>76</v>
      </c>
      <c r="D3828" s="259" t="s">
        <v>653</v>
      </c>
      <c r="E3828" s="259">
        <v>40463</v>
      </c>
      <c r="F3828" s="259" t="s">
        <v>6751</v>
      </c>
      <c r="G3828" s="259" t="s">
        <v>742</v>
      </c>
      <c r="H3828" s="259">
        <v>2</v>
      </c>
      <c r="I3828" s="259" t="s">
        <v>6752</v>
      </c>
      <c r="J3828" s="259" t="s">
        <v>6753</v>
      </c>
      <c r="K3828" s="259" t="s">
        <v>6754</v>
      </c>
      <c r="L3828" s="260">
        <v>45713</v>
      </c>
      <c r="M3828" s="259" t="s">
        <v>20</v>
      </c>
    </row>
    <row r="3829" spans="1:13" x14ac:dyDescent="0.35">
      <c r="A3829" s="261" t="s">
        <v>74</v>
      </c>
      <c r="B3829" s="261" t="s">
        <v>75</v>
      </c>
      <c r="C3829" s="261" t="s">
        <v>76</v>
      </c>
      <c r="D3829" s="261" t="s">
        <v>658</v>
      </c>
      <c r="E3829" s="261">
        <v>9279900</v>
      </c>
      <c r="F3829" s="261" t="s">
        <v>6751</v>
      </c>
      <c r="G3829" s="261" t="s">
        <v>742</v>
      </c>
      <c r="H3829" s="261">
        <v>2</v>
      </c>
      <c r="I3829" s="261" t="s">
        <v>6752</v>
      </c>
      <c r="J3829" s="261" t="s">
        <v>6755</v>
      </c>
      <c r="K3829" s="261" t="s">
        <v>6756</v>
      </c>
      <c r="L3829" s="262">
        <v>45713</v>
      </c>
      <c r="M3829" s="261" t="s">
        <v>20</v>
      </c>
    </row>
    <row r="3830" spans="1:13" x14ac:dyDescent="0.35">
      <c r="A3830" s="259" t="s">
        <v>74</v>
      </c>
      <c r="B3830" s="259" t="s">
        <v>75</v>
      </c>
      <c r="C3830" s="259" t="s">
        <v>76</v>
      </c>
      <c r="D3830" s="259" t="s">
        <v>663</v>
      </c>
      <c r="E3830" s="259">
        <v>1800420</v>
      </c>
      <c r="F3830" s="259" t="s">
        <v>6757</v>
      </c>
      <c r="G3830" s="259" t="s">
        <v>22</v>
      </c>
      <c r="H3830" s="259">
        <v>3</v>
      </c>
      <c r="I3830" s="259" t="s">
        <v>6758</v>
      </c>
      <c r="J3830" s="259" t="s">
        <v>6759</v>
      </c>
      <c r="K3830" s="259" t="s">
        <v>6760</v>
      </c>
      <c r="L3830" s="260">
        <v>45713</v>
      </c>
      <c r="M3830" s="259" t="s">
        <v>20</v>
      </c>
    </row>
    <row r="3831" spans="1:13" x14ac:dyDescent="0.35">
      <c r="A3831" s="261" t="s">
        <v>74</v>
      </c>
      <c r="B3831" s="261" t="s">
        <v>75</v>
      </c>
      <c r="C3831" s="261" t="s">
        <v>76</v>
      </c>
      <c r="D3831" s="261" t="s">
        <v>413</v>
      </c>
      <c r="E3831" s="261">
        <v>1320000</v>
      </c>
      <c r="F3831" s="261" t="s">
        <v>6757</v>
      </c>
      <c r="G3831" s="261" t="s">
        <v>22</v>
      </c>
      <c r="H3831" s="261">
        <v>3</v>
      </c>
      <c r="I3831" s="261" t="s">
        <v>6758</v>
      </c>
      <c r="J3831" s="261" t="s">
        <v>6761</v>
      </c>
      <c r="K3831" s="261" t="s">
        <v>6762</v>
      </c>
      <c r="L3831" s="262">
        <v>45713</v>
      </c>
      <c r="M3831" s="261" t="s">
        <v>20</v>
      </c>
    </row>
    <row r="3832" spans="1:13" x14ac:dyDescent="0.35">
      <c r="A3832" s="259" t="s">
        <v>74</v>
      </c>
      <c r="B3832" s="259" t="s">
        <v>75</v>
      </c>
      <c r="C3832" s="259" t="s">
        <v>76</v>
      </c>
      <c r="D3832" s="259" t="s">
        <v>686</v>
      </c>
      <c r="E3832" s="259">
        <v>1312020</v>
      </c>
      <c r="F3832" s="259" t="s">
        <v>6763</v>
      </c>
      <c r="G3832" s="259" t="s">
        <v>22</v>
      </c>
      <c r="H3832" s="259">
        <v>3</v>
      </c>
      <c r="I3832" s="259" t="s">
        <v>6764</v>
      </c>
      <c r="J3832" s="259" t="s">
        <v>6765</v>
      </c>
      <c r="K3832" s="259" t="s">
        <v>6766</v>
      </c>
      <c r="L3832" s="260">
        <v>45713</v>
      </c>
      <c r="M3832" s="259" t="s">
        <v>20</v>
      </c>
    </row>
    <row r="3833" spans="1:13" x14ac:dyDescent="0.35">
      <c r="A3833" s="261" t="s">
        <v>74</v>
      </c>
      <c r="B3833" s="261" t="s">
        <v>75</v>
      </c>
      <c r="C3833" s="261" t="s">
        <v>76</v>
      </c>
      <c r="D3833" s="261" t="s">
        <v>691</v>
      </c>
      <c r="E3833" s="261">
        <v>7479480</v>
      </c>
      <c r="F3833" s="261" t="s">
        <v>6767</v>
      </c>
      <c r="G3833" s="261" t="s">
        <v>22</v>
      </c>
      <c r="H3833" s="261">
        <v>3</v>
      </c>
      <c r="I3833" s="261" t="s">
        <v>6768</v>
      </c>
      <c r="J3833" s="261" t="s">
        <v>3762</v>
      </c>
      <c r="K3833" s="261" t="s">
        <v>6769</v>
      </c>
      <c r="L3833" s="262">
        <v>45713</v>
      </c>
      <c r="M3833" s="261" t="s">
        <v>20</v>
      </c>
    </row>
    <row r="3834" spans="1:13" x14ac:dyDescent="0.35">
      <c r="A3834" s="259" t="s">
        <v>74</v>
      </c>
      <c r="B3834" s="259" t="s">
        <v>75</v>
      </c>
      <c r="C3834" s="259" t="s">
        <v>76</v>
      </c>
      <c r="D3834" s="259" t="s">
        <v>696</v>
      </c>
      <c r="E3834" s="259">
        <v>488400</v>
      </c>
      <c r="F3834" s="259" t="s">
        <v>6763</v>
      </c>
      <c r="G3834" s="259" t="s">
        <v>22</v>
      </c>
      <c r="H3834" s="259">
        <v>3</v>
      </c>
      <c r="I3834" s="259" t="s">
        <v>6764</v>
      </c>
      <c r="J3834" s="259" t="s">
        <v>6668</v>
      </c>
      <c r="K3834" s="259" t="s">
        <v>6770</v>
      </c>
      <c r="L3834" s="260">
        <v>45713</v>
      </c>
      <c r="M3834" s="259" t="s">
        <v>20</v>
      </c>
    </row>
    <row r="3835" spans="1:13" x14ac:dyDescent="0.35">
      <c r="A3835" s="261" t="s">
        <v>74</v>
      </c>
      <c r="B3835" s="261" t="s">
        <v>75</v>
      </c>
      <c r="C3835" s="261" t="s">
        <v>76</v>
      </c>
      <c r="D3835" s="261" t="s">
        <v>699</v>
      </c>
      <c r="E3835" s="261">
        <v>1285620</v>
      </c>
      <c r="F3835" s="261" t="s">
        <v>6763</v>
      </c>
      <c r="G3835" s="261" t="s">
        <v>22</v>
      </c>
      <c r="H3835" s="261">
        <v>3</v>
      </c>
      <c r="I3835" s="261" t="s">
        <v>6764</v>
      </c>
      <c r="J3835" s="261" t="s">
        <v>6771</v>
      </c>
      <c r="K3835" s="261" t="s">
        <v>6772</v>
      </c>
      <c r="L3835" s="262">
        <v>45713</v>
      </c>
      <c r="M3835" s="261" t="s">
        <v>20</v>
      </c>
    </row>
    <row r="3836" spans="1:13" x14ac:dyDescent="0.35">
      <c r="A3836" s="259" t="s">
        <v>74</v>
      </c>
      <c r="B3836" s="259" t="s">
        <v>75</v>
      </c>
      <c r="C3836" s="259" t="s">
        <v>76</v>
      </c>
      <c r="D3836" s="259" t="s">
        <v>702</v>
      </c>
      <c r="E3836" s="259">
        <v>26400</v>
      </c>
      <c r="F3836" s="259" t="s">
        <v>6763</v>
      </c>
      <c r="G3836" s="259" t="s">
        <v>22</v>
      </c>
      <c r="H3836" s="259">
        <v>3</v>
      </c>
      <c r="I3836" s="259" t="s">
        <v>6764</v>
      </c>
      <c r="J3836" s="259" t="s">
        <v>6771</v>
      </c>
      <c r="K3836" s="259" t="s">
        <v>6773</v>
      </c>
      <c r="L3836" s="260">
        <v>45713</v>
      </c>
      <c r="M3836" s="259" t="s">
        <v>20</v>
      </c>
    </row>
    <row r="3837" spans="1:13" x14ac:dyDescent="0.35">
      <c r="A3837" s="261" t="s">
        <v>74</v>
      </c>
      <c r="B3837" s="261" t="s">
        <v>75</v>
      </c>
      <c r="C3837" s="261" t="s">
        <v>76</v>
      </c>
      <c r="D3837" s="261" t="s">
        <v>572</v>
      </c>
      <c r="E3837" s="261">
        <v>0</v>
      </c>
      <c r="F3837" s="261" t="s">
        <v>6763</v>
      </c>
      <c r="G3837" s="261" t="s">
        <v>22</v>
      </c>
      <c r="H3837" s="261">
        <v>3</v>
      </c>
      <c r="I3837" s="261" t="s">
        <v>6764</v>
      </c>
      <c r="J3837" s="261" t="s">
        <v>6771</v>
      </c>
      <c r="K3837" s="261" t="s">
        <v>6774</v>
      </c>
      <c r="L3837" s="262">
        <v>45713</v>
      </c>
      <c r="M3837" s="261" t="s">
        <v>20</v>
      </c>
    </row>
    <row r="3838" spans="1:13" x14ac:dyDescent="0.35">
      <c r="A3838" s="259" t="s">
        <v>74</v>
      </c>
      <c r="B3838" s="259" t="s">
        <v>75</v>
      </c>
      <c r="C3838" s="259" t="s">
        <v>76</v>
      </c>
      <c r="D3838" s="259" t="s">
        <v>545</v>
      </c>
      <c r="E3838" s="259">
        <v>0</v>
      </c>
      <c r="F3838" s="259" t="s">
        <v>5098</v>
      </c>
      <c r="G3838" s="259" t="s">
        <v>742</v>
      </c>
      <c r="H3838" s="259">
        <v>2</v>
      </c>
      <c r="I3838" s="259" t="s">
        <v>496</v>
      </c>
      <c r="J3838" s="259" t="s">
        <v>6775</v>
      </c>
      <c r="K3838" s="259" t="s">
        <v>6776</v>
      </c>
      <c r="L3838" s="260">
        <v>45713</v>
      </c>
      <c r="M3838" s="259" t="s">
        <v>20</v>
      </c>
    </row>
    <row r="3839" spans="1:13" x14ac:dyDescent="0.35">
      <c r="A3839" s="261" t="s">
        <v>74</v>
      </c>
      <c r="B3839" s="261" t="s">
        <v>75</v>
      </c>
      <c r="C3839" s="261" t="s">
        <v>76</v>
      </c>
      <c r="D3839" s="261" t="s">
        <v>550</v>
      </c>
      <c r="E3839" s="261">
        <v>0</v>
      </c>
      <c r="F3839" s="261" t="s">
        <v>5098</v>
      </c>
      <c r="G3839" s="261" t="s">
        <v>742</v>
      </c>
      <c r="H3839" s="261">
        <v>2</v>
      </c>
      <c r="I3839" s="261" t="s">
        <v>496</v>
      </c>
      <c r="J3839" s="261" t="s">
        <v>6777</v>
      </c>
      <c r="K3839" s="261" t="s">
        <v>6778</v>
      </c>
      <c r="L3839" s="262">
        <v>45713</v>
      </c>
      <c r="M3839" s="261" t="s">
        <v>20</v>
      </c>
    </row>
    <row r="3840" spans="1:13" x14ac:dyDescent="0.35">
      <c r="A3840" s="259" t="s">
        <v>74</v>
      </c>
      <c r="B3840" s="259" t="s">
        <v>75</v>
      </c>
      <c r="C3840" s="259" t="s">
        <v>76</v>
      </c>
      <c r="D3840" s="259" t="s">
        <v>282</v>
      </c>
      <c r="E3840" s="259">
        <v>2</v>
      </c>
      <c r="F3840" s="259" t="s">
        <v>6757</v>
      </c>
      <c r="G3840" s="259" t="s">
        <v>742</v>
      </c>
      <c r="H3840" s="259">
        <v>2</v>
      </c>
      <c r="I3840" s="259" t="s">
        <v>6758</v>
      </c>
      <c r="J3840" s="259" t="s">
        <v>6744</v>
      </c>
      <c r="K3840" s="259" t="s">
        <v>6779</v>
      </c>
      <c r="L3840" s="260">
        <v>45713</v>
      </c>
      <c r="M3840" s="259" t="s">
        <v>20</v>
      </c>
    </row>
    <row r="3841" spans="1:13" x14ac:dyDescent="0.35">
      <c r="A3841" s="261" t="s">
        <v>2463</v>
      </c>
      <c r="B3841" s="261" t="s">
        <v>2464</v>
      </c>
      <c r="C3841" s="261" t="s">
        <v>2465</v>
      </c>
      <c r="D3841" s="261" t="s">
        <v>648</v>
      </c>
      <c r="E3841" s="261">
        <v>3106588</v>
      </c>
      <c r="F3841" s="261" t="s">
        <v>6780</v>
      </c>
      <c r="G3841" s="261" t="s">
        <v>358</v>
      </c>
      <c r="H3841" s="261">
        <v>1</v>
      </c>
      <c r="I3841" s="261" t="s">
        <v>6781</v>
      </c>
      <c r="J3841" s="261" t="s">
        <v>6782</v>
      </c>
      <c r="K3841" s="261" t="s">
        <v>6783</v>
      </c>
      <c r="L3841" s="262">
        <v>45713</v>
      </c>
      <c r="M3841" s="261" t="s">
        <v>20</v>
      </c>
    </row>
    <row r="3842" spans="1:13" x14ac:dyDescent="0.35">
      <c r="A3842" s="259" t="s">
        <v>2463</v>
      </c>
      <c r="B3842" s="259" t="s">
        <v>2464</v>
      </c>
      <c r="C3842" s="259" t="s">
        <v>2465</v>
      </c>
      <c r="D3842" s="259" t="s">
        <v>653</v>
      </c>
      <c r="E3842" s="259">
        <v>29743</v>
      </c>
      <c r="F3842" s="259" t="s">
        <v>6780</v>
      </c>
      <c r="G3842" s="259" t="s">
        <v>358</v>
      </c>
      <c r="H3842" s="259">
        <v>1</v>
      </c>
      <c r="I3842" s="259" t="s">
        <v>6781</v>
      </c>
      <c r="J3842" s="259" t="s">
        <v>6784</v>
      </c>
      <c r="K3842" s="259" t="s">
        <v>6785</v>
      </c>
      <c r="L3842" s="260">
        <v>45713</v>
      </c>
      <c r="M3842" s="259" t="s">
        <v>20</v>
      </c>
    </row>
    <row r="3843" spans="1:13" x14ac:dyDescent="0.35">
      <c r="A3843" s="261" t="s">
        <v>2463</v>
      </c>
      <c r="B3843" s="261" t="s">
        <v>2464</v>
      </c>
      <c r="C3843" s="261" t="s">
        <v>2465</v>
      </c>
      <c r="D3843" s="261" t="s">
        <v>658</v>
      </c>
      <c r="E3843" s="261">
        <v>2179888</v>
      </c>
      <c r="F3843" s="261" t="s">
        <v>6780</v>
      </c>
      <c r="G3843" s="261" t="s">
        <v>358</v>
      </c>
      <c r="H3843" s="261">
        <v>1</v>
      </c>
      <c r="I3843" s="261" t="s">
        <v>6781</v>
      </c>
      <c r="J3843" s="261" t="s">
        <v>6786</v>
      </c>
      <c r="K3843" s="261" t="s">
        <v>6787</v>
      </c>
      <c r="L3843" s="262">
        <v>45713</v>
      </c>
      <c r="M3843" s="261" t="s">
        <v>20</v>
      </c>
    </row>
    <row r="3844" spans="1:13" x14ac:dyDescent="0.35">
      <c r="A3844" s="259" t="s">
        <v>2463</v>
      </c>
      <c r="B3844" s="259" t="s">
        <v>2464</v>
      </c>
      <c r="C3844" s="259" t="s">
        <v>2465</v>
      </c>
      <c r="D3844" s="259" t="s">
        <v>663</v>
      </c>
      <c r="E3844" s="259">
        <v>210388</v>
      </c>
      <c r="F3844" s="259" t="s">
        <v>6788</v>
      </c>
      <c r="G3844" s="259" t="s">
        <v>358</v>
      </c>
      <c r="H3844" s="259">
        <v>1</v>
      </c>
      <c r="I3844" s="259" t="s">
        <v>6789</v>
      </c>
      <c r="J3844" s="259" t="s">
        <v>6790</v>
      </c>
      <c r="K3844" s="259" t="s">
        <v>6791</v>
      </c>
      <c r="L3844" s="260">
        <v>45713</v>
      </c>
      <c r="M3844" s="259" t="s">
        <v>20</v>
      </c>
    </row>
    <row r="3845" spans="1:13" x14ac:dyDescent="0.35">
      <c r="A3845" s="261" t="s">
        <v>2463</v>
      </c>
      <c r="B3845" s="261" t="s">
        <v>2464</v>
      </c>
      <c r="C3845" s="261" t="s">
        <v>2465</v>
      </c>
      <c r="D3845" s="261" t="s">
        <v>413</v>
      </c>
      <c r="E3845" s="261">
        <v>115388</v>
      </c>
      <c r="F3845" s="261" t="s">
        <v>6792</v>
      </c>
      <c r="G3845" s="261" t="s">
        <v>358</v>
      </c>
      <c r="H3845" s="261">
        <v>1</v>
      </c>
      <c r="I3845" s="261" t="s">
        <v>6793</v>
      </c>
      <c r="J3845" s="261" t="s">
        <v>6794</v>
      </c>
      <c r="K3845" s="261" t="s">
        <v>6795</v>
      </c>
      <c r="L3845" s="262">
        <v>45713</v>
      </c>
      <c r="M3845" s="261" t="s">
        <v>20</v>
      </c>
    </row>
    <row r="3846" spans="1:13" x14ac:dyDescent="0.35">
      <c r="A3846" s="259" t="s">
        <v>2463</v>
      </c>
      <c r="B3846" s="259" t="s">
        <v>2464</v>
      </c>
      <c r="C3846" s="259" t="s">
        <v>2465</v>
      </c>
      <c r="D3846" s="259" t="s">
        <v>545</v>
      </c>
      <c r="E3846" s="259">
        <v>0</v>
      </c>
      <c r="F3846" s="259" t="s">
        <v>6796</v>
      </c>
      <c r="G3846" s="259" t="s">
        <v>742</v>
      </c>
      <c r="H3846" s="259">
        <v>2</v>
      </c>
      <c r="I3846" s="259" t="s">
        <v>4234</v>
      </c>
      <c r="J3846" s="259" t="s">
        <v>6797</v>
      </c>
      <c r="K3846" s="259" t="s">
        <v>6798</v>
      </c>
      <c r="L3846" s="260">
        <v>45713</v>
      </c>
      <c r="M3846" s="259" t="s">
        <v>20</v>
      </c>
    </row>
    <row r="3847" spans="1:13" x14ac:dyDescent="0.35">
      <c r="A3847" s="261" t="s">
        <v>2463</v>
      </c>
      <c r="B3847" s="261" t="s">
        <v>2464</v>
      </c>
      <c r="C3847" s="261" t="s">
        <v>2465</v>
      </c>
      <c r="D3847" s="261" t="s">
        <v>550</v>
      </c>
      <c r="E3847" s="261">
        <v>0</v>
      </c>
      <c r="F3847" s="261" t="s">
        <v>6796</v>
      </c>
      <c r="G3847" s="261" t="s">
        <v>742</v>
      </c>
      <c r="H3847" s="261">
        <v>2</v>
      </c>
      <c r="I3847" s="261" t="s">
        <v>4234</v>
      </c>
      <c r="J3847" s="261" t="s">
        <v>6797</v>
      </c>
      <c r="K3847" s="261" t="s">
        <v>6799</v>
      </c>
      <c r="L3847" s="262">
        <v>45713</v>
      </c>
      <c r="M3847" s="261" t="s">
        <v>20</v>
      </c>
    </row>
    <row r="3848" spans="1:13" x14ac:dyDescent="0.35">
      <c r="A3848" s="259" t="s">
        <v>2463</v>
      </c>
      <c r="B3848" s="259" t="s">
        <v>2464</v>
      </c>
      <c r="C3848" s="259" t="s">
        <v>2465</v>
      </c>
      <c r="D3848" s="259" t="s">
        <v>686</v>
      </c>
      <c r="E3848" s="259">
        <v>210388</v>
      </c>
      <c r="F3848" s="259" t="s">
        <v>6788</v>
      </c>
      <c r="G3848" s="259" t="s">
        <v>358</v>
      </c>
      <c r="H3848" s="259">
        <v>1</v>
      </c>
      <c r="I3848" s="259" t="s">
        <v>6789</v>
      </c>
      <c r="J3848" s="259" t="s">
        <v>6800</v>
      </c>
      <c r="K3848" s="259" t="s">
        <v>6801</v>
      </c>
      <c r="L3848" s="260">
        <v>45713</v>
      </c>
      <c r="M3848" s="259" t="s">
        <v>20</v>
      </c>
    </row>
    <row r="3849" spans="1:13" x14ac:dyDescent="0.35">
      <c r="A3849" s="261" t="s">
        <v>2463</v>
      </c>
      <c r="B3849" s="261" t="s">
        <v>2464</v>
      </c>
      <c r="C3849" s="261" t="s">
        <v>2465</v>
      </c>
      <c r="D3849" s="261" t="s">
        <v>691</v>
      </c>
      <c r="E3849" s="261">
        <v>1969500</v>
      </c>
      <c r="F3849" s="261" t="s">
        <v>6802</v>
      </c>
      <c r="G3849" s="261" t="s">
        <v>742</v>
      </c>
      <c r="H3849" s="261">
        <v>2</v>
      </c>
      <c r="I3849" s="261" t="s">
        <v>6803</v>
      </c>
      <c r="J3849" s="261" t="s">
        <v>3762</v>
      </c>
      <c r="K3849" s="261" t="s">
        <v>6804</v>
      </c>
      <c r="L3849" s="262">
        <v>45713</v>
      </c>
      <c r="M3849" s="261" t="s">
        <v>20</v>
      </c>
    </row>
    <row r="3850" spans="1:13" x14ac:dyDescent="0.35">
      <c r="A3850" s="259" t="s">
        <v>2463</v>
      </c>
      <c r="B3850" s="259" t="s">
        <v>2464</v>
      </c>
      <c r="C3850" s="259" t="s">
        <v>2465</v>
      </c>
      <c r="D3850" s="259" t="s">
        <v>696</v>
      </c>
      <c r="E3850" s="259">
        <v>0</v>
      </c>
      <c r="F3850" s="259" t="s">
        <v>6788</v>
      </c>
      <c r="G3850" s="259" t="s">
        <v>742</v>
      </c>
      <c r="H3850" s="259">
        <v>2</v>
      </c>
      <c r="I3850" s="259" t="s">
        <v>6789</v>
      </c>
      <c r="J3850" s="259" t="s">
        <v>4562</v>
      </c>
      <c r="K3850" s="259" t="s">
        <v>6805</v>
      </c>
      <c r="L3850" s="260">
        <v>45713</v>
      </c>
      <c r="M3850" s="259" t="s">
        <v>20</v>
      </c>
    </row>
    <row r="3851" spans="1:13" x14ac:dyDescent="0.35">
      <c r="A3851" s="261" t="s">
        <v>2463</v>
      </c>
      <c r="B3851" s="261" t="s">
        <v>2464</v>
      </c>
      <c r="C3851" s="261" t="s">
        <v>2465</v>
      </c>
      <c r="D3851" s="261" t="s">
        <v>699</v>
      </c>
      <c r="E3851" s="261">
        <v>210388</v>
      </c>
      <c r="F3851" s="261" t="s">
        <v>6788</v>
      </c>
      <c r="G3851" s="261" t="s">
        <v>22</v>
      </c>
      <c r="H3851" s="261">
        <v>3</v>
      </c>
      <c r="I3851" s="261" t="s">
        <v>6789</v>
      </c>
      <c r="J3851" s="261" t="s">
        <v>6806</v>
      </c>
      <c r="K3851" s="261" t="s">
        <v>6807</v>
      </c>
      <c r="L3851" s="262">
        <v>45713</v>
      </c>
      <c r="M3851" s="261" t="s">
        <v>20</v>
      </c>
    </row>
    <row r="3852" spans="1:13" x14ac:dyDescent="0.35">
      <c r="A3852" s="259" t="s">
        <v>2463</v>
      </c>
      <c r="B3852" s="259" t="s">
        <v>2464</v>
      </c>
      <c r="C3852" s="259" t="s">
        <v>2465</v>
      </c>
      <c r="D3852" s="259" t="s">
        <v>702</v>
      </c>
      <c r="E3852" s="259">
        <v>0</v>
      </c>
      <c r="F3852" s="259" t="s">
        <v>6788</v>
      </c>
      <c r="G3852" s="259" t="s">
        <v>22</v>
      </c>
      <c r="H3852" s="259">
        <v>3</v>
      </c>
      <c r="I3852" s="259" t="s">
        <v>6789</v>
      </c>
      <c r="J3852" s="259" t="s">
        <v>6808</v>
      </c>
      <c r="K3852" s="259" t="s">
        <v>6809</v>
      </c>
      <c r="L3852" s="260">
        <v>45713</v>
      </c>
      <c r="M3852" s="259" t="s">
        <v>20</v>
      </c>
    </row>
    <row r="3853" spans="1:13" x14ac:dyDescent="0.35">
      <c r="A3853" s="261" t="s">
        <v>2463</v>
      </c>
      <c r="B3853" s="261" t="s">
        <v>2464</v>
      </c>
      <c r="C3853" s="261" t="s">
        <v>2465</v>
      </c>
      <c r="D3853" s="261" t="s">
        <v>572</v>
      </c>
      <c r="E3853" s="261">
        <v>0</v>
      </c>
      <c r="F3853" s="261" t="s">
        <v>6788</v>
      </c>
      <c r="G3853" s="261" t="s">
        <v>22</v>
      </c>
      <c r="H3853" s="261">
        <v>3</v>
      </c>
      <c r="I3853" s="261" t="s">
        <v>6789</v>
      </c>
      <c r="J3853" s="261" t="s">
        <v>6808</v>
      </c>
      <c r="K3853" s="261" t="s">
        <v>6810</v>
      </c>
      <c r="L3853" s="262">
        <v>45713</v>
      </c>
      <c r="M3853" s="261" t="s">
        <v>20</v>
      </c>
    </row>
    <row r="3854" spans="1:13" x14ac:dyDescent="0.35">
      <c r="A3854" s="259" t="s">
        <v>2463</v>
      </c>
      <c r="B3854" s="259" t="s">
        <v>2464</v>
      </c>
      <c r="C3854" s="259" t="s">
        <v>2465</v>
      </c>
      <c r="D3854" s="259" t="s">
        <v>282</v>
      </c>
      <c r="E3854" s="259">
        <v>2</v>
      </c>
      <c r="F3854" s="259" t="s">
        <v>6788</v>
      </c>
      <c r="G3854" s="259" t="s">
        <v>22</v>
      </c>
      <c r="H3854" s="259">
        <v>3</v>
      </c>
      <c r="I3854" s="259" t="s">
        <v>6789</v>
      </c>
      <c r="J3854" s="259" t="s">
        <v>6811</v>
      </c>
      <c r="K3854" s="259" t="s">
        <v>6812</v>
      </c>
      <c r="L3854" s="260">
        <v>45713</v>
      </c>
      <c r="M3854" s="259" t="s">
        <v>20</v>
      </c>
    </row>
    <row r="3855" spans="1:13" x14ac:dyDescent="0.35">
      <c r="A3855" s="261" t="s">
        <v>2921</v>
      </c>
      <c r="B3855" s="261" t="s">
        <v>2922</v>
      </c>
      <c r="C3855" s="261" t="s">
        <v>2911</v>
      </c>
      <c r="D3855" s="261" t="s">
        <v>648</v>
      </c>
      <c r="E3855" s="261">
        <v>5700000</v>
      </c>
      <c r="F3855" s="261" t="s">
        <v>6813</v>
      </c>
      <c r="G3855" s="261" t="s">
        <v>358</v>
      </c>
      <c r="H3855" s="261">
        <v>1</v>
      </c>
      <c r="I3855" s="261" t="s">
        <v>6814</v>
      </c>
      <c r="J3855" s="261" t="s">
        <v>6815</v>
      </c>
      <c r="K3855" s="261" t="s">
        <v>6816</v>
      </c>
      <c r="L3855" s="262">
        <v>45713</v>
      </c>
      <c r="M3855" s="261" t="s">
        <v>310</v>
      </c>
    </row>
    <row r="3856" spans="1:13" x14ac:dyDescent="0.35">
      <c r="A3856" s="259" t="s">
        <v>2921</v>
      </c>
      <c r="B3856" s="259" t="s">
        <v>2922</v>
      </c>
      <c r="C3856" s="259" t="s">
        <v>2911</v>
      </c>
      <c r="D3856" s="259" t="s">
        <v>653</v>
      </c>
      <c r="E3856" s="259">
        <v>10230</v>
      </c>
      <c r="F3856" s="259" t="s">
        <v>6817</v>
      </c>
      <c r="G3856" s="259" t="s">
        <v>358</v>
      </c>
      <c r="H3856" s="259">
        <v>1</v>
      </c>
      <c r="I3856" s="259" t="s">
        <v>6818</v>
      </c>
      <c r="J3856" s="259" t="s">
        <v>6819</v>
      </c>
      <c r="K3856" s="259" t="s">
        <v>6820</v>
      </c>
      <c r="L3856" s="260">
        <v>45713</v>
      </c>
      <c r="M3856" s="259" t="s">
        <v>310</v>
      </c>
    </row>
    <row r="3857" spans="1:13" x14ac:dyDescent="0.35">
      <c r="A3857" s="261" t="s">
        <v>2921</v>
      </c>
      <c r="B3857" s="261" t="s">
        <v>2922</v>
      </c>
      <c r="C3857" s="261" t="s">
        <v>2911</v>
      </c>
      <c r="D3857" s="261" t="s">
        <v>658</v>
      </c>
      <c r="E3857" s="261">
        <v>5700000</v>
      </c>
      <c r="F3857" s="261" t="s">
        <v>6813</v>
      </c>
      <c r="G3857" s="261" t="s">
        <v>358</v>
      </c>
      <c r="H3857" s="261">
        <v>1</v>
      </c>
      <c r="I3857" s="261" t="s">
        <v>6814</v>
      </c>
      <c r="J3857" s="261" t="s">
        <v>6821</v>
      </c>
      <c r="K3857" s="261" t="s">
        <v>6822</v>
      </c>
      <c r="L3857" s="262">
        <v>45713</v>
      </c>
      <c r="M3857" s="261" t="s">
        <v>310</v>
      </c>
    </row>
    <row r="3858" spans="1:13" x14ac:dyDescent="0.35">
      <c r="A3858" s="259" t="s">
        <v>2921</v>
      </c>
      <c r="B3858" s="259" t="s">
        <v>2922</v>
      </c>
      <c r="C3858" s="259" t="s">
        <v>2911</v>
      </c>
      <c r="D3858" s="259" t="s">
        <v>663</v>
      </c>
      <c r="E3858" s="259">
        <v>5700000</v>
      </c>
      <c r="F3858" s="259" t="s">
        <v>6813</v>
      </c>
      <c r="G3858" s="259" t="s">
        <v>358</v>
      </c>
      <c r="H3858" s="259">
        <v>1</v>
      </c>
      <c r="I3858" s="259" t="s">
        <v>6814</v>
      </c>
      <c r="J3858" s="259" t="s">
        <v>6823</v>
      </c>
      <c r="K3858" s="259" t="s">
        <v>6824</v>
      </c>
      <c r="L3858" s="260">
        <v>45713</v>
      </c>
      <c r="M3858" s="259" t="s">
        <v>310</v>
      </c>
    </row>
    <row r="3859" spans="1:13" x14ac:dyDescent="0.35">
      <c r="A3859" s="261" t="s">
        <v>2921</v>
      </c>
      <c r="B3859" s="261" t="s">
        <v>2922</v>
      </c>
      <c r="C3859" s="261" t="s">
        <v>2911</v>
      </c>
      <c r="D3859" s="261" t="s">
        <v>413</v>
      </c>
      <c r="E3859" s="261">
        <v>1637003</v>
      </c>
      <c r="F3859" s="261" t="s">
        <v>6825</v>
      </c>
      <c r="G3859" s="261" t="s">
        <v>358</v>
      </c>
      <c r="H3859" s="261">
        <v>1</v>
      </c>
      <c r="I3859" s="261" t="s">
        <v>6826</v>
      </c>
      <c r="J3859" s="261" t="s">
        <v>6827</v>
      </c>
      <c r="K3859" s="261" t="s">
        <v>6828</v>
      </c>
      <c r="L3859" s="262">
        <v>45713</v>
      </c>
      <c r="M3859" s="261" t="s">
        <v>310</v>
      </c>
    </row>
    <row r="3860" spans="1:13" x14ac:dyDescent="0.35">
      <c r="A3860" s="259" t="s">
        <v>2921</v>
      </c>
      <c r="B3860" s="259" t="s">
        <v>2922</v>
      </c>
      <c r="C3860" s="259" t="s">
        <v>2911</v>
      </c>
      <c r="D3860" s="259" t="s">
        <v>545</v>
      </c>
      <c r="E3860" s="259">
        <v>3400</v>
      </c>
      <c r="F3860" s="259" t="s">
        <v>5441</v>
      </c>
      <c r="G3860" s="259" t="s">
        <v>358</v>
      </c>
      <c r="H3860" s="259">
        <v>1</v>
      </c>
      <c r="I3860" s="259" t="s">
        <v>4234</v>
      </c>
      <c r="J3860" s="259" t="s">
        <v>6829</v>
      </c>
      <c r="K3860" s="259" t="s">
        <v>6830</v>
      </c>
      <c r="L3860" s="260">
        <v>45713</v>
      </c>
      <c r="M3860" s="259" t="s">
        <v>310</v>
      </c>
    </row>
    <row r="3861" spans="1:13" x14ac:dyDescent="0.35">
      <c r="A3861" s="261" t="s">
        <v>2921</v>
      </c>
      <c r="B3861" s="261" t="s">
        <v>2922</v>
      </c>
      <c r="C3861" s="261" t="s">
        <v>2911</v>
      </c>
      <c r="D3861" s="261" t="s">
        <v>550</v>
      </c>
      <c r="E3861" s="261">
        <v>3400</v>
      </c>
      <c r="F3861" s="261" t="s">
        <v>5441</v>
      </c>
      <c r="G3861" s="261" t="s">
        <v>358</v>
      </c>
      <c r="H3861" s="261">
        <v>1</v>
      </c>
      <c r="I3861" s="261" t="s">
        <v>4234</v>
      </c>
      <c r="J3861" s="261" t="s">
        <v>6829</v>
      </c>
      <c r="K3861" s="261" t="s">
        <v>6831</v>
      </c>
      <c r="L3861" s="262">
        <v>45713</v>
      </c>
      <c r="M3861" s="261" t="s">
        <v>310</v>
      </c>
    </row>
    <row r="3862" spans="1:13" x14ac:dyDescent="0.35">
      <c r="A3862" s="259" t="s">
        <v>2921</v>
      </c>
      <c r="B3862" s="259" t="s">
        <v>2922</v>
      </c>
      <c r="C3862" s="259" t="s">
        <v>2911</v>
      </c>
      <c r="D3862" s="259" t="s">
        <v>686</v>
      </c>
      <c r="E3862" s="259">
        <v>4100000</v>
      </c>
      <c r="F3862" s="259" t="s">
        <v>6813</v>
      </c>
      <c r="G3862" s="259" t="s">
        <v>358</v>
      </c>
      <c r="H3862" s="259">
        <v>1</v>
      </c>
      <c r="I3862" s="259" t="s">
        <v>6814</v>
      </c>
      <c r="J3862" s="259" t="s">
        <v>6832</v>
      </c>
      <c r="K3862" s="259" t="s">
        <v>6833</v>
      </c>
      <c r="L3862" s="260">
        <v>45713</v>
      </c>
      <c r="M3862" s="259" t="s">
        <v>310</v>
      </c>
    </row>
    <row r="3863" spans="1:13" x14ac:dyDescent="0.35">
      <c r="A3863" s="261" t="s">
        <v>2921</v>
      </c>
      <c r="B3863" s="261" t="s">
        <v>2922</v>
      </c>
      <c r="C3863" s="261" t="s">
        <v>2911</v>
      </c>
      <c r="D3863" s="261" t="s">
        <v>691</v>
      </c>
      <c r="E3863" s="261">
        <v>0</v>
      </c>
      <c r="F3863" s="261" t="s">
        <v>6813</v>
      </c>
      <c r="G3863" s="261" t="s">
        <v>742</v>
      </c>
      <c r="H3863" s="261">
        <v>2</v>
      </c>
      <c r="I3863" s="261" t="s">
        <v>6814</v>
      </c>
      <c r="J3863" s="261" t="s">
        <v>4514</v>
      </c>
      <c r="K3863" s="261" t="s">
        <v>6834</v>
      </c>
      <c r="L3863" s="262">
        <v>45713</v>
      </c>
      <c r="M3863" s="261" t="s">
        <v>310</v>
      </c>
    </row>
    <row r="3864" spans="1:13" x14ac:dyDescent="0.35">
      <c r="A3864" s="259" t="s">
        <v>2921</v>
      </c>
      <c r="B3864" s="259" t="s">
        <v>2922</v>
      </c>
      <c r="C3864" s="259" t="s">
        <v>2911</v>
      </c>
      <c r="D3864" s="259" t="s">
        <v>696</v>
      </c>
      <c r="E3864" s="259">
        <v>1600000</v>
      </c>
      <c r="F3864" s="259" t="s">
        <v>6813</v>
      </c>
      <c r="G3864" s="259" t="s">
        <v>742</v>
      </c>
      <c r="H3864" s="259">
        <v>2</v>
      </c>
      <c r="I3864" s="259" t="s">
        <v>6814</v>
      </c>
      <c r="J3864" s="259" t="s">
        <v>3766</v>
      </c>
      <c r="K3864" s="259" t="s">
        <v>6835</v>
      </c>
      <c r="L3864" s="260">
        <v>45713</v>
      </c>
      <c r="M3864" s="259" t="s">
        <v>310</v>
      </c>
    </row>
    <row r="3865" spans="1:13" x14ac:dyDescent="0.35">
      <c r="A3865" s="261" t="s">
        <v>2921</v>
      </c>
      <c r="B3865" s="261" t="s">
        <v>2922</v>
      </c>
      <c r="C3865" s="261" t="s">
        <v>2911</v>
      </c>
      <c r="D3865" s="261" t="s">
        <v>699</v>
      </c>
      <c r="E3865" s="261">
        <v>3783766</v>
      </c>
      <c r="F3865" s="261" t="s">
        <v>6836</v>
      </c>
      <c r="G3865" s="261" t="s">
        <v>742</v>
      </c>
      <c r="H3865" s="261">
        <v>2</v>
      </c>
      <c r="I3865" s="261" t="s">
        <v>6837</v>
      </c>
      <c r="J3865" s="261" t="s">
        <v>6838</v>
      </c>
      <c r="K3865" s="261" t="s">
        <v>6839</v>
      </c>
      <c r="L3865" s="262">
        <v>45713</v>
      </c>
      <c r="M3865" s="261" t="s">
        <v>310</v>
      </c>
    </row>
    <row r="3866" spans="1:13" x14ac:dyDescent="0.35">
      <c r="A3866" s="259" t="s">
        <v>2921</v>
      </c>
      <c r="B3866" s="259" t="s">
        <v>2922</v>
      </c>
      <c r="C3866" s="259" t="s">
        <v>2911</v>
      </c>
      <c r="D3866" s="259" t="s">
        <v>702</v>
      </c>
      <c r="E3866" s="259">
        <v>316234</v>
      </c>
      <c r="F3866" s="259" t="s">
        <v>6840</v>
      </c>
      <c r="G3866" s="259" t="s">
        <v>742</v>
      </c>
      <c r="H3866" s="259">
        <v>2</v>
      </c>
      <c r="I3866" s="259" t="s">
        <v>6841</v>
      </c>
      <c r="J3866" s="259" t="s">
        <v>6842</v>
      </c>
      <c r="K3866" s="259" t="s">
        <v>6843</v>
      </c>
      <c r="L3866" s="260">
        <v>45713</v>
      </c>
      <c r="M3866" s="259" t="s">
        <v>310</v>
      </c>
    </row>
    <row r="3867" spans="1:13" x14ac:dyDescent="0.35">
      <c r="A3867" s="261" t="s">
        <v>2921</v>
      </c>
      <c r="B3867" s="261" t="s">
        <v>2922</v>
      </c>
      <c r="C3867" s="261" t="s">
        <v>2911</v>
      </c>
      <c r="D3867" s="261" t="s">
        <v>572</v>
      </c>
      <c r="E3867" s="261">
        <v>0</v>
      </c>
      <c r="F3867" s="261" t="s">
        <v>6844</v>
      </c>
      <c r="G3867" s="261" t="s">
        <v>742</v>
      </c>
      <c r="H3867" s="261">
        <v>2</v>
      </c>
      <c r="I3867" s="261" t="s">
        <v>6845</v>
      </c>
      <c r="J3867" s="261" t="s">
        <v>6846</v>
      </c>
      <c r="K3867" s="261" t="s">
        <v>6847</v>
      </c>
      <c r="L3867" s="262">
        <v>45713</v>
      </c>
      <c r="M3867" s="261" t="s">
        <v>310</v>
      </c>
    </row>
    <row r="3868" spans="1:13" x14ac:dyDescent="0.35">
      <c r="A3868" s="259" t="s">
        <v>2921</v>
      </c>
      <c r="B3868" s="259" t="s">
        <v>2922</v>
      </c>
      <c r="C3868" s="259" t="s">
        <v>2911</v>
      </c>
      <c r="D3868" s="259" t="s">
        <v>282</v>
      </c>
      <c r="E3868" s="259">
        <v>5</v>
      </c>
      <c r="F3868" s="259" t="s">
        <v>6813</v>
      </c>
      <c r="G3868" s="259" t="s">
        <v>358</v>
      </c>
      <c r="H3868" s="259">
        <v>1</v>
      </c>
      <c r="I3868" s="259" t="s">
        <v>6814</v>
      </c>
      <c r="J3868" s="259" t="s">
        <v>4439</v>
      </c>
      <c r="K3868" s="259" t="s">
        <v>6848</v>
      </c>
      <c r="L3868" s="260">
        <v>45713</v>
      </c>
      <c r="M3868" s="259" t="s">
        <v>310</v>
      </c>
    </row>
    <row r="3869" spans="1:13" x14ac:dyDescent="0.35">
      <c r="A3869" s="261" t="s">
        <v>2909</v>
      </c>
      <c r="B3869" s="261" t="s">
        <v>2910</v>
      </c>
      <c r="C3869" s="261" t="s">
        <v>2911</v>
      </c>
      <c r="D3869" s="261" t="s">
        <v>648</v>
      </c>
      <c r="E3869" s="261">
        <v>5700000</v>
      </c>
      <c r="F3869" s="261" t="s">
        <v>6813</v>
      </c>
      <c r="G3869" s="261" t="s">
        <v>358</v>
      </c>
      <c r="H3869" s="261">
        <v>1</v>
      </c>
      <c r="I3869" s="261" t="s">
        <v>6814</v>
      </c>
      <c r="J3869" s="261" t="s">
        <v>6815</v>
      </c>
      <c r="K3869" s="261" t="s">
        <v>6849</v>
      </c>
      <c r="L3869" s="262">
        <v>45713</v>
      </c>
      <c r="M3869" s="261" t="s">
        <v>310</v>
      </c>
    </row>
    <row r="3870" spans="1:13" x14ac:dyDescent="0.35">
      <c r="A3870" s="259" t="s">
        <v>2909</v>
      </c>
      <c r="B3870" s="259" t="s">
        <v>2910</v>
      </c>
      <c r="C3870" s="259" t="s">
        <v>2911</v>
      </c>
      <c r="D3870" s="259" t="s">
        <v>653</v>
      </c>
      <c r="E3870" s="259">
        <v>10230</v>
      </c>
      <c r="F3870" s="259" t="s">
        <v>6817</v>
      </c>
      <c r="G3870" s="259" t="s">
        <v>358</v>
      </c>
      <c r="H3870" s="259">
        <v>1</v>
      </c>
      <c r="I3870" s="259" t="s">
        <v>6818</v>
      </c>
      <c r="J3870" s="259" t="s">
        <v>6850</v>
      </c>
      <c r="K3870" s="259" t="s">
        <v>6851</v>
      </c>
      <c r="L3870" s="260">
        <v>45713</v>
      </c>
      <c r="M3870" s="259" t="s">
        <v>310</v>
      </c>
    </row>
    <row r="3871" spans="1:13" x14ac:dyDescent="0.35">
      <c r="A3871" s="261" t="s">
        <v>2909</v>
      </c>
      <c r="B3871" s="261" t="s">
        <v>2910</v>
      </c>
      <c r="C3871" s="261" t="s">
        <v>2911</v>
      </c>
      <c r="D3871" s="261" t="s">
        <v>658</v>
      </c>
      <c r="E3871" s="261">
        <v>5700000</v>
      </c>
      <c r="F3871" s="261" t="s">
        <v>6813</v>
      </c>
      <c r="G3871" s="261" t="s">
        <v>358</v>
      </c>
      <c r="H3871" s="261">
        <v>1</v>
      </c>
      <c r="I3871" s="261" t="s">
        <v>6814</v>
      </c>
      <c r="J3871" s="261" t="s">
        <v>6852</v>
      </c>
      <c r="K3871" s="261" t="s">
        <v>6853</v>
      </c>
      <c r="L3871" s="262">
        <v>45713</v>
      </c>
      <c r="M3871" s="261" t="s">
        <v>310</v>
      </c>
    </row>
    <row r="3872" spans="1:13" x14ac:dyDescent="0.35">
      <c r="A3872" s="259" t="s">
        <v>2909</v>
      </c>
      <c r="B3872" s="259" t="s">
        <v>2910</v>
      </c>
      <c r="C3872" s="259" t="s">
        <v>2911</v>
      </c>
      <c r="D3872" s="259" t="s">
        <v>663</v>
      </c>
      <c r="E3872" s="259">
        <v>2348600</v>
      </c>
      <c r="F3872" s="259" t="s">
        <v>6854</v>
      </c>
      <c r="G3872" s="259" t="s">
        <v>22</v>
      </c>
      <c r="H3872" s="259">
        <v>3</v>
      </c>
      <c r="I3872" s="259" t="s">
        <v>6855</v>
      </c>
      <c r="J3872" s="259" t="s">
        <v>6856</v>
      </c>
      <c r="K3872" s="259" t="s">
        <v>6857</v>
      </c>
      <c r="L3872" s="260">
        <v>45713</v>
      </c>
      <c r="M3872" s="259" t="s">
        <v>310</v>
      </c>
    </row>
    <row r="3873" spans="1:13" x14ac:dyDescent="0.35">
      <c r="A3873" s="261" t="s">
        <v>2909</v>
      </c>
      <c r="B3873" s="261" t="s">
        <v>2910</v>
      </c>
      <c r="C3873" s="261" t="s">
        <v>2911</v>
      </c>
      <c r="D3873" s="261" t="s">
        <v>413</v>
      </c>
      <c r="E3873" s="261">
        <v>1323000</v>
      </c>
      <c r="F3873" s="261" t="s">
        <v>6858</v>
      </c>
      <c r="G3873" s="261" t="s">
        <v>358</v>
      </c>
      <c r="H3873" s="261">
        <v>1</v>
      </c>
      <c r="I3873" s="261" t="s">
        <v>6859</v>
      </c>
      <c r="J3873" s="261" t="s">
        <v>6860</v>
      </c>
      <c r="K3873" s="261" t="s">
        <v>6861</v>
      </c>
      <c r="L3873" s="262">
        <v>45713</v>
      </c>
      <c r="M3873" s="261" t="s">
        <v>310</v>
      </c>
    </row>
    <row r="3874" spans="1:13" x14ac:dyDescent="0.35">
      <c r="A3874" s="259" t="s">
        <v>2909</v>
      </c>
      <c r="B3874" s="259" t="s">
        <v>2910</v>
      </c>
      <c r="C3874" s="259" t="s">
        <v>2911</v>
      </c>
      <c r="D3874" s="259" t="s">
        <v>545</v>
      </c>
      <c r="E3874" s="259">
        <v>174</v>
      </c>
      <c r="F3874" s="259" t="s">
        <v>5441</v>
      </c>
      <c r="G3874" s="259" t="s">
        <v>358</v>
      </c>
      <c r="H3874" s="259">
        <v>1</v>
      </c>
      <c r="I3874" s="259" t="s">
        <v>496</v>
      </c>
      <c r="J3874" s="259" t="s">
        <v>6862</v>
      </c>
      <c r="K3874" s="259" t="s">
        <v>6863</v>
      </c>
      <c r="L3874" s="260">
        <v>45713</v>
      </c>
      <c r="M3874" s="259" t="s">
        <v>310</v>
      </c>
    </row>
    <row r="3875" spans="1:13" x14ac:dyDescent="0.35">
      <c r="A3875" s="261" t="s">
        <v>2909</v>
      </c>
      <c r="B3875" s="261" t="s">
        <v>2910</v>
      </c>
      <c r="C3875" s="261" t="s">
        <v>2911</v>
      </c>
      <c r="D3875" s="261" t="s">
        <v>550</v>
      </c>
      <c r="E3875" s="261">
        <v>3400</v>
      </c>
      <c r="F3875" s="261" t="s">
        <v>5441</v>
      </c>
      <c r="G3875" s="261" t="s">
        <v>358</v>
      </c>
      <c r="H3875" s="261">
        <v>1</v>
      </c>
      <c r="I3875" s="261" t="s">
        <v>4234</v>
      </c>
      <c r="J3875" s="261" t="s">
        <v>6829</v>
      </c>
      <c r="K3875" s="261" t="s">
        <v>6864</v>
      </c>
      <c r="L3875" s="262">
        <v>45713</v>
      </c>
      <c r="M3875" s="261" t="s">
        <v>310</v>
      </c>
    </row>
    <row r="3876" spans="1:13" x14ac:dyDescent="0.35">
      <c r="A3876" s="259" t="s">
        <v>2909</v>
      </c>
      <c r="B3876" s="259" t="s">
        <v>2910</v>
      </c>
      <c r="C3876" s="259" t="s">
        <v>2911</v>
      </c>
      <c r="D3876" s="259" t="s">
        <v>686</v>
      </c>
      <c r="E3876" s="259">
        <v>1323000</v>
      </c>
      <c r="F3876" s="259" t="s">
        <v>6858</v>
      </c>
      <c r="G3876" s="259" t="s">
        <v>358</v>
      </c>
      <c r="H3876" s="259">
        <v>1</v>
      </c>
      <c r="I3876" s="259" t="s">
        <v>6859</v>
      </c>
      <c r="J3876" s="259" t="s">
        <v>6865</v>
      </c>
      <c r="K3876" s="259" t="s">
        <v>6866</v>
      </c>
      <c r="L3876" s="260">
        <v>45713</v>
      </c>
      <c r="M3876" s="259" t="s">
        <v>310</v>
      </c>
    </row>
    <row r="3877" spans="1:13" x14ac:dyDescent="0.35">
      <c r="A3877" s="261" t="s">
        <v>2909</v>
      </c>
      <c r="B3877" s="261" t="s">
        <v>2910</v>
      </c>
      <c r="C3877" s="261" t="s">
        <v>2911</v>
      </c>
      <c r="D3877" s="261" t="s">
        <v>691</v>
      </c>
      <c r="E3877" s="261">
        <v>3351400</v>
      </c>
      <c r="F3877" s="261" t="s">
        <v>6867</v>
      </c>
      <c r="G3877" s="261" t="s">
        <v>742</v>
      </c>
      <c r="H3877" s="261">
        <v>2</v>
      </c>
      <c r="I3877" s="261" t="s">
        <v>6868</v>
      </c>
      <c r="J3877" s="261" t="s">
        <v>3762</v>
      </c>
      <c r="K3877" s="261" t="s">
        <v>6869</v>
      </c>
      <c r="L3877" s="262">
        <v>45713</v>
      </c>
      <c r="M3877" s="261" t="s">
        <v>310</v>
      </c>
    </row>
    <row r="3878" spans="1:13" x14ac:dyDescent="0.35">
      <c r="A3878" s="259" t="s">
        <v>2909</v>
      </c>
      <c r="B3878" s="259" t="s">
        <v>2910</v>
      </c>
      <c r="C3878" s="259" t="s">
        <v>2911</v>
      </c>
      <c r="D3878" s="259" t="s">
        <v>696</v>
      </c>
      <c r="E3878" s="259">
        <v>1025600</v>
      </c>
      <c r="F3878" s="259" t="s">
        <v>6870</v>
      </c>
      <c r="G3878" s="259" t="s">
        <v>742</v>
      </c>
      <c r="H3878" s="259">
        <v>2</v>
      </c>
      <c r="I3878" s="259" t="s">
        <v>6871</v>
      </c>
      <c r="J3878" s="259" t="s">
        <v>3766</v>
      </c>
      <c r="K3878" s="259" t="s">
        <v>6872</v>
      </c>
      <c r="L3878" s="260">
        <v>45713</v>
      </c>
      <c r="M3878" s="259" t="s">
        <v>310</v>
      </c>
    </row>
    <row r="3879" spans="1:13" x14ac:dyDescent="0.35">
      <c r="A3879" s="261" t="s">
        <v>2909</v>
      </c>
      <c r="B3879" s="261" t="s">
        <v>2910</v>
      </c>
      <c r="C3879" s="261" t="s">
        <v>2911</v>
      </c>
      <c r="D3879" s="261" t="s">
        <v>699</v>
      </c>
      <c r="E3879" s="261">
        <v>1242000</v>
      </c>
      <c r="F3879" s="261" t="s">
        <v>6873</v>
      </c>
      <c r="G3879" s="261" t="s">
        <v>742</v>
      </c>
      <c r="H3879" s="261">
        <v>2</v>
      </c>
      <c r="I3879" s="261" t="s">
        <v>6874</v>
      </c>
      <c r="J3879" s="261" t="s">
        <v>6875</v>
      </c>
      <c r="K3879" s="261" t="s">
        <v>6876</v>
      </c>
      <c r="L3879" s="262">
        <v>45713</v>
      </c>
      <c r="M3879" s="261" t="s">
        <v>310</v>
      </c>
    </row>
    <row r="3880" spans="1:13" x14ac:dyDescent="0.35">
      <c r="A3880" s="259" t="s">
        <v>2909</v>
      </c>
      <c r="B3880" s="259" t="s">
        <v>2910</v>
      </c>
      <c r="C3880" s="259" t="s">
        <v>2911</v>
      </c>
      <c r="D3880" s="259" t="s">
        <v>702</v>
      </c>
      <c r="E3880" s="259">
        <v>81000</v>
      </c>
      <c r="F3880" s="259" t="s">
        <v>6844</v>
      </c>
      <c r="G3880" s="259" t="s">
        <v>742</v>
      </c>
      <c r="H3880" s="259">
        <v>2</v>
      </c>
      <c r="I3880" s="259" t="s">
        <v>6845</v>
      </c>
      <c r="J3880" s="259" t="s">
        <v>6877</v>
      </c>
      <c r="K3880" s="259" t="s">
        <v>6878</v>
      </c>
      <c r="L3880" s="260">
        <v>45713</v>
      </c>
      <c r="M3880" s="259" t="s">
        <v>310</v>
      </c>
    </row>
    <row r="3881" spans="1:13" x14ac:dyDescent="0.35">
      <c r="A3881" s="261" t="s">
        <v>2909</v>
      </c>
      <c r="B3881" s="261" t="s">
        <v>2910</v>
      </c>
      <c r="C3881" s="261" t="s">
        <v>2911</v>
      </c>
      <c r="D3881" s="261" t="s">
        <v>572</v>
      </c>
      <c r="E3881" s="261">
        <v>0</v>
      </c>
      <c r="F3881" s="261" t="s">
        <v>6844</v>
      </c>
      <c r="G3881" s="261" t="s">
        <v>742</v>
      </c>
      <c r="H3881" s="261">
        <v>2</v>
      </c>
      <c r="I3881" s="261" t="s">
        <v>6845</v>
      </c>
      <c r="J3881" s="261" t="s">
        <v>6879</v>
      </c>
      <c r="K3881" s="261" t="s">
        <v>6880</v>
      </c>
      <c r="L3881" s="262">
        <v>45713</v>
      </c>
      <c r="M3881" s="261" t="s">
        <v>310</v>
      </c>
    </row>
    <row r="3882" spans="1:13" x14ac:dyDescent="0.35">
      <c r="A3882" s="259" t="s">
        <v>2909</v>
      </c>
      <c r="B3882" s="259" t="s">
        <v>2910</v>
      </c>
      <c r="C3882" s="259" t="s">
        <v>2911</v>
      </c>
      <c r="D3882" s="259" t="s">
        <v>282</v>
      </c>
      <c r="E3882" s="259">
        <v>2</v>
      </c>
      <c r="F3882" s="259" t="s">
        <v>6858</v>
      </c>
      <c r="G3882" s="259" t="s">
        <v>358</v>
      </c>
      <c r="H3882" s="259">
        <v>1</v>
      </c>
      <c r="I3882" s="259" t="s">
        <v>6859</v>
      </c>
      <c r="J3882" s="259" t="s">
        <v>5262</v>
      </c>
      <c r="K3882" s="259" t="s">
        <v>6881</v>
      </c>
      <c r="L3882" s="260">
        <v>45713</v>
      </c>
      <c r="M3882" s="259" t="s">
        <v>310</v>
      </c>
    </row>
    <row r="3883" spans="1:13" x14ac:dyDescent="0.35">
      <c r="A3883" s="261" t="s">
        <v>3468</v>
      </c>
      <c r="B3883" s="261" t="s">
        <v>3469</v>
      </c>
      <c r="C3883" s="261" t="s">
        <v>3470</v>
      </c>
      <c r="D3883" s="261" t="s">
        <v>648</v>
      </c>
      <c r="E3883" s="261">
        <v>18400000</v>
      </c>
      <c r="F3883" s="261" t="s">
        <v>6882</v>
      </c>
      <c r="G3883" s="261" t="s">
        <v>358</v>
      </c>
      <c r="H3883" s="261">
        <v>1</v>
      </c>
      <c r="I3883" s="261" t="s">
        <v>6883</v>
      </c>
      <c r="J3883" s="261" t="s">
        <v>6884</v>
      </c>
      <c r="K3883" s="261" t="s">
        <v>6885</v>
      </c>
      <c r="L3883" s="262">
        <v>45713</v>
      </c>
      <c r="M3883" s="261" t="s">
        <v>20</v>
      </c>
    </row>
    <row r="3884" spans="1:13" x14ac:dyDescent="0.35">
      <c r="A3884" s="259" t="s">
        <v>3468</v>
      </c>
      <c r="B3884" s="259" t="s">
        <v>3469</v>
      </c>
      <c r="C3884" s="259" t="s">
        <v>3470</v>
      </c>
      <c r="D3884" s="259" t="s">
        <v>653</v>
      </c>
      <c r="E3884" s="259">
        <v>107160</v>
      </c>
      <c r="F3884" s="259" t="s">
        <v>6817</v>
      </c>
      <c r="G3884" s="259" t="s">
        <v>742</v>
      </c>
      <c r="H3884" s="259">
        <v>2</v>
      </c>
      <c r="I3884" s="259" t="s">
        <v>6886</v>
      </c>
      <c r="J3884" s="259" t="s">
        <v>6887</v>
      </c>
      <c r="K3884" s="259" t="s">
        <v>6888</v>
      </c>
      <c r="L3884" s="260">
        <v>45713</v>
      </c>
      <c r="M3884" s="259" t="s">
        <v>20</v>
      </c>
    </row>
    <row r="3885" spans="1:13" x14ac:dyDescent="0.35">
      <c r="A3885" s="261" t="s">
        <v>3468</v>
      </c>
      <c r="B3885" s="261" t="s">
        <v>3469</v>
      </c>
      <c r="C3885" s="261" t="s">
        <v>3470</v>
      </c>
      <c r="D3885" s="261" t="s">
        <v>658</v>
      </c>
      <c r="E3885" s="261">
        <v>18400000</v>
      </c>
      <c r="F3885" s="261" t="s">
        <v>6889</v>
      </c>
      <c r="G3885" s="261" t="s">
        <v>358</v>
      </c>
      <c r="H3885" s="261">
        <v>1</v>
      </c>
      <c r="I3885" s="261" t="s">
        <v>6883</v>
      </c>
      <c r="J3885" s="261" t="s">
        <v>6890</v>
      </c>
      <c r="K3885" s="261" t="s">
        <v>6891</v>
      </c>
      <c r="L3885" s="262">
        <v>45713</v>
      </c>
      <c r="M3885" s="261" t="s">
        <v>20</v>
      </c>
    </row>
    <row r="3886" spans="1:13" x14ac:dyDescent="0.35">
      <c r="A3886" s="259" t="s">
        <v>3468</v>
      </c>
      <c r="B3886" s="259" t="s">
        <v>3469</v>
      </c>
      <c r="C3886" s="259" t="s">
        <v>3470</v>
      </c>
      <c r="D3886" s="259" t="s">
        <v>663</v>
      </c>
      <c r="E3886" s="259">
        <v>9161897</v>
      </c>
      <c r="F3886" s="259" t="s">
        <v>6892</v>
      </c>
      <c r="G3886" s="259" t="s">
        <v>22</v>
      </c>
      <c r="H3886" s="259">
        <v>3</v>
      </c>
      <c r="I3886" s="259" t="s">
        <v>6893</v>
      </c>
      <c r="J3886" s="259" t="s">
        <v>6894</v>
      </c>
      <c r="K3886" s="259" t="s">
        <v>6895</v>
      </c>
      <c r="L3886" s="260">
        <v>45713</v>
      </c>
      <c r="M3886" s="259" t="s">
        <v>20</v>
      </c>
    </row>
    <row r="3887" spans="1:13" x14ac:dyDescent="0.35">
      <c r="A3887" s="261" t="s">
        <v>3468</v>
      </c>
      <c r="B3887" s="261" t="s">
        <v>3469</v>
      </c>
      <c r="C3887" s="261" t="s">
        <v>3470</v>
      </c>
      <c r="D3887" s="261" t="s">
        <v>413</v>
      </c>
      <c r="E3887" s="261">
        <v>222737</v>
      </c>
      <c r="F3887" s="261" t="s">
        <v>6896</v>
      </c>
      <c r="G3887" s="261" t="s">
        <v>358</v>
      </c>
      <c r="H3887" s="261">
        <v>1</v>
      </c>
      <c r="I3887" s="261" t="s">
        <v>6897</v>
      </c>
      <c r="J3887" s="261" t="s">
        <v>6898</v>
      </c>
      <c r="K3887" s="261" t="s">
        <v>6899</v>
      </c>
      <c r="L3887" s="262">
        <v>45713</v>
      </c>
      <c r="M3887" s="261" t="s">
        <v>310</v>
      </c>
    </row>
    <row r="3888" spans="1:13" x14ac:dyDescent="0.35">
      <c r="A3888" s="259" t="s">
        <v>3468</v>
      </c>
      <c r="B3888" s="259" t="s">
        <v>3469</v>
      </c>
      <c r="C3888" s="259" t="s">
        <v>3470</v>
      </c>
      <c r="D3888" s="259" t="s">
        <v>40</v>
      </c>
      <c r="E3888" s="259" t="s">
        <v>17</v>
      </c>
      <c r="F3888" s="259" t="s">
        <v>17</v>
      </c>
      <c r="G3888" s="259" t="s">
        <v>17</v>
      </c>
      <c r="H3888" s="259" t="s">
        <v>17</v>
      </c>
      <c r="I3888" s="259" t="s">
        <v>17</v>
      </c>
      <c r="J3888" s="259" t="s">
        <v>6900</v>
      </c>
      <c r="K3888" s="259" t="s">
        <v>6901</v>
      </c>
      <c r="L3888" s="260">
        <v>45713</v>
      </c>
      <c r="M3888" s="259" t="s">
        <v>310</v>
      </c>
    </row>
    <row r="3889" spans="1:13" x14ac:dyDescent="0.35">
      <c r="A3889" s="261" t="s">
        <v>3468</v>
      </c>
      <c r="B3889" s="261" t="s">
        <v>3469</v>
      </c>
      <c r="C3889" s="261" t="s">
        <v>3470</v>
      </c>
      <c r="D3889" s="261" t="s">
        <v>545</v>
      </c>
      <c r="E3889" s="261">
        <v>151</v>
      </c>
      <c r="F3889" s="261" t="s">
        <v>5441</v>
      </c>
      <c r="G3889" s="261" t="s">
        <v>22</v>
      </c>
      <c r="H3889" s="261">
        <v>3</v>
      </c>
      <c r="I3889" s="261" t="s">
        <v>4234</v>
      </c>
      <c r="J3889" s="261" t="s">
        <v>6902</v>
      </c>
      <c r="K3889" s="261" t="s">
        <v>6903</v>
      </c>
      <c r="L3889" s="262">
        <v>45713</v>
      </c>
      <c r="M3889" s="261" t="s">
        <v>310</v>
      </c>
    </row>
    <row r="3890" spans="1:13" x14ac:dyDescent="0.35">
      <c r="A3890" s="259" t="s">
        <v>3468</v>
      </c>
      <c r="B3890" s="259" t="s">
        <v>3469</v>
      </c>
      <c r="C3890" s="259" t="s">
        <v>3470</v>
      </c>
      <c r="D3890" s="259" t="s">
        <v>550</v>
      </c>
      <c r="E3890" s="259">
        <v>151</v>
      </c>
      <c r="F3890" s="259" t="s">
        <v>5441</v>
      </c>
      <c r="G3890" s="259" t="s">
        <v>22</v>
      </c>
      <c r="H3890" s="259">
        <v>3</v>
      </c>
      <c r="I3890" s="259" t="s">
        <v>4234</v>
      </c>
      <c r="J3890" s="259" t="s">
        <v>6902</v>
      </c>
      <c r="K3890" s="259" t="s">
        <v>6904</v>
      </c>
      <c r="L3890" s="260">
        <v>45713</v>
      </c>
      <c r="M3890" s="259" t="s">
        <v>310</v>
      </c>
    </row>
    <row r="3891" spans="1:13" x14ac:dyDescent="0.35">
      <c r="A3891" s="261" t="s">
        <v>3468</v>
      </c>
      <c r="B3891" s="261" t="s">
        <v>3469</v>
      </c>
      <c r="C3891" s="261" t="s">
        <v>3470</v>
      </c>
      <c r="D3891" s="261" t="s">
        <v>686</v>
      </c>
      <c r="E3891" s="261">
        <v>2200000</v>
      </c>
      <c r="F3891" s="261" t="s">
        <v>6905</v>
      </c>
      <c r="G3891" s="261" t="s">
        <v>358</v>
      </c>
      <c r="H3891" s="261">
        <v>1</v>
      </c>
      <c r="I3891" s="261" t="s">
        <v>6906</v>
      </c>
      <c r="J3891" s="261" t="s">
        <v>6907</v>
      </c>
      <c r="K3891" s="261" t="s">
        <v>6908</v>
      </c>
      <c r="L3891" s="262">
        <v>45713</v>
      </c>
      <c r="M3891" s="261" t="s">
        <v>310</v>
      </c>
    </row>
    <row r="3892" spans="1:13" x14ac:dyDescent="0.35">
      <c r="A3892" s="259" t="s">
        <v>3468</v>
      </c>
      <c r="B3892" s="259" t="s">
        <v>3469</v>
      </c>
      <c r="C3892" s="259" t="s">
        <v>3470</v>
      </c>
      <c r="D3892" s="259" t="s">
        <v>691</v>
      </c>
      <c r="E3892" s="259">
        <v>9238103</v>
      </c>
      <c r="F3892" s="259" t="s">
        <v>6909</v>
      </c>
      <c r="G3892" s="259" t="s">
        <v>742</v>
      </c>
      <c r="H3892" s="259">
        <v>2</v>
      </c>
      <c r="I3892" s="259" t="s">
        <v>6910</v>
      </c>
      <c r="J3892" s="259" t="s">
        <v>3762</v>
      </c>
      <c r="K3892" s="259" t="s">
        <v>6911</v>
      </c>
      <c r="L3892" s="260">
        <v>45713</v>
      </c>
      <c r="M3892" s="259" t="s">
        <v>310</v>
      </c>
    </row>
    <row r="3893" spans="1:13" x14ac:dyDescent="0.35">
      <c r="A3893" s="261" t="s">
        <v>3468</v>
      </c>
      <c r="B3893" s="261" t="s">
        <v>3469</v>
      </c>
      <c r="C3893" s="261" t="s">
        <v>3470</v>
      </c>
      <c r="D3893" s="261" t="s">
        <v>696</v>
      </c>
      <c r="E3893" s="261">
        <v>6961897</v>
      </c>
      <c r="F3893" s="261" t="s">
        <v>6912</v>
      </c>
      <c r="G3893" s="261" t="s">
        <v>742</v>
      </c>
      <c r="H3893" s="261">
        <v>2</v>
      </c>
      <c r="I3893" s="261" t="s">
        <v>6910</v>
      </c>
      <c r="J3893" s="261" t="s">
        <v>6913</v>
      </c>
      <c r="K3893" s="261" t="s">
        <v>6914</v>
      </c>
      <c r="L3893" s="262">
        <v>45713</v>
      </c>
      <c r="M3893" s="261" t="s">
        <v>310</v>
      </c>
    </row>
    <row r="3894" spans="1:13" x14ac:dyDescent="0.35">
      <c r="A3894" s="259" t="s">
        <v>3468</v>
      </c>
      <c r="B3894" s="259" t="s">
        <v>3469</v>
      </c>
      <c r="C3894" s="259" t="s">
        <v>3470</v>
      </c>
      <c r="D3894" s="259" t="s">
        <v>699</v>
      </c>
      <c r="E3894" s="259">
        <v>2200000</v>
      </c>
      <c r="F3894" s="259" t="s">
        <v>6905</v>
      </c>
      <c r="G3894" s="259" t="s">
        <v>742</v>
      </c>
      <c r="H3894" s="259">
        <v>2</v>
      </c>
      <c r="I3894" s="259" t="s">
        <v>6906</v>
      </c>
      <c r="J3894" s="259" t="s">
        <v>6915</v>
      </c>
      <c r="K3894" s="259" t="s">
        <v>6916</v>
      </c>
      <c r="L3894" s="260">
        <v>45713</v>
      </c>
      <c r="M3894" s="259" t="s">
        <v>310</v>
      </c>
    </row>
    <row r="3895" spans="1:13" x14ac:dyDescent="0.35">
      <c r="A3895" s="261" t="s">
        <v>3468</v>
      </c>
      <c r="B3895" s="261" t="s">
        <v>3469</v>
      </c>
      <c r="C3895" s="261" t="s">
        <v>3470</v>
      </c>
      <c r="D3895" s="261" t="s">
        <v>702</v>
      </c>
      <c r="E3895" s="261" t="s">
        <v>17</v>
      </c>
      <c r="F3895" s="261" t="s">
        <v>378</v>
      </c>
      <c r="G3895" s="261" t="s">
        <v>17</v>
      </c>
      <c r="H3895" s="261" t="s">
        <v>17</v>
      </c>
      <c r="I3895" s="261" t="s">
        <v>378</v>
      </c>
      <c r="J3895" s="261" t="s">
        <v>6915</v>
      </c>
      <c r="K3895" s="261" t="s">
        <v>6917</v>
      </c>
      <c r="L3895" s="262">
        <v>45713</v>
      </c>
      <c r="M3895" s="261" t="s">
        <v>310</v>
      </c>
    </row>
    <row r="3896" spans="1:13" x14ac:dyDescent="0.35">
      <c r="A3896" s="259" t="s">
        <v>3468</v>
      </c>
      <c r="B3896" s="259" t="s">
        <v>3469</v>
      </c>
      <c r="C3896" s="259" t="s">
        <v>3470</v>
      </c>
      <c r="D3896" s="259" t="s">
        <v>572</v>
      </c>
      <c r="E3896" s="259" t="s">
        <v>17</v>
      </c>
      <c r="F3896" s="259" t="s">
        <v>378</v>
      </c>
      <c r="G3896" s="259" t="s">
        <v>17</v>
      </c>
      <c r="H3896" s="259" t="s">
        <v>17</v>
      </c>
      <c r="I3896" s="259" t="s">
        <v>378</v>
      </c>
      <c r="J3896" s="259" t="s">
        <v>6915</v>
      </c>
      <c r="K3896" s="259" t="s">
        <v>6918</v>
      </c>
      <c r="L3896" s="260">
        <v>45713</v>
      </c>
      <c r="M3896" s="259" t="s">
        <v>310</v>
      </c>
    </row>
    <row r="3897" spans="1:13" x14ac:dyDescent="0.35">
      <c r="A3897" s="261" t="s">
        <v>3468</v>
      </c>
      <c r="B3897" s="261" t="s">
        <v>3469</v>
      </c>
      <c r="C3897" s="261" t="s">
        <v>3470</v>
      </c>
      <c r="D3897" s="261" t="s">
        <v>282</v>
      </c>
      <c r="E3897" s="261">
        <v>5</v>
      </c>
      <c r="F3897" s="261" t="s">
        <v>6905</v>
      </c>
      <c r="G3897" s="261" t="s">
        <v>742</v>
      </c>
      <c r="H3897" s="261">
        <v>2</v>
      </c>
      <c r="I3897" s="261" t="s">
        <v>6906</v>
      </c>
      <c r="J3897" s="261" t="s">
        <v>6245</v>
      </c>
      <c r="K3897" s="261" t="s">
        <v>6919</v>
      </c>
      <c r="L3897" s="262">
        <v>45713</v>
      </c>
      <c r="M3897" s="261" t="s">
        <v>310</v>
      </c>
    </row>
    <row r="3898" spans="1:13" x14ac:dyDescent="0.35">
      <c r="A3898" s="259" t="s">
        <v>3468</v>
      </c>
      <c r="B3898" s="259" t="s">
        <v>3469</v>
      </c>
      <c r="C3898" s="259" t="s">
        <v>3470</v>
      </c>
      <c r="D3898" s="259" t="s">
        <v>26</v>
      </c>
      <c r="E3898" s="259" t="s">
        <v>17</v>
      </c>
      <c r="F3898" s="259" t="s">
        <v>17</v>
      </c>
      <c r="G3898" s="259" t="s">
        <v>17</v>
      </c>
      <c r="H3898" s="259" t="s">
        <v>17</v>
      </c>
      <c r="I3898" s="259" t="s">
        <v>17</v>
      </c>
      <c r="J3898" s="259" t="s">
        <v>6920</v>
      </c>
      <c r="K3898" s="259" t="s">
        <v>6921</v>
      </c>
      <c r="L3898" s="260">
        <v>45713</v>
      </c>
      <c r="M3898" s="259" t="s">
        <v>20</v>
      </c>
    </row>
    <row r="3899" spans="1:13" x14ac:dyDescent="0.35">
      <c r="A3899" s="261" t="s">
        <v>3468</v>
      </c>
      <c r="B3899" s="261" t="s">
        <v>3469</v>
      </c>
      <c r="C3899" s="261" t="s">
        <v>3470</v>
      </c>
      <c r="D3899" s="261" t="s">
        <v>28</v>
      </c>
      <c r="E3899" s="261" t="s">
        <v>17</v>
      </c>
      <c r="F3899" s="261" t="s">
        <v>17</v>
      </c>
      <c r="G3899" s="261" t="s">
        <v>17</v>
      </c>
      <c r="H3899" s="261" t="s">
        <v>17</v>
      </c>
      <c r="I3899" s="261" t="s">
        <v>17</v>
      </c>
      <c r="J3899" s="261" t="s">
        <v>6920</v>
      </c>
      <c r="K3899" s="261" t="s">
        <v>6922</v>
      </c>
      <c r="L3899" s="262">
        <v>45713</v>
      </c>
      <c r="M3899" s="261" t="s">
        <v>20</v>
      </c>
    </row>
    <row r="3900" spans="1:13" x14ac:dyDescent="0.35">
      <c r="A3900" s="259" t="s">
        <v>3468</v>
      </c>
      <c r="B3900" s="259" t="s">
        <v>3469</v>
      </c>
      <c r="C3900" s="259" t="s">
        <v>3470</v>
      </c>
      <c r="D3900" s="259" t="s">
        <v>38</v>
      </c>
      <c r="E3900" s="259" t="s">
        <v>17</v>
      </c>
      <c r="F3900" s="259" t="s">
        <v>17</v>
      </c>
      <c r="G3900" s="259" t="s">
        <v>17</v>
      </c>
      <c r="H3900" s="259" t="s">
        <v>17</v>
      </c>
      <c r="I3900" s="259" t="s">
        <v>17</v>
      </c>
      <c r="J3900" s="259" t="s">
        <v>6923</v>
      </c>
      <c r="K3900" s="259" t="s">
        <v>6924</v>
      </c>
      <c r="L3900" s="260">
        <v>45713</v>
      </c>
      <c r="M3900" s="259" t="s">
        <v>20</v>
      </c>
    </row>
    <row r="3901" spans="1:13" x14ac:dyDescent="0.35">
      <c r="A3901" s="261" t="s">
        <v>3468</v>
      </c>
      <c r="B3901" s="261" t="s">
        <v>3469</v>
      </c>
      <c r="C3901" s="261" t="s">
        <v>3470</v>
      </c>
      <c r="D3901" s="261" t="s">
        <v>16</v>
      </c>
      <c r="E3901" s="261" t="s">
        <v>17</v>
      </c>
      <c r="F3901" s="261" t="s">
        <v>17</v>
      </c>
      <c r="G3901" s="261" t="s">
        <v>17</v>
      </c>
      <c r="H3901" s="261" t="s">
        <v>17</v>
      </c>
      <c r="I3901" s="261" t="s">
        <v>17</v>
      </c>
      <c r="J3901" s="261" t="s">
        <v>6920</v>
      </c>
      <c r="K3901" s="261" t="s">
        <v>6925</v>
      </c>
      <c r="L3901" s="262">
        <v>45713</v>
      </c>
      <c r="M3901" s="261" t="s">
        <v>20</v>
      </c>
    </row>
    <row r="3902" spans="1:13" x14ac:dyDescent="0.35">
      <c r="A3902" s="259" t="s">
        <v>3468</v>
      </c>
      <c r="B3902" s="259" t="s">
        <v>3469</v>
      </c>
      <c r="C3902" s="259" t="s">
        <v>3470</v>
      </c>
      <c r="D3902" s="259" t="s">
        <v>21</v>
      </c>
      <c r="E3902" s="259" t="s">
        <v>17</v>
      </c>
      <c r="F3902" s="259" t="s">
        <v>17</v>
      </c>
      <c r="G3902" s="259" t="s">
        <v>17</v>
      </c>
      <c r="H3902" s="259" t="s">
        <v>17</v>
      </c>
      <c r="I3902" s="259" t="s">
        <v>17</v>
      </c>
      <c r="J3902" s="259" t="s">
        <v>6920</v>
      </c>
      <c r="K3902" s="259" t="s">
        <v>6926</v>
      </c>
      <c r="L3902" s="260">
        <v>45713</v>
      </c>
      <c r="M3902" s="259" t="s">
        <v>20</v>
      </c>
    </row>
    <row r="3903" spans="1:13" x14ac:dyDescent="0.35">
      <c r="A3903" s="261" t="s">
        <v>3468</v>
      </c>
      <c r="B3903" s="261" t="s">
        <v>3469</v>
      </c>
      <c r="C3903" s="261" t="s">
        <v>3470</v>
      </c>
      <c r="D3903" s="261" t="s">
        <v>558</v>
      </c>
      <c r="E3903" s="261" t="s">
        <v>17</v>
      </c>
      <c r="F3903" s="261" t="s">
        <v>17</v>
      </c>
      <c r="G3903" s="261" t="s">
        <v>17</v>
      </c>
      <c r="H3903" s="261" t="s">
        <v>17</v>
      </c>
      <c r="I3903" s="261" t="s">
        <v>17</v>
      </c>
      <c r="J3903" s="261" t="s">
        <v>6920</v>
      </c>
      <c r="K3903" s="261" t="s">
        <v>6927</v>
      </c>
      <c r="L3903" s="262">
        <v>45713</v>
      </c>
      <c r="M3903" s="261" t="s">
        <v>20</v>
      </c>
    </row>
    <row r="3904" spans="1:13" x14ac:dyDescent="0.35">
      <c r="A3904" s="259" t="s">
        <v>3468</v>
      </c>
      <c r="B3904" s="259" t="s">
        <v>3469</v>
      </c>
      <c r="C3904" s="259" t="s">
        <v>3470</v>
      </c>
      <c r="D3904" s="259" t="s">
        <v>24</v>
      </c>
      <c r="E3904" s="259" t="s">
        <v>17</v>
      </c>
      <c r="F3904" s="259" t="s">
        <v>17</v>
      </c>
      <c r="G3904" s="259" t="s">
        <v>17</v>
      </c>
      <c r="H3904" s="259" t="s">
        <v>17</v>
      </c>
      <c r="I3904" s="259" t="s">
        <v>17</v>
      </c>
      <c r="J3904" s="259" t="s">
        <v>6920</v>
      </c>
      <c r="K3904" s="259" t="s">
        <v>6928</v>
      </c>
      <c r="L3904" s="260">
        <v>45713</v>
      </c>
      <c r="M3904" s="259" t="s">
        <v>20</v>
      </c>
    </row>
    <row r="3905" spans="1:13" x14ac:dyDescent="0.35">
      <c r="A3905" s="261" t="s">
        <v>225</v>
      </c>
      <c r="B3905" s="261" t="s">
        <v>226</v>
      </c>
      <c r="C3905" s="261" t="s">
        <v>227</v>
      </c>
      <c r="D3905" s="261" t="s">
        <v>648</v>
      </c>
      <c r="E3905" s="261">
        <v>85326000</v>
      </c>
      <c r="F3905" s="261" t="s">
        <v>6929</v>
      </c>
      <c r="G3905" s="261" t="s">
        <v>358</v>
      </c>
      <c r="H3905" s="261">
        <v>1</v>
      </c>
      <c r="I3905" s="261" t="s">
        <v>6930</v>
      </c>
      <c r="J3905" s="261" t="s">
        <v>6931</v>
      </c>
      <c r="K3905" s="261" t="s">
        <v>6932</v>
      </c>
      <c r="L3905" s="262">
        <v>45713</v>
      </c>
      <c r="M3905" s="261" t="s">
        <v>20</v>
      </c>
    </row>
    <row r="3906" spans="1:13" x14ac:dyDescent="0.35">
      <c r="A3906" s="259" t="s">
        <v>225</v>
      </c>
      <c r="B3906" s="259" t="s">
        <v>226</v>
      </c>
      <c r="C3906" s="259" t="s">
        <v>227</v>
      </c>
      <c r="D3906" s="259" t="s">
        <v>653</v>
      </c>
      <c r="E3906" s="259">
        <v>342110</v>
      </c>
      <c r="F3906" s="259" t="s">
        <v>6933</v>
      </c>
      <c r="G3906" s="259" t="s">
        <v>742</v>
      </c>
      <c r="H3906" s="259">
        <v>2</v>
      </c>
      <c r="I3906" s="259" t="s">
        <v>6934</v>
      </c>
      <c r="J3906" s="259" t="s">
        <v>6935</v>
      </c>
      <c r="K3906" s="259" t="s">
        <v>6936</v>
      </c>
      <c r="L3906" s="260">
        <v>45713</v>
      </c>
      <c r="M3906" s="259" t="s">
        <v>20</v>
      </c>
    </row>
    <row r="3907" spans="1:13" x14ac:dyDescent="0.35">
      <c r="A3907" s="261" t="s">
        <v>225</v>
      </c>
      <c r="B3907" s="261" t="s">
        <v>226</v>
      </c>
      <c r="C3907" s="261" t="s">
        <v>227</v>
      </c>
      <c r="D3907" s="261" t="s">
        <v>658</v>
      </c>
      <c r="E3907" s="261">
        <v>52641481</v>
      </c>
      <c r="F3907" s="261" t="s">
        <v>6937</v>
      </c>
      <c r="G3907" s="261" t="s">
        <v>742</v>
      </c>
      <c r="H3907" s="261">
        <v>2</v>
      </c>
      <c r="I3907" s="261" t="s">
        <v>6938</v>
      </c>
      <c r="J3907" s="261" t="s">
        <v>6939</v>
      </c>
      <c r="K3907" s="261" t="s">
        <v>6940</v>
      </c>
      <c r="L3907" s="262">
        <v>45713</v>
      </c>
      <c r="M3907" s="261" t="s">
        <v>20</v>
      </c>
    </row>
    <row r="3908" spans="1:13" x14ac:dyDescent="0.35">
      <c r="A3908" s="259" t="s">
        <v>225</v>
      </c>
      <c r="B3908" s="259" t="s">
        <v>226</v>
      </c>
      <c r="C3908" s="259" t="s">
        <v>227</v>
      </c>
      <c r="D3908" s="259" t="s">
        <v>663</v>
      </c>
      <c r="E3908" s="259">
        <v>16253301</v>
      </c>
      <c r="F3908" s="259" t="s">
        <v>6941</v>
      </c>
      <c r="G3908" s="259" t="s">
        <v>742</v>
      </c>
      <c r="H3908" s="259">
        <v>2</v>
      </c>
      <c r="I3908" s="259" t="s">
        <v>6942</v>
      </c>
      <c r="J3908" s="259" t="s">
        <v>6943</v>
      </c>
      <c r="K3908" s="259" t="s">
        <v>6944</v>
      </c>
      <c r="L3908" s="260">
        <v>45713</v>
      </c>
      <c r="M3908" s="259" t="s">
        <v>20</v>
      </c>
    </row>
    <row r="3909" spans="1:13" x14ac:dyDescent="0.35">
      <c r="A3909" s="261" t="s">
        <v>225</v>
      </c>
      <c r="B3909" s="261" t="s">
        <v>226</v>
      </c>
      <c r="C3909" s="261" t="s">
        <v>227</v>
      </c>
      <c r="D3909" s="261" t="s">
        <v>413</v>
      </c>
      <c r="E3909" s="261">
        <v>4775999</v>
      </c>
      <c r="F3909" s="261" t="s">
        <v>6945</v>
      </c>
      <c r="G3909" s="261" t="s">
        <v>742</v>
      </c>
      <c r="H3909" s="261">
        <v>2</v>
      </c>
      <c r="I3909" s="261" t="s">
        <v>6946</v>
      </c>
      <c r="J3909" s="261" t="s">
        <v>6947</v>
      </c>
      <c r="K3909" s="261" t="s">
        <v>6948</v>
      </c>
      <c r="L3909" s="262">
        <v>45713</v>
      </c>
      <c r="M3909" s="261" t="s">
        <v>20</v>
      </c>
    </row>
    <row r="3910" spans="1:13" x14ac:dyDescent="0.35">
      <c r="A3910" s="259" t="s">
        <v>225</v>
      </c>
      <c r="B3910" s="259" t="s">
        <v>226</v>
      </c>
      <c r="C3910" s="259" t="s">
        <v>227</v>
      </c>
      <c r="D3910" s="259" t="s">
        <v>545</v>
      </c>
      <c r="E3910" s="259">
        <v>14</v>
      </c>
      <c r="F3910" s="259" t="s">
        <v>6949</v>
      </c>
      <c r="G3910" s="259" t="s">
        <v>742</v>
      </c>
      <c r="H3910" s="259">
        <v>2</v>
      </c>
      <c r="I3910" s="259" t="s">
        <v>6950</v>
      </c>
      <c r="J3910" s="259" t="s">
        <v>6951</v>
      </c>
      <c r="K3910" s="259" t="s">
        <v>6952</v>
      </c>
      <c r="L3910" s="260">
        <v>45713</v>
      </c>
      <c r="M3910" s="259" t="s">
        <v>20</v>
      </c>
    </row>
    <row r="3911" spans="1:13" x14ac:dyDescent="0.35">
      <c r="A3911" s="261" t="s">
        <v>225</v>
      </c>
      <c r="B3911" s="261" t="s">
        <v>226</v>
      </c>
      <c r="C3911" s="261" t="s">
        <v>227</v>
      </c>
      <c r="D3911" s="261" t="s">
        <v>550</v>
      </c>
      <c r="E3911" s="261">
        <v>14</v>
      </c>
      <c r="F3911" s="261" t="s">
        <v>6949</v>
      </c>
      <c r="G3911" s="261" t="s">
        <v>742</v>
      </c>
      <c r="H3911" s="261">
        <v>2</v>
      </c>
      <c r="I3911" s="261" t="s">
        <v>6950</v>
      </c>
      <c r="J3911" s="261" t="s">
        <v>6951</v>
      </c>
      <c r="K3911" s="261" t="s">
        <v>6953</v>
      </c>
      <c r="L3911" s="262">
        <v>45713</v>
      </c>
      <c r="M3911" s="261" t="s">
        <v>20</v>
      </c>
    </row>
    <row r="3912" spans="1:13" x14ac:dyDescent="0.35">
      <c r="A3912" s="259" t="s">
        <v>225</v>
      </c>
      <c r="B3912" s="259" t="s">
        <v>226</v>
      </c>
      <c r="C3912" s="259" t="s">
        <v>227</v>
      </c>
      <c r="D3912" s="259" t="s">
        <v>686</v>
      </c>
      <c r="E3912" s="259">
        <v>4600299</v>
      </c>
      <c r="F3912" s="259" t="s">
        <v>6954</v>
      </c>
      <c r="G3912" s="259" t="s">
        <v>742</v>
      </c>
      <c r="H3912" s="259">
        <v>2</v>
      </c>
      <c r="I3912" s="259" t="s">
        <v>6955</v>
      </c>
      <c r="J3912" s="259" t="s">
        <v>6956</v>
      </c>
      <c r="K3912" s="259" t="s">
        <v>6957</v>
      </c>
      <c r="L3912" s="260">
        <v>45713</v>
      </c>
      <c r="M3912" s="259" t="s">
        <v>20</v>
      </c>
    </row>
    <row r="3913" spans="1:13" x14ac:dyDescent="0.35">
      <c r="A3913" s="261" t="s">
        <v>225</v>
      </c>
      <c r="B3913" s="261" t="s">
        <v>226</v>
      </c>
      <c r="C3913" s="261" t="s">
        <v>227</v>
      </c>
      <c r="D3913" s="261" t="s">
        <v>691</v>
      </c>
      <c r="E3913" s="261">
        <v>36388180</v>
      </c>
      <c r="F3913" s="261" t="s">
        <v>6958</v>
      </c>
      <c r="G3913" s="261" t="s">
        <v>742</v>
      </c>
      <c r="H3913" s="261">
        <v>2</v>
      </c>
      <c r="I3913" s="261" t="s">
        <v>6959</v>
      </c>
      <c r="J3913" s="261" t="s">
        <v>6960</v>
      </c>
      <c r="K3913" s="261" t="s">
        <v>6961</v>
      </c>
      <c r="L3913" s="262">
        <v>45713</v>
      </c>
      <c r="M3913" s="261" t="s">
        <v>20</v>
      </c>
    </row>
    <row r="3914" spans="1:13" x14ac:dyDescent="0.35">
      <c r="A3914" s="259" t="s">
        <v>225</v>
      </c>
      <c r="B3914" s="259" t="s">
        <v>226</v>
      </c>
      <c r="C3914" s="259" t="s">
        <v>227</v>
      </c>
      <c r="D3914" s="259" t="s">
        <v>696</v>
      </c>
      <c r="E3914" s="259">
        <v>11653002</v>
      </c>
      <c r="F3914" s="259" t="s">
        <v>6962</v>
      </c>
      <c r="G3914" s="259" t="s">
        <v>742</v>
      </c>
      <c r="H3914" s="259">
        <v>2</v>
      </c>
      <c r="I3914" s="259" t="s">
        <v>6963</v>
      </c>
      <c r="J3914" s="259" t="s">
        <v>6964</v>
      </c>
      <c r="K3914" s="259" t="s">
        <v>6965</v>
      </c>
      <c r="L3914" s="260">
        <v>45713</v>
      </c>
      <c r="M3914" s="259" t="s">
        <v>20</v>
      </c>
    </row>
    <row r="3915" spans="1:13" x14ac:dyDescent="0.35">
      <c r="A3915" s="261" t="s">
        <v>225</v>
      </c>
      <c r="B3915" s="261" t="s">
        <v>226</v>
      </c>
      <c r="C3915" s="261" t="s">
        <v>227</v>
      </c>
      <c r="D3915" s="261" t="s">
        <v>699</v>
      </c>
      <c r="E3915" s="261">
        <v>4032910</v>
      </c>
      <c r="F3915" s="261" t="s">
        <v>6966</v>
      </c>
      <c r="G3915" s="261" t="s">
        <v>742</v>
      </c>
      <c r="H3915" s="261">
        <v>2</v>
      </c>
      <c r="I3915" s="261" t="s">
        <v>6967</v>
      </c>
      <c r="J3915" s="261" t="s">
        <v>6968</v>
      </c>
      <c r="K3915" s="261" t="s">
        <v>6969</v>
      </c>
      <c r="L3915" s="262">
        <v>45713</v>
      </c>
      <c r="M3915" s="261" t="s">
        <v>20</v>
      </c>
    </row>
    <row r="3916" spans="1:13" x14ac:dyDescent="0.35">
      <c r="A3916" s="259" t="s">
        <v>225</v>
      </c>
      <c r="B3916" s="259" t="s">
        <v>226</v>
      </c>
      <c r="C3916" s="259" t="s">
        <v>227</v>
      </c>
      <c r="D3916" s="259" t="s">
        <v>702</v>
      </c>
      <c r="E3916" s="259">
        <v>504345</v>
      </c>
      <c r="F3916" s="259" t="s">
        <v>6970</v>
      </c>
      <c r="G3916" s="259" t="s">
        <v>742</v>
      </c>
      <c r="H3916" s="259">
        <v>2</v>
      </c>
      <c r="I3916" s="259" t="s">
        <v>6971</v>
      </c>
      <c r="J3916" s="259" t="s">
        <v>6972</v>
      </c>
      <c r="K3916" s="259" t="s">
        <v>6973</v>
      </c>
      <c r="L3916" s="260">
        <v>45713</v>
      </c>
      <c r="M3916" s="259" t="s">
        <v>20</v>
      </c>
    </row>
    <row r="3917" spans="1:13" x14ac:dyDescent="0.35">
      <c r="A3917" s="261" t="s">
        <v>225</v>
      </c>
      <c r="B3917" s="261" t="s">
        <v>226</v>
      </c>
      <c r="C3917" s="261" t="s">
        <v>227</v>
      </c>
      <c r="D3917" s="261" t="s">
        <v>572</v>
      </c>
      <c r="E3917" s="261">
        <v>63044</v>
      </c>
      <c r="F3917" s="261" t="s">
        <v>6974</v>
      </c>
      <c r="G3917" s="261" t="s">
        <v>742</v>
      </c>
      <c r="H3917" s="261">
        <v>2</v>
      </c>
      <c r="I3917" s="261" t="s">
        <v>6975</v>
      </c>
      <c r="J3917" s="261" t="s">
        <v>6972</v>
      </c>
      <c r="K3917" s="261" t="s">
        <v>6976</v>
      </c>
      <c r="L3917" s="262">
        <v>45713</v>
      </c>
      <c r="M3917" s="261" t="s">
        <v>20</v>
      </c>
    </row>
    <row r="3918" spans="1:13" x14ac:dyDescent="0.35">
      <c r="A3918" s="259" t="s">
        <v>225</v>
      </c>
      <c r="B3918" s="259" t="s">
        <v>226</v>
      </c>
      <c r="C3918" s="259" t="s">
        <v>227</v>
      </c>
      <c r="D3918" s="259" t="s">
        <v>282</v>
      </c>
      <c r="E3918" s="259">
        <v>5</v>
      </c>
      <c r="F3918" s="259" t="s">
        <v>6941</v>
      </c>
      <c r="G3918" s="259" t="s">
        <v>742</v>
      </c>
      <c r="H3918" s="259">
        <v>2</v>
      </c>
      <c r="I3918" s="259" t="s">
        <v>6942</v>
      </c>
      <c r="J3918" s="259" t="s">
        <v>6977</v>
      </c>
      <c r="K3918" s="259" t="s">
        <v>6978</v>
      </c>
      <c r="L3918" s="260">
        <v>45713</v>
      </c>
      <c r="M3918" s="259" t="s">
        <v>20</v>
      </c>
    </row>
    <row r="3919" spans="1:13" x14ac:dyDescent="0.35">
      <c r="A3919" s="261" t="s">
        <v>237</v>
      </c>
      <c r="B3919" s="261" t="s">
        <v>238</v>
      </c>
      <c r="C3919" s="261" t="s">
        <v>227</v>
      </c>
      <c r="D3919" s="261" t="s">
        <v>648</v>
      </c>
      <c r="E3919" s="261">
        <v>85326000</v>
      </c>
      <c r="F3919" s="261" t="s">
        <v>6929</v>
      </c>
      <c r="G3919" s="261" t="s">
        <v>358</v>
      </c>
      <c r="H3919" s="261">
        <v>1</v>
      </c>
      <c r="I3919" s="261" t="s">
        <v>6930</v>
      </c>
      <c r="J3919" s="261" t="s">
        <v>6931</v>
      </c>
      <c r="K3919" s="261" t="s">
        <v>6979</v>
      </c>
      <c r="L3919" s="262">
        <v>45713</v>
      </c>
      <c r="M3919" s="261" t="s">
        <v>20</v>
      </c>
    </row>
    <row r="3920" spans="1:13" x14ac:dyDescent="0.35">
      <c r="A3920" s="259" t="s">
        <v>237</v>
      </c>
      <c r="B3920" s="259" t="s">
        <v>238</v>
      </c>
      <c r="C3920" s="259" t="s">
        <v>227</v>
      </c>
      <c r="D3920" s="259" t="s">
        <v>653</v>
      </c>
      <c r="E3920" s="259">
        <v>203090</v>
      </c>
      <c r="F3920" s="259" t="s">
        <v>6980</v>
      </c>
      <c r="G3920" s="259" t="s">
        <v>742</v>
      </c>
      <c r="H3920" s="259">
        <v>2</v>
      </c>
      <c r="I3920" s="259" t="s">
        <v>6981</v>
      </c>
      <c r="J3920" s="259" t="s">
        <v>6982</v>
      </c>
      <c r="K3920" s="259" t="s">
        <v>6983</v>
      </c>
      <c r="L3920" s="260">
        <v>45713</v>
      </c>
      <c r="M3920" s="259" t="s">
        <v>20</v>
      </c>
    </row>
    <row r="3921" spans="1:13" x14ac:dyDescent="0.35">
      <c r="A3921" s="261" t="s">
        <v>237</v>
      </c>
      <c r="B3921" s="261" t="s">
        <v>238</v>
      </c>
      <c r="C3921" s="261" t="s">
        <v>227</v>
      </c>
      <c r="D3921" s="261" t="s">
        <v>658</v>
      </c>
      <c r="E3921" s="261">
        <v>44635854</v>
      </c>
      <c r="F3921" s="261" t="s">
        <v>6984</v>
      </c>
      <c r="G3921" s="261" t="s">
        <v>742</v>
      </c>
      <c r="H3921" s="261">
        <v>2</v>
      </c>
      <c r="I3921" s="261" t="s">
        <v>6985</v>
      </c>
      <c r="J3921" s="261" t="s">
        <v>6986</v>
      </c>
      <c r="K3921" s="261" t="s">
        <v>6987</v>
      </c>
      <c r="L3921" s="262">
        <v>45713</v>
      </c>
      <c r="M3921" s="261" t="s">
        <v>20</v>
      </c>
    </row>
    <row r="3922" spans="1:13" x14ac:dyDescent="0.35">
      <c r="A3922" s="259" t="s">
        <v>237</v>
      </c>
      <c r="B3922" s="259" t="s">
        <v>238</v>
      </c>
      <c r="C3922" s="259" t="s">
        <v>227</v>
      </c>
      <c r="D3922" s="259" t="s">
        <v>663</v>
      </c>
      <c r="E3922" s="259">
        <v>6581076</v>
      </c>
      <c r="F3922" s="259" t="s">
        <v>6988</v>
      </c>
      <c r="G3922" s="259" t="s">
        <v>742</v>
      </c>
      <c r="H3922" s="259">
        <v>2</v>
      </c>
      <c r="I3922" s="259" t="s">
        <v>6989</v>
      </c>
      <c r="J3922" s="259" t="s">
        <v>6990</v>
      </c>
      <c r="K3922" s="259" t="s">
        <v>6991</v>
      </c>
      <c r="L3922" s="260">
        <v>45713</v>
      </c>
      <c r="M3922" s="259" t="s">
        <v>20</v>
      </c>
    </row>
    <row r="3923" spans="1:13" x14ac:dyDescent="0.35">
      <c r="A3923" s="261" t="s">
        <v>237</v>
      </c>
      <c r="B3923" s="261" t="s">
        <v>238</v>
      </c>
      <c r="C3923" s="261" t="s">
        <v>227</v>
      </c>
      <c r="D3923" s="261" t="s">
        <v>413</v>
      </c>
      <c r="E3923" s="261">
        <v>2900000</v>
      </c>
      <c r="F3923" s="261" t="s">
        <v>6988</v>
      </c>
      <c r="G3923" s="261" t="s">
        <v>742</v>
      </c>
      <c r="H3923" s="261">
        <v>2</v>
      </c>
      <c r="I3923" s="261" t="s">
        <v>6989</v>
      </c>
      <c r="J3923" s="261" t="s">
        <v>6992</v>
      </c>
      <c r="K3923" s="261" t="s">
        <v>6993</v>
      </c>
      <c r="L3923" s="262">
        <v>45713</v>
      </c>
      <c r="M3923" s="261" t="s">
        <v>20</v>
      </c>
    </row>
    <row r="3924" spans="1:13" x14ac:dyDescent="0.35">
      <c r="A3924" s="259" t="s">
        <v>237</v>
      </c>
      <c r="B3924" s="259" t="s">
        <v>238</v>
      </c>
      <c r="C3924" s="259" t="s">
        <v>227</v>
      </c>
      <c r="D3924" s="259" t="s">
        <v>545</v>
      </c>
      <c r="E3924" s="259">
        <v>0</v>
      </c>
      <c r="F3924" s="259" t="s">
        <v>5730</v>
      </c>
      <c r="G3924" s="259" t="s">
        <v>742</v>
      </c>
      <c r="H3924" s="259">
        <v>2</v>
      </c>
      <c r="I3924" s="259" t="s">
        <v>496</v>
      </c>
      <c r="J3924" s="259" t="s">
        <v>6994</v>
      </c>
      <c r="K3924" s="259" t="s">
        <v>6995</v>
      </c>
      <c r="L3924" s="260">
        <v>45713</v>
      </c>
      <c r="M3924" s="259" t="s">
        <v>20</v>
      </c>
    </row>
    <row r="3925" spans="1:13" x14ac:dyDescent="0.35">
      <c r="A3925" s="261" t="s">
        <v>237</v>
      </c>
      <c r="B3925" s="261" t="s">
        <v>238</v>
      </c>
      <c r="C3925" s="261" t="s">
        <v>227</v>
      </c>
      <c r="D3925" s="261" t="s">
        <v>550</v>
      </c>
      <c r="E3925" s="261">
        <v>14</v>
      </c>
      <c r="F3925" s="261" t="s">
        <v>6949</v>
      </c>
      <c r="G3925" s="261" t="s">
        <v>22</v>
      </c>
      <c r="H3925" s="261">
        <v>3</v>
      </c>
      <c r="I3925" s="261" t="s">
        <v>6950</v>
      </c>
      <c r="J3925" s="261" t="s">
        <v>6951</v>
      </c>
      <c r="K3925" s="261" t="s">
        <v>6996</v>
      </c>
      <c r="L3925" s="262">
        <v>45713</v>
      </c>
      <c r="M3925" s="261" t="s">
        <v>20</v>
      </c>
    </row>
    <row r="3926" spans="1:13" x14ac:dyDescent="0.35">
      <c r="A3926" s="259" t="s">
        <v>237</v>
      </c>
      <c r="B3926" s="259" t="s">
        <v>238</v>
      </c>
      <c r="C3926" s="259" t="s">
        <v>227</v>
      </c>
      <c r="D3926" s="259" t="s">
        <v>686</v>
      </c>
      <c r="E3926" s="259">
        <v>2164670</v>
      </c>
      <c r="F3926" s="259" t="s">
        <v>6997</v>
      </c>
      <c r="G3926" s="259" t="s">
        <v>742</v>
      </c>
      <c r="H3926" s="259">
        <v>2</v>
      </c>
      <c r="I3926" s="259" t="s">
        <v>6998</v>
      </c>
      <c r="J3926" s="259" t="s">
        <v>6999</v>
      </c>
      <c r="K3926" s="259" t="s">
        <v>7000</v>
      </c>
      <c r="L3926" s="260">
        <v>45713</v>
      </c>
      <c r="M3926" s="259" t="s">
        <v>20</v>
      </c>
    </row>
    <row r="3927" spans="1:13" x14ac:dyDescent="0.35">
      <c r="A3927" s="261" t="s">
        <v>237</v>
      </c>
      <c r="B3927" s="261" t="s">
        <v>238</v>
      </c>
      <c r="C3927" s="261" t="s">
        <v>227</v>
      </c>
      <c r="D3927" s="261" t="s">
        <v>691</v>
      </c>
      <c r="E3927" s="261">
        <v>38054778</v>
      </c>
      <c r="F3927" s="261" t="s">
        <v>6997</v>
      </c>
      <c r="G3927" s="261" t="s">
        <v>742</v>
      </c>
      <c r="H3927" s="261">
        <v>2</v>
      </c>
      <c r="I3927" s="261" t="s">
        <v>6998</v>
      </c>
      <c r="J3927" s="261" t="s">
        <v>6960</v>
      </c>
      <c r="K3927" s="261" t="s">
        <v>7001</v>
      </c>
      <c r="L3927" s="262">
        <v>45713</v>
      </c>
      <c r="M3927" s="261" t="s">
        <v>20</v>
      </c>
    </row>
    <row r="3928" spans="1:13" x14ac:dyDescent="0.35">
      <c r="A3928" s="259" t="s">
        <v>237</v>
      </c>
      <c r="B3928" s="259" t="s">
        <v>238</v>
      </c>
      <c r="C3928" s="259" t="s">
        <v>227</v>
      </c>
      <c r="D3928" s="259" t="s">
        <v>696</v>
      </c>
      <c r="E3928" s="259">
        <v>4416406</v>
      </c>
      <c r="F3928" s="259" t="s">
        <v>6997</v>
      </c>
      <c r="G3928" s="259" t="s">
        <v>742</v>
      </c>
      <c r="H3928" s="259">
        <v>2</v>
      </c>
      <c r="I3928" s="259" t="s">
        <v>6998</v>
      </c>
      <c r="J3928" s="259" t="s">
        <v>6964</v>
      </c>
      <c r="K3928" s="259" t="s">
        <v>7002</v>
      </c>
      <c r="L3928" s="260">
        <v>45713</v>
      </c>
      <c r="M3928" s="259" t="s">
        <v>20</v>
      </c>
    </row>
    <row r="3929" spans="1:13" x14ac:dyDescent="0.35">
      <c r="A3929" s="261" t="s">
        <v>237</v>
      </c>
      <c r="B3929" s="261" t="s">
        <v>238</v>
      </c>
      <c r="C3929" s="261" t="s">
        <v>227</v>
      </c>
      <c r="D3929" s="261" t="s">
        <v>699</v>
      </c>
      <c r="E3929" s="261">
        <v>1642670</v>
      </c>
      <c r="F3929" s="261" t="s">
        <v>6997</v>
      </c>
      <c r="G3929" s="261" t="s">
        <v>742</v>
      </c>
      <c r="H3929" s="261">
        <v>2</v>
      </c>
      <c r="I3929" s="261" t="s">
        <v>6998</v>
      </c>
      <c r="J3929" s="261" t="s">
        <v>7003</v>
      </c>
      <c r="K3929" s="261" t="s">
        <v>7004</v>
      </c>
      <c r="L3929" s="262">
        <v>45713</v>
      </c>
      <c r="M3929" s="261" t="s">
        <v>20</v>
      </c>
    </row>
    <row r="3930" spans="1:13" x14ac:dyDescent="0.35">
      <c r="A3930" s="259" t="s">
        <v>237</v>
      </c>
      <c r="B3930" s="259" t="s">
        <v>238</v>
      </c>
      <c r="C3930" s="259" t="s">
        <v>227</v>
      </c>
      <c r="D3930" s="259" t="s">
        <v>702</v>
      </c>
      <c r="E3930" s="259">
        <v>464000</v>
      </c>
      <c r="F3930" s="259" t="s">
        <v>6997</v>
      </c>
      <c r="G3930" s="259" t="s">
        <v>742</v>
      </c>
      <c r="H3930" s="259">
        <v>2</v>
      </c>
      <c r="I3930" s="259" t="s">
        <v>6998</v>
      </c>
      <c r="J3930" s="259" t="s">
        <v>7005</v>
      </c>
      <c r="K3930" s="259" t="s">
        <v>7006</v>
      </c>
      <c r="L3930" s="260">
        <v>45713</v>
      </c>
      <c r="M3930" s="259" t="s">
        <v>20</v>
      </c>
    </row>
    <row r="3931" spans="1:13" x14ac:dyDescent="0.35">
      <c r="A3931" s="261" t="s">
        <v>237</v>
      </c>
      <c r="B3931" s="261" t="s">
        <v>238</v>
      </c>
      <c r="C3931" s="261" t="s">
        <v>227</v>
      </c>
      <c r="D3931" s="261" t="s">
        <v>572</v>
      </c>
      <c r="E3931" s="261">
        <v>58000</v>
      </c>
      <c r="F3931" s="261" t="s">
        <v>6997</v>
      </c>
      <c r="G3931" s="261" t="s">
        <v>742</v>
      </c>
      <c r="H3931" s="261">
        <v>2</v>
      </c>
      <c r="I3931" s="261" t="s">
        <v>6998</v>
      </c>
      <c r="J3931" s="261" t="s">
        <v>7005</v>
      </c>
      <c r="K3931" s="261" t="s">
        <v>7007</v>
      </c>
      <c r="L3931" s="262">
        <v>45713</v>
      </c>
      <c r="M3931" s="261" t="s">
        <v>20</v>
      </c>
    </row>
    <row r="3932" spans="1:13" x14ac:dyDescent="0.35">
      <c r="A3932" s="259" t="s">
        <v>237</v>
      </c>
      <c r="B3932" s="259" t="s">
        <v>238</v>
      </c>
      <c r="C3932" s="259" t="s">
        <v>227</v>
      </c>
      <c r="D3932" s="259" t="s">
        <v>282</v>
      </c>
      <c r="E3932" s="259">
        <v>3</v>
      </c>
      <c r="F3932" s="259" t="s">
        <v>6988</v>
      </c>
      <c r="G3932" s="259" t="s">
        <v>742</v>
      </c>
      <c r="H3932" s="259">
        <v>2</v>
      </c>
      <c r="I3932" s="259" t="s">
        <v>6989</v>
      </c>
      <c r="J3932" s="259" t="s">
        <v>1397</v>
      </c>
      <c r="K3932" s="259" t="s">
        <v>7008</v>
      </c>
      <c r="L3932" s="260">
        <v>45713</v>
      </c>
      <c r="M3932" s="259" t="s">
        <v>20</v>
      </c>
    </row>
    <row r="3933" spans="1:13" x14ac:dyDescent="0.35">
      <c r="A3933" s="261" t="s">
        <v>252</v>
      </c>
      <c r="B3933" s="261" t="s">
        <v>253</v>
      </c>
      <c r="C3933" s="261" t="s">
        <v>227</v>
      </c>
      <c r="D3933" s="261" t="s">
        <v>648</v>
      </c>
      <c r="E3933" s="261">
        <v>85326000</v>
      </c>
      <c r="F3933" s="261" t="s">
        <v>6929</v>
      </c>
      <c r="G3933" s="261" t="s">
        <v>358</v>
      </c>
      <c r="H3933" s="261">
        <v>1</v>
      </c>
      <c r="I3933" s="261" t="s">
        <v>6930</v>
      </c>
      <c r="J3933" s="261" t="s">
        <v>6931</v>
      </c>
      <c r="K3933" s="261" t="s">
        <v>7009</v>
      </c>
      <c r="L3933" s="262">
        <v>45713</v>
      </c>
      <c r="M3933" s="261" t="s">
        <v>20</v>
      </c>
    </row>
    <row r="3934" spans="1:13" x14ac:dyDescent="0.35">
      <c r="A3934" s="259" t="s">
        <v>252</v>
      </c>
      <c r="B3934" s="259" t="s">
        <v>253</v>
      </c>
      <c r="C3934" s="259" t="s">
        <v>227</v>
      </c>
      <c r="D3934" s="259" t="s">
        <v>653</v>
      </c>
      <c r="E3934" s="259">
        <v>140419</v>
      </c>
      <c r="F3934" s="259" t="s">
        <v>7010</v>
      </c>
      <c r="G3934" s="259" t="s">
        <v>742</v>
      </c>
      <c r="H3934" s="259">
        <v>2</v>
      </c>
      <c r="I3934" s="259" t="s">
        <v>7011</v>
      </c>
      <c r="J3934" s="259" t="s">
        <v>7012</v>
      </c>
      <c r="K3934" s="259" t="s">
        <v>7013</v>
      </c>
      <c r="L3934" s="260">
        <v>45713</v>
      </c>
      <c r="M3934" s="259" t="s">
        <v>20</v>
      </c>
    </row>
    <row r="3935" spans="1:13" x14ac:dyDescent="0.35">
      <c r="A3935" s="261" t="s">
        <v>252</v>
      </c>
      <c r="B3935" s="261" t="s">
        <v>253</v>
      </c>
      <c r="C3935" s="261" t="s">
        <v>227</v>
      </c>
      <c r="D3935" s="261" t="s">
        <v>658</v>
      </c>
      <c r="E3935" s="261">
        <v>16468377</v>
      </c>
      <c r="F3935" s="261" t="s">
        <v>7014</v>
      </c>
      <c r="G3935" s="261" t="s">
        <v>742</v>
      </c>
      <c r="H3935" s="261">
        <v>2</v>
      </c>
      <c r="I3935" s="261" t="s">
        <v>7015</v>
      </c>
      <c r="J3935" s="261" t="s">
        <v>7016</v>
      </c>
      <c r="K3935" s="261" t="s">
        <v>7017</v>
      </c>
      <c r="L3935" s="262">
        <v>45713</v>
      </c>
      <c r="M3935" s="261" t="s">
        <v>20</v>
      </c>
    </row>
    <row r="3936" spans="1:13" x14ac:dyDescent="0.35">
      <c r="A3936" s="259" t="s">
        <v>252</v>
      </c>
      <c r="B3936" s="259" t="s">
        <v>253</v>
      </c>
      <c r="C3936" s="259" t="s">
        <v>227</v>
      </c>
      <c r="D3936" s="259" t="s">
        <v>663</v>
      </c>
      <c r="E3936" s="259">
        <v>572225</v>
      </c>
      <c r="F3936" s="259" t="s">
        <v>7018</v>
      </c>
      <c r="G3936" s="259" t="s">
        <v>742</v>
      </c>
      <c r="H3936" s="259">
        <v>2</v>
      </c>
      <c r="I3936" s="259" t="s">
        <v>7019</v>
      </c>
      <c r="J3936" s="259" t="s">
        <v>7020</v>
      </c>
      <c r="K3936" s="259" t="s">
        <v>7021</v>
      </c>
      <c r="L3936" s="260">
        <v>45713</v>
      </c>
      <c r="M3936" s="259" t="s">
        <v>20</v>
      </c>
    </row>
    <row r="3937" spans="1:13" x14ac:dyDescent="0.35">
      <c r="A3937" s="261" t="s">
        <v>252</v>
      </c>
      <c r="B3937" s="261" t="s">
        <v>253</v>
      </c>
      <c r="C3937" s="261" t="s">
        <v>227</v>
      </c>
      <c r="D3937" s="261" t="s">
        <v>413</v>
      </c>
      <c r="E3937" s="261">
        <v>252155</v>
      </c>
      <c r="F3937" s="261" t="s">
        <v>7022</v>
      </c>
      <c r="G3937" s="261" t="s">
        <v>742</v>
      </c>
      <c r="H3937" s="261">
        <v>2</v>
      </c>
      <c r="I3937" s="261" t="s">
        <v>7023</v>
      </c>
      <c r="J3937" s="261" t="s">
        <v>7024</v>
      </c>
      <c r="K3937" s="261" t="s">
        <v>7025</v>
      </c>
      <c r="L3937" s="262">
        <v>45713</v>
      </c>
      <c r="M3937" s="261" t="s">
        <v>20</v>
      </c>
    </row>
    <row r="3938" spans="1:13" x14ac:dyDescent="0.35">
      <c r="A3938" s="259" t="s">
        <v>252</v>
      </c>
      <c r="B3938" s="259" t="s">
        <v>253</v>
      </c>
      <c r="C3938" s="259" t="s">
        <v>227</v>
      </c>
      <c r="D3938" s="259" t="s">
        <v>545</v>
      </c>
      <c r="E3938" s="259">
        <v>8</v>
      </c>
      <c r="F3938" s="259" t="s">
        <v>7026</v>
      </c>
      <c r="G3938" s="259" t="s">
        <v>22</v>
      </c>
      <c r="H3938" s="259">
        <v>3</v>
      </c>
      <c r="I3938" s="259" t="s">
        <v>1940</v>
      </c>
      <c r="J3938" s="259" t="s">
        <v>7027</v>
      </c>
      <c r="K3938" s="259" t="s">
        <v>7028</v>
      </c>
      <c r="L3938" s="260">
        <v>45713</v>
      </c>
      <c r="M3938" s="259" t="s">
        <v>20</v>
      </c>
    </row>
    <row r="3939" spans="1:13" x14ac:dyDescent="0.35">
      <c r="A3939" s="261" t="s">
        <v>252</v>
      </c>
      <c r="B3939" s="261" t="s">
        <v>253</v>
      </c>
      <c r="C3939" s="261" t="s">
        <v>227</v>
      </c>
      <c r="D3939" s="261" t="s">
        <v>550</v>
      </c>
      <c r="E3939" s="261">
        <v>14</v>
      </c>
      <c r="F3939" s="261" t="s">
        <v>6949</v>
      </c>
      <c r="G3939" s="261" t="s">
        <v>22</v>
      </c>
      <c r="H3939" s="261">
        <v>3</v>
      </c>
      <c r="I3939" s="261" t="s">
        <v>6950</v>
      </c>
      <c r="J3939" s="261" t="s">
        <v>6951</v>
      </c>
      <c r="K3939" s="261" t="s">
        <v>7029</v>
      </c>
      <c r="L3939" s="262">
        <v>45713</v>
      </c>
      <c r="M3939" s="261" t="s">
        <v>20</v>
      </c>
    </row>
    <row r="3940" spans="1:13" x14ac:dyDescent="0.35">
      <c r="A3940" s="259" t="s">
        <v>252</v>
      </c>
      <c r="B3940" s="259" t="s">
        <v>253</v>
      </c>
      <c r="C3940" s="259" t="s">
        <v>227</v>
      </c>
      <c r="D3940" s="259" t="s">
        <v>686</v>
      </c>
      <c r="E3940" s="259">
        <v>189820</v>
      </c>
      <c r="F3940" s="259" t="s">
        <v>7030</v>
      </c>
      <c r="G3940" s="259" t="s">
        <v>742</v>
      </c>
      <c r="H3940" s="259">
        <v>2</v>
      </c>
      <c r="I3940" s="259" t="s">
        <v>7031</v>
      </c>
      <c r="J3940" s="259" t="s">
        <v>7032</v>
      </c>
      <c r="K3940" s="259" t="s">
        <v>7033</v>
      </c>
      <c r="L3940" s="260">
        <v>45713</v>
      </c>
      <c r="M3940" s="259" t="s">
        <v>20</v>
      </c>
    </row>
    <row r="3941" spans="1:13" x14ac:dyDescent="0.35">
      <c r="A3941" s="261" t="s">
        <v>252</v>
      </c>
      <c r="B3941" s="261" t="s">
        <v>253</v>
      </c>
      <c r="C3941" s="261" t="s">
        <v>227</v>
      </c>
      <c r="D3941" s="261" t="s">
        <v>691</v>
      </c>
      <c r="E3941" s="261">
        <v>15896152</v>
      </c>
      <c r="F3941" s="261" t="s">
        <v>7034</v>
      </c>
      <c r="G3941" s="261" t="s">
        <v>742</v>
      </c>
      <c r="H3941" s="261">
        <v>2</v>
      </c>
      <c r="I3941" s="261" t="s">
        <v>7035</v>
      </c>
      <c r="J3941" s="261" t="s">
        <v>6960</v>
      </c>
      <c r="K3941" s="261" t="s">
        <v>7036</v>
      </c>
      <c r="L3941" s="262">
        <v>45713</v>
      </c>
      <c r="M3941" s="261" t="s">
        <v>20</v>
      </c>
    </row>
    <row r="3942" spans="1:13" x14ac:dyDescent="0.35">
      <c r="A3942" s="259" t="s">
        <v>252</v>
      </c>
      <c r="B3942" s="259" t="s">
        <v>253</v>
      </c>
      <c r="C3942" s="259" t="s">
        <v>227</v>
      </c>
      <c r="D3942" s="259" t="s">
        <v>696</v>
      </c>
      <c r="E3942" s="259">
        <v>382405</v>
      </c>
      <c r="F3942" s="259" t="s">
        <v>7030</v>
      </c>
      <c r="G3942" s="259" t="s">
        <v>742</v>
      </c>
      <c r="H3942" s="259">
        <v>2</v>
      </c>
      <c r="I3942" s="259" t="s">
        <v>7031</v>
      </c>
      <c r="J3942" s="259" t="s">
        <v>6964</v>
      </c>
      <c r="K3942" s="259" t="s">
        <v>7037</v>
      </c>
      <c r="L3942" s="260">
        <v>45713</v>
      </c>
      <c r="M3942" s="259" t="s">
        <v>20</v>
      </c>
    </row>
    <row r="3943" spans="1:13" x14ac:dyDescent="0.35">
      <c r="A3943" s="261" t="s">
        <v>252</v>
      </c>
      <c r="B3943" s="261" t="s">
        <v>253</v>
      </c>
      <c r="C3943" s="261" t="s">
        <v>227</v>
      </c>
      <c r="D3943" s="261" t="s">
        <v>699</v>
      </c>
      <c r="E3943" s="261">
        <v>144431</v>
      </c>
      <c r="F3943" s="261" t="s">
        <v>7030</v>
      </c>
      <c r="G3943" s="261" t="s">
        <v>742</v>
      </c>
      <c r="H3943" s="261">
        <v>2</v>
      </c>
      <c r="I3943" s="261" t="s">
        <v>7031</v>
      </c>
      <c r="J3943" s="261" t="s">
        <v>7032</v>
      </c>
      <c r="K3943" s="261" t="s">
        <v>7038</v>
      </c>
      <c r="L3943" s="262">
        <v>45713</v>
      </c>
      <c r="M3943" s="261" t="s">
        <v>20</v>
      </c>
    </row>
    <row r="3944" spans="1:13" x14ac:dyDescent="0.35">
      <c r="A3944" s="259" t="s">
        <v>252</v>
      </c>
      <c r="B3944" s="259" t="s">
        <v>253</v>
      </c>
      <c r="C3944" s="259" t="s">
        <v>227</v>
      </c>
      <c r="D3944" s="259" t="s">
        <v>702</v>
      </c>
      <c r="E3944" s="259">
        <v>40345</v>
      </c>
      <c r="F3944" s="259" t="s">
        <v>7030</v>
      </c>
      <c r="G3944" s="259" t="s">
        <v>742</v>
      </c>
      <c r="H3944" s="259">
        <v>2</v>
      </c>
      <c r="I3944" s="259" t="s">
        <v>7031</v>
      </c>
      <c r="J3944" s="259" t="s">
        <v>7032</v>
      </c>
      <c r="K3944" s="259" t="s">
        <v>7039</v>
      </c>
      <c r="L3944" s="260">
        <v>45713</v>
      </c>
      <c r="M3944" s="259" t="s">
        <v>20</v>
      </c>
    </row>
    <row r="3945" spans="1:13" x14ac:dyDescent="0.35">
      <c r="A3945" s="261" t="s">
        <v>252</v>
      </c>
      <c r="B3945" s="261" t="s">
        <v>253</v>
      </c>
      <c r="C3945" s="261" t="s">
        <v>227</v>
      </c>
      <c r="D3945" s="261" t="s">
        <v>572</v>
      </c>
      <c r="E3945" s="261">
        <v>5044</v>
      </c>
      <c r="F3945" s="261" t="s">
        <v>7030</v>
      </c>
      <c r="G3945" s="261" t="s">
        <v>742</v>
      </c>
      <c r="H3945" s="261">
        <v>2</v>
      </c>
      <c r="I3945" s="261" t="s">
        <v>7031</v>
      </c>
      <c r="J3945" s="261" t="s">
        <v>7032</v>
      </c>
      <c r="K3945" s="261" t="s">
        <v>7040</v>
      </c>
      <c r="L3945" s="262">
        <v>45713</v>
      </c>
      <c r="M3945" s="261" t="s">
        <v>20</v>
      </c>
    </row>
    <row r="3946" spans="1:13" x14ac:dyDescent="0.35">
      <c r="A3946" s="259" t="s">
        <v>252</v>
      </c>
      <c r="B3946" s="259" t="s">
        <v>253</v>
      </c>
      <c r="C3946" s="259" t="s">
        <v>227</v>
      </c>
      <c r="D3946" s="259" t="s">
        <v>282</v>
      </c>
      <c r="E3946" s="259">
        <v>3</v>
      </c>
      <c r="F3946" s="259" t="s">
        <v>7018</v>
      </c>
      <c r="G3946" s="259" t="s">
        <v>742</v>
      </c>
      <c r="H3946" s="259">
        <v>2</v>
      </c>
      <c r="I3946" s="259" t="s">
        <v>7019</v>
      </c>
      <c r="J3946" s="259" t="s">
        <v>1397</v>
      </c>
      <c r="K3946" s="259" t="s">
        <v>7041</v>
      </c>
      <c r="L3946" s="260">
        <v>45713</v>
      </c>
      <c r="M3946" s="259" t="s">
        <v>20</v>
      </c>
    </row>
    <row r="3947" spans="1:13" x14ac:dyDescent="0.35">
      <c r="A3947" s="261" t="s">
        <v>263</v>
      </c>
      <c r="B3947" s="261" t="s">
        <v>264</v>
      </c>
      <c r="C3947" s="261" t="s">
        <v>227</v>
      </c>
      <c r="D3947" s="261" t="s">
        <v>648</v>
      </c>
      <c r="E3947" s="261">
        <v>85326000</v>
      </c>
      <c r="F3947" s="261" t="s">
        <v>6929</v>
      </c>
      <c r="G3947" s="261" t="s">
        <v>358</v>
      </c>
      <c r="H3947" s="261">
        <v>1</v>
      </c>
      <c r="I3947" s="261" t="s">
        <v>6930</v>
      </c>
      <c r="J3947" s="261" t="s">
        <v>6931</v>
      </c>
      <c r="K3947" s="261" t="s">
        <v>7042</v>
      </c>
      <c r="L3947" s="262">
        <v>45713</v>
      </c>
      <c r="M3947" s="261" t="s">
        <v>20</v>
      </c>
    </row>
    <row r="3948" spans="1:13" x14ac:dyDescent="0.35">
      <c r="A3948" s="259" t="s">
        <v>263</v>
      </c>
      <c r="B3948" s="259" t="s">
        <v>264</v>
      </c>
      <c r="C3948" s="259" t="s">
        <v>227</v>
      </c>
      <c r="D3948" s="259" t="s">
        <v>653</v>
      </c>
      <c r="E3948" s="259">
        <v>97143</v>
      </c>
      <c r="F3948" s="259" t="s">
        <v>7043</v>
      </c>
      <c r="G3948" s="259" t="s">
        <v>742</v>
      </c>
      <c r="H3948" s="259">
        <v>2</v>
      </c>
      <c r="I3948" s="259" t="s">
        <v>7044</v>
      </c>
      <c r="J3948" s="259" t="s">
        <v>7045</v>
      </c>
      <c r="K3948" s="259" t="s">
        <v>7046</v>
      </c>
      <c r="L3948" s="260">
        <v>45713</v>
      </c>
      <c r="M3948" s="259" t="s">
        <v>20</v>
      </c>
    </row>
    <row r="3949" spans="1:13" x14ac:dyDescent="0.35">
      <c r="A3949" s="261" t="s">
        <v>263</v>
      </c>
      <c r="B3949" s="261" t="s">
        <v>264</v>
      </c>
      <c r="C3949" s="261" t="s">
        <v>227</v>
      </c>
      <c r="D3949" s="261" t="s">
        <v>658</v>
      </c>
      <c r="E3949" s="261">
        <v>6343495</v>
      </c>
      <c r="F3949" s="261" t="s">
        <v>7047</v>
      </c>
      <c r="G3949" s="261" t="s">
        <v>742</v>
      </c>
      <c r="H3949" s="261">
        <v>2</v>
      </c>
      <c r="I3949" s="261" t="s">
        <v>7048</v>
      </c>
      <c r="J3949" s="261" t="s">
        <v>7049</v>
      </c>
      <c r="K3949" s="261" t="s">
        <v>7050</v>
      </c>
      <c r="L3949" s="262">
        <v>45713</v>
      </c>
      <c r="M3949" s="261" t="s">
        <v>20</v>
      </c>
    </row>
    <row r="3950" spans="1:13" x14ac:dyDescent="0.35">
      <c r="A3950" s="259" t="s">
        <v>263</v>
      </c>
      <c r="B3950" s="259" t="s">
        <v>264</v>
      </c>
      <c r="C3950" s="259" t="s">
        <v>227</v>
      </c>
      <c r="D3950" s="259" t="s">
        <v>663</v>
      </c>
      <c r="E3950" s="259" t="s">
        <v>17</v>
      </c>
      <c r="F3950" s="259" t="s">
        <v>378</v>
      </c>
      <c r="G3950" s="259" t="s">
        <v>17</v>
      </c>
      <c r="H3950" s="259" t="s">
        <v>17</v>
      </c>
      <c r="I3950" s="259" t="s">
        <v>378</v>
      </c>
      <c r="J3950" s="259" t="s">
        <v>7051</v>
      </c>
      <c r="K3950" s="259" t="s">
        <v>7052</v>
      </c>
      <c r="L3950" s="260">
        <v>45713</v>
      </c>
      <c r="M3950" s="259" t="s">
        <v>20</v>
      </c>
    </row>
    <row r="3951" spans="1:13" x14ac:dyDescent="0.35">
      <c r="A3951" s="261" t="s">
        <v>263</v>
      </c>
      <c r="B3951" s="261" t="s">
        <v>264</v>
      </c>
      <c r="C3951" s="261" t="s">
        <v>227</v>
      </c>
      <c r="D3951" s="261" t="s">
        <v>413</v>
      </c>
      <c r="E3951" s="261">
        <v>1200000</v>
      </c>
      <c r="F3951" s="261" t="s">
        <v>7053</v>
      </c>
      <c r="G3951" s="261" t="s">
        <v>22</v>
      </c>
      <c r="H3951" s="261">
        <v>3</v>
      </c>
      <c r="I3951" s="261" t="s">
        <v>7054</v>
      </c>
      <c r="J3951" s="261" t="s">
        <v>7055</v>
      </c>
      <c r="K3951" s="261" t="s">
        <v>7056</v>
      </c>
      <c r="L3951" s="262">
        <v>45713</v>
      </c>
      <c r="M3951" s="261" t="s">
        <v>20</v>
      </c>
    </row>
    <row r="3952" spans="1:13" x14ac:dyDescent="0.35">
      <c r="A3952" s="259" t="s">
        <v>263</v>
      </c>
      <c r="B3952" s="259" t="s">
        <v>264</v>
      </c>
      <c r="C3952" s="259" t="s">
        <v>227</v>
      </c>
      <c r="D3952" s="259" t="s">
        <v>545</v>
      </c>
      <c r="E3952" s="259">
        <v>6</v>
      </c>
      <c r="F3952" s="259" t="s">
        <v>7057</v>
      </c>
      <c r="G3952" s="259" t="s">
        <v>22</v>
      </c>
      <c r="H3952" s="259">
        <v>3</v>
      </c>
      <c r="I3952" s="259" t="s">
        <v>7058</v>
      </c>
      <c r="J3952" s="259" t="s">
        <v>7059</v>
      </c>
      <c r="K3952" s="259" t="s">
        <v>7060</v>
      </c>
      <c r="L3952" s="260">
        <v>45713</v>
      </c>
      <c r="M3952" s="259" t="s">
        <v>20</v>
      </c>
    </row>
    <row r="3953" spans="1:13" x14ac:dyDescent="0.35">
      <c r="A3953" s="261" t="s">
        <v>263</v>
      </c>
      <c r="B3953" s="261" t="s">
        <v>264</v>
      </c>
      <c r="C3953" s="261" t="s">
        <v>227</v>
      </c>
      <c r="D3953" s="261" t="s">
        <v>550</v>
      </c>
      <c r="E3953" s="261">
        <v>14</v>
      </c>
      <c r="F3953" s="261" t="s">
        <v>6949</v>
      </c>
      <c r="G3953" s="261" t="s">
        <v>22</v>
      </c>
      <c r="H3953" s="261">
        <v>3</v>
      </c>
      <c r="I3953" s="261" t="s">
        <v>6950</v>
      </c>
      <c r="J3953" s="261" t="s">
        <v>6951</v>
      </c>
      <c r="K3953" s="261" t="s">
        <v>7061</v>
      </c>
      <c r="L3953" s="262">
        <v>45713</v>
      </c>
      <c r="M3953" s="261" t="s">
        <v>20</v>
      </c>
    </row>
    <row r="3954" spans="1:13" x14ac:dyDescent="0.35">
      <c r="A3954" s="259" t="s">
        <v>263</v>
      </c>
      <c r="B3954" s="259" t="s">
        <v>264</v>
      </c>
      <c r="C3954" s="259" t="s">
        <v>227</v>
      </c>
      <c r="D3954" s="259" t="s">
        <v>686</v>
      </c>
      <c r="E3954" s="259" t="s">
        <v>17</v>
      </c>
      <c r="F3954" s="259" t="s">
        <v>378</v>
      </c>
      <c r="G3954" s="259" t="s">
        <v>17</v>
      </c>
      <c r="H3954" s="259" t="s">
        <v>17</v>
      </c>
      <c r="I3954" s="259" t="s">
        <v>378</v>
      </c>
      <c r="J3954" s="259" t="s">
        <v>7062</v>
      </c>
      <c r="K3954" s="259" t="s">
        <v>7063</v>
      </c>
      <c r="L3954" s="260">
        <v>45713</v>
      </c>
      <c r="M3954" s="259" t="s">
        <v>20</v>
      </c>
    </row>
    <row r="3955" spans="1:13" x14ac:dyDescent="0.35">
      <c r="A3955" s="261" t="s">
        <v>263</v>
      </c>
      <c r="B3955" s="261" t="s">
        <v>264</v>
      </c>
      <c r="C3955" s="261" t="s">
        <v>227</v>
      </c>
      <c r="D3955" s="261" t="s">
        <v>691</v>
      </c>
      <c r="E3955" s="261" t="s">
        <v>17</v>
      </c>
      <c r="F3955" s="261" t="s">
        <v>378</v>
      </c>
      <c r="G3955" s="261" t="s">
        <v>17</v>
      </c>
      <c r="H3955" s="261" t="s">
        <v>17</v>
      </c>
      <c r="I3955" s="261" t="s">
        <v>378</v>
      </c>
      <c r="J3955" s="261" t="s">
        <v>1548</v>
      </c>
      <c r="K3955" s="261" t="s">
        <v>7064</v>
      </c>
      <c r="L3955" s="262">
        <v>45713</v>
      </c>
      <c r="M3955" s="261" t="s">
        <v>20</v>
      </c>
    </row>
    <row r="3956" spans="1:13" x14ac:dyDescent="0.35">
      <c r="A3956" s="259" t="s">
        <v>263</v>
      </c>
      <c r="B3956" s="259" t="s">
        <v>264</v>
      </c>
      <c r="C3956" s="259" t="s">
        <v>227</v>
      </c>
      <c r="D3956" s="259" t="s">
        <v>696</v>
      </c>
      <c r="E3956" s="259" t="s">
        <v>17</v>
      </c>
      <c r="F3956" s="259" t="s">
        <v>378</v>
      </c>
      <c r="G3956" s="259" t="s">
        <v>17</v>
      </c>
      <c r="H3956" s="259" t="s">
        <v>17</v>
      </c>
      <c r="I3956" s="259" t="s">
        <v>378</v>
      </c>
      <c r="J3956" s="259" t="s">
        <v>1548</v>
      </c>
      <c r="K3956" s="259" t="s">
        <v>7065</v>
      </c>
      <c r="L3956" s="260">
        <v>45713</v>
      </c>
      <c r="M3956" s="259" t="s">
        <v>20</v>
      </c>
    </row>
    <row r="3957" spans="1:13" x14ac:dyDescent="0.35">
      <c r="A3957" s="261" t="s">
        <v>263</v>
      </c>
      <c r="B3957" s="261" t="s">
        <v>264</v>
      </c>
      <c r="C3957" s="261" t="s">
        <v>227</v>
      </c>
      <c r="D3957" s="261" t="s">
        <v>699</v>
      </c>
      <c r="E3957" s="261" t="s">
        <v>17</v>
      </c>
      <c r="F3957" s="261" t="s">
        <v>378</v>
      </c>
      <c r="G3957" s="261" t="s">
        <v>17</v>
      </c>
      <c r="H3957" s="261" t="s">
        <v>17</v>
      </c>
      <c r="I3957" s="261" t="s">
        <v>378</v>
      </c>
      <c r="J3957" s="261" t="s">
        <v>1548</v>
      </c>
      <c r="K3957" s="261" t="s">
        <v>7066</v>
      </c>
      <c r="L3957" s="262">
        <v>45713</v>
      </c>
      <c r="M3957" s="261" t="s">
        <v>20</v>
      </c>
    </row>
    <row r="3958" spans="1:13" x14ac:dyDescent="0.35">
      <c r="A3958" s="259" t="s">
        <v>263</v>
      </c>
      <c r="B3958" s="259" t="s">
        <v>264</v>
      </c>
      <c r="C3958" s="259" t="s">
        <v>227</v>
      </c>
      <c r="D3958" s="259" t="s">
        <v>702</v>
      </c>
      <c r="E3958" s="259" t="s">
        <v>17</v>
      </c>
      <c r="F3958" s="259" t="s">
        <v>378</v>
      </c>
      <c r="G3958" s="259" t="s">
        <v>17</v>
      </c>
      <c r="H3958" s="259" t="s">
        <v>17</v>
      </c>
      <c r="I3958" s="259" t="s">
        <v>378</v>
      </c>
      <c r="J3958" s="259" t="s">
        <v>1548</v>
      </c>
      <c r="K3958" s="259" t="s">
        <v>7067</v>
      </c>
      <c r="L3958" s="260">
        <v>45713</v>
      </c>
      <c r="M3958" s="259" t="s">
        <v>20</v>
      </c>
    </row>
    <row r="3959" spans="1:13" x14ac:dyDescent="0.35">
      <c r="A3959" s="261" t="s">
        <v>263</v>
      </c>
      <c r="B3959" s="261" t="s">
        <v>264</v>
      </c>
      <c r="C3959" s="261" t="s">
        <v>227</v>
      </c>
      <c r="D3959" s="261" t="s">
        <v>572</v>
      </c>
      <c r="E3959" s="261" t="s">
        <v>17</v>
      </c>
      <c r="F3959" s="261" t="s">
        <v>378</v>
      </c>
      <c r="G3959" s="261" t="s">
        <v>17</v>
      </c>
      <c r="H3959" s="261" t="s">
        <v>17</v>
      </c>
      <c r="I3959" s="261" t="s">
        <v>378</v>
      </c>
      <c r="J3959" s="261" t="s">
        <v>1548</v>
      </c>
      <c r="K3959" s="261" t="s">
        <v>7068</v>
      </c>
      <c r="L3959" s="262">
        <v>45713</v>
      </c>
      <c r="M3959" s="261" t="s">
        <v>20</v>
      </c>
    </row>
    <row r="3960" spans="1:13" x14ac:dyDescent="0.35">
      <c r="A3960" s="259" t="s">
        <v>263</v>
      </c>
      <c r="B3960" s="259" t="s">
        <v>264</v>
      </c>
      <c r="C3960" s="259" t="s">
        <v>227</v>
      </c>
      <c r="D3960" s="259" t="s">
        <v>282</v>
      </c>
      <c r="E3960" s="259">
        <v>2</v>
      </c>
      <c r="F3960" s="259" t="s">
        <v>7053</v>
      </c>
      <c r="G3960" s="259" t="s">
        <v>742</v>
      </c>
      <c r="H3960" s="259">
        <v>2</v>
      </c>
      <c r="I3960" s="259" t="s">
        <v>7054</v>
      </c>
      <c r="J3960" s="259" t="s">
        <v>7069</v>
      </c>
      <c r="K3960" s="259" t="s">
        <v>7070</v>
      </c>
      <c r="L3960" s="260">
        <v>45713</v>
      </c>
      <c r="M3960" s="259" t="s">
        <v>20</v>
      </c>
    </row>
    <row r="3961" spans="1:13" x14ac:dyDescent="0.35">
      <c r="A3961" s="261" t="s">
        <v>1612</v>
      </c>
      <c r="B3961" s="261" t="s">
        <v>1613</v>
      </c>
      <c r="C3961" s="261" t="s">
        <v>227</v>
      </c>
      <c r="D3961" s="261" t="s">
        <v>648</v>
      </c>
      <c r="E3961" s="261">
        <v>85326000</v>
      </c>
      <c r="F3961" s="261" t="s">
        <v>6929</v>
      </c>
      <c r="G3961" s="261" t="s">
        <v>358</v>
      </c>
      <c r="H3961" s="261">
        <v>1</v>
      </c>
      <c r="I3961" s="261" t="s">
        <v>6930</v>
      </c>
      <c r="J3961" s="261" t="s">
        <v>6931</v>
      </c>
      <c r="K3961" s="261" t="s">
        <v>7071</v>
      </c>
      <c r="L3961" s="262">
        <v>45713</v>
      </c>
      <c r="M3961" s="261" t="s">
        <v>20</v>
      </c>
    </row>
    <row r="3962" spans="1:13" x14ac:dyDescent="0.35">
      <c r="A3962" s="259" t="s">
        <v>1612</v>
      </c>
      <c r="B3962" s="259" t="s">
        <v>1613</v>
      </c>
      <c r="C3962" s="259" t="s">
        <v>227</v>
      </c>
      <c r="D3962" s="259" t="s">
        <v>653</v>
      </c>
      <c r="E3962" s="259">
        <v>106547</v>
      </c>
      <c r="F3962" s="259" t="s">
        <v>7072</v>
      </c>
      <c r="G3962" s="259" t="s">
        <v>742</v>
      </c>
      <c r="H3962" s="259">
        <v>2</v>
      </c>
      <c r="I3962" s="259" t="s">
        <v>7073</v>
      </c>
      <c r="J3962" s="259" t="s">
        <v>7074</v>
      </c>
      <c r="K3962" s="259" t="s">
        <v>7075</v>
      </c>
      <c r="L3962" s="260">
        <v>45713</v>
      </c>
      <c r="M3962" s="259" t="s">
        <v>20</v>
      </c>
    </row>
    <row r="3963" spans="1:13" x14ac:dyDescent="0.35">
      <c r="A3963" s="261" t="s">
        <v>1612</v>
      </c>
      <c r="B3963" s="261" t="s">
        <v>1613</v>
      </c>
      <c r="C3963" s="261" t="s">
        <v>227</v>
      </c>
      <c r="D3963" s="261" t="s">
        <v>658</v>
      </c>
      <c r="E3963" s="261">
        <v>15700000</v>
      </c>
      <c r="F3963" s="261" t="s">
        <v>7076</v>
      </c>
      <c r="G3963" s="261" t="s">
        <v>358</v>
      </c>
      <c r="H3963" s="261">
        <v>1</v>
      </c>
      <c r="I3963" s="261" t="s">
        <v>7077</v>
      </c>
      <c r="J3963" s="261" t="s">
        <v>7078</v>
      </c>
      <c r="K3963" s="261" t="s">
        <v>7079</v>
      </c>
      <c r="L3963" s="262">
        <v>45713</v>
      </c>
      <c r="M3963" s="261" t="s">
        <v>20</v>
      </c>
    </row>
    <row r="3964" spans="1:13" x14ac:dyDescent="0.35">
      <c r="A3964" s="259" t="s">
        <v>1612</v>
      </c>
      <c r="B3964" s="259" t="s">
        <v>1613</v>
      </c>
      <c r="C3964" s="259" t="s">
        <v>227</v>
      </c>
      <c r="D3964" s="259" t="s">
        <v>663</v>
      </c>
      <c r="E3964" s="259">
        <v>9100000</v>
      </c>
      <c r="F3964" s="259" t="s">
        <v>7076</v>
      </c>
      <c r="G3964" s="259" t="s">
        <v>22</v>
      </c>
      <c r="H3964" s="259">
        <v>3</v>
      </c>
      <c r="I3964" s="259" t="s">
        <v>7077</v>
      </c>
      <c r="J3964" s="259" t="s">
        <v>7080</v>
      </c>
      <c r="K3964" s="259" t="s">
        <v>7081</v>
      </c>
      <c r="L3964" s="260">
        <v>45713</v>
      </c>
      <c r="M3964" s="259" t="s">
        <v>20</v>
      </c>
    </row>
    <row r="3965" spans="1:13" x14ac:dyDescent="0.35">
      <c r="A3965" s="261" t="s">
        <v>1612</v>
      </c>
      <c r="B3965" s="261" t="s">
        <v>1613</v>
      </c>
      <c r="C3965" s="261" t="s">
        <v>227</v>
      </c>
      <c r="D3965" s="261" t="s">
        <v>413</v>
      </c>
      <c r="E3965" s="261">
        <v>423844</v>
      </c>
      <c r="F3965" s="261" t="s">
        <v>7076</v>
      </c>
      <c r="G3965" s="261" t="s">
        <v>22</v>
      </c>
      <c r="H3965" s="261">
        <v>3</v>
      </c>
      <c r="I3965" s="261" t="s">
        <v>7077</v>
      </c>
      <c r="J3965" s="261" t="s">
        <v>7082</v>
      </c>
      <c r="K3965" s="261" t="s">
        <v>7083</v>
      </c>
      <c r="L3965" s="262">
        <v>45713</v>
      </c>
      <c r="M3965" s="261" t="s">
        <v>20</v>
      </c>
    </row>
    <row r="3966" spans="1:13" x14ac:dyDescent="0.35">
      <c r="A3966" s="259" t="s">
        <v>1612</v>
      </c>
      <c r="B3966" s="259" t="s">
        <v>1613</v>
      </c>
      <c r="C3966" s="259" t="s">
        <v>227</v>
      </c>
      <c r="D3966" s="259" t="s">
        <v>40</v>
      </c>
      <c r="E3966" s="259">
        <v>0</v>
      </c>
      <c r="F3966" s="259" t="s">
        <v>7084</v>
      </c>
      <c r="G3966" s="259" t="s">
        <v>22</v>
      </c>
      <c r="H3966" s="259">
        <v>3</v>
      </c>
      <c r="I3966" s="259" t="s">
        <v>7085</v>
      </c>
      <c r="J3966" s="259" t="s">
        <v>7086</v>
      </c>
      <c r="K3966" s="259" t="s">
        <v>7087</v>
      </c>
      <c r="L3966" s="260">
        <v>45713</v>
      </c>
      <c r="M3966" s="259" t="s">
        <v>20</v>
      </c>
    </row>
    <row r="3967" spans="1:13" x14ac:dyDescent="0.35">
      <c r="A3967" s="261" t="s">
        <v>1612</v>
      </c>
      <c r="B3967" s="261" t="s">
        <v>1613</v>
      </c>
      <c r="C3967" s="261" t="s">
        <v>227</v>
      </c>
      <c r="D3967" s="261" t="s">
        <v>545</v>
      </c>
      <c r="E3967" s="261">
        <v>0</v>
      </c>
      <c r="F3967" s="261" t="s">
        <v>378</v>
      </c>
      <c r="G3967" s="261" t="s">
        <v>22</v>
      </c>
      <c r="H3967" s="261">
        <v>3</v>
      </c>
      <c r="I3967" s="261" t="s">
        <v>17</v>
      </c>
      <c r="J3967" s="261" t="s">
        <v>7088</v>
      </c>
      <c r="K3967" s="261" t="s">
        <v>7089</v>
      </c>
      <c r="L3967" s="262">
        <v>45713</v>
      </c>
      <c r="M3967" s="261" t="s">
        <v>20</v>
      </c>
    </row>
    <row r="3968" spans="1:13" x14ac:dyDescent="0.35">
      <c r="A3968" s="259" t="s">
        <v>1612</v>
      </c>
      <c r="B3968" s="259" t="s">
        <v>1613</v>
      </c>
      <c r="C3968" s="259" t="s">
        <v>227</v>
      </c>
      <c r="D3968" s="259" t="s">
        <v>550</v>
      </c>
      <c r="E3968" s="259">
        <v>14</v>
      </c>
      <c r="F3968" s="259" t="s">
        <v>6949</v>
      </c>
      <c r="G3968" s="259" t="s">
        <v>22</v>
      </c>
      <c r="H3968" s="259">
        <v>3</v>
      </c>
      <c r="I3968" s="259" t="s">
        <v>6950</v>
      </c>
      <c r="J3968" s="259" t="s">
        <v>6951</v>
      </c>
      <c r="K3968" s="259" t="s">
        <v>7090</v>
      </c>
      <c r="L3968" s="260">
        <v>45713</v>
      </c>
      <c r="M3968" s="259" t="s">
        <v>20</v>
      </c>
    </row>
    <row r="3969" spans="1:13" x14ac:dyDescent="0.35">
      <c r="A3969" s="261" t="s">
        <v>1612</v>
      </c>
      <c r="B3969" s="261" t="s">
        <v>1613</v>
      </c>
      <c r="C3969" s="261" t="s">
        <v>227</v>
      </c>
      <c r="D3969" s="261" t="s">
        <v>686</v>
      </c>
      <c r="E3969" s="261">
        <v>2245809</v>
      </c>
      <c r="F3969" s="261" t="s">
        <v>7084</v>
      </c>
      <c r="G3969" s="261" t="s">
        <v>22</v>
      </c>
      <c r="H3969" s="261">
        <v>3</v>
      </c>
      <c r="I3969" s="261" t="s">
        <v>7085</v>
      </c>
      <c r="J3969" s="261" t="s">
        <v>7091</v>
      </c>
      <c r="K3969" s="261" t="s">
        <v>7092</v>
      </c>
      <c r="L3969" s="262">
        <v>45713</v>
      </c>
      <c r="M3969" s="261" t="s">
        <v>20</v>
      </c>
    </row>
    <row r="3970" spans="1:13" x14ac:dyDescent="0.35">
      <c r="A3970" s="259" t="s">
        <v>1612</v>
      </c>
      <c r="B3970" s="259" t="s">
        <v>1613</v>
      </c>
      <c r="C3970" s="259" t="s">
        <v>227</v>
      </c>
      <c r="D3970" s="259" t="s">
        <v>691</v>
      </c>
      <c r="E3970" s="259">
        <v>6600000</v>
      </c>
      <c r="F3970" s="259" t="s">
        <v>7093</v>
      </c>
      <c r="G3970" s="259" t="s">
        <v>22</v>
      </c>
      <c r="H3970" s="259">
        <v>3</v>
      </c>
      <c r="I3970" s="259" t="s">
        <v>7077</v>
      </c>
      <c r="J3970" s="259" t="s">
        <v>7094</v>
      </c>
      <c r="K3970" s="259" t="s">
        <v>7095</v>
      </c>
      <c r="L3970" s="260">
        <v>45713</v>
      </c>
      <c r="M3970" s="259" t="s">
        <v>20</v>
      </c>
    </row>
    <row r="3971" spans="1:13" x14ac:dyDescent="0.35">
      <c r="A3971" s="261" t="s">
        <v>1612</v>
      </c>
      <c r="B3971" s="261" t="s">
        <v>1613</v>
      </c>
      <c r="C3971" s="261" t="s">
        <v>227</v>
      </c>
      <c r="D3971" s="261" t="s">
        <v>696</v>
      </c>
      <c r="E3971" s="261">
        <v>6854191</v>
      </c>
      <c r="F3971" s="261" t="s">
        <v>7096</v>
      </c>
      <c r="G3971" s="261" t="s">
        <v>22</v>
      </c>
      <c r="H3971" s="261">
        <v>3</v>
      </c>
      <c r="I3971" s="261" t="s">
        <v>7097</v>
      </c>
      <c r="J3971" s="261" t="s">
        <v>7098</v>
      </c>
      <c r="K3971" s="261" t="s">
        <v>7099</v>
      </c>
      <c r="L3971" s="262">
        <v>45713</v>
      </c>
      <c r="M3971" s="261" t="s">
        <v>20</v>
      </c>
    </row>
    <row r="3972" spans="1:13" x14ac:dyDescent="0.35">
      <c r="A3972" s="259" t="s">
        <v>1612</v>
      </c>
      <c r="B3972" s="259" t="s">
        <v>1613</v>
      </c>
      <c r="C3972" s="259" t="s">
        <v>227</v>
      </c>
      <c r="D3972" s="259" t="s">
        <v>699</v>
      </c>
      <c r="E3972" s="259">
        <v>2245809</v>
      </c>
      <c r="F3972" s="259" t="s">
        <v>7084</v>
      </c>
      <c r="G3972" s="259" t="s">
        <v>22</v>
      </c>
      <c r="H3972" s="259">
        <v>3</v>
      </c>
      <c r="I3972" s="259" t="s">
        <v>7085</v>
      </c>
      <c r="J3972" s="259" t="s">
        <v>7100</v>
      </c>
      <c r="K3972" s="259" t="s">
        <v>7101</v>
      </c>
      <c r="L3972" s="260">
        <v>45713</v>
      </c>
      <c r="M3972" s="259" t="s">
        <v>20</v>
      </c>
    </row>
    <row r="3973" spans="1:13" x14ac:dyDescent="0.35">
      <c r="A3973" s="261" t="s">
        <v>1612</v>
      </c>
      <c r="B3973" s="261" t="s">
        <v>1613</v>
      </c>
      <c r="C3973" s="261" t="s">
        <v>227</v>
      </c>
      <c r="D3973" s="261" t="s">
        <v>702</v>
      </c>
      <c r="E3973" s="261" t="s">
        <v>17</v>
      </c>
      <c r="F3973" s="261" t="s">
        <v>378</v>
      </c>
      <c r="G3973" s="261" t="s">
        <v>22</v>
      </c>
      <c r="H3973" s="261">
        <v>3</v>
      </c>
      <c r="I3973" s="261" t="s">
        <v>17</v>
      </c>
      <c r="J3973" s="261" t="s">
        <v>7102</v>
      </c>
      <c r="K3973" s="261" t="s">
        <v>7103</v>
      </c>
      <c r="L3973" s="262">
        <v>45713</v>
      </c>
      <c r="M3973" s="261" t="s">
        <v>20</v>
      </c>
    </row>
    <row r="3974" spans="1:13" x14ac:dyDescent="0.35">
      <c r="A3974" s="259" t="s">
        <v>1612</v>
      </c>
      <c r="B3974" s="259" t="s">
        <v>1613</v>
      </c>
      <c r="C3974" s="259" t="s">
        <v>227</v>
      </c>
      <c r="D3974" s="259" t="s">
        <v>572</v>
      </c>
      <c r="E3974" s="259" t="s">
        <v>17</v>
      </c>
      <c r="F3974" s="259" t="s">
        <v>378</v>
      </c>
      <c r="G3974" s="259" t="s">
        <v>22</v>
      </c>
      <c r="H3974" s="259">
        <v>3</v>
      </c>
      <c r="I3974" s="259" t="s">
        <v>17</v>
      </c>
      <c r="J3974" s="259" t="s">
        <v>7102</v>
      </c>
      <c r="K3974" s="259" t="s">
        <v>7104</v>
      </c>
      <c r="L3974" s="260">
        <v>45713</v>
      </c>
      <c r="M3974" s="259" t="s">
        <v>20</v>
      </c>
    </row>
    <row r="3975" spans="1:13" x14ac:dyDescent="0.35">
      <c r="A3975" s="261" t="s">
        <v>1612</v>
      </c>
      <c r="B3975" s="261" t="s">
        <v>1613</v>
      </c>
      <c r="C3975" s="261" t="s">
        <v>227</v>
      </c>
      <c r="D3975" s="261" t="s">
        <v>282</v>
      </c>
      <c r="E3975" s="261">
        <v>3</v>
      </c>
      <c r="F3975" s="261" t="s">
        <v>7076</v>
      </c>
      <c r="G3975" s="261" t="s">
        <v>22</v>
      </c>
      <c r="H3975" s="261">
        <v>3</v>
      </c>
      <c r="I3975" s="261" t="s">
        <v>7077</v>
      </c>
      <c r="J3975" s="261" t="s">
        <v>7105</v>
      </c>
      <c r="K3975" s="261" t="s">
        <v>7106</v>
      </c>
      <c r="L3975" s="262">
        <v>45713</v>
      </c>
      <c r="M3975" s="261" t="s">
        <v>20</v>
      </c>
    </row>
    <row r="3976" spans="1:13" x14ac:dyDescent="0.35">
      <c r="A3976" s="259" t="s">
        <v>2975</v>
      </c>
      <c r="B3976" s="259" t="s">
        <v>2976</v>
      </c>
      <c r="C3976" s="259" t="s">
        <v>2977</v>
      </c>
      <c r="D3976" s="259" t="s">
        <v>648</v>
      </c>
      <c r="E3976" s="259">
        <v>6400000</v>
      </c>
      <c r="F3976" s="259" t="s">
        <v>7107</v>
      </c>
      <c r="G3976" s="259" t="s">
        <v>742</v>
      </c>
      <c r="H3976" s="259">
        <v>2</v>
      </c>
      <c r="I3976" s="259" t="s">
        <v>7108</v>
      </c>
      <c r="J3976" s="259" t="s">
        <v>7109</v>
      </c>
      <c r="K3976" s="259" t="s">
        <v>7110</v>
      </c>
      <c r="L3976" s="260">
        <v>45713</v>
      </c>
      <c r="M3976" s="259" t="s">
        <v>310</v>
      </c>
    </row>
    <row r="3977" spans="1:13" x14ac:dyDescent="0.35">
      <c r="A3977" s="261" t="s">
        <v>2975</v>
      </c>
      <c r="B3977" s="261" t="s">
        <v>2976</v>
      </c>
      <c r="C3977" s="261" t="s">
        <v>2977</v>
      </c>
      <c r="D3977" s="261" t="s">
        <v>653</v>
      </c>
      <c r="E3977" s="261">
        <v>20720</v>
      </c>
      <c r="F3977" s="261" t="s">
        <v>7111</v>
      </c>
      <c r="G3977" s="261" t="s">
        <v>742</v>
      </c>
      <c r="H3977" s="261">
        <v>2</v>
      </c>
      <c r="I3977" s="261" t="s">
        <v>7112</v>
      </c>
      <c r="J3977" s="261" t="s">
        <v>7113</v>
      </c>
      <c r="K3977" s="261" t="s">
        <v>7114</v>
      </c>
      <c r="L3977" s="262">
        <v>45713</v>
      </c>
      <c r="M3977" s="261" t="s">
        <v>310</v>
      </c>
    </row>
    <row r="3978" spans="1:13" x14ac:dyDescent="0.35">
      <c r="A3978" s="259" t="s">
        <v>2975</v>
      </c>
      <c r="B3978" s="259" t="s">
        <v>2976</v>
      </c>
      <c r="C3978" s="259" t="s">
        <v>2977</v>
      </c>
      <c r="D3978" s="259" t="s">
        <v>658</v>
      </c>
      <c r="E3978" s="259">
        <v>6400000</v>
      </c>
      <c r="F3978" s="259" t="s">
        <v>7115</v>
      </c>
      <c r="G3978" s="259" t="s">
        <v>742</v>
      </c>
      <c r="H3978" s="259">
        <v>2</v>
      </c>
      <c r="I3978" s="259" t="s">
        <v>7116</v>
      </c>
      <c r="J3978" s="259" t="s">
        <v>7117</v>
      </c>
      <c r="K3978" s="259" t="s">
        <v>7118</v>
      </c>
      <c r="L3978" s="260">
        <v>45713</v>
      </c>
      <c r="M3978" s="259" t="s">
        <v>310</v>
      </c>
    </row>
    <row r="3979" spans="1:13" x14ac:dyDescent="0.35">
      <c r="A3979" s="261" t="s">
        <v>2975</v>
      </c>
      <c r="B3979" s="261" t="s">
        <v>2976</v>
      </c>
      <c r="C3979" s="261" t="s">
        <v>2977</v>
      </c>
      <c r="D3979" s="261" t="s">
        <v>663</v>
      </c>
      <c r="E3979" s="261">
        <v>5683993</v>
      </c>
      <c r="F3979" s="261" t="s">
        <v>7119</v>
      </c>
      <c r="G3979" s="261" t="s">
        <v>742</v>
      </c>
      <c r="H3979" s="261">
        <v>2</v>
      </c>
      <c r="I3979" s="261" t="s">
        <v>7120</v>
      </c>
      <c r="J3979" s="261" t="s">
        <v>7121</v>
      </c>
      <c r="K3979" s="261" t="s">
        <v>7122</v>
      </c>
      <c r="L3979" s="262">
        <v>45713</v>
      </c>
      <c r="M3979" s="261" t="s">
        <v>310</v>
      </c>
    </row>
    <row r="3980" spans="1:13" x14ac:dyDescent="0.35">
      <c r="A3980" s="259" t="s">
        <v>2975</v>
      </c>
      <c r="B3980" s="259" t="s">
        <v>2976</v>
      </c>
      <c r="C3980" s="259" t="s">
        <v>2977</v>
      </c>
      <c r="D3980" s="259" t="s">
        <v>413</v>
      </c>
      <c r="E3980" s="259">
        <v>73000</v>
      </c>
      <c r="F3980" s="259" t="s">
        <v>7123</v>
      </c>
      <c r="G3980" s="259" t="s">
        <v>22</v>
      </c>
      <c r="H3980" s="259">
        <v>3</v>
      </c>
      <c r="I3980" s="259" t="s">
        <v>7124</v>
      </c>
      <c r="J3980" s="259" t="s">
        <v>7125</v>
      </c>
      <c r="K3980" s="259" t="s">
        <v>7126</v>
      </c>
      <c r="L3980" s="260">
        <v>45713</v>
      </c>
      <c r="M3980" s="259" t="s">
        <v>310</v>
      </c>
    </row>
    <row r="3981" spans="1:13" x14ac:dyDescent="0.35">
      <c r="A3981" s="261" t="s">
        <v>2975</v>
      </c>
      <c r="B3981" s="261" t="s">
        <v>2976</v>
      </c>
      <c r="C3981" s="261" t="s">
        <v>2977</v>
      </c>
      <c r="D3981" s="261" t="s">
        <v>40</v>
      </c>
      <c r="E3981" s="261" t="s">
        <v>17</v>
      </c>
      <c r="F3981" s="261" t="s">
        <v>17</v>
      </c>
      <c r="G3981" s="261" t="s">
        <v>17</v>
      </c>
      <c r="H3981" s="261" t="s">
        <v>17</v>
      </c>
      <c r="I3981" s="261" t="s">
        <v>17</v>
      </c>
      <c r="J3981" s="261" t="s">
        <v>3887</v>
      </c>
      <c r="K3981" s="261" t="s">
        <v>7127</v>
      </c>
      <c r="L3981" s="262">
        <v>45713</v>
      </c>
      <c r="M3981" s="261" t="s">
        <v>310</v>
      </c>
    </row>
    <row r="3982" spans="1:13" x14ac:dyDescent="0.35">
      <c r="A3982" s="259" t="s">
        <v>2975</v>
      </c>
      <c r="B3982" s="259" t="s">
        <v>2976</v>
      </c>
      <c r="C3982" s="259" t="s">
        <v>2977</v>
      </c>
      <c r="D3982" s="259" t="s">
        <v>545</v>
      </c>
      <c r="E3982" s="259">
        <v>12</v>
      </c>
      <c r="F3982" s="259" t="s">
        <v>5441</v>
      </c>
      <c r="G3982" s="259" t="s">
        <v>22</v>
      </c>
      <c r="H3982" s="259">
        <v>3</v>
      </c>
      <c r="I3982" s="259" t="s">
        <v>547</v>
      </c>
      <c r="J3982" s="259" t="s">
        <v>7128</v>
      </c>
      <c r="K3982" s="259" t="s">
        <v>7129</v>
      </c>
      <c r="L3982" s="260">
        <v>45713</v>
      </c>
      <c r="M3982" s="259" t="s">
        <v>310</v>
      </c>
    </row>
    <row r="3983" spans="1:13" x14ac:dyDescent="0.35">
      <c r="A3983" s="261" t="s">
        <v>2975</v>
      </c>
      <c r="B3983" s="261" t="s">
        <v>2976</v>
      </c>
      <c r="C3983" s="261" t="s">
        <v>2977</v>
      </c>
      <c r="D3983" s="261" t="s">
        <v>550</v>
      </c>
      <c r="E3983" s="261">
        <v>12</v>
      </c>
      <c r="F3983" s="261" t="s">
        <v>5441</v>
      </c>
      <c r="G3983" s="261" t="s">
        <v>22</v>
      </c>
      <c r="H3983" s="261">
        <v>3</v>
      </c>
      <c r="I3983" s="261" t="s">
        <v>547</v>
      </c>
      <c r="J3983" s="261" t="s">
        <v>7128</v>
      </c>
      <c r="K3983" s="261" t="s">
        <v>7130</v>
      </c>
      <c r="L3983" s="262">
        <v>45713</v>
      </c>
      <c r="M3983" s="261" t="s">
        <v>310</v>
      </c>
    </row>
    <row r="3984" spans="1:13" x14ac:dyDescent="0.35">
      <c r="A3984" s="259" t="s">
        <v>2975</v>
      </c>
      <c r="B3984" s="259" t="s">
        <v>2976</v>
      </c>
      <c r="C3984" s="259" t="s">
        <v>2977</v>
      </c>
      <c r="D3984" s="259" t="s">
        <v>686</v>
      </c>
      <c r="E3984" s="259">
        <v>818700</v>
      </c>
      <c r="F3984" s="259" t="s">
        <v>7115</v>
      </c>
      <c r="G3984" s="259" t="s">
        <v>742</v>
      </c>
      <c r="H3984" s="259">
        <v>2</v>
      </c>
      <c r="I3984" s="259" t="s">
        <v>7116</v>
      </c>
      <c r="J3984" s="259" t="s">
        <v>7131</v>
      </c>
      <c r="K3984" s="259" t="s">
        <v>7132</v>
      </c>
      <c r="L3984" s="260">
        <v>45713</v>
      </c>
      <c r="M3984" s="259" t="s">
        <v>310</v>
      </c>
    </row>
    <row r="3985" spans="1:13" x14ac:dyDescent="0.35">
      <c r="A3985" s="261" t="s">
        <v>2975</v>
      </c>
      <c r="B3985" s="261" t="s">
        <v>2976</v>
      </c>
      <c r="C3985" s="261" t="s">
        <v>2977</v>
      </c>
      <c r="D3985" s="261" t="s">
        <v>691</v>
      </c>
      <c r="E3985" s="261">
        <v>716007</v>
      </c>
      <c r="F3985" s="261" t="s">
        <v>7133</v>
      </c>
      <c r="G3985" s="261" t="s">
        <v>742</v>
      </c>
      <c r="H3985" s="261">
        <v>2</v>
      </c>
      <c r="I3985" s="261" t="s">
        <v>7134</v>
      </c>
      <c r="J3985" s="261" t="s">
        <v>7135</v>
      </c>
      <c r="K3985" s="261" t="s">
        <v>7136</v>
      </c>
      <c r="L3985" s="262">
        <v>45713</v>
      </c>
      <c r="M3985" s="261" t="s">
        <v>310</v>
      </c>
    </row>
    <row r="3986" spans="1:13" x14ac:dyDescent="0.35">
      <c r="A3986" s="259" t="s">
        <v>2975</v>
      </c>
      <c r="B3986" s="259" t="s">
        <v>2976</v>
      </c>
      <c r="C3986" s="259" t="s">
        <v>2977</v>
      </c>
      <c r="D3986" s="259" t="s">
        <v>696</v>
      </c>
      <c r="E3986" s="259">
        <v>4865293</v>
      </c>
      <c r="F3986" s="259" t="s">
        <v>7133</v>
      </c>
      <c r="G3986" s="259" t="s">
        <v>742</v>
      </c>
      <c r="H3986" s="259">
        <v>2</v>
      </c>
      <c r="I3986" s="259" t="s">
        <v>7134</v>
      </c>
      <c r="J3986" s="259" t="s">
        <v>7137</v>
      </c>
      <c r="K3986" s="259" t="s">
        <v>7138</v>
      </c>
      <c r="L3986" s="260">
        <v>45713</v>
      </c>
      <c r="M3986" s="259" t="s">
        <v>310</v>
      </c>
    </row>
    <row r="3987" spans="1:13" x14ac:dyDescent="0.35">
      <c r="A3987" s="261" t="s">
        <v>2975</v>
      </c>
      <c r="B3987" s="261" t="s">
        <v>2976</v>
      </c>
      <c r="C3987" s="261" t="s">
        <v>2977</v>
      </c>
      <c r="D3987" s="261" t="s">
        <v>699</v>
      </c>
      <c r="E3987" s="261">
        <v>818700</v>
      </c>
      <c r="F3987" s="261" t="s">
        <v>7115</v>
      </c>
      <c r="G3987" s="261" t="s">
        <v>742</v>
      </c>
      <c r="H3987" s="261">
        <v>2</v>
      </c>
      <c r="I3987" s="261" t="s">
        <v>7139</v>
      </c>
      <c r="J3987" s="261" t="s">
        <v>7140</v>
      </c>
      <c r="K3987" s="261" t="s">
        <v>7141</v>
      </c>
      <c r="L3987" s="262">
        <v>45713</v>
      </c>
      <c r="M3987" s="261" t="s">
        <v>310</v>
      </c>
    </row>
    <row r="3988" spans="1:13" x14ac:dyDescent="0.35">
      <c r="A3988" s="259" t="s">
        <v>2975</v>
      </c>
      <c r="B3988" s="259" t="s">
        <v>2976</v>
      </c>
      <c r="C3988" s="259" t="s">
        <v>2977</v>
      </c>
      <c r="D3988" s="259" t="s">
        <v>702</v>
      </c>
      <c r="E3988" s="259" t="s">
        <v>17</v>
      </c>
      <c r="F3988" s="259" t="s">
        <v>378</v>
      </c>
      <c r="G3988" s="259" t="s">
        <v>17</v>
      </c>
      <c r="H3988" s="259" t="s">
        <v>17</v>
      </c>
      <c r="I3988" s="259" t="s">
        <v>378</v>
      </c>
      <c r="J3988" s="259" t="s">
        <v>7140</v>
      </c>
      <c r="K3988" s="259" t="s">
        <v>7142</v>
      </c>
      <c r="L3988" s="260">
        <v>45713</v>
      </c>
      <c r="M3988" s="259" t="s">
        <v>310</v>
      </c>
    </row>
    <row r="3989" spans="1:13" x14ac:dyDescent="0.35">
      <c r="A3989" s="261" t="s">
        <v>2975</v>
      </c>
      <c r="B3989" s="261" t="s">
        <v>2976</v>
      </c>
      <c r="C3989" s="261" t="s">
        <v>2977</v>
      </c>
      <c r="D3989" s="261" t="s">
        <v>572</v>
      </c>
      <c r="E3989" s="261" t="s">
        <v>17</v>
      </c>
      <c r="F3989" s="261" t="s">
        <v>378</v>
      </c>
      <c r="G3989" s="261" t="s">
        <v>17</v>
      </c>
      <c r="H3989" s="261" t="s">
        <v>17</v>
      </c>
      <c r="I3989" s="261" t="s">
        <v>378</v>
      </c>
      <c r="J3989" s="261" t="s">
        <v>7140</v>
      </c>
      <c r="K3989" s="261" t="s">
        <v>7143</v>
      </c>
      <c r="L3989" s="262">
        <v>45713</v>
      </c>
      <c r="M3989" s="261" t="s">
        <v>310</v>
      </c>
    </row>
    <row r="3990" spans="1:13" x14ac:dyDescent="0.35">
      <c r="A3990" s="259" t="s">
        <v>2975</v>
      </c>
      <c r="B3990" s="259" t="s">
        <v>2976</v>
      </c>
      <c r="C3990" s="259" t="s">
        <v>2977</v>
      </c>
      <c r="D3990" s="259" t="s">
        <v>282</v>
      </c>
      <c r="E3990" s="259">
        <v>3</v>
      </c>
      <c r="F3990" s="259" t="s">
        <v>7133</v>
      </c>
      <c r="G3990" s="259" t="s">
        <v>742</v>
      </c>
      <c r="H3990" s="259">
        <v>2</v>
      </c>
      <c r="I3990" s="259" t="s">
        <v>7134</v>
      </c>
      <c r="J3990" s="259" t="s">
        <v>7144</v>
      </c>
      <c r="K3990" s="259" t="s">
        <v>7145</v>
      </c>
      <c r="L3990" s="260">
        <v>45713</v>
      </c>
      <c r="M3990" s="259" t="s">
        <v>310</v>
      </c>
    </row>
    <row r="3991" spans="1:13" x14ac:dyDescent="0.35">
      <c r="A3991" s="261" t="s">
        <v>2975</v>
      </c>
      <c r="B3991" s="261" t="s">
        <v>2976</v>
      </c>
      <c r="C3991" s="261" t="s">
        <v>2977</v>
      </c>
      <c r="D3991" s="261" t="s">
        <v>26</v>
      </c>
      <c r="E3991" s="261" t="s">
        <v>17</v>
      </c>
      <c r="F3991" s="261" t="s">
        <v>17</v>
      </c>
      <c r="G3991" s="261" t="s">
        <v>17</v>
      </c>
      <c r="H3991" s="261" t="s">
        <v>17</v>
      </c>
      <c r="I3991" s="261" t="s">
        <v>17</v>
      </c>
      <c r="J3991" s="261" t="s">
        <v>794</v>
      </c>
      <c r="K3991" s="261" t="s">
        <v>7146</v>
      </c>
      <c r="L3991" s="262">
        <v>45713</v>
      </c>
      <c r="M3991" s="261" t="s">
        <v>310</v>
      </c>
    </row>
    <row r="3992" spans="1:13" x14ac:dyDescent="0.35">
      <c r="A3992" s="259" t="s">
        <v>2975</v>
      </c>
      <c r="B3992" s="259" t="s">
        <v>2976</v>
      </c>
      <c r="C3992" s="259" t="s">
        <v>2977</v>
      </c>
      <c r="D3992" s="259" t="s">
        <v>28</v>
      </c>
      <c r="E3992" s="259" t="s">
        <v>17</v>
      </c>
      <c r="F3992" s="259" t="s">
        <v>17</v>
      </c>
      <c r="G3992" s="259" t="s">
        <v>17</v>
      </c>
      <c r="H3992" s="259" t="s">
        <v>17</v>
      </c>
      <c r="I3992" s="259" t="s">
        <v>17</v>
      </c>
      <c r="J3992" s="259" t="s">
        <v>796</v>
      </c>
      <c r="K3992" s="259" t="s">
        <v>7147</v>
      </c>
      <c r="L3992" s="260">
        <v>45713</v>
      </c>
      <c r="M3992" s="259" t="s">
        <v>310</v>
      </c>
    </row>
    <row r="3993" spans="1:13" x14ac:dyDescent="0.35">
      <c r="A3993" s="261" t="s">
        <v>2975</v>
      </c>
      <c r="B3993" s="261" t="s">
        <v>2976</v>
      </c>
      <c r="C3993" s="261" t="s">
        <v>2977</v>
      </c>
      <c r="D3993" s="261" t="s">
        <v>38</v>
      </c>
      <c r="E3993" s="261" t="s">
        <v>17</v>
      </c>
      <c r="F3993" s="261" t="s">
        <v>17</v>
      </c>
      <c r="G3993" s="261" t="s">
        <v>17</v>
      </c>
      <c r="H3993" s="261" t="s">
        <v>17</v>
      </c>
      <c r="I3993" s="261" t="s">
        <v>17</v>
      </c>
      <c r="J3993" s="261" t="s">
        <v>7148</v>
      </c>
      <c r="K3993" s="261" t="s">
        <v>7149</v>
      </c>
      <c r="L3993" s="262">
        <v>45713</v>
      </c>
      <c r="M3993" s="261" t="s">
        <v>310</v>
      </c>
    </row>
    <row r="3994" spans="1:13" x14ac:dyDescent="0.35">
      <c r="A3994" s="259" t="s">
        <v>2975</v>
      </c>
      <c r="B3994" s="259" t="s">
        <v>2976</v>
      </c>
      <c r="C3994" s="259" t="s">
        <v>2977</v>
      </c>
      <c r="D3994" s="259" t="s">
        <v>16</v>
      </c>
      <c r="E3994" s="259" t="s">
        <v>17</v>
      </c>
      <c r="F3994" s="259" t="s">
        <v>17</v>
      </c>
      <c r="G3994" s="259" t="s">
        <v>17</v>
      </c>
      <c r="H3994" s="259" t="s">
        <v>17</v>
      </c>
      <c r="I3994" s="259" t="s">
        <v>17</v>
      </c>
      <c r="J3994" s="259" t="s">
        <v>7150</v>
      </c>
      <c r="K3994" s="259" t="s">
        <v>7151</v>
      </c>
      <c r="L3994" s="260">
        <v>45713</v>
      </c>
      <c r="M3994" s="259" t="s">
        <v>310</v>
      </c>
    </row>
    <row r="3995" spans="1:13" x14ac:dyDescent="0.35">
      <c r="A3995" s="261" t="s">
        <v>2975</v>
      </c>
      <c r="B3995" s="261" t="s">
        <v>2976</v>
      </c>
      <c r="C3995" s="261" t="s">
        <v>2977</v>
      </c>
      <c r="D3995" s="261" t="s">
        <v>21</v>
      </c>
      <c r="E3995" s="261" t="s">
        <v>17</v>
      </c>
      <c r="F3995" s="261" t="s">
        <v>17</v>
      </c>
      <c r="G3995" s="261" t="s">
        <v>17</v>
      </c>
      <c r="H3995" s="261" t="s">
        <v>17</v>
      </c>
      <c r="I3995" s="261" t="s">
        <v>17</v>
      </c>
      <c r="J3995" s="261" t="s">
        <v>7152</v>
      </c>
      <c r="K3995" s="261" t="s">
        <v>7153</v>
      </c>
      <c r="L3995" s="262">
        <v>45713</v>
      </c>
      <c r="M3995" s="261" t="s">
        <v>310</v>
      </c>
    </row>
    <row r="3996" spans="1:13" x14ac:dyDescent="0.35">
      <c r="A3996" s="259" t="s">
        <v>2975</v>
      </c>
      <c r="B3996" s="259" t="s">
        <v>2976</v>
      </c>
      <c r="C3996" s="259" t="s">
        <v>2977</v>
      </c>
      <c r="D3996" s="259" t="s">
        <v>558</v>
      </c>
      <c r="E3996" s="259" t="s">
        <v>17</v>
      </c>
      <c r="F3996" s="259" t="s">
        <v>17</v>
      </c>
      <c r="G3996" s="259" t="s">
        <v>17</v>
      </c>
      <c r="H3996" s="259" t="s">
        <v>17</v>
      </c>
      <c r="I3996" s="259" t="s">
        <v>17</v>
      </c>
      <c r="J3996" s="259" t="s">
        <v>7154</v>
      </c>
      <c r="K3996" s="259" t="s">
        <v>7155</v>
      </c>
      <c r="L3996" s="260">
        <v>45713</v>
      </c>
      <c r="M3996" s="259" t="s">
        <v>310</v>
      </c>
    </row>
    <row r="3997" spans="1:13" x14ac:dyDescent="0.35">
      <c r="A3997" s="261" t="s">
        <v>2975</v>
      </c>
      <c r="B3997" s="261" t="s">
        <v>2976</v>
      </c>
      <c r="C3997" s="261" t="s">
        <v>2977</v>
      </c>
      <c r="D3997" s="261" t="s">
        <v>24</v>
      </c>
      <c r="E3997" s="261" t="s">
        <v>17</v>
      </c>
      <c r="F3997" s="261" t="s">
        <v>17</v>
      </c>
      <c r="G3997" s="261" t="s">
        <v>17</v>
      </c>
      <c r="H3997" s="261" t="s">
        <v>17</v>
      </c>
      <c r="I3997" s="261" t="s">
        <v>17</v>
      </c>
      <c r="J3997" s="261" t="s">
        <v>7156</v>
      </c>
      <c r="K3997" s="261" t="s">
        <v>7157</v>
      </c>
      <c r="L3997" s="262">
        <v>45713</v>
      </c>
      <c r="M3997" s="261" t="s">
        <v>310</v>
      </c>
    </row>
    <row r="3998" spans="1:13" x14ac:dyDescent="0.35">
      <c r="A3998" s="259" t="s">
        <v>3056</v>
      </c>
      <c r="B3998" s="259" t="s">
        <v>3057</v>
      </c>
      <c r="C3998" s="259" t="s">
        <v>3058</v>
      </c>
      <c r="D3998" s="259" t="s">
        <v>648</v>
      </c>
      <c r="E3998" s="259">
        <v>10800000</v>
      </c>
      <c r="F3998" s="259" t="s">
        <v>7158</v>
      </c>
      <c r="G3998" s="259" t="s">
        <v>358</v>
      </c>
      <c r="H3998" s="259">
        <v>1</v>
      </c>
      <c r="I3998" s="259" t="s">
        <v>7159</v>
      </c>
      <c r="J3998" s="259" t="s">
        <v>7160</v>
      </c>
      <c r="K3998" s="259" t="s">
        <v>7161</v>
      </c>
      <c r="L3998" s="260">
        <v>45713</v>
      </c>
      <c r="M3998" s="259" t="s">
        <v>310</v>
      </c>
    </row>
    <row r="3999" spans="1:13" x14ac:dyDescent="0.35">
      <c r="A3999" s="261" t="s">
        <v>3056</v>
      </c>
      <c r="B3999" s="261" t="s">
        <v>3057</v>
      </c>
      <c r="C3999" s="261" t="s">
        <v>3058</v>
      </c>
      <c r="D3999" s="261" t="s">
        <v>653</v>
      </c>
      <c r="E3999" s="261">
        <v>111890</v>
      </c>
      <c r="F3999" s="261" t="s">
        <v>7162</v>
      </c>
      <c r="G3999" s="261" t="s">
        <v>358</v>
      </c>
      <c r="H3999" s="261">
        <v>1</v>
      </c>
      <c r="I3999" s="261" t="s">
        <v>7163</v>
      </c>
      <c r="J3999" s="261" t="s">
        <v>7164</v>
      </c>
      <c r="K3999" s="261" t="s">
        <v>7165</v>
      </c>
      <c r="L3999" s="262">
        <v>45713</v>
      </c>
      <c r="M3999" s="261" t="s">
        <v>310</v>
      </c>
    </row>
    <row r="4000" spans="1:13" x14ac:dyDescent="0.35">
      <c r="A4000" s="259" t="s">
        <v>3056</v>
      </c>
      <c r="B4000" s="259" t="s">
        <v>3057</v>
      </c>
      <c r="C4000" s="259" t="s">
        <v>3058</v>
      </c>
      <c r="D4000" s="259" t="s">
        <v>658</v>
      </c>
      <c r="E4000" s="259">
        <v>10800000</v>
      </c>
      <c r="F4000" s="259" t="s">
        <v>7166</v>
      </c>
      <c r="G4000" s="259" t="s">
        <v>22</v>
      </c>
      <c r="H4000" s="259">
        <v>3</v>
      </c>
      <c r="I4000" s="259" t="s">
        <v>7159</v>
      </c>
      <c r="J4000" s="259" t="s">
        <v>7167</v>
      </c>
      <c r="K4000" s="259" t="s">
        <v>7168</v>
      </c>
      <c r="L4000" s="260">
        <v>45713</v>
      </c>
      <c r="M4000" s="259" t="s">
        <v>310</v>
      </c>
    </row>
    <row r="4001" spans="1:13" x14ac:dyDescent="0.35">
      <c r="A4001" s="261" t="s">
        <v>3056</v>
      </c>
      <c r="B4001" s="261" t="s">
        <v>3057</v>
      </c>
      <c r="C4001" s="261" t="s">
        <v>3058</v>
      </c>
      <c r="D4001" s="261" t="s">
        <v>663</v>
      </c>
      <c r="E4001" s="261">
        <v>10800000</v>
      </c>
      <c r="F4001" s="261" t="s">
        <v>7169</v>
      </c>
      <c r="G4001" s="261" t="s">
        <v>22</v>
      </c>
      <c r="H4001" s="261">
        <v>3</v>
      </c>
      <c r="I4001" s="261" t="s">
        <v>7170</v>
      </c>
      <c r="J4001" s="261" t="s">
        <v>7171</v>
      </c>
      <c r="K4001" s="261" t="s">
        <v>7172</v>
      </c>
      <c r="L4001" s="262">
        <v>45713</v>
      </c>
      <c r="M4001" s="261" t="s">
        <v>310</v>
      </c>
    </row>
    <row r="4002" spans="1:13" x14ac:dyDescent="0.35">
      <c r="A4002" s="259" t="s">
        <v>3056</v>
      </c>
      <c r="B4002" s="259" t="s">
        <v>3057</v>
      </c>
      <c r="C4002" s="259" t="s">
        <v>3058</v>
      </c>
      <c r="D4002" s="259" t="s">
        <v>413</v>
      </c>
      <c r="E4002" s="259">
        <v>605682</v>
      </c>
      <c r="F4002" s="259" t="s">
        <v>7169</v>
      </c>
      <c r="G4002" s="259" t="s">
        <v>742</v>
      </c>
      <c r="H4002" s="259">
        <v>2</v>
      </c>
      <c r="I4002" s="259" t="s">
        <v>7170</v>
      </c>
      <c r="J4002" s="259" t="s">
        <v>7173</v>
      </c>
      <c r="K4002" s="259" t="s">
        <v>7174</v>
      </c>
      <c r="L4002" s="260">
        <v>45713</v>
      </c>
      <c r="M4002" s="259" t="s">
        <v>310</v>
      </c>
    </row>
    <row r="4003" spans="1:13" x14ac:dyDescent="0.35">
      <c r="A4003" s="261" t="s">
        <v>3056</v>
      </c>
      <c r="B4003" s="261" t="s">
        <v>3057</v>
      </c>
      <c r="C4003" s="261" t="s">
        <v>3058</v>
      </c>
      <c r="D4003" s="261" t="s">
        <v>40</v>
      </c>
      <c r="E4003" s="261" t="s">
        <v>17</v>
      </c>
      <c r="F4003" s="261" t="s">
        <v>17</v>
      </c>
      <c r="G4003" s="261" t="s">
        <v>17</v>
      </c>
      <c r="H4003" s="261" t="s">
        <v>17</v>
      </c>
      <c r="I4003" s="261" t="s">
        <v>17</v>
      </c>
      <c r="J4003" s="261" t="s">
        <v>3459</v>
      </c>
      <c r="K4003" s="261" t="s">
        <v>7175</v>
      </c>
      <c r="L4003" s="262">
        <v>45713</v>
      </c>
      <c r="M4003" s="261" t="s">
        <v>310</v>
      </c>
    </row>
    <row r="4004" spans="1:13" x14ac:dyDescent="0.35">
      <c r="A4004" s="259" t="s">
        <v>3056</v>
      </c>
      <c r="B4004" s="259" t="s">
        <v>3057</v>
      </c>
      <c r="C4004" s="259" t="s">
        <v>3058</v>
      </c>
      <c r="D4004" s="259" t="s">
        <v>545</v>
      </c>
      <c r="E4004" s="259">
        <v>216</v>
      </c>
      <c r="F4004" s="259" t="s">
        <v>5441</v>
      </c>
      <c r="G4004" s="259" t="s">
        <v>22</v>
      </c>
      <c r="H4004" s="259">
        <v>3</v>
      </c>
      <c r="I4004" s="259" t="s">
        <v>4234</v>
      </c>
      <c r="J4004" s="259" t="s">
        <v>7176</v>
      </c>
      <c r="K4004" s="259" t="s">
        <v>7177</v>
      </c>
      <c r="L4004" s="260">
        <v>45713</v>
      </c>
      <c r="M4004" s="259" t="s">
        <v>310</v>
      </c>
    </row>
    <row r="4005" spans="1:13" x14ac:dyDescent="0.35">
      <c r="A4005" s="261" t="s">
        <v>3056</v>
      </c>
      <c r="B4005" s="261" t="s">
        <v>3057</v>
      </c>
      <c r="C4005" s="261" t="s">
        <v>3058</v>
      </c>
      <c r="D4005" s="261" t="s">
        <v>550</v>
      </c>
      <c r="E4005" s="261">
        <v>216</v>
      </c>
      <c r="F4005" s="261" t="s">
        <v>5441</v>
      </c>
      <c r="G4005" s="261" t="s">
        <v>22</v>
      </c>
      <c r="H4005" s="261">
        <v>3</v>
      </c>
      <c r="I4005" s="261" t="s">
        <v>4234</v>
      </c>
      <c r="J4005" s="261" t="s">
        <v>7178</v>
      </c>
      <c r="K4005" s="261" t="s">
        <v>7179</v>
      </c>
      <c r="L4005" s="262">
        <v>45713</v>
      </c>
      <c r="M4005" s="261" t="s">
        <v>310</v>
      </c>
    </row>
    <row r="4006" spans="1:13" x14ac:dyDescent="0.35">
      <c r="A4006" s="259" t="s">
        <v>3056</v>
      </c>
      <c r="B4006" s="259" t="s">
        <v>3057</v>
      </c>
      <c r="C4006" s="259" t="s">
        <v>3058</v>
      </c>
      <c r="D4006" s="259" t="s">
        <v>686</v>
      </c>
      <c r="E4006" s="259">
        <v>1600000</v>
      </c>
      <c r="F4006" s="259" t="s">
        <v>7180</v>
      </c>
      <c r="G4006" s="259" t="s">
        <v>358</v>
      </c>
      <c r="H4006" s="259">
        <v>1</v>
      </c>
      <c r="I4006" s="259" t="s">
        <v>7181</v>
      </c>
      <c r="J4006" s="259" t="s">
        <v>7182</v>
      </c>
      <c r="K4006" s="259" t="s">
        <v>7183</v>
      </c>
      <c r="L4006" s="260">
        <v>45713</v>
      </c>
      <c r="M4006" s="259" t="s">
        <v>310</v>
      </c>
    </row>
    <row r="4007" spans="1:13" x14ac:dyDescent="0.35">
      <c r="A4007" s="261" t="s">
        <v>3056</v>
      </c>
      <c r="B4007" s="261" t="s">
        <v>3057</v>
      </c>
      <c r="C4007" s="261" t="s">
        <v>3058</v>
      </c>
      <c r="D4007" s="261" t="s">
        <v>691</v>
      </c>
      <c r="E4007" s="261">
        <v>0</v>
      </c>
      <c r="F4007" s="261" t="s">
        <v>7169</v>
      </c>
      <c r="G4007" s="261" t="s">
        <v>742</v>
      </c>
      <c r="H4007" s="261">
        <v>2</v>
      </c>
      <c r="I4007" s="261" t="s">
        <v>7170</v>
      </c>
      <c r="J4007" s="261" t="s">
        <v>3762</v>
      </c>
      <c r="K4007" s="261" t="s">
        <v>7184</v>
      </c>
      <c r="L4007" s="262">
        <v>45713</v>
      </c>
      <c r="M4007" s="261" t="s">
        <v>310</v>
      </c>
    </row>
    <row r="4008" spans="1:13" x14ac:dyDescent="0.35">
      <c r="A4008" s="259" t="s">
        <v>3056</v>
      </c>
      <c r="B4008" s="259" t="s">
        <v>3057</v>
      </c>
      <c r="C4008" s="259" t="s">
        <v>3058</v>
      </c>
      <c r="D4008" s="259" t="s">
        <v>696</v>
      </c>
      <c r="E4008" s="259">
        <v>9200000</v>
      </c>
      <c r="F4008" s="259" t="s">
        <v>7169</v>
      </c>
      <c r="G4008" s="259" t="s">
        <v>33</v>
      </c>
      <c r="H4008" s="259">
        <v>2</v>
      </c>
      <c r="I4008" s="259" t="s">
        <v>7170</v>
      </c>
      <c r="J4008" s="259" t="s">
        <v>6913</v>
      </c>
      <c r="K4008" s="259" t="s">
        <v>7185</v>
      </c>
      <c r="L4008" s="260">
        <v>45713</v>
      </c>
      <c r="M4008" s="259" t="s">
        <v>310</v>
      </c>
    </row>
    <row r="4009" spans="1:13" x14ac:dyDescent="0.35">
      <c r="A4009" s="261" t="s">
        <v>3056</v>
      </c>
      <c r="B4009" s="261" t="s">
        <v>3057</v>
      </c>
      <c r="C4009" s="261" t="s">
        <v>3058</v>
      </c>
      <c r="D4009" s="261" t="s">
        <v>699</v>
      </c>
      <c r="E4009" s="261">
        <v>1600000</v>
      </c>
      <c r="F4009" s="261" t="s">
        <v>7180</v>
      </c>
      <c r="G4009" s="261" t="s">
        <v>358</v>
      </c>
      <c r="H4009" s="261">
        <v>1</v>
      </c>
      <c r="I4009" s="261" t="s">
        <v>7181</v>
      </c>
      <c r="J4009" s="261" t="s">
        <v>4645</v>
      </c>
      <c r="K4009" s="261" t="s">
        <v>7186</v>
      </c>
      <c r="L4009" s="262">
        <v>45713</v>
      </c>
      <c r="M4009" s="261" t="s">
        <v>310</v>
      </c>
    </row>
    <row r="4010" spans="1:13" x14ac:dyDescent="0.35">
      <c r="A4010" s="259" t="s">
        <v>3056</v>
      </c>
      <c r="B4010" s="259" t="s">
        <v>3057</v>
      </c>
      <c r="C4010" s="259" t="s">
        <v>3058</v>
      </c>
      <c r="D4010" s="259" t="s">
        <v>702</v>
      </c>
      <c r="E4010" s="259" t="s">
        <v>17</v>
      </c>
      <c r="F4010" s="259" t="s">
        <v>17</v>
      </c>
      <c r="G4010" s="259" t="s">
        <v>17</v>
      </c>
      <c r="H4010" s="259" t="s">
        <v>17</v>
      </c>
      <c r="I4010" s="259" t="s">
        <v>17</v>
      </c>
      <c r="J4010" s="259" t="s">
        <v>4645</v>
      </c>
      <c r="K4010" s="259" t="s">
        <v>7187</v>
      </c>
      <c r="L4010" s="260">
        <v>45713</v>
      </c>
      <c r="M4010" s="259" t="s">
        <v>310</v>
      </c>
    </row>
    <row r="4011" spans="1:13" x14ac:dyDescent="0.35">
      <c r="A4011" s="261" t="s">
        <v>3056</v>
      </c>
      <c r="B4011" s="261" t="s">
        <v>3057</v>
      </c>
      <c r="C4011" s="261" t="s">
        <v>3058</v>
      </c>
      <c r="D4011" s="261" t="s">
        <v>572</v>
      </c>
      <c r="E4011" s="261" t="s">
        <v>17</v>
      </c>
      <c r="F4011" s="261" t="s">
        <v>17</v>
      </c>
      <c r="G4011" s="261" t="s">
        <v>17</v>
      </c>
      <c r="H4011" s="261" t="s">
        <v>17</v>
      </c>
      <c r="I4011" s="261" t="s">
        <v>17</v>
      </c>
      <c r="J4011" s="261" t="s">
        <v>4645</v>
      </c>
      <c r="K4011" s="261" t="s">
        <v>7188</v>
      </c>
      <c r="L4011" s="262">
        <v>45713</v>
      </c>
      <c r="M4011" s="261" t="s">
        <v>310</v>
      </c>
    </row>
    <row r="4012" spans="1:13" x14ac:dyDescent="0.35">
      <c r="A4012" s="259" t="s">
        <v>3056</v>
      </c>
      <c r="B4012" s="259" t="s">
        <v>3057</v>
      </c>
      <c r="C4012" s="259" t="s">
        <v>3058</v>
      </c>
      <c r="D4012" s="259" t="s">
        <v>282</v>
      </c>
      <c r="E4012" s="259">
        <v>4</v>
      </c>
      <c r="F4012" s="259" t="s">
        <v>7169</v>
      </c>
      <c r="G4012" s="259" t="s">
        <v>33</v>
      </c>
      <c r="H4012" s="259">
        <v>2</v>
      </c>
      <c r="I4012" s="259" t="s">
        <v>7170</v>
      </c>
      <c r="J4012" s="259" t="s">
        <v>4439</v>
      </c>
      <c r="K4012" s="259" t="s">
        <v>7189</v>
      </c>
      <c r="L4012" s="260">
        <v>45713</v>
      </c>
      <c r="M4012" s="259" t="s">
        <v>310</v>
      </c>
    </row>
    <row r="4013" spans="1:13" x14ac:dyDescent="0.35">
      <c r="A4013" s="261" t="s">
        <v>3056</v>
      </c>
      <c r="B4013" s="261" t="s">
        <v>3057</v>
      </c>
      <c r="C4013" s="261" t="s">
        <v>3058</v>
      </c>
      <c r="D4013" s="261" t="s">
        <v>26</v>
      </c>
      <c r="E4013" s="261" t="s">
        <v>17</v>
      </c>
      <c r="F4013" s="261" t="s">
        <v>573</v>
      </c>
      <c r="G4013" s="261" t="s">
        <v>17</v>
      </c>
      <c r="H4013" s="261" t="s">
        <v>17</v>
      </c>
      <c r="I4013" s="261" t="s">
        <v>378</v>
      </c>
      <c r="J4013" s="261" t="s">
        <v>7190</v>
      </c>
      <c r="K4013" s="261" t="s">
        <v>7191</v>
      </c>
      <c r="L4013" s="262">
        <v>45713</v>
      </c>
      <c r="M4013" s="261" t="s">
        <v>310</v>
      </c>
    </row>
    <row r="4014" spans="1:13" x14ac:dyDescent="0.35">
      <c r="A4014" s="259" t="s">
        <v>3056</v>
      </c>
      <c r="B4014" s="259" t="s">
        <v>3057</v>
      </c>
      <c r="C4014" s="259" t="s">
        <v>3058</v>
      </c>
      <c r="D4014" s="259" t="s">
        <v>28</v>
      </c>
      <c r="E4014" s="259" t="s">
        <v>17</v>
      </c>
      <c r="F4014" s="259" t="s">
        <v>573</v>
      </c>
      <c r="G4014" s="259" t="s">
        <v>17</v>
      </c>
      <c r="H4014" s="259" t="s">
        <v>17</v>
      </c>
      <c r="I4014" s="259" t="s">
        <v>378</v>
      </c>
      <c r="J4014" s="259" t="s">
        <v>7190</v>
      </c>
      <c r="K4014" s="259" t="s">
        <v>7192</v>
      </c>
      <c r="L4014" s="260">
        <v>45713</v>
      </c>
      <c r="M4014" s="259" t="s">
        <v>310</v>
      </c>
    </row>
    <row r="4015" spans="1:13" x14ac:dyDescent="0.35">
      <c r="A4015" s="261" t="s">
        <v>3056</v>
      </c>
      <c r="B4015" s="261" t="s">
        <v>3057</v>
      </c>
      <c r="C4015" s="261" t="s">
        <v>3058</v>
      </c>
      <c r="D4015" s="261" t="s">
        <v>38</v>
      </c>
      <c r="E4015" s="261" t="s">
        <v>17</v>
      </c>
      <c r="F4015" s="261" t="s">
        <v>573</v>
      </c>
      <c r="G4015" s="261" t="s">
        <v>17</v>
      </c>
      <c r="H4015" s="261" t="s">
        <v>17</v>
      </c>
      <c r="I4015" s="261" t="s">
        <v>378</v>
      </c>
      <c r="J4015" s="261" t="s">
        <v>7190</v>
      </c>
      <c r="K4015" s="261" t="s">
        <v>7193</v>
      </c>
      <c r="L4015" s="262">
        <v>45713</v>
      </c>
      <c r="M4015" s="261" t="s">
        <v>310</v>
      </c>
    </row>
    <row r="4016" spans="1:13" x14ac:dyDescent="0.35">
      <c r="A4016" s="259" t="s">
        <v>3056</v>
      </c>
      <c r="B4016" s="259" t="s">
        <v>3057</v>
      </c>
      <c r="C4016" s="259" t="s">
        <v>3058</v>
      </c>
      <c r="D4016" s="259" t="s">
        <v>16</v>
      </c>
      <c r="E4016" s="259" t="s">
        <v>17</v>
      </c>
      <c r="F4016" s="259" t="s">
        <v>573</v>
      </c>
      <c r="G4016" s="259" t="s">
        <v>17</v>
      </c>
      <c r="H4016" s="259" t="s">
        <v>17</v>
      </c>
      <c r="I4016" s="259" t="s">
        <v>378</v>
      </c>
      <c r="J4016" s="259" t="s">
        <v>7190</v>
      </c>
      <c r="K4016" s="259" t="s">
        <v>7194</v>
      </c>
      <c r="L4016" s="260">
        <v>45713</v>
      </c>
      <c r="M4016" s="259" t="s">
        <v>310</v>
      </c>
    </row>
    <row r="4017" spans="1:13" x14ac:dyDescent="0.35">
      <c r="A4017" s="261" t="s">
        <v>3056</v>
      </c>
      <c r="B4017" s="261" t="s">
        <v>3057</v>
      </c>
      <c r="C4017" s="261" t="s">
        <v>3058</v>
      </c>
      <c r="D4017" s="261" t="s">
        <v>21</v>
      </c>
      <c r="E4017" s="261" t="s">
        <v>17</v>
      </c>
      <c r="F4017" s="261" t="s">
        <v>573</v>
      </c>
      <c r="G4017" s="261" t="s">
        <v>17</v>
      </c>
      <c r="H4017" s="261" t="s">
        <v>17</v>
      </c>
      <c r="I4017" s="261" t="s">
        <v>378</v>
      </c>
      <c r="J4017" s="261" t="s">
        <v>7190</v>
      </c>
      <c r="K4017" s="261" t="s">
        <v>7195</v>
      </c>
      <c r="L4017" s="262">
        <v>45713</v>
      </c>
      <c r="M4017" s="261" t="s">
        <v>310</v>
      </c>
    </row>
    <row r="4018" spans="1:13" x14ac:dyDescent="0.35">
      <c r="A4018" s="259" t="s">
        <v>3056</v>
      </c>
      <c r="B4018" s="259" t="s">
        <v>3057</v>
      </c>
      <c r="C4018" s="259" t="s">
        <v>3058</v>
      </c>
      <c r="D4018" s="259" t="s">
        <v>558</v>
      </c>
      <c r="E4018" s="259" t="s">
        <v>17</v>
      </c>
      <c r="F4018" s="259" t="s">
        <v>17</v>
      </c>
      <c r="G4018" s="259" t="s">
        <v>17</v>
      </c>
      <c r="H4018" s="259" t="s">
        <v>17</v>
      </c>
      <c r="I4018" s="259" t="s">
        <v>378</v>
      </c>
      <c r="J4018" s="259" t="s">
        <v>7190</v>
      </c>
      <c r="K4018" s="259" t="s">
        <v>7196</v>
      </c>
      <c r="L4018" s="260">
        <v>45713</v>
      </c>
      <c r="M4018" s="259" t="s">
        <v>310</v>
      </c>
    </row>
    <row r="4019" spans="1:13" x14ac:dyDescent="0.35">
      <c r="A4019" s="261" t="s">
        <v>3056</v>
      </c>
      <c r="B4019" s="261" t="s">
        <v>3057</v>
      </c>
      <c r="C4019" s="261" t="s">
        <v>3058</v>
      </c>
      <c r="D4019" s="261" t="s">
        <v>24</v>
      </c>
      <c r="E4019" s="261" t="s">
        <v>17</v>
      </c>
      <c r="F4019" s="261" t="s">
        <v>17</v>
      </c>
      <c r="G4019" s="261" t="s">
        <v>17</v>
      </c>
      <c r="H4019" s="261" t="s">
        <v>17</v>
      </c>
      <c r="I4019" s="261" t="s">
        <v>378</v>
      </c>
      <c r="J4019" s="261" t="s">
        <v>7190</v>
      </c>
      <c r="K4019" s="261" t="s">
        <v>7197</v>
      </c>
      <c r="L4019" s="262">
        <v>45713</v>
      </c>
      <c r="M4019" s="261" t="s">
        <v>310</v>
      </c>
    </row>
    <row r="4020" spans="1:13" x14ac:dyDescent="0.35">
      <c r="A4020" s="259" t="s">
        <v>1526</v>
      </c>
      <c r="B4020" s="259" t="s">
        <v>1527</v>
      </c>
      <c r="C4020" s="259" t="s">
        <v>1528</v>
      </c>
      <c r="D4020" s="259" t="s">
        <v>648</v>
      </c>
      <c r="E4020" s="259">
        <v>57008150</v>
      </c>
      <c r="F4020" s="259" t="s">
        <v>7198</v>
      </c>
      <c r="G4020" s="259" t="s">
        <v>358</v>
      </c>
      <c r="H4020" s="259">
        <v>1</v>
      </c>
      <c r="I4020" s="259" t="s">
        <v>7199</v>
      </c>
      <c r="J4020" s="259" t="s">
        <v>7200</v>
      </c>
      <c r="K4020" s="259" t="s">
        <v>7201</v>
      </c>
      <c r="L4020" s="260">
        <v>45714</v>
      </c>
      <c r="M4020" s="259" t="s">
        <v>310</v>
      </c>
    </row>
    <row r="4021" spans="1:13" x14ac:dyDescent="0.35">
      <c r="A4021" s="261" t="s">
        <v>1526</v>
      </c>
      <c r="B4021" s="261" t="s">
        <v>1527</v>
      </c>
      <c r="C4021" s="261" t="s">
        <v>1528</v>
      </c>
      <c r="D4021" s="261" t="s">
        <v>653</v>
      </c>
      <c r="E4021" s="261">
        <v>676577</v>
      </c>
      <c r="F4021" s="261" t="s">
        <v>7202</v>
      </c>
      <c r="G4021" s="261" t="s">
        <v>358</v>
      </c>
      <c r="H4021" s="261">
        <v>1</v>
      </c>
      <c r="I4021" s="261" t="s">
        <v>7203</v>
      </c>
      <c r="J4021" s="261" t="s">
        <v>7204</v>
      </c>
      <c r="K4021" s="261" t="s">
        <v>7205</v>
      </c>
      <c r="L4021" s="262">
        <v>45714</v>
      </c>
      <c r="M4021" s="261" t="s">
        <v>310</v>
      </c>
    </row>
    <row r="4022" spans="1:13" x14ac:dyDescent="0.35">
      <c r="A4022" s="259" t="s">
        <v>1526</v>
      </c>
      <c r="B4022" s="259" t="s">
        <v>1527</v>
      </c>
      <c r="C4022" s="259" t="s">
        <v>1528</v>
      </c>
      <c r="D4022" s="259" t="s">
        <v>658</v>
      </c>
      <c r="E4022" s="259">
        <v>57008150</v>
      </c>
      <c r="F4022" s="259" t="s">
        <v>7198</v>
      </c>
      <c r="G4022" s="259" t="s">
        <v>358</v>
      </c>
      <c r="H4022" s="259">
        <v>1</v>
      </c>
      <c r="I4022" s="259" t="s">
        <v>7199</v>
      </c>
      <c r="J4022" s="259" t="s">
        <v>7206</v>
      </c>
      <c r="K4022" s="259" t="s">
        <v>7207</v>
      </c>
      <c r="L4022" s="260">
        <v>45714</v>
      </c>
      <c r="M4022" s="259" t="s">
        <v>310</v>
      </c>
    </row>
    <row r="4023" spans="1:13" x14ac:dyDescent="0.35">
      <c r="A4023" s="261" t="s">
        <v>1526</v>
      </c>
      <c r="B4023" s="261" t="s">
        <v>1527</v>
      </c>
      <c r="C4023" s="261" t="s">
        <v>1528</v>
      </c>
      <c r="D4023" s="261" t="s">
        <v>663</v>
      </c>
      <c r="E4023" s="261">
        <v>57008150</v>
      </c>
      <c r="F4023" s="261" t="s">
        <v>7198</v>
      </c>
      <c r="G4023" s="261" t="s">
        <v>358</v>
      </c>
      <c r="H4023" s="261">
        <v>1</v>
      </c>
      <c r="I4023" s="261" t="s">
        <v>7199</v>
      </c>
      <c r="J4023" s="261" t="s">
        <v>7208</v>
      </c>
      <c r="K4023" s="261" t="s">
        <v>7209</v>
      </c>
      <c r="L4023" s="262">
        <v>45714</v>
      </c>
      <c r="M4023" s="261" t="s">
        <v>310</v>
      </c>
    </row>
    <row r="4024" spans="1:13" x14ac:dyDescent="0.35">
      <c r="A4024" s="259" t="s">
        <v>1526</v>
      </c>
      <c r="B4024" s="259" t="s">
        <v>1527</v>
      </c>
      <c r="C4024" s="259" t="s">
        <v>1528</v>
      </c>
      <c r="D4024" s="259" t="s">
        <v>413</v>
      </c>
      <c r="E4024" s="259">
        <v>5030879</v>
      </c>
      <c r="F4024" s="259" t="s">
        <v>7210</v>
      </c>
      <c r="G4024" s="259" t="s">
        <v>742</v>
      </c>
      <c r="H4024" s="259">
        <v>2</v>
      </c>
      <c r="I4024" s="259" t="s">
        <v>7211</v>
      </c>
      <c r="J4024" s="259" t="s">
        <v>7212</v>
      </c>
      <c r="K4024" s="259" t="s">
        <v>7213</v>
      </c>
      <c r="L4024" s="260">
        <v>45714</v>
      </c>
      <c r="M4024" s="259" t="s">
        <v>310</v>
      </c>
    </row>
    <row r="4025" spans="1:13" x14ac:dyDescent="0.35">
      <c r="A4025" s="261" t="s">
        <v>1526</v>
      </c>
      <c r="B4025" s="261" t="s">
        <v>1527</v>
      </c>
      <c r="C4025" s="261" t="s">
        <v>1528</v>
      </c>
      <c r="D4025" s="261" t="s">
        <v>40</v>
      </c>
      <c r="E4025" s="261" t="s">
        <v>17</v>
      </c>
      <c r="F4025" s="261" t="s">
        <v>17</v>
      </c>
      <c r="G4025" s="261" t="s">
        <v>17</v>
      </c>
      <c r="H4025" s="261" t="s">
        <v>17</v>
      </c>
      <c r="I4025" s="261" t="s">
        <v>17</v>
      </c>
      <c r="J4025" s="261" t="s">
        <v>1534</v>
      </c>
      <c r="K4025" s="261" t="s">
        <v>7214</v>
      </c>
      <c r="L4025" s="262">
        <v>45714</v>
      </c>
      <c r="M4025" s="261" t="s">
        <v>310</v>
      </c>
    </row>
    <row r="4026" spans="1:13" x14ac:dyDescent="0.35">
      <c r="A4026" s="259" t="s">
        <v>1526</v>
      </c>
      <c r="B4026" s="259" t="s">
        <v>1527</v>
      </c>
      <c r="C4026" s="259" t="s">
        <v>1528</v>
      </c>
      <c r="D4026" s="259" t="s">
        <v>545</v>
      </c>
      <c r="E4026" s="259">
        <v>8736</v>
      </c>
      <c r="F4026" s="259" t="s">
        <v>7215</v>
      </c>
      <c r="G4026" s="259" t="s">
        <v>742</v>
      </c>
      <c r="H4026" s="259">
        <v>2</v>
      </c>
      <c r="I4026" s="259" t="s">
        <v>496</v>
      </c>
      <c r="J4026" s="259" t="s">
        <v>7216</v>
      </c>
      <c r="K4026" s="259" t="s">
        <v>7217</v>
      </c>
      <c r="L4026" s="260">
        <v>45714</v>
      </c>
      <c r="M4026" s="259" t="s">
        <v>310</v>
      </c>
    </row>
    <row r="4027" spans="1:13" x14ac:dyDescent="0.35">
      <c r="A4027" s="261" t="s">
        <v>1526</v>
      </c>
      <c r="B4027" s="261" t="s">
        <v>1527</v>
      </c>
      <c r="C4027" s="261" t="s">
        <v>1528</v>
      </c>
      <c r="D4027" s="261" t="s">
        <v>550</v>
      </c>
      <c r="E4027" s="261">
        <v>8736</v>
      </c>
      <c r="F4027" s="261" t="s">
        <v>7215</v>
      </c>
      <c r="G4027" s="261" t="s">
        <v>742</v>
      </c>
      <c r="H4027" s="261">
        <v>2</v>
      </c>
      <c r="I4027" s="261" t="s">
        <v>496</v>
      </c>
      <c r="J4027" s="261" t="s">
        <v>7218</v>
      </c>
      <c r="K4027" s="261" t="s">
        <v>7219</v>
      </c>
      <c r="L4027" s="262">
        <v>45714</v>
      </c>
      <c r="M4027" s="261" t="s">
        <v>310</v>
      </c>
    </row>
    <row r="4028" spans="1:13" x14ac:dyDescent="0.35">
      <c r="A4028" s="259" t="s">
        <v>1526</v>
      </c>
      <c r="B4028" s="259" t="s">
        <v>1527</v>
      </c>
      <c r="C4028" s="259" t="s">
        <v>1528</v>
      </c>
      <c r="D4028" s="259" t="s">
        <v>686</v>
      </c>
      <c r="E4028" s="259">
        <v>19902649</v>
      </c>
      <c r="F4028" s="259" t="s">
        <v>7198</v>
      </c>
      <c r="G4028" s="259" t="s">
        <v>358</v>
      </c>
      <c r="H4028" s="259">
        <v>1</v>
      </c>
      <c r="I4028" s="259" t="s">
        <v>7199</v>
      </c>
      <c r="J4028" s="259" t="s">
        <v>7220</v>
      </c>
      <c r="K4028" s="259" t="s">
        <v>7221</v>
      </c>
      <c r="L4028" s="260">
        <v>45714</v>
      </c>
      <c r="M4028" s="259" t="s">
        <v>310</v>
      </c>
    </row>
    <row r="4029" spans="1:13" x14ac:dyDescent="0.35">
      <c r="A4029" s="261" t="s">
        <v>1526</v>
      </c>
      <c r="B4029" s="261" t="s">
        <v>1527</v>
      </c>
      <c r="C4029" s="261" t="s">
        <v>1528</v>
      </c>
      <c r="D4029" s="261" t="s">
        <v>691</v>
      </c>
      <c r="E4029" s="261">
        <v>0</v>
      </c>
      <c r="F4029" s="261" t="s">
        <v>7198</v>
      </c>
      <c r="G4029" s="261" t="s">
        <v>742</v>
      </c>
      <c r="H4029" s="261">
        <v>2</v>
      </c>
      <c r="I4029" s="261" t="s">
        <v>7199</v>
      </c>
      <c r="J4029" s="261" t="s">
        <v>4514</v>
      </c>
      <c r="K4029" s="261" t="s">
        <v>7222</v>
      </c>
      <c r="L4029" s="262">
        <v>45714</v>
      </c>
      <c r="M4029" s="261" t="s">
        <v>310</v>
      </c>
    </row>
    <row r="4030" spans="1:13" x14ac:dyDescent="0.35">
      <c r="A4030" s="259" t="s">
        <v>1526</v>
      </c>
      <c r="B4030" s="259" t="s">
        <v>1527</v>
      </c>
      <c r="C4030" s="259" t="s">
        <v>1528</v>
      </c>
      <c r="D4030" s="259" t="s">
        <v>696</v>
      </c>
      <c r="E4030" s="259">
        <v>37105501</v>
      </c>
      <c r="F4030" s="259" t="s">
        <v>7198</v>
      </c>
      <c r="G4030" s="259" t="s">
        <v>742</v>
      </c>
      <c r="H4030" s="259">
        <v>2</v>
      </c>
      <c r="I4030" s="259" t="s">
        <v>7199</v>
      </c>
      <c r="J4030" s="259" t="s">
        <v>3766</v>
      </c>
      <c r="K4030" s="259" t="s">
        <v>7223</v>
      </c>
      <c r="L4030" s="260">
        <v>45714</v>
      </c>
      <c r="M4030" s="259" t="s">
        <v>310</v>
      </c>
    </row>
    <row r="4031" spans="1:13" x14ac:dyDescent="0.35">
      <c r="A4031" s="261" t="s">
        <v>1526</v>
      </c>
      <c r="B4031" s="261" t="s">
        <v>1527</v>
      </c>
      <c r="C4031" s="261" t="s">
        <v>1528</v>
      </c>
      <c r="D4031" s="261" t="s">
        <v>699</v>
      </c>
      <c r="E4031" s="261">
        <v>11701355</v>
      </c>
      <c r="F4031" s="261" t="s">
        <v>7198</v>
      </c>
      <c r="G4031" s="261" t="s">
        <v>22</v>
      </c>
      <c r="H4031" s="261">
        <v>3</v>
      </c>
      <c r="I4031" s="261" t="s">
        <v>7199</v>
      </c>
      <c r="J4031" s="261" t="s">
        <v>7224</v>
      </c>
      <c r="K4031" s="261" t="s">
        <v>7225</v>
      </c>
      <c r="L4031" s="262">
        <v>45714</v>
      </c>
      <c r="M4031" s="261" t="s">
        <v>310</v>
      </c>
    </row>
    <row r="4032" spans="1:13" x14ac:dyDescent="0.35">
      <c r="A4032" s="259" t="s">
        <v>1526</v>
      </c>
      <c r="B4032" s="259" t="s">
        <v>1527</v>
      </c>
      <c r="C4032" s="259" t="s">
        <v>1528</v>
      </c>
      <c r="D4032" s="259" t="s">
        <v>702</v>
      </c>
      <c r="E4032" s="259">
        <v>8165349</v>
      </c>
      <c r="F4032" s="259" t="s">
        <v>7198</v>
      </c>
      <c r="G4032" s="259" t="s">
        <v>22</v>
      </c>
      <c r="H4032" s="259">
        <v>3</v>
      </c>
      <c r="I4032" s="259" t="s">
        <v>7199</v>
      </c>
      <c r="J4032" s="259" t="s">
        <v>7224</v>
      </c>
      <c r="K4032" s="259" t="s">
        <v>7226</v>
      </c>
      <c r="L4032" s="260">
        <v>45714</v>
      </c>
      <c r="M4032" s="259" t="s">
        <v>310</v>
      </c>
    </row>
    <row r="4033" spans="1:13" x14ac:dyDescent="0.35">
      <c r="A4033" s="261" t="s">
        <v>1526</v>
      </c>
      <c r="B4033" s="261" t="s">
        <v>1527</v>
      </c>
      <c r="C4033" s="261" t="s">
        <v>1528</v>
      </c>
      <c r="D4033" s="261" t="s">
        <v>572</v>
      </c>
      <c r="E4033" s="261">
        <v>35945</v>
      </c>
      <c r="F4033" s="261" t="s">
        <v>7198</v>
      </c>
      <c r="G4033" s="261" t="s">
        <v>22</v>
      </c>
      <c r="H4033" s="261">
        <v>3</v>
      </c>
      <c r="I4033" s="261" t="s">
        <v>7199</v>
      </c>
      <c r="J4033" s="261" t="s">
        <v>7224</v>
      </c>
      <c r="K4033" s="261" t="s">
        <v>7227</v>
      </c>
      <c r="L4033" s="262">
        <v>45714</v>
      </c>
      <c r="M4033" s="261" t="s">
        <v>310</v>
      </c>
    </row>
    <row r="4034" spans="1:13" x14ac:dyDescent="0.35">
      <c r="A4034" s="259" t="s">
        <v>1526</v>
      </c>
      <c r="B4034" s="259" t="s">
        <v>1527</v>
      </c>
      <c r="C4034" s="259" t="s">
        <v>1528</v>
      </c>
      <c r="D4034" s="259" t="s">
        <v>282</v>
      </c>
      <c r="E4034" s="259">
        <v>5</v>
      </c>
      <c r="F4034" s="259" t="s">
        <v>7228</v>
      </c>
      <c r="G4034" s="259" t="s">
        <v>358</v>
      </c>
      <c r="H4034" s="259">
        <v>1</v>
      </c>
      <c r="I4034" s="259" t="s">
        <v>7229</v>
      </c>
      <c r="J4034" s="259" t="s">
        <v>4439</v>
      </c>
      <c r="K4034" s="259" t="s">
        <v>7230</v>
      </c>
      <c r="L4034" s="260">
        <v>45714</v>
      </c>
      <c r="M4034" s="259" t="s">
        <v>310</v>
      </c>
    </row>
    <row r="4035" spans="1:13" x14ac:dyDescent="0.35">
      <c r="A4035" s="261" t="s">
        <v>1536</v>
      </c>
      <c r="B4035" s="261" t="s">
        <v>1537</v>
      </c>
      <c r="C4035" s="261" t="s">
        <v>1528</v>
      </c>
      <c r="D4035" s="261" t="s">
        <v>648</v>
      </c>
      <c r="E4035" s="261">
        <v>57008150</v>
      </c>
      <c r="F4035" s="261" t="s">
        <v>7198</v>
      </c>
      <c r="G4035" s="261" t="s">
        <v>358</v>
      </c>
      <c r="H4035" s="261">
        <v>1</v>
      </c>
      <c r="I4035" s="261" t="s">
        <v>7199</v>
      </c>
      <c r="J4035" s="261" t="s">
        <v>7200</v>
      </c>
      <c r="K4035" s="261" t="s">
        <v>7231</v>
      </c>
      <c r="L4035" s="262">
        <v>45714</v>
      </c>
      <c r="M4035" s="261" t="s">
        <v>310</v>
      </c>
    </row>
    <row r="4036" spans="1:13" x14ac:dyDescent="0.35">
      <c r="A4036" s="259" t="s">
        <v>1536</v>
      </c>
      <c r="B4036" s="259" t="s">
        <v>1537</v>
      </c>
      <c r="C4036" s="259" t="s">
        <v>1528</v>
      </c>
      <c r="D4036" s="259" t="s">
        <v>653</v>
      </c>
      <c r="E4036" s="259">
        <v>36778</v>
      </c>
      <c r="F4036" s="259" t="s">
        <v>7202</v>
      </c>
      <c r="G4036" s="259" t="s">
        <v>358</v>
      </c>
      <c r="H4036" s="259">
        <v>1</v>
      </c>
      <c r="I4036" s="259" t="s">
        <v>7203</v>
      </c>
      <c r="J4036" s="259" t="s">
        <v>7232</v>
      </c>
      <c r="K4036" s="259" t="s">
        <v>7233</v>
      </c>
      <c r="L4036" s="260">
        <v>45714</v>
      </c>
      <c r="M4036" s="259" t="s">
        <v>310</v>
      </c>
    </row>
    <row r="4037" spans="1:13" x14ac:dyDescent="0.35">
      <c r="A4037" s="261" t="s">
        <v>1536</v>
      </c>
      <c r="B4037" s="261" t="s">
        <v>1537</v>
      </c>
      <c r="C4037" s="261" t="s">
        <v>1528</v>
      </c>
      <c r="D4037" s="261" t="s">
        <v>658</v>
      </c>
      <c r="E4037" s="261">
        <v>3653354</v>
      </c>
      <c r="F4037" s="261" t="s">
        <v>7198</v>
      </c>
      <c r="G4037" s="261" t="s">
        <v>358</v>
      </c>
      <c r="H4037" s="261">
        <v>1</v>
      </c>
      <c r="I4037" s="261" t="s">
        <v>7199</v>
      </c>
      <c r="J4037" s="261" t="s">
        <v>7234</v>
      </c>
      <c r="K4037" s="261" t="s">
        <v>7235</v>
      </c>
      <c r="L4037" s="262">
        <v>45714</v>
      </c>
      <c r="M4037" s="261" t="s">
        <v>310</v>
      </c>
    </row>
    <row r="4038" spans="1:13" x14ac:dyDescent="0.35">
      <c r="A4038" s="259" t="s">
        <v>1536</v>
      </c>
      <c r="B4038" s="259" t="s">
        <v>1537</v>
      </c>
      <c r="C4038" s="259" t="s">
        <v>1528</v>
      </c>
      <c r="D4038" s="259" t="s">
        <v>663</v>
      </c>
      <c r="E4038" s="259">
        <v>3653354</v>
      </c>
      <c r="F4038" s="259" t="s">
        <v>7198</v>
      </c>
      <c r="G4038" s="259" t="s">
        <v>358</v>
      </c>
      <c r="H4038" s="259">
        <v>1</v>
      </c>
      <c r="I4038" s="259" t="s">
        <v>7199</v>
      </c>
      <c r="J4038" s="259" t="s">
        <v>7236</v>
      </c>
      <c r="K4038" s="259" t="s">
        <v>7237</v>
      </c>
      <c r="L4038" s="260">
        <v>45714</v>
      </c>
      <c r="M4038" s="259" t="s">
        <v>310</v>
      </c>
    </row>
    <row r="4039" spans="1:13" x14ac:dyDescent="0.35">
      <c r="A4039" s="261" t="s">
        <v>1536</v>
      </c>
      <c r="B4039" s="261" t="s">
        <v>1537</v>
      </c>
      <c r="C4039" s="261" t="s">
        <v>1528</v>
      </c>
      <c r="D4039" s="261" t="s">
        <v>413</v>
      </c>
      <c r="E4039" s="261">
        <v>1384929</v>
      </c>
      <c r="F4039" s="261" t="s">
        <v>7210</v>
      </c>
      <c r="G4039" s="261" t="s">
        <v>742</v>
      </c>
      <c r="H4039" s="261">
        <v>2</v>
      </c>
      <c r="I4039" s="261" t="s">
        <v>7211</v>
      </c>
      <c r="J4039" s="261" t="s">
        <v>7238</v>
      </c>
      <c r="K4039" s="261" t="s">
        <v>7239</v>
      </c>
      <c r="L4039" s="262">
        <v>45714</v>
      </c>
      <c r="M4039" s="261" t="s">
        <v>310</v>
      </c>
    </row>
    <row r="4040" spans="1:13" x14ac:dyDescent="0.35">
      <c r="A4040" s="259" t="s">
        <v>1536</v>
      </c>
      <c r="B4040" s="259" t="s">
        <v>1537</v>
      </c>
      <c r="C4040" s="259" t="s">
        <v>1528</v>
      </c>
      <c r="D4040" s="259" t="s">
        <v>40</v>
      </c>
      <c r="E4040" s="259" t="s">
        <v>17</v>
      </c>
      <c r="F4040" s="259" t="s">
        <v>17</v>
      </c>
      <c r="G4040" s="259" t="s">
        <v>17</v>
      </c>
      <c r="H4040" s="259" t="s">
        <v>17</v>
      </c>
      <c r="I4040" s="259" t="s">
        <v>17</v>
      </c>
      <c r="J4040" s="259" t="s">
        <v>1538</v>
      </c>
      <c r="K4040" s="259" t="s">
        <v>7240</v>
      </c>
      <c r="L4040" s="260">
        <v>45714</v>
      </c>
      <c r="M4040" s="259" t="s">
        <v>310</v>
      </c>
    </row>
    <row r="4041" spans="1:13" x14ac:dyDescent="0.35">
      <c r="A4041" s="261" t="s">
        <v>1536</v>
      </c>
      <c r="B4041" s="261" t="s">
        <v>1537</v>
      </c>
      <c r="C4041" s="261" t="s">
        <v>1528</v>
      </c>
      <c r="D4041" s="261" t="s">
        <v>545</v>
      </c>
      <c r="E4041" s="261">
        <v>1674</v>
      </c>
      <c r="F4041" s="261" t="s">
        <v>7215</v>
      </c>
      <c r="G4041" s="261" t="s">
        <v>742</v>
      </c>
      <c r="H4041" s="261">
        <v>2</v>
      </c>
      <c r="I4041" s="261" t="s">
        <v>496</v>
      </c>
      <c r="J4041" s="261" t="s">
        <v>7241</v>
      </c>
      <c r="K4041" s="261" t="s">
        <v>7242</v>
      </c>
      <c r="L4041" s="262">
        <v>45714</v>
      </c>
      <c r="M4041" s="261" t="s">
        <v>310</v>
      </c>
    </row>
    <row r="4042" spans="1:13" x14ac:dyDescent="0.35">
      <c r="A4042" s="259" t="s">
        <v>1536</v>
      </c>
      <c r="B4042" s="259" t="s">
        <v>1537</v>
      </c>
      <c r="C4042" s="259" t="s">
        <v>1528</v>
      </c>
      <c r="D4042" s="259" t="s">
        <v>550</v>
      </c>
      <c r="E4042" s="259">
        <v>8736</v>
      </c>
      <c r="F4042" s="259" t="s">
        <v>7215</v>
      </c>
      <c r="G4042" s="259" t="s">
        <v>742</v>
      </c>
      <c r="H4042" s="259">
        <v>2</v>
      </c>
      <c r="I4042" s="259" t="s">
        <v>496</v>
      </c>
      <c r="J4042" s="259" t="s">
        <v>7216</v>
      </c>
      <c r="K4042" s="259" t="s">
        <v>7243</v>
      </c>
      <c r="L4042" s="260">
        <v>45714</v>
      </c>
      <c r="M4042" s="259" t="s">
        <v>310</v>
      </c>
    </row>
    <row r="4043" spans="1:13" x14ac:dyDescent="0.35">
      <c r="A4043" s="261" t="s">
        <v>1536</v>
      </c>
      <c r="B4043" s="261" t="s">
        <v>1537</v>
      </c>
      <c r="C4043" s="261" t="s">
        <v>1528</v>
      </c>
      <c r="D4043" s="261" t="s">
        <v>686</v>
      </c>
      <c r="E4043" s="261">
        <v>1980693</v>
      </c>
      <c r="F4043" s="261" t="s">
        <v>7198</v>
      </c>
      <c r="G4043" s="261" t="s">
        <v>358</v>
      </c>
      <c r="H4043" s="261">
        <v>1</v>
      </c>
      <c r="I4043" s="261" t="s">
        <v>7199</v>
      </c>
      <c r="J4043" s="261" t="s">
        <v>7244</v>
      </c>
      <c r="K4043" s="261" t="s">
        <v>7245</v>
      </c>
      <c r="L4043" s="262">
        <v>45714</v>
      </c>
      <c r="M4043" s="261" t="s">
        <v>310</v>
      </c>
    </row>
    <row r="4044" spans="1:13" x14ac:dyDescent="0.35">
      <c r="A4044" s="259" t="s">
        <v>1536</v>
      </c>
      <c r="B4044" s="259" t="s">
        <v>1537</v>
      </c>
      <c r="C4044" s="259" t="s">
        <v>1528</v>
      </c>
      <c r="D4044" s="259" t="s">
        <v>691</v>
      </c>
      <c r="E4044" s="259">
        <v>0</v>
      </c>
      <c r="F4044" s="259" t="s">
        <v>7198</v>
      </c>
      <c r="G4044" s="259" t="s">
        <v>742</v>
      </c>
      <c r="H4044" s="259">
        <v>2</v>
      </c>
      <c r="I4044" s="259" t="s">
        <v>7199</v>
      </c>
      <c r="J4044" s="259" t="s">
        <v>4514</v>
      </c>
      <c r="K4044" s="259" t="s">
        <v>7246</v>
      </c>
      <c r="L4044" s="260">
        <v>45714</v>
      </c>
      <c r="M4044" s="259" t="s">
        <v>310</v>
      </c>
    </row>
    <row r="4045" spans="1:13" x14ac:dyDescent="0.35">
      <c r="A4045" s="261" t="s">
        <v>1536</v>
      </c>
      <c r="B4045" s="261" t="s">
        <v>1537</v>
      </c>
      <c r="C4045" s="261" t="s">
        <v>1528</v>
      </c>
      <c r="D4045" s="261" t="s">
        <v>696</v>
      </c>
      <c r="E4045" s="261">
        <v>1672661</v>
      </c>
      <c r="F4045" s="261" t="s">
        <v>7198</v>
      </c>
      <c r="G4045" s="261" t="s">
        <v>742</v>
      </c>
      <c r="H4045" s="261">
        <v>2</v>
      </c>
      <c r="I4045" s="261" t="s">
        <v>7199</v>
      </c>
      <c r="J4045" s="261" t="s">
        <v>3766</v>
      </c>
      <c r="K4045" s="261" t="s">
        <v>7247</v>
      </c>
      <c r="L4045" s="262">
        <v>45714</v>
      </c>
      <c r="M4045" s="261" t="s">
        <v>310</v>
      </c>
    </row>
    <row r="4046" spans="1:13" x14ac:dyDescent="0.35">
      <c r="A4046" s="259" t="s">
        <v>1536</v>
      </c>
      <c r="B4046" s="259" t="s">
        <v>1537</v>
      </c>
      <c r="C4046" s="259" t="s">
        <v>1528</v>
      </c>
      <c r="D4046" s="259" t="s">
        <v>699</v>
      </c>
      <c r="E4046" s="259">
        <v>51478</v>
      </c>
      <c r="F4046" s="259" t="s">
        <v>7198</v>
      </c>
      <c r="G4046" s="259" t="s">
        <v>22</v>
      </c>
      <c r="H4046" s="259">
        <v>3</v>
      </c>
      <c r="I4046" s="259" t="s">
        <v>7199</v>
      </c>
      <c r="J4046" s="259" t="s">
        <v>7248</v>
      </c>
      <c r="K4046" s="259" t="s">
        <v>7249</v>
      </c>
      <c r="L4046" s="260">
        <v>45714</v>
      </c>
      <c r="M4046" s="259" t="s">
        <v>310</v>
      </c>
    </row>
    <row r="4047" spans="1:13" x14ac:dyDescent="0.35">
      <c r="A4047" s="261" t="s">
        <v>1536</v>
      </c>
      <c r="B4047" s="261" t="s">
        <v>1537</v>
      </c>
      <c r="C4047" s="261" t="s">
        <v>1528</v>
      </c>
      <c r="D4047" s="261" t="s">
        <v>702</v>
      </c>
      <c r="E4047" s="261">
        <v>1893270</v>
      </c>
      <c r="F4047" s="261" t="s">
        <v>7198</v>
      </c>
      <c r="G4047" s="261" t="s">
        <v>22</v>
      </c>
      <c r="H4047" s="261">
        <v>3</v>
      </c>
      <c r="I4047" s="261" t="s">
        <v>7199</v>
      </c>
      <c r="J4047" s="261" t="s">
        <v>7248</v>
      </c>
      <c r="K4047" s="261" t="s">
        <v>7250</v>
      </c>
      <c r="L4047" s="262">
        <v>45714</v>
      </c>
      <c r="M4047" s="261" t="s">
        <v>310</v>
      </c>
    </row>
    <row r="4048" spans="1:13" x14ac:dyDescent="0.35">
      <c r="A4048" s="259" t="s">
        <v>1536</v>
      </c>
      <c r="B4048" s="259" t="s">
        <v>1537</v>
      </c>
      <c r="C4048" s="259" t="s">
        <v>1528</v>
      </c>
      <c r="D4048" s="259" t="s">
        <v>572</v>
      </c>
      <c r="E4048" s="259">
        <v>35945</v>
      </c>
      <c r="F4048" s="259" t="s">
        <v>7198</v>
      </c>
      <c r="G4048" s="259" t="s">
        <v>22</v>
      </c>
      <c r="H4048" s="259">
        <v>3</v>
      </c>
      <c r="I4048" s="259" t="s">
        <v>7199</v>
      </c>
      <c r="J4048" s="259" t="s">
        <v>7248</v>
      </c>
      <c r="K4048" s="259" t="s">
        <v>7251</v>
      </c>
      <c r="L4048" s="260">
        <v>45714</v>
      </c>
      <c r="M4048" s="259" t="s">
        <v>310</v>
      </c>
    </row>
    <row r="4049" spans="1:13" x14ac:dyDescent="0.35">
      <c r="A4049" s="261" t="s">
        <v>1536</v>
      </c>
      <c r="B4049" s="261" t="s">
        <v>1537</v>
      </c>
      <c r="C4049" s="261" t="s">
        <v>1528</v>
      </c>
      <c r="D4049" s="261" t="s">
        <v>282</v>
      </c>
      <c r="E4049" s="261">
        <v>5</v>
      </c>
      <c r="F4049" s="261" t="s">
        <v>7228</v>
      </c>
      <c r="G4049" s="261" t="s">
        <v>358</v>
      </c>
      <c r="H4049" s="261">
        <v>1</v>
      </c>
      <c r="I4049" s="261" t="s">
        <v>7229</v>
      </c>
      <c r="J4049" s="261" t="s">
        <v>4439</v>
      </c>
      <c r="K4049" s="261" t="s">
        <v>7252</v>
      </c>
      <c r="L4049" s="262">
        <v>45714</v>
      </c>
      <c r="M4049" s="261" t="s">
        <v>310</v>
      </c>
    </row>
    <row r="4050" spans="1:13" x14ac:dyDescent="0.35">
      <c r="A4050" s="259" t="s">
        <v>1546</v>
      </c>
      <c r="B4050" s="259" t="s">
        <v>1547</v>
      </c>
      <c r="C4050" s="259" t="s">
        <v>1528</v>
      </c>
      <c r="D4050" s="259" t="s">
        <v>648</v>
      </c>
      <c r="E4050" s="259">
        <v>57008150</v>
      </c>
      <c r="F4050" s="259" t="s">
        <v>7198</v>
      </c>
      <c r="G4050" s="259" t="s">
        <v>358</v>
      </c>
      <c r="H4050" s="259">
        <v>1</v>
      </c>
      <c r="I4050" s="259" t="s">
        <v>7199</v>
      </c>
      <c r="J4050" s="259" t="s">
        <v>7200</v>
      </c>
      <c r="K4050" s="259" t="s">
        <v>7253</v>
      </c>
      <c r="L4050" s="260">
        <v>45714</v>
      </c>
      <c r="M4050" s="259" t="s">
        <v>310</v>
      </c>
    </row>
    <row r="4051" spans="1:13" x14ac:dyDescent="0.35">
      <c r="A4051" s="261" t="s">
        <v>1546</v>
      </c>
      <c r="B4051" s="261" t="s">
        <v>1547</v>
      </c>
      <c r="C4051" s="261" t="s">
        <v>1528</v>
      </c>
      <c r="D4051" s="261" t="s">
        <v>653</v>
      </c>
      <c r="E4051" s="261">
        <v>149601</v>
      </c>
      <c r="F4051" s="261" t="s">
        <v>7254</v>
      </c>
      <c r="G4051" s="261" t="s">
        <v>358</v>
      </c>
      <c r="H4051" s="261">
        <v>1</v>
      </c>
      <c r="I4051" s="261" t="s">
        <v>7255</v>
      </c>
      <c r="J4051" s="261" t="s">
        <v>7256</v>
      </c>
      <c r="K4051" s="261" t="s">
        <v>7257</v>
      </c>
      <c r="L4051" s="262">
        <v>45714</v>
      </c>
      <c r="M4051" s="261" t="s">
        <v>310</v>
      </c>
    </row>
    <row r="4052" spans="1:13" x14ac:dyDescent="0.35">
      <c r="A4052" s="259" t="s">
        <v>1546</v>
      </c>
      <c r="B4052" s="259" t="s">
        <v>1547</v>
      </c>
      <c r="C4052" s="259" t="s">
        <v>1528</v>
      </c>
      <c r="D4052" s="259" t="s">
        <v>658</v>
      </c>
      <c r="E4052" s="259">
        <v>5046728</v>
      </c>
      <c r="F4052" s="259" t="s">
        <v>7198</v>
      </c>
      <c r="G4052" s="259" t="s">
        <v>358</v>
      </c>
      <c r="H4052" s="259">
        <v>1</v>
      </c>
      <c r="I4052" s="259" t="s">
        <v>7199</v>
      </c>
      <c r="J4052" s="259" t="s">
        <v>7258</v>
      </c>
      <c r="K4052" s="259" t="s">
        <v>7259</v>
      </c>
      <c r="L4052" s="260">
        <v>45714</v>
      </c>
      <c r="M4052" s="259" t="s">
        <v>310</v>
      </c>
    </row>
    <row r="4053" spans="1:13" x14ac:dyDescent="0.35">
      <c r="A4053" s="261" t="s">
        <v>1546</v>
      </c>
      <c r="B4053" s="261" t="s">
        <v>1547</v>
      </c>
      <c r="C4053" s="261" t="s">
        <v>1528</v>
      </c>
      <c r="D4053" s="261" t="s">
        <v>663</v>
      </c>
      <c r="E4053" s="261">
        <v>5046728</v>
      </c>
      <c r="F4053" s="261" t="s">
        <v>7198</v>
      </c>
      <c r="G4053" s="261" t="s">
        <v>358</v>
      </c>
      <c r="H4053" s="261">
        <v>1</v>
      </c>
      <c r="I4053" s="261" t="s">
        <v>7199</v>
      </c>
      <c r="J4053" s="261" t="s">
        <v>7260</v>
      </c>
      <c r="K4053" s="261" t="s">
        <v>7261</v>
      </c>
      <c r="L4053" s="262">
        <v>45714</v>
      </c>
      <c r="M4053" s="261" t="s">
        <v>310</v>
      </c>
    </row>
    <row r="4054" spans="1:13" x14ac:dyDescent="0.35">
      <c r="A4054" s="259" t="s">
        <v>1546</v>
      </c>
      <c r="B4054" s="259" t="s">
        <v>1547</v>
      </c>
      <c r="C4054" s="259" t="s">
        <v>1528</v>
      </c>
      <c r="D4054" s="259" t="s">
        <v>413</v>
      </c>
      <c r="E4054" s="259">
        <v>233888</v>
      </c>
      <c r="F4054" s="259" t="s">
        <v>7262</v>
      </c>
      <c r="G4054" s="259" t="s">
        <v>742</v>
      </c>
      <c r="H4054" s="259">
        <v>2</v>
      </c>
      <c r="I4054" s="259" t="s">
        <v>7263</v>
      </c>
      <c r="J4054" s="259" t="s">
        <v>7264</v>
      </c>
      <c r="K4054" s="259" t="s">
        <v>7265</v>
      </c>
      <c r="L4054" s="260">
        <v>45714</v>
      </c>
      <c r="M4054" s="259" t="s">
        <v>310</v>
      </c>
    </row>
    <row r="4055" spans="1:13" x14ac:dyDescent="0.35">
      <c r="A4055" s="261" t="s">
        <v>1546</v>
      </c>
      <c r="B4055" s="261" t="s">
        <v>1547</v>
      </c>
      <c r="C4055" s="261" t="s">
        <v>1528</v>
      </c>
      <c r="D4055" s="261" t="s">
        <v>40</v>
      </c>
      <c r="E4055" s="261" t="s">
        <v>17</v>
      </c>
      <c r="F4055" s="261" t="s">
        <v>17</v>
      </c>
      <c r="G4055" s="261" t="s">
        <v>17</v>
      </c>
      <c r="H4055" s="261" t="s">
        <v>17</v>
      </c>
      <c r="I4055" s="261" t="s">
        <v>17</v>
      </c>
      <c r="J4055" s="261" t="s">
        <v>1538</v>
      </c>
      <c r="K4055" s="261" t="s">
        <v>7266</v>
      </c>
      <c r="L4055" s="262">
        <v>45714</v>
      </c>
      <c r="M4055" s="261" t="s">
        <v>310</v>
      </c>
    </row>
    <row r="4056" spans="1:13" x14ac:dyDescent="0.35">
      <c r="A4056" s="259" t="s">
        <v>1546</v>
      </c>
      <c r="B4056" s="259" t="s">
        <v>1547</v>
      </c>
      <c r="C4056" s="259" t="s">
        <v>1528</v>
      </c>
      <c r="D4056" s="259" t="s">
        <v>545</v>
      </c>
      <c r="E4056" s="259">
        <v>755</v>
      </c>
      <c r="F4056" s="259" t="s">
        <v>7215</v>
      </c>
      <c r="G4056" s="259" t="s">
        <v>742</v>
      </c>
      <c r="H4056" s="259">
        <v>2</v>
      </c>
      <c r="I4056" s="259" t="s">
        <v>496</v>
      </c>
      <c r="J4056" s="259" t="s">
        <v>7267</v>
      </c>
      <c r="K4056" s="259" t="s">
        <v>7268</v>
      </c>
      <c r="L4056" s="260">
        <v>45714</v>
      </c>
      <c r="M4056" s="259" t="s">
        <v>310</v>
      </c>
    </row>
    <row r="4057" spans="1:13" x14ac:dyDescent="0.35">
      <c r="A4057" s="261" t="s">
        <v>1546</v>
      </c>
      <c r="B4057" s="261" t="s">
        <v>1547</v>
      </c>
      <c r="C4057" s="261" t="s">
        <v>1528</v>
      </c>
      <c r="D4057" s="261" t="s">
        <v>550</v>
      </c>
      <c r="E4057" s="261">
        <v>8736</v>
      </c>
      <c r="F4057" s="261" t="s">
        <v>7215</v>
      </c>
      <c r="G4057" s="261" t="s">
        <v>742</v>
      </c>
      <c r="H4057" s="261">
        <v>2</v>
      </c>
      <c r="I4057" s="261" t="s">
        <v>496</v>
      </c>
      <c r="J4057" s="261" t="s">
        <v>7269</v>
      </c>
      <c r="K4057" s="261" t="s">
        <v>7270</v>
      </c>
      <c r="L4057" s="262">
        <v>45714</v>
      </c>
      <c r="M4057" s="261" t="s">
        <v>310</v>
      </c>
    </row>
    <row r="4058" spans="1:13" x14ac:dyDescent="0.35">
      <c r="A4058" s="259" t="s">
        <v>1546</v>
      </c>
      <c r="B4058" s="259" t="s">
        <v>1547</v>
      </c>
      <c r="C4058" s="259" t="s">
        <v>1528</v>
      </c>
      <c r="D4058" s="259" t="s">
        <v>686</v>
      </c>
      <c r="E4058" s="259">
        <v>1945110</v>
      </c>
      <c r="F4058" s="259" t="s">
        <v>7198</v>
      </c>
      <c r="G4058" s="259" t="s">
        <v>358</v>
      </c>
      <c r="H4058" s="259">
        <v>1</v>
      </c>
      <c r="I4058" s="259" t="s">
        <v>7199</v>
      </c>
      <c r="J4058" s="259" t="s">
        <v>7271</v>
      </c>
      <c r="K4058" s="259" t="s">
        <v>7272</v>
      </c>
      <c r="L4058" s="260">
        <v>45714</v>
      </c>
      <c r="M4058" s="259" t="s">
        <v>310</v>
      </c>
    </row>
    <row r="4059" spans="1:13" x14ac:dyDescent="0.35">
      <c r="A4059" s="261" t="s">
        <v>1546</v>
      </c>
      <c r="B4059" s="261" t="s">
        <v>1547</v>
      </c>
      <c r="C4059" s="261" t="s">
        <v>1528</v>
      </c>
      <c r="D4059" s="261" t="s">
        <v>691</v>
      </c>
      <c r="E4059" s="261">
        <v>0</v>
      </c>
      <c r="F4059" s="261" t="s">
        <v>7198</v>
      </c>
      <c r="G4059" s="261" t="s">
        <v>742</v>
      </c>
      <c r="H4059" s="261">
        <v>2</v>
      </c>
      <c r="I4059" s="261" t="s">
        <v>7199</v>
      </c>
      <c r="J4059" s="261" t="s">
        <v>4514</v>
      </c>
      <c r="K4059" s="261" t="s">
        <v>7273</v>
      </c>
      <c r="L4059" s="262">
        <v>45714</v>
      </c>
      <c r="M4059" s="261" t="s">
        <v>310</v>
      </c>
    </row>
    <row r="4060" spans="1:13" x14ac:dyDescent="0.35">
      <c r="A4060" s="259" t="s">
        <v>1546</v>
      </c>
      <c r="B4060" s="259" t="s">
        <v>1547</v>
      </c>
      <c r="C4060" s="259" t="s">
        <v>1528</v>
      </c>
      <c r="D4060" s="259" t="s">
        <v>696</v>
      </c>
      <c r="E4060" s="259">
        <v>3101618</v>
      </c>
      <c r="F4060" s="259" t="s">
        <v>7198</v>
      </c>
      <c r="G4060" s="259" t="s">
        <v>742</v>
      </c>
      <c r="H4060" s="259">
        <v>2</v>
      </c>
      <c r="I4060" s="259" t="s">
        <v>7199</v>
      </c>
      <c r="J4060" s="259" t="s">
        <v>3766</v>
      </c>
      <c r="K4060" s="259" t="s">
        <v>7274</v>
      </c>
      <c r="L4060" s="260">
        <v>45714</v>
      </c>
      <c r="M4060" s="259" t="s">
        <v>310</v>
      </c>
    </row>
    <row r="4061" spans="1:13" x14ac:dyDescent="0.35">
      <c r="A4061" s="261" t="s">
        <v>1546</v>
      </c>
      <c r="B4061" s="261" t="s">
        <v>1547</v>
      </c>
      <c r="C4061" s="261" t="s">
        <v>1528</v>
      </c>
      <c r="D4061" s="261" t="s">
        <v>699</v>
      </c>
      <c r="E4061" s="261">
        <v>537278</v>
      </c>
      <c r="F4061" s="261" t="s">
        <v>7198</v>
      </c>
      <c r="G4061" s="261" t="s">
        <v>22</v>
      </c>
      <c r="H4061" s="261">
        <v>3</v>
      </c>
      <c r="I4061" s="261" t="s">
        <v>7199</v>
      </c>
      <c r="J4061" s="261" t="s">
        <v>7275</v>
      </c>
      <c r="K4061" s="261" t="s">
        <v>7276</v>
      </c>
      <c r="L4061" s="262">
        <v>45714</v>
      </c>
      <c r="M4061" s="261" t="s">
        <v>310</v>
      </c>
    </row>
    <row r="4062" spans="1:13" x14ac:dyDescent="0.35">
      <c r="A4062" s="259" t="s">
        <v>1546</v>
      </c>
      <c r="B4062" s="259" t="s">
        <v>1547</v>
      </c>
      <c r="C4062" s="259" t="s">
        <v>1528</v>
      </c>
      <c r="D4062" s="259" t="s">
        <v>702</v>
      </c>
      <c r="E4062" s="259">
        <v>1407832</v>
      </c>
      <c r="F4062" s="259" t="s">
        <v>7198</v>
      </c>
      <c r="G4062" s="259" t="s">
        <v>22</v>
      </c>
      <c r="H4062" s="259">
        <v>3</v>
      </c>
      <c r="I4062" s="259" t="s">
        <v>7199</v>
      </c>
      <c r="J4062" s="259" t="s">
        <v>7275</v>
      </c>
      <c r="K4062" s="259" t="s">
        <v>7277</v>
      </c>
      <c r="L4062" s="260">
        <v>45714</v>
      </c>
      <c r="M4062" s="259" t="s">
        <v>310</v>
      </c>
    </row>
    <row r="4063" spans="1:13" x14ac:dyDescent="0.35">
      <c r="A4063" s="261" t="s">
        <v>1546</v>
      </c>
      <c r="B4063" s="261" t="s">
        <v>1547</v>
      </c>
      <c r="C4063" s="261" t="s">
        <v>1528</v>
      </c>
      <c r="D4063" s="261" t="s">
        <v>572</v>
      </c>
      <c r="E4063" s="261">
        <v>0</v>
      </c>
      <c r="F4063" s="261" t="s">
        <v>7198</v>
      </c>
      <c r="G4063" s="261" t="s">
        <v>22</v>
      </c>
      <c r="H4063" s="261">
        <v>3</v>
      </c>
      <c r="I4063" s="261" t="s">
        <v>7199</v>
      </c>
      <c r="J4063" s="261" t="s">
        <v>7275</v>
      </c>
      <c r="K4063" s="261" t="s">
        <v>7278</v>
      </c>
      <c r="L4063" s="262">
        <v>45714</v>
      </c>
      <c r="M4063" s="261" t="s">
        <v>310</v>
      </c>
    </row>
    <row r="4064" spans="1:13" x14ac:dyDescent="0.35">
      <c r="A4064" s="259" t="s">
        <v>1546</v>
      </c>
      <c r="B4064" s="259" t="s">
        <v>1547</v>
      </c>
      <c r="C4064" s="259" t="s">
        <v>1528</v>
      </c>
      <c r="D4064" s="259" t="s">
        <v>282</v>
      </c>
      <c r="E4064" s="259">
        <v>5</v>
      </c>
      <c r="F4064" s="259" t="s">
        <v>7228</v>
      </c>
      <c r="G4064" s="259" t="s">
        <v>358</v>
      </c>
      <c r="H4064" s="259">
        <v>1</v>
      </c>
      <c r="I4064" s="259" t="s">
        <v>7229</v>
      </c>
      <c r="J4064" s="259" t="s">
        <v>3773</v>
      </c>
      <c r="K4064" s="259" t="s">
        <v>7279</v>
      </c>
      <c r="L4064" s="260">
        <v>45714</v>
      </c>
      <c r="M4064" s="259" t="s">
        <v>310</v>
      </c>
    </row>
    <row r="4065" spans="1:13" x14ac:dyDescent="0.35">
      <c r="A4065" s="261" t="s">
        <v>1556</v>
      </c>
      <c r="B4065" s="261" t="s">
        <v>1557</v>
      </c>
      <c r="C4065" s="261" t="s">
        <v>1528</v>
      </c>
      <c r="D4065" s="261" t="s">
        <v>648</v>
      </c>
      <c r="E4065" s="261">
        <v>57008150</v>
      </c>
      <c r="F4065" s="261" t="s">
        <v>7198</v>
      </c>
      <c r="G4065" s="261" t="s">
        <v>358</v>
      </c>
      <c r="H4065" s="261">
        <v>1</v>
      </c>
      <c r="I4065" s="261" t="s">
        <v>7199</v>
      </c>
      <c r="J4065" s="261" t="s">
        <v>7200</v>
      </c>
      <c r="K4065" s="261" t="s">
        <v>7280</v>
      </c>
      <c r="L4065" s="262">
        <v>45714</v>
      </c>
      <c r="M4065" s="261" t="s">
        <v>310</v>
      </c>
    </row>
    <row r="4066" spans="1:13" x14ac:dyDescent="0.35">
      <c r="A4066" s="259" t="s">
        <v>1556</v>
      </c>
      <c r="B4066" s="259" t="s">
        <v>1557</v>
      </c>
      <c r="C4066" s="259" t="s">
        <v>1528</v>
      </c>
      <c r="D4066" s="259" t="s">
        <v>653</v>
      </c>
      <c r="E4066" s="259">
        <v>676577</v>
      </c>
      <c r="F4066" s="259" t="s">
        <v>7281</v>
      </c>
      <c r="G4066" s="259" t="s">
        <v>358</v>
      </c>
      <c r="H4066" s="259">
        <v>1</v>
      </c>
      <c r="I4066" s="259" t="s">
        <v>7282</v>
      </c>
      <c r="J4066" s="259" t="s">
        <v>7283</v>
      </c>
      <c r="K4066" s="259" t="s">
        <v>7284</v>
      </c>
      <c r="L4066" s="260">
        <v>45714</v>
      </c>
      <c r="M4066" s="259" t="s">
        <v>310</v>
      </c>
    </row>
    <row r="4067" spans="1:13" x14ac:dyDescent="0.35">
      <c r="A4067" s="261" t="s">
        <v>1556</v>
      </c>
      <c r="B4067" s="261" t="s">
        <v>1557</v>
      </c>
      <c r="C4067" s="261" t="s">
        <v>1528</v>
      </c>
      <c r="D4067" s="261" t="s">
        <v>658</v>
      </c>
      <c r="E4067" s="261">
        <v>57008150</v>
      </c>
      <c r="F4067" s="261" t="s">
        <v>7198</v>
      </c>
      <c r="G4067" s="261" t="s">
        <v>358</v>
      </c>
      <c r="H4067" s="261">
        <v>1</v>
      </c>
      <c r="I4067" s="261" t="s">
        <v>7199</v>
      </c>
      <c r="J4067" s="261" t="s">
        <v>7206</v>
      </c>
      <c r="K4067" s="261" t="s">
        <v>7285</v>
      </c>
      <c r="L4067" s="262">
        <v>45714</v>
      </c>
      <c r="M4067" s="261" t="s">
        <v>310</v>
      </c>
    </row>
    <row r="4068" spans="1:13" x14ac:dyDescent="0.35">
      <c r="A4068" s="259" t="s">
        <v>1556</v>
      </c>
      <c r="B4068" s="259" t="s">
        <v>1557</v>
      </c>
      <c r="C4068" s="259" t="s">
        <v>1528</v>
      </c>
      <c r="D4068" s="259" t="s">
        <v>663</v>
      </c>
      <c r="E4068" s="259">
        <v>57008150</v>
      </c>
      <c r="F4068" s="259" t="s">
        <v>7198</v>
      </c>
      <c r="G4068" s="259" t="s">
        <v>358</v>
      </c>
      <c r="H4068" s="259">
        <v>1</v>
      </c>
      <c r="I4068" s="259" t="s">
        <v>7199</v>
      </c>
      <c r="J4068" s="259" t="s">
        <v>7208</v>
      </c>
      <c r="K4068" s="259" t="s">
        <v>7286</v>
      </c>
      <c r="L4068" s="260">
        <v>45714</v>
      </c>
      <c r="M4068" s="259" t="s">
        <v>310</v>
      </c>
    </row>
    <row r="4069" spans="1:13" x14ac:dyDescent="0.35">
      <c r="A4069" s="261" t="s">
        <v>1556</v>
      </c>
      <c r="B4069" s="261" t="s">
        <v>1557</v>
      </c>
      <c r="C4069" s="261" t="s">
        <v>1528</v>
      </c>
      <c r="D4069" s="261" t="s">
        <v>413</v>
      </c>
      <c r="E4069" s="261">
        <v>3412062</v>
      </c>
      <c r="F4069" s="261" t="s">
        <v>7262</v>
      </c>
      <c r="G4069" s="261" t="s">
        <v>742</v>
      </c>
      <c r="H4069" s="261">
        <v>2</v>
      </c>
      <c r="I4069" s="261" t="s">
        <v>7263</v>
      </c>
      <c r="J4069" s="261" t="s">
        <v>7287</v>
      </c>
      <c r="K4069" s="261" t="s">
        <v>7288</v>
      </c>
      <c r="L4069" s="262">
        <v>45714</v>
      </c>
      <c r="M4069" s="261" t="s">
        <v>310</v>
      </c>
    </row>
    <row r="4070" spans="1:13" x14ac:dyDescent="0.35">
      <c r="A4070" s="259" t="s">
        <v>1556</v>
      </c>
      <c r="B4070" s="259" t="s">
        <v>1557</v>
      </c>
      <c r="C4070" s="259" t="s">
        <v>1528</v>
      </c>
      <c r="D4070" s="259" t="s">
        <v>40</v>
      </c>
      <c r="E4070" s="259" t="s">
        <v>17</v>
      </c>
      <c r="F4070" s="259" t="s">
        <v>17</v>
      </c>
      <c r="G4070" s="259" t="s">
        <v>17</v>
      </c>
      <c r="H4070" s="259" t="s">
        <v>17</v>
      </c>
      <c r="I4070" s="259" t="s">
        <v>17</v>
      </c>
      <c r="J4070" s="259" t="s">
        <v>381</v>
      </c>
      <c r="K4070" s="259" t="s">
        <v>7289</v>
      </c>
      <c r="L4070" s="260">
        <v>45714</v>
      </c>
      <c r="M4070" s="259" t="s">
        <v>310</v>
      </c>
    </row>
    <row r="4071" spans="1:13" x14ac:dyDescent="0.35">
      <c r="A4071" s="261" t="s">
        <v>1556</v>
      </c>
      <c r="B4071" s="261" t="s">
        <v>1557</v>
      </c>
      <c r="C4071" s="261" t="s">
        <v>1528</v>
      </c>
      <c r="D4071" s="261" t="s">
        <v>545</v>
      </c>
      <c r="E4071" s="261">
        <v>6307</v>
      </c>
      <c r="F4071" s="261" t="s">
        <v>7215</v>
      </c>
      <c r="G4071" s="261" t="s">
        <v>742</v>
      </c>
      <c r="H4071" s="261">
        <v>2</v>
      </c>
      <c r="I4071" s="261" t="s">
        <v>496</v>
      </c>
      <c r="J4071" s="261" t="s">
        <v>7290</v>
      </c>
      <c r="K4071" s="261" t="s">
        <v>7291</v>
      </c>
      <c r="L4071" s="262">
        <v>45714</v>
      </c>
      <c r="M4071" s="261" t="s">
        <v>310</v>
      </c>
    </row>
    <row r="4072" spans="1:13" x14ac:dyDescent="0.35">
      <c r="A4072" s="259" t="s">
        <v>1556</v>
      </c>
      <c r="B4072" s="259" t="s">
        <v>1557</v>
      </c>
      <c r="C4072" s="259" t="s">
        <v>1528</v>
      </c>
      <c r="D4072" s="259" t="s">
        <v>550</v>
      </c>
      <c r="E4072" s="259">
        <v>8736</v>
      </c>
      <c r="F4072" s="259" t="s">
        <v>7215</v>
      </c>
      <c r="G4072" s="259" t="s">
        <v>742</v>
      </c>
      <c r="H4072" s="259">
        <v>2</v>
      </c>
      <c r="I4072" s="259" t="s">
        <v>496</v>
      </c>
      <c r="J4072" s="259" t="s">
        <v>7269</v>
      </c>
      <c r="K4072" s="259" t="s">
        <v>7292</v>
      </c>
      <c r="L4072" s="260">
        <v>45714</v>
      </c>
      <c r="M4072" s="259" t="s">
        <v>310</v>
      </c>
    </row>
    <row r="4073" spans="1:13" x14ac:dyDescent="0.35">
      <c r="A4073" s="261" t="s">
        <v>1556</v>
      </c>
      <c r="B4073" s="261" t="s">
        <v>1557</v>
      </c>
      <c r="C4073" s="261" t="s">
        <v>1528</v>
      </c>
      <c r="D4073" s="261" t="s">
        <v>686</v>
      </c>
      <c r="E4073" s="261">
        <v>15976846</v>
      </c>
      <c r="F4073" s="261" t="s">
        <v>7198</v>
      </c>
      <c r="G4073" s="261" t="s">
        <v>358</v>
      </c>
      <c r="H4073" s="261">
        <v>1</v>
      </c>
      <c r="I4073" s="261" t="s">
        <v>7199</v>
      </c>
      <c r="J4073" s="261" t="s">
        <v>7293</v>
      </c>
      <c r="K4073" s="261" t="s">
        <v>7294</v>
      </c>
      <c r="L4073" s="262">
        <v>45714</v>
      </c>
      <c r="M4073" s="261" t="s">
        <v>310</v>
      </c>
    </row>
    <row r="4074" spans="1:13" x14ac:dyDescent="0.35">
      <c r="A4074" s="259" t="s">
        <v>1556</v>
      </c>
      <c r="B4074" s="259" t="s">
        <v>1557</v>
      </c>
      <c r="C4074" s="259" t="s">
        <v>1528</v>
      </c>
      <c r="D4074" s="259" t="s">
        <v>691</v>
      </c>
      <c r="E4074" s="259">
        <v>0</v>
      </c>
      <c r="F4074" s="259" t="s">
        <v>7198</v>
      </c>
      <c r="G4074" s="259" t="s">
        <v>742</v>
      </c>
      <c r="H4074" s="259">
        <v>2</v>
      </c>
      <c r="I4074" s="259" t="s">
        <v>7295</v>
      </c>
      <c r="J4074" s="259" t="s">
        <v>4514</v>
      </c>
      <c r="K4074" s="259" t="s">
        <v>7296</v>
      </c>
      <c r="L4074" s="260">
        <v>45714</v>
      </c>
      <c r="M4074" s="259" t="s">
        <v>310</v>
      </c>
    </row>
    <row r="4075" spans="1:13" x14ac:dyDescent="0.35">
      <c r="A4075" s="261" t="s">
        <v>1556</v>
      </c>
      <c r="B4075" s="261" t="s">
        <v>1557</v>
      </c>
      <c r="C4075" s="261" t="s">
        <v>1528</v>
      </c>
      <c r="D4075" s="261" t="s">
        <v>696</v>
      </c>
      <c r="E4075" s="261">
        <v>41031304</v>
      </c>
      <c r="F4075" s="261" t="s">
        <v>7198</v>
      </c>
      <c r="G4075" s="261" t="s">
        <v>742</v>
      </c>
      <c r="H4075" s="261">
        <v>2</v>
      </c>
      <c r="I4075" s="261" t="s">
        <v>7199</v>
      </c>
      <c r="J4075" s="261" t="s">
        <v>3766</v>
      </c>
      <c r="K4075" s="261" t="s">
        <v>7297</v>
      </c>
      <c r="L4075" s="262">
        <v>45714</v>
      </c>
      <c r="M4075" s="261" t="s">
        <v>310</v>
      </c>
    </row>
    <row r="4076" spans="1:13" x14ac:dyDescent="0.35">
      <c r="A4076" s="259" t="s">
        <v>1556</v>
      </c>
      <c r="B4076" s="259" t="s">
        <v>1557</v>
      </c>
      <c r="C4076" s="259" t="s">
        <v>1528</v>
      </c>
      <c r="D4076" s="259" t="s">
        <v>699</v>
      </c>
      <c r="E4076" s="259">
        <v>11112600</v>
      </c>
      <c r="F4076" s="259" t="s">
        <v>7198</v>
      </c>
      <c r="G4076" s="259" t="s">
        <v>22</v>
      </c>
      <c r="H4076" s="259">
        <v>3</v>
      </c>
      <c r="I4076" s="259" t="s">
        <v>7199</v>
      </c>
      <c r="J4076" s="259" t="s">
        <v>7298</v>
      </c>
      <c r="K4076" s="259" t="s">
        <v>7299</v>
      </c>
      <c r="L4076" s="260">
        <v>45714</v>
      </c>
      <c r="M4076" s="259" t="s">
        <v>310</v>
      </c>
    </row>
    <row r="4077" spans="1:13" x14ac:dyDescent="0.35">
      <c r="A4077" s="261" t="s">
        <v>1556</v>
      </c>
      <c r="B4077" s="261" t="s">
        <v>1557</v>
      </c>
      <c r="C4077" s="261" t="s">
        <v>1528</v>
      </c>
      <c r="D4077" s="261" t="s">
        <v>702</v>
      </c>
      <c r="E4077" s="261">
        <v>4864246</v>
      </c>
      <c r="F4077" s="261" t="s">
        <v>7198</v>
      </c>
      <c r="G4077" s="261" t="s">
        <v>22</v>
      </c>
      <c r="H4077" s="261">
        <v>3</v>
      </c>
      <c r="I4077" s="261" t="s">
        <v>7199</v>
      </c>
      <c r="J4077" s="261" t="s">
        <v>7298</v>
      </c>
      <c r="K4077" s="261" t="s">
        <v>7300</v>
      </c>
      <c r="L4077" s="262">
        <v>45714</v>
      </c>
      <c r="M4077" s="261" t="s">
        <v>310</v>
      </c>
    </row>
    <row r="4078" spans="1:13" x14ac:dyDescent="0.35">
      <c r="A4078" s="259" t="s">
        <v>1556</v>
      </c>
      <c r="B4078" s="259" t="s">
        <v>1557</v>
      </c>
      <c r="C4078" s="259" t="s">
        <v>1528</v>
      </c>
      <c r="D4078" s="259" t="s">
        <v>572</v>
      </c>
      <c r="E4078" s="259">
        <v>0</v>
      </c>
      <c r="F4078" s="259" t="s">
        <v>7198</v>
      </c>
      <c r="G4078" s="259" t="s">
        <v>22</v>
      </c>
      <c r="H4078" s="259">
        <v>3</v>
      </c>
      <c r="I4078" s="259" t="s">
        <v>7199</v>
      </c>
      <c r="J4078" s="259" t="s">
        <v>7298</v>
      </c>
      <c r="K4078" s="259" t="s">
        <v>7301</v>
      </c>
      <c r="L4078" s="260">
        <v>45714</v>
      </c>
      <c r="M4078" s="259" t="s">
        <v>310</v>
      </c>
    </row>
    <row r="4079" spans="1:13" x14ac:dyDescent="0.35">
      <c r="A4079" s="261" t="s">
        <v>1556</v>
      </c>
      <c r="B4079" s="261" t="s">
        <v>1557</v>
      </c>
      <c r="C4079" s="261" t="s">
        <v>1528</v>
      </c>
      <c r="D4079" s="261" t="s">
        <v>282</v>
      </c>
      <c r="E4079" s="261">
        <v>5</v>
      </c>
      <c r="F4079" s="261" t="s">
        <v>7228</v>
      </c>
      <c r="G4079" s="261" t="s">
        <v>358</v>
      </c>
      <c r="H4079" s="261">
        <v>1</v>
      </c>
      <c r="I4079" s="261" t="s">
        <v>7229</v>
      </c>
      <c r="J4079" s="261" t="s">
        <v>4439</v>
      </c>
      <c r="K4079" s="261" t="s">
        <v>7302</v>
      </c>
      <c r="L4079" s="262">
        <v>45714</v>
      </c>
      <c r="M4079" s="261" t="s">
        <v>310</v>
      </c>
    </row>
    <row r="4080" spans="1:13" x14ac:dyDescent="0.35">
      <c r="A4080" s="259" t="s">
        <v>2776</v>
      </c>
      <c r="B4080" s="259" t="s">
        <v>2777</v>
      </c>
      <c r="C4080" s="259" t="s">
        <v>775</v>
      </c>
      <c r="D4080" s="259" t="s">
        <v>648</v>
      </c>
      <c r="E4080" s="259">
        <v>53100000</v>
      </c>
      <c r="F4080" s="259" t="s">
        <v>7303</v>
      </c>
      <c r="G4080" s="259" t="s">
        <v>358</v>
      </c>
      <c r="H4080" s="259">
        <v>1</v>
      </c>
      <c r="I4080" s="259" t="s">
        <v>7304</v>
      </c>
      <c r="J4080" s="259" t="s">
        <v>7305</v>
      </c>
      <c r="K4080" s="259" t="s">
        <v>7306</v>
      </c>
      <c r="L4080" s="260">
        <v>45715</v>
      </c>
      <c r="M4080" s="259" t="s">
        <v>20</v>
      </c>
    </row>
    <row r="4081" spans="1:13" x14ac:dyDescent="0.35">
      <c r="A4081" s="261" t="s">
        <v>2776</v>
      </c>
      <c r="B4081" s="261" t="s">
        <v>2777</v>
      </c>
      <c r="C4081" s="261" t="s">
        <v>775</v>
      </c>
      <c r="D4081" s="261" t="s">
        <v>653</v>
      </c>
      <c r="E4081" s="261">
        <v>1141748</v>
      </c>
      <c r="F4081" s="261" t="s">
        <v>7307</v>
      </c>
      <c r="G4081" s="261" t="s">
        <v>742</v>
      </c>
      <c r="H4081" s="261">
        <v>2</v>
      </c>
      <c r="I4081" s="261" t="s">
        <v>7308</v>
      </c>
      <c r="J4081" s="261" t="s">
        <v>7309</v>
      </c>
      <c r="K4081" s="261" t="s">
        <v>7310</v>
      </c>
      <c r="L4081" s="262">
        <v>45715</v>
      </c>
      <c r="M4081" s="261" t="s">
        <v>20</v>
      </c>
    </row>
    <row r="4082" spans="1:13" x14ac:dyDescent="0.35">
      <c r="A4082" s="259" t="s">
        <v>2776</v>
      </c>
      <c r="B4082" s="259" t="s">
        <v>2777</v>
      </c>
      <c r="C4082" s="259" t="s">
        <v>775</v>
      </c>
      <c r="D4082" s="259" t="s">
        <v>658</v>
      </c>
      <c r="E4082" s="259">
        <v>53100000</v>
      </c>
      <c r="F4082" s="259" t="s">
        <v>7303</v>
      </c>
      <c r="G4082" s="259" t="s">
        <v>358</v>
      </c>
      <c r="H4082" s="259">
        <v>1</v>
      </c>
      <c r="I4082" s="259" t="s">
        <v>7304</v>
      </c>
      <c r="J4082" s="259" t="s">
        <v>7311</v>
      </c>
      <c r="K4082" s="259" t="s">
        <v>7312</v>
      </c>
      <c r="L4082" s="260">
        <v>45715</v>
      </c>
      <c r="M4082" s="259" t="s">
        <v>20</v>
      </c>
    </row>
    <row r="4083" spans="1:13" x14ac:dyDescent="0.35">
      <c r="A4083" s="261" t="s">
        <v>2776</v>
      </c>
      <c r="B4083" s="261" t="s">
        <v>2777</v>
      </c>
      <c r="C4083" s="261" t="s">
        <v>775</v>
      </c>
      <c r="D4083" s="261" t="s">
        <v>663</v>
      </c>
      <c r="E4083" s="261">
        <v>53100000</v>
      </c>
      <c r="F4083" s="261" t="s">
        <v>7303</v>
      </c>
      <c r="G4083" s="261" t="s">
        <v>358</v>
      </c>
      <c r="H4083" s="261">
        <v>1</v>
      </c>
      <c r="I4083" s="261" t="s">
        <v>7304</v>
      </c>
      <c r="J4083" s="261" t="s">
        <v>7313</v>
      </c>
      <c r="K4083" s="261" t="s">
        <v>7314</v>
      </c>
      <c r="L4083" s="262">
        <v>45715</v>
      </c>
      <c r="M4083" s="261" t="s">
        <v>20</v>
      </c>
    </row>
    <row r="4084" spans="1:13" x14ac:dyDescent="0.35">
      <c r="A4084" s="259" t="s">
        <v>2776</v>
      </c>
      <c r="B4084" s="259" t="s">
        <v>2777</v>
      </c>
      <c r="C4084" s="259" t="s">
        <v>775</v>
      </c>
      <c r="D4084" s="259" t="s">
        <v>413</v>
      </c>
      <c r="E4084" s="259">
        <v>180000</v>
      </c>
      <c r="F4084" s="259" t="s">
        <v>7315</v>
      </c>
      <c r="G4084" s="259" t="s">
        <v>358</v>
      </c>
      <c r="H4084" s="259">
        <v>1</v>
      </c>
      <c r="I4084" s="259" t="s">
        <v>7316</v>
      </c>
      <c r="J4084" s="259" t="s">
        <v>7317</v>
      </c>
      <c r="K4084" s="259" t="s">
        <v>7318</v>
      </c>
      <c r="L4084" s="260">
        <v>45715</v>
      </c>
      <c r="M4084" s="259" t="s">
        <v>20</v>
      </c>
    </row>
    <row r="4085" spans="1:13" x14ac:dyDescent="0.35">
      <c r="A4085" s="261" t="s">
        <v>2776</v>
      </c>
      <c r="B4085" s="261" t="s">
        <v>2777</v>
      </c>
      <c r="C4085" s="261" t="s">
        <v>775</v>
      </c>
      <c r="D4085" s="261" t="s">
        <v>40</v>
      </c>
      <c r="E4085" s="261" t="s">
        <v>17</v>
      </c>
      <c r="F4085" s="261" t="s">
        <v>378</v>
      </c>
      <c r="G4085" s="261" t="s">
        <v>17</v>
      </c>
      <c r="H4085" s="261" t="s">
        <v>17</v>
      </c>
      <c r="I4085" s="261" t="s">
        <v>378</v>
      </c>
      <c r="J4085" s="261" t="s">
        <v>7319</v>
      </c>
      <c r="K4085" s="261" t="s">
        <v>7320</v>
      </c>
      <c r="L4085" s="262">
        <v>45715</v>
      </c>
      <c r="M4085" s="261" t="s">
        <v>20</v>
      </c>
    </row>
    <row r="4086" spans="1:13" x14ac:dyDescent="0.35">
      <c r="A4086" s="259" t="s">
        <v>2776</v>
      </c>
      <c r="B4086" s="259" t="s">
        <v>2777</v>
      </c>
      <c r="C4086" s="259" t="s">
        <v>775</v>
      </c>
      <c r="D4086" s="259" t="s">
        <v>545</v>
      </c>
      <c r="E4086" s="259">
        <v>1268</v>
      </c>
      <c r="F4086" s="259" t="s">
        <v>7321</v>
      </c>
      <c r="G4086" s="259" t="s">
        <v>742</v>
      </c>
      <c r="H4086" s="259">
        <v>2</v>
      </c>
      <c r="I4086" s="259" t="s">
        <v>7322</v>
      </c>
      <c r="J4086" s="259" t="s">
        <v>7323</v>
      </c>
      <c r="K4086" s="259" t="s">
        <v>7324</v>
      </c>
      <c r="L4086" s="260">
        <v>45715</v>
      </c>
      <c r="M4086" s="259" t="s">
        <v>310</v>
      </c>
    </row>
    <row r="4087" spans="1:13" x14ac:dyDescent="0.35">
      <c r="A4087" s="261" t="s">
        <v>2776</v>
      </c>
      <c r="B4087" s="261" t="s">
        <v>2777</v>
      </c>
      <c r="C4087" s="261" t="s">
        <v>775</v>
      </c>
      <c r="D4087" s="261" t="s">
        <v>550</v>
      </c>
      <c r="E4087" s="261">
        <v>1268</v>
      </c>
      <c r="F4087" s="261" t="s">
        <v>7321</v>
      </c>
      <c r="G4087" s="261" t="s">
        <v>742</v>
      </c>
      <c r="H4087" s="261">
        <v>2</v>
      </c>
      <c r="I4087" s="261" t="s">
        <v>7322</v>
      </c>
      <c r="J4087" s="261" t="s">
        <v>7323</v>
      </c>
      <c r="K4087" s="261" t="s">
        <v>7325</v>
      </c>
      <c r="L4087" s="262">
        <v>45715</v>
      </c>
      <c r="M4087" s="261" t="s">
        <v>310</v>
      </c>
    </row>
    <row r="4088" spans="1:13" x14ac:dyDescent="0.35">
      <c r="A4088" s="259" t="s">
        <v>2776</v>
      </c>
      <c r="B4088" s="259" t="s">
        <v>2777</v>
      </c>
      <c r="C4088" s="259" t="s">
        <v>775</v>
      </c>
      <c r="D4088" s="259" t="s">
        <v>686</v>
      </c>
      <c r="E4088" s="259">
        <v>9100000</v>
      </c>
      <c r="F4088" s="259" t="s">
        <v>6168</v>
      </c>
      <c r="G4088" s="259" t="s">
        <v>358</v>
      </c>
      <c r="H4088" s="259">
        <v>1</v>
      </c>
      <c r="I4088" s="259" t="s">
        <v>7326</v>
      </c>
      <c r="J4088" s="259" t="s">
        <v>7327</v>
      </c>
      <c r="K4088" s="259" t="s">
        <v>7328</v>
      </c>
      <c r="L4088" s="260">
        <v>45715</v>
      </c>
      <c r="M4088" s="259" t="s">
        <v>20</v>
      </c>
    </row>
    <row r="4089" spans="1:13" x14ac:dyDescent="0.35">
      <c r="A4089" s="261" t="s">
        <v>2776</v>
      </c>
      <c r="B4089" s="261" t="s">
        <v>2777</v>
      </c>
      <c r="C4089" s="261" t="s">
        <v>775</v>
      </c>
      <c r="D4089" s="261" t="s">
        <v>691</v>
      </c>
      <c r="E4089" s="261">
        <v>0</v>
      </c>
      <c r="F4089" s="261" t="s">
        <v>7303</v>
      </c>
      <c r="G4089" s="261" t="s">
        <v>358</v>
      </c>
      <c r="H4089" s="261">
        <v>1</v>
      </c>
      <c r="I4089" s="261" t="s">
        <v>7304</v>
      </c>
      <c r="J4089" s="261" t="s">
        <v>7329</v>
      </c>
      <c r="K4089" s="261" t="s">
        <v>7330</v>
      </c>
      <c r="L4089" s="262">
        <v>45715</v>
      </c>
      <c r="M4089" s="261" t="s">
        <v>20</v>
      </c>
    </row>
    <row r="4090" spans="1:13" x14ac:dyDescent="0.35">
      <c r="A4090" s="259" t="s">
        <v>2776</v>
      </c>
      <c r="B4090" s="259" t="s">
        <v>2777</v>
      </c>
      <c r="C4090" s="259" t="s">
        <v>775</v>
      </c>
      <c r="D4090" s="259" t="s">
        <v>696</v>
      </c>
      <c r="E4090" s="259">
        <v>44000000</v>
      </c>
      <c r="F4090" s="259" t="s">
        <v>7303</v>
      </c>
      <c r="G4090" s="259" t="s">
        <v>358</v>
      </c>
      <c r="H4090" s="259">
        <v>1</v>
      </c>
      <c r="I4090" s="259" t="s">
        <v>7304</v>
      </c>
      <c r="J4090" s="259" t="s">
        <v>7331</v>
      </c>
      <c r="K4090" s="259" t="s">
        <v>7332</v>
      </c>
      <c r="L4090" s="260">
        <v>45715</v>
      </c>
      <c r="M4090" s="259" t="s">
        <v>20</v>
      </c>
    </row>
    <row r="4091" spans="1:13" x14ac:dyDescent="0.35">
      <c r="A4091" s="261" t="s">
        <v>2776</v>
      </c>
      <c r="B4091" s="261" t="s">
        <v>2777</v>
      </c>
      <c r="C4091" s="261" t="s">
        <v>775</v>
      </c>
      <c r="D4091" s="261" t="s">
        <v>699</v>
      </c>
      <c r="E4091" s="261">
        <v>7141266</v>
      </c>
      <c r="F4091" s="261" t="s">
        <v>7303</v>
      </c>
      <c r="G4091" s="261" t="s">
        <v>358</v>
      </c>
      <c r="H4091" s="261">
        <v>1</v>
      </c>
      <c r="I4091" s="261" t="s">
        <v>7333</v>
      </c>
      <c r="J4091" s="261" t="s">
        <v>7334</v>
      </c>
      <c r="K4091" s="261" t="s">
        <v>7335</v>
      </c>
      <c r="L4091" s="262">
        <v>45715</v>
      </c>
      <c r="M4091" s="261" t="s">
        <v>20</v>
      </c>
    </row>
    <row r="4092" spans="1:13" x14ac:dyDescent="0.35">
      <c r="A4092" s="259" t="s">
        <v>2776</v>
      </c>
      <c r="B4092" s="259" t="s">
        <v>2777</v>
      </c>
      <c r="C4092" s="259" t="s">
        <v>775</v>
      </c>
      <c r="D4092" s="259" t="s">
        <v>702</v>
      </c>
      <c r="E4092" s="259">
        <v>1575806</v>
      </c>
      <c r="F4092" s="259" t="s">
        <v>7336</v>
      </c>
      <c r="G4092" s="259" t="s">
        <v>742</v>
      </c>
      <c r="H4092" s="259">
        <v>2</v>
      </c>
      <c r="I4092" s="259" t="s">
        <v>7337</v>
      </c>
      <c r="J4092" s="259" t="s">
        <v>7338</v>
      </c>
      <c r="K4092" s="259" t="s">
        <v>7339</v>
      </c>
      <c r="L4092" s="260">
        <v>45715</v>
      </c>
      <c r="M4092" s="259" t="s">
        <v>20</v>
      </c>
    </row>
    <row r="4093" spans="1:13" x14ac:dyDescent="0.35">
      <c r="A4093" s="261" t="s">
        <v>2776</v>
      </c>
      <c r="B4093" s="261" t="s">
        <v>2777</v>
      </c>
      <c r="C4093" s="261" t="s">
        <v>775</v>
      </c>
      <c r="D4093" s="261" t="s">
        <v>572</v>
      </c>
      <c r="E4093" s="261">
        <v>382.928</v>
      </c>
      <c r="F4093" s="261" t="s">
        <v>7336</v>
      </c>
      <c r="G4093" s="261" t="s">
        <v>742</v>
      </c>
      <c r="H4093" s="261">
        <v>2</v>
      </c>
      <c r="I4093" s="261" t="s">
        <v>7337</v>
      </c>
      <c r="J4093" s="261" t="s">
        <v>7340</v>
      </c>
      <c r="K4093" s="261" t="s">
        <v>7341</v>
      </c>
      <c r="L4093" s="262">
        <v>45715</v>
      </c>
      <c r="M4093" s="261" t="s">
        <v>20</v>
      </c>
    </row>
    <row r="4094" spans="1:13" x14ac:dyDescent="0.35">
      <c r="A4094" s="259" t="s">
        <v>2776</v>
      </c>
      <c r="B4094" s="259" t="s">
        <v>2777</v>
      </c>
      <c r="C4094" s="259" t="s">
        <v>775</v>
      </c>
      <c r="D4094" s="259" t="s">
        <v>282</v>
      </c>
      <c r="E4094" s="259">
        <v>5</v>
      </c>
      <c r="F4094" s="259" t="s">
        <v>7303</v>
      </c>
      <c r="G4094" s="259" t="s">
        <v>358</v>
      </c>
      <c r="H4094" s="259">
        <v>1</v>
      </c>
      <c r="I4094" s="259" t="s">
        <v>7304</v>
      </c>
      <c r="J4094" s="259" t="s">
        <v>6245</v>
      </c>
      <c r="K4094" s="259" t="s">
        <v>7342</v>
      </c>
      <c r="L4094" s="260">
        <v>45715</v>
      </c>
      <c r="M4094" s="259" t="s">
        <v>20</v>
      </c>
    </row>
    <row r="4095" spans="1:13" x14ac:dyDescent="0.35">
      <c r="A4095" s="261" t="s">
        <v>2776</v>
      </c>
      <c r="B4095" s="261" t="s">
        <v>2777</v>
      </c>
      <c r="C4095" s="261" t="s">
        <v>775</v>
      </c>
      <c r="D4095" s="261" t="s">
        <v>26</v>
      </c>
      <c r="E4095" s="261" t="s">
        <v>17</v>
      </c>
      <c r="F4095" s="261" t="s">
        <v>378</v>
      </c>
      <c r="G4095" s="261" t="s">
        <v>17</v>
      </c>
      <c r="H4095" s="261" t="s">
        <v>17</v>
      </c>
      <c r="I4095" s="261" t="s">
        <v>378</v>
      </c>
      <c r="J4095" s="261" t="s">
        <v>7319</v>
      </c>
      <c r="K4095" s="261" t="s">
        <v>7343</v>
      </c>
      <c r="L4095" s="262">
        <v>45715</v>
      </c>
      <c r="M4095" s="261" t="s">
        <v>20</v>
      </c>
    </row>
    <row r="4096" spans="1:13" x14ac:dyDescent="0.35">
      <c r="A4096" s="259" t="s">
        <v>2776</v>
      </c>
      <c r="B4096" s="259" t="s">
        <v>2777</v>
      </c>
      <c r="C4096" s="259" t="s">
        <v>775</v>
      </c>
      <c r="D4096" s="259" t="s">
        <v>28</v>
      </c>
      <c r="E4096" s="259" t="s">
        <v>17</v>
      </c>
      <c r="F4096" s="259" t="s">
        <v>378</v>
      </c>
      <c r="G4096" s="259" t="s">
        <v>17</v>
      </c>
      <c r="H4096" s="259" t="s">
        <v>17</v>
      </c>
      <c r="I4096" s="259" t="s">
        <v>378</v>
      </c>
      <c r="J4096" s="259" t="s">
        <v>7319</v>
      </c>
      <c r="K4096" s="259" t="s">
        <v>7344</v>
      </c>
      <c r="L4096" s="260">
        <v>45715</v>
      </c>
      <c r="M4096" s="259" t="s">
        <v>20</v>
      </c>
    </row>
    <row r="4097" spans="1:13" x14ac:dyDescent="0.35">
      <c r="A4097" s="261" t="s">
        <v>2776</v>
      </c>
      <c r="B4097" s="261" t="s">
        <v>2777</v>
      </c>
      <c r="C4097" s="261" t="s">
        <v>775</v>
      </c>
      <c r="D4097" s="261" t="s">
        <v>38</v>
      </c>
      <c r="E4097" s="261" t="s">
        <v>17</v>
      </c>
      <c r="F4097" s="261" t="s">
        <v>378</v>
      </c>
      <c r="G4097" s="261" t="s">
        <v>17</v>
      </c>
      <c r="H4097" s="261" t="s">
        <v>17</v>
      </c>
      <c r="I4097" s="261" t="s">
        <v>378</v>
      </c>
      <c r="J4097" s="261" t="s">
        <v>7319</v>
      </c>
      <c r="K4097" s="261" t="s">
        <v>7345</v>
      </c>
      <c r="L4097" s="262">
        <v>45715</v>
      </c>
      <c r="M4097" s="261" t="s">
        <v>20</v>
      </c>
    </row>
    <row r="4098" spans="1:13" x14ac:dyDescent="0.35">
      <c r="A4098" s="259" t="s">
        <v>2776</v>
      </c>
      <c r="B4098" s="259" t="s">
        <v>2777</v>
      </c>
      <c r="C4098" s="259" t="s">
        <v>775</v>
      </c>
      <c r="D4098" s="259" t="s">
        <v>16</v>
      </c>
      <c r="E4098" s="259" t="s">
        <v>17</v>
      </c>
      <c r="F4098" s="259" t="s">
        <v>378</v>
      </c>
      <c r="G4098" s="259" t="s">
        <v>17</v>
      </c>
      <c r="H4098" s="259" t="s">
        <v>17</v>
      </c>
      <c r="I4098" s="259" t="s">
        <v>378</v>
      </c>
      <c r="J4098" s="259" t="s">
        <v>7319</v>
      </c>
      <c r="K4098" s="259" t="s">
        <v>7346</v>
      </c>
      <c r="L4098" s="260">
        <v>45715</v>
      </c>
      <c r="M4098" s="259" t="s">
        <v>310</v>
      </c>
    </row>
    <row r="4099" spans="1:13" x14ac:dyDescent="0.35">
      <c r="A4099" s="261" t="s">
        <v>2776</v>
      </c>
      <c r="B4099" s="261" t="s">
        <v>2777</v>
      </c>
      <c r="C4099" s="261" t="s">
        <v>775</v>
      </c>
      <c r="D4099" s="261" t="s">
        <v>21</v>
      </c>
      <c r="E4099" s="261" t="s">
        <v>17</v>
      </c>
      <c r="F4099" s="261" t="s">
        <v>17</v>
      </c>
      <c r="G4099" s="261" t="s">
        <v>17</v>
      </c>
      <c r="H4099" s="261" t="s">
        <v>17</v>
      </c>
      <c r="I4099" s="261" t="s">
        <v>378</v>
      </c>
      <c r="J4099" s="261" t="s">
        <v>7319</v>
      </c>
      <c r="K4099" s="261" t="s">
        <v>7347</v>
      </c>
      <c r="L4099" s="262">
        <v>45715</v>
      </c>
      <c r="M4099" s="261" t="s">
        <v>20</v>
      </c>
    </row>
    <row r="4100" spans="1:13" x14ac:dyDescent="0.35">
      <c r="A4100" s="259" t="s">
        <v>2776</v>
      </c>
      <c r="B4100" s="259" t="s">
        <v>2777</v>
      </c>
      <c r="C4100" s="259" t="s">
        <v>775</v>
      </c>
      <c r="D4100" s="259" t="s">
        <v>558</v>
      </c>
      <c r="E4100" s="259" t="s">
        <v>17</v>
      </c>
      <c r="F4100" s="259" t="s">
        <v>17</v>
      </c>
      <c r="G4100" s="259" t="s">
        <v>17</v>
      </c>
      <c r="H4100" s="259" t="s">
        <v>17</v>
      </c>
      <c r="I4100" s="259" t="s">
        <v>378</v>
      </c>
      <c r="J4100" s="259" t="s">
        <v>7319</v>
      </c>
      <c r="K4100" s="259" t="s">
        <v>7348</v>
      </c>
      <c r="L4100" s="260">
        <v>45715</v>
      </c>
      <c r="M4100" s="259" t="s">
        <v>20</v>
      </c>
    </row>
    <row r="4101" spans="1:13" x14ac:dyDescent="0.35">
      <c r="A4101" s="261" t="s">
        <v>2776</v>
      </c>
      <c r="B4101" s="261" t="s">
        <v>2777</v>
      </c>
      <c r="C4101" s="261" t="s">
        <v>775</v>
      </c>
      <c r="D4101" s="261" t="s">
        <v>24</v>
      </c>
      <c r="E4101" s="261" t="s">
        <v>17</v>
      </c>
      <c r="F4101" s="261" t="s">
        <v>17</v>
      </c>
      <c r="G4101" s="261" t="s">
        <v>17</v>
      </c>
      <c r="H4101" s="261" t="s">
        <v>17</v>
      </c>
      <c r="I4101" s="261" t="s">
        <v>378</v>
      </c>
      <c r="J4101" s="261" t="s">
        <v>7319</v>
      </c>
      <c r="K4101" s="261" t="s">
        <v>7349</v>
      </c>
      <c r="L4101" s="262">
        <v>45715</v>
      </c>
      <c r="M4101" s="261" t="s">
        <v>20</v>
      </c>
    </row>
    <row r="4102" spans="1:13" x14ac:dyDescent="0.35">
      <c r="A4102" s="259" t="s">
        <v>3341</v>
      </c>
      <c r="B4102" s="259" t="s">
        <v>3342</v>
      </c>
      <c r="C4102" s="259" t="s">
        <v>3343</v>
      </c>
      <c r="D4102" s="259" t="s">
        <v>648</v>
      </c>
      <c r="E4102" s="259">
        <v>19658835</v>
      </c>
      <c r="F4102" s="259" t="s">
        <v>7350</v>
      </c>
      <c r="G4102" s="259" t="s">
        <v>742</v>
      </c>
      <c r="H4102" s="259">
        <v>2</v>
      </c>
      <c r="I4102" s="259" t="s">
        <v>7351</v>
      </c>
      <c r="J4102" s="259" t="s">
        <v>7352</v>
      </c>
      <c r="K4102" s="259" t="s">
        <v>7353</v>
      </c>
      <c r="L4102" s="260">
        <v>45715</v>
      </c>
      <c r="M4102" s="259" t="s">
        <v>310</v>
      </c>
    </row>
    <row r="4103" spans="1:13" x14ac:dyDescent="0.35">
      <c r="A4103" s="261" t="s">
        <v>3341</v>
      </c>
      <c r="B4103" s="261" t="s">
        <v>3342</v>
      </c>
      <c r="C4103" s="261" t="s">
        <v>3343</v>
      </c>
      <c r="D4103" s="261" t="s">
        <v>653</v>
      </c>
      <c r="E4103" s="261">
        <v>743532</v>
      </c>
      <c r="F4103" s="261" t="s">
        <v>7354</v>
      </c>
      <c r="G4103" s="261" t="s">
        <v>358</v>
      </c>
      <c r="H4103" s="261">
        <v>1</v>
      </c>
      <c r="I4103" s="261" t="s">
        <v>7355</v>
      </c>
      <c r="J4103" s="261" t="s">
        <v>7356</v>
      </c>
      <c r="K4103" s="261" t="s">
        <v>7357</v>
      </c>
      <c r="L4103" s="262">
        <v>45715</v>
      </c>
      <c r="M4103" s="261" t="s">
        <v>310</v>
      </c>
    </row>
    <row r="4104" spans="1:13" x14ac:dyDescent="0.35">
      <c r="A4104" s="259" t="s">
        <v>3341</v>
      </c>
      <c r="B4104" s="259" t="s">
        <v>3342</v>
      </c>
      <c r="C4104" s="259" t="s">
        <v>3343</v>
      </c>
      <c r="D4104" s="259" t="s">
        <v>658</v>
      </c>
      <c r="E4104" s="259">
        <v>19658835</v>
      </c>
      <c r="F4104" s="259" t="s">
        <v>7358</v>
      </c>
      <c r="G4104" s="259" t="s">
        <v>742</v>
      </c>
      <c r="H4104" s="259">
        <v>2</v>
      </c>
      <c r="I4104" s="259" t="s">
        <v>7359</v>
      </c>
      <c r="J4104" s="259" t="s">
        <v>7360</v>
      </c>
      <c r="K4104" s="259" t="s">
        <v>7361</v>
      </c>
      <c r="L4104" s="260">
        <v>45715</v>
      </c>
      <c r="M4104" s="259" t="s">
        <v>20</v>
      </c>
    </row>
    <row r="4105" spans="1:13" x14ac:dyDescent="0.35">
      <c r="A4105" s="261" t="s">
        <v>3341</v>
      </c>
      <c r="B4105" s="261" t="s">
        <v>3342</v>
      </c>
      <c r="C4105" s="261" t="s">
        <v>3343</v>
      </c>
      <c r="D4105" s="261" t="s">
        <v>663</v>
      </c>
      <c r="E4105" s="261">
        <v>534600</v>
      </c>
      <c r="F4105" s="261" t="s">
        <v>4034</v>
      </c>
      <c r="G4105" s="261" t="s">
        <v>742</v>
      </c>
      <c r="H4105" s="261">
        <v>2</v>
      </c>
      <c r="I4105" s="261" t="s">
        <v>4035</v>
      </c>
      <c r="J4105" s="261" t="s">
        <v>7362</v>
      </c>
      <c r="K4105" s="261" t="s">
        <v>7363</v>
      </c>
      <c r="L4105" s="262">
        <v>45715</v>
      </c>
      <c r="M4105" s="261" t="s">
        <v>20</v>
      </c>
    </row>
    <row r="4106" spans="1:13" x14ac:dyDescent="0.35">
      <c r="A4106" s="259" t="s">
        <v>3341</v>
      </c>
      <c r="B4106" s="259" t="s">
        <v>3342</v>
      </c>
      <c r="C4106" s="259" t="s">
        <v>3343</v>
      </c>
      <c r="D4106" s="259" t="s">
        <v>413</v>
      </c>
      <c r="E4106" s="259">
        <v>534600</v>
      </c>
      <c r="F4106" s="259" t="s">
        <v>4034</v>
      </c>
      <c r="G4106" s="259" t="s">
        <v>742</v>
      </c>
      <c r="H4106" s="259">
        <v>2</v>
      </c>
      <c r="I4106" s="259" t="s">
        <v>4035</v>
      </c>
      <c r="J4106" s="259" t="s">
        <v>7364</v>
      </c>
      <c r="K4106" s="259" t="s">
        <v>7365</v>
      </c>
      <c r="L4106" s="260">
        <v>45715</v>
      </c>
      <c r="M4106" s="259" t="s">
        <v>20</v>
      </c>
    </row>
    <row r="4107" spans="1:13" x14ac:dyDescent="0.35">
      <c r="A4107" s="261" t="s">
        <v>3341</v>
      </c>
      <c r="B4107" s="261" t="s">
        <v>3342</v>
      </c>
      <c r="C4107" s="261" t="s">
        <v>3343</v>
      </c>
      <c r="D4107" s="261" t="s">
        <v>40</v>
      </c>
      <c r="E4107" s="261" t="s">
        <v>17</v>
      </c>
      <c r="F4107" s="261" t="s">
        <v>17</v>
      </c>
      <c r="G4107" s="261" t="s">
        <v>17</v>
      </c>
      <c r="H4107" s="261" t="s">
        <v>17</v>
      </c>
      <c r="I4107" s="261" t="s">
        <v>17</v>
      </c>
      <c r="J4107" s="261" t="s">
        <v>7366</v>
      </c>
      <c r="K4107" s="261" t="s">
        <v>7367</v>
      </c>
      <c r="L4107" s="262">
        <v>45715</v>
      </c>
      <c r="M4107" s="261" t="s">
        <v>20</v>
      </c>
    </row>
    <row r="4108" spans="1:13" x14ac:dyDescent="0.35">
      <c r="A4108" s="259" t="s">
        <v>3341</v>
      </c>
      <c r="B4108" s="259" t="s">
        <v>3342</v>
      </c>
      <c r="C4108" s="259" t="s">
        <v>3343</v>
      </c>
      <c r="D4108" s="259" t="s">
        <v>545</v>
      </c>
      <c r="E4108" s="259" t="s">
        <v>17</v>
      </c>
      <c r="F4108" s="259" t="s">
        <v>17</v>
      </c>
      <c r="G4108" s="259" t="s">
        <v>17</v>
      </c>
      <c r="H4108" s="259" t="s">
        <v>17</v>
      </c>
      <c r="I4108" s="259" t="s">
        <v>17</v>
      </c>
      <c r="J4108" s="259" t="s">
        <v>7366</v>
      </c>
      <c r="K4108" s="259" t="s">
        <v>7368</v>
      </c>
      <c r="L4108" s="260">
        <v>45715</v>
      </c>
      <c r="M4108" s="259" t="s">
        <v>310</v>
      </c>
    </row>
    <row r="4109" spans="1:13" x14ac:dyDescent="0.35">
      <c r="A4109" s="261" t="s">
        <v>3341</v>
      </c>
      <c r="B4109" s="261" t="s">
        <v>3342</v>
      </c>
      <c r="C4109" s="261" t="s">
        <v>3343</v>
      </c>
      <c r="D4109" s="261" t="s">
        <v>550</v>
      </c>
      <c r="E4109" s="261" t="s">
        <v>17</v>
      </c>
      <c r="F4109" s="261" t="s">
        <v>17</v>
      </c>
      <c r="G4109" s="261" t="s">
        <v>17</v>
      </c>
      <c r="H4109" s="261" t="s">
        <v>17</v>
      </c>
      <c r="I4109" s="261" t="s">
        <v>17</v>
      </c>
      <c r="J4109" s="261" t="s">
        <v>7366</v>
      </c>
      <c r="K4109" s="261" t="s">
        <v>7369</v>
      </c>
      <c r="L4109" s="262">
        <v>45715</v>
      </c>
      <c r="M4109" s="261" t="s">
        <v>310</v>
      </c>
    </row>
    <row r="4110" spans="1:13" x14ac:dyDescent="0.35">
      <c r="A4110" s="259" t="s">
        <v>3341</v>
      </c>
      <c r="B4110" s="259" t="s">
        <v>3342</v>
      </c>
      <c r="C4110" s="259" t="s">
        <v>3343</v>
      </c>
      <c r="D4110" s="259" t="s">
        <v>686</v>
      </c>
      <c r="E4110" s="259">
        <v>534600</v>
      </c>
      <c r="F4110" s="259" t="s">
        <v>4034</v>
      </c>
      <c r="G4110" s="259" t="s">
        <v>742</v>
      </c>
      <c r="H4110" s="259">
        <v>2</v>
      </c>
      <c r="I4110" s="259" t="s">
        <v>4035</v>
      </c>
      <c r="J4110" s="259" t="s">
        <v>7370</v>
      </c>
      <c r="K4110" s="259" t="s">
        <v>7371</v>
      </c>
      <c r="L4110" s="260">
        <v>45715</v>
      </c>
      <c r="M4110" s="259" t="s">
        <v>20</v>
      </c>
    </row>
    <row r="4111" spans="1:13" x14ac:dyDescent="0.35">
      <c r="A4111" s="261" t="s">
        <v>3341</v>
      </c>
      <c r="B4111" s="261" t="s">
        <v>3342</v>
      </c>
      <c r="C4111" s="261" t="s">
        <v>3343</v>
      </c>
      <c r="D4111" s="261" t="s">
        <v>691</v>
      </c>
      <c r="E4111" s="261">
        <v>6472440</v>
      </c>
      <c r="F4111" s="261" t="s">
        <v>7372</v>
      </c>
      <c r="G4111" s="261" t="s">
        <v>742</v>
      </c>
      <c r="H4111" s="261">
        <v>2</v>
      </c>
      <c r="I4111" s="261" t="s">
        <v>7359</v>
      </c>
      <c r="J4111" s="261" t="s">
        <v>3762</v>
      </c>
      <c r="K4111" s="261" t="s">
        <v>7373</v>
      </c>
      <c r="L4111" s="262">
        <v>45715</v>
      </c>
      <c r="M4111" s="261" t="s">
        <v>20</v>
      </c>
    </row>
    <row r="4112" spans="1:13" x14ac:dyDescent="0.35">
      <c r="A4112" s="259" t="s">
        <v>3341</v>
      </c>
      <c r="B4112" s="259" t="s">
        <v>3342</v>
      </c>
      <c r="C4112" s="259" t="s">
        <v>3343</v>
      </c>
      <c r="D4112" s="259" t="s">
        <v>696</v>
      </c>
      <c r="E4112" s="259">
        <v>12757893</v>
      </c>
      <c r="F4112" s="259" t="s">
        <v>4034</v>
      </c>
      <c r="G4112" s="259" t="s">
        <v>742</v>
      </c>
      <c r="H4112" s="259">
        <v>2</v>
      </c>
      <c r="I4112" s="259" t="s">
        <v>4035</v>
      </c>
      <c r="J4112" s="259" t="s">
        <v>6913</v>
      </c>
      <c r="K4112" s="259" t="s">
        <v>7374</v>
      </c>
      <c r="L4112" s="260">
        <v>45715</v>
      </c>
      <c r="M4112" s="259" t="s">
        <v>20</v>
      </c>
    </row>
    <row r="4113" spans="1:13" x14ac:dyDescent="0.35">
      <c r="A4113" s="261" t="s">
        <v>3341</v>
      </c>
      <c r="B4113" s="261" t="s">
        <v>3342</v>
      </c>
      <c r="C4113" s="261" t="s">
        <v>3343</v>
      </c>
      <c r="D4113" s="261" t="s">
        <v>699</v>
      </c>
      <c r="E4113" s="261">
        <v>534600</v>
      </c>
      <c r="F4113" s="261" t="s">
        <v>4034</v>
      </c>
      <c r="G4113" s="261" t="s">
        <v>742</v>
      </c>
      <c r="H4113" s="261">
        <v>2</v>
      </c>
      <c r="I4113" s="261" t="s">
        <v>4035</v>
      </c>
      <c r="J4113" s="261" t="s">
        <v>4229</v>
      </c>
      <c r="K4113" s="261" t="s">
        <v>7375</v>
      </c>
      <c r="L4113" s="262">
        <v>45715</v>
      </c>
      <c r="M4113" s="261" t="s">
        <v>20</v>
      </c>
    </row>
    <row r="4114" spans="1:13" x14ac:dyDescent="0.35">
      <c r="A4114" s="259" t="s">
        <v>3341</v>
      </c>
      <c r="B4114" s="259" t="s">
        <v>3342</v>
      </c>
      <c r="C4114" s="259" t="s">
        <v>3343</v>
      </c>
      <c r="D4114" s="259" t="s">
        <v>702</v>
      </c>
      <c r="E4114" s="259" t="s">
        <v>17</v>
      </c>
      <c r="F4114" s="259" t="s">
        <v>17</v>
      </c>
      <c r="G4114" s="259" t="s">
        <v>17</v>
      </c>
      <c r="H4114" s="259" t="s">
        <v>17</v>
      </c>
      <c r="I4114" s="259" t="s">
        <v>17</v>
      </c>
      <c r="J4114" s="259" t="s">
        <v>4229</v>
      </c>
      <c r="K4114" s="259" t="s">
        <v>7376</v>
      </c>
      <c r="L4114" s="260">
        <v>45715</v>
      </c>
      <c r="M4114" s="259" t="s">
        <v>20</v>
      </c>
    </row>
    <row r="4115" spans="1:13" x14ac:dyDescent="0.35">
      <c r="A4115" s="261" t="s">
        <v>3341</v>
      </c>
      <c r="B4115" s="261" t="s">
        <v>3342</v>
      </c>
      <c r="C4115" s="261" t="s">
        <v>3343</v>
      </c>
      <c r="D4115" s="261" t="s">
        <v>572</v>
      </c>
      <c r="E4115" s="261" t="s">
        <v>17</v>
      </c>
      <c r="F4115" s="261" t="s">
        <v>17</v>
      </c>
      <c r="G4115" s="261" t="s">
        <v>17</v>
      </c>
      <c r="H4115" s="261" t="s">
        <v>17</v>
      </c>
      <c r="I4115" s="261" t="s">
        <v>17</v>
      </c>
      <c r="J4115" s="261" t="s">
        <v>4229</v>
      </c>
      <c r="K4115" s="261" t="s">
        <v>7377</v>
      </c>
      <c r="L4115" s="262">
        <v>45715</v>
      </c>
      <c r="M4115" s="261" t="s">
        <v>20</v>
      </c>
    </row>
    <row r="4116" spans="1:13" x14ac:dyDescent="0.35">
      <c r="A4116" s="259" t="s">
        <v>3341</v>
      </c>
      <c r="B4116" s="259" t="s">
        <v>3342</v>
      </c>
      <c r="C4116" s="259" t="s">
        <v>3343</v>
      </c>
      <c r="D4116" s="259" t="s">
        <v>282</v>
      </c>
      <c r="E4116" s="259">
        <v>3</v>
      </c>
      <c r="F4116" s="259" t="s">
        <v>4034</v>
      </c>
      <c r="G4116" s="259" t="s">
        <v>358</v>
      </c>
      <c r="H4116" s="259">
        <v>1</v>
      </c>
      <c r="I4116" s="259" t="s">
        <v>4035</v>
      </c>
      <c r="J4116" s="259" t="s">
        <v>7378</v>
      </c>
      <c r="K4116" s="259" t="s">
        <v>7379</v>
      </c>
      <c r="L4116" s="260">
        <v>45715</v>
      </c>
      <c r="M4116" s="259" t="s">
        <v>20</v>
      </c>
    </row>
    <row r="4117" spans="1:13" x14ac:dyDescent="0.35">
      <c r="A4117" s="261" t="s">
        <v>3341</v>
      </c>
      <c r="B4117" s="261" t="s">
        <v>3342</v>
      </c>
      <c r="C4117" s="261" t="s">
        <v>3343</v>
      </c>
      <c r="D4117" s="261" t="s">
        <v>26</v>
      </c>
      <c r="E4117" s="261" t="s">
        <v>17</v>
      </c>
      <c r="F4117" s="261" t="s">
        <v>17</v>
      </c>
      <c r="G4117" s="261" t="s">
        <v>17</v>
      </c>
      <c r="H4117" s="261" t="s">
        <v>17</v>
      </c>
      <c r="I4117" s="261" t="s">
        <v>17</v>
      </c>
      <c r="J4117" s="261" t="s">
        <v>7366</v>
      </c>
      <c r="K4117" s="261" t="s">
        <v>7380</v>
      </c>
      <c r="L4117" s="262">
        <v>45715</v>
      </c>
      <c r="M4117" s="261" t="s">
        <v>20</v>
      </c>
    </row>
    <row r="4118" spans="1:13" x14ac:dyDescent="0.35">
      <c r="A4118" s="259" t="s">
        <v>3341</v>
      </c>
      <c r="B4118" s="259" t="s">
        <v>3342</v>
      </c>
      <c r="C4118" s="259" t="s">
        <v>3343</v>
      </c>
      <c r="D4118" s="259" t="s">
        <v>28</v>
      </c>
      <c r="E4118" s="259" t="s">
        <v>17</v>
      </c>
      <c r="F4118" s="259" t="s">
        <v>17</v>
      </c>
      <c r="G4118" s="259" t="s">
        <v>17</v>
      </c>
      <c r="H4118" s="259" t="s">
        <v>17</v>
      </c>
      <c r="I4118" s="259" t="s">
        <v>17</v>
      </c>
      <c r="J4118" s="259" t="s">
        <v>7366</v>
      </c>
      <c r="K4118" s="259" t="s">
        <v>7381</v>
      </c>
      <c r="L4118" s="260">
        <v>45715</v>
      </c>
      <c r="M4118" s="259" t="s">
        <v>20</v>
      </c>
    </row>
    <row r="4119" spans="1:13" x14ac:dyDescent="0.35">
      <c r="A4119" s="261" t="s">
        <v>3341</v>
      </c>
      <c r="B4119" s="261" t="s">
        <v>3342</v>
      </c>
      <c r="C4119" s="261" t="s">
        <v>3343</v>
      </c>
      <c r="D4119" s="261" t="s">
        <v>38</v>
      </c>
      <c r="E4119" s="261" t="s">
        <v>17</v>
      </c>
      <c r="F4119" s="261" t="s">
        <v>17</v>
      </c>
      <c r="G4119" s="261" t="s">
        <v>17</v>
      </c>
      <c r="H4119" s="261" t="s">
        <v>17</v>
      </c>
      <c r="I4119" s="261" t="s">
        <v>17</v>
      </c>
      <c r="J4119" s="261" t="s">
        <v>7366</v>
      </c>
      <c r="K4119" s="261" t="s">
        <v>7382</v>
      </c>
      <c r="L4119" s="262">
        <v>45715</v>
      </c>
      <c r="M4119" s="261" t="s">
        <v>20</v>
      </c>
    </row>
    <row r="4120" spans="1:13" x14ac:dyDescent="0.35">
      <c r="A4120" s="259" t="s">
        <v>3341</v>
      </c>
      <c r="B4120" s="259" t="s">
        <v>3342</v>
      </c>
      <c r="C4120" s="259" t="s">
        <v>3343</v>
      </c>
      <c r="D4120" s="259" t="s">
        <v>16</v>
      </c>
      <c r="E4120" s="259" t="s">
        <v>17</v>
      </c>
      <c r="F4120" s="259" t="s">
        <v>17</v>
      </c>
      <c r="G4120" s="259" t="s">
        <v>17</v>
      </c>
      <c r="H4120" s="259" t="s">
        <v>17</v>
      </c>
      <c r="I4120" s="259" t="s">
        <v>17</v>
      </c>
      <c r="J4120" s="259" t="s">
        <v>7366</v>
      </c>
      <c r="K4120" s="259" t="s">
        <v>7383</v>
      </c>
      <c r="L4120" s="260">
        <v>45715</v>
      </c>
      <c r="M4120" s="259" t="s">
        <v>20</v>
      </c>
    </row>
    <row r="4121" spans="1:13" x14ac:dyDescent="0.35">
      <c r="A4121" s="261" t="s">
        <v>3341</v>
      </c>
      <c r="B4121" s="261" t="s">
        <v>3342</v>
      </c>
      <c r="C4121" s="261" t="s">
        <v>3343</v>
      </c>
      <c r="D4121" s="261" t="s">
        <v>21</v>
      </c>
      <c r="E4121" s="261" t="s">
        <v>17</v>
      </c>
      <c r="F4121" s="261" t="s">
        <v>17</v>
      </c>
      <c r="G4121" s="261" t="s">
        <v>17</v>
      </c>
      <c r="H4121" s="261" t="s">
        <v>17</v>
      </c>
      <c r="I4121" s="261" t="s">
        <v>17</v>
      </c>
      <c r="J4121" s="261" t="s">
        <v>7366</v>
      </c>
      <c r="K4121" s="261" t="s">
        <v>7384</v>
      </c>
      <c r="L4121" s="262">
        <v>45715</v>
      </c>
      <c r="M4121" s="261" t="s">
        <v>20</v>
      </c>
    </row>
    <row r="4122" spans="1:13" x14ac:dyDescent="0.35">
      <c r="A4122" s="259" t="s">
        <v>3341</v>
      </c>
      <c r="B4122" s="259" t="s">
        <v>3342</v>
      </c>
      <c r="C4122" s="259" t="s">
        <v>3343</v>
      </c>
      <c r="D4122" s="259" t="s">
        <v>558</v>
      </c>
      <c r="E4122" s="259" t="s">
        <v>17</v>
      </c>
      <c r="F4122" s="259" t="s">
        <v>17</v>
      </c>
      <c r="G4122" s="259" t="s">
        <v>17</v>
      </c>
      <c r="H4122" s="259" t="s">
        <v>17</v>
      </c>
      <c r="I4122" s="259" t="s">
        <v>17</v>
      </c>
      <c r="J4122" s="259" t="s">
        <v>7366</v>
      </c>
      <c r="K4122" s="259" t="s">
        <v>7385</v>
      </c>
      <c r="L4122" s="260">
        <v>45715</v>
      </c>
      <c r="M4122" s="259" t="s">
        <v>20</v>
      </c>
    </row>
    <row r="4123" spans="1:13" x14ac:dyDescent="0.35">
      <c r="A4123" s="261" t="s">
        <v>3341</v>
      </c>
      <c r="B4123" s="261" t="s">
        <v>3342</v>
      </c>
      <c r="C4123" s="261" t="s">
        <v>3343</v>
      </c>
      <c r="D4123" s="261" t="s">
        <v>24</v>
      </c>
      <c r="E4123" s="261" t="s">
        <v>17</v>
      </c>
      <c r="F4123" s="261" t="s">
        <v>17</v>
      </c>
      <c r="G4123" s="261" t="s">
        <v>17</v>
      </c>
      <c r="H4123" s="261" t="s">
        <v>17</v>
      </c>
      <c r="I4123" s="261" t="s">
        <v>17</v>
      </c>
      <c r="J4123" s="261" t="s">
        <v>7366</v>
      </c>
      <c r="K4123" s="261" t="s">
        <v>7386</v>
      </c>
      <c r="L4123" s="262">
        <v>45715</v>
      </c>
      <c r="M4123" s="261" t="s">
        <v>20</v>
      </c>
    </row>
    <row r="4124" spans="1:13" x14ac:dyDescent="0.35">
      <c r="A4124" s="259" t="s">
        <v>1702</v>
      </c>
      <c r="B4124" s="259" t="s">
        <v>1703</v>
      </c>
      <c r="C4124" s="259" t="s">
        <v>1644</v>
      </c>
      <c r="D4124" s="259" t="s">
        <v>648</v>
      </c>
      <c r="E4124" s="259">
        <v>211140729</v>
      </c>
      <c r="F4124" s="259" t="s">
        <v>6817</v>
      </c>
      <c r="G4124" s="259" t="s">
        <v>742</v>
      </c>
      <c r="H4124" s="259">
        <v>2</v>
      </c>
      <c r="I4124" s="259" t="s">
        <v>7387</v>
      </c>
      <c r="J4124" s="259" t="s">
        <v>7388</v>
      </c>
      <c r="K4124" s="259" t="s">
        <v>7389</v>
      </c>
      <c r="L4124" s="260">
        <v>45715</v>
      </c>
      <c r="M4124" s="259" t="s">
        <v>310</v>
      </c>
    </row>
    <row r="4125" spans="1:13" x14ac:dyDescent="0.35">
      <c r="A4125" s="261" t="s">
        <v>1702</v>
      </c>
      <c r="B4125" s="261" t="s">
        <v>1703</v>
      </c>
      <c r="C4125" s="261" t="s">
        <v>1644</v>
      </c>
      <c r="D4125" s="261" t="s">
        <v>653</v>
      </c>
      <c r="E4125" s="261">
        <v>1559256</v>
      </c>
      <c r="F4125" s="261" t="s">
        <v>7390</v>
      </c>
      <c r="G4125" s="261" t="s">
        <v>742</v>
      </c>
      <c r="H4125" s="261">
        <v>2</v>
      </c>
      <c r="I4125" s="261" t="s">
        <v>7391</v>
      </c>
      <c r="J4125" s="261" t="s">
        <v>7392</v>
      </c>
      <c r="K4125" s="261" t="s">
        <v>7393</v>
      </c>
      <c r="L4125" s="262">
        <v>45715</v>
      </c>
      <c r="M4125" s="261" t="s">
        <v>310</v>
      </c>
    </row>
    <row r="4126" spans="1:13" x14ac:dyDescent="0.35">
      <c r="A4126" s="259" t="s">
        <v>1702</v>
      </c>
      <c r="B4126" s="259" t="s">
        <v>1703</v>
      </c>
      <c r="C4126" s="259" t="s">
        <v>1644</v>
      </c>
      <c r="D4126" s="259" t="s">
        <v>658</v>
      </c>
      <c r="E4126" s="259">
        <v>3941175</v>
      </c>
      <c r="F4126" s="259" t="s">
        <v>7390</v>
      </c>
      <c r="G4126" s="259" t="s">
        <v>742</v>
      </c>
      <c r="H4126" s="259">
        <v>2</v>
      </c>
      <c r="I4126" s="259" t="s">
        <v>7391</v>
      </c>
      <c r="J4126" s="259" t="s">
        <v>7394</v>
      </c>
      <c r="K4126" s="259" t="s">
        <v>7395</v>
      </c>
      <c r="L4126" s="260">
        <v>45715</v>
      </c>
      <c r="M4126" s="259" t="s">
        <v>310</v>
      </c>
    </row>
    <row r="4127" spans="1:13" x14ac:dyDescent="0.35">
      <c r="A4127" s="261" t="s">
        <v>1702</v>
      </c>
      <c r="B4127" s="261" t="s">
        <v>1703</v>
      </c>
      <c r="C4127" s="261" t="s">
        <v>1644</v>
      </c>
      <c r="D4127" s="261" t="s">
        <v>663</v>
      </c>
      <c r="E4127" s="261">
        <v>745000</v>
      </c>
      <c r="F4127" s="261" t="s">
        <v>7396</v>
      </c>
      <c r="G4127" s="261" t="s">
        <v>358</v>
      </c>
      <c r="H4127" s="261">
        <v>1</v>
      </c>
      <c r="I4127" s="261" t="s">
        <v>7397</v>
      </c>
      <c r="J4127" s="261" t="s">
        <v>7398</v>
      </c>
      <c r="K4127" s="261" t="s">
        <v>7399</v>
      </c>
      <c r="L4127" s="262">
        <v>45715</v>
      </c>
      <c r="M4127" s="261" t="s">
        <v>310</v>
      </c>
    </row>
    <row r="4128" spans="1:13" x14ac:dyDescent="0.35">
      <c r="A4128" s="259" t="s">
        <v>1702</v>
      </c>
      <c r="B4128" s="259" t="s">
        <v>1703</v>
      </c>
      <c r="C4128" s="259" t="s">
        <v>1644</v>
      </c>
      <c r="D4128" s="259" t="s">
        <v>413</v>
      </c>
      <c r="E4128" s="259">
        <v>12300</v>
      </c>
      <c r="F4128" s="259" t="s">
        <v>7400</v>
      </c>
      <c r="G4128" s="259" t="s">
        <v>22</v>
      </c>
      <c r="H4128" s="259">
        <v>3</v>
      </c>
      <c r="I4128" s="259" t="s">
        <v>7401</v>
      </c>
      <c r="J4128" s="259" t="s">
        <v>7402</v>
      </c>
      <c r="K4128" s="259" t="s">
        <v>7403</v>
      </c>
      <c r="L4128" s="260">
        <v>45715</v>
      </c>
      <c r="M4128" s="259" t="s">
        <v>310</v>
      </c>
    </row>
    <row r="4129" spans="1:13" x14ac:dyDescent="0.35">
      <c r="A4129" s="261" t="s">
        <v>1702</v>
      </c>
      <c r="B4129" s="261" t="s">
        <v>1703</v>
      </c>
      <c r="C4129" s="261" t="s">
        <v>1644</v>
      </c>
      <c r="D4129" s="261" t="s">
        <v>40</v>
      </c>
      <c r="E4129" s="261" t="s">
        <v>17</v>
      </c>
      <c r="F4129" s="261" t="s">
        <v>573</v>
      </c>
      <c r="G4129" s="261" t="s">
        <v>17</v>
      </c>
      <c r="H4129" s="261" t="s">
        <v>17</v>
      </c>
      <c r="I4129" s="261" t="s">
        <v>17</v>
      </c>
      <c r="J4129" s="261" t="s">
        <v>3459</v>
      </c>
      <c r="K4129" s="261" t="s">
        <v>7404</v>
      </c>
      <c r="L4129" s="262">
        <v>45715</v>
      </c>
      <c r="M4129" s="261" t="s">
        <v>20</v>
      </c>
    </row>
    <row r="4130" spans="1:13" x14ac:dyDescent="0.35">
      <c r="A4130" s="259" t="s">
        <v>1702</v>
      </c>
      <c r="B4130" s="259" t="s">
        <v>1703</v>
      </c>
      <c r="C4130" s="259" t="s">
        <v>1644</v>
      </c>
      <c r="D4130" s="259" t="s">
        <v>545</v>
      </c>
      <c r="E4130" s="259" t="s">
        <v>17</v>
      </c>
      <c r="F4130" s="259" t="s">
        <v>17</v>
      </c>
      <c r="G4130" s="259" t="s">
        <v>17</v>
      </c>
      <c r="H4130" s="259" t="s">
        <v>17</v>
      </c>
      <c r="I4130" s="259" t="s">
        <v>17</v>
      </c>
      <c r="J4130" s="259" t="s">
        <v>3459</v>
      </c>
      <c r="K4130" s="259" t="s">
        <v>7405</v>
      </c>
      <c r="L4130" s="260">
        <v>45715</v>
      </c>
      <c r="M4130" s="259" t="s">
        <v>20</v>
      </c>
    </row>
    <row r="4131" spans="1:13" x14ac:dyDescent="0.35">
      <c r="A4131" s="261" t="s">
        <v>1702</v>
      </c>
      <c r="B4131" s="261" t="s">
        <v>1703</v>
      </c>
      <c r="C4131" s="261" t="s">
        <v>1644</v>
      </c>
      <c r="D4131" s="261" t="s">
        <v>550</v>
      </c>
      <c r="E4131" s="261">
        <v>26</v>
      </c>
      <c r="F4131" s="261" t="s">
        <v>7406</v>
      </c>
      <c r="G4131" s="261" t="s">
        <v>742</v>
      </c>
      <c r="H4131" s="261">
        <v>2</v>
      </c>
      <c r="I4131" s="261" t="s">
        <v>7407</v>
      </c>
      <c r="J4131" s="261" t="s">
        <v>7408</v>
      </c>
      <c r="K4131" s="261" t="s">
        <v>7409</v>
      </c>
      <c r="L4131" s="262">
        <v>45715</v>
      </c>
      <c r="M4131" s="261" t="s">
        <v>20</v>
      </c>
    </row>
    <row r="4132" spans="1:13" x14ac:dyDescent="0.35">
      <c r="A4132" s="259" t="s">
        <v>1702</v>
      </c>
      <c r="B4132" s="259" t="s">
        <v>1703</v>
      </c>
      <c r="C4132" s="259" t="s">
        <v>1644</v>
      </c>
      <c r="D4132" s="259" t="s">
        <v>686</v>
      </c>
      <c r="E4132" s="259">
        <v>745000</v>
      </c>
      <c r="F4132" s="259" t="s">
        <v>7396</v>
      </c>
      <c r="G4132" s="259" t="s">
        <v>22</v>
      </c>
      <c r="H4132" s="259">
        <v>3</v>
      </c>
      <c r="I4132" s="259" t="s">
        <v>7397</v>
      </c>
      <c r="J4132" s="259" t="s">
        <v>7410</v>
      </c>
      <c r="K4132" s="259" t="s">
        <v>7411</v>
      </c>
      <c r="L4132" s="260">
        <v>45715</v>
      </c>
      <c r="M4132" s="259" t="s">
        <v>310</v>
      </c>
    </row>
    <row r="4133" spans="1:13" x14ac:dyDescent="0.35">
      <c r="A4133" s="261" t="s">
        <v>1702</v>
      </c>
      <c r="B4133" s="261" t="s">
        <v>1703</v>
      </c>
      <c r="C4133" s="261" t="s">
        <v>1644</v>
      </c>
      <c r="D4133" s="261" t="s">
        <v>691</v>
      </c>
      <c r="E4133" s="261">
        <v>3196175</v>
      </c>
      <c r="F4133" s="261" t="s">
        <v>7412</v>
      </c>
      <c r="G4133" s="261" t="s">
        <v>742</v>
      </c>
      <c r="H4133" s="261">
        <v>2</v>
      </c>
      <c r="I4133" s="261" t="s">
        <v>7413</v>
      </c>
      <c r="J4133" s="261" t="s">
        <v>7414</v>
      </c>
      <c r="K4133" s="261" t="s">
        <v>7415</v>
      </c>
      <c r="L4133" s="262">
        <v>45715</v>
      </c>
      <c r="M4133" s="261" t="s">
        <v>310</v>
      </c>
    </row>
    <row r="4134" spans="1:13" x14ac:dyDescent="0.35">
      <c r="A4134" s="259" t="s">
        <v>1702</v>
      </c>
      <c r="B4134" s="259" t="s">
        <v>1703</v>
      </c>
      <c r="C4134" s="259" t="s">
        <v>1644</v>
      </c>
      <c r="D4134" s="259" t="s">
        <v>696</v>
      </c>
      <c r="E4134" s="259">
        <v>0</v>
      </c>
      <c r="F4134" s="259" t="s">
        <v>7396</v>
      </c>
      <c r="G4134" s="259" t="s">
        <v>742</v>
      </c>
      <c r="H4134" s="259">
        <v>2</v>
      </c>
      <c r="I4134" s="259" t="s">
        <v>7397</v>
      </c>
      <c r="J4134" s="259" t="s">
        <v>7416</v>
      </c>
      <c r="K4134" s="259" t="s">
        <v>7417</v>
      </c>
      <c r="L4134" s="260">
        <v>45715</v>
      </c>
      <c r="M4134" s="259" t="s">
        <v>310</v>
      </c>
    </row>
    <row r="4135" spans="1:13" x14ac:dyDescent="0.35">
      <c r="A4135" s="261" t="s">
        <v>1702</v>
      </c>
      <c r="B4135" s="261" t="s">
        <v>1703</v>
      </c>
      <c r="C4135" s="261" t="s">
        <v>1644</v>
      </c>
      <c r="D4135" s="261" t="s">
        <v>699</v>
      </c>
      <c r="E4135" s="261">
        <v>745000</v>
      </c>
      <c r="F4135" s="261" t="s">
        <v>7396</v>
      </c>
      <c r="G4135" s="261" t="s">
        <v>742</v>
      </c>
      <c r="H4135" s="261">
        <v>2</v>
      </c>
      <c r="I4135" s="261" t="s">
        <v>7397</v>
      </c>
      <c r="J4135" s="261" t="s">
        <v>4229</v>
      </c>
      <c r="K4135" s="261" t="s">
        <v>7418</v>
      </c>
      <c r="L4135" s="262">
        <v>45715</v>
      </c>
      <c r="M4135" s="261" t="s">
        <v>310</v>
      </c>
    </row>
    <row r="4136" spans="1:13" x14ac:dyDescent="0.35">
      <c r="A4136" s="259" t="s">
        <v>1702</v>
      </c>
      <c r="B4136" s="259" t="s">
        <v>1703</v>
      </c>
      <c r="C4136" s="259" t="s">
        <v>1644</v>
      </c>
      <c r="D4136" s="259" t="s">
        <v>702</v>
      </c>
      <c r="E4136" s="259" t="s">
        <v>17</v>
      </c>
      <c r="F4136" s="259" t="s">
        <v>573</v>
      </c>
      <c r="G4136" s="259" t="s">
        <v>17</v>
      </c>
      <c r="H4136" s="259" t="s">
        <v>17</v>
      </c>
      <c r="I4136" s="259" t="s">
        <v>17</v>
      </c>
      <c r="J4136" s="259" t="s">
        <v>4229</v>
      </c>
      <c r="K4136" s="259" t="s">
        <v>7419</v>
      </c>
      <c r="L4136" s="260">
        <v>45715</v>
      </c>
      <c r="M4136" s="259" t="s">
        <v>310</v>
      </c>
    </row>
    <row r="4137" spans="1:13" x14ac:dyDescent="0.35">
      <c r="A4137" s="261" t="s">
        <v>1702</v>
      </c>
      <c r="B4137" s="261" t="s">
        <v>1703</v>
      </c>
      <c r="C4137" s="261" t="s">
        <v>1644</v>
      </c>
      <c r="D4137" s="261" t="s">
        <v>572</v>
      </c>
      <c r="E4137" s="261" t="s">
        <v>17</v>
      </c>
      <c r="F4137" s="261" t="s">
        <v>573</v>
      </c>
      <c r="G4137" s="261" t="s">
        <v>17</v>
      </c>
      <c r="H4137" s="261" t="s">
        <v>17</v>
      </c>
      <c r="I4137" s="261" t="s">
        <v>17</v>
      </c>
      <c r="J4137" s="261" t="s">
        <v>4229</v>
      </c>
      <c r="K4137" s="261" t="s">
        <v>7420</v>
      </c>
      <c r="L4137" s="262">
        <v>45715</v>
      </c>
      <c r="M4137" s="261" t="s">
        <v>310</v>
      </c>
    </row>
    <row r="4138" spans="1:13" x14ac:dyDescent="0.35">
      <c r="A4138" s="259" t="s">
        <v>1702</v>
      </c>
      <c r="B4138" s="259" t="s">
        <v>1703</v>
      </c>
      <c r="C4138" s="259" t="s">
        <v>1644</v>
      </c>
      <c r="D4138" s="259" t="s">
        <v>282</v>
      </c>
      <c r="E4138" s="259">
        <v>1</v>
      </c>
      <c r="F4138" s="259" t="s">
        <v>7421</v>
      </c>
      <c r="G4138" s="259" t="s">
        <v>358</v>
      </c>
      <c r="H4138" s="259">
        <v>1</v>
      </c>
      <c r="I4138" s="259" t="s">
        <v>7422</v>
      </c>
      <c r="J4138" s="259" t="s">
        <v>7423</v>
      </c>
      <c r="K4138" s="259" t="s">
        <v>7424</v>
      </c>
      <c r="L4138" s="260">
        <v>45715</v>
      </c>
      <c r="M4138" s="259" t="s">
        <v>20</v>
      </c>
    </row>
    <row r="4139" spans="1:13" x14ac:dyDescent="0.35">
      <c r="A4139" s="261" t="s">
        <v>1702</v>
      </c>
      <c r="B4139" s="261" t="s">
        <v>1703</v>
      </c>
      <c r="C4139" s="261" t="s">
        <v>1644</v>
      </c>
      <c r="D4139" s="261" t="s">
        <v>38</v>
      </c>
      <c r="E4139" s="261" t="s">
        <v>17</v>
      </c>
      <c r="F4139" s="261" t="s">
        <v>17</v>
      </c>
      <c r="G4139" s="261" t="s">
        <v>17</v>
      </c>
      <c r="H4139" s="261" t="s">
        <v>17</v>
      </c>
      <c r="I4139" s="261" t="s">
        <v>17</v>
      </c>
      <c r="J4139" s="261" t="s">
        <v>3459</v>
      </c>
      <c r="K4139" s="261" t="s">
        <v>7425</v>
      </c>
      <c r="L4139" s="262">
        <v>45715</v>
      </c>
      <c r="M4139" s="261" t="s">
        <v>20</v>
      </c>
    </row>
    <row r="4140" spans="1:13" x14ac:dyDescent="0.35">
      <c r="A4140" s="259" t="s">
        <v>1702</v>
      </c>
      <c r="B4140" s="259" t="s">
        <v>1703</v>
      </c>
      <c r="C4140" s="259" t="s">
        <v>1644</v>
      </c>
      <c r="D4140" s="259" t="s">
        <v>16</v>
      </c>
      <c r="E4140" s="259" t="s">
        <v>17</v>
      </c>
      <c r="F4140" s="259" t="s">
        <v>17</v>
      </c>
      <c r="G4140" s="259" t="s">
        <v>17</v>
      </c>
      <c r="H4140" s="259" t="s">
        <v>17</v>
      </c>
      <c r="I4140" s="259" t="s">
        <v>17</v>
      </c>
      <c r="J4140" s="259" t="s">
        <v>3459</v>
      </c>
      <c r="K4140" s="259" t="s">
        <v>7426</v>
      </c>
      <c r="L4140" s="260">
        <v>45715</v>
      </c>
      <c r="M4140" s="259" t="s">
        <v>20</v>
      </c>
    </row>
    <row r="4141" spans="1:13" x14ac:dyDescent="0.35">
      <c r="A4141" s="261" t="s">
        <v>1702</v>
      </c>
      <c r="B4141" s="261" t="s">
        <v>1703</v>
      </c>
      <c r="C4141" s="261" t="s">
        <v>1644</v>
      </c>
      <c r="D4141" s="261" t="s">
        <v>21</v>
      </c>
      <c r="E4141" s="261" t="s">
        <v>17</v>
      </c>
      <c r="F4141" s="261" t="s">
        <v>17</v>
      </c>
      <c r="G4141" s="261" t="s">
        <v>17</v>
      </c>
      <c r="H4141" s="261" t="s">
        <v>17</v>
      </c>
      <c r="I4141" s="261" t="s">
        <v>17</v>
      </c>
      <c r="J4141" s="261" t="s">
        <v>3459</v>
      </c>
      <c r="K4141" s="261" t="s">
        <v>7427</v>
      </c>
      <c r="L4141" s="262">
        <v>45715</v>
      </c>
      <c r="M4141" s="261" t="s">
        <v>20</v>
      </c>
    </row>
    <row r="4142" spans="1:13" x14ac:dyDescent="0.35">
      <c r="A4142" s="259" t="s">
        <v>1702</v>
      </c>
      <c r="B4142" s="259" t="s">
        <v>1703</v>
      </c>
      <c r="C4142" s="259" t="s">
        <v>1644</v>
      </c>
      <c r="D4142" s="259" t="s">
        <v>558</v>
      </c>
      <c r="E4142" s="259" t="s">
        <v>17</v>
      </c>
      <c r="F4142" s="259" t="s">
        <v>17</v>
      </c>
      <c r="G4142" s="259" t="s">
        <v>17</v>
      </c>
      <c r="H4142" s="259" t="s">
        <v>17</v>
      </c>
      <c r="I4142" s="259" t="s">
        <v>17</v>
      </c>
      <c r="J4142" s="259" t="s">
        <v>3459</v>
      </c>
      <c r="K4142" s="259" t="s">
        <v>7428</v>
      </c>
      <c r="L4142" s="260">
        <v>45715</v>
      </c>
      <c r="M4142" s="259" t="s">
        <v>20</v>
      </c>
    </row>
    <row r="4143" spans="1:13" x14ac:dyDescent="0.35">
      <c r="A4143" s="261" t="s">
        <v>1702</v>
      </c>
      <c r="B4143" s="261" t="s">
        <v>1703</v>
      </c>
      <c r="C4143" s="261" t="s">
        <v>1644</v>
      </c>
      <c r="D4143" s="261" t="s">
        <v>24</v>
      </c>
      <c r="E4143" s="261" t="s">
        <v>17</v>
      </c>
      <c r="F4143" s="261" t="s">
        <v>17</v>
      </c>
      <c r="G4143" s="261" t="s">
        <v>17</v>
      </c>
      <c r="H4143" s="261" t="s">
        <v>17</v>
      </c>
      <c r="I4143" s="261" t="s">
        <v>17</v>
      </c>
      <c r="J4143" s="261" t="s">
        <v>3459</v>
      </c>
      <c r="K4143" s="261" t="s">
        <v>7429</v>
      </c>
      <c r="L4143" s="262">
        <v>45715</v>
      </c>
      <c r="M4143" s="261" t="s">
        <v>20</v>
      </c>
    </row>
    <row r="4144" spans="1:13" x14ac:dyDescent="0.35">
      <c r="A4144" s="259" t="s">
        <v>1707</v>
      </c>
      <c r="B4144" s="259" t="s">
        <v>1708</v>
      </c>
      <c r="C4144" s="259" t="s">
        <v>1644</v>
      </c>
      <c r="D4144" s="259" t="s">
        <v>648</v>
      </c>
      <c r="E4144" s="259">
        <v>211140729</v>
      </c>
      <c r="F4144" s="259" t="s">
        <v>6817</v>
      </c>
      <c r="G4144" s="259" t="s">
        <v>742</v>
      </c>
      <c r="H4144" s="259">
        <v>2</v>
      </c>
      <c r="I4144" s="259" t="s">
        <v>7387</v>
      </c>
      <c r="J4144" s="259" t="s">
        <v>7388</v>
      </c>
      <c r="K4144" s="259" t="s">
        <v>7430</v>
      </c>
      <c r="L4144" s="260">
        <v>45715</v>
      </c>
      <c r="M4144" s="259" t="s">
        <v>20</v>
      </c>
    </row>
    <row r="4145" spans="1:13" x14ac:dyDescent="0.35">
      <c r="A4145" s="261" t="s">
        <v>1707</v>
      </c>
      <c r="B4145" s="261" t="s">
        <v>1708</v>
      </c>
      <c r="C4145" s="261" t="s">
        <v>1644</v>
      </c>
      <c r="D4145" s="261" t="s">
        <v>653</v>
      </c>
      <c r="E4145" s="261">
        <v>281707</v>
      </c>
      <c r="F4145" s="261" t="s">
        <v>7431</v>
      </c>
      <c r="G4145" s="261" t="s">
        <v>742</v>
      </c>
      <c r="H4145" s="261">
        <v>2</v>
      </c>
      <c r="I4145" s="261" t="s">
        <v>7432</v>
      </c>
      <c r="J4145" s="261" t="s">
        <v>7433</v>
      </c>
      <c r="K4145" s="261" t="s">
        <v>7434</v>
      </c>
      <c r="L4145" s="262">
        <v>45715</v>
      </c>
      <c r="M4145" s="261" t="s">
        <v>20</v>
      </c>
    </row>
    <row r="4146" spans="1:13" x14ac:dyDescent="0.35">
      <c r="A4146" s="259" t="s">
        <v>1707</v>
      </c>
      <c r="B4146" s="259" t="s">
        <v>1708</v>
      </c>
      <c r="C4146" s="259" t="s">
        <v>1644</v>
      </c>
      <c r="D4146" s="259" t="s">
        <v>658</v>
      </c>
      <c r="E4146" s="259">
        <v>10882965</v>
      </c>
      <c r="F4146" s="259" t="s">
        <v>7435</v>
      </c>
      <c r="G4146" s="259" t="s">
        <v>22</v>
      </c>
      <c r="H4146" s="259">
        <v>3</v>
      </c>
      <c r="I4146" s="259" t="s">
        <v>7436</v>
      </c>
      <c r="J4146" s="259" t="s">
        <v>7437</v>
      </c>
      <c r="K4146" s="259" t="s">
        <v>7438</v>
      </c>
      <c r="L4146" s="260">
        <v>45715</v>
      </c>
      <c r="M4146" s="259" t="s">
        <v>20</v>
      </c>
    </row>
    <row r="4147" spans="1:13" x14ac:dyDescent="0.35">
      <c r="A4147" s="261" t="s">
        <v>1707</v>
      </c>
      <c r="B4147" s="261" t="s">
        <v>1708</v>
      </c>
      <c r="C4147" s="261" t="s">
        <v>1644</v>
      </c>
      <c r="D4147" s="261" t="s">
        <v>663</v>
      </c>
      <c r="E4147" s="261">
        <v>2398255</v>
      </c>
      <c r="F4147" s="261" t="s">
        <v>7439</v>
      </c>
      <c r="G4147" s="261" t="s">
        <v>22</v>
      </c>
      <c r="H4147" s="261">
        <v>3</v>
      </c>
      <c r="I4147" s="261" t="s">
        <v>7440</v>
      </c>
      <c r="J4147" s="261" t="s">
        <v>7441</v>
      </c>
      <c r="K4147" s="261" t="s">
        <v>7442</v>
      </c>
      <c r="L4147" s="262">
        <v>45715</v>
      </c>
      <c r="M4147" s="261" t="s">
        <v>20</v>
      </c>
    </row>
    <row r="4148" spans="1:13" x14ac:dyDescent="0.35">
      <c r="A4148" s="259" t="s">
        <v>1707</v>
      </c>
      <c r="B4148" s="259" t="s">
        <v>1708</v>
      </c>
      <c r="C4148" s="259" t="s">
        <v>1644</v>
      </c>
      <c r="D4148" s="259" t="s">
        <v>413</v>
      </c>
      <c r="E4148" s="259">
        <v>4100</v>
      </c>
      <c r="F4148" s="259" t="s">
        <v>7443</v>
      </c>
      <c r="G4148" s="259" t="s">
        <v>742</v>
      </c>
      <c r="H4148" s="259">
        <v>2</v>
      </c>
      <c r="I4148" s="259" t="s">
        <v>7444</v>
      </c>
      <c r="J4148" s="259" t="s">
        <v>7445</v>
      </c>
      <c r="K4148" s="259" t="s">
        <v>7446</v>
      </c>
      <c r="L4148" s="260">
        <v>45715</v>
      </c>
      <c r="M4148" s="259" t="s">
        <v>20</v>
      </c>
    </row>
    <row r="4149" spans="1:13" x14ac:dyDescent="0.35">
      <c r="A4149" s="261" t="s">
        <v>1707</v>
      </c>
      <c r="B4149" s="261" t="s">
        <v>1708</v>
      </c>
      <c r="C4149" s="261" t="s">
        <v>1644</v>
      </c>
      <c r="D4149" s="261" t="s">
        <v>40</v>
      </c>
      <c r="E4149" s="261" t="s">
        <v>17</v>
      </c>
      <c r="F4149" s="261" t="s">
        <v>573</v>
      </c>
      <c r="G4149" s="261" t="s">
        <v>17</v>
      </c>
      <c r="H4149" s="261" t="s">
        <v>17</v>
      </c>
      <c r="I4149" s="261" t="s">
        <v>17</v>
      </c>
      <c r="J4149" s="261" t="s">
        <v>3459</v>
      </c>
      <c r="K4149" s="261" t="s">
        <v>7447</v>
      </c>
      <c r="L4149" s="262">
        <v>45715</v>
      </c>
      <c r="M4149" s="261" t="s">
        <v>20</v>
      </c>
    </row>
    <row r="4150" spans="1:13" x14ac:dyDescent="0.35">
      <c r="A4150" s="259" t="s">
        <v>1707</v>
      </c>
      <c r="B4150" s="259" t="s">
        <v>1708</v>
      </c>
      <c r="C4150" s="259" t="s">
        <v>1644</v>
      </c>
      <c r="D4150" s="259" t="s">
        <v>545</v>
      </c>
      <c r="E4150" s="259">
        <v>26</v>
      </c>
      <c r="F4150" s="259" t="s">
        <v>7406</v>
      </c>
      <c r="G4150" s="259" t="s">
        <v>742</v>
      </c>
      <c r="H4150" s="259">
        <v>2</v>
      </c>
      <c r="I4150" s="259" t="s">
        <v>7407</v>
      </c>
      <c r="J4150" s="259" t="s">
        <v>7448</v>
      </c>
      <c r="K4150" s="259" t="s">
        <v>7449</v>
      </c>
      <c r="L4150" s="260">
        <v>45715</v>
      </c>
      <c r="M4150" s="259" t="s">
        <v>310</v>
      </c>
    </row>
    <row r="4151" spans="1:13" x14ac:dyDescent="0.35">
      <c r="A4151" s="261" t="s">
        <v>1707</v>
      </c>
      <c r="B4151" s="261" t="s">
        <v>1708</v>
      </c>
      <c r="C4151" s="261" t="s">
        <v>1644</v>
      </c>
      <c r="D4151" s="261" t="s">
        <v>550</v>
      </c>
      <c r="E4151" s="261">
        <v>26</v>
      </c>
      <c r="F4151" s="261" t="s">
        <v>7406</v>
      </c>
      <c r="G4151" s="261" t="s">
        <v>742</v>
      </c>
      <c r="H4151" s="261">
        <v>2</v>
      </c>
      <c r="I4151" s="261" t="s">
        <v>7407</v>
      </c>
      <c r="J4151" s="261" t="s">
        <v>7448</v>
      </c>
      <c r="K4151" s="261" t="s">
        <v>7450</v>
      </c>
      <c r="L4151" s="262">
        <v>45715</v>
      </c>
      <c r="M4151" s="261" t="s">
        <v>20</v>
      </c>
    </row>
    <row r="4152" spans="1:13" x14ac:dyDescent="0.35">
      <c r="A4152" s="259" t="s">
        <v>1707</v>
      </c>
      <c r="B4152" s="259" t="s">
        <v>1708</v>
      </c>
      <c r="C4152" s="259" t="s">
        <v>1644</v>
      </c>
      <c r="D4152" s="259" t="s">
        <v>686</v>
      </c>
      <c r="E4152" s="259">
        <v>4100</v>
      </c>
      <c r="F4152" s="259" t="s">
        <v>7443</v>
      </c>
      <c r="G4152" s="259" t="s">
        <v>742</v>
      </c>
      <c r="H4152" s="259">
        <v>2</v>
      </c>
      <c r="I4152" s="259" t="s">
        <v>7444</v>
      </c>
      <c r="J4152" s="259" t="s">
        <v>7451</v>
      </c>
      <c r="K4152" s="259" t="s">
        <v>7452</v>
      </c>
      <c r="L4152" s="260">
        <v>45715</v>
      </c>
      <c r="M4152" s="259" t="s">
        <v>20</v>
      </c>
    </row>
    <row r="4153" spans="1:13" x14ac:dyDescent="0.35">
      <c r="A4153" s="261" t="s">
        <v>1707</v>
      </c>
      <c r="B4153" s="261" t="s">
        <v>1708</v>
      </c>
      <c r="C4153" s="261" t="s">
        <v>1644</v>
      </c>
      <c r="D4153" s="261" t="s">
        <v>691</v>
      </c>
      <c r="E4153" s="261">
        <v>8484710</v>
      </c>
      <c r="F4153" s="261" t="s">
        <v>7453</v>
      </c>
      <c r="G4153" s="261" t="s">
        <v>22</v>
      </c>
      <c r="H4153" s="261">
        <v>3</v>
      </c>
      <c r="I4153" s="261" t="s">
        <v>7454</v>
      </c>
      <c r="J4153" s="261" t="s">
        <v>3762</v>
      </c>
      <c r="K4153" s="261" t="s">
        <v>7455</v>
      </c>
      <c r="L4153" s="262">
        <v>45715</v>
      </c>
      <c r="M4153" s="261" t="s">
        <v>20</v>
      </c>
    </row>
    <row r="4154" spans="1:13" x14ac:dyDescent="0.35">
      <c r="A4154" s="259" t="s">
        <v>1707</v>
      </c>
      <c r="B4154" s="259" t="s">
        <v>1708</v>
      </c>
      <c r="C4154" s="259" t="s">
        <v>1644</v>
      </c>
      <c r="D4154" s="259" t="s">
        <v>696</v>
      </c>
      <c r="E4154" s="259">
        <v>2394155</v>
      </c>
      <c r="F4154" s="259" t="s">
        <v>7456</v>
      </c>
      <c r="G4154" s="259" t="s">
        <v>22</v>
      </c>
      <c r="H4154" s="259">
        <v>3</v>
      </c>
      <c r="I4154" s="259" t="s">
        <v>7457</v>
      </c>
      <c r="J4154" s="259" t="s">
        <v>6913</v>
      </c>
      <c r="K4154" s="259" t="s">
        <v>7458</v>
      </c>
      <c r="L4154" s="260">
        <v>45715</v>
      </c>
      <c r="M4154" s="259" t="s">
        <v>20</v>
      </c>
    </row>
    <row r="4155" spans="1:13" x14ac:dyDescent="0.35">
      <c r="A4155" s="261" t="s">
        <v>1707</v>
      </c>
      <c r="B4155" s="261" t="s">
        <v>1708</v>
      </c>
      <c r="C4155" s="261" t="s">
        <v>1644</v>
      </c>
      <c r="D4155" s="261" t="s">
        <v>699</v>
      </c>
      <c r="E4155" s="261">
        <v>4100</v>
      </c>
      <c r="F4155" s="261" t="s">
        <v>7443</v>
      </c>
      <c r="G4155" s="261" t="s">
        <v>742</v>
      </c>
      <c r="H4155" s="261">
        <v>2</v>
      </c>
      <c r="I4155" s="261" t="s">
        <v>7444</v>
      </c>
      <c r="J4155" s="261" t="s">
        <v>4229</v>
      </c>
      <c r="K4155" s="261" t="s">
        <v>7459</v>
      </c>
      <c r="L4155" s="262">
        <v>45715</v>
      </c>
      <c r="M4155" s="261" t="s">
        <v>310</v>
      </c>
    </row>
    <row r="4156" spans="1:13" x14ac:dyDescent="0.35">
      <c r="A4156" s="259" t="s">
        <v>1707</v>
      </c>
      <c r="B4156" s="259" t="s">
        <v>1708</v>
      </c>
      <c r="C4156" s="259" t="s">
        <v>1644</v>
      </c>
      <c r="D4156" s="259" t="s">
        <v>702</v>
      </c>
      <c r="E4156" s="259" t="s">
        <v>17</v>
      </c>
      <c r="F4156" s="259" t="s">
        <v>573</v>
      </c>
      <c r="G4156" s="259" t="s">
        <v>17</v>
      </c>
      <c r="H4156" s="259" t="s">
        <v>17</v>
      </c>
      <c r="I4156" s="259" t="s">
        <v>17</v>
      </c>
      <c r="J4156" s="259" t="s">
        <v>4229</v>
      </c>
      <c r="K4156" s="259" t="s">
        <v>7460</v>
      </c>
      <c r="L4156" s="260">
        <v>45715</v>
      </c>
      <c r="M4156" s="259" t="s">
        <v>20</v>
      </c>
    </row>
    <row r="4157" spans="1:13" x14ac:dyDescent="0.35">
      <c r="A4157" s="261" t="s">
        <v>1707</v>
      </c>
      <c r="B4157" s="261" t="s">
        <v>1708</v>
      </c>
      <c r="C4157" s="261" t="s">
        <v>1644</v>
      </c>
      <c r="D4157" s="261" t="s">
        <v>572</v>
      </c>
      <c r="E4157" s="261" t="s">
        <v>17</v>
      </c>
      <c r="F4157" s="261" t="s">
        <v>573</v>
      </c>
      <c r="G4157" s="261" t="s">
        <v>17</v>
      </c>
      <c r="H4157" s="261" t="s">
        <v>17</v>
      </c>
      <c r="I4157" s="261" t="s">
        <v>17</v>
      </c>
      <c r="J4157" s="261" t="s">
        <v>4229</v>
      </c>
      <c r="K4157" s="261" t="s">
        <v>7461</v>
      </c>
      <c r="L4157" s="262">
        <v>45715</v>
      </c>
      <c r="M4157" s="261" t="s">
        <v>20</v>
      </c>
    </row>
    <row r="4158" spans="1:13" x14ac:dyDescent="0.35">
      <c r="A4158" s="259" t="s">
        <v>1707</v>
      </c>
      <c r="B4158" s="259" t="s">
        <v>1708</v>
      </c>
      <c r="C4158" s="259" t="s">
        <v>1644</v>
      </c>
      <c r="D4158" s="259" t="s">
        <v>282</v>
      </c>
      <c r="E4158" s="259">
        <v>1</v>
      </c>
      <c r="F4158" s="259" t="s">
        <v>7462</v>
      </c>
      <c r="G4158" s="259" t="s">
        <v>22</v>
      </c>
      <c r="H4158" s="259">
        <v>3</v>
      </c>
      <c r="I4158" s="259" t="s">
        <v>7463</v>
      </c>
      <c r="J4158" s="259" t="s">
        <v>7464</v>
      </c>
      <c r="K4158" s="259" t="s">
        <v>7465</v>
      </c>
      <c r="L4158" s="260">
        <v>45715</v>
      </c>
      <c r="M4158" s="259" t="s">
        <v>20</v>
      </c>
    </row>
    <row r="4159" spans="1:13" x14ac:dyDescent="0.35">
      <c r="A4159" s="261" t="s">
        <v>1642</v>
      </c>
      <c r="B4159" s="261" t="s">
        <v>1643</v>
      </c>
      <c r="C4159" s="261" t="s">
        <v>1644</v>
      </c>
      <c r="D4159" s="261" t="s">
        <v>648</v>
      </c>
      <c r="E4159" s="261">
        <v>211140729</v>
      </c>
      <c r="F4159" s="261" t="s">
        <v>6817</v>
      </c>
      <c r="G4159" s="261" t="s">
        <v>742</v>
      </c>
      <c r="H4159" s="261">
        <v>2</v>
      </c>
      <c r="I4159" s="261" t="s">
        <v>7387</v>
      </c>
      <c r="J4159" s="261" t="s">
        <v>7466</v>
      </c>
      <c r="K4159" s="261" t="s">
        <v>7467</v>
      </c>
      <c r="L4159" s="262">
        <v>45715</v>
      </c>
      <c r="M4159" s="261" t="s">
        <v>20</v>
      </c>
    </row>
    <row r="4160" spans="1:13" x14ac:dyDescent="0.35">
      <c r="A4160" s="259" t="s">
        <v>1642</v>
      </c>
      <c r="B4160" s="259" t="s">
        <v>1643</v>
      </c>
      <c r="C4160" s="259" t="s">
        <v>1644</v>
      </c>
      <c r="D4160" s="259" t="s">
        <v>653</v>
      </c>
      <c r="E4160" s="259">
        <v>8358140</v>
      </c>
      <c r="F4160" s="259" t="s">
        <v>6817</v>
      </c>
      <c r="G4160" s="259" t="s">
        <v>358</v>
      </c>
      <c r="H4160" s="259">
        <v>1</v>
      </c>
      <c r="I4160" s="259" t="s">
        <v>7468</v>
      </c>
      <c r="J4160" s="259" t="s">
        <v>7469</v>
      </c>
      <c r="K4160" s="259" t="s">
        <v>7470</v>
      </c>
      <c r="L4160" s="260">
        <v>45715</v>
      </c>
      <c r="M4160" s="259" t="s">
        <v>20</v>
      </c>
    </row>
    <row r="4161" spans="1:13" x14ac:dyDescent="0.35">
      <c r="A4161" s="261" t="s">
        <v>1642</v>
      </c>
      <c r="B4161" s="261" t="s">
        <v>1643</v>
      </c>
      <c r="C4161" s="261" t="s">
        <v>1644</v>
      </c>
      <c r="D4161" s="261" t="s">
        <v>658</v>
      </c>
      <c r="E4161" s="261">
        <v>211140729</v>
      </c>
      <c r="F4161" s="261" t="s">
        <v>6817</v>
      </c>
      <c r="G4161" s="261" t="s">
        <v>33</v>
      </c>
      <c r="H4161" s="261">
        <v>2</v>
      </c>
      <c r="I4161" s="261" t="s">
        <v>7387</v>
      </c>
      <c r="J4161" s="261" t="s">
        <v>7471</v>
      </c>
      <c r="K4161" s="261" t="s">
        <v>7472</v>
      </c>
      <c r="L4161" s="262">
        <v>45715</v>
      </c>
      <c r="M4161" s="261" t="s">
        <v>20</v>
      </c>
    </row>
    <row r="4162" spans="1:13" x14ac:dyDescent="0.35">
      <c r="A4162" s="259" t="s">
        <v>1642</v>
      </c>
      <c r="B4162" s="259" t="s">
        <v>1643</v>
      </c>
      <c r="C4162" s="259" t="s">
        <v>1644</v>
      </c>
      <c r="D4162" s="259" t="s">
        <v>663</v>
      </c>
      <c r="E4162" s="259">
        <v>3926555</v>
      </c>
      <c r="F4162" s="259" t="s">
        <v>7473</v>
      </c>
      <c r="G4162" s="259" t="s">
        <v>742</v>
      </c>
      <c r="H4162" s="259">
        <v>2</v>
      </c>
      <c r="I4162" s="259" t="s">
        <v>7474</v>
      </c>
      <c r="J4162" s="259" t="s">
        <v>7475</v>
      </c>
      <c r="K4162" s="259" t="s">
        <v>7476</v>
      </c>
      <c r="L4162" s="260">
        <v>45715</v>
      </c>
      <c r="M4162" s="259" t="s">
        <v>20</v>
      </c>
    </row>
    <row r="4163" spans="1:13" x14ac:dyDescent="0.35">
      <c r="A4163" s="261" t="s">
        <v>1642</v>
      </c>
      <c r="B4163" s="261" t="s">
        <v>1643</v>
      </c>
      <c r="C4163" s="261" t="s">
        <v>1644</v>
      </c>
      <c r="D4163" s="261" t="s">
        <v>413</v>
      </c>
      <c r="E4163" s="261">
        <v>799700</v>
      </c>
      <c r="F4163" s="261" t="s">
        <v>7477</v>
      </c>
      <c r="G4163" s="261" t="s">
        <v>742</v>
      </c>
      <c r="H4163" s="261">
        <v>2</v>
      </c>
      <c r="I4163" s="261" t="s">
        <v>7478</v>
      </c>
      <c r="J4163" s="261" t="s">
        <v>7479</v>
      </c>
      <c r="K4163" s="261" t="s">
        <v>7480</v>
      </c>
      <c r="L4163" s="262">
        <v>45715</v>
      </c>
      <c r="M4163" s="261" t="s">
        <v>20</v>
      </c>
    </row>
    <row r="4164" spans="1:13" x14ac:dyDescent="0.35">
      <c r="A4164" s="259" t="s">
        <v>1642</v>
      </c>
      <c r="B4164" s="259" t="s">
        <v>1643</v>
      </c>
      <c r="C4164" s="259" t="s">
        <v>1644</v>
      </c>
      <c r="D4164" s="259" t="s">
        <v>40</v>
      </c>
      <c r="E4164" s="259" t="s">
        <v>17</v>
      </c>
      <c r="F4164" s="259" t="s">
        <v>17</v>
      </c>
      <c r="G4164" s="259" t="s">
        <v>17</v>
      </c>
      <c r="H4164" s="259" t="s">
        <v>17</v>
      </c>
      <c r="I4164" s="259" t="s">
        <v>17</v>
      </c>
      <c r="J4164" s="259" t="s">
        <v>7481</v>
      </c>
      <c r="K4164" s="259" t="s">
        <v>7482</v>
      </c>
      <c r="L4164" s="260">
        <v>45715</v>
      </c>
      <c r="M4164" s="259" t="s">
        <v>20</v>
      </c>
    </row>
    <row r="4165" spans="1:13" x14ac:dyDescent="0.35">
      <c r="A4165" s="261" t="s">
        <v>1642</v>
      </c>
      <c r="B4165" s="261" t="s">
        <v>1643</v>
      </c>
      <c r="C4165" s="261" t="s">
        <v>1644</v>
      </c>
      <c r="D4165" s="261" t="s">
        <v>545</v>
      </c>
      <c r="E4165" s="261">
        <v>26</v>
      </c>
      <c r="F4165" s="261" t="s">
        <v>7483</v>
      </c>
      <c r="G4165" s="261" t="s">
        <v>742</v>
      </c>
      <c r="H4165" s="261">
        <v>2</v>
      </c>
      <c r="I4165" s="261" t="s">
        <v>7407</v>
      </c>
      <c r="J4165" s="261" t="s">
        <v>7448</v>
      </c>
      <c r="K4165" s="261" t="s">
        <v>7484</v>
      </c>
      <c r="L4165" s="262">
        <v>45715</v>
      </c>
      <c r="M4165" s="261" t="s">
        <v>20</v>
      </c>
    </row>
    <row r="4166" spans="1:13" x14ac:dyDescent="0.35">
      <c r="A4166" s="259" t="s">
        <v>1642</v>
      </c>
      <c r="B4166" s="259" t="s">
        <v>1643</v>
      </c>
      <c r="C4166" s="259" t="s">
        <v>1644</v>
      </c>
      <c r="D4166" s="259" t="s">
        <v>550</v>
      </c>
      <c r="E4166" s="259">
        <v>26</v>
      </c>
      <c r="F4166" s="259" t="s">
        <v>7483</v>
      </c>
      <c r="G4166" s="259" t="s">
        <v>742</v>
      </c>
      <c r="H4166" s="259">
        <v>2</v>
      </c>
      <c r="I4166" s="259" t="s">
        <v>7407</v>
      </c>
      <c r="J4166" s="259" t="s">
        <v>7448</v>
      </c>
      <c r="K4166" s="259" t="s">
        <v>7485</v>
      </c>
      <c r="L4166" s="260">
        <v>45715</v>
      </c>
      <c r="M4166" s="259" t="s">
        <v>20</v>
      </c>
    </row>
    <row r="4167" spans="1:13" x14ac:dyDescent="0.35">
      <c r="A4167" s="261" t="s">
        <v>1642</v>
      </c>
      <c r="B4167" s="261" t="s">
        <v>1643</v>
      </c>
      <c r="C4167" s="261" t="s">
        <v>1644</v>
      </c>
      <c r="D4167" s="261" t="s">
        <v>686</v>
      </c>
      <c r="E4167" s="261">
        <v>1092900</v>
      </c>
      <c r="F4167" s="261" t="s">
        <v>7486</v>
      </c>
      <c r="G4167" s="261" t="s">
        <v>742</v>
      </c>
      <c r="H4167" s="261">
        <v>2</v>
      </c>
      <c r="I4167" s="261" t="s">
        <v>7487</v>
      </c>
      <c r="J4167" s="261" t="s">
        <v>7488</v>
      </c>
      <c r="K4167" s="261" t="s">
        <v>7489</v>
      </c>
      <c r="L4167" s="262">
        <v>45715</v>
      </c>
      <c r="M4167" s="261" t="s">
        <v>20</v>
      </c>
    </row>
    <row r="4168" spans="1:13" x14ac:dyDescent="0.35">
      <c r="A4168" s="259" t="s">
        <v>1642</v>
      </c>
      <c r="B4168" s="259" t="s">
        <v>1643</v>
      </c>
      <c r="C4168" s="259" t="s">
        <v>1644</v>
      </c>
      <c r="D4168" s="259" t="s">
        <v>691</v>
      </c>
      <c r="E4168" s="259">
        <v>207214174</v>
      </c>
      <c r="F4168" s="259" t="s">
        <v>7490</v>
      </c>
      <c r="G4168" s="259" t="s">
        <v>742</v>
      </c>
      <c r="H4168" s="259">
        <v>2</v>
      </c>
      <c r="I4168" s="259" t="s">
        <v>7491</v>
      </c>
      <c r="J4168" s="259" t="s">
        <v>7492</v>
      </c>
      <c r="K4168" s="259" t="s">
        <v>7493</v>
      </c>
      <c r="L4168" s="260">
        <v>45715</v>
      </c>
      <c r="M4168" s="259" t="s">
        <v>20</v>
      </c>
    </row>
    <row r="4169" spans="1:13" x14ac:dyDescent="0.35">
      <c r="A4169" s="261" t="s">
        <v>1642</v>
      </c>
      <c r="B4169" s="261" t="s">
        <v>1643</v>
      </c>
      <c r="C4169" s="261" t="s">
        <v>1644</v>
      </c>
      <c r="D4169" s="261" t="s">
        <v>696</v>
      </c>
      <c r="E4169" s="261">
        <v>2833655</v>
      </c>
      <c r="F4169" s="261" t="s">
        <v>7494</v>
      </c>
      <c r="G4169" s="261" t="s">
        <v>742</v>
      </c>
      <c r="H4169" s="261">
        <v>2</v>
      </c>
      <c r="I4169" s="261" t="s">
        <v>7495</v>
      </c>
      <c r="J4169" s="261" t="s">
        <v>7496</v>
      </c>
      <c r="K4169" s="261" t="s">
        <v>7497</v>
      </c>
      <c r="L4169" s="262">
        <v>45715</v>
      </c>
      <c r="M4169" s="261" t="s">
        <v>20</v>
      </c>
    </row>
    <row r="4170" spans="1:13" x14ac:dyDescent="0.35">
      <c r="A4170" s="259" t="s">
        <v>1642</v>
      </c>
      <c r="B4170" s="259" t="s">
        <v>1643</v>
      </c>
      <c r="C4170" s="259" t="s">
        <v>1644</v>
      </c>
      <c r="D4170" s="259" t="s">
        <v>699</v>
      </c>
      <c r="E4170" s="259">
        <v>1092900</v>
      </c>
      <c r="F4170" s="259" t="s">
        <v>7486</v>
      </c>
      <c r="G4170" s="259" t="s">
        <v>742</v>
      </c>
      <c r="H4170" s="259">
        <v>2</v>
      </c>
      <c r="I4170" s="259" t="s">
        <v>7487</v>
      </c>
      <c r="J4170" s="259" t="s">
        <v>7498</v>
      </c>
      <c r="K4170" s="259" t="s">
        <v>7499</v>
      </c>
      <c r="L4170" s="260">
        <v>45715</v>
      </c>
      <c r="M4170" s="259" t="s">
        <v>20</v>
      </c>
    </row>
    <row r="4171" spans="1:13" x14ac:dyDescent="0.35">
      <c r="A4171" s="261" t="s">
        <v>1642</v>
      </c>
      <c r="B4171" s="261" t="s">
        <v>1643</v>
      </c>
      <c r="C4171" s="261" t="s">
        <v>1644</v>
      </c>
      <c r="D4171" s="261" t="s">
        <v>702</v>
      </c>
      <c r="E4171" s="261" t="s">
        <v>17</v>
      </c>
      <c r="F4171" s="261" t="s">
        <v>17</v>
      </c>
      <c r="G4171" s="261" t="s">
        <v>17</v>
      </c>
      <c r="H4171" s="261" t="s">
        <v>17</v>
      </c>
      <c r="I4171" s="261" t="s">
        <v>17</v>
      </c>
      <c r="J4171" s="261" t="s">
        <v>7500</v>
      </c>
      <c r="K4171" s="261" t="s">
        <v>7501</v>
      </c>
      <c r="L4171" s="262">
        <v>45715</v>
      </c>
      <c r="M4171" s="261" t="s">
        <v>20</v>
      </c>
    </row>
    <row r="4172" spans="1:13" x14ac:dyDescent="0.35">
      <c r="A4172" s="259" t="s">
        <v>1642</v>
      </c>
      <c r="B4172" s="259" t="s">
        <v>1643</v>
      </c>
      <c r="C4172" s="259" t="s">
        <v>1644</v>
      </c>
      <c r="D4172" s="259" t="s">
        <v>572</v>
      </c>
      <c r="E4172" s="259" t="s">
        <v>17</v>
      </c>
      <c r="F4172" s="259" t="s">
        <v>17</v>
      </c>
      <c r="G4172" s="259" t="s">
        <v>17</v>
      </c>
      <c r="H4172" s="259" t="s">
        <v>17</v>
      </c>
      <c r="I4172" s="259" t="s">
        <v>17</v>
      </c>
      <c r="J4172" s="259" t="s">
        <v>7502</v>
      </c>
      <c r="K4172" s="259" t="s">
        <v>7503</v>
      </c>
      <c r="L4172" s="260">
        <v>45715</v>
      </c>
      <c r="M4172" s="259" t="s">
        <v>20</v>
      </c>
    </row>
    <row r="4173" spans="1:13" x14ac:dyDescent="0.35">
      <c r="A4173" s="261" t="s">
        <v>1642</v>
      </c>
      <c r="B4173" s="261" t="s">
        <v>1643</v>
      </c>
      <c r="C4173" s="261" t="s">
        <v>1644</v>
      </c>
      <c r="D4173" s="261" t="s">
        <v>282</v>
      </c>
      <c r="E4173" s="261">
        <v>5</v>
      </c>
      <c r="F4173" s="261" t="s">
        <v>7504</v>
      </c>
      <c r="G4173" s="261" t="s">
        <v>358</v>
      </c>
      <c r="H4173" s="261">
        <v>1</v>
      </c>
      <c r="I4173" s="261" t="s">
        <v>7505</v>
      </c>
      <c r="J4173" s="261" t="s">
        <v>7506</v>
      </c>
      <c r="K4173" s="261" t="s">
        <v>7507</v>
      </c>
      <c r="L4173" s="262">
        <v>45715</v>
      </c>
      <c r="M4173" s="261" t="s">
        <v>20</v>
      </c>
    </row>
    <row r="4174" spans="1:13" x14ac:dyDescent="0.35">
      <c r="A4174" s="259" t="s">
        <v>1642</v>
      </c>
      <c r="B4174" s="259" t="s">
        <v>1643</v>
      </c>
      <c r="C4174" s="259" t="s">
        <v>1644</v>
      </c>
      <c r="D4174" s="259" t="s">
        <v>38</v>
      </c>
      <c r="E4174" s="259" t="s">
        <v>17</v>
      </c>
      <c r="F4174" s="259" t="s">
        <v>17</v>
      </c>
      <c r="G4174" s="259" t="s">
        <v>17</v>
      </c>
      <c r="H4174" s="259" t="s">
        <v>17</v>
      </c>
      <c r="I4174" s="259" t="s">
        <v>17</v>
      </c>
      <c r="J4174" s="259" t="s">
        <v>7508</v>
      </c>
      <c r="K4174" s="259" t="s">
        <v>7509</v>
      </c>
      <c r="L4174" s="260">
        <v>45715</v>
      </c>
      <c r="M4174" s="259" t="s">
        <v>20</v>
      </c>
    </row>
    <row r="4175" spans="1:13" x14ac:dyDescent="0.35">
      <c r="A4175" s="261" t="s">
        <v>1642</v>
      </c>
      <c r="B4175" s="261" t="s">
        <v>1643</v>
      </c>
      <c r="C4175" s="261" t="s">
        <v>1644</v>
      </c>
      <c r="D4175" s="261" t="s">
        <v>16</v>
      </c>
      <c r="E4175" s="261" t="s">
        <v>17</v>
      </c>
      <c r="F4175" s="261" t="s">
        <v>17</v>
      </c>
      <c r="G4175" s="261" t="s">
        <v>17</v>
      </c>
      <c r="H4175" s="261" t="s">
        <v>17</v>
      </c>
      <c r="I4175" s="261" t="s">
        <v>17</v>
      </c>
      <c r="J4175" s="261" t="s">
        <v>7508</v>
      </c>
      <c r="K4175" s="261" t="s">
        <v>7510</v>
      </c>
      <c r="L4175" s="262">
        <v>45715</v>
      </c>
      <c r="M4175" s="261" t="s">
        <v>20</v>
      </c>
    </row>
    <row r="4176" spans="1:13" x14ac:dyDescent="0.35">
      <c r="A4176" s="259" t="s">
        <v>1642</v>
      </c>
      <c r="B4176" s="259" t="s">
        <v>1643</v>
      </c>
      <c r="C4176" s="259" t="s">
        <v>1644</v>
      </c>
      <c r="D4176" s="259" t="s">
        <v>21</v>
      </c>
      <c r="E4176" s="259" t="s">
        <v>17</v>
      </c>
      <c r="F4176" s="259" t="s">
        <v>17</v>
      </c>
      <c r="G4176" s="259" t="s">
        <v>17</v>
      </c>
      <c r="H4176" s="259" t="s">
        <v>17</v>
      </c>
      <c r="I4176" s="259" t="s">
        <v>17</v>
      </c>
      <c r="J4176" s="259" t="s">
        <v>7508</v>
      </c>
      <c r="K4176" s="259" t="s">
        <v>7511</v>
      </c>
      <c r="L4176" s="260">
        <v>45715</v>
      </c>
      <c r="M4176" s="259" t="s">
        <v>20</v>
      </c>
    </row>
    <row r="4177" spans="1:13" x14ac:dyDescent="0.35">
      <c r="A4177" s="261" t="s">
        <v>1642</v>
      </c>
      <c r="B4177" s="261" t="s">
        <v>1643</v>
      </c>
      <c r="C4177" s="261" t="s">
        <v>1644</v>
      </c>
      <c r="D4177" s="261" t="s">
        <v>558</v>
      </c>
      <c r="E4177" s="261" t="s">
        <v>17</v>
      </c>
      <c r="F4177" s="261" t="s">
        <v>17</v>
      </c>
      <c r="G4177" s="261" t="s">
        <v>17</v>
      </c>
      <c r="H4177" s="261" t="s">
        <v>17</v>
      </c>
      <c r="I4177" s="261" t="s">
        <v>17</v>
      </c>
      <c r="J4177" s="261" t="s">
        <v>7508</v>
      </c>
      <c r="K4177" s="261" t="s">
        <v>7512</v>
      </c>
      <c r="L4177" s="262">
        <v>45715</v>
      </c>
      <c r="M4177" s="261" t="s">
        <v>20</v>
      </c>
    </row>
    <row r="4178" spans="1:13" x14ac:dyDescent="0.35">
      <c r="A4178" s="259" t="s">
        <v>1642</v>
      </c>
      <c r="B4178" s="259" t="s">
        <v>1643</v>
      </c>
      <c r="C4178" s="259" t="s">
        <v>1644</v>
      </c>
      <c r="D4178" s="259" t="s">
        <v>24</v>
      </c>
      <c r="E4178" s="259" t="s">
        <v>17</v>
      </c>
      <c r="F4178" s="259" t="s">
        <v>17</v>
      </c>
      <c r="G4178" s="259" t="s">
        <v>17</v>
      </c>
      <c r="H4178" s="259" t="s">
        <v>17</v>
      </c>
      <c r="I4178" s="259" t="s">
        <v>17</v>
      </c>
      <c r="J4178" s="259" t="s">
        <v>7508</v>
      </c>
      <c r="K4178" s="259" t="s">
        <v>7513</v>
      </c>
      <c r="L4178" s="260">
        <v>45715</v>
      </c>
      <c r="M4178" s="259" t="s">
        <v>20</v>
      </c>
    </row>
    <row r="4179" spans="1:13" x14ac:dyDescent="0.35">
      <c r="A4179" s="261" t="s">
        <v>3288</v>
      </c>
      <c r="B4179" s="261" t="s">
        <v>3289</v>
      </c>
      <c r="C4179" s="261" t="s">
        <v>3290</v>
      </c>
      <c r="D4179" s="261" t="s">
        <v>648</v>
      </c>
      <c r="E4179" s="261">
        <v>33845617</v>
      </c>
      <c r="F4179" s="261" t="s">
        <v>7514</v>
      </c>
      <c r="G4179" s="261" t="s">
        <v>742</v>
      </c>
      <c r="H4179" s="261">
        <v>2</v>
      </c>
      <c r="I4179" s="261" t="s">
        <v>7515</v>
      </c>
      <c r="J4179" s="261" t="s">
        <v>7516</v>
      </c>
      <c r="K4179" s="261" t="s">
        <v>7517</v>
      </c>
      <c r="L4179" s="262">
        <v>45715</v>
      </c>
      <c r="M4179" s="261" t="s">
        <v>20</v>
      </c>
    </row>
    <row r="4180" spans="1:13" x14ac:dyDescent="0.35">
      <c r="A4180" s="259" t="s">
        <v>3288</v>
      </c>
      <c r="B4180" s="259" t="s">
        <v>3289</v>
      </c>
      <c r="C4180" s="259" t="s">
        <v>3290</v>
      </c>
      <c r="D4180" s="259" t="s">
        <v>653</v>
      </c>
      <c r="E4180" s="259">
        <v>1280000</v>
      </c>
      <c r="F4180" s="259" t="s">
        <v>7518</v>
      </c>
      <c r="G4180" s="259" t="s">
        <v>358</v>
      </c>
      <c r="H4180" s="259">
        <v>1</v>
      </c>
      <c r="I4180" s="259" t="s">
        <v>7519</v>
      </c>
      <c r="J4180" s="259" t="s">
        <v>7520</v>
      </c>
      <c r="K4180" s="259" t="s">
        <v>7521</v>
      </c>
      <c r="L4180" s="260">
        <v>45715</v>
      </c>
      <c r="M4180" s="259" t="s">
        <v>20</v>
      </c>
    </row>
    <row r="4181" spans="1:13" x14ac:dyDescent="0.35">
      <c r="A4181" s="261" t="s">
        <v>3288</v>
      </c>
      <c r="B4181" s="261" t="s">
        <v>3289</v>
      </c>
      <c r="C4181" s="261" t="s">
        <v>3290</v>
      </c>
      <c r="D4181" s="261" t="s">
        <v>658</v>
      </c>
      <c r="E4181" s="261">
        <v>33845617</v>
      </c>
      <c r="F4181" s="261" t="s">
        <v>7518</v>
      </c>
      <c r="G4181" s="261" t="s">
        <v>358</v>
      </c>
      <c r="H4181" s="261">
        <v>1</v>
      </c>
      <c r="I4181" s="261" t="s">
        <v>4035</v>
      </c>
      <c r="J4181" s="261" t="s">
        <v>7522</v>
      </c>
      <c r="K4181" s="261" t="s">
        <v>7523</v>
      </c>
      <c r="L4181" s="262">
        <v>45715</v>
      </c>
      <c r="M4181" s="261" t="s">
        <v>20</v>
      </c>
    </row>
    <row r="4182" spans="1:13" x14ac:dyDescent="0.35">
      <c r="A4182" s="259" t="s">
        <v>3288</v>
      </c>
      <c r="B4182" s="259" t="s">
        <v>3289</v>
      </c>
      <c r="C4182" s="259" t="s">
        <v>3290</v>
      </c>
      <c r="D4182" s="259" t="s">
        <v>663</v>
      </c>
      <c r="E4182" s="259">
        <v>33845617</v>
      </c>
      <c r="F4182" s="259" t="s">
        <v>4034</v>
      </c>
      <c r="G4182" s="259" t="s">
        <v>742</v>
      </c>
      <c r="H4182" s="259">
        <v>2</v>
      </c>
      <c r="I4182" s="259" t="s">
        <v>7519</v>
      </c>
      <c r="J4182" s="259" t="s">
        <v>7524</v>
      </c>
      <c r="K4182" s="259" t="s">
        <v>7525</v>
      </c>
      <c r="L4182" s="260">
        <v>45715</v>
      </c>
      <c r="M4182" s="259" t="s">
        <v>20</v>
      </c>
    </row>
    <row r="4183" spans="1:13" x14ac:dyDescent="0.35">
      <c r="A4183" s="261" t="s">
        <v>3288</v>
      </c>
      <c r="B4183" s="261" t="s">
        <v>3289</v>
      </c>
      <c r="C4183" s="261" t="s">
        <v>3290</v>
      </c>
      <c r="D4183" s="261" t="s">
        <v>413</v>
      </c>
      <c r="E4183" s="261">
        <v>2052500</v>
      </c>
      <c r="F4183" s="261" t="s">
        <v>4034</v>
      </c>
      <c r="G4183" s="261" t="s">
        <v>742</v>
      </c>
      <c r="H4183" s="261">
        <v>2</v>
      </c>
      <c r="I4183" s="261" t="s">
        <v>4035</v>
      </c>
      <c r="J4183" s="261" t="s">
        <v>7526</v>
      </c>
      <c r="K4183" s="261" t="s">
        <v>7527</v>
      </c>
      <c r="L4183" s="262">
        <v>45715</v>
      </c>
      <c r="M4183" s="261" t="s">
        <v>310</v>
      </c>
    </row>
    <row r="4184" spans="1:13" x14ac:dyDescent="0.35">
      <c r="A4184" s="259" t="s">
        <v>3288</v>
      </c>
      <c r="B4184" s="259" t="s">
        <v>3289</v>
      </c>
      <c r="C4184" s="259" t="s">
        <v>3290</v>
      </c>
      <c r="D4184" s="259" t="s">
        <v>40</v>
      </c>
      <c r="E4184" s="259" t="s">
        <v>17</v>
      </c>
      <c r="F4184" s="259" t="s">
        <v>17</v>
      </c>
      <c r="G4184" s="259" t="s">
        <v>17</v>
      </c>
      <c r="H4184" s="259" t="s">
        <v>17</v>
      </c>
      <c r="I4184" s="259" t="s">
        <v>17</v>
      </c>
      <c r="J4184" s="259" t="s">
        <v>7366</v>
      </c>
      <c r="K4184" s="259" t="s">
        <v>7528</v>
      </c>
      <c r="L4184" s="260">
        <v>45715</v>
      </c>
      <c r="M4184" s="259" t="s">
        <v>20</v>
      </c>
    </row>
    <row r="4185" spans="1:13" x14ac:dyDescent="0.35">
      <c r="A4185" s="261" t="s">
        <v>3288</v>
      </c>
      <c r="B4185" s="261" t="s">
        <v>3289</v>
      </c>
      <c r="C4185" s="261" t="s">
        <v>3290</v>
      </c>
      <c r="D4185" s="261" t="s">
        <v>545</v>
      </c>
      <c r="E4185" s="261" t="s">
        <v>17</v>
      </c>
      <c r="F4185" s="261" t="s">
        <v>17</v>
      </c>
      <c r="G4185" s="261" t="s">
        <v>17</v>
      </c>
      <c r="H4185" s="261" t="s">
        <v>17</v>
      </c>
      <c r="I4185" s="261" t="s">
        <v>17</v>
      </c>
      <c r="J4185" s="261" t="s">
        <v>7366</v>
      </c>
      <c r="K4185" s="261" t="s">
        <v>7529</v>
      </c>
      <c r="L4185" s="262">
        <v>45715</v>
      </c>
      <c r="M4185" s="261" t="s">
        <v>20</v>
      </c>
    </row>
    <row r="4186" spans="1:13" x14ac:dyDescent="0.35">
      <c r="A4186" s="259" t="s">
        <v>3288</v>
      </c>
      <c r="B4186" s="259" t="s">
        <v>3289</v>
      </c>
      <c r="C4186" s="259" t="s">
        <v>3290</v>
      </c>
      <c r="D4186" s="259" t="s">
        <v>550</v>
      </c>
      <c r="E4186" s="259" t="s">
        <v>17</v>
      </c>
      <c r="F4186" s="259" t="s">
        <v>17</v>
      </c>
      <c r="G4186" s="259" t="s">
        <v>17</v>
      </c>
      <c r="H4186" s="259" t="s">
        <v>17</v>
      </c>
      <c r="I4186" s="259" t="s">
        <v>17</v>
      </c>
      <c r="J4186" s="259" t="s">
        <v>7366</v>
      </c>
      <c r="K4186" s="259" t="s">
        <v>7530</v>
      </c>
      <c r="L4186" s="260">
        <v>45715</v>
      </c>
      <c r="M4186" s="259" t="s">
        <v>20</v>
      </c>
    </row>
    <row r="4187" spans="1:13" x14ac:dyDescent="0.35">
      <c r="A4187" s="261" t="s">
        <v>3288</v>
      </c>
      <c r="B4187" s="261" t="s">
        <v>3289</v>
      </c>
      <c r="C4187" s="261" t="s">
        <v>3290</v>
      </c>
      <c r="D4187" s="261" t="s">
        <v>686</v>
      </c>
      <c r="E4187" s="261">
        <v>1950000</v>
      </c>
      <c r="F4187" s="261" t="s">
        <v>4034</v>
      </c>
      <c r="G4187" s="261" t="s">
        <v>742</v>
      </c>
      <c r="H4187" s="261">
        <v>2</v>
      </c>
      <c r="I4187" s="261" t="s">
        <v>4035</v>
      </c>
      <c r="J4187" s="261" t="s">
        <v>7531</v>
      </c>
      <c r="K4187" s="261" t="s">
        <v>7532</v>
      </c>
      <c r="L4187" s="262">
        <v>45715</v>
      </c>
      <c r="M4187" s="261" t="s">
        <v>20</v>
      </c>
    </row>
    <row r="4188" spans="1:13" x14ac:dyDescent="0.35">
      <c r="A4188" s="259" t="s">
        <v>3288</v>
      </c>
      <c r="B4188" s="259" t="s">
        <v>3289</v>
      </c>
      <c r="C4188" s="259" t="s">
        <v>3290</v>
      </c>
      <c r="D4188" s="259" t="s">
        <v>691</v>
      </c>
      <c r="E4188" s="259">
        <v>0</v>
      </c>
      <c r="F4188" s="259" t="s">
        <v>4034</v>
      </c>
      <c r="G4188" s="259" t="s">
        <v>742</v>
      </c>
      <c r="H4188" s="259">
        <v>2</v>
      </c>
      <c r="I4188" s="259" t="s">
        <v>4035</v>
      </c>
      <c r="J4188" s="259" t="s">
        <v>6194</v>
      </c>
      <c r="K4188" s="259" t="s">
        <v>7533</v>
      </c>
      <c r="L4188" s="260">
        <v>45715</v>
      </c>
      <c r="M4188" s="259" t="s">
        <v>20</v>
      </c>
    </row>
    <row r="4189" spans="1:13" x14ac:dyDescent="0.35">
      <c r="A4189" s="261" t="s">
        <v>3288</v>
      </c>
      <c r="B4189" s="261" t="s">
        <v>3289</v>
      </c>
      <c r="C4189" s="261" t="s">
        <v>3290</v>
      </c>
      <c r="D4189" s="261" t="s">
        <v>696</v>
      </c>
      <c r="E4189" s="261">
        <v>31895617</v>
      </c>
      <c r="F4189" s="261" t="s">
        <v>4034</v>
      </c>
      <c r="G4189" s="261" t="s">
        <v>742</v>
      </c>
      <c r="H4189" s="261">
        <v>2</v>
      </c>
      <c r="I4189" s="261" t="s">
        <v>4035</v>
      </c>
      <c r="J4189" s="261" t="s">
        <v>7331</v>
      </c>
      <c r="K4189" s="261" t="s">
        <v>7534</v>
      </c>
      <c r="L4189" s="262">
        <v>45715</v>
      </c>
      <c r="M4189" s="261" t="s">
        <v>20</v>
      </c>
    </row>
    <row r="4190" spans="1:13" x14ac:dyDescent="0.35">
      <c r="A4190" s="259" t="s">
        <v>3288</v>
      </c>
      <c r="B4190" s="259" t="s">
        <v>3289</v>
      </c>
      <c r="C4190" s="259" t="s">
        <v>3290</v>
      </c>
      <c r="D4190" s="259" t="s">
        <v>699</v>
      </c>
      <c r="E4190" s="259">
        <v>1950000</v>
      </c>
      <c r="F4190" s="259" t="s">
        <v>4034</v>
      </c>
      <c r="G4190" s="259" t="s">
        <v>742</v>
      </c>
      <c r="H4190" s="259">
        <v>2</v>
      </c>
      <c r="I4190" s="259" t="s">
        <v>1662</v>
      </c>
      <c r="J4190" s="259" t="s">
        <v>7535</v>
      </c>
      <c r="K4190" s="259" t="s">
        <v>7536</v>
      </c>
      <c r="L4190" s="260">
        <v>45715</v>
      </c>
      <c r="M4190" s="259" t="s">
        <v>20</v>
      </c>
    </row>
    <row r="4191" spans="1:13" x14ac:dyDescent="0.35">
      <c r="A4191" s="261" t="s">
        <v>3288</v>
      </c>
      <c r="B4191" s="261" t="s">
        <v>3289</v>
      </c>
      <c r="C4191" s="261" t="s">
        <v>3290</v>
      </c>
      <c r="D4191" s="261" t="s">
        <v>702</v>
      </c>
      <c r="E4191" s="261" t="s">
        <v>17</v>
      </c>
      <c r="F4191" s="261" t="s">
        <v>17</v>
      </c>
      <c r="G4191" s="261" t="s">
        <v>17</v>
      </c>
      <c r="H4191" s="261" t="s">
        <v>17</v>
      </c>
      <c r="I4191" s="261" t="s">
        <v>17</v>
      </c>
      <c r="J4191" s="261" t="s">
        <v>4645</v>
      </c>
      <c r="K4191" s="261" t="s">
        <v>7537</v>
      </c>
      <c r="L4191" s="262">
        <v>45715</v>
      </c>
      <c r="M4191" s="261" t="s">
        <v>20</v>
      </c>
    </row>
    <row r="4192" spans="1:13" x14ac:dyDescent="0.35">
      <c r="A4192" s="259" t="s">
        <v>3288</v>
      </c>
      <c r="B4192" s="259" t="s">
        <v>3289</v>
      </c>
      <c r="C4192" s="259" t="s">
        <v>3290</v>
      </c>
      <c r="D4192" s="259" t="s">
        <v>572</v>
      </c>
      <c r="E4192" s="259" t="s">
        <v>17</v>
      </c>
      <c r="F4192" s="259" t="s">
        <v>17</v>
      </c>
      <c r="G4192" s="259" t="s">
        <v>17</v>
      </c>
      <c r="H4192" s="259" t="s">
        <v>17</v>
      </c>
      <c r="I4192" s="259" t="s">
        <v>17</v>
      </c>
      <c r="J4192" s="259" t="s">
        <v>4645</v>
      </c>
      <c r="K4192" s="259" t="s">
        <v>7538</v>
      </c>
      <c r="L4192" s="260">
        <v>45715</v>
      </c>
      <c r="M4192" s="259" t="s">
        <v>20</v>
      </c>
    </row>
    <row r="4193" spans="1:13" x14ac:dyDescent="0.35">
      <c r="A4193" s="261" t="s">
        <v>3288</v>
      </c>
      <c r="B4193" s="261" t="s">
        <v>3289</v>
      </c>
      <c r="C4193" s="261" t="s">
        <v>3290</v>
      </c>
      <c r="D4193" s="261" t="s">
        <v>282</v>
      </c>
      <c r="E4193" s="261">
        <v>3</v>
      </c>
      <c r="F4193" s="261" t="s">
        <v>4034</v>
      </c>
      <c r="G4193" s="261" t="s">
        <v>358</v>
      </c>
      <c r="H4193" s="261">
        <v>1</v>
      </c>
      <c r="I4193" s="261" t="s">
        <v>1662</v>
      </c>
      <c r="J4193" s="261" t="s">
        <v>7539</v>
      </c>
      <c r="K4193" s="261" t="s">
        <v>7540</v>
      </c>
      <c r="L4193" s="262">
        <v>45715</v>
      </c>
      <c r="M4193" s="261" t="s">
        <v>20</v>
      </c>
    </row>
    <row r="4194" spans="1:13" x14ac:dyDescent="0.35">
      <c r="A4194" s="259" t="s">
        <v>3288</v>
      </c>
      <c r="B4194" s="259" t="s">
        <v>3289</v>
      </c>
      <c r="C4194" s="259" t="s">
        <v>3290</v>
      </c>
      <c r="D4194" s="259" t="s">
        <v>26</v>
      </c>
      <c r="E4194" s="259" t="s">
        <v>17</v>
      </c>
      <c r="F4194" s="259" t="s">
        <v>17</v>
      </c>
      <c r="G4194" s="259" t="s">
        <v>17</v>
      </c>
      <c r="H4194" s="259" t="s">
        <v>17</v>
      </c>
      <c r="I4194" s="259" t="s">
        <v>17</v>
      </c>
      <c r="J4194" s="259" t="s">
        <v>7366</v>
      </c>
      <c r="K4194" s="259" t="s">
        <v>7541</v>
      </c>
      <c r="L4194" s="260">
        <v>45715</v>
      </c>
      <c r="M4194" s="259" t="s">
        <v>20</v>
      </c>
    </row>
    <row r="4195" spans="1:13" x14ac:dyDescent="0.35">
      <c r="A4195" s="261" t="s">
        <v>3288</v>
      </c>
      <c r="B4195" s="261" t="s">
        <v>3289</v>
      </c>
      <c r="C4195" s="261" t="s">
        <v>3290</v>
      </c>
      <c r="D4195" s="261" t="s">
        <v>28</v>
      </c>
      <c r="E4195" s="261" t="s">
        <v>17</v>
      </c>
      <c r="F4195" s="261" t="s">
        <v>17</v>
      </c>
      <c r="G4195" s="261" t="s">
        <v>17</v>
      </c>
      <c r="H4195" s="261" t="s">
        <v>17</v>
      </c>
      <c r="I4195" s="261" t="s">
        <v>17</v>
      </c>
      <c r="J4195" s="261" t="s">
        <v>7366</v>
      </c>
      <c r="K4195" s="261" t="s">
        <v>7542</v>
      </c>
      <c r="L4195" s="262">
        <v>45715</v>
      </c>
      <c r="M4195" s="261" t="s">
        <v>20</v>
      </c>
    </row>
    <row r="4196" spans="1:13" x14ac:dyDescent="0.35">
      <c r="A4196" s="259" t="s">
        <v>3288</v>
      </c>
      <c r="B4196" s="259" t="s">
        <v>3289</v>
      </c>
      <c r="C4196" s="259" t="s">
        <v>3290</v>
      </c>
      <c r="D4196" s="259" t="s">
        <v>38</v>
      </c>
      <c r="E4196" s="259" t="s">
        <v>17</v>
      </c>
      <c r="F4196" s="259" t="s">
        <v>17</v>
      </c>
      <c r="G4196" s="259" t="s">
        <v>17</v>
      </c>
      <c r="H4196" s="259" t="s">
        <v>17</v>
      </c>
      <c r="I4196" s="259" t="s">
        <v>17</v>
      </c>
      <c r="J4196" s="259" t="s">
        <v>7366</v>
      </c>
      <c r="K4196" s="259" t="s">
        <v>7543</v>
      </c>
      <c r="L4196" s="260">
        <v>45715</v>
      </c>
      <c r="M4196" s="259" t="s">
        <v>20</v>
      </c>
    </row>
    <row r="4197" spans="1:13" x14ac:dyDescent="0.35">
      <c r="A4197" s="261" t="s">
        <v>3288</v>
      </c>
      <c r="B4197" s="261" t="s">
        <v>3289</v>
      </c>
      <c r="C4197" s="261" t="s">
        <v>3290</v>
      </c>
      <c r="D4197" s="261" t="s">
        <v>16</v>
      </c>
      <c r="E4197" s="261" t="s">
        <v>17</v>
      </c>
      <c r="F4197" s="261" t="s">
        <v>17</v>
      </c>
      <c r="G4197" s="261" t="s">
        <v>17</v>
      </c>
      <c r="H4197" s="261" t="s">
        <v>17</v>
      </c>
      <c r="I4197" s="261" t="s">
        <v>17</v>
      </c>
      <c r="J4197" s="261" t="s">
        <v>7366</v>
      </c>
      <c r="K4197" s="261" t="s">
        <v>7544</v>
      </c>
      <c r="L4197" s="262">
        <v>45715</v>
      </c>
      <c r="M4197" s="261" t="s">
        <v>20</v>
      </c>
    </row>
    <row r="4198" spans="1:13" x14ac:dyDescent="0.35">
      <c r="A4198" s="259" t="s">
        <v>3288</v>
      </c>
      <c r="B4198" s="259" t="s">
        <v>3289</v>
      </c>
      <c r="C4198" s="259" t="s">
        <v>3290</v>
      </c>
      <c r="D4198" s="259" t="s">
        <v>21</v>
      </c>
      <c r="E4198" s="259" t="s">
        <v>17</v>
      </c>
      <c r="F4198" s="259" t="s">
        <v>17</v>
      </c>
      <c r="G4198" s="259" t="s">
        <v>17</v>
      </c>
      <c r="H4198" s="259" t="s">
        <v>17</v>
      </c>
      <c r="I4198" s="259" t="s">
        <v>17</v>
      </c>
      <c r="J4198" s="259" t="s">
        <v>7366</v>
      </c>
      <c r="K4198" s="259" t="s">
        <v>7545</v>
      </c>
      <c r="L4198" s="260">
        <v>45715</v>
      </c>
      <c r="M4198" s="259" t="s">
        <v>20</v>
      </c>
    </row>
    <row r="4199" spans="1:13" x14ac:dyDescent="0.35">
      <c r="A4199" s="261" t="s">
        <v>3288</v>
      </c>
      <c r="B4199" s="261" t="s">
        <v>3289</v>
      </c>
      <c r="C4199" s="261" t="s">
        <v>3290</v>
      </c>
      <c r="D4199" s="261" t="s">
        <v>558</v>
      </c>
      <c r="E4199" s="261" t="s">
        <v>17</v>
      </c>
      <c r="F4199" s="261" t="s">
        <v>17</v>
      </c>
      <c r="G4199" s="261" t="s">
        <v>17</v>
      </c>
      <c r="H4199" s="261" t="s">
        <v>17</v>
      </c>
      <c r="I4199" s="261" t="s">
        <v>17</v>
      </c>
      <c r="J4199" s="261" t="s">
        <v>7366</v>
      </c>
      <c r="K4199" s="261" t="s">
        <v>7546</v>
      </c>
      <c r="L4199" s="262">
        <v>45715</v>
      </c>
      <c r="M4199" s="261" t="s">
        <v>20</v>
      </c>
    </row>
    <row r="4200" spans="1:13" x14ac:dyDescent="0.35">
      <c r="A4200" s="259" t="s">
        <v>3288</v>
      </c>
      <c r="B4200" s="259" t="s">
        <v>3289</v>
      </c>
      <c r="C4200" s="259" t="s">
        <v>3290</v>
      </c>
      <c r="D4200" s="259" t="s">
        <v>24</v>
      </c>
      <c r="E4200" s="259" t="s">
        <v>17</v>
      </c>
      <c r="F4200" s="259" t="s">
        <v>17</v>
      </c>
      <c r="G4200" s="259" t="s">
        <v>17</v>
      </c>
      <c r="H4200" s="259" t="s">
        <v>17</v>
      </c>
      <c r="I4200" s="259" t="s">
        <v>17</v>
      </c>
      <c r="J4200" s="259" t="s">
        <v>7366</v>
      </c>
      <c r="K4200" s="259" t="s">
        <v>7547</v>
      </c>
      <c r="L4200" s="260">
        <v>45715</v>
      </c>
      <c r="M4200" s="259" t="s">
        <v>20</v>
      </c>
    </row>
    <row r="4201" spans="1:13" x14ac:dyDescent="0.35">
      <c r="A4201" s="261" t="s">
        <v>949</v>
      </c>
      <c r="B4201" s="261" t="s">
        <v>950</v>
      </c>
      <c r="C4201" s="261" t="s">
        <v>951</v>
      </c>
      <c r="D4201" s="261" t="s">
        <v>648</v>
      </c>
      <c r="E4201" s="261">
        <v>1367510</v>
      </c>
      <c r="F4201" s="261" t="s">
        <v>7548</v>
      </c>
      <c r="G4201" s="261" t="s">
        <v>742</v>
      </c>
      <c r="H4201" s="261">
        <v>2</v>
      </c>
      <c r="I4201" s="261" t="s">
        <v>7549</v>
      </c>
      <c r="J4201" s="261" t="s">
        <v>7550</v>
      </c>
      <c r="K4201" s="261" t="s">
        <v>7551</v>
      </c>
      <c r="L4201" s="262">
        <v>45715</v>
      </c>
      <c r="M4201" s="261" t="s">
        <v>310</v>
      </c>
    </row>
    <row r="4202" spans="1:13" x14ac:dyDescent="0.35">
      <c r="A4202" s="259" t="s">
        <v>949</v>
      </c>
      <c r="B4202" s="259" t="s">
        <v>950</v>
      </c>
      <c r="C4202" s="259" t="s">
        <v>951</v>
      </c>
      <c r="D4202" s="259" t="s">
        <v>653</v>
      </c>
      <c r="E4202" s="259">
        <v>5130</v>
      </c>
      <c r="F4202" s="259" t="s">
        <v>5429</v>
      </c>
      <c r="G4202" s="259" t="s">
        <v>358</v>
      </c>
      <c r="H4202" s="259">
        <v>1</v>
      </c>
      <c r="I4202" s="259" t="s">
        <v>7552</v>
      </c>
      <c r="J4202" s="259" t="s">
        <v>7553</v>
      </c>
      <c r="K4202" s="259" t="s">
        <v>7554</v>
      </c>
      <c r="L4202" s="260">
        <v>45715</v>
      </c>
      <c r="M4202" s="259" t="s">
        <v>310</v>
      </c>
    </row>
    <row r="4203" spans="1:13" x14ac:dyDescent="0.35">
      <c r="A4203" s="261" t="s">
        <v>949</v>
      </c>
      <c r="B4203" s="261" t="s">
        <v>950</v>
      </c>
      <c r="C4203" s="261" t="s">
        <v>951</v>
      </c>
      <c r="D4203" s="261" t="s">
        <v>658</v>
      </c>
      <c r="E4203" s="261">
        <v>1367510</v>
      </c>
      <c r="F4203" s="261" t="s">
        <v>7548</v>
      </c>
      <c r="G4203" s="261" t="s">
        <v>22</v>
      </c>
      <c r="H4203" s="261">
        <v>3</v>
      </c>
      <c r="I4203" s="261" t="s">
        <v>7549</v>
      </c>
      <c r="J4203" s="261" t="s">
        <v>7555</v>
      </c>
      <c r="K4203" s="261" t="s">
        <v>7556</v>
      </c>
      <c r="L4203" s="262">
        <v>45715</v>
      </c>
      <c r="M4203" s="261" t="s">
        <v>310</v>
      </c>
    </row>
    <row r="4204" spans="1:13" x14ac:dyDescent="0.35">
      <c r="A4204" s="259" t="s">
        <v>949</v>
      </c>
      <c r="B4204" s="259" t="s">
        <v>950</v>
      </c>
      <c r="C4204" s="259" t="s">
        <v>951</v>
      </c>
      <c r="D4204" s="259" t="s">
        <v>663</v>
      </c>
      <c r="E4204" s="259">
        <v>32975</v>
      </c>
      <c r="F4204" s="259" t="s">
        <v>7557</v>
      </c>
      <c r="G4204" s="259" t="s">
        <v>742</v>
      </c>
      <c r="H4204" s="259">
        <v>2</v>
      </c>
      <c r="I4204" s="259" t="s">
        <v>7558</v>
      </c>
      <c r="J4204" s="259" t="s">
        <v>7559</v>
      </c>
      <c r="K4204" s="259" t="s">
        <v>7560</v>
      </c>
      <c r="L4204" s="260">
        <v>45715</v>
      </c>
      <c r="M4204" s="259" t="s">
        <v>20</v>
      </c>
    </row>
    <row r="4205" spans="1:13" x14ac:dyDescent="0.35">
      <c r="A4205" s="261" t="s">
        <v>949</v>
      </c>
      <c r="B4205" s="261" t="s">
        <v>950</v>
      </c>
      <c r="C4205" s="261" t="s">
        <v>951</v>
      </c>
      <c r="D4205" s="261" t="s">
        <v>413</v>
      </c>
      <c r="E4205" s="261">
        <v>32975</v>
      </c>
      <c r="F4205" s="261" t="s">
        <v>7557</v>
      </c>
      <c r="G4205" s="261" t="s">
        <v>742</v>
      </c>
      <c r="H4205" s="261">
        <v>2</v>
      </c>
      <c r="I4205" s="261" t="s">
        <v>7558</v>
      </c>
      <c r="J4205" s="261" t="s">
        <v>7561</v>
      </c>
      <c r="K4205" s="261" t="s">
        <v>7562</v>
      </c>
      <c r="L4205" s="262">
        <v>45715</v>
      </c>
      <c r="M4205" s="261" t="s">
        <v>20</v>
      </c>
    </row>
    <row r="4206" spans="1:13" x14ac:dyDescent="0.35">
      <c r="A4206" s="259" t="s">
        <v>949</v>
      </c>
      <c r="B4206" s="259" t="s">
        <v>950</v>
      </c>
      <c r="C4206" s="259" t="s">
        <v>951</v>
      </c>
      <c r="D4206" s="259" t="s">
        <v>40</v>
      </c>
      <c r="E4206" s="259" t="s">
        <v>17</v>
      </c>
      <c r="F4206" s="259" t="s">
        <v>17</v>
      </c>
      <c r="G4206" s="259" t="s">
        <v>17</v>
      </c>
      <c r="H4206" s="259" t="s">
        <v>17</v>
      </c>
      <c r="I4206" s="259" t="s">
        <v>17</v>
      </c>
      <c r="J4206" s="259" t="s">
        <v>3459</v>
      </c>
      <c r="K4206" s="259" t="s">
        <v>7563</v>
      </c>
      <c r="L4206" s="260">
        <v>45715</v>
      </c>
      <c r="M4206" s="259" t="s">
        <v>20</v>
      </c>
    </row>
    <row r="4207" spans="1:13" x14ac:dyDescent="0.35">
      <c r="A4207" s="261" t="s">
        <v>949</v>
      </c>
      <c r="B4207" s="261" t="s">
        <v>950</v>
      </c>
      <c r="C4207" s="261" t="s">
        <v>951</v>
      </c>
      <c r="D4207" s="261" t="s">
        <v>545</v>
      </c>
      <c r="E4207" s="261" t="s">
        <v>17</v>
      </c>
      <c r="F4207" s="261" t="s">
        <v>17</v>
      </c>
      <c r="G4207" s="261" t="s">
        <v>17</v>
      </c>
      <c r="H4207" s="261" t="s">
        <v>17</v>
      </c>
      <c r="I4207" s="261" t="s">
        <v>17</v>
      </c>
      <c r="J4207" s="261" t="s">
        <v>3459</v>
      </c>
      <c r="K4207" s="261" t="s">
        <v>7564</v>
      </c>
      <c r="L4207" s="262">
        <v>45715</v>
      </c>
      <c r="M4207" s="261" t="s">
        <v>310</v>
      </c>
    </row>
    <row r="4208" spans="1:13" x14ac:dyDescent="0.35">
      <c r="A4208" s="259" t="s">
        <v>949</v>
      </c>
      <c r="B4208" s="259" t="s">
        <v>950</v>
      </c>
      <c r="C4208" s="259" t="s">
        <v>951</v>
      </c>
      <c r="D4208" s="259" t="s">
        <v>550</v>
      </c>
      <c r="E4208" s="259" t="s">
        <v>17</v>
      </c>
      <c r="F4208" s="259" t="s">
        <v>17</v>
      </c>
      <c r="G4208" s="259" t="s">
        <v>17</v>
      </c>
      <c r="H4208" s="259" t="s">
        <v>17</v>
      </c>
      <c r="I4208" s="259" t="s">
        <v>17</v>
      </c>
      <c r="J4208" s="259" t="s">
        <v>3459</v>
      </c>
      <c r="K4208" s="259" t="s">
        <v>7565</v>
      </c>
      <c r="L4208" s="260">
        <v>45715</v>
      </c>
      <c r="M4208" s="259" t="s">
        <v>310</v>
      </c>
    </row>
    <row r="4209" spans="1:13" x14ac:dyDescent="0.35">
      <c r="A4209" s="261" t="s">
        <v>949</v>
      </c>
      <c r="B4209" s="261" t="s">
        <v>950</v>
      </c>
      <c r="C4209" s="261" t="s">
        <v>951</v>
      </c>
      <c r="D4209" s="261" t="s">
        <v>686</v>
      </c>
      <c r="E4209" s="261">
        <v>24300</v>
      </c>
      <c r="F4209" s="261" t="s">
        <v>7566</v>
      </c>
      <c r="G4209" s="261" t="s">
        <v>742</v>
      </c>
      <c r="H4209" s="261">
        <v>2</v>
      </c>
      <c r="I4209" s="261" t="s">
        <v>7567</v>
      </c>
      <c r="J4209" s="261" t="s">
        <v>7568</v>
      </c>
      <c r="K4209" s="261" t="s">
        <v>7569</v>
      </c>
      <c r="L4209" s="262">
        <v>45715</v>
      </c>
      <c r="M4209" s="261" t="s">
        <v>20</v>
      </c>
    </row>
    <row r="4210" spans="1:13" x14ac:dyDescent="0.35">
      <c r="A4210" s="259" t="s">
        <v>949</v>
      </c>
      <c r="B4210" s="259" t="s">
        <v>950</v>
      </c>
      <c r="C4210" s="259" t="s">
        <v>951</v>
      </c>
      <c r="D4210" s="259" t="s">
        <v>691</v>
      </c>
      <c r="E4210" s="259">
        <v>1334535</v>
      </c>
      <c r="F4210" s="259" t="s">
        <v>7570</v>
      </c>
      <c r="G4210" s="259" t="s">
        <v>742</v>
      </c>
      <c r="H4210" s="259">
        <v>2</v>
      </c>
      <c r="I4210" s="259" t="s">
        <v>7571</v>
      </c>
      <c r="J4210" s="259" t="s">
        <v>6194</v>
      </c>
      <c r="K4210" s="259" t="s">
        <v>7572</v>
      </c>
      <c r="L4210" s="260">
        <v>45715</v>
      </c>
      <c r="M4210" s="259" t="s">
        <v>20</v>
      </c>
    </row>
    <row r="4211" spans="1:13" x14ac:dyDescent="0.35">
      <c r="A4211" s="261" t="s">
        <v>949</v>
      </c>
      <c r="B4211" s="261" t="s">
        <v>950</v>
      </c>
      <c r="C4211" s="261" t="s">
        <v>951</v>
      </c>
      <c r="D4211" s="261" t="s">
        <v>696</v>
      </c>
      <c r="E4211" s="261">
        <v>8675</v>
      </c>
      <c r="F4211" s="261" t="s">
        <v>7573</v>
      </c>
      <c r="G4211" s="261" t="s">
        <v>742</v>
      </c>
      <c r="H4211" s="261">
        <v>2</v>
      </c>
      <c r="I4211" s="261" t="s">
        <v>7574</v>
      </c>
      <c r="J4211" s="261" t="s">
        <v>1497</v>
      </c>
      <c r="K4211" s="261" t="s">
        <v>7575</v>
      </c>
      <c r="L4211" s="262">
        <v>45715</v>
      </c>
      <c r="M4211" s="261" t="s">
        <v>20</v>
      </c>
    </row>
    <row r="4212" spans="1:13" x14ac:dyDescent="0.35">
      <c r="A4212" s="259" t="s">
        <v>949</v>
      </c>
      <c r="B4212" s="259" t="s">
        <v>950</v>
      </c>
      <c r="C4212" s="259" t="s">
        <v>951</v>
      </c>
      <c r="D4212" s="259" t="s">
        <v>699</v>
      </c>
      <c r="E4212" s="259">
        <v>24300</v>
      </c>
      <c r="F4212" s="259" t="s">
        <v>7566</v>
      </c>
      <c r="G4212" s="259" t="s">
        <v>742</v>
      </c>
      <c r="H4212" s="259">
        <v>2</v>
      </c>
      <c r="I4212" s="259" t="s">
        <v>7567</v>
      </c>
      <c r="J4212" s="259" t="s">
        <v>4052</v>
      </c>
      <c r="K4212" s="259" t="s">
        <v>7576</v>
      </c>
      <c r="L4212" s="260">
        <v>45715</v>
      </c>
      <c r="M4212" s="259" t="s">
        <v>20</v>
      </c>
    </row>
    <row r="4213" spans="1:13" x14ac:dyDescent="0.35">
      <c r="A4213" s="261" t="s">
        <v>949</v>
      </c>
      <c r="B4213" s="261" t="s">
        <v>950</v>
      </c>
      <c r="C4213" s="261" t="s">
        <v>951</v>
      </c>
      <c r="D4213" s="261" t="s">
        <v>702</v>
      </c>
      <c r="E4213" s="261" t="s">
        <v>17</v>
      </c>
      <c r="F4213" s="261" t="s">
        <v>378</v>
      </c>
      <c r="G4213" s="261" t="s">
        <v>17</v>
      </c>
      <c r="H4213" s="261" t="s">
        <v>17</v>
      </c>
      <c r="I4213" s="261" t="s">
        <v>378</v>
      </c>
      <c r="J4213" s="261" t="s">
        <v>3910</v>
      </c>
      <c r="K4213" s="261" t="s">
        <v>7577</v>
      </c>
      <c r="L4213" s="262">
        <v>45715</v>
      </c>
      <c r="M4213" s="261" t="s">
        <v>20</v>
      </c>
    </row>
    <row r="4214" spans="1:13" x14ac:dyDescent="0.35">
      <c r="A4214" s="259" t="s">
        <v>949</v>
      </c>
      <c r="B4214" s="259" t="s">
        <v>950</v>
      </c>
      <c r="C4214" s="259" t="s">
        <v>951</v>
      </c>
      <c r="D4214" s="259" t="s">
        <v>572</v>
      </c>
      <c r="E4214" s="259" t="s">
        <v>17</v>
      </c>
      <c r="F4214" s="259" t="s">
        <v>378</v>
      </c>
      <c r="G4214" s="259" t="s">
        <v>17</v>
      </c>
      <c r="H4214" s="259" t="s">
        <v>17</v>
      </c>
      <c r="I4214" s="259" t="s">
        <v>378</v>
      </c>
      <c r="J4214" s="259" t="s">
        <v>3910</v>
      </c>
      <c r="K4214" s="259" t="s">
        <v>7578</v>
      </c>
      <c r="L4214" s="260">
        <v>45715</v>
      </c>
      <c r="M4214" s="259" t="s">
        <v>20</v>
      </c>
    </row>
    <row r="4215" spans="1:13" x14ac:dyDescent="0.35">
      <c r="A4215" s="261" t="s">
        <v>949</v>
      </c>
      <c r="B4215" s="261" t="s">
        <v>950</v>
      </c>
      <c r="C4215" s="261" t="s">
        <v>951</v>
      </c>
      <c r="D4215" s="261" t="s">
        <v>282</v>
      </c>
      <c r="E4215" s="261">
        <v>3</v>
      </c>
      <c r="F4215" s="261" t="s">
        <v>7557</v>
      </c>
      <c r="G4215" s="261" t="s">
        <v>742</v>
      </c>
      <c r="H4215" s="261">
        <v>2</v>
      </c>
      <c r="I4215" s="261" t="s">
        <v>7558</v>
      </c>
      <c r="J4215" s="261" t="s">
        <v>7579</v>
      </c>
      <c r="K4215" s="261" t="s">
        <v>7580</v>
      </c>
      <c r="L4215" s="262">
        <v>45715</v>
      </c>
      <c r="M4215" s="261" t="s">
        <v>20</v>
      </c>
    </row>
    <row r="4216" spans="1:13" x14ac:dyDescent="0.35">
      <c r="A4216" s="259" t="s">
        <v>3329</v>
      </c>
      <c r="B4216" s="259" t="s">
        <v>3330</v>
      </c>
      <c r="C4216" s="259" t="s">
        <v>3331</v>
      </c>
      <c r="D4216" s="259" t="s">
        <v>648</v>
      </c>
      <c r="E4216" s="259">
        <v>28300854</v>
      </c>
      <c r="F4216" s="259" t="s">
        <v>7581</v>
      </c>
      <c r="G4216" s="259" t="s">
        <v>742</v>
      </c>
      <c r="H4216" s="259">
        <v>2</v>
      </c>
      <c r="I4216" s="259" t="s">
        <v>7582</v>
      </c>
      <c r="J4216" s="259" t="s">
        <v>7583</v>
      </c>
      <c r="K4216" s="259" t="s">
        <v>7584</v>
      </c>
      <c r="L4216" s="260">
        <v>45715</v>
      </c>
      <c r="M4216" s="259" t="s">
        <v>310</v>
      </c>
    </row>
    <row r="4217" spans="1:13" x14ac:dyDescent="0.35">
      <c r="A4217" s="261" t="s">
        <v>3329</v>
      </c>
      <c r="B4217" s="261" t="s">
        <v>3330</v>
      </c>
      <c r="C4217" s="261" t="s">
        <v>3331</v>
      </c>
      <c r="D4217" s="261" t="s">
        <v>653</v>
      </c>
      <c r="E4217" s="261">
        <v>882050</v>
      </c>
      <c r="F4217" s="261" t="s">
        <v>7585</v>
      </c>
      <c r="G4217" s="261" t="s">
        <v>742</v>
      </c>
      <c r="H4217" s="261">
        <v>2</v>
      </c>
      <c r="I4217" s="261" t="s">
        <v>7586</v>
      </c>
      <c r="J4217" s="261" t="s">
        <v>7587</v>
      </c>
      <c r="K4217" s="261" t="s">
        <v>7588</v>
      </c>
      <c r="L4217" s="262">
        <v>45715</v>
      </c>
      <c r="M4217" s="261" t="s">
        <v>310</v>
      </c>
    </row>
    <row r="4218" spans="1:13" x14ac:dyDescent="0.35">
      <c r="A4218" s="259" t="s">
        <v>3329</v>
      </c>
      <c r="B4218" s="259" t="s">
        <v>3330</v>
      </c>
      <c r="C4218" s="259" t="s">
        <v>3331</v>
      </c>
      <c r="D4218" s="259" t="s">
        <v>658</v>
      </c>
      <c r="E4218" s="259">
        <v>28300854</v>
      </c>
      <c r="F4218" s="259" t="s">
        <v>7581</v>
      </c>
      <c r="G4218" s="259" t="s">
        <v>742</v>
      </c>
      <c r="H4218" s="259">
        <v>2</v>
      </c>
      <c r="I4218" s="259" t="s">
        <v>7582</v>
      </c>
      <c r="J4218" s="259" t="s">
        <v>7589</v>
      </c>
      <c r="K4218" s="259" t="s">
        <v>7590</v>
      </c>
      <c r="L4218" s="260">
        <v>45715</v>
      </c>
      <c r="M4218" s="259" t="s">
        <v>310</v>
      </c>
    </row>
    <row r="4219" spans="1:13" x14ac:dyDescent="0.35">
      <c r="A4219" s="261" t="s">
        <v>3329</v>
      </c>
      <c r="B4219" s="261" t="s">
        <v>3330</v>
      </c>
      <c r="C4219" s="261" t="s">
        <v>3331</v>
      </c>
      <c r="D4219" s="261" t="s">
        <v>663</v>
      </c>
      <c r="E4219" s="261">
        <v>19898564</v>
      </c>
      <c r="F4219" s="261" t="s">
        <v>7591</v>
      </c>
      <c r="G4219" s="261" t="s">
        <v>742</v>
      </c>
      <c r="H4219" s="261">
        <v>2</v>
      </c>
      <c r="I4219" s="261" t="s">
        <v>7592</v>
      </c>
      <c r="J4219" s="261" t="s">
        <v>7593</v>
      </c>
      <c r="K4219" s="261" t="s">
        <v>7594</v>
      </c>
      <c r="L4219" s="262">
        <v>45715</v>
      </c>
      <c r="M4219" s="261" t="s">
        <v>310</v>
      </c>
    </row>
    <row r="4220" spans="1:13" x14ac:dyDescent="0.35">
      <c r="A4220" s="259" t="s">
        <v>3329</v>
      </c>
      <c r="B4220" s="259" t="s">
        <v>3330</v>
      </c>
      <c r="C4220" s="259" t="s">
        <v>3331</v>
      </c>
      <c r="D4220" s="259" t="s">
        <v>413</v>
      </c>
      <c r="E4220" s="259">
        <v>7700000</v>
      </c>
      <c r="F4220" s="259" t="s">
        <v>7595</v>
      </c>
      <c r="G4220" s="259" t="s">
        <v>22</v>
      </c>
      <c r="H4220" s="259">
        <v>3</v>
      </c>
      <c r="I4220" s="259" t="s">
        <v>7596</v>
      </c>
      <c r="J4220" s="259" t="s">
        <v>7597</v>
      </c>
      <c r="K4220" s="259" t="s">
        <v>7598</v>
      </c>
      <c r="L4220" s="260">
        <v>45715</v>
      </c>
      <c r="M4220" s="259" t="s">
        <v>310</v>
      </c>
    </row>
    <row r="4221" spans="1:13" x14ac:dyDescent="0.35">
      <c r="A4221" s="261" t="s">
        <v>3329</v>
      </c>
      <c r="B4221" s="261" t="s">
        <v>3330</v>
      </c>
      <c r="C4221" s="261" t="s">
        <v>3331</v>
      </c>
      <c r="D4221" s="261" t="s">
        <v>40</v>
      </c>
      <c r="E4221" s="261" t="s">
        <v>17</v>
      </c>
      <c r="F4221" s="261" t="s">
        <v>378</v>
      </c>
      <c r="G4221" s="261" t="s">
        <v>17</v>
      </c>
      <c r="H4221" s="261" t="s">
        <v>17</v>
      </c>
      <c r="I4221" s="261" t="s">
        <v>378</v>
      </c>
      <c r="J4221" s="261" t="s">
        <v>1548</v>
      </c>
      <c r="K4221" s="261" t="s">
        <v>7599</v>
      </c>
      <c r="L4221" s="262">
        <v>45715</v>
      </c>
      <c r="M4221" s="261" t="s">
        <v>310</v>
      </c>
    </row>
    <row r="4222" spans="1:13" x14ac:dyDescent="0.35">
      <c r="A4222" s="259" t="s">
        <v>3329</v>
      </c>
      <c r="B4222" s="259" t="s">
        <v>3330</v>
      </c>
      <c r="C4222" s="259" t="s">
        <v>3331</v>
      </c>
      <c r="D4222" s="259" t="s">
        <v>545</v>
      </c>
      <c r="E4222" s="259">
        <v>222</v>
      </c>
      <c r="F4222" s="259" t="s">
        <v>7600</v>
      </c>
      <c r="G4222" s="259" t="s">
        <v>22</v>
      </c>
      <c r="H4222" s="259">
        <v>3</v>
      </c>
      <c r="I4222" s="259" t="s">
        <v>547</v>
      </c>
      <c r="J4222" s="259" t="s">
        <v>7601</v>
      </c>
      <c r="K4222" s="259" t="s">
        <v>7602</v>
      </c>
      <c r="L4222" s="260">
        <v>45715</v>
      </c>
      <c r="M4222" s="259" t="s">
        <v>310</v>
      </c>
    </row>
    <row r="4223" spans="1:13" x14ac:dyDescent="0.35">
      <c r="A4223" s="261" t="s">
        <v>3329</v>
      </c>
      <c r="B4223" s="261" t="s">
        <v>3330</v>
      </c>
      <c r="C4223" s="261" t="s">
        <v>3331</v>
      </c>
      <c r="D4223" s="261" t="s">
        <v>550</v>
      </c>
      <c r="E4223" s="261">
        <v>222</v>
      </c>
      <c r="F4223" s="261" t="s">
        <v>7600</v>
      </c>
      <c r="G4223" s="261" t="s">
        <v>22</v>
      </c>
      <c r="H4223" s="261">
        <v>3</v>
      </c>
      <c r="I4223" s="261" t="s">
        <v>547</v>
      </c>
      <c r="J4223" s="261" t="s">
        <v>7603</v>
      </c>
      <c r="K4223" s="261" t="s">
        <v>7604</v>
      </c>
      <c r="L4223" s="262">
        <v>45715</v>
      </c>
      <c r="M4223" s="261" t="s">
        <v>310</v>
      </c>
    </row>
    <row r="4224" spans="1:13" x14ac:dyDescent="0.35">
      <c r="A4224" s="259" t="s">
        <v>3329</v>
      </c>
      <c r="B4224" s="259" t="s">
        <v>3330</v>
      </c>
      <c r="C4224" s="259" t="s">
        <v>3331</v>
      </c>
      <c r="D4224" s="259" t="s">
        <v>686</v>
      </c>
      <c r="E4224" s="259">
        <v>7600000</v>
      </c>
      <c r="F4224" s="259" t="s">
        <v>7605</v>
      </c>
      <c r="G4224" s="259" t="s">
        <v>742</v>
      </c>
      <c r="H4224" s="259">
        <v>2</v>
      </c>
      <c r="I4224" s="259" t="s">
        <v>7606</v>
      </c>
      <c r="J4224" s="259" t="s">
        <v>7607</v>
      </c>
      <c r="K4224" s="259" t="s">
        <v>7608</v>
      </c>
      <c r="L4224" s="260">
        <v>45715</v>
      </c>
      <c r="M4224" s="259" t="s">
        <v>310</v>
      </c>
    </row>
    <row r="4225" spans="1:13" x14ac:dyDescent="0.35">
      <c r="A4225" s="261" t="s">
        <v>3329</v>
      </c>
      <c r="B4225" s="261" t="s">
        <v>3330</v>
      </c>
      <c r="C4225" s="261" t="s">
        <v>3331</v>
      </c>
      <c r="D4225" s="261" t="s">
        <v>691</v>
      </c>
      <c r="E4225" s="261">
        <v>8402290</v>
      </c>
      <c r="F4225" s="261" t="s">
        <v>7609</v>
      </c>
      <c r="G4225" s="261" t="s">
        <v>742</v>
      </c>
      <c r="H4225" s="261">
        <v>2</v>
      </c>
      <c r="I4225" s="261" t="s">
        <v>7610</v>
      </c>
      <c r="J4225" s="261" t="s">
        <v>7611</v>
      </c>
      <c r="K4225" s="261" t="s">
        <v>7612</v>
      </c>
      <c r="L4225" s="262">
        <v>45715</v>
      </c>
      <c r="M4225" s="261" t="s">
        <v>310</v>
      </c>
    </row>
    <row r="4226" spans="1:13" x14ac:dyDescent="0.35">
      <c r="A4226" s="259" t="s">
        <v>3329</v>
      </c>
      <c r="B4226" s="259" t="s">
        <v>3330</v>
      </c>
      <c r="C4226" s="259" t="s">
        <v>3331</v>
      </c>
      <c r="D4226" s="259" t="s">
        <v>696</v>
      </c>
      <c r="E4226" s="259">
        <v>12298564</v>
      </c>
      <c r="F4226" s="259" t="s">
        <v>7613</v>
      </c>
      <c r="G4226" s="259" t="s">
        <v>742</v>
      </c>
      <c r="H4226" s="259">
        <v>2</v>
      </c>
      <c r="I4226" s="259" t="s">
        <v>7614</v>
      </c>
      <c r="J4226" s="259" t="s">
        <v>7615</v>
      </c>
      <c r="K4226" s="259" t="s">
        <v>7616</v>
      </c>
      <c r="L4226" s="260">
        <v>45715</v>
      </c>
      <c r="M4226" s="259" t="s">
        <v>310</v>
      </c>
    </row>
    <row r="4227" spans="1:13" x14ac:dyDescent="0.35">
      <c r="A4227" s="261" t="s">
        <v>3329</v>
      </c>
      <c r="B4227" s="261" t="s">
        <v>3330</v>
      </c>
      <c r="C4227" s="261" t="s">
        <v>3331</v>
      </c>
      <c r="D4227" s="261" t="s">
        <v>699</v>
      </c>
      <c r="E4227" s="261">
        <v>6258214</v>
      </c>
      <c r="F4227" s="261" t="s">
        <v>7617</v>
      </c>
      <c r="G4227" s="261" t="s">
        <v>742</v>
      </c>
      <c r="H4227" s="261">
        <v>2</v>
      </c>
      <c r="I4227" s="261" t="s">
        <v>7618</v>
      </c>
      <c r="J4227" s="261" t="s">
        <v>7619</v>
      </c>
      <c r="K4227" s="261" t="s">
        <v>7620</v>
      </c>
      <c r="L4227" s="262">
        <v>45715</v>
      </c>
      <c r="M4227" s="261" t="s">
        <v>310</v>
      </c>
    </row>
    <row r="4228" spans="1:13" x14ac:dyDescent="0.35">
      <c r="A4228" s="259" t="s">
        <v>3329</v>
      </c>
      <c r="B4228" s="259" t="s">
        <v>3330</v>
      </c>
      <c r="C4228" s="259" t="s">
        <v>3331</v>
      </c>
      <c r="D4228" s="259" t="s">
        <v>702</v>
      </c>
      <c r="E4228" s="259">
        <v>1316754</v>
      </c>
      <c r="F4228" s="259" t="s">
        <v>7617</v>
      </c>
      <c r="G4228" s="259" t="s">
        <v>742</v>
      </c>
      <c r="H4228" s="259">
        <v>2</v>
      </c>
      <c r="I4228" s="259" t="s">
        <v>7618</v>
      </c>
      <c r="J4228" s="259" t="s">
        <v>7621</v>
      </c>
      <c r="K4228" s="259" t="s">
        <v>7622</v>
      </c>
      <c r="L4228" s="260">
        <v>45715</v>
      </c>
      <c r="M4228" s="259" t="s">
        <v>310</v>
      </c>
    </row>
    <row r="4229" spans="1:13" x14ac:dyDescent="0.35">
      <c r="A4229" s="261" t="s">
        <v>3329</v>
      </c>
      <c r="B4229" s="261" t="s">
        <v>3330</v>
      </c>
      <c r="C4229" s="261" t="s">
        <v>3331</v>
      </c>
      <c r="D4229" s="261" t="s">
        <v>572</v>
      </c>
      <c r="E4229" s="261">
        <v>25032</v>
      </c>
      <c r="F4229" s="261" t="s">
        <v>7617</v>
      </c>
      <c r="G4229" s="261" t="s">
        <v>742</v>
      </c>
      <c r="H4229" s="261">
        <v>2</v>
      </c>
      <c r="I4229" s="261" t="s">
        <v>7618</v>
      </c>
      <c r="J4229" s="261" t="s">
        <v>7623</v>
      </c>
      <c r="K4229" s="261" t="s">
        <v>7624</v>
      </c>
      <c r="L4229" s="262">
        <v>45715</v>
      </c>
      <c r="M4229" s="261" t="s">
        <v>310</v>
      </c>
    </row>
    <row r="4230" spans="1:13" x14ac:dyDescent="0.35">
      <c r="A4230" s="259" t="s">
        <v>3329</v>
      </c>
      <c r="B4230" s="259" t="s">
        <v>3330</v>
      </c>
      <c r="C4230" s="259" t="s">
        <v>3331</v>
      </c>
      <c r="D4230" s="259" t="s">
        <v>282</v>
      </c>
      <c r="E4230" s="259">
        <v>5</v>
      </c>
      <c r="F4230" s="259" t="s">
        <v>7617</v>
      </c>
      <c r="G4230" s="259" t="s">
        <v>742</v>
      </c>
      <c r="H4230" s="259">
        <v>2</v>
      </c>
      <c r="I4230" s="259" t="s">
        <v>7618</v>
      </c>
      <c r="J4230" s="259" t="s">
        <v>7625</v>
      </c>
      <c r="K4230" s="259" t="s">
        <v>7626</v>
      </c>
      <c r="L4230" s="260">
        <v>45715</v>
      </c>
      <c r="M4230" s="259" t="s">
        <v>310</v>
      </c>
    </row>
    <row r="4231" spans="1:13" x14ac:dyDescent="0.35">
      <c r="A4231" s="261" t="s">
        <v>3329</v>
      </c>
      <c r="B4231" s="261" t="s">
        <v>3330</v>
      </c>
      <c r="C4231" s="261" t="s">
        <v>3331</v>
      </c>
      <c r="D4231" s="261" t="s">
        <v>26</v>
      </c>
      <c r="E4231" s="261" t="s">
        <v>17</v>
      </c>
      <c r="F4231" s="261" t="s">
        <v>17</v>
      </c>
      <c r="G4231" s="261" t="s">
        <v>17</v>
      </c>
      <c r="H4231" s="261" t="s">
        <v>17</v>
      </c>
      <c r="I4231" s="261" t="s">
        <v>17</v>
      </c>
      <c r="J4231" s="261" t="s">
        <v>3459</v>
      </c>
      <c r="K4231" s="261" t="s">
        <v>7627</v>
      </c>
      <c r="L4231" s="262">
        <v>45715</v>
      </c>
      <c r="M4231" s="261" t="s">
        <v>310</v>
      </c>
    </row>
    <row r="4232" spans="1:13" x14ac:dyDescent="0.35">
      <c r="A4232" s="259" t="s">
        <v>3329</v>
      </c>
      <c r="B4232" s="259" t="s">
        <v>3330</v>
      </c>
      <c r="C4232" s="259" t="s">
        <v>3331</v>
      </c>
      <c r="D4232" s="259" t="s">
        <v>28</v>
      </c>
      <c r="E4232" s="259" t="s">
        <v>17</v>
      </c>
      <c r="F4232" s="259" t="s">
        <v>17</v>
      </c>
      <c r="G4232" s="259" t="s">
        <v>17</v>
      </c>
      <c r="H4232" s="259" t="s">
        <v>17</v>
      </c>
      <c r="I4232" s="259" t="s">
        <v>17</v>
      </c>
      <c r="J4232" s="259" t="s">
        <v>3459</v>
      </c>
      <c r="K4232" s="259" t="s">
        <v>7628</v>
      </c>
      <c r="L4232" s="260">
        <v>45715</v>
      </c>
      <c r="M4232" s="259" t="s">
        <v>310</v>
      </c>
    </row>
    <row r="4233" spans="1:13" x14ac:dyDescent="0.35">
      <c r="A4233" s="261" t="s">
        <v>3329</v>
      </c>
      <c r="B4233" s="261" t="s">
        <v>3330</v>
      </c>
      <c r="C4233" s="261" t="s">
        <v>3331</v>
      </c>
      <c r="D4233" s="261" t="s">
        <v>38</v>
      </c>
      <c r="E4233" s="261" t="s">
        <v>17</v>
      </c>
      <c r="F4233" s="261" t="s">
        <v>17</v>
      </c>
      <c r="G4233" s="261" t="s">
        <v>17</v>
      </c>
      <c r="H4233" s="261" t="s">
        <v>17</v>
      </c>
      <c r="I4233" s="261" t="s">
        <v>17</v>
      </c>
      <c r="J4233" s="261" t="s">
        <v>3459</v>
      </c>
      <c r="K4233" s="261" t="s">
        <v>7629</v>
      </c>
      <c r="L4233" s="262">
        <v>45715</v>
      </c>
      <c r="M4233" s="261" t="s">
        <v>310</v>
      </c>
    </row>
    <row r="4234" spans="1:13" x14ac:dyDescent="0.35">
      <c r="A4234" s="259" t="s">
        <v>762</v>
      </c>
      <c r="B4234" s="259" t="s">
        <v>763</v>
      </c>
      <c r="C4234" s="259" t="s">
        <v>734</v>
      </c>
      <c r="D4234" s="259" t="s">
        <v>648</v>
      </c>
      <c r="E4234" s="259">
        <v>1181675</v>
      </c>
      <c r="F4234" s="259" t="s">
        <v>7630</v>
      </c>
      <c r="G4234" s="259" t="s">
        <v>742</v>
      </c>
      <c r="H4234" s="259">
        <v>2</v>
      </c>
      <c r="I4234" s="259" t="s">
        <v>7631</v>
      </c>
      <c r="J4234" s="259" t="s">
        <v>7632</v>
      </c>
      <c r="K4234" s="259" t="s">
        <v>7633</v>
      </c>
      <c r="L4234" s="260">
        <v>45715</v>
      </c>
      <c r="M4234" s="259" t="s">
        <v>20</v>
      </c>
    </row>
    <row r="4235" spans="1:13" x14ac:dyDescent="0.35">
      <c r="A4235" s="261" t="s">
        <v>762</v>
      </c>
      <c r="B4235" s="261" t="s">
        <v>763</v>
      </c>
      <c r="C4235" s="261" t="s">
        <v>734</v>
      </c>
      <c r="D4235" s="261" t="s">
        <v>653</v>
      </c>
      <c r="E4235" s="261">
        <v>23180</v>
      </c>
      <c r="F4235" s="261" t="s">
        <v>7634</v>
      </c>
      <c r="G4235" s="261" t="s">
        <v>742</v>
      </c>
      <c r="H4235" s="261">
        <v>2</v>
      </c>
      <c r="I4235" s="261" t="s">
        <v>7635</v>
      </c>
      <c r="J4235" s="261" t="s">
        <v>7636</v>
      </c>
      <c r="K4235" s="261" t="s">
        <v>7637</v>
      </c>
      <c r="L4235" s="262">
        <v>45715</v>
      </c>
      <c r="M4235" s="261" t="s">
        <v>20</v>
      </c>
    </row>
    <row r="4236" spans="1:13" x14ac:dyDescent="0.35">
      <c r="A4236" s="259" t="s">
        <v>762</v>
      </c>
      <c r="B4236" s="259" t="s">
        <v>763</v>
      </c>
      <c r="C4236" s="259" t="s">
        <v>734</v>
      </c>
      <c r="D4236" s="259" t="s">
        <v>658</v>
      </c>
      <c r="E4236" s="259">
        <v>1181675</v>
      </c>
      <c r="F4236" s="259" t="s">
        <v>7638</v>
      </c>
      <c r="G4236" s="259" t="s">
        <v>742</v>
      </c>
      <c r="H4236" s="259">
        <v>2</v>
      </c>
      <c r="I4236" s="259" t="s">
        <v>7639</v>
      </c>
      <c r="J4236" s="259" t="s">
        <v>7640</v>
      </c>
      <c r="K4236" s="259" t="s">
        <v>7641</v>
      </c>
      <c r="L4236" s="260">
        <v>45715</v>
      </c>
      <c r="M4236" s="259" t="s">
        <v>20</v>
      </c>
    </row>
    <row r="4237" spans="1:13" x14ac:dyDescent="0.35">
      <c r="A4237" s="261" t="s">
        <v>762</v>
      </c>
      <c r="B4237" s="261" t="s">
        <v>763</v>
      </c>
      <c r="C4237" s="261" t="s">
        <v>734</v>
      </c>
      <c r="D4237" s="261" t="s">
        <v>663</v>
      </c>
      <c r="E4237" s="261">
        <v>792640</v>
      </c>
      <c r="F4237" s="261" t="s">
        <v>7642</v>
      </c>
      <c r="G4237" s="261" t="s">
        <v>742</v>
      </c>
      <c r="H4237" s="261">
        <v>2</v>
      </c>
      <c r="I4237" s="261" t="s">
        <v>7643</v>
      </c>
      <c r="J4237" s="261" t="s">
        <v>7644</v>
      </c>
      <c r="K4237" s="261" t="s">
        <v>7645</v>
      </c>
      <c r="L4237" s="262">
        <v>45715</v>
      </c>
      <c r="M4237" s="261" t="s">
        <v>20</v>
      </c>
    </row>
    <row r="4238" spans="1:13" x14ac:dyDescent="0.35">
      <c r="A4238" s="259" t="s">
        <v>762</v>
      </c>
      <c r="B4238" s="259" t="s">
        <v>763</v>
      </c>
      <c r="C4238" s="259" t="s">
        <v>734</v>
      </c>
      <c r="D4238" s="259" t="s">
        <v>413</v>
      </c>
      <c r="E4238" s="259">
        <v>32920</v>
      </c>
      <c r="F4238" s="259" t="s">
        <v>7646</v>
      </c>
      <c r="G4238" s="259" t="s">
        <v>742</v>
      </c>
      <c r="H4238" s="259">
        <v>2</v>
      </c>
      <c r="I4238" s="259" t="s">
        <v>7647</v>
      </c>
      <c r="J4238" s="259" t="s">
        <v>7648</v>
      </c>
      <c r="K4238" s="259" t="s">
        <v>7649</v>
      </c>
      <c r="L4238" s="260">
        <v>45715</v>
      </c>
      <c r="M4238" s="259" t="s">
        <v>20</v>
      </c>
    </row>
    <row r="4239" spans="1:13" x14ac:dyDescent="0.35">
      <c r="A4239" s="261" t="s">
        <v>762</v>
      </c>
      <c r="B4239" s="261" t="s">
        <v>763</v>
      </c>
      <c r="C4239" s="261" t="s">
        <v>734</v>
      </c>
      <c r="D4239" s="261" t="s">
        <v>545</v>
      </c>
      <c r="E4239" s="261">
        <v>48</v>
      </c>
      <c r="F4239" s="261" t="s">
        <v>7650</v>
      </c>
      <c r="G4239" s="261" t="s">
        <v>742</v>
      </c>
      <c r="H4239" s="261">
        <v>2</v>
      </c>
      <c r="I4239" s="261" t="s">
        <v>7651</v>
      </c>
      <c r="J4239" s="261" t="s">
        <v>7652</v>
      </c>
      <c r="K4239" s="261" t="s">
        <v>7653</v>
      </c>
      <c r="L4239" s="262">
        <v>45715</v>
      </c>
      <c r="M4239" s="261" t="s">
        <v>20</v>
      </c>
    </row>
    <row r="4240" spans="1:13" x14ac:dyDescent="0.35">
      <c r="A4240" s="259" t="s">
        <v>762</v>
      </c>
      <c r="B4240" s="259" t="s">
        <v>763</v>
      </c>
      <c r="C4240" s="259" t="s">
        <v>734</v>
      </c>
      <c r="D4240" s="259" t="s">
        <v>550</v>
      </c>
      <c r="E4240" s="259">
        <v>48</v>
      </c>
      <c r="F4240" s="259" t="s">
        <v>7650</v>
      </c>
      <c r="G4240" s="259" t="s">
        <v>742</v>
      </c>
      <c r="H4240" s="259">
        <v>2</v>
      </c>
      <c r="I4240" s="259" t="s">
        <v>7654</v>
      </c>
      <c r="J4240" s="259" t="s">
        <v>7652</v>
      </c>
      <c r="K4240" s="259" t="s">
        <v>7655</v>
      </c>
      <c r="L4240" s="260">
        <v>45715</v>
      </c>
      <c r="M4240" s="259" t="s">
        <v>20</v>
      </c>
    </row>
    <row r="4241" spans="1:13" x14ac:dyDescent="0.35">
      <c r="A4241" s="261" t="s">
        <v>762</v>
      </c>
      <c r="B4241" s="261" t="s">
        <v>763</v>
      </c>
      <c r="C4241" s="261" t="s">
        <v>734</v>
      </c>
      <c r="D4241" s="261" t="s">
        <v>686</v>
      </c>
      <c r="E4241" s="261">
        <v>317920</v>
      </c>
      <c r="F4241" s="261" t="s">
        <v>7656</v>
      </c>
      <c r="G4241" s="261" t="s">
        <v>742</v>
      </c>
      <c r="H4241" s="261">
        <v>2</v>
      </c>
      <c r="I4241" s="261" t="s">
        <v>7657</v>
      </c>
      <c r="J4241" s="261" t="s">
        <v>7658</v>
      </c>
      <c r="K4241" s="261" t="s">
        <v>7659</v>
      </c>
      <c r="L4241" s="262">
        <v>45715</v>
      </c>
      <c r="M4241" s="261" t="s">
        <v>20</v>
      </c>
    </row>
    <row r="4242" spans="1:13" x14ac:dyDescent="0.35">
      <c r="A4242" s="259" t="s">
        <v>762</v>
      </c>
      <c r="B4242" s="259" t="s">
        <v>763</v>
      </c>
      <c r="C4242" s="259" t="s">
        <v>734</v>
      </c>
      <c r="D4242" s="259" t="s">
        <v>691</v>
      </c>
      <c r="E4242" s="259">
        <v>389035</v>
      </c>
      <c r="F4242" s="259" t="s">
        <v>7660</v>
      </c>
      <c r="G4242" s="259" t="s">
        <v>742</v>
      </c>
      <c r="H4242" s="259">
        <v>2</v>
      </c>
      <c r="I4242" s="259" t="s">
        <v>7661</v>
      </c>
      <c r="J4242" s="259" t="s">
        <v>7662</v>
      </c>
      <c r="K4242" s="259" t="s">
        <v>7663</v>
      </c>
      <c r="L4242" s="260">
        <v>45715</v>
      </c>
      <c r="M4242" s="259" t="s">
        <v>310</v>
      </c>
    </row>
    <row r="4243" spans="1:13" x14ac:dyDescent="0.35">
      <c r="A4243" s="261" t="s">
        <v>762</v>
      </c>
      <c r="B4243" s="261" t="s">
        <v>763</v>
      </c>
      <c r="C4243" s="261" t="s">
        <v>734</v>
      </c>
      <c r="D4243" s="261" t="s">
        <v>696</v>
      </c>
      <c r="E4243" s="261">
        <v>474720</v>
      </c>
      <c r="F4243" s="261" t="s">
        <v>7642</v>
      </c>
      <c r="G4243" s="261" t="s">
        <v>742</v>
      </c>
      <c r="H4243" s="261">
        <v>2</v>
      </c>
      <c r="I4243" s="261" t="s">
        <v>7661</v>
      </c>
      <c r="J4243" s="261" t="s">
        <v>7664</v>
      </c>
      <c r="K4243" s="261" t="s">
        <v>7665</v>
      </c>
      <c r="L4243" s="262">
        <v>45715</v>
      </c>
      <c r="M4243" s="261" t="s">
        <v>310</v>
      </c>
    </row>
    <row r="4244" spans="1:13" x14ac:dyDescent="0.35">
      <c r="A4244" s="259" t="s">
        <v>762</v>
      </c>
      <c r="B4244" s="259" t="s">
        <v>763</v>
      </c>
      <c r="C4244" s="259" t="s">
        <v>734</v>
      </c>
      <c r="D4244" s="259" t="s">
        <v>699</v>
      </c>
      <c r="E4244" s="259">
        <v>265098</v>
      </c>
      <c r="F4244" s="259" t="s">
        <v>7642</v>
      </c>
      <c r="G4244" s="259" t="s">
        <v>742</v>
      </c>
      <c r="H4244" s="259">
        <v>2</v>
      </c>
      <c r="I4244" s="259" t="s">
        <v>7666</v>
      </c>
      <c r="J4244" s="259" t="s">
        <v>7667</v>
      </c>
      <c r="K4244" s="259" t="s">
        <v>7668</v>
      </c>
      <c r="L4244" s="260">
        <v>45715</v>
      </c>
      <c r="M4244" s="259" t="s">
        <v>20</v>
      </c>
    </row>
    <row r="4245" spans="1:13" x14ac:dyDescent="0.35">
      <c r="A4245" s="261" t="s">
        <v>762</v>
      </c>
      <c r="B4245" s="261" t="s">
        <v>763</v>
      </c>
      <c r="C4245" s="261" t="s">
        <v>734</v>
      </c>
      <c r="D4245" s="261" t="s">
        <v>702</v>
      </c>
      <c r="E4245" s="261">
        <v>52822</v>
      </c>
      <c r="F4245" s="261" t="s">
        <v>7630</v>
      </c>
      <c r="G4245" s="261" t="s">
        <v>742</v>
      </c>
      <c r="H4245" s="261">
        <v>2</v>
      </c>
      <c r="I4245" s="261" t="s">
        <v>7631</v>
      </c>
      <c r="J4245" s="261" t="s">
        <v>7669</v>
      </c>
      <c r="K4245" s="261" t="s">
        <v>7670</v>
      </c>
      <c r="L4245" s="262">
        <v>45715</v>
      </c>
      <c r="M4245" s="261" t="s">
        <v>20</v>
      </c>
    </row>
    <row r="4246" spans="1:13" x14ac:dyDescent="0.35">
      <c r="A4246" s="259" t="s">
        <v>762</v>
      </c>
      <c r="B4246" s="259" t="s">
        <v>763</v>
      </c>
      <c r="C4246" s="259" t="s">
        <v>734</v>
      </c>
      <c r="D4246" s="259" t="s">
        <v>572</v>
      </c>
      <c r="E4246" s="259">
        <v>0</v>
      </c>
      <c r="F4246" s="259" t="s">
        <v>7630</v>
      </c>
      <c r="G4246" s="259" t="s">
        <v>742</v>
      </c>
      <c r="H4246" s="259">
        <v>2</v>
      </c>
      <c r="I4246" s="259" t="s">
        <v>7631</v>
      </c>
      <c r="J4246" s="259" t="s">
        <v>7671</v>
      </c>
      <c r="K4246" s="259" t="s">
        <v>7672</v>
      </c>
      <c r="L4246" s="260">
        <v>45715</v>
      </c>
      <c r="M4246" s="259" t="s">
        <v>20</v>
      </c>
    </row>
    <row r="4247" spans="1:13" x14ac:dyDescent="0.35">
      <c r="A4247" s="261" t="s">
        <v>747</v>
      </c>
      <c r="B4247" s="261" t="s">
        <v>748</v>
      </c>
      <c r="C4247" s="261" t="s">
        <v>734</v>
      </c>
      <c r="D4247" s="261" t="s">
        <v>648</v>
      </c>
      <c r="E4247" s="261">
        <v>1181675</v>
      </c>
      <c r="F4247" s="261" t="s">
        <v>7630</v>
      </c>
      <c r="G4247" s="261" t="s">
        <v>742</v>
      </c>
      <c r="H4247" s="261">
        <v>2</v>
      </c>
      <c r="I4247" s="261" t="s">
        <v>7631</v>
      </c>
      <c r="J4247" s="261" t="s">
        <v>7673</v>
      </c>
      <c r="K4247" s="261" t="s">
        <v>7674</v>
      </c>
      <c r="L4247" s="262">
        <v>45715</v>
      </c>
      <c r="M4247" s="261" t="s">
        <v>20</v>
      </c>
    </row>
    <row r="4248" spans="1:13" x14ac:dyDescent="0.35">
      <c r="A4248" s="259" t="s">
        <v>747</v>
      </c>
      <c r="B4248" s="259" t="s">
        <v>748</v>
      </c>
      <c r="C4248" s="259" t="s">
        <v>734</v>
      </c>
      <c r="D4248" s="259" t="s">
        <v>653</v>
      </c>
      <c r="E4248" s="259">
        <v>7300</v>
      </c>
      <c r="F4248" s="259" t="s">
        <v>7634</v>
      </c>
      <c r="G4248" s="259" t="s">
        <v>358</v>
      </c>
      <c r="H4248" s="259">
        <v>1</v>
      </c>
      <c r="I4248" s="259" t="s">
        <v>7635</v>
      </c>
      <c r="J4248" s="259" t="s">
        <v>7675</v>
      </c>
      <c r="K4248" s="259" t="s">
        <v>7676</v>
      </c>
      <c r="L4248" s="260">
        <v>45715</v>
      </c>
      <c r="M4248" s="259" t="s">
        <v>20</v>
      </c>
    </row>
    <row r="4249" spans="1:13" x14ac:dyDescent="0.35">
      <c r="A4249" s="261" t="s">
        <v>747</v>
      </c>
      <c r="B4249" s="261" t="s">
        <v>748</v>
      </c>
      <c r="C4249" s="261" t="s">
        <v>734</v>
      </c>
      <c r="D4249" s="261" t="s">
        <v>658</v>
      </c>
      <c r="E4249" s="261">
        <v>891046</v>
      </c>
      <c r="F4249" s="261" t="s">
        <v>7677</v>
      </c>
      <c r="G4249" s="261" t="s">
        <v>742</v>
      </c>
      <c r="H4249" s="261">
        <v>2</v>
      </c>
      <c r="I4249" s="261" t="s">
        <v>7678</v>
      </c>
      <c r="J4249" s="261" t="s">
        <v>7679</v>
      </c>
      <c r="K4249" s="261" t="s">
        <v>7680</v>
      </c>
      <c r="L4249" s="262">
        <v>45715</v>
      </c>
      <c r="M4249" s="261" t="s">
        <v>20</v>
      </c>
    </row>
    <row r="4250" spans="1:13" x14ac:dyDescent="0.35">
      <c r="A4250" s="259" t="s">
        <v>747</v>
      </c>
      <c r="B4250" s="259" t="s">
        <v>748</v>
      </c>
      <c r="C4250" s="259" t="s">
        <v>734</v>
      </c>
      <c r="D4250" s="259" t="s">
        <v>663</v>
      </c>
      <c r="E4250" s="259">
        <v>32920</v>
      </c>
      <c r="F4250" s="259" t="s">
        <v>7646</v>
      </c>
      <c r="G4250" s="259" t="s">
        <v>742</v>
      </c>
      <c r="H4250" s="259">
        <v>2</v>
      </c>
      <c r="I4250" s="259" t="s">
        <v>7657</v>
      </c>
      <c r="J4250" s="259" t="s">
        <v>7681</v>
      </c>
      <c r="K4250" s="259" t="s">
        <v>7682</v>
      </c>
      <c r="L4250" s="260">
        <v>45715</v>
      </c>
      <c r="M4250" s="259" t="s">
        <v>20</v>
      </c>
    </row>
    <row r="4251" spans="1:13" x14ac:dyDescent="0.35">
      <c r="A4251" s="261" t="s">
        <v>747</v>
      </c>
      <c r="B4251" s="261" t="s">
        <v>748</v>
      </c>
      <c r="C4251" s="261" t="s">
        <v>734</v>
      </c>
      <c r="D4251" s="261" t="s">
        <v>413</v>
      </c>
      <c r="E4251" s="261">
        <v>32920</v>
      </c>
      <c r="F4251" s="261" t="s">
        <v>7646</v>
      </c>
      <c r="G4251" s="261" t="s">
        <v>742</v>
      </c>
      <c r="H4251" s="261">
        <v>2</v>
      </c>
      <c r="I4251" s="261" t="s">
        <v>7657</v>
      </c>
      <c r="J4251" s="261" t="s">
        <v>7683</v>
      </c>
      <c r="K4251" s="261" t="s">
        <v>7684</v>
      </c>
      <c r="L4251" s="262">
        <v>45715</v>
      </c>
      <c r="M4251" s="261" t="s">
        <v>20</v>
      </c>
    </row>
    <row r="4252" spans="1:13" x14ac:dyDescent="0.35">
      <c r="A4252" s="259" t="s">
        <v>747</v>
      </c>
      <c r="B4252" s="259" t="s">
        <v>748</v>
      </c>
      <c r="C4252" s="259" t="s">
        <v>734</v>
      </c>
      <c r="D4252" s="259" t="s">
        <v>545</v>
      </c>
      <c r="E4252" s="259">
        <v>48</v>
      </c>
      <c r="F4252" s="259" t="s">
        <v>7650</v>
      </c>
      <c r="G4252" s="259" t="s">
        <v>742</v>
      </c>
      <c r="H4252" s="259">
        <v>2</v>
      </c>
      <c r="I4252" s="259" t="s">
        <v>7651</v>
      </c>
      <c r="J4252" s="259" t="s">
        <v>7652</v>
      </c>
      <c r="K4252" s="259" t="s">
        <v>7685</v>
      </c>
      <c r="L4252" s="260">
        <v>45715</v>
      </c>
      <c r="M4252" s="259" t="s">
        <v>20</v>
      </c>
    </row>
    <row r="4253" spans="1:13" x14ac:dyDescent="0.35">
      <c r="A4253" s="261" t="s">
        <v>747</v>
      </c>
      <c r="B4253" s="261" t="s">
        <v>748</v>
      </c>
      <c r="C4253" s="261" t="s">
        <v>734</v>
      </c>
      <c r="D4253" s="261" t="s">
        <v>550</v>
      </c>
      <c r="E4253" s="261">
        <v>48</v>
      </c>
      <c r="F4253" s="261" t="s">
        <v>7650</v>
      </c>
      <c r="G4253" s="261" t="s">
        <v>742</v>
      </c>
      <c r="H4253" s="261">
        <v>2</v>
      </c>
      <c r="I4253" s="261" t="s">
        <v>7654</v>
      </c>
      <c r="J4253" s="261" t="s">
        <v>7652</v>
      </c>
      <c r="K4253" s="261" t="s">
        <v>7686</v>
      </c>
      <c r="L4253" s="262">
        <v>45715</v>
      </c>
      <c r="M4253" s="261" t="s">
        <v>20</v>
      </c>
    </row>
    <row r="4254" spans="1:13" x14ac:dyDescent="0.35">
      <c r="A4254" s="259" t="s">
        <v>747</v>
      </c>
      <c r="B4254" s="259" t="s">
        <v>748</v>
      </c>
      <c r="C4254" s="259" t="s">
        <v>734</v>
      </c>
      <c r="D4254" s="259" t="s">
        <v>686</v>
      </c>
      <c r="E4254" s="259">
        <v>32920</v>
      </c>
      <c r="F4254" s="259" t="s">
        <v>7687</v>
      </c>
      <c r="G4254" s="259" t="s">
        <v>742</v>
      </c>
      <c r="H4254" s="259">
        <v>2</v>
      </c>
      <c r="I4254" s="259" t="s">
        <v>7688</v>
      </c>
      <c r="J4254" s="259" t="s">
        <v>7689</v>
      </c>
      <c r="K4254" s="259" t="s">
        <v>7690</v>
      </c>
      <c r="L4254" s="260">
        <v>45715</v>
      </c>
      <c r="M4254" s="259" t="s">
        <v>20</v>
      </c>
    </row>
    <row r="4255" spans="1:13" x14ac:dyDescent="0.35">
      <c r="A4255" s="261" t="s">
        <v>747</v>
      </c>
      <c r="B4255" s="261" t="s">
        <v>748</v>
      </c>
      <c r="C4255" s="261" t="s">
        <v>734</v>
      </c>
      <c r="D4255" s="261" t="s">
        <v>691</v>
      </c>
      <c r="E4255" s="261">
        <v>858126</v>
      </c>
      <c r="F4255" s="261" t="s">
        <v>7691</v>
      </c>
      <c r="G4255" s="261" t="s">
        <v>742</v>
      </c>
      <c r="H4255" s="261">
        <v>2</v>
      </c>
      <c r="I4255" s="261" t="s">
        <v>7692</v>
      </c>
      <c r="J4255" s="261" t="s">
        <v>7693</v>
      </c>
      <c r="K4255" s="261" t="s">
        <v>7694</v>
      </c>
      <c r="L4255" s="262">
        <v>45715</v>
      </c>
      <c r="M4255" s="261" t="s">
        <v>20</v>
      </c>
    </row>
    <row r="4256" spans="1:13" x14ac:dyDescent="0.35">
      <c r="A4256" s="259" t="s">
        <v>747</v>
      </c>
      <c r="B4256" s="259" t="s">
        <v>748</v>
      </c>
      <c r="C4256" s="259" t="s">
        <v>734</v>
      </c>
      <c r="D4256" s="259" t="s">
        <v>696</v>
      </c>
      <c r="E4256" s="259">
        <v>0</v>
      </c>
      <c r="F4256" s="259" t="s">
        <v>7646</v>
      </c>
      <c r="G4256" s="259" t="s">
        <v>742</v>
      </c>
      <c r="H4256" s="259">
        <v>2</v>
      </c>
      <c r="I4256" s="259" t="s">
        <v>7695</v>
      </c>
      <c r="J4256" s="259" t="s">
        <v>7696</v>
      </c>
      <c r="K4256" s="259" t="s">
        <v>7697</v>
      </c>
      <c r="L4256" s="260">
        <v>45715</v>
      </c>
      <c r="M4256" s="259" t="s">
        <v>20</v>
      </c>
    </row>
    <row r="4257" spans="1:13" x14ac:dyDescent="0.35">
      <c r="A4257" s="261" t="s">
        <v>747</v>
      </c>
      <c r="B4257" s="261" t="s">
        <v>748</v>
      </c>
      <c r="C4257" s="261" t="s">
        <v>734</v>
      </c>
      <c r="D4257" s="261" t="s">
        <v>699</v>
      </c>
      <c r="E4257" s="261">
        <v>32920</v>
      </c>
      <c r="F4257" s="261" t="s">
        <v>7646</v>
      </c>
      <c r="G4257" s="261" t="s">
        <v>742</v>
      </c>
      <c r="H4257" s="261">
        <v>2</v>
      </c>
      <c r="I4257" s="261" t="s">
        <v>7688</v>
      </c>
      <c r="J4257" s="261" t="s">
        <v>7698</v>
      </c>
      <c r="K4257" s="261" t="s">
        <v>7699</v>
      </c>
      <c r="L4257" s="262">
        <v>45715</v>
      </c>
      <c r="M4257" s="261" t="s">
        <v>20</v>
      </c>
    </row>
    <row r="4258" spans="1:13" x14ac:dyDescent="0.35">
      <c r="A4258" s="259" t="s">
        <v>747</v>
      </c>
      <c r="B4258" s="259" t="s">
        <v>748</v>
      </c>
      <c r="C4258" s="259" t="s">
        <v>734</v>
      </c>
      <c r="D4258" s="259" t="s">
        <v>702</v>
      </c>
      <c r="E4258" s="259" t="s">
        <v>17</v>
      </c>
      <c r="F4258" s="259" t="s">
        <v>378</v>
      </c>
      <c r="G4258" s="259" t="s">
        <v>17</v>
      </c>
      <c r="H4258" s="259" t="s">
        <v>17</v>
      </c>
      <c r="I4258" s="259" t="s">
        <v>17</v>
      </c>
      <c r="J4258" s="259" t="s">
        <v>7698</v>
      </c>
      <c r="K4258" s="259" t="s">
        <v>7700</v>
      </c>
      <c r="L4258" s="260">
        <v>45715</v>
      </c>
      <c r="M4258" s="259" t="s">
        <v>20</v>
      </c>
    </row>
    <row r="4259" spans="1:13" x14ac:dyDescent="0.35">
      <c r="A4259" s="261" t="s">
        <v>747</v>
      </c>
      <c r="B4259" s="261" t="s">
        <v>748</v>
      </c>
      <c r="C4259" s="261" t="s">
        <v>734</v>
      </c>
      <c r="D4259" s="261" t="s">
        <v>572</v>
      </c>
      <c r="E4259" s="261" t="s">
        <v>17</v>
      </c>
      <c r="F4259" s="261" t="s">
        <v>378</v>
      </c>
      <c r="G4259" s="261" t="s">
        <v>17</v>
      </c>
      <c r="H4259" s="261" t="s">
        <v>17</v>
      </c>
      <c r="I4259" s="261" t="s">
        <v>17</v>
      </c>
      <c r="J4259" s="261" t="s">
        <v>7698</v>
      </c>
      <c r="K4259" s="261" t="s">
        <v>7701</v>
      </c>
      <c r="L4259" s="262">
        <v>45715</v>
      </c>
      <c r="M4259" s="261" t="s">
        <v>20</v>
      </c>
    </row>
    <row r="4260" spans="1:13" x14ac:dyDescent="0.35">
      <c r="A4260" s="259" t="s">
        <v>732</v>
      </c>
      <c r="B4260" s="259" t="s">
        <v>733</v>
      </c>
      <c r="C4260" s="259" t="s">
        <v>734</v>
      </c>
      <c r="D4260" s="259" t="s">
        <v>648</v>
      </c>
      <c r="E4260" s="259">
        <v>1181675</v>
      </c>
      <c r="F4260" s="259" t="s">
        <v>7630</v>
      </c>
      <c r="G4260" s="259" t="s">
        <v>742</v>
      </c>
      <c r="H4260" s="259">
        <v>2</v>
      </c>
      <c r="I4260" s="259" t="s">
        <v>7631</v>
      </c>
      <c r="J4260" s="259" t="s">
        <v>7673</v>
      </c>
      <c r="K4260" s="259" t="s">
        <v>7702</v>
      </c>
      <c r="L4260" s="260">
        <v>45715</v>
      </c>
      <c r="M4260" s="259" t="s">
        <v>20</v>
      </c>
    </row>
    <row r="4261" spans="1:13" x14ac:dyDescent="0.35">
      <c r="A4261" s="261" t="s">
        <v>732</v>
      </c>
      <c r="B4261" s="261" t="s">
        <v>733</v>
      </c>
      <c r="C4261" s="261" t="s">
        <v>734</v>
      </c>
      <c r="D4261" s="261" t="s">
        <v>653</v>
      </c>
      <c r="E4261" s="261">
        <v>23180</v>
      </c>
      <c r="F4261" s="261" t="s">
        <v>7634</v>
      </c>
      <c r="G4261" s="261" t="s">
        <v>742</v>
      </c>
      <c r="H4261" s="261">
        <v>2</v>
      </c>
      <c r="I4261" s="261" t="s">
        <v>7635</v>
      </c>
      <c r="J4261" s="261" t="s">
        <v>7703</v>
      </c>
      <c r="K4261" s="261" t="s">
        <v>7704</v>
      </c>
      <c r="L4261" s="262">
        <v>45715</v>
      </c>
      <c r="M4261" s="261" t="s">
        <v>20</v>
      </c>
    </row>
    <row r="4262" spans="1:13" x14ac:dyDescent="0.35">
      <c r="A4262" s="259" t="s">
        <v>732</v>
      </c>
      <c r="B4262" s="259" t="s">
        <v>733</v>
      </c>
      <c r="C4262" s="259" t="s">
        <v>734</v>
      </c>
      <c r="D4262" s="259" t="s">
        <v>658</v>
      </c>
      <c r="E4262" s="259">
        <v>1181675</v>
      </c>
      <c r="F4262" s="259" t="s">
        <v>7630</v>
      </c>
      <c r="G4262" s="259" t="s">
        <v>742</v>
      </c>
      <c r="H4262" s="259">
        <v>2</v>
      </c>
      <c r="I4262" s="259" t="s">
        <v>7631</v>
      </c>
      <c r="J4262" s="259" t="s">
        <v>7705</v>
      </c>
      <c r="K4262" s="259" t="s">
        <v>7706</v>
      </c>
      <c r="L4262" s="260">
        <v>45715</v>
      </c>
      <c r="M4262" s="259" t="s">
        <v>20</v>
      </c>
    </row>
    <row r="4263" spans="1:13" x14ac:dyDescent="0.35">
      <c r="A4263" s="261" t="s">
        <v>732</v>
      </c>
      <c r="B4263" s="261" t="s">
        <v>733</v>
      </c>
      <c r="C4263" s="261" t="s">
        <v>734</v>
      </c>
      <c r="D4263" s="261" t="s">
        <v>663</v>
      </c>
      <c r="E4263" s="261">
        <v>759720</v>
      </c>
      <c r="F4263" s="261" t="s">
        <v>7630</v>
      </c>
      <c r="G4263" s="261" t="s">
        <v>742</v>
      </c>
      <c r="H4263" s="261">
        <v>2</v>
      </c>
      <c r="I4263" s="261" t="s">
        <v>7631</v>
      </c>
      <c r="J4263" s="261" t="s">
        <v>7707</v>
      </c>
      <c r="K4263" s="261" t="s">
        <v>7708</v>
      </c>
      <c r="L4263" s="262">
        <v>45715</v>
      </c>
      <c r="M4263" s="261" t="s">
        <v>20</v>
      </c>
    </row>
    <row r="4264" spans="1:13" x14ac:dyDescent="0.35">
      <c r="A4264" s="259" t="s">
        <v>732</v>
      </c>
      <c r="B4264" s="259" t="s">
        <v>733</v>
      </c>
      <c r="C4264" s="259" t="s">
        <v>734</v>
      </c>
      <c r="D4264" s="259" t="s">
        <v>413</v>
      </c>
      <c r="E4264" s="259">
        <v>0</v>
      </c>
      <c r="F4264" s="259" t="s">
        <v>17</v>
      </c>
      <c r="G4264" s="259" t="s">
        <v>742</v>
      </c>
      <c r="H4264" s="259">
        <v>2</v>
      </c>
      <c r="I4264" s="259" t="s">
        <v>17</v>
      </c>
      <c r="J4264" s="259" t="s">
        <v>7709</v>
      </c>
      <c r="K4264" s="259" t="s">
        <v>7710</v>
      </c>
      <c r="L4264" s="260">
        <v>45715</v>
      </c>
      <c r="M4264" s="259" t="s">
        <v>20</v>
      </c>
    </row>
    <row r="4265" spans="1:13" x14ac:dyDescent="0.35">
      <c r="A4265" s="261" t="s">
        <v>732</v>
      </c>
      <c r="B4265" s="261" t="s">
        <v>733</v>
      </c>
      <c r="C4265" s="261" t="s">
        <v>734</v>
      </c>
      <c r="D4265" s="261" t="s">
        <v>545</v>
      </c>
      <c r="E4265" s="261">
        <v>0</v>
      </c>
      <c r="F4265" s="261" t="s">
        <v>7711</v>
      </c>
      <c r="G4265" s="261" t="s">
        <v>742</v>
      </c>
      <c r="H4265" s="261">
        <v>2</v>
      </c>
      <c r="I4265" s="261" t="s">
        <v>496</v>
      </c>
      <c r="J4265" s="261" t="s">
        <v>7712</v>
      </c>
      <c r="K4265" s="261" t="s">
        <v>7713</v>
      </c>
      <c r="L4265" s="262">
        <v>45715</v>
      </c>
      <c r="M4265" s="261" t="s">
        <v>20</v>
      </c>
    </row>
    <row r="4266" spans="1:13" x14ac:dyDescent="0.35">
      <c r="A4266" s="259" t="s">
        <v>732</v>
      </c>
      <c r="B4266" s="259" t="s">
        <v>733</v>
      </c>
      <c r="C4266" s="259" t="s">
        <v>734</v>
      </c>
      <c r="D4266" s="259" t="s">
        <v>550</v>
      </c>
      <c r="E4266" s="259">
        <v>48</v>
      </c>
      <c r="F4266" s="259" t="s">
        <v>7714</v>
      </c>
      <c r="G4266" s="259" t="s">
        <v>742</v>
      </c>
      <c r="H4266" s="259">
        <v>2</v>
      </c>
      <c r="I4266" s="259" t="s">
        <v>7715</v>
      </c>
      <c r="J4266" s="259" t="s">
        <v>7716</v>
      </c>
      <c r="K4266" s="259" t="s">
        <v>7717</v>
      </c>
      <c r="L4266" s="260">
        <v>45715</v>
      </c>
      <c r="M4266" s="259" t="s">
        <v>20</v>
      </c>
    </row>
    <row r="4267" spans="1:13" x14ac:dyDescent="0.35">
      <c r="A4267" s="261" t="s">
        <v>732</v>
      </c>
      <c r="B4267" s="261" t="s">
        <v>733</v>
      </c>
      <c r="C4267" s="261" t="s">
        <v>734</v>
      </c>
      <c r="D4267" s="261" t="s">
        <v>686</v>
      </c>
      <c r="E4267" s="261">
        <v>285000</v>
      </c>
      <c r="F4267" s="261" t="s">
        <v>7630</v>
      </c>
      <c r="G4267" s="261" t="s">
        <v>742</v>
      </c>
      <c r="H4267" s="261">
        <v>2</v>
      </c>
      <c r="I4267" s="261" t="s">
        <v>7631</v>
      </c>
      <c r="J4267" s="261" t="s">
        <v>7718</v>
      </c>
      <c r="K4267" s="261" t="s">
        <v>7719</v>
      </c>
      <c r="L4267" s="262">
        <v>45715</v>
      </c>
      <c r="M4267" s="261" t="s">
        <v>20</v>
      </c>
    </row>
    <row r="4268" spans="1:13" x14ac:dyDescent="0.35">
      <c r="A4268" s="259" t="s">
        <v>732</v>
      </c>
      <c r="B4268" s="259" t="s">
        <v>733</v>
      </c>
      <c r="C4268" s="259" t="s">
        <v>734</v>
      </c>
      <c r="D4268" s="259" t="s">
        <v>691</v>
      </c>
      <c r="E4268" s="259">
        <v>421955</v>
      </c>
      <c r="F4268" s="259" t="s">
        <v>7630</v>
      </c>
      <c r="G4268" s="259" t="s">
        <v>742</v>
      </c>
      <c r="H4268" s="259">
        <v>2</v>
      </c>
      <c r="I4268" s="259" t="s">
        <v>7631</v>
      </c>
      <c r="J4268" s="259" t="s">
        <v>7720</v>
      </c>
      <c r="K4268" s="259" t="s">
        <v>7721</v>
      </c>
      <c r="L4268" s="260">
        <v>45715</v>
      </c>
      <c r="M4268" s="259" t="s">
        <v>20</v>
      </c>
    </row>
    <row r="4269" spans="1:13" x14ac:dyDescent="0.35">
      <c r="A4269" s="261" t="s">
        <v>732</v>
      </c>
      <c r="B4269" s="261" t="s">
        <v>733</v>
      </c>
      <c r="C4269" s="261" t="s">
        <v>734</v>
      </c>
      <c r="D4269" s="261" t="s">
        <v>696</v>
      </c>
      <c r="E4269" s="261">
        <v>474720</v>
      </c>
      <c r="F4269" s="261" t="s">
        <v>7630</v>
      </c>
      <c r="G4269" s="261" t="s">
        <v>742</v>
      </c>
      <c r="H4269" s="261">
        <v>2</v>
      </c>
      <c r="I4269" s="261" t="s">
        <v>7631</v>
      </c>
      <c r="J4269" s="261" t="s">
        <v>7722</v>
      </c>
      <c r="K4269" s="261" t="s">
        <v>7723</v>
      </c>
      <c r="L4269" s="262">
        <v>45715</v>
      </c>
      <c r="M4269" s="261" t="s">
        <v>20</v>
      </c>
    </row>
    <row r="4270" spans="1:13" x14ac:dyDescent="0.35">
      <c r="A4270" s="259" t="s">
        <v>732</v>
      </c>
      <c r="B4270" s="259" t="s">
        <v>733</v>
      </c>
      <c r="C4270" s="259" t="s">
        <v>734</v>
      </c>
      <c r="D4270" s="259" t="s">
        <v>699</v>
      </c>
      <c r="E4270" s="259">
        <v>232178</v>
      </c>
      <c r="F4270" s="259" t="s">
        <v>7630</v>
      </c>
      <c r="G4270" s="259" t="s">
        <v>742</v>
      </c>
      <c r="H4270" s="259">
        <v>2</v>
      </c>
      <c r="I4270" s="259" t="s">
        <v>7631</v>
      </c>
      <c r="J4270" s="259" t="s">
        <v>7724</v>
      </c>
      <c r="K4270" s="259" t="s">
        <v>7725</v>
      </c>
      <c r="L4270" s="260">
        <v>45715</v>
      </c>
      <c r="M4270" s="259" t="s">
        <v>20</v>
      </c>
    </row>
    <row r="4271" spans="1:13" x14ac:dyDescent="0.35">
      <c r="A4271" s="261" t="s">
        <v>732</v>
      </c>
      <c r="B4271" s="261" t="s">
        <v>733</v>
      </c>
      <c r="C4271" s="261" t="s">
        <v>734</v>
      </c>
      <c r="D4271" s="261" t="s">
        <v>702</v>
      </c>
      <c r="E4271" s="261">
        <v>52822</v>
      </c>
      <c r="F4271" s="261" t="s">
        <v>7630</v>
      </c>
      <c r="G4271" s="261" t="s">
        <v>742</v>
      </c>
      <c r="H4271" s="261">
        <v>2</v>
      </c>
      <c r="I4271" s="261" t="s">
        <v>7631</v>
      </c>
      <c r="J4271" s="261" t="s">
        <v>7726</v>
      </c>
      <c r="K4271" s="261" t="s">
        <v>7727</v>
      </c>
      <c r="L4271" s="262">
        <v>45715</v>
      </c>
      <c r="M4271" s="261" t="s">
        <v>20</v>
      </c>
    </row>
    <row r="4272" spans="1:13" x14ac:dyDescent="0.35">
      <c r="A4272" s="259" t="s">
        <v>732</v>
      </c>
      <c r="B4272" s="259" t="s">
        <v>733</v>
      </c>
      <c r="C4272" s="259" t="s">
        <v>734</v>
      </c>
      <c r="D4272" s="259" t="s">
        <v>572</v>
      </c>
      <c r="E4272" s="259">
        <v>0</v>
      </c>
      <c r="F4272" s="259" t="s">
        <v>7630</v>
      </c>
      <c r="G4272" s="259" t="s">
        <v>742</v>
      </c>
      <c r="H4272" s="259">
        <v>2</v>
      </c>
      <c r="I4272" s="259" t="s">
        <v>7631</v>
      </c>
      <c r="J4272" s="259" t="s">
        <v>7728</v>
      </c>
      <c r="K4272" s="259" t="s">
        <v>7729</v>
      </c>
      <c r="L4272" s="260">
        <v>45715</v>
      </c>
      <c r="M4272" s="259" t="s">
        <v>20</v>
      </c>
    </row>
    <row r="4273" spans="1:13" x14ac:dyDescent="0.35">
      <c r="A4273" s="261" t="s">
        <v>51</v>
      </c>
      <c r="B4273" s="261" t="s">
        <v>52</v>
      </c>
      <c r="C4273" s="261" t="s">
        <v>53</v>
      </c>
      <c r="D4273" s="261" t="s">
        <v>648</v>
      </c>
      <c r="E4273" s="261">
        <v>69323713</v>
      </c>
      <c r="F4273" s="261" t="s">
        <v>7730</v>
      </c>
      <c r="G4273" s="261" t="s">
        <v>742</v>
      </c>
      <c r="H4273" s="261">
        <v>2</v>
      </c>
      <c r="I4273" s="261" t="s">
        <v>7731</v>
      </c>
      <c r="J4273" s="261" t="s">
        <v>7732</v>
      </c>
      <c r="K4273" s="261" t="s">
        <v>7733</v>
      </c>
      <c r="L4273" s="262">
        <v>45715</v>
      </c>
      <c r="M4273" s="261" t="s">
        <v>20</v>
      </c>
    </row>
    <row r="4274" spans="1:13" x14ac:dyDescent="0.35">
      <c r="A4274" s="259" t="s">
        <v>51</v>
      </c>
      <c r="B4274" s="259" t="s">
        <v>52</v>
      </c>
      <c r="C4274" s="259" t="s">
        <v>53</v>
      </c>
      <c r="D4274" s="259" t="s">
        <v>653</v>
      </c>
      <c r="E4274" s="259">
        <v>187103</v>
      </c>
      <c r="F4274" s="259" t="s">
        <v>7734</v>
      </c>
      <c r="G4274" s="259" t="s">
        <v>742</v>
      </c>
      <c r="H4274" s="259">
        <v>2</v>
      </c>
      <c r="I4274" s="259" t="s">
        <v>7735</v>
      </c>
      <c r="J4274" s="259" t="s">
        <v>7736</v>
      </c>
      <c r="K4274" s="259" t="s">
        <v>7737</v>
      </c>
      <c r="L4274" s="260">
        <v>45715</v>
      </c>
      <c r="M4274" s="259" t="s">
        <v>20</v>
      </c>
    </row>
    <row r="4275" spans="1:13" x14ac:dyDescent="0.35">
      <c r="A4275" s="261" t="s">
        <v>51</v>
      </c>
      <c r="B4275" s="261" t="s">
        <v>52</v>
      </c>
      <c r="C4275" s="261" t="s">
        <v>53</v>
      </c>
      <c r="D4275" s="261" t="s">
        <v>658</v>
      </c>
      <c r="E4275" s="261">
        <v>15015000</v>
      </c>
      <c r="F4275" s="261" t="s">
        <v>7734</v>
      </c>
      <c r="G4275" s="261" t="s">
        <v>742</v>
      </c>
      <c r="H4275" s="261">
        <v>2</v>
      </c>
      <c r="I4275" s="261" t="s">
        <v>7738</v>
      </c>
      <c r="J4275" s="261" t="s">
        <v>7739</v>
      </c>
      <c r="K4275" s="261" t="s">
        <v>7740</v>
      </c>
      <c r="L4275" s="262">
        <v>45715</v>
      </c>
      <c r="M4275" s="261" t="s">
        <v>20</v>
      </c>
    </row>
    <row r="4276" spans="1:13" x14ac:dyDescent="0.35">
      <c r="A4276" s="259" t="s">
        <v>51</v>
      </c>
      <c r="B4276" s="259" t="s">
        <v>52</v>
      </c>
      <c r="C4276" s="259" t="s">
        <v>53</v>
      </c>
      <c r="D4276" s="259" t="s">
        <v>663</v>
      </c>
      <c r="E4276" s="259">
        <v>15015000</v>
      </c>
      <c r="F4276" s="259" t="s">
        <v>7741</v>
      </c>
      <c r="G4276" s="259" t="s">
        <v>742</v>
      </c>
      <c r="H4276" s="259">
        <v>2</v>
      </c>
      <c r="I4276" s="259" t="s">
        <v>7738</v>
      </c>
      <c r="J4276" s="259" t="s">
        <v>7742</v>
      </c>
      <c r="K4276" s="259" t="s">
        <v>7743</v>
      </c>
      <c r="L4276" s="260">
        <v>45715</v>
      </c>
      <c r="M4276" s="259" t="s">
        <v>20</v>
      </c>
    </row>
    <row r="4277" spans="1:13" x14ac:dyDescent="0.35">
      <c r="A4277" s="261" t="s">
        <v>51</v>
      </c>
      <c r="B4277" s="261" t="s">
        <v>52</v>
      </c>
      <c r="C4277" s="261" t="s">
        <v>53</v>
      </c>
      <c r="D4277" s="261" t="s">
        <v>413</v>
      </c>
      <c r="E4277" s="261">
        <v>230996</v>
      </c>
      <c r="F4277" s="261" t="s">
        <v>7744</v>
      </c>
      <c r="G4277" s="261" t="s">
        <v>742</v>
      </c>
      <c r="H4277" s="261">
        <v>2</v>
      </c>
      <c r="I4277" s="261" t="s">
        <v>7745</v>
      </c>
      <c r="J4277" s="261" t="s">
        <v>7746</v>
      </c>
      <c r="K4277" s="261" t="s">
        <v>7747</v>
      </c>
      <c r="L4277" s="262">
        <v>45715</v>
      </c>
      <c r="M4277" s="261" t="s">
        <v>20</v>
      </c>
    </row>
    <row r="4278" spans="1:13" x14ac:dyDescent="0.35">
      <c r="A4278" s="259" t="s">
        <v>51</v>
      </c>
      <c r="B4278" s="259" t="s">
        <v>52</v>
      </c>
      <c r="C4278" s="259" t="s">
        <v>53</v>
      </c>
      <c r="D4278" s="259" t="s">
        <v>545</v>
      </c>
      <c r="E4278" s="259">
        <v>0</v>
      </c>
      <c r="F4278" s="259" t="s">
        <v>7748</v>
      </c>
      <c r="G4278" s="259" t="s">
        <v>742</v>
      </c>
      <c r="H4278" s="259">
        <v>2</v>
      </c>
      <c r="I4278" s="259" t="s">
        <v>4234</v>
      </c>
      <c r="J4278" s="259" t="s">
        <v>7749</v>
      </c>
      <c r="K4278" s="259" t="s">
        <v>7750</v>
      </c>
      <c r="L4278" s="260">
        <v>45715</v>
      </c>
      <c r="M4278" s="259" t="s">
        <v>20</v>
      </c>
    </row>
    <row r="4279" spans="1:13" x14ac:dyDescent="0.35">
      <c r="A4279" s="261" t="s">
        <v>51</v>
      </c>
      <c r="B4279" s="261" t="s">
        <v>52</v>
      </c>
      <c r="C4279" s="261" t="s">
        <v>53</v>
      </c>
      <c r="D4279" s="261" t="s">
        <v>550</v>
      </c>
      <c r="E4279" s="261">
        <v>0</v>
      </c>
      <c r="F4279" s="261" t="s">
        <v>7748</v>
      </c>
      <c r="G4279" s="261" t="s">
        <v>742</v>
      </c>
      <c r="H4279" s="261">
        <v>2</v>
      </c>
      <c r="I4279" s="261" t="s">
        <v>4234</v>
      </c>
      <c r="J4279" s="261" t="s">
        <v>7749</v>
      </c>
      <c r="K4279" s="261" t="s">
        <v>7751</v>
      </c>
      <c r="L4279" s="262">
        <v>45715</v>
      </c>
      <c r="M4279" s="261" t="s">
        <v>20</v>
      </c>
    </row>
    <row r="4280" spans="1:13" x14ac:dyDescent="0.35">
      <c r="A4280" s="259" t="s">
        <v>51</v>
      </c>
      <c r="B4280" s="259" t="s">
        <v>52</v>
      </c>
      <c r="C4280" s="259" t="s">
        <v>53</v>
      </c>
      <c r="D4280" s="259" t="s">
        <v>686</v>
      </c>
      <c r="E4280" s="259">
        <v>230996</v>
      </c>
      <c r="F4280" s="259" t="s">
        <v>7744</v>
      </c>
      <c r="G4280" s="259" t="s">
        <v>742</v>
      </c>
      <c r="H4280" s="259">
        <v>2</v>
      </c>
      <c r="I4280" s="259" t="s">
        <v>7745</v>
      </c>
      <c r="J4280" s="259" t="s">
        <v>7746</v>
      </c>
      <c r="K4280" s="259" t="s">
        <v>7752</v>
      </c>
      <c r="L4280" s="260">
        <v>45715</v>
      </c>
      <c r="M4280" s="259" t="s">
        <v>20</v>
      </c>
    </row>
    <row r="4281" spans="1:13" x14ac:dyDescent="0.35">
      <c r="A4281" s="261" t="s">
        <v>51</v>
      </c>
      <c r="B4281" s="261" t="s">
        <v>52</v>
      </c>
      <c r="C4281" s="261" t="s">
        <v>53</v>
      </c>
      <c r="D4281" s="261" t="s">
        <v>691</v>
      </c>
      <c r="E4281" s="261">
        <v>0</v>
      </c>
      <c r="F4281" s="261" t="s">
        <v>7734</v>
      </c>
      <c r="G4281" s="261" t="s">
        <v>742</v>
      </c>
      <c r="H4281" s="261">
        <v>2</v>
      </c>
      <c r="I4281" s="261" t="s">
        <v>7753</v>
      </c>
      <c r="J4281" s="261" t="s">
        <v>7754</v>
      </c>
      <c r="K4281" s="261" t="s">
        <v>7755</v>
      </c>
      <c r="L4281" s="262">
        <v>45715</v>
      </c>
      <c r="M4281" s="261" t="s">
        <v>20</v>
      </c>
    </row>
    <row r="4282" spans="1:13" x14ac:dyDescent="0.35">
      <c r="A4282" s="259" t="s">
        <v>51</v>
      </c>
      <c r="B4282" s="259" t="s">
        <v>52</v>
      </c>
      <c r="C4282" s="259" t="s">
        <v>53</v>
      </c>
      <c r="D4282" s="259" t="s">
        <v>696</v>
      </c>
      <c r="E4282" s="259">
        <v>14784004</v>
      </c>
      <c r="F4282" s="259" t="s">
        <v>7756</v>
      </c>
      <c r="G4282" s="259" t="s">
        <v>742</v>
      </c>
      <c r="H4282" s="259">
        <v>2</v>
      </c>
      <c r="I4282" s="259" t="s">
        <v>7757</v>
      </c>
      <c r="J4282" s="259" t="s">
        <v>7758</v>
      </c>
      <c r="K4282" s="259" t="s">
        <v>7759</v>
      </c>
      <c r="L4282" s="260">
        <v>45715</v>
      </c>
      <c r="M4282" s="259" t="s">
        <v>20</v>
      </c>
    </row>
    <row r="4283" spans="1:13" x14ac:dyDescent="0.35">
      <c r="A4283" s="261" t="s">
        <v>51</v>
      </c>
      <c r="B4283" s="261" t="s">
        <v>52</v>
      </c>
      <c r="C4283" s="261" t="s">
        <v>53</v>
      </c>
      <c r="D4283" s="261" t="s">
        <v>699</v>
      </c>
      <c r="E4283" s="261">
        <v>230996</v>
      </c>
      <c r="F4283" s="261" t="s">
        <v>7744</v>
      </c>
      <c r="G4283" s="261" t="s">
        <v>742</v>
      </c>
      <c r="H4283" s="261">
        <v>2</v>
      </c>
      <c r="I4283" s="261" t="s">
        <v>7745</v>
      </c>
      <c r="J4283" s="261" t="s">
        <v>7746</v>
      </c>
      <c r="K4283" s="261" t="s">
        <v>7760</v>
      </c>
      <c r="L4283" s="262">
        <v>45715</v>
      </c>
      <c r="M4283" s="261" t="s">
        <v>20</v>
      </c>
    </row>
    <row r="4284" spans="1:13" x14ac:dyDescent="0.35">
      <c r="A4284" s="259" t="s">
        <v>51</v>
      </c>
      <c r="B4284" s="259" t="s">
        <v>52</v>
      </c>
      <c r="C4284" s="259" t="s">
        <v>53</v>
      </c>
      <c r="D4284" s="259" t="s">
        <v>702</v>
      </c>
      <c r="E4284" s="259" t="s">
        <v>17</v>
      </c>
      <c r="F4284" s="259" t="s">
        <v>378</v>
      </c>
      <c r="G4284" s="259" t="s">
        <v>17</v>
      </c>
      <c r="H4284" s="259" t="s">
        <v>17</v>
      </c>
      <c r="I4284" s="259" t="s">
        <v>17</v>
      </c>
      <c r="J4284" s="259" t="s">
        <v>7761</v>
      </c>
      <c r="K4284" s="259" t="s">
        <v>7762</v>
      </c>
      <c r="L4284" s="260">
        <v>45715</v>
      </c>
      <c r="M4284" s="259" t="s">
        <v>20</v>
      </c>
    </row>
    <row r="4285" spans="1:13" x14ac:dyDescent="0.35">
      <c r="A4285" s="261" t="s">
        <v>51</v>
      </c>
      <c r="B4285" s="261" t="s">
        <v>52</v>
      </c>
      <c r="C4285" s="261" t="s">
        <v>53</v>
      </c>
      <c r="D4285" s="261" t="s">
        <v>572</v>
      </c>
      <c r="E4285" s="261" t="s">
        <v>17</v>
      </c>
      <c r="F4285" s="261" t="s">
        <v>378</v>
      </c>
      <c r="G4285" s="261" t="s">
        <v>17</v>
      </c>
      <c r="H4285" s="261" t="s">
        <v>17</v>
      </c>
      <c r="I4285" s="261" t="s">
        <v>17</v>
      </c>
      <c r="J4285" s="261" t="s">
        <v>7761</v>
      </c>
      <c r="K4285" s="261" t="s">
        <v>7763</v>
      </c>
      <c r="L4285" s="262">
        <v>45715</v>
      </c>
      <c r="M4285" s="261" t="s">
        <v>20</v>
      </c>
    </row>
    <row r="4286" spans="1:13" x14ac:dyDescent="0.35">
      <c r="A4286" s="259" t="s">
        <v>586</v>
      </c>
      <c r="B4286" s="259" t="s">
        <v>587</v>
      </c>
      <c r="C4286" s="259" t="s">
        <v>53</v>
      </c>
      <c r="D4286" s="259" t="s">
        <v>648</v>
      </c>
      <c r="E4286" s="259">
        <v>69323713</v>
      </c>
      <c r="F4286" s="259" t="s">
        <v>7764</v>
      </c>
      <c r="G4286" s="259" t="s">
        <v>742</v>
      </c>
      <c r="H4286" s="259">
        <v>2</v>
      </c>
      <c r="I4286" s="259" t="s">
        <v>7731</v>
      </c>
      <c r="J4286" s="259" t="s">
        <v>7765</v>
      </c>
      <c r="K4286" s="259" t="s">
        <v>7766</v>
      </c>
      <c r="L4286" s="260">
        <v>45715</v>
      </c>
      <c r="M4286" s="259" t="s">
        <v>20</v>
      </c>
    </row>
    <row r="4287" spans="1:13" x14ac:dyDescent="0.35">
      <c r="A4287" s="261" t="s">
        <v>586</v>
      </c>
      <c r="B4287" s="261" t="s">
        <v>587</v>
      </c>
      <c r="C4287" s="261" t="s">
        <v>53</v>
      </c>
      <c r="D4287" s="261" t="s">
        <v>653</v>
      </c>
      <c r="E4287" s="261">
        <v>357159</v>
      </c>
      <c r="F4287" s="261" t="s">
        <v>7767</v>
      </c>
      <c r="G4287" s="261" t="s">
        <v>742</v>
      </c>
      <c r="H4287" s="261">
        <v>2</v>
      </c>
      <c r="I4287" s="261" t="s">
        <v>7768</v>
      </c>
      <c r="J4287" s="261" t="s">
        <v>7769</v>
      </c>
      <c r="K4287" s="261" t="s">
        <v>7770</v>
      </c>
      <c r="L4287" s="262">
        <v>45715</v>
      </c>
      <c r="M4287" s="261" t="s">
        <v>20</v>
      </c>
    </row>
    <row r="4288" spans="1:13" x14ac:dyDescent="0.35">
      <c r="A4288" s="259" t="s">
        <v>586</v>
      </c>
      <c r="B4288" s="259" t="s">
        <v>587</v>
      </c>
      <c r="C4288" s="259" t="s">
        <v>53</v>
      </c>
      <c r="D4288" s="259" t="s">
        <v>658</v>
      </c>
      <c r="E4288" s="259">
        <v>7087011</v>
      </c>
      <c r="F4288" s="259" t="s">
        <v>7771</v>
      </c>
      <c r="G4288" s="259" t="s">
        <v>742</v>
      </c>
      <c r="H4288" s="259">
        <v>2</v>
      </c>
      <c r="I4288" s="259" t="s">
        <v>7772</v>
      </c>
      <c r="J4288" s="259" t="s">
        <v>7773</v>
      </c>
      <c r="K4288" s="259" t="s">
        <v>7774</v>
      </c>
      <c r="L4288" s="260">
        <v>45715</v>
      </c>
      <c r="M4288" s="259" t="s">
        <v>20</v>
      </c>
    </row>
    <row r="4289" spans="1:13" x14ac:dyDescent="0.35">
      <c r="A4289" s="261" t="s">
        <v>586</v>
      </c>
      <c r="B4289" s="261" t="s">
        <v>587</v>
      </c>
      <c r="C4289" s="261" t="s">
        <v>53</v>
      </c>
      <c r="D4289" s="261" t="s">
        <v>663</v>
      </c>
      <c r="E4289" s="261">
        <v>2109404</v>
      </c>
      <c r="F4289" s="261" t="s">
        <v>7771</v>
      </c>
      <c r="G4289" s="261" t="s">
        <v>742</v>
      </c>
      <c r="H4289" s="261">
        <v>2</v>
      </c>
      <c r="I4289" s="261" t="s">
        <v>7772</v>
      </c>
      <c r="J4289" s="261" t="s">
        <v>7775</v>
      </c>
      <c r="K4289" s="261" t="s">
        <v>7776</v>
      </c>
      <c r="L4289" s="262">
        <v>45715</v>
      </c>
      <c r="M4289" s="261" t="s">
        <v>20</v>
      </c>
    </row>
    <row r="4290" spans="1:13" x14ac:dyDescent="0.35">
      <c r="A4290" s="259" t="s">
        <v>586</v>
      </c>
      <c r="B4290" s="259" t="s">
        <v>587</v>
      </c>
      <c r="C4290" s="259" t="s">
        <v>53</v>
      </c>
      <c r="D4290" s="259" t="s">
        <v>545</v>
      </c>
      <c r="E4290" s="259">
        <v>0</v>
      </c>
      <c r="F4290" s="259" t="s">
        <v>7748</v>
      </c>
      <c r="G4290" s="259" t="s">
        <v>742</v>
      </c>
      <c r="H4290" s="259">
        <v>2</v>
      </c>
      <c r="I4290" s="259" t="s">
        <v>4234</v>
      </c>
      <c r="J4290" s="259" t="s">
        <v>7749</v>
      </c>
      <c r="K4290" s="259" t="s">
        <v>7777</v>
      </c>
      <c r="L4290" s="260">
        <v>45715</v>
      </c>
      <c r="M4290" s="259" t="s">
        <v>20</v>
      </c>
    </row>
    <row r="4291" spans="1:13" x14ac:dyDescent="0.35">
      <c r="A4291" s="261" t="s">
        <v>586</v>
      </c>
      <c r="B4291" s="261" t="s">
        <v>587</v>
      </c>
      <c r="C4291" s="261" t="s">
        <v>53</v>
      </c>
      <c r="D4291" s="261" t="s">
        <v>550</v>
      </c>
      <c r="E4291" s="261">
        <v>0</v>
      </c>
      <c r="F4291" s="261" t="s">
        <v>7748</v>
      </c>
      <c r="G4291" s="261" t="s">
        <v>742</v>
      </c>
      <c r="H4291" s="261">
        <v>2</v>
      </c>
      <c r="I4291" s="261" t="s">
        <v>4234</v>
      </c>
      <c r="J4291" s="261" t="s">
        <v>7749</v>
      </c>
      <c r="K4291" s="261" t="s">
        <v>7778</v>
      </c>
      <c r="L4291" s="262">
        <v>45715</v>
      </c>
      <c r="M4291" s="261" t="s">
        <v>20</v>
      </c>
    </row>
    <row r="4292" spans="1:13" x14ac:dyDescent="0.35">
      <c r="A4292" s="259" t="s">
        <v>586</v>
      </c>
      <c r="B4292" s="259" t="s">
        <v>587</v>
      </c>
      <c r="C4292" s="259" t="s">
        <v>53</v>
      </c>
      <c r="D4292" s="259" t="s">
        <v>686</v>
      </c>
      <c r="E4292" s="259">
        <v>379476</v>
      </c>
      <c r="F4292" s="259" t="s">
        <v>7771</v>
      </c>
      <c r="G4292" s="259" t="s">
        <v>358</v>
      </c>
      <c r="H4292" s="259">
        <v>1</v>
      </c>
      <c r="I4292" s="259" t="s">
        <v>7772</v>
      </c>
      <c r="J4292" s="259" t="s">
        <v>7779</v>
      </c>
      <c r="K4292" s="259" t="s">
        <v>7780</v>
      </c>
      <c r="L4292" s="260">
        <v>45715</v>
      </c>
      <c r="M4292" s="259" t="s">
        <v>20</v>
      </c>
    </row>
    <row r="4293" spans="1:13" x14ac:dyDescent="0.35">
      <c r="A4293" s="261" t="s">
        <v>586</v>
      </c>
      <c r="B4293" s="261" t="s">
        <v>587</v>
      </c>
      <c r="C4293" s="261" t="s">
        <v>53</v>
      </c>
      <c r="D4293" s="261" t="s">
        <v>691</v>
      </c>
      <c r="E4293" s="261">
        <v>4977607</v>
      </c>
      <c r="F4293" s="261" t="s">
        <v>7771</v>
      </c>
      <c r="G4293" s="261" t="s">
        <v>358</v>
      </c>
      <c r="H4293" s="261">
        <v>1</v>
      </c>
      <c r="I4293" s="261" t="s">
        <v>7772</v>
      </c>
      <c r="J4293" s="261" t="s">
        <v>3762</v>
      </c>
      <c r="K4293" s="261" t="s">
        <v>7781</v>
      </c>
      <c r="L4293" s="262">
        <v>45715</v>
      </c>
      <c r="M4293" s="261" t="s">
        <v>20</v>
      </c>
    </row>
    <row r="4294" spans="1:13" x14ac:dyDescent="0.35">
      <c r="A4294" s="259" t="s">
        <v>586</v>
      </c>
      <c r="B4294" s="259" t="s">
        <v>587</v>
      </c>
      <c r="C4294" s="259" t="s">
        <v>53</v>
      </c>
      <c r="D4294" s="259" t="s">
        <v>696</v>
      </c>
      <c r="E4294" s="259">
        <v>1729928</v>
      </c>
      <c r="F4294" s="259" t="s">
        <v>7771</v>
      </c>
      <c r="G4294" s="259" t="s">
        <v>358</v>
      </c>
      <c r="H4294" s="259">
        <v>1</v>
      </c>
      <c r="I4294" s="259" t="s">
        <v>7772</v>
      </c>
      <c r="J4294" s="259" t="s">
        <v>7782</v>
      </c>
      <c r="K4294" s="259" t="s">
        <v>7783</v>
      </c>
      <c r="L4294" s="260">
        <v>45715</v>
      </c>
      <c r="M4294" s="259" t="s">
        <v>20</v>
      </c>
    </row>
    <row r="4295" spans="1:13" x14ac:dyDescent="0.35">
      <c r="A4295" s="261" t="s">
        <v>586</v>
      </c>
      <c r="B4295" s="261" t="s">
        <v>587</v>
      </c>
      <c r="C4295" s="261" t="s">
        <v>53</v>
      </c>
      <c r="D4295" s="261" t="s">
        <v>699</v>
      </c>
      <c r="E4295" s="261">
        <v>379476</v>
      </c>
      <c r="F4295" s="261" t="s">
        <v>7771</v>
      </c>
      <c r="G4295" s="261" t="s">
        <v>358</v>
      </c>
      <c r="H4295" s="261">
        <v>1</v>
      </c>
      <c r="I4295" s="261" t="s">
        <v>7772</v>
      </c>
      <c r="J4295" s="261" t="s">
        <v>7784</v>
      </c>
      <c r="K4295" s="261" t="s">
        <v>7785</v>
      </c>
      <c r="L4295" s="262">
        <v>45715</v>
      </c>
      <c r="M4295" s="261" t="s">
        <v>20</v>
      </c>
    </row>
    <row r="4296" spans="1:13" x14ac:dyDescent="0.35">
      <c r="A4296" s="259" t="s">
        <v>586</v>
      </c>
      <c r="B4296" s="259" t="s">
        <v>587</v>
      </c>
      <c r="C4296" s="259" t="s">
        <v>53</v>
      </c>
      <c r="D4296" s="259" t="s">
        <v>702</v>
      </c>
      <c r="E4296" s="259">
        <v>0</v>
      </c>
      <c r="F4296" s="259" t="s">
        <v>7771</v>
      </c>
      <c r="G4296" s="259" t="s">
        <v>358</v>
      </c>
      <c r="H4296" s="259">
        <v>1</v>
      </c>
      <c r="I4296" s="259" t="s">
        <v>7772</v>
      </c>
      <c r="J4296" s="259" t="s">
        <v>7784</v>
      </c>
      <c r="K4296" s="259" t="s">
        <v>7786</v>
      </c>
      <c r="L4296" s="260">
        <v>45715</v>
      </c>
      <c r="M4296" s="259" t="s">
        <v>20</v>
      </c>
    </row>
    <row r="4297" spans="1:13" x14ac:dyDescent="0.35">
      <c r="A4297" s="261" t="s">
        <v>586</v>
      </c>
      <c r="B4297" s="261" t="s">
        <v>587</v>
      </c>
      <c r="C4297" s="261" t="s">
        <v>53</v>
      </c>
      <c r="D4297" s="261" t="s">
        <v>572</v>
      </c>
      <c r="E4297" s="261">
        <v>0</v>
      </c>
      <c r="F4297" s="261" t="s">
        <v>7771</v>
      </c>
      <c r="G4297" s="261" t="s">
        <v>358</v>
      </c>
      <c r="H4297" s="261">
        <v>1</v>
      </c>
      <c r="I4297" s="261" t="s">
        <v>7772</v>
      </c>
      <c r="J4297" s="261" t="s">
        <v>7784</v>
      </c>
      <c r="K4297" s="261" t="s">
        <v>7787</v>
      </c>
      <c r="L4297" s="262">
        <v>45715</v>
      </c>
      <c r="M4297" s="261" t="s">
        <v>20</v>
      </c>
    </row>
    <row r="4298" spans="1:13" x14ac:dyDescent="0.35">
      <c r="A4298" s="259" t="s">
        <v>576</v>
      </c>
      <c r="B4298" s="259" t="s">
        <v>577</v>
      </c>
      <c r="C4298" s="259" t="s">
        <v>53</v>
      </c>
      <c r="D4298" s="259" t="s">
        <v>648</v>
      </c>
      <c r="E4298" s="259">
        <v>69323713</v>
      </c>
      <c r="F4298" s="259" t="s">
        <v>7764</v>
      </c>
      <c r="G4298" s="259" t="s">
        <v>742</v>
      </c>
      <c r="H4298" s="259">
        <v>2</v>
      </c>
      <c r="I4298" s="259" t="s">
        <v>7731</v>
      </c>
      <c r="J4298" s="259" t="s">
        <v>7765</v>
      </c>
      <c r="K4298" s="259" t="s">
        <v>7788</v>
      </c>
      <c r="L4298" s="260">
        <v>45715</v>
      </c>
      <c r="M4298" s="259" t="s">
        <v>20</v>
      </c>
    </row>
    <row r="4299" spans="1:13" x14ac:dyDescent="0.35">
      <c r="A4299" s="261" t="s">
        <v>576</v>
      </c>
      <c r="B4299" s="261" t="s">
        <v>577</v>
      </c>
      <c r="C4299" s="261" t="s">
        <v>53</v>
      </c>
      <c r="D4299" s="261" t="s">
        <v>653</v>
      </c>
      <c r="E4299" s="261">
        <v>441435</v>
      </c>
      <c r="F4299" s="261" t="s">
        <v>7789</v>
      </c>
      <c r="G4299" s="261" t="s">
        <v>742</v>
      </c>
      <c r="H4299" s="261">
        <v>2</v>
      </c>
      <c r="I4299" s="261" t="s">
        <v>7790</v>
      </c>
      <c r="J4299" s="261" t="s">
        <v>7791</v>
      </c>
      <c r="K4299" s="261" t="s">
        <v>7792</v>
      </c>
      <c r="L4299" s="262">
        <v>45715</v>
      </c>
      <c r="M4299" s="261" t="s">
        <v>20</v>
      </c>
    </row>
    <row r="4300" spans="1:13" x14ac:dyDescent="0.35">
      <c r="A4300" s="259" t="s">
        <v>576</v>
      </c>
      <c r="B4300" s="259" t="s">
        <v>577</v>
      </c>
      <c r="C4300" s="259" t="s">
        <v>53</v>
      </c>
      <c r="D4300" s="259" t="s">
        <v>658</v>
      </c>
      <c r="E4300" s="259">
        <v>22102011</v>
      </c>
      <c r="F4300" s="259" t="s">
        <v>7793</v>
      </c>
      <c r="G4300" s="259" t="s">
        <v>742</v>
      </c>
      <c r="H4300" s="259">
        <v>2</v>
      </c>
      <c r="I4300" s="259" t="s">
        <v>7794</v>
      </c>
      <c r="J4300" s="259" t="s">
        <v>7795</v>
      </c>
      <c r="K4300" s="259" t="s">
        <v>7796</v>
      </c>
      <c r="L4300" s="260">
        <v>45715</v>
      </c>
      <c r="M4300" s="259" t="s">
        <v>20</v>
      </c>
    </row>
    <row r="4301" spans="1:13" x14ac:dyDescent="0.35">
      <c r="A4301" s="261" t="s">
        <v>576</v>
      </c>
      <c r="B4301" s="261" t="s">
        <v>577</v>
      </c>
      <c r="C4301" s="261" t="s">
        <v>53</v>
      </c>
      <c r="D4301" s="261" t="s">
        <v>663</v>
      </c>
      <c r="E4301" s="261">
        <v>17124404</v>
      </c>
      <c r="F4301" s="261" t="s">
        <v>7793</v>
      </c>
      <c r="G4301" s="261" t="s">
        <v>742</v>
      </c>
      <c r="H4301" s="261">
        <v>2</v>
      </c>
      <c r="I4301" s="261" t="s">
        <v>7794</v>
      </c>
      <c r="J4301" s="261" t="s">
        <v>7797</v>
      </c>
      <c r="K4301" s="261" t="s">
        <v>7798</v>
      </c>
      <c r="L4301" s="262">
        <v>45715</v>
      </c>
      <c r="M4301" s="261" t="s">
        <v>20</v>
      </c>
    </row>
    <row r="4302" spans="1:13" x14ac:dyDescent="0.35">
      <c r="A4302" s="259" t="s">
        <v>576</v>
      </c>
      <c r="B4302" s="259" t="s">
        <v>577</v>
      </c>
      <c r="C4302" s="259" t="s">
        <v>53</v>
      </c>
      <c r="D4302" s="259" t="s">
        <v>413</v>
      </c>
      <c r="E4302" s="259">
        <v>230996</v>
      </c>
      <c r="F4302" s="259" t="s">
        <v>7744</v>
      </c>
      <c r="G4302" s="259" t="s">
        <v>358</v>
      </c>
      <c r="H4302" s="259">
        <v>1</v>
      </c>
      <c r="I4302" s="259" t="s">
        <v>7745</v>
      </c>
      <c r="J4302" s="259" t="s">
        <v>7746</v>
      </c>
      <c r="K4302" s="259" t="s">
        <v>7799</v>
      </c>
      <c r="L4302" s="260">
        <v>45715</v>
      </c>
      <c r="M4302" s="259" t="s">
        <v>20</v>
      </c>
    </row>
    <row r="4303" spans="1:13" x14ac:dyDescent="0.35">
      <c r="A4303" s="261" t="s">
        <v>576</v>
      </c>
      <c r="B4303" s="261" t="s">
        <v>577</v>
      </c>
      <c r="C4303" s="261" t="s">
        <v>53</v>
      </c>
      <c r="D4303" s="261" t="s">
        <v>545</v>
      </c>
      <c r="E4303" s="261">
        <v>0</v>
      </c>
      <c r="F4303" s="261" t="s">
        <v>7748</v>
      </c>
      <c r="G4303" s="261" t="s">
        <v>742</v>
      </c>
      <c r="H4303" s="261">
        <v>2</v>
      </c>
      <c r="I4303" s="261" t="s">
        <v>547</v>
      </c>
      <c r="J4303" s="261" t="s">
        <v>7749</v>
      </c>
      <c r="K4303" s="261" t="s">
        <v>7800</v>
      </c>
      <c r="L4303" s="262">
        <v>45715</v>
      </c>
      <c r="M4303" s="261" t="s">
        <v>20</v>
      </c>
    </row>
    <row r="4304" spans="1:13" x14ac:dyDescent="0.35">
      <c r="A4304" s="259" t="s">
        <v>576</v>
      </c>
      <c r="B4304" s="259" t="s">
        <v>577</v>
      </c>
      <c r="C4304" s="259" t="s">
        <v>53</v>
      </c>
      <c r="D4304" s="259" t="s">
        <v>550</v>
      </c>
      <c r="E4304" s="259">
        <v>0</v>
      </c>
      <c r="F4304" s="259" t="s">
        <v>7748</v>
      </c>
      <c r="G4304" s="259" t="s">
        <v>742</v>
      </c>
      <c r="H4304" s="259">
        <v>2</v>
      </c>
      <c r="I4304" s="259" t="s">
        <v>547</v>
      </c>
      <c r="J4304" s="259" t="s">
        <v>7749</v>
      </c>
      <c r="K4304" s="259" t="s">
        <v>7801</v>
      </c>
      <c r="L4304" s="260">
        <v>45715</v>
      </c>
      <c r="M4304" s="259" t="s">
        <v>20</v>
      </c>
    </row>
    <row r="4305" spans="1:13" x14ac:dyDescent="0.35">
      <c r="A4305" s="261" t="s">
        <v>576</v>
      </c>
      <c r="B4305" s="261" t="s">
        <v>577</v>
      </c>
      <c r="C4305" s="261" t="s">
        <v>53</v>
      </c>
      <c r="D4305" s="261" t="s">
        <v>686</v>
      </c>
      <c r="E4305" s="261">
        <v>610472</v>
      </c>
      <c r="F4305" s="261" t="s">
        <v>7802</v>
      </c>
      <c r="G4305" s="261" t="s">
        <v>742</v>
      </c>
      <c r="H4305" s="261">
        <v>2</v>
      </c>
      <c r="I4305" s="261" t="s">
        <v>7803</v>
      </c>
      <c r="J4305" s="261" t="s">
        <v>7804</v>
      </c>
      <c r="K4305" s="261" t="s">
        <v>7805</v>
      </c>
      <c r="L4305" s="262">
        <v>45715</v>
      </c>
      <c r="M4305" s="261" t="s">
        <v>20</v>
      </c>
    </row>
    <row r="4306" spans="1:13" x14ac:dyDescent="0.35">
      <c r="A4306" s="259" t="s">
        <v>576</v>
      </c>
      <c r="B4306" s="259" t="s">
        <v>577</v>
      </c>
      <c r="C4306" s="259" t="s">
        <v>53</v>
      </c>
      <c r="D4306" s="259" t="s">
        <v>691</v>
      </c>
      <c r="E4306" s="259">
        <v>4977607</v>
      </c>
      <c r="F4306" s="259" t="s">
        <v>7806</v>
      </c>
      <c r="G4306" s="259" t="s">
        <v>742</v>
      </c>
      <c r="H4306" s="259">
        <v>2</v>
      </c>
      <c r="I4306" s="259" t="s">
        <v>7807</v>
      </c>
      <c r="J4306" s="259" t="s">
        <v>7808</v>
      </c>
      <c r="K4306" s="259" t="s">
        <v>7809</v>
      </c>
      <c r="L4306" s="260">
        <v>45715</v>
      </c>
      <c r="M4306" s="259" t="s">
        <v>20</v>
      </c>
    </row>
    <row r="4307" spans="1:13" x14ac:dyDescent="0.35">
      <c r="A4307" s="261" t="s">
        <v>576</v>
      </c>
      <c r="B4307" s="261" t="s">
        <v>577</v>
      </c>
      <c r="C4307" s="261" t="s">
        <v>53</v>
      </c>
      <c r="D4307" s="261" t="s">
        <v>696</v>
      </c>
      <c r="E4307" s="261">
        <v>16513932</v>
      </c>
      <c r="F4307" s="261" t="s">
        <v>7810</v>
      </c>
      <c r="G4307" s="261" t="s">
        <v>742</v>
      </c>
      <c r="H4307" s="261">
        <v>2</v>
      </c>
      <c r="I4307" s="261" t="s">
        <v>7811</v>
      </c>
      <c r="J4307" s="261" t="s">
        <v>7812</v>
      </c>
      <c r="K4307" s="261" t="s">
        <v>7813</v>
      </c>
      <c r="L4307" s="262">
        <v>45715</v>
      </c>
      <c r="M4307" s="261" t="s">
        <v>20</v>
      </c>
    </row>
    <row r="4308" spans="1:13" x14ac:dyDescent="0.35">
      <c r="A4308" s="259" t="s">
        <v>576</v>
      </c>
      <c r="B4308" s="259" t="s">
        <v>577</v>
      </c>
      <c r="C4308" s="259" t="s">
        <v>53</v>
      </c>
      <c r="D4308" s="259" t="s">
        <v>699</v>
      </c>
      <c r="E4308" s="259">
        <v>610472</v>
      </c>
      <c r="F4308" s="259" t="s">
        <v>7802</v>
      </c>
      <c r="G4308" s="259" t="s">
        <v>742</v>
      </c>
      <c r="H4308" s="259">
        <v>2</v>
      </c>
      <c r="I4308" s="259" t="s">
        <v>7803</v>
      </c>
      <c r="J4308" s="259" t="s">
        <v>7814</v>
      </c>
      <c r="K4308" s="259" t="s">
        <v>7815</v>
      </c>
      <c r="L4308" s="260">
        <v>45715</v>
      </c>
      <c r="M4308" s="259" t="s">
        <v>20</v>
      </c>
    </row>
    <row r="4309" spans="1:13" x14ac:dyDescent="0.35">
      <c r="A4309" s="261" t="s">
        <v>576</v>
      </c>
      <c r="B4309" s="261" t="s">
        <v>577</v>
      </c>
      <c r="C4309" s="261" t="s">
        <v>53</v>
      </c>
      <c r="D4309" s="261" t="s">
        <v>702</v>
      </c>
      <c r="E4309" s="261">
        <v>0</v>
      </c>
      <c r="F4309" s="261" t="s">
        <v>7816</v>
      </c>
      <c r="G4309" s="261" t="s">
        <v>22</v>
      </c>
      <c r="H4309" s="261">
        <v>3</v>
      </c>
      <c r="I4309" s="261" t="s">
        <v>7817</v>
      </c>
      <c r="J4309" s="261" t="s">
        <v>7818</v>
      </c>
      <c r="K4309" s="261" t="s">
        <v>7819</v>
      </c>
      <c r="L4309" s="262">
        <v>45715</v>
      </c>
      <c r="M4309" s="261" t="s">
        <v>20</v>
      </c>
    </row>
    <row r="4310" spans="1:13" x14ac:dyDescent="0.35">
      <c r="A4310" s="259" t="s">
        <v>576</v>
      </c>
      <c r="B4310" s="259" t="s">
        <v>577</v>
      </c>
      <c r="C4310" s="259" t="s">
        <v>53</v>
      </c>
      <c r="D4310" s="259" t="s">
        <v>572</v>
      </c>
      <c r="E4310" s="259">
        <v>0</v>
      </c>
      <c r="F4310" s="259" t="s">
        <v>7816</v>
      </c>
      <c r="G4310" s="259" t="s">
        <v>22</v>
      </c>
      <c r="H4310" s="259">
        <v>3</v>
      </c>
      <c r="I4310" s="259" t="s">
        <v>7820</v>
      </c>
      <c r="J4310" s="259" t="s">
        <v>7821</v>
      </c>
      <c r="K4310" s="259" t="s">
        <v>7822</v>
      </c>
      <c r="L4310" s="260">
        <v>45715</v>
      </c>
      <c r="M4310" s="259" t="s">
        <v>20</v>
      </c>
    </row>
    <row r="4311" spans="1:13" x14ac:dyDescent="0.35">
      <c r="A4311" s="261" t="s">
        <v>417</v>
      </c>
      <c r="B4311" s="261" t="s">
        <v>418</v>
      </c>
      <c r="C4311" s="261" t="s">
        <v>419</v>
      </c>
      <c r="D4311" s="261" t="s">
        <v>648</v>
      </c>
      <c r="E4311" s="261">
        <v>1247885</v>
      </c>
      <c r="F4311" s="261" t="s">
        <v>7823</v>
      </c>
      <c r="G4311" s="261" t="s">
        <v>742</v>
      </c>
      <c r="H4311" s="261">
        <v>2</v>
      </c>
      <c r="I4311" s="261" t="s">
        <v>7824</v>
      </c>
      <c r="J4311" s="261" t="s">
        <v>7825</v>
      </c>
      <c r="K4311" s="261" t="s">
        <v>7826</v>
      </c>
      <c r="L4311" s="262">
        <v>45715</v>
      </c>
      <c r="M4311" s="261" t="s">
        <v>20</v>
      </c>
    </row>
    <row r="4312" spans="1:13" x14ac:dyDescent="0.35">
      <c r="A4312" s="259" t="s">
        <v>417</v>
      </c>
      <c r="B4312" s="259" t="s">
        <v>418</v>
      </c>
      <c r="C4312" s="259" t="s">
        <v>419</v>
      </c>
      <c r="D4312" s="259" t="s">
        <v>653</v>
      </c>
      <c r="E4312" s="259">
        <v>17200</v>
      </c>
      <c r="F4312" s="259" t="s">
        <v>7827</v>
      </c>
      <c r="G4312" s="259" t="s">
        <v>742</v>
      </c>
      <c r="H4312" s="259">
        <v>2</v>
      </c>
      <c r="I4312" s="259" t="s">
        <v>7824</v>
      </c>
      <c r="J4312" s="259" t="s">
        <v>7828</v>
      </c>
      <c r="K4312" s="259" t="s">
        <v>7829</v>
      </c>
      <c r="L4312" s="260">
        <v>45715</v>
      </c>
      <c r="M4312" s="259" t="s">
        <v>20</v>
      </c>
    </row>
    <row r="4313" spans="1:13" x14ac:dyDescent="0.35">
      <c r="A4313" s="261" t="s">
        <v>417</v>
      </c>
      <c r="B4313" s="261" t="s">
        <v>418</v>
      </c>
      <c r="C4313" s="261" t="s">
        <v>419</v>
      </c>
      <c r="D4313" s="261" t="s">
        <v>658</v>
      </c>
      <c r="E4313" s="261">
        <v>1204835</v>
      </c>
      <c r="F4313" s="261" t="s">
        <v>7830</v>
      </c>
      <c r="G4313" s="261" t="s">
        <v>742</v>
      </c>
      <c r="H4313" s="261">
        <v>2</v>
      </c>
      <c r="I4313" s="261" t="s">
        <v>7831</v>
      </c>
      <c r="J4313" s="261" t="s">
        <v>7773</v>
      </c>
      <c r="K4313" s="261" t="s">
        <v>7832</v>
      </c>
      <c r="L4313" s="262">
        <v>45715</v>
      </c>
      <c r="M4313" s="261" t="s">
        <v>20</v>
      </c>
    </row>
    <row r="4314" spans="1:13" x14ac:dyDescent="0.35">
      <c r="A4314" s="259" t="s">
        <v>417</v>
      </c>
      <c r="B4314" s="259" t="s">
        <v>418</v>
      </c>
      <c r="C4314" s="259" t="s">
        <v>419</v>
      </c>
      <c r="D4314" s="259" t="s">
        <v>663</v>
      </c>
      <c r="E4314" s="259">
        <v>764168</v>
      </c>
      <c r="F4314" s="259" t="s">
        <v>7830</v>
      </c>
      <c r="G4314" s="259" t="s">
        <v>742</v>
      </c>
      <c r="H4314" s="259">
        <v>2</v>
      </c>
      <c r="I4314" s="259" t="s">
        <v>7831</v>
      </c>
      <c r="J4314" s="259" t="s">
        <v>7833</v>
      </c>
      <c r="K4314" s="259" t="s">
        <v>7834</v>
      </c>
      <c r="L4314" s="260">
        <v>45715</v>
      </c>
      <c r="M4314" s="259" t="s">
        <v>20</v>
      </c>
    </row>
    <row r="4315" spans="1:13" x14ac:dyDescent="0.35">
      <c r="A4315" s="261" t="s">
        <v>417</v>
      </c>
      <c r="B4315" s="261" t="s">
        <v>418</v>
      </c>
      <c r="C4315" s="261" t="s">
        <v>419</v>
      </c>
      <c r="D4315" s="261" t="s">
        <v>413</v>
      </c>
      <c r="E4315" s="261" t="s">
        <v>17</v>
      </c>
      <c r="F4315" s="261" t="s">
        <v>17</v>
      </c>
      <c r="G4315" s="261" t="s">
        <v>17</v>
      </c>
      <c r="H4315" s="261" t="s">
        <v>17</v>
      </c>
      <c r="I4315" s="261" t="s">
        <v>17</v>
      </c>
      <c r="J4315" s="261" t="s">
        <v>17</v>
      </c>
      <c r="K4315" s="261" t="s">
        <v>7835</v>
      </c>
      <c r="L4315" s="262">
        <v>45715</v>
      </c>
      <c r="M4315" s="261" t="s">
        <v>20</v>
      </c>
    </row>
    <row r="4316" spans="1:13" x14ac:dyDescent="0.35">
      <c r="A4316" s="259" t="s">
        <v>417</v>
      </c>
      <c r="B4316" s="259" t="s">
        <v>418</v>
      </c>
      <c r="C4316" s="259" t="s">
        <v>419</v>
      </c>
      <c r="D4316" s="259" t="s">
        <v>545</v>
      </c>
      <c r="E4316" s="259">
        <v>0</v>
      </c>
      <c r="F4316" s="259" t="s">
        <v>7836</v>
      </c>
      <c r="G4316" s="259" t="s">
        <v>742</v>
      </c>
      <c r="H4316" s="259">
        <v>2</v>
      </c>
      <c r="I4316" s="259" t="s">
        <v>4234</v>
      </c>
      <c r="J4316" s="259" t="s">
        <v>7837</v>
      </c>
      <c r="K4316" s="259" t="s">
        <v>7838</v>
      </c>
      <c r="L4316" s="260">
        <v>45715</v>
      </c>
      <c r="M4316" s="259" t="s">
        <v>20</v>
      </c>
    </row>
    <row r="4317" spans="1:13" x14ac:dyDescent="0.35">
      <c r="A4317" s="261" t="s">
        <v>417</v>
      </c>
      <c r="B4317" s="261" t="s">
        <v>418</v>
      </c>
      <c r="C4317" s="261" t="s">
        <v>419</v>
      </c>
      <c r="D4317" s="261" t="s">
        <v>550</v>
      </c>
      <c r="E4317" s="261">
        <v>0</v>
      </c>
      <c r="F4317" s="261" t="s">
        <v>7836</v>
      </c>
      <c r="G4317" s="261" t="s">
        <v>742</v>
      </c>
      <c r="H4317" s="261">
        <v>2</v>
      </c>
      <c r="I4317" s="261" t="s">
        <v>4234</v>
      </c>
      <c r="J4317" s="261" t="s">
        <v>7837</v>
      </c>
      <c r="K4317" s="261" t="s">
        <v>7839</v>
      </c>
      <c r="L4317" s="262">
        <v>45715</v>
      </c>
      <c r="M4317" s="261" t="s">
        <v>20</v>
      </c>
    </row>
    <row r="4318" spans="1:13" x14ac:dyDescent="0.35">
      <c r="A4318" s="259" t="s">
        <v>417</v>
      </c>
      <c r="B4318" s="259" t="s">
        <v>418</v>
      </c>
      <c r="C4318" s="259" t="s">
        <v>419</v>
      </c>
      <c r="D4318" s="259" t="s">
        <v>686</v>
      </c>
      <c r="E4318" s="259">
        <v>303725</v>
      </c>
      <c r="F4318" s="259" t="s">
        <v>7830</v>
      </c>
      <c r="G4318" s="259" t="s">
        <v>742</v>
      </c>
      <c r="H4318" s="259">
        <v>2</v>
      </c>
      <c r="I4318" s="259" t="s">
        <v>7831</v>
      </c>
      <c r="J4318" s="259" t="s">
        <v>7840</v>
      </c>
      <c r="K4318" s="259" t="s">
        <v>7841</v>
      </c>
      <c r="L4318" s="260">
        <v>45715</v>
      </c>
      <c r="M4318" s="259" t="s">
        <v>20</v>
      </c>
    </row>
    <row r="4319" spans="1:13" x14ac:dyDescent="0.35">
      <c r="A4319" s="261" t="s">
        <v>417</v>
      </c>
      <c r="B4319" s="261" t="s">
        <v>418</v>
      </c>
      <c r="C4319" s="261" t="s">
        <v>419</v>
      </c>
      <c r="D4319" s="261" t="s">
        <v>691</v>
      </c>
      <c r="E4319" s="261">
        <v>440667</v>
      </c>
      <c r="F4319" s="261" t="s">
        <v>7830</v>
      </c>
      <c r="G4319" s="261" t="s">
        <v>742</v>
      </c>
      <c r="H4319" s="261">
        <v>2</v>
      </c>
      <c r="I4319" s="261" t="s">
        <v>7842</v>
      </c>
      <c r="J4319" s="261" t="s">
        <v>7843</v>
      </c>
      <c r="K4319" s="261" t="s">
        <v>7844</v>
      </c>
      <c r="L4319" s="262">
        <v>45715</v>
      </c>
      <c r="M4319" s="261" t="s">
        <v>20</v>
      </c>
    </row>
    <row r="4320" spans="1:13" x14ac:dyDescent="0.35">
      <c r="A4320" s="259" t="s">
        <v>417</v>
      </c>
      <c r="B4320" s="259" t="s">
        <v>418</v>
      </c>
      <c r="C4320" s="259" t="s">
        <v>419</v>
      </c>
      <c r="D4320" s="259" t="s">
        <v>696</v>
      </c>
      <c r="E4320" s="259">
        <v>460443</v>
      </c>
      <c r="F4320" s="259" t="s">
        <v>7830</v>
      </c>
      <c r="G4320" s="259" t="s">
        <v>742</v>
      </c>
      <c r="H4320" s="259">
        <v>2</v>
      </c>
      <c r="I4320" s="259" t="s">
        <v>7831</v>
      </c>
      <c r="J4320" s="259" t="s">
        <v>7845</v>
      </c>
      <c r="K4320" s="259" t="s">
        <v>7846</v>
      </c>
      <c r="L4320" s="260">
        <v>45715</v>
      </c>
      <c r="M4320" s="259" t="s">
        <v>20</v>
      </c>
    </row>
    <row r="4321" spans="1:13" x14ac:dyDescent="0.35">
      <c r="A4321" s="261" t="s">
        <v>417</v>
      </c>
      <c r="B4321" s="261" t="s">
        <v>418</v>
      </c>
      <c r="C4321" s="261" t="s">
        <v>419</v>
      </c>
      <c r="D4321" s="261" t="s">
        <v>699</v>
      </c>
      <c r="E4321" s="261">
        <v>269564</v>
      </c>
      <c r="F4321" s="261" t="s">
        <v>7830</v>
      </c>
      <c r="G4321" s="261" t="s">
        <v>742</v>
      </c>
      <c r="H4321" s="261">
        <v>2</v>
      </c>
      <c r="I4321" s="261" t="s">
        <v>7831</v>
      </c>
      <c r="J4321" s="261" t="s">
        <v>7847</v>
      </c>
      <c r="K4321" s="261" t="s">
        <v>7848</v>
      </c>
      <c r="L4321" s="262">
        <v>45715</v>
      </c>
      <c r="M4321" s="261" t="s">
        <v>20</v>
      </c>
    </row>
    <row r="4322" spans="1:13" x14ac:dyDescent="0.35">
      <c r="A4322" s="259" t="s">
        <v>417</v>
      </c>
      <c r="B4322" s="259" t="s">
        <v>418</v>
      </c>
      <c r="C4322" s="259" t="s">
        <v>419</v>
      </c>
      <c r="D4322" s="259" t="s">
        <v>702</v>
      </c>
      <c r="E4322" s="259">
        <v>34161</v>
      </c>
      <c r="F4322" s="259" t="s">
        <v>7830</v>
      </c>
      <c r="G4322" s="259" t="s">
        <v>742</v>
      </c>
      <c r="H4322" s="259">
        <v>2</v>
      </c>
      <c r="I4322" s="259" t="s">
        <v>7831</v>
      </c>
      <c r="J4322" s="259" t="s">
        <v>7847</v>
      </c>
      <c r="K4322" s="259" t="s">
        <v>7849</v>
      </c>
      <c r="L4322" s="260">
        <v>45715</v>
      </c>
      <c r="M4322" s="259" t="s">
        <v>20</v>
      </c>
    </row>
    <row r="4323" spans="1:13" x14ac:dyDescent="0.35">
      <c r="A4323" s="261" t="s">
        <v>417</v>
      </c>
      <c r="B4323" s="261" t="s">
        <v>418</v>
      </c>
      <c r="C4323" s="261" t="s">
        <v>419</v>
      </c>
      <c r="D4323" s="261" t="s">
        <v>572</v>
      </c>
      <c r="E4323" s="261">
        <v>0</v>
      </c>
      <c r="F4323" s="261" t="s">
        <v>7830</v>
      </c>
      <c r="G4323" s="261" t="s">
        <v>742</v>
      </c>
      <c r="H4323" s="261">
        <v>2</v>
      </c>
      <c r="I4323" s="261" t="s">
        <v>7831</v>
      </c>
      <c r="J4323" s="261" t="s">
        <v>7847</v>
      </c>
      <c r="K4323" s="261" t="s">
        <v>7850</v>
      </c>
      <c r="L4323" s="262">
        <v>45715</v>
      </c>
      <c r="M4323" s="261" t="s">
        <v>20</v>
      </c>
    </row>
    <row r="4324" spans="1:13" x14ac:dyDescent="0.35">
      <c r="A4324" s="259" t="s">
        <v>68</v>
      </c>
      <c r="B4324" s="259" t="s">
        <v>69</v>
      </c>
      <c r="C4324" s="259" t="s">
        <v>70</v>
      </c>
      <c r="D4324" s="259" t="s">
        <v>648</v>
      </c>
      <c r="E4324" s="259">
        <v>16755686</v>
      </c>
      <c r="F4324" s="259" t="s">
        <v>7764</v>
      </c>
      <c r="G4324" s="259" t="s">
        <v>742</v>
      </c>
      <c r="H4324" s="259">
        <v>2</v>
      </c>
      <c r="I4324" s="259" t="s">
        <v>7851</v>
      </c>
      <c r="J4324" s="259" t="s">
        <v>7852</v>
      </c>
      <c r="K4324" s="259" t="s">
        <v>7853</v>
      </c>
      <c r="L4324" s="260">
        <v>45715</v>
      </c>
      <c r="M4324" s="259" t="s">
        <v>310</v>
      </c>
    </row>
    <row r="4325" spans="1:13" x14ac:dyDescent="0.35">
      <c r="A4325" s="261" t="s">
        <v>68</v>
      </c>
      <c r="B4325" s="261" t="s">
        <v>69</v>
      </c>
      <c r="C4325" s="261" t="s">
        <v>70</v>
      </c>
      <c r="D4325" s="261" t="s">
        <v>653</v>
      </c>
      <c r="E4325" s="261">
        <v>386850</v>
      </c>
      <c r="F4325" s="261" t="s">
        <v>7854</v>
      </c>
      <c r="G4325" s="261" t="s">
        <v>358</v>
      </c>
      <c r="H4325" s="261">
        <v>1</v>
      </c>
      <c r="I4325" s="261" t="s">
        <v>7851</v>
      </c>
      <c r="J4325" s="261" t="s">
        <v>7855</v>
      </c>
      <c r="K4325" s="261" t="s">
        <v>7856</v>
      </c>
      <c r="L4325" s="262">
        <v>45715</v>
      </c>
      <c r="M4325" s="261" t="s">
        <v>20</v>
      </c>
    </row>
    <row r="4326" spans="1:13" x14ac:dyDescent="0.35">
      <c r="A4326" s="259" t="s">
        <v>68</v>
      </c>
      <c r="B4326" s="259" t="s">
        <v>69</v>
      </c>
      <c r="C4326" s="259" t="s">
        <v>70</v>
      </c>
      <c r="D4326" s="259" t="s">
        <v>658</v>
      </c>
      <c r="E4326" s="259">
        <v>16755686</v>
      </c>
      <c r="F4326" s="259" t="s">
        <v>7857</v>
      </c>
      <c r="G4326" s="259" t="s">
        <v>742</v>
      </c>
      <c r="H4326" s="259">
        <v>2</v>
      </c>
      <c r="I4326" s="259" t="s">
        <v>7858</v>
      </c>
      <c r="J4326" s="259" t="s">
        <v>7859</v>
      </c>
      <c r="K4326" s="259" t="s">
        <v>7860</v>
      </c>
      <c r="L4326" s="260">
        <v>45715</v>
      </c>
      <c r="M4326" s="259" t="s">
        <v>20</v>
      </c>
    </row>
    <row r="4327" spans="1:13" x14ac:dyDescent="0.35">
      <c r="A4327" s="261" t="s">
        <v>68</v>
      </c>
      <c r="B4327" s="261" t="s">
        <v>69</v>
      </c>
      <c r="C4327" s="261" t="s">
        <v>70</v>
      </c>
      <c r="D4327" s="261" t="s">
        <v>663</v>
      </c>
      <c r="E4327" s="261">
        <v>16755686</v>
      </c>
      <c r="F4327" s="261" t="s">
        <v>7861</v>
      </c>
      <c r="G4327" s="261" t="s">
        <v>742</v>
      </c>
      <c r="H4327" s="261">
        <v>2</v>
      </c>
      <c r="I4327" s="261" t="s">
        <v>7858</v>
      </c>
      <c r="J4327" s="261" t="s">
        <v>7862</v>
      </c>
      <c r="K4327" s="261" t="s">
        <v>7863</v>
      </c>
      <c r="L4327" s="262">
        <v>45715</v>
      </c>
      <c r="M4327" s="261" t="s">
        <v>20</v>
      </c>
    </row>
    <row r="4328" spans="1:13" x14ac:dyDescent="0.35">
      <c r="A4328" s="259" t="s">
        <v>68</v>
      </c>
      <c r="B4328" s="259" t="s">
        <v>69</v>
      </c>
      <c r="C4328" s="259" t="s">
        <v>70</v>
      </c>
      <c r="D4328" s="259" t="s">
        <v>413</v>
      </c>
      <c r="E4328" s="259">
        <v>23316</v>
      </c>
      <c r="F4328" s="259" t="s">
        <v>7864</v>
      </c>
      <c r="G4328" s="259" t="s">
        <v>742</v>
      </c>
      <c r="H4328" s="259">
        <v>2</v>
      </c>
      <c r="I4328" s="259" t="s">
        <v>7865</v>
      </c>
      <c r="J4328" s="259" t="s">
        <v>7866</v>
      </c>
      <c r="K4328" s="259" t="s">
        <v>7867</v>
      </c>
      <c r="L4328" s="260">
        <v>45715</v>
      </c>
      <c r="M4328" s="259" t="s">
        <v>20</v>
      </c>
    </row>
    <row r="4329" spans="1:13" x14ac:dyDescent="0.35">
      <c r="A4329" s="261" t="s">
        <v>68</v>
      </c>
      <c r="B4329" s="261" t="s">
        <v>69</v>
      </c>
      <c r="C4329" s="261" t="s">
        <v>70</v>
      </c>
      <c r="D4329" s="261" t="s">
        <v>38</v>
      </c>
      <c r="E4329" s="261">
        <v>20200</v>
      </c>
      <c r="F4329" s="261" t="s">
        <v>7868</v>
      </c>
      <c r="G4329" s="261" t="s">
        <v>742</v>
      </c>
      <c r="H4329" s="261">
        <v>2</v>
      </c>
      <c r="I4329" s="261" t="s">
        <v>7869</v>
      </c>
      <c r="J4329" s="261" t="s">
        <v>7870</v>
      </c>
      <c r="K4329" s="261" t="s">
        <v>7871</v>
      </c>
      <c r="L4329" s="262">
        <v>45715</v>
      </c>
      <c r="M4329" s="261" t="s">
        <v>20</v>
      </c>
    </row>
    <row r="4330" spans="1:13" x14ac:dyDescent="0.35">
      <c r="A4330" s="259" t="s">
        <v>68</v>
      </c>
      <c r="B4330" s="259" t="s">
        <v>69</v>
      </c>
      <c r="C4330" s="259" t="s">
        <v>70</v>
      </c>
      <c r="D4330" s="259" t="s">
        <v>545</v>
      </c>
      <c r="E4330" s="259">
        <v>719</v>
      </c>
      <c r="F4330" s="259" t="s">
        <v>7872</v>
      </c>
      <c r="G4330" s="259" t="s">
        <v>742</v>
      </c>
      <c r="H4330" s="259">
        <v>2</v>
      </c>
      <c r="I4330" s="259" t="s">
        <v>7873</v>
      </c>
      <c r="J4330" s="259" t="s">
        <v>7874</v>
      </c>
      <c r="K4330" s="259" t="s">
        <v>7875</v>
      </c>
      <c r="L4330" s="260">
        <v>45715</v>
      </c>
      <c r="M4330" s="259" t="s">
        <v>20</v>
      </c>
    </row>
    <row r="4331" spans="1:13" x14ac:dyDescent="0.35">
      <c r="A4331" s="261" t="s">
        <v>68</v>
      </c>
      <c r="B4331" s="261" t="s">
        <v>69</v>
      </c>
      <c r="C4331" s="261" t="s">
        <v>70</v>
      </c>
      <c r="D4331" s="261" t="s">
        <v>550</v>
      </c>
      <c r="E4331" s="261">
        <v>719</v>
      </c>
      <c r="F4331" s="261" t="s">
        <v>7872</v>
      </c>
      <c r="G4331" s="261" t="s">
        <v>742</v>
      </c>
      <c r="H4331" s="261">
        <v>2</v>
      </c>
      <c r="I4331" s="261" t="s">
        <v>7873</v>
      </c>
      <c r="J4331" s="261" t="s">
        <v>7876</v>
      </c>
      <c r="K4331" s="261" t="s">
        <v>7877</v>
      </c>
      <c r="L4331" s="262">
        <v>45715</v>
      </c>
      <c r="M4331" s="261" t="s">
        <v>20</v>
      </c>
    </row>
    <row r="4332" spans="1:13" x14ac:dyDescent="0.35">
      <c r="A4332" s="259" t="s">
        <v>68</v>
      </c>
      <c r="B4332" s="259" t="s">
        <v>69</v>
      </c>
      <c r="C4332" s="259" t="s">
        <v>70</v>
      </c>
      <c r="D4332" s="259" t="s">
        <v>686</v>
      </c>
      <c r="E4332" s="259">
        <v>7600000</v>
      </c>
      <c r="F4332" s="259" t="s">
        <v>7878</v>
      </c>
      <c r="G4332" s="259" t="s">
        <v>742</v>
      </c>
      <c r="H4332" s="259">
        <v>2</v>
      </c>
      <c r="I4332" s="259" t="s">
        <v>7879</v>
      </c>
      <c r="J4332" s="259" t="s">
        <v>7880</v>
      </c>
      <c r="K4332" s="259" t="s">
        <v>7881</v>
      </c>
      <c r="L4332" s="260">
        <v>45715</v>
      </c>
      <c r="M4332" s="259" t="s">
        <v>20</v>
      </c>
    </row>
    <row r="4333" spans="1:13" x14ac:dyDescent="0.35">
      <c r="A4333" s="261" t="s">
        <v>68</v>
      </c>
      <c r="B4333" s="261" t="s">
        <v>69</v>
      </c>
      <c r="C4333" s="261" t="s">
        <v>70</v>
      </c>
      <c r="D4333" s="261" t="s">
        <v>691</v>
      </c>
      <c r="E4333" s="261">
        <v>0</v>
      </c>
      <c r="F4333" s="261" t="s">
        <v>7857</v>
      </c>
      <c r="G4333" s="261" t="s">
        <v>742</v>
      </c>
      <c r="H4333" s="261">
        <v>2</v>
      </c>
      <c r="I4333" s="261" t="s">
        <v>7858</v>
      </c>
      <c r="J4333" s="261" t="s">
        <v>7882</v>
      </c>
      <c r="K4333" s="261" t="s">
        <v>7883</v>
      </c>
      <c r="L4333" s="262">
        <v>45715</v>
      </c>
      <c r="M4333" s="261" t="s">
        <v>20</v>
      </c>
    </row>
    <row r="4334" spans="1:13" x14ac:dyDescent="0.35">
      <c r="A4334" s="259" t="s">
        <v>68</v>
      </c>
      <c r="B4334" s="259" t="s">
        <v>69</v>
      </c>
      <c r="C4334" s="259" t="s">
        <v>70</v>
      </c>
      <c r="D4334" s="259" t="s">
        <v>696</v>
      </c>
      <c r="E4334" s="259">
        <v>9155686</v>
      </c>
      <c r="F4334" s="259" t="s">
        <v>7884</v>
      </c>
      <c r="G4334" s="259" t="s">
        <v>742</v>
      </c>
      <c r="H4334" s="259">
        <v>2</v>
      </c>
      <c r="I4334" s="259" t="s">
        <v>7885</v>
      </c>
      <c r="J4334" s="259" t="s">
        <v>7886</v>
      </c>
      <c r="K4334" s="259" t="s">
        <v>7887</v>
      </c>
      <c r="L4334" s="260">
        <v>45715</v>
      </c>
      <c r="M4334" s="259" t="s">
        <v>20</v>
      </c>
    </row>
    <row r="4335" spans="1:13" x14ac:dyDescent="0.35">
      <c r="A4335" s="261" t="s">
        <v>68</v>
      </c>
      <c r="B4335" s="261" t="s">
        <v>69</v>
      </c>
      <c r="C4335" s="261" t="s">
        <v>70</v>
      </c>
      <c r="D4335" s="261" t="s">
        <v>699</v>
      </c>
      <c r="E4335" s="261">
        <v>7600000</v>
      </c>
      <c r="F4335" s="261" t="s">
        <v>7878</v>
      </c>
      <c r="G4335" s="261" t="s">
        <v>742</v>
      </c>
      <c r="H4335" s="261">
        <v>2</v>
      </c>
      <c r="I4335" s="261" t="s">
        <v>7888</v>
      </c>
      <c r="J4335" s="261" t="s">
        <v>7889</v>
      </c>
      <c r="K4335" s="261" t="s">
        <v>7890</v>
      </c>
      <c r="L4335" s="262">
        <v>45715</v>
      </c>
      <c r="M4335" s="261" t="s">
        <v>20</v>
      </c>
    </row>
    <row r="4336" spans="1:13" x14ac:dyDescent="0.35">
      <c r="A4336" s="259" t="s">
        <v>68</v>
      </c>
      <c r="B4336" s="259" t="s">
        <v>69</v>
      </c>
      <c r="C4336" s="259" t="s">
        <v>70</v>
      </c>
      <c r="D4336" s="259" t="s">
        <v>702</v>
      </c>
      <c r="E4336" s="259" t="s">
        <v>17</v>
      </c>
      <c r="F4336" s="259" t="s">
        <v>7891</v>
      </c>
      <c r="G4336" s="259" t="s">
        <v>22</v>
      </c>
      <c r="H4336" s="259">
        <v>3</v>
      </c>
      <c r="I4336" s="259" t="s">
        <v>7892</v>
      </c>
      <c r="J4336" s="259" t="s">
        <v>7893</v>
      </c>
      <c r="K4336" s="259" t="s">
        <v>7894</v>
      </c>
      <c r="L4336" s="260">
        <v>45715</v>
      </c>
      <c r="M4336" s="259" t="s">
        <v>20</v>
      </c>
    </row>
    <row r="4337" spans="1:13" x14ac:dyDescent="0.35">
      <c r="A4337" s="261" t="s">
        <v>68</v>
      </c>
      <c r="B4337" s="261" t="s">
        <v>69</v>
      </c>
      <c r="C4337" s="261" t="s">
        <v>70</v>
      </c>
      <c r="D4337" s="261" t="s">
        <v>572</v>
      </c>
      <c r="E4337" s="261" t="s">
        <v>17</v>
      </c>
      <c r="F4337" s="261" t="s">
        <v>378</v>
      </c>
      <c r="G4337" s="261" t="s">
        <v>22</v>
      </c>
      <c r="H4337" s="261">
        <v>3</v>
      </c>
      <c r="I4337" s="261" t="s">
        <v>17</v>
      </c>
      <c r="J4337" s="261" t="s">
        <v>7895</v>
      </c>
      <c r="K4337" s="261" t="s">
        <v>7896</v>
      </c>
      <c r="L4337" s="262">
        <v>45715</v>
      </c>
      <c r="M4337" s="261" t="s">
        <v>20</v>
      </c>
    </row>
    <row r="4338" spans="1:13" x14ac:dyDescent="0.35">
      <c r="A4338" s="259" t="s">
        <v>410</v>
      </c>
      <c r="B4338" s="259" t="s">
        <v>411</v>
      </c>
      <c r="C4338" s="259" t="s">
        <v>412</v>
      </c>
      <c r="D4338" s="259" t="s">
        <v>648</v>
      </c>
      <c r="E4338" s="259">
        <v>3022402</v>
      </c>
      <c r="F4338" s="259" t="s">
        <v>7897</v>
      </c>
      <c r="G4338" s="259" t="s">
        <v>742</v>
      </c>
      <c r="H4338" s="259">
        <v>2</v>
      </c>
      <c r="I4338" s="259" t="s">
        <v>7898</v>
      </c>
      <c r="J4338" s="259" t="s">
        <v>7899</v>
      </c>
      <c r="K4338" s="259" t="s">
        <v>7900</v>
      </c>
      <c r="L4338" s="260">
        <v>45715</v>
      </c>
      <c r="M4338" s="259" t="s">
        <v>20</v>
      </c>
    </row>
    <row r="4339" spans="1:13" x14ac:dyDescent="0.35">
      <c r="A4339" s="261" t="s">
        <v>410</v>
      </c>
      <c r="B4339" s="261" t="s">
        <v>411</v>
      </c>
      <c r="C4339" s="261" t="s">
        <v>412</v>
      </c>
      <c r="D4339" s="261" t="s">
        <v>653</v>
      </c>
      <c r="E4339" s="261">
        <v>823290</v>
      </c>
      <c r="F4339" s="261" t="s">
        <v>7901</v>
      </c>
      <c r="G4339" s="261" t="s">
        <v>742</v>
      </c>
      <c r="H4339" s="261">
        <v>2</v>
      </c>
      <c r="I4339" s="261" t="s">
        <v>7902</v>
      </c>
      <c r="J4339" s="261" t="s">
        <v>7903</v>
      </c>
      <c r="K4339" s="261" t="s">
        <v>7904</v>
      </c>
      <c r="L4339" s="262">
        <v>45715</v>
      </c>
      <c r="M4339" s="261" t="s">
        <v>20</v>
      </c>
    </row>
    <row r="4340" spans="1:13" x14ac:dyDescent="0.35">
      <c r="A4340" s="259" t="s">
        <v>410</v>
      </c>
      <c r="B4340" s="259" t="s">
        <v>411</v>
      </c>
      <c r="C4340" s="259" t="s">
        <v>412</v>
      </c>
      <c r="D4340" s="259" t="s">
        <v>658</v>
      </c>
      <c r="E4340" s="259">
        <v>3022402</v>
      </c>
      <c r="F4340" s="259" t="s">
        <v>7905</v>
      </c>
      <c r="G4340" s="259" t="s">
        <v>742</v>
      </c>
      <c r="H4340" s="259">
        <v>2</v>
      </c>
      <c r="I4340" s="259" t="s">
        <v>7906</v>
      </c>
      <c r="J4340" s="259" t="s">
        <v>7907</v>
      </c>
      <c r="K4340" s="259" t="s">
        <v>7908</v>
      </c>
      <c r="L4340" s="260">
        <v>45715</v>
      </c>
      <c r="M4340" s="259" t="s">
        <v>20</v>
      </c>
    </row>
    <row r="4341" spans="1:13" x14ac:dyDescent="0.35">
      <c r="A4341" s="261" t="s">
        <v>410</v>
      </c>
      <c r="B4341" s="261" t="s">
        <v>411</v>
      </c>
      <c r="C4341" s="261" t="s">
        <v>412</v>
      </c>
      <c r="D4341" s="261" t="s">
        <v>663</v>
      </c>
      <c r="E4341" s="261">
        <v>2045751</v>
      </c>
      <c r="F4341" s="261" t="s">
        <v>7905</v>
      </c>
      <c r="G4341" s="261" t="s">
        <v>742</v>
      </c>
      <c r="H4341" s="261">
        <v>2</v>
      </c>
      <c r="I4341" s="261" t="s">
        <v>7906</v>
      </c>
      <c r="J4341" s="261" t="s">
        <v>7833</v>
      </c>
      <c r="K4341" s="261" t="s">
        <v>7909</v>
      </c>
      <c r="L4341" s="262">
        <v>45715</v>
      </c>
      <c r="M4341" s="261" t="s">
        <v>20</v>
      </c>
    </row>
    <row r="4342" spans="1:13" x14ac:dyDescent="0.35">
      <c r="A4342" s="259" t="s">
        <v>410</v>
      </c>
      <c r="B4342" s="259" t="s">
        <v>411</v>
      </c>
      <c r="C4342" s="259" t="s">
        <v>412</v>
      </c>
      <c r="D4342" s="259" t="s">
        <v>545</v>
      </c>
      <c r="E4342" s="259">
        <v>0</v>
      </c>
      <c r="F4342" s="259" t="s">
        <v>7910</v>
      </c>
      <c r="G4342" s="259" t="s">
        <v>742</v>
      </c>
      <c r="H4342" s="259">
        <v>2</v>
      </c>
      <c r="I4342" s="259" t="s">
        <v>4234</v>
      </c>
      <c r="J4342" s="259" t="s">
        <v>7911</v>
      </c>
      <c r="K4342" s="259" t="s">
        <v>7912</v>
      </c>
      <c r="L4342" s="260">
        <v>45715</v>
      </c>
      <c r="M4342" s="259" t="s">
        <v>20</v>
      </c>
    </row>
    <row r="4343" spans="1:13" x14ac:dyDescent="0.35">
      <c r="A4343" s="261" t="s">
        <v>410</v>
      </c>
      <c r="B4343" s="261" t="s">
        <v>411</v>
      </c>
      <c r="C4343" s="261" t="s">
        <v>412</v>
      </c>
      <c r="D4343" s="261" t="s">
        <v>550</v>
      </c>
      <c r="E4343" s="261">
        <v>0</v>
      </c>
      <c r="F4343" s="261" t="s">
        <v>7913</v>
      </c>
      <c r="G4343" s="261" t="s">
        <v>742</v>
      </c>
      <c r="H4343" s="261">
        <v>2</v>
      </c>
      <c r="I4343" s="261" t="s">
        <v>4234</v>
      </c>
      <c r="J4343" s="261" t="s">
        <v>7911</v>
      </c>
      <c r="K4343" s="261" t="s">
        <v>7914</v>
      </c>
      <c r="L4343" s="262">
        <v>45715</v>
      </c>
      <c r="M4343" s="261" t="s">
        <v>20</v>
      </c>
    </row>
    <row r="4344" spans="1:13" x14ac:dyDescent="0.35">
      <c r="A4344" s="259" t="s">
        <v>410</v>
      </c>
      <c r="B4344" s="259" t="s">
        <v>411</v>
      </c>
      <c r="C4344" s="259" t="s">
        <v>412</v>
      </c>
      <c r="D4344" s="259" t="s">
        <v>686</v>
      </c>
      <c r="E4344" s="259">
        <v>1255643</v>
      </c>
      <c r="F4344" s="259" t="s">
        <v>7915</v>
      </c>
      <c r="G4344" s="259" t="s">
        <v>742</v>
      </c>
      <c r="H4344" s="259">
        <v>2</v>
      </c>
      <c r="I4344" s="259" t="s">
        <v>7916</v>
      </c>
      <c r="J4344" s="259" t="s">
        <v>7917</v>
      </c>
      <c r="K4344" s="259" t="s">
        <v>7918</v>
      </c>
      <c r="L4344" s="260">
        <v>45715</v>
      </c>
      <c r="M4344" s="259" t="s">
        <v>20</v>
      </c>
    </row>
    <row r="4345" spans="1:13" x14ac:dyDescent="0.35">
      <c r="A4345" s="261" t="s">
        <v>410</v>
      </c>
      <c r="B4345" s="261" t="s">
        <v>411</v>
      </c>
      <c r="C4345" s="261" t="s">
        <v>412</v>
      </c>
      <c r="D4345" s="261" t="s">
        <v>691</v>
      </c>
      <c r="E4345" s="261">
        <v>976651</v>
      </c>
      <c r="F4345" s="261" t="s">
        <v>7905</v>
      </c>
      <c r="G4345" s="261" t="s">
        <v>742</v>
      </c>
      <c r="H4345" s="261">
        <v>2</v>
      </c>
      <c r="I4345" s="261" t="s">
        <v>7906</v>
      </c>
      <c r="J4345" s="261" t="s">
        <v>7919</v>
      </c>
      <c r="K4345" s="261" t="s">
        <v>7920</v>
      </c>
      <c r="L4345" s="262">
        <v>45715</v>
      </c>
      <c r="M4345" s="261" t="s">
        <v>20</v>
      </c>
    </row>
    <row r="4346" spans="1:13" x14ac:dyDescent="0.35">
      <c r="A4346" s="259" t="s">
        <v>410</v>
      </c>
      <c r="B4346" s="259" t="s">
        <v>411</v>
      </c>
      <c r="C4346" s="259" t="s">
        <v>412</v>
      </c>
      <c r="D4346" s="259" t="s">
        <v>696</v>
      </c>
      <c r="E4346" s="259">
        <v>790108</v>
      </c>
      <c r="F4346" s="259" t="s">
        <v>7905</v>
      </c>
      <c r="G4346" s="259" t="s">
        <v>742</v>
      </c>
      <c r="H4346" s="259">
        <v>2</v>
      </c>
      <c r="I4346" s="259" t="s">
        <v>7906</v>
      </c>
      <c r="J4346" s="259" t="s">
        <v>7845</v>
      </c>
      <c r="K4346" s="259" t="s">
        <v>7921</v>
      </c>
      <c r="L4346" s="260">
        <v>45715</v>
      </c>
      <c r="M4346" s="259" t="s">
        <v>20</v>
      </c>
    </row>
    <row r="4347" spans="1:13" x14ac:dyDescent="0.35">
      <c r="A4347" s="261" t="s">
        <v>410</v>
      </c>
      <c r="B4347" s="261" t="s">
        <v>411</v>
      </c>
      <c r="C4347" s="261" t="s">
        <v>412</v>
      </c>
      <c r="D4347" s="261" t="s">
        <v>699</v>
      </c>
      <c r="E4347" s="261">
        <v>1155611</v>
      </c>
      <c r="F4347" s="261" t="s">
        <v>7905</v>
      </c>
      <c r="G4347" s="261" t="s">
        <v>742</v>
      </c>
      <c r="H4347" s="261">
        <v>2</v>
      </c>
      <c r="I4347" s="261" t="s">
        <v>7906</v>
      </c>
      <c r="J4347" s="261" t="s">
        <v>7922</v>
      </c>
      <c r="K4347" s="261" t="s">
        <v>7923</v>
      </c>
      <c r="L4347" s="262">
        <v>45715</v>
      </c>
      <c r="M4347" s="261" t="s">
        <v>20</v>
      </c>
    </row>
    <row r="4348" spans="1:13" x14ac:dyDescent="0.35">
      <c r="A4348" s="259" t="s">
        <v>410</v>
      </c>
      <c r="B4348" s="259" t="s">
        <v>411</v>
      </c>
      <c r="C4348" s="259" t="s">
        <v>412</v>
      </c>
      <c r="D4348" s="259" t="s">
        <v>702</v>
      </c>
      <c r="E4348" s="259">
        <v>100032</v>
      </c>
      <c r="F4348" s="259" t="s">
        <v>7905</v>
      </c>
      <c r="G4348" s="259" t="s">
        <v>358</v>
      </c>
      <c r="H4348" s="259">
        <v>1</v>
      </c>
      <c r="I4348" s="259" t="s">
        <v>7906</v>
      </c>
      <c r="J4348" s="259" t="s">
        <v>7847</v>
      </c>
      <c r="K4348" s="259" t="s">
        <v>7924</v>
      </c>
      <c r="L4348" s="260">
        <v>45715</v>
      </c>
      <c r="M4348" s="259" t="s">
        <v>20</v>
      </c>
    </row>
    <row r="4349" spans="1:13" x14ac:dyDescent="0.35">
      <c r="A4349" s="261" t="s">
        <v>410</v>
      </c>
      <c r="B4349" s="261" t="s">
        <v>411</v>
      </c>
      <c r="C4349" s="261" t="s">
        <v>412</v>
      </c>
      <c r="D4349" s="261" t="s">
        <v>572</v>
      </c>
      <c r="E4349" s="261">
        <v>0</v>
      </c>
      <c r="F4349" s="261" t="s">
        <v>7905</v>
      </c>
      <c r="G4349" s="261" t="s">
        <v>358</v>
      </c>
      <c r="H4349" s="261">
        <v>1</v>
      </c>
      <c r="I4349" s="261" t="s">
        <v>7906</v>
      </c>
      <c r="J4349" s="261" t="s">
        <v>7847</v>
      </c>
      <c r="K4349" s="261" t="s">
        <v>7925</v>
      </c>
      <c r="L4349" s="262">
        <v>45715</v>
      </c>
      <c r="M4349" s="261" t="s">
        <v>20</v>
      </c>
    </row>
    <row r="4350" spans="1:13" x14ac:dyDescent="0.35">
      <c r="A4350" s="259" t="s">
        <v>859</v>
      </c>
      <c r="B4350" s="259" t="s">
        <v>860</v>
      </c>
      <c r="C4350" s="259" t="s">
        <v>861</v>
      </c>
      <c r="D4350" s="259" t="s">
        <v>648</v>
      </c>
      <c r="E4350" s="259">
        <v>21872357</v>
      </c>
      <c r="F4350" s="259" t="s">
        <v>7926</v>
      </c>
      <c r="G4350" s="259" t="s">
        <v>742</v>
      </c>
      <c r="H4350" s="259">
        <v>2</v>
      </c>
      <c r="I4350" s="259" t="s">
        <v>7927</v>
      </c>
      <c r="J4350" s="259" t="s">
        <v>7928</v>
      </c>
      <c r="K4350" s="259" t="s">
        <v>7929</v>
      </c>
      <c r="L4350" s="260">
        <v>45715</v>
      </c>
      <c r="M4350" s="259" t="s">
        <v>20</v>
      </c>
    </row>
    <row r="4351" spans="1:13" x14ac:dyDescent="0.35">
      <c r="A4351" s="261" t="s">
        <v>859</v>
      </c>
      <c r="B4351" s="261" t="s">
        <v>860</v>
      </c>
      <c r="C4351" s="261" t="s">
        <v>861</v>
      </c>
      <c r="D4351" s="261" t="s">
        <v>653</v>
      </c>
      <c r="E4351" s="261">
        <v>94080</v>
      </c>
      <c r="F4351" s="261" t="s">
        <v>7930</v>
      </c>
      <c r="G4351" s="261" t="s">
        <v>742</v>
      </c>
      <c r="H4351" s="261">
        <v>2</v>
      </c>
      <c r="I4351" s="261" t="s">
        <v>7931</v>
      </c>
      <c r="J4351" s="261" t="s">
        <v>7932</v>
      </c>
      <c r="K4351" s="261" t="s">
        <v>7933</v>
      </c>
      <c r="L4351" s="262">
        <v>45715</v>
      </c>
      <c r="M4351" s="261" t="s">
        <v>20</v>
      </c>
    </row>
    <row r="4352" spans="1:13" x14ac:dyDescent="0.35">
      <c r="A4352" s="259" t="s">
        <v>859</v>
      </c>
      <c r="B4352" s="259" t="s">
        <v>860</v>
      </c>
      <c r="C4352" s="259" t="s">
        <v>861</v>
      </c>
      <c r="D4352" s="259" t="s">
        <v>658</v>
      </c>
      <c r="E4352" s="259">
        <v>21872357</v>
      </c>
      <c r="F4352" s="259" t="s">
        <v>7934</v>
      </c>
      <c r="G4352" s="259" t="s">
        <v>742</v>
      </c>
      <c r="H4352" s="259">
        <v>2</v>
      </c>
      <c r="I4352" s="259" t="s">
        <v>7935</v>
      </c>
      <c r="J4352" s="259" t="s">
        <v>7936</v>
      </c>
      <c r="K4352" s="259" t="s">
        <v>7937</v>
      </c>
      <c r="L4352" s="260">
        <v>45715</v>
      </c>
      <c r="M4352" s="259" t="s">
        <v>20</v>
      </c>
    </row>
    <row r="4353" spans="1:13" x14ac:dyDescent="0.35">
      <c r="A4353" s="261" t="s">
        <v>859</v>
      </c>
      <c r="B4353" s="261" t="s">
        <v>860</v>
      </c>
      <c r="C4353" s="261" t="s">
        <v>861</v>
      </c>
      <c r="D4353" s="261" t="s">
        <v>663</v>
      </c>
      <c r="E4353" s="261">
        <v>9000000</v>
      </c>
      <c r="F4353" s="261" t="s">
        <v>7938</v>
      </c>
      <c r="G4353" s="261" t="s">
        <v>742</v>
      </c>
      <c r="H4353" s="261">
        <v>2</v>
      </c>
      <c r="I4353" s="261" t="s">
        <v>7939</v>
      </c>
      <c r="J4353" s="261" t="s">
        <v>7940</v>
      </c>
      <c r="K4353" s="261" t="s">
        <v>7941</v>
      </c>
      <c r="L4353" s="262">
        <v>45715</v>
      </c>
      <c r="M4353" s="261" t="s">
        <v>20</v>
      </c>
    </row>
    <row r="4354" spans="1:13" x14ac:dyDescent="0.35">
      <c r="A4354" s="259" t="s">
        <v>859</v>
      </c>
      <c r="B4354" s="259" t="s">
        <v>860</v>
      </c>
      <c r="C4354" s="259" t="s">
        <v>861</v>
      </c>
      <c r="D4354" s="259" t="s">
        <v>413</v>
      </c>
      <c r="E4354" s="259">
        <v>410683</v>
      </c>
      <c r="F4354" s="259" t="s">
        <v>7942</v>
      </c>
      <c r="G4354" s="259" t="s">
        <v>742</v>
      </c>
      <c r="H4354" s="259">
        <v>2</v>
      </c>
      <c r="I4354" s="259" t="s">
        <v>7943</v>
      </c>
      <c r="J4354" s="259" t="s">
        <v>7944</v>
      </c>
      <c r="K4354" s="259" t="s">
        <v>7945</v>
      </c>
      <c r="L4354" s="260">
        <v>45715</v>
      </c>
      <c r="M4354" s="259" t="s">
        <v>20</v>
      </c>
    </row>
    <row r="4355" spans="1:13" x14ac:dyDescent="0.35">
      <c r="A4355" s="261" t="s">
        <v>859</v>
      </c>
      <c r="B4355" s="261" t="s">
        <v>860</v>
      </c>
      <c r="C4355" s="261" t="s">
        <v>861</v>
      </c>
      <c r="D4355" s="261" t="s">
        <v>38</v>
      </c>
      <c r="E4355" s="261">
        <v>426</v>
      </c>
      <c r="F4355" s="261" t="s">
        <v>7868</v>
      </c>
      <c r="G4355" s="261" t="s">
        <v>742</v>
      </c>
      <c r="H4355" s="261">
        <v>2</v>
      </c>
      <c r="I4355" s="261" t="s">
        <v>7869</v>
      </c>
      <c r="J4355" s="261" t="s">
        <v>7946</v>
      </c>
      <c r="K4355" s="261" t="s">
        <v>7947</v>
      </c>
      <c r="L4355" s="262">
        <v>45715</v>
      </c>
      <c r="M4355" s="261" t="s">
        <v>20</v>
      </c>
    </row>
    <row r="4356" spans="1:13" x14ac:dyDescent="0.35">
      <c r="A4356" s="259" t="s">
        <v>859</v>
      </c>
      <c r="B4356" s="259" t="s">
        <v>860</v>
      </c>
      <c r="C4356" s="259" t="s">
        <v>861</v>
      </c>
      <c r="D4356" s="259" t="s">
        <v>545</v>
      </c>
      <c r="E4356" s="259">
        <v>1776</v>
      </c>
      <c r="F4356" s="259" t="s">
        <v>7948</v>
      </c>
      <c r="G4356" s="259" t="s">
        <v>742</v>
      </c>
      <c r="H4356" s="259">
        <v>2</v>
      </c>
      <c r="I4356" s="259" t="s">
        <v>7949</v>
      </c>
      <c r="J4356" s="259" t="s">
        <v>7950</v>
      </c>
      <c r="K4356" s="259" t="s">
        <v>7951</v>
      </c>
      <c r="L4356" s="260">
        <v>45715</v>
      </c>
      <c r="M4356" s="259" t="s">
        <v>20</v>
      </c>
    </row>
    <row r="4357" spans="1:13" x14ac:dyDescent="0.35">
      <c r="A4357" s="261" t="s">
        <v>859</v>
      </c>
      <c r="B4357" s="261" t="s">
        <v>860</v>
      </c>
      <c r="C4357" s="261" t="s">
        <v>861</v>
      </c>
      <c r="D4357" s="261" t="s">
        <v>550</v>
      </c>
      <c r="E4357" s="261">
        <v>1776</v>
      </c>
      <c r="F4357" s="261" t="s">
        <v>7948</v>
      </c>
      <c r="G4357" s="261" t="s">
        <v>742</v>
      </c>
      <c r="H4357" s="261">
        <v>2</v>
      </c>
      <c r="I4357" s="261" t="s">
        <v>7952</v>
      </c>
      <c r="J4357" s="261" t="s">
        <v>7953</v>
      </c>
      <c r="K4357" s="261" t="s">
        <v>7954</v>
      </c>
      <c r="L4357" s="262">
        <v>45715</v>
      </c>
      <c r="M4357" s="261" t="s">
        <v>20</v>
      </c>
    </row>
    <row r="4358" spans="1:13" x14ac:dyDescent="0.35">
      <c r="A4358" s="259" t="s">
        <v>859</v>
      </c>
      <c r="B4358" s="259" t="s">
        <v>860</v>
      </c>
      <c r="C4358" s="259" t="s">
        <v>861</v>
      </c>
      <c r="D4358" s="259" t="s">
        <v>686</v>
      </c>
      <c r="E4358" s="259">
        <v>9000000</v>
      </c>
      <c r="F4358" s="259" t="s">
        <v>7955</v>
      </c>
      <c r="G4358" s="259" t="s">
        <v>742</v>
      </c>
      <c r="H4358" s="259">
        <v>2</v>
      </c>
      <c r="I4358" s="259" t="s">
        <v>7956</v>
      </c>
      <c r="J4358" s="259" t="s">
        <v>7957</v>
      </c>
      <c r="K4358" s="259" t="s">
        <v>7958</v>
      </c>
      <c r="L4358" s="260">
        <v>45715</v>
      </c>
      <c r="M4358" s="259" t="s">
        <v>20</v>
      </c>
    </row>
    <row r="4359" spans="1:13" x14ac:dyDescent="0.35">
      <c r="A4359" s="261" t="s">
        <v>859</v>
      </c>
      <c r="B4359" s="261" t="s">
        <v>860</v>
      </c>
      <c r="C4359" s="261" t="s">
        <v>861</v>
      </c>
      <c r="D4359" s="261" t="s">
        <v>691</v>
      </c>
      <c r="E4359" s="261">
        <v>12872357</v>
      </c>
      <c r="F4359" s="261" t="s">
        <v>7959</v>
      </c>
      <c r="G4359" s="261" t="s">
        <v>742</v>
      </c>
      <c r="H4359" s="261">
        <v>2</v>
      </c>
      <c r="I4359" s="261" t="s">
        <v>7960</v>
      </c>
      <c r="J4359" s="261" t="s">
        <v>7961</v>
      </c>
      <c r="K4359" s="261" t="s">
        <v>7962</v>
      </c>
      <c r="L4359" s="262">
        <v>45715</v>
      </c>
      <c r="M4359" s="261" t="s">
        <v>20</v>
      </c>
    </row>
    <row r="4360" spans="1:13" x14ac:dyDescent="0.35">
      <c r="A4360" s="259" t="s">
        <v>859</v>
      </c>
      <c r="B4360" s="259" t="s">
        <v>860</v>
      </c>
      <c r="C4360" s="259" t="s">
        <v>861</v>
      </c>
      <c r="D4360" s="259" t="s">
        <v>696</v>
      </c>
      <c r="E4360" s="259">
        <v>0</v>
      </c>
      <c r="F4360" s="259" t="s">
        <v>7963</v>
      </c>
      <c r="G4360" s="259" t="s">
        <v>742</v>
      </c>
      <c r="H4360" s="259">
        <v>2</v>
      </c>
      <c r="I4360" s="259" t="s">
        <v>7939</v>
      </c>
      <c r="J4360" s="259" t="s">
        <v>7964</v>
      </c>
      <c r="K4360" s="259" t="s">
        <v>7965</v>
      </c>
      <c r="L4360" s="260">
        <v>45715</v>
      </c>
      <c r="M4360" s="259" t="s">
        <v>20</v>
      </c>
    </row>
    <row r="4361" spans="1:13" x14ac:dyDescent="0.35">
      <c r="A4361" s="261" t="s">
        <v>859</v>
      </c>
      <c r="B4361" s="261" t="s">
        <v>860</v>
      </c>
      <c r="C4361" s="261" t="s">
        <v>861</v>
      </c>
      <c r="D4361" s="261" t="s">
        <v>699</v>
      </c>
      <c r="E4361" s="261">
        <v>8583873</v>
      </c>
      <c r="F4361" s="261" t="s">
        <v>7966</v>
      </c>
      <c r="G4361" s="261" t="s">
        <v>742</v>
      </c>
      <c r="H4361" s="261">
        <v>2</v>
      </c>
      <c r="I4361" s="261" t="s">
        <v>7967</v>
      </c>
      <c r="J4361" s="261" t="s">
        <v>7968</v>
      </c>
      <c r="K4361" s="261" t="s">
        <v>7969</v>
      </c>
      <c r="L4361" s="262">
        <v>45715</v>
      </c>
      <c r="M4361" s="261" t="s">
        <v>20</v>
      </c>
    </row>
    <row r="4362" spans="1:13" x14ac:dyDescent="0.35">
      <c r="A4362" s="259" t="s">
        <v>859</v>
      </c>
      <c r="B4362" s="259" t="s">
        <v>860</v>
      </c>
      <c r="C4362" s="259" t="s">
        <v>861</v>
      </c>
      <c r="D4362" s="259" t="s">
        <v>702</v>
      </c>
      <c r="E4362" s="259">
        <v>416127</v>
      </c>
      <c r="F4362" s="259" t="s">
        <v>7970</v>
      </c>
      <c r="G4362" s="259" t="s">
        <v>358</v>
      </c>
      <c r="H4362" s="259">
        <v>1</v>
      </c>
      <c r="I4362" s="259" t="s">
        <v>7971</v>
      </c>
      <c r="J4362" s="259" t="s">
        <v>7972</v>
      </c>
      <c r="K4362" s="259" t="s">
        <v>7973</v>
      </c>
      <c r="L4362" s="260">
        <v>45715</v>
      </c>
      <c r="M4362" s="259" t="s">
        <v>20</v>
      </c>
    </row>
    <row r="4363" spans="1:13" x14ac:dyDescent="0.35">
      <c r="A4363" s="261" t="s">
        <v>859</v>
      </c>
      <c r="B4363" s="261" t="s">
        <v>860</v>
      </c>
      <c r="C4363" s="261" t="s">
        <v>861</v>
      </c>
      <c r="D4363" s="261" t="s">
        <v>572</v>
      </c>
      <c r="E4363" s="261">
        <v>0</v>
      </c>
      <c r="F4363" s="261" t="s">
        <v>7970</v>
      </c>
      <c r="G4363" s="261" t="s">
        <v>358</v>
      </c>
      <c r="H4363" s="261">
        <v>1</v>
      </c>
      <c r="I4363" s="261" t="s">
        <v>7971</v>
      </c>
      <c r="J4363" s="261" t="s">
        <v>7974</v>
      </c>
      <c r="K4363" s="261" t="s">
        <v>7975</v>
      </c>
      <c r="L4363" s="262">
        <v>45715</v>
      </c>
      <c r="M4363" s="261" t="s">
        <v>20</v>
      </c>
    </row>
    <row r="4364" spans="1:13" x14ac:dyDescent="0.35">
      <c r="A4364" s="259" t="s">
        <v>141</v>
      </c>
      <c r="B4364" s="259" t="s">
        <v>142</v>
      </c>
      <c r="C4364" s="259" t="s">
        <v>143</v>
      </c>
      <c r="D4364" s="259" t="s">
        <v>648</v>
      </c>
      <c r="E4364" s="259">
        <v>21546249</v>
      </c>
      <c r="F4364" s="259" t="s">
        <v>7976</v>
      </c>
      <c r="G4364" s="259" t="s">
        <v>742</v>
      </c>
      <c r="H4364" s="259">
        <v>2</v>
      </c>
      <c r="I4364" s="259" t="s">
        <v>7977</v>
      </c>
      <c r="J4364" s="259" t="s">
        <v>7978</v>
      </c>
      <c r="K4364" s="259" t="s">
        <v>7979</v>
      </c>
      <c r="L4364" s="260">
        <v>45715</v>
      </c>
      <c r="M4364" s="259" t="s">
        <v>20</v>
      </c>
    </row>
    <row r="4365" spans="1:13" x14ac:dyDescent="0.35">
      <c r="A4365" s="261" t="s">
        <v>141</v>
      </c>
      <c r="B4365" s="261" t="s">
        <v>142</v>
      </c>
      <c r="C4365" s="261" t="s">
        <v>143</v>
      </c>
      <c r="D4365" s="261" t="s">
        <v>653</v>
      </c>
      <c r="E4365" s="261">
        <v>752618</v>
      </c>
      <c r="F4365" s="261" t="s">
        <v>7980</v>
      </c>
      <c r="G4365" s="261" t="s">
        <v>742</v>
      </c>
      <c r="H4365" s="261">
        <v>2</v>
      </c>
      <c r="I4365" s="261" t="s">
        <v>7981</v>
      </c>
      <c r="J4365" s="261" t="s">
        <v>7982</v>
      </c>
      <c r="K4365" s="261" t="s">
        <v>7983</v>
      </c>
      <c r="L4365" s="262">
        <v>45715</v>
      </c>
      <c r="M4365" s="261" t="s">
        <v>20</v>
      </c>
    </row>
    <row r="4366" spans="1:13" x14ac:dyDescent="0.35">
      <c r="A4366" s="259" t="s">
        <v>141</v>
      </c>
      <c r="B4366" s="259" t="s">
        <v>142</v>
      </c>
      <c r="C4366" s="259" t="s">
        <v>143</v>
      </c>
      <c r="D4366" s="259" t="s">
        <v>658</v>
      </c>
      <c r="E4366" s="259">
        <v>21546249</v>
      </c>
      <c r="F4366" s="259" t="s">
        <v>7984</v>
      </c>
      <c r="G4366" s="259" t="s">
        <v>742</v>
      </c>
      <c r="H4366" s="259">
        <v>2</v>
      </c>
      <c r="I4366" s="259" t="s">
        <v>7985</v>
      </c>
      <c r="J4366" s="259" t="s">
        <v>7986</v>
      </c>
      <c r="K4366" s="259" t="s">
        <v>7987</v>
      </c>
      <c r="L4366" s="260">
        <v>45715</v>
      </c>
      <c r="M4366" s="259" t="s">
        <v>20</v>
      </c>
    </row>
    <row r="4367" spans="1:13" x14ac:dyDescent="0.35">
      <c r="A4367" s="261" t="s">
        <v>141</v>
      </c>
      <c r="B4367" s="261" t="s">
        <v>142</v>
      </c>
      <c r="C4367" s="261" t="s">
        <v>143</v>
      </c>
      <c r="D4367" s="261" t="s">
        <v>663</v>
      </c>
      <c r="E4367" s="261">
        <v>15602456</v>
      </c>
      <c r="F4367" s="261" t="s">
        <v>7988</v>
      </c>
      <c r="G4367" s="261" t="s">
        <v>742</v>
      </c>
      <c r="H4367" s="261">
        <v>2</v>
      </c>
      <c r="I4367" s="261" t="s">
        <v>7989</v>
      </c>
      <c r="J4367" s="261" t="s">
        <v>7990</v>
      </c>
      <c r="K4367" s="261" t="s">
        <v>7991</v>
      </c>
      <c r="L4367" s="262">
        <v>45715</v>
      </c>
      <c r="M4367" s="261" t="s">
        <v>20</v>
      </c>
    </row>
    <row r="4368" spans="1:13" x14ac:dyDescent="0.35">
      <c r="A4368" s="259" t="s">
        <v>141</v>
      </c>
      <c r="B4368" s="259" t="s">
        <v>142</v>
      </c>
      <c r="C4368" s="259" t="s">
        <v>143</v>
      </c>
      <c r="D4368" s="259" t="s">
        <v>413</v>
      </c>
      <c r="E4368" s="259">
        <v>202218</v>
      </c>
      <c r="F4368" s="259" t="s">
        <v>7992</v>
      </c>
      <c r="G4368" s="259" t="s">
        <v>742</v>
      </c>
      <c r="H4368" s="259">
        <v>2</v>
      </c>
      <c r="I4368" s="259" t="s">
        <v>7993</v>
      </c>
      <c r="J4368" s="259" t="s">
        <v>7994</v>
      </c>
      <c r="K4368" s="259" t="s">
        <v>7995</v>
      </c>
      <c r="L4368" s="260">
        <v>45715</v>
      </c>
      <c r="M4368" s="259" t="s">
        <v>20</v>
      </c>
    </row>
    <row r="4369" spans="1:13" x14ac:dyDescent="0.35">
      <c r="A4369" s="261" t="s">
        <v>141</v>
      </c>
      <c r="B4369" s="261" t="s">
        <v>142</v>
      </c>
      <c r="C4369" s="261" t="s">
        <v>143</v>
      </c>
      <c r="D4369" s="261" t="s">
        <v>38</v>
      </c>
      <c r="E4369" s="261">
        <v>20200</v>
      </c>
      <c r="F4369" s="261" t="s">
        <v>7868</v>
      </c>
      <c r="G4369" s="261" t="s">
        <v>742</v>
      </c>
      <c r="H4369" s="261">
        <v>2</v>
      </c>
      <c r="I4369" s="261" t="s">
        <v>7869</v>
      </c>
      <c r="J4369" s="261" t="s">
        <v>7996</v>
      </c>
      <c r="K4369" s="261" t="s">
        <v>7997</v>
      </c>
      <c r="L4369" s="262">
        <v>45715</v>
      </c>
      <c r="M4369" s="261" t="s">
        <v>20</v>
      </c>
    </row>
    <row r="4370" spans="1:13" x14ac:dyDescent="0.35">
      <c r="A4370" s="259" t="s">
        <v>141</v>
      </c>
      <c r="B4370" s="259" t="s">
        <v>142</v>
      </c>
      <c r="C4370" s="259" t="s">
        <v>143</v>
      </c>
      <c r="D4370" s="259" t="s">
        <v>545</v>
      </c>
      <c r="E4370" s="259">
        <v>740</v>
      </c>
      <c r="F4370" s="259" t="s">
        <v>7998</v>
      </c>
      <c r="G4370" s="259" t="s">
        <v>742</v>
      </c>
      <c r="H4370" s="259">
        <v>2</v>
      </c>
      <c r="I4370" s="259" t="s">
        <v>7999</v>
      </c>
      <c r="J4370" s="259" t="s">
        <v>8000</v>
      </c>
      <c r="K4370" s="259" t="s">
        <v>8001</v>
      </c>
      <c r="L4370" s="260">
        <v>45715</v>
      </c>
      <c r="M4370" s="259" t="s">
        <v>20</v>
      </c>
    </row>
    <row r="4371" spans="1:13" x14ac:dyDescent="0.35">
      <c r="A4371" s="261" t="s">
        <v>141</v>
      </c>
      <c r="B4371" s="261" t="s">
        <v>142</v>
      </c>
      <c r="C4371" s="261" t="s">
        <v>143</v>
      </c>
      <c r="D4371" s="261" t="s">
        <v>550</v>
      </c>
      <c r="E4371" s="261">
        <v>740</v>
      </c>
      <c r="F4371" s="261" t="s">
        <v>7998</v>
      </c>
      <c r="G4371" s="261" t="s">
        <v>742</v>
      </c>
      <c r="H4371" s="261">
        <v>2</v>
      </c>
      <c r="I4371" s="261" t="s">
        <v>7999</v>
      </c>
      <c r="J4371" s="261" t="s">
        <v>8000</v>
      </c>
      <c r="K4371" s="261" t="s">
        <v>8002</v>
      </c>
      <c r="L4371" s="262">
        <v>45715</v>
      </c>
      <c r="M4371" s="261" t="s">
        <v>20</v>
      </c>
    </row>
    <row r="4372" spans="1:13" x14ac:dyDescent="0.35">
      <c r="A4372" s="259" t="s">
        <v>141</v>
      </c>
      <c r="B4372" s="259" t="s">
        <v>142</v>
      </c>
      <c r="C4372" s="259" t="s">
        <v>143</v>
      </c>
      <c r="D4372" s="259" t="s">
        <v>686</v>
      </c>
      <c r="E4372" s="259">
        <v>9800000</v>
      </c>
      <c r="F4372" s="259" t="s">
        <v>8003</v>
      </c>
      <c r="G4372" s="259" t="s">
        <v>742</v>
      </c>
      <c r="H4372" s="259">
        <v>2</v>
      </c>
      <c r="I4372" s="259" t="s">
        <v>8004</v>
      </c>
      <c r="J4372" s="259" t="s">
        <v>8005</v>
      </c>
      <c r="K4372" s="259" t="s">
        <v>8006</v>
      </c>
      <c r="L4372" s="260">
        <v>45715</v>
      </c>
      <c r="M4372" s="259" t="s">
        <v>20</v>
      </c>
    </row>
    <row r="4373" spans="1:13" x14ac:dyDescent="0.35">
      <c r="A4373" s="261" t="s">
        <v>141</v>
      </c>
      <c r="B4373" s="261" t="s">
        <v>142</v>
      </c>
      <c r="C4373" s="261" t="s">
        <v>143</v>
      </c>
      <c r="D4373" s="261" t="s">
        <v>691</v>
      </c>
      <c r="E4373" s="261">
        <v>5943793</v>
      </c>
      <c r="F4373" s="261" t="s">
        <v>8007</v>
      </c>
      <c r="G4373" s="261" t="s">
        <v>742</v>
      </c>
      <c r="H4373" s="261">
        <v>2</v>
      </c>
      <c r="I4373" s="261" t="s">
        <v>7989</v>
      </c>
      <c r="J4373" s="261" t="s">
        <v>8008</v>
      </c>
      <c r="K4373" s="261" t="s">
        <v>8009</v>
      </c>
      <c r="L4373" s="262">
        <v>45715</v>
      </c>
      <c r="M4373" s="261" t="s">
        <v>20</v>
      </c>
    </row>
    <row r="4374" spans="1:13" x14ac:dyDescent="0.35">
      <c r="A4374" s="259" t="s">
        <v>141</v>
      </c>
      <c r="B4374" s="259" t="s">
        <v>142</v>
      </c>
      <c r="C4374" s="259" t="s">
        <v>143</v>
      </c>
      <c r="D4374" s="259" t="s">
        <v>696</v>
      </c>
      <c r="E4374" s="259">
        <v>5802456</v>
      </c>
      <c r="F4374" s="259" t="s">
        <v>8010</v>
      </c>
      <c r="G4374" s="259" t="s">
        <v>358</v>
      </c>
      <c r="H4374" s="259">
        <v>1</v>
      </c>
      <c r="I4374" s="259" t="s">
        <v>8011</v>
      </c>
      <c r="J4374" s="259" t="s">
        <v>8012</v>
      </c>
      <c r="K4374" s="259" t="s">
        <v>8013</v>
      </c>
      <c r="L4374" s="260">
        <v>45715</v>
      </c>
      <c r="M4374" s="259" t="s">
        <v>20</v>
      </c>
    </row>
    <row r="4375" spans="1:13" x14ac:dyDescent="0.35">
      <c r="A4375" s="261" t="s">
        <v>141</v>
      </c>
      <c r="B4375" s="261" t="s">
        <v>142</v>
      </c>
      <c r="C4375" s="261" t="s">
        <v>143</v>
      </c>
      <c r="D4375" s="261" t="s">
        <v>699</v>
      </c>
      <c r="E4375" s="261">
        <v>9564313</v>
      </c>
      <c r="F4375" s="261" t="s">
        <v>8014</v>
      </c>
      <c r="G4375" s="261" t="s">
        <v>358</v>
      </c>
      <c r="H4375" s="261">
        <v>1</v>
      </c>
      <c r="I4375" s="261" t="s">
        <v>8015</v>
      </c>
      <c r="J4375" s="261" t="s">
        <v>8016</v>
      </c>
      <c r="K4375" s="261" t="s">
        <v>8017</v>
      </c>
      <c r="L4375" s="262">
        <v>45715</v>
      </c>
      <c r="M4375" s="261" t="s">
        <v>20</v>
      </c>
    </row>
    <row r="4376" spans="1:13" x14ac:dyDescent="0.35">
      <c r="A4376" s="259" t="s">
        <v>141</v>
      </c>
      <c r="B4376" s="259" t="s">
        <v>142</v>
      </c>
      <c r="C4376" s="259" t="s">
        <v>143</v>
      </c>
      <c r="D4376" s="259" t="s">
        <v>702</v>
      </c>
      <c r="E4376" s="259">
        <v>235687</v>
      </c>
      <c r="F4376" s="259" t="s">
        <v>8018</v>
      </c>
      <c r="G4376" s="259" t="s">
        <v>22</v>
      </c>
      <c r="H4376" s="259">
        <v>3</v>
      </c>
      <c r="I4376" s="259" t="s">
        <v>8019</v>
      </c>
      <c r="J4376" s="259" t="s">
        <v>8020</v>
      </c>
      <c r="K4376" s="259" t="s">
        <v>8021</v>
      </c>
      <c r="L4376" s="260">
        <v>45715</v>
      </c>
      <c r="M4376" s="259" t="s">
        <v>310</v>
      </c>
    </row>
    <row r="4377" spans="1:13" x14ac:dyDescent="0.35">
      <c r="A4377" s="261" t="s">
        <v>141</v>
      </c>
      <c r="B4377" s="261" t="s">
        <v>142</v>
      </c>
      <c r="C4377" s="261" t="s">
        <v>143</v>
      </c>
      <c r="D4377" s="261" t="s">
        <v>572</v>
      </c>
      <c r="E4377" s="261">
        <v>0</v>
      </c>
      <c r="F4377" s="261" t="s">
        <v>8022</v>
      </c>
      <c r="G4377" s="261" t="s">
        <v>17</v>
      </c>
      <c r="H4377" s="261" t="s">
        <v>17</v>
      </c>
      <c r="I4377" s="261" t="s">
        <v>8023</v>
      </c>
      <c r="J4377" s="261" t="s">
        <v>8024</v>
      </c>
      <c r="K4377" s="261" t="s">
        <v>8025</v>
      </c>
      <c r="L4377" s="262">
        <v>45715</v>
      </c>
      <c r="M4377" s="261" t="s">
        <v>310</v>
      </c>
    </row>
    <row r="4378" spans="1:13" x14ac:dyDescent="0.35">
      <c r="A4378" s="259" t="s">
        <v>1165</v>
      </c>
      <c r="B4378" s="259" t="s">
        <v>1166</v>
      </c>
      <c r="C4378" s="259" t="s">
        <v>1167</v>
      </c>
      <c r="D4378" s="259" t="s">
        <v>648</v>
      </c>
      <c r="E4378" s="259">
        <v>32265574</v>
      </c>
      <c r="F4378" s="259" t="s">
        <v>8026</v>
      </c>
      <c r="G4378" s="259" t="s">
        <v>742</v>
      </c>
      <c r="H4378" s="259">
        <v>2</v>
      </c>
      <c r="I4378" s="259" t="s">
        <v>8027</v>
      </c>
      <c r="J4378" s="259" t="s">
        <v>8028</v>
      </c>
      <c r="K4378" s="259" t="s">
        <v>8029</v>
      </c>
      <c r="L4378" s="260">
        <v>45715</v>
      </c>
      <c r="M4378" s="259" t="s">
        <v>20</v>
      </c>
    </row>
    <row r="4379" spans="1:13" x14ac:dyDescent="0.35">
      <c r="A4379" s="261" t="s">
        <v>1165</v>
      </c>
      <c r="B4379" s="261" t="s">
        <v>1166</v>
      </c>
      <c r="C4379" s="261" t="s">
        <v>1167</v>
      </c>
      <c r="D4379" s="261" t="s">
        <v>653</v>
      </c>
      <c r="E4379" s="261">
        <v>149752</v>
      </c>
      <c r="F4379" s="261" t="s">
        <v>8030</v>
      </c>
      <c r="G4379" s="261" t="s">
        <v>742</v>
      </c>
      <c r="H4379" s="261">
        <v>2</v>
      </c>
      <c r="I4379" s="261" t="s">
        <v>8031</v>
      </c>
      <c r="J4379" s="261" t="s">
        <v>8032</v>
      </c>
      <c r="K4379" s="261" t="s">
        <v>8033</v>
      </c>
      <c r="L4379" s="262">
        <v>45715</v>
      </c>
      <c r="M4379" s="261" t="s">
        <v>20</v>
      </c>
    </row>
    <row r="4380" spans="1:13" x14ac:dyDescent="0.35">
      <c r="A4380" s="259" t="s">
        <v>1165</v>
      </c>
      <c r="B4380" s="259" t="s">
        <v>1166</v>
      </c>
      <c r="C4380" s="259" t="s">
        <v>1167</v>
      </c>
      <c r="D4380" s="259" t="s">
        <v>658</v>
      </c>
      <c r="E4380" s="259">
        <v>10607000</v>
      </c>
      <c r="F4380" s="259" t="s">
        <v>8034</v>
      </c>
      <c r="G4380" s="259" t="s">
        <v>742</v>
      </c>
      <c r="H4380" s="259">
        <v>2</v>
      </c>
      <c r="I4380" s="259" t="s">
        <v>8035</v>
      </c>
      <c r="J4380" s="259" t="s">
        <v>8036</v>
      </c>
      <c r="K4380" s="259" t="s">
        <v>8037</v>
      </c>
      <c r="L4380" s="260">
        <v>45715</v>
      </c>
      <c r="M4380" s="259" t="s">
        <v>20</v>
      </c>
    </row>
    <row r="4381" spans="1:13" x14ac:dyDescent="0.35">
      <c r="A4381" s="261" t="s">
        <v>1165</v>
      </c>
      <c r="B4381" s="261" t="s">
        <v>1166</v>
      </c>
      <c r="C4381" s="261" t="s">
        <v>1167</v>
      </c>
      <c r="D4381" s="261" t="s">
        <v>663</v>
      </c>
      <c r="E4381" s="261">
        <v>6935000</v>
      </c>
      <c r="F4381" s="261" t="s">
        <v>8034</v>
      </c>
      <c r="G4381" s="261" t="s">
        <v>742</v>
      </c>
      <c r="H4381" s="261">
        <v>2</v>
      </c>
      <c r="I4381" s="261" t="s">
        <v>8035</v>
      </c>
      <c r="J4381" s="261" t="s">
        <v>8038</v>
      </c>
      <c r="K4381" s="261" t="s">
        <v>8039</v>
      </c>
      <c r="L4381" s="262">
        <v>45715</v>
      </c>
      <c r="M4381" s="261" t="s">
        <v>20</v>
      </c>
    </row>
    <row r="4382" spans="1:13" x14ac:dyDescent="0.35">
      <c r="A4382" s="259" t="s">
        <v>1165</v>
      </c>
      <c r="B4382" s="259" t="s">
        <v>1166</v>
      </c>
      <c r="C4382" s="259" t="s">
        <v>1167</v>
      </c>
      <c r="D4382" s="259" t="s">
        <v>413</v>
      </c>
      <c r="E4382" s="259">
        <v>8452</v>
      </c>
      <c r="F4382" s="259" t="s">
        <v>8040</v>
      </c>
      <c r="G4382" s="259" t="s">
        <v>742</v>
      </c>
      <c r="H4382" s="259">
        <v>2</v>
      </c>
      <c r="I4382" s="259" t="s">
        <v>8041</v>
      </c>
      <c r="J4382" s="259" t="s">
        <v>8042</v>
      </c>
      <c r="K4382" s="259" t="s">
        <v>8043</v>
      </c>
      <c r="L4382" s="260">
        <v>45715</v>
      </c>
      <c r="M4382" s="259" t="s">
        <v>20</v>
      </c>
    </row>
    <row r="4383" spans="1:13" x14ac:dyDescent="0.35">
      <c r="A4383" s="261" t="s">
        <v>1165</v>
      </c>
      <c r="B4383" s="261" t="s">
        <v>1166</v>
      </c>
      <c r="C4383" s="261" t="s">
        <v>1167</v>
      </c>
      <c r="D4383" s="261" t="s">
        <v>38</v>
      </c>
      <c r="E4383" s="261">
        <v>196451</v>
      </c>
      <c r="F4383" s="261" t="s">
        <v>8044</v>
      </c>
      <c r="G4383" s="261" t="s">
        <v>742</v>
      </c>
      <c r="H4383" s="261">
        <v>2</v>
      </c>
      <c r="I4383" s="261" t="s">
        <v>8045</v>
      </c>
      <c r="J4383" s="261" t="s">
        <v>8046</v>
      </c>
      <c r="K4383" s="261" t="s">
        <v>8047</v>
      </c>
      <c r="L4383" s="262">
        <v>45715</v>
      </c>
      <c r="M4383" s="261" t="s">
        <v>20</v>
      </c>
    </row>
    <row r="4384" spans="1:13" x14ac:dyDescent="0.35">
      <c r="A4384" s="259" t="s">
        <v>1165</v>
      </c>
      <c r="B4384" s="259" t="s">
        <v>1166</v>
      </c>
      <c r="C4384" s="259" t="s">
        <v>1167</v>
      </c>
      <c r="D4384" s="259" t="s">
        <v>550</v>
      </c>
      <c r="E4384" s="259">
        <v>19</v>
      </c>
      <c r="F4384" s="259" t="s">
        <v>8048</v>
      </c>
      <c r="G4384" s="259" t="s">
        <v>742</v>
      </c>
      <c r="H4384" s="259">
        <v>2</v>
      </c>
      <c r="I4384" s="259" t="s">
        <v>8049</v>
      </c>
      <c r="J4384" s="259" t="s">
        <v>8050</v>
      </c>
      <c r="K4384" s="259" t="s">
        <v>8051</v>
      </c>
      <c r="L4384" s="260">
        <v>45715</v>
      </c>
      <c r="M4384" s="259" t="s">
        <v>20</v>
      </c>
    </row>
    <row r="4385" spans="1:13" x14ac:dyDescent="0.35">
      <c r="A4385" s="261" t="s">
        <v>1165</v>
      </c>
      <c r="B4385" s="261" t="s">
        <v>1166</v>
      </c>
      <c r="C4385" s="261" t="s">
        <v>1167</v>
      </c>
      <c r="D4385" s="261" t="s">
        <v>686</v>
      </c>
      <c r="E4385" s="261">
        <v>1945000</v>
      </c>
      <c r="F4385" s="261" t="s">
        <v>8034</v>
      </c>
      <c r="G4385" s="261" t="s">
        <v>742</v>
      </c>
      <c r="H4385" s="261">
        <v>2</v>
      </c>
      <c r="I4385" s="261" t="s">
        <v>8035</v>
      </c>
      <c r="J4385" s="261" t="s">
        <v>8052</v>
      </c>
      <c r="K4385" s="261" t="s">
        <v>8053</v>
      </c>
      <c r="L4385" s="262">
        <v>45715</v>
      </c>
      <c r="M4385" s="261" t="s">
        <v>20</v>
      </c>
    </row>
    <row r="4386" spans="1:13" x14ac:dyDescent="0.35">
      <c r="A4386" s="259" t="s">
        <v>1165</v>
      </c>
      <c r="B4386" s="259" t="s">
        <v>1166</v>
      </c>
      <c r="C4386" s="259" t="s">
        <v>1167</v>
      </c>
      <c r="D4386" s="259" t="s">
        <v>691</v>
      </c>
      <c r="E4386" s="259">
        <v>3672000</v>
      </c>
      <c r="F4386" s="259" t="s">
        <v>8034</v>
      </c>
      <c r="G4386" s="259" t="s">
        <v>358</v>
      </c>
      <c r="H4386" s="259">
        <v>1</v>
      </c>
      <c r="I4386" s="259" t="s">
        <v>8035</v>
      </c>
      <c r="J4386" s="259" t="s">
        <v>8054</v>
      </c>
      <c r="K4386" s="259" t="s">
        <v>8055</v>
      </c>
      <c r="L4386" s="260">
        <v>45715</v>
      </c>
      <c r="M4386" s="259" t="s">
        <v>20</v>
      </c>
    </row>
    <row r="4387" spans="1:13" x14ac:dyDescent="0.35">
      <c r="A4387" s="261" t="s">
        <v>1165</v>
      </c>
      <c r="B4387" s="261" t="s">
        <v>1166</v>
      </c>
      <c r="C4387" s="261" t="s">
        <v>1167</v>
      </c>
      <c r="D4387" s="261" t="s">
        <v>696</v>
      </c>
      <c r="E4387" s="261">
        <v>4990000</v>
      </c>
      <c r="F4387" s="261" t="s">
        <v>8034</v>
      </c>
      <c r="G4387" s="261" t="s">
        <v>358</v>
      </c>
      <c r="H4387" s="261">
        <v>1</v>
      </c>
      <c r="I4387" s="261" t="s">
        <v>8035</v>
      </c>
      <c r="J4387" s="261" t="s">
        <v>8056</v>
      </c>
      <c r="K4387" s="261" t="s">
        <v>8057</v>
      </c>
      <c r="L4387" s="262">
        <v>45715</v>
      </c>
      <c r="M4387" s="261" t="s">
        <v>20</v>
      </c>
    </row>
    <row r="4388" spans="1:13" x14ac:dyDescent="0.35">
      <c r="A4388" s="259" t="s">
        <v>1165</v>
      </c>
      <c r="B4388" s="259" t="s">
        <v>1166</v>
      </c>
      <c r="C4388" s="259" t="s">
        <v>1167</v>
      </c>
      <c r="D4388" s="259" t="s">
        <v>699</v>
      </c>
      <c r="E4388" s="259">
        <v>1945000</v>
      </c>
      <c r="F4388" s="259" t="s">
        <v>8034</v>
      </c>
      <c r="G4388" s="259" t="s">
        <v>742</v>
      </c>
      <c r="H4388" s="259">
        <v>2</v>
      </c>
      <c r="I4388" s="259" t="s">
        <v>8035</v>
      </c>
      <c r="J4388" s="259" t="s">
        <v>8058</v>
      </c>
      <c r="K4388" s="259" t="s">
        <v>8059</v>
      </c>
      <c r="L4388" s="260">
        <v>45715</v>
      </c>
      <c r="M4388" s="259" t="s">
        <v>20</v>
      </c>
    </row>
    <row r="4389" spans="1:13" x14ac:dyDescent="0.35">
      <c r="A4389" s="261" t="s">
        <v>1165</v>
      </c>
      <c r="B4389" s="261" t="s">
        <v>1166</v>
      </c>
      <c r="C4389" s="261" t="s">
        <v>1167</v>
      </c>
      <c r="D4389" s="261" t="s">
        <v>702</v>
      </c>
      <c r="E4389" s="261">
        <v>0</v>
      </c>
      <c r="F4389" s="261" t="s">
        <v>8034</v>
      </c>
      <c r="G4389" s="261" t="s">
        <v>22</v>
      </c>
      <c r="H4389" s="261">
        <v>3</v>
      </c>
      <c r="I4389" s="261" t="s">
        <v>8035</v>
      </c>
      <c r="J4389" s="261" t="s">
        <v>8060</v>
      </c>
      <c r="K4389" s="261" t="s">
        <v>8061</v>
      </c>
      <c r="L4389" s="262">
        <v>45715</v>
      </c>
      <c r="M4389" s="261" t="s">
        <v>20</v>
      </c>
    </row>
    <row r="4390" spans="1:13" x14ac:dyDescent="0.35">
      <c r="A4390" s="259" t="s">
        <v>1165</v>
      </c>
      <c r="B4390" s="259" t="s">
        <v>1166</v>
      </c>
      <c r="C4390" s="259" t="s">
        <v>1167</v>
      </c>
      <c r="D4390" s="259" t="s">
        <v>572</v>
      </c>
      <c r="E4390" s="259">
        <v>0</v>
      </c>
      <c r="F4390" s="259" t="s">
        <v>8034</v>
      </c>
      <c r="G4390" s="259" t="s">
        <v>22</v>
      </c>
      <c r="H4390" s="259">
        <v>3</v>
      </c>
      <c r="I4390" s="259" t="s">
        <v>8035</v>
      </c>
      <c r="J4390" s="259" t="s">
        <v>8062</v>
      </c>
      <c r="K4390" s="259" t="s">
        <v>8063</v>
      </c>
      <c r="L4390" s="260">
        <v>45715</v>
      </c>
      <c r="M4390" s="259" t="s">
        <v>20</v>
      </c>
    </row>
    <row r="4391" spans="1:13" x14ac:dyDescent="0.35">
      <c r="A4391" s="261" t="s">
        <v>554</v>
      </c>
      <c r="B4391" s="261" t="s">
        <v>555</v>
      </c>
      <c r="C4391" s="261" t="s">
        <v>528</v>
      </c>
      <c r="D4391" s="261" t="s">
        <v>648</v>
      </c>
      <c r="E4391" s="261">
        <v>133385524</v>
      </c>
      <c r="F4391" s="261" t="s">
        <v>8064</v>
      </c>
      <c r="G4391" s="261" t="s">
        <v>742</v>
      </c>
      <c r="H4391" s="261">
        <v>2</v>
      </c>
      <c r="I4391" s="261" t="s">
        <v>8065</v>
      </c>
      <c r="J4391" s="261" t="s">
        <v>8066</v>
      </c>
      <c r="K4391" s="261" t="s">
        <v>8067</v>
      </c>
      <c r="L4391" s="262">
        <v>45715</v>
      </c>
      <c r="M4391" s="261" t="s">
        <v>20</v>
      </c>
    </row>
    <row r="4392" spans="1:13" x14ac:dyDescent="0.35">
      <c r="A4392" s="259" t="s">
        <v>554</v>
      </c>
      <c r="B4392" s="259" t="s">
        <v>555</v>
      </c>
      <c r="C4392" s="259" t="s">
        <v>528</v>
      </c>
      <c r="D4392" s="259" t="s">
        <v>653</v>
      </c>
      <c r="E4392" s="259">
        <v>1000676</v>
      </c>
      <c r="F4392" s="259" t="s">
        <v>8068</v>
      </c>
      <c r="G4392" s="259" t="s">
        <v>22</v>
      </c>
      <c r="H4392" s="259">
        <v>3</v>
      </c>
      <c r="I4392" s="259" t="s">
        <v>8069</v>
      </c>
      <c r="J4392" s="259" t="s">
        <v>8070</v>
      </c>
      <c r="K4392" s="259" t="s">
        <v>8071</v>
      </c>
      <c r="L4392" s="260">
        <v>45715</v>
      </c>
      <c r="M4392" s="259" t="s">
        <v>20</v>
      </c>
    </row>
    <row r="4393" spans="1:13" x14ac:dyDescent="0.35">
      <c r="A4393" s="261" t="s">
        <v>554</v>
      </c>
      <c r="B4393" s="261" t="s">
        <v>555</v>
      </c>
      <c r="C4393" s="261" t="s">
        <v>528</v>
      </c>
      <c r="D4393" s="261" t="s">
        <v>658</v>
      </c>
      <c r="E4393" s="261">
        <v>94624080</v>
      </c>
      <c r="F4393" s="261" t="s">
        <v>8072</v>
      </c>
      <c r="G4393" s="261" t="s">
        <v>742</v>
      </c>
      <c r="H4393" s="261">
        <v>2</v>
      </c>
      <c r="I4393" s="261" t="s">
        <v>8073</v>
      </c>
      <c r="J4393" s="261" t="s">
        <v>8074</v>
      </c>
      <c r="K4393" s="261" t="s">
        <v>8075</v>
      </c>
      <c r="L4393" s="262">
        <v>45715</v>
      </c>
      <c r="M4393" s="261" t="s">
        <v>20</v>
      </c>
    </row>
    <row r="4394" spans="1:13" x14ac:dyDescent="0.35">
      <c r="A4394" s="259" t="s">
        <v>554</v>
      </c>
      <c r="B4394" s="259" t="s">
        <v>555</v>
      </c>
      <c r="C4394" s="259" t="s">
        <v>528</v>
      </c>
      <c r="D4394" s="259" t="s">
        <v>663</v>
      </c>
      <c r="E4394" s="259">
        <v>94624080</v>
      </c>
      <c r="F4394" s="259" t="s">
        <v>8072</v>
      </c>
      <c r="G4394" s="259" t="s">
        <v>742</v>
      </c>
      <c r="H4394" s="259">
        <v>2</v>
      </c>
      <c r="I4394" s="259" t="s">
        <v>8073</v>
      </c>
      <c r="J4394" s="259" t="s">
        <v>8076</v>
      </c>
      <c r="K4394" s="259" t="s">
        <v>8077</v>
      </c>
      <c r="L4394" s="260">
        <v>45715</v>
      </c>
      <c r="M4394" s="259" t="s">
        <v>20</v>
      </c>
    </row>
    <row r="4395" spans="1:13" x14ac:dyDescent="0.35">
      <c r="A4395" s="261" t="s">
        <v>554</v>
      </c>
      <c r="B4395" s="261" t="s">
        <v>555</v>
      </c>
      <c r="C4395" s="261" t="s">
        <v>528</v>
      </c>
      <c r="D4395" s="261" t="s">
        <v>413</v>
      </c>
      <c r="E4395" s="261">
        <v>544002</v>
      </c>
      <c r="F4395" s="261" t="s">
        <v>8078</v>
      </c>
      <c r="G4395" s="261" t="s">
        <v>22</v>
      </c>
      <c r="H4395" s="261">
        <v>3</v>
      </c>
      <c r="I4395" s="261" t="s">
        <v>8079</v>
      </c>
      <c r="J4395" s="261" t="s">
        <v>8080</v>
      </c>
      <c r="K4395" s="261" t="s">
        <v>8081</v>
      </c>
      <c r="L4395" s="262">
        <v>45715</v>
      </c>
      <c r="M4395" s="261" t="s">
        <v>20</v>
      </c>
    </row>
    <row r="4396" spans="1:13" x14ac:dyDescent="0.35">
      <c r="A4396" s="259" t="s">
        <v>554</v>
      </c>
      <c r="B4396" s="259" t="s">
        <v>555</v>
      </c>
      <c r="C4396" s="259" t="s">
        <v>528</v>
      </c>
      <c r="D4396" s="259" t="s">
        <v>38</v>
      </c>
      <c r="E4396" s="259">
        <v>5918253</v>
      </c>
      <c r="F4396" s="259" t="s">
        <v>8082</v>
      </c>
      <c r="G4396" s="259" t="s">
        <v>742</v>
      </c>
      <c r="H4396" s="259">
        <v>2</v>
      </c>
      <c r="I4396" s="259" t="s">
        <v>8083</v>
      </c>
      <c r="J4396" s="259" t="s">
        <v>8084</v>
      </c>
      <c r="K4396" s="259" t="s">
        <v>8085</v>
      </c>
      <c r="L4396" s="260">
        <v>45715</v>
      </c>
      <c r="M4396" s="259" t="s">
        <v>20</v>
      </c>
    </row>
    <row r="4397" spans="1:13" x14ac:dyDescent="0.35">
      <c r="A4397" s="261" t="s">
        <v>554</v>
      </c>
      <c r="B4397" s="261" t="s">
        <v>555</v>
      </c>
      <c r="C4397" s="261" t="s">
        <v>528</v>
      </c>
      <c r="D4397" s="261" t="s">
        <v>550</v>
      </c>
      <c r="E4397" s="261">
        <v>5473</v>
      </c>
      <c r="F4397" s="261" t="s">
        <v>8086</v>
      </c>
      <c r="G4397" s="261" t="s">
        <v>742</v>
      </c>
      <c r="H4397" s="261">
        <v>2</v>
      </c>
      <c r="I4397" s="261" t="s">
        <v>8087</v>
      </c>
      <c r="J4397" s="261" t="s">
        <v>8088</v>
      </c>
      <c r="K4397" s="261" t="s">
        <v>8089</v>
      </c>
      <c r="L4397" s="262">
        <v>45715</v>
      </c>
      <c r="M4397" s="261" t="s">
        <v>20</v>
      </c>
    </row>
    <row r="4398" spans="1:13" x14ac:dyDescent="0.35">
      <c r="A4398" s="259" t="s">
        <v>554</v>
      </c>
      <c r="B4398" s="259" t="s">
        <v>555</v>
      </c>
      <c r="C4398" s="259" t="s">
        <v>528</v>
      </c>
      <c r="D4398" s="259" t="s">
        <v>686</v>
      </c>
      <c r="E4398" s="259">
        <v>19506427</v>
      </c>
      <c r="F4398" s="259" t="s">
        <v>1124</v>
      </c>
      <c r="G4398" s="259" t="s">
        <v>742</v>
      </c>
      <c r="H4398" s="259">
        <v>2</v>
      </c>
      <c r="I4398" s="259" t="s">
        <v>1125</v>
      </c>
      <c r="J4398" s="259" t="s">
        <v>8090</v>
      </c>
      <c r="K4398" s="259" t="s">
        <v>8091</v>
      </c>
      <c r="L4398" s="260">
        <v>45715</v>
      </c>
      <c r="M4398" s="259" t="s">
        <v>20</v>
      </c>
    </row>
    <row r="4399" spans="1:13" x14ac:dyDescent="0.35">
      <c r="A4399" s="261" t="s">
        <v>554</v>
      </c>
      <c r="B4399" s="261" t="s">
        <v>555</v>
      </c>
      <c r="C4399" s="261" t="s">
        <v>528</v>
      </c>
      <c r="D4399" s="261" t="s">
        <v>691</v>
      </c>
      <c r="E4399" s="261">
        <v>0</v>
      </c>
      <c r="F4399" s="261" t="s">
        <v>8092</v>
      </c>
      <c r="G4399" s="261" t="s">
        <v>742</v>
      </c>
      <c r="H4399" s="261">
        <v>2</v>
      </c>
      <c r="I4399" s="261" t="s">
        <v>8093</v>
      </c>
      <c r="J4399" s="261" t="s">
        <v>8094</v>
      </c>
      <c r="K4399" s="261" t="s">
        <v>8095</v>
      </c>
      <c r="L4399" s="262">
        <v>45715</v>
      </c>
      <c r="M4399" s="261" t="s">
        <v>20</v>
      </c>
    </row>
    <row r="4400" spans="1:13" x14ac:dyDescent="0.35">
      <c r="A4400" s="259" t="s">
        <v>554</v>
      </c>
      <c r="B4400" s="259" t="s">
        <v>555</v>
      </c>
      <c r="C4400" s="259" t="s">
        <v>528</v>
      </c>
      <c r="D4400" s="259" t="s">
        <v>696</v>
      </c>
      <c r="E4400" s="259">
        <v>75117653</v>
      </c>
      <c r="F4400" s="259" t="s">
        <v>8072</v>
      </c>
      <c r="G4400" s="259" t="s">
        <v>742</v>
      </c>
      <c r="H4400" s="259">
        <v>2</v>
      </c>
      <c r="I4400" s="259" t="s">
        <v>8073</v>
      </c>
      <c r="J4400" s="259" t="s">
        <v>8096</v>
      </c>
      <c r="K4400" s="259" t="s">
        <v>8097</v>
      </c>
      <c r="L4400" s="260">
        <v>45715</v>
      </c>
      <c r="M4400" s="259" t="s">
        <v>20</v>
      </c>
    </row>
    <row r="4401" spans="1:13" x14ac:dyDescent="0.35">
      <c r="A4401" s="261" t="s">
        <v>554</v>
      </c>
      <c r="B4401" s="261" t="s">
        <v>555</v>
      </c>
      <c r="C4401" s="261" t="s">
        <v>528</v>
      </c>
      <c r="D4401" s="261" t="s">
        <v>699</v>
      </c>
      <c r="E4401" s="261">
        <v>8082984</v>
      </c>
      <c r="F4401" s="261" t="s">
        <v>1124</v>
      </c>
      <c r="G4401" s="261" t="s">
        <v>742</v>
      </c>
      <c r="H4401" s="261">
        <v>2</v>
      </c>
      <c r="I4401" s="261" t="s">
        <v>1125</v>
      </c>
      <c r="J4401" s="261" t="s">
        <v>8098</v>
      </c>
      <c r="K4401" s="261" t="s">
        <v>8099</v>
      </c>
      <c r="L4401" s="262">
        <v>45715</v>
      </c>
      <c r="M4401" s="261" t="s">
        <v>20</v>
      </c>
    </row>
    <row r="4402" spans="1:13" x14ac:dyDescent="0.35">
      <c r="A4402" s="259" t="s">
        <v>554</v>
      </c>
      <c r="B4402" s="259" t="s">
        <v>555</v>
      </c>
      <c r="C4402" s="259" t="s">
        <v>528</v>
      </c>
      <c r="D4402" s="259" t="s">
        <v>702</v>
      </c>
      <c r="E4402" s="259">
        <v>11423443</v>
      </c>
      <c r="F4402" s="259" t="s">
        <v>1124</v>
      </c>
      <c r="G4402" s="259" t="s">
        <v>742</v>
      </c>
      <c r="H4402" s="259">
        <v>2</v>
      </c>
      <c r="I4402" s="259" t="s">
        <v>1125</v>
      </c>
      <c r="J4402" s="259" t="s">
        <v>8100</v>
      </c>
      <c r="K4402" s="259" t="s">
        <v>8101</v>
      </c>
      <c r="L4402" s="260">
        <v>45715</v>
      </c>
      <c r="M4402" s="259" t="s">
        <v>20</v>
      </c>
    </row>
    <row r="4403" spans="1:13" x14ac:dyDescent="0.35">
      <c r="A4403" s="261" t="s">
        <v>554</v>
      </c>
      <c r="B4403" s="261" t="s">
        <v>555</v>
      </c>
      <c r="C4403" s="261" t="s">
        <v>528</v>
      </c>
      <c r="D4403" s="261" t="s">
        <v>572</v>
      </c>
      <c r="E4403" s="261">
        <v>0</v>
      </c>
      <c r="F4403" s="261" t="s">
        <v>1124</v>
      </c>
      <c r="G4403" s="261" t="s">
        <v>742</v>
      </c>
      <c r="H4403" s="261">
        <v>2</v>
      </c>
      <c r="I4403" s="261" t="s">
        <v>1125</v>
      </c>
      <c r="J4403" s="261" t="s">
        <v>8102</v>
      </c>
      <c r="K4403" s="261" t="s">
        <v>8103</v>
      </c>
      <c r="L4403" s="262">
        <v>45715</v>
      </c>
      <c r="M4403" s="261" t="s">
        <v>20</v>
      </c>
    </row>
    <row r="4404" spans="1:13" x14ac:dyDescent="0.35">
      <c r="A4404" s="259" t="s">
        <v>532</v>
      </c>
      <c r="B4404" s="259" t="s">
        <v>533</v>
      </c>
      <c r="C4404" s="259" t="s">
        <v>528</v>
      </c>
      <c r="D4404" s="259" t="s">
        <v>648</v>
      </c>
      <c r="E4404" s="259">
        <v>133385524</v>
      </c>
      <c r="F4404" s="259" t="s">
        <v>8064</v>
      </c>
      <c r="G4404" s="259" t="s">
        <v>742</v>
      </c>
      <c r="H4404" s="259">
        <v>2</v>
      </c>
      <c r="I4404" s="259" t="s">
        <v>8065</v>
      </c>
      <c r="J4404" s="259" t="s">
        <v>8066</v>
      </c>
      <c r="K4404" s="259" t="s">
        <v>8104</v>
      </c>
      <c r="L4404" s="260">
        <v>45715</v>
      </c>
      <c r="M4404" s="259" t="s">
        <v>20</v>
      </c>
    </row>
    <row r="4405" spans="1:13" x14ac:dyDescent="0.35">
      <c r="A4405" s="261" t="s">
        <v>532</v>
      </c>
      <c r="B4405" s="261" t="s">
        <v>533</v>
      </c>
      <c r="C4405" s="261" t="s">
        <v>528</v>
      </c>
      <c r="D4405" s="261" t="s">
        <v>653</v>
      </c>
      <c r="E4405" s="261">
        <v>303528</v>
      </c>
      <c r="F4405" s="261" t="s">
        <v>8068</v>
      </c>
      <c r="G4405" s="261" t="s">
        <v>22</v>
      </c>
      <c r="H4405" s="261">
        <v>3</v>
      </c>
      <c r="I4405" s="261" t="s">
        <v>8105</v>
      </c>
      <c r="J4405" s="261" t="s">
        <v>8106</v>
      </c>
      <c r="K4405" s="261" t="s">
        <v>8107</v>
      </c>
      <c r="L4405" s="262">
        <v>45715</v>
      </c>
      <c r="M4405" s="261" t="s">
        <v>20</v>
      </c>
    </row>
    <row r="4406" spans="1:13" x14ac:dyDescent="0.35">
      <c r="A4406" s="259" t="s">
        <v>532</v>
      </c>
      <c r="B4406" s="259" t="s">
        <v>533</v>
      </c>
      <c r="C4406" s="259" t="s">
        <v>528</v>
      </c>
      <c r="D4406" s="259" t="s">
        <v>658</v>
      </c>
      <c r="E4406" s="259">
        <v>30648989</v>
      </c>
      <c r="F4406" s="259" t="s">
        <v>8092</v>
      </c>
      <c r="G4406" s="259" t="s">
        <v>742</v>
      </c>
      <c r="H4406" s="259">
        <v>2</v>
      </c>
      <c r="I4406" s="259" t="s">
        <v>8093</v>
      </c>
      <c r="J4406" s="259" t="s">
        <v>8108</v>
      </c>
      <c r="K4406" s="259" t="s">
        <v>8109</v>
      </c>
      <c r="L4406" s="260">
        <v>45715</v>
      </c>
      <c r="M4406" s="259" t="s">
        <v>20</v>
      </c>
    </row>
    <row r="4407" spans="1:13" x14ac:dyDescent="0.35">
      <c r="A4407" s="261" t="s">
        <v>532</v>
      </c>
      <c r="B4407" s="261" t="s">
        <v>533</v>
      </c>
      <c r="C4407" s="261" t="s">
        <v>528</v>
      </c>
      <c r="D4407" s="261" t="s">
        <v>663</v>
      </c>
      <c r="E4407" s="261">
        <v>30648989</v>
      </c>
      <c r="F4407" s="261" t="s">
        <v>8092</v>
      </c>
      <c r="G4407" s="261" t="s">
        <v>742</v>
      </c>
      <c r="H4407" s="261">
        <v>2</v>
      </c>
      <c r="I4407" s="261" t="s">
        <v>8093</v>
      </c>
      <c r="J4407" s="261" t="s">
        <v>8110</v>
      </c>
      <c r="K4407" s="261" t="s">
        <v>8111</v>
      </c>
      <c r="L4407" s="262">
        <v>45715</v>
      </c>
      <c r="M4407" s="261" t="s">
        <v>20</v>
      </c>
    </row>
    <row r="4408" spans="1:13" x14ac:dyDescent="0.35">
      <c r="A4408" s="259" t="s">
        <v>532</v>
      </c>
      <c r="B4408" s="259" t="s">
        <v>533</v>
      </c>
      <c r="C4408" s="259" t="s">
        <v>528</v>
      </c>
      <c r="D4408" s="259" t="s">
        <v>413</v>
      </c>
      <c r="E4408" s="259">
        <v>2850763</v>
      </c>
      <c r="F4408" s="259" t="s">
        <v>8112</v>
      </c>
      <c r="G4408" s="259" t="s">
        <v>22</v>
      </c>
      <c r="H4408" s="259">
        <v>3</v>
      </c>
      <c r="I4408" s="259" t="s">
        <v>8113</v>
      </c>
      <c r="J4408" s="259" t="s">
        <v>8114</v>
      </c>
      <c r="K4408" s="259" t="s">
        <v>8115</v>
      </c>
      <c r="L4408" s="260">
        <v>45715</v>
      </c>
      <c r="M4408" s="259" t="s">
        <v>20</v>
      </c>
    </row>
    <row r="4409" spans="1:13" x14ac:dyDescent="0.35">
      <c r="A4409" s="261" t="s">
        <v>532</v>
      </c>
      <c r="B4409" s="261" t="s">
        <v>533</v>
      </c>
      <c r="C4409" s="261" t="s">
        <v>528</v>
      </c>
      <c r="D4409" s="261" t="s">
        <v>38</v>
      </c>
      <c r="E4409" s="261">
        <v>506558</v>
      </c>
      <c r="F4409" s="261" t="s">
        <v>8116</v>
      </c>
      <c r="G4409" s="261" t="s">
        <v>22</v>
      </c>
      <c r="H4409" s="261">
        <v>3</v>
      </c>
      <c r="I4409" s="261" t="s">
        <v>8117</v>
      </c>
      <c r="J4409" s="261" t="s">
        <v>8118</v>
      </c>
      <c r="K4409" s="261" t="s">
        <v>8119</v>
      </c>
      <c r="L4409" s="262">
        <v>45715</v>
      </c>
      <c r="M4409" s="261" t="s">
        <v>20</v>
      </c>
    </row>
    <row r="4410" spans="1:13" x14ac:dyDescent="0.35">
      <c r="A4410" s="259" t="s">
        <v>532</v>
      </c>
      <c r="B4410" s="259" t="s">
        <v>533</v>
      </c>
      <c r="C4410" s="259" t="s">
        <v>528</v>
      </c>
      <c r="D4410" s="259" t="s">
        <v>545</v>
      </c>
      <c r="E4410" s="259">
        <v>2846</v>
      </c>
      <c r="F4410" s="259" t="s">
        <v>8120</v>
      </c>
      <c r="G4410" s="259" t="s">
        <v>742</v>
      </c>
      <c r="H4410" s="259">
        <v>2</v>
      </c>
      <c r="I4410" s="259" t="s">
        <v>2064</v>
      </c>
      <c r="J4410" s="259" t="s">
        <v>8121</v>
      </c>
      <c r="K4410" s="259" t="s">
        <v>8122</v>
      </c>
      <c r="L4410" s="260">
        <v>45715</v>
      </c>
      <c r="M4410" s="259" t="s">
        <v>20</v>
      </c>
    </row>
    <row r="4411" spans="1:13" x14ac:dyDescent="0.35">
      <c r="A4411" s="261" t="s">
        <v>532</v>
      </c>
      <c r="B4411" s="261" t="s">
        <v>533</v>
      </c>
      <c r="C4411" s="261" t="s">
        <v>528</v>
      </c>
      <c r="D4411" s="261" t="s">
        <v>550</v>
      </c>
      <c r="E4411" s="261">
        <v>5473</v>
      </c>
      <c r="F4411" s="261" t="s">
        <v>8123</v>
      </c>
      <c r="G4411" s="261" t="s">
        <v>742</v>
      </c>
      <c r="H4411" s="261">
        <v>2</v>
      </c>
      <c r="I4411" s="261" t="s">
        <v>8124</v>
      </c>
      <c r="J4411" s="261" t="s">
        <v>8088</v>
      </c>
      <c r="K4411" s="261" t="s">
        <v>8125</v>
      </c>
      <c r="L4411" s="262">
        <v>45715</v>
      </c>
      <c r="M4411" s="261" t="s">
        <v>20</v>
      </c>
    </row>
    <row r="4412" spans="1:13" x14ac:dyDescent="0.35">
      <c r="A4412" s="259" t="s">
        <v>532</v>
      </c>
      <c r="B4412" s="259" t="s">
        <v>533</v>
      </c>
      <c r="C4412" s="259" t="s">
        <v>528</v>
      </c>
      <c r="D4412" s="259" t="s">
        <v>686</v>
      </c>
      <c r="E4412" s="259">
        <v>9102864</v>
      </c>
      <c r="F4412" s="259" t="s">
        <v>1124</v>
      </c>
      <c r="G4412" s="259" t="s">
        <v>742</v>
      </c>
      <c r="H4412" s="259">
        <v>2</v>
      </c>
      <c r="I4412" s="259" t="s">
        <v>1125</v>
      </c>
      <c r="J4412" s="259" t="s">
        <v>8126</v>
      </c>
      <c r="K4412" s="259" t="s">
        <v>8127</v>
      </c>
      <c r="L4412" s="260">
        <v>45715</v>
      </c>
      <c r="M4412" s="259" t="s">
        <v>20</v>
      </c>
    </row>
    <row r="4413" spans="1:13" x14ac:dyDescent="0.35">
      <c r="A4413" s="261" t="s">
        <v>532</v>
      </c>
      <c r="B4413" s="261" t="s">
        <v>533</v>
      </c>
      <c r="C4413" s="261" t="s">
        <v>528</v>
      </c>
      <c r="D4413" s="261" t="s">
        <v>691</v>
      </c>
      <c r="E4413" s="261">
        <v>0</v>
      </c>
      <c r="F4413" s="261" t="s">
        <v>8092</v>
      </c>
      <c r="G4413" s="261" t="s">
        <v>742</v>
      </c>
      <c r="H4413" s="261">
        <v>2</v>
      </c>
      <c r="I4413" s="261" t="s">
        <v>8093</v>
      </c>
      <c r="J4413" s="261" t="s">
        <v>8094</v>
      </c>
      <c r="K4413" s="261" t="s">
        <v>8128</v>
      </c>
      <c r="L4413" s="262">
        <v>45715</v>
      </c>
      <c r="M4413" s="261" t="s">
        <v>20</v>
      </c>
    </row>
    <row r="4414" spans="1:13" x14ac:dyDescent="0.35">
      <c r="A4414" s="259" t="s">
        <v>532</v>
      </c>
      <c r="B4414" s="259" t="s">
        <v>533</v>
      </c>
      <c r="C4414" s="259" t="s">
        <v>528</v>
      </c>
      <c r="D4414" s="259" t="s">
        <v>696</v>
      </c>
      <c r="E4414" s="259">
        <v>21546125</v>
      </c>
      <c r="F4414" s="259" t="s">
        <v>8072</v>
      </c>
      <c r="G4414" s="259" t="s">
        <v>742</v>
      </c>
      <c r="H4414" s="259">
        <v>2</v>
      </c>
      <c r="I4414" s="259" t="s">
        <v>8073</v>
      </c>
      <c r="J4414" s="259" t="s">
        <v>8129</v>
      </c>
      <c r="K4414" s="259" t="s">
        <v>8130</v>
      </c>
      <c r="L4414" s="260">
        <v>45715</v>
      </c>
      <c r="M4414" s="259" t="s">
        <v>20</v>
      </c>
    </row>
    <row r="4415" spans="1:13" x14ac:dyDescent="0.35">
      <c r="A4415" s="261" t="s">
        <v>532</v>
      </c>
      <c r="B4415" s="261" t="s">
        <v>533</v>
      </c>
      <c r="C4415" s="261" t="s">
        <v>528</v>
      </c>
      <c r="D4415" s="261" t="s">
        <v>699</v>
      </c>
      <c r="E4415" s="261">
        <v>3481935</v>
      </c>
      <c r="F4415" s="261" t="s">
        <v>1124</v>
      </c>
      <c r="G4415" s="261" t="s">
        <v>742</v>
      </c>
      <c r="H4415" s="261">
        <v>2</v>
      </c>
      <c r="I4415" s="261" t="s">
        <v>1125</v>
      </c>
      <c r="J4415" s="261" t="s">
        <v>8131</v>
      </c>
      <c r="K4415" s="261" t="s">
        <v>8132</v>
      </c>
      <c r="L4415" s="262">
        <v>45715</v>
      </c>
      <c r="M4415" s="261" t="s">
        <v>20</v>
      </c>
    </row>
    <row r="4416" spans="1:13" x14ac:dyDescent="0.35">
      <c r="A4416" s="259" t="s">
        <v>532</v>
      </c>
      <c r="B4416" s="259" t="s">
        <v>533</v>
      </c>
      <c r="C4416" s="259" t="s">
        <v>528</v>
      </c>
      <c r="D4416" s="259" t="s">
        <v>702</v>
      </c>
      <c r="E4416" s="259">
        <v>5620929</v>
      </c>
      <c r="F4416" s="259" t="s">
        <v>1124</v>
      </c>
      <c r="G4416" s="259" t="s">
        <v>22</v>
      </c>
      <c r="H4416" s="259">
        <v>3</v>
      </c>
      <c r="I4416" s="259" t="s">
        <v>1125</v>
      </c>
      <c r="J4416" s="259" t="s">
        <v>8133</v>
      </c>
      <c r="K4416" s="259" t="s">
        <v>8134</v>
      </c>
      <c r="L4416" s="260">
        <v>45715</v>
      </c>
      <c r="M4416" s="259" t="s">
        <v>20</v>
      </c>
    </row>
    <row r="4417" spans="1:13" x14ac:dyDescent="0.35">
      <c r="A4417" s="261" t="s">
        <v>532</v>
      </c>
      <c r="B4417" s="261" t="s">
        <v>533</v>
      </c>
      <c r="C4417" s="261" t="s">
        <v>528</v>
      </c>
      <c r="D4417" s="261" t="s">
        <v>572</v>
      </c>
      <c r="E4417" s="261" t="s">
        <v>17</v>
      </c>
      <c r="F4417" s="261" t="s">
        <v>17</v>
      </c>
      <c r="G4417" s="261" t="s">
        <v>17</v>
      </c>
      <c r="H4417" s="261" t="s">
        <v>17</v>
      </c>
      <c r="I4417" s="261" t="s">
        <v>17</v>
      </c>
      <c r="J4417" s="261" t="s">
        <v>8102</v>
      </c>
      <c r="K4417" s="261" t="s">
        <v>8135</v>
      </c>
      <c r="L4417" s="262">
        <v>45715</v>
      </c>
      <c r="M4417" s="261" t="s">
        <v>20</v>
      </c>
    </row>
    <row r="4418" spans="1:13" x14ac:dyDescent="0.35">
      <c r="A4418" s="259" t="s">
        <v>526</v>
      </c>
      <c r="B4418" s="259" t="s">
        <v>527</v>
      </c>
      <c r="C4418" s="259" t="s">
        <v>528</v>
      </c>
      <c r="D4418" s="259" t="s">
        <v>648</v>
      </c>
      <c r="E4418" s="259">
        <v>133385524</v>
      </c>
      <c r="F4418" s="259" t="s">
        <v>8064</v>
      </c>
      <c r="G4418" s="259" t="s">
        <v>742</v>
      </c>
      <c r="H4418" s="259">
        <v>2</v>
      </c>
      <c r="I4418" s="259" t="s">
        <v>8065</v>
      </c>
      <c r="J4418" s="259" t="s">
        <v>8066</v>
      </c>
      <c r="K4418" s="259" t="s">
        <v>8136</v>
      </c>
      <c r="L4418" s="260">
        <v>45715</v>
      </c>
      <c r="M4418" s="259" t="s">
        <v>20</v>
      </c>
    </row>
    <row r="4419" spans="1:13" x14ac:dyDescent="0.35">
      <c r="A4419" s="261" t="s">
        <v>526</v>
      </c>
      <c r="B4419" s="261" t="s">
        <v>527</v>
      </c>
      <c r="C4419" s="261" t="s">
        <v>528</v>
      </c>
      <c r="D4419" s="261" t="s">
        <v>653</v>
      </c>
      <c r="E4419" s="261">
        <v>1128571</v>
      </c>
      <c r="F4419" s="261" t="s">
        <v>8137</v>
      </c>
      <c r="G4419" s="261" t="s">
        <v>22</v>
      </c>
      <c r="H4419" s="261">
        <v>3</v>
      </c>
      <c r="I4419" s="261" t="s">
        <v>8138</v>
      </c>
      <c r="J4419" s="261" t="s">
        <v>8139</v>
      </c>
      <c r="K4419" s="261" t="s">
        <v>8140</v>
      </c>
      <c r="L4419" s="262">
        <v>45715</v>
      </c>
      <c r="M4419" s="261" t="s">
        <v>20</v>
      </c>
    </row>
    <row r="4420" spans="1:13" x14ac:dyDescent="0.35">
      <c r="A4420" s="259" t="s">
        <v>526</v>
      </c>
      <c r="B4420" s="259" t="s">
        <v>527</v>
      </c>
      <c r="C4420" s="259" t="s">
        <v>528</v>
      </c>
      <c r="D4420" s="259" t="s">
        <v>658</v>
      </c>
      <c r="E4420" s="259">
        <v>96623873</v>
      </c>
      <c r="F4420" s="259" t="s">
        <v>8141</v>
      </c>
      <c r="G4420" s="259" t="s">
        <v>742</v>
      </c>
      <c r="H4420" s="259">
        <v>2</v>
      </c>
      <c r="I4420" s="259" t="s">
        <v>8142</v>
      </c>
      <c r="J4420" s="259" t="s">
        <v>8143</v>
      </c>
      <c r="K4420" s="259" t="s">
        <v>8144</v>
      </c>
      <c r="L4420" s="260">
        <v>45715</v>
      </c>
      <c r="M4420" s="259" t="s">
        <v>20</v>
      </c>
    </row>
    <row r="4421" spans="1:13" x14ac:dyDescent="0.35">
      <c r="A4421" s="261" t="s">
        <v>526</v>
      </c>
      <c r="B4421" s="261" t="s">
        <v>527</v>
      </c>
      <c r="C4421" s="261" t="s">
        <v>528</v>
      </c>
      <c r="D4421" s="261" t="s">
        <v>663</v>
      </c>
      <c r="E4421" s="261">
        <v>1075476</v>
      </c>
      <c r="F4421" s="261" t="s">
        <v>8145</v>
      </c>
      <c r="G4421" s="261" t="s">
        <v>742</v>
      </c>
      <c r="H4421" s="261">
        <v>2</v>
      </c>
      <c r="I4421" s="261" t="s">
        <v>8146</v>
      </c>
      <c r="J4421" s="261" t="s">
        <v>8147</v>
      </c>
      <c r="K4421" s="261" t="s">
        <v>8148</v>
      </c>
      <c r="L4421" s="262">
        <v>45715</v>
      </c>
      <c r="M4421" s="261" t="s">
        <v>20</v>
      </c>
    </row>
    <row r="4422" spans="1:13" x14ac:dyDescent="0.35">
      <c r="A4422" s="259" t="s">
        <v>526</v>
      </c>
      <c r="B4422" s="259" t="s">
        <v>527</v>
      </c>
      <c r="C4422" s="259" t="s">
        <v>528</v>
      </c>
      <c r="D4422" s="259" t="s">
        <v>413</v>
      </c>
      <c r="E4422" s="259">
        <v>1075476</v>
      </c>
      <c r="F4422" s="259" t="s">
        <v>8145</v>
      </c>
      <c r="G4422" s="259" t="s">
        <v>22</v>
      </c>
      <c r="H4422" s="259">
        <v>3</v>
      </c>
      <c r="I4422" s="259" t="s">
        <v>8149</v>
      </c>
      <c r="J4422" s="259" t="s">
        <v>8150</v>
      </c>
      <c r="K4422" s="259" t="s">
        <v>8151</v>
      </c>
      <c r="L4422" s="260">
        <v>45715</v>
      </c>
      <c r="M4422" s="259" t="s">
        <v>20</v>
      </c>
    </row>
    <row r="4423" spans="1:13" x14ac:dyDescent="0.35">
      <c r="A4423" s="261" t="s">
        <v>526</v>
      </c>
      <c r="B4423" s="261" t="s">
        <v>527</v>
      </c>
      <c r="C4423" s="261" t="s">
        <v>528</v>
      </c>
      <c r="D4423" s="261" t="s">
        <v>550</v>
      </c>
      <c r="E4423" s="261">
        <v>5473</v>
      </c>
      <c r="F4423" s="261" t="s">
        <v>8152</v>
      </c>
      <c r="G4423" s="261" t="s">
        <v>742</v>
      </c>
      <c r="H4423" s="261">
        <v>2</v>
      </c>
      <c r="I4423" s="261" t="s">
        <v>8087</v>
      </c>
      <c r="J4423" s="261" t="s">
        <v>8088</v>
      </c>
      <c r="K4423" s="261" t="s">
        <v>8153</v>
      </c>
      <c r="L4423" s="262">
        <v>45715</v>
      </c>
      <c r="M4423" s="261" t="s">
        <v>20</v>
      </c>
    </row>
    <row r="4424" spans="1:13" x14ac:dyDescent="0.35">
      <c r="A4424" s="259" t="s">
        <v>526</v>
      </c>
      <c r="B4424" s="259" t="s">
        <v>527</v>
      </c>
      <c r="C4424" s="259" t="s">
        <v>528</v>
      </c>
      <c r="D4424" s="259" t="s">
        <v>686</v>
      </c>
      <c r="E4424" s="259">
        <v>1075476</v>
      </c>
      <c r="F4424" s="259" t="s">
        <v>8145</v>
      </c>
      <c r="G4424" s="259" t="s">
        <v>742</v>
      </c>
      <c r="H4424" s="259">
        <v>2</v>
      </c>
      <c r="I4424" s="259" t="s">
        <v>8149</v>
      </c>
      <c r="J4424" s="259" t="s">
        <v>8154</v>
      </c>
      <c r="K4424" s="259" t="s">
        <v>8155</v>
      </c>
      <c r="L4424" s="260">
        <v>45715</v>
      </c>
      <c r="M4424" s="259" t="s">
        <v>20</v>
      </c>
    </row>
    <row r="4425" spans="1:13" x14ac:dyDescent="0.35">
      <c r="A4425" s="261" t="s">
        <v>526</v>
      </c>
      <c r="B4425" s="261" t="s">
        <v>527</v>
      </c>
      <c r="C4425" s="261" t="s">
        <v>528</v>
      </c>
      <c r="D4425" s="261" t="s">
        <v>691</v>
      </c>
      <c r="E4425" s="261">
        <v>95548397</v>
      </c>
      <c r="F4425" s="261" t="s">
        <v>8156</v>
      </c>
      <c r="G4425" s="261" t="s">
        <v>742</v>
      </c>
      <c r="H4425" s="261">
        <v>2</v>
      </c>
      <c r="I4425" s="261" t="s">
        <v>8157</v>
      </c>
      <c r="J4425" s="261" t="s">
        <v>8158</v>
      </c>
      <c r="K4425" s="261" t="s">
        <v>8159</v>
      </c>
      <c r="L4425" s="262">
        <v>45715</v>
      </c>
      <c r="M4425" s="261" t="s">
        <v>20</v>
      </c>
    </row>
    <row r="4426" spans="1:13" x14ac:dyDescent="0.35">
      <c r="A4426" s="259" t="s">
        <v>526</v>
      </c>
      <c r="B4426" s="259" t="s">
        <v>527</v>
      </c>
      <c r="C4426" s="259" t="s">
        <v>528</v>
      </c>
      <c r="D4426" s="259" t="s">
        <v>696</v>
      </c>
      <c r="E4426" s="259">
        <v>0</v>
      </c>
      <c r="F4426" s="259" t="s">
        <v>8160</v>
      </c>
      <c r="G4426" s="259" t="s">
        <v>742</v>
      </c>
      <c r="H4426" s="259">
        <v>2</v>
      </c>
      <c r="I4426" s="259" t="s">
        <v>8161</v>
      </c>
      <c r="J4426" s="259" t="s">
        <v>8162</v>
      </c>
      <c r="K4426" s="259" t="s">
        <v>8163</v>
      </c>
      <c r="L4426" s="260">
        <v>45715</v>
      </c>
      <c r="M4426" s="259" t="s">
        <v>20</v>
      </c>
    </row>
    <row r="4427" spans="1:13" x14ac:dyDescent="0.35">
      <c r="A4427" s="261" t="s">
        <v>526</v>
      </c>
      <c r="B4427" s="261" t="s">
        <v>527</v>
      </c>
      <c r="C4427" s="261" t="s">
        <v>528</v>
      </c>
      <c r="D4427" s="261" t="s">
        <v>699</v>
      </c>
      <c r="E4427" s="261">
        <v>1075476</v>
      </c>
      <c r="F4427" s="261" t="s">
        <v>8145</v>
      </c>
      <c r="G4427" s="261" t="s">
        <v>742</v>
      </c>
      <c r="H4427" s="261">
        <v>2</v>
      </c>
      <c r="I4427" s="261" t="s">
        <v>8149</v>
      </c>
      <c r="J4427" s="261" t="s">
        <v>8164</v>
      </c>
      <c r="K4427" s="261" t="s">
        <v>8165</v>
      </c>
      <c r="L4427" s="262">
        <v>45715</v>
      </c>
      <c r="M4427" s="261" t="s">
        <v>20</v>
      </c>
    </row>
    <row r="4428" spans="1:13" x14ac:dyDescent="0.35">
      <c r="A4428" s="259" t="s">
        <v>526</v>
      </c>
      <c r="B4428" s="259" t="s">
        <v>527</v>
      </c>
      <c r="C4428" s="259" t="s">
        <v>528</v>
      </c>
      <c r="D4428" s="259" t="s">
        <v>702</v>
      </c>
      <c r="E4428" s="259" t="s">
        <v>17</v>
      </c>
      <c r="F4428" s="259" t="s">
        <v>8145</v>
      </c>
      <c r="G4428" s="259" t="s">
        <v>22</v>
      </c>
      <c r="H4428" s="259">
        <v>3</v>
      </c>
      <c r="I4428" s="259" t="s">
        <v>8166</v>
      </c>
      <c r="J4428" s="259" t="s">
        <v>8164</v>
      </c>
      <c r="K4428" s="259" t="s">
        <v>8167</v>
      </c>
      <c r="L4428" s="260">
        <v>45715</v>
      </c>
      <c r="M4428" s="259" t="s">
        <v>20</v>
      </c>
    </row>
    <row r="4429" spans="1:13" x14ac:dyDescent="0.35">
      <c r="A4429" s="261" t="s">
        <v>526</v>
      </c>
      <c r="B4429" s="261" t="s">
        <v>527</v>
      </c>
      <c r="C4429" s="261" t="s">
        <v>528</v>
      </c>
      <c r="D4429" s="261" t="s">
        <v>572</v>
      </c>
      <c r="E4429" s="261" t="s">
        <v>17</v>
      </c>
      <c r="F4429" s="261" t="s">
        <v>8145</v>
      </c>
      <c r="G4429" s="261" t="s">
        <v>22</v>
      </c>
      <c r="H4429" s="261">
        <v>3</v>
      </c>
      <c r="I4429" s="261" t="s">
        <v>8166</v>
      </c>
      <c r="J4429" s="261" t="s">
        <v>8164</v>
      </c>
      <c r="K4429" s="261" t="s">
        <v>8168</v>
      </c>
      <c r="L4429" s="262">
        <v>45715</v>
      </c>
      <c r="M4429" s="261" t="s">
        <v>20</v>
      </c>
    </row>
    <row r="4430" spans="1:13" x14ac:dyDescent="0.35">
      <c r="A4430" s="259" t="s">
        <v>605</v>
      </c>
      <c r="B4430" s="259" t="s">
        <v>606</v>
      </c>
      <c r="C4430" s="259" t="s">
        <v>528</v>
      </c>
      <c r="D4430" s="259" t="s">
        <v>648</v>
      </c>
      <c r="E4430" s="259">
        <v>133385524</v>
      </c>
      <c r="F4430" s="259" t="s">
        <v>8064</v>
      </c>
      <c r="G4430" s="259" t="s">
        <v>742</v>
      </c>
      <c r="H4430" s="259">
        <v>2</v>
      </c>
      <c r="I4430" s="259" t="s">
        <v>8065</v>
      </c>
      <c r="J4430" s="259" t="s">
        <v>8169</v>
      </c>
      <c r="K4430" s="259" t="s">
        <v>8170</v>
      </c>
      <c r="L4430" s="260">
        <v>45715</v>
      </c>
      <c r="M4430" s="259" t="s">
        <v>20</v>
      </c>
    </row>
    <row r="4431" spans="1:13" x14ac:dyDescent="0.35">
      <c r="A4431" s="261" t="s">
        <v>605</v>
      </c>
      <c r="B4431" s="261" t="s">
        <v>606</v>
      </c>
      <c r="C4431" s="261" t="s">
        <v>528</v>
      </c>
      <c r="D4431" s="261" t="s">
        <v>653</v>
      </c>
      <c r="E4431" s="261">
        <v>1129935</v>
      </c>
      <c r="F4431" s="261" t="s">
        <v>8068</v>
      </c>
      <c r="G4431" s="261" t="s">
        <v>22</v>
      </c>
      <c r="H4431" s="261">
        <v>3</v>
      </c>
      <c r="I4431" s="261" t="s">
        <v>8069</v>
      </c>
      <c r="J4431" s="261" t="s">
        <v>8171</v>
      </c>
      <c r="K4431" s="261" t="s">
        <v>8172</v>
      </c>
      <c r="L4431" s="262">
        <v>45715</v>
      </c>
      <c r="M4431" s="261" t="s">
        <v>20</v>
      </c>
    </row>
    <row r="4432" spans="1:13" x14ac:dyDescent="0.35">
      <c r="A4432" s="259" t="s">
        <v>605</v>
      </c>
      <c r="B4432" s="259" t="s">
        <v>606</v>
      </c>
      <c r="C4432" s="259" t="s">
        <v>528</v>
      </c>
      <c r="D4432" s="259" t="s">
        <v>658</v>
      </c>
      <c r="E4432" s="259">
        <v>133385524</v>
      </c>
      <c r="F4432" s="259" t="s">
        <v>8064</v>
      </c>
      <c r="G4432" s="259" t="s">
        <v>742</v>
      </c>
      <c r="H4432" s="259">
        <v>2</v>
      </c>
      <c r="I4432" s="259" t="s">
        <v>8065</v>
      </c>
      <c r="J4432" s="259" t="s">
        <v>8173</v>
      </c>
      <c r="K4432" s="259" t="s">
        <v>8174</v>
      </c>
      <c r="L4432" s="260">
        <v>45715</v>
      </c>
      <c r="M4432" s="259" t="s">
        <v>20</v>
      </c>
    </row>
    <row r="4433" spans="1:13" x14ac:dyDescent="0.35">
      <c r="A4433" s="261" t="s">
        <v>605</v>
      </c>
      <c r="B4433" s="261" t="s">
        <v>606</v>
      </c>
      <c r="C4433" s="261" t="s">
        <v>528</v>
      </c>
      <c r="D4433" s="261" t="s">
        <v>663</v>
      </c>
      <c r="E4433" s="261">
        <v>133385524</v>
      </c>
      <c r="F4433" s="261" t="s">
        <v>8064</v>
      </c>
      <c r="G4433" s="261" t="s">
        <v>742</v>
      </c>
      <c r="H4433" s="261">
        <v>2</v>
      </c>
      <c r="I4433" s="261" t="s">
        <v>8065</v>
      </c>
      <c r="J4433" s="261" t="s">
        <v>8175</v>
      </c>
      <c r="K4433" s="261" t="s">
        <v>8176</v>
      </c>
      <c r="L4433" s="262">
        <v>45715</v>
      </c>
      <c r="M4433" s="261" t="s">
        <v>20</v>
      </c>
    </row>
    <row r="4434" spans="1:13" x14ac:dyDescent="0.35">
      <c r="A4434" s="259" t="s">
        <v>605</v>
      </c>
      <c r="B4434" s="259" t="s">
        <v>606</v>
      </c>
      <c r="C4434" s="259" t="s">
        <v>528</v>
      </c>
      <c r="D4434" s="259" t="s">
        <v>413</v>
      </c>
      <c r="E4434" s="259">
        <v>5891300</v>
      </c>
      <c r="F4434" s="259" t="s">
        <v>8177</v>
      </c>
      <c r="G4434" s="259" t="s">
        <v>22</v>
      </c>
      <c r="H4434" s="259">
        <v>3</v>
      </c>
      <c r="I4434" s="259" t="s">
        <v>8178</v>
      </c>
      <c r="J4434" s="259" t="s">
        <v>8179</v>
      </c>
      <c r="K4434" s="259" t="s">
        <v>8180</v>
      </c>
      <c r="L4434" s="260">
        <v>45715</v>
      </c>
      <c r="M4434" s="259" t="s">
        <v>20</v>
      </c>
    </row>
    <row r="4435" spans="1:13" x14ac:dyDescent="0.35">
      <c r="A4435" s="261" t="s">
        <v>605</v>
      </c>
      <c r="B4435" s="261" t="s">
        <v>606</v>
      </c>
      <c r="C4435" s="261" t="s">
        <v>528</v>
      </c>
      <c r="D4435" s="261" t="s">
        <v>38</v>
      </c>
      <c r="E4435" s="261">
        <v>5918253</v>
      </c>
      <c r="F4435" s="261" t="s">
        <v>8181</v>
      </c>
      <c r="G4435" s="261" t="s">
        <v>22</v>
      </c>
      <c r="H4435" s="261">
        <v>3</v>
      </c>
      <c r="I4435" s="261" t="s">
        <v>8182</v>
      </c>
      <c r="J4435" s="261" t="s">
        <v>8183</v>
      </c>
      <c r="K4435" s="261" t="s">
        <v>8184</v>
      </c>
      <c r="L4435" s="262">
        <v>45715</v>
      </c>
      <c r="M4435" s="261" t="s">
        <v>20</v>
      </c>
    </row>
    <row r="4436" spans="1:13" x14ac:dyDescent="0.35">
      <c r="A4436" s="259" t="s">
        <v>605</v>
      </c>
      <c r="B4436" s="259" t="s">
        <v>606</v>
      </c>
      <c r="C4436" s="259" t="s">
        <v>528</v>
      </c>
      <c r="D4436" s="259" t="s">
        <v>545</v>
      </c>
      <c r="E4436" s="259">
        <v>5473</v>
      </c>
      <c r="F4436" s="259" t="s">
        <v>8185</v>
      </c>
      <c r="G4436" s="259" t="s">
        <v>742</v>
      </c>
      <c r="H4436" s="259">
        <v>2</v>
      </c>
      <c r="I4436" s="259" t="s">
        <v>8087</v>
      </c>
      <c r="J4436" s="259" t="s">
        <v>8088</v>
      </c>
      <c r="K4436" s="259" t="s">
        <v>8186</v>
      </c>
      <c r="L4436" s="260">
        <v>45715</v>
      </c>
      <c r="M4436" s="259" t="s">
        <v>20</v>
      </c>
    </row>
    <row r="4437" spans="1:13" x14ac:dyDescent="0.35">
      <c r="A4437" s="261" t="s">
        <v>605</v>
      </c>
      <c r="B4437" s="261" t="s">
        <v>606</v>
      </c>
      <c r="C4437" s="261" t="s">
        <v>528</v>
      </c>
      <c r="D4437" s="261" t="s">
        <v>550</v>
      </c>
      <c r="E4437" s="261">
        <v>5473</v>
      </c>
      <c r="F4437" s="261" t="s">
        <v>8086</v>
      </c>
      <c r="G4437" s="261" t="s">
        <v>742</v>
      </c>
      <c r="H4437" s="261">
        <v>2</v>
      </c>
      <c r="I4437" s="261" t="s">
        <v>8087</v>
      </c>
      <c r="J4437" s="261" t="s">
        <v>8088</v>
      </c>
      <c r="K4437" s="261" t="s">
        <v>8187</v>
      </c>
      <c r="L4437" s="262">
        <v>45715</v>
      </c>
      <c r="M4437" s="261" t="s">
        <v>20</v>
      </c>
    </row>
    <row r="4438" spans="1:13" x14ac:dyDescent="0.35">
      <c r="A4438" s="259" t="s">
        <v>605</v>
      </c>
      <c r="B4438" s="259" t="s">
        <v>606</v>
      </c>
      <c r="C4438" s="259" t="s">
        <v>528</v>
      </c>
      <c r="D4438" s="259" t="s">
        <v>686</v>
      </c>
      <c r="E4438" s="259">
        <v>21360000</v>
      </c>
      <c r="F4438" s="259" t="s">
        <v>8188</v>
      </c>
      <c r="G4438" s="259" t="s">
        <v>742</v>
      </c>
      <c r="H4438" s="259">
        <v>2</v>
      </c>
      <c r="I4438" s="259" t="s">
        <v>8189</v>
      </c>
      <c r="J4438" s="259" t="s">
        <v>8190</v>
      </c>
      <c r="K4438" s="259" t="s">
        <v>8191</v>
      </c>
      <c r="L4438" s="260">
        <v>45715</v>
      </c>
      <c r="M4438" s="259" t="s">
        <v>20</v>
      </c>
    </row>
    <row r="4439" spans="1:13" x14ac:dyDescent="0.35">
      <c r="A4439" s="261" t="s">
        <v>605</v>
      </c>
      <c r="B4439" s="261" t="s">
        <v>606</v>
      </c>
      <c r="C4439" s="261" t="s">
        <v>528</v>
      </c>
      <c r="D4439" s="261" t="s">
        <v>691</v>
      </c>
      <c r="E4439" s="261">
        <v>0</v>
      </c>
      <c r="F4439" s="261" t="s">
        <v>8192</v>
      </c>
      <c r="G4439" s="261" t="s">
        <v>358</v>
      </c>
      <c r="H4439" s="261">
        <v>1</v>
      </c>
      <c r="I4439" s="261" t="s">
        <v>8193</v>
      </c>
      <c r="J4439" s="261" t="s">
        <v>8194</v>
      </c>
      <c r="K4439" s="261" t="s">
        <v>8195</v>
      </c>
      <c r="L4439" s="262">
        <v>45715</v>
      </c>
      <c r="M4439" s="261" t="s">
        <v>20</v>
      </c>
    </row>
    <row r="4440" spans="1:13" x14ac:dyDescent="0.35">
      <c r="A4440" s="259" t="s">
        <v>605</v>
      </c>
      <c r="B4440" s="259" t="s">
        <v>606</v>
      </c>
      <c r="C4440" s="259" t="s">
        <v>528</v>
      </c>
      <c r="D4440" s="259" t="s">
        <v>696</v>
      </c>
      <c r="E4440" s="259">
        <v>112025524</v>
      </c>
      <c r="F4440" s="259" t="s">
        <v>8196</v>
      </c>
      <c r="G4440" s="259" t="s">
        <v>358</v>
      </c>
      <c r="H4440" s="259">
        <v>1</v>
      </c>
      <c r="I4440" s="259" t="s">
        <v>8197</v>
      </c>
      <c r="J4440" s="259" t="s">
        <v>8198</v>
      </c>
      <c r="K4440" s="259" t="s">
        <v>8199</v>
      </c>
      <c r="L4440" s="260">
        <v>45715</v>
      </c>
      <c r="M4440" s="259" t="s">
        <v>20</v>
      </c>
    </row>
    <row r="4441" spans="1:13" x14ac:dyDescent="0.35">
      <c r="A4441" s="261" t="s">
        <v>605</v>
      </c>
      <c r="B4441" s="261" t="s">
        <v>606</v>
      </c>
      <c r="C4441" s="261" t="s">
        <v>528</v>
      </c>
      <c r="D4441" s="261" t="s">
        <v>699</v>
      </c>
      <c r="E4441" s="261">
        <v>9874000</v>
      </c>
      <c r="F4441" s="261" t="s">
        <v>8200</v>
      </c>
      <c r="G4441" s="261" t="s">
        <v>742</v>
      </c>
      <c r="H4441" s="261">
        <v>2</v>
      </c>
      <c r="I4441" s="261" t="s">
        <v>8201</v>
      </c>
      <c r="J4441" s="261" t="s">
        <v>8202</v>
      </c>
      <c r="K4441" s="261" t="s">
        <v>8203</v>
      </c>
      <c r="L4441" s="262">
        <v>45715</v>
      </c>
      <c r="M4441" s="261" t="s">
        <v>20</v>
      </c>
    </row>
    <row r="4442" spans="1:13" x14ac:dyDescent="0.35">
      <c r="A4442" s="259" t="s">
        <v>605</v>
      </c>
      <c r="B4442" s="259" t="s">
        <v>606</v>
      </c>
      <c r="C4442" s="259" t="s">
        <v>528</v>
      </c>
      <c r="D4442" s="259" t="s">
        <v>702</v>
      </c>
      <c r="E4442" s="259">
        <v>11486000</v>
      </c>
      <c r="F4442" s="259" t="s">
        <v>1124</v>
      </c>
      <c r="G4442" s="259" t="s">
        <v>22</v>
      </c>
      <c r="H4442" s="259">
        <v>3</v>
      </c>
      <c r="I4442" s="259" t="s">
        <v>1125</v>
      </c>
      <c r="J4442" s="259" t="s">
        <v>8204</v>
      </c>
      <c r="K4442" s="259" t="s">
        <v>8205</v>
      </c>
      <c r="L4442" s="260">
        <v>45715</v>
      </c>
      <c r="M4442" s="259" t="s">
        <v>20</v>
      </c>
    </row>
    <row r="4443" spans="1:13" x14ac:dyDescent="0.35">
      <c r="A4443" s="261" t="s">
        <v>605</v>
      </c>
      <c r="B4443" s="261" t="s">
        <v>606</v>
      </c>
      <c r="C4443" s="261" t="s">
        <v>528</v>
      </c>
      <c r="D4443" s="261" t="s">
        <v>572</v>
      </c>
      <c r="E4443" s="261">
        <v>0</v>
      </c>
      <c r="F4443" s="261" t="s">
        <v>1124</v>
      </c>
      <c r="G4443" s="261" t="s">
        <v>22</v>
      </c>
      <c r="H4443" s="261">
        <v>3</v>
      </c>
      <c r="I4443" s="261" t="s">
        <v>1125</v>
      </c>
      <c r="J4443" s="261" t="s">
        <v>8206</v>
      </c>
      <c r="K4443" s="261" t="s">
        <v>8207</v>
      </c>
      <c r="L4443" s="262">
        <v>45715</v>
      </c>
      <c r="M4443" s="261" t="s">
        <v>20</v>
      </c>
    </row>
    <row r="4444" spans="1:13" x14ac:dyDescent="0.35">
      <c r="A4444" s="259" t="s">
        <v>3329</v>
      </c>
      <c r="B4444" s="259" t="s">
        <v>3330</v>
      </c>
      <c r="C4444" s="259" t="s">
        <v>3331</v>
      </c>
      <c r="D4444" s="259" t="s">
        <v>16</v>
      </c>
      <c r="E4444" s="259" t="s">
        <v>17</v>
      </c>
      <c r="F4444" s="259" t="s">
        <v>17</v>
      </c>
      <c r="G4444" s="259" t="s">
        <v>17</v>
      </c>
      <c r="H4444" s="259" t="s">
        <v>17</v>
      </c>
      <c r="I4444" s="259" t="s">
        <v>17</v>
      </c>
      <c r="J4444" s="259" t="s">
        <v>3459</v>
      </c>
      <c r="K4444" s="259" t="s">
        <v>8208</v>
      </c>
      <c r="L4444" s="260">
        <v>45715</v>
      </c>
      <c r="M4444" s="259" t="s">
        <v>310</v>
      </c>
    </row>
    <row r="4445" spans="1:13" x14ac:dyDescent="0.35">
      <c r="A4445" s="261" t="s">
        <v>3329</v>
      </c>
      <c r="B4445" s="261" t="s">
        <v>3330</v>
      </c>
      <c r="C4445" s="261" t="s">
        <v>3331</v>
      </c>
      <c r="D4445" s="261" t="s">
        <v>21</v>
      </c>
      <c r="E4445" s="261" t="s">
        <v>17</v>
      </c>
      <c r="F4445" s="261" t="s">
        <v>17</v>
      </c>
      <c r="G4445" s="261" t="s">
        <v>17</v>
      </c>
      <c r="H4445" s="261" t="s">
        <v>17</v>
      </c>
      <c r="I4445" s="261" t="s">
        <v>17</v>
      </c>
      <c r="J4445" s="261" t="s">
        <v>3459</v>
      </c>
      <c r="K4445" s="261" t="s">
        <v>8209</v>
      </c>
      <c r="L4445" s="262">
        <v>45715</v>
      </c>
      <c r="M4445" s="261" t="s">
        <v>310</v>
      </c>
    </row>
    <row r="4446" spans="1:13" x14ac:dyDescent="0.35">
      <c r="A4446" s="259" t="s">
        <v>3329</v>
      </c>
      <c r="B4446" s="259" t="s">
        <v>3330</v>
      </c>
      <c r="C4446" s="259" t="s">
        <v>3331</v>
      </c>
      <c r="D4446" s="259" t="s">
        <v>558</v>
      </c>
      <c r="E4446" s="259" t="s">
        <v>17</v>
      </c>
      <c r="F4446" s="259" t="s">
        <v>17</v>
      </c>
      <c r="G4446" s="259" t="s">
        <v>17</v>
      </c>
      <c r="H4446" s="259" t="s">
        <v>17</v>
      </c>
      <c r="I4446" s="259" t="s">
        <v>17</v>
      </c>
      <c r="J4446" s="259" t="s">
        <v>3459</v>
      </c>
      <c r="K4446" s="259" t="s">
        <v>8210</v>
      </c>
      <c r="L4446" s="260">
        <v>45715</v>
      </c>
      <c r="M4446" s="259" t="s">
        <v>310</v>
      </c>
    </row>
    <row r="4447" spans="1:13" x14ac:dyDescent="0.35">
      <c r="A4447" s="261" t="s">
        <v>3329</v>
      </c>
      <c r="B4447" s="261" t="s">
        <v>3330</v>
      </c>
      <c r="C4447" s="261" t="s">
        <v>3331</v>
      </c>
      <c r="D4447" s="261" t="s">
        <v>24</v>
      </c>
      <c r="E4447" s="261" t="s">
        <v>17</v>
      </c>
      <c r="F4447" s="261" t="s">
        <v>17</v>
      </c>
      <c r="G4447" s="261" t="s">
        <v>17</v>
      </c>
      <c r="H4447" s="261" t="s">
        <v>17</v>
      </c>
      <c r="I4447" s="261" t="s">
        <v>17</v>
      </c>
      <c r="J4447" s="261" t="s">
        <v>3459</v>
      </c>
      <c r="K4447" s="261" t="s">
        <v>8211</v>
      </c>
      <c r="L4447" s="262">
        <v>45715</v>
      </c>
      <c r="M4447" s="261" t="s">
        <v>310</v>
      </c>
    </row>
    <row r="4448" spans="1:13" x14ac:dyDescent="0.35">
      <c r="A4448" s="259" t="s">
        <v>30</v>
      </c>
      <c r="B4448" s="259" t="s">
        <v>31</v>
      </c>
      <c r="C4448" s="259" t="s">
        <v>32</v>
      </c>
      <c r="D4448" s="259" t="s">
        <v>648</v>
      </c>
      <c r="E4448" s="259">
        <v>19075966</v>
      </c>
      <c r="F4448" s="259" t="s">
        <v>8212</v>
      </c>
      <c r="G4448" s="259" t="s">
        <v>358</v>
      </c>
      <c r="H4448" s="259">
        <v>1</v>
      </c>
      <c r="I4448" s="259" t="s">
        <v>8213</v>
      </c>
      <c r="J4448" s="259" t="s">
        <v>8214</v>
      </c>
      <c r="K4448" s="259" t="s">
        <v>8215</v>
      </c>
      <c r="L4448" s="260">
        <v>45716</v>
      </c>
      <c r="M4448" s="259" t="s">
        <v>310</v>
      </c>
    </row>
    <row r="4449" spans="1:13" x14ac:dyDescent="0.35">
      <c r="A4449" s="261" t="s">
        <v>30</v>
      </c>
      <c r="B4449" s="261" t="s">
        <v>31</v>
      </c>
      <c r="C4449" s="261" t="s">
        <v>32</v>
      </c>
      <c r="D4449" s="261" t="s">
        <v>653</v>
      </c>
      <c r="E4449" s="261">
        <v>196710</v>
      </c>
      <c r="F4449" s="261" t="s">
        <v>4336</v>
      </c>
      <c r="G4449" s="261" t="s">
        <v>358</v>
      </c>
      <c r="H4449" s="261">
        <v>1</v>
      </c>
      <c r="I4449" s="261" t="s">
        <v>8213</v>
      </c>
      <c r="J4449" s="261" t="s">
        <v>8216</v>
      </c>
      <c r="K4449" s="261" t="s">
        <v>8217</v>
      </c>
      <c r="L4449" s="262">
        <v>45716</v>
      </c>
      <c r="M4449" s="261" t="s">
        <v>310</v>
      </c>
    </row>
    <row r="4450" spans="1:13" x14ac:dyDescent="0.35">
      <c r="A4450" s="259" t="s">
        <v>30</v>
      </c>
      <c r="B4450" s="259" t="s">
        <v>31</v>
      </c>
      <c r="C4450" s="259" t="s">
        <v>32</v>
      </c>
      <c r="D4450" s="259" t="s">
        <v>658</v>
      </c>
      <c r="E4450" s="259">
        <v>19075966</v>
      </c>
      <c r="F4450" s="259" t="s">
        <v>8212</v>
      </c>
      <c r="G4450" s="259" t="s">
        <v>358</v>
      </c>
      <c r="H4450" s="259">
        <v>1</v>
      </c>
      <c r="I4450" s="259" t="s">
        <v>8213</v>
      </c>
      <c r="J4450" s="259" t="s">
        <v>8218</v>
      </c>
      <c r="K4450" s="259" t="s">
        <v>8219</v>
      </c>
      <c r="L4450" s="260">
        <v>45716</v>
      </c>
      <c r="M4450" s="259" t="s">
        <v>310</v>
      </c>
    </row>
    <row r="4451" spans="1:13" x14ac:dyDescent="0.35">
      <c r="A4451" s="261" t="s">
        <v>30</v>
      </c>
      <c r="B4451" s="261" t="s">
        <v>31</v>
      </c>
      <c r="C4451" s="261" t="s">
        <v>32</v>
      </c>
      <c r="D4451" s="261" t="s">
        <v>663</v>
      </c>
      <c r="E4451" s="261">
        <v>4222782</v>
      </c>
      <c r="F4451" s="261" t="s">
        <v>8212</v>
      </c>
      <c r="G4451" s="261" t="s">
        <v>358</v>
      </c>
      <c r="H4451" s="261">
        <v>1</v>
      </c>
      <c r="I4451" s="261" t="s">
        <v>8213</v>
      </c>
      <c r="J4451" s="261" t="s">
        <v>8220</v>
      </c>
      <c r="K4451" s="261" t="s">
        <v>8221</v>
      </c>
      <c r="L4451" s="262">
        <v>45716</v>
      </c>
      <c r="M4451" s="261" t="s">
        <v>310</v>
      </c>
    </row>
    <row r="4452" spans="1:13" x14ac:dyDescent="0.35">
      <c r="A4452" s="259" t="s">
        <v>30</v>
      </c>
      <c r="B4452" s="259" t="s">
        <v>31</v>
      </c>
      <c r="C4452" s="259" t="s">
        <v>32</v>
      </c>
      <c r="D4452" s="259" t="s">
        <v>686</v>
      </c>
      <c r="E4452" s="259">
        <v>892311</v>
      </c>
      <c r="F4452" s="259" t="s">
        <v>8212</v>
      </c>
      <c r="G4452" s="259" t="s">
        <v>358</v>
      </c>
      <c r="H4452" s="259">
        <v>1</v>
      </c>
      <c r="I4452" s="259" t="s">
        <v>8213</v>
      </c>
      <c r="J4452" s="259" t="s">
        <v>8222</v>
      </c>
      <c r="K4452" s="259" t="s">
        <v>8223</v>
      </c>
      <c r="L4452" s="260">
        <v>45716</v>
      </c>
      <c r="M4452" s="259" t="s">
        <v>310</v>
      </c>
    </row>
    <row r="4453" spans="1:13" x14ac:dyDescent="0.35">
      <c r="A4453" s="261" t="s">
        <v>30</v>
      </c>
      <c r="B4453" s="261" t="s">
        <v>31</v>
      </c>
      <c r="C4453" s="261" t="s">
        <v>32</v>
      </c>
      <c r="D4453" s="261" t="s">
        <v>691</v>
      </c>
      <c r="E4453" s="261">
        <v>14853184</v>
      </c>
      <c r="F4453" s="261" t="s">
        <v>8212</v>
      </c>
      <c r="G4453" s="261" t="s">
        <v>358</v>
      </c>
      <c r="H4453" s="261">
        <v>1</v>
      </c>
      <c r="I4453" s="261" t="s">
        <v>8213</v>
      </c>
      <c r="J4453" s="261" t="s">
        <v>8224</v>
      </c>
      <c r="K4453" s="261" t="s">
        <v>8225</v>
      </c>
      <c r="L4453" s="262">
        <v>45716</v>
      </c>
      <c r="M4453" s="261" t="s">
        <v>310</v>
      </c>
    </row>
    <row r="4454" spans="1:13" x14ac:dyDescent="0.35">
      <c r="A4454" s="259" t="s">
        <v>30</v>
      </c>
      <c r="B4454" s="259" t="s">
        <v>31</v>
      </c>
      <c r="C4454" s="259" t="s">
        <v>32</v>
      </c>
      <c r="D4454" s="259" t="s">
        <v>696</v>
      </c>
      <c r="E4454" s="259">
        <v>3330471</v>
      </c>
      <c r="F4454" s="259" t="s">
        <v>8212</v>
      </c>
      <c r="G4454" s="259" t="s">
        <v>358</v>
      </c>
      <c r="H4454" s="259">
        <v>1</v>
      </c>
      <c r="I4454" s="259" t="s">
        <v>8213</v>
      </c>
      <c r="J4454" s="259" t="s">
        <v>8226</v>
      </c>
      <c r="K4454" s="259" t="s">
        <v>8227</v>
      </c>
      <c r="L4454" s="260">
        <v>45716</v>
      </c>
      <c r="M4454" s="259" t="s">
        <v>310</v>
      </c>
    </row>
    <row r="4455" spans="1:13" x14ac:dyDescent="0.35">
      <c r="A4455" s="261" t="s">
        <v>30</v>
      </c>
      <c r="B4455" s="261" t="s">
        <v>31</v>
      </c>
      <c r="C4455" s="261" t="s">
        <v>32</v>
      </c>
      <c r="D4455" s="261" t="s">
        <v>699</v>
      </c>
      <c r="E4455" s="261">
        <v>834134</v>
      </c>
      <c r="F4455" s="261" t="s">
        <v>8212</v>
      </c>
      <c r="G4455" s="261" t="s">
        <v>358</v>
      </c>
      <c r="H4455" s="261">
        <v>1</v>
      </c>
      <c r="I4455" s="261" t="s">
        <v>8213</v>
      </c>
      <c r="J4455" s="261" t="s">
        <v>8228</v>
      </c>
      <c r="K4455" s="261" t="s">
        <v>8229</v>
      </c>
      <c r="L4455" s="262">
        <v>45716</v>
      </c>
      <c r="M4455" s="261" t="s">
        <v>310</v>
      </c>
    </row>
    <row r="4456" spans="1:13" x14ac:dyDescent="0.35">
      <c r="A4456" s="259" t="s">
        <v>30</v>
      </c>
      <c r="B4456" s="259" t="s">
        <v>31</v>
      </c>
      <c r="C4456" s="259" t="s">
        <v>32</v>
      </c>
      <c r="D4456" s="259" t="s">
        <v>702</v>
      </c>
      <c r="E4456" s="259">
        <v>58177</v>
      </c>
      <c r="F4456" s="259" t="s">
        <v>8212</v>
      </c>
      <c r="G4456" s="259" t="s">
        <v>358</v>
      </c>
      <c r="H4456" s="259">
        <v>1</v>
      </c>
      <c r="I4456" s="259" t="s">
        <v>8213</v>
      </c>
      <c r="J4456" s="259" t="s">
        <v>8230</v>
      </c>
      <c r="K4456" s="259" t="s">
        <v>8231</v>
      </c>
      <c r="L4456" s="260">
        <v>45716</v>
      </c>
      <c r="M4456" s="259" t="s">
        <v>310</v>
      </c>
    </row>
    <row r="4457" spans="1:13" x14ac:dyDescent="0.35">
      <c r="A4457" s="261" t="s">
        <v>30</v>
      </c>
      <c r="B4457" s="261" t="s">
        <v>31</v>
      </c>
      <c r="C4457" s="261" t="s">
        <v>32</v>
      </c>
      <c r="D4457" s="261" t="s">
        <v>572</v>
      </c>
      <c r="E4457" s="261">
        <v>0</v>
      </c>
      <c r="F4457" s="261" t="s">
        <v>8212</v>
      </c>
      <c r="G4457" s="261" t="s">
        <v>358</v>
      </c>
      <c r="H4457" s="261">
        <v>1</v>
      </c>
      <c r="I4457" s="261" t="s">
        <v>8213</v>
      </c>
      <c r="J4457" s="261" t="s">
        <v>8232</v>
      </c>
      <c r="K4457" s="261" t="s">
        <v>8233</v>
      </c>
      <c r="L4457" s="262">
        <v>45716</v>
      </c>
      <c r="M4457" s="261" t="s">
        <v>310</v>
      </c>
    </row>
    <row r="4458" spans="1:13" x14ac:dyDescent="0.35">
      <c r="A4458" s="259" t="s">
        <v>516</v>
      </c>
      <c r="B4458" s="259" t="s">
        <v>517</v>
      </c>
      <c r="C4458" s="259" t="s">
        <v>518</v>
      </c>
      <c r="D4458" s="259" t="s">
        <v>413</v>
      </c>
      <c r="E4458" s="259">
        <v>231000</v>
      </c>
      <c r="F4458" s="259" t="s">
        <v>8234</v>
      </c>
      <c r="G4458" s="259" t="s">
        <v>22</v>
      </c>
      <c r="H4458" s="259">
        <v>3</v>
      </c>
      <c r="I4458" s="259" t="s">
        <v>8235</v>
      </c>
      <c r="J4458" s="259" t="s">
        <v>8236</v>
      </c>
      <c r="K4458" s="259" t="s">
        <v>8237</v>
      </c>
      <c r="L4458" s="260">
        <v>45716</v>
      </c>
      <c r="M4458" s="259" t="s">
        <v>20</v>
      </c>
    </row>
    <row r="4459" spans="1:13" x14ac:dyDescent="0.35">
      <c r="A4459" s="261" t="s">
        <v>516</v>
      </c>
      <c r="B4459" s="261" t="s">
        <v>517</v>
      </c>
      <c r="C4459" s="261" t="s">
        <v>518</v>
      </c>
      <c r="D4459" s="261" t="s">
        <v>545</v>
      </c>
      <c r="E4459" s="261">
        <v>0</v>
      </c>
      <c r="F4459" s="261" t="s">
        <v>8238</v>
      </c>
      <c r="G4459" s="261" t="s">
        <v>358</v>
      </c>
      <c r="H4459" s="261">
        <v>1</v>
      </c>
      <c r="I4459" s="261" t="s">
        <v>496</v>
      </c>
      <c r="J4459" s="261" t="s">
        <v>8239</v>
      </c>
      <c r="K4459" s="261" t="s">
        <v>8240</v>
      </c>
      <c r="L4459" s="262">
        <v>45716</v>
      </c>
      <c r="M4459" s="261" t="s">
        <v>20</v>
      </c>
    </row>
    <row r="4460" spans="1:13" x14ac:dyDescent="0.35">
      <c r="A4460" s="259" t="s">
        <v>516</v>
      </c>
      <c r="B4460" s="259" t="s">
        <v>517</v>
      </c>
      <c r="C4460" s="259" t="s">
        <v>518</v>
      </c>
      <c r="D4460" s="259" t="s">
        <v>550</v>
      </c>
      <c r="E4460" s="259">
        <v>0</v>
      </c>
      <c r="F4460" s="259" t="s">
        <v>8238</v>
      </c>
      <c r="G4460" s="259" t="s">
        <v>358</v>
      </c>
      <c r="H4460" s="259">
        <v>1</v>
      </c>
      <c r="I4460" s="259" t="s">
        <v>496</v>
      </c>
      <c r="J4460" s="259" t="s">
        <v>8239</v>
      </c>
      <c r="K4460" s="259" t="s">
        <v>8241</v>
      </c>
      <c r="L4460" s="260">
        <v>45716</v>
      </c>
      <c r="M4460" s="259" t="s">
        <v>20</v>
      </c>
    </row>
    <row r="4461" spans="1:13" x14ac:dyDescent="0.35">
      <c r="A4461" s="261" t="s">
        <v>516</v>
      </c>
      <c r="B4461" s="261" t="s">
        <v>517</v>
      </c>
      <c r="C4461" s="261" t="s">
        <v>518</v>
      </c>
      <c r="D4461" s="261" t="s">
        <v>282</v>
      </c>
      <c r="E4461" s="261">
        <v>2</v>
      </c>
      <c r="F4461" s="261" t="s">
        <v>8234</v>
      </c>
      <c r="G4461" s="261" t="s">
        <v>358</v>
      </c>
      <c r="H4461" s="261">
        <v>1</v>
      </c>
      <c r="I4461" s="261" t="s">
        <v>8235</v>
      </c>
      <c r="J4461" s="261" t="s">
        <v>8242</v>
      </c>
      <c r="K4461" s="261" t="s">
        <v>8243</v>
      </c>
      <c r="L4461" s="262">
        <v>45716</v>
      </c>
      <c r="M4461" s="261" t="s">
        <v>20</v>
      </c>
    </row>
    <row r="4462" spans="1:13" x14ac:dyDescent="0.35">
      <c r="A4462" s="259" t="s">
        <v>542</v>
      </c>
      <c r="B4462" s="259" t="s">
        <v>543</v>
      </c>
      <c r="C4462" s="259" t="s">
        <v>544</v>
      </c>
      <c r="D4462" s="259" t="s">
        <v>413</v>
      </c>
      <c r="E4462" s="259">
        <v>0</v>
      </c>
      <c r="F4462" s="259" t="s">
        <v>8244</v>
      </c>
      <c r="G4462" s="259" t="s">
        <v>742</v>
      </c>
      <c r="H4462" s="259">
        <v>2</v>
      </c>
      <c r="I4462" s="259" t="s">
        <v>8245</v>
      </c>
      <c r="J4462" s="259" t="s">
        <v>8246</v>
      </c>
      <c r="K4462" s="259" t="s">
        <v>8247</v>
      </c>
      <c r="L4462" s="260">
        <v>45716</v>
      </c>
      <c r="M4462" s="259" t="s">
        <v>20</v>
      </c>
    </row>
    <row r="4463" spans="1:13" x14ac:dyDescent="0.35">
      <c r="A4463" s="261" t="s">
        <v>542</v>
      </c>
      <c r="B4463" s="261" t="s">
        <v>543</v>
      </c>
      <c r="C4463" s="261" t="s">
        <v>544</v>
      </c>
      <c r="D4463" s="261" t="s">
        <v>282</v>
      </c>
      <c r="E4463" s="261">
        <v>1</v>
      </c>
      <c r="F4463" s="261" t="s">
        <v>8244</v>
      </c>
      <c r="G4463" s="261" t="s">
        <v>742</v>
      </c>
      <c r="H4463" s="261">
        <v>2</v>
      </c>
      <c r="I4463" s="261" t="s">
        <v>8245</v>
      </c>
      <c r="J4463" s="261" t="s">
        <v>8248</v>
      </c>
      <c r="K4463" s="261" t="s">
        <v>8249</v>
      </c>
      <c r="L4463" s="262">
        <v>45716</v>
      </c>
      <c r="M4463" s="261" t="s">
        <v>20</v>
      </c>
    </row>
    <row r="4464" spans="1:13" x14ac:dyDescent="0.35">
      <c r="A4464" s="259" t="s">
        <v>1019</v>
      </c>
      <c r="B4464" s="259" t="s">
        <v>1057</v>
      </c>
      <c r="C4464" s="259" t="s">
        <v>1058</v>
      </c>
      <c r="D4464" s="259" t="s">
        <v>413</v>
      </c>
      <c r="E4464" s="259">
        <v>32041</v>
      </c>
      <c r="F4464" s="259" t="s">
        <v>8250</v>
      </c>
      <c r="G4464" s="259" t="s">
        <v>358</v>
      </c>
      <c r="H4464" s="259">
        <v>1</v>
      </c>
      <c r="I4464" s="259" t="s">
        <v>8251</v>
      </c>
      <c r="J4464" s="259" t="s">
        <v>8252</v>
      </c>
      <c r="K4464" s="259" t="s">
        <v>8253</v>
      </c>
      <c r="L4464" s="260">
        <v>45716</v>
      </c>
      <c r="M4464" s="259" t="s">
        <v>310</v>
      </c>
    </row>
    <row r="4465" spans="1:13" x14ac:dyDescent="0.35">
      <c r="A4465" s="261" t="s">
        <v>1019</v>
      </c>
      <c r="B4465" s="261" t="s">
        <v>1057</v>
      </c>
      <c r="C4465" s="261" t="s">
        <v>1058</v>
      </c>
      <c r="D4465" s="261" t="s">
        <v>545</v>
      </c>
      <c r="E4465" s="261">
        <v>179</v>
      </c>
      <c r="F4465" s="261" t="s">
        <v>5730</v>
      </c>
      <c r="G4465" s="261" t="s">
        <v>358</v>
      </c>
      <c r="H4465" s="261">
        <v>1</v>
      </c>
      <c r="I4465" s="261" t="s">
        <v>547</v>
      </c>
      <c r="J4465" s="261" t="s">
        <v>8254</v>
      </c>
      <c r="K4465" s="261" t="s">
        <v>8255</v>
      </c>
      <c r="L4465" s="262">
        <v>45716</v>
      </c>
      <c r="M4465" s="261" t="s">
        <v>310</v>
      </c>
    </row>
    <row r="4466" spans="1:13" x14ac:dyDescent="0.35">
      <c r="A4466" s="259" t="s">
        <v>1019</v>
      </c>
      <c r="B4466" s="259" t="s">
        <v>1057</v>
      </c>
      <c r="C4466" s="259" t="s">
        <v>1058</v>
      </c>
      <c r="D4466" s="259" t="s">
        <v>550</v>
      </c>
      <c r="E4466" s="259">
        <v>179</v>
      </c>
      <c r="F4466" s="259" t="s">
        <v>5730</v>
      </c>
      <c r="G4466" s="259" t="s">
        <v>358</v>
      </c>
      <c r="H4466" s="259">
        <v>1</v>
      </c>
      <c r="I4466" s="259" t="s">
        <v>547</v>
      </c>
      <c r="J4466" s="259" t="s">
        <v>8254</v>
      </c>
      <c r="K4466" s="259" t="s">
        <v>8256</v>
      </c>
      <c r="L4466" s="260">
        <v>45716</v>
      </c>
      <c r="M4466" s="259" t="s">
        <v>310</v>
      </c>
    </row>
    <row r="4467" spans="1:13" x14ac:dyDescent="0.35">
      <c r="A4467" s="261" t="s">
        <v>1019</v>
      </c>
      <c r="B4467" s="261" t="s">
        <v>1057</v>
      </c>
      <c r="C4467" s="261" t="s">
        <v>1058</v>
      </c>
      <c r="D4467" s="261" t="s">
        <v>282</v>
      </c>
      <c r="E4467" s="261">
        <v>3</v>
      </c>
      <c r="F4467" s="261" t="s">
        <v>8250</v>
      </c>
      <c r="G4467" s="261" t="s">
        <v>358</v>
      </c>
      <c r="H4467" s="261">
        <v>1</v>
      </c>
      <c r="I4467" s="261" t="s">
        <v>8251</v>
      </c>
      <c r="J4467" s="261" t="s">
        <v>8257</v>
      </c>
      <c r="K4467" s="261" t="s">
        <v>8258</v>
      </c>
      <c r="L4467" s="262">
        <v>45716</v>
      </c>
      <c r="M4467" s="261" t="s">
        <v>310</v>
      </c>
    </row>
    <row r="4468" spans="1:13" x14ac:dyDescent="0.35">
      <c r="A4468" s="259" t="s">
        <v>1019</v>
      </c>
      <c r="B4468" s="259" t="s">
        <v>1020</v>
      </c>
      <c r="C4468" s="259" t="s">
        <v>1021</v>
      </c>
      <c r="D4468" s="259" t="s">
        <v>413</v>
      </c>
      <c r="E4468" s="259">
        <v>58448</v>
      </c>
      <c r="F4468" s="259" t="s">
        <v>8250</v>
      </c>
      <c r="G4468" s="259" t="s">
        <v>358</v>
      </c>
      <c r="H4468" s="259">
        <v>1</v>
      </c>
      <c r="I4468" s="259" t="s">
        <v>8251</v>
      </c>
      <c r="J4468" s="259" t="s">
        <v>8259</v>
      </c>
      <c r="K4468" s="259" t="s">
        <v>8260</v>
      </c>
      <c r="L4468" s="260">
        <v>45716</v>
      </c>
      <c r="M4468" s="259" t="s">
        <v>310</v>
      </c>
    </row>
    <row r="4469" spans="1:13" x14ac:dyDescent="0.35">
      <c r="A4469" s="261" t="s">
        <v>1019</v>
      </c>
      <c r="B4469" s="261" t="s">
        <v>1020</v>
      </c>
      <c r="C4469" s="261" t="s">
        <v>1021</v>
      </c>
      <c r="D4469" s="261" t="s">
        <v>545</v>
      </c>
      <c r="E4469" s="261">
        <v>48</v>
      </c>
      <c r="F4469" s="261" t="s">
        <v>5730</v>
      </c>
      <c r="G4469" s="261" t="s">
        <v>358</v>
      </c>
      <c r="H4469" s="261">
        <v>1</v>
      </c>
      <c r="I4469" s="261" t="s">
        <v>547</v>
      </c>
      <c r="J4469" s="261" t="s">
        <v>8261</v>
      </c>
      <c r="K4469" s="261" t="s">
        <v>8262</v>
      </c>
      <c r="L4469" s="262">
        <v>45716</v>
      </c>
      <c r="M4469" s="261" t="s">
        <v>310</v>
      </c>
    </row>
    <row r="4470" spans="1:13" x14ac:dyDescent="0.35">
      <c r="A4470" s="259" t="s">
        <v>1019</v>
      </c>
      <c r="B4470" s="259" t="s">
        <v>1020</v>
      </c>
      <c r="C4470" s="259" t="s">
        <v>1021</v>
      </c>
      <c r="D4470" s="259" t="s">
        <v>550</v>
      </c>
      <c r="E4470" s="259">
        <v>48</v>
      </c>
      <c r="F4470" s="259" t="s">
        <v>5730</v>
      </c>
      <c r="G4470" s="259" t="s">
        <v>358</v>
      </c>
      <c r="H4470" s="259">
        <v>1</v>
      </c>
      <c r="I4470" s="259" t="s">
        <v>547</v>
      </c>
      <c r="J4470" s="259" t="s">
        <v>8261</v>
      </c>
      <c r="K4470" s="259" t="s">
        <v>8263</v>
      </c>
      <c r="L4470" s="260">
        <v>45716</v>
      </c>
      <c r="M4470" s="259" t="s">
        <v>310</v>
      </c>
    </row>
    <row r="4471" spans="1:13" x14ac:dyDescent="0.35">
      <c r="A4471" s="261" t="s">
        <v>1019</v>
      </c>
      <c r="B4471" s="261" t="s">
        <v>1020</v>
      </c>
      <c r="C4471" s="261" t="s">
        <v>1021</v>
      </c>
      <c r="D4471" s="261" t="s">
        <v>282</v>
      </c>
      <c r="E4471" s="261">
        <v>3</v>
      </c>
      <c r="F4471" s="261" t="s">
        <v>8250</v>
      </c>
      <c r="G4471" s="261" t="s">
        <v>358</v>
      </c>
      <c r="H4471" s="261">
        <v>1</v>
      </c>
      <c r="I4471" s="261" t="s">
        <v>8251</v>
      </c>
      <c r="J4471" s="261" t="s">
        <v>8264</v>
      </c>
      <c r="K4471" s="261" t="s">
        <v>8265</v>
      </c>
      <c r="L4471" s="262">
        <v>45716</v>
      </c>
      <c r="M4471" s="261" t="s">
        <v>310</v>
      </c>
    </row>
    <row r="4472" spans="1:13" x14ac:dyDescent="0.35">
      <c r="A4472" s="259" t="s">
        <v>13</v>
      </c>
      <c r="B4472" s="259" t="s">
        <v>14</v>
      </c>
      <c r="C4472" s="259" t="s">
        <v>15</v>
      </c>
      <c r="D4472" s="259" t="s">
        <v>648</v>
      </c>
      <c r="E4472" s="259">
        <v>24947298</v>
      </c>
      <c r="F4472" s="259" t="s">
        <v>8266</v>
      </c>
      <c r="G4472" s="259" t="s">
        <v>358</v>
      </c>
      <c r="H4472" s="259">
        <v>1</v>
      </c>
      <c r="I4472" s="259" t="s">
        <v>8267</v>
      </c>
      <c r="J4472" s="259" t="s">
        <v>8268</v>
      </c>
      <c r="K4472" s="259" t="s">
        <v>8269</v>
      </c>
      <c r="L4472" s="260">
        <v>45716</v>
      </c>
      <c r="M4472" s="259" t="s">
        <v>310</v>
      </c>
    </row>
    <row r="4473" spans="1:13" x14ac:dyDescent="0.35">
      <c r="A4473" s="261" t="s">
        <v>13</v>
      </c>
      <c r="B4473" s="261" t="s">
        <v>14</v>
      </c>
      <c r="C4473" s="261" t="s">
        <v>15</v>
      </c>
      <c r="D4473" s="261" t="s">
        <v>653</v>
      </c>
      <c r="E4473" s="261">
        <v>1220190</v>
      </c>
      <c r="F4473" s="261" t="s">
        <v>8270</v>
      </c>
      <c r="G4473" s="261" t="s">
        <v>358</v>
      </c>
      <c r="H4473" s="261">
        <v>1</v>
      </c>
      <c r="I4473" s="261" t="s">
        <v>8271</v>
      </c>
      <c r="J4473" s="261" t="s">
        <v>8272</v>
      </c>
      <c r="K4473" s="261" t="s">
        <v>8273</v>
      </c>
      <c r="L4473" s="262">
        <v>45716</v>
      </c>
      <c r="M4473" s="261" t="s">
        <v>310</v>
      </c>
    </row>
    <row r="4474" spans="1:13" x14ac:dyDescent="0.35">
      <c r="A4474" s="259" t="s">
        <v>13</v>
      </c>
      <c r="B4474" s="259" t="s">
        <v>14</v>
      </c>
      <c r="C4474" s="259" t="s">
        <v>15</v>
      </c>
      <c r="D4474" s="259" t="s">
        <v>658</v>
      </c>
      <c r="E4474" s="259">
        <v>24947298</v>
      </c>
      <c r="F4474" s="259" t="s">
        <v>8266</v>
      </c>
      <c r="G4474" s="259" t="s">
        <v>358</v>
      </c>
      <c r="H4474" s="259">
        <v>1</v>
      </c>
      <c r="I4474" s="259" t="s">
        <v>8267</v>
      </c>
      <c r="J4474" s="259" t="s">
        <v>8274</v>
      </c>
      <c r="K4474" s="259" t="s">
        <v>8275</v>
      </c>
      <c r="L4474" s="260">
        <v>45716</v>
      </c>
      <c r="M4474" s="259" t="s">
        <v>310</v>
      </c>
    </row>
    <row r="4475" spans="1:13" x14ac:dyDescent="0.35">
      <c r="A4475" s="261" t="s">
        <v>13</v>
      </c>
      <c r="B4475" s="261" t="s">
        <v>14</v>
      </c>
      <c r="C4475" s="261" t="s">
        <v>15</v>
      </c>
      <c r="D4475" s="261" t="s">
        <v>663</v>
      </c>
      <c r="E4475" s="261">
        <v>24947298</v>
      </c>
      <c r="F4475" s="261" t="s">
        <v>8266</v>
      </c>
      <c r="G4475" s="261" t="s">
        <v>358</v>
      </c>
      <c r="H4475" s="261">
        <v>1</v>
      </c>
      <c r="I4475" s="261" t="s">
        <v>8267</v>
      </c>
      <c r="J4475" s="261" t="s">
        <v>8276</v>
      </c>
      <c r="K4475" s="261" t="s">
        <v>8277</v>
      </c>
      <c r="L4475" s="262">
        <v>45716</v>
      </c>
      <c r="M4475" s="261" t="s">
        <v>310</v>
      </c>
    </row>
    <row r="4476" spans="1:13" x14ac:dyDescent="0.35">
      <c r="A4476" s="259" t="s">
        <v>13</v>
      </c>
      <c r="B4476" s="259" t="s">
        <v>14</v>
      </c>
      <c r="C4476" s="259" t="s">
        <v>15</v>
      </c>
      <c r="D4476" s="259" t="s">
        <v>413</v>
      </c>
      <c r="E4476" s="259">
        <v>1773034</v>
      </c>
      <c r="F4476" s="259" t="s">
        <v>8278</v>
      </c>
      <c r="G4476" s="259" t="s">
        <v>358</v>
      </c>
      <c r="H4476" s="259">
        <v>1</v>
      </c>
      <c r="I4476" s="259" t="s">
        <v>8279</v>
      </c>
      <c r="J4476" s="259" t="s">
        <v>8280</v>
      </c>
      <c r="K4476" s="259" t="s">
        <v>8281</v>
      </c>
      <c r="L4476" s="260">
        <v>45716</v>
      </c>
      <c r="M4476" s="259" t="s">
        <v>310</v>
      </c>
    </row>
    <row r="4477" spans="1:13" x14ac:dyDescent="0.35">
      <c r="A4477" s="261" t="s">
        <v>13</v>
      </c>
      <c r="B4477" s="261" t="s">
        <v>14</v>
      </c>
      <c r="C4477" s="261" t="s">
        <v>15</v>
      </c>
      <c r="D4477" s="261" t="s">
        <v>40</v>
      </c>
      <c r="E4477" s="261">
        <v>0</v>
      </c>
      <c r="F4477" s="261" t="s">
        <v>17</v>
      </c>
      <c r="G4477" s="261" t="s">
        <v>17</v>
      </c>
      <c r="H4477" s="261" t="s">
        <v>17</v>
      </c>
      <c r="I4477" s="261" t="s">
        <v>17</v>
      </c>
      <c r="J4477" s="261" t="s">
        <v>3459</v>
      </c>
      <c r="K4477" s="261" t="s">
        <v>8282</v>
      </c>
      <c r="L4477" s="262">
        <v>45716</v>
      </c>
      <c r="M4477" s="261" t="s">
        <v>310</v>
      </c>
    </row>
    <row r="4478" spans="1:13" x14ac:dyDescent="0.35">
      <c r="A4478" s="259" t="s">
        <v>13</v>
      </c>
      <c r="B4478" s="259" t="s">
        <v>14</v>
      </c>
      <c r="C4478" s="259" t="s">
        <v>15</v>
      </c>
      <c r="D4478" s="259" t="s">
        <v>545</v>
      </c>
      <c r="E4478" s="259">
        <v>1705</v>
      </c>
      <c r="F4478" s="259" t="s">
        <v>8238</v>
      </c>
      <c r="G4478" s="259" t="s">
        <v>358</v>
      </c>
      <c r="H4478" s="259">
        <v>1</v>
      </c>
      <c r="I4478" s="259" t="s">
        <v>496</v>
      </c>
      <c r="J4478" s="259" t="s">
        <v>8283</v>
      </c>
      <c r="K4478" s="259" t="s">
        <v>8284</v>
      </c>
      <c r="L4478" s="260">
        <v>45716</v>
      </c>
      <c r="M4478" s="259" t="s">
        <v>310</v>
      </c>
    </row>
    <row r="4479" spans="1:13" x14ac:dyDescent="0.35">
      <c r="A4479" s="261" t="s">
        <v>13</v>
      </c>
      <c r="B4479" s="261" t="s">
        <v>14</v>
      </c>
      <c r="C4479" s="261" t="s">
        <v>15</v>
      </c>
      <c r="D4479" s="261" t="s">
        <v>550</v>
      </c>
      <c r="E4479" s="261">
        <v>1705</v>
      </c>
      <c r="F4479" s="261" t="s">
        <v>8238</v>
      </c>
      <c r="G4479" s="261" t="s">
        <v>358</v>
      </c>
      <c r="H4479" s="261">
        <v>1</v>
      </c>
      <c r="I4479" s="261" t="s">
        <v>496</v>
      </c>
      <c r="J4479" s="261" t="s">
        <v>8283</v>
      </c>
      <c r="K4479" s="261" t="s">
        <v>8285</v>
      </c>
      <c r="L4479" s="262">
        <v>45716</v>
      </c>
      <c r="M4479" s="261" t="s">
        <v>310</v>
      </c>
    </row>
    <row r="4480" spans="1:13" x14ac:dyDescent="0.35">
      <c r="A4480" s="259" t="s">
        <v>13</v>
      </c>
      <c r="B4480" s="259" t="s">
        <v>14</v>
      </c>
      <c r="C4480" s="259" t="s">
        <v>15</v>
      </c>
      <c r="D4480" s="259" t="s">
        <v>686</v>
      </c>
      <c r="E4480" s="259">
        <v>6152338</v>
      </c>
      <c r="F4480" s="259" t="s">
        <v>8286</v>
      </c>
      <c r="G4480" s="259" t="s">
        <v>742</v>
      </c>
      <c r="H4480" s="259">
        <v>2</v>
      </c>
      <c r="I4480" s="259" t="s">
        <v>8287</v>
      </c>
      <c r="J4480" s="259" t="s">
        <v>8288</v>
      </c>
      <c r="K4480" s="259" t="s">
        <v>8289</v>
      </c>
      <c r="L4480" s="260">
        <v>45716</v>
      </c>
      <c r="M4480" s="259" t="s">
        <v>310</v>
      </c>
    </row>
    <row r="4481" spans="1:13" x14ac:dyDescent="0.35">
      <c r="A4481" s="261" t="s">
        <v>13</v>
      </c>
      <c r="B4481" s="261" t="s">
        <v>14</v>
      </c>
      <c r="C4481" s="261" t="s">
        <v>15</v>
      </c>
      <c r="D4481" s="261" t="s">
        <v>691</v>
      </c>
      <c r="E4481" s="261">
        <v>0</v>
      </c>
      <c r="F4481" s="261" t="s">
        <v>8266</v>
      </c>
      <c r="G4481" s="261" t="s">
        <v>742</v>
      </c>
      <c r="H4481" s="261">
        <v>2</v>
      </c>
      <c r="I4481" s="261" t="s">
        <v>8267</v>
      </c>
      <c r="J4481" s="261" t="s">
        <v>8290</v>
      </c>
      <c r="K4481" s="261" t="s">
        <v>8291</v>
      </c>
      <c r="L4481" s="262">
        <v>45716</v>
      </c>
      <c r="M4481" s="261" t="s">
        <v>310</v>
      </c>
    </row>
    <row r="4482" spans="1:13" x14ac:dyDescent="0.35">
      <c r="A4482" s="259" t="s">
        <v>13</v>
      </c>
      <c r="B4482" s="259" t="s">
        <v>14</v>
      </c>
      <c r="C4482" s="259" t="s">
        <v>15</v>
      </c>
      <c r="D4482" s="259" t="s">
        <v>696</v>
      </c>
      <c r="E4482" s="259">
        <v>18794960</v>
      </c>
      <c r="F4482" s="259" t="s">
        <v>8286</v>
      </c>
      <c r="G4482" s="259" t="s">
        <v>742</v>
      </c>
      <c r="H4482" s="259">
        <v>2</v>
      </c>
      <c r="I4482" s="259" t="s">
        <v>8287</v>
      </c>
      <c r="J4482" s="259" t="s">
        <v>8292</v>
      </c>
      <c r="K4482" s="259" t="s">
        <v>8293</v>
      </c>
      <c r="L4482" s="260">
        <v>45716</v>
      </c>
      <c r="M4482" s="259" t="s">
        <v>310</v>
      </c>
    </row>
    <row r="4483" spans="1:13" x14ac:dyDescent="0.35">
      <c r="A4483" s="261" t="s">
        <v>13</v>
      </c>
      <c r="B4483" s="261" t="s">
        <v>14</v>
      </c>
      <c r="C4483" s="261" t="s">
        <v>15</v>
      </c>
      <c r="D4483" s="261" t="s">
        <v>699</v>
      </c>
      <c r="E4483" s="261">
        <v>3876999</v>
      </c>
      <c r="F4483" s="261" t="s">
        <v>8286</v>
      </c>
      <c r="G4483" s="261" t="s">
        <v>742</v>
      </c>
      <c r="H4483" s="261">
        <v>2</v>
      </c>
      <c r="I4483" s="261" t="s">
        <v>8287</v>
      </c>
      <c r="J4483" s="261" t="s">
        <v>8294</v>
      </c>
      <c r="K4483" s="261" t="s">
        <v>8295</v>
      </c>
      <c r="L4483" s="262">
        <v>45716</v>
      </c>
      <c r="M4483" s="261" t="s">
        <v>310</v>
      </c>
    </row>
    <row r="4484" spans="1:13" x14ac:dyDescent="0.35">
      <c r="A4484" s="259" t="s">
        <v>13</v>
      </c>
      <c r="B4484" s="259" t="s">
        <v>14</v>
      </c>
      <c r="C4484" s="259" t="s">
        <v>15</v>
      </c>
      <c r="D4484" s="259" t="s">
        <v>702</v>
      </c>
      <c r="E4484" s="259">
        <v>2178274</v>
      </c>
      <c r="F4484" s="259" t="s">
        <v>8286</v>
      </c>
      <c r="G4484" s="259" t="s">
        <v>742</v>
      </c>
      <c r="H4484" s="259">
        <v>2</v>
      </c>
      <c r="I4484" s="259" t="s">
        <v>8287</v>
      </c>
      <c r="J4484" s="259" t="s">
        <v>8296</v>
      </c>
      <c r="K4484" s="259" t="s">
        <v>8297</v>
      </c>
      <c r="L4484" s="260">
        <v>45716</v>
      </c>
      <c r="M4484" s="259" t="s">
        <v>310</v>
      </c>
    </row>
    <row r="4485" spans="1:13" x14ac:dyDescent="0.35">
      <c r="A4485" s="261" t="s">
        <v>13</v>
      </c>
      <c r="B4485" s="261" t="s">
        <v>14</v>
      </c>
      <c r="C4485" s="261" t="s">
        <v>15</v>
      </c>
      <c r="D4485" s="261" t="s">
        <v>572</v>
      </c>
      <c r="E4485" s="261">
        <v>97065</v>
      </c>
      <c r="F4485" s="261" t="s">
        <v>8286</v>
      </c>
      <c r="G4485" s="261" t="s">
        <v>742</v>
      </c>
      <c r="H4485" s="261">
        <v>2</v>
      </c>
      <c r="I4485" s="261" t="s">
        <v>8287</v>
      </c>
      <c r="J4485" s="261" t="s">
        <v>8298</v>
      </c>
      <c r="K4485" s="261" t="s">
        <v>8299</v>
      </c>
      <c r="L4485" s="262">
        <v>45716</v>
      </c>
      <c r="M4485" s="261" t="s">
        <v>310</v>
      </c>
    </row>
    <row r="4486" spans="1:13" x14ac:dyDescent="0.35">
      <c r="A4486" s="259" t="s">
        <v>13</v>
      </c>
      <c r="B4486" s="259" t="s">
        <v>14</v>
      </c>
      <c r="C4486" s="259" t="s">
        <v>15</v>
      </c>
      <c r="D4486" s="259" t="s">
        <v>282</v>
      </c>
      <c r="E4486" s="259">
        <v>5</v>
      </c>
      <c r="F4486" s="259" t="s">
        <v>8300</v>
      </c>
      <c r="G4486" s="259" t="s">
        <v>358</v>
      </c>
      <c r="H4486" s="259">
        <v>1</v>
      </c>
      <c r="I4486" s="259" t="s">
        <v>8279</v>
      </c>
      <c r="J4486" s="259" t="s">
        <v>4439</v>
      </c>
      <c r="K4486" s="259" t="s">
        <v>8301</v>
      </c>
      <c r="L4486" s="260">
        <v>45716</v>
      </c>
      <c r="M4486" s="259" t="s">
        <v>310</v>
      </c>
    </row>
    <row r="4487" spans="1:13" x14ac:dyDescent="0.35">
      <c r="A4487" s="261" t="s">
        <v>153</v>
      </c>
      <c r="B4487" s="261" t="s">
        <v>154</v>
      </c>
      <c r="C4487" s="261" t="s">
        <v>155</v>
      </c>
      <c r="D4487" s="261" t="s">
        <v>648</v>
      </c>
      <c r="E4487" s="261">
        <v>23753191</v>
      </c>
      <c r="F4487" s="261" t="s">
        <v>8302</v>
      </c>
      <c r="G4487" s="261" t="s">
        <v>358</v>
      </c>
      <c r="H4487" s="261">
        <v>1</v>
      </c>
      <c r="I4487" s="261" t="s">
        <v>8303</v>
      </c>
      <c r="J4487" s="261" t="s">
        <v>8304</v>
      </c>
      <c r="K4487" s="261" t="s">
        <v>8305</v>
      </c>
      <c r="L4487" s="262">
        <v>45716</v>
      </c>
      <c r="M4487" s="261" t="s">
        <v>310</v>
      </c>
    </row>
    <row r="4488" spans="1:13" x14ac:dyDescent="0.35">
      <c r="A4488" s="259" t="s">
        <v>153</v>
      </c>
      <c r="B4488" s="259" t="s">
        <v>154</v>
      </c>
      <c r="C4488" s="259" t="s">
        <v>155</v>
      </c>
      <c r="D4488" s="259" t="s">
        <v>653</v>
      </c>
      <c r="E4488" s="259">
        <v>273600</v>
      </c>
      <c r="F4488" s="259" t="s">
        <v>4336</v>
      </c>
      <c r="G4488" s="259" t="s">
        <v>358</v>
      </c>
      <c r="H4488" s="259">
        <v>1</v>
      </c>
      <c r="I4488" s="259" t="s">
        <v>8306</v>
      </c>
      <c r="J4488" s="259" t="s">
        <v>8307</v>
      </c>
      <c r="K4488" s="259" t="s">
        <v>8308</v>
      </c>
      <c r="L4488" s="260">
        <v>45716</v>
      </c>
      <c r="M4488" s="259" t="s">
        <v>310</v>
      </c>
    </row>
    <row r="4489" spans="1:13" x14ac:dyDescent="0.35">
      <c r="A4489" s="261" t="s">
        <v>153</v>
      </c>
      <c r="B4489" s="261" t="s">
        <v>154</v>
      </c>
      <c r="C4489" s="261" t="s">
        <v>155</v>
      </c>
      <c r="D4489" s="261" t="s">
        <v>658</v>
      </c>
      <c r="E4489" s="261">
        <v>23400000</v>
      </c>
      <c r="F4489" s="261" t="s">
        <v>8309</v>
      </c>
      <c r="G4489" s="261" t="s">
        <v>742</v>
      </c>
      <c r="H4489" s="261">
        <v>2</v>
      </c>
      <c r="I4489" s="261" t="s">
        <v>8310</v>
      </c>
      <c r="J4489" s="261" t="s">
        <v>8311</v>
      </c>
      <c r="K4489" s="261" t="s">
        <v>8312</v>
      </c>
      <c r="L4489" s="262">
        <v>45716</v>
      </c>
      <c r="M4489" s="261" t="s">
        <v>310</v>
      </c>
    </row>
    <row r="4490" spans="1:13" x14ac:dyDescent="0.35">
      <c r="A4490" s="259" t="s">
        <v>153</v>
      </c>
      <c r="B4490" s="259" t="s">
        <v>154</v>
      </c>
      <c r="C4490" s="259" t="s">
        <v>155</v>
      </c>
      <c r="D4490" s="259" t="s">
        <v>663</v>
      </c>
      <c r="E4490" s="259">
        <v>9692800</v>
      </c>
      <c r="F4490" s="259" t="s">
        <v>8313</v>
      </c>
      <c r="G4490" s="259" t="s">
        <v>742</v>
      </c>
      <c r="H4490" s="259">
        <v>2</v>
      </c>
      <c r="I4490" s="259" t="s">
        <v>8314</v>
      </c>
      <c r="J4490" s="259" t="s">
        <v>8315</v>
      </c>
      <c r="K4490" s="259" t="s">
        <v>8316</v>
      </c>
      <c r="L4490" s="260">
        <v>45716</v>
      </c>
      <c r="M4490" s="259" t="s">
        <v>310</v>
      </c>
    </row>
    <row r="4491" spans="1:13" x14ac:dyDescent="0.35">
      <c r="A4491" s="261" t="s">
        <v>153</v>
      </c>
      <c r="B4491" s="261" t="s">
        <v>154</v>
      </c>
      <c r="C4491" s="261" t="s">
        <v>155</v>
      </c>
      <c r="D4491" s="261" t="s">
        <v>413</v>
      </c>
      <c r="E4491" s="261">
        <v>2103945</v>
      </c>
      <c r="F4491" s="261" t="s">
        <v>8250</v>
      </c>
      <c r="G4491" s="261" t="s">
        <v>358</v>
      </c>
      <c r="H4491" s="261">
        <v>1</v>
      </c>
      <c r="I4491" s="261" t="s">
        <v>8251</v>
      </c>
      <c r="J4491" s="261" t="s">
        <v>8317</v>
      </c>
      <c r="K4491" s="261" t="s">
        <v>8318</v>
      </c>
      <c r="L4491" s="262">
        <v>45716</v>
      </c>
      <c r="M4491" s="261" t="s">
        <v>310</v>
      </c>
    </row>
    <row r="4492" spans="1:13" x14ac:dyDescent="0.35">
      <c r="A4492" s="259" t="s">
        <v>153</v>
      </c>
      <c r="B4492" s="259" t="s">
        <v>154</v>
      </c>
      <c r="C4492" s="259" t="s">
        <v>155</v>
      </c>
      <c r="D4492" s="259" t="s">
        <v>40</v>
      </c>
      <c r="E4492" s="259">
        <v>0</v>
      </c>
      <c r="F4492" s="259" t="s">
        <v>17</v>
      </c>
      <c r="G4492" s="259" t="s">
        <v>17</v>
      </c>
      <c r="H4492" s="259" t="s">
        <v>17</v>
      </c>
      <c r="I4492" s="259" t="s">
        <v>17</v>
      </c>
      <c r="J4492" s="259" t="s">
        <v>17</v>
      </c>
      <c r="K4492" s="259" t="s">
        <v>8319</v>
      </c>
      <c r="L4492" s="260">
        <v>45716</v>
      </c>
      <c r="M4492" s="259" t="s">
        <v>310</v>
      </c>
    </row>
    <row r="4493" spans="1:13" x14ac:dyDescent="0.35">
      <c r="A4493" s="261" t="s">
        <v>153</v>
      </c>
      <c r="B4493" s="261" t="s">
        <v>154</v>
      </c>
      <c r="C4493" s="261" t="s">
        <v>155</v>
      </c>
      <c r="D4493" s="261" t="s">
        <v>545</v>
      </c>
      <c r="E4493" s="261">
        <v>3023</v>
      </c>
      <c r="F4493" s="261" t="s">
        <v>5486</v>
      </c>
      <c r="G4493" s="261" t="s">
        <v>358</v>
      </c>
      <c r="H4493" s="261">
        <v>1</v>
      </c>
      <c r="I4493" s="261" t="s">
        <v>496</v>
      </c>
      <c r="J4493" s="261" t="s">
        <v>8320</v>
      </c>
      <c r="K4493" s="261" t="s">
        <v>8321</v>
      </c>
      <c r="L4493" s="262">
        <v>45716</v>
      </c>
      <c r="M4493" s="261" t="s">
        <v>310</v>
      </c>
    </row>
    <row r="4494" spans="1:13" x14ac:dyDescent="0.35">
      <c r="A4494" s="259" t="s">
        <v>153</v>
      </c>
      <c r="B4494" s="259" t="s">
        <v>154</v>
      </c>
      <c r="C4494" s="259" t="s">
        <v>155</v>
      </c>
      <c r="D4494" s="259" t="s">
        <v>550</v>
      </c>
      <c r="E4494" s="259">
        <v>3023</v>
      </c>
      <c r="F4494" s="259" t="s">
        <v>5486</v>
      </c>
      <c r="G4494" s="259" t="s">
        <v>358</v>
      </c>
      <c r="H4494" s="259">
        <v>1</v>
      </c>
      <c r="I4494" s="259" t="s">
        <v>496</v>
      </c>
      <c r="J4494" s="259" t="s">
        <v>8320</v>
      </c>
      <c r="K4494" s="259" t="s">
        <v>8322</v>
      </c>
      <c r="L4494" s="260">
        <v>45716</v>
      </c>
      <c r="M4494" s="259" t="s">
        <v>310</v>
      </c>
    </row>
    <row r="4495" spans="1:13" x14ac:dyDescent="0.35">
      <c r="A4495" s="261" t="s">
        <v>153</v>
      </c>
      <c r="B4495" s="261" t="s">
        <v>154</v>
      </c>
      <c r="C4495" s="261" t="s">
        <v>155</v>
      </c>
      <c r="D4495" s="261" t="s">
        <v>686</v>
      </c>
      <c r="E4495" s="261">
        <v>5900000</v>
      </c>
      <c r="F4495" s="261" t="s">
        <v>8309</v>
      </c>
      <c r="G4495" s="261" t="s">
        <v>742</v>
      </c>
      <c r="H4495" s="261">
        <v>2</v>
      </c>
      <c r="I4495" s="261" t="s">
        <v>8323</v>
      </c>
      <c r="J4495" s="261" t="s">
        <v>8324</v>
      </c>
      <c r="K4495" s="261" t="s">
        <v>8325</v>
      </c>
      <c r="L4495" s="262">
        <v>45716</v>
      </c>
      <c r="M4495" s="261" t="s">
        <v>310</v>
      </c>
    </row>
    <row r="4496" spans="1:13" x14ac:dyDescent="0.35">
      <c r="A4496" s="259" t="s">
        <v>153</v>
      </c>
      <c r="B4496" s="259" t="s">
        <v>154</v>
      </c>
      <c r="C4496" s="259" t="s">
        <v>155</v>
      </c>
      <c r="D4496" s="259" t="s">
        <v>691</v>
      </c>
      <c r="E4496" s="259">
        <v>13707200</v>
      </c>
      <c r="F4496" s="259" t="s">
        <v>8326</v>
      </c>
      <c r="G4496" s="259" t="s">
        <v>742</v>
      </c>
      <c r="H4496" s="259">
        <v>2</v>
      </c>
      <c r="I4496" s="259" t="s">
        <v>8327</v>
      </c>
      <c r="J4496" s="259" t="s">
        <v>8328</v>
      </c>
      <c r="K4496" s="259" t="s">
        <v>8329</v>
      </c>
      <c r="L4496" s="260">
        <v>45716</v>
      </c>
      <c r="M4496" s="259" t="s">
        <v>310</v>
      </c>
    </row>
    <row r="4497" spans="1:13" x14ac:dyDescent="0.35">
      <c r="A4497" s="261" t="s">
        <v>153</v>
      </c>
      <c r="B4497" s="261" t="s">
        <v>154</v>
      </c>
      <c r="C4497" s="261" t="s">
        <v>155</v>
      </c>
      <c r="D4497" s="261" t="s">
        <v>696</v>
      </c>
      <c r="E4497" s="261">
        <v>3792800</v>
      </c>
      <c r="F4497" s="261" t="s">
        <v>8309</v>
      </c>
      <c r="G4497" s="261" t="s">
        <v>742</v>
      </c>
      <c r="H4497" s="261">
        <v>2</v>
      </c>
      <c r="I4497" s="261" t="s">
        <v>8323</v>
      </c>
      <c r="J4497" s="261" t="s">
        <v>8330</v>
      </c>
      <c r="K4497" s="261" t="s">
        <v>8331</v>
      </c>
      <c r="L4497" s="262">
        <v>45716</v>
      </c>
      <c r="M4497" s="261" t="s">
        <v>310</v>
      </c>
    </row>
    <row r="4498" spans="1:13" x14ac:dyDescent="0.35">
      <c r="A4498" s="259" t="s">
        <v>153</v>
      </c>
      <c r="B4498" s="259" t="s">
        <v>154</v>
      </c>
      <c r="C4498" s="259" t="s">
        <v>155</v>
      </c>
      <c r="D4498" s="259" t="s">
        <v>699</v>
      </c>
      <c r="E4498" s="259">
        <v>4300000</v>
      </c>
      <c r="F4498" s="259" t="s">
        <v>8309</v>
      </c>
      <c r="G4498" s="259" t="s">
        <v>742</v>
      </c>
      <c r="H4498" s="259">
        <v>2</v>
      </c>
      <c r="I4498" s="259" t="s">
        <v>8323</v>
      </c>
      <c r="J4498" s="259" t="s">
        <v>8332</v>
      </c>
      <c r="K4498" s="259" t="s">
        <v>8333</v>
      </c>
      <c r="L4498" s="260">
        <v>45716</v>
      </c>
      <c r="M4498" s="259" t="s">
        <v>310</v>
      </c>
    </row>
    <row r="4499" spans="1:13" x14ac:dyDescent="0.35">
      <c r="A4499" s="261" t="s">
        <v>153</v>
      </c>
      <c r="B4499" s="261" t="s">
        <v>154</v>
      </c>
      <c r="C4499" s="261" t="s">
        <v>155</v>
      </c>
      <c r="D4499" s="261" t="s">
        <v>702</v>
      </c>
      <c r="E4499" s="261">
        <v>1600000</v>
      </c>
      <c r="F4499" s="261" t="s">
        <v>8309</v>
      </c>
      <c r="G4499" s="261" t="s">
        <v>742</v>
      </c>
      <c r="H4499" s="261">
        <v>2</v>
      </c>
      <c r="I4499" s="261" t="s">
        <v>8323</v>
      </c>
      <c r="J4499" s="261" t="s">
        <v>8334</v>
      </c>
      <c r="K4499" s="261" t="s">
        <v>8335</v>
      </c>
      <c r="L4499" s="262">
        <v>45716</v>
      </c>
      <c r="M4499" s="261" t="s">
        <v>310</v>
      </c>
    </row>
    <row r="4500" spans="1:13" x14ac:dyDescent="0.35">
      <c r="A4500" s="259" t="s">
        <v>153</v>
      </c>
      <c r="B4500" s="259" t="s">
        <v>154</v>
      </c>
      <c r="C4500" s="259" t="s">
        <v>155</v>
      </c>
      <c r="D4500" s="259" t="s">
        <v>572</v>
      </c>
      <c r="E4500" s="259">
        <v>0</v>
      </c>
      <c r="F4500" s="259" t="s">
        <v>8309</v>
      </c>
      <c r="G4500" s="259" t="s">
        <v>742</v>
      </c>
      <c r="H4500" s="259">
        <v>2</v>
      </c>
      <c r="I4500" s="259" t="s">
        <v>8336</v>
      </c>
      <c r="J4500" s="259" t="s">
        <v>8337</v>
      </c>
      <c r="K4500" s="259" t="s">
        <v>8338</v>
      </c>
      <c r="L4500" s="260">
        <v>45716</v>
      </c>
      <c r="M4500" s="259" t="s">
        <v>310</v>
      </c>
    </row>
    <row r="4501" spans="1:13" x14ac:dyDescent="0.35">
      <c r="A4501" s="261" t="s">
        <v>153</v>
      </c>
      <c r="B4501" s="261" t="s">
        <v>154</v>
      </c>
      <c r="C4501" s="261" t="s">
        <v>155</v>
      </c>
      <c r="D4501" s="261" t="s">
        <v>282</v>
      </c>
      <c r="E4501" s="261">
        <v>4</v>
      </c>
      <c r="F4501" s="261" t="s">
        <v>8250</v>
      </c>
      <c r="G4501" s="261" t="s">
        <v>742</v>
      </c>
      <c r="H4501" s="261">
        <v>2</v>
      </c>
      <c r="I4501" s="261" t="s">
        <v>8251</v>
      </c>
      <c r="J4501" s="261" t="s">
        <v>8339</v>
      </c>
      <c r="K4501" s="261" t="s">
        <v>8340</v>
      </c>
      <c r="L4501" s="262">
        <v>45716</v>
      </c>
      <c r="M4501" s="261" t="s">
        <v>310</v>
      </c>
    </row>
    <row r="4502" spans="1:13" x14ac:dyDescent="0.35">
      <c r="A4502" s="259" t="s">
        <v>80</v>
      </c>
      <c r="B4502" s="259" t="s">
        <v>81</v>
      </c>
      <c r="C4502" s="259" t="s">
        <v>82</v>
      </c>
      <c r="D4502" s="259" t="s">
        <v>648</v>
      </c>
      <c r="E4502" s="259">
        <v>5300000</v>
      </c>
      <c r="F4502" s="259" t="s">
        <v>7228</v>
      </c>
      <c r="G4502" s="259" t="s">
        <v>742</v>
      </c>
      <c r="H4502" s="259">
        <v>2</v>
      </c>
      <c r="I4502" s="259" t="s">
        <v>8341</v>
      </c>
      <c r="J4502" s="259" t="s">
        <v>8342</v>
      </c>
      <c r="K4502" s="259" t="s">
        <v>8343</v>
      </c>
      <c r="L4502" s="260">
        <v>45716</v>
      </c>
      <c r="M4502" s="259" t="s">
        <v>310</v>
      </c>
    </row>
    <row r="4503" spans="1:13" x14ac:dyDescent="0.35">
      <c r="A4503" s="261" t="s">
        <v>80</v>
      </c>
      <c r="B4503" s="261" t="s">
        <v>81</v>
      </c>
      <c r="C4503" s="261" t="s">
        <v>82</v>
      </c>
      <c r="D4503" s="261" t="s">
        <v>653</v>
      </c>
      <c r="E4503" s="261">
        <v>622980</v>
      </c>
      <c r="F4503" s="261" t="s">
        <v>8344</v>
      </c>
      <c r="G4503" s="261" t="s">
        <v>358</v>
      </c>
      <c r="H4503" s="261">
        <v>1</v>
      </c>
      <c r="I4503" s="261" t="s">
        <v>8345</v>
      </c>
      <c r="J4503" s="261" t="s">
        <v>8346</v>
      </c>
      <c r="K4503" s="261" t="s">
        <v>8347</v>
      </c>
      <c r="L4503" s="262">
        <v>45716</v>
      </c>
      <c r="M4503" s="261" t="s">
        <v>310</v>
      </c>
    </row>
    <row r="4504" spans="1:13" x14ac:dyDescent="0.35">
      <c r="A4504" s="259" t="s">
        <v>80</v>
      </c>
      <c r="B4504" s="259" t="s">
        <v>81</v>
      </c>
      <c r="C4504" s="259" t="s">
        <v>82</v>
      </c>
      <c r="D4504" s="259" t="s">
        <v>658</v>
      </c>
      <c r="E4504" s="259">
        <v>5300000</v>
      </c>
      <c r="F4504" s="259" t="s">
        <v>7228</v>
      </c>
      <c r="G4504" s="259" t="s">
        <v>742</v>
      </c>
      <c r="H4504" s="259">
        <v>2</v>
      </c>
      <c r="I4504" s="259" t="s">
        <v>8341</v>
      </c>
      <c r="J4504" s="259" t="s">
        <v>8348</v>
      </c>
      <c r="K4504" s="259" t="s">
        <v>8349</v>
      </c>
      <c r="L4504" s="260">
        <v>45716</v>
      </c>
      <c r="M4504" s="259" t="s">
        <v>310</v>
      </c>
    </row>
    <row r="4505" spans="1:13" x14ac:dyDescent="0.35">
      <c r="A4505" s="261" t="s">
        <v>80</v>
      </c>
      <c r="B4505" s="261" t="s">
        <v>81</v>
      </c>
      <c r="C4505" s="261" t="s">
        <v>82</v>
      </c>
      <c r="D4505" s="261" t="s">
        <v>663</v>
      </c>
      <c r="E4505" s="261">
        <v>5296124</v>
      </c>
      <c r="F4505" s="261" t="s">
        <v>8350</v>
      </c>
      <c r="G4505" s="261" t="s">
        <v>742</v>
      </c>
      <c r="H4505" s="261">
        <v>2</v>
      </c>
      <c r="I4505" s="261" t="s">
        <v>8351</v>
      </c>
      <c r="J4505" s="261" t="s">
        <v>8352</v>
      </c>
      <c r="K4505" s="261" t="s">
        <v>8353</v>
      </c>
      <c r="L4505" s="262">
        <v>45716</v>
      </c>
      <c r="M4505" s="261" t="s">
        <v>310</v>
      </c>
    </row>
    <row r="4506" spans="1:13" x14ac:dyDescent="0.35">
      <c r="A4506" s="259" t="s">
        <v>80</v>
      </c>
      <c r="B4506" s="259" t="s">
        <v>81</v>
      </c>
      <c r="C4506" s="259" t="s">
        <v>82</v>
      </c>
      <c r="D4506" s="259" t="s">
        <v>413</v>
      </c>
      <c r="E4506" s="259">
        <v>1378061</v>
      </c>
      <c r="F4506" s="259" t="s">
        <v>8250</v>
      </c>
      <c r="G4506" s="259" t="s">
        <v>358</v>
      </c>
      <c r="H4506" s="259">
        <v>1</v>
      </c>
      <c r="I4506" s="259" t="s">
        <v>8251</v>
      </c>
      <c r="J4506" s="259" t="s">
        <v>8354</v>
      </c>
      <c r="K4506" s="259" t="s">
        <v>8355</v>
      </c>
      <c r="L4506" s="260">
        <v>45716</v>
      </c>
      <c r="M4506" s="259" t="s">
        <v>310</v>
      </c>
    </row>
    <row r="4507" spans="1:13" x14ac:dyDescent="0.35">
      <c r="A4507" s="261" t="s">
        <v>80</v>
      </c>
      <c r="B4507" s="261" t="s">
        <v>81</v>
      </c>
      <c r="C4507" s="261" t="s">
        <v>82</v>
      </c>
      <c r="D4507" s="261" t="s">
        <v>40</v>
      </c>
      <c r="E4507" s="261">
        <v>0</v>
      </c>
      <c r="F4507" s="261" t="s">
        <v>17</v>
      </c>
      <c r="G4507" s="261" t="s">
        <v>17</v>
      </c>
      <c r="H4507" s="261" t="s">
        <v>17</v>
      </c>
      <c r="I4507" s="261" t="s">
        <v>17</v>
      </c>
      <c r="J4507" s="261" t="s">
        <v>17</v>
      </c>
      <c r="K4507" s="261" t="s">
        <v>8356</v>
      </c>
      <c r="L4507" s="262">
        <v>45716</v>
      </c>
      <c r="M4507" s="261" t="s">
        <v>310</v>
      </c>
    </row>
    <row r="4508" spans="1:13" x14ac:dyDescent="0.35">
      <c r="A4508" s="259" t="s">
        <v>80</v>
      </c>
      <c r="B4508" s="259" t="s">
        <v>81</v>
      </c>
      <c r="C4508" s="259" t="s">
        <v>82</v>
      </c>
      <c r="D4508" s="259" t="s">
        <v>545</v>
      </c>
      <c r="E4508" s="259">
        <v>262</v>
      </c>
      <c r="F4508" s="259" t="s">
        <v>5486</v>
      </c>
      <c r="G4508" s="259" t="s">
        <v>358</v>
      </c>
      <c r="H4508" s="259">
        <v>1</v>
      </c>
      <c r="I4508" s="259" t="s">
        <v>496</v>
      </c>
      <c r="J4508" s="259" t="s">
        <v>8357</v>
      </c>
      <c r="K4508" s="259" t="s">
        <v>8358</v>
      </c>
      <c r="L4508" s="260">
        <v>45716</v>
      </c>
      <c r="M4508" s="259" t="s">
        <v>310</v>
      </c>
    </row>
    <row r="4509" spans="1:13" x14ac:dyDescent="0.35">
      <c r="A4509" s="261" t="s">
        <v>80</v>
      </c>
      <c r="B4509" s="261" t="s">
        <v>81</v>
      </c>
      <c r="C4509" s="261" t="s">
        <v>82</v>
      </c>
      <c r="D4509" s="261" t="s">
        <v>550</v>
      </c>
      <c r="E4509" s="261">
        <v>262</v>
      </c>
      <c r="F4509" s="261" t="s">
        <v>5486</v>
      </c>
      <c r="G4509" s="261" t="s">
        <v>358</v>
      </c>
      <c r="H4509" s="261">
        <v>1</v>
      </c>
      <c r="I4509" s="261" t="s">
        <v>496</v>
      </c>
      <c r="J4509" s="261" t="s">
        <v>8357</v>
      </c>
      <c r="K4509" s="261" t="s">
        <v>8359</v>
      </c>
      <c r="L4509" s="262">
        <v>45716</v>
      </c>
      <c r="M4509" s="261" t="s">
        <v>310</v>
      </c>
    </row>
    <row r="4510" spans="1:13" x14ac:dyDescent="0.35">
      <c r="A4510" s="259" t="s">
        <v>80</v>
      </c>
      <c r="B4510" s="259" t="s">
        <v>81</v>
      </c>
      <c r="C4510" s="259" t="s">
        <v>82</v>
      </c>
      <c r="D4510" s="259" t="s">
        <v>686</v>
      </c>
      <c r="E4510" s="259">
        <v>2440338</v>
      </c>
      <c r="F4510" s="259" t="s">
        <v>8360</v>
      </c>
      <c r="G4510" s="259" t="s">
        <v>22</v>
      </c>
      <c r="H4510" s="259">
        <v>3</v>
      </c>
      <c r="I4510" s="259" t="s">
        <v>8361</v>
      </c>
      <c r="J4510" s="259" t="s">
        <v>8362</v>
      </c>
      <c r="K4510" s="259" t="s">
        <v>8363</v>
      </c>
      <c r="L4510" s="260">
        <v>45716</v>
      </c>
      <c r="M4510" s="259" t="s">
        <v>310</v>
      </c>
    </row>
    <row r="4511" spans="1:13" x14ac:dyDescent="0.35">
      <c r="A4511" s="261" t="s">
        <v>80</v>
      </c>
      <c r="B4511" s="261" t="s">
        <v>81</v>
      </c>
      <c r="C4511" s="261" t="s">
        <v>82</v>
      </c>
      <c r="D4511" s="261" t="s">
        <v>691</v>
      </c>
      <c r="E4511" s="261">
        <v>3876</v>
      </c>
      <c r="F4511" s="261" t="s">
        <v>8364</v>
      </c>
      <c r="G4511" s="261" t="s">
        <v>742</v>
      </c>
      <c r="H4511" s="261">
        <v>2</v>
      </c>
      <c r="I4511" s="261" t="s">
        <v>8365</v>
      </c>
      <c r="J4511" s="261" t="s">
        <v>8366</v>
      </c>
      <c r="K4511" s="261" t="s">
        <v>8367</v>
      </c>
      <c r="L4511" s="262">
        <v>45716</v>
      </c>
      <c r="M4511" s="261" t="s">
        <v>310</v>
      </c>
    </row>
    <row r="4512" spans="1:13" x14ac:dyDescent="0.35">
      <c r="A4512" s="259" t="s">
        <v>80</v>
      </c>
      <c r="B4512" s="259" t="s">
        <v>81</v>
      </c>
      <c r="C4512" s="259" t="s">
        <v>82</v>
      </c>
      <c r="D4512" s="259" t="s">
        <v>696</v>
      </c>
      <c r="E4512" s="259">
        <v>2855786</v>
      </c>
      <c r="F4512" s="259" t="s">
        <v>8360</v>
      </c>
      <c r="G4512" s="259" t="s">
        <v>22</v>
      </c>
      <c r="H4512" s="259">
        <v>3</v>
      </c>
      <c r="I4512" s="259" t="s">
        <v>8361</v>
      </c>
      <c r="J4512" s="259" t="s">
        <v>8368</v>
      </c>
      <c r="K4512" s="259" t="s">
        <v>8369</v>
      </c>
      <c r="L4512" s="260">
        <v>45716</v>
      </c>
      <c r="M4512" s="259" t="s">
        <v>310</v>
      </c>
    </row>
    <row r="4513" spans="1:13" x14ac:dyDescent="0.35">
      <c r="A4513" s="261" t="s">
        <v>80</v>
      </c>
      <c r="B4513" s="261" t="s">
        <v>81</v>
      </c>
      <c r="C4513" s="261" t="s">
        <v>82</v>
      </c>
      <c r="D4513" s="261" t="s">
        <v>699</v>
      </c>
      <c r="E4513" s="261">
        <v>2039410</v>
      </c>
      <c r="F4513" s="261" t="s">
        <v>8350</v>
      </c>
      <c r="G4513" s="261" t="s">
        <v>22</v>
      </c>
      <c r="H4513" s="261">
        <v>3</v>
      </c>
      <c r="I4513" s="261" t="s">
        <v>6367</v>
      </c>
      <c r="J4513" s="261" t="s">
        <v>8370</v>
      </c>
      <c r="K4513" s="261" t="s">
        <v>8371</v>
      </c>
      <c r="L4513" s="262">
        <v>45716</v>
      </c>
      <c r="M4513" s="261" t="s">
        <v>310</v>
      </c>
    </row>
    <row r="4514" spans="1:13" x14ac:dyDescent="0.35">
      <c r="A4514" s="259" t="s">
        <v>80</v>
      </c>
      <c r="B4514" s="259" t="s">
        <v>81</v>
      </c>
      <c r="C4514" s="259" t="s">
        <v>82</v>
      </c>
      <c r="D4514" s="259" t="s">
        <v>702</v>
      </c>
      <c r="E4514" s="259">
        <v>400928</v>
      </c>
      <c r="F4514" s="259" t="s">
        <v>8350</v>
      </c>
      <c r="G4514" s="259" t="s">
        <v>22</v>
      </c>
      <c r="H4514" s="259">
        <v>3</v>
      </c>
      <c r="I4514" s="259" t="s">
        <v>6367</v>
      </c>
      <c r="J4514" s="259" t="s">
        <v>8372</v>
      </c>
      <c r="K4514" s="259" t="s">
        <v>8373</v>
      </c>
      <c r="L4514" s="260">
        <v>45716</v>
      </c>
      <c r="M4514" s="259" t="s">
        <v>310</v>
      </c>
    </row>
    <row r="4515" spans="1:13" x14ac:dyDescent="0.35">
      <c r="A4515" s="261" t="s">
        <v>80</v>
      </c>
      <c r="B4515" s="261" t="s">
        <v>81</v>
      </c>
      <c r="C4515" s="261" t="s">
        <v>82</v>
      </c>
      <c r="D4515" s="261" t="s">
        <v>572</v>
      </c>
      <c r="E4515" s="261">
        <v>0</v>
      </c>
      <c r="F4515" s="261" t="s">
        <v>8350</v>
      </c>
      <c r="G4515" s="261" t="s">
        <v>22</v>
      </c>
      <c r="H4515" s="261">
        <v>3</v>
      </c>
      <c r="I4515" s="261" t="s">
        <v>6367</v>
      </c>
      <c r="J4515" s="261" t="s">
        <v>8374</v>
      </c>
      <c r="K4515" s="261" t="s">
        <v>8375</v>
      </c>
      <c r="L4515" s="262">
        <v>45716</v>
      </c>
      <c r="M4515" s="261" t="s">
        <v>310</v>
      </c>
    </row>
    <row r="4516" spans="1:13" x14ac:dyDescent="0.35">
      <c r="A4516" s="259" t="s">
        <v>80</v>
      </c>
      <c r="B4516" s="259" t="s">
        <v>81</v>
      </c>
      <c r="C4516" s="259" t="s">
        <v>82</v>
      </c>
      <c r="D4516" s="259" t="s">
        <v>282</v>
      </c>
      <c r="E4516" s="259">
        <v>4</v>
      </c>
      <c r="F4516" s="259" t="s">
        <v>8250</v>
      </c>
      <c r="G4516" s="259" t="s">
        <v>358</v>
      </c>
      <c r="H4516" s="259">
        <v>1</v>
      </c>
      <c r="I4516" s="259" t="s">
        <v>8251</v>
      </c>
      <c r="J4516" s="259" t="s">
        <v>8376</v>
      </c>
      <c r="K4516" s="259" t="s">
        <v>8377</v>
      </c>
      <c r="L4516" s="260">
        <v>45716</v>
      </c>
      <c r="M4516" s="259" t="s">
        <v>310</v>
      </c>
    </row>
    <row r="4517" spans="1:13" x14ac:dyDescent="0.35">
      <c r="A4517" s="261" t="s">
        <v>132</v>
      </c>
      <c r="B4517" s="261" t="s">
        <v>133</v>
      </c>
      <c r="C4517" s="261" t="s">
        <v>134</v>
      </c>
      <c r="D4517" s="261" t="s">
        <v>648</v>
      </c>
      <c r="E4517" s="261">
        <v>117800000</v>
      </c>
      <c r="F4517" s="261" t="s">
        <v>8378</v>
      </c>
      <c r="G4517" s="261" t="s">
        <v>742</v>
      </c>
      <c r="H4517" s="261">
        <v>2</v>
      </c>
      <c r="I4517" s="261" t="s">
        <v>8379</v>
      </c>
      <c r="J4517" s="261" t="s">
        <v>8380</v>
      </c>
      <c r="K4517" s="261" t="s">
        <v>8381</v>
      </c>
      <c r="L4517" s="262">
        <v>45716</v>
      </c>
      <c r="M4517" s="261" t="s">
        <v>310</v>
      </c>
    </row>
    <row r="4518" spans="1:13" x14ac:dyDescent="0.35">
      <c r="A4518" s="259" t="s">
        <v>132</v>
      </c>
      <c r="B4518" s="259" t="s">
        <v>133</v>
      </c>
      <c r="C4518" s="259" t="s">
        <v>134</v>
      </c>
      <c r="D4518" s="259" t="s">
        <v>653</v>
      </c>
      <c r="E4518" s="259">
        <v>2267050</v>
      </c>
      <c r="F4518" s="259" t="s">
        <v>4336</v>
      </c>
      <c r="G4518" s="259" t="s">
        <v>358</v>
      </c>
      <c r="H4518" s="259">
        <v>1</v>
      </c>
      <c r="I4518" s="259" t="s">
        <v>8382</v>
      </c>
      <c r="J4518" s="259" t="s">
        <v>8383</v>
      </c>
      <c r="K4518" s="259" t="s">
        <v>8384</v>
      </c>
      <c r="L4518" s="260">
        <v>45716</v>
      </c>
      <c r="M4518" s="259" t="s">
        <v>310</v>
      </c>
    </row>
    <row r="4519" spans="1:13" x14ac:dyDescent="0.35">
      <c r="A4519" s="261" t="s">
        <v>132</v>
      </c>
      <c r="B4519" s="261" t="s">
        <v>133</v>
      </c>
      <c r="C4519" s="261" t="s">
        <v>134</v>
      </c>
      <c r="D4519" s="261" t="s">
        <v>658</v>
      </c>
      <c r="E4519" s="261">
        <v>117800000</v>
      </c>
      <c r="F4519" s="261" t="s">
        <v>8378</v>
      </c>
      <c r="G4519" s="261" t="s">
        <v>742</v>
      </c>
      <c r="H4519" s="261">
        <v>2</v>
      </c>
      <c r="I4519" s="261" t="s">
        <v>8379</v>
      </c>
      <c r="J4519" s="261" t="s">
        <v>8385</v>
      </c>
      <c r="K4519" s="261" t="s">
        <v>8386</v>
      </c>
      <c r="L4519" s="262">
        <v>45716</v>
      </c>
      <c r="M4519" s="261" t="s">
        <v>310</v>
      </c>
    </row>
    <row r="4520" spans="1:13" x14ac:dyDescent="0.35">
      <c r="A4520" s="259" t="s">
        <v>132</v>
      </c>
      <c r="B4520" s="259" t="s">
        <v>133</v>
      </c>
      <c r="C4520" s="259" t="s">
        <v>134</v>
      </c>
      <c r="D4520" s="259" t="s">
        <v>663</v>
      </c>
      <c r="E4520" s="259">
        <v>84787439</v>
      </c>
      <c r="F4520" s="259" t="s">
        <v>8350</v>
      </c>
      <c r="G4520" s="259" t="s">
        <v>742</v>
      </c>
      <c r="H4520" s="259">
        <v>2</v>
      </c>
      <c r="I4520" s="259" t="s">
        <v>8387</v>
      </c>
      <c r="J4520" s="259" t="s">
        <v>8388</v>
      </c>
      <c r="K4520" s="259" t="s">
        <v>8389</v>
      </c>
      <c r="L4520" s="260">
        <v>45716</v>
      </c>
      <c r="M4520" s="259" t="s">
        <v>310</v>
      </c>
    </row>
    <row r="4521" spans="1:13" x14ac:dyDescent="0.35">
      <c r="A4521" s="261" t="s">
        <v>132</v>
      </c>
      <c r="B4521" s="261" t="s">
        <v>133</v>
      </c>
      <c r="C4521" s="261" t="s">
        <v>134</v>
      </c>
      <c r="D4521" s="261" t="s">
        <v>413</v>
      </c>
      <c r="E4521" s="261">
        <v>9065671</v>
      </c>
      <c r="F4521" s="261" t="s">
        <v>5810</v>
      </c>
      <c r="G4521" s="261" t="s">
        <v>742</v>
      </c>
      <c r="H4521" s="261">
        <v>2</v>
      </c>
      <c r="I4521" s="261" t="s">
        <v>8390</v>
      </c>
      <c r="J4521" s="261" t="s">
        <v>8391</v>
      </c>
      <c r="K4521" s="261" t="s">
        <v>8392</v>
      </c>
      <c r="L4521" s="262">
        <v>45716</v>
      </c>
      <c r="M4521" s="261" t="s">
        <v>310</v>
      </c>
    </row>
    <row r="4522" spans="1:13" x14ac:dyDescent="0.35">
      <c r="A4522" s="259" t="s">
        <v>132</v>
      </c>
      <c r="B4522" s="259" t="s">
        <v>133</v>
      </c>
      <c r="C4522" s="259" t="s">
        <v>134</v>
      </c>
      <c r="D4522" s="259" t="s">
        <v>40</v>
      </c>
      <c r="E4522" s="259">
        <v>0</v>
      </c>
      <c r="F4522" s="259" t="s">
        <v>17</v>
      </c>
      <c r="G4522" s="259" t="s">
        <v>17</v>
      </c>
      <c r="H4522" s="259" t="s">
        <v>17</v>
      </c>
      <c r="I4522" s="259" t="s">
        <v>17</v>
      </c>
      <c r="J4522" s="259" t="s">
        <v>17</v>
      </c>
      <c r="K4522" s="259" t="s">
        <v>8393</v>
      </c>
      <c r="L4522" s="260">
        <v>45716</v>
      </c>
      <c r="M4522" s="259" t="s">
        <v>310</v>
      </c>
    </row>
    <row r="4523" spans="1:13" x14ac:dyDescent="0.35">
      <c r="A4523" s="261" t="s">
        <v>132</v>
      </c>
      <c r="B4523" s="261" t="s">
        <v>133</v>
      </c>
      <c r="C4523" s="261" t="s">
        <v>134</v>
      </c>
      <c r="D4523" s="261" t="s">
        <v>545</v>
      </c>
      <c r="E4523" s="261">
        <v>2658</v>
      </c>
      <c r="F4523" s="261" t="s">
        <v>5730</v>
      </c>
      <c r="G4523" s="261" t="s">
        <v>358</v>
      </c>
      <c r="H4523" s="261">
        <v>1</v>
      </c>
      <c r="I4523" s="261" t="s">
        <v>496</v>
      </c>
      <c r="J4523" s="261" t="s">
        <v>8394</v>
      </c>
      <c r="K4523" s="261" t="s">
        <v>8395</v>
      </c>
      <c r="L4523" s="262">
        <v>45716</v>
      </c>
      <c r="M4523" s="261" t="s">
        <v>310</v>
      </c>
    </row>
    <row r="4524" spans="1:13" x14ac:dyDescent="0.35">
      <c r="A4524" s="259" t="s">
        <v>132</v>
      </c>
      <c r="B4524" s="259" t="s">
        <v>133</v>
      </c>
      <c r="C4524" s="259" t="s">
        <v>134</v>
      </c>
      <c r="D4524" s="259" t="s">
        <v>550</v>
      </c>
      <c r="E4524" s="259">
        <v>2658</v>
      </c>
      <c r="F4524" s="259" t="s">
        <v>5730</v>
      </c>
      <c r="G4524" s="259" t="s">
        <v>358</v>
      </c>
      <c r="H4524" s="259">
        <v>1</v>
      </c>
      <c r="I4524" s="259" t="s">
        <v>496</v>
      </c>
      <c r="J4524" s="259" t="s">
        <v>8394</v>
      </c>
      <c r="K4524" s="259" t="s">
        <v>8396</v>
      </c>
      <c r="L4524" s="260">
        <v>45716</v>
      </c>
      <c r="M4524" s="259" t="s">
        <v>310</v>
      </c>
    </row>
    <row r="4525" spans="1:13" x14ac:dyDescent="0.35">
      <c r="A4525" s="261" t="s">
        <v>132</v>
      </c>
      <c r="B4525" s="261" t="s">
        <v>133</v>
      </c>
      <c r="C4525" s="261" t="s">
        <v>134</v>
      </c>
      <c r="D4525" s="261" t="s">
        <v>686</v>
      </c>
      <c r="E4525" s="261">
        <v>21241767</v>
      </c>
      <c r="F4525" s="261" t="s">
        <v>8397</v>
      </c>
      <c r="G4525" s="261" t="s">
        <v>742</v>
      </c>
      <c r="H4525" s="261">
        <v>2</v>
      </c>
      <c r="I4525" s="261" t="s">
        <v>8398</v>
      </c>
      <c r="J4525" s="261" t="s">
        <v>8399</v>
      </c>
      <c r="K4525" s="261" t="s">
        <v>8400</v>
      </c>
      <c r="L4525" s="262">
        <v>45716</v>
      </c>
      <c r="M4525" s="261" t="s">
        <v>310</v>
      </c>
    </row>
    <row r="4526" spans="1:13" x14ac:dyDescent="0.35">
      <c r="A4526" s="259" t="s">
        <v>132</v>
      </c>
      <c r="B4526" s="259" t="s">
        <v>133</v>
      </c>
      <c r="C4526" s="259" t="s">
        <v>134</v>
      </c>
      <c r="D4526" s="259" t="s">
        <v>691</v>
      </c>
      <c r="E4526" s="259">
        <v>33012561</v>
      </c>
      <c r="F4526" s="259" t="s">
        <v>8397</v>
      </c>
      <c r="G4526" s="259" t="s">
        <v>742</v>
      </c>
      <c r="H4526" s="259">
        <v>2</v>
      </c>
      <c r="I4526" s="259" t="s">
        <v>8398</v>
      </c>
      <c r="J4526" s="259" t="s">
        <v>3762</v>
      </c>
      <c r="K4526" s="259" t="s">
        <v>8401</v>
      </c>
      <c r="L4526" s="260">
        <v>45716</v>
      </c>
      <c r="M4526" s="259" t="s">
        <v>310</v>
      </c>
    </row>
    <row r="4527" spans="1:13" x14ac:dyDescent="0.35">
      <c r="A4527" s="261" t="s">
        <v>132</v>
      </c>
      <c r="B4527" s="261" t="s">
        <v>133</v>
      </c>
      <c r="C4527" s="261" t="s">
        <v>134</v>
      </c>
      <c r="D4527" s="261" t="s">
        <v>696</v>
      </c>
      <c r="E4527" s="261">
        <v>63545672</v>
      </c>
      <c r="F4527" s="261" t="s">
        <v>8397</v>
      </c>
      <c r="G4527" s="261" t="s">
        <v>742</v>
      </c>
      <c r="H4527" s="261">
        <v>2</v>
      </c>
      <c r="I4527" s="261" t="s">
        <v>8398</v>
      </c>
      <c r="J4527" s="261" t="s">
        <v>3766</v>
      </c>
      <c r="K4527" s="261" t="s">
        <v>8402</v>
      </c>
      <c r="L4527" s="262">
        <v>45716</v>
      </c>
      <c r="M4527" s="261" t="s">
        <v>310</v>
      </c>
    </row>
    <row r="4528" spans="1:13" x14ac:dyDescent="0.35">
      <c r="A4528" s="259" t="s">
        <v>132</v>
      </c>
      <c r="B4528" s="259" t="s">
        <v>133</v>
      </c>
      <c r="C4528" s="259" t="s">
        <v>134</v>
      </c>
      <c r="D4528" s="259" t="s">
        <v>699</v>
      </c>
      <c r="E4528" s="259">
        <v>13779272</v>
      </c>
      <c r="F4528" s="259" t="s">
        <v>8397</v>
      </c>
      <c r="G4528" s="259" t="s">
        <v>742</v>
      </c>
      <c r="H4528" s="259">
        <v>2</v>
      </c>
      <c r="I4528" s="259" t="s">
        <v>8398</v>
      </c>
      <c r="J4528" s="259" t="s">
        <v>8403</v>
      </c>
      <c r="K4528" s="259" t="s">
        <v>8404</v>
      </c>
      <c r="L4528" s="260">
        <v>45716</v>
      </c>
      <c r="M4528" s="259" t="s">
        <v>310</v>
      </c>
    </row>
    <row r="4529" spans="1:13" x14ac:dyDescent="0.35">
      <c r="A4529" s="261" t="s">
        <v>132</v>
      </c>
      <c r="B4529" s="261" t="s">
        <v>133</v>
      </c>
      <c r="C4529" s="261" t="s">
        <v>134</v>
      </c>
      <c r="D4529" s="261" t="s">
        <v>702</v>
      </c>
      <c r="E4529" s="261">
        <v>7462495</v>
      </c>
      <c r="F4529" s="261" t="s">
        <v>8397</v>
      </c>
      <c r="G4529" s="261" t="s">
        <v>22</v>
      </c>
      <c r="H4529" s="261">
        <v>3</v>
      </c>
      <c r="I4529" s="261" t="s">
        <v>8398</v>
      </c>
      <c r="J4529" s="261" t="s">
        <v>8405</v>
      </c>
      <c r="K4529" s="261" t="s">
        <v>8406</v>
      </c>
      <c r="L4529" s="262">
        <v>45716</v>
      </c>
      <c r="M4529" s="261" t="s">
        <v>310</v>
      </c>
    </row>
    <row r="4530" spans="1:13" x14ac:dyDescent="0.35">
      <c r="A4530" s="259" t="s">
        <v>132</v>
      </c>
      <c r="B4530" s="259" t="s">
        <v>133</v>
      </c>
      <c r="C4530" s="259" t="s">
        <v>134</v>
      </c>
      <c r="D4530" s="259" t="s">
        <v>572</v>
      </c>
      <c r="E4530" s="259">
        <v>0</v>
      </c>
      <c r="F4530" s="259" t="s">
        <v>8397</v>
      </c>
      <c r="G4530" s="259" t="s">
        <v>22</v>
      </c>
      <c r="H4530" s="259">
        <v>3</v>
      </c>
      <c r="I4530" s="259" t="s">
        <v>8398</v>
      </c>
      <c r="J4530" s="259" t="s">
        <v>8407</v>
      </c>
      <c r="K4530" s="259" t="s">
        <v>8408</v>
      </c>
      <c r="L4530" s="260">
        <v>45716</v>
      </c>
      <c r="M4530" s="259" t="s">
        <v>310</v>
      </c>
    </row>
    <row r="4531" spans="1:13" x14ac:dyDescent="0.35">
      <c r="A4531" s="261" t="s">
        <v>132</v>
      </c>
      <c r="B4531" s="261" t="s">
        <v>133</v>
      </c>
      <c r="C4531" s="261" t="s">
        <v>134</v>
      </c>
      <c r="D4531" s="261" t="s">
        <v>282</v>
      </c>
      <c r="E4531" s="261">
        <v>4</v>
      </c>
      <c r="F4531" s="261" t="s">
        <v>8409</v>
      </c>
      <c r="G4531" s="261" t="s">
        <v>358</v>
      </c>
      <c r="H4531" s="261">
        <v>1</v>
      </c>
      <c r="I4531" s="261" t="s">
        <v>8390</v>
      </c>
      <c r="J4531" s="261" t="s">
        <v>8410</v>
      </c>
      <c r="K4531" s="261" t="s">
        <v>8411</v>
      </c>
      <c r="L4531" s="262">
        <v>45716</v>
      </c>
      <c r="M4531" s="261" t="s">
        <v>310</v>
      </c>
    </row>
    <row r="4532" spans="1:13" x14ac:dyDescent="0.35">
      <c r="A4532" s="259" t="s">
        <v>508</v>
      </c>
      <c r="B4532" s="259" t="s">
        <v>509</v>
      </c>
      <c r="C4532" s="259" t="s">
        <v>197</v>
      </c>
      <c r="D4532" s="259" t="s">
        <v>648</v>
      </c>
      <c r="E4532" s="259">
        <v>19319064</v>
      </c>
      <c r="F4532" s="259" t="s">
        <v>8412</v>
      </c>
      <c r="G4532" s="259" t="s">
        <v>358</v>
      </c>
      <c r="H4532" s="259">
        <v>1</v>
      </c>
      <c r="I4532" s="259" t="s">
        <v>8413</v>
      </c>
      <c r="J4532" s="259" t="s">
        <v>8414</v>
      </c>
      <c r="K4532" s="259" t="s">
        <v>8415</v>
      </c>
      <c r="L4532" s="260">
        <v>45716</v>
      </c>
      <c r="M4532" s="259" t="s">
        <v>310</v>
      </c>
    </row>
    <row r="4533" spans="1:13" x14ac:dyDescent="0.35">
      <c r="A4533" s="261" t="s">
        <v>508</v>
      </c>
      <c r="B4533" s="261" t="s">
        <v>509</v>
      </c>
      <c r="C4533" s="261" t="s">
        <v>197</v>
      </c>
      <c r="D4533" s="261" t="s">
        <v>653</v>
      </c>
      <c r="E4533" s="261">
        <v>1259200</v>
      </c>
      <c r="F4533" s="261" t="s">
        <v>8412</v>
      </c>
      <c r="G4533" s="261" t="s">
        <v>358</v>
      </c>
      <c r="H4533" s="261">
        <v>1</v>
      </c>
      <c r="I4533" s="261" t="s">
        <v>8416</v>
      </c>
      <c r="J4533" s="261" t="s">
        <v>8417</v>
      </c>
      <c r="K4533" s="261" t="s">
        <v>8418</v>
      </c>
      <c r="L4533" s="262">
        <v>45716</v>
      </c>
      <c r="M4533" s="261" t="s">
        <v>310</v>
      </c>
    </row>
    <row r="4534" spans="1:13" x14ac:dyDescent="0.35">
      <c r="A4534" s="259" t="s">
        <v>508</v>
      </c>
      <c r="B4534" s="259" t="s">
        <v>509</v>
      </c>
      <c r="C4534" s="259" t="s">
        <v>197</v>
      </c>
      <c r="D4534" s="259" t="s">
        <v>658</v>
      </c>
      <c r="E4534" s="259">
        <v>19319064</v>
      </c>
      <c r="F4534" s="259" t="s">
        <v>8412</v>
      </c>
      <c r="G4534" s="259" t="s">
        <v>358</v>
      </c>
      <c r="H4534" s="259">
        <v>1</v>
      </c>
      <c r="I4534" s="259" t="s">
        <v>8413</v>
      </c>
      <c r="J4534" s="259" t="s">
        <v>8419</v>
      </c>
      <c r="K4534" s="259" t="s">
        <v>8420</v>
      </c>
      <c r="L4534" s="260">
        <v>45716</v>
      </c>
      <c r="M4534" s="259" t="s">
        <v>310</v>
      </c>
    </row>
    <row r="4535" spans="1:13" x14ac:dyDescent="0.35">
      <c r="A4535" s="261" t="s">
        <v>508</v>
      </c>
      <c r="B4535" s="261" t="s">
        <v>509</v>
      </c>
      <c r="C4535" s="261" t="s">
        <v>197</v>
      </c>
      <c r="D4535" s="261" t="s">
        <v>663</v>
      </c>
      <c r="E4535" s="261">
        <v>19319064</v>
      </c>
      <c r="F4535" s="261" t="s">
        <v>8412</v>
      </c>
      <c r="G4535" s="261" t="s">
        <v>358</v>
      </c>
      <c r="H4535" s="261">
        <v>1</v>
      </c>
      <c r="I4535" s="261" t="s">
        <v>8413</v>
      </c>
      <c r="J4535" s="261" t="s">
        <v>8421</v>
      </c>
      <c r="K4535" s="261" t="s">
        <v>8422</v>
      </c>
      <c r="L4535" s="262">
        <v>45716</v>
      </c>
      <c r="M4535" s="261" t="s">
        <v>310</v>
      </c>
    </row>
    <row r="4536" spans="1:13" x14ac:dyDescent="0.35">
      <c r="A4536" s="259" t="s">
        <v>508</v>
      </c>
      <c r="B4536" s="259" t="s">
        <v>509</v>
      </c>
      <c r="C4536" s="259" t="s">
        <v>197</v>
      </c>
      <c r="D4536" s="259" t="s">
        <v>413</v>
      </c>
      <c r="E4536" s="259">
        <v>1829491</v>
      </c>
      <c r="F4536" s="259" t="s">
        <v>8423</v>
      </c>
      <c r="G4536" s="259" t="s">
        <v>358</v>
      </c>
      <c r="H4536" s="259">
        <v>1</v>
      </c>
      <c r="I4536" s="259" t="s">
        <v>8424</v>
      </c>
      <c r="J4536" s="259" t="s">
        <v>8425</v>
      </c>
      <c r="K4536" s="259" t="s">
        <v>8426</v>
      </c>
      <c r="L4536" s="260">
        <v>45716</v>
      </c>
      <c r="M4536" s="259" t="s">
        <v>310</v>
      </c>
    </row>
    <row r="4537" spans="1:13" x14ac:dyDescent="0.35">
      <c r="A4537" s="261" t="s">
        <v>508</v>
      </c>
      <c r="B4537" s="261" t="s">
        <v>509</v>
      </c>
      <c r="C4537" s="261" t="s">
        <v>197</v>
      </c>
      <c r="D4537" s="261" t="s">
        <v>40</v>
      </c>
      <c r="E4537" s="261">
        <v>0</v>
      </c>
      <c r="F4537" s="261" t="s">
        <v>17</v>
      </c>
      <c r="G4537" s="261" t="s">
        <v>17</v>
      </c>
      <c r="H4537" s="261" t="s">
        <v>17</v>
      </c>
      <c r="I4537" s="261" t="s">
        <v>17</v>
      </c>
      <c r="J4537" s="261" t="s">
        <v>17</v>
      </c>
      <c r="K4537" s="261" t="s">
        <v>8427</v>
      </c>
      <c r="L4537" s="262">
        <v>45716</v>
      </c>
      <c r="M4537" s="261" t="s">
        <v>310</v>
      </c>
    </row>
    <row r="4538" spans="1:13" x14ac:dyDescent="0.35">
      <c r="A4538" s="259" t="s">
        <v>508</v>
      </c>
      <c r="B4538" s="259" t="s">
        <v>509</v>
      </c>
      <c r="C4538" s="259" t="s">
        <v>197</v>
      </c>
      <c r="D4538" s="259" t="s">
        <v>545</v>
      </c>
      <c r="E4538" s="259">
        <v>195</v>
      </c>
      <c r="F4538" s="259" t="s">
        <v>5730</v>
      </c>
      <c r="G4538" s="259" t="s">
        <v>358</v>
      </c>
      <c r="H4538" s="259">
        <v>1</v>
      </c>
      <c r="I4538" s="259" t="s">
        <v>496</v>
      </c>
      <c r="J4538" s="259" t="s">
        <v>8428</v>
      </c>
      <c r="K4538" s="259" t="s">
        <v>8429</v>
      </c>
      <c r="L4538" s="260">
        <v>45716</v>
      </c>
      <c r="M4538" s="259" t="s">
        <v>310</v>
      </c>
    </row>
    <row r="4539" spans="1:13" x14ac:dyDescent="0.35">
      <c r="A4539" s="261" t="s">
        <v>508</v>
      </c>
      <c r="B4539" s="261" t="s">
        <v>509</v>
      </c>
      <c r="C4539" s="261" t="s">
        <v>197</v>
      </c>
      <c r="D4539" s="261" t="s">
        <v>550</v>
      </c>
      <c r="E4539" s="261">
        <v>195</v>
      </c>
      <c r="F4539" s="261" t="s">
        <v>5730</v>
      </c>
      <c r="G4539" s="261" t="s">
        <v>358</v>
      </c>
      <c r="H4539" s="261">
        <v>1</v>
      </c>
      <c r="I4539" s="261" t="s">
        <v>496</v>
      </c>
      <c r="J4539" s="261" t="s">
        <v>8428</v>
      </c>
      <c r="K4539" s="261" t="s">
        <v>8430</v>
      </c>
      <c r="L4539" s="262">
        <v>45716</v>
      </c>
      <c r="M4539" s="261" t="s">
        <v>310</v>
      </c>
    </row>
    <row r="4540" spans="1:13" x14ac:dyDescent="0.35">
      <c r="A4540" s="259" t="s">
        <v>508</v>
      </c>
      <c r="B4540" s="259" t="s">
        <v>509</v>
      </c>
      <c r="C4540" s="259" t="s">
        <v>197</v>
      </c>
      <c r="D4540" s="259" t="s">
        <v>686</v>
      </c>
      <c r="E4540" s="259">
        <v>7000000</v>
      </c>
      <c r="F4540" s="259" t="s">
        <v>8431</v>
      </c>
      <c r="G4540" s="259" t="s">
        <v>742</v>
      </c>
      <c r="H4540" s="259">
        <v>2</v>
      </c>
      <c r="I4540" s="259" t="s">
        <v>8432</v>
      </c>
      <c r="J4540" s="259" t="s">
        <v>8433</v>
      </c>
      <c r="K4540" s="259" t="s">
        <v>8434</v>
      </c>
      <c r="L4540" s="260">
        <v>45716</v>
      </c>
      <c r="M4540" s="259" t="s">
        <v>310</v>
      </c>
    </row>
    <row r="4541" spans="1:13" x14ac:dyDescent="0.35">
      <c r="A4541" s="261" t="s">
        <v>508</v>
      </c>
      <c r="B4541" s="261" t="s">
        <v>509</v>
      </c>
      <c r="C4541" s="261" t="s">
        <v>197</v>
      </c>
      <c r="D4541" s="261" t="s">
        <v>691</v>
      </c>
      <c r="E4541" s="261">
        <v>0</v>
      </c>
      <c r="F4541" s="261" t="s">
        <v>8412</v>
      </c>
      <c r="G4541" s="261" t="s">
        <v>742</v>
      </c>
      <c r="H4541" s="261">
        <v>2</v>
      </c>
      <c r="I4541" s="261" t="s">
        <v>8413</v>
      </c>
      <c r="J4541" s="261" t="s">
        <v>4514</v>
      </c>
      <c r="K4541" s="261" t="s">
        <v>8435</v>
      </c>
      <c r="L4541" s="262">
        <v>45716</v>
      </c>
      <c r="M4541" s="261" t="s">
        <v>310</v>
      </c>
    </row>
    <row r="4542" spans="1:13" x14ac:dyDescent="0.35">
      <c r="A4542" s="259" t="s">
        <v>508</v>
      </c>
      <c r="B4542" s="259" t="s">
        <v>509</v>
      </c>
      <c r="C4542" s="259" t="s">
        <v>197</v>
      </c>
      <c r="D4542" s="259" t="s">
        <v>696</v>
      </c>
      <c r="E4542" s="259">
        <v>12319064</v>
      </c>
      <c r="F4542" s="259" t="s">
        <v>8436</v>
      </c>
      <c r="G4542" s="259" t="s">
        <v>742</v>
      </c>
      <c r="H4542" s="259">
        <v>2</v>
      </c>
      <c r="I4542" s="259" t="s">
        <v>8432</v>
      </c>
      <c r="J4542" s="259" t="s">
        <v>8437</v>
      </c>
      <c r="K4542" s="259" t="s">
        <v>8438</v>
      </c>
      <c r="L4542" s="260">
        <v>45716</v>
      </c>
      <c r="M4542" s="259" t="s">
        <v>310</v>
      </c>
    </row>
    <row r="4543" spans="1:13" x14ac:dyDescent="0.35">
      <c r="A4543" s="261" t="s">
        <v>508</v>
      </c>
      <c r="B4543" s="261" t="s">
        <v>509</v>
      </c>
      <c r="C4543" s="261" t="s">
        <v>197</v>
      </c>
      <c r="D4543" s="261" t="s">
        <v>699</v>
      </c>
      <c r="E4543" s="261">
        <v>6531960</v>
      </c>
      <c r="F4543" s="261" t="s">
        <v>8439</v>
      </c>
      <c r="G4543" s="261" t="s">
        <v>742</v>
      </c>
      <c r="H4543" s="261">
        <v>2</v>
      </c>
      <c r="I4543" s="261" t="s">
        <v>8440</v>
      </c>
      <c r="J4543" s="261" t="s">
        <v>8441</v>
      </c>
      <c r="K4543" s="261" t="s">
        <v>8442</v>
      </c>
      <c r="L4543" s="262">
        <v>45716</v>
      </c>
      <c r="M4543" s="261" t="s">
        <v>310</v>
      </c>
    </row>
    <row r="4544" spans="1:13" x14ac:dyDescent="0.35">
      <c r="A4544" s="259" t="s">
        <v>508</v>
      </c>
      <c r="B4544" s="259" t="s">
        <v>509</v>
      </c>
      <c r="C4544" s="259" t="s">
        <v>197</v>
      </c>
      <c r="D4544" s="259" t="s">
        <v>702</v>
      </c>
      <c r="E4544" s="259">
        <v>468040</v>
      </c>
      <c r="F4544" s="259" t="s">
        <v>8443</v>
      </c>
      <c r="G4544" s="259" t="s">
        <v>742</v>
      </c>
      <c r="H4544" s="259">
        <v>2</v>
      </c>
      <c r="I4544" s="259" t="s">
        <v>8440</v>
      </c>
      <c r="J4544" s="259" t="s">
        <v>8444</v>
      </c>
      <c r="K4544" s="259" t="s">
        <v>8445</v>
      </c>
      <c r="L4544" s="260">
        <v>45716</v>
      </c>
      <c r="M4544" s="259" t="s">
        <v>310</v>
      </c>
    </row>
    <row r="4545" spans="1:13" x14ac:dyDescent="0.35">
      <c r="A4545" s="261" t="s">
        <v>508</v>
      </c>
      <c r="B4545" s="261" t="s">
        <v>509</v>
      </c>
      <c r="C4545" s="261" t="s">
        <v>197</v>
      </c>
      <c r="D4545" s="261" t="s">
        <v>572</v>
      </c>
      <c r="E4545" s="261">
        <v>0</v>
      </c>
      <c r="F4545" s="261" t="s">
        <v>8446</v>
      </c>
      <c r="G4545" s="261" t="s">
        <v>742</v>
      </c>
      <c r="H4545" s="261">
        <v>2</v>
      </c>
      <c r="I4545" s="261" t="s">
        <v>8440</v>
      </c>
      <c r="J4545" s="261" t="s">
        <v>8447</v>
      </c>
      <c r="K4545" s="261" t="s">
        <v>8448</v>
      </c>
      <c r="L4545" s="262">
        <v>45716</v>
      </c>
      <c r="M4545" s="261" t="s">
        <v>310</v>
      </c>
    </row>
    <row r="4546" spans="1:13" x14ac:dyDescent="0.35">
      <c r="A4546" s="259" t="s">
        <v>508</v>
      </c>
      <c r="B4546" s="259" t="s">
        <v>509</v>
      </c>
      <c r="C4546" s="259" t="s">
        <v>197</v>
      </c>
      <c r="D4546" s="259" t="s">
        <v>282</v>
      </c>
      <c r="E4546" s="259">
        <v>4</v>
      </c>
      <c r="F4546" s="259" t="s">
        <v>8423</v>
      </c>
      <c r="G4546" s="259" t="s">
        <v>358</v>
      </c>
      <c r="H4546" s="259">
        <v>1</v>
      </c>
      <c r="I4546" s="259" t="s">
        <v>8424</v>
      </c>
      <c r="J4546" s="259" t="s">
        <v>8449</v>
      </c>
      <c r="K4546" s="259" t="s">
        <v>8450</v>
      </c>
      <c r="L4546" s="260">
        <v>45716</v>
      </c>
      <c r="M4546" s="259" t="s">
        <v>310</v>
      </c>
    </row>
    <row r="4547" spans="1:13" x14ac:dyDescent="0.35">
      <c r="A4547" s="261" t="s">
        <v>195</v>
      </c>
      <c r="B4547" s="261" t="s">
        <v>196</v>
      </c>
      <c r="C4547" s="261" t="s">
        <v>197</v>
      </c>
      <c r="D4547" s="261" t="s">
        <v>648</v>
      </c>
      <c r="E4547" s="261">
        <v>19319064</v>
      </c>
      <c r="F4547" s="261" t="s">
        <v>4332</v>
      </c>
      <c r="G4547" s="261" t="s">
        <v>358</v>
      </c>
      <c r="H4547" s="261">
        <v>1</v>
      </c>
      <c r="I4547" s="261" t="s">
        <v>8413</v>
      </c>
      <c r="J4547" s="261" t="s">
        <v>8451</v>
      </c>
      <c r="K4547" s="261" t="s">
        <v>8452</v>
      </c>
      <c r="L4547" s="262">
        <v>45716</v>
      </c>
      <c r="M4547" s="261" t="s">
        <v>310</v>
      </c>
    </row>
    <row r="4548" spans="1:13" x14ac:dyDescent="0.35">
      <c r="A4548" s="259" t="s">
        <v>195</v>
      </c>
      <c r="B4548" s="259" t="s">
        <v>196</v>
      </c>
      <c r="C4548" s="259" t="s">
        <v>197</v>
      </c>
      <c r="D4548" s="259" t="s">
        <v>653</v>
      </c>
      <c r="E4548" s="259">
        <v>22320</v>
      </c>
      <c r="F4548" s="259" t="s">
        <v>8412</v>
      </c>
      <c r="G4548" s="259" t="s">
        <v>358</v>
      </c>
      <c r="H4548" s="259">
        <v>1</v>
      </c>
      <c r="I4548" s="259" t="s">
        <v>8416</v>
      </c>
      <c r="J4548" s="259" t="s">
        <v>8453</v>
      </c>
      <c r="K4548" s="259" t="s">
        <v>8454</v>
      </c>
      <c r="L4548" s="260">
        <v>45716</v>
      </c>
      <c r="M4548" s="259" t="s">
        <v>310</v>
      </c>
    </row>
    <row r="4549" spans="1:13" x14ac:dyDescent="0.35">
      <c r="A4549" s="261" t="s">
        <v>195</v>
      </c>
      <c r="B4549" s="261" t="s">
        <v>196</v>
      </c>
      <c r="C4549" s="261" t="s">
        <v>197</v>
      </c>
      <c r="D4549" s="261" t="s">
        <v>658</v>
      </c>
      <c r="E4549" s="261">
        <v>14557649</v>
      </c>
      <c r="F4549" s="261" t="s">
        <v>8455</v>
      </c>
      <c r="G4549" s="261" t="s">
        <v>358</v>
      </c>
      <c r="H4549" s="261">
        <v>1</v>
      </c>
      <c r="I4549" s="261" t="s">
        <v>8440</v>
      </c>
      <c r="J4549" s="261" t="s">
        <v>8456</v>
      </c>
      <c r="K4549" s="261" t="s">
        <v>8457</v>
      </c>
      <c r="L4549" s="262">
        <v>45716</v>
      </c>
      <c r="M4549" s="261" t="s">
        <v>310</v>
      </c>
    </row>
    <row r="4550" spans="1:13" x14ac:dyDescent="0.35">
      <c r="A4550" s="259" t="s">
        <v>195</v>
      </c>
      <c r="B4550" s="259" t="s">
        <v>196</v>
      </c>
      <c r="C4550" s="259" t="s">
        <v>197</v>
      </c>
      <c r="D4550" s="259" t="s">
        <v>663</v>
      </c>
      <c r="E4550" s="259">
        <v>14557649</v>
      </c>
      <c r="F4550" s="259" t="s">
        <v>8458</v>
      </c>
      <c r="G4550" s="259" t="s">
        <v>358</v>
      </c>
      <c r="H4550" s="259">
        <v>1</v>
      </c>
      <c r="I4550" s="259" t="s">
        <v>8459</v>
      </c>
      <c r="J4550" s="259" t="s">
        <v>8460</v>
      </c>
      <c r="K4550" s="259" t="s">
        <v>8461</v>
      </c>
      <c r="L4550" s="260">
        <v>45716</v>
      </c>
      <c r="M4550" s="259" t="s">
        <v>310</v>
      </c>
    </row>
    <row r="4551" spans="1:13" x14ac:dyDescent="0.35">
      <c r="A4551" s="261" t="s">
        <v>195</v>
      </c>
      <c r="B4551" s="261" t="s">
        <v>196</v>
      </c>
      <c r="C4551" s="261" t="s">
        <v>197</v>
      </c>
      <c r="D4551" s="261" t="s">
        <v>413</v>
      </c>
      <c r="E4551" s="261">
        <v>261000</v>
      </c>
      <c r="F4551" s="261" t="s">
        <v>8462</v>
      </c>
      <c r="G4551" s="261" t="s">
        <v>742</v>
      </c>
      <c r="H4551" s="261">
        <v>2</v>
      </c>
      <c r="I4551" s="261" t="s">
        <v>8463</v>
      </c>
      <c r="J4551" s="261" t="s">
        <v>8464</v>
      </c>
      <c r="K4551" s="261" t="s">
        <v>8465</v>
      </c>
      <c r="L4551" s="262">
        <v>45716</v>
      </c>
      <c r="M4551" s="261" t="s">
        <v>310</v>
      </c>
    </row>
    <row r="4552" spans="1:13" x14ac:dyDescent="0.35">
      <c r="A4552" s="259" t="s">
        <v>195</v>
      </c>
      <c r="B4552" s="259" t="s">
        <v>196</v>
      </c>
      <c r="C4552" s="259" t="s">
        <v>197</v>
      </c>
      <c r="D4552" s="259" t="s">
        <v>40</v>
      </c>
      <c r="E4552" s="259" t="s">
        <v>17</v>
      </c>
      <c r="F4552" s="259" t="s">
        <v>17</v>
      </c>
      <c r="G4552" s="259" t="s">
        <v>17</v>
      </c>
      <c r="H4552" s="259" t="s">
        <v>17</v>
      </c>
      <c r="I4552" s="259" t="s">
        <v>17</v>
      </c>
      <c r="J4552" s="259" t="s">
        <v>6606</v>
      </c>
      <c r="K4552" s="259" t="s">
        <v>8466</v>
      </c>
      <c r="L4552" s="260">
        <v>45716</v>
      </c>
      <c r="M4552" s="259" t="s">
        <v>310</v>
      </c>
    </row>
    <row r="4553" spans="1:13" x14ac:dyDescent="0.35">
      <c r="A4553" s="261" t="s">
        <v>195</v>
      </c>
      <c r="B4553" s="261" t="s">
        <v>196</v>
      </c>
      <c r="C4553" s="261" t="s">
        <v>197</v>
      </c>
      <c r="D4553" s="261" t="s">
        <v>545</v>
      </c>
      <c r="E4553" s="261">
        <v>158</v>
      </c>
      <c r="F4553" s="261" t="s">
        <v>5730</v>
      </c>
      <c r="G4553" s="261" t="s">
        <v>358</v>
      </c>
      <c r="H4553" s="261">
        <v>1</v>
      </c>
      <c r="I4553" s="261" t="s">
        <v>496</v>
      </c>
      <c r="J4553" s="261" t="s">
        <v>8467</v>
      </c>
      <c r="K4553" s="261" t="s">
        <v>8468</v>
      </c>
      <c r="L4553" s="262">
        <v>45716</v>
      </c>
      <c r="M4553" s="261" t="s">
        <v>310</v>
      </c>
    </row>
    <row r="4554" spans="1:13" x14ac:dyDescent="0.35">
      <c r="A4554" s="259" t="s">
        <v>195</v>
      </c>
      <c r="B4554" s="259" t="s">
        <v>196</v>
      </c>
      <c r="C4554" s="259" t="s">
        <v>197</v>
      </c>
      <c r="D4554" s="259" t="s">
        <v>550</v>
      </c>
      <c r="E4554" s="259">
        <v>195</v>
      </c>
      <c r="F4554" s="259" t="s">
        <v>5730</v>
      </c>
      <c r="G4554" s="259" t="s">
        <v>358</v>
      </c>
      <c r="H4554" s="259">
        <v>1</v>
      </c>
      <c r="I4554" s="259" t="s">
        <v>496</v>
      </c>
      <c r="J4554" s="259" t="s">
        <v>8428</v>
      </c>
      <c r="K4554" s="259" t="s">
        <v>8469</v>
      </c>
      <c r="L4554" s="260">
        <v>45716</v>
      </c>
      <c r="M4554" s="259" t="s">
        <v>310</v>
      </c>
    </row>
    <row r="4555" spans="1:13" x14ac:dyDescent="0.35">
      <c r="A4555" s="261" t="s">
        <v>195</v>
      </c>
      <c r="B4555" s="261" t="s">
        <v>196</v>
      </c>
      <c r="C4555" s="261" t="s">
        <v>197</v>
      </c>
      <c r="D4555" s="261" t="s">
        <v>686</v>
      </c>
      <c r="E4555" s="261">
        <v>674484</v>
      </c>
      <c r="F4555" s="261" t="s">
        <v>8470</v>
      </c>
      <c r="G4555" s="261" t="s">
        <v>742</v>
      </c>
      <c r="H4555" s="261">
        <v>2</v>
      </c>
      <c r="I4555" s="261" t="s">
        <v>8459</v>
      </c>
      <c r="J4555" s="261" t="s">
        <v>8471</v>
      </c>
      <c r="K4555" s="261" t="s">
        <v>8472</v>
      </c>
      <c r="L4555" s="262">
        <v>45716</v>
      </c>
      <c r="M4555" s="261" t="s">
        <v>310</v>
      </c>
    </row>
    <row r="4556" spans="1:13" x14ac:dyDescent="0.35">
      <c r="A4556" s="259" t="s">
        <v>195</v>
      </c>
      <c r="B4556" s="259" t="s">
        <v>196</v>
      </c>
      <c r="C4556" s="259" t="s">
        <v>197</v>
      </c>
      <c r="D4556" s="259" t="s">
        <v>691</v>
      </c>
      <c r="E4556" s="259">
        <v>0</v>
      </c>
      <c r="F4556" s="259" t="s">
        <v>8473</v>
      </c>
      <c r="G4556" s="259" t="s">
        <v>742</v>
      </c>
      <c r="H4556" s="259">
        <v>2</v>
      </c>
      <c r="I4556" s="259" t="s">
        <v>8440</v>
      </c>
      <c r="J4556" s="259" t="s">
        <v>8474</v>
      </c>
      <c r="K4556" s="259" t="s">
        <v>8475</v>
      </c>
      <c r="L4556" s="260">
        <v>45716</v>
      </c>
      <c r="M4556" s="259" t="s">
        <v>310</v>
      </c>
    </row>
    <row r="4557" spans="1:13" x14ac:dyDescent="0.35">
      <c r="A4557" s="261" t="s">
        <v>195</v>
      </c>
      <c r="B4557" s="261" t="s">
        <v>196</v>
      </c>
      <c r="C4557" s="261" t="s">
        <v>197</v>
      </c>
      <c r="D4557" s="261" t="s">
        <v>696</v>
      </c>
      <c r="E4557" s="261">
        <v>13883165</v>
      </c>
      <c r="F4557" s="261" t="s">
        <v>8476</v>
      </c>
      <c r="G4557" s="261" t="s">
        <v>742</v>
      </c>
      <c r="H4557" s="261">
        <v>2</v>
      </c>
      <c r="I4557" s="261" t="s">
        <v>8440</v>
      </c>
      <c r="J4557" s="261" t="s">
        <v>8477</v>
      </c>
      <c r="K4557" s="261" t="s">
        <v>8478</v>
      </c>
      <c r="L4557" s="262">
        <v>45716</v>
      </c>
      <c r="M4557" s="261" t="s">
        <v>310</v>
      </c>
    </row>
    <row r="4558" spans="1:13" x14ac:dyDescent="0.35">
      <c r="A4558" s="259" t="s">
        <v>195</v>
      </c>
      <c r="B4558" s="259" t="s">
        <v>196</v>
      </c>
      <c r="C4558" s="259" t="s">
        <v>197</v>
      </c>
      <c r="D4558" s="259" t="s">
        <v>699</v>
      </c>
      <c r="E4558" s="259">
        <v>206444</v>
      </c>
      <c r="F4558" s="259" t="s">
        <v>8479</v>
      </c>
      <c r="G4558" s="259" t="s">
        <v>742</v>
      </c>
      <c r="H4558" s="259">
        <v>2</v>
      </c>
      <c r="I4558" s="259" t="s">
        <v>8440</v>
      </c>
      <c r="J4558" s="259" t="s">
        <v>8480</v>
      </c>
      <c r="K4558" s="259" t="s">
        <v>8481</v>
      </c>
      <c r="L4558" s="260">
        <v>45716</v>
      </c>
      <c r="M4558" s="259" t="s">
        <v>310</v>
      </c>
    </row>
    <row r="4559" spans="1:13" x14ac:dyDescent="0.35">
      <c r="A4559" s="261" t="s">
        <v>195</v>
      </c>
      <c r="B4559" s="261" t="s">
        <v>196</v>
      </c>
      <c r="C4559" s="261" t="s">
        <v>197</v>
      </c>
      <c r="D4559" s="261" t="s">
        <v>702</v>
      </c>
      <c r="E4559" s="261">
        <v>468040</v>
      </c>
      <c r="F4559" s="261" t="s">
        <v>8482</v>
      </c>
      <c r="G4559" s="261" t="s">
        <v>742</v>
      </c>
      <c r="H4559" s="261">
        <v>2</v>
      </c>
      <c r="I4559" s="261" t="s">
        <v>8440</v>
      </c>
      <c r="J4559" s="261" t="s">
        <v>8483</v>
      </c>
      <c r="K4559" s="261" t="s">
        <v>8484</v>
      </c>
      <c r="L4559" s="262">
        <v>45716</v>
      </c>
      <c r="M4559" s="261" t="s">
        <v>310</v>
      </c>
    </row>
    <row r="4560" spans="1:13" x14ac:dyDescent="0.35">
      <c r="A4560" s="259" t="s">
        <v>195</v>
      </c>
      <c r="B4560" s="259" t="s">
        <v>196</v>
      </c>
      <c r="C4560" s="259" t="s">
        <v>197</v>
      </c>
      <c r="D4560" s="259" t="s">
        <v>572</v>
      </c>
      <c r="E4560" s="259">
        <v>0</v>
      </c>
      <c r="F4560" s="259" t="s">
        <v>8485</v>
      </c>
      <c r="G4560" s="259" t="s">
        <v>742</v>
      </c>
      <c r="H4560" s="259">
        <v>2</v>
      </c>
      <c r="I4560" s="259" t="s">
        <v>8440</v>
      </c>
      <c r="J4560" s="259" t="s">
        <v>8486</v>
      </c>
      <c r="K4560" s="259" t="s">
        <v>8487</v>
      </c>
      <c r="L4560" s="260">
        <v>45716</v>
      </c>
      <c r="M4560" s="259" t="s">
        <v>310</v>
      </c>
    </row>
    <row r="4561" spans="1:13" x14ac:dyDescent="0.35">
      <c r="A4561" s="261" t="s">
        <v>195</v>
      </c>
      <c r="B4561" s="261" t="s">
        <v>196</v>
      </c>
      <c r="C4561" s="261" t="s">
        <v>197</v>
      </c>
      <c r="D4561" s="261" t="s">
        <v>282</v>
      </c>
      <c r="E4561" s="261">
        <v>4</v>
      </c>
      <c r="F4561" s="261" t="s">
        <v>8488</v>
      </c>
      <c r="G4561" s="261" t="s">
        <v>358</v>
      </c>
      <c r="H4561" s="261">
        <v>1</v>
      </c>
      <c r="I4561" s="261" t="s">
        <v>8489</v>
      </c>
      <c r="J4561" s="261" t="s">
        <v>8490</v>
      </c>
      <c r="K4561" s="261" t="s">
        <v>8491</v>
      </c>
      <c r="L4561" s="262">
        <v>45716</v>
      </c>
      <c r="M4561" s="261" t="s">
        <v>310</v>
      </c>
    </row>
    <row r="4562" spans="1:13" x14ac:dyDescent="0.35">
      <c r="A4562" s="259" t="s">
        <v>204</v>
      </c>
      <c r="B4562" s="259" t="s">
        <v>205</v>
      </c>
      <c r="C4562" s="259" t="s">
        <v>197</v>
      </c>
      <c r="D4562" s="259" t="s">
        <v>648</v>
      </c>
      <c r="E4562" s="259">
        <v>4043908</v>
      </c>
      <c r="F4562" s="259" t="s">
        <v>8470</v>
      </c>
      <c r="G4562" s="259" t="s">
        <v>358</v>
      </c>
      <c r="H4562" s="259">
        <v>1</v>
      </c>
      <c r="I4562" s="259" t="s">
        <v>8440</v>
      </c>
      <c r="J4562" s="259" t="s">
        <v>8492</v>
      </c>
      <c r="K4562" s="259" t="s">
        <v>8493</v>
      </c>
      <c r="L4562" s="260">
        <v>45716</v>
      </c>
      <c r="M4562" s="259" t="s">
        <v>310</v>
      </c>
    </row>
    <row r="4563" spans="1:13" x14ac:dyDescent="0.35">
      <c r="A4563" s="261" t="s">
        <v>204</v>
      </c>
      <c r="B4563" s="261" t="s">
        <v>205</v>
      </c>
      <c r="C4563" s="261" t="s">
        <v>197</v>
      </c>
      <c r="D4563" s="261" t="s">
        <v>653</v>
      </c>
      <c r="E4563" s="261">
        <v>148765</v>
      </c>
      <c r="F4563" s="261" t="s">
        <v>8494</v>
      </c>
      <c r="G4563" s="261" t="s">
        <v>22</v>
      </c>
      <c r="H4563" s="261">
        <v>3</v>
      </c>
      <c r="I4563" s="261" t="s">
        <v>8495</v>
      </c>
      <c r="J4563" s="261" t="s">
        <v>8496</v>
      </c>
      <c r="K4563" s="261" t="s">
        <v>8497</v>
      </c>
      <c r="L4563" s="262">
        <v>45716</v>
      </c>
      <c r="M4563" s="261" t="s">
        <v>310</v>
      </c>
    </row>
    <row r="4564" spans="1:13" x14ac:dyDescent="0.35">
      <c r="A4564" s="259" t="s">
        <v>204</v>
      </c>
      <c r="B4564" s="259" t="s">
        <v>205</v>
      </c>
      <c r="C4564" s="259" t="s">
        <v>197</v>
      </c>
      <c r="D4564" s="259" t="s">
        <v>658</v>
      </c>
      <c r="E4564" s="259">
        <v>4043908</v>
      </c>
      <c r="F4564" s="259" t="s">
        <v>8470</v>
      </c>
      <c r="G4564" s="259" t="s">
        <v>358</v>
      </c>
      <c r="H4564" s="259">
        <v>1</v>
      </c>
      <c r="I4564" s="259" t="s">
        <v>8440</v>
      </c>
      <c r="J4564" s="259" t="s">
        <v>8498</v>
      </c>
      <c r="K4564" s="259" t="s">
        <v>8499</v>
      </c>
      <c r="L4564" s="260">
        <v>45716</v>
      </c>
      <c r="M4564" s="259" t="s">
        <v>310</v>
      </c>
    </row>
    <row r="4565" spans="1:13" x14ac:dyDescent="0.35">
      <c r="A4565" s="261" t="s">
        <v>204</v>
      </c>
      <c r="B4565" s="261" t="s">
        <v>205</v>
      </c>
      <c r="C4565" s="261" t="s">
        <v>197</v>
      </c>
      <c r="D4565" s="261" t="s">
        <v>663</v>
      </c>
      <c r="E4565" s="261">
        <v>4043908</v>
      </c>
      <c r="F4565" s="261" t="s">
        <v>8473</v>
      </c>
      <c r="G4565" s="261" t="s">
        <v>358</v>
      </c>
      <c r="H4565" s="261">
        <v>1</v>
      </c>
      <c r="I4565" s="261" t="s">
        <v>8440</v>
      </c>
      <c r="J4565" s="261" t="s">
        <v>8498</v>
      </c>
      <c r="K4565" s="261" t="s">
        <v>8500</v>
      </c>
      <c r="L4565" s="262">
        <v>45716</v>
      </c>
      <c r="M4565" s="261" t="s">
        <v>310</v>
      </c>
    </row>
    <row r="4566" spans="1:13" x14ac:dyDescent="0.35">
      <c r="A4566" s="259" t="s">
        <v>204</v>
      </c>
      <c r="B4566" s="259" t="s">
        <v>205</v>
      </c>
      <c r="C4566" s="259" t="s">
        <v>197</v>
      </c>
      <c r="D4566" s="259" t="s">
        <v>413</v>
      </c>
      <c r="E4566" s="259">
        <v>140167</v>
      </c>
      <c r="F4566" s="259" t="s">
        <v>8501</v>
      </c>
      <c r="G4566" s="259" t="s">
        <v>358</v>
      </c>
      <c r="H4566" s="259">
        <v>1</v>
      </c>
      <c r="I4566" s="259" t="s">
        <v>8502</v>
      </c>
      <c r="J4566" s="259" t="s">
        <v>8503</v>
      </c>
      <c r="K4566" s="259" t="s">
        <v>8504</v>
      </c>
      <c r="L4566" s="260">
        <v>45716</v>
      </c>
      <c r="M4566" s="259" t="s">
        <v>310</v>
      </c>
    </row>
    <row r="4567" spans="1:13" x14ac:dyDescent="0.35">
      <c r="A4567" s="261" t="s">
        <v>204</v>
      </c>
      <c r="B4567" s="261" t="s">
        <v>205</v>
      </c>
      <c r="C4567" s="261" t="s">
        <v>197</v>
      </c>
      <c r="D4567" s="261" t="s">
        <v>40</v>
      </c>
      <c r="E4567" s="261">
        <v>0</v>
      </c>
      <c r="F4567" s="261" t="s">
        <v>17</v>
      </c>
      <c r="G4567" s="261" t="s">
        <v>17</v>
      </c>
      <c r="H4567" s="261" t="s">
        <v>17</v>
      </c>
      <c r="I4567" s="261" t="s">
        <v>17</v>
      </c>
      <c r="J4567" s="261" t="s">
        <v>6606</v>
      </c>
      <c r="K4567" s="261" t="s">
        <v>8505</v>
      </c>
      <c r="L4567" s="262">
        <v>45716</v>
      </c>
      <c r="M4567" s="261" t="s">
        <v>310</v>
      </c>
    </row>
    <row r="4568" spans="1:13" x14ac:dyDescent="0.35">
      <c r="A4568" s="259" t="s">
        <v>204</v>
      </c>
      <c r="B4568" s="259" t="s">
        <v>205</v>
      </c>
      <c r="C4568" s="259" t="s">
        <v>197</v>
      </c>
      <c r="D4568" s="259" t="s">
        <v>545</v>
      </c>
      <c r="E4568" s="259">
        <v>28</v>
      </c>
      <c r="F4568" s="259" t="s">
        <v>5730</v>
      </c>
      <c r="G4568" s="259" t="s">
        <v>358</v>
      </c>
      <c r="H4568" s="259">
        <v>1</v>
      </c>
      <c r="I4568" s="259" t="s">
        <v>496</v>
      </c>
      <c r="J4568" s="259" t="s">
        <v>8506</v>
      </c>
      <c r="K4568" s="259" t="s">
        <v>8507</v>
      </c>
      <c r="L4568" s="260">
        <v>45716</v>
      </c>
      <c r="M4568" s="259" t="s">
        <v>310</v>
      </c>
    </row>
    <row r="4569" spans="1:13" x14ac:dyDescent="0.35">
      <c r="A4569" s="261" t="s">
        <v>204</v>
      </c>
      <c r="B4569" s="261" t="s">
        <v>205</v>
      </c>
      <c r="C4569" s="261" t="s">
        <v>197</v>
      </c>
      <c r="D4569" s="261" t="s">
        <v>550</v>
      </c>
      <c r="E4569" s="261">
        <v>195</v>
      </c>
      <c r="F4569" s="261" t="s">
        <v>5730</v>
      </c>
      <c r="G4569" s="261" t="s">
        <v>358</v>
      </c>
      <c r="H4569" s="261">
        <v>1</v>
      </c>
      <c r="I4569" s="261" t="s">
        <v>496</v>
      </c>
      <c r="J4569" s="261" t="s">
        <v>8428</v>
      </c>
      <c r="K4569" s="261" t="s">
        <v>8508</v>
      </c>
      <c r="L4569" s="262">
        <v>45716</v>
      </c>
      <c r="M4569" s="261" t="s">
        <v>310</v>
      </c>
    </row>
    <row r="4570" spans="1:13" x14ac:dyDescent="0.35">
      <c r="A4570" s="259" t="s">
        <v>204</v>
      </c>
      <c r="B4570" s="259" t="s">
        <v>205</v>
      </c>
      <c r="C4570" s="259" t="s">
        <v>197</v>
      </c>
      <c r="D4570" s="259" t="s">
        <v>686</v>
      </c>
      <c r="E4570" s="259">
        <v>1341105</v>
      </c>
      <c r="F4570" s="259" t="s">
        <v>8509</v>
      </c>
      <c r="G4570" s="259" t="s">
        <v>742</v>
      </c>
      <c r="H4570" s="259">
        <v>2</v>
      </c>
      <c r="I4570" s="259" t="s">
        <v>8510</v>
      </c>
      <c r="J4570" s="259" t="s">
        <v>8511</v>
      </c>
      <c r="K4570" s="259" t="s">
        <v>8512</v>
      </c>
      <c r="L4570" s="260">
        <v>45716</v>
      </c>
      <c r="M4570" s="259" t="s">
        <v>310</v>
      </c>
    </row>
    <row r="4571" spans="1:13" x14ac:dyDescent="0.35">
      <c r="A4571" s="261" t="s">
        <v>204</v>
      </c>
      <c r="B4571" s="261" t="s">
        <v>205</v>
      </c>
      <c r="C4571" s="261" t="s">
        <v>197</v>
      </c>
      <c r="D4571" s="261" t="s">
        <v>691</v>
      </c>
      <c r="E4571" s="261">
        <v>0</v>
      </c>
      <c r="F4571" s="261" t="s">
        <v>8513</v>
      </c>
      <c r="G4571" s="261" t="s">
        <v>742</v>
      </c>
      <c r="H4571" s="261">
        <v>2</v>
      </c>
      <c r="I4571" s="261" t="s">
        <v>8514</v>
      </c>
      <c r="J4571" s="261" t="s">
        <v>8515</v>
      </c>
      <c r="K4571" s="261" t="s">
        <v>8516</v>
      </c>
      <c r="L4571" s="262">
        <v>45716</v>
      </c>
      <c r="M4571" s="261" t="s">
        <v>310</v>
      </c>
    </row>
    <row r="4572" spans="1:13" x14ac:dyDescent="0.35">
      <c r="A4572" s="259" t="s">
        <v>204</v>
      </c>
      <c r="B4572" s="259" t="s">
        <v>205</v>
      </c>
      <c r="C4572" s="259" t="s">
        <v>197</v>
      </c>
      <c r="D4572" s="259" t="s">
        <v>696</v>
      </c>
      <c r="E4572" s="259">
        <v>2702803</v>
      </c>
      <c r="F4572" s="259" t="s">
        <v>8513</v>
      </c>
      <c r="G4572" s="259" t="s">
        <v>742</v>
      </c>
      <c r="H4572" s="259">
        <v>2</v>
      </c>
      <c r="I4572" s="259" t="s">
        <v>8514</v>
      </c>
      <c r="J4572" s="259" t="s">
        <v>8517</v>
      </c>
      <c r="K4572" s="259" t="s">
        <v>8518</v>
      </c>
      <c r="L4572" s="260">
        <v>45716</v>
      </c>
      <c r="M4572" s="259" t="s">
        <v>310</v>
      </c>
    </row>
    <row r="4573" spans="1:13" x14ac:dyDescent="0.35">
      <c r="A4573" s="261" t="s">
        <v>204</v>
      </c>
      <c r="B4573" s="261" t="s">
        <v>205</v>
      </c>
      <c r="C4573" s="261" t="s">
        <v>197</v>
      </c>
      <c r="D4573" s="261" t="s">
        <v>699</v>
      </c>
      <c r="E4573" s="261">
        <v>1341105</v>
      </c>
      <c r="F4573" s="261" t="s">
        <v>8509</v>
      </c>
      <c r="G4573" s="261" t="s">
        <v>742</v>
      </c>
      <c r="H4573" s="261">
        <v>2</v>
      </c>
      <c r="I4573" s="261" t="s">
        <v>8510</v>
      </c>
      <c r="J4573" s="261" t="s">
        <v>8519</v>
      </c>
      <c r="K4573" s="261" t="s">
        <v>8520</v>
      </c>
      <c r="L4573" s="262">
        <v>45716</v>
      </c>
      <c r="M4573" s="261" t="s">
        <v>310</v>
      </c>
    </row>
    <row r="4574" spans="1:13" x14ac:dyDescent="0.35">
      <c r="A4574" s="259" t="s">
        <v>204</v>
      </c>
      <c r="B4574" s="259" t="s">
        <v>205</v>
      </c>
      <c r="C4574" s="259" t="s">
        <v>197</v>
      </c>
      <c r="D4574" s="259" t="s">
        <v>702</v>
      </c>
      <c r="E4574" s="259">
        <v>0</v>
      </c>
      <c r="F4574" s="259" t="s">
        <v>8509</v>
      </c>
      <c r="G4574" s="259" t="s">
        <v>742</v>
      </c>
      <c r="H4574" s="259">
        <v>2</v>
      </c>
      <c r="I4574" s="259" t="s">
        <v>8510</v>
      </c>
      <c r="J4574" s="259" t="s">
        <v>8521</v>
      </c>
      <c r="K4574" s="259" t="s">
        <v>8522</v>
      </c>
      <c r="L4574" s="260">
        <v>45716</v>
      </c>
      <c r="M4574" s="259" t="s">
        <v>310</v>
      </c>
    </row>
    <row r="4575" spans="1:13" x14ac:dyDescent="0.35">
      <c r="A4575" s="261" t="s">
        <v>204</v>
      </c>
      <c r="B4575" s="261" t="s">
        <v>205</v>
      </c>
      <c r="C4575" s="261" t="s">
        <v>197</v>
      </c>
      <c r="D4575" s="261" t="s">
        <v>572</v>
      </c>
      <c r="E4575" s="261">
        <v>0</v>
      </c>
      <c r="F4575" s="261" t="s">
        <v>8523</v>
      </c>
      <c r="G4575" s="261" t="s">
        <v>742</v>
      </c>
      <c r="H4575" s="261">
        <v>2</v>
      </c>
      <c r="I4575" s="261" t="s">
        <v>8524</v>
      </c>
      <c r="J4575" s="261" t="s">
        <v>8486</v>
      </c>
      <c r="K4575" s="261" t="s">
        <v>8525</v>
      </c>
      <c r="L4575" s="262">
        <v>45716</v>
      </c>
      <c r="M4575" s="261" t="s">
        <v>310</v>
      </c>
    </row>
    <row r="4576" spans="1:13" x14ac:dyDescent="0.35">
      <c r="A4576" s="259" t="s">
        <v>204</v>
      </c>
      <c r="B4576" s="259" t="s">
        <v>205</v>
      </c>
      <c r="C4576" s="259" t="s">
        <v>197</v>
      </c>
      <c r="D4576" s="259" t="s">
        <v>282</v>
      </c>
      <c r="E4576" s="259">
        <v>3</v>
      </c>
      <c r="F4576" s="259" t="s">
        <v>8526</v>
      </c>
      <c r="G4576" s="259" t="s">
        <v>358</v>
      </c>
      <c r="H4576" s="259">
        <v>1</v>
      </c>
      <c r="I4576" s="259" t="s">
        <v>8463</v>
      </c>
      <c r="J4576" s="259" t="s">
        <v>8527</v>
      </c>
      <c r="K4576" s="259" t="s">
        <v>8528</v>
      </c>
      <c r="L4576" s="260">
        <v>45716</v>
      </c>
      <c r="M4576" s="259" t="s">
        <v>310</v>
      </c>
    </row>
    <row r="4577" spans="1:13" x14ac:dyDescent="0.35">
      <c r="A4577" s="261" t="s">
        <v>216</v>
      </c>
      <c r="B4577" s="261" t="s">
        <v>217</v>
      </c>
      <c r="C4577" s="261" t="s">
        <v>197</v>
      </c>
      <c r="D4577" s="261" t="s">
        <v>648</v>
      </c>
      <c r="E4577" s="261">
        <v>19319064</v>
      </c>
      <c r="F4577" s="261" t="s">
        <v>4332</v>
      </c>
      <c r="G4577" s="261" t="s">
        <v>358</v>
      </c>
      <c r="H4577" s="261">
        <v>1</v>
      </c>
      <c r="I4577" s="261" t="s">
        <v>8413</v>
      </c>
      <c r="J4577" s="261" t="s">
        <v>8529</v>
      </c>
      <c r="K4577" s="261" t="s">
        <v>8530</v>
      </c>
      <c r="L4577" s="262">
        <v>45716</v>
      </c>
      <c r="M4577" s="261" t="s">
        <v>310</v>
      </c>
    </row>
    <row r="4578" spans="1:13" x14ac:dyDescent="0.35">
      <c r="A4578" s="259" t="s">
        <v>216</v>
      </c>
      <c r="B4578" s="259" t="s">
        <v>217</v>
      </c>
      <c r="C4578" s="259" t="s">
        <v>197</v>
      </c>
      <c r="D4578" s="259" t="s">
        <v>653</v>
      </c>
      <c r="E4578" s="259">
        <v>374096</v>
      </c>
      <c r="F4578" s="259" t="s">
        <v>8531</v>
      </c>
      <c r="G4578" s="259" t="s">
        <v>22</v>
      </c>
      <c r="H4578" s="259">
        <v>3</v>
      </c>
      <c r="I4578" s="259" t="s">
        <v>8532</v>
      </c>
      <c r="J4578" s="259" t="s">
        <v>8533</v>
      </c>
      <c r="K4578" s="259" t="s">
        <v>8534</v>
      </c>
      <c r="L4578" s="260">
        <v>45716</v>
      </c>
      <c r="M4578" s="259" t="s">
        <v>310</v>
      </c>
    </row>
    <row r="4579" spans="1:13" x14ac:dyDescent="0.35">
      <c r="A4579" s="261" t="s">
        <v>216</v>
      </c>
      <c r="B4579" s="261" t="s">
        <v>217</v>
      </c>
      <c r="C4579" s="261" t="s">
        <v>197</v>
      </c>
      <c r="D4579" s="261" t="s">
        <v>658</v>
      </c>
      <c r="E4579" s="261">
        <v>3011885</v>
      </c>
      <c r="F4579" s="261" t="s">
        <v>8470</v>
      </c>
      <c r="G4579" s="261" t="s">
        <v>358</v>
      </c>
      <c r="H4579" s="261">
        <v>1</v>
      </c>
      <c r="I4579" s="261" t="s">
        <v>8440</v>
      </c>
      <c r="J4579" s="261" t="s">
        <v>8535</v>
      </c>
      <c r="K4579" s="261" t="s">
        <v>8536</v>
      </c>
      <c r="L4579" s="262">
        <v>45716</v>
      </c>
      <c r="M4579" s="261" t="s">
        <v>310</v>
      </c>
    </row>
    <row r="4580" spans="1:13" x14ac:dyDescent="0.35">
      <c r="A4580" s="259" t="s">
        <v>216</v>
      </c>
      <c r="B4580" s="259" t="s">
        <v>217</v>
      </c>
      <c r="C4580" s="259" t="s">
        <v>197</v>
      </c>
      <c r="D4580" s="259" t="s">
        <v>663</v>
      </c>
      <c r="E4580" s="259">
        <v>3011885</v>
      </c>
      <c r="F4580" s="259" t="s">
        <v>8470</v>
      </c>
      <c r="G4580" s="259" t="s">
        <v>358</v>
      </c>
      <c r="H4580" s="259">
        <v>1</v>
      </c>
      <c r="I4580" s="259" t="s">
        <v>8440</v>
      </c>
      <c r="J4580" s="259" t="s">
        <v>8537</v>
      </c>
      <c r="K4580" s="259" t="s">
        <v>8538</v>
      </c>
      <c r="L4580" s="260">
        <v>45716</v>
      </c>
      <c r="M4580" s="259" t="s">
        <v>310</v>
      </c>
    </row>
    <row r="4581" spans="1:13" x14ac:dyDescent="0.35">
      <c r="A4581" s="261" t="s">
        <v>216</v>
      </c>
      <c r="B4581" s="261" t="s">
        <v>217</v>
      </c>
      <c r="C4581" s="261" t="s">
        <v>197</v>
      </c>
      <c r="D4581" s="261" t="s">
        <v>413</v>
      </c>
      <c r="E4581" s="261">
        <v>759058</v>
      </c>
      <c r="F4581" s="261" t="s">
        <v>8539</v>
      </c>
      <c r="G4581" s="261" t="s">
        <v>358</v>
      </c>
      <c r="H4581" s="261">
        <v>1</v>
      </c>
      <c r="I4581" s="261" t="s">
        <v>8540</v>
      </c>
      <c r="J4581" s="261" t="s">
        <v>8541</v>
      </c>
      <c r="K4581" s="261" t="s">
        <v>8542</v>
      </c>
      <c r="L4581" s="262">
        <v>45716</v>
      </c>
      <c r="M4581" s="261" t="s">
        <v>310</v>
      </c>
    </row>
    <row r="4582" spans="1:13" x14ac:dyDescent="0.35">
      <c r="A4582" s="259" t="s">
        <v>216</v>
      </c>
      <c r="B4582" s="259" t="s">
        <v>217</v>
      </c>
      <c r="C4582" s="259" t="s">
        <v>197</v>
      </c>
      <c r="D4582" s="259" t="s">
        <v>40</v>
      </c>
      <c r="E4582" s="259">
        <v>0</v>
      </c>
      <c r="F4582" s="259" t="s">
        <v>17</v>
      </c>
      <c r="G4582" s="259" t="s">
        <v>17</v>
      </c>
      <c r="H4582" s="259" t="s">
        <v>17</v>
      </c>
      <c r="I4582" s="259" t="s">
        <v>17</v>
      </c>
      <c r="J4582" s="259" t="s">
        <v>6606</v>
      </c>
      <c r="K4582" s="259" t="s">
        <v>8543</v>
      </c>
      <c r="L4582" s="260">
        <v>45716</v>
      </c>
      <c r="M4582" s="259" t="s">
        <v>310</v>
      </c>
    </row>
    <row r="4583" spans="1:13" x14ac:dyDescent="0.35">
      <c r="A4583" s="261" t="s">
        <v>216</v>
      </c>
      <c r="B4583" s="261" t="s">
        <v>217</v>
      </c>
      <c r="C4583" s="261" t="s">
        <v>197</v>
      </c>
      <c r="D4583" s="261" t="s">
        <v>545</v>
      </c>
      <c r="E4583" s="261">
        <v>9</v>
      </c>
      <c r="F4583" s="261" t="s">
        <v>5730</v>
      </c>
      <c r="G4583" s="261" t="s">
        <v>358</v>
      </c>
      <c r="H4583" s="261">
        <v>1</v>
      </c>
      <c r="I4583" s="261" t="s">
        <v>496</v>
      </c>
      <c r="J4583" s="261" t="s">
        <v>8544</v>
      </c>
      <c r="K4583" s="261" t="s">
        <v>8545</v>
      </c>
      <c r="L4583" s="262">
        <v>45716</v>
      </c>
      <c r="M4583" s="261" t="s">
        <v>310</v>
      </c>
    </row>
    <row r="4584" spans="1:13" x14ac:dyDescent="0.35">
      <c r="A4584" s="259" t="s">
        <v>216</v>
      </c>
      <c r="B4584" s="259" t="s">
        <v>217</v>
      </c>
      <c r="C4584" s="259" t="s">
        <v>197</v>
      </c>
      <c r="D4584" s="259" t="s">
        <v>550</v>
      </c>
      <c r="E4584" s="259">
        <v>195</v>
      </c>
      <c r="F4584" s="259" t="s">
        <v>5730</v>
      </c>
      <c r="G4584" s="259" t="s">
        <v>358</v>
      </c>
      <c r="H4584" s="259">
        <v>1</v>
      </c>
      <c r="I4584" s="259" t="s">
        <v>496</v>
      </c>
      <c r="J4584" s="259" t="s">
        <v>8428</v>
      </c>
      <c r="K4584" s="259" t="s">
        <v>8546</v>
      </c>
      <c r="L4584" s="260">
        <v>45716</v>
      </c>
      <c r="M4584" s="259" t="s">
        <v>310</v>
      </c>
    </row>
    <row r="4585" spans="1:13" x14ac:dyDescent="0.35">
      <c r="A4585" s="261" t="s">
        <v>216</v>
      </c>
      <c r="B4585" s="261" t="s">
        <v>217</v>
      </c>
      <c r="C4585" s="261" t="s">
        <v>197</v>
      </c>
      <c r="D4585" s="261" t="s">
        <v>686</v>
      </c>
      <c r="E4585" s="261">
        <v>2399468</v>
      </c>
      <c r="F4585" s="261" t="s">
        <v>8470</v>
      </c>
      <c r="G4585" s="261" t="s">
        <v>742</v>
      </c>
      <c r="H4585" s="261">
        <v>2</v>
      </c>
      <c r="I4585" s="261" t="s">
        <v>8440</v>
      </c>
      <c r="J4585" s="261" t="s">
        <v>8547</v>
      </c>
      <c r="K4585" s="261" t="s">
        <v>8548</v>
      </c>
      <c r="L4585" s="262">
        <v>45716</v>
      </c>
      <c r="M4585" s="261" t="s">
        <v>310</v>
      </c>
    </row>
    <row r="4586" spans="1:13" x14ac:dyDescent="0.35">
      <c r="A4586" s="259" t="s">
        <v>216</v>
      </c>
      <c r="B4586" s="259" t="s">
        <v>217</v>
      </c>
      <c r="C4586" s="259" t="s">
        <v>197</v>
      </c>
      <c r="D4586" s="259" t="s">
        <v>691</v>
      </c>
      <c r="E4586" s="259">
        <v>0</v>
      </c>
      <c r="F4586" s="259" t="s">
        <v>8470</v>
      </c>
      <c r="G4586" s="259" t="s">
        <v>742</v>
      </c>
      <c r="H4586" s="259">
        <v>2</v>
      </c>
      <c r="I4586" s="259" t="s">
        <v>8440</v>
      </c>
      <c r="J4586" s="259" t="s">
        <v>8549</v>
      </c>
      <c r="K4586" s="259" t="s">
        <v>8550</v>
      </c>
      <c r="L4586" s="260">
        <v>45716</v>
      </c>
      <c r="M4586" s="259" t="s">
        <v>310</v>
      </c>
    </row>
    <row r="4587" spans="1:13" x14ac:dyDescent="0.35">
      <c r="A4587" s="261" t="s">
        <v>216</v>
      </c>
      <c r="B4587" s="261" t="s">
        <v>217</v>
      </c>
      <c r="C4587" s="261" t="s">
        <v>197</v>
      </c>
      <c r="D4587" s="261" t="s">
        <v>696</v>
      </c>
      <c r="E4587" s="261">
        <v>612418</v>
      </c>
      <c r="F4587" s="261" t="s">
        <v>8470</v>
      </c>
      <c r="G4587" s="261" t="s">
        <v>742</v>
      </c>
      <c r="H4587" s="261">
        <v>2</v>
      </c>
      <c r="I4587" s="261" t="s">
        <v>8440</v>
      </c>
      <c r="J4587" s="261" t="s">
        <v>8551</v>
      </c>
      <c r="K4587" s="261" t="s">
        <v>8552</v>
      </c>
      <c r="L4587" s="262">
        <v>45716</v>
      </c>
      <c r="M4587" s="261" t="s">
        <v>310</v>
      </c>
    </row>
    <row r="4588" spans="1:13" x14ac:dyDescent="0.35">
      <c r="A4588" s="259" t="s">
        <v>216</v>
      </c>
      <c r="B4588" s="259" t="s">
        <v>217</v>
      </c>
      <c r="C4588" s="259" t="s">
        <v>197</v>
      </c>
      <c r="D4588" s="259" t="s">
        <v>699</v>
      </c>
      <c r="E4588" s="259">
        <v>2399468</v>
      </c>
      <c r="F4588" s="259" t="s">
        <v>8470</v>
      </c>
      <c r="G4588" s="259" t="s">
        <v>742</v>
      </c>
      <c r="H4588" s="259">
        <v>2</v>
      </c>
      <c r="I4588" s="259" t="s">
        <v>8440</v>
      </c>
      <c r="J4588" s="259" t="s">
        <v>8553</v>
      </c>
      <c r="K4588" s="259" t="s">
        <v>8554</v>
      </c>
      <c r="L4588" s="260">
        <v>45716</v>
      </c>
      <c r="M4588" s="259" t="s">
        <v>310</v>
      </c>
    </row>
    <row r="4589" spans="1:13" x14ac:dyDescent="0.35">
      <c r="A4589" s="261" t="s">
        <v>216</v>
      </c>
      <c r="B4589" s="261" t="s">
        <v>217</v>
      </c>
      <c r="C4589" s="261" t="s">
        <v>197</v>
      </c>
      <c r="D4589" s="261" t="s">
        <v>702</v>
      </c>
      <c r="E4589" s="261">
        <v>0</v>
      </c>
      <c r="F4589" s="261" t="s">
        <v>8470</v>
      </c>
      <c r="G4589" s="261" t="s">
        <v>742</v>
      </c>
      <c r="H4589" s="261">
        <v>2</v>
      </c>
      <c r="I4589" s="261" t="s">
        <v>8440</v>
      </c>
      <c r="J4589" s="261" t="s">
        <v>8555</v>
      </c>
      <c r="K4589" s="261" t="s">
        <v>8556</v>
      </c>
      <c r="L4589" s="262">
        <v>45716</v>
      </c>
      <c r="M4589" s="261" t="s">
        <v>310</v>
      </c>
    </row>
    <row r="4590" spans="1:13" x14ac:dyDescent="0.35">
      <c r="A4590" s="259" t="s">
        <v>216</v>
      </c>
      <c r="B4590" s="259" t="s">
        <v>217</v>
      </c>
      <c r="C4590" s="259" t="s">
        <v>197</v>
      </c>
      <c r="D4590" s="259" t="s">
        <v>572</v>
      </c>
      <c r="E4590" s="259">
        <v>0</v>
      </c>
      <c r="F4590" s="259" t="s">
        <v>8470</v>
      </c>
      <c r="G4590" s="259" t="s">
        <v>742</v>
      </c>
      <c r="H4590" s="259">
        <v>2</v>
      </c>
      <c r="I4590" s="259" t="s">
        <v>8440</v>
      </c>
      <c r="J4590" s="259" t="s">
        <v>8557</v>
      </c>
      <c r="K4590" s="259" t="s">
        <v>8558</v>
      </c>
      <c r="L4590" s="260">
        <v>45716</v>
      </c>
      <c r="M4590" s="259" t="s">
        <v>310</v>
      </c>
    </row>
    <row r="4591" spans="1:13" x14ac:dyDescent="0.35">
      <c r="A4591" s="261" t="s">
        <v>216</v>
      </c>
      <c r="B4591" s="261" t="s">
        <v>217</v>
      </c>
      <c r="C4591" s="261" t="s">
        <v>197</v>
      </c>
      <c r="D4591" s="261" t="s">
        <v>282</v>
      </c>
      <c r="E4591" s="261">
        <v>4</v>
      </c>
      <c r="F4591" s="261" t="s">
        <v>8488</v>
      </c>
      <c r="G4591" s="261" t="s">
        <v>358</v>
      </c>
      <c r="H4591" s="261">
        <v>1</v>
      </c>
      <c r="I4591" s="261" t="s">
        <v>8489</v>
      </c>
      <c r="J4591" s="261" t="s">
        <v>8559</v>
      </c>
      <c r="K4591" s="261" t="s">
        <v>8560</v>
      </c>
      <c r="L4591" s="262">
        <v>45716</v>
      </c>
      <c r="M4591" s="261" t="s">
        <v>310</v>
      </c>
    </row>
    <row r="4592" spans="1:13" x14ac:dyDescent="0.35">
      <c r="A4592" s="259" t="s">
        <v>104</v>
      </c>
      <c r="B4592" s="259" t="s">
        <v>105</v>
      </c>
      <c r="C4592" s="259" t="s">
        <v>106</v>
      </c>
      <c r="D4592" s="259" t="s">
        <v>648</v>
      </c>
      <c r="E4592" s="259">
        <v>29416218</v>
      </c>
      <c r="F4592" s="259" t="s">
        <v>8561</v>
      </c>
      <c r="G4592" s="259" t="s">
        <v>358</v>
      </c>
      <c r="H4592" s="259">
        <v>1</v>
      </c>
      <c r="I4592" s="259" t="s">
        <v>8562</v>
      </c>
      <c r="J4592" s="259" t="s">
        <v>8563</v>
      </c>
      <c r="K4592" s="259" t="s">
        <v>8564</v>
      </c>
      <c r="L4592" s="260">
        <v>45716</v>
      </c>
      <c r="M4592" s="259" t="s">
        <v>310</v>
      </c>
    </row>
    <row r="4593" spans="1:13" x14ac:dyDescent="0.35">
      <c r="A4593" s="261" t="s">
        <v>104</v>
      </c>
      <c r="B4593" s="261" t="s">
        <v>105</v>
      </c>
      <c r="C4593" s="261" t="s">
        <v>106</v>
      </c>
      <c r="D4593" s="261" t="s">
        <v>653</v>
      </c>
      <c r="E4593" s="261">
        <v>472710</v>
      </c>
      <c r="F4593" s="261" t="s">
        <v>4336</v>
      </c>
      <c r="G4593" s="261" t="s">
        <v>358</v>
      </c>
      <c r="H4593" s="261">
        <v>1</v>
      </c>
      <c r="I4593" s="261" t="s">
        <v>8565</v>
      </c>
      <c r="J4593" s="261" t="s">
        <v>8566</v>
      </c>
      <c r="K4593" s="261" t="s">
        <v>8567</v>
      </c>
      <c r="L4593" s="262">
        <v>45716</v>
      </c>
      <c r="M4593" s="261" t="s">
        <v>310</v>
      </c>
    </row>
    <row r="4594" spans="1:13" x14ac:dyDescent="0.35">
      <c r="A4594" s="259" t="s">
        <v>104</v>
      </c>
      <c r="B4594" s="259" t="s">
        <v>105</v>
      </c>
      <c r="C4594" s="259" t="s">
        <v>106</v>
      </c>
      <c r="D4594" s="259" t="s">
        <v>658</v>
      </c>
      <c r="E4594" s="259">
        <v>29416218</v>
      </c>
      <c r="F4594" s="259" t="s">
        <v>8561</v>
      </c>
      <c r="G4594" s="259" t="s">
        <v>742</v>
      </c>
      <c r="H4594" s="259">
        <v>2</v>
      </c>
      <c r="I4594" s="259" t="s">
        <v>8562</v>
      </c>
      <c r="J4594" s="259" t="s">
        <v>8568</v>
      </c>
      <c r="K4594" s="259" t="s">
        <v>8569</v>
      </c>
      <c r="L4594" s="260">
        <v>45716</v>
      </c>
      <c r="M4594" s="259" t="s">
        <v>310</v>
      </c>
    </row>
    <row r="4595" spans="1:13" x14ac:dyDescent="0.35">
      <c r="A4595" s="261" t="s">
        <v>104</v>
      </c>
      <c r="B4595" s="261" t="s">
        <v>105</v>
      </c>
      <c r="C4595" s="261" t="s">
        <v>106</v>
      </c>
      <c r="D4595" s="261" t="s">
        <v>663</v>
      </c>
      <c r="E4595" s="261">
        <v>8948289</v>
      </c>
      <c r="F4595" s="261" t="s">
        <v>8570</v>
      </c>
      <c r="G4595" s="261" t="s">
        <v>22</v>
      </c>
      <c r="H4595" s="261">
        <v>3</v>
      </c>
      <c r="I4595" s="261" t="s">
        <v>8571</v>
      </c>
      <c r="J4595" s="261" t="s">
        <v>8572</v>
      </c>
      <c r="K4595" s="261" t="s">
        <v>8573</v>
      </c>
      <c r="L4595" s="262">
        <v>45716</v>
      </c>
      <c r="M4595" s="261" t="s">
        <v>310</v>
      </c>
    </row>
    <row r="4596" spans="1:13" x14ac:dyDescent="0.35">
      <c r="A4596" s="259" t="s">
        <v>104</v>
      </c>
      <c r="B4596" s="259" t="s">
        <v>105</v>
      </c>
      <c r="C4596" s="259" t="s">
        <v>106</v>
      </c>
      <c r="D4596" s="259" t="s">
        <v>413</v>
      </c>
      <c r="E4596" s="259">
        <v>2426128</v>
      </c>
      <c r="F4596" s="259" t="s">
        <v>5810</v>
      </c>
      <c r="G4596" s="259" t="s">
        <v>358</v>
      </c>
      <c r="H4596" s="259">
        <v>1</v>
      </c>
      <c r="I4596" s="259" t="s">
        <v>8574</v>
      </c>
      <c r="J4596" s="259" t="s">
        <v>8575</v>
      </c>
      <c r="K4596" s="259" t="s">
        <v>8576</v>
      </c>
      <c r="L4596" s="260">
        <v>45716</v>
      </c>
      <c r="M4596" s="259" t="s">
        <v>310</v>
      </c>
    </row>
    <row r="4597" spans="1:13" x14ac:dyDescent="0.35">
      <c r="A4597" s="261" t="s">
        <v>104</v>
      </c>
      <c r="B4597" s="261" t="s">
        <v>105</v>
      </c>
      <c r="C4597" s="261" t="s">
        <v>106</v>
      </c>
      <c r="D4597" s="261" t="s">
        <v>40</v>
      </c>
      <c r="E4597" s="261">
        <v>0</v>
      </c>
      <c r="F4597" s="261" t="s">
        <v>17</v>
      </c>
      <c r="G4597" s="261" t="s">
        <v>17</v>
      </c>
      <c r="H4597" s="261" t="s">
        <v>17</v>
      </c>
      <c r="I4597" s="261" t="s">
        <v>17</v>
      </c>
      <c r="J4597" s="261" t="s">
        <v>6606</v>
      </c>
      <c r="K4597" s="261" t="s">
        <v>8577</v>
      </c>
      <c r="L4597" s="262">
        <v>45716</v>
      </c>
      <c r="M4597" s="261" t="s">
        <v>310</v>
      </c>
    </row>
    <row r="4598" spans="1:13" x14ac:dyDescent="0.35">
      <c r="A4598" s="259" t="s">
        <v>104</v>
      </c>
      <c r="B4598" s="259" t="s">
        <v>105</v>
      </c>
      <c r="C4598" s="259" t="s">
        <v>106</v>
      </c>
      <c r="D4598" s="259" t="s">
        <v>545</v>
      </c>
      <c r="E4598" s="259">
        <v>859</v>
      </c>
      <c r="F4598" s="259" t="s">
        <v>5486</v>
      </c>
      <c r="G4598" s="259" t="s">
        <v>358</v>
      </c>
      <c r="H4598" s="259">
        <v>1</v>
      </c>
      <c r="I4598" s="259" t="s">
        <v>496</v>
      </c>
      <c r="J4598" s="259" t="s">
        <v>8578</v>
      </c>
      <c r="K4598" s="259" t="s">
        <v>8579</v>
      </c>
      <c r="L4598" s="260">
        <v>45716</v>
      </c>
      <c r="M4598" s="259" t="s">
        <v>310</v>
      </c>
    </row>
    <row r="4599" spans="1:13" x14ac:dyDescent="0.35">
      <c r="A4599" s="261" t="s">
        <v>104</v>
      </c>
      <c r="B4599" s="261" t="s">
        <v>105</v>
      </c>
      <c r="C4599" s="261" t="s">
        <v>106</v>
      </c>
      <c r="D4599" s="261" t="s">
        <v>550</v>
      </c>
      <c r="E4599" s="261">
        <v>859</v>
      </c>
      <c r="F4599" s="261" t="s">
        <v>5486</v>
      </c>
      <c r="G4599" s="261" t="s">
        <v>358</v>
      </c>
      <c r="H4599" s="261">
        <v>1</v>
      </c>
      <c r="I4599" s="261" t="s">
        <v>496</v>
      </c>
      <c r="J4599" s="261" t="s">
        <v>8578</v>
      </c>
      <c r="K4599" s="261" t="s">
        <v>8580</v>
      </c>
      <c r="L4599" s="262">
        <v>45716</v>
      </c>
      <c r="M4599" s="261" t="s">
        <v>310</v>
      </c>
    </row>
    <row r="4600" spans="1:13" x14ac:dyDescent="0.35">
      <c r="A4600" s="259" t="s">
        <v>104</v>
      </c>
      <c r="B4600" s="259" t="s">
        <v>105</v>
      </c>
      <c r="C4600" s="259" t="s">
        <v>106</v>
      </c>
      <c r="D4600" s="259" t="s">
        <v>686</v>
      </c>
      <c r="E4600" s="259">
        <v>3374138</v>
      </c>
      <c r="F4600" s="259" t="s">
        <v>8581</v>
      </c>
      <c r="G4600" s="259" t="s">
        <v>742</v>
      </c>
      <c r="H4600" s="259">
        <v>2</v>
      </c>
      <c r="I4600" s="259" t="s">
        <v>8582</v>
      </c>
      <c r="J4600" s="259" t="s">
        <v>8583</v>
      </c>
      <c r="K4600" s="259" t="s">
        <v>8584</v>
      </c>
      <c r="L4600" s="260">
        <v>45716</v>
      </c>
      <c r="M4600" s="259" t="s">
        <v>310</v>
      </c>
    </row>
    <row r="4601" spans="1:13" x14ac:dyDescent="0.35">
      <c r="A4601" s="261" t="s">
        <v>104</v>
      </c>
      <c r="B4601" s="261" t="s">
        <v>105</v>
      </c>
      <c r="C4601" s="261" t="s">
        <v>106</v>
      </c>
      <c r="D4601" s="261" t="s">
        <v>691</v>
      </c>
      <c r="E4601" s="261">
        <v>20467929</v>
      </c>
      <c r="F4601" s="261" t="s">
        <v>8585</v>
      </c>
      <c r="G4601" s="261" t="s">
        <v>22</v>
      </c>
      <c r="H4601" s="261">
        <v>3</v>
      </c>
      <c r="I4601" s="261" t="s">
        <v>8586</v>
      </c>
      <c r="J4601" s="261" t="s">
        <v>8587</v>
      </c>
      <c r="K4601" s="261" t="s">
        <v>8588</v>
      </c>
      <c r="L4601" s="262">
        <v>45716</v>
      </c>
      <c r="M4601" s="261" t="s">
        <v>310</v>
      </c>
    </row>
    <row r="4602" spans="1:13" x14ac:dyDescent="0.35">
      <c r="A4602" s="259" t="s">
        <v>104</v>
      </c>
      <c r="B4602" s="259" t="s">
        <v>105</v>
      </c>
      <c r="C4602" s="259" t="s">
        <v>106</v>
      </c>
      <c r="D4602" s="259" t="s">
        <v>696</v>
      </c>
      <c r="E4602" s="259">
        <v>5574151</v>
      </c>
      <c r="F4602" s="259" t="s">
        <v>8589</v>
      </c>
      <c r="G4602" s="259" t="s">
        <v>22</v>
      </c>
      <c r="H4602" s="259">
        <v>3</v>
      </c>
      <c r="I4602" s="259" t="s">
        <v>8590</v>
      </c>
      <c r="J4602" s="259" t="s">
        <v>8591</v>
      </c>
      <c r="K4602" s="259" t="s">
        <v>8592</v>
      </c>
      <c r="L4602" s="260">
        <v>45716</v>
      </c>
      <c r="M4602" s="259" t="s">
        <v>310</v>
      </c>
    </row>
    <row r="4603" spans="1:13" x14ac:dyDescent="0.35">
      <c r="A4603" s="261" t="s">
        <v>104</v>
      </c>
      <c r="B4603" s="261" t="s">
        <v>105</v>
      </c>
      <c r="C4603" s="261" t="s">
        <v>106</v>
      </c>
      <c r="D4603" s="261" t="s">
        <v>699</v>
      </c>
      <c r="E4603" s="261">
        <v>3374138</v>
      </c>
      <c r="F4603" s="261" t="s">
        <v>8593</v>
      </c>
      <c r="G4603" s="261" t="s">
        <v>22</v>
      </c>
      <c r="H4603" s="261">
        <v>3</v>
      </c>
      <c r="I4603" s="261" t="s">
        <v>8594</v>
      </c>
      <c r="J4603" s="261" t="s">
        <v>8595</v>
      </c>
      <c r="K4603" s="261" t="s">
        <v>8596</v>
      </c>
      <c r="L4603" s="262">
        <v>45716</v>
      </c>
      <c r="M4603" s="261" t="s">
        <v>310</v>
      </c>
    </row>
    <row r="4604" spans="1:13" x14ac:dyDescent="0.35">
      <c r="A4604" s="259" t="s">
        <v>104</v>
      </c>
      <c r="B4604" s="259" t="s">
        <v>105</v>
      </c>
      <c r="C4604" s="259" t="s">
        <v>106</v>
      </c>
      <c r="D4604" s="259" t="s">
        <v>702</v>
      </c>
      <c r="E4604" s="259">
        <v>0</v>
      </c>
      <c r="F4604" s="259" t="s">
        <v>8593</v>
      </c>
      <c r="G4604" s="259" t="s">
        <v>22</v>
      </c>
      <c r="H4604" s="259">
        <v>3</v>
      </c>
      <c r="I4604" s="259" t="s">
        <v>8597</v>
      </c>
      <c r="J4604" s="259" t="s">
        <v>8598</v>
      </c>
      <c r="K4604" s="259" t="s">
        <v>8599</v>
      </c>
      <c r="L4604" s="260">
        <v>45716</v>
      </c>
      <c r="M4604" s="259" t="s">
        <v>310</v>
      </c>
    </row>
    <row r="4605" spans="1:13" x14ac:dyDescent="0.35">
      <c r="A4605" s="261" t="s">
        <v>104</v>
      </c>
      <c r="B4605" s="261" t="s">
        <v>105</v>
      </c>
      <c r="C4605" s="261" t="s">
        <v>106</v>
      </c>
      <c r="D4605" s="261" t="s">
        <v>572</v>
      </c>
      <c r="E4605" s="261">
        <v>0</v>
      </c>
      <c r="F4605" s="261" t="s">
        <v>8600</v>
      </c>
      <c r="G4605" s="261" t="s">
        <v>22</v>
      </c>
      <c r="H4605" s="261">
        <v>3</v>
      </c>
      <c r="I4605" s="261" t="s">
        <v>8601</v>
      </c>
      <c r="J4605" s="261" t="s">
        <v>8602</v>
      </c>
      <c r="K4605" s="261" t="s">
        <v>8603</v>
      </c>
      <c r="L4605" s="262">
        <v>45716</v>
      </c>
      <c r="M4605" s="261" t="s">
        <v>310</v>
      </c>
    </row>
    <row r="4606" spans="1:13" x14ac:dyDescent="0.35">
      <c r="A4606" s="259" t="s">
        <v>104</v>
      </c>
      <c r="B4606" s="259" t="s">
        <v>105</v>
      </c>
      <c r="C4606" s="259" t="s">
        <v>106</v>
      </c>
      <c r="D4606" s="259" t="s">
        <v>282</v>
      </c>
      <c r="E4606" s="259">
        <v>5</v>
      </c>
      <c r="F4606" s="259" t="s">
        <v>5810</v>
      </c>
      <c r="G4606" s="259" t="s">
        <v>358</v>
      </c>
      <c r="H4606" s="259">
        <v>1</v>
      </c>
      <c r="I4606" s="259" t="s">
        <v>8604</v>
      </c>
      <c r="J4606" s="259" t="s">
        <v>8605</v>
      </c>
      <c r="K4606" s="259" t="s">
        <v>8606</v>
      </c>
      <c r="L4606" s="260">
        <v>45716</v>
      </c>
      <c r="M4606" s="259" t="s">
        <v>310</v>
      </c>
    </row>
    <row r="4607" spans="1:13" x14ac:dyDescent="0.35">
      <c r="A4607" s="261" t="s">
        <v>108</v>
      </c>
      <c r="B4607" s="261" t="s">
        <v>109</v>
      </c>
      <c r="C4607" s="261" t="s">
        <v>106</v>
      </c>
      <c r="D4607" s="261" t="s">
        <v>648</v>
      </c>
      <c r="E4607" s="261">
        <v>29416218</v>
      </c>
      <c r="F4607" s="261" t="s">
        <v>8561</v>
      </c>
      <c r="G4607" s="261" t="s">
        <v>358</v>
      </c>
      <c r="H4607" s="261">
        <v>1</v>
      </c>
      <c r="I4607" s="261" t="s">
        <v>8562</v>
      </c>
      <c r="J4607" s="261" t="s">
        <v>8563</v>
      </c>
      <c r="K4607" s="261" t="s">
        <v>8607</v>
      </c>
      <c r="L4607" s="262">
        <v>45716</v>
      </c>
      <c r="M4607" s="261" t="s">
        <v>310</v>
      </c>
    </row>
    <row r="4608" spans="1:13" x14ac:dyDescent="0.35">
      <c r="A4608" s="259" t="s">
        <v>108</v>
      </c>
      <c r="B4608" s="259" t="s">
        <v>109</v>
      </c>
      <c r="C4608" s="259" t="s">
        <v>106</v>
      </c>
      <c r="D4608" s="259" t="s">
        <v>653</v>
      </c>
      <c r="E4608" s="259">
        <v>34263</v>
      </c>
      <c r="F4608" s="259" t="s">
        <v>8608</v>
      </c>
      <c r="G4608" s="259" t="s">
        <v>742</v>
      </c>
      <c r="H4608" s="259">
        <v>2</v>
      </c>
      <c r="I4608" s="259" t="s">
        <v>8609</v>
      </c>
      <c r="J4608" s="259" t="s">
        <v>8610</v>
      </c>
      <c r="K4608" s="259" t="s">
        <v>8611</v>
      </c>
      <c r="L4608" s="260">
        <v>45716</v>
      </c>
      <c r="M4608" s="259" t="s">
        <v>310</v>
      </c>
    </row>
    <row r="4609" spans="1:13" x14ac:dyDescent="0.35">
      <c r="A4609" s="261" t="s">
        <v>108</v>
      </c>
      <c r="B4609" s="261" t="s">
        <v>109</v>
      </c>
      <c r="C4609" s="261" t="s">
        <v>106</v>
      </c>
      <c r="D4609" s="261" t="s">
        <v>658</v>
      </c>
      <c r="E4609" s="261">
        <v>5336891</v>
      </c>
      <c r="F4609" s="261" t="s">
        <v>8612</v>
      </c>
      <c r="G4609" s="261" t="s">
        <v>358</v>
      </c>
      <c r="H4609" s="261">
        <v>1</v>
      </c>
      <c r="I4609" s="261" t="s">
        <v>8613</v>
      </c>
      <c r="J4609" s="261" t="s">
        <v>8614</v>
      </c>
      <c r="K4609" s="261" t="s">
        <v>8615</v>
      </c>
      <c r="L4609" s="262">
        <v>45716</v>
      </c>
      <c r="M4609" s="261" t="s">
        <v>310</v>
      </c>
    </row>
    <row r="4610" spans="1:13" x14ac:dyDescent="0.35">
      <c r="A4610" s="259" t="s">
        <v>108</v>
      </c>
      <c r="B4610" s="259" t="s">
        <v>109</v>
      </c>
      <c r="C4610" s="259" t="s">
        <v>106</v>
      </c>
      <c r="D4610" s="259" t="s">
        <v>663</v>
      </c>
      <c r="E4610" s="259">
        <v>5336891</v>
      </c>
      <c r="F4610" s="259" t="s">
        <v>8612</v>
      </c>
      <c r="G4610" s="259" t="s">
        <v>358</v>
      </c>
      <c r="H4610" s="259">
        <v>1</v>
      </c>
      <c r="I4610" s="259" t="s">
        <v>8613</v>
      </c>
      <c r="J4610" s="259" t="s">
        <v>8616</v>
      </c>
      <c r="K4610" s="259" t="s">
        <v>8617</v>
      </c>
      <c r="L4610" s="260">
        <v>45716</v>
      </c>
      <c r="M4610" s="259" t="s">
        <v>310</v>
      </c>
    </row>
    <row r="4611" spans="1:13" x14ac:dyDescent="0.35">
      <c r="A4611" s="261" t="s">
        <v>108</v>
      </c>
      <c r="B4611" s="261" t="s">
        <v>109</v>
      </c>
      <c r="C4611" s="261" t="s">
        <v>106</v>
      </c>
      <c r="D4611" s="261" t="s">
        <v>413</v>
      </c>
      <c r="E4611" s="261">
        <v>792941</v>
      </c>
      <c r="F4611" s="261" t="s">
        <v>5810</v>
      </c>
      <c r="G4611" s="261" t="s">
        <v>358</v>
      </c>
      <c r="H4611" s="261">
        <v>1</v>
      </c>
      <c r="I4611" s="261" t="s">
        <v>8604</v>
      </c>
      <c r="J4611" s="261" t="s">
        <v>8618</v>
      </c>
      <c r="K4611" s="261" t="s">
        <v>8619</v>
      </c>
      <c r="L4611" s="262">
        <v>45716</v>
      </c>
      <c r="M4611" s="261" t="s">
        <v>310</v>
      </c>
    </row>
    <row r="4612" spans="1:13" x14ac:dyDescent="0.35">
      <c r="A4612" s="259" t="s">
        <v>108</v>
      </c>
      <c r="B4612" s="259" t="s">
        <v>109</v>
      </c>
      <c r="C4612" s="259" t="s">
        <v>106</v>
      </c>
      <c r="D4612" s="259" t="s">
        <v>40</v>
      </c>
      <c r="E4612" s="259">
        <v>0</v>
      </c>
      <c r="F4612" s="259" t="s">
        <v>17</v>
      </c>
      <c r="G4612" s="259" t="s">
        <v>17</v>
      </c>
      <c r="H4612" s="259" t="s">
        <v>17</v>
      </c>
      <c r="I4612" s="259" t="s">
        <v>17</v>
      </c>
      <c r="J4612" s="259" t="s">
        <v>6606</v>
      </c>
      <c r="K4612" s="259" t="s">
        <v>8620</v>
      </c>
      <c r="L4612" s="260">
        <v>45716</v>
      </c>
      <c r="M4612" s="259" t="s">
        <v>310</v>
      </c>
    </row>
    <row r="4613" spans="1:13" x14ac:dyDescent="0.35">
      <c r="A4613" s="261" t="s">
        <v>108</v>
      </c>
      <c r="B4613" s="261" t="s">
        <v>109</v>
      </c>
      <c r="C4613" s="261" t="s">
        <v>106</v>
      </c>
      <c r="D4613" s="261" t="s">
        <v>545</v>
      </c>
      <c r="E4613" s="261">
        <v>248</v>
      </c>
      <c r="F4613" s="261" t="s">
        <v>5486</v>
      </c>
      <c r="G4613" s="261" t="s">
        <v>358</v>
      </c>
      <c r="H4613" s="261">
        <v>1</v>
      </c>
      <c r="I4613" s="261" t="s">
        <v>496</v>
      </c>
      <c r="J4613" s="261" t="s">
        <v>8621</v>
      </c>
      <c r="K4613" s="261" t="s">
        <v>8622</v>
      </c>
      <c r="L4613" s="262">
        <v>45716</v>
      </c>
      <c r="M4613" s="261" t="s">
        <v>310</v>
      </c>
    </row>
    <row r="4614" spans="1:13" x14ac:dyDescent="0.35">
      <c r="A4614" s="259" t="s">
        <v>108</v>
      </c>
      <c r="B4614" s="259" t="s">
        <v>109</v>
      </c>
      <c r="C4614" s="259" t="s">
        <v>106</v>
      </c>
      <c r="D4614" s="259" t="s">
        <v>550</v>
      </c>
      <c r="E4614" s="259">
        <v>859</v>
      </c>
      <c r="F4614" s="259" t="s">
        <v>5486</v>
      </c>
      <c r="G4614" s="259" t="s">
        <v>358</v>
      </c>
      <c r="H4614" s="259">
        <v>1</v>
      </c>
      <c r="I4614" s="259" t="s">
        <v>496</v>
      </c>
      <c r="J4614" s="259" t="s">
        <v>8578</v>
      </c>
      <c r="K4614" s="259" t="s">
        <v>8623</v>
      </c>
      <c r="L4614" s="260">
        <v>45716</v>
      </c>
      <c r="M4614" s="259" t="s">
        <v>310</v>
      </c>
    </row>
    <row r="4615" spans="1:13" x14ac:dyDescent="0.35">
      <c r="A4615" s="261" t="s">
        <v>108</v>
      </c>
      <c r="B4615" s="261" t="s">
        <v>109</v>
      </c>
      <c r="C4615" s="261" t="s">
        <v>106</v>
      </c>
      <c r="D4615" s="261" t="s">
        <v>686</v>
      </c>
      <c r="E4615" s="261">
        <v>1184505</v>
      </c>
      <c r="F4615" s="261" t="s">
        <v>8624</v>
      </c>
      <c r="G4615" s="261" t="s">
        <v>742</v>
      </c>
      <c r="H4615" s="261">
        <v>2</v>
      </c>
      <c r="I4615" s="261" t="s">
        <v>8597</v>
      </c>
      <c r="J4615" s="261" t="s">
        <v>8625</v>
      </c>
      <c r="K4615" s="261" t="s">
        <v>8626</v>
      </c>
      <c r="L4615" s="262">
        <v>45716</v>
      </c>
      <c r="M4615" s="261" t="s">
        <v>310</v>
      </c>
    </row>
    <row r="4616" spans="1:13" x14ac:dyDescent="0.35">
      <c r="A4616" s="259" t="s">
        <v>108</v>
      </c>
      <c r="B4616" s="259" t="s">
        <v>109</v>
      </c>
      <c r="C4616" s="259" t="s">
        <v>106</v>
      </c>
      <c r="D4616" s="259" t="s">
        <v>691</v>
      </c>
      <c r="E4616" s="259">
        <v>0</v>
      </c>
      <c r="F4616" s="259" t="s">
        <v>8612</v>
      </c>
      <c r="G4616" s="259" t="s">
        <v>742</v>
      </c>
      <c r="H4616" s="259">
        <v>2</v>
      </c>
      <c r="I4616" s="259" t="s">
        <v>8613</v>
      </c>
      <c r="J4616" s="259" t="s">
        <v>3762</v>
      </c>
      <c r="K4616" s="259" t="s">
        <v>8627</v>
      </c>
      <c r="L4616" s="260">
        <v>45716</v>
      </c>
      <c r="M4616" s="259" t="s">
        <v>310</v>
      </c>
    </row>
    <row r="4617" spans="1:13" x14ac:dyDescent="0.35">
      <c r="A4617" s="261" t="s">
        <v>108</v>
      </c>
      <c r="B4617" s="261" t="s">
        <v>109</v>
      </c>
      <c r="C4617" s="261" t="s">
        <v>106</v>
      </c>
      <c r="D4617" s="261" t="s">
        <v>696</v>
      </c>
      <c r="E4617" s="261">
        <v>4152386</v>
      </c>
      <c r="F4617" s="261" t="s">
        <v>8628</v>
      </c>
      <c r="G4617" s="261" t="s">
        <v>742</v>
      </c>
      <c r="H4617" s="261">
        <v>2</v>
      </c>
      <c r="I4617" s="261" t="s">
        <v>8629</v>
      </c>
      <c r="J4617" s="261" t="s">
        <v>3766</v>
      </c>
      <c r="K4617" s="261" t="s">
        <v>8630</v>
      </c>
      <c r="L4617" s="262">
        <v>45716</v>
      </c>
      <c r="M4617" s="261" t="s">
        <v>310</v>
      </c>
    </row>
    <row r="4618" spans="1:13" x14ac:dyDescent="0.35">
      <c r="A4618" s="259" t="s">
        <v>108</v>
      </c>
      <c r="B4618" s="259" t="s">
        <v>109</v>
      </c>
      <c r="C4618" s="259" t="s">
        <v>106</v>
      </c>
      <c r="D4618" s="259" t="s">
        <v>699</v>
      </c>
      <c r="E4618" s="259">
        <v>1184505</v>
      </c>
      <c r="F4618" s="259" t="s">
        <v>8624</v>
      </c>
      <c r="G4618" s="259" t="s">
        <v>22</v>
      </c>
      <c r="H4618" s="259">
        <v>3</v>
      </c>
      <c r="I4618" s="259" t="s">
        <v>8597</v>
      </c>
      <c r="J4618" s="259" t="s">
        <v>8631</v>
      </c>
      <c r="K4618" s="259" t="s">
        <v>8632</v>
      </c>
      <c r="L4618" s="260">
        <v>45716</v>
      </c>
      <c r="M4618" s="259" t="s">
        <v>310</v>
      </c>
    </row>
    <row r="4619" spans="1:13" x14ac:dyDescent="0.35">
      <c r="A4619" s="261" t="s">
        <v>108</v>
      </c>
      <c r="B4619" s="261" t="s">
        <v>109</v>
      </c>
      <c r="C4619" s="261" t="s">
        <v>106</v>
      </c>
      <c r="D4619" s="261" t="s">
        <v>702</v>
      </c>
      <c r="E4619" s="261">
        <v>0</v>
      </c>
      <c r="F4619" s="261" t="s">
        <v>8633</v>
      </c>
      <c r="G4619" s="261" t="s">
        <v>22</v>
      </c>
      <c r="H4619" s="261">
        <v>3</v>
      </c>
      <c r="I4619" s="261" t="s">
        <v>8634</v>
      </c>
      <c r="J4619" s="261" t="s">
        <v>8635</v>
      </c>
      <c r="K4619" s="261" t="s">
        <v>8636</v>
      </c>
      <c r="L4619" s="262">
        <v>45716</v>
      </c>
      <c r="M4619" s="261" t="s">
        <v>310</v>
      </c>
    </row>
    <row r="4620" spans="1:13" x14ac:dyDescent="0.35">
      <c r="A4620" s="259" t="s">
        <v>108</v>
      </c>
      <c r="B4620" s="259" t="s">
        <v>109</v>
      </c>
      <c r="C4620" s="259" t="s">
        <v>106</v>
      </c>
      <c r="D4620" s="259" t="s">
        <v>572</v>
      </c>
      <c r="E4620" s="259">
        <v>0</v>
      </c>
      <c r="F4620" s="259" t="s">
        <v>8600</v>
      </c>
      <c r="G4620" s="259" t="s">
        <v>22</v>
      </c>
      <c r="H4620" s="259">
        <v>3</v>
      </c>
      <c r="I4620" s="259" t="s">
        <v>8601</v>
      </c>
      <c r="J4620" s="259" t="s">
        <v>8635</v>
      </c>
      <c r="K4620" s="259" t="s">
        <v>8637</v>
      </c>
      <c r="L4620" s="260">
        <v>45716</v>
      </c>
      <c r="M4620" s="259" t="s">
        <v>310</v>
      </c>
    </row>
    <row r="4621" spans="1:13" x14ac:dyDescent="0.35">
      <c r="A4621" s="261" t="s">
        <v>108</v>
      </c>
      <c r="B4621" s="261" t="s">
        <v>109</v>
      </c>
      <c r="C4621" s="261" t="s">
        <v>106</v>
      </c>
      <c r="D4621" s="261" t="s">
        <v>282</v>
      </c>
      <c r="E4621" s="261">
        <v>5</v>
      </c>
      <c r="F4621" s="261" t="s">
        <v>5810</v>
      </c>
      <c r="G4621" s="261" t="s">
        <v>358</v>
      </c>
      <c r="H4621" s="261">
        <v>1</v>
      </c>
      <c r="I4621" s="261" t="s">
        <v>8604</v>
      </c>
      <c r="J4621" s="261" t="s">
        <v>8638</v>
      </c>
      <c r="K4621" s="261" t="s">
        <v>8639</v>
      </c>
      <c r="L4621" s="262">
        <v>45716</v>
      </c>
      <c r="M4621" s="261" t="s">
        <v>310</v>
      </c>
    </row>
    <row r="4622" spans="1:13" x14ac:dyDescent="0.35">
      <c r="A4622" s="259" t="s">
        <v>118</v>
      </c>
      <c r="B4622" s="259" t="s">
        <v>119</v>
      </c>
      <c r="C4622" s="259" t="s">
        <v>106</v>
      </c>
      <c r="D4622" s="259" t="s">
        <v>648</v>
      </c>
      <c r="E4622" s="259">
        <v>29416218</v>
      </c>
      <c r="F4622" s="259" t="s">
        <v>8561</v>
      </c>
      <c r="G4622" s="259" t="s">
        <v>358</v>
      </c>
      <c r="H4622" s="259">
        <v>1</v>
      </c>
      <c r="I4622" s="259" t="s">
        <v>8562</v>
      </c>
      <c r="J4622" s="259" t="s">
        <v>8563</v>
      </c>
      <c r="K4622" s="259" t="s">
        <v>8640</v>
      </c>
      <c r="L4622" s="260">
        <v>45716</v>
      </c>
      <c r="M4622" s="259" t="s">
        <v>310</v>
      </c>
    </row>
    <row r="4623" spans="1:13" x14ac:dyDescent="0.35">
      <c r="A4623" s="261" t="s">
        <v>118</v>
      </c>
      <c r="B4623" s="261" t="s">
        <v>119</v>
      </c>
      <c r="C4623" s="261" t="s">
        <v>106</v>
      </c>
      <c r="D4623" s="261" t="s">
        <v>653</v>
      </c>
      <c r="E4623" s="261">
        <v>88019</v>
      </c>
      <c r="F4623" s="261" t="s">
        <v>8641</v>
      </c>
      <c r="G4623" s="261" t="s">
        <v>742</v>
      </c>
      <c r="H4623" s="261">
        <v>2</v>
      </c>
      <c r="I4623" s="261" t="s">
        <v>8642</v>
      </c>
      <c r="J4623" s="261" t="s">
        <v>8643</v>
      </c>
      <c r="K4623" s="261" t="s">
        <v>8644</v>
      </c>
      <c r="L4623" s="262">
        <v>45716</v>
      </c>
      <c r="M4623" s="261" t="s">
        <v>310</v>
      </c>
    </row>
    <row r="4624" spans="1:13" x14ac:dyDescent="0.35">
      <c r="A4624" s="259" t="s">
        <v>118</v>
      </c>
      <c r="B4624" s="259" t="s">
        <v>119</v>
      </c>
      <c r="C4624" s="259" t="s">
        <v>106</v>
      </c>
      <c r="D4624" s="259" t="s">
        <v>658</v>
      </c>
      <c r="E4624" s="259">
        <v>17914123</v>
      </c>
      <c r="F4624" s="259" t="s">
        <v>8612</v>
      </c>
      <c r="G4624" s="259" t="s">
        <v>742</v>
      </c>
      <c r="H4624" s="259">
        <v>2</v>
      </c>
      <c r="I4624" s="259" t="s">
        <v>8613</v>
      </c>
      <c r="J4624" s="259" t="s">
        <v>8645</v>
      </c>
      <c r="K4624" s="259" t="s">
        <v>8646</v>
      </c>
      <c r="L4624" s="260">
        <v>45716</v>
      </c>
      <c r="M4624" s="259" t="s">
        <v>310</v>
      </c>
    </row>
    <row r="4625" spans="1:13" x14ac:dyDescent="0.35">
      <c r="A4625" s="261" t="s">
        <v>118</v>
      </c>
      <c r="B4625" s="261" t="s">
        <v>119</v>
      </c>
      <c r="C4625" s="261" t="s">
        <v>106</v>
      </c>
      <c r="D4625" s="261" t="s">
        <v>663</v>
      </c>
      <c r="E4625" s="261">
        <v>17914123</v>
      </c>
      <c r="F4625" s="261" t="s">
        <v>8612</v>
      </c>
      <c r="G4625" s="261" t="s">
        <v>742</v>
      </c>
      <c r="H4625" s="261">
        <v>2</v>
      </c>
      <c r="I4625" s="261" t="s">
        <v>8613</v>
      </c>
      <c r="J4625" s="261" t="s">
        <v>8647</v>
      </c>
      <c r="K4625" s="261" t="s">
        <v>8648</v>
      </c>
      <c r="L4625" s="262">
        <v>45716</v>
      </c>
      <c r="M4625" s="261" t="s">
        <v>310</v>
      </c>
    </row>
    <row r="4626" spans="1:13" x14ac:dyDescent="0.35">
      <c r="A4626" s="259" t="s">
        <v>118</v>
      </c>
      <c r="B4626" s="259" t="s">
        <v>119</v>
      </c>
      <c r="C4626" s="259" t="s">
        <v>106</v>
      </c>
      <c r="D4626" s="259" t="s">
        <v>413</v>
      </c>
      <c r="E4626" s="259">
        <v>1346181</v>
      </c>
      <c r="F4626" s="259" t="s">
        <v>5810</v>
      </c>
      <c r="G4626" s="259" t="s">
        <v>358</v>
      </c>
      <c r="H4626" s="259">
        <v>1</v>
      </c>
      <c r="I4626" s="259" t="s">
        <v>8604</v>
      </c>
      <c r="J4626" s="259" t="s">
        <v>8649</v>
      </c>
      <c r="K4626" s="259" t="s">
        <v>8650</v>
      </c>
      <c r="L4626" s="260">
        <v>45716</v>
      </c>
      <c r="M4626" s="259" t="s">
        <v>310</v>
      </c>
    </row>
    <row r="4627" spans="1:13" x14ac:dyDescent="0.35">
      <c r="A4627" s="261" t="s">
        <v>118</v>
      </c>
      <c r="B4627" s="261" t="s">
        <v>119</v>
      </c>
      <c r="C4627" s="261" t="s">
        <v>106</v>
      </c>
      <c r="D4627" s="261" t="s">
        <v>40</v>
      </c>
      <c r="E4627" s="261">
        <v>0</v>
      </c>
      <c r="F4627" s="261" t="s">
        <v>17</v>
      </c>
      <c r="G4627" s="261" t="s">
        <v>17</v>
      </c>
      <c r="H4627" s="261" t="s">
        <v>17</v>
      </c>
      <c r="I4627" s="261" t="s">
        <v>17</v>
      </c>
      <c r="J4627" s="261" t="s">
        <v>6606</v>
      </c>
      <c r="K4627" s="261" t="s">
        <v>8651</v>
      </c>
      <c r="L4627" s="262">
        <v>45716</v>
      </c>
      <c r="M4627" s="261" t="s">
        <v>310</v>
      </c>
    </row>
    <row r="4628" spans="1:13" x14ac:dyDescent="0.35">
      <c r="A4628" s="259" t="s">
        <v>118</v>
      </c>
      <c r="B4628" s="259" t="s">
        <v>119</v>
      </c>
      <c r="C4628" s="259" t="s">
        <v>106</v>
      </c>
      <c r="D4628" s="259" t="s">
        <v>545</v>
      </c>
      <c r="E4628" s="259">
        <v>611</v>
      </c>
      <c r="F4628" s="259" t="s">
        <v>5486</v>
      </c>
      <c r="G4628" s="259" t="s">
        <v>358</v>
      </c>
      <c r="H4628" s="259">
        <v>1</v>
      </c>
      <c r="I4628" s="259" t="s">
        <v>496</v>
      </c>
      <c r="J4628" s="259" t="s">
        <v>8652</v>
      </c>
      <c r="K4628" s="259" t="s">
        <v>8653</v>
      </c>
      <c r="L4628" s="260">
        <v>45716</v>
      </c>
      <c r="M4628" s="259" t="s">
        <v>310</v>
      </c>
    </row>
    <row r="4629" spans="1:13" x14ac:dyDescent="0.35">
      <c r="A4629" s="261" t="s">
        <v>118</v>
      </c>
      <c r="B4629" s="261" t="s">
        <v>119</v>
      </c>
      <c r="C4629" s="261" t="s">
        <v>106</v>
      </c>
      <c r="D4629" s="261" t="s">
        <v>550</v>
      </c>
      <c r="E4629" s="261">
        <v>859</v>
      </c>
      <c r="F4629" s="261" t="s">
        <v>5486</v>
      </c>
      <c r="G4629" s="261" t="s">
        <v>358</v>
      </c>
      <c r="H4629" s="261">
        <v>1</v>
      </c>
      <c r="I4629" s="261" t="s">
        <v>496</v>
      </c>
      <c r="J4629" s="261" t="s">
        <v>8578</v>
      </c>
      <c r="K4629" s="261" t="s">
        <v>8654</v>
      </c>
      <c r="L4629" s="262">
        <v>45716</v>
      </c>
      <c r="M4629" s="261" t="s">
        <v>310</v>
      </c>
    </row>
    <row r="4630" spans="1:13" x14ac:dyDescent="0.35">
      <c r="A4630" s="259" t="s">
        <v>118</v>
      </c>
      <c r="B4630" s="259" t="s">
        <v>119</v>
      </c>
      <c r="C4630" s="259" t="s">
        <v>106</v>
      </c>
      <c r="D4630" s="259" t="s">
        <v>686</v>
      </c>
      <c r="E4630" s="259">
        <v>1902627</v>
      </c>
      <c r="F4630" s="259" t="s">
        <v>8624</v>
      </c>
      <c r="G4630" s="259" t="s">
        <v>742</v>
      </c>
      <c r="H4630" s="259">
        <v>2</v>
      </c>
      <c r="I4630" s="259" t="s">
        <v>8597</v>
      </c>
      <c r="J4630" s="259" t="s">
        <v>8655</v>
      </c>
      <c r="K4630" s="259" t="s">
        <v>8656</v>
      </c>
      <c r="L4630" s="260">
        <v>45716</v>
      </c>
      <c r="M4630" s="259" t="s">
        <v>310</v>
      </c>
    </row>
    <row r="4631" spans="1:13" x14ac:dyDescent="0.35">
      <c r="A4631" s="261" t="s">
        <v>118</v>
      </c>
      <c r="B4631" s="261" t="s">
        <v>119</v>
      </c>
      <c r="C4631" s="261" t="s">
        <v>106</v>
      </c>
      <c r="D4631" s="261" t="s">
        <v>691</v>
      </c>
      <c r="E4631" s="261">
        <v>0</v>
      </c>
      <c r="F4631" s="261" t="s">
        <v>8612</v>
      </c>
      <c r="G4631" s="261" t="s">
        <v>742</v>
      </c>
      <c r="H4631" s="261">
        <v>2</v>
      </c>
      <c r="I4631" s="261" t="s">
        <v>8613</v>
      </c>
      <c r="J4631" s="261" t="s">
        <v>3762</v>
      </c>
      <c r="K4631" s="261" t="s">
        <v>8657</v>
      </c>
      <c r="L4631" s="262">
        <v>45716</v>
      </c>
      <c r="M4631" s="261" t="s">
        <v>310</v>
      </c>
    </row>
    <row r="4632" spans="1:13" x14ac:dyDescent="0.35">
      <c r="A4632" s="259" t="s">
        <v>118</v>
      </c>
      <c r="B4632" s="259" t="s">
        <v>119</v>
      </c>
      <c r="C4632" s="259" t="s">
        <v>106</v>
      </c>
      <c r="D4632" s="259" t="s">
        <v>696</v>
      </c>
      <c r="E4632" s="259">
        <v>16011496</v>
      </c>
      <c r="F4632" s="259" t="s">
        <v>8628</v>
      </c>
      <c r="G4632" s="259" t="s">
        <v>742</v>
      </c>
      <c r="H4632" s="259">
        <v>2</v>
      </c>
      <c r="I4632" s="259" t="s">
        <v>8658</v>
      </c>
      <c r="J4632" s="259" t="s">
        <v>3766</v>
      </c>
      <c r="K4632" s="259" t="s">
        <v>8659</v>
      </c>
      <c r="L4632" s="260">
        <v>45716</v>
      </c>
      <c r="M4632" s="259" t="s">
        <v>310</v>
      </c>
    </row>
    <row r="4633" spans="1:13" x14ac:dyDescent="0.35">
      <c r="A4633" s="261" t="s">
        <v>118</v>
      </c>
      <c r="B4633" s="261" t="s">
        <v>119</v>
      </c>
      <c r="C4633" s="261" t="s">
        <v>106</v>
      </c>
      <c r="D4633" s="261" t="s">
        <v>699</v>
      </c>
      <c r="E4633" s="261">
        <v>1902627</v>
      </c>
      <c r="F4633" s="261" t="s">
        <v>8624</v>
      </c>
      <c r="G4633" s="261" t="s">
        <v>22</v>
      </c>
      <c r="H4633" s="261">
        <v>3</v>
      </c>
      <c r="I4633" s="261" t="s">
        <v>8597</v>
      </c>
      <c r="J4633" s="261" t="s">
        <v>8635</v>
      </c>
      <c r="K4633" s="261" t="s">
        <v>8660</v>
      </c>
      <c r="L4633" s="262">
        <v>45716</v>
      </c>
      <c r="M4633" s="261" t="s">
        <v>310</v>
      </c>
    </row>
    <row r="4634" spans="1:13" x14ac:dyDescent="0.35">
      <c r="A4634" s="259" t="s">
        <v>118</v>
      </c>
      <c r="B4634" s="259" t="s">
        <v>119</v>
      </c>
      <c r="C4634" s="259" t="s">
        <v>106</v>
      </c>
      <c r="D4634" s="259" t="s">
        <v>702</v>
      </c>
      <c r="E4634" s="259">
        <v>0</v>
      </c>
      <c r="F4634" s="259" t="s">
        <v>8624</v>
      </c>
      <c r="G4634" s="259" t="s">
        <v>22</v>
      </c>
      <c r="H4634" s="259">
        <v>3</v>
      </c>
      <c r="I4634" s="259" t="s">
        <v>8597</v>
      </c>
      <c r="J4634" s="259" t="s">
        <v>8635</v>
      </c>
      <c r="K4634" s="259" t="s">
        <v>8661</v>
      </c>
      <c r="L4634" s="260">
        <v>45716</v>
      </c>
      <c r="M4634" s="259" t="s">
        <v>310</v>
      </c>
    </row>
    <row r="4635" spans="1:13" x14ac:dyDescent="0.35">
      <c r="A4635" s="261" t="s">
        <v>118</v>
      </c>
      <c r="B4635" s="261" t="s">
        <v>119</v>
      </c>
      <c r="C4635" s="261" t="s">
        <v>106</v>
      </c>
      <c r="D4635" s="261" t="s">
        <v>572</v>
      </c>
      <c r="E4635" s="261">
        <v>0</v>
      </c>
      <c r="F4635" s="261" t="s">
        <v>8624</v>
      </c>
      <c r="G4635" s="261" t="s">
        <v>22</v>
      </c>
      <c r="H4635" s="261">
        <v>3</v>
      </c>
      <c r="I4635" s="261" t="s">
        <v>8597</v>
      </c>
      <c r="J4635" s="261" t="s">
        <v>8635</v>
      </c>
      <c r="K4635" s="261" t="s">
        <v>8662</v>
      </c>
      <c r="L4635" s="262">
        <v>45716</v>
      </c>
      <c r="M4635" s="261" t="s">
        <v>310</v>
      </c>
    </row>
    <row r="4636" spans="1:13" x14ac:dyDescent="0.35">
      <c r="A4636" s="259" t="s">
        <v>118</v>
      </c>
      <c r="B4636" s="259" t="s">
        <v>119</v>
      </c>
      <c r="C4636" s="259" t="s">
        <v>106</v>
      </c>
      <c r="D4636" s="259" t="s">
        <v>282</v>
      </c>
      <c r="E4636" s="259">
        <v>5</v>
      </c>
      <c r="F4636" s="259" t="s">
        <v>5810</v>
      </c>
      <c r="G4636" s="259" t="s">
        <v>358</v>
      </c>
      <c r="H4636" s="259">
        <v>1</v>
      </c>
      <c r="I4636" s="259" t="s">
        <v>8604</v>
      </c>
      <c r="J4636" s="259" t="s">
        <v>8663</v>
      </c>
      <c r="K4636" s="259" t="s">
        <v>8664</v>
      </c>
      <c r="L4636" s="260">
        <v>45716</v>
      </c>
      <c r="M4636" s="259" t="s">
        <v>310</v>
      </c>
    </row>
    <row r="4637" spans="1:13" x14ac:dyDescent="0.35">
      <c r="A4637" s="261" t="s">
        <v>125</v>
      </c>
      <c r="B4637" s="261" t="s">
        <v>126</v>
      </c>
      <c r="C4637" s="261" t="s">
        <v>106</v>
      </c>
      <c r="D4637" s="261" t="s">
        <v>648</v>
      </c>
      <c r="E4637" s="261">
        <v>29416218</v>
      </c>
      <c r="F4637" s="261" t="s">
        <v>8561</v>
      </c>
      <c r="G4637" s="261" t="s">
        <v>358</v>
      </c>
      <c r="H4637" s="261">
        <v>1</v>
      </c>
      <c r="I4637" s="261" t="s">
        <v>8562</v>
      </c>
      <c r="J4637" s="261" t="s">
        <v>8563</v>
      </c>
      <c r="K4637" s="261" t="s">
        <v>8665</v>
      </c>
      <c r="L4637" s="262">
        <v>45716</v>
      </c>
      <c r="M4637" s="261" t="s">
        <v>310</v>
      </c>
    </row>
    <row r="4638" spans="1:13" x14ac:dyDescent="0.35">
      <c r="A4638" s="259" t="s">
        <v>125</v>
      </c>
      <c r="B4638" s="259" t="s">
        <v>126</v>
      </c>
      <c r="C4638" s="259" t="s">
        <v>106</v>
      </c>
      <c r="D4638" s="259" t="s">
        <v>653</v>
      </c>
      <c r="E4638" s="259">
        <v>164768</v>
      </c>
      <c r="F4638" s="259" t="s">
        <v>8666</v>
      </c>
      <c r="G4638" s="259" t="s">
        <v>358</v>
      </c>
      <c r="H4638" s="259">
        <v>1</v>
      </c>
      <c r="I4638" s="259" t="s">
        <v>8667</v>
      </c>
      <c r="J4638" s="259" t="s">
        <v>8668</v>
      </c>
      <c r="K4638" s="259" t="s">
        <v>8669</v>
      </c>
      <c r="L4638" s="260">
        <v>45716</v>
      </c>
      <c r="M4638" s="259" t="s">
        <v>310</v>
      </c>
    </row>
    <row r="4639" spans="1:13" x14ac:dyDescent="0.35">
      <c r="A4639" s="261" t="s">
        <v>125</v>
      </c>
      <c r="B4639" s="261" t="s">
        <v>126</v>
      </c>
      <c r="C4639" s="261" t="s">
        <v>106</v>
      </c>
      <c r="D4639" s="261" t="s">
        <v>658</v>
      </c>
      <c r="E4639" s="261">
        <v>2755962</v>
      </c>
      <c r="F4639" s="261" t="s">
        <v>8612</v>
      </c>
      <c r="G4639" s="261" t="s">
        <v>742</v>
      </c>
      <c r="H4639" s="261">
        <v>2</v>
      </c>
      <c r="I4639" s="261" t="s">
        <v>8613</v>
      </c>
      <c r="J4639" s="261" t="s">
        <v>8670</v>
      </c>
      <c r="K4639" s="261" t="s">
        <v>8671</v>
      </c>
      <c r="L4639" s="262">
        <v>45716</v>
      </c>
      <c r="M4639" s="261" t="s">
        <v>310</v>
      </c>
    </row>
    <row r="4640" spans="1:13" x14ac:dyDescent="0.35">
      <c r="A4640" s="259" t="s">
        <v>125</v>
      </c>
      <c r="B4640" s="259" t="s">
        <v>126</v>
      </c>
      <c r="C4640" s="259" t="s">
        <v>106</v>
      </c>
      <c r="D4640" s="259" t="s">
        <v>663</v>
      </c>
      <c r="E4640" s="259">
        <v>287006</v>
      </c>
      <c r="F4640" s="259" t="s">
        <v>5810</v>
      </c>
      <c r="G4640" s="259" t="s">
        <v>742</v>
      </c>
      <c r="H4640" s="259">
        <v>2</v>
      </c>
      <c r="I4640" s="259" t="s">
        <v>8574</v>
      </c>
      <c r="J4640" s="259" t="s">
        <v>8672</v>
      </c>
      <c r="K4640" s="259" t="s">
        <v>8673</v>
      </c>
      <c r="L4640" s="260">
        <v>45716</v>
      </c>
      <c r="M4640" s="259" t="s">
        <v>310</v>
      </c>
    </row>
    <row r="4641" spans="1:13" x14ac:dyDescent="0.35">
      <c r="A4641" s="261" t="s">
        <v>125</v>
      </c>
      <c r="B4641" s="261" t="s">
        <v>126</v>
      </c>
      <c r="C4641" s="261" t="s">
        <v>106</v>
      </c>
      <c r="D4641" s="261" t="s">
        <v>413</v>
      </c>
      <c r="E4641" s="261">
        <v>287006</v>
      </c>
      <c r="F4641" s="261" t="s">
        <v>5810</v>
      </c>
      <c r="G4641" s="261" t="s">
        <v>742</v>
      </c>
      <c r="H4641" s="261">
        <v>2</v>
      </c>
      <c r="I4641" s="261" t="s">
        <v>8574</v>
      </c>
      <c r="J4641" s="261" t="s">
        <v>8674</v>
      </c>
      <c r="K4641" s="261" t="s">
        <v>8675</v>
      </c>
      <c r="L4641" s="262">
        <v>45716</v>
      </c>
      <c r="M4641" s="261" t="s">
        <v>310</v>
      </c>
    </row>
    <row r="4642" spans="1:13" x14ac:dyDescent="0.35">
      <c r="A4642" s="259" t="s">
        <v>125</v>
      </c>
      <c r="B4642" s="259" t="s">
        <v>126</v>
      </c>
      <c r="C4642" s="259" t="s">
        <v>106</v>
      </c>
      <c r="D4642" s="259" t="s">
        <v>40</v>
      </c>
      <c r="E4642" s="259">
        <v>0</v>
      </c>
      <c r="F4642" s="259" t="s">
        <v>17</v>
      </c>
      <c r="G4642" s="259" t="s">
        <v>17</v>
      </c>
      <c r="H4642" s="259" t="s">
        <v>17</v>
      </c>
      <c r="I4642" s="259" t="s">
        <v>17</v>
      </c>
      <c r="J4642" s="259" t="s">
        <v>6606</v>
      </c>
      <c r="K4642" s="259" t="s">
        <v>8676</v>
      </c>
      <c r="L4642" s="260">
        <v>45716</v>
      </c>
      <c r="M4642" s="259" t="s">
        <v>310</v>
      </c>
    </row>
    <row r="4643" spans="1:13" x14ac:dyDescent="0.35">
      <c r="A4643" s="261" t="s">
        <v>125</v>
      </c>
      <c r="B4643" s="261" t="s">
        <v>126</v>
      </c>
      <c r="C4643" s="261" t="s">
        <v>106</v>
      </c>
      <c r="D4643" s="261" t="s">
        <v>545</v>
      </c>
      <c r="E4643" s="261">
        <v>0</v>
      </c>
      <c r="F4643" s="261" t="s">
        <v>5486</v>
      </c>
      <c r="G4643" s="261" t="s">
        <v>358</v>
      </c>
      <c r="H4643" s="261">
        <v>1</v>
      </c>
      <c r="I4643" s="261" t="s">
        <v>496</v>
      </c>
      <c r="J4643" s="261" t="s">
        <v>8677</v>
      </c>
      <c r="K4643" s="261" t="s">
        <v>8678</v>
      </c>
      <c r="L4643" s="262">
        <v>45716</v>
      </c>
      <c r="M4643" s="261" t="s">
        <v>310</v>
      </c>
    </row>
    <row r="4644" spans="1:13" x14ac:dyDescent="0.35">
      <c r="A4644" s="259" t="s">
        <v>125</v>
      </c>
      <c r="B4644" s="259" t="s">
        <v>126</v>
      </c>
      <c r="C4644" s="259" t="s">
        <v>106</v>
      </c>
      <c r="D4644" s="259" t="s">
        <v>550</v>
      </c>
      <c r="E4644" s="259">
        <v>859</v>
      </c>
      <c r="F4644" s="259" t="s">
        <v>5486</v>
      </c>
      <c r="G4644" s="259" t="s">
        <v>358</v>
      </c>
      <c r="H4644" s="259">
        <v>1</v>
      </c>
      <c r="I4644" s="259" t="s">
        <v>496</v>
      </c>
      <c r="J4644" s="259" t="s">
        <v>8578</v>
      </c>
      <c r="K4644" s="259" t="s">
        <v>8679</v>
      </c>
      <c r="L4644" s="260">
        <v>45716</v>
      </c>
      <c r="M4644" s="259" t="s">
        <v>310</v>
      </c>
    </row>
    <row r="4645" spans="1:13" x14ac:dyDescent="0.35">
      <c r="A4645" s="261" t="s">
        <v>125</v>
      </c>
      <c r="B4645" s="261" t="s">
        <v>126</v>
      </c>
      <c r="C4645" s="261" t="s">
        <v>106</v>
      </c>
      <c r="D4645" s="261" t="s">
        <v>686</v>
      </c>
      <c r="E4645" s="261">
        <v>287006</v>
      </c>
      <c r="F4645" s="261" t="s">
        <v>5810</v>
      </c>
      <c r="G4645" s="261" t="s">
        <v>742</v>
      </c>
      <c r="H4645" s="261">
        <v>2</v>
      </c>
      <c r="I4645" s="261" t="s">
        <v>8574</v>
      </c>
      <c r="J4645" s="261" t="s">
        <v>8680</v>
      </c>
      <c r="K4645" s="261" t="s">
        <v>8681</v>
      </c>
      <c r="L4645" s="262">
        <v>45716</v>
      </c>
      <c r="M4645" s="261" t="s">
        <v>310</v>
      </c>
    </row>
    <row r="4646" spans="1:13" x14ac:dyDescent="0.35">
      <c r="A4646" s="259" t="s">
        <v>125</v>
      </c>
      <c r="B4646" s="259" t="s">
        <v>126</v>
      </c>
      <c r="C4646" s="259" t="s">
        <v>106</v>
      </c>
      <c r="D4646" s="259" t="s">
        <v>691</v>
      </c>
      <c r="E4646" s="259">
        <v>2468956</v>
      </c>
      <c r="F4646" s="259" t="s">
        <v>8682</v>
      </c>
      <c r="G4646" s="259" t="s">
        <v>742</v>
      </c>
      <c r="H4646" s="259">
        <v>2</v>
      </c>
      <c r="I4646" s="259" t="s">
        <v>8683</v>
      </c>
      <c r="J4646" s="259" t="s">
        <v>3762</v>
      </c>
      <c r="K4646" s="259" t="s">
        <v>8684</v>
      </c>
      <c r="L4646" s="260">
        <v>45716</v>
      </c>
      <c r="M4646" s="259" t="s">
        <v>310</v>
      </c>
    </row>
    <row r="4647" spans="1:13" x14ac:dyDescent="0.35">
      <c r="A4647" s="261" t="s">
        <v>125</v>
      </c>
      <c r="B4647" s="261" t="s">
        <v>126</v>
      </c>
      <c r="C4647" s="261" t="s">
        <v>106</v>
      </c>
      <c r="D4647" s="261" t="s">
        <v>696</v>
      </c>
      <c r="E4647" s="261">
        <v>0</v>
      </c>
      <c r="F4647" s="261" t="s">
        <v>8682</v>
      </c>
      <c r="G4647" s="261" t="s">
        <v>742</v>
      </c>
      <c r="H4647" s="261">
        <v>2</v>
      </c>
      <c r="I4647" s="261" t="s">
        <v>8683</v>
      </c>
      <c r="J4647" s="261" t="s">
        <v>3766</v>
      </c>
      <c r="K4647" s="261" t="s">
        <v>8685</v>
      </c>
      <c r="L4647" s="262">
        <v>45716</v>
      </c>
      <c r="M4647" s="261" t="s">
        <v>310</v>
      </c>
    </row>
    <row r="4648" spans="1:13" x14ac:dyDescent="0.35">
      <c r="A4648" s="259" t="s">
        <v>125</v>
      </c>
      <c r="B4648" s="259" t="s">
        <v>126</v>
      </c>
      <c r="C4648" s="259" t="s">
        <v>106</v>
      </c>
      <c r="D4648" s="259" t="s">
        <v>699</v>
      </c>
      <c r="E4648" s="259">
        <v>287006</v>
      </c>
      <c r="F4648" s="259" t="s">
        <v>5810</v>
      </c>
      <c r="G4648" s="259" t="s">
        <v>742</v>
      </c>
      <c r="H4648" s="259">
        <v>2</v>
      </c>
      <c r="I4648" s="259" t="s">
        <v>8683</v>
      </c>
      <c r="J4648" s="259" t="s">
        <v>8686</v>
      </c>
      <c r="K4648" s="259" t="s">
        <v>8687</v>
      </c>
      <c r="L4648" s="260">
        <v>45716</v>
      </c>
      <c r="M4648" s="259" t="s">
        <v>310</v>
      </c>
    </row>
    <row r="4649" spans="1:13" x14ac:dyDescent="0.35">
      <c r="A4649" s="261" t="s">
        <v>125</v>
      </c>
      <c r="B4649" s="261" t="s">
        <v>126</v>
      </c>
      <c r="C4649" s="261" t="s">
        <v>106</v>
      </c>
      <c r="D4649" s="261" t="s">
        <v>702</v>
      </c>
      <c r="E4649" s="261">
        <v>0</v>
      </c>
      <c r="F4649" s="261" t="s">
        <v>8682</v>
      </c>
      <c r="G4649" s="261" t="s">
        <v>742</v>
      </c>
      <c r="H4649" s="261">
        <v>2</v>
      </c>
      <c r="I4649" s="261" t="s">
        <v>8683</v>
      </c>
      <c r="J4649" s="261" t="s">
        <v>8686</v>
      </c>
      <c r="K4649" s="261" t="s">
        <v>8688</v>
      </c>
      <c r="L4649" s="262">
        <v>45716</v>
      </c>
      <c r="M4649" s="261" t="s">
        <v>310</v>
      </c>
    </row>
    <row r="4650" spans="1:13" x14ac:dyDescent="0.35">
      <c r="A4650" s="259" t="s">
        <v>125</v>
      </c>
      <c r="B4650" s="259" t="s">
        <v>126</v>
      </c>
      <c r="C4650" s="259" t="s">
        <v>106</v>
      </c>
      <c r="D4650" s="259" t="s">
        <v>572</v>
      </c>
      <c r="E4650" s="259">
        <v>0</v>
      </c>
      <c r="F4650" s="259" t="s">
        <v>8600</v>
      </c>
      <c r="G4650" s="259" t="s">
        <v>742</v>
      </c>
      <c r="H4650" s="259">
        <v>2</v>
      </c>
      <c r="I4650" s="259" t="s">
        <v>8601</v>
      </c>
      <c r="J4650" s="259" t="s">
        <v>8686</v>
      </c>
      <c r="K4650" s="259" t="s">
        <v>8689</v>
      </c>
      <c r="L4650" s="260">
        <v>45716</v>
      </c>
      <c r="M4650" s="259" t="s">
        <v>310</v>
      </c>
    </row>
    <row r="4651" spans="1:13" x14ac:dyDescent="0.35">
      <c r="A4651" s="261" t="s">
        <v>125</v>
      </c>
      <c r="B4651" s="261" t="s">
        <v>126</v>
      </c>
      <c r="C4651" s="261" t="s">
        <v>106</v>
      </c>
      <c r="D4651" s="261" t="s">
        <v>282</v>
      </c>
      <c r="E4651" s="261">
        <v>4</v>
      </c>
      <c r="F4651" s="261" t="s">
        <v>5810</v>
      </c>
      <c r="G4651" s="261" t="s">
        <v>358</v>
      </c>
      <c r="H4651" s="261">
        <v>1</v>
      </c>
      <c r="I4651" s="261" t="s">
        <v>8604</v>
      </c>
      <c r="J4651" s="261" t="s">
        <v>8690</v>
      </c>
      <c r="K4651" s="261" t="s">
        <v>8691</v>
      </c>
      <c r="L4651" s="262">
        <v>45716</v>
      </c>
      <c r="M4651" s="261" t="s">
        <v>310</v>
      </c>
    </row>
    <row r="4652" spans="1:13" x14ac:dyDescent="0.35">
      <c r="A4652" s="259" t="s">
        <v>89</v>
      </c>
      <c r="B4652" s="259" t="s">
        <v>90</v>
      </c>
      <c r="C4652" s="259" t="s">
        <v>91</v>
      </c>
      <c r="D4652" s="259" t="s">
        <v>648</v>
      </c>
      <c r="E4652" s="259">
        <v>27610073</v>
      </c>
      <c r="F4652" s="259" t="s">
        <v>8692</v>
      </c>
      <c r="G4652" s="259" t="s">
        <v>358</v>
      </c>
      <c r="H4652" s="259">
        <v>1</v>
      </c>
      <c r="I4652" s="259" t="s">
        <v>8693</v>
      </c>
      <c r="J4652" s="259" t="s">
        <v>8694</v>
      </c>
      <c r="K4652" s="259" t="s">
        <v>8695</v>
      </c>
      <c r="L4652" s="260">
        <v>45716</v>
      </c>
      <c r="M4652" s="259" t="s">
        <v>310</v>
      </c>
    </row>
    <row r="4653" spans="1:13" x14ac:dyDescent="0.35">
      <c r="A4653" s="261" t="s">
        <v>89</v>
      </c>
      <c r="B4653" s="261" t="s">
        <v>90</v>
      </c>
      <c r="C4653" s="261" t="s">
        <v>91</v>
      </c>
      <c r="D4653" s="261" t="s">
        <v>653</v>
      </c>
      <c r="E4653" s="261">
        <v>156906</v>
      </c>
      <c r="F4653" s="261" t="s">
        <v>8696</v>
      </c>
      <c r="G4653" s="261" t="s">
        <v>358</v>
      </c>
      <c r="H4653" s="261">
        <v>1</v>
      </c>
      <c r="I4653" s="261" t="s">
        <v>8697</v>
      </c>
      <c r="J4653" s="261" t="s">
        <v>8698</v>
      </c>
      <c r="K4653" s="261" t="s">
        <v>8699</v>
      </c>
      <c r="L4653" s="262">
        <v>45716</v>
      </c>
      <c r="M4653" s="261" t="s">
        <v>310</v>
      </c>
    </row>
    <row r="4654" spans="1:13" x14ac:dyDescent="0.35">
      <c r="A4654" s="259" t="s">
        <v>89</v>
      </c>
      <c r="B4654" s="259" t="s">
        <v>90</v>
      </c>
      <c r="C4654" s="259" t="s">
        <v>91</v>
      </c>
      <c r="D4654" s="259" t="s">
        <v>658</v>
      </c>
      <c r="E4654" s="259">
        <v>840370</v>
      </c>
      <c r="F4654" s="259" t="s">
        <v>8696</v>
      </c>
      <c r="G4654" s="259" t="s">
        <v>358</v>
      </c>
      <c r="H4654" s="259">
        <v>1</v>
      </c>
      <c r="I4654" s="259" t="s">
        <v>8697</v>
      </c>
      <c r="J4654" s="259" t="s">
        <v>8700</v>
      </c>
      <c r="K4654" s="259" t="s">
        <v>8701</v>
      </c>
      <c r="L4654" s="260">
        <v>45716</v>
      </c>
      <c r="M4654" s="259" t="s">
        <v>310</v>
      </c>
    </row>
    <row r="4655" spans="1:13" x14ac:dyDescent="0.35">
      <c r="A4655" s="261" t="s">
        <v>89</v>
      </c>
      <c r="B4655" s="261" t="s">
        <v>90</v>
      </c>
      <c r="C4655" s="261" t="s">
        <v>91</v>
      </c>
      <c r="D4655" s="261" t="s">
        <v>663</v>
      </c>
      <c r="E4655" s="261">
        <v>819948</v>
      </c>
      <c r="F4655" s="261" t="s">
        <v>8702</v>
      </c>
      <c r="G4655" s="261" t="s">
        <v>742</v>
      </c>
      <c r="H4655" s="261">
        <v>2</v>
      </c>
      <c r="I4655" s="261" t="s">
        <v>8703</v>
      </c>
      <c r="J4655" s="261" t="s">
        <v>8704</v>
      </c>
      <c r="K4655" s="261" t="s">
        <v>8705</v>
      </c>
      <c r="L4655" s="262">
        <v>45716</v>
      </c>
      <c r="M4655" s="261" t="s">
        <v>310</v>
      </c>
    </row>
    <row r="4656" spans="1:13" x14ac:dyDescent="0.35">
      <c r="A4656" s="259" t="s">
        <v>89</v>
      </c>
      <c r="B4656" s="259" t="s">
        <v>90</v>
      </c>
      <c r="C4656" s="259" t="s">
        <v>91</v>
      </c>
      <c r="D4656" s="259" t="s">
        <v>413</v>
      </c>
      <c r="E4656" s="259">
        <v>341267</v>
      </c>
      <c r="F4656" s="259" t="s">
        <v>8706</v>
      </c>
      <c r="G4656" s="259" t="s">
        <v>358</v>
      </c>
      <c r="H4656" s="259">
        <v>1</v>
      </c>
      <c r="I4656" s="259" t="s">
        <v>8707</v>
      </c>
      <c r="J4656" s="259" t="s">
        <v>8708</v>
      </c>
      <c r="K4656" s="259" t="s">
        <v>8709</v>
      </c>
      <c r="L4656" s="260">
        <v>45716</v>
      </c>
      <c r="M4656" s="259" t="s">
        <v>310</v>
      </c>
    </row>
    <row r="4657" spans="1:13" x14ac:dyDescent="0.35">
      <c r="A4657" s="261" t="s">
        <v>89</v>
      </c>
      <c r="B4657" s="261" t="s">
        <v>90</v>
      </c>
      <c r="C4657" s="261" t="s">
        <v>91</v>
      </c>
      <c r="D4657" s="261" t="s">
        <v>40</v>
      </c>
      <c r="E4657" s="261">
        <v>0</v>
      </c>
      <c r="F4657" s="261" t="s">
        <v>17</v>
      </c>
      <c r="G4657" s="261" t="s">
        <v>17</v>
      </c>
      <c r="H4657" s="261" t="s">
        <v>17</v>
      </c>
      <c r="I4657" s="261" t="s">
        <v>17</v>
      </c>
      <c r="J4657" s="261" t="s">
        <v>8710</v>
      </c>
      <c r="K4657" s="261" t="s">
        <v>8711</v>
      </c>
      <c r="L4657" s="262">
        <v>45716</v>
      </c>
      <c r="M4657" s="261" t="s">
        <v>310</v>
      </c>
    </row>
    <row r="4658" spans="1:13" x14ac:dyDescent="0.35">
      <c r="A4658" s="259" t="s">
        <v>89</v>
      </c>
      <c r="B4658" s="259" t="s">
        <v>90</v>
      </c>
      <c r="C4658" s="259" t="s">
        <v>91</v>
      </c>
      <c r="D4658" s="259" t="s">
        <v>545</v>
      </c>
      <c r="E4658" s="259">
        <v>72</v>
      </c>
      <c r="F4658" s="259" t="s">
        <v>8238</v>
      </c>
      <c r="G4658" s="259" t="s">
        <v>358</v>
      </c>
      <c r="H4658" s="259">
        <v>1</v>
      </c>
      <c r="I4658" s="259" t="s">
        <v>496</v>
      </c>
      <c r="J4658" s="259" t="s">
        <v>8712</v>
      </c>
      <c r="K4658" s="259" t="s">
        <v>8713</v>
      </c>
      <c r="L4658" s="260">
        <v>45716</v>
      </c>
      <c r="M4658" s="259" t="s">
        <v>310</v>
      </c>
    </row>
    <row r="4659" spans="1:13" x14ac:dyDescent="0.35">
      <c r="A4659" s="261" t="s">
        <v>89</v>
      </c>
      <c r="B4659" s="261" t="s">
        <v>90</v>
      </c>
      <c r="C4659" s="261" t="s">
        <v>91</v>
      </c>
      <c r="D4659" s="261" t="s">
        <v>550</v>
      </c>
      <c r="E4659" s="261">
        <v>555</v>
      </c>
      <c r="F4659" s="261" t="s">
        <v>8238</v>
      </c>
      <c r="G4659" s="261" t="s">
        <v>358</v>
      </c>
      <c r="H4659" s="261">
        <v>1</v>
      </c>
      <c r="I4659" s="261" t="s">
        <v>496</v>
      </c>
      <c r="J4659" s="261" t="s">
        <v>8714</v>
      </c>
      <c r="K4659" s="261" t="s">
        <v>8715</v>
      </c>
      <c r="L4659" s="262">
        <v>45716</v>
      </c>
      <c r="M4659" s="261" t="s">
        <v>310</v>
      </c>
    </row>
    <row r="4660" spans="1:13" x14ac:dyDescent="0.35">
      <c r="A4660" s="259" t="s">
        <v>89</v>
      </c>
      <c r="B4660" s="259" t="s">
        <v>90</v>
      </c>
      <c r="C4660" s="259" t="s">
        <v>91</v>
      </c>
      <c r="D4660" s="259" t="s">
        <v>686</v>
      </c>
      <c r="E4660" s="259">
        <v>819948</v>
      </c>
      <c r="F4660" s="259" t="s">
        <v>8702</v>
      </c>
      <c r="G4660" s="259" t="s">
        <v>22</v>
      </c>
      <c r="H4660" s="259">
        <v>3</v>
      </c>
      <c r="I4660" s="259" t="s">
        <v>8703</v>
      </c>
      <c r="J4660" s="259" t="s">
        <v>8716</v>
      </c>
      <c r="K4660" s="259" t="s">
        <v>8717</v>
      </c>
      <c r="L4660" s="260">
        <v>45716</v>
      </c>
      <c r="M4660" s="259" t="s">
        <v>310</v>
      </c>
    </row>
    <row r="4661" spans="1:13" x14ac:dyDescent="0.35">
      <c r="A4661" s="261" t="s">
        <v>89</v>
      </c>
      <c r="B4661" s="261" t="s">
        <v>90</v>
      </c>
      <c r="C4661" s="261" t="s">
        <v>91</v>
      </c>
      <c r="D4661" s="261" t="s">
        <v>691</v>
      </c>
      <c r="E4661" s="261">
        <v>20422</v>
      </c>
      <c r="F4661" s="261" t="s">
        <v>8702</v>
      </c>
      <c r="G4661" s="261" t="s">
        <v>22</v>
      </c>
      <c r="H4661" s="261">
        <v>3</v>
      </c>
      <c r="I4661" s="261" t="s">
        <v>8703</v>
      </c>
      <c r="J4661" s="261" t="s">
        <v>8718</v>
      </c>
      <c r="K4661" s="261" t="s">
        <v>8719</v>
      </c>
      <c r="L4661" s="262">
        <v>45716</v>
      </c>
      <c r="M4661" s="261" t="s">
        <v>310</v>
      </c>
    </row>
    <row r="4662" spans="1:13" x14ac:dyDescent="0.35">
      <c r="A4662" s="259" t="s">
        <v>89</v>
      </c>
      <c r="B4662" s="259" t="s">
        <v>90</v>
      </c>
      <c r="C4662" s="259" t="s">
        <v>91</v>
      </c>
      <c r="D4662" s="259" t="s">
        <v>696</v>
      </c>
      <c r="E4662" s="259">
        <v>0</v>
      </c>
      <c r="F4662" s="259" t="s">
        <v>8702</v>
      </c>
      <c r="G4662" s="259" t="s">
        <v>22</v>
      </c>
      <c r="H4662" s="259">
        <v>3</v>
      </c>
      <c r="I4662" s="259" t="s">
        <v>8703</v>
      </c>
      <c r="J4662" s="259" t="s">
        <v>8720</v>
      </c>
      <c r="K4662" s="259" t="s">
        <v>8721</v>
      </c>
      <c r="L4662" s="260">
        <v>45716</v>
      </c>
      <c r="M4662" s="259" t="s">
        <v>310</v>
      </c>
    </row>
    <row r="4663" spans="1:13" x14ac:dyDescent="0.35">
      <c r="A4663" s="261" t="s">
        <v>89</v>
      </c>
      <c r="B4663" s="261" t="s">
        <v>90</v>
      </c>
      <c r="C4663" s="261" t="s">
        <v>91</v>
      </c>
      <c r="D4663" s="261" t="s">
        <v>699</v>
      </c>
      <c r="E4663" s="261">
        <v>531670</v>
      </c>
      <c r="F4663" s="261" t="s">
        <v>8702</v>
      </c>
      <c r="G4663" s="261" t="s">
        <v>22</v>
      </c>
      <c r="H4663" s="261">
        <v>3</v>
      </c>
      <c r="I4663" s="261" t="s">
        <v>8703</v>
      </c>
      <c r="J4663" s="261" t="s">
        <v>8722</v>
      </c>
      <c r="K4663" s="261" t="s">
        <v>8723</v>
      </c>
      <c r="L4663" s="262">
        <v>45716</v>
      </c>
      <c r="M4663" s="261" t="s">
        <v>310</v>
      </c>
    </row>
    <row r="4664" spans="1:13" x14ac:dyDescent="0.35">
      <c r="A4664" s="259" t="s">
        <v>89</v>
      </c>
      <c r="B4664" s="259" t="s">
        <v>90</v>
      </c>
      <c r="C4664" s="259" t="s">
        <v>91</v>
      </c>
      <c r="D4664" s="259" t="s">
        <v>702</v>
      </c>
      <c r="E4664" s="259">
        <v>288278</v>
      </c>
      <c r="F4664" s="259" t="s">
        <v>8702</v>
      </c>
      <c r="G4664" s="259" t="s">
        <v>22</v>
      </c>
      <c r="H4664" s="259">
        <v>3</v>
      </c>
      <c r="I4664" s="259" t="s">
        <v>8703</v>
      </c>
      <c r="J4664" s="259" t="s">
        <v>8724</v>
      </c>
      <c r="K4664" s="259" t="s">
        <v>8725</v>
      </c>
      <c r="L4664" s="260">
        <v>45716</v>
      </c>
      <c r="M4664" s="259" t="s">
        <v>310</v>
      </c>
    </row>
    <row r="4665" spans="1:13" x14ac:dyDescent="0.35">
      <c r="A4665" s="261" t="s">
        <v>89</v>
      </c>
      <c r="B4665" s="261" t="s">
        <v>90</v>
      </c>
      <c r="C4665" s="261" t="s">
        <v>91</v>
      </c>
      <c r="D4665" s="261" t="s">
        <v>572</v>
      </c>
      <c r="E4665" s="261">
        <v>0</v>
      </c>
      <c r="F4665" s="261" t="s">
        <v>8702</v>
      </c>
      <c r="G4665" s="261" t="s">
        <v>22</v>
      </c>
      <c r="H4665" s="261">
        <v>3</v>
      </c>
      <c r="I4665" s="261" t="s">
        <v>8703</v>
      </c>
      <c r="J4665" s="261" t="s">
        <v>8726</v>
      </c>
      <c r="K4665" s="261" t="s">
        <v>8727</v>
      </c>
      <c r="L4665" s="262">
        <v>45716</v>
      </c>
      <c r="M4665" s="261" t="s">
        <v>310</v>
      </c>
    </row>
    <row r="4666" spans="1:13" x14ac:dyDescent="0.35">
      <c r="A4666" s="259" t="s">
        <v>89</v>
      </c>
      <c r="B4666" s="259" t="s">
        <v>90</v>
      </c>
      <c r="C4666" s="259" t="s">
        <v>91</v>
      </c>
      <c r="D4666" s="259" t="s">
        <v>282</v>
      </c>
      <c r="E4666" s="259">
        <v>3</v>
      </c>
      <c r="F4666" s="259" t="s">
        <v>8706</v>
      </c>
      <c r="G4666" s="259" t="s">
        <v>358</v>
      </c>
      <c r="H4666" s="259">
        <v>1</v>
      </c>
      <c r="I4666" s="259" t="s">
        <v>8707</v>
      </c>
      <c r="J4666" s="259" t="s">
        <v>8728</v>
      </c>
      <c r="K4666" s="259" t="s">
        <v>8729</v>
      </c>
      <c r="L4666" s="260">
        <v>45716</v>
      </c>
      <c r="M4666" s="259" t="s">
        <v>310</v>
      </c>
    </row>
    <row r="4667" spans="1:13" x14ac:dyDescent="0.35">
      <c r="A4667" s="261" t="s">
        <v>2112</v>
      </c>
      <c r="B4667" s="261" t="s">
        <v>2113</v>
      </c>
      <c r="C4667" s="261" t="s">
        <v>2114</v>
      </c>
      <c r="D4667" s="261" t="s">
        <v>648</v>
      </c>
      <c r="E4667" s="261">
        <v>9222798</v>
      </c>
      <c r="F4667" s="261" t="s">
        <v>8730</v>
      </c>
      <c r="G4667" s="261" t="s">
        <v>742</v>
      </c>
      <c r="H4667" s="261">
        <v>2</v>
      </c>
      <c r="I4667" s="261" t="s">
        <v>8731</v>
      </c>
      <c r="J4667" s="261" t="s">
        <v>8732</v>
      </c>
      <c r="K4667" s="261" t="s">
        <v>8733</v>
      </c>
      <c r="L4667" s="262">
        <v>45716</v>
      </c>
      <c r="M4667" s="261" t="s">
        <v>20</v>
      </c>
    </row>
    <row r="4668" spans="1:13" x14ac:dyDescent="0.35">
      <c r="A4668" s="259" t="s">
        <v>2112</v>
      </c>
      <c r="B4668" s="259" t="s">
        <v>2113</v>
      </c>
      <c r="C4668" s="259" t="s">
        <v>2114</v>
      </c>
      <c r="D4668" s="259" t="s">
        <v>658</v>
      </c>
      <c r="E4668" s="259">
        <v>9222798</v>
      </c>
      <c r="F4668" s="259" t="s">
        <v>8730</v>
      </c>
      <c r="G4668" s="259" t="s">
        <v>22</v>
      </c>
      <c r="H4668" s="259">
        <v>3</v>
      </c>
      <c r="I4668" s="259" t="s">
        <v>8731</v>
      </c>
      <c r="J4668" s="259" t="s">
        <v>8734</v>
      </c>
      <c r="K4668" s="259" t="s">
        <v>8735</v>
      </c>
      <c r="L4668" s="260">
        <v>45716</v>
      </c>
      <c r="M4668" s="259" t="s">
        <v>20</v>
      </c>
    </row>
    <row r="4669" spans="1:13" x14ac:dyDescent="0.35">
      <c r="A4669" s="261" t="s">
        <v>2112</v>
      </c>
      <c r="B4669" s="261" t="s">
        <v>2113</v>
      </c>
      <c r="C4669" s="261" t="s">
        <v>2114</v>
      </c>
      <c r="D4669" s="261" t="s">
        <v>663</v>
      </c>
      <c r="E4669" s="261">
        <v>44500</v>
      </c>
      <c r="F4669" s="261" t="s">
        <v>8736</v>
      </c>
      <c r="G4669" s="261" t="s">
        <v>22</v>
      </c>
      <c r="H4669" s="261">
        <v>3</v>
      </c>
      <c r="I4669" s="261" t="s">
        <v>3864</v>
      </c>
      <c r="J4669" s="261" t="s">
        <v>8737</v>
      </c>
      <c r="K4669" s="261" t="s">
        <v>8738</v>
      </c>
      <c r="L4669" s="262">
        <v>45716</v>
      </c>
      <c r="M4669" s="261" t="s">
        <v>20</v>
      </c>
    </row>
    <row r="4670" spans="1:13" x14ac:dyDescent="0.35">
      <c r="A4670" s="259" t="s">
        <v>2112</v>
      </c>
      <c r="B4670" s="259" t="s">
        <v>2113</v>
      </c>
      <c r="C4670" s="259" t="s">
        <v>2114</v>
      </c>
      <c r="D4670" s="259" t="s">
        <v>413</v>
      </c>
      <c r="E4670" s="259">
        <v>44500</v>
      </c>
      <c r="F4670" s="259" t="s">
        <v>8736</v>
      </c>
      <c r="G4670" s="259" t="s">
        <v>742</v>
      </c>
      <c r="H4670" s="259">
        <v>2</v>
      </c>
      <c r="I4670" s="259" t="s">
        <v>3864</v>
      </c>
      <c r="J4670" s="259" t="s">
        <v>8739</v>
      </c>
      <c r="K4670" s="259" t="s">
        <v>8740</v>
      </c>
      <c r="L4670" s="260">
        <v>45716</v>
      </c>
      <c r="M4670" s="259" t="s">
        <v>20</v>
      </c>
    </row>
    <row r="4671" spans="1:13" x14ac:dyDescent="0.35">
      <c r="A4671" s="261" t="s">
        <v>2112</v>
      </c>
      <c r="B4671" s="261" t="s">
        <v>2113</v>
      </c>
      <c r="C4671" s="261" t="s">
        <v>2114</v>
      </c>
      <c r="D4671" s="261" t="s">
        <v>545</v>
      </c>
      <c r="E4671" s="261">
        <v>0</v>
      </c>
      <c r="F4671" s="261" t="s">
        <v>5486</v>
      </c>
      <c r="G4671" s="261" t="s">
        <v>742</v>
      </c>
      <c r="H4671" s="261">
        <v>2</v>
      </c>
      <c r="I4671" s="261" t="s">
        <v>4234</v>
      </c>
      <c r="J4671" s="261" t="s">
        <v>8741</v>
      </c>
      <c r="K4671" s="261" t="s">
        <v>8742</v>
      </c>
      <c r="L4671" s="262">
        <v>45716</v>
      </c>
      <c r="M4671" s="261" t="s">
        <v>20</v>
      </c>
    </row>
    <row r="4672" spans="1:13" x14ac:dyDescent="0.35">
      <c r="A4672" s="259" t="s">
        <v>2112</v>
      </c>
      <c r="B4672" s="259" t="s">
        <v>2113</v>
      </c>
      <c r="C4672" s="259" t="s">
        <v>2114</v>
      </c>
      <c r="D4672" s="259" t="s">
        <v>550</v>
      </c>
      <c r="E4672" s="259">
        <v>2</v>
      </c>
      <c r="F4672" s="259" t="s">
        <v>5486</v>
      </c>
      <c r="G4672" s="259" t="s">
        <v>742</v>
      </c>
      <c r="H4672" s="259">
        <v>2</v>
      </c>
      <c r="I4672" s="259" t="s">
        <v>4234</v>
      </c>
      <c r="J4672" s="259" t="s">
        <v>8741</v>
      </c>
      <c r="K4672" s="259" t="s">
        <v>8743</v>
      </c>
      <c r="L4672" s="260">
        <v>45716</v>
      </c>
      <c r="M4672" s="259" t="s">
        <v>20</v>
      </c>
    </row>
    <row r="4673" spans="1:13" x14ac:dyDescent="0.35">
      <c r="A4673" s="261" t="s">
        <v>2112</v>
      </c>
      <c r="B4673" s="261" t="s">
        <v>2113</v>
      </c>
      <c r="C4673" s="261" t="s">
        <v>2114</v>
      </c>
      <c r="D4673" s="261" t="s">
        <v>686</v>
      </c>
      <c r="E4673" s="261">
        <v>44500</v>
      </c>
      <c r="F4673" s="261" t="s">
        <v>8736</v>
      </c>
      <c r="G4673" s="261" t="s">
        <v>742</v>
      </c>
      <c r="H4673" s="261">
        <v>2</v>
      </c>
      <c r="I4673" s="261" t="s">
        <v>8744</v>
      </c>
      <c r="J4673" s="261" t="s">
        <v>8745</v>
      </c>
      <c r="K4673" s="261" t="s">
        <v>8746</v>
      </c>
      <c r="L4673" s="262">
        <v>45716</v>
      </c>
      <c r="M4673" s="261" t="s">
        <v>20</v>
      </c>
    </row>
    <row r="4674" spans="1:13" x14ac:dyDescent="0.35">
      <c r="A4674" s="259" t="s">
        <v>2112</v>
      </c>
      <c r="B4674" s="259" t="s">
        <v>2113</v>
      </c>
      <c r="C4674" s="259" t="s">
        <v>2114</v>
      </c>
      <c r="D4674" s="259" t="s">
        <v>691</v>
      </c>
      <c r="E4674" s="259">
        <v>9178298</v>
      </c>
      <c r="F4674" s="259" t="s">
        <v>8730</v>
      </c>
      <c r="G4674" s="259" t="s">
        <v>742</v>
      </c>
      <c r="H4674" s="259">
        <v>2</v>
      </c>
      <c r="I4674" s="259" t="s">
        <v>8731</v>
      </c>
      <c r="J4674" s="259" t="s">
        <v>4371</v>
      </c>
      <c r="K4674" s="259" t="s">
        <v>8747</v>
      </c>
      <c r="L4674" s="260">
        <v>45716</v>
      </c>
      <c r="M4674" s="259" t="s">
        <v>20</v>
      </c>
    </row>
    <row r="4675" spans="1:13" x14ac:dyDescent="0.35">
      <c r="A4675" s="261" t="s">
        <v>2112</v>
      </c>
      <c r="B4675" s="261" t="s">
        <v>2113</v>
      </c>
      <c r="C4675" s="261" t="s">
        <v>2114</v>
      </c>
      <c r="D4675" s="261" t="s">
        <v>696</v>
      </c>
      <c r="E4675" s="261">
        <v>0</v>
      </c>
      <c r="F4675" s="261" t="s">
        <v>8736</v>
      </c>
      <c r="G4675" s="261" t="s">
        <v>742</v>
      </c>
      <c r="H4675" s="261">
        <v>2</v>
      </c>
      <c r="I4675" s="261" t="s">
        <v>8744</v>
      </c>
      <c r="J4675" s="261" t="s">
        <v>4375</v>
      </c>
      <c r="K4675" s="261" t="s">
        <v>8748</v>
      </c>
      <c r="L4675" s="262">
        <v>45716</v>
      </c>
      <c r="M4675" s="261" t="s">
        <v>20</v>
      </c>
    </row>
    <row r="4676" spans="1:13" x14ac:dyDescent="0.35">
      <c r="A4676" s="259" t="s">
        <v>2112</v>
      </c>
      <c r="B4676" s="259" t="s">
        <v>2113</v>
      </c>
      <c r="C4676" s="259" t="s">
        <v>2114</v>
      </c>
      <c r="D4676" s="259" t="s">
        <v>699</v>
      </c>
      <c r="E4676" s="259">
        <v>44500</v>
      </c>
      <c r="F4676" s="259" t="s">
        <v>8736</v>
      </c>
      <c r="G4676" s="259" t="s">
        <v>22</v>
      </c>
      <c r="H4676" s="259">
        <v>3</v>
      </c>
      <c r="I4676" s="259" t="s">
        <v>8744</v>
      </c>
      <c r="J4676" s="259" t="s">
        <v>8749</v>
      </c>
      <c r="K4676" s="259" t="s">
        <v>8750</v>
      </c>
      <c r="L4676" s="260">
        <v>45716</v>
      </c>
      <c r="M4676" s="259" t="s">
        <v>20</v>
      </c>
    </row>
    <row r="4677" spans="1:13" x14ac:dyDescent="0.35">
      <c r="A4677" s="261" t="s">
        <v>2112</v>
      </c>
      <c r="B4677" s="261" t="s">
        <v>2113</v>
      </c>
      <c r="C4677" s="261" t="s">
        <v>2114</v>
      </c>
      <c r="D4677" s="261" t="s">
        <v>702</v>
      </c>
      <c r="E4677" s="261">
        <v>0</v>
      </c>
      <c r="F4677" s="261" t="s">
        <v>8736</v>
      </c>
      <c r="G4677" s="261" t="s">
        <v>742</v>
      </c>
      <c r="H4677" s="261">
        <v>2</v>
      </c>
      <c r="I4677" s="261" t="s">
        <v>8744</v>
      </c>
      <c r="J4677" s="261" t="s">
        <v>4377</v>
      </c>
      <c r="K4677" s="261" t="s">
        <v>8751</v>
      </c>
      <c r="L4677" s="262">
        <v>45716</v>
      </c>
      <c r="M4677" s="261" t="s">
        <v>20</v>
      </c>
    </row>
    <row r="4678" spans="1:13" x14ac:dyDescent="0.35">
      <c r="A4678" s="259" t="s">
        <v>2112</v>
      </c>
      <c r="B4678" s="259" t="s">
        <v>2113</v>
      </c>
      <c r="C4678" s="259" t="s">
        <v>2114</v>
      </c>
      <c r="D4678" s="259" t="s">
        <v>572</v>
      </c>
      <c r="E4678" s="259">
        <v>0</v>
      </c>
      <c r="F4678" s="259" t="s">
        <v>8736</v>
      </c>
      <c r="G4678" s="259" t="s">
        <v>742</v>
      </c>
      <c r="H4678" s="259">
        <v>2</v>
      </c>
      <c r="I4678" s="259" t="s">
        <v>8744</v>
      </c>
      <c r="J4678" s="259" t="s">
        <v>4377</v>
      </c>
      <c r="K4678" s="259" t="s">
        <v>8752</v>
      </c>
      <c r="L4678" s="260">
        <v>45716</v>
      </c>
      <c r="M4678" s="259" t="s">
        <v>20</v>
      </c>
    </row>
    <row r="4679" spans="1:13" x14ac:dyDescent="0.35">
      <c r="A4679" s="261" t="s">
        <v>2112</v>
      </c>
      <c r="B4679" s="261" t="s">
        <v>2113</v>
      </c>
      <c r="C4679" s="261" t="s">
        <v>2114</v>
      </c>
      <c r="D4679" s="261" t="s">
        <v>282</v>
      </c>
      <c r="E4679" s="261">
        <v>2</v>
      </c>
      <c r="F4679" s="261" t="s">
        <v>8736</v>
      </c>
      <c r="G4679" s="261" t="s">
        <v>742</v>
      </c>
      <c r="H4679" s="261">
        <v>2</v>
      </c>
      <c r="I4679" s="261" t="s">
        <v>3864</v>
      </c>
      <c r="J4679" s="261" t="s">
        <v>3630</v>
      </c>
      <c r="K4679" s="261" t="s">
        <v>8753</v>
      </c>
      <c r="L4679" s="262">
        <v>45716</v>
      </c>
      <c r="M4679" s="261" t="s">
        <v>20</v>
      </c>
    </row>
    <row r="4680" spans="1:13" x14ac:dyDescent="0.35">
      <c r="A4680" s="259" t="s">
        <v>2728</v>
      </c>
      <c r="B4680" s="259" t="s">
        <v>2729</v>
      </c>
      <c r="C4680" s="259" t="s">
        <v>2730</v>
      </c>
      <c r="D4680" s="259" t="s">
        <v>648</v>
      </c>
      <c r="E4680" s="259">
        <v>6502620</v>
      </c>
      <c r="F4680" s="259" t="s">
        <v>8730</v>
      </c>
      <c r="G4680" s="259" t="s">
        <v>358</v>
      </c>
      <c r="H4680" s="259">
        <v>1</v>
      </c>
      <c r="I4680" s="259" t="s">
        <v>8754</v>
      </c>
      <c r="J4680" s="259" t="s">
        <v>8755</v>
      </c>
      <c r="K4680" s="259" t="s">
        <v>8756</v>
      </c>
      <c r="L4680" s="260">
        <v>45716</v>
      </c>
      <c r="M4680" s="259" t="s">
        <v>20</v>
      </c>
    </row>
    <row r="4681" spans="1:13" x14ac:dyDescent="0.35">
      <c r="A4681" s="261" t="s">
        <v>2728</v>
      </c>
      <c r="B4681" s="261" t="s">
        <v>2729</v>
      </c>
      <c r="C4681" s="261" t="s">
        <v>2730</v>
      </c>
      <c r="D4681" s="261" t="s">
        <v>653</v>
      </c>
      <c r="E4681" s="261">
        <v>108560</v>
      </c>
      <c r="F4681" s="261" t="s">
        <v>8757</v>
      </c>
      <c r="G4681" s="261" t="s">
        <v>358</v>
      </c>
      <c r="H4681" s="261">
        <v>1</v>
      </c>
      <c r="I4681" s="261" t="s">
        <v>8758</v>
      </c>
      <c r="J4681" s="261" t="s">
        <v>8759</v>
      </c>
      <c r="K4681" s="261" t="s">
        <v>8760</v>
      </c>
      <c r="L4681" s="262">
        <v>45716</v>
      </c>
      <c r="M4681" s="261" t="s">
        <v>20</v>
      </c>
    </row>
    <row r="4682" spans="1:13" x14ac:dyDescent="0.35">
      <c r="A4682" s="259" t="s">
        <v>2728</v>
      </c>
      <c r="B4682" s="259" t="s">
        <v>2729</v>
      </c>
      <c r="C4682" s="259" t="s">
        <v>2730</v>
      </c>
      <c r="D4682" s="259" t="s">
        <v>658</v>
      </c>
      <c r="E4682" s="259">
        <v>6502620</v>
      </c>
      <c r="F4682" s="259" t="s">
        <v>8730</v>
      </c>
      <c r="G4682" s="259" t="s">
        <v>742</v>
      </c>
      <c r="H4682" s="259">
        <v>2</v>
      </c>
      <c r="I4682" s="259" t="s">
        <v>8754</v>
      </c>
      <c r="J4682" s="259" t="s">
        <v>8761</v>
      </c>
      <c r="K4682" s="259" t="s">
        <v>8762</v>
      </c>
      <c r="L4682" s="260">
        <v>45716</v>
      </c>
      <c r="M4682" s="259" t="s">
        <v>20</v>
      </c>
    </row>
    <row r="4683" spans="1:13" x14ac:dyDescent="0.35">
      <c r="A4683" s="261" t="s">
        <v>2728</v>
      </c>
      <c r="B4683" s="261" t="s">
        <v>2729</v>
      </c>
      <c r="C4683" s="261" t="s">
        <v>2730</v>
      </c>
      <c r="D4683" s="261" t="s">
        <v>663</v>
      </c>
      <c r="E4683" s="261">
        <v>75250</v>
      </c>
      <c r="F4683" s="261" t="s">
        <v>8763</v>
      </c>
      <c r="G4683" s="261" t="s">
        <v>742</v>
      </c>
      <c r="H4683" s="261">
        <v>2</v>
      </c>
      <c r="I4683" s="261" t="s">
        <v>4399</v>
      </c>
      <c r="J4683" s="261" t="s">
        <v>8764</v>
      </c>
      <c r="K4683" s="261" t="s">
        <v>8765</v>
      </c>
      <c r="L4683" s="262">
        <v>45716</v>
      </c>
      <c r="M4683" s="261" t="s">
        <v>20</v>
      </c>
    </row>
    <row r="4684" spans="1:13" x14ac:dyDescent="0.35">
      <c r="A4684" s="259" t="s">
        <v>2728</v>
      </c>
      <c r="B4684" s="259" t="s">
        <v>2729</v>
      </c>
      <c r="C4684" s="259" t="s">
        <v>2730</v>
      </c>
      <c r="D4684" s="259" t="s">
        <v>413</v>
      </c>
      <c r="E4684" s="259">
        <v>75250</v>
      </c>
      <c r="F4684" s="259" t="s">
        <v>8763</v>
      </c>
      <c r="G4684" s="259" t="s">
        <v>358</v>
      </c>
      <c r="H4684" s="259">
        <v>1</v>
      </c>
      <c r="I4684" s="259" t="s">
        <v>3864</v>
      </c>
      <c r="J4684" s="259" t="s">
        <v>8766</v>
      </c>
      <c r="K4684" s="259" t="s">
        <v>8767</v>
      </c>
      <c r="L4684" s="260">
        <v>45716</v>
      </c>
      <c r="M4684" s="259" t="s">
        <v>20</v>
      </c>
    </row>
    <row r="4685" spans="1:13" x14ac:dyDescent="0.35">
      <c r="A4685" s="261" t="s">
        <v>2728</v>
      </c>
      <c r="B4685" s="261" t="s">
        <v>2729</v>
      </c>
      <c r="C4685" s="261" t="s">
        <v>2730</v>
      </c>
      <c r="D4685" s="261" t="s">
        <v>545</v>
      </c>
      <c r="E4685" s="261">
        <v>0</v>
      </c>
      <c r="F4685" s="261" t="s">
        <v>5486</v>
      </c>
      <c r="G4685" s="261" t="s">
        <v>358</v>
      </c>
      <c r="H4685" s="261">
        <v>1</v>
      </c>
      <c r="I4685" s="261" t="s">
        <v>4234</v>
      </c>
      <c r="J4685" s="261" t="s">
        <v>8768</v>
      </c>
      <c r="K4685" s="261" t="s">
        <v>8769</v>
      </c>
      <c r="L4685" s="262">
        <v>45716</v>
      </c>
      <c r="M4685" s="261" t="s">
        <v>20</v>
      </c>
    </row>
    <row r="4686" spans="1:13" x14ac:dyDescent="0.35">
      <c r="A4686" s="259" t="s">
        <v>2728</v>
      </c>
      <c r="B4686" s="259" t="s">
        <v>2729</v>
      </c>
      <c r="C4686" s="259" t="s">
        <v>2730</v>
      </c>
      <c r="D4686" s="259" t="s">
        <v>550</v>
      </c>
      <c r="E4686" s="259">
        <v>0</v>
      </c>
      <c r="F4686" s="259" t="s">
        <v>5486</v>
      </c>
      <c r="G4686" s="259" t="s">
        <v>358</v>
      </c>
      <c r="H4686" s="259">
        <v>1</v>
      </c>
      <c r="I4686" s="259" t="s">
        <v>4234</v>
      </c>
      <c r="J4686" s="259" t="s">
        <v>8770</v>
      </c>
      <c r="K4686" s="259" t="s">
        <v>8771</v>
      </c>
      <c r="L4686" s="260">
        <v>45716</v>
      </c>
      <c r="M4686" s="259" t="s">
        <v>20</v>
      </c>
    </row>
    <row r="4687" spans="1:13" x14ac:dyDescent="0.35">
      <c r="A4687" s="261" t="s">
        <v>2728</v>
      </c>
      <c r="B4687" s="261" t="s">
        <v>2729</v>
      </c>
      <c r="C4687" s="261" t="s">
        <v>2730</v>
      </c>
      <c r="D4687" s="261" t="s">
        <v>686</v>
      </c>
      <c r="E4687" s="261">
        <v>75250</v>
      </c>
      <c r="F4687" s="261" t="s">
        <v>8763</v>
      </c>
      <c r="G4687" s="261" t="s">
        <v>358</v>
      </c>
      <c r="H4687" s="261">
        <v>1</v>
      </c>
      <c r="I4687" s="261" t="s">
        <v>4399</v>
      </c>
      <c r="J4687" s="261" t="s">
        <v>8772</v>
      </c>
      <c r="K4687" s="261" t="s">
        <v>8773</v>
      </c>
      <c r="L4687" s="262">
        <v>45716</v>
      </c>
      <c r="M4687" s="261" t="s">
        <v>20</v>
      </c>
    </row>
    <row r="4688" spans="1:13" x14ac:dyDescent="0.35">
      <c r="A4688" s="259" t="s">
        <v>2728</v>
      </c>
      <c r="B4688" s="259" t="s">
        <v>2729</v>
      </c>
      <c r="C4688" s="259" t="s">
        <v>2730</v>
      </c>
      <c r="D4688" s="259" t="s">
        <v>691</v>
      </c>
      <c r="E4688" s="259">
        <v>6430370</v>
      </c>
      <c r="F4688" s="259" t="s">
        <v>8730</v>
      </c>
      <c r="G4688" s="259" t="s">
        <v>358</v>
      </c>
      <c r="H4688" s="259">
        <v>1</v>
      </c>
      <c r="I4688" s="259" t="s">
        <v>8774</v>
      </c>
      <c r="J4688" s="259" t="s">
        <v>4371</v>
      </c>
      <c r="K4688" s="259" t="s">
        <v>8775</v>
      </c>
      <c r="L4688" s="260">
        <v>45716</v>
      </c>
      <c r="M4688" s="259" t="s">
        <v>20</v>
      </c>
    </row>
    <row r="4689" spans="1:13" x14ac:dyDescent="0.35">
      <c r="A4689" s="261" t="s">
        <v>2728</v>
      </c>
      <c r="B4689" s="261" t="s">
        <v>2729</v>
      </c>
      <c r="C4689" s="261" t="s">
        <v>2730</v>
      </c>
      <c r="D4689" s="261" t="s">
        <v>696</v>
      </c>
      <c r="E4689" s="261">
        <v>0</v>
      </c>
      <c r="F4689" s="261" t="s">
        <v>8763</v>
      </c>
      <c r="G4689" s="261" t="s">
        <v>358</v>
      </c>
      <c r="H4689" s="261">
        <v>1</v>
      </c>
      <c r="I4689" s="261" t="s">
        <v>4399</v>
      </c>
      <c r="J4689" s="261" t="s">
        <v>4375</v>
      </c>
      <c r="K4689" s="261" t="s">
        <v>8776</v>
      </c>
      <c r="L4689" s="262">
        <v>45716</v>
      </c>
      <c r="M4689" s="261" t="s">
        <v>20</v>
      </c>
    </row>
    <row r="4690" spans="1:13" x14ac:dyDescent="0.35">
      <c r="A4690" s="259" t="s">
        <v>2728</v>
      </c>
      <c r="B4690" s="259" t="s">
        <v>2729</v>
      </c>
      <c r="C4690" s="259" t="s">
        <v>2730</v>
      </c>
      <c r="D4690" s="259" t="s">
        <v>699</v>
      </c>
      <c r="E4690" s="259">
        <v>75250</v>
      </c>
      <c r="F4690" s="259" t="s">
        <v>8763</v>
      </c>
      <c r="G4690" s="259" t="s">
        <v>358</v>
      </c>
      <c r="H4690" s="259">
        <v>1</v>
      </c>
      <c r="I4690" s="259" t="s">
        <v>4399</v>
      </c>
      <c r="J4690" s="259" t="s">
        <v>8777</v>
      </c>
      <c r="K4690" s="259" t="s">
        <v>8778</v>
      </c>
      <c r="L4690" s="260">
        <v>45716</v>
      </c>
      <c r="M4690" s="259" t="s">
        <v>20</v>
      </c>
    </row>
    <row r="4691" spans="1:13" x14ac:dyDescent="0.35">
      <c r="A4691" s="261" t="s">
        <v>2728</v>
      </c>
      <c r="B4691" s="261" t="s">
        <v>2729</v>
      </c>
      <c r="C4691" s="261" t="s">
        <v>2730</v>
      </c>
      <c r="D4691" s="261" t="s">
        <v>702</v>
      </c>
      <c r="E4691" s="261">
        <v>0</v>
      </c>
      <c r="F4691" s="261" t="s">
        <v>8763</v>
      </c>
      <c r="G4691" s="261" t="s">
        <v>358</v>
      </c>
      <c r="H4691" s="261">
        <v>1</v>
      </c>
      <c r="I4691" s="261" t="s">
        <v>4399</v>
      </c>
      <c r="J4691" s="261" t="s">
        <v>4377</v>
      </c>
      <c r="K4691" s="261" t="s">
        <v>8779</v>
      </c>
      <c r="L4691" s="262">
        <v>45716</v>
      </c>
      <c r="M4691" s="261" t="s">
        <v>20</v>
      </c>
    </row>
    <row r="4692" spans="1:13" x14ac:dyDescent="0.35">
      <c r="A4692" s="259" t="s">
        <v>2728</v>
      </c>
      <c r="B4692" s="259" t="s">
        <v>2729</v>
      </c>
      <c r="C4692" s="259" t="s">
        <v>2730</v>
      </c>
      <c r="D4692" s="259" t="s">
        <v>572</v>
      </c>
      <c r="E4692" s="259">
        <v>0</v>
      </c>
      <c r="F4692" s="259" t="s">
        <v>8763</v>
      </c>
      <c r="G4692" s="259" t="s">
        <v>358</v>
      </c>
      <c r="H4692" s="259">
        <v>1</v>
      </c>
      <c r="I4692" s="259" t="s">
        <v>4399</v>
      </c>
      <c r="J4692" s="259" t="s">
        <v>4377</v>
      </c>
      <c r="K4692" s="259" t="s">
        <v>8780</v>
      </c>
      <c r="L4692" s="260">
        <v>45716</v>
      </c>
      <c r="M4692" s="259" t="s">
        <v>20</v>
      </c>
    </row>
    <row r="4693" spans="1:13" x14ac:dyDescent="0.35">
      <c r="A4693" s="261" t="s">
        <v>2728</v>
      </c>
      <c r="B4693" s="261" t="s">
        <v>2729</v>
      </c>
      <c r="C4693" s="261" t="s">
        <v>2730</v>
      </c>
      <c r="D4693" s="261" t="s">
        <v>282</v>
      </c>
      <c r="E4693" s="261">
        <v>2</v>
      </c>
      <c r="F4693" s="261" t="s">
        <v>4380</v>
      </c>
      <c r="G4693" s="261" t="s">
        <v>358</v>
      </c>
      <c r="H4693" s="261">
        <v>1</v>
      </c>
      <c r="I4693" s="261" t="s">
        <v>4381</v>
      </c>
      <c r="J4693" s="261" t="s">
        <v>3630</v>
      </c>
      <c r="K4693" s="261" t="s">
        <v>8781</v>
      </c>
      <c r="L4693" s="262">
        <v>45716</v>
      </c>
      <c r="M4693" s="261" t="s">
        <v>20</v>
      </c>
    </row>
    <row r="4694" spans="1:13" x14ac:dyDescent="0.35">
      <c r="A4694" s="259" t="s">
        <v>2805</v>
      </c>
      <c r="B4694" s="259" t="s">
        <v>2806</v>
      </c>
      <c r="C4694" s="259" t="s">
        <v>2807</v>
      </c>
      <c r="D4694" s="259" t="s">
        <v>648</v>
      </c>
      <c r="E4694" s="259">
        <v>11263689</v>
      </c>
      <c r="F4694" s="259" t="s">
        <v>8782</v>
      </c>
      <c r="G4694" s="259" t="s">
        <v>358</v>
      </c>
      <c r="H4694" s="259">
        <v>1</v>
      </c>
      <c r="I4694" s="259" t="s">
        <v>4370</v>
      </c>
      <c r="J4694" s="259" t="s">
        <v>8783</v>
      </c>
      <c r="K4694" s="259" t="s">
        <v>8784</v>
      </c>
      <c r="L4694" s="260">
        <v>45716</v>
      </c>
      <c r="M4694" s="259" t="s">
        <v>20</v>
      </c>
    </row>
    <row r="4695" spans="1:13" x14ac:dyDescent="0.35">
      <c r="A4695" s="261" t="s">
        <v>2805</v>
      </c>
      <c r="B4695" s="261" t="s">
        <v>2806</v>
      </c>
      <c r="C4695" s="261" t="s">
        <v>2807</v>
      </c>
      <c r="D4695" s="261" t="s">
        <v>658</v>
      </c>
      <c r="E4695" s="261">
        <v>11263689</v>
      </c>
      <c r="F4695" s="261" t="s">
        <v>8782</v>
      </c>
      <c r="G4695" s="261" t="s">
        <v>742</v>
      </c>
      <c r="H4695" s="261">
        <v>2</v>
      </c>
      <c r="I4695" s="261" t="s">
        <v>4370</v>
      </c>
      <c r="J4695" s="261" t="s">
        <v>3861</v>
      </c>
      <c r="K4695" s="261" t="s">
        <v>8785</v>
      </c>
      <c r="L4695" s="262">
        <v>45716</v>
      </c>
      <c r="M4695" s="261" t="s">
        <v>20</v>
      </c>
    </row>
    <row r="4696" spans="1:13" x14ac:dyDescent="0.35">
      <c r="A4696" s="259" t="s">
        <v>2805</v>
      </c>
      <c r="B4696" s="259" t="s">
        <v>2806</v>
      </c>
      <c r="C4696" s="259" t="s">
        <v>2807</v>
      </c>
      <c r="D4696" s="259" t="s">
        <v>663</v>
      </c>
      <c r="E4696" s="259">
        <v>390000</v>
      </c>
      <c r="F4696" s="259" t="s">
        <v>8786</v>
      </c>
      <c r="G4696" s="259" t="s">
        <v>742</v>
      </c>
      <c r="H4696" s="259">
        <v>2</v>
      </c>
      <c r="I4696" s="259" t="s">
        <v>4374</v>
      </c>
      <c r="J4696" s="259" t="s">
        <v>8787</v>
      </c>
      <c r="K4696" s="259" t="s">
        <v>8788</v>
      </c>
      <c r="L4696" s="260">
        <v>45716</v>
      </c>
      <c r="M4696" s="259" t="s">
        <v>20</v>
      </c>
    </row>
    <row r="4697" spans="1:13" x14ac:dyDescent="0.35">
      <c r="A4697" s="261" t="s">
        <v>2805</v>
      </c>
      <c r="B4697" s="261" t="s">
        <v>2806</v>
      </c>
      <c r="C4697" s="261" t="s">
        <v>2807</v>
      </c>
      <c r="D4697" s="261" t="s">
        <v>413</v>
      </c>
      <c r="E4697" s="261">
        <v>390000</v>
      </c>
      <c r="F4697" s="261" t="s">
        <v>8789</v>
      </c>
      <c r="G4697" s="261" t="s">
        <v>358</v>
      </c>
      <c r="H4697" s="261">
        <v>1</v>
      </c>
      <c r="I4697" s="261" t="s">
        <v>3864</v>
      </c>
      <c r="J4697" s="261" t="s">
        <v>8790</v>
      </c>
      <c r="K4697" s="261" t="s">
        <v>8791</v>
      </c>
      <c r="L4697" s="262">
        <v>45716</v>
      </c>
      <c r="M4697" s="261" t="s">
        <v>20</v>
      </c>
    </row>
    <row r="4698" spans="1:13" x14ac:dyDescent="0.35">
      <c r="A4698" s="259" t="s">
        <v>2805</v>
      </c>
      <c r="B4698" s="259" t="s">
        <v>2806</v>
      </c>
      <c r="C4698" s="259" t="s">
        <v>2807</v>
      </c>
      <c r="D4698" s="259" t="s">
        <v>545</v>
      </c>
      <c r="E4698" s="259">
        <v>0</v>
      </c>
      <c r="F4698" s="259" t="s">
        <v>5486</v>
      </c>
      <c r="G4698" s="259" t="s">
        <v>358</v>
      </c>
      <c r="H4698" s="259">
        <v>1</v>
      </c>
      <c r="I4698" s="259" t="s">
        <v>4234</v>
      </c>
      <c r="J4698" s="259" t="s">
        <v>8792</v>
      </c>
      <c r="K4698" s="259" t="s">
        <v>8793</v>
      </c>
      <c r="L4698" s="260">
        <v>45716</v>
      </c>
      <c r="M4698" s="259" t="s">
        <v>20</v>
      </c>
    </row>
    <row r="4699" spans="1:13" x14ac:dyDescent="0.35">
      <c r="A4699" s="261" t="s">
        <v>2805</v>
      </c>
      <c r="B4699" s="261" t="s">
        <v>2806</v>
      </c>
      <c r="C4699" s="261" t="s">
        <v>2807</v>
      </c>
      <c r="D4699" s="261" t="s">
        <v>550</v>
      </c>
      <c r="E4699" s="261">
        <v>0</v>
      </c>
      <c r="F4699" s="261" t="s">
        <v>5486</v>
      </c>
      <c r="G4699" s="261" t="s">
        <v>358</v>
      </c>
      <c r="H4699" s="261">
        <v>1</v>
      </c>
      <c r="I4699" s="261" t="s">
        <v>4234</v>
      </c>
      <c r="J4699" s="261" t="s">
        <v>8794</v>
      </c>
      <c r="K4699" s="261" t="s">
        <v>8795</v>
      </c>
      <c r="L4699" s="262">
        <v>45716</v>
      </c>
      <c r="M4699" s="261" t="s">
        <v>20</v>
      </c>
    </row>
    <row r="4700" spans="1:13" x14ac:dyDescent="0.35">
      <c r="A4700" s="259" t="s">
        <v>2805</v>
      </c>
      <c r="B4700" s="259" t="s">
        <v>2806</v>
      </c>
      <c r="C4700" s="259" t="s">
        <v>2807</v>
      </c>
      <c r="D4700" s="259" t="s">
        <v>686</v>
      </c>
      <c r="E4700" s="259">
        <v>390000</v>
      </c>
      <c r="F4700" s="259" t="s">
        <v>8786</v>
      </c>
      <c r="G4700" s="259" t="s">
        <v>358</v>
      </c>
      <c r="H4700" s="259">
        <v>1</v>
      </c>
      <c r="I4700" s="259" t="s">
        <v>4374</v>
      </c>
      <c r="J4700" s="259" t="s">
        <v>8796</v>
      </c>
      <c r="K4700" s="259" t="s">
        <v>8797</v>
      </c>
      <c r="L4700" s="260">
        <v>45716</v>
      </c>
      <c r="M4700" s="259" t="s">
        <v>20</v>
      </c>
    </row>
    <row r="4701" spans="1:13" x14ac:dyDescent="0.35">
      <c r="A4701" s="261" t="s">
        <v>2805</v>
      </c>
      <c r="B4701" s="261" t="s">
        <v>2806</v>
      </c>
      <c r="C4701" s="261" t="s">
        <v>2807</v>
      </c>
      <c r="D4701" s="261" t="s">
        <v>699</v>
      </c>
      <c r="E4701" s="261">
        <v>390000</v>
      </c>
      <c r="F4701" s="261" t="s">
        <v>8786</v>
      </c>
      <c r="G4701" s="261" t="s">
        <v>358</v>
      </c>
      <c r="H4701" s="261">
        <v>1</v>
      </c>
      <c r="I4701" s="261" t="s">
        <v>4374</v>
      </c>
      <c r="J4701" s="261" t="s">
        <v>8777</v>
      </c>
      <c r="K4701" s="261" t="s">
        <v>8798</v>
      </c>
      <c r="L4701" s="262">
        <v>45716</v>
      </c>
      <c r="M4701" s="261" t="s">
        <v>20</v>
      </c>
    </row>
    <row r="4702" spans="1:13" x14ac:dyDescent="0.35">
      <c r="A4702" s="259" t="s">
        <v>2124</v>
      </c>
      <c r="B4702" s="259" t="s">
        <v>2125</v>
      </c>
      <c r="C4702" s="259" t="s">
        <v>2126</v>
      </c>
      <c r="D4702" s="259" t="s">
        <v>648</v>
      </c>
      <c r="E4702" s="259">
        <v>1408458</v>
      </c>
      <c r="F4702" s="259" t="s">
        <v>8782</v>
      </c>
      <c r="G4702" s="259" t="s">
        <v>358</v>
      </c>
      <c r="H4702" s="259">
        <v>1</v>
      </c>
      <c r="I4702" s="259" t="s">
        <v>4383</v>
      </c>
      <c r="J4702" s="259" t="s">
        <v>8799</v>
      </c>
      <c r="K4702" s="259" t="s">
        <v>8800</v>
      </c>
      <c r="L4702" s="260">
        <v>45716</v>
      </c>
      <c r="M4702" s="259" t="s">
        <v>20</v>
      </c>
    </row>
    <row r="4703" spans="1:13" x14ac:dyDescent="0.35">
      <c r="A4703" s="261" t="s">
        <v>2124</v>
      </c>
      <c r="B4703" s="261" t="s">
        <v>2125</v>
      </c>
      <c r="C4703" s="261" t="s">
        <v>2126</v>
      </c>
      <c r="D4703" s="261" t="s">
        <v>658</v>
      </c>
      <c r="E4703" s="261">
        <v>1408458</v>
      </c>
      <c r="F4703" s="261" t="s">
        <v>8782</v>
      </c>
      <c r="G4703" s="261" t="s">
        <v>742</v>
      </c>
      <c r="H4703" s="261">
        <v>2</v>
      </c>
      <c r="I4703" s="261" t="s">
        <v>4383</v>
      </c>
      <c r="J4703" s="261" t="s">
        <v>3861</v>
      </c>
      <c r="K4703" s="261" t="s">
        <v>8801</v>
      </c>
      <c r="L4703" s="262">
        <v>45716</v>
      </c>
      <c r="M4703" s="261" t="s">
        <v>20</v>
      </c>
    </row>
    <row r="4704" spans="1:13" x14ac:dyDescent="0.35">
      <c r="A4704" s="259" t="s">
        <v>2124</v>
      </c>
      <c r="B4704" s="259" t="s">
        <v>2125</v>
      </c>
      <c r="C4704" s="259" t="s">
        <v>2126</v>
      </c>
      <c r="D4704" s="259" t="s">
        <v>663</v>
      </c>
      <c r="E4704" s="259">
        <v>42270</v>
      </c>
      <c r="F4704" s="259" t="s">
        <v>8763</v>
      </c>
      <c r="G4704" s="259" t="s">
        <v>742</v>
      </c>
      <c r="H4704" s="259">
        <v>2</v>
      </c>
      <c r="I4704" s="259" t="s">
        <v>4374</v>
      </c>
      <c r="J4704" s="259" t="s">
        <v>8802</v>
      </c>
      <c r="K4704" s="259" t="s">
        <v>8803</v>
      </c>
      <c r="L4704" s="260">
        <v>45716</v>
      </c>
      <c r="M4704" s="259" t="s">
        <v>20</v>
      </c>
    </row>
    <row r="4705" spans="1:13" x14ac:dyDescent="0.35">
      <c r="A4705" s="261" t="s">
        <v>2124</v>
      </c>
      <c r="B4705" s="261" t="s">
        <v>2125</v>
      </c>
      <c r="C4705" s="261" t="s">
        <v>2126</v>
      </c>
      <c r="D4705" s="261" t="s">
        <v>413</v>
      </c>
      <c r="E4705" s="261">
        <v>42270</v>
      </c>
      <c r="F4705" s="261" t="s">
        <v>8789</v>
      </c>
      <c r="G4705" s="261" t="s">
        <v>358</v>
      </c>
      <c r="H4705" s="261">
        <v>1</v>
      </c>
      <c r="I4705" s="261" t="s">
        <v>4374</v>
      </c>
      <c r="J4705" s="261" t="s">
        <v>8804</v>
      </c>
      <c r="K4705" s="261" t="s">
        <v>8805</v>
      </c>
      <c r="L4705" s="262">
        <v>45716</v>
      </c>
      <c r="M4705" s="261" t="s">
        <v>20</v>
      </c>
    </row>
    <row r="4706" spans="1:13" x14ac:dyDescent="0.35">
      <c r="A4706" s="259" t="s">
        <v>2124</v>
      </c>
      <c r="B4706" s="259" t="s">
        <v>2125</v>
      </c>
      <c r="C4706" s="259" t="s">
        <v>2126</v>
      </c>
      <c r="D4706" s="259" t="s">
        <v>545</v>
      </c>
      <c r="E4706" s="259">
        <v>0</v>
      </c>
      <c r="F4706" s="259" t="s">
        <v>5486</v>
      </c>
      <c r="G4706" s="259" t="s">
        <v>358</v>
      </c>
      <c r="H4706" s="259">
        <v>1</v>
      </c>
      <c r="I4706" s="259" t="s">
        <v>4234</v>
      </c>
      <c r="J4706" s="259" t="s">
        <v>8792</v>
      </c>
      <c r="K4706" s="259" t="s">
        <v>8806</v>
      </c>
      <c r="L4706" s="260">
        <v>45716</v>
      </c>
      <c r="M4706" s="259" t="s">
        <v>20</v>
      </c>
    </row>
    <row r="4707" spans="1:13" x14ac:dyDescent="0.35">
      <c r="A4707" s="261" t="s">
        <v>2124</v>
      </c>
      <c r="B4707" s="261" t="s">
        <v>2125</v>
      </c>
      <c r="C4707" s="261" t="s">
        <v>2126</v>
      </c>
      <c r="D4707" s="261" t="s">
        <v>550</v>
      </c>
      <c r="E4707" s="261">
        <v>0</v>
      </c>
      <c r="F4707" s="261" t="s">
        <v>5486</v>
      </c>
      <c r="G4707" s="261" t="s">
        <v>358</v>
      </c>
      <c r="H4707" s="261">
        <v>1</v>
      </c>
      <c r="I4707" s="261" t="s">
        <v>4234</v>
      </c>
      <c r="J4707" s="261" t="s">
        <v>8807</v>
      </c>
      <c r="K4707" s="261" t="s">
        <v>8808</v>
      </c>
      <c r="L4707" s="262">
        <v>45716</v>
      </c>
      <c r="M4707" s="261" t="s">
        <v>20</v>
      </c>
    </row>
    <row r="4708" spans="1:13" x14ac:dyDescent="0.35">
      <c r="A4708" s="259" t="s">
        <v>2124</v>
      </c>
      <c r="B4708" s="259" t="s">
        <v>2125</v>
      </c>
      <c r="C4708" s="259" t="s">
        <v>2126</v>
      </c>
      <c r="D4708" s="259" t="s">
        <v>686</v>
      </c>
      <c r="E4708" s="259">
        <v>42270</v>
      </c>
      <c r="F4708" s="259" t="s">
        <v>8786</v>
      </c>
      <c r="G4708" s="259" t="s">
        <v>358</v>
      </c>
      <c r="H4708" s="259">
        <v>1</v>
      </c>
      <c r="I4708" s="259" t="s">
        <v>4374</v>
      </c>
      <c r="J4708" s="259" t="s">
        <v>8809</v>
      </c>
      <c r="K4708" s="259" t="s">
        <v>8810</v>
      </c>
      <c r="L4708" s="260">
        <v>45716</v>
      </c>
      <c r="M4708" s="259" t="s">
        <v>20</v>
      </c>
    </row>
    <row r="4709" spans="1:13" x14ac:dyDescent="0.35">
      <c r="A4709" s="261" t="s">
        <v>2124</v>
      </c>
      <c r="B4709" s="261" t="s">
        <v>2125</v>
      </c>
      <c r="C4709" s="261" t="s">
        <v>2126</v>
      </c>
      <c r="D4709" s="261" t="s">
        <v>699</v>
      </c>
      <c r="E4709" s="261">
        <v>42270</v>
      </c>
      <c r="F4709" s="261" t="s">
        <v>8786</v>
      </c>
      <c r="G4709" s="261" t="s">
        <v>358</v>
      </c>
      <c r="H4709" s="261">
        <v>1</v>
      </c>
      <c r="I4709" s="261" t="s">
        <v>4374</v>
      </c>
      <c r="J4709" s="261" t="s">
        <v>8777</v>
      </c>
      <c r="K4709" s="261" t="s">
        <v>8811</v>
      </c>
      <c r="L4709" s="262">
        <v>45716</v>
      </c>
      <c r="M4709" s="261" t="s">
        <v>20</v>
      </c>
    </row>
    <row r="4710" spans="1:13" x14ac:dyDescent="0.35">
      <c r="A4710" s="259" t="s">
        <v>2517</v>
      </c>
      <c r="B4710" s="259" t="s">
        <v>2518</v>
      </c>
      <c r="C4710" s="259" t="s">
        <v>2519</v>
      </c>
      <c r="D4710" s="259" t="s">
        <v>648</v>
      </c>
      <c r="E4710" s="259">
        <v>9652017</v>
      </c>
      <c r="F4710" s="259" t="s">
        <v>8812</v>
      </c>
      <c r="G4710" s="259" t="s">
        <v>358</v>
      </c>
      <c r="H4710" s="259">
        <v>1</v>
      </c>
      <c r="I4710" s="259" t="s">
        <v>3860</v>
      </c>
      <c r="J4710" s="259" t="s">
        <v>8813</v>
      </c>
      <c r="K4710" s="259" t="s">
        <v>8814</v>
      </c>
      <c r="L4710" s="260">
        <v>45716</v>
      </c>
      <c r="M4710" s="259" t="s">
        <v>20</v>
      </c>
    </row>
    <row r="4711" spans="1:13" x14ac:dyDescent="0.35">
      <c r="A4711" s="261" t="s">
        <v>2517</v>
      </c>
      <c r="B4711" s="261" t="s">
        <v>2518</v>
      </c>
      <c r="C4711" s="261" t="s">
        <v>2519</v>
      </c>
      <c r="D4711" s="261" t="s">
        <v>663</v>
      </c>
      <c r="E4711" s="261">
        <v>62145</v>
      </c>
      <c r="F4711" s="261" t="s">
        <v>8815</v>
      </c>
      <c r="G4711" s="261" t="s">
        <v>742</v>
      </c>
      <c r="H4711" s="261">
        <v>2</v>
      </c>
      <c r="I4711" s="261" t="s">
        <v>4399</v>
      </c>
      <c r="J4711" s="261" t="s">
        <v>8816</v>
      </c>
      <c r="K4711" s="261" t="s">
        <v>8817</v>
      </c>
      <c r="L4711" s="262">
        <v>45716</v>
      </c>
      <c r="M4711" s="261" t="s">
        <v>20</v>
      </c>
    </row>
    <row r="4712" spans="1:13" x14ac:dyDescent="0.35">
      <c r="A4712" s="259" t="s">
        <v>2517</v>
      </c>
      <c r="B4712" s="259" t="s">
        <v>2518</v>
      </c>
      <c r="C4712" s="259" t="s">
        <v>2519</v>
      </c>
      <c r="D4712" s="259" t="s">
        <v>545</v>
      </c>
      <c r="E4712" s="259">
        <v>0</v>
      </c>
      <c r="F4712" s="259" t="s">
        <v>5730</v>
      </c>
      <c r="G4712" s="259" t="s">
        <v>358</v>
      </c>
      <c r="H4712" s="259">
        <v>1</v>
      </c>
      <c r="I4712" s="259" t="s">
        <v>547</v>
      </c>
      <c r="J4712" s="259" t="s">
        <v>8818</v>
      </c>
      <c r="K4712" s="259" t="s">
        <v>8819</v>
      </c>
      <c r="L4712" s="260">
        <v>45716</v>
      </c>
      <c r="M4712" s="259" t="s">
        <v>20</v>
      </c>
    </row>
    <row r="4713" spans="1:13" x14ac:dyDescent="0.35">
      <c r="A4713" s="261" t="s">
        <v>2517</v>
      </c>
      <c r="B4713" s="261" t="s">
        <v>2518</v>
      </c>
      <c r="C4713" s="261" t="s">
        <v>2519</v>
      </c>
      <c r="D4713" s="261" t="s">
        <v>686</v>
      </c>
      <c r="E4713" s="261">
        <v>62145</v>
      </c>
      <c r="F4713" s="261" t="s">
        <v>8820</v>
      </c>
      <c r="G4713" s="261" t="s">
        <v>358</v>
      </c>
      <c r="H4713" s="261">
        <v>1</v>
      </c>
      <c r="I4713" s="261" t="s">
        <v>4374</v>
      </c>
      <c r="J4713" s="261" t="s">
        <v>8821</v>
      </c>
      <c r="K4713" s="261" t="s">
        <v>8822</v>
      </c>
      <c r="L4713" s="262">
        <v>45716</v>
      </c>
      <c r="M4713" s="261" t="s">
        <v>20</v>
      </c>
    </row>
    <row r="4714" spans="1:13" x14ac:dyDescent="0.35">
      <c r="A4714" s="259" t="s">
        <v>2517</v>
      </c>
      <c r="B4714" s="259" t="s">
        <v>2518</v>
      </c>
      <c r="C4714" s="259" t="s">
        <v>2519</v>
      </c>
      <c r="D4714" s="259" t="s">
        <v>691</v>
      </c>
      <c r="E4714" s="259">
        <v>9589872</v>
      </c>
      <c r="F4714" s="259" t="s">
        <v>8812</v>
      </c>
      <c r="G4714" s="259" t="s">
        <v>358</v>
      </c>
      <c r="H4714" s="259">
        <v>1</v>
      </c>
      <c r="I4714" s="259" t="s">
        <v>3860</v>
      </c>
      <c r="J4714" s="259" t="s">
        <v>4371</v>
      </c>
      <c r="K4714" s="259" t="s">
        <v>8823</v>
      </c>
      <c r="L4714" s="260">
        <v>45716</v>
      </c>
      <c r="M4714" s="259" t="s">
        <v>20</v>
      </c>
    </row>
    <row r="4715" spans="1:13" x14ac:dyDescent="0.35">
      <c r="A4715" s="261" t="s">
        <v>2517</v>
      </c>
      <c r="B4715" s="261" t="s">
        <v>2518</v>
      </c>
      <c r="C4715" s="261" t="s">
        <v>2519</v>
      </c>
      <c r="D4715" s="261" t="s">
        <v>696</v>
      </c>
      <c r="E4715" s="261">
        <v>0</v>
      </c>
      <c r="F4715" s="261" t="s">
        <v>8820</v>
      </c>
      <c r="G4715" s="261" t="s">
        <v>358</v>
      </c>
      <c r="H4715" s="261">
        <v>1</v>
      </c>
      <c r="I4715" s="261" t="s">
        <v>4374</v>
      </c>
      <c r="J4715" s="261" t="s">
        <v>4375</v>
      </c>
      <c r="K4715" s="261" t="s">
        <v>8824</v>
      </c>
      <c r="L4715" s="262">
        <v>45716</v>
      </c>
      <c r="M4715" s="261" t="s">
        <v>20</v>
      </c>
    </row>
    <row r="4716" spans="1:13" x14ac:dyDescent="0.35">
      <c r="A4716" s="259" t="s">
        <v>2517</v>
      </c>
      <c r="B4716" s="259" t="s">
        <v>2518</v>
      </c>
      <c r="C4716" s="259" t="s">
        <v>2519</v>
      </c>
      <c r="D4716" s="259" t="s">
        <v>699</v>
      </c>
      <c r="E4716" s="259">
        <v>62145</v>
      </c>
      <c r="F4716" s="259" t="s">
        <v>8820</v>
      </c>
      <c r="G4716" s="259" t="s">
        <v>358</v>
      </c>
      <c r="H4716" s="259">
        <v>1</v>
      </c>
      <c r="I4716" s="259" t="s">
        <v>4374</v>
      </c>
      <c r="J4716" s="259" t="s">
        <v>8777</v>
      </c>
      <c r="K4716" s="259" t="s">
        <v>8825</v>
      </c>
      <c r="L4716" s="260">
        <v>45716</v>
      </c>
      <c r="M4716" s="259" t="s">
        <v>20</v>
      </c>
    </row>
    <row r="4717" spans="1:13" x14ac:dyDescent="0.35">
      <c r="A4717" s="261" t="s">
        <v>2517</v>
      </c>
      <c r="B4717" s="261" t="s">
        <v>2518</v>
      </c>
      <c r="C4717" s="261" t="s">
        <v>2519</v>
      </c>
      <c r="D4717" s="261" t="s">
        <v>702</v>
      </c>
      <c r="E4717" s="261">
        <v>0</v>
      </c>
      <c r="F4717" s="261" t="s">
        <v>8820</v>
      </c>
      <c r="G4717" s="261" t="s">
        <v>358</v>
      </c>
      <c r="H4717" s="261">
        <v>1</v>
      </c>
      <c r="I4717" s="261" t="s">
        <v>4374</v>
      </c>
      <c r="J4717" s="261" t="s">
        <v>4377</v>
      </c>
      <c r="K4717" s="261" t="s">
        <v>8826</v>
      </c>
      <c r="L4717" s="262">
        <v>45716</v>
      </c>
      <c r="M4717" s="261" t="s">
        <v>20</v>
      </c>
    </row>
    <row r="4718" spans="1:13" x14ac:dyDescent="0.35">
      <c r="A4718" s="259" t="s">
        <v>2517</v>
      </c>
      <c r="B4718" s="259" t="s">
        <v>2518</v>
      </c>
      <c r="C4718" s="259" t="s">
        <v>2519</v>
      </c>
      <c r="D4718" s="259" t="s">
        <v>572</v>
      </c>
      <c r="E4718" s="259">
        <v>0</v>
      </c>
      <c r="F4718" s="259" t="s">
        <v>4380</v>
      </c>
      <c r="G4718" s="259" t="s">
        <v>358</v>
      </c>
      <c r="H4718" s="259">
        <v>1</v>
      </c>
      <c r="I4718" s="259" t="s">
        <v>4381</v>
      </c>
      <c r="J4718" s="259" t="s">
        <v>4377</v>
      </c>
      <c r="K4718" s="259" t="s">
        <v>8827</v>
      </c>
      <c r="L4718" s="260">
        <v>45716</v>
      </c>
      <c r="M4718" s="259" t="s">
        <v>20</v>
      </c>
    </row>
    <row r="4719" spans="1:13" x14ac:dyDescent="0.35">
      <c r="A4719" s="261" t="s">
        <v>2148</v>
      </c>
      <c r="B4719" s="261" t="s">
        <v>2149</v>
      </c>
      <c r="C4719" s="261" t="s">
        <v>2150</v>
      </c>
      <c r="D4719" s="261" t="s">
        <v>648</v>
      </c>
      <c r="E4719" s="261">
        <v>1929410</v>
      </c>
      <c r="F4719" s="261" t="s">
        <v>8828</v>
      </c>
      <c r="G4719" s="261" t="s">
        <v>358</v>
      </c>
      <c r="H4719" s="261">
        <v>1</v>
      </c>
      <c r="I4719" s="261" t="s">
        <v>4391</v>
      </c>
      <c r="J4719" s="261" t="s">
        <v>8829</v>
      </c>
      <c r="K4719" s="261" t="s">
        <v>8830</v>
      </c>
      <c r="L4719" s="262">
        <v>45716</v>
      </c>
      <c r="M4719" s="261" t="s">
        <v>20</v>
      </c>
    </row>
    <row r="4720" spans="1:13" x14ac:dyDescent="0.35">
      <c r="A4720" s="259" t="s">
        <v>2148</v>
      </c>
      <c r="B4720" s="259" t="s">
        <v>2149</v>
      </c>
      <c r="C4720" s="259" t="s">
        <v>2150</v>
      </c>
      <c r="D4720" s="259" t="s">
        <v>658</v>
      </c>
      <c r="E4720" s="259">
        <v>1929410</v>
      </c>
      <c r="F4720" s="259" t="s">
        <v>8828</v>
      </c>
      <c r="G4720" s="259" t="s">
        <v>742</v>
      </c>
      <c r="H4720" s="259">
        <v>2</v>
      </c>
      <c r="I4720" s="259" t="s">
        <v>4391</v>
      </c>
      <c r="J4720" s="259" t="s">
        <v>3861</v>
      </c>
      <c r="K4720" s="259" t="s">
        <v>8831</v>
      </c>
      <c r="L4720" s="260">
        <v>45716</v>
      </c>
      <c r="M4720" s="259" t="s">
        <v>20</v>
      </c>
    </row>
    <row r="4721" spans="1:13" x14ac:dyDescent="0.35">
      <c r="A4721" s="261" t="s">
        <v>2148</v>
      </c>
      <c r="B4721" s="261" t="s">
        <v>2149</v>
      </c>
      <c r="C4721" s="261" t="s">
        <v>2150</v>
      </c>
      <c r="D4721" s="261" t="s">
        <v>663</v>
      </c>
      <c r="E4721" s="261">
        <v>47660</v>
      </c>
      <c r="F4721" s="261" t="s">
        <v>8832</v>
      </c>
      <c r="G4721" s="261" t="s">
        <v>742</v>
      </c>
      <c r="H4721" s="261">
        <v>2</v>
      </c>
      <c r="I4721" s="261" t="s">
        <v>4399</v>
      </c>
      <c r="J4721" s="261" t="s">
        <v>8833</v>
      </c>
      <c r="K4721" s="261" t="s">
        <v>8834</v>
      </c>
      <c r="L4721" s="262">
        <v>45716</v>
      </c>
      <c r="M4721" s="261" t="s">
        <v>20</v>
      </c>
    </row>
    <row r="4722" spans="1:13" x14ac:dyDescent="0.35">
      <c r="A4722" s="259" t="s">
        <v>2148</v>
      </c>
      <c r="B4722" s="259" t="s">
        <v>2149</v>
      </c>
      <c r="C4722" s="259" t="s">
        <v>2150</v>
      </c>
      <c r="D4722" s="259" t="s">
        <v>413</v>
      </c>
      <c r="E4722" s="259">
        <v>47660</v>
      </c>
      <c r="F4722" s="259" t="s">
        <v>8835</v>
      </c>
      <c r="G4722" s="259" t="s">
        <v>358</v>
      </c>
      <c r="H4722" s="259">
        <v>1</v>
      </c>
      <c r="I4722" s="259" t="s">
        <v>4399</v>
      </c>
      <c r="J4722" s="259" t="s">
        <v>8836</v>
      </c>
      <c r="K4722" s="259" t="s">
        <v>8837</v>
      </c>
      <c r="L4722" s="260">
        <v>45716</v>
      </c>
      <c r="M4722" s="259" t="s">
        <v>20</v>
      </c>
    </row>
    <row r="4723" spans="1:13" x14ac:dyDescent="0.35">
      <c r="A4723" s="261" t="s">
        <v>2148</v>
      </c>
      <c r="B4723" s="261" t="s">
        <v>2149</v>
      </c>
      <c r="C4723" s="261" t="s">
        <v>2150</v>
      </c>
      <c r="D4723" s="261" t="s">
        <v>545</v>
      </c>
      <c r="E4723" s="261">
        <v>0</v>
      </c>
      <c r="F4723" s="261" t="s">
        <v>8838</v>
      </c>
      <c r="G4723" s="261" t="s">
        <v>358</v>
      </c>
      <c r="H4723" s="261">
        <v>1</v>
      </c>
      <c r="I4723" s="261" t="s">
        <v>4234</v>
      </c>
      <c r="J4723" s="261" t="s">
        <v>8839</v>
      </c>
      <c r="K4723" s="261" t="s">
        <v>8840</v>
      </c>
      <c r="L4723" s="262">
        <v>45716</v>
      </c>
      <c r="M4723" s="261" t="s">
        <v>20</v>
      </c>
    </row>
    <row r="4724" spans="1:13" x14ac:dyDescent="0.35">
      <c r="A4724" s="259" t="s">
        <v>2148</v>
      </c>
      <c r="B4724" s="259" t="s">
        <v>2149</v>
      </c>
      <c r="C4724" s="259" t="s">
        <v>2150</v>
      </c>
      <c r="D4724" s="259" t="s">
        <v>550</v>
      </c>
      <c r="E4724" s="259">
        <v>0</v>
      </c>
      <c r="F4724" s="259" t="s">
        <v>8838</v>
      </c>
      <c r="G4724" s="259" t="s">
        <v>358</v>
      </c>
      <c r="H4724" s="259">
        <v>1</v>
      </c>
      <c r="I4724" s="259" t="s">
        <v>4234</v>
      </c>
      <c r="J4724" s="259" t="s">
        <v>8841</v>
      </c>
      <c r="K4724" s="259" t="s">
        <v>8842</v>
      </c>
      <c r="L4724" s="260">
        <v>45716</v>
      </c>
      <c r="M4724" s="259" t="s">
        <v>20</v>
      </c>
    </row>
    <row r="4725" spans="1:13" x14ac:dyDescent="0.35">
      <c r="A4725" s="261" t="s">
        <v>2148</v>
      </c>
      <c r="B4725" s="261" t="s">
        <v>2149</v>
      </c>
      <c r="C4725" s="261" t="s">
        <v>2150</v>
      </c>
      <c r="D4725" s="261" t="s">
        <v>686</v>
      </c>
      <c r="E4725" s="261">
        <v>47660</v>
      </c>
      <c r="F4725" s="261" t="s">
        <v>8843</v>
      </c>
      <c r="G4725" s="261" t="s">
        <v>358</v>
      </c>
      <c r="H4725" s="261">
        <v>1</v>
      </c>
      <c r="I4725" s="261" t="s">
        <v>4374</v>
      </c>
      <c r="J4725" s="261" t="s">
        <v>8844</v>
      </c>
      <c r="K4725" s="261" t="s">
        <v>8845</v>
      </c>
      <c r="L4725" s="262">
        <v>45716</v>
      </c>
      <c r="M4725" s="261" t="s">
        <v>20</v>
      </c>
    </row>
    <row r="4726" spans="1:13" x14ac:dyDescent="0.35">
      <c r="A4726" s="259" t="s">
        <v>2148</v>
      </c>
      <c r="B4726" s="259" t="s">
        <v>2149</v>
      </c>
      <c r="C4726" s="259" t="s">
        <v>2150</v>
      </c>
      <c r="D4726" s="259" t="s">
        <v>699</v>
      </c>
      <c r="E4726" s="259">
        <v>47660</v>
      </c>
      <c r="F4726" s="259" t="s">
        <v>8843</v>
      </c>
      <c r="G4726" s="259" t="s">
        <v>358</v>
      </c>
      <c r="H4726" s="259">
        <v>1</v>
      </c>
      <c r="I4726" s="259" t="s">
        <v>4374</v>
      </c>
      <c r="J4726" s="259" t="s">
        <v>8777</v>
      </c>
      <c r="K4726" s="259" t="s">
        <v>8846</v>
      </c>
      <c r="L4726" s="260">
        <v>45716</v>
      </c>
      <c r="M4726" s="259" t="s">
        <v>20</v>
      </c>
    </row>
    <row r="4727" spans="1:13" x14ac:dyDescent="0.35">
      <c r="A4727" s="261" t="s">
        <v>2136</v>
      </c>
      <c r="B4727" s="261" t="s">
        <v>2137</v>
      </c>
      <c r="C4727" s="261" t="s">
        <v>2138</v>
      </c>
      <c r="D4727" s="261" t="s">
        <v>648</v>
      </c>
      <c r="E4727" s="261">
        <v>2918892</v>
      </c>
      <c r="F4727" s="261" t="s">
        <v>8847</v>
      </c>
      <c r="G4727" s="261" t="s">
        <v>358</v>
      </c>
      <c r="H4727" s="261">
        <v>1</v>
      </c>
      <c r="I4727" s="261" t="s">
        <v>8848</v>
      </c>
      <c r="J4727" s="261" t="s">
        <v>8849</v>
      </c>
      <c r="K4727" s="261" t="s">
        <v>8850</v>
      </c>
      <c r="L4727" s="262">
        <v>45716</v>
      </c>
      <c r="M4727" s="261" t="s">
        <v>20</v>
      </c>
    </row>
    <row r="4728" spans="1:13" x14ac:dyDescent="0.35">
      <c r="A4728" s="259" t="s">
        <v>2136</v>
      </c>
      <c r="B4728" s="259" t="s">
        <v>2137</v>
      </c>
      <c r="C4728" s="259" t="s">
        <v>2138</v>
      </c>
      <c r="D4728" s="259" t="s">
        <v>658</v>
      </c>
      <c r="E4728" s="259">
        <v>2918892</v>
      </c>
      <c r="F4728" s="259" t="s">
        <v>8847</v>
      </c>
      <c r="G4728" s="259" t="s">
        <v>742</v>
      </c>
      <c r="H4728" s="259">
        <v>2</v>
      </c>
      <c r="I4728" s="259" t="s">
        <v>8848</v>
      </c>
      <c r="J4728" s="259" t="s">
        <v>3861</v>
      </c>
      <c r="K4728" s="259" t="s">
        <v>8851</v>
      </c>
      <c r="L4728" s="260">
        <v>45716</v>
      </c>
      <c r="M4728" s="259" t="s">
        <v>20</v>
      </c>
    </row>
    <row r="4729" spans="1:13" x14ac:dyDescent="0.35">
      <c r="A4729" s="261" t="s">
        <v>2136</v>
      </c>
      <c r="B4729" s="261" t="s">
        <v>2137</v>
      </c>
      <c r="C4729" s="261" t="s">
        <v>2138</v>
      </c>
      <c r="D4729" s="261" t="s">
        <v>663</v>
      </c>
      <c r="E4729" s="261">
        <v>46995</v>
      </c>
      <c r="F4729" s="261" t="s">
        <v>8852</v>
      </c>
      <c r="G4729" s="261" t="s">
        <v>742</v>
      </c>
      <c r="H4729" s="261">
        <v>2</v>
      </c>
      <c r="I4729" s="261" t="s">
        <v>4399</v>
      </c>
      <c r="J4729" s="261" t="s">
        <v>8853</v>
      </c>
      <c r="K4729" s="261" t="s">
        <v>8854</v>
      </c>
      <c r="L4729" s="262">
        <v>45716</v>
      </c>
      <c r="M4729" s="261" t="s">
        <v>20</v>
      </c>
    </row>
    <row r="4730" spans="1:13" x14ac:dyDescent="0.35">
      <c r="A4730" s="259" t="s">
        <v>2136</v>
      </c>
      <c r="B4730" s="259" t="s">
        <v>2137</v>
      </c>
      <c r="C4730" s="259" t="s">
        <v>2138</v>
      </c>
      <c r="D4730" s="259" t="s">
        <v>413</v>
      </c>
      <c r="E4730" s="259">
        <v>46995</v>
      </c>
      <c r="F4730" s="259" t="s">
        <v>8855</v>
      </c>
      <c r="G4730" s="259" t="s">
        <v>358</v>
      </c>
      <c r="H4730" s="259">
        <v>1</v>
      </c>
      <c r="I4730" s="259" t="s">
        <v>4399</v>
      </c>
      <c r="J4730" s="259" t="s">
        <v>8856</v>
      </c>
      <c r="K4730" s="259" t="s">
        <v>8857</v>
      </c>
      <c r="L4730" s="260">
        <v>45716</v>
      </c>
      <c r="M4730" s="259" t="s">
        <v>20</v>
      </c>
    </row>
    <row r="4731" spans="1:13" x14ac:dyDescent="0.35">
      <c r="A4731" s="261" t="s">
        <v>2136</v>
      </c>
      <c r="B4731" s="261" t="s">
        <v>2137</v>
      </c>
      <c r="C4731" s="261" t="s">
        <v>2138</v>
      </c>
      <c r="D4731" s="261" t="s">
        <v>545</v>
      </c>
      <c r="E4731" s="261">
        <v>0</v>
      </c>
      <c r="F4731" s="261" t="s">
        <v>8858</v>
      </c>
      <c r="G4731" s="261" t="s">
        <v>358</v>
      </c>
      <c r="H4731" s="261">
        <v>1</v>
      </c>
      <c r="I4731" s="261" t="s">
        <v>4234</v>
      </c>
      <c r="J4731" s="261" t="s">
        <v>8859</v>
      </c>
      <c r="K4731" s="261" t="s">
        <v>8860</v>
      </c>
      <c r="L4731" s="262">
        <v>45716</v>
      </c>
      <c r="M4731" s="261" t="s">
        <v>20</v>
      </c>
    </row>
    <row r="4732" spans="1:13" x14ac:dyDescent="0.35">
      <c r="A4732" s="259" t="s">
        <v>2136</v>
      </c>
      <c r="B4732" s="259" t="s">
        <v>2137</v>
      </c>
      <c r="C4732" s="259" t="s">
        <v>2138</v>
      </c>
      <c r="D4732" s="259" t="s">
        <v>550</v>
      </c>
      <c r="E4732" s="259">
        <v>0</v>
      </c>
      <c r="F4732" s="259" t="s">
        <v>8858</v>
      </c>
      <c r="G4732" s="259" t="s">
        <v>358</v>
      </c>
      <c r="H4732" s="259">
        <v>1</v>
      </c>
      <c r="I4732" s="259" t="s">
        <v>4234</v>
      </c>
      <c r="J4732" s="259" t="s">
        <v>8861</v>
      </c>
      <c r="K4732" s="259" t="s">
        <v>8862</v>
      </c>
      <c r="L4732" s="260">
        <v>45716</v>
      </c>
      <c r="M4732" s="259" t="s">
        <v>20</v>
      </c>
    </row>
    <row r="4733" spans="1:13" x14ac:dyDescent="0.35">
      <c r="A4733" s="261" t="s">
        <v>2136</v>
      </c>
      <c r="B4733" s="261" t="s">
        <v>2137</v>
      </c>
      <c r="C4733" s="261" t="s">
        <v>2138</v>
      </c>
      <c r="D4733" s="261" t="s">
        <v>686</v>
      </c>
      <c r="E4733" s="261">
        <v>46995</v>
      </c>
      <c r="F4733" s="261" t="s">
        <v>8863</v>
      </c>
      <c r="G4733" s="261" t="s">
        <v>358</v>
      </c>
      <c r="H4733" s="261">
        <v>1</v>
      </c>
      <c r="I4733" s="261" t="s">
        <v>4399</v>
      </c>
      <c r="J4733" s="261" t="s">
        <v>8864</v>
      </c>
      <c r="K4733" s="261" t="s">
        <v>8865</v>
      </c>
      <c r="L4733" s="262">
        <v>45716</v>
      </c>
      <c r="M4733" s="261" t="s">
        <v>20</v>
      </c>
    </row>
    <row r="4734" spans="1:13" x14ac:dyDescent="0.35">
      <c r="A4734" s="259" t="s">
        <v>2136</v>
      </c>
      <c r="B4734" s="259" t="s">
        <v>2137</v>
      </c>
      <c r="C4734" s="259" t="s">
        <v>2138</v>
      </c>
      <c r="D4734" s="259" t="s">
        <v>691</v>
      </c>
      <c r="E4734" s="259">
        <v>2871897</v>
      </c>
      <c r="F4734" s="259" t="s">
        <v>8847</v>
      </c>
      <c r="G4734" s="259" t="s">
        <v>358</v>
      </c>
      <c r="H4734" s="259">
        <v>1</v>
      </c>
      <c r="I4734" s="259" t="s">
        <v>8848</v>
      </c>
      <c r="J4734" s="259" t="s">
        <v>4371</v>
      </c>
      <c r="K4734" s="259" t="s">
        <v>8866</v>
      </c>
      <c r="L4734" s="260">
        <v>45716</v>
      </c>
      <c r="M4734" s="259" t="s">
        <v>20</v>
      </c>
    </row>
    <row r="4735" spans="1:13" x14ac:dyDescent="0.35">
      <c r="A4735" s="261" t="s">
        <v>2136</v>
      </c>
      <c r="B4735" s="261" t="s">
        <v>2137</v>
      </c>
      <c r="C4735" s="261" t="s">
        <v>2138</v>
      </c>
      <c r="D4735" s="261" t="s">
        <v>699</v>
      </c>
      <c r="E4735" s="261">
        <v>46995</v>
      </c>
      <c r="F4735" s="261" t="s">
        <v>8863</v>
      </c>
      <c r="G4735" s="261" t="s">
        <v>358</v>
      </c>
      <c r="H4735" s="261">
        <v>1</v>
      </c>
      <c r="I4735" s="261" t="s">
        <v>4399</v>
      </c>
      <c r="J4735" s="261" t="s">
        <v>8777</v>
      </c>
      <c r="K4735" s="261" t="s">
        <v>8867</v>
      </c>
      <c r="L4735" s="262">
        <v>45716</v>
      </c>
      <c r="M4735" s="261" t="s">
        <v>20</v>
      </c>
    </row>
    <row r="4736" spans="1:13" x14ac:dyDescent="0.35">
      <c r="A4736" s="259" t="s">
        <v>2573</v>
      </c>
      <c r="B4736" s="259" t="s">
        <v>2574</v>
      </c>
      <c r="C4736" s="259" t="s">
        <v>2575</v>
      </c>
      <c r="D4736" s="259" t="s">
        <v>648</v>
      </c>
      <c r="E4736" s="259">
        <v>2614676</v>
      </c>
      <c r="F4736" s="259" t="s">
        <v>8847</v>
      </c>
      <c r="G4736" s="259" t="s">
        <v>358</v>
      </c>
      <c r="H4736" s="259">
        <v>1</v>
      </c>
      <c r="I4736" s="259" t="s">
        <v>8868</v>
      </c>
      <c r="J4736" s="259" t="s">
        <v>8869</v>
      </c>
      <c r="K4736" s="259" t="s">
        <v>8870</v>
      </c>
      <c r="L4736" s="260">
        <v>45716</v>
      </c>
      <c r="M4736" s="259" t="s">
        <v>20</v>
      </c>
    </row>
    <row r="4737" spans="1:13" x14ac:dyDescent="0.35">
      <c r="A4737" s="261" t="s">
        <v>2573</v>
      </c>
      <c r="B4737" s="261" t="s">
        <v>2574</v>
      </c>
      <c r="C4737" s="261" t="s">
        <v>2575</v>
      </c>
      <c r="D4737" s="261" t="s">
        <v>658</v>
      </c>
      <c r="E4737" s="261">
        <v>2614676</v>
      </c>
      <c r="F4737" s="261" t="s">
        <v>8847</v>
      </c>
      <c r="G4737" s="261" t="s">
        <v>742</v>
      </c>
      <c r="H4737" s="261">
        <v>2</v>
      </c>
      <c r="I4737" s="261" t="s">
        <v>8868</v>
      </c>
      <c r="J4737" s="261" t="s">
        <v>3861</v>
      </c>
      <c r="K4737" s="261" t="s">
        <v>8871</v>
      </c>
      <c r="L4737" s="262">
        <v>45716</v>
      </c>
      <c r="M4737" s="261" t="s">
        <v>20</v>
      </c>
    </row>
    <row r="4738" spans="1:13" x14ac:dyDescent="0.35">
      <c r="A4738" s="259" t="s">
        <v>2573</v>
      </c>
      <c r="B4738" s="259" t="s">
        <v>2574</v>
      </c>
      <c r="C4738" s="259" t="s">
        <v>2575</v>
      </c>
      <c r="D4738" s="259" t="s">
        <v>663</v>
      </c>
      <c r="E4738" s="259">
        <v>127785</v>
      </c>
      <c r="F4738" s="259" t="s">
        <v>8863</v>
      </c>
      <c r="G4738" s="259" t="s">
        <v>742</v>
      </c>
      <c r="H4738" s="259">
        <v>2</v>
      </c>
      <c r="I4738" s="259" t="s">
        <v>4399</v>
      </c>
      <c r="J4738" s="259" t="s">
        <v>8872</v>
      </c>
      <c r="K4738" s="259" t="s">
        <v>8873</v>
      </c>
      <c r="L4738" s="260">
        <v>45716</v>
      </c>
      <c r="M4738" s="259" t="s">
        <v>20</v>
      </c>
    </row>
    <row r="4739" spans="1:13" x14ac:dyDescent="0.35">
      <c r="A4739" s="261" t="s">
        <v>2573</v>
      </c>
      <c r="B4739" s="261" t="s">
        <v>2574</v>
      </c>
      <c r="C4739" s="261" t="s">
        <v>2575</v>
      </c>
      <c r="D4739" s="261" t="s">
        <v>413</v>
      </c>
      <c r="E4739" s="261">
        <v>127785</v>
      </c>
      <c r="F4739" s="261" t="s">
        <v>8855</v>
      </c>
      <c r="G4739" s="261" t="s">
        <v>742</v>
      </c>
      <c r="H4739" s="261">
        <v>2</v>
      </c>
      <c r="I4739" s="261" t="s">
        <v>3864</v>
      </c>
      <c r="J4739" s="261" t="s">
        <v>8874</v>
      </c>
      <c r="K4739" s="261" t="s">
        <v>8875</v>
      </c>
      <c r="L4739" s="262">
        <v>45716</v>
      </c>
      <c r="M4739" s="261" t="s">
        <v>20</v>
      </c>
    </row>
    <row r="4740" spans="1:13" x14ac:dyDescent="0.35">
      <c r="A4740" s="259" t="s">
        <v>2573</v>
      </c>
      <c r="B4740" s="259" t="s">
        <v>2574</v>
      </c>
      <c r="C4740" s="259" t="s">
        <v>2575</v>
      </c>
      <c r="D4740" s="259" t="s">
        <v>545</v>
      </c>
      <c r="E4740" s="259">
        <v>0</v>
      </c>
      <c r="F4740" s="259" t="s">
        <v>8858</v>
      </c>
      <c r="G4740" s="259" t="s">
        <v>742</v>
      </c>
      <c r="H4740" s="259">
        <v>2</v>
      </c>
      <c r="I4740" s="259" t="s">
        <v>4234</v>
      </c>
      <c r="J4740" s="259" t="s">
        <v>8876</v>
      </c>
      <c r="K4740" s="259" t="s">
        <v>8877</v>
      </c>
      <c r="L4740" s="260">
        <v>45716</v>
      </c>
      <c r="M4740" s="259" t="s">
        <v>20</v>
      </c>
    </row>
    <row r="4741" spans="1:13" x14ac:dyDescent="0.35">
      <c r="A4741" s="261" t="s">
        <v>2573</v>
      </c>
      <c r="B4741" s="261" t="s">
        <v>2574</v>
      </c>
      <c r="C4741" s="261" t="s">
        <v>2575</v>
      </c>
      <c r="D4741" s="261" t="s">
        <v>550</v>
      </c>
      <c r="E4741" s="261">
        <v>0</v>
      </c>
      <c r="F4741" s="261" t="s">
        <v>8858</v>
      </c>
      <c r="G4741" s="261" t="s">
        <v>742</v>
      </c>
      <c r="H4741" s="261">
        <v>2</v>
      </c>
      <c r="I4741" s="261" t="s">
        <v>4234</v>
      </c>
      <c r="J4741" s="261" t="s">
        <v>8878</v>
      </c>
      <c r="K4741" s="261" t="s">
        <v>8879</v>
      </c>
      <c r="L4741" s="262">
        <v>45716</v>
      </c>
      <c r="M4741" s="261" t="s">
        <v>20</v>
      </c>
    </row>
    <row r="4742" spans="1:13" x14ac:dyDescent="0.35">
      <c r="A4742" s="259" t="s">
        <v>2573</v>
      </c>
      <c r="B4742" s="259" t="s">
        <v>2574</v>
      </c>
      <c r="C4742" s="259" t="s">
        <v>2575</v>
      </c>
      <c r="D4742" s="259" t="s">
        <v>686</v>
      </c>
      <c r="E4742" s="259">
        <v>127785</v>
      </c>
      <c r="F4742" s="259" t="s">
        <v>8863</v>
      </c>
      <c r="G4742" s="259" t="s">
        <v>742</v>
      </c>
      <c r="H4742" s="259">
        <v>2</v>
      </c>
      <c r="I4742" s="259" t="s">
        <v>4399</v>
      </c>
      <c r="J4742" s="259" t="s">
        <v>8880</v>
      </c>
      <c r="K4742" s="259" t="s">
        <v>8881</v>
      </c>
      <c r="L4742" s="260">
        <v>45716</v>
      </c>
      <c r="M4742" s="259" t="s">
        <v>20</v>
      </c>
    </row>
    <row r="4743" spans="1:13" x14ac:dyDescent="0.35">
      <c r="A4743" s="261" t="s">
        <v>2573</v>
      </c>
      <c r="B4743" s="261" t="s">
        <v>2574</v>
      </c>
      <c r="C4743" s="261" t="s">
        <v>2575</v>
      </c>
      <c r="D4743" s="261" t="s">
        <v>691</v>
      </c>
      <c r="E4743" s="261">
        <v>2486891</v>
      </c>
      <c r="F4743" s="261" t="s">
        <v>8847</v>
      </c>
      <c r="G4743" s="261" t="s">
        <v>742</v>
      </c>
      <c r="H4743" s="261">
        <v>2</v>
      </c>
      <c r="I4743" s="261" t="s">
        <v>4399</v>
      </c>
      <c r="J4743" s="261" t="s">
        <v>4371</v>
      </c>
      <c r="K4743" s="261" t="s">
        <v>8882</v>
      </c>
      <c r="L4743" s="262">
        <v>45716</v>
      </c>
      <c r="M4743" s="261" t="s">
        <v>20</v>
      </c>
    </row>
    <row r="4744" spans="1:13" x14ac:dyDescent="0.35">
      <c r="A4744" s="259" t="s">
        <v>2573</v>
      </c>
      <c r="B4744" s="259" t="s">
        <v>2574</v>
      </c>
      <c r="C4744" s="259" t="s">
        <v>2575</v>
      </c>
      <c r="D4744" s="259" t="s">
        <v>699</v>
      </c>
      <c r="E4744" s="259">
        <v>127785</v>
      </c>
      <c r="F4744" s="259" t="s">
        <v>8863</v>
      </c>
      <c r="G4744" s="259" t="s">
        <v>742</v>
      </c>
      <c r="H4744" s="259">
        <v>2</v>
      </c>
      <c r="I4744" s="259" t="s">
        <v>4399</v>
      </c>
      <c r="J4744" s="259" t="s">
        <v>8777</v>
      </c>
      <c r="K4744" s="259" t="s">
        <v>8883</v>
      </c>
      <c r="L4744" s="260">
        <v>45716</v>
      </c>
      <c r="M4744" s="259" t="s">
        <v>20</v>
      </c>
    </row>
    <row r="4745" spans="1:13" x14ac:dyDescent="0.35">
      <c r="A4745" s="261" t="s">
        <v>2659</v>
      </c>
      <c r="B4745" s="261" t="s">
        <v>2660</v>
      </c>
      <c r="C4745" s="261" t="s">
        <v>2661</v>
      </c>
      <c r="D4745" s="261" t="s">
        <v>648</v>
      </c>
      <c r="E4745" s="261">
        <v>37683919</v>
      </c>
      <c r="F4745" s="261" t="s">
        <v>4390</v>
      </c>
      <c r="G4745" s="261" t="s">
        <v>358</v>
      </c>
      <c r="H4745" s="261">
        <v>1</v>
      </c>
      <c r="I4745" s="261" t="s">
        <v>8884</v>
      </c>
      <c r="J4745" s="261" t="s">
        <v>8885</v>
      </c>
      <c r="K4745" s="261" t="s">
        <v>8886</v>
      </c>
      <c r="L4745" s="262">
        <v>45716</v>
      </c>
      <c r="M4745" s="261" t="s">
        <v>20</v>
      </c>
    </row>
    <row r="4746" spans="1:13" x14ac:dyDescent="0.35">
      <c r="A4746" s="259" t="s">
        <v>2659</v>
      </c>
      <c r="B4746" s="259" t="s">
        <v>2660</v>
      </c>
      <c r="C4746" s="259" t="s">
        <v>2661</v>
      </c>
      <c r="D4746" s="259" t="s">
        <v>663</v>
      </c>
      <c r="E4746" s="259">
        <v>998070</v>
      </c>
      <c r="F4746" s="259" t="s">
        <v>8863</v>
      </c>
      <c r="G4746" s="259" t="s">
        <v>742</v>
      </c>
      <c r="H4746" s="259">
        <v>2</v>
      </c>
      <c r="I4746" s="259" t="s">
        <v>4414</v>
      </c>
      <c r="J4746" s="259" t="s">
        <v>8887</v>
      </c>
      <c r="K4746" s="259" t="s">
        <v>8888</v>
      </c>
      <c r="L4746" s="260">
        <v>45716</v>
      </c>
      <c r="M4746" s="259" t="s">
        <v>20</v>
      </c>
    </row>
    <row r="4747" spans="1:13" x14ac:dyDescent="0.35">
      <c r="A4747" s="261" t="s">
        <v>2659</v>
      </c>
      <c r="B4747" s="261" t="s">
        <v>2660</v>
      </c>
      <c r="C4747" s="261" t="s">
        <v>2661</v>
      </c>
      <c r="D4747" s="261" t="s">
        <v>545</v>
      </c>
      <c r="E4747" s="261">
        <v>0</v>
      </c>
      <c r="F4747" s="261" t="s">
        <v>8858</v>
      </c>
      <c r="G4747" s="261" t="s">
        <v>742</v>
      </c>
      <c r="H4747" s="261">
        <v>2</v>
      </c>
      <c r="I4747" s="261" t="s">
        <v>4234</v>
      </c>
      <c r="J4747" s="261" t="s">
        <v>8859</v>
      </c>
      <c r="K4747" s="261" t="s">
        <v>8889</v>
      </c>
      <c r="L4747" s="262">
        <v>45716</v>
      </c>
      <c r="M4747" s="261" t="s">
        <v>20</v>
      </c>
    </row>
    <row r="4748" spans="1:13" x14ac:dyDescent="0.35">
      <c r="A4748" s="259" t="s">
        <v>2659</v>
      </c>
      <c r="B4748" s="259" t="s">
        <v>2660</v>
      </c>
      <c r="C4748" s="259" t="s">
        <v>2661</v>
      </c>
      <c r="D4748" s="259" t="s">
        <v>686</v>
      </c>
      <c r="E4748" s="259">
        <v>998070</v>
      </c>
      <c r="F4748" s="259" t="s">
        <v>8863</v>
      </c>
      <c r="G4748" s="259" t="s">
        <v>742</v>
      </c>
      <c r="H4748" s="259">
        <v>2</v>
      </c>
      <c r="I4748" s="259" t="s">
        <v>4414</v>
      </c>
      <c r="J4748" s="259" t="s">
        <v>8890</v>
      </c>
      <c r="K4748" s="259" t="s">
        <v>8891</v>
      </c>
      <c r="L4748" s="260">
        <v>45716</v>
      </c>
      <c r="M4748" s="259" t="s">
        <v>20</v>
      </c>
    </row>
    <row r="4749" spans="1:13" x14ac:dyDescent="0.35">
      <c r="A4749" s="261" t="s">
        <v>2659</v>
      </c>
      <c r="B4749" s="261" t="s">
        <v>2660</v>
      </c>
      <c r="C4749" s="261" t="s">
        <v>2661</v>
      </c>
      <c r="D4749" s="261" t="s">
        <v>691</v>
      </c>
      <c r="E4749" s="261">
        <v>36669114</v>
      </c>
      <c r="F4749" s="261" t="s">
        <v>4390</v>
      </c>
      <c r="G4749" s="261" t="s">
        <v>742</v>
      </c>
      <c r="H4749" s="261">
        <v>2</v>
      </c>
      <c r="I4749" s="261" t="s">
        <v>8884</v>
      </c>
      <c r="J4749" s="261" t="s">
        <v>4371</v>
      </c>
      <c r="K4749" s="261" t="s">
        <v>8892</v>
      </c>
      <c r="L4749" s="262">
        <v>45716</v>
      </c>
      <c r="M4749" s="261" t="s">
        <v>20</v>
      </c>
    </row>
    <row r="4750" spans="1:13" x14ac:dyDescent="0.35">
      <c r="A4750" s="259" t="s">
        <v>2659</v>
      </c>
      <c r="B4750" s="259" t="s">
        <v>2660</v>
      </c>
      <c r="C4750" s="259" t="s">
        <v>2661</v>
      </c>
      <c r="D4750" s="259" t="s">
        <v>696</v>
      </c>
      <c r="E4750" s="259">
        <v>0</v>
      </c>
      <c r="F4750" s="259" t="s">
        <v>8863</v>
      </c>
      <c r="G4750" s="259" t="s">
        <v>742</v>
      </c>
      <c r="H4750" s="259">
        <v>2</v>
      </c>
      <c r="I4750" s="259" t="s">
        <v>4414</v>
      </c>
      <c r="J4750" s="259" t="s">
        <v>4375</v>
      </c>
      <c r="K4750" s="259" t="s">
        <v>8893</v>
      </c>
      <c r="L4750" s="260">
        <v>45716</v>
      </c>
      <c r="M4750" s="259" t="s">
        <v>20</v>
      </c>
    </row>
    <row r="4751" spans="1:13" x14ac:dyDescent="0.35">
      <c r="A4751" s="261" t="s">
        <v>2659</v>
      </c>
      <c r="B4751" s="261" t="s">
        <v>2660</v>
      </c>
      <c r="C4751" s="261" t="s">
        <v>2661</v>
      </c>
      <c r="D4751" s="261" t="s">
        <v>699</v>
      </c>
      <c r="E4751" s="261">
        <v>998070</v>
      </c>
      <c r="F4751" s="261" t="s">
        <v>8863</v>
      </c>
      <c r="G4751" s="261" t="s">
        <v>742</v>
      </c>
      <c r="H4751" s="261">
        <v>2</v>
      </c>
      <c r="I4751" s="261" t="s">
        <v>4414</v>
      </c>
      <c r="J4751" s="261" t="s">
        <v>8777</v>
      </c>
      <c r="K4751" s="261" t="s">
        <v>8894</v>
      </c>
      <c r="L4751" s="262">
        <v>45716</v>
      </c>
      <c r="M4751" s="261" t="s">
        <v>20</v>
      </c>
    </row>
    <row r="4752" spans="1:13" x14ac:dyDescent="0.35">
      <c r="A4752" s="259" t="s">
        <v>2659</v>
      </c>
      <c r="B4752" s="259" t="s">
        <v>2660</v>
      </c>
      <c r="C4752" s="259" t="s">
        <v>2661</v>
      </c>
      <c r="D4752" s="259" t="s">
        <v>702</v>
      </c>
      <c r="E4752" s="259">
        <v>0</v>
      </c>
      <c r="F4752" s="259" t="s">
        <v>8863</v>
      </c>
      <c r="G4752" s="259" t="s">
        <v>742</v>
      </c>
      <c r="H4752" s="259">
        <v>2</v>
      </c>
      <c r="I4752" s="259" t="s">
        <v>4414</v>
      </c>
      <c r="J4752" s="259" t="s">
        <v>4377</v>
      </c>
      <c r="K4752" s="259" t="s">
        <v>8895</v>
      </c>
      <c r="L4752" s="260">
        <v>45716</v>
      </c>
      <c r="M4752" s="259" t="s">
        <v>20</v>
      </c>
    </row>
    <row r="4753" spans="1:13" x14ac:dyDescent="0.35">
      <c r="A4753" s="261" t="s">
        <v>2659</v>
      </c>
      <c r="B4753" s="261" t="s">
        <v>2660</v>
      </c>
      <c r="C4753" s="261" t="s">
        <v>2661</v>
      </c>
      <c r="D4753" s="261" t="s">
        <v>572</v>
      </c>
      <c r="E4753" s="261">
        <v>0</v>
      </c>
      <c r="F4753" s="261" t="s">
        <v>8863</v>
      </c>
      <c r="G4753" s="261" t="s">
        <v>742</v>
      </c>
      <c r="H4753" s="261">
        <v>2</v>
      </c>
      <c r="I4753" s="261" t="s">
        <v>4414</v>
      </c>
      <c r="J4753" s="261" t="s">
        <v>4377</v>
      </c>
      <c r="K4753" s="261" t="s">
        <v>8896</v>
      </c>
      <c r="L4753" s="262">
        <v>45716</v>
      </c>
      <c r="M4753" s="261" t="s">
        <v>20</v>
      </c>
    </row>
    <row r="4754" spans="1:13" x14ac:dyDescent="0.35">
      <c r="A4754" s="259" t="s">
        <v>2659</v>
      </c>
      <c r="B4754" s="259" t="s">
        <v>2660</v>
      </c>
      <c r="C4754" s="259" t="s">
        <v>2661</v>
      </c>
      <c r="D4754" s="259" t="s">
        <v>282</v>
      </c>
      <c r="E4754" s="259">
        <v>2</v>
      </c>
      <c r="F4754" s="259" t="s">
        <v>4380</v>
      </c>
      <c r="G4754" s="259" t="s">
        <v>358</v>
      </c>
      <c r="H4754" s="259">
        <v>1</v>
      </c>
      <c r="I4754" s="259" t="s">
        <v>4381</v>
      </c>
      <c r="J4754" s="259" t="s">
        <v>3630</v>
      </c>
      <c r="K4754" s="259" t="s">
        <v>8897</v>
      </c>
      <c r="L4754" s="260">
        <v>45716</v>
      </c>
      <c r="M4754" s="259" t="s">
        <v>20</v>
      </c>
    </row>
    <row r="4755" spans="1:13" x14ac:dyDescent="0.35">
      <c r="A4755" s="261" t="s">
        <v>2671</v>
      </c>
      <c r="B4755" s="261" t="s">
        <v>2672</v>
      </c>
      <c r="C4755" s="261" t="s">
        <v>2673</v>
      </c>
      <c r="D4755" s="261" t="s">
        <v>648</v>
      </c>
      <c r="E4755" s="261">
        <v>19228686</v>
      </c>
      <c r="F4755" s="261" t="s">
        <v>8828</v>
      </c>
      <c r="G4755" s="261" t="s">
        <v>358</v>
      </c>
      <c r="H4755" s="261">
        <v>1</v>
      </c>
      <c r="I4755" s="261" t="s">
        <v>8898</v>
      </c>
      <c r="J4755" s="261" t="s">
        <v>8899</v>
      </c>
      <c r="K4755" s="261" t="s">
        <v>8900</v>
      </c>
      <c r="L4755" s="262">
        <v>45716</v>
      </c>
      <c r="M4755" s="261" t="s">
        <v>20</v>
      </c>
    </row>
    <row r="4756" spans="1:13" x14ac:dyDescent="0.35">
      <c r="A4756" s="259" t="s">
        <v>2671</v>
      </c>
      <c r="B4756" s="259" t="s">
        <v>2672</v>
      </c>
      <c r="C4756" s="259" t="s">
        <v>2673</v>
      </c>
      <c r="D4756" s="259" t="s">
        <v>658</v>
      </c>
      <c r="E4756" s="259">
        <v>19228686</v>
      </c>
      <c r="F4756" s="259" t="s">
        <v>8828</v>
      </c>
      <c r="G4756" s="259" t="s">
        <v>742</v>
      </c>
      <c r="H4756" s="259">
        <v>2</v>
      </c>
      <c r="I4756" s="259" t="s">
        <v>8898</v>
      </c>
      <c r="J4756" s="259" t="s">
        <v>3861</v>
      </c>
      <c r="K4756" s="259" t="s">
        <v>8901</v>
      </c>
      <c r="L4756" s="260">
        <v>45716</v>
      </c>
      <c r="M4756" s="259" t="s">
        <v>20</v>
      </c>
    </row>
    <row r="4757" spans="1:13" x14ac:dyDescent="0.35">
      <c r="A4757" s="261" t="s">
        <v>2671</v>
      </c>
      <c r="B4757" s="261" t="s">
        <v>2672</v>
      </c>
      <c r="C4757" s="261" t="s">
        <v>2673</v>
      </c>
      <c r="D4757" s="261" t="s">
        <v>663</v>
      </c>
      <c r="E4757" s="261">
        <v>179820</v>
      </c>
      <c r="F4757" s="261" t="s">
        <v>8902</v>
      </c>
      <c r="G4757" s="261" t="s">
        <v>742</v>
      </c>
      <c r="H4757" s="261">
        <v>2</v>
      </c>
      <c r="I4757" s="261" t="s">
        <v>4414</v>
      </c>
      <c r="J4757" s="261" t="s">
        <v>8903</v>
      </c>
      <c r="K4757" s="261" t="s">
        <v>8904</v>
      </c>
      <c r="L4757" s="262">
        <v>45716</v>
      </c>
      <c r="M4757" s="261" t="s">
        <v>20</v>
      </c>
    </row>
    <row r="4758" spans="1:13" x14ac:dyDescent="0.35">
      <c r="A4758" s="259" t="s">
        <v>2671</v>
      </c>
      <c r="B4758" s="259" t="s">
        <v>2672</v>
      </c>
      <c r="C4758" s="259" t="s">
        <v>2673</v>
      </c>
      <c r="D4758" s="259" t="s">
        <v>413</v>
      </c>
      <c r="E4758" s="259">
        <v>179820</v>
      </c>
      <c r="F4758" s="259" t="s">
        <v>8835</v>
      </c>
      <c r="G4758" s="259" t="s">
        <v>742</v>
      </c>
      <c r="H4758" s="259">
        <v>2</v>
      </c>
      <c r="I4758" s="259" t="s">
        <v>3864</v>
      </c>
      <c r="J4758" s="259" t="s">
        <v>8905</v>
      </c>
      <c r="K4758" s="259" t="s">
        <v>8906</v>
      </c>
      <c r="L4758" s="260">
        <v>45716</v>
      </c>
      <c r="M4758" s="259" t="s">
        <v>20</v>
      </c>
    </row>
    <row r="4759" spans="1:13" x14ac:dyDescent="0.35">
      <c r="A4759" s="261" t="s">
        <v>2671</v>
      </c>
      <c r="B4759" s="261" t="s">
        <v>2672</v>
      </c>
      <c r="C4759" s="261" t="s">
        <v>2673</v>
      </c>
      <c r="D4759" s="261" t="s">
        <v>545</v>
      </c>
      <c r="E4759" s="261">
        <v>0</v>
      </c>
      <c r="F4759" s="261" t="s">
        <v>8838</v>
      </c>
      <c r="G4759" s="261" t="s">
        <v>742</v>
      </c>
      <c r="H4759" s="261">
        <v>2</v>
      </c>
      <c r="I4759" s="261" t="s">
        <v>4234</v>
      </c>
      <c r="J4759" s="261" t="s">
        <v>8839</v>
      </c>
      <c r="K4759" s="261" t="s">
        <v>8907</v>
      </c>
      <c r="L4759" s="262">
        <v>45716</v>
      </c>
      <c r="M4759" s="261" t="s">
        <v>20</v>
      </c>
    </row>
    <row r="4760" spans="1:13" x14ac:dyDescent="0.35">
      <c r="A4760" s="259" t="s">
        <v>2671</v>
      </c>
      <c r="B4760" s="259" t="s">
        <v>2672</v>
      </c>
      <c r="C4760" s="259" t="s">
        <v>2673</v>
      </c>
      <c r="D4760" s="259" t="s">
        <v>550</v>
      </c>
      <c r="E4760" s="259">
        <v>0</v>
      </c>
      <c r="F4760" s="259" t="s">
        <v>8838</v>
      </c>
      <c r="G4760" s="259" t="s">
        <v>742</v>
      </c>
      <c r="H4760" s="259">
        <v>2</v>
      </c>
      <c r="I4760" s="259" t="s">
        <v>4234</v>
      </c>
      <c r="J4760" s="259" t="s">
        <v>8908</v>
      </c>
      <c r="K4760" s="259" t="s">
        <v>8909</v>
      </c>
      <c r="L4760" s="260">
        <v>45716</v>
      </c>
      <c r="M4760" s="259" t="s">
        <v>20</v>
      </c>
    </row>
    <row r="4761" spans="1:13" x14ac:dyDescent="0.35">
      <c r="A4761" s="261" t="s">
        <v>2671</v>
      </c>
      <c r="B4761" s="261" t="s">
        <v>2672</v>
      </c>
      <c r="C4761" s="261" t="s">
        <v>2673</v>
      </c>
      <c r="D4761" s="261" t="s">
        <v>686</v>
      </c>
      <c r="E4761" s="261">
        <v>179820</v>
      </c>
      <c r="F4761" s="261" t="s">
        <v>8902</v>
      </c>
      <c r="G4761" s="261" t="s">
        <v>742</v>
      </c>
      <c r="H4761" s="261">
        <v>2</v>
      </c>
      <c r="I4761" s="261" t="s">
        <v>4414</v>
      </c>
      <c r="J4761" s="261" t="s">
        <v>8910</v>
      </c>
      <c r="K4761" s="261" t="s">
        <v>8911</v>
      </c>
      <c r="L4761" s="262">
        <v>45716</v>
      </c>
      <c r="M4761" s="261" t="s">
        <v>20</v>
      </c>
    </row>
    <row r="4762" spans="1:13" x14ac:dyDescent="0.35">
      <c r="A4762" s="259" t="s">
        <v>2671</v>
      </c>
      <c r="B4762" s="259" t="s">
        <v>2672</v>
      </c>
      <c r="C4762" s="259" t="s">
        <v>2673</v>
      </c>
      <c r="D4762" s="259" t="s">
        <v>691</v>
      </c>
      <c r="E4762" s="259">
        <v>19048866</v>
      </c>
      <c r="F4762" s="259" t="s">
        <v>8828</v>
      </c>
      <c r="G4762" s="259" t="s">
        <v>742</v>
      </c>
      <c r="H4762" s="259">
        <v>2</v>
      </c>
      <c r="I4762" s="259" t="s">
        <v>8898</v>
      </c>
      <c r="J4762" s="259" t="s">
        <v>4371</v>
      </c>
      <c r="K4762" s="259" t="s">
        <v>8912</v>
      </c>
      <c r="L4762" s="260">
        <v>45716</v>
      </c>
      <c r="M4762" s="259" t="s">
        <v>20</v>
      </c>
    </row>
    <row r="4763" spans="1:13" x14ac:dyDescent="0.35">
      <c r="A4763" s="261" t="s">
        <v>2671</v>
      </c>
      <c r="B4763" s="261" t="s">
        <v>2672</v>
      </c>
      <c r="C4763" s="261" t="s">
        <v>2673</v>
      </c>
      <c r="D4763" s="261" t="s">
        <v>699</v>
      </c>
      <c r="E4763" s="261">
        <v>179820</v>
      </c>
      <c r="F4763" s="261" t="s">
        <v>8902</v>
      </c>
      <c r="G4763" s="261" t="s">
        <v>742</v>
      </c>
      <c r="H4763" s="261">
        <v>2</v>
      </c>
      <c r="I4763" s="261" t="s">
        <v>4414</v>
      </c>
      <c r="J4763" s="261" t="s">
        <v>8777</v>
      </c>
      <c r="K4763" s="261" t="s">
        <v>8913</v>
      </c>
      <c r="L4763" s="262">
        <v>45716</v>
      </c>
      <c r="M4763" s="261" t="s">
        <v>20</v>
      </c>
    </row>
    <row r="4764" spans="1:13" x14ac:dyDescent="0.35">
      <c r="A4764" s="259" t="s">
        <v>2252</v>
      </c>
      <c r="B4764" s="259" t="s">
        <v>2253</v>
      </c>
      <c r="C4764" s="259" t="s">
        <v>2254</v>
      </c>
      <c r="D4764" s="259" t="s">
        <v>648</v>
      </c>
      <c r="E4764" s="259">
        <v>5559550</v>
      </c>
      <c r="F4764" s="259" t="s">
        <v>8828</v>
      </c>
      <c r="G4764" s="259" t="s">
        <v>358</v>
      </c>
      <c r="H4764" s="259">
        <v>1</v>
      </c>
      <c r="I4764" s="259" t="s">
        <v>8914</v>
      </c>
      <c r="J4764" s="259" t="s">
        <v>8915</v>
      </c>
      <c r="K4764" s="259" t="s">
        <v>8916</v>
      </c>
      <c r="L4764" s="260">
        <v>45716</v>
      </c>
      <c r="M4764" s="259" t="s">
        <v>20</v>
      </c>
    </row>
    <row r="4765" spans="1:13" x14ac:dyDescent="0.35">
      <c r="A4765" s="261" t="s">
        <v>2252</v>
      </c>
      <c r="B4765" s="261" t="s">
        <v>2253</v>
      </c>
      <c r="C4765" s="261" t="s">
        <v>2254</v>
      </c>
      <c r="D4765" s="261" t="s">
        <v>658</v>
      </c>
      <c r="E4765" s="261">
        <v>5559550</v>
      </c>
      <c r="F4765" s="261" t="s">
        <v>8828</v>
      </c>
      <c r="G4765" s="261" t="s">
        <v>742</v>
      </c>
      <c r="H4765" s="261">
        <v>2</v>
      </c>
      <c r="I4765" s="261" t="s">
        <v>8914</v>
      </c>
      <c r="J4765" s="261" t="s">
        <v>3861</v>
      </c>
      <c r="K4765" s="261" t="s">
        <v>8917</v>
      </c>
      <c r="L4765" s="262">
        <v>45716</v>
      </c>
      <c r="M4765" s="261" t="s">
        <v>20</v>
      </c>
    </row>
    <row r="4766" spans="1:13" x14ac:dyDescent="0.35">
      <c r="A4766" s="259" t="s">
        <v>2252</v>
      </c>
      <c r="B4766" s="259" t="s">
        <v>2253</v>
      </c>
      <c r="C4766" s="259" t="s">
        <v>2254</v>
      </c>
      <c r="D4766" s="259" t="s">
        <v>663</v>
      </c>
      <c r="E4766" s="259">
        <v>132810</v>
      </c>
      <c r="F4766" s="259" t="s">
        <v>8863</v>
      </c>
      <c r="G4766" s="259" t="s">
        <v>742</v>
      </c>
      <c r="H4766" s="259">
        <v>2</v>
      </c>
      <c r="I4766" s="259" t="s">
        <v>4414</v>
      </c>
      <c r="J4766" s="259" t="s">
        <v>8918</v>
      </c>
      <c r="K4766" s="259" t="s">
        <v>8919</v>
      </c>
      <c r="L4766" s="260">
        <v>45716</v>
      </c>
      <c r="M4766" s="259" t="s">
        <v>20</v>
      </c>
    </row>
    <row r="4767" spans="1:13" x14ac:dyDescent="0.35">
      <c r="A4767" s="261" t="s">
        <v>2252</v>
      </c>
      <c r="B4767" s="261" t="s">
        <v>2253</v>
      </c>
      <c r="C4767" s="261" t="s">
        <v>2254</v>
      </c>
      <c r="D4767" s="261" t="s">
        <v>413</v>
      </c>
      <c r="E4767" s="261">
        <v>132810</v>
      </c>
      <c r="F4767" s="261" t="s">
        <v>8855</v>
      </c>
      <c r="G4767" s="261" t="s">
        <v>742</v>
      </c>
      <c r="H4767" s="261">
        <v>2</v>
      </c>
      <c r="I4767" s="261" t="s">
        <v>4414</v>
      </c>
      <c r="J4767" s="261" t="s">
        <v>8920</v>
      </c>
      <c r="K4767" s="261" t="s">
        <v>8921</v>
      </c>
      <c r="L4767" s="262">
        <v>45716</v>
      </c>
      <c r="M4767" s="261" t="s">
        <v>20</v>
      </c>
    </row>
    <row r="4768" spans="1:13" x14ac:dyDescent="0.35">
      <c r="A4768" s="259" t="s">
        <v>2252</v>
      </c>
      <c r="B4768" s="259" t="s">
        <v>2253</v>
      </c>
      <c r="C4768" s="259" t="s">
        <v>2254</v>
      </c>
      <c r="D4768" s="259" t="s">
        <v>545</v>
      </c>
      <c r="E4768" s="259">
        <v>0</v>
      </c>
      <c r="F4768" s="259" t="s">
        <v>8858</v>
      </c>
      <c r="G4768" s="259" t="s">
        <v>742</v>
      </c>
      <c r="H4768" s="259">
        <v>2</v>
      </c>
      <c r="I4768" s="259" t="s">
        <v>4234</v>
      </c>
      <c r="J4768" s="259" t="s">
        <v>8922</v>
      </c>
      <c r="K4768" s="259" t="s">
        <v>8923</v>
      </c>
      <c r="L4768" s="260">
        <v>45716</v>
      </c>
      <c r="M4768" s="259" t="s">
        <v>20</v>
      </c>
    </row>
    <row r="4769" spans="1:13" x14ac:dyDescent="0.35">
      <c r="A4769" s="261" t="s">
        <v>2252</v>
      </c>
      <c r="B4769" s="261" t="s">
        <v>2253</v>
      </c>
      <c r="C4769" s="261" t="s">
        <v>2254</v>
      </c>
      <c r="D4769" s="261" t="s">
        <v>550</v>
      </c>
      <c r="E4769" s="261">
        <v>0</v>
      </c>
      <c r="F4769" s="261" t="s">
        <v>8858</v>
      </c>
      <c r="G4769" s="261" t="s">
        <v>742</v>
      </c>
      <c r="H4769" s="261">
        <v>2</v>
      </c>
      <c r="I4769" s="261" t="s">
        <v>4234</v>
      </c>
      <c r="J4769" s="261" t="s">
        <v>8924</v>
      </c>
      <c r="K4769" s="261" t="s">
        <v>8925</v>
      </c>
      <c r="L4769" s="262">
        <v>45716</v>
      </c>
      <c r="M4769" s="261" t="s">
        <v>20</v>
      </c>
    </row>
    <row r="4770" spans="1:13" x14ac:dyDescent="0.35">
      <c r="A4770" s="259" t="s">
        <v>2252</v>
      </c>
      <c r="B4770" s="259" t="s">
        <v>2253</v>
      </c>
      <c r="C4770" s="259" t="s">
        <v>2254</v>
      </c>
      <c r="D4770" s="259" t="s">
        <v>686</v>
      </c>
      <c r="E4770" s="259">
        <v>132810</v>
      </c>
      <c r="F4770" s="259" t="s">
        <v>8926</v>
      </c>
      <c r="G4770" s="259" t="s">
        <v>742</v>
      </c>
      <c r="H4770" s="259">
        <v>2</v>
      </c>
      <c r="I4770" s="259" t="s">
        <v>4399</v>
      </c>
      <c r="J4770" s="259" t="s">
        <v>8927</v>
      </c>
      <c r="K4770" s="259" t="s">
        <v>8928</v>
      </c>
      <c r="L4770" s="260">
        <v>45716</v>
      </c>
      <c r="M4770" s="259" t="s">
        <v>20</v>
      </c>
    </row>
    <row r="4771" spans="1:13" x14ac:dyDescent="0.35">
      <c r="A4771" s="261" t="s">
        <v>2252</v>
      </c>
      <c r="B4771" s="261" t="s">
        <v>2253</v>
      </c>
      <c r="C4771" s="261" t="s">
        <v>2254</v>
      </c>
      <c r="D4771" s="261" t="s">
        <v>691</v>
      </c>
      <c r="E4771" s="261">
        <v>5426740</v>
      </c>
      <c r="F4771" s="261" t="s">
        <v>8828</v>
      </c>
      <c r="G4771" s="261" t="s">
        <v>742</v>
      </c>
      <c r="H4771" s="261">
        <v>2</v>
      </c>
      <c r="I4771" s="261" t="s">
        <v>8914</v>
      </c>
      <c r="J4771" s="261" t="s">
        <v>4371</v>
      </c>
      <c r="K4771" s="261" t="s">
        <v>8929</v>
      </c>
      <c r="L4771" s="262">
        <v>45716</v>
      </c>
      <c r="M4771" s="261" t="s">
        <v>20</v>
      </c>
    </row>
    <row r="4772" spans="1:13" x14ac:dyDescent="0.35">
      <c r="A4772" s="259" t="s">
        <v>2252</v>
      </c>
      <c r="B4772" s="259" t="s">
        <v>2253</v>
      </c>
      <c r="C4772" s="259" t="s">
        <v>2254</v>
      </c>
      <c r="D4772" s="259" t="s">
        <v>699</v>
      </c>
      <c r="E4772" s="259">
        <v>132810</v>
      </c>
      <c r="F4772" s="259" t="s">
        <v>8926</v>
      </c>
      <c r="G4772" s="259" t="s">
        <v>742</v>
      </c>
      <c r="H4772" s="259">
        <v>2</v>
      </c>
      <c r="I4772" s="259" t="s">
        <v>4399</v>
      </c>
      <c r="J4772" s="259" t="s">
        <v>8777</v>
      </c>
      <c r="K4772" s="259" t="s">
        <v>8930</v>
      </c>
      <c r="L4772" s="260">
        <v>45716</v>
      </c>
      <c r="M4772" s="259" t="s">
        <v>20</v>
      </c>
    </row>
    <row r="4773" spans="1:13" x14ac:dyDescent="0.35">
      <c r="A4773" s="261" t="s">
        <v>1761</v>
      </c>
      <c r="B4773" s="261" t="s">
        <v>1762</v>
      </c>
      <c r="C4773" s="261" t="s">
        <v>1763</v>
      </c>
      <c r="D4773" s="261" t="s">
        <v>648</v>
      </c>
      <c r="E4773" s="261">
        <v>37473154</v>
      </c>
      <c r="F4773" s="261" t="s">
        <v>8931</v>
      </c>
      <c r="G4773" s="261" t="s">
        <v>742</v>
      </c>
      <c r="H4773" s="261">
        <v>2</v>
      </c>
      <c r="I4773" s="261" t="s">
        <v>8932</v>
      </c>
      <c r="J4773" s="261" t="s">
        <v>8933</v>
      </c>
      <c r="K4773" s="261" t="s">
        <v>8934</v>
      </c>
      <c r="L4773" s="262">
        <v>45716</v>
      </c>
      <c r="M4773" s="261" t="s">
        <v>20</v>
      </c>
    </row>
    <row r="4774" spans="1:13" x14ac:dyDescent="0.35">
      <c r="A4774" s="259" t="s">
        <v>1761</v>
      </c>
      <c r="B4774" s="259" t="s">
        <v>1762</v>
      </c>
      <c r="C4774" s="259" t="s">
        <v>1763</v>
      </c>
      <c r="D4774" s="259" t="s">
        <v>658</v>
      </c>
      <c r="E4774" s="259">
        <v>37473154</v>
      </c>
      <c r="F4774" s="259" t="s">
        <v>8931</v>
      </c>
      <c r="G4774" s="259" t="s">
        <v>358</v>
      </c>
      <c r="H4774" s="259">
        <v>1</v>
      </c>
      <c r="I4774" s="259" t="s">
        <v>8932</v>
      </c>
      <c r="J4774" s="259" t="s">
        <v>8935</v>
      </c>
      <c r="K4774" s="259" t="s">
        <v>8936</v>
      </c>
      <c r="L4774" s="260">
        <v>45716</v>
      </c>
      <c r="M4774" s="259" t="s">
        <v>20</v>
      </c>
    </row>
    <row r="4775" spans="1:13" x14ac:dyDescent="0.35">
      <c r="A4775" s="261" t="s">
        <v>1761</v>
      </c>
      <c r="B4775" s="261" t="s">
        <v>1762</v>
      </c>
      <c r="C4775" s="261" t="s">
        <v>1763</v>
      </c>
      <c r="D4775" s="261" t="s">
        <v>413</v>
      </c>
      <c r="E4775" s="261">
        <v>14809500</v>
      </c>
      <c r="F4775" s="261" t="s">
        <v>8937</v>
      </c>
      <c r="G4775" s="261" t="s">
        <v>358</v>
      </c>
      <c r="H4775" s="261">
        <v>1</v>
      </c>
      <c r="I4775" s="261" t="s">
        <v>8938</v>
      </c>
      <c r="J4775" s="261" t="s">
        <v>8939</v>
      </c>
      <c r="K4775" s="261" t="s">
        <v>8940</v>
      </c>
      <c r="L4775" s="262">
        <v>45716</v>
      </c>
      <c r="M4775" s="261" t="s">
        <v>20</v>
      </c>
    </row>
    <row r="4776" spans="1:13" x14ac:dyDescent="0.35">
      <c r="A4776" s="259" t="s">
        <v>1761</v>
      </c>
      <c r="B4776" s="259" t="s">
        <v>1762</v>
      </c>
      <c r="C4776" s="259" t="s">
        <v>1763</v>
      </c>
      <c r="D4776" s="259" t="s">
        <v>40</v>
      </c>
      <c r="E4776" s="259">
        <v>5287</v>
      </c>
      <c r="F4776" s="259" t="s">
        <v>8941</v>
      </c>
      <c r="G4776" s="259" t="s">
        <v>22</v>
      </c>
      <c r="H4776" s="259">
        <v>3</v>
      </c>
      <c r="I4776" s="259" t="s">
        <v>8942</v>
      </c>
      <c r="J4776" s="259" t="s">
        <v>8943</v>
      </c>
      <c r="K4776" s="259" t="s">
        <v>8944</v>
      </c>
      <c r="L4776" s="260">
        <v>45716</v>
      </c>
      <c r="M4776" s="259" t="s">
        <v>20</v>
      </c>
    </row>
    <row r="4777" spans="1:13" x14ac:dyDescent="0.35">
      <c r="A4777" s="261" t="s">
        <v>1761</v>
      </c>
      <c r="B4777" s="261" t="s">
        <v>1762</v>
      </c>
      <c r="C4777" s="261" t="s">
        <v>1763</v>
      </c>
      <c r="D4777" s="261" t="s">
        <v>545</v>
      </c>
      <c r="E4777" s="261">
        <v>1137</v>
      </c>
      <c r="F4777" s="261" t="s">
        <v>8945</v>
      </c>
      <c r="G4777" s="261" t="s">
        <v>22</v>
      </c>
      <c r="H4777" s="261">
        <v>3</v>
      </c>
      <c r="I4777" s="261" t="s">
        <v>8942</v>
      </c>
      <c r="J4777" s="261" t="s">
        <v>8946</v>
      </c>
      <c r="K4777" s="261" t="s">
        <v>8947</v>
      </c>
      <c r="L4777" s="262">
        <v>45716</v>
      </c>
      <c r="M4777" s="261" t="s">
        <v>20</v>
      </c>
    </row>
    <row r="4778" spans="1:13" x14ac:dyDescent="0.35">
      <c r="A4778" s="259" t="s">
        <v>1761</v>
      </c>
      <c r="B4778" s="259" t="s">
        <v>1762</v>
      </c>
      <c r="C4778" s="259" t="s">
        <v>1763</v>
      </c>
      <c r="D4778" s="259" t="s">
        <v>550</v>
      </c>
      <c r="E4778" s="259">
        <v>40744</v>
      </c>
      <c r="F4778" s="259" t="s">
        <v>8948</v>
      </c>
      <c r="G4778" s="259" t="s">
        <v>22</v>
      </c>
      <c r="H4778" s="259">
        <v>3</v>
      </c>
      <c r="I4778" s="259" t="s">
        <v>4234</v>
      </c>
      <c r="J4778" s="259" t="s">
        <v>8949</v>
      </c>
      <c r="K4778" s="259" t="s">
        <v>8950</v>
      </c>
      <c r="L4778" s="260">
        <v>45716</v>
      </c>
      <c r="M4778" s="259" t="s">
        <v>20</v>
      </c>
    </row>
    <row r="4779" spans="1:13" x14ac:dyDescent="0.35">
      <c r="A4779" s="261" t="s">
        <v>1761</v>
      </c>
      <c r="B4779" s="261" t="s">
        <v>1762</v>
      </c>
      <c r="C4779" s="261" t="s">
        <v>1763</v>
      </c>
      <c r="D4779" s="261" t="s">
        <v>691</v>
      </c>
      <c r="E4779" s="261">
        <v>21173154</v>
      </c>
      <c r="F4779" s="261" t="s">
        <v>8951</v>
      </c>
      <c r="G4779" s="261" t="s">
        <v>742</v>
      </c>
      <c r="H4779" s="261">
        <v>2</v>
      </c>
      <c r="I4779" s="261" t="s">
        <v>8952</v>
      </c>
      <c r="J4779" s="261" t="s">
        <v>3762</v>
      </c>
      <c r="K4779" s="261" t="s">
        <v>8953</v>
      </c>
      <c r="L4779" s="262">
        <v>45716</v>
      </c>
      <c r="M4779" s="261" t="s">
        <v>20</v>
      </c>
    </row>
    <row r="4780" spans="1:13" x14ac:dyDescent="0.35">
      <c r="A4780" s="259" t="s">
        <v>1773</v>
      </c>
      <c r="B4780" s="259" t="s">
        <v>1774</v>
      </c>
      <c r="C4780" s="259" t="s">
        <v>1775</v>
      </c>
      <c r="D4780" s="259" t="s">
        <v>648</v>
      </c>
      <c r="E4780" s="259">
        <v>145049925</v>
      </c>
      <c r="F4780" s="259" t="s">
        <v>8828</v>
      </c>
      <c r="G4780" s="259" t="s">
        <v>742</v>
      </c>
      <c r="H4780" s="259">
        <v>2</v>
      </c>
      <c r="I4780" s="259" t="s">
        <v>8954</v>
      </c>
      <c r="J4780" s="259" t="s">
        <v>8955</v>
      </c>
      <c r="K4780" s="259" t="s">
        <v>8956</v>
      </c>
      <c r="L4780" s="260">
        <v>45716</v>
      </c>
      <c r="M4780" s="259" t="s">
        <v>20</v>
      </c>
    </row>
    <row r="4781" spans="1:13" x14ac:dyDescent="0.35">
      <c r="A4781" s="261" t="s">
        <v>1773</v>
      </c>
      <c r="B4781" s="261" t="s">
        <v>1774</v>
      </c>
      <c r="C4781" s="261" t="s">
        <v>1775</v>
      </c>
      <c r="D4781" s="261" t="s">
        <v>658</v>
      </c>
      <c r="E4781" s="261">
        <v>145049925</v>
      </c>
      <c r="F4781" s="261" t="s">
        <v>8828</v>
      </c>
      <c r="G4781" s="261" t="s">
        <v>22</v>
      </c>
      <c r="H4781" s="261">
        <v>3</v>
      </c>
      <c r="I4781" s="261" t="s">
        <v>8954</v>
      </c>
      <c r="J4781" s="261" t="s">
        <v>8957</v>
      </c>
      <c r="K4781" s="261" t="s">
        <v>8958</v>
      </c>
      <c r="L4781" s="262">
        <v>45716</v>
      </c>
      <c r="M4781" s="261" t="s">
        <v>20</v>
      </c>
    </row>
    <row r="4782" spans="1:13" x14ac:dyDescent="0.35">
      <c r="A4782" s="259" t="s">
        <v>1773</v>
      </c>
      <c r="B4782" s="259" t="s">
        <v>1774</v>
      </c>
      <c r="C4782" s="259" t="s">
        <v>1775</v>
      </c>
      <c r="D4782" s="259" t="s">
        <v>663</v>
      </c>
      <c r="E4782" s="259">
        <v>1223795</v>
      </c>
      <c r="F4782" s="259" t="s">
        <v>8835</v>
      </c>
      <c r="G4782" s="259" t="s">
        <v>22</v>
      </c>
      <c r="H4782" s="259">
        <v>3</v>
      </c>
      <c r="I4782" s="259" t="s">
        <v>3864</v>
      </c>
      <c r="J4782" s="259" t="s">
        <v>8737</v>
      </c>
      <c r="K4782" s="259" t="s">
        <v>8959</v>
      </c>
      <c r="L4782" s="260">
        <v>45716</v>
      </c>
      <c r="M4782" s="259" t="s">
        <v>20</v>
      </c>
    </row>
    <row r="4783" spans="1:13" x14ac:dyDescent="0.35">
      <c r="A4783" s="261" t="s">
        <v>1773</v>
      </c>
      <c r="B4783" s="261" t="s">
        <v>1774</v>
      </c>
      <c r="C4783" s="261" t="s">
        <v>1775</v>
      </c>
      <c r="D4783" s="261" t="s">
        <v>413</v>
      </c>
      <c r="E4783" s="261">
        <v>1223795</v>
      </c>
      <c r="F4783" s="261" t="s">
        <v>8835</v>
      </c>
      <c r="G4783" s="261" t="s">
        <v>742</v>
      </c>
      <c r="H4783" s="261">
        <v>2</v>
      </c>
      <c r="I4783" s="261" t="s">
        <v>3864</v>
      </c>
      <c r="J4783" s="261" t="s">
        <v>8960</v>
      </c>
      <c r="K4783" s="261" t="s">
        <v>8961</v>
      </c>
      <c r="L4783" s="262">
        <v>45716</v>
      </c>
      <c r="M4783" s="261" t="s">
        <v>20</v>
      </c>
    </row>
    <row r="4784" spans="1:13" x14ac:dyDescent="0.35">
      <c r="A4784" s="259" t="s">
        <v>1773</v>
      </c>
      <c r="B4784" s="259" t="s">
        <v>1774</v>
      </c>
      <c r="C4784" s="259" t="s">
        <v>1775</v>
      </c>
      <c r="D4784" s="259" t="s">
        <v>550</v>
      </c>
      <c r="E4784" s="259">
        <v>3797</v>
      </c>
      <c r="F4784" s="259" t="s">
        <v>8962</v>
      </c>
      <c r="G4784" s="259" t="s">
        <v>22</v>
      </c>
      <c r="H4784" s="259">
        <v>3</v>
      </c>
      <c r="I4784" s="259" t="s">
        <v>4234</v>
      </c>
      <c r="J4784" s="259" t="s">
        <v>8963</v>
      </c>
      <c r="K4784" s="259" t="s">
        <v>8964</v>
      </c>
      <c r="L4784" s="260">
        <v>45716</v>
      </c>
      <c r="M4784" s="259" t="s">
        <v>20</v>
      </c>
    </row>
    <row r="4785" spans="1:13" x14ac:dyDescent="0.35">
      <c r="A4785" s="261" t="s">
        <v>1773</v>
      </c>
      <c r="B4785" s="261" t="s">
        <v>1774</v>
      </c>
      <c r="C4785" s="261" t="s">
        <v>1775</v>
      </c>
      <c r="D4785" s="261" t="s">
        <v>686</v>
      </c>
      <c r="E4785" s="261">
        <v>1223795</v>
      </c>
      <c r="F4785" s="261" t="s">
        <v>8835</v>
      </c>
      <c r="G4785" s="261" t="s">
        <v>742</v>
      </c>
      <c r="H4785" s="261">
        <v>2</v>
      </c>
      <c r="I4785" s="261" t="s">
        <v>3864</v>
      </c>
      <c r="J4785" s="261" t="s">
        <v>8965</v>
      </c>
      <c r="K4785" s="261" t="s">
        <v>8966</v>
      </c>
      <c r="L4785" s="262">
        <v>45716</v>
      </c>
      <c r="M4785" s="261" t="s">
        <v>20</v>
      </c>
    </row>
    <row r="4786" spans="1:13" x14ac:dyDescent="0.35">
      <c r="A4786" s="259" t="s">
        <v>1773</v>
      </c>
      <c r="B4786" s="259" t="s">
        <v>1774</v>
      </c>
      <c r="C4786" s="259" t="s">
        <v>1775</v>
      </c>
      <c r="D4786" s="259" t="s">
        <v>691</v>
      </c>
      <c r="E4786" s="259">
        <v>143826130</v>
      </c>
      <c r="F4786" s="259" t="s">
        <v>8828</v>
      </c>
      <c r="G4786" s="259" t="s">
        <v>742</v>
      </c>
      <c r="H4786" s="259">
        <v>2</v>
      </c>
      <c r="I4786" s="259" t="s">
        <v>8954</v>
      </c>
      <c r="J4786" s="259" t="s">
        <v>4371</v>
      </c>
      <c r="K4786" s="259" t="s">
        <v>8967</v>
      </c>
      <c r="L4786" s="260">
        <v>45716</v>
      </c>
      <c r="M4786" s="259" t="s">
        <v>20</v>
      </c>
    </row>
    <row r="4787" spans="1:13" x14ac:dyDescent="0.35">
      <c r="A4787" s="261" t="s">
        <v>1773</v>
      </c>
      <c r="B4787" s="261" t="s">
        <v>1774</v>
      </c>
      <c r="C4787" s="261" t="s">
        <v>1775</v>
      </c>
      <c r="D4787" s="261" t="s">
        <v>699</v>
      </c>
      <c r="E4787" s="261">
        <v>1223795</v>
      </c>
      <c r="F4787" s="261" t="s">
        <v>8835</v>
      </c>
      <c r="G4787" s="261" t="s">
        <v>22</v>
      </c>
      <c r="H4787" s="261">
        <v>3</v>
      </c>
      <c r="I4787" s="261" t="s">
        <v>3864</v>
      </c>
      <c r="J4787" s="261" t="s">
        <v>8749</v>
      </c>
      <c r="K4787" s="261" t="s">
        <v>8968</v>
      </c>
      <c r="L4787" s="262">
        <v>45716</v>
      </c>
      <c r="M4787" s="261" t="s">
        <v>20</v>
      </c>
    </row>
    <row r="4788" spans="1:13" x14ac:dyDescent="0.35">
      <c r="A4788" s="259" t="s">
        <v>96</v>
      </c>
      <c r="B4788" s="259" t="s">
        <v>97</v>
      </c>
      <c r="C4788" s="259" t="s">
        <v>91</v>
      </c>
      <c r="D4788" s="259" t="s">
        <v>648</v>
      </c>
      <c r="E4788" s="259">
        <v>27610073</v>
      </c>
      <c r="F4788" s="259" t="s">
        <v>8692</v>
      </c>
      <c r="G4788" s="259" t="s">
        <v>358</v>
      </c>
      <c r="H4788" s="259">
        <v>1</v>
      </c>
      <c r="I4788" s="259" t="s">
        <v>8693</v>
      </c>
      <c r="J4788" s="259" t="s">
        <v>8694</v>
      </c>
      <c r="K4788" s="259" t="s">
        <v>8969</v>
      </c>
      <c r="L4788" s="260">
        <v>45716</v>
      </c>
      <c r="M4788" s="259" t="s">
        <v>310</v>
      </c>
    </row>
    <row r="4789" spans="1:13" x14ac:dyDescent="0.35">
      <c r="A4789" s="261" t="s">
        <v>96</v>
      </c>
      <c r="B4789" s="261" t="s">
        <v>97</v>
      </c>
      <c r="C4789" s="261" t="s">
        <v>91</v>
      </c>
      <c r="D4789" s="261" t="s">
        <v>653</v>
      </c>
      <c r="E4789" s="261">
        <v>210622</v>
      </c>
      <c r="F4789" s="261" t="s">
        <v>8696</v>
      </c>
      <c r="G4789" s="261" t="s">
        <v>358</v>
      </c>
      <c r="H4789" s="261">
        <v>1</v>
      </c>
      <c r="I4789" s="261" t="s">
        <v>8970</v>
      </c>
      <c r="J4789" s="261" t="s">
        <v>8971</v>
      </c>
      <c r="K4789" s="261" t="s">
        <v>8972</v>
      </c>
      <c r="L4789" s="262">
        <v>45716</v>
      </c>
      <c r="M4789" s="261" t="s">
        <v>310</v>
      </c>
    </row>
    <row r="4790" spans="1:13" x14ac:dyDescent="0.35">
      <c r="A4790" s="259" t="s">
        <v>96</v>
      </c>
      <c r="B4790" s="259" t="s">
        <v>97</v>
      </c>
      <c r="C4790" s="259" t="s">
        <v>91</v>
      </c>
      <c r="D4790" s="259" t="s">
        <v>658</v>
      </c>
      <c r="E4790" s="259">
        <v>9014182</v>
      </c>
      <c r="F4790" s="259" t="s">
        <v>8696</v>
      </c>
      <c r="G4790" s="259" t="s">
        <v>358</v>
      </c>
      <c r="H4790" s="259">
        <v>1</v>
      </c>
      <c r="I4790" s="259" t="s">
        <v>8970</v>
      </c>
      <c r="J4790" s="259" t="s">
        <v>8973</v>
      </c>
      <c r="K4790" s="259" t="s">
        <v>8974</v>
      </c>
      <c r="L4790" s="260">
        <v>45716</v>
      </c>
      <c r="M4790" s="259" t="s">
        <v>310</v>
      </c>
    </row>
    <row r="4791" spans="1:13" x14ac:dyDescent="0.35">
      <c r="A4791" s="261" t="s">
        <v>96</v>
      </c>
      <c r="B4791" s="261" t="s">
        <v>97</v>
      </c>
      <c r="C4791" s="261" t="s">
        <v>91</v>
      </c>
      <c r="D4791" s="261" t="s">
        <v>663</v>
      </c>
      <c r="E4791" s="261">
        <v>9014182</v>
      </c>
      <c r="F4791" s="261" t="s">
        <v>8696</v>
      </c>
      <c r="G4791" s="261" t="s">
        <v>742</v>
      </c>
      <c r="H4791" s="261">
        <v>2</v>
      </c>
      <c r="I4791" s="261" t="s">
        <v>8970</v>
      </c>
      <c r="J4791" s="261" t="s">
        <v>8975</v>
      </c>
      <c r="K4791" s="261" t="s">
        <v>8976</v>
      </c>
      <c r="L4791" s="262">
        <v>45716</v>
      </c>
      <c r="M4791" s="261" t="s">
        <v>310</v>
      </c>
    </row>
    <row r="4792" spans="1:13" x14ac:dyDescent="0.35">
      <c r="A4792" s="259" t="s">
        <v>96</v>
      </c>
      <c r="B4792" s="259" t="s">
        <v>97</v>
      </c>
      <c r="C4792" s="259" t="s">
        <v>91</v>
      </c>
      <c r="D4792" s="259" t="s">
        <v>413</v>
      </c>
      <c r="E4792" s="259">
        <v>511576</v>
      </c>
      <c r="F4792" s="259" t="s">
        <v>8706</v>
      </c>
      <c r="G4792" s="259" t="s">
        <v>358</v>
      </c>
      <c r="H4792" s="259">
        <v>1</v>
      </c>
      <c r="I4792" s="259" t="s">
        <v>8977</v>
      </c>
      <c r="J4792" s="259" t="s">
        <v>8978</v>
      </c>
      <c r="K4792" s="259" t="s">
        <v>8979</v>
      </c>
      <c r="L4792" s="260">
        <v>45716</v>
      </c>
      <c r="M4792" s="259" t="s">
        <v>310</v>
      </c>
    </row>
    <row r="4793" spans="1:13" x14ac:dyDescent="0.35">
      <c r="A4793" s="261" t="s">
        <v>96</v>
      </c>
      <c r="B4793" s="261" t="s">
        <v>97</v>
      </c>
      <c r="C4793" s="261" t="s">
        <v>91</v>
      </c>
      <c r="D4793" s="261" t="s">
        <v>40</v>
      </c>
      <c r="E4793" s="261">
        <v>0</v>
      </c>
      <c r="F4793" s="261" t="s">
        <v>17</v>
      </c>
      <c r="G4793" s="261" t="s">
        <v>17</v>
      </c>
      <c r="H4793" s="261" t="s">
        <v>17</v>
      </c>
      <c r="I4793" s="261" t="s">
        <v>17</v>
      </c>
      <c r="J4793" s="261" t="s">
        <v>8710</v>
      </c>
      <c r="K4793" s="261" t="s">
        <v>8980</v>
      </c>
      <c r="L4793" s="262">
        <v>45716</v>
      </c>
      <c r="M4793" s="261" t="s">
        <v>310</v>
      </c>
    </row>
    <row r="4794" spans="1:13" x14ac:dyDescent="0.35">
      <c r="A4794" s="259" t="s">
        <v>96</v>
      </c>
      <c r="B4794" s="259" t="s">
        <v>97</v>
      </c>
      <c r="C4794" s="259" t="s">
        <v>91</v>
      </c>
      <c r="D4794" s="259" t="s">
        <v>545</v>
      </c>
      <c r="E4794" s="259">
        <v>468</v>
      </c>
      <c r="F4794" s="259" t="s">
        <v>8238</v>
      </c>
      <c r="G4794" s="259" t="s">
        <v>358</v>
      </c>
      <c r="H4794" s="259">
        <v>1</v>
      </c>
      <c r="I4794" s="259" t="s">
        <v>496</v>
      </c>
      <c r="J4794" s="259" t="s">
        <v>8981</v>
      </c>
      <c r="K4794" s="259" t="s">
        <v>8982</v>
      </c>
      <c r="L4794" s="260">
        <v>45716</v>
      </c>
      <c r="M4794" s="259" t="s">
        <v>310</v>
      </c>
    </row>
    <row r="4795" spans="1:13" x14ac:dyDescent="0.35">
      <c r="A4795" s="261" t="s">
        <v>96</v>
      </c>
      <c r="B4795" s="261" t="s">
        <v>97</v>
      </c>
      <c r="C4795" s="261" t="s">
        <v>91</v>
      </c>
      <c r="D4795" s="261" t="s">
        <v>550</v>
      </c>
      <c r="E4795" s="261">
        <v>555</v>
      </c>
      <c r="F4795" s="261" t="s">
        <v>8238</v>
      </c>
      <c r="G4795" s="261" t="s">
        <v>358</v>
      </c>
      <c r="H4795" s="261">
        <v>1</v>
      </c>
      <c r="I4795" s="261" t="s">
        <v>496</v>
      </c>
      <c r="J4795" s="261" t="s">
        <v>8714</v>
      </c>
      <c r="K4795" s="261" t="s">
        <v>8983</v>
      </c>
      <c r="L4795" s="262">
        <v>45716</v>
      </c>
      <c r="M4795" s="261" t="s">
        <v>310</v>
      </c>
    </row>
    <row r="4796" spans="1:13" x14ac:dyDescent="0.35">
      <c r="A4796" s="259" t="s">
        <v>96</v>
      </c>
      <c r="B4796" s="259" t="s">
        <v>97</v>
      </c>
      <c r="C4796" s="259" t="s">
        <v>91</v>
      </c>
      <c r="D4796" s="259" t="s">
        <v>686</v>
      </c>
      <c r="E4796" s="259">
        <v>1902559</v>
      </c>
      <c r="F4796" s="259" t="s">
        <v>8702</v>
      </c>
      <c r="G4796" s="259" t="s">
        <v>22</v>
      </c>
      <c r="H4796" s="259">
        <v>3</v>
      </c>
      <c r="I4796" s="259" t="s">
        <v>8984</v>
      </c>
      <c r="J4796" s="259" t="s">
        <v>8985</v>
      </c>
      <c r="K4796" s="259" t="s">
        <v>8986</v>
      </c>
      <c r="L4796" s="260">
        <v>45716</v>
      </c>
      <c r="M4796" s="259" t="s">
        <v>310</v>
      </c>
    </row>
    <row r="4797" spans="1:13" x14ac:dyDescent="0.35">
      <c r="A4797" s="261" t="s">
        <v>96</v>
      </c>
      <c r="B4797" s="261" t="s">
        <v>97</v>
      </c>
      <c r="C4797" s="261" t="s">
        <v>91</v>
      </c>
      <c r="D4797" s="261" t="s">
        <v>691</v>
      </c>
      <c r="E4797" s="261">
        <v>0</v>
      </c>
      <c r="F4797" s="261" t="s">
        <v>8702</v>
      </c>
      <c r="G4797" s="261" t="s">
        <v>22</v>
      </c>
      <c r="H4797" s="261">
        <v>3</v>
      </c>
      <c r="I4797" s="261" t="s">
        <v>8984</v>
      </c>
      <c r="J4797" s="261" t="s">
        <v>8987</v>
      </c>
      <c r="K4797" s="261" t="s">
        <v>8988</v>
      </c>
      <c r="L4797" s="262">
        <v>45716</v>
      </c>
      <c r="M4797" s="261" t="s">
        <v>310</v>
      </c>
    </row>
    <row r="4798" spans="1:13" x14ac:dyDescent="0.35">
      <c r="A4798" s="259" t="s">
        <v>96</v>
      </c>
      <c r="B4798" s="259" t="s">
        <v>97</v>
      </c>
      <c r="C4798" s="259" t="s">
        <v>91</v>
      </c>
      <c r="D4798" s="259" t="s">
        <v>696</v>
      </c>
      <c r="E4798" s="259">
        <v>7111623</v>
      </c>
      <c r="F4798" s="259" t="s">
        <v>8702</v>
      </c>
      <c r="G4798" s="259" t="s">
        <v>22</v>
      </c>
      <c r="H4798" s="259">
        <v>3</v>
      </c>
      <c r="I4798" s="259" t="s">
        <v>8984</v>
      </c>
      <c r="J4798" s="259" t="s">
        <v>8718</v>
      </c>
      <c r="K4798" s="259" t="s">
        <v>8989</v>
      </c>
      <c r="L4798" s="260">
        <v>45716</v>
      </c>
      <c r="M4798" s="259" t="s">
        <v>310</v>
      </c>
    </row>
    <row r="4799" spans="1:13" x14ac:dyDescent="0.35">
      <c r="A4799" s="261" t="s">
        <v>96</v>
      </c>
      <c r="B4799" s="261" t="s">
        <v>97</v>
      </c>
      <c r="C4799" s="261" t="s">
        <v>91</v>
      </c>
      <c r="D4799" s="261" t="s">
        <v>699</v>
      </c>
      <c r="E4799" s="261">
        <v>1902559</v>
      </c>
      <c r="F4799" s="261" t="s">
        <v>8702</v>
      </c>
      <c r="G4799" s="261" t="s">
        <v>22</v>
      </c>
      <c r="H4799" s="261">
        <v>3</v>
      </c>
      <c r="I4799" s="261" t="s">
        <v>8984</v>
      </c>
      <c r="J4799" s="261" t="s">
        <v>8990</v>
      </c>
      <c r="K4799" s="261" t="s">
        <v>8991</v>
      </c>
      <c r="L4799" s="262">
        <v>45716</v>
      </c>
      <c r="M4799" s="261" t="s">
        <v>310</v>
      </c>
    </row>
    <row r="4800" spans="1:13" x14ac:dyDescent="0.35">
      <c r="A4800" s="259" t="s">
        <v>96</v>
      </c>
      <c r="B4800" s="259" t="s">
        <v>97</v>
      </c>
      <c r="C4800" s="259" t="s">
        <v>91</v>
      </c>
      <c r="D4800" s="259" t="s">
        <v>702</v>
      </c>
      <c r="E4800" s="259">
        <v>0</v>
      </c>
      <c r="F4800" s="259" t="s">
        <v>8702</v>
      </c>
      <c r="G4800" s="259" t="s">
        <v>22</v>
      </c>
      <c r="H4800" s="259">
        <v>3</v>
      </c>
      <c r="I4800" s="259" t="s">
        <v>8984</v>
      </c>
      <c r="J4800" s="259" t="s">
        <v>8992</v>
      </c>
      <c r="K4800" s="259" t="s">
        <v>8993</v>
      </c>
      <c r="L4800" s="260">
        <v>45716</v>
      </c>
      <c r="M4800" s="259" t="s">
        <v>310</v>
      </c>
    </row>
    <row r="4801" spans="1:13" x14ac:dyDescent="0.35">
      <c r="A4801" s="261" t="s">
        <v>96</v>
      </c>
      <c r="B4801" s="261" t="s">
        <v>97</v>
      </c>
      <c r="C4801" s="261" t="s">
        <v>91</v>
      </c>
      <c r="D4801" s="261" t="s">
        <v>572</v>
      </c>
      <c r="E4801" s="261">
        <v>0</v>
      </c>
      <c r="F4801" s="261" t="s">
        <v>8702</v>
      </c>
      <c r="G4801" s="261" t="s">
        <v>22</v>
      </c>
      <c r="H4801" s="261">
        <v>3</v>
      </c>
      <c r="I4801" s="261" t="s">
        <v>8984</v>
      </c>
      <c r="J4801" s="261" t="s">
        <v>8992</v>
      </c>
      <c r="K4801" s="261" t="s">
        <v>8994</v>
      </c>
      <c r="L4801" s="262">
        <v>45716</v>
      </c>
      <c r="M4801" s="261" t="s">
        <v>310</v>
      </c>
    </row>
    <row r="4802" spans="1:13" x14ac:dyDescent="0.35">
      <c r="A4802" s="259" t="s">
        <v>96</v>
      </c>
      <c r="B4802" s="259" t="s">
        <v>97</v>
      </c>
      <c r="C4802" s="259" t="s">
        <v>91</v>
      </c>
      <c r="D4802" s="259" t="s">
        <v>282</v>
      </c>
      <c r="E4802" s="259">
        <v>3</v>
      </c>
      <c r="F4802" s="259" t="s">
        <v>8706</v>
      </c>
      <c r="G4802" s="259" t="s">
        <v>358</v>
      </c>
      <c r="H4802" s="259">
        <v>1</v>
      </c>
      <c r="I4802" s="259" t="s">
        <v>8995</v>
      </c>
      <c r="J4802" s="259" t="s">
        <v>8996</v>
      </c>
      <c r="K4802" s="259" t="s">
        <v>8997</v>
      </c>
      <c r="L4802" s="260">
        <v>45716</v>
      </c>
      <c r="M4802" s="259" t="s">
        <v>310</v>
      </c>
    </row>
    <row r="4803" spans="1:13" x14ac:dyDescent="0.35">
      <c r="A4803" s="261" t="s">
        <v>395</v>
      </c>
      <c r="B4803" s="261" t="s">
        <v>396</v>
      </c>
      <c r="C4803" s="261" t="s">
        <v>91</v>
      </c>
      <c r="D4803" s="261" t="s">
        <v>648</v>
      </c>
      <c r="E4803" s="261">
        <v>27610073</v>
      </c>
      <c r="F4803" s="261" t="s">
        <v>8692</v>
      </c>
      <c r="G4803" s="261" t="s">
        <v>358</v>
      </c>
      <c r="H4803" s="261">
        <v>1</v>
      </c>
      <c r="I4803" s="261" t="s">
        <v>8693</v>
      </c>
      <c r="J4803" s="261" t="s">
        <v>8694</v>
      </c>
      <c r="K4803" s="261" t="s">
        <v>8998</v>
      </c>
      <c r="L4803" s="262">
        <v>45716</v>
      </c>
      <c r="M4803" s="261" t="s">
        <v>310</v>
      </c>
    </row>
    <row r="4804" spans="1:13" x14ac:dyDescent="0.35">
      <c r="A4804" s="259" t="s">
        <v>395</v>
      </c>
      <c r="B4804" s="259" t="s">
        <v>396</v>
      </c>
      <c r="C4804" s="259" t="s">
        <v>91</v>
      </c>
      <c r="D4804" s="259" t="s">
        <v>653</v>
      </c>
      <c r="E4804" s="259">
        <v>41796</v>
      </c>
      <c r="F4804" s="259" t="s">
        <v>8696</v>
      </c>
      <c r="G4804" s="259" t="s">
        <v>358</v>
      </c>
      <c r="H4804" s="259">
        <v>1</v>
      </c>
      <c r="I4804" s="259" t="s">
        <v>8999</v>
      </c>
      <c r="J4804" s="259" t="s">
        <v>9000</v>
      </c>
      <c r="K4804" s="259" t="s">
        <v>9001</v>
      </c>
      <c r="L4804" s="260">
        <v>45716</v>
      </c>
      <c r="M4804" s="259" t="s">
        <v>310</v>
      </c>
    </row>
    <row r="4805" spans="1:13" x14ac:dyDescent="0.35">
      <c r="A4805" s="261" t="s">
        <v>395</v>
      </c>
      <c r="B4805" s="261" t="s">
        <v>396</v>
      </c>
      <c r="C4805" s="261" t="s">
        <v>91</v>
      </c>
      <c r="D4805" s="261" t="s">
        <v>658</v>
      </c>
      <c r="E4805" s="261">
        <v>5056538</v>
      </c>
      <c r="F4805" s="261" t="s">
        <v>8696</v>
      </c>
      <c r="G4805" s="261" t="s">
        <v>358</v>
      </c>
      <c r="H4805" s="261">
        <v>1</v>
      </c>
      <c r="I4805" s="261" t="s">
        <v>8999</v>
      </c>
      <c r="J4805" s="261" t="s">
        <v>9002</v>
      </c>
      <c r="K4805" s="261" t="s">
        <v>9003</v>
      </c>
      <c r="L4805" s="262">
        <v>45716</v>
      </c>
      <c r="M4805" s="261" t="s">
        <v>310</v>
      </c>
    </row>
    <row r="4806" spans="1:13" x14ac:dyDescent="0.35">
      <c r="A4806" s="259" t="s">
        <v>395</v>
      </c>
      <c r="B4806" s="259" t="s">
        <v>396</v>
      </c>
      <c r="C4806" s="259" t="s">
        <v>91</v>
      </c>
      <c r="D4806" s="259" t="s">
        <v>663</v>
      </c>
      <c r="E4806" s="259">
        <v>795731</v>
      </c>
      <c r="F4806" s="259" t="s">
        <v>8702</v>
      </c>
      <c r="G4806" s="259" t="s">
        <v>742</v>
      </c>
      <c r="H4806" s="259">
        <v>2</v>
      </c>
      <c r="I4806" s="259" t="s">
        <v>9004</v>
      </c>
      <c r="J4806" s="259" t="s">
        <v>9005</v>
      </c>
      <c r="K4806" s="259" t="s">
        <v>9006</v>
      </c>
      <c r="L4806" s="260">
        <v>45716</v>
      </c>
      <c r="M4806" s="259" t="s">
        <v>310</v>
      </c>
    </row>
    <row r="4807" spans="1:13" x14ac:dyDescent="0.35">
      <c r="A4807" s="261" t="s">
        <v>395</v>
      </c>
      <c r="B4807" s="261" t="s">
        <v>396</v>
      </c>
      <c r="C4807" s="261" t="s">
        <v>91</v>
      </c>
      <c r="D4807" s="261" t="s">
        <v>413</v>
      </c>
      <c r="E4807" s="261">
        <v>99091</v>
      </c>
      <c r="F4807" s="261" t="s">
        <v>8706</v>
      </c>
      <c r="G4807" s="261" t="s">
        <v>358</v>
      </c>
      <c r="H4807" s="261">
        <v>1</v>
      </c>
      <c r="I4807" s="261" t="s">
        <v>9007</v>
      </c>
      <c r="J4807" s="261" t="s">
        <v>9008</v>
      </c>
      <c r="K4807" s="261" t="s">
        <v>9009</v>
      </c>
      <c r="L4807" s="262">
        <v>45716</v>
      </c>
      <c r="M4807" s="261" t="s">
        <v>310</v>
      </c>
    </row>
    <row r="4808" spans="1:13" x14ac:dyDescent="0.35">
      <c r="A4808" s="259" t="s">
        <v>395</v>
      </c>
      <c r="B4808" s="259" t="s">
        <v>396</v>
      </c>
      <c r="C4808" s="259" t="s">
        <v>91</v>
      </c>
      <c r="D4808" s="259" t="s">
        <v>40</v>
      </c>
      <c r="E4808" s="259">
        <v>0</v>
      </c>
      <c r="F4808" s="259" t="s">
        <v>17</v>
      </c>
      <c r="G4808" s="259" t="s">
        <v>17</v>
      </c>
      <c r="H4808" s="259" t="s">
        <v>17</v>
      </c>
      <c r="I4808" s="259" t="s">
        <v>17</v>
      </c>
      <c r="J4808" s="259" t="s">
        <v>17</v>
      </c>
      <c r="K4808" s="259" t="s">
        <v>9010</v>
      </c>
      <c r="L4808" s="260">
        <v>45716</v>
      </c>
      <c r="M4808" s="259" t="s">
        <v>310</v>
      </c>
    </row>
    <row r="4809" spans="1:13" x14ac:dyDescent="0.35">
      <c r="A4809" s="261" t="s">
        <v>395</v>
      </c>
      <c r="B4809" s="261" t="s">
        <v>396</v>
      </c>
      <c r="C4809" s="261" t="s">
        <v>91</v>
      </c>
      <c r="D4809" s="261" t="s">
        <v>545</v>
      </c>
      <c r="E4809" s="261">
        <v>15</v>
      </c>
      <c r="F4809" s="261" t="s">
        <v>8238</v>
      </c>
      <c r="G4809" s="261" t="s">
        <v>358</v>
      </c>
      <c r="H4809" s="261">
        <v>1</v>
      </c>
      <c r="I4809" s="261" t="s">
        <v>496</v>
      </c>
      <c r="J4809" s="261" t="s">
        <v>9011</v>
      </c>
      <c r="K4809" s="261" t="s">
        <v>9012</v>
      </c>
      <c r="L4809" s="262">
        <v>45716</v>
      </c>
      <c r="M4809" s="261" t="s">
        <v>310</v>
      </c>
    </row>
    <row r="4810" spans="1:13" x14ac:dyDescent="0.35">
      <c r="A4810" s="259" t="s">
        <v>395</v>
      </c>
      <c r="B4810" s="259" t="s">
        <v>396</v>
      </c>
      <c r="C4810" s="259" t="s">
        <v>91</v>
      </c>
      <c r="D4810" s="259" t="s">
        <v>550</v>
      </c>
      <c r="E4810" s="259">
        <v>555</v>
      </c>
      <c r="F4810" s="259" t="s">
        <v>8238</v>
      </c>
      <c r="G4810" s="259" t="s">
        <v>358</v>
      </c>
      <c r="H4810" s="259">
        <v>1</v>
      </c>
      <c r="I4810" s="259" t="s">
        <v>496</v>
      </c>
      <c r="J4810" s="259" t="s">
        <v>8714</v>
      </c>
      <c r="K4810" s="259" t="s">
        <v>9013</v>
      </c>
      <c r="L4810" s="260">
        <v>45716</v>
      </c>
      <c r="M4810" s="259" t="s">
        <v>310</v>
      </c>
    </row>
    <row r="4811" spans="1:13" x14ac:dyDescent="0.35">
      <c r="A4811" s="261" t="s">
        <v>395</v>
      </c>
      <c r="B4811" s="261" t="s">
        <v>396</v>
      </c>
      <c r="C4811" s="261" t="s">
        <v>91</v>
      </c>
      <c r="D4811" s="261" t="s">
        <v>686</v>
      </c>
      <c r="E4811" s="261">
        <v>795731</v>
      </c>
      <c r="F4811" s="261" t="s">
        <v>8702</v>
      </c>
      <c r="G4811" s="261" t="s">
        <v>22</v>
      </c>
      <c r="H4811" s="261">
        <v>3</v>
      </c>
      <c r="I4811" s="261" t="s">
        <v>9004</v>
      </c>
      <c r="J4811" s="261" t="s">
        <v>9014</v>
      </c>
      <c r="K4811" s="261" t="s">
        <v>9015</v>
      </c>
      <c r="L4811" s="262">
        <v>45716</v>
      </c>
      <c r="M4811" s="261" t="s">
        <v>310</v>
      </c>
    </row>
    <row r="4812" spans="1:13" x14ac:dyDescent="0.35">
      <c r="A4812" s="259" t="s">
        <v>395</v>
      </c>
      <c r="B4812" s="259" t="s">
        <v>396</v>
      </c>
      <c r="C4812" s="259" t="s">
        <v>91</v>
      </c>
      <c r="D4812" s="259" t="s">
        <v>691</v>
      </c>
      <c r="E4812" s="259">
        <v>4260807</v>
      </c>
      <c r="F4812" s="259" t="s">
        <v>9016</v>
      </c>
      <c r="G4812" s="259" t="s">
        <v>22</v>
      </c>
      <c r="H4812" s="259">
        <v>3</v>
      </c>
      <c r="I4812" s="259" t="s">
        <v>9017</v>
      </c>
      <c r="J4812" s="259" t="s">
        <v>8718</v>
      </c>
      <c r="K4812" s="259" t="s">
        <v>9018</v>
      </c>
      <c r="L4812" s="260">
        <v>45716</v>
      </c>
      <c r="M4812" s="259" t="s">
        <v>310</v>
      </c>
    </row>
    <row r="4813" spans="1:13" x14ac:dyDescent="0.35">
      <c r="A4813" s="261" t="s">
        <v>395</v>
      </c>
      <c r="B4813" s="261" t="s">
        <v>396</v>
      </c>
      <c r="C4813" s="261" t="s">
        <v>91</v>
      </c>
      <c r="D4813" s="261" t="s">
        <v>696</v>
      </c>
      <c r="E4813" s="261">
        <v>0</v>
      </c>
      <c r="F4813" s="261" t="s">
        <v>8702</v>
      </c>
      <c r="G4813" s="261" t="s">
        <v>22</v>
      </c>
      <c r="H4813" s="261">
        <v>3</v>
      </c>
      <c r="I4813" s="261" t="s">
        <v>9004</v>
      </c>
      <c r="J4813" s="261" t="s">
        <v>9019</v>
      </c>
      <c r="K4813" s="261" t="s">
        <v>9020</v>
      </c>
      <c r="L4813" s="262">
        <v>45716</v>
      </c>
      <c r="M4813" s="261" t="s">
        <v>310</v>
      </c>
    </row>
    <row r="4814" spans="1:13" x14ac:dyDescent="0.35">
      <c r="A4814" s="259" t="s">
        <v>395</v>
      </c>
      <c r="B4814" s="259" t="s">
        <v>396</v>
      </c>
      <c r="C4814" s="259" t="s">
        <v>91</v>
      </c>
      <c r="D4814" s="259" t="s">
        <v>699</v>
      </c>
      <c r="E4814" s="259">
        <v>531670</v>
      </c>
      <c r="F4814" s="259" t="s">
        <v>8702</v>
      </c>
      <c r="G4814" s="259" t="s">
        <v>22</v>
      </c>
      <c r="H4814" s="259">
        <v>3</v>
      </c>
      <c r="I4814" s="259" t="s">
        <v>9004</v>
      </c>
      <c r="J4814" s="259" t="s">
        <v>9021</v>
      </c>
      <c r="K4814" s="259" t="s">
        <v>9022</v>
      </c>
      <c r="L4814" s="260">
        <v>45716</v>
      </c>
      <c r="M4814" s="259" t="s">
        <v>310</v>
      </c>
    </row>
    <row r="4815" spans="1:13" x14ac:dyDescent="0.35">
      <c r="A4815" s="261" t="s">
        <v>395</v>
      </c>
      <c r="B4815" s="261" t="s">
        <v>396</v>
      </c>
      <c r="C4815" s="261" t="s">
        <v>91</v>
      </c>
      <c r="D4815" s="261" t="s">
        <v>702</v>
      </c>
      <c r="E4815" s="261">
        <v>264061</v>
      </c>
      <c r="F4815" s="261" t="s">
        <v>8702</v>
      </c>
      <c r="G4815" s="261" t="s">
        <v>22</v>
      </c>
      <c r="H4815" s="261">
        <v>3</v>
      </c>
      <c r="I4815" s="261" t="s">
        <v>9004</v>
      </c>
      <c r="J4815" s="261" t="s">
        <v>9023</v>
      </c>
      <c r="K4815" s="261" t="s">
        <v>9024</v>
      </c>
      <c r="L4815" s="262">
        <v>45716</v>
      </c>
      <c r="M4815" s="261" t="s">
        <v>310</v>
      </c>
    </row>
    <row r="4816" spans="1:13" x14ac:dyDescent="0.35">
      <c r="A4816" s="259" t="s">
        <v>395</v>
      </c>
      <c r="B4816" s="259" t="s">
        <v>396</v>
      </c>
      <c r="C4816" s="259" t="s">
        <v>91</v>
      </c>
      <c r="D4816" s="259" t="s">
        <v>572</v>
      </c>
      <c r="E4816" s="259">
        <v>0</v>
      </c>
      <c r="F4816" s="259" t="s">
        <v>8702</v>
      </c>
      <c r="G4816" s="259" t="s">
        <v>22</v>
      </c>
      <c r="H4816" s="259">
        <v>3</v>
      </c>
      <c r="I4816" s="259" t="s">
        <v>9004</v>
      </c>
      <c r="J4816" s="259" t="s">
        <v>8726</v>
      </c>
      <c r="K4816" s="259" t="s">
        <v>9025</v>
      </c>
      <c r="L4816" s="260">
        <v>45716</v>
      </c>
      <c r="M4816" s="259" t="s">
        <v>310</v>
      </c>
    </row>
    <row r="4817" spans="1:13" x14ac:dyDescent="0.35">
      <c r="A4817" s="261" t="s">
        <v>395</v>
      </c>
      <c r="B4817" s="261" t="s">
        <v>396</v>
      </c>
      <c r="C4817" s="261" t="s">
        <v>91</v>
      </c>
      <c r="D4817" s="261" t="s">
        <v>282</v>
      </c>
      <c r="E4817" s="261">
        <v>3</v>
      </c>
      <c r="F4817" s="261" t="s">
        <v>8706</v>
      </c>
      <c r="G4817" s="261" t="s">
        <v>358</v>
      </c>
      <c r="H4817" s="261">
        <v>1</v>
      </c>
      <c r="I4817" s="261" t="s">
        <v>9007</v>
      </c>
      <c r="J4817" s="261" t="s">
        <v>9026</v>
      </c>
      <c r="K4817" s="261" t="s">
        <v>9027</v>
      </c>
      <c r="L4817" s="262">
        <v>45716</v>
      </c>
      <c r="M4817" s="261" t="s">
        <v>310</v>
      </c>
    </row>
    <row r="4818" spans="1:13" x14ac:dyDescent="0.35">
      <c r="A4818" s="259" t="s">
        <v>4138</v>
      </c>
      <c r="B4818" s="259" t="s">
        <v>4139</v>
      </c>
      <c r="C4818" s="259" t="s">
        <v>1093</v>
      </c>
      <c r="D4818" s="259" t="s">
        <v>648</v>
      </c>
      <c r="E4818" s="259">
        <v>35022190</v>
      </c>
      <c r="F4818" s="259" t="s">
        <v>9028</v>
      </c>
      <c r="G4818" s="259" t="s">
        <v>742</v>
      </c>
      <c r="H4818" s="259">
        <v>2</v>
      </c>
      <c r="I4818" s="259" t="s">
        <v>1467</v>
      </c>
      <c r="J4818" s="259" t="s">
        <v>9029</v>
      </c>
      <c r="K4818" s="259" t="s">
        <v>9030</v>
      </c>
      <c r="L4818" s="260">
        <v>45716</v>
      </c>
      <c r="M4818" s="259" t="s">
        <v>310</v>
      </c>
    </row>
    <row r="4819" spans="1:13" x14ac:dyDescent="0.35">
      <c r="A4819" s="261" t="s">
        <v>4138</v>
      </c>
      <c r="B4819" s="261" t="s">
        <v>4139</v>
      </c>
      <c r="C4819" s="261" t="s">
        <v>1093</v>
      </c>
      <c r="D4819" s="261" t="s">
        <v>653</v>
      </c>
      <c r="E4819" s="261">
        <v>446785</v>
      </c>
      <c r="F4819" s="261" t="s">
        <v>9031</v>
      </c>
      <c r="G4819" s="261" t="s">
        <v>742</v>
      </c>
      <c r="H4819" s="261">
        <v>2</v>
      </c>
      <c r="I4819" s="261" t="s">
        <v>9032</v>
      </c>
      <c r="J4819" s="261" t="s">
        <v>9033</v>
      </c>
      <c r="K4819" s="261" t="s">
        <v>9034</v>
      </c>
      <c r="L4819" s="262">
        <v>45716</v>
      </c>
      <c r="M4819" s="261" t="s">
        <v>20</v>
      </c>
    </row>
    <row r="4820" spans="1:13" x14ac:dyDescent="0.35">
      <c r="A4820" s="259" t="s">
        <v>4138</v>
      </c>
      <c r="B4820" s="259" t="s">
        <v>4139</v>
      </c>
      <c r="C4820" s="259" t="s">
        <v>1093</v>
      </c>
      <c r="D4820" s="259" t="s">
        <v>658</v>
      </c>
      <c r="E4820" s="259">
        <v>18435333</v>
      </c>
      <c r="F4820" s="259" t="s">
        <v>9035</v>
      </c>
      <c r="G4820" s="259" t="s">
        <v>742</v>
      </c>
      <c r="H4820" s="259">
        <v>2</v>
      </c>
      <c r="I4820" s="259" t="s">
        <v>9036</v>
      </c>
      <c r="J4820" s="259" t="s">
        <v>9037</v>
      </c>
      <c r="K4820" s="259" t="s">
        <v>9038</v>
      </c>
      <c r="L4820" s="260">
        <v>45716</v>
      </c>
      <c r="M4820" s="259" t="s">
        <v>20</v>
      </c>
    </row>
    <row r="4821" spans="1:13" x14ac:dyDescent="0.35">
      <c r="A4821" s="261" t="s">
        <v>4138</v>
      </c>
      <c r="B4821" s="261" t="s">
        <v>4139</v>
      </c>
      <c r="C4821" s="261" t="s">
        <v>1093</v>
      </c>
      <c r="D4821" s="261" t="s">
        <v>663</v>
      </c>
      <c r="E4821" s="261">
        <v>737305</v>
      </c>
      <c r="F4821" s="261" t="s">
        <v>9039</v>
      </c>
      <c r="G4821" s="261" t="s">
        <v>742</v>
      </c>
      <c r="H4821" s="261">
        <v>2</v>
      </c>
      <c r="I4821" s="261" t="s">
        <v>9040</v>
      </c>
      <c r="J4821" s="261" t="s">
        <v>9041</v>
      </c>
      <c r="K4821" s="261" t="s">
        <v>9042</v>
      </c>
      <c r="L4821" s="262">
        <v>45716</v>
      </c>
      <c r="M4821" s="261" t="s">
        <v>20</v>
      </c>
    </row>
    <row r="4822" spans="1:13" x14ac:dyDescent="0.35">
      <c r="A4822" s="259" t="s">
        <v>4138</v>
      </c>
      <c r="B4822" s="259" t="s">
        <v>4139</v>
      </c>
      <c r="C4822" s="259" t="s">
        <v>1093</v>
      </c>
      <c r="D4822" s="259" t="s">
        <v>413</v>
      </c>
      <c r="E4822" s="259">
        <v>448001</v>
      </c>
      <c r="F4822" s="259" t="s">
        <v>5810</v>
      </c>
      <c r="G4822" s="259" t="s">
        <v>742</v>
      </c>
      <c r="H4822" s="259">
        <v>2</v>
      </c>
      <c r="I4822" s="259" t="s">
        <v>9043</v>
      </c>
      <c r="J4822" s="259" t="s">
        <v>9044</v>
      </c>
      <c r="K4822" s="259" t="s">
        <v>9045</v>
      </c>
      <c r="L4822" s="260">
        <v>45716</v>
      </c>
      <c r="M4822" s="259" t="s">
        <v>20</v>
      </c>
    </row>
    <row r="4823" spans="1:13" x14ac:dyDescent="0.35">
      <c r="A4823" s="261" t="s">
        <v>4138</v>
      </c>
      <c r="B4823" s="261" t="s">
        <v>4139</v>
      </c>
      <c r="C4823" s="261" t="s">
        <v>1093</v>
      </c>
      <c r="D4823" s="261" t="s">
        <v>40</v>
      </c>
      <c r="E4823" s="261">
        <v>902</v>
      </c>
      <c r="F4823" s="261" t="s">
        <v>9046</v>
      </c>
      <c r="G4823" s="261" t="s">
        <v>742</v>
      </c>
      <c r="H4823" s="261">
        <v>2</v>
      </c>
      <c r="I4823" s="261" t="s">
        <v>9047</v>
      </c>
      <c r="J4823" s="261" t="s">
        <v>9048</v>
      </c>
      <c r="K4823" s="261" t="s">
        <v>9049</v>
      </c>
      <c r="L4823" s="262">
        <v>45716</v>
      </c>
      <c r="M4823" s="261" t="s">
        <v>20</v>
      </c>
    </row>
    <row r="4824" spans="1:13" x14ac:dyDescent="0.35">
      <c r="A4824" s="259" t="s">
        <v>4138</v>
      </c>
      <c r="B4824" s="259" t="s">
        <v>4139</v>
      </c>
      <c r="C4824" s="259" t="s">
        <v>1093</v>
      </c>
      <c r="D4824" s="259" t="s">
        <v>545</v>
      </c>
      <c r="E4824" s="259">
        <v>131</v>
      </c>
      <c r="F4824" s="259" t="s">
        <v>9046</v>
      </c>
      <c r="G4824" s="259" t="s">
        <v>742</v>
      </c>
      <c r="H4824" s="259">
        <v>2</v>
      </c>
      <c r="I4824" s="259" t="s">
        <v>9047</v>
      </c>
      <c r="J4824" s="259" t="s">
        <v>9050</v>
      </c>
      <c r="K4824" s="259" t="s">
        <v>9051</v>
      </c>
      <c r="L4824" s="260">
        <v>45716</v>
      </c>
      <c r="M4824" s="259" t="s">
        <v>20</v>
      </c>
    </row>
    <row r="4825" spans="1:13" x14ac:dyDescent="0.35">
      <c r="A4825" s="261" t="s">
        <v>4138</v>
      </c>
      <c r="B4825" s="261" t="s">
        <v>4139</v>
      </c>
      <c r="C4825" s="261" t="s">
        <v>1093</v>
      </c>
      <c r="D4825" s="261" t="s">
        <v>550</v>
      </c>
      <c r="E4825" s="261">
        <v>284</v>
      </c>
      <c r="F4825" s="261" t="s">
        <v>9052</v>
      </c>
      <c r="G4825" s="261" t="s">
        <v>742</v>
      </c>
      <c r="H4825" s="261">
        <v>2</v>
      </c>
      <c r="I4825" s="261" t="s">
        <v>9053</v>
      </c>
      <c r="J4825" s="261" t="s">
        <v>9054</v>
      </c>
      <c r="K4825" s="261" t="s">
        <v>9055</v>
      </c>
      <c r="L4825" s="262">
        <v>45716</v>
      </c>
      <c r="M4825" s="261" t="s">
        <v>20</v>
      </c>
    </row>
    <row r="4826" spans="1:13" x14ac:dyDescent="0.35">
      <c r="A4826" s="259" t="s">
        <v>4138</v>
      </c>
      <c r="B4826" s="259" t="s">
        <v>4139</v>
      </c>
      <c r="C4826" s="259" t="s">
        <v>1093</v>
      </c>
      <c r="D4826" s="259" t="s">
        <v>686</v>
      </c>
      <c r="E4826" s="259">
        <v>613334</v>
      </c>
      <c r="F4826" s="259" t="s">
        <v>9056</v>
      </c>
      <c r="G4826" s="259" t="s">
        <v>742</v>
      </c>
      <c r="H4826" s="259">
        <v>2</v>
      </c>
      <c r="I4826" s="259" t="s">
        <v>9057</v>
      </c>
      <c r="J4826" s="259" t="s">
        <v>9058</v>
      </c>
      <c r="K4826" s="259" t="s">
        <v>9059</v>
      </c>
      <c r="L4826" s="260">
        <v>45716</v>
      </c>
      <c r="M4826" s="259" t="s">
        <v>20</v>
      </c>
    </row>
    <row r="4827" spans="1:13" x14ac:dyDescent="0.35">
      <c r="A4827" s="261" t="s">
        <v>4138</v>
      </c>
      <c r="B4827" s="261" t="s">
        <v>4139</v>
      </c>
      <c r="C4827" s="261" t="s">
        <v>1093</v>
      </c>
      <c r="D4827" s="261" t="s">
        <v>691</v>
      </c>
      <c r="E4827" s="261">
        <v>17698028</v>
      </c>
      <c r="F4827" s="261" t="s">
        <v>9060</v>
      </c>
      <c r="G4827" s="261" t="s">
        <v>742</v>
      </c>
      <c r="H4827" s="261">
        <v>2</v>
      </c>
      <c r="I4827" s="261" t="s">
        <v>9061</v>
      </c>
      <c r="J4827" s="261" t="s">
        <v>9062</v>
      </c>
      <c r="K4827" s="261" t="s">
        <v>9063</v>
      </c>
      <c r="L4827" s="262">
        <v>45716</v>
      </c>
      <c r="M4827" s="261" t="s">
        <v>20</v>
      </c>
    </row>
    <row r="4828" spans="1:13" x14ac:dyDescent="0.35">
      <c r="A4828" s="259" t="s">
        <v>4138</v>
      </c>
      <c r="B4828" s="259" t="s">
        <v>4139</v>
      </c>
      <c r="C4828" s="259" t="s">
        <v>1093</v>
      </c>
      <c r="D4828" s="259" t="s">
        <v>696</v>
      </c>
      <c r="E4828" s="259">
        <v>123971</v>
      </c>
      <c r="F4828" s="259" t="s">
        <v>9064</v>
      </c>
      <c r="G4828" s="259" t="s">
        <v>742</v>
      </c>
      <c r="H4828" s="259">
        <v>2</v>
      </c>
      <c r="I4828" s="259" t="s">
        <v>9065</v>
      </c>
      <c r="J4828" s="259" t="s">
        <v>9066</v>
      </c>
      <c r="K4828" s="259" t="s">
        <v>9067</v>
      </c>
      <c r="L4828" s="260">
        <v>45716</v>
      </c>
      <c r="M4828" s="259" t="s">
        <v>20</v>
      </c>
    </row>
    <row r="4829" spans="1:13" x14ac:dyDescent="0.35">
      <c r="A4829" s="261" t="s">
        <v>4138</v>
      </c>
      <c r="B4829" s="261" t="s">
        <v>4139</v>
      </c>
      <c r="C4829" s="261" t="s">
        <v>1093</v>
      </c>
      <c r="D4829" s="261" t="s">
        <v>699</v>
      </c>
      <c r="E4829" s="261">
        <v>613334</v>
      </c>
      <c r="F4829" s="261" t="s">
        <v>9056</v>
      </c>
      <c r="G4829" s="261" t="s">
        <v>742</v>
      </c>
      <c r="H4829" s="261">
        <v>2</v>
      </c>
      <c r="I4829" s="261" t="s">
        <v>9057</v>
      </c>
      <c r="J4829" s="261" t="s">
        <v>9068</v>
      </c>
      <c r="K4829" s="261" t="s">
        <v>9069</v>
      </c>
      <c r="L4829" s="262">
        <v>45716</v>
      </c>
      <c r="M4829" s="261" t="s">
        <v>20</v>
      </c>
    </row>
    <row r="4830" spans="1:13" x14ac:dyDescent="0.35">
      <c r="A4830" s="259" t="s">
        <v>4138</v>
      </c>
      <c r="B4830" s="259" t="s">
        <v>4139</v>
      </c>
      <c r="C4830" s="259" t="s">
        <v>1093</v>
      </c>
      <c r="D4830" s="259" t="s">
        <v>702</v>
      </c>
      <c r="E4830" s="259" t="s">
        <v>17</v>
      </c>
      <c r="F4830" s="259" t="s">
        <v>17</v>
      </c>
      <c r="G4830" s="259" t="s">
        <v>22</v>
      </c>
      <c r="H4830" s="259">
        <v>3</v>
      </c>
      <c r="I4830" s="259" t="s">
        <v>17</v>
      </c>
      <c r="J4830" s="259" t="s">
        <v>9070</v>
      </c>
      <c r="K4830" s="259" t="s">
        <v>9071</v>
      </c>
      <c r="L4830" s="260">
        <v>45716</v>
      </c>
      <c r="M4830" s="259" t="s">
        <v>20</v>
      </c>
    </row>
    <row r="4831" spans="1:13" x14ac:dyDescent="0.35">
      <c r="A4831" s="261" t="s">
        <v>4138</v>
      </c>
      <c r="B4831" s="261" t="s">
        <v>4139</v>
      </c>
      <c r="C4831" s="261" t="s">
        <v>1093</v>
      </c>
      <c r="D4831" s="261" t="s">
        <v>572</v>
      </c>
      <c r="E4831" s="261" t="s">
        <v>17</v>
      </c>
      <c r="F4831" s="261" t="s">
        <v>17</v>
      </c>
      <c r="G4831" s="261" t="s">
        <v>17</v>
      </c>
      <c r="H4831" s="261" t="s">
        <v>17</v>
      </c>
      <c r="I4831" s="261" t="s">
        <v>17</v>
      </c>
      <c r="J4831" s="261" t="s">
        <v>9070</v>
      </c>
      <c r="K4831" s="261" t="s">
        <v>9072</v>
      </c>
      <c r="L4831" s="262">
        <v>45716</v>
      </c>
      <c r="M4831" s="261" t="s">
        <v>20</v>
      </c>
    </row>
    <row r="4832" spans="1:13" x14ac:dyDescent="0.35">
      <c r="A4832" s="259" t="s">
        <v>4138</v>
      </c>
      <c r="B4832" s="259" t="s">
        <v>4139</v>
      </c>
      <c r="C4832" s="259" t="s">
        <v>1093</v>
      </c>
      <c r="D4832" s="259" t="s">
        <v>282</v>
      </c>
      <c r="E4832" s="259">
        <v>4</v>
      </c>
      <c r="F4832" s="259" t="s">
        <v>9073</v>
      </c>
      <c r="G4832" s="259" t="s">
        <v>742</v>
      </c>
      <c r="H4832" s="259">
        <v>2</v>
      </c>
      <c r="I4832" s="259" t="s">
        <v>9074</v>
      </c>
      <c r="J4832" s="259" t="s">
        <v>9075</v>
      </c>
      <c r="K4832" s="259" t="s">
        <v>9076</v>
      </c>
      <c r="L4832" s="260">
        <v>45716</v>
      </c>
      <c r="M4832" s="259" t="s">
        <v>20</v>
      </c>
    </row>
    <row r="4833" spans="1:13" x14ac:dyDescent="0.35">
      <c r="A4833" s="261" t="s">
        <v>4138</v>
      </c>
      <c r="B4833" s="261" t="s">
        <v>4139</v>
      </c>
      <c r="C4833" s="261" t="s">
        <v>1093</v>
      </c>
      <c r="D4833" s="261" t="s">
        <v>26</v>
      </c>
      <c r="E4833" s="261" t="s">
        <v>17</v>
      </c>
      <c r="F4833" s="261" t="s">
        <v>378</v>
      </c>
      <c r="G4833" s="261" t="s">
        <v>17</v>
      </c>
      <c r="H4833" s="261" t="s">
        <v>17</v>
      </c>
      <c r="I4833" s="261" t="s">
        <v>17</v>
      </c>
      <c r="J4833" s="261" t="s">
        <v>9077</v>
      </c>
      <c r="K4833" s="261" t="s">
        <v>9078</v>
      </c>
      <c r="L4833" s="262">
        <v>45716</v>
      </c>
      <c r="M4833" s="261" t="s">
        <v>20</v>
      </c>
    </row>
    <row r="4834" spans="1:13" x14ac:dyDescent="0.35">
      <c r="A4834" s="259" t="s">
        <v>4138</v>
      </c>
      <c r="B4834" s="259" t="s">
        <v>4139</v>
      </c>
      <c r="C4834" s="259" t="s">
        <v>1093</v>
      </c>
      <c r="D4834" s="259" t="s">
        <v>28</v>
      </c>
      <c r="E4834" s="259" t="s">
        <v>17</v>
      </c>
      <c r="F4834" s="259" t="s">
        <v>378</v>
      </c>
      <c r="G4834" s="259" t="s">
        <v>17</v>
      </c>
      <c r="H4834" s="259" t="s">
        <v>17</v>
      </c>
      <c r="I4834" s="259" t="s">
        <v>17</v>
      </c>
      <c r="J4834" s="259" t="s">
        <v>9079</v>
      </c>
      <c r="K4834" s="259" t="s">
        <v>9080</v>
      </c>
      <c r="L4834" s="260">
        <v>45716</v>
      </c>
      <c r="M4834" s="259" t="s">
        <v>20</v>
      </c>
    </row>
    <row r="4835" spans="1:13" x14ac:dyDescent="0.35">
      <c r="A4835" s="261" t="s">
        <v>4138</v>
      </c>
      <c r="B4835" s="261" t="s">
        <v>4139</v>
      </c>
      <c r="C4835" s="261" t="s">
        <v>1093</v>
      </c>
      <c r="D4835" s="261" t="s">
        <v>38</v>
      </c>
      <c r="E4835" s="261" t="s">
        <v>17</v>
      </c>
      <c r="F4835" s="261" t="s">
        <v>17</v>
      </c>
      <c r="G4835" s="261" t="s">
        <v>17</v>
      </c>
      <c r="H4835" s="261" t="s">
        <v>17</v>
      </c>
      <c r="I4835" s="261" t="s">
        <v>17</v>
      </c>
      <c r="J4835" s="261" t="s">
        <v>9081</v>
      </c>
      <c r="K4835" s="261" t="s">
        <v>9082</v>
      </c>
      <c r="L4835" s="262">
        <v>45716</v>
      </c>
      <c r="M4835" s="261" t="s">
        <v>20</v>
      </c>
    </row>
    <row r="4836" spans="1:13" x14ac:dyDescent="0.35">
      <c r="A4836" s="259" t="s">
        <v>4138</v>
      </c>
      <c r="B4836" s="259" t="s">
        <v>4139</v>
      </c>
      <c r="C4836" s="259" t="s">
        <v>1093</v>
      </c>
      <c r="D4836" s="259" t="s">
        <v>16</v>
      </c>
      <c r="E4836" s="259">
        <v>64105</v>
      </c>
      <c r="F4836" s="259" t="s">
        <v>9046</v>
      </c>
      <c r="G4836" s="259" t="s">
        <v>742</v>
      </c>
      <c r="H4836" s="259">
        <v>2</v>
      </c>
      <c r="I4836" s="259" t="s">
        <v>9047</v>
      </c>
      <c r="J4836" s="259" t="s">
        <v>9083</v>
      </c>
      <c r="K4836" s="259" t="s">
        <v>9084</v>
      </c>
      <c r="L4836" s="260">
        <v>45716</v>
      </c>
      <c r="M4836" s="259" t="s">
        <v>20</v>
      </c>
    </row>
    <row r="4837" spans="1:13" x14ac:dyDescent="0.35">
      <c r="A4837" s="261" t="s">
        <v>4138</v>
      </c>
      <c r="B4837" s="261" t="s">
        <v>4139</v>
      </c>
      <c r="C4837" s="261" t="s">
        <v>1093</v>
      </c>
      <c r="D4837" s="261" t="s">
        <v>21</v>
      </c>
      <c r="E4837" s="261">
        <v>94509</v>
      </c>
      <c r="F4837" s="261" t="s">
        <v>9046</v>
      </c>
      <c r="G4837" s="261" t="s">
        <v>742</v>
      </c>
      <c r="H4837" s="261">
        <v>2</v>
      </c>
      <c r="I4837" s="261" t="s">
        <v>9047</v>
      </c>
      <c r="J4837" s="261" t="s">
        <v>9085</v>
      </c>
      <c r="K4837" s="261" t="s">
        <v>9086</v>
      </c>
      <c r="L4837" s="262">
        <v>45716</v>
      </c>
      <c r="M4837" s="261" t="s">
        <v>20</v>
      </c>
    </row>
    <row r="4838" spans="1:13" x14ac:dyDescent="0.35">
      <c r="A4838" s="259" t="s">
        <v>4138</v>
      </c>
      <c r="B4838" s="259" t="s">
        <v>4139</v>
      </c>
      <c r="C4838" s="259" t="s">
        <v>1093</v>
      </c>
      <c r="D4838" s="259" t="s">
        <v>558</v>
      </c>
      <c r="E4838" s="259" t="s">
        <v>17</v>
      </c>
      <c r="F4838" s="259" t="s">
        <v>378</v>
      </c>
      <c r="G4838" s="259" t="s">
        <v>17</v>
      </c>
      <c r="H4838" s="259" t="s">
        <v>17</v>
      </c>
      <c r="I4838" s="259" t="s">
        <v>17</v>
      </c>
      <c r="J4838" s="259" t="s">
        <v>9087</v>
      </c>
      <c r="K4838" s="259" t="s">
        <v>9088</v>
      </c>
      <c r="L4838" s="260">
        <v>45716</v>
      </c>
      <c r="M4838" s="259" t="s">
        <v>20</v>
      </c>
    </row>
    <row r="4839" spans="1:13" x14ac:dyDescent="0.35">
      <c r="A4839" s="261" t="s">
        <v>4138</v>
      </c>
      <c r="B4839" s="261" t="s">
        <v>4139</v>
      </c>
      <c r="C4839" s="261" t="s">
        <v>1093</v>
      </c>
      <c r="D4839" s="261" t="s">
        <v>24</v>
      </c>
      <c r="E4839" s="261" t="s">
        <v>17</v>
      </c>
      <c r="F4839" s="261" t="s">
        <v>378</v>
      </c>
      <c r="G4839" s="261" t="s">
        <v>17</v>
      </c>
      <c r="H4839" s="261" t="s">
        <v>17</v>
      </c>
      <c r="I4839" s="261" t="s">
        <v>17</v>
      </c>
      <c r="J4839" s="261" t="s">
        <v>9089</v>
      </c>
      <c r="K4839" s="261" t="s">
        <v>9090</v>
      </c>
      <c r="L4839" s="262">
        <v>45716</v>
      </c>
      <c r="M4839" s="261" t="s">
        <v>20</v>
      </c>
    </row>
    <row r="4840" spans="1:13" x14ac:dyDescent="0.35">
      <c r="A4840" s="259" t="s">
        <v>1091</v>
      </c>
      <c r="B4840" s="259" t="s">
        <v>1092</v>
      </c>
      <c r="C4840" s="259" t="s">
        <v>1093</v>
      </c>
      <c r="D4840" s="259" t="s">
        <v>648</v>
      </c>
      <c r="E4840" s="259">
        <v>35022190</v>
      </c>
      <c r="F4840" s="259" t="s">
        <v>9028</v>
      </c>
      <c r="G4840" s="259" t="s">
        <v>742</v>
      </c>
      <c r="H4840" s="259">
        <v>2</v>
      </c>
      <c r="I4840" s="259" t="s">
        <v>1467</v>
      </c>
      <c r="J4840" s="259" t="s">
        <v>9029</v>
      </c>
      <c r="K4840" s="259" t="s">
        <v>9091</v>
      </c>
      <c r="L4840" s="260">
        <v>45716</v>
      </c>
      <c r="M4840" s="259" t="s">
        <v>310</v>
      </c>
    </row>
    <row r="4841" spans="1:13" x14ac:dyDescent="0.35">
      <c r="A4841" s="261" t="s">
        <v>1091</v>
      </c>
      <c r="B4841" s="261" t="s">
        <v>1092</v>
      </c>
      <c r="C4841" s="261" t="s">
        <v>1093</v>
      </c>
      <c r="D4841" s="261" t="s">
        <v>653</v>
      </c>
      <c r="E4841" s="261">
        <v>280615</v>
      </c>
      <c r="F4841" s="261" t="s">
        <v>9092</v>
      </c>
      <c r="G4841" s="261" t="s">
        <v>742</v>
      </c>
      <c r="H4841" s="261">
        <v>2</v>
      </c>
      <c r="I4841" s="261" t="s">
        <v>9093</v>
      </c>
      <c r="J4841" s="261" t="s">
        <v>9094</v>
      </c>
      <c r="K4841" s="261" t="s">
        <v>9095</v>
      </c>
      <c r="L4841" s="262">
        <v>45716</v>
      </c>
      <c r="M4841" s="261" t="s">
        <v>20</v>
      </c>
    </row>
    <row r="4842" spans="1:13" x14ac:dyDescent="0.35">
      <c r="A4842" s="259" t="s">
        <v>1091</v>
      </c>
      <c r="B4842" s="259" t="s">
        <v>1092</v>
      </c>
      <c r="C4842" s="259" t="s">
        <v>1093</v>
      </c>
      <c r="D4842" s="259" t="s">
        <v>658</v>
      </c>
      <c r="E4842" s="259">
        <v>12230792</v>
      </c>
      <c r="F4842" s="259" t="s">
        <v>9096</v>
      </c>
      <c r="G4842" s="259" t="s">
        <v>742</v>
      </c>
      <c r="H4842" s="259">
        <v>2</v>
      </c>
      <c r="I4842" s="259" t="s">
        <v>9097</v>
      </c>
      <c r="J4842" s="259" t="s">
        <v>9098</v>
      </c>
      <c r="K4842" s="259" t="s">
        <v>9099</v>
      </c>
      <c r="L4842" s="260">
        <v>45716</v>
      </c>
      <c r="M4842" s="259" t="s">
        <v>20</v>
      </c>
    </row>
    <row r="4843" spans="1:13" x14ac:dyDescent="0.35">
      <c r="A4843" s="261" t="s">
        <v>1091</v>
      </c>
      <c r="B4843" s="261" t="s">
        <v>1092</v>
      </c>
      <c r="C4843" s="261" t="s">
        <v>1093</v>
      </c>
      <c r="D4843" s="261" t="s">
        <v>663</v>
      </c>
      <c r="E4843" s="261">
        <v>12230792</v>
      </c>
      <c r="F4843" s="261" t="s">
        <v>9096</v>
      </c>
      <c r="G4843" s="261" t="s">
        <v>742</v>
      </c>
      <c r="H4843" s="261">
        <v>2</v>
      </c>
      <c r="I4843" s="261" t="s">
        <v>9097</v>
      </c>
      <c r="J4843" s="261" t="s">
        <v>9100</v>
      </c>
      <c r="K4843" s="261" t="s">
        <v>9101</v>
      </c>
      <c r="L4843" s="262">
        <v>45716</v>
      </c>
      <c r="M4843" s="261" t="s">
        <v>20</v>
      </c>
    </row>
    <row r="4844" spans="1:13" x14ac:dyDescent="0.35">
      <c r="A4844" s="259" t="s">
        <v>1091</v>
      </c>
      <c r="B4844" s="259" t="s">
        <v>1092</v>
      </c>
      <c r="C4844" s="259" t="s">
        <v>1093</v>
      </c>
      <c r="D4844" s="259" t="s">
        <v>413</v>
      </c>
      <c r="E4844" s="259">
        <v>1168526</v>
      </c>
      <c r="F4844" s="259" t="s">
        <v>9102</v>
      </c>
      <c r="G4844" s="259" t="s">
        <v>22</v>
      </c>
      <c r="H4844" s="259">
        <v>3</v>
      </c>
      <c r="I4844" s="259" t="s">
        <v>9103</v>
      </c>
      <c r="J4844" s="259" t="s">
        <v>9104</v>
      </c>
      <c r="K4844" s="259" t="s">
        <v>9105</v>
      </c>
      <c r="L4844" s="260">
        <v>45716</v>
      </c>
      <c r="M4844" s="259" t="s">
        <v>20</v>
      </c>
    </row>
    <row r="4845" spans="1:13" x14ac:dyDescent="0.35">
      <c r="A4845" s="261" t="s">
        <v>1091</v>
      </c>
      <c r="B4845" s="261" t="s">
        <v>1092</v>
      </c>
      <c r="C4845" s="261" t="s">
        <v>1093</v>
      </c>
      <c r="D4845" s="261" t="s">
        <v>40</v>
      </c>
      <c r="E4845" s="261" t="s">
        <v>17</v>
      </c>
      <c r="F4845" s="261" t="s">
        <v>378</v>
      </c>
      <c r="G4845" s="261" t="s">
        <v>17</v>
      </c>
      <c r="H4845" s="261" t="s">
        <v>17</v>
      </c>
      <c r="I4845" s="261" t="s">
        <v>378</v>
      </c>
      <c r="J4845" s="261" t="s">
        <v>9106</v>
      </c>
      <c r="K4845" s="261" t="s">
        <v>9107</v>
      </c>
      <c r="L4845" s="262">
        <v>45716</v>
      </c>
      <c r="M4845" s="261" t="s">
        <v>20</v>
      </c>
    </row>
    <row r="4846" spans="1:13" x14ac:dyDescent="0.35">
      <c r="A4846" s="259" t="s">
        <v>1091</v>
      </c>
      <c r="B4846" s="259" t="s">
        <v>1092</v>
      </c>
      <c r="C4846" s="259" t="s">
        <v>1093</v>
      </c>
      <c r="D4846" s="259" t="s">
        <v>545</v>
      </c>
      <c r="E4846" s="259">
        <v>153</v>
      </c>
      <c r="F4846" s="259" t="s">
        <v>9108</v>
      </c>
      <c r="G4846" s="259" t="s">
        <v>742</v>
      </c>
      <c r="H4846" s="259">
        <v>2</v>
      </c>
      <c r="I4846" s="259" t="s">
        <v>4234</v>
      </c>
      <c r="J4846" s="259" t="s">
        <v>9109</v>
      </c>
      <c r="K4846" s="259" t="s">
        <v>9110</v>
      </c>
      <c r="L4846" s="260">
        <v>45716</v>
      </c>
      <c r="M4846" s="259" t="s">
        <v>20</v>
      </c>
    </row>
    <row r="4847" spans="1:13" x14ac:dyDescent="0.35">
      <c r="A4847" s="261" t="s">
        <v>1091</v>
      </c>
      <c r="B4847" s="261" t="s">
        <v>1092</v>
      </c>
      <c r="C4847" s="261" t="s">
        <v>1093</v>
      </c>
      <c r="D4847" s="261" t="s">
        <v>550</v>
      </c>
      <c r="E4847" s="261">
        <v>284</v>
      </c>
      <c r="F4847" s="261" t="s">
        <v>9052</v>
      </c>
      <c r="G4847" s="261" t="s">
        <v>742</v>
      </c>
      <c r="H4847" s="261">
        <v>2</v>
      </c>
      <c r="I4847" s="261" t="s">
        <v>9053</v>
      </c>
      <c r="J4847" s="261" t="s">
        <v>9054</v>
      </c>
      <c r="K4847" s="261" t="s">
        <v>9111</v>
      </c>
      <c r="L4847" s="262">
        <v>45716</v>
      </c>
      <c r="M4847" s="261" t="s">
        <v>20</v>
      </c>
    </row>
    <row r="4848" spans="1:13" x14ac:dyDescent="0.35">
      <c r="A4848" s="259" t="s">
        <v>1091</v>
      </c>
      <c r="B4848" s="259" t="s">
        <v>1092</v>
      </c>
      <c r="C4848" s="259" t="s">
        <v>1093</v>
      </c>
      <c r="D4848" s="259" t="s">
        <v>686</v>
      </c>
      <c r="E4848" s="259">
        <v>1700000</v>
      </c>
      <c r="F4848" s="259" t="s">
        <v>9112</v>
      </c>
      <c r="G4848" s="259" t="s">
        <v>742</v>
      </c>
      <c r="H4848" s="259">
        <v>2</v>
      </c>
      <c r="I4848" s="259" t="s">
        <v>9113</v>
      </c>
      <c r="J4848" s="259" t="s">
        <v>9114</v>
      </c>
      <c r="K4848" s="259" t="s">
        <v>9115</v>
      </c>
      <c r="L4848" s="260">
        <v>45716</v>
      </c>
      <c r="M4848" s="259" t="s">
        <v>20</v>
      </c>
    </row>
    <row r="4849" spans="1:13" x14ac:dyDescent="0.35">
      <c r="A4849" s="261" t="s">
        <v>1091</v>
      </c>
      <c r="B4849" s="261" t="s">
        <v>1092</v>
      </c>
      <c r="C4849" s="261" t="s">
        <v>1093</v>
      </c>
      <c r="D4849" s="261" t="s">
        <v>691</v>
      </c>
      <c r="E4849" s="261">
        <v>0</v>
      </c>
      <c r="F4849" s="261" t="s">
        <v>9096</v>
      </c>
      <c r="G4849" s="261" t="s">
        <v>742</v>
      </c>
      <c r="H4849" s="261">
        <v>2</v>
      </c>
      <c r="I4849" s="261" t="s">
        <v>9097</v>
      </c>
      <c r="J4849" s="261" t="s">
        <v>9116</v>
      </c>
      <c r="K4849" s="261" t="s">
        <v>9117</v>
      </c>
      <c r="L4849" s="262">
        <v>45716</v>
      </c>
      <c r="M4849" s="261" t="s">
        <v>20</v>
      </c>
    </row>
    <row r="4850" spans="1:13" x14ac:dyDescent="0.35">
      <c r="A4850" s="259" t="s">
        <v>1091</v>
      </c>
      <c r="B4850" s="259" t="s">
        <v>1092</v>
      </c>
      <c r="C4850" s="259" t="s">
        <v>1093</v>
      </c>
      <c r="D4850" s="259" t="s">
        <v>696</v>
      </c>
      <c r="E4850" s="259">
        <v>10530792</v>
      </c>
      <c r="F4850" s="259" t="s">
        <v>9096</v>
      </c>
      <c r="G4850" s="259" t="s">
        <v>742</v>
      </c>
      <c r="H4850" s="259">
        <v>2</v>
      </c>
      <c r="I4850" s="259" t="s">
        <v>9097</v>
      </c>
      <c r="J4850" s="259" t="s">
        <v>9118</v>
      </c>
      <c r="K4850" s="259" t="s">
        <v>9119</v>
      </c>
      <c r="L4850" s="260">
        <v>45716</v>
      </c>
      <c r="M4850" s="259" t="s">
        <v>20</v>
      </c>
    </row>
    <row r="4851" spans="1:13" x14ac:dyDescent="0.35">
      <c r="A4851" s="261" t="s">
        <v>1091</v>
      </c>
      <c r="B4851" s="261" t="s">
        <v>1092</v>
      </c>
      <c r="C4851" s="261" t="s">
        <v>1093</v>
      </c>
      <c r="D4851" s="261" t="s">
        <v>699</v>
      </c>
      <c r="E4851" s="261">
        <v>1352000</v>
      </c>
      <c r="F4851" s="261" t="s">
        <v>9112</v>
      </c>
      <c r="G4851" s="261" t="s">
        <v>742</v>
      </c>
      <c r="H4851" s="261">
        <v>2</v>
      </c>
      <c r="I4851" s="261" t="s">
        <v>9113</v>
      </c>
      <c r="J4851" s="261" t="s">
        <v>9120</v>
      </c>
      <c r="K4851" s="261" t="s">
        <v>9121</v>
      </c>
      <c r="L4851" s="262">
        <v>45716</v>
      </c>
      <c r="M4851" s="261" t="s">
        <v>20</v>
      </c>
    </row>
    <row r="4852" spans="1:13" x14ac:dyDescent="0.35">
      <c r="A4852" s="259" t="s">
        <v>1091</v>
      </c>
      <c r="B4852" s="259" t="s">
        <v>1092</v>
      </c>
      <c r="C4852" s="259" t="s">
        <v>1093</v>
      </c>
      <c r="D4852" s="259" t="s">
        <v>702</v>
      </c>
      <c r="E4852" s="259">
        <v>348000</v>
      </c>
      <c r="F4852" s="259" t="s">
        <v>9112</v>
      </c>
      <c r="G4852" s="259" t="s">
        <v>742</v>
      </c>
      <c r="H4852" s="259">
        <v>2</v>
      </c>
      <c r="I4852" s="259" t="s">
        <v>9113</v>
      </c>
      <c r="J4852" s="259" t="s">
        <v>9122</v>
      </c>
      <c r="K4852" s="259" t="s">
        <v>9123</v>
      </c>
      <c r="L4852" s="260">
        <v>45716</v>
      </c>
      <c r="M4852" s="259" t="s">
        <v>20</v>
      </c>
    </row>
    <row r="4853" spans="1:13" x14ac:dyDescent="0.35">
      <c r="A4853" s="261" t="s">
        <v>1091</v>
      </c>
      <c r="B4853" s="261" t="s">
        <v>1092</v>
      </c>
      <c r="C4853" s="261" t="s">
        <v>1093</v>
      </c>
      <c r="D4853" s="261" t="s">
        <v>572</v>
      </c>
      <c r="E4853" s="261" t="s">
        <v>17</v>
      </c>
      <c r="F4853" s="261" t="s">
        <v>9112</v>
      </c>
      <c r="G4853" s="261" t="s">
        <v>22</v>
      </c>
      <c r="H4853" s="261">
        <v>3</v>
      </c>
      <c r="I4853" s="261" t="s">
        <v>9113</v>
      </c>
      <c r="J4853" s="261" t="s">
        <v>8374</v>
      </c>
      <c r="K4853" s="261" t="s">
        <v>9124</v>
      </c>
      <c r="L4853" s="262">
        <v>45716</v>
      </c>
      <c r="M4853" s="261" t="s">
        <v>20</v>
      </c>
    </row>
    <row r="4854" spans="1:13" x14ac:dyDescent="0.35">
      <c r="A4854" s="259" t="s">
        <v>1091</v>
      </c>
      <c r="B4854" s="259" t="s">
        <v>1092</v>
      </c>
      <c r="C4854" s="259" t="s">
        <v>1093</v>
      </c>
      <c r="D4854" s="259" t="s">
        <v>282</v>
      </c>
      <c r="E4854" s="259">
        <v>3</v>
      </c>
      <c r="F4854" s="259" t="s">
        <v>9125</v>
      </c>
      <c r="G4854" s="259" t="s">
        <v>742</v>
      </c>
      <c r="H4854" s="259">
        <v>2</v>
      </c>
      <c r="I4854" s="259" t="s">
        <v>9126</v>
      </c>
      <c r="J4854" s="259" t="s">
        <v>9127</v>
      </c>
      <c r="K4854" s="259" t="s">
        <v>9128</v>
      </c>
      <c r="L4854" s="260">
        <v>45716</v>
      </c>
      <c r="M4854" s="259" t="s">
        <v>20</v>
      </c>
    </row>
    <row r="4855" spans="1:13" x14ac:dyDescent="0.35">
      <c r="A4855" s="261" t="s">
        <v>4118</v>
      </c>
      <c r="B4855" s="261" t="s">
        <v>4119</v>
      </c>
      <c r="C4855" s="261" t="s">
        <v>1093</v>
      </c>
      <c r="D4855" s="261" t="s">
        <v>648</v>
      </c>
      <c r="E4855" s="261">
        <v>35022190</v>
      </c>
      <c r="F4855" s="261" t="s">
        <v>9028</v>
      </c>
      <c r="G4855" s="261" t="s">
        <v>742</v>
      </c>
      <c r="H4855" s="261">
        <v>2</v>
      </c>
      <c r="I4855" s="261" t="s">
        <v>1467</v>
      </c>
      <c r="J4855" s="261" t="s">
        <v>9029</v>
      </c>
      <c r="K4855" s="261" t="s">
        <v>9129</v>
      </c>
      <c r="L4855" s="262">
        <v>45716</v>
      </c>
      <c r="M4855" s="261" t="s">
        <v>20</v>
      </c>
    </row>
    <row r="4856" spans="1:13" x14ac:dyDescent="0.35">
      <c r="A4856" s="259" t="s">
        <v>4118</v>
      </c>
      <c r="B4856" s="259" t="s">
        <v>4119</v>
      </c>
      <c r="C4856" s="259" t="s">
        <v>1093</v>
      </c>
      <c r="D4856" s="259" t="s">
        <v>653</v>
      </c>
      <c r="E4856" s="259">
        <v>786380</v>
      </c>
      <c r="F4856" s="259" t="s">
        <v>9130</v>
      </c>
      <c r="G4856" s="259" t="s">
        <v>742</v>
      </c>
      <c r="H4856" s="259">
        <v>2</v>
      </c>
      <c r="I4856" s="259" t="s">
        <v>9131</v>
      </c>
      <c r="J4856" s="259" t="s">
        <v>9132</v>
      </c>
      <c r="K4856" s="259" t="s">
        <v>9133</v>
      </c>
      <c r="L4856" s="260">
        <v>45716</v>
      </c>
      <c r="M4856" s="259" t="s">
        <v>310</v>
      </c>
    </row>
    <row r="4857" spans="1:13" x14ac:dyDescent="0.35">
      <c r="A4857" s="261" t="s">
        <v>4118</v>
      </c>
      <c r="B4857" s="261" t="s">
        <v>4119</v>
      </c>
      <c r="C4857" s="261" t="s">
        <v>1093</v>
      </c>
      <c r="D4857" s="261" t="s">
        <v>658</v>
      </c>
      <c r="E4857" s="261">
        <v>35022190</v>
      </c>
      <c r="F4857" s="261" t="s">
        <v>9028</v>
      </c>
      <c r="G4857" s="261" t="s">
        <v>742</v>
      </c>
      <c r="H4857" s="261">
        <v>2</v>
      </c>
      <c r="I4857" s="261" t="s">
        <v>1467</v>
      </c>
      <c r="J4857" s="261" t="s">
        <v>9134</v>
      </c>
      <c r="K4857" s="261" t="s">
        <v>9135</v>
      </c>
      <c r="L4857" s="262">
        <v>45716</v>
      </c>
      <c r="M4857" s="261" t="s">
        <v>20</v>
      </c>
    </row>
    <row r="4858" spans="1:13" x14ac:dyDescent="0.35">
      <c r="A4858" s="259" t="s">
        <v>4118</v>
      </c>
      <c r="B4858" s="259" t="s">
        <v>4119</v>
      </c>
      <c r="C4858" s="259" t="s">
        <v>1093</v>
      </c>
      <c r="D4858" s="259" t="s">
        <v>663</v>
      </c>
      <c r="E4858" s="259">
        <v>35022190</v>
      </c>
      <c r="F4858" s="259" t="s">
        <v>9028</v>
      </c>
      <c r="G4858" s="259" t="s">
        <v>742</v>
      </c>
      <c r="H4858" s="259">
        <v>2</v>
      </c>
      <c r="I4858" s="259" t="s">
        <v>9136</v>
      </c>
      <c r="J4858" s="259" t="s">
        <v>9137</v>
      </c>
      <c r="K4858" s="259" t="s">
        <v>9138</v>
      </c>
      <c r="L4858" s="260">
        <v>45716</v>
      </c>
      <c r="M4858" s="259" t="s">
        <v>20</v>
      </c>
    </row>
    <row r="4859" spans="1:13" x14ac:dyDescent="0.35">
      <c r="A4859" s="261" t="s">
        <v>4118</v>
      </c>
      <c r="B4859" s="261" t="s">
        <v>4119</v>
      </c>
      <c r="C4859" s="261" t="s">
        <v>1093</v>
      </c>
      <c r="D4859" s="261" t="s">
        <v>413</v>
      </c>
      <c r="E4859" s="261">
        <v>1618052</v>
      </c>
      <c r="F4859" s="261" t="s">
        <v>9139</v>
      </c>
      <c r="G4859" s="261" t="s">
        <v>742</v>
      </c>
      <c r="H4859" s="261">
        <v>2</v>
      </c>
      <c r="I4859" s="261" t="s">
        <v>9140</v>
      </c>
      <c r="J4859" s="261" t="s">
        <v>9141</v>
      </c>
      <c r="K4859" s="261" t="s">
        <v>9142</v>
      </c>
      <c r="L4859" s="262">
        <v>45716</v>
      </c>
      <c r="M4859" s="261" t="s">
        <v>20</v>
      </c>
    </row>
    <row r="4860" spans="1:13" x14ac:dyDescent="0.35">
      <c r="A4860" s="259" t="s">
        <v>4118</v>
      </c>
      <c r="B4860" s="259" t="s">
        <v>4119</v>
      </c>
      <c r="C4860" s="259" t="s">
        <v>1093</v>
      </c>
      <c r="D4860" s="259" t="s">
        <v>40</v>
      </c>
      <c r="E4860" s="259">
        <v>202</v>
      </c>
      <c r="F4860" s="259" t="s">
        <v>4356</v>
      </c>
      <c r="G4860" s="259" t="s">
        <v>742</v>
      </c>
      <c r="H4860" s="259">
        <v>2</v>
      </c>
      <c r="I4860" s="259" t="s">
        <v>9143</v>
      </c>
      <c r="J4860" s="259" t="s">
        <v>9144</v>
      </c>
      <c r="K4860" s="259" t="s">
        <v>9145</v>
      </c>
      <c r="L4860" s="260">
        <v>45716</v>
      </c>
      <c r="M4860" s="259" t="s">
        <v>20</v>
      </c>
    </row>
    <row r="4861" spans="1:13" x14ac:dyDescent="0.35">
      <c r="A4861" s="261" t="s">
        <v>4118</v>
      </c>
      <c r="B4861" s="261" t="s">
        <v>4119</v>
      </c>
      <c r="C4861" s="261" t="s">
        <v>1093</v>
      </c>
      <c r="D4861" s="261" t="s">
        <v>545</v>
      </c>
      <c r="E4861" s="261">
        <v>284</v>
      </c>
      <c r="F4861" s="261" t="s">
        <v>9052</v>
      </c>
      <c r="G4861" s="261" t="s">
        <v>742</v>
      </c>
      <c r="H4861" s="261">
        <v>2</v>
      </c>
      <c r="I4861" s="261" t="s">
        <v>9146</v>
      </c>
      <c r="J4861" s="261" t="s">
        <v>9054</v>
      </c>
      <c r="K4861" s="261" t="s">
        <v>9147</v>
      </c>
      <c r="L4861" s="262">
        <v>45716</v>
      </c>
      <c r="M4861" s="261" t="s">
        <v>20</v>
      </c>
    </row>
    <row r="4862" spans="1:13" x14ac:dyDescent="0.35">
      <c r="A4862" s="259" t="s">
        <v>4118</v>
      </c>
      <c r="B4862" s="259" t="s">
        <v>4119</v>
      </c>
      <c r="C4862" s="259" t="s">
        <v>1093</v>
      </c>
      <c r="D4862" s="259" t="s">
        <v>550</v>
      </c>
      <c r="E4862" s="259">
        <v>284</v>
      </c>
      <c r="F4862" s="259" t="s">
        <v>9052</v>
      </c>
      <c r="G4862" s="259" t="s">
        <v>742</v>
      </c>
      <c r="H4862" s="259">
        <v>2</v>
      </c>
      <c r="I4862" s="259" t="s">
        <v>9053</v>
      </c>
      <c r="J4862" s="259" t="s">
        <v>9054</v>
      </c>
      <c r="K4862" s="259" t="s">
        <v>9148</v>
      </c>
      <c r="L4862" s="260">
        <v>45716</v>
      </c>
      <c r="M4862" s="259" t="s">
        <v>20</v>
      </c>
    </row>
    <row r="4863" spans="1:13" x14ac:dyDescent="0.35">
      <c r="A4863" s="261" t="s">
        <v>4118</v>
      </c>
      <c r="B4863" s="261" t="s">
        <v>4119</v>
      </c>
      <c r="C4863" s="261" t="s">
        <v>1093</v>
      </c>
      <c r="D4863" s="261" t="s">
        <v>686</v>
      </c>
      <c r="E4863" s="261">
        <v>7185334</v>
      </c>
      <c r="F4863" s="261" t="s">
        <v>9149</v>
      </c>
      <c r="G4863" s="261" t="s">
        <v>742</v>
      </c>
      <c r="H4863" s="261">
        <v>2</v>
      </c>
      <c r="I4863" s="261" t="s">
        <v>9150</v>
      </c>
      <c r="J4863" s="261" t="s">
        <v>9151</v>
      </c>
      <c r="K4863" s="261" t="s">
        <v>9152</v>
      </c>
      <c r="L4863" s="262">
        <v>45716</v>
      </c>
      <c r="M4863" s="261" t="s">
        <v>20</v>
      </c>
    </row>
    <row r="4864" spans="1:13" x14ac:dyDescent="0.35">
      <c r="A4864" s="259" t="s">
        <v>4118</v>
      </c>
      <c r="B4864" s="259" t="s">
        <v>4119</v>
      </c>
      <c r="C4864" s="259" t="s">
        <v>1093</v>
      </c>
      <c r="D4864" s="259" t="s">
        <v>691</v>
      </c>
      <c r="E4864" s="259">
        <v>0</v>
      </c>
      <c r="F4864" s="259" t="s">
        <v>9153</v>
      </c>
      <c r="G4864" s="259" t="s">
        <v>742</v>
      </c>
      <c r="H4864" s="259">
        <v>2</v>
      </c>
      <c r="I4864" s="259" t="s">
        <v>1467</v>
      </c>
      <c r="J4864" s="259" t="s">
        <v>9154</v>
      </c>
      <c r="K4864" s="259" t="s">
        <v>9155</v>
      </c>
      <c r="L4864" s="260">
        <v>45716</v>
      </c>
      <c r="M4864" s="259" t="s">
        <v>20</v>
      </c>
    </row>
    <row r="4865" spans="1:13" x14ac:dyDescent="0.35">
      <c r="A4865" s="261" t="s">
        <v>4118</v>
      </c>
      <c r="B4865" s="261" t="s">
        <v>4119</v>
      </c>
      <c r="C4865" s="261" t="s">
        <v>1093</v>
      </c>
      <c r="D4865" s="261" t="s">
        <v>696</v>
      </c>
      <c r="E4865" s="261">
        <v>27836856</v>
      </c>
      <c r="F4865" s="261" t="s">
        <v>9153</v>
      </c>
      <c r="G4865" s="261" t="s">
        <v>742</v>
      </c>
      <c r="H4865" s="261">
        <v>2</v>
      </c>
      <c r="I4865" s="261" t="s">
        <v>1467</v>
      </c>
      <c r="J4865" s="261" t="s">
        <v>9156</v>
      </c>
      <c r="K4865" s="261" t="s">
        <v>9157</v>
      </c>
      <c r="L4865" s="262">
        <v>45716</v>
      </c>
      <c r="M4865" s="261" t="s">
        <v>20</v>
      </c>
    </row>
    <row r="4866" spans="1:13" x14ac:dyDescent="0.35">
      <c r="A4866" s="259" t="s">
        <v>4118</v>
      </c>
      <c r="B4866" s="259" t="s">
        <v>4119</v>
      </c>
      <c r="C4866" s="259" t="s">
        <v>1093</v>
      </c>
      <c r="D4866" s="259" t="s">
        <v>699</v>
      </c>
      <c r="E4866" s="259">
        <v>6025334</v>
      </c>
      <c r="F4866" s="259" t="s">
        <v>9158</v>
      </c>
      <c r="G4866" s="259" t="s">
        <v>742</v>
      </c>
      <c r="H4866" s="259">
        <v>2</v>
      </c>
      <c r="I4866" s="259" t="s">
        <v>9159</v>
      </c>
      <c r="J4866" s="259" t="s">
        <v>9160</v>
      </c>
      <c r="K4866" s="259" t="s">
        <v>9161</v>
      </c>
      <c r="L4866" s="260">
        <v>45716</v>
      </c>
      <c r="M4866" s="259" t="s">
        <v>20</v>
      </c>
    </row>
    <row r="4867" spans="1:13" x14ac:dyDescent="0.35">
      <c r="A4867" s="261" t="s">
        <v>4118</v>
      </c>
      <c r="B4867" s="261" t="s">
        <v>4119</v>
      </c>
      <c r="C4867" s="261" t="s">
        <v>1093</v>
      </c>
      <c r="D4867" s="261" t="s">
        <v>702</v>
      </c>
      <c r="E4867" s="261">
        <v>1160000</v>
      </c>
      <c r="F4867" s="261" t="s">
        <v>9162</v>
      </c>
      <c r="G4867" s="261" t="s">
        <v>742</v>
      </c>
      <c r="H4867" s="261">
        <v>2</v>
      </c>
      <c r="I4867" s="261" t="s">
        <v>9163</v>
      </c>
      <c r="J4867" s="261" t="s">
        <v>9164</v>
      </c>
      <c r="K4867" s="261" t="s">
        <v>9165</v>
      </c>
      <c r="L4867" s="262">
        <v>45716</v>
      </c>
      <c r="M4867" s="261" t="s">
        <v>20</v>
      </c>
    </row>
    <row r="4868" spans="1:13" x14ac:dyDescent="0.35">
      <c r="A4868" s="259" t="s">
        <v>4118</v>
      </c>
      <c r="B4868" s="259" t="s">
        <v>4119</v>
      </c>
      <c r="C4868" s="259" t="s">
        <v>1093</v>
      </c>
      <c r="D4868" s="259" t="s">
        <v>572</v>
      </c>
      <c r="E4868" s="259">
        <v>0</v>
      </c>
      <c r="F4868" s="259" t="s">
        <v>9112</v>
      </c>
      <c r="G4868" s="259" t="s">
        <v>22</v>
      </c>
      <c r="H4868" s="259">
        <v>3</v>
      </c>
      <c r="I4868" s="259" t="s">
        <v>9113</v>
      </c>
      <c r="J4868" s="259" t="s">
        <v>9166</v>
      </c>
      <c r="K4868" s="259" t="s">
        <v>9167</v>
      </c>
      <c r="L4868" s="260">
        <v>45716</v>
      </c>
      <c r="M4868" s="259" t="s">
        <v>20</v>
      </c>
    </row>
    <row r="4869" spans="1:13" x14ac:dyDescent="0.35">
      <c r="A4869" s="261" t="s">
        <v>4118</v>
      </c>
      <c r="B4869" s="261" t="s">
        <v>4119</v>
      </c>
      <c r="C4869" s="261" t="s">
        <v>1093</v>
      </c>
      <c r="D4869" s="261" t="s">
        <v>282</v>
      </c>
      <c r="E4869" s="261">
        <v>4</v>
      </c>
      <c r="F4869" s="261" t="s">
        <v>9168</v>
      </c>
      <c r="G4869" s="261" t="s">
        <v>742</v>
      </c>
      <c r="H4869" s="261">
        <v>2</v>
      </c>
      <c r="I4869" s="261" t="s">
        <v>9169</v>
      </c>
      <c r="J4869" s="261" t="s">
        <v>1507</v>
      </c>
      <c r="K4869" s="261" t="s">
        <v>9170</v>
      </c>
      <c r="L4869" s="262">
        <v>45716</v>
      </c>
      <c r="M4869" s="261" t="s">
        <v>20</v>
      </c>
    </row>
    <row r="4870" spans="1:13" x14ac:dyDescent="0.35">
      <c r="A4870" s="259" t="s">
        <v>4118</v>
      </c>
      <c r="B4870" s="259" t="s">
        <v>4119</v>
      </c>
      <c r="C4870" s="259" t="s">
        <v>1093</v>
      </c>
      <c r="D4870" s="259" t="s">
        <v>26</v>
      </c>
      <c r="E4870" s="259" t="s">
        <v>17</v>
      </c>
      <c r="F4870" s="259" t="s">
        <v>17</v>
      </c>
      <c r="G4870" s="259" t="s">
        <v>17</v>
      </c>
      <c r="H4870" s="259" t="s">
        <v>17</v>
      </c>
      <c r="I4870" s="259" t="s">
        <v>17</v>
      </c>
      <c r="J4870" s="259" t="s">
        <v>9077</v>
      </c>
      <c r="K4870" s="259" t="s">
        <v>9171</v>
      </c>
      <c r="L4870" s="260">
        <v>45716</v>
      </c>
      <c r="M4870" s="259" t="s">
        <v>20</v>
      </c>
    </row>
    <row r="4871" spans="1:13" x14ac:dyDescent="0.35">
      <c r="A4871" s="261" t="s">
        <v>4118</v>
      </c>
      <c r="B4871" s="261" t="s">
        <v>4119</v>
      </c>
      <c r="C4871" s="261" t="s">
        <v>1093</v>
      </c>
      <c r="D4871" s="261" t="s">
        <v>28</v>
      </c>
      <c r="E4871" s="261" t="s">
        <v>17</v>
      </c>
      <c r="F4871" s="261" t="s">
        <v>17</v>
      </c>
      <c r="G4871" s="261" t="s">
        <v>17</v>
      </c>
      <c r="H4871" s="261" t="s">
        <v>17</v>
      </c>
      <c r="I4871" s="261" t="s">
        <v>17</v>
      </c>
      <c r="J4871" s="261" t="s">
        <v>9079</v>
      </c>
      <c r="K4871" s="261" t="s">
        <v>9172</v>
      </c>
      <c r="L4871" s="262">
        <v>45716</v>
      </c>
      <c r="M4871" s="261" t="s">
        <v>20</v>
      </c>
    </row>
    <row r="4872" spans="1:13" x14ac:dyDescent="0.35">
      <c r="A4872" s="259" t="s">
        <v>4118</v>
      </c>
      <c r="B4872" s="259" t="s">
        <v>4119</v>
      </c>
      <c r="C4872" s="259" t="s">
        <v>1093</v>
      </c>
      <c r="D4872" s="259" t="s">
        <v>38</v>
      </c>
      <c r="E4872" s="259" t="s">
        <v>17</v>
      </c>
      <c r="F4872" s="259" t="s">
        <v>17</v>
      </c>
      <c r="G4872" s="259" t="s">
        <v>17</v>
      </c>
      <c r="H4872" s="259" t="s">
        <v>17</v>
      </c>
      <c r="I4872" s="259" t="s">
        <v>17</v>
      </c>
      <c r="J4872" s="259" t="s">
        <v>9081</v>
      </c>
      <c r="K4872" s="259" t="s">
        <v>9173</v>
      </c>
      <c r="L4872" s="260">
        <v>45716</v>
      </c>
      <c r="M4872" s="259" t="s">
        <v>20</v>
      </c>
    </row>
    <row r="4873" spans="1:13" x14ac:dyDescent="0.35">
      <c r="A4873" s="261" t="s">
        <v>4118</v>
      </c>
      <c r="B4873" s="261" t="s">
        <v>4119</v>
      </c>
      <c r="C4873" s="261" t="s">
        <v>1093</v>
      </c>
      <c r="D4873" s="261" t="s">
        <v>16</v>
      </c>
      <c r="E4873" s="261">
        <v>64105</v>
      </c>
      <c r="F4873" s="261" t="s">
        <v>9046</v>
      </c>
      <c r="G4873" s="261" t="s">
        <v>742</v>
      </c>
      <c r="H4873" s="261">
        <v>2</v>
      </c>
      <c r="I4873" s="261" t="s">
        <v>9047</v>
      </c>
      <c r="J4873" s="261" t="s">
        <v>9083</v>
      </c>
      <c r="K4873" s="261" t="s">
        <v>9174</v>
      </c>
      <c r="L4873" s="262">
        <v>45716</v>
      </c>
      <c r="M4873" s="261" t="s">
        <v>20</v>
      </c>
    </row>
    <row r="4874" spans="1:13" x14ac:dyDescent="0.35">
      <c r="A4874" s="259" t="s">
        <v>4118</v>
      </c>
      <c r="B4874" s="259" t="s">
        <v>4119</v>
      </c>
      <c r="C4874" s="259" t="s">
        <v>1093</v>
      </c>
      <c r="D4874" s="259" t="s">
        <v>21</v>
      </c>
      <c r="E4874" s="259">
        <v>94509</v>
      </c>
      <c r="F4874" s="259" t="s">
        <v>9046</v>
      </c>
      <c r="G4874" s="259" t="s">
        <v>742</v>
      </c>
      <c r="H4874" s="259">
        <v>2</v>
      </c>
      <c r="I4874" s="259" t="s">
        <v>9047</v>
      </c>
      <c r="J4874" s="259" t="s">
        <v>9085</v>
      </c>
      <c r="K4874" s="259" t="s">
        <v>9175</v>
      </c>
      <c r="L4874" s="260">
        <v>45716</v>
      </c>
      <c r="M4874" s="259" t="s">
        <v>20</v>
      </c>
    </row>
    <row r="4875" spans="1:13" x14ac:dyDescent="0.35">
      <c r="A4875" s="261" t="s">
        <v>4118</v>
      </c>
      <c r="B4875" s="261" t="s">
        <v>4119</v>
      </c>
      <c r="C4875" s="261" t="s">
        <v>1093</v>
      </c>
      <c r="D4875" s="261" t="s">
        <v>558</v>
      </c>
      <c r="E4875" s="261" t="s">
        <v>17</v>
      </c>
      <c r="F4875" s="261" t="s">
        <v>17</v>
      </c>
      <c r="G4875" s="261" t="s">
        <v>17</v>
      </c>
      <c r="H4875" s="261" t="s">
        <v>17</v>
      </c>
      <c r="I4875" s="261" t="s">
        <v>17</v>
      </c>
      <c r="J4875" s="261" t="s">
        <v>9176</v>
      </c>
      <c r="K4875" s="261" t="s">
        <v>9177</v>
      </c>
      <c r="L4875" s="262">
        <v>45716</v>
      </c>
      <c r="M4875" s="261" t="s">
        <v>20</v>
      </c>
    </row>
    <row r="4876" spans="1:13" x14ac:dyDescent="0.35">
      <c r="A4876" s="259" t="s">
        <v>4118</v>
      </c>
      <c r="B4876" s="259" t="s">
        <v>4119</v>
      </c>
      <c r="C4876" s="259" t="s">
        <v>1093</v>
      </c>
      <c r="D4876" s="259" t="s">
        <v>24</v>
      </c>
      <c r="E4876" s="259" t="s">
        <v>17</v>
      </c>
      <c r="F4876" s="259" t="s">
        <v>378</v>
      </c>
      <c r="G4876" s="259" t="s">
        <v>17</v>
      </c>
      <c r="H4876" s="259" t="s">
        <v>17</v>
      </c>
      <c r="I4876" s="259" t="s">
        <v>378</v>
      </c>
      <c r="J4876" s="259" t="s">
        <v>378</v>
      </c>
      <c r="K4876" s="259" t="s">
        <v>9178</v>
      </c>
      <c r="L4876" s="260">
        <v>45716</v>
      </c>
      <c r="M4876" s="259" t="s">
        <v>20</v>
      </c>
    </row>
    <row r="4877" spans="1:13" x14ac:dyDescent="0.35">
      <c r="A4877" s="261" t="s">
        <v>2659</v>
      </c>
      <c r="B4877" s="261" t="s">
        <v>2660</v>
      </c>
      <c r="C4877" s="261" t="s">
        <v>2661</v>
      </c>
      <c r="D4877" s="261" t="s">
        <v>658</v>
      </c>
      <c r="E4877" s="261">
        <v>37683919</v>
      </c>
      <c r="F4877" s="261" t="s">
        <v>4390</v>
      </c>
      <c r="G4877" s="261" t="s">
        <v>742</v>
      </c>
      <c r="H4877" s="261">
        <v>2</v>
      </c>
      <c r="I4877" s="261" t="s">
        <v>8884</v>
      </c>
      <c r="J4877" s="261" t="s">
        <v>3861</v>
      </c>
      <c r="K4877" s="261" t="s">
        <v>9179</v>
      </c>
      <c r="L4877" s="262">
        <v>45716</v>
      </c>
      <c r="M4877" s="261" t="s">
        <v>20</v>
      </c>
    </row>
    <row r="4878" spans="1:13" x14ac:dyDescent="0.35">
      <c r="A4878" s="259" t="s">
        <v>3276</v>
      </c>
      <c r="B4878" s="259" t="s">
        <v>3277</v>
      </c>
      <c r="C4878" s="259" t="s">
        <v>3278</v>
      </c>
      <c r="D4878" s="259" t="s">
        <v>648</v>
      </c>
      <c r="E4878" s="259">
        <v>4910600</v>
      </c>
      <c r="F4878" s="259" t="s">
        <v>9180</v>
      </c>
      <c r="G4878" s="259" t="s">
        <v>742</v>
      </c>
      <c r="H4878" s="259">
        <v>2</v>
      </c>
      <c r="I4878" s="259" t="s">
        <v>9181</v>
      </c>
      <c r="J4878" s="259" t="s">
        <v>9182</v>
      </c>
      <c r="K4878" s="259" t="s">
        <v>9183</v>
      </c>
      <c r="L4878" s="260">
        <v>45716</v>
      </c>
      <c r="M4878" s="259" t="s">
        <v>310</v>
      </c>
    </row>
    <row r="4879" spans="1:13" x14ac:dyDescent="0.35">
      <c r="A4879" s="261" t="s">
        <v>3276</v>
      </c>
      <c r="B4879" s="261" t="s">
        <v>3277</v>
      </c>
      <c r="C4879" s="261" t="s">
        <v>3278</v>
      </c>
      <c r="D4879" s="261" t="s">
        <v>653</v>
      </c>
      <c r="E4879" s="261">
        <v>74180</v>
      </c>
      <c r="F4879" s="261" t="s">
        <v>9184</v>
      </c>
      <c r="G4879" s="261" t="s">
        <v>742</v>
      </c>
      <c r="H4879" s="261">
        <v>2</v>
      </c>
      <c r="I4879" s="261" t="s">
        <v>9185</v>
      </c>
      <c r="J4879" s="261" t="s">
        <v>9186</v>
      </c>
      <c r="K4879" s="261" t="s">
        <v>9187</v>
      </c>
      <c r="L4879" s="262">
        <v>45716</v>
      </c>
      <c r="M4879" s="261" t="s">
        <v>310</v>
      </c>
    </row>
    <row r="4880" spans="1:13" x14ac:dyDescent="0.35">
      <c r="A4880" s="259" t="s">
        <v>3276</v>
      </c>
      <c r="B4880" s="259" t="s">
        <v>3277</v>
      </c>
      <c r="C4880" s="259" t="s">
        <v>3278</v>
      </c>
      <c r="D4880" s="259" t="s">
        <v>658</v>
      </c>
      <c r="E4880" s="259">
        <v>4514600</v>
      </c>
      <c r="F4880" s="259" t="s">
        <v>9180</v>
      </c>
      <c r="G4880" s="259" t="s">
        <v>742</v>
      </c>
      <c r="H4880" s="259">
        <v>2</v>
      </c>
      <c r="I4880" s="259" t="s">
        <v>9181</v>
      </c>
      <c r="J4880" s="259" t="s">
        <v>9188</v>
      </c>
      <c r="K4880" s="259" t="s">
        <v>9189</v>
      </c>
      <c r="L4880" s="260">
        <v>45716</v>
      </c>
      <c r="M4880" s="259" t="s">
        <v>310</v>
      </c>
    </row>
    <row r="4881" spans="1:13" x14ac:dyDescent="0.35">
      <c r="A4881" s="261" t="s">
        <v>3276</v>
      </c>
      <c r="B4881" s="261" t="s">
        <v>3277</v>
      </c>
      <c r="C4881" s="261" t="s">
        <v>3278</v>
      </c>
      <c r="D4881" s="261" t="s">
        <v>663</v>
      </c>
      <c r="E4881" s="261">
        <v>463600</v>
      </c>
      <c r="F4881" s="261" t="s">
        <v>4034</v>
      </c>
      <c r="G4881" s="261" t="s">
        <v>742</v>
      </c>
      <c r="H4881" s="261">
        <v>2</v>
      </c>
      <c r="I4881" s="261" t="s">
        <v>4035</v>
      </c>
      <c r="J4881" s="261" t="s">
        <v>9190</v>
      </c>
      <c r="K4881" s="261" t="s">
        <v>9191</v>
      </c>
      <c r="L4881" s="262">
        <v>45716</v>
      </c>
      <c r="M4881" s="261" t="s">
        <v>310</v>
      </c>
    </row>
    <row r="4882" spans="1:13" x14ac:dyDescent="0.35">
      <c r="A4882" s="259" t="s">
        <v>3276</v>
      </c>
      <c r="B4882" s="259" t="s">
        <v>3277</v>
      </c>
      <c r="C4882" s="259" t="s">
        <v>3278</v>
      </c>
      <c r="D4882" s="259" t="s">
        <v>413</v>
      </c>
      <c r="E4882" s="259">
        <v>457600</v>
      </c>
      <c r="F4882" s="259" t="s">
        <v>4034</v>
      </c>
      <c r="G4882" s="259" t="s">
        <v>742</v>
      </c>
      <c r="H4882" s="259">
        <v>2</v>
      </c>
      <c r="I4882" s="259" t="s">
        <v>4035</v>
      </c>
      <c r="J4882" s="259" t="s">
        <v>9192</v>
      </c>
      <c r="K4882" s="259" t="s">
        <v>9193</v>
      </c>
      <c r="L4882" s="260">
        <v>45716</v>
      </c>
      <c r="M4882" s="259" t="s">
        <v>310</v>
      </c>
    </row>
    <row r="4883" spans="1:13" x14ac:dyDescent="0.35">
      <c r="A4883" s="261" t="s">
        <v>3276</v>
      </c>
      <c r="B4883" s="261" t="s">
        <v>3277</v>
      </c>
      <c r="C4883" s="261" t="s">
        <v>3278</v>
      </c>
      <c r="D4883" s="261" t="s">
        <v>40</v>
      </c>
      <c r="E4883" s="261" t="s">
        <v>17</v>
      </c>
      <c r="F4883" s="261" t="s">
        <v>17</v>
      </c>
      <c r="G4883" s="261" t="s">
        <v>17</v>
      </c>
      <c r="H4883" s="261" t="s">
        <v>17</v>
      </c>
      <c r="I4883" s="261" t="s">
        <v>17</v>
      </c>
      <c r="J4883" s="261" t="s">
        <v>3887</v>
      </c>
      <c r="K4883" s="261" t="s">
        <v>9194</v>
      </c>
      <c r="L4883" s="262">
        <v>45716</v>
      </c>
      <c r="M4883" s="261" t="s">
        <v>20</v>
      </c>
    </row>
    <row r="4884" spans="1:13" x14ac:dyDescent="0.35">
      <c r="A4884" s="259" t="s">
        <v>3276</v>
      </c>
      <c r="B4884" s="259" t="s">
        <v>3277</v>
      </c>
      <c r="C4884" s="259" t="s">
        <v>3278</v>
      </c>
      <c r="D4884" s="259" t="s">
        <v>545</v>
      </c>
      <c r="E4884" s="259" t="s">
        <v>17</v>
      </c>
      <c r="F4884" s="259" t="s">
        <v>17</v>
      </c>
      <c r="G4884" s="259" t="s">
        <v>17</v>
      </c>
      <c r="H4884" s="259" t="s">
        <v>17</v>
      </c>
      <c r="I4884" s="259" t="s">
        <v>17</v>
      </c>
      <c r="J4884" s="259" t="s">
        <v>17</v>
      </c>
      <c r="K4884" s="259" t="s">
        <v>9195</v>
      </c>
      <c r="L4884" s="260">
        <v>45716</v>
      </c>
      <c r="M4884" s="259" t="s">
        <v>310</v>
      </c>
    </row>
    <row r="4885" spans="1:13" x14ac:dyDescent="0.35">
      <c r="A4885" s="261" t="s">
        <v>3276</v>
      </c>
      <c r="B4885" s="261" t="s">
        <v>3277</v>
      </c>
      <c r="C4885" s="261" t="s">
        <v>3278</v>
      </c>
      <c r="D4885" s="261" t="s">
        <v>550</v>
      </c>
      <c r="E4885" s="261" t="s">
        <v>17</v>
      </c>
      <c r="F4885" s="261" t="s">
        <v>17</v>
      </c>
      <c r="G4885" s="261" t="s">
        <v>17</v>
      </c>
      <c r="H4885" s="261" t="s">
        <v>17</v>
      </c>
      <c r="I4885" s="261" t="s">
        <v>17</v>
      </c>
      <c r="J4885" s="261" t="s">
        <v>17</v>
      </c>
      <c r="K4885" s="261" t="s">
        <v>9196</v>
      </c>
      <c r="L4885" s="262">
        <v>45716</v>
      </c>
      <c r="M4885" s="261" t="s">
        <v>310</v>
      </c>
    </row>
    <row r="4886" spans="1:13" x14ac:dyDescent="0.35">
      <c r="A4886" s="259" t="s">
        <v>3276</v>
      </c>
      <c r="B4886" s="259" t="s">
        <v>3277</v>
      </c>
      <c r="C4886" s="259" t="s">
        <v>3278</v>
      </c>
      <c r="D4886" s="259" t="s">
        <v>686</v>
      </c>
      <c r="E4886" s="259">
        <v>411700</v>
      </c>
      <c r="F4886" s="259" t="s">
        <v>4034</v>
      </c>
      <c r="G4886" s="259" t="s">
        <v>742</v>
      </c>
      <c r="H4886" s="259">
        <v>2</v>
      </c>
      <c r="I4886" s="259" t="s">
        <v>4035</v>
      </c>
      <c r="J4886" s="259" t="s">
        <v>9197</v>
      </c>
      <c r="K4886" s="259" t="s">
        <v>9198</v>
      </c>
      <c r="L4886" s="260">
        <v>45716</v>
      </c>
      <c r="M4886" s="259" t="s">
        <v>310</v>
      </c>
    </row>
    <row r="4887" spans="1:13" x14ac:dyDescent="0.35">
      <c r="A4887" s="261" t="s">
        <v>3276</v>
      </c>
      <c r="B4887" s="261" t="s">
        <v>3277</v>
      </c>
      <c r="C4887" s="261" t="s">
        <v>3278</v>
      </c>
      <c r="D4887" s="261" t="s">
        <v>691</v>
      </c>
      <c r="E4887" s="261">
        <v>4051000</v>
      </c>
      <c r="F4887" s="261" t="s">
        <v>9180</v>
      </c>
      <c r="G4887" s="261" t="s">
        <v>742</v>
      </c>
      <c r="H4887" s="261">
        <v>2</v>
      </c>
      <c r="I4887" s="261" t="s">
        <v>9181</v>
      </c>
      <c r="J4887" s="261" t="s">
        <v>9199</v>
      </c>
      <c r="K4887" s="261" t="s">
        <v>9200</v>
      </c>
      <c r="L4887" s="262">
        <v>45716</v>
      </c>
      <c r="M4887" s="261" t="s">
        <v>310</v>
      </c>
    </row>
    <row r="4888" spans="1:13" x14ac:dyDescent="0.35">
      <c r="A4888" s="259" t="s">
        <v>3276</v>
      </c>
      <c r="B4888" s="259" t="s">
        <v>3277</v>
      </c>
      <c r="C4888" s="259" t="s">
        <v>3278</v>
      </c>
      <c r="D4888" s="259" t="s">
        <v>696</v>
      </c>
      <c r="E4888" s="259">
        <v>51900</v>
      </c>
      <c r="F4888" s="259" t="s">
        <v>4034</v>
      </c>
      <c r="G4888" s="259" t="s">
        <v>742</v>
      </c>
      <c r="H4888" s="259">
        <v>2</v>
      </c>
      <c r="I4888" s="259" t="s">
        <v>4035</v>
      </c>
      <c r="J4888" s="259" t="s">
        <v>1497</v>
      </c>
      <c r="K4888" s="259" t="s">
        <v>9201</v>
      </c>
      <c r="L4888" s="260">
        <v>45716</v>
      </c>
      <c r="M4888" s="259" t="s">
        <v>310</v>
      </c>
    </row>
    <row r="4889" spans="1:13" x14ac:dyDescent="0.35">
      <c r="A4889" s="261" t="s">
        <v>3276</v>
      </c>
      <c r="B4889" s="261" t="s">
        <v>3277</v>
      </c>
      <c r="C4889" s="261" t="s">
        <v>3278</v>
      </c>
      <c r="D4889" s="261" t="s">
        <v>699</v>
      </c>
      <c r="E4889" s="261">
        <v>411700</v>
      </c>
      <c r="F4889" s="261" t="s">
        <v>4034</v>
      </c>
      <c r="G4889" s="261" t="s">
        <v>742</v>
      </c>
      <c r="H4889" s="261">
        <v>2</v>
      </c>
      <c r="I4889" s="261" t="s">
        <v>4035</v>
      </c>
      <c r="J4889" s="261" t="s">
        <v>4645</v>
      </c>
      <c r="K4889" s="261" t="s">
        <v>9202</v>
      </c>
      <c r="L4889" s="262">
        <v>45716</v>
      </c>
      <c r="M4889" s="261" t="s">
        <v>310</v>
      </c>
    </row>
    <row r="4890" spans="1:13" x14ac:dyDescent="0.35">
      <c r="A4890" s="259" t="s">
        <v>3276</v>
      </c>
      <c r="B4890" s="259" t="s">
        <v>3277</v>
      </c>
      <c r="C4890" s="259" t="s">
        <v>3278</v>
      </c>
      <c r="D4890" s="259" t="s">
        <v>702</v>
      </c>
      <c r="E4890" s="259">
        <v>0</v>
      </c>
      <c r="F4890" s="259" t="s">
        <v>4034</v>
      </c>
      <c r="G4890" s="259" t="s">
        <v>742</v>
      </c>
      <c r="H4890" s="259">
        <v>2</v>
      </c>
      <c r="I4890" s="259" t="s">
        <v>4035</v>
      </c>
      <c r="J4890" s="259" t="s">
        <v>4645</v>
      </c>
      <c r="K4890" s="259" t="s">
        <v>9203</v>
      </c>
      <c r="L4890" s="260">
        <v>45716</v>
      </c>
      <c r="M4890" s="259" t="s">
        <v>310</v>
      </c>
    </row>
    <row r="4891" spans="1:13" x14ac:dyDescent="0.35">
      <c r="A4891" s="261" t="s">
        <v>3276</v>
      </c>
      <c r="B4891" s="261" t="s">
        <v>3277</v>
      </c>
      <c r="C4891" s="261" t="s">
        <v>3278</v>
      </c>
      <c r="D4891" s="261" t="s">
        <v>572</v>
      </c>
      <c r="E4891" s="261">
        <v>0</v>
      </c>
      <c r="F4891" s="261" t="s">
        <v>4034</v>
      </c>
      <c r="G4891" s="261" t="s">
        <v>742</v>
      </c>
      <c r="H4891" s="261">
        <v>2</v>
      </c>
      <c r="I4891" s="261" t="s">
        <v>4035</v>
      </c>
      <c r="J4891" s="261" t="s">
        <v>4645</v>
      </c>
      <c r="K4891" s="261" t="s">
        <v>9204</v>
      </c>
      <c r="L4891" s="262">
        <v>45716</v>
      </c>
      <c r="M4891" s="261" t="s">
        <v>310</v>
      </c>
    </row>
    <row r="4892" spans="1:13" x14ac:dyDescent="0.35">
      <c r="A4892" s="259" t="s">
        <v>3276</v>
      </c>
      <c r="B4892" s="259" t="s">
        <v>3277</v>
      </c>
      <c r="C4892" s="259" t="s">
        <v>3278</v>
      </c>
      <c r="D4892" s="259" t="s">
        <v>282</v>
      </c>
      <c r="E4892" s="259">
        <v>3</v>
      </c>
      <c r="F4892" s="259" t="s">
        <v>9205</v>
      </c>
      <c r="G4892" s="259" t="s">
        <v>742</v>
      </c>
      <c r="H4892" s="259">
        <v>2</v>
      </c>
      <c r="I4892" s="259" t="s">
        <v>4035</v>
      </c>
      <c r="J4892" s="259" t="s">
        <v>9206</v>
      </c>
      <c r="K4892" s="259" t="s">
        <v>9207</v>
      </c>
      <c r="L4892" s="260">
        <v>45716</v>
      </c>
      <c r="M4892" s="259" t="s">
        <v>20</v>
      </c>
    </row>
    <row r="4893" spans="1:13" x14ac:dyDescent="0.35">
      <c r="A4893" s="261" t="s">
        <v>3276</v>
      </c>
      <c r="B4893" s="261" t="s">
        <v>3277</v>
      </c>
      <c r="C4893" s="261" t="s">
        <v>3278</v>
      </c>
      <c r="D4893" s="261" t="s">
        <v>26</v>
      </c>
      <c r="E4893" s="261" t="s">
        <v>17</v>
      </c>
      <c r="F4893" s="261" t="s">
        <v>17</v>
      </c>
      <c r="G4893" s="261" t="s">
        <v>17</v>
      </c>
      <c r="H4893" s="261" t="s">
        <v>17</v>
      </c>
      <c r="I4893" s="261" t="s">
        <v>17</v>
      </c>
      <c r="J4893" s="261" t="s">
        <v>801</v>
      </c>
      <c r="K4893" s="261" t="s">
        <v>9208</v>
      </c>
      <c r="L4893" s="262">
        <v>45716</v>
      </c>
      <c r="M4893" s="261" t="s">
        <v>20</v>
      </c>
    </row>
    <row r="4894" spans="1:13" x14ac:dyDescent="0.35">
      <c r="A4894" s="259" t="s">
        <v>3276</v>
      </c>
      <c r="B4894" s="259" t="s">
        <v>3277</v>
      </c>
      <c r="C4894" s="259" t="s">
        <v>3278</v>
      </c>
      <c r="D4894" s="259" t="s">
        <v>28</v>
      </c>
      <c r="E4894" s="259" t="s">
        <v>17</v>
      </c>
      <c r="F4894" s="259" t="s">
        <v>17</v>
      </c>
      <c r="G4894" s="259" t="s">
        <v>17</v>
      </c>
      <c r="H4894" s="259" t="s">
        <v>17</v>
      </c>
      <c r="I4894" s="259" t="s">
        <v>17</v>
      </c>
      <c r="J4894" s="259" t="s">
        <v>803</v>
      </c>
      <c r="K4894" s="259" t="s">
        <v>9209</v>
      </c>
      <c r="L4894" s="260">
        <v>45716</v>
      </c>
      <c r="M4894" s="259" t="s">
        <v>20</v>
      </c>
    </row>
    <row r="4895" spans="1:13" x14ac:dyDescent="0.35">
      <c r="A4895" s="261" t="s">
        <v>3276</v>
      </c>
      <c r="B4895" s="261" t="s">
        <v>3277</v>
      </c>
      <c r="C4895" s="261" t="s">
        <v>3278</v>
      </c>
      <c r="D4895" s="261" t="s">
        <v>38</v>
      </c>
      <c r="E4895" s="261" t="s">
        <v>17</v>
      </c>
      <c r="F4895" s="261" t="s">
        <v>17</v>
      </c>
      <c r="G4895" s="261" t="s">
        <v>17</v>
      </c>
      <c r="H4895" s="261" t="s">
        <v>17</v>
      </c>
      <c r="I4895" s="261" t="s">
        <v>17</v>
      </c>
      <c r="J4895" s="261" t="s">
        <v>9210</v>
      </c>
      <c r="K4895" s="261" t="s">
        <v>9211</v>
      </c>
      <c r="L4895" s="262">
        <v>45716</v>
      </c>
      <c r="M4895" s="261" t="s">
        <v>20</v>
      </c>
    </row>
    <row r="4896" spans="1:13" x14ac:dyDescent="0.35">
      <c r="A4896" s="259" t="s">
        <v>3276</v>
      </c>
      <c r="B4896" s="259" t="s">
        <v>3277</v>
      </c>
      <c r="C4896" s="259" t="s">
        <v>3278</v>
      </c>
      <c r="D4896" s="259" t="s">
        <v>16</v>
      </c>
      <c r="E4896" s="259" t="s">
        <v>17</v>
      </c>
      <c r="F4896" s="259" t="s">
        <v>17</v>
      </c>
      <c r="G4896" s="259" t="s">
        <v>17</v>
      </c>
      <c r="H4896" s="259" t="s">
        <v>17</v>
      </c>
      <c r="I4896" s="259" t="s">
        <v>17</v>
      </c>
      <c r="J4896" s="259" t="s">
        <v>7150</v>
      </c>
      <c r="K4896" s="259" t="s">
        <v>9212</v>
      </c>
      <c r="L4896" s="260">
        <v>45716</v>
      </c>
      <c r="M4896" s="259" t="s">
        <v>20</v>
      </c>
    </row>
    <row r="4897" spans="1:13" x14ac:dyDescent="0.35">
      <c r="A4897" s="261" t="s">
        <v>3276</v>
      </c>
      <c r="B4897" s="261" t="s">
        <v>3277</v>
      </c>
      <c r="C4897" s="261" t="s">
        <v>3278</v>
      </c>
      <c r="D4897" s="261" t="s">
        <v>21</v>
      </c>
      <c r="E4897" s="261" t="s">
        <v>17</v>
      </c>
      <c r="F4897" s="261" t="s">
        <v>17</v>
      </c>
      <c r="G4897" s="261" t="s">
        <v>17</v>
      </c>
      <c r="H4897" s="261" t="s">
        <v>17</v>
      </c>
      <c r="I4897" s="261" t="s">
        <v>17</v>
      </c>
      <c r="J4897" s="261" t="s">
        <v>7152</v>
      </c>
      <c r="K4897" s="261" t="s">
        <v>9213</v>
      </c>
      <c r="L4897" s="262">
        <v>45716</v>
      </c>
      <c r="M4897" s="261" t="s">
        <v>20</v>
      </c>
    </row>
    <row r="4898" spans="1:13" x14ac:dyDescent="0.35">
      <c r="A4898" s="259" t="s">
        <v>3276</v>
      </c>
      <c r="B4898" s="259" t="s">
        <v>3277</v>
      </c>
      <c r="C4898" s="259" t="s">
        <v>3278</v>
      </c>
      <c r="D4898" s="259" t="s">
        <v>558</v>
      </c>
      <c r="E4898" s="259" t="s">
        <v>17</v>
      </c>
      <c r="F4898" s="259" t="s">
        <v>17</v>
      </c>
      <c r="G4898" s="259" t="s">
        <v>17</v>
      </c>
      <c r="H4898" s="259" t="s">
        <v>17</v>
      </c>
      <c r="I4898" s="259" t="s">
        <v>17</v>
      </c>
      <c r="J4898" s="259" t="s">
        <v>7154</v>
      </c>
      <c r="K4898" s="259" t="s">
        <v>9214</v>
      </c>
      <c r="L4898" s="260">
        <v>45716</v>
      </c>
      <c r="M4898" s="259" t="s">
        <v>20</v>
      </c>
    </row>
    <row r="4899" spans="1:13" x14ac:dyDescent="0.35">
      <c r="A4899" s="261" t="s">
        <v>3276</v>
      </c>
      <c r="B4899" s="261" t="s">
        <v>3277</v>
      </c>
      <c r="C4899" s="261" t="s">
        <v>3278</v>
      </c>
      <c r="D4899" s="261" t="s">
        <v>24</v>
      </c>
      <c r="E4899" s="261" t="s">
        <v>17</v>
      </c>
      <c r="F4899" s="261" t="s">
        <v>17</v>
      </c>
      <c r="G4899" s="261" t="s">
        <v>17</v>
      </c>
      <c r="H4899" s="261" t="s">
        <v>17</v>
      </c>
      <c r="I4899" s="261" t="s">
        <v>17</v>
      </c>
      <c r="J4899" s="261" t="s">
        <v>1399</v>
      </c>
      <c r="K4899" s="261" t="s">
        <v>9215</v>
      </c>
      <c r="L4899" s="262">
        <v>45716</v>
      </c>
      <c r="M4899" s="261" t="s">
        <v>20</v>
      </c>
    </row>
    <row r="4900" spans="1:13" x14ac:dyDescent="0.35">
      <c r="A4900" s="259" t="s">
        <v>791</v>
      </c>
      <c r="B4900" s="259" t="s">
        <v>792</v>
      </c>
      <c r="C4900" s="259" t="s">
        <v>793</v>
      </c>
      <c r="D4900" s="259" t="s">
        <v>648</v>
      </c>
      <c r="E4900" s="259">
        <v>5105525</v>
      </c>
      <c r="F4900" s="259" t="s">
        <v>9216</v>
      </c>
      <c r="G4900" s="259" t="s">
        <v>742</v>
      </c>
      <c r="H4900" s="259">
        <v>2</v>
      </c>
      <c r="I4900" s="259" t="s">
        <v>9217</v>
      </c>
      <c r="J4900" s="259" t="s">
        <v>9218</v>
      </c>
      <c r="K4900" s="259" t="s">
        <v>9219</v>
      </c>
      <c r="L4900" s="260">
        <v>45716</v>
      </c>
      <c r="M4900" s="259" t="s">
        <v>20</v>
      </c>
    </row>
    <row r="4901" spans="1:13" x14ac:dyDescent="0.35">
      <c r="A4901" s="261" t="s">
        <v>791</v>
      </c>
      <c r="B4901" s="261" t="s">
        <v>792</v>
      </c>
      <c r="C4901" s="261" t="s">
        <v>793</v>
      </c>
      <c r="D4901" s="261" t="s">
        <v>653</v>
      </c>
      <c r="E4901" s="261">
        <v>1003</v>
      </c>
      <c r="F4901" s="261" t="s">
        <v>9220</v>
      </c>
      <c r="G4901" s="261" t="s">
        <v>742</v>
      </c>
      <c r="H4901" s="261">
        <v>2</v>
      </c>
      <c r="I4901" s="261" t="s">
        <v>9221</v>
      </c>
      <c r="J4901" s="261" t="s">
        <v>9222</v>
      </c>
      <c r="K4901" s="261" t="s">
        <v>9223</v>
      </c>
      <c r="L4901" s="262">
        <v>45716</v>
      </c>
      <c r="M4901" s="261" t="s">
        <v>20</v>
      </c>
    </row>
    <row r="4902" spans="1:13" x14ac:dyDescent="0.35">
      <c r="A4902" s="259" t="s">
        <v>791</v>
      </c>
      <c r="B4902" s="259" t="s">
        <v>792</v>
      </c>
      <c r="C4902" s="259" t="s">
        <v>793</v>
      </c>
      <c r="D4902" s="259" t="s">
        <v>658</v>
      </c>
      <c r="E4902" s="259">
        <v>2446989</v>
      </c>
      <c r="F4902" s="259" t="s">
        <v>9220</v>
      </c>
      <c r="G4902" s="259" t="s">
        <v>742</v>
      </c>
      <c r="H4902" s="259">
        <v>2</v>
      </c>
      <c r="I4902" s="259" t="s">
        <v>9224</v>
      </c>
      <c r="J4902" s="259" t="s">
        <v>9225</v>
      </c>
      <c r="K4902" s="259" t="s">
        <v>9226</v>
      </c>
      <c r="L4902" s="260">
        <v>45716</v>
      </c>
      <c r="M4902" s="259" t="s">
        <v>20</v>
      </c>
    </row>
    <row r="4903" spans="1:13" x14ac:dyDescent="0.35">
      <c r="A4903" s="261" t="s">
        <v>791</v>
      </c>
      <c r="B4903" s="261" t="s">
        <v>792</v>
      </c>
      <c r="C4903" s="261" t="s">
        <v>793</v>
      </c>
      <c r="D4903" s="261" t="s">
        <v>663</v>
      </c>
      <c r="E4903" s="261">
        <v>196389</v>
      </c>
      <c r="F4903" s="261" t="s">
        <v>9227</v>
      </c>
      <c r="G4903" s="261" t="s">
        <v>742</v>
      </c>
      <c r="H4903" s="261">
        <v>2</v>
      </c>
      <c r="I4903" s="261" t="s">
        <v>9228</v>
      </c>
      <c r="J4903" s="261" t="s">
        <v>9229</v>
      </c>
      <c r="K4903" s="261" t="s">
        <v>9230</v>
      </c>
      <c r="L4903" s="262">
        <v>45716</v>
      </c>
      <c r="M4903" s="261" t="s">
        <v>20</v>
      </c>
    </row>
    <row r="4904" spans="1:13" x14ac:dyDescent="0.35">
      <c r="A4904" s="259" t="s">
        <v>791</v>
      </c>
      <c r="B4904" s="259" t="s">
        <v>792</v>
      </c>
      <c r="C4904" s="259" t="s">
        <v>793</v>
      </c>
      <c r="D4904" s="259" t="s">
        <v>413</v>
      </c>
      <c r="E4904" s="259">
        <v>196389</v>
      </c>
      <c r="F4904" s="259" t="s">
        <v>9227</v>
      </c>
      <c r="G4904" s="259" t="s">
        <v>742</v>
      </c>
      <c r="H4904" s="259">
        <v>2</v>
      </c>
      <c r="I4904" s="259" t="s">
        <v>9231</v>
      </c>
      <c r="J4904" s="259" t="s">
        <v>9232</v>
      </c>
      <c r="K4904" s="259" t="s">
        <v>9233</v>
      </c>
      <c r="L4904" s="260">
        <v>45716</v>
      </c>
      <c r="M4904" s="259" t="s">
        <v>20</v>
      </c>
    </row>
    <row r="4905" spans="1:13" x14ac:dyDescent="0.35">
      <c r="A4905" s="261" t="s">
        <v>791</v>
      </c>
      <c r="B4905" s="261" t="s">
        <v>792</v>
      </c>
      <c r="C4905" s="261" t="s">
        <v>793</v>
      </c>
      <c r="D4905" s="261" t="s">
        <v>40</v>
      </c>
      <c r="E4905" s="261" t="s">
        <v>17</v>
      </c>
      <c r="F4905" s="261" t="s">
        <v>17</v>
      </c>
      <c r="G4905" s="261" t="s">
        <v>17</v>
      </c>
      <c r="H4905" s="261" t="s">
        <v>17</v>
      </c>
      <c r="I4905" s="261" t="s">
        <v>17</v>
      </c>
      <c r="J4905" s="261" t="s">
        <v>3459</v>
      </c>
      <c r="K4905" s="261" t="s">
        <v>9234</v>
      </c>
      <c r="L4905" s="262">
        <v>45716</v>
      </c>
      <c r="M4905" s="261" t="s">
        <v>20</v>
      </c>
    </row>
    <row r="4906" spans="1:13" x14ac:dyDescent="0.35">
      <c r="A4906" s="259" t="s">
        <v>791</v>
      </c>
      <c r="B4906" s="259" t="s">
        <v>792</v>
      </c>
      <c r="C4906" s="259" t="s">
        <v>793</v>
      </c>
      <c r="D4906" s="259" t="s">
        <v>545</v>
      </c>
      <c r="E4906" s="259" t="s">
        <v>17</v>
      </c>
      <c r="F4906" s="259" t="s">
        <v>17</v>
      </c>
      <c r="G4906" s="259" t="s">
        <v>17</v>
      </c>
      <c r="H4906" s="259" t="s">
        <v>17</v>
      </c>
      <c r="I4906" s="259" t="s">
        <v>17</v>
      </c>
      <c r="J4906" s="259" t="s">
        <v>3459</v>
      </c>
      <c r="K4906" s="259" t="s">
        <v>9235</v>
      </c>
      <c r="L4906" s="260">
        <v>45716</v>
      </c>
      <c r="M4906" s="259" t="s">
        <v>20</v>
      </c>
    </row>
    <row r="4907" spans="1:13" x14ac:dyDescent="0.35">
      <c r="A4907" s="261" t="s">
        <v>791</v>
      </c>
      <c r="B4907" s="261" t="s">
        <v>792</v>
      </c>
      <c r="C4907" s="261" t="s">
        <v>793</v>
      </c>
      <c r="D4907" s="261" t="s">
        <v>550</v>
      </c>
      <c r="E4907" s="261" t="s">
        <v>17</v>
      </c>
      <c r="F4907" s="261" t="s">
        <v>17</v>
      </c>
      <c r="G4907" s="261" t="s">
        <v>17</v>
      </c>
      <c r="H4907" s="261" t="s">
        <v>17</v>
      </c>
      <c r="I4907" s="261" t="s">
        <v>17</v>
      </c>
      <c r="J4907" s="261" t="s">
        <v>3459</v>
      </c>
      <c r="K4907" s="261" t="s">
        <v>9236</v>
      </c>
      <c r="L4907" s="262">
        <v>45716</v>
      </c>
      <c r="M4907" s="261" t="s">
        <v>20</v>
      </c>
    </row>
    <row r="4908" spans="1:13" x14ac:dyDescent="0.35">
      <c r="A4908" s="259" t="s">
        <v>791</v>
      </c>
      <c r="B4908" s="259" t="s">
        <v>792</v>
      </c>
      <c r="C4908" s="259" t="s">
        <v>793</v>
      </c>
      <c r="D4908" s="259" t="s">
        <v>686</v>
      </c>
      <c r="E4908" s="259">
        <v>196389</v>
      </c>
      <c r="F4908" s="259" t="s">
        <v>9227</v>
      </c>
      <c r="G4908" s="259" t="s">
        <v>22</v>
      </c>
      <c r="H4908" s="259">
        <v>3</v>
      </c>
      <c r="I4908" s="259" t="s">
        <v>9228</v>
      </c>
      <c r="J4908" s="259" t="s">
        <v>9237</v>
      </c>
      <c r="K4908" s="259" t="s">
        <v>9238</v>
      </c>
      <c r="L4908" s="260">
        <v>45716</v>
      </c>
      <c r="M4908" s="259" t="s">
        <v>20</v>
      </c>
    </row>
    <row r="4909" spans="1:13" x14ac:dyDescent="0.35">
      <c r="A4909" s="261" t="s">
        <v>791</v>
      </c>
      <c r="B4909" s="261" t="s">
        <v>792</v>
      </c>
      <c r="C4909" s="261" t="s">
        <v>793</v>
      </c>
      <c r="D4909" s="261" t="s">
        <v>691</v>
      </c>
      <c r="E4909" s="261">
        <v>2250600</v>
      </c>
      <c r="F4909" s="261" t="s">
        <v>9239</v>
      </c>
      <c r="G4909" s="261" t="s">
        <v>22</v>
      </c>
      <c r="H4909" s="261">
        <v>3</v>
      </c>
      <c r="I4909" s="261" t="s">
        <v>9240</v>
      </c>
      <c r="J4909" s="261" t="s">
        <v>6194</v>
      </c>
      <c r="K4909" s="261" t="s">
        <v>9241</v>
      </c>
      <c r="L4909" s="262">
        <v>45716</v>
      </c>
      <c r="M4909" s="261" t="s">
        <v>20</v>
      </c>
    </row>
    <row r="4910" spans="1:13" x14ac:dyDescent="0.35">
      <c r="A4910" s="259" t="s">
        <v>791</v>
      </c>
      <c r="B4910" s="259" t="s">
        <v>792</v>
      </c>
      <c r="C4910" s="259" t="s">
        <v>793</v>
      </c>
      <c r="D4910" s="259" t="s">
        <v>696</v>
      </c>
      <c r="E4910" s="259">
        <v>0</v>
      </c>
      <c r="F4910" s="259" t="s">
        <v>9227</v>
      </c>
      <c r="G4910" s="259" t="s">
        <v>22</v>
      </c>
      <c r="H4910" s="259">
        <v>3</v>
      </c>
      <c r="I4910" s="259" t="s">
        <v>9228</v>
      </c>
      <c r="J4910" s="259" t="s">
        <v>6196</v>
      </c>
      <c r="K4910" s="259" t="s">
        <v>9242</v>
      </c>
      <c r="L4910" s="260">
        <v>45716</v>
      </c>
      <c r="M4910" s="259" t="s">
        <v>20</v>
      </c>
    </row>
    <row r="4911" spans="1:13" x14ac:dyDescent="0.35">
      <c r="A4911" s="261" t="s">
        <v>791</v>
      </c>
      <c r="B4911" s="261" t="s">
        <v>792</v>
      </c>
      <c r="C4911" s="261" t="s">
        <v>793</v>
      </c>
      <c r="D4911" s="261" t="s">
        <v>699</v>
      </c>
      <c r="E4911" s="261">
        <v>196389</v>
      </c>
      <c r="F4911" s="261" t="s">
        <v>9227</v>
      </c>
      <c r="G4911" s="261" t="s">
        <v>22</v>
      </c>
      <c r="H4911" s="261">
        <v>3</v>
      </c>
      <c r="I4911" s="261" t="s">
        <v>9228</v>
      </c>
      <c r="J4911" s="261" t="s">
        <v>4229</v>
      </c>
      <c r="K4911" s="261" t="s">
        <v>9243</v>
      </c>
      <c r="L4911" s="262">
        <v>45716</v>
      </c>
      <c r="M4911" s="261" t="s">
        <v>20</v>
      </c>
    </row>
    <row r="4912" spans="1:13" x14ac:dyDescent="0.35">
      <c r="A4912" s="259" t="s">
        <v>791</v>
      </c>
      <c r="B4912" s="259" t="s">
        <v>792</v>
      </c>
      <c r="C4912" s="259" t="s">
        <v>793</v>
      </c>
      <c r="D4912" s="259" t="s">
        <v>702</v>
      </c>
      <c r="E4912" s="259" t="s">
        <v>17</v>
      </c>
      <c r="F4912" s="259" t="s">
        <v>17</v>
      </c>
      <c r="G4912" s="259" t="s">
        <v>17</v>
      </c>
      <c r="H4912" s="259" t="s">
        <v>17</v>
      </c>
      <c r="I4912" s="259" t="s">
        <v>17</v>
      </c>
      <c r="J4912" s="259" t="s">
        <v>4229</v>
      </c>
      <c r="K4912" s="259" t="s">
        <v>9244</v>
      </c>
      <c r="L4912" s="260">
        <v>45716</v>
      </c>
      <c r="M4912" s="259" t="s">
        <v>20</v>
      </c>
    </row>
    <row r="4913" spans="1:13" x14ac:dyDescent="0.35">
      <c r="A4913" s="261" t="s">
        <v>791</v>
      </c>
      <c r="B4913" s="261" t="s">
        <v>792</v>
      </c>
      <c r="C4913" s="261" t="s">
        <v>793</v>
      </c>
      <c r="D4913" s="261" t="s">
        <v>572</v>
      </c>
      <c r="E4913" s="261" t="s">
        <v>17</v>
      </c>
      <c r="F4913" s="261" t="s">
        <v>17</v>
      </c>
      <c r="G4913" s="261" t="s">
        <v>17</v>
      </c>
      <c r="H4913" s="261" t="s">
        <v>17</v>
      </c>
      <c r="I4913" s="261" t="s">
        <v>17</v>
      </c>
      <c r="J4913" s="261" t="s">
        <v>4229</v>
      </c>
      <c r="K4913" s="261" t="s">
        <v>9245</v>
      </c>
      <c r="L4913" s="262">
        <v>45716</v>
      </c>
      <c r="M4913" s="261" t="s">
        <v>20</v>
      </c>
    </row>
    <row r="4914" spans="1:13" x14ac:dyDescent="0.35">
      <c r="A4914" s="259" t="s">
        <v>791</v>
      </c>
      <c r="B4914" s="259" t="s">
        <v>792</v>
      </c>
      <c r="C4914" s="259" t="s">
        <v>793</v>
      </c>
      <c r="D4914" s="259" t="s">
        <v>282</v>
      </c>
      <c r="E4914" s="259">
        <v>3</v>
      </c>
      <c r="F4914" s="259" t="s">
        <v>9246</v>
      </c>
      <c r="G4914" s="259" t="s">
        <v>22</v>
      </c>
      <c r="H4914" s="259">
        <v>3</v>
      </c>
      <c r="I4914" s="259" t="s">
        <v>9247</v>
      </c>
      <c r="J4914" s="259" t="s">
        <v>9248</v>
      </c>
      <c r="K4914" s="259" t="s">
        <v>9249</v>
      </c>
      <c r="L4914" s="260">
        <v>45716</v>
      </c>
      <c r="M4914" s="259" t="s">
        <v>20</v>
      </c>
    </row>
    <row r="4915" spans="1:13" x14ac:dyDescent="0.35">
      <c r="A4915" s="261" t="s">
        <v>791</v>
      </c>
      <c r="B4915" s="261" t="s">
        <v>792</v>
      </c>
      <c r="C4915" s="261" t="s">
        <v>793</v>
      </c>
      <c r="D4915" s="261" t="s">
        <v>38</v>
      </c>
      <c r="E4915" s="261" t="s">
        <v>17</v>
      </c>
      <c r="F4915" s="261" t="s">
        <v>17</v>
      </c>
      <c r="G4915" s="261" t="s">
        <v>17</v>
      </c>
      <c r="H4915" s="261" t="s">
        <v>17</v>
      </c>
      <c r="I4915" s="261" t="s">
        <v>17</v>
      </c>
      <c r="J4915" s="261" t="s">
        <v>3459</v>
      </c>
      <c r="K4915" s="261" t="s">
        <v>9250</v>
      </c>
      <c r="L4915" s="262">
        <v>45716</v>
      </c>
      <c r="M4915" s="261" t="s">
        <v>20</v>
      </c>
    </row>
    <row r="4916" spans="1:13" x14ac:dyDescent="0.35">
      <c r="A4916" s="259" t="s">
        <v>791</v>
      </c>
      <c r="B4916" s="259" t="s">
        <v>792</v>
      </c>
      <c r="C4916" s="259" t="s">
        <v>793</v>
      </c>
      <c r="D4916" s="259" t="s">
        <v>16</v>
      </c>
      <c r="E4916" s="259" t="s">
        <v>17</v>
      </c>
      <c r="F4916" s="259" t="s">
        <v>17</v>
      </c>
      <c r="G4916" s="259" t="s">
        <v>17</v>
      </c>
      <c r="H4916" s="259" t="s">
        <v>17</v>
      </c>
      <c r="I4916" s="259" t="s">
        <v>17</v>
      </c>
      <c r="J4916" s="259" t="s">
        <v>3459</v>
      </c>
      <c r="K4916" s="259" t="s">
        <v>9251</v>
      </c>
      <c r="L4916" s="260">
        <v>45716</v>
      </c>
      <c r="M4916" s="259" t="s">
        <v>20</v>
      </c>
    </row>
    <row r="4917" spans="1:13" x14ac:dyDescent="0.35">
      <c r="A4917" s="261" t="s">
        <v>791</v>
      </c>
      <c r="B4917" s="261" t="s">
        <v>792</v>
      </c>
      <c r="C4917" s="261" t="s">
        <v>793</v>
      </c>
      <c r="D4917" s="261" t="s">
        <v>21</v>
      </c>
      <c r="E4917" s="261" t="s">
        <v>17</v>
      </c>
      <c r="F4917" s="261" t="s">
        <v>17</v>
      </c>
      <c r="G4917" s="261" t="s">
        <v>17</v>
      </c>
      <c r="H4917" s="261" t="s">
        <v>17</v>
      </c>
      <c r="I4917" s="261" t="s">
        <v>17</v>
      </c>
      <c r="J4917" s="261" t="s">
        <v>3459</v>
      </c>
      <c r="K4917" s="261" t="s">
        <v>9252</v>
      </c>
      <c r="L4917" s="262">
        <v>45716</v>
      </c>
      <c r="M4917" s="261" t="s">
        <v>20</v>
      </c>
    </row>
    <row r="4918" spans="1:13" x14ac:dyDescent="0.35">
      <c r="A4918" s="259" t="s">
        <v>791</v>
      </c>
      <c r="B4918" s="259" t="s">
        <v>792</v>
      </c>
      <c r="C4918" s="259" t="s">
        <v>793</v>
      </c>
      <c r="D4918" s="259" t="s">
        <v>558</v>
      </c>
      <c r="E4918" s="259" t="s">
        <v>17</v>
      </c>
      <c r="F4918" s="259" t="s">
        <v>17</v>
      </c>
      <c r="G4918" s="259" t="s">
        <v>17</v>
      </c>
      <c r="H4918" s="259" t="s">
        <v>17</v>
      </c>
      <c r="I4918" s="259" t="s">
        <v>17</v>
      </c>
      <c r="J4918" s="259" t="s">
        <v>3459</v>
      </c>
      <c r="K4918" s="259" t="s">
        <v>9253</v>
      </c>
      <c r="L4918" s="260">
        <v>45716</v>
      </c>
      <c r="M4918" s="259" t="s">
        <v>20</v>
      </c>
    </row>
    <row r="4919" spans="1:13" x14ac:dyDescent="0.35">
      <c r="A4919" s="261" t="s">
        <v>791</v>
      </c>
      <c r="B4919" s="261" t="s">
        <v>792</v>
      </c>
      <c r="C4919" s="261" t="s">
        <v>793</v>
      </c>
      <c r="D4919" s="261" t="s">
        <v>24</v>
      </c>
      <c r="E4919" s="261" t="s">
        <v>17</v>
      </c>
      <c r="F4919" s="261" t="s">
        <v>17</v>
      </c>
      <c r="G4919" s="261" t="s">
        <v>17</v>
      </c>
      <c r="H4919" s="261" t="s">
        <v>17</v>
      </c>
      <c r="I4919" s="261" t="s">
        <v>17</v>
      </c>
      <c r="J4919" s="261" t="s">
        <v>3459</v>
      </c>
      <c r="K4919" s="261" t="s">
        <v>9254</v>
      </c>
      <c r="L4919" s="262">
        <v>45716</v>
      </c>
      <c r="M4919" s="261"/>
    </row>
  </sheetData>
  <autoFilter ref="A1:M4919" xr:uid="{00000000-0009-0000-0000-000000000000}"/>
  <pageMargins left="0.75" right="0.75" top="1" bottom="1" header="0.5" footer="0.5"/>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dimension ref="A1:BF194"/>
  <sheetViews>
    <sheetView workbookViewId="0">
      <selection sqref="A1:BE1"/>
    </sheetView>
  </sheetViews>
  <sheetFormatPr defaultColWidth="9.453125" defaultRowHeight="14.5" x14ac:dyDescent="0.35"/>
  <cols>
    <col min="1" max="1" width="49.453125" style="1" bestFit="1" customWidth="1"/>
    <col min="2" max="2" width="5.453125" style="1" bestFit="1" customWidth="1"/>
    <col min="3" max="57" width="5.453125" style="1" customWidth="1"/>
    <col min="58" max="58" width="9.453125" style="1" customWidth="1"/>
    <col min="59" max="16384" width="9.453125" style="1"/>
  </cols>
  <sheetData>
    <row r="1" spans="1:58" x14ac:dyDescent="0.35">
      <c r="A1" s="319"/>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318"/>
      <c r="AK1" s="318"/>
      <c r="AL1" s="318"/>
      <c r="AM1" s="318"/>
      <c r="AN1" s="318"/>
      <c r="AO1" s="318"/>
      <c r="AP1" s="318"/>
      <c r="AQ1" s="318"/>
      <c r="AR1" s="318"/>
      <c r="AS1" s="318"/>
      <c r="AT1" s="318"/>
      <c r="AU1" s="318"/>
      <c r="AV1" s="318"/>
      <c r="AW1" s="318"/>
      <c r="AX1" s="318"/>
      <c r="AY1" s="318"/>
      <c r="AZ1" s="318"/>
      <c r="BA1" s="318"/>
      <c r="BB1" s="318"/>
      <c r="BC1" s="318"/>
      <c r="BD1" s="318"/>
      <c r="BE1" s="318"/>
    </row>
    <row r="2" spans="1:58" s="5" customFormat="1" ht="121.5" customHeight="1" x14ac:dyDescent="0.25">
      <c r="A2" s="16" t="s">
        <v>9274</v>
      </c>
      <c r="B2" s="11" t="s">
        <v>9275</v>
      </c>
      <c r="C2" s="19" t="s">
        <v>10660</v>
      </c>
      <c r="D2" s="19" t="s">
        <v>10661</v>
      </c>
      <c r="E2" s="19" t="s">
        <v>10662</v>
      </c>
      <c r="F2" s="19" t="s">
        <v>10663</v>
      </c>
      <c r="G2" s="19" t="s">
        <v>10664</v>
      </c>
      <c r="H2" s="19" t="s">
        <v>10665</v>
      </c>
      <c r="I2" s="19" t="s">
        <v>10666</v>
      </c>
      <c r="J2" s="19" t="s">
        <v>10667</v>
      </c>
      <c r="K2" s="19" t="s">
        <v>10668</v>
      </c>
      <c r="L2" s="19" t="s">
        <v>10669</v>
      </c>
      <c r="M2" s="19" t="s">
        <v>10670</v>
      </c>
      <c r="N2" s="19" t="s">
        <v>10671</v>
      </c>
      <c r="O2" s="19" t="s">
        <v>10672</v>
      </c>
      <c r="P2" s="19" t="s">
        <v>10673</v>
      </c>
      <c r="Q2" s="19" t="s">
        <v>10674</v>
      </c>
      <c r="R2" s="19" t="s">
        <v>10675</v>
      </c>
      <c r="S2" s="19" t="s">
        <v>10676</v>
      </c>
      <c r="T2" s="19" t="s">
        <v>10677</v>
      </c>
      <c r="U2" s="19" t="s">
        <v>10677</v>
      </c>
      <c r="V2" s="19" t="s">
        <v>10678</v>
      </c>
      <c r="W2" s="19" t="s">
        <v>10679</v>
      </c>
      <c r="X2" s="19" t="s">
        <v>10680</v>
      </c>
      <c r="Y2" s="19" t="s">
        <v>10681</v>
      </c>
      <c r="Z2" s="19" t="s">
        <v>10682</v>
      </c>
      <c r="AA2" s="19" t="s">
        <v>10683</v>
      </c>
      <c r="AB2" s="19" t="s">
        <v>10684</v>
      </c>
      <c r="AC2" s="19" t="s">
        <v>10685</v>
      </c>
      <c r="AD2" s="19" t="s">
        <v>10686</v>
      </c>
      <c r="AE2" s="19" t="s">
        <v>10687</v>
      </c>
      <c r="AF2" s="19" t="s">
        <v>9421</v>
      </c>
      <c r="AG2" s="19" t="s">
        <v>9337</v>
      </c>
      <c r="AH2" s="19" t="s">
        <v>10688</v>
      </c>
      <c r="AI2" s="19" t="s">
        <v>10688</v>
      </c>
      <c r="AJ2" s="19" t="s">
        <v>10688</v>
      </c>
      <c r="AK2" s="19" t="s">
        <v>10689</v>
      </c>
      <c r="AL2" s="19" t="s">
        <v>10690</v>
      </c>
      <c r="AM2" s="19" t="s">
        <v>10691</v>
      </c>
      <c r="AN2" s="19" t="s">
        <v>10692</v>
      </c>
      <c r="AO2" s="19" t="s">
        <v>10693</v>
      </c>
      <c r="AP2" s="19" t="s">
        <v>10694</v>
      </c>
      <c r="AQ2" s="19" t="s">
        <v>10695</v>
      </c>
      <c r="AR2" s="19" t="s">
        <v>10696</v>
      </c>
      <c r="AS2" s="19" t="s">
        <v>10697</v>
      </c>
      <c r="AT2" s="19" t="s">
        <v>10698</v>
      </c>
      <c r="AU2" s="19" t="s">
        <v>10699</v>
      </c>
      <c r="AV2" s="19" t="s">
        <v>10700</v>
      </c>
      <c r="AW2" s="19" t="s">
        <v>10701</v>
      </c>
      <c r="AX2" s="19" t="s">
        <v>10702</v>
      </c>
      <c r="AY2" s="19" t="s">
        <v>10703</v>
      </c>
      <c r="AZ2" s="19" t="s">
        <v>10704</v>
      </c>
      <c r="BA2" s="19" t="s">
        <v>10705</v>
      </c>
      <c r="BB2" s="19" t="s">
        <v>10706</v>
      </c>
      <c r="BC2" s="19" t="s">
        <v>9426</v>
      </c>
      <c r="BD2" s="19" t="s">
        <v>10707</v>
      </c>
      <c r="BE2" s="19" t="s">
        <v>9427</v>
      </c>
    </row>
    <row r="3" spans="1:58" x14ac:dyDescent="0.35">
      <c r="A3" s="17" t="s">
        <v>10708</v>
      </c>
      <c r="B3" s="11"/>
      <c r="C3" s="12">
        <v>2014</v>
      </c>
      <c r="D3" s="12">
        <v>2014</v>
      </c>
      <c r="E3" s="12">
        <v>2014</v>
      </c>
      <c r="F3" s="12">
        <v>2014</v>
      </c>
      <c r="G3" s="12">
        <v>2014</v>
      </c>
      <c r="H3" s="12">
        <v>2014</v>
      </c>
      <c r="I3" s="12">
        <v>2014</v>
      </c>
      <c r="J3" s="12">
        <v>2015</v>
      </c>
      <c r="K3" s="12">
        <v>2015</v>
      </c>
      <c r="L3" s="12">
        <v>2015</v>
      </c>
      <c r="M3" s="12">
        <v>2016</v>
      </c>
      <c r="N3" s="12">
        <v>2016</v>
      </c>
      <c r="O3" s="12">
        <v>2015</v>
      </c>
      <c r="P3" s="12">
        <v>2015</v>
      </c>
      <c r="Q3" s="12">
        <v>2014</v>
      </c>
      <c r="R3" s="12">
        <v>2014</v>
      </c>
      <c r="S3" s="12">
        <v>2016</v>
      </c>
      <c r="T3" s="12">
        <v>2013</v>
      </c>
      <c r="U3" s="12">
        <v>2014</v>
      </c>
      <c r="V3" s="12">
        <v>2014</v>
      </c>
      <c r="W3" s="12">
        <v>2015</v>
      </c>
      <c r="X3" s="12">
        <v>2014</v>
      </c>
      <c r="Y3" s="12">
        <v>2014</v>
      </c>
      <c r="Z3" s="12">
        <v>2014</v>
      </c>
      <c r="AA3" s="12">
        <v>2014</v>
      </c>
      <c r="AB3" s="12">
        <v>2014</v>
      </c>
      <c r="AC3" s="12">
        <v>2014</v>
      </c>
      <c r="AD3" s="12">
        <v>2015</v>
      </c>
      <c r="AE3" s="12">
        <v>2012</v>
      </c>
      <c r="AF3" s="12">
        <v>2014</v>
      </c>
      <c r="AG3" s="12">
        <v>2013</v>
      </c>
      <c r="AH3" s="12">
        <v>2014</v>
      </c>
      <c r="AI3" s="12">
        <v>2015</v>
      </c>
      <c r="AJ3" s="12">
        <v>2016</v>
      </c>
      <c r="AK3" s="12">
        <v>2016</v>
      </c>
      <c r="AL3" s="12">
        <v>2016</v>
      </c>
      <c r="AM3" s="12">
        <v>2015</v>
      </c>
      <c r="AN3" s="12">
        <v>2014</v>
      </c>
      <c r="AO3" s="12">
        <v>2014</v>
      </c>
      <c r="AP3" s="12">
        <v>2014</v>
      </c>
      <c r="AQ3" s="12">
        <v>2014</v>
      </c>
      <c r="AR3" s="12">
        <v>2015</v>
      </c>
      <c r="AS3" s="12">
        <v>2014</v>
      </c>
      <c r="AT3" s="12">
        <v>2015</v>
      </c>
      <c r="AU3" s="12">
        <v>2012</v>
      </c>
      <c r="AV3" s="12">
        <v>2014</v>
      </c>
      <c r="AW3" s="12">
        <v>2014</v>
      </c>
      <c r="AX3" s="12">
        <v>2014</v>
      </c>
      <c r="AY3" s="12">
        <v>2014</v>
      </c>
      <c r="AZ3" s="12">
        <v>2015</v>
      </c>
      <c r="BA3" s="12">
        <v>2015</v>
      </c>
      <c r="BB3" s="12">
        <v>2015</v>
      </c>
      <c r="BC3" s="12">
        <v>2015</v>
      </c>
      <c r="BD3" s="12">
        <v>2014</v>
      </c>
      <c r="BE3" s="12">
        <v>2014</v>
      </c>
    </row>
    <row r="4" spans="1:58" x14ac:dyDescent="0.35">
      <c r="A4" s="16" t="s">
        <v>3037</v>
      </c>
      <c r="B4" s="11" t="s">
        <v>9442</v>
      </c>
      <c r="C4" s="20">
        <v>2014</v>
      </c>
      <c r="D4" s="20">
        <v>2014</v>
      </c>
      <c r="E4" s="20">
        <v>2014</v>
      </c>
      <c r="F4" s="20">
        <v>2014</v>
      </c>
      <c r="G4" s="20">
        <v>2014</v>
      </c>
      <c r="H4" s="20">
        <v>2014</v>
      </c>
      <c r="I4" s="20">
        <v>2014</v>
      </c>
      <c r="J4" s="20">
        <v>2015</v>
      </c>
      <c r="K4" s="20">
        <v>2015</v>
      </c>
      <c r="L4" s="20">
        <v>2015</v>
      </c>
      <c r="M4" s="22">
        <v>2016</v>
      </c>
      <c r="N4" s="22">
        <v>2016</v>
      </c>
      <c r="O4" s="22">
        <v>2015</v>
      </c>
      <c r="P4" s="22">
        <v>2015</v>
      </c>
      <c r="Q4" s="22">
        <v>2014</v>
      </c>
      <c r="R4" s="22">
        <v>2011</v>
      </c>
      <c r="S4" s="22">
        <v>2016</v>
      </c>
      <c r="T4" s="22">
        <v>2013</v>
      </c>
      <c r="U4" s="22">
        <v>2014</v>
      </c>
      <c r="V4" s="22">
        <v>2014</v>
      </c>
      <c r="W4" s="22">
        <v>2015</v>
      </c>
      <c r="X4" s="22">
        <v>2004</v>
      </c>
      <c r="Y4" s="22">
        <v>2013</v>
      </c>
      <c r="Z4" s="22">
        <v>2014</v>
      </c>
      <c r="AA4" s="22">
        <v>2014</v>
      </c>
      <c r="AB4" s="22">
        <v>2014</v>
      </c>
      <c r="AC4" s="22">
        <v>2014</v>
      </c>
      <c r="AD4" s="22">
        <v>2015</v>
      </c>
      <c r="AE4" s="22">
        <v>2012</v>
      </c>
      <c r="AF4" s="22">
        <v>2014</v>
      </c>
      <c r="AG4" s="21">
        <v>2007</v>
      </c>
      <c r="AH4" s="22">
        <v>2014</v>
      </c>
      <c r="AI4" s="22">
        <v>2015</v>
      </c>
      <c r="AJ4" s="22">
        <v>2016</v>
      </c>
      <c r="AK4" s="23">
        <v>2015</v>
      </c>
      <c r="AL4" s="23">
        <v>2015</v>
      </c>
      <c r="AM4" s="22">
        <v>2015</v>
      </c>
      <c r="AN4" s="22">
        <v>2014</v>
      </c>
      <c r="AO4" s="22">
        <v>2014</v>
      </c>
      <c r="AP4" s="22" t="s">
        <v>17</v>
      </c>
      <c r="AQ4" s="22" t="s">
        <v>17</v>
      </c>
      <c r="AR4" s="22">
        <v>2015</v>
      </c>
      <c r="AS4" s="22">
        <v>2014</v>
      </c>
      <c r="AT4" s="22">
        <v>2015</v>
      </c>
      <c r="AU4" s="22">
        <v>2012</v>
      </c>
      <c r="AV4" s="22">
        <v>2011</v>
      </c>
      <c r="AW4" s="22">
        <v>2014</v>
      </c>
      <c r="AX4" s="22">
        <v>2014</v>
      </c>
      <c r="AY4" s="22">
        <v>2014</v>
      </c>
      <c r="AZ4" s="22">
        <v>2015</v>
      </c>
      <c r="BA4" s="22">
        <v>2015</v>
      </c>
      <c r="BB4" s="22">
        <v>2015</v>
      </c>
      <c r="BC4" s="22">
        <v>2015</v>
      </c>
      <c r="BD4" s="22">
        <v>2014</v>
      </c>
      <c r="BE4" s="22">
        <v>2014</v>
      </c>
      <c r="BF4" s="10"/>
    </row>
    <row r="5" spans="1:58" x14ac:dyDescent="0.35">
      <c r="A5" s="16" t="s">
        <v>9446</v>
      </c>
      <c r="B5" s="11" t="s">
        <v>9447</v>
      </c>
      <c r="C5" s="20">
        <v>2014</v>
      </c>
      <c r="D5" s="20">
        <v>2014</v>
      </c>
      <c r="E5" s="20">
        <v>2014</v>
      </c>
      <c r="F5" s="20">
        <v>2014</v>
      </c>
      <c r="G5" s="20">
        <v>2014</v>
      </c>
      <c r="H5" s="20">
        <v>2014</v>
      </c>
      <c r="I5" s="20">
        <v>2014</v>
      </c>
      <c r="J5" s="20">
        <v>2015</v>
      </c>
      <c r="K5" s="20">
        <v>2015</v>
      </c>
      <c r="L5" s="20">
        <v>2015</v>
      </c>
      <c r="M5" s="22">
        <v>2016</v>
      </c>
      <c r="N5" s="22">
        <v>2016</v>
      </c>
      <c r="O5" s="22">
        <v>2015</v>
      </c>
      <c r="P5" s="22">
        <v>2015</v>
      </c>
      <c r="Q5" s="22">
        <v>2014</v>
      </c>
      <c r="R5" s="22">
        <v>2009</v>
      </c>
      <c r="S5" s="22">
        <v>2016</v>
      </c>
      <c r="T5" s="22">
        <v>2013</v>
      </c>
      <c r="U5" s="22">
        <v>2014</v>
      </c>
      <c r="V5" s="22">
        <v>2014</v>
      </c>
      <c r="W5" s="22">
        <v>2015</v>
      </c>
      <c r="X5" s="22">
        <v>2009</v>
      </c>
      <c r="Y5" s="22">
        <v>2013</v>
      </c>
      <c r="Z5" s="22">
        <v>2014</v>
      </c>
      <c r="AA5" s="22">
        <v>2014</v>
      </c>
      <c r="AB5" s="22">
        <v>2013</v>
      </c>
      <c r="AC5" s="22">
        <v>2014</v>
      </c>
      <c r="AD5" s="22">
        <v>2015</v>
      </c>
      <c r="AE5" s="22" t="s">
        <v>17</v>
      </c>
      <c r="AF5" s="22">
        <v>2014</v>
      </c>
      <c r="AG5" s="21">
        <v>2012</v>
      </c>
      <c r="AH5" s="22">
        <v>2014</v>
      </c>
      <c r="AI5" s="22">
        <v>2015</v>
      </c>
      <c r="AJ5" s="22">
        <v>2016</v>
      </c>
      <c r="AK5" s="23" t="s">
        <v>17</v>
      </c>
      <c r="AL5" s="23">
        <v>2015</v>
      </c>
      <c r="AM5" s="22">
        <v>2015</v>
      </c>
      <c r="AN5" s="22">
        <v>2014</v>
      </c>
      <c r="AO5" s="22">
        <v>2014</v>
      </c>
      <c r="AP5" s="22">
        <v>2014</v>
      </c>
      <c r="AQ5" s="22">
        <v>2014</v>
      </c>
      <c r="AR5" s="22" t="s">
        <v>17</v>
      </c>
      <c r="AS5" s="22">
        <v>2014</v>
      </c>
      <c r="AT5" s="22">
        <v>2015</v>
      </c>
      <c r="AU5" s="22">
        <v>2012</v>
      </c>
      <c r="AV5" s="22">
        <v>2012</v>
      </c>
      <c r="AW5" s="22">
        <v>2014</v>
      </c>
      <c r="AX5" s="22">
        <v>2014</v>
      </c>
      <c r="AY5" s="22">
        <v>2014</v>
      </c>
      <c r="AZ5" s="22">
        <v>2015</v>
      </c>
      <c r="BA5" s="22">
        <v>2015</v>
      </c>
      <c r="BB5" s="22">
        <v>2015</v>
      </c>
      <c r="BC5" s="22">
        <v>2015</v>
      </c>
      <c r="BD5" s="22">
        <v>2014</v>
      </c>
      <c r="BE5" s="22">
        <v>2014</v>
      </c>
      <c r="BF5" s="10"/>
    </row>
    <row r="6" spans="1:58" x14ac:dyDescent="0.35">
      <c r="A6" s="16" t="s">
        <v>162</v>
      </c>
      <c r="B6" s="11" t="s">
        <v>9530</v>
      </c>
      <c r="C6" s="20">
        <v>2014</v>
      </c>
      <c r="D6" s="20">
        <v>2014</v>
      </c>
      <c r="E6" s="20">
        <v>2014</v>
      </c>
      <c r="F6" s="20">
        <v>2014</v>
      </c>
      <c r="G6" s="20">
        <v>2014</v>
      </c>
      <c r="H6" s="20">
        <v>2014</v>
      </c>
      <c r="I6" s="20">
        <v>2014</v>
      </c>
      <c r="J6" s="20">
        <v>2015</v>
      </c>
      <c r="K6" s="20">
        <v>2015</v>
      </c>
      <c r="L6" s="20">
        <v>2015</v>
      </c>
      <c r="M6" s="22">
        <v>2016</v>
      </c>
      <c r="N6" s="22">
        <v>2016</v>
      </c>
      <c r="O6" s="22">
        <v>2015</v>
      </c>
      <c r="P6" s="22">
        <v>2015</v>
      </c>
      <c r="Q6" s="22">
        <v>2014</v>
      </c>
      <c r="R6" s="22" t="s">
        <v>17</v>
      </c>
      <c r="S6" s="22">
        <v>2016</v>
      </c>
      <c r="T6" s="22">
        <v>2013</v>
      </c>
      <c r="U6" s="22">
        <v>2014</v>
      </c>
      <c r="V6" s="22">
        <v>2014</v>
      </c>
      <c r="W6" s="22">
        <v>2015</v>
      </c>
      <c r="X6" s="22">
        <v>2012</v>
      </c>
      <c r="Y6" s="22">
        <v>2010</v>
      </c>
      <c r="Z6" s="22">
        <v>2014</v>
      </c>
      <c r="AA6" s="22">
        <v>2014</v>
      </c>
      <c r="AB6" s="22">
        <v>2014</v>
      </c>
      <c r="AC6" s="22">
        <v>2014</v>
      </c>
      <c r="AD6" s="22">
        <v>2015</v>
      </c>
      <c r="AE6" s="22">
        <v>2012</v>
      </c>
      <c r="AF6" s="22">
        <v>2014</v>
      </c>
      <c r="AG6" s="21" t="s">
        <v>17</v>
      </c>
      <c r="AH6" s="22">
        <v>2014</v>
      </c>
      <c r="AI6" s="22">
        <v>2015</v>
      </c>
      <c r="AJ6" s="22">
        <v>2016</v>
      </c>
      <c r="AK6" s="23">
        <v>2015</v>
      </c>
      <c r="AL6" s="23">
        <v>2015</v>
      </c>
      <c r="AM6" s="22">
        <v>2015</v>
      </c>
      <c r="AN6" s="22">
        <v>2014</v>
      </c>
      <c r="AO6" s="22">
        <v>2014</v>
      </c>
      <c r="AP6" s="22">
        <v>2014</v>
      </c>
      <c r="AQ6" s="22">
        <v>2014</v>
      </c>
      <c r="AR6" s="22">
        <v>2011</v>
      </c>
      <c r="AS6" s="22">
        <v>2014</v>
      </c>
      <c r="AT6" s="22">
        <v>2015</v>
      </c>
      <c r="AU6" s="22">
        <v>2012</v>
      </c>
      <c r="AV6" s="22">
        <v>2006</v>
      </c>
      <c r="AW6" s="22">
        <v>2014</v>
      </c>
      <c r="AX6" s="22">
        <v>2014</v>
      </c>
      <c r="AY6" s="22">
        <v>2014</v>
      </c>
      <c r="AZ6" s="22">
        <v>2015</v>
      </c>
      <c r="BA6" s="22">
        <v>2015</v>
      </c>
      <c r="BB6" s="22">
        <v>2015</v>
      </c>
      <c r="BC6" s="22">
        <v>2015</v>
      </c>
      <c r="BD6" s="22">
        <v>2014</v>
      </c>
      <c r="BE6" s="22">
        <v>2014</v>
      </c>
      <c r="BF6" s="10"/>
    </row>
    <row r="7" spans="1:58" x14ac:dyDescent="0.35">
      <c r="A7" s="16" t="s">
        <v>544</v>
      </c>
      <c r="B7" s="11" t="s">
        <v>9443</v>
      </c>
      <c r="C7" s="20">
        <v>2014</v>
      </c>
      <c r="D7" s="20">
        <v>2014</v>
      </c>
      <c r="E7" s="20">
        <v>2014</v>
      </c>
      <c r="F7" s="20">
        <v>2014</v>
      </c>
      <c r="G7" s="20">
        <v>2014</v>
      </c>
      <c r="H7" s="20">
        <v>2014</v>
      </c>
      <c r="I7" s="20">
        <v>2014</v>
      </c>
      <c r="J7" s="20">
        <v>2015</v>
      </c>
      <c r="K7" s="20">
        <v>2015</v>
      </c>
      <c r="L7" s="20">
        <v>2015</v>
      </c>
      <c r="M7" s="22">
        <v>2016</v>
      </c>
      <c r="N7" s="22">
        <v>2016</v>
      </c>
      <c r="O7" s="22">
        <v>2015</v>
      </c>
      <c r="P7" s="22">
        <v>2015</v>
      </c>
      <c r="Q7" s="22">
        <v>2014</v>
      </c>
      <c r="R7" s="22" t="s">
        <v>17</v>
      </c>
      <c r="S7" s="22">
        <v>2016</v>
      </c>
      <c r="T7" s="22">
        <v>2013</v>
      </c>
      <c r="U7" s="22">
        <v>2014</v>
      </c>
      <c r="V7" s="22">
        <v>2014</v>
      </c>
      <c r="W7" s="22">
        <v>2015</v>
      </c>
      <c r="X7" s="22">
        <v>2007</v>
      </c>
      <c r="Y7" s="22">
        <v>2009</v>
      </c>
      <c r="Z7" s="22">
        <v>2014</v>
      </c>
      <c r="AA7" s="22">
        <v>2014</v>
      </c>
      <c r="AB7" s="22">
        <v>2014</v>
      </c>
      <c r="AC7" s="22">
        <v>2014</v>
      </c>
      <c r="AD7" s="22">
        <v>2015</v>
      </c>
      <c r="AE7" s="22">
        <v>2012</v>
      </c>
      <c r="AF7" s="22" t="s">
        <v>17</v>
      </c>
      <c r="AG7" s="21">
        <v>2008</v>
      </c>
      <c r="AH7" s="22">
        <v>2014</v>
      </c>
      <c r="AI7" s="22">
        <v>2015</v>
      </c>
      <c r="AJ7" s="22">
        <v>2016</v>
      </c>
      <c r="AK7" s="23" t="s">
        <v>17</v>
      </c>
      <c r="AL7" s="23">
        <v>2015</v>
      </c>
      <c r="AM7" s="22">
        <v>2015</v>
      </c>
      <c r="AN7" s="22">
        <v>2014</v>
      </c>
      <c r="AO7" s="22">
        <v>2014</v>
      </c>
      <c r="AP7" s="22">
        <v>2013</v>
      </c>
      <c r="AQ7" s="22">
        <v>2013</v>
      </c>
      <c r="AR7" s="22">
        <v>2007</v>
      </c>
      <c r="AS7" s="22">
        <v>2014</v>
      </c>
      <c r="AT7" s="22">
        <v>2015</v>
      </c>
      <c r="AU7" s="22">
        <v>2012</v>
      </c>
      <c r="AV7" s="22">
        <v>2013</v>
      </c>
      <c r="AW7" s="22">
        <v>2014</v>
      </c>
      <c r="AX7" s="22">
        <v>2014</v>
      </c>
      <c r="AY7" s="22">
        <v>2014</v>
      </c>
      <c r="AZ7" s="22">
        <v>2015</v>
      </c>
      <c r="BA7" s="22">
        <v>2015</v>
      </c>
      <c r="BB7" s="22">
        <v>2015</v>
      </c>
      <c r="BC7" s="22">
        <v>2015</v>
      </c>
      <c r="BD7" s="22">
        <v>2014</v>
      </c>
      <c r="BE7" s="22">
        <v>2014</v>
      </c>
      <c r="BF7" s="10"/>
    </row>
    <row r="8" spans="1:58" x14ac:dyDescent="0.35">
      <c r="A8" s="16" t="s">
        <v>9457</v>
      </c>
      <c r="B8" s="11" t="s">
        <v>9458</v>
      </c>
      <c r="C8" s="20">
        <v>2014</v>
      </c>
      <c r="D8" s="20">
        <v>2014</v>
      </c>
      <c r="E8" s="20">
        <v>2014</v>
      </c>
      <c r="F8" s="20">
        <v>2014</v>
      </c>
      <c r="G8" s="20">
        <v>2014</v>
      </c>
      <c r="H8" s="20">
        <v>2014</v>
      </c>
      <c r="I8" s="20">
        <v>2014</v>
      </c>
      <c r="J8" s="20">
        <v>2015</v>
      </c>
      <c r="K8" s="20">
        <v>2015</v>
      </c>
      <c r="L8" s="20">
        <v>2015</v>
      </c>
      <c r="M8" s="22">
        <v>2016</v>
      </c>
      <c r="N8" s="22">
        <v>2016</v>
      </c>
      <c r="O8" s="22">
        <v>2015</v>
      </c>
      <c r="P8" s="22">
        <v>2015</v>
      </c>
      <c r="Q8" s="22">
        <v>2014</v>
      </c>
      <c r="R8" s="22" t="s">
        <v>17</v>
      </c>
      <c r="S8" s="22">
        <v>2016</v>
      </c>
      <c r="T8" s="22">
        <v>2013</v>
      </c>
      <c r="U8" s="22">
        <v>2014</v>
      </c>
      <c r="V8" s="22">
        <v>2014</v>
      </c>
      <c r="W8" s="22">
        <v>2015</v>
      </c>
      <c r="X8" s="22" t="s">
        <v>17</v>
      </c>
      <c r="Y8" s="22" t="s">
        <v>17</v>
      </c>
      <c r="Z8" s="22">
        <v>2014</v>
      </c>
      <c r="AA8" s="22">
        <v>2014</v>
      </c>
      <c r="AB8" s="22" t="s">
        <v>17</v>
      </c>
      <c r="AC8" s="22">
        <v>2014</v>
      </c>
      <c r="AD8" s="22">
        <v>2015</v>
      </c>
      <c r="AE8" s="22" t="s">
        <v>17</v>
      </c>
      <c r="AF8" s="22" t="s">
        <v>17</v>
      </c>
      <c r="AG8" s="21" t="s">
        <v>17</v>
      </c>
      <c r="AH8" s="22">
        <v>2014</v>
      </c>
      <c r="AI8" s="22">
        <v>2015</v>
      </c>
      <c r="AJ8" s="22">
        <v>2016</v>
      </c>
      <c r="AK8" s="23" t="s">
        <v>17</v>
      </c>
      <c r="AL8" s="23">
        <v>2015</v>
      </c>
      <c r="AM8" s="22">
        <v>2015</v>
      </c>
      <c r="AN8" s="22">
        <v>2014</v>
      </c>
      <c r="AO8" s="22">
        <v>2014</v>
      </c>
      <c r="AP8" s="22">
        <v>2014</v>
      </c>
      <c r="AQ8" s="22" t="s">
        <v>17</v>
      </c>
      <c r="AR8" s="22">
        <v>2009</v>
      </c>
      <c r="AS8" s="22">
        <v>2014</v>
      </c>
      <c r="AT8" s="22" t="s">
        <v>17</v>
      </c>
      <c r="AU8" s="22">
        <v>2012</v>
      </c>
      <c r="AV8" s="22">
        <v>2013</v>
      </c>
      <c r="AW8" s="22">
        <v>2014</v>
      </c>
      <c r="AX8" s="22">
        <v>2014</v>
      </c>
      <c r="AY8" s="22">
        <v>2014</v>
      </c>
      <c r="AZ8" s="22">
        <v>2011</v>
      </c>
      <c r="BA8" s="22">
        <v>2015</v>
      </c>
      <c r="BB8" s="22">
        <v>2015</v>
      </c>
      <c r="BC8" s="22">
        <v>2015</v>
      </c>
      <c r="BD8" s="22">
        <v>2014</v>
      </c>
      <c r="BE8" s="22">
        <v>2014</v>
      </c>
      <c r="BF8" s="10"/>
    </row>
    <row r="9" spans="1:58" x14ac:dyDescent="0.35">
      <c r="A9" s="16" t="s">
        <v>9452</v>
      </c>
      <c r="B9" s="11" t="s">
        <v>9453</v>
      </c>
      <c r="C9" s="20">
        <v>2014</v>
      </c>
      <c r="D9" s="20">
        <v>2014</v>
      </c>
      <c r="E9" s="20">
        <v>2014</v>
      </c>
      <c r="F9" s="20">
        <v>2014</v>
      </c>
      <c r="G9" s="20">
        <v>2014</v>
      </c>
      <c r="H9" s="20">
        <v>2014</v>
      </c>
      <c r="I9" s="20">
        <v>2014</v>
      </c>
      <c r="J9" s="20">
        <v>2015</v>
      </c>
      <c r="K9" s="20">
        <v>2015</v>
      </c>
      <c r="L9" s="20">
        <v>2015</v>
      </c>
      <c r="M9" s="22">
        <v>2016</v>
      </c>
      <c r="N9" s="22">
        <v>2016</v>
      </c>
      <c r="O9" s="22">
        <v>2015</v>
      </c>
      <c r="P9" s="22">
        <v>2015</v>
      </c>
      <c r="Q9" s="22">
        <v>2014</v>
      </c>
      <c r="R9" s="22">
        <v>2005</v>
      </c>
      <c r="S9" s="22">
        <v>2016</v>
      </c>
      <c r="T9" s="22">
        <v>2013</v>
      </c>
      <c r="U9" s="22">
        <v>2014</v>
      </c>
      <c r="V9" s="22">
        <v>2014</v>
      </c>
      <c r="W9" s="22">
        <v>2015</v>
      </c>
      <c r="X9" s="22">
        <v>2005</v>
      </c>
      <c r="Y9" s="22">
        <v>2013</v>
      </c>
      <c r="Z9" s="22">
        <v>2014</v>
      </c>
      <c r="AA9" s="22">
        <v>2014</v>
      </c>
      <c r="AB9" s="22">
        <v>2014</v>
      </c>
      <c r="AC9" s="22">
        <v>2014</v>
      </c>
      <c r="AD9" s="22">
        <v>2015</v>
      </c>
      <c r="AE9" s="22" t="s">
        <v>17</v>
      </c>
      <c r="AF9" s="22">
        <v>2014</v>
      </c>
      <c r="AG9" s="21">
        <v>2013</v>
      </c>
      <c r="AH9" s="22">
        <v>2014</v>
      </c>
      <c r="AI9" s="22">
        <v>2015</v>
      </c>
      <c r="AJ9" s="22">
        <v>2016</v>
      </c>
      <c r="AK9" s="23" t="s">
        <v>17</v>
      </c>
      <c r="AL9" s="23">
        <v>2015</v>
      </c>
      <c r="AM9" s="22">
        <v>2015</v>
      </c>
      <c r="AN9" s="22">
        <v>2014</v>
      </c>
      <c r="AO9" s="22">
        <v>2014</v>
      </c>
      <c r="AP9" s="22" t="s">
        <v>17</v>
      </c>
      <c r="AQ9" s="22" t="s">
        <v>17</v>
      </c>
      <c r="AR9" s="22">
        <v>2015</v>
      </c>
      <c r="AS9" s="22">
        <v>2014</v>
      </c>
      <c r="AT9" s="22">
        <v>2015</v>
      </c>
      <c r="AU9" s="22">
        <v>2012</v>
      </c>
      <c r="AV9" s="22">
        <v>2013</v>
      </c>
      <c r="AW9" s="22">
        <v>2014</v>
      </c>
      <c r="AX9" s="22">
        <v>2014</v>
      </c>
      <c r="AY9" s="22">
        <v>2014</v>
      </c>
      <c r="AZ9" s="22">
        <v>2015</v>
      </c>
      <c r="BA9" s="22">
        <v>2015</v>
      </c>
      <c r="BB9" s="22" t="s">
        <v>17</v>
      </c>
      <c r="BC9" s="22">
        <v>2015</v>
      </c>
      <c r="BD9" s="22">
        <v>2014</v>
      </c>
      <c r="BE9" s="22">
        <v>2014</v>
      </c>
      <c r="BF9" s="10"/>
    </row>
    <row r="10" spans="1:58" x14ac:dyDescent="0.35">
      <c r="A10" s="16" t="s">
        <v>2465</v>
      </c>
      <c r="B10" s="11" t="s">
        <v>9454</v>
      </c>
      <c r="C10" s="20">
        <v>2014</v>
      </c>
      <c r="D10" s="20">
        <v>2014</v>
      </c>
      <c r="E10" s="20">
        <v>2014</v>
      </c>
      <c r="F10" s="20">
        <v>2014</v>
      </c>
      <c r="G10" s="20">
        <v>2014</v>
      </c>
      <c r="H10" s="20">
        <v>2014</v>
      </c>
      <c r="I10" s="20">
        <v>2014</v>
      </c>
      <c r="J10" s="20">
        <v>2015</v>
      </c>
      <c r="K10" s="20">
        <v>2015</v>
      </c>
      <c r="L10" s="20">
        <v>2015</v>
      </c>
      <c r="M10" s="22">
        <v>2016</v>
      </c>
      <c r="N10" s="22">
        <v>2016</v>
      </c>
      <c r="O10" s="22">
        <v>2015</v>
      </c>
      <c r="P10" s="22">
        <v>2015</v>
      </c>
      <c r="Q10" s="22">
        <v>2014</v>
      </c>
      <c r="R10" s="22">
        <v>2010</v>
      </c>
      <c r="S10" s="22">
        <v>2016</v>
      </c>
      <c r="T10" s="22">
        <v>2013</v>
      </c>
      <c r="U10" s="22">
        <v>2014</v>
      </c>
      <c r="V10" s="22">
        <v>2014</v>
      </c>
      <c r="W10" s="22">
        <v>2015</v>
      </c>
      <c r="X10" s="22">
        <v>2010</v>
      </c>
      <c r="Y10" s="22">
        <v>2013</v>
      </c>
      <c r="Z10" s="22">
        <v>2014</v>
      </c>
      <c r="AA10" s="22">
        <v>2014</v>
      </c>
      <c r="AB10" s="22">
        <v>2014</v>
      </c>
      <c r="AC10" s="22">
        <v>2014</v>
      </c>
      <c r="AD10" s="22">
        <v>2015</v>
      </c>
      <c r="AE10" s="22" t="s">
        <v>17</v>
      </c>
      <c r="AF10" s="22">
        <v>2014</v>
      </c>
      <c r="AG10" s="21">
        <v>2013</v>
      </c>
      <c r="AH10" s="22">
        <v>2014</v>
      </c>
      <c r="AI10" s="22">
        <v>2015</v>
      </c>
      <c r="AJ10" s="22">
        <v>2016</v>
      </c>
      <c r="AK10" s="23">
        <v>2015</v>
      </c>
      <c r="AL10" s="23">
        <v>2015</v>
      </c>
      <c r="AM10" s="22">
        <v>2015</v>
      </c>
      <c r="AN10" s="22">
        <v>2014</v>
      </c>
      <c r="AO10" s="22">
        <v>2014</v>
      </c>
      <c r="AP10" s="22">
        <v>2014</v>
      </c>
      <c r="AQ10" s="22">
        <v>2014</v>
      </c>
      <c r="AR10" s="22">
        <v>2011</v>
      </c>
      <c r="AS10" s="22">
        <v>2014</v>
      </c>
      <c r="AT10" s="22">
        <v>2015</v>
      </c>
      <c r="AU10" s="22">
        <v>2012</v>
      </c>
      <c r="AV10" s="22">
        <v>2011</v>
      </c>
      <c r="AW10" s="22">
        <v>2014</v>
      </c>
      <c r="AX10" s="22">
        <v>2014</v>
      </c>
      <c r="AY10" s="22">
        <v>2014</v>
      </c>
      <c r="AZ10" s="22">
        <v>2015</v>
      </c>
      <c r="BA10" s="22">
        <v>2015</v>
      </c>
      <c r="BB10" s="22">
        <v>2015</v>
      </c>
      <c r="BC10" s="22">
        <v>2015</v>
      </c>
      <c r="BD10" s="22">
        <v>2014</v>
      </c>
      <c r="BE10" s="22">
        <v>2014</v>
      </c>
      <c r="BF10" s="10"/>
    </row>
    <row r="11" spans="1:58" x14ac:dyDescent="0.35">
      <c r="A11" s="16" t="s">
        <v>9459</v>
      </c>
      <c r="B11" s="11" t="s">
        <v>9460</v>
      </c>
      <c r="C11" s="20">
        <v>2014</v>
      </c>
      <c r="D11" s="20">
        <v>2014</v>
      </c>
      <c r="E11" s="20">
        <v>2014</v>
      </c>
      <c r="F11" s="20">
        <v>2014</v>
      </c>
      <c r="G11" s="20">
        <v>2014</v>
      </c>
      <c r="H11" s="20">
        <v>2014</v>
      </c>
      <c r="I11" s="20">
        <v>2014</v>
      </c>
      <c r="J11" s="20">
        <v>2015</v>
      </c>
      <c r="K11" s="20">
        <v>2015</v>
      </c>
      <c r="L11" s="20">
        <v>2015</v>
      </c>
      <c r="M11" s="22">
        <v>2016</v>
      </c>
      <c r="N11" s="22">
        <v>2016</v>
      </c>
      <c r="O11" s="22">
        <v>2015</v>
      </c>
      <c r="P11" s="22">
        <v>2015</v>
      </c>
      <c r="Q11" s="22">
        <v>2014</v>
      </c>
      <c r="R11" s="22" t="s">
        <v>17</v>
      </c>
      <c r="S11" s="22">
        <v>2016</v>
      </c>
      <c r="T11" s="22">
        <v>2013</v>
      </c>
      <c r="U11" s="22">
        <v>2014</v>
      </c>
      <c r="V11" s="22" t="s">
        <v>17</v>
      </c>
      <c r="W11" s="22">
        <v>2015</v>
      </c>
      <c r="X11" s="22">
        <v>2007</v>
      </c>
      <c r="Y11" s="22">
        <v>2011</v>
      </c>
      <c r="Z11" s="22">
        <v>2014</v>
      </c>
      <c r="AA11" s="22">
        <v>2014</v>
      </c>
      <c r="AB11" s="22">
        <v>2013</v>
      </c>
      <c r="AC11" s="22">
        <v>2014</v>
      </c>
      <c r="AD11" s="22">
        <v>2015</v>
      </c>
      <c r="AE11" s="22" t="s">
        <v>17</v>
      </c>
      <c r="AF11" s="22">
        <v>2014</v>
      </c>
      <c r="AG11" s="21">
        <v>2010</v>
      </c>
      <c r="AH11" s="22">
        <v>2014</v>
      </c>
      <c r="AI11" s="22">
        <v>2015</v>
      </c>
      <c r="AJ11" s="22">
        <v>2016</v>
      </c>
      <c r="AK11" s="23" t="s">
        <v>17</v>
      </c>
      <c r="AL11" s="23">
        <v>2015</v>
      </c>
      <c r="AM11" s="22">
        <v>2015</v>
      </c>
      <c r="AN11" s="22">
        <v>2014</v>
      </c>
      <c r="AO11" s="22">
        <v>2014</v>
      </c>
      <c r="AP11" s="22">
        <v>2014</v>
      </c>
      <c r="AQ11" s="22" t="s">
        <v>17</v>
      </c>
      <c r="AR11" s="22">
        <v>2015</v>
      </c>
      <c r="AS11" s="22">
        <v>2014</v>
      </c>
      <c r="AT11" s="22">
        <v>2015</v>
      </c>
      <c r="AU11" s="22">
        <v>2012</v>
      </c>
      <c r="AV11" s="22" t="s">
        <v>17</v>
      </c>
      <c r="AW11" s="22">
        <v>2014</v>
      </c>
      <c r="AX11" s="22">
        <v>2014</v>
      </c>
      <c r="AY11" s="22">
        <v>2014</v>
      </c>
      <c r="AZ11" s="22">
        <v>2015</v>
      </c>
      <c r="BA11" s="22">
        <v>2015</v>
      </c>
      <c r="BB11" s="22">
        <v>2015</v>
      </c>
      <c r="BC11" s="22">
        <v>2015</v>
      </c>
      <c r="BD11" s="22">
        <v>2014</v>
      </c>
      <c r="BE11" s="22">
        <v>2014</v>
      </c>
      <c r="BF11" s="10"/>
    </row>
    <row r="12" spans="1:58" x14ac:dyDescent="0.35">
      <c r="A12" s="16" t="s">
        <v>9461</v>
      </c>
      <c r="B12" s="11" t="s">
        <v>9462</v>
      </c>
      <c r="C12" s="20">
        <v>2014</v>
      </c>
      <c r="D12" s="20">
        <v>2014</v>
      </c>
      <c r="E12" s="20">
        <v>2014</v>
      </c>
      <c r="F12" s="20">
        <v>2014</v>
      </c>
      <c r="G12" s="20">
        <v>2014</v>
      </c>
      <c r="H12" s="20">
        <v>2014</v>
      </c>
      <c r="I12" s="20">
        <v>2014</v>
      </c>
      <c r="J12" s="20">
        <v>2015</v>
      </c>
      <c r="K12" s="20">
        <v>2015</v>
      </c>
      <c r="L12" s="20">
        <v>2015</v>
      </c>
      <c r="M12" s="22">
        <v>2016</v>
      </c>
      <c r="N12" s="22">
        <v>2016</v>
      </c>
      <c r="O12" s="22">
        <v>2015</v>
      </c>
      <c r="P12" s="22">
        <v>2015</v>
      </c>
      <c r="Q12" s="22">
        <v>2014</v>
      </c>
      <c r="R12" s="22" t="s">
        <v>17</v>
      </c>
      <c r="S12" s="22">
        <v>2016</v>
      </c>
      <c r="T12" s="22">
        <v>2013</v>
      </c>
      <c r="U12" s="22">
        <v>2014</v>
      </c>
      <c r="V12" s="22" t="s">
        <v>17</v>
      </c>
      <c r="W12" s="22">
        <v>2015</v>
      </c>
      <c r="X12" s="22" t="s">
        <v>17</v>
      </c>
      <c r="Y12" s="22">
        <v>2011</v>
      </c>
      <c r="Z12" s="22">
        <v>2014</v>
      </c>
      <c r="AA12" s="22">
        <v>2014</v>
      </c>
      <c r="AB12" s="22" t="s">
        <v>17</v>
      </c>
      <c r="AC12" s="22">
        <v>2014</v>
      </c>
      <c r="AD12" s="22">
        <v>2015</v>
      </c>
      <c r="AE12" s="22" t="s">
        <v>17</v>
      </c>
      <c r="AF12" s="22">
        <v>2014</v>
      </c>
      <c r="AG12" s="21">
        <v>2012</v>
      </c>
      <c r="AH12" s="22">
        <v>2014</v>
      </c>
      <c r="AI12" s="22">
        <v>2015</v>
      </c>
      <c r="AJ12" s="22">
        <v>2016</v>
      </c>
      <c r="AK12" s="23" t="s">
        <v>17</v>
      </c>
      <c r="AL12" s="23">
        <v>2015</v>
      </c>
      <c r="AM12" s="22">
        <v>2015</v>
      </c>
      <c r="AN12" s="22">
        <v>2014</v>
      </c>
      <c r="AO12" s="22">
        <v>2014</v>
      </c>
      <c r="AP12" s="22">
        <v>2014</v>
      </c>
      <c r="AQ12" s="22">
        <v>2014</v>
      </c>
      <c r="AR12" s="22">
        <v>2015</v>
      </c>
      <c r="AS12" s="22">
        <v>2014</v>
      </c>
      <c r="AT12" s="22">
        <v>2015</v>
      </c>
      <c r="AU12" s="22">
        <v>2012</v>
      </c>
      <c r="AV12" s="22" t="s">
        <v>17</v>
      </c>
      <c r="AW12" s="22">
        <v>2014</v>
      </c>
      <c r="AX12" s="22">
        <v>2014</v>
      </c>
      <c r="AY12" s="22">
        <v>2014</v>
      </c>
      <c r="AZ12" s="22">
        <v>2015</v>
      </c>
      <c r="BA12" s="22">
        <v>2015</v>
      </c>
      <c r="BB12" s="22">
        <v>2015</v>
      </c>
      <c r="BC12" s="22">
        <v>2015</v>
      </c>
      <c r="BD12" s="22">
        <v>2014</v>
      </c>
      <c r="BE12" s="22">
        <v>2014</v>
      </c>
      <c r="BF12" s="10"/>
    </row>
    <row r="13" spans="1:58" x14ac:dyDescent="0.35">
      <c r="A13" s="16" t="s">
        <v>9463</v>
      </c>
      <c r="B13" s="11" t="s">
        <v>9464</v>
      </c>
      <c r="C13" s="20">
        <v>2014</v>
      </c>
      <c r="D13" s="20">
        <v>2014</v>
      </c>
      <c r="E13" s="20">
        <v>2014</v>
      </c>
      <c r="F13" s="20">
        <v>2014</v>
      </c>
      <c r="G13" s="20">
        <v>2014</v>
      </c>
      <c r="H13" s="20">
        <v>2014</v>
      </c>
      <c r="I13" s="20">
        <v>2014</v>
      </c>
      <c r="J13" s="20">
        <v>2015</v>
      </c>
      <c r="K13" s="20">
        <v>2015</v>
      </c>
      <c r="L13" s="20">
        <v>2015</v>
      </c>
      <c r="M13" s="22">
        <v>2016</v>
      </c>
      <c r="N13" s="22">
        <v>2016</v>
      </c>
      <c r="O13" s="22">
        <v>2015</v>
      </c>
      <c r="P13" s="22">
        <v>2015</v>
      </c>
      <c r="Q13" s="22">
        <v>2014</v>
      </c>
      <c r="R13" s="22">
        <v>2006</v>
      </c>
      <c r="S13" s="22">
        <v>2016</v>
      </c>
      <c r="T13" s="22">
        <v>2013</v>
      </c>
      <c r="U13" s="22">
        <v>2014</v>
      </c>
      <c r="V13" s="22">
        <v>2014</v>
      </c>
      <c r="W13" s="22">
        <v>2015</v>
      </c>
      <c r="X13" s="22">
        <v>2013</v>
      </c>
      <c r="Y13" s="22">
        <v>2013</v>
      </c>
      <c r="Z13" s="22">
        <v>2014</v>
      </c>
      <c r="AA13" s="22">
        <v>2014</v>
      </c>
      <c r="AB13" s="22">
        <v>2014</v>
      </c>
      <c r="AC13" s="22">
        <v>2014</v>
      </c>
      <c r="AD13" s="22">
        <v>2015</v>
      </c>
      <c r="AE13" s="22">
        <v>2012</v>
      </c>
      <c r="AF13" s="22">
        <v>2014</v>
      </c>
      <c r="AG13" s="21">
        <v>2008</v>
      </c>
      <c r="AH13" s="22">
        <v>2014</v>
      </c>
      <c r="AI13" s="22">
        <v>2015</v>
      </c>
      <c r="AJ13" s="22">
        <v>2016</v>
      </c>
      <c r="AK13" s="23">
        <v>2015</v>
      </c>
      <c r="AL13" s="23">
        <v>2015</v>
      </c>
      <c r="AM13" s="22">
        <v>2015</v>
      </c>
      <c r="AN13" s="22">
        <v>2014</v>
      </c>
      <c r="AO13" s="22">
        <v>2014</v>
      </c>
      <c r="AP13" s="22" t="s">
        <v>17</v>
      </c>
      <c r="AQ13" s="22" t="s">
        <v>17</v>
      </c>
      <c r="AR13" s="22" t="s">
        <v>17</v>
      </c>
      <c r="AS13" s="22">
        <v>2014</v>
      </c>
      <c r="AT13" s="22">
        <v>2015</v>
      </c>
      <c r="AU13" s="22">
        <v>2012</v>
      </c>
      <c r="AV13" s="22">
        <v>2014</v>
      </c>
      <c r="AW13" s="22">
        <v>2014</v>
      </c>
      <c r="AX13" s="22">
        <v>2014</v>
      </c>
      <c r="AY13" s="22">
        <v>2014</v>
      </c>
      <c r="AZ13" s="22">
        <v>2015</v>
      </c>
      <c r="BA13" s="22">
        <v>2015</v>
      </c>
      <c r="BB13" s="22">
        <v>2015</v>
      </c>
      <c r="BC13" s="22">
        <v>2015</v>
      </c>
      <c r="BD13" s="22">
        <v>2014</v>
      </c>
      <c r="BE13" s="22">
        <v>2014</v>
      </c>
      <c r="BF13" s="10"/>
    </row>
    <row r="14" spans="1:58" x14ac:dyDescent="0.35">
      <c r="A14" s="16" t="s">
        <v>9474</v>
      </c>
      <c r="B14" s="11" t="s">
        <v>9475</v>
      </c>
      <c r="C14" s="20">
        <v>2014</v>
      </c>
      <c r="D14" s="20">
        <v>2014</v>
      </c>
      <c r="E14" s="20">
        <v>2014</v>
      </c>
      <c r="F14" s="20">
        <v>2014</v>
      </c>
      <c r="G14" s="20">
        <v>2014</v>
      </c>
      <c r="H14" s="20">
        <v>2014</v>
      </c>
      <c r="I14" s="20">
        <v>2014</v>
      </c>
      <c r="J14" s="20">
        <v>2015</v>
      </c>
      <c r="K14" s="20">
        <v>2015</v>
      </c>
      <c r="L14" s="20">
        <v>2015</v>
      </c>
      <c r="M14" s="22">
        <v>2016</v>
      </c>
      <c r="N14" s="22">
        <v>2016</v>
      </c>
      <c r="O14" s="22">
        <v>2015</v>
      </c>
      <c r="P14" s="22">
        <v>2015</v>
      </c>
      <c r="Q14" s="22">
        <v>2014</v>
      </c>
      <c r="R14" s="22" t="s">
        <v>17</v>
      </c>
      <c r="S14" s="22">
        <v>2016</v>
      </c>
      <c r="T14" s="22">
        <v>2013</v>
      </c>
      <c r="U14" s="22">
        <v>2014</v>
      </c>
      <c r="V14" s="22" t="s">
        <v>17</v>
      </c>
      <c r="W14" s="22">
        <v>2015</v>
      </c>
      <c r="X14" s="22" t="s">
        <v>17</v>
      </c>
      <c r="Y14" s="22">
        <v>2008</v>
      </c>
      <c r="Z14" s="22">
        <v>2014</v>
      </c>
      <c r="AA14" s="22">
        <v>2014</v>
      </c>
      <c r="AB14" s="22">
        <v>2013</v>
      </c>
      <c r="AC14" s="22">
        <v>2014</v>
      </c>
      <c r="AD14" s="22">
        <v>2015</v>
      </c>
      <c r="AE14" s="22" t="s">
        <v>17</v>
      </c>
      <c r="AF14" s="22">
        <v>2014</v>
      </c>
      <c r="AG14" s="21" t="s">
        <v>17</v>
      </c>
      <c r="AH14" s="22">
        <v>2014</v>
      </c>
      <c r="AI14" s="22">
        <v>2015</v>
      </c>
      <c r="AJ14" s="22">
        <v>2016</v>
      </c>
      <c r="AK14" s="23" t="s">
        <v>17</v>
      </c>
      <c r="AL14" s="23">
        <v>2015</v>
      </c>
      <c r="AM14" s="22">
        <v>2015</v>
      </c>
      <c r="AN14" s="22">
        <v>2014</v>
      </c>
      <c r="AO14" s="22">
        <v>2014</v>
      </c>
      <c r="AP14" s="22">
        <v>2014</v>
      </c>
      <c r="AQ14" s="22">
        <v>2014</v>
      </c>
      <c r="AR14" s="22" t="s">
        <v>17</v>
      </c>
      <c r="AS14" s="22">
        <v>2014</v>
      </c>
      <c r="AT14" s="22">
        <v>2015</v>
      </c>
      <c r="AU14" s="22">
        <v>2012</v>
      </c>
      <c r="AV14" s="22" t="s">
        <v>17</v>
      </c>
      <c r="AW14" s="22">
        <v>2014</v>
      </c>
      <c r="AX14" s="22">
        <v>2014</v>
      </c>
      <c r="AY14" s="22">
        <v>2014</v>
      </c>
      <c r="AZ14" s="22">
        <v>2015</v>
      </c>
      <c r="BA14" s="22">
        <v>2015</v>
      </c>
      <c r="BB14" s="22">
        <v>2015</v>
      </c>
      <c r="BC14" s="22">
        <v>2015</v>
      </c>
      <c r="BD14" s="22">
        <v>2014</v>
      </c>
      <c r="BE14" s="22">
        <v>2014</v>
      </c>
      <c r="BF14" s="10"/>
    </row>
    <row r="15" spans="1:58" x14ac:dyDescent="0.35">
      <c r="A15" s="16" t="s">
        <v>9472</v>
      </c>
      <c r="B15" s="11" t="s">
        <v>9473</v>
      </c>
      <c r="C15" s="20">
        <v>2014</v>
      </c>
      <c r="D15" s="20">
        <v>2014</v>
      </c>
      <c r="E15" s="20">
        <v>2014</v>
      </c>
      <c r="F15" s="20">
        <v>2014</v>
      </c>
      <c r="G15" s="20">
        <v>2014</v>
      </c>
      <c r="H15" s="20">
        <v>2014</v>
      </c>
      <c r="I15" s="20">
        <v>2014</v>
      </c>
      <c r="J15" s="20">
        <v>2015</v>
      </c>
      <c r="K15" s="20">
        <v>2015</v>
      </c>
      <c r="L15" s="20">
        <v>2015</v>
      </c>
      <c r="M15" s="22">
        <v>2016</v>
      </c>
      <c r="N15" s="22">
        <v>2016</v>
      </c>
      <c r="O15" s="22">
        <v>2015</v>
      </c>
      <c r="P15" s="22">
        <v>2015</v>
      </c>
      <c r="Q15" s="22">
        <v>2014</v>
      </c>
      <c r="R15" s="22" t="s">
        <v>17</v>
      </c>
      <c r="S15" s="22">
        <v>2016</v>
      </c>
      <c r="T15" s="22">
        <v>2013</v>
      </c>
      <c r="U15" s="22">
        <v>2014</v>
      </c>
      <c r="V15" s="22" t="s">
        <v>17</v>
      </c>
      <c r="W15" s="22">
        <v>2015</v>
      </c>
      <c r="X15" s="22" t="s">
        <v>17</v>
      </c>
      <c r="Y15" s="22">
        <v>2012</v>
      </c>
      <c r="Z15" s="22">
        <v>2014</v>
      </c>
      <c r="AA15" s="22">
        <v>2014</v>
      </c>
      <c r="AB15" s="22" t="s">
        <v>17</v>
      </c>
      <c r="AC15" s="22">
        <v>2014</v>
      </c>
      <c r="AD15" s="22">
        <v>2015</v>
      </c>
      <c r="AE15" s="22" t="s">
        <v>17</v>
      </c>
      <c r="AF15" s="22">
        <v>2014</v>
      </c>
      <c r="AG15" s="21" t="s">
        <v>17</v>
      </c>
      <c r="AH15" s="22">
        <v>2014</v>
      </c>
      <c r="AI15" s="22">
        <v>2015</v>
      </c>
      <c r="AJ15" s="22">
        <v>2016</v>
      </c>
      <c r="AK15" s="23" t="s">
        <v>17</v>
      </c>
      <c r="AL15" s="23">
        <v>2015</v>
      </c>
      <c r="AM15" s="22">
        <v>2015</v>
      </c>
      <c r="AN15" s="22">
        <v>2014</v>
      </c>
      <c r="AO15" s="22">
        <v>2014</v>
      </c>
      <c r="AP15" s="22">
        <v>2014</v>
      </c>
      <c r="AQ15" s="22">
        <v>2014</v>
      </c>
      <c r="AR15" s="22">
        <v>2011</v>
      </c>
      <c r="AS15" s="22">
        <v>2014</v>
      </c>
      <c r="AT15" s="22">
        <v>2015</v>
      </c>
      <c r="AU15" s="22">
        <v>2012</v>
      </c>
      <c r="AV15" s="22">
        <v>2010</v>
      </c>
      <c r="AW15" s="22">
        <v>2014</v>
      </c>
      <c r="AX15" s="22">
        <v>2014</v>
      </c>
      <c r="AY15" s="22">
        <v>2014</v>
      </c>
      <c r="AZ15" s="22">
        <v>2015</v>
      </c>
      <c r="BA15" s="22">
        <v>2015</v>
      </c>
      <c r="BB15" s="22">
        <v>2015</v>
      </c>
      <c r="BC15" s="22">
        <v>2015</v>
      </c>
      <c r="BD15" s="22">
        <v>2014</v>
      </c>
      <c r="BE15" s="22">
        <v>2014</v>
      </c>
      <c r="BF15" s="10"/>
    </row>
    <row r="16" spans="1:58" x14ac:dyDescent="0.35">
      <c r="A16" s="16" t="s">
        <v>1586</v>
      </c>
      <c r="B16" s="11" t="s">
        <v>9470</v>
      </c>
      <c r="C16" s="20">
        <v>2014</v>
      </c>
      <c r="D16" s="20">
        <v>2014</v>
      </c>
      <c r="E16" s="20">
        <v>2014</v>
      </c>
      <c r="F16" s="20">
        <v>2014</v>
      </c>
      <c r="G16" s="20">
        <v>2014</v>
      </c>
      <c r="H16" s="20">
        <v>2014</v>
      </c>
      <c r="I16" s="20">
        <v>2014</v>
      </c>
      <c r="J16" s="20">
        <v>2015</v>
      </c>
      <c r="K16" s="20">
        <v>2015</v>
      </c>
      <c r="L16" s="20">
        <v>2015</v>
      </c>
      <c r="M16" s="22">
        <v>2016</v>
      </c>
      <c r="N16" s="22">
        <v>2016</v>
      </c>
      <c r="O16" s="22">
        <v>2015</v>
      </c>
      <c r="P16" s="22">
        <v>2015</v>
      </c>
      <c r="Q16" s="22">
        <v>2014</v>
      </c>
      <c r="R16" s="22">
        <v>2011</v>
      </c>
      <c r="S16" s="22">
        <v>2016</v>
      </c>
      <c r="T16" s="22">
        <v>2013</v>
      </c>
      <c r="U16" s="22">
        <v>2014</v>
      </c>
      <c r="V16" s="22">
        <v>2014</v>
      </c>
      <c r="W16" s="22">
        <v>2015</v>
      </c>
      <c r="X16" s="22">
        <v>2014</v>
      </c>
      <c r="Y16" s="22">
        <v>2011</v>
      </c>
      <c r="Z16" s="22">
        <v>2014</v>
      </c>
      <c r="AA16" s="22">
        <v>2014</v>
      </c>
      <c r="AB16" s="22">
        <v>2014</v>
      </c>
      <c r="AC16" s="22">
        <v>2014</v>
      </c>
      <c r="AD16" s="22">
        <v>2015</v>
      </c>
      <c r="AE16" s="22">
        <v>2012</v>
      </c>
      <c r="AF16" s="22">
        <v>2014</v>
      </c>
      <c r="AG16" s="21">
        <v>2010</v>
      </c>
      <c r="AH16" s="22">
        <v>2014</v>
      </c>
      <c r="AI16" s="22">
        <v>2015</v>
      </c>
      <c r="AJ16" s="22">
        <v>2016</v>
      </c>
      <c r="AK16" s="23">
        <v>2015</v>
      </c>
      <c r="AL16" s="23">
        <v>2015</v>
      </c>
      <c r="AM16" s="22">
        <v>2015</v>
      </c>
      <c r="AN16" s="22">
        <v>2014</v>
      </c>
      <c r="AO16" s="22">
        <v>2014</v>
      </c>
      <c r="AP16" s="22">
        <v>2014</v>
      </c>
      <c r="AQ16" s="22">
        <v>2014</v>
      </c>
      <c r="AR16" s="22">
        <v>2015</v>
      </c>
      <c r="AS16" s="22">
        <v>2014</v>
      </c>
      <c r="AT16" s="22">
        <v>2015</v>
      </c>
      <c r="AU16" s="22">
        <v>2012</v>
      </c>
      <c r="AV16" s="22">
        <v>2013</v>
      </c>
      <c r="AW16" s="22">
        <v>2014</v>
      </c>
      <c r="AX16" s="22">
        <v>2014</v>
      </c>
      <c r="AY16" s="22">
        <v>2014</v>
      </c>
      <c r="AZ16" s="22">
        <v>2015</v>
      </c>
      <c r="BA16" s="22">
        <v>2015</v>
      </c>
      <c r="BB16" s="22">
        <v>2015</v>
      </c>
      <c r="BC16" s="22">
        <v>2015</v>
      </c>
      <c r="BD16" s="22">
        <v>2014</v>
      </c>
      <c r="BE16" s="22">
        <v>2014</v>
      </c>
      <c r="BF16" s="10"/>
    </row>
    <row r="17" spans="1:58" x14ac:dyDescent="0.35">
      <c r="A17" s="16" t="s">
        <v>9486</v>
      </c>
      <c r="B17" s="11" t="s">
        <v>9487</v>
      </c>
      <c r="C17" s="20">
        <v>2014</v>
      </c>
      <c r="D17" s="20">
        <v>2014</v>
      </c>
      <c r="E17" s="20">
        <v>2014</v>
      </c>
      <c r="F17" s="20">
        <v>2014</v>
      </c>
      <c r="G17" s="20">
        <v>2014</v>
      </c>
      <c r="H17" s="20">
        <v>2014</v>
      </c>
      <c r="I17" s="20">
        <v>2014</v>
      </c>
      <c r="J17" s="20">
        <v>2015</v>
      </c>
      <c r="K17" s="20">
        <v>2015</v>
      </c>
      <c r="L17" s="20">
        <v>2015</v>
      </c>
      <c r="M17" s="22">
        <v>2016</v>
      </c>
      <c r="N17" s="22">
        <v>2016</v>
      </c>
      <c r="O17" s="22">
        <v>2015</v>
      </c>
      <c r="P17" s="22">
        <v>2015</v>
      </c>
      <c r="Q17" s="22">
        <v>2014</v>
      </c>
      <c r="R17" s="22">
        <v>2012</v>
      </c>
      <c r="S17" s="22">
        <v>2016</v>
      </c>
      <c r="T17" s="22">
        <v>2013</v>
      </c>
      <c r="U17" s="22">
        <v>2014</v>
      </c>
      <c r="V17" s="22" t="s">
        <v>17</v>
      </c>
      <c r="W17" s="22">
        <v>2015</v>
      </c>
      <c r="X17" s="22">
        <v>2013</v>
      </c>
      <c r="Y17" s="22">
        <v>2010</v>
      </c>
      <c r="Z17" s="22">
        <v>2014</v>
      </c>
      <c r="AA17" s="22">
        <v>2014</v>
      </c>
      <c r="AB17" s="22">
        <v>2013</v>
      </c>
      <c r="AC17" s="22">
        <v>2014</v>
      </c>
      <c r="AD17" s="22">
        <v>2015</v>
      </c>
      <c r="AE17" s="22" t="s">
        <v>17</v>
      </c>
      <c r="AF17" s="22">
        <v>2014</v>
      </c>
      <c r="AG17" s="21" t="s">
        <v>17</v>
      </c>
      <c r="AH17" s="22">
        <v>2014</v>
      </c>
      <c r="AI17" s="22">
        <v>2015</v>
      </c>
      <c r="AJ17" s="22">
        <v>2016</v>
      </c>
      <c r="AK17" s="23" t="s">
        <v>17</v>
      </c>
      <c r="AL17" s="23">
        <v>2015</v>
      </c>
      <c r="AM17" s="22">
        <v>2015</v>
      </c>
      <c r="AN17" s="22">
        <v>2014</v>
      </c>
      <c r="AO17" s="22">
        <v>2014</v>
      </c>
      <c r="AP17" s="22">
        <v>2014</v>
      </c>
      <c r="AQ17" s="22">
        <v>2014</v>
      </c>
      <c r="AR17" s="22">
        <v>2011</v>
      </c>
      <c r="AS17" s="22">
        <v>2014</v>
      </c>
      <c r="AT17" s="22">
        <v>2015</v>
      </c>
      <c r="AU17" s="22">
        <v>2012</v>
      </c>
      <c r="AV17" s="22" t="s">
        <v>17</v>
      </c>
      <c r="AW17" s="22">
        <v>2014</v>
      </c>
      <c r="AX17" s="22">
        <v>2014</v>
      </c>
      <c r="AY17" s="22">
        <v>2014</v>
      </c>
      <c r="AZ17" s="22">
        <v>2015</v>
      </c>
      <c r="BA17" s="22">
        <v>2015</v>
      </c>
      <c r="BB17" s="22">
        <v>2015</v>
      </c>
      <c r="BC17" s="22">
        <v>2015</v>
      </c>
      <c r="BD17" s="22">
        <v>2014</v>
      </c>
      <c r="BE17" s="22">
        <v>2014</v>
      </c>
      <c r="BF17" s="10"/>
    </row>
    <row r="18" spans="1:58" x14ac:dyDescent="0.35">
      <c r="A18" s="16" t="s">
        <v>2114</v>
      </c>
      <c r="B18" s="11" t="s">
        <v>9478</v>
      </c>
      <c r="C18" s="20">
        <v>2014</v>
      </c>
      <c r="D18" s="20">
        <v>2014</v>
      </c>
      <c r="E18" s="20">
        <v>2014</v>
      </c>
      <c r="F18" s="20">
        <v>2014</v>
      </c>
      <c r="G18" s="20">
        <v>2014</v>
      </c>
      <c r="H18" s="20">
        <v>2014</v>
      </c>
      <c r="I18" s="20">
        <v>2014</v>
      </c>
      <c r="J18" s="20">
        <v>2015</v>
      </c>
      <c r="K18" s="20">
        <v>2015</v>
      </c>
      <c r="L18" s="20">
        <v>2015</v>
      </c>
      <c r="M18" s="22">
        <v>2016</v>
      </c>
      <c r="N18" s="22">
        <v>2016</v>
      </c>
      <c r="O18" s="22">
        <v>2015</v>
      </c>
      <c r="P18" s="22">
        <v>2015</v>
      </c>
      <c r="Q18" s="22">
        <v>2014</v>
      </c>
      <c r="R18" s="22">
        <v>2005</v>
      </c>
      <c r="S18" s="22">
        <v>2016</v>
      </c>
      <c r="T18" s="22">
        <v>2013</v>
      </c>
      <c r="U18" s="22">
        <v>2014</v>
      </c>
      <c r="V18" s="22">
        <v>2014</v>
      </c>
      <c r="W18" s="22">
        <v>2015</v>
      </c>
      <c r="X18" s="22">
        <v>2005</v>
      </c>
      <c r="Y18" s="22">
        <v>2013</v>
      </c>
      <c r="Z18" s="22">
        <v>2014</v>
      </c>
      <c r="AA18" s="22">
        <v>2014</v>
      </c>
      <c r="AB18" s="22">
        <v>2014</v>
      </c>
      <c r="AC18" s="22">
        <v>2014</v>
      </c>
      <c r="AD18" s="22">
        <v>2015</v>
      </c>
      <c r="AE18" s="22" t="s">
        <v>17</v>
      </c>
      <c r="AF18" s="22">
        <v>2014</v>
      </c>
      <c r="AG18" s="21">
        <v>2012</v>
      </c>
      <c r="AH18" s="22">
        <v>2014</v>
      </c>
      <c r="AI18" s="22">
        <v>2015</v>
      </c>
      <c r="AJ18" s="22">
        <v>2016</v>
      </c>
      <c r="AK18" s="23" t="s">
        <v>17</v>
      </c>
      <c r="AL18" s="23">
        <v>2015</v>
      </c>
      <c r="AM18" s="22">
        <v>2015</v>
      </c>
      <c r="AN18" s="22">
        <v>2014</v>
      </c>
      <c r="AO18" s="22">
        <v>2014</v>
      </c>
      <c r="AP18" s="22" t="s">
        <v>17</v>
      </c>
      <c r="AQ18" s="22" t="s">
        <v>17</v>
      </c>
      <c r="AR18" s="22">
        <v>2015</v>
      </c>
      <c r="AS18" s="22">
        <v>2014</v>
      </c>
      <c r="AT18" s="22">
        <v>2015</v>
      </c>
      <c r="AU18" s="22">
        <v>2012</v>
      </c>
      <c r="AV18" s="22">
        <v>2009</v>
      </c>
      <c r="AW18" s="22">
        <v>2014</v>
      </c>
      <c r="AX18" s="22">
        <v>2014</v>
      </c>
      <c r="AY18" s="22">
        <v>2014</v>
      </c>
      <c r="AZ18" s="22">
        <v>2015</v>
      </c>
      <c r="BA18" s="22">
        <v>2015</v>
      </c>
      <c r="BB18" s="22">
        <v>2015</v>
      </c>
      <c r="BC18" s="22">
        <v>2015</v>
      </c>
      <c r="BD18" s="22">
        <v>2014</v>
      </c>
      <c r="BE18" s="22">
        <v>2014</v>
      </c>
      <c r="BF18" s="10"/>
    </row>
    <row r="19" spans="1:58" x14ac:dyDescent="0.35">
      <c r="A19" s="16" t="s">
        <v>9466</v>
      </c>
      <c r="B19" s="11" t="s">
        <v>9467</v>
      </c>
      <c r="C19" s="20">
        <v>2014</v>
      </c>
      <c r="D19" s="20">
        <v>2014</v>
      </c>
      <c r="E19" s="20">
        <v>2014</v>
      </c>
      <c r="F19" s="20">
        <v>2014</v>
      </c>
      <c r="G19" s="20">
        <v>2014</v>
      </c>
      <c r="H19" s="20">
        <v>2014</v>
      </c>
      <c r="I19" s="20">
        <v>2014</v>
      </c>
      <c r="J19" s="20">
        <v>2015</v>
      </c>
      <c r="K19" s="20">
        <v>2015</v>
      </c>
      <c r="L19" s="20">
        <v>2015</v>
      </c>
      <c r="M19" s="22">
        <v>2016</v>
      </c>
      <c r="N19" s="22">
        <v>2016</v>
      </c>
      <c r="O19" s="22">
        <v>2015</v>
      </c>
      <c r="P19" s="22">
        <v>2015</v>
      </c>
      <c r="Q19" s="22">
        <v>2014</v>
      </c>
      <c r="R19" s="22" t="s">
        <v>17</v>
      </c>
      <c r="S19" s="22">
        <v>2016</v>
      </c>
      <c r="T19" s="22">
        <v>2013</v>
      </c>
      <c r="U19" s="22">
        <v>2014</v>
      </c>
      <c r="V19" s="22" t="s">
        <v>17</v>
      </c>
      <c r="W19" s="22">
        <v>2015</v>
      </c>
      <c r="X19" s="22" t="s">
        <v>17</v>
      </c>
      <c r="Y19" s="22">
        <v>2013</v>
      </c>
      <c r="Z19" s="22">
        <v>2014</v>
      </c>
      <c r="AA19" s="22">
        <v>2014</v>
      </c>
      <c r="AB19" s="22" t="s">
        <v>17</v>
      </c>
      <c r="AC19" s="22">
        <v>2014</v>
      </c>
      <c r="AD19" s="22">
        <v>2015</v>
      </c>
      <c r="AE19" s="22" t="s">
        <v>17</v>
      </c>
      <c r="AF19" s="22">
        <v>2014</v>
      </c>
      <c r="AG19" s="21">
        <v>2012</v>
      </c>
      <c r="AH19" s="22">
        <v>2014</v>
      </c>
      <c r="AI19" s="22">
        <v>2015</v>
      </c>
      <c r="AJ19" s="22">
        <v>2016</v>
      </c>
      <c r="AK19" s="23" t="s">
        <v>17</v>
      </c>
      <c r="AL19" s="23">
        <v>2015</v>
      </c>
      <c r="AM19" s="22">
        <v>2015</v>
      </c>
      <c r="AN19" s="22">
        <v>2014</v>
      </c>
      <c r="AO19" s="22">
        <v>2014</v>
      </c>
      <c r="AP19" s="22">
        <v>2014</v>
      </c>
      <c r="AQ19" s="22">
        <v>2014</v>
      </c>
      <c r="AR19" s="22" t="s">
        <v>17</v>
      </c>
      <c r="AS19" s="22">
        <v>2014</v>
      </c>
      <c r="AT19" s="22">
        <v>2015</v>
      </c>
      <c r="AU19" s="22">
        <v>2012</v>
      </c>
      <c r="AV19" s="22" t="s">
        <v>17</v>
      </c>
      <c r="AW19" s="22">
        <v>2014</v>
      </c>
      <c r="AX19" s="22">
        <v>2014</v>
      </c>
      <c r="AY19" s="22">
        <v>2014</v>
      </c>
      <c r="AZ19" s="22">
        <v>2015</v>
      </c>
      <c r="BA19" s="22">
        <v>2015</v>
      </c>
      <c r="BB19" s="22">
        <v>2015</v>
      </c>
      <c r="BC19" s="22">
        <v>2015</v>
      </c>
      <c r="BD19" s="22">
        <v>2014</v>
      </c>
      <c r="BE19" s="22">
        <v>2014</v>
      </c>
      <c r="BF19" s="10"/>
    </row>
    <row r="20" spans="1:58" x14ac:dyDescent="0.35">
      <c r="A20" s="16" t="s">
        <v>9479</v>
      </c>
      <c r="B20" s="11" t="s">
        <v>9480</v>
      </c>
      <c r="C20" s="20">
        <v>2014</v>
      </c>
      <c r="D20" s="20">
        <v>2014</v>
      </c>
      <c r="E20" s="20">
        <v>2014</v>
      </c>
      <c r="F20" s="20">
        <v>2014</v>
      </c>
      <c r="G20" s="20">
        <v>2014</v>
      </c>
      <c r="H20" s="20">
        <v>2014</v>
      </c>
      <c r="I20" s="20">
        <v>2014</v>
      </c>
      <c r="J20" s="20">
        <v>2015</v>
      </c>
      <c r="K20" s="20">
        <v>2015</v>
      </c>
      <c r="L20" s="20">
        <v>2015</v>
      </c>
      <c r="M20" s="22">
        <v>2016</v>
      </c>
      <c r="N20" s="22">
        <v>2016</v>
      </c>
      <c r="O20" s="22">
        <v>2015</v>
      </c>
      <c r="P20" s="22">
        <v>2015</v>
      </c>
      <c r="Q20" s="22">
        <v>2014</v>
      </c>
      <c r="R20" s="22">
        <v>2011</v>
      </c>
      <c r="S20" s="22">
        <v>2016</v>
      </c>
      <c r="T20" s="22">
        <v>2013</v>
      </c>
      <c r="U20" s="22">
        <v>2014</v>
      </c>
      <c r="V20" s="22">
        <v>2014</v>
      </c>
      <c r="W20" s="22">
        <v>2015</v>
      </c>
      <c r="X20" s="22">
        <v>2011</v>
      </c>
      <c r="Y20" s="22">
        <v>2010</v>
      </c>
      <c r="Z20" s="22">
        <v>2014</v>
      </c>
      <c r="AA20" s="22">
        <v>2014</v>
      </c>
      <c r="AB20" s="22">
        <v>2014</v>
      </c>
      <c r="AC20" s="22">
        <v>2014</v>
      </c>
      <c r="AD20" s="22">
        <v>2015</v>
      </c>
      <c r="AE20" s="22">
        <v>2012</v>
      </c>
      <c r="AF20" s="22">
        <v>2014</v>
      </c>
      <c r="AG20" s="21" t="s">
        <v>17</v>
      </c>
      <c r="AH20" s="22">
        <v>2014</v>
      </c>
      <c r="AI20" s="22">
        <v>2015</v>
      </c>
      <c r="AJ20" s="22">
        <v>2016</v>
      </c>
      <c r="AK20" s="23" t="s">
        <v>17</v>
      </c>
      <c r="AL20" s="23">
        <v>2015</v>
      </c>
      <c r="AM20" s="22">
        <v>2015</v>
      </c>
      <c r="AN20" s="22">
        <v>2014</v>
      </c>
      <c r="AO20" s="22">
        <v>2014</v>
      </c>
      <c r="AP20" s="22" t="s">
        <v>17</v>
      </c>
      <c r="AQ20" s="22">
        <v>2012</v>
      </c>
      <c r="AR20" s="22" t="s">
        <v>17</v>
      </c>
      <c r="AS20" s="22">
        <v>2014</v>
      </c>
      <c r="AT20" s="22" t="s">
        <v>17</v>
      </c>
      <c r="AU20" s="22">
        <v>2012</v>
      </c>
      <c r="AV20" s="22" t="s">
        <v>17</v>
      </c>
      <c r="AW20" s="22">
        <v>2014</v>
      </c>
      <c r="AX20" s="22">
        <v>2014</v>
      </c>
      <c r="AY20" s="22">
        <v>2014</v>
      </c>
      <c r="AZ20" s="22">
        <v>2015</v>
      </c>
      <c r="BA20" s="22">
        <v>2015</v>
      </c>
      <c r="BB20" s="22">
        <v>2015</v>
      </c>
      <c r="BC20" s="22">
        <v>2015</v>
      </c>
      <c r="BD20" s="22">
        <v>2014</v>
      </c>
      <c r="BE20" s="22">
        <v>2014</v>
      </c>
      <c r="BF20" s="10"/>
    </row>
    <row r="21" spans="1:58" x14ac:dyDescent="0.35">
      <c r="A21" s="16" t="s">
        <v>1058</v>
      </c>
      <c r="B21" s="11" t="s">
        <v>9468</v>
      </c>
      <c r="C21" s="20">
        <v>2014</v>
      </c>
      <c r="D21" s="20">
        <v>2014</v>
      </c>
      <c r="E21" s="20">
        <v>2014</v>
      </c>
      <c r="F21" s="20">
        <v>2014</v>
      </c>
      <c r="G21" s="20">
        <v>2014</v>
      </c>
      <c r="H21" s="20">
        <v>2014</v>
      </c>
      <c r="I21" s="20">
        <v>2014</v>
      </c>
      <c r="J21" s="20">
        <v>2015</v>
      </c>
      <c r="K21" s="20">
        <v>2015</v>
      </c>
      <c r="L21" s="20">
        <v>2015</v>
      </c>
      <c r="M21" s="22">
        <v>2016</v>
      </c>
      <c r="N21" s="22">
        <v>2016</v>
      </c>
      <c r="O21" s="22">
        <v>2015</v>
      </c>
      <c r="P21" s="22">
        <v>2015</v>
      </c>
      <c r="Q21" s="22">
        <v>2014</v>
      </c>
      <c r="R21" s="22">
        <v>2012</v>
      </c>
      <c r="S21" s="22">
        <v>2016</v>
      </c>
      <c r="T21" s="22">
        <v>2013</v>
      </c>
      <c r="U21" s="22">
        <v>2014</v>
      </c>
      <c r="V21" s="22">
        <v>2014</v>
      </c>
      <c r="W21" s="22">
        <v>2015</v>
      </c>
      <c r="X21" s="22">
        <v>2014</v>
      </c>
      <c r="Y21" s="22">
        <v>2010</v>
      </c>
      <c r="Z21" s="22">
        <v>2014</v>
      </c>
      <c r="AA21" s="22">
        <v>2014</v>
      </c>
      <c r="AB21" s="22">
        <v>2014</v>
      </c>
      <c r="AC21" s="22">
        <v>2014</v>
      </c>
      <c r="AD21" s="22">
        <v>2015</v>
      </c>
      <c r="AE21" s="22">
        <v>2012</v>
      </c>
      <c r="AF21" s="22">
        <v>2014</v>
      </c>
      <c r="AG21" s="21">
        <v>2011</v>
      </c>
      <c r="AH21" s="22">
        <v>2014</v>
      </c>
      <c r="AI21" s="22">
        <v>2015</v>
      </c>
      <c r="AJ21" s="22">
        <v>2016</v>
      </c>
      <c r="AK21" s="23" t="s">
        <v>17</v>
      </c>
      <c r="AL21" s="23">
        <v>2015</v>
      </c>
      <c r="AM21" s="22">
        <v>2015</v>
      </c>
      <c r="AN21" s="22">
        <v>2014</v>
      </c>
      <c r="AO21" s="22">
        <v>2014</v>
      </c>
      <c r="AP21" s="22">
        <v>2014</v>
      </c>
      <c r="AQ21" s="22">
        <v>2014</v>
      </c>
      <c r="AR21" s="22">
        <v>2015</v>
      </c>
      <c r="AS21" s="22">
        <v>2014</v>
      </c>
      <c r="AT21" s="22">
        <v>2015</v>
      </c>
      <c r="AU21" s="22">
        <v>2012</v>
      </c>
      <c r="AV21" s="22">
        <v>2006</v>
      </c>
      <c r="AW21" s="22">
        <v>2014</v>
      </c>
      <c r="AX21" s="22">
        <v>2014</v>
      </c>
      <c r="AY21" s="22">
        <v>2014</v>
      </c>
      <c r="AZ21" s="22">
        <v>2015</v>
      </c>
      <c r="BA21" s="22">
        <v>2015</v>
      </c>
      <c r="BB21" s="22">
        <v>2015</v>
      </c>
      <c r="BC21" s="22">
        <v>2015</v>
      </c>
      <c r="BD21" s="22">
        <v>2014</v>
      </c>
      <c r="BE21" s="22">
        <v>2014</v>
      </c>
      <c r="BF21" s="10"/>
    </row>
    <row r="22" spans="1:58" x14ac:dyDescent="0.35">
      <c r="A22" s="16" t="s">
        <v>9490</v>
      </c>
      <c r="B22" s="11" t="s">
        <v>9491</v>
      </c>
      <c r="C22" s="20">
        <v>2014</v>
      </c>
      <c r="D22" s="20">
        <v>2014</v>
      </c>
      <c r="E22" s="20">
        <v>2014</v>
      </c>
      <c r="F22" s="20">
        <v>2014</v>
      </c>
      <c r="G22" s="20">
        <v>2014</v>
      </c>
      <c r="H22" s="20">
        <v>2014</v>
      </c>
      <c r="I22" s="20">
        <v>2014</v>
      </c>
      <c r="J22" s="20">
        <v>2015</v>
      </c>
      <c r="K22" s="20">
        <v>2015</v>
      </c>
      <c r="L22" s="20">
        <v>2015</v>
      </c>
      <c r="M22" s="22">
        <v>2016</v>
      </c>
      <c r="N22" s="22">
        <v>2016</v>
      </c>
      <c r="O22" s="22">
        <v>2015</v>
      </c>
      <c r="P22" s="22">
        <v>2015</v>
      </c>
      <c r="Q22" s="22">
        <v>2014</v>
      </c>
      <c r="R22" s="22">
        <v>2010</v>
      </c>
      <c r="S22" s="22">
        <v>2016</v>
      </c>
      <c r="T22" s="22">
        <v>2013</v>
      </c>
      <c r="U22" s="22">
        <v>2014</v>
      </c>
      <c r="V22" s="22">
        <v>2014</v>
      </c>
      <c r="W22" s="22">
        <v>2015</v>
      </c>
      <c r="X22" s="22">
        <v>2010</v>
      </c>
      <c r="Y22" s="22">
        <v>2012</v>
      </c>
      <c r="Z22" s="22">
        <v>2014</v>
      </c>
      <c r="AA22" s="22">
        <v>2014</v>
      </c>
      <c r="AB22" s="22">
        <v>2013</v>
      </c>
      <c r="AC22" s="22">
        <v>2014</v>
      </c>
      <c r="AD22" s="22">
        <v>2015</v>
      </c>
      <c r="AE22" s="22">
        <v>2012</v>
      </c>
      <c r="AF22" s="22">
        <v>2014</v>
      </c>
      <c r="AG22" s="21">
        <v>2012</v>
      </c>
      <c r="AH22" s="22">
        <v>2014</v>
      </c>
      <c r="AI22" s="22">
        <v>2015</v>
      </c>
      <c r="AJ22" s="22">
        <v>2016</v>
      </c>
      <c r="AK22" s="23" t="s">
        <v>17</v>
      </c>
      <c r="AL22" s="23" t="s">
        <v>17</v>
      </c>
      <c r="AM22" s="22">
        <v>2015</v>
      </c>
      <c r="AN22" s="22">
        <v>2014</v>
      </c>
      <c r="AO22" s="22">
        <v>2014</v>
      </c>
      <c r="AP22" s="22">
        <v>2014</v>
      </c>
      <c r="AQ22" s="22">
        <v>2014</v>
      </c>
      <c r="AR22" s="22">
        <v>2015</v>
      </c>
      <c r="AS22" s="22">
        <v>2014</v>
      </c>
      <c r="AT22" s="22">
        <v>2015</v>
      </c>
      <c r="AU22" s="22">
        <v>2012</v>
      </c>
      <c r="AV22" s="22" t="s">
        <v>17</v>
      </c>
      <c r="AW22" s="22">
        <v>2014</v>
      </c>
      <c r="AX22" s="22">
        <v>2014</v>
      </c>
      <c r="AY22" s="22">
        <v>2014</v>
      </c>
      <c r="AZ22" s="22">
        <v>2015</v>
      </c>
      <c r="BA22" s="22">
        <v>2015</v>
      </c>
      <c r="BB22" s="22">
        <v>2015</v>
      </c>
      <c r="BC22" s="22">
        <v>2015</v>
      </c>
      <c r="BD22" s="22">
        <v>2014</v>
      </c>
      <c r="BE22" s="22">
        <v>2014</v>
      </c>
      <c r="BF22" s="10"/>
    </row>
    <row r="23" spans="1:58" x14ac:dyDescent="0.35">
      <c r="A23" s="16" t="s">
        <v>9483</v>
      </c>
      <c r="B23" s="11" t="s">
        <v>9484</v>
      </c>
      <c r="C23" s="20">
        <v>2014</v>
      </c>
      <c r="D23" s="20">
        <v>2014</v>
      </c>
      <c r="E23" s="20">
        <v>2014</v>
      </c>
      <c r="F23" s="20">
        <v>2014</v>
      </c>
      <c r="G23" s="20">
        <v>2014</v>
      </c>
      <c r="H23" s="20">
        <v>2014</v>
      </c>
      <c r="I23" s="20">
        <v>2014</v>
      </c>
      <c r="J23" s="20">
        <v>2015</v>
      </c>
      <c r="K23" s="20">
        <v>2015</v>
      </c>
      <c r="L23" s="20">
        <v>2015</v>
      </c>
      <c r="M23" s="22">
        <v>2016</v>
      </c>
      <c r="N23" s="22">
        <v>2016</v>
      </c>
      <c r="O23" s="22">
        <v>2015</v>
      </c>
      <c r="P23" s="22">
        <v>2015</v>
      </c>
      <c r="Q23" s="22">
        <v>2014</v>
      </c>
      <c r="R23" s="22">
        <v>2008</v>
      </c>
      <c r="S23" s="22">
        <v>2016</v>
      </c>
      <c r="T23" s="22">
        <v>2013</v>
      </c>
      <c r="U23" s="22">
        <v>2014</v>
      </c>
      <c r="V23" s="22">
        <v>2014</v>
      </c>
      <c r="W23" s="22">
        <v>2015</v>
      </c>
      <c r="X23" s="22">
        <v>2008</v>
      </c>
      <c r="Y23" s="22">
        <v>2012</v>
      </c>
      <c r="Z23" s="22">
        <v>2014</v>
      </c>
      <c r="AA23" s="22">
        <v>2014</v>
      </c>
      <c r="AB23" s="22">
        <v>2014</v>
      </c>
      <c r="AC23" s="22">
        <v>2014</v>
      </c>
      <c r="AD23" s="22">
        <v>2015</v>
      </c>
      <c r="AE23" s="22">
        <v>2012</v>
      </c>
      <c r="AF23" s="22">
        <v>2014</v>
      </c>
      <c r="AG23" s="21">
        <v>2013</v>
      </c>
      <c r="AH23" s="22">
        <v>2014</v>
      </c>
      <c r="AI23" s="22">
        <v>2015</v>
      </c>
      <c r="AJ23" s="22">
        <v>2016</v>
      </c>
      <c r="AK23" s="23" t="s">
        <v>17</v>
      </c>
      <c r="AL23" s="23">
        <v>2015</v>
      </c>
      <c r="AM23" s="22">
        <v>2015</v>
      </c>
      <c r="AN23" s="22">
        <v>2014</v>
      </c>
      <c r="AO23" s="22">
        <v>2014</v>
      </c>
      <c r="AP23" s="22">
        <v>2014</v>
      </c>
      <c r="AQ23" s="22">
        <v>2014</v>
      </c>
      <c r="AR23" s="22">
        <v>2011</v>
      </c>
      <c r="AS23" s="22">
        <v>2014</v>
      </c>
      <c r="AT23" s="22">
        <v>2015</v>
      </c>
      <c r="AU23" s="22">
        <v>2012</v>
      </c>
      <c r="AV23" s="22">
        <v>2012</v>
      </c>
      <c r="AW23" s="22">
        <v>2014</v>
      </c>
      <c r="AX23" s="22">
        <v>2014</v>
      </c>
      <c r="AY23" s="22">
        <v>2014</v>
      </c>
      <c r="AZ23" s="22">
        <v>2015</v>
      </c>
      <c r="BA23" s="22">
        <v>2015</v>
      </c>
      <c r="BB23" s="22">
        <v>2015</v>
      </c>
      <c r="BC23" s="22">
        <v>2015</v>
      </c>
      <c r="BD23" s="22">
        <v>2014</v>
      </c>
      <c r="BE23" s="22">
        <v>2014</v>
      </c>
      <c r="BF23" s="10"/>
    </row>
    <row r="24" spans="1:58" x14ac:dyDescent="0.35">
      <c r="A24" s="16" t="s">
        <v>9476</v>
      </c>
      <c r="B24" s="11" t="s">
        <v>9477</v>
      </c>
      <c r="C24" s="20">
        <v>2014</v>
      </c>
      <c r="D24" s="20">
        <v>2014</v>
      </c>
      <c r="E24" s="20">
        <v>2014</v>
      </c>
      <c r="F24" s="20">
        <v>2014</v>
      </c>
      <c r="G24" s="20">
        <v>2014</v>
      </c>
      <c r="H24" s="20">
        <v>2014</v>
      </c>
      <c r="I24" s="20">
        <v>2014</v>
      </c>
      <c r="J24" s="20">
        <v>2015</v>
      </c>
      <c r="K24" s="20">
        <v>2015</v>
      </c>
      <c r="L24" s="20">
        <v>2015</v>
      </c>
      <c r="M24" s="22">
        <v>2016</v>
      </c>
      <c r="N24" s="22">
        <v>2016</v>
      </c>
      <c r="O24" s="22">
        <v>2015</v>
      </c>
      <c r="P24" s="22">
        <v>2015</v>
      </c>
      <c r="Q24" s="22">
        <v>2014</v>
      </c>
      <c r="R24" s="22">
        <v>2012</v>
      </c>
      <c r="S24" s="22">
        <v>2016</v>
      </c>
      <c r="T24" s="22">
        <v>2013</v>
      </c>
      <c r="U24" s="22">
        <v>2014</v>
      </c>
      <c r="V24" s="22">
        <v>2014</v>
      </c>
      <c r="W24" s="22">
        <v>2015</v>
      </c>
      <c r="X24" s="22">
        <v>2012</v>
      </c>
      <c r="Y24" s="22">
        <v>2013</v>
      </c>
      <c r="Z24" s="22">
        <v>2014</v>
      </c>
      <c r="AA24" s="22">
        <v>2014</v>
      </c>
      <c r="AB24" s="22" t="s">
        <v>17</v>
      </c>
      <c r="AC24" s="22">
        <v>2014</v>
      </c>
      <c r="AD24" s="22">
        <v>2015</v>
      </c>
      <c r="AE24" s="22" t="s">
        <v>17</v>
      </c>
      <c r="AF24" s="22">
        <v>2014</v>
      </c>
      <c r="AG24" s="21">
        <v>2007</v>
      </c>
      <c r="AH24" s="22">
        <v>2014</v>
      </c>
      <c r="AI24" s="22">
        <v>2015</v>
      </c>
      <c r="AJ24" s="22">
        <v>2016</v>
      </c>
      <c r="AK24" s="23">
        <v>2015</v>
      </c>
      <c r="AL24" s="23">
        <v>2015</v>
      </c>
      <c r="AM24" s="22">
        <v>2015</v>
      </c>
      <c r="AN24" s="22">
        <v>2014</v>
      </c>
      <c r="AO24" s="22">
        <v>2014</v>
      </c>
      <c r="AP24" s="22" t="s">
        <v>17</v>
      </c>
      <c r="AQ24" s="22">
        <v>2012</v>
      </c>
      <c r="AR24" s="22" t="s">
        <v>17</v>
      </c>
      <c r="AS24" s="22">
        <v>2014</v>
      </c>
      <c r="AT24" s="22">
        <v>2015</v>
      </c>
      <c r="AU24" s="22">
        <v>2012</v>
      </c>
      <c r="AV24" s="22">
        <v>2013</v>
      </c>
      <c r="AW24" s="22">
        <v>2014</v>
      </c>
      <c r="AX24" s="22">
        <v>2014</v>
      </c>
      <c r="AY24" s="22">
        <v>2014</v>
      </c>
      <c r="AZ24" s="22">
        <v>2015</v>
      </c>
      <c r="BA24" s="22">
        <v>2015</v>
      </c>
      <c r="BB24" s="22">
        <v>2015</v>
      </c>
      <c r="BC24" s="22">
        <v>2015</v>
      </c>
      <c r="BD24" s="22">
        <v>2014</v>
      </c>
      <c r="BE24" s="22">
        <v>2014</v>
      </c>
      <c r="BF24" s="10"/>
    </row>
    <row r="25" spans="1:58" x14ac:dyDescent="0.35">
      <c r="A25" s="16" t="s">
        <v>9492</v>
      </c>
      <c r="B25" s="11" t="s">
        <v>9493</v>
      </c>
      <c r="C25" s="20">
        <v>2014</v>
      </c>
      <c r="D25" s="20">
        <v>2014</v>
      </c>
      <c r="E25" s="20">
        <v>2014</v>
      </c>
      <c r="F25" s="20">
        <v>2014</v>
      </c>
      <c r="G25" s="20">
        <v>2014</v>
      </c>
      <c r="H25" s="20">
        <v>2014</v>
      </c>
      <c r="I25" s="20">
        <v>2014</v>
      </c>
      <c r="J25" s="20">
        <v>2015</v>
      </c>
      <c r="K25" s="20">
        <v>2015</v>
      </c>
      <c r="L25" s="20">
        <v>2015</v>
      </c>
      <c r="M25" s="22">
        <v>2016</v>
      </c>
      <c r="N25" s="22">
        <v>2016</v>
      </c>
      <c r="O25" s="22">
        <v>2015</v>
      </c>
      <c r="P25" s="22">
        <v>2015</v>
      </c>
      <c r="Q25" s="22">
        <v>2014</v>
      </c>
      <c r="R25" s="22" t="s">
        <v>17</v>
      </c>
      <c r="S25" s="22">
        <v>2016</v>
      </c>
      <c r="T25" s="22">
        <v>2013</v>
      </c>
      <c r="U25" s="22">
        <v>2014</v>
      </c>
      <c r="V25" s="22">
        <v>2014</v>
      </c>
      <c r="W25" s="22">
        <v>2015</v>
      </c>
      <c r="X25" s="22">
        <v>2007</v>
      </c>
      <c r="Y25" s="22">
        <v>2010</v>
      </c>
      <c r="Z25" s="22">
        <v>2014</v>
      </c>
      <c r="AA25" s="22">
        <v>2014</v>
      </c>
      <c r="AB25" s="22">
        <v>2014</v>
      </c>
      <c r="AC25" s="22">
        <v>2014</v>
      </c>
      <c r="AD25" s="22">
        <v>2015</v>
      </c>
      <c r="AE25" s="22">
        <v>2012</v>
      </c>
      <c r="AF25" s="22">
        <v>2014</v>
      </c>
      <c r="AG25" s="21">
        <v>2009</v>
      </c>
      <c r="AH25" s="22">
        <v>2014</v>
      </c>
      <c r="AI25" s="22">
        <v>2015</v>
      </c>
      <c r="AJ25" s="22">
        <v>2016</v>
      </c>
      <c r="AK25" s="23" t="s">
        <v>17</v>
      </c>
      <c r="AL25" s="23">
        <v>2015</v>
      </c>
      <c r="AM25" s="22">
        <v>2015</v>
      </c>
      <c r="AN25" s="22">
        <v>2014</v>
      </c>
      <c r="AO25" s="22">
        <v>2014</v>
      </c>
      <c r="AP25" s="22">
        <v>2014</v>
      </c>
      <c r="AQ25" s="22">
        <v>2014</v>
      </c>
      <c r="AR25" s="22">
        <v>2015</v>
      </c>
      <c r="AS25" s="22">
        <v>2014</v>
      </c>
      <c r="AT25" s="22">
        <v>2015</v>
      </c>
      <c r="AU25" s="22">
        <v>2012</v>
      </c>
      <c r="AV25" s="22">
        <v>2013</v>
      </c>
      <c r="AW25" s="22">
        <v>2014</v>
      </c>
      <c r="AX25" s="22">
        <v>2014</v>
      </c>
      <c r="AY25" s="22">
        <v>2014</v>
      </c>
      <c r="AZ25" s="22">
        <v>2015</v>
      </c>
      <c r="BA25" s="22">
        <v>2015</v>
      </c>
      <c r="BB25" s="22">
        <v>2015</v>
      </c>
      <c r="BC25" s="22">
        <v>2015</v>
      </c>
      <c r="BD25" s="22">
        <v>2014</v>
      </c>
      <c r="BE25" s="22">
        <v>2014</v>
      </c>
      <c r="BF25" s="10"/>
    </row>
    <row r="26" spans="1:58" x14ac:dyDescent="0.35">
      <c r="A26" s="16" t="s">
        <v>1644</v>
      </c>
      <c r="B26" s="11" t="s">
        <v>9485</v>
      </c>
      <c r="C26" s="20">
        <v>2014</v>
      </c>
      <c r="D26" s="20">
        <v>2014</v>
      </c>
      <c r="E26" s="20">
        <v>2014</v>
      </c>
      <c r="F26" s="20">
        <v>2014</v>
      </c>
      <c r="G26" s="20">
        <v>2014</v>
      </c>
      <c r="H26" s="20">
        <v>2014</v>
      </c>
      <c r="I26" s="20">
        <v>2014</v>
      </c>
      <c r="J26" s="20">
        <v>2015</v>
      </c>
      <c r="K26" s="20">
        <v>2015</v>
      </c>
      <c r="L26" s="20">
        <v>2015</v>
      </c>
      <c r="M26" s="22">
        <v>2016</v>
      </c>
      <c r="N26" s="22">
        <v>2016</v>
      </c>
      <c r="O26" s="22">
        <v>2015</v>
      </c>
      <c r="P26" s="22">
        <v>2015</v>
      </c>
      <c r="Q26" s="22">
        <v>2014</v>
      </c>
      <c r="R26" s="22">
        <v>2013</v>
      </c>
      <c r="S26" s="22">
        <v>2016</v>
      </c>
      <c r="T26" s="22">
        <v>2013</v>
      </c>
      <c r="U26" s="22">
        <v>2014</v>
      </c>
      <c r="V26" s="22">
        <v>2014</v>
      </c>
      <c r="W26" s="22">
        <v>2015</v>
      </c>
      <c r="X26" s="22">
        <v>2007</v>
      </c>
      <c r="Y26" s="22">
        <v>2013</v>
      </c>
      <c r="Z26" s="22">
        <v>2014</v>
      </c>
      <c r="AA26" s="22">
        <v>2014</v>
      </c>
      <c r="AB26" s="22">
        <v>2013</v>
      </c>
      <c r="AC26" s="22">
        <v>2014</v>
      </c>
      <c r="AD26" s="22">
        <v>2015</v>
      </c>
      <c r="AE26" s="22">
        <v>2012</v>
      </c>
      <c r="AF26" s="22">
        <v>2014</v>
      </c>
      <c r="AG26" s="21">
        <v>2013</v>
      </c>
      <c r="AH26" s="22">
        <v>2014</v>
      </c>
      <c r="AI26" s="22">
        <v>2015</v>
      </c>
      <c r="AJ26" s="22">
        <v>2016</v>
      </c>
      <c r="AK26" s="23" t="s">
        <v>17</v>
      </c>
      <c r="AL26" s="23">
        <v>2015</v>
      </c>
      <c r="AM26" s="22">
        <v>2015</v>
      </c>
      <c r="AN26" s="22">
        <v>2014</v>
      </c>
      <c r="AO26" s="22">
        <v>2014</v>
      </c>
      <c r="AP26" s="22">
        <v>2014</v>
      </c>
      <c r="AQ26" s="22">
        <v>2014</v>
      </c>
      <c r="AR26" s="22">
        <v>2011</v>
      </c>
      <c r="AS26" s="22">
        <v>2014</v>
      </c>
      <c r="AT26" s="22">
        <v>2015</v>
      </c>
      <c r="AU26" s="22">
        <v>2012</v>
      </c>
      <c r="AV26" s="22">
        <v>2013</v>
      </c>
      <c r="AW26" s="22">
        <v>2014</v>
      </c>
      <c r="AX26" s="22">
        <v>2014</v>
      </c>
      <c r="AY26" s="22">
        <v>2014</v>
      </c>
      <c r="AZ26" s="22">
        <v>2015</v>
      </c>
      <c r="BA26" s="22">
        <v>2015</v>
      </c>
      <c r="BB26" s="22">
        <v>2015</v>
      </c>
      <c r="BC26" s="22">
        <v>2015</v>
      </c>
      <c r="BD26" s="22">
        <v>2014</v>
      </c>
      <c r="BE26" s="22">
        <v>2014</v>
      </c>
      <c r="BF26" s="10"/>
    </row>
    <row r="27" spans="1:58" x14ac:dyDescent="0.35">
      <c r="A27" s="16" t="s">
        <v>10709</v>
      </c>
      <c r="B27" s="11" t="s">
        <v>9489</v>
      </c>
      <c r="C27" s="20">
        <v>2014</v>
      </c>
      <c r="D27" s="20">
        <v>2014</v>
      </c>
      <c r="E27" s="20">
        <v>2014</v>
      </c>
      <c r="F27" s="20">
        <v>2014</v>
      </c>
      <c r="G27" s="20">
        <v>2014</v>
      </c>
      <c r="H27" s="20">
        <v>2014</v>
      </c>
      <c r="I27" s="20">
        <v>2014</v>
      </c>
      <c r="J27" s="20">
        <v>2015</v>
      </c>
      <c r="K27" s="20">
        <v>2015</v>
      </c>
      <c r="L27" s="20">
        <v>2015</v>
      </c>
      <c r="M27" s="22">
        <v>2016</v>
      </c>
      <c r="N27" s="22">
        <v>2016</v>
      </c>
      <c r="O27" s="22">
        <v>2015</v>
      </c>
      <c r="P27" s="22">
        <v>2015</v>
      </c>
      <c r="Q27" s="22">
        <v>2014</v>
      </c>
      <c r="R27" s="22" t="s">
        <v>17</v>
      </c>
      <c r="S27" s="22">
        <v>2016</v>
      </c>
      <c r="T27" s="22">
        <v>2013</v>
      </c>
      <c r="U27" s="22">
        <v>2014</v>
      </c>
      <c r="V27" s="22" t="s">
        <v>17</v>
      </c>
      <c r="W27" s="22">
        <v>2015</v>
      </c>
      <c r="X27" s="22">
        <v>2009</v>
      </c>
      <c r="Y27" s="22">
        <v>2012</v>
      </c>
      <c r="Z27" s="22">
        <v>2014</v>
      </c>
      <c r="AA27" s="22">
        <v>2014</v>
      </c>
      <c r="AB27" s="22" t="s">
        <v>17</v>
      </c>
      <c r="AC27" s="22">
        <v>2014</v>
      </c>
      <c r="AD27" s="22">
        <v>2015</v>
      </c>
      <c r="AE27" s="22" t="s">
        <v>17</v>
      </c>
      <c r="AF27" s="22" t="s">
        <v>17</v>
      </c>
      <c r="AG27" s="21" t="s">
        <v>17</v>
      </c>
      <c r="AH27" s="22">
        <v>2014</v>
      </c>
      <c r="AI27" s="22">
        <v>2015</v>
      </c>
      <c r="AJ27" s="22">
        <v>2016</v>
      </c>
      <c r="AK27" s="23" t="s">
        <v>17</v>
      </c>
      <c r="AL27" s="23">
        <v>2015</v>
      </c>
      <c r="AM27" s="22">
        <v>2015</v>
      </c>
      <c r="AN27" s="22">
        <v>2014</v>
      </c>
      <c r="AO27" s="22">
        <v>2014</v>
      </c>
      <c r="AP27" s="22">
        <v>2014</v>
      </c>
      <c r="AQ27" s="22">
        <v>2014</v>
      </c>
      <c r="AR27" s="22">
        <v>2009</v>
      </c>
      <c r="AS27" s="22">
        <v>2014</v>
      </c>
      <c r="AT27" s="22">
        <v>2013</v>
      </c>
      <c r="AU27" s="22">
        <v>2012</v>
      </c>
      <c r="AV27" s="22">
        <v>2011</v>
      </c>
      <c r="AW27" s="22">
        <v>2014</v>
      </c>
      <c r="AX27" s="22">
        <v>2014</v>
      </c>
      <c r="AY27" s="22">
        <v>2014</v>
      </c>
      <c r="AZ27" s="22" t="s">
        <v>17</v>
      </c>
      <c r="BA27" s="22" t="s">
        <v>17</v>
      </c>
      <c r="BB27" s="22">
        <v>2015</v>
      </c>
      <c r="BC27" s="22">
        <v>2015</v>
      </c>
      <c r="BD27" s="22">
        <v>2014</v>
      </c>
      <c r="BE27" s="22">
        <v>2014</v>
      </c>
      <c r="BF27" s="10"/>
    </row>
    <row r="28" spans="1:58" x14ac:dyDescent="0.35">
      <c r="A28" s="16" t="s">
        <v>2730</v>
      </c>
      <c r="B28" s="11" t="s">
        <v>9471</v>
      </c>
      <c r="C28" s="20">
        <v>2014</v>
      </c>
      <c r="D28" s="20">
        <v>2014</v>
      </c>
      <c r="E28" s="20">
        <v>2014</v>
      </c>
      <c r="F28" s="20">
        <v>2014</v>
      </c>
      <c r="G28" s="20">
        <v>2014</v>
      </c>
      <c r="H28" s="20">
        <v>2014</v>
      </c>
      <c r="I28" s="20">
        <v>2014</v>
      </c>
      <c r="J28" s="20">
        <v>2015</v>
      </c>
      <c r="K28" s="20">
        <v>2015</v>
      </c>
      <c r="L28" s="20">
        <v>2015</v>
      </c>
      <c r="M28" s="22">
        <v>2016</v>
      </c>
      <c r="N28" s="22">
        <v>2016</v>
      </c>
      <c r="O28" s="22">
        <v>2015</v>
      </c>
      <c r="P28" s="22">
        <v>2015</v>
      </c>
      <c r="Q28" s="22">
        <v>2014</v>
      </c>
      <c r="R28" s="22" t="s">
        <v>17</v>
      </c>
      <c r="S28" s="22">
        <v>2016</v>
      </c>
      <c r="T28" s="22">
        <v>2013</v>
      </c>
      <c r="U28" s="22">
        <v>2014</v>
      </c>
      <c r="V28" s="22" t="s">
        <v>17</v>
      </c>
      <c r="W28" s="22">
        <v>2015</v>
      </c>
      <c r="X28" s="22">
        <v>2004</v>
      </c>
      <c r="Y28" s="22">
        <v>2012</v>
      </c>
      <c r="Z28" s="22">
        <v>2014</v>
      </c>
      <c r="AA28" s="22">
        <v>2014</v>
      </c>
      <c r="AB28" s="22" t="s">
        <v>17</v>
      </c>
      <c r="AC28" s="22">
        <v>2014</v>
      </c>
      <c r="AD28" s="22">
        <v>2015</v>
      </c>
      <c r="AE28" s="22" t="s">
        <v>17</v>
      </c>
      <c r="AF28" s="22">
        <v>2014</v>
      </c>
      <c r="AG28" s="21">
        <v>2012</v>
      </c>
      <c r="AH28" s="22">
        <v>2014</v>
      </c>
      <c r="AI28" s="22">
        <v>2015</v>
      </c>
      <c r="AJ28" s="22">
        <v>2016</v>
      </c>
      <c r="AK28" s="23" t="s">
        <v>17</v>
      </c>
      <c r="AL28" s="23">
        <v>2015</v>
      </c>
      <c r="AM28" s="22">
        <v>2015</v>
      </c>
      <c r="AN28" s="22">
        <v>2014</v>
      </c>
      <c r="AO28" s="22">
        <v>2014</v>
      </c>
      <c r="AP28" s="22">
        <v>2014</v>
      </c>
      <c r="AQ28" s="22">
        <v>2014</v>
      </c>
      <c r="AR28" s="22">
        <v>2015</v>
      </c>
      <c r="AS28" s="22">
        <v>2014</v>
      </c>
      <c r="AT28" s="22">
        <v>2015</v>
      </c>
      <c r="AU28" s="22">
        <v>2012</v>
      </c>
      <c r="AV28" s="22">
        <v>2011</v>
      </c>
      <c r="AW28" s="22">
        <v>2014</v>
      </c>
      <c r="AX28" s="22">
        <v>2014</v>
      </c>
      <c r="AY28" s="22">
        <v>2014</v>
      </c>
      <c r="AZ28" s="22">
        <v>2015</v>
      </c>
      <c r="BA28" s="22">
        <v>2015</v>
      </c>
      <c r="BB28" s="22">
        <v>2015</v>
      </c>
      <c r="BC28" s="22">
        <v>2015</v>
      </c>
      <c r="BD28" s="22">
        <v>2014</v>
      </c>
      <c r="BE28" s="22">
        <v>2014</v>
      </c>
      <c r="BF28" s="10"/>
    </row>
    <row r="29" spans="1:58" x14ac:dyDescent="0.35">
      <c r="A29" s="16" t="s">
        <v>155</v>
      </c>
      <c r="B29" s="11" t="s">
        <v>9469</v>
      </c>
      <c r="C29" s="20">
        <v>2014</v>
      </c>
      <c r="D29" s="20">
        <v>2014</v>
      </c>
      <c r="E29" s="20">
        <v>2014</v>
      </c>
      <c r="F29" s="20">
        <v>2014</v>
      </c>
      <c r="G29" s="20">
        <v>2014</v>
      </c>
      <c r="H29" s="20">
        <v>2014</v>
      </c>
      <c r="I29" s="20">
        <v>2014</v>
      </c>
      <c r="J29" s="20">
        <v>2015</v>
      </c>
      <c r="K29" s="20">
        <v>2015</v>
      </c>
      <c r="L29" s="20">
        <v>2015</v>
      </c>
      <c r="M29" s="22">
        <v>2016</v>
      </c>
      <c r="N29" s="22">
        <v>2016</v>
      </c>
      <c r="O29" s="22">
        <v>2015</v>
      </c>
      <c r="P29" s="22">
        <v>2015</v>
      </c>
      <c r="Q29" s="22">
        <v>2014</v>
      </c>
      <c r="R29" s="22">
        <v>2010</v>
      </c>
      <c r="S29" s="22">
        <v>2016</v>
      </c>
      <c r="T29" s="22">
        <v>2013</v>
      </c>
      <c r="U29" s="22">
        <v>2014</v>
      </c>
      <c r="V29" s="22">
        <v>2014</v>
      </c>
      <c r="W29" s="22">
        <v>2015</v>
      </c>
      <c r="X29" s="22">
        <v>2010</v>
      </c>
      <c r="Y29" s="22">
        <v>2010</v>
      </c>
      <c r="Z29" s="22">
        <v>2014</v>
      </c>
      <c r="AA29" s="22">
        <v>2014</v>
      </c>
      <c r="AB29" s="22">
        <v>2014</v>
      </c>
      <c r="AC29" s="22">
        <v>2014</v>
      </c>
      <c r="AD29" s="22">
        <v>2015</v>
      </c>
      <c r="AE29" s="22">
        <v>2012</v>
      </c>
      <c r="AF29" s="22">
        <v>2014</v>
      </c>
      <c r="AG29" s="21">
        <v>2009</v>
      </c>
      <c r="AH29" s="22">
        <v>2014</v>
      </c>
      <c r="AI29" s="22">
        <v>2015</v>
      </c>
      <c r="AJ29" s="22">
        <v>2016</v>
      </c>
      <c r="AK29" s="23" t="s">
        <v>17</v>
      </c>
      <c r="AL29" s="23">
        <v>2016</v>
      </c>
      <c r="AM29" s="22">
        <v>2015</v>
      </c>
      <c r="AN29" s="22">
        <v>2014</v>
      </c>
      <c r="AO29" s="22">
        <v>2014</v>
      </c>
      <c r="AP29" s="22">
        <v>2014</v>
      </c>
      <c r="AQ29" s="22">
        <v>2014</v>
      </c>
      <c r="AR29" s="22">
        <v>2015</v>
      </c>
      <c r="AS29" s="22">
        <v>2014</v>
      </c>
      <c r="AT29" s="22">
        <v>2015</v>
      </c>
      <c r="AU29" s="22">
        <v>2012</v>
      </c>
      <c r="AV29" s="22">
        <v>2007</v>
      </c>
      <c r="AW29" s="22">
        <v>2014</v>
      </c>
      <c r="AX29" s="22">
        <v>2014</v>
      </c>
      <c r="AY29" s="22">
        <v>2014</v>
      </c>
      <c r="AZ29" s="22">
        <v>2015</v>
      </c>
      <c r="BA29" s="22">
        <v>2015</v>
      </c>
      <c r="BB29" s="22">
        <v>2015</v>
      </c>
      <c r="BC29" s="22">
        <v>2015</v>
      </c>
      <c r="BD29" s="22">
        <v>2014</v>
      </c>
      <c r="BE29" s="22">
        <v>2014</v>
      </c>
      <c r="BF29" s="10"/>
    </row>
    <row r="30" spans="1:58" x14ac:dyDescent="0.35">
      <c r="A30" s="16" t="s">
        <v>2302</v>
      </c>
      <c r="B30" s="11" t="s">
        <v>9465</v>
      </c>
      <c r="C30" s="20">
        <v>2014</v>
      </c>
      <c r="D30" s="20">
        <v>2014</v>
      </c>
      <c r="E30" s="20">
        <v>2014</v>
      </c>
      <c r="F30" s="20">
        <v>2014</v>
      </c>
      <c r="G30" s="20">
        <v>2014</v>
      </c>
      <c r="H30" s="20">
        <v>2014</v>
      </c>
      <c r="I30" s="20">
        <v>2014</v>
      </c>
      <c r="J30" s="20">
        <v>2015</v>
      </c>
      <c r="K30" s="20">
        <v>2015</v>
      </c>
      <c r="L30" s="20">
        <v>2015</v>
      </c>
      <c r="M30" s="22">
        <v>2016</v>
      </c>
      <c r="N30" s="22">
        <v>2016</v>
      </c>
      <c r="O30" s="22">
        <v>2015</v>
      </c>
      <c r="P30" s="22">
        <v>2015</v>
      </c>
      <c r="Q30" s="22">
        <v>2014</v>
      </c>
      <c r="R30" s="22">
        <v>2010</v>
      </c>
      <c r="S30" s="22">
        <v>2016</v>
      </c>
      <c r="T30" s="22">
        <v>2013</v>
      </c>
      <c r="U30" s="22">
        <v>2014</v>
      </c>
      <c r="V30" s="22">
        <v>2014</v>
      </c>
      <c r="W30" s="22">
        <v>2015</v>
      </c>
      <c r="X30" s="22">
        <v>2010</v>
      </c>
      <c r="Y30" s="22" t="s">
        <v>17</v>
      </c>
      <c r="Z30" s="22">
        <v>2014</v>
      </c>
      <c r="AA30" s="22">
        <v>2014</v>
      </c>
      <c r="AB30" s="22">
        <v>2014</v>
      </c>
      <c r="AC30" s="22">
        <v>2014</v>
      </c>
      <c r="AD30" s="22">
        <v>2015</v>
      </c>
      <c r="AE30" s="22">
        <v>2012</v>
      </c>
      <c r="AF30" s="22">
        <v>2014</v>
      </c>
      <c r="AG30" s="21">
        <v>2006</v>
      </c>
      <c r="AH30" s="22">
        <v>2014</v>
      </c>
      <c r="AI30" s="22">
        <v>2015</v>
      </c>
      <c r="AJ30" s="22">
        <v>2016</v>
      </c>
      <c r="AK30" s="23">
        <v>2015</v>
      </c>
      <c r="AL30" s="23">
        <v>2016</v>
      </c>
      <c r="AM30" s="22">
        <v>2015</v>
      </c>
      <c r="AN30" s="22">
        <v>2014</v>
      </c>
      <c r="AO30" s="22">
        <v>2014</v>
      </c>
      <c r="AP30" s="22">
        <v>2014</v>
      </c>
      <c r="AQ30" s="22">
        <v>2014</v>
      </c>
      <c r="AR30" s="22">
        <v>2015</v>
      </c>
      <c r="AS30" s="22">
        <v>2014</v>
      </c>
      <c r="AT30" s="22">
        <v>2015</v>
      </c>
      <c r="AU30" s="22">
        <v>2012</v>
      </c>
      <c r="AV30" s="22">
        <v>2008</v>
      </c>
      <c r="AW30" s="22">
        <v>2014</v>
      </c>
      <c r="AX30" s="22">
        <v>2014</v>
      </c>
      <c r="AY30" s="22">
        <v>2014</v>
      </c>
      <c r="AZ30" s="22">
        <v>2015</v>
      </c>
      <c r="BA30" s="22">
        <v>2015</v>
      </c>
      <c r="BB30" s="22">
        <v>2015</v>
      </c>
      <c r="BC30" s="22">
        <v>2015</v>
      </c>
      <c r="BD30" s="22">
        <v>2014</v>
      </c>
      <c r="BE30" s="22">
        <v>2014</v>
      </c>
      <c r="BF30" s="10"/>
    </row>
    <row r="31" spans="1:58" x14ac:dyDescent="0.35">
      <c r="A31" s="16" t="s">
        <v>10710</v>
      </c>
      <c r="B31" s="11" t="s">
        <v>9513</v>
      </c>
      <c r="C31" s="20">
        <v>2014</v>
      </c>
      <c r="D31" s="20">
        <v>2014</v>
      </c>
      <c r="E31" s="20">
        <v>2014</v>
      </c>
      <c r="F31" s="20">
        <v>2014</v>
      </c>
      <c r="G31" s="20">
        <v>2014</v>
      </c>
      <c r="H31" s="20">
        <v>2014</v>
      </c>
      <c r="I31" s="20">
        <v>2014</v>
      </c>
      <c r="J31" s="20">
        <v>2015</v>
      </c>
      <c r="K31" s="20">
        <v>2015</v>
      </c>
      <c r="L31" s="20">
        <v>2015</v>
      </c>
      <c r="M31" s="22">
        <v>2016</v>
      </c>
      <c r="N31" s="22">
        <v>2016</v>
      </c>
      <c r="O31" s="22">
        <v>2015</v>
      </c>
      <c r="P31" s="22">
        <v>2015</v>
      </c>
      <c r="Q31" s="22">
        <v>2014</v>
      </c>
      <c r="R31" s="22" t="s">
        <v>17</v>
      </c>
      <c r="S31" s="22">
        <v>2016</v>
      </c>
      <c r="T31" s="22">
        <v>2013</v>
      </c>
      <c r="U31" s="22">
        <v>2014</v>
      </c>
      <c r="V31" s="22">
        <v>2014</v>
      </c>
      <c r="W31" s="22">
        <v>2015</v>
      </c>
      <c r="X31" s="22" t="s">
        <v>17</v>
      </c>
      <c r="Y31" s="22">
        <v>2011</v>
      </c>
      <c r="Z31" s="22">
        <v>2014</v>
      </c>
      <c r="AA31" s="22">
        <v>2014</v>
      </c>
      <c r="AB31" s="22">
        <v>2014</v>
      </c>
      <c r="AC31" s="22">
        <v>2014</v>
      </c>
      <c r="AD31" s="22">
        <v>2015</v>
      </c>
      <c r="AE31" s="22">
        <v>2012</v>
      </c>
      <c r="AF31" s="22" t="s">
        <v>17</v>
      </c>
      <c r="AG31" s="21">
        <v>2007</v>
      </c>
      <c r="AH31" s="22">
        <v>2014</v>
      </c>
      <c r="AI31" s="22">
        <v>2015</v>
      </c>
      <c r="AJ31" s="22">
        <v>2016</v>
      </c>
      <c r="AK31" s="23" t="s">
        <v>17</v>
      </c>
      <c r="AL31" s="23" t="s">
        <v>17</v>
      </c>
      <c r="AM31" s="22">
        <v>2015</v>
      </c>
      <c r="AN31" s="22">
        <v>2014</v>
      </c>
      <c r="AO31" s="22">
        <v>2014</v>
      </c>
      <c r="AP31" s="22">
        <v>2014</v>
      </c>
      <c r="AQ31" s="22">
        <v>2014</v>
      </c>
      <c r="AR31" s="22">
        <v>2015</v>
      </c>
      <c r="AS31" s="22">
        <v>2014</v>
      </c>
      <c r="AT31" s="22">
        <v>2015</v>
      </c>
      <c r="AU31" s="22">
        <v>2012</v>
      </c>
      <c r="AV31" s="22">
        <v>2012</v>
      </c>
      <c r="AW31" s="22">
        <v>2014</v>
      </c>
      <c r="AX31" s="22">
        <v>2014</v>
      </c>
      <c r="AY31" s="22">
        <v>2014</v>
      </c>
      <c r="AZ31" s="22">
        <v>2015</v>
      </c>
      <c r="BA31" s="22">
        <v>2015</v>
      </c>
      <c r="BB31" s="22">
        <v>2015</v>
      </c>
      <c r="BC31" s="22">
        <v>2015</v>
      </c>
      <c r="BD31" s="22">
        <v>2014</v>
      </c>
      <c r="BE31" s="22">
        <v>2014</v>
      </c>
      <c r="BF31" s="10"/>
    </row>
    <row r="32" spans="1:58" x14ac:dyDescent="0.35">
      <c r="A32" s="16" t="s">
        <v>9605</v>
      </c>
      <c r="B32" s="11" t="s">
        <v>9606</v>
      </c>
      <c r="C32" s="20">
        <v>2014</v>
      </c>
      <c r="D32" s="20">
        <v>2014</v>
      </c>
      <c r="E32" s="20">
        <v>2014</v>
      </c>
      <c r="F32" s="20">
        <v>2014</v>
      </c>
      <c r="G32" s="20">
        <v>2014</v>
      </c>
      <c r="H32" s="20">
        <v>2014</v>
      </c>
      <c r="I32" s="20">
        <v>2014</v>
      </c>
      <c r="J32" s="20">
        <v>2015</v>
      </c>
      <c r="K32" s="20">
        <v>2015</v>
      </c>
      <c r="L32" s="20">
        <v>2015</v>
      </c>
      <c r="M32" s="22">
        <v>2016</v>
      </c>
      <c r="N32" s="22">
        <v>2016</v>
      </c>
      <c r="O32" s="22">
        <v>2015</v>
      </c>
      <c r="P32" s="22">
        <v>2015</v>
      </c>
      <c r="Q32" s="22">
        <v>2014</v>
      </c>
      <c r="R32" s="22">
        <v>2010</v>
      </c>
      <c r="S32" s="22">
        <v>2016</v>
      </c>
      <c r="T32" s="22">
        <v>2013</v>
      </c>
      <c r="U32" s="22">
        <v>2014</v>
      </c>
      <c r="V32" s="22">
        <v>2014</v>
      </c>
      <c r="W32" s="22">
        <v>2015</v>
      </c>
      <c r="X32" s="22">
        <v>2014</v>
      </c>
      <c r="Y32" s="22">
        <v>2012</v>
      </c>
      <c r="Z32" s="22">
        <v>2014</v>
      </c>
      <c r="AA32" s="22">
        <v>2014</v>
      </c>
      <c r="AB32" s="22">
        <v>2014</v>
      </c>
      <c r="AC32" s="22">
        <v>2014</v>
      </c>
      <c r="AD32" s="22">
        <v>2015</v>
      </c>
      <c r="AE32" s="22">
        <v>2012</v>
      </c>
      <c r="AF32" s="22">
        <v>2014</v>
      </c>
      <c r="AG32" s="21">
        <v>2012</v>
      </c>
      <c r="AH32" s="22">
        <v>2014</v>
      </c>
      <c r="AI32" s="22">
        <v>2015</v>
      </c>
      <c r="AJ32" s="22">
        <v>2016</v>
      </c>
      <c r="AK32" s="23" t="s">
        <v>17</v>
      </c>
      <c r="AL32" s="23">
        <v>2015</v>
      </c>
      <c r="AM32" s="22">
        <v>2015</v>
      </c>
      <c r="AN32" s="22">
        <v>2014</v>
      </c>
      <c r="AO32" s="22">
        <v>2014</v>
      </c>
      <c r="AP32" s="22">
        <v>2014</v>
      </c>
      <c r="AQ32" s="22">
        <v>2014</v>
      </c>
      <c r="AR32" s="22">
        <v>2007</v>
      </c>
      <c r="AS32" s="22">
        <v>2014</v>
      </c>
      <c r="AT32" s="22">
        <v>2015</v>
      </c>
      <c r="AU32" s="22">
        <v>2012</v>
      </c>
      <c r="AV32" s="22">
        <v>2009</v>
      </c>
      <c r="AW32" s="22">
        <v>2014</v>
      </c>
      <c r="AX32" s="22">
        <v>2014</v>
      </c>
      <c r="AY32" s="22">
        <v>2014</v>
      </c>
      <c r="AZ32" s="22">
        <v>2015</v>
      </c>
      <c r="BA32" s="22">
        <v>2015</v>
      </c>
      <c r="BB32" s="22">
        <v>2015</v>
      </c>
      <c r="BC32" s="22">
        <v>2015</v>
      </c>
      <c r="BD32" s="22">
        <v>2014</v>
      </c>
      <c r="BE32" s="22">
        <v>2014</v>
      </c>
      <c r="BF32" s="10"/>
    </row>
    <row r="33" spans="1:58" x14ac:dyDescent="0.35">
      <c r="A33" s="16" t="s">
        <v>106</v>
      </c>
      <c r="B33" s="11" t="s">
        <v>9504</v>
      </c>
      <c r="C33" s="20">
        <v>2014</v>
      </c>
      <c r="D33" s="20">
        <v>2014</v>
      </c>
      <c r="E33" s="20">
        <v>2014</v>
      </c>
      <c r="F33" s="20">
        <v>2014</v>
      </c>
      <c r="G33" s="20">
        <v>2014</v>
      </c>
      <c r="H33" s="20">
        <v>2014</v>
      </c>
      <c r="I33" s="20">
        <v>2014</v>
      </c>
      <c r="J33" s="20">
        <v>2015</v>
      </c>
      <c r="K33" s="20">
        <v>2015</v>
      </c>
      <c r="L33" s="20">
        <v>2015</v>
      </c>
      <c r="M33" s="22">
        <v>2016</v>
      </c>
      <c r="N33" s="22">
        <v>2016</v>
      </c>
      <c r="O33" s="22">
        <v>2015</v>
      </c>
      <c r="P33" s="22">
        <v>2015</v>
      </c>
      <c r="Q33" s="22">
        <v>2014</v>
      </c>
      <c r="R33" s="22">
        <v>2011</v>
      </c>
      <c r="S33" s="22">
        <v>2016</v>
      </c>
      <c r="T33" s="22">
        <v>2013</v>
      </c>
      <c r="U33" s="22">
        <v>2014</v>
      </c>
      <c r="V33" s="22">
        <v>2014</v>
      </c>
      <c r="W33" s="22">
        <v>2015</v>
      </c>
      <c r="X33" s="22">
        <v>2011</v>
      </c>
      <c r="Y33" s="22">
        <v>2009</v>
      </c>
      <c r="Z33" s="22">
        <v>2014</v>
      </c>
      <c r="AA33" s="22">
        <v>2014</v>
      </c>
      <c r="AB33" s="22">
        <v>2014</v>
      </c>
      <c r="AC33" s="22">
        <v>2014</v>
      </c>
      <c r="AD33" s="22">
        <v>2015</v>
      </c>
      <c r="AE33" s="22">
        <v>2012</v>
      </c>
      <c r="AF33" s="22">
        <v>2014</v>
      </c>
      <c r="AG33" s="21">
        <v>2007</v>
      </c>
      <c r="AH33" s="22">
        <v>2014</v>
      </c>
      <c r="AI33" s="22">
        <v>2015</v>
      </c>
      <c r="AJ33" s="22">
        <v>2016</v>
      </c>
      <c r="AK33" s="23">
        <v>2016</v>
      </c>
      <c r="AL33" s="23">
        <v>2016</v>
      </c>
      <c r="AM33" s="22">
        <v>2015</v>
      </c>
      <c r="AN33" s="22">
        <v>2014</v>
      </c>
      <c r="AO33" s="22">
        <v>2014</v>
      </c>
      <c r="AP33" s="22">
        <v>2014</v>
      </c>
      <c r="AQ33" s="22">
        <v>2014</v>
      </c>
      <c r="AR33" s="22">
        <v>2015</v>
      </c>
      <c r="AS33" s="22">
        <v>2014</v>
      </c>
      <c r="AT33" s="22">
        <v>2015</v>
      </c>
      <c r="AU33" s="22">
        <v>2012</v>
      </c>
      <c r="AV33" s="22">
        <v>2010</v>
      </c>
      <c r="AW33" s="22">
        <v>2014</v>
      </c>
      <c r="AX33" s="22">
        <v>2014</v>
      </c>
      <c r="AY33" s="22">
        <v>2014</v>
      </c>
      <c r="AZ33" s="22">
        <v>2015</v>
      </c>
      <c r="BA33" s="22">
        <v>2015</v>
      </c>
      <c r="BB33" s="22">
        <v>2015</v>
      </c>
      <c r="BC33" s="22">
        <v>2015</v>
      </c>
      <c r="BD33" s="22">
        <v>2014</v>
      </c>
      <c r="BE33" s="22">
        <v>2014</v>
      </c>
      <c r="BF33" s="10"/>
    </row>
    <row r="34" spans="1:58" x14ac:dyDescent="0.35">
      <c r="A34" s="16" t="s">
        <v>9495</v>
      </c>
      <c r="B34" s="11" t="s">
        <v>9496</v>
      </c>
      <c r="C34" s="20">
        <v>2014</v>
      </c>
      <c r="D34" s="20">
        <v>2014</v>
      </c>
      <c r="E34" s="20">
        <v>2014</v>
      </c>
      <c r="F34" s="20">
        <v>2014</v>
      </c>
      <c r="G34" s="20">
        <v>2014</v>
      </c>
      <c r="H34" s="20">
        <v>2014</v>
      </c>
      <c r="I34" s="20">
        <v>2014</v>
      </c>
      <c r="J34" s="20">
        <v>2015</v>
      </c>
      <c r="K34" s="20">
        <v>2015</v>
      </c>
      <c r="L34" s="20">
        <v>2015</v>
      </c>
      <c r="M34" s="22">
        <v>2016</v>
      </c>
      <c r="N34" s="22">
        <v>2016</v>
      </c>
      <c r="O34" s="22">
        <v>2015</v>
      </c>
      <c r="P34" s="22">
        <v>2015</v>
      </c>
      <c r="Q34" s="22">
        <v>2014</v>
      </c>
      <c r="R34" s="22" t="s">
        <v>17</v>
      </c>
      <c r="S34" s="22">
        <v>2016</v>
      </c>
      <c r="T34" s="22">
        <v>2013</v>
      </c>
      <c r="U34" s="22">
        <v>2014</v>
      </c>
      <c r="V34" s="22" t="s">
        <v>17</v>
      </c>
      <c r="W34" s="22">
        <v>2015</v>
      </c>
      <c r="X34" s="22" t="s">
        <v>17</v>
      </c>
      <c r="Y34" s="22">
        <v>2010</v>
      </c>
      <c r="Z34" s="22">
        <v>2014</v>
      </c>
      <c r="AA34" s="22">
        <v>2014</v>
      </c>
      <c r="AB34" s="22" t="s">
        <v>17</v>
      </c>
      <c r="AC34" s="22">
        <v>2014</v>
      </c>
      <c r="AD34" s="22">
        <v>2015</v>
      </c>
      <c r="AE34" s="22" t="s">
        <v>17</v>
      </c>
      <c r="AF34" s="22">
        <v>2014</v>
      </c>
      <c r="AG34" s="21">
        <v>2010</v>
      </c>
      <c r="AH34" s="22">
        <v>2014</v>
      </c>
      <c r="AI34" s="22">
        <v>2015</v>
      </c>
      <c r="AJ34" s="22">
        <v>2016</v>
      </c>
      <c r="AK34" s="23" t="s">
        <v>17</v>
      </c>
      <c r="AL34" s="23">
        <v>2015</v>
      </c>
      <c r="AM34" s="22">
        <v>2015</v>
      </c>
      <c r="AN34" s="22">
        <v>2014</v>
      </c>
      <c r="AO34" s="22">
        <v>2014</v>
      </c>
      <c r="AP34" s="22">
        <v>2014</v>
      </c>
      <c r="AQ34" s="22">
        <v>2014</v>
      </c>
      <c r="AR34" s="22">
        <v>2011</v>
      </c>
      <c r="AS34" s="22">
        <v>2014</v>
      </c>
      <c r="AT34" s="22">
        <v>2015</v>
      </c>
      <c r="AU34" s="22">
        <v>2012</v>
      </c>
      <c r="AV34" s="22" t="s">
        <v>17</v>
      </c>
      <c r="AW34" s="22">
        <v>2014</v>
      </c>
      <c r="AX34" s="22">
        <v>2014</v>
      </c>
      <c r="AY34" s="22">
        <v>2014</v>
      </c>
      <c r="AZ34" s="22">
        <v>2015</v>
      </c>
      <c r="BA34" s="22">
        <v>2015</v>
      </c>
      <c r="BB34" s="22">
        <v>2015</v>
      </c>
      <c r="BC34" s="22">
        <v>2015</v>
      </c>
      <c r="BD34" s="22">
        <v>2014</v>
      </c>
      <c r="BE34" s="22">
        <v>2014</v>
      </c>
      <c r="BF34" s="10"/>
    </row>
    <row r="35" spans="1:58" x14ac:dyDescent="0.35">
      <c r="A35" s="16" t="s">
        <v>10711</v>
      </c>
      <c r="B35" s="11" t="s">
        <v>9494</v>
      </c>
      <c r="C35" s="20">
        <v>2014</v>
      </c>
      <c r="D35" s="20">
        <v>2014</v>
      </c>
      <c r="E35" s="20">
        <v>2014</v>
      </c>
      <c r="F35" s="20">
        <v>2014</v>
      </c>
      <c r="G35" s="20">
        <v>2014</v>
      </c>
      <c r="H35" s="20">
        <v>2014</v>
      </c>
      <c r="I35" s="20">
        <v>2014</v>
      </c>
      <c r="J35" s="20">
        <v>2015</v>
      </c>
      <c r="K35" s="20">
        <v>2015</v>
      </c>
      <c r="L35" s="20">
        <v>2015</v>
      </c>
      <c r="M35" s="22">
        <v>2016</v>
      </c>
      <c r="N35" s="22">
        <v>2016</v>
      </c>
      <c r="O35" s="22">
        <v>2015</v>
      </c>
      <c r="P35" s="22">
        <v>2015</v>
      </c>
      <c r="Q35" s="22">
        <v>2014</v>
      </c>
      <c r="R35" s="22">
        <v>2010</v>
      </c>
      <c r="S35" s="22">
        <v>2016</v>
      </c>
      <c r="T35" s="22">
        <v>2013</v>
      </c>
      <c r="U35" s="22">
        <v>2014</v>
      </c>
      <c r="V35" s="22">
        <v>2014</v>
      </c>
      <c r="W35" s="22">
        <v>2015</v>
      </c>
      <c r="X35" s="22">
        <v>2010</v>
      </c>
      <c r="Y35" s="22">
        <v>2009</v>
      </c>
      <c r="Z35" s="22">
        <v>2014</v>
      </c>
      <c r="AA35" s="22">
        <v>2014</v>
      </c>
      <c r="AB35" s="22">
        <v>2014</v>
      </c>
      <c r="AC35" s="22">
        <v>2014</v>
      </c>
      <c r="AD35" s="22">
        <v>2015</v>
      </c>
      <c r="AE35" s="22">
        <v>2012</v>
      </c>
      <c r="AF35" s="22">
        <v>2014</v>
      </c>
      <c r="AG35" s="21">
        <v>2008</v>
      </c>
      <c r="AH35" s="22">
        <v>2014</v>
      </c>
      <c r="AI35" s="22">
        <v>2015</v>
      </c>
      <c r="AJ35" s="22">
        <v>2016</v>
      </c>
      <c r="AK35" s="23">
        <v>2016</v>
      </c>
      <c r="AL35" s="23">
        <v>2015</v>
      </c>
      <c r="AM35" s="22">
        <v>2015</v>
      </c>
      <c r="AN35" s="22">
        <v>2014</v>
      </c>
      <c r="AO35" s="22">
        <v>2014</v>
      </c>
      <c r="AP35" s="22" t="s">
        <v>17</v>
      </c>
      <c r="AQ35" s="22" t="s">
        <v>17</v>
      </c>
      <c r="AR35" s="22" t="s">
        <v>17</v>
      </c>
      <c r="AS35" s="22">
        <v>2014</v>
      </c>
      <c r="AT35" s="22">
        <v>2015</v>
      </c>
      <c r="AU35" s="22">
        <v>2012</v>
      </c>
      <c r="AV35" s="22">
        <v>2010</v>
      </c>
      <c r="AW35" s="22">
        <v>2014</v>
      </c>
      <c r="AX35" s="22">
        <v>2014</v>
      </c>
      <c r="AY35" s="22">
        <v>2014</v>
      </c>
      <c r="AZ35" s="22">
        <v>2015</v>
      </c>
      <c r="BA35" s="22">
        <v>2015</v>
      </c>
      <c r="BB35" s="22">
        <v>2015</v>
      </c>
      <c r="BC35" s="22">
        <v>2015</v>
      </c>
      <c r="BD35" s="22">
        <v>2014</v>
      </c>
      <c r="BE35" s="22">
        <v>2014</v>
      </c>
      <c r="BF35" s="10"/>
    </row>
    <row r="36" spans="1:58" x14ac:dyDescent="0.35">
      <c r="A36" s="16" t="s">
        <v>197</v>
      </c>
      <c r="B36" s="11" t="s">
        <v>9735</v>
      </c>
      <c r="C36" s="20">
        <v>2014</v>
      </c>
      <c r="D36" s="20">
        <v>2014</v>
      </c>
      <c r="E36" s="20">
        <v>2014</v>
      </c>
      <c r="F36" s="20">
        <v>2014</v>
      </c>
      <c r="G36" s="20">
        <v>2014</v>
      </c>
      <c r="H36" s="20">
        <v>2014</v>
      </c>
      <c r="I36" s="20">
        <v>2014</v>
      </c>
      <c r="J36" s="20">
        <v>2015</v>
      </c>
      <c r="K36" s="20">
        <v>2015</v>
      </c>
      <c r="L36" s="20">
        <v>2015</v>
      </c>
      <c r="M36" s="22">
        <v>2016</v>
      </c>
      <c r="N36" s="22">
        <v>2016</v>
      </c>
      <c r="O36" s="22">
        <v>2015</v>
      </c>
      <c r="P36" s="22">
        <v>2015</v>
      </c>
      <c r="Q36" s="22">
        <v>2014</v>
      </c>
      <c r="R36" s="22">
        <v>2010</v>
      </c>
      <c r="S36" s="22">
        <v>2016</v>
      </c>
      <c r="T36" s="22">
        <v>2013</v>
      </c>
      <c r="U36" s="22">
        <v>2014</v>
      </c>
      <c r="V36" s="22">
        <v>2014</v>
      </c>
      <c r="W36" s="22">
        <v>2015</v>
      </c>
      <c r="X36" s="22">
        <v>2010</v>
      </c>
      <c r="Y36" s="22" t="s">
        <v>17</v>
      </c>
      <c r="Z36" s="22">
        <v>2014</v>
      </c>
      <c r="AA36" s="22">
        <v>2014</v>
      </c>
      <c r="AB36" s="22">
        <v>2014</v>
      </c>
      <c r="AC36" s="22">
        <v>2014</v>
      </c>
      <c r="AD36" s="22">
        <v>2015</v>
      </c>
      <c r="AE36" s="22">
        <v>2012</v>
      </c>
      <c r="AF36" s="22">
        <v>2014</v>
      </c>
      <c r="AG36" s="21">
        <v>2011</v>
      </c>
      <c r="AH36" s="22">
        <v>2014</v>
      </c>
      <c r="AI36" s="22">
        <v>2015</v>
      </c>
      <c r="AJ36" s="22">
        <v>2016</v>
      </c>
      <c r="AK36" s="23">
        <v>2015</v>
      </c>
      <c r="AL36" s="23">
        <v>2016</v>
      </c>
      <c r="AM36" s="22">
        <v>2015</v>
      </c>
      <c r="AN36" s="22">
        <v>2014</v>
      </c>
      <c r="AO36" s="22">
        <v>2014</v>
      </c>
      <c r="AP36" s="22" t="s">
        <v>17</v>
      </c>
      <c r="AQ36" s="22" t="s">
        <v>17</v>
      </c>
      <c r="AR36" s="22" t="s">
        <v>17</v>
      </c>
      <c r="AS36" s="22">
        <v>2014</v>
      </c>
      <c r="AT36" s="22">
        <v>2015</v>
      </c>
      <c r="AU36" s="22">
        <v>2012</v>
      </c>
      <c r="AV36" s="22">
        <v>2013</v>
      </c>
      <c r="AW36" s="22">
        <v>2014</v>
      </c>
      <c r="AX36" s="22">
        <v>2014</v>
      </c>
      <c r="AY36" s="22">
        <v>2014</v>
      </c>
      <c r="AZ36" s="22">
        <v>2015</v>
      </c>
      <c r="BA36" s="22">
        <v>2015</v>
      </c>
      <c r="BB36" s="22">
        <v>2015</v>
      </c>
      <c r="BC36" s="22">
        <v>2015</v>
      </c>
      <c r="BD36" s="22">
        <v>2014</v>
      </c>
      <c r="BE36" s="22">
        <v>2014</v>
      </c>
      <c r="BF36" s="10"/>
    </row>
    <row r="37" spans="1:58" x14ac:dyDescent="0.35">
      <c r="A37" s="16" t="s">
        <v>3343</v>
      </c>
      <c r="B37" s="11" t="s">
        <v>9499</v>
      </c>
      <c r="C37" s="20">
        <v>2014</v>
      </c>
      <c r="D37" s="20">
        <v>2014</v>
      </c>
      <c r="E37" s="20">
        <v>2014</v>
      </c>
      <c r="F37" s="20">
        <v>2014</v>
      </c>
      <c r="G37" s="20">
        <v>2014</v>
      </c>
      <c r="H37" s="20">
        <v>2014</v>
      </c>
      <c r="I37" s="20">
        <v>2014</v>
      </c>
      <c r="J37" s="20">
        <v>2015</v>
      </c>
      <c r="K37" s="20">
        <v>2015</v>
      </c>
      <c r="L37" s="20">
        <v>2015</v>
      </c>
      <c r="M37" s="22">
        <v>2016</v>
      </c>
      <c r="N37" s="22">
        <v>2016</v>
      </c>
      <c r="O37" s="22">
        <v>2015</v>
      </c>
      <c r="P37" s="22">
        <v>2015</v>
      </c>
      <c r="Q37" s="22">
        <v>2014</v>
      </c>
      <c r="R37" s="22" t="s">
        <v>17</v>
      </c>
      <c r="S37" s="22">
        <v>2016</v>
      </c>
      <c r="T37" s="22">
        <v>2013</v>
      </c>
      <c r="U37" s="22">
        <v>2014</v>
      </c>
      <c r="V37" s="22">
        <v>2014</v>
      </c>
      <c r="W37" s="22">
        <v>2015</v>
      </c>
      <c r="X37" s="22">
        <v>2014</v>
      </c>
      <c r="Y37" s="22">
        <v>2010</v>
      </c>
      <c r="Z37" s="22">
        <v>2014</v>
      </c>
      <c r="AA37" s="22">
        <v>2014</v>
      </c>
      <c r="AB37" s="22">
        <v>2014</v>
      </c>
      <c r="AC37" s="22">
        <v>2014</v>
      </c>
      <c r="AD37" s="22">
        <v>2015</v>
      </c>
      <c r="AE37" s="22" t="s">
        <v>17</v>
      </c>
      <c r="AF37" s="22">
        <v>2014</v>
      </c>
      <c r="AG37" s="21">
        <v>2013</v>
      </c>
      <c r="AH37" s="22">
        <v>2014</v>
      </c>
      <c r="AI37" s="22">
        <v>2015</v>
      </c>
      <c r="AJ37" s="22">
        <v>2016</v>
      </c>
      <c r="AK37" s="23" t="s">
        <v>17</v>
      </c>
      <c r="AL37" s="23">
        <v>2015</v>
      </c>
      <c r="AM37" s="22">
        <v>2015</v>
      </c>
      <c r="AN37" s="22">
        <v>2014</v>
      </c>
      <c r="AO37" s="22">
        <v>2014</v>
      </c>
      <c r="AP37" s="22">
        <v>2014</v>
      </c>
      <c r="AQ37" s="22">
        <v>2014</v>
      </c>
      <c r="AR37" s="22">
        <v>2011</v>
      </c>
      <c r="AS37" s="22">
        <v>2014</v>
      </c>
      <c r="AT37" s="22">
        <v>2015</v>
      </c>
      <c r="AU37" s="22">
        <v>2012</v>
      </c>
      <c r="AV37" s="22">
        <v>2011</v>
      </c>
      <c r="AW37" s="22">
        <v>2014</v>
      </c>
      <c r="AX37" s="22">
        <v>2014</v>
      </c>
      <c r="AY37" s="22">
        <v>2014</v>
      </c>
      <c r="AZ37" s="22">
        <v>2015</v>
      </c>
      <c r="BA37" s="22">
        <v>2015</v>
      </c>
      <c r="BB37" s="22">
        <v>2015</v>
      </c>
      <c r="BC37" s="22">
        <v>2015</v>
      </c>
      <c r="BD37" s="22">
        <v>2014</v>
      </c>
      <c r="BE37" s="22">
        <v>2014</v>
      </c>
      <c r="BF37" s="10"/>
    </row>
    <row r="38" spans="1:58" x14ac:dyDescent="0.35">
      <c r="A38" s="16" t="s">
        <v>9500</v>
      </c>
      <c r="B38" s="11" t="s">
        <v>9501</v>
      </c>
      <c r="C38" s="20">
        <v>2014</v>
      </c>
      <c r="D38" s="20">
        <v>2014</v>
      </c>
      <c r="E38" s="20">
        <v>2014</v>
      </c>
      <c r="F38" s="20">
        <v>2014</v>
      </c>
      <c r="G38" s="20">
        <v>2014</v>
      </c>
      <c r="H38" s="20">
        <v>2014</v>
      </c>
      <c r="I38" s="20">
        <v>2014</v>
      </c>
      <c r="J38" s="20">
        <v>2015</v>
      </c>
      <c r="K38" s="20">
        <v>2015</v>
      </c>
      <c r="L38" s="20">
        <v>2015</v>
      </c>
      <c r="M38" s="22">
        <v>2016</v>
      </c>
      <c r="N38" s="22">
        <v>2016</v>
      </c>
      <c r="O38" s="22">
        <v>2015</v>
      </c>
      <c r="P38" s="22">
        <v>2015</v>
      </c>
      <c r="Q38" s="22">
        <v>2014</v>
      </c>
      <c r="R38" s="22">
        <v>2012</v>
      </c>
      <c r="S38" s="22">
        <v>2016</v>
      </c>
      <c r="T38" s="22">
        <v>2013</v>
      </c>
      <c r="U38" s="22">
        <v>2014</v>
      </c>
      <c r="V38" s="22">
        <v>2014</v>
      </c>
      <c r="W38" s="22">
        <v>2015</v>
      </c>
      <c r="X38" s="22">
        <v>2010</v>
      </c>
      <c r="Y38" s="22">
        <v>2012</v>
      </c>
      <c r="Z38" s="22">
        <v>2014</v>
      </c>
      <c r="AA38" s="22">
        <v>2014</v>
      </c>
      <c r="AB38" s="22">
        <v>2011</v>
      </c>
      <c r="AC38" s="22">
        <v>2014</v>
      </c>
      <c r="AD38" s="22">
        <v>2015</v>
      </c>
      <c r="AE38" s="22">
        <v>2012</v>
      </c>
      <c r="AF38" s="22">
        <v>2014</v>
      </c>
      <c r="AG38" s="21">
        <v>2011</v>
      </c>
      <c r="AH38" s="22">
        <v>2014</v>
      </c>
      <c r="AI38" s="22">
        <v>2015</v>
      </c>
      <c r="AJ38" s="22">
        <v>2016</v>
      </c>
      <c r="AK38" s="23" t="s">
        <v>17</v>
      </c>
      <c r="AL38" s="23">
        <v>2015</v>
      </c>
      <c r="AM38" s="22">
        <v>2015</v>
      </c>
      <c r="AN38" s="22">
        <v>2014</v>
      </c>
      <c r="AO38" s="22">
        <v>2014</v>
      </c>
      <c r="AP38" s="22">
        <v>2014</v>
      </c>
      <c r="AQ38" s="22">
        <v>2014</v>
      </c>
      <c r="AR38" s="22">
        <v>2011</v>
      </c>
      <c r="AS38" s="22">
        <v>2014</v>
      </c>
      <c r="AT38" s="22">
        <v>2015</v>
      </c>
      <c r="AU38" s="22">
        <v>2012</v>
      </c>
      <c r="AV38" s="22">
        <v>2010</v>
      </c>
      <c r="AW38" s="22">
        <v>2014</v>
      </c>
      <c r="AX38" s="22">
        <v>2014</v>
      </c>
      <c r="AY38" s="22">
        <v>2014</v>
      </c>
      <c r="AZ38" s="22">
        <v>2015</v>
      </c>
      <c r="BA38" s="22">
        <v>2015</v>
      </c>
      <c r="BB38" s="22">
        <v>2015</v>
      </c>
      <c r="BC38" s="22">
        <v>2015</v>
      </c>
      <c r="BD38" s="22">
        <v>2014</v>
      </c>
      <c r="BE38" s="22">
        <v>2014</v>
      </c>
      <c r="BF38" s="10"/>
    </row>
    <row r="39" spans="1:58" x14ac:dyDescent="0.35">
      <c r="A39" s="16" t="s">
        <v>775</v>
      </c>
      <c r="B39" s="11" t="s">
        <v>9509</v>
      </c>
      <c r="C39" s="20">
        <v>2014</v>
      </c>
      <c r="D39" s="20">
        <v>2014</v>
      </c>
      <c r="E39" s="20">
        <v>2014</v>
      </c>
      <c r="F39" s="20">
        <v>2014</v>
      </c>
      <c r="G39" s="20">
        <v>2014</v>
      </c>
      <c r="H39" s="20">
        <v>2014</v>
      </c>
      <c r="I39" s="20">
        <v>2014</v>
      </c>
      <c r="J39" s="20">
        <v>2015</v>
      </c>
      <c r="K39" s="20">
        <v>2015</v>
      </c>
      <c r="L39" s="20">
        <v>2015</v>
      </c>
      <c r="M39" s="22">
        <v>2016</v>
      </c>
      <c r="N39" s="22">
        <v>2016</v>
      </c>
      <c r="O39" s="22">
        <v>2015</v>
      </c>
      <c r="P39" s="22">
        <v>2015</v>
      </c>
      <c r="Q39" s="22">
        <v>2014</v>
      </c>
      <c r="R39" s="22">
        <v>2010</v>
      </c>
      <c r="S39" s="22">
        <v>2016</v>
      </c>
      <c r="T39" s="22">
        <v>2013</v>
      </c>
      <c r="U39" s="22">
        <v>2014</v>
      </c>
      <c r="V39" s="22">
        <v>2014</v>
      </c>
      <c r="W39" s="22">
        <v>2015</v>
      </c>
      <c r="X39" s="22">
        <v>2010</v>
      </c>
      <c r="Y39" s="22">
        <v>2010</v>
      </c>
      <c r="Z39" s="22">
        <v>2014</v>
      </c>
      <c r="AA39" s="22">
        <v>2014</v>
      </c>
      <c r="AB39" s="22">
        <v>2014</v>
      </c>
      <c r="AC39" s="22">
        <v>2014</v>
      </c>
      <c r="AD39" s="22">
        <v>2015</v>
      </c>
      <c r="AE39" s="22">
        <v>2012</v>
      </c>
      <c r="AF39" s="22">
        <v>2014</v>
      </c>
      <c r="AG39" s="21">
        <v>2013</v>
      </c>
      <c r="AH39" s="22">
        <v>2014</v>
      </c>
      <c r="AI39" s="22">
        <v>2015</v>
      </c>
      <c r="AJ39" s="22">
        <v>2016</v>
      </c>
      <c r="AK39" s="23">
        <v>2015</v>
      </c>
      <c r="AL39" s="23">
        <v>2015</v>
      </c>
      <c r="AM39" s="22">
        <v>2015</v>
      </c>
      <c r="AN39" s="22">
        <v>2014</v>
      </c>
      <c r="AO39" s="22">
        <v>2014</v>
      </c>
      <c r="AP39" s="22">
        <v>2014</v>
      </c>
      <c r="AQ39" s="22">
        <v>2014</v>
      </c>
      <c r="AR39" s="22">
        <v>2015</v>
      </c>
      <c r="AS39" s="22">
        <v>2014</v>
      </c>
      <c r="AT39" s="22">
        <v>2015</v>
      </c>
      <c r="AU39" s="22">
        <v>2012</v>
      </c>
      <c r="AV39" s="22">
        <v>2011</v>
      </c>
      <c r="AW39" s="22">
        <v>2014</v>
      </c>
      <c r="AX39" s="22">
        <v>2014</v>
      </c>
      <c r="AY39" s="22">
        <v>2014</v>
      </c>
      <c r="AZ39" s="22">
        <v>2015</v>
      </c>
      <c r="BA39" s="22">
        <v>2015</v>
      </c>
      <c r="BB39" s="22">
        <v>2015</v>
      </c>
      <c r="BC39" s="22">
        <v>2015</v>
      </c>
      <c r="BD39" s="22">
        <v>2014</v>
      </c>
      <c r="BE39" s="22">
        <v>2014</v>
      </c>
      <c r="BF39" s="10"/>
    </row>
    <row r="40" spans="1:58" x14ac:dyDescent="0.35">
      <c r="A40" s="16" t="s">
        <v>9510</v>
      </c>
      <c r="B40" s="11" t="s">
        <v>9511</v>
      </c>
      <c r="C40" s="20">
        <v>2014</v>
      </c>
      <c r="D40" s="20">
        <v>2014</v>
      </c>
      <c r="E40" s="20">
        <v>2014</v>
      </c>
      <c r="F40" s="20">
        <v>2014</v>
      </c>
      <c r="G40" s="20">
        <v>2014</v>
      </c>
      <c r="H40" s="20">
        <v>2014</v>
      </c>
      <c r="I40" s="20">
        <v>2014</v>
      </c>
      <c r="J40" s="20">
        <v>2015</v>
      </c>
      <c r="K40" s="20">
        <v>2015</v>
      </c>
      <c r="L40" s="20">
        <v>2015</v>
      </c>
      <c r="M40" s="22">
        <v>2016</v>
      </c>
      <c r="N40" s="22">
        <v>2016</v>
      </c>
      <c r="O40" s="22">
        <v>2015</v>
      </c>
      <c r="P40" s="22">
        <v>2015</v>
      </c>
      <c r="Q40" s="22">
        <v>2014</v>
      </c>
      <c r="R40" s="22">
        <v>2012</v>
      </c>
      <c r="S40" s="22">
        <v>2016</v>
      </c>
      <c r="T40" s="22">
        <v>2013</v>
      </c>
      <c r="U40" s="22">
        <v>2014</v>
      </c>
      <c r="V40" s="22">
        <v>2014</v>
      </c>
      <c r="W40" s="22">
        <v>2015</v>
      </c>
      <c r="X40" s="22">
        <v>2012</v>
      </c>
      <c r="Y40" s="22" t="s">
        <v>17</v>
      </c>
      <c r="Z40" s="22">
        <v>2014</v>
      </c>
      <c r="AA40" s="22">
        <v>2014</v>
      </c>
      <c r="AB40" s="22" t="s">
        <v>17</v>
      </c>
      <c r="AC40" s="22">
        <v>2014</v>
      </c>
      <c r="AD40" s="22">
        <v>2015</v>
      </c>
      <c r="AE40" s="22">
        <v>2012</v>
      </c>
      <c r="AF40" s="22" t="s">
        <v>17</v>
      </c>
      <c r="AG40" s="21">
        <v>2004</v>
      </c>
      <c r="AH40" s="22">
        <v>2014</v>
      </c>
      <c r="AI40" s="22">
        <v>2015</v>
      </c>
      <c r="AJ40" s="22">
        <v>2016</v>
      </c>
      <c r="AK40" s="23" t="s">
        <v>17</v>
      </c>
      <c r="AL40" s="23">
        <v>2015</v>
      </c>
      <c r="AM40" s="22">
        <v>2015</v>
      </c>
      <c r="AN40" s="22">
        <v>2014</v>
      </c>
      <c r="AO40" s="22">
        <v>2014</v>
      </c>
      <c r="AP40" s="22" t="s">
        <v>17</v>
      </c>
      <c r="AQ40" s="22" t="s">
        <v>17</v>
      </c>
      <c r="AR40" s="22">
        <v>2009</v>
      </c>
      <c r="AS40" s="22">
        <v>2014</v>
      </c>
      <c r="AT40" s="22">
        <v>2015</v>
      </c>
      <c r="AU40" s="22">
        <v>2012</v>
      </c>
      <c r="AV40" s="22">
        <v>2013</v>
      </c>
      <c r="AW40" s="22">
        <v>2014</v>
      </c>
      <c r="AX40" s="22">
        <v>2014</v>
      </c>
      <c r="AY40" s="22">
        <v>2014</v>
      </c>
      <c r="AZ40" s="22">
        <v>2015</v>
      </c>
      <c r="BA40" s="22">
        <v>2015</v>
      </c>
      <c r="BB40" s="22">
        <v>2014</v>
      </c>
      <c r="BC40" s="22">
        <v>2015</v>
      </c>
      <c r="BD40" s="22">
        <v>2014</v>
      </c>
      <c r="BE40" s="22">
        <v>2014</v>
      </c>
      <c r="BF40" s="10"/>
    </row>
    <row r="41" spans="1:58" x14ac:dyDescent="0.35">
      <c r="A41" s="16" t="s">
        <v>518</v>
      </c>
      <c r="B41" s="11" t="s">
        <v>9506</v>
      </c>
      <c r="C41" s="20">
        <v>2014</v>
      </c>
      <c r="D41" s="20">
        <v>2014</v>
      </c>
      <c r="E41" s="20">
        <v>2014</v>
      </c>
      <c r="F41" s="20">
        <v>2014</v>
      </c>
      <c r="G41" s="20">
        <v>2014</v>
      </c>
      <c r="H41" s="20">
        <v>2014</v>
      </c>
      <c r="I41" s="20">
        <v>2014</v>
      </c>
      <c r="J41" s="20">
        <v>2015</v>
      </c>
      <c r="K41" s="20">
        <v>2015</v>
      </c>
      <c r="L41" s="20">
        <v>2015</v>
      </c>
      <c r="M41" s="22">
        <v>2016</v>
      </c>
      <c r="N41" s="22">
        <v>2016</v>
      </c>
      <c r="O41" s="22">
        <v>2015</v>
      </c>
      <c r="P41" s="22">
        <v>2015</v>
      </c>
      <c r="Q41" s="22">
        <v>2014</v>
      </c>
      <c r="R41" s="22">
        <v>2012</v>
      </c>
      <c r="S41" s="22">
        <v>2016</v>
      </c>
      <c r="T41" s="22">
        <v>2013</v>
      </c>
      <c r="U41" s="22">
        <v>2014</v>
      </c>
      <c r="V41" s="22">
        <v>2014</v>
      </c>
      <c r="W41" s="22">
        <v>2015</v>
      </c>
      <c r="X41" s="22">
        <v>2011</v>
      </c>
      <c r="Y41" s="22">
        <v>2010</v>
      </c>
      <c r="Z41" s="22">
        <v>2014</v>
      </c>
      <c r="AA41" s="22">
        <v>2014</v>
      </c>
      <c r="AB41" s="22">
        <v>2014</v>
      </c>
      <c r="AC41" s="22">
        <v>2014</v>
      </c>
      <c r="AD41" s="22">
        <v>2015</v>
      </c>
      <c r="AE41" s="22">
        <v>2012</v>
      </c>
      <c r="AF41" s="22">
        <v>2014</v>
      </c>
      <c r="AG41" s="21">
        <v>2011</v>
      </c>
      <c r="AH41" s="22">
        <v>2014</v>
      </c>
      <c r="AI41" s="22">
        <v>2015</v>
      </c>
      <c r="AJ41" s="22">
        <v>2016</v>
      </c>
      <c r="AK41" s="23">
        <v>2015</v>
      </c>
      <c r="AL41" s="23">
        <v>2016</v>
      </c>
      <c r="AM41" s="22">
        <v>2015</v>
      </c>
      <c r="AN41" s="22">
        <v>2014</v>
      </c>
      <c r="AO41" s="22">
        <v>2014</v>
      </c>
      <c r="AP41" s="22">
        <v>2014</v>
      </c>
      <c r="AQ41" s="22">
        <v>2014</v>
      </c>
      <c r="AR41" s="22" t="s">
        <v>17</v>
      </c>
      <c r="AS41" s="22">
        <v>2014</v>
      </c>
      <c r="AT41" s="22">
        <v>2015</v>
      </c>
      <c r="AU41" s="22">
        <v>2012</v>
      </c>
      <c r="AV41" s="22">
        <v>2011</v>
      </c>
      <c r="AW41" s="22">
        <v>2014</v>
      </c>
      <c r="AX41" s="22">
        <v>2014</v>
      </c>
      <c r="AY41" s="22">
        <v>2014</v>
      </c>
      <c r="AZ41" s="22">
        <v>2015</v>
      </c>
      <c r="BA41" s="22">
        <v>2015</v>
      </c>
      <c r="BB41" s="22">
        <v>2015</v>
      </c>
      <c r="BC41" s="22">
        <v>2015</v>
      </c>
      <c r="BD41" s="22">
        <v>2014</v>
      </c>
      <c r="BE41" s="22">
        <v>2014</v>
      </c>
      <c r="BF41" s="10"/>
    </row>
    <row r="42" spans="1:58" x14ac:dyDescent="0.35">
      <c r="A42" s="16" t="s">
        <v>10712</v>
      </c>
      <c r="B42" s="11" t="s">
        <v>9505</v>
      </c>
      <c r="C42" s="20">
        <v>2014</v>
      </c>
      <c r="D42" s="20">
        <v>2014</v>
      </c>
      <c r="E42" s="20">
        <v>2014</v>
      </c>
      <c r="F42" s="20">
        <v>2014</v>
      </c>
      <c r="G42" s="20">
        <v>2014</v>
      </c>
      <c r="H42" s="20">
        <v>2014</v>
      </c>
      <c r="I42" s="20">
        <v>2014</v>
      </c>
      <c r="J42" s="20">
        <v>2015</v>
      </c>
      <c r="K42" s="20">
        <v>2015</v>
      </c>
      <c r="L42" s="20">
        <v>2015</v>
      </c>
      <c r="M42" s="22">
        <v>2016</v>
      </c>
      <c r="N42" s="22">
        <v>2016</v>
      </c>
      <c r="O42" s="22">
        <v>2015</v>
      </c>
      <c r="P42" s="22">
        <v>2015</v>
      </c>
      <c r="Q42" s="22">
        <v>2014</v>
      </c>
      <c r="R42" s="22">
        <v>2014</v>
      </c>
      <c r="S42" s="22">
        <v>2016</v>
      </c>
      <c r="T42" s="22">
        <v>2013</v>
      </c>
      <c r="U42" s="22">
        <v>2014</v>
      </c>
      <c r="V42" s="22">
        <v>2014</v>
      </c>
      <c r="W42" s="22">
        <v>2015</v>
      </c>
      <c r="X42" s="22">
        <v>2013</v>
      </c>
      <c r="Y42" s="22" t="s">
        <v>17</v>
      </c>
      <c r="Z42" s="22">
        <v>2014</v>
      </c>
      <c r="AA42" s="22">
        <v>2014</v>
      </c>
      <c r="AB42" s="22">
        <v>2014</v>
      </c>
      <c r="AC42" s="22">
        <v>2014</v>
      </c>
      <c r="AD42" s="22">
        <v>2015</v>
      </c>
      <c r="AE42" s="22">
        <v>2012</v>
      </c>
      <c r="AF42" s="22">
        <v>2014</v>
      </c>
      <c r="AG42" s="21">
        <v>2012</v>
      </c>
      <c r="AH42" s="22">
        <v>2014</v>
      </c>
      <c r="AI42" s="22">
        <v>2015</v>
      </c>
      <c r="AJ42" s="22">
        <v>2016</v>
      </c>
      <c r="AK42" s="23">
        <v>2015</v>
      </c>
      <c r="AL42" s="23">
        <v>2016</v>
      </c>
      <c r="AM42" s="22">
        <v>2015</v>
      </c>
      <c r="AN42" s="22">
        <v>2014</v>
      </c>
      <c r="AO42" s="22">
        <v>2014</v>
      </c>
      <c r="AP42" s="22" t="s">
        <v>17</v>
      </c>
      <c r="AQ42" s="22" t="s">
        <v>17</v>
      </c>
      <c r="AR42" s="22">
        <v>2015</v>
      </c>
      <c r="AS42" s="22">
        <v>2014</v>
      </c>
      <c r="AT42" s="22">
        <v>2015</v>
      </c>
      <c r="AU42" s="22">
        <v>2012</v>
      </c>
      <c r="AV42" s="22">
        <v>2012</v>
      </c>
      <c r="AW42" s="22">
        <v>2014</v>
      </c>
      <c r="AX42" s="22">
        <v>2014</v>
      </c>
      <c r="AY42" s="22">
        <v>2014</v>
      </c>
      <c r="AZ42" s="22">
        <v>2015</v>
      </c>
      <c r="BA42" s="22">
        <v>2015</v>
      </c>
      <c r="BB42" s="22">
        <v>2015</v>
      </c>
      <c r="BC42" s="22">
        <v>2015</v>
      </c>
      <c r="BD42" s="22">
        <v>2014</v>
      </c>
      <c r="BE42" s="22">
        <v>2014</v>
      </c>
      <c r="BF42" s="10"/>
    </row>
    <row r="43" spans="1:58" x14ac:dyDescent="0.35">
      <c r="A43" s="16" t="s">
        <v>793</v>
      </c>
      <c r="B43" s="11" t="s">
        <v>9514</v>
      </c>
      <c r="C43" s="20">
        <v>2014</v>
      </c>
      <c r="D43" s="20">
        <v>2014</v>
      </c>
      <c r="E43" s="20">
        <v>2014</v>
      </c>
      <c r="F43" s="20">
        <v>2014</v>
      </c>
      <c r="G43" s="20">
        <v>2014</v>
      </c>
      <c r="H43" s="20">
        <v>2014</v>
      </c>
      <c r="I43" s="20">
        <v>2014</v>
      </c>
      <c r="J43" s="20">
        <v>2015</v>
      </c>
      <c r="K43" s="20">
        <v>2015</v>
      </c>
      <c r="L43" s="20">
        <v>2015</v>
      </c>
      <c r="M43" s="22">
        <v>2016</v>
      </c>
      <c r="N43" s="22">
        <v>2016</v>
      </c>
      <c r="O43" s="22">
        <v>2015</v>
      </c>
      <c r="P43" s="22">
        <v>2015</v>
      </c>
      <c r="Q43" s="22">
        <v>2014</v>
      </c>
      <c r="R43" s="22" t="s">
        <v>17</v>
      </c>
      <c r="S43" s="22">
        <v>2016</v>
      </c>
      <c r="T43" s="22">
        <v>2013</v>
      </c>
      <c r="U43" s="22">
        <v>2014</v>
      </c>
      <c r="V43" s="22">
        <v>2014</v>
      </c>
      <c r="W43" s="22">
        <v>2015</v>
      </c>
      <c r="X43" s="22">
        <v>2008</v>
      </c>
      <c r="Y43" s="22">
        <v>2013</v>
      </c>
      <c r="Z43" s="22">
        <v>2014</v>
      </c>
      <c r="AA43" s="22">
        <v>2014</v>
      </c>
      <c r="AB43" s="22">
        <v>2014</v>
      </c>
      <c r="AC43" s="22">
        <v>2014</v>
      </c>
      <c r="AD43" s="22">
        <v>2015</v>
      </c>
      <c r="AE43" s="22">
        <v>2012</v>
      </c>
      <c r="AF43" s="22">
        <v>2014</v>
      </c>
      <c r="AG43" s="21">
        <v>2013</v>
      </c>
      <c r="AH43" s="22">
        <v>2014</v>
      </c>
      <c r="AI43" s="22">
        <v>2015</v>
      </c>
      <c r="AJ43" s="22">
        <v>2016</v>
      </c>
      <c r="AK43" s="23" t="s">
        <v>17</v>
      </c>
      <c r="AL43" s="23">
        <v>2015</v>
      </c>
      <c r="AM43" s="22">
        <v>2015</v>
      </c>
      <c r="AN43" s="22">
        <v>2014</v>
      </c>
      <c r="AO43" s="22">
        <v>2014</v>
      </c>
      <c r="AP43" s="22">
        <v>2014</v>
      </c>
      <c r="AQ43" s="22">
        <v>2014</v>
      </c>
      <c r="AR43" s="22">
        <v>2011</v>
      </c>
      <c r="AS43" s="22">
        <v>2014</v>
      </c>
      <c r="AT43" s="22">
        <v>2015</v>
      </c>
      <c r="AU43" s="22">
        <v>2012</v>
      </c>
      <c r="AV43" s="22">
        <v>2011</v>
      </c>
      <c r="AW43" s="22">
        <v>2014</v>
      </c>
      <c r="AX43" s="22">
        <v>2014</v>
      </c>
      <c r="AY43" s="22">
        <v>2014</v>
      </c>
      <c r="AZ43" s="22">
        <v>2015</v>
      </c>
      <c r="BA43" s="22">
        <v>2015</v>
      </c>
      <c r="BB43" s="22">
        <v>2015</v>
      </c>
      <c r="BC43" s="22">
        <v>2015</v>
      </c>
      <c r="BD43" s="22">
        <v>2014</v>
      </c>
      <c r="BE43" s="22">
        <v>2014</v>
      </c>
      <c r="BF43" s="10"/>
    </row>
    <row r="44" spans="1:58" x14ac:dyDescent="0.35">
      <c r="A44" s="16" t="s">
        <v>9502</v>
      </c>
      <c r="B44" s="11" t="s">
        <v>9503</v>
      </c>
      <c r="C44" s="20">
        <v>2014</v>
      </c>
      <c r="D44" s="20">
        <v>2014</v>
      </c>
      <c r="E44" s="20">
        <v>2014</v>
      </c>
      <c r="F44" s="20">
        <v>2014</v>
      </c>
      <c r="G44" s="20">
        <v>2014</v>
      </c>
      <c r="H44" s="20">
        <v>2014</v>
      </c>
      <c r="I44" s="20">
        <v>2014</v>
      </c>
      <c r="J44" s="20">
        <v>2015</v>
      </c>
      <c r="K44" s="20">
        <v>2015</v>
      </c>
      <c r="L44" s="20">
        <v>2015</v>
      </c>
      <c r="M44" s="22">
        <v>2016</v>
      </c>
      <c r="N44" s="22">
        <v>2016</v>
      </c>
      <c r="O44" s="22">
        <v>2015</v>
      </c>
      <c r="P44" s="22">
        <v>2015</v>
      </c>
      <c r="Q44" s="22">
        <v>2014</v>
      </c>
      <c r="R44" s="22">
        <v>2012</v>
      </c>
      <c r="S44" s="22">
        <v>2016</v>
      </c>
      <c r="T44" s="22">
        <v>2013</v>
      </c>
      <c r="U44" s="22">
        <v>2014</v>
      </c>
      <c r="V44" s="22">
        <v>2014</v>
      </c>
      <c r="W44" s="22">
        <v>2015</v>
      </c>
      <c r="X44" s="22">
        <v>2012</v>
      </c>
      <c r="Y44" s="22">
        <v>2010</v>
      </c>
      <c r="Z44" s="22">
        <v>2014</v>
      </c>
      <c r="AA44" s="22">
        <v>2014</v>
      </c>
      <c r="AB44" s="22">
        <v>2014</v>
      </c>
      <c r="AC44" s="22">
        <v>2014</v>
      </c>
      <c r="AD44" s="22">
        <v>2015</v>
      </c>
      <c r="AE44" s="22">
        <v>2012</v>
      </c>
      <c r="AF44" s="22">
        <v>2014</v>
      </c>
      <c r="AG44" s="21">
        <v>2008</v>
      </c>
      <c r="AH44" s="22">
        <v>2014</v>
      </c>
      <c r="AI44" s="22">
        <v>2015</v>
      </c>
      <c r="AJ44" s="22">
        <v>2016</v>
      </c>
      <c r="AK44" s="23">
        <v>2015</v>
      </c>
      <c r="AL44" s="23">
        <v>2015</v>
      </c>
      <c r="AM44" s="22">
        <v>2015</v>
      </c>
      <c r="AN44" s="22">
        <v>2014</v>
      </c>
      <c r="AO44" s="22">
        <v>2014</v>
      </c>
      <c r="AP44" s="22">
        <v>2014</v>
      </c>
      <c r="AQ44" s="22">
        <v>2014</v>
      </c>
      <c r="AR44" s="22">
        <v>2015</v>
      </c>
      <c r="AS44" s="22">
        <v>2014</v>
      </c>
      <c r="AT44" s="22">
        <v>2015</v>
      </c>
      <c r="AU44" s="22">
        <v>2012</v>
      </c>
      <c r="AV44" s="22">
        <v>2012</v>
      </c>
      <c r="AW44" s="22">
        <v>2014</v>
      </c>
      <c r="AX44" s="22">
        <v>2014</v>
      </c>
      <c r="AY44" s="22">
        <v>2014</v>
      </c>
      <c r="AZ44" s="22">
        <v>2015</v>
      </c>
      <c r="BA44" s="22">
        <v>2015</v>
      </c>
      <c r="BB44" s="22">
        <v>2015</v>
      </c>
      <c r="BC44" s="22">
        <v>2015</v>
      </c>
      <c r="BD44" s="22">
        <v>2014</v>
      </c>
      <c r="BE44" s="22">
        <v>2014</v>
      </c>
      <c r="BF44" s="10"/>
    </row>
    <row r="45" spans="1:58" x14ac:dyDescent="0.35">
      <c r="A45" s="16" t="s">
        <v>9578</v>
      </c>
      <c r="B45" s="11" t="s">
        <v>9579</v>
      </c>
      <c r="C45" s="20">
        <v>2014</v>
      </c>
      <c r="D45" s="20">
        <v>2014</v>
      </c>
      <c r="E45" s="20">
        <v>2014</v>
      </c>
      <c r="F45" s="20">
        <v>2014</v>
      </c>
      <c r="G45" s="20">
        <v>2014</v>
      </c>
      <c r="H45" s="20">
        <v>2014</v>
      </c>
      <c r="I45" s="20">
        <v>2014</v>
      </c>
      <c r="J45" s="20">
        <v>2015</v>
      </c>
      <c r="K45" s="20">
        <v>2015</v>
      </c>
      <c r="L45" s="20">
        <v>2015</v>
      </c>
      <c r="M45" s="22">
        <v>2016</v>
      </c>
      <c r="N45" s="22">
        <v>2016</v>
      </c>
      <c r="O45" s="22">
        <v>2015</v>
      </c>
      <c r="P45" s="22">
        <v>2015</v>
      </c>
      <c r="Q45" s="22">
        <v>2014</v>
      </c>
      <c r="R45" s="22" t="s">
        <v>17</v>
      </c>
      <c r="S45" s="22">
        <v>2016</v>
      </c>
      <c r="T45" s="22">
        <v>2013</v>
      </c>
      <c r="U45" s="22">
        <v>2014</v>
      </c>
      <c r="V45" s="22" t="s">
        <v>17</v>
      </c>
      <c r="W45" s="22">
        <v>2015</v>
      </c>
      <c r="X45" s="22" t="s">
        <v>17</v>
      </c>
      <c r="Y45" s="22">
        <v>2012</v>
      </c>
      <c r="Z45" s="22">
        <v>2014</v>
      </c>
      <c r="AA45" s="22">
        <v>2014</v>
      </c>
      <c r="AB45" s="22" t="s">
        <v>17</v>
      </c>
      <c r="AC45" s="22">
        <v>2014</v>
      </c>
      <c r="AD45" s="22">
        <v>2015</v>
      </c>
      <c r="AE45" s="22" t="s">
        <v>17</v>
      </c>
      <c r="AF45" s="22">
        <v>2014</v>
      </c>
      <c r="AG45" s="21">
        <v>2011</v>
      </c>
      <c r="AH45" s="22">
        <v>2014</v>
      </c>
      <c r="AI45" s="22">
        <v>2015</v>
      </c>
      <c r="AJ45" s="22">
        <v>2016</v>
      </c>
      <c r="AK45" s="23" t="s">
        <v>17</v>
      </c>
      <c r="AL45" s="23">
        <v>2015</v>
      </c>
      <c r="AM45" s="22">
        <v>2015</v>
      </c>
      <c r="AN45" s="22">
        <v>2014</v>
      </c>
      <c r="AO45" s="22">
        <v>2014</v>
      </c>
      <c r="AP45" s="22">
        <v>2014</v>
      </c>
      <c r="AQ45" s="22">
        <v>2014</v>
      </c>
      <c r="AR45" s="22">
        <v>2015</v>
      </c>
      <c r="AS45" s="22">
        <v>2014</v>
      </c>
      <c r="AT45" s="22">
        <v>2015</v>
      </c>
      <c r="AU45" s="22">
        <v>2012</v>
      </c>
      <c r="AV45" s="22">
        <v>2011</v>
      </c>
      <c r="AW45" s="22">
        <v>2014</v>
      </c>
      <c r="AX45" s="22">
        <v>2014</v>
      </c>
      <c r="AY45" s="22">
        <v>2014</v>
      </c>
      <c r="AZ45" s="22">
        <v>2015</v>
      </c>
      <c r="BA45" s="22">
        <v>2015</v>
      </c>
      <c r="BB45" s="22">
        <v>2015</v>
      </c>
      <c r="BC45" s="22">
        <v>2015</v>
      </c>
      <c r="BD45" s="22">
        <v>2014</v>
      </c>
      <c r="BE45" s="22">
        <v>2014</v>
      </c>
      <c r="BF45" s="10"/>
    </row>
    <row r="46" spans="1:58" x14ac:dyDescent="0.35">
      <c r="A46" s="16" t="s">
        <v>9515</v>
      </c>
      <c r="B46" s="11" t="s">
        <v>9516</v>
      </c>
      <c r="C46" s="20">
        <v>2014</v>
      </c>
      <c r="D46" s="20">
        <v>2014</v>
      </c>
      <c r="E46" s="20">
        <v>2014</v>
      </c>
      <c r="F46" s="20">
        <v>2014</v>
      </c>
      <c r="G46" s="20">
        <v>2014</v>
      </c>
      <c r="H46" s="20">
        <v>2014</v>
      </c>
      <c r="I46" s="20">
        <v>2014</v>
      </c>
      <c r="J46" s="20">
        <v>2015</v>
      </c>
      <c r="K46" s="20">
        <v>2015</v>
      </c>
      <c r="L46" s="20">
        <v>2015</v>
      </c>
      <c r="M46" s="22">
        <v>2016</v>
      </c>
      <c r="N46" s="22">
        <v>2016</v>
      </c>
      <c r="O46" s="22">
        <v>2015</v>
      </c>
      <c r="P46" s="22">
        <v>2015</v>
      </c>
      <c r="Q46" s="22">
        <v>2014</v>
      </c>
      <c r="R46" s="22" t="s">
        <v>17</v>
      </c>
      <c r="S46" s="22">
        <v>2016</v>
      </c>
      <c r="T46" s="22">
        <v>2013</v>
      </c>
      <c r="U46" s="22">
        <v>2014</v>
      </c>
      <c r="V46" s="22" t="s">
        <v>17</v>
      </c>
      <c r="W46" s="22">
        <v>2015</v>
      </c>
      <c r="X46" s="22" t="s">
        <v>17</v>
      </c>
      <c r="Y46" s="22">
        <v>2010</v>
      </c>
      <c r="Z46" s="22">
        <v>2014</v>
      </c>
      <c r="AA46" s="22">
        <v>2014</v>
      </c>
      <c r="AB46" s="22">
        <v>2014</v>
      </c>
      <c r="AC46" s="22">
        <v>2014</v>
      </c>
      <c r="AD46" s="22">
        <v>2015</v>
      </c>
      <c r="AE46" s="22" t="s">
        <v>17</v>
      </c>
      <c r="AF46" s="22">
        <v>2014</v>
      </c>
      <c r="AG46" s="21" t="s">
        <v>17</v>
      </c>
      <c r="AH46" s="22">
        <v>2014</v>
      </c>
      <c r="AI46" s="22">
        <v>2015</v>
      </c>
      <c r="AJ46" s="22">
        <v>2016</v>
      </c>
      <c r="AK46" s="23" t="s">
        <v>17</v>
      </c>
      <c r="AL46" s="23">
        <v>2015</v>
      </c>
      <c r="AM46" s="22">
        <v>2015</v>
      </c>
      <c r="AN46" s="22">
        <v>2014</v>
      </c>
      <c r="AO46" s="22">
        <v>2014</v>
      </c>
      <c r="AP46" s="22" t="s">
        <v>17</v>
      </c>
      <c r="AQ46" s="22" t="s">
        <v>17</v>
      </c>
      <c r="AR46" s="22">
        <v>2011</v>
      </c>
      <c r="AS46" s="22">
        <v>2014</v>
      </c>
      <c r="AT46" s="22">
        <v>2015</v>
      </c>
      <c r="AU46" s="22">
        <v>2012</v>
      </c>
      <c r="AV46" s="22">
        <v>2012</v>
      </c>
      <c r="AW46" s="22">
        <v>2014</v>
      </c>
      <c r="AX46" s="22">
        <v>2014</v>
      </c>
      <c r="AY46" s="22">
        <v>2014</v>
      </c>
      <c r="AZ46" s="22">
        <v>2015</v>
      </c>
      <c r="BA46" s="22">
        <v>2015</v>
      </c>
      <c r="BB46" s="22">
        <v>2013</v>
      </c>
      <c r="BC46" s="22">
        <v>2015</v>
      </c>
      <c r="BD46" s="22">
        <v>2014</v>
      </c>
      <c r="BE46" s="22">
        <v>2014</v>
      </c>
      <c r="BF46" s="10"/>
    </row>
    <row r="47" spans="1:58" x14ac:dyDescent="0.35">
      <c r="A47" s="16" t="s">
        <v>9519</v>
      </c>
      <c r="B47" s="11" t="s">
        <v>9520</v>
      </c>
      <c r="C47" s="20">
        <v>2014</v>
      </c>
      <c r="D47" s="20">
        <v>2014</v>
      </c>
      <c r="E47" s="20">
        <v>2014</v>
      </c>
      <c r="F47" s="20">
        <v>2014</v>
      </c>
      <c r="G47" s="20">
        <v>2014</v>
      </c>
      <c r="H47" s="20">
        <v>2014</v>
      </c>
      <c r="I47" s="20">
        <v>2014</v>
      </c>
      <c r="J47" s="20">
        <v>2015</v>
      </c>
      <c r="K47" s="20">
        <v>2015</v>
      </c>
      <c r="L47" s="20">
        <v>2015</v>
      </c>
      <c r="M47" s="22">
        <v>2016</v>
      </c>
      <c r="N47" s="22">
        <v>2016</v>
      </c>
      <c r="O47" s="22">
        <v>2015</v>
      </c>
      <c r="P47" s="22">
        <v>2015</v>
      </c>
      <c r="Q47" s="22">
        <v>2014</v>
      </c>
      <c r="R47" s="22" t="s">
        <v>17</v>
      </c>
      <c r="S47" s="22">
        <v>2016</v>
      </c>
      <c r="T47" s="22">
        <v>2013</v>
      </c>
      <c r="U47" s="22">
        <v>2014</v>
      </c>
      <c r="V47" s="22" t="s">
        <v>17</v>
      </c>
      <c r="W47" s="22">
        <v>2015</v>
      </c>
      <c r="X47" s="22" t="s">
        <v>17</v>
      </c>
      <c r="Y47" s="22">
        <v>2012</v>
      </c>
      <c r="Z47" s="22">
        <v>2014</v>
      </c>
      <c r="AA47" s="22">
        <v>2014</v>
      </c>
      <c r="AB47" s="22">
        <v>2013</v>
      </c>
      <c r="AC47" s="22">
        <v>2014</v>
      </c>
      <c r="AD47" s="22">
        <v>2015</v>
      </c>
      <c r="AE47" s="22" t="s">
        <v>17</v>
      </c>
      <c r="AF47" s="22">
        <v>2014</v>
      </c>
      <c r="AG47" s="21">
        <v>2012</v>
      </c>
      <c r="AH47" s="22">
        <v>2014</v>
      </c>
      <c r="AI47" s="22">
        <v>2015</v>
      </c>
      <c r="AJ47" s="22">
        <v>2016</v>
      </c>
      <c r="AK47" s="23">
        <v>2015</v>
      </c>
      <c r="AL47" s="23">
        <v>2015</v>
      </c>
      <c r="AM47" s="22">
        <v>2015</v>
      </c>
      <c r="AN47" s="22">
        <v>2014</v>
      </c>
      <c r="AO47" s="22">
        <v>2014</v>
      </c>
      <c r="AP47" s="22">
        <v>2014</v>
      </c>
      <c r="AQ47" s="22">
        <v>2014</v>
      </c>
      <c r="AR47" s="22" t="s">
        <v>17</v>
      </c>
      <c r="AS47" s="22">
        <v>2014</v>
      </c>
      <c r="AT47" s="22">
        <v>2015</v>
      </c>
      <c r="AU47" s="22">
        <v>2012</v>
      </c>
      <c r="AV47" s="22">
        <v>2011</v>
      </c>
      <c r="AW47" s="22">
        <v>2014</v>
      </c>
      <c r="AX47" s="22">
        <v>2014</v>
      </c>
      <c r="AY47" s="22">
        <v>2014</v>
      </c>
      <c r="AZ47" s="22">
        <v>2015</v>
      </c>
      <c r="BA47" s="22">
        <v>2015</v>
      </c>
      <c r="BB47" s="22">
        <v>2015</v>
      </c>
      <c r="BC47" s="22">
        <v>2015</v>
      </c>
      <c r="BD47" s="22">
        <v>2014</v>
      </c>
      <c r="BE47" s="22">
        <v>2014</v>
      </c>
      <c r="BF47" s="10"/>
    </row>
    <row r="48" spans="1:58" x14ac:dyDescent="0.35">
      <c r="A48" s="16" t="s">
        <v>2807</v>
      </c>
      <c r="B48" s="11" t="s">
        <v>9521</v>
      </c>
      <c r="C48" s="20">
        <v>2014</v>
      </c>
      <c r="D48" s="20">
        <v>2014</v>
      </c>
      <c r="E48" s="20">
        <v>2014</v>
      </c>
      <c r="F48" s="20">
        <v>2014</v>
      </c>
      <c r="G48" s="20">
        <v>2014</v>
      </c>
      <c r="H48" s="20">
        <v>2014</v>
      </c>
      <c r="I48" s="20">
        <v>2014</v>
      </c>
      <c r="J48" s="20">
        <v>2015</v>
      </c>
      <c r="K48" s="20">
        <v>2015</v>
      </c>
      <c r="L48" s="20">
        <v>2015</v>
      </c>
      <c r="M48" s="22">
        <v>2016</v>
      </c>
      <c r="N48" s="22">
        <v>2016</v>
      </c>
      <c r="O48" s="22">
        <v>2015</v>
      </c>
      <c r="P48" s="22">
        <v>2015</v>
      </c>
      <c r="Q48" s="22">
        <v>2014</v>
      </c>
      <c r="R48" s="22" t="s">
        <v>17</v>
      </c>
      <c r="S48" s="22">
        <v>2016</v>
      </c>
      <c r="T48" s="22">
        <v>2013</v>
      </c>
      <c r="U48" s="22">
        <v>2014</v>
      </c>
      <c r="V48" s="22" t="s">
        <v>17</v>
      </c>
      <c r="W48" s="22">
        <v>2015</v>
      </c>
      <c r="X48" s="22" t="s">
        <v>17</v>
      </c>
      <c r="Y48" s="22">
        <v>2011</v>
      </c>
      <c r="Z48" s="22">
        <v>2014</v>
      </c>
      <c r="AA48" s="22">
        <v>2014</v>
      </c>
      <c r="AB48" s="22">
        <v>2013</v>
      </c>
      <c r="AC48" s="22">
        <v>2014</v>
      </c>
      <c r="AD48" s="22">
        <v>2015</v>
      </c>
      <c r="AE48" s="22" t="s">
        <v>17</v>
      </c>
      <c r="AF48" s="22">
        <v>2014</v>
      </c>
      <c r="AG48" s="21">
        <v>2012</v>
      </c>
      <c r="AH48" s="22">
        <v>2014</v>
      </c>
      <c r="AI48" s="22">
        <v>2015</v>
      </c>
      <c r="AJ48" s="22">
        <v>2016</v>
      </c>
      <c r="AK48" s="23" t="s">
        <v>17</v>
      </c>
      <c r="AL48" s="23">
        <v>2015</v>
      </c>
      <c r="AM48" s="22">
        <v>2015</v>
      </c>
      <c r="AN48" s="22">
        <v>2014</v>
      </c>
      <c r="AO48" s="22">
        <v>2014</v>
      </c>
      <c r="AP48" s="22">
        <v>2014</v>
      </c>
      <c r="AQ48" s="22">
        <v>2014</v>
      </c>
      <c r="AR48" s="22">
        <v>2015</v>
      </c>
      <c r="AS48" s="22">
        <v>2014</v>
      </c>
      <c r="AT48" s="22">
        <v>2015</v>
      </c>
      <c r="AU48" s="22">
        <v>2012</v>
      </c>
      <c r="AV48" s="22" t="s">
        <v>17</v>
      </c>
      <c r="AW48" s="22">
        <v>2014</v>
      </c>
      <c r="AX48" s="22">
        <v>2014</v>
      </c>
      <c r="AY48" s="22">
        <v>2014</v>
      </c>
      <c r="AZ48" s="22">
        <v>2015</v>
      </c>
      <c r="BA48" s="22">
        <v>2015</v>
      </c>
      <c r="BB48" s="22">
        <v>2015</v>
      </c>
      <c r="BC48" s="22">
        <v>2015</v>
      </c>
      <c r="BD48" s="22">
        <v>2014</v>
      </c>
      <c r="BE48" s="22">
        <v>2014</v>
      </c>
      <c r="BF48" s="10"/>
    </row>
    <row r="49" spans="1:58" x14ac:dyDescent="0.35">
      <c r="A49" s="16" t="s">
        <v>9527</v>
      </c>
      <c r="B49" s="11" t="s">
        <v>9528</v>
      </c>
      <c r="C49" s="20">
        <v>2014</v>
      </c>
      <c r="D49" s="20">
        <v>2014</v>
      </c>
      <c r="E49" s="20">
        <v>2014</v>
      </c>
      <c r="F49" s="20">
        <v>2014</v>
      </c>
      <c r="G49" s="20">
        <v>2014</v>
      </c>
      <c r="H49" s="20">
        <v>2014</v>
      </c>
      <c r="I49" s="20">
        <v>2014</v>
      </c>
      <c r="J49" s="20">
        <v>2015</v>
      </c>
      <c r="K49" s="20">
        <v>2015</v>
      </c>
      <c r="L49" s="20">
        <v>2015</v>
      </c>
      <c r="M49" s="22">
        <v>2016</v>
      </c>
      <c r="N49" s="22">
        <v>2016</v>
      </c>
      <c r="O49" s="22">
        <v>2015</v>
      </c>
      <c r="P49" s="22">
        <v>2015</v>
      </c>
      <c r="Q49" s="22">
        <v>2014</v>
      </c>
      <c r="R49" s="22" t="s">
        <v>17</v>
      </c>
      <c r="S49" s="22">
        <v>2016</v>
      </c>
      <c r="T49" s="22">
        <v>2013</v>
      </c>
      <c r="U49" s="22">
        <v>2014</v>
      </c>
      <c r="V49" s="22" t="s">
        <v>17</v>
      </c>
      <c r="W49" s="22">
        <v>2015</v>
      </c>
      <c r="X49" s="22" t="s">
        <v>17</v>
      </c>
      <c r="Y49" s="22">
        <v>2010</v>
      </c>
      <c r="Z49" s="22">
        <v>2014</v>
      </c>
      <c r="AA49" s="22">
        <v>2014</v>
      </c>
      <c r="AB49" s="22">
        <v>2014</v>
      </c>
      <c r="AC49" s="22">
        <v>2014</v>
      </c>
      <c r="AD49" s="22">
        <v>2015</v>
      </c>
      <c r="AE49" s="22" t="s">
        <v>17</v>
      </c>
      <c r="AF49" s="22">
        <v>2014</v>
      </c>
      <c r="AG49" s="21">
        <v>2012</v>
      </c>
      <c r="AH49" s="22">
        <v>2014</v>
      </c>
      <c r="AI49" s="22">
        <v>2015</v>
      </c>
      <c r="AJ49" s="22">
        <v>2016</v>
      </c>
      <c r="AK49" s="23" t="s">
        <v>17</v>
      </c>
      <c r="AL49" s="23">
        <v>2015</v>
      </c>
      <c r="AM49" s="22">
        <v>2015</v>
      </c>
      <c r="AN49" s="22">
        <v>2014</v>
      </c>
      <c r="AO49" s="22">
        <v>2014</v>
      </c>
      <c r="AP49" s="22">
        <v>2014</v>
      </c>
      <c r="AQ49" s="22">
        <v>2014</v>
      </c>
      <c r="AR49" s="22">
        <v>2015</v>
      </c>
      <c r="AS49" s="22">
        <v>2014</v>
      </c>
      <c r="AT49" s="22">
        <v>2015</v>
      </c>
      <c r="AU49" s="22">
        <v>2012</v>
      </c>
      <c r="AV49" s="22" t="s">
        <v>17</v>
      </c>
      <c r="AW49" s="22">
        <v>2014</v>
      </c>
      <c r="AX49" s="22">
        <v>2014</v>
      </c>
      <c r="AY49" s="22">
        <v>2014</v>
      </c>
      <c r="AZ49" s="22">
        <v>2015</v>
      </c>
      <c r="BA49" s="22">
        <v>2015</v>
      </c>
      <c r="BB49" s="22">
        <v>2015</v>
      </c>
      <c r="BC49" s="22">
        <v>2015</v>
      </c>
      <c r="BD49" s="22">
        <v>2014</v>
      </c>
      <c r="BE49" s="22">
        <v>2014</v>
      </c>
      <c r="BF49" s="10"/>
    </row>
    <row r="50" spans="1:58" x14ac:dyDescent="0.35">
      <c r="A50" s="16" t="s">
        <v>734</v>
      </c>
      <c r="B50" s="11" t="s">
        <v>9524</v>
      </c>
      <c r="C50" s="20">
        <v>2014</v>
      </c>
      <c r="D50" s="20">
        <v>2014</v>
      </c>
      <c r="E50" s="20">
        <v>2014</v>
      </c>
      <c r="F50" s="20">
        <v>2014</v>
      </c>
      <c r="G50" s="20">
        <v>2014</v>
      </c>
      <c r="H50" s="20">
        <v>2014</v>
      </c>
      <c r="I50" s="20">
        <v>2014</v>
      </c>
      <c r="J50" s="20">
        <v>2015</v>
      </c>
      <c r="K50" s="20">
        <v>2015</v>
      </c>
      <c r="L50" s="20">
        <v>2015</v>
      </c>
      <c r="M50" s="22">
        <v>2016</v>
      </c>
      <c r="N50" s="22">
        <v>2016</v>
      </c>
      <c r="O50" s="22">
        <v>2015</v>
      </c>
      <c r="P50" s="22">
        <v>2015</v>
      </c>
      <c r="Q50" s="22">
        <v>2014</v>
      </c>
      <c r="R50" s="22">
        <v>2006</v>
      </c>
      <c r="S50" s="22">
        <v>2016</v>
      </c>
      <c r="T50" s="22">
        <v>2013</v>
      </c>
      <c r="U50" s="22">
        <v>2014</v>
      </c>
      <c r="V50" s="22" t="s">
        <v>17</v>
      </c>
      <c r="W50" s="22">
        <v>2015</v>
      </c>
      <c r="X50" s="22">
        <v>2012</v>
      </c>
      <c r="Y50" s="22">
        <v>2010</v>
      </c>
      <c r="Z50" s="22">
        <v>2014</v>
      </c>
      <c r="AA50" s="22">
        <v>2014</v>
      </c>
      <c r="AB50" s="22">
        <v>2014</v>
      </c>
      <c r="AC50" s="22">
        <v>2014</v>
      </c>
      <c r="AD50" s="22">
        <v>2015</v>
      </c>
      <c r="AE50" s="22">
        <v>2012</v>
      </c>
      <c r="AF50" s="22" t="s">
        <v>17</v>
      </c>
      <c r="AG50" s="21">
        <v>2012</v>
      </c>
      <c r="AH50" s="22">
        <v>2014</v>
      </c>
      <c r="AI50" s="22">
        <v>2015</v>
      </c>
      <c r="AJ50" s="22">
        <v>2016</v>
      </c>
      <c r="AK50" s="23" t="s">
        <v>17</v>
      </c>
      <c r="AL50" s="23">
        <v>2016</v>
      </c>
      <c r="AM50" s="22">
        <v>2015</v>
      </c>
      <c r="AN50" s="22">
        <v>2014</v>
      </c>
      <c r="AO50" s="22">
        <v>2014</v>
      </c>
      <c r="AP50" s="22" t="s">
        <v>17</v>
      </c>
      <c r="AQ50" s="22" t="s">
        <v>17</v>
      </c>
      <c r="AR50" s="22">
        <v>2011</v>
      </c>
      <c r="AS50" s="22">
        <v>2014</v>
      </c>
      <c r="AT50" s="22">
        <v>2015</v>
      </c>
      <c r="AU50" s="22">
        <v>2012</v>
      </c>
      <c r="AV50" s="22" t="s">
        <v>17</v>
      </c>
      <c r="AW50" s="22">
        <v>2014</v>
      </c>
      <c r="AX50" s="22">
        <v>2014</v>
      </c>
      <c r="AY50" s="22">
        <v>2014</v>
      </c>
      <c r="AZ50" s="22">
        <v>2015</v>
      </c>
      <c r="BA50" s="22">
        <v>2015</v>
      </c>
      <c r="BB50" s="22">
        <v>2013</v>
      </c>
      <c r="BC50" s="22">
        <v>2015</v>
      </c>
      <c r="BD50" s="22">
        <v>2014</v>
      </c>
      <c r="BE50" s="22">
        <v>2014</v>
      </c>
      <c r="BF50" s="10"/>
    </row>
    <row r="51" spans="1:58" x14ac:dyDescent="0.35">
      <c r="A51" s="16" t="s">
        <v>9525</v>
      </c>
      <c r="B51" s="11" t="s">
        <v>9526</v>
      </c>
      <c r="C51" s="20">
        <v>2014</v>
      </c>
      <c r="D51" s="20">
        <v>2014</v>
      </c>
      <c r="E51" s="20">
        <v>2014</v>
      </c>
      <c r="F51" s="20">
        <v>2014</v>
      </c>
      <c r="G51" s="20">
        <v>2014</v>
      </c>
      <c r="H51" s="20">
        <v>2014</v>
      </c>
      <c r="I51" s="20">
        <v>2014</v>
      </c>
      <c r="J51" s="20">
        <v>2015</v>
      </c>
      <c r="K51" s="20">
        <v>2015</v>
      </c>
      <c r="L51" s="20">
        <v>2015</v>
      </c>
      <c r="M51" s="22">
        <v>2016</v>
      </c>
      <c r="N51" s="22">
        <v>2016</v>
      </c>
      <c r="O51" s="22">
        <v>2015</v>
      </c>
      <c r="P51" s="22">
        <v>2015</v>
      </c>
      <c r="Q51" s="22">
        <v>2014</v>
      </c>
      <c r="R51" s="22" t="s">
        <v>17</v>
      </c>
      <c r="S51" s="22">
        <v>2016</v>
      </c>
      <c r="T51" s="22">
        <v>2013</v>
      </c>
      <c r="U51" s="22">
        <v>2014</v>
      </c>
      <c r="V51" s="22">
        <v>2014</v>
      </c>
      <c r="W51" s="22">
        <v>2015</v>
      </c>
      <c r="X51" s="22" t="s">
        <v>17</v>
      </c>
      <c r="Y51" s="22">
        <v>2011</v>
      </c>
      <c r="Z51" s="22">
        <v>2014</v>
      </c>
      <c r="AA51" s="22">
        <v>2014</v>
      </c>
      <c r="AB51" s="22" t="s">
        <v>17</v>
      </c>
      <c r="AC51" s="22">
        <v>2014</v>
      </c>
      <c r="AD51" s="22">
        <v>2015</v>
      </c>
      <c r="AE51" s="22" t="s">
        <v>17</v>
      </c>
      <c r="AF51" s="22" t="s">
        <v>17</v>
      </c>
      <c r="AG51" s="21" t="s">
        <v>17</v>
      </c>
      <c r="AH51" s="22">
        <v>2014</v>
      </c>
      <c r="AI51" s="22">
        <v>2015</v>
      </c>
      <c r="AJ51" s="22">
        <v>2016</v>
      </c>
      <c r="AK51" s="23" t="s">
        <v>17</v>
      </c>
      <c r="AL51" s="23">
        <v>2015</v>
      </c>
      <c r="AM51" s="22">
        <v>2015</v>
      </c>
      <c r="AN51" s="22">
        <v>2014</v>
      </c>
      <c r="AO51" s="22">
        <v>2014</v>
      </c>
      <c r="AP51" s="22" t="s">
        <v>17</v>
      </c>
      <c r="AQ51" s="22" t="s">
        <v>17</v>
      </c>
      <c r="AR51" s="22" t="s">
        <v>17</v>
      </c>
      <c r="AS51" s="22">
        <v>2014</v>
      </c>
      <c r="AT51" s="22">
        <v>2015</v>
      </c>
      <c r="AU51" s="22">
        <v>2012</v>
      </c>
      <c r="AV51" s="22" t="s">
        <v>17</v>
      </c>
      <c r="AW51" s="22">
        <v>2014</v>
      </c>
      <c r="AX51" s="22">
        <v>2014</v>
      </c>
      <c r="AY51" s="22">
        <v>2014</v>
      </c>
      <c r="AZ51" s="22">
        <v>2007</v>
      </c>
      <c r="BA51" s="22">
        <v>2007</v>
      </c>
      <c r="BB51" s="22">
        <v>2015</v>
      </c>
      <c r="BC51" s="22">
        <v>2015</v>
      </c>
      <c r="BD51" s="22">
        <v>2014</v>
      </c>
      <c r="BE51" s="22">
        <v>2014</v>
      </c>
      <c r="BF51" s="10"/>
    </row>
    <row r="52" spans="1:58" x14ac:dyDescent="0.35">
      <c r="A52" s="16" t="s">
        <v>807</v>
      </c>
      <c r="B52" s="11" t="s">
        <v>9529</v>
      </c>
      <c r="C52" s="20">
        <v>2014</v>
      </c>
      <c r="D52" s="20">
        <v>2014</v>
      </c>
      <c r="E52" s="20">
        <v>2014</v>
      </c>
      <c r="F52" s="20">
        <v>2014</v>
      </c>
      <c r="G52" s="20">
        <v>2014</v>
      </c>
      <c r="H52" s="20">
        <v>2014</v>
      </c>
      <c r="I52" s="20">
        <v>2014</v>
      </c>
      <c r="J52" s="20">
        <v>2015</v>
      </c>
      <c r="K52" s="20">
        <v>2015</v>
      </c>
      <c r="L52" s="20">
        <v>2015</v>
      </c>
      <c r="M52" s="22">
        <v>2016</v>
      </c>
      <c r="N52" s="22">
        <v>2016</v>
      </c>
      <c r="O52" s="22">
        <v>2015</v>
      </c>
      <c r="P52" s="22">
        <v>2015</v>
      </c>
      <c r="Q52" s="22">
        <v>2014</v>
      </c>
      <c r="R52" s="22">
        <v>2013</v>
      </c>
      <c r="S52" s="22">
        <v>2016</v>
      </c>
      <c r="T52" s="22">
        <v>2013</v>
      </c>
      <c r="U52" s="22">
        <v>2014</v>
      </c>
      <c r="V52" s="22">
        <v>2014</v>
      </c>
      <c r="W52" s="22">
        <v>2015</v>
      </c>
      <c r="X52" s="22">
        <v>2013</v>
      </c>
      <c r="Y52" s="22">
        <v>2012</v>
      </c>
      <c r="Z52" s="22">
        <v>2014</v>
      </c>
      <c r="AA52" s="22">
        <v>2014</v>
      </c>
      <c r="AB52" s="22">
        <v>2014</v>
      </c>
      <c r="AC52" s="22">
        <v>2014</v>
      </c>
      <c r="AD52" s="22">
        <v>2015</v>
      </c>
      <c r="AE52" s="22">
        <v>2012</v>
      </c>
      <c r="AF52" s="22">
        <v>2014</v>
      </c>
      <c r="AG52" s="21">
        <v>2013</v>
      </c>
      <c r="AH52" s="22">
        <v>2014</v>
      </c>
      <c r="AI52" s="22">
        <v>2015</v>
      </c>
      <c r="AJ52" s="22">
        <v>2016</v>
      </c>
      <c r="AK52" s="23" t="s">
        <v>17</v>
      </c>
      <c r="AL52" s="23">
        <v>2015</v>
      </c>
      <c r="AM52" s="22">
        <v>2015</v>
      </c>
      <c r="AN52" s="22">
        <v>2014</v>
      </c>
      <c r="AO52" s="22">
        <v>2014</v>
      </c>
      <c r="AP52" s="22">
        <v>2014</v>
      </c>
      <c r="AQ52" s="22">
        <v>2014</v>
      </c>
      <c r="AR52" s="22">
        <v>2015</v>
      </c>
      <c r="AS52" s="22">
        <v>2014</v>
      </c>
      <c r="AT52" s="22">
        <v>2015</v>
      </c>
      <c r="AU52" s="22">
        <v>2012</v>
      </c>
      <c r="AV52" s="22">
        <v>2013</v>
      </c>
      <c r="AW52" s="22">
        <v>2014</v>
      </c>
      <c r="AX52" s="22">
        <v>2014</v>
      </c>
      <c r="AY52" s="22">
        <v>2014</v>
      </c>
      <c r="AZ52" s="22">
        <v>2015</v>
      </c>
      <c r="BA52" s="22">
        <v>2015</v>
      </c>
      <c r="BB52" s="22">
        <v>2015</v>
      </c>
      <c r="BC52" s="22">
        <v>2015</v>
      </c>
      <c r="BD52" s="22">
        <v>2014</v>
      </c>
      <c r="BE52" s="22">
        <v>2014</v>
      </c>
      <c r="BF52" s="10"/>
    </row>
    <row r="53" spans="1:58" x14ac:dyDescent="0.35">
      <c r="A53" s="16" t="s">
        <v>945</v>
      </c>
      <c r="B53" s="11" t="s">
        <v>9531</v>
      </c>
      <c r="C53" s="20">
        <v>2014</v>
      </c>
      <c r="D53" s="20">
        <v>2014</v>
      </c>
      <c r="E53" s="20">
        <v>2014</v>
      </c>
      <c r="F53" s="20">
        <v>2014</v>
      </c>
      <c r="G53" s="20">
        <v>2014</v>
      </c>
      <c r="H53" s="20">
        <v>2014</v>
      </c>
      <c r="I53" s="20">
        <v>2014</v>
      </c>
      <c r="J53" s="20">
        <v>2015</v>
      </c>
      <c r="K53" s="20">
        <v>2015</v>
      </c>
      <c r="L53" s="20">
        <v>2015</v>
      </c>
      <c r="M53" s="22">
        <v>2016</v>
      </c>
      <c r="N53" s="22">
        <v>2016</v>
      </c>
      <c r="O53" s="22">
        <v>2015</v>
      </c>
      <c r="P53" s="22">
        <v>2015</v>
      </c>
      <c r="Q53" s="22">
        <v>2014</v>
      </c>
      <c r="R53" s="22">
        <v>2014</v>
      </c>
      <c r="S53" s="22">
        <v>2016</v>
      </c>
      <c r="T53" s="22">
        <v>2013</v>
      </c>
      <c r="U53" s="22">
        <v>2014</v>
      </c>
      <c r="V53" s="22">
        <v>2014</v>
      </c>
      <c r="W53" s="22">
        <v>2015</v>
      </c>
      <c r="X53" s="22">
        <v>2012</v>
      </c>
      <c r="Y53" s="22">
        <v>2011</v>
      </c>
      <c r="Z53" s="22">
        <v>2014</v>
      </c>
      <c r="AA53" s="22">
        <v>2014</v>
      </c>
      <c r="AB53" s="22">
        <v>2014</v>
      </c>
      <c r="AC53" s="22">
        <v>2014</v>
      </c>
      <c r="AD53" s="22">
        <v>2015</v>
      </c>
      <c r="AE53" s="22">
        <v>2012</v>
      </c>
      <c r="AF53" s="22">
        <v>2014</v>
      </c>
      <c r="AG53" s="21">
        <v>2013</v>
      </c>
      <c r="AH53" s="22">
        <v>2014</v>
      </c>
      <c r="AI53" s="22">
        <v>2015</v>
      </c>
      <c r="AJ53" s="22">
        <v>2016</v>
      </c>
      <c r="AK53" s="23" t="s">
        <v>17</v>
      </c>
      <c r="AL53" s="23">
        <v>2015</v>
      </c>
      <c r="AM53" s="22">
        <v>2015</v>
      </c>
      <c r="AN53" s="22">
        <v>2014</v>
      </c>
      <c r="AO53" s="22">
        <v>2014</v>
      </c>
      <c r="AP53" s="22">
        <v>2014</v>
      </c>
      <c r="AQ53" s="22">
        <v>2014</v>
      </c>
      <c r="AR53" s="22">
        <v>2015</v>
      </c>
      <c r="AS53" s="22">
        <v>2014</v>
      </c>
      <c r="AT53" s="22">
        <v>2015</v>
      </c>
      <c r="AU53" s="22">
        <v>2012</v>
      </c>
      <c r="AV53" s="22">
        <v>2013</v>
      </c>
      <c r="AW53" s="22">
        <v>2014</v>
      </c>
      <c r="AX53" s="22">
        <v>2014</v>
      </c>
      <c r="AY53" s="22">
        <v>2014</v>
      </c>
      <c r="AZ53" s="22">
        <v>2015</v>
      </c>
      <c r="BA53" s="22">
        <v>2015</v>
      </c>
      <c r="BB53" s="22">
        <v>2015</v>
      </c>
      <c r="BC53" s="22">
        <v>2015</v>
      </c>
      <c r="BD53" s="22">
        <v>2014</v>
      </c>
      <c r="BE53" s="22">
        <v>2014</v>
      </c>
      <c r="BF53" s="10"/>
    </row>
    <row r="54" spans="1:58" x14ac:dyDescent="0.35">
      <c r="A54" s="16" t="s">
        <v>2072</v>
      </c>
      <c r="B54" s="11" t="s">
        <v>9532</v>
      </c>
      <c r="C54" s="20">
        <v>2014</v>
      </c>
      <c r="D54" s="20">
        <v>2014</v>
      </c>
      <c r="E54" s="20">
        <v>2014</v>
      </c>
      <c r="F54" s="20">
        <v>2014</v>
      </c>
      <c r="G54" s="20">
        <v>2014</v>
      </c>
      <c r="H54" s="20">
        <v>2014</v>
      </c>
      <c r="I54" s="20">
        <v>2014</v>
      </c>
      <c r="J54" s="20">
        <v>2015</v>
      </c>
      <c r="K54" s="20">
        <v>2015</v>
      </c>
      <c r="L54" s="20">
        <v>2015</v>
      </c>
      <c r="M54" s="22">
        <v>2016</v>
      </c>
      <c r="N54" s="22">
        <v>2016</v>
      </c>
      <c r="O54" s="22">
        <v>2015</v>
      </c>
      <c r="P54" s="22">
        <v>2015</v>
      </c>
      <c r="Q54" s="22">
        <v>2014</v>
      </c>
      <c r="R54" s="22">
        <v>2014</v>
      </c>
      <c r="S54" s="22">
        <v>2016</v>
      </c>
      <c r="T54" s="22">
        <v>2013</v>
      </c>
      <c r="U54" s="22">
        <v>2014</v>
      </c>
      <c r="V54" s="22">
        <v>2014</v>
      </c>
      <c r="W54" s="22">
        <v>2015</v>
      </c>
      <c r="X54" s="22">
        <v>2014</v>
      </c>
      <c r="Y54" s="22">
        <v>2010</v>
      </c>
      <c r="Z54" s="22">
        <v>2014</v>
      </c>
      <c r="AA54" s="22">
        <v>2014</v>
      </c>
      <c r="AB54" s="22">
        <v>2014</v>
      </c>
      <c r="AC54" s="22">
        <v>2014</v>
      </c>
      <c r="AD54" s="22">
        <v>2015</v>
      </c>
      <c r="AE54" s="22" t="s">
        <v>17</v>
      </c>
      <c r="AF54" s="22">
        <v>2014</v>
      </c>
      <c r="AG54" s="21">
        <v>2008</v>
      </c>
      <c r="AH54" s="22">
        <v>2014</v>
      </c>
      <c r="AI54" s="22">
        <v>2015</v>
      </c>
      <c r="AJ54" s="22">
        <v>2016</v>
      </c>
      <c r="AK54" s="23">
        <v>2015</v>
      </c>
      <c r="AL54" s="23">
        <v>2016</v>
      </c>
      <c r="AM54" s="22">
        <v>2015</v>
      </c>
      <c r="AN54" s="22">
        <v>2014</v>
      </c>
      <c r="AO54" s="22">
        <v>2014</v>
      </c>
      <c r="AP54" s="22">
        <v>2014</v>
      </c>
      <c r="AQ54" s="22">
        <v>2014</v>
      </c>
      <c r="AR54" s="22">
        <v>2015</v>
      </c>
      <c r="AS54" s="22">
        <v>2014</v>
      </c>
      <c r="AT54" s="22">
        <v>2015</v>
      </c>
      <c r="AU54" s="22">
        <v>2012</v>
      </c>
      <c r="AV54" s="22">
        <v>2013</v>
      </c>
      <c r="AW54" s="22">
        <v>2014</v>
      </c>
      <c r="AX54" s="22">
        <v>2014</v>
      </c>
      <c r="AY54" s="22">
        <v>2014</v>
      </c>
      <c r="AZ54" s="22">
        <v>2015</v>
      </c>
      <c r="BA54" s="22">
        <v>2015</v>
      </c>
      <c r="BB54" s="22">
        <v>2015</v>
      </c>
      <c r="BC54" s="22">
        <v>2015</v>
      </c>
      <c r="BD54" s="22">
        <v>2014</v>
      </c>
      <c r="BE54" s="22">
        <v>2014</v>
      </c>
      <c r="BF54" s="10"/>
    </row>
    <row r="55" spans="1:58" x14ac:dyDescent="0.35">
      <c r="A55" s="16" t="s">
        <v>2977</v>
      </c>
      <c r="B55" s="11" t="s">
        <v>9715</v>
      </c>
      <c r="C55" s="20">
        <v>2014</v>
      </c>
      <c r="D55" s="20">
        <v>2014</v>
      </c>
      <c r="E55" s="20">
        <v>2014</v>
      </c>
      <c r="F55" s="20">
        <v>2014</v>
      </c>
      <c r="G55" s="20">
        <v>2014</v>
      </c>
      <c r="H55" s="20">
        <v>2014</v>
      </c>
      <c r="I55" s="20">
        <v>2014</v>
      </c>
      <c r="J55" s="20">
        <v>2015</v>
      </c>
      <c r="K55" s="20">
        <v>2015</v>
      </c>
      <c r="L55" s="20">
        <v>2015</v>
      </c>
      <c r="M55" s="22">
        <v>2016</v>
      </c>
      <c r="N55" s="22">
        <v>2016</v>
      </c>
      <c r="O55" s="22">
        <v>2015</v>
      </c>
      <c r="P55" s="22">
        <v>2015</v>
      </c>
      <c r="Q55" s="22">
        <v>2014</v>
      </c>
      <c r="R55" s="22" t="s">
        <v>17</v>
      </c>
      <c r="S55" s="22">
        <v>2016</v>
      </c>
      <c r="T55" s="22">
        <v>2013</v>
      </c>
      <c r="U55" s="22">
        <v>2014</v>
      </c>
      <c r="V55" s="22">
        <v>2014</v>
      </c>
      <c r="W55" s="22">
        <v>2015</v>
      </c>
      <c r="X55" s="22">
        <v>2008</v>
      </c>
      <c r="Y55" s="22">
        <v>2010</v>
      </c>
      <c r="Z55" s="22">
        <v>2014</v>
      </c>
      <c r="AA55" s="22">
        <v>2014</v>
      </c>
      <c r="AB55" s="22">
        <v>2014</v>
      </c>
      <c r="AC55" s="22">
        <v>2014</v>
      </c>
      <c r="AD55" s="22">
        <v>2015</v>
      </c>
      <c r="AE55" s="22">
        <v>2012</v>
      </c>
      <c r="AF55" s="22">
        <v>2014</v>
      </c>
      <c r="AG55" s="21">
        <v>2013</v>
      </c>
      <c r="AH55" s="22">
        <v>2014</v>
      </c>
      <c r="AI55" s="22">
        <v>2015</v>
      </c>
      <c r="AJ55" s="22">
        <v>2016</v>
      </c>
      <c r="AK55" s="23">
        <v>2015</v>
      </c>
      <c r="AL55" s="23">
        <v>2015</v>
      </c>
      <c r="AM55" s="22">
        <v>2015</v>
      </c>
      <c r="AN55" s="22">
        <v>2014</v>
      </c>
      <c r="AO55" s="22">
        <v>2014</v>
      </c>
      <c r="AP55" s="22">
        <v>2014</v>
      </c>
      <c r="AQ55" s="22">
        <v>2014</v>
      </c>
      <c r="AR55" s="22">
        <v>2009</v>
      </c>
      <c r="AS55" s="22">
        <v>2014</v>
      </c>
      <c r="AT55" s="22">
        <v>2015</v>
      </c>
      <c r="AU55" s="22">
        <v>2012</v>
      </c>
      <c r="AV55" s="22">
        <v>2013</v>
      </c>
      <c r="AW55" s="22">
        <v>2014</v>
      </c>
      <c r="AX55" s="22">
        <v>2014</v>
      </c>
      <c r="AY55" s="22">
        <v>2014</v>
      </c>
      <c r="AZ55" s="22">
        <v>2015</v>
      </c>
      <c r="BA55" s="22">
        <v>2015</v>
      </c>
      <c r="BB55" s="22">
        <v>2015</v>
      </c>
      <c r="BC55" s="22">
        <v>2015</v>
      </c>
      <c r="BD55" s="22">
        <v>2014</v>
      </c>
      <c r="BE55" s="22">
        <v>2014</v>
      </c>
      <c r="BF55" s="10"/>
    </row>
    <row r="56" spans="1:58" x14ac:dyDescent="0.35">
      <c r="A56" s="16" t="s">
        <v>9561</v>
      </c>
      <c r="B56" s="11" t="s">
        <v>9562</v>
      </c>
      <c r="C56" s="20">
        <v>2014</v>
      </c>
      <c r="D56" s="20">
        <v>2014</v>
      </c>
      <c r="E56" s="20">
        <v>2014</v>
      </c>
      <c r="F56" s="20">
        <v>2014</v>
      </c>
      <c r="G56" s="20">
        <v>2014</v>
      </c>
      <c r="H56" s="20">
        <v>2014</v>
      </c>
      <c r="I56" s="20">
        <v>2014</v>
      </c>
      <c r="J56" s="20">
        <v>2015</v>
      </c>
      <c r="K56" s="20">
        <v>2015</v>
      </c>
      <c r="L56" s="20">
        <v>2015</v>
      </c>
      <c r="M56" s="22">
        <v>2016</v>
      </c>
      <c r="N56" s="22">
        <v>2016</v>
      </c>
      <c r="O56" s="22">
        <v>2015</v>
      </c>
      <c r="P56" s="22">
        <v>2015</v>
      </c>
      <c r="Q56" s="22">
        <v>2014</v>
      </c>
      <c r="R56" s="22" t="s">
        <v>17</v>
      </c>
      <c r="S56" s="22">
        <v>2016</v>
      </c>
      <c r="T56" s="22">
        <v>2013</v>
      </c>
      <c r="U56" s="22">
        <v>2014</v>
      </c>
      <c r="V56" s="22">
        <v>2014</v>
      </c>
      <c r="W56" s="22">
        <v>2015</v>
      </c>
      <c r="X56" s="22">
        <v>2010</v>
      </c>
      <c r="Y56" s="22" t="s">
        <v>17</v>
      </c>
      <c r="Z56" s="22">
        <v>2014</v>
      </c>
      <c r="AA56" s="22">
        <v>2014</v>
      </c>
      <c r="AB56" s="22">
        <v>2014</v>
      </c>
      <c r="AC56" s="22">
        <v>2014</v>
      </c>
      <c r="AD56" s="22">
        <v>2015</v>
      </c>
      <c r="AE56" s="22">
        <v>2012</v>
      </c>
      <c r="AF56" s="22" t="s">
        <v>17</v>
      </c>
      <c r="AG56" s="21" t="s">
        <v>17</v>
      </c>
      <c r="AH56" s="22">
        <v>2014</v>
      </c>
      <c r="AI56" s="22">
        <v>2015</v>
      </c>
      <c r="AJ56" s="22">
        <v>2016</v>
      </c>
      <c r="AK56" s="23" t="s">
        <v>17</v>
      </c>
      <c r="AL56" s="23">
        <v>2015</v>
      </c>
      <c r="AM56" s="22">
        <v>2015</v>
      </c>
      <c r="AN56" s="22">
        <v>2014</v>
      </c>
      <c r="AO56" s="22">
        <v>2014</v>
      </c>
      <c r="AP56" s="22" t="s">
        <v>17</v>
      </c>
      <c r="AQ56" s="22" t="s">
        <v>17</v>
      </c>
      <c r="AR56" s="22" t="s">
        <v>17</v>
      </c>
      <c r="AS56" s="22">
        <v>2014</v>
      </c>
      <c r="AT56" s="22">
        <v>2013</v>
      </c>
      <c r="AU56" s="22">
        <v>2012</v>
      </c>
      <c r="AV56" s="22">
        <v>2013</v>
      </c>
      <c r="AW56" s="22">
        <v>2014</v>
      </c>
      <c r="AX56" s="22">
        <v>2014</v>
      </c>
      <c r="AY56" s="22">
        <v>2014</v>
      </c>
      <c r="AZ56" s="22">
        <v>2015</v>
      </c>
      <c r="BA56" s="22">
        <v>2015</v>
      </c>
      <c r="BB56" s="22">
        <v>2015</v>
      </c>
      <c r="BC56" s="22">
        <v>2015</v>
      </c>
      <c r="BD56" s="22">
        <v>2014</v>
      </c>
      <c r="BE56" s="22">
        <v>2014</v>
      </c>
      <c r="BF56" s="10"/>
    </row>
    <row r="57" spans="1:58" x14ac:dyDescent="0.35">
      <c r="A57" s="16" t="s">
        <v>2989</v>
      </c>
      <c r="B57" s="11" t="s">
        <v>9533</v>
      </c>
      <c r="C57" s="20">
        <v>2014</v>
      </c>
      <c r="D57" s="20">
        <v>2014</v>
      </c>
      <c r="E57" s="20">
        <v>2014</v>
      </c>
      <c r="F57" s="20">
        <v>2014</v>
      </c>
      <c r="G57" s="20">
        <v>2014</v>
      </c>
      <c r="H57" s="20">
        <v>2014</v>
      </c>
      <c r="I57" s="20">
        <v>2014</v>
      </c>
      <c r="J57" s="20">
        <v>2015</v>
      </c>
      <c r="K57" s="20">
        <v>2015</v>
      </c>
      <c r="L57" s="20">
        <v>2015</v>
      </c>
      <c r="M57" s="22">
        <v>2016</v>
      </c>
      <c r="N57" s="22">
        <v>2016</v>
      </c>
      <c r="O57" s="22">
        <v>2015</v>
      </c>
      <c r="P57" s="22">
        <v>2015</v>
      </c>
      <c r="Q57" s="22">
        <v>2014</v>
      </c>
      <c r="R57" s="22" t="s">
        <v>17</v>
      </c>
      <c r="S57" s="22">
        <v>2016</v>
      </c>
      <c r="T57" s="22">
        <v>2013</v>
      </c>
      <c r="U57" s="22">
        <v>2014</v>
      </c>
      <c r="V57" s="22" t="s">
        <v>17</v>
      </c>
      <c r="W57" s="22">
        <v>2015</v>
      </c>
      <c r="X57" s="22">
        <v>2010</v>
      </c>
      <c r="Y57" s="22" t="s">
        <v>17</v>
      </c>
      <c r="Z57" s="22">
        <v>2014</v>
      </c>
      <c r="AA57" s="22">
        <v>2014</v>
      </c>
      <c r="AB57" s="22">
        <v>2014</v>
      </c>
      <c r="AC57" s="22">
        <v>2014</v>
      </c>
      <c r="AD57" s="22">
        <v>2015</v>
      </c>
      <c r="AE57" s="22">
        <v>2012</v>
      </c>
      <c r="AF57" s="22" t="s">
        <v>17</v>
      </c>
      <c r="AG57" s="21" t="s">
        <v>17</v>
      </c>
      <c r="AH57" s="22">
        <v>2014</v>
      </c>
      <c r="AI57" s="22">
        <v>2015</v>
      </c>
      <c r="AJ57" s="22">
        <v>2016</v>
      </c>
      <c r="AK57" s="23" t="s">
        <v>17</v>
      </c>
      <c r="AL57" s="23">
        <v>2015</v>
      </c>
      <c r="AM57" s="22">
        <v>2015</v>
      </c>
      <c r="AN57" s="22">
        <v>2014</v>
      </c>
      <c r="AO57" s="22">
        <v>2014</v>
      </c>
      <c r="AP57" s="22" t="s">
        <v>17</v>
      </c>
      <c r="AQ57" s="22" t="s">
        <v>17</v>
      </c>
      <c r="AR57" s="22" t="s">
        <v>17</v>
      </c>
      <c r="AS57" s="22">
        <v>2014</v>
      </c>
      <c r="AT57" s="22">
        <v>2015</v>
      </c>
      <c r="AU57" s="22">
        <v>2012</v>
      </c>
      <c r="AV57" s="22">
        <v>2013</v>
      </c>
      <c r="AW57" s="22">
        <v>2014</v>
      </c>
      <c r="AX57" s="22">
        <v>2014</v>
      </c>
      <c r="AY57" s="22">
        <v>2014</v>
      </c>
      <c r="AZ57" s="22">
        <v>2015</v>
      </c>
      <c r="BA57" s="22">
        <v>2015</v>
      </c>
      <c r="BB57" s="22">
        <v>2011</v>
      </c>
      <c r="BC57" s="22">
        <v>2011</v>
      </c>
      <c r="BD57" s="22">
        <v>2014</v>
      </c>
      <c r="BE57" s="22">
        <v>2014</v>
      </c>
      <c r="BF57" s="10"/>
    </row>
    <row r="58" spans="1:58" x14ac:dyDescent="0.35">
      <c r="A58" s="16" t="s">
        <v>2126</v>
      </c>
      <c r="B58" s="11" t="s">
        <v>9537</v>
      </c>
      <c r="C58" s="20">
        <v>2014</v>
      </c>
      <c r="D58" s="20">
        <v>2014</v>
      </c>
      <c r="E58" s="20">
        <v>2014</v>
      </c>
      <c r="F58" s="20">
        <v>2014</v>
      </c>
      <c r="G58" s="20">
        <v>2014</v>
      </c>
      <c r="H58" s="20">
        <v>2014</v>
      </c>
      <c r="I58" s="20">
        <v>2014</v>
      </c>
      <c r="J58" s="20">
        <v>2015</v>
      </c>
      <c r="K58" s="20">
        <v>2015</v>
      </c>
      <c r="L58" s="20">
        <v>2015</v>
      </c>
      <c r="M58" s="22">
        <v>2016</v>
      </c>
      <c r="N58" s="22">
        <v>2016</v>
      </c>
      <c r="O58" s="22">
        <v>2015</v>
      </c>
      <c r="P58" s="22">
        <v>2015</v>
      </c>
      <c r="Q58" s="22">
        <v>2014</v>
      </c>
      <c r="R58" s="22" t="s">
        <v>17</v>
      </c>
      <c r="S58" s="22">
        <v>2016</v>
      </c>
      <c r="T58" s="22">
        <v>2013</v>
      </c>
      <c r="U58" s="22">
        <v>2014</v>
      </c>
      <c r="V58" s="22" t="s">
        <v>17</v>
      </c>
      <c r="W58" s="22">
        <v>2015</v>
      </c>
      <c r="X58" s="22" t="s">
        <v>17</v>
      </c>
      <c r="Y58" s="22">
        <v>2012</v>
      </c>
      <c r="Z58" s="22">
        <v>2014</v>
      </c>
      <c r="AA58" s="22">
        <v>2014</v>
      </c>
      <c r="AB58" s="22">
        <v>2013</v>
      </c>
      <c r="AC58" s="22">
        <v>2014</v>
      </c>
      <c r="AD58" s="22">
        <v>2015</v>
      </c>
      <c r="AE58" s="22" t="s">
        <v>17</v>
      </c>
      <c r="AF58" s="22">
        <v>2014</v>
      </c>
      <c r="AG58" s="21">
        <v>2012</v>
      </c>
      <c r="AH58" s="22">
        <v>2014</v>
      </c>
      <c r="AI58" s="22">
        <v>2015</v>
      </c>
      <c r="AJ58" s="22">
        <v>2016</v>
      </c>
      <c r="AK58" s="23" t="s">
        <v>17</v>
      </c>
      <c r="AL58" s="23">
        <v>2015</v>
      </c>
      <c r="AM58" s="22">
        <v>2015</v>
      </c>
      <c r="AN58" s="22">
        <v>2014</v>
      </c>
      <c r="AO58" s="22">
        <v>2014</v>
      </c>
      <c r="AP58" s="22">
        <v>2014</v>
      </c>
      <c r="AQ58" s="22">
        <v>2014</v>
      </c>
      <c r="AR58" s="22" t="s">
        <v>17</v>
      </c>
      <c r="AS58" s="22">
        <v>2014</v>
      </c>
      <c r="AT58" s="22">
        <v>2015</v>
      </c>
      <c r="AU58" s="22">
        <v>2012</v>
      </c>
      <c r="AV58" s="22">
        <v>2011</v>
      </c>
      <c r="AW58" s="22">
        <v>2014</v>
      </c>
      <c r="AX58" s="22">
        <v>2014</v>
      </c>
      <c r="AY58" s="22">
        <v>2014</v>
      </c>
      <c r="AZ58" s="22">
        <v>2015</v>
      </c>
      <c r="BA58" s="22">
        <v>2015</v>
      </c>
      <c r="BB58" s="22">
        <v>2015</v>
      </c>
      <c r="BC58" s="22">
        <v>2015</v>
      </c>
      <c r="BD58" s="22">
        <v>2014</v>
      </c>
      <c r="BE58" s="22">
        <v>2014</v>
      </c>
      <c r="BF58" s="10"/>
    </row>
    <row r="59" spans="1:58" x14ac:dyDescent="0.35">
      <c r="A59" s="16" t="s">
        <v>528</v>
      </c>
      <c r="B59" s="11" t="s">
        <v>9538</v>
      </c>
      <c r="C59" s="20">
        <v>2014</v>
      </c>
      <c r="D59" s="20">
        <v>2014</v>
      </c>
      <c r="E59" s="20">
        <v>2014</v>
      </c>
      <c r="F59" s="20">
        <v>2014</v>
      </c>
      <c r="G59" s="20">
        <v>2014</v>
      </c>
      <c r="H59" s="20">
        <v>2014</v>
      </c>
      <c r="I59" s="20">
        <v>2014</v>
      </c>
      <c r="J59" s="20">
        <v>2015</v>
      </c>
      <c r="K59" s="20">
        <v>2015</v>
      </c>
      <c r="L59" s="20">
        <v>2015</v>
      </c>
      <c r="M59" s="22">
        <v>2016</v>
      </c>
      <c r="N59" s="22">
        <v>2016</v>
      </c>
      <c r="O59" s="22">
        <v>2015</v>
      </c>
      <c r="P59" s="22">
        <v>2015</v>
      </c>
      <c r="Q59" s="22">
        <v>2014</v>
      </c>
      <c r="R59" s="22">
        <v>2011</v>
      </c>
      <c r="S59" s="22">
        <v>2016</v>
      </c>
      <c r="T59" s="22">
        <v>2013</v>
      </c>
      <c r="U59" s="22">
        <v>2014</v>
      </c>
      <c r="V59" s="22">
        <v>2014</v>
      </c>
      <c r="W59" s="22">
        <v>2015</v>
      </c>
      <c r="X59" s="22">
        <v>2014</v>
      </c>
      <c r="Y59" s="22">
        <v>2010</v>
      </c>
      <c r="Z59" s="22">
        <v>2014</v>
      </c>
      <c r="AA59" s="22">
        <v>2014</v>
      </c>
      <c r="AB59" s="22">
        <v>2014</v>
      </c>
      <c r="AC59" s="22">
        <v>2014</v>
      </c>
      <c r="AD59" s="22">
        <v>2015</v>
      </c>
      <c r="AE59" s="22">
        <v>2012</v>
      </c>
      <c r="AF59" s="22">
        <v>2014</v>
      </c>
      <c r="AG59" s="21">
        <v>2010</v>
      </c>
      <c r="AH59" s="22">
        <v>2014</v>
      </c>
      <c r="AI59" s="22">
        <v>2015</v>
      </c>
      <c r="AJ59" s="22">
        <v>2016</v>
      </c>
      <c r="AK59" s="23">
        <v>2015</v>
      </c>
      <c r="AL59" s="23">
        <v>2016</v>
      </c>
      <c r="AM59" s="22">
        <v>2015</v>
      </c>
      <c r="AN59" s="22">
        <v>2014</v>
      </c>
      <c r="AO59" s="22">
        <v>2014</v>
      </c>
      <c r="AP59" s="22">
        <v>2014</v>
      </c>
      <c r="AQ59" s="22">
        <v>2014</v>
      </c>
      <c r="AR59" s="22">
        <v>2015</v>
      </c>
      <c r="AS59" s="22">
        <v>2014</v>
      </c>
      <c r="AT59" s="22">
        <v>2015</v>
      </c>
      <c r="AU59" s="22">
        <v>2012</v>
      </c>
      <c r="AV59" s="22">
        <v>2007</v>
      </c>
      <c r="AW59" s="22">
        <v>2014</v>
      </c>
      <c r="AX59" s="22">
        <v>2014</v>
      </c>
      <c r="AY59" s="22">
        <v>2014</v>
      </c>
      <c r="AZ59" s="22">
        <v>2015</v>
      </c>
      <c r="BA59" s="22">
        <v>2015</v>
      </c>
      <c r="BB59" s="22">
        <v>2015</v>
      </c>
      <c r="BC59" s="22">
        <v>2015</v>
      </c>
      <c r="BD59" s="22">
        <v>2014</v>
      </c>
      <c r="BE59" s="22">
        <v>2014</v>
      </c>
      <c r="BF59" s="10"/>
    </row>
    <row r="60" spans="1:58" x14ac:dyDescent="0.35">
      <c r="A60" s="16" t="s">
        <v>9541</v>
      </c>
      <c r="B60" s="11" t="s">
        <v>9542</v>
      </c>
      <c r="C60" s="20">
        <v>2014</v>
      </c>
      <c r="D60" s="20">
        <v>2014</v>
      </c>
      <c r="E60" s="20">
        <v>2014</v>
      </c>
      <c r="F60" s="20">
        <v>2014</v>
      </c>
      <c r="G60" s="20">
        <v>2014</v>
      </c>
      <c r="H60" s="20">
        <v>2014</v>
      </c>
      <c r="I60" s="20">
        <v>2014</v>
      </c>
      <c r="J60" s="20">
        <v>2015</v>
      </c>
      <c r="K60" s="20">
        <v>2015</v>
      </c>
      <c r="L60" s="20">
        <v>2015</v>
      </c>
      <c r="M60" s="22">
        <v>2016</v>
      </c>
      <c r="N60" s="22">
        <v>2016</v>
      </c>
      <c r="O60" s="22">
        <v>2015</v>
      </c>
      <c r="P60" s="22">
        <v>2015</v>
      </c>
      <c r="Q60" s="22">
        <v>2014</v>
      </c>
      <c r="R60" s="22" t="s">
        <v>17</v>
      </c>
      <c r="S60" s="22">
        <v>2016</v>
      </c>
      <c r="T60" s="22">
        <v>2013</v>
      </c>
      <c r="U60" s="22">
        <v>2014</v>
      </c>
      <c r="V60" s="22">
        <v>2014</v>
      </c>
      <c r="W60" s="22">
        <v>2015</v>
      </c>
      <c r="X60" s="22">
        <v>2004</v>
      </c>
      <c r="Y60" s="22">
        <v>2010</v>
      </c>
      <c r="Z60" s="22">
        <v>2014</v>
      </c>
      <c r="AA60" s="22">
        <v>2014</v>
      </c>
      <c r="AB60" s="22">
        <v>2014</v>
      </c>
      <c r="AC60" s="22">
        <v>2014</v>
      </c>
      <c r="AD60" s="22">
        <v>2015</v>
      </c>
      <c r="AE60" s="22" t="s">
        <v>17</v>
      </c>
      <c r="AF60" s="22">
        <v>2014</v>
      </c>
      <c r="AG60" s="21">
        <v>2008</v>
      </c>
      <c r="AH60" s="22">
        <v>2014</v>
      </c>
      <c r="AI60" s="22">
        <v>2015</v>
      </c>
      <c r="AJ60" s="22">
        <v>2016</v>
      </c>
      <c r="AK60" s="23" t="s">
        <v>17</v>
      </c>
      <c r="AL60" s="23">
        <v>2015</v>
      </c>
      <c r="AM60" s="22">
        <v>2015</v>
      </c>
      <c r="AN60" s="22">
        <v>2014</v>
      </c>
      <c r="AO60" s="22">
        <v>2014</v>
      </c>
      <c r="AP60" s="22">
        <v>2014</v>
      </c>
      <c r="AQ60" s="22">
        <v>2014</v>
      </c>
      <c r="AR60" s="22">
        <v>2015</v>
      </c>
      <c r="AS60" s="22">
        <v>2014</v>
      </c>
      <c r="AT60" s="22" t="s">
        <v>17</v>
      </c>
      <c r="AU60" s="22">
        <v>2012</v>
      </c>
      <c r="AV60" s="22" t="s">
        <v>17</v>
      </c>
      <c r="AW60" s="22">
        <v>2014</v>
      </c>
      <c r="AX60" s="22">
        <v>2014</v>
      </c>
      <c r="AY60" s="22">
        <v>2014</v>
      </c>
      <c r="AZ60" s="22">
        <v>2015</v>
      </c>
      <c r="BA60" s="22">
        <v>2015</v>
      </c>
      <c r="BB60" s="22">
        <v>2015</v>
      </c>
      <c r="BC60" s="22">
        <v>2015</v>
      </c>
      <c r="BD60" s="22">
        <v>2014</v>
      </c>
      <c r="BE60" s="22">
        <v>2014</v>
      </c>
      <c r="BF60" s="10"/>
    </row>
    <row r="61" spans="1:58" x14ac:dyDescent="0.35">
      <c r="A61" s="16" t="s">
        <v>9539</v>
      </c>
      <c r="B61" s="11" t="s">
        <v>9540</v>
      </c>
      <c r="C61" s="20">
        <v>2014</v>
      </c>
      <c r="D61" s="20">
        <v>2014</v>
      </c>
      <c r="E61" s="20">
        <v>2014</v>
      </c>
      <c r="F61" s="20">
        <v>2014</v>
      </c>
      <c r="G61" s="20">
        <v>2014</v>
      </c>
      <c r="H61" s="20">
        <v>2014</v>
      </c>
      <c r="I61" s="20">
        <v>2014</v>
      </c>
      <c r="J61" s="20">
        <v>2015</v>
      </c>
      <c r="K61" s="20">
        <v>2015</v>
      </c>
      <c r="L61" s="20">
        <v>2015</v>
      </c>
      <c r="M61" s="22">
        <v>2016</v>
      </c>
      <c r="N61" s="22">
        <v>2016</v>
      </c>
      <c r="O61" s="22">
        <v>2015</v>
      </c>
      <c r="P61" s="22">
        <v>2015</v>
      </c>
      <c r="Q61" s="22">
        <v>2014</v>
      </c>
      <c r="R61" s="22" t="s">
        <v>17</v>
      </c>
      <c r="S61" s="22">
        <v>2016</v>
      </c>
      <c r="T61" s="22">
        <v>2013</v>
      </c>
      <c r="U61" s="22">
        <v>2014</v>
      </c>
      <c r="V61" s="22" t="s">
        <v>17</v>
      </c>
      <c r="W61" s="22">
        <v>2015</v>
      </c>
      <c r="X61" s="22" t="s">
        <v>17</v>
      </c>
      <c r="Y61" s="22">
        <v>2010</v>
      </c>
      <c r="Z61" s="22">
        <v>2014</v>
      </c>
      <c r="AA61" s="22">
        <v>2014</v>
      </c>
      <c r="AB61" s="22" t="s">
        <v>17</v>
      </c>
      <c r="AC61" s="22">
        <v>2014</v>
      </c>
      <c r="AD61" s="22">
        <v>2015</v>
      </c>
      <c r="AE61" s="22" t="s">
        <v>17</v>
      </c>
      <c r="AF61" s="22">
        <v>2014</v>
      </c>
      <c r="AG61" s="21">
        <v>2012</v>
      </c>
      <c r="AH61" s="22">
        <v>2014</v>
      </c>
      <c r="AI61" s="22">
        <v>2015</v>
      </c>
      <c r="AJ61" s="22">
        <v>2016</v>
      </c>
      <c r="AK61" s="23" t="s">
        <v>17</v>
      </c>
      <c r="AL61" s="23">
        <v>2015</v>
      </c>
      <c r="AM61" s="22">
        <v>2015</v>
      </c>
      <c r="AN61" s="22">
        <v>2014</v>
      </c>
      <c r="AO61" s="22">
        <v>2014</v>
      </c>
      <c r="AP61" s="22">
        <v>2014</v>
      </c>
      <c r="AQ61" s="22">
        <v>2014</v>
      </c>
      <c r="AR61" s="22">
        <v>2015</v>
      </c>
      <c r="AS61" s="22">
        <v>2014</v>
      </c>
      <c r="AT61" s="22">
        <v>2015</v>
      </c>
      <c r="AU61" s="22">
        <v>2012</v>
      </c>
      <c r="AV61" s="22" t="s">
        <v>17</v>
      </c>
      <c r="AW61" s="22">
        <v>2014</v>
      </c>
      <c r="AX61" s="22">
        <v>2014</v>
      </c>
      <c r="AY61" s="22">
        <v>2014</v>
      </c>
      <c r="AZ61" s="22">
        <v>2015</v>
      </c>
      <c r="BA61" s="22">
        <v>2015</v>
      </c>
      <c r="BB61" s="22">
        <v>2015</v>
      </c>
      <c r="BC61" s="22">
        <v>2015</v>
      </c>
      <c r="BD61" s="22">
        <v>2014</v>
      </c>
      <c r="BE61" s="22">
        <v>2014</v>
      </c>
      <c r="BF61" s="10"/>
    </row>
    <row r="62" spans="1:58" x14ac:dyDescent="0.35">
      <c r="A62" s="16" t="s">
        <v>9543</v>
      </c>
      <c r="B62" s="11" t="s">
        <v>9544</v>
      </c>
      <c r="C62" s="20">
        <v>2014</v>
      </c>
      <c r="D62" s="20">
        <v>2014</v>
      </c>
      <c r="E62" s="20">
        <v>2014</v>
      </c>
      <c r="F62" s="20">
        <v>2014</v>
      </c>
      <c r="G62" s="20">
        <v>2014</v>
      </c>
      <c r="H62" s="20">
        <v>2014</v>
      </c>
      <c r="I62" s="20">
        <v>2014</v>
      </c>
      <c r="J62" s="20">
        <v>2015</v>
      </c>
      <c r="K62" s="20">
        <v>2015</v>
      </c>
      <c r="L62" s="20">
        <v>2015</v>
      </c>
      <c r="M62" s="22">
        <v>2016</v>
      </c>
      <c r="N62" s="22">
        <v>2016</v>
      </c>
      <c r="O62" s="22">
        <v>2015</v>
      </c>
      <c r="P62" s="22">
        <v>2015</v>
      </c>
      <c r="Q62" s="22">
        <v>2014</v>
      </c>
      <c r="R62" s="22" t="s">
        <v>17</v>
      </c>
      <c r="S62" s="22">
        <v>2016</v>
      </c>
      <c r="T62" s="22">
        <v>2013</v>
      </c>
      <c r="U62" s="22">
        <v>2014</v>
      </c>
      <c r="V62" s="22" t="s">
        <v>17</v>
      </c>
      <c r="W62" s="22">
        <v>2015</v>
      </c>
      <c r="X62" s="22" t="s">
        <v>17</v>
      </c>
      <c r="Y62" s="22">
        <v>2013</v>
      </c>
      <c r="Z62" s="22">
        <v>2014</v>
      </c>
      <c r="AA62" s="22">
        <v>2014</v>
      </c>
      <c r="AB62" s="22" t="s">
        <v>17</v>
      </c>
      <c r="AC62" s="22">
        <v>2014</v>
      </c>
      <c r="AD62" s="22">
        <v>2015</v>
      </c>
      <c r="AE62" s="22" t="s">
        <v>17</v>
      </c>
      <c r="AF62" s="22">
        <v>2014</v>
      </c>
      <c r="AG62" s="21">
        <v>2012</v>
      </c>
      <c r="AH62" s="22">
        <v>2014</v>
      </c>
      <c r="AI62" s="22">
        <v>2015</v>
      </c>
      <c r="AJ62" s="22">
        <v>2016</v>
      </c>
      <c r="AK62" s="23" t="s">
        <v>17</v>
      </c>
      <c r="AL62" s="23">
        <v>2015</v>
      </c>
      <c r="AM62" s="22">
        <v>2015</v>
      </c>
      <c r="AN62" s="22">
        <v>2014</v>
      </c>
      <c r="AO62" s="22">
        <v>2014</v>
      </c>
      <c r="AP62" s="22">
        <v>2014</v>
      </c>
      <c r="AQ62" s="22">
        <v>2014</v>
      </c>
      <c r="AR62" s="22">
        <v>2015</v>
      </c>
      <c r="AS62" s="22">
        <v>2014</v>
      </c>
      <c r="AT62" s="22">
        <v>2015</v>
      </c>
      <c r="AU62" s="22">
        <v>2012</v>
      </c>
      <c r="AV62" s="22" t="s">
        <v>17</v>
      </c>
      <c r="AW62" s="22">
        <v>2014</v>
      </c>
      <c r="AX62" s="22">
        <v>2014</v>
      </c>
      <c r="AY62" s="22">
        <v>2014</v>
      </c>
      <c r="AZ62" s="22">
        <v>2015</v>
      </c>
      <c r="BA62" s="22">
        <v>2015</v>
      </c>
      <c r="BB62" s="22">
        <v>2015</v>
      </c>
      <c r="BC62" s="22">
        <v>2015</v>
      </c>
      <c r="BD62" s="22">
        <v>2014</v>
      </c>
      <c r="BE62" s="22">
        <v>2014</v>
      </c>
      <c r="BF62" s="10"/>
    </row>
    <row r="63" spans="1:58" x14ac:dyDescent="0.35">
      <c r="A63" s="16" t="s">
        <v>9547</v>
      </c>
      <c r="B63" s="11" t="s">
        <v>9548</v>
      </c>
      <c r="C63" s="20">
        <v>2014</v>
      </c>
      <c r="D63" s="20">
        <v>2014</v>
      </c>
      <c r="E63" s="20">
        <v>2014</v>
      </c>
      <c r="F63" s="20">
        <v>2014</v>
      </c>
      <c r="G63" s="20">
        <v>2014</v>
      </c>
      <c r="H63" s="20">
        <v>2014</v>
      </c>
      <c r="I63" s="20">
        <v>2014</v>
      </c>
      <c r="J63" s="20">
        <v>2015</v>
      </c>
      <c r="K63" s="20">
        <v>2015</v>
      </c>
      <c r="L63" s="20">
        <v>2015</v>
      </c>
      <c r="M63" s="22">
        <v>2016</v>
      </c>
      <c r="N63" s="22">
        <v>2016</v>
      </c>
      <c r="O63" s="22">
        <v>2015</v>
      </c>
      <c r="P63" s="22">
        <v>2015</v>
      </c>
      <c r="Q63" s="22">
        <v>2014</v>
      </c>
      <c r="R63" s="22">
        <v>2012</v>
      </c>
      <c r="S63" s="22">
        <v>2016</v>
      </c>
      <c r="T63" s="22">
        <v>2013</v>
      </c>
      <c r="U63" s="22">
        <v>2014</v>
      </c>
      <c r="V63" s="22">
        <v>2014</v>
      </c>
      <c r="W63" s="22">
        <v>2015</v>
      </c>
      <c r="X63" s="22">
        <v>2012</v>
      </c>
      <c r="Y63" s="22" t="s">
        <v>17</v>
      </c>
      <c r="Z63" s="22">
        <v>2014</v>
      </c>
      <c r="AA63" s="22">
        <v>2014</v>
      </c>
      <c r="AB63" s="22">
        <v>2014</v>
      </c>
      <c r="AC63" s="22">
        <v>2014</v>
      </c>
      <c r="AD63" s="22">
        <v>2015</v>
      </c>
      <c r="AE63" s="22">
        <v>2012</v>
      </c>
      <c r="AF63" s="22">
        <v>2014</v>
      </c>
      <c r="AG63" s="21">
        <v>2005</v>
      </c>
      <c r="AH63" s="22">
        <v>2014</v>
      </c>
      <c r="AI63" s="22">
        <v>2015</v>
      </c>
      <c r="AJ63" s="22">
        <v>2016</v>
      </c>
      <c r="AK63" s="23" t="s">
        <v>17</v>
      </c>
      <c r="AL63" s="23">
        <v>2015</v>
      </c>
      <c r="AM63" s="22">
        <v>2015</v>
      </c>
      <c r="AN63" s="22">
        <v>2014</v>
      </c>
      <c r="AO63" s="22">
        <v>2014</v>
      </c>
      <c r="AP63" s="22">
        <v>2014</v>
      </c>
      <c r="AQ63" s="22">
        <v>2014</v>
      </c>
      <c r="AR63" s="22">
        <v>2015</v>
      </c>
      <c r="AS63" s="22">
        <v>2014</v>
      </c>
      <c r="AT63" s="22">
        <v>2015</v>
      </c>
      <c r="AU63" s="22">
        <v>2012</v>
      </c>
      <c r="AV63" s="22">
        <v>2012</v>
      </c>
      <c r="AW63" s="22">
        <v>2014</v>
      </c>
      <c r="AX63" s="22">
        <v>2014</v>
      </c>
      <c r="AY63" s="22">
        <v>2014</v>
      </c>
      <c r="AZ63" s="22">
        <v>2015</v>
      </c>
      <c r="BA63" s="22">
        <v>2015</v>
      </c>
      <c r="BB63" s="22">
        <v>2015</v>
      </c>
      <c r="BC63" s="22">
        <v>2015</v>
      </c>
      <c r="BD63" s="22">
        <v>2014</v>
      </c>
      <c r="BE63" s="22">
        <v>2014</v>
      </c>
      <c r="BF63" s="10"/>
    </row>
    <row r="64" spans="1:58" x14ac:dyDescent="0.35">
      <c r="A64" s="16" t="s">
        <v>9557</v>
      </c>
      <c r="B64" s="11" t="s">
        <v>9558</v>
      </c>
      <c r="C64" s="20">
        <v>2014</v>
      </c>
      <c r="D64" s="20">
        <v>2014</v>
      </c>
      <c r="E64" s="20">
        <v>2014</v>
      </c>
      <c r="F64" s="20">
        <v>2014</v>
      </c>
      <c r="G64" s="20">
        <v>2014</v>
      </c>
      <c r="H64" s="20">
        <v>2014</v>
      </c>
      <c r="I64" s="20">
        <v>2014</v>
      </c>
      <c r="J64" s="20">
        <v>2015</v>
      </c>
      <c r="K64" s="20">
        <v>2015</v>
      </c>
      <c r="L64" s="20">
        <v>2015</v>
      </c>
      <c r="M64" s="22">
        <v>2016</v>
      </c>
      <c r="N64" s="22">
        <v>2016</v>
      </c>
      <c r="O64" s="22">
        <v>2015</v>
      </c>
      <c r="P64" s="22">
        <v>2015</v>
      </c>
      <c r="Q64" s="22">
        <v>2014</v>
      </c>
      <c r="R64" s="22">
        <v>2013</v>
      </c>
      <c r="S64" s="22">
        <v>2016</v>
      </c>
      <c r="T64" s="22">
        <v>2013</v>
      </c>
      <c r="U64" s="22">
        <v>2014</v>
      </c>
      <c r="V64" s="22">
        <v>2014</v>
      </c>
      <c r="W64" s="22">
        <v>2015</v>
      </c>
      <c r="X64" s="22">
        <v>2013</v>
      </c>
      <c r="Y64" s="22">
        <v>2010</v>
      </c>
      <c r="Z64" s="22">
        <v>2014</v>
      </c>
      <c r="AA64" s="22">
        <v>2014</v>
      </c>
      <c r="AB64" s="22">
        <v>2014</v>
      </c>
      <c r="AC64" s="22">
        <v>2014</v>
      </c>
      <c r="AD64" s="22">
        <v>2015</v>
      </c>
      <c r="AE64" s="22">
        <v>2012</v>
      </c>
      <c r="AF64" s="22">
        <v>2014</v>
      </c>
      <c r="AG64" s="21">
        <v>2003</v>
      </c>
      <c r="AH64" s="22">
        <v>2014</v>
      </c>
      <c r="AI64" s="22">
        <v>2015</v>
      </c>
      <c r="AJ64" s="22">
        <v>2016</v>
      </c>
      <c r="AK64" s="23" t="s">
        <v>17</v>
      </c>
      <c r="AL64" s="23">
        <v>2015</v>
      </c>
      <c r="AM64" s="22">
        <v>2015</v>
      </c>
      <c r="AN64" s="22">
        <v>2014</v>
      </c>
      <c r="AO64" s="22">
        <v>2014</v>
      </c>
      <c r="AP64" s="22">
        <v>2014</v>
      </c>
      <c r="AQ64" s="22">
        <v>2014</v>
      </c>
      <c r="AR64" s="22">
        <v>2015</v>
      </c>
      <c r="AS64" s="22">
        <v>2014</v>
      </c>
      <c r="AT64" s="22">
        <v>2015</v>
      </c>
      <c r="AU64" s="22">
        <v>2012</v>
      </c>
      <c r="AV64" s="22">
        <v>2013</v>
      </c>
      <c r="AW64" s="22">
        <v>2014</v>
      </c>
      <c r="AX64" s="22">
        <v>2014</v>
      </c>
      <c r="AY64" s="22">
        <v>2014</v>
      </c>
      <c r="AZ64" s="22">
        <v>2015</v>
      </c>
      <c r="BA64" s="22">
        <v>2015</v>
      </c>
      <c r="BB64" s="22">
        <v>2014</v>
      </c>
      <c r="BC64" s="22">
        <v>2015</v>
      </c>
      <c r="BD64" s="22">
        <v>2014</v>
      </c>
      <c r="BE64" s="22">
        <v>2014</v>
      </c>
      <c r="BF64" s="10"/>
    </row>
    <row r="65" spans="1:58" x14ac:dyDescent="0.35">
      <c r="A65" s="16" t="s">
        <v>9551</v>
      </c>
      <c r="B65" s="11" t="s">
        <v>9552</v>
      </c>
      <c r="C65" s="20">
        <v>2014</v>
      </c>
      <c r="D65" s="20">
        <v>2014</v>
      </c>
      <c r="E65" s="20">
        <v>2014</v>
      </c>
      <c r="F65" s="20">
        <v>2014</v>
      </c>
      <c r="G65" s="20">
        <v>2014</v>
      </c>
      <c r="H65" s="20">
        <v>2014</v>
      </c>
      <c r="I65" s="20">
        <v>2014</v>
      </c>
      <c r="J65" s="20">
        <v>2015</v>
      </c>
      <c r="K65" s="20">
        <v>2015</v>
      </c>
      <c r="L65" s="20">
        <v>2015</v>
      </c>
      <c r="M65" s="22">
        <v>2016</v>
      </c>
      <c r="N65" s="22">
        <v>2016</v>
      </c>
      <c r="O65" s="22">
        <v>2015</v>
      </c>
      <c r="P65" s="22">
        <v>2015</v>
      </c>
      <c r="Q65" s="22">
        <v>2014</v>
      </c>
      <c r="R65" s="22">
        <v>2005</v>
      </c>
      <c r="S65" s="22">
        <v>2016</v>
      </c>
      <c r="T65" s="22">
        <v>2013</v>
      </c>
      <c r="U65" s="22">
        <v>2014</v>
      </c>
      <c r="V65" s="22">
        <v>2014</v>
      </c>
      <c r="W65" s="22">
        <v>2015</v>
      </c>
      <c r="X65" s="22">
        <v>2009</v>
      </c>
      <c r="Y65" s="22">
        <v>2013</v>
      </c>
      <c r="Z65" s="22">
        <v>2014</v>
      </c>
      <c r="AA65" s="22">
        <v>2014</v>
      </c>
      <c r="AB65" s="22">
        <v>2014</v>
      </c>
      <c r="AC65" s="22">
        <v>2014</v>
      </c>
      <c r="AD65" s="22">
        <v>2015</v>
      </c>
      <c r="AE65" s="22">
        <v>2012</v>
      </c>
      <c r="AF65" s="22">
        <v>2014</v>
      </c>
      <c r="AG65" s="21">
        <v>2013</v>
      </c>
      <c r="AH65" s="22">
        <v>2014</v>
      </c>
      <c r="AI65" s="22">
        <v>2015</v>
      </c>
      <c r="AJ65" s="22">
        <v>2016</v>
      </c>
      <c r="AK65" s="23">
        <v>2015</v>
      </c>
      <c r="AL65" s="23">
        <v>2015</v>
      </c>
      <c r="AM65" s="22">
        <v>2015</v>
      </c>
      <c r="AN65" s="22">
        <v>2014</v>
      </c>
      <c r="AO65" s="22">
        <v>2014</v>
      </c>
      <c r="AP65" s="22" t="s">
        <v>17</v>
      </c>
      <c r="AQ65" s="22" t="s">
        <v>17</v>
      </c>
      <c r="AR65" s="22">
        <v>2015</v>
      </c>
      <c r="AS65" s="22">
        <v>2014</v>
      </c>
      <c r="AT65" s="22">
        <v>2015</v>
      </c>
      <c r="AU65" s="22">
        <v>2012</v>
      </c>
      <c r="AV65" s="22">
        <v>2013</v>
      </c>
      <c r="AW65" s="22">
        <v>2014</v>
      </c>
      <c r="AX65" s="22">
        <v>2014</v>
      </c>
      <c r="AY65" s="22">
        <v>2014</v>
      </c>
      <c r="AZ65" s="22">
        <v>2015</v>
      </c>
      <c r="BA65" s="22">
        <v>2015</v>
      </c>
      <c r="BB65" s="22">
        <v>2015</v>
      </c>
      <c r="BC65" s="22">
        <v>2015</v>
      </c>
      <c r="BD65" s="22">
        <v>2014</v>
      </c>
      <c r="BE65" s="22">
        <v>2014</v>
      </c>
      <c r="BF65" s="10"/>
    </row>
    <row r="66" spans="1:58" x14ac:dyDescent="0.35">
      <c r="A66" s="16" t="s">
        <v>9522</v>
      </c>
      <c r="B66" s="11" t="s">
        <v>9523</v>
      </c>
      <c r="C66" s="20">
        <v>2014</v>
      </c>
      <c r="D66" s="20">
        <v>2014</v>
      </c>
      <c r="E66" s="20">
        <v>2014</v>
      </c>
      <c r="F66" s="20">
        <v>2014</v>
      </c>
      <c r="G66" s="20">
        <v>2014</v>
      </c>
      <c r="H66" s="20">
        <v>2014</v>
      </c>
      <c r="I66" s="20">
        <v>2014</v>
      </c>
      <c r="J66" s="20">
        <v>2015</v>
      </c>
      <c r="K66" s="20">
        <v>2015</v>
      </c>
      <c r="L66" s="20">
        <v>2015</v>
      </c>
      <c r="M66" s="22">
        <v>2016</v>
      </c>
      <c r="N66" s="22">
        <v>2016</v>
      </c>
      <c r="O66" s="22">
        <v>2015</v>
      </c>
      <c r="P66" s="22">
        <v>2015</v>
      </c>
      <c r="Q66" s="22">
        <v>2014</v>
      </c>
      <c r="R66" s="22" t="s">
        <v>17</v>
      </c>
      <c r="S66" s="22">
        <v>2016</v>
      </c>
      <c r="T66" s="22">
        <v>2013</v>
      </c>
      <c r="U66" s="22">
        <v>2014</v>
      </c>
      <c r="V66" s="22" t="s">
        <v>17</v>
      </c>
      <c r="W66" s="22">
        <v>2015</v>
      </c>
      <c r="X66" s="22">
        <v>2005</v>
      </c>
      <c r="Y66" s="22">
        <v>2012</v>
      </c>
      <c r="Z66" s="22">
        <v>2014</v>
      </c>
      <c r="AA66" s="22">
        <v>2014</v>
      </c>
      <c r="AB66" s="22" t="s">
        <v>17</v>
      </c>
      <c r="AC66" s="22">
        <v>2014</v>
      </c>
      <c r="AD66" s="22">
        <v>2015</v>
      </c>
      <c r="AE66" s="22" t="s">
        <v>17</v>
      </c>
      <c r="AF66" s="22">
        <v>2014</v>
      </c>
      <c r="AG66" s="21">
        <v>2011</v>
      </c>
      <c r="AH66" s="22">
        <v>2014</v>
      </c>
      <c r="AI66" s="22">
        <v>2015</v>
      </c>
      <c r="AJ66" s="22">
        <v>2016</v>
      </c>
      <c r="AK66" s="23" t="s">
        <v>17</v>
      </c>
      <c r="AL66" s="23">
        <v>2015</v>
      </c>
      <c r="AM66" s="22">
        <v>2015</v>
      </c>
      <c r="AN66" s="22">
        <v>2014</v>
      </c>
      <c r="AO66" s="22">
        <v>2014</v>
      </c>
      <c r="AP66" s="22">
        <v>2014</v>
      </c>
      <c r="AQ66" s="22">
        <v>2014</v>
      </c>
      <c r="AR66" s="22">
        <v>2015</v>
      </c>
      <c r="AS66" s="22">
        <v>2014</v>
      </c>
      <c r="AT66" s="22">
        <v>2015</v>
      </c>
      <c r="AU66" s="22">
        <v>2012</v>
      </c>
      <c r="AV66" s="22" t="s">
        <v>17</v>
      </c>
      <c r="AW66" s="22">
        <v>2014</v>
      </c>
      <c r="AX66" s="22">
        <v>2014</v>
      </c>
      <c r="AY66" s="22">
        <v>2014</v>
      </c>
      <c r="AZ66" s="22">
        <v>2015</v>
      </c>
      <c r="BA66" s="22">
        <v>2015</v>
      </c>
      <c r="BB66" s="22">
        <v>2015</v>
      </c>
      <c r="BC66" s="22">
        <v>2015</v>
      </c>
      <c r="BD66" s="22">
        <v>2014</v>
      </c>
      <c r="BE66" s="22">
        <v>2014</v>
      </c>
      <c r="BF66" s="10"/>
    </row>
    <row r="67" spans="1:58" x14ac:dyDescent="0.35">
      <c r="A67" s="16" t="s">
        <v>9553</v>
      </c>
      <c r="B67" s="11" t="s">
        <v>9554</v>
      </c>
      <c r="C67" s="20">
        <v>2014</v>
      </c>
      <c r="D67" s="20">
        <v>2014</v>
      </c>
      <c r="E67" s="20">
        <v>2014</v>
      </c>
      <c r="F67" s="20">
        <v>2014</v>
      </c>
      <c r="G67" s="20">
        <v>2014</v>
      </c>
      <c r="H67" s="20">
        <v>2014</v>
      </c>
      <c r="I67" s="20">
        <v>2014</v>
      </c>
      <c r="J67" s="20">
        <v>2015</v>
      </c>
      <c r="K67" s="20">
        <v>2015</v>
      </c>
      <c r="L67" s="20">
        <v>2015</v>
      </c>
      <c r="M67" s="22">
        <v>2016</v>
      </c>
      <c r="N67" s="22">
        <v>2016</v>
      </c>
      <c r="O67" s="22">
        <v>2015</v>
      </c>
      <c r="P67" s="22">
        <v>2015</v>
      </c>
      <c r="Q67" s="22">
        <v>2014</v>
      </c>
      <c r="R67" s="22">
        <v>2011</v>
      </c>
      <c r="S67" s="22">
        <v>2016</v>
      </c>
      <c r="T67" s="22">
        <v>2013</v>
      </c>
      <c r="U67" s="22">
        <v>2014</v>
      </c>
      <c r="V67" s="22">
        <v>2014</v>
      </c>
      <c r="W67" s="22">
        <v>2015</v>
      </c>
      <c r="X67" s="22">
        <v>2014</v>
      </c>
      <c r="Y67" s="22">
        <v>2010</v>
      </c>
      <c r="Z67" s="22">
        <v>2014</v>
      </c>
      <c r="AA67" s="22">
        <v>2014</v>
      </c>
      <c r="AB67" s="22">
        <v>2014</v>
      </c>
      <c r="AC67" s="22">
        <v>2014</v>
      </c>
      <c r="AD67" s="22">
        <v>2015</v>
      </c>
      <c r="AE67" s="22">
        <v>2012</v>
      </c>
      <c r="AF67" s="22">
        <v>2014</v>
      </c>
      <c r="AG67" s="21">
        <v>2005</v>
      </c>
      <c r="AH67" s="22">
        <v>2014</v>
      </c>
      <c r="AI67" s="22">
        <v>2015</v>
      </c>
      <c r="AJ67" s="22">
        <v>2016</v>
      </c>
      <c r="AK67" s="23" t="s">
        <v>17</v>
      </c>
      <c r="AL67" s="23">
        <v>2015</v>
      </c>
      <c r="AM67" s="22">
        <v>2015</v>
      </c>
      <c r="AN67" s="22">
        <v>2014</v>
      </c>
      <c r="AO67" s="22">
        <v>2014</v>
      </c>
      <c r="AP67" s="22">
        <v>2014</v>
      </c>
      <c r="AQ67" s="22">
        <v>2014</v>
      </c>
      <c r="AR67" s="22">
        <v>2015</v>
      </c>
      <c r="AS67" s="22">
        <v>2014</v>
      </c>
      <c r="AT67" s="22">
        <v>2015</v>
      </c>
      <c r="AU67" s="22">
        <v>2012</v>
      </c>
      <c r="AV67" s="22">
        <v>2010</v>
      </c>
      <c r="AW67" s="22">
        <v>2014</v>
      </c>
      <c r="AX67" s="22">
        <v>2014</v>
      </c>
      <c r="AY67" s="22">
        <v>2014</v>
      </c>
      <c r="AZ67" s="22">
        <v>2015</v>
      </c>
      <c r="BA67" s="22">
        <v>2015</v>
      </c>
      <c r="BB67" s="22">
        <v>2015</v>
      </c>
      <c r="BC67" s="22">
        <v>2015</v>
      </c>
      <c r="BD67" s="22">
        <v>2014</v>
      </c>
      <c r="BE67" s="22">
        <v>2014</v>
      </c>
      <c r="BF67" s="10"/>
    </row>
    <row r="68" spans="1:58" x14ac:dyDescent="0.35">
      <c r="A68" s="16" t="s">
        <v>61</v>
      </c>
      <c r="B68" s="11" t="s">
        <v>9563</v>
      </c>
      <c r="C68" s="20">
        <v>2014</v>
      </c>
      <c r="D68" s="20">
        <v>2014</v>
      </c>
      <c r="E68" s="20">
        <v>2014</v>
      </c>
      <c r="F68" s="20">
        <v>2014</v>
      </c>
      <c r="G68" s="20">
        <v>2014</v>
      </c>
      <c r="H68" s="20">
        <v>2014</v>
      </c>
      <c r="I68" s="20">
        <v>2014</v>
      </c>
      <c r="J68" s="20">
        <v>2015</v>
      </c>
      <c r="K68" s="20">
        <v>2015</v>
      </c>
      <c r="L68" s="20">
        <v>2015</v>
      </c>
      <c r="M68" s="22">
        <v>2016</v>
      </c>
      <c r="N68" s="22">
        <v>2016</v>
      </c>
      <c r="O68" s="22">
        <v>2015</v>
      </c>
      <c r="P68" s="22">
        <v>2015</v>
      </c>
      <c r="Q68" s="22">
        <v>2014</v>
      </c>
      <c r="R68" s="22" t="s">
        <v>17</v>
      </c>
      <c r="S68" s="22">
        <v>2016</v>
      </c>
      <c r="T68" s="22">
        <v>2013</v>
      </c>
      <c r="U68" s="22">
        <v>2014</v>
      </c>
      <c r="V68" s="22" t="s">
        <v>17</v>
      </c>
      <c r="W68" s="22">
        <v>2015</v>
      </c>
      <c r="X68" s="22" t="s">
        <v>17</v>
      </c>
      <c r="Y68" s="22">
        <v>2010</v>
      </c>
      <c r="Z68" s="22">
        <v>2014</v>
      </c>
      <c r="AA68" s="22">
        <v>2014</v>
      </c>
      <c r="AB68" s="22" t="s">
        <v>17</v>
      </c>
      <c r="AC68" s="22">
        <v>2014</v>
      </c>
      <c r="AD68" s="22">
        <v>2015</v>
      </c>
      <c r="AE68" s="22" t="s">
        <v>17</v>
      </c>
      <c r="AF68" s="22">
        <v>2014</v>
      </c>
      <c r="AG68" s="21">
        <v>2012</v>
      </c>
      <c r="AH68" s="22">
        <v>2014</v>
      </c>
      <c r="AI68" s="22">
        <v>2015</v>
      </c>
      <c r="AJ68" s="22">
        <v>2016</v>
      </c>
      <c r="AK68" s="23" t="s">
        <v>17</v>
      </c>
      <c r="AL68" s="23">
        <v>2015</v>
      </c>
      <c r="AM68" s="22">
        <v>2015</v>
      </c>
      <c r="AN68" s="22">
        <v>2014</v>
      </c>
      <c r="AO68" s="22">
        <v>2014</v>
      </c>
      <c r="AP68" s="22">
        <v>2014</v>
      </c>
      <c r="AQ68" s="22">
        <v>2014</v>
      </c>
      <c r="AR68" s="22">
        <v>2015</v>
      </c>
      <c r="AS68" s="22">
        <v>2014</v>
      </c>
      <c r="AT68" s="22">
        <v>2015</v>
      </c>
      <c r="AU68" s="22">
        <v>2012</v>
      </c>
      <c r="AV68" s="22">
        <v>2013</v>
      </c>
      <c r="AW68" s="22">
        <v>2014</v>
      </c>
      <c r="AX68" s="22">
        <v>2014</v>
      </c>
      <c r="AY68" s="22">
        <v>2014</v>
      </c>
      <c r="AZ68" s="22">
        <v>2015</v>
      </c>
      <c r="BA68" s="22">
        <v>2015</v>
      </c>
      <c r="BB68" s="22">
        <v>2015</v>
      </c>
      <c r="BC68" s="22">
        <v>2015</v>
      </c>
      <c r="BD68" s="22">
        <v>2014</v>
      </c>
      <c r="BE68" s="22">
        <v>2014</v>
      </c>
      <c r="BF68" s="10"/>
    </row>
    <row r="69" spans="1:58" x14ac:dyDescent="0.35">
      <c r="A69" s="16" t="s">
        <v>9564</v>
      </c>
      <c r="B69" s="11" t="s">
        <v>9565</v>
      </c>
      <c r="C69" s="20">
        <v>2014</v>
      </c>
      <c r="D69" s="20">
        <v>2014</v>
      </c>
      <c r="E69" s="20">
        <v>2014</v>
      </c>
      <c r="F69" s="20">
        <v>2014</v>
      </c>
      <c r="G69" s="20">
        <v>2014</v>
      </c>
      <c r="H69" s="20">
        <v>2014</v>
      </c>
      <c r="I69" s="20">
        <v>2014</v>
      </c>
      <c r="J69" s="20">
        <v>2015</v>
      </c>
      <c r="K69" s="20">
        <v>2015</v>
      </c>
      <c r="L69" s="20">
        <v>2015</v>
      </c>
      <c r="M69" s="22">
        <v>2016</v>
      </c>
      <c r="N69" s="22">
        <v>2016</v>
      </c>
      <c r="O69" s="22">
        <v>2015</v>
      </c>
      <c r="P69" s="22">
        <v>2015</v>
      </c>
      <c r="Q69" s="22">
        <v>2014</v>
      </c>
      <c r="R69" s="22" t="s">
        <v>17</v>
      </c>
      <c r="S69" s="22">
        <v>2016</v>
      </c>
      <c r="T69" s="22">
        <v>2013</v>
      </c>
      <c r="U69" s="22">
        <v>2014</v>
      </c>
      <c r="V69" s="22">
        <v>2014</v>
      </c>
      <c r="W69" s="22">
        <v>2015</v>
      </c>
      <c r="X69" s="22" t="s">
        <v>17</v>
      </c>
      <c r="Y69" s="22" t="s">
        <v>17</v>
      </c>
      <c r="Z69" s="22">
        <v>2014</v>
      </c>
      <c r="AA69" s="22">
        <v>2014</v>
      </c>
      <c r="AB69" s="22" t="s">
        <v>17</v>
      </c>
      <c r="AC69" s="22">
        <v>2014</v>
      </c>
      <c r="AD69" s="22">
        <v>2015</v>
      </c>
      <c r="AE69" s="22" t="s">
        <v>17</v>
      </c>
      <c r="AF69" s="22" t="s">
        <v>17</v>
      </c>
      <c r="AG69" s="21" t="s">
        <v>17</v>
      </c>
      <c r="AH69" s="22">
        <v>2014</v>
      </c>
      <c r="AI69" s="22">
        <v>2015</v>
      </c>
      <c r="AJ69" s="22">
        <v>2016</v>
      </c>
      <c r="AK69" s="23" t="s">
        <v>17</v>
      </c>
      <c r="AL69" s="23">
        <v>2015</v>
      </c>
      <c r="AM69" s="22">
        <v>2015</v>
      </c>
      <c r="AN69" s="22">
        <v>2014</v>
      </c>
      <c r="AO69" s="22">
        <v>2014</v>
      </c>
      <c r="AP69" s="22">
        <v>2014</v>
      </c>
      <c r="AQ69" s="22" t="s">
        <v>17</v>
      </c>
      <c r="AR69" s="22">
        <v>2011</v>
      </c>
      <c r="AS69" s="22">
        <v>2014</v>
      </c>
      <c r="AT69" s="22" t="s">
        <v>17</v>
      </c>
      <c r="AU69" s="22">
        <v>2012</v>
      </c>
      <c r="AV69" s="22" t="s">
        <v>17</v>
      </c>
      <c r="AW69" s="22">
        <v>2014</v>
      </c>
      <c r="AX69" s="22">
        <v>2014</v>
      </c>
      <c r="AY69" s="22">
        <v>2014</v>
      </c>
      <c r="AZ69" s="22">
        <v>2015</v>
      </c>
      <c r="BA69" s="22">
        <v>2015</v>
      </c>
      <c r="BB69" s="22">
        <v>2015</v>
      </c>
      <c r="BC69" s="22">
        <v>2015</v>
      </c>
      <c r="BD69" s="22">
        <v>2014</v>
      </c>
      <c r="BE69" s="22">
        <v>2014</v>
      </c>
      <c r="BF69" s="10"/>
    </row>
    <row r="70" spans="1:58" x14ac:dyDescent="0.35">
      <c r="A70" s="16" t="s">
        <v>3470</v>
      </c>
      <c r="B70" s="11" t="s">
        <v>9568</v>
      </c>
      <c r="C70" s="20">
        <v>2014</v>
      </c>
      <c r="D70" s="20">
        <v>2014</v>
      </c>
      <c r="E70" s="20">
        <v>2014</v>
      </c>
      <c r="F70" s="20">
        <v>2014</v>
      </c>
      <c r="G70" s="20">
        <v>2014</v>
      </c>
      <c r="H70" s="20">
        <v>2014</v>
      </c>
      <c r="I70" s="20">
        <v>2014</v>
      </c>
      <c r="J70" s="20">
        <v>2015</v>
      </c>
      <c r="K70" s="20">
        <v>2015</v>
      </c>
      <c r="L70" s="20">
        <v>2015</v>
      </c>
      <c r="M70" s="22">
        <v>2016</v>
      </c>
      <c r="N70" s="22">
        <v>2016</v>
      </c>
      <c r="O70" s="22">
        <v>2015</v>
      </c>
      <c r="P70" s="22">
        <v>2015</v>
      </c>
      <c r="Q70" s="22">
        <v>2014</v>
      </c>
      <c r="R70" s="22" t="s">
        <v>17</v>
      </c>
      <c r="S70" s="22">
        <v>2016</v>
      </c>
      <c r="T70" s="22">
        <v>2013</v>
      </c>
      <c r="U70" s="22">
        <v>2014</v>
      </c>
      <c r="V70" s="22">
        <v>2014</v>
      </c>
      <c r="W70" s="22">
        <v>2015</v>
      </c>
      <c r="X70" s="22">
        <v>2009</v>
      </c>
      <c r="Y70" s="22">
        <v>2009</v>
      </c>
      <c r="Z70" s="22">
        <v>2014</v>
      </c>
      <c r="AA70" s="22">
        <v>2014</v>
      </c>
      <c r="AB70" s="22">
        <v>2014</v>
      </c>
      <c r="AC70" s="22">
        <v>2014</v>
      </c>
      <c r="AD70" s="22">
        <v>2015</v>
      </c>
      <c r="AE70" s="22">
        <v>2012</v>
      </c>
      <c r="AF70" s="22">
        <v>2014</v>
      </c>
      <c r="AG70" s="21">
        <v>2011</v>
      </c>
      <c r="AH70" s="22">
        <v>2014</v>
      </c>
      <c r="AI70" s="22">
        <v>2015</v>
      </c>
      <c r="AJ70" s="22">
        <v>2016</v>
      </c>
      <c r="AK70" s="23">
        <v>2015</v>
      </c>
      <c r="AL70" s="23">
        <v>2015</v>
      </c>
      <c r="AM70" s="22">
        <v>2015</v>
      </c>
      <c r="AN70" s="22">
        <v>2014</v>
      </c>
      <c r="AO70" s="22">
        <v>2014</v>
      </c>
      <c r="AP70" s="22">
        <v>2014</v>
      </c>
      <c r="AQ70" s="22">
        <v>2014</v>
      </c>
      <c r="AR70" s="22">
        <v>2015</v>
      </c>
      <c r="AS70" s="22">
        <v>2014</v>
      </c>
      <c r="AT70" s="22">
        <v>2015</v>
      </c>
      <c r="AU70" s="22">
        <v>2012</v>
      </c>
      <c r="AV70" s="22">
        <v>2013</v>
      </c>
      <c r="AW70" s="22">
        <v>2014</v>
      </c>
      <c r="AX70" s="22">
        <v>2014</v>
      </c>
      <c r="AY70" s="22">
        <v>2014</v>
      </c>
      <c r="AZ70" s="22">
        <v>2015</v>
      </c>
      <c r="BA70" s="22">
        <v>2015</v>
      </c>
      <c r="BB70" s="22">
        <v>2015</v>
      </c>
      <c r="BC70" s="22">
        <v>2015</v>
      </c>
      <c r="BD70" s="22">
        <v>2014</v>
      </c>
      <c r="BE70" s="22">
        <v>2014</v>
      </c>
      <c r="BF70" s="10"/>
    </row>
    <row r="71" spans="1:58" x14ac:dyDescent="0.35">
      <c r="A71" s="16" t="s">
        <v>9555</v>
      </c>
      <c r="B71" s="11" t="s">
        <v>9556</v>
      </c>
      <c r="C71" s="20">
        <v>2014</v>
      </c>
      <c r="D71" s="20">
        <v>2014</v>
      </c>
      <c r="E71" s="20">
        <v>2014</v>
      </c>
      <c r="F71" s="20">
        <v>2014</v>
      </c>
      <c r="G71" s="20">
        <v>2014</v>
      </c>
      <c r="H71" s="20">
        <v>2014</v>
      </c>
      <c r="I71" s="20">
        <v>2014</v>
      </c>
      <c r="J71" s="20">
        <v>2015</v>
      </c>
      <c r="K71" s="20">
        <v>2015</v>
      </c>
      <c r="L71" s="20">
        <v>2015</v>
      </c>
      <c r="M71" s="22">
        <v>2016</v>
      </c>
      <c r="N71" s="22">
        <v>2016</v>
      </c>
      <c r="O71" s="22">
        <v>2015</v>
      </c>
      <c r="P71" s="22">
        <v>2015</v>
      </c>
      <c r="Q71" s="22">
        <v>2014</v>
      </c>
      <c r="R71" s="22">
        <v>2012</v>
      </c>
      <c r="S71" s="22">
        <v>2016</v>
      </c>
      <c r="T71" s="22">
        <v>2013</v>
      </c>
      <c r="U71" s="22">
        <v>2014</v>
      </c>
      <c r="V71" s="22">
        <v>2014</v>
      </c>
      <c r="W71" s="22">
        <v>2015</v>
      </c>
      <c r="X71" s="22">
        <v>2012</v>
      </c>
      <c r="Y71" s="22">
        <v>2010</v>
      </c>
      <c r="Z71" s="22">
        <v>2014</v>
      </c>
      <c r="AA71" s="22">
        <v>2014</v>
      </c>
      <c r="AB71" s="22">
        <v>2014</v>
      </c>
      <c r="AC71" s="22">
        <v>2014</v>
      </c>
      <c r="AD71" s="22">
        <v>2015</v>
      </c>
      <c r="AE71" s="22">
        <v>2012</v>
      </c>
      <c r="AF71" s="22" t="s">
        <v>17</v>
      </c>
      <c r="AG71" s="21">
        <v>2012</v>
      </c>
      <c r="AH71" s="22">
        <v>2014</v>
      </c>
      <c r="AI71" s="22">
        <v>2015</v>
      </c>
      <c r="AJ71" s="22">
        <v>2016</v>
      </c>
      <c r="AK71" s="23" t="s">
        <v>17</v>
      </c>
      <c r="AL71" s="23">
        <v>2015</v>
      </c>
      <c r="AM71" s="22">
        <v>2015</v>
      </c>
      <c r="AN71" s="22">
        <v>2014</v>
      </c>
      <c r="AO71" s="22">
        <v>2014</v>
      </c>
      <c r="AP71" s="22">
        <v>2013</v>
      </c>
      <c r="AQ71" s="22">
        <v>2013</v>
      </c>
      <c r="AR71" s="22">
        <v>2015</v>
      </c>
      <c r="AS71" s="22">
        <v>2014</v>
      </c>
      <c r="AT71" s="22">
        <v>2015</v>
      </c>
      <c r="AU71" s="22">
        <v>2012</v>
      </c>
      <c r="AV71" s="22">
        <v>2010</v>
      </c>
      <c r="AW71" s="22">
        <v>2014</v>
      </c>
      <c r="AX71" s="22">
        <v>2014</v>
      </c>
      <c r="AY71" s="22">
        <v>2014</v>
      </c>
      <c r="AZ71" s="22">
        <v>2015</v>
      </c>
      <c r="BA71" s="22">
        <v>2015</v>
      </c>
      <c r="BB71" s="22">
        <v>2015</v>
      </c>
      <c r="BC71" s="22">
        <v>2015</v>
      </c>
      <c r="BD71" s="22">
        <v>2014</v>
      </c>
      <c r="BE71" s="22">
        <v>2014</v>
      </c>
      <c r="BF71" s="10"/>
    </row>
    <row r="72" spans="1:58" x14ac:dyDescent="0.35">
      <c r="A72" s="16" t="s">
        <v>9559</v>
      </c>
      <c r="B72" s="11" t="s">
        <v>9560</v>
      </c>
      <c r="C72" s="20">
        <v>2014</v>
      </c>
      <c r="D72" s="20">
        <v>2014</v>
      </c>
      <c r="E72" s="20">
        <v>2014</v>
      </c>
      <c r="F72" s="20">
        <v>2014</v>
      </c>
      <c r="G72" s="20">
        <v>2014</v>
      </c>
      <c r="H72" s="20">
        <v>2014</v>
      </c>
      <c r="I72" s="20">
        <v>2014</v>
      </c>
      <c r="J72" s="20">
        <v>2015</v>
      </c>
      <c r="K72" s="20">
        <v>2015</v>
      </c>
      <c r="L72" s="20">
        <v>2015</v>
      </c>
      <c r="M72" s="22">
        <v>2016</v>
      </c>
      <c r="N72" s="22">
        <v>2016</v>
      </c>
      <c r="O72" s="22">
        <v>2015</v>
      </c>
      <c r="P72" s="22">
        <v>2015</v>
      </c>
      <c r="Q72" s="22">
        <v>2014</v>
      </c>
      <c r="R72" s="22">
        <v>2006</v>
      </c>
      <c r="S72" s="22">
        <v>2016</v>
      </c>
      <c r="T72" s="22">
        <v>2013</v>
      </c>
      <c r="U72" s="22">
        <v>2014</v>
      </c>
      <c r="V72" s="22">
        <v>2014</v>
      </c>
      <c r="W72" s="22">
        <v>2015</v>
      </c>
      <c r="X72" s="22">
        <v>2014</v>
      </c>
      <c r="Y72" s="22">
        <v>2010</v>
      </c>
      <c r="Z72" s="22">
        <v>2014</v>
      </c>
      <c r="AA72" s="22">
        <v>2014</v>
      </c>
      <c r="AB72" s="22">
        <v>2014</v>
      </c>
      <c r="AC72" s="22">
        <v>2014</v>
      </c>
      <c r="AD72" s="22">
        <v>2015</v>
      </c>
      <c r="AE72" s="22">
        <v>2012</v>
      </c>
      <c r="AF72" s="22" t="s">
        <v>17</v>
      </c>
      <c r="AG72" s="21">
        <v>2010</v>
      </c>
      <c r="AH72" s="22">
        <v>2014</v>
      </c>
      <c r="AI72" s="22">
        <v>2015</v>
      </c>
      <c r="AJ72" s="22">
        <v>2016</v>
      </c>
      <c r="AK72" s="23" t="s">
        <v>17</v>
      </c>
      <c r="AL72" s="23">
        <v>2015</v>
      </c>
      <c r="AM72" s="22">
        <v>2015</v>
      </c>
      <c r="AN72" s="22">
        <v>2014</v>
      </c>
      <c r="AO72" s="22">
        <v>2014</v>
      </c>
      <c r="AP72" s="22" t="s">
        <v>17</v>
      </c>
      <c r="AQ72" s="22" t="s">
        <v>17</v>
      </c>
      <c r="AR72" s="22">
        <v>2015</v>
      </c>
      <c r="AS72" s="22">
        <v>2014</v>
      </c>
      <c r="AT72" s="22">
        <v>2015</v>
      </c>
      <c r="AU72" s="22">
        <v>2012</v>
      </c>
      <c r="AV72" s="22">
        <v>2013</v>
      </c>
      <c r="AW72" s="22">
        <v>2014</v>
      </c>
      <c r="AX72" s="22">
        <v>2014</v>
      </c>
      <c r="AY72" s="22">
        <v>2014</v>
      </c>
      <c r="AZ72" s="22">
        <v>2015</v>
      </c>
      <c r="BA72" s="22">
        <v>2015</v>
      </c>
      <c r="BB72" s="22">
        <v>2015</v>
      </c>
      <c r="BC72" s="22">
        <v>2015</v>
      </c>
      <c r="BD72" s="22">
        <v>2014</v>
      </c>
      <c r="BE72" s="22">
        <v>2014</v>
      </c>
      <c r="BF72" s="10"/>
    </row>
    <row r="73" spans="1:58" x14ac:dyDescent="0.35">
      <c r="A73" s="16" t="s">
        <v>9573</v>
      </c>
      <c r="B73" s="11" t="s">
        <v>9574</v>
      </c>
      <c r="C73" s="20">
        <v>2014</v>
      </c>
      <c r="D73" s="20">
        <v>2014</v>
      </c>
      <c r="E73" s="20">
        <v>2014</v>
      </c>
      <c r="F73" s="20">
        <v>2014</v>
      </c>
      <c r="G73" s="20">
        <v>2014</v>
      </c>
      <c r="H73" s="20">
        <v>2014</v>
      </c>
      <c r="I73" s="20">
        <v>2014</v>
      </c>
      <c r="J73" s="20">
        <v>2015</v>
      </c>
      <c r="K73" s="20">
        <v>2015</v>
      </c>
      <c r="L73" s="20">
        <v>2015</v>
      </c>
      <c r="M73" s="22">
        <v>2016</v>
      </c>
      <c r="N73" s="22">
        <v>2016</v>
      </c>
      <c r="O73" s="22">
        <v>2015</v>
      </c>
      <c r="P73" s="22">
        <v>2015</v>
      </c>
      <c r="Q73" s="22">
        <v>2014</v>
      </c>
      <c r="R73" s="22">
        <v>2009</v>
      </c>
      <c r="S73" s="22">
        <v>2016</v>
      </c>
      <c r="T73" s="22">
        <v>2013</v>
      </c>
      <c r="U73" s="22">
        <v>2014</v>
      </c>
      <c r="V73" s="22">
        <v>2014</v>
      </c>
      <c r="W73" s="22">
        <v>2015</v>
      </c>
      <c r="X73" s="22">
        <v>2014</v>
      </c>
      <c r="Y73" s="22">
        <v>2010</v>
      </c>
      <c r="Z73" s="22">
        <v>2014</v>
      </c>
      <c r="AA73" s="22">
        <v>2014</v>
      </c>
      <c r="AB73" s="22">
        <v>2014</v>
      </c>
      <c r="AC73" s="22">
        <v>2014</v>
      </c>
      <c r="AD73" s="22">
        <v>2015</v>
      </c>
      <c r="AE73" s="22">
        <v>2012</v>
      </c>
      <c r="AF73" s="22">
        <v>2014</v>
      </c>
      <c r="AG73" s="21" t="s">
        <v>17</v>
      </c>
      <c r="AH73" s="22">
        <v>2014</v>
      </c>
      <c r="AI73" s="22">
        <v>2015</v>
      </c>
      <c r="AJ73" s="22">
        <v>2016</v>
      </c>
      <c r="AK73" s="23" t="s">
        <v>17</v>
      </c>
      <c r="AL73" s="23">
        <v>2015</v>
      </c>
      <c r="AM73" s="22">
        <v>2015</v>
      </c>
      <c r="AN73" s="22">
        <v>2014</v>
      </c>
      <c r="AO73" s="22">
        <v>2014</v>
      </c>
      <c r="AP73" s="22" t="s">
        <v>17</v>
      </c>
      <c r="AQ73" s="22" t="s">
        <v>17</v>
      </c>
      <c r="AR73" s="22" t="s">
        <v>17</v>
      </c>
      <c r="AS73" s="22">
        <v>2014</v>
      </c>
      <c r="AT73" s="22">
        <v>2015</v>
      </c>
      <c r="AU73" s="22">
        <v>2012</v>
      </c>
      <c r="AV73" s="22">
        <v>2009</v>
      </c>
      <c r="AW73" s="22">
        <v>2014</v>
      </c>
      <c r="AX73" s="22">
        <v>2014</v>
      </c>
      <c r="AY73" s="22">
        <v>2014</v>
      </c>
      <c r="AZ73" s="22">
        <v>2015</v>
      </c>
      <c r="BA73" s="22">
        <v>2015</v>
      </c>
      <c r="BB73" s="22">
        <v>2015</v>
      </c>
      <c r="BC73" s="22">
        <v>2015</v>
      </c>
      <c r="BD73" s="22">
        <v>2014</v>
      </c>
      <c r="BE73" s="22">
        <v>2014</v>
      </c>
      <c r="BF73" s="10"/>
    </row>
    <row r="74" spans="1:58" x14ac:dyDescent="0.35">
      <c r="A74" s="16" t="s">
        <v>3070</v>
      </c>
      <c r="B74" s="11" t="s">
        <v>9580</v>
      </c>
      <c r="C74" s="20">
        <v>2014</v>
      </c>
      <c r="D74" s="20">
        <v>2014</v>
      </c>
      <c r="E74" s="20">
        <v>2014</v>
      </c>
      <c r="F74" s="20">
        <v>2014</v>
      </c>
      <c r="G74" s="20">
        <v>2014</v>
      </c>
      <c r="H74" s="20">
        <v>2014</v>
      </c>
      <c r="I74" s="20">
        <v>2014</v>
      </c>
      <c r="J74" s="20">
        <v>2015</v>
      </c>
      <c r="K74" s="20">
        <v>2015</v>
      </c>
      <c r="L74" s="20">
        <v>2015</v>
      </c>
      <c r="M74" s="22">
        <v>2016</v>
      </c>
      <c r="N74" s="22">
        <v>2016</v>
      </c>
      <c r="O74" s="22">
        <v>2015</v>
      </c>
      <c r="P74" s="22">
        <v>2015</v>
      </c>
      <c r="Q74" s="22">
        <v>2014</v>
      </c>
      <c r="R74" s="22">
        <v>2012</v>
      </c>
      <c r="S74" s="22">
        <v>2016</v>
      </c>
      <c r="T74" s="22">
        <v>2013</v>
      </c>
      <c r="U74" s="22">
        <v>2014</v>
      </c>
      <c r="V74" s="22">
        <v>2014</v>
      </c>
      <c r="W74" s="22">
        <v>2015</v>
      </c>
      <c r="X74" s="22">
        <v>2012</v>
      </c>
      <c r="Y74" s="22">
        <v>2014</v>
      </c>
      <c r="Z74" s="22">
        <v>2014</v>
      </c>
      <c r="AA74" s="22">
        <v>2014</v>
      </c>
      <c r="AB74" s="22">
        <v>2014</v>
      </c>
      <c r="AC74" s="22">
        <v>2014</v>
      </c>
      <c r="AD74" s="22">
        <v>2015</v>
      </c>
      <c r="AE74" s="22">
        <v>2012</v>
      </c>
      <c r="AF74" s="22">
        <v>2014</v>
      </c>
      <c r="AG74" s="21">
        <v>2012</v>
      </c>
      <c r="AH74" s="22">
        <v>2014</v>
      </c>
      <c r="AI74" s="22">
        <v>2015</v>
      </c>
      <c r="AJ74" s="22">
        <v>2016</v>
      </c>
      <c r="AK74" s="23">
        <v>2016</v>
      </c>
      <c r="AL74" s="23">
        <v>2015</v>
      </c>
      <c r="AM74" s="22">
        <v>2015</v>
      </c>
      <c r="AN74" s="22">
        <v>2014</v>
      </c>
      <c r="AO74" s="22">
        <v>2014</v>
      </c>
      <c r="AP74" s="22">
        <v>2014</v>
      </c>
      <c r="AQ74" s="22">
        <v>2014</v>
      </c>
      <c r="AR74" s="22">
        <v>2011</v>
      </c>
      <c r="AS74" s="22">
        <v>2014</v>
      </c>
      <c r="AT74" s="22">
        <v>2015</v>
      </c>
      <c r="AU74" s="22">
        <v>2012</v>
      </c>
      <c r="AV74" s="22">
        <v>2006</v>
      </c>
      <c r="AW74" s="22">
        <v>2014</v>
      </c>
      <c r="AX74" s="22">
        <v>2014</v>
      </c>
      <c r="AY74" s="22">
        <v>2014</v>
      </c>
      <c r="AZ74" s="22">
        <v>2015</v>
      </c>
      <c r="BA74" s="22">
        <v>2015</v>
      </c>
      <c r="BB74" s="22">
        <v>2015</v>
      </c>
      <c r="BC74" s="22">
        <v>2015</v>
      </c>
      <c r="BD74" s="22">
        <v>2014</v>
      </c>
      <c r="BE74" s="22">
        <v>2014</v>
      </c>
      <c r="BF74" s="10"/>
    </row>
    <row r="75" spans="1:58" x14ac:dyDescent="0.35">
      <c r="A75" s="16" t="s">
        <v>3058</v>
      </c>
      <c r="B75" s="11" t="s">
        <v>9577</v>
      </c>
      <c r="C75" s="20">
        <v>2014</v>
      </c>
      <c r="D75" s="20">
        <v>2014</v>
      </c>
      <c r="E75" s="20">
        <v>2014</v>
      </c>
      <c r="F75" s="20">
        <v>2014</v>
      </c>
      <c r="G75" s="20">
        <v>2014</v>
      </c>
      <c r="H75" s="20">
        <v>2014</v>
      </c>
      <c r="I75" s="20">
        <v>2014</v>
      </c>
      <c r="J75" s="20">
        <v>2015</v>
      </c>
      <c r="K75" s="20">
        <v>2015</v>
      </c>
      <c r="L75" s="20">
        <v>2015</v>
      </c>
      <c r="M75" s="22">
        <v>2016</v>
      </c>
      <c r="N75" s="22">
        <v>2016</v>
      </c>
      <c r="O75" s="22">
        <v>2015</v>
      </c>
      <c r="P75" s="22">
        <v>2015</v>
      </c>
      <c r="Q75" s="22">
        <v>2014</v>
      </c>
      <c r="R75" s="22">
        <v>2012</v>
      </c>
      <c r="S75" s="22">
        <v>2016</v>
      </c>
      <c r="T75" s="22">
        <v>2013</v>
      </c>
      <c r="U75" s="22">
        <v>2014</v>
      </c>
      <c r="V75" s="22">
        <v>2014</v>
      </c>
      <c r="W75" s="22">
        <v>2015</v>
      </c>
      <c r="X75" s="22">
        <v>2012</v>
      </c>
      <c r="Y75" s="22" t="s">
        <v>17</v>
      </c>
      <c r="Z75" s="22">
        <v>2014</v>
      </c>
      <c r="AA75" s="22">
        <v>2014</v>
      </c>
      <c r="AB75" s="22">
        <v>2014</v>
      </c>
      <c r="AC75" s="22">
        <v>2014</v>
      </c>
      <c r="AD75" s="22">
        <v>2015</v>
      </c>
      <c r="AE75" s="22">
        <v>2012</v>
      </c>
      <c r="AF75" s="22">
        <v>2014</v>
      </c>
      <c r="AG75" s="21">
        <v>2013</v>
      </c>
      <c r="AH75" s="22">
        <v>2014</v>
      </c>
      <c r="AI75" s="22">
        <v>2015</v>
      </c>
      <c r="AJ75" s="22">
        <v>2016</v>
      </c>
      <c r="AK75" s="23">
        <v>2015</v>
      </c>
      <c r="AL75" s="23">
        <v>2015</v>
      </c>
      <c r="AM75" s="22">
        <v>2015</v>
      </c>
      <c r="AN75" s="22">
        <v>2014</v>
      </c>
      <c r="AO75" s="22">
        <v>2014</v>
      </c>
      <c r="AP75" s="22">
        <v>2014</v>
      </c>
      <c r="AQ75" s="22">
        <v>2014</v>
      </c>
      <c r="AR75" s="22">
        <v>2011</v>
      </c>
      <c r="AS75" s="22">
        <v>2014</v>
      </c>
      <c r="AT75" s="22">
        <v>2015</v>
      </c>
      <c r="AU75" s="22">
        <v>2012</v>
      </c>
      <c r="AV75" s="22">
        <v>2014</v>
      </c>
      <c r="AW75" s="22">
        <v>2014</v>
      </c>
      <c r="AX75" s="22">
        <v>2014</v>
      </c>
      <c r="AY75" s="22">
        <v>2014</v>
      </c>
      <c r="AZ75" s="22">
        <v>2015</v>
      </c>
      <c r="BA75" s="22">
        <v>2015</v>
      </c>
      <c r="BB75" s="22">
        <v>2015</v>
      </c>
      <c r="BC75" s="22">
        <v>2015</v>
      </c>
      <c r="BD75" s="22">
        <v>2014</v>
      </c>
      <c r="BE75" s="22">
        <v>2014</v>
      </c>
      <c r="BF75" s="10"/>
    </row>
    <row r="76" spans="1:58" x14ac:dyDescent="0.35">
      <c r="A76" s="16" t="s">
        <v>2519</v>
      </c>
      <c r="B76" s="11" t="s">
        <v>9581</v>
      </c>
      <c r="C76" s="20">
        <v>2014</v>
      </c>
      <c r="D76" s="20">
        <v>2014</v>
      </c>
      <c r="E76" s="20">
        <v>2014</v>
      </c>
      <c r="F76" s="20">
        <v>2014</v>
      </c>
      <c r="G76" s="20">
        <v>2014</v>
      </c>
      <c r="H76" s="20">
        <v>2014</v>
      </c>
      <c r="I76" s="20">
        <v>2014</v>
      </c>
      <c r="J76" s="20">
        <v>2015</v>
      </c>
      <c r="K76" s="20">
        <v>2015</v>
      </c>
      <c r="L76" s="20">
        <v>2015</v>
      </c>
      <c r="M76" s="22">
        <v>2016</v>
      </c>
      <c r="N76" s="22">
        <v>2016</v>
      </c>
      <c r="O76" s="22">
        <v>2015</v>
      </c>
      <c r="P76" s="22">
        <v>2015</v>
      </c>
      <c r="Q76" s="22">
        <v>2014</v>
      </c>
      <c r="R76" s="22" t="s">
        <v>17</v>
      </c>
      <c r="S76" s="22">
        <v>2016</v>
      </c>
      <c r="T76" s="22">
        <v>2013</v>
      </c>
      <c r="U76" s="22">
        <v>2014</v>
      </c>
      <c r="V76" s="22" t="s">
        <v>17</v>
      </c>
      <c r="W76" s="22">
        <v>2015</v>
      </c>
      <c r="X76" s="22" t="s">
        <v>17</v>
      </c>
      <c r="Y76" s="22">
        <v>2012</v>
      </c>
      <c r="Z76" s="22">
        <v>2014</v>
      </c>
      <c r="AA76" s="22">
        <v>2014</v>
      </c>
      <c r="AB76" s="22" t="s">
        <v>17</v>
      </c>
      <c r="AC76" s="22">
        <v>2014</v>
      </c>
      <c r="AD76" s="22">
        <v>2015</v>
      </c>
      <c r="AE76" s="22" t="s">
        <v>17</v>
      </c>
      <c r="AF76" s="22">
        <v>2014</v>
      </c>
      <c r="AG76" s="21">
        <v>2012</v>
      </c>
      <c r="AH76" s="22">
        <v>2014</v>
      </c>
      <c r="AI76" s="22">
        <v>2015</v>
      </c>
      <c r="AJ76" s="22">
        <v>2016</v>
      </c>
      <c r="AK76" s="23" t="s">
        <v>17</v>
      </c>
      <c r="AL76" s="23">
        <v>2015</v>
      </c>
      <c r="AM76" s="22">
        <v>2015</v>
      </c>
      <c r="AN76" s="22">
        <v>2014</v>
      </c>
      <c r="AO76" s="22">
        <v>2014</v>
      </c>
      <c r="AP76" s="22">
        <v>2014</v>
      </c>
      <c r="AQ76" s="22">
        <v>2014</v>
      </c>
      <c r="AR76" s="22">
        <v>2015</v>
      </c>
      <c r="AS76" s="22">
        <v>2014</v>
      </c>
      <c r="AT76" s="22">
        <v>2015</v>
      </c>
      <c r="AU76" s="22">
        <v>2012</v>
      </c>
      <c r="AV76" s="22">
        <v>2013</v>
      </c>
      <c r="AW76" s="22">
        <v>2014</v>
      </c>
      <c r="AX76" s="22">
        <v>2014</v>
      </c>
      <c r="AY76" s="22">
        <v>2014</v>
      </c>
      <c r="AZ76" s="22">
        <v>2015</v>
      </c>
      <c r="BA76" s="22">
        <v>2015</v>
      </c>
      <c r="BB76" s="22">
        <v>2015</v>
      </c>
      <c r="BC76" s="22">
        <v>2015</v>
      </c>
      <c r="BD76" s="22">
        <v>2014</v>
      </c>
      <c r="BE76" s="22">
        <v>2014</v>
      </c>
      <c r="BF76" s="10"/>
    </row>
    <row r="77" spans="1:58" x14ac:dyDescent="0.35">
      <c r="A77" s="16" t="s">
        <v>9588</v>
      </c>
      <c r="B77" s="11" t="s">
        <v>9589</v>
      </c>
      <c r="C77" s="20">
        <v>2014</v>
      </c>
      <c r="D77" s="20">
        <v>2014</v>
      </c>
      <c r="E77" s="20">
        <v>2014</v>
      </c>
      <c r="F77" s="20">
        <v>2014</v>
      </c>
      <c r="G77" s="20">
        <v>2014</v>
      </c>
      <c r="H77" s="20">
        <v>2014</v>
      </c>
      <c r="I77" s="20">
        <v>2014</v>
      </c>
      <c r="J77" s="20">
        <v>2015</v>
      </c>
      <c r="K77" s="20">
        <v>2015</v>
      </c>
      <c r="L77" s="20">
        <v>2015</v>
      </c>
      <c r="M77" s="22">
        <v>2016</v>
      </c>
      <c r="N77" s="22">
        <v>2016</v>
      </c>
      <c r="O77" s="22">
        <v>2015</v>
      </c>
      <c r="P77" s="22">
        <v>2015</v>
      </c>
      <c r="Q77" s="22">
        <v>2014</v>
      </c>
      <c r="R77" s="22" t="s">
        <v>17</v>
      </c>
      <c r="S77" s="22">
        <v>2016</v>
      </c>
      <c r="T77" s="22">
        <v>2013</v>
      </c>
      <c r="U77" s="22">
        <v>2014</v>
      </c>
      <c r="V77" s="22" t="s">
        <v>17</v>
      </c>
      <c r="W77" s="22">
        <v>2015</v>
      </c>
      <c r="X77" s="22" t="s">
        <v>17</v>
      </c>
      <c r="Y77" s="22">
        <v>2012</v>
      </c>
      <c r="Z77" s="22">
        <v>2014</v>
      </c>
      <c r="AA77" s="22">
        <v>2014</v>
      </c>
      <c r="AB77" s="22" t="s">
        <v>17</v>
      </c>
      <c r="AC77" s="22">
        <v>2014</v>
      </c>
      <c r="AD77" s="22">
        <v>2015</v>
      </c>
      <c r="AE77" s="22" t="s">
        <v>17</v>
      </c>
      <c r="AF77" s="22">
        <v>2014</v>
      </c>
      <c r="AG77" s="21">
        <v>2012</v>
      </c>
      <c r="AH77" s="22">
        <v>2014</v>
      </c>
      <c r="AI77" s="22">
        <v>2015</v>
      </c>
      <c r="AJ77" s="22">
        <v>2016</v>
      </c>
      <c r="AK77" s="23" t="s">
        <v>17</v>
      </c>
      <c r="AL77" s="23">
        <v>2015</v>
      </c>
      <c r="AM77" s="22">
        <v>2015</v>
      </c>
      <c r="AN77" s="22">
        <v>2014</v>
      </c>
      <c r="AO77" s="22">
        <v>2014</v>
      </c>
      <c r="AP77" s="22">
        <v>2014</v>
      </c>
      <c r="AQ77" s="22">
        <v>2014</v>
      </c>
      <c r="AR77" s="22" t="s">
        <v>17</v>
      </c>
      <c r="AS77" s="22">
        <v>2014</v>
      </c>
      <c r="AT77" s="22">
        <v>2015</v>
      </c>
      <c r="AU77" s="22">
        <v>2012</v>
      </c>
      <c r="AV77" s="22" t="s">
        <v>17</v>
      </c>
      <c r="AW77" s="22">
        <v>2014</v>
      </c>
      <c r="AX77" s="22">
        <v>2014</v>
      </c>
      <c r="AY77" s="22">
        <v>2014</v>
      </c>
      <c r="AZ77" s="22">
        <v>2015</v>
      </c>
      <c r="BA77" s="22">
        <v>2015</v>
      </c>
      <c r="BB77" s="22">
        <v>2015</v>
      </c>
      <c r="BC77" s="22">
        <v>2015</v>
      </c>
      <c r="BD77" s="22">
        <v>2014</v>
      </c>
      <c r="BE77" s="22">
        <v>2014</v>
      </c>
      <c r="BF77" s="10"/>
    </row>
    <row r="78" spans="1:58" x14ac:dyDescent="0.35">
      <c r="A78" s="16" t="s">
        <v>3549</v>
      </c>
      <c r="B78" s="11" t="s">
        <v>9583</v>
      </c>
      <c r="C78" s="20">
        <v>2014</v>
      </c>
      <c r="D78" s="20">
        <v>2014</v>
      </c>
      <c r="E78" s="20">
        <v>2014</v>
      </c>
      <c r="F78" s="20">
        <v>2014</v>
      </c>
      <c r="G78" s="20">
        <v>2014</v>
      </c>
      <c r="H78" s="20">
        <v>2014</v>
      </c>
      <c r="I78" s="20">
        <v>2014</v>
      </c>
      <c r="J78" s="20">
        <v>2015</v>
      </c>
      <c r="K78" s="20">
        <v>2015</v>
      </c>
      <c r="L78" s="20">
        <v>2015</v>
      </c>
      <c r="M78" s="22">
        <v>2016</v>
      </c>
      <c r="N78" s="22">
        <v>2016</v>
      </c>
      <c r="O78" s="22">
        <v>2015</v>
      </c>
      <c r="P78" s="22">
        <v>2015</v>
      </c>
      <c r="Q78" s="22">
        <v>2014</v>
      </c>
      <c r="R78" s="22">
        <v>2006</v>
      </c>
      <c r="S78" s="22">
        <v>2016</v>
      </c>
      <c r="T78" s="22">
        <v>2013</v>
      </c>
      <c r="U78" s="22">
        <v>2014</v>
      </c>
      <c r="V78" s="22">
        <v>2014</v>
      </c>
      <c r="W78" s="22">
        <v>2015</v>
      </c>
      <c r="X78" s="22">
        <v>2006</v>
      </c>
      <c r="Y78" s="22">
        <v>2012</v>
      </c>
      <c r="Z78" s="22">
        <v>2014</v>
      </c>
      <c r="AA78" s="22">
        <v>2014</v>
      </c>
      <c r="AB78" s="22">
        <v>2013</v>
      </c>
      <c r="AC78" s="22">
        <v>2014</v>
      </c>
      <c r="AD78" s="22">
        <v>2015</v>
      </c>
      <c r="AE78" s="22">
        <v>2012</v>
      </c>
      <c r="AF78" s="22">
        <v>2014</v>
      </c>
      <c r="AG78" s="21">
        <v>2011</v>
      </c>
      <c r="AH78" s="22">
        <v>2014</v>
      </c>
      <c r="AI78" s="22">
        <v>2015</v>
      </c>
      <c r="AJ78" s="22">
        <v>2016</v>
      </c>
      <c r="AK78" s="23">
        <v>2015</v>
      </c>
      <c r="AL78" s="23">
        <v>2015</v>
      </c>
      <c r="AM78" s="22">
        <v>2015</v>
      </c>
      <c r="AN78" s="22">
        <v>2014</v>
      </c>
      <c r="AO78" s="22">
        <v>2014</v>
      </c>
      <c r="AP78" s="22">
        <v>2014</v>
      </c>
      <c r="AQ78" s="22">
        <v>2014</v>
      </c>
      <c r="AR78" s="22">
        <v>2015</v>
      </c>
      <c r="AS78" s="22">
        <v>2014</v>
      </c>
      <c r="AT78" s="22">
        <v>2015</v>
      </c>
      <c r="AU78" s="22">
        <v>2012</v>
      </c>
      <c r="AV78" s="22">
        <v>2011</v>
      </c>
      <c r="AW78" s="22">
        <v>2014</v>
      </c>
      <c r="AX78" s="22">
        <v>2014</v>
      </c>
      <c r="AY78" s="22">
        <v>2014</v>
      </c>
      <c r="AZ78" s="22">
        <v>2015</v>
      </c>
      <c r="BA78" s="22">
        <v>2015</v>
      </c>
      <c r="BB78" s="22">
        <v>2015</v>
      </c>
      <c r="BC78" s="22">
        <v>2015</v>
      </c>
      <c r="BD78" s="22">
        <v>2014</v>
      </c>
      <c r="BE78" s="22">
        <v>2014</v>
      </c>
      <c r="BF78" s="10"/>
    </row>
    <row r="79" spans="1:58" x14ac:dyDescent="0.35">
      <c r="A79" s="16" t="s">
        <v>365</v>
      </c>
      <c r="B79" s="11" t="s">
        <v>9582</v>
      </c>
      <c r="C79" s="20">
        <v>2014</v>
      </c>
      <c r="D79" s="20">
        <v>2014</v>
      </c>
      <c r="E79" s="20">
        <v>2014</v>
      </c>
      <c r="F79" s="20">
        <v>2014</v>
      </c>
      <c r="G79" s="20">
        <v>2014</v>
      </c>
      <c r="H79" s="20">
        <v>2014</v>
      </c>
      <c r="I79" s="20">
        <v>2014</v>
      </c>
      <c r="J79" s="20">
        <v>2015</v>
      </c>
      <c r="K79" s="20">
        <v>2015</v>
      </c>
      <c r="L79" s="20">
        <v>2015</v>
      </c>
      <c r="M79" s="22">
        <v>2016</v>
      </c>
      <c r="N79" s="22">
        <v>2016</v>
      </c>
      <c r="O79" s="22">
        <v>2015</v>
      </c>
      <c r="P79" s="22">
        <v>2015</v>
      </c>
      <c r="Q79" s="22">
        <v>2014</v>
      </c>
      <c r="R79" s="22">
        <v>2012</v>
      </c>
      <c r="S79" s="22">
        <v>2016</v>
      </c>
      <c r="T79" s="22">
        <v>2013</v>
      </c>
      <c r="U79" s="22">
        <v>2014</v>
      </c>
      <c r="V79" s="22">
        <v>2014</v>
      </c>
      <c r="W79" s="22">
        <v>2015</v>
      </c>
      <c r="X79" s="22">
        <v>2013</v>
      </c>
      <c r="Y79" s="22">
        <v>2012</v>
      </c>
      <c r="Z79" s="22">
        <v>2014</v>
      </c>
      <c r="AA79" s="22">
        <v>2014</v>
      </c>
      <c r="AB79" s="22">
        <v>2014</v>
      </c>
      <c r="AC79" s="22">
        <v>2014</v>
      </c>
      <c r="AD79" s="22">
        <v>2015</v>
      </c>
      <c r="AE79" s="22">
        <v>2012</v>
      </c>
      <c r="AF79" s="22">
        <v>2014</v>
      </c>
      <c r="AG79" s="21">
        <v>2011</v>
      </c>
      <c r="AH79" s="22">
        <v>2014</v>
      </c>
      <c r="AI79" s="22">
        <v>2015</v>
      </c>
      <c r="AJ79" s="22">
        <v>2016</v>
      </c>
      <c r="AK79" s="23">
        <v>2015</v>
      </c>
      <c r="AL79" s="23">
        <v>2015</v>
      </c>
      <c r="AM79" s="22">
        <v>2015</v>
      </c>
      <c r="AN79" s="22">
        <v>2014</v>
      </c>
      <c r="AO79" s="22">
        <v>2014</v>
      </c>
      <c r="AP79" s="22">
        <v>2014</v>
      </c>
      <c r="AQ79" s="22">
        <v>2014</v>
      </c>
      <c r="AR79" s="22">
        <v>2015</v>
      </c>
      <c r="AS79" s="22">
        <v>2014</v>
      </c>
      <c r="AT79" s="22">
        <v>2015</v>
      </c>
      <c r="AU79" s="22">
        <v>2012</v>
      </c>
      <c r="AV79" s="22">
        <v>2011</v>
      </c>
      <c r="AW79" s="22">
        <v>2014</v>
      </c>
      <c r="AX79" s="22">
        <v>2014</v>
      </c>
      <c r="AY79" s="22">
        <v>2014</v>
      </c>
      <c r="AZ79" s="22">
        <v>2015</v>
      </c>
      <c r="BA79" s="22">
        <v>2015</v>
      </c>
      <c r="BB79" s="22">
        <v>2015</v>
      </c>
      <c r="BC79" s="22">
        <v>2015</v>
      </c>
      <c r="BD79" s="22">
        <v>2014</v>
      </c>
      <c r="BE79" s="22">
        <v>2014</v>
      </c>
      <c r="BF79" s="10"/>
    </row>
    <row r="80" spans="1:58" x14ac:dyDescent="0.35">
      <c r="A80" s="16" t="s">
        <v>424</v>
      </c>
      <c r="B80" s="11" t="s">
        <v>9586</v>
      </c>
      <c r="C80" s="20">
        <v>2014</v>
      </c>
      <c r="D80" s="20">
        <v>2014</v>
      </c>
      <c r="E80" s="20">
        <v>2014</v>
      </c>
      <c r="F80" s="20">
        <v>2014</v>
      </c>
      <c r="G80" s="20">
        <v>2014</v>
      </c>
      <c r="H80" s="20">
        <v>2014</v>
      </c>
      <c r="I80" s="20">
        <v>2014</v>
      </c>
      <c r="J80" s="20">
        <v>2015</v>
      </c>
      <c r="K80" s="20">
        <v>2015</v>
      </c>
      <c r="L80" s="20">
        <v>2015</v>
      </c>
      <c r="M80" s="22">
        <v>2016</v>
      </c>
      <c r="N80" s="22">
        <v>2016</v>
      </c>
      <c r="O80" s="22">
        <v>2015</v>
      </c>
      <c r="P80" s="22">
        <v>2015</v>
      </c>
      <c r="Q80" s="22">
        <v>2014</v>
      </c>
      <c r="R80" s="22" t="s">
        <v>17</v>
      </c>
      <c r="S80" s="22">
        <v>2016</v>
      </c>
      <c r="T80" s="22">
        <v>2013</v>
      </c>
      <c r="U80" s="22">
        <v>2014</v>
      </c>
      <c r="V80" s="22">
        <v>2014</v>
      </c>
      <c r="W80" s="22">
        <v>2015</v>
      </c>
      <c r="X80" s="22">
        <v>2004</v>
      </c>
      <c r="Y80" s="22">
        <v>2010</v>
      </c>
      <c r="Z80" s="22">
        <v>2014</v>
      </c>
      <c r="AA80" s="22">
        <v>2014</v>
      </c>
      <c r="AB80" s="22">
        <v>2014</v>
      </c>
      <c r="AC80" s="22">
        <v>2014</v>
      </c>
      <c r="AD80" s="22">
        <v>2015</v>
      </c>
      <c r="AE80" s="22">
        <v>2012</v>
      </c>
      <c r="AF80" s="22">
        <v>2014</v>
      </c>
      <c r="AG80" s="21">
        <v>2013</v>
      </c>
      <c r="AH80" s="22">
        <v>2014</v>
      </c>
      <c r="AI80" s="22">
        <v>2015</v>
      </c>
      <c r="AJ80" s="22">
        <v>2016</v>
      </c>
      <c r="AK80" s="23" t="s">
        <v>17</v>
      </c>
      <c r="AL80" s="23">
        <v>2015</v>
      </c>
      <c r="AM80" s="22">
        <v>2015</v>
      </c>
      <c r="AN80" s="22">
        <v>2014</v>
      </c>
      <c r="AO80" s="22">
        <v>2014</v>
      </c>
      <c r="AP80" s="22">
        <v>2014</v>
      </c>
      <c r="AQ80" s="22">
        <v>2014</v>
      </c>
      <c r="AR80" s="22">
        <v>2011</v>
      </c>
      <c r="AS80" s="22">
        <v>2014</v>
      </c>
      <c r="AT80" s="22">
        <v>2015</v>
      </c>
      <c r="AU80" s="22">
        <v>2012</v>
      </c>
      <c r="AV80" s="22">
        <v>2012</v>
      </c>
      <c r="AW80" s="22">
        <v>2014</v>
      </c>
      <c r="AX80" s="22">
        <v>2014</v>
      </c>
      <c r="AY80" s="22">
        <v>2014</v>
      </c>
      <c r="AZ80" s="22">
        <v>2015</v>
      </c>
      <c r="BA80" s="22">
        <v>2015</v>
      </c>
      <c r="BB80" s="22">
        <v>2014</v>
      </c>
      <c r="BC80" s="22">
        <v>2015</v>
      </c>
      <c r="BD80" s="22">
        <v>2014</v>
      </c>
      <c r="BE80" s="22">
        <v>2014</v>
      </c>
      <c r="BF80" s="10"/>
    </row>
    <row r="81" spans="1:58" x14ac:dyDescent="0.35">
      <c r="A81" s="16" t="s">
        <v>173</v>
      </c>
      <c r="B81" s="11" t="s">
        <v>9587</v>
      </c>
      <c r="C81" s="20">
        <v>2014</v>
      </c>
      <c r="D81" s="20">
        <v>2014</v>
      </c>
      <c r="E81" s="20">
        <v>2014</v>
      </c>
      <c r="F81" s="20">
        <v>2014</v>
      </c>
      <c r="G81" s="20">
        <v>2014</v>
      </c>
      <c r="H81" s="20">
        <v>2014</v>
      </c>
      <c r="I81" s="20">
        <v>2014</v>
      </c>
      <c r="J81" s="20">
        <v>2015</v>
      </c>
      <c r="K81" s="20">
        <v>2015</v>
      </c>
      <c r="L81" s="20">
        <v>2015</v>
      </c>
      <c r="M81" s="22">
        <v>2016</v>
      </c>
      <c r="N81" s="22">
        <v>2016</v>
      </c>
      <c r="O81" s="22">
        <v>2015</v>
      </c>
      <c r="P81" s="22">
        <v>2015</v>
      </c>
      <c r="Q81" s="22">
        <v>2014</v>
      </c>
      <c r="R81" s="22">
        <v>2011</v>
      </c>
      <c r="S81" s="22">
        <v>2016</v>
      </c>
      <c r="T81" s="22">
        <v>2013</v>
      </c>
      <c r="U81" s="22">
        <v>2014</v>
      </c>
      <c r="V81" s="22">
        <v>2014</v>
      </c>
      <c r="W81" s="22">
        <v>2015</v>
      </c>
      <c r="X81" s="22">
        <v>2011</v>
      </c>
      <c r="Y81" s="22">
        <v>2010</v>
      </c>
      <c r="Z81" s="22">
        <v>2014</v>
      </c>
      <c r="AA81" s="22">
        <v>2014</v>
      </c>
      <c r="AB81" s="22" t="s">
        <v>17</v>
      </c>
      <c r="AC81" s="22">
        <v>2014</v>
      </c>
      <c r="AD81" s="22">
        <v>2015</v>
      </c>
      <c r="AE81" s="22" t="s">
        <v>17</v>
      </c>
      <c r="AF81" s="22">
        <v>2014</v>
      </c>
      <c r="AG81" s="21">
        <v>2012</v>
      </c>
      <c r="AH81" s="22">
        <v>2014</v>
      </c>
      <c r="AI81" s="22">
        <v>2015</v>
      </c>
      <c r="AJ81" s="22">
        <v>2016</v>
      </c>
      <c r="AK81" s="23">
        <v>2016</v>
      </c>
      <c r="AL81" s="23">
        <v>2016</v>
      </c>
      <c r="AM81" s="22">
        <v>2015</v>
      </c>
      <c r="AN81" s="22">
        <v>2014</v>
      </c>
      <c r="AO81" s="22">
        <v>2014</v>
      </c>
      <c r="AP81" s="22">
        <v>2014</v>
      </c>
      <c r="AQ81" s="22">
        <v>2014</v>
      </c>
      <c r="AR81" s="22">
        <v>2015</v>
      </c>
      <c r="AS81" s="22">
        <v>2014</v>
      </c>
      <c r="AT81" s="22">
        <v>2015</v>
      </c>
      <c r="AU81" s="22">
        <v>2012</v>
      </c>
      <c r="AV81" s="22">
        <v>2013</v>
      </c>
      <c r="AW81" s="22">
        <v>2014</v>
      </c>
      <c r="AX81" s="22">
        <v>2014</v>
      </c>
      <c r="AY81" s="22">
        <v>2014</v>
      </c>
      <c r="AZ81" s="22">
        <v>2015</v>
      </c>
      <c r="BA81" s="22">
        <v>2015</v>
      </c>
      <c r="BB81" s="22">
        <v>2015</v>
      </c>
      <c r="BC81" s="22">
        <v>2015</v>
      </c>
      <c r="BD81" s="22">
        <v>2014</v>
      </c>
      <c r="BE81" s="22">
        <v>2014</v>
      </c>
      <c r="BF81" s="10"/>
    </row>
    <row r="82" spans="1:58" x14ac:dyDescent="0.35">
      <c r="A82" s="16" t="s">
        <v>9584</v>
      </c>
      <c r="B82" s="11" t="s">
        <v>9585</v>
      </c>
      <c r="C82" s="20">
        <v>2014</v>
      </c>
      <c r="D82" s="20">
        <v>2014</v>
      </c>
      <c r="E82" s="20">
        <v>2014</v>
      </c>
      <c r="F82" s="20">
        <v>2014</v>
      </c>
      <c r="G82" s="20">
        <v>2014</v>
      </c>
      <c r="H82" s="20">
        <v>2014</v>
      </c>
      <c r="I82" s="20">
        <v>2014</v>
      </c>
      <c r="J82" s="20">
        <v>2015</v>
      </c>
      <c r="K82" s="20">
        <v>2015</v>
      </c>
      <c r="L82" s="20">
        <v>2015</v>
      </c>
      <c r="M82" s="22">
        <v>2016</v>
      </c>
      <c r="N82" s="22">
        <v>2016</v>
      </c>
      <c r="O82" s="22">
        <v>2015</v>
      </c>
      <c r="P82" s="22">
        <v>2015</v>
      </c>
      <c r="Q82" s="22">
        <v>2014</v>
      </c>
      <c r="R82" s="22" t="s">
        <v>17</v>
      </c>
      <c r="S82" s="22">
        <v>2016</v>
      </c>
      <c r="T82" s="22">
        <v>2013</v>
      </c>
      <c r="U82" s="22">
        <v>2014</v>
      </c>
      <c r="V82" s="22" t="s">
        <v>17</v>
      </c>
      <c r="W82" s="22">
        <v>2015</v>
      </c>
      <c r="X82" s="22" t="s">
        <v>17</v>
      </c>
      <c r="Y82" s="22">
        <v>2013</v>
      </c>
      <c r="Z82" s="22">
        <v>2014</v>
      </c>
      <c r="AA82" s="22">
        <v>2014</v>
      </c>
      <c r="AB82" s="22">
        <v>2014</v>
      </c>
      <c r="AC82" s="22">
        <v>2014</v>
      </c>
      <c r="AD82" s="22">
        <v>2015</v>
      </c>
      <c r="AE82" s="22" t="s">
        <v>17</v>
      </c>
      <c r="AF82" s="22">
        <v>2014</v>
      </c>
      <c r="AG82" s="21">
        <v>2012</v>
      </c>
      <c r="AH82" s="22">
        <v>2014</v>
      </c>
      <c r="AI82" s="22">
        <v>2015</v>
      </c>
      <c r="AJ82" s="22">
        <v>2016</v>
      </c>
      <c r="AK82" s="23" t="s">
        <v>17</v>
      </c>
      <c r="AL82" s="23">
        <v>2015</v>
      </c>
      <c r="AM82" s="22">
        <v>2015</v>
      </c>
      <c r="AN82" s="22">
        <v>2014</v>
      </c>
      <c r="AO82" s="22">
        <v>2014</v>
      </c>
      <c r="AP82" s="22">
        <v>2014</v>
      </c>
      <c r="AQ82" s="22">
        <v>2014</v>
      </c>
      <c r="AR82" s="22" t="s">
        <v>17</v>
      </c>
      <c r="AS82" s="22">
        <v>2014</v>
      </c>
      <c r="AT82" s="22">
        <v>2015</v>
      </c>
      <c r="AU82" s="22">
        <v>2012</v>
      </c>
      <c r="AV82" s="22" t="s">
        <v>17</v>
      </c>
      <c r="AW82" s="22">
        <v>2014</v>
      </c>
      <c r="AX82" s="22">
        <v>2014</v>
      </c>
      <c r="AY82" s="22">
        <v>2014</v>
      </c>
      <c r="AZ82" s="22">
        <v>2015</v>
      </c>
      <c r="BA82" s="22">
        <v>2015</v>
      </c>
      <c r="BB82" s="22">
        <v>2015</v>
      </c>
      <c r="BC82" s="22">
        <v>2015</v>
      </c>
      <c r="BD82" s="22">
        <v>2014</v>
      </c>
      <c r="BE82" s="22">
        <v>2014</v>
      </c>
      <c r="BF82" s="10"/>
    </row>
    <row r="83" spans="1:58" x14ac:dyDescent="0.35">
      <c r="A83" s="16" t="s">
        <v>9590</v>
      </c>
      <c r="B83" s="11" t="s">
        <v>9591</v>
      </c>
      <c r="C83" s="20">
        <v>2014</v>
      </c>
      <c r="D83" s="20">
        <v>2014</v>
      </c>
      <c r="E83" s="20">
        <v>2014</v>
      </c>
      <c r="F83" s="20">
        <v>2014</v>
      </c>
      <c r="G83" s="20">
        <v>2014</v>
      </c>
      <c r="H83" s="20">
        <v>2014</v>
      </c>
      <c r="I83" s="20">
        <v>2014</v>
      </c>
      <c r="J83" s="20">
        <v>2015</v>
      </c>
      <c r="K83" s="20">
        <v>2015</v>
      </c>
      <c r="L83" s="20">
        <v>2015</v>
      </c>
      <c r="M83" s="22">
        <v>2016</v>
      </c>
      <c r="N83" s="22">
        <v>2016</v>
      </c>
      <c r="O83" s="22">
        <v>2015</v>
      </c>
      <c r="P83" s="22">
        <v>2015</v>
      </c>
      <c r="Q83" s="22">
        <v>2014</v>
      </c>
      <c r="R83" s="22" t="s">
        <v>17</v>
      </c>
      <c r="S83" s="22">
        <v>2016</v>
      </c>
      <c r="T83" s="22">
        <v>2013</v>
      </c>
      <c r="U83" s="22">
        <v>2014</v>
      </c>
      <c r="V83" s="22" t="s">
        <v>17</v>
      </c>
      <c r="W83" s="22">
        <v>2015</v>
      </c>
      <c r="X83" s="22" t="s">
        <v>17</v>
      </c>
      <c r="Y83" s="22">
        <v>2012</v>
      </c>
      <c r="Z83" s="22">
        <v>2014</v>
      </c>
      <c r="AA83" s="22">
        <v>2014</v>
      </c>
      <c r="AB83" s="22" t="s">
        <v>17</v>
      </c>
      <c r="AC83" s="22">
        <v>2014</v>
      </c>
      <c r="AD83" s="22">
        <v>2015</v>
      </c>
      <c r="AE83" s="22" t="s">
        <v>17</v>
      </c>
      <c r="AF83" s="22">
        <v>2014</v>
      </c>
      <c r="AG83" s="21">
        <v>2010</v>
      </c>
      <c r="AH83" s="22">
        <v>2014</v>
      </c>
      <c r="AI83" s="22">
        <v>2015</v>
      </c>
      <c r="AJ83" s="22">
        <v>2016</v>
      </c>
      <c r="AK83" s="23" t="s">
        <v>17</v>
      </c>
      <c r="AL83" s="23">
        <v>2015</v>
      </c>
      <c r="AM83" s="22">
        <v>2015</v>
      </c>
      <c r="AN83" s="22">
        <v>2014</v>
      </c>
      <c r="AO83" s="22">
        <v>2014</v>
      </c>
      <c r="AP83" s="22">
        <v>2014</v>
      </c>
      <c r="AQ83" s="22">
        <v>2014</v>
      </c>
      <c r="AR83" s="22" t="s">
        <v>17</v>
      </c>
      <c r="AS83" s="22">
        <v>2014</v>
      </c>
      <c r="AT83" s="22">
        <v>2015</v>
      </c>
      <c r="AU83" s="22">
        <v>2012</v>
      </c>
      <c r="AV83" s="22" t="s">
        <v>17</v>
      </c>
      <c r="AW83" s="22">
        <v>2014</v>
      </c>
      <c r="AX83" s="22">
        <v>2014</v>
      </c>
      <c r="AY83" s="22">
        <v>2014</v>
      </c>
      <c r="AZ83" s="22">
        <v>2015</v>
      </c>
      <c r="BA83" s="22">
        <v>2015</v>
      </c>
      <c r="BB83" s="22">
        <v>2015</v>
      </c>
      <c r="BC83" s="22">
        <v>2015</v>
      </c>
      <c r="BD83" s="22">
        <v>2014</v>
      </c>
      <c r="BE83" s="22">
        <v>2014</v>
      </c>
      <c r="BF83" s="10"/>
    </row>
    <row r="84" spans="1:58" x14ac:dyDescent="0.35">
      <c r="A84" s="16" t="s">
        <v>2266</v>
      </c>
      <c r="B84" s="11" t="s">
        <v>9592</v>
      </c>
      <c r="C84" s="20">
        <v>2014</v>
      </c>
      <c r="D84" s="20">
        <v>2014</v>
      </c>
      <c r="E84" s="20">
        <v>2014</v>
      </c>
      <c r="F84" s="20">
        <v>2014</v>
      </c>
      <c r="G84" s="20">
        <v>2014</v>
      </c>
      <c r="H84" s="20">
        <v>2014</v>
      </c>
      <c r="I84" s="20">
        <v>2014</v>
      </c>
      <c r="J84" s="20">
        <v>2015</v>
      </c>
      <c r="K84" s="20">
        <v>2015</v>
      </c>
      <c r="L84" s="20">
        <v>2015</v>
      </c>
      <c r="M84" s="22">
        <v>2016</v>
      </c>
      <c r="N84" s="22">
        <v>2016</v>
      </c>
      <c r="O84" s="22">
        <v>2015</v>
      </c>
      <c r="P84" s="22">
        <v>2015</v>
      </c>
      <c r="Q84" s="22">
        <v>2014</v>
      </c>
      <c r="R84" s="22" t="s">
        <v>17</v>
      </c>
      <c r="S84" s="22">
        <v>2016</v>
      </c>
      <c r="T84" s="22">
        <v>2013</v>
      </c>
      <c r="U84" s="22">
        <v>2014</v>
      </c>
      <c r="V84" s="22" t="s">
        <v>17</v>
      </c>
      <c r="W84" s="22">
        <v>2015</v>
      </c>
      <c r="X84" s="22" t="s">
        <v>17</v>
      </c>
      <c r="Y84" s="22">
        <v>2012</v>
      </c>
      <c r="Z84" s="22">
        <v>2014</v>
      </c>
      <c r="AA84" s="22">
        <v>2014</v>
      </c>
      <c r="AB84" s="22">
        <v>2013</v>
      </c>
      <c r="AC84" s="22">
        <v>2014</v>
      </c>
      <c r="AD84" s="22">
        <v>2015</v>
      </c>
      <c r="AE84" s="22" t="s">
        <v>17</v>
      </c>
      <c r="AF84" s="22">
        <v>2014</v>
      </c>
      <c r="AG84" s="21">
        <v>2012</v>
      </c>
      <c r="AH84" s="22">
        <v>2014</v>
      </c>
      <c r="AI84" s="22">
        <v>2015</v>
      </c>
      <c r="AJ84" s="22">
        <v>2016</v>
      </c>
      <c r="AK84" s="23" t="s">
        <v>17</v>
      </c>
      <c r="AL84" s="23">
        <v>2015</v>
      </c>
      <c r="AM84" s="22">
        <v>2015</v>
      </c>
      <c r="AN84" s="22">
        <v>2014</v>
      </c>
      <c r="AO84" s="22">
        <v>2014</v>
      </c>
      <c r="AP84" s="22">
        <v>2014</v>
      </c>
      <c r="AQ84" s="22">
        <v>2014</v>
      </c>
      <c r="AR84" s="22">
        <v>2015</v>
      </c>
      <c r="AS84" s="22">
        <v>2014</v>
      </c>
      <c r="AT84" s="22">
        <v>2015</v>
      </c>
      <c r="AU84" s="22">
        <v>2012</v>
      </c>
      <c r="AV84" s="22">
        <v>2013</v>
      </c>
      <c r="AW84" s="22">
        <v>2014</v>
      </c>
      <c r="AX84" s="22">
        <v>2014</v>
      </c>
      <c r="AY84" s="22">
        <v>2014</v>
      </c>
      <c r="AZ84" s="22">
        <v>2015</v>
      </c>
      <c r="BA84" s="22">
        <v>2015</v>
      </c>
      <c r="BB84" s="22">
        <v>2015</v>
      </c>
      <c r="BC84" s="22">
        <v>2015</v>
      </c>
      <c r="BD84" s="22">
        <v>2014</v>
      </c>
      <c r="BE84" s="22">
        <v>2014</v>
      </c>
      <c r="BF84" s="10"/>
    </row>
    <row r="85" spans="1:58" x14ac:dyDescent="0.35">
      <c r="A85" s="16" t="s">
        <v>9593</v>
      </c>
      <c r="B85" s="11" t="s">
        <v>9594</v>
      </c>
      <c r="C85" s="20">
        <v>2014</v>
      </c>
      <c r="D85" s="20">
        <v>2014</v>
      </c>
      <c r="E85" s="20">
        <v>2014</v>
      </c>
      <c r="F85" s="20">
        <v>2014</v>
      </c>
      <c r="G85" s="20">
        <v>2014</v>
      </c>
      <c r="H85" s="20">
        <v>2014</v>
      </c>
      <c r="I85" s="20">
        <v>2014</v>
      </c>
      <c r="J85" s="20">
        <v>2015</v>
      </c>
      <c r="K85" s="20">
        <v>2015</v>
      </c>
      <c r="L85" s="20">
        <v>2015</v>
      </c>
      <c r="M85" s="22">
        <v>2016</v>
      </c>
      <c r="N85" s="22">
        <v>2016</v>
      </c>
      <c r="O85" s="22">
        <v>2015</v>
      </c>
      <c r="P85" s="22">
        <v>2015</v>
      </c>
      <c r="Q85" s="22">
        <v>2014</v>
      </c>
      <c r="R85" s="22">
        <v>2010</v>
      </c>
      <c r="S85" s="22">
        <v>2016</v>
      </c>
      <c r="T85" s="22">
        <v>2013</v>
      </c>
      <c r="U85" s="22">
        <v>2014</v>
      </c>
      <c r="V85" s="22">
        <v>2014</v>
      </c>
      <c r="W85" s="22">
        <v>2015</v>
      </c>
      <c r="X85" s="22">
        <v>2012</v>
      </c>
      <c r="Y85" s="22">
        <v>2008</v>
      </c>
      <c r="Z85" s="22">
        <v>2014</v>
      </c>
      <c r="AA85" s="22">
        <v>2014</v>
      </c>
      <c r="AB85" s="22">
        <v>2014</v>
      </c>
      <c r="AC85" s="22">
        <v>2014</v>
      </c>
      <c r="AD85" s="22">
        <v>2015</v>
      </c>
      <c r="AE85" s="22" t="s">
        <v>17</v>
      </c>
      <c r="AF85" s="22">
        <v>2014</v>
      </c>
      <c r="AG85" s="21">
        <v>2004</v>
      </c>
      <c r="AH85" s="22">
        <v>2014</v>
      </c>
      <c r="AI85" s="22">
        <v>2015</v>
      </c>
      <c r="AJ85" s="22">
        <v>2016</v>
      </c>
      <c r="AK85" s="23" t="s">
        <v>17</v>
      </c>
      <c r="AL85" s="23">
        <v>2015</v>
      </c>
      <c r="AM85" s="22">
        <v>2015</v>
      </c>
      <c r="AN85" s="22">
        <v>2014</v>
      </c>
      <c r="AO85" s="22">
        <v>2014</v>
      </c>
      <c r="AP85" s="22">
        <v>2014</v>
      </c>
      <c r="AQ85" s="22">
        <v>2014</v>
      </c>
      <c r="AR85" s="22">
        <v>2011</v>
      </c>
      <c r="AS85" s="22">
        <v>2014</v>
      </c>
      <c r="AT85" s="22">
        <v>2015</v>
      </c>
      <c r="AU85" s="22">
        <v>2012</v>
      </c>
      <c r="AV85" s="22">
        <v>2013</v>
      </c>
      <c r="AW85" s="22">
        <v>2014</v>
      </c>
      <c r="AX85" s="22">
        <v>2014</v>
      </c>
      <c r="AY85" s="22">
        <v>2014</v>
      </c>
      <c r="AZ85" s="22">
        <v>2015</v>
      </c>
      <c r="BA85" s="22">
        <v>2015</v>
      </c>
      <c r="BB85" s="22">
        <v>2015</v>
      </c>
      <c r="BC85" s="22">
        <v>2015</v>
      </c>
      <c r="BD85" s="22">
        <v>2014</v>
      </c>
      <c r="BE85" s="22">
        <v>2014</v>
      </c>
      <c r="BF85" s="10"/>
    </row>
    <row r="86" spans="1:58" x14ac:dyDescent="0.35">
      <c r="A86" s="16" t="s">
        <v>9598</v>
      </c>
      <c r="B86" s="11" t="s">
        <v>9599</v>
      </c>
      <c r="C86" s="20">
        <v>2014</v>
      </c>
      <c r="D86" s="20">
        <v>2014</v>
      </c>
      <c r="E86" s="20">
        <v>2014</v>
      </c>
      <c r="F86" s="20">
        <v>2014</v>
      </c>
      <c r="G86" s="20">
        <v>2014</v>
      </c>
      <c r="H86" s="20">
        <v>2014</v>
      </c>
      <c r="I86" s="20">
        <v>2014</v>
      </c>
      <c r="J86" s="20">
        <v>2015</v>
      </c>
      <c r="K86" s="20">
        <v>2015</v>
      </c>
      <c r="L86" s="20">
        <v>2015</v>
      </c>
      <c r="M86" s="22">
        <v>2016</v>
      </c>
      <c r="N86" s="22">
        <v>2016</v>
      </c>
      <c r="O86" s="22">
        <v>2015</v>
      </c>
      <c r="P86" s="22">
        <v>2015</v>
      </c>
      <c r="Q86" s="22">
        <v>2014</v>
      </c>
      <c r="R86" s="22" t="s">
        <v>17</v>
      </c>
      <c r="S86" s="22">
        <v>2016</v>
      </c>
      <c r="T86" s="22">
        <v>2013</v>
      </c>
      <c r="U86" s="22">
        <v>2014</v>
      </c>
      <c r="V86" s="22" t="s">
        <v>17</v>
      </c>
      <c r="W86" s="22">
        <v>2015</v>
      </c>
      <c r="X86" s="22">
        <v>2010</v>
      </c>
      <c r="Y86" s="22">
        <v>2010</v>
      </c>
      <c r="Z86" s="22">
        <v>2014</v>
      </c>
      <c r="AA86" s="22">
        <v>2014</v>
      </c>
      <c r="AB86" s="22">
        <v>2011</v>
      </c>
      <c r="AC86" s="22">
        <v>2014</v>
      </c>
      <c r="AD86" s="22">
        <v>2015</v>
      </c>
      <c r="AE86" s="22" t="s">
        <v>17</v>
      </c>
      <c r="AF86" s="22">
        <v>2014</v>
      </c>
      <c r="AG86" s="21">
        <v>2008</v>
      </c>
      <c r="AH86" s="22">
        <v>2014</v>
      </c>
      <c r="AI86" s="22">
        <v>2015</v>
      </c>
      <c r="AJ86" s="22">
        <v>2016</v>
      </c>
      <c r="AK86" s="23" t="s">
        <v>17</v>
      </c>
      <c r="AL86" s="23">
        <v>2015</v>
      </c>
      <c r="AM86" s="22">
        <v>2015</v>
      </c>
      <c r="AN86" s="22">
        <v>2014</v>
      </c>
      <c r="AO86" s="22">
        <v>2014</v>
      </c>
      <c r="AP86" s="22">
        <v>2014</v>
      </c>
      <c r="AQ86" s="22">
        <v>2014</v>
      </c>
      <c r="AR86" s="22">
        <v>2011</v>
      </c>
      <c r="AS86" s="22">
        <v>2014</v>
      </c>
      <c r="AT86" s="22">
        <v>2015</v>
      </c>
      <c r="AU86" s="22">
        <v>2012</v>
      </c>
      <c r="AV86" s="22" t="s">
        <v>17</v>
      </c>
      <c r="AW86" s="22">
        <v>2014</v>
      </c>
      <c r="AX86" s="22">
        <v>2014</v>
      </c>
      <c r="AY86" s="22">
        <v>2014</v>
      </c>
      <c r="AZ86" s="22">
        <v>2015</v>
      </c>
      <c r="BA86" s="22">
        <v>2015</v>
      </c>
      <c r="BB86" s="22">
        <v>2015</v>
      </c>
      <c r="BC86" s="22">
        <v>2015</v>
      </c>
      <c r="BD86" s="22">
        <v>2014</v>
      </c>
      <c r="BE86" s="22">
        <v>2014</v>
      </c>
      <c r="BF86" s="10"/>
    </row>
    <row r="87" spans="1:58" x14ac:dyDescent="0.35">
      <c r="A87" s="16" t="s">
        <v>76</v>
      </c>
      <c r="B87" s="11" t="s">
        <v>9597</v>
      </c>
      <c r="C87" s="20">
        <v>2014</v>
      </c>
      <c r="D87" s="20">
        <v>2014</v>
      </c>
      <c r="E87" s="20">
        <v>2014</v>
      </c>
      <c r="F87" s="20">
        <v>2014</v>
      </c>
      <c r="G87" s="20">
        <v>2014</v>
      </c>
      <c r="H87" s="20">
        <v>2014</v>
      </c>
      <c r="I87" s="20">
        <v>2014</v>
      </c>
      <c r="J87" s="20">
        <v>2015</v>
      </c>
      <c r="K87" s="20">
        <v>2015</v>
      </c>
      <c r="L87" s="20">
        <v>2015</v>
      </c>
      <c r="M87" s="22">
        <v>2016</v>
      </c>
      <c r="N87" s="22">
        <v>2016</v>
      </c>
      <c r="O87" s="22">
        <v>2015</v>
      </c>
      <c r="P87" s="22">
        <v>2015</v>
      </c>
      <c r="Q87" s="22">
        <v>2014</v>
      </c>
      <c r="R87" s="22">
        <v>2012</v>
      </c>
      <c r="S87" s="22">
        <v>2016</v>
      </c>
      <c r="T87" s="22">
        <v>2013</v>
      </c>
      <c r="U87" s="22">
        <v>2014</v>
      </c>
      <c r="V87" s="22">
        <v>2014</v>
      </c>
      <c r="W87" s="22">
        <v>2015</v>
      </c>
      <c r="X87" s="22">
        <v>2012</v>
      </c>
      <c r="Y87" s="22">
        <v>2010</v>
      </c>
      <c r="Z87" s="22">
        <v>2014</v>
      </c>
      <c r="AA87" s="22">
        <v>2014</v>
      </c>
      <c r="AB87" s="22" t="s">
        <v>17</v>
      </c>
      <c r="AC87" s="22">
        <v>2014</v>
      </c>
      <c r="AD87" s="22">
        <v>2015</v>
      </c>
      <c r="AE87" s="22" t="s">
        <v>17</v>
      </c>
      <c r="AF87" s="22">
        <v>2014</v>
      </c>
      <c r="AG87" s="21">
        <v>2010</v>
      </c>
      <c r="AH87" s="22">
        <v>2014</v>
      </c>
      <c r="AI87" s="22">
        <v>2015</v>
      </c>
      <c r="AJ87" s="22">
        <v>2016</v>
      </c>
      <c r="AK87" s="23" t="s">
        <v>17</v>
      </c>
      <c r="AL87" s="23">
        <v>2016</v>
      </c>
      <c r="AM87" s="22">
        <v>2015</v>
      </c>
      <c r="AN87" s="22">
        <v>2014</v>
      </c>
      <c r="AO87" s="22">
        <v>2014</v>
      </c>
      <c r="AP87" s="22">
        <v>2014</v>
      </c>
      <c r="AQ87" s="22">
        <v>2014</v>
      </c>
      <c r="AR87" s="22">
        <v>2011</v>
      </c>
      <c r="AS87" s="22">
        <v>2014</v>
      </c>
      <c r="AT87" s="22">
        <v>2015</v>
      </c>
      <c r="AU87" s="22">
        <v>2012</v>
      </c>
      <c r="AV87" s="22">
        <v>2012</v>
      </c>
      <c r="AW87" s="22">
        <v>2014</v>
      </c>
      <c r="AX87" s="22">
        <v>2014</v>
      </c>
      <c r="AY87" s="22">
        <v>2014</v>
      </c>
      <c r="AZ87" s="22">
        <v>2015</v>
      </c>
      <c r="BA87" s="22">
        <v>2015</v>
      </c>
      <c r="BB87" s="22">
        <v>2015</v>
      </c>
      <c r="BC87" s="22">
        <v>2015</v>
      </c>
      <c r="BD87" s="22">
        <v>2014</v>
      </c>
      <c r="BE87" s="22">
        <v>2014</v>
      </c>
      <c r="BF87" s="10"/>
    </row>
    <row r="88" spans="1:58" x14ac:dyDescent="0.35">
      <c r="A88" s="16" t="s">
        <v>9600</v>
      </c>
      <c r="B88" s="11" t="s">
        <v>9601</v>
      </c>
      <c r="C88" s="20">
        <v>2014</v>
      </c>
      <c r="D88" s="20">
        <v>2014</v>
      </c>
      <c r="E88" s="20">
        <v>2014</v>
      </c>
      <c r="F88" s="20">
        <v>2014</v>
      </c>
      <c r="G88" s="20">
        <v>2014</v>
      </c>
      <c r="H88" s="20">
        <v>2014</v>
      </c>
      <c r="I88" s="20">
        <v>2014</v>
      </c>
      <c r="J88" s="20">
        <v>2015</v>
      </c>
      <c r="K88" s="20">
        <v>2015</v>
      </c>
      <c r="L88" s="20">
        <v>2015</v>
      </c>
      <c r="M88" s="22">
        <v>2016</v>
      </c>
      <c r="N88" s="22">
        <v>2016</v>
      </c>
      <c r="O88" s="22">
        <v>2015</v>
      </c>
      <c r="P88" s="22">
        <v>2015</v>
      </c>
      <c r="Q88" s="22">
        <v>2014</v>
      </c>
      <c r="R88" s="22">
        <v>2011</v>
      </c>
      <c r="S88" s="22">
        <v>2016</v>
      </c>
      <c r="T88" s="22">
        <v>2013</v>
      </c>
      <c r="U88" s="22">
        <v>2014</v>
      </c>
      <c r="V88" s="22">
        <v>2014</v>
      </c>
      <c r="W88" s="22">
        <v>2015</v>
      </c>
      <c r="X88" s="22">
        <v>2010</v>
      </c>
      <c r="Y88" s="22">
        <v>2013</v>
      </c>
      <c r="Z88" s="22">
        <v>2014</v>
      </c>
      <c r="AA88" s="22">
        <v>2014</v>
      </c>
      <c r="AB88" s="22">
        <v>2014</v>
      </c>
      <c r="AC88" s="22">
        <v>2014</v>
      </c>
      <c r="AD88" s="22">
        <v>2015</v>
      </c>
      <c r="AE88" s="22" t="s">
        <v>17</v>
      </c>
      <c r="AF88" s="22">
        <v>2014</v>
      </c>
      <c r="AG88" s="21">
        <v>2013</v>
      </c>
      <c r="AH88" s="22">
        <v>2014</v>
      </c>
      <c r="AI88" s="22">
        <v>2015</v>
      </c>
      <c r="AJ88" s="22">
        <v>2016</v>
      </c>
      <c r="AK88" s="23" t="s">
        <v>17</v>
      </c>
      <c r="AL88" s="23">
        <v>2015</v>
      </c>
      <c r="AM88" s="22">
        <v>2015</v>
      </c>
      <c r="AN88" s="22">
        <v>2014</v>
      </c>
      <c r="AO88" s="22">
        <v>2014</v>
      </c>
      <c r="AP88" s="22" t="s">
        <v>17</v>
      </c>
      <c r="AQ88" s="22" t="s">
        <v>17</v>
      </c>
      <c r="AR88" s="22">
        <v>2011</v>
      </c>
      <c r="AS88" s="22">
        <v>2014</v>
      </c>
      <c r="AT88" s="22">
        <v>2015</v>
      </c>
      <c r="AU88" s="22">
        <v>2012</v>
      </c>
      <c r="AV88" s="22">
        <v>2009</v>
      </c>
      <c r="AW88" s="22">
        <v>2014</v>
      </c>
      <c r="AX88" s="22">
        <v>2014</v>
      </c>
      <c r="AY88" s="22">
        <v>2014</v>
      </c>
      <c r="AZ88" s="22">
        <v>2015</v>
      </c>
      <c r="BA88" s="22">
        <v>2015</v>
      </c>
      <c r="BB88" s="22">
        <v>2015</v>
      </c>
      <c r="BC88" s="22">
        <v>2015</v>
      </c>
      <c r="BD88" s="22">
        <v>2014</v>
      </c>
      <c r="BE88" s="22">
        <v>2014</v>
      </c>
      <c r="BF88" s="10"/>
    </row>
    <row r="89" spans="1:58" x14ac:dyDescent="0.35">
      <c r="A89" s="16" t="s">
        <v>998</v>
      </c>
      <c r="B89" s="11" t="s">
        <v>9602</v>
      </c>
      <c r="C89" s="20">
        <v>2014</v>
      </c>
      <c r="D89" s="20">
        <v>2014</v>
      </c>
      <c r="E89" s="20">
        <v>2014</v>
      </c>
      <c r="F89" s="20">
        <v>2014</v>
      </c>
      <c r="G89" s="20">
        <v>2014</v>
      </c>
      <c r="H89" s="20">
        <v>2014</v>
      </c>
      <c r="I89" s="20">
        <v>2014</v>
      </c>
      <c r="J89" s="20">
        <v>2015</v>
      </c>
      <c r="K89" s="20">
        <v>2015</v>
      </c>
      <c r="L89" s="20">
        <v>2015</v>
      </c>
      <c r="M89" s="22">
        <v>2016</v>
      </c>
      <c r="N89" s="22">
        <v>2016</v>
      </c>
      <c r="O89" s="22">
        <v>2015</v>
      </c>
      <c r="P89" s="22">
        <v>2015</v>
      </c>
      <c r="Q89" s="22">
        <v>2014</v>
      </c>
      <c r="R89" s="22">
        <v>2009</v>
      </c>
      <c r="S89" s="22">
        <v>2016</v>
      </c>
      <c r="T89" s="22">
        <v>2013</v>
      </c>
      <c r="U89" s="22">
        <v>2014</v>
      </c>
      <c r="V89" s="22">
        <v>2014</v>
      </c>
      <c r="W89" s="22">
        <v>2015</v>
      </c>
      <c r="X89" s="22">
        <v>2014</v>
      </c>
      <c r="Y89" s="22">
        <v>2013</v>
      </c>
      <c r="Z89" s="22">
        <v>2014</v>
      </c>
      <c r="AA89" s="22">
        <v>2014</v>
      </c>
      <c r="AB89" s="22">
        <v>2014</v>
      </c>
      <c r="AC89" s="22">
        <v>2014</v>
      </c>
      <c r="AD89" s="22">
        <v>2015</v>
      </c>
      <c r="AE89" s="22">
        <v>2012</v>
      </c>
      <c r="AF89" s="22">
        <v>2014</v>
      </c>
      <c r="AG89" s="21">
        <v>2005</v>
      </c>
      <c r="AH89" s="22">
        <v>2014</v>
      </c>
      <c r="AI89" s="22">
        <v>2015</v>
      </c>
      <c r="AJ89" s="22">
        <v>2016</v>
      </c>
      <c r="AK89" s="23">
        <v>2015</v>
      </c>
      <c r="AL89" s="23">
        <v>2016</v>
      </c>
      <c r="AM89" s="22">
        <v>2015</v>
      </c>
      <c r="AN89" s="22">
        <v>2014</v>
      </c>
      <c r="AO89" s="22">
        <v>2014</v>
      </c>
      <c r="AP89" s="22">
        <v>2013</v>
      </c>
      <c r="AQ89" s="22">
        <v>2014</v>
      </c>
      <c r="AR89" s="22">
        <v>2015</v>
      </c>
      <c r="AS89" s="22">
        <v>2014</v>
      </c>
      <c r="AT89" s="22">
        <v>2015</v>
      </c>
      <c r="AU89" s="22">
        <v>2012</v>
      </c>
      <c r="AV89" s="22">
        <v>2007</v>
      </c>
      <c r="AW89" s="22">
        <v>2014</v>
      </c>
      <c r="AX89" s="22">
        <v>2014</v>
      </c>
      <c r="AY89" s="22">
        <v>2014</v>
      </c>
      <c r="AZ89" s="22">
        <v>2015</v>
      </c>
      <c r="BA89" s="22">
        <v>2015</v>
      </c>
      <c r="BB89" s="22">
        <v>2015</v>
      </c>
      <c r="BC89" s="22">
        <v>2015</v>
      </c>
      <c r="BD89" s="22">
        <v>2014</v>
      </c>
      <c r="BE89" s="22">
        <v>2014</v>
      </c>
      <c r="BF89" s="10"/>
    </row>
    <row r="90" spans="1:58" x14ac:dyDescent="0.35">
      <c r="A90" s="16" t="s">
        <v>9607</v>
      </c>
      <c r="B90" s="11" t="s">
        <v>9608</v>
      </c>
      <c r="C90" s="20">
        <v>2014</v>
      </c>
      <c r="D90" s="20">
        <v>2014</v>
      </c>
      <c r="E90" s="20">
        <v>2014</v>
      </c>
      <c r="F90" s="20">
        <v>2014</v>
      </c>
      <c r="G90" s="20">
        <v>2014</v>
      </c>
      <c r="H90" s="20">
        <v>2014</v>
      </c>
      <c r="I90" s="20">
        <v>2014</v>
      </c>
      <c r="J90" s="20">
        <v>2015</v>
      </c>
      <c r="K90" s="20">
        <v>2015</v>
      </c>
      <c r="L90" s="20">
        <v>2015</v>
      </c>
      <c r="M90" s="22">
        <v>2016</v>
      </c>
      <c r="N90" s="22">
        <v>2016</v>
      </c>
      <c r="O90" s="22">
        <v>2015</v>
      </c>
      <c r="P90" s="22">
        <v>2015</v>
      </c>
      <c r="Q90" s="22">
        <v>2014</v>
      </c>
      <c r="R90" s="22" t="s">
        <v>17</v>
      </c>
      <c r="S90" s="22">
        <v>2016</v>
      </c>
      <c r="T90" s="22">
        <v>2013</v>
      </c>
      <c r="U90" s="22">
        <v>2014</v>
      </c>
      <c r="V90" s="22">
        <v>2014</v>
      </c>
      <c r="W90" s="22">
        <v>2015</v>
      </c>
      <c r="X90" s="22">
        <v>2009</v>
      </c>
      <c r="Y90" s="22">
        <v>2010</v>
      </c>
      <c r="Z90" s="22">
        <v>2014</v>
      </c>
      <c r="AA90" s="22">
        <v>2014</v>
      </c>
      <c r="AB90" s="22" t="s">
        <v>17</v>
      </c>
      <c r="AC90" s="22">
        <v>2014</v>
      </c>
      <c r="AD90" s="22">
        <v>2015</v>
      </c>
      <c r="AE90" s="22" t="s">
        <v>17</v>
      </c>
      <c r="AF90" s="22" t="s">
        <v>17</v>
      </c>
      <c r="AG90" s="21">
        <v>2006</v>
      </c>
      <c r="AH90" s="22">
        <v>2014</v>
      </c>
      <c r="AI90" s="22">
        <v>2015</v>
      </c>
      <c r="AJ90" s="22">
        <v>2016</v>
      </c>
      <c r="AK90" s="23" t="s">
        <v>17</v>
      </c>
      <c r="AL90" s="23" t="s">
        <v>17</v>
      </c>
      <c r="AM90" s="22">
        <v>2015</v>
      </c>
      <c r="AN90" s="22">
        <v>2014</v>
      </c>
      <c r="AO90" s="22">
        <v>2014</v>
      </c>
      <c r="AP90" s="22" t="s">
        <v>17</v>
      </c>
      <c r="AQ90" s="22" t="s">
        <v>17</v>
      </c>
      <c r="AR90" s="22" t="s">
        <v>17</v>
      </c>
      <c r="AS90" s="22">
        <v>2014</v>
      </c>
      <c r="AT90" s="22" t="s">
        <v>17</v>
      </c>
      <c r="AU90" s="22">
        <v>2012</v>
      </c>
      <c r="AV90" s="22" t="s">
        <v>17</v>
      </c>
      <c r="AW90" s="22">
        <v>2014</v>
      </c>
      <c r="AX90" s="22">
        <v>2014</v>
      </c>
      <c r="AY90" s="22">
        <v>2014</v>
      </c>
      <c r="AZ90" s="22">
        <v>2015</v>
      </c>
      <c r="BA90" s="22">
        <v>2015</v>
      </c>
      <c r="BB90" s="22">
        <v>2015</v>
      </c>
      <c r="BC90" s="22">
        <v>2015</v>
      </c>
      <c r="BD90" s="22">
        <v>2014</v>
      </c>
      <c r="BE90" s="22">
        <v>2014</v>
      </c>
      <c r="BF90" s="10"/>
    </row>
    <row r="91" spans="1:58" x14ac:dyDescent="0.35">
      <c r="A91" s="16" t="s">
        <v>10713</v>
      </c>
      <c r="B91" s="11" t="s">
        <v>9690</v>
      </c>
      <c r="C91" s="20">
        <v>2014</v>
      </c>
      <c r="D91" s="20">
        <v>2014</v>
      </c>
      <c r="E91" s="20">
        <v>2014</v>
      </c>
      <c r="F91" s="20">
        <v>2014</v>
      </c>
      <c r="G91" s="20">
        <v>2014</v>
      </c>
      <c r="H91" s="20">
        <v>2014</v>
      </c>
      <c r="I91" s="20">
        <v>2014</v>
      </c>
      <c r="J91" s="20">
        <v>2015</v>
      </c>
      <c r="K91" s="20">
        <v>2015</v>
      </c>
      <c r="L91" s="20">
        <v>2015</v>
      </c>
      <c r="M91" s="22">
        <v>2016</v>
      </c>
      <c r="N91" s="22">
        <v>2016</v>
      </c>
      <c r="O91" s="22">
        <v>2015</v>
      </c>
      <c r="P91" s="22">
        <v>2015</v>
      </c>
      <c r="Q91" s="22" t="s">
        <v>17</v>
      </c>
      <c r="R91" s="22" t="s">
        <v>17</v>
      </c>
      <c r="S91" s="22">
        <v>2016</v>
      </c>
      <c r="T91" s="22">
        <v>2013</v>
      </c>
      <c r="U91" s="22">
        <v>2014</v>
      </c>
      <c r="V91" s="22" t="s">
        <v>17</v>
      </c>
      <c r="W91" s="22">
        <v>2015</v>
      </c>
      <c r="X91" s="22">
        <v>2012</v>
      </c>
      <c r="Y91" s="22" t="s">
        <v>17</v>
      </c>
      <c r="Z91" s="22">
        <v>2014</v>
      </c>
      <c r="AA91" s="22">
        <v>2014</v>
      </c>
      <c r="AB91" s="22" t="s">
        <v>17</v>
      </c>
      <c r="AC91" s="22" t="s">
        <v>17</v>
      </c>
      <c r="AD91" s="22">
        <v>2015</v>
      </c>
      <c r="AE91" s="22">
        <v>2012</v>
      </c>
      <c r="AF91" s="22" t="s">
        <v>17</v>
      </c>
      <c r="AG91" s="21" t="s">
        <v>17</v>
      </c>
      <c r="AH91" s="22">
        <v>2014</v>
      </c>
      <c r="AI91" s="22">
        <v>2015</v>
      </c>
      <c r="AJ91" s="22">
        <v>2016</v>
      </c>
      <c r="AK91" s="23" t="s">
        <v>17</v>
      </c>
      <c r="AL91" s="23" t="s">
        <v>17</v>
      </c>
      <c r="AM91" s="22">
        <v>2015</v>
      </c>
      <c r="AN91" s="22">
        <v>2014</v>
      </c>
      <c r="AO91" s="22">
        <v>2014</v>
      </c>
      <c r="AP91" s="22" t="s">
        <v>17</v>
      </c>
      <c r="AQ91" s="22" t="s">
        <v>17</v>
      </c>
      <c r="AR91" s="22" t="s">
        <v>17</v>
      </c>
      <c r="AS91" s="22">
        <v>2014</v>
      </c>
      <c r="AT91" s="22">
        <v>2015</v>
      </c>
      <c r="AU91" s="22">
        <v>2012</v>
      </c>
      <c r="AV91" s="22">
        <v>2008</v>
      </c>
      <c r="AW91" s="22">
        <v>2014</v>
      </c>
      <c r="AX91" s="22">
        <v>2014</v>
      </c>
      <c r="AY91" s="22">
        <v>2014</v>
      </c>
      <c r="AZ91" s="22">
        <v>2015</v>
      </c>
      <c r="BA91" s="22">
        <v>2015</v>
      </c>
      <c r="BB91" s="22">
        <v>2014</v>
      </c>
      <c r="BC91" s="22">
        <v>2015</v>
      </c>
      <c r="BD91" s="22">
        <v>2014</v>
      </c>
      <c r="BE91" s="22">
        <v>2014</v>
      </c>
      <c r="BF91" s="10"/>
    </row>
    <row r="92" spans="1:58" x14ac:dyDescent="0.35">
      <c r="A92" s="16" t="s">
        <v>10714</v>
      </c>
      <c r="B92" s="11" t="s">
        <v>9612</v>
      </c>
      <c r="C92" s="20">
        <v>2014</v>
      </c>
      <c r="D92" s="20">
        <v>2014</v>
      </c>
      <c r="E92" s="20">
        <v>2014</v>
      </c>
      <c r="F92" s="20">
        <v>2014</v>
      </c>
      <c r="G92" s="20">
        <v>2014</v>
      </c>
      <c r="H92" s="20">
        <v>2014</v>
      </c>
      <c r="I92" s="20">
        <v>2014</v>
      </c>
      <c r="J92" s="20">
        <v>2015</v>
      </c>
      <c r="K92" s="20">
        <v>2015</v>
      </c>
      <c r="L92" s="20">
        <v>2015</v>
      </c>
      <c r="M92" s="22">
        <v>2016</v>
      </c>
      <c r="N92" s="22">
        <v>2016</v>
      </c>
      <c r="O92" s="22">
        <v>2015</v>
      </c>
      <c r="P92" s="22">
        <v>2015</v>
      </c>
      <c r="Q92" s="22">
        <v>2014</v>
      </c>
      <c r="R92" s="22" t="s">
        <v>17</v>
      </c>
      <c r="S92" s="22">
        <v>2016</v>
      </c>
      <c r="T92" s="22">
        <v>2013</v>
      </c>
      <c r="U92" s="22">
        <v>2014</v>
      </c>
      <c r="V92" s="22" t="s">
        <v>17</v>
      </c>
      <c r="W92" s="22">
        <v>2015</v>
      </c>
      <c r="X92" s="22">
        <v>2010</v>
      </c>
      <c r="Y92" s="22">
        <v>2012</v>
      </c>
      <c r="Z92" s="22">
        <v>2014</v>
      </c>
      <c r="AA92" s="22">
        <v>2014</v>
      </c>
      <c r="AB92" s="22" t="s">
        <v>17</v>
      </c>
      <c r="AC92" s="22">
        <v>2014</v>
      </c>
      <c r="AD92" s="22">
        <v>2015</v>
      </c>
      <c r="AE92" s="22">
        <v>2012</v>
      </c>
      <c r="AF92" s="22">
        <v>2014</v>
      </c>
      <c r="AG92" s="21" t="s">
        <v>17</v>
      </c>
      <c r="AH92" s="22">
        <v>2014</v>
      </c>
      <c r="AI92" s="22">
        <v>2015</v>
      </c>
      <c r="AJ92" s="22">
        <v>2016</v>
      </c>
      <c r="AK92" s="23" t="s">
        <v>17</v>
      </c>
      <c r="AL92" s="23">
        <v>2015</v>
      </c>
      <c r="AM92" s="22">
        <v>2015</v>
      </c>
      <c r="AN92" s="22">
        <v>2014</v>
      </c>
      <c r="AO92" s="22">
        <v>2014</v>
      </c>
      <c r="AP92" s="22">
        <v>2014</v>
      </c>
      <c r="AQ92" s="22">
        <v>2014</v>
      </c>
      <c r="AR92" s="22">
        <v>2011</v>
      </c>
      <c r="AS92" s="22">
        <v>2014</v>
      </c>
      <c r="AT92" s="22">
        <v>2015</v>
      </c>
      <c r="AU92" s="22">
        <v>2012</v>
      </c>
      <c r="AV92" s="22" t="s">
        <v>17</v>
      </c>
      <c r="AW92" s="22">
        <v>2014</v>
      </c>
      <c r="AX92" s="22">
        <v>2014</v>
      </c>
      <c r="AY92" s="22">
        <v>2014</v>
      </c>
      <c r="AZ92" s="22">
        <v>2015</v>
      </c>
      <c r="BA92" s="22">
        <v>2012</v>
      </c>
      <c r="BB92" s="22">
        <v>2015</v>
      </c>
      <c r="BC92" s="22">
        <v>2015</v>
      </c>
      <c r="BD92" s="22">
        <v>2014</v>
      </c>
      <c r="BE92" s="22">
        <v>2014</v>
      </c>
      <c r="BF92" s="10"/>
    </row>
    <row r="93" spans="1:58" x14ac:dyDescent="0.35">
      <c r="A93" s="16" t="s">
        <v>9613</v>
      </c>
      <c r="B93" s="11" t="s">
        <v>9614</v>
      </c>
      <c r="C93" s="20">
        <v>2014</v>
      </c>
      <c r="D93" s="20">
        <v>2014</v>
      </c>
      <c r="E93" s="20">
        <v>2014</v>
      </c>
      <c r="F93" s="20">
        <v>2014</v>
      </c>
      <c r="G93" s="20">
        <v>2014</v>
      </c>
      <c r="H93" s="20">
        <v>2014</v>
      </c>
      <c r="I93" s="20">
        <v>2014</v>
      </c>
      <c r="J93" s="20">
        <v>2015</v>
      </c>
      <c r="K93" s="20">
        <v>2015</v>
      </c>
      <c r="L93" s="20">
        <v>2015</v>
      </c>
      <c r="M93" s="22">
        <v>2016</v>
      </c>
      <c r="N93" s="22">
        <v>2016</v>
      </c>
      <c r="O93" s="22">
        <v>2015</v>
      </c>
      <c r="P93" s="22">
        <v>2015</v>
      </c>
      <c r="Q93" s="22">
        <v>2014</v>
      </c>
      <c r="R93" s="22" t="s">
        <v>17</v>
      </c>
      <c r="S93" s="22">
        <v>2016</v>
      </c>
      <c r="T93" s="22">
        <v>2013</v>
      </c>
      <c r="U93" s="22">
        <v>2014</v>
      </c>
      <c r="V93" s="22" t="s">
        <v>17</v>
      </c>
      <c r="W93" s="22">
        <v>2015</v>
      </c>
      <c r="X93" s="22">
        <v>2014</v>
      </c>
      <c r="Y93" s="22">
        <v>2012</v>
      </c>
      <c r="Z93" s="22">
        <v>2014</v>
      </c>
      <c r="AA93" s="22">
        <v>2014</v>
      </c>
      <c r="AB93" s="22" t="s">
        <v>17</v>
      </c>
      <c r="AC93" s="22">
        <v>2014</v>
      </c>
      <c r="AD93" s="22">
        <v>2015</v>
      </c>
      <c r="AE93" s="22" t="s">
        <v>17</v>
      </c>
      <c r="AF93" s="22">
        <v>2014</v>
      </c>
      <c r="AG93" s="21" t="s">
        <v>17</v>
      </c>
      <c r="AH93" s="22">
        <v>2014</v>
      </c>
      <c r="AI93" s="22">
        <v>2015</v>
      </c>
      <c r="AJ93" s="22">
        <v>2016</v>
      </c>
      <c r="AK93" s="23" t="s">
        <v>17</v>
      </c>
      <c r="AL93" s="23">
        <v>2015</v>
      </c>
      <c r="AM93" s="22">
        <v>2015</v>
      </c>
      <c r="AN93" s="22">
        <v>2014</v>
      </c>
      <c r="AO93" s="22">
        <v>2014</v>
      </c>
      <c r="AP93" s="22">
        <v>2014</v>
      </c>
      <c r="AQ93" s="22">
        <v>2014</v>
      </c>
      <c r="AR93" s="22" t="s">
        <v>17</v>
      </c>
      <c r="AS93" s="22">
        <v>2014</v>
      </c>
      <c r="AT93" s="22">
        <v>2015</v>
      </c>
      <c r="AU93" s="22">
        <v>2012</v>
      </c>
      <c r="AV93" s="22">
        <v>2013</v>
      </c>
      <c r="AW93" s="22">
        <v>2014</v>
      </c>
      <c r="AX93" s="22">
        <v>2014</v>
      </c>
      <c r="AY93" s="22">
        <v>2014</v>
      </c>
      <c r="AZ93" s="22">
        <v>2015</v>
      </c>
      <c r="BA93" s="22">
        <v>2015</v>
      </c>
      <c r="BB93" s="22">
        <v>2015</v>
      </c>
      <c r="BC93" s="22">
        <v>2015</v>
      </c>
      <c r="BD93" s="22">
        <v>2014</v>
      </c>
      <c r="BE93" s="22">
        <v>2014</v>
      </c>
      <c r="BF93" s="10"/>
    </row>
    <row r="94" spans="1:58" x14ac:dyDescent="0.35">
      <c r="A94" s="16" t="s">
        <v>9603</v>
      </c>
      <c r="B94" s="11" t="s">
        <v>9604</v>
      </c>
      <c r="C94" s="20">
        <v>2014</v>
      </c>
      <c r="D94" s="20">
        <v>2014</v>
      </c>
      <c r="E94" s="20">
        <v>2014</v>
      </c>
      <c r="F94" s="20">
        <v>2014</v>
      </c>
      <c r="G94" s="20">
        <v>2014</v>
      </c>
      <c r="H94" s="20">
        <v>2014</v>
      </c>
      <c r="I94" s="20">
        <v>2014</v>
      </c>
      <c r="J94" s="20">
        <v>2015</v>
      </c>
      <c r="K94" s="20">
        <v>2015</v>
      </c>
      <c r="L94" s="20">
        <v>2015</v>
      </c>
      <c r="M94" s="22">
        <v>2016</v>
      </c>
      <c r="N94" s="22">
        <v>2016</v>
      </c>
      <c r="O94" s="22">
        <v>2015</v>
      </c>
      <c r="P94" s="22">
        <v>2015</v>
      </c>
      <c r="Q94" s="22">
        <v>2014</v>
      </c>
      <c r="R94" s="22">
        <v>2012</v>
      </c>
      <c r="S94" s="22">
        <v>2016</v>
      </c>
      <c r="T94" s="22">
        <v>2013</v>
      </c>
      <c r="U94" s="22">
        <v>2014</v>
      </c>
      <c r="V94" s="22">
        <v>2014</v>
      </c>
      <c r="W94" s="22">
        <v>2015</v>
      </c>
      <c r="X94" s="22">
        <v>2014</v>
      </c>
      <c r="Y94" s="22">
        <v>2013</v>
      </c>
      <c r="Z94" s="22">
        <v>2014</v>
      </c>
      <c r="AA94" s="22">
        <v>2014</v>
      </c>
      <c r="AB94" s="22">
        <v>2014</v>
      </c>
      <c r="AC94" s="22">
        <v>2014</v>
      </c>
      <c r="AD94" s="22">
        <v>2015</v>
      </c>
      <c r="AE94" s="22">
        <v>2012</v>
      </c>
      <c r="AF94" s="22">
        <v>2014</v>
      </c>
      <c r="AG94" s="21">
        <v>2012</v>
      </c>
      <c r="AH94" s="22">
        <v>2014</v>
      </c>
      <c r="AI94" s="22">
        <v>2015</v>
      </c>
      <c r="AJ94" s="22">
        <v>2016</v>
      </c>
      <c r="AK94" s="23" t="s">
        <v>17</v>
      </c>
      <c r="AL94" s="23">
        <v>2015</v>
      </c>
      <c r="AM94" s="22">
        <v>2015</v>
      </c>
      <c r="AN94" s="22">
        <v>2014</v>
      </c>
      <c r="AO94" s="22">
        <v>2014</v>
      </c>
      <c r="AP94" s="22" t="s">
        <v>17</v>
      </c>
      <c r="AQ94" s="22" t="s">
        <v>17</v>
      </c>
      <c r="AR94" s="22">
        <v>2015</v>
      </c>
      <c r="AS94" s="22">
        <v>2014</v>
      </c>
      <c r="AT94" s="22">
        <v>2015</v>
      </c>
      <c r="AU94" s="22">
        <v>2012</v>
      </c>
      <c r="AV94" s="22">
        <v>2009</v>
      </c>
      <c r="AW94" s="22">
        <v>2014</v>
      </c>
      <c r="AX94" s="22">
        <v>2014</v>
      </c>
      <c r="AY94" s="22">
        <v>2014</v>
      </c>
      <c r="AZ94" s="22">
        <v>2015</v>
      </c>
      <c r="BA94" s="22">
        <v>2015</v>
      </c>
      <c r="BB94" s="22">
        <v>2015</v>
      </c>
      <c r="BC94" s="22">
        <v>2015</v>
      </c>
      <c r="BD94" s="22">
        <v>2014</v>
      </c>
      <c r="BE94" s="22">
        <v>2014</v>
      </c>
      <c r="BF94" s="10"/>
    </row>
    <row r="95" spans="1:58" x14ac:dyDescent="0.35">
      <c r="A95" s="16" t="s">
        <v>10715</v>
      </c>
      <c r="B95" s="11" t="s">
        <v>9616</v>
      </c>
      <c r="C95" s="20">
        <v>2014</v>
      </c>
      <c r="D95" s="20">
        <v>2014</v>
      </c>
      <c r="E95" s="20">
        <v>2014</v>
      </c>
      <c r="F95" s="20">
        <v>2014</v>
      </c>
      <c r="G95" s="20">
        <v>2014</v>
      </c>
      <c r="H95" s="20">
        <v>2014</v>
      </c>
      <c r="I95" s="20">
        <v>2014</v>
      </c>
      <c r="J95" s="20">
        <v>2015</v>
      </c>
      <c r="K95" s="20">
        <v>2015</v>
      </c>
      <c r="L95" s="20">
        <v>2015</v>
      </c>
      <c r="M95" s="22">
        <v>2016</v>
      </c>
      <c r="N95" s="22">
        <v>2016</v>
      </c>
      <c r="O95" s="22">
        <v>2015</v>
      </c>
      <c r="P95" s="22">
        <v>2015</v>
      </c>
      <c r="Q95" s="22">
        <v>2014</v>
      </c>
      <c r="R95" s="22">
        <v>2012</v>
      </c>
      <c r="S95" s="22">
        <v>2016</v>
      </c>
      <c r="T95" s="22">
        <v>2013</v>
      </c>
      <c r="U95" s="22">
        <v>2014</v>
      </c>
      <c r="V95" s="22">
        <v>2014</v>
      </c>
      <c r="W95" s="22">
        <v>2015</v>
      </c>
      <c r="X95" s="22">
        <v>2011</v>
      </c>
      <c r="Y95" s="22">
        <v>2012</v>
      </c>
      <c r="Z95" s="22">
        <v>2014</v>
      </c>
      <c r="AA95" s="22">
        <v>2014</v>
      </c>
      <c r="AB95" s="22">
        <v>2014</v>
      </c>
      <c r="AC95" s="22">
        <v>2014</v>
      </c>
      <c r="AD95" s="22">
        <v>2015</v>
      </c>
      <c r="AE95" s="22">
        <v>2012</v>
      </c>
      <c r="AF95" s="22">
        <v>2013</v>
      </c>
      <c r="AG95" s="21">
        <v>2012</v>
      </c>
      <c r="AH95" s="22">
        <v>2014</v>
      </c>
      <c r="AI95" s="22">
        <v>2015</v>
      </c>
      <c r="AJ95" s="22">
        <v>2016</v>
      </c>
      <c r="AK95" s="23">
        <v>2015</v>
      </c>
      <c r="AL95" s="23">
        <v>2015</v>
      </c>
      <c r="AM95" s="22">
        <v>2015</v>
      </c>
      <c r="AN95" s="22">
        <v>2014</v>
      </c>
      <c r="AO95" s="22">
        <v>2014</v>
      </c>
      <c r="AP95" s="22">
        <v>2012</v>
      </c>
      <c r="AQ95" s="22">
        <v>2013</v>
      </c>
      <c r="AR95" s="22">
        <v>2015</v>
      </c>
      <c r="AS95" s="22">
        <v>2014</v>
      </c>
      <c r="AT95" s="22">
        <v>2015</v>
      </c>
      <c r="AU95" s="22">
        <v>2012</v>
      </c>
      <c r="AV95" s="22" t="s">
        <v>17</v>
      </c>
      <c r="AW95" s="22">
        <v>2014</v>
      </c>
      <c r="AX95" s="22">
        <v>2014</v>
      </c>
      <c r="AY95" s="22">
        <v>2014</v>
      </c>
      <c r="AZ95" s="22">
        <v>2015</v>
      </c>
      <c r="BA95" s="22">
        <v>2015</v>
      </c>
      <c r="BB95" s="22">
        <v>2015</v>
      </c>
      <c r="BC95" s="22">
        <v>2015</v>
      </c>
      <c r="BD95" s="22">
        <v>2014</v>
      </c>
      <c r="BE95" s="22">
        <v>2014</v>
      </c>
      <c r="BF95" s="10"/>
    </row>
    <row r="96" spans="1:58" x14ac:dyDescent="0.35">
      <c r="A96" s="16" t="s">
        <v>2150</v>
      </c>
      <c r="B96" s="11" t="s">
        <v>9631</v>
      </c>
      <c r="C96" s="20">
        <v>2014</v>
      </c>
      <c r="D96" s="20">
        <v>2014</v>
      </c>
      <c r="E96" s="20">
        <v>2014</v>
      </c>
      <c r="F96" s="20">
        <v>2014</v>
      </c>
      <c r="G96" s="20">
        <v>2014</v>
      </c>
      <c r="H96" s="20">
        <v>2014</v>
      </c>
      <c r="I96" s="20">
        <v>2014</v>
      </c>
      <c r="J96" s="20">
        <v>2015</v>
      </c>
      <c r="K96" s="20">
        <v>2015</v>
      </c>
      <c r="L96" s="20">
        <v>2015</v>
      </c>
      <c r="M96" s="22">
        <v>2016</v>
      </c>
      <c r="N96" s="22">
        <v>2016</v>
      </c>
      <c r="O96" s="22">
        <v>2015</v>
      </c>
      <c r="P96" s="22">
        <v>2015</v>
      </c>
      <c r="Q96" s="22">
        <v>2014</v>
      </c>
      <c r="R96" s="22" t="s">
        <v>17</v>
      </c>
      <c r="S96" s="22">
        <v>2016</v>
      </c>
      <c r="T96" s="22">
        <v>2013</v>
      </c>
      <c r="U96" s="22">
        <v>2014</v>
      </c>
      <c r="V96" s="22" t="s">
        <v>17</v>
      </c>
      <c r="W96" s="22">
        <v>2015</v>
      </c>
      <c r="X96" s="22" t="s">
        <v>17</v>
      </c>
      <c r="Y96" s="22">
        <v>2012</v>
      </c>
      <c r="Z96" s="22">
        <v>2014</v>
      </c>
      <c r="AA96" s="22">
        <v>2014</v>
      </c>
      <c r="AB96" s="22" t="s">
        <v>17</v>
      </c>
      <c r="AC96" s="22">
        <v>2014</v>
      </c>
      <c r="AD96" s="22">
        <v>2015</v>
      </c>
      <c r="AE96" s="22" t="s">
        <v>17</v>
      </c>
      <c r="AF96" s="22">
        <v>2014</v>
      </c>
      <c r="AG96" s="21">
        <v>2012</v>
      </c>
      <c r="AH96" s="22">
        <v>2014</v>
      </c>
      <c r="AI96" s="22">
        <v>2015</v>
      </c>
      <c r="AJ96" s="22">
        <v>2016</v>
      </c>
      <c r="AK96" s="23" t="s">
        <v>17</v>
      </c>
      <c r="AL96" s="23">
        <v>2015</v>
      </c>
      <c r="AM96" s="22">
        <v>2015</v>
      </c>
      <c r="AN96" s="22">
        <v>2014</v>
      </c>
      <c r="AO96" s="22">
        <v>2014</v>
      </c>
      <c r="AP96" s="22">
        <v>2014</v>
      </c>
      <c r="AQ96" s="22">
        <v>2014</v>
      </c>
      <c r="AR96" s="22" t="s">
        <v>17</v>
      </c>
      <c r="AS96" s="22">
        <v>2014</v>
      </c>
      <c r="AT96" s="22">
        <v>2015</v>
      </c>
      <c r="AU96" s="22">
        <v>2012</v>
      </c>
      <c r="AV96" s="22">
        <v>2011</v>
      </c>
      <c r="AW96" s="22">
        <v>2014</v>
      </c>
      <c r="AX96" s="22">
        <v>2014</v>
      </c>
      <c r="AY96" s="22">
        <v>2014</v>
      </c>
      <c r="AZ96" s="22">
        <v>2015</v>
      </c>
      <c r="BA96" s="22">
        <v>2015</v>
      </c>
      <c r="BB96" s="22">
        <v>2015</v>
      </c>
      <c r="BC96" s="22">
        <v>2015</v>
      </c>
      <c r="BD96" s="22">
        <v>2014</v>
      </c>
      <c r="BE96" s="22">
        <v>2014</v>
      </c>
      <c r="BF96" s="10"/>
    </row>
    <row r="97" spans="1:58" x14ac:dyDescent="0.35">
      <c r="A97" s="16" t="s">
        <v>2911</v>
      </c>
      <c r="B97" s="11" t="s">
        <v>9617</v>
      </c>
      <c r="C97" s="20">
        <v>2014</v>
      </c>
      <c r="D97" s="20">
        <v>2014</v>
      </c>
      <c r="E97" s="20">
        <v>2014</v>
      </c>
      <c r="F97" s="20">
        <v>2014</v>
      </c>
      <c r="G97" s="20">
        <v>2014</v>
      </c>
      <c r="H97" s="20">
        <v>2014</v>
      </c>
      <c r="I97" s="20">
        <v>2014</v>
      </c>
      <c r="J97" s="20">
        <v>2015</v>
      </c>
      <c r="K97" s="20">
        <v>2015</v>
      </c>
      <c r="L97" s="20">
        <v>2015</v>
      </c>
      <c r="M97" s="22">
        <v>2016</v>
      </c>
      <c r="N97" s="22">
        <v>2016</v>
      </c>
      <c r="O97" s="22">
        <v>2015</v>
      </c>
      <c r="P97" s="22">
        <v>2015</v>
      </c>
      <c r="Q97" s="22">
        <v>2014</v>
      </c>
      <c r="R97" s="22" t="s">
        <v>17</v>
      </c>
      <c r="S97" s="22">
        <v>2016</v>
      </c>
      <c r="T97" s="22">
        <v>2013</v>
      </c>
      <c r="U97" s="22">
        <v>2014</v>
      </c>
      <c r="V97" s="22">
        <v>2014</v>
      </c>
      <c r="W97" s="22">
        <v>2015</v>
      </c>
      <c r="X97" s="22">
        <v>2004</v>
      </c>
      <c r="Y97" s="22">
        <v>2011</v>
      </c>
      <c r="Z97" s="22">
        <v>2014</v>
      </c>
      <c r="AA97" s="22">
        <v>2014</v>
      </c>
      <c r="AB97" s="22">
        <v>2014</v>
      </c>
      <c r="AC97" s="22">
        <v>2014</v>
      </c>
      <c r="AD97" s="22">
        <v>2015</v>
      </c>
      <c r="AE97" s="22" t="s">
        <v>17</v>
      </c>
      <c r="AF97" s="22">
        <v>2014</v>
      </c>
      <c r="AG97" s="21" t="s">
        <v>17</v>
      </c>
      <c r="AH97" s="22">
        <v>2014</v>
      </c>
      <c r="AI97" s="22">
        <v>2015</v>
      </c>
      <c r="AJ97" s="22">
        <v>2016</v>
      </c>
      <c r="AK97" s="23">
        <v>2015</v>
      </c>
      <c r="AL97" s="23">
        <v>2016</v>
      </c>
      <c r="AM97" s="22">
        <v>2015</v>
      </c>
      <c r="AN97" s="22">
        <v>2014</v>
      </c>
      <c r="AO97" s="22">
        <v>2014</v>
      </c>
      <c r="AP97" s="22" t="s">
        <v>17</v>
      </c>
      <c r="AQ97" s="22" t="s">
        <v>17</v>
      </c>
      <c r="AR97" s="22">
        <v>2015</v>
      </c>
      <c r="AS97" s="22">
        <v>2014</v>
      </c>
      <c r="AT97" s="22">
        <v>2015</v>
      </c>
      <c r="AU97" s="22">
        <v>2012</v>
      </c>
      <c r="AV97" s="22">
        <v>2007</v>
      </c>
      <c r="AW97" s="22">
        <v>2014</v>
      </c>
      <c r="AX97" s="22">
        <v>2014</v>
      </c>
      <c r="AY97" s="22">
        <v>2014</v>
      </c>
      <c r="AZ97" s="22">
        <v>2015</v>
      </c>
      <c r="BA97" s="22">
        <v>2015</v>
      </c>
      <c r="BB97" s="22">
        <v>2015</v>
      </c>
      <c r="BC97" s="22">
        <v>2015</v>
      </c>
      <c r="BD97" s="22">
        <v>2014</v>
      </c>
      <c r="BE97" s="22">
        <v>2014</v>
      </c>
      <c r="BF97" s="10"/>
    </row>
    <row r="98" spans="1:58" x14ac:dyDescent="0.35">
      <c r="A98" s="16" t="s">
        <v>2332</v>
      </c>
      <c r="B98" s="11" t="s">
        <v>9627</v>
      </c>
      <c r="C98" s="20">
        <v>2014</v>
      </c>
      <c r="D98" s="20">
        <v>2014</v>
      </c>
      <c r="E98" s="20">
        <v>2014</v>
      </c>
      <c r="F98" s="20">
        <v>2014</v>
      </c>
      <c r="G98" s="20">
        <v>2014</v>
      </c>
      <c r="H98" s="20">
        <v>2014</v>
      </c>
      <c r="I98" s="20">
        <v>2014</v>
      </c>
      <c r="J98" s="20">
        <v>2015</v>
      </c>
      <c r="K98" s="20">
        <v>2015</v>
      </c>
      <c r="L98" s="20">
        <v>2015</v>
      </c>
      <c r="M98" s="22">
        <v>2016</v>
      </c>
      <c r="N98" s="22">
        <v>2016</v>
      </c>
      <c r="O98" s="22">
        <v>2015</v>
      </c>
      <c r="P98" s="22">
        <v>2015</v>
      </c>
      <c r="Q98" s="22">
        <v>2014</v>
      </c>
      <c r="R98" s="22">
        <v>2009</v>
      </c>
      <c r="S98" s="22">
        <v>2016</v>
      </c>
      <c r="T98" s="22">
        <v>2013</v>
      </c>
      <c r="U98" s="22">
        <v>2014</v>
      </c>
      <c r="V98" s="22">
        <v>2014</v>
      </c>
      <c r="W98" s="22">
        <v>2015</v>
      </c>
      <c r="X98" s="22">
        <v>2014</v>
      </c>
      <c r="Y98" s="22" t="s">
        <v>17</v>
      </c>
      <c r="Z98" s="22">
        <v>2014</v>
      </c>
      <c r="AA98" s="22">
        <v>2014</v>
      </c>
      <c r="AB98" s="22">
        <v>2014</v>
      </c>
      <c r="AC98" s="22">
        <v>2014</v>
      </c>
      <c r="AD98" s="22">
        <v>2015</v>
      </c>
      <c r="AE98" s="22" t="s">
        <v>17</v>
      </c>
      <c r="AF98" s="22">
        <v>2014</v>
      </c>
      <c r="AG98" s="21">
        <v>2010</v>
      </c>
      <c r="AH98" s="22">
        <v>2014</v>
      </c>
      <c r="AI98" s="22">
        <v>2015</v>
      </c>
      <c r="AJ98" s="22">
        <v>2016</v>
      </c>
      <c r="AK98" s="23" t="s">
        <v>17</v>
      </c>
      <c r="AL98" s="23">
        <v>2015</v>
      </c>
      <c r="AM98" s="22">
        <v>2015</v>
      </c>
      <c r="AN98" s="22">
        <v>2014</v>
      </c>
      <c r="AO98" s="22">
        <v>2014</v>
      </c>
      <c r="AP98" s="22">
        <v>2014</v>
      </c>
      <c r="AQ98" s="22">
        <v>2014</v>
      </c>
      <c r="AR98" s="22">
        <v>2015</v>
      </c>
      <c r="AS98" s="22">
        <v>2014</v>
      </c>
      <c r="AT98" s="22">
        <v>2015</v>
      </c>
      <c r="AU98" s="22">
        <v>2012</v>
      </c>
      <c r="AV98" s="22">
        <v>2009</v>
      </c>
      <c r="AW98" s="22">
        <v>2014</v>
      </c>
      <c r="AX98" s="22">
        <v>2014</v>
      </c>
      <c r="AY98" s="22">
        <v>2014</v>
      </c>
      <c r="AZ98" s="22">
        <v>2015</v>
      </c>
      <c r="BA98" s="22">
        <v>2015</v>
      </c>
      <c r="BB98" s="22">
        <v>2014</v>
      </c>
      <c r="BC98" s="22">
        <v>2015</v>
      </c>
      <c r="BD98" s="22">
        <v>2014</v>
      </c>
      <c r="BE98" s="22">
        <v>2014</v>
      </c>
      <c r="BF98" s="10"/>
    </row>
    <row r="99" spans="1:58" x14ac:dyDescent="0.35">
      <c r="A99" s="16" t="s">
        <v>9618</v>
      </c>
      <c r="B99" s="11" t="s">
        <v>9619</v>
      </c>
      <c r="C99" s="20">
        <v>2014</v>
      </c>
      <c r="D99" s="20">
        <v>2014</v>
      </c>
      <c r="E99" s="20">
        <v>2014</v>
      </c>
      <c r="F99" s="20">
        <v>2014</v>
      </c>
      <c r="G99" s="20">
        <v>2014</v>
      </c>
      <c r="H99" s="20">
        <v>2014</v>
      </c>
      <c r="I99" s="20">
        <v>2014</v>
      </c>
      <c r="J99" s="20">
        <v>2015</v>
      </c>
      <c r="K99" s="20">
        <v>2015</v>
      </c>
      <c r="L99" s="20">
        <v>2015</v>
      </c>
      <c r="M99" s="22">
        <v>2016</v>
      </c>
      <c r="N99" s="22">
        <v>2016</v>
      </c>
      <c r="O99" s="22">
        <v>2015</v>
      </c>
      <c r="P99" s="22">
        <v>2015</v>
      </c>
      <c r="Q99" s="22">
        <v>2014</v>
      </c>
      <c r="R99" s="22">
        <v>2013</v>
      </c>
      <c r="S99" s="22">
        <v>2016</v>
      </c>
      <c r="T99" s="22">
        <v>2013</v>
      </c>
      <c r="U99" s="22">
        <v>2014</v>
      </c>
      <c r="V99" s="22">
        <v>2014</v>
      </c>
      <c r="W99" s="22">
        <v>2015</v>
      </c>
      <c r="X99" s="22">
        <v>2013</v>
      </c>
      <c r="Y99" s="22">
        <v>2010</v>
      </c>
      <c r="Z99" s="22">
        <v>2014</v>
      </c>
      <c r="AA99" s="22">
        <v>2014</v>
      </c>
      <c r="AB99" s="22">
        <v>2014</v>
      </c>
      <c r="AC99" s="22">
        <v>2014</v>
      </c>
      <c r="AD99" s="22">
        <v>2015</v>
      </c>
      <c r="AE99" s="22">
        <v>2012</v>
      </c>
      <c r="AF99" s="22">
        <v>2014</v>
      </c>
      <c r="AG99" s="21">
        <v>2007</v>
      </c>
      <c r="AH99" s="22">
        <v>2014</v>
      </c>
      <c r="AI99" s="22">
        <v>2015</v>
      </c>
      <c r="AJ99" s="22">
        <v>2016</v>
      </c>
      <c r="AK99" s="23" t="s">
        <v>17</v>
      </c>
      <c r="AL99" s="23">
        <v>2016</v>
      </c>
      <c r="AM99" s="22">
        <v>2015</v>
      </c>
      <c r="AN99" s="22">
        <v>2014</v>
      </c>
      <c r="AO99" s="22">
        <v>2014</v>
      </c>
      <c r="AP99" s="22" t="s">
        <v>17</v>
      </c>
      <c r="AQ99" s="22" t="s">
        <v>17</v>
      </c>
      <c r="AR99" s="22" t="s">
        <v>17</v>
      </c>
      <c r="AS99" s="22">
        <v>2014</v>
      </c>
      <c r="AT99" s="22">
        <v>2015</v>
      </c>
      <c r="AU99" s="22">
        <v>2012</v>
      </c>
      <c r="AV99" s="22">
        <v>2007</v>
      </c>
      <c r="AW99" s="22">
        <v>2014</v>
      </c>
      <c r="AX99" s="22">
        <v>2014</v>
      </c>
      <c r="AY99" s="22">
        <v>2014</v>
      </c>
      <c r="AZ99" s="22">
        <v>2015</v>
      </c>
      <c r="BA99" s="22">
        <v>2015</v>
      </c>
      <c r="BB99" s="22">
        <v>2015</v>
      </c>
      <c r="BC99" s="22">
        <v>2015</v>
      </c>
      <c r="BD99" s="22">
        <v>2014</v>
      </c>
      <c r="BE99" s="22">
        <v>2014</v>
      </c>
      <c r="BF99" s="10"/>
    </row>
    <row r="100" spans="1:58" x14ac:dyDescent="0.35">
      <c r="A100" s="16" t="s">
        <v>2934</v>
      </c>
      <c r="B100" s="11" t="s">
        <v>9620</v>
      </c>
      <c r="C100" s="20">
        <v>2014</v>
      </c>
      <c r="D100" s="20">
        <v>2014</v>
      </c>
      <c r="E100" s="20">
        <v>2014</v>
      </c>
      <c r="F100" s="20">
        <v>2014</v>
      </c>
      <c r="G100" s="20">
        <v>2014</v>
      </c>
      <c r="H100" s="20">
        <v>2014</v>
      </c>
      <c r="I100" s="20">
        <v>2014</v>
      </c>
      <c r="J100" s="20">
        <v>2015</v>
      </c>
      <c r="K100" s="20">
        <v>2015</v>
      </c>
      <c r="L100" s="20">
        <v>2015</v>
      </c>
      <c r="M100" s="22">
        <v>2016</v>
      </c>
      <c r="N100" s="22">
        <v>2016</v>
      </c>
      <c r="O100" s="22">
        <v>2015</v>
      </c>
      <c r="P100" s="22">
        <v>2015</v>
      </c>
      <c r="Q100" s="22">
        <v>2014</v>
      </c>
      <c r="R100" s="22">
        <v>2007</v>
      </c>
      <c r="S100" s="22">
        <v>2016</v>
      </c>
      <c r="T100" s="22">
        <v>2013</v>
      </c>
      <c r="U100" s="22">
        <v>2014</v>
      </c>
      <c r="V100" s="22">
        <v>2014</v>
      </c>
      <c r="W100" s="22">
        <v>2015</v>
      </c>
      <c r="X100" s="22">
        <v>2007</v>
      </c>
      <c r="Y100" s="22">
        <v>2010</v>
      </c>
      <c r="Z100" s="22">
        <v>2014</v>
      </c>
      <c r="AA100" s="22">
        <v>2014</v>
      </c>
      <c r="AB100" s="22" t="s">
        <v>17</v>
      </c>
      <c r="AC100" s="22">
        <v>2014</v>
      </c>
      <c r="AD100" s="22">
        <v>2015</v>
      </c>
      <c r="AE100" s="22" t="s">
        <v>17</v>
      </c>
      <c r="AF100" s="22">
        <v>2014</v>
      </c>
      <c r="AG100" s="21" t="s">
        <v>17</v>
      </c>
      <c r="AH100" s="22">
        <v>2014</v>
      </c>
      <c r="AI100" s="22">
        <v>2015</v>
      </c>
      <c r="AJ100" s="22">
        <v>2016</v>
      </c>
      <c r="AK100" s="23">
        <v>2016</v>
      </c>
      <c r="AL100" s="23">
        <v>2015</v>
      </c>
      <c r="AM100" s="22">
        <v>2015</v>
      </c>
      <c r="AN100" s="22">
        <v>2014</v>
      </c>
      <c r="AO100" s="22">
        <v>2014</v>
      </c>
      <c r="AP100" s="22" t="s">
        <v>17</v>
      </c>
      <c r="AQ100" s="22" t="s">
        <v>17</v>
      </c>
      <c r="AR100" s="22" t="s">
        <v>17</v>
      </c>
      <c r="AS100" s="22">
        <v>2014</v>
      </c>
      <c r="AT100" s="22">
        <v>2015</v>
      </c>
      <c r="AU100" s="22">
        <v>2012</v>
      </c>
      <c r="AV100" s="22">
        <v>2013</v>
      </c>
      <c r="AW100" s="22">
        <v>2014</v>
      </c>
      <c r="AX100" s="22">
        <v>2014</v>
      </c>
      <c r="AY100" s="22">
        <v>2014</v>
      </c>
      <c r="AZ100" s="22">
        <v>2015</v>
      </c>
      <c r="BA100" s="22" t="s">
        <v>17</v>
      </c>
      <c r="BB100" s="22">
        <v>2015</v>
      </c>
      <c r="BC100" s="22">
        <v>2015</v>
      </c>
      <c r="BD100" s="22">
        <v>2014</v>
      </c>
      <c r="BE100" s="22">
        <v>2014</v>
      </c>
      <c r="BF100" s="10"/>
    </row>
    <row r="101" spans="1:58" x14ac:dyDescent="0.35">
      <c r="A101" s="16" t="s">
        <v>9623</v>
      </c>
      <c r="B101" s="11" t="s">
        <v>9624</v>
      </c>
      <c r="C101" s="20">
        <v>2014</v>
      </c>
      <c r="D101" s="20">
        <v>2014</v>
      </c>
      <c r="E101" s="20">
        <v>2014</v>
      </c>
      <c r="F101" s="20">
        <v>2014</v>
      </c>
      <c r="G101" s="20">
        <v>2014</v>
      </c>
      <c r="H101" s="20">
        <v>2014</v>
      </c>
      <c r="I101" s="20">
        <v>2014</v>
      </c>
      <c r="J101" s="20">
        <v>2015</v>
      </c>
      <c r="K101" s="20">
        <v>2015</v>
      </c>
      <c r="L101" s="20">
        <v>2015</v>
      </c>
      <c r="M101" s="22">
        <v>2016</v>
      </c>
      <c r="N101" s="22">
        <v>2016</v>
      </c>
      <c r="O101" s="22">
        <v>2015</v>
      </c>
      <c r="P101" s="22">
        <v>2015</v>
      </c>
      <c r="Q101" s="22">
        <v>2014</v>
      </c>
      <c r="R101" s="22" t="s">
        <v>17</v>
      </c>
      <c r="S101" s="22">
        <v>2016</v>
      </c>
      <c r="T101" s="22">
        <v>2013</v>
      </c>
      <c r="U101" s="22">
        <v>2014</v>
      </c>
      <c r="V101" s="22" t="s">
        <v>17</v>
      </c>
      <c r="W101" s="22" t="s">
        <v>17</v>
      </c>
      <c r="X101" s="22" t="s">
        <v>17</v>
      </c>
      <c r="Y101" s="22" t="s">
        <v>17</v>
      </c>
      <c r="Z101" s="22" t="s">
        <v>17</v>
      </c>
      <c r="AA101" s="22" t="s">
        <v>17</v>
      </c>
      <c r="AB101" s="22" t="s">
        <v>17</v>
      </c>
      <c r="AC101" s="22" t="s">
        <v>17</v>
      </c>
      <c r="AD101" s="22">
        <v>2015</v>
      </c>
      <c r="AE101" s="22" t="s">
        <v>17</v>
      </c>
      <c r="AF101" s="22" t="s">
        <v>17</v>
      </c>
      <c r="AG101" s="21" t="s">
        <v>17</v>
      </c>
      <c r="AH101" s="22">
        <v>2014</v>
      </c>
      <c r="AI101" s="22">
        <v>2015</v>
      </c>
      <c r="AJ101" s="22">
        <v>2016</v>
      </c>
      <c r="AK101" s="23" t="s">
        <v>17</v>
      </c>
      <c r="AL101" s="23">
        <v>2015</v>
      </c>
      <c r="AM101" s="22">
        <v>2015</v>
      </c>
      <c r="AN101" s="22">
        <v>2014</v>
      </c>
      <c r="AO101" s="22">
        <v>2014</v>
      </c>
      <c r="AP101" s="22" t="s">
        <v>17</v>
      </c>
      <c r="AQ101" s="22" t="s">
        <v>17</v>
      </c>
      <c r="AR101" s="22" t="s">
        <v>17</v>
      </c>
      <c r="AS101" s="22">
        <v>2014</v>
      </c>
      <c r="AT101" s="22" t="s">
        <v>17</v>
      </c>
      <c r="AU101" s="22">
        <v>2012</v>
      </c>
      <c r="AV101" s="22" t="s">
        <v>17</v>
      </c>
      <c r="AW101" s="22">
        <v>2014</v>
      </c>
      <c r="AX101" s="22">
        <v>2014</v>
      </c>
      <c r="AY101" s="22">
        <v>2014</v>
      </c>
      <c r="AZ101" s="22" t="s">
        <v>17</v>
      </c>
      <c r="BA101" s="22" t="s">
        <v>17</v>
      </c>
      <c r="BB101" s="22" t="s">
        <v>534</v>
      </c>
      <c r="BC101" s="22">
        <v>2015</v>
      </c>
      <c r="BD101" s="22">
        <v>2014</v>
      </c>
      <c r="BE101" s="22">
        <v>2014</v>
      </c>
      <c r="BF101" s="10"/>
    </row>
    <row r="102" spans="1:58" x14ac:dyDescent="0.35">
      <c r="A102" s="16" t="s">
        <v>2138</v>
      </c>
      <c r="B102" s="11" t="s">
        <v>9628</v>
      </c>
      <c r="C102" s="20">
        <v>2014</v>
      </c>
      <c r="D102" s="20">
        <v>2014</v>
      </c>
      <c r="E102" s="20">
        <v>2014</v>
      </c>
      <c r="F102" s="20">
        <v>2014</v>
      </c>
      <c r="G102" s="20">
        <v>2014</v>
      </c>
      <c r="H102" s="20">
        <v>2014</v>
      </c>
      <c r="I102" s="20">
        <v>2014</v>
      </c>
      <c r="J102" s="20">
        <v>2015</v>
      </c>
      <c r="K102" s="20">
        <v>2015</v>
      </c>
      <c r="L102" s="20">
        <v>2015</v>
      </c>
      <c r="M102" s="22">
        <v>2016</v>
      </c>
      <c r="N102" s="22">
        <v>2016</v>
      </c>
      <c r="O102" s="22">
        <v>2015</v>
      </c>
      <c r="P102" s="22">
        <v>2015</v>
      </c>
      <c r="Q102" s="22">
        <v>2014</v>
      </c>
      <c r="R102" s="22" t="s">
        <v>17</v>
      </c>
      <c r="S102" s="22">
        <v>2016</v>
      </c>
      <c r="T102" s="22">
        <v>2013</v>
      </c>
      <c r="U102" s="22">
        <v>2014</v>
      </c>
      <c r="V102" s="22" t="s">
        <v>17</v>
      </c>
      <c r="W102" s="22">
        <v>2015</v>
      </c>
      <c r="X102" s="22" t="s">
        <v>17</v>
      </c>
      <c r="Y102" s="22">
        <v>2012</v>
      </c>
      <c r="Z102" s="22">
        <v>2014</v>
      </c>
      <c r="AA102" s="22">
        <v>2014</v>
      </c>
      <c r="AB102" s="22" t="s">
        <v>17</v>
      </c>
      <c r="AC102" s="22">
        <v>2014</v>
      </c>
      <c r="AD102" s="22">
        <v>2015</v>
      </c>
      <c r="AE102" s="22" t="s">
        <v>17</v>
      </c>
      <c r="AF102" s="22">
        <v>2014</v>
      </c>
      <c r="AG102" s="21">
        <v>2012</v>
      </c>
      <c r="AH102" s="22">
        <v>2014</v>
      </c>
      <c r="AI102" s="22">
        <v>2015</v>
      </c>
      <c r="AJ102" s="22">
        <v>2016</v>
      </c>
      <c r="AK102" s="23" t="s">
        <v>17</v>
      </c>
      <c r="AL102" s="23">
        <v>2015</v>
      </c>
      <c r="AM102" s="22">
        <v>2015</v>
      </c>
      <c r="AN102" s="22">
        <v>2014</v>
      </c>
      <c r="AO102" s="22">
        <v>2014</v>
      </c>
      <c r="AP102" s="22">
        <v>2014</v>
      </c>
      <c r="AQ102" s="22">
        <v>2014</v>
      </c>
      <c r="AR102" s="22" t="s">
        <v>17</v>
      </c>
      <c r="AS102" s="22">
        <v>2014</v>
      </c>
      <c r="AT102" s="22">
        <v>2015</v>
      </c>
      <c r="AU102" s="22">
        <v>2012</v>
      </c>
      <c r="AV102" s="22">
        <v>2011</v>
      </c>
      <c r="AW102" s="22">
        <v>2014</v>
      </c>
      <c r="AX102" s="22">
        <v>2014</v>
      </c>
      <c r="AY102" s="22">
        <v>2014</v>
      </c>
      <c r="AZ102" s="22">
        <v>2015</v>
      </c>
      <c r="BA102" s="22">
        <v>2015</v>
      </c>
      <c r="BB102" s="22">
        <v>2015</v>
      </c>
      <c r="BC102" s="22">
        <v>2015</v>
      </c>
      <c r="BD102" s="22">
        <v>2014</v>
      </c>
      <c r="BE102" s="22">
        <v>2014</v>
      </c>
      <c r="BF102" s="10"/>
    </row>
    <row r="103" spans="1:58" x14ac:dyDescent="0.35">
      <c r="A103" s="16" t="s">
        <v>9629</v>
      </c>
      <c r="B103" s="11" t="s">
        <v>9630</v>
      </c>
      <c r="C103" s="20">
        <v>2014</v>
      </c>
      <c r="D103" s="20">
        <v>2014</v>
      </c>
      <c r="E103" s="20">
        <v>2014</v>
      </c>
      <c r="F103" s="20">
        <v>2014</v>
      </c>
      <c r="G103" s="20">
        <v>2014</v>
      </c>
      <c r="H103" s="20">
        <v>2014</v>
      </c>
      <c r="I103" s="20">
        <v>2014</v>
      </c>
      <c r="J103" s="20">
        <v>2015</v>
      </c>
      <c r="K103" s="20">
        <v>2015</v>
      </c>
      <c r="L103" s="20">
        <v>2015</v>
      </c>
      <c r="M103" s="22">
        <v>2016</v>
      </c>
      <c r="N103" s="22">
        <v>2016</v>
      </c>
      <c r="O103" s="22">
        <v>2015</v>
      </c>
      <c r="P103" s="22">
        <v>2015</v>
      </c>
      <c r="Q103" s="22">
        <v>2014</v>
      </c>
      <c r="R103" s="22" t="s">
        <v>17</v>
      </c>
      <c r="S103" s="22">
        <v>2016</v>
      </c>
      <c r="T103" s="22">
        <v>2013</v>
      </c>
      <c r="U103" s="22">
        <v>2014</v>
      </c>
      <c r="V103" s="22" t="s">
        <v>17</v>
      </c>
      <c r="W103" s="22">
        <v>2015</v>
      </c>
      <c r="X103" s="22" t="s">
        <v>17</v>
      </c>
      <c r="Y103" s="22">
        <v>2013</v>
      </c>
      <c r="Z103" s="22">
        <v>2014</v>
      </c>
      <c r="AA103" s="22">
        <v>2014</v>
      </c>
      <c r="AB103" s="22" t="s">
        <v>17</v>
      </c>
      <c r="AC103" s="22">
        <v>2014</v>
      </c>
      <c r="AD103" s="22">
        <v>2015</v>
      </c>
      <c r="AE103" s="22" t="s">
        <v>17</v>
      </c>
      <c r="AF103" s="22">
        <v>2014</v>
      </c>
      <c r="AG103" s="21">
        <v>2012</v>
      </c>
      <c r="AH103" s="22">
        <v>2014</v>
      </c>
      <c r="AI103" s="22">
        <v>2015</v>
      </c>
      <c r="AJ103" s="22">
        <v>2016</v>
      </c>
      <c r="AK103" s="23" t="s">
        <v>17</v>
      </c>
      <c r="AL103" s="23">
        <v>2015</v>
      </c>
      <c r="AM103" s="22">
        <v>2015</v>
      </c>
      <c r="AN103" s="22">
        <v>2014</v>
      </c>
      <c r="AO103" s="22">
        <v>2014</v>
      </c>
      <c r="AP103" s="22">
        <v>2014</v>
      </c>
      <c r="AQ103" s="22">
        <v>2014</v>
      </c>
      <c r="AR103" s="22" t="s">
        <v>17</v>
      </c>
      <c r="AS103" s="22">
        <v>2014</v>
      </c>
      <c r="AT103" s="22">
        <v>2015</v>
      </c>
      <c r="AU103" s="22">
        <v>2012</v>
      </c>
      <c r="AV103" s="22" t="s">
        <v>17</v>
      </c>
      <c r="AW103" s="22">
        <v>2014</v>
      </c>
      <c r="AX103" s="22">
        <v>2014</v>
      </c>
      <c r="AY103" s="22">
        <v>2014</v>
      </c>
      <c r="AZ103" s="22">
        <v>2015</v>
      </c>
      <c r="BA103" s="22">
        <v>2015</v>
      </c>
      <c r="BB103" s="22">
        <v>2015</v>
      </c>
      <c r="BC103" s="22">
        <v>2015</v>
      </c>
      <c r="BD103" s="22">
        <v>2014</v>
      </c>
      <c r="BE103" s="22">
        <v>2014</v>
      </c>
      <c r="BF103" s="10"/>
    </row>
    <row r="104" spans="1:58" x14ac:dyDescent="0.35">
      <c r="A104" s="16" t="s">
        <v>1167</v>
      </c>
      <c r="B104" s="11" t="s">
        <v>9638</v>
      </c>
      <c r="C104" s="20">
        <v>2014</v>
      </c>
      <c r="D104" s="20">
        <v>2014</v>
      </c>
      <c r="E104" s="20">
        <v>2014</v>
      </c>
      <c r="F104" s="20">
        <v>2014</v>
      </c>
      <c r="G104" s="20">
        <v>2014</v>
      </c>
      <c r="H104" s="20">
        <v>2014</v>
      </c>
      <c r="I104" s="20">
        <v>2014</v>
      </c>
      <c r="J104" s="20">
        <v>2015</v>
      </c>
      <c r="K104" s="20">
        <v>2015</v>
      </c>
      <c r="L104" s="20">
        <v>2015</v>
      </c>
      <c r="M104" s="22">
        <v>2016</v>
      </c>
      <c r="N104" s="22">
        <v>2016</v>
      </c>
      <c r="O104" s="22">
        <v>2015</v>
      </c>
      <c r="P104" s="22">
        <v>2015</v>
      </c>
      <c r="Q104" s="22">
        <v>2014</v>
      </c>
      <c r="R104" s="22">
        <v>2009</v>
      </c>
      <c r="S104" s="22">
        <v>2016</v>
      </c>
      <c r="T104" s="22">
        <v>2013</v>
      </c>
      <c r="U104" s="22">
        <v>2014</v>
      </c>
      <c r="V104" s="22">
        <v>2014</v>
      </c>
      <c r="W104" s="22">
        <v>2015</v>
      </c>
      <c r="X104" s="22">
        <v>2004</v>
      </c>
      <c r="Y104" s="22">
        <v>2010</v>
      </c>
      <c r="Z104" s="22">
        <v>2014</v>
      </c>
      <c r="AA104" s="22">
        <v>2014</v>
      </c>
      <c r="AB104" s="22">
        <v>2014</v>
      </c>
      <c r="AC104" s="22">
        <v>2014</v>
      </c>
      <c r="AD104" s="22">
        <v>2015</v>
      </c>
      <c r="AE104" s="22">
        <v>2012</v>
      </c>
      <c r="AF104" s="22" t="s">
        <v>17</v>
      </c>
      <c r="AG104" s="21">
        <v>2010</v>
      </c>
      <c r="AH104" s="22">
        <v>2014</v>
      </c>
      <c r="AI104" s="22">
        <v>2015</v>
      </c>
      <c r="AJ104" s="22">
        <v>2016</v>
      </c>
      <c r="AK104" s="23" t="s">
        <v>17</v>
      </c>
      <c r="AL104" s="23">
        <v>2015</v>
      </c>
      <c r="AM104" s="22">
        <v>2015</v>
      </c>
      <c r="AN104" s="22">
        <v>2014</v>
      </c>
      <c r="AO104" s="22">
        <v>2014</v>
      </c>
      <c r="AP104" s="22">
        <v>2014</v>
      </c>
      <c r="AQ104" s="22">
        <v>2014</v>
      </c>
      <c r="AR104" s="22">
        <v>2015</v>
      </c>
      <c r="AS104" s="22">
        <v>2014</v>
      </c>
      <c r="AT104" s="22">
        <v>2015</v>
      </c>
      <c r="AU104" s="22">
        <v>2012</v>
      </c>
      <c r="AV104" s="22">
        <v>2009</v>
      </c>
      <c r="AW104" s="22">
        <v>2014</v>
      </c>
      <c r="AX104" s="22">
        <v>2014</v>
      </c>
      <c r="AY104" s="22">
        <v>2014</v>
      </c>
      <c r="AZ104" s="22">
        <v>2015</v>
      </c>
      <c r="BA104" s="22">
        <v>2015</v>
      </c>
      <c r="BB104" s="22">
        <v>2015</v>
      </c>
      <c r="BC104" s="22">
        <v>2015</v>
      </c>
      <c r="BD104" s="22">
        <v>2014</v>
      </c>
      <c r="BE104" s="22">
        <v>2014</v>
      </c>
      <c r="BF104" s="10"/>
    </row>
    <row r="105" spans="1:58" x14ac:dyDescent="0.35">
      <c r="A105" s="16" t="s">
        <v>861</v>
      </c>
      <c r="B105" s="11" t="s">
        <v>9660</v>
      </c>
      <c r="C105" s="20">
        <v>2014</v>
      </c>
      <c r="D105" s="20">
        <v>2014</v>
      </c>
      <c r="E105" s="20">
        <v>2014</v>
      </c>
      <c r="F105" s="20">
        <v>2014</v>
      </c>
      <c r="G105" s="20">
        <v>2014</v>
      </c>
      <c r="H105" s="20">
        <v>2014</v>
      </c>
      <c r="I105" s="20">
        <v>2014</v>
      </c>
      <c r="J105" s="20">
        <v>2015</v>
      </c>
      <c r="K105" s="20">
        <v>2015</v>
      </c>
      <c r="L105" s="20">
        <v>2015</v>
      </c>
      <c r="M105" s="22">
        <v>2016</v>
      </c>
      <c r="N105" s="22">
        <v>2016</v>
      </c>
      <c r="O105" s="22">
        <v>2015</v>
      </c>
      <c r="P105" s="22">
        <v>2015</v>
      </c>
      <c r="Q105" s="22">
        <v>2014</v>
      </c>
      <c r="R105" s="22">
        <v>2010</v>
      </c>
      <c r="S105" s="22">
        <v>2016</v>
      </c>
      <c r="T105" s="22">
        <v>2013</v>
      </c>
      <c r="U105" s="22">
        <v>2014</v>
      </c>
      <c r="V105" s="22">
        <v>2014</v>
      </c>
      <c r="W105" s="22">
        <v>2015</v>
      </c>
      <c r="X105" s="22">
        <v>2014</v>
      </c>
      <c r="Y105" s="22">
        <v>2010</v>
      </c>
      <c r="Z105" s="22">
        <v>2014</v>
      </c>
      <c r="AA105" s="22">
        <v>2014</v>
      </c>
      <c r="AB105" s="22">
        <v>2014</v>
      </c>
      <c r="AC105" s="22">
        <v>2014</v>
      </c>
      <c r="AD105" s="22">
        <v>2015</v>
      </c>
      <c r="AE105" s="22">
        <v>2012</v>
      </c>
      <c r="AF105" s="22">
        <v>2014</v>
      </c>
      <c r="AG105" s="21">
        <v>2010</v>
      </c>
      <c r="AH105" s="22">
        <v>2014</v>
      </c>
      <c r="AI105" s="22">
        <v>2015</v>
      </c>
      <c r="AJ105" s="22">
        <v>2016</v>
      </c>
      <c r="AK105" s="23" t="s">
        <v>17</v>
      </c>
      <c r="AL105" s="23">
        <v>2015</v>
      </c>
      <c r="AM105" s="22">
        <v>2015</v>
      </c>
      <c r="AN105" s="22">
        <v>2014</v>
      </c>
      <c r="AO105" s="22">
        <v>2014</v>
      </c>
      <c r="AP105" s="22">
        <v>2013</v>
      </c>
      <c r="AQ105" s="22">
        <v>2013</v>
      </c>
      <c r="AR105" s="22">
        <v>2015</v>
      </c>
      <c r="AS105" s="22">
        <v>2014</v>
      </c>
      <c r="AT105" s="22">
        <v>2015</v>
      </c>
      <c r="AU105" s="22">
        <v>2012</v>
      </c>
      <c r="AV105" s="22">
        <v>2010</v>
      </c>
      <c r="AW105" s="22">
        <v>2014</v>
      </c>
      <c r="AX105" s="22">
        <v>2014</v>
      </c>
      <c r="AY105" s="22">
        <v>2014</v>
      </c>
      <c r="AZ105" s="22">
        <v>2015</v>
      </c>
      <c r="BA105" s="22">
        <v>2015</v>
      </c>
      <c r="BB105" s="22">
        <v>2015</v>
      </c>
      <c r="BC105" s="22">
        <v>2015</v>
      </c>
      <c r="BD105" s="22">
        <v>2014</v>
      </c>
      <c r="BE105" s="22">
        <v>2014</v>
      </c>
      <c r="BF105" s="10"/>
    </row>
    <row r="106" spans="1:58" x14ac:dyDescent="0.35">
      <c r="A106" s="16" t="s">
        <v>2623</v>
      </c>
      <c r="B106" s="11" t="s">
        <v>9661</v>
      </c>
      <c r="C106" s="20">
        <v>2014</v>
      </c>
      <c r="D106" s="20">
        <v>2014</v>
      </c>
      <c r="E106" s="20">
        <v>2014</v>
      </c>
      <c r="F106" s="20">
        <v>2014</v>
      </c>
      <c r="G106" s="20">
        <v>2014</v>
      </c>
      <c r="H106" s="20">
        <v>2014</v>
      </c>
      <c r="I106" s="20">
        <v>2014</v>
      </c>
      <c r="J106" s="20">
        <v>2015</v>
      </c>
      <c r="K106" s="20">
        <v>2015</v>
      </c>
      <c r="L106" s="20">
        <v>2015</v>
      </c>
      <c r="M106" s="22">
        <v>2016</v>
      </c>
      <c r="N106" s="22">
        <v>2016</v>
      </c>
      <c r="O106" s="22">
        <v>2015</v>
      </c>
      <c r="P106" s="22">
        <v>2015</v>
      </c>
      <c r="Q106" s="22">
        <v>2014</v>
      </c>
      <c r="R106" s="22" t="s">
        <v>17</v>
      </c>
      <c r="S106" s="22">
        <v>2016</v>
      </c>
      <c r="T106" s="22">
        <v>2013</v>
      </c>
      <c r="U106" s="22">
        <v>2014</v>
      </c>
      <c r="V106" s="22" t="s">
        <v>17</v>
      </c>
      <c r="W106" s="22">
        <v>2015</v>
      </c>
      <c r="X106" s="22">
        <v>2006</v>
      </c>
      <c r="Y106" s="22">
        <v>2010</v>
      </c>
      <c r="Z106" s="22">
        <v>2014</v>
      </c>
      <c r="AA106" s="22">
        <v>2014</v>
      </c>
      <c r="AB106" s="22">
        <v>2014</v>
      </c>
      <c r="AC106" s="22">
        <v>2014</v>
      </c>
      <c r="AD106" s="22">
        <v>2015</v>
      </c>
      <c r="AE106" s="22">
        <v>2012</v>
      </c>
      <c r="AF106" s="22">
        <v>2014</v>
      </c>
      <c r="AG106" s="21">
        <v>2009</v>
      </c>
      <c r="AH106" s="22">
        <v>2014</v>
      </c>
      <c r="AI106" s="22">
        <v>2015</v>
      </c>
      <c r="AJ106" s="22">
        <v>2016</v>
      </c>
      <c r="AK106" s="23" t="s">
        <v>17</v>
      </c>
      <c r="AL106" s="23">
        <v>2015</v>
      </c>
      <c r="AM106" s="22">
        <v>2015</v>
      </c>
      <c r="AN106" s="22">
        <v>2014</v>
      </c>
      <c r="AO106" s="22">
        <v>2014</v>
      </c>
      <c r="AP106" s="22">
        <v>2014</v>
      </c>
      <c r="AQ106" s="22">
        <v>2014</v>
      </c>
      <c r="AR106" s="22">
        <v>2011</v>
      </c>
      <c r="AS106" s="22">
        <v>2014</v>
      </c>
      <c r="AT106" s="22">
        <v>2015</v>
      </c>
      <c r="AU106" s="22">
        <v>2012</v>
      </c>
      <c r="AV106" s="22">
        <v>2010</v>
      </c>
      <c r="AW106" s="22">
        <v>2014</v>
      </c>
      <c r="AX106" s="22">
        <v>2014</v>
      </c>
      <c r="AY106" s="22">
        <v>2014</v>
      </c>
      <c r="AZ106" s="22">
        <v>2015</v>
      </c>
      <c r="BA106" s="22">
        <v>2015</v>
      </c>
      <c r="BB106" s="22">
        <v>2015</v>
      </c>
      <c r="BC106" s="22">
        <v>2015</v>
      </c>
      <c r="BD106" s="22">
        <v>2014</v>
      </c>
      <c r="BE106" s="22">
        <v>2014</v>
      </c>
      <c r="BF106" s="10"/>
    </row>
    <row r="107" spans="1:58" x14ac:dyDescent="0.35">
      <c r="A107" s="16" t="s">
        <v>9639</v>
      </c>
      <c r="B107" s="11" t="s">
        <v>9640</v>
      </c>
      <c r="C107" s="20">
        <v>2014</v>
      </c>
      <c r="D107" s="20">
        <v>2014</v>
      </c>
      <c r="E107" s="20">
        <v>2014</v>
      </c>
      <c r="F107" s="20">
        <v>2014</v>
      </c>
      <c r="G107" s="20">
        <v>2014</v>
      </c>
      <c r="H107" s="20">
        <v>2014</v>
      </c>
      <c r="I107" s="20">
        <v>2014</v>
      </c>
      <c r="J107" s="20">
        <v>2015</v>
      </c>
      <c r="K107" s="20">
        <v>2015</v>
      </c>
      <c r="L107" s="20">
        <v>2015</v>
      </c>
      <c r="M107" s="22">
        <v>2016</v>
      </c>
      <c r="N107" s="22">
        <v>2016</v>
      </c>
      <c r="O107" s="22">
        <v>2015</v>
      </c>
      <c r="P107" s="22">
        <v>2015</v>
      </c>
      <c r="Q107" s="22">
        <v>2014</v>
      </c>
      <c r="R107" s="22">
        <v>2009</v>
      </c>
      <c r="S107" s="22">
        <v>2016</v>
      </c>
      <c r="T107" s="22">
        <v>2013</v>
      </c>
      <c r="U107" s="22">
        <v>2014</v>
      </c>
      <c r="V107" s="22">
        <v>2014</v>
      </c>
      <c r="W107" s="22">
        <v>2015</v>
      </c>
      <c r="X107" s="22">
        <v>2009</v>
      </c>
      <c r="Y107" s="22">
        <v>2010</v>
      </c>
      <c r="Z107" s="22">
        <v>2014</v>
      </c>
      <c r="AA107" s="22">
        <v>2014</v>
      </c>
      <c r="AB107" s="22">
        <v>2013</v>
      </c>
      <c r="AC107" s="22">
        <v>2014</v>
      </c>
      <c r="AD107" s="22">
        <v>2015</v>
      </c>
      <c r="AE107" s="22" t="s">
        <v>17</v>
      </c>
      <c r="AF107" s="22">
        <v>2014</v>
      </c>
      <c r="AG107" s="21">
        <v>2009</v>
      </c>
      <c r="AH107" s="22">
        <v>2014</v>
      </c>
      <c r="AI107" s="22">
        <v>2015</v>
      </c>
      <c r="AJ107" s="22">
        <v>2016</v>
      </c>
      <c r="AK107" s="23" t="s">
        <v>17</v>
      </c>
      <c r="AL107" s="23" t="s">
        <v>17</v>
      </c>
      <c r="AM107" s="22">
        <v>2015</v>
      </c>
      <c r="AN107" s="22">
        <v>2014</v>
      </c>
      <c r="AO107" s="22">
        <v>2014</v>
      </c>
      <c r="AP107" s="22">
        <v>2013</v>
      </c>
      <c r="AQ107" s="22">
        <v>2013</v>
      </c>
      <c r="AR107" s="22">
        <v>2011</v>
      </c>
      <c r="AS107" s="22">
        <v>2014</v>
      </c>
      <c r="AT107" s="22" t="s">
        <v>17</v>
      </c>
      <c r="AU107" s="22">
        <v>2012</v>
      </c>
      <c r="AV107" s="22">
        <v>2006</v>
      </c>
      <c r="AW107" s="22">
        <v>2014</v>
      </c>
      <c r="AX107" s="22">
        <v>2014</v>
      </c>
      <c r="AY107" s="22">
        <v>2014</v>
      </c>
      <c r="AZ107" s="22">
        <v>2015</v>
      </c>
      <c r="BA107" s="22">
        <v>2015</v>
      </c>
      <c r="BB107" s="22">
        <v>2015</v>
      </c>
      <c r="BC107" s="22">
        <v>2015</v>
      </c>
      <c r="BD107" s="22">
        <v>2014</v>
      </c>
      <c r="BE107" s="22">
        <v>2014</v>
      </c>
      <c r="BF107" s="10"/>
    </row>
    <row r="108" spans="1:58" x14ac:dyDescent="0.35">
      <c r="A108" s="16" t="s">
        <v>15</v>
      </c>
      <c r="B108" s="11" t="s">
        <v>9646</v>
      </c>
      <c r="C108" s="20">
        <v>2014</v>
      </c>
      <c r="D108" s="20">
        <v>2014</v>
      </c>
      <c r="E108" s="20">
        <v>2014</v>
      </c>
      <c r="F108" s="20">
        <v>2014</v>
      </c>
      <c r="G108" s="20">
        <v>2014</v>
      </c>
      <c r="H108" s="20">
        <v>2014</v>
      </c>
      <c r="I108" s="20">
        <v>2014</v>
      </c>
      <c r="J108" s="20">
        <v>2015</v>
      </c>
      <c r="K108" s="20">
        <v>2015</v>
      </c>
      <c r="L108" s="20">
        <v>2015</v>
      </c>
      <c r="M108" s="22">
        <v>2016</v>
      </c>
      <c r="N108" s="22">
        <v>2016</v>
      </c>
      <c r="O108" s="22">
        <v>2015</v>
      </c>
      <c r="P108" s="22">
        <v>2015</v>
      </c>
      <c r="Q108" s="22">
        <v>2014</v>
      </c>
      <c r="R108" s="22">
        <v>2013</v>
      </c>
      <c r="S108" s="22">
        <v>2016</v>
      </c>
      <c r="T108" s="22">
        <v>2013</v>
      </c>
      <c r="U108" s="22">
        <v>2014</v>
      </c>
      <c r="V108" s="22">
        <v>2014</v>
      </c>
      <c r="W108" s="22">
        <v>2015</v>
      </c>
      <c r="X108" s="22">
        <v>2006</v>
      </c>
      <c r="Y108" s="22">
        <v>2010</v>
      </c>
      <c r="Z108" s="22">
        <v>2014</v>
      </c>
      <c r="AA108" s="22">
        <v>2014</v>
      </c>
      <c r="AB108" s="22">
        <v>2014</v>
      </c>
      <c r="AC108" s="22">
        <v>2014</v>
      </c>
      <c r="AD108" s="22">
        <v>2015</v>
      </c>
      <c r="AE108" s="22">
        <v>2012</v>
      </c>
      <c r="AF108" s="22">
        <v>2014</v>
      </c>
      <c r="AG108" s="21">
        <v>2010</v>
      </c>
      <c r="AH108" s="22">
        <v>2014</v>
      </c>
      <c r="AI108" s="22">
        <v>2015</v>
      </c>
      <c r="AJ108" s="22">
        <v>2016</v>
      </c>
      <c r="AK108" s="23">
        <v>2016</v>
      </c>
      <c r="AL108" s="23">
        <v>2015</v>
      </c>
      <c r="AM108" s="22">
        <v>2015</v>
      </c>
      <c r="AN108" s="22">
        <v>2014</v>
      </c>
      <c r="AO108" s="22">
        <v>2014</v>
      </c>
      <c r="AP108" s="22">
        <v>2014</v>
      </c>
      <c r="AQ108" s="22">
        <v>2014</v>
      </c>
      <c r="AR108" s="22">
        <v>2015</v>
      </c>
      <c r="AS108" s="22">
        <v>2014</v>
      </c>
      <c r="AT108" s="22">
        <v>2015</v>
      </c>
      <c r="AU108" s="22">
        <v>2012</v>
      </c>
      <c r="AV108" s="22">
        <v>2011</v>
      </c>
      <c r="AW108" s="22">
        <v>2014</v>
      </c>
      <c r="AX108" s="22">
        <v>2014</v>
      </c>
      <c r="AY108" s="22">
        <v>2014</v>
      </c>
      <c r="AZ108" s="22">
        <v>2015</v>
      </c>
      <c r="BA108" s="22">
        <v>2015</v>
      </c>
      <c r="BB108" s="22">
        <v>2015</v>
      </c>
      <c r="BC108" s="22">
        <v>2015</v>
      </c>
      <c r="BD108" s="22">
        <v>2014</v>
      </c>
      <c r="BE108" s="22">
        <v>2014</v>
      </c>
      <c r="BF108" s="10"/>
    </row>
    <row r="109" spans="1:58" x14ac:dyDescent="0.35">
      <c r="A109" s="16" t="s">
        <v>9647</v>
      </c>
      <c r="B109" s="11" t="s">
        <v>9648</v>
      </c>
      <c r="C109" s="20">
        <v>2014</v>
      </c>
      <c r="D109" s="20">
        <v>2014</v>
      </c>
      <c r="E109" s="20">
        <v>2014</v>
      </c>
      <c r="F109" s="20">
        <v>2014</v>
      </c>
      <c r="G109" s="20">
        <v>2014</v>
      </c>
      <c r="H109" s="20">
        <v>2014</v>
      </c>
      <c r="I109" s="20">
        <v>2014</v>
      </c>
      <c r="J109" s="20">
        <v>2015</v>
      </c>
      <c r="K109" s="20">
        <v>2015</v>
      </c>
      <c r="L109" s="20">
        <v>2015</v>
      </c>
      <c r="M109" s="22">
        <v>2016</v>
      </c>
      <c r="N109" s="22">
        <v>2016</v>
      </c>
      <c r="O109" s="22">
        <v>2015</v>
      </c>
      <c r="P109" s="22">
        <v>2015</v>
      </c>
      <c r="Q109" s="22">
        <v>2014</v>
      </c>
      <c r="R109" s="22" t="s">
        <v>17</v>
      </c>
      <c r="S109" s="22">
        <v>2016</v>
      </c>
      <c r="T109" s="22">
        <v>2013</v>
      </c>
      <c r="U109" s="22">
        <v>2014</v>
      </c>
      <c r="V109" s="22" t="s">
        <v>17</v>
      </c>
      <c r="W109" s="22">
        <v>2015</v>
      </c>
      <c r="X109" s="22" t="s">
        <v>17</v>
      </c>
      <c r="Y109" s="22">
        <v>2013</v>
      </c>
      <c r="Z109" s="22">
        <v>2014</v>
      </c>
      <c r="AA109" s="22">
        <v>2014</v>
      </c>
      <c r="AB109" s="22" t="s">
        <v>17</v>
      </c>
      <c r="AC109" s="22">
        <v>2014</v>
      </c>
      <c r="AD109" s="22">
        <v>2015</v>
      </c>
      <c r="AE109" s="22" t="s">
        <v>17</v>
      </c>
      <c r="AF109" s="22">
        <v>2014</v>
      </c>
      <c r="AG109" s="21" t="s">
        <v>17</v>
      </c>
      <c r="AH109" s="22">
        <v>2014</v>
      </c>
      <c r="AI109" s="22">
        <v>2015</v>
      </c>
      <c r="AJ109" s="22">
        <v>2016</v>
      </c>
      <c r="AK109" s="23" t="s">
        <v>17</v>
      </c>
      <c r="AL109" s="23">
        <v>2015</v>
      </c>
      <c r="AM109" s="22">
        <v>2015</v>
      </c>
      <c r="AN109" s="22">
        <v>2014</v>
      </c>
      <c r="AO109" s="22">
        <v>2014</v>
      </c>
      <c r="AP109" s="22">
        <v>2014</v>
      </c>
      <c r="AQ109" s="22">
        <v>2014</v>
      </c>
      <c r="AR109" s="22" t="s">
        <v>17</v>
      </c>
      <c r="AS109" s="22">
        <v>2014</v>
      </c>
      <c r="AT109" s="22">
        <v>2015</v>
      </c>
      <c r="AU109" s="22">
        <v>2012</v>
      </c>
      <c r="AV109" s="22">
        <v>2011</v>
      </c>
      <c r="AW109" s="22">
        <v>2014</v>
      </c>
      <c r="AX109" s="22">
        <v>2014</v>
      </c>
      <c r="AY109" s="22">
        <v>2014</v>
      </c>
      <c r="AZ109" s="22">
        <v>2015</v>
      </c>
      <c r="BA109" s="22">
        <v>2015</v>
      </c>
      <c r="BB109" s="22">
        <v>2013</v>
      </c>
      <c r="BC109" s="22">
        <v>2015</v>
      </c>
      <c r="BD109" s="22">
        <v>2014</v>
      </c>
      <c r="BE109" s="22">
        <v>2014</v>
      </c>
      <c r="BF109" s="10"/>
    </row>
    <row r="110" spans="1:58" x14ac:dyDescent="0.35">
      <c r="A110" s="16" t="s">
        <v>9642</v>
      </c>
      <c r="B110" s="11" t="s">
        <v>9643</v>
      </c>
      <c r="C110" s="20">
        <v>2014</v>
      </c>
      <c r="D110" s="20">
        <v>2014</v>
      </c>
      <c r="E110" s="20">
        <v>2014</v>
      </c>
      <c r="F110" s="20">
        <v>2014</v>
      </c>
      <c r="G110" s="20">
        <v>2014</v>
      </c>
      <c r="H110" s="20">
        <v>2014</v>
      </c>
      <c r="I110" s="20">
        <v>2014</v>
      </c>
      <c r="J110" s="20">
        <v>2015</v>
      </c>
      <c r="K110" s="20">
        <v>2015</v>
      </c>
      <c r="L110" s="20">
        <v>2015</v>
      </c>
      <c r="M110" s="22">
        <v>2016</v>
      </c>
      <c r="N110" s="22">
        <v>2016</v>
      </c>
      <c r="O110" s="22">
        <v>2015</v>
      </c>
      <c r="P110" s="22">
        <v>2015</v>
      </c>
      <c r="Q110" s="22" t="s">
        <v>17</v>
      </c>
      <c r="R110" s="22" t="s">
        <v>17</v>
      </c>
      <c r="S110" s="22">
        <v>2016</v>
      </c>
      <c r="T110" s="22">
        <v>2013</v>
      </c>
      <c r="U110" s="22">
        <v>2014</v>
      </c>
      <c r="V110" s="22">
        <v>2014</v>
      </c>
      <c r="W110" s="22">
        <v>2015</v>
      </c>
      <c r="X110" s="22">
        <v>2007</v>
      </c>
      <c r="Y110" s="22">
        <v>2010</v>
      </c>
      <c r="Z110" s="22">
        <v>2014</v>
      </c>
      <c r="AA110" s="22">
        <v>2014</v>
      </c>
      <c r="AB110" s="22" t="s">
        <v>17</v>
      </c>
      <c r="AC110" s="22">
        <v>2014</v>
      </c>
      <c r="AD110" s="22">
        <v>2015</v>
      </c>
      <c r="AE110" s="22" t="s">
        <v>17</v>
      </c>
      <c r="AF110" s="22" t="s">
        <v>17</v>
      </c>
      <c r="AG110" s="21" t="s">
        <v>17</v>
      </c>
      <c r="AH110" s="22">
        <v>2014</v>
      </c>
      <c r="AI110" s="22">
        <v>2015</v>
      </c>
      <c r="AJ110" s="22">
        <v>2016</v>
      </c>
      <c r="AK110" s="23" t="s">
        <v>17</v>
      </c>
      <c r="AL110" s="23" t="s">
        <v>17</v>
      </c>
      <c r="AM110" s="22">
        <v>2015</v>
      </c>
      <c r="AN110" s="22">
        <v>2014</v>
      </c>
      <c r="AO110" s="22">
        <v>2014</v>
      </c>
      <c r="AP110" s="22" t="s">
        <v>17</v>
      </c>
      <c r="AQ110" s="22" t="s">
        <v>17</v>
      </c>
      <c r="AR110" s="22">
        <v>2011</v>
      </c>
      <c r="AS110" s="22">
        <v>2014</v>
      </c>
      <c r="AT110" s="22" t="s">
        <v>17</v>
      </c>
      <c r="AU110" s="22">
        <v>2012</v>
      </c>
      <c r="AV110" s="22" t="s">
        <v>17</v>
      </c>
      <c r="AW110" s="22">
        <v>2014</v>
      </c>
      <c r="AX110" s="22">
        <v>2014</v>
      </c>
      <c r="AY110" s="22">
        <v>2014</v>
      </c>
      <c r="AZ110" s="22">
        <v>2015</v>
      </c>
      <c r="BA110" s="22">
        <v>2015</v>
      </c>
      <c r="BB110" s="22">
        <v>2014</v>
      </c>
      <c r="BC110" s="22">
        <v>2015</v>
      </c>
      <c r="BD110" s="22">
        <v>2014</v>
      </c>
      <c r="BE110" s="22">
        <v>2014</v>
      </c>
      <c r="BF110" s="10"/>
    </row>
    <row r="111" spans="1:58" x14ac:dyDescent="0.35">
      <c r="A111" s="16" t="s">
        <v>149</v>
      </c>
      <c r="B111" s="11" t="s">
        <v>9655</v>
      </c>
      <c r="C111" s="20">
        <v>2014</v>
      </c>
      <c r="D111" s="20">
        <v>2014</v>
      </c>
      <c r="E111" s="20">
        <v>2014</v>
      </c>
      <c r="F111" s="20">
        <v>2014</v>
      </c>
      <c r="G111" s="20">
        <v>2014</v>
      </c>
      <c r="H111" s="20">
        <v>2014</v>
      </c>
      <c r="I111" s="20">
        <v>2014</v>
      </c>
      <c r="J111" s="20">
        <v>2015</v>
      </c>
      <c r="K111" s="20">
        <v>2015</v>
      </c>
      <c r="L111" s="20">
        <v>2015</v>
      </c>
      <c r="M111" s="22">
        <v>2016</v>
      </c>
      <c r="N111" s="22">
        <v>2016</v>
      </c>
      <c r="O111" s="22">
        <v>2015</v>
      </c>
      <c r="P111" s="22">
        <v>2015</v>
      </c>
      <c r="Q111" s="22">
        <v>2014</v>
      </c>
      <c r="R111" s="22">
        <v>2011</v>
      </c>
      <c r="S111" s="22">
        <v>2016</v>
      </c>
      <c r="T111" s="22">
        <v>2013</v>
      </c>
      <c r="U111" s="22">
        <v>2014</v>
      </c>
      <c r="V111" s="22">
        <v>2014</v>
      </c>
      <c r="W111" s="22">
        <v>2015</v>
      </c>
      <c r="X111" s="22">
        <v>2012</v>
      </c>
      <c r="Y111" s="22">
        <v>2010</v>
      </c>
      <c r="Z111" s="22">
        <v>2014</v>
      </c>
      <c r="AA111" s="22">
        <v>2014</v>
      </c>
      <c r="AB111" s="22">
        <v>2014</v>
      </c>
      <c r="AC111" s="22">
        <v>2014</v>
      </c>
      <c r="AD111" s="22">
        <v>2015</v>
      </c>
      <c r="AE111" s="22">
        <v>2012</v>
      </c>
      <c r="AF111" s="22">
        <v>2014</v>
      </c>
      <c r="AG111" s="21">
        <v>2008</v>
      </c>
      <c r="AH111" s="22">
        <v>2014</v>
      </c>
      <c r="AI111" s="22">
        <v>2015</v>
      </c>
      <c r="AJ111" s="22">
        <v>2016</v>
      </c>
      <c r="AK111" s="23" t="s">
        <v>17</v>
      </c>
      <c r="AL111" s="23">
        <v>2016</v>
      </c>
      <c r="AM111" s="22">
        <v>2015</v>
      </c>
      <c r="AN111" s="22">
        <v>2014</v>
      </c>
      <c r="AO111" s="22">
        <v>2014</v>
      </c>
      <c r="AP111" s="22">
        <v>2014</v>
      </c>
      <c r="AQ111" s="22">
        <v>2014</v>
      </c>
      <c r="AR111" s="22">
        <v>2011</v>
      </c>
      <c r="AS111" s="22">
        <v>2014</v>
      </c>
      <c r="AT111" s="22">
        <v>2015</v>
      </c>
      <c r="AU111" s="22">
        <v>2012</v>
      </c>
      <c r="AV111" s="22">
        <v>2007</v>
      </c>
      <c r="AW111" s="22">
        <v>2014</v>
      </c>
      <c r="AX111" s="22">
        <v>2014</v>
      </c>
      <c r="AY111" s="22">
        <v>2014</v>
      </c>
      <c r="AZ111" s="22">
        <v>2015</v>
      </c>
      <c r="BA111" s="22">
        <v>2015</v>
      </c>
      <c r="BB111" s="22">
        <v>2014</v>
      </c>
      <c r="BC111" s="22">
        <v>2015</v>
      </c>
      <c r="BD111" s="22">
        <v>2014</v>
      </c>
      <c r="BE111" s="22">
        <v>2014</v>
      </c>
      <c r="BF111" s="10"/>
    </row>
    <row r="112" spans="1:58" x14ac:dyDescent="0.35">
      <c r="A112" s="16" t="s">
        <v>9658</v>
      </c>
      <c r="B112" s="11" t="s">
        <v>9659</v>
      </c>
      <c r="C112" s="20">
        <v>2014</v>
      </c>
      <c r="D112" s="20">
        <v>2014</v>
      </c>
      <c r="E112" s="20">
        <v>2014</v>
      </c>
      <c r="F112" s="20">
        <v>2014</v>
      </c>
      <c r="G112" s="20">
        <v>2014</v>
      </c>
      <c r="H112" s="20">
        <v>2014</v>
      </c>
      <c r="I112" s="20">
        <v>2014</v>
      </c>
      <c r="J112" s="20">
        <v>2015</v>
      </c>
      <c r="K112" s="20">
        <v>2015</v>
      </c>
      <c r="L112" s="20">
        <v>2015</v>
      </c>
      <c r="M112" s="22">
        <v>2016</v>
      </c>
      <c r="N112" s="22">
        <v>2016</v>
      </c>
      <c r="O112" s="22">
        <v>2015</v>
      </c>
      <c r="P112" s="22">
        <v>2015</v>
      </c>
      <c r="Q112" s="22">
        <v>2014</v>
      </c>
      <c r="R112" s="22" t="s">
        <v>17</v>
      </c>
      <c r="S112" s="22">
        <v>2016</v>
      </c>
      <c r="T112" s="22">
        <v>2013</v>
      </c>
      <c r="U112" s="22">
        <v>2014</v>
      </c>
      <c r="V112" s="22">
        <v>2014</v>
      </c>
      <c r="W112" s="22">
        <v>2015</v>
      </c>
      <c r="X112" s="22" t="s">
        <v>17</v>
      </c>
      <c r="Y112" s="22" t="s">
        <v>17</v>
      </c>
      <c r="Z112" s="22">
        <v>2014</v>
      </c>
      <c r="AA112" s="22">
        <v>2014</v>
      </c>
      <c r="AB112" s="22">
        <v>2014</v>
      </c>
      <c r="AC112" s="22">
        <v>2014</v>
      </c>
      <c r="AD112" s="22">
        <v>2015</v>
      </c>
      <c r="AE112" s="22" t="s">
        <v>17</v>
      </c>
      <c r="AF112" s="22">
        <v>2014</v>
      </c>
      <c r="AG112" s="21">
        <v>2012</v>
      </c>
      <c r="AH112" s="22">
        <v>2014</v>
      </c>
      <c r="AI112" s="22">
        <v>2015</v>
      </c>
      <c r="AJ112" s="22">
        <v>2016</v>
      </c>
      <c r="AK112" s="23" t="s">
        <v>17</v>
      </c>
      <c r="AL112" s="23">
        <v>2015</v>
      </c>
      <c r="AM112" s="22">
        <v>2015</v>
      </c>
      <c r="AN112" s="22">
        <v>2014</v>
      </c>
      <c r="AO112" s="22">
        <v>2014</v>
      </c>
      <c r="AP112" s="22">
        <v>2014</v>
      </c>
      <c r="AQ112" s="22">
        <v>2014</v>
      </c>
      <c r="AR112" s="22">
        <v>2015</v>
      </c>
      <c r="AS112" s="22">
        <v>2014</v>
      </c>
      <c r="AT112" s="22">
        <v>2015</v>
      </c>
      <c r="AU112" s="22">
        <v>2012</v>
      </c>
      <c r="AV112" s="22">
        <v>2011</v>
      </c>
      <c r="AW112" s="22">
        <v>2014</v>
      </c>
      <c r="AX112" s="22">
        <v>2014</v>
      </c>
      <c r="AY112" s="22">
        <v>2014</v>
      </c>
      <c r="AZ112" s="22">
        <v>2015</v>
      </c>
      <c r="BA112" s="22">
        <v>2015</v>
      </c>
      <c r="BB112" s="22">
        <v>2015</v>
      </c>
      <c r="BC112" s="22">
        <v>2015</v>
      </c>
      <c r="BD112" s="22">
        <v>2014</v>
      </c>
      <c r="BE112" s="22">
        <v>2014</v>
      </c>
      <c r="BF112" s="10"/>
    </row>
    <row r="113" spans="1:58" x14ac:dyDescent="0.35">
      <c r="A113" s="16" t="s">
        <v>835</v>
      </c>
      <c r="B113" s="11" t="s">
        <v>9641</v>
      </c>
      <c r="C113" s="20">
        <v>2014</v>
      </c>
      <c r="D113" s="20">
        <v>2014</v>
      </c>
      <c r="E113" s="20">
        <v>2014</v>
      </c>
      <c r="F113" s="20">
        <v>2014</v>
      </c>
      <c r="G113" s="20">
        <v>2014</v>
      </c>
      <c r="H113" s="20">
        <v>2014</v>
      </c>
      <c r="I113" s="20">
        <v>2014</v>
      </c>
      <c r="J113" s="20">
        <v>2015</v>
      </c>
      <c r="K113" s="20">
        <v>2015</v>
      </c>
      <c r="L113" s="20">
        <v>2015</v>
      </c>
      <c r="M113" s="22">
        <v>2016</v>
      </c>
      <c r="N113" s="22">
        <v>2016</v>
      </c>
      <c r="O113" s="22">
        <v>2015</v>
      </c>
      <c r="P113" s="22">
        <v>2015</v>
      </c>
      <c r="Q113" s="22">
        <v>2014</v>
      </c>
      <c r="R113" s="22">
        <v>2012</v>
      </c>
      <c r="S113" s="22">
        <v>2016</v>
      </c>
      <c r="T113" s="22">
        <v>2013</v>
      </c>
      <c r="U113" s="22">
        <v>2014</v>
      </c>
      <c r="V113" s="22">
        <v>2014</v>
      </c>
      <c r="W113" s="22">
        <v>2015</v>
      </c>
      <c r="X113" s="22">
        <v>2012</v>
      </c>
      <c r="Y113" s="22">
        <v>2011</v>
      </c>
      <c r="Z113" s="22">
        <v>2014</v>
      </c>
      <c r="AA113" s="22">
        <v>2014</v>
      </c>
      <c r="AB113" s="22">
        <v>2014</v>
      </c>
      <c r="AC113" s="22">
        <v>2014</v>
      </c>
      <c r="AD113" s="22">
        <v>2015</v>
      </c>
      <c r="AE113" s="22">
        <v>2012</v>
      </c>
      <c r="AF113" s="22">
        <v>2014</v>
      </c>
      <c r="AG113" s="21">
        <v>2012</v>
      </c>
      <c r="AH113" s="22">
        <v>2014</v>
      </c>
      <c r="AI113" s="22">
        <v>2015</v>
      </c>
      <c r="AJ113" s="22">
        <v>2016</v>
      </c>
      <c r="AK113" s="23">
        <v>2015</v>
      </c>
      <c r="AL113" s="23">
        <v>2015</v>
      </c>
      <c r="AM113" s="22">
        <v>2015</v>
      </c>
      <c r="AN113" s="22">
        <v>2014</v>
      </c>
      <c r="AO113" s="22">
        <v>2014</v>
      </c>
      <c r="AP113" s="22">
        <v>2014</v>
      </c>
      <c r="AQ113" s="22">
        <v>2014</v>
      </c>
      <c r="AR113" s="22">
        <v>2015</v>
      </c>
      <c r="AS113" s="22">
        <v>2014</v>
      </c>
      <c r="AT113" s="22">
        <v>2015</v>
      </c>
      <c r="AU113" s="22">
        <v>2012</v>
      </c>
      <c r="AV113" s="22">
        <v>2013</v>
      </c>
      <c r="AW113" s="22">
        <v>2014</v>
      </c>
      <c r="AX113" s="22">
        <v>2014</v>
      </c>
      <c r="AY113" s="22">
        <v>2014</v>
      </c>
      <c r="AZ113" s="22">
        <v>2015</v>
      </c>
      <c r="BA113" s="22">
        <v>2015</v>
      </c>
      <c r="BB113" s="22">
        <v>2015</v>
      </c>
      <c r="BC113" s="22">
        <v>2015</v>
      </c>
      <c r="BD113" s="22">
        <v>2014</v>
      </c>
      <c r="BE113" s="22">
        <v>2014</v>
      </c>
      <c r="BF113" s="10"/>
    </row>
    <row r="114" spans="1:58" x14ac:dyDescent="0.35">
      <c r="A114" s="16" t="s">
        <v>9545</v>
      </c>
      <c r="B114" s="11" t="s">
        <v>9546</v>
      </c>
      <c r="C114" s="20">
        <v>2014</v>
      </c>
      <c r="D114" s="20">
        <v>2014</v>
      </c>
      <c r="E114" s="20">
        <v>2014</v>
      </c>
      <c r="F114" s="20">
        <v>2014</v>
      </c>
      <c r="G114" s="20">
        <v>2014</v>
      </c>
      <c r="H114" s="20">
        <v>2014</v>
      </c>
      <c r="I114" s="20">
        <v>2014</v>
      </c>
      <c r="J114" s="20">
        <v>2015</v>
      </c>
      <c r="K114" s="20">
        <v>2015</v>
      </c>
      <c r="L114" s="20">
        <v>2015</v>
      </c>
      <c r="M114" s="22">
        <v>2016</v>
      </c>
      <c r="N114" s="22">
        <v>2016</v>
      </c>
      <c r="O114" s="22">
        <v>2015</v>
      </c>
      <c r="P114" s="22">
        <v>2015</v>
      </c>
      <c r="Q114" s="22">
        <v>2014</v>
      </c>
      <c r="R114" s="22" t="s">
        <v>17</v>
      </c>
      <c r="S114" s="22">
        <v>2016</v>
      </c>
      <c r="T114" s="22">
        <v>2013</v>
      </c>
      <c r="U114" s="22">
        <v>2014</v>
      </c>
      <c r="V114" s="22">
        <v>2014</v>
      </c>
      <c r="W114" s="22">
        <v>2015</v>
      </c>
      <c r="X114" s="22">
        <v>2005</v>
      </c>
      <c r="Y114" s="22">
        <v>2010</v>
      </c>
      <c r="Z114" s="22">
        <v>2014</v>
      </c>
      <c r="AA114" s="22">
        <v>2014</v>
      </c>
      <c r="AB114" s="22" t="s">
        <v>17</v>
      </c>
      <c r="AC114" s="22">
        <v>2014</v>
      </c>
      <c r="AD114" s="22">
        <v>2015</v>
      </c>
      <c r="AE114" s="22" t="s">
        <v>17</v>
      </c>
      <c r="AF114" s="22" t="s">
        <v>17</v>
      </c>
      <c r="AG114" s="21" t="s">
        <v>17</v>
      </c>
      <c r="AH114" s="22">
        <v>2014</v>
      </c>
      <c r="AI114" s="22">
        <v>2015</v>
      </c>
      <c r="AJ114" s="22">
        <v>2016</v>
      </c>
      <c r="AK114" s="23" t="s">
        <v>17</v>
      </c>
      <c r="AL114" s="23">
        <v>2015</v>
      </c>
      <c r="AM114" s="22">
        <v>2015</v>
      </c>
      <c r="AN114" s="22">
        <v>2014</v>
      </c>
      <c r="AO114" s="22">
        <v>2014</v>
      </c>
      <c r="AP114" s="22" t="s">
        <v>17</v>
      </c>
      <c r="AQ114" s="22" t="s">
        <v>17</v>
      </c>
      <c r="AR114" s="22">
        <v>2011</v>
      </c>
      <c r="AS114" s="22">
        <v>2014</v>
      </c>
      <c r="AT114" s="22" t="s">
        <v>17</v>
      </c>
      <c r="AU114" s="22">
        <v>2012</v>
      </c>
      <c r="AV114" s="22" t="s">
        <v>17</v>
      </c>
      <c r="AW114" s="22">
        <v>2014</v>
      </c>
      <c r="AX114" s="22">
        <v>2014</v>
      </c>
      <c r="AY114" s="22">
        <v>2014</v>
      </c>
      <c r="AZ114" s="22">
        <v>2015</v>
      </c>
      <c r="BA114" s="22">
        <v>2015</v>
      </c>
      <c r="BB114" s="22">
        <v>2014</v>
      </c>
      <c r="BC114" s="22">
        <v>2015</v>
      </c>
      <c r="BD114" s="22">
        <v>2014</v>
      </c>
      <c r="BE114" s="22">
        <v>2014</v>
      </c>
      <c r="BF114" s="10"/>
    </row>
    <row r="115" spans="1:58" x14ac:dyDescent="0.35">
      <c r="A115" s="16" t="s">
        <v>10716</v>
      </c>
      <c r="B115" s="11" t="s">
        <v>9637</v>
      </c>
      <c r="C115" s="20">
        <v>2014</v>
      </c>
      <c r="D115" s="20">
        <v>2014</v>
      </c>
      <c r="E115" s="20">
        <v>2014</v>
      </c>
      <c r="F115" s="20">
        <v>2014</v>
      </c>
      <c r="G115" s="20">
        <v>2014</v>
      </c>
      <c r="H115" s="20">
        <v>2014</v>
      </c>
      <c r="I115" s="20">
        <v>2014</v>
      </c>
      <c r="J115" s="20">
        <v>2015</v>
      </c>
      <c r="K115" s="20">
        <v>2015</v>
      </c>
      <c r="L115" s="20">
        <v>2015</v>
      </c>
      <c r="M115" s="22">
        <v>2016</v>
      </c>
      <c r="N115" s="22">
        <v>2016</v>
      </c>
      <c r="O115" s="22">
        <v>2015</v>
      </c>
      <c r="P115" s="22">
        <v>2015</v>
      </c>
      <c r="Q115" s="22">
        <v>2014</v>
      </c>
      <c r="R115" s="22">
        <v>2012</v>
      </c>
      <c r="S115" s="22">
        <v>2016</v>
      </c>
      <c r="T115" s="22">
        <v>2013</v>
      </c>
      <c r="U115" s="22">
        <v>2014</v>
      </c>
      <c r="V115" s="22">
        <v>2014</v>
      </c>
      <c r="W115" s="22">
        <v>2015</v>
      </c>
      <c r="X115" s="22">
        <v>2012</v>
      </c>
      <c r="Y115" s="22">
        <v>2013</v>
      </c>
      <c r="Z115" s="22">
        <v>2014</v>
      </c>
      <c r="AA115" s="22">
        <v>2014</v>
      </c>
      <c r="AB115" s="22">
        <v>2014</v>
      </c>
      <c r="AC115" s="22">
        <v>2014</v>
      </c>
      <c r="AD115" s="22">
        <v>2015</v>
      </c>
      <c r="AE115" s="22" t="s">
        <v>17</v>
      </c>
      <c r="AF115" s="22">
        <v>2014</v>
      </c>
      <c r="AG115" s="21">
        <v>2013</v>
      </c>
      <c r="AH115" s="22">
        <v>2014</v>
      </c>
      <c r="AI115" s="22">
        <v>2015</v>
      </c>
      <c r="AJ115" s="22">
        <v>2016</v>
      </c>
      <c r="AK115" s="23" t="s">
        <v>17</v>
      </c>
      <c r="AL115" s="23">
        <v>2015</v>
      </c>
      <c r="AM115" s="22">
        <v>2015</v>
      </c>
      <c r="AN115" s="22">
        <v>2014</v>
      </c>
      <c r="AO115" s="22">
        <v>2014</v>
      </c>
      <c r="AP115" s="22">
        <v>2013</v>
      </c>
      <c r="AQ115" s="22">
        <v>2013</v>
      </c>
      <c r="AR115" s="22">
        <v>2009</v>
      </c>
      <c r="AS115" s="22">
        <v>2014</v>
      </c>
      <c r="AT115" s="22">
        <v>2015</v>
      </c>
      <c r="AU115" s="22">
        <v>2012</v>
      </c>
      <c r="AV115" s="22">
        <v>2013</v>
      </c>
      <c r="AW115" s="22">
        <v>2014</v>
      </c>
      <c r="AX115" s="22">
        <v>2014</v>
      </c>
      <c r="AY115" s="22">
        <v>2014</v>
      </c>
      <c r="AZ115" s="22">
        <v>2015</v>
      </c>
      <c r="BA115" s="22">
        <v>2015</v>
      </c>
      <c r="BB115" s="22">
        <v>2015</v>
      </c>
      <c r="BC115" s="22">
        <v>2015</v>
      </c>
      <c r="BD115" s="22">
        <v>2014</v>
      </c>
      <c r="BE115" s="22">
        <v>2014</v>
      </c>
      <c r="BF115" s="10"/>
    </row>
    <row r="116" spans="1:58" x14ac:dyDescent="0.35">
      <c r="A116" s="16" t="s">
        <v>9652</v>
      </c>
      <c r="B116" s="11" t="s">
        <v>9653</v>
      </c>
      <c r="C116" s="20">
        <v>2014</v>
      </c>
      <c r="D116" s="20">
        <v>2014</v>
      </c>
      <c r="E116" s="20">
        <v>2014</v>
      </c>
      <c r="F116" s="20">
        <v>2014</v>
      </c>
      <c r="G116" s="20">
        <v>2014</v>
      </c>
      <c r="H116" s="20">
        <v>2014</v>
      </c>
      <c r="I116" s="20">
        <v>2014</v>
      </c>
      <c r="J116" s="20">
        <v>2015</v>
      </c>
      <c r="K116" s="20">
        <v>2015</v>
      </c>
      <c r="L116" s="20">
        <v>2015</v>
      </c>
      <c r="M116" s="22">
        <v>2016</v>
      </c>
      <c r="N116" s="22">
        <v>2016</v>
      </c>
      <c r="O116" s="22">
        <v>2015</v>
      </c>
      <c r="P116" s="22">
        <v>2015</v>
      </c>
      <c r="Q116" s="22">
        <v>2014</v>
      </c>
      <c r="R116" s="22">
        <v>2010</v>
      </c>
      <c r="S116" s="22">
        <v>2016</v>
      </c>
      <c r="T116" s="22">
        <v>2013</v>
      </c>
      <c r="U116" s="22">
        <v>2014</v>
      </c>
      <c r="V116" s="22">
        <v>2014</v>
      </c>
      <c r="W116" s="22">
        <v>2015</v>
      </c>
      <c r="X116" s="22">
        <v>2013</v>
      </c>
      <c r="Y116" s="22">
        <v>2011</v>
      </c>
      <c r="Z116" s="22">
        <v>2014</v>
      </c>
      <c r="AA116" s="22">
        <v>2014</v>
      </c>
      <c r="AB116" s="22">
        <v>2013</v>
      </c>
      <c r="AC116" s="22">
        <v>2014</v>
      </c>
      <c r="AD116" s="22">
        <v>2015</v>
      </c>
      <c r="AE116" s="22" t="s">
        <v>17</v>
      </c>
      <c r="AF116" s="22">
        <v>2014</v>
      </c>
      <c r="AG116" s="21">
        <v>2012</v>
      </c>
      <c r="AH116" s="22">
        <v>2014</v>
      </c>
      <c r="AI116" s="22">
        <v>2015</v>
      </c>
      <c r="AJ116" s="22">
        <v>2016</v>
      </c>
      <c r="AK116" s="23" t="s">
        <v>17</v>
      </c>
      <c r="AL116" s="23">
        <v>2015</v>
      </c>
      <c r="AM116" s="22">
        <v>2015</v>
      </c>
      <c r="AN116" s="22">
        <v>2014</v>
      </c>
      <c r="AO116" s="22">
        <v>2014</v>
      </c>
      <c r="AP116" s="22" t="s">
        <v>17</v>
      </c>
      <c r="AQ116" s="22">
        <v>2012</v>
      </c>
      <c r="AR116" s="22">
        <v>2015</v>
      </c>
      <c r="AS116" s="22">
        <v>2014</v>
      </c>
      <c r="AT116" s="22">
        <v>2015</v>
      </c>
      <c r="AU116" s="22">
        <v>2012</v>
      </c>
      <c r="AV116" s="22">
        <v>2010</v>
      </c>
      <c r="AW116" s="22">
        <v>2014</v>
      </c>
      <c r="AX116" s="22">
        <v>2014</v>
      </c>
      <c r="AY116" s="22">
        <v>2014</v>
      </c>
      <c r="AZ116" s="22">
        <v>2015</v>
      </c>
      <c r="BA116" s="22">
        <v>2015</v>
      </c>
      <c r="BB116" s="22">
        <v>2015</v>
      </c>
      <c r="BC116" s="22">
        <v>2015</v>
      </c>
      <c r="BD116" s="22">
        <v>2014</v>
      </c>
      <c r="BE116" s="22">
        <v>2014</v>
      </c>
      <c r="BF116" s="10"/>
    </row>
    <row r="117" spans="1:58" x14ac:dyDescent="0.35">
      <c r="A117" s="16" t="s">
        <v>9650</v>
      </c>
      <c r="B117" s="11" t="s">
        <v>9651</v>
      </c>
      <c r="C117" s="20">
        <v>2014</v>
      </c>
      <c r="D117" s="20">
        <v>2014</v>
      </c>
      <c r="E117" s="20">
        <v>2014</v>
      </c>
      <c r="F117" s="20">
        <v>2014</v>
      </c>
      <c r="G117" s="20">
        <v>2014</v>
      </c>
      <c r="H117" s="20">
        <v>2014</v>
      </c>
      <c r="I117" s="20">
        <v>2014</v>
      </c>
      <c r="J117" s="20">
        <v>2015</v>
      </c>
      <c r="K117" s="20">
        <v>2015</v>
      </c>
      <c r="L117" s="20">
        <v>2015</v>
      </c>
      <c r="M117" s="22">
        <v>2016</v>
      </c>
      <c r="N117" s="22">
        <v>2016</v>
      </c>
      <c r="O117" s="22">
        <v>2015</v>
      </c>
      <c r="P117" s="22">
        <v>2015</v>
      </c>
      <c r="Q117" s="22">
        <v>2014</v>
      </c>
      <c r="R117" s="22">
        <v>2013</v>
      </c>
      <c r="S117" s="22">
        <v>2016</v>
      </c>
      <c r="T117" s="22">
        <v>2013</v>
      </c>
      <c r="U117" s="22">
        <v>2014</v>
      </c>
      <c r="V117" s="22">
        <v>2014</v>
      </c>
      <c r="W117" s="22">
        <v>2015</v>
      </c>
      <c r="X117" s="22">
        <v>2013</v>
      </c>
      <c r="Y117" s="22">
        <v>2013</v>
      </c>
      <c r="Z117" s="22">
        <v>2014</v>
      </c>
      <c r="AA117" s="22">
        <v>2014</v>
      </c>
      <c r="AB117" s="22" t="s">
        <v>17</v>
      </c>
      <c r="AC117" s="22">
        <v>2014</v>
      </c>
      <c r="AD117" s="22">
        <v>2015</v>
      </c>
      <c r="AE117" s="22" t="s">
        <v>17</v>
      </c>
      <c r="AF117" s="22">
        <v>2014</v>
      </c>
      <c r="AG117" s="21">
        <v>2013</v>
      </c>
      <c r="AH117" s="22">
        <v>2014</v>
      </c>
      <c r="AI117" s="22">
        <v>2015</v>
      </c>
      <c r="AJ117" s="22">
        <v>2016</v>
      </c>
      <c r="AK117" s="23" t="s">
        <v>17</v>
      </c>
      <c r="AL117" s="23">
        <v>2015</v>
      </c>
      <c r="AM117" s="22">
        <v>2015</v>
      </c>
      <c r="AN117" s="22">
        <v>2014</v>
      </c>
      <c r="AO117" s="22">
        <v>2014</v>
      </c>
      <c r="AP117" s="22" t="s">
        <v>17</v>
      </c>
      <c r="AQ117" s="22" t="s">
        <v>17</v>
      </c>
      <c r="AR117" s="22">
        <v>2007</v>
      </c>
      <c r="AS117" s="22">
        <v>2014</v>
      </c>
      <c r="AT117" s="22">
        <v>2015</v>
      </c>
      <c r="AU117" s="22">
        <v>2012</v>
      </c>
      <c r="AV117" s="22">
        <v>2011</v>
      </c>
      <c r="AW117" s="22">
        <v>2014</v>
      </c>
      <c r="AX117" s="22">
        <v>2014</v>
      </c>
      <c r="AY117" s="22">
        <v>2014</v>
      </c>
      <c r="AZ117" s="22">
        <v>2015</v>
      </c>
      <c r="BA117" s="22">
        <v>2015</v>
      </c>
      <c r="BB117" s="22">
        <v>2015</v>
      </c>
      <c r="BC117" s="22">
        <v>2015</v>
      </c>
      <c r="BD117" s="22">
        <v>2014</v>
      </c>
      <c r="BE117" s="22">
        <v>2014</v>
      </c>
      <c r="BF117" s="10"/>
    </row>
    <row r="118" spans="1:58" x14ac:dyDescent="0.35">
      <c r="A118" s="16" t="s">
        <v>2278</v>
      </c>
      <c r="B118" s="11" t="s">
        <v>9634</v>
      </c>
      <c r="C118" s="20">
        <v>2014</v>
      </c>
      <c r="D118" s="20">
        <v>2014</v>
      </c>
      <c r="E118" s="20">
        <v>2014</v>
      </c>
      <c r="F118" s="20">
        <v>2014</v>
      </c>
      <c r="G118" s="20">
        <v>2014</v>
      </c>
      <c r="H118" s="20">
        <v>2014</v>
      </c>
      <c r="I118" s="20">
        <v>2014</v>
      </c>
      <c r="J118" s="20">
        <v>2015</v>
      </c>
      <c r="K118" s="20">
        <v>2015</v>
      </c>
      <c r="L118" s="20">
        <v>2015</v>
      </c>
      <c r="M118" s="22">
        <v>2016</v>
      </c>
      <c r="N118" s="22">
        <v>2016</v>
      </c>
      <c r="O118" s="22">
        <v>2015</v>
      </c>
      <c r="P118" s="22">
        <v>2015</v>
      </c>
      <c r="Q118" s="22">
        <v>2014</v>
      </c>
      <c r="R118" s="22">
        <v>2011</v>
      </c>
      <c r="S118" s="22">
        <v>2016</v>
      </c>
      <c r="T118" s="22">
        <v>2013</v>
      </c>
      <c r="U118" s="22">
        <v>2014</v>
      </c>
      <c r="V118" s="22">
        <v>2014</v>
      </c>
      <c r="W118" s="22">
        <v>2015</v>
      </c>
      <c r="X118" s="22">
        <v>2011</v>
      </c>
      <c r="Y118" s="22">
        <v>2010</v>
      </c>
      <c r="Z118" s="22">
        <v>2014</v>
      </c>
      <c r="AA118" s="22">
        <v>2014</v>
      </c>
      <c r="AB118" s="22">
        <v>2014</v>
      </c>
      <c r="AC118" s="22">
        <v>2014</v>
      </c>
      <c r="AD118" s="22">
        <v>2015</v>
      </c>
      <c r="AE118" s="22" t="s">
        <v>17</v>
      </c>
      <c r="AF118" s="22">
        <v>2014</v>
      </c>
      <c r="AG118" s="21">
        <v>2007</v>
      </c>
      <c r="AH118" s="22">
        <v>2014</v>
      </c>
      <c r="AI118" s="22">
        <v>2015</v>
      </c>
      <c r="AJ118" s="22">
        <v>2016</v>
      </c>
      <c r="AK118" s="23" t="s">
        <v>17</v>
      </c>
      <c r="AL118" s="23">
        <v>2015</v>
      </c>
      <c r="AM118" s="22">
        <v>2015</v>
      </c>
      <c r="AN118" s="22">
        <v>2014</v>
      </c>
      <c r="AO118" s="22">
        <v>2014</v>
      </c>
      <c r="AP118" s="22">
        <v>2014</v>
      </c>
      <c r="AQ118" s="22">
        <v>2014</v>
      </c>
      <c r="AR118" s="22">
        <v>2011</v>
      </c>
      <c r="AS118" s="22">
        <v>2014</v>
      </c>
      <c r="AT118" s="22">
        <v>2015</v>
      </c>
      <c r="AU118" s="22">
        <v>2012</v>
      </c>
      <c r="AV118" s="22">
        <v>2011</v>
      </c>
      <c r="AW118" s="22">
        <v>2014</v>
      </c>
      <c r="AX118" s="22">
        <v>2014</v>
      </c>
      <c r="AY118" s="22">
        <v>2014</v>
      </c>
      <c r="AZ118" s="22">
        <v>2015</v>
      </c>
      <c r="BA118" s="22">
        <v>2015</v>
      </c>
      <c r="BB118" s="22">
        <v>2015</v>
      </c>
      <c r="BC118" s="22">
        <v>2015</v>
      </c>
      <c r="BD118" s="22">
        <v>2014</v>
      </c>
      <c r="BE118" s="22">
        <v>2014</v>
      </c>
      <c r="BF118" s="10"/>
    </row>
    <row r="119" spans="1:58" x14ac:dyDescent="0.35">
      <c r="A119" s="16" t="s">
        <v>1093</v>
      </c>
      <c r="B119" s="11" t="s">
        <v>9654</v>
      </c>
      <c r="C119" s="20">
        <v>2014</v>
      </c>
      <c r="D119" s="20">
        <v>2014</v>
      </c>
      <c r="E119" s="20">
        <v>2014</v>
      </c>
      <c r="F119" s="20">
        <v>2014</v>
      </c>
      <c r="G119" s="20">
        <v>2014</v>
      </c>
      <c r="H119" s="20">
        <v>2014</v>
      </c>
      <c r="I119" s="20">
        <v>2014</v>
      </c>
      <c r="J119" s="20">
        <v>2015</v>
      </c>
      <c r="K119" s="20">
        <v>2015</v>
      </c>
      <c r="L119" s="20">
        <v>2015</v>
      </c>
      <c r="M119" s="22">
        <v>2016</v>
      </c>
      <c r="N119" s="22">
        <v>2016</v>
      </c>
      <c r="O119" s="22">
        <v>2015</v>
      </c>
      <c r="P119" s="22">
        <v>2015</v>
      </c>
      <c r="Q119" s="22">
        <v>2014</v>
      </c>
      <c r="R119" s="22">
        <v>2011</v>
      </c>
      <c r="S119" s="22">
        <v>2016</v>
      </c>
      <c r="T119" s="22">
        <v>2013</v>
      </c>
      <c r="U119" s="22">
        <v>2014</v>
      </c>
      <c r="V119" s="22">
        <v>2014</v>
      </c>
      <c r="W119" s="22">
        <v>2015</v>
      </c>
      <c r="X119" s="22">
        <v>2011</v>
      </c>
      <c r="Y119" s="22">
        <v>2012</v>
      </c>
      <c r="Z119" s="22">
        <v>2014</v>
      </c>
      <c r="AA119" s="22">
        <v>2014</v>
      </c>
      <c r="AB119" s="22">
        <v>2014</v>
      </c>
      <c r="AC119" s="22">
        <v>2014</v>
      </c>
      <c r="AD119" s="22">
        <v>2015</v>
      </c>
      <c r="AE119" s="22">
        <v>2012</v>
      </c>
      <c r="AF119" s="22">
        <v>2014</v>
      </c>
      <c r="AG119" s="21">
        <v>2009</v>
      </c>
      <c r="AH119" s="22">
        <v>2014</v>
      </c>
      <c r="AI119" s="22">
        <v>2015</v>
      </c>
      <c r="AJ119" s="22">
        <v>2016</v>
      </c>
      <c r="AK119" s="23" t="s">
        <v>17</v>
      </c>
      <c r="AL119" s="23">
        <v>2015</v>
      </c>
      <c r="AM119" s="22">
        <v>2015</v>
      </c>
      <c r="AN119" s="22">
        <v>2014</v>
      </c>
      <c r="AO119" s="22">
        <v>2014</v>
      </c>
      <c r="AP119" s="22">
        <v>2012</v>
      </c>
      <c r="AQ119" s="22">
        <v>2012</v>
      </c>
      <c r="AR119" s="22">
        <v>2015</v>
      </c>
      <c r="AS119" s="22">
        <v>2014</v>
      </c>
      <c r="AT119" s="22">
        <v>2015</v>
      </c>
      <c r="AU119" s="22">
        <v>2012</v>
      </c>
      <c r="AV119" s="22">
        <v>2009</v>
      </c>
      <c r="AW119" s="22">
        <v>2014</v>
      </c>
      <c r="AX119" s="22">
        <v>2014</v>
      </c>
      <c r="AY119" s="22">
        <v>2014</v>
      </c>
      <c r="AZ119" s="22">
        <v>2015</v>
      </c>
      <c r="BA119" s="22">
        <v>2015</v>
      </c>
      <c r="BB119" s="22">
        <v>2015</v>
      </c>
      <c r="BC119" s="22">
        <v>2015</v>
      </c>
      <c r="BD119" s="22">
        <v>2014</v>
      </c>
      <c r="BE119" s="22">
        <v>2014</v>
      </c>
      <c r="BF119" s="10"/>
    </row>
    <row r="120" spans="1:58" x14ac:dyDescent="0.35">
      <c r="A120" s="16" t="s">
        <v>1528</v>
      </c>
      <c r="B120" s="11" t="s">
        <v>9649</v>
      </c>
      <c r="C120" s="20">
        <v>2014</v>
      </c>
      <c r="D120" s="20">
        <v>2014</v>
      </c>
      <c r="E120" s="20">
        <v>2014</v>
      </c>
      <c r="F120" s="20">
        <v>2014</v>
      </c>
      <c r="G120" s="20">
        <v>2014</v>
      </c>
      <c r="H120" s="20">
        <v>2014</v>
      </c>
      <c r="I120" s="20">
        <v>2014</v>
      </c>
      <c r="J120" s="20">
        <v>2015</v>
      </c>
      <c r="K120" s="20">
        <v>2015</v>
      </c>
      <c r="L120" s="20">
        <v>2015</v>
      </c>
      <c r="M120" s="22">
        <v>2016</v>
      </c>
      <c r="N120" s="22">
        <v>2016</v>
      </c>
      <c r="O120" s="22">
        <v>2015</v>
      </c>
      <c r="P120" s="22">
        <v>2015</v>
      </c>
      <c r="Q120" s="22">
        <v>2014</v>
      </c>
      <c r="R120" s="22" t="s">
        <v>17</v>
      </c>
      <c r="S120" s="22">
        <v>2016</v>
      </c>
      <c r="T120" s="22">
        <v>2013</v>
      </c>
      <c r="U120" s="22">
        <v>2014</v>
      </c>
      <c r="V120" s="22">
        <v>2014</v>
      </c>
      <c r="W120" s="22">
        <v>2015</v>
      </c>
      <c r="X120" s="22">
        <v>2009</v>
      </c>
      <c r="Y120" s="22">
        <v>2012</v>
      </c>
      <c r="Z120" s="22">
        <v>2014</v>
      </c>
      <c r="AA120" s="22">
        <v>2014</v>
      </c>
      <c r="AB120" s="22">
        <v>2014</v>
      </c>
      <c r="AC120" s="22">
        <v>2014</v>
      </c>
      <c r="AD120" s="22">
        <v>2015</v>
      </c>
      <c r="AE120" s="22">
        <v>2012</v>
      </c>
      <c r="AF120" s="22">
        <v>2014</v>
      </c>
      <c r="AG120" s="21" t="s">
        <v>17</v>
      </c>
      <c r="AH120" s="22">
        <v>2014</v>
      </c>
      <c r="AI120" s="22">
        <v>2015</v>
      </c>
      <c r="AJ120" s="22">
        <v>2016</v>
      </c>
      <c r="AK120" s="23">
        <v>2015</v>
      </c>
      <c r="AL120" s="23">
        <v>2015</v>
      </c>
      <c r="AM120" s="22">
        <v>2015</v>
      </c>
      <c r="AN120" s="22">
        <v>2014</v>
      </c>
      <c r="AO120" s="22">
        <v>2014</v>
      </c>
      <c r="AP120" s="22">
        <v>2013</v>
      </c>
      <c r="AQ120" s="22">
        <v>2013</v>
      </c>
      <c r="AR120" s="22">
        <v>2009</v>
      </c>
      <c r="AS120" s="22">
        <v>2014</v>
      </c>
      <c r="AT120" s="22">
        <v>2015</v>
      </c>
      <c r="AU120" s="22">
        <v>2012</v>
      </c>
      <c r="AV120" s="22">
        <v>2013</v>
      </c>
      <c r="AW120" s="22">
        <v>2014</v>
      </c>
      <c r="AX120" s="22">
        <v>2014</v>
      </c>
      <c r="AY120" s="22">
        <v>2014</v>
      </c>
      <c r="AZ120" s="22">
        <v>2015</v>
      </c>
      <c r="BA120" s="22">
        <v>2015</v>
      </c>
      <c r="BB120" s="22">
        <v>2015</v>
      </c>
      <c r="BC120" s="22">
        <v>2015</v>
      </c>
      <c r="BD120" s="22">
        <v>2014</v>
      </c>
      <c r="BE120" s="22">
        <v>2014</v>
      </c>
      <c r="BF120" s="10"/>
    </row>
    <row r="121" spans="1:58" x14ac:dyDescent="0.35">
      <c r="A121" s="16" t="s">
        <v>412</v>
      </c>
      <c r="B121" s="11" t="s">
        <v>9662</v>
      </c>
      <c r="C121" s="20">
        <v>2014</v>
      </c>
      <c r="D121" s="20">
        <v>2014</v>
      </c>
      <c r="E121" s="20">
        <v>2014</v>
      </c>
      <c r="F121" s="20">
        <v>2014</v>
      </c>
      <c r="G121" s="20">
        <v>2014</v>
      </c>
      <c r="H121" s="20">
        <v>2014</v>
      </c>
      <c r="I121" s="20">
        <v>2014</v>
      </c>
      <c r="J121" s="20">
        <v>2015</v>
      </c>
      <c r="K121" s="20">
        <v>2015</v>
      </c>
      <c r="L121" s="20">
        <v>2015</v>
      </c>
      <c r="M121" s="22">
        <v>2016</v>
      </c>
      <c r="N121" s="22">
        <v>2016</v>
      </c>
      <c r="O121" s="22">
        <v>2015</v>
      </c>
      <c r="P121" s="22">
        <v>2015</v>
      </c>
      <c r="Q121" s="22">
        <v>2014</v>
      </c>
      <c r="R121" s="22">
        <v>2013</v>
      </c>
      <c r="S121" s="22">
        <v>2016</v>
      </c>
      <c r="T121" s="22">
        <v>2013</v>
      </c>
      <c r="U121" s="22">
        <v>2014</v>
      </c>
      <c r="V121" s="22">
        <v>2014</v>
      </c>
      <c r="W121" s="22">
        <v>2015</v>
      </c>
      <c r="X121" s="22">
        <v>2013</v>
      </c>
      <c r="Y121" s="22">
        <v>2010</v>
      </c>
      <c r="Z121" s="22">
        <v>2014</v>
      </c>
      <c r="AA121" s="22">
        <v>2014</v>
      </c>
      <c r="AB121" s="22">
        <v>2014</v>
      </c>
      <c r="AC121" s="22">
        <v>2014</v>
      </c>
      <c r="AD121" s="22">
        <v>2015</v>
      </c>
      <c r="AE121" s="22">
        <v>2012</v>
      </c>
      <c r="AF121" s="22">
        <v>2014</v>
      </c>
      <c r="AG121" s="21">
        <v>2009</v>
      </c>
      <c r="AH121" s="22">
        <v>2014</v>
      </c>
      <c r="AI121" s="22">
        <v>2015</v>
      </c>
      <c r="AJ121" s="22">
        <v>2016</v>
      </c>
      <c r="AK121" s="23" t="s">
        <v>17</v>
      </c>
      <c r="AL121" s="23">
        <v>2015</v>
      </c>
      <c r="AM121" s="22">
        <v>2015</v>
      </c>
      <c r="AN121" s="22">
        <v>2014</v>
      </c>
      <c r="AO121" s="22">
        <v>2014</v>
      </c>
      <c r="AP121" s="22">
        <v>2013</v>
      </c>
      <c r="AQ121" s="22">
        <v>2013</v>
      </c>
      <c r="AR121" s="22">
        <v>2009</v>
      </c>
      <c r="AS121" s="22">
        <v>2014</v>
      </c>
      <c r="AT121" s="22">
        <v>2015</v>
      </c>
      <c r="AU121" s="22">
        <v>2012</v>
      </c>
      <c r="AV121" s="22">
        <v>2007</v>
      </c>
      <c r="AW121" s="22">
        <v>2014</v>
      </c>
      <c r="AX121" s="22">
        <v>2014</v>
      </c>
      <c r="AY121" s="22">
        <v>2014</v>
      </c>
      <c r="AZ121" s="22">
        <v>2015</v>
      </c>
      <c r="BA121" s="22">
        <v>2015</v>
      </c>
      <c r="BB121" s="22">
        <v>2015</v>
      </c>
      <c r="BC121" s="22">
        <v>2015</v>
      </c>
      <c r="BD121" s="22">
        <v>2014</v>
      </c>
      <c r="BE121" s="22">
        <v>2014</v>
      </c>
      <c r="BF121" s="10"/>
    </row>
    <row r="122" spans="1:58" x14ac:dyDescent="0.35">
      <c r="A122" s="16" t="s">
        <v>9674</v>
      </c>
      <c r="B122" s="11" t="s">
        <v>9675</v>
      </c>
      <c r="C122" s="20">
        <v>2014</v>
      </c>
      <c r="D122" s="20">
        <v>2014</v>
      </c>
      <c r="E122" s="20">
        <v>2014</v>
      </c>
      <c r="F122" s="20">
        <v>2014</v>
      </c>
      <c r="G122" s="20">
        <v>2014</v>
      </c>
      <c r="H122" s="20">
        <v>2014</v>
      </c>
      <c r="I122" s="20">
        <v>2014</v>
      </c>
      <c r="J122" s="20">
        <v>2015</v>
      </c>
      <c r="K122" s="20">
        <v>2015</v>
      </c>
      <c r="L122" s="20">
        <v>2015</v>
      </c>
      <c r="M122" s="22">
        <v>2016</v>
      </c>
      <c r="N122" s="22">
        <v>2016</v>
      </c>
      <c r="O122" s="22">
        <v>2015</v>
      </c>
      <c r="P122" s="22">
        <v>2015</v>
      </c>
      <c r="Q122" s="22" t="s">
        <v>17</v>
      </c>
      <c r="R122" s="22" t="s">
        <v>17</v>
      </c>
      <c r="S122" s="22">
        <v>2016</v>
      </c>
      <c r="T122" s="22">
        <v>2013</v>
      </c>
      <c r="U122" s="22">
        <v>2014</v>
      </c>
      <c r="V122" s="22" t="s">
        <v>17</v>
      </c>
      <c r="W122" s="22">
        <v>2015</v>
      </c>
      <c r="X122" s="22">
        <v>2007</v>
      </c>
      <c r="Y122" s="22">
        <v>2010</v>
      </c>
      <c r="Z122" s="22">
        <v>2014</v>
      </c>
      <c r="AA122" s="22">
        <v>2014</v>
      </c>
      <c r="AB122" s="22" t="s">
        <v>17</v>
      </c>
      <c r="AC122" s="22">
        <v>2014</v>
      </c>
      <c r="AD122" s="22">
        <v>2015</v>
      </c>
      <c r="AE122" s="22" t="s">
        <v>17</v>
      </c>
      <c r="AF122" s="22" t="s">
        <v>17</v>
      </c>
      <c r="AG122" s="21" t="s">
        <v>17</v>
      </c>
      <c r="AH122" s="22">
        <v>2014</v>
      </c>
      <c r="AI122" s="22">
        <v>2015</v>
      </c>
      <c r="AJ122" s="22">
        <v>2016</v>
      </c>
      <c r="AK122" s="23" t="s">
        <v>17</v>
      </c>
      <c r="AL122" s="23">
        <v>2015</v>
      </c>
      <c r="AM122" s="22">
        <v>2015</v>
      </c>
      <c r="AN122" s="22">
        <v>2014</v>
      </c>
      <c r="AO122" s="22">
        <v>2014</v>
      </c>
      <c r="AP122" s="22" t="s">
        <v>17</v>
      </c>
      <c r="AQ122" s="22" t="s">
        <v>17</v>
      </c>
      <c r="AR122" s="22">
        <v>2011</v>
      </c>
      <c r="AS122" s="22">
        <v>2013</v>
      </c>
      <c r="AT122" s="22" t="s">
        <v>17</v>
      </c>
      <c r="AU122" s="22" t="s">
        <v>17</v>
      </c>
      <c r="AV122" s="22" t="s">
        <v>17</v>
      </c>
      <c r="AW122" s="22">
        <v>2011</v>
      </c>
      <c r="AX122" s="22">
        <v>2011</v>
      </c>
      <c r="AY122" s="22">
        <v>2014</v>
      </c>
      <c r="AZ122" s="22">
        <v>2015</v>
      </c>
      <c r="BA122" s="22">
        <v>2015</v>
      </c>
      <c r="BB122" s="22">
        <v>2015</v>
      </c>
      <c r="BC122" s="22">
        <v>2015</v>
      </c>
      <c r="BD122" s="22">
        <v>2014</v>
      </c>
      <c r="BE122" s="22">
        <v>2014</v>
      </c>
      <c r="BF122" s="10"/>
    </row>
    <row r="123" spans="1:58" x14ac:dyDescent="0.35">
      <c r="A123" s="16" t="s">
        <v>9672</v>
      </c>
      <c r="B123" s="11" t="s">
        <v>9673</v>
      </c>
      <c r="C123" s="20">
        <v>2014</v>
      </c>
      <c r="D123" s="20">
        <v>2014</v>
      </c>
      <c r="E123" s="20">
        <v>2014</v>
      </c>
      <c r="F123" s="20">
        <v>2014</v>
      </c>
      <c r="G123" s="20">
        <v>2014</v>
      </c>
      <c r="H123" s="20">
        <v>2014</v>
      </c>
      <c r="I123" s="20">
        <v>2014</v>
      </c>
      <c r="J123" s="20">
        <v>2015</v>
      </c>
      <c r="K123" s="20">
        <v>2015</v>
      </c>
      <c r="L123" s="20">
        <v>2015</v>
      </c>
      <c r="M123" s="22">
        <v>2016</v>
      </c>
      <c r="N123" s="22">
        <v>2016</v>
      </c>
      <c r="O123" s="22">
        <v>2015</v>
      </c>
      <c r="P123" s="22">
        <v>2015</v>
      </c>
      <c r="Q123" s="22">
        <v>2014</v>
      </c>
      <c r="R123" s="22">
        <v>2011</v>
      </c>
      <c r="S123" s="22">
        <v>2016</v>
      </c>
      <c r="T123" s="22">
        <v>2013</v>
      </c>
      <c r="U123" s="22">
        <v>2014</v>
      </c>
      <c r="V123" s="22">
        <v>2014</v>
      </c>
      <c r="W123" s="22">
        <v>2015</v>
      </c>
      <c r="X123" s="22">
        <v>2011</v>
      </c>
      <c r="Y123" s="22" t="s">
        <v>17</v>
      </c>
      <c r="Z123" s="22">
        <v>2014</v>
      </c>
      <c r="AA123" s="22">
        <v>2014</v>
      </c>
      <c r="AB123" s="22">
        <v>2014</v>
      </c>
      <c r="AC123" s="22">
        <v>2014</v>
      </c>
      <c r="AD123" s="22">
        <v>2015</v>
      </c>
      <c r="AE123" s="22">
        <v>2012</v>
      </c>
      <c r="AF123" s="22">
        <v>2014</v>
      </c>
      <c r="AG123" s="21">
        <v>2010</v>
      </c>
      <c r="AH123" s="22">
        <v>2014</v>
      </c>
      <c r="AI123" s="22">
        <v>2015</v>
      </c>
      <c r="AJ123" s="22">
        <v>2016</v>
      </c>
      <c r="AK123" s="23">
        <v>2015</v>
      </c>
      <c r="AL123" s="23">
        <v>2015</v>
      </c>
      <c r="AM123" s="22">
        <v>2015</v>
      </c>
      <c r="AN123" s="22">
        <v>2014</v>
      </c>
      <c r="AO123" s="22">
        <v>2014</v>
      </c>
      <c r="AP123" s="22">
        <v>2014</v>
      </c>
      <c r="AQ123" s="22">
        <v>2014</v>
      </c>
      <c r="AR123" s="22">
        <v>2015</v>
      </c>
      <c r="AS123" s="22">
        <v>2014</v>
      </c>
      <c r="AT123" s="22">
        <v>2015</v>
      </c>
      <c r="AU123" s="22">
        <v>2012</v>
      </c>
      <c r="AV123" s="22">
        <v>2011</v>
      </c>
      <c r="AW123" s="22">
        <v>2014</v>
      </c>
      <c r="AX123" s="22">
        <v>2014</v>
      </c>
      <c r="AY123" s="22">
        <v>2014</v>
      </c>
      <c r="AZ123" s="22">
        <v>2015</v>
      </c>
      <c r="BA123" s="22">
        <v>2015</v>
      </c>
      <c r="BB123" s="22">
        <v>2015</v>
      </c>
      <c r="BC123" s="22">
        <v>2015</v>
      </c>
      <c r="BD123" s="22">
        <v>2014</v>
      </c>
      <c r="BE123" s="22">
        <v>2014</v>
      </c>
      <c r="BF123" s="10"/>
    </row>
    <row r="124" spans="1:58" x14ac:dyDescent="0.35">
      <c r="A124" s="16" t="s">
        <v>9668</v>
      </c>
      <c r="B124" s="11" t="s">
        <v>9669</v>
      </c>
      <c r="C124" s="20">
        <v>2014</v>
      </c>
      <c r="D124" s="20">
        <v>2014</v>
      </c>
      <c r="E124" s="20">
        <v>2014</v>
      </c>
      <c r="F124" s="20">
        <v>2014</v>
      </c>
      <c r="G124" s="20">
        <v>2014</v>
      </c>
      <c r="H124" s="20">
        <v>2014</v>
      </c>
      <c r="I124" s="20">
        <v>2014</v>
      </c>
      <c r="J124" s="20">
        <v>2015</v>
      </c>
      <c r="K124" s="20">
        <v>2015</v>
      </c>
      <c r="L124" s="20">
        <v>2015</v>
      </c>
      <c r="M124" s="22">
        <v>2016</v>
      </c>
      <c r="N124" s="22">
        <v>2016</v>
      </c>
      <c r="O124" s="22">
        <v>2015</v>
      </c>
      <c r="P124" s="22">
        <v>2015</v>
      </c>
      <c r="Q124" s="22">
        <v>2014</v>
      </c>
      <c r="R124" s="22" t="s">
        <v>17</v>
      </c>
      <c r="S124" s="22">
        <v>2016</v>
      </c>
      <c r="T124" s="22">
        <v>2013</v>
      </c>
      <c r="U124" s="22">
        <v>2014</v>
      </c>
      <c r="V124" s="22" t="s">
        <v>17</v>
      </c>
      <c r="W124" s="22">
        <v>2015</v>
      </c>
      <c r="X124" s="22" t="s">
        <v>17</v>
      </c>
      <c r="Y124" s="22">
        <v>2010</v>
      </c>
      <c r="Z124" s="22">
        <v>2014</v>
      </c>
      <c r="AA124" s="22">
        <v>2014</v>
      </c>
      <c r="AB124" s="22" t="s">
        <v>17</v>
      </c>
      <c r="AC124" s="22">
        <v>2014</v>
      </c>
      <c r="AD124" s="22">
        <v>2015</v>
      </c>
      <c r="AE124" s="22" t="s">
        <v>17</v>
      </c>
      <c r="AF124" s="22">
        <v>2014</v>
      </c>
      <c r="AG124" s="21">
        <v>2012</v>
      </c>
      <c r="AH124" s="22">
        <v>2014</v>
      </c>
      <c r="AI124" s="22">
        <v>2015</v>
      </c>
      <c r="AJ124" s="22">
        <v>2016</v>
      </c>
      <c r="AK124" s="23" t="s">
        <v>17</v>
      </c>
      <c r="AL124" s="23">
        <v>2015</v>
      </c>
      <c r="AM124" s="22">
        <v>2015</v>
      </c>
      <c r="AN124" s="22">
        <v>2014</v>
      </c>
      <c r="AO124" s="22">
        <v>2014</v>
      </c>
      <c r="AP124" s="22">
        <v>2014</v>
      </c>
      <c r="AQ124" s="22">
        <v>2014</v>
      </c>
      <c r="AR124" s="22">
        <v>2015</v>
      </c>
      <c r="AS124" s="22">
        <v>2014</v>
      </c>
      <c r="AT124" s="22">
        <v>2015</v>
      </c>
      <c r="AU124" s="22">
        <v>2012</v>
      </c>
      <c r="AV124" s="22" t="s">
        <v>17</v>
      </c>
      <c r="AW124" s="22">
        <v>2014</v>
      </c>
      <c r="AX124" s="22">
        <v>2014</v>
      </c>
      <c r="AY124" s="22">
        <v>2014</v>
      </c>
      <c r="AZ124" s="22">
        <v>2015</v>
      </c>
      <c r="BA124" s="22">
        <v>2015</v>
      </c>
      <c r="BB124" s="22">
        <v>2015</v>
      </c>
      <c r="BC124" s="22">
        <v>2015</v>
      </c>
      <c r="BD124" s="22">
        <v>2014</v>
      </c>
      <c r="BE124" s="22">
        <v>2014</v>
      </c>
      <c r="BF124" s="10"/>
    </row>
    <row r="125" spans="1:58" x14ac:dyDescent="0.35">
      <c r="A125" s="16" t="s">
        <v>9676</v>
      </c>
      <c r="B125" s="11" t="s">
        <v>9677</v>
      </c>
      <c r="C125" s="20">
        <v>2014</v>
      </c>
      <c r="D125" s="20">
        <v>2014</v>
      </c>
      <c r="E125" s="20">
        <v>2014</v>
      </c>
      <c r="F125" s="20">
        <v>2014</v>
      </c>
      <c r="G125" s="20">
        <v>2014</v>
      </c>
      <c r="H125" s="20">
        <v>2014</v>
      </c>
      <c r="I125" s="20">
        <v>2014</v>
      </c>
      <c r="J125" s="20">
        <v>2015</v>
      </c>
      <c r="K125" s="20">
        <v>2015</v>
      </c>
      <c r="L125" s="20">
        <v>2015</v>
      </c>
      <c r="M125" s="22">
        <v>2016</v>
      </c>
      <c r="N125" s="22">
        <v>2016</v>
      </c>
      <c r="O125" s="22">
        <v>2015</v>
      </c>
      <c r="P125" s="22">
        <v>2015</v>
      </c>
      <c r="Q125" s="22">
        <v>2014</v>
      </c>
      <c r="R125" s="22" t="s">
        <v>17</v>
      </c>
      <c r="S125" s="22">
        <v>2016</v>
      </c>
      <c r="T125" s="22">
        <v>2013</v>
      </c>
      <c r="U125" s="22">
        <v>2014</v>
      </c>
      <c r="V125" s="22" t="s">
        <v>17</v>
      </c>
      <c r="W125" s="22">
        <v>2015</v>
      </c>
      <c r="X125" s="22" t="s">
        <v>17</v>
      </c>
      <c r="Y125" s="22">
        <v>2010</v>
      </c>
      <c r="Z125" s="22">
        <v>2014</v>
      </c>
      <c r="AA125" s="22">
        <v>2014</v>
      </c>
      <c r="AB125" s="22" t="s">
        <v>17</v>
      </c>
      <c r="AC125" s="22">
        <v>2014</v>
      </c>
      <c r="AD125" s="22">
        <v>2015</v>
      </c>
      <c r="AE125" s="22" t="s">
        <v>17</v>
      </c>
      <c r="AF125" s="22">
        <v>2014</v>
      </c>
      <c r="AG125" s="21" t="s">
        <v>17</v>
      </c>
      <c r="AH125" s="22">
        <v>2014</v>
      </c>
      <c r="AI125" s="22">
        <v>2015</v>
      </c>
      <c r="AJ125" s="22">
        <v>2016</v>
      </c>
      <c r="AK125" s="23" t="s">
        <v>17</v>
      </c>
      <c r="AL125" s="23">
        <v>2015</v>
      </c>
      <c r="AM125" s="22">
        <v>2015</v>
      </c>
      <c r="AN125" s="22">
        <v>2014</v>
      </c>
      <c r="AO125" s="22">
        <v>2014</v>
      </c>
      <c r="AP125" s="22">
        <v>2012</v>
      </c>
      <c r="AQ125" s="22" t="s">
        <v>17</v>
      </c>
      <c r="AR125" s="22">
        <v>2015</v>
      </c>
      <c r="AS125" s="22">
        <v>2014</v>
      </c>
      <c r="AT125" s="22">
        <v>2015</v>
      </c>
      <c r="AU125" s="22">
        <v>2012</v>
      </c>
      <c r="AV125" s="22" t="s">
        <v>17</v>
      </c>
      <c r="AW125" s="22">
        <v>2014</v>
      </c>
      <c r="AX125" s="22">
        <v>2014</v>
      </c>
      <c r="AY125" s="22">
        <v>2014</v>
      </c>
      <c r="AZ125" s="22" t="s">
        <v>17</v>
      </c>
      <c r="BA125" s="22">
        <v>2015</v>
      </c>
      <c r="BB125" s="22">
        <v>2015</v>
      </c>
      <c r="BC125" s="22">
        <v>2015</v>
      </c>
      <c r="BD125" s="22">
        <v>2014</v>
      </c>
      <c r="BE125" s="22">
        <v>2014</v>
      </c>
      <c r="BF125" s="10"/>
    </row>
    <row r="126" spans="1:58" x14ac:dyDescent="0.35">
      <c r="A126" s="16" t="s">
        <v>800</v>
      </c>
      <c r="B126" s="11" t="s">
        <v>9665</v>
      </c>
      <c r="C126" s="20">
        <v>2014</v>
      </c>
      <c r="D126" s="20">
        <v>2014</v>
      </c>
      <c r="E126" s="20">
        <v>2014</v>
      </c>
      <c r="F126" s="20">
        <v>2014</v>
      </c>
      <c r="G126" s="20">
        <v>2014</v>
      </c>
      <c r="H126" s="20">
        <v>2014</v>
      </c>
      <c r="I126" s="20">
        <v>2014</v>
      </c>
      <c r="J126" s="20">
        <v>2015</v>
      </c>
      <c r="K126" s="20">
        <v>2015</v>
      </c>
      <c r="L126" s="20">
        <v>2015</v>
      </c>
      <c r="M126" s="22">
        <v>2016</v>
      </c>
      <c r="N126" s="22">
        <v>2016</v>
      </c>
      <c r="O126" s="22">
        <v>2015</v>
      </c>
      <c r="P126" s="22">
        <v>2015</v>
      </c>
      <c r="Q126" s="22">
        <v>2014</v>
      </c>
      <c r="R126" s="22">
        <v>2012</v>
      </c>
      <c r="S126" s="22">
        <v>2016</v>
      </c>
      <c r="T126" s="22">
        <v>2013</v>
      </c>
      <c r="U126" s="22">
        <v>2014</v>
      </c>
      <c r="V126" s="22">
        <v>2014</v>
      </c>
      <c r="W126" s="22">
        <v>2015</v>
      </c>
      <c r="X126" s="22">
        <v>2006</v>
      </c>
      <c r="Y126" s="22">
        <v>2014</v>
      </c>
      <c r="Z126" s="22">
        <v>2014</v>
      </c>
      <c r="AA126" s="22">
        <v>2014</v>
      </c>
      <c r="AB126" s="22">
        <v>2014</v>
      </c>
      <c r="AC126" s="22">
        <v>2014</v>
      </c>
      <c r="AD126" s="22">
        <v>2015</v>
      </c>
      <c r="AE126" s="22">
        <v>2012</v>
      </c>
      <c r="AF126" s="22">
        <v>2014</v>
      </c>
      <c r="AG126" s="21">
        <v>2009</v>
      </c>
      <c r="AH126" s="22">
        <v>2014</v>
      </c>
      <c r="AI126" s="22">
        <v>2015</v>
      </c>
      <c r="AJ126" s="22">
        <v>2016</v>
      </c>
      <c r="AK126" s="23" t="s">
        <v>17</v>
      </c>
      <c r="AL126" s="23">
        <v>2015</v>
      </c>
      <c r="AM126" s="22">
        <v>2015</v>
      </c>
      <c r="AN126" s="22">
        <v>2014</v>
      </c>
      <c r="AO126" s="22">
        <v>2014</v>
      </c>
      <c r="AP126" s="22">
        <v>2014</v>
      </c>
      <c r="AQ126" s="22">
        <v>2014</v>
      </c>
      <c r="AR126" s="22">
        <v>2009</v>
      </c>
      <c r="AS126" s="22">
        <v>2014</v>
      </c>
      <c r="AT126" s="22">
        <v>2015</v>
      </c>
      <c r="AU126" s="22">
        <v>2012</v>
      </c>
      <c r="AV126" s="22" t="s">
        <v>17</v>
      </c>
      <c r="AW126" s="22">
        <v>2014</v>
      </c>
      <c r="AX126" s="22">
        <v>2014</v>
      </c>
      <c r="AY126" s="22">
        <v>2014</v>
      </c>
      <c r="AZ126" s="22">
        <v>2015</v>
      </c>
      <c r="BA126" s="22">
        <v>2015</v>
      </c>
      <c r="BB126" s="22">
        <v>2015</v>
      </c>
      <c r="BC126" s="22">
        <v>2015</v>
      </c>
      <c r="BD126" s="22">
        <v>2014</v>
      </c>
      <c r="BE126" s="22">
        <v>2014</v>
      </c>
      <c r="BF126" s="10"/>
    </row>
    <row r="127" spans="1:58" x14ac:dyDescent="0.35">
      <c r="A127" s="16" t="s">
        <v>91</v>
      </c>
      <c r="B127" s="11" t="s">
        <v>9663</v>
      </c>
      <c r="C127" s="20">
        <v>2014</v>
      </c>
      <c r="D127" s="20">
        <v>2014</v>
      </c>
      <c r="E127" s="20">
        <v>2014</v>
      </c>
      <c r="F127" s="20">
        <v>2014</v>
      </c>
      <c r="G127" s="20">
        <v>2014</v>
      </c>
      <c r="H127" s="20">
        <v>2014</v>
      </c>
      <c r="I127" s="20">
        <v>2014</v>
      </c>
      <c r="J127" s="20">
        <v>2015</v>
      </c>
      <c r="K127" s="20">
        <v>2015</v>
      </c>
      <c r="L127" s="20">
        <v>2015</v>
      </c>
      <c r="M127" s="22">
        <v>2016</v>
      </c>
      <c r="N127" s="22">
        <v>2016</v>
      </c>
      <c r="O127" s="22">
        <v>2015</v>
      </c>
      <c r="P127" s="22">
        <v>2015</v>
      </c>
      <c r="Q127" s="22">
        <v>2014</v>
      </c>
      <c r="R127" s="22">
        <v>2012</v>
      </c>
      <c r="S127" s="22">
        <v>2016</v>
      </c>
      <c r="T127" s="22">
        <v>2013</v>
      </c>
      <c r="U127" s="22">
        <v>2014</v>
      </c>
      <c r="V127" s="22">
        <v>2014</v>
      </c>
      <c r="W127" s="22">
        <v>2015</v>
      </c>
      <c r="X127" s="22">
        <v>2012</v>
      </c>
      <c r="Y127" s="22">
        <v>2010</v>
      </c>
      <c r="Z127" s="22">
        <v>2014</v>
      </c>
      <c r="AA127" s="22">
        <v>2014</v>
      </c>
      <c r="AB127" s="22">
        <v>2014</v>
      </c>
      <c r="AC127" s="22">
        <v>2014</v>
      </c>
      <c r="AD127" s="22">
        <v>2015</v>
      </c>
      <c r="AE127" s="22">
        <v>2012</v>
      </c>
      <c r="AF127" s="22">
        <v>2014</v>
      </c>
      <c r="AG127" s="21">
        <v>2011</v>
      </c>
      <c r="AH127" s="22">
        <v>2014</v>
      </c>
      <c r="AI127" s="22">
        <v>2015</v>
      </c>
      <c r="AJ127" s="22">
        <v>2016</v>
      </c>
      <c r="AK127" s="23">
        <v>2015</v>
      </c>
      <c r="AL127" s="23">
        <v>2016</v>
      </c>
      <c r="AM127" s="22">
        <v>2015</v>
      </c>
      <c r="AN127" s="22">
        <v>2014</v>
      </c>
      <c r="AO127" s="22">
        <v>2014</v>
      </c>
      <c r="AP127" s="22">
        <v>2014</v>
      </c>
      <c r="AQ127" s="22">
        <v>2014</v>
      </c>
      <c r="AR127" s="22">
        <v>2015</v>
      </c>
      <c r="AS127" s="22">
        <v>2014</v>
      </c>
      <c r="AT127" s="22">
        <v>2015</v>
      </c>
      <c r="AU127" s="22">
        <v>2012</v>
      </c>
      <c r="AV127" s="22">
        <v>2012</v>
      </c>
      <c r="AW127" s="22">
        <v>2014</v>
      </c>
      <c r="AX127" s="22">
        <v>2014</v>
      </c>
      <c r="AY127" s="22">
        <v>2014</v>
      </c>
      <c r="AZ127" s="22">
        <v>2015</v>
      </c>
      <c r="BA127" s="22">
        <v>2015</v>
      </c>
      <c r="BB127" s="22">
        <v>2015</v>
      </c>
      <c r="BC127" s="22">
        <v>2015</v>
      </c>
      <c r="BD127" s="22">
        <v>2014</v>
      </c>
      <c r="BE127" s="22">
        <v>2014</v>
      </c>
      <c r="BF127" s="10"/>
    </row>
    <row r="128" spans="1:58" x14ac:dyDescent="0.35">
      <c r="A128" s="16" t="s">
        <v>1120</v>
      </c>
      <c r="B128" s="11" t="s">
        <v>9664</v>
      </c>
      <c r="C128" s="20">
        <v>2014</v>
      </c>
      <c r="D128" s="20">
        <v>2014</v>
      </c>
      <c r="E128" s="20">
        <v>2014</v>
      </c>
      <c r="F128" s="20">
        <v>2014</v>
      </c>
      <c r="G128" s="20">
        <v>2014</v>
      </c>
      <c r="H128" s="20">
        <v>2014</v>
      </c>
      <c r="I128" s="20">
        <v>2014</v>
      </c>
      <c r="J128" s="20">
        <v>2015</v>
      </c>
      <c r="K128" s="20">
        <v>2015</v>
      </c>
      <c r="L128" s="20">
        <v>2015</v>
      </c>
      <c r="M128" s="22">
        <v>2016</v>
      </c>
      <c r="N128" s="22">
        <v>2016</v>
      </c>
      <c r="O128" s="22">
        <v>2015</v>
      </c>
      <c r="P128" s="22">
        <v>2015</v>
      </c>
      <c r="Q128" s="22">
        <v>2014</v>
      </c>
      <c r="R128" s="22">
        <v>2013</v>
      </c>
      <c r="S128" s="22">
        <v>2016</v>
      </c>
      <c r="T128" s="22">
        <v>2013</v>
      </c>
      <c r="U128" s="22">
        <v>2014</v>
      </c>
      <c r="V128" s="22">
        <v>2014</v>
      </c>
      <c r="W128" s="22">
        <v>2015</v>
      </c>
      <c r="X128" s="22">
        <v>2014</v>
      </c>
      <c r="Y128" s="22">
        <v>2010</v>
      </c>
      <c r="Z128" s="22">
        <v>2014</v>
      </c>
      <c r="AA128" s="22">
        <v>2014</v>
      </c>
      <c r="AB128" s="22">
        <v>2014</v>
      </c>
      <c r="AC128" s="22">
        <v>2014</v>
      </c>
      <c r="AD128" s="22">
        <v>2015</v>
      </c>
      <c r="AE128" s="22">
        <v>2012</v>
      </c>
      <c r="AF128" s="22" t="s">
        <v>17</v>
      </c>
      <c r="AG128" s="21">
        <v>2010</v>
      </c>
      <c r="AH128" s="22">
        <v>2014</v>
      </c>
      <c r="AI128" s="22">
        <v>2015</v>
      </c>
      <c r="AJ128" s="22">
        <v>2016</v>
      </c>
      <c r="AK128" s="23">
        <v>2016</v>
      </c>
      <c r="AL128" s="23">
        <v>2015</v>
      </c>
      <c r="AM128" s="22">
        <v>2015</v>
      </c>
      <c r="AN128" s="22">
        <v>2014</v>
      </c>
      <c r="AO128" s="22">
        <v>2014</v>
      </c>
      <c r="AP128" s="22">
        <v>2013</v>
      </c>
      <c r="AQ128" s="22">
        <v>2013</v>
      </c>
      <c r="AR128" s="22">
        <v>2015</v>
      </c>
      <c r="AS128" s="22">
        <v>2014</v>
      </c>
      <c r="AT128" s="22">
        <v>2015</v>
      </c>
      <c r="AU128" s="22">
        <v>2012</v>
      </c>
      <c r="AV128" s="22">
        <v>2008</v>
      </c>
      <c r="AW128" s="22">
        <v>2014</v>
      </c>
      <c r="AX128" s="22">
        <v>2014</v>
      </c>
      <c r="AY128" s="22">
        <v>2014</v>
      </c>
      <c r="AZ128" s="22">
        <v>2015</v>
      </c>
      <c r="BA128" s="22">
        <v>2015</v>
      </c>
      <c r="BB128" s="22">
        <v>2015</v>
      </c>
      <c r="BC128" s="22">
        <v>2015</v>
      </c>
      <c r="BD128" s="22">
        <v>2014</v>
      </c>
      <c r="BE128" s="22">
        <v>2014</v>
      </c>
      <c r="BF128" s="10"/>
    </row>
    <row r="129" spans="1:58" x14ac:dyDescent="0.35">
      <c r="A129" s="16" t="s">
        <v>9670</v>
      </c>
      <c r="B129" s="11" t="s">
        <v>9671</v>
      </c>
      <c r="C129" s="20">
        <v>2014</v>
      </c>
      <c r="D129" s="20">
        <v>2014</v>
      </c>
      <c r="E129" s="20">
        <v>2014</v>
      </c>
      <c r="F129" s="20">
        <v>2014</v>
      </c>
      <c r="G129" s="20">
        <v>2014</v>
      </c>
      <c r="H129" s="20">
        <v>2014</v>
      </c>
      <c r="I129" s="20">
        <v>2014</v>
      </c>
      <c r="J129" s="20">
        <v>2015</v>
      </c>
      <c r="K129" s="20">
        <v>2015</v>
      </c>
      <c r="L129" s="20">
        <v>2015</v>
      </c>
      <c r="M129" s="22">
        <v>2016</v>
      </c>
      <c r="N129" s="22">
        <v>2016</v>
      </c>
      <c r="O129" s="22">
        <v>2015</v>
      </c>
      <c r="P129" s="22">
        <v>2015</v>
      </c>
      <c r="Q129" s="22">
        <v>2014</v>
      </c>
      <c r="R129" s="22" t="s">
        <v>17</v>
      </c>
      <c r="S129" s="22">
        <v>2016</v>
      </c>
      <c r="T129" s="22">
        <v>2013</v>
      </c>
      <c r="U129" s="22">
        <v>2014</v>
      </c>
      <c r="V129" s="22" t="s">
        <v>17</v>
      </c>
      <c r="W129" s="22">
        <v>2015</v>
      </c>
      <c r="X129" s="22" t="s">
        <v>17</v>
      </c>
      <c r="Y129" s="22">
        <v>2012</v>
      </c>
      <c r="Z129" s="22">
        <v>2014</v>
      </c>
      <c r="AA129" s="22">
        <v>2014</v>
      </c>
      <c r="AB129" s="22">
        <v>2014</v>
      </c>
      <c r="AC129" s="22">
        <v>2014</v>
      </c>
      <c r="AD129" s="22">
        <v>2015</v>
      </c>
      <c r="AE129" s="22" t="s">
        <v>17</v>
      </c>
      <c r="AF129" s="22">
        <v>2014</v>
      </c>
      <c r="AG129" s="21">
        <v>2012</v>
      </c>
      <c r="AH129" s="22">
        <v>2014</v>
      </c>
      <c r="AI129" s="22">
        <v>2015</v>
      </c>
      <c r="AJ129" s="22">
        <v>2016</v>
      </c>
      <c r="AK129" s="23" t="s">
        <v>17</v>
      </c>
      <c r="AL129" s="23">
        <v>2015</v>
      </c>
      <c r="AM129" s="22">
        <v>2015</v>
      </c>
      <c r="AN129" s="22">
        <v>2014</v>
      </c>
      <c r="AO129" s="22">
        <v>2014</v>
      </c>
      <c r="AP129" s="22">
        <v>2014</v>
      </c>
      <c r="AQ129" s="22">
        <v>2014</v>
      </c>
      <c r="AR129" s="22">
        <v>2015</v>
      </c>
      <c r="AS129" s="22">
        <v>2014</v>
      </c>
      <c r="AT129" s="22">
        <v>2015</v>
      </c>
      <c r="AU129" s="22">
        <v>2012</v>
      </c>
      <c r="AV129" s="22" t="s">
        <v>17</v>
      </c>
      <c r="AW129" s="22">
        <v>2014</v>
      </c>
      <c r="AX129" s="22">
        <v>2014</v>
      </c>
      <c r="AY129" s="22">
        <v>2014</v>
      </c>
      <c r="AZ129" s="22">
        <v>2015</v>
      </c>
      <c r="BA129" s="22">
        <v>2015</v>
      </c>
      <c r="BB129" s="22">
        <v>2015</v>
      </c>
      <c r="BC129" s="22">
        <v>2015</v>
      </c>
      <c r="BD129" s="22">
        <v>2014</v>
      </c>
      <c r="BE129" s="22">
        <v>2014</v>
      </c>
      <c r="BF129" s="10"/>
    </row>
    <row r="130" spans="1:58" x14ac:dyDescent="0.35">
      <c r="A130" s="16" t="s">
        <v>9678</v>
      </c>
      <c r="B130" s="11" t="s">
        <v>9679</v>
      </c>
      <c r="C130" s="20">
        <v>2014</v>
      </c>
      <c r="D130" s="20">
        <v>2014</v>
      </c>
      <c r="E130" s="20">
        <v>2014</v>
      </c>
      <c r="F130" s="20">
        <v>2014</v>
      </c>
      <c r="G130" s="20">
        <v>2014</v>
      </c>
      <c r="H130" s="20">
        <v>2014</v>
      </c>
      <c r="I130" s="20">
        <v>2014</v>
      </c>
      <c r="J130" s="20">
        <v>2015</v>
      </c>
      <c r="K130" s="20">
        <v>2015</v>
      </c>
      <c r="L130" s="20">
        <v>2015</v>
      </c>
      <c r="M130" s="22">
        <v>2016</v>
      </c>
      <c r="N130" s="22">
        <v>2016</v>
      </c>
      <c r="O130" s="22">
        <v>2015</v>
      </c>
      <c r="P130" s="22">
        <v>2015</v>
      </c>
      <c r="Q130" s="22">
        <v>2014</v>
      </c>
      <c r="R130" s="22" t="s">
        <v>17</v>
      </c>
      <c r="S130" s="22">
        <v>2016</v>
      </c>
      <c r="T130" s="22">
        <v>2013</v>
      </c>
      <c r="U130" s="22">
        <v>2014</v>
      </c>
      <c r="V130" s="22" t="s">
        <v>17</v>
      </c>
      <c r="W130" s="22">
        <v>2015</v>
      </c>
      <c r="X130" s="22">
        <v>2009</v>
      </c>
      <c r="Y130" s="22">
        <v>2012</v>
      </c>
      <c r="Z130" s="22">
        <v>2014</v>
      </c>
      <c r="AA130" s="22">
        <v>2014</v>
      </c>
      <c r="AB130" s="22">
        <v>2014</v>
      </c>
      <c r="AC130" s="22">
        <v>2014</v>
      </c>
      <c r="AD130" s="22">
        <v>2015</v>
      </c>
      <c r="AE130" s="22" t="s">
        <v>17</v>
      </c>
      <c r="AF130" s="22">
        <v>2014</v>
      </c>
      <c r="AG130" s="21" t="s">
        <v>17</v>
      </c>
      <c r="AH130" s="22">
        <v>2014</v>
      </c>
      <c r="AI130" s="22">
        <v>2015</v>
      </c>
      <c r="AJ130" s="22">
        <v>2016</v>
      </c>
      <c r="AK130" s="23" t="s">
        <v>17</v>
      </c>
      <c r="AL130" s="23">
        <v>2015</v>
      </c>
      <c r="AM130" s="22">
        <v>2015</v>
      </c>
      <c r="AN130" s="22">
        <v>2014</v>
      </c>
      <c r="AO130" s="22">
        <v>2014</v>
      </c>
      <c r="AP130" s="22">
        <v>2014</v>
      </c>
      <c r="AQ130" s="22">
        <v>2014</v>
      </c>
      <c r="AR130" s="22" t="s">
        <v>17</v>
      </c>
      <c r="AS130" s="22">
        <v>2014</v>
      </c>
      <c r="AT130" s="22">
        <v>2015</v>
      </c>
      <c r="AU130" s="22">
        <v>2012</v>
      </c>
      <c r="AV130" s="22">
        <v>2014</v>
      </c>
      <c r="AW130" s="22">
        <v>2014</v>
      </c>
      <c r="AX130" s="22">
        <v>2014</v>
      </c>
      <c r="AY130" s="22">
        <v>2014</v>
      </c>
      <c r="AZ130" s="22">
        <v>2015</v>
      </c>
      <c r="BA130" s="22">
        <v>2015</v>
      </c>
      <c r="BB130" s="22">
        <v>2015</v>
      </c>
      <c r="BC130" s="22">
        <v>2015</v>
      </c>
      <c r="BD130" s="22">
        <v>2014</v>
      </c>
      <c r="BE130" s="22">
        <v>2014</v>
      </c>
      <c r="BF130" s="10"/>
    </row>
    <row r="131" spans="1:58" x14ac:dyDescent="0.35">
      <c r="A131" s="16" t="s">
        <v>277</v>
      </c>
      <c r="B131" s="11" t="s">
        <v>9680</v>
      </c>
      <c r="C131" s="20">
        <v>2014</v>
      </c>
      <c r="D131" s="20">
        <v>2014</v>
      </c>
      <c r="E131" s="20">
        <v>2014</v>
      </c>
      <c r="F131" s="20">
        <v>2014</v>
      </c>
      <c r="G131" s="20">
        <v>2014</v>
      </c>
      <c r="H131" s="20">
        <v>2014</v>
      </c>
      <c r="I131" s="20">
        <v>2014</v>
      </c>
      <c r="J131" s="20">
        <v>2015</v>
      </c>
      <c r="K131" s="20">
        <v>2015</v>
      </c>
      <c r="L131" s="20">
        <v>2015</v>
      </c>
      <c r="M131" s="22">
        <v>2016</v>
      </c>
      <c r="N131" s="22">
        <v>2016</v>
      </c>
      <c r="O131" s="22">
        <v>2015</v>
      </c>
      <c r="P131" s="22">
        <v>2015</v>
      </c>
      <c r="Q131" s="22">
        <v>2014</v>
      </c>
      <c r="R131" s="22">
        <v>2013</v>
      </c>
      <c r="S131" s="22">
        <v>2016</v>
      </c>
      <c r="T131" s="22">
        <v>2013</v>
      </c>
      <c r="U131" s="22">
        <v>2014</v>
      </c>
      <c r="V131" s="22">
        <v>2014</v>
      </c>
      <c r="W131" s="22">
        <v>2015</v>
      </c>
      <c r="X131" s="22">
        <v>2012</v>
      </c>
      <c r="Y131" s="22">
        <v>2010</v>
      </c>
      <c r="Z131" s="22">
        <v>2014</v>
      </c>
      <c r="AA131" s="22">
        <v>2014</v>
      </c>
      <c r="AB131" s="22">
        <v>2014</v>
      </c>
      <c r="AC131" s="22">
        <v>2014</v>
      </c>
      <c r="AD131" s="22">
        <v>2015</v>
      </c>
      <c r="AE131" s="22">
        <v>2012</v>
      </c>
      <c r="AF131" s="22">
        <v>2014</v>
      </c>
      <c r="AG131" s="21">
        <v>2010</v>
      </c>
      <c r="AH131" s="22">
        <v>2014</v>
      </c>
      <c r="AI131" s="22">
        <v>2015</v>
      </c>
      <c r="AJ131" s="22">
        <v>2016</v>
      </c>
      <c r="AK131" s="23">
        <v>2015</v>
      </c>
      <c r="AL131" s="23">
        <v>2015</v>
      </c>
      <c r="AM131" s="22">
        <v>2015</v>
      </c>
      <c r="AN131" s="22">
        <v>2014</v>
      </c>
      <c r="AO131" s="22">
        <v>2014</v>
      </c>
      <c r="AP131" s="22">
        <v>2014</v>
      </c>
      <c r="AQ131" s="22">
        <v>2014</v>
      </c>
      <c r="AR131" s="22">
        <v>2015</v>
      </c>
      <c r="AS131" s="22">
        <v>2014</v>
      </c>
      <c r="AT131" s="22">
        <v>2015</v>
      </c>
      <c r="AU131" s="22">
        <v>2012</v>
      </c>
      <c r="AV131" s="22">
        <v>2012</v>
      </c>
      <c r="AW131" s="22">
        <v>2014</v>
      </c>
      <c r="AX131" s="22">
        <v>2014</v>
      </c>
      <c r="AY131" s="22">
        <v>2014</v>
      </c>
      <c r="AZ131" s="22">
        <v>2015</v>
      </c>
      <c r="BA131" s="22">
        <v>2015</v>
      </c>
      <c r="BB131" s="22">
        <v>2015</v>
      </c>
      <c r="BC131" s="22">
        <v>2015</v>
      </c>
      <c r="BD131" s="22">
        <v>2014</v>
      </c>
      <c r="BE131" s="22">
        <v>2014</v>
      </c>
      <c r="BF131" s="10"/>
    </row>
    <row r="132" spans="1:58" x14ac:dyDescent="0.35">
      <c r="A132" s="16" t="s">
        <v>9684</v>
      </c>
      <c r="B132" s="11" t="s">
        <v>9685</v>
      </c>
      <c r="C132" s="20">
        <v>2014</v>
      </c>
      <c r="D132" s="20">
        <v>2014</v>
      </c>
      <c r="E132" s="20">
        <v>2014</v>
      </c>
      <c r="F132" s="20">
        <v>2014</v>
      </c>
      <c r="G132" s="20">
        <v>2014</v>
      </c>
      <c r="H132" s="20">
        <v>2014</v>
      </c>
      <c r="I132" s="20">
        <v>2014</v>
      </c>
      <c r="J132" s="20">
        <v>2015</v>
      </c>
      <c r="K132" s="20">
        <v>2015</v>
      </c>
      <c r="L132" s="20">
        <v>2015</v>
      </c>
      <c r="M132" s="22">
        <v>2016</v>
      </c>
      <c r="N132" s="22">
        <v>2016</v>
      </c>
      <c r="O132" s="22">
        <v>2015</v>
      </c>
      <c r="P132" s="22">
        <v>2015</v>
      </c>
      <c r="Q132" s="22">
        <v>2014</v>
      </c>
      <c r="R132" s="22" t="s">
        <v>17</v>
      </c>
      <c r="S132" s="22">
        <v>2016</v>
      </c>
      <c r="T132" s="22">
        <v>2013</v>
      </c>
      <c r="U132" s="22">
        <v>2014</v>
      </c>
      <c r="V132" s="22">
        <v>2014</v>
      </c>
      <c r="W132" s="22">
        <v>2015</v>
      </c>
      <c r="X132" s="22">
        <v>2010</v>
      </c>
      <c r="Y132" s="22">
        <v>2010</v>
      </c>
      <c r="Z132" s="22">
        <v>2014</v>
      </c>
      <c r="AA132" s="22">
        <v>2014</v>
      </c>
      <c r="AB132" s="22">
        <v>2010</v>
      </c>
      <c r="AC132" s="22">
        <v>2014</v>
      </c>
      <c r="AD132" s="22">
        <v>2015</v>
      </c>
      <c r="AE132" s="22" t="s">
        <v>17</v>
      </c>
      <c r="AF132" s="22" t="s">
        <v>17</v>
      </c>
      <c r="AG132" s="21" t="s">
        <v>17</v>
      </c>
      <c r="AH132" s="22">
        <v>2014</v>
      </c>
      <c r="AI132" s="22">
        <v>2015</v>
      </c>
      <c r="AJ132" s="22">
        <v>2016</v>
      </c>
      <c r="AK132" s="23" t="s">
        <v>17</v>
      </c>
      <c r="AL132" s="23">
        <v>2015</v>
      </c>
      <c r="AM132" s="22">
        <v>2015</v>
      </c>
      <c r="AN132" s="22">
        <v>2014</v>
      </c>
      <c r="AO132" s="22">
        <v>2014</v>
      </c>
      <c r="AP132" s="22" t="s">
        <v>17</v>
      </c>
      <c r="AQ132" s="22" t="s">
        <v>17</v>
      </c>
      <c r="AR132" s="22">
        <v>2011</v>
      </c>
      <c r="AS132" s="22">
        <v>2014</v>
      </c>
      <c r="AT132" s="22" t="s">
        <v>17</v>
      </c>
      <c r="AU132" s="22">
        <v>2012</v>
      </c>
      <c r="AV132" s="22">
        <v>2013</v>
      </c>
      <c r="AW132" s="22" t="s">
        <v>17</v>
      </c>
      <c r="AX132" s="22">
        <v>2014</v>
      </c>
      <c r="AY132" s="22">
        <v>2014</v>
      </c>
      <c r="AZ132" s="22">
        <v>2015</v>
      </c>
      <c r="BA132" s="22">
        <v>2011</v>
      </c>
      <c r="BB132" s="22">
        <v>2015</v>
      </c>
      <c r="BC132" s="22">
        <v>2015</v>
      </c>
      <c r="BD132" s="22">
        <v>2014</v>
      </c>
      <c r="BE132" s="22">
        <v>2014</v>
      </c>
      <c r="BF132" s="10"/>
    </row>
    <row r="133" spans="1:58" x14ac:dyDescent="0.35">
      <c r="A133" s="16" t="s">
        <v>2353</v>
      </c>
      <c r="B133" s="11" t="s">
        <v>9695</v>
      </c>
      <c r="C133" s="20">
        <v>2014</v>
      </c>
      <c r="D133" s="20">
        <v>2014</v>
      </c>
      <c r="E133" s="20">
        <v>2014</v>
      </c>
      <c r="F133" s="20">
        <v>2014</v>
      </c>
      <c r="G133" s="20">
        <v>2014</v>
      </c>
      <c r="H133" s="20">
        <v>2014</v>
      </c>
      <c r="I133" s="20">
        <v>2014</v>
      </c>
      <c r="J133" s="20">
        <v>2015</v>
      </c>
      <c r="K133" s="20">
        <v>2015</v>
      </c>
      <c r="L133" s="20">
        <v>2013</v>
      </c>
      <c r="M133" s="22">
        <v>2016</v>
      </c>
      <c r="N133" s="22">
        <v>2016</v>
      </c>
      <c r="O133" s="22">
        <v>2015</v>
      </c>
      <c r="P133" s="22">
        <v>2015</v>
      </c>
      <c r="Q133" s="22">
        <v>2014</v>
      </c>
      <c r="R133" s="22">
        <v>2010</v>
      </c>
      <c r="S133" s="22">
        <v>2016</v>
      </c>
      <c r="T133" s="22">
        <v>2013</v>
      </c>
      <c r="U133" s="22">
        <v>2014</v>
      </c>
      <c r="V133" s="22">
        <v>2014</v>
      </c>
      <c r="W133" s="22">
        <v>2015</v>
      </c>
      <c r="X133" s="22">
        <v>2014</v>
      </c>
      <c r="Y133" s="22">
        <v>2012</v>
      </c>
      <c r="Z133" s="22">
        <v>2012</v>
      </c>
      <c r="AA133" s="22">
        <v>2014</v>
      </c>
      <c r="AB133" s="22" t="s">
        <v>17</v>
      </c>
      <c r="AC133" s="22" t="s">
        <v>17</v>
      </c>
      <c r="AD133" s="22">
        <v>2015</v>
      </c>
      <c r="AE133" s="22" t="s">
        <v>17</v>
      </c>
      <c r="AF133" s="22" t="s">
        <v>17</v>
      </c>
      <c r="AG133" s="21">
        <v>2009</v>
      </c>
      <c r="AH133" s="22">
        <v>2014</v>
      </c>
      <c r="AI133" s="22">
        <v>2015</v>
      </c>
      <c r="AJ133" s="22">
        <v>2016</v>
      </c>
      <c r="AK133" s="23">
        <v>2015</v>
      </c>
      <c r="AL133" s="23">
        <v>2015</v>
      </c>
      <c r="AM133" s="22">
        <v>2015</v>
      </c>
      <c r="AN133" s="22">
        <v>2014</v>
      </c>
      <c r="AO133" s="22">
        <v>2014</v>
      </c>
      <c r="AP133" s="22" t="s">
        <v>17</v>
      </c>
      <c r="AQ133" s="22" t="s">
        <v>17</v>
      </c>
      <c r="AR133" s="22">
        <v>2015</v>
      </c>
      <c r="AS133" s="22">
        <v>2014</v>
      </c>
      <c r="AT133" s="22" t="s">
        <v>17</v>
      </c>
      <c r="AU133" s="22">
        <v>2012</v>
      </c>
      <c r="AV133" s="22">
        <v>2014</v>
      </c>
      <c r="AW133" s="22">
        <v>2014</v>
      </c>
      <c r="AX133" s="22">
        <v>2014</v>
      </c>
      <c r="AY133" s="22">
        <v>2014</v>
      </c>
      <c r="AZ133" s="22">
        <v>2015</v>
      </c>
      <c r="BA133" s="22">
        <v>2015</v>
      </c>
      <c r="BB133" s="22">
        <v>2015</v>
      </c>
      <c r="BC133" s="22">
        <v>2015</v>
      </c>
      <c r="BD133" s="22">
        <v>2014</v>
      </c>
      <c r="BE133" s="22">
        <v>2014</v>
      </c>
      <c r="BF133" s="10"/>
    </row>
    <row r="134" spans="1:58" x14ac:dyDescent="0.35">
      <c r="A134" s="16" t="s">
        <v>3278</v>
      </c>
      <c r="B134" s="11" t="s">
        <v>9681</v>
      </c>
      <c r="C134" s="20">
        <v>2014</v>
      </c>
      <c r="D134" s="20">
        <v>2014</v>
      </c>
      <c r="E134" s="20">
        <v>2014</v>
      </c>
      <c r="F134" s="20">
        <v>2014</v>
      </c>
      <c r="G134" s="20">
        <v>2014</v>
      </c>
      <c r="H134" s="20">
        <v>2014</v>
      </c>
      <c r="I134" s="20">
        <v>2014</v>
      </c>
      <c r="J134" s="20">
        <v>2015</v>
      </c>
      <c r="K134" s="20">
        <v>2015</v>
      </c>
      <c r="L134" s="20">
        <v>2015</v>
      </c>
      <c r="M134" s="22">
        <v>2016</v>
      </c>
      <c r="N134" s="22">
        <v>2016</v>
      </c>
      <c r="O134" s="22">
        <v>2015</v>
      </c>
      <c r="P134" s="22">
        <v>2015</v>
      </c>
      <c r="Q134" s="22">
        <v>2014</v>
      </c>
      <c r="R134" s="22" t="s">
        <v>17</v>
      </c>
      <c r="S134" s="22">
        <v>2016</v>
      </c>
      <c r="T134" s="22">
        <v>2013</v>
      </c>
      <c r="U134" s="22">
        <v>2014</v>
      </c>
      <c r="V134" s="22">
        <v>2014</v>
      </c>
      <c r="W134" s="22">
        <v>2015</v>
      </c>
      <c r="X134" s="22">
        <v>2008</v>
      </c>
      <c r="Y134" s="22">
        <v>2013</v>
      </c>
      <c r="Z134" s="22">
        <v>2014</v>
      </c>
      <c r="AA134" s="22">
        <v>2014</v>
      </c>
      <c r="AB134" s="22">
        <v>2014</v>
      </c>
      <c r="AC134" s="22">
        <v>2014</v>
      </c>
      <c r="AD134" s="22">
        <v>2015</v>
      </c>
      <c r="AE134" s="22">
        <v>2012</v>
      </c>
      <c r="AF134" s="22">
        <v>2014</v>
      </c>
      <c r="AG134" s="21">
        <v>2013</v>
      </c>
      <c r="AH134" s="22">
        <v>2014</v>
      </c>
      <c r="AI134" s="22">
        <v>2015</v>
      </c>
      <c r="AJ134" s="22">
        <v>2016</v>
      </c>
      <c r="AK134" s="23" t="s">
        <v>17</v>
      </c>
      <c r="AL134" s="23">
        <v>2015</v>
      </c>
      <c r="AM134" s="22">
        <v>2015</v>
      </c>
      <c r="AN134" s="22">
        <v>2014</v>
      </c>
      <c r="AO134" s="22">
        <v>2014</v>
      </c>
      <c r="AP134" s="22">
        <v>2014</v>
      </c>
      <c r="AQ134" s="22">
        <v>2014</v>
      </c>
      <c r="AR134" s="22">
        <v>2011</v>
      </c>
      <c r="AS134" s="22">
        <v>2014</v>
      </c>
      <c r="AT134" s="22">
        <v>2015</v>
      </c>
      <c r="AU134" s="22">
        <v>2012</v>
      </c>
      <c r="AV134" s="22">
        <v>2010</v>
      </c>
      <c r="AW134" s="22">
        <v>2014</v>
      </c>
      <c r="AX134" s="22">
        <v>2014</v>
      </c>
      <c r="AY134" s="22">
        <v>2014</v>
      </c>
      <c r="AZ134" s="22">
        <v>2015</v>
      </c>
      <c r="BA134" s="22">
        <v>2015</v>
      </c>
      <c r="BB134" s="22">
        <v>2015</v>
      </c>
      <c r="BC134" s="22">
        <v>2015</v>
      </c>
      <c r="BD134" s="22">
        <v>2014</v>
      </c>
      <c r="BE134" s="22">
        <v>2014</v>
      </c>
      <c r="BF134" s="10"/>
    </row>
    <row r="135" spans="1:58" x14ac:dyDescent="0.35">
      <c r="A135" s="16" t="s">
        <v>1574</v>
      </c>
      <c r="B135" s="11" t="s">
        <v>9686</v>
      </c>
      <c r="C135" s="20">
        <v>2014</v>
      </c>
      <c r="D135" s="20">
        <v>2014</v>
      </c>
      <c r="E135" s="20">
        <v>2014</v>
      </c>
      <c r="F135" s="20">
        <v>2014</v>
      </c>
      <c r="G135" s="20">
        <v>2014</v>
      </c>
      <c r="H135" s="20">
        <v>2014</v>
      </c>
      <c r="I135" s="20">
        <v>2014</v>
      </c>
      <c r="J135" s="20">
        <v>2015</v>
      </c>
      <c r="K135" s="20">
        <v>2015</v>
      </c>
      <c r="L135" s="20">
        <v>2015</v>
      </c>
      <c r="M135" s="22">
        <v>2016</v>
      </c>
      <c r="N135" s="22">
        <v>2016</v>
      </c>
      <c r="O135" s="22">
        <v>2015</v>
      </c>
      <c r="P135" s="22">
        <v>2015</v>
      </c>
      <c r="Q135" s="22">
        <v>2014</v>
      </c>
      <c r="R135" s="22" t="s">
        <v>17</v>
      </c>
      <c r="S135" s="22">
        <v>2016</v>
      </c>
      <c r="T135" s="22">
        <v>2013</v>
      </c>
      <c r="U135" s="22">
        <v>2014</v>
      </c>
      <c r="V135" s="22">
        <v>2014</v>
      </c>
      <c r="W135" s="22">
        <v>2015</v>
      </c>
      <c r="X135" s="22">
        <v>2011</v>
      </c>
      <c r="Y135" s="22">
        <v>2010</v>
      </c>
      <c r="Z135" s="22">
        <v>2014</v>
      </c>
      <c r="AA135" s="22">
        <v>2014</v>
      </c>
      <c r="AB135" s="22">
        <v>2014</v>
      </c>
      <c r="AC135" s="22">
        <v>2014</v>
      </c>
      <c r="AD135" s="22">
        <v>2015</v>
      </c>
      <c r="AE135" s="22">
        <v>2012</v>
      </c>
      <c r="AF135" s="22">
        <v>2014</v>
      </c>
      <c r="AG135" s="21">
        <v>2009</v>
      </c>
      <c r="AH135" s="22">
        <v>2014</v>
      </c>
      <c r="AI135" s="22">
        <v>2015</v>
      </c>
      <c r="AJ135" s="22">
        <v>2016</v>
      </c>
      <c r="AK135" s="23">
        <v>2015</v>
      </c>
      <c r="AL135" s="23">
        <v>2015</v>
      </c>
      <c r="AM135" s="22">
        <v>2015</v>
      </c>
      <c r="AN135" s="22">
        <v>2014</v>
      </c>
      <c r="AO135" s="22">
        <v>2014</v>
      </c>
      <c r="AP135" s="22" t="s">
        <v>17</v>
      </c>
      <c r="AQ135" s="22" t="s">
        <v>17</v>
      </c>
      <c r="AR135" s="22">
        <v>2011</v>
      </c>
      <c r="AS135" s="22">
        <v>2014</v>
      </c>
      <c r="AT135" s="22">
        <v>2015</v>
      </c>
      <c r="AU135" s="22">
        <v>2012</v>
      </c>
      <c r="AV135" s="22">
        <v>2013</v>
      </c>
      <c r="AW135" s="22">
        <v>2014</v>
      </c>
      <c r="AX135" s="22">
        <v>2014</v>
      </c>
      <c r="AY135" s="22">
        <v>2014</v>
      </c>
      <c r="AZ135" s="22">
        <v>2015</v>
      </c>
      <c r="BA135" s="22">
        <v>2015</v>
      </c>
      <c r="BB135" s="22">
        <v>2014</v>
      </c>
      <c r="BC135" s="22">
        <v>2015</v>
      </c>
      <c r="BD135" s="22">
        <v>2014</v>
      </c>
      <c r="BE135" s="22">
        <v>2014</v>
      </c>
      <c r="BF135" s="10"/>
    </row>
    <row r="136" spans="1:58" x14ac:dyDescent="0.35">
      <c r="A136" s="16" t="s">
        <v>9693</v>
      </c>
      <c r="B136" s="11" t="s">
        <v>9694</v>
      </c>
      <c r="C136" s="20">
        <v>2014</v>
      </c>
      <c r="D136" s="20">
        <v>2014</v>
      </c>
      <c r="E136" s="20">
        <v>2014</v>
      </c>
      <c r="F136" s="20">
        <v>2014</v>
      </c>
      <c r="G136" s="20">
        <v>2014</v>
      </c>
      <c r="H136" s="20">
        <v>2014</v>
      </c>
      <c r="I136" s="20">
        <v>2014</v>
      </c>
      <c r="J136" s="20">
        <v>2015</v>
      </c>
      <c r="K136" s="20">
        <v>2015</v>
      </c>
      <c r="L136" s="20">
        <v>2015</v>
      </c>
      <c r="M136" s="22">
        <v>2016</v>
      </c>
      <c r="N136" s="22">
        <v>2016</v>
      </c>
      <c r="O136" s="22">
        <v>2015</v>
      </c>
      <c r="P136" s="22">
        <v>2015</v>
      </c>
      <c r="Q136" s="22">
        <v>2014</v>
      </c>
      <c r="R136" s="22" t="s">
        <v>17</v>
      </c>
      <c r="S136" s="22">
        <v>2016</v>
      </c>
      <c r="T136" s="22">
        <v>2013</v>
      </c>
      <c r="U136" s="22">
        <v>2014</v>
      </c>
      <c r="V136" s="22">
        <v>2014</v>
      </c>
      <c r="W136" s="22">
        <v>2015</v>
      </c>
      <c r="X136" s="22">
        <v>2012</v>
      </c>
      <c r="Y136" s="22">
        <v>2012</v>
      </c>
      <c r="Z136" s="22">
        <v>2014</v>
      </c>
      <c r="AA136" s="22">
        <v>2014</v>
      </c>
      <c r="AB136" s="22">
        <v>2014</v>
      </c>
      <c r="AC136" s="22">
        <v>2014</v>
      </c>
      <c r="AD136" s="22">
        <v>2015</v>
      </c>
      <c r="AE136" s="22">
        <v>2012</v>
      </c>
      <c r="AF136" s="22">
        <v>2014</v>
      </c>
      <c r="AG136" s="21">
        <v>2013</v>
      </c>
      <c r="AH136" s="22">
        <v>2014</v>
      </c>
      <c r="AI136" s="22">
        <v>2015</v>
      </c>
      <c r="AJ136" s="22">
        <v>2016</v>
      </c>
      <c r="AK136" s="23" t="s">
        <v>17</v>
      </c>
      <c r="AL136" s="23">
        <v>2015</v>
      </c>
      <c r="AM136" s="22">
        <v>2015</v>
      </c>
      <c r="AN136" s="22">
        <v>2014</v>
      </c>
      <c r="AO136" s="22">
        <v>2014</v>
      </c>
      <c r="AP136" s="22">
        <v>2013</v>
      </c>
      <c r="AQ136" s="22">
        <v>2013</v>
      </c>
      <c r="AR136" s="22">
        <v>2009</v>
      </c>
      <c r="AS136" s="22">
        <v>2014</v>
      </c>
      <c r="AT136" s="22">
        <v>2015</v>
      </c>
      <c r="AU136" s="22">
        <v>2012</v>
      </c>
      <c r="AV136" s="22">
        <v>2014</v>
      </c>
      <c r="AW136" s="22">
        <v>2014</v>
      </c>
      <c r="AX136" s="22">
        <v>2014</v>
      </c>
      <c r="AY136" s="22">
        <v>2014</v>
      </c>
      <c r="AZ136" s="22">
        <v>2015</v>
      </c>
      <c r="BA136" s="22">
        <v>2015</v>
      </c>
      <c r="BB136" s="22">
        <v>2015</v>
      </c>
      <c r="BC136" s="22">
        <v>2015</v>
      </c>
      <c r="BD136" s="22">
        <v>2014</v>
      </c>
      <c r="BE136" s="22">
        <v>2014</v>
      </c>
      <c r="BF136" s="10"/>
    </row>
    <row r="137" spans="1:58" x14ac:dyDescent="0.35">
      <c r="A137" s="16" t="s">
        <v>3290</v>
      </c>
      <c r="B137" s="11" t="s">
        <v>9682</v>
      </c>
      <c r="C137" s="20">
        <v>2014</v>
      </c>
      <c r="D137" s="20">
        <v>2014</v>
      </c>
      <c r="E137" s="20">
        <v>2014</v>
      </c>
      <c r="F137" s="20">
        <v>2014</v>
      </c>
      <c r="G137" s="20">
        <v>2014</v>
      </c>
      <c r="H137" s="20">
        <v>2014</v>
      </c>
      <c r="I137" s="20">
        <v>2014</v>
      </c>
      <c r="J137" s="20">
        <v>2015</v>
      </c>
      <c r="K137" s="20">
        <v>2015</v>
      </c>
      <c r="L137" s="20">
        <v>2015</v>
      </c>
      <c r="M137" s="22">
        <v>2016</v>
      </c>
      <c r="N137" s="22">
        <v>2016</v>
      </c>
      <c r="O137" s="22">
        <v>2015</v>
      </c>
      <c r="P137" s="22">
        <v>2015</v>
      </c>
      <c r="Q137" s="22">
        <v>2014</v>
      </c>
      <c r="R137" s="22">
        <v>2012</v>
      </c>
      <c r="S137" s="22">
        <v>2016</v>
      </c>
      <c r="T137" s="22">
        <v>2013</v>
      </c>
      <c r="U137" s="22">
        <v>2014</v>
      </c>
      <c r="V137" s="22">
        <v>2014</v>
      </c>
      <c r="W137" s="22">
        <v>2015</v>
      </c>
      <c r="X137" s="22">
        <v>2012</v>
      </c>
      <c r="Y137" s="22">
        <v>2012</v>
      </c>
      <c r="Z137" s="22">
        <v>2014</v>
      </c>
      <c r="AA137" s="22">
        <v>2014</v>
      </c>
      <c r="AB137" s="22">
        <v>2014</v>
      </c>
      <c r="AC137" s="22">
        <v>2014</v>
      </c>
      <c r="AD137" s="22">
        <v>2015</v>
      </c>
      <c r="AE137" s="22">
        <v>2012</v>
      </c>
      <c r="AF137" s="22">
        <v>2014</v>
      </c>
      <c r="AG137" s="21">
        <v>2013</v>
      </c>
      <c r="AH137" s="22">
        <v>2014</v>
      </c>
      <c r="AI137" s="22">
        <v>2015</v>
      </c>
      <c r="AJ137" s="22">
        <v>2016</v>
      </c>
      <c r="AK137" s="23">
        <v>2015</v>
      </c>
      <c r="AL137" s="23">
        <v>2015</v>
      </c>
      <c r="AM137" s="22">
        <v>2015</v>
      </c>
      <c r="AN137" s="22">
        <v>2014</v>
      </c>
      <c r="AO137" s="22">
        <v>2014</v>
      </c>
      <c r="AP137" s="22">
        <v>2014</v>
      </c>
      <c r="AQ137" s="22">
        <v>2014</v>
      </c>
      <c r="AR137" s="22">
        <v>2015</v>
      </c>
      <c r="AS137" s="22">
        <v>2014</v>
      </c>
      <c r="AT137" s="22">
        <v>2015</v>
      </c>
      <c r="AU137" s="22">
        <v>2012</v>
      </c>
      <c r="AV137" s="22">
        <v>2012</v>
      </c>
      <c r="AW137" s="22">
        <v>2014</v>
      </c>
      <c r="AX137" s="22">
        <v>2014</v>
      </c>
      <c r="AY137" s="22">
        <v>2014</v>
      </c>
      <c r="AZ137" s="22">
        <v>2015</v>
      </c>
      <c r="BA137" s="22">
        <v>2015</v>
      </c>
      <c r="BB137" s="22">
        <v>2015</v>
      </c>
      <c r="BC137" s="22">
        <v>2015</v>
      </c>
      <c r="BD137" s="22">
        <v>2014</v>
      </c>
      <c r="BE137" s="22">
        <v>2014</v>
      </c>
      <c r="BF137" s="10"/>
    </row>
    <row r="138" spans="1:58" x14ac:dyDescent="0.35">
      <c r="A138" s="16" t="s">
        <v>1567</v>
      </c>
      <c r="B138" s="11" t="s">
        <v>9683</v>
      </c>
      <c r="C138" s="20">
        <v>2014</v>
      </c>
      <c r="D138" s="20">
        <v>2014</v>
      </c>
      <c r="E138" s="20">
        <v>2014</v>
      </c>
      <c r="F138" s="20">
        <v>2014</v>
      </c>
      <c r="G138" s="20">
        <v>2014</v>
      </c>
      <c r="H138" s="20">
        <v>2014</v>
      </c>
      <c r="I138" s="20">
        <v>2014</v>
      </c>
      <c r="J138" s="20">
        <v>2015</v>
      </c>
      <c r="K138" s="20">
        <v>2015</v>
      </c>
      <c r="L138" s="20">
        <v>2015</v>
      </c>
      <c r="M138" s="22">
        <v>2016</v>
      </c>
      <c r="N138" s="22">
        <v>2016</v>
      </c>
      <c r="O138" s="22">
        <v>2015</v>
      </c>
      <c r="P138" s="22">
        <v>2015</v>
      </c>
      <c r="Q138" s="22">
        <v>2014</v>
      </c>
      <c r="R138" s="22">
        <v>2013</v>
      </c>
      <c r="S138" s="22">
        <v>2016</v>
      </c>
      <c r="T138" s="22">
        <v>2013</v>
      </c>
      <c r="U138" s="22">
        <v>2014</v>
      </c>
      <c r="V138" s="22">
        <v>2014</v>
      </c>
      <c r="W138" s="22">
        <v>2015</v>
      </c>
      <c r="X138" s="22">
        <v>2011</v>
      </c>
      <c r="Y138" s="22" t="s">
        <v>17</v>
      </c>
      <c r="Z138" s="22">
        <v>2014</v>
      </c>
      <c r="AA138" s="22">
        <v>2014</v>
      </c>
      <c r="AB138" s="22">
        <v>2014</v>
      </c>
      <c r="AC138" s="22">
        <v>2014</v>
      </c>
      <c r="AD138" s="22">
        <v>2015</v>
      </c>
      <c r="AE138" s="22">
        <v>2012</v>
      </c>
      <c r="AF138" s="22">
        <v>2014</v>
      </c>
      <c r="AG138" s="21">
        <v>2012</v>
      </c>
      <c r="AH138" s="22">
        <v>2014</v>
      </c>
      <c r="AI138" s="22">
        <v>2015</v>
      </c>
      <c r="AJ138" s="22">
        <v>2016</v>
      </c>
      <c r="AK138" s="23">
        <v>2015</v>
      </c>
      <c r="AL138" s="23">
        <v>2015</v>
      </c>
      <c r="AM138" s="22">
        <v>2015</v>
      </c>
      <c r="AN138" s="22">
        <v>2014</v>
      </c>
      <c r="AO138" s="22">
        <v>2014</v>
      </c>
      <c r="AP138" s="22">
        <v>2014</v>
      </c>
      <c r="AQ138" s="22">
        <v>2014</v>
      </c>
      <c r="AR138" s="22">
        <v>2015</v>
      </c>
      <c r="AS138" s="22">
        <v>2014</v>
      </c>
      <c r="AT138" s="22">
        <v>2015</v>
      </c>
      <c r="AU138" s="22">
        <v>2012</v>
      </c>
      <c r="AV138" s="22">
        <v>2008</v>
      </c>
      <c r="AW138" s="22">
        <v>2014</v>
      </c>
      <c r="AX138" s="22">
        <v>2014</v>
      </c>
      <c r="AY138" s="22">
        <v>2014</v>
      </c>
      <c r="AZ138" s="22">
        <v>2015</v>
      </c>
      <c r="BA138" s="22">
        <v>2015</v>
      </c>
      <c r="BB138" s="22">
        <v>2015</v>
      </c>
      <c r="BC138" s="22">
        <v>2015</v>
      </c>
      <c r="BD138" s="22">
        <v>2014</v>
      </c>
      <c r="BE138" s="22">
        <v>2014</v>
      </c>
      <c r="BF138" s="10"/>
    </row>
    <row r="139" spans="1:58" x14ac:dyDescent="0.35">
      <c r="A139" s="16" t="s">
        <v>2661</v>
      </c>
      <c r="B139" s="11" t="s">
        <v>9687</v>
      </c>
      <c r="C139" s="20">
        <v>2014</v>
      </c>
      <c r="D139" s="20">
        <v>2014</v>
      </c>
      <c r="E139" s="20">
        <v>2014</v>
      </c>
      <c r="F139" s="20">
        <v>2014</v>
      </c>
      <c r="G139" s="20">
        <v>2014</v>
      </c>
      <c r="H139" s="20">
        <v>2014</v>
      </c>
      <c r="I139" s="20">
        <v>2014</v>
      </c>
      <c r="J139" s="20">
        <v>2015</v>
      </c>
      <c r="K139" s="20">
        <v>2015</v>
      </c>
      <c r="L139" s="20">
        <v>2015</v>
      </c>
      <c r="M139" s="22">
        <v>2016</v>
      </c>
      <c r="N139" s="22">
        <v>2016</v>
      </c>
      <c r="O139" s="22">
        <v>2015</v>
      </c>
      <c r="P139" s="22">
        <v>2015</v>
      </c>
      <c r="Q139" s="22">
        <v>2014</v>
      </c>
      <c r="R139" s="22" t="s">
        <v>17</v>
      </c>
      <c r="S139" s="22">
        <v>2016</v>
      </c>
      <c r="T139" s="22">
        <v>2013</v>
      </c>
      <c r="U139" s="22">
        <v>2014</v>
      </c>
      <c r="V139" s="22" t="s">
        <v>17</v>
      </c>
      <c r="W139" s="22">
        <v>2015</v>
      </c>
      <c r="X139" s="22" t="s">
        <v>17</v>
      </c>
      <c r="Y139" s="22">
        <v>2012</v>
      </c>
      <c r="Z139" s="22">
        <v>2014</v>
      </c>
      <c r="AA139" s="22">
        <v>2014</v>
      </c>
      <c r="AB139" s="22">
        <v>2014</v>
      </c>
      <c r="AC139" s="22">
        <v>2014</v>
      </c>
      <c r="AD139" s="22">
        <v>2015</v>
      </c>
      <c r="AE139" s="22" t="s">
        <v>17</v>
      </c>
      <c r="AF139" s="22">
        <v>2014</v>
      </c>
      <c r="AG139" s="21">
        <v>2012</v>
      </c>
      <c r="AH139" s="22">
        <v>2014</v>
      </c>
      <c r="AI139" s="22">
        <v>2015</v>
      </c>
      <c r="AJ139" s="22">
        <v>2016</v>
      </c>
      <c r="AK139" s="23" t="s">
        <v>17</v>
      </c>
      <c r="AL139" s="23">
        <v>2015</v>
      </c>
      <c r="AM139" s="22">
        <v>2015</v>
      </c>
      <c r="AN139" s="22">
        <v>2014</v>
      </c>
      <c r="AO139" s="22">
        <v>2014</v>
      </c>
      <c r="AP139" s="22">
        <v>2014</v>
      </c>
      <c r="AQ139" s="22">
        <v>2014</v>
      </c>
      <c r="AR139" s="22">
        <v>2015</v>
      </c>
      <c r="AS139" s="22">
        <v>2014</v>
      </c>
      <c r="AT139" s="22">
        <v>2015</v>
      </c>
      <c r="AU139" s="22">
        <v>2012</v>
      </c>
      <c r="AV139" s="22">
        <v>2013</v>
      </c>
      <c r="AW139" s="22">
        <v>2014</v>
      </c>
      <c r="AX139" s="22">
        <v>2014</v>
      </c>
      <c r="AY139" s="22">
        <v>2014</v>
      </c>
      <c r="AZ139" s="22">
        <v>2015</v>
      </c>
      <c r="BA139" s="22">
        <v>2015</v>
      </c>
      <c r="BB139" s="22">
        <v>2015</v>
      </c>
      <c r="BC139" s="22">
        <v>2015</v>
      </c>
      <c r="BD139" s="22">
        <v>2014</v>
      </c>
      <c r="BE139" s="22">
        <v>2014</v>
      </c>
      <c r="BF139" s="10"/>
    </row>
    <row r="140" spans="1:58" x14ac:dyDescent="0.35">
      <c r="A140" s="16" t="s">
        <v>9691</v>
      </c>
      <c r="B140" s="11" t="s">
        <v>9692</v>
      </c>
      <c r="C140" s="20">
        <v>2014</v>
      </c>
      <c r="D140" s="20">
        <v>2014</v>
      </c>
      <c r="E140" s="20">
        <v>2014</v>
      </c>
      <c r="F140" s="20">
        <v>2014</v>
      </c>
      <c r="G140" s="20">
        <v>2014</v>
      </c>
      <c r="H140" s="20">
        <v>2014</v>
      </c>
      <c r="I140" s="20">
        <v>2014</v>
      </c>
      <c r="J140" s="20">
        <v>2015</v>
      </c>
      <c r="K140" s="20">
        <v>2015</v>
      </c>
      <c r="L140" s="20">
        <v>2015</v>
      </c>
      <c r="M140" s="22">
        <v>2016</v>
      </c>
      <c r="N140" s="22">
        <v>2016</v>
      </c>
      <c r="O140" s="22">
        <v>2015</v>
      </c>
      <c r="P140" s="22">
        <v>2015</v>
      </c>
      <c r="Q140" s="22">
        <v>2014</v>
      </c>
      <c r="R140" s="22" t="s">
        <v>17</v>
      </c>
      <c r="S140" s="22">
        <v>2016</v>
      </c>
      <c r="T140" s="22">
        <v>2013</v>
      </c>
      <c r="U140" s="22">
        <v>2014</v>
      </c>
      <c r="V140" s="22" t="s">
        <v>17</v>
      </c>
      <c r="W140" s="22">
        <v>2015</v>
      </c>
      <c r="X140" s="22" t="s">
        <v>17</v>
      </c>
      <c r="Y140" s="22">
        <v>2012</v>
      </c>
      <c r="Z140" s="22">
        <v>2014</v>
      </c>
      <c r="AA140" s="22">
        <v>2014</v>
      </c>
      <c r="AB140" s="22" t="s">
        <v>17</v>
      </c>
      <c r="AC140" s="22">
        <v>2014</v>
      </c>
      <c r="AD140" s="22">
        <v>2015</v>
      </c>
      <c r="AE140" s="22" t="s">
        <v>17</v>
      </c>
      <c r="AF140" s="22">
        <v>2014</v>
      </c>
      <c r="AG140" s="21">
        <v>2012</v>
      </c>
      <c r="AH140" s="22">
        <v>2014</v>
      </c>
      <c r="AI140" s="22">
        <v>2015</v>
      </c>
      <c r="AJ140" s="22">
        <v>2016</v>
      </c>
      <c r="AK140" s="23" t="s">
        <v>17</v>
      </c>
      <c r="AL140" s="23">
        <v>2015</v>
      </c>
      <c r="AM140" s="22">
        <v>2015</v>
      </c>
      <c r="AN140" s="22">
        <v>2014</v>
      </c>
      <c r="AO140" s="22">
        <v>2014</v>
      </c>
      <c r="AP140" s="22">
        <v>2014</v>
      </c>
      <c r="AQ140" s="22">
        <v>2014</v>
      </c>
      <c r="AR140" s="22">
        <v>2015</v>
      </c>
      <c r="AS140" s="22">
        <v>2014</v>
      </c>
      <c r="AT140" s="22">
        <v>2015</v>
      </c>
      <c r="AU140" s="22">
        <v>2012</v>
      </c>
      <c r="AV140" s="22">
        <v>2011</v>
      </c>
      <c r="AW140" s="22">
        <v>2014</v>
      </c>
      <c r="AX140" s="22">
        <v>2014</v>
      </c>
      <c r="AY140" s="22">
        <v>2014</v>
      </c>
      <c r="AZ140" s="22">
        <v>2015</v>
      </c>
      <c r="BA140" s="22">
        <v>2015</v>
      </c>
      <c r="BB140" s="22">
        <v>2015</v>
      </c>
      <c r="BC140" s="22">
        <v>2015</v>
      </c>
      <c r="BD140" s="22">
        <v>2014</v>
      </c>
      <c r="BE140" s="22">
        <v>2014</v>
      </c>
      <c r="BF140" s="10"/>
    </row>
    <row r="141" spans="1:58" x14ac:dyDescent="0.35">
      <c r="A141" s="16" t="s">
        <v>9696</v>
      </c>
      <c r="B141" s="11" t="s">
        <v>9697</v>
      </c>
      <c r="C141" s="20">
        <v>2014</v>
      </c>
      <c r="D141" s="20">
        <v>2014</v>
      </c>
      <c r="E141" s="20">
        <v>2014</v>
      </c>
      <c r="F141" s="20">
        <v>2014</v>
      </c>
      <c r="G141" s="20">
        <v>2014</v>
      </c>
      <c r="H141" s="20">
        <v>2014</v>
      </c>
      <c r="I141" s="20">
        <v>2014</v>
      </c>
      <c r="J141" s="20">
        <v>2015</v>
      </c>
      <c r="K141" s="20">
        <v>2015</v>
      </c>
      <c r="L141" s="20">
        <v>2015</v>
      </c>
      <c r="M141" s="22">
        <v>2016</v>
      </c>
      <c r="N141" s="22">
        <v>2016</v>
      </c>
      <c r="O141" s="22">
        <v>2015</v>
      </c>
      <c r="P141" s="22">
        <v>2015</v>
      </c>
      <c r="Q141" s="22">
        <v>2014</v>
      </c>
      <c r="R141" s="22" t="s">
        <v>17</v>
      </c>
      <c r="S141" s="22">
        <v>2016</v>
      </c>
      <c r="T141" s="22">
        <v>2013</v>
      </c>
      <c r="U141" s="22">
        <v>2014</v>
      </c>
      <c r="V141" s="22" t="s">
        <v>17</v>
      </c>
      <c r="W141" s="22">
        <v>2015</v>
      </c>
      <c r="X141" s="22" t="s">
        <v>17</v>
      </c>
      <c r="Y141" s="22">
        <v>2010</v>
      </c>
      <c r="Z141" s="22">
        <v>2014</v>
      </c>
      <c r="AA141" s="22">
        <v>2014</v>
      </c>
      <c r="AB141" s="22" t="s">
        <v>17</v>
      </c>
      <c r="AC141" s="22">
        <v>2014</v>
      </c>
      <c r="AD141" s="22">
        <v>2015</v>
      </c>
      <c r="AE141" s="22" t="s">
        <v>17</v>
      </c>
      <c r="AF141" s="22">
        <v>2014</v>
      </c>
      <c r="AG141" s="21" t="s">
        <v>17</v>
      </c>
      <c r="AH141" s="22">
        <v>2014</v>
      </c>
      <c r="AI141" s="22">
        <v>2015</v>
      </c>
      <c r="AJ141" s="22">
        <v>2016</v>
      </c>
      <c r="AK141" s="23" t="s">
        <v>17</v>
      </c>
      <c r="AL141" s="23">
        <v>2015</v>
      </c>
      <c r="AM141" s="22">
        <v>2015</v>
      </c>
      <c r="AN141" s="22">
        <v>2014</v>
      </c>
      <c r="AO141" s="22">
        <v>2014</v>
      </c>
      <c r="AP141" s="22">
        <v>2014</v>
      </c>
      <c r="AQ141" s="22">
        <v>2014</v>
      </c>
      <c r="AR141" s="22">
        <v>2015</v>
      </c>
      <c r="AS141" s="22">
        <v>2014</v>
      </c>
      <c r="AT141" s="22">
        <v>2015</v>
      </c>
      <c r="AU141" s="22">
        <v>2012</v>
      </c>
      <c r="AV141" s="22">
        <v>2014</v>
      </c>
      <c r="AW141" s="22">
        <v>2014</v>
      </c>
      <c r="AX141" s="22">
        <v>2014</v>
      </c>
      <c r="AY141" s="22">
        <v>2014</v>
      </c>
      <c r="AZ141" s="22">
        <v>2015</v>
      </c>
      <c r="BA141" s="22">
        <v>2015</v>
      </c>
      <c r="BB141" s="22">
        <v>2015</v>
      </c>
      <c r="BC141" s="22">
        <v>2015</v>
      </c>
      <c r="BD141" s="22">
        <v>2014</v>
      </c>
      <c r="BE141" s="22">
        <v>2014</v>
      </c>
      <c r="BF141" s="10"/>
    </row>
    <row r="142" spans="1:58" x14ac:dyDescent="0.35">
      <c r="A142" s="16" t="s">
        <v>2673</v>
      </c>
      <c r="B142" s="11" t="s">
        <v>9702</v>
      </c>
      <c r="C142" s="20">
        <v>2014</v>
      </c>
      <c r="D142" s="20">
        <v>2014</v>
      </c>
      <c r="E142" s="20">
        <v>2014</v>
      </c>
      <c r="F142" s="20">
        <v>2014</v>
      </c>
      <c r="G142" s="20">
        <v>2014</v>
      </c>
      <c r="H142" s="20">
        <v>2014</v>
      </c>
      <c r="I142" s="20">
        <v>2014</v>
      </c>
      <c r="J142" s="20">
        <v>2015</v>
      </c>
      <c r="K142" s="20">
        <v>2015</v>
      </c>
      <c r="L142" s="20">
        <v>2015</v>
      </c>
      <c r="M142" s="22">
        <v>2016</v>
      </c>
      <c r="N142" s="22">
        <v>2016</v>
      </c>
      <c r="O142" s="22">
        <v>2015</v>
      </c>
      <c r="P142" s="22">
        <v>2015</v>
      </c>
      <c r="Q142" s="22">
        <v>2014</v>
      </c>
      <c r="R142" s="22" t="s">
        <v>17</v>
      </c>
      <c r="S142" s="22">
        <v>2016</v>
      </c>
      <c r="T142" s="22">
        <v>2013</v>
      </c>
      <c r="U142" s="22">
        <v>2014</v>
      </c>
      <c r="V142" s="22" t="s">
        <v>17</v>
      </c>
      <c r="W142" s="22">
        <v>2015</v>
      </c>
      <c r="X142" s="22" t="s">
        <v>17</v>
      </c>
      <c r="Y142" s="22">
        <v>2012</v>
      </c>
      <c r="Z142" s="22">
        <v>2014</v>
      </c>
      <c r="AA142" s="22">
        <v>2014</v>
      </c>
      <c r="AB142" s="22">
        <v>2013</v>
      </c>
      <c r="AC142" s="22">
        <v>2014</v>
      </c>
      <c r="AD142" s="22">
        <v>2015</v>
      </c>
      <c r="AE142" s="22" t="s">
        <v>17</v>
      </c>
      <c r="AF142" s="22">
        <v>2014</v>
      </c>
      <c r="AG142" s="21">
        <v>2012</v>
      </c>
      <c r="AH142" s="22">
        <v>2014</v>
      </c>
      <c r="AI142" s="22">
        <v>2015</v>
      </c>
      <c r="AJ142" s="22">
        <v>2016</v>
      </c>
      <c r="AK142" s="23" t="s">
        <v>17</v>
      </c>
      <c r="AL142" s="23">
        <v>2015</v>
      </c>
      <c r="AM142" s="22">
        <v>2015</v>
      </c>
      <c r="AN142" s="22">
        <v>2014</v>
      </c>
      <c r="AO142" s="22">
        <v>2014</v>
      </c>
      <c r="AP142" s="22">
        <v>2014</v>
      </c>
      <c r="AQ142" s="22">
        <v>2014</v>
      </c>
      <c r="AR142" s="22">
        <v>2015</v>
      </c>
      <c r="AS142" s="22">
        <v>2014</v>
      </c>
      <c r="AT142" s="22">
        <v>2015</v>
      </c>
      <c r="AU142" s="22">
        <v>2012</v>
      </c>
      <c r="AV142" s="22">
        <v>2011</v>
      </c>
      <c r="AW142" s="22">
        <v>2014</v>
      </c>
      <c r="AX142" s="22">
        <v>2014</v>
      </c>
      <c r="AY142" s="22">
        <v>2014</v>
      </c>
      <c r="AZ142" s="22">
        <v>2015</v>
      </c>
      <c r="BA142" s="22">
        <v>2015</v>
      </c>
      <c r="BB142" s="22">
        <v>2015</v>
      </c>
      <c r="BC142" s="22">
        <v>2015</v>
      </c>
      <c r="BD142" s="22">
        <v>2014</v>
      </c>
      <c r="BE142" s="22">
        <v>2014</v>
      </c>
      <c r="BF142" s="10"/>
    </row>
    <row r="143" spans="1:58" x14ac:dyDescent="0.35">
      <c r="A143" s="16" t="s">
        <v>10717</v>
      </c>
      <c r="B143" s="11" t="s">
        <v>9703</v>
      </c>
      <c r="C143" s="20">
        <v>2014</v>
      </c>
      <c r="D143" s="20">
        <v>2014</v>
      </c>
      <c r="E143" s="20">
        <v>2014</v>
      </c>
      <c r="F143" s="20">
        <v>2014</v>
      </c>
      <c r="G143" s="20">
        <v>2014</v>
      </c>
      <c r="H143" s="20">
        <v>2014</v>
      </c>
      <c r="I143" s="20">
        <v>2014</v>
      </c>
      <c r="J143" s="20">
        <v>2015</v>
      </c>
      <c r="K143" s="20">
        <v>2015</v>
      </c>
      <c r="L143" s="20">
        <v>2015</v>
      </c>
      <c r="M143" s="22">
        <v>2016</v>
      </c>
      <c r="N143" s="22">
        <v>2016</v>
      </c>
      <c r="O143" s="22">
        <v>2015</v>
      </c>
      <c r="P143" s="22">
        <v>2015</v>
      </c>
      <c r="Q143" s="22">
        <v>2014</v>
      </c>
      <c r="R143" s="22" t="s">
        <v>17</v>
      </c>
      <c r="S143" s="22">
        <v>2016</v>
      </c>
      <c r="T143" s="22">
        <v>2013</v>
      </c>
      <c r="U143" s="22">
        <v>2014</v>
      </c>
      <c r="V143" s="22" t="s">
        <v>17</v>
      </c>
      <c r="W143" s="22">
        <v>2015</v>
      </c>
      <c r="X143" s="22" t="s">
        <v>17</v>
      </c>
      <c r="Y143" s="22">
        <v>2010</v>
      </c>
      <c r="Z143" s="22">
        <v>2014</v>
      </c>
      <c r="AA143" s="22">
        <v>2014</v>
      </c>
      <c r="AB143" s="22" t="s">
        <v>17</v>
      </c>
      <c r="AC143" s="22">
        <v>2014</v>
      </c>
      <c r="AD143" s="22">
        <v>2015</v>
      </c>
      <c r="AE143" s="22" t="s">
        <v>17</v>
      </c>
      <c r="AF143" s="22">
        <v>2014</v>
      </c>
      <c r="AG143" s="21">
        <v>2012</v>
      </c>
      <c r="AH143" s="22">
        <v>2014</v>
      </c>
      <c r="AI143" s="22">
        <v>2015</v>
      </c>
      <c r="AJ143" s="22">
        <v>2016</v>
      </c>
      <c r="AK143" s="23">
        <v>2015</v>
      </c>
      <c r="AL143" s="23">
        <v>2015</v>
      </c>
      <c r="AM143" s="22">
        <v>2015</v>
      </c>
      <c r="AN143" s="22">
        <v>2014</v>
      </c>
      <c r="AO143" s="22">
        <v>2014</v>
      </c>
      <c r="AP143" s="22">
        <v>2014</v>
      </c>
      <c r="AQ143" s="22">
        <v>2014</v>
      </c>
      <c r="AR143" s="22" t="s">
        <v>17</v>
      </c>
      <c r="AS143" s="22">
        <v>2014</v>
      </c>
      <c r="AT143" s="22">
        <v>2015</v>
      </c>
      <c r="AU143" s="22">
        <v>2012</v>
      </c>
      <c r="AV143" s="22">
        <v>2010</v>
      </c>
      <c r="AW143" s="22">
        <v>2014</v>
      </c>
      <c r="AX143" s="22">
        <v>2014</v>
      </c>
      <c r="AY143" s="22">
        <v>2014</v>
      </c>
      <c r="AZ143" s="22">
        <v>2015</v>
      </c>
      <c r="BA143" s="22">
        <v>2015</v>
      </c>
      <c r="BB143" s="22">
        <v>2015</v>
      </c>
      <c r="BC143" s="22">
        <v>2015</v>
      </c>
      <c r="BD143" s="22">
        <v>2014</v>
      </c>
      <c r="BE143" s="22">
        <v>2014</v>
      </c>
      <c r="BF143" s="10"/>
    </row>
    <row r="144" spans="1:58" x14ac:dyDescent="0.35">
      <c r="A144" s="16" t="s">
        <v>187</v>
      </c>
      <c r="B144" s="11" t="s">
        <v>9704</v>
      </c>
      <c r="C144" s="20">
        <v>2014</v>
      </c>
      <c r="D144" s="20">
        <v>2014</v>
      </c>
      <c r="E144" s="20">
        <v>2014</v>
      </c>
      <c r="F144" s="20">
        <v>2014</v>
      </c>
      <c r="G144" s="20">
        <v>2014</v>
      </c>
      <c r="H144" s="20">
        <v>2014</v>
      </c>
      <c r="I144" s="20">
        <v>2014</v>
      </c>
      <c r="J144" s="20">
        <v>2015</v>
      </c>
      <c r="K144" s="20">
        <v>2015</v>
      </c>
      <c r="L144" s="20">
        <v>2015</v>
      </c>
      <c r="M144" s="22">
        <v>2016</v>
      </c>
      <c r="N144" s="22">
        <v>2016</v>
      </c>
      <c r="O144" s="22">
        <v>2015</v>
      </c>
      <c r="P144" s="22">
        <v>2015</v>
      </c>
      <c r="Q144" s="22">
        <v>2014</v>
      </c>
      <c r="R144" s="22">
        <v>2010</v>
      </c>
      <c r="S144" s="22">
        <v>2016</v>
      </c>
      <c r="T144" s="22">
        <v>2013</v>
      </c>
      <c r="U144" s="22">
        <v>2014</v>
      </c>
      <c r="V144" s="22">
        <v>2014</v>
      </c>
      <c r="W144" s="22">
        <v>2015</v>
      </c>
      <c r="X144" s="22">
        <v>2010</v>
      </c>
      <c r="Y144" s="22">
        <v>2010</v>
      </c>
      <c r="Z144" s="22">
        <v>2014</v>
      </c>
      <c r="AA144" s="22">
        <v>2014</v>
      </c>
      <c r="AB144" s="22">
        <v>2014</v>
      </c>
      <c r="AC144" s="22">
        <v>2014</v>
      </c>
      <c r="AD144" s="22">
        <v>2015</v>
      </c>
      <c r="AE144" s="22">
        <v>2012</v>
      </c>
      <c r="AF144" s="22">
        <v>2014</v>
      </c>
      <c r="AG144" s="21">
        <v>2011</v>
      </c>
      <c r="AH144" s="22">
        <v>2014</v>
      </c>
      <c r="AI144" s="22">
        <v>2015</v>
      </c>
      <c r="AJ144" s="22">
        <v>2016</v>
      </c>
      <c r="AK144" s="23" t="s">
        <v>17</v>
      </c>
      <c r="AL144" s="23">
        <v>2016</v>
      </c>
      <c r="AM144" s="22">
        <v>2015</v>
      </c>
      <c r="AN144" s="22">
        <v>2014</v>
      </c>
      <c r="AO144" s="22">
        <v>2014</v>
      </c>
      <c r="AP144" s="22">
        <v>2013</v>
      </c>
      <c r="AQ144" s="22">
        <v>2013</v>
      </c>
      <c r="AR144" s="22">
        <v>2015</v>
      </c>
      <c r="AS144" s="22">
        <v>2014</v>
      </c>
      <c r="AT144" s="22">
        <v>2015</v>
      </c>
      <c r="AU144" s="22">
        <v>2012</v>
      </c>
      <c r="AV144" s="22">
        <v>2012</v>
      </c>
      <c r="AW144" s="22">
        <v>2014</v>
      </c>
      <c r="AX144" s="22">
        <v>2014</v>
      </c>
      <c r="AY144" s="22">
        <v>2014</v>
      </c>
      <c r="AZ144" s="22">
        <v>2015</v>
      </c>
      <c r="BA144" s="22">
        <v>2015</v>
      </c>
      <c r="BB144" s="22">
        <v>2015</v>
      </c>
      <c r="BC144" s="22">
        <v>2015</v>
      </c>
      <c r="BD144" s="22">
        <v>2014</v>
      </c>
      <c r="BE144" s="22">
        <v>2014</v>
      </c>
      <c r="BF144" s="10"/>
    </row>
    <row r="145" spans="1:58" x14ac:dyDescent="0.35">
      <c r="A145" s="16" t="s">
        <v>10718</v>
      </c>
      <c r="B145" s="11" t="s">
        <v>9610</v>
      </c>
      <c r="C145" s="20">
        <v>2014</v>
      </c>
      <c r="D145" s="20">
        <v>2014</v>
      </c>
      <c r="E145" s="20">
        <v>2014</v>
      </c>
      <c r="F145" s="20">
        <v>2014</v>
      </c>
      <c r="G145" s="20">
        <v>2014</v>
      </c>
      <c r="H145" s="20">
        <v>2014</v>
      </c>
      <c r="I145" s="20">
        <v>2014</v>
      </c>
      <c r="J145" s="20">
        <v>2015</v>
      </c>
      <c r="K145" s="20">
        <v>2015</v>
      </c>
      <c r="L145" s="20">
        <v>2015</v>
      </c>
      <c r="M145" s="22">
        <v>2016</v>
      </c>
      <c r="N145" s="22">
        <v>2016</v>
      </c>
      <c r="O145" s="22">
        <v>2015</v>
      </c>
      <c r="P145" s="22">
        <v>2015</v>
      </c>
      <c r="Q145" s="22">
        <v>2014</v>
      </c>
      <c r="R145" s="22" t="s">
        <v>17</v>
      </c>
      <c r="S145" s="22">
        <v>2016</v>
      </c>
      <c r="T145" s="22">
        <v>2013</v>
      </c>
      <c r="U145" s="22">
        <v>2014</v>
      </c>
      <c r="V145" s="22" t="s">
        <v>17</v>
      </c>
      <c r="W145" s="22">
        <v>2015</v>
      </c>
      <c r="X145" s="22" t="s">
        <v>17</v>
      </c>
      <c r="Y145" s="22" t="s">
        <v>17</v>
      </c>
      <c r="Z145" s="22">
        <v>2014</v>
      </c>
      <c r="AA145" s="22">
        <v>2014</v>
      </c>
      <c r="AB145" s="22" t="s">
        <v>17</v>
      </c>
      <c r="AC145" s="22">
        <v>2014</v>
      </c>
      <c r="AD145" s="22">
        <v>2015</v>
      </c>
      <c r="AE145" s="22" t="s">
        <v>17</v>
      </c>
      <c r="AF145" s="22" t="s">
        <v>17</v>
      </c>
      <c r="AG145" s="21" t="s">
        <v>17</v>
      </c>
      <c r="AH145" s="22">
        <v>2014</v>
      </c>
      <c r="AI145" s="22">
        <v>2015</v>
      </c>
      <c r="AJ145" s="22">
        <v>2016</v>
      </c>
      <c r="AK145" s="23" t="s">
        <v>17</v>
      </c>
      <c r="AL145" s="23">
        <v>2015</v>
      </c>
      <c r="AM145" s="22">
        <v>2015</v>
      </c>
      <c r="AN145" s="22">
        <v>2014</v>
      </c>
      <c r="AO145" s="22">
        <v>2014</v>
      </c>
      <c r="AP145" s="22">
        <v>2014</v>
      </c>
      <c r="AQ145" s="22" t="s">
        <v>17</v>
      </c>
      <c r="AR145" s="22">
        <v>2015</v>
      </c>
      <c r="AS145" s="22">
        <v>2014</v>
      </c>
      <c r="AT145" s="22" t="s">
        <v>17</v>
      </c>
      <c r="AU145" s="22">
        <v>2012</v>
      </c>
      <c r="AV145" s="22" t="s">
        <v>17</v>
      </c>
      <c r="AW145" s="22">
        <v>2014</v>
      </c>
      <c r="AX145" s="22">
        <v>2014</v>
      </c>
      <c r="AY145" s="22">
        <v>2014</v>
      </c>
      <c r="AZ145" s="22">
        <v>2007</v>
      </c>
      <c r="BA145" s="22">
        <v>2015</v>
      </c>
      <c r="BB145" s="22">
        <v>2015</v>
      </c>
      <c r="BC145" s="22">
        <v>2015</v>
      </c>
      <c r="BD145" s="22">
        <v>2014</v>
      </c>
      <c r="BE145" s="22">
        <v>2014</v>
      </c>
      <c r="BF145" s="10"/>
    </row>
    <row r="146" spans="1:58" x14ac:dyDescent="0.35">
      <c r="A146" s="16" t="s">
        <v>9621</v>
      </c>
      <c r="B146" s="11" t="s">
        <v>9622</v>
      </c>
      <c r="C146" s="20">
        <v>2014</v>
      </c>
      <c r="D146" s="20">
        <v>2014</v>
      </c>
      <c r="E146" s="20">
        <v>2014</v>
      </c>
      <c r="F146" s="20">
        <v>2014</v>
      </c>
      <c r="G146" s="20">
        <v>2014</v>
      </c>
      <c r="H146" s="20">
        <v>2014</v>
      </c>
      <c r="I146" s="20">
        <v>2014</v>
      </c>
      <c r="J146" s="20">
        <v>2015</v>
      </c>
      <c r="K146" s="20">
        <v>2015</v>
      </c>
      <c r="L146" s="20">
        <v>2015</v>
      </c>
      <c r="M146" s="22">
        <v>2016</v>
      </c>
      <c r="N146" s="22">
        <v>2016</v>
      </c>
      <c r="O146" s="22">
        <v>2015</v>
      </c>
      <c r="P146" s="22">
        <v>2015</v>
      </c>
      <c r="Q146" s="22">
        <v>2014</v>
      </c>
      <c r="R146" s="22">
        <v>2012</v>
      </c>
      <c r="S146" s="22">
        <v>2016</v>
      </c>
      <c r="T146" s="22">
        <v>2013</v>
      </c>
      <c r="U146" s="22">
        <v>2014</v>
      </c>
      <c r="V146" s="22">
        <v>2014</v>
      </c>
      <c r="W146" s="22">
        <v>2015</v>
      </c>
      <c r="X146" s="22">
        <v>2012</v>
      </c>
      <c r="Y146" s="22">
        <v>2012</v>
      </c>
      <c r="Z146" s="22">
        <v>2014</v>
      </c>
      <c r="AA146" s="22">
        <v>2014</v>
      </c>
      <c r="AB146" s="22" t="s">
        <v>17</v>
      </c>
      <c r="AC146" s="22">
        <v>2014</v>
      </c>
      <c r="AD146" s="22">
        <v>2015</v>
      </c>
      <c r="AE146" s="22" t="s">
        <v>17</v>
      </c>
      <c r="AF146" s="22" t="s">
        <v>17</v>
      </c>
      <c r="AG146" s="21" t="s">
        <v>17</v>
      </c>
      <c r="AH146" s="22">
        <v>2014</v>
      </c>
      <c r="AI146" s="22">
        <v>2015</v>
      </c>
      <c r="AJ146" s="22">
        <v>2016</v>
      </c>
      <c r="AK146" s="23" t="s">
        <v>17</v>
      </c>
      <c r="AL146" s="23">
        <v>2015</v>
      </c>
      <c r="AM146" s="22">
        <v>2015</v>
      </c>
      <c r="AN146" s="22">
        <v>2014</v>
      </c>
      <c r="AO146" s="22">
        <v>2014</v>
      </c>
      <c r="AP146" s="22">
        <v>2014</v>
      </c>
      <c r="AQ146" s="22">
        <v>2014</v>
      </c>
      <c r="AR146" s="22">
        <v>2009</v>
      </c>
      <c r="AS146" s="22">
        <v>2014</v>
      </c>
      <c r="AT146" s="22">
        <v>2013</v>
      </c>
      <c r="AU146" s="22">
        <v>2012</v>
      </c>
      <c r="AV146" s="22" t="s">
        <v>17</v>
      </c>
      <c r="AW146" s="22">
        <v>2014</v>
      </c>
      <c r="AX146" s="22">
        <v>2014</v>
      </c>
      <c r="AY146" s="22">
        <v>2014</v>
      </c>
      <c r="AZ146" s="22">
        <v>2015</v>
      </c>
      <c r="BA146" s="22">
        <v>2015</v>
      </c>
      <c r="BB146" s="22">
        <v>2015</v>
      </c>
      <c r="BC146" s="22">
        <v>2015</v>
      </c>
      <c r="BD146" s="22">
        <v>2014</v>
      </c>
      <c r="BE146" s="22">
        <v>2014</v>
      </c>
      <c r="BF146" s="10"/>
    </row>
    <row r="147" spans="1:58" x14ac:dyDescent="0.35">
      <c r="A147" s="16" t="s">
        <v>10719</v>
      </c>
      <c r="B147" s="11" t="s">
        <v>9762</v>
      </c>
      <c r="C147" s="20">
        <v>2014</v>
      </c>
      <c r="D147" s="20">
        <v>2014</v>
      </c>
      <c r="E147" s="20">
        <v>2014</v>
      </c>
      <c r="F147" s="20">
        <v>2014</v>
      </c>
      <c r="G147" s="20">
        <v>2014</v>
      </c>
      <c r="H147" s="20">
        <v>2014</v>
      </c>
      <c r="I147" s="20">
        <v>2014</v>
      </c>
      <c r="J147" s="20">
        <v>2015</v>
      </c>
      <c r="K147" s="20">
        <v>2015</v>
      </c>
      <c r="L147" s="20">
        <v>2015</v>
      </c>
      <c r="M147" s="22">
        <v>2016</v>
      </c>
      <c r="N147" s="22">
        <v>2016</v>
      </c>
      <c r="O147" s="22">
        <v>2015</v>
      </c>
      <c r="P147" s="22">
        <v>2015</v>
      </c>
      <c r="Q147" s="22">
        <v>2014</v>
      </c>
      <c r="R147" s="22" t="s">
        <v>17</v>
      </c>
      <c r="S147" s="22">
        <v>2016</v>
      </c>
      <c r="T147" s="22">
        <v>2013</v>
      </c>
      <c r="U147" s="22">
        <v>2014</v>
      </c>
      <c r="V147" s="22">
        <v>2014</v>
      </c>
      <c r="W147" s="22">
        <v>2015</v>
      </c>
      <c r="X147" s="22" t="s">
        <v>17</v>
      </c>
      <c r="Y147" s="22">
        <v>2012</v>
      </c>
      <c r="Z147" s="22">
        <v>2014</v>
      </c>
      <c r="AA147" s="22">
        <v>2014</v>
      </c>
      <c r="AB147" s="22" t="s">
        <v>17</v>
      </c>
      <c r="AC147" s="22">
        <v>2014</v>
      </c>
      <c r="AD147" s="22">
        <v>2015</v>
      </c>
      <c r="AE147" s="22" t="s">
        <v>17</v>
      </c>
      <c r="AF147" s="22" t="s">
        <v>17</v>
      </c>
      <c r="AG147" s="21" t="s">
        <v>17</v>
      </c>
      <c r="AH147" s="22">
        <v>2014</v>
      </c>
      <c r="AI147" s="22">
        <v>2015</v>
      </c>
      <c r="AJ147" s="22">
        <v>2016</v>
      </c>
      <c r="AK147" s="23" t="s">
        <v>17</v>
      </c>
      <c r="AL147" s="23">
        <v>2015</v>
      </c>
      <c r="AM147" s="22">
        <v>2015</v>
      </c>
      <c r="AN147" s="22">
        <v>2014</v>
      </c>
      <c r="AO147" s="22">
        <v>2014</v>
      </c>
      <c r="AP147" s="22">
        <v>2014</v>
      </c>
      <c r="AQ147" s="22">
        <v>2014</v>
      </c>
      <c r="AR147" s="22" t="s">
        <v>17</v>
      </c>
      <c r="AS147" s="22">
        <v>2014</v>
      </c>
      <c r="AT147" s="22">
        <v>2015</v>
      </c>
      <c r="AU147" s="22">
        <v>2012</v>
      </c>
      <c r="AV147" s="22" t="s">
        <v>17</v>
      </c>
      <c r="AW147" s="22">
        <v>2014</v>
      </c>
      <c r="AX147" s="22">
        <v>2014</v>
      </c>
      <c r="AY147" s="22">
        <v>2014</v>
      </c>
      <c r="AZ147" s="22">
        <v>2007</v>
      </c>
      <c r="BA147" s="22">
        <v>2015</v>
      </c>
      <c r="BB147" s="22">
        <v>2015</v>
      </c>
      <c r="BC147" s="22">
        <v>2015</v>
      </c>
      <c r="BD147" s="22">
        <v>2014</v>
      </c>
      <c r="BE147" s="22">
        <v>2014</v>
      </c>
      <c r="BF147" s="10"/>
    </row>
    <row r="148" spans="1:58" x14ac:dyDescent="0.35">
      <c r="A148" s="16" t="s">
        <v>9770</v>
      </c>
      <c r="B148" s="11" t="s">
        <v>9771</v>
      </c>
      <c r="C148" s="20">
        <v>2014</v>
      </c>
      <c r="D148" s="20">
        <v>2014</v>
      </c>
      <c r="E148" s="20">
        <v>2014</v>
      </c>
      <c r="F148" s="20">
        <v>2014</v>
      </c>
      <c r="G148" s="20">
        <v>2014</v>
      </c>
      <c r="H148" s="20">
        <v>2014</v>
      </c>
      <c r="I148" s="20">
        <v>2014</v>
      </c>
      <c r="J148" s="20">
        <v>2015</v>
      </c>
      <c r="K148" s="20">
        <v>2015</v>
      </c>
      <c r="L148" s="20">
        <v>2015</v>
      </c>
      <c r="M148" s="22">
        <v>2016</v>
      </c>
      <c r="N148" s="22">
        <v>2016</v>
      </c>
      <c r="O148" s="22">
        <v>2015</v>
      </c>
      <c r="P148" s="22">
        <v>2015</v>
      </c>
      <c r="Q148" s="22">
        <v>2014</v>
      </c>
      <c r="R148" s="22" t="s">
        <v>17</v>
      </c>
      <c r="S148" s="22">
        <v>2016</v>
      </c>
      <c r="T148" s="22">
        <v>2013</v>
      </c>
      <c r="U148" s="22">
        <v>2014</v>
      </c>
      <c r="V148" s="22">
        <v>2014</v>
      </c>
      <c r="W148" s="22">
        <v>2015</v>
      </c>
      <c r="X148" s="22">
        <v>2014</v>
      </c>
      <c r="Y148" s="22">
        <v>2010</v>
      </c>
      <c r="Z148" s="22">
        <v>2014</v>
      </c>
      <c r="AA148" s="22">
        <v>2014</v>
      </c>
      <c r="AB148" s="22" t="s">
        <v>17</v>
      </c>
      <c r="AC148" s="22">
        <v>2014</v>
      </c>
      <c r="AD148" s="22">
        <v>2015</v>
      </c>
      <c r="AE148" s="22" t="s">
        <v>17</v>
      </c>
      <c r="AF148" s="22">
        <v>2014</v>
      </c>
      <c r="AG148" s="21">
        <v>2008</v>
      </c>
      <c r="AH148" s="22">
        <v>2014</v>
      </c>
      <c r="AI148" s="22">
        <v>2015</v>
      </c>
      <c r="AJ148" s="22">
        <v>2016</v>
      </c>
      <c r="AK148" s="23" t="s">
        <v>17</v>
      </c>
      <c r="AL148" s="23" t="s">
        <v>17</v>
      </c>
      <c r="AM148" s="22">
        <v>2015</v>
      </c>
      <c r="AN148" s="22">
        <v>2014</v>
      </c>
      <c r="AO148" s="22">
        <v>2014</v>
      </c>
      <c r="AP148" s="22" t="s">
        <v>17</v>
      </c>
      <c r="AQ148" s="22" t="s">
        <v>17</v>
      </c>
      <c r="AR148" s="22">
        <v>2011</v>
      </c>
      <c r="AS148" s="22">
        <v>2014</v>
      </c>
      <c r="AT148" s="22">
        <v>2015</v>
      </c>
      <c r="AU148" s="22">
        <v>2012</v>
      </c>
      <c r="AV148" s="22">
        <v>2011</v>
      </c>
      <c r="AW148" s="22">
        <v>2014</v>
      </c>
      <c r="AX148" s="22">
        <v>2014</v>
      </c>
      <c r="AY148" s="22">
        <v>2014</v>
      </c>
      <c r="AZ148" s="22">
        <v>2015</v>
      </c>
      <c r="BA148" s="22">
        <v>2015</v>
      </c>
      <c r="BB148" s="22">
        <v>2015</v>
      </c>
      <c r="BC148" s="22">
        <v>2015</v>
      </c>
      <c r="BD148" s="22">
        <v>2014</v>
      </c>
      <c r="BE148" s="22">
        <v>2014</v>
      </c>
      <c r="BF148" s="10"/>
    </row>
    <row r="149" spans="1:58" x14ac:dyDescent="0.35">
      <c r="A149" s="16" t="s">
        <v>9722</v>
      </c>
      <c r="B149" s="11" t="s">
        <v>9723</v>
      </c>
      <c r="C149" s="20">
        <v>2014</v>
      </c>
      <c r="D149" s="20">
        <v>2014</v>
      </c>
      <c r="E149" s="20">
        <v>2014</v>
      </c>
      <c r="F149" s="20">
        <v>2014</v>
      </c>
      <c r="G149" s="20">
        <v>2014</v>
      </c>
      <c r="H149" s="20">
        <v>2014</v>
      </c>
      <c r="I149" s="20">
        <v>2014</v>
      </c>
      <c r="J149" s="20">
        <v>2015</v>
      </c>
      <c r="K149" s="20">
        <v>2015</v>
      </c>
      <c r="L149" s="20">
        <v>2015</v>
      </c>
      <c r="M149" s="22">
        <v>2016</v>
      </c>
      <c r="N149" s="22">
        <v>2016</v>
      </c>
      <c r="O149" s="22">
        <v>2015</v>
      </c>
      <c r="P149" s="22">
        <v>2015</v>
      </c>
      <c r="Q149" s="22">
        <v>2014</v>
      </c>
      <c r="R149" s="22">
        <v>2009</v>
      </c>
      <c r="S149" s="22">
        <v>2016</v>
      </c>
      <c r="T149" s="22">
        <v>2013</v>
      </c>
      <c r="U149" s="22">
        <v>2014</v>
      </c>
      <c r="V149" s="22">
        <v>2014</v>
      </c>
      <c r="W149" s="22">
        <v>2015</v>
      </c>
      <c r="X149" s="22">
        <v>2008</v>
      </c>
      <c r="Y149" s="22" t="s">
        <v>17</v>
      </c>
      <c r="Z149" s="22">
        <v>2014</v>
      </c>
      <c r="AA149" s="22">
        <v>2014</v>
      </c>
      <c r="AB149" s="22">
        <v>2014</v>
      </c>
      <c r="AC149" s="22">
        <v>2014</v>
      </c>
      <c r="AD149" s="22">
        <v>2015</v>
      </c>
      <c r="AE149" s="22">
        <v>2012</v>
      </c>
      <c r="AF149" s="22" t="s">
        <v>17</v>
      </c>
      <c r="AG149" s="21">
        <v>2010</v>
      </c>
      <c r="AH149" s="22">
        <v>2014</v>
      </c>
      <c r="AI149" s="22">
        <v>2015</v>
      </c>
      <c r="AJ149" s="22">
        <v>2016</v>
      </c>
      <c r="AK149" s="23" t="s">
        <v>17</v>
      </c>
      <c r="AL149" s="23">
        <v>2015</v>
      </c>
      <c r="AM149" s="22">
        <v>2015</v>
      </c>
      <c r="AN149" s="22">
        <v>2014</v>
      </c>
      <c r="AO149" s="22">
        <v>2014</v>
      </c>
      <c r="AP149" s="22" t="s">
        <v>17</v>
      </c>
      <c r="AQ149" s="22" t="s">
        <v>17</v>
      </c>
      <c r="AR149" s="22" t="s">
        <v>17</v>
      </c>
      <c r="AS149" s="22">
        <v>2014</v>
      </c>
      <c r="AT149" s="22">
        <v>2015</v>
      </c>
      <c r="AU149" s="22">
        <v>2012</v>
      </c>
      <c r="AV149" s="22">
        <v>2008</v>
      </c>
      <c r="AW149" s="22">
        <v>2014</v>
      </c>
      <c r="AX149" s="22">
        <v>2014</v>
      </c>
      <c r="AY149" s="22">
        <v>2014</v>
      </c>
      <c r="AZ149" s="22">
        <v>2015</v>
      </c>
      <c r="BA149" s="22">
        <v>2015</v>
      </c>
      <c r="BB149" s="22">
        <v>2014</v>
      </c>
      <c r="BC149" s="22">
        <v>2015</v>
      </c>
      <c r="BD149" s="22">
        <v>2014</v>
      </c>
      <c r="BE149" s="22">
        <v>2014</v>
      </c>
      <c r="BF149" s="10"/>
    </row>
    <row r="150" spans="1:58" x14ac:dyDescent="0.35">
      <c r="A150" s="16" t="s">
        <v>9705</v>
      </c>
      <c r="B150" s="11" t="s">
        <v>9706</v>
      </c>
      <c r="C150" s="20">
        <v>2014</v>
      </c>
      <c r="D150" s="20">
        <v>2014</v>
      </c>
      <c r="E150" s="20">
        <v>2014</v>
      </c>
      <c r="F150" s="20">
        <v>2014</v>
      </c>
      <c r="G150" s="20">
        <v>2014</v>
      </c>
      <c r="H150" s="20">
        <v>2014</v>
      </c>
      <c r="I150" s="20">
        <v>2014</v>
      </c>
      <c r="J150" s="20">
        <v>2015</v>
      </c>
      <c r="K150" s="20">
        <v>2015</v>
      </c>
      <c r="L150" s="20">
        <v>2015</v>
      </c>
      <c r="M150" s="22">
        <v>2016</v>
      </c>
      <c r="N150" s="22">
        <v>2016</v>
      </c>
      <c r="O150" s="22">
        <v>2015</v>
      </c>
      <c r="P150" s="22">
        <v>2015</v>
      </c>
      <c r="Q150" s="22">
        <v>2014</v>
      </c>
      <c r="R150" s="22" t="s">
        <v>17</v>
      </c>
      <c r="S150" s="22">
        <v>2016</v>
      </c>
      <c r="T150" s="22">
        <v>2013</v>
      </c>
      <c r="U150" s="22">
        <v>2014</v>
      </c>
      <c r="V150" s="22" t="s">
        <v>17</v>
      </c>
      <c r="W150" s="22">
        <v>2015</v>
      </c>
      <c r="X150" s="22">
        <v>2005</v>
      </c>
      <c r="Y150" s="22">
        <v>2012</v>
      </c>
      <c r="Z150" s="22">
        <v>2014</v>
      </c>
      <c r="AA150" s="22">
        <v>2014</v>
      </c>
      <c r="AB150" s="22" t="s">
        <v>17</v>
      </c>
      <c r="AC150" s="22">
        <v>2014</v>
      </c>
      <c r="AD150" s="22">
        <v>2015</v>
      </c>
      <c r="AE150" s="22">
        <v>2012</v>
      </c>
      <c r="AF150" s="22">
        <v>2014</v>
      </c>
      <c r="AG150" s="21" t="s">
        <v>17</v>
      </c>
      <c r="AH150" s="22">
        <v>2014</v>
      </c>
      <c r="AI150" s="22">
        <v>2015</v>
      </c>
      <c r="AJ150" s="22">
        <v>2016</v>
      </c>
      <c r="AK150" s="23" t="s">
        <v>17</v>
      </c>
      <c r="AL150" s="23">
        <v>2015</v>
      </c>
      <c r="AM150" s="22">
        <v>2015</v>
      </c>
      <c r="AN150" s="22">
        <v>2014</v>
      </c>
      <c r="AO150" s="22">
        <v>2014</v>
      </c>
      <c r="AP150" s="22">
        <v>2013</v>
      </c>
      <c r="AQ150" s="22">
        <v>2014</v>
      </c>
      <c r="AR150" s="22" t="s">
        <v>17</v>
      </c>
      <c r="AS150" s="22">
        <v>2014</v>
      </c>
      <c r="AT150" s="22">
        <v>2015</v>
      </c>
      <c r="AU150" s="22">
        <v>2012</v>
      </c>
      <c r="AV150" s="22">
        <v>2013</v>
      </c>
      <c r="AW150" s="22">
        <v>2014</v>
      </c>
      <c r="AX150" s="22">
        <v>2014</v>
      </c>
      <c r="AY150" s="22">
        <v>2014</v>
      </c>
      <c r="AZ150" s="22">
        <v>2015</v>
      </c>
      <c r="BA150" s="22">
        <v>2015</v>
      </c>
      <c r="BB150" s="22">
        <v>2015</v>
      </c>
      <c r="BC150" s="22">
        <v>2015</v>
      </c>
      <c r="BD150" s="22">
        <v>2014</v>
      </c>
      <c r="BE150" s="22">
        <v>2014</v>
      </c>
      <c r="BF150" s="10"/>
    </row>
    <row r="151" spans="1:58" x14ac:dyDescent="0.35">
      <c r="A151" s="16" t="s">
        <v>32</v>
      </c>
      <c r="B151" s="11" t="s">
        <v>9708</v>
      </c>
      <c r="C151" s="20">
        <v>2014</v>
      </c>
      <c r="D151" s="20">
        <v>2014</v>
      </c>
      <c r="E151" s="20">
        <v>2014</v>
      </c>
      <c r="F151" s="20">
        <v>2014</v>
      </c>
      <c r="G151" s="20">
        <v>2014</v>
      </c>
      <c r="H151" s="20">
        <v>2014</v>
      </c>
      <c r="I151" s="20">
        <v>2014</v>
      </c>
      <c r="J151" s="20">
        <v>2015</v>
      </c>
      <c r="K151" s="20">
        <v>2015</v>
      </c>
      <c r="L151" s="20">
        <v>2015</v>
      </c>
      <c r="M151" s="22">
        <v>2016</v>
      </c>
      <c r="N151" s="22">
        <v>2016</v>
      </c>
      <c r="O151" s="22">
        <v>2015</v>
      </c>
      <c r="P151" s="22">
        <v>2015</v>
      </c>
      <c r="Q151" s="22">
        <v>2014</v>
      </c>
      <c r="R151" s="22">
        <v>2014</v>
      </c>
      <c r="S151" s="22">
        <v>2016</v>
      </c>
      <c r="T151" s="22">
        <v>2013</v>
      </c>
      <c r="U151" s="22">
        <v>2014</v>
      </c>
      <c r="V151" s="22">
        <v>2014</v>
      </c>
      <c r="W151" s="22">
        <v>2015</v>
      </c>
      <c r="X151" s="22">
        <v>2014</v>
      </c>
      <c r="Y151" s="22">
        <v>2010</v>
      </c>
      <c r="Z151" s="22">
        <v>2014</v>
      </c>
      <c r="AA151" s="22">
        <v>2014</v>
      </c>
      <c r="AB151" s="22">
        <v>2014</v>
      </c>
      <c r="AC151" s="22">
        <v>2014</v>
      </c>
      <c r="AD151" s="22">
        <v>2015</v>
      </c>
      <c r="AE151" s="22">
        <v>2012</v>
      </c>
      <c r="AF151" s="22">
        <v>2014</v>
      </c>
      <c r="AG151" s="21">
        <v>2011</v>
      </c>
      <c r="AH151" s="22">
        <v>2014</v>
      </c>
      <c r="AI151" s="22">
        <v>2015</v>
      </c>
      <c r="AJ151" s="22">
        <v>2016</v>
      </c>
      <c r="AK151" s="23">
        <v>2015</v>
      </c>
      <c r="AL151" s="23">
        <v>2015</v>
      </c>
      <c r="AM151" s="22">
        <v>2015</v>
      </c>
      <c r="AN151" s="22">
        <v>2014</v>
      </c>
      <c r="AO151" s="22">
        <v>2014</v>
      </c>
      <c r="AP151" s="22">
        <v>2014</v>
      </c>
      <c r="AQ151" s="22">
        <v>2014</v>
      </c>
      <c r="AR151" s="22">
        <v>2015</v>
      </c>
      <c r="AS151" s="22">
        <v>2014</v>
      </c>
      <c r="AT151" s="22">
        <v>2015</v>
      </c>
      <c r="AU151" s="22">
        <v>2012</v>
      </c>
      <c r="AV151" s="22">
        <v>2013</v>
      </c>
      <c r="AW151" s="22">
        <v>2014</v>
      </c>
      <c r="AX151" s="22">
        <v>2014</v>
      </c>
      <c r="AY151" s="22">
        <v>2014</v>
      </c>
      <c r="AZ151" s="22">
        <v>2015</v>
      </c>
      <c r="BA151" s="22">
        <v>2015</v>
      </c>
      <c r="BB151" s="22">
        <v>2015</v>
      </c>
      <c r="BC151" s="22">
        <v>2015</v>
      </c>
      <c r="BD151" s="22">
        <v>2014</v>
      </c>
      <c r="BE151" s="22">
        <v>2014</v>
      </c>
      <c r="BF151" s="10"/>
    </row>
    <row r="152" spans="1:58" x14ac:dyDescent="0.35">
      <c r="A152" s="16" t="s">
        <v>9719</v>
      </c>
      <c r="B152" s="11" t="s">
        <v>9720</v>
      </c>
      <c r="C152" s="20">
        <v>2014</v>
      </c>
      <c r="D152" s="20">
        <v>2014</v>
      </c>
      <c r="E152" s="20">
        <v>2014</v>
      </c>
      <c r="F152" s="20">
        <v>2014</v>
      </c>
      <c r="G152" s="20">
        <v>2014</v>
      </c>
      <c r="H152" s="20">
        <v>2014</v>
      </c>
      <c r="I152" s="20">
        <v>2014</v>
      </c>
      <c r="J152" s="20">
        <v>2015</v>
      </c>
      <c r="K152" s="20">
        <v>2015</v>
      </c>
      <c r="L152" s="20">
        <v>2015</v>
      </c>
      <c r="M152" s="22">
        <v>2016</v>
      </c>
      <c r="N152" s="22">
        <v>2016</v>
      </c>
      <c r="O152" s="22">
        <v>2015</v>
      </c>
      <c r="P152" s="22">
        <v>2015</v>
      </c>
      <c r="Q152" s="22">
        <v>2014</v>
      </c>
      <c r="R152" s="22">
        <v>2014</v>
      </c>
      <c r="S152" s="22">
        <v>2016</v>
      </c>
      <c r="T152" s="22">
        <v>2013</v>
      </c>
      <c r="U152" s="22">
        <v>2014</v>
      </c>
      <c r="V152" s="22">
        <v>2014</v>
      </c>
      <c r="W152" s="22">
        <v>2015</v>
      </c>
      <c r="X152" s="22">
        <v>2014</v>
      </c>
      <c r="Y152" s="22">
        <v>2010</v>
      </c>
      <c r="Z152" s="22">
        <v>2014</v>
      </c>
      <c r="AA152" s="22">
        <v>2014</v>
      </c>
      <c r="AB152" s="22">
        <v>2013</v>
      </c>
      <c r="AC152" s="22">
        <v>2014</v>
      </c>
      <c r="AD152" s="22">
        <v>2015</v>
      </c>
      <c r="AE152" s="22" t="s">
        <v>17</v>
      </c>
      <c r="AF152" s="22">
        <v>2014</v>
      </c>
      <c r="AG152" s="21">
        <v>2010</v>
      </c>
      <c r="AH152" s="22">
        <v>2014</v>
      </c>
      <c r="AI152" s="22">
        <v>2015</v>
      </c>
      <c r="AJ152" s="22">
        <v>2016</v>
      </c>
      <c r="AK152" s="23" t="s">
        <v>17</v>
      </c>
      <c r="AL152" s="23">
        <v>2015</v>
      </c>
      <c r="AM152" s="22">
        <v>2015</v>
      </c>
      <c r="AN152" s="22">
        <v>2014</v>
      </c>
      <c r="AO152" s="22">
        <v>2014</v>
      </c>
      <c r="AP152" s="22" t="s">
        <v>17</v>
      </c>
      <c r="AQ152" s="22">
        <v>2012</v>
      </c>
      <c r="AR152" s="22">
        <v>2015</v>
      </c>
      <c r="AS152" s="22">
        <v>2014</v>
      </c>
      <c r="AT152" s="22">
        <v>2015</v>
      </c>
      <c r="AU152" s="22">
        <v>2012</v>
      </c>
      <c r="AV152" s="22">
        <v>2011</v>
      </c>
      <c r="AW152" s="22">
        <v>2014</v>
      </c>
      <c r="AX152" s="22">
        <v>2014</v>
      </c>
      <c r="AY152" s="22">
        <v>2014</v>
      </c>
      <c r="AZ152" s="22">
        <v>2015</v>
      </c>
      <c r="BA152" s="22">
        <v>2015</v>
      </c>
      <c r="BB152" s="22">
        <v>2015</v>
      </c>
      <c r="BC152" s="22">
        <v>2015</v>
      </c>
      <c r="BD152" s="22">
        <v>2014</v>
      </c>
      <c r="BE152" s="22">
        <v>2014</v>
      </c>
      <c r="BF152" s="10"/>
    </row>
    <row r="153" spans="1:58" x14ac:dyDescent="0.35">
      <c r="A153" s="16" t="s">
        <v>9732</v>
      </c>
      <c r="B153" s="11" t="s">
        <v>9733</v>
      </c>
      <c r="C153" s="20">
        <v>2014</v>
      </c>
      <c r="D153" s="20">
        <v>2014</v>
      </c>
      <c r="E153" s="20">
        <v>2014</v>
      </c>
      <c r="F153" s="20">
        <v>2014</v>
      </c>
      <c r="G153" s="20">
        <v>2014</v>
      </c>
      <c r="H153" s="20">
        <v>2014</v>
      </c>
      <c r="I153" s="20">
        <v>2014</v>
      </c>
      <c r="J153" s="20">
        <v>2015</v>
      </c>
      <c r="K153" s="20">
        <v>2015</v>
      </c>
      <c r="L153" s="20">
        <v>2015</v>
      </c>
      <c r="M153" s="22">
        <v>2016</v>
      </c>
      <c r="N153" s="22">
        <v>2016</v>
      </c>
      <c r="O153" s="22">
        <v>2015</v>
      </c>
      <c r="P153" s="22">
        <v>2015</v>
      </c>
      <c r="Q153" s="22">
        <v>2014</v>
      </c>
      <c r="R153" s="22" t="s">
        <v>17</v>
      </c>
      <c r="S153" s="22">
        <v>2016</v>
      </c>
      <c r="T153" s="22">
        <v>2013</v>
      </c>
      <c r="U153" s="22">
        <v>2014</v>
      </c>
      <c r="V153" s="22">
        <v>2014</v>
      </c>
      <c r="W153" s="22">
        <v>2015</v>
      </c>
      <c r="X153" s="22">
        <v>2012</v>
      </c>
      <c r="Y153" s="22">
        <v>2012</v>
      </c>
      <c r="Z153" s="22">
        <v>2014</v>
      </c>
      <c r="AA153" s="22">
        <v>2014</v>
      </c>
      <c r="AB153" s="22" t="s">
        <v>17</v>
      </c>
      <c r="AC153" s="22">
        <v>2014</v>
      </c>
      <c r="AD153" s="22">
        <v>2015</v>
      </c>
      <c r="AE153" s="22" t="s">
        <v>17</v>
      </c>
      <c r="AF153" s="22" t="s">
        <v>17</v>
      </c>
      <c r="AG153" s="21">
        <v>2006</v>
      </c>
      <c r="AH153" s="22">
        <v>2014</v>
      </c>
      <c r="AI153" s="22">
        <v>2015</v>
      </c>
      <c r="AJ153" s="22">
        <v>2016</v>
      </c>
      <c r="AK153" s="23" t="s">
        <v>17</v>
      </c>
      <c r="AL153" s="23" t="s">
        <v>17</v>
      </c>
      <c r="AM153" s="22">
        <v>2015</v>
      </c>
      <c r="AN153" s="22">
        <v>2014</v>
      </c>
      <c r="AO153" s="22">
        <v>2014</v>
      </c>
      <c r="AP153" s="22">
        <v>2013</v>
      </c>
      <c r="AQ153" s="22">
        <v>2013</v>
      </c>
      <c r="AR153" s="22">
        <v>2015</v>
      </c>
      <c r="AS153" s="22">
        <v>2014</v>
      </c>
      <c r="AT153" s="22">
        <v>2015</v>
      </c>
      <c r="AU153" s="22">
        <v>2012</v>
      </c>
      <c r="AV153" s="22">
        <v>2010</v>
      </c>
      <c r="AW153" s="22">
        <v>2014</v>
      </c>
      <c r="AX153" s="22">
        <v>2014</v>
      </c>
      <c r="AY153" s="22">
        <v>2014</v>
      </c>
      <c r="AZ153" s="22">
        <v>2015</v>
      </c>
      <c r="BA153" s="22">
        <v>2015</v>
      </c>
      <c r="BB153" s="22">
        <v>2015</v>
      </c>
      <c r="BC153" s="22">
        <v>2015</v>
      </c>
      <c r="BD153" s="22">
        <v>2014</v>
      </c>
      <c r="BE153" s="22">
        <v>2014</v>
      </c>
      <c r="BF153" s="10"/>
    </row>
    <row r="154" spans="1:58" x14ac:dyDescent="0.35">
      <c r="A154" s="16" t="s">
        <v>9713</v>
      </c>
      <c r="B154" s="11" t="s">
        <v>9714</v>
      </c>
      <c r="C154" s="20">
        <v>2014</v>
      </c>
      <c r="D154" s="20">
        <v>2014</v>
      </c>
      <c r="E154" s="20">
        <v>2014</v>
      </c>
      <c r="F154" s="20">
        <v>2014</v>
      </c>
      <c r="G154" s="20">
        <v>2014</v>
      </c>
      <c r="H154" s="20">
        <v>2014</v>
      </c>
      <c r="I154" s="20">
        <v>2014</v>
      </c>
      <c r="J154" s="20">
        <v>2015</v>
      </c>
      <c r="K154" s="20">
        <v>2015</v>
      </c>
      <c r="L154" s="20">
        <v>2015</v>
      </c>
      <c r="M154" s="22">
        <v>2016</v>
      </c>
      <c r="N154" s="22">
        <v>2016</v>
      </c>
      <c r="O154" s="22">
        <v>2015</v>
      </c>
      <c r="P154" s="22">
        <v>2015</v>
      </c>
      <c r="Q154" s="22">
        <v>2014</v>
      </c>
      <c r="R154" s="22">
        <v>2013</v>
      </c>
      <c r="S154" s="22">
        <v>2016</v>
      </c>
      <c r="T154" s="22">
        <v>2013</v>
      </c>
      <c r="U154" s="22">
        <v>2014</v>
      </c>
      <c r="V154" s="22">
        <v>2014</v>
      </c>
      <c r="W154" s="22">
        <v>2015</v>
      </c>
      <c r="X154" s="22">
        <v>2013</v>
      </c>
      <c r="Y154" s="22">
        <v>2010</v>
      </c>
      <c r="Z154" s="22">
        <v>2014</v>
      </c>
      <c r="AA154" s="22">
        <v>2014</v>
      </c>
      <c r="AB154" s="22">
        <v>2014</v>
      </c>
      <c r="AC154" s="22">
        <v>2014</v>
      </c>
      <c r="AD154" s="22">
        <v>2015</v>
      </c>
      <c r="AE154" s="22">
        <v>2012</v>
      </c>
      <c r="AF154" s="22">
        <v>2014</v>
      </c>
      <c r="AG154" s="21">
        <v>2011</v>
      </c>
      <c r="AH154" s="22">
        <v>2014</v>
      </c>
      <c r="AI154" s="22">
        <v>2015</v>
      </c>
      <c r="AJ154" s="22">
        <v>2016</v>
      </c>
      <c r="AK154" s="23" t="s">
        <v>17</v>
      </c>
      <c r="AL154" s="23">
        <v>2015</v>
      </c>
      <c r="AM154" s="22">
        <v>2015</v>
      </c>
      <c r="AN154" s="22">
        <v>2014</v>
      </c>
      <c r="AO154" s="22">
        <v>2014</v>
      </c>
      <c r="AP154" s="22">
        <v>2014</v>
      </c>
      <c r="AQ154" s="22">
        <v>2014</v>
      </c>
      <c r="AR154" s="22">
        <v>2009</v>
      </c>
      <c r="AS154" s="22">
        <v>2014</v>
      </c>
      <c r="AT154" s="22">
        <v>2015</v>
      </c>
      <c r="AU154" s="22">
        <v>2012</v>
      </c>
      <c r="AV154" s="22">
        <v>2013</v>
      </c>
      <c r="AW154" s="22">
        <v>2014</v>
      </c>
      <c r="AX154" s="22">
        <v>2014</v>
      </c>
      <c r="AY154" s="22">
        <v>2014</v>
      </c>
      <c r="AZ154" s="22">
        <v>2015</v>
      </c>
      <c r="BA154" s="22">
        <v>2015</v>
      </c>
      <c r="BB154" s="22">
        <v>2015</v>
      </c>
      <c r="BC154" s="22">
        <v>2015</v>
      </c>
      <c r="BD154" s="22">
        <v>2014</v>
      </c>
      <c r="BE154" s="22">
        <v>2014</v>
      </c>
      <c r="BF154" s="10"/>
    </row>
    <row r="155" spans="1:58" x14ac:dyDescent="0.35">
      <c r="A155" s="16" t="s">
        <v>9709</v>
      </c>
      <c r="B155" s="11" t="s">
        <v>9710</v>
      </c>
      <c r="C155" s="20">
        <v>2014</v>
      </c>
      <c r="D155" s="20">
        <v>2014</v>
      </c>
      <c r="E155" s="20">
        <v>2014</v>
      </c>
      <c r="F155" s="20">
        <v>2014</v>
      </c>
      <c r="G155" s="20">
        <v>2014</v>
      </c>
      <c r="H155" s="20">
        <v>2014</v>
      </c>
      <c r="I155" s="20">
        <v>2014</v>
      </c>
      <c r="J155" s="20">
        <v>2015</v>
      </c>
      <c r="K155" s="20">
        <v>2015</v>
      </c>
      <c r="L155" s="20">
        <v>2015</v>
      </c>
      <c r="M155" s="22">
        <v>2016</v>
      </c>
      <c r="N155" s="22">
        <v>2016</v>
      </c>
      <c r="O155" s="22">
        <v>2015</v>
      </c>
      <c r="P155" s="22">
        <v>2015</v>
      </c>
      <c r="Q155" s="22">
        <v>2014</v>
      </c>
      <c r="R155" s="22" t="s">
        <v>17</v>
      </c>
      <c r="S155" s="22">
        <v>2016</v>
      </c>
      <c r="T155" s="22">
        <v>2013</v>
      </c>
      <c r="U155" s="22">
        <v>2014</v>
      </c>
      <c r="V155" s="22" t="s">
        <v>17</v>
      </c>
      <c r="W155" s="22">
        <v>2015</v>
      </c>
      <c r="X155" s="22" t="s">
        <v>17</v>
      </c>
      <c r="Y155" s="22">
        <v>2013</v>
      </c>
      <c r="Z155" s="22">
        <v>2014</v>
      </c>
      <c r="AA155" s="22">
        <v>2014</v>
      </c>
      <c r="AB155" s="22" t="s">
        <v>17</v>
      </c>
      <c r="AC155" s="22">
        <v>2014</v>
      </c>
      <c r="AD155" s="22">
        <v>2015</v>
      </c>
      <c r="AE155" s="22" t="s">
        <v>17</v>
      </c>
      <c r="AF155" s="22">
        <v>2014</v>
      </c>
      <c r="AG155" s="21" t="s">
        <v>17</v>
      </c>
      <c r="AH155" s="22">
        <v>2014</v>
      </c>
      <c r="AI155" s="22">
        <v>2015</v>
      </c>
      <c r="AJ155" s="22">
        <v>2016</v>
      </c>
      <c r="AK155" s="23" t="s">
        <v>17</v>
      </c>
      <c r="AL155" s="23">
        <v>2015</v>
      </c>
      <c r="AM155" s="22">
        <v>2015</v>
      </c>
      <c r="AN155" s="22">
        <v>2014</v>
      </c>
      <c r="AO155" s="22">
        <v>2014</v>
      </c>
      <c r="AP155" s="22">
        <v>2014</v>
      </c>
      <c r="AQ155" s="22">
        <v>2014</v>
      </c>
      <c r="AR155" s="22">
        <v>2007</v>
      </c>
      <c r="AS155" s="22">
        <v>2014</v>
      </c>
      <c r="AT155" s="22">
        <v>2015</v>
      </c>
      <c r="AU155" s="22">
        <v>2012</v>
      </c>
      <c r="AV155" s="22">
        <v>2013</v>
      </c>
      <c r="AW155" s="22">
        <v>2014</v>
      </c>
      <c r="AX155" s="22">
        <v>2014</v>
      </c>
      <c r="AY155" s="22">
        <v>2014</v>
      </c>
      <c r="AZ155" s="22">
        <v>2015</v>
      </c>
      <c r="BA155" s="22">
        <v>2015</v>
      </c>
      <c r="BB155" s="22">
        <v>2015</v>
      </c>
      <c r="BC155" s="22">
        <v>2015</v>
      </c>
      <c r="BD155" s="22">
        <v>2014</v>
      </c>
      <c r="BE155" s="22">
        <v>2014</v>
      </c>
      <c r="BF155" s="10"/>
    </row>
    <row r="156" spans="1:58" x14ac:dyDescent="0.35">
      <c r="A156" s="16" t="s">
        <v>2254</v>
      </c>
      <c r="B156" s="11" t="s">
        <v>9726</v>
      </c>
      <c r="C156" s="20">
        <v>2014</v>
      </c>
      <c r="D156" s="20">
        <v>2014</v>
      </c>
      <c r="E156" s="20">
        <v>2014</v>
      </c>
      <c r="F156" s="20">
        <v>2014</v>
      </c>
      <c r="G156" s="20">
        <v>2014</v>
      </c>
      <c r="H156" s="20">
        <v>2014</v>
      </c>
      <c r="I156" s="20">
        <v>2014</v>
      </c>
      <c r="J156" s="20">
        <v>2015</v>
      </c>
      <c r="K156" s="20">
        <v>2015</v>
      </c>
      <c r="L156" s="20">
        <v>2015</v>
      </c>
      <c r="M156" s="22">
        <v>2016</v>
      </c>
      <c r="N156" s="22">
        <v>2016</v>
      </c>
      <c r="O156" s="22">
        <v>2015</v>
      </c>
      <c r="P156" s="22">
        <v>2015</v>
      </c>
      <c r="Q156" s="22">
        <v>2014</v>
      </c>
      <c r="R156" s="22" t="s">
        <v>17</v>
      </c>
      <c r="S156" s="22">
        <v>2016</v>
      </c>
      <c r="T156" s="22">
        <v>2013</v>
      </c>
      <c r="U156" s="22">
        <v>2014</v>
      </c>
      <c r="V156" s="22" t="s">
        <v>17</v>
      </c>
      <c r="W156" s="22">
        <v>2015</v>
      </c>
      <c r="X156" s="22" t="s">
        <v>17</v>
      </c>
      <c r="Y156" s="22">
        <v>2012</v>
      </c>
      <c r="Z156" s="22">
        <v>2014</v>
      </c>
      <c r="AA156" s="22">
        <v>2014</v>
      </c>
      <c r="AB156" s="22">
        <v>2014</v>
      </c>
      <c r="AC156" s="22">
        <v>2014</v>
      </c>
      <c r="AD156" s="22">
        <v>2015</v>
      </c>
      <c r="AE156" s="22" t="s">
        <v>17</v>
      </c>
      <c r="AF156" s="22">
        <v>2014</v>
      </c>
      <c r="AG156" s="21">
        <v>2012</v>
      </c>
      <c r="AH156" s="22">
        <v>2014</v>
      </c>
      <c r="AI156" s="22">
        <v>2015</v>
      </c>
      <c r="AJ156" s="22">
        <v>2016</v>
      </c>
      <c r="AK156" s="23" t="s">
        <v>17</v>
      </c>
      <c r="AL156" s="23">
        <v>2015</v>
      </c>
      <c r="AM156" s="22">
        <v>2015</v>
      </c>
      <c r="AN156" s="22">
        <v>2014</v>
      </c>
      <c r="AO156" s="22">
        <v>2014</v>
      </c>
      <c r="AP156" s="22">
        <v>2014</v>
      </c>
      <c r="AQ156" s="22">
        <v>2014</v>
      </c>
      <c r="AR156" s="22">
        <v>2015</v>
      </c>
      <c r="AS156" s="22">
        <v>2014</v>
      </c>
      <c r="AT156" s="22">
        <v>2015</v>
      </c>
      <c r="AU156" s="22">
        <v>2012</v>
      </c>
      <c r="AV156" s="22" t="s">
        <v>17</v>
      </c>
      <c r="AW156" s="22">
        <v>2014</v>
      </c>
      <c r="AX156" s="22">
        <v>2014</v>
      </c>
      <c r="AY156" s="22">
        <v>2014</v>
      </c>
      <c r="AZ156" s="22">
        <v>2015</v>
      </c>
      <c r="BA156" s="22">
        <v>2015</v>
      </c>
      <c r="BB156" s="22">
        <v>2015</v>
      </c>
      <c r="BC156" s="22">
        <v>2015</v>
      </c>
      <c r="BD156" s="22">
        <v>2014</v>
      </c>
      <c r="BE156" s="22">
        <v>2014</v>
      </c>
      <c r="BF156" s="10"/>
    </row>
    <row r="157" spans="1:58" x14ac:dyDescent="0.35">
      <c r="A157" s="16" t="s">
        <v>9727</v>
      </c>
      <c r="B157" s="11" t="s">
        <v>9728</v>
      </c>
      <c r="C157" s="20">
        <v>2014</v>
      </c>
      <c r="D157" s="20">
        <v>2014</v>
      </c>
      <c r="E157" s="20">
        <v>2014</v>
      </c>
      <c r="F157" s="20">
        <v>2014</v>
      </c>
      <c r="G157" s="20">
        <v>2014</v>
      </c>
      <c r="H157" s="20">
        <v>2014</v>
      </c>
      <c r="I157" s="20">
        <v>2014</v>
      </c>
      <c r="J157" s="20">
        <v>2015</v>
      </c>
      <c r="K157" s="20">
        <v>2015</v>
      </c>
      <c r="L157" s="20">
        <v>2015</v>
      </c>
      <c r="M157" s="22">
        <v>2016</v>
      </c>
      <c r="N157" s="22">
        <v>2016</v>
      </c>
      <c r="O157" s="22">
        <v>2015</v>
      </c>
      <c r="P157" s="22">
        <v>2015</v>
      </c>
      <c r="Q157" s="22">
        <v>2014</v>
      </c>
      <c r="R157" s="22" t="s">
        <v>17</v>
      </c>
      <c r="S157" s="22">
        <v>2016</v>
      </c>
      <c r="T157" s="22">
        <v>2013</v>
      </c>
      <c r="U157" s="22">
        <v>2014</v>
      </c>
      <c r="V157" s="22" t="s">
        <v>17</v>
      </c>
      <c r="W157" s="22">
        <v>2015</v>
      </c>
      <c r="X157" s="22" t="s">
        <v>17</v>
      </c>
      <c r="Y157" s="22">
        <v>2011</v>
      </c>
      <c r="Z157" s="22">
        <v>2014</v>
      </c>
      <c r="AA157" s="22">
        <v>2014</v>
      </c>
      <c r="AB157" s="22">
        <v>2014</v>
      </c>
      <c r="AC157" s="22">
        <v>2014</v>
      </c>
      <c r="AD157" s="22">
        <v>2015</v>
      </c>
      <c r="AE157" s="22" t="s">
        <v>17</v>
      </c>
      <c r="AF157" s="22">
        <v>2014</v>
      </c>
      <c r="AG157" s="21">
        <v>2012</v>
      </c>
      <c r="AH157" s="22">
        <v>2014</v>
      </c>
      <c r="AI157" s="22">
        <v>2015</v>
      </c>
      <c r="AJ157" s="22">
        <v>2016</v>
      </c>
      <c r="AK157" s="23" t="s">
        <v>17</v>
      </c>
      <c r="AL157" s="23">
        <v>2015</v>
      </c>
      <c r="AM157" s="22">
        <v>2015</v>
      </c>
      <c r="AN157" s="22">
        <v>2014</v>
      </c>
      <c r="AO157" s="22">
        <v>2014</v>
      </c>
      <c r="AP157" s="22">
        <v>2014</v>
      </c>
      <c r="AQ157" s="22">
        <v>2014</v>
      </c>
      <c r="AR157" s="22">
        <v>2015</v>
      </c>
      <c r="AS157" s="22">
        <v>2014</v>
      </c>
      <c r="AT157" s="22">
        <v>2015</v>
      </c>
      <c r="AU157" s="22">
        <v>2012</v>
      </c>
      <c r="AV157" s="22">
        <v>2013</v>
      </c>
      <c r="AW157" s="22">
        <v>2014</v>
      </c>
      <c r="AX157" s="22">
        <v>2014</v>
      </c>
      <c r="AY157" s="22">
        <v>2014</v>
      </c>
      <c r="AZ157" s="22">
        <v>2015</v>
      </c>
      <c r="BA157" s="22">
        <v>2015</v>
      </c>
      <c r="BB157" s="22">
        <v>2015</v>
      </c>
      <c r="BC157" s="22">
        <v>2015</v>
      </c>
      <c r="BD157" s="22">
        <v>2014</v>
      </c>
      <c r="BE157" s="22">
        <v>2014</v>
      </c>
      <c r="BF157" s="10"/>
    </row>
    <row r="158" spans="1:58" x14ac:dyDescent="0.35">
      <c r="A158" s="16" t="s">
        <v>9711</v>
      </c>
      <c r="B158" s="11" t="s">
        <v>9712</v>
      </c>
      <c r="C158" s="20">
        <v>2014</v>
      </c>
      <c r="D158" s="20">
        <v>2014</v>
      </c>
      <c r="E158" s="20">
        <v>2014</v>
      </c>
      <c r="F158" s="20">
        <v>2014</v>
      </c>
      <c r="G158" s="20">
        <v>2014</v>
      </c>
      <c r="H158" s="20">
        <v>2014</v>
      </c>
      <c r="I158" s="20">
        <v>2014</v>
      </c>
      <c r="J158" s="20">
        <v>2015</v>
      </c>
      <c r="K158" s="20">
        <v>2015</v>
      </c>
      <c r="L158" s="20">
        <v>2015</v>
      </c>
      <c r="M158" s="22">
        <v>2016</v>
      </c>
      <c r="N158" s="22">
        <v>2016</v>
      </c>
      <c r="O158" s="22">
        <v>2015</v>
      </c>
      <c r="P158" s="22">
        <v>2015</v>
      </c>
      <c r="Q158" s="22">
        <v>2014</v>
      </c>
      <c r="R158" s="22" t="s">
        <v>17</v>
      </c>
      <c r="S158" s="22">
        <v>2016</v>
      </c>
      <c r="T158" s="22">
        <v>2013</v>
      </c>
      <c r="U158" s="22">
        <v>2014</v>
      </c>
      <c r="V158" s="22">
        <v>2014</v>
      </c>
      <c r="W158" s="22">
        <v>2015</v>
      </c>
      <c r="X158" s="22">
        <v>2007</v>
      </c>
      <c r="Y158" s="22">
        <v>2010</v>
      </c>
      <c r="Z158" s="22">
        <v>2014</v>
      </c>
      <c r="AA158" s="22">
        <v>2014</v>
      </c>
      <c r="AB158" s="22" t="s">
        <v>17</v>
      </c>
      <c r="AC158" s="22">
        <v>2014</v>
      </c>
      <c r="AD158" s="22">
        <v>2015</v>
      </c>
      <c r="AE158" s="22">
        <v>2012</v>
      </c>
      <c r="AF158" s="22" t="s">
        <v>17</v>
      </c>
      <c r="AG158" s="21">
        <v>2005</v>
      </c>
      <c r="AH158" s="22">
        <v>2014</v>
      </c>
      <c r="AI158" s="22">
        <v>2015</v>
      </c>
      <c r="AJ158" s="22">
        <v>2016</v>
      </c>
      <c r="AK158" s="23" t="s">
        <v>17</v>
      </c>
      <c r="AL158" s="23">
        <v>2015</v>
      </c>
      <c r="AM158" s="22">
        <v>2015</v>
      </c>
      <c r="AN158" s="22">
        <v>2014</v>
      </c>
      <c r="AO158" s="22">
        <v>2014</v>
      </c>
      <c r="AP158" s="22" t="s">
        <v>17</v>
      </c>
      <c r="AQ158" s="22" t="s">
        <v>17</v>
      </c>
      <c r="AR158" s="22">
        <v>2009</v>
      </c>
      <c r="AS158" s="22">
        <v>2014</v>
      </c>
      <c r="AT158" s="22" t="s">
        <v>17</v>
      </c>
      <c r="AU158" s="22">
        <v>2012</v>
      </c>
      <c r="AV158" s="22" t="s">
        <v>17</v>
      </c>
      <c r="AW158" s="22">
        <v>2014</v>
      </c>
      <c r="AX158" s="22">
        <v>2014</v>
      </c>
      <c r="AY158" s="22">
        <v>2014</v>
      </c>
      <c r="AZ158" s="22">
        <v>2015</v>
      </c>
      <c r="BA158" s="22">
        <v>2015</v>
      </c>
      <c r="BB158" s="22">
        <v>2015</v>
      </c>
      <c r="BC158" s="22">
        <v>2015</v>
      </c>
      <c r="BD158" s="22">
        <v>2014</v>
      </c>
      <c r="BE158" s="22">
        <v>2014</v>
      </c>
      <c r="BF158" s="10"/>
    </row>
    <row r="159" spans="1:58" x14ac:dyDescent="0.35">
      <c r="A159" s="16" t="s">
        <v>1103</v>
      </c>
      <c r="B159" s="11" t="s">
        <v>9718</v>
      </c>
      <c r="C159" s="20">
        <v>2014</v>
      </c>
      <c r="D159" s="20">
        <v>2014</v>
      </c>
      <c r="E159" s="20">
        <v>2014</v>
      </c>
      <c r="F159" s="20">
        <v>2014</v>
      </c>
      <c r="G159" s="20">
        <v>2014</v>
      </c>
      <c r="H159" s="20">
        <v>2014</v>
      </c>
      <c r="I159" s="20">
        <v>2014</v>
      </c>
      <c r="J159" s="20">
        <v>2015</v>
      </c>
      <c r="K159" s="20">
        <v>2015</v>
      </c>
      <c r="L159" s="20">
        <v>2015</v>
      </c>
      <c r="M159" s="22">
        <v>2016</v>
      </c>
      <c r="N159" s="22">
        <v>2016</v>
      </c>
      <c r="O159" s="22">
        <v>2015</v>
      </c>
      <c r="P159" s="22">
        <v>2015</v>
      </c>
      <c r="Q159" s="22" t="s">
        <v>17</v>
      </c>
      <c r="R159" s="22">
        <v>2006</v>
      </c>
      <c r="S159" s="22">
        <v>2016</v>
      </c>
      <c r="T159" s="22">
        <v>2013</v>
      </c>
      <c r="U159" s="22">
        <v>2014</v>
      </c>
      <c r="V159" s="22">
        <v>2014</v>
      </c>
      <c r="W159" s="22">
        <v>2015</v>
      </c>
      <c r="X159" s="22">
        <v>2009</v>
      </c>
      <c r="Y159" s="22">
        <v>2010</v>
      </c>
      <c r="Z159" s="22">
        <v>2014</v>
      </c>
      <c r="AA159" s="22">
        <v>2014</v>
      </c>
      <c r="AB159" s="22">
        <v>2014</v>
      </c>
      <c r="AC159" s="22" t="s">
        <v>17</v>
      </c>
      <c r="AD159" s="22">
        <v>2015</v>
      </c>
      <c r="AE159" s="22">
        <v>2012</v>
      </c>
      <c r="AF159" s="22">
        <v>2012</v>
      </c>
      <c r="AG159" s="21" t="s">
        <v>17</v>
      </c>
      <c r="AH159" s="22">
        <v>2014</v>
      </c>
      <c r="AI159" s="22">
        <v>2015</v>
      </c>
      <c r="AJ159" s="22">
        <v>2016</v>
      </c>
      <c r="AK159" s="23">
        <v>2015</v>
      </c>
      <c r="AL159" s="23">
        <v>2015</v>
      </c>
      <c r="AM159" s="22">
        <v>2015</v>
      </c>
      <c r="AN159" s="22">
        <v>2014</v>
      </c>
      <c r="AO159" s="22">
        <v>2014</v>
      </c>
      <c r="AP159" s="22" t="s">
        <v>17</v>
      </c>
      <c r="AQ159" s="22" t="s">
        <v>17</v>
      </c>
      <c r="AR159" s="22" t="s">
        <v>17</v>
      </c>
      <c r="AS159" s="22">
        <v>2014</v>
      </c>
      <c r="AT159" s="22">
        <v>2015</v>
      </c>
      <c r="AU159" s="22">
        <v>2012</v>
      </c>
      <c r="AV159" s="22" t="s">
        <v>17</v>
      </c>
      <c r="AW159" s="22">
        <v>2014</v>
      </c>
      <c r="AX159" s="22">
        <v>2014</v>
      </c>
      <c r="AY159" s="22">
        <v>2014</v>
      </c>
      <c r="AZ159" s="22">
        <v>2011</v>
      </c>
      <c r="BA159" s="22">
        <v>2011</v>
      </c>
      <c r="BB159" s="22">
        <v>2014</v>
      </c>
      <c r="BC159" s="22">
        <v>2015</v>
      </c>
      <c r="BD159" s="22">
        <v>2014</v>
      </c>
      <c r="BE159" s="22">
        <v>2014</v>
      </c>
      <c r="BF159" s="10"/>
    </row>
    <row r="160" spans="1:58" x14ac:dyDescent="0.35">
      <c r="A160" s="16" t="s">
        <v>9773</v>
      </c>
      <c r="B160" s="11" t="s">
        <v>9774</v>
      </c>
      <c r="C160" s="20">
        <v>2014</v>
      </c>
      <c r="D160" s="20">
        <v>2014</v>
      </c>
      <c r="E160" s="20">
        <v>2014</v>
      </c>
      <c r="F160" s="20">
        <v>2014</v>
      </c>
      <c r="G160" s="20">
        <v>2014</v>
      </c>
      <c r="H160" s="20">
        <v>2014</v>
      </c>
      <c r="I160" s="20">
        <v>2014</v>
      </c>
      <c r="J160" s="20">
        <v>2015</v>
      </c>
      <c r="K160" s="20">
        <v>2015</v>
      </c>
      <c r="L160" s="20">
        <v>2015</v>
      </c>
      <c r="M160" s="22">
        <v>2016</v>
      </c>
      <c r="N160" s="22">
        <v>2016</v>
      </c>
      <c r="O160" s="22">
        <v>2015</v>
      </c>
      <c r="P160" s="22">
        <v>2015</v>
      </c>
      <c r="Q160" s="22">
        <v>2014</v>
      </c>
      <c r="R160" s="22">
        <v>2012</v>
      </c>
      <c r="S160" s="22">
        <v>2016</v>
      </c>
      <c r="T160" s="22">
        <v>2013</v>
      </c>
      <c r="U160" s="22">
        <v>2014</v>
      </c>
      <c r="V160" s="22">
        <v>2014</v>
      </c>
      <c r="W160" s="22">
        <v>2015</v>
      </c>
      <c r="X160" s="22">
        <v>2008</v>
      </c>
      <c r="Y160" s="22">
        <v>2013</v>
      </c>
      <c r="Z160" s="22">
        <v>2014</v>
      </c>
      <c r="AA160" s="22">
        <v>2014</v>
      </c>
      <c r="AB160" s="22">
        <v>2014</v>
      </c>
      <c r="AC160" s="22">
        <v>2014</v>
      </c>
      <c r="AD160" s="22">
        <v>2015</v>
      </c>
      <c r="AE160" s="22">
        <v>2012</v>
      </c>
      <c r="AF160" s="22">
        <v>2014</v>
      </c>
      <c r="AG160" s="21">
        <v>2011</v>
      </c>
      <c r="AH160" s="22">
        <v>2014</v>
      </c>
      <c r="AI160" s="22">
        <v>2015</v>
      </c>
      <c r="AJ160" s="22">
        <v>2016</v>
      </c>
      <c r="AK160" s="23" t="s">
        <v>17</v>
      </c>
      <c r="AL160" s="23">
        <v>2015</v>
      </c>
      <c r="AM160" s="22">
        <v>2015</v>
      </c>
      <c r="AN160" s="22">
        <v>2014</v>
      </c>
      <c r="AO160" s="22">
        <v>2014</v>
      </c>
      <c r="AP160" s="22">
        <v>2014</v>
      </c>
      <c r="AQ160" s="22">
        <v>2014</v>
      </c>
      <c r="AR160" s="22">
        <v>2015</v>
      </c>
      <c r="AS160" s="22">
        <v>2014</v>
      </c>
      <c r="AT160" s="22">
        <v>2015</v>
      </c>
      <c r="AU160" s="22">
        <v>2012</v>
      </c>
      <c r="AV160" s="22">
        <v>2012</v>
      </c>
      <c r="AW160" s="22">
        <v>2014</v>
      </c>
      <c r="AX160" s="22">
        <v>2014</v>
      </c>
      <c r="AY160" s="22">
        <v>2014</v>
      </c>
      <c r="AZ160" s="22">
        <v>2015</v>
      </c>
      <c r="BA160" s="22">
        <v>2015</v>
      </c>
      <c r="BB160" s="22">
        <v>2015</v>
      </c>
      <c r="BC160" s="22">
        <v>2015</v>
      </c>
      <c r="BD160" s="22">
        <v>2014</v>
      </c>
      <c r="BE160" s="22">
        <v>2014</v>
      </c>
      <c r="BF160" s="10"/>
    </row>
    <row r="161" spans="1:58" x14ac:dyDescent="0.35">
      <c r="A161" s="16" t="s">
        <v>2290</v>
      </c>
      <c r="B161" s="11" t="s">
        <v>9721</v>
      </c>
      <c r="C161" s="20">
        <v>2014</v>
      </c>
      <c r="D161" s="20">
        <v>2014</v>
      </c>
      <c r="E161" s="20">
        <v>2014</v>
      </c>
      <c r="F161" s="20">
        <v>2014</v>
      </c>
      <c r="G161" s="20">
        <v>2014</v>
      </c>
      <c r="H161" s="20">
        <v>2014</v>
      </c>
      <c r="I161" s="20">
        <v>2014</v>
      </c>
      <c r="J161" s="20">
        <v>2015</v>
      </c>
      <c r="K161" s="20">
        <v>2015</v>
      </c>
      <c r="L161" s="20">
        <v>2015</v>
      </c>
      <c r="M161" s="22">
        <v>2016</v>
      </c>
      <c r="N161" s="22">
        <v>2016</v>
      </c>
      <c r="O161" s="22">
        <v>2015</v>
      </c>
      <c r="P161" s="22">
        <v>2015</v>
      </c>
      <c r="Q161" s="22">
        <v>2014</v>
      </c>
      <c r="R161" s="22">
        <v>2010</v>
      </c>
      <c r="S161" s="22">
        <v>2016</v>
      </c>
      <c r="T161" s="22">
        <v>2013</v>
      </c>
      <c r="U161" s="22">
        <v>2014</v>
      </c>
      <c r="V161" s="22">
        <v>2014</v>
      </c>
      <c r="W161" s="22">
        <v>2015</v>
      </c>
      <c r="X161" s="22">
        <v>2010</v>
      </c>
      <c r="Y161" s="22" t="s">
        <v>17</v>
      </c>
      <c r="Z161" s="22">
        <v>2014</v>
      </c>
      <c r="AA161" s="22">
        <v>2014</v>
      </c>
      <c r="AB161" s="22">
        <v>2014</v>
      </c>
      <c r="AC161" s="22">
        <v>2014</v>
      </c>
      <c r="AD161" s="22">
        <v>2015</v>
      </c>
      <c r="AE161" s="22">
        <v>2012</v>
      </c>
      <c r="AF161" s="22" t="s">
        <v>17</v>
      </c>
      <c r="AG161" s="21" t="s">
        <v>17</v>
      </c>
      <c r="AH161" s="22">
        <v>2014</v>
      </c>
      <c r="AI161" s="22">
        <v>2015</v>
      </c>
      <c r="AJ161" s="22">
        <v>2016</v>
      </c>
      <c r="AK161" s="23">
        <v>2015</v>
      </c>
      <c r="AL161" s="23">
        <v>2016</v>
      </c>
      <c r="AM161" s="22">
        <v>2015</v>
      </c>
      <c r="AN161" s="22">
        <v>2014</v>
      </c>
      <c r="AO161" s="22">
        <v>2014</v>
      </c>
      <c r="AP161" s="22" t="s">
        <v>17</v>
      </c>
      <c r="AQ161" s="22" t="s">
        <v>17</v>
      </c>
      <c r="AR161" s="22" t="s">
        <v>17</v>
      </c>
      <c r="AS161" s="22">
        <v>2014</v>
      </c>
      <c r="AT161" s="22">
        <v>2015</v>
      </c>
      <c r="AU161" s="22">
        <v>2012</v>
      </c>
      <c r="AV161" s="22">
        <v>2008</v>
      </c>
      <c r="AW161" s="22">
        <v>2014</v>
      </c>
      <c r="AX161" s="22">
        <v>2014</v>
      </c>
      <c r="AY161" s="22">
        <v>2014</v>
      </c>
      <c r="AZ161" s="22">
        <v>2015</v>
      </c>
      <c r="BA161" s="22">
        <v>2015</v>
      </c>
      <c r="BB161" s="22">
        <v>2015</v>
      </c>
      <c r="BC161" s="22">
        <v>2015</v>
      </c>
      <c r="BD161" s="22">
        <v>2014</v>
      </c>
      <c r="BE161" s="22">
        <v>2014</v>
      </c>
      <c r="BF161" s="10"/>
    </row>
    <row r="162" spans="1:58" x14ac:dyDescent="0.35">
      <c r="A162" s="16" t="s">
        <v>2189</v>
      </c>
      <c r="B162" s="11" t="s">
        <v>9536</v>
      </c>
      <c r="C162" s="20">
        <v>2014</v>
      </c>
      <c r="D162" s="20">
        <v>2014</v>
      </c>
      <c r="E162" s="20">
        <v>2014</v>
      </c>
      <c r="F162" s="20">
        <v>2014</v>
      </c>
      <c r="G162" s="20">
        <v>2014</v>
      </c>
      <c r="H162" s="20">
        <v>2014</v>
      </c>
      <c r="I162" s="20">
        <v>2014</v>
      </c>
      <c r="J162" s="20">
        <v>2015</v>
      </c>
      <c r="K162" s="20">
        <v>2015</v>
      </c>
      <c r="L162" s="20">
        <v>2015</v>
      </c>
      <c r="M162" s="22">
        <v>2016</v>
      </c>
      <c r="N162" s="22">
        <v>2016</v>
      </c>
      <c r="O162" s="22">
        <v>2015</v>
      </c>
      <c r="P162" s="22">
        <v>2015</v>
      </c>
      <c r="Q162" s="22">
        <v>2014</v>
      </c>
      <c r="R162" s="22" t="s">
        <v>17</v>
      </c>
      <c r="S162" s="22">
        <v>2016</v>
      </c>
      <c r="T162" s="22">
        <v>2013</v>
      </c>
      <c r="U162" s="22">
        <v>2014</v>
      </c>
      <c r="V162" s="22" t="s">
        <v>17</v>
      </c>
      <c r="W162" s="22">
        <v>2015</v>
      </c>
      <c r="X162" s="22" t="s">
        <v>17</v>
      </c>
      <c r="Y162" s="22">
        <v>2013</v>
      </c>
      <c r="Z162" s="22">
        <v>2014</v>
      </c>
      <c r="AA162" s="22">
        <v>2014</v>
      </c>
      <c r="AB162" s="22">
        <v>2013</v>
      </c>
      <c r="AC162" s="22">
        <v>2014</v>
      </c>
      <c r="AD162" s="22">
        <v>2015</v>
      </c>
      <c r="AE162" s="22" t="s">
        <v>17</v>
      </c>
      <c r="AF162" s="22">
        <v>2014</v>
      </c>
      <c r="AG162" s="21">
        <v>2012</v>
      </c>
      <c r="AH162" s="22">
        <v>2014</v>
      </c>
      <c r="AI162" s="22">
        <v>2015</v>
      </c>
      <c r="AJ162" s="22">
        <v>2016</v>
      </c>
      <c r="AK162" s="23" t="s">
        <v>17</v>
      </c>
      <c r="AL162" s="23">
        <v>2015</v>
      </c>
      <c r="AM162" s="22">
        <v>2015</v>
      </c>
      <c r="AN162" s="22">
        <v>2014</v>
      </c>
      <c r="AO162" s="22">
        <v>2014</v>
      </c>
      <c r="AP162" s="22">
        <v>2014</v>
      </c>
      <c r="AQ162" s="22">
        <v>2014</v>
      </c>
      <c r="AR162" s="22">
        <v>2015</v>
      </c>
      <c r="AS162" s="22">
        <v>2014</v>
      </c>
      <c r="AT162" s="22">
        <v>2015</v>
      </c>
      <c r="AU162" s="22">
        <v>2012</v>
      </c>
      <c r="AV162" s="22">
        <v>2013</v>
      </c>
      <c r="AW162" s="22">
        <v>2014</v>
      </c>
      <c r="AX162" s="22">
        <v>2014</v>
      </c>
      <c r="AY162" s="22">
        <v>2014</v>
      </c>
      <c r="AZ162" s="22">
        <v>2015</v>
      </c>
      <c r="BA162" s="22">
        <v>2015</v>
      </c>
      <c r="BB162" s="22">
        <v>2015</v>
      </c>
      <c r="BC162" s="22">
        <v>2015</v>
      </c>
      <c r="BD162" s="22">
        <v>2014</v>
      </c>
      <c r="BE162" s="22">
        <v>2014</v>
      </c>
      <c r="BF162" s="10"/>
    </row>
    <row r="163" spans="1:58" x14ac:dyDescent="0.35">
      <c r="A163" s="16" t="s">
        <v>9625</v>
      </c>
      <c r="B163" s="11" t="s">
        <v>9626</v>
      </c>
      <c r="C163" s="20">
        <v>2014</v>
      </c>
      <c r="D163" s="20">
        <v>2014</v>
      </c>
      <c r="E163" s="20">
        <v>2014</v>
      </c>
      <c r="F163" s="20">
        <v>2014</v>
      </c>
      <c r="G163" s="20">
        <v>2014</v>
      </c>
      <c r="H163" s="20">
        <v>2014</v>
      </c>
      <c r="I163" s="20">
        <v>2014</v>
      </c>
      <c r="J163" s="20">
        <v>2015</v>
      </c>
      <c r="K163" s="20">
        <v>2015</v>
      </c>
      <c r="L163" s="20">
        <v>2015</v>
      </c>
      <c r="M163" s="22">
        <v>2016</v>
      </c>
      <c r="N163" s="22">
        <v>2016</v>
      </c>
      <c r="O163" s="22">
        <v>2015</v>
      </c>
      <c r="P163" s="22">
        <v>2015</v>
      </c>
      <c r="Q163" s="22">
        <v>2014</v>
      </c>
      <c r="R163" s="22" t="s">
        <v>17</v>
      </c>
      <c r="S163" s="22">
        <v>2016</v>
      </c>
      <c r="T163" s="22">
        <v>2013</v>
      </c>
      <c r="U163" s="22">
        <v>2014</v>
      </c>
      <c r="V163" s="22">
        <v>2014</v>
      </c>
      <c r="W163" s="22">
        <v>2015</v>
      </c>
      <c r="X163" s="22">
        <v>2012</v>
      </c>
      <c r="Y163" s="22">
        <v>2010</v>
      </c>
      <c r="Z163" s="22">
        <v>2014</v>
      </c>
      <c r="AA163" s="22">
        <v>2014</v>
      </c>
      <c r="AB163" s="22">
        <v>2014</v>
      </c>
      <c r="AC163" s="22">
        <v>2014</v>
      </c>
      <c r="AD163" s="22">
        <v>2015</v>
      </c>
      <c r="AE163" s="22">
        <v>2012</v>
      </c>
      <c r="AF163" s="22">
        <v>2014</v>
      </c>
      <c r="AG163" s="21">
        <v>2012</v>
      </c>
      <c r="AH163" s="22">
        <v>2014</v>
      </c>
      <c r="AI163" s="22">
        <v>2015</v>
      </c>
      <c r="AJ163" s="22">
        <v>2016</v>
      </c>
      <c r="AK163" s="23">
        <v>2015</v>
      </c>
      <c r="AL163" s="23">
        <v>2015</v>
      </c>
      <c r="AM163" s="22">
        <v>2015</v>
      </c>
      <c r="AN163" s="22">
        <v>2014</v>
      </c>
      <c r="AO163" s="22">
        <v>2014</v>
      </c>
      <c r="AP163" s="22">
        <v>2014</v>
      </c>
      <c r="AQ163" s="22">
        <v>2014</v>
      </c>
      <c r="AR163" s="22">
        <v>2015</v>
      </c>
      <c r="AS163" s="22">
        <v>2014</v>
      </c>
      <c r="AT163" s="22">
        <v>2015</v>
      </c>
      <c r="AU163" s="22">
        <v>2012</v>
      </c>
      <c r="AV163" s="22">
        <v>2010</v>
      </c>
      <c r="AW163" s="22">
        <v>2014</v>
      </c>
      <c r="AX163" s="22">
        <v>2014</v>
      </c>
      <c r="AY163" s="22">
        <v>2014</v>
      </c>
      <c r="AZ163" s="22">
        <v>2015</v>
      </c>
      <c r="BA163" s="22">
        <v>2015</v>
      </c>
      <c r="BB163" s="22">
        <v>2015</v>
      </c>
      <c r="BC163" s="22">
        <v>2015</v>
      </c>
      <c r="BD163" s="22">
        <v>2014</v>
      </c>
      <c r="BE163" s="22">
        <v>2014</v>
      </c>
      <c r="BF163" s="10"/>
    </row>
    <row r="164" spans="1:58" x14ac:dyDescent="0.35">
      <c r="A164" s="16" t="s">
        <v>3145</v>
      </c>
      <c r="B164" s="11" t="s">
        <v>9707</v>
      </c>
      <c r="C164" s="20">
        <v>2014</v>
      </c>
      <c r="D164" s="20">
        <v>2014</v>
      </c>
      <c r="E164" s="20">
        <v>2014</v>
      </c>
      <c r="F164" s="20">
        <v>2014</v>
      </c>
      <c r="G164" s="20">
        <v>2014</v>
      </c>
      <c r="H164" s="20">
        <v>2014</v>
      </c>
      <c r="I164" s="20">
        <v>2014</v>
      </c>
      <c r="J164" s="20">
        <v>2015</v>
      </c>
      <c r="K164" s="20">
        <v>2015</v>
      </c>
      <c r="L164" s="20">
        <v>2015</v>
      </c>
      <c r="M164" s="22">
        <v>2016</v>
      </c>
      <c r="N164" s="22">
        <v>2016</v>
      </c>
      <c r="O164" s="22">
        <v>2015</v>
      </c>
      <c r="P164" s="22">
        <v>2015</v>
      </c>
      <c r="Q164" s="22">
        <v>2014</v>
      </c>
      <c r="R164" s="22">
        <v>2010</v>
      </c>
      <c r="S164" s="22">
        <v>2016</v>
      </c>
      <c r="T164" s="22">
        <v>2013</v>
      </c>
      <c r="U164" s="22">
        <v>2014</v>
      </c>
      <c r="V164" s="22">
        <v>2014</v>
      </c>
      <c r="W164" s="22">
        <v>2015</v>
      </c>
      <c r="X164" s="22">
        <v>2014</v>
      </c>
      <c r="Y164" s="22">
        <v>2010</v>
      </c>
      <c r="Z164" s="22">
        <v>2014</v>
      </c>
      <c r="AA164" s="22">
        <v>2014</v>
      </c>
      <c r="AB164" s="22">
        <v>2014</v>
      </c>
      <c r="AC164" s="22">
        <v>2014</v>
      </c>
      <c r="AD164" s="22">
        <v>2015</v>
      </c>
      <c r="AE164" s="22">
        <v>2012</v>
      </c>
      <c r="AF164" s="22">
        <v>2014</v>
      </c>
      <c r="AG164" s="21">
        <v>2009</v>
      </c>
      <c r="AH164" s="22">
        <v>2014</v>
      </c>
      <c r="AI164" s="22">
        <v>2015</v>
      </c>
      <c r="AJ164" s="22">
        <v>2016</v>
      </c>
      <c r="AK164" s="23">
        <v>2015</v>
      </c>
      <c r="AL164" s="23">
        <v>2016</v>
      </c>
      <c r="AM164" s="22">
        <v>2015</v>
      </c>
      <c r="AN164" s="22">
        <v>2014</v>
      </c>
      <c r="AO164" s="22">
        <v>2014</v>
      </c>
      <c r="AP164" s="22" t="s">
        <v>17</v>
      </c>
      <c r="AQ164" s="22" t="s">
        <v>17</v>
      </c>
      <c r="AR164" s="22">
        <v>2011</v>
      </c>
      <c r="AS164" s="22">
        <v>2014</v>
      </c>
      <c r="AT164" s="22">
        <v>2015</v>
      </c>
      <c r="AU164" s="22">
        <v>2012</v>
      </c>
      <c r="AV164" s="22">
        <v>2013</v>
      </c>
      <c r="AW164" s="22">
        <v>2014</v>
      </c>
      <c r="AX164" s="22">
        <v>2014</v>
      </c>
      <c r="AY164" s="22">
        <v>2014</v>
      </c>
      <c r="AZ164" s="22">
        <v>2014</v>
      </c>
      <c r="BA164" s="22">
        <v>2014</v>
      </c>
      <c r="BB164" s="22">
        <v>2015</v>
      </c>
      <c r="BC164" s="22">
        <v>2015</v>
      </c>
      <c r="BD164" s="22">
        <v>2014</v>
      </c>
      <c r="BE164" s="22">
        <v>2014</v>
      </c>
      <c r="BF164" s="10"/>
    </row>
    <row r="165" spans="1:58" x14ac:dyDescent="0.35">
      <c r="A165" s="16" t="s">
        <v>9724</v>
      </c>
      <c r="B165" s="11" t="s">
        <v>9725</v>
      </c>
      <c r="C165" s="20">
        <v>2014</v>
      </c>
      <c r="D165" s="20">
        <v>2014</v>
      </c>
      <c r="E165" s="20">
        <v>2014</v>
      </c>
      <c r="F165" s="20">
        <v>2014</v>
      </c>
      <c r="G165" s="20">
        <v>2014</v>
      </c>
      <c r="H165" s="20">
        <v>2014</v>
      </c>
      <c r="I165" s="20">
        <v>2014</v>
      </c>
      <c r="J165" s="20">
        <v>2015</v>
      </c>
      <c r="K165" s="20">
        <v>2015</v>
      </c>
      <c r="L165" s="20">
        <v>2015</v>
      </c>
      <c r="M165" s="22">
        <v>2016</v>
      </c>
      <c r="N165" s="22">
        <v>2016</v>
      </c>
      <c r="O165" s="22">
        <v>2015</v>
      </c>
      <c r="P165" s="22">
        <v>2015</v>
      </c>
      <c r="Q165" s="22">
        <v>2014</v>
      </c>
      <c r="R165" s="22">
        <v>2010</v>
      </c>
      <c r="S165" s="22">
        <v>2016</v>
      </c>
      <c r="T165" s="22">
        <v>2013</v>
      </c>
      <c r="U165" s="22">
        <v>2014</v>
      </c>
      <c r="V165" s="22">
        <v>2014</v>
      </c>
      <c r="W165" s="22">
        <v>2015</v>
      </c>
      <c r="X165" s="22">
        <v>2010</v>
      </c>
      <c r="Y165" s="22">
        <v>2012</v>
      </c>
      <c r="Z165" s="22">
        <v>2014</v>
      </c>
      <c r="AA165" s="22">
        <v>2014</v>
      </c>
      <c r="AB165" s="22">
        <v>2014</v>
      </c>
      <c r="AC165" s="22">
        <v>2014</v>
      </c>
      <c r="AD165" s="22">
        <v>2015</v>
      </c>
      <c r="AE165" s="22">
        <v>2012</v>
      </c>
      <c r="AF165" s="22">
        <v>2014</v>
      </c>
      <c r="AG165" s="21" t="s">
        <v>17</v>
      </c>
      <c r="AH165" s="22">
        <v>2014</v>
      </c>
      <c r="AI165" s="22">
        <v>2015</v>
      </c>
      <c r="AJ165" s="22">
        <v>2016</v>
      </c>
      <c r="AK165" s="23" t="s">
        <v>17</v>
      </c>
      <c r="AL165" s="23">
        <v>2015</v>
      </c>
      <c r="AM165" s="22">
        <v>2015</v>
      </c>
      <c r="AN165" s="22">
        <v>2014</v>
      </c>
      <c r="AO165" s="22">
        <v>2014</v>
      </c>
      <c r="AP165" s="22">
        <v>2013</v>
      </c>
      <c r="AQ165" s="22">
        <v>2013</v>
      </c>
      <c r="AR165" s="22" t="s">
        <v>17</v>
      </c>
      <c r="AS165" s="22">
        <v>2014</v>
      </c>
      <c r="AT165" s="22">
        <v>2015</v>
      </c>
      <c r="AU165" s="22">
        <v>2012</v>
      </c>
      <c r="AV165" s="22">
        <v>2010</v>
      </c>
      <c r="AW165" s="22">
        <v>2014</v>
      </c>
      <c r="AX165" s="22">
        <v>2014</v>
      </c>
      <c r="AY165" s="22">
        <v>2014</v>
      </c>
      <c r="AZ165" s="22">
        <v>2015</v>
      </c>
      <c r="BA165" s="22">
        <v>2015</v>
      </c>
      <c r="BB165" s="22">
        <v>2015</v>
      </c>
      <c r="BC165" s="22">
        <v>2015</v>
      </c>
      <c r="BD165" s="22">
        <v>2014</v>
      </c>
      <c r="BE165" s="22">
        <v>2014</v>
      </c>
      <c r="BF165" s="10"/>
    </row>
    <row r="166" spans="1:58" x14ac:dyDescent="0.35">
      <c r="A166" s="16" t="s">
        <v>10720</v>
      </c>
      <c r="B166" s="11" t="s">
        <v>9731</v>
      </c>
      <c r="C166" s="20">
        <v>2014</v>
      </c>
      <c r="D166" s="20">
        <v>2014</v>
      </c>
      <c r="E166" s="20">
        <v>2014</v>
      </c>
      <c r="F166" s="20">
        <v>2014</v>
      </c>
      <c r="G166" s="20">
        <v>2014</v>
      </c>
      <c r="H166" s="20">
        <v>2014</v>
      </c>
      <c r="I166" s="20">
        <v>2014</v>
      </c>
      <c r="J166" s="20">
        <v>2015</v>
      </c>
      <c r="K166" s="20">
        <v>2015</v>
      </c>
      <c r="L166" s="20">
        <v>2015</v>
      </c>
      <c r="M166" s="22">
        <v>2016</v>
      </c>
      <c r="N166" s="22">
        <v>2016</v>
      </c>
      <c r="O166" s="22">
        <v>2015</v>
      </c>
      <c r="P166" s="22">
        <v>2015</v>
      </c>
      <c r="Q166" s="22">
        <v>2014</v>
      </c>
      <c r="R166" s="22">
        <v>2010</v>
      </c>
      <c r="S166" s="22">
        <v>2016</v>
      </c>
      <c r="T166" s="22">
        <v>2013</v>
      </c>
      <c r="U166" s="22">
        <v>2014</v>
      </c>
      <c r="V166" s="22">
        <v>2014</v>
      </c>
      <c r="W166" s="22">
        <v>2015</v>
      </c>
      <c r="X166" s="22">
        <v>2010</v>
      </c>
      <c r="Y166" s="22">
        <v>2009</v>
      </c>
      <c r="Z166" s="22">
        <v>2014</v>
      </c>
      <c r="AA166" s="22">
        <v>2014</v>
      </c>
      <c r="AB166" s="22">
        <v>2014</v>
      </c>
      <c r="AC166" s="22">
        <v>2014</v>
      </c>
      <c r="AD166" s="22">
        <v>2015</v>
      </c>
      <c r="AE166" s="22">
        <v>2012</v>
      </c>
      <c r="AF166" s="22">
        <v>2014</v>
      </c>
      <c r="AG166" s="21">
        <v>2009</v>
      </c>
      <c r="AH166" s="22">
        <v>2014</v>
      </c>
      <c r="AI166" s="22">
        <v>2015</v>
      </c>
      <c r="AJ166" s="22">
        <v>2016</v>
      </c>
      <c r="AK166" s="23" t="s">
        <v>17</v>
      </c>
      <c r="AL166" s="23">
        <v>2015</v>
      </c>
      <c r="AM166" s="22">
        <v>2015</v>
      </c>
      <c r="AN166" s="22">
        <v>2014</v>
      </c>
      <c r="AO166" s="22">
        <v>2014</v>
      </c>
      <c r="AP166" s="22" t="s">
        <v>17</v>
      </c>
      <c r="AQ166" s="22" t="s">
        <v>17</v>
      </c>
      <c r="AR166" s="22">
        <v>2015</v>
      </c>
      <c r="AS166" s="22">
        <v>2014</v>
      </c>
      <c r="AT166" s="22">
        <v>2015</v>
      </c>
      <c r="AU166" s="22">
        <v>2012</v>
      </c>
      <c r="AV166" s="22">
        <v>2010</v>
      </c>
      <c r="AW166" s="22">
        <v>2014</v>
      </c>
      <c r="AX166" s="22">
        <v>2014</v>
      </c>
      <c r="AY166" s="22">
        <v>2014</v>
      </c>
      <c r="AZ166" s="22">
        <v>2015</v>
      </c>
      <c r="BA166" s="22">
        <v>2015</v>
      </c>
      <c r="BB166" s="22">
        <v>2015</v>
      </c>
      <c r="BC166" s="22">
        <v>2015</v>
      </c>
      <c r="BD166" s="22">
        <v>2014</v>
      </c>
      <c r="BE166" s="22">
        <v>2014</v>
      </c>
      <c r="BF166" s="10"/>
    </row>
    <row r="167" spans="1:58" x14ac:dyDescent="0.35">
      <c r="A167" s="16" t="s">
        <v>9729</v>
      </c>
      <c r="B167" s="11" t="s">
        <v>9730</v>
      </c>
      <c r="C167" s="20">
        <v>2014</v>
      </c>
      <c r="D167" s="20">
        <v>2014</v>
      </c>
      <c r="E167" s="20">
        <v>2014</v>
      </c>
      <c r="F167" s="20">
        <v>2014</v>
      </c>
      <c r="G167" s="20">
        <v>2014</v>
      </c>
      <c r="H167" s="20">
        <v>2014</v>
      </c>
      <c r="I167" s="20">
        <v>2014</v>
      </c>
      <c r="J167" s="20">
        <v>2015</v>
      </c>
      <c r="K167" s="20">
        <v>2015</v>
      </c>
      <c r="L167" s="20">
        <v>2015</v>
      </c>
      <c r="M167" s="22">
        <v>2016</v>
      </c>
      <c r="N167" s="22">
        <v>2016</v>
      </c>
      <c r="O167" s="22">
        <v>2015</v>
      </c>
      <c r="P167" s="22">
        <v>2015</v>
      </c>
      <c r="Q167" s="22">
        <v>2014</v>
      </c>
      <c r="R167" s="22" t="s">
        <v>17</v>
      </c>
      <c r="S167" s="22">
        <v>2016</v>
      </c>
      <c r="T167" s="22">
        <v>2013</v>
      </c>
      <c r="U167" s="22">
        <v>2014</v>
      </c>
      <c r="V167" s="22" t="s">
        <v>17</v>
      </c>
      <c r="W167" s="22">
        <v>2015</v>
      </c>
      <c r="X167" s="22" t="s">
        <v>17</v>
      </c>
      <c r="Y167" s="22">
        <v>2011</v>
      </c>
      <c r="Z167" s="22">
        <v>2014</v>
      </c>
      <c r="AA167" s="22">
        <v>2014</v>
      </c>
      <c r="AB167" s="22">
        <v>2014</v>
      </c>
      <c r="AC167" s="22">
        <v>2014</v>
      </c>
      <c r="AD167" s="22">
        <v>2015</v>
      </c>
      <c r="AE167" s="22" t="s">
        <v>17</v>
      </c>
      <c r="AF167" s="22">
        <v>2014</v>
      </c>
      <c r="AG167" s="21">
        <v>2012</v>
      </c>
      <c r="AH167" s="22">
        <v>2014</v>
      </c>
      <c r="AI167" s="22">
        <v>2015</v>
      </c>
      <c r="AJ167" s="22">
        <v>2016</v>
      </c>
      <c r="AK167" s="23" t="s">
        <v>17</v>
      </c>
      <c r="AL167" s="23">
        <v>2015</v>
      </c>
      <c r="AM167" s="22">
        <v>2015</v>
      </c>
      <c r="AN167" s="22">
        <v>2014</v>
      </c>
      <c r="AO167" s="22">
        <v>2014</v>
      </c>
      <c r="AP167" s="22">
        <v>2014</v>
      </c>
      <c r="AQ167" s="22">
        <v>2014</v>
      </c>
      <c r="AR167" s="22">
        <v>2015</v>
      </c>
      <c r="AS167" s="22">
        <v>2014</v>
      </c>
      <c r="AT167" s="22">
        <v>2015</v>
      </c>
      <c r="AU167" s="22">
        <v>2012</v>
      </c>
      <c r="AV167" s="22" t="s">
        <v>17</v>
      </c>
      <c r="AW167" s="22">
        <v>2014</v>
      </c>
      <c r="AX167" s="22">
        <v>2014</v>
      </c>
      <c r="AY167" s="22">
        <v>2014</v>
      </c>
      <c r="AZ167" s="22">
        <v>2015</v>
      </c>
      <c r="BA167" s="22">
        <v>2015</v>
      </c>
      <c r="BB167" s="22">
        <v>2015</v>
      </c>
      <c r="BC167" s="22">
        <v>2015</v>
      </c>
      <c r="BD167" s="22">
        <v>2014</v>
      </c>
      <c r="BE167" s="22">
        <v>2014</v>
      </c>
      <c r="BF167" s="10"/>
    </row>
    <row r="168" spans="1:58" x14ac:dyDescent="0.35">
      <c r="A168" s="16" t="s">
        <v>9497</v>
      </c>
      <c r="B168" s="11" t="s">
        <v>9498</v>
      </c>
      <c r="C168" s="20">
        <v>2014</v>
      </c>
      <c r="D168" s="20">
        <v>2014</v>
      </c>
      <c r="E168" s="20">
        <v>2014</v>
      </c>
      <c r="F168" s="20">
        <v>2014</v>
      </c>
      <c r="G168" s="20">
        <v>2014</v>
      </c>
      <c r="H168" s="20">
        <v>2014</v>
      </c>
      <c r="I168" s="20">
        <v>2014</v>
      </c>
      <c r="J168" s="20">
        <v>2015</v>
      </c>
      <c r="K168" s="20">
        <v>2015</v>
      </c>
      <c r="L168" s="20">
        <v>2015</v>
      </c>
      <c r="M168" s="22">
        <v>2016</v>
      </c>
      <c r="N168" s="22">
        <v>2016</v>
      </c>
      <c r="O168" s="22">
        <v>2015</v>
      </c>
      <c r="P168" s="22">
        <v>2015</v>
      </c>
      <c r="Q168" s="22">
        <v>2014</v>
      </c>
      <c r="R168" s="22" t="s">
        <v>17</v>
      </c>
      <c r="S168" s="22">
        <v>2016</v>
      </c>
      <c r="T168" s="22">
        <v>2013</v>
      </c>
      <c r="U168" s="22">
        <v>2014</v>
      </c>
      <c r="V168" s="22" t="s">
        <v>17</v>
      </c>
      <c r="W168" s="22">
        <v>2015</v>
      </c>
      <c r="X168" s="22" t="s">
        <v>17</v>
      </c>
      <c r="Y168" s="22">
        <v>2012</v>
      </c>
      <c r="Z168" s="22">
        <v>2014</v>
      </c>
      <c r="AA168" s="22">
        <v>2014</v>
      </c>
      <c r="AB168" s="22">
        <v>2013</v>
      </c>
      <c r="AC168" s="22">
        <v>2014</v>
      </c>
      <c r="AD168" s="22">
        <v>2015</v>
      </c>
      <c r="AE168" s="22" t="s">
        <v>17</v>
      </c>
      <c r="AF168" s="22">
        <v>2014</v>
      </c>
      <c r="AG168" s="21">
        <v>2012</v>
      </c>
      <c r="AH168" s="22">
        <v>2014</v>
      </c>
      <c r="AI168" s="22">
        <v>2015</v>
      </c>
      <c r="AJ168" s="22">
        <v>2016</v>
      </c>
      <c r="AK168" s="23" t="s">
        <v>17</v>
      </c>
      <c r="AL168" s="23">
        <v>2015</v>
      </c>
      <c r="AM168" s="22">
        <v>2015</v>
      </c>
      <c r="AN168" s="22">
        <v>2014</v>
      </c>
      <c r="AO168" s="22">
        <v>2014</v>
      </c>
      <c r="AP168" s="22">
        <v>2014</v>
      </c>
      <c r="AQ168" s="22">
        <v>2014</v>
      </c>
      <c r="AR168" s="22">
        <v>2015</v>
      </c>
      <c r="AS168" s="22">
        <v>2014</v>
      </c>
      <c r="AT168" s="22">
        <v>2015</v>
      </c>
      <c r="AU168" s="22">
        <v>2012</v>
      </c>
      <c r="AV168" s="22" t="s">
        <v>17</v>
      </c>
      <c r="AW168" s="22">
        <v>2014</v>
      </c>
      <c r="AX168" s="22">
        <v>2014</v>
      </c>
      <c r="AY168" s="22">
        <v>2014</v>
      </c>
      <c r="AZ168" s="22">
        <v>2015</v>
      </c>
      <c r="BA168" s="22">
        <v>2015</v>
      </c>
      <c r="BB168" s="22">
        <v>2015</v>
      </c>
      <c r="BC168" s="22">
        <v>2015</v>
      </c>
      <c r="BD168" s="22">
        <v>2014</v>
      </c>
      <c r="BE168" s="22">
        <v>2014</v>
      </c>
      <c r="BF168" s="10"/>
    </row>
    <row r="169" spans="1:58" x14ac:dyDescent="0.35">
      <c r="A169" s="16" t="s">
        <v>2387</v>
      </c>
      <c r="B169" s="11" t="s">
        <v>9734</v>
      </c>
      <c r="C169" s="20">
        <v>2014</v>
      </c>
      <c r="D169" s="20">
        <v>2014</v>
      </c>
      <c r="E169" s="20">
        <v>2014</v>
      </c>
      <c r="F169" s="20">
        <v>2014</v>
      </c>
      <c r="G169" s="20">
        <v>2014</v>
      </c>
      <c r="H169" s="20">
        <v>2014</v>
      </c>
      <c r="I169" s="20">
        <v>2014</v>
      </c>
      <c r="J169" s="20">
        <v>2015</v>
      </c>
      <c r="K169" s="20">
        <v>2015</v>
      </c>
      <c r="L169" s="20">
        <v>2015</v>
      </c>
      <c r="M169" s="22">
        <v>2016</v>
      </c>
      <c r="N169" s="22">
        <v>2016</v>
      </c>
      <c r="O169" s="22">
        <v>2015</v>
      </c>
      <c r="P169" s="22">
        <v>2015</v>
      </c>
      <c r="Q169" s="22">
        <v>2014</v>
      </c>
      <c r="R169" s="22">
        <v>2009</v>
      </c>
      <c r="S169" s="22">
        <v>2016</v>
      </c>
      <c r="T169" s="22">
        <v>2013</v>
      </c>
      <c r="U169" s="22">
        <v>2014</v>
      </c>
      <c r="V169" s="22" t="s">
        <v>17</v>
      </c>
      <c r="W169" s="22">
        <v>2015</v>
      </c>
      <c r="X169" s="22">
        <v>2009</v>
      </c>
      <c r="Y169" s="22">
        <v>2010</v>
      </c>
      <c r="Z169" s="22">
        <v>2014</v>
      </c>
      <c r="AA169" s="22">
        <v>2014</v>
      </c>
      <c r="AB169" s="22">
        <v>2014</v>
      </c>
      <c r="AC169" s="22">
        <v>2014</v>
      </c>
      <c r="AD169" s="22">
        <v>2015</v>
      </c>
      <c r="AE169" s="22" t="s">
        <v>17</v>
      </c>
      <c r="AF169" s="22">
        <v>2014</v>
      </c>
      <c r="AG169" s="21">
        <v>2004</v>
      </c>
      <c r="AH169" s="22">
        <v>2014</v>
      </c>
      <c r="AI169" s="22">
        <v>2015</v>
      </c>
      <c r="AJ169" s="22">
        <v>2016</v>
      </c>
      <c r="AK169" s="23">
        <v>2015</v>
      </c>
      <c r="AL169" s="23">
        <v>2015</v>
      </c>
      <c r="AM169" s="22">
        <v>2015</v>
      </c>
      <c r="AN169" s="22">
        <v>2014</v>
      </c>
      <c r="AO169" s="22">
        <v>2014</v>
      </c>
      <c r="AP169" s="22" t="s">
        <v>17</v>
      </c>
      <c r="AQ169" s="22" t="s">
        <v>17</v>
      </c>
      <c r="AR169" s="22">
        <v>2009</v>
      </c>
      <c r="AS169" s="22">
        <v>2014</v>
      </c>
      <c r="AT169" s="22">
        <v>2015</v>
      </c>
      <c r="AU169" s="22">
        <v>2012</v>
      </c>
      <c r="AV169" s="22">
        <v>2013</v>
      </c>
      <c r="AW169" s="22">
        <v>2014</v>
      </c>
      <c r="AX169" s="22">
        <v>2014</v>
      </c>
      <c r="AY169" s="22">
        <v>2014</v>
      </c>
      <c r="AZ169" s="22">
        <v>2015</v>
      </c>
      <c r="BA169" s="22">
        <v>2015</v>
      </c>
      <c r="BB169" s="22" t="s">
        <v>17</v>
      </c>
      <c r="BC169" s="22">
        <v>2015</v>
      </c>
      <c r="BD169" s="22">
        <v>2014</v>
      </c>
      <c r="BE169" s="22">
        <v>2014</v>
      </c>
      <c r="BF169" s="10"/>
    </row>
    <row r="170" spans="1:58" x14ac:dyDescent="0.35">
      <c r="A170" s="16" t="s">
        <v>9738</v>
      </c>
      <c r="B170" s="11" t="s">
        <v>9739</v>
      </c>
      <c r="C170" s="20">
        <v>2014</v>
      </c>
      <c r="D170" s="20">
        <v>2014</v>
      </c>
      <c r="E170" s="20">
        <v>2014</v>
      </c>
      <c r="F170" s="20">
        <v>2014</v>
      </c>
      <c r="G170" s="20">
        <v>2014</v>
      </c>
      <c r="H170" s="20">
        <v>2014</v>
      </c>
      <c r="I170" s="20">
        <v>2014</v>
      </c>
      <c r="J170" s="20">
        <v>2015</v>
      </c>
      <c r="K170" s="20">
        <v>2015</v>
      </c>
      <c r="L170" s="20">
        <v>2015</v>
      </c>
      <c r="M170" s="22">
        <v>2016</v>
      </c>
      <c r="N170" s="22">
        <v>2016</v>
      </c>
      <c r="O170" s="22">
        <v>2015</v>
      </c>
      <c r="P170" s="22">
        <v>2015</v>
      </c>
      <c r="Q170" s="22">
        <v>2014</v>
      </c>
      <c r="R170" s="22">
        <v>2012</v>
      </c>
      <c r="S170" s="22">
        <v>2016</v>
      </c>
      <c r="T170" s="22">
        <v>2013</v>
      </c>
      <c r="U170" s="22">
        <v>2014</v>
      </c>
      <c r="V170" s="22">
        <v>2014</v>
      </c>
      <c r="W170" s="22">
        <v>2015</v>
      </c>
      <c r="X170" s="22">
        <v>2012</v>
      </c>
      <c r="Y170" s="22">
        <v>2013</v>
      </c>
      <c r="Z170" s="22">
        <v>2014</v>
      </c>
      <c r="AA170" s="22">
        <v>2014</v>
      </c>
      <c r="AB170" s="22">
        <v>2014</v>
      </c>
      <c r="AC170" s="22">
        <v>2014</v>
      </c>
      <c r="AD170" s="22">
        <v>2015</v>
      </c>
      <c r="AE170" s="22">
        <v>2012</v>
      </c>
      <c r="AF170" s="22">
        <v>2014</v>
      </c>
      <c r="AG170" s="21">
        <v>2009</v>
      </c>
      <c r="AH170" s="22">
        <v>2014</v>
      </c>
      <c r="AI170" s="22">
        <v>2015</v>
      </c>
      <c r="AJ170" s="22">
        <v>2016</v>
      </c>
      <c r="AK170" s="23" t="s">
        <v>17</v>
      </c>
      <c r="AL170" s="23">
        <v>2015</v>
      </c>
      <c r="AM170" s="22">
        <v>2015</v>
      </c>
      <c r="AN170" s="22">
        <v>2014</v>
      </c>
      <c r="AO170" s="22">
        <v>2014</v>
      </c>
      <c r="AP170" s="22" t="s">
        <v>17</v>
      </c>
      <c r="AQ170" s="22" t="s">
        <v>17</v>
      </c>
      <c r="AR170" s="22">
        <v>2009</v>
      </c>
      <c r="AS170" s="22">
        <v>2014</v>
      </c>
      <c r="AT170" s="22">
        <v>2015</v>
      </c>
      <c r="AU170" s="22">
        <v>2012</v>
      </c>
      <c r="AV170" s="22">
        <v>2013</v>
      </c>
      <c r="AW170" s="22">
        <v>2014</v>
      </c>
      <c r="AX170" s="22">
        <v>2014</v>
      </c>
      <c r="AY170" s="22">
        <v>2014</v>
      </c>
      <c r="AZ170" s="22">
        <v>2015</v>
      </c>
      <c r="BA170" s="22">
        <v>2015</v>
      </c>
      <c r="BB170" s="22">
        <v>2015</v>
      </c>
      <c r="BC170" s="22">
        <v>2015</v>
      </c>
      <c r="BD170" s="22">
        <v>2014</v>
      </c>
      <c r="BE170" s="22">
        <v>2014</v>
      </c>
      <c r="BF170" s="10"/>
    </row>
    <row r="171" spans="1:58" x14ac:dyDescent="0.35">
      <c r="A171" s="16" t="s">
        <v>53</v>
      </c>
      <c r="B171" s="11" t="s">
        <v>9752</v>
      </c>
      <c r="C171" s="20">
        <v>2014</v>
      </c>
      <c r="D171" s="20">
        <v>2014</v>
      </c>
      <c r="E171" s="20">
        <v>2014</v>
      </c>
      <c r="F171" s="20">
        <v>2014</v>
      </c>
      <c r="G171" s="20">
        <v>2014</v>
      </c>
      <c r="H171" s="20">
        <v>2014</v>
      </c>
      <c r="I171" s="20">
        <v>2014</v>
      </c>
      <c r="J171" s="20">
        <v>2015</v>
      </c>
      <c r="K171" s="20">
        <v>2015</v>
      </c>
      <c r="L171" s="20">
        <v>2015</v>
      </c>
      <c r="M171" s="22">
        <v>2016</v>
      </c>
      <c r="N171" s="22">
        <v>2016</v>
      </c>
      <c r="O171" s="22">
        <v>2015</v>
      </c>
      <c r="P171" s="22">
        <v>2015</v>
      </c>
      <c r="Q171" s="22">
        <v>2014</v>
      </c>
      <c r="R171" s="22">
        <v>2010</v>
      </c>
      <c r="S171" s="22">
        <v>2016</v>
      </c>
      <c r="T171" s="22">
        <v>2013</v>
      </c>
      <c r="U171" s="22">
        <v>2014</v>
      </c>
      <c r="V171" s="22">
        <v>2014</v>
      </c>
      <c r="W171" s="22">
        <v>2015</v>
      </c>
      <c r="X171" s="22">
        <v>2011</v>
      </c>
      <c r="Y171" s="22">
        <v>2012</v>
      </c>
      <c r="Z171" s="22">
        <v>2014</v>
      </c>
      <c r="AA171" s="22">
        <v>2014</v>
      </c>
      <c r="AB171" s="22">
        <v>2014</v>
      </c>
      <c r="AC171" s="22">
        <v>2014</v>
      </c>
      <c r="AD171" s="22">
        <v>2015</v>
      </c>
      <c r="AE171" s="22">
        <v>2012</v>
      </c>
      <c r="AF171" s="22">
        <v>2014</v>
      </c>
      <c r="AG171" s="21">
        <v>2012</v>
      </c>
      <c r="AH171" s="22">
        <v>2014</v>
      </c>
      <c r="AI171" s="22">
        <v>2015</v>
      </c>
      <c r="AJ171" s="22">
        <v>2016</v>
      </c>
      <c r="AK171" s="23" t="s">
        <v>17</v>
      </c>
      <c r="AL171" s="23">
        <v>2016</v>
      </c>
      <c r="AM171" s="22">
        <v>2015</v>
      </c>
      <c r="AN171" s="22">
        <v>2014</v>
      </c>
      <c r="AO171" s="22">
        <v>2014</v>
      </c>
      <c r="AP171" s="22">
        <v>2013</v>
      </c>
      <c r="AQ171" s="22">
        <v>2014</v>
      </c>
      <c r="AR171" s="22">
        <v>2015</v>
      </c>
      <c r="AS171" s="22">
        <v>2014</v>
      </c>
      <c r="AT171" s="22">
        <v>2015</v>
      </c>
      <c r="AU171" s="22">
        <v>2012</v>
      </c>
      <c r="AV171" s="22">
        <v>2012</v>
      </c>
      <c r="AW171" s="22">
        <v>2014</v>
      </c>
      <c r="AX171" s="22">
        <v>2014</v>
      </c>
      <c r="AY171" s="22">
        <v>2014</v>
      </c>
      <c r="AZ171" s="22">
        <v>2015</v>
      </c>
      <c r="BA171" s="22">
        <v>2015</v>
      </c>
      <c r="BB171" s="22">
        <v>2015</v>
      </c>
      <c r="BC171" s="22">
        <v>2015</v>
      </c>
      <c r="BD171" s="22">
        <v>2014</v>
      </c>
      <c r="BE171" s="22">
        <v>2014</v>
      </c>
      <c r="BF171" s="10"/>
    </row>
    <row r="172" spans="1:58" x14ac:dyDescent="0.35">
      <c r="A172" s="16" t="s">
        <v>1976</v>
      </c>
      <c r="B172" s="11" t="s">
        <v>9737</v>
      </c>
      <c r="C172" s="20">
        <v>2014</v>
      </c>
      <c r="D172" s="20">
        <v>2014</v>
      </c>
      <c r="E172" s="20">
        <v>2014</v>
      </c>
      <c r="F172" s="20">
        <v>2014</v>
      </c>
      <c r="G172" s="20">
        <v>2014</v>
      </c>
      <c r="H172" s="20">
        <v>2014</v>
      </c>
      <c r="I172" s="20">
        <v>2014</v>
      </c>
      <c r="J172" s="20">
        <v>2015</v>
      </c>
      <c r="K172" s="20">
        <v>2015</v>
      </c>
      <c r="L172" s="20">
        <v>2015</v>
      </c>
      <c r="M172" s="22">
        <v>2016</v>
      </c>
      <c r="N172" s="22">
        <v>2016</v>
      </c>
      <c r="O172" s="22">
        <v>2015</v>
      </c>
      <c r="P172" s="22">
        <v>2015</v>
      </c>
      <c r="Q172" s="22">
        <v>2014</v>
      </c>
      <c r="R172" s="22">
        <v>2006</v>
      </c>
      <c r="S172" s="22">
        <v>2016</v>
      </c>
      <c r="T172" s="22">
        <v>2013</v>
      </c>
      <c r="U172" s="22">
        <v>2014</v>
      </c>
      <c r="V172" s="22">
        <v>2014</v>
      </c>
      <c r="W172" s="22">
        <v>2015</v>
      </c>
      <c r="X172" s="22">
        <v>2012</v>
      </c>
      <c r="Y172" s="22">
        <v>2010</v>
      </c>
      <c r="Z172" s="22">
        <v>2014</v>
      </c>
      <c r="AA172" s="22">
        <v>2014</v>
      </c>
      <c r="AB172" s="22">
        <v>2014</v>
      </c>
      <c r="AC172" s="22">
        <v>2014</v>
      </c>
      <c r="AD172" s="22">
        <v>2015</v>
      </c>
      <c r="AE172" s="22">
        <v>2012</v>
      </c>
      <c r="AF172" s="22">
        <v>2014</v>
      </c>
      <c r="AG172" s="21">
        <v>2012</v>
      </c>
      <c r="AH172" s="22">
        <v>2014</v>
      </c>
      <c r="AI172" s="22">
        <v>2015</v>
      </c>
      <c r="AJ172" s="22">
        <v>2016</v>
      </c>
      <c r="AK172" s="23">
        <v>2015</v>
      </c>
      <c r="AL172" s="23">
        <v>2015</v>
      </c>
      <c r="AM172" s="22">
        <v>2015</v>
      </c>
      <c r="AN172" s="22">
        <v>2014</v>
      </c>
      <c r="AO172" s="22">
        <v>2014</v>
      </c>
      <c r="AP172" s="22">
        <v>2014</v>
      </c>
      <c r="AQ172" s="22">
        <v>2014</v>
      </c>
      <c r="AR172" s="22">
        <v>2015</v>
      </c>
      <c r="AS172" s="22">
        <v>2014</v>
      </c>
      <c r="AT172" s="22">
        <v>2015</v>
      </c>
      <c r="AU172" s="22">
        <v>2012</v>
      </c>
      <c r="AV172" s="22">
        <v>2010</v>
      </c>
      <c r="AW172" s="22">
        <v>2014</v>
      </c>
      <c r="AX172" s="22">
        <v>2014</v>
      </c>
      <c r="AY172" s="22">
        <v>2014</v>
      </c>
      <c r="AZ172" s="22">
        <v>2015</v>
      </c>
      <c r="BA172" s="22">
        <v>2015</v>
      </c>
      <c r="BB172" s="22">
        <v>2015</v>
      </c>
      <c r="BC172" s="22">
        <v>2015</v>
      </c>
      <c r="BD172" s="22">
        <v>2014</v>
      </c>
      <c r="BE172" s="22">
        <v>2014</v>
      </c>
      <c r="BF172" s="10"/>
    </row>
    <row r="173" spans="1:58" x14ac:dyDescent="0.35">
      <c r="A173" s="16" t="s">
        <v>10721</v>
      </c>
      <c r="B173" s="11" t="s">
        <v>9645</v>
      </c>
      <c r="C173" s="20">
        <v>2014</v>
      </c>
      <c r="D173" s="20">
        <v>2014</v>
      </c>
      <c r="E173" s="20">
        <v>2014</v>
      </c>
      <c r="F173" s="20">
        <v>2014</v>
      </c>
      <c r="G173" s="20">
        <v>2014</v>
      </c>
      <c r="H173" s="20">
        <v>2014</v>
      </c>
      <c r="I173" s="20">
        <v>2014</v>
      </c>
      <c r="J173" s="20">
        <v>2015</v>
      </c>
      <c r="K173" s="20">
        <v>2015</v>
      </c>
      <c r="L173" s="20">
        <v>2015</v>
      </c>
      <c r="M173" s="22">
        <v>2016</v>
      </c>
      <c r="N173" s="22">
        <v>2016</v>
      </c>
      <c r="O173" s="22">
        <v>2015</v>
      </c>
      <c r="P173" s="22">
        <v>2015</v>
      </c>
      <c r="Q173" s="22">
        <v>2014</v>
      </c>
      <c r="R173" s="22">
        <v>2011</v>
      </c>
      <c r="S173" s="22">
        <v>2016</v>
      </c>
      <c r="T173" s="22">
        <v>2013</v>
      </c>
      <c r="U173" s="22">
        <v>2014</v>
      </c>
      <c r="V173" s="22">
        <v>2014</v>
      </c>
      <c r="W173" s="22">
        <v>2015</v>
      </c>
      <c r="X173" s="22">
        <v>2011</v>
      </c>
      <c r="Y173" s="22">
        <v>2010</v>
      </c>
      <c r="Z173" s="22">
        <v>2014</v>
      </c>
      <c r="AA173" s="22">
        <v>2014</v>
      </c>
      <c r="AB173" s="22">
        <v>2013</v>
      </c>
      <c r="AC173" s="22">
        <v>2014</v>
      </c>
      <c r="AD173" s="22">
        <v>2015</v>
      </c>
      <c r="AE173" s="22" t="s">
        <v>17</v>
      </c>
      <c r="AF173" s="22">
        <v>2014</v>
      </c>
      <c r="AG173" s="21">
        <v>2008</v>
      </c>
      <c r="AH173" s="22">
        <v>2014</v>
      </c>
      <c r="AI173" s="22">
        <v>2015</v>
      </c>
      <c r="AJ173" s="22">
        <v>2016</v>
      </c>
      <c r="AK173" s="23">
        <v>2015</v>
      </c>
      <c r="AL173" s="23">
        <v>2015</v>
      </c>
      <c r="AM173" s="22">
        <v>2015</v>
      </c>
      <c r="AN173" s="22">
        <v>2014</v>
      </c>
      <c r="AO173" s="22">
        <v>2014</v>
      </c>
      <c r="AP173" s="22">
        <v>2013</v>
      </c>
      <c r="AQ173" s="22">
        <v>2013</v>
      </c>
      <c r="AR173" s="22">
        <v>2015</v>
      </c>
      <c r="AS173" s="22">
        <v>2014</v>
      </c>
      <c r="AT173" s="22">
        <v>2015</v>
      </c>
      <c r="AU173" s="22">
        <v>2012</v>
      </c>
      <c r="AV173" s="22">
        <v>2013</v>
      </c>
      <c r="AW173" s="22">
        <v>2014</v>
      </c>
      <c r="AX173" s="22">
        <v>2014</v>
      </c>
      <c r="AY173" s="22">
        <v>2014</v>
      </c>
      <c r="AZ173" s="22">
        <v>2015</v>
      </c>
      <c r="BA173" s="22">
        <v>2015</v>
      </c>
      <c r="BB173" s="22">
        <v>2015</v>
      </c>
      <c r="BC173" s="22">
        <v>2015</v>
      </c>
      <c r="BD173" s="22">
        <v>2014</v>
      </c>
      <c r="BE173" s="22">
        <v>2014</v>
      </c>
      <c r="BF173" s="10"/>
    </row>
    <row r="174" spans="1:58" x14ac:dyDescent="0.35">
      <c r="A174" s="16" t="s">
        <v>10722</v>
      </c>
      <c r="B174" s="11" t="s">
        <v>9742</v>
      </c>
      <c r="C174" s="20">
        <v>2014</v>
      </c>
      <c r="D174" s="20">
        <v>2014</v>
      </c>
      <c r="E174" s="20">
        <v>2014</v>
      </c>
      <c r="F174" s="20">
        <v>2014</v>
      </c>
      <c r="G174" s="20">
        <v>2014</v>
      </c>
      <c r="H174" s="20">
        <v>2014</v>
      </c>
      <c r="I174" s="20">
        <v>2014</v>
      </c>
      <c r="J174" s="20">
        <v>2015</v>
      </c>
      <c r="K174" s="20">
        <v>2015</v>
      </c>
      <c r="L174" s="20">
        <v>2015</v>
      </c>
      <c r="M174" s="22">
        <v>2016</v>
      </c>
      <c r="N174" s="22">
        <v>2016</v>
      </c>
      <c r="O174" s="22">
        <v>2015</v>
      </c>
      <c r="P174" s="22">
        <v>2015</v>
      </c>
      <c r="Q174" s="22">
        <v>2014</v>
      </c>
      <c r="R174" s="22">
        <v>2010</v>
      </c>
      <c r="S174" s="22">
        <v>2016</v>
      </c>
      <c r="T174" s="22">
        <v>2013</v>
      </c>
      <c r="U174" s="22">
        <v>2014</v>
      </c>
      <c r="V174" s="22">
        <v>2014</v>
      </c>
      <c r="W174" s="22">
        <v>2015</v>
      </c>
      <c r="X174" s="22">
        <v>2009</v>
      </c>
      <c r="Y174" s="22">
        <v>2011</v>
      </c>
      <c r="Z174" s="22">
        <v>2014</v>
      </c>
      <c r="AA174" s="22">
        <v>2014</v>
      </c>
      <c r="AB174" s="22" t="s">
        <v>17</v>
      </c>
      <c r="AC174" s="22">
        <v>2014</v>
      </c>
      <c r="AD174" s="22">
        <v>2015</v>
      </c>
      <c r="AE174" s="22">
        <v>2012</v>
      </c>
      <c r="AF174" s="22" t="s">
        <v>17</v>
      </c>
      <c r="AG174" s="21">
        <v>2007</v>
      </c>
      <c r="AH174" s="22">
        <v>2014</v>
      </c>
      <c r="AI174" s="22">
        <v>2015</v>
      </c>
      <c r="AJ174" s="22">
        <v>2016</v>
      </c>
      <c r="AK174" s="23">
        <v>2015</v>
      </c>
      <c r="AL174" s="23">
        <v>2015</v>
      </c>
      <c r="AM174" s="22">
        <v>2015</v>
      </c>
      <c r="AN174" s="22">
        <v>2014</v>
      </c>
      <c r="AO174" s="22">
        <v>2014</v>
      </c>
      <c r="AP174" s="22" t="s">
        <v>17</v>
      </c>
      <c r="AQ174" s="22" t="s">
        <v>17</v>
      </c>
      <c r="AR174" s="22">
        <v>2009</v>
      </c>
      <c r="AS174" s="22">
        <v>2014</v>
      </c>
      <c r="AT174" s="22">
        <v>2015</v>
      </c>
      <c r="AU174" s="22">
        <v>2012</v>
      </c>
      <c r="AV174" s="22">
        <v>2010</v>
      </c>
      <c r="AW174" s="22">
        <v>2014</v>
      </c>
      <c r="AX174" s="22">
        <v>2014</v>
      </c>
      <c r="AY174" s="22">
        <v>2014</v>
      </c>
      <c r="AZ174" s="22">
        <v>2015</v>
      </c>
      <c r="BA174" s="22">
        <v>2015</v>
      </c>
      <c r="BB174" s="22">
        <v>2015</v>
      </c>
      <c r="BC174" s="22">
        <v>2015</v>
      </c>
      <c r="BD174" s="22">
        <v>2014</v>
      </c>
      <c r="BE174" s="22">
        <v>2014</v>
      </c>
      <c r="BF174" s="10"/>
    </row>
    <row r="175" spans="1:58" x14ac:dyDescent="0.35">
      <c r="A175" s="16" t="s">
        <v>1021</v>
      </c>
      <c r="B175" s="11" t="s">
        <v>9736</v>
      </c>
      <c r="C175" s="20">
        <v>2014</v>
      </c>
      <c r="D175" s="20">
        <v>2014</v>
      </c>
      <c r="E175" s="20">
        <v>2014</v>
      </c>
      <c r="F175" s="20">
        <v>2014</v>
      </c>
      <c r="G175" s="20">
        <v>2014</v>
      </c>
      <c r="H175" s="20">
        <v>2014</v>
      </c>
      <c r="I175" s="20">
        <v>2014</v>
      </c>
      <c r="J175" s="20">
        <v>2015</v>
      </c>
      <c r="K175" s="20">
        <v>2015</v>
      </c>
      <c r="L175" s="20">
        <v>2015</v>
      </c>
      <c r="M175" s="22">
        <v>2016</v>
      </c>
      <c r="N175" s="22">
        <v>2016</v>
      </c>
      <c r="O175" s="22">
        <v>2015</v>
      </c>
      <c r="P175" s="22">
        <v>2015</v>
      </c>
      <c r="Q175" s="22">
        <v>2014</v>
      </c>
      <c r="R175" s="22">
        <v>2014</v>
      </c>
      <c r="S175" s="22">
        <v>2016</v>
      </c>
      <c r="T175" s="22">
        <v>2013</v>
      </c>
      <c r="U175" s="22">
        <v>2014</v>
      </c>
      <c r="V175" s="22">
        <v>2014</v>
      </c>
      <c r="W175" s="22">
        <v>2015</v>
      </c>
      <c r="X175" s="22">
        <v>2014</v>
      </c>
      <c r="Y175" s="22">
        <v>2010</v>
      </c>
      <c r="Z175" s="22">
        <v>2014</v>
      </c>
      <c r="AA175" s="22">
        <v>2014</v>
      </c>
      <c r="AB175" s="22">
        <v>2014</v>
      </c>
      <c r="AC175" s="22">
        <v>2014</v>
      </c>
      <c r="AD175" s="22">
        <v>2015</v>
      </c>
      <c r="AE175" s="22">
        <v>2012</v>
      </c>
      <c r="AF175" s="22">
        <v>2014</v>
      </c>
      <c r="AG175" s="21">
        <v>2011</v>
      </c>
      <c r="AH175" s="22">
        <v>2014</v>
      </c>
      <c r="AI175" s="22">
        <v>2015</v>
      </c>
      <c r="AJ175" s="22">
        <v>2016</v>
      </c>
      <c r="AK175" s="23">
        <v>2015</v>
      </c>
      <c r="AL175" s="23">
        <v>2015</v>
      </c>
      <c r="AM175" s="22">
        <v>2015</v>
      </c>
      <c r="AN175" s="22">
        <v>2014</v>
      </c>
      <c r="AO175" s="22">
        <v>2014</v>
      </c>
      <c r="AP175" s="22">
        <v>2014</v>
      </c>
      <c r="AQ175" s="22">
        <v>2014</v>
      </c>
      <c r="AR175" s="22">
        <v>2015</v>
      </c>
      <c r="AS175" s="22">
        <v>2014</v>
      </c>
      <c r="AT175" s="22">
        <v>2015</v>
      </c>
      <c r="AU175" s="22">
        <v>2012</v>
      </c>
      <c r="AV175" s="22">
        <v>2011</v>
      </c>
      <c r="AW175" s="22">
        <v>2014</v>
      </c>
      <c r="AX175" s="22">
        <v>2014</v>
      </c>
      <c r="AY175" s="22">
        <v>2014</v>
      </c>
      <c r="AZ175" s="22">
        <v>2015</v>
      </c>
      <c r="BA175" s="22">
        <v>2015</v>
      </c>
      <c r="BB175" s="22">
        <v>2015</v>
      </c>
      <c r="BC175" s="22">
        <v>2015</v>
      </c>
      <c r="BD175" s="22">
        <v>2014</v>
      </c>
      <c r="BE175" s="22">
        <v>2014</v>
      </c>
      <c r="BF175" s="10"/>
    </row>
    <row r="176" spans="1:58" x14ac:dyDescent="0.35">
      <c r="A176" s="16" t="s">
        <v>9743</v>
      </c>
      <c r="B176" s="11" t="s">
        <v>9744</v>
      </c>
      <c r="C176" s="20">
        <v>2014</v>
      </c>
      <c r="D176" s="20">
        <v>2014</v>
      </c>
      <c r="E176" s="20">
        <v>2014</v>
      </c>
      <c r="F176" s="20">
        <v>2014</v>
      </c>
      <c r="G176" s="20">
        <v>2014</v>
      </c>
      <c r="H176" s="20">
        <v>2014</v>
      </c>
      <c r="I176" s="20">
        <v>2014</v>
      </c>
      <c r="J176" s="20">
        <v>2015</v>
      </c>
      <c r="K176" s="20">
        <v>2015</v>
      </c>
      <c r="L176" s="20">
        <v>2015</v>
      </c>
      <c r="M176" s="22">
        <v>2016</v>
      </c>
      <c r="N176" s="22">
        <v>2016</v>
      </c>
      <c r="O176" s="22">
        <v>2015</v>
      </c>
      <c r="P176" s="22">
        <v>2015</v>
      </c>
      <c r="Q176" s="22">
        <v>2014</v>
      </c>
      <c r="R176" s="22" t="s">
        <v>17</v>
      </c>
      <c r="S176" s="22">
        <v>2016</v>
      </c>
      <c r="T176" s="22">
        <v>2013</v>
      </c>
      <c r="U176" s="22">
        <v>2014</v>
      </c>
      <c r="V176" s="22">
        <v>2014</v>
      </c>
      <c r="W176" s="22">
        <v>2015</v>
      </c>
      <c r="X176" s="22">
        <v>2012</v>
      </c>
      <c r="Y176" s="22">
        <v>2010</v>
      </c>
      <c r="Z176" s="22">
        <v>2014</v>
      </c>
      <c r="AA176" s="22">
        <v>2014</v>
      </c>
      <c r="AB176" s="22" t="s">
        <v>17</v>
      </c>
      <c r="AC176" s="22">
        <v>2014</v>
      </c>
      <c r="AD176" s="22">
        <v>2015</v>
      </c>
      <c r="AE176" s="22" t="s">
        <v>17</v>
      </c>
      <c r="AF176" s="22">
        <v>2014</v>
      </c>
      <c r="AG176" s="21">
        <v>2009</v>
      </c>
      <c r="AH176" s="22">
        <v>2014</v>
      </c>
      <c r="AI176" s="22">
        <v>2015</v>
      </c>
      <c r="AJ176" s="22">
        <v>2016</v>
      </c>
      <c r="AK176" s="23" t="s">
        <v>17</v>
      </c>
      <c r="AL176" s="23">
        <v>2015</v>
      </c>
      <c r="AM176" s="22">
        <v>2015</v>
      </c>
      <c r="AN176" s="22">
        <v>2014</v>
      </c>
      <c r="AO176" s="22">
        <v>2014</v>
      </c>
      <c r="AP176" s="22" t="s">
        <v>17</v>
      </c>
      <c r="AQ176" s="22" t="s">
        <v>17</v>
      </c>
      <c r="AR176" s="22">
        <v>2011</v>
      </c>
      <c r="AS176" s="22">
        <v>2014</v>
      </c>
      <c r="AT176" s="22" t="s">
        <v>17</v>
      </c>
      <c r="AU176" s="22">
        <v>2012</v>
      </c>
      <c r="AV176" s="22">
        <v>2011</v>
      </c>
      <c r="AW176" s="22">
        <v>2014</v>
      </c>
      <c r="AX176" s="22">
        <v>2014</v>
      </c>
      <c r="AY176" s="22">
        <v>2014</v>
      </c>
      <c r="AZ176" s="22">
        <v>2015</v>
      </c>
      <c r="BA176" s="22">
        <v>2015</v>
      </c>
      <c r="BB176" s="22">
        <v>2014</v>
      </c>
      <c r="BC176" s="22">
        <v>2015</v>
      </c>
      <c r="BD176" s="22">
        <v>2014</v>
      </c>
      <c r="BE176" s="22">
        <v>2014</v>
      </c>
      <c r="BF176" s="10"/>
    </row>
    <row r="177" spans="1:58" x14ac:dyDescent="0.35">
      <c r="A177" s="16" t="s">
        <v>951</v>
      </c>
      <c r="B177" s="11" t="s">
        <v>9745</v>
      </c>
      <c r="C177" s="20">
        <v>2014</v>
      </c>
      <c r="D177" s="20">
        <v>2014</v>
      </c>
      <c r="E177" s="20">
        <v>2014</v>
      </c>
      <c r="F177" s="20">
        <v>2014</v>
      </c>
      <c r="G177" s="20">
        <v>2014</v>
      </c>
      <c r="H177" s="20">
        <v>2014</v>
      </c>
      <c r="I177" s="20">
        <v>2014</v>
      </c>
      <c r="J177" s="20">
        <v>2015</v>
      </c>
      <c r="K177" s="20">
        <v>2015</v>
      </c>
      <c r="L177" s="20">
        <v>2015</v>
      </c>
      <c r="M177" s="22">
        <v>2016</v>
      </c>
      <c r="N177" s="22">
        <v>2016</v>
      </c>
      <c r="O177" s="22">
        <v>2015</v>
      </c>
      <c r="P177" s="22">
        <v>2015</v>
      </c>
      <c r="Q177" s="22">
        <v>2014</v>
      </c>
      <c r="R177" s="22">
        <v>2006</v>
      </c>
      <c r="S177" s="22">
        <v>2016</v>
      </c>
      <c r="T177" s="22">
        <v>2013</v>
      </c>
      <c r="U177" s="22">
        <v>2014</v>
      </c>
      <c r="V177" s="22" t="s">
        <v>17</v>
      </c>
      <c r="W177" s="22">
        <v>2015</v>
      </c>
      <c r="X177" s="22" t="s">
        <v>17</v>
      </c>
      <c r="Y177" s="22">
        <v>2010</v>
      </c>
      <c r="Z177" s="22">
        <v>2014</v>
      </c>
      <c r="AA177" s="22">
        <v>2014</v>
      </c>
      <c r="AB177" s="22">
        <v>2013</v>
      </c>
      <c r="AC177" s="22">
        <v>2014</v>
      </c>
      <c r="AD177" s="22">
        <v>2015</v>
      </c>
      <c r="AE177" s="22" t="s">
        <v>17</v>
      </c>
      <c r="AF177" s="22">
        <v>2014</v>
      </c>
      <c r="AG177" s="21" t="s">
        <v>17</v>
      </c>
      <c r="AH177" s="22">
        <v>2014</v>
      </c>
      <c r="AI177" s="22">
        <v>2015</v>
      </c>
      <c r="AJ177" s="22">
        <v>2016</v>
      </c>
      <c r="AK177" s="23" t="s">
        <v>17</v>
      </c>
      <c r="AL177" s="23">
        <v>2015</v>
      </c>
      <c r="AM177" s="22">
        <v>2015</v>
      </c>
      <c r="AN177" s="22">
        <v>2014</v>
      </c>
      <c r="AO177" s="22">
        <v>2014</v>
      </c>
      <c r="AP177" s="22">
        <v>2013</v>
      </c>
      <c r="AQ177" s="22">
        <v>2013</v>
      </c>
      <c r="AR177" s="22">
        <v>2011</v>
      </c>
      <c r="AS177" s="22">
        <v>2014</v>
      </c>
      <c r="AT177" s="22">
        <v>2015</v>
      </c>
      <c r="AU177" s="22">
        <v>2012</v>
      </c>
      <c r="AV177" s="22">
        <v>2013</v>
      </c>
      <c r="AW177" s="22">
        <v>2014</v>
      </c>
      <c r="AX177" s="22">
        <v>2014</v>
      </c>
      <c r="AY177" s="22">
        <v>2014</v>
      </c>
      <c r="AZ177" s="22">
        <v>2015</v>
      </c>
      <c r="BA177" s="22">
        <v>2015</v>
      </c>
      <c r="BB177" s="22">
        <v>2015</v>
      </c>
      <c r="BC177" s="22">
        <v>2015</v>
      </c>
      <c r="BD177" s="22">
        <v>2014</v>
      </c>
      <c r="BE177" s="22">
        <v>2014</v>
      </c>
      <c r="BF177" s="10"/>
    </row>
    <row r="178" spans="1:58" x14ac:dyDescent="0.35">
      <c r="A178" s="16" t="s">
        <v>2102</v>
      </c>
      <c r="B178" s="11" t="s">
        <v>9746</v>
      </c>
      <c r="C178" s="20">
        <v>2014</v>
      </c>
      <c r="D178" s="20">
        <v>2014</v>
      </c>
      <c r="E178" s="20">
        <v>2014</v>
      </c>
      <c r="F178" s="20">
        <v>2014</v>
      </c>
      <c r="G178" s="20">
        <v>2014</v>
      </c>
      <c r="H178" s="20">
        <v>2014</v>
      </c>
      <c r="I178" s="20">
        <v>2014</v>
      </c>
      <c r="J178" s="20">
        <v>2015</v>
      </c>
      <c r="K178" s="20">
        <v>2015</v>
      </c>
      <c r="L178" s="20">
        <v>2015</v>
      </c>
      <c r="M178" s="22">
        <v>2016</v>
      </c>
      <c r="N178" s="22">
        <v>2016</v>
      </c>
      <c r="O178" s="22">
        <v>2015</v>
      </c>
      <c r="P178" s="22">
        <v>2015</v>
      </c>
      <c r="Q178" s="22">
        <v>2014</v>
      </c>
      <c r="R178" s="22">
        <v>2012</v>
      </c>
      <c r="S178" s="22">
        <v>2016</v>
      </c>
      <c r="T178" s="22">
        <v>2013</v>
      </c>
      <c r="U178" s="22">
        <v>2014</v>
      </c>
      <c r="V178" s="22">
        <v>2014</v>
      </c>
      <c r="W178" s="22">
        <v>2015</v>
      </c>
      <c r="X178" s="22">
        <v>2012</v>
      </c>
      <c r="Y178" s="22">
        <v>2010</v>
      </c>
      <c r="Z178" s="22">
        <v>2014</v>
      </c>
      <c r="AA178" s="22">
        <v>2014</v>
      </c>
      <c r="AB178" s="22">
        <v>2014</v>
      </c>
      <c r="AC178" s="22">
        <v>2014</v>
      </c>
      <c r="AD178" s="22">
        <v>2015</v>
      </c>
      <c r="AE178" s="22" t="s">
        <v>17</v>
      </c>
      <c r="AF178" s="22">
        <v>2014</v>
      </c>
      <c r="AG178" s="21">
        <v>2010</v>
      </c>
      <c r="AH178" s="22">
        <v>2014</v>
      </c>
      <c r="AI178" s="22">
        <v>2015</v>
      </c>
      <c r="AJ178" s="22">
        <v>2016</v>
      </c>
      <c r="AK178" s="23" t="s">
        <v>17</v>
      </c>
      <c r="AL178" s="23">
        <v>2015</v>
      </c>
      <c r="AM178" s="22">
        <v>2015</v>
      </c>
      <c r="AN178" s="22">
        <v>2014</v>
      </c>
      <c r="AO178" s="22">
        <v>2014</v>
      </c>
      <c r="AP178" s="22">
        <v>2014</v>
      </c>
      <c r="AQ178" s="22">
        <v>2014</v>
      </c>
      <c r="AR178" s="22">
        <v>2011</v>
      </c>
      <c r="AS178" s="22">
        <v>2014</v>
      </c>
      <c r="AT178" s="22">
        <v>2015</v>
      </c>
      <c r="AU178" s="22">
        <v>2012</v>
      </c>
      <c r="AV178" s="22">
        <v>2011</v>
      </c>
      <c r="AW178" s="22">
        <v>2014</v>
      </c>
      <c r="AX178" s="22">
        <v>2014</v>
      </c>
      <c r="AY178" s="22">
        <v>2014</v>
      </c>
      <c r="AZ178" s="22">
        <v>2015</v>
      </c>
      <c r="BA178" s="22">
        <v>2015</v>
      </c>
      <c r="BB178" s="22">
        <v>2015</v>
      </c>
      <c r="BC178" s="22">
        <v>2015</v>
      </c>
      <c r="BD178" s="22">
        <v>2014</v>
      </c>
      <c r="BE178" s="22">
        <v>2014</v>
      </c>
      <c r="BF178" s="10"/>
    </row>
    <row r="179" spans="1:58" x14ac:dyDescent="0.35">
      <c r="A179" s="16" t="s">
        <v>10723</v>
      </c>
      <c r="B179" s="11" t="s">
        <v>9747</v>
      </c>
      <c r="C179" s="20">
        <v>2014</v>
      </c>
      <c r="D179" s="20">
        <v>2014</v>
      </c>
      <c r="E179" s="20">
        <v>2014</v>
      </c>
      <c r="F179" s="20">
        <v>2014</v>
      </c>
      <c r="G179" s="20">
        <v>2014</v>
      </c>
      <c r="H179" s="20">
        <v>2014</v>
      </c>
      <c r="I179" s="20">
        <v>2014</v>
      </c>
      <c r="J179" s="20">
        <v>2015</v>
      </c>
      <c r="K179" s="20">
        <v>2015</v>
      </c>
      <c r="L179" s="20">
        <v>2015</v>
      </c>
      <c r="M179" s="22">
        <v>2016</v>
      </c>
      <c r="N179" s="22">
        <v>2016</v>
      </c>
      <c r="O179" s="22">
        <v>2015</v>
      </c>
      <c r="P179" s="22">
        <v>2015</v>
      </c>
      <c r="Q179" s="22">
        <v>2014</v>
      </c>
      <c r="R179" s="22" t="s">
        <v>17</v>
      </c>
      <c r="S179" s="22">
        <v>2016</v>
      </c>
      <c r="T179" s="22">
        <v>2013</v>
      </c>
      <c r="U179" s="22">
        <v>2014</v>
      </c>
      <c r="V179" s="22">
        <v>2014</v>
      </c>
      <c r="W179" s="22">
        <v>2015</v>
      </c>
      <c r="X179" s="22">
        <v>2013</v>
      </c>
      <c r="Y179" s="22">
        <v>2011</v>
      </c>
      <c r="Z179" s="22">
        <v>2014</v>
      </c>
      <c r="AA179" s="22">
        <v>2014</v>
      </c>
      <c r="AB179" s="22" t="s">
        <v>17</v>
      </c>
      <c r="AC179" s="22">
        <v>2014</v>
      </c>
      <c r="AD179" s="22">
        <v>2015</v>
      </c>
      <c r="AE179" s="22">
        <v>2012</v>
      </c>
      <c r="AF179" s="22">
        <v>2014</v>
      </c>
      <c r="AG179" s="21">
        <v>2012</v>
      </c>
      <c r="AH179" s="22">
        <v>2014</v>
      </c>
      <c r="AI179" s="22">
        <v>2015</v>
      </c>
      <c r="AJ179" s="22">
        <v>2016</v>
      </c>
      <c r="AK179" s="23">
        <v>2015</v>
      </c>
      <c r="AL179" s="23">
        <v>2016</v>
      </c>
      <c r="AM179" s="22">
        <v>2015</v>
      </c>
      <c r="AN179" s="22">
        <v>2014</v>
      </c>
      <c r="AO179" s="22">
        <v>2014</v>
      </c>
      <c r="AP179" s="22">
        <v>2014</v>
      </c>
      <c r="AQ179" s="22">
        <v>2014</v>
      </c>
      <c r="AR179" s="22">
        <v>2015</v>
      </c>
      <c r="AS179" s="22">
        <v>2014</v>
      </c>
      <c r="AT179" s="22">
        <v>2015</v>
      </c>
      <c r="AU179" s="22">
        <v>2012</v>
      </c>
      <c r="AV179" s="22">
        <v>2013</v>
      </c>
      <c r="AW179" s="22">
        <v>2014</v>
      </c>
      <c r="AX179" s="22">
        <v>2014</v>
      </c>
      <c r="AY179" s="22">
        <v>2014</v>
      </c>
      <c r="AZ179" s="22">
        <v>2015</v>
      </c>
      <c r="BA179" s="22">
        <v>2015</v>
      </c>
      <c r="BB179" s="22">
        <v>2015</v>
      </c>
      <c r="BC179" s="22">
        <v>2015</v>
      </c>
      <c r="BD179" s="22">
        <v>2014</v>
      </c>
      <c r="BE179" s="22">
        <v>2014</v>
      </c>
      <c r="BF179" s="10"/>
    </row>
    <row r="180" spans="1:58" x14ac:dyDescent="0.35">
      <c r="A180" s="16" t="s">
        <v>9740</v>
      </c>
      <c r="B180" s="11" t="s">
        <v>9741</v>
      </c>
      <c r="C180" s="20">
        <v>2014</v>
      </c>
      <c r="D180" s="20">
        <v>2014</v>
      </c>
      <c r="E180" s="20">
        <v>2014</v>
      </c>
      <c r="F180" s="20">
        <v>2014</v>
      </c>
      <c r="G180" s="20">
        <v>2014</v>
      </c>
      <c r="H180" s="20">
        <v>2014</v>
      </c>
      <c r="I180" s="20">
        <v>2014</v>
      </c>
      <c r="J180" s="20">
        <v>2015</v>
      </c>
      <c r="K180" s="20">
        <v>2015</v>
      </c>
      <c r="L180" s="20">
        <v>2015</v>
      </c>
      <c r="M180" s="22">
        <v>2016</v>
      </c>
      <c r="N180" s="22">
        <v>2016</v>
      </c>
      <c r="O180" s="22">
        <v>2015</v>
      </c>
      <c r="P180" s="22">
        <v>2015</v>
      </c>
      <c r="Q180" s="22">
        <v>2014</v>
      </c>
      <c r="R180" s="22" t="s">
        <v>17</v>
      </c>
      <c r="S180" s="22">
        <v>2016</v>
      </c>
      <c r="T180" s="22">
        <v>2013</v>
      </c>
      <c r="U180" s="22">
        <v>2014</v>
      </c>
      <c r="V180" s="22">
        <v>2014</v>
      </c>
      <c r="W180" s="22">
        <v>2015</v>
      </c>
      <c r="X180" s="22" t="s">
        <v>17</v>
      </c>
      <c r="Y180" s="22">
        <v>2010</v>
      </c>
      <c r="Z180" s="22">
        <v>2014</v>
      </c>
      <c r="AA180" s="22">
        <v>2014</v>
      </c>
      <c r="AB180" s="22" t="s">
        <v>17</v>
      </c>
      <c r="AC180" s="22">
        <v>2014</v>
      </c>
      <c r="AD180" s="22">
        <v>2015</v>
      </c>
      <c r="AE180" s="22" t="s">
        <v>17</v>
      </c>
      <c r="AF180" s="22" t="s">
        <v>17</v>
      </c>
      <c r="AG180" s="21" t="s">
        <v>17</v>
      </c>
      <c r="AH180" s="22">
        <v>2014</v>
      </c>
      <c r="AI180" s="22">
        <v>2015</v>
      </c>
      <c r="AJ180" s="22">
        <v>2016</v>
      </c>
      <c r="AK180" s="23" t="s">
        <v>17</v>
      </c>
      <c r="AL180" s="23">
        <v>2015</v>
      </c>
      <c r="AM180" s="22">
        <v>2015</v>
      </c>
      <c r="AN180" s="22">
        <v>2014</v>
      </c>
      <c r="AO180" s="22">
        <v>2014</v>
      </c>
      <c r="AP180" s="22" t="s">
        <v>17</v>
      </c>
      <c r="AQ180" s="22" t="s">
        <v>17</v>
      </c>
      <c r="AR180" s="22" t="s">
        <v>17</v>
      </c>
      <c r="AS180" s="22">
        <v>2014</v>
      </c>
      <c r="AT180" s="22">
        <v>2015</v>
      </c>
      <c r="AU180" s="22">
        <v>2012</v>
      </c>
      <c r="AV180" s="22">
        <v>2013</v>
      </c>
      <c r="AW180" s="22">
        <v>2014</v>
      </c>
      <c r="AX180" s="22">
        <v>2014</v>
      </c>
      <c r="AY180" s="22">
        <v>2014</v>
      </c>
      <c r="AZ180" s="22">
        <v>2006</v>
      </c>
      <c r="BA180" s="22">
        <v>2006</v>
      </c>
      <c r="BB180" s="22">
        <v>2015</v>
      </c>
      <c r="BC180" s="22">
        <v>2015</v>
      </c>
      <c r="BD180" s="22">
        <v>2014</v>
      </c>
      <c r="BE180" s="22">
        <v>2014</v>
      </c>
      <c r="BF180" s="10"/>
    </row>
    <row r="181" spans="1:58" x14ac:dyDescent="0.35">
      <c r="A181" s="16" t="s">
        <v>9748</v>
      </c>
      <c r="B181" s="11" t="s">
        <v>9749</v>
      </c>
      <c r="C181" s="20">
        <v>2014</v>
      </c>
      <c r="D181" s="20">
        <v>2014</v>
      </c>
      <c r="E181" s="20">
        <v>2014</v>
      </c>
      <c r="F181" s="20">
        <v>2014</v>
      </c>
      <c r="G181" s="20">
        <v>2014</v>
      </c>
      <c r="H181" s="20">
        <v>2014</v>
      </c>
      <c r="I181" s="20">
        <v>2014</v>
      </c>
      <c r="J181" s="20">
        <v>2015</v>
      </c>
      <c r="K181" s="20">
        <v>2015</v>
      </c>
      <c r="L181" s="20">
        <v>2015</v>
      </c>
      <c r="M181" s="22">
        <v>2016</v>
      </c>
      <c r="N181" s="22">
        <v>2016</v>
      </c>
      <c r="O181" s="22">
        <v>2015</v>
      </c>
      <c r="P181" s="22">
        <v>2015</v>
      </c>
      <c r="Q181" s="22" t="s">
        <v>17</v>
      </c>
      <c r="R181" s="22" t="s">
        <v>17</v>
      </c>
      <c r="S181" s="22">
        <v>2016</v>
      </c>
      <c r="T181" s="22">
        <v>2013</v>
      </c>
      <c r="U181" s="22">
        <v>2014</v>
      </c>
      <c r="V181" s="22">
        <v>2014</v>
      </c>
      <c r="W181" s="22">
        <v>2015</v>
      </c>
      <c r="X181" s="22">
        <v>2007</v>
      </c>
      <c r="Y181" s="22">
        <v>2010</v>
      </c>
      <c r="Z181" s="22">
        <v>2014</v>
      </c>
      <c r="AA181" s="22">
        <v>2014</v>
      </c>
      <c r="AB181" s="22" t="s">
        <v>17</v>
      </c>
      <c r="AC181" s="22">
        <v>2014</v>
      </c>
      <c r="AD181" s="22">
        <v>2015</v>
      </c>
      <c r="AE181" s="22" t="s">
        <v>17</v>
      </c>
      <c r="AF181" s="22" t="s">
        <v>17</v>
      </c>
      <c r="AG181" s="21" t="s">
        <v>17</v>
      </c>
      <c r="AH181" s="22">
        <v>2014</v>
      </c>
      <c r="AI181" s="22">
        <v>2015</v>
      </c>
      <c r="AJ181" s="22">
        <v>2016</v>
      </c>
      <c r="AK181" s="23" t="s">
        <v>17</v>
      </c>
      <c r="AL181" s="23" t="s">
        <v>17</v>
      </c>
      <c r="AM181" s="22">
        <v>2015</v>
      </c>
      <c r="AN181" s="22">
        <v>2014</v>
      </c>
      <c r="AO181" s="22">
        <v>2014</v>
      </c>
      <c r="AP181" s="22" t="s">
        <v>17</v>
      </c>
      <c r="AQ181" s="22" t="s">
        <v>17</v>
      </c>
      <c r="AR181" s="22" t="s">
        <v>17</v>
      </c>
      <c r="AS181" s="22">
        <v>2014</v>
      </c>
      <c r="AT181" s="22" t="s">
        <v>17</v>
      </c>
      <c r="AU181" s="22">
        <v>2012</v>
      </c>
      <c r="AV181" s="22" t="s">
        <v>17</v>
      </c>
      <c r="AW181" s="22">
        <v>2013</v>
      </c>
      <c r="AX181" s="22">
        <v>2014</v>
      </c>
      <c r="AY181" s="22">
        <v>2014</v>
      </c>
      <c r="AZ181" s="22">
        <v>2013</v>
      </c>
      <c r="BA181" s="22">
        <v>2015</v>
      </c>
      <c r="BB181" s="22">
        <v>2014</v>
      </c>
      <c r="BC181" s="22">
        <v>2015</v>
      </c>
      <c r="BD181" s="22">
        <v>2014</v>
      </c>
      <c r="BE181" s="22">
        <v>2014</v>
      </c>
      <c r="BF181" s="10"/>
    </row>
    <row r="182" spans="1:58" x14ac:dyDescent="0.35">
      <c r="A182" s="16" t="s">
        <v>2444</v>
      </c>
      <c r="B182" s="11" t="s">
        <v>9753</v>
      </c>
      <c r="C182" s="20">
        <v>2014</v>
      </c>
      <c r="D182" s="20">
        <v>2014</v>
      </c>
      <c r="E182" s="20">
        <v>2014</v>
      </c>
      <c r="F182" s="20">
        <v>2014</v>
      </c>
      <c r="G182" s="20">
        <v>2014</v>
      </c>
      <c r="H182" s="20">
        <v>2014</v>
      </c>
      <c r="I182" s="20">
        <v>2014</v>
      </c>
      <c r="J182" s="20">
        <v>2015</v>
      </c>
      <c r="K182" s="20">
        <v>2015</v>
      </c>
      <c r="L182" s="20">
        <v>2015</v>
      </c>
      <c r="M182" s="22">
        <v>2016</v>
      </c>
      <c r="N182" s="22">
        <v>2016</v>
      </c>
      <c r="O182" s="22">
        <v>2015</v>
      </c>
      <c r="P182" s="22">
        <v>2015</v>
      </c>
      <c r="Q182" s="22">
        <v>2014</v>
      </c>
      <c r="R182" s="22">
        <v>2011</v>
      </c>
      <c r="S182" s="22">
        <v>2016</v>
      </c>
      <c r="T182" s="22">
        <v>2013</v>
      </c>
      <c r="U182" s="22">
        <v>2014</v>
      </c>
      <c r="V182" s="22">
        <v>2014</v>
      </c>
      <c r="W182" s="22">
        <v>2015</v>
      </c>
      <c r="X182" s="22">
        <v>2011</v>
      </c>
      <c r="Y182" s="22">
        <v>2010</v>
      </c>
      <c r="Z182" s="22">
        <v>2014</v>
      </c>
      <c r="AA182" s="22">
        <v>2014</v>
      </c>
      <c r="AB182" s="22">
        <v>2014</v>
      </c>
      <c r="AC182" s="22">
        <v>2014</v>
      </c>
      <c r="AD182" s="22">
        <v>2015</v>
      </c>
      <c r="AE182" s="22">
        <v>2012</v>
      </c>
      <c r="AF182" s="22">
        <v>2014</v>
      </c>
      <c r="AG182" s="21">
        <v>2012</v>
      </c>
      <c r="AH182" s="22">
        <v>2014</v>
      </c>
      <c r="AI182" s="22">
        <v>2015</v>
      </c>
      <c r="AJ182" s="22">
        <v>2016</v>
      </c>
      <c r="AK182" s="23">
        <v>2015</v>
      </c>
      <c r="AL182" s="23">
        <v>2016</v>
      </c>
      <c r="AM182" s="22">
        <v>2015</v>
      </c>
      <c r="AN182" s="22">
        <v>2014</v>
      </c>
      <c r="AO182" s="22">
        <v>2014</v>
      </c>
      <c r="AP182" s="22">
        <v>2013</v>
      </c>
      <c r="AQ182" s="22">
        <v>2014</v>
      </c>
      <c r="AR182" s="22" t="s">
        <v>17</v>
      </c>
      <c r="AS182" s="22">
        <v>2014</v>
      </c>
      <c r="AT182" s="22">
        <v>2015</v>
      </c>
      <c r="AU182" s="22">
        <v>2012</v>
      </c>
      <c r="AV182" s="22">
        <v>2012</v>
      </c>
      <c r="AW182" s="22">
        <v>2014</v>
      </c>
      <c r="AX182" s="22">
        <v>2014</v>
      </c>
      <c r="AY182" s="22">
        <v>2014</v>
      </c>
      <c r="AZ182" s="22">
        <v>2015</v>
      </c>
      <c r="BA182" s="22">
        <v>2015</v>
      </c>
      <c r="BB182" s="22">
        <v>2015</v>
      </c>
      <c r="BC182" s="22">
        <v>2015</v>
      </c>
      <c r="BD182" s="22">
        <v>2014</v>
      </c>
      <c r="BE182" s="22">
        <v>2014</v>
      </c>
      <c r="BF182" s="10"/>
    </row>
    <row r="183" spans="1:58" x14ac:dyDescent="0.35">
      <c r="A183" s="16" t="s">
        <v>1763</v>
      </c>
      <c r="B183" s="11" t="s">
        <v>9754</v>
      </c>
      <c r="C183" s="20">
        <v>2014</v>
      </c>
      <c r="D183" s="20">
        <v>2014</v>
      </c>
      <c r="E183" s="20">
        <v>2014</v>
      </c>
      <c r="F183" s="20">
        <v>2014</v>
      </c>
      <c r="G183" s="20">
        <v>2014</v>
      </c>
      <c r="H183" s="20">
        <v>2014</v>
      </c>
      <c r="I183" s="20">
        <v>2014</v>
      </c>
      <c r="J183" s="20">
        <v>2015</v>
      </c>
      <c r="K183" s="20">
        <v>2015</v>
      </c>
      <c r="L183" s="20">
        <v>2015</v>
      </c>
      <c r="M183" s="22">
        <v>2016</v>
      </c>
      <c r="N183" s="22">
        <v>2016</v>
      </c>
      <c r="O183" s="22">
        <v>2015</v>
      </c>
      <c r="P183" s="22">
        <v>2015</v>
      </c>
      <c r="Q183" s="22">
        <v>2014</v>
      </c>
      <c r="R183" s="22">
        <v>2012</v>
      </c>
      <c r="S183" s="22">
        <v>2016</v>
      </c>
      <c r="T183" s="22">
        <v>2013</v>
      </c>
      <c r="U183" s="22">
        <v>2014</v>
      </c>
      <c r="V183" s="22">
        <v>2014</v>
      </c>
      <c r="W183" s="22">
        <v>2015</v>
      </c>
      <c r="X183" s="22" t="s">
        <v>17</v>
      </c>
      <c r="Y183" s="22">
        <v>2013</v>
      </c>
      <c r="Z183" s="22">
        <v>2014</v>
      </c>
      <c r="AA183" s="22">
        <v>2014</v>
      </c>
      <c r="AB183" s="22">
        <v>2014</v>
      </c>
      <c r="AC183" s="22">
        <v>2014</v>
      </c>
      <c r="AD183" s="22">
        <v>2015</v>
      </c>
      <c r="AE183" s="22" t="s">
        <v>17</v>
      </c>
      <c r="AF183" s="22">
        <v>2014</v>
      </c>
      <c r="AG183" s="21">
        <v>2013</v>
      </c>
      <c r="AH183" s="22">
        <v>2014</v>
      </c>
      <c r="AI183" s="22">
        <v>2015</v>
      </c>
      <c r="AJ183" s="22">
        <v>2016</v>
      </c>
      <c r="AK183" s="23">
        <v>2015</v>
      </c>
      <c r="AL183" s="23">
        <v>2015</v>
      </c>
      <c r="AM183" s="22">
        <v>2015</v>
      </c>
      <c r="AN183" s="22">
        <v>2014</v>
      </c>
      <c r="AO183" s="22">
        <v>2014</v>
      </c>
      <c r="AP183" s="22">
        <v>2013</v>
      </c>
      <c r="AQ183" s="22">
        <v>2014</v>
      </c>
      <c r="AR183" s="22" t="s">
        <v>17</v>
      </c>
      <c r="AS183" s="22">
        <v>2014</v>
      </c>
      <c r="AT183" s="22">
        <v>2015</v>
      </c>
      <c r="AU183" s="22">
        <v>2012</v>
      </c>
      <c r="AV183" s="22">
        <v>2013</v>
      </c>
      <c r="AW183" s="22">
        <v>2014</v>
      </c>
      <c r="AX183" s="22">
        <v>2014</v>
      </c>
      <c r="AY183" s="22">
        <v>2014</v>
      </c>
      <c r="AZ183" s="22">
        <v>2015</v>
      </c>
      <c r="BA183" s="22">
        <v>2015</v>
      </c>
      <c r="BB183" s="22">
        <v>2015</v>
      </c>
      <c r="BC183" s="22">
        <v>2015</v>
      </c>
      <c r="BD183" s="22">
        <v>2014</v>
      </c>
      <c r="BE183" s="22">
        <v>2014</v>
      </c>
      <c r="BF183" s="10"/>
    </row>
    <row r="184" spans="1:58" x14ac:dyDescent="0.35">
      <c r="A184" s="16" t="s">
        <v>9450</v>
      </c>
      <c r="B184" s="11" t="s">
        <v>9451</v>
      </c>
      <c r="C184" s="20">
        <v>2014</v>
      </c>
      <c r="D184" s="20">
        <v>2014</v>
      </c>
      <c r="E184" s="20">
        <v>2014</v>
      </c>
      <c r="F184" s="20">
        <v>2014</v>
      </c>
      <c r="G184" s="20">
        <v>2014</v>
      </c>
      <c r="H184" s="20">
        <v>2014</v>
      </c>
      <c r="I184" s="20">
        <v>2014</v>
      </c>
      <c r="J184" s="20">
        <v>2015</v>
      </c>
      <c r="K184" s="20">
        <v>2015</v>
      </c>
      <c r="L184" s="20">
        <v>2015</v>
      </c>
      <c r="M184" s="22">
        <v>2016</v>
      </c>
      <c r="N184" s="22">
        <v>2016</v>
      </c>
      <c r="O184" s="22">
        <v>2015</v>
      </c>
      <c r="P184" s="22">
        <v>2015</v>
      </c>
      <c r="Q184" s="22">
        <v>2014</v>
      </c>
      <c r="R184" s="22" t="s">
        <v>17</v>
      </c>
      <c r="S184" s="22">
        <v>2016</v>
      </c>
      <c r="T184" s="22">
        <v>2013</v>
      </c>
      <c r="U184" s="22">
        <v>2014</v>
      </c>
      <c r="V184" s="22" t="s">
        <v>17</v>
      </c>
      <c r="W184" s="22">
        <v>2015</v>
      </c>
      <c r="X184" s="22" t="s">
        <v>17</v>
      </c>
      <c r="Y184" s="22">
        <v>2010</v>
      </c>
      <c r="Z184" s="22">
        <v>2014</v>
      </c>
      <c r="AA184" s="22">
        <v>2014</v>
      </c>
      <c r="AB184" s="22" t="s">
        <v>17</v>
      </c>
      <c r="AC184" s="22">
        <v>2014</v>
      </c>
      <c r="AD184" s="22">
        <v>2015</v>
      </c>
      <c r="AE184" s="22" t="s">
        <v>17</v>
      </c>
      <c r="AF184" s="22">
        <v>2014</v>
      </c>
      <c r="AG184" s="21" t="s">
        <v>17</v>
      </c>
      <c r="AH184" s="22">
        <v>2014</v>
      </c>
      <c r="AI184" s="22">
        <v>2015</v>
      </c>
      <c r="AJ184" s="22">
        <v>2016</v>
      </c>
      <c r="AK184" s="23" t="s">
        <v>17</v>
      </c>
      <c r="AL184" s="23">
        <v>2015</v>
      </c>
      <c r="AM184" s="22">
        <v>2015</v>
      </c>
      <c r="AN184" s="22">
        <v>2014</v>
      </c>
      <c r="AO184" s="22">
        <v>2014</v>
      </c>
      <c r="AP184" s="22" t="s">
        <v>17</v>
      </c>
      <c r="AQ184" s="22" t="s">
        <v>17</v>
      </c>
      <c r="AR184" s="22">
        <v>2015</v>
      </c>
      <c r="AS184" s="22">
        <v>2014</v>
      </c>
      <c r="AT184" s="22">
        <v>2015</v>
      </c>
      <c r="AU184" s="22">
        <v>2012</v>
      </c>
      <c r="AV184" s="22" t="s">
        <v>17</v>
      </c>
      <c r="AW184" s="22">
        <v>2014</v>
      </c>
      <c r="AX184" s="22">
        <v>2014</v>
      </c>
      <c r="AY184" s="22">
        <v>2014</v>
      </c>
      <c r="AZ184" s="22">
        <v>2015</v>
      </c>
      <c r="BA184" s="22">
        <v>2015</v>
      </c>
      <c r="BB184" s="22">
        <v>2015</v>
      </c>
      <c r="BC184" s="22">
        <v>2015</v>
      </c>
      <c r="BD184" s="22">
        <v>2014</v>
      </c>
      <c r="BE184" s="22">
        <v>2014</v>
      </c>
      <c r="BF184" s="10"/>
    </row>
    <row r="185" spans="1:58" x14ac:dyDescent="0.35">
      <c r="A185" s="16" t="s">
        <v>9549</v>
      </c>
      <c r="B185" s="11" t="s">
        <v>9550</v>
      </c>
      <c r="C185" s="20">
        <v>2014</v>
      </c>
      <c r="D185" s="20">
        <v>2014</v>
      </c>
      <c r="E185" s="20">
        <v>2014</v>
      </c>
      <c r="F185" s="20">
        <v>2014</v>
      </c>
      <c r="G185" s="20">
        <v>2014</v>
      </c>
      <c r="H185" s="20">
        <v>2014</v>
      </c>
      <c r="I185" s="20">
        <v>2014</v>
      </c>
      <c r="J185" s="20">
        <v>2015</v>
      </c>
      <c r="K185" s="20">
        <v>2015</v>
      </c>
      <c r="L185" s="20">
        <v>2015</v>
      </c>
      <c r="M185" s="22">
        <v>2016</v>
      </c>
      <c r="N185" s="22">
        <v>2016</v>
      </c>
      <c r="O185" s="22">
        <v>2015</v>
      </c>
      <c r="P185" s="22">
        <v>2015</v>
      </c>
      <c r="Q185" s="22">
        <v>2014</v>
      </c>
      <c r="R185" s="22" t="s">
        <v>17</v>
      </c>
      <c r="S185" s="22">
        <v>2016</v>
      </c>
      <c r="T185" s="22">
        <v>2013</v>
      </c>
      <c r="U185" s="22">
        <v>2014</v>
      </c>
      <c r="V185" s="22" t="s">
        <v>17</v>
      </c>
      <c r="W185" s="22">
        <v>2015</v>
      </c>
      <c r="X185" s="22" t="s">
        <v>17</v>
      </c>
      <c r="Y185" s="22">
        <v>2013</v>
      </c>
      <c r="Z185" s="22">
        <v>2014</v>
      </c>
      <c r="AA185" s="22">
        <v>2014</v>
      </c>
      <c r="AB185" s="22">
        <v>2013</v>
      </c>
      <c r="AC185" s="22">
        <v>2014</v>
      </c>
      <c r="AD185" s="22">
        <v>2015</v>
      </c>
      <c r="AE185" s="22" t="s">
        <v>17</v>
      </c>
      <c r="AF185" s="22">
        <v>2014</v>
      </c>
      <c r="AG185" s="21">
        <v>2012</v>
      </c>
      <c r="AH185" s="22">
        <v>2014</v>
      </c>
      <c r="AI185" s="22">
        <v>2015</v>
      </c>
      <c r="AJ185" s="22">
        <v>2016</v>
      </c>
      <c r="AK185" s="23" t="s">
        <v>17</v>
      </c>
      <c r="AL185" s="23">
        <v>2015</v>
      </c>
      <c r="AM185" s="22">
        <v>2015</v>
      </c>
      <c r="AN185" s="22">
        <v>2014</v>
      </c>
      <c r="AO185" s="22">
        <v>2014</v>
      </c>
      <c r="AP185" s="22">
        <v>2014</v>
      </c>
      <c r="AQ185" s="22">
        <v>2014</v>
      </c>
      <c r="AR185" s="22">
        <v>2015</v>
      </c>
      <c r="AS185" s="22">
        <v>2014</v>
      </c>
      <c r="AT185" s="22">
        <v>2015</v>
      </c>
      <c r="AU185" s="22">
        <v>2012</v>
      </c>
      <c r="AV185" s="22" t="s">
        <v>17</v>
      </c>
      <c r="AW185" s="22">
        <v>2014</v>
      </c>
      <c r="AX185" s="22">
        <v>2014</v>
      </c>
      <c r="AY185" s="22">
        <v>2014</v>
      </c>
      <c r="AZ185" s="22">
        <v>2015</v>
      </c>
      <c r="BA185" s="22">
        <v>2015</v>
      </c>
      <c r="BB185" s="22">
        <v>2015</v>
      </c>
      <c r="BC185" s="22">
        <v>2015</v>
      </c>
      <c r="BD185" s="22">
        <v>2014</v>
      </c>
      <c r="BE185" s="22">
        <v>2014</v>
      </c>
      <c r="BF185" s="10"/>
    </row>
    <row r="186" spans="1:58" x14ac:dyDescent="0.35">
      <c r="A186" s="16" t="s">
        <v>10724</v>
      </c>
      <c r="B186" s="11" t="s">
        <v>9758</v>
      </c>
      <c r="C186" s="20">
        <v>2014</v>
      </c>
      <c r="D186" s="20">
        <v>2014</v>
      </c>
      <c r="E186" s="20">
        <v>2014</v>
      </c>
      <c r="F186" s="20">
        <v>2014</v>
      </c>
      <c r="G186" s="20">
        <v>2014</v>
      </c>
      <c r="H186" s="20">
        <v>2014</v>
      </c>
      <c r="I186" s="20">
        <v>2014</v>
      </c>
      <c r="J186" s="20">
        <v>2015</v>
      </c>
      <c r="K186" s="20">
        <v>2015</v>
      </c>
      <c r="L186" s="20">
        <v>2015</v>
      </c>
      <c r="M186" s="22">
        <v>2016</v>
      </c>
      <c r="N186" s="22">
        <v>2016</v>
      </c>
      <c r="O186" s="22">
        <v>2015</v>
      </c>
      <c r="P186" s="22">
        <v>2015</v>
      </c>
      <c r="Q186" s="22">
        <v>2014</v>
      </c>
      <c r="R186" s="22" t="s">
        <v>17</v>
      </c>
      <c r="S186" s="22">
        <v>2016</v>
      </c>
      <c r="T186" s="22">
        <v>2013</v>
      </c>
      <c r="U186" s="22">
        <v>2014</v>
      </c>
      <c r="V186" s="22" t="s">
        <v>17</v>
      </c>
      <c r="W186" s="22">
        <v>2015</v>
      </c>
      <c r="X186" s="22">
        <v>2012</v>
      </c>
      <c r="Y186" s="22">
        <v>2011</v>
      </c>
      <c r="Z186" s="22">
        <v>2014</v>
      </c>
      <c r="AA186" s="22">
        <v>2014</v>
      </c>
      <c r="AB186" s="22" t="s">
        <v>17</v>
      </c>
      <c r="AC186" s="22">
        <v>2014</v>
      </c>
      <c r="AD186" s="22">
        <v>2015</v>
      </c>
      <c r="AE186" s="22" t="s">
        <v>17</v>
      </c>
      <c r="AF186" s="22">
        <v>2014</v>
      </c>
      <c r="AG186" s="21">
        <v>2013</v>
      </c>
      <c r="AH186" s="22">
        <v>2014</v>
      </c>
      <c r="AI186" s="22">
        <v>2015</v>
      </c>
      <c r="AJ186" s="22">
        <v>2016</v>
      </c>
      <c r="AK186" s="23" t="s">
        <v>17</v>
      </c>
      <c r="AL186" s="23">
        <v>2015</v>
      </c>
      <c r="AM186" s="22">
        <v>2015</v>
      </c>
      <c r="AN186" s="22">
        <v>2014</v>
      </c>
      <c r="AO186" s="22">
        <v>2014</v>
      </c>
      <c r="AP186" s="22">
        <v>2014</v>
      </c>
      <c r="AQ186" s="22">
        <v>2014</v>
      </c>
      <c r="AR186" s="22">
        <v>2011</v>
      </c>
      <c r="AS186" s="22">
        <v>2014</v>
      </c>
      <c r="AT186" s="22">
        <v>2015</v>
      </c>
      <c r="AU186" s="22">
        <v>2012</v>
      </c>
      <c r="AV186" s="22" t="s">
        <v>17</v>
      </c>
      <c r="AW186" s="22">
        <v>2014</v>
      </c>
      <c r="AX186" s="22">
        <v>2014</v>
      </c>
      <c r="AY186" s="22">
        <v>2013</v>
      </c>
      <c r="AZ186" s="22">
        <v>2015</v>
      </c>
      <c r="BA186" s="22">
        <v>2015</v>
      </c>
      <c r="BB186" s="22">
        <v>2015</v>
      </c>
      <c r="BC186" s="22">
        <v>2015</v>
      </c>
      <c r="BD186" s="22">
        <v>2014</v>
      </c>
      <c r="BE186" s="22">
        <v>2014</v>
      </c>
      <c r="BF186" s="10"/>
    </row>
    <row r="187" spans="1:58" x14ac:dyDescent="0.35">
      <c r="A187" s="16" t="s">
        <v>9755</v>
      </c>
      <c r="B187" s="11" t="s">
        <v>9756</v>
      </c>
      <c r="C187" s="20">
        <v>2014</v>
      </c>
      <c r="D187" s="20">
        <v>2014</v>
      </c>
      <c r="E187" s="20">
        <v>2014</v>
      </c>
      <c r="F187" s="20">
        <v>2014</v>
      </c>
      <c r="G187" s="20">
        <v>2014</v>
      </c>
      <c r="H187" s="20">
        <v>2014</v>
      </c>
      <c r="I187" s="20">
        <v>2014</v>
      </c>
      <c r="J187" s="20">
        <v>2015</v>
      </c>
      <c r="K187" s="20">
        <v>2015</v>
      </c>
      <c r="L187" s="20">
        <v>2015</v>
      </c>
      <c r="M187" s="22">
        <v>2016</v>
      </c>
      <c r="N187" s="22">
        <v>2016</v>
      </c>
      <c r="O187" s="22">
        <v>2015</v>
      </c>
      <c r="P187" s="22">
        <v>2015</v>
      </c>
      <c r="Q187" s="22">
        <v>2014</v>
      </c>
      <c r="R187" s="22" t="s">
        <v>17</v>
      </c>
      <c r="S187" s="22">
        <v>2016</v>
      </c>
      <c r="T187" s="22">
        <v>2013</v>
      </c>
      <c r="U187" s="22">
        <v>2014</v>
      </c>
      <c r="V187" s="22">
        <v>2014</v>
      </c>
      <c r="W187" s="22">
        <v>2015</v>
      </c>
      <c r="X187" s="22">
        <v>2011</v>
      </c>
      <c r="Y187" s="22">
        <v>2010</v>
      </c>
      <c r="Z187" s="22">
        <v>2014</v>
      </c>
      <c r="AA187" s="22">
        <v>2014</v>
      </c>
      <c r="AB187" s="22">
        <v>2014</v>
      </c>
      <c r="AC187" s="22">
        <v>2014</v>
      </c>
      <c r="AD187" s="22">
        <v>2015</v>
      </c>
      <c r="AE187" s="22" t="s">
        <v>17</v>
      </c>
      <c r="AF187" s="22">
        <v>2014</v>
      </c>
      <c r="AG187" s="21">
        <v>2013</v>
      </c>
      <c r="AH187" s="22">
        <v>2014</v>
      </c>
      <c r="AI187" s="22">
        <v>2015</v>
      </c>
      <c r="AJ187" s="22">
        <v>2016</v>
      </c>
      <c r="AK187" s="23" t="s">
        <v>17</v>
      </c>
      <c r="AL187" s="23">
        <v>2015</v>
      </c>
      <c r="AM187" s="22">
        <v>2015</v>
      </c>
      <c r="AN187" s="22">
        <v>2014</v>
      </c>
      <c r="AO187" s="22">
        <v>2014</v>
      </c>
      <c r="AP187" s="22">
        <v>2014</v>
      </c>
      <c r="AQ187" s="22">
        <v>2014</v>
      </c>
      <c r="AR187" s="22">
        <v>2011</v>
      </c>
      <c r="AS187" s="22">
        <v>2014</v>
      </c>
      <c r="AT187" s="22">
        <v>2015</v>
      </c>
      <c r="AU187" s="22">
        <v>2012</v>
      </c>
      <c r="AV187" s="22">
        <v>2013</v>
      </c>
      <c r="AW187" s="22">
        <v>2014</v>
      </c>
      <c r="AX187" s="22">
        <v>2014</v>
      </c>
      <c r="AY187" s="22">
        <v>2014</v>
      </c>
      <c r="AZ187" s="22">
        <v>2015</v>
      </c>
      <c r="BA187" s="22">
        <v>2015</v>
      </c>
      <c r="BB187" s="22">
        <v>2015</v>
      </c>
      <c r="BC187" s="22">
        <v>2015</v>
      </c>
      <c r="BD187" s="22">
        <v>2014</v>
      </c>
      <c r="BE187" s="22">
        <v>2014</v>
      </c>
      <c r="BF187" s="10"/>
    </row>
    <row r="188" spans="1:58" x14ac:dyDescent="0.35">
      <c r="A188" s="16" t="s">
        <v>9759</v>
      </c>
      <c r="B188" s="11" t="s">
        <v>9760</v>
      </c>
      <c r="C188" s="20">
        <v>2014</v>
      </c>
      <c r="D188" s="20">
        <v>2014</v>
      </c>
      <c r="E188" s="20">
        <v>2014</v>
      </c>
      <c r="F188" s="20">
        <v>2014</v>
      </c>
      <c r="G188" s="20">
        <v>2014</v>
      </c>
      <c r="H188" s="20">
        <v>2014</v>
      </c>
      <c r="I188" s="20">
        <v>2014</v>
      </c>
      <c r="J188" s="20">
        <v>2015</v>
      </c>
      <c r="K188" s="20">
        <v>2015</v>
      </c>
      <c r="L188" s="20">
        <v>2015</v>
      </c>
      <c r="M188" s="22">
        <v>2016</v>
      </c>
      <c r="N188" s="22">
        <v>2016</v>
      </c>
      <c r="O188" s="22">
        <v>2015</v>
      </c>
      <c r="P188" s="22">
        <v>2015</v>
      </c>
      <c r="Q188" s="22">
        <v>2014</v>
      </c>
      <c r="R188" s="22">
        <v>2006</v>
      </c>
      <c r="S188" s="22">
        <v>2016</v>
      </c>
      <c r="T188" s="22">
        <v>2013</v>
      </c>
      <c r="U188" s="22">
        <v>2014</v>
      </c>
      <c r="V188" s="22">
        <v>2014</v>
      </c>
      <c r="W188" s="22">
        <v>2015</v>
      </c>
      <c r="X188" s="22">
        <v>2006</v>
      </c>
      <c r="Y188" s="22">
        <v>2013</v>
      </c>
      <c r="Z188" s="22">
        <v>2014</v>
      </c>
      <c r="AA188" s="22">
        <v>2014</v>
      </c>
      <c r="AB188" s="22">
        <v>2014</v>
      </c>
      <c r="AC188" s="22">
        <v>2014</v>
      </c>
      <c r="AD188" s="22">
        <v>2015</v>
      </c>
      <c r="AE188" s="22" t="s">
        <v>17</v>
      </c>
      <c r="AF188" s="22" t="s">
        <v>17</v>
      </c>
      <c r="AG188" s="21">
        <v>2003</v>
      </c>
      <c r="AH188" s="22">
        <v>2014</v>
      </c>
      <c r="AI188" s="22">
        <v>2015</v>
      </c>
      <c r="AJ188" s="22">
        <v>2016</v>
      </c>
      <c r="AK188" s="23" t="s">
        <v>17</v>
      </c>
      <c r="AL188" s="23">
        <v>2015</v>
      </c>
      <c r="AM188" s="22">
        <v>2015</v>
      </c>
      <c r="AN188" s="22">
        <v>2014</v>
      </c>
      <c r="AO188" s="22">
        <v>2014</v>
      </c>
      <c r="AP188" s="22" t="s">
        <v>17</v>
      </c>
      <c r="AQ188" s="22" t="s">
        <v>17</v>
      </c>
      <c r="AR188" s="22">
        <v>2007</v>
      </c>
      <c r="AS188" s="22">
        <v>2014</v>
      </c>
      <c r="AT188" s="22">
        <v>2015</v>
      </c>
      <c r="AU188" s="22">
        <v>2012</v>
      </c>
      <c r="AV188" s="22">
        <v>2013</v>
      </c>
      <c r="AW188" s="22">
        <v>2014</v>
      </c>
      <c r="AX188" s="22">
        <v>2014</v>
      </c>
      <c r="AY188" s="22">
        <v>2014</v>
      </c>
      <c r="AZ188" s="22">
        <v>2015</v>
      </c>
      <c r="BA188" s="22">
        <v>2012</v>
      </c>
      <c r="BB188" s="22">
        <v>2015</v>
      </c>
      <c r="BC188" s="22">
        <v>2015</v>
      </c>
      <c r="BD188" s="22">
        <v>2014</v>
      </c>
      <c r="BE188" s="22">
        <v>2014</v>
      </c>
      <c r="BF188" s="10"/>
    </row>
    <row r="189" spans="1:58" x14ac:dyDescent="0.35">
      <c r="A189" s="16" t="s">
        <v>9768</v>
      </c>
      <c r="B189" s="11" t="s">
        <v>9769</v>
      </c>
      <c r="C189" s="20">
        <v>2014</v>
      </c>
      <c r="D189" s="20">
        <v>2014</v>
      </c>
      <c r="E189" s="20">
        <v>2014</v>
      </c>
      <c r="F189" s="20">
        <v>2014</v>
      </c>
      <c r="G189" s="20">
        <v>2014</v>
      </c>
      <c r="H189" s="20">
        <v>2014</v>
      </c>
      <c r="I189" s="20">
        <v>2014</v>
      </c>
      <c r="J189" s="20">
        <v>2015</v>
      </c>
      <c r="K189" s="20">
        <v>2015</v>
      </c>
      <c r="L189" s="20">
        <v>2015</v>
      </c>
      <c r="M189" s="22">
        <v>2016</v>
      </c>
      <c r="N189" s="22">
        <v>2016</v>
      </c>
      <c r="O189" s="22">
        <v>2015</v>
      </c>
      <c r="P189" s="22">
        <v>2015</v>
      </c>
      <c r="Q189" s="22">
        <v>2014</v>
      </c>
      <c r="R189" s="22">
        <v>2007</v>
      </c>
      <c r="S189" s="22">
        <v>2016</v>
      </c>
      <c r="T189" s="22">
        <v>2013</v>
      </c>
      <c r="U189" s="22">
        <v>2014</v>
      </c>
      <c r="V189" s="22">
        <v>2014</v>
      </c>
      <c r="W189" s="22">
        <v>2015</v>
      </c>
      <c r="X189" s="22">
        <v>2013</v>
      </c>
      <c r="Y189" s="22">
        <v>2010</v>
      </c>
      <c r="Z189" s="22">
        <v>2014</v>
      </c>
      <c r="AA189" s="22">
        <v>2014</v>
      </c>
      <c r="AB189" s="22" t="s">
        <v>17</v>
      </c>
      <c r="AC189" s="22">
        <v>2014</v>
      </c>
      <c r="AD189" s="22">
        <v>2015</v>
      </c>
      <c r="AE189" s="22">
        <v>2012</v>
      </c>
      <c r="AF189" s="22" t="s">
        <v>17</v>
      </c>
      <c r="AG189" s="21">
        <v>2010</v>
      </c>
      <c r="AH189" s="22">
        <v>2014</v>
      </c>
      <c r="AI189" s="22">
        <v>2015</v>
      </c>
      <c r="AJ189" s="22">
        <v>2016</v>
      </c>
      <c r="AK189" s="23" t="s">
        <v>17</v>
      </c>
      <c r="AL189" s="23">
        <v>2015</v>
      </c>
      <c r="AM189" s="22">
        <v>2015</v>
      </c>
      <c r="AN189" s="22">
        <v>2014</v>
      </c>
      <c r="AO189" s="22">
        <v>2014</v>
      </c>
      <c r="AP189" s="22" t="s">
        <v>17</v>
      </c>
      <c r="AQ189" s="22" t="s">
        <v>17</v>
      </c>
      <c r="AR189" s="22">
        <v>2011</v>
      </c>
      <c r="AS189" s="22">
        <v>2014</v>
      </c>
      <c r="AT189" s="22" t="s">
        <v>17</v>
      </c>
      <c r="AU189" s="22">
        <v>2012</v>
      </c>
      <c r="AV189" s="22">
        <v>2013</v>
      </c>
      <c r="AW189" s="22">
        <v>2014</v>
      </c>
      <c r="AX189" s="22">
        <v>2014</v>
      </c>
      <c r="AY189" s="22">
        <v>2014</v>
      </c>
      <c r="AZ189" s="22">
        <v>2015</v>
      </c>
      <c r="BA189" s="22">
        <v>2015</v>
      </c>
      <c r="BB189" s="22">
        <v>2014</v>
      </c>
      <c r="BC189" s="22">
        <v>2015</v>
      </c>
      <c r="BD189" s="22">
        <v>2014</v>
      </c>
      <c r="BE189" s="22">
        <v>2014</v>
      </c>
      <c r="BF189" s="10"/>
    </row>
    <row r="190" spans="1:58" x14ac:dyDescent="0.35">
      <c r="A190" s="16" t="s">
        <v>3331</v>
      </c>
      <c r="B190" s="11" t="s">
        <v>9763</v>
      </c>
      <c r="C190" s="20">
        <v>2014</v>
      </c>
      <c r="D190" s="20">
        <v>2014</v>
      </c>
      <c r="E190" s="20">
        <v>2014</v>
      </c>
      <c r="F190" s="20">
        <v>2014</v>
      </c>
      <c r="G190" s="20">
        <v>2014</v>
      </c>
      <c r="H190" s="20">
        <v>2014</v>
      </c>
      <c r="I190" s="20">
        <v>2014</v>
      </c>
      <c r="J190" s="20">
        <v>2015</v>
      </c>
      <c r="K190" s="20">
        <v>2015</v>
      </c>
      <c r="L190" s="20">
        <v>2015</v>
      </c>
      <c r="M190" s="22">
        <v>2016</v>
      </c>
      <c r="N190" s="22">
        <v>2016</v>
      </c>
      <c r="O190" s="22">
        <v>2015</v>
      </c>
      <c r="P190" s="22">
        <v>2015</v>
      </c>
      <c r="Q190" s="22">
        <v>2014</v>
      </c>
      <c r="R190" s="22" t="s">
        <v>17</v>
      </c>
      <c r="S190" s="22">
        <v>2016</v>
      </c>
      <c r="T190" s="22">
        <v>2013</v>
      </c>
      <c r="U190" s="22">
        <v>2014</v>
      </c>
      <c r="V190" s="22" t="s">
        <v>17</v>
      </c>
      <c r="W190" s="22">
        <v>2015</v>
      </c>
      <c r="X190" s="22">
        <v>2009</v>
      </c>
      <c r="Y190" s="22" t="s">
        <v>17</v>
      </c>
      <c r="Z190" s="22">
        <v>2014</v>
      </c>
      <c r="AA190" s="22">
        <v>2014</v>
      </c>
      <c r="AB190" s="22">
        <v>2014</v>
      </c>
      <c r="AC190" s="22">
        <v>2014</v>
      </c>
      <c r="AD190" s="22">
        <v>2015</v>
      </c>
      <c r="AE190" s="22">
        <v>2012</v>
      </c>
      <c r="AF190" s="22">
        <v>2014</v>
      </c>
      <c r="AG190" s="21">
        <v>2006</v>
      </c>
      <c r="AH190" s="22">
        <v>2014</v>
      </c>
      <c r="AI190" s="22">
        <v>2015</v>
      </c>
      <c r="AJ190" s="22">
        <v>2016</v>
      </c>
      <c r="AK190" s="23" t="s">
        <v>17</v>
      </c>
      <c r="AL190" s="23">
        <v>2015</v>
      </c>
      <c r="AM190" s="22">
        <v>2015</v>
      </c>
      <c r="AN190" s="22">
        <v>2014</v>
      </c>
      <c r="AO190" s="22">
        <v>2014</v>
      </c>
      <c r="AP190" s="22">
        <v>2014</v>
      </c>
      <c r="AQ190" s="22">
        <v>2014</v>
      </c>
      <c r="AR190" s="22">
        <v>2015</v>
      </c>
      <c r="AS190" s="22">
        <v>2014</v>
      </c>
      <c r="AT190" s="22">
        <v>2015</v>
      </c>
      <c r="AU190" s="22">
        <v>2012</v>
      </c>
      <c r="AV190" s="22">
        <v>2011</v>
      </c>
      <c r="AW190" s="22">
        <v>2014</v>
      </c>
      <c r="AX190" s="22">
        <v>2014</v>
      </c>
      <c r="AY190" s="22">
        <v>2014</v>
      </c>
      <c r="AZ190" s="22">
        <v>2015</v>
      </c>
      <c r="BA190" s="22">
        <v>2015</v>
      </c>
      <c r="BB190" s="22">
        <v>2013</v>
      </c>
      <c r="BC190" s="22">
        <v>2015</v>
      </c>
      <c r="BD190" s="22">
        <v>2014</v>
      </c>
      <c r="BE190" s="22">
        <v>2014</v>
      </c>
      <c r="BF190" s="10"/>
    </row>
    <row r="191" spans="1:58" x14ac:dyDescent="0.35">
      <c r="A191" s="16" t="s">
        <v>10725</v>
      </c>
      <c r="B191" s="11" t="s">
        <v>9767</v>
      </c>
      <c r="C191" s="20">
        <v>2014</v>
      </c>
      <c r="D191" s="20">
        <v>2014</v>
      </c>
      <c r="E191" s="20">
        <v>2014</v>
      </c>
      <c r="F191" s="20">
        <v>2014</v>
      </c>
      <c r="G191" s="20">
        <v>2014</v>
      </c>
      <c r="H191" s="20">
        <v>2014</v>
      </c>
      <c r="I191" s="20">
        <v>2014</v>
      </c>
      <c r="J191" s="20">
        <v>2015</v>
      </c>
      <c r="K191" s="20">
        <v>2015</v>
      </c>
      <c r="L191" s="20">
        <v>2015</v>
      </c>
      <c r="M191" s="22">
        <v>2016</v>
      </c>
      <c r="N191" s="22">
        <v>2016</v>
      </c>
      <c r="O191" s="22">
        <v>2015</v>
      </c>
      <c r="P191" s="22">
        <v>2015</v>
      </c>
      <c r="Q191" s="22">
        <v>2014</v>
      </c>
      <c r="R191" s="22">
        <v>2011</v>
      </c>
      <c r="S191" s="22">
        <v>2016</v>
      </c>
      <c r="T191" s="22">
        <v>2013</v>
      </c>
      <c r="U191" s="22">
        <v>2014</v>
      </c>
      <c r="V191" s="22">
        <v>2014</v>
      </c>
      <c r="W191" s="22">
        <v>2015</v>
      </c>
      <c r="X191" s="22">
        <v>2013</v>
      </c>
      <c r="Y191" s="22">
        <v>2013</v>
      </c>
      <c r="Z191" s="22">
        <v>2014</v>
      </c>
      <c r="AA191" s="22">
        <v>2014</v>
      </c>
      <c r="AB191" s="22">
        <v>2014</v>
      </c>
      <c r="AC191" s="22">
        <v>2014</v>
      </c>
      <c r="AD191" s="22">
        <v>2015</v>
      </c>
      <c r="AE191" s="22">
        <v>2012</v>
      </c>
      <c r="AF191" s="22">
        <v>2014</v>
      </c>
      <c r="AG191" s="21">
        <v>2012</v>
      </c>
      <c r="AH191" s="22">
        <v>2014</v>
      </c>
      <c r="AI191" s="22">
        <v>2015</v>
      </c>
      <c r="AJ191" s="22">
        <v>2016</v>
      </c>
      <c r="AK191" s="23" t="s">
        <v>17</v>
      </c>
      <c r="AL191" s="23">
        <v>2015</v>
      </c>
      <c r="AM191" s="22">
        <v>2015</v>
      </c>
      <c r="AN191" s="22">
        <v>2014</v>
      </c>
      <c r="AO191" s="22">
        <v>2014</v>
      </c>
      <c r="AP191" s="22" t="s">
        <v>17</v>
      </c>
      <c r="AQ191" s="22" t="s">
        <v>17</v>
      </c>
      <c r="AR191" s="22">
        <v>2015</v>
      </c>
      <c r="AS191" s="22">
        <v>2014</v>
      </c>
      <c r="AT191" s="22">
        <v>2015</v>
      </c>
      <c r="AU191" s="22">
        <v>2012</v>
      </c>
      <c r="AV191" s="22">
        <v>2009</v>
      </c>
      <c r="AW191" s="22">
        <v>2014</v>
      </c>
      <c r="AX191" s="22">
        <v>2014</v>
      </c>
      <c r="AY191" s="22">
        <v>2014</v>
      </c>
      <c r="AZ191" s="22">
        <v>2015</v>
      </c>
      <c r="BA191" s="22">
        <v>2015</v>
      </c>
      <c r="BB191" s="22">
        <v>2015</v>
      </c>
      <c r="BC191" s="22">
        <v>2015</v>
      </c>
      <c r="BD191" s="22">
        <v>2014</v>
      </c>
      <c r="BE191" s="22">
        <v>2014</v>
      </c>
      <c r="BF191" s="10"/>
    </row>
    <row r="192" spans="1:58" x14ac:dyDescent="0.35">
      <c r="A192" s="16" t="s">
        <v>3202</v>
      </c>
      <c r="B192" s="11" t="s">
        <v>9772</v>
      </c>
      <c r="C192" s="20">
        <v>2014</v>
      </c>
      <c r="D192" s="20">
        <v>2014</v>
      </c>
      <c r="E192" s="20">
        <v>2014</v>
      </c>
      <c r="F192" s="20">
        <v>2014</v>
      </c>
      <c r="G192" s="20">
        <v>2014</v>
      </c>
      <c r="H192" s="20">
        <v>2014</v>
      </c>
      <c r="I192" s="20">
        <v>2014</v>
      </c>
      <c r="J192" s="20">
        <v>2015</v>
      </c>
      <c r="K192" s="20">
        <v>2015</v>
      </c>
      <c r="L192" s="20">
        <v>2015</v>
      </c>
      <c r="M192" s="22">
        <v>2016</v>
      </c>
      <c r="N192" s="22">
        <v>2016</v>
      </c>
      <c r="O192" s="22">
        <v>2015</v>
      </c>
      <c r="P192" s="22">
        <v>2015</v>
      </c>
      <c r="Q192" s="22">
        <v>2014</v>
      </c>
      <c r="R192" s="22">
        <v>2013</v>
      </c>
      <c r="S192" s="22">
        <v>2016</v>
      </c>
      <c r="T192" s="22">
        <v>2013</v>
      </c>
      <c r="U192" s="22">
        <v>2014</v>
      </c>
      <c r="V192" s="22" t="s">
        <v>17</v>
      </c>
      <c r="W192" s="22">
        <v>2015</v>
      </c>
      <c r="X192" s="22">
        <v>2013</v>
      </c>
      <c r="Y192" s="22">
        <v>2010</v>
      </c>
      <c r="Z192" s="22">
        <v>2014</v>
      </c>
      <c r="AA192" s="22">
        <v>2014</v>
      </c>
      <c r="AB192" s="22">
        <v>2014</v>
      </c>
      <c r="AC192" s="22">
        <v>2014</v>
      </c>
      <c r="AD192" s="22">
        <v>2015</v>
      </c>
      <c r="AE192" s="22">
        <v>2012</v>
      </c>
      <c r="AF192" s="22">
        <v>2014</v>
      </c>
      <c r="AG192" s="21">
        <v>2005</v>
      </c>
      <c r="AH192" s="22">
        <v>2014</v>
      </c>
      <c r="AI192" s="22">
        <v>2015</v>
      </c>
      <c r="AJ192" s="22">
        <v>2016</v>
      </c>
      <c r="AK192" s="23">
        <v>2016</v>
      </c>
      <c r="AL192" s="23">
        <v>2016</v>
      </c>
      <c r="AM192" s="22">
        <v>2015</v>
      </c>
      <c r="AN192" s="22">
        <v>2014</v>
      </c>
      <c r="AO192" s="22">
        <v>2014</v>
      </c>
      <c r="AP192" s="22">
        <v>2013</v>
      </c>
      <c r="AQ192" s="22">
        <v>2013</v>
      </c>
      <c r="AR192" s="22">
        <v>2015</v>
      </c>
      <c r="AS192" s="22">
        <v>2014</v>
      </c>
      <c r="AT192" s="22">
        <v>2015</v>
      </c>
      <c r="AU192" s="22">
        <v>2012</v>
      </c>
      <c r="AV192" s="22">
        <v>2013</v>
      </c>
      <c r="AW192" s="22">
        <v>2014</v>
      </c>
      <c r="AX192" s="22">
        <v>2014</v>
      </c>
      <c r="AY192" s="22">
        <v>2014</v>
      </c>
      <c r="AZ192" s="22">
        <v>2012</v>
      </c>
      <c r="BA192" s="22">
        <v>2012</v>
      </c>
      <c r="BB192" s="22">
        <v>2013</v>
      </c>
      <c r="BC192" s="22">
        <v>2015</v>
      </c>
      <c r="BD192" s="22">
        <v>2014</v>
      </c>
      <c r="BE192" s="22">
        <v>2014</v>
      </c>
      <c r="BF192" s="10"/>
    </row>
    <row r="193" spans="1:58" x14ac:dyDescent="0.35">
      <c r="A193" s="16" t="s">
        <v>143</v>
      </c>
      <c r="B193" s="11" t="s">
        <v>9775</v>
      </c>
      <c r="C193" s="20">
        <v>2014</v>
      </c>
      <c r="D193" s="20">
        <v>2014</v>
      </c>
      <c r="E193" s="20">
        <v>2014</v>
      </c>
      <c r="F193" s="20">
        <v>2014</v>
      </c>
      <c r="G193" s="20">
        <v>2014</v>
      </c>
      <c r="H193" s="20">
        <v>2014</v>
      </c>
      <c r="I193" s="20">
        <v>2014</v>
      </c>
      <c r="J193" s="20">
        <v>2015</v>
      </c>
      <c r="K193" s="20">
        <v>2015</v>
      </c>
      <c r="L193" s="20">
        <v>2015</v>
      </c>
      <c r="M193" s="22">
        <v>2016</v>
      </c>
      <c r="N193" s="22">
        <v>2016</v>
      </c>
      <c r="O193" s="22">
        <v>2015</v>
      </c>
      <c r="P193" s="22">
        <v>2015</v>
      </c>
      <c r="Q193" s="22">
        <v>2014</v>
      </c>
      <c r="R193" s="22">
        <v>2014</v>
      </c>
      <c r="S193" s="22">
        <v>2016</v>
      </c>
      <c r="T193" s="22">
        <v>2013</v>
      </c>
      <c r="U193" s="22">
        <v>2014</v>
      </c>
      <c r="V193" s="22">
        <v>2014</v>
      </c>
      <c r="W193" s="22">
        <v>2015</v>
      </c>
      <c r="X193" s="22">
        <v>2013</v>
      </c>
      <c r="Y193" s="22">
        <v>2012</v>
      </c>
      <c r="Z193" s="22">
        <v>2014</v>
      </c>
      <c r="AA193" s="22">
        <v>2014</v>
      </c>
      <c r="AB193" s="22">
        <v>2014</v>
      </c>
      <c r="AC193" s="22">
        <v>2014</v>
      </c>
      <c r="AD193" s="22">
        <v>2015</v>
      </c>
      <c r="AE193" s="22">
        <v>2012</v>
      </c>
      <c r="AF193" s="22">
        <v>2014</v>
      </c>
      <c r="AG193" s="21">
        <v>2010</v>
      </c>
      <c r="AH193" s="22">
        <v>2014</v>
      </c>
      <c r="AI193" s="22">
        <v>2015</v>
      </c>
      <c r="AJ193" s="22">
        <v>2016</v>
      </c>
      <c r="AK193" s="23" t="s">
        <v>17</v>
      </c>
      <c r="AL193" s="23">
        <v>2015</v>
      </c>
      <c r="AM193" s="22">
        <v>2015</v>
      </c>
      <c r="AN193" s="22">
        <v>2014</v>
      </c>
      <c r="AO193" s="22">
        <v>2014</v>
      </c>
      <c r="AP193" s="22">
        <v>2013</v>
      </c>
      <c r="AQ193" s="22">
        <v>2013</v>
      </c>
      <c r="AR193" s="22">
        <v>2009</v>
      </c>
      <c r="AS193" s="22">
        <v>2014</v>
      </c>
      <c r="AT193" s="22">
        <v>2015</v>
      </c>
      <c r="AU193" s="22">
        <v>2012</v>
      </c>
      <c r="AV193" s="22">
        <v>2007</v>
      </c>
      <c r="AW193" s="22">
        <v>2014</v>
      </c>
      <c r="AX193" s="22">
        <v>2014</v>
      </c>
      <c r="AY193" s="22">
        <v>2014</v>
      </c>
      <c r="AZ193" s="22">
        <v>2015</v>
      </c>
      <c r="BA193" s="22">
        <v>2015</v>
      </c>
      <c r="BB193" s="22">
        <v>2015</v>
      </c>
      <c r="BC193" s="22">
        <v>2015</v>
      </c>
      <c r="BD193" s="22">
        <v>2014</v>
      </c>
      <c r="BE193" s="22">
        <v>2014</v>
      </c>
      <c r="BF193" s="10"/>
    </row>
    <row r="194" spans="1:58" x14ac:dyDescent="0.35">
      <c r="A194" s="16" t="s">
        <v>70</v>
      </c>
      <c r="B194" s="11" t="s">
        <v>9776</v>
      </c>
      <c r="C194" s="20">
        <v>2014</v>
      </c>
      <c r="D194" s="20">
        <v>2014</v>
      </c>
      <c r="E194" s="20">
        <v>2014</v>
      </c>
      <c r="F194" s="20">
        <v>2014</v>
      </c>
      <c r="G194" s="20">
        <v>2014</v>
      </c>
      <c r="H194" s="20">
        <v>2014</v>
      </c>
      <c r="I194" s="20">
        <v>2014</v>
      </c>
      <c r="J194" s="20">
        <v>2015</v>
      </c>
      <c r="K194" s="20">
        <v>2015</v>
      </c>
      <c r="L194" s="20">
        <v>2015</v>
      </c>
      <c r="M194" s="22">
        <v>2016</v>
      </c>
      <c r="N194" s="22">
        <v>2016</v>
      </c>
      <c r="O194" s="22">
        <v>2015</v>
      </c>
      <c r="P194" s="22">
        <v>2015</v>
      </c>
      <c r="Q194" s="22">
        <v>2014</v>
      </c>
      <c r="R194" s="22">
        <v>2014</v>
      </c>
      <c r="S194" s="22">
        <v>2016</v>
      </c>
      <c r="T194" s="22">
        <v>2013</v>
      </c>
      <c r="U194" s="22">
        <v>2014</v>
      </c>
      <c r="V194" s="22">
        <v>2014</v>
      </c>
      <c r="W194" s="22">
        <v>2015</v>
      </c>
      <c r="X194" s="22">
        <v>2014</v>
      </c>
      <c r="Y194" s="22">
        <v>2011</v>
      </c>
      <c r="Z194" s="22">
        <v>2014</v>
      </c>
      <c r="AA194" s="22">
        <v>2014</v>
      </c>
      <c r="AB194" s="22">
        <v>2014</v>
      </c>
      <c r="AC194" s="22">
        <v>2014</v>
      </c>
      <c r="AD194" s="22">
        <v>2015</v>
      </c>
      <c r="AE194" s="22">
        <v>2012</v>
      </c>
      <c r="AF194" s="22">
        <v>2014</v>
      </c>
      <c r="AG194" s="21" t="s">
        <v>17</v>
      </c>
      <c r="AH194" s="22">
        <v>2014</v>
      </c>
      <c r="AI194" s="22">
        <v>2015</v>
      </c>
      <c r="AJ194" s="22">
        <v>2016</v>
      </c>
      <c r="AK194" s="23">
        <v>2015</v>
      </c>
      <c r="AL194" s="23">
        <v>2015</v>
      </c>
      <c r="AM194" s="22">
        <v>2015</v>
      </c>
      <c r="AN194" s="22">
        <v>2014</v>
      </c>
      <c r="AO194" s="22">
        <v>2014</v>
      </c>
      <c r="AP194" s="22" t="s">
        <v>17</v>
      </c>
      <c r="AQ194" s="22" t="s">
        <v>17</v>
      </c>
      <c r="AR194" s="22">
        <v>2015</v>
      </c>
      <c r="AS194" s="22">
        <v>2014</v>
      </c>
      <c r="AT194" s="22">
        <v>2015</v>
      </c>
      <c r="AU194" s="22">
        <v>2012</v>
      </c>
      <c r="AV194" s="22">
        <v>2011</v>
      </c>
      <c r="AW194" s="22">
        <v>2014</v>
      </c>
      <c r="AX194" s="22">
        <v>2014</v>
      </c>
      <c r="AY194" s="22">
        <v>2014</v>
      </c>
      <c r="AZ194" s="22">
        <v>2015</v>
      </c>
      <c r="BA194" s="22">
        <v>2015</v>
      </c>
      <c r="BB194" s="22">
        <v>2015</v>
      </c>
      <c r="BC194" s="22">
        <v>2015</v>
      </c>
      <c r="BD194" s="22">
        <v>2014</v>
      </c>
      <c r="BE194" s="22">
        <v>2014</v>
      </c>
      <c r="BF194" s="10"/>
    </row>
  </sheetData>
  <mergeCells count="1">
    <mergeCell ref="A1:BE1"/>
  </mergeCells>
  <pageMargins left="0.7" right="0.7" top="0.75" bottom="0.75" header="0.3" footer="0.3"/>
  <pageSetup orientation="portrait"/>
  <drawing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dimension ref="A1:BE193"/>
  <sheetViews>
    <sheetView workbookViewId="0"/>
  </sheetViews>
  <sheetFormatPr defaultColWidth="9.453125" defaultRowHeight="14.5" x14ac:dyDescent="0.35"/>
  <cols>
    <col min="2" max="52" width="5" bestFit="1" customWidth="1"/>
  </cols>
  <sheetData>
    <row r="1" spans="1:57" ht="276" customHeight="1" x14ac:dyDescent="0.35">
      <c r="A1" t="s">
        <v>9275</v>
      </c>
      <c r="B1" s="24" t="s">
        <v>10660</v>
      </c>
      <c r="C1" s="24" t="s">
        <v>10661</v>
      </c>
      <c r="D1" s="24" t="s">
        <v>10662</v>
      </c>
      <c r="E1" s="24" t="s">
        <v>10663</v>
      </c>
      <c r="F1" s="24" t="s">
        <v>10664</v>
      </c>
      <c r="G1" s="24" t="s">
        <v>10665</v>
      </c>
      <c r="H1" s="24" t="s">
        <v>10666</v>
      </c>
      <c r="I1" s="24" t="s">
        <v>10667</v>
      </c>
      <c r="J1" s="24" t="s">
        <v>10668</v>
      </c>
      <c r="K1" s="24" t="s">
        <v>10669</v>
      </c>
      <c r="L1" s="24" t="s">
        <v>10670</v>
      </c>
      <c r="M1" s="24" t="s">
        <v>10671</v>
      </c>
      <c r="N1" s="24" t="s">
        <v>10672</v>
      </c>
      <c r="O1" s="24" t="s">
        <v>10673</v>
      </c>
      <c r="P1" s="24" t="s">
        <v>10674</v>
      </c>
      <c r="Q1" s="24" t="s">
        <v>10675</v>
      </c>
      <c r="R1" s="24" t="s">
        <v>10676</v>
      </c>
      <c r="S1" s="24" t="s">
        <v>10677</v>
      </c>
      <c r="T1" s="24" t="s">
        <v>10677</v>
      </c>
      <c r="U1" s="24" t="s">
        <v>10678</v>
      </c>
      <c r="V1" s="24" t="s">
        <v>10679</v>
      </c>
      <c r="W1" s="24" t="s">
        <v>10680</v>
      </c>
      <c r="X1" s="24" t="s">
        <v>10681</v>
      </c>
      <c r="Y1" s="24" t="s">
        <v>10682</v>
      </c>
      <c r="Z1" s="24" t="s">
        <v>10683</v>
      </c>
      <c r="AA1" s="24" t="s">
        <v>10684</v>
      </c>
      <c r="AB1" s="24" t="s">
        <v>10685</v>
      </c>
      <c r="AC1" s="24" t="s">
        <v>10686</v>
      </c>
      <c r="AD1" s="24" t="s">
        <v>10687</v>
      </c>
      <c r="AE1" s="24" t="s">
        <v>9421</v>
      </c>
      <c r="AF1" s="24" t="s">
        <v>9337</v>
      </c>
      <c r="AG1" s="24" t="s">
        <v>10688</v>
      </c>
      <c r="AH1" s="24" t="s">
        <v>10688</v>
      </c>
      <c r="AI1" s="24" t="s">
        <v>10688</v>
      </c>
      <c r="AJ1" s="24" t="s">
        <v>10689</v>
      </c>
      <c r="AK1" s="24" t="s">
        <v>10690</v>
      </c>
      <c r="AL1" s="24" t="s">
        <v>10691</v>
      </c>
      <c r="AM1" s="24" t="s">
        <v>10692</v>
      </c>
      <c r="AN1" s="24" t="s">
        <v>10693</v>
      </c>
      <c r="AO1" s="24" t="s">
        <v>10694</v>
      </c>
      <c r="AP1" s="24" t="s">
        <v>10695</v>
      </c>
      <c r="AQ1" s="24" t="s">
        <v>10696</v>
      </c>
      <c r="AR1" s="24" t="s">
        <v>10697</v>
      </c>
      <c r="AS1" s="24" t="s">
        <v>10698</v>
      </c>
      <c r="AT1" s="24" t="s">
        <v>10699</v>
      </c>
      <c r="AU1" s="24" t="s">
        <v>10700</v>
      </c>
      <c r="AV1" s="24" t="s">
        <v>10701</v>
      </c>
      <c r="AW1" s="24" t="s">
        <v>10702</v>
      </c>
      <c r="AX1" s="24" t="s">
        <v>10703</v>
      </c>
      <c r="AY1" s="24" t="s">
        <v>10704</v>
      </c>
      <c r="AZ1" s="24" t="s">
        <v>10705</v>
      </c>
    </row>
    <row r="2" spans="1:57" x14ac:dyDescent="0.35">
      <c r="A2" t="s">
        <v>10708</v>
      </c>
      <c r="B2">
        <v>2014</v>
      </c>
      <c r="C2">
        <v>2014</v>
      </c>
      <c r="D2">
        <v>2014</v>
      </c>
      <c r="E2">
        <v>2014</v>
      </c>
      <c r="F2">
        <v>2014</v>
      </c>
      <c r="G2">
        <v>2014</v>
      </c>
      <c r="H2">
        <v>2014</v>
      </c>
      <c r="I2">
        <v>2015</v>
      </c>
      <c r="J2">
        <v>2015</v>
      </c>
      <c r="K2">
        <v>2015</v>
      </c>
      <c r="L2">
        <v>2016</v>
      </c>
      <c r="M2">
        <v>2016</v>
      </c>
      <c r="N2">
        <v>2015</v>
      </c>
      <c r="O2">
        <v>2015</v>
      </c>
      <c r="P2">
        <v>2014</v>
      </c>
      <c r="Q2">
        <v>2014</v>
      </c>
      <c r="R2">
        <v>2016</v>
      </c>
      <c r="S2">
        <v>2013</v>
      </c>
      <c r="T2">
        <v>2014</v>
      </c>
      <c r="U2">
        <v>2014</v>
      </c>
      <c r="V2">
        <v>2015</v>
      </c>
      <c r="W2">
        <v>2014</v>
      </c>
      <c r="X2">
        <v>2014</v>
      </c>
      <c r="Y2">
        <v>2014</v>
      </c>
      <c r="Z2">
        <v>2014</v>
      </c>
      <c r="AA2">
        <v>2014</v>
      </c>
      <c r="AB2">
        <v>2014</v>
      </c>
      <c r="AC2">
        <v>2015</v>
      </c>
      <c r="AD2">
        <v>2012</v>
      </c>
      <c r="AE2">
        <v>2014</v>
      </c>
      <c r="AF2">
        <v>2013</v>
      </c>
      <c r="AG2">
        <v>2014</v>
      </c>
      <c r="AH2">
        <v>2015</v>
      </c>
      <c r="AI2">
        <v>2016</v>
      </c>
      <c r="AJ2">
        <v>2016</v>
      </c>
      <c r="AK2">
        <v>2016</v>
      </c>
      <c r="AL2">
        <v>2015</v>
      </c>
      <c r="AM2">
        <v>2014</v>
      </c>
      <c r="AN2">
        <v>2014</v>
      </c>
      <c r="AO2">
        <v>2014</v>
      </c>
      <c r="AP2">
        <v>2014</v>
      </c>
      <c r="AQ2">
        <v>2015</v>
      </c>
      <c r="AR2">
        <v>2014</v>
      </c>
      <c r="AS2">
        <v>2015</v>
      </c>
      <c r="AT2">
        <v>2012</v>
      </c>
      <c r="AU2">
        <v>2014</v>
      </c>
      <c r="AV2">
        <v>2014</v>
      </c>
      <c r="AW2">
        <v>2014</v>
      </c>
      <c r="AX2">
        <v>2014</v>
      </c>
      <c r="AY2">
        <v>2015</v>
      </c>
      <c r="AZ2">
        <v>2015</v>
      </c>
      <c r="BA2" t="s">
        <v>10726</v>
      </c>
      <c r="BB2" t="s">
        <v>10727</v>
      </c>
      <c r="BC2" t="s">
        <v>10728</v>
      </c>
      <c r="BD2" t="s">
        <v>10729</v>
      </c>
      <c r="BE2" t="s">
        <v>10730</v>
      </c>
    </row>
    <row r="3" spans="1:57" x14ac:dyDescent="0.35">
      <c r="A3" t="s">
        <v>9442</v>
      </c>
      <c r="B3" s="25">
        <f>IF('Indicator Date hidden'!C4="x","x",$B$2-'Indicator Date hidden'!C4)</f>
        <v>0</v>
      </c>
      <c r="C3" s="25">
        <f>IF('Indicator Date hidden'!D4="x","x",$C$2-'Indicator Date hidden'!D4)</f>
        <v>0</v>
      </c>
      <c r="D3" s="25">
        <f>IF('Indicator Date hidden'!E4="x","x",$D$2-'Indicator Date hidden'!E4)</f>
        <v>0</v>
      </c>
      <c r="E3" s="25">
        <f>IF('Indicator Date hidden'!F4="x","x",$E$2-'Indicator Date hidden'!F4)</f>
        <v>0</v>
      </c>
      <c r="F3" s="25">
        <f>IF('Indicator Date hidden'!G4="x","x",$F$2-'Indicator Date hidden'!G4)</f>
        <v>0</v>
      </c>
      <c r="G3" s="25">
        <f>IF('Indicator Date hidden'!H4="x","x",$G$2-'Indicator Date hidden'!H4)</f>
        <v>0</v>
      </c>
      <c r="H3" s="25">
        <f>IF('Indicator Date hidden'!I4="x","x",$H$2-'Indicator Date hidden'!I4)</f>
        <v>0</v>
      </c>
      <c r="I3" s="25">
        <f>IF('Indicator Date hidden'!J4="x","x",$I$2-'Indicator Date hidden'!J4)</f>
        <v>0</v>
      </c>
      <c r="J3" s="25">
        <f>IF('Indicator Date hidden'!K4="x","x",$J$2-'Indicator Date hidden'!K4)</f>
        <v>0</v>
      </c>
      <c r="K3" s="25">
        <f>IF('Indicator Date hidden'!L4="x","x",$K$2-'Indicator Date hidden'!L4)</f>
        <v>0</v>
      </c>
      <c r="L3" s="25">
        <f>IF('Indicator Date hidden'!M4="x","x",$L$2-'Indicator Date hidden'!M4)</f>
        <v>0</v>
      </c>
      <c r="M3" s="25">
        <f>IF('Indicator Date hidden'!N4="x","x",$M$2-'Indicator Date hidden'!N4)</f>
        <v>0</v>
      </c>
      <c r="N3" s="25">
        <f>IF('Indicator Date hidden'!O4="x","x",$N$2-'Indicator Date hidden'!O4)</f>
        <v>0</v>
      </c>
      <c r="O3" s="25">
        <f>IF('Indicator Date hidden'!P4="x","x",$O$2-'Indicator Date hidden'!P4)</f>
        <v>0</v>
      </c>
      <c r="P3" s="25">
        <f>IF('Indicator Date hidden'!Q4="x","x",$P$2-'Indicator Date hidden'!Q4)</f>
        <v>0</v>
      </c>
      <c r="Q3" s="25">
        <f>IF('Indicator Date hidden'!R4="x","x",$Q$2-'Indicator Date hidden'!R4)</f>
        <v>3</v>
      </c>
      <c r="R3" s="25">
        <f>IF('Indicator Date hidden'!S4="x","x",$R$2-'Indicator Date hidden'!S4)</f>
        <v>0</v>
      </c>
      <c r="S3" s="25">
        <f>IF('Indicator Date hidden'!T4="x","x",$S$2-'Indicator Date hidden'!T4)</f>
        <v>0</v>
      </c>
      <c r="T3" s="25">
        <f>IF('Indicator Date hidden'!U4="x","x",$T$2-'Indicator Date hidden'!U4)</f>
        <v>0</v>
      </c>
      <c r="U3" s="25">
        <f>IF('Indicator Date hidden'!V4="x","x",$U$2-'Indicator Date hidden'!V4)</f>
        <v>0</v>
      </c>
      <c r="V3" s="25">
        <f>IF('Indicator Date hidden'!W4="x","x",$V$2-'Indicator Date hidden'!W4)</f>
        <v>0</v>
      </c>
      <c r="W3" s="25">
        <f>IF('Indicator Date hidden'!X4="x","x",$W$2-'Indicator Date hidden'!X4)</f>
        <v>10</v>
      </c>
      <c r="X3" s="25">
        <f>IF('Indicator Date hidden'!Y4="x","x",$X$2-'Indicator Date hidden'!Y4)</f>
        <v>1</v>
      </c>
      <c r="Y3" s="25">
        <f>IF('Indicator Date hidden'!Z4="x","x",$Y$2-'Indicator Date hidden'!Z4)</f>
        <v>0</v>
      </c>
      <c r="Z3" s="25">
        <f>IF('Indicator Date hidden'!AA4="x","x",$Z$2-'Indicator Date hidden'!AA4)</f>
        <v>0</v>
      </c>
      <c r="AA3" s="25">
        <f>IF('Indicator Date hidden'!AB4="x","x",$AA$2-'Indicator Date hidden'!AB4)</f>
        <v>0</v>
      </c>
      <c r="AB3" s="25">
        <f>IF('Indicator Date hidden'!AC4="x","x",$AB$2-'Indicator Date hidden'!AC4)</f>
        <v>0</v>
      </c>
      <c r="AC3" s="25">
        <f>IF('Indicator Date hidden'!AD4="x","x",$AC$2-'Indicator Date hidden'!AD4)</f>
        <v>0</v>
      </c>
      <c r="AD3" s="25">
        <f>IF('Indicator Date hidden'!AE4="x","x",$AD$2-'Indicator Date hidden'!AE4)</f>
        <v>0</v>
      </c>
      <c r="AE3" s="25">
        <f>IF('Indicator Date hidden'!AF4="x","x",$AE$2-'Indicator Date hidden'!AF4)</f>
        <v>0</v>
      </c>
      <c r="AF3" s="25">
        <f>IF('Indicator Date hidden'!AG4="x","x",$AF$2-'Indicator Date hidden'!AG4)</f>
        <v>6</v>
      </c>
      <c r="AG3" s="25">
        <f>IF('Indicator Date hidden'!AH4="x","x",$AG$2-'Indicator Date hidden'!AH4)</f>
        <v>0</v>
      </c>
      <c r="AH3" s="25">
        <f>IF('Indicator Date hidden'!AI4="x","x",$AH$2-'Indicator Date hidden'!AI4)</f>
        <v>0</v>
      </c>
      <c r="AI3" s="25">
        <f>IF('Indicator Date hidden'!AJ4="x","x",$AI$2-'Indicator Date hidden'!AJ4)</f>
        <v>0</v>
      </c>
      <c r="AJ3" s="25">
        <f>IF('Indicator Date hidden'!AK4="x","x",$AJ$2-'Indicator Date hidden'!AK4)</f>
        <v>1</v>
      </c>
      <c r="AK3" s="25">
        <f>IF('Indicator Date hidden'!AL4="x","x",$AK$2-'Indicator Date hidden'!AL4)</f>
        <v>1</v>
      </c>
      <c r="AL3" s="25">
        <f>IF('Indicator Date hidden'!AM4="x","x",$AL$2-'Indicator Date hidden'!AM4)</f>
        <v>0</v>
      </c>
      <c r="AM3" s="25">
        <f>IF('Indicator Date hidden'!AN4="x","x",$AM$2-'Indicator Date hidden'!AN4)</f>
        <v>0</v>
      </c>
      <c r="AN3" s="25">
        <f>IF('Indicator Date hidden'!AO4="x","x",$AN$2-'Indicator Date hidden'!AO4)</f>
        <v>0</v>
      </c>
      <c r="AO3" s="25" t="str">
        <f>IF('Indicator Date hidden'!AP4="x","x",$AO$2-'Indicator Date hidden'!AP4)</f>
        <v>x</v>
      </c>
      <c r="AP3" s="25" t="str">
        <f>IF('Indicator Date hidden'!AQ4="x","x",$AP$2-'Indicator Date hidden'!AQ4)</f>
        <v>x</v>
      </c>
      <c r="AQ3" s="25">
        <f>IF('Indicator Date hidden'!AR4="x","x",$AQ$2-'Indicator Date hidden'!AR4)</f>
        <v>0</v>
      </c>
      <c r="AR3" s="25">
        <f>IF('Indicator Date hidden'!AS4="x","x",$AR$2-'Indicator Date hidden'!AS4)</f>
        <v>0</v>
      </c>
      <c r="AS3" s="25">
        <f>IF('Indicator Date hidden'!AT4="x","x",$AS$2-'Indicator Date hidden'!AT4)</f>
        <v>0</v>
      </c>
      <c r="AT3" s="25">
        <f>IF('Indicator Date hidden'!AU4="x","x",$AT$2-'Indicator Date hidden'!AU4)</f>
        <v>0</v>
      </c>
      <c r="AU3" s="25">
        <f>IF('Indicator Date hidden'!AV4="x","x",$AU$2-'Indicator Date hidden'!AV4)</f>
        <v>3</v>
      </c>
      <c r="AV3" s="25">
        <f>IF('Indicator Date hidden'!AW4="x","x",$AV$2-'Indicator Date hidden'!AW4)</f>
        <v>0</v>
      </c>
      <c r="AW3" s="25">
        <f>IF('Indicator Date hidden'!AX4="x","x",$AW$2-'Indicator Date hidden'!AX4)</f>
        <v>0</v>
      </c>
      <c r="AX3" s="25">
        <f>IF('Indicator Date hidden'!AY4="x","x",$AX$2-'Indicator Date hidden'!AY4)</f>
        <v>0</v>
      </c>
      <c r="AY3" s="25">
        <f>IF('Indicator Date hidden'!AZ4="x","x",$AY$2-'Indicator Date hidden'!AZ4)</f>
        <v>0</v>
      </c>
      <c r="AZ3" s="25">
        <f>IF('Indicator Date hidden'!BA4="x","x",$AZ$2-'Indicator Date hidden'!BA4)</f>
        <v>0</v>
      </c>
      <c r="BA3">
        <f t="shared" ref="BA3:BA34" si="0">SUM(B3:AZ3)</f>
        <v>25</v>
      </c>
      <c r="BB3" s="26">
        <f t="shared" ref="BB3:BB34" si="1">BA3/COUNT(B3:AZ3)</f>
        <v>0.51020408163265307</v>
      </c>
      <c r="BC3">
        <f t="shared" ref="BC3:BC34" si="2">COUNTIF(B3:AZ3,"&gt;0")</f>
        <v>7</v>
      </c>
      <c r="BD3" s="26">
        <f t="shared" ref="BD3:BD34" si="3">_xlfn.STDEV.P(B3:AZ3)</f>
        <v>1.7157428209782613</v>
      </c>
      <c r="BE3" s="28">
        <f t="shared" ref="BE3:BE34" si="4">MEDIAN(B3:AZ3)</f>
        <v>0</v>
      </c>
    </row>
    <row r="4" spans="1:57" x14ac:dyDescent="0.35">
      <c r="A4" t="s">
        <v>9447</v>
      </c>
      <c r="B4" s="25">
        <f>IF('Indicator Date hidden'!C5="x","x",$B$2-'Indicator Date hidden'!C5)</f>
        <v>0</v>
      </c>
      <c r="C4" s="25">
        <f>IF('Indicator Date hidden'!D5="x","x",$C$2-'Indicator Date hidden'!D5)</f>
        <v>0</v>
      </c>
      <c r="D4" s="25">
        <f>IF('Indicator Date hidden'!E5="x","x",$D$2-'Indicator Date hidden'!E5)</f>
        <v>0</v>
      </c>
      <c r="E4" s="25">
        <f>IF('Indicator Date hidden'!F5="x","x",$E$2-'Indicator Date hidden'!F5)</f>
        <v>0</v>
      </c>
      <c r="F4" s="25">
        <f>IF('Indicator Date hidden'!G5="x","x",$F$2-'Indicator Date hidden'!G5)</f>
        <v>0</v>
      </c>
      <c r="G4" s="25">
        <f>IF('Indicator Date hidden'!H5="x","x",$G$2-'Indicator Date hidden'!H5)</f>
        <v>0</v>
      </c>
      <c r="H4" s="25">
        <f>IF('Indicator Date hidden'!I5="x","x",$H$2-'Indicator Date hidden'!I5)</f>
        <v>0</v>
      </c>
      <c r="I4" s="25">
        <f>IF('Indicator Date hidden'!J5="x","x",$I$2-'Indicator Date hidden'!J5)</f>
        <v>0</v>
      </c>
      <c r="J4" s="25">
        <f>IF('Indicator Date hidden'!K5="x","x",$J$2-'Indicator Date hidden'!K5)</f>
        <v>0</v>
      </c>
      <c r="K4" s="25">
        <f>IF('Indicator Date hidden'!L5="x","x",$K$2-'Indicator Date hidden'!L5)</f>
        <v>0</v>
      </c>
      <c r="L4" s="25">
        <f>IF('Indicator Date hidden'!M5="x","x",$L$2-'Indicator Date hidden'!M5)</f>
        <v>0</v>
      </c>
      <c r="M4" s="25">
        <f>IF('Indicator Date hidden'!N5="x","x",$M$2-'Indicator Date hidden'!N5)</f>
        <v>0</v>
      </c>
      <c r="N4" s="25">
        <f>IF('Indicator Date hidden'!O5="x","x",$N$2-'Indicator Date hidden'!O5)</f>
        <v>0</v>
      </c>
      <c r="O4" s="25">
        <f>IF('Indicator Date hidden'!P5="x","x",$O$2-'Indicator Date hidden'!P5)</f>
        <v>0</v>
      </c>
      <c r="P4" s="25">
        <f>IF('Indicator Date hidden'!Q5="x","x",$P$2-'Indicator Date hidden'!Q5)</f>
        <v>0</v>
      </c>
      <c r="Q4" s="25">
        <f>IF('Indicator Date hidden'!R5="x","x",$Q$2-'Indicator Date hidden'!R5)</f>
        <v>5</v>
      </c>
      <c r="R4" s="25">
        <f>IF('Indicator Date hidden'!S5="x","x",$R$2-'Indicator Date hidden'!S5)</f>
        <v>0</v>
      </c>
      <c r="S4" s="25">
        <f>IF('Indicator Date hidden'!T5="x","x",$S$2-'Indicator Date hidden'!T5)</f>
        <v>0</v>
      </c>
      <c r="T4" s="25">
        <f>IF('Indicator Date hidden'!U5="x","x",$T$2-'Indicator Date hidden'!U5)</f>
        <v>0</v>
      </c>
      <c r="U4" s="25">
        <f>IF('Indicator Date hidden'!V5="x","x",$U$2-'Indicator Date hidden'!V5)</f>
        <v>0</v>
      </c>
      <c r="V4" s="25">
        <f>IF('Indicator Date hidden'!W5="x","x",$V$2-'Indicator Date hidden'!W5)</f>
        <v>0</v>
      </c>
      <c r="W4" s="25">
        <f>IF('Indicator Date hidden'!X5="x","x",$W$2-'Indicator Date hidden'!X5)</f>
        <v>5</v>
      </c>
      <c r="X4" s="25">
        <f>IF('Indicator Date hidden'!Y5="x","x",$X$2-'Indicator Date hidden'!Y5)</f>
        <v>1</v>
      </c>
      <c r="Y4" s="25">
        <f>IF('Indicator Date hidden'!Z5="x","x",$Y$2-'Indicator Date hidden'!Z5)</f>
        <v>0</v>
      </c>
      <c r="Z4" s="25">
        <f>IF('Indicator Date hidden'!AA5="x","x",$Z$2-'Indicator Date hidden'!AA5)</f>
        <v>0</v>
      </c>
      <c r="AA4" s="25">
        <f>IF('Indicator Date hidden'!AB5="x","x",$AA$2-'Indicator Date hidden'!AB5)</f>
        <v>1</v>
      </c>
      <c r="AB4" s="25">
        <f>IF('Indicator Date hidden'!AC5="x","x",$AB$2-'Indicator Date hidden'!AC5)</f>
        <v>0</v>
      </c>
      <c r="AC4" s="25">
        <f>IF('Indicator Date hidden'!AD5="x","x",$AC$2-'Indicator Date hidden'!AD5)</f>
        <v>0</v>
      </c>
      <c r="AD4" s="25" t="str">
        <f>IF('Indicator Date hidden'!AE5="x","x",$AD$2-'Indicator Date hidden'!AE5)</f>
        <v>x</v>
      </c>
      <c r="AE4" s="25">
        <f>IF('Indicator Date hidden'!AF5="x","x",$AE$2-'Indicator Date hidden'!AF5)</f>
        <v>0</v>
      </c>
      <c r="AF4" s="25">
        <f>IF('Indicator Date hidden'!AG5="x","x",$AF$2-'Indicator Date hidden'!AG5)</f>
        <v>1</v>
      </c>
      <c r="AG4" s="25">
        <f>IF('Indicator Date hidden'!AH5="x","x",$AG$2-'Indicator Date hidden'!AH5)</f>
        <v>0</v>
      </c>
      <c r="AH4" s="25">
        <f>IF('Indicator Date hidden'!AI5="x","x",$AH$2-'Indicator Date hidden'!AI5)</f>
        <v>0</v>
      </c>
      <c r="AI4" s="25">
        <f>IF('Indicator Date hidden'!AJ5="x","x",$AI$2-'Indicator Date hidden'!AJ5)</f>
        <v>0</v>
      </c>
      <c r="AJ4" s="25" t="str">
        <f>IF('Indicator Date hidden'!AK5="x","x",$AJ$2-'Indicator Date hidden'!AK5)</f>
        <v>x</v>
      </c>
      <c r="AK4" s="25">
        <f>IF('Indicator Date hidden'!AL5="x","x",$AK$2-'Indicator Date hidden'!AL5)</f>
        <v>1</v>
      </c>
      <c r="AL4" s="25">
        <f>IF('Indicator Date hidden'!AM5="x","x",$AL$2-'Indicator Date hidden'!AM5)</f>
        <v>0</v>
      </c>
      <c r="AM4" s="25">
        <f>IF('Indicator Date hidden'!AN5="x","x",$AM$2-'Indicator Date hidden'!AN5)</f>
        <v>0</v>
      </c>
      <c r="AN4" s="25">
        <f>IF('Indicator Date hidden'!AO5="x","x",$AN$2-'Indicator Date hidden'!AO5)</f>
        <v>0</v>
      </c>
      <c r="AO4" s="25">
        <f>IF('Indicator Date hidden'!AP5="x","x",$AO$2-'Indicator Date hidden'!AP5)</f>
        <v>0</v>
      </c>
      <c r="AP4" s="25">
        <f>IF('Indicator Date hidden'!AQ5="x","x",$AP$2-'Indicator Date hidden'!AQ5)</f>
        <v>0</v>
      </c>
      <c r="AQ4" s="25" t="str">
        <f>IF('Indicator Date hidden'!AR5="x","x",$AQ$2-'Indicator Date hidden'!AR5)</f>
        <v>x</v>
      </c>
      <c r="AR4" s="25">
        <f>IF('Indicator Date hidden'!AS5="x","x",$AR$2-'Indicator Date hidden'!AS5)</f>
        <v>0</v>
      </c>
      <c r="AS4" s="25">
        <f>IF('Indicator Date hidden'!AT5="x","x",$AS$2-'Indicator Date hidden'!AT5)</f>
        <v>0</v>
      </c>
      <c r="AT4" s="25">
        <f>IF('Indicator Date hidden'!AU5="x","x",$AT$2-'Indicator Date hidden'!AU5)</f>
        <v>0</v>
      </c>
      <c r="AU4" s="25">
        <f>IF('Indicator Date hidden'!AV5="x","x",$AU$2-'Indicator Date hidden'!AV5)</f>
        <v>2</v>
      </c>
      <c r="AV4" s="25">
        <f>IF('Indicator Date hidden'!AW5="x","x",$AV$2-'Indicator Date hidden'!AW5)</f>
        <v>0</v>
      </c>
      <c r="AW4" s="25">
        <f>IF('Indicator Date hidden'!AX5="x","x",$AW$2-'Indicator Date hidden'!AX5)</f>
        <v>0</v>
      </c>
      <c r="AX4" s="25">
        <f>IF('Indicator Date hidden'!AY5="x","x",$AX$2-'Indicator Date hidden'!AY5)</f>
        <v>0</v>
      </c>
      <c r="AY4" s="25">
        <f>IF('Indicator Date hidden'!AZ5="x","x",$AY$2-'Indicator Date hidden'!AZ5)</f>
        <v>0</v>
      </c>
      <c r="AZ4" s="25">
        <f>IF('Indicator Date hidden'!BA5="x","x",$AZ$2-'Indicator Date hidden'!BA5)</f>
        <v>0</v>
      </c>
      <c r="BA4">
        <f t="shared" si="0"/>
        <v>16</v>
      </c>
      <c r="BB4" s="26">
        <f t="shared" si="1"/>
        <v>0.33333333333333331</v>
      </c>
      <c r="BC4">
        <f t="shared" si="2"/>
        <v>7</v>
      </c>
      <c r="BD4" s="26">
        <f t="shared" si="3"/>
        <v>1.0474837574980447</v>
      </c>
      <c r="BE4" s="28">
        <f t="shared" si="4"/>
        <v>0</v>
      </c>
    </row>
    <row r="5" spans="1:57" x14ac:dyDescent="0.35">
      <c r="A5" t="s">
        <v>9530</v>
      </c>
      <c r="B5" s="25">
        <f>IF('Indicator Date hidden'!C6="x","x",$B$2-'Indicator Date hidden'!C6)</f>
        <v>0</v>
      </c>
      <c r="C5" s="25">
        <f>IF('Indicator Date hidden'!D6="x","x",$C$2-'Indicator Date hidden'!D6)</f>
        <v>0</v>
      </c>
      <c r="D5" s="25">
        <f>IF('Indicator Date hidden'!E6="x","x",$D$2-'Indicator Date hidden'!E6)</f>
        <v>0</v>
      </c>
      <c r="E5" s="25">
        <f>IF('Indicator Date hidden'!F6="x","x",$E$2-'Indicator Date hidden'!F6)</f>
        <v>0</v>
      </c>
      <c r="F5" s="25">
        <f>IF('Indicator Date hidden'!G6="x","x",$F$2-'Indicator Date hidden'!G6)</f>
        <v>0</v>
      </c>
      <c r="G5" s="25">
        <f>IF('Indicator Date hidden'!H6="x","x",$G$2-'Indicator Date hidden'!H6)</f>
        <v>0</v>
      </c>
      <c r="H5" s="25">
        <f>IF('Indicator Date hidden'!I6="x","x",$H$2-'Indicator Date hidden'!I6)</f>
        <v>0</v>
      </c>
      <c r="I5" s="25">
        <f>IF('Indicator Date hidden'!J6="x","x",$I$2-'Indicator Date hidden'!J6)</f>
        <v>0</v>
      </c>
      <c r="J5" s="25">
        <f>IF('Indicator Date hidden'!K6="x","x",$J$2-'Indicator Date hidden'!K6)</f>
        <v>0</v>
      </c>
      <c r="K5" s="25">
        <f>IF('Indicator Date hidden'!L6="x","x",$K$2-'Indicator Date hidden'!L6)</f>
        <v>0</v>
      </c>
      <c r="L5" s="25">
        <f>IF('Indicator Date hidden'!M6="x","x",$L$2-'Indicator Date hidden'!M6)</f>
        <v>0</v>
      </c>
      <c r="M5" s="25">
        <f>IF('Indicator Date hidden'!N6="x","x",$M$2-'Indicator Date hidden'!N6)</f>
        <v>0</v>
      </c>
      <c r="N5" s="25">
        <f>IF('Indicator Date hidden'!O6="x","x",$N$2-'Indicator Date hidden'!O6)</f>
        <v>0</v>
      </c>
      <c r="O5" s="25">
        <f>IF('Indicator Date hidden'!P6="x","x",$O$2-'Indicator Date hidden'!P6)</f>
        <v>0</v>
      </c>
      <c r="P5" s="25">
        <f>IF('Indicator Date hidden'!Q6="x","x",$P$2-'Indicator Date hidden'!Q6)</f>
        <v>0</v>
      </c>
      <c r="Q5" s="25" t="str">
        <f>IF('Indicator Date hidden'!R6="x","x",$Q$2-'Indicator Date hidden'!R6)</f>
        <v>x</v>
      </c>
      <c r="R5" s="25">
        <f>IF('Indicator Date hidden'!S6="x","x",$R$2-'Indicator Date hidden'!S6)</f>
        <v>0</v>
      </c>
      <c r="S5" s="25">
        <f>IF('Indicator Date hidden'!T6="x","x",$S$2-'Indicator Date hidden'!T6)</f>
        <v>0</v>
      </c>
      <c r="T5" s="25">
        <f>IF('Indicator Date hidden'!U6="x","x",$T$2-'Indicator Date hidden'!U6)</f>
        <v>0</v>
      </c>
      <c r="U5" s="25">
        <f>IF('Indicator Date hidden'!V6="x","x",$U$2-'Indicator Date hidden'!V6)</f>
        <v>0</v>
      </c>
      <c r="V5" s="25">
        <f>IF('Indicator Date hidden'!W6="x","x",$V$2-'Indicator Date hidden'!W6)</f>
        <v>0</v>
      </c>
      <c r="W5" s="25">
        <f>IF('Indicator Date hidden'!X6="x","x",$W$2-'Indicator Date hidden'!X6)</f>
        <v>2</v>
      </c>
      <c r="X5" s="25">
        <f>IF('Indicator Date hidden'!Y6="x","x",$X$2-'Indicator Date hidden'!Y6)</f>
        <v>4</v>
      </c>
      <c r="Y5" s="25">
        <f>IF('Indicator Date hidden'!Z6="x","x",$Y$2-'Indicator Date hidden'!Z6)</f>
        <v>0</v>
      </c>
      <c r="Z5" s="25">
        <f>IF('Indicator Date hidden'!AA6="x","x",$Z$2-'Indicator Date hidden'!AA6)</f>
        <v>0</v>
      </c>
      <c r="AA5" s="25">
        <f>IF('Indicator Date hidden'!AB6="x","x",$AA$2-'Indicator Date hidden'!AB6)</f>
        <v>0</v>
      </c>
      <c r="AB5" s="25">
        <f>IF('Indicator Date hidden'!AC6="x","x",$AB$2-'Indicator Date hidden'!AC6)</f>
        <v>0</v>
      </c>
      <c r="AC5" s="25">
        <f>IF('Indicator Date hidden'!AD6="x","x",$AC$2-'Indicator Date hidden'!AD6)</f>
        <v>0</v>
      </c>
      <c r="AD5" s="25">
        <f>IF('Indicator Date hidden'!AE6="x","x",$AD$2-'Indicator Date hidden'!AE6)</f>
        <v>0</v>
      </c>
      <c r="AE5" s="25">
        <f>IF('Indicator Date hidden'!AF6="x","x",$AE$2-'Indicator Date hidden'!AF6)</f>
        <v>0</v>
      </c>
      <c r="AF5" s="25" t="str">
        <f>IF('Indicator Date hidden'!AG6="x","x",$AF$2-'Indicator Date hidden'!AG6)</f>
        <v>x</v>
      </c>
      <c r="AG5" s="25">
        <f>IF('Indicator Date hidden'!AH6="x","x",$AG$2-'Indicator Date hidden'!AH6)</f>
        <v>0</v>
      </c>
      <c r="AH5" s="25">
        <f>IF('Indicator Date hidden'!AI6="x","x",$AH$2-'Indicator Date hidden'!AI6)</f>
        <v>0</v>
      </c>
      <c r="AI5" s="25">
        <f>IF('Indicator Date hidden'!AJ6="x","x",$AI$2-'Indicator Date hidden'!AJ6)</f>
        <v>0</v>
      </c>
      <c r="AJ5" s="25">
        <f>IF('Indicator Date hidden'!AK6="x","x",$AJ$2-'Indicator Date hidden'!AK6)</f>
        <v>1</v>
      </c>
      <c r="AK5" s="25">
        <f>IF('Indicator Date hidden'!AL6="x","x",$AK$2-'Indicator Date hidden'!AL6)</f>
        <v>1</v>
      </c>
      <c r="AL5" s="25">
        <f>IF('Indicator Date hidden'!AM6="x","x",$AL$2-'Indicator Date hidden'!AM6)</f>
        <v>0</v>
      </c>
      <c r="AM5" s="25">
        <f>IF('Indicator Date hidden'!AN6="x","x",$AM$2-'Indicator Date hidden'!AN6)</f>
        <v>0</v>
      </c>
      <c r="AN5" s="25">
        <f>IF('Indicator Date hidden'!AO6="x","x",$AN$2-'Indicator Date hidden'!AO6)</f>
        <v>0</v>
      </c>
      <c r="AO5" s="25">
        <f>IF('Indicator Date hidden'!AP6="x","x",$AO$2-'Indicator Date hidden'!AP6)</f>
        <v>0</v>
      </c>
      <c r="AP5" s="25">
        <f>IF('Indicator Date hidden'!AQ6="x","x",$AP$2-'Indicator Date hidden'!AQ6)</f>
        <v>0</v>
      </c>
      <c r="AQ5" s="25">
        <f>IF('Indicator Date hidden'!AR6="x","x",$AQ$2-'Indicator Date hidden'!AR6)</f>
        <v>4</v>
      </c>
      <c r="AR5" s="25">
        <f>IF('Indicator Date hidden'!AS6="x","x",$AR$2-'Indicator Date hidden'!AS6)</f>
        <v>0</v>
      </c>
      <c r="AS5" s="25">
        <f>IF('Indicator Date hidden'!AT6="x","x",$AS$2-'Indicator Date hidden'!AT6)</f>
        <v>0</v>
      </c>
      <c r="AT5" s="25">
        <f>IF('Indicator Date hidden'!AU6="x","x",$AT$2-'Indicator Date hidden'!AU6)</f>
        <v>0</v>
      </c>
      <c r="AU5" s="25">
        <f>IF('Indicator Date hidden'!AV6="x","x",$AU$2-'Indicator Date hidden'!AV6)</f>
        <v>8</v>
      </c>
      <c r="AV5" s="25">
        <f>IF('Indicator Date hidden'!AW6="x","x",$AV$2-'Indicator Date hidden'!AW6)</f>
        <v>0</v>
      </c>
      <c r="AW5" s="25">
        <f>IF('Indicator Date hidden'!AX6="x","x",$AW$2-'Indicator Date hidden'!AX6)</f>
        <v>0</v>
      </c>
      <c r="AX5" s="25">
        <f>IF('Indicator Date hidden'!AY6="x","x",$AX$2-'Indicator Date hidden'!AY6)</f>
        <v>0</v>
      </c>
      <c r="AY5" s="25">
        <f>IF('Indicator Date hidden'!AZ6="x","x",$AY$2-'Indicator Date hidden'!AZ6)</f>
        <v>0</v>
      </c>
      <c r="AZ5" s="25">
        <f>IF('Indicator Date hidden'!BA6="x","x",$AZ$2-'Indicator Date hidden'!BA6)</f>
        <v>0</v>
      </c>
      <c r="BA5">
        <f t="shared" si="0"/>
        <v>20</v>
      </c>
      <c r="BB5" s="26">
        <f t="shared" si="1"/>
        <v>0.40816326530612246</v>
      </c>
      <c r="BC5">
        <f t="shared" si="2"/>
        <v>6</v>
      </c>
      <c r="BD5" s="26">
        <f t="shared" si="3"/>
        <v>1.3838480414828314</v>
      </c>
      <c r="BE5" s="28">
        <f t="shared" si="4"/>
        <v>0</v>
      </c>
    </row>
    <row r="6" spans="1:57" x14ac:dyDescent="0.35">
      <c r="A6" t="s">
        <v>9443</v>
      </c>
      <c r="B6" s="25">
        <f>IF('Indicator Date hidden'!C7="x","x",$B$2-'Indicator Date hidden'!C7)</f>
        <v>0</v>
      </c>
      <c r="C6" s="25">
        <f>IF('Indicator Date hidden'!D7="x","x",$C$2-'Indicator Date hidden'!D7)</f>
        <v>0</v>
      </c>
      <c r="D6" s="25">
        <f>IF('Indicator Date hidden'!E7="x","x",$D$2-'Indicator Date hidden'!E7)</f>
        <v>0</v>
      </c>
      <c r="E6" s="25">
        <f>IF('Indicator Date hidden'!F7="x","x",$E$2-'Indicator Date hidden'!F7)</f>
        <v>0</v>
      </c>
      <c r="F6" s="25">
        <f>IF('Indicator Date hidden'!G7="x","x",$F$2-'Indicator Date hidden'!G7)</f>
        <v>0</v>
      </c>
      <c r="G6" s="25">
        <f>IF('Indicator Date hidden'!H7="x","x",$G$2-'Indicator Date hidden'!H7)</f>
        <v>0</v>
      </c>
      <c r="H6" s="25">
        <f>IF('Indicator Date hidden'!I7="x","x",$H$2-'Indicator Date hidden'!I7)</f>
        <v>0</v>
      </c>
      <c r="I6" s="25">
        <f>IF('Indicator Date hidden'!J7="x","x",$I$2-'Indicator Date hidden'!J7)</f>
        <v>0</v>
      </c>
      <c r="J6" s="25">
        <f>IF('Indicator Date hidden'!K7="x","x",$J$2-'Indicator Date hidden'!K7)</f>
        <v>0</v>
      </c>
      <c r="K6" s="25">
        <f>IF('Indicator Date hidden'!L7="x","x",$K$2-'Indicator Date hidden'!L7)</f>
        <v>0</v>
      </c>
      <c r="L6" s="25">
        <f>IF('Indicator Date hidden'!M7="x","x",$L$2-'Indicator Date hidden'!M7)</f>
        <v>0</v>
      </c>
      <c r="M6" s="25">
        <f>IF('Indicator Date hidden'!N7="x","x",$M$2-'Indicator Date hidden'!N7)</f>
        <v>0</v>
      </c>
      <c r="N6" s="25">
        <f>IF('Indicator Date hidden'!O7="x","x",$N$2-'Indicator Date hidden'!O7)</f>
        <v>0</v>
      </c>
      <c r="O6" s="25">
        <f>IF('Indicator Date hidden'!P7="x","x",$O$2-'Indicator Date hidden'!P7)</f>
        <v>0</v>
      </c>
      <c r="P6" s="25">
        <f>IF('Indicator Date hidden'!Q7="x","x",$P$2-'Indicator Date hidden'!Q7)</f>
        <v>0</v>
      </c>
      <c r="Q6" s="25" t="str">
        <f>IF('Indicator Date hidden'!R7="x","x",$Q$2-'Indicator Date hidden'!R7)</f>
        <v>x</v>
      </c>
      <c r="R6" s="25">
        <f>IF('Indicator Date hidden'!S7="x","x",$R$2-'Indicator Date hidden'!S7)</f>
        <v>0</v>
      </c>
      <c r="S6" s="25">
        <f>IF('Indicator Date hidden'!T7="x","x",$S$2-'Indicator Date hidden'!T7)</f>
        <v>0</v>
      </c>
      <c r="T6" s="25">
        <f>IF('Indicator Date hidden'!U7="x","x",$T$2-'Indicator Date hidden'!U7)</f>
        <v>0</v>
      </c>
      <c r="U6" s="25">
        <f>IF('Indicator Date hidden'!V7="x","x",$U$2-'Indicator Date hidden'!V7)</f>
        <v>0</v>
      </c>
      <c r="V6" s="25">
        <f>IF('Indicator Date hidden'!W7="x","x",$V$2-'Indicator Date hidden'!W7)</f>
        <v>0</v>
      </c>
      <c r="W6" s="25">
        <f>IF('Indicator Date hidden'!X7="x","x",$W$2-'Indicator Date hidden'!X7)</f>
        <v>7</v>
      </c>
      <c r="X6" s="25">
        <f>IF('Indicator Date hidden'!Y7="x","x",$X$2-'Indicator Date hidden'!Y7)</f>
        <v>5</v>
      </c>
      <c r="Y6" s="25">
        <f>IF('Indicator Date hidden'!Z7="x","x",$Y$2-'Indicator Date hidden'!Z7)</f>
        <v>0</v>
      </c>
      <c r="Z6" s="25">
        <f>IF('Indicator Date hidden'!AA7="x","x",$Z$2-'Indicator Date hidden'!AA7)</f>
        <v>0</v>
      </c>
      <c r="AA6" s="25">
        <f>IF('Indicator Date hidden'!AB7="x","x",$AA$2-'Indicator Date hidden'!AB7)</f>
        <v>0</v>
      </c>
      <c r="AB6" s="25">
        <f>IF('Indicator Date hidden'!AC7="x","x",$AB$2-'Indicator Date hidden'!AC7)</f>
        <v>0</v>
      </c>
      <c r="AC6" s="25">
        <f>IF('Indicator Date hidden'!AD7="x","x",$AC$2-'Indicator Date hidden'!AD7)</f>
        <v>0</v>
      </c>
      <c r="AD6" s="25">
        <f>IF('Indicator Date hidden'!AE7="x","x",$AD$2-'Indicator Date hidden'!AE7)</f>
        <v>0</v>
      </c>
      <c r="AE6" s="25" t="str">
        <f>IF('Indicator Date hidden'!AF7="x","x",$AE$2-'Indicator Date hidden'!AF7)</f>
        <v>x</v>
      </c>
      <c r="AF6" s="25">
        <f>IF('Indicator Date hidden'!AG7="x","x",$AF$2-'Indicator Date hidden'!AG7)</f>
        <v>5</v>
      </c>
      <c r="AG6" s="25">
        <f>IF('Indicator Date hidden'!AH7="x","x",$AG$2-'Indicator Date hidden'!AH7)</f>
        <v>0</v>
      </c>
      <c r="AH6" s="25">
        <f>IF('Indicator Date hidden'!AI7="x","x",$AH$2-'Indicator Date hidden'!AI7)</f>
        <v>0</v>
      </c>
      <c r="AI6" s="25">
        <f>IF('Indicator Date hidden'!AJ7="x","x",$AI$2-'Indicator Date hidden'!AJ7)</f>
        <v>0</v>
      </c>
      <c r="AJ6" s="25" t="str">
        <f>IF('Indicator Date hidden'!AK7="x","x",$AJ$2-'Indicator Date hidden'!AK7)</f>
        <v>x</v>
      </c>
      <c r="AK6" s="25">
        <f>IF('Indicator Date hidden'!AL7="x","x",$AK$2-'Indicator Date hidden'!AL7)</f>
        <v>1</v>
      </c>
      <c r="AL6" s="25">
        <f>IF('Indicator Date hidden'!AM7="x","x",$AL$2-'Indicator Date hidden'!AM7)</f>
        <v>0</v>
      </c>
      <c r="AM6" s="25">
        <f>IF('Indicator Date hidden'!AN7="x","x",$AM$2-'Indicator Date hidden'!AN7)</f>
        <v>0</v>
      </c>
      <c r="AN6" s="25">
        <f>IF('Indicator Date hidden'!AO7="x","x",$AN$2-'Indicator Date hidden'!AO7)</f>
        <v>0</v>
      </c>
      <c r="AO6" s="25">
        <f>IF('Indicator Date hidden'!AP7="x","x",$AO$2-'Indicator Date hidden'!AP7)</f>
        <v>1</v>
      </c>
      <c r="AP6" s="25">
        <f>IF('Indicator Date hidden'!AQ7="x","x",$AP$2-'Indicator Date hidden'!AQ7)</f>
        <v>1</v>
      </c>
      <c r="AQ6" s="25">
        <f>IF('Indicator Date hidden'!AR7="x","x",$AQ$2-'Indicator Date hidden'!AR7)</f>
        <v>8</v>
      </c>
      <c r="AR6" s="25">
        <f>IF('Indicator Date hidden'!AS7="x","x",$AR$2-'Indicator Date hidden'!AS7)</f>
        <v>0</v>
      </c>
      <c r="AS6" s="25">
        <f>IF('Indicator Date hidden'!AT7="x","x",$AS$2-'Indicator Date hidden'!AT7)</f>
        <v>0</v>
      </c>
      <c r="AT6" s="25">
        <f>IF('Indicator Date hidden'!AU7="x","x",$AT$2-'Indicator Date hidden'!AU7)</f>
        <v>0</v>
      </c>
      <c r="AU6" s="25">
        <f>IF('Indicator Date hidden'!AV7="x","x",$AU$2-'Indicator Date hidden'!AV7)</f>
        <v>1</v>
      </c>
      <c r="AV6" s="25">
        <f>IF('Indicator Date hidden'!AW7="x","x",$AV$2-'Indicator Date hidden'!AW7)</f>
        <v>0</v>
      </c>
      <c r="AW6" s="25">
        <f>IF('Indicator Date hidden'!AX7="x","x",$AW$2-'Indicator Date hidden'!AX7)</f>
        <v>0</v>
      </c>
      <c r="AX6" s="25">
        <f>IF('Indicator Date hidden'!AY7="x","x",$AX$2-'Indicator Date hidden'!AY7)</f>
        <v>0</v>
      </c>
      <c r="AY6" s="25">
        <f>IF('Indicator Date hidden'!AZ7="x","x",$AY$2-'Indicator Date hidden'!AZ7)</f>
        <v>0</v>
      </c>
      <c r="AZ6" s="25">
        <f>IF('Indicator Date hidden'!BA7="x","x",$AZ$2-'Indicator Date hidden'!BA7)</f>
        <v>0</v>
      </c>
      <c r="BA6">
        <f t="shared" si="0"/>
        <v>29</v>
      </c>
      <c r="BB6" s="26">
        <f t="shared" si="1"/>
        <v>0.60416666666666663</v>
      </c>
      <c r="BC6">
        <f t="shared" si="2"/>
        <v>8</v>
      </c>
      <c r="BD6" s="26">
        <f t="shared" si="3"/>
        <v>1.7646952443851476</v>
      </c>
      <c r="BE6" s="28">
        <f t="shared" si="4"/>
        <v>0</v>
      </c>
    </row>
    <row r="7" spans="1:57" x14ac:dyDescent="0.35">
      <c r="A7" t="s">
        <v>9458</v>
      </c>
      <c r="B7" s="25">
        <f>IF('Indicator Date hidden'!C8="x","x",$B$2-'Indicator Date hidden'!C8)</f>
        <v>0</v>
      </c>
      <c r="C7" s="25">
        <f>IF('Indicator Date hidden'!D8="x","x",$C$2-'Indicator Date hidden'!D8)</f>
        <v>0</v>
      </c>
      <c r="D7" s="25">
        <f>IF('Indicator Date hidden'!E8="x","x",$D$2-'Indicator Date hidden'!E8)</f>
        <v>0</v>
      </c>
      <c r="E7" s="25">
        <f>IF('Indicator Date hidden'!F8="x","x",$E$2-'Indicator Date hidden'!F8)</f>
        <v>0</v>
      </c>
      <c r="F7" s="25">
        <f>IF('Indicator Date hidden'!G8="x","x",$F$2-'Indicator Date hidden'!G8)</f>
        <v>0</v>
      </c>
      <c r="G7" s="25">
        <f>IF('Indicator Date hidden'!H8="x","x",$G$2-'Indicator Date hidden'!H8)</f>
        <v>0</v>
      </c>
      <c r="H7" s="25">
        <f>IF('Indicator Date hidden'!I8="x","x",$H$2-'Indicator Date hidden'!I8)</f>
        <v>0</v>
      </c>
      <c r="I7" s="25">
        <f>IF('Indicator Date hidden'!J8="x","x",$I$2-'Indicator Date hidden'!J8)</f>
        <v>0</v>
      </c>
      <c r="J7" s="25">
        <f>IF('Indicator Date hidden'!K8="x","x",$J$2-'Indicator Date hidden'!K8)</f>
        <v>0</v>
      </c>
      <c r="K7" s="25">
        <f>IF('Indicator Date hidden'!L8="x","x",$K$2-'Indicator Date hidden'!L8)</f>
        <v>0</v>
      </c>
      <c r="L7" s="25">
        <f>IF('Indicator Date hidden'!M8="x","x",$L$2-'Indicator Date hidden'!M8)</f>
        <v>0</v>
      </c>
      <c r="M7" s="25">
        <f>IF('Indicator Date hidden'!N8="x","x",$M$2-'Indicator Date hidden'!N8)</f>
        <v>0</v>
      </c>
      <c r="N7" s="25">
        <f>IF('Indicator Date hidden'!O8="x","x",$N$2-'Indicator Date hidden'!O8)</f>
        <v>0</v>
      </c>
      <c r="O7" s="25">
        <f>IF('Indicator Date hidden'!P8="x","x",$O$2-'Indicator Date hidden'!P8)</f>
        <v>0</v>
      </c>
      <c r="P7" s="25">
        <f>IF('Indicator Date hidden'!Q8="x","x",$P$2-'Indicator Date hidden'!Q8)</f>
        <v>0</v>
      </c>
      <c r="Q7" s="25" t="str">
        <f>IF('Indicator Date hidden'!R8="x","x",$Q$2-'Indicator Date hidden'!R8)</f>
        <v>x</v>
      </c>
      <c r="R7" s="25">
        <f>IF('Indicator Date hidden'!S8="x","x",$R$2-'Indicator Date hidden'!S8)</f>
        <v>0</v>
      </c>
      <c r="S7" s="25">
        <f>IF('Indicator Date hidden'!T8="x","x",$S$2-'Indicator Date hidden'!T8)</f>
        <v>0</v>
      </c>
      <c r="T7" s="25">
        <f>IF('Indicator Date hidden'!U8="x","x",$T$2-'Indicator Date hidden'!U8)</f>
        <v>0</v>
      </c>
      <c r="U7" s="25">
        <f>IF('Indicator Date hidden'!V8="x","x",$U$2-'Indicator Date hidden'!V8)</f>
        <v>0</v>
      </c>
      <c r="V7" s="25">
        <f>IF('Indicator Date hidden'!W8="x","x",$V$2-'Indicator Date hidden'!W8)</f>
        <v>0</v>
      </c>
      <c r="W7" s="25" t="str">
        <f>IF('Indicator Date hidden'!X8="x","x",$W$2-'Indicator Date hidden'!X8)</f>
        <v>x</v>
      </c>
      <c r="X7" s="25" t="str">
        <f>IF('Indicator Date hidden'!Y8="x","x",$X$2-'Indicator Date hidden'!Y8)</f>
        <v>x</v>
      </c>
      <c r="Y7" s="25">
        <f>IF('Indicator Date hidden'!Z8="x","x",$Y$2-'Indicator Date hidden'!Z8)</f>
        <v>0</v>
      </c>
      <c r="Z7" s="25">
        <f>IF('Indicator Date hidden'!AA8="x","x",$Z$2-'Indicator Date hidden'!AA8)</f>
        <v>0</v>
      </c>
      <c r="AA7" s="25" t="str">
        <f>IF('Indicator Date hidden'!AB8="x","x",$AA$2-'Indicator Date hidden'!AB8)</f>
        <v>x</v>
      </c>
      <c r="AB7" s="25">
        <f>IF('Indicator Date hidden'!AC8="x","x",$AB$2-'Indicator Date hidden'!AC8)</f>
        <v>0</v>
      </c>
      <c r="AC7" s="25">
        <f>IF('Indicator Date hidden'!AD8="x","x",$AC$2-'Indicator Date hidden'!AD8)</f>
        <v>0</v>
      </c>
      <c r="AD7" s="25" t="str">
        <f>IF('Indicator Date hidden'!AE8="x","x",$AD$2-'Indicator Date hidden'!AE8)</f>
        <v>x</v>
      </c>
      <c r="AE7" s="25" t="str">
        <f>IF('Indicator Date hidden'!AF8="x","x",$AE$2-'Indicator Date hidden'!AF8)</f>
        <v>x</v>
      </c>
      <c r="AF7" s="25" t="str">
        <f>IF('Indicator Date hidden'!AG8="x","x",$AF$2-'Indicator Date hidden'!AG8)</f>
        <v>x</v>
      </c>
      <c r="AG7" s="25">
        <f>IF('Indicator Date hidden'!AH8="x","x",$AG$2-'Indicator Date hidden'!AH8)</f>
        <v>0</v>
      </c>
      <c r="AH7" s="25">
        <f>IF('Indicator Date hidden'!AI8="x","x",$AH$2-'Indicator Date hidden'!AI8)</f>
        <v>0</v>
      </c>
      <c r="AI7" s="25">
        <f>IF('Indicator Date hidden'!AJ8="x","x",$AI$2-'Indicator Date hidden'!AJ8)</f>
        <v>0</v>
      </c>
      <c r="AJ7" s="25" t="str">
        <f>IF('Indicator Date hidden'!AK8="x","x",$AJ$2-'Indicator Date hidden'!AK8)</f>
        <v>x</v>
      </c>
      <c r="AK7" s="25">
        <f>IF('Indicator Date hidden'!AL8="x","x",$AK$2-'Indicator Date hidden'!AL8)</f>
        <v>1</v>
      </c>
      <c r="AL7" s="25">
        <f>IF('Indicator Date hidden'!AM8="x","x",$AL$2-'Indicator Date hidden'!AM8)</f>
        <v>0</v>
      </c>
      <c r="AM7" s="25">
        <f>IF('Indicator Date hidden'!AN8="x","x",$AM$2-'Indicator Date hidden'!AN8)</f>
        <v>0</v>
      </c>
      <c r="AN7" s="25">
        <f>IF('Indicator Date hidden'!AO8="x","x",$AN$2-'Indicator Date hidden'!AO8)</f>
        <v>0</v>
      </c>
      <c r="AO7" s="25">
        <f>IF('Indicator Date hidden'!AP8="x","x",$AO$2-'Indicator Date hidden'!AP8)</f>
        <v>0</v>
      </c>
      <c r="AP7" s="25" t="str">
        <f>IF('Indicator Date hidden'!AQ8="x","x",$AP$2-'Indicator Date hidden'!AQ8)</f>
        <v>x</v>
      </c>
      <c r="AQ7" s="25">
        <f>IF('Indicator Date hidden'!AR8="x","x",$AQ$2-'Indicator Date hidden'!AR8)</f>
        <v>6</v>
      </c>
      <c r="AR7" s="25">
        <f>IF('Indicator Date hidden'!AS8="x","x",$AR$2-'Indicator Date hidden'!AS8)</f>
        <v>0</v>
      </c>
      <c r="AS7" s="25" t="str">
        <f>IF('Indicator Date hidden'!AT8="x","x",$AS$2-'Indicator Date hidden'!AT8)</f>
        <v>x</v>
      </c>
      <c r="AT7" s="25">
        <f>IF('Indicator Date hidden'!AU8="x","x",$AT$2-'Indicator Date hidden'!AU8)</f>
        <v>0</v>
      </c>
      <c r="AU7" s="25">
        <f>IF('Indicator Date hidden'!AV8="x","x",$AU$2-'Indicator Date hidden'!AV8)</f>
        <v>1</v>
      </c>
      <c r="AV7" s="25">
        <f>IF('Indicator Date hidden'!AW8="x","x",$AV$2-'Indicator Date hidden'!AW8)</f>
        <v>0</v>
      </c>
      <c r="AW7" s="25">
        <f>IF('Indicator Date hidden'!AX8="x","x",$AW$2-'Indicator Date hidden'!AX8)</f>
        <v>0</v>
      </c>
      <c r="AX7" s="25">
        <f>IF('Indicator Date hidden'!AY8="x","x",$AX$2-'Indicator Date hidden'!AY8)</f>
        <v>0</v>
      </c>
      <c r="AY7" s="25">
        <f>IF('Indicator Date hidden'!AZ8="x","x",$AY$2-'Indicator Date hidden'!AZ8)</f>
        <v>4</v>
      </c>
      <c r="AZ7" s="25">
        <f>IF('Indicator Date hidden'!BA8="x","x",$AZ$2-'Indicator Date hidden'!BA8)</f>
        <v>0</v>
      </c>
      <c r="BA7">
        <f t="shared" si="0"/>
        <v>12</v>
      </c>
      <c r="BB7" s="26">
        <f t="shared" si="1"/>
        <v>0.29268292682926828</v>
      </c>
      <c r="BC7">
        <f t="shared" si="2"/>
        <v>4</v>
      </c>
      <c r="BD7" s="26">
        <f t="shared" si="3"/>
        <v>1.1096890893733977</v>
      </c>
      <c r="BE7" s="28">
        <f t="shared" si="4"/>
        <v>0</v>
      </c>
    </row>
    <row r="8" spans="1:57" x14ac:dyDescent="0.35">
      <c r="A8" t="s">
        <v>9453</v>
      </c>
      <c r="B8" s="25">
        <f>IF('Indicator Date hidden'!C9="x","x",$B$2-'Indicator Date hidden'!C9)</f>
        <v>0</v>
      </c>
      <c r="C8" s="25">
        <f>IF('Indicator Date hidden'!D9="x","x",$C$2-'Indicator Date hidden'!D9)</f>
        <v>0</v>
      </c>
      <c r="D8" s="25">
        <f>IF('Indicator Date hidden'!E9="x","x",$D$2-'Indicator Date hidden'!E9)</f>
        <v>0</v>
      </c>
      <c r="E8" s="25">
        <f>IF('Indicator Date hidden'!F9="x","x",$E$2-'Indicator Date hidden'!F9)</f>
        <v>0</v>
      </c>
      <c r="F8" s="25">
        <f>IF('Indicator Date hidden'!G9="x","x",$F$2-'Indicator Date hidden'!G9)</f>
        <v>0</v>
      </c>
      <c r="G8" s="25">
        <f>IF('Indicator Date hidden'!H9="x","x",$G$2-'Indicator Date hidden'!H9)</f>
        <v>0</v>
      </c>
      <c r="H8" s="25">
        <f>IF('Indicator Date hidden'!I9="x","x",$H$2-'Indicator Date hidden'!I9)</f>
        <v>0</v>
      </c>
      <c r="I8" s="25">
        <f>IF('Indicator Date hidden'!J9="x","x",$I$2-'Indicator Date hidden'!J9)</f>
        <v>0</v>
      </c>
      <c r="J8" s="25">
        <f>IF('Indicator Date hidden'!K9="x","x",$J$2-'Indicator Date hidden'!K9)</f>
        <v>0</v>
      </c>
      <c r="K8" s="25">
        <f>IF('Indicator Date hidden'!L9="x","x",$K$2-'Indicator Date hidden'!L9)</f>
        <v>0</v>
      </c>
      <c r="L8" s="25">
        <f>IF('Indicator Date hidden'!M9="x","x",$L$2-'Indicator Date hidden'!M9)</f>
        <v>0</v>
      </c>
      <c r="M8" s="25">
        <f>IF('Indicator Date hidden'!N9="x","x",$M$2-'Indicator Date hidden'!N9)</f>
        <v>0</v>
      </c>
      <c r="N8" s="25">
        <f>IF('Indicator Date hidden'!O9="x","x",$N$2-'Indicator Date hidden'!O9)</f>
        <v>0</v>
      </c>
      <c r="O8" s="25">
        <f>IF('Indicator Date hidden'!P9="x","x",$O$2-'Indicator Date hidden'!P9)</f>
        <v>0</v>
      </c>
      <c r="P8" s="25">
        <f>IF('Indicator Date hidden'!Q9="x","x",$P$2-'Indicator Date hidden'!Q9)</f>
        <v>0</v>
      </c>
      <c r="Q8" s="25">
        <f>IF('Indicator Date hidden'!R9="x","x",$Q$2-'Indicator Date hidden'!R9)</f>
        <v>9</v>
      </c>
      <c r="R8" s="25">
        <f>IF('Indicator Date hidden'!S9="x","x",$R$2-'Indicator Date hidden'!S9)</f>
        <v>0</v>
      </c>
      <c r="S8" s="25">
        <f>IF('Indicator Date hidden'!T9="x","x",$S$2-'Indicator Date hidden'!T9)</f>
        <v>0</v>
      </c>
      <c r="T8" s="25">
        <f>IF('Indicator Date hidden'!U9="x","x",$T$2-'Indicator Date hidden'!U9)</f>
        <v>0</v>
      </c>
      <c r="U8" s="25">
        <f>IF('Indicator Date hidden'!V9="x","x",$U$2-'Indicator Date hidden'!V9)</f>
        <v>0</v>
      </c>
      <c r="V8" s="25">
        <f>IF('Indicator Date hidden'!W9="x","x",$V$2-'Indicator Date hidden'!W9)</f>
        <v>0</v>
      </c>
      <c r="W8" s="25">
        <f>IF('Indicator Date hidden'!X9="x","x",$W$2-'Indicator Date hidden'!X9)</f>
        <v>9</v>
      </c>
      <c r="X8" s="25">
        <f>IF('Indicator Date hidden'!Y9="x","x",$X$2-'Indicator Date hidden'!Y9)</f>
        <v>1</v>
      </c>
      <c r="Y8" s="25">
        <f>IF('Indicator Date hidden'!Z9="x","x",$Y$2-'Indicator Date hidden'!Z9)</f>
        <v>0</v>
      </c>
      <c r="Z8" s="25">
        <f>IF('Indicator Date hidden'!AA9="x","x",$Z$2-'Indicator Date hidden'!AA9)</f>
        <v>0</v>
      </c>
      <c r="AA8" s="25">
        <f>IF('Indicator Date hidden'!AB9="x","x",$AA$2-'Indicator Date hidden'!AB9)</f>
        <v>0</v>
      </c>
      <c r="AB8" s="25">
        <f>IF('Indicator Date hidden'!AC9="x","x",$AB$2-'Indicator Date hidden'!AC9)</f>
        <v>0</v>
      </c>
      <c r="AC8" s="25">
        <f>IF('Indicator Date hidden'!AD9="x","x",$AC$2-'Indicator Date hidden'!AD9)</f>
        <v>0</v>
      </c>
      <c r="AD8" s="25" t="str">
        <f>IF('Indicator Date hidden'!AE9="x","x",$AD$2-'Indicator Date hidden'!AE9)</f>
        <v>x</v>
      </c>
      <c r="AE8" s="25">
        <f>IF('Indicator Date hidden'!AF9="x","x",$AE$2-'Indicator Date hidden'!AF9)</f>
        <v>0</v>
      </c>
      <c r="AF8" s="25">
        <f>IF('Indicator Date hidden'!AG9="x","x",$AF$2-'Indicator Date hidden'!AG9)</f>
        <v>0</v>
      </c>
      <c r="AG8" s="25">
        <f>IF('Indicator Date hidden'!AH9="x","x",$AG$2-'Indicator Date hidden'!AH9)</f>
        <v>0</v>
      </c>
      <c r="AH8" s="25">
        <f>IF('Indicator Date hidden'!AI9="x","x",$AH$2-'Indicator Date hidden'!AI9)</f>
        <v>0</v>
      </c>
      <c r="AI8" s="25">
        <f>IF('Indicator Date hidden'!AJ9="x","x",$AI$2-'Indicator Date hidden'!AJ9)</f>
        <v>0</v>
      </c>
      <c r="AJ8" s="25" t="str">
        <f>IF('Indicator Date hidden'!AK9="x","x",$AJ$2-'Indicator Date hidden'!AK9)</f>
        <v>x</v>
      </c>
      <c r="AK8" s="25">
        <f>IF('Indicator Date hidden'!AL9="x","x",$AK$2-'Indicator Date hidden'!AL9)</f>
        <v>1</v>
      </c>
      <c r="AL8" s="25">
        <f>IF('Indicator Date hidden'!AM9="x","x",$AL$2-'Indicator Date hidden'!AM9)</f>
        <v>0</v>
      </c>
      <c r="AM8" s="25">
        <f>IF('Indicator Date hidden'!AN9="x","x",$AM$2-'Indicator Date hidden'!AN9)</f>
        <v>0</v>
      </c>
      <c r="AN8" s="25">
        <f>IF('Indicator Date hidden'!AO9="x","x",$AN$2-'Indicator Date hidden'!AO9)</f>
        <v>0</v>
      </c>
      <c r="AO8" s="25" t="str">
        <f>IF('Indicator Date hidden'!AP9="x","x",$AO$2-'Indicator Date hidden'!AP9)</f>
        <v>x</v>
      </c>
      <c r="AP8" s="25" t="str">
        <f>IF('Indicator Date hidden'!AQ9="x","x",$AP$2-'Indicator Date hidden'!AQ9)</f>
        <v>x</v>
      </c>
      <c r="AQ8" s="25">
        <f>IF('Indicator Date hidden'!AR9="x","x",$AQ$2-'Indicator Date hidden'!AR9)</f>
        <v>0</v>
      </c>
      <c r="AR8" s="25">
        <f>IF('Indicator Date hidden'!AS9="x","x",$AR$2-'Indicator Date hidden'!AS9)</f>
        <v>0</v>
      </c>
      <c r="AS8" s="25">
        <f>IF('Indicator Date hidden'!AT9="x","x",$AS$2-'Indicator Date hidden'!AT9)</f>
        <v>0</v>
      </c>
      <c r="AT8" s="25">
        <f>IF('Indicator Date hidden'!AU9="x","x",$AT$2-'Indicator Date hidden'!AU9)</f>
        <v>0</v>
      </c>
      <c r="AU8" s="25">
        <f>IF('Indicator Date hidden'!AV9="x","x",$AU$2-'Indicator Date hidden'!AV9)</f>
        <v>1</v>
      </c>
      <c r="AV8" s="25">
        <f>IF('Indicator Date hidden'!AW9="x","x",$AV$2-'Indicator Date hidden'!AW9)</f>
        <v>0</v>
      </c>
      <c r="AW8" s="25">
        <f>IF('Indicator Date hidden'!AX9="x","x",$AW$2-'Indicator Date hidden'!AX9)</f>
        <v>0</v>
      </c>
      <c r="AX8" s="25">
        <f>IF('Indicator Date hidden'!AY9="x","x",$AX$2-'Indicator Date hidden'!AY9)</f>
        <v>0</v>
      </c>
      <c r="AY8" s="25">
        <f>IF('Indicator Date hidden'!AZ9="x","x",$AY$2-'Indicator Date hidden'!AZ9)</f>
        <v>0</v>
      </c>
      <c r="AZ8" s="25">
        <f>IF('Indicator Date hidden'!BA9="x","x",$AZ$2-'Indicator Date hidden'!BA9)</f>
        <v>0</v>
      </c>
      <c r="BA8">
        <f t="shared" si="0"/>
        <v>21</v>
      </c>
      <c r="BB8" s="26">
        <f t="shared" si="1"/>
        <v>0.44680851063829785</v>
      </c>
      <c r="BC8">
        <f t="shared" si="2"/>
        <v>5</v>
      </c>
      <c r="BD8" s="26">
        <f t="shared" si="3"/>
        <v>1.8196154683596</v>
      </c>
      <c r="BE8" s="28">
        <f t="shared" si="4"/>
        <v>0</v>
      </c>
    </row>
    <row r="9" spans="1:57" x14ac:dyDescent="0.35">
      <c r="A9" t="s">
        <v>9454</v>
      </c>
      <c r="B9" s="25">
        <f>IF('Indicator Date hidden'!C10="x","x",$B$2-'Indicator Date hidden'!C10)</f>
        <v>0</v>
      </c>
      <c r="C9" s="25">
        <f>IF('Indicator Date hidden'!D10="x","x",$C$2-'Indicator Date hidden'!D10)</f>
        <v>0</v>
      </c>
      <c r="D9" s="25">
        <f>IF('Indicator Date hidden'!E10="x","x",$D$2-'Indicator Date hidden'!E10)</f>
        <v>0</v>
      </c>
      <c r="E9" s="25">
        <f>IF('Indicator Date hidden'!F10="x","x",$E$2-'Indicator Date hidden'!F10)</f>
        <v>0</v>
      </c>
      <c r="F9" s="25">
        <f>IF('Indicator Date hidden'!G10="x","x",$F$2-'Indicator Date hidden'!G10)</f>
        <v>0</v>
      </c>
      <c r="G9" s="25">
        <f>IF('Indicator Date hidden'!H10="x","x",$G$2-'Indicator Date hidden'!H10)</f>
        <v>0</v>
      </c>
      <c r="H9" s="25">
        <f>IF('Indicator Date hidden'!I10="x","x",$H$2-'Indicator Date hidden'!I10)</f>
        <v>0</v>
      </c>
      <c r="I9" s="25">
        <f>IF('Indicator Date hidden'!J10="x","x",$I$2-'Indicator Date hidden'!J10)</f>
        <v>0</v>
      </c>
      <c r="J9" s="25">
        <f>IF('Indicator Date hidden'!K10="x","x",$J$2-'Indicator Date hidden'!K10)</f>
        <v>0</v>
      </c>
      <c r="K9" s="25">
        <f>IF('Indicator Date hidden'!L10="x","x",$K$2-'Indicator Date hidden'!L10)</f>
        <v>0</v>
      </c>
      <c r="L9" s="25">
        <f>IF('Indicator Date hidden'!M10="x","x",$L$2-'Indicator Date hidden'!M10)</f>
        <v>0</v>
      </c>
      <c r="M9" s="25">
        <f>IF('Indicator Date hidden'!N10="x","x",$M$2-'Indicator Date hidden'!N10)</f>
        <v>0</v>
      </c>
      <c r="N9" s="25">
        <f>IF('Indicator Date hidden'!O10="x","x",$N$2-'Indicator Date hidden'!O10)</f>
        <v>0</v>
      </c>
      <c r="O9" s="25">
        <f>IF('Indicator Date hidden'!P10="x","x",$O$2-'Indicator Date hidden'!P10)</f>
        <v>0</v>
      </c>
      <c r="P9" s="25">
        <f>IF('Indicator Date hidden'!Q10="x","x",$P$2-'Indicator Date hidden'!Q10)</f>
        <v>0</v>
      </c>
      <c r="Q9" s="25">
        <f>IF('Indicator Date hidden'!R10="x","x",$Q$2-'Indicator Date hidden'!R10)</f>
        <v>4</v>
      </c>
      <c r="R9" s="25">
        <f>IF('Indicator Date hidden'!S10="x","x",$R$2-'Indicator Date hidden'!S10)</f>
        <v>0</v>
      </c>
      <c r="S9" s="25">
        <f>IF('Indicator Date hidden'!T10="x","x",$S$2-'Indicator Date hidden'!T10)</f>
        <v>0</v>
      </c>
      <c r="T9" s="25">
        <f>IF('Indicator Date hidden'!U10="x","x",$T$2-'Indicator Date hidden'!U10)</f>
        <v>0</v>
      </c>
      <c r="U9" s="25">
        <f>IF('Indicator Date hidden'!V10="x","x",$U$2-'Indicator Date hidden'!V10)</f>
        <v>0</v>
      </c>
      <c r="V9" s="25">
        <f>IF('Indicator Date hidden'!W10="x","x",$V$2-'Indicator Date hidden'!W10)</f>
        <v>0</v>
      </c>
      <c r="W9" s="25">
        <f>IF('Indicator Date hidden'!X10="x","x",$W$2-'Indicator Date hidden'!X10)</f>
        <v>4</v>
      </c>
      <c r="X9" s="25">
        <f>IF('Indicator Date hidden'!Y10="x","x",$X$2-'Indicator Date hidden'!Y10)</f>
        <v>1</v>
      </c>
      <c r="Y9" s="25">
        <f>IF('Indicator Date hidden'!Z10="x","x",$Y$2-'Indicator Date hidden'!Z10)</f>
        <v>0</v>
      </c>
      <c r="Z9" s="25">
        <f>IF('Indicator Date hidden'!AA10="x","x",$Z$2-'Indicator Date hidden'!AA10)</f>
        <v>0</v>
      </c>
      <c r="AA9" s="25">
        <f>IF('Indicator Date hidden'!AB10="x","x",$AA$2-'Indicator Date hidden'!AB10)</f>
        <v>0</v>
      </c>
      <c r="AB9" s="25">
        <f>IF('Indicator Date hidden'!AC10="x","x",$AB$2-'Indicator Date hidden'!AC10)</f>
        <v>0</v>
      </c>
      <c r="AC9" s="25">
        <f>IF('Indicator Date hidden'!AD10="x","x",$AC$2-'Indicator Date hidden'!AD10)</f>
        <v>0</v>
      </c>
      <c r="AD9" s="25" t="str">
        <f>IF('Indicator Date hidden'!AE10="x","x",$AD$2-'Indicator Date hidden'!AE10)</f>
        <v>x</v>
      </c>
      <c r="AE9" s="25">
        <f>IF('Indicator Date hidden'!AF10="x","x",$AE$2-'Indicator Date hidden'!AF10)</f>
        <v>0</v>
      </c>
      <c r="AF9" s="25">
        <f>IF('Indicator Date hidden'!AG10="x","x",$AF$2-'Indicator Date hidden'!AG10)</f>
        <v>0</v>
      </c>
      <c r="AG9" s="25">
        <f>IF('Indicator Date hidden'!AH10="x","x",$AG$2-'Indicator Date hidden'!AH10)</f>
        <v>0</v>
      </c>
      <c r="AH9" s="25">
        <f>IF('Indicator Date hidden'!AI10="x","x",$AH$2-'Indicator Date hidden'!AI10)</f>
        <v>0</v>
      </c>
      <c r="AI9" s="25">
        <f>IF('Indicator Date hidden'!AJ10="x","x",$AI$2-'Indicator Date hidden'!AJ10)</f>
        <v>0</v>
      </c>
      <c r="AJ9" s="25">
        <f>IF('Indicator Date hidden'!AK10="x","x",$AJ$2-'Indicator Date hidden'!AK10)</f>
        <v>1</v>
      </c>
      <c r="AK9" s="25">
        <f>IF('Indicator Date hidden'!AL10="x","x",$AK$2-'Indicator Date hidden'!AL10)</f>
        <v>1</v>
      </c>
      <c r="AL9" s="25">
        <f>IF('Indicator Date hidden'!AM10="x","x",$AL$2-'Indicator Date hidden'!AM10)</f>
        <v>0</v>
      </c>
      <c r="AM9" s="25">
        <f>IF('Indicator Date hidden'!AN10="x","x",$AM$2-'Indicator Date hidden'!AN10)</f>
        <v>0</v>
      </c>
      <c r="AN9" s="25">
        <f>IF('Indicator Date hidden'!AO10="x","x",$AN$2-'Indicator Date hidden'!AO10)</f>
        <v>0</v>
      </c>
      <c r="AO9" s="25">
        <f>IF('Indicator Date hidden'!AP10="x","x",$AO$2-'Indicator Date hidden'!AP10)</f>
        <v>0</v>
      </c>
      <c r="AP9" s="25">
        <f>IF('Indicator Date hidden'!AQ10="x","x",$AP$2-'Indicator Date hidden'!AQ10)</f>
        <v>0</v>
      </c>
      <c r="AQ9" s="25">
        <f>IF('Indicator Date hidden'!AR10="x","x",$AQ$2-'Indicator Date hidden'!AR10)</f>
        <v>4</v>
      </c>
      <c r="AR9" s="25">
        <f>IF('Indicator Date hidden'!AS10="x","x",$AR$2-'Indicator Date hidden'!AS10)</f>
        <v>0</v>
      </c>
      <c r="AS9" s="25">
        <f>IF('Indicator Date hidden'!AT10="x","x",$AS$2-'Indicator Date hidden'!AT10)</f>
        <v>0</v>
      </c>
      <c r="AT9" s="25">
        <f>IF('Indicator Date hidden'!AU10="x","x",$AT$2-'Indicator Date hidden'!AU10)</f>
        <v>0</v>
      </c>
      <c r="AU9" s="25">
        <f>IF('Indicator Date hidden'!AV10="x","x",$AU$2-'Indicator Date hidden'!AV10)</f>
        <v>3</v>
      </c>
      <c r="AV9" s="25">
        <f>IF('Indicator Date hidden'!AW10="x","x",$AV$2-'Indicator Date hidden'!AW10)</f>
        <v>0</v>
      </c>
      <c r="AW9" s="25">
        <f>IF('Indicator Date hidden'!AX10="x","x",$AW$2-'Indicator Date hidden'!AX10)</f>
        <v>0</v>
      </c>
      <c r="AX9" s="25">
        <f>IF('Indicator Date hidden'!AY10="x","x",$AX$2-'Indicator Date hidden'!AY10)</f>
        <v>0</v>
      </c>
      <c r="AY9" s="25">
        <f>IF('Indicator Date hidden'!AZ10="x","x",$AY$2-'Indicator Date hidden'!AZ10)</f>
        <v>0</v>
      </c>
      <c r="AZ9" s="25">
        <f>IF('Indicator Date hidden'!BA10="x","x",$AZ$2-'Indicator Date hidden'!BA10)</f>
        <v>0</v>
      </c>
      <c r="BA9">
        <f t="shared" si="0"/>
        <v>18</v>
      </c>
      <c r="BB9" s="26">
        <f t="shared" si="1"/>
        <v>0.36</v>
      </c>
      <c r="BC9">
        <f t="shared" si="2"/>
        <v>7</v>
      </c>
      <c r="BD9" s="26">
        <f t="shared" si="3"/>
        <v>1.034601372510205</v>
      </c>
      <c r="BE9" s="28">
        <f t="shared" si="4"/>
        <v>0</v>
      </c>
    </row>
    <row r="10" spans="1:57" x14ac:dyDescent="0.35">
      <c r="A10" t="s">
        <v>9460</v>
      </c>
      <c r="B10" s="25">
        <f>IF('Indicator Date hidden'!C11="x","x",$B$2-'Indicator Date hidden'!C11)</f>
        <v>0</v>
      </c>
      <c r="C10" s="25">
        <f>IF('Indicator Date hidden'!D11="x","x",$C$2-'Indicator Date hidden'!D11)</f>
        <v>0</v>
      </c>
      <c r="D10" s="25">
        <f>IF('Indicator Date hidden'!E11="x","x",$D$2-'Indicator Date hidden'!E11)</f>
        <v>0</v>
      </c>
      <c r="E10" s="25">
        <f>IF('Indicator Date hidden'!F11="x","x",$E$2-'Indicator Date hidden'!F11)</f>
        <v>0</v>
      </c>
      <c r="F10" s="25">
        <f>IF('Indicator Date hidden'!G11="x","x",$F$2-'Indicator Date hidden'!G11)</f>
        <v>0</v>
      </c>
      <c r="G10" s="25">
        <f>IF('Indicator Date hidden'!H11="x","x",$G$2-'Indicator Date hidden'!H11)</f>
        <v>0</v>
      </c>
      <c r="H10" s="25">
        <f>IF('Indicator Date hidden'!I11="x","x",$H$2-'Indicator Date hidden'!I11)</f>
        <v>0</v>
      </c>
      <c r="I10" s="25">
        <f>IF('Indicator Date hidden'!J11="x","x",$I$2-'Indicator Date hidden'!J11)</f>
        <v>0</v>
      </c>
      <c r="J10" s="25">
        <f>IF('Indicator Date hidden'!K11="x","x",$J$2-'Indicator Date hidden'!K11)</f>
        <v>0</v>
      </c>
      <c r="K10" s="25">
        <f>IF('Indicator Date hidden'!L11="x","x",$K$2-'Indicator Date hidden'!L11)</f>
        <v>0</v>
      </c>
      <c r="L10" s="25">
        <f>IF('Indicator Date hidden'!M11="x","x",$L$2-'Indicator Date hidden'!M11)</f>
        <v>0</v>
      </c>
      <c r="M10" s="25">
        <f>IF('Indicator Date hidden'!N11="x","x",$M$2-'Indicator Date hidden'!N11)</f>
        <v>0</v>
      </c>
      <c r="N10" s="25">
        <f>IF('Indicator Date hidden'!O11="x","x",$N$2-'Indicator Date hidden'!O11)</f>
        <v>0</v>
      </c>
      <c r="O10" s="25">
        <f>IF('Indicator Date hidden'!P11="x","x",$O$2-'Indicator Date hidden'!P11)</f>
        <v>0</v>
      </c>
      <c r="P10" s="25">
        <f>IF('Indicator Date hidden'!Q11="x","x",$P$2-'Indicator Date hidden'!Q11)</f>
        <v>0</v>
      </c>
      <c r="Q10" s="25" t="str">
        <f>IF('Indicator Date hidden'!R11="x","x",$Q$2-'Indicator Date hidden'!R11)</f>
        <v>x</v>
      </c>
      <c r="R10" s="25">
        <f>IF('Indicator Date hidden'!S11="x","x",$R$2-'Indicator Date hidden'!S11)</f>
        <v>0</v>
      </c>
      <c r="S10" s="25">
        <f>IF('Indicator Date hidden'!T11="x","x",$S$2-'Indicator Date hidden'!T11)</f>
        <v>0</v>
      </c>
      <c r="T10" s="25">
        <f>IF('Indicator Date hidden'!U11="x","x",$T$2-'Indicator Date hidden'!U11)</f>
        <v>0</v>
      </c>
      <c r="U10" s="25" t="str">
        <f>IF('Indicator Date hidden'!V11="x","x",$U$2-'Indicator Date hidden'!V11)</f>
        <v>x</v>
      </c>
      <c r="V10" s="25">
        <f>IF('Indicator Date hidden'!W11="x","x",$V$2-'Indicator Date hidden'!W11)</f>
        <v>0</v>
      </c>
      <c r="W10" s="25">
        <f>IF('Indicator Date hidden'!X11="x","x",$W$2-'Indicator Date hidden'!X11)</f>
        <v>7</v>
      </c>
      <c r="X10" s="25">
        <f>IF('Indicator Date hidden'!Y11="x","x",$X$2-'Indicator Date hidden'!Y11)</f>
        <v>3</v>
      </c>
      <c r="Y10" s="25">
        <f>IF('Indicator Date hidden'!Z11="x","x",$Y$2-'Indicator Date hidden'!Z11)</f>
        <v>0</v>
      </c>
      <c r="Z10" s="25">
        <f>IF('Indicator Date hidden'!AA11="x","x",$Z$2-'Indicator Date hidden'!AA11)</f>
        <v>0</v>
      </c>
      <c r="AA10" s="25">
        <f>IF('Indicator Date hidden'!AB11="x","x",$AA$2-'Indicator Date hidden'!AB11)</f>
        <v>1</v>
      </c>
      <c r="AB10" s="25">
        <f>IF('Indicator Date hidden'!AC11="x","x",$AB$2-'Indicator Date hidden'!AC11)</f>
        <v>0</v>
      </c>
      <c r="AC10" s="25">
        <f>IF('Indicator Date hidden'!AD11="x","x",$AC$2-'Indicator Date hidden'!AD11)</f>
        <v>0</v>
      </c>
      <c r="AD10" s="25" t="str">
        <f>IF('Indicator Date hidden'!AE11="x","x",$AD$2-'Indicator Date hidden'!AE11)</f>
        <v>x</v>
      </c>
      <c r="AE10" s="25">
        <f>IF('Indicator Date hidden'!AF11="x","x",$AE$2-'Indicator Date hidden'!AF11)</f>
        <v>0</v>
      </c>
      <c r="AF10" s="25">
        <f>IF('Indicator Date hidden'!AG11="x","x",$AF$2-'Indicator Date hidden'!AG11)</f>
        <v>3</v>
      </c>
      <c r="AG10" s="25">
        <f>IF('Indicator Date hidden'!AH11="x","x",$AG$2-'Indicator Date hidden'!AH11)</f>
        <v>0</v>
      </c>
      <c r="AH10" s="25">
        <f>IF('Indicator Date hidden'!AI11="x","x",$AH$2-'Indicator Date hidden'!AI11)</f>
        <v>0</v>
      </c>
      <c r="AI10" s="25">
        <f>IF('Indicator Date hidden'!AJ11="x","x",$AI$2-'Indicator Date hidden'!AJ11)</f>
        <v>0</v>
      </c>
      <c r="AJ10" s="25" t="str">
        <f>IF('Indicator Date hidden'!AK11="x","x",$AJ$2-'Indicator Date hidden'!AK11)</f>
        <v>x</v>
      </c>
      <c r="AK10" s="25">
        <f>IF('Indicator Date hidden'!AL11="x","x",$AK$2-'Indicator Date hidden'!AL11)</f>
        <v>1</v>
      </c>
      <c r="AL10" s="25">
        <f>IF('Indicator Date hidden'!AM11="x","x",$AL$2-'Indicator Date hidden'!AM11)</f>
        <v>0</v>
      </c>
      <c r="AM10" s="25">
        <f>IF('Indicator Date hidden'!AN11="x","x",$AM$2-'Indicator Date hidden'!AN11)</f>
        <v>0</v>
      </c>
      <c r="AN10" s="25">
        <f>IF('Indicator Date hidden'!AO11="x","x",$AN$2-'Indicator Date hidden'!AO11)</f>
        <v>0</v>
      </c>
      <c r="AO10" s="25">
        <f>IF('Indicator Date hidden'!AP11="x","x",$AO$2-'Indicator Date hidden'!AP11)</f>
        <v>0</v>
      </c>
      <c r="AP10" s="25" t="str">
        <f>IF('Indicator Date hidden'!AQ11="x","x",$AP$2-'Indicator Date hidden'!AQ11)</f>
        <v>x</v>
      </c>
      <c r="AQ10" s="25">
        <f>IF('Indicator Date hidden'!AR11="x","x",$AQ$2-'Indicator Date hidden'!AR11)</f>
        <v>0</v>
      </c>
      <c r="AR10" s="25">
        <f>IF('Indicator Date hidden'!AS11="x","x",$AR$2-'Indicator Date hidden'!AS11)</f>
        <v>0</v>
      </c>
      <c r="AS10" s="25">
        <f>IF('Indicator Date hidden'!AT11="x","x",$AS$2-'Indicator Date hidden'!AT11)</f>
        <v>0</v>
      </c>
      <c r="AT10" s="25">
        <f>IF('Indicator Date hidden'!AU11="x","x",$AT$2-'Indicator Date hidden'!AU11)</f>
        <v>0</v>
      </c>
      <c r="AU10" s="25" t="str">
        <f>IF('Indicator Date hidden'!AV11="x","x",$AU$2-'Indicator Date hidden'!AV11)</f>
        <v>x</v>
      </c>
      <c r="AV10" s="25">
        <f>IF('Indicator Date hidden'!AW11="x","x",$AV$2-'Indicator Date hidden'!AW11)</f>
        <v>0</v>
      </c>
      <c r="AW10" s="25">
        <f>IF('Indicator Date hidden'!AX11="x","x",$AW$2-'Indicator Date hidden'!AX11)</f>
        <v>0</v>
      </c>
      <c r="AX10" s="25">
        <f>IF('Indicator Date hidden'!AY11="x","x",$AX$2-'Indicator Date hidden'!AY11)</f>
        <v>0</v>
      </c>
      <c r="AY10" s="25">
        <f>IF('Indicator Date hidden'!AZ11="x","x",$AY$2-'Indicator Date hidden'!AZ11)</f>
        <v>0</v>
      </c>
      <c r="AZ10" s="25">
        <f>IF('Indicator Date hidden'!BA11="x","x",$AZ$2-'Indicator Date hidden'!BA11)</f>
        <v>0</v>
      </c>
      <c r="BA10">
        <f t="shared" si="0"/>
        <v>15</v>
      </c>
      <c r="BB10" s="26">
        <f t="shared" si="1"/>
        <v>0.33333333333333331</v>
      </c>
      <c r="BC10">
        <f t="shared" si="2"/>
        <v>5</v>
      </c>
      <c r="BD10" s="26">
        <f t="shared" si="3"/>
        <v>1.1925695879998879</v>
      </c>
      <c r="BE10" s="28">
        <f t="shared" si="4"/>
        <v>0</v>
      </c>
    </row>
    <row r="11" spans="1:57" x14ac:dyDescent="0.35">
      <c r="A11" t="s">
        <v>9462</v>
      </c>
      <c r="B11" s="25">
        <f>IF('Indicator Date hidden'!C12="x","x",$B$2-'Indicator Date hidden'!C12)</f>
        <v>0</v>
      </c>
      <c r="C11" s="25">
        <f>IF('Indicator Date hidden'!D12="x","x",$C$2-'Indicator Date hidden'!D12)</f>
        <v>0</v>
      </c>
      <c r="D11" s="25">
        <f>IF('Indicator Date hidden'!E12="x","x",$D$2-'Indicator Date hidden'!E12)</f>
        <v>0</v>
      </c>
      <c r="E11" s="25">
        <f>IF('Indicator Date hidden'!F12="x","x",$E$2-'Indicator Date hidden'!F12)</f>
        <v>0</v>
      </c>
      <c r="F11" s="25">
        <f>IF('Indicator Date hidden'!G12="x","x",$F$2-'Indicator Date hidden'!G12)</f>
        <v>0</v>
      </c>
      <c r="G11" s="25">
        <f>IF('Indicator Date hidden'!H12="x","x",$G$2-'Indicator Date hidden'!H12)</f>
        <v>0</v>
      </c>
      <c r="H11" s="25">
        <f>IF('Indicator Date hidden'!I12="x","x",$H$2-'Indicator Date hidden'!I12)</f>
        <v>0</v>
      </c>
      <c r="I11" s="25">
        <f>IF('Indicator Date hidden'!J12="x","x",$I$2-'Indicator Date hidden'!J12)</f>
        <v>0</v>
      </c>
      <c r="J11" s="25">
        <f>IF('Indicator Date hidden'!K12="x","x",$J$2-'Indicator Date hidden'!K12)</f>
        <v>0</v>
      </c>
      <c r="K11" s="25">
        <f>IF('Indicator Date hidden'!L12="x","x",$K$2-'Indicator Date hidden'!L12)</f>
        <v>0</v>
      </c>
      <c r="L11" s="25">
        <f>IF('Indicator Date hidden'!M12="x","x",$L$2-'Indicator Date hidden'!M12)</f>
        <v>0</v>
      </c>
      <c r="M11" s="25">
        <f>IF('Indicator Date hidden'!N12="x","x",$M$2-'Indicator Date hidden'!N12)</f>
        <v>0</v>
      </c>
      <c r="N11" s="25">
        <f>IF('Indicator Date hidden'!O12="x","x",$N$2-'Indicator Date hidden'!O12)</f>
        <v>0</v>
      </c>
      <c r="O11" s="25">
        <f>IF('Indicator Date hidden'!P12="x","x",$O$2-'Indicator Date hidden'!P12)</f>
        <v>0</v>
      </c>
      <c r="P11" s="25">
        <f>IF('Indicator Date hidden'!Q12="x","x",$P$2-'Indicator Date hidden'!Q12)</f>
        <v>0</v>
      </c>
      <c r="Q11" s="25" t="str">
        <f>IF('Indicator Date hidden'!R12="x","x",$Q$2-'Indicator Date hidden'!R12)</f>
        <v>x</v>
      </c>
      <c r="R11" s="25">
        <f>IF('Indicator Date hidden'!S12="x","x",$R$2-'Indicator Date hidden'!S12)</f>
        <v>0</v>
      </c>
      <c r="S11" s="25">
        <f>IF('Indicator Date hidden'!T12="x","x",$S$2-'Indicator Date hidden'!T12)</f>
        <v>0</v>
      </c>
      <c r="T11" s="25">
        <f>IF('Indicator Date hidden'!U12="x","x",$T$2-'Indicator Date hidden'!U12)</f>
        <v>0</v>
      </c>
      <c r="U11" s="25" t="str">
        <f>IF('Indicator Date hidden'!V12="x","x",$U$2-'Indicator Date hidden'!V12)</f>
        <v>x</v>
      </c>
      <c r="V11" s="25">
        <f>IF('Indicator Date hidden'!W12="x","x",$V$2-'Indicator Date hidden'!W12)</f>
        <v>0</v>
      </c>
      <c r="W11" s="25" t="str">
        <f>IF('Indicator Date hidden'!X12="x","x",$W$2-'Indicator Date hidden'!X12)</f>
        <v>x</v>
      </c>
      <c r="X11" s="25">
        <f>IF('Indicator Date hidden'!Y12="x","x",$X$2-'Indicator Date hidden'!Y12)</f>
        <v>3</v>
      </c>
      <c r="Y11" s="25">
        <f>IF('Indicator Date hidden'!Z12="x","x",$Y$2-'Indicator Date hidden'!Z12)</f>
        <v>0</v>
      </c>
      <c r="Z11" s="25">
        <f>IF('Indicator Date hidden'!AA12="x","x",$Z$2-'Indicator Date hidden'!AA12)</f>
        <v>0</v>
      </c>
      <c r="AA11" s="25" t="str">
        <f>IF('Indicator Date hidden'!AB12="x","x",$AA$2-'Indicator Date hidden'!AB12)</f>
        <v>x</v>
      </c>
      <c r="AB11" s="25">
        <f>IF('Indicator Date hidden'!AC12="x","x",$AB$2-'Indicator Date hidden'!AC12)</f>
        <v>0</v>
      </c>
      <c r="AC11" s="25">
        <f>IF('Indicator Date hidden'!AD12="x","x",$AC$2-'Indicator Date hidden'!AD12)</f>
        <v>0</v>
      </c>
      <c r="AD11" s="25" t="str">
        <f>IF('Indicator Date hidden'!AE12="x","x",$AD$2-'Indicator Date hidden'!AE12)</f>
        <v>x</v>
      </c>
      <c r="AE11" s="25">
        <f>IF('Indicator Date hidden'!AF12="x","x",$AE$2-'Indicator Date hidden'!AF12)</f>
        <v>0</v>
      </c>
      <c r="AF11" s="25">
        <f>IF('Indicator Date hidden'!AG12="x","x",$AF$2-'Indicator Date hidden'!AG12)</f>
        <v>1</v>
      </c>
      <c r="AG11" s="25">
        <f>IF('Indicator Date hidden'!AH12="x","x",$AG$2-'Indicator Date hidden'!AH12)</f>
        <v>0</v>
      </c>
      <c r="AH11" s="25">
        <f>IF('Indicator Date hidden'!AI12="x","x",$AH$2-'Indicator Date hidden'!AI12)</f>
        <v>0</v>
      </c>
      <c r="AI11" s="25">
        <f>IF('Indicator Date hidden'!AJ12="x","x",$AI$2-'Indicator Date hidden'!AJ12)</f>
        <v>0</v>
      </c>
      <c r="AJ11" s="25" t="str">
        <f>IF('Indicator Date hidden'!AK12="x","x",$AJ$2-'Indicator Date hidden'!AK12)</f>
        <v>x</v>
      </c>
      <c r="AK11" s="25">
        <f>IF('Indicator Date hidden'!AL12="x","x",$AK$2-'Indicator Date hidden'!AL12)</f>
        <v>1</v>
      </c>
      <c r="AL11" s="25">
        <f>IF('Indicator Date hidden'!AM12="x","x",$AL$2-'Indicator Date hidden'!AM12)</f>
        <v>0</v>
      </c>
      <c r="AM11" s="25">
        <f>IF('Indicator Date hidden'!AN12="x","x",$AM$2-'Indicator Date hidden'!AN12)</f>
        <v>0</v>
      </c>
      <c r="AN11" s="25">
        <f>IF('Indicator Date hidden'!AO12="x","x",$AN$2-'Indicator Date hidden'!AO12)</f>
        <v>0</v>
      </c>
      <c r="AO11" s="25">
        <f>IF('Indicator Date hidden'!AP12="x","x",$AO$2-'Indicator Date hidden'!AP12)</f>
        <v>0</v>
      </c>
      <c r="AP11" s="25">
        <f>IF('Indicator Date hidden'!AQ12="x","x",$AP$2-'Indicator Date hidden'!AQ12)</f>
        <v>0</v>
      </c>
      <c r="AQ11" s="25">
        <f>IF('Indicator Date hidden'!AR12="x","x",$AQ$2-'Indicator Date hidden'!AR12)</f>
        <v>0</v>
      </c>
      <c r="AR11" s="25">
        <f>IF('Indicator Date hidden'!AS12="x","x",$AR$2-'Indicator Date hidden'!AS12)</f>
        <v>0</v>
      </c>
      <c r="AS11" s="25">
        <f>IF('Indicator Date hidden'!AT12="x","x",$AS$2-'Indicator Date hidden'!AT12)</f>
        <v>0</v>
      </c>
      <c r="AT11" s="25">
        <f>IF('Indicator Date hidden'!AU12="x","x",$AT$2-'Indicator Date hidden'!AU12)</f>
        <v>0</v>
      </c>
      <c r="AU11" s="25" t="str">
        <f>IF('Indicator Date hidden'!AV12="x","x",$AU$2-'Indicator Date hidden'!AV12)</f>
        <v>x</v>
      </c>
      <c r="AV11" s="25">
        <f>IF('Indicator Date hidden'!AW12="x","x",$AV$2-'Indicator Date hidden'!AW12)</f>
        <v>0</v>
      </c>
      <c r="AW11" s="25">
        <f>IF('Indicator Date hidden'!AX12="x","x",$AW$2-'Indicator Date hidden'!AX12)</f>
        <v>0</v>
      </c>
      <c r="AX11" s="25">
        <f>IF('Indicator Date hidden'!AY12="x","x",$AX$2-'Indicator Date hidden'!AY12)</f>
        <v>0</v>
      </c>
      <c r="AY11" s="25">
        <f>IF('Indicator Date hidden'!AZ12="x","x",$AY$2-'Indicator Date hidden'!AZ12)</f>
        <v>0</v>
      </c>
      <c r="AZ11" s="25">
        <f>IF('Indicator Date hidden'!BA12="x","x",$AZ$2-'Indicator Date hidden'!BA12)</f>
        <v>0</v>
      </c>
      <c r="BA11">
        <f t="shared" si="0"/>
        <v>5</v>
      </c>
      <c r="BB11" s="26">
        <f t="shared" si="1"/>
        <v>0.11363636363636363</v>
      </c>
      <c r="BC11">
        <f t="shared" si="2"/>
        <v>3</v>
      </c>
      <c r="BD11" s="26">
        <f t="shared" si="3"/>
        <v>0.48691557467337615</v>
      </c>
      <c r="BE11" s="28">
        <f t="shared" si="4"/>
        <v>0</v>
      </c>
    </row>
    <row r="12" spans="1:57" x14ac:dyDescent="0.35">
      <c r="A12" t="s">
        <v>9464</v>
      </c>
      <c r="B12" s="25">
        <f>IF('Indicator Date hidden'!C13="x","x",$B$2-'Indicator Date hidden'!C13)</f>
        <v>0</v>
      </c>
      <c r="C12" s="25">
        <f>IF('Indicator Date hidden'!D13="x","x",$C$2-'Indicator Date hidden'!D13)</f>
        <v>0</v>
      </c>
      <c r="D12" s="25">
        <f>IF('Indicator Date hidden'!E13="x","x",$D$2-'Indicator Date hidden'!E13)</f>
        <v>0</v>
      </c>
      <c r="E12" s="25">
        <f>IF('Indicator Date hidden'!F13="x","x",$E$2-'Indicator Date hidden'!F13)</f>
        <v>0</v>
      </c>
      <c r="F12" s="25">
        <f>IF('Indicator Date hidden'!G13="x","x",$F$2-'Indicator Date hidden'!G13)</f>
        <v>0</v>
      </c>
      <c r="G12" s="25">
        <f>IF('Indicator Date hidden'!H13="x","x",$G$2-'Indicator Date hidden'!H13)</f>
        <v>0</v>
      </c>
      <c r="H12" s="25">
        <f>IF('Indicator Date hidden'!I13="x","x",$H$2-'Indicator Date hidden'!I13)</f>
        <v>0</v>
      </c>
      <c r="I12" s="25">
        <f>IF('Indicator Date hidden'!J13="x","x",$I$2-'Indicator Date hidden'!J13)</f>
        <v>0</v>
      </c>
      <c r="J12" s="25">
        <f>IF('Indicator Date hidden'!K13="x","x",$J$2-'Indicator Date hidden'!K13)</f>
        <v>0</v>
      </c>
      <c r="K12" s="25">
        <f>IF('Indicator Date hidden'!L13="x","x",$K$2-'Indicator Date hidden'!L13)</f>
        <v>0</v>
      </c>
      <c r="L12" s="25">
        <f>IF('Indicator Date hidden'!M13="x","x",$L$2-'Indicator Date hidden'!M13)</f>
        <v>0</v>
      </c>
      <c r="M12" s="25">
        <f>IF('Indicator Date hidden'!N13="x","x",$M$2-'Indicator Date hidden'!N13)</f>
        <v>0</v>
      </c>
      <c r="N12" s="25">
        <f>IF('Indicator Date hidden'!O13="x","x",$N$2-'Indicator Date hidden'!O13)</f>
        <v>0</v>
      </c>
      <c r="O12" s="25">
        <f>IF('Indicator Date hidden'!P13="x","x",$O$2-'Indicator Date hidden'!P13)</f>
        <v>0</v>
      </c>
      <c r="P12" s="25">
        <f>IF('Indicator Date hidden'!Q13="x","x",$P$2-'Indicator Date hidden'!Q13)</f>
        <v>0</v>
      </c>
      <c r="Q12" s="25">
        <f>IF('Indicator Date hidden'!R13="x","x",$Q$2-'Indicator Date hidden'!R13)</f>
        <v>8</v>
      </c>
      <c r="R12" s="25">
        <f>IF('Indicator Date hidden'!S13="x","x",$R$2-'Indicator Date hidden'!S13)</f>
        <v>0</v>
      </c>
      <c r="S12" s="25">
        <f>IF('Indicator Date hidden'!T13="x","x",$S$2-'Indicator Date hidden'!T13)</f>
        <v>0</v>
      </c>
      <c r="T12" s="25">
        <f>IF('Indicator Date hidden'!U13="x","x",$T$2-'Indicator Date hidden'!U13)</f>
        <v>0</v>
      </c>
      <c r="U12" s="25">
        <f>IF('Indicator Date hidden'!V13="x","x",$U$2-'Indicator Date hidden'!V13)</f>
        <v>0</v>
      </c>
      <c r="V12" s="25">
        <f>IF('Indicator Date hidden'!W13="x","x",$V$2-'Indicator Date hidden'!W13)</f>
        <v>0</v>
      </c>
      <c r="W12" s="25">
        <f>IF('Indicator Date hidden'!X13="x","x",$W$2-'Indicator Date hidden'!X13)</f>
        <v>1</v>
      </c>
      <c r="X12" s="25">
        <f>IF('Indicator Date hidden'!Y13="x","x",$X$2-'Indicator Date hidden'!Y13)</f>
        <v>1</v>
      </c>
      <c r="Y12" s="25">
        <f>IF('Indicator Date hidden'!Z13="x","x",$Y$2-'Indicator Date hidden'!Z13)</f>
        <v>0</v>
      </c>
      <c r="Z12" s="25">
        <f>IF('Indicator Date hidden'!AA13="x","x",$Z$2-'Indicator Date hidden'!AA13)</f>
        <v>0</v>
      </c>
      <c r="AA12" s="25">
        <f>IF('Indicator Date hidden'!AB13="x","x",$AA$2-'Indicator Date hidden'!AB13)</f>
        <v>0</v>
      </c>
      <c r="AB12" s="25">
        <f>IF('Indicator Date hidden'!AC13="x","x",$AB$2-'Indicator Date hidden'!AC13)</f>
        <v>0</v>
      </c>
      <c r="AC12" s="25">
        <f>IF('Indicator Date hidden'!AD13="x","x",$AC$2-'Indicator Date hidden'!AD13)</f>
        <v>0</v>
      </c>
      <c r="AD12" s="25">
        <f>IF('Indicator Date hidden'!AE13="x","x",$AD$2-'Indicator Date hidden'!AE13)</f>
        <v>0</v>
      </c>
      <c r="AE12" s="25">
        <f>IF('Indicator Date hidden'!AF13="x","x",$AE$2-'Indicator Date hidden'!AF13)</f>
        <v>0</v>
      </c>
      <c r="AF12" s="25">
        <f>IF('Indicator Date hidden'!AG13="x","x",$AF$2-'Indicator Date hidden'!AG13)</f>
        <v>5</v>
      </c>
      <c r="AG12" s="25">
        <f>IF('Indicator Date hidden'!AH13="x","x",$AG$2-'Indicator Date hidden'!AH13)</f>
        <v>0</v>
      </c>
      <c r="AH12" s="25">
        <f>IF('Indicator Date hidden'!AI13="x","x",$AH$2-'Indicator Date hidden'!AI13)</f>
        <v>0</v>
      </c>
      <c r="AI12" s="25">
        <f>IF('Indicator Date hidden'!AJ13="x","x",$AI$2-'Indicator Date hidden'!AJ13)</f>
        <v>0</v>
      </c>
      <c r="AJ12" s="25">
        <f>IF('Indicator Date hidden'!AK13="x","x",$AJ$2-'Indicator Date hidden'!AK13)</f>
        <v>1</v>
      </c>
      <c r="AK12" s="25">
        <f>IF('Indicator Date hidden'!AL13="x","x",$AK$2-'Indicator Date hidden'!AL13)</f>
        <v>1</v>
      </c>
      <c r="AL12" s="25">
        <f>IF('Indicator Date hidden'!AM13="x","x",$AL$2-'Indicator Date hidden'!AM13)</f>
        <v>0</v>
      </c>
      <c r="AM12" s="25">
        <f>IF('Indicator Date hidden'!AN13="x","x",$AM$2-'Indicator Date hidden'!AN13)</f>
        <v>0</v>
      </c>
      <c r="AN12" s="25">
        <f>IF('Indicator Date hidden'!AO13="x","x",$AN$2-'Indicator Date hidden'!AO13)</f>
        <v>0</v>
      </c>
      <c r="AO12" s="25" t="str">
        <f>IF('Indicator Date hidden'!AP13="x","x",$AO$2-'Indicator Date hidden'!AP13)</f>
        <v>x</v>
      </c>
      <c r="AP12" s="25" t="str">
        <f>IF('Indicator Date hidden'!AQ13="x","x",$AP$2-'Indicator Date hidden'!AQ13)</f>
        <v>x</v>
      </c>
      <c r="AQ12" s="25" t="str">
        <f>IF('Indicator Date hidden'!AR13="x","x",$AQ$2-'Indicator Date hidden'!AR13)</f>
        <v>x</v>
      </c>
      <c r="AR12" s="25">
        <f>IF('Indicator Date hidden'!AS13="x","x",$AR$2-'Indicator Date hidden'!AS13)</f>
        <v>0</v>
      </c>
      <c r="AS12" s="25">
        <f>IF('Indicator Date hidden'!AT13="x","x",$AS$2-'Indicator Date hidden'!AT13)</f>
        <v>0</v>
      </c>
      <c r="AT12" s="25">
        <f>IF('Indicator Date hidden'!AU13="x","x",$AT$2-'Indicator Date hidden'!AU13)</f>
        <v>0</v>
      </c>
      <c r="AU12" s="25">
        <f>IF('Indicator Date hidden'!AV13="x","x",$AU$2-'Indicator Date hidden'!AV13)</f>
        <v>0</v>
      </c>
      <c r="AV12" s="25">
        <f>IF('Indicator Date hidden'!AW13="x","x",$AV$2-'Indicator Date hidden'!AW13)</f>
        <v>0</v>
      </c>
      <c r="AW12" s="25">
        <f>IF('Indicator Date hidden'!AX13="x","x",$AW$2-'Indicator Date hidden'!AX13)</f>
        <v>0</v>
      </c>
      <c r="AX12" s="25">
        <f>IF('Indicator Date hidden'!AY13="x","x",$AX$2-'Indicator Date hidden'!AY13)</f>
        <v>0</v>
      </c>
      <c r="AY12" s="25">
        <f>IF('Indicator Date hidden'!AZ13="x","x",$AY$2-'Indicator Date hidden'!AZ13)</f>
        <v>0</v>
      </c>
      <c r="AZ12" s="25">
        <f>IF('Indicator Date hidden'!BA13="x","x",$AZ$2-'Indicator Date hidden'!BA13)</f>
        <v>0</v>
      </c>
      <c r="BA12">
        <f t="shared" si="0"/>
        <v>17</v>
      </c>
      <c r="BB12" s="26">
        <f t="shared" si="1"/>
        <v>0.35416666666666669</v>
      </c>
      <c r="BC12">
        <f t="shared" si="2"/>
        <v>6</v>
      </c>
      <c r="BD12" s="26">
        <f t="shared" si="3"/>
        <v>1.346129998262509</v>
      </c>
      <c r="BE12" s="28">
        <f t="shared" si="4"/>
        <v>0</v>
      </c>
    </row>
    <row r="13" spans="1:57" x14ac:dyDescent="0.35">
      <c r="A13" t="s">
        <v>9475</v>
      </c>
      <c r="B13" s="25">
        <f>IF('Indicator Date hidden'!C14="x","x",$B$2-'Indicator Date hidden'!C14)</f>
        <v>0</v>
      </c>
      <c r="C13" s="25">
        <f>IF('Indicator Date hidden'!D14="x","x",$C$2-'Indicator Date hidden'!D14)</f>
        <v>0</v>
      </c>
      <c r="D13" s="25">
        <f>IF('Indicator Date hidden'!E14="x","x",$D$2-'Indicator Date hidden'!E14)</f>
        <v>0</v>
      </c>
      <c r="E13" s="25">
        <f>IF('Indicator Date hidden'!F14="x","x",$E$2-'Indicator Date hidden'!F14)</f>
        <v>0</v>
      </c>
      <c r="F13" s="25">
        <f>IF('Indicator Date hidden'!G14="x","x",$F$2-'Indicator Date hidden'!G14)</f>
        <v>0</v>
      </c>
      <c r="G13" s="25">
        <f>IF('Indicator Date hidden'!H14="x","x",$G$2-'Indicator Date hidden'!H14)</f>
        <v>0</v>
      </c>
      <c r="H13" s="25">
        <f>IF('Indicator Date hidden'!I14="x","x",$H$2-'Indicator Date hidden'!I14)</f>
        <v>0</v>
      </c>
      <c r="I13" s="25">
        <f>IF('Indicator Date hidden'!J14="x","x",$I$2-'Indicator Date hidden'!J14)</f>
        <v>0</v>
      </c>
      <c r="J13" s="25">
        <f>IF('Indicator Date hidden'!K14="x","x",$J$2-'Indicator Date hidden'!K14)</f>
        <v>0</v>
      </c>
      <c r="K13" s="25">
        <f>IF('Indicator Date hidden'!L14="x","x",$K$2-'Indicator Date hidden'!L14)</f>
        <v>0</v>
      </c>
      <c r="L13" s="25">
        <f>IF('Indicator Date hidden'!M14="x","x",$L$2-'Indicator Date hidden'!M14)</f>
        <v>0</v>
      </c>
      <c r="M13" s="25">
        <f>IF('Indicator Date hidden'!N14="x","x",$M$2-'Indicator Date hidden'!N14)</f>
        <v>0</v>
      </c>
      <c r="N13" s="25">
        <f>IF('Indicator Date hidden'!O14="x","x",$N$2-'Indicator Date hidden'!O14)</f>
        <v>0</v>
      </c>
      <c r="O13" s="25">
        <f>IF('Indicator Date hidden'!P14="x","x",$O$2-'Indicator Date hidden'!P14)</f>
        <v>0</v>
      </c>
      <c r="P13" s="25">
        <f>IF('Indicator Date hidden'!Q14="x","x",$P$2-'Indicator Date hidden'!Q14)</f>
        <v>0</v>
      </c>
      <c r="Q13" s="25" t="str">
        <f>IF('Indicator Date hidden'!R14="x","x",$Q$2-'Indicator Date hidden'!R14)</f>
        <v>x</v>
      </c>
      <c r="R13" s="25">
        <f>IF('Indicator Date hidden'!S14="x","x",$R$2-'Indicator Date hidden'!S14)</f>
        <v>0</v>
      </c>
      <c r="S13" s="25">
        <f>IF('Indicator Date hidden'!T14="x","x",$S$2-'Indicator Date hidden'!T14)</f>
        <v>0</v>
      </c>
      <c r="T13" s="25">
        <f>IF('Indicator Date hidden'!U14="x","x",$T$2-'Indicator Date hidden'!U14)</f>
        <v>0</v>
      </c>
      <c r="U13" s="25" t="str">
        <f>IF('Indicator Date hidden'!V14="x","x",$U$2-'Indicator Date hidden'!V14)</f>
        <v>x</v>
      </c>
      <c r="V13" s="25">
        <f>IF('Indicator Date hidden'!W14="x","x",$V$2-'Indicator Date hidden'!W14)</f>
        <v>0</v>
      </c>
      <c r="W13" s="25" t="str">
        <f>IF('Indicator Date hidden'!X14="x","x",$W$2-'Indicator Date hidden'!X14)</f>
        <v>x</v>
      </c>
      <c r="X13" s="25">
        <f>IF('Indicator Date hidden'!Y14="x","x",$X$2-'Indicator Date hidden'!Y14)</f>
        <v>6</v>
      </c>
      <c r="Y13" s="25">
        <f>IF('Indicator Date hidden'!Z14="x","x",$Y$2-'Indicator Date hidden'!Z14)</f>
        <v>0</v>
      </c>
      <c r="Z13" s="25">
        <f>IF('Indicator Date hidden'!AA14="x","x",$Z$2-'Indicator Date hidden'!AA14)</f>
        <v>0</v>
      </c>
      <c r="AA13" s="25">
        <f>IF('Indicator Date hidden'!AB14="x","x",$AA$2-'Indicator Date hidden'!AB14)</f>
        <v>1</v>
      </c>
      <c r="AB13" s="25">
        <f>IF('Indicator Date hidden'!AC14="x","x",$AB$2-'Indicator Date hidden'!AC14)</f>
        <v>0</v>
      </c>
      <c r="AC13" s="25">
        <f>IF('Indicator Date hidden'!AD14="x","x",$AC$2-'Indicator Date hidden'!AD14)</f>
        <v>0</v>
      </c>
      <c r="AD13" s="25" t="str">
        <f>IF('Indicator Date hidden'!AE14="x","x",$AD$2-'Indicator Date hidden'!AE14)</f>
        <v>x</v>
      </c>
      <c r="AE13" s="25">
        <f>IF('Indicator Date hidden'!AF14="x","x",$AE$2-'Indicator Date hidden'!AF14)</f>
        <v>0</v>
      </c>
      <c r="AF13" s="25" t="str">
        <f>IF('Indicator Date hidden'!AG14="x","x",$AF$2-'Indicator Date hidden'!AG14)</f>
        <v>x</v>
      </c>
      <c r="AG13" s="25">
        <f>IF('Indicator Date hidden'!AH14="x","x",$AG$2-'Indicator Date hidden'!AH14)</f>
        <v>0</v>
      </c>
      <c r="AH13" s="25">
        <f>IF('Indicator Date hidden'!AI14="x","x",$AH$2-'Indicator Date hidden'!AI14)</f>
        <v>0</v>
      </c>
      <c r="AI13" s="25">
        <f>IF('Indicator Date hidden'!AJ14="x","x",$AI$2-'Indicator Date hidden'!AJ14)</f>
        <v>0</v>
      </c>
      <c r="AJ13" s="25" t="str">
        <f>IF('Indicator Date hidden'!AK14="x","x",$AJ$2-'Indicator Date hidden'!AK14)</f>
        <v>x</v>
      </c>
      <c r="AK13" s="25">
        <f>IF('Indicator Date hidden'!AL14="x","x",$AK$2-'Indicator Date hidden'!AL14)</f>
        <v>1</v>
      </c>
      <c r="AL13" s="25">
        <f>IF('Indicator Date hidden'!AM14="x","x",$AL$2-'Indicator Date hidden'!AM14)</f>
        <v>0</v>
      </c>
      <c r="AM13" s="25">
        <f>IF('Indicator Date hidden'!AN14="x","x",$AM$2-'Indicator Date hidden'!AN14)</f>
        <v>0</v>
      </c>
      <c r="AN13" s="25">
        <f>IF('Indicator Date hidden'!AO14="x","x",$AN$2-'Indicator Date hidden'!AO14)</f>
        <v>0</v>
      </c>
      <c r="AO13" s="25">
        <f>IF('Indicator Date hidden'!AP14="x","x",$AO$2-'Indicator Date hidden'!AP14)</f>
        <v>0</v>
      </c>
      <c r="AP13" s="25">
        <f>IF('Indicator Date hidden'!AQ14="x","x",$AP$2-'Indicator Date hidden'!AQ14)</f>
        <v>0</v>
      </c>
      <c r="AQ13" s="25" t="str">
        <f>IF('Indicator Date hidden'!AR14="x","x",$AQ$2-'Indicator Date hidden'!AR14)</f>
        <v>x</v>
      </c>
      <c r="AR13" s="25">
        <f>IF('Indicator Date hidden'!AS14="x","x",$AR$2-'Indicator Date hidden'!AS14)</f>
        <v>0</v>
      </c>
      <c r="AS13" s="25">
        <f>IF('Indicator Date hidden'!AT14="x","x",$AS$2-'Indicator Date hidden'!AT14)</f>
        <v>0</v>
      </c>
      <c r="AT13" s="25">
        <f>IF('Indicator Date hidden'!AU14="x","x",$AT$2-'Indicator Date hidden'!AU14)</f>
        <v>0</v>
      </c>
      <c r="AU13" s="25" t="str">
        <f>IF('Indicator Date hidden'!AV14="x","x",$AU$2-'Indicator Date hidden'!AV14)</f>
        <v>x</v>
      </c>
      <c r="AV13" s="25">
        <f>IF('Indicator Date hidden'!AW14="x","x",$AV$2-'Indicator Date hidden'!AW14)</f>
        <v>0</v>
      </c>
      <c r="AW13" s="25">
        <f>IF('Indicator Date hidden'!AX14="x","x",$AW$2-'Indicator Date hidden'!AX14)</f>
        <v>0</v>
      </c>
      <c r="AX13" s="25">
        <f>IF('Indicator Date hidden'!AY14="x","x",$AX$2-'Indicator Date hidden'!AY14)</f>
        <v>0</v>
      </c>
      <c r="AY13" s="25">
        <f>IF('Indicator Date hidden'!AZ14="x","x",$AY$2-'Indicator Date hidden'!AZ14)</f>
        <v>0</v>
      </c>
      <c r="AZ13" s="25">
        <f>IF('Indicator Date hidden'!BA14="x","x",$AZ$2-'Indicator Date hidden'!BA14)</f>
        <v>0</v>
      </c>
      <c r="BA13">
        <f t="shared" si="0"/>
        <v>8</v>
      </c>
      <c r="BB13" s="26">
        <f t="shared" si="1"/>
        <v>0.18604651162790697</v>
      </c>
      <c r="BC13">
        <f t="shared" si="2"/>
        <v>3</v>
      </c>
      <c r="BD13" s="26">
        <f t="shared" si="3"/>
        <v>0.92147036075157907</v>
      </c>
      <c r="BE13" s="28">
        <f t="shared" si="4"/>
        <v>0</v>
      </c>
    </row>
    <row r="14" spans="1:57" x14ac:dyDescent="0.35">
      <c r="A14" t="s">
        <v>9473</v>
      </c>
      <c r="B14" s="25">
        <f>IF('Indicator Date hidden'!C15="x","x",$B$2-'Indicator Date hidden'!C15)</f>
        <v>0</v>
      </c>
      <c r="C14" s="25">
        <f>IF('Indicator Date hidden'!D15="x","x",$C$2-'Indicator Date hidden'!D15)</f>
        <v>0</v>
      </c>
      <c r="D14" s="25">
        <f>IF('Indicator Date hidden'!E15="x","x",$D$2-'Indicator Date hidden'!E15)</f>
        <v>0</v>
      </c>
      <c r="E14" s="25">
        <f>IF('Indicator Date hidden'!F15="x","x",$E$2-'Indicator Date hidden'!F15)</f>
        <v>0</v>
      </c>
      <c r="F14" s="25">
        <f>IF('Indicator Date hidden'!G15="x","x",$F$2-'Indicator Date hidden'!G15)</f>
        <v>0</v>
      </c>
      <c r="G14" s="25">
        <f>IF('Indicator Date hidden'!H15="x","x",$G$2-'Indicator Date hidden'!H15)</f>
        <v>0</v>
      </c>
      <c r="H14" s="25">
        <f>IF('Indicator Date hidden'!I15="x","x",$H$2-'Indicator Date hidden'!I15)</f>
        <v>0</v>
      </c>
      <c r="I14" s="25">
        <f>IF('Indicator Date hidden'!J15="x","x",$I$2-'Indicator Date hidden'!J15)</f>
        <v>0</v>
      </c>
      <c r="J14" s="25">
        <f>IF('Indicator Date hidden'!K15="x","x",$J$2-'Indicator Date hidden'!K15)</f>
        <v>0</v>
      </c>
      <c r="K14" s="25">
        <f>IF('Indicator Date hidden'!L15="x","x",$K$2-'Indicator Date hidden'!L15)</f>
        <v>0</v>
      </c>
      <c r="L14" s="25">
        <f>IF('Indicator Date hidden'!M15="x","x",$L$2-'Indicator Date hidden'!M15)</f>
        <v>0</v>
      </c>
      <c r="M14" s="25">
        <f>IF('Indicator Date hidden'!N15="x","x",$M$2-'Indicator Date hidden'!N15)</f>
        <v>0</v>
      </c>
      <c r="N14" s="25">
        <f>IF('Indicator Date hidden'!O15="x","x",$N$2-'Indicator Date hidden'!O15)</f>
        <v>0</v>
      </c>
      <c r="O14" s="25">
        <f>IF('Indicator Date hidden'!P15="x","x",$O$2-'Indicator Date hidden'!P15)</f>
        <v>0</v>
      </c>
      <c r="P14" s="25">
        <f>IF('Indicator Date hidden'!Q15="x","x",$P$2-'Indicator Date hidden'!Q15)</f>
        <v>0</v>
      </c>
      <c r="Q14" s="25" t="str">
        <f>IF('Indicator Date hidden'!R15="x","x",$Q$2-'Indicator Date hidden'!R15)</f>
        <v>x</v>
      </c>
      <c r="R14" s="25">
        <f>IF('Indicator Date hidden'!S15="x","x",$R$2-'Indicator Date hidden'!S15)</f>
        <v>0</v>
      </c>
      <c r="S14" s="25">
        <f>IF('Indicator Date hidden'!T15="x","x",$S$2-'Indicator Date hidden'!T15)</f>
        <v>0</v>
      </c>
      <c r="T14" s="25">
        <f>IF('Indicator Date hidden'!U15="x","x",$T$2-'Indicator Date hidden'!U15)</f>
        <v>0</v>
      </c>
      <c r="U14" s="25" t="str">
        <f>IF('Indicator Date hidden'!V15="x","x",$U$2-'Indicator Date hidden'!V15)</f>
        <v>x</v>
      </c>
      <c r="V14" s="25">
        <f>IF('Indicator Date hidden'!W15="x","x",$V$2-'Indicator Date hidden'!W15)</f>
        <v>0</v>
      </c>
      <c r="W14" s="25" t="str">
        <f>IF('Indicator Date hidden'!X15="x","x",$W$2-'Indicator Date hidden'!X15)</f>
        <v>x</v>
      </c>
      <c r="X14" s="25">
        <f>IF('Indicator Date hidden'!Y15="x","x",$X$2-'Indicator Date hidden'!Y15)</f>
        <v>2</v>
      </c>
      <c r="Y14" s="25">
        <f>IF('Indicator Date hidden'!Z15="x","x",$Y$2-'Indicator Date hidden'!Z15)</f>
        <v>0</v>
      </c>
      <c r="Z14" s="25">
        <f>IF('Indicator Date hidden'!AA15="x","x",$Z$2-'Indicator Date hidden'!AA15)</f>
        <v>0</v>
      </c>
      <c r="AA14" s="25" t="str">
        <f>IF('Indicator Date hidden'!AB15="x","x",$AA$2-'Indicator Date hidden'!AB15)</f>
        <v>x</v>
      </c>
      <c r="AB14" s="25">
        <f>IF('Indicator Date hidden'!AC15="x","x",$AB$2-'Indicator Date hidden'!AC15)</f>
        <v>0</v>
      </c>
      <c r="AC14" s="25">
        <f>IF('Indicator Date hidden'!AD15="x","x",$AC$2-'Indicator Date hidden'!AD15)</f>
        <v>0</v>
      </c>
      <c r="AD14" s="25" t="str">
        <f>IF('Indicator Date hidden'!AE15="x","x",$AD$2-'Indicator Date hidden'!AE15)</f>
        <v>x</v>
      </c>
      <c r="AE14" s="25">
        <f>IF('Indicator Date hidden'!AF15="x","x",$AE$2-'Indicator Date hidden'!AF15)</f>
        <v>0</v>
      </c>
      <c r="AF14" s="25" t="str">
        <f>IF('Indicator Date hidden'!AG15="x","x",$AF$2-'Indicator Date hidden'!AG15)</f>
        <v>x</v>
      </c>
      <c r="AG14" s="25">
        <f>IF('Indicator Date hidden'!AH15="x","x",$AG$2-'Indicator Date hidden'!AH15)</f>
        <v>0</v>
      </c>
      <c r="AH14" s="25">
        <f>IF('Indicator Date hidden'!AI15="x","x",$AH$2-'Indicator Date hidden'!AI15)</f>
        <v>0</v>
      </c>
      <c r="AI14" s="25">
        <f>IF('Indicator Date hidden'!AJ15="x","x",$AI$2-'Indicator Date hidden'!AJ15)</f>
        <v>0</v>
      </c>
      <c r="AJ14" s="25" t="str">
        <f>IF('Indicator Date hidden'!AK15="x","x",$AJ$2-'Indicator Date hidden'!AK15)</f>
        <v>x</v>
      </c>
      <c r="AK14" s="25">
        <f>IF('Indicator Date hidden'!AL15="x","x",$AK$2-'Indicator Date hidden'!AL15)</f>
        <v>1</v>
      </c>
      <c r="AL14" s="25">
        <f>IF('Indicator Date hidden'!AM15="x","x",$AL$2-'Indicator Date hidden'!AM15)</f>
        <v>0</v>
      </c>
      <c r="AM14" s="25">
        <f>IF('Indicator Date hidden'!AN15="x","x",$AM$2-'Indicator Date hidden'!AN15)</f>
        <v>0</v>
      </c>
      <c r="AN14" s="25">
        <f>IF('Indicator Date hidden'!AO15="x","x",$AN$2-'Indicator Date hidden'!AO15)</f>
        <v>0</v>
      </c>
      <c r="AO14" s="25">
        <f>IF('Indicator Date hidden'!AP15="x","x",$AO$2-'Indicator Date hidden'!AP15)</f>
        <v>0</v>
      </c>
      <c r="AP14" s="25">
        <f>IF('Indicator Date hidden'!AQ15="x","x",$AP$2-'Indicator Date hidden'!AQ15)</f>
        <v>0</v>
      </c>
      <c r="AQ14" s="25">
        <f>IF('Indicator Date hidden'!AR15="x","x",$AQ$2-'Indicator Date hidden'!AR15)</f>
        <v>4</v>
      </c>
      <c r="AR14" s="25">
        <f>IF('Indicator Date hidden'!AS15="x","x",$AR$2-'Indicator Date hidden'!AS15)</f>
        <v>0</v>
      </c>
      <c r="AS14" s="25">
        <f>IF('Indicator Date hidden'!AT15="x","x",$AS$2-'Indicator Date hidden'!AT15)</f>
        <v>0</v>
      </c>
      <c r="AT14" s="25">
        <f>IF('Indicator Date hidden'!AU15="x","x",$AT$2-'Indicator Date hidden'!AU15)</f>
        <v>0</v>
      </c>
      <c r="AU14" s="25">
        <f>IF('Indicator Date hidden'!AV15="x","x",$AU$2-'Indicator Date hidden'!AV15)</f>
        <v>4</v>
      </c>
      <c r="AV14" s="25">
        <f>IF('Indicator Date hidden'!AW15="x","x",$AV$2-'Indicator Date hidden'!AW15)</f>
        <v>0</v>
      </c>
      <c r="AW14" s="25">
        <f>IF('Indicator Date hidden'!AX15="x","x",$AW$2-'Indicator Date hidden'!AX15)</f>
        <v>0</v>
      </c>
      <c r="AX14" s="25">
        <f>IF('Indicator Date hidden'!AY15="x","x",$AX$2-'Indicator Date hidden'!AY15)</f>
        <v>0</v>
      </c>
      <c r="AY14" s="25">
        <f>IF('Indicator Date hidden'!AZ15="x","x",$AY$2-'Indicator Date hidden'!AZ15)</f>
        <v>0</v>
      </c>
      <c r="AZ14" s="25">
        <f>IF('Indicator Date hidden'!BA15="x","x",$AZ$2-'Indicator Date hidden'!BA15)</f>
        <v>0</v>
      </c>
      <c r="BA14">
        <f t="shared" si="0"/>
        <v>11</v>
      </c>
      <c r="BB14" s="26">
        <f t="shared" si="1"/>
        <v>0.25</v>
      </c>
      <c r="BC14">
        <f t="shared" si="2"/>
        <v>4</v>
      </c>
      <c r="BD14" s="26">
        <f t="shared" si="3"/>
        <v>0.882274951990076</v>
      </c>
      <c r="BE14" s="28">
        <f t="shared" si="4"/>
        <v>0</v>
      </c>
    </row>
    <row r="15" spans="1:57" x14ac:dyDescent="0.35">
      <c r="A15" t="s">
        <v>9470</v>
      </c>
      <c r="B15" s="25">
        <f>IF('Indicator Date hidden'!C16="x","x",$B$2-'Indicator Date hidden'!C16)</f>
        <v>0</v>
      </c>
      <c r="C15" s="25">
        <f>IF('Indicator Date hidden'!D16="x","x",$C$2-'Indicator Date hidden'!D16)</f>
        <v>0</v>
      </c>
      <c r="D15" s="25">
        <f>IF('Indicator Date hidden'!E16="x","x",$D$2-'Indicator Date hidden'!E16)</f>
        <v>0</v>
      </c>
      <c r="E15" s="25">
        <f>IF('Indicator Date hidden'!F16="x","x",$E$2-'Indicator Date hidden'!F16)</f>
        <v>0</v>
      </c>
      <c r="F15" s="25">
        <f>IF('Indicator Date hidden'!G16="x","x",$F$2-'Indicator Date hidden'!G16)</f>
        <v>0</v>
      </c>
      <c r="G15" s="25">
        <f>IF('Indicator Date hidden'!H16="x","x",$G$2-'Indicator Date hidden'!H16)</f>
        <v>0</v>
      </c>
      <c r="H15" s="25">
        <f>IF('Indicator Date hidden'!I16="x","x",$H$2-'Indicator Date hidden'!I16)</f>
        <v>0</v>
      </c>
      <c r="I15" s="25">
        <f>IF('Indicator Date hidden'!J16="x","x",$I$2-'Indicator Date hidden'!J16)</f>
        <v>0</v>
      </c>
      <c r="J15" s="25">
        <f>IF('Indicator Date hidden'!K16="x","x",$J$2-'Indicator Date hidden'!K16)</f>
        <v>0</v>
      </c>
      <c r="K15" s="25">
        <f>IF('Indicator Date hidden'!L16="x","x",$K$2-'Indicator Date hidden'!L16)</f>
        <v>0</v>
      </c>
      <c r="L15" s="25">
        <f>IF('Indicator Date hidden'!M16="x","x",$L$2-'Indicator Date hidden'!M16)</f>
        <v>0</v>
      </c>
      <c r="M15" s="25">
        <f>IF('Indicator Date hidden'!N16="x","x",$M$2-'Indicator Date hidden'!N16)</f>
        <v>0</v>
      </c>
      <c r="N15" s="25">
        <f>IF('Indicator Date hidden'!O16="x","x",$N$2-'Indicator Date hidden'!O16)</f>
        <v>0</v>
      </c>
      <c r="O15" s="25">
        <f>IF('Indicator Date hidden'!P16="x","x",$O$2-'Indicator Date hidden'!P16)</f>
        <v>0</v>
      </c>
      <c r="P15" s="25">
        <f>IF('Indicator Date hidden'!Q16="x","x",$P$2-'Indicator Date hidden'!Q16)</f>
        <v>0</v>
      </c>
      <c r="Q15" s="25">
        <f>IF('Indicator Date hidden'!R16="x","x",$Q$2-'Indicator Date hidden'!R16)</f>
        <v>3</v>
      </c>
      <c r="R15" s="25">
        <f>IF('Indicator Date hidden'!S16="x","x",$R$2-'Indicator Date hidden'!S16)</f>
        <v>0</v>
      </c>
      <c r="S15" s="25">
        <f>IF('Indicator Date hidden'!T16="x","x",$S$2-'Indicator Date hidden'!T16)</f>
        <v>0</v>
      </c>
      <c r="T15" s="25">
        <f>IF('Indicator Date hidden'!U16="x","x",$T$2-'Indicator Date hidden'!U16)</f>
        <v>0</v>
      </c>
      <c r="U15" s="25">
        <f>IF('Indicator Date hidden'!V16="x","x",$U$2-'Indicator Date hidden'!V16)</f>
        <v>0</v>
      </c>
      <c r="V15" s="25">
        <f>IF('Indicator Date hidden'!W16="x","x",$V$2-'Indicator Date hidden'!W16)</f>
        <v>0</v>
      </c>
      <c r="W15" s="25">
        <f>IF('Indicator Date hidden'!X16="x","x",$W$2-'Indicator Date hidden'!X16)</f>
        <v>0</v>
      </c>
      <c r="X15" s="25">
        <f>IF('Indicator Date hidden'!Y16="x","x",$X$2-'Indicator Date hidden'!Y16)</f>
        <v>3</v>
      </c>
      <c r="Y15" s="25">
        <f>IF('Indicator Date hidden'!Z16="x","x",$Y$2-'Indicator Date hidden'!Z16)</f>
        <v>0</v>
      </c>
      <c r="Z15" s="25">
        <f>IF('Indicator Date hidden'!AA16="x","x",$Z$2-'Indicator Date hidden'!AA16)</f>
        <v>0</v>
      </c>
      <c r="AA15" s="25">
        <f>IF('Indicator Date hidden'!AB16="x","x",$AA$2-'Indicator Date hidden'!AB16)</f>
        <v>0</v>
      </c>
      <c r="AB15" s="25">
        <f>IF('Indicator Date hidden'!AC16="x","x",$AB$2-'Indicator Date hidden'!AC16)</f>
        <v>0</v>
      </c>
      <c r="AC15" s="25">
        <f>IF('Indicator Date hidden'!AD16="x","x",$AC$2-'Indicator Date hidden'!AD16)</f>
        <v>0</v>
      </c>
      <c r="AD15" s="25">
        <f>IF('Indicator Date hidden'!AE16="x","x",$AD$2-'Indicator Date hidden'!AE16)</f>
        <v>0</v>
      </c>
      <c r="AE15" s="25">
        <f>IF('Indicator Date hidden'!AF16="x","x",$AE$2-'Indicator Date hidden'!AF16)</f>
        <v>0</v>
      </c>
      <c r="AF15" s="25">
        <f>IF('Indicator Date hidden'!AG16="x","x",$AF$2-'Indicator Date hidden'!AG16)</f>
        <v>3</v>
      </c>
      <c r="AG15" s="25">
        <f>IF('Indicator Date hidden'!AH16="x","x",$AG$2-'Indicator Date hidden'!AH16)</f>
        <v>0</v>
      </c>
      <c r="AH15" s="25">
        <f>IF('Indicator Date hidden'!AI16="x","x",$AH$2-'Indicator Date hidden'!AI16)</f>
        <v>0</v>
      </c>
      <c r="AI15" s="25">
        <f>IF('Indicator Date hidden'!AJ16="x","x",$AI$2-'Indicator Date hidden'!AJ16)</f>
        <v>0</v>
      </c>
      <c r="AJ15" s="25">
        <f>IF('Indicator Date hidden'!AK16="x","x",$AJ$2-'Indicator Date hidden'!AK16)</f>
        <v>1</v>
      </c>
      <c r="AK15" s="25">
        <f>IF('Indicator Date hidden'!AL16="x","x",$AK$2-'Indicator Date hidden'!AL16)</f>
        <v>1</v>
      </c>
      <c r="AL15" s="25">
        <f>IF('Indicator Date hidden'!AM16="x","x",$AL$2-'Indicator Date hidden'!AM16)</f>
        <v>0</v>
      </c>
      <c r="AM15" s="25">
        <f>IF('Indicator Date hidden'!AN16="x","x",$AM$2-'Indicator Date hidden'!AN16)</f>
        <v>0</v>
      </c>
      <c r="AN15" s="25">
        <f>IF('Indicator Date hidden'!AO16="x","x",$AN$2-'Indicator Date hidden'!AO16)</f>
        <v>0</v>
      </c>
      <c r="AO15" s="25">
        <f>IF('Indicator Date hidden'!AP16="x","x",$AO$2-'Indicator Date hidden'!AP16)</f>
        <v>0</v>
      </c>
      <c r="AP15" s="25">
        <f>IF('Indicator Date hidden'!AQ16="x","x",$AP$2-'Indicator Date hidden'!AQ16)</f>
        <v>0</v>
      </c>
      <c r="AQ15" s="25">
        <f>IF('Indicator Date hidden'!AR16="x","x",$AQ$2-'Indicator Date hidden'!AR16)</f>
        <v>0</v>
      </c>
      <c r="AR15" s="25">
        <f>IF('Indicator Date hidden'!AS16="x","x",$AR$2-'Indicator Date hidden'!AS16)</f>
        <v>0</v>
      </c>
      <c r="AS15" s="25">
        <f>IF('Indicator Date hidden'!AT16="x","x",$AS$2-'Indicator Date hidden'!AT16)</f>
        <v>0</v>
      </c>
      <c r="AT15" s="25">
        <f>IF('Indicator Date hidden'!AU16="x","x",$AT$2-'Indicator Date hidden'!AU16)</f>
        <v>0</v>
      </c>
      <c r="AU15" s="25">
        <f>IF('Indicator Date hidden'!AV16="x","x",$AU$2-'Indicator Date hidden'!AV16)</f>
        <v>1</v>
      </c>
      <c r="AV15" s="25">
        <f>IF('Indicator Date hidden'!AW16="x","x",$AV$2-'Indicator Date hidden'!AW16)</f>
        <v>0</v>
      </c>
      <c r="AW15" s="25">
        <f>IF('Indicator Date hidden'!AX16="x","x",$AW$2-'Indicator Date hidden'!AX16)</f>
        <v>0</v>
      </c>
      <c r="AX15" s="25">
        <f>IF('Indicator Date hidden'!AY16="x","x",$AX$2-'Indicator Date hidden'!AY16)</f>
        <v>0</v>
      </c>
      <c r="AY15" s="25">
        <f>IF('Indicator Date hidden'!AZ16="x","x",$AY$2-'Indicator Date hidden'!AZ16)</f>
        <v>0</v>
      </c>
      <c r="AZ15" s="25">
        <f>IF('Indicator Date hidden'!BA16="x","x",$AZ$2-'Indicator Date hidden'!BA16)</f>
        <v>0</v>
      </c>
      <c r="BA15">
        <f t="shared" si="0"/>
        <v>12</v>
      </c>
      <c r="BB15" s="26">
        <f t="shared" si="1"/>
        <v>0.23529411764705882</v>
      </c>
      <c r="BC15">
        <f t="shared" si="2"/>
        <v>6</v>
      </c>
      <c r="BD15" s="26">
        <f t="shared" si="3"/>
        <v>0.72998080270534449</v>
      </c>
      <c r="BE15" s="28">
        <f t="shared" si="4"/>
        <v>0</v>
      </c>
    </row>
    <row r="16" spans="1:57" x14ac:dyDescent="0.35">
      <c r="A16" t="s">
        <v>9487</v>
      </c>
      <c r="B16" s="25">
        <f>IF('Indicator Date hidden'!C17="x","x",$B$2-'Indicator Date hidden'!C17)</f>
        <v>0</v>
      </c>
      <c r="C16" s="25">
        <f>IF('Indicator Date hidden'!D17="x","x",$C$2-'Indicator Date hidden'!D17)</f>
        <v>0</v>
      </c>
      <c r="D16" s="25">
        <f>IF('Indicator Date hidden'!E17="x","x",$D$2-'Indicator Date hidden'!E17)</f>
        <v>0</v>
      </c>
      <c r="E16" s="25">
        <f>IF('Indicator Date hidden'!F17="x","x",$E$2-'Indicator Date hidden'!F17)</f>
        <v>0</v>
      </c>
      <c r="F16" s="25">
        <f>IF('Indicator Date hidden'!G17="x","x",$F$2-'Indicator Date hidden'!G17)</f>
        <v>0</v>
      </c>
      <c r="G16" s="25">
        <f>IF('Indicator Date hidden'!H17="x","x",$G$2-'Indicator Date hidden'!H17)</f>
        <v>0</v>
      </c>
      <c r="H16" s="25">
        <f>IF('Indicator Date hidden'!I17="x","x",$H$2-'Indicator Date hidden'!I17)</f>
        <v>0</v>
      </c>
      <c r="I16" s="25">
        <f>IF('Indicator Date hidden'!J17="x","x",$I$2-'Indicator Date hidden'!J17)</f>
        <v>0</v>
      </c>
      <c r="J16" s="25">
        <f>IF('Indicator Date hidden'!K17="x","x",$J$2-'Indicator Date hidden'!K17)</f>
        <v>0</v>
      </c>
      <c r="K16" s="25">
        <f>IF('Indicator Date hidden'!L17="x","x",$K$2-'Indicator Date hidden'!L17)</f>
        <v>0</v>
      </c>
      <c r="L16" s="25">
        <f>IF('Indicator Date hidden'!M17="x","x",$L$2-'Indicator Date hidden'!M17)</f>
        <v>0</v>
      </c>
      <c r="M16" s="25">
        <f>IF('Indicator Date hidden'!N17="x","x",$M$2-'Indicator Date hidden'!N17)</f>
        <v>0</v>
      </c>
      <c r="N16" s="25">
        <f>IF('Indicator Date hidden'!O17="x","x",$N$2-'Indicator Date hidden'!O17)</f>
        <v>0</v>
      </c>
      <c r="O16" s="25">
        <f>IF('Indicator Date hidden'!P17="x","x",$O$2-'Indicator Date hidden'!P17)</f>
        <v>0</v>
      </c>
      <c r="P16" s="25">
        <f>IF('Indicator Date hidden'!Q17="x","x",$P$2-'Indicator Date hidden'!Q17)</f>
        <v>0</v>
      </c>
      <c r="Q16" s="25">
        <f>IF('Indicator Date hidden'!R17="x","x",$Q$2-'Indicator Date hidden'!R17)</f>
        <v>2</v>
      </c>
      <c r="R16" s="25">
        <f>IF('Indicator Date hidden'!S17="x","x",$R$2-'Indicator Date hidden'!S17)</f>
        <v>0</v>
      </c>
      <c r="S16" s="25">
        <f>IF('Indicator Date hidden'!T17="x","x",$S$2-'Indicator Date hidden'!T17)</f>
        <v>0</v>
      </c>
      <c r="T16" s="25">
        <f>IF('Indicator Date hidden'!U17="x","x",$T$2-'Indicator Date hidden'!U17)</f>
        <v>0</v>
      </c>
      <c r="U16" s="25" t="str">
        <f>IF('Indicator Date hidden'!V17="x","x",$U$2-'Indicator Date hidden'!V17)</f>
        <v>x</v>
      </c>
      <c r="V16" s="25">
        <f>IF('Indicator Date hidden'!W17="x","x",$V$2-'Indicator Date hidden'!W17)</f>
        <v>0</v>
      </c>
      <c r="W16" s="25">
        <f>IF('Indicator Date hidden'!X17="x","x",$W$2-'Indicator Date hidden'!X17)</f>
        <v>1</v>
      </c>
      <c r="X16" s="25">
        <f>IF('Indicator Date hidden'!Y17="x","x",$X$2-'Indicator Date hidden'!Y17)</f>
        <v>4</v>
      </c>
      <c r="Y16" s="25">
        <f>IF('Indicator Date hidden'!Z17="x","x",$Y$2-'Indicator Date hidden'!Z17)</f>
        <v>0</v>
      </c>
      <c r="Z16" s="25">
        <f>IF('Indicator Date hidden'!AA17="x","x",$Z$2-'Indicator Date hidden'!AA17)</f>
        <v>0</v>
      </c>
      <c r="AA16" s="25">
        <f>IF('Indicator Date hidden'!AB17="x","x",$AA$2-'Indicator Date hidden'!AB17)</f>
        <v>1</v>
      </c>
      <c r="AB16" s="25">
        <f>IF('Indicator Date hidden'!AC17="x","x",$AB$2-'Indicator Date hidden'!AC17)</f>
        <v>0</v>
      </c>
      <c r="AC16" s="25">
        <f>IF('Indicator Date hidden'!AD17="x","x",$AC$2-'Indicator Date hidden'!AD17)</f>
        <v>0</v>
      </c>
      <c r="AD16" s="25" t="str">
        <f>IF('Indicator Date hidden'!AE17="x","x",$AD$2-'Indicator Date hidden'!AE17)</f>
        <v>x</v>
      </c>
      <c r="AE16" s="25">
        <f>IF('Indicator Date hidden'!AF17="x","x",$AE$2-'Indicator Date hidden'!AF17)</f>
        <v>0</v>
      </c>
      <c r="AF16" s="25" t="str">
        <f>IF('Indicator Date hidden'!AG17="x","x",$AF$2-'Indicator Date hidden'!AG17)</f>
        <v>x</v>
      </c>
      <c r="AG16" s="25">
        <f>IF('Indicator Date hidden'!AH17="x","x",$AG$2-'Indicator Date hidden'!AH17)</f>
        <v>0</v>
      </c>
      <c r="AH16" s="25">
        <f>IF('Indicator Date hidden'!AI17="x","x",$AH$2-'Indicator Date hidden'!AI17)</f>
        <v>0</v>
      </c>
      <c r="AI16" s="25">
        <f>IF('Indicator Date hidden'!AJ17="x","x",$AI$2-'Indicator Date hidden'!AJ17)</f>
        <v>0</v>
      </c>
      <c r="AJ16" s="25" t="str">
        <f>IF('Indicator Date hidden'!AK17="x","x",$AJ$2-'Indicator Date hidden'!AK17)</f>
        <v>x</v>
      </c>
      <c r="AK16" s="25">
        <f>IF('Indicator Date hidden'!AL17="x","x",$AK$2-'Indicator Date hidden'!AL17)</f>
        <v>1</v>
      </c>
      <c r="AL16" s="25">
        <f>IF('Indicator Date hidden'!AM17="x","x",$AL$2-'Indicator Date hidden'!AM17)</f>
        <v>0</v>
      </c>
      <c r="AM16" s="25">
        <f>IF('Indicator Date hidden'!AN17="x","x",$AM$2-'Indicator Date hidden'!AN17)</f>
        <v>0</v>
      </c>
      <c r="AN16" s="25">
        <f>IF('Indicator Date hidden'!AO17="x","x",$AN$2-'Indicator Date hidden'!AO17)</f>
        <v>0</v>
      </c>
      <c r="AO16" s="25">
        <f>IF('Indicator Date hidden'!AP17="x","x",$AO$2-'Indicator Date hidden'!AP17)</f>
        <v>0</v>
      </c>
      <c r="AP16" s="25">
        <f>IF('Indicator Date hidden'!AQ17="x","x",$AP$2-'Indicator Date hidden'!AQ17)</f>
        <v>0</v>
      </c>
      <c r="AQ16" s="25">
        <f>IF('Indicator Date hidden'!AR17="x","x",$AQ$2-'Indicator Date hidden'!AR17)</f>
        <v>4</v>
      </c>
      <c r="AR16" s="25">
        <f>IF('Indicator Date hidden'!AS17="x","x",$AR$2-'Indicator Date hidden'!AS17)</f>
        <v>0</v>
      </c>
      <c r="AS16" s="25">
        <f>IF('Indicator Date hidden'!AT17="x","x",$AS$2-'Indicator Date hidden'!AT17)</f>
        <v>0</v>
      </c>
      <c r="AT16" s="25">
        <f>IF('Indicator Date hidden'!AU17="x","x",$AT$2-'Indicator Date hidden'!AU17)</f>
        <v>0</v>
      </c>
      <c r="AU16" s="25" t="str">
        <f>IF('Indicator Date hidden'!AV17="x","x",$AU$2-'Indicator Date hidden'!AV17)</f>
        <v>x</v>
      </c>
      <c r="AV16" s="25">
        <f>IF('Indicator Date hidden'!AW17="x","x",$AV$2-'Indicator Date hidden'!AW17)</f>
        <v>0</v>
      </c>
      <c r="AW16" s="25">
        <f>IF('Indicator Date hidden'!AX17="x","x",$AW$2-'Indicator Date hidden'!AX17)</f>
        <v>0</v>
      </c>
      <c r="AX16" s="25">
        <f>IF('Indicator Date hidden'!AY17="x","x",$AX$2-'Indicator Date hidden'!AY17)</f>
        <v>0</v>
      </c>
      <c r="AY16" s="25">
        <f>IF('Indicator Date hidden'!AZ17="x","x",$AY$2-'Indicator Date hidden'!AZ17)</f>
        <v>0</v>
      </c>
      <c r="AZ16" s="25">
        <f>IF('Indicator Date hidden'!BA17="x","x",$AZ$2-'Indicator Date hidden'!BA17)</f>
        <v>0</v>
      </c>
      <c r="BA16">
        <f t="shared" si="0"/>
        <v>13</v>
      </c>
      <c r="BB16" s="26">
        <f t="shared" si="1"/>
        <v>0.28260869565217389</v>
      </c>
      <c r="BC16">
        <f t="shared" si="2"/>
        <v>6</v>
      </c>
      <c r="BD16" s="26">
        <f t="shared" si="3"/>
        <v>0.87633236394549452</v>
      </c>
      <c r="BE16" s="28">
        <f t="shared" si="4"/>
        <v>0</v>
      </c>
    </row>
    <row r="17" spans="1:57" x14ac:dyDescent="0.35">
      <c r="A17" t="s">
        <v>9478</v>
      </c>
      <c r="B17" s="25">
        <f>IF('Indicator Date hidden'!C18="x","x",$B$2-'Indicator Date hidden'!C18)</f>
        <v>0</v>
      </c>
      <c r="C17" s="25">
        <f>IF('Indicator Date hidden'!D18="x","x",$C$2-'Indicator Date hidden'!D18)</f>
        <v>0</v>
      </c>
      <c r="D17" s="25">
        <f>IF('Indicator Date hidden'!E18="x","x",$D$2-'Indicator Date hidden'!E18)</f>
        <v>0</v>
      </c>
      <c r="E17" s="25">
        <f>IF('Indicator Date hidden'!F18="x","x",$E$2-'Indicator Date hidden'!F18)</f>
        <v>0</v>
      </c>
      <c r="F17" s="25">
        <f>IF('Indicator Date hidden'!G18="x","x",$F$2-'Indicator Date hidden'!G18)</f>
        <v>0</v>
      </c>
      <c r="G17" s="25">
        <f>IF('Indicator Date hidden'!H18="x","x",$G$2-'Indicator Date hidden'!H18)</f>
        <v>0</v>
      </c>
      <c r="H17" s="25">
        <f>IF('Indicator Date hidden'!I18="x","x",$H$2-'Indicator Date hidden'!I18)</f>
        <v>0</v>
      </c>
      <c r="I17" s="25">
        <f>IF('Indicator Date hidden'!J18="x","x",$I$2-'Indicator Date hidden'!J18)</f>
        <v>0</v>
      </c>
      <c r="J17" s="25">
        <f>IF('Indicator Date hidden'!K18="x","x",$J$2-'Indicator Date hidden'!K18)</f>
        <v>0</v>
      </c>
      <c r="K17" s="25">
        <f>IF('Indicator Date hidden'!L18="x","x",$K$2-'Indicator Date hidden'!L18)</f>
        <v>0</v>
      </c>
      <c r="L17" s="25">
        <f>IF('Indicator Date hidden'!M18="x","x",$L$2-'Indicator Date hidden'!M18)</f>
        <v>0</v>
      </c>
      <c r="M17" s="25">
        <f>IF('Indicator Date hidden'!N18="x","x",$M$2-'Indicator Date hidden'!N18)</f>
        <v>0</v>
      </c>
      <c r="N17" s="25">
        <f>IF('Indicator Date hidden'!O18="x","x",$N$2-'Indicator Date hidden'!O18)</f>
        <v>0</v>
      </c>
      <c r="O17" s="25">
        <f>IF('Indicator Date hidden'!P18="x","x",$O$2-'Indicator Date hidden'!P18)</f>
        <v>0</v>
      </c>
      <c r="P17" s="25">
        <f>IF('Indicator Date hidden'!Q18="x","x",$P$2-'Indicator Date hidden'!Q18)</f>
        <v>0</v>
      </c>
      <c r="Q17" s="25">
        <f>IF('Indicator Date hidden'!R18="x","x",$Q$2-'Indicator Date hidden'!R18)</f>
        <v>9</v>
      </c>
      <c r="R17" s="25">
        <f>IF('Indicator Date hidden'!S18="x","x",$R$2-'Indicator Date hidden'!S18)</f>
        <v>0</v>
      </c>
      <c r="S17" s="25">
        <f>IF('Indicator Date hidden'!T18="x","x",$S$2-'Indicator Date hidden'!T18)</f>
        <v>0</v>
      </c>
      <c r="T17" s="25">
        <f>IF('Indicator Date hidden'!U18="x","x",$T$2-'Indicator Date hidden'!U18)</f>
        <v>0</v>
      </c>
      <c r="U17" s="25">
        <f>IF('Indicator Date hidden'!V18="x","x",$U$2-'Indicator Date hidden'!V18)</f>
        <v>0</v>
      </c>
      <c r="V17" s="25">
        <f>IF('Indicator Date hidden'!W18="x","x",$V$2-'Indicator Date hidden'!W18)</f>
        <v>0</v>
      </c>
      <c r="W17" s="25">
        <f>IF('Indicator Date hidden'!X18="x","x",$W$2-'Indicator Date hidden'!X18)</f>
        <v>9</v>
      </c>
      <c r="X17" s="25">
        <f>IF('Indicator Date hidden'!Y18="x","x",$X$2-'Indicator Date hidden'!Y18)</f>
        <v>1</v>
      </c>
      <c r="Y17" s="25">
        <f>IF('Indicator Date hidden'!Z18="x","x",$Y$2-'Indicator Date hidden'!Z18)</f>
        <v>0</v>
      </c>
      <c r="Z17" s="25">
        <f>IF('Indicator Date hidden'!AA18="x","x",$Z$2-'Indicator Date hidden'!AA18)</f>
        <v>0</v>
      </c>
      <c r="AA17" s="25">
        <f>IF('Indicator Date hidden'!AB18="x","x",$AA$2-'Indicator Date hidden'!AB18)</f>
        <v>0</v>
      </c>
      <c r="AB17" s="25">
        <f>IF('Indicator Date hidden'!AC18="x","x",$AB$2-'Indicator Date hidden'!AC18)</f>
        <v>0</v>
      </c>
      <c r="AC17" s="25">
        <f>IF('Indicator Date hidden'!AD18="x","x",$AC$2-'Indicator Date hidden'!AD18)</f>
        <v>0</v>
      </c>
      <c r="AD17" s="25" t="str">
        <f>IF('Indicator Date hidden'!AE18="x","x",$AD$2-'Indicator Date hidden'!AE18)</f>
        <v>x</v>
      </c>
      <c r="AE17" s="25">
        <f>IF('Indicator Date hidden'!AF18="x","x",$AE$2-'Indicator Date hidden'!AF18)</f>
        <v>0</v>
      </c>
      <c r="AF17" s="25">
        <f>IF('Indicator Date hidden'!AG18="x","x",$AF$2-'Indicator Date hidden'!AG18)</f>
        <v>1</v>
      </c>
      <c r="AG17" s="25">
        <f>IF('Indicator Date hidden'!AH18="x","x",$AG$2-'Indicator Date hidden'!AH18)</f>
        <v>0</v>
      </c>
      <c r="AH17" s="25">
        <f>IF('Indicator Date hidden'!AI18="x","x",$AH$2-'Indicator Date hidden'!AI18)</f>
        <v>0</v>
      </c>
      <c r="AI17" s="25">
        <f>IF('Indicator Date hidden'!AJ18="x","x",$AI$2-'Indicator Date hidden'!AJ18)</f>
        <v>0</v>
      </c>
      <c r="AJ17" s="25" t="str">
        <f>IF('Indicator Date hidden'!AK18="x","x",$AJ$2-'Indicator Date hidden'!AK18)</f>
        <v>x</v>
      </c>
      <c r="AK17" s="25">
        <f>IF('Indicator Date hidden'!AL18="x","x",$AK$2-'Indicator Date hidden'!AL18)</f>
        <v>1</v>
      </c>
      <c r="AL17" s="25">
        <f>IF('Indicator Date hidden'!AM18="x","x",$AL$2-'Indicator Date hidden'!AM18)</f>
        <v>0</v>
      </c>
      <c r="AM17" s="25">
        <f>IF('Indicator Date hidden'!AN18="x","x",$AM$2-'Indicator Date hidden'!AN18)</f>
        <v>0</v>
      </c>
      <c r="AN17" s="25">
        <f>IF('Indicator Date hidden'!AO18="x","x",$AN$2-'Indicator Date hidden'!AO18)</f>
        <v>0</v>
      </c>
      <c r="AO17" s="25" t="str">
        <f>IF('Indicator Date hidden'!AP18="x","x",$AO$2-'Indicator Date hidden'!AP18)</f>
        <v>x</v>
      </c>
      <c r="AP17" s="25" t="str">
        <f>IF('Indicator Date hidden'!AQ18="x","x",$AP$2-'Indicator Date hidden'!AQ18)</f>
        <v>x</v>
      </c>
      <c r="AQ17" s="25">
        <f>IF('Indicator Date hidden'!AR18="x","x",$AQ$2-'Indicator Date hidden'!AR18)</f>
        <v>0</v>
      </c>
      <c r="AR17" s="25">
        <f>IF('Indicator Date hidden'!AS18="x","x",$AR$2-'Indicator Date hidden'!AS18)</f>
        <v>0</v>
      </c>
      <c r="AS17" s="25">
        <f>IF('Indicator Date hidden'!AT18="x","x",$AS$2-'Indicator Date hidden'!AT18)</f>
        <v>0</v>
      </c>
      <c r="AT17" s="25">
        <f>IF('Indicator Date hidden'!AU18="x","x",$AT$2-'Indicator Date hidden'!AU18)</f>
        <v>0</v>
      </c>
      <c r="AU17" s="25">
        <f>IF('Indicator Date hidden'!AV18="x","x",$AU$2-'Indicator Date hidden'!AV18)</f>
        <v>5</v>
      </c>
      <c r="AV17" s="25">
        <f>IF('Indicator Date hidden'!AW18="x","x",$AV$2-'Indicator Date hidden'!AW18)</f>
        <v>0</v>
      </c>
      <c r="AW17" s="25">
        <f>IF('Indicator Date hidden'!AX18="x","x",$AW$2-'Indicator Date hidden'!AX18)</f>
        <v>0</v>
      </c>
      <c r="AX17" s="25">
        <f>IF('Indicator Date hidden'!AY18="x","x",$AX$2-'Indicator Date hidden'!AY18)</f>
        <v>0</v>
      </c>
      <c r="AY17" s="25">
        <f>IF('Indicator Date hidden'!AZ18="x","x",$AY$2-'Indicator Date hidden'!AZ18)</f>
        <v>0</v>
      </c>
      <c r="AZ17" s="25">
        <f>IF('Indicator Date hidden'!BA18="x","x",$AZ$2-'Indicator Date hidden'!BA18)</f>
        <v>0</v>
      </c>
      <c r="BA17">
        <f t="shared" si="0"/>
        <v>26</v>
      </c>
      <c r="BB17" s="26">
        <f t="shared" si="1"/>
        <v>0.55319148936170215</v>
      </c>
      <c r="BC17">
        <f t="shared" si="2"/>
        <v>6</v>
      </c>
      <c r="BD17" s="26">
        <f t="shared" si="3"/>
        <v>1.9330112176568308</v>
      </c>
      <c r="BE17" s="28">
        <f t="shared" si="4"/>
        <v>0</v>
      </c>
    </row>
    <row r="18" spans="1:57" x14ac:dyDescent="0.35">
      <c r="A18" t="s">
        <v>9467</v>
      </c>
      <c r="B18" s="25">
        <f>IF('Indicator Date hidden'!C19="x","x",$B$2-'Indicator Date hidden'!C19)</f>
        <v>0</v>
      </c>
      <c r="C18" s="25">
        <f>IF('Indicator Date hidden'!D19="x","x",$C$2-'Indicator Date hidden'!D19)</f>
        <v>0</v>
      </c>
      <c r="D18" s="25">
        <f>IF('Indicator Date hidden'!E19="x","x",$D$2-'Indicator Date hidden'!E19)</f>
        <v>0</v>
      </c>
      <c r="E18" s="25">
        <f>IF('Indicator Date hidden'!F19="x","x",$E$2-'Indicator Date hidden'!F19)</f>
        <v>0</v>
      </c>
      <c r="F18" s="25">
        <f>IF('Indicator Date hidden'!G19="x","x",$F$2-'Indicator Date hidden'!G19)</f>
        <v>0</v>
      </c>
      <c r="G18" s="25">
        <f>IF('Indicator Date hidden'!H19="x","x",$G$2-'Indicator Date hidden'!H19)</f>
        <v>0</v>
      </c>
      <c r="H18" s="25">
        <f>IF('Indicator Date hidden'!I19="x","x",$H$2-'Indicator Date hidden'!I19)</f>
        <v>0</v>
      </c>
      <c r="I18" s="25">
        <f>IF('Indicator Date hidden'!J19="x","x",$I$2-'Indicator Date hidden'!J19)</f>
        <v>0</v>
      </c>
      <c r="J18" s="25">
        <f>IF('Indicator Date hidden'!K19="x","x",$J$2-'Indicator Date hidden'!K19)</f>
        <v>0</v>
      </c>
      <c r="K18" s="25">
        <f>IF('Indicator Date hidden'!L19="x","x",$K$2-'Indicator Date hidden'!L19)</f>
        <v>0</v>
      </c>
      <c r="L18" s="25">
        <f>IF('Indicator Date hidden'!M19="x","x",$L$2-'Indicator Date hidden'!M19)</f>
        <v>0</v>
      </c>
      <c r="M18" s="25">
        <f>IF('Indicator Date hidden'!N19="x","x",$M$2-'Indicator Date hidden'!N19)</f>
        <v>0</v>
      </c>
      <c r="N18" s="25">
        <f>IF('Indicator Date hidden'!O19="x","x",$N$2-'Indicator Date hidden'!O19)</f>
        <v>0</v>
      </c>
      <c r="O18" s="25">
        <f>IF('Indicator Date hidden'!P19="x","x",$O$2-'Indicator Date hidden'!P19)</f>
        <v>0</v>
      </c>
      <c r="P18" s="25">
        <f>IF('Indicator Date hidden'!Q19="x","x",$P$2-'Indicator Date hidden'!Q19)</f>
        <v>0</v>
      </c>
      <c r="Q18" s="25" t="str">
        <f>IF('Indicator Date hidden'!R19="x","x",$Q$2-'Indicator Date hidden'!R19)</f>
        <v>x</v>
      </c>
      <c r="R18" s="25">
        <f>IF('Indicator Date hidden'!S19="x","x",$R$2-'Indicator Date hidden'!S19)</f>
        <v>0</v>
      </c>
      <c r="S18" s="25">
        <f>IF('Indicator Date hidden'!T19="x","x",$S$2-'Indicator Date hidden'!T19)</f>
        <v>0</v>
      </c>
      <c r="T18" s="25">
        <f>IF('Indicator Date hidden'!U19="x","x",$T$2-'Indicator Date hidden'!U19)</f>
        <v>0</v>
      </c>
      <c r="U18" s="25" t="str">
        <f>IF('Indicator Date hidden'!V19="x","x",$U$2-'Indicator Date hidden'!V19)</f>
        <v>x</v>
      </c>
      <c r="V18" s="25">
        <f>IF('Indicator Date hidden'!W19="x","x",$V$2-'Indicator Date hidden'!W19)</f>
        <v>0</v>
      </c>
      <c r="W18" s="25" t="str">
        <f>IF('Indicator Date hidden'!X19="x","x",$W$2-'Indicator Date hidden'!X19)</f>
        <v>x</v>
      </c>
      <c r="X18" s="25">
        <f>IF('Indicator Date hidden'!Y19="x","x",$X$2-'Indicator Date hidden'!Y19)</f>
        <v>1</v>
      </c>
      <c r="Y18" s="25">
        <f>IF('Indicator Date hidden'!Z19="x","x",$Y$2-'Indicator Date hidden'!Z19)</f>
        <v>0</v>
      </c>
      <c r="Z18" s="25">
        <f>IF('Indicator Date hidden'!AA19="x","x",$Z$2-'Indicator Date hidden'!AA19)</f>
        <v>0</v>
      </c>
      <c r="AA18" s="25" t="str">
        <f>IF('Indicator Date hidden'!AB19="x","x",$AA$2-'Indicator Date hidden'!AB19)</f>
        <v>x</v>
      </c>
      <c r="AB18" s="25">
        <f>IF('Indicator Date hidden'!AC19="x","x",$AB$2-'Indicator Date hidden'!AC19)</f>
        <v>0</v>
      </c>
      <c r="AC18" s="25">
        <f>IF('Indicator Date hidden'!AD19="x","x",$AC$2-'Indicator Date hidden'!AD19)</f>
        <v>0</v>
      </c>
      <c r="AD18" s="25" t="str">
        <f>IF('Indicator Date hidden'!AE19="x","x",$AD$2-'Indicator Date hidden'!AE19)</f>
        <v>x</v>
      </c>
      <c r="AE18" s="25">
        <f>IF('Indicator Date hidden'!AF19="x","x",$AE$2-'Indicator Date hidden'!AF19)</f>
        <v>0</v>
      </c>
      <c r="AF18" s="25">
        <f>IF('Indicator Date hidden'!AG19="x","x",$AF$2-'Indicator Date hidden'!AG19)</f>
        <v>1</v>
      </c>
      <c r="AG18" s="25">
        <f>IF('Indicator Date hidden'!AH19="x","x",$AG$2-'Indicator Date hidden'!AH19)</f>
        <v>0</v>
      </c>
      <c r="AH18" s="25">
        <f>IF('Indicator Date hidden'!AI19="x","x",$AH$2-'Indicator Date hidden'!AI19)</f>
        <v>0</v>
      </c>
      <c r="AI18" s="25">
        <f>IF('Indicator Date hidden'!AJ19="x","x",$AI$2-'Indicator Date hidden'!AJ19)</f>
        <v>0</v>
      </c>
      <c r="AJ18" s="25" t="str">
        <f>IF('Indicator Date hidden'!AK19="x","x",$AJ$2-'Indicator Date hidden'!AK19)</f>
        <v>x</v>
      </c>
      <c r="AK18" s="25">
        <f>IF('Indicator Date hidden'!AL19="x","x",$AK$2-'Indicator Date hidden'!AL19)</f>
        <v>1</v>
      </c>
      <c r="AL18" s="25">
        <f>IF('Indicator Date hidden'!AM19="x","x",$AL$2-'Indicator Date hidden'!AM19)</f>
        <v>0</v>
      </c>
      <c r="AM18" s="25">
        <f>IF('Indicator Date hidden'!AN19="x","x",$AM$2-'Indicator Date hidden'!AN19)</f>
        <v>0</v>
      </c>
      <c r="AN18" s="25">
        <f>IF('Indicator Date hidden'!AO19="x","x",$AN$2-'Indicator Date hidden'!AO19)</f>
        <v>0</v>
      </c>
      <c r="AO18" s="25">
        <f>IF('Indicator Date hidden'!AP19="x","x",$AO$2-'Indicator Date hidden'!AP19)</f>
        <v>0</v>
      </c>
      <c r="AP18" s="25">
        <f>IF('Indicator Date hidden'!AQ19="x","x",$AP$2-'Indicator Date hidden'!AQ19)</f>
        <v>0</v>
      </c>
      <c r="AQ18" s="25" t="str">
        <f>IF('Indicator Date hidden'!AR19="x","x",$AQ$2-'Indicator Date hidden'!AR19)</f>
        <v>x</v>
      </c>
      <c r="AR18" s="25">
        <f>IF('Indicator Date hidden'!AS19="x","x",$AR$2-'Indicator Date hidden'!AS19)</f>
        <v>0</v>
      </c>
      <c r="AS18" s="25">
        <f>IF('Indicator Date hidden'!AT19="x","x",$AS$2-'Indicator Date hidden'!AT19)</f>
        <v>0</v>
      </c>
      <c r="AT18" s="25">
        <f>IF('Indicator Date hidden'!AU19="x","x",$AT$2-'Indicator Date hidden'!AU19)</f>
        <v>0</v>
      </c>
      <c r="AU18" s="25" t="str">
        <f>IF('Indicator Date hidden'!AV19="x","x",$AU$2-'Indicator Date hidden'!AV19)</f>
        <v>x</v>
      </c>
      <c r="AV18" s="25">
        <f>IF('Indicator Date hidden'!AW19="x","x",$AV$2-'Indicator Date hidden'!AW19)</f>
        <v>0</v>
      </c>
      <c r="AW18" s="25">
        <f>IF('Indicator Date hidden'!AX19="x","x",$AW$2-'Indicator Date hidden'!AX19)</f>
        <v>0</v>
      </c>
      <c r="AX18" s="25">
        <f>IF('Indicator Date hidden'!AY19="x","x",$AX$2-'Indicator Date hidden'!AY19)</f>
        <v>0</v>
      </c>
      <c r="AY18" s="25">
        <f>IF('Indicator Date hidden'!AZ19="x","x",$AY$2-'Indicator Date hidden'!AZ19)</f>
        <v>0</v>
      </c>
      <c r="AZ18" s="25">
        <f>IF('Indicator Date hidden'!BA19="x","x",$AZ$2-'Indicator Date hidden'!BA19)</f>
        <v>0</v>
      </c>
      <c r="BA18">
        <f t="shared" si="0"/>
        <v>3</v>
      </c>
      <c r="BB18" s="26">
        <f t="shared" si="1"/>
        <v>6.9767441860465115E-2</v>
      </c>
      <c r="BC18">
        <f t="shared" si="2"/>
        <v>3</v>
      </c>
      <c r="BD18" s="26">
        <f t="shared" si="3"/>
        <v>0.25475467790937961</v>
      </c>
      <c r="BE18" s="28">
        <f t="shared" si="4"/>
        <v>0</v>
      </c>
    </row>
    <row r="19" spans="1:57" x14ac:dyDescent="0.35">
      <c r="A19" t="s">
        <v>9480</v>
      </c>
      <c r="B19" s="25">
        <f>IF('Indicator Date hidden'!C20="x","x",$B$2-'Indicator Date hidden'!C20)</f>
        <v>0</v>
      </c>
      <c r="C19" s="25">
        <f>IF('Indicator Date hidden'!D20="x","x",$C$2-'Indicator Date hidden'!D20)</f>
        <v>0</v>
      </c>
      <c r="D19" s="25">
        <f>IF('Indicator Date hidden'!E20="x","x",$D$2-'Indicator Date hidden'!E20)</f>
        <v>0</v>
      </c>
      <c r="E19" s="25">
        <f>IF('Indicator Date hidden'!F20="x","x",$E$2-'Indicator Date hidden'!F20)</f>
        <v>0</v>
      </c>
      <c r="F19" s="25">
        <f>IF('Indicator Date hidden'!G20="x","x",$F$2-'Indicator Date hidden'!G20)</f>
        <v>0</v>
      </c>
      <c r="G19" s="25">
        <f>IF('Indicator Date hidden'!H20="x","x",$G$2-'Indicator Date hidden'!H20)</f>
        <v>0</v>
      </c>
      <c r="H19" s="25">
        <f>IF('Indicator Date hidden'!I20="x","x",$H$2-'Indicator Date hidden'!I20)</f>
        <v>0</v>
      </c>
      <c r="I19" s="25">
        <f>IF('Indicator Date hidden'!J20="x","x",$I$2-'Indicator Date hidden'!J20)</f>
        <v>0</v>
      </c>
      <c r="J19" s="25">
        <f>IF('Indicator Date hidden'!K20="x","x",$J$2-'Indicator Date hidden'!K20)</f>
        <v>0</v>
      </c>
      <c r="K19" s="25">
        <f>IF('Indicator Date hidden'!L20="x","x",$K$2-'Indicator Date hidden'!L20)</f>
        <v>0</v>
      </c>
      <c r="L19" s="25">
        <f>IF('Indicator Date hidden'!M20="x","x",$L$2-'Indicator Date hidden'!M20)</f>
        <v>0</v>
      </c>
      <c r="M19" s="25">
        <f>IF('Indicator Date hidden'!N20="x","x",$M$2-'Indicator Date hidden'!N20)</f>
        <v>0</v>
      </c>
      <c r="N19" s="25">
        <f>IF('Indicator Date hidden'!O20="x","x",$N$2-'Indicator Date hidden'!O20)</f>
        <v>0</v>
      </c>
      <c r="O19" s="25">
        <f>IF('Indicator Date hidden'!P20="x","x",$O$2-'Indicator Date hidden'!P20)</f>
        <v>0</v>
      </c>
      <c r="P19" s="25">
        <f>IF('Indicator Date hidden'!Q20="x","x",$P$2-'Indicator Date hidden'!Q20)</f>
        <v>0</v>
      </c>
      <c r="Q19" s="25">
        <f>IF('Indicator Date hidden'!R20="x","x",$Q$2-'Indicator Date hidden'!R20)</f>
        <v>3</v>
      </c>
      <c r="R19" s="25">
        <f>IF('Indicator Date hidden'!S20="x","x",$R$2-'Indicator Date hidden'!S20)</f>
        <v>0</v>
      </c>
      <c r="S19" s="25">
        <f>IF('Indicator Date hidden'!T20="x","x",$S$2-'Indicator Date hidden'!T20)</f>
        <v>0</v>
      </c>
      <c r="T19" s="25">
        <f>IF('Indicator Date hidden'!U20="x","x",$T$2-'Indicator Date hidden'!U20)</f>
        <v>0</v>
      </c>
      <c r="U19" s="25">
        <f>IF('Indicator Date hidden'!V20="x","x",$U$2-'Indicator Date hidden'!V20)</f>
        <v>0</v>
      </c>
      <c r="V19" s="25">
        <f>IF('Indicator Date hidden'!W20="x","x",$V$2-'Indicator Date hidden'!W20)</f>
        <v>0</v>
      </c>
      <c r="W19" s="25">
        <f>IF('Indicator Date hidden'!X20="x","x",$W$2-'Indicator Date hidden'!X20)</f>
        <v>3</v>
      </c>
      <c r="X19" s="25">
        <f>IF('Indicator Date hidden'!Y20="x","x",$X$2-'Indicator Date hidden'!Y20)</f>
        <v>4</v>
      </c>
      <c r="Y19" s="25">
        <f>IF('Indicator Date hidden'!Z20="x","x",$Y$2-'Indicator Date hidden'!Z20)</f>
        <v>0</v>
      </c>
      <c r="Z19" s="25">
        <f>IF('Indicator Date hidden'!AA20="x","x",$Z$2-'Indicator Date hidden'!AA20)</f>
        <v>0</v>
      </c>
      <c r="AA19" s="25">
        <f>IF('Indicator Date hidden'!AB20="x","x",$AA$2-'Indicator Date hidden'!AB20)</f>
        <v>0</v>
      </c>
      <c r="AB19" s="25">
        <f>IF('Indicator Date hidden'!AC20="x","x",$AB$2-'Indicator Date hidden'!AC20)</f>
        <v>0</v>
      </c>
      <c r="AC19" s="25">
        <f>IF('Indicator Date hidden'!AD20="x","x",$AC$2-'Indicator Date hidden'!AD20)</f>
        <v>0</v>
      </c>
      <c r="AD19" s="25">
        <f>IF('Indicator Date hidden'!AE20="x","x",$AD$2-'Indicator Date hidden'!AE20)</f>
        <v>0</v>
      </c>
      <c r="AE19" s="25">
        <f>IF('Indicator Date hidden'!AF20="x","x",$AE$2-'Indicator Date hidden'!AF20)</f>
        <v>0</v>
      </c>
      <c r="AF19" s="25" t="str">
        <f>IF('Indicator Date hidden'!AG20="x","x",$AF$2-'Indicator Date hidden'!AG20)</f>
        <v>x</v>
      </c>
      <c r="AG19" s="25">
        <f>IF('Indicator Date hidden'!AH20="x","x",$AG$2-'Indicator Date hidden'!AH20)</f>
        <v>0</v>
      </c>
      <c r="AH19" s="25">
        <f>IF('Indicator Date hidden'!AI20="x","x",$AH$2-'Indicator Date hidden'!AI20)</f>
        <v>0</v>
      </c>
      <c r="AI19" s="25">
        <f>IF('Indicator Date hidden'!AJ20="x","x",$AI$2-'Indicator Date hidden'!AJ20)</f>
        <v>0</v>
      </c>
      <c r="AJ19" s="25" t="str">
        <f>IF('Indicator Date hidden'!AK20="x","x",$AJ$2-'Indicator Date hidden'!AK20)</f>
        <v>x</v>
      </c>
      <c r="AK19" s="25">
        <f>IF('Indicator Date hidden'!AL20="x","x",$AK$2-'Indicator Date hidden'!AL20)</f>
        <v>1</v>
      </c>
      <c r="AL19" s="25">
        <f>IF('Indicator Date hidden'!AM20="x","x",$AL$2-'Indicator Date hidden'!AM20)</f>
        <v>0</v>
      </c>
      <c r="AM19" s="25">
        <f>IF('Indicator Date hidden'!AN20="x","x",$AM$2-'Indicator Date hidden'!AN20)</f>
        <v>0</v>
      </c>
      <c r="AN19" s="25">
        <f>IF('Indicator Date hidden'!AO20="x","x",$AN$2-'Indicator Date hidden'!AO20)</f>
        <v>0</v>
      </c>
      <c r="AO19" s="25" t="str">
        <f>IF('Indicator Date hidden'!AP20="x","x",$AO$2-'Indicator Date hidden'!AP20)</f>
        <v>x</v>
      </c>
      <c r="AP19" s="25">
        <f>IF('Indicator Date hidden'!AQ20="x","x",$AP$2-'Indicator Date hidden'!AQ20)</f>
        <v>2</v>
      </c>
      <c r="AQ19" s="25" t="str">
        <f>IF('Indicator Date hidden'!AR20="x","x",$AQ$2-'Indicator Date hidden'!AR20)</f>
        <v>x</v>
      </c>
      <c r="AR19" s="25">
        <f>IF('Indicator Date hidden'!AS20="x","x",$AR$2-'Indicator Date hidden'!AS20)</f>
        <v>0</v>
      </c>
      <c r="AS19" s="25" t="str">
        <f>IF('Indicator Date hidden'!AT20="x","x",$AS$2-'Indicator Date hidden'!AT20)</f>
        <v>x</v>
      </c>
      <c r="AT19" s="25">
        <f>IF('Indicator Date hidden'!AU20="x","x",$AT$2-'Indicator Date hidden'!AU20)</f>
        <v>0</v>
      </c>
      <c r="AU19" s="25" t="str">
        <f>IF('Indicator Date hidden'!AV20="x","x",$AU$2-'Indicator Date hidden'!AV20)</f>
        <v>x</v>
      </c>
      <c r="AV19" s="25">
        <f>IF('Indicator Date hidden'!AW20="x","x",$AV$2-'Indicator Date hidden'!AW20)</f>
        <v>0</v>
      </c>
      <c r="AW19" s="25">
        <f>IF('Indicator Date hidden'!AX20="x","x",$AW$2-'Indicator Date hidden'!AX20)</f>
        <v>0</v>
      </c>
      <c r="AX19" s="25">
        <f>IF('Indicator Date hidden'!AY20="x","x",$AX$2-'Indicator Date hidden'!AY20)</f>
        <v>0</v>
      </c>
      <c r="AY19" s="25">
        <f>IF('Indicator Date hidden'!AZ20="x","x",$AY$2-'Indicator Date hidden'!AZ20)</f>
        <v>0</v>
      </c>
      <c r="AZ19" s="25">
        <f>IF('Indicator Date hidden'!BA20="x","x",$AZ$2-'Indicator Date hidden'!BA20)</f>
        <v>0</v>
      </c>
      <c r="BA19">
        <f t="shared" si="0"/>
        <v>13</v>
      </c>
      <c r="BB19" s="26">
        <f t="shared" si="1"/>
        <v>0.28888888888888886</v>
      </c>
      <c r="BC19">
        <f t="shared" si="2"/>
        <v>5</v>
      </c>
      <c r="BD19" s="26">
        <f t="shared" si="3"/>
        <v>0.88499145563288339</v>
      </c>
      <c r="BE19" s="28">
        <f t="shared" si="4"/>
        <v>0</v>
      </c>
    </row>
    <row r="20" spans="1:57" x14ac:dyDescent="0.35">
      <c r="A20" t="s">
        <v>9468</v>
      </c>
      <c r="B20" s="25">
        <f>IF('Indicator Date hidden'!C21="x","x",$B$2-'Indicator Date hidden'!C21)</f>
        <v>0</v>
      </c>
      <c r="C20" s="25">
        <f>IF('Indicator Date hidden'!D21="x","x",$C$2-'Indicator Date hidden'!D21)</f>
        <v>0</v>
      </c>
      <c r="D20" s="25">
        <f>IF('Indicator Date hidden'!E21="x","x",$D$2-'Indicator Date hidden'!E21)</f>
        <v>0</v>
      </c>
      <c r="E20" s="25">
        <f>IF('Indicator Date hidden'!F21="x","x",$E$2-'Indicator Date hidden'!F21)</f>
        <v>0</v>
      </c>
      <c r="F20" s="25">
        <f>IF('Indicator Date hidden'!G21="x","x",$F$2-'Indicator Date hidden'!G21)</f>
        <v>0</v>
      </c>
      <c r="G20" s="25">
        <f>IF('Indicator Date hidden'!H21="x","x",$G$2-'Indicator Date hidden'!H21)</f>
        <v>0</v>
      </c>
      <c r="H20" s="25">
        <f>IF('Indicator Date hidden'!I21="x","x",$H$2-'Indicator Date hidden'!I21)</f>
        <v>0</v>
      </c>
      <c r="I20" s="25">
        <f>IF('Indicator Date hidden'!J21="x","x",$I$2-'Indicator Date hidden'!J21)</f>
        <v>0</v>
      </c>
      <c r="J20" s="25">
        <f>IF('Indicator Date hidden'!K21="x","x",$J$2-'Indicator Date hidden'!K21)</f>
        <v>0</v>
      </c>
      <c r="K20" s="25">
        <f>IF('Indicator Date hidden'!L21="x","x",$K$2-'Indicator Date hidden'!L21)</f>
        <v>0</v>
      </c>
      <c r="L20" s="25">
        <f>IF('Indicator Date hidden'!M21="x","x",$L$2-'Indicator Date hidden'!M21)</f>
        <v>0</v>
      </c>
      <c r="M20" s="25">
        <f>IF('Indicator Date hidden'!N21="x","x",$M$2-'Indicator Date hidden'!N21)</f>
        <v>0</v>
      </c>
      <c r="N20" s="25">
        <f>IF('Indicator Date hidden'!O21="x","x",$N$2-'Indicator Date hidden'!O21)</f>
        <v>0</v>
      </c>
      <c r="O20" s="25">
        <f>IF('Indicator Date hidden'!P21="x","x",$O$2-'Indicator Date hidden'!P21)</f>
        <v>0</v>
      </c>
      <c r="P20" s="25">
        <f>IF('Indicator Date hidden'!Q21="x","x",$P$2-'Indicator Date hidden'!Q21)</f>
        <v>0</v>
      </c>
      <c r="Q20" s="25">
        <f>IF('Indicator Date hidden'!R21="x","x",$Q$2-'Indicator Date hidden'!R21)</f>
        <v>2</v>
      </c>
      <c r="R20" s="25">
        <f>IF('Indicator Date hidden'!S21="x","x",$R$2-'Indicator Date hidden'!S21)</f>
        <v>0</v>
      </c>
      <c r="S20" s="25">
        <f>IF('Indicator Date hidden'!T21="x","x",$S$2-'Indicator Date hidden'!T21)</f>
        <v>0</v>
      </c>
      <c r="T20" s="25">
        <f>IF('Indicator Date hidden'!U21="x","x",$T$2-'Indicator Date hidden'!U21)</f>
        <v>0</v>
      </c>
      <c r="U20" s="25">
        <f>IF('Indicator Date hidden'!V21="x","x",$U$2-'Indicator Date hidden'!V21)</f>
        <v>0</v>
      </c>
      <c r="V20" s="25">
        <f>IF('Indicator Date hidden'!W21="x","x",$V$2-'Indicator Date hidden'!W21)</f>
        <v>0</v>
      </c>
      <c r="W20" s="25">
        <f>IF('Indicator Date hidden'!X21="x","x",$W$2-'Indicator Date hidden'!X21)</f>
        <v>0</v>
      </c>
      <c r="X20" s="25">
        <f>IF('Indicator Date hidden'!Y21="x","x",$X$2-'Indicator Date hidden'!Y21)</f>
        <v>4</v>
      </c>
      <c r="Y20" s="25">
        <f>IF('Indicator Date hidden'!Z21="x","x",$Y$2-'Indicator Date hidden'!Z21)</f>
        <v>0</v>
      </c>
      <c r="Z20" s="25">
        <f>IF('Indicator Date hidden'!AA21="x","x",$Z$2-'Indicator Date hidden'!AA21)</f>
        <v>0</v>
      </c>
      <c r="AA20" s="25">
        <f>IF('Indicator Date hidden'!AB21="x","x",$AA$2-'Indicator Date hidden'!AB21)</f>
        <v>0</v>
      </c>
      <c r="AB20" s="25">
        <f>IF('Indicator Date hidden'!AC21="x","x",$AB$2-'Indicator Date hidden'!AC21)</f>
        <v>0</v>
      </c>
      <c r="AC20" s="25">
        <f>IF('Indicator Date hidden'!AD21="x","x",$AC$2-'Indicator Date hidden'!AD21)</f>
        <v>0</v>
      </c>
      <c r="AD20" s="25">
        <f>IF('Indicator Date hidden'!AE21="x","x",$AD$2-'Indicator Date hidden'!AE21)</f>
        <v>0</v>
      </c>
      <c r="AE20" s="25">
        <f>IF('Indicator Date hidden'!AF21="x","x",$AE$2-'Indicator Date hidden'!AF21)</f>
        <v>0</v>
      </c>
      <c r="AF20" s="25">
        <f>IF('Indicator Date hidden'!AG21="x","x",$AF$2-'Indicator Date hidden'!AG21)</f>
        <v>2</v>
      </c>
      <c r="AG20" s="25">
        <f>IF('Indicator Date hidden'!AH21="x","x",$AG$2-'Indicator Date hidden'!AH21)</f>
        <v>0</v>
      </c>
      <c r="AH20" s="25">
        <f>IF('Indicator Date hidden'!AI21="x","x",$AH$2-'Indicator Date hidden'!AI21)</f>
        <v>0</v>
      </c>
      <c r="AI20" s="25">
        <f>IF('Indicator Date hidden'!AJ21="x","x",$AI$2-'Indicator Date hidden'!AJ21)</f>
        <v>0</v>
      </c>
      <c r="AJ20" s="25" t="str">
        <f>IF('Indicator Date hidden'!AK21="x","x",$AJ$2-'Indicator Date hidden'!AK21)</f>
        <v>x</v>
      </c>
      <c r="AK20" s="25">
        <f>IF('Indicator Date hidden'!AL21="x","x",$AK$2-'Indicator Date hidden'!AL21)</f>
        <v>1</v>
      </c>
      <c r="AL20" s="25">
        <f>IF('Indicator Date hidden'!AM21="x","x",$AL$2-'Indicator Date hidden'!AM21)</f>
        <v>0</v>
      </c>
      <c r="AM20" s="25">
        <f>IF('Indicator Date hidden'!AN21="x","x",$AM$2-'Indicator Date hidden'!AN21)</f>
        <v>0</v>
      </c>
      <c r="AN20" s="25">
        <f>IF('Indicator Date hidden'!AO21="x","x",$AN$2-'Indicator Date hidden'!AO21)</f>
        <v>0</v>
      </c>
      <c r="AO20" s="25">
        <f>IF('Indicator Date hidden'!AP21="x","x",$AO$2-'Indicator Date hidden'!AP21)</f>
        <v>0</v>
      </c>
      <c r="AP20" s="25">
        <f>IF('Indicator Date hidden'!AQ21="x","x",$AP$2-'Indicator Date hidden'!AQ21)</f>
        <v>0</v>
      </c>
      <c r="AQ20" s="25">
        <f>IF('Indicator Date hidden'!AR21="x","x",$AQ$2-'Indicator Date hidden'!AR21)</f>
        <v>0</v>
      </c>
      <c r="AR20" s="25">
        <f>IF('Indicator Date hidden'!AS21="x","x",$AR$2-'Indicator Date hidden'!AS21)</f>
        <v>0</v>
      </c>
      <c r="AS20" s="25">
        <f>IF('Indicator Date hidden'!AT21="x","x",$AS$2-'Indicator Date hidden'!AT21)</f>
        <v>0</v>
      </c>
      <c r="AT20" s="25">
        <f>IF('Indicator Date hidden'!AU21="x","x",$AT$2-'Indicator Date hidden'!AU21)</f>
        <v>0</v>
      </c>
      <c r="AU20" s="25">
        <f>IF('Indicator Date hidden'!AV21="x","x",$AU$2-'Indicator Date hidden'!AV21)</f>
        <v>8</v>
      </c>
      <c r="AV20" s="25">
        <f>IF('Indicator Date hidden'!AW21="x","x",$AV$2-'Indicator Date hidden'!AW21)</f>
        <v>0</v>
      </c>
      <c r="AW20" s="25">
        <f>IF('Indicator Date hidden'!AX21="x","x",$AW$2-'Indicator Date hidden'!AX21)</f>
        <v>0</v>
      </c>
      <c r="AX20" s="25">
        <f>IF('Indicator Date hidden'!AY21="x","x",$AX$2-'Indicator Date hidden'!AY21)</f>
        <v>0</v>
      </c>
      <c r="AY20" s="25">
        <f>IF('Indicator Date hidden'!AZ21="x","x",$AY$2-'Indicator Date hidden'!AZ21)</f>
        <v>0</v>
      </c>
      <c r="AZ20" s="25">
        <f>IF('Indicator Date hidden'!BA21="x","x",$AZ$2-'Indicator Date hidden'!BA21)</f>
        <v>0</v>
      </c>
      <c r="BA20">
        <f t="shared" si="0"/>
        <v>17</v>
      </c>
      <c r="BB20" s="26">
        <f t="shared" si="1"/>
        <v>0.34</v>
      </c>
      <c r="BC20">
        <f t="shared" si="2"/>
        <v>5</v>
      </c>
      <c r="BD20" s="26">
        <f t="shared" si="3"/>
        <v>1.290116273829611</v>
      </c>
      <c r="BE20" s="28">
        <f t="shared" si="4"/>
        <v>0</v>
      </c>
    </row>
    <row r="21" spans="1:57" x14ac:dyDescent="0.35">
      <c r="A21" t="s">
        <v>9491</v>
      </c>
      <c r="B21" s="25">
        <f>IF('Indicator Date hidden'!C22="x","x",$B$2-'Indicator Date hidden'!C22)</f>
        <v>0</v>
      </c>
      <c r="C21" s="25">
        <f>IF('Indicator Date hidden'!D22="x","x",$C$2-'Indicator Date hidden'!D22)</f>
        <v>0</v>
      </c>
      <c r="D21" s="25">
        <f>IF('Indicator Date hidden'!E22="x","x",$D$2-'Indicator Date hidden'!E22)</f>
        <v>0</v>
      </c>
      <c r="E21" s="25">
        <f>IF('Indicator Date hidden'!F22="x","x",$E$2-'Indicator Date hidden'!F22)</f>
        <v>0</v>
      </c>
      <c r="F21" s="25">
        <f>IF('Indicator Date hidden'!G22="x","x",$F$2-'Indicator Date hidden'!G22)</f>
        <v>0</v>
      </c>
      <c r="G21" s="25">
        <f>IF('Indicator Date hidden'!H22="x","x",$G$2-'Indicator Date hidden'!H22)</f>
        <v>0</v>
      </c>
      <c r="H21" s="25">
        <f>IF('Indicator Date hidden'!I22="x","x",$H$2-'Indicator Date hidden'!I22)</f>
        <v>0</v>
      </c>
      <c r="I21" s="25">
        <f>IF('Indicator Date hidden'!J22="x","x",$I$2-'Indicator Date hidden'!J22)</f>
        <v>0</v>
      </c>
      <c r="J21" s="25">
        <f>IF('Indicator Date hidden'!K22="x","x",$J$2-'Indicator Date hidden'!K22)</f>
        <v>0</v>
      </c>
      <c r="K21" s="25">
        <f>IF('Indicator Date hidden'!L22="x","x",$K$2-'Indicator Date hidden'!L22)</f>
        <v>0</v>
      </c>
      <c r="L21" s="25">
        <f>IF('Indicator Date hidden'!M22="x","x",$L$2-'Indicator Date hidden'!M22)</f>
        <v>0</v>
      </c>
      <c r="M21" s="25">
        <f>IF('Indicator Date hidden'!N22="x","x",$M$2-'Indicator Date hidden'!N22)</f>
        <v>0</v>
      </c>
      <c r="N21" s="25">
        <f>IF('Indicator Date hidden'!O22="x","x",$N$2-'Indicator Date hidden'!O22)</f>
        <v>0</v>
      </c>
      <c r="O21" s="25">
        <f>IF('Indicator Date hidden'!P22="x","x",$O$2-'Indicator Date hidden'!P22)</f>
        <v>0</v>
      </c>
      <c r="P21" s="25">
        <f>IF('Indicator Date hidden'!Q22="x","x",$P$2-'Indicator Date hidden'!Q22)</f>
        <v>0</v>
      </c>
      <c r="Q21" s="25">
        <f>IF('Indicator Date hidden'!R22="x","x",$Q$2-'Indicator Date hidden'!R22)</f>
        <v>4</v>
      </c>
      <c r="R21" s="25">
        <f>IF('Indicator Date hidden'!S22="x","x",$R$2-'Indicator Date hidden'!S22)</f>
        <v>0</v>
      </c>
      <c r="S21" s="25">
        <f>IF('Indicator Date hidden'!T22="x","x",$S$2-'Indicator Date hidden'!T22)</f>
        <v>0</v>
      </c>
      <c r="T21" s="25">
        <f>IF('Indicator Date hidden'!U22="x","x",$T$2-'Indicator Date hidden'!U22)</f>
        <v>0</v>
      </c>
      <c r="U21" s="25">
        <f>IF('Indicator Date hidden'!V22="x","x",$U$2-'Indicator Date hidden'!V22)</f>
        <v>0</v>
      </c>
      <c r="V21" s="25">
        <f>IF('Indicator Date hidden'!W22="x","x",$V$2-'Indicator Date hidden'!W22)</f>
        <v>0</v>
      </c>
      <c r="W21" s="25">
        <f>IF('Indicator Date hidden'!X22="x","x",$W$2-'Indicator Date hidden'!X22)</f>
        <v>4</v>
      </c>
      <c r="X21" s="25">
        <f>IF('Indicator Date hidden'!Y22="x","x",$X$2-'Indicator Date hidden'!Y22)</f>
        <v>2</v>
      </c>
      <c r="Y21" s="25">
        <f>IF('Indicator Date hidden'!Z22="x","x",$Y$2-'Indicator Date hidden'!Z22)</f>
        <v>0</v>
      </c>
      <c r="Z21" s="25">
        <f>IF('Indicator Date hidden'!AA22="x","x",$Z$2-'Indicator Date hidden'!AA22)</f>
        <v>0</v>
      </c>
      <c r="AA21" s="25">
        <f>IF('Indicator Date hidden'!AB22="x","x",$AA$2-'Indicator Date hidden'!AB22)</f>
        <v>1</v>
      </c>
      <c r="AB21" s="25">
        <f>IF('Indicator Date hidden'!AC22="x","x",$AB$2-'Indicator Date hidden'!AC22)</f>
        <v>0</v>
      </c>
      <c r="AC21" s="25">
        <f>IF('Indicator Date hidden'!AD22="x","x",$AC$2-'Indicator Date hidden'!AD22)</f>
        <v>0</v>
      </c>
      <c r="AD21" s="25">
        <f>IF('Indicator Date hidden'!AE22="x","x",$AD$2-'Indicator Date hidden'!AE22)</f>
        <v>0</v>
      </c>
      <c r="AE21" s="25">
        <f>IF('Indicator Date hidden'!AF22="x","x",$AE$2-'Indicator Date hidden'!AF22)</f>
        <v>0</v>
      </c>
      <c r="AF21" s="25">
        <f>IF('Indicator Date hidden'!AG22="x","x",$AF$2-'Indicator Date hidden'!AG22)</f>
        <v>1</v>
      </c>
      <c r="AG21" s="25">
        <f>IF('Indicator Date hidden'!AH22="x","x",$AG$2-'Indicator Date hidden'!AH22)</f>
        <v>0</v>
      </c>
      <c r="AH21" s="25">
        <f>IF('Indicator Date hidden'!AI22="x","x",$AH$2-'Indicator Date hidden'!AI22)</f>
        <v>0</v>
      </c>
      <c r="AI21" s="25">
        <f>IF('Indicator Date hidden'!AJ22="x","x",$AI$2-'Indicator Date hidden'!AJ22)</f>
        <v>0</v>
      </c>
      <c r="AJ21" s="25" t="str">
        <f>IF('Indicator Date hidden'!AK22="x","x",$AJ$2-'Indicator Date hidden'!AK22)</f>
        <v>x</v>
      </c>
      <c r="AK21" s="25" t="str">
        <f>IF('Indicator Date hidden'!AL22="x","x",$AK$2-'Indicator Date hidden'!AL22)</f>
        <v>x</v>
      </c>
      <c r="AL21" s="25">
        <f>IF('Indicator Date hidden'!AM22="x","x",$AL$2-'Indicator Date hidden'!AM22)</f>
        <v>0</v>
      </c>
      <c r="AM21" s="25">
        <f>IF('Indicator Date hidden'!AN22="x","x",$AM$2-'Indicator Date hidden'!AN22)</f>
        <v>0</v>
      </c>
      <c r="AN21" s="25">
        <f>IF('Indicator Date hidden'!AO22="x","x",$AN$2-'Indicator Date hidden'!AO22)</f>
        <v>0</v>
      </c>
      <c r="AO21" s="25">
        <f>IF('Indicator Date hidden'!AP22="x","x",$AO$2-'Indicator Date hidden'!AP22)</f>
        <v>0</v>
      </c>
      <c r="AP21" s="25">
        <f>IF('Indicator Date hidden'!AQ22="x","x",$AP$2-'Indicator Date hidden'!AQ22)</f>
        <v>0</v>
      </c>
      <c r="AQ21" s="25">
        <f>IF('Indicator Date hidden'!AR22="x","x",$AQ$2-'Indicator Date hidden'!AR22)</f>
        <v>0</v>
      </c>
      <c r="AR21" s="25">
        <f>IF('Indicator Date hidden'!AS22="x","x",$AR$2-'Indicator Date hidden'!AS22)</f>
        <v>0</v>
      </c>
      <c r="AS21" s="25">
        <f>IF('Indicator Date hidden'!AT22="x","x",$AS$2-'Indicator Date hidden'!AT22)</f>
        <v>0</v>
      </c>
      <c r="AT21" s="25">
        <f>IF('Indicator Date hidden'!AU22="x","x",$AT$2-'Indicator Date hidden'!AU22)</f>
        <v>0</v>
      </c>
      <c r="AU21" s="25" t="str">
        <f>IF('Indicator Date hidden'!AV22="x","x",$AU$2-'Indicator Date hidden'!AV22)</f>
        <v>x</v>
      </c>
      <c r="AV21" s="25">
        <f>IF('Indicator Date hidden'!AW22="x","x",$AV$2-'Indicator Date hidden'!AW22)</f>
        <v>0</v>
      </c>
      <c r="AW21" s="25">
        <f>IF('Indicator Date hidden'!AX22="x","x",$AW$2-'Indicator Date hidden'!AX22)</f>
        <v>0</v>
      </c>
      <c r="AX21" s="25">
        <f>IF('Indicator Date hidden'!AY22="x","x",$AX$2-'Indicator Date hidden'!AY22)</f>
        <v>0</v>
      </c>
      <c r="AY21" s="25">
        <f>IF('Indicator Date hidden'!AZ22="x","x",$AY$2-'Indicator Date hidden'!AZ22)</f>
        <v>0</v>
      </c>
      <c r="AZ21" s="25">
        <f>IF('Indicator Date hidden'!BA22="x","x",$AZ$2-'Indicator Date hidden'!BA22)</f>
        <v>0</v>
      </c>
      <c r="BA21">
        <f t="shared" si="0"/>
        <v>12</v>
      </c>
      <c r="BB21" s="26">
        <f t="shared" si="1"/>
        <v>0.25</v>
      </c>
      <c r="BC21">
        <f t="shared" si="2"/>
        <v>5</v>
      </c>
      <c r="BD21" s="26">
        <f t="shared" si="3"/>
        <v>0.8539125638299665</v>
      </c>
      <c r="BE21" s="28">
        <f t="shared" si="4"/>
        <v>0</v>
      </c>
    </row>
    <row r="22" spans="1:57" x14ac:dyDescent="0.35">
      <c r="A22" t="s">
        <v>9484</v>
      </c>
      <c r="B22" s="25">
        <f>IF('Indicator Date hidden'!C23="x","x",$B$2-'Indicator Date hidden'!C23)</f>
        <v>0</v>
      </c>
      <c r="C22" s="25">
        <f>IF('Indicator Date hidden'!D23="x","x",$C$2-'Indicator Date hidden'!D23)</f>
        <v>0</v>
      </c>
      <c r="D22" s="25">
        <f>IF('Indicator Date hidden'!E23="x","x",$D$2-'Indicator Date hidden'!E23)</f>
        <v>0</v>
      </c>
      <c r="E22" s="25">
        <f>IF('Indicator Date hidden'!F23="x","x",$E$2-'Indicator Date hidden'!F23)</f>
        <v>0</v>
      </c>
      <c r="F22" s="25">
        <f>IF('Indicator Date hidden'!G23="x","x",$F$2-'Indicator Date hidden'!G23)</f>
        <v>0</v>
      </c>
      <c r="G22" s="25">
        <f>IF('Indicator Date hidden'!H23="x","x",$G$2-'Indicator Date hidden'!H23)</f>
        <v>0</v>
      </c>
      <c r="H22" s="25">
        <f>IF('Indicator Date hidden'!I23="x","x",$H$2-'Indicator Date hidden'!I23)</f>
        <v>0</v>
      </c>
      <c r="I22" s="25">
        <f>IF('Indicator Date hidden'!J23="x","x",$I$2-'Indicator Date hidden'!J23)</f>
        <v>0</v>
      </c>
      <c r="J22" s="25">
        <f>IF('Indicator Date hidden'!K23="x","x",$J$2-'Indicator Date hidden'!K23)</f>
        <v>0</v>
      </c>
      <c r="K22" s="25">
        <f>IF('Indicator Date hidden'!L23="x","x",$K$2-'Indicator Date hidden'!L23)</f>
        <v>0</v>
      </c>
      <c r="L22" s="25">
        <f>IF('Indicator Date hidden'!M23="x","x",$L$2-'Indicator Date hidden'!M23)</f>
        <v>0</v>
      </c>
      <c r="M22" s="25">
        <f>IF('Indicator Date hidden'!N23="x","x",$M$2-'Indicator Date hidden'!N23)</f>
        <v>0</v>
      </c>
      <c r="N22" s="25">
        <f>IF('Indicator Date hidden'!O23="x","x",$N$2-'Indicator Date hidden'!O23)</f>
        <v>0</v>
      </c>
      <c r="O22" s="25">
        <f>IF('Indicator Date hidden'!P23="x","x",$O$2-'Indicator Date hidden'!P23)</f>
        <v>0</v>
      </c>
      <c r="P22" s="25">
        <f>IF('Indicator Date hidden'!Q23="x","x",$P$2-'Indicator Date hidden'!Q23)</f>
        <v>0</v>
      </c>
      <c r="Q22" s="25">
        <f>IF('Indicator Date hidden'!R23="x","x",$Q$2-'Indicator Date hidden'!R23)</f>
        <v>6</v>
      </c>
      <c r="R22" s="25">
        <f>IF('Indicator Date hidden'!S23="x","x",$R$2-'Indicator Date hidden'!S23)</f>
        <v>0</v>
      </c>
      <c r="S22" s="25">
        <f>IF('Indicator Date hidden'!T23="x","x",$S$2-'Indicator Date hidden'!T23)</f>
        <v>0</v>
      </c>
      <c r="T22" s="25">
        <f>IF('Indicator Date hidden'!U23="x","x",$T$2-'Indicator Date hidden'!U23)</f>
        <v>0</v>
      </c>
      <c r="U22" s="25">
        <f>IF('Indicator Date hidden'!V23="x","x",$U$2-'Indicator Date hidden'!V23)</f>
        <v>0</v>
      </c>
      <c r="V22" s="25">
        <f>IF('Indicator Date hidden'!W23="x","x",$V$2-'Indicator Date hidden'!W23)</f>
        <v>0</v>
      </c>
      <c r="W22" s="25">
        <f>IF('Indicator Date hidden'!X23="x","x",$W$2-'Indicator Date hidden'!X23)</f>
        <v>6</v>
      </c>
      <c r="X22" s="25">
        <f>IF('Indicator Date hidden'!Y23="x","x",$X$2-'Indicator Date hidden'!Y23)</f>
        <v>2</v>
      </c>
      <c r="Y22" s="25">
        <f>IF('Indicator Date hidden'!Z23="x","x",$Y$2-'Indicator Date hidden'!Z23)</f>
        <v>0</v>
      </c>
      <c r="Z22" s="25">
        <f>IF('Indicator Date hidden'!AA23="x","x",$Z$2-'Indicator Date hidden'!AA23)</f>
        <v>0</v>
      </c>
      <c r="AA22" s="25">
        <f>IF('Indicator Date hidden'!AB23="x","x",$AA$2-'Indicator Date hidden'!AB23)</f>
        <v>0</v>
      </c>
      <c r="AB22" s="25">
        <f>IF('Indicator Date hidden'!AC23="x","x",$AB$2-'Indicator Date hidden'!AC23)</f>
        <v>0</v>
      </c>
      <c r="AC22" s="25">
        <f>IF('Indicator Date hidden'!AD23="x","x",$AC$2-'Indicator Date hidden'!AD23)</f>
        <v>0</v>
      </c>
      <c r="AD22" s="25">
        <f>IF('Indicator Date hidden'!AE23="x","x",$AD$2-'Indicator Date hidden'!AE23)</f>
        <v>0</v>
      </c>
      <c r="AE22" s="25">
        <f>IF('Indicator Date hidden'!AF23="x","x",$AE$2-'Indicator Date hidden'!AF23)</f>
        <v>0</v>
      </c>
      <c r="AF22" s="25">
        <f>IF('Indicator Date hidden'!AG23="x","x",$AF$2-'Indicator Date hidden'!AG23)</f>
        <v>0</v>
      </c>
      <c r="AG22" s="25">
        <f>IF('Indicator Date hidden'!AH23="x","x",$AG$2-'Indicator Date hidden'!AH23)</f>
        <v>0</v>
      </c>
      <c r="AH22" s="25">
        <f>IF('Indicator Date hidden'!AI23="x","x",$AH$2-'Indicator Date hidden'!AI23)</f>
        <v>0</v>
      </c>
      <c r="AI22" s="25">
        <f>IF('Indicator Date hidden'!AJ23="x","x",$AI$2-'Indicator Date hidden'!AJ23)</f>
        <v>0</v>
      </c>
      <c r="AJ22" s="25" t="str">
        <f>IF('Indicator Date hidden'!AK23="x","x",$AJ$2-'Indicator Date hidden'!AK23)</f>
        <v>x</v>
      </c>
      <c r="AK22" s="25">
        <f>IF('Indicator Date hidden'!AL23="x","x",$AK$2-'Indicator Date hidden'!AL23)</f>
        <v>1</v>
      </c>
      <c r="AL22" s="25">
        <f>IF('Indicator Date hidden'!AM23="x","x",$AL$2-'Indicator Date hidden'!AM23)</f>
        <v>0</v>
      </c>
      <c r="AM22" s="25">
        <f>IF('Indicator Date hidden'!AN23="x","x",$AM$2-'Indicator Date hidden'!AN23)</f>
        <v>0</v>
      </c>
      <c r="AN22" s="25">
        <f>IF('Indicator Date hidden'!AO23="x","x",$AN$2-'Indicator Date hidden'!AO23)</f>
        <v>0</v>
      </c>
      <c r="AO22" s="25">
        <f>IF('Indicator Date hidden'!AP23="x","x",$AO$2-'Indicator Date hidden'!AP23)</f>
        <v>0</v>
      </c>
      <c r="AP22" s="25">
        <f>IF('Indicator Date hidden'!AQ23="x","x",$AP$2-'Indicator Date hidden'!AQ23)</f>
        <v>0</v>
      </c>
      <c r="AQ22" s="25">
        <f>IF('Indicator Date hidden'!AR23="x","x",$AQ$2-'Indicator Date hidden'!AR23)</f>
        <v>4</v>
      </c>
      <c r="AR22" s="25">
        <f>IF('Indicator Date hidden'!AS23="x","x",$AR$2-'Indicator Date hidden'!AS23)</f>
        <v>0</v>
      </c>
      <c r="AS22" s="25">
        <f>IF('Indicator Date hidden'!AT23="x","x",$AS$2-'Indicator Date hidden'!AT23)</f>
        <v>0</v>
      </c>
      <c r="AT22" s="25">
        <f>IF('Indicator Date hidden'!AU23="x","x",$AT$2-'Indicator Date hidden'!AU23)</f>
        <v>0</v>
      </c>
      <c r="AU22" s="25">
        <f>IF('Indicator Date hidden'!AV23="x","x",$AU$2-'Indicator Date hidden'!AV23)</f>
        <v>2</v>
      </c>
      <c r="AV22" s="25">
        <f>IF('Indicator Date hidden'!AW23="x","x",$AV$2-'Indicator Date hidden'!AW23)</f>
        <v>0</v>
      </c>
      <c r="AW22" s="25">
        <f>IF('Indicator Date hidden'!AX23="x","x",$AW$2-'Indicator Date hidden'!AX23)</f>
        <v>0</v>
      </c>
      <c r="AX22" s="25">
        <f>IF('Indicator Date hidden'!AY23="x","x",$AX$2-'Indicator Date hidden'!AY23)</f>
        <v>0</v>
      </c>
      <c r="AY22" s="25">
        <f>IF('Indicator Date hidden'!AZ23="x","x",$AY$2-'Indicator Date hidden'!AZ23)</f>
        <v>0</v>
      </c>
      <c r="AZ22" s="25">
        <f>IF('Indicator Date hidden'!BA23="x","x",$AZ$2-'Indicator Date hidden'!BA23)</f>
        <v>0</v>
      </c>
      <c r="BA22">
        <f t="shared" si="0"/>
        <v>21</v>
      </c>
      <c r="BB22" s="26">
        <f t="shared" si="1"/>
        <v>0.42</v>
      </c>
      <c r="BC22">
        <f t="shared" si="2"/>
        <v>6</v>
      </c>
      <c r="BD22" s="26">
        <f t="shared" si="3"/>
        <v>1.3280060240827223</v>
      </c>
      <c r="BE22" s="28">
        <f t="shared" si="4"/>
        <v>0</v>
      </c>
    </row>
    <row r="23" spans="1:57" x14ac:dyDescent="0.35">
      <c r="A23" t="s">
        <v>9477</v>
      </c>
      <c r="B23" s="25">
        <f>IF('Indicator Date hidden'!C24="x","x",$B$2-'Indicator Date hidden'!C24)</f>
        <v>0</v>
      </c>
      <c r="C23" s="25">
        <f>IF('Indicator Date hidden'!D24="x","x",$C$2-'Indicator Date hidden'!D24)</f>
        <v>0</v>
      </c>
      <c r="D23" s="25">
        <f>IF('Indicator Date hidden'!E24="x","x",$D$2-'Indicator Date hidden'!E24)</f>
        <v>0</v>
      </c>
      <c r="E23" s="25">
        <f>IF('Indicator Date hidden'!F24="x","x",$E$2-'Indicator Date hidden'!F24)</f>
        <v>0</v>
      </c>
      <c r="F23" s="25">
        <f>IF('Indicator Date hidden'!G24="x","x",$F$2-'Indicator Date hidden'!G24)</f>
        <v>0</v>
      </c>
      <c r="G23" s="25">
        <f>IF('Indicator Date hidden'!H24="x","x",$G$2-'Indicator Date hidden'!H24)</f>
        <v>0</v>
      </c>
      <c r="H23" s="25">
        <f>IF('Indicator Date hidden'!I24="x","x",$H$2-'Indicator Date hidden'!I24)</f>
        <v>0</v>
      </c>
      <c r="I23" s="25">
        <f>IF('Indicator Date hidden'!J24="x","x",$I$2-'Indicator Date hidden'!J24)</f>
        <v>0</v>
      </c>
      <c r="J23" s="25">
        <f>IF('Indicator Date hidden'!K24="x","x",$J$2-'Indicator Date hidden'!K24)</f>
        <v>0</v>
      </c>
      <c r="K23" s="25">
        <f>IF('Indicator Date hidden'!L24="x","x",$K$2-'Indicator Date hidden'!L24)</f>
        <v>0</v>
      </c>
      <c r="L23" s="25">
        <f>IF('Indicator Date hidden'!M24="x","x",$L$2-'Indicator Date hidden'!M24)</f>
        <v>0</v>
      </c>
      <c r="M23" s="25">
        <f>IF('Indicator Date hidden'!N24="x","x",$M$2-'Indicator Date hidden'!N24)</f>
        <v>0</v>
      </c>
      <c r="N23" s="25">
        <f>IF('Indicator Date hidden'!O24="x","x",$N$2-'Indicator Date hidden'!O24)</f>
        <v>0</v>
      </c>
      <c r="O23" s="25">
        <f>IF('Indicator Date hidden'!P24="x","x",$O$2-'Indicator Date hidden'!P24)</f>
        <v>0</v>
      </c>
      <c r="P23" s="25">
        <f>IF('Indicator Date hidden'!Q24="x","x",$P$2-'Indicator Date hidden'!Q24)</f>
        <v>0</v>
      </c>
      <c r="Q23" s="25">
        <f>IF('Indicator Date hidden'!R24="x","x",$Q$2-'Indicator Date hidden'!R24)</f>
        <v>2</v>
      </c>
      <c r="R23" s="25">
        <f>IF('Indicator Date hidden'!S24="x","x",$R$2-'Indicator Date hidden'!S24)</f>
        <v>0</v>
      </c>
      <c r="S23" s="25">
        <f>IF('Indicator Date hidden'!T24="x","x",$S$2-'Indicator Date hidden'!T24)</f>
        <v>0</v>
      </c>
      <c r="T23" s="25">
        <f>IF('Indicator Date hidden'!U24="x","x",$T$2-'Indicator Date hidden'!U24)</f>
        <v>0</v>
      </c>
      <c r="U23" s="25">
        <f>IF('Indicator Date hidden'!V24="x","x",$U$2-'Indicator Date hidden'!V24)</f>
        <v>0</v>
      </c>
      <c r="V23" s="25">
        <f>IF('Indicator Date hidden'!W24="x","x",$V$2-'Indicator Date hidden'!W24)</f>
        <v>0</v>
      </c>
      <c r="W23" s="25">
        <f>IF('Indicator Date hidden'!X24="x","x",$W$2-'Indicator Date hidden'!X24)</f>
        <v>2</v>
      </c>
      <c r="X23" s="25">
        <f>IF('Indicator Date hidden'!Y24="x","x",$X$2-'Indicator Date hidden'!Y24)</f>
        <v>1</v>
      </c>
      <c r="Y23" s="25">
        <f>IF('Indicator Date hidden'!Z24="x","x",$Y$2-'Indicator Date hidden'!Z24)</f>
        <v>0</v>
      </c>
      <c r="Z23" s="25">
        <f>IF('Indicator Date hidden'!AA24="x","x",$Z$2-'Indicator Date hidden'!AA24)</f>
        <v>0</v>
      </c>
      <c r="AA23" s="25" t="str">
        <f>IF('Indicator Date hidden'!AB24="x","x",$AA$2-'Indicator Date hidden'!AB24)</f>
        <v>x</v>
      </c>
      <c r="AB23" s="25">
        <f>IF('Indicator Date hidden'!AC24="x","x",$AB$2-'Indicator Date hidden'!AC24)</f>
        <v>0</v>
      </c>
      <c r="AC23" s="25">
        <f>IF('Indicator Date hidden'!AD24="x","x",$AC$2-'Indicator Date hidden'!AD24)</f>
        <v>0</v>
      </c>
      <c r="AD23" s="25" t="str">
        <f>IF('Indicator Date hidden'!AE24="x","x",$AD$2-'Indicator Date hidden'!AE24)</f>
        <v>x</v>
      </c>
      <c r="AE23" s="25">
        <f>IF('Indicator Date hidden'!AF24="x","x",$AE$2-'Indicator Date hidden'!AF24)</f>
        <v>0</v>
      </c>
      <c r="AF23" s="25">
        <f>IF('Indicator Date hidden'!AG24="x","x",$AF$2-'Indicator Date hidden'!AG24)</f>
        <v>6</v>
      </c>
      <c r="AG23" s="25">
        <f>IF('Indicator Date hidden'!AH24="x","x",$AG$2-'Indicator Date hidden'!AH24)</f>
        <v>0</v>
      </c>
      <c r="AH23" s="25">
        <f>IF('Indicator Date hidden'!AI24="x","x",$AH$2-'Indicator Date hidden'!AI24)</f>
        <v>0</v>
      </c>
      <c r="AI23" s="25">
        <f>IF('Indicator Date hidden'!AJ24="x","x",$AI$2-'Indicator Date hidden'!AJ24)</f>
        <v>0</v>
      </c>
      <c r="AJ23" s="25">
        <f>IF('Indicator Date hidden'!AK24="x","x",$AJ$2-'Indicator Date hidden'!AK24)</f>
        <v>1</v>
      </c>
      <c r="AK23" s="25">
        <f>IF('Indicator Date hidden'!AL24="x","x",$AK$2-'Indicator Date hidden'!AL24)</f>
        <v>1</v>
      </c>
      <c r="AL23" s="25">
        <f>IF('Indicator Date hidden'!AM24="x","x",$AL$2-'Indicator Date hidden'!AM24)</f>
        <v>0</v>
      </c>
      <c r="AM23" s="25">
        <f>IF('Indicator Date hidden'!AN24="x","x",$AM$2-'Indicator Date hidden'!AN24)</f>
        <v>0</v>
      </c>
      <c r="AN23" s="25">
        <f>IF('Indicator Date hidden'!AO24="x","x",$AN$2-'Indicator Date hidden'!AO24)</f>
        <v>0</v>
      </c>
      <c r="AO23" s="25" t="str">
        <f>IF('Indicator Date hidden'!AP24="x","x",$AO$2-'Indicator Date hidden'!AP24)</f>
        <v>x</v>
      </c>
      <c r="AP23" s="25">
        <f>IF('Indicator Date hidden'!AQ24="x","x",$AP$2-'Indicator Date hidden'!AQ24)</f>
        <v>2</v>
      </c>
      <c r="AQ23" s="25" t="str">
        <f>IF('Indicator Date hidden'!AR24="x","x",$AQ$2-'Indicator Date hidden'!AR24)</f>
        <v>x</v>
      </c>
      <c r="AR23" s="25">
        <f>IF('Indicator Date hidden'!AS24="x","x",$AR$2-'Indicator Date hidden'!AS24)</f>
        <v>0</v>
      </c>
      <c r="AS23" s="25">
        <f>IF('Indicator Date hidden'!AT24="x","x",$AS$2-'Indicator Date hidden'!AT24)</f>
        <v>0</v>
      </c>
      <c r="AT23" s="25">
        <f>IF('Indicator Date hidden'!AU24="x","x",$AT$2-'Indicator Date hidden'!AU24)</f>
        <v>0</v>
      </c>
      <c r="AU23" s="25">
        <f>IF('Indicator Date hidden'!AV24="x","x",$AU$2-'Indicator Date hidden'!AV24)</f>
        <v>1</v>
      </c>
      <c r="AV23" s="25">
        <f>IF('Indicator Date hidden'!AW24="x","x",$AV$2-'Indicator Date hidden'!AW24)</f>
        <v>0</v>
      </c>
      <c r="AW23" s="25">
        <f>IF('Indicator Date hidden'!AX24="x","x",$AW$2-'Indicator Date hidden'!AX24)</f>
        <v>0</v>
      </c>
      <c r="AX23" s="25">
        <f>IF('Indicator Date hidden'!AY24="x","x",$AX$2-'Indicator Date hidden'!AY24)</f>
        <v>0</v>
      </c>
      <c r="AY23" s="25">
        <f>IF('Indicator Date hidden'!AZ24="x","x",$AY$2-'Indicator Date hidden'!AZ24)</f>
        <v>0</v>
      </c>
      <c r="AZ23" s="25">
        <f>IF('Indicator Date hidden'!BA24="x","x",$AZ$2-'Indicator Date hidden'!BA24)</f>
        <v>0</v>
      </c>
      <c r="BA23">
        <f t="shared" si="0"/>
        <v>16</v>
      </c>
      <c r="BB23" s="26">
        <f t="shared" si="1"/>
        <v>0.34042553191489361</v>
      </c>
      <c r="BC23">
        <f t="shared" si="2"/>
        <v>8</v>
      </c>
      <c r="BD23" s="26">
        <f t="shared" si="3"/>
        <v>0.99523536710863825</v>
      </c>
      <c r="BE23" s="28">
        <f t="shared" si="4"/>
        <v>0</v>
      </c>
    </row>
    <row r="24" spans="1:57" x14ac:dyDescent="0.35">
      <c r="A24" t="s">
        <v>9493</v>
      </c>
      <c r="B24" s="25">
        <f>IF('Indicator Date hidden'!C25="x","x",$B$2-'Indicator Date hidden'!C25)</f>
        <v>0</v>
      </c>
      <c r="C24" s="25">
        <f>IF('Indicator Date hidden'!D25="x","x",$C$2-'Indicator Date hidden'!D25)</f>
        <v>0</v>
      </c>
      <c r="D24" s="25">
        <f>IF('Indicator Date hidden'!E25="x","x",$D$2-'Indicator Date hidden'!E25)</f>
        <v>0</v>
      </c>
      <c r="E24" s="25">
        <f>IF('Indicator Date hidden'!F25="x","x",$E$2-'Indicator Date hidden'!F25)</f>
        <v>0</v>
      </c>
      <c r="F24" s="25">
        <f>IF('Indicator Date hidden'!G25="x","x",$F$2-'Indicator Date hidden'!G25)</f>
        <v>0</v>
      </c>
      <c r="G24" s="25">
        <f>IF('Indicator Date hidden'!H25="x","x",$G$2-'Indicator Date hidden'!H25)</f>
        <v>0</v>
      </c>
      <c r="H24" s="25">
        <f>IF('Indicator Date hidden'!I25="x","x",$H$2-'Indicator Date hidden'!I25)</f>
        <v>0</v>
      </c>
      <c r="I24" s="25">
        <f>IF('Indicator Date hidden'!J25="x","x",$I$2-'Indicator Date hidden'!J25)</f>
        <v>0</v>
      </c>
      <c r="J24" s="25">
        <f>IF('Indicator Date hidden'!K25="x","x",$J$2-'Indicator Date hidden'!K25)</f>
        <v>0</v>
      </c>
      <c r="K24" s="25">
        <f>IF('Indicator Date hidden'!L25="x","x",$K$2-'Indicator Date hidden'!L25)</f>
        <v>0</v>
      </c>
      <c r="L24" s="25">
        <f>IF('Indicator Date hidden'!M25="x","x",$L$2-'Indicator Date hidden'!M25)</f>
        <v>0</v>
      </c>
      <c r="M24" s="25">
        <f>IF('Indicator Date hidden'!N25="x","x",$M$2-'Indicator Date hidden'!N25)</f>
        <v>0</v>
      </c>
      <c r="N24" s="25">
        <f>IF('Indicator Date hidden'!O25="x","x",$N$2-'Indicator Date hidden'!O25)</f>
        <v>0</v>
      </c>
      <c r="O24" s="25">
        <f>IF('Indicator Date hidden'!P25="x","x",$O$2-'Indicator Date hidden'!P25)</f>
        <v>0</v>
      </c>
      <c r="P24" s="25">
        <f>IF('Indicator Date hidden'!Q25="x","x",$P$2-'Indicator Date hidden'!Q25)</f>
        <v>0</v>
      </c>
      <c r="Q24" s="25" t="str">
        <f>IF('Indicator Date hidden'!R25="x","x",$Q$2-'Indicator Date hidden'!R25)</f>
        <v>x</v>
      </c>
      <c r="R24" s="25">
        <f>IF('Indicator Date hidden'!S25="x","x",$R$2-'Indicator Date hidden'!S25)</f>
        <v>0</v>
      </c>
      <c r="S24" s="25">
        <f>IF('Indicator Date hidden'!T25="x","x",$S$2-'Indicator Date hidden'!T25)</f>
        <v>0</v>
      </c>
      <c r="T24" s="25">
        <f>IF('Indicator Date hidden'!U25="x","x",$T$2-'Indicator Date hidden'!U25)</f>
        <v>0</v>
      </c>
      <c r="U24" s="25">
        <f>IF('Indicator Date hidden'!V25="x","x",$U$2-'Indicator Date hidden'!V25)</f>
        <v>0</v>
      </c>
      <c r="V24" s="25">
        <f>IF('Indicator Date hidden'!W25="x","x",$V$2-'Indicator Date hidden'!W25)</f>
        <v>0</v>
      </c>
      <c r="W24" s="25">
        <f>IF('Indicator Date hidden'!X25="x","x",$W$2-'Indicator Date hidden'!X25)</f>
        <v>7</v>
      </c>
      <c r="X24" s="25">
        <f>IF('Indicator Date hidden'!Y25="x","x",$X$2-'Indicator Date hidden'!Y25)</f>
        <v>4</v>
      </c>
      <c r="Y24" s="25">
        <f>IF('Indicator Date hidden'!Z25="x","x",$Y$2-'Indicator Date hidden'!Z25)</f>
        <v>0</v>
      </c>
      <c r="Z24" s="25">
        <f>IF('Indicator Date hidden'!AA25="x","x",$Z$2-'Indicator Date hidden'!AA25)</f>
        <v>0</v>
      </c>
      <c r="AA24" s="25">
        <f>IF('Indicator Date hidden'!AB25="x","x",$AA$2-'Indicator Date hidden'!AB25)</f>
        <v>0</v>
      </c>
      <c r="AB24" s="25">
        <f>IF('Indicator Date hidden'!AC25="x","x",$AB$2-'Indicator Date hidden'!AC25)</f>
        <v>0</v>
      </c>
      <c r="AC24" s="25">
        <f>IF('Indicator Date hidden'!AD25="x","x",$AC$2-'Indicator Date hidden'!AD25)</f>
        <v>0</v>
      </c>
      <c r="AD24" s="25">
        <f>IF('Indicator Date hidden'!AE25="x","x",$AD$2-'Indicator Date hidden'!AE25)</f>
        <v>0</v>
      </c>
      <c r="AE24" s="25">
        <f>IF('Indicator Date hidden'!AF25="x","x",$AE$2-'Indicator Date hidden'!AF25)</f>
        <v>0</v>
      </c>
      <c r="AF24" s="25">
        <f>IF('Indicator Date hidden'!AG25="x","x",$AF$2-'Indicator Date hidden'!AG25)</f>
        <v>4</v>
      </c>
      <c r="AG24" s="25">
        <f>IF('Indicator Date hidden'!AH25="x","x",$AG$2-'Indicator Date hidden'!AH25)</f>
        <v>0</v>
      </c>
      <c r="AH24" s="25">
        <f>IF('Indicator Date hidden'!AI25="x","x",$AH$2-'Indicator Date hidden'!AI25)</f>
        <v>0</v>
      </c>
      <c r="AI24" s="25">
        <f>IF('Indicator Date hidden'!AJ25="x","x",$AI$2-'Indicator Date hidden'!AJ25)</f>
        <v>0</v>
      </c>
      <c r="AJ24" s="25" t="str">
        <f>IF('Indicator Date hidden'!AK25="x","x",$AJ$2-'Indicator Date hidden'!AK25)</f>
        <v>x</v>
      </c>
      <c r="AK24" s="25">
        <f>IF('Indicator Date hidden'!AL25="x","x",$AK$2-'Indicator Date hidden'!AL25)</f>
        <v>1</v>
      </c>
      <c r="AL24" s="25">
        <f>IF('Indicator Date hidden'!AM25="x","x",$AL$2-'Indicator Date hidden'!AM25)</f>
        <v>0</v>
      </c>
      <c r="AM24" s="25">
        <f>IF('Indicator Date hidden'!AN25="x","x",$AM$2-'Indicator Date hidden'!AN25)</f>
        <v>0</v>
      </c>
      <c r="AN24" s="25">
        <f>IF('Indicator Date hidden'!AO25="x","x",$AN$2-'Indicator Date hidden'!AO25)</f>
        <v>0</v>
      </c>
      <c r="AO24" s="25">
        <f>IF('Indicator Date hidden'!AP25="x","x",$AO$2-'Indicator Date hidden'!AP25)</f>
        <v>0</v>
      </c>
      <c r="AP24" s="25">
        <f>IF('Indicator Date hidden'!AQ25="x","x",$AP$2-'Indicator Date hidden'!AQ25)</f>
        <v>0</v>
      </c>
      <c r="AQ24" s="25">
        <f>IF('Indicator Date hidden'!AR25="x","x",$AQ$2-'Indicator Date hidden'!AR25)</f>
        <v>0</v>
      </c>
      <c r="AR24" s="25">
        <f>IF('Indicator Date hidden'!AS25="x","x",$AR$2-'Indicator Date hidden'!AS25)</f>
        <v>0</v>
      </c>
      <c r="AS24" s="25">
        <f>IF('Indicator Date hidden'!AT25="x","x",$AS$2-'Indicator Date hidden'!AT25)</f>
        <v>0</v>
      </c>
      <c r="AT24" s="25">
        <f>IF('Indicator Date hidden'!AU25="x","x",$AT$2-'Indicator Date hidden'!AU25)</f>
        <v>0</v>
      </c>
      <c r="AU24" s="25">
        <f>IF('Indicator Date hidden'!AV25="x","x",$AU$2-'Indicator Date hidden'!AV25)</f>
        <v>1</v>
      </c>
      <c r="AV24" s="25">
        <f>IF('Indicator Date hidden'!AW25="x","x",$AV$2-'Indicator Date hidden'!AW25)</f>
        <v>0</v>
      </c>
      <c r="AW24" s="25">
        <f>IF('Indicator Date hidden'!AX25="x","x",$AW$2-'Indicator Date hidden'!AX25)</f>
        <v>0</v>
      </c>
      <c r="AX24" s="25">
        <f>IF('Indicator Date hidden'!AY25="x","x",$AX$2-'Indicator Date hidden'!AY25)</f>
        <v>0</v>
      </c>
      <c r="AY24" s="25">
        <f>IF('Indicator Date hidden'!AZ25="x","x",$AY$2-'Indicator Date hidden'!AZ25)</f>
        <v>0</v>
      </c>
      <c r="AZ24" s="25">
        <f>IF('Indicator Date hidden'!BA25="x","x",$AZ$2-'Indicator Date hidden'!BA25)</f>
        <v>0</v>
      </c>
      <c r="BA24">
        <f t="shared" si="0"/>
        <v>17</v>
      </c>
      <c r="BB24" s="26">
        <f t="shared" si="1"/>
        <v>0.34693877551020408</v>
      </c>
      <c r="BC24">
        <f t="shared" si="2"/>
        <v>5</v>
      </c>
      <c r="BD24" s="26">
        <f t="shared" si="3"/>
        <v>1.2543966825003519</v>
      </c>
      <c r="BE24" s="28">
        <f t="shared" si="4"/>
        <v>0</v>
      </c>
    </row>
    <row r="25" spans="1:57" x14ac:dyDescent="0.35">
      <c r="A25" t="s">
        <v>9485</v>
      </c>
      <c r="B25" s="25">
        <f>IF('Indicator Date hidden'!C26="x","x",$B$2-'Indicator Date hidden'!C26)</f>
        <v>0</v>
      </c>
      <c r="C25" s="25">
        <f>IF('Indicator Date hidden'!D26="x","x",$C$2-'Indicator Date hidden'!D26)</f>
        <v>0</v>
      </c>
      <c r="D25" s="25">
        <f>IF('Indicator Date hidden'!E26="x","x",$D$2-'Indicator Date hidden'!E26)</f>
        <v>0</v>
      </c>
      <c r="E25" s="25">
        <f>IF('Indicator Date hidden'!F26="x","x",$E$2-'Indicator Date hidden'!F26)</f>
        <v>0</v>
      </c>
      <c r="F25" s="25">
        <f>IF('Indicator Date hidden'!G26="x","x",$F$2-'Indicator Date hidden'!G26)</f>
        <v>0</v>
      </c>
      <c r="G25" s="25">
        <f>IF('Indicator Date hidden'!H26="x","x",$G$2-'Indicator Date hidden'!H26)</f>
        <v>0</v>
      </c>
      <c r="H25" s="25">
        <f>IF('Indicator Date hidden'!I26="x","x",$H$2-'Indicator Date hidden'!I26)</f>
        <v>0</v>
      </c>
      <c r="I25" s="25">
        <f>IF('Indicator Date hidden'!J26="x","x",$I$2-'Indicator Date hidden'!J26)</f>
        <v>0</v>
      </c>
      <c r="J25" s="25">
        <f>IF('Indicator Date hidden'!K26="x","x",$J$2-'Indicator Date hidden'!K26)</f>
        <v>0</v>
      </c>
      <c r="K25" s="25">
        <f>IF('Indicator Date hidden'!L26="x","x",$K$2-'Indicator Date hidden'!L26)</f>
        <v>0</v>
      </c>
      <c r="L25" s="25">
        <f>IF('Indicator Date hidden'!M26="x","x",$L$2-'Indicator Date hidden'!M26)</f>
        <v>0</v>
      </c>
      <c r="M25" s="25">
        <f>IF('Indicator Date hidden'!N26="x","x",$M$2-'Indicator Date hidden'!N26)</f>
        <v>0</v>
      </c>
      <c r="N25" s="25">
        <f>IF('Indicator Date hidden'!O26="x","x",$N$2-'Indicator Date hidden'!O26)</f>
        <v>0</v>
      </c>
      <c r="O25" s="25">
        <f>IF('Indicator Date hidden'!P26="x","x",$O$2-'Indicator Date hidden'!P26)</f>
        <v>0</v>
      </c>
      <c r="P25" s="25">
        <f>IF('Indicator Date hidden'!Q26="x","x",$P$2-'Indicator Date hidden'!Q26)</f>
        <v>0</v>
      </c>
      <c r="Q25" s="25">
        <f>IF('Indicator Date hidden'!R26="x","x",$Q$2-'Indicator Date hidden'!R26)</f>
        <v>1</v>
      </c>
      <c r="R25" s="25">
        <f>IF('Indicator Date hidden'!S26="x","x",$R$2-'Indicator Date hidden'!S26)</f>
        <v>0</v>
      </c>
      <c r="S25" s="25">
        <f>IF('Indicator Date hidden'!T26="x","x",$S$2-'Indicator Date hidden'!T26)</f>
        <v>0</v>
      </c>
      <c r="T25" s="25">
        <f>IF('Indicator Date hidden'!U26="x","x",$T$2-'Indicator Date hidden'!U26)</f>
        <v>0</v>
      </c>
      <c r="U25" s="25">
        <f>IF('Indicator Date hidden'!V26="x","x",$U$2-'Indicator Date hidden'!V26)</f>
        <v>0</v>
      </c>
      <c r="V25" s="25">
        <f>IF('Indicator Date hidden'!W26="x","x",$V$2-'Indicator Date hidden'!W26)</f>
        <v>0</v>
      </c>
      <c r="W25" s="25">
        <f>IF('Indicator Date hidden'!X26="x","x",$W$2-'Indicator Date hidden'!X26)</f>
        <v>7</v>
      </c>
      <c r="X25" s="25">
        <f>IF('Indicator Date hidden'!Y26="x","x",$X$2-'Indicator Date hidden'!Y26)</f>
        <v>1</v>
      </c>
      <c r="Y25" s="25">
        <f>IF('Indicator Date hidden'!Z26="x","x",$Y$2-'Indicator Date hidden'!Z26)</f>
        <v>0</v>
      </c>
      <c r="Z25" s="25">
        <f>IF('Indicator Date hidden'!AA26="x","x",$Z$2-'Indicator Date hidden'!AA26)</f>
        <v>0</v>
      </c>
      <c r="AA25" s="25">
        <f>IF('Indicator Date hidden'!AB26="x","x",$AA$2-'Indicator Date hidden'!AB26)</f>
        <v>1</v>
      </c>
      <c r="AB25" s="25">
        <f>IF('Indicator Date hidden'!AC26="x","x",$AB$2-'Indicator Date hidden'!AC26)</f>
        <v>0</v>
      </c>
      <c r="AC25" s="25">
        <f>IF('Indicator Date hidden'!AD26="x","x",$AC$2-'Indicator Date hidden'!AD26)</f>
        <v>0</v>
      </c>
      <c r="AD25" s="25">
        <f>IF('Indicator Date hidden'!AE26="x","x",$AD$2-'Indicator Date hidden'!AE26)</f>
        <v>0</v>
      </c>
      <c r="AE25" s="25">
        <f>IF('Indicator Date hidden'!AF26="x","x",$AE$2-'Indicator Date hidden'!AF26)</f>
        <v>0</v>
      </c>
      <c r="AF25" s="25">
        <f>IF('Indicator Date hidden'!AG26="x","x",$AF$2-'Indicator Date hidden'!AG26)</f>
        <v>0</v>
      </c>
      <c r="AG25" s="25">
        <f>IF('Indicator Date hidden'!AH26="x","x",$AG$2-'Indicator Date hidden'!AH26)</f>
        <v>0</v>
      </c>
      <c r="AH25" s="25">
        <f>IF('Indicator Date hidden'!AI26="x","x",$AH$2-'Indicator Date hidden'!AI26)</f>
        <v>0</v>
      </c>
      <c r="AI25" s="25">
        <f>IF('Indicator Date hidden'!AJ26="x","x",$AI$2-'Indicator Date hidden'!AJ26)</f>
        <v>0</v>
      </c>
      <c r="AJ25" s="25" t="str">
        <f>IF('Indicator Date hidden'!AK26="x","x",$AJ$2-'Indicator Date hidden'!AK26)</f>
        <v>x</v>
      </c>
      <c r="AK25" s="25">
        <f>IF('Indicator Date hidden'!AL26="x","x",$AK$2-'Indicator Date hidden'!AL26)</f>
        <v>1</v>
      </c>
      <c r="AL25" s="25">
        <f>IF('Indicator Date hidden'!AM26="x","x",$AL$2-'Indicator Date hidden'!AM26)</f>
        <v>0</v>
      </c>
      <c r="AM25" s="25">
        <f>IF('Indicator Date hidden'!AN26="x","x",$AM$2-'Indicator Date hidden'!AN26)</f>
        <v>0</v>
      </c>
      <c r="AN25" s="25">
        <f>IF('Indicator Date hidden'!AO26="x","x",$AN$2-'Indicator Date hidden'!AO26)</f>
        <v>0</v>
      </c>
      <c r="AO25" s="25">
        <f>IF('Indicator Date hidden'!AP26="x","x",$AO$2-'Indicator Date hidden'!AP26)</f>
        <v>0</v>
      </c>
      <c r="AP25" s="25">
        <f>IF('Indicator Date hidden'!AQ26="x","x",$AP$2-'Indicator Date hidden'!AQ26)</f>
        <v>0</v>
      </c>
      <c r="AQ25" s="25">
        <f>IF('Indicator Date hidden'!AR26="x","x",$AQ$2-'Indicator Date hidden'!AR26)</f>
        <v>4</v>
      </c>
      <c r="AR25" s="25">
        <f>IF('Indicator Date hidden'!AS26="x","x",$AR$2-'Indicator Date hidden'!AS26)</f>
        <v>0</v>
      </c>
      <c r="AS25" s="25">
        <f>IF('Indicator Date hidden'!AT26="x","x",$AS$2-'Indicator Date hidden'!AT26)</f>
        <v>0</v>
      </c>
      <c r="AT25" s="25">
        <f>IF('Indicator Date hidden'!AU26="x","x",$AT$2-'Indicator Date hidden'!AU26)</f>
        <v>0</v>
      </c>
      <c r="AU25" s="25">
        <f>IF('Indicator Date hidden'!AV26="x","x",$AU$2-'Indicator Date hidden'!AV26)</f>
        <v>1</v>
      </c>
      <c r="AV25" s="25">
        <f>IF('Indicator Date hidden'!AW26="x","x",$AV$2-'Indicator Date hidden'!AW26)</f>
        <v>0</v>
      </c>
      <c r="AW25" s="25">
        <f>IF('Indicator Date hidden'!AX26="x","x",$AW$2-'Indicator Date hidden'!AX26)</f>
        <v>0</v>
      </c>
      <c r="AX25" s="25">
        <f>IF('Indicator Date hidden'!AY26="x","x",$AX$2-'Indicator Date hidden'!AY26)</f>
        <v>0</v>
      </c>
      <c r="AY25" s="25">
        <f>IF('Indicator Date hidden'!AZ26="x","x",$AY$2-'Indicator Date hidden'!AZ26)</f>
        <v>0</v>
      </c>
      <c r="AZ25" s="25">
        <f>IF('Indicator Date hidden'!BA26="x","x",$AZ$2-'Indicator Date hidden'!BA26)</f>
        <v>0</v>
      </c>
      <c r="BA25">
        <f t="shared" si="0"/>
        <v>16</v>
      </c>
      <c r="BB25" s="26">
        <f t="shared" si="1"/>
        <v>0.32</v>
      </c>
      <c r="BC25">
        <f t="shared" si="2"/>
        <v>7</v>
      </c>
      <c r="BD25" s="26">
        <f t="shared" si="3"/>
        <v>1.1391224692718513</v>
      </c>
      <c r="BE25" s="28">
        <f t="shared" si="4"/>
        <v>0</v>
      </c>
    </row>
    <row r="26" spans="1:57" x14ac:dyDescent="0.35">
      <c r="A26" t="s">
        <v>9489</v>
      </c>
      <c r="B26" s="25">
        <f>IF('Indicator Date hidden'!C27="x","x",$B$2-'Indicator Date hidden'!C27)</f>
        <v>0</v>
      </c>
      <c r="C26" s="25">
        <f>IF('Indicator Date hidden'!D27="x","x",$C$2-'Indicator Date hidden'!D27)</f>
        <v>0</v>
      </c>
      <c r="D26" s="25">
        <f>IF('Indicator Date hidden'!E27="x","x",$D$2-'Indicator Date hidden'!E27)</f>
        <v>0</v>
      </c>
      <c r="E26" s="25">
        <f>IF('Indicator Date hidden'!F27="x","x",$E$2-'Indicator Date hidden'!F27)</f>
        <v>0</v>
      </c>
      <c r="F26" s="25">
        <f>IF('Indicator Date hidden'!G27="x","x",$F$2-'Indicator Date hidden'!G27)</f>
        <v>0</v>
      </c>
      <c r="G26" s="25">
        <f>IF('Indicator Date hidden'!H27="x","x",$G$2-'Indicator Date hidden'!H27)</f>
        <v>0</v>
      </c>
      <c r="H26" s="25">
        <f>IF('Indicator Date hidden'!I27="x","x",$H$2-'Indicator Date hidden'!I27)</f>
        <v>0</v>
      </c>
      <c r="I26" s="25">
        <f>IF('Indicator Date hidden'!J27="x","x",$I$2-'Indicator Date hidden'!J27)</f>
        <v>0</v>
      </c>
      <c r="J26" s="25">
        <f>IF('Indicator Date hidden'!K27="x","x",$J$2-'Indicator Date hidden'!K27)</f>
        <v>0</v>
      </c>
      <c r="K26" s="25">
        <f>IF('Indicator Date hidden'!L27="x","x",$K$2-'Indicator Date hidden'!L27)</f>
        <v>0</v>
      </c>
      <c r="L26" s="25">
        <f>IF('Indicator Date hidden'!M27="x","x",$L$2-'Indicator Date hidden'!M27)</f>
        <v>0</v>
      </c>
      <c r="M26" s="25">
        <f>IF('Indicator Date hidden'!N27="x","x",$M$2-'Indicator Date hidden'!N27)</f>
        <v>0</v>
      </c>
      <c r="N26" s="25">
        <f>IF('Indicator Date hidden'!O27="x","x",$N$2-'Indicator Date hidden'!O27)</f>
        <v>0</v>
      </c>
      <c r="O26" s="25">
        <f>IF('Indicator Date hidden'!P27="x","x",$O$2-'Indicator Date hidden'!P27)</f>
        <v>0</v>
      </c>
      <c r="P26" s="25">
        <f>IF('Indicator Date hidden'!Q27="x","x",$P$2-'Indicator Date hidden'!Q27)</f>
        <v>0</v>
      </c>
      <c r="Q26" s="25" t="str">
        <f>IF('Indicator Date hidden'!R27="x","x",$Q$2-'Indicator Date hidden'!R27)</f>
        <v>x</v>
      </c>
      <c r="R26" s="25">
        <f>IF('Indicator Date hidden'!S27="x","x",$R$2-'Indicator Date hidden'!S27)</f>
        <v>0</v>
      </c>
      <c r="S26" s="25">
        <f>IF('Indicator Date hidden'!T27="x","x",$S$2-'Indicator Date hidden'!T27)</f>
        <v>0</v>
      </c>
      <c r="T26" s="25">
        <f>IF('Indicator Date hidden'!U27="x","x",$T$2-'Indicator Date hidden'!U27)</f>
        <v>0</v>
      </c>
      <c r="U26" s="25" t="str">
        <f>IF('Indicator Date hidden'!V27="x","x",$U$2-'Indicator Date hidden'!V27)</f>
        <v>x</v>
      </c>
      <c r="V26" s="25">
        <f>IF('Indicator Date hidden'!W27="x","x",$V$2-'Indicator Date hidden'!W27)</f>
        <v>0</v>
      </c>
      <c r="W26" s="25">
        <f>IF('Indicator Date hidden'!X27="x","x",$W$2-'Indicator Date hidden'!X27)</f>
        <v>5</v>
      </c>
      <c r="X26" s="25">
        <f>IF('Indicator Date hidden'!Y27="x","x",$X$2-'Indicator Date hidden'!Y27)</f>
        <v>2</v>
      </c>
      <c r="Y26" s="25">
        <f>IF('Indicator Date hidden'!Z27="x","x",$Y$2-'Indicator Date hidden'!Z27)</f>
        <v>0</v>
      </c>
      <c r="Z26" s="25">
        <f>IF('Indicator Date hidden'!AA27="x","x",$Z$2-'Indicator Date hidden'!AA27)</f>
        <v>0</v>
      </c>
      <c r="AA26" s="25" t="str">
        <f>IF('Indicator Date hidden'!AB27="x","x",$AA$2-'Indicator Date hidden'!AB27)</f>
        <v>x</v>
      </c>
      <c r="AB26" s="25">
        <f>IF('Indicator Date hidden'!AC27="x","x",$AB$2-'Indicator Date hidden'!AC27)</f>
        <v>0</v>
      </c>
      <c r="AC26" s="25">
        <f>IF('Indicator Date hidden'!AD27="x","x",$AC$2-'Indicator Date hidden'!AD27)</f>
        <v>0</v>
      </c>
      <c r="AD26" s="25" t="str">
        <f>IF('Indicator Date hidden'!AE27="x","x",$AD$2-'Indicator Date hidden'!AE27)</f>
        <v>x</v>
      </c>
      <c r="AE26" s="25" t="str">
        <f>IF('Indicator Date hidden'!AF27="x","x",$AE$2-'Indicator Date hidden'!AF27)</f>
        <v>x</v>
      </c>
      <c r="AF26" s="25" t="str">
        <f>IF('Indicator Date hidden'!AG27="x","x",$AF$2-'Indicator Date hidden'!AG27)</f>
        <v>x</v>
      </c>
      <c r="AG26" s="25">
        <f>IF('Indicator Date hidden'!AH27="x","x",$AG$2-'Indicator Date hidden'!AH27)</f>
        <v>0</v>
      </c>
      <c r="AH26" s="25">
        <f>IF('Indicator Date hidden'!AI27="x","x",$AH$2-'Indicator Date hidden'!AI27)</f>
        <v>0</v>
      </c>
      <c r="AI26" s="25">
        <f>IF('Indicator Date hidden'!AJ27="x","x",$AI$2-'Indicator Date hidden'!AJ27)</f>
        <v>0</v>
      </c>
      <c r="AJ26" s="25" t="str">
        <f>IF('Indicator Date hidden'!AK27="x","x",$AJ$2-'Indicator Date hidden'!AK27)</f>
        <v>x</v>
      </c>
      <c r="AK26" s="25">
        <f>IF('Indicator Date hidden'!AL27="x","x",$AK$2-'Indicator Date hidden'!AL27)</f>
        <v>1</v>
      </c>
      <c r="AL26" s="25">
        <f>IF('Indicator Date hidden'!AM27="x","x",$AL$2-'Indicator Date hidden'!AM27)</f>
        <v>0</v>
      </c>
      <c r="AM26" s="25">
        <f>IF('Indicator Date hidden'!AN27="x","x",$AM$2-'Indicator Date hidden'!AN27)</f>
        <v>0</v>
      </c>
      <c r="AN26" s="25">
        <f>IF('Indicator Date hidden'!AO27="x","x",$AN$2-'Indicator Date hidden'!AO27)</f>
        <v>0</v>
      </c>
      <c r="AO26" s="25">
        <f>IF('Indicator Date hidden'!AP27="x","x",$AO$2-'Indicator Date hidden'!AP27)</f>
        <v>0</v>
      </c>
      <c r="AP26" s="25">
        <f>IF('Indicator Date hidden'!AQ27="x","x",$AP$2-'Indicator Date hidden'!AQ27)</f>
        <v>0</v>
      </c>
      <c r="AQ26" s="25">
        <f>IF('Indicator Date hidden'!AR27="x","x",$AQ$2-'Indicator Date hidden'!AR27)</f>
        <v>6</v>
      </c>
      <c r="AR26" s="25">
        <f>IF('Indicator Date hidden'!AS27="x","x",$AR$2-'Indicator Date hidden'!AS27)</f>
        <v>0</v>
      </c>
      <c r="AS26" s="25">
        <f>IF('Indicator Date hidden'!AT27="x","x",$AS$2-'Indicator Date hidden'!AT27)</f>
        <v>2</v>
      </c>
      <c r="AT26" s="25">
        <f>IF('Indicator Date hidden'!AU27="x","x",$AT$2-'Indicator Date hidden'!AU27)</f>
        <v>0</v>
      </c>
      <c r="AU26" s="25">
        <f>IF('Indicator Date hidden'!AV27="x","x",$AU$2-'Indicator Date hidden'!AV27)</f>
        <v>3</v>
      </c>
      <c r="AV26" s="25">
        <f>IF('Indicator Date hidden'!AW27="x","x",$AV$2-'Indicator Date hidden'!AW27)</f>
        <v>0</v>
      </c>
      <c r="AW26" s="25">
        <f>IF('Indicator Date hidden'!AX27="x","x",$AW$2-'Indicator Date hidden'!AX27)</f>
        <v>0</v>
      </c>
      <c r="AX26" s="25">
        <f>IF('Indicator Date hidden'!AY27="x","x",$AX$2-'Indicator Date hidden'!AY27)</f>
        <v>0</v>
      </c>
      <c r="AY26" s="25" t="str">
        <f>IF('Indicator Date hidden'!AZ27="x","x",$AY$2-'Indicator Date hidden'!AZ27)</f>
        <v>x</v>
      </c>
      <c r="AZ26" s="25" t="str">
        <f>IF('Indicator Date hidden'!BA27="x","x",$AZ$2-'Indicator Date hidden'!BA27)</f>
        <v>x</v>
      </c>
      <c r="BA26">
        <f t="shared" si="0"/>
        <v>19</v>
      </c>
      <c r="BB26" s="26">
        <f t="shared" si="1"/>
        <v>0.45238095238095238</v>
      </c>
      <c r="BC26">
        <f t="shared" si="2"/>
        <v>6</v>
      </c>
      <c r="BD26" s="26">
        <f t="shared" si="3"/>
        <v>1.2947215356497641</v>
      </c>
      <c r="BE26" s="28">
        <f t="shared" si="4"/>
        <v>0</v>
      </c>
    </row>
    <row r="27" spans="1:57" x14ac:dyDescent="0.35">
      <c r="A27" t="s">
        <v>9471</v>
      </c>
      <c r="B27" s="25">
        <f>IF('Indicator Date hidden'!C28="x","x",$B$2-'Indicator Date hidden'!C28)</f>
        <v>0</v>
      </c>
      <c r="C27" s="25">
        <f>IF('Indicator Date hidden'!D28="x","x",$C$2-'Indicator Date hidden'!D28)</f>
        <v>0</v>
      </c>
      <c r="D27" s="25">
        <f>IF('Indicator Date hidden'!E28="x","x",$D$2-'Indicator Date hidden'!E28)</f>
        <v>0</v>
      </c>
      <c r="E27" s="25">
        <f>IF('Indicator Date hidden'!F28="x","x",$E$2-'Indicator Date hidden'!F28)</f>
        <v>0</v>
      </c>
      <c r="F27" s="25">
        <f>IF('Indicator Date hidden'!G28="x","x",$F$2-'Indicator Date hidden'!G28)</f>
        <v>0</v>
      </c>
      <c r="G27" s="25">
        <f>IF('Indicator Date hidden'!H28="x","x",$G$2-'Indicator Date hidden'!H28)</f>
        <v>0</v>
      </c>
      <c r="H27" s="25">
        <f>IF('Indicator Date hidden'!I28="x","x",$H$2-'Indicator Date hidden'!I28)</f>
        <v>0</v>
      </c>
      <c r="I27" s="25">
        <f>IF('Indicator Date hidden'!J28="x","x",$I$2-'Indicator Date hidden'!J28)</f>
        <v>0</v>
      </c>
      <c r="J27" s="25">
        <f>IF('Indicator Date hidden'!K28="x","x",$J$2-'Indicator Date hidden'!K28)</f>
        <v>0</v>
      </c>
      <c r="K27" s="25">
        <f>IF('Indicator Date hidden'!L28="x","x",$K$2-'Indicator Date hidden'!L28)</f>
        <v>0</v>
      </c>
      <c r="L27" s="25">
        <f>IF('Indicator Date hidden'!M28="x","x",$L$2-'Indicator Date hidden'!M28)</f>
        <v>0</v>
      </c>
      <c r="M27" s="25">
        <f>IF('Indicator Date hidden'!N28="x","x",$M$2-'Indicator Date hidden'!N28)</f>
        <v>0</v>
      </c>
      <c r="N27" s="25">
        <f>IF('Indicator Date hidden'!O28="x","x",$N$2-'Indicator Date hidden'!O28)</f>
        <v>0</v>
      </c>
      <c r="O27" s="25">
        <f>IF('Indicator Date hidden'!P28="x","x",$O$2-'Indicator Date hidden'!P28)</f>
        <v>0</v>
      </c>
      <c r="P27" s="25">
        <f>IF('Indicator Date hidden'!Q28="x","x",$P$2-'Indicator Date hidden'!Q28)</f>
        <v>0</v>
      </c>
      <c r="Q27" s="25" t="str">
        <f>IF('Indicator Date hidden'!R28="x","x",$Q$2-'Indicator Date hidden'!R28)</f>
        <v>x</v>
      </c>
      <c r="R27" s="25">
        <f>IF('Indicator Date hidden'!S28="x","x",$R$2-'Indicator Date hidden'!S28)</f>
        <v>0</v>
      </c>
      <c r="S27" s="25">
        <f>IF('Indicator Date hidden'!T28="x","x",$S$2-'Indicator Date hidden'!T28)</f>
        <v>0</v>
      </c>
      <c r="T27" s="25">
        <f>IF('Indicator Date hidden'!U28="x","x",$T$2-'Indicator Date hidden'!U28)</f>
        <v>0</v>
      </c>
      <c r="U27" s="25" t="str">
        <f>IF('Indicator Date hidden'!V28="x","x",$U$2-'Indicator Date hidden'!V28)</f>
        <v>x</v>
      </c>
      <c r="V27" s="25">
        <f>IF('Indicator Date hidden'!W28="x","x",$V$2-'Indicator Date hidden'!W28)</f>
        <v>0</v>
      </c>
      <c r="W27" s="25">
        <f>IF('Indicator Date hidden'!X28="x","x",$W$2-'Indicator Date hidden'!X28)</f>
        <v>10</v>
      </c>
      <c r="X27" s="25">
        <f>IF('Indicator Date hidden'!Y28="x","x",$X$2-'Indicator Date hidden'!Y28)</f>
        <v>2</v>
      </c>
      <c r="Y27" s="25">
        <f>IF('Indicator Date hidden'!Z28="x","x",$Y$2-'Indicator Date hidden'!Z28)</f>
        <v>0</v>
      </c>
      <c r="Z27" s="25">
        <f>IF('Indicator Date hidden'!AA28="x","x",$Z$2-'Indicator Date hidden'!AA28)</f>
        <v>0</v>
      </c>
      <c r="AA27" s="25" t="str">
        <f>IF('Indicator Date hidden'!AB28="x","x",$AA$2-'Indicator Date hidden'!AB28)</f>
        <v>x</v>
      </c>
      <c r="AB27" s="25">
        <f>IF('Indicator Date hidden'!AC28="x","x",$AB$2-'Indicator Date hidden'!AC28)</f>
        <v>0</v>
      </c>
      <c r="AC27" s="25">
        <f>IF('Indicator Date hidden'!AD28="x","x",$AC$2-'Indicator Date hidden'!AD28)</f>
        <v>0</v>
      </c>
      <c r="AD27" s="25" t="str">
        <f>IF('Indicator Date hidden'!AE28="x","x",$AD$2-'Indicator Date hidden'!AE28)</f>
        <v>x</v>
      </c>
      <c r="AE27" s="25">
        <f>IF('Indicator Date hidden'!AF28="x","x",$AE$2-'Indicator Date hidden'!AF28)</f>
        <v>0</v>
      </c>
      <c r="AF27" s="25">
        <f>IF('Indicator Date hidden'!AG28="x","x",$AF$2-'Indicator Date hidden'!AG28)</f>
        <v>1</v>
      </c>
      <c r="AG27" s="25">
        <f>IF('Indicator Date hidden'!AH28="x","x",$AG$2-'Indicator Date hidden'!AH28)</f>
        <v>0</v>
      </c>
      <c r="AH27" s="25">
        <f>IF('Indicator Date hidden'!AI28="x","x",$AH$2-'Indicator Date hidden'!AI28)</f>
        <v>0</v>
      </c>
      <c r="AI27" s="25">
        <f>IF('Indicator Date hidden'!AJ28="x","x",$AI$2-'Indicator Date hidden'!AJ28)</f>
        <v>0</v>
      </c>
      <c r="AJ27" s="25" t="str">
        <f>IF('Indicator Date hidden'!AK28="x","x",$AJ$2-'Indicator Date hidden'!AK28)</f>
        <v>x</v>
      </c>
      <c r="AK27" s="25">
        <f>IF('Indicator Date hidden'!AL28="x","x",$AK$2-'Indicator Date hidden'!AL28)</f>
        <v>1</v>
      </c>
      <c r="AL27" s="25">
        <f>IF('Indicator Date hidden'!AM28="x","x",$AL$2-'Indicator Date hidden'!AM28)</f>
        <v>0</v>
      </c>
      <c r="AM27" s="25">
        <f>IF('Indicator Date hidden'!AN28="x","x",$AM$2-'Indicator Date hidden'!AN28)</f>
        <v>0</v>
      </c>
      <c r="AN27" s="25">
        <f>IF('Indicator Date hidden'!AO28="x","x",$AN$2-'Indicator Date hidden'!AO28)</f>
        <v>0</v>
      </c>
      <c r="AO27" s="25">
        <f>IF('Indicator Date hidden'!AP28="x","x",$AO$2-'Indicator Date hidden'!AP28)</f>
        <v>0</v>
      </c>
      <c r="AP27" s="25">
        <f>IF('Indicator Date hidden'!AQ28="x","x",$AP$2-'Indicator Date hidden'!AQ28)</f>
        <v>0</v>
      </c>
      <c r="AQ27" s="25">
        <f>IF('Indicator Date hidden'!AR28="x","x",$AQ$2-'Indicator Date hidden'!AR28)</f>
        <v>0</v>
      </c>
      <c r="AR27" s="25">
        <f>IF('Indicator Date hidden'!AS28="x","x",$AR$2-'Indicator Date hidden'!AS28)</f>
        <v>0</v>
      </c>
      <c r="AS27" s="25">
        <f>IF('Indicator Date hidden'!AT28="x","x",$AS$2-'Indicator Date hidden'!AT28)</f>
        <v>0</v>
      </c>
      <c r="AT27" s="25">
        <f>IF('Indicator Date hidden'!AU28="x","x",$AT$2-'Indicator Date hidden'!AU28)</f>
        <v>0</v>
      </c>
      <c r="AU27" s="25">
        <f>IF('Indicator Date hidden'!AV28="x","x",$AU$2-'Indicator Date hidden'!AV28)</f>
        <v>3</v>
      </c>
      <c r="AV27" s="25">
        <f>IF('Indicator Date hidden'!AW28="x","x",$AV$2-'Indicator Date hidden'!AW28)</f>
        <v>0</v>
      </c>
      <c r="AW27" s="25">
        <f>IF('Indicator Date hidden'!AX28="x","x",$AW$2-'Indicator Date hidden'!AX28)</f>
        <v>0</v>
      </c>
      <c r="AX27" s="25">
        <f>IF('Indicator Date hidden'!AY28="x","x",$AX$2-'Indicator Date hidden'!AY28)</f>
        <v>0</v>
      </c>
      <c r="AY27" s="25">
        <f>IF('Indicator Date hidden'!AZ28="x","x",$AY$2-'Indicator Date hidden'!AZ28)</f>
        <v>0</v>
      </c>
      <c r="AZ27" s="25">
        <f>IF('Indicator Date hidden'!BA28="x","x",$AZ$2-'Indicator Date hidden'!BA28)</f>
        <v>0</v>
      </c>
      <c r="BA27">
        <f t="shared" si="0"/>
        <v>17</v>
      </c>
      <c r="BB27" s="26">
        <f t="shared" si="1"/>
        <v>0.36956521739130432</v>
      </c>
      <c r="BC27">
        <f t="shared" si="2"/>
        <v>5</v>
      </c>
      <c r="BD27" s="26">
        <f t="shared" si="3"/>
        <v>1.5373423659336649</v>
      </c>
      <c r="BE27" s="28">
        <f t="shared" si="4"/>
        <v>0</v>
      </c>
    </row>
    <row r="28" spans="1:57" x14ac:dyDescent="0.35">
      <c r="A28" t="s">
        <v>9469</v>
      </c>
      <c r="B28" s="25">
        <f>IF('Indicator Date hidden'!C29="x","x",$B$2-'Indicator Date hidden'!C29)</f>
        <v>0</v>
      </c>
      <c r="C28" s="25">
        <f>IF('Indicator Date hidden'!D29="x","x",$C$2-'Indicator Date hidden'!D29)</f>
        <v>0</v>
      </c>
      <c r="D28" s="25">
        <f>IF('Indicator Date hidden'!E29="x","x",$D$2-'Indicator Date hidden'!E29)</f>
        <v>0</v>
      </c>
      <c r="E28" s="25">
        <f>IF('Indicator Date hidden'!F29="x","x",$E$2-'Indicator Date hidden'!F29)</f>
        <v>0</v>
      </c>
      <c r="F28" s="25">
        <f>IF('Indicator Date hidden'!G29="x","x",$F$2-'Indicator Date hidden'!G29)</f>
        <v>0</v>
      </c>
      <c r="G28" s="25">
        <f>IF('Indicator Date hidden'!H29="x","x",$G$2-'Indicator Date hidden'!H29)</f>
        <v>0</v>
      </c>
      <c r="H28" s="25">
        <f>IF('Indicator Date hidden'!I29="x","x",$H$2-'Indicator Date hidden'!I29)</f>
        <v>0</v>
      </c>
      <c r="I28" s="25">
        <f>IF('Indicator Date hidden'!J29="x","x",$I$2-'Indicator Date hidden'!J29)</f>
        <v>0</v>
      </c>
      <c r="J28" s="25">
        <f>IF('Indicator Date hidden'!K29="x","x",$J$2-'Indicator Date hidden'!K29)</f>
        <v>0</v>
      </c>
      <c r="K28" s="25">
        <f>IF('Indicator Date hidden'!L29="x","x",$K$2-'Indicator Date hidden'!L29)</f>
        <v>0</v>
      </c>
      <c r="L28" s="25">
        <f>IF('Indicator Date hidden'!M29="x","x",$L$2-'Indicator Date hidden'!M29)</f>
        <v>0</v>
      </c>
      <c r="M28" s="25">
        <f>IF('Indicator Date hidden'!N29="x","x",$M$2-'Indicator Date hidden'!N29)</f>
        <v>0</v>
      </c>
      <c r="N28" s="25">
        <f>IF('Indicator Date hidden'!O29="x","x",$N$2-'Indicator Date hidden'!O29)</f>
        <v>0</v>
      </c>
      <c r="O28" s="25">
        <f>IF('Indicator Date hidden'!P29="x","x",$O$2-'Indicator Date hidden'!P29)</f>
        <v>0</v>
      </c>
      <c r="P28" s="25">
        <f>IF('Indicator Date hidden'!Q29="x","x",$P$2-'Indicator Date hidden'!Q29)</f>
        <v>0</v>
      </c>
      <c r="Q28" s="25">
        <f>IF('Indicator Date hidden'!R29="x","x",$Q$2-'Indicator Date hidden'!R29)</f>
        <v>4</v>
      </c>
      <c r="R28" s="25">
        <f>IF('Indicator Date hidden'!S29="x","x",$R$2-'Indicator Date hidden'!S29)</f>
        <v>0</v>
      </c>
      <c r="S28" s="25">
        <f>IF('Indicator Date hidden'!T29="x","x",$S$2-'Indicator Date hidden'!T29)</f>
        <v>0</v>
      </c>
      <c r="T28" s="25">
        <f>IF('Indicator Date hidden'!U29="x","x",$T$2-'Indicator Date hidden'!U29)</f>
        <v>0</v>
      </c>
      <c r="U28" s="25">
        <f>IF('Indicator Date hidden'!V29="x","x",$U$2-'Indicator Date hidden'!V29)</f>
        <v>0</v>
      </c>
      <c r="V28" s="25">
        <f>IF('Indicator Date hidden'!W29="x","x",$V$2-'Indicator Date hidden'!W29)</f>
        <v>0</v>
      </c>
      <c r="W28" s="25">
        <f>IF('Indicator Date hidden'!X29="x","x",$W$2-'Indicator Date hidden'!X29)</f>
        <v>4</v>
      </c>
      <c r="X28" s="25">
        <f>IF('Indicator Date hidden'!Y29="x","x",$X$2-'Indicator Date hidden'!Y29)</f>
        <v>4</v>
      </c>
      <c r="Y28" s="25">
        <f>IF('Indicator Date hidden'!Z29="x","x",$Y$2-'Indicator Date hidden'!Z29)</f>
        <v>0</v>
      </c>
      <c r="Z28" s="25">
        <f>IF('Indicator Date hidden'!AA29="x","x",$Z$2-'Indicator Date hidden'!AA29)</f>
        <v>0</v>
      </c>
      <c r="AA28" s="25">
        <f>IF('Indicator Date hidden'!AB29="x","x",$AA$2-'Indicator Date hidden'!AB29)</f>
        <v>0</v>
      </c>
      <c r="AB28" s="25">
        <f>IF('Indicator Date hidden'!AC29="x","x",$AB$2-'Indicator Date hidden'!AC29)</f>
        <v>0</v>
      </c>
      <c r="AC28" s="25">
        <f>IF('Indicator Date hidden'!AD29="x","x",$AC$2-'Indicator Date hidden'!AD29)</f>
        <v>0</v>
      </c>
      <c r="AD28" s="25">
        <f>IF('Indicator Date hidden'!AE29="x","x",$AD$2-'Indicator Date hidden'!AE29)</f>
        <v>0</v>
      </c>
      <c r="AE28" s="25">
        <f>IF('Indicator Date hidden'!AF29="x","x",$AE$2-'Indicator Date hidden'!AF29)</f>
        <v>0</v>
      </c>
      <c r="AF28" s="25">
        <f>IF('Indicator Date hidden'!AG29="x","x",$AF$2-'Indicator Date hidden'!AG29)</f>
        <v>4</v>
      </c>
      <c r="AG28" s="25">
        <f>IF('Indicator Date hidden'!AH29="x","x",$AG$2-'Indicator Date hidden'!AH29)</f>
        <v>0</v>
      </c>
      <c r="AH28" s="25">
        <f>IF('Indicator Date hidden'!AI29="x","x",$AH$2-'Indicator Date hidden'!AI29)</f>
        <v>0</v>
      </c>
      <c r="AI28" s="25">
        <f>IF('Indicator Date hidden'!AJ29="x","x",$AI$2-'Indicator Date hidden'!AJ29)</f>
        <v>0</v>
      </c>
      <c r="AJ28" s="25" t="str">
        <f>IF('Indicator Date hidden'!AK29="x","x",$AJ$2-'Indicator Date hidden'!AK29)</f>
        <v>x</v>
      </c>
      <c r="AK28" s="25">
        <f>IF('Indicator Date hidden'!AL29="x","x",$AK$2-'Indicator Date hidden'!AL29)</f>
        <v>0</v>
      </c>
      <c r="AL28" s="25">
        <f>IF('Indicator Date hidden'!AM29="x","x",$AL$2-'Indicator Date hidden'!AM29)</f>
        <v>0</v>
      </c>
      <c r="AM28" s="25">
        <f>IF('Indicator Date hidden'!AN29="x","x",$AM$2-'Indicator Date hidden'!AN29)</f>
        <v>0</v>
      </c>
      <c r="AN28" s="25">
        <f>IF('Indicator Date hidden'!AO29="x","x",$AN$2-'Indicator Date hidden'!AO29)</f>
        <v>0</v>
      </c>
      <c r="AO28" s="25">
        <f>IF('Indicator Date hidden'!AP29="x","x",$AO$2-'Indicator Date hidden'!AP29)</f>
        <v>0</v>
      </c>
      <c r="AP28" s="25">
        <f>IF('Indicator Date hidden'!AQ29="x","x",$AP$2-'Indicator Date hidden'!AQ29)</f>
        <v>0</v>
      </c>
      <c r="AQ28" s="25">
        <f>IF('Indicator Date hidden'!AR29="x","x",$AQ$2-'Indicator Date hidden'!AR29)</f>
        <v>0</v>
      </c>
      <c r="AR28" s="25">
        <f>IF('Indicator Date hidden'!AS29="x","x",$AR$2-'Indicator Date hidden'!AS29)</f>
        <v>0</v>
      </c>
      <c r="AS28" s="25">
        <f>IF('Indicator Date hidden'!AT29="x","x",$AS$2-'Indicator Date hidden'!AT29)</f>
        <v>0</v>
      </c>
      <c r="AT28" s="25">
        <f>IF('Indicator Date hidden'!AU29="x","x",$AT$2-'Indicator Date hidden'!AU29)</f>
        <v>0</v>
      </c>
      <c r="AU28" s="25">
        <f>IF('Indicator Date hidden'!AV29="x","x",$AU$2-'Indicator Date hidden'!AV29)</f>
        <v>7</v>
      </c>
      <c r="AV28" s="25">
        <f>IF('Indicator Date hidden'!AW29="x","x",$AV$2-'Indicator Date hidden'!AW29)</f>
        <v>0</v>
      </c>
      <c r="AW28" s="25">
        <f>IF('Indicator Date hidden'!AX29="x","x",$AW$2-'Indicator Date hidden'!AX29)</f>
        <v>0</v>
      </c>
      <c r="AX28" s="25">
        <f>IF('Indicator Date hidden'!AY29="x","x",$AX$2-'Indicator Date hidden'!AY29)</f>
        <v>0</v>
      </c>
      <c r="AY28" s="25">
        <f>IF('Indicator Date hidden'!AZ29="x","x",$AY$2-'Indicator Date hidden'!AZ29)</f>
        <v>0</v>
      </c>
      <c r="AZ28" s="25">
        <f>IF('Indicator Date hidden'!BA29="x","x",$AZ$2-'Indicator Date hidden'!BA29)</f>
        <v>0</v>
      </c>
      <c r="BA28">
        <f t="shared" si="0"/>
        <v>23</v>
      </c>
      <c r="BB28" s="26">
        <f t="shared" si="1"/>
        <v>0.46</v>
      </c>
      <c r="BC28">
        <f t="shared" si="2"/>
        <v>5</v>
      </c>
      <c r="BD28" s="26">
        <f t="shared" si="3"/>
        <v>1.4312232530251876</v>
      </c>
      <c r="BE28" s="28">
        <f t="shared" si="4"/>
        <v>0</v>
      </c>
    </row>
    <row r="29" spans="1:57" x14ac:dyDescent="0.35">
      <c r="A29" t="s">
        <v>9465</v>
      </c>
      <c r="B29" s="25">
        <f>IF('Indicator Date hidden'!C30="x","x",$B$2-'Indicator Date hidden'!C30)</f>
        <v>0</v>
      </c>
      <c r="C29" s="25">
        <f>IF('Indicator Date hidden'!D30="x","x",$C$2-'Indicator Date hidden'!D30)</f>
        <v>0</v>
      </c>
      <c r="D29" s="25">
        <f>IF('Indicator Date hidden'!E30="x","x",$D$2-'Indicator Date hidden'!E30)</f>
        <v>0</v>
      </c>
      <c r="E29" s="25">
        <f>IF('Indicator Date hidden'!F30="x","x",$E$2-'Indicator Date hidden'!F30)</f>
        <v>0</v>
      </c>
      <c r="F29" s="25">
        <f>IF('Indicator Date hidden'!G30="x","x",$F$2-'Indicator Date hidden'!G30)</f>
        <v>0</v>
      </c>
      <c r="G29" s="25">
        <f>IF('Indicator Date hidden'!H30="x","x",$G$2-'Indicator Date hidden'!H30)</f>
        <v>0</v>
      </c>
      <c r="H29" s="25">
        <f>IF('Indicator Date hidden'!I30="x","x",$H$2-'Indicator Date hidden'!I30)</f>
        <v>0</v>
      </c>
      <c r="I29" s="25">
        <f>IF('Indicator Date hidden'!J30="x","x",$I$2-'Indicator Date hidden'!J30)</f>
        <v>0</v>
      </c>
      <c r="J29" s="25">
        <f>IF('Indicator Date hidden'!K30="x","x",$J$2-'Indicator Date hidden'!K30)</f>
        <v>0</v>
      </c>
      <c r="K29" s="25">
        <f>IF('Indicator Date hidden'!L30="x","x",$K$2-'Indicator Date hidden'!L30)</f>
        <v>0</v>
      </c>
      <c r="L29" s="25">
        <f>IF('Indicator Date hidden'!M30="x","x",$L$2-'Indicator Date hidden'!M30)</f>
        <v>0</v>
      </c>
      <c r="M29" s="25">
        <f>IF('Indicator Date hidden'!N30="x","x",$M$2-'Indicator Date hidden'!N30)</f>
        <v>0</v>
      </c>
      <c r="N29" s="25">
        <f>IF('Indicator Date hidden'!O30="x","x",$N$2-'Indicator Date hidden'!O30)</f>
        <v>0</v>
      </c>
      <c r="O29" s="25">
        <f>IF('Indicator Date hidden'!P30="x","x",$O$2-'Indicator Date hidden'!P30)</f>
        <v>0</v>
      </c>
      <c r="P29" s="25">
        <f>IF('Indicator Date hidden'!Q30="x","x",$P$2-'Indicator Date hidden'!Q30)</f>
        <v>0</v>
      </c>
      <c r="Q29" s="25">
        <f>IF('Indicator Date hidden'!R30="x","x",$Q$2-'Indicator Date hidden'!R30)</f>
        <v>4</v>
      </c>
      <c r="R29" s="25">
        <f>IF('Indicator Date hidden'!S30="x","x",$R$2-'Indicator Date hidden'!S30)</f>
        <v>0</v>
      </c>
      <c r="S29" s="25">
        <f>IF('Indicator Date hidden'!T30="x","x",$S$2-'Indicator Date hidden'!T30)</f>
        <v>0</v>
      </c>
      <c r="T29" s="25">
        <f>IF('Indicator Date hidden'!U30="x","x",$T$2-'Indicator Date hidden'!U30)</f>
        <v>0</v>
      </c>
      <c r="U29" s="25">
        <f>IF('Indicator Date hidden'!V30="x","x",$U$2-'Indicator Date hidden'!V30)</f>
        <v>0</v>
      </c>
      <c r="V29" s="25">
        <f>IF('Indicator Date hidden'!W30="x","x",$V$2-'Indicator Date hidden'!W30)</f>
        <v>0</v>
      </c>
      <c r="W29" s="25">
        <f>IF('Indicator Date hidden'!X30="x","x",$W$2-'Indicator Date hidden'!X30)</f>
        <v>4</v>
      </c>
      <c r="X29" s="25" t="str">
        <f>IF('Indicator Date hidden'!Y30="x","x",$X$2-'Indicator Date hidden'!Y30)</f>
        <v>x</v>
      </c>
      <c r="Y29" s="25">
        <f>IF('Indicator Date hidden'!Z30="x","x",$Y$2-'Indicator Date hidden'!Z30)</f>
        <v>0</v>
      </c>
      <c r="Z29" s="25">
        <f>IF('Indicator Date hidden'!AA30="x","x",$Z$2-'Indicator Date hidden'!AA30)</f>
        <v>0</v>
      </c>
      <c r="AA29" s="25">
        <f>IF('Indicator Date hidden'!AB30="x","x",$AA$2-'Indicator Date hidden'!AB30)</f>
        <v>0</v>
      </c>
      <c r="AB29" s="25">
        <f>IF('Indicator Date hidden'!AC30="x","x",$AB$2-'Indicator Date hidden'!AC30)</f>
        <v>0</v>
      </c>
      <c r="AC29" s="25">
        <f>IF('Indicator Date hidden'!AD30="x","x",$AC$2-'Indicator Date hidden'!AD30)</f>
        <v>0</v>
      </c>
      <c r="AD29" s="25">
        <f>IF('Indicator Date hidden'!AE30="x","x",$AD$2-'Indicator Date hidden'!AE30)</f>
        <v>0</v>
      </c>
      <c r="AE29" s="25">
        <f>IF('Indicator Date hidden'!AF30="x","x",$AE$2-'Indicator Date hidden'!AF30)</f>
        <v>0</v>
      </c>
      <c r="AF29" s="25">
        <f>IF('Indicator Date hidden'!AG30="x","x",$AF$2-'Indicator Date hidden'!AG30)</f>
        <v>7</v>
      </c>
      <c r="AG29" s="25">
        <f>IF('Indicator Date hidden'!AH30="x","x",$AG$2-'Indicator Date hidden'!AH30)</f>
        <v>0</v>
      </c>
      <c r="AH29" s="25">
        <f>IF('Indicator Date hidden'!AI30="x","x",$AH$2-'Indicator Date hidden'!AI30)</f>
        <v>0</v>
      </c>
      <c r="AI29" s="25">
        <f>IF('Indicator Date hidden'!AJ30="x","x",$AI$2-'Indicator Date hidden'!AJ30)</f>
        <v>0</v>
      </c>
      <c r="AJ29" s="25">
        <f>IF('Indicator Date hidden'!AK30="x","x",$AJ$2-'Indicator Date hidden'!AK30)</f>
        <v>1</v>
      </c>
      <c r="AK29" s="25">
        <f>IF('Indicator Date hidden'!AL30="x","x",$AK$2-'Indicator Date hidden'!AL30)</f>
        <v>0</v>
      </c>
      <c r="AL29" s="25">
        <f>IF('Indicator Date hidden'!AM30="x","x",$AL$2-'Indicator Date hidden'!AM30)</f>
        <v>0</v>
      </c>
      <c r="AM29" s="25">
        <f>IF('Indicator Date hidden'!AN30="x","x",$AM$2-'Indicator Date hidden'!AN30)</f>
        <v>0</v>
      </c>
      <c r="AN29" s="25">
        <f>IF('Indicator Date hidden'!AO30="x","x",$AN$2-'Indicator Date hidden'!AO30)</f>
        <v>0</v>
      </c>
      <c r="AO29" s="25">
        <f>IF('Indicator Date hidden'!AP30="x","x",$AO$2-'Indicator Date hidden'!AP30)</f>
        <v>0</v>
      </c>
      <c r="AP29" s="25">
        <f>IF('Indicator Date hidden'!AQ30="x","x",$AP$2-'Indicator Date hidden'!AQ30)</f>
        <v>0</v>
      </c>
      <c r="AQ29" s="25">
        <f>IF('Indicator Date hidden'!AR30="x","x",$AQ$2-'Indicator Date hidden'!AR30)</f>
        <v>0</v>
      </c>
      <c r="AR29" s="25">
        <f>IF('Indicator Date hidden'!AS30="x","x",$AR$2-'Indicator Date hidden'!AS30)</f>
        <v>0</v>
      </c>
      <c r="AS29" s="25">
        <f>IF('Indicator Date hidden'!AT30="x","x",$AS$2-'Indicator Date hidden'!AT30)</f>
        <v>0</v>
      </c>
      <c r="AT29" s="25">
        <f>IF('Indicator Date hidden'!AU30="x","x",$AT$2-'Indicator Date hidden'!AU30)</f>
        <v>0</v>
      </c>
      <c r="AU29" s="25">
        <f>IF('Indicator Date hidden'!AV30="x","x",$AU$2-'Indicator Date hidden'!AV30)</f>
        <v>6</v>
      </c>
      <c r="AV29" s="25">
        <f>IF('Indicator Date hidden'!AW30="x","x",$AV$2-'Indicator Date hidden'!AW30)</f>
        <v>0</v>
      </c>
      <c r="AW29" s="25">
        <f>IF('Indicator Date hidden'!AX30="x","x",$AW$2-'Indicator Date hidden'!AX30)</f>
        <v>0</v>
      </c>
      <c r="AX29" s="25">
        <f>IF('Indicator Date hidden'!AY30="x","x",$AX$2-'Indicator Date hidden'!AY30)</f>
        <v>0</v>
      </c>
      <c r="AY29" s="25">
        <f>IF('Indicator Date hidden'!AZ30="x","x",$AY$2-'Indicator Date hidden'!AZ30)</f>
        <v>0</v>
      </c>
      <c r="AZ29" s="25">
        <f>IF('Indicator Date hidden'!BA30="x","x",$AZ$2-'Indicator Date hidden'!BA30)</f>
        <v>0</v>
      </c>
      <c r="BA29">
        <f t="shared" si="0"/>
        <v>22</v>
      </c>
      <c r="BB29" s="26">
        <f t="shared" si="1"/>
        <v>0.44</v>
      </c>
      <c r="BC29">
        <f t="shared" si="2"/>
        <v>5</v>
      </c>
      <c r="BD29" s="26">
        <f t="shared" si="3"/>
        <v>1.4718695594379279</v>
      </c>
      <c r="BE29" s="28">
        <f t="shared" si="4"/>
        <v>0</v>
      </c>
    </row>
    <row r="30" spans="1:57" x14ac:dyDescent="0.35">
      <c r="A30" t="s">
        <v>9513</v>
      </c>
      <c r="B30" s="25">
        <f>IF('Indicator Date hidden'!C31="x","x",$B$2-'Indicator Date hidden'!C31)</f>
        <v>0</v>
      </c>
      <c r="C30" s="25">
        <f>IF('Indicator Date hidden'!D31="x","x",$C$2-'Indicator Date hidden'!D31)</f>
        <v>0</v>
      </c>
      <c r="D30" s="25">
        <f>IF('Indicator Date hidden'!E31="x","x",$D$2-'Indicator Date hidden'!E31)</f>
        <v>0</v>
      </c>
      <c r="E30" s="25">
        <f>IF('Indicator Date hidden'!F31="x","x",$E$2-'Indicator Date hidden'!F31)</f>
        <v>0</v>
      </c>
      <c r="F30" s="25">
        <f>IF('Indicator Date hidden'!G31="x","x",$F$2-'Indicator Date hidden'!G31)</f>
        <v>0</v>
      </c>
      <c r="G30" s="25">
        <f>IF('Indicator Date hidden'!H31="x","x",$G$2-'Indicator Date hidden'!H31)</f>
        <v>0</v>
      </c>
      <c r="H30" s="25">
        <f>IF('Indicator Date hidden'!I31="x","x",$H$2-'Indicator Date hidden'!I31)</f>
        <v>0</v>
      </c>
      <c r="I30" s="25">
        <f>IF('Indicator Date hidden'!J31="x","x",$I$2-'Indicator Date hidden'!J31)</f>
        <v>0</v>
      </c>
      <c r="J30" s="25">
        <f>IF('Indicator Date hidden'!K31="x","x",$J$2-'Indicator Date hidden'!K31)</f>
        <v>0</v>
      </c>
      <c r="K30" s="25">
        <f>IF('Indicator Date hidden'!L31="x","x",$K$2-'Indicator Date hidden'!L31)</f>
        <v>0</v>
      </c>
      <c r="L30" s="25">
        <f>IF('Indicator Date hidden'!M31="x","x",$L$2-'Indicator Date hidden'!M31)</f>
        <v>0</v>
      </c>
      <c r="M30" s="25">
        <f>IF('Indicator Date hidden'!N31="x","x",$M$2-'Indicator Date hidden'!N31)</f>
        <v>0</v>
      </c>
      <c r="N30" s="25">
        <f>IF('Indicator Date hidden'!O31="x","x",$N$2-'Indicator Date hidden'!O31)</f>
        <v>0</v>
      </c>
      <c r="O30" s="25">
        <f>IF('Indicator Date hidden'!P31="x","x",$O$2-'Indicator Date hidden'!P31)</f>
        <v>0</v>
      </c>
      <c r="P30" s="25">
        <f>IF('Indicator Date hidden'!Q31="x","x",$P$2-'Indicator Date hidden'!Q31)</f>
        <v>0</v>
      </c>
      <c r="Q30" s="25" t="str">
        <f>IF('Indicator Date hidden'!R31="x","x",$Q$2-'Indicator Date hidden'!R31)</f>
        <v>x</v>
      </c>
      <c r="R30" s="25">
        <f>IF('Indicator Date hidden'!S31="x","x",$R$2-'Indicator Date hidden'!S31)</f>
        <v>0</v>
      </c>
      <c r="S30" s="25">
        <f>IF('Indicator Date hidden'!T31="x","x",$S$2-'Indicator Date hidden'!T31)</f>
        <v>0</v>
      </c>
      <c r="T30" s="25">
        <f>IF('Indicator Date hidden'!U31="x","x",$T$2-'Indicator Date hidden'!U31)</f>
        <v>0</v>
      </c>
      <c r="U30" s="25">
        <f>IF('Indicator Date hidden'!V31="x","x",$U$2-'Indicator Date hidden'!V31)</f>
        <v>0</v>
      </c>
      <c r="V30" s="25">
        <f>IF('Indicator Date hidden'!W31="x","x",$V$2-'Indicator Date hidden'!W31)</f>
        <v>0</v>
      </c>
      <c r="W30" s="25" t="str">
        <f>IF('Indicator Date hidden'!X31="x","x",$W$2-'Indicator Date hidden'!X31)</f>
        <v>x</v>
      </c>
      <c r="X30" s="25">
        <f>IF('Indicator Date hidden'!Y31="x","x",$X$2-'Indicator Date hidden'!Y31)</f>
        <v>3</v>
      </c>
      <c r="Y30" s="25">
        <f>IF('Indicator Date hidden'!Z31="x","x",$Y$2-'Indicator Date hidden'!Z31)</f>
        <v>0</v>
      </c>
      <c r="Z30" s="25">
        <f>IF('Indicator Date hidden'!AA31="x","x",$Z$2-'Indicator Date hidden'!AA31)</f>
        <v>0</v>
      </c>
      <c r="AA30" s="25">
        <f>IF('Indicator Date hidden'!AB31="x","x",$AA$2-'Indicator Date hidden'!AB31)</f>
        <v>0</v>
      </c>
      <c r="AB30" s="25">
        <f>IF('Indicator Date hidden'!AC31="x","x",$AB$2-'Indicator Date hidden'!AC31)</f>
        <v>0</v>
      </c>
      <c r="AC30" s="25">
        <f>IF('Indicator Date hidden'!AD31="x","x",$AC$2-'Indicator Date hidden'!AD31)</f>
        <v>0</v>
      </c>
      <c r="AD30" s="25">
        <f>IF('Indicator Date hidden'!AE31="x","x",$AD$2-'Indicator Date hidden'!AE31)</f>
        <v>0</v>
      </c>
      <c r="AE30" s="25" t="str">
        <f>IF('Indicator Date hidden'!AF31="x","x",$AE$2-'Indicator Date hidden'!AF31)</f>
        <v>x</v>
      </c>
      <c r="AF30" s="25">
        <f>IF('Indicator Date hidden'!AG31="x","x",$AF$2-'Indicator Date hidden'!AG31)</f>
        <v>6</v>
      </c>
      <c r="AG30" s="25">
        <f>IF('Indicator Date hidden'!AH31="x","x",$AG$2-'Indicator Date hidden'!AH31)</f>
        <v>0</v>
      </c>
      <c r="AH30" s="25">
        <f>IF('Indicator Date hidden'!AI31="x","x",$AH$2-'Indicator Date hidden'!AI31)</f>
        <v>0</v>
      </c>
      <c r="AI30" s="25">
        <f>IF('Indicator Date hidden'!AJ31="x","x",$AI$2-'Indicator Date hidden'!AJ31)</f>
        <v>0</v>
      </c>
      <c r="AJ30" s="25" t="str">
        <f>IF('Indicator Date hidden'!AK31="x","x",$AJ$2-'Indicator Date hidden'!AK31)</f>
        <v>x</v>
      </c>
      <c r="AK30" s="25" t="str">
        <f>IF('Indicator Date hidden'!AL31="x","x",$AK$2-'Indicator Date hidden'!AL31)</f>
        <v>x</v>
      </c>
      <c r="AL30" s="25">
        <f>IF('Indicator Date hidden'!AM31="x","x",$AL$2-'Indicator Date hidden'!AM31)</f>
        <v>0</v>
      </c>
      <c r="AM30" s="25">
        <f>IF('Indicator Date hidden'!AN31="x","x",$AM$2-'Indicator Date hidden'!AN31)</f>
        <v>0</v>
      </c>
      <c r="AN30" s="25">
        <f>IF('Indicator Date hidden'!AO31="x","x",$AN$2-'Indicator Date hidden'!AO31)</f>
        <v>0</v>
      </c>
      <c r="AO30" s="25">
        <f>IF('Indicator Date hidden'!AP31="x","x",$AO$2-'Indicator Date hidden'!AP31)</f>
        <v>0</v>
      </c>
      <c r="AP30" s="25">
        <f>IF('Indicator Date hidden'!AQ31="x","x",$AP$2-'Indicator Date hidden'!AQ31)</f>
        <v>0</v>
      </c>
      <c r="AQ30" s="25">
        <f>IF('Indicator Date hidden'!AR31="x","x",$AQ$2-'Indicator Date hidden'!AR31)</f>
        <v>0</v>
      </c>
      <c r="AR30" s="25">
        <f>IF('Indicator Date hidden'!AS31="x","x",$AR$2-'Indicator Date hidden'!AS31)</f>
        <v>0</v>
      </c>
      <c r="AS30" s="25">
        <f>IF('Indicator Date hidden'!AT31="x","x",$AS$2-'Indicator Date hidden'!AT31)</f>
        <v>0</v>
      </c>
      <c r="AT30" s="25">
        <f>IF('Indicator Date hidden'!AU31="x","x",$AT$2-'Indicator Date hidden'!AU31)</f>
        <v>0</v>
      </c>
      <c r="AU30" s="25">
        <f>IF('Indicator Date hidden'!AV31="x","x",$AU$2-'Indicator Date hidden'!AV31)</f>
        <v>2</v>
      </c>
      <c r="AV30" s="25">
        <f>IF('Indicator Date hidden'!AW31="x","x",$AV$2-'Indicator Date hidden'!AW31)</f>
        <v>0</v>
      </c>
      <c r="AW30" s="25">
        <f>IF('Indicator Date hidden'!AX31="x","x",$AW$2-'Indicator Date hidden'!AX31)</f>
        <v>0</v>
      </c>
      <c r="AX30" s="25">
        <f>IF('Indicator Date hidden'!AY31="x","x",$AX$2-'Indicator Date hidden'!AY31)</f>
        <v>0</v>
      </c>
      <c r="AY30" s="25">
        <f>IF('Indicator Date hidden'!AZ31="x","x",$AY$2-'Indicator Date hidden'!AZ31)</f>
        <v>0</v>
      </c>
      <c r="AZ30" s="25">
        <f>IF('Indicator Date hidden'!BA31="x","x",$AZ$2-'Indicator Date hidden'!BA31)</f>
        <v>0</v>
      </c>
      <c r="BA30">
        <f t="shared" si="0"/>
        <v>11</v>
      </c>
      <c r="BB30" s="26">
        <f t="shared" si="1"/>
        <v>0.2391304347826087</v>
      </c>
      <c r="BC30">
        <f t="shared" si="2"/>
        <v>3</v>
      </c>
      <c r="BD30" s="26">
        <f t="shared" si="3"/>
        <v>1.004008977283086</v>
      </c>
      <c r="BE30" s="28">
        <f t="shared" si="4"/>
        <v>0</v>
      </c>
    </row>
    <row r="31" spans="1:57" x14ac:dyDescent="0.35">
      <c r="A31" t="s">
        <v>9606</v>
      </c>
      <c r="B31" s="25">
        <f>IF('Indicator Date hidden'!C32="x","x",$B$2-'Indicator Date hidden'!C32)</f>
        <v>0</v>
      </c>
      <c r="C31" s="25">
        <f>IF('Indicator Date hidden'!D32="x","x",$C$2-'Indicator Date hidden'!D32)</f>
        <v>0</v>
      </c>
      <c r="D31" s="25">
        <f>IF('Indicator Date hidden'!E32="x","x",$D$2-'Indicator Date hidden'!E32)</f>
        <v>0</v>
      </c>
      <c r="E31" s="25">
        <f>IF('Indicator Date hidden'!F32="x","x",$E$2-'Indicator Date hidden'!F32)</f>
        <v>0</v>
      </c>
      <c r="F31" s="25">
        <f>IF('Indicator Date hidden'!G32="x","x",$F$2-'Indicator Date hidden'!G32)</f>
        <v>0</v>
      </c>
      <c r="G31" s="25">
        <f>IF('Indicator Date hidden'!H32="x","x",$G$2-'Indicator Date hidden'!H32)</f>
        <v>0</v>
      </c>
      <c r="H31" s="25">
        <f>IF('Indicator Date hidden'!I32="x","x",$H$2-'Indicator Date hidden'!I32)</f>
        <v>0</v>
      </c>
      <c r="I31" s="25">
        <f>IF('Indicator Date hidden'!J32="x","x",$I$2-'Indicator Date hidden'!J32)</f>
        <v>0</v>
      </c>
      <c r="J31" s="25">
        <f>IF('Indicator Date hidden'!K32="x","x",$J$2-'Indicator Date hidden'!K32)</f>
        <v>0</v>
      </c>
      <c r="K31" s="25">
        <f>IF('Indicator Date hidden'!L32="x","x",$K$2-'Indicator Date hidden'!L32)</f>
        <v>0</v>
      </c>
      <c r="L31" s="25">
        <f>IF('Indicator Date hidden'!M32="x","x",$L$2-'Indicator Date hidden'!M32)</f>
        <v>0</v>
      </c>
      <c r="M31" s="25">
        <f>IF('Indicator Date hidden'!N32="x","x",$M$2-'Indicator Date hidden'!N32)</f>
        <v>0</v>
      </c>
      <c r="N31" s="25">
        <f>IF('Indicator Date hidden'!O32="x","x",$N$2-'Indicator Date hidden'!O32)</f>
        <v>0</v>
      </c>
      <c r="O31" s="25">
        <f>IF('Indicator Date hidden'!P32="x","x",$O$2-'Indicator Date hidden'!P32)</f>
        <v>0</v>
      </c>
      <c r="P31" s="25">
        <f>IF('Indicator Date hidden'!Q32="x","x",$P$2-'Indicator Date hidden'!Q32)</f>
        <v>0</v>
      </c>
      <c r="Q31" s="25">
        <f>IF('Indicator Date hidden'!R32="x","x",$Q$2-'Indicator Date hidden'!R32)</f>
        <v>4</v>
      </c>
      <c r="R31" s="25">
        <f>IF('Indicator Date hidden'!S32="x","x",$R$2-'Indicator Date hidden'!S32)</f>
        <v>0</v>
      </c>
      <c r="S31" s="25">
        <f>IF('Indicator Date hidden'!T32="x","x",$S$2-'Indicator Date hidden'!T32)</f>
        <v>0</v>
      </c>
      <c r="T31" s="25">
        <f>IF('Indicator Date hidden'!U32="x","x",$T$2-'Indicator Date hidden'!U32)</f>
        <v>0</v>
      </c>
      <c r="U31" s="25">
        <f>IF('Indicator Date hidden'!V32="x","x",$U$2-'Indicator Date hidden'!V32)</f>
        <v>0</v>
      </c>
      <c r="V31" s="25">
        <f>IF('Indicator Date hidden'!W32="x","x",$V$2-'Indicator Date hidden'!W32)</f>
        <v>0</v>
      </c>
      <c r="W31" s="25">
        <f>IF('Indicator Date hidden'!X32="x","x",$W$2-'Indicator Date hidden'!X32)</f>
        <v>0</v>
      </c>
      <c r="X31" s="25">
        <f>IF('Indicator Date hidden'!Y32="x","x",$X$2-'Indicator Date hidden'!Y32)</f>
        <v>2</v>
      </c>
      <c r="Y31" s="25">
        <f>IF('Indicator Date hidden'!Z32="x","x",$Y$2-'Indicator Date hidden'!Z32)</f>
        <v>0</v>
      </c>
      <c r="Z31" s="25">
        <f>IF('Indicator Date hidden'!AA32="x","x",$Z$2-'Indicator Date hidden'!AA32)</f>
        <v>0</v>
      </c>
      <c r="AA31" s="25">
        <f>IF('Indicator Date hidden'!AB32="x","x",$AA$2-'Indicator Date hidden'!AB32)</f>
        <v>0</v>
      </c>
      <c r="AB31" s="25">
        <f>IF('Indicator Date hidden'!AC32="x","x",$AB$2-'Indicator Date hidden'!AC32)</f>
        <v>0</v>
      </c>
      <c r="AC31" s="25">
        <f>IF('Indicator Date hidden'!AD32="x","x",$AC$2-'Indicator Date hidden'!AD32)</f>
        <v>0</v>
      </c>
      <c r="AD31" s="25">
        <f>IF('Indicator Date hidden'!AE32="x","x",$AD$2-'Indicator Date hidden'!AE32)</f>
        <v>0</v>
      </c>
      <c r="AE31" s="25">
        <f>IF('Indicator Date hidden'!AF32="x","x",$AE$2-'Indicator Date hidden'!AF32)</f>
        <v>0</v>
      </c>
      <c r="AF31" s="25">
        <f>IF('Indicator Date hidden'!AG32="x","x",$AF$2-'Indicator Date hidden'!AG32)</f>
        <v>1</v>
      </c>
      <c r="AG31" s="25">
        <f>IF('Indicator Date hidden'!AH32="x","x",$AG$2-'Indicator Date hidden'!AH32)</f>
        <v>0</v>
      </c>
      <c r="AH31" s="25">
        <f>IF('Indicator Date hidden'!AI32="x","x",$AH$2-'Indicator Date hidden'!AI32)</f>
        <v>0</v>
      </c>
      <c r="AI31" s="25">
        <f>IF('Indicator Date hidden'!AJ32="x","x",$AI$2-'Indicator Date hidden'!AJ32)</f>
        <v>0</v>
      </c>
      <c r="AJ31" s="25" t="str">
        <f>IF('Indicator Date hidden'!AK32="x","x",$AJ$2-'Indicator Date hidden'!AK32)</f>
        <v>x</v>
      </c>
      <c r="AK31" s="25">
        <f>IF('Indicator Date hidden'!AL32="x","x",$AK$2-'Indicator Date hidden'!AL32)</f>
        <v>1</v>
      </c>
      <c r="AL31" s="25">
        <f>IF('Indicator Date hidden'!AM32="x","x",$AL$2-'Indicator Date hidden'!AM32)</f>
        <v>0</v>
      </c>
      <c r="AM31" s="25">
        <f>IF('Indicator Date hidden'!AN32="x","x",$AM$2-'Indicator Date hidden'!AN32)</f>
        <v>0</v>
      </c>
      <c r="AN31" s="25">
        <f>IF('Indicator Date hidden'!AO32="x","x",$AN$2-'Indicator Date hidden'!AO32)</f>
        <v>0</v>
      </c>
      <c r="AO31" s="25">
        <f>IF('Indicator Date hidden'!AP32="x","x",$AO$2-'Indicator Date hidden'!AP32)</f>
        <v>0</v>
      </c>
      <c r="AP31" s="25">
        <f>IF('Indicator Date hidden'!AQ32="x","x",$AP$2-'Indicator Date hidden'!AQ32)</f>
        <v>0</v>
      </c>
      <c r="AQ31" s="25">
        <f>IF('Indicator Date hidden'!AR32="x","x",$AQ$2-'Indicator Date hidden'!AR32)</f>
        <v>8</v>
      </c>
      <c r="AR31" s="25">
        <f>IF('Indicator Date hidden'!AS32="x","x",$AR$2-'Indicator Date hidden'!AS32)</f>
        <v>0</v>
      </c>
      <c r="AS31" s="25">
        <f>IF('Indicator Date hidden'!AT32="x","x",$AS$2-'Indicator Date hidden'!AT32)</f>
        <v>0</v>
      </c>
      <c r="AT31" s="25">
        <f>IF('Indicator Date hidden'!AU32="x","x",$AT$2-'Indicator Date hidden'!AU32)</f>
        <v>0</v>
      </c>
      <c r="AU31" s="25">
        <f>IF('Indicator Date hidden'!AV32="x","x",$AU$2-'Indicator Date hidden'!AV32)</f>
        <v>5</v>
      </c>
      <c r="AV31" s="25">
        <f>IF('Indicator Date hidden'!AW32="x","x",$AV$2-'Indicator Date hidden'!AW32)</f>
        <v>0</v>
      </c>
      <c r="AW31" s="25">
        <f>IF('Indicator Date hidden'!AX32="x","x",$AW$2-'Indicator Date hidden'!AX32)</f>
        <v>0</v>
      </c>
      <c r="AX31" s="25">
        <f>IF('Indicator Date hidden'!AY32="x","x",$AX$2-'Indicator Date hidden'!AY32)</f>
        <v>0</v>
      </c>
      <c r="AY31" s="25">
        <f>IF('Indicator Date hidden'!AZ32="x","x",$AY$2-'Indicator Date hidden'!AZ32)</f>
        <v>0</v>
      </c>
      <c r="AZ31" s="25">
        <f>IF('Indicator Date hidden'!BA32="x","x",$AZ$2-'Indicator Date hidden'!BA32)</f>
        <v>0</v>
      </c>
      <c r="BA31">
        <f t="shared" si="0"/>
        <v>21</v>
      </c>
      <c r="BB31" s="26">
        <f t="shared" si="1"/>
        <v>0.42</v>
      </c>
      <c r="BC31">
        <f t="shared" si="2"/>
        <v>6</v>
      </c>
      <c r="BD31" s="26">
        <f t="shared" si="3"/>
        <v>1.4295453822806745</v>
      </c>
      <c r="BE31" s="28">
        <f t="shared" si="4"/>
        <v>0</v>
      </c>
    </row>
    <row r="32" spans="1:57" x14ac:dyDescent="0.35">
      <c r="A32" t="s">
        <v>9504</v>
      </c>
      <c r="B32" s="25">
        <f>IF('Indicator Date hidden'!C33="x","x",$B$2-'Indicator Date hidden'!C33)</f>
        <v>0</v>
      </c>
      <c r="C32" s="25">
        <f>IF('Indicator Date hidden'!D33="x","x",$C$2-'Indicator Date hidden'!D33)</f>
        <v>0</v>
      </c>
      <c r="D32" s="25">
        <f>IF('Indicator Date hidden'!E33="x","x",$D$2-'Indicator Date hidden'!E33)</f>
        <v>0</v>
      </c>
      <c r="E32" s="25">
        <f>IF('Indicator Date hidden'!F33="x","x",$E$2-'Indicator Date hidden'!F33)</f>
        <v>0</v>
      </c>
      <c r="F32" s="25">
        <f>IF('Indicator Date hidden'!G33="x","x",$F$2-'Indicator Date hidden'!G33)</f>
        <v>0</v>
      </c>
      <c r="G32" s="25">
        <f>IF('Indicator Date hidden'!H33="x","x",$G$2-'Indicator Date hidden'!H33)</f>
        <v>0</v>
      </c>
      <c r="H32" s="25">
        <f>IF('Indicator Date hidden'!I33="x","x",$H$2-'Indicator Date hidden'!I33)</f>
        <v>0</v>
      </c>
      <c r="I32" s="25">
        <f>IF('Indicator Date hidden'!J33="x","x",$I$2-'Indicator Date hidden'!J33)</f>
        <v>0</v>
      </c>
      <c r="J32" s="25">
        <f>IF('Indicator Date hidden'!K33="x","x",$J$2-'Indicator Date hidden'!K33)</f>
        <v>0</v>
      </c>
      <c r="K32" s="25">
        <f>IF('Indicator Date hidden'!L33="x","x",$K$2-'Indicator Date hidden'!L33)</f>
        <v>0</v>
      </c>
      <c r="L32" s="25">
        <f>IF('Indicator Date hidden'!M33="x","x",$L$2-'Indicator Date hidden'!M33)</f>
        <v>0</v>
      </c>
      <c r="M32" s="25">
        <f>IF('Indicator Date hidden'!N33="x","x",$M$2-'Indicator Date hidden'!N33)</f>
        <v>0</v>
      </c>
      <c r="N32" s="25">
        <f>IF('Indicator Date hidden'!O33="x","x",$N$2-'Indicator Date hidden'!O33)</f>
        <v>0</v>
      </c>
      <c r="O32" s="25">
        <f>IF('Indicator Date hidden'!P33="x","x",$O$2-'Indicator Date hidden'!P33)</f>
        <v>0</v>
      </c>
      <c r="P32" s="25">
        <f>IF('Indicator Date hidden'!Q33="x","x",$P$2-'Indicator Date hidden'!Q33)</f>
        <v>0</v>
      </c>
      <c r="Q32" s="25">
        <f>IF('Indicator Date hidden'!R33="x","x",$Q$2-'Indicator Date hidden'!R33)</f>
        <v>3</v>
      </c>
      <c r="R32" s="25">
        <f>IF('Indicator Date hidden'!S33="x","x",$R$2-'Indicator Date hidden'!S33)</f>
        <v>0</v>
      </c>
      <c r="S32" s="25">
        <f>IF('Indicator Date hidden'!T33="x","x",$S$2-'Indicator Date hidden'!T33)</f>
        <v>0</v>
      </c>
      <c r="T32" s="25">
        <f>IF('Indicator Date hidden'!U33="x","x",$T$2-'Indicator Date hidden'!U33)</f>
        <v>0</v>
      </c>
      <c r="U32" s="25">
        <f>IF('Indicator Date hidden'!V33="x","x",$U$2-'Indicator Date hidden'!V33)</f>
        <v>0</v>
      </c>
      <c r="V32" s="25">
        <f>IF('Indicator Date hidden'!W33="x","x",$V$2-'Indicator Date hidden'!W33)</f>
        <v>0</v>
      </c>
      <c r="W32" s="25">
        <f>IF('Indicator Date hidden'!X33="x","x",$W$2-'Indicator Date hidden'!X33)</f>
        <v>3</v>
      </c>
      <c r="X32" s="25">
        <f>IF('Indicator Date hidden'!Y33="x","x",$X$2-'Indicator Date hidden'!Y33)</f>
        <v>5</v>
      </c>
      <c r="Y32" s="25">
        <f>IF('Indicator Date hidden'!Z33="x","x",$Y$2-'Indicator Date hidden'!Z33)</f>
        <v>0</v>
      </c>
      <c r="Z32" s="25">
        <f>IF('Indicator Date hidden'!AA33="x","x",$Z$2-'Indicator Date hidden'!AA33)</f>
        <v>0</v>
      </c>
      <c r="AA32" s="25">
        <f>IF('Indicator Date hidden'!AB33="x","x",$AA$2-'Indicator Date hidden'!AB33)</f>
        <v>0</v>
      </c>
      <c r="AB32" s="25">
        <f>IF('Indicator Date hidden'!AC33="x","x",$AB$2-'Indicator Date hidden'!AC33)</f>
        <v>0</v>
      </c>
      <c r="AC32" s="25">
        <f>IF('Indicator Date hidden'!AD33="x","x",$AC$2-'Indicator Date hidden'!AD33)</f>
        <v>0</v>
      </c>
      <c r="AD32" s="25">
        <f>IF('Indicator Date hidden'!AE33="x","x",$AD$2-'Indicator Date hidden'!AE33)</f>
        <v>0</v>
      </c>
      <c r="AE32" s="25">
        <f>IF('Indicator Date hidden'!AF33="x","x",$AE$2-'Indicator Date hidden'!AF33)</f>
        <v>0</v>
      </c>
      <c r="AF32" s="25">
        <f>IF('Indicator Date hidden'!AG33="x","x",$AF$2-'Indicator Date hidden'!AG33)</f>
        <v>6</v>
      </c>
      <c r="AG32" s="25">
        <f>IF('Indicator Date hidden'!AH33="x","x",$AG$2-'Indicator Date hidden'!AH33)</f>
        <v>0</v>
      </c>
      <c r="AH32" s="25">
        <f>IF('Indicator Date hidden'!AI33="x","x",$AH$2-'Indicator Date hidden'!AI33)</f>
        <v>0</v>
      </c>
      <c r="AI32" s="25">
        <f>IF('Indicator Date hidden'!AJ33="x","x",$AI$2-'Indicator Date hidden'!AJ33)</f>
        <v>0</v>
      </c>
      <c r="AJ32" s="25">
        <f>IF('Indicator Date hidden'!AK33="x","x",$AJ$2-'Indicator Date hidden'!AK33)</f>
        <v>0</v>
      </c>
      <c r="AK32" s="25">
        <f>IF('Indicator Date hidden'!AL33="x","x",$AK$2-'Indicator Date hidden'!AL33)</f>
        <v>0</v>
      </c>
      <c r="AL32" s="25">
        <f>IF('Indicator Date hidden'!AM33="x","x",$AL$2-'Indicator Date hidden'!AM33)</f>
        <v>0</v>
      </c>
      <c r="AM32" s="25">
        <f>IF('Indicator Date hidden'!AN33="x","x",$AM$2-'Indicator Date hidden'!AN33)</f>
        <v>0</v>
      </c>
      <c r="AN32" s="25">
        <f>IF('Indicator Date hidden'!AO33="x","x",$AN$2-'Indicator Date hidden'!AO33)</f>
        <v>0</v>
      </c>
      <c r="AO32" s="25">
        <f>IF('Indicator Date hidden'!AP33="x","x",$AO$2-'Indicator Date hidden'!AP33)</f>
        <v>0</v>
      </c>
      <c r="AP32" s="25">
        <f>IF('Indicator Date hidden'!AQ33="x","x",$AP$2-'Indicator Date hidden'!AQ33)</f>
        <v>0</v>
      </c>
      <c r="AQ32" s="25">
        <f>IF('Indicator Date hidden'!AR33="x","x",$AQ$2-'Indicator Date hidden'!AR33)</f>
        <v>0</v>
      </c>
      <c r="AR32" s="25">
        <f>IF('Indicator Date hidden'!AS33="x","x",$AR$2-'Indicator Date hidden'!AS33)</f>
        <v>0</v>
      </c>
      <c r="AS32" s="25">
        <f>IF('Indicator Date hidden'!AT33="x","x",$AS$2-'Indicator Date hidden'!AT33)</f>
        <v>0</v>
      </c>
      <c r="AT32" s="25">
        <f>IF('Indicator Date hidden'!AU33="x","x",$AT$2-'Indicator Date hidden'!AU33)</f>
        <v>0</v>
      </c>
      <c r="AU32" s="25">
        <f>IF('Indicator Date hidden'!AV33="x","x",$AU$2-'Indicator Date hidden'!AV33)</f>
        <v>4</v>
      </c>
      <c r="AV32" s="25">
        <f>IF('Indicator Date hidden'!AW33="x","x",$AV$2-'Indicator Date hidden'!AW33)</f>
        <v>0</v>
      </c>
      <c r="AW32" s="25">
        <f>IF('Indicator Date hidden'!AX33="x","x",$AW$2-'Indicator Date hidden'!AX33)</f>
        <v>0</v>
      </c>
      <c r="AX32" s="25">
        <f>IF('Indicator Date hidden'!AY33="x","x",$AX$2-'Indicator Date hidden'!AY33)</f>
        <v>0</v>
      </c>
      <c r="AY32" s="25">
        <f>IF('Indicator Date hidden'!AZ33="x","x",$AY$2-'Indicator Date hidden'!AZ33)</f>
        <v>0</v>
      </c>
      <c r="AZ32" s="25">
        <f>IF('Indicator Date hidden'!BA33="x","x",$AZ$2-'Indicator Date hidden'!BA33)</f>
        <v>0</v>
      </c>
      <c r="BA32">
        <f t="shared" si="0"/>
        <v>21</v>
      </c>
      <c r="BB32" s="26">
        <f t="shared" si="1"/>
        <v>0.41176470588235292</v>
      </c>
      <c r="BC32">
        <f t="shared" si="2"/>
        <v>5</v>
      </c>
      <c r="BD32" s="26">
        <f t="shared" si="3"/>
        <v>1.3012282371009458</v>
      </c>
      <c r="BE32" s="28">
        <f t="shared" si="4"/>
        <v>0</v>
      </c>
    </row>
    <row r="33" spans="1:57" x14ac:dyDescent="0.35">
      <c r="A33" t="s">
        <v>9496</v>
      </c>
      <c r="B33" s="25">
        <f>IF('Indicator Date hidden'!C34="x","x",$B$2-'Indicator Date hidden'!C34)</f>
        <v>0</v>
      </c>
      <c r="C33" s="25">
        <f>IF('Indicator Date hidden'!D34="x","x",$C$2-'Indicator Date hidden'!D34)</f>
        <v>0</v>
      </c>
      <c r="D33" s="25">
        <f>IF('Indicator Date hidden'!E34="x","x",$D$2-'Indicator Date hidden'!E34)</f>
        <v>0</v>
      </c>
      <c r="E33" s="25">
        <f>IF('Indicator Date hidden'!F34="x","x",$E$2-'Indicator Date hidden'!F34)</f>
        <v>0</v>
      </c>
      <c r="F33" s="25">
        <f>IF('Indicator Date hidden'!G34="x","x",$F$2-'Indicator Date hidden'!G34)</f>
        <v>0</v>
      </c>
      <c r="G33" s="25">
        <f>IF('Indicator Date hidden'!H34="x","x",$G$2-'Indicator Date hidden'!H34)</f>
        <v>0</v>
      </c>
      <c r="H33" s="25">
        <f>IF('Indicator Date hidden'!I34="x","x",$H$2-'Indicator Date hidden'!I34)</f>
        <v>0</v>
      </c>
      <c r="I33" s="25">
        <f>IF('Indicator Date hidden'!J34="x","x",$I$2-'Indicator Date hidden'!J34)</f>
        <v>0</v>
      </c>
      <c r="J33" s="25">
        <f>IF('Indicator Date hidden'!K34="x","x",$J$2-'Indicator Date hidden'!K34)</f>
        <v>0</v>
      </c>
      <c r="K33" s="25">
        <f>IF('Indicator Date hidden'!L34="x","x",$K$2-'Indicator Date hidden'!L34)</f>
        <v>0</v>
      </c>
      <c r="L33" s="25">
        <f>IF('Indicator Date hidden'!M34="x","x",$L$2-'Indicator Date hidden'!M34)</f>
        <v>0</v>
      </c>
      <c r="M33" s="25">
        <f>IF('Indicator Date hidden'!N34="x","x",$M$2-'Indicator Date hidden'!N34)</f>
        <v>0</v>
      </c>
      <c r="N33" s="25">
        <f>IF('Indicator Date hidden'!O34="x","x",$N$2-'Indicator Date hidden'!O34)</f>
        <v>0</v>
      </c>
      <c r="O33" s="25">
        <f>IF('Indicator Date hidden'!P34="x","x",$O$2-'Indicator Date hidden'!P34)</f>
        <v>0</v>
      </c>
      <c r="P33" s="25">
        <f>IF('Indicator Date hidden'!Q34="x","x",$P$2-'Indicator Date hidden'!Q34)</f>
        <v>0</v>
      </c>
      <c r="Q33" s="25" t="str">
        <f>IF('Indicator Date hidden'!R34="x","x",$Q$2-'Indicator Date hidden'!R34)</f>
        <v>x</v>
      </c>
      <c r="R33" s="25">
        <f>IF('Indicator Date hidden'!S34="x","x",$R$2-'Indicator Date hidden'!S34)</f>
        <v>0</v>
      </c>
      <c r="S33" s="25">
        <f>IF('Indicator Date hidden'!T34="x","x",$S$2-'Indicator Date hidden'!T34)</f>
        <v>0</v>
      </c>
      <c r="T33" s="25">
        <f>IF('Indicator Date hidden'!U34="x","x",$T$2-'Indicator Date hidden'!U34)</f>
        <v>0</v>
      </c>
      <c r="U33" s="25" t="str">
        <f>IF('Indicator Date hidden'!V34="x","x",$U$2-'Indicator Date hidden'!V34)</f>
        <v>x</v>
      </c>
      <c r="V33" s="25">
        <f>IF('Indicator Date hidden'!W34="x","x",$V$2-'Indicator Date hidden'!W34)</f>
        <v>0</v>
      </c>
      <c r="W33" s="25" t="str">
        <f>IF('Indicator Date hidden'!X34="x","x",$W$2-'Indicator Date hidden'!X34)</f>
        <v>x</v>
      </c>
      <c r="X33" s="25">
        <f>IF('Indicator Date hidden'!Y34="x","x",$X$2-'Indicator Date hidden'!Y34)</f>
        <v>4</v>
      </c>
      <c r="Y33" s="25">
        <f>IF('Indicator Date hidden'!Z34="x","x",$Y$2-'Indicator Date hidden'!Z34)</f>
        <v>0</v>
      </c>
      <c r="Z33" s="25">
        <f>IF('Indicator Date hidden'!AA34="x","x",$Z$2-'Indicator Date hidden'!AA34)</f>
        <v>0</v>
      </c>
      <c r="AA33" s="25" t="str">
        <f>IF('Indicator Date hidden'!AB34="x","x",$AA$2-'Indicator Date hidden'!AB34)</f>
        <v>x</v>
      </c>
      <c r="AB33" s="25">
        <f>IF('Indicator Date hidden'!AC34="x","x",$AB$2-'Indicator Date hidden'!AC34)</f>
        <v>0</v>
      </c>
      <c r="AC33" s="25">
        <f>IF('Indicator Date hidden'!AD34="x","x",$AC$2-'Indicator Date hidden'!AD34)</f>
        <v>0</v>
      </c>
      <c r="AD33" s="25" t="str">
        <f>IF('Indicator Date hidden'!AE34="x","x",$AD$2-'Indicator Date hidden'!AE34)</f>
        <v>x</v>
      </c>
      <c r="AE33" s="25">
        <f>IF('Indicator Date hidden'!AF34="x","x",$AE$2-'Indicator Date hidden'!AF34)</f>
        <v>0</v>
      </c>
      <c r="AF33" s="25">
        <f>IF('Indicator Date hidden'!AG34="x","x",$AF$2-'Indicator Date hidden'!AG34)</f>
        <v>3</v>
      </c>
      <c r="AG33" s="25">
        <f>IF('Indicator Date hidden'!AH34="x","x",$AG$2-'Indicator Date hidden'!AH34)</f>
        <v>0</v>
      </c>
      <c r="AH33" s="25">
        <f>IF('Indicator Date hidden'!AI34="x","x",$AH$2-'Indicator Date hidden'!AI34)</f>
        <v>0</v>
      </c>
      <c r="AI33" s="25">
        <f>IF('Indicator Date hidden'!AJ34="x","x",$AI$2-'Indicator Date hidden'!AJ34)</f>
        <v>0</v>
      </c>
      <c r="AJ33" s="25" t="str">
        <f>IF('Indicator Date hidden'!AK34="x","x",$AJ$2-'Indicator Date hidden'!AK34)</f>
        <v>x</v>
      </c>
      <c r="AK33" s="25">
        <f>IF('Indicator Date hidden'!AL34="x","x",$AK$2-'Indicator Date hidden'!AL34)</f>
        <v>1</v>
      </c>
      <c r="AL33" s="25">
        <f>IF('Indicator Date hidden'!AM34="x","x",$AL$2-'Indicator Date hidden'!AM34)</f>
        <v>0</v>
      </c>
      <c r="AM33" s="25">
        <f>IF('Indicator Date hidden'!AN34="x","x",$AM$2-'Indicator Date hidden'!AN34)</f>
        <v>0</v>
      </c>
      <c r="AN33" s="25">
        <f>IF('Indicator Date hidden'!AO34="x","x",$AN$2-'Indicator Date hidden'!AO34)</f>
        <v>0</v>
      </c>
      <c r="AO33" s="25">
        <f>IF('Indicator Date hidden'!AP34="x","x",$AO$2-'Indicator Date hidden'!AP34)</f>
        <v>0</v>
      </c>
      <c r="AP33" s="25">
        <f>IF('Indicator Date hidden'!AQ34="x","x",$AP$2-'Indicator Date hidden'!AQ34)</f>
        <v>0</v>
      </c>
      <c r="AQ33" s="25">
        <f>IF('Indicator Date hidden'!AR34="x","x",$AQ$2-'Indicator Date hidden'!AR34)</f>
        <v>4</v>
      </c>
      <c r="AR33" s="25">
        <f>IF('Indicator Date hidden'!AS34="x","x",$AR$2-'Indicator Date hidden'!AS34)</f>
        <v>0</v>
      </c>
      <c r="AS33" s="25">
        <f>IF('Indicator Date hidden'!AT34="x","x",$AS$2-'Indicator Date hidden'!AT34)</f>
        <v>0</v>
      </c>
      <c r="AT33" s="25">
        <f>IF('Indicator Date hidden'!AU34="x","x",$AT$2-'Indicator Date hidden'!AU34)</f>
        <v>0</v>
      </c>
      <c r="AU33" s="25" t="str">
        <f>IF('Indicator Date hidden'!AV34="x","x",$AU$2-'Indicator Date hidden'!AV34)</f>
        <v>x</v>
      </c>
      <c r="AV33" s="25">
        <f>IF('Indicator Date hidden'!AW34="x","x",$AV$2-'Indicator Date hidden'!AW34)</f>
        <v>0</v>
      </c>
      <c r="AW33" s="25">
        <f>IF('Indicator Date hidden'!AX34="x","x",$AW$2-'Indicator Date hidden'!AX34)</f>
        <v>0</v>
      </c>
      <c r="AX33" s="25">
        <f>IF('Indicator Date hidden'!AY34="x","x",$AX$2-'Indicator Date hidden'!AY34)</f>
        <v>0</v>
      </c>
      <c r="AY33" s="25">
        <f>IF('Indicator Date hidden'!AZ34="x","x",$AY$2-'Indicator Date hidden'!AZ34)</f>
        <v>0</v>
      </c>
      <c r="AZ33" s="25">
        <f>IF('Indicator Date hidden'!BA34="x","x",$AZ$2-'Indicator Date hidden'!BA34)</f>
        <v>0</v>
      </c>
      <c r="BA33">
        <f t="shared" si="0"/>
        <v>12</v>
      </c>
      <c r="BB33" s="26">
        <f t="shared" si="1"/>
        <v>0.27272727272727271</v>
      </c>
      <c r="BC33">
        <f t="shared" si="2"/>
        <v>4</v>
      </c>
      <c r="BD33" s="26">
        <f t="shared" si="3"/>
        <v>0.9381712472977406</v>
      </c>
      <c r="BE33" s="28">
        <f t="shared" si="4"/>
        <v>0</v>
      </c>
    </row>
    <row r="34" spans="1:57" x14ac:dyDescent="0.35">
      <c r="A34" t="s">
        <v>9494</v>
      </c>
      <c r="B34" s="25">
        <f>IF('Indicator Date hidden'!C35="x","x",$B$2-'Indicator Date hidden'!C35)</f>
        <v>0</v>
      </c>
      <c r="C34" s="25">
        <f>IF('Indicator Date hidden'!D35="x","x",$C$2-'Indicator Date hidden'!D35)</f>
        <v>0</v>
      </c>
      <c r="D34" s="25">
        <f>IF('Indicator Date hidden'!E35="x","x",$D$2-'Indicator Date hidden'!E35)</f>
        <v>0</v>
      </c>
      <c r="E34" s="25">
        <f>IF('Indicator Date hidden'!F35="x","x",$E$2-'Indicator Date hidden'!F35)</f>
        <v>0</v>
      </c>
      <c r="F34" s="25">
        <f>IF('Indicator Date hidden'!G35="x","x",$F$2-'Indicator Date hidden'!G35)</f>
        <v>0</v>
      </c>
      <c r="G34" s="25">
        <f>IF('Indicator Date hidden'!H35="x","x",$G$2-'Indicator Date hidden'!H35)</f>
        <v>0</v>
      </c>
      <c r="H34" s="25">
        <f>IF('Indicator Date hidden'!I35="x","x",$H$2-'Indicator Date hidden'!I35)</f>
        <v>0</v>
      </c>
      <c r="I34" s="25">
        <f>IF('Indicator Date hidden'!J35="x","x",$I$2-'Indicator Date hidden'!J35)</f>
        <v>0</v>
      </c>
      <c r="J34" s="25">
        <f>IF('Indicator Date hidden'!K35="x","x",$J$2-'Indicator Date hidden'!K35)</f>
        <v>0</v>
      </c>
      <c r="K34" s="25">
        <f>IF('Indicator Date hidden'!L35="x","x",$K$2-'Indicator Date hidden'!L35)</f>
        <v>0</v>
      </c>
      <c r="L34" s="25">
        <f>IF('Indicator Date hidden'!M35="x","x",$L$2-'Indicator Date hidden'!M35)</f>
        <v>0</v>
      </c>
      <c r="M34" s="25">
        <f>IF('Indicator Date hidden'!N35="x","x",$M$2-'Indicator Date hidden'!N35)</f>
        <v>0</v>
      </c>
      <c r="N34" s="25">
        <f>IF('Indicator Date hidden'!O35="x","x",$N$2-'Indicator Date hidden'!O35)</f>
        <v>0</v>
      </c>
      <c r="O34" s="25">
        <f>IF('Indicator Date hidden'!P35="x","x",$O$2-'Indicator Date hidden'!P35)</f>
        <v>0</v>
      </c>
      <c r="P34" s="25">
        <f>IF('Indicator Date hidden'!Q35="x","x",$P$2-'Indicator Date hidden'!Q35)</f>
        <v>0</v>
      </c>
      <c r="Q34" s="25">
        <f>IF('Indicator Date hidden'!R35="x","x",$Q$2-'Indicator Date hidden'!R35)</f>
        <v>4</v>
      </c>
      <c r="R34" s="25">
        <f>IF('Indicator Date hidden'!S35="x","x",$R$2-'Indicator Date hidden'!S35)</f>
        <v>0</v>
      </c>
      <c r="S34" s="25">
        <f>IF('Indicator Date hidden'!T35="x","x",$S$2-'Indicator Date hidden'!T35)</f>
        <v>0</v>
      </c>
      <c r="T34" s="25">
        <f>IF('Indicator Date hidden'!U35="x","x",$T$2-'Indicator Date hidden'!U35)</f>
        <v>0</v>
      </c>
      <c r="U34" s="25">
        <f>IF('Indicator Date hidden'!V35="x","x",$U$2-'Indicator Date hidden'!V35)</f>
        <v>0</v>
      </c>
      <c r="V34" s="25">
        <f>IF('Indicator Date hidden'!W35="x","x",$V$2-'Indicator Date hidden'!W35)</f>
        <v>0</v>
      </c>
      <c r="W34" s="25">
        <f>IF('Indicator Date hidden'!X35="x","x",$W$2-'Indicator Date hidden'!X35)</f>
        <v>4</v>
      </c>
      <c r="X34" s="25">
        <f>IF('Indicator Date hidden'!Y35="x","x",$X$2-'Indicator Date hidden'!Y35)</f>
        <v>5</v>
      </c>
      <c r="Y34" s="25">
        <f>IF('Indicator Date hidden'!Z35="x","x",$Y$2-'Indicator Date hidden'!Z35)</f>
        <v>0</v>
      </c>
      <c r="Z34" s="25">
        <f>IF('Indicator Date hidden'!AA35="x","x",$Z$2-'Indicator Date hidden'!AA35)</f>
        <v>0</v>
      </c>
      <c r="AA34" s="25">
        <f>IF('Indicator Date hidden'!AB35="x","x",$AA$2-'Indicator Date hidden'!AB35)</f>
        <v>0</v>
      </c>
      <c r="AB34" s="25">
        <f>IF('Indicator Date hidden'!AC35="x","x",$AB$2-'Indicator Date hidden'!AC35)</f>
        <v>0</v>
      </c>
      <c r="AC34" s="25">
        <f>IF('Indicator Date hidden'!AD35="x","x",$AC$2-'Indicator Date hidden'!AD35)</f>
        <v>0</v>
      </c>
      <c r="AD34" s="25">
        <f>IF('Indicator Date hidden'!AE35="x","x",$AD$2-'Indicator Date hidden'!AE35)</f>
        <v>0</v>
      </c>
      <c r="AE34" s="25">
        <f>IF('Indicator Date hidden'!AF35="x","x",$AE$2-'Indicator Date hidden'!AF35)</f>
        <v>0</v>
      </c>
      <c r="AF34" s="25">
        <f>IF('Indicator Date hidden'!AG35="x","x",$AF$2-'Indicator Date hidden'!AG35)</f>
        <v>5</v>
      </c>
      <c r="AG34" s="25">
        <f>IF('Indicator Date hidden'!AH35="x","x",$AG$2-'Indicator Date hidden'!AH35)</f>
        <v>0</v>
      </c>
      <c r="AH34" s="25">
        <f>IF('Indicator Date hidden'!AI35="x","x",$AH$2-'Indicator Date hidden'!AI35)</f>
        <v>0</v>
      </c>
      <c r="AI34" s="25">
        <f>IF('Indicator Date hidden'!AJ35="x","x",$AI$2-'Indicator Date hidden'!AJ35)</f>
        <v>0</v>
      </c>
      <c r="AJ34" s="25">
        <f>IF('Indicator Date hidden'!AK35="x","x",$AJ$2-'Indicator Date hidden'!AK35)</f>
        <v>0</v>
      </c>
      <c r="AK34" s="25">
        <f>IF('Indicator Date hidden'!AL35="x","x",$AK$2-'Indicator Date hidden'!AL35)</f>
        <v>1</v>
      </c>
      <c r="AL34" s="25">
        <f>IF('Indicator Date hidden'!AM35="x","x",$AL$2-'Indicator Date hidden'!AM35)</f>
        <v>0</v>
      </c>
      <c r="AM34" s="25">
        <f>IF('Indicator Date hidden'!AN35="x","x",$AM$2-'Indicator Date hidden'!AN35)</f>
        <v>0</v>
      </c>
      <c r="AN34" s="25">
        <f>IF('Indicator Date hidden'!AO35="x","x",$AN$2-'Indicator Date hidden'!AO35)</f>
        <v>0</v>
      </c>
      <c r="AO34" s="25" t="str">
        <f>IF('Indicator Date hidden'!AP35="x","x",$AO$2-'Indicator Date hidden'!AP35)</f>
        <v>x</v>
      </c>
      <c r="AP34" s="25" t="str">
        <f>IF('Indicator Date hidden'!AQ35="x","x",$AP$2-'Indicator Date hidden'!AQ35)</f>
        <v>x</v>
      </c>
      <c r="AQ34" s="25" t="str">
        <f>IF('Indicator Date hidden'!AR35="x","x",$AQ$2-'Indicator Date hidden'!AR35)</f>
        <v>x</v>
      </c>
      <c r="AR34" s="25">
        <f>IF('Indicator Date hidden'!AS35="x","x",$AR$2-'Indicator Date hidden'!AS35)</f>
        <v>0</v>
      </c>
      <c r="AS34" s="25">
        <f>IF('Indicator Date hidden'!AT35="x","x",$AS$2-'Indicator Date hidden'!AT35)</f>
        <v>0</v>
      </c>
      <c r="AT34" s="25">
        <f>IF('Indicator Date hidden'!AU35="x","x",$AT$2-'Indicator Date hidden'!AU35)</f>
        <v>0</v>
      </c>
      <c r="AU34" s="25">
        <f>IF('Indicator Date hidden'!AV35="x","x",$AU$2-'Indicator Date hidden'!AV35)</f>
        <v>4</v>
      </c>
      <c r="AV34" s="25">
        <f>IF('Indicator Date hidden'!AW35="x","x",$AV$2-'Indicator Date hidden'!AW35)</f>
        <v>0</v>
      </c>
      <c r="AW34" s="25">
        <f>IF('Indicator Date hidden'!AX35="x","x",$AW$2-'Indicator Date hidden'!AX35)</f>
        <v>0</v>
      </c>
      <c r="AX34" s="25">
        <f>IF('Indicator Date hidden'!AY35="x","x",$AX$2-'Indicator Date hidden'!AY35)</f>
        <v>0</v>
      </c>
      <c r="AY34" s="25">
        <f>IF('Indicator Date hidden'!AZ35="x","x",$AY$2-'Indicator Date hidden'!AZ35)</f>
        <v>0</v>
      </c>
      <c r="AZ34" s="25">
        <f>IF('Indicator Date hidden'!BA35="x","x",$AZ$2-'Indicator Date hidden'!BA35)</f>
        <v>0</v>
      </c>
      <c r="BA34">
        <f t="shared" si="0"/>
        <v>23</v>
      </c>
      <c r="BB34" s="26">
        <f t="shared" si="1"/>
        <v>0.47916666666666669</v>
      </c>
      <c r="BC34">
        <f t="shared" si="2"/>
        <v>6</v>
      </c>
      <c r="BD34" s="26">
        <f t="shared" si="3"/>
        <v>1.3538461159066622</v>
      </c>
      <c r="BE34" s="28">
        <f t="shared" si="4"/>
        <v>0</v>
      </c>
    </row>
    <row r="35" spans="1:57" x14ac:dyDescent="0.35">
      <c r="A35" t="s">
        <v>9735</v>
      </c>
      <c r="B35" s="25">
        <f>IF('Indicator Date hidden'!C36="x","x",$B$2-'Indicator Date hidden'!C36)</f>
        <v>0</v>
      </c>
      <c r="C35" s="25">
        <f>IF('Indicator Date hidden'!D36="x","x",$C$2-'Indicator Date hidden'!D36)</f>
        <v>0</v>
      </c>
      <c r="D35" s="25">
        <f>IF('Indicator Date hidden'!E36="x","x",$D$2-'Indicator Date hidden'!E36)</f>
        <v>0</v>
      </c>
      <c r="E35" s="25">
        <f>IF('Indicator Date hidden'!F36="x","x",$E$2-'Indicator Date hidden'!F36)</f>
        <v>0</v>
      </c>
      <c r="F35" s="25">
        <f>IF('Indicator Date hidden'!G36="x","x",$F$2-'Indicator Date hidden'!G36)</f>
        <v>0</v>
      </c>
      <c r="G35" s="25">
        <f>IF('Indicator Date hidden'!H36="x","x",$G$2-'Indicator Date hidden'!H36)</f>
        <v>0</v>
      </c>
      <c r="H35" s="25">
        <f>IF('Indicator Date hidden'!I36="x","x",$H$2-'Indicator Date hidden'!I36)</f>
        <v>0</v>
      </c>
      <c r="I35" s="25">
        <f>IF('Indicator Date hidden'!J36="x","x",$I$2-'Indicator Date hidden'!J36)</f>
        <v>0</v>
      </c>
      <c r="J35" s="25">
        <f>IF('Indicator Date hidden'!K36="x","x",$J$2-'Indicator Date hidden'!K36)</f>
        <v>0</v>
      </c>
      <c r="K35" s="25">
        <f>IF('Indicator Date hidden'!L36="x","x",$K$2-'Indicator Date hidden'!L36)</f>
        <v>0</v>
      </c>
      <c r="L35" s="25">
        <f>IF('Indicator Date hidden'!M36="x","x",$L$2-'Indicator Date hidden'!M36)</f>
        <v>0</v>
      </c>
      <c r="M35" s="25">
        <f>IF('Indicator Date hidden'!N36="x","x",$M$2-'Indicator Date hidden'!N36)</f>
        <v>0</v>
      </c>
      <c r="N35" s="25">
        <f>IF('Indicator Date hidden'!O36="x","x",$N$2-'Indicator Date hidden'!O36)</f>
        <v>0</v>
      </c>
      <c r="O35" s="25">
        <f>IF('Indicator Date hidden'!P36="x","x",$O$2-'Indicator Date hidden'!P36)</f>
        <v>0</v>
      </c>
      <c r="P35" s="25">
        <f>IF('Indicator Date hidden'!Q36="x","x",$P$2-'Indicator Date hidden'!Q36)</f>
        <v>0</v>
      </c>
      <c r="Q35" s="25">
        <f>IF('Indicator Date hidden'!R36="x","x",$Q$2-'Indicator Date hidden'!R36)</f>
        <v>4</v>
      </c>
      <c r="R35" s="25">
        <f>IF('Indicator Date hidden'!S36="x","x",$R$2-'Indicator Date hidden'!S36)</f>
        <v>0</v>
      </c>
      <c r="S35" s="25">
        <f>IF('Indicator Date hidden'!T36="x","x",$S$2-'Indicator Date hidden'!T36)</f>
        <v>0</v>
      </c>
      <c r="T35" s="25">
        <f>IF('Indicator Date hidden'!U36="x","x",$T$2-'Indicator Date hidden'!U36)</f>
        <v>0</v>
      </c>
      <c r="U35" s="25">
        <f>IF('Indicator Date hidden'!V36="x","x",$U$2-'Indicator Date hidden'!V36)</f>
        <v>0</v>
      </c>
      <c r="V35" s="25">
        <f>IF('Indicator Date hidden'!W36="x","x",$V$2-'Indicator Date hidden'!W36)</f>
        <v>0</v>
      </c>
      <c r="W35" s="25">
        <f>IF('Indicator Date hidden'!X36="x","x",$W$2-'Indicator Date hidden'!X36)</f>
        <v>4</v>
      </c>
      <c r="X35" s="25" t="str">
        <f>IF('Indicator Date hidden'!Y36="x","x",$X$2-'Indicator Date hidden'!Y36)</f>
        <v>x</v>
      </c>
      <c r="Y35" s="25">
        <f>IF('Indicator Date hidden'!Z36="x","x",$Y$2-'Indicator Date hidden'!Z36)</f>
        <v>0</v>
      </c>
      <c r="Z35" s="25">
        <f>IF('Indicator Date hidden'!AA36="x","x",$Z$2-'Indicator Date hidden'!AA36)</f>
        <v>0</v>
      </c>
      <c r="AA35" s="25">
        <f>IF('Indicator Date hidden'!AB36="x","x",$AA$2-'Indicator Date hidden'!AB36)</f>
        <v>0</v>
      </c>
      <c r="AB35" s="25">
        <f>IF('Indicator Date hidden'!AC36="x","x",$AB$2-'Indicator Date hidden'!AC36)</f>
        <v>0</v>
      </c>
      <c r="AC35" s="25">
        <f>IF('Indicator Date hidden'!AD36="x","x",$AC$2-'Indicator Date hidden'!AD36)</f>
        <v>0</v>
      </c>
      <c r="AD35" s="25">
        <f>IF('Indicator Date hidden'!AE36="x","x",$AD$2-'Indicator Date hidden'!AE36)</f>
        <v>0</v>
      </c>
      <c r="AE35" s="25">
        <f>IF('Indicator Date hidden'!AF36="x","x",$AE$2-'Indicator Date hidden'!AF36)</f>
        <v>0</v>
      </c>
      <c r="AF35" s="25">
        <f>IF('Indicator Date hidden'!AG36="x","x",$AF$2-'Indicator Date hidden'!AG36)</f>
        <v>2</v>
      </c>
      <c r="AG35" s="25">
        <f>IF('Indicator Date hidden'!AH36="x","x",$AG$2-'Indicator Date hidden'!AH36)</f>
        <v>0</v>
      </c>
      <c r="AH35" s="25">
        <f>IF('Indicator Date hidden'!AI36="x","x",$AH$2-'Indicator Date hidden'!AI36)</f>
        <v>0</v>
      </c>
      <c r="AI35" s="25">
        <f>IF('Indicator Date hidden'!AJ36="x","x",$AI$2-'Indicator Date hidden'!AJ36)</f>
        <v>0</v>
      </c>
      <c r="AJ35" s="25">
        <f>IF('Indicator Date hidden'!AK36="x","x",$AJ$2-'Indicator Date hidden'!AK36)</f>
        <v>1</v>
      </c>
      <c r="AK35" s="25">
        <f>IF('Indicator Date hidden'!AL36="x","x",$AK$2-'Indicator Date hidden'!AL36)</f>
        <v>0</v>
      </c>
      <c r="AL35" s="25">
        <f>IF('Indicator Date hidden'!AM36="x","x",$AL$2-'Indicator Date hidden'!AM36)</f>
        <v>0</v>
      </c>
      <c r="AM35" s="25">
        <f>IF('Indicator Date hidden'!AN36="x","x",$AM$2-'Indicator Date hidden'!AN36)</f>
        <v>0</v>
      </c>
      <c r="AN35" s="25">
        <f>IF('Indicator Date hidden'!AO36="x","x",$AN$2-'Indicator Date hidden'!AO36)</f>
        <v>0</v>
      </c>
      <c r="AO35" s="25" t="str">
        <f>IF('Indicator Date hidden'!AP36="x","x",$AO$2-'Indicator Date hidden'!AP36)</f>
        <v>x</v>
      </c>
      <c r="AP35" s="25" t="str">
        <f>IF('Indicator Date hidden'!AQ36="x","x",$AP$2-'Indicator Date hidden'!AQ36)</f>
        <v>x</v>
      </c>
      <c r="AQ35" s="25" t="str">
        <f>IF('Indicator Date hidden'!AR36="x","x",$AQ$2-'Indicator Date hidden'!AR36)</f>
        <v>x</v>
      </c>
      <c r="AR35" s="25">
        <f>IF('Indicator Date hidden'!AS36="x","x",$AR$2-'Indicator Date hidden'!AS36)</f>
        <v>0</v>
      </c>
      <c r="AS35" s="25">
        <f>IF('Indicator Date hidden'!AT36="x","x",$AS$2-'Indicator Date hidden'!AT36)</f>
        <v>0</v>
      </c>
      <c r="AT35" s="25">
        <f>IF('Indicator Date hidden'!AU36="x","x",$AT$2-'Indicator Date hidden'!AU36)</f>
        <v>0</v>
      </c>
      <c r="AU35" s="25">
        <f>IF('Indicator Date hidden'!AV36="x","x",$AU$2-'Indicator Date hidden'!AV36)</f>
        <v>1</v>
      </c>
      <c r="AV35" s="25">
        <f>IF('Indicator Date hidden'!AW36="x","x",$AV$2-'Indicator Date hidden'!AW36)</f>
        <v>0</v>
      </c>
      <c r="AW35" s="25">
        <f>IF('Indicator Date hidden'!AX36="x","x",$AW$2-'Indicator Date hidden'!AX36)</f>
        <v>0</v>
      </c>
      <c r="AX35" s="25">
        <f>IF('Indicator Date hidden'!AY36="x","x",$AX$2-'Indicator Date hidden'!AY36)</f>
        <v>0</v>
      </c>
      <c r="AY35" s="25">
        <f>IF('Indicator Date hidden'!AZ36="x","x",$AY$2-'Indicator Date hidden'!AZ36)</f>
        <v>0</v>
      </c>
      <c r="AZ35" s="25">
        <f>IF('Indicator Date hidden'!BA36="x","x",$AZ$2-'Indicator Date hidden'!BA36)</f>
        <v>0</v>
      </c>
      <c r="BA35">
        <f t="shared" ref="BA35:BA66" si="5">SUM(B35:AZ35)</f>
        <v>12</v>
      </c>
      <c r="BB35" s="26">
        <f t="shared" ref="BB35:BB66" si="6">BA35/COUNT(B35:AZ35)</f>
        <v>0.25531914893617019</v>
      </c>
      <c r="BC35">
        <f t="shared" ref="BC35:BC66" si="7">COUNTIF(B35:AZ35,"&gt;0")</f>
        <v>5</v>
      </c>
      <c r="BD35" s="26">
        <f t="shared" ref="BD35:BD66" si="8">_xlfn.STDEV.P(B35:AZ35)</f>
        <v>0.86216168465339615</v>
      </c>
      <c r="BE35" s="28">
        <f t="shared" ref="BE35:BE66" si="9">MEDIAN(B35:AZ35)</f>
        <v>0</v>
      </c>
    </row>
    <row r="36" spans="1:57" x14ac:dyDescent="0.35">
      <c r="A36" t="s">
        <v>9499</v>
      </c>
      <c r="B36" s="25">
        <f>IF('Indicator Date hidden'!C37="x","x",$B$2-'Indicator Date hidden'!C37)</f>
        <v>0</v>
      </c>
      <c r="C36" s="25">
        <f>IF('Indicator Date hidden'!D37="x","x",$C$2-'Indicator Date hidden'!D37)</f>
        <v>0</v>
      </c>
      <c r="D36" s="25">
        <f>IF('Indicator Date hidden'!E37="x","x",$D$2-'Indicator Date hidden'!E37)</f>
        <v>0</v>
      </c>
      <c r="E36" s="25">
        <f>IF('Indicator Date hidden'!F37="x","x",$E$2-'Indicator Date hidden'!F37)</f>
        <v>0</v>
      </c>
      <c r="F36" s="25">
        <f>IF('Indicator Date hidden'!G37="x","x",$F$2-'Indicator Date hidden'!G37)</f>
        <v>0</v>
      </c>
      <c r="G36" s="25">
        <f>IF('Indicator Date hidden'!H37="x","x",$G$2-'Indicator Date hidden'!H37)</f>
        <v>0</v>
      </c>
      <c r="H36" s="25">
        <f>IF('Indicator Date hidden'!I37="x","x",$H$2-'Indicator Date hidden'!I37)</f>
        <v>0</v>
      </c>
      <c r="I36" s="25">
        <f>IF('Indicator Date hidden'!J37="x","x",$I$2-'Indicator Date hidden'!J37)</f>
        <v>0</v>
      </c>
      <c r="J36" s="25">
        <f>IF('Indicator Date hidden'!K37="x","x",$J$2-'Indicator Date hidden'!K37)</f>
        <v>0</v>
      </c>
      <c r="K36" s="25">
        <f>IF('Indicator Date hidden'!L37="x","x",$K$2-'Indicator Date hidden'!L37)</f>
        <v>0</v>
      </c>
      <c r="L36" s="25">
        <f>IF('Indicator Date hidden'!M37="x","x",$L$2-'Indicator Date hidden'!M37)</f>
        <v>0</v>
      </c>
      <c r="M36" s="25">
        <f>IF('Indicator Date hidden'!N37="x","x",$M$2-'Indicator Date hidden'!N37)</f>
        <v>0</v>
      </c>
      <c r="N36" s="25">
        <f>IF('Indicator Date hidden'!O37="x","x",$N$2-'Indicator Date hidden'!O37)</f>
        <v>0</v>
      </c>
      <c r="O36" s="25">
        <f>IF('Indicator Date hidden'!P37="x","x",$O$2-'Indicator Date hidden'!P37)</f>
        <v>0</v>
      </c>
      <c r="P36" s="25">
        <f>IF('Indicator Date hidden'!Q37="x","x",$P$2-'Indicator Date hidden'!Q37)</f>
        <v>0</v>
      </c>
      <c r="Q36" s="25" t="str">
        <f>IF('Indicator Date hidden'!R37="x","x",$Q$2-'Indicator Date hidden'!R37)</f>
        <v>x</v>
      </c>
      <c r="R36" s="25">
        <f>IF('Indicator Date hidden'!S37="x","x",$R$2-'Indicator Date hidden'!S37)</f>
        <v>0</v>
      </c>
      <c r="S36" s="25">
        <f>IF('Indicator Date hidden'!T37="x","x",$S$2-'Indicator Date hidden'!T37)</f>
        <v>0</v>
      </c>
      <c r="T36" s="25">
        <f>IF('Indicator Date hidden'!U37="x","x",$T$2-'Indicator Date hidden'!U37)</f>
        <v>0</v>
      </c>
      <c r="U36" s="25">
        <f>IF('Indicator Date hidden'!V37="x","x",$U$2-'Indicator Date hidden'!V37)</f>
        <v>0</v>
      </c>
      <c r="V36" s="25">
        <f>IF('Indicator Date hidden'!W37="x","x",$V$2-'Indicator Date hidden'!W37)</f>
        <v>0</v>
      </c>
      <c r="W36" s="25">
        <f>IF('Indicator Date hidden'!X37="x","x",$W$2-'Indicator Date hidden'!X37)</f>
        <v>0</v>
      </c>
      <c r="X36" s="25">
        <f>IF('Indicator Date hidden'!Y37="x","x",$X$2-'Indicator Date hidden'!Y37)</f>
        <v>4</v>
      </c>
      <c r="Y36" s="25">
        <f>IF('Indicator Date hidden'!Z37="x","x",$Y$2-'Indicator Date hidden'!Z37)</f>
        <v>0</v>
      </c>
      <c r="Z36" s="25">
        <f>IF('Indicator Date hidden'!AA37="x","x",$Z$2-'Indicator Date hidden'!AA37)</f>
        <v>0</v>
      </c>
      <c r="AA36" s="25">
        <f>IF('Indicator Date hidden'!AB37="x","x",$AA$2-'Indicator Date hidden'!AB37)</f>
        <v>0</v>
      </c>
      <c r="AB36" s="25">
        <f>IF('Indicator Date hidden'!AC37="x","x",$AB$2-'Indicator Date hidden'!AC37)</f>
        <v>0</v>
      </c>
      <c r="AC36" s="25">
        <f>IF('Indicator Date hidden'!AD37="x","x",$AC$2-'Indicator Date hidden'!AD37)</f>
        <v>0</v>
      </c>
      <c r="AD36" s="25" t="str">
        <f>IF('Indicator Date hidden'!AE37="x","x",$AD$2-'Indicator Date hidden'!AE37)</f>
        <v>x</v>
      </c>
      <c r="AE36" s="25">
        <f>IF('Indicator Date hidden'!AF37="x","x",$AE$2-'Indicator Date hidden'!AF37)</f>
        <v>0</v>
      </c>
      <c r="AF36" s="25">
        <f>IF('Indicator Date hidden'!AG37="x","x",$AF$2-'Indicator Date hidden'!AG37)</f>
        <v>0</v>
      </c>
      <c r="AG36" s="25">
        <f>IF('Indicator Date hidden'!AH37="x","x",$AG$2-'Indicator Date hidden'!AH37)</f>
        <v>0</v>
      </c>
      <c r="AH36" s="25">
        <f>IF('Indicator Date hidden'!AI37="x","x",$AH$2-'Indicator Date hidden'!AI37)</f>
        <v>0</v>
      </c>
      <c r="AI36" s="25">
        <f>IF('Indicator Date hidden'!AJ37="x","x",$AI$2-'Indicator Date hidden'!AJ37)</f>
        <v>0</v>
      </c>
      <c r="AJ36" s="25" t="str">
        <f>IF('Indicator Date hidden'!AK37="x","x",$AJ$2-'Indicator Date hidden'!AK37)</f>
        <v>x</v>
      </c>
      <c r="AK36" s="25">
        <f>IF('Indicator Date hidden'!AL37="x","x",$AK$2-'Indicator Date hidden'!AL37)</f>
        <v>1</v>
      </c>
      <c r="AL36" s="25">
        <f>IF('Indicator Date hidden'!AM37="x","x",$AL$2-'Indicator Date hidden'!AM37)</f>
        <v>0</v>
      </c>
      <c r="AM36" s="25">
        <f>IF('Indicator Date hidden'!AN37="x","x",$AM$2-'Indicator Date hidden'!AN37)</f>
        <v>0</v>
      </c>
      <c r="AN36" s="25">
        <f>IF('Indicator Date hidden'!AO37="x","x",$AN$2-'Indicator Date hidden'!AO37)</f>
        <v>0</v>
      </c>
      <c r="AO36" s="25">
        <f>IF('Indicator Date hidden'!AP37="x","x",$AO$2-'Indicator Date hidden'!AP37)</f>
        <v>0</v>
      </c>
      <c r="AP36" s="25">
        <f>IF('Indicator Date hidden'!AQ37="x","x",$AP$2-'Indicator Date hidden'!AQ37)</f>
        <v>0</v>
      </c>
      <c r="AQ36" s="25">
        <f>IF('Indicator Date hidden'!AR37="x","x",$AQ$2-'Indicator Date hidden'!AR37)</f>
        <v>4</v>
      </c>
      <c r="AR36" s="25">
        <f>IF('Indicator Date hidden'!AS37="x","x",$AR$2-'Indicator Date hidden'!AS37)</f>
        <v>0</v>
      </c>
      <c r="AS36" s="25">
        <f>IF('Indicator Date hidden'!AT37="x","x",$AS$2-'Indicator Date hidden'!AT37)</f>
        <v>0</v>
      </c>
      <c r="AT36" s="25">
        <f>IF('Indicator Date hidden'!AU37="x","x",$AT$2-'Indicator Date hidden'!AU37)</f>
        <v>0</v>
      </c>
      <c r="AU36" s="25">
        <f>IF('Indicator Date hidden'!AV37="x","x",$AU$2-'Indicator Date hidden'!AV37)</f>
        <v>3</v>
      </c>
      <c r="AV36" s="25">
        <f>IF('Indicator Date hidden'!AW37="x","x",$AV$2-'Indicator Date hidden'!AW37)</f>
        <v>0</v>
      </c>
      <c r="AW36" s="25">
        <f>IF('Indicator Date hidden'!AX37="x","x",$AW$2-'Indicator Date hidden'!AX37)</f>
        <v>0</v>
      </c>
      <c r="AX36" s="25">
        <f>IF('Indicator Date hidden'!AY37="x","x",$AX$2-'Indicator Date hidden'!AY37)</f>
        <v>0</v>
      </c>
      <c r="AY36" s="25">
        <f>IF('Indicator Date hidden'!AZ37="x","x",$AY$2-'Indicator Date hidden'!AZ37)</f>
        <v>0</v>
      </c>
      <c r="AZ36" s="25">
        <f>IF('Indicator Date hidden'!BA37="x","x",$AZ$2-'Indicator Date hidden'!BA37)</f>
        <v>0</v>
      </c>
      <c r="BA36">
        <f t="shared" si="5"/>
        <v>12</v>
      </c>
      <c r="BB36" s="26">
        <f t="shared" si="6"/>
        <v>0.25</v>
      </c>
      <c r="BC36">
        <f t="shared" si="7"/>
        <v>4</v>
      </c>
      <c r="BD36" s="26">
        <f t="shared" si="8"/>
        <v>0.90138781886599728</v>
      </c>
      <c r="BE36" s="28">
        <f t="shared" si="9"/>
        <v>0</v>
      </c>
    </row>
    <row r="37" spans="1:57" x14ac:dyDescent="0.35">
      <c r="A37" t="s">
        <v>9501</v>
      </c>
      <c r="B37" s="25">
        <f>IF('Indicator Date hidden'!C38="x","x",$B$2-'Indicator Date hidden'!C38)</f>
        <v>0</v>
      </c>
      <c r="C37" s="25">
        <f>IF('Indicator Date hidden'!D38="x","x",$C$2-'Indicator Date hidden'!D38)</f>
        <v>0</v>
      </c>
      <c r="D37" s="25">
        <f>IF('Indicator Date hidden'!E38="x","x",$D$2-'Indicator Date hidden'!E38)</f>
        <v>0</v>
      </c>
      <c r="E37" s="25">
        <f>IF('Indicator Date hidden'!F38="x","x",$E$2-'Indicator Date hidden'!F38)</f>
        <v>0</v>
      </c>
      <c r="F37" s="25">
        <f>IF('Indicator Date hidden'!G38="x","x",$F$2-'Indicator Date hidden'!G38)</f>
        <v>0</v>
      </c>
      <c r="G37" s="25">
        <f>IF('Indicator Date hidden'!H38="x","x",$G$2-'Indicator Date hidden'!H38)</f>
        <v>0</v>
      </c>
      <c r="H37" s="25">
        <f>IF('Indicator Date hidden'!I38="x","x",$H$2-'Indicator Date hidden'!I38)</f>
        <v>0</v>
      </c>
      <c r="I37" s="25">
        <f>IF('Indicator Date hidden'!J38="x","x",$I$2-'Indicator Date hidden'!J38)</f>
        <v>0</v>
      </c>
      <c r="J37" s="25">
        <f>IF('Indicator Date hidden'!K38="x","x",$J$2-'Indicator Date hidden'!K38)</f>
        <v>0</v>
      </c>
      <c r="K37" s="25">
        <f>IF('Indicator Date hidden'!L38="x","x",$K$2-'Indicator Date hidden'!L38)</f>
        <v>0</v>
      </c>
      <c r="L37" s="25">
        <f>IF('Indicator Date hidden'!M38="x","x",$L$2-'Indicator Date hidden'!M38)</f>
        <v>0</v>
      </c>
      <c r="M37" s="25">
        <f>IF('Indicator Date hidden'!N38="x","x",$M$2-'Indicator Date hidden'!N38)</f>
        <v>0</v>
      </c>
      <c r="N37" s="25">
        <f>IF('Indicator Date hidden'!O38="x","x",$N$2-'Indicator Date hidden'!O38)</f>
        <v>0</v>
      </c>
      <c r="O37" s="25">
        <f>IF('Indicator Date hidden'!P38="x","x",$O$2-'Indicator Date hidden'!P38)</f>
        <v>0</v>
      </c>
      <c r="P37" s="25">
        <f>IF('Indicator Date hidden'!Q38="x","x",$P$2-'Indicator Date hidden'!Q38)</f>
        <v>0</v>
      </c>
      <c r="Q37" s="25">
        <f>IF('Indicator Date hidden'!R38="x","x",$Q$2-'Indicator Date hidden'!R38)</f>
        <v>2</v>
      </c>
      <c r="R37" s="25">
        <f>IF('Indicator Date hidden'!S38="x","x",$R$2-'Indicator Date hidden'!S38)</f>
        <v>0</v>
      </c>
      <c r="S37" s="25">
        <f>IF('Indicator Date hidden'!T38="x","x",$S$2-'Indicator Date hidden'!T38)</f>
        <v>0</v>
      </c>
      <c r="T37" s="25">
        <f>IF('Indicator Date hidden'!U38="x","x",$T$2-'Indicator Date hidden'!U38)</f>
        <v>0</v>
      </c>
      <c r="U37" s="25">
        <f>IF('Indicator Date hidden'!V38="x","x",$U$2-'Indicator Date hidden'!V38)</f>
        <v>0</v>
      </c>
      <c r="V37" s="25">
        <f>IF('Indicator Date hidden'!W38="x","x",$V$2-'Indicator Date hidden'!W38)</f>
        <v>0</v>
      </c>
      <c r="W37" s="25">
        <f>IF('Indicator Date hidden'!X38="x","x",$W$2-'Indicator Date hidden'!X38)</f>
        <v>4</v>
      </c>
      <c r="X37" s="25">
        <f>IF('Indicator Date hidden'!Y38="x","x",$X$2-'Indicator Date hidden'!Y38)</f>
        <v>2</v>
      </c>
      <c r="Y37" s="25">
        <f>IF('Indicator Date hidden'!Z38="x","x",$Y$2-'Indicator Date hidden'!Z38)</f>
        <v>0</v>
      </c>
      <c r="Z37" s="25">
        <f>IF('Indicator Date hidden'!AA38="x","x",$Z$2-'Indicator Date hidden'!AA38)</f>
        <v>0</v>
      </c>
      <c r="AA37" s="25">
        <f>IF('Indicator Date hidden'!AB38="x","x",$AA$2-'Indicator Date hidden'!AB38)</f>
        <v>3</v>
      </c>
      <c r="AB37" s="25">
        <f>IF('Indicator Date hidden'!AC38="x","x",$AB$2-'Indicator Date hidden'!AC38)</f>
        <v>0</v>
      </c>
      <c r="AC37" s="25">
        <f>IF('Indicator Date hidden'!AD38="x","x",$AC$2-'Indicator Date hidden'!AD38)</f>
        <v>0</v>
      </c>
      <c r="AD37" s="25">
        <f>IF('Indicator Date hidden'!AE38="x","x",$AD$2-'Indicator Date hidden'!AE38)</f>
        <v>0</v>
      </c>
      <c r="AE37" s="25">
        <f>IF('Indicator Date hidden'!AF38="x","x",$AE$2-'Indicator Date hidden'!AF38)</f>
        <v>0</v>
      </c>
      <c r="AF37" s="25">
        <f>IF('Indicator Date hidden'!AG38="x","x",$AF$2-'Indicator Date hidden'!AG38)</f>
        <v>2</v>
      </c>
      <c r="AG37" s="25">
        <f>IF('Indicator Date hidden'!AH38="x","x",$AG$2-'Indicator Date hidden'!AH38)</f>
        <v>0</v>
      </c>
      <c r="AH37" s="25">
        <f>IF('Indicator Date hidden'!AI38="x","x",$AH$2-'Indicator Date hidden'!AI38)</f>
        <v>0</v>
      </c>
      <c r="AI37" s="25">
        <f>IF('Indicator Date hidden'!AJ38="x","x",$AI$2-'Indicator Date hidden'!AJ38)</f>
        <v>0</v>
      </c>
      <c r="AJ37" s="25" t="str">
        <f>IF('Indicator Date hidden'!AK38="x","x",$AJ$2-'Indicator Date hidden'!AK38)</f>
        <v>x</v>
      </c>
      <c r="AK37" s="25">
        <f>IF('Indicator Date hidden'!AL38="x","x",$AK$2-'Indicator Date hidden'!AL38)</f>
        <v>1</v>
      </c>
      <c r="AL37" s="25">
        <f>IF('Indicator Date hidden'!AM38="x","x",$AL$2-'Indicator Date hidden'!AM38)</f>
        <v>0</v>
      </c>
      <c r="AM37" s="25">
        <f>IF('Indicator Date hidden'!AN38="x","x",$AM$2-'Indicator Date hidden'!AN38)</f>
        <v>0</v>
      </c>
      <c r="AN37" s="25">
        <f>IF('Indicator Date hidden'!AO38="x","x",$AN$2-'Indicator Date hidden'!AO38)</f>
        <v>0</v>
      </c>
      <c r="AO37" s="25">
        <f>IF('Indicator Date hidden'!AP38="x","x",$AO$2-'Indicator Date hidden'!AP38)</f>
        <v>0</v>
      </c>
      <c r="AP37" s="25">
        <f>IF('Indicator Date hidden'!AQ38="x","x",$AP$2-'Indicator Date hidden'!AQ38)</f>
        <v>0</v>
      </c>
      <c r="AQ37" s="25">
        <f>IF('Indicator Date hidden'!AR38="x","x",$AQ$2-'Indicator Date hidden'!AR38)</f>
        <v>4</v>
      </c>
      <c r="AR37" s="25">
        <f>IF('Indicator Date hidden'!AS38="x","x",$AR$2-'Indicator Date hidden'!AS38)</f>
        <v>0</v>
      </c>
      <c r="AS37" s="25">
        <f>IF('Indicator Date hidden'!AT38="x","x",$AS$2-'Indicator Date hidden'!AT38)</f>
        <v>0</v>
      </c>
      <c r="AT37" s="25">
        <f>IF('Indicator Date hidden'!AU38="x","x",$AT$2-'Indicator Date hidden'!AU38)</f>
        <v>0</v>
      </c>
      <c r="AU37" s="25">
        <f>IF('Indicator Date hidden'!AV38="x","x",$AU$2-'Indicator Date hidden'!AV38)</f>
        <v>4</v>
      </c>
      <c r="AV37" s="25">
        <f>IF('Indicator Date hidden'!AW38="x","x",$AV$2-'Indicator Date hidden'!AW38)</f>
        <v>0</v>
      </c>
      <c r="AW37" s="25">
        <f>IF('Indicator Date hidden'!AX38="x","x",$AW$2-'Indicator Date hidden'!AX38)</f>
        <v>0</v>
      </c>
      <c r="AX37" s="25">
        <f>IF('Indicator Date hidden'!AY38="x","x",$AX$2-'Indicator Date hidden'!AY38)</f>
        <v>0</v>
      </c>
      <c r="AY37" s="25">
        <f>IF('Indicator Date hidden'!AZ38="x","x",$AY$2-'Indicator Date hidden'!AZ38)</f>
        <v>0</v>
      </c>
      <c r="AZ37" s="25">
        <f>IF('Indicator Date hidden'!BA38="x","x",$AZ$2-'Indicator Date hidden'!BA38)</f>
        <v>0</v>
      </c>
      <c r="BA37">
        <f t="shared" si="5"/>
        <v>22</v>
      </c>
      <c r="BB37" s="26">
        <f t="shared" si="6"/>
        <v>0.44</v>
      </c>
      <c r="BC37">
        <f t="shared" si="7"/>
        <v>8</v>
      </c>
      <c r="BD37" s="26">
        <f t="shared" si="8"/>
        <v>1.0983624174196784</v>
      </c>
      <c r="BE37" s="28">
        <f t="shared" si="9"/>
        <v>0</v>
      </c>
    </row>
    <row r="38" spans="1:57" x14ac:dyDescent="0.35">
      <c r="A38" t="s">
        <v>9509</v>
      </c>
      <c r="B38" s="25">
        <f>IF('Indicator Date hidden'!C39="x","x",$B$2-'Indicator Date hidden'!C39)</f>
        <v>0</v>
      </c>
      <c r="C38" s="25">
        <f>IF('Indicator Date hidden'!D39="x","x",$C$2-'Indicator Date hidden'!D39)</f>
        <v>0</v>
      </c>
      <c r="D38" s="25">
        <f>IF('Indicator Date hidden'!E39="x","x",$D$2-'Indicator Date hidden'!E39)</f>
        <v>0</v>
      </c>
      <c r="E38" s="25">
        <f>IF('Indicator Date hidden'!F39="x","x",$E$2-'Indicator Date hidden'!F39)</f>
        <v>0</v>
      </c>
      <c r="F38" s="25">
        <f>IF('Indicator Date hidden'!G39="x","x",$F$2-'Indicator Date hidden'!G39)</f>
        <v>0</v>
      </c>
      <c r="G38" s="25">
        <f>IF('Indicator Date hidden'!H39="x","x",$G$2-'Indicator Date hidden'!H39)</f>
        <v>0</v>
      </c>
      <c r="H38" s="25">
        <f>IF('Indicator Date hidden'!I39="x","x",$H$2-'Indicator Date hidden'!I39)</f>
        <v>0</v>
      </c>
      <c r="I38" s="25">
        <f>IF('Indicator Date hidden'!J39="x","x",$I$2-'Indicator Date hidden'!J39)</f>
        <v>0</v>
      </c>
      <c r="J38" s="25">
        <f>IF('Indicator Date hidden'!K39="x","x",$J$2-'Indicator Date hidden'!K39)</f>
        <v>0</v>
      </c>
      <c r="K38" s="25">
        <f>IF('Indicator Date hidden'!L39="x","x",$K$2-'Indicator Date hidden'!L39)</f>
        <v>0</v>
      </c>
      <c r="L38" s="25">
        <f>IF('Indicator Date hidden'!M39="x","x",$L$2-'Indicator Date hidden'!M39)</f>
        <v>0</v>
      </c>
      <c r="M38" s="25">
        <f>IF('Indicator Date hidden'!N39="x","x",$M$2-'Indicator Date hidden'!N39)</f>
        <v>0</v>
      </c>
      <c r="N38" s="25">
        <f>IF('Indicator Date hidden'!O39="x","x",$N$2-'Indicator Date hidden'!O39)</f>
        <v>0</v>
      </c>
      <c r="O38" s="25">
        <f>IF('Indicator Date hidden'!P39="x","x",$O$2-'Indicator Date hidden'!P39)</f>
        <v>0</v>
      </c>
      <c r="P38" s="25">
        <f>IF('Indicator Date hidden'!Q39="x","x",$P$2-'Indicator Date hidden'!Q39)</f>
        <v>0</v>
      </c>
      <c r="Q38" s="25">
        <f>IF('Indicator Date hidden'!R39="x","x",$Q$2-'Indicator Date hidden'!R39)</f>
        <v>4</v>
      </c>
      <c r="R38" s="25">
        <f>IF('Indicator Date hidden'!S39="x","x",$R$2-'Indicator Date hidden'!S39)</f>
        <v>0</v>
      </c>
      <c r="S38" s="25">
        <f>IF('Indicator Date hidden'!T39="x","x",$S$2-'Indicator Date hidden'!T39)</f>
        <v>0</v>
      </c>
      <c r="T38" s="25">
        <f>IF('Indicator Date hidden'!U39="x","x",$T$2-'Indicator Date hidden'!U39)</f>
        <v>0</v>
      </c>
      <c r="U38" s="25">
        <f>IF('Indicator Date hidden'!V39="x","x",$U$2-'Indicator Date hidden'!V39)</f>
        <v>0</v>
      </c>
      <c r="V38" s="25">
        <f>IF('Indicator Date hidden'!W39="x","x",$V$2-'Indicator Date hidden'!W39)</f>
        <v>0</v>
      </c>
      <c r="W38" s="25">
        <f>IF('Indicator Date hidden'!X39="x","x",$W$2-'Indicator Date hidden'!X39)</f>
        <v>4</v>
      </c>
      <c r="X38" s="25">
        <f>IF('Indicator Date hidden'!Y39="x","x",$X$2-'Indicator Date hidden'!Y39)</f>
        <v>4</v>
      </c>
      <c r="Y38" s="25">
        <f>IF('Indicator Date hidden'!Z39="x","x",$Y$2-'Indicator Date hidden'!Z39)</f>
        <v>0</v>
      </c>
      <c r="Z38" s="25">
        <f>IF('Indicator Date hidden'!AA39="x","x",$Z$2-'Indicator Date hidden'!AA39)</f>
        <v>0</v>
      </c>
      <c r="AA38" s="25">
        <f>IF('Indicator Date hidden'!AB39="x","x",$AA$2-'Indicator Date hidden'!AB39)</f>
        <v>0</v>
      </c>
      <c r="AB38" s="25">
        <f>IF('Indicator Date hidden'!AC39="x","x",$AB$2-'Indicator Date hidden'!AC39)</f>
        <v>0</v>
      </c>
      <c r="AC38" s="25">
        <f>IF('Indicator Date hidden'!AD39="x","x",$AC$2-'Indicator Date hidden'!AD39)</f>
        <v>0</v>
      </c>
      <c r="AD38" s="25">
        <f>IF('Indicator Date hidden'!AE39="x","x",$AD$2-'Indicator Date hidden'!AE39)</f>
        <v>0</v>
      </c>
      <c r="AE38" s="25">
        <f>IF('Indicator Date hidden'!AF39="x","x",$AE$2-'Indicator Date hidden'!AF39)</f>
        <v>0</v>
      </c>
      <c r="AF38" s="25">
        <f>IF('Indicator Date hidden'!AG39="x","x",$AF$2-'Indicator Date hidden'!AG39)</f>
        <v>0</v>
      </c>
      <c r="AG38" s="25">
        <f>IF('Indicator Date hidden'!AH39="x","x",$AG$2-'Indicator Date hidden'!AH39)</f>
        <v>0</v>
      </c>
      <c r="AH38" s="25">
        <f>IF('Indicator Date hidden'!AI39="x","x",$AH$2-'Indicator Date hidden'!AI39)</f>
        <v>0</v>
      </c>
      <c r="AI38" s="25">
        <f>IF('Indicator Date hidden'!AJ39="x","x",$AI$2-'Indicator Date hidden'!AJ39)</f>
        <v>0</v>
      </c>
      <c r="AJ38" s="25">
        <f>IF('Indicator Date hidden'!AK39="x","x",$AJ$2-'Indicator Date hidden'!AK39)</f>
        <v>1</v>
      </c>
      <c r="AK38" s="25">
        <f>IF('Indicator Date hidden'!AL39="x","x",$AK$2-'Indicator Date hidden'!AL39)</f>
        <v>1</v>
      </c>
      <c r="AL38" s="25">
        <f>IF('Indicator Date hidden'!AM39="x","x",$AL$2-'Indicator Date hidden'!AM39)</f>
        <v>0</v>
      </c>
      <c r="AM38" s="25">
        <f>IF('Indicator Date hidden'!AN39="x","x",$AM$2-'Indicator Date hidden'!AN39)</f>
        <v>0</v>
      </c>
      <c r="AN38" s="25">
        <f>IF('Indicator Date hidden'!AO39="x","x",$AN$2-'Indicator Date hidden'!AO39)</f>
        <v>0</v>
      </c>
      <c r="AO38" s="25">
        <f>IF('Indicator Date hidden'!AP39="x","x",$AO$2-'Indicator Date hidden'!AP39)</f>
        <v>0</v>
      </c>
      <c r="AP38" s="25">
        <f>IF('Indicator Date hidden'!AQ39="x","x",$AP$2-'Indicator Date hidden'!AQ39)</f>
        <v>0</v>
      </c>
      <c r="AQ38" s="25">
        <f>IF('Indicator Date hidden'!AR39="x","x",$AQ$2-'Indicator Date hidden'!AR39)</f>
        <v>0</v>
      </c>
      <c r="AR38" s="25">
        <f>IF('Indicator Date hidden'!AS39="x","x",$AR$2-'Indicator Date hidden'!AS39)</f>
        <v>0</v>
      </c>
      <c r="AS38" s="25">
        <f>IF('Indicator Date hidden'!AT39="x","x",$AS$2-'Indicator Date hidden'!AT39)</f>
        <v>0</v>
      </c>
      <c r="AT38" s="25">
        <f>IF('Indicator Date hidden'!AU39="x","x",$AT$2-'Indicator Date hidden'!AU39)</f>
        <v>0</v>
      </c>
      <c r="AU38" s="25">
        <f>IF('Indicator Date hidden'!AV39="x","x",$AU$2-'Indicator Date hidden'!AV39)</f>
        <v>3</v>
      </c>
      <c r="AV38" s="25">
        <f>IF('Indicator Date hidden'!AW39="x","x",$AV$2-'Indicator Date hidden'!AW39)</f>
        <v>0</v>
      </c>
      <c r="AW38" s="25">
        <f>IF('Indicator Date hidden'!AX39="x","x",$AW$2-'Indicator Date hidden'!AX39)</f>
        <v>0</v>
      </c>
      <c r="AX38" s="25">
        <f>IF('Indicator Date hidden'!AY39="x","x",$AX$2-'Indicator Date hidden'!AY39)</f>
        <v>0</v>
      </c>
      <c r="AY38" s="25">
        <f>IF('Indicator Date hidden'!AZ39="x","x",$AY$2-'Indicator Date hidden'!AZ39)</f>
        <v>0</v>
      </c>
      <c r="AZ38" s="25">
        <f>IF('Indicator Date hidden'!BA39="x","x",$AZ$2-'Indicator Date hidden'!BA39)</f>
        <v>0</v>
      </c>
      <c r="BA38">
        <f t="shared" si="5"/>
        <v>17</v>
      </c>
      <c r="BB38" s="26">
        <f t="shared" si="6"/>
        <v>0.33333333333333331</v>
      </c>
      <c r="BC38">
        <f t="shared" si="7"/>
        <v>6</v>
      </c>
      <c r="BD38" s="26">
        <f t="shared" si="8"/>
        <v>1.0226199851298272</v>
      </c>
      <c r="BE38" s="28">
        <f t="shared" si="9"/>
        <v>0</v>
      </c>
    </row>
    <row r="39" spans="1:57" x14ac:dyDescent="0.35">
      <c r="A39" t="s">
        <v>9511</v>
      </c>
      <c r="B39" s="25">
        <f>IF('Indicator Date hidden'!C40="x","x",$B$2-'Indicator Date hidden'!C40)</f>
        <v>0</v>
      </c>
      <c r="C39" s="25">
        <f>IF('Indicator Date hidden'!D40="x","x",$C$2-'Indicator Date hidden'!D40)</f>
        <v>0</v>
      </c>
      <c r="D39" s="25">
        <f>IF('Indicator Date hidden'!E40="x","x",$D$2-'Indicator Date hidden'!E40)</f>
        <v>0</v>
      </c>
      <c r="E39" s="25">
        <f>IF('Indicator Date hidden'!F40="x","x",$E$2-'Indicator Date hidden'!F40)</f>
        <v>0</v>
      </c>
      <c r="F39" s="25">
        <f>IF('Indicator Date hidden'!G40="x","x",$F$2-'Indicator Date hidden'!G40)</f>
        <v>0</v>
      </c>
      <c r="G39" s="25">
        <f>IF('Indicator Date hidden'!H40="x","x",$G$2-'Indicator Date hidden'!H40)</f>
        <v>0</v>
      </c>
      <c r="H39" s="25">
        <f>IF('Indicator Date hidden'!I40="x","x",$H$2-'Indicator Date hidden'!I40)</f>
        <v>0</v>
      </c>
      <c r="I39" s="25">
        <f>IF('Indicator Date hidden'!J40="x","x",$I$2-'Indicator Date hidden'!J40)</f>
        <v>0</v>
      </c>
      <c r="J39" s="25">
        <f>IF('Indicator Date hidden'!K40="x","x",$J$2-'Indicator Date hidden'!K40)</f>
        <v>0</v>
      </c>
      <c r="K39" s="25">
        <f>IF('Indicator Date hidden'!L40="x","x",$K$2-'Indicator Date hidden'!L40)</f>
        <v>0</v>
      </c>
      <c r="L39" s="25">
        <f>IF('Indicator Date hidden'!M40="x","x",$L$2-'Indicator Date hidden'!M40)</f>
        <v>0</v>
      </c>
      <c r="M39" s="25">
        <f>IF('Indicator Date hidden'!N40="x","x",$M$2-'Indicator Date hidden'!N40)</f>
        <v>0</v>
      </c>
      <c r="N39" s="25">
        <f>IF('Indicator Date hidden'!O40="x","x",$N$2-'Indicator Date hidden'!O40)</f>
        <v>0</v>
      </c>
      <c r="O39" s="25">
        <f>IF('Indicator Date hidden'!P40="x","x",$O$2-'Indicator Date hidden'!P40)</f>
        <v>0</v>
      </c>
      <c r="P39" s="25">
        <f>IF('Indicator Date hidden'!Q40="x","x",$P$2-'Indicator Date hidden'!Q40)</f>
        <v>0</v>
      </c>
      <c r="Q39" s="25">
        <f>IF('Indicator Date hidden'!R40="x","x",$Q$2-'Indicator Date hidden'!R40)</f>
        <v>2</v>
      </c>
      <c r="R39" s="25">
        <f>IF('Indicator Date hidden'!S40="x","x",$R$2-'Indicator Date hidden'!S40)</f>
        <v>0</v>
      </c>
      <c r="S39" s="25">
        <f>IF('Indicator Date hidden'!T40="x","x",$S$2-'Indicator Date hidden'!T40)</f>
        <v>0</v>
      </c>
      <c r="T39" s="25">
        <f>IF('Indicator Date hidden'!U40="x","x",$T$2-'Indicator Date hidden'!U40)</f>
        <v>0</v>
      </c>
      <c r="U39" s="25">
        <f>IF('Indicator Date hidden'!V40="x","x",$U$2-'Indicator Date hidden'!V40)</f>
        <v>0</v>
      </c>
      <c r="V39" s="25">
        <f>IF('Indicator Date hidden'!W40="x","x",$V$2-'Indicator Date hidden'!W40)</f>
        <v>0</v>
      </c>
      <c r="W39" s="25">
        <f>IF('Indicator Date hidden'!X40="x","x",$W$2-'Indicator Date hidden'!X40)</f>
        <v>2</v>
      </c>
      <c r="X39" s="25" t="str">
        <f>IF('Indicator Date hidden'!Y40="x","x",$X$2-'Indicator Date hidden'!Y40)</f>
        <v>x</v>
      </c>
      <c r="Y39" s="25">
        <f>IF('Indicator Date hidden'!Z40="x","x",$Y$2-'Indicator Date hidden'!Z40)</f>
        <v>0</v>
      </c>
      <c r="Z39" s="25">
        <f>IF('Indicator Date hidden'!AA40="x","x",$Z$2-'Indicator Date hidden'!AA40)</f>
        <v>0</v>
      </c>
      <c r="AA39" s="25" t="str">
        <f>IF('Indicator Date hidden'!AB40="x","x",$AA$2-'Indicator Date hidden'!AB40)</f>
        <v>x</v>
      </c>
      <c r="AB39" s="25">
        <f>IF('Indicator Date hidden'!AC40="x","x",$AB$2-'Indicator Date hidden'!AC40)</f>
        <v>0</v>
      </c>
      <c r="AC39" s="25">
        <f>IF('Indicator Date hidden'!AD40="x","x",$AC$2-'Indicator Date hidden'!AD40)</f>
        <v>0</v>
      </c>
      <c r="AD39" s="25">
        <f>IF('Indicator Date hidden'!AE40="x","x",$AD$2-'Indicator Date hidden'!AE40)</f>
        <v>0</v>
      </c>
      <c r="AE39" s="25" t="str">
        <f>IF('Indicator Date hidden'!AF40="x","x",$AE$2-'Indicator Date hidden'!AF40)</f>
        <v>x</v>
      </c>
      <c r="AF39" s="25">
        <f>IF('Indicator Date hidden'!AG40="x","x",$AF$2-'Indicator Date hidden'!AG40)</f>
        <v>9</v>
      </c>
      <c r="AG39" s="25">
        <f>IF('Indicator Date hidden'!AH40="x","x",$AG$2-'Indicator Date hidden'!AH40)</f>
        <v>0</v>
      </c>
      <c r="AH39" s="25">
        <f>IF('Indicator Date hidden'!AI40="x","x",$AH$2-'Indicator Date hidden'!AI40)</f>
        <v>0</v>
      </c>
      <c r="AI39" s="25">
        <f>IF('Indicator Date hidden'!AJ40="x","x",$AI$2-'Indicator Date hidden'!AJ40)</f>
        <v>0</v>
      </c>
      <c r="AJ39" s="25" t="str">
        <f>IF('Indicator Date hidden'!AK40="x","x",$AJ$2-'Indicator Date hidden'!AK40)</f>
        <v>x</v>
      </c>
      <c r="AK39" s="25">
        <f>IF('Indicator Date hidden'!AL40="x","x",$AK$2-'Indicator Date hidden'!AL40)</f>
        <v>1</v>
      </c>
      <c r="AL39" s="25">
        <f>IF('Indicator Date hidden'!AM40="x","x",$AL$2-'Indicator Date hidden'!AM40)</f>
        <v>0</v>
      </c>
      <c r="AM39" s="25">
        <f>IF('Indicator Date hidden'!AN40="x","x",$AM$2-'Indicator Date hidden'!AN40)</f>
        <v>0</v>
      </c>
      <c r="AN39" s="25">
        <f>IF('Indicator Date hidden'!AO40="x","x",$AN$2-'Indicator Date hidden'!AO40)</f>
        <v>0</v>
      </c>
      <c r="AO39" s="25" t="str">
        <f>IF('Indicator Date hidden'!AP40="x","x",$AO$2-'Indicator Date hidden'!AP40)</f>
        <v>x</v>
      </c>
      <c r="AP39" s="25" t="str">
        <f>IF('Indicator Date hidden'!AQ40="x","x",$AP$2-'Indicator Date hidden'!AQ40)</f>
        <v>x</v>
      </c>
      <c r="AQ39" s="25">
        <f>IF('Indicator Date hidden'!AR40="x","x",$AQ$2-'Indicator Date hidden'!AR40)</f>
        <v>6</v>
      </c>
      <c r="AR39" s="25">
        <f>IF('Indicator Date hidden'!AS40="x","x",$AR$2-'Indicator Date hidden'!AS40)</f>
        <v>0</v>
      </c>
      <c r="AS39" s="25">
        <f>IF('Indicator Date hidden'!AT40="x","x",$AS$2-'Indicator Date hidden'!AT40)</f>
        <v>0</v>
      </c>
      <c r="AT39" s="25">
        <f>IF('Indicator Date hidden'!AU40="x","x",$AT$2-'Indicator Date hidden'!AU40)</f>
        <v>0</v>
      </c>
      <c r="AU39" s="25">
        <f>IF('Indicator Date hidden'!AV40="x","x",$AU$2-'Indicator Date hidden'!AV40)</f>
        <v>1</v>
      </c>
      <c r="AV39" s="25">
        <f>IF('Indicator Date hidden'!AW40="x","x",$AV$2-'Indicator Date hidden'!AW40)</f>
        <v>0</v>
      </c>
      <c r="AW39" s="25">
        <f>IF('Indicator Date hidden'!AX40="x","x",$AW$2-'Indicator Date hidden'!AX40)</f>
        <v>0</v>
      </c>
      <c r="AX39" s="25">
        <f>IF('Indicator Date hidden'!AY40="x","x",$AX$2-'Indicator Date hidden'!AY40)</f>
        <v>0</v>
      </c>
      <c r="AY39" s="25">
        <f>IF('Indicator Date hidden'!AZ40="x","x",$AY$2-'Indicator Date hidden'!AZ40)</f>
        <v>0</v>
      </c>
      <c r="AZ39" s="25">
        <f>IF('Indicator Date hidden'!BA40="x","x",$AZ$2-'Indicator Date hidden'!BA40)</f>
        <v>0</v>
      </c>
      <c r="BA39">
        <f t="shared" si="5"/>
        <v>21</v>
      </c>
      <c r="BB39" s="26">
        <f t="shared" si="6"/>
        <v>0.46666666666666667</v>
      </c>
      <c r="BC39">
        <f t="shared" si="7"/>
        <v>6</v>
      </c>
      <c r="BD39" s="26">
        <f t="shared" si="8"/>
        <v>1.6138291249213605</v>
      </c>
      <c r="BE39" s="28">
        <f t="shared" si="9"/>
        <v>0</v>
      </c>
    </row>
    <row r="40" spans="1:57" x14ac:dyDescent="0.35">
      <c r="A40" t="s">
        <v>9506</v>
      </c>
      <c r="B40" s="25">
        <f>IF('Indicator Date hidden'!C41="x","x",$B$2-'Indicator Date hidden'!C41)</f>
        <v>0</v>
      </c>
      <c r="C40" s="25">
        <f>IF('Indicator Date hidden'!D41="x","x",$C$2-'Indicator Date hidden'!D41)</f>
        <v>0</v>
      </c>
      <c r="D40" s="25">
        <f>IF('Indicator Date hidden'!E41="x","x",$D$2-'Indicator Date hidden'!E41)</f>
        <v>0</v>
      </c>
      <c r="E40" s="25">
        <f>IF('Indicator Date hidden'!F41="x","x",$E$2-'Indicator Date hidden'!F41)</f>
        <v>0</v>
      </c>
      <c r="F40" s="25">
        <f>IF('Indicator Date hidden'!G41="x","x",$F$2-'Indicator Date hidden'!G41)</f>
        <v>0</v>
      </c>
      <c r="G40" s="25">
        <f>IF('Indicator Date hidden'!H41="x","x",$G$2-'Indicator Date hidden'!H41)</f>
        <v>0</v>
      </c>
      <c r="H40" s="25">
        <f>IF('Indicator Date hidden'!I41="x","x",$H$2-'Indicator Date hidden'!I41)</f>
        <v>0</v>
      </c>
      <c r="I40" s="25">
        <f>IF('Indicator Date hidden'!J41="x","x",$I$2-'Indicator Date hidden'!J41)</f>
        <v>0</v>
      </c>
      <c r="J40" s="25">
        <f>IF('Indicator Date hidden'!K41="x","x",$J$2-'Indicator Date hidden'!K41)</f>
        <v>0</v>
      </c>
      <c r="K40" s="25">
        <f>IF('Indicator Date hidden'!L41="x","x",$K$2-'Indicator Date hidden'!L41)</f>
        <v>0</v>
      </c>
      <c r="L40" s="25">
        <f>IF('Indicator Date hidden'!M41="x","x",$L$2-'Indicator Date hidden'!M41)</f>
        <v>0</v>
      </c>
      <c r="M40" s="25">
        <f>IF('Indicator Date hidden'!N41="x","x",$M$2-'Indicator Date hidden'!N41)</f>
        <v>0</v>
      </c>
      <c r="N40" s="25">
        <f>IF('Indicator Date hidden'!O41="x","x",$N$2-'Indicator Date hidden'!O41)</f>
        <v>0</v>
      </c>
      <c r="O40" s="25">
        <f>IF('Indicator Date hidden'!P41="x","x",$O$2-'Indicator Date hidden'!P41)</f>
        <v>0</v>
      </c>
      <c r="P40" s="25">
        <f>IF('Indicator Date hidden'!Q41="x","x",$P$2-'Indicator Date hidden'!Q41)</f>
        <v>0</v>
      </c>
      <c r="Q40" s="25">
        <f>IF('Indicator Date hidden'!R41="x","x",$Q$2-'Indicator Date hidden'!R41)</f>
        <v>2</v>
      </c>
      <c r="R40" s="25">
        <f>IF('Indicator Date hidden'!S41="x","x",$R$2-'Indicator Date hidden'!S41)</f>
        <v>0</v>
      </c>
      <c r="S40" s="25">
        <f>IF('Indicator Date hidden'!T41="x","x",$S$2-'Indicator Date hidden'!T41)</f>
        <v>0</v>
      </c>
      <c r="T40" s="25">
        <f>IF('Indicator Date hidden'!U41="x","x",$T$2-'Indicator Date hidden'!U41)</f>
        <v>0</v>
      </c>
      <c r="U40" s="25">
        <f>IF('Indicator Date hidden'!V41="x","x",$U$2-'Indicator Date hidden'!V41)</f>
        <v>0</v>
      </c>
      <c r="V40" s="25">
        <f>IF('Indicator Date hidden'!W41="x","x",$V$2-'Indicator Date hidden'!W41)</f>
        <v>0</v>
      </c>
      <c r="W40" s="25">
        <f>IF('Indicator Date hidden'!X41="x","x",$W$2-'Indicator Date hidden'!X41)</f>
        <v>3</v>
      </c>
      <c r="X40" s="25">
        <f>IF('Indicator Date hidden'!Y41="x","x",$X$2-'Indicator Date hidden'!Y41)</f>
        <v>4</v>
      </c>
      <c r="Y40" s="25">
        <f>IF('Indicator Date hidden'!Z41="x","x",$Y$2-'Indicator Date hidden'!Z41)</f>
        <v>0</v>
      </c>
      <c r="Z40" s="25">
        <f>IF('Indicator Date hidden'!AA41="x","x",$Z$2-'Indicator Date hidden'!AA41)</f>
        <v>0</v>
      </c>
      <c r="AA40" s="25">
        <f>IF('Indicator Date hidden'!AB41="x","x",$AA$2-'Indicator Date hidden'!AB41)</f>
        <v>0</v>
      </c>
      <c r="AB40" s="25">
        <f>IF('Indicator Date hidden'!AC41="x","x",$AB$2-'Indicator Date hidden'!AC41)</f>
        <v>0</v>
      </c>
      <c r="AC40" s="25">
        <f>IF('Indicator Date hidden'!AD41="x","x",$AC$2-'Indicator Date hidden'!AD41)</f>
        <v>0</v>
      </c>
      <c r="AD40" s="25">
        <f>IF('Indicator Date hidden'!AE41="x","x",$AD$2-'Indicator Date hidden'!AE41)</f>
        <v>0</v>
      </c>
      <c r="AE40" s="25">
        <f>IF('Indicator Date hidden'!AF41="x","x",$AE$2-'Indicator Date hidden'!AF41)</f>
        <v>0</v>
      </c>
      <c r="AF40" s="25">
        <f>IF('Indicator Date hidden'!AG41="x","x",$AF$2-'Indicator Date hidden'!AG41)</f>
        <v>2</v>
      </c>
      <c r="AG40" s="25">
        <f>IF('Indicator Date hidden'!AH41="x","x",$AG$2-'Indicator Date hidden'!AH41)</f>
        <v>0</v>
      </c>
      <c r="AH40" s="25">
        <f>IF('Indicator Date hidden'!AI41="x","x",$AH$2-'Indicator Date hidden'!AI41)</f>
        <v>0</v>
      </c>
      <c r="AI40" s="25">
        <f>IF('Indicator Date hidden'!AJ41="x","x",$AI$2-'Indicator Date hidden'!AJ41)</f>
        <v>0</v>
      </c>
      <c r="AJ40" s="25">
        <f>IF('Indicator Date hidden'!AK41="x","x",$AJ$2-'Indicator Date hidden'!AK41)</f>
        <v>1</v>
      </c>
      <c r="AK40" s="25">
        <f>IF('Indicator Date hidden'!AL41="x","x",$AK$2-'Indicator Date hidden'!AL41)</f>
        <v>0</v>
      </c>
      <c r="AL40" s="25">
        <f>IF('Indicator Date hidden'!AM41="x","x",$AL$2-'Indicator Date hidden'!AM41)</f>
        <v>0</v>
      </c>
      <c r="AM40" s="25">
        <f>IF('Indicator Date hidden'!AN41="x","x",$AM$2-'Indicator Date hidden'!AN41)</f>
        <v>0</v>
      </c>
      <c r="AN40" s="25">
        <f>IF('Indicator Date hidden'!AO41="x","x",$AN$2-'Indicator Date hidden'!AO41)</f>
        <v>0</v>
      </c>
      <c r="AO40" s="25">
        <f>IF('Indicator Date hidden'!AP41="x","x",$AO$2-'Indicator Date hidden'!AP41)</f>
        <v>0</v>
      </c>
      <c r="AP40" s="25">
        <f>IF('Indicator Date hidden'!AQ41="x","x",$AP$2-'Indicator Date hidden'!AQ41)</f>
        <v>0</v>
      </c>
      <c r="AQ40" s="25" t="str">
        <f>IF('Indicator Date hidden'!AR41="x","x",$AQ$2-'Indicator Date hidden'!AR41)</f>
        <v>x</v>
      </c>
      <c r="AR40" s="25">
        <f>IF('Indicator Date hidden'!AS41="x","x",$AR$2-'Indicator Date hidden'!AS41)</f>
        <v>0</v>
      </c>
      <c r="AS40" s="25">
        <f>IF('Indicator Date hidden'!AT41="x","x",$AS$2-'Indicator Date hidden'!AT41)</f>
        <v>0</v>
      </c>
      <c r="AT40" s="25">
        <f>IF('Indicator Date hidden'!AU41="x","x",$AT$2-'Indicator Date hidden'!AU41)</f>
        <v>0</v>
      </c>
      <c r="AU40" s="25">
        <f>IF('Indicator Date hidden'!AV41="x","x",$AU$2-'Indicator Date hidden'!AV41)</f>
        <v>3</v>
      </c>
      <c r="AV40" s="25">
        <f>IF('Indicator Date hidden'!AW41="x","x",$AV$2-'Indicator Date hidden'!AW41)</f>
        <v>0</v>
      </c>
      <c r="AW40" s="25">
        <f>IF('Indicator Date hidden'!AX41="x","x",$AW$2-'Indicator Date hidden'!AX41)</f>
        <v>0</v>
      </c>
      <c r="AX40" s="25">
        <f>IF('Indicator Date hidden'!AY41="x","x",$AX$2-'Indicator Date hidden'!AY41)</f>
        <v>0</v>
      </c>
      <c r="AY40" s="25">
        <f>IF('Indicator Date hidden'!AZ41="x","x",$AY$2-'Indicator Date hidden'!AZ41)</f>
        <v>0</v>
      </c>
      <c r="AZ40" s="25">
        <f>IF('Indicator Date hidden'!BA41="x","x",$AZ$2-'Indicator Date hidden'!BA41)</f>
        <v>0</v>
      </c>
      <c r="BA40">
        <f t="shared" si="5"/>
        <v>15</v>
      </c>
      <c r="BB40" s="26">
        <f t="shared" si="6"/>
        <v>0.3</v>
      </c>
      <c r="BC40">
        <f t="shared" si="7"/>
        <v>6</v>
      </c>
      <c r="BD40" s="26">
        <f t="shared" si="8"/>
        <v>0.87749643873921224</v>
      </c>
      <c r="BE40" s="28">
        <f t="shared" si="9"/>
        <v>0</v>
      </c>
    </row>
    <row r="41" spans="1:57" x14ac:dyDescent="0.35">
      <c r="A41" t="s">
        <v>9505</v>
      </c>
      <c r="B41" s="25">
        <f>IF('Indicator Date hidden'!C42="x","x",$B$2-'Indicator Date hidden'!C42)</f>
        <v>0</v>
      </c>
      <c r="C41" s="25">
        <f>IF('Indicator Date hidden'!D42="x","x",$C$2-'Indicator Date hidden'!D42)</f>
        <v>0</v>
      </c>
      <c r="D41" s="25">
        <f>IF('Indicator Date hidden'!E42="x","x",$D$2-'Indicator Date hidden'!E42)</f>
        <v>0</v>
      </c>
      <c r="E41" s="25">
        <f>IF('Indicator Date hidden'!F42="x","x",$E$2-'Indicator Date hidden'!F42)</f>
        <v>0</v>
      </c>
      <c r="F41" s="25">
        <f>IF('Indicator Date hidden'!G42="x","x",$F$2-'Indicator Date hidden'!G42)</f>
        <v>0</v>
      </c>
      <c r="G41" s="25">
        <f>IF('Indicator Date hidden'!H42="x","x",$G$2-'Indicator Date hidden'!H42)</f>
        <v>0</v>
      </c>
      <c r="H41" s="25">
        <f>IF('Indicator Date hidden'!I42="x","x",$H$2-'Indicator Date hidden'!I42)</f>
        <v>0</v>
      </c>
      <c r="I41" s="25">
        <f>IF('Indicator Date hidden'!J42="x","x",$I$2-'Indicator Date hidden'!J42)</f>
        <v>0</v>
      </c>
      <c r="J41" s="25">
        <f>IF('Indicator Date hidden'!K42="x","x",$J$2-'Indicator Date hidden'!K42)</f>
        <v>0</v>
      </c>
      <c r="K41" s="25">
        <f>IF('Indicator Date hidden'!L42="x","x",$K$2-'Indicator Date hidden'!L42)</f>
        <v>0</v>
      </c>
      <c r="L41" s="25">
        <f>IF('Indicator Date hidden'!M42="x","x",$L$2-'Indicator Date hidden'!M42)</f>
        <v>0</v>
      </c>
      <c r="M41" s="25">
        <f>IF('Indicator Date hidden'!N42="x","x",$M$2-'Indicator Date hidden'!N42)</f>
        <v>0</v>
      </c>
      <c r="N41" s="25">
        <f>IF('Indicator Date hidden'!O42="x","x",$N$2-'Indicator Date hidden'!O42)</f>
        <v>0</v>
      </c>
      <c r="O41" s="25">
        <f>IF('Indicator Date hidden'!P42="x","x",$O$2-'Indicator Date hidden'!P42)</f>
        <v>0</v>
      </c>
      <c r="P41" s="25">
        <f>IF('Indicator Date hidden'!Q42="x","x",$P$2-'Indicator Date hidden'!Q42)</f>
        <v>0</v>
      </c>
      <c r="Q41" s="25">
        <f>IF('Indicator Date hidden'!R42="x","x",$Q$2-'Indicator Date hidden'!R42)</f>
        <v>0</v>
      </c>
      <c r="R41" s="25">
        <f>IF('Indicator Date hidden'!S42="x","x",$R$2-'Indicator Date hidden'!S42)</f>
        <v>0</v>
      </c>
      <c r="S41" s="25">
        <f>IF('Indicator Date hidden'!T42="x","x",$S$2-'Indicator Date hidden'!T42)</f>
        <v>0</v>
      </c>
      <c r="T41" s="25">
        <f>IF('Indicator Date hidden'!U42="x","x",$T$2-'Indicator Date hidden'!U42)</f>
        <v>0</v>
      </c>
      <c r="U41" s="25">
        <f>IF('Indicator Date hidden'!V42="x","x",$U$2-'Indicator Date hidden'!V42)</f>
        <v>0</v>
      </c>
      <c r="V41" s="25">
        <f>IF('Indicator Date hidden'!W42="x","x",$V$2-'Indicator Date hidden'!W42)</f>
        <v>0</v>
      </c>
      <c r="W41" s="25">
        <f>IF('Indicator Date hidden'!X42="x","x",$W$2-'Indicator Date hidden'!X42)</f>
        <v>1</v>
      </c>
      <c r="X41" s="25" t="str">
        <f>IF('Indicator Date hidden'!Y42="x","x",$X$2-'Indicator Date hidden'!Y42)</f>
        <v>x</v>
      </c>
      <c r="Y41" s="25">
        <f>IF('Indicator Date hidden'!Z42="x","x",$Y$2-'Indicator Date hidden'!Z42)</f>
        <v>0</v>
      </c>
      <c r="Z41" s="25">
        <f>IF('Indicator Date hidden'!AA42="x","x",$Z$2-'Indicator Date hidden'!AA42)</f>
        <v>0</v>
      </c>
      <c r="AA41" s="25">
        <f>IF('Indicator Date hidden'!AB42="x","x",$AA$2-'Indicator Date hidden'!AB42)</f>
        <v>0</v>
      </c>
      <c r="AB41" s="25">
        <f>IF('Indicator Date hidden'!AC42="x","x",$AB$2-'Indicator Date hidden'!AC42)</f>
        <v>0</v>
      </c>
      <c r="AC41" s="25">
        <f>IF('Indicator Date hidden'!AD42="x","x",$AC$2-'Indicator Date hidden'!AD42)</f>
        <v>0</v>
      </c>
      <c r="AD41" s="25">
        <f>IF('Indicator Date hidden'!AE42="x","x",$AD$2-'Indicator Date hidden'!AE42)</f>
        <v>0</v>
      </c>
      <c r="AE41" s="25">
        <f>IF('Indicator Date hidden'!AF42="x","x",$AE$2-'Indicator Date hidden'!AF42)</f>
        <v>0</v>
      </c>
      <c r="AF41" s="25">
        <f>IF('Indicator Date hidden'!AG42="x","x",$AF$2-'Indicator Date hidden'!AG42)</f>
        <v>1</v>
      </c>
      <c r="AG41" s="25">
        <f>IF('Indicator Date hidden'!AH42="x","x",$AG$2-'Indicator Date hidden'!AH42)</f>
        <v>0</v>
      </c>
      <c r="AH41" s="25">
        <f>IF('Indicator Date hidden'!AI42="x","x",$AH$2-'Indicator Date hidden'!AI42)</f>
        <v>0</v>
      </c>
      <c r="AI41" s="25">
        <f>IF('Indicator Date hidden'!AJ42="x","x",$AI$2-'Indicator Date hidden'!AJ42)</f>
        <v>0</v>
      </c>
      <c r="AJ41" s="25">
        <f>IF('Indicator Date hidden'!AK42="x","x",$AJ$2-'Indicator Date hidden'!AK42)</f>
        <v>1</v>
      </c>
      <c r="AK41" s="25">
        <f>IF('Indicator Date hidden'!AL42="x","x",$AK$2-'Indicator Date hidden'!AL42)</f>
        <v>0</v>
      </c>
      <c r="AL41" s="25">
        <f>IF('Indicator Date hidden'!AM42="x","x",$AL$2-'Indicator Date hidden'!AM42)</f>
        <v>0</v>
      </c>
      <c r="AM41" s="25">
        <f>IF('Indicator Date hidden'!AN42="x","x",$AM$2-'Indicator Date hidden'!AN42)</f>
        <v>0</v>
      </c>
      <c r="AN41" s="25">
        <f>IF('Indicator Date hidden'!AO42="x","x",$AN$2-'Indicator Date hidden'!AO42)</f>
        <v>0</v>
      </c>
      <c r="AO41" s="25" t="str">
        <f>IF('Indicator Date hidden'!AP42="x","x",$AO$2-'Indicator Date hidden'!AP42)</f>
        <v>x</v>
      </c>
      <c r="AP41" s="25" t="str">
        <f>IF('Indicator Date hidden'!AQ42="x","x",$AP$2-'Indicator Date hidden'!AQ42)</f>
        <v>x</v>
      </c>
      <c r="AQ41" s="25">
        <f>IF('Indicator Date hidden'!AR42="x","x",$AQ$2-'Indicator Date hidden'!AR42)</f>
        <v>0</v>
      </c>
      <c r="AR41" s="25">
        <f>IF('Indicator Date hidden'!AS42="x","x",$AR$2-'Indicator Date hidden'!AS42)</f>
        <v>0</v>
      </c>
      <c r="AS41" s="25">
        <f>IF('Indicator Date hidden'!AT42="x","x",$AS$2-'Indicator Date hidden'!AT42)</f>
        <v>0</v>
      </c>
      <c r="AT41" s="25">
        <f>IF('Indicator Date hidden'!AU42="x","x",$AT$2-'Indicator Date hidden'!AU42)</f>
        <v>0</v>
      </c>
      <c r="AU41" s="25">
        <f>IF('Indicator Date hidden'!AV42="x","x",$AU$2-'Indicator Date hidden'!AV42)</f>
        <v>2</v>
      </c>
      <c r="AV41" s="25">
        <f>IF('Indicator Date hidden'!AW42="x","x",$AV$2-'Indicator Date hidden'!AW42)</f>
        <v>0</v>
      </c>
      <c r="AW41" s="25">
        <f>IF('Indicator Date hidden'!AX42="x","x",$AW$2-'Indicator Date hidden'!AX42)</f>
        <v>0</v>
      </c>
      <c r="AX41" s="25">
        <f>IF('Indicator Date hidden'!AY42="x","x",$AX$2-'Indicator Date hidden'!AY42)</f>
        <v>0</v>
      </c>
      <c r="AY41" s="25">
        <f>IF('Indicator Date hidden'!AZ42="x","x",$AY$2-'Indicator Date hidden'!AZ42)</f>
        <v>0</v>
      </c>
      <c r="AZ41" s="25">
        <f>IF('Indicator Date hidden'!BA42="x","x",$AZ$2-'Indicator Date hidden'!BA42)</f>
        <v>0</v>
      </c>
      <c r="BA41">
        <f t="shared" si="5"/>
        <v>5</v>
      </c>
      <c r="BB41" s="26">
        <f t="shared" si="6"/>
        <v>0.10416666666666667</v>
      </c>
      <c r="BC41">
        <f t="shared" si="7"/>
        <v>4</v>
      </c>
      <c r="BD41" s="26">
        <f t="shared" si="8"/>
        <v>0.3673998351780916</v>
      </c>
      <c r="BE41" s="28">
        <f t="shared" si="9"/>
        <v>0</v>
      </c>
    </row>
    <row r="42" spans="1:57" x14ac:dyDescent="0.35">
      <c r="A42" t="s">
        <v>9514</v>
      </c>
      <c r="B42" s="25">
        <f>IF('Indicator Date hidden'!C43="x","x",$B$2-'Indicator Date hidden'!C43)</f>
        <v>0</v>
      </c>
      <c r="C42" s="25">
        <f>IF('Indicator Date hidden'!D43="x","x",$C$2-'Indicator Date hidden'!D43)</f>
        <v>0</v>
      </c>
      <c r="D42" s="25">
        <f>IF('Indicator Date hidden'!E43="x","x",$D$2-'Indicator Date hidden'!E43)</f>
        <v>0</v>
      </c>
      <c r="E42" s="25">
        <f>IF('Indicator Date hidden'!F43="x","x",$E$2-'Indicator Date hidden'!F43)</f>
        <v>0</v>
      </c>
      <c r="F42" s="25">
        <f>IF('Indicator Date hidden'!G43="x","x",$F$2-'Indicator Date hidden'!G43)</f>
        <v>0</v>
      </c>
      <c r="G42" s="25">
        <f>IF('Indicator Date hidden'!H43="x","x",$G$2-'Indicator Date hidden'!H43)</f>
        <v>0</v>
      </c>
      <c r="H42" s="25">
        <f>IF('Indicator Date hidden'!I43="x","x",$H$2-'Indicator Date hidden'!I43)</f>
        <v>0</v>
      </c>
      <c r="I42" s="25">
        <f>IF('Indicator Date hidden'!J43="x","x",$I$2-'Indicator Date hidden'!J43)</f>
        <v>0</v>
      </c>
      <c r="J42" s="25">
        <f>IF('Indicator Date hidden'!K43="x","x",$J$2-'Indicator Date hidden'!K43)</f>
        <v>0</v>
      </c>
      <c r="K42" s="25">
        <f>IF('Indicator Date hidden'!L43="x","x",$K$2-'Indicator Date hidden'!L43)</f>
        <v>0</v>
      </c>
      <c r="L42" s="25">
        <f>IF('Indicator Date hidden'!M43="x","x",$L$2-'Indicator Date hidden'!M43)</f>
        <v>0</v>
      </c>
      <c r="M42" s="25">
        <f>IF('Indicator Date hidden'!N43="x","x",$M$2-'Indicator Date hidden'!N43)</f>
        <v>0</v>
      </c>
      <c r="N42" s="25">
        <f>IF('Indicator Date hidden'!O43="x","x",$N$2-'Indicator Date hidden'!O43)</f>
        <v>0</v>
      </c>
      <c r="O42" s="25">
        <f>IF('Indicator Date hidden'!P43="x","x",$O$2-'Indicator Date hidden'!P43)</f>
        <v>0</v>
      </c>
      <c r="P42" s="25">
        <f>IF('Indicator Date hidden'!Q43="x","x",$P$2-'Indicator Date hidden'!Q43)</f>
        <v>0</v>
      </c>
      <c r="Q42" s="25" t="str">
        <f>IF('Indicator Date hidden'!R43="x","x",$Q$2-'Indicator Date hidden'!R43)</f>
        <v>x</v>
      </c>
      <c r="R42" s="25">
        <f>IF('Indicator Date hidden'!S43="x","x",$R$2-'Indicator Date hidden'!S43)</f>
        <v>0</v>
      </c>
      <c r="S42" s="25">
        <f>IF('Indicator Date hidden'!T43="x","x",$S$2-'Indicator Date hidden'!T43)</f>
        <v>0</v>
      </c>
      <c r="T42" s="25">
        <f>IF('Indicator Date hidden'!U43="x","x",$T$2-'Indicator Date hidden'!U43)</f>
        <v>0</v>
      </c>
      <c r="U42" s="25">
        <f>IF('Indicator Date hidden'!V43="x","x",$U$2-'Indicator Date hidden'!V43)</f>
        <v>0</v>
      </c>
      <c r="V42" s="25">
        <f>IF('Indicator Date hidden'!W43="x","x",$V$2-'Indicator Date hidden'!W43)</f>
        <v>0</v>
      </c>
      <c r="W42" s="25">
        <f>IF('Indicator Date hidden'!X43="x","x",$W$2-'Indicator Date hidden'!X43)</f>
        <v>6</v>
      </c>
      <c r="X42" s="25">
        <f>IF('Indicator Date hidden'!Y43="x","x",$X$2-'Indicator Date hidden'!Y43)</f>
        <v>1</v>
      </c>
      <c r="Y42" s="25">
        <f>IF('Indicator Date hidden'!Z43="x","x",$Y$2-'Indicator Date hidden'!Z43)</f>
        <v>0</v>
      </c>
      <c r="Z42" s="25">
        <f>IF('Indicator Date hidden'!AA43="x","x",$Z$2-'Indicator Date hidden'!AA43)</f>
        <v>0</v>
      </c>
      <c r="AA42" s="25">
        <f>IF('Indicator Date hidden'!AB43="x","x",$AA$2-'Indicator Date hidden'!AB43)</f>
        <v>0</v>
      </c>
      <c r="AB42" s="25">
        <f>IF('Indicator Date hidden'!AC43="x","x",$AB$2-'Indicator Date hidden'!AC43)</f>
        <v>0</v>
      </c>
      <c r="AC42" s="25">
        <f>IF('Indicator Date hidden'!AD43="x","x",$AC$2-'Indicator Date hidden'!AD43)</f>
        <v>0</v>
      </c>
      <c r="AD42" s="25">
        <f>IF('Indicator Date hidden'!AE43="x","x",$AD$2-'Indicator Date hidden'!AE43)</f>
        <v>0</v>
      </c>
      <c r="AE42" s="25">
        <f>IF('Indicator Date hidden'!AF43="x","x",$AE$2-'Indicator Date hidden'!AF43)</f>
        <v>0</v>
      </c>
      <c r="AF42" s="25">
        <f>IF('Indicator Date hidden'!AG43="x","x",$AF$2-'Indicator Date hidden'!AG43)</f>
        <v>0</v>
      </c>
      <c r="AG42" s="25">
        <f>IF('Indicator Date hidden'!AH43="x","x",$AG$2-'Indicator Date hidden'!AH43)</f>
        <v>0</v>
      </c>
      <c r="AH42" s="25">
        <f>IF('Indicator Date hidden'!AI43="x","x",$AH$2-'Indicator Date hidden'!AI43)</f>
        <v>0</v>
      </c>
      <c r="AI42" s="25">
        <f>IF('Indicator Date hidden'!AJ43="x","x",$AI$2-'Indicator Date hidden'!AJ43)</f>
        <v>0</v>
      </c>
      <c r="AJ42" s="25" t="str">
        <f>IF('Indicator Date hidden'!AK43="x","x",$AJ$2-'Indicator Date hidden'!AK43)</f>
        <v>x</v>
      </c>
      <c r="AK42" s="25">
        <f>IF('Indicator Date hidden'!AL43="x","x",$AK$2-'Indicator Date hidden'!AL43)</f>
        <v>1</v>
      </c>
      <c r="AL42" s="25">
        <f>IF('Indicator Date hidden'!AM43="x","x",$AL$2-'Indicator Date hidden'!AM43)</f>
        <v>0</v>
      </c>
      <c r="AM42" s="25">
        <f>IF('Indicator Date hidden'!AN43="x","x",$AM$2-'Indicator Date hidden'!AN43)</f>
        <v>0</v>
      </c>
      <c r="AN42" s="25">
        <f>IF('Indicator Date hidden'!AO43="x","x",$AN$2-'Indicator Date hidden'!AO43)</f>
        <v>0</v>
      </c>
      <c r="AO42" s="25">
        <f>IF('Indicator Date hidden'!AP43="x","x",$AO$2-'Indicator Date hidden'!AP43)</f>
        <v>0</v>
      </c>
      <c r="AP42" s="25">
        <f>IF('Indicator Date hidden'!AQ43="x","x",$AP$2-'Indicator Date hidden'!AQ43)</f>
        <v>0</v>
      </c>
      <c r="AQ42" s="25">
        <f>IF('Indicator Date hidden'!AR43="x","x",$AQ$2-'Indicator Date hidden'!AR43)</f>
        <v>4</v>
      </c>
      <c r="AR42" s="25">
        <f>IF('Indicator Date hidden'!AS43="x","x",$AR$2-'Indicator Date hidden'!AS43)</f>
        <v>0</v>
      </c>
      <c r="AS42" s="25">
        <f>IF('Indicator Date hidden'!AT43="x","x",$AS$2-'Indicator Date hidden'!AT43)</f>
        <v>0</v>
      </c>
      <c r="AT42" s="25">
        <f>IF('Indicator Date hidden'!AU43="x","x",$AT$2-'Indicator Date hidden'!AU43)</f>
        <v>0</v>
      </c>
      <c r="AU42" s="25">
        <f>IF('Indicator Date hidden'!AV43="x","x",$AU$2-'Indicator Date hidden'!AV43)</f>
        <v>3</v>
      </c>
      <c r="AV42" s="25">
        <f>IF('Indicator Date hidden'!AW43="x","x",$AV$2-'Indicator Date hidden'!AW43)</f>
        <v>0</v>
      </c>
      <c r="AW42" s="25">
        <f>IF('Indicator Date hidden'!AX43="x","x",$AW$2-'Indicator Date hidden'!AX43)</f>
        <v>0</v>
      </c>
      <c r="AX42" s="25">
        <f>IF('Indicator Date hidden'!AY43="x","x",$AX$2-'Indicator Date hidden'!AY43)</f>
        <v>0</v>
      </c>
      <c r="AY42" s="25">
        <f>IF('Indicator Date hidden'!AZ43="x","x",$AY$2-'Indicator Date hidden'!AZ43)</f>
        <v>0</v>
      </c>
      <c r="AZ42" s="25">
        <f>IF('Indicator Date hidden'!BA43="x","x",$AZ$2-'Indicator Date hidden'!BA43)</f>
        <v>0</v>
      </c>
      <c r="BA42">
        <f t="shared" si="5"/>
        <v>15</v>
      </c>
      <c r="BB42" s="26">
        <f t="shared" si="6"/>
        <v>0.30612244897959184</v>
      </c>
      <c r="BC42">
        <f t="shared" si="7"/>
        <v>5</v>
      </c>
      <c r="BD42" s="26">
        <f t="shared" si="8"/>
        <v>1.0917890510281842</v>
      </c>
      <c r="BE42" s="28">
        <f t="shared" si="9"/>
        <v>0</v>
      </c>
    </row>
    <row r="43" spans="1:57" x14ac:dyDescent="0.35">
      <c r="A43" t="s">
        <v>9503</v>
      </c>
      <c r="B43" s="25">
        <f>IF('Indicator Date hidden'!C44="x","x",$B$2-'Indicator Date hidden'!C44)</f>
        <v>0</v>
      </c>
      <c r="C43" s="25">
        <f>IF('Indicator Date hidden'!D44="x","x",$C$2-'Indicator Date hidden'!D44)</f>
        <v>0</v>
      </c>
      <c r="D43" s="25">
        <f>IF('Indicator Date hidden'!E44="x","x",$D$2-'Indicator Date hidden'!E44)</f>
        <v>0</v>
      </c>
      <c r="E43" s="25">
        <f>IF('Indicator Date hidden'!F44="x","x",$E$2-'Indicator Date hidden'!F44)</f>
        <v>0</v>
      </c>
      <c r="F43" s="25">
        <f>IF('Indicator Date hidden'!G44="x","x",$F$2-'Indicator Date hidden'!G44)</f>
        <v>0</v>
      </c>
      <c r="G43" s="25">
        <f>IF('Indicator Date hidden'!H44="x","x",$G$2-'Indicator Date hidden'!H44)</f>
        <v>0</v>
      </c>
      <c r="H43" s="25">
        <f>IF('Indicator Date hidden'!I44="x","x",$H$2-'Indicator Date hidden'!I44)</f>
        <v>0</v>
      </c>
      <c r="I43" s="25">
        <f>IF('Indicator Date hidden'!J44="x","x",$I$2-'Indicator Date hidden'!J44)</f>
        <v>0</v>
      </c>
      <c r="J43" s="25">
        <f>IF('Indicator Date hidden'!K44="x","x",$J$2-'Indicator Date hidden'!K44)</f>
        <v>0</v>
      </c>
      <c r="K43" s="25">
        <f>IF('Indicator Date hidden'!L44="x","x",$K$2-'Indicator Date hidden'!L44)</f>
        <v>0</v>
      </c>
      <c r="L43" s="25">
        <f>IF('Indicator Date hidden'!M44="x","x",$L$2-'Indicator Date hidden'!M44)</f>
        <v>0</v>
      </c>
      <c r="M43" s="25">
        <f>IF('Indicator Date hidden'!N44="x","x",$M$2-'Indicator Date hidden'!N44)</f>
        <v>0</v>
      </c>
      <c r="N43" s="25">
        <f>IF('Indicator Date hidden'!O44="x","x",$N$2-'Indicator Date hidden'!O44)</f>
        <v>0</v>
      </c>
      <c r="O43" s="25">
        <f>IF('Indicator Date hidden'!P44="x","x",$O$2-'Indicator Date hidden'!P44)</f>
        <v>0</v>
      </c>
      <c r="P43" s="25">
        <f>IF('Indicator Date hidden'!Q44="x","x",$P$2-'Indicator Date hidden'!Q44)</f>
        <v>0</v>
      </c>
      <c r="Q43" s="25">
        <f>IF('Indicator Date hidden'!R44="x","x",$Q$2-'Indicator Date hidden'!R44)</f>
        <v>2</v>
      </c>
      <c r="R43" s="25">
        <f>IF('Indicator Date hidden'!S44="x","x",$R$2-'Indicator Date hidden'!S44)</f>
        <v>0</v>
      </c>
      <c r="S43" s="25">
        <f>IF('Indicator Date hidden'!T44="x","x",$S$2-'Indicator Date hidden'!T44)</f>
        <v>0</v>
      </c>
      <c r="T43" s="25">
        <f>IF('Indicator Date hidden'!U44="x","x",$T$2-'Indicator Date hidden'!U44)</f>
        <v>0</v>
      </c>
      <c r="U43" s="25">
        <f>IF('Indicator Date hidden'!V44="x","x",$U$2-'Indicator Date hidden'!V44)</f>
        <v>0</v>
      </c>
      <c r="V43" s="25">
        <f>IF('Indicator Date hidden'!W44="x","x",$V$2-'Indicator Date hidden'!W44)</f>
        <v>0</v>
      </c>
      <c r="W43" s="25">
        <f>IF('Indicator Date hidden'!X44="x","x",$W$2-'Indicator Date hidden'!X44)</f>
        <v>2</v>
      </c>
      <c r="X43" s="25">
        <f>IF('Indicator Date hidden'!Y44="x","x",$X$2-'Indicator Date hidden'!Y44)</f>
        <v>4</v>
      </c>
      <c r="Y43" s="25">
        <f>IF('Indicator Date hidden'!Z44="x","x",$Y$2-'Indicator Date hidden'!Z44)</f>
        <v>0</v>
      </c>
      <c r="Z43" s="25">
        <f>IF('Indicator Date hidden'!AA44="x","x",$Z$2-'Indicator Date hidden'!AA44)</f>
        <v>0</v>
      </c>
      <c r="AA43" s="25">
        <f>IF('Indicator Date hidden'!AB44="x","x",$AA$2-'Indicator Date hidden'!AB44)</f>
        <v>0</v>
      </c>
      <c r="AB43" s="25">
        <f>IF('Indicator Date hidden'!AC44="x","x",$AB$2-'Indicator Date hidden'!AC44)</f>
        <v>0</v>
      </c>
      <c r="AC43" s="25">
        <f>IF('Indicator Date hidden'!AD44="x","x",$AC$2-'Indicator Date hidden'!AD44)</f>
        <v>0</v>
      </c>
      <c r="AD43" s="25">
        <f>IF('Indicator Date hidden'!AE44="x","x",$AD$2-'Indicator Date hidden'!AE44)</f>
        <v>0</v>
      </c>
      <c r="AE43" s="25">
        <f>IF('Indicator Date hidden'!AF44="x","x",$AE$2-'Indicator Date hidden'!AF44)</f>
        <v>0</v>
      </c>
      <c r="AF43" s="25">
        <f>IF('Indicator Date hidden'!AG44="x","x",$AF$2-'Indicator Date hidden'!AG44)</f>
        <v>5</v>
      </c>
      <c r="AG43" s="25">
        <f>IF('Indicator Date hidden'!AH44="x","x",$AG$2-'Indicator Date hidden'!AH44)</f>
        <v>0</v>
      </c>
      <c r="AH43" s="25">
        <f>IF('Indicator Date hidden'!AI44="x","x",$AH$2-'Indicator Date hidden'!AI44)</f>
        <v>0</v>
      </c>
      <c r="AI43" s="25">
        <f>IF('Indicator Date hidden'!AJ44="x","x",$AI$2-'Indicator Date hidden'!AJ44)</f>
        <v>0</v>
      </c>
      <c r="AJ43" s="25">
        <f>IF('Indicator Date hidden'!AK44="x","x",$AJ$2-'Indicator Date hidden'!AK44)</f>
        <v>1</v>
      </c>
      <c r="AK43" s="25">
        <f>IF('Indicator Date hidden'!AL44="x","x",$AK$2-'Indicator Date hidden'!AL44)</f>
        <v>1</v>
      </c>
      <c r="AL43" s="25">
        <f>IF('Indicator Date hidden'!AM44="x","x",$AL$2-'Indicator Date hidden'!AM44)</f>
        <v>0</v>
      </c>
      <c r="AM43" s="25">
        <f>IF('Indicator Date hidden'!AN44="x","x",$AM$2-'Indicator Date hidden'!AN44)</f>
        <v>0</v>
      </c>
      <c r="AN43" s="25">
        <f>IF('Indicator Date hidden'!AO44="x","x",$AN$2-'Indicator Date hidden'!AO44)</f>
        <v>0</v>
      </c>
      <c r="AO43" s="25">
        <f>IF('Indicator Date hidden'!AP44="x","x",$AO$2-'Indicator Date hidden'!AP44)</f>
        <v>0</v>
      </c>
      <c r="AP43" s="25">
        <f>IF('Indicator Date hidden'!AQ44="x","x",$AP$2-'Indicator Date hidden'!AQ44)</f>
        <v>0</v>
      </c>
      <c r="AQ43" s="25">
        <f>IF('Indicator Date hidden'!AR44="x","x",$AQ$2-'Indicator Date hidden'!AR44)</f>
        <v>0</v>
      </c>
      <c r="AR43" s="25">
        <f>IF('Indicator Date hidden'!AS44="x","x",$AR$2-'Indicator Date hidden'!AS44)</f>
        <v>0</v>
      </c>
      <c r="AS43" s="25">
        <f>IF('Indicator Date hidden'!AT44="x","x",$AS$2-'Indicator Date hidden'!AT44)</f>
        <v>0</v>
      </c>
      <c r="AT43" s="25">
        <f>IF('Indicator Date hidden'!AU44="x","x",$AT$2-'Indicator Date hidden'!AU44)</f>
        <v>0</v>
      </c>
      <c r="AU43" s="25">
        <f>IF('Indicator Date hidden'!AV44="x","x",$AU$2-'Indicator Date hidden'!AV44)</f>
        <v>2</v>
      </c>
      <c r="AV43" s="25">
        <f>IF('Indicator Date hidden'!AW44="x","x",$AV$2-'Indicator Date hidden'!AW44)</f>
        <v>0</v>
      </c>
      <c r="AW43" s="25">
        <f>IF('Indicator Date hidden'!AX44="x","x",$AW$2-'Indicator Date hidden'!AX44)</f>
        <v>0</v>
      </c>
      <c r="AX43" s="25">
        <f>IF('Indicator Date hidden'!AY44="x","x",$AX$2-'Indicator Date hidden'!AY44)</f>
        <v>0</v>
      </c>
      <c r="AY43" s="25">
        <f>IF('Indicator Date hidden'!AZ44="x","x",$AY$2-'Indicator Date hidden'!AZ44)</f>
        <v>0</v>
      </c>
      <c r="AZ43" s="25">
        <f>IF('Indicator Date hidden'!BA44="x","x",$AZ$2-'Indicator Date hidden'!BA44)</f>
        <v>0</v>
      </c>
      <c r="BA43">
        <f t="shared" si="5"/>
        <v>17</v>
      </c>
      <c r="BB43" s="26">
        <f t="shared" si="6"/>
        <v>0.33333333333333331</v>
      </c>
      <c r="BC43">
        <f t="shared" si="7"/>
        <v>7</v>
      </c>
      <c r="BD43" s="26">
        <f t="shared" si="8"/>
        <v>0.98352440815564335</v>
      </c>
      <c r="BE43" s="28">
        <f t="shared" si="9"/>
        <v>0</v>
      </c>
    </row>
    <row r="44" spans="1:57" x14ac:dyDescent="0.35">
      <c r="A44" t="s">
        <v>9579</v>
      </c>
      <c r="B44" s="25">
        <f>IF('Indicator Date hidden'!C45="x","x",$B$2-'Indicator Date hidden'!C45)</f>
        <v>0</v>
      </c>
      <c r="C44" s="25">
        <f>IF('Indicator Date hidden'!D45="x","x",$C$2-'Indicator Date hidden'!D45)</f>
        <v>0</v>
      </c>
      <c r="D44" s="25">
        <f>IF('Indicator Date hidden'!E45="x","x",$D$2-'Indicator Date hidden'!E45)</f>
        <v>0</v>
      </c>
      <c r="E44" s="25">
        <f>IF('Indicator Date hidden'!F45="x","x",$E$2-'Indicator Date hidden'!F45)</f>
        <v>0</v>
      </c>
      <c r="F44" s="25">
        <f>IF('Indicator Date hidden'!G45="x","x",$F$2-'Indicator Date hidden'!G45)</f>
        <v>0</v>
      </c>
      <c r="G44" s="25">
        <f>IF('Indicator Date hidden'!H45="x","x",$G$2-'Indicator Date hidden'!H45)</f>
        <v>0</v>
      </c>
      <c r="H44" s="25">
        <f>IF('Indicator Date hidden'!I45="x","x",$H$2-'Indicator Date hidden'!I45)</f>
        <v>0</v>
      </c>
      <c r="I44" s="25">
        <f>IF('Indicator Date hidden'!J45="x","x",$I$2-'Indicator Date hidden'!J45)</f>
        <v>0</v>
      </c>
      <c r="J44" s="25">
        <f>IF('Indicator Date hidden'!K45="x","x",$J$2-'Indicator Date hidden'!K45)</f>
        <v>0</v>
      </c>
      <c r="K44" s="25">
        <f>IF('Indicator Date hidden'!L45="x","x",$K$2-'Indicator Date hidden'!L45)</f>
        <v>0</v>
      </c>
      <c r="L44" s="25">
        <f>IF('Indicator Date hidden'!M45="x","x",$L$2-'Indicator Date hidden'!M45)</f>
        <v>0</v>
      </c>
      <c r="M44" s="25">
        <f>IF('Indicator Date hidden'!N45="x","x",$M$2-'Indicator Date hidden'!N45)</f>
        <v>0</v>
      </c>
      <c r="N44" s="25">
        <f>IF('Indicator Date hidden'!O45="x","x",$N$2-'Indicator Date hidden'!O45)</f>
        <v>0</v>
      </c>
      <c r="O44" s="25">
        <f>IF('Indicator Date hidden'!P45="x","x",$O$2-'Indicator Date hidden'!P45)</f>
        <v>0</v>
      </c>
      <c r="P44" s="25">
        <f>IF('Indicator Date hidden'!Q45="x","x",$P$2-'Indicator Date hidden'!Q45)</f>
        <v>0</v>
      </c>
      <c r="Q44" s="25" t="str">
        <f>IF('Indicator Date hidden'!R45="x","x",$Q$2-'Indicator Date hidden'!R45)</f>
        <v>x</v>
      </c>
      <c r="R44" s="25">
        <f>IF('Indicator Date hidden'!S45="x","x",$R$2-'Indicator Date hidden'!S45)</f>
        <v>0</v>
      </c>
      <c r="S44" s="25">
        <f>IF('Indicator Date hidden'!T45="x","x",$S$2-'Indicator Date hidden'!T45)</f>
        <v>0</v>
      </c>
      <c r="T44" s="25">
        <f>IF('Indicator Date hidden'!U45="x","x",$T$2-'Indicator Date hidden'!U45)</f>
        <v>0</v>
      </c>
      <c r="U44" s="25" t="str">
        <f>IF('Indicator Date hidden'!V45="x","x",$U$2-'Indicator Date hidden'!V45)</f>
        <v>x</v>
      </c>
      <c r="V44" s="25">
        <f>IF('Indicator Date hidden'!W45="x","x",$V$2-'Indicator Date hidden'!W45)</f>
        <v>0</v>
      </c>
      <c r="W44" s="25" t="str">
        <f>IF('Indicator Date hidden'!X45="x","x",$W$2-'Indicator Date hidden'!X45)</f>
        <v>x</v>
      </c>
      <c r="X44" s="25">
        <f>IF('Indicator Date hidden'!Y45="x","x",$X$2-'Indicator Date hidden'!Y45)</f>
        <v>2</v>
      </c>
      <c r="Y44" s="25">
        <f>IF('Indicator Date hidden'!Z45="x","x",$Y$2-'Indicator Date hidden'!Z45)</f>
        <v>0</v>
      </c>
      <c r="Z44" s="25">
        <f>IF('Indicator Date hidden'!AA45="x","x",$Z$2-'Indicator Date hidden'!AA45)</f>
        <v>0</v>
      </c>
      <c r="AA44" s="25" t="str">
        <f>IF('Indicator Date hidden'!AB45="x","x",$AA$2-'Indicator Date hidden'!AB45)</f>
        <v>x</v>
      </c>
      <c r="AB44" s="25">
        <f>IF('Indicator Date hidden'!AC45="x","x",$AB$2-'Indicator Date hidden'!AC45)</f>
        <v>0</v>
      </c>
      <c r="AC44" s="25">
        <f>IF('Indicator Date hidden'!AD45="x","x",$AC$2-'Indicator Date hidden'!AD45)</f>
        <v>0</v>
      </c>
      <c r="AD44" s="25" t="str">
        <f>IF('Indicator Date hidden'!AE45="x","x",$AD$2-'Indicator Date hidden'!AE45)</f>
        <v>x</v>
      </c>
      <c r="AE44" s="25">
        <f>IF('Indicator Date hidden'!AF45="x","x",$AE$2-'Indicator Date hidden'!AF45)</f>
        <v>0</v>
      </c>
      <c r="AF44" s="25">
        <f>IF('Indicator Date hidden'!AG45="x","x",$AF$2-'Indicator Date hidden'!AG45)</f>
        <v>2</v>
      </c>
      <c r="AG44" s="25">
        <f>IF('Indicator Date hidden'!AH45="x","x",$AG$2-'Indicator Date hidden'!AH45)</f>
        <v>0</v>
      </c>
      <c r="AH44" s="25">
        <f>IF('Indicator Date hidden'!AI45="x","x",$AH$2-'Indicator Date hidden'!AI45)</f>
        <v>0</v>
      </c>
      <c r="AI44" s="25">
        <f>IF('Indicator Date hidden'!AJ45="x","x",$AI$2-'Indicator Date hidden'!AJ45)</f>
        <v>0</v>
      </c>
      <c r="AJ44" s="25" t="str">
        <f>IF('Indicator Date hidden'!AK45="x","x",$AJ$2-'Indicator Date hidden'!AK45)</f>
        <v>x</v>
      </c>
      <c r="AK44" s="25">
        <f>IF('Indicator Date hidden'!AL45="x","x",$AK$2-'Indicator Date hidden'!AL45)</f>
        <v>1</v>
      </c>
      <c r="AL44" s="25">
        <f>IF('Indicator Date hidden'!AM45="x","x",$AL$2-'Indicator Date hidden'!AM45)</f>
        <v>0</v>
      </c>
      <c r="AM44" s="25">
        <f>IF('Indicator Date hidden'!AN45="x","x",$AM$2-'Indicator Date hidden'!AN45)</f>
        <v>0</v>
      </c>
      <c r="AN44" s="25">
        <f>IF('Indicator Date hidden'!AO45="x","x",$AN$2-'Indicator Date hidden'!AO45)</f>
        <v>0</v>
      </c>
      <c r="AO44" s="25">
        <f>IF('Indicator Date hidden'!AP45="x","x",$AO$2-'Indicator Date hidden'!AP45)</f>
        <v>0</v>
      </c>
      <c r="AP44" s="25">
        <f>IF('Indicator Date hidden'!AQ45="x","x",$AP$2-'Indicator Date hidden'!AQ45)</f>
        <v>0</v>
      </c>
      <c r="AQ44" s="25">
        <f>IF('Indicator Date hidden'!AR45="x","x",$AQ$2-'Indicator Date hidden'!AR45)</f>
        <v>0</v>
      </c>
      <c r="AR44" s="25">
        <f>IF('Indicator Date hidden'!AS45="x","x",$AR$2-'Indicator Date hidden'!AS45)</f>
        <v>0</v>
      </c>
      <c r="AS44" s="25">
        <f>IF('Indicator Date hidden'!AT45="x","x",$AS$2-'Indicator Date hidden'!AT45)</f>
        <v>0</v>
      </c>
      <c r="AT44" s="25">
        <f>IF('Indicator Date hidden'!AU45="x","x",$AT$2-'Indicator Date hidden'!AU45)</f>
        <v>0</v>
      </c>
      <c r="AU44" s="25">
        <f>IF('Indicator Date hidden'!AV45="x","x",$AU$2-'Indicator Date hidden'!AV45)</f>
        <v>3</v>
      </c>
      <c r="AV44" s="25">
        <f>IF('Indicator Date hidden'!AW45="x","x",$AV$2-'Indicator Date hidden'!AW45)</f>
        <v>0</v>
      </c>
      <c r="AW44" s="25">
        <f>IF('Indicator Date hidden'!AX45="x","x",$AW$2-'Indicator Date hidden'!AX45)</f>
        <v>0</v>
      </c>
      <c r="AX44" s="25">
        <f>IF('Indicator Date hidden'!AY45="x","x",$AX$2-'Indicator Date hidden'!AY45)</f>
        <v>0</v>
      </c>
      <c r="AY44" s="25">
        <f>IF('Indicator Date hidden'!AZ45="x","x",$AY$2-'Indicator Date hidden'!AZ45)</f>
        <v>0</v>
      </c>
      <c r="AZ44" s="25">
        <f>IF('Indicator Date hidden'!BA45="x","x",$AZ$2-'Indicator Date hidden'!BA45)</f>
        <v>0</v>
      </c>
      <c r="BA44">
        <f t="shared" si="5"/>
        <v>8</v>
      </c>
      <c r="BB44" s="26">
        <f t="shared" si="6"/>
        <v>0.17777777777777778</v>
      </c>
      <c r="BC44">
        <f t="shared" si="7"/>
        <v>4</v>
      </c>
      <c r="BD44" s="26">
        <f t="shared" si="8"/>
        <v>0.60695556816656282</v>
      </c>
      <c r="BE44" s="28">
        <f t="shared" si="9"/>
        <v>0</v>
      </c>
    </row>
    <row r="45" spans="1:57" x14ac:dyDescent="0.35">
      <c r="A45" t="s">
        <v>9516</v>
      </c>
      <c r="B45" s="25">
        <f>IF('Indicator Date hidden'!C46="x","x",$B$2-'Indicator Date hidden'!C46)</f>
        <v>0</v>
      </c>
      <c r="C45" s="25">
        <f>IF('Indicator Date hidden'!D46="x","x",$C$2-'Indicator Date hidden'!D46)</f>
        <v>0</v>
      </c>
      <c r="D45" s="25">
        <f>IF('Indicator Date hidden'!E46="x","x",$D$2-'Indicator Date hidden'!E46)</f>
        <v>0</v>
      </c>
      <c r="E45" s="25">
        <f>IF('Indicator Date hidden'!F46="x","x",$E$2-'Indicator Date hidden'!F46)</f>
        <v>0</v>
      </c>
      <c r="F45" s="25">
        <f>IF('Indicator Date hidden'!G46="x","x",$F$2-'Indicator Date hidden'!G46)</f>
        <v>0</v>
      </c>
      <c r="G45" s="25">
        <f>IF('Indicator Date hidden'!H46="x","x",$G$2-'Indicator Date hidden'!H46)</f>
        <v>0</v>
      </c>
      <c r="H45" s="25">
        <f>IF('Indicator Date hidden'!I46="x","x",$H$2-'Indicator Date hidden'!I46)</f>
        <v>0</v>
      </c>
      <c r="I45" s="25">
        <f>IF('Indicator Date hidden'!J46="x","x",$I$2-'Indicator Date hidden'!J46)</f>
        <v>0</v>
      </c>
      <c r="J45" s="25">
        <f>IF('Indicator Date hidden'!K46="x","x",$J$2-'Indicator Date hidden'!K46)</f>
        <v>0</v>
      </c>
      <c r="K45" s="25">
        <f>IF('Indicator Date hidden'!L46="x","x",$K$2-'Indicator Date hidden'!L46)</f>
        <v>0</v>
      </c>
      <c r="L45" s="25">
        <f>IF('Indicator Date hidden'!M46="x","x",$L$2-'Indicator Date hidden'!M46)</f>
        <v>0</v>
      </c>
      <c r="M45" s="25">
        <f>IF('Indicator Date hidden'!N46="x","x",$M$2-'Indicator Date hidden'!N46)</f>
        <v>0</v>
      </c>
      <c r="N45" s="25">
        <f>IF('Indicator Date hidden'!O46="x","x",$N$2-'Indicator Date hidden'!O46)</f>
        <v>0</v>
      </c>
      <c r="O45" s="25">
        <f>IF('Indicator Date hidden'!P46="x","x",$O$2-'Indicator Date hidden'!P46)</f>
        <v>0</v>
      </c>
      <c r="P45" s="25">
        <f>IF('Indicator Date hidden'!Q46="x","x",$P$2-'Indicator Date hidden'!Q46)</f>
        <v>0</v>
      </c>
      <c r="Q45" s="25" t="str">
        <f>IF('Indicator Date hidden'!R46="x","x",$Q$2-'Indicator Date hidden'!R46)</f>
        <v>x</v>
      </c>
      <c r="R45" s="25">
        <f>IF('Indicator Date hidden'!S46="x","x",$R$2-'Indicator Date hidden'!S46)</f>
        <v>0</v>
      </c>
      <c r="S45" s="25">
        <f>IF('Indicator Date hidden'!T46="x","x",$S$2-'Indicator Date hidden'!T46)</f>
        <v>0</v>
      </c>
      <c r="T45" s="25">
        <f>IF('Indicator Date hidden'!U46="x","x",$T$2-'Indicator Date hidden'!U46)</f>
        <v>0</v>
      </c>
      <c r="U45" s="25" t="str">
        <f>IF('Indicator Date hidden'!V46="x","x",$U$2-'Indicator Date hidden'!V46)</f>
        <v>x</v>
      </c>
      <c r="V45" s="25">
        <f>IF('Indicator Date hidden'!W46="x","x",$V$2-'Indicator Date hidden'!W46)</f>
        <v>0</v>
      </c>
      <c r="W45" s="25" t="str">
        <f>IF('Indicator Date hidden'!X46="x","x",$W$2-'Indicator Date hidden'!X46)</f>
        <v>x</v>
      </c>
      <c r="X45" s="25">
        <f>IF('Indicator Date hidden'!Y46="x","x",$X$2-'Indicator Date hidden'!Y46)</f>
        <v>4</v>
      </c>
      <c r="Y45" s="25">
        <f>IF('Indicator Date hidden'!Z46="x","x",$Y$2-'Indicator Date hidden'!Z46)</f>
        <v>0</v>
      </c>
      <c r="Z45" s="25">
        <f>IF('Indicator Date hidden'!AA46="x","x",$Z$2-'Indicator Date hidden'!AA46)</f>
        <v>0</v>
      </c>
      <c r="AA45" s="25">
        <f>IF('Indicator Date hidden'!AB46="x","x",$AA$2-'Indicator Date hidden'!AB46)</f>
        <v>0</v>
      </c>
      <c r="AB45" s="25">
        <f>IF('Indicator Date hidden'!AC46="x","x",$AB$2-'Indicator Date hidden'!AC46)</f>
        <v>0</v>
      </c>
      <c r="AC45" s="25">
        <f>IF('Indicator Date hidden'!AD46="x","x",$AC$2-'Indicator Date hidden'!AD46)</f>
        <v>0</v>
      </c>
      <c r="AD45" s="25" t="str">
        <f>IF('Indicator Date hidden'!AE46="x","x",$AD$2-'Indicator Date hidden'!AE46)</f>
        <v>x</v>
      </c>
      <c r="AE45" s="25">
        <f>IF('Indicator Date hidden'!AF46="x","x",$AE$2-'Indicator Date hidden'!AF46)</f>
        <v>0</v>
      </c>
      <c r="AF45" s="25" t="str">
        <f>IF('Indicator Date hidden'!AG46="x","x",$AF$2-'Indicator Date hidden'!AG46)</f>
        <v>x</v>
      </c>
      <c r="AG45" s="25">
        <f>IF('Indicator Date hidden'!AH46="x","x",$AG$2-'Indicator Date hidden'!AH46)</f>
        <v>0</v>
      </c>
      <c r="AH45" s="25">
        <f>IF('Indicator Date hidden'!AI46="x","x",$AH$2-'Indicator Date hidden'!AI46)</f>
        <v>0</v>
      </c>
      <c r="AI45" s="25">
        <f>IF('Indicator Date hidden'!AJ46="x","x",$AI$2-'Indicator Date hidden'!AJ46)</f>
        <v>0</v>
      </c>
      <c r="AJ45" s="25" t="str">
        <f>IF('Indicator Date hidden'!AK46="x","x",$AJ$2-'Indicator Date hidden'!AK46)</f>
        <v>x</v>
      </c>
      <c r="AK45" s="25">
        <f>IF('Indicator Date hidden'!AL46="x","x",$AK$2-'Indicator Date hidden'!AL46)</f>
        <v>1</v>
      </c>
      <c r="AL45" s="25">
        <f>IF('Indicator Date hidden'!AM46="x","x",$AL$2-'Indicator Date hidden'!AM46)</f>
        <v>0</v>
      </c>
      <c r="AM45" s="25">
        <f>IF('Indicator Date hidden'!AN46="x","x",$AM$2-'Indicator Date hidden'!AN46)</f>
        <v>0</v>
      </c>
      <c r="AN45" s="25">
        <f>IF('Indicator Date hidden'!AO46="x","x",$AN$2-'Indicator Date hidden'!AO46)</f>
        <v>0</v>
      </c>
      <c r="AO45" s="25" t="str">
        <f>IF('Indicator Date hidden'!AP46="x","x",$AO$2-'Indicator Date hidden'!AP46)</f>
        <v>x</v>
      </c>
      <c r="AP45" s="25" t="str">
        <f>IF('Indicator Date hidden'!AQ46="x","x",$AP$2-'Indicator Date hidden'!AQ46)</f>
        <v>x</v>
      </c>
      <c r="AQ45" s="25">
        <f>IF('Indicator Date hidden'!AR46="x","x",$AQ$2-'Indicator Date hidden'!AR46)</f>
        <v>4</v>
      </c>
      <c r="AR45" s="25">
        <f>IF('Indicator Date hidden'!AS46="x","x",$AR$2-'Indicator Date hidden'!AS46)</f>
        <v>0</v>
      </c>
      <c r="AS45" s="25">
        <f>IF('Indicator Date hidden'!AT46="x","x",$AS$2-'Indicator Date hidden'!AT46)</f>
        <v>0</v>
      </c>
      <c r="AT45" s="25">
        <f>IF('Indicator Date hidden'!AU46="x","x",$AT$2-'Indicator Date hidden'!AU46)</f>
        <v>0</v>
      </c>
      <c r="AU45" s="25">
        <f>IF('Indicator Date hidden'!AV46="x","x",$AU$2-'Indicator Date hidden'!AV46)</f>
        <v>2</v>
      </c>
      <c r="AV45" s="25">
        <f>IF('Indicator Date hidden'!AW46="x","x",$AV$2-'Indicator Date hidden'!AW46)</f>
        <v>0</v>
      </c>
      <c r="AW45" s="25">
        <f>IF('Indicator Date hidden'!AX46="x","x",$AW$2-'Indicator Date hidden'!AX46)</f>
        <v>0</v>
      </c>
      <c r="AX45" s="25">
        <f>IF('Indicator Date hidden'!AY46="x","x",$AX$2-'Indicator Date hidden'!AY46)</f>
        <v>0</v>
      </c>
      <c r="AY45" s="25">
        <f>IF('Indicator Date hidden'!AZ46="x","x",$AY$2-'Indicator Date hidden'!AZ46)</f>
        <v>0</v>
      </c>
      <c r="AZ45" s="25">
        <f>IF('Indicator Date hidden'!BA46="x","x",$AZ$2-'Indicator Date hidden'!BA46)</f>
        <v>0</v>
      </c>
      <c r="BA45">
        <f t="shared" si="5"/>
        <v>11</v>
      </c>
      <c r="BB45" s="26">
        <f t="shared" si="6"/>
        <v>0.2558139534883721</v>
      </c>
      <c r="BC45">
        <f t="shared" si="7"/>
        <v>4</v>
      </c>
      <c r="BD45" s="26">
        <f t="shared" si="8"/>
        <v>0.89164137268282861</v>
      </c>
      <c r="BE45" s="28">
        <f t="shared" si="9"/>
        <v>0</v>
      </c>
    </row>
    <row r="46" spans="1:57" x14ac:dyDescent="0.35">
      <c r="A46" t="s">
        <v>9520</v>
      </c>
      <c r="B46" s="25">
        <f>IF('Indicator Date hidden'!C47="x","x",$B$2-'Indicator Date hidden'!C47)</f>
        <v>0</v>
      </c>
      <c r="C46" s="25">
        <f>IF('Indicator Date hidden'!D47="x","x",$C$2-'Indicator Date hidden'!D47)</f>
        <v>0</v>
      </c>
      <c r="D46" s="25">
        <f>IF('Indicator Date hidden'!E47="x","x",$D$2-'Indicator Date hidden'!E47)</f>
        <v>0</v>
      </c>
      <c r="E46" s="25">
        <f>IF('Indicator Date hidden'!F47="x","x",$E$2-'Indicator Date hidden'!F47)</f>
        <v>0</v>
      </c>
      <c r="F46" s="25">
        <f>IF('Indicator Date hidden'!G47="x","x",$F$2-'Indicator Date hidden'!G47)</f>
        <v>0</v>
      </c>
      <c r="G46" s="25">
        <f>IF('Indicator Date hidden'!H47="x","x",$G$2-'Indicator Date hidden'!H47)</f>
        <v>0</v>
      </c>
      <c r="H46" s="25">
        <f>IF('Indicator Date hidden'!I47="x","x",$H$2-'Indicator Date hidden'!I47)</f>
        <v>0</v>
      </c>
      <c r="I46" s="25">
        <f>IF('Indicator Date hidden'!J47="x","x",$I$2-'Indicator Date hidden'!J47)</f>
        <v>0</v>
      </c>
      <c r="J46" s="25">
        <f>IF('Indicator Date hidden'!K47="x","x",$J$2-'Indicator Date hidden'!K47)</f>
        <v>0</v>
      </c>
      <c r="K46" s="25">
        <f>IF('Indicator Date hidden'!L47="x","x",$K$2-'Indicator Date hidden'!L47)</f>
        <v>0</v>
      </c>
      <c r="L46" s="25">
        <f>IF('Indicator Date hidden'!M47="x","x",$L$2-'Indicator Date hidden'!M47)</f>
        <v>0</v>
      </c>
      <c r="M46" s="25">
        <f>IF('Indicator Date hidden'!N47="x","x",$M$2-'Indicator Date hidden'!N47)</f>
        <v>0</v>
      </c>
      <c r="N46" s="25">
        <f>IF('Indicator Date hidden'!O47="x","x",$N$2-'Indicator Date hidden'!O47)</f>
        <v>0</v>
      </c>
      <c r="O46" s="25">
        <f>IF('Indicator Date hidden'!P47="x","x",$O$2-'Indicator Date hidden'!P47)</f>
        <v>0</v>
      </c>
      <c r="P46" s="25">
        <f>IF('Indicator Date hidden'!Q47="x","x",$P$2-'Indicator Date hidden'!Q47)</f>
        <v>0</v>
      </c>
      <c r="Q46" s="25" t="str">
        <f>IF('Indicator Date hidden'!R47="x","x",$Q$2-'Indicator Date hidden'!R47)</f>
        <v>x</v>
      </c>
      <c r="R46" s="25">
        <f>IF('Indicator Date hidden'!S47="x","x",$R$2-'Indicator Date hidden'!S47)</f>
        <v>0</v>
      </c>
      <c r="S46" s="25">
        <f>IF('Indicator Date hidden'!T47="x","x",$S$2-'Indicator Date hidden'!T47)</f>
        <v>0</v>
      </c>
      <c r="T46" s="25">
        <f>IF('Indicator Date hidden'!U47="x","x",$T$2-'Indicator Date hidden'!U47)</f>
        <v>0</v>
      </c>
      <c r="U46" s="25" t="str">
        <f>IF('Indicator Date hidden'!V47="x","x",$U$2-'Indicator Date hidden'!V47)</f>
        <v>x</v>
      </c>
      <c r="V46" s="25">
        <f>IF('Indicator Date hidden'!W47="x","x",$V$2-'Indicator Date hidden'!W47)</f>
        <v>0</v>
      </c>
      <c r="W46" s="25" t="str">
        <f>IF('Indicator Date hidden'!X47="x","x",$W$2-'Indicator Date hidden'!X47)</f>
        <v>x</v>
      </c>
      <c r="X46" s="25">
        <f>IF('Indicator Date hidden'!Y47="x","x",$X$2-'Indicator Date hidden'!Y47)</f>
        <v>2</v>
      </c>
      <c r="Y46" s="25">
        <f>IF('Indicator Date hidden'!Z47="x","x",$Y$2-'Indicator Date hidden'!Z47)</f>
        <v>0</v>
      </c>
      <c r="Z46" s="25">
        <f>IF('Indicator Date hidden'!AA47="x","x",$Z$2-'Indicator Date hidden'!AA47)</f>
        <v>0</v>
      </c>
      <c r="AA46" s="25">
        <f>IF('Indicator Date hidden'!AB47="x","x",$AA$2-'Indicator Date hidden'!AB47)</f>
        <v>1</v>
      </c>
      <c r="AB46" s="25">
        <f>IF('Indicator Date hidden'!AC47="x","x",$AB$2-'Indicator Date hidden'!AC47)</f>
        <v>0</v>
      </c>
      <c r="AC46" s="25">
        <f>IF('Indicator Date hidden'!AD47="x","x",$AC$2-'Indicator Date hidden'!AD47)</f>
        <v>0</v>
      </c>
      <c r="AD46" s="25" t="str">
        <f>IF('Indicator Date hidden'!AE47="x","x",$AD$2-'Indicator Date hidden'!AE47)</f>
        <v>x</v>
      </c>
      <c r="AE46" s="25">
        <f>IF('Indicator Date hidden'!AF47="x","x",$AE$2-'Indicator Date hidden'!AF47)</f>
        <v>0</v>
      </c>
      <c r="AF46" s="25">
        <f>IF('Indicator Date hidden'!AG47="x","x",$AF$2-'Indicator Date hidden'!AG47)</f>
        <v>1</v>
      </c>
      <c r="AG46" s="25">
        <f>IF('Indicator Date hidden'!AH47="x","x",$AG$2-'Indicator Date hidden'!AH47)</f>
        <v>0</v>
      </c>
      <c r="AH46" s="25">
        <f>IF('Indicator Date hidden'!AI47="x","x",$AH$2-'Indicator Date hidden'!AI47)</f>
        <v>0</v>
      </c>
      <c r="AI46" s="25">
        <f>IF('Indicator Date hidden'!AJ47="x","x",$AI$2-'Indicator Date hidden'!AJ47)</f>
        <v>0</v>
      </c>
      <c r="AJ46" s="25">
        <f>IF('Indicator Date hidden'!AK47="x","x",$AJ$2-'Indicator Date hidden'!AK47)</f>
        <v>1</v>
      </c>
      <c r="AK46" s="25">
        <f>IF('Indicator Date hidden'!AL47="x","x",$AK$2-'Indicator Date hidden'!AL47)</f>
        <v>1</v>
      </c>
      <c r="AL46" s="25">
        <f>IF('Indicator Date hidden'!AM47="x","x",$AL$2-'Indicator Date hidden'!AM47)</f>
        <v>0</v>
      </c>
      <c r="AM46" s="25">
        <f>IF('Indicator Date hidden'!AN47="x","x",$AM$2-'Indicator Date hidden'!AN47)</f>
        <v>0</v>
      </c>
      <c r="AN46" s="25">
        <f>IF('Indicator Date hidden'!AO47="x","x",$AN$2-'Indicator Date hidden'!AO47)</f>
        <v>0</v>
      </c>
      <c r="AO46" s="25">
        <f>IF('Indicator Date hidden'!AP47="x","x",$AO$2-'Indicator Date hidden'!AP47)</f>
        <v>0</v>
      </c>
      <c r="AP46" s="25">
        <f>IF('Indicator Date hidden'!AQ47="x","x",$AP$2-'Indicator Date hidden'!AQ47)</f>
        <v>0</v>
      </c>
      <c r="AQ46" s="25" t="str">
        <f>IF('Indicator Date hidden'!AR47="x","x",$AQ$2-'Indicator Date hidden'!AR47)</f>
        <v>x</v>
      </c>
      <c r="AR46" s="25">
        <f>IF('Indicator Date hidden'!AS47="x","x",$AR$2-'Indicator Date hidden'!AS47)</f>
        <v>0</v>
      </c>
      <c r="AS46" s="25">
        <f>IF('Indicator Date hidden'!AT47="x","x",$AS$2-'Indicator Date hidden'!AT47)</f>
        <v>0</v>
      </c>
      <c r="AT46" s="25">
        <f>IF('Indicator Date hidden'!AU47="x","x",$AT$2-'Indicator Date hidden'!AU47)</f>
        <v>0</v>
      </c>
      <c r="AU46" s="25">
        <f>IF('Indicator Date hidden'!AV47="x","x",$AU$2-'Indicator Date hidden'!AV47)</f>
        <v>3</v>
      </c>
      <c r="AV46" s="25">
        <f>IF('Indicator Date hidden'!AW47="x","x",$AV$2-'Indicator Date hidden'!AW47)</f>
        <v>0</v>
      </c>
      <c r="AW46" s="25">
        <f>IF('Indicator Date hidden'!AX47="x","x",$AW$2-'Indicator Date hidden'!AX47)</f>
        <v>0</v>
      </c>
      <c r="AX46" s="25">
        <f>IF('Indicator Date hidden'!AY47="x","x",$AX$2-'Indicator Date hidden'!AY47)</f>
        <v>0</v>
      </c>
      <c r="AY46" s="25">
        <f>IF('Indicator Date hidden'!AZ47="x","x",$AY$2-'Indicator Date hidden'!AZ47)</f>
        <v>0</v>
      </c>
      <c r="AZ46" s="25">
        <f>IF('Indicator Date hidden'!BA47="x","x",$AZ$2-'Indicator Date hidden'!BA47)</f>
        <v>0</v>
      </c>
      <c r="BA46">
        <f t="shared" si="5"/>
        <v>9</v>
      </c>
      <c r="BB46" s="26">
        <f t="shared" si="6"/>
        <v>0.19565217391304349</v>
      </c>
      <c r="BC46">
        <f t="shared" si="7"/>
        <v>6</v>
      </c>
      <c r="BD46" s="26">
        <f t="shared" si="8"/>
        <v>0.57557401282059684</v>
      </c>
      <c r="BE46" s="28">
        <f t="shared" si="9"/>
        <v>0</v>
      </c>
    </row>
    <row r="47" spans="1:57" x14ac:dyDescent="0.35">
      <c r="A47" t="s">
        <v>9521</v>
      </c>
      <c r="B47" s="25">
        <f>IF('Indicator Date hidden'!C48="x","x",$B$2-'Indicator Date hidden'!C48)</f>
        <v>0</v>
      </c>
      <c r="C47" s="25">
        <f>IF('Indicator Date hidden'!D48="x","x",$C$2-'Indicator Date hidden'!D48)</f>
        <v>0</v>
      </c>
      <c r="D47" s="25">
        <f>IF('Indicator Date hidden'!E48="x","x",$D$2-'Indicator Date hidden'!E48)</f>
        <v>0</v>
      </c>
      <c r="E47" s="25">
        <f>IF('Indicator Date hidden'!F48="x","x",$E$2-'Indicator Date hidden'!F48)</f>
        <v>0</v>
      </c>
      <c r="F47" s="25">
        <f>IF('Indicator Date hidden'!G48="x","x",$F$2-'Indicator Date hidden'!G48)</f>
        <v>0</v>
      </c>
      <c r="G47" s="25">
        <f>IF('Indicator Date hidden'!H48="x","x",$G$2-'Indicator Date hidden'!H48)</f>
        <v>0</v>
      </c>
      <c r="H47" s="25">
        <f>IF('Indicator Date hidden'!I48="x","x",$H$2-'Indicator Date hidden'!I48)</f>
        <v>0</v>
      </c>
      <c r="I47" s="25">
        <f>IF('Indicator Date hidden'!J48="x","x",$I$2-'Indicator Date hidden'!J48)</f>
        <v>0</v>
      </c>
      <c r="J47" s="25">
        <f>IF('Indicator Date hidden'!K48="x","x",$J$2-'Indicator Date hidden'!K48)</f>
        <v>0</v>
      </c>
      <c r="K47" s="25">
        <f>IF('Indicator Date hidden'!L48="x","x",$K$2-'Indicator Date hidden'!L48)</f>
        <v>0</v>
      </c>
      <c r="L47" s="25">
        <f>IF('Indicator Date hidden'!M48="x","x",$L$2-'Indicator Date hidden'!M48)</f>
        <v>0</v>
      </c>
      <c r="M47" s="25">
        <f>IF('Indicator Date hidden'!N48="x","x",$M$2-'Indicator Date hidden'!N48)</f>
        <v>0</v>
      </c>
      <c r="N47" s="25">
        <f>IF('Indicator Date hidden'!O48="x","x",$N$2-'Indicator Date hidden'!O48)</f>
        <v>0</v>
      </c>
      <c r="O47" s="25">
        <f>IF('Indicator Date hidden'!P48="x","x",$O$2-'Indicator Date hidden'!P48)</f>
        <v>0</v>
      </c>
      <c r="P47" s="25">
        <f>IF('Indicator Date hidden'!Q48="x","x",$P$2-'Indicator Date hidden'!Q48)</f>
        <v>0</v>
      </c>
      <c r="Q47" s="25" t="str">
        <f>IF('Indicator Date hidden'!R48="x","x",$Q$2-'Indicator Date hidden'!R48)</f>
        <v>x</v>
      </c>
      <c r="R47" s="25">
        <f>IF('Indicator Date hidden'!S48="x","x",$R$2-'Indicator Date hidden'!S48)</f>
        <v>0</v>
      </c>
      <c r="S47" s="25">
        <f>IF('Indicator Date hidden'!T48="x","x",$S$2-'Indicator Date hidden'!T48)</f>
        <v>0</v>
      </c>
      <c r="T47" s="25">
        <f>IF('Indicator Date hidden'!U48="x","x",$T$2-'Indicator Date hidden'!U48)</f>
        <v>0</v>
      </c>
      <c r="U47" s="25" t="str">
        <f>IF('Indicator Date hidden'!V48="x","x",$U$2-'Indicator Date hidden'!V48)</f>
        <v>x</v>
      </c>
      <c r="V47" s="25">
        <f>IF('Indicator Date hidden'!W48="x","x",$V$2-'Indicator Date hidden'!W48)</f>
        <v>0</v>
      </c>
      <c r="W47" s="25" t="str">
        <f>IF('Indicator Date hidden'!X48="x","x",$W$2-'Indicator Date hidden'!X48)</f>
        <v>x</v>
      </c>
      <c r="X47" s="25">
        <f>IF('Indicator Date hidden'!Y48="x","x",$X$2-'Indicator Date hidden'!Y48)</f>
        <v>3</v>
      </c>
      <c r="Y47" s="25">
        <f>IF('Indicator Date hidden'!Z48="x","x",$Y$2-'Indicator Date hidden'!Z48)</f>
        <v>0</v>
      </c>
      <c r="Z47" s="25">
        <f>IF('Indicator Date hidden'!AA48="x","x",$Z$2-'Indicator Date hidden'!AA48)</f>
        <v>0</v>
      </c>
      <c r="AA47" s="25">
        <f>IF('Indicator Date hidden'!AB48="x","x",$AA$2-'Indicator Date hidden'!AB48)</f>
        <v>1</v>
      </c>
      <c r="AB47" s="25">
        <f>IF('Indicator Date hidden'!AC48="x","x",$AB$2-'Indicator Date hidden'!AC48)</f>
        <v>0</v>
      </c>
      <c r="AC47" s="25">
        <f>IF('Indicator Date hidden'!AD48="x","x",$AC$2-'Indicator Date hidden'!AD48)</f>
        <v>0</v>
      </c>
      <c r="AD47" s="25" t="str">
        <f>IF('Indicator Date hidden'!AE48="x","x",$AD$2-'Indicator Date hidden'!AE48)</f>
        <v>x</v>
      </c>
      <c r="AE47" s="25">
        <f>IF('Indicator Date hidden'!AF48="x","x",$AE$2-'Indicator Date hidden'!AF48)</f>
        <v>0</v>
      </c>
      <c r="AF47" s="25">
        <f>IF('Indicator Date hidden'!AG48="x","x",$AF$2-'Indicator Date hidden'!AG48)</f>
        <v>1</v>
      </c>
      <c r="AG47" s="25">
        <f>IF('Indicator Date hidden'!AH48="x","x",$AG$2-'Indicator Date hidden'!AH48)</f>
        <v>0</v>
      </c>
      <c r="AH47" s="25">
        <f>IF('Indicator Date hidden'!AI48="x","x",$AH$2-'Indicator Date hidden'!AI48)</f>
        <v>0</v>
      </c>
      <c r="AI47" s="25">
        <f>IF('Indicator Date hidden'!AJ48="x","x",$AI$2-'Indicator Date hidden'!AJ48)</f>
        <v>0</v>
      </c>
      <c r="AJ47" s="25" t="str">
        <f>IF('Indicator Date hidden'!AK48="x","x",$AJ$2-'Indicator Date hidden'!AK48)</f>
        <v>x</v>
      </c>
      <c r="AK47" s="25">
        <f>IF('Indicator Date hidden'!AL48="x","x",$AK$2-'Indicator Date hidden'!AL48)</f>
        <v>1</v>
      </c>
      <c r="AL47" s="25">
        <f>IF('Indicator Date hidden'!AM48="x","x",$AL$2-'Indicator Date hidden'!AM48)</f>
        <v>0</v>
      </c>
      <c r="AM47" s="25">
        <f>IF('Indicator Date hidden'!AN48="x","x",$AM$2-'Indicator Date hidden'!AN48)</f>
        <v>0</v>
      </c>
      <c r="AN47" s="25">
        <f>IF('Indicator Date hidden'!AO48="x","x",$AN$2-'Indicator Date hidden'!AO48)</f>
        <v>0</v>
      </c>
      <c r="AO47" s="25">
        <f>IF('Indicator Date hidden'!AP48="x","x",$AO$2-'Indicator Date hidden'!AP48)</f>
        <v>0</v>
      </c>
      <c r="AP47" s="25">
        <f>IF('Indicator Date hidden'!AQ48="x","x",$AP$2-'Indicator Date hidden'!AQ48)</f>
        <v>0</v>
      </c>
      <c r="AQ47" s="25">
        <f>IF('Indicator Date hidden'!AR48="x","x",$AQ$2-'Indicator Date hidden'!AR48)</f>
        <v>0</v>
      </c>
      <c r="AR47" s="25">
        <f>IF('Indicator Date hidden'!AS48="x","x",$AR$2-'Indicator Date hidden'!AS48)</f>
        <v>0</v>
      </c>
      <c r="AS47" s="25">
        <f>IF('Indicator Date hidden'!AT48="x","x",$AS$2-'Indicator Date hidden'!AT48)</f>
        <v>0</v>
      </c>
      <c r="AT47" s="25">
        <f>IF('Indicator Date hidden'!AU48="x","x",$AT$2-'Indicator Date hidden'!AU48)</f>
        <v>0</v>
      </c>
      <c r="AU47" s="25" t="str">
        <f>IF('Indicator Date hidden'!AV48="x","x",$AU$2-'Indicator Date hidden'!AV48)</f>
        <v>x</v>
      </c>
      <c r="AV47" s="25">
        <f>IF('Indicator Date hidden'!AW48="x","x",$AV$2-'Indicator Date hidden'!AW48)</f>
        <v>0</v>
      </c>
      <c r="AW47" s="25">
        <f>IF('Indicator Date hidden'!AX48="x","x",$AW$2-'Indicator Date hidden'!AX48)</f>
        <v>0</v>
      </c>
      <c r="AX47" s="25">
        <f>IF('Indicator Date hidden'!AY48="x","x",$AX$2-'Indicator Date hidden'!AY48)</f>
        <v>0</v>
      </c>
      <c r="AY47" s="25">
        <f>IF('Indicator Date hidden'!AZ48="x","x",$AY$2-'Indicator Date hidden'!AZ48)</f>
        <v>0</v>
      </c>
      <c r="AZ47" s="25">
        <f>IF('Indicator Date hidden'!BA48="x","x",$AZ$2-'Indicator Date hidden'!BA48)</f>
        <v>0</v>
      </c>
      <c r="BA47">
        <f t="shared" si="5"/>
        <v>6</v>
      </c>
      <c r="BB47" s="26">
        <f t="shared" si="6"/>
        <v>0.13333333333333333</v>
      </c>
      <c r="BC47">
        <f t="shared" si="7"/>
        <v>4</v>
      </c>
      <c r="BD47" s="26">
        <f t="shared" si="8"/>
        <v>0.49888765156985887</v>
      </c>
      <c r="BE47" s="28">
        <f t="shared" si="9"/>
        <v>0</v>
      </c>
    </row>
    <row r="48" spans="1:57" x14ac:dyDescent="0.35">
      <c r="A48" t="s">
        <v>9528</v>
      </c>
      <c r="B48" s="25">
        <f>IF('Indicator Date hidden'!C49="x","x",$B$2-'Indicator Date hidden'!C49)</f>
        <v>0</v>
      </c>
      <c r="C48" s="25">
        <f>IF('Indicator Date hidden'!D49="x","x",$C$2-'Indicator Date hidden'!D49)</f>
        <v>0</v>
      </c>
      <c r="D48" s="25">
        <f>IF('Indicator Date hidden'!E49="x","x",$D$2-'Indicator Date hidden'!E49)</f>
        <v>0</v>
      </c>
      <c r="E48" s="25">
        <f>IF('Indicator Date hidden'!F49="x","x",$E$2-'Indicator Date hidden'!F49)</f>
        <v>0</v>
      </c>
      <c r="F48" s="25">
        <f>IF('Indicator Date hidden'!G49="x","x",$F$2-'Indicator Date hidden'!G49)</f>
        <v>0</v>
      </c>
      <c r="G48" s="25">
        <f>IF('Indicator Date hidden'!H49="x","x",$G$2-'Indicator Date hidden'!H49)</f>
        <v>0</v>
      </c>
      <c r="H48" s="25">
        <f>IF('Indicator Date hidden'!I49="x","x",$H$2-'Indicator Date hidden'!I49)</f>
        <v>0</v>
      </c>
      <c r="I48" s="25">
        <f>IF('Indicator Date hidden'!J49="x","x",$I$2-'Indicator Date hidden'!J49)</f>
        <v>0</v>
      </c>
      <c r="J48" s="25">
        <f>IF('Indicator Date hidden'!K49="x","x",$J$2-'Indicator Date hidden'!K49)</f>
        <v>0</v>
      </c>
      <c r="K48" s="25">
        <f>IF('Indicator Date hidden'!L49="x","x",$K$2-'Indicator Date hidden'!L49)</f>
        <v>0</v>
      </c>
      <c r="L48" s="25">
        <f>IF('Indicator Date hidden'!M49="x","x",$L$2-'Indicator Date hidden'!M49)</f>
        <v>0</v>
      </c>
      <c r="M48" s="25">
        <f>IF('Indicator Date hidden'!N49="x","x",$M$2-'Indicator Date hidden'!N49)</f>
        <v>0</v>
      </c>
      <c r="N48" s="25">
        <f>IF('Indicator Date hidden'!O49="x","x",$N$2-'Indicator Date hidden'!O49)</f>
        <v>0</v>
      </c>
      <c r="O48" s="25">
        <f>IF('Indicator Date hidden'!P49="x","x",$O$2-'Indicator Date hidden'!P49)</f>
        <v>0</v>
      </c>
      <c r="P48" s="25">
        <f>IF('Indicator Date hidden'!Q49="x","x",$P$2-'Indicator Date hidden'!Q49)</f>
        <v>0</v>
      </c>
      <c r="Q48" s="25" t="str">
        <f>IF('Indicator Date hidden'!R49="x","x",$Q$2-'Indicator Date hidden'!R49)</f>
        <v>x</v>
      </c>
      <c r="R48" s="25">
        <f>IF('Indicator Date hidden'!S49="x","x",$R$2-'Indicator Date hidden'!S49)</f>
        <v>0</v>
      </c>
      <c r="S48" s="25">
        <f>IF('Indicator Date hidden'!T49="x","x",$S$2-'Indicator Date hidden'!T49)</f>
        <v>0</v>
      </c>
      <c r="T48" s="25">
        <f>IF('Indicator Date hidden'!U49="x","x",$T$2-'Indicator Date hidden'!U49)</f>
        <v>0</v>
      </c>
      <c r="U48" s="25" t="str">
        <f>IF('Indicator Date hidden'!V49="x","x",$U$2-'Indicator Date hidden'!V49)</f>
        <v>x</v>
      </c>
      <c r="V48" s="25">
        <f>IF('Indicator Date hidden'!W49="x","x",$V$2-'Indicator Date hidden'!W49)</f>
        <v>0</v>
      </c>
      <c r="W48" s="25" t="str">
        <f>IF('Indicator Date hidden'!X49="x","x",$W$2-'Indicator Date hidden'!X49)</f>
        <v>x</v>
      </c>
      <c r="X48" s="25">
        <f>IF('Indicator Date hidden'!Y49="x","x",$X$2-'Indicator Date hidden'!Y49)</f>
        <v>4</v>
      </c>
      <c r="Y48" s="25">
        <f>IF('Indicator Date hidden'!Z49="x","x",$Y$2-'Indicator Date hidden'!Z49)</f>
        <v>0</v>
      </c>
      <c r="Z48" s="25">
        <f>IF('Indicator Date hidden'!AA49="x","x",$Z$2-'Indicator Date hidden'!AA49)</f>
        <v>0</v>
      </c>
      <c r="AA48" s="25">
        <f>IF('Indicator Date hidden'!AB49="x","x",$AA$2-'Indicator Date hidden'!AB49)</f>
        <v>0</v>
      </c>
      <c r="AB48" s="25">
        <f>IF('Indicator Date hidden'!AC49="x","x",$AB$2-'Indicator Date hidden'!AC49)</f>
        <v>0</v>
      </c>
      <c r="AC48" s="25">
        <f>IF('Indicator Date hidden'!AD49="x","x",$AC$2-'Indicator Date hidden'!AD49)</f>
        <v>0</v>
      </c>
      <c r="AD48" s="25" t="str">
        <f>IF('Indicator Date hidden'!AE49="x","x",$AD$2-'Indicator Date hidden'!AE49)</f>
        <v>x</v>
      </c>
      <c r="AE48" s="25">
        <f>IF('Indicator Date hidden'!AF49="x","x",$AE$2-'Indicator Date hidden'!AF49)</f>
        <v>0</v>
      </c>
      <c r="AF48" s="25">
        <f>IF('Indicator Date hidden'!AG49="x","x",$AF$2-'Indicator Date hidden'!AG49)</f>
        <v>1</v>
      </c>
      <c r="AG48" s="25">
        <f>IF('Indicator Date hidden'!AH49="x","x",$AG$2-'Indicator Date hidden'!AH49)</f>
        <v>0</v>
      </c>
      <c r="AH48" s="25">
        <f>IF('Indicator Date hidden'!AI49="x","x",$AH$2-'Indicator Date hidden'!AI49)</f>
        <v>0</v>
      </c>
      <c r="AI48" s="25">
        <f>IF('Indicator Date hidden'!AJ49="x","x",$AI$2-'Indicator Date hidden'!AJ49)</f>
        <v>0</v>
      </c>
      <c r="AJ48" s="25" t="str">
        <f>IF('Indicator Date hidden'!AK49="x","x",$AJ$2-'Indicator Date hidden'!AK49)</f>
        <v>x</v>
      </c>
      <c r="AK48" s="25">
        <f>IF('Indicator Date hidden'!AL49="x","x",$AK$2-'Indicator Date hidden'!AL49)</f>
        <v>1</v>
      </c>
      <c r="AL48" s="25">
        <f>IF('Indicator Date hidden'!AM49="x","x",$AL$2-'Indicator Date hidden'!AM49)</f>
        <v>0</v>
      </c>
      <c r="AM48" s="25">
        <f>IF('Indicator Date hidden'!AN49="x","x",$AM$2-'Indicator Date hidden'!AN49)</f>
        <v>0</v>
      </c>
      <c r="AN48" s="25">
        <f>IF('Indicator Date hidden'!AO49="x","x",$AN$2-'Indicator Date hidden'!AO49)</f>
        <v>0</v>
      </c>
      <c r="AO48" s="25">
        <f>IF('Indicator Date hidden'!AP49="x","x",$AO$2-'Indicator Date hidden'!AP49)</f>
        <v>0</v>
      </c>
      <c r="AP48" s="25">
        <f>IF('Indicator Date hidden'!AQ49="x","x",$AP$2-'Indicator Date hidden'!AQ49)</f>
        <v>0</v>
      </c>
      <c r="AQ48" s="25">
        <f>IF('Indicator Date hidden'!AR49="x","x",$AQ$2-'Indicator Date hidden'!AR49)</f>
        <v>0</v>
      </c>
      <c r="AR48" s="25">
        <f>IF('Indicator Date hidden'!AS49="x","x",$AR$2-'Indicator Date hidden'!AS49)</f>
        <v>0</v>
      </c>
      <c r="AS48" s="25">
        <f>IF('Indicator Date hidden'!AT49="x","x",$AS$2-'Indicator Date hidden'!AT49)</f>
        <v>0</v>
      </c>
      <c r="AT48" s="25">
        <f>IF('Indicator Date hidden'!AU49="x","x",$AT$2-'Indicator Date hidden'!AU49)</f>
        <v>0</v>
      </c>
      <c r="AU48" s="25" t="str">
        <f>IF('Indicator Date hidden'!AV49="x","x",$AU$2-'Indicator Date hidden'!AV49)</f>
        <v>x</v>
      </c>
      <c r="AV48" s="25">
        <f>IF('Indicator Date hidden'!AW49="x","x",$AV$2-'Indicator Date hidden'!AW49)</f>
        <v>0</v>
      </c>
      <c r="AW48" s="25">
        <f>IF('Indicator Date hidden'!AX49="x","x",$AW$2-'Indicator Date hidden'!AX49)</f>
        <v>0</v>
      </c>
      <c r="AX48" s="25">
        <f>IF('Indicator Date hidden'!AY49="x","x",$AX$2-'Indicator Date hidden'!AY49)</f>
        <v>0</v>
      </c>
      <c r="AY48" s="25">
        <f>IF('Indicator Date hidden'!AZ49="x","x",$AY$2-'Indicator Date hidden'!AZ49)</f>
        <v>0</v>
      </c>
      <c r="AZ48" s="25">
        <f>IF('Indicator Date hidden'!BA49="x","x",$AZ$2-'Indicator Date hidden'!BA49)</f>
        <v>0</v>
      </c>
      <c r="BA48">
        <f t="shared" si="5"/>
        <v>6</v>
      </c>
      <c r="BB48" s="26">
        <f t="shared" si="6"/>
        <v>0.13333333333333333</v>
      </c>
      <c r="BC48">
        <f t="shared" si="7"/>
        <v>3</v>
      </c>
      <c r="BD48" s="26">
        <f t="shared" si="8"/>
        <v>0.6182412330330469</v>
      </c>
      <c r="BE48" s="28">
        <f t="shared" si="9"/>
        <v>0</v>
      </c>
    </row>
    <row r="49" spans="1:57" x14ac:dyDescent="0.35">
      <c r="A49" t="s">
        <v>9524</v>
      </c>
      <c r="B49" s="25">
        <f>IF('Indicator Date hidden'!C50="x","x",$B$2-'Indicator Date hidden'!C50)</f>
        <v>0</v>
      </c>
      <c r="C49" s="25">
        <f>IF('Indicator Date hidden'!D50="x","x",$C$2-'Indicator Date hidden'!D50)</f>
        <v>0</v>
      </c>
      <c r="D49" s="25">
        <f>IF('Indicator Date hidden'!E50="x","x",$D$2-'Indicator Date hidden'!E50)</f>
        <v>0</v>
      </c>
      <c r="E49" s="25">
        <f>IF('Indicator Date hidden'!F50="x","x",$E$2-'Indicator Date hidden'!F50)</f>
        <v>0</v>
      </c>
      <c r="F49" s="25">
        <f>IF('Indicator Date hidden'!G50="x","x",$F$2-'Indicator Date hidden'!G50)</f>
        <v>0</v>
      </c>
      <c r="G49" s="25">
        <f>IF('Indicator Date hidden'!H50="x","x",$G$2-'Indicator Date hidden'!H50)</f>
        <v>0</v>
      </c>
      <c r="H49" s="25">
        <f>IF('Indicator Date hidden'!I50="x","x",$H$2-'Indicator Date hidden'!I50)</f>
        <v>0</v>
      </c>
      <c r="I49" s="25">
        <f>IF('Indicator Date hidden'!J50="x","x",$I$2-'Indicator Date hidden'!J50)</f>
        <v>0</v>
      </c>
      <c r="J49" s="25">
        <f>IF('Indicator Date hidden'!K50="x","x",$J$2-'Indicator Date hidden'!K50)</f>
        <v>0</v>
      </c>
      <c r="K49" s="25">
        <f>IF('Indicator Date hidden'!L50="x","x",$K$2-'Indicator Date hidden'!L50)</f>
        <v>0</v>
      </c>
      <c r="L49" s="25">
        <f>IF('Indicator Date hidden'!M50="x","x",$L$2-'Indicator Date hidden'!M50)</f>
        <v>0</v>
      </c>
      <c r="M49" s="25">
        <f>IF('Indicator Date hidden'!N50="x","x",$M$2-'Indicator Date hidden'!N50)</f>
        <v>0</v>
      </c>
      <c r="N49" s="25">
        <f>IF('Indicator Date hidden'!O50="x","x",$N$2-'Indicator Date hidden'!O50)</f>
        <v>0</v>
      </c>
      <c r="O49" s="25">
        <f>IF('Indicator Date hidden'!P50="x","x",$O$2-'Indicator Date hidden'!P50)</f>
        <v>0</v>
      </c>
      <c r="P49" s="25">
        <f>IF('Indicator Date hidden'!Q50="x","x",$P$2-'Indicator Date hidden'!Q50)</f>
        <v>0</v>
      </c>
      <c r="Q49" s="25">
        <f>IF('Indicator Date hidden'!R50="x","x",$Q$2-'Indicator Date hidden'!R50)</f>
        <v>8</v>
      </c>
      <c r="R49" s="25">
        <f>IF('Indicator Date hidden'!S50="x","x",$R$2-'Indicator Date hidden'!S50)</f>
        <v>0</v>
      </c>
      <c r="S49" s="25">
        <f>IF('Indicator Date hidden'!T50="x","x",$S$2-'Indicator Date hidden'!T50)</f>
        <v>0</v>
      </c>
      <c r="T49" s="25">
        <f>IF('Indicator Date hidden'!U50="x","x",$T$2-'Indicator Date hidden'!U50)</f>
        <v>0</v>
      </c>
      <c r="U49" s="25" t="str">
        <f>IF('Indicator Date hidden'!V50="x","x",$U$2-'Indicator Date hidden'!V50)</f>
        <v>x</v>
      </c>
      <c r="V49" s="25">
        <f>IF('Indicator Date hidden'!W50="x","x",$V$2-'Indicator Date hidden'!W50)</f>
        <v>0</v>
      </c>
      <c r="W49" s="25">
        <f>IF('Indicator Date hidden'!X50="x","x",$W$2-'Indicator Date hidden'!X50)</f>
        <v>2</v>
      </c>
      <c r="X49" s="25">
        <f>IF('Indicator Date hidden'!Y50="x","x",$X$2-'Indicator Date hidden'!Y50)</f>
        <v>4</v>
      </c>
      <c r="Y49" s="25">
        <f>IF('Indicator Date hidden'!Z50="x","x",$Y$2-'Indicator Date hidden'!Z50)</f>
        <v>0</v>
      </c>
      <c r="Z49" s="25">
        <f>IF('Indicator Date hidden'!AA50="x","x",$Z$2-'Indicator Date hidden'!AA50)</f>
        <v>0</v>
      </c>
      <c r="AA49" s="25">
        <f>IF('Indicator Date hidden'!AB50="x","x",$AA$2-'Indicator Date hidden'!AB50)</f>
        <v>0</v>
      </c>
      <c r="AB49" s="25">
        <f>IF('Indicator Date hidden'!AC50="x","x",$AB$2-'Indicator Date hidden'!AC50)</f>
        <v>0</v>
      </c>
      <c r="AC49" s="25">
        <f>IF('Indicator Date hidden'!AD50="x","x",$AC$2-'Indicator Date hidden'!AD50)</f>
        <v>0</v>
      </c>
      <c r="AD49" s="25">
        <f>IF('Indicator Date hidden'!AE50="x","x",$AD$2-'Indicator Date hidden'!AE50)</f>
        <v>0</v>
      </c>
      <c r="AE49" s="25" t="str">
        <f>IF('Indicator Date hidden'!AF50="x","x",$AE$2-'Indicator Date hidden'!AF50)</f>
        <v>x</v>
      </c>
      <c r="AF49" s="25">
        <f>IF('Indicator Date hidden'!AG50="x","x",$AF$2-'Indicator Date hidden'!AG50)</f>
        <v>1</v>
      </c>
      <c r="AG49" s="25">
        <f>IF('Indicator Date hidden'!AH50="x","x",$AG$2-'Indicator Date hidden'!AH50)</f>
        <v>0</v>
      </c>
      <c r="AH49" s="25">
        <f>IF('Indicator Date hidden'!AI50="x","x",$AH$2-'Indicator Date hidden'!AI50)</f>
        <v>0</v>
      </c>
      <c r="AI49" s="25">
        <f>IF('Indicator Date hidden'!AJ50="x","x",$AI$2-'Indicator Date hidden'!AJ50)</f>
        <v>0</v>
      </c>
      <c r="AJ49" s="25" t="str">
        <f>IF('Indicator Date hidden'!AK50="x","x",$AJ$2-'Indicator Date hidden'!AK50)</f>
        <v>x</v>
      </c>
      <c r="AK49" s="25">
        <f>IF('Indicator Date hidden'!AL50="x","x",$AK$2-'Indicator Date hidden'!AL50)</f>
        <v>0</v>
      </c>
      <c r="AL49" s="25">
        <f>IF('Indicator Date hidden'!AM50="x","x",$AL$2-'Indicator Date hidden'!AM50)</f>
        <v>0</v>
      </c>
      <c r="AM49" s="25">
        <f>IF('Indicator Date hidden'!AN50="x","x",$AM$2-'Indicator Date hidden'!AN50)</f>
        <v>0</v>
      </c>
      <c r="AN49" s="25">
        <f>IF('Indicator Date hidden'!AO50="x","x",$AN$2-'Indicator Date hidden'!AO50)</f>
        <v>0</v>
      </c>
      <c r="AO49" s="25" t="str">
        <f>IF('Indicator Date hidden'!AP50="x","x",$AO$2-'Indicator Date hidden'!AP50)</f>
        <v>x</v>
      </c>
      <c r="AP49" s="25" t="str">
        <f>IF('Indicator Date hidden'!AQ50="x","x",$AP$2-'Indicator Date hidden'!AQ50)</f>
        <v>x</v>
      </c>
      <c r="AQ49" s="25">
        <f>IF('Indicator Date hidden'!AR50="x","x",$AQ$2-'Indicator Date hidden'!AR50)</f>
        <v>4</v>
      </c>
      <c r="AR49" s="25">
        <f>IF('Indicator Date hidden'!AS50="x","x",$AR$2-'Indicator Date hidden'!AS50)</f>
        <v>0</v>
      </c>
      <c r="AS49" s="25">
        <f>IF('Indicator Date hidden'!AT50="x","x",$AS$2-'Indicator Date hidden'!AT50)</f>
        <v>0</v>
      </c>
      <c r="AT49" s="25">
        <f>IF('Indicator Date hidden'!AU50="x","x",$AT$2-'Indicator Date hidden'!AU50)</f>
        <v>0</v>
      </c>
      <c r="AU49" s="25" t="str">
        <f>IF('Indicator Date hidden'!AV50="x","x",$AU$2-'Indicator Date hidden'!AV50)</f>
        <v>x</v>
      </c>
      <c r="AV49" s="25">
        <f>IF('Indicator Date hidden'!AW50="x","x",$AV$2-'Indicator Date hidden'!AW50)</f>
        <v>0</v>
      </c>
      <c r="AW49" s="25">
        <f>IF('Indicator Date hidden'!AX50="x","x",$AW$2-'Indicator Date hidden'!AX50)</f>
        <v>0</v>
      </c>
      <c r="AX49" s="25">
        <f>IF('Indicator Date hidden'!AY50="x","x",$AX$2-'Indicator Date hidden'!AY50)</f>
        <v>0</v>
      </c>
      <c r="AY49" s="25">
        <f>IF('Indicator Date hidden'!AZ50="x","x",$AY$2-'Indicator Date hidden'!AZ50)</f>
        <v>0</v>
      </c>
      <c r="AZ49" s="25">
        <f>IF('Indicator Date hidden'!BA50="x","x",$AZ$2-'Indicator Date hidden'!BA50)</f>
        <v>0</v>
      </c>
      <c r="BA49">
        <f t="shared" si="5"/>
        <v>19</v>
      </c>
      <c r="BB49" s="26">
        <f t="shared" si="6"/>
        <v>0.42222222222222222</v>
      </c>
      <c r="BC49">
        <f t="shared" si="7"/>
        <v>5</v>
      </c>
      <c r="BD49" s="26">
        <f t="shared" si="8"/>
        <v>1.4374188114485538</v>
      </c>
      <c r="BE49" s="28">
        <f t="shared" si="9"/>
        <v>0</v>
      </c>
    </row>
    <row r="50" spans="1:57" x14ac:dyDescent="0.35">
      <c r="A50" t="s">
        <v>9526</v>
      </c>
      <c r="B50" s="25">
        <f>IF('Indicator Date hidden'!C51="x","x",$B$2-'Indicator Date hidden'!C51)</f>
        <v>0</v>
      </c>
      <c r="C50" s="25">
        <f>IF('Indicator Date hidden'!D51="x","x",$C$2-'Indicator Date hidden'!D51)</f>
        <v>0</v>
      </c>
      <c r="D50" s="25">
        <f>IF('Indicator Date hidden'!E51="x","x",$D$2-'Indicator Date hidden'!E51)</f>
        <v>0</v>
      </c>
      <c r="E50" s="25">
        <f>IF('Indicator Date hidden'!F51="x","x",$E$2-'Indicator Date hidden'!F51)</f>
        <v>0</v>
      </c>
      <c r="F50" s="25">
        <f>IF('Indicator Date hidden'!G51="x","x",$F$2-'Indicator Date hidden'!G51)</f>
        <v>0</v>
      </c>
      <c r="G50" s="25">
        <f>IF('Indicator Date hidden'!H51="x","x",$G$2-'Indicator Date hidden'!H51)</f>
        <v>0</v>
      </c>
      <c r="H50" s="25">
        <f>IF('Indicator Date hidden'!I51="x","x",$H$2-'Indicator Date hidden'!I51)</f>
        <v>0</v>
      </c>
      <c r="I50" s="25">
        <f>IF('Indicator Date hidden'!J51="x","x",$I$2-'Indicator Date hidden'!J51)</f>
        <v>0</v>
      </c>
      <c r="J50" s="25">
        <f>IF('Indicator Date hidden'!K51="x","x",$J$2-'Indicator Date hidden'!K51)</f>
        <v>0</v>
      </c>
      <c r="K50" s="25">
        <f>IF('Indicator Date hidden'!L51="x","x",$K$2-'Indicator Date hidden'!L51)</f>
        <v>0</v>
      </c>
      <c r="L50" s="25">
        <f>IF('Indicator Date hidden'!M51="x","x",$L$2-'Indicator Date hidden'!M51)</f>
        <v>0</v>
      </c>
      <c r="M50" s="25">
        <f>IF('Indicator Date hidden'!N51="x","x",$M$2-'Indicator Date hidden'!N51)</f>
        <v>0</v>
      </c>
      <c r="N50" s="25">
        <f>IF('Indicator Date hidden'!O51="x","x",$N$2-'Indicator Date hidden'!O51)</f>
        <v>0</v>
      </c>
      <c r="O50" s="25">
        <f>IF('Indicator Date hidden'!P51="x","x",$O$2-'Indicator Date hidden'!P51)</f>
        <v>0</v>
      </c>
      <c r="P50" s="25">
        <f>IF('Indicator Date hidden'!Q51="x","x",$P$2-'Indicator Date hidden'!Q51)</f>
        <v>0</v>
      </c>
      <c r="Q50" s="25" t="str">
        <f>IF('Indicator Date hidden'!R51="x","x",$Q$2-'Indicator Date hidden'!R51)</f>
        <v>x</v>
      </c>
      <c r="R50" s="25">
        <f>IF('Indicator Date hidden'!S51="x","x",$R$2-'Indicator Date hidden'!S51)</f>
        <v>0</v>
      </c>
      <c r="S50" s="25">
        <f>IF('Indicator Date hidden'!T51="x","x",$S$2-'Indicator Date hidden'!T51)</f>
        <v>0</v>
      </c>
      <c r="T50" s="25">
        <f>IF('Indicator Date hidden'!U51="x","x",$T$2-'Indicator Date hidden'!U51)</f>
        <v>0</v>
      </c>
      <c r="U50" s="25">
        <f>IF('Indicator Date hidden'!V51="x","x",$U$2-'Indicator Date hidden'!V51)</f>
        <v>0</v>
      </c>
      <c r="V50" s="25">
        <f>IF('Indicator Date hidden'!W51="x","x",$V$2-'Indicator Date hidden'!W51)</f>
        <v>0</v>
      </c>
      <c r="W50" s="25" t="str">
        <f>IF('Indicator Date hidden'!X51="x","x",$W$2-'Indicator Date hidden'!X51)</f>
        <v>x</v>
      </c>
      <c r="X50" s="25">
        <f>IF('Indicator Date hidden'!Y51="x","x",$X$2-'Indicator Date hidden'!Y51)</f>
        <v>3</v>
      </c>
      <c r="Y50" s="25">
        <f>IF('Indicator Date hidden'!Z51="x","x",$Y$2-'Indicator Date hidden'!Z51)</f>
        <v>0</v>
      </c>
      <c r="Z50" s="25">
        <f>IF('Indicator Date hidden'!AA51="x","x",$Z$2-'Indicator Date hidden'!AA51)</f>
        <v>0</v>
      </c>
      <c r="AA50" s="25" t="str">
        <f>IF('Indicator Date hidden'!AB51="x","x",$AA$2-'Indicator Date hidden'!AB51)</f>
        <v>x</v>
      </c>
      <c r="AB50" s="25">
        <f>IF('Indicator Date hidden'!AC51="x","x",$AB$2-'Indicator Date hidden'!AC51)</f>
        <v>0</v>
      </c>
      <c r="AC50" s="25">
        <f>IF('Indicator Date hidden'!AD51="x","x",$AC$2-'Indicator Date hidden'!AD51)</f>
        <v>0</v>
      </c>
      <c r="AD50" s="25" t="str">
        <f>IF('Indicator Date hidden'!AE51="x","x",$AD$2-'Indicator Date hidden'!AE51)</f>
        <v>x</v>
      </c>
      <c r="AE50" s="25" t="str">
        <f>IF('Indicator Date hidden'!AF51="x","x",$AE$2-'Indicator Date hidden'!AF51)</f>
        <v>x</v>
      </c>
      <c r="AF50" s="25" t="str">
        <f>IF('Indicator Date hidden'!AG51="x","x",$AF$2-'Indicator Date hidden'!AG51)</f>
        <v>x</v>
      </c>
      <c r="AG50" s="25">
        <f>IF('Indicator Date hidden'!AH51="x","x",$AG$2-'Indicator Date hidden'!AH51)</f>
        <v>0</v>
      </c>
      <c r="AH50" s="25">
        <f>IF('Indicator Date hidden'!AI51="x","x",$AH$2-'Indicator Date hidden'!AI51)</f>
        <v>0</v>
      </c>
      <c r="AI50" s="25">
        <f>IF('Indicator Date hidden'!AJ51="x","x",$AI$2-'Indicator Date hidden'!AJ51)</f>
        <v>0</v>
      </c>
      <c r="AJ50" s="25" t="str">
        <f>IF('Indicator Date hidden'!AK51="x","x",$AJ$2-'Indicator Date hidden'!AK51)</f>
        <v>x</v>
      </c>
      <c r="AK50" s="25">
        <f>IF('Indicator Date hidden'!AL51="x","x",$AK$2-'Indicator Date hidden'!AL51)</f>
        <v>1</v>
      </c>
      <c r="AL50" s="25">
        <f>IF('Indicator Date hidden'!AM51="x","x",$AL$2-'Indicator Date hidden'!AM51)</f>
        <v>0</v>
      </c>
      <c r="AM50" s="25">
        <f>IF('Indicator Date hidden'!AN51="x","x",$AM$2-'Indicator Date hidden'!AN51)</f>
        <v>0</v>
      </c>
      <c r="AN50" s="25">
        <f>IF('Indicator Date hidden'!AO51="x","x",$AN$2-'Indicator Date hidden'!AO51)</f>
        <v>0</v>
      </c>
      <c r="AO50" s="25" t="str">
        <f>IF('Indicator Date hidden'!AP51="x","x",$AO$2-'Indicator Date hidden'!AP51)</f>
        <v>x</v>
      </c>
      <c r="AP50" s="25" t="str">
        <f>IF('Indicator Date hidden'!AQ51="x","x",$AP$2-'Indicator Date hidden'!AQ51)</f>
        <v>x</v>
      </c>
      <c r="AQ50" s="25" t="str">
        <f>IF('Indicator Date hidden'!AR51="x","x",$AQ$2-'Indicator Date hidden'!AR51)</f>
        <v>x</v>
      </c>
      <c r="AR50" s="25">
        <f>IF('Indicator Date hidden'!AS51="x","x",$AR$2-'Indicator Date hidden'!AS51)</f>
        <v>0</v>
      </c>
      <c r="AS50" s="25">
        <f>IF('Indicator Date hidden'!AT51="x","x",$AS$2-'Indicator Date hidden'!AT51)</f>
        <v>0</v>
      </c>
      <c r="AT50" s="25">
        <f>IF('Indicator Date hidden'!AU51="x","x",$AT$2-'Indicator Date hidden'!AU51)</f>
        <v>0</v>
      </c>
      <c r="AU50" s="25" t="str">
        <f>IF('Indicator Date hidden'!AV51="x","x",$AU$2-'Indicator Date hidden'!AV51)</f>
        <v>x</v>
      </c>
      <c r="AV50" s="25">
        <f>IF('Indicator Date hidden'!AW51="x","x",$AV$2-'Indicator Date hidden'!AW51)</f>
        <v>0</v>
      </c>
      <c r="AW50" s="25">
        <f>IF('Indicator Date hidden'!AX51="x","x",$AW$2-'Indicator Date hidden'!AX51)</f>
        <v>0</v>
      </c>
      <c r="AX50" s="25">
        <f>IF('Indicator Date hidden'!AY51="x","x",$AX$2-'Indicator Date hidden'!AY51)</f>
        <v>0</v>
      </c>
      <c r="AY50" s="25">
        <f>IF('Indicator Date hidden'!AZ51="x","x",$AY$2-'Indicator Date hidden'!AZ51)</f>
        <v>8</v>
      </c>
      <c r="AZ50" s="25">
        <f>IF('Indicator Date hidden'!BA51="x","x",$AZ$2-'Indicator Date hidden'!BA51)</f>
        <v>8</v>
      </c>
      <c r="BA50">
        <f t="shared" si="5"/>
        <v>20</v>
      </c>
      <c r="BB50" s="26">
        <f t="shared" si="6"/>
        <v>0.5</v>
      </c>
      <c r="BC50">
        <f t="shared" si="7"/>
        <v>4</v>
      </c>
      <c r="BD50" s="26">
        <f t="shared" si="8"/>
        <v>1.7888543819998317</v>
      </c>
      <c r="BE50" s="28">
        <f t="shared" si="9"/>
        <v>0</v>
      </c>
    </row>
    <row r="51" spans="1:57" x14ac:dyDescent="0.35">
      <c r="A51" t="s">
        <v>9529</v>
      </c>
      <c r="B51" s="25">
        <f>IF('Indicator Date hidden'!C52="x","x",$B$2-'Indicator Date hidden'!C52)</f>
        <v>0</v>
      </c>
      <c r="C51" s="25">
        <f>IF('Indicator Date hidden'!D52="x","x",$C$2-'Indicator Date hidden'!D52)</f>
        <v>0</v>
      </c>
      <c r="D51" s="25">
        <f>IF('Indicator Date hidden'!E52="x","x",$D$2-'Indicator Date hidden'!E52)</f>
        <v>0</v>
      </c>
      <c r="E51" s="25">
        <f>IF('Indicator Date hidden'!F52="x","x",$E$2-'Indicator Date hidden'!F52)</f>
        <v>0</v>
      </c>
      <c r="F51" s="25">
        <f>IF('Indicator Date hidden'!G52="x","x",$F$2-'Indicator Date hidden'!G52)</f>
        <v>0</v>
      </c>
      <c r="G51" s="25">
        <f>IF('Indicator Date hidden'!H52="x","x",$G$2-'Indicator Date hidden'!H52)</f>
        <v>0</v>
      </c>
      <c r="H51" s="25">
        <f>IF('Indicator Date hidden'!I52="x","x",$H$2-'Indicator Date hidden'!I52)</f>
        <v>0</v>
      </c>
      <c r="I51" s="25">
        <f>IF('Indicator Date hidden'!J52="x","x",$I$2-'Indicator Date hidden'!J52)</f>
        <v>0</v>
      </c>
      <c r="J51" s="25">
        <f>IF('Indicator Date hidden'!K52="x","x",$J$2-'Indicator Date hidden'!K52)</f>
        <v>0</v>
      </c>
      <c r="K51" s="25">
        <f>IF('Indicator Date hidden'!L52="x","x",$K$2-'Indicator Date hidden'!L52)</f>
        <v>0</v>
      </c>
      <c r="L51" s="25">
        <f>IF('Indicator Date hidden'!M52="x","x",$L$2-'Indicator Date hidden'!M52)</f>
        <v>0</v>
      </c>
      <c r="M51" s="25">
        <f>IF('Indicator Date hidden'!N52="x","x",$M$2-'Indicator Date hidden'!N52)</f>
        <v>0</v>
      </c>
      <c r="N51" s="25">
        <f>IF('Indicator Date hidden'!O52="x","x",$N$2-'Indicator Date hidden'!O52)</f>
        <v>0</v>
      </c>
      <c r="O51" s="25">
        <f>IF('Indicator Date hidden'!P52="x","x",$O$2-'Indicator Date hidden'!P52)</f>
        <v>0</v>
      </c>
      <c r="P51" s="25">
        <f>IF('Indicator Date hidden'!Q52="x","x",$P$2-'Indicator Date hidden'!Q52)</f>
        <v>0</v>
      </c>
      <c r="Q51" s="25">
        <f>IF('Indicator Date hidden'!R52="x","x",$Q$2-'Indicator Date hidden'!R52)</f>
        <v>1</v>
      </c>
      <c r="R51" s="25">
        <f>IF('Indicator Date hidden'!S52="x","x",$R$2-'Indicator Date hidden'!S52)</f>
        <v>0</v>
      </c>
      <c r="S51" s="25">
        <f>IF('Indicator Date hidden'!T52="x","x",$S$2-'Indicator Date hidden'!T52)</f>
        <v>0</v>
      </c>
      <c r="T51" s="25">
        <f>IF('Indicator Date hidden'!U52="x","x",$T$2-'Indicator Date hidden'!U52)</f>
        <v>0</v>
      </c>
      <c r="U51" s="25">
        <f>IF('Indicator Date hidden'!V52="x","x",$U$2-'Indicator Date hidden'!V52)</f>
        <v>0</v>
      </c>
      <c r="V51" s="25">
        <f>IF('Indicator Date hidden'!W52="x","x",$V$2-'Indicator Date hidden'!W52)</f>
        <v>0</v>
      </c>
      <c r="W51" s="25">
        <f>IF('Indicator Date hidden'!X52="x","x",$W$2-'Indicator Date hidden'!X52)</f>
        <v>1</v>
      </c>
      <c r="X51" s="25">
        <f>IF('Indicator Date hidden'!Y52="x","x",$X$2-'Indicator Date hidden'!Y52)</f>
        <v>2</v>
      </c>
      <c r="Y51" s="25">
        <f>IF('Indicator Date hidden'!Z52="x","x",$Y$2-'Indicator Date hidden'!Z52)</f>
        <v>0</v>
      </c>
      <c r="Z51" s="25">
        <f>IF('Indicator Date hidden'!AA52="x","x",$Z$2-'Indicator Date hidden'!AA52)</f>
        <v>0</v>
      </c>
      <c r="AA51" s="25">
        <f>IF('Indicator Date hidden'!AB52="x","x",$AA$2-'Indicator Date hidden'!AB52)</f>
        <v>0</v>
      </c>
      <c r="AB51" s="25">
        <f>IF('Indicator Date hidden'!AC52="x","x",$AB$2-'Indicator Date hidden'!AC52)</f>
        <v>0</v>
      </c>
      <c r="AC51" s="25">
        <f>IF('Indicator Date hidden'!AD52="x","x",$AC$2-'Indicator Date hidden'!AD52)</f>
        <v>0</v>
      </c>
      <c r="AD51" s="25">
        <f>IF('Indicator Date hidden'!AE52="x","x",$AD$2-'Indicator Date hidden'!AE52)</f>
        <v>0</v>
      </c>
      <c r="AE51" s="25">
        <f>IF('Indicator Date hidden'!AF52="x","x",$AE$2-'Indicator Date hidden'!AF52)</f>
        <v>0</v>
      </c>
      <c r="AF51" s="25">
        <f>IF('Indicator Date hidden'!AG52="x","x",$AF$2-'Indicator Date hidden'!AG52)</f>
        <v>0</v>
      </c>
      <c r="AG51" s="25">
        <f>IF('Indicator Date hidden'!AH52="x","x",$AG$2-'Indicator Date hidden'!AH52)</f>
        <v>0</v>
      </c>
      <c r="AH51" s="25">
        <f>IF('Indicator Date hidden'!AI52="x","x",$AH$2-'Indicator Date hidden'!AI52)</f>
        <v>0</v>
      </c>
      <c r="AI51" s="25">
        <f>IF('Indicator Date hidden'!AJ52="x","x",$AI$2-'Indicator Date hidden'!AJ52)</f>
        <v>0</v>
      </c>
      <c r="AJ51" s="25" t="str">
        <f>IF('Indicator Date hidden'!AK52="x","x",$AJ$2-'Indicator Date hidden'!AK52)</f>
        <v>x</v>
      </c>
      <c r="AK51" s="25">
        <f>IF('Indicator Date hidden'!AL52="x","x",$AK$2-'Indicator Date hidden'!AL52)</f>
        <v>1</v>
      </c>
      <c r="AL51" s="25">
        <f>IF('Indicator Date hidden'!AM52="x","x",$AL$2-'Indicator Date hidden'!AM52)</f>
        <v>0</v>
      </c>
      <c r="AM51" s="25">
        <f>IF('Indicator Date hidden'!AN52="x","x",$AM$2-'Indicator Date hidden'!AN52)</f>
        <v>0</v>
      </c>
      <c r="AN51" s="25">
        <f>IF('Indicator Date hidden'!AO52="x","x",$AN$2-'Indicator Date hidden'!AO52)</f>
        <v>0</v>
      </c>
      <c r="AO51" s="25">
        <f>IF('Indicator Date hidden'!AP52="x","x",$AO$2-'Indicator Date hidden'!AP52)</f>
        <v>0</v>
      </c>
      <c r="AP51" s="25">
        <f>IF('Indicator Date hidden'!AQ52="x","x",$AP$2-'Indicator Date hidden'!AQ52)</f>
        <v>0</v>
      </c>
      <c r="AQ51" s="25">
        <f>IF('Indicator Date hidden'!AR52="x","x",$AQ$2-'Indicator Date hidden'!AR52)</f>
        <v>0</v>
      </c>
      <c r="AR51" s="25">
        <f>IF('Indicator Date hidden'!AS52="x","x",$AR$2-'Indicator Date hidden'!AS52)</f>
        <v>0</v>
      </c>
      <c r="AS51" s="25">
        <f>IF('Indicator Date hidden'!AT52="x","x",$AS$2-'Indicator Date hidden'!AT52)</f>
        <v>0</v>
      </c>
      <c r="AT51" s="25">
        <f>IF('Indicator Date hidden'!AU52="x","x",$AT$2-'Indicator Date hidden'!AU52)</f>
        <v>0</v>
      </c>
      <c r="AU51" s="25">
        <f>IF('Indicator Date hidden'!AV52="x","x",$AU$2-'Indicator Date hidden'!AV52)</f>
        <v>1</v>
      </c>
      <c r="AV51" s="25">
        <f>IF('Indicator Date hidden'!AW52="x","x",$AV$2-'Indicator Date hidden'!AW52)</f>
        <v>0</v>
      </c>
      <c r="AW51" s="25">
        <f>IF('Indicator Date hidden'!AX52="x","x",$AW$2-'Indicator Date hidden'!AX52)</f>
        <v>0</v>
      </c>
      <c r="AX51" s="25">
        <f>IF('Indicator Date hidden'!AY52="x","x",$AX$2-'Indicator Date hidden'!AY52)</f>
        <v>0</v>
      </c>
      <c r="AY51" s="25">
        <f>IF('Indicator Date hidden'!AZ52="x","x",$AY$2-'Indicator Date hidden'!AZ52)</f>
        <v>0</v>
      </c>
      <c r="AZ51" s="25">
        <f>IF('Indicator Date hidden'!BA52="x","x",$AZ$2-'Indicator Date hidden'!BA52)</f>
        <v>0</v>
      </c>
      <c r="BA51">
        <f t="shared" si="5"/>
        <v>6</v>
      </c>
      <c r="BB51" s="26">
        <f t="shared" si="6"/>
        <v>0.12</v>
      </c>
      <c r="BC51">
        <f t="shared" si="7"/>
        <v>5</v>
      </c>
      <c r="BD51" s="26">
        <f t="shared" si="8"/>
        <v>0.38157568056677826</v>
      </c>
      <c r="BE51" s="28">
        <f t="shared" si="9"/>
        <v>0</v>
      </c>
    </row>
    <row r="52" spans="1:57" x14ac:dyDescent="0.35">
      <c r="A52" t="s">
        <v>9531</v>
      </c>
      <c r="B52" s="25">
        <f>IF('Indicator Date hidden'!C53="x","x",$B$2-'Indicator Date hidden'!C53)</f>
        <v>0</v>
      </c>
      <c r="C52" s="25">
        <f>IF('Indicator Date hidden'!D53="x","x",$C$2-'Indicator Date hidden'!D53)</f>
        <v>0</v>
      </c>
      <c r="D52" s="25">
        <f>IF('Indicator Date hidden'!E53="x","x",$D$2-'Indicator Date hidden'!E53)</f>
        <v>0</v>
      </c>
      <c r="E52" s="25">
        <f>IF('Indicator Date hidden'!F53="x","x",$E$2-'Indicator Date hidden'!F53)</f>
        <v>0</v>
      </c>
      <c r="F52" s="25">
        <f>IF('Indicator Date hidden'!G53="x","x",$F$2-'Indicator Date hidden'!G53)</f>
        <v>0</v>
      </c>
      <c r="G52" s="25">
        <f>IF('Indicator Date hidden'!H53="x","x",$G$2-'Indicator Date hidden'!H53)</f>
        <v>0</v>
      </c>
      <c r="H52" s="25">
        <f>IF('Indicator Date hidden'!I53="x","x",$H$2-'Indicator Date hidden'!I53)</f>
        <v>0</v>
      </c>
      <c r="I52" s="25">
        <f>IF('Indicator Date hidden'!J53="x","x",$I$2-'Indicator Date hidden'!J53)</f>
        <v>0</v>
      </c>
      <c r="J52" s="25">
        <f>IF('Indicator Date hidden'!K53="x","x",$J$2-'Indicator Date hidden'!K53)</f>
        <v>0</v>
      </c>
      <c r="K52" s="25">
        <f>IF('Indicator Date hidden'!L53="x","x",$K$2-'Indicator Date hidden'!L53)</f>
        <v>0</v>
      </c>
      <c r="L52" s="25">
        <f>IF('Indicator Date hidden'!M53="x","x",$L$2-'Indicator Date hidden'!M53)</f>
        <v>0</v>
      </c>
      <c r="M52" s="25">
        <f>IF('Indicator Date hidden'!N53="x","x",$M$2-'Indicator Date hidden'!N53)</f>
        <v>0</v>
      </c>
      <c r="N52" s="25">
        <f>IF('Indicator Date hidden'!O53="x","x",$N$2-'Indicator Date hidden'!O53)</f>
        <v>0</v>
      </c>
      <c r="O52" s="25">
        <f>IF('Indicator Date hidden'!P53="x","x",$O$2-'Indicator Date hidden'!P53)</f>
        <v>0</v>
      </c>
      <c r="P52" s="25">
        <f>IF('Indicator Date hidden'!Q53="x","x",$P$2-'Indicator Date hidden'!Q53)</f>
        <v>0</v>
      </c>
      <c r="Q52" s="25">
        <f>IF('Indicator Date hidden'!R53="x","x",$Q$2-'Indicator Date hidden'!R53)</f>
        <v>0</v>
      </c>
      <c r="R52" s="25">
        <f>IF('Indicator Date hidden'!S53="x","x",$R$2-'Indicator Date hidden'!S53)</f>
        <v>0</v>
      </c>
      <c r="S52" s="25">
        <f>IF('Indicator Date hidden'!T53="x","x",$S$2-'Indicator Date hidden'!T53)</f>
        <v>0</v>
      </c>
      <c r="T52" s="25">
        <f>IF('Indicator Date hidden'!U53="x","x",$T$2-'Indicator Date hidden'!U53)</f>
        <v>0</v>
      </c>
      <c r="U52" s="25">
        <f>IF('Indicator Date hidden'!V53="x","x",$U$2-'Indicator Date hidden'!V53)</f>
        <v>0</v>
      </c>
      <c r="V52" s="25">
        <f>IF('Indicator Date hidden'!W53="x","x",$V$2-'Indicator Date hidden'!W53)</f>
        <v>0</v>
      </c>
      <c r="W52" s="25">
        <f>IF('Indicator Date hidden'!X53="x","x",$W$2-'Indicator Date hidden'!X53)</f>
        <v>2</v>
      </c>
      <c r="X52" s="25">
        <f>IF('Indicator Date hidden'!Y53="x","x",$X$2-'Indicator Date hidden'!Y53)</f>
        <v>3</v>
      </c>
      <c r="Y52" s="25">
        <f>IF('Indicator Date hidden'!Z53="x","x",$Y$2-'Indicator Date hidden'!Z53)</f>
        <v>0</v>
      </c>
      <c r="Z52" s="25">
        <f>IF('Indicator Date hidden'!AA53="x","x",$Z$2-'Indicator Date hidden'!AA53)</f>
        <v>0</v>
      </c>
      <c r="AA52" s="25">
        <f>IF('Indicator Date hidden'!AB53="x","x",$AA$2-'Indicator Date hidden'!AB53)</f>
        <v>0</v>
      </c>
      <c r="AB52" s="25">
        <f>IF('Indicator Date hidden'!AC53="x","x",$AB$2-'Indicator Date hidden'!AC53)</f>
        <v>0</v>
      </c>
      <c r="AC52" s="25">
        <f>IF('Indicator Date hidden'!AD53="x","x",$AC$2-'Indicator Date hidden'!AD53)</f>
        <v>0</v>
      </c>
      <c r="AD52" s="25">
        <f>IF('Indicator Date hidden'!AE53="x","x",$AD$2-'Indicator Date hidden'!AE53)</f>
        <v>0</v>
      </c>
      <c r="AE52" s="25">
        <f>IF('Indicator Date hidden'!AF53="x","x",$AE$2-'Indicator Date hidden'!AF53)</f>
        <v>0</v>
      </c>
      <c r="AF52" s="25">
        <f>IF('Indicator Date hidden'!AG53="x","x",$AF$2-'Indicator Date hidden'!AG53)</f>
        <v>0</v>
      </c>
      <c r="AG52" s="25">
        <f>IF('Indicator Date hidden'!AH53="x","x",$AG$2-'Indicator Date hidden'!AH53)</f>
        <v>0</v>
      </c>
      <c r="AH52" s="25">
        <f>IF('Indicator Date hidden'!AI53="x","x",$AH$2-'Indicator Date hidden'!AI53)</f>
        <v>0</v>
      </c>
      <c r="AI52" s="25">
        <f>IF('Indicator Date hidden'!AJ53="x","x",$AI$2-'Indicator Date hidden'!AJ53)</f>
        <v>0</v>
      </c>
      <c r="AJ52" s="25" t="str">
        <f>IF('Indicator Date hidden'!AK53="x","x",$AJ$2-'Indicator Date hidden'!AK53)</f>
        <v>x</v>
      </c>
      <c r="AK52" s="25">
        <f>IF('Indicator Date hidden'!AL53="x","x",$AK$2-'Indicator Date hidden'!AL53)</f>
        <v>1</v>
      </c>
      <c r="AL52" s="25">
        <f>IF('Indicator Date hidden'!AM53="x","x",$AL$2-'Indicator Date hidden'!AM53)</f>
        <v>0</v>
      </c>
      <c r="AM52" s="25">
        <f>IF('Indicator Date hidden'!AN53="x","x",$AM$2-'Indicator Date hidden'!AN53)</f>
        <v>0</v>
      </c>
      <c r="AN52" s="25">
        <f>IF('Indicator Date hidden'!AO53="x","x",$AN$2-'Indicator Date hidden'!AO53)</f>
        <v>0</v>
      </c>
      <c r="AO52" s="25">
        <f>IF('Indicator Date hidden'!AP53="x","x",$AO$2-'Indicator Date hidden'!AP53)</f>
        <v>0</v>
      </c>
      <c r="AP52" s="25">
        <f>IF('Indicator Date hidden'!AQ53="x","x",$AP$2-'Indicator Date hidden'!AQ53)</f>
        <v>0</v>
      </c>
      <c r="AQ52" s="25">
        <f>IF('Indicator Date hidden'!AR53="x","x",$AQ$2-'Indicator Date hidden'!AR53)</f>
        <v>0</v>
      </c>
      <c r="AR52" s="25">
        <f>IF('Indicator Date hidden'!AS53="x","x",$AR$2-'Indicator Date hidden'!AS53)</f>
        <v>0</v>
      </c>
      <c r="AS52" s="25">
        <f>IF('Indicator Date hidden'!AT53="x","x",$AS$2-'Indicator Date hidden'!AT53)</f>
        <v>0</v>
      </c>
      <c r="AT52" s="25">
        <f>IF('Indicator Date hidden'!AU53="x","x",$AT$2-'Indicator Date hidden'!AU53)</f>
        <v>0</v>
      </c>
      <c r="AU52" s="25">
        <f>IF('Indicator Date hidden'!AV53="x","x",$AU$2-'Indicator Date hidden'!AV53)</f>
        <v>1</v>
      </c>
      <c r="AV52" s="25">
        <f>IF('Indicator Date hidden'!AW53="x","x",$AV$2-'Indicator Date hidden'!AW53)</f>
        <v>0</v>
      </c>
      <c r="AW52" s="25">
        <f>IF('Indicator Date hidden'!AX53="x","x",$AW$2-'Indicator Date hidden'!AX53)</f>
        <v>0</v>
      </c>
      <c r="AX52" s="25">
        <f>IF('Indicator Date hidden'!AY53="x","x",$AX$2-'Indicator Date hidden'!AY53)</f>
        <v>0</v>
      </c>
      <c r="AY52" s="25">
        <f>IF('Indicator Date hidden'!AZ53="x","x",$AY$2-'Indicator Date hidden'!AZ53)</f>
        <v>0</v>
      </c>
      <c r="AZ52" s="25">
        <f>IF('Indicator Date hidden'!BA53="x","x",$AZ$2-'Indicator Date hidden'!BA53)</f>
        <v>0</v>
      </c>
      <c r="BA52">
        <f t="shared" si="5"/>
        <v>7</v>
      </c>
      <c r="BB52" s="26">
        <f t="shared" si="6"/>
        <v>0.14000000000000001</v>
      </c>
      <c r="BC52">
        <f t="shared" si="7"/>
        <v>4</v>
      </c>
      <c r="BD52" s="26">
        <f t="shared" si="8"/>
        <v>0.52952809179494909</v>
      </c>
      <c r="BE52" s="28">
        <f t="shared" si="9"/>
        <v>0</v>
      </c>
    </row>
    <row r="53" spans="1:57" x14ac:dyDescent="0.35">
      <c r="A53" t="s">
        <v>9532</v>
      </c>
      <c r="B53" s="25">
        <f>IF('Indicator Date hidden'!C54="x","x",$B$2-'Indicator Date hidden'!C54)</f>
        <v>0</v>
      </c>
      <c r="C53" s="25">
        <f>IF('Indicator Date hidden'!D54="x","x",$C$2-'Indicator Date hidden'!D54)</f>
        <v>0</v>
      </c>
      <c r="D53" s="25">
        <f>IF('Indicator Date hidden'!E54="x","x",$D$2-'Indicator Date hidden'!E54)</f>
        <v>0</v>
      </c>
      <c r="E53" s="25">
        <f>IF('Indicator Date hidden'!F54="x","x",$E$2-'Indicator Date hidden'!F54)</f>
        <v>0</v>
      </c>
      <c r="F53" s="25">
        <f>IF('Indicator Date hidden'!G54="x","x",$F$2-'Indicator Date hidden'!G54)</f>
        <v>0</v>
      </c>
      <c r="G53" s="25">
        <f>IF('Indicator Date hidden'!H54="x","x",$G$2-'Indicator Date hidden'!H54)</f>
        <v>0</v>
      </c>
      <c r="H53" s="25">
        <f>IF('Indicator Date hidden'!I54="x","x",$H$2-'Indicator Date hidden'!I54)</f>
        <v>0</v>
      </c>
      <c r="I53" s="25">
        <f>IF('Indicator Date hidden'!J54="x","x",$I$2-'Indicator Date hidden'!J54)</f>
        <v>0</v>
      </c>
      <c r="J53" s="25">
        <f>IF('Indicator Date hidden'!K54="x","x",$J$2-'Indicator Date hidden'!K54)</f>
        <v>0</v>
      </c>
      <c r="K53" s="25">
        <f>IF('Indicator Date hidden'!L54="x","x",$K$2-'Indicator Date hidden'!L54)</f>
        <v>0</v>
      </c>
      <c r="L53" s="25">
        <f>IF('Indicator Date hidden'!M54="x","x",$L$2-'Indicator Date hidden'!M54)</f>
        <v>0</v>
      </c>
      <c r="M53" s="25">
        <f>IF('Indicator Date hidden'!N54="x","x",$M$2-'Indicator Date hidden'!N54)</f>
        <v>0</v>
      </c>
      <c r="N53" s="25">
        <f>IF('Indicator Date hidden'!O54="x","x",$N$2-'Indicator Date hidden'!O54)</f>
        <v>0</v>
      </c>
      <c r="O53" s="25">
        <f>IF('Indicator Date hidden'!P54="x","x",$O$2-'Indicator Date hidden'!P54)</f>
        <v>0</v>
      </c>
      <c r="P53" s="25">
        <f>IF('Indicator Date hidden'!Q54="x","x",$P$2-'Indicator Date hidden'!Q54)</f>
        <v>0</v>
      </c>
      <c r="Q53" s="25">
        <f>IF('Indicator Date hidden'!R54="x","x",$Q$2-'Indicator Date hidden'!R54)</f>
        <v>0</v>
      </c>
      <c r="R53" s="25">
        <f>IF('Indicator Date hidden'!S54="x","x",$R$2-'Indicator Date hidden'!S54)</f>
        <v>0</v>
      </c>
      <c r="S53" s="25">
        <f>IF('Indicator Date hidden'!T54="x","x",$S$2-'Indicator Date hidden'!T54)</f>
        <v>0</v>
      </c>
      <c r="T53" s="25">
        <f>IF('Indicator Date hidden'!U54="x","x",$T$2-'Indicator Date hidden'!U54)</f>
        <v>0</v>
      </c>
      <c r="U53" s="25">
        <f>IF('Indicator Date hidden'!V54="x","x",$U$2-'Indicator Date hidden'!V54)</f>
        <v>0</v>
      </c>
      <c r="V53" s="25">
        <f>IF('Indicator Date hidden'!W54="x","x",$V$2-'Indicator Date hidden'!W54)</f>
        <v>0</v>
      </c>
      <c r="W53" s="25">
        <f>IF('Indicator Date hidden'!X54="x","x",$W$2-'Indicator Date hidden'!X54)</f>
        <v>0</v>
      </c>
      <c r="X53" s="25">
        <f>IF('Indicator Date hidden'!Y54="x","x",$X$2-'Indicator Date hidden'!Y54)</f>
        <v>4</v>
      </c>
      <c r="Y53" s="25">
        <f>IF('Indicator Date hidden'!Z54="x","x",$Y$2-'Indicator Date hidden'!Z54)</f>
        <v>0</v>
      </c>
      <c r="Z53" s="25">
        <f>IF('Indicator Date hidden'!AA54="x","x",$Z$2-'Indicator Date hidden'!AA54)</f>
        <v>0</v>
      </c>
      <c r="AA53" s="25">
        <f>IF('Indicator Date hidden'!AB54="x","x",$AA$2-'Indicator Date hidden'!AB54)</f>
        <v>0</v>
      </c>
      <c r="AB53" s="25">
        <f>IF('Indicator Date hidden'!AC54="x","x",$AB$2-'Indicator Date hidden'!AC54)</f>
        <v>0</v>
      </c>
      <c r="AC53" s="25">
        <f>IF('Indicator Date hidden'!AD54="x","x",$AC$2-'Indicator Date hidden'!AD54)</f>
        <v>0</v>
      </c>
      <c r="AD53" s="25" t="str">
        <f>IF('Indicator Date hidden'!AE54="x","x",$AD$2-'Indicator Date hidden'!AE54)</f>
        <v>x</v>
      </c>
      <c r="AE53" s="25">
        <f>IF('Indicator Date hidden'!AF54="x","x",$AE$2-'Indicator Date hidden'!AF54)</f>
        <v>0</v>
      </c>
      <c r="AF53" s="25">
        <f>IF('Indicator Date hidden'!AG54="x","x",$AF$2-'Indicator Date hidden'!AG54)</f>
        <v>5</v>
      </c>
      <c r="AG53" s="25">
        <f>IF('Indicator Date hidden'!AH54="x","x",$AG$2-'Indicator Date hidden'!AH54)</f>
        <v>0</v>
      </c>
      <c r="AH53" s="25">
        <f>IF('Indicator Date hidden'!AI54="x","x",$AH$2-'Indicator Date hidden'!AI54)</f>
        <v>0</v>
      </c>
      <c r="AI53" s="25">
        <f>IF('Indicator Date hidden'!AJ54="x","x",$AI$2-'Indicator Date hidden'!AJ54)</f>
        <v>0</v>
      </c>
      <c r="AJ53" s="25">
        <f>IF('Indicator Date hidden'!AK54="x","x",$AJ$2-'Indicator Date hidden'!AK54)</f>
        <v>1</v>
      </c>
      <c r="AK53" s="25">
        <f>IF('Indicator Date hidden'!AL54="x","x",$AK$2-'Indicator Date hidden'!AL54)</f>
        <v>0</v>
      </c>
      <c r="AL53" s="25">
        <f>IF('Indicator Date hidden'!AM54="x","x",$AL$2-'Indicator Date hidden'!AM54)</f>
        <v>0</v>
      </c>
      <c r="AM53" s="25">
        <f>IF('Indicator Date hidden'!AN54="x","x",$AM$2-'Indicator Date hidden'!AN54)</f>
        <v>0</v>
      </c>
      <c r="AN53" s="25">
        <f>IF('Indicator Date hidden'!AO54="x","x",$AN$2-'Indicator Date hidden'!AO54)</f>
        <v>0</v>
      </c>
      <c r="AO53" s="25">
        <f>IF('Indicator Date hidden'!AP54="x","x",$AO$2-'Indicator Date hidden'!AP54)</f>
        <v>0</v>
      </c>
      <c r="AP53" s="25">
        <f>IF('Indicator Date hidden'!AQ54="x","x",$AP$2-'Indicator Date hidden'!AQ54)</f>
        <v>0</v>
      </c>
      <c r="AQ53" s="25">
        <f>IF('Indicator Date hidden'!AR54="x","x",$AQ$2-'Indicator Date hidden'!AR54)</f>
        <v>0</v>
      </c>
      <c r="AR53" s="25">
        <f>IF('Indicator Date hidden'!AS54="x","x",$AR$2-'Indicator Date hidden'!AS54)</f>
        <v>0</v>
      </c>
      <c r="AS53" s="25">
        <f>IF('Indicator Date hidden'!AT54="x","x",$AS$2-'Indicator Date hidden'!AT54)</f>
        <v>0</v>
      </c>
      <c r="AT53" s="25">
        <f>IF('Indicator Date hidden'!AU54="x","x",$AT$2-'Indicator Date hidden'!AU54)</f>
        <v>0</v>
      </c>
      <c r="AU53" s="25">
        <f>IF('Indicator Date hidden'!AV54="x","x",$AU$2-'Indicator Date hidden'!AV54)</f>
        <v>1</v>
      </c>
      <c r="AV53" s="25">
        <f>IF('Indicator Date hidden'!AW54="x","x",$AV$2-'Indicator Date hidden'!AW54)</f>
        <v>0</v>
      </c>
      <c r="AW53" s="25">
        <f>IF('Indicator Date hidden'!AX54="x","x",$AW$2-'Indicator Date hidden'!AX54)</f>
        <v>0</v>
      </c>
      <c r="AX53" s="25">
        <f>IF('Indicator Date hidden'!AY54="x","x",$AX$2-'Indicator Date hidden'!AY54)</f>
        <v>0</v>
      </c>
      <c r="AY53" s="25">
        <f>IF('Indicator Date hidden'!AZ54="x","x",$AY$2-'Indicator Date hidden'!AZ54)</f>
        <v>0</v>
      </c>
      <c r="AZ53" s="25">
        <f>IF('Indicator Date hidden'!BA54="x","x",$AZ$2-'Indicator Date hidden'!BA54)</f>
        <v>0</v>
      </c>
      <c r="BA53">
        <f t="shared" si="5"/>
        <v>11</v>
      </c>
      <c r="BB53" s="26">
        <f t="shared" si="6"/>
        <v>0.22</v>
      </c>
      <c r="BC53">
        <f t="shared" si="7"/>
        <v>4</v>
      </c>
      <c r="BD53" s="26">
        <f t="shared" si="8"/>
        <v>0.90088845036441667</v>
      </c>
      <c r="BE53" s="28">
        <f t="shared" si="9"/>
        <v>0</v>
      </c>
    </row>
    <row r="54" spans="1:57" x14ac:dyDescent="0.35">
      <c r="A54" t="s">
        <v>9715</v>
      </c>
      <c r="B54" s="25">
        <f>IF('Indicator Date hidden'!C55="x","x",$B$2-'Indicator Date hidden'!C55)</f>
        <v>0</v>
      </c>
      <c r="C54" s="25">
        <f>IF('Indicator Date hidden'!D55="x","x",$C$2-'Indicator Date hidden'!D55)</f>
        <v>0</v>
      </c>
      <c r="D54" s="25">
        <f>IF('Indicator Date hidden'!E55="x","x",$D$2-'Indicator Date hidden'!E55)</f>
        <v>0</v>
      </c>
      <c r="E54" s="25">
        <f>IF('Indicator Date hidden'!F55="x","x",$E$2-'Indicator Date hidden'!F55)</f>
        <v>0</v>
      </c>
      <c r="F54" s="25">
        <f>IF('Indicator Date hidden'!G55="x","x",$F$2-'Indicator Date hidden'!G55)</f>
        <v>0</v>
      </c>
      <c r="G54" s="25">
        <f>IF('Indicator Date hidden'!H55="x","x",$G$2-'Indicator Date hidden'!H55)</f>
        <v>0</v>
      </c>
      <c r="H54" s="25">
        <f>IF('Indicator Date hidden'!I55="x","x",$H$2-'Indicator Date hidden'!I55)</f>
        <v>0</v>
      </c>
      <c r="I54" s="25">
        <f>IF('Indicator Date hidden'!J55="x","x",$I$2-'Indicator Date hidden'!J55)</f>
        <v>0</v>
      </c>
      <c r="J54" s="25">
        <f>IF('Indicator Date hidden'!K55="x","x",$J$2-'Indicator Date hidden'!K55)</f>
        <v>0</v>
      </c>
      <c r="K54" s="25">
        <f>IF('Indicator Date hidden'!L55="x","x",$K$2-'Indicator Date hidden'!L55)</f>
        <v>0</v>
      </c>
      <c r="L54" s="25">
        <f>IF('Indicator Date hidden'!M55="x","x",$L$2-'Indicator Date hidden'!M55)</f>
        <v>0</v>
      </c>
      <c r="M54" s="25">
        <f>IF('Indicator Date hidden'!N55="x","x",$M$2-'Indicator Date hidden'!N55)</f>
        <v>0</v>
      </c>
      <c r="N54" s="25">
        <f>IF('Indicator Date hidden'!O55="x","x",$N$2-'Indicator Date hidden'!O55)</f>
        <v>0</v>
      </c>
      <c r="O54" s="25">
        <f>IF('Indicator Date hidden'!P55="x","x",$O$2-'Indicator Date hidden'!P55)</f>
        <v>0</v>
      </c>
      <c r="P54" s="25">
        <f>IF('Indicator Date hidden'!Q55="x","x",$P$2-'Indicator Date hidden'!Q55)</f>
        <v>0</v>
      </c>
      <c r="Q54" s="25" t="str">
        <f>IF('Indicator Date hidden'!R55="x","x",$Q$2-'Indicator Date hidden'!R55)</f>
        <v>x</v>
      </c>
      <c r="R54" s="25">
        <f>IF('Indicator Date hidden'!S55="x","x",$R$2-'Indicator Date hidden'!S55)</f>
        <v>0</v>
      </c>
      <c r="S54" s="25">
        <f>IF('Indicator Date hidden'!T55="x","x",$S$2-'Indicator Date hidden'!T55)</f>
        <v>0</v>
      </c>
      <c r="T54" s="25">
        <f>IF('Indicator Date hidden'!U55="x","x",$T$2-'Indicator Date hidden'!U55)</f>
        <v>0</v>
      </c>
      <c r="U54" s="25">
        <f>IF('Indicator Date hidden'!V55="x","x",$U$2-'Indicator Date hidden'!V55)</f>
        <v>0</v>
      </c>
      <c r="V54" s="25">
        <f>IF('Indicator Date hidden'!W55="x","x",$V$2-'Indicator Date hidden'!W55)</f>
        <v>0</v>
      </c>
      <c r="W54" s="25">
        <f>IF('Indicator Date hidden'!X55="x","x",$W$2-'Indicator Date hidden'!X55)</f>
        <v>6</v>
      </c>
      <c r="X54" s="25">
        <f>IF('Indicator Date hidden'!Y55="x","x",$X$2-'Indicator Date hidden'!Y55)</f>
        <v>4</v>
      </c>
      <c r="Y54" s="25">
        <f>IF('Indicator Date hidden'!Z55="x","x",$Y$2-'Indicator Date hidden'!Z55)</f>
        <v>0</v>
      </c>
      <c r="Z54" s="25">
        <f>IF('Indicator Date hidden'!AA55="x","x",$Z$2-'Indicator Date hidden'!AA55)</f>
        <v>0</v>
      </c>
      <c r="AA54" s="25">
        <f>IF('Indicator Date hidden'!AB55="x","x",$AA$2-'Indicator Date hidden'!AB55)</f>
        <v>0</v>
      </c>
      <c r="AB54" s="25">
        <f>IF('Indicator Date hidden'!AC55="x","x",$AB$2-'Indicator Date hidden'!AC55)</f>
        <v>0</v>
      </c>
      <c r="AC54" s="25">
        <f>IF('Indicator Date hidden'!AD55="x","x",$AC$2-'Indicator Date hidden'!AD55)</f>
        <v>0</v>
      </c>
      <c r="AD54" s="25">
        <f>IF('Indicator Date hidden'!AE55="x","x",$AD$2-'Indicator Date hidden'!AE55)</f>
        <v>0</v>
      </c>
      <c r="AE54" s="25">
        <f>IF('Indicator Date hidden'!AF55="x","x",$AE$2-'Indicator Date hidden'!AF55)</f>
        <v>0</v>
      </c>
      <c r="AF54" s="25">
        <f>IF('Indicator Date hidden'!AG55="x","x",$AF$2-'Indicator Date hidden'!AG55)</f>
        <v>0</v>
      </c>
      <c r="AG54" s="25">
        <f>IF('Indicator Date hidden'!AH55="x","x",$AG$2-'Indicator Date hidden'!AH55)</f>
        <v>0</v>
      </c>
      <c r="AH54" s="25">
        <f>IF('Indicator Date hidden'!AI55="x","x",$AH$2-'Indicator Date hidden'!AI55)</f>
        <v>0</v>
      </c>
      <c r="AI54" s="25">
        <f>IF('Indicator Date hidden'!AJ55="x","x",$AI$2-'Indicator Date hidden'!AJ55)</f>
        <v>0</v>
      </c>
      <c r="AJ54" s="25">
        <f>IF('Indicator Date hidden'!AK55="x","x",$AJ$2-'Indicator Date hidden'!AK55)</f>
        <v>1</v>
      </c>
      <c r="AK54" s="25">
        <f>IF('Indicator Date hidden'!AL55="x","x",$AK$2-'Indicator Date hidden'!AL55)</f>
        <v>1</v>
      </c>
      <c r="AL54" s="25">
        <f>IF('Indicator Date hidden'!AM55="x","x",$AL$2-'Indicator Date hidden'!AM55)</f>
        <v>0</v>
      </c>
      <c r="AM54" s="25">
        <f>IF('Indicator Date hidden'!AN55="x","x",$AM$2-'Indicator Date hidden'!AN55)</f>
        <v>0</v>
      </c>
      <c r="AN54" s="25">
        <f>IF('Indicator Date hidden'!AO55="x","x",$AN$2-'Indicator Date hidden'!AO55)</f>
        <v>0</v>
      </c>
      <c r="AO54" s="25">
        <f>IF('Indicator Date hidden'!AP55="x","x",$AO$2-'Indicator Date hidden'!AP55)</f>
        <v>0</v>
      </c>
      <c r="AP54" s="25">
        <f>IF('Indicator Date hidden'!AQ55="x","x",$AP$2-'Indicator Date hidden'!AQ55)</f>
        <v>0</v>
      </c>
      <c r="AQ54" s="25">
        <f>IF('Indicator Date hidden'!AR55="x","x",$AQ$2-'Indicator Date hidden'!AR55)</f>
        <v>6</v>
      </c>
      <c r="AR54" s="25">
        <f>IF('Indicator Date hidden'!AS55="x","x",$AR$2-'Indicator Date hidden'!AS55)</f>
        <v>0</v>
      </c>
      <c r="AS54" s="25">
        <f>IF('Indicator Date hidden'!AT55="x","x",$AS$2-'Indicator Date hidden'!AT55)</f>
        <v>0</v>
      </c>
      <c r="AT54" s="25">
        <f>IF('Indicator Date hidden'!AU55="x","x",$AT$2-'Indicator Date hidden'!AU55)</f>
        <v>0</v>
      </c>
      <c r="AU54" s="25">
        <f>IF('Indicator Date hidden'!AV55="x","x",$AU$2-'Indicator Date hidden'!AV55)</f>
        <v>1</v>
      </c>
      <c r="AV54" s="25">
        <f>IF('Indicator Date hidden'!AW55="x","x",$AV$2-'Indicator Date hidden'!AW55)</f>
        <v>0</v>
      </c>
      <c r="AW54" s="25">
        <f>IF('Indicator Date hidden'!AX55="x","x",$AW$2-'Indicator Date hidden'!AX55)</f>
        <v>0</v>
      </c>
      <c r="AX54" s="25">
        <f>IF('Indicator Date hidden'!AY55="x","x",$AX$2-'Indicator Date hidden'!AY55)</f>
        <v>0</v>
      </c>
      <c r="AY54" s="25">
        <f>IF('Indicator Date hidden'!AZ55="x","x",$AY$2-'Indicator Date hidden'!AZ55)</f>
        <v>0</v>
      </c>
      <c r="AZ54" s="25">
        <f>IF('Indicator Date hidden'!BA55="x","x",$AZ$2-'Indicator Date hidden'!BA55)</f>
        <v>0</v>
      </c>
      <c r="BA54">
        <f t="shared" si="5"/>
        <v>19</v>
      </c>
      <c r="BB54" s="26">
        <f t="shared" si="6"/>
        <v>0.38</v>
      </c>
      <c r="BC54">
        <f t="shared" si="7"/>
        <v>6</v>
      </c>
      <c r="BD54" s="26">
        <f t="shared" si="8"/>
        <v>1.2944496900227525</v>
      </c>
      <c r="BE54" s="28">
        <f t="shared" si="9"/>
        <v>0</v>
      </c>
    </row>
    <row r="55" spans="1:57" x14ac:dyDescent="0.35">
      <c r="A55" t="s">
        <v>9562</v>
      </c>
      <c r="B55" s="25">
        <f>IF('Indicator Date hidden'!C56="x","x",$B$2-'Indicator Date hidden'!C56)</f>
        <v>0</v>
      </c>
      <c r="C55" s="25">
        <f>IF('Indicator Date hidden'!D56="x","x",$C$2-'Indicator Date hidden'!D56)</f>
        <v>0</v>
      </c>
      <c r="D55" s="25">
        <f>IF('Indicator Date hidden'!E56="x","x",$D$2-'Indicator Date hidden'!E56)</f>
        <v>0</v>
      </c>
      <c r="E55" s="25">
        <f>IF('Indicator Date hidden'!F56="x","x",$E$2-'Indicator Date hidden'!F56)</f>
        <v>0</v>
      </c>
      <c r="F55" s="25">
        <f>IF('Indicator Date hidden'!G56="x","x",$F$2-'Indicator Date hidden'!G56)</f>
        <v>0</v>
      </c>
      <c r="G55" s="25">
        <f>IF('Indicator Date hidden'!H56="x","x",$G$2-'Indicator Date hidden'!H56)</f>
        <v>0</v>
      </c>
      <c r="H55" s="25">
        <f>IF('Indicator Date hidden'!I56="x","x",$H$2-'Indicator Date hidden'!I56)</f>
        <v>0</v>
      </c>
      <c r="I55" s="25">
        <f>IF('Indicator Date hidden'!J56="x","x",$I$2-'Indicator Date hidden'!J56)</f>
        <v>0</v>
      </c>
      <c r="J55" s="25">
        <f>IF('Indicator Date hidden'!K56="x","x",$J$2-'Indicator Date hidden'!K56)</f>
        <v>0</v>
      </c>
      <c r="K55" s="25">
        <f>IF('Indicator Date hidden'!L56="x","x",$K$2-'Indicator Date hidden'!L56)</f>
        <v>0</v>
      </c>
      <c r="L55" s="25">
        <f>IF('Indicator Date hidden'!M56="x","x",$L$2-'Indicator Date hidden'!M56)</f>
        <v>0</v>
      </c>
      <c r="M55" s="25">
        <f>IF('Indicator Date hidden'!N56="x","x",$M$2-'Indicator Date hidden'!N56)</f>
        <v>0</v>
      </c>
      <c r="N55" s="25">
        <f>IF('Indicator Date hidden'!O56="x","x",$N$2-'Indicator Date hidden'!O56)</f>
        <v>0</v>
      </c>
      <c r="O55" s="25">
        <f>IF('Indicator Date hidden'!P56="x","x",$O$2-'Indicator Date hidden'!P56)</f>
        <v>0</v>
      </c>
      <c r="P55" s="25">
        <f>IF('Indicator Date hidden'!Q56="x","x",$P$2-'Indicator Date hidden'!Q56)</f>
        <v>0</v>
      </c>
      <c r="Q55" s="25" t="str">
        <f>IF('Indicator Date hidden'!R56="x","x",$Q$2-'Indicator Date hidden'!R56)</f>
        <v>x</v>
      </c>
      <c r="R55" s="25">
        <f>IF('Indicator Date hidden'!S56="x","x",$R$2-'Indicator Date hidden'!S56)</f>
        <v>0</v>
      </c>
      <c r="S55" s="25">
        <f>IF('Indicator Date hidden'!T56="x","x",$S$2-'Indicator Date hidden'!T56)</f>
        <v>0</v>
      </c>
      <c r="T55" s="25">
        <f>IF('Indicator Date hidden'!U56="x","x",$T$2-'Indicator Date hidden'!U56)</f>
        <v>0</v>
      </c>
      <c r="U55" s="25">
        <f>IF('Indicator Date hidden'!V56="x","x",$U$2-'Indicator Date hidden'!V56)</f>
        <v>0</v>
      </c>
      <c r="V55" s="25">
        <f>IF('Indicator Date hidden'!W56="x","x",$V$2-'Indicator Date hidden'!W56)</f>
        <v>0</v>
      </c>
      <c r="W55" s="25">
        <f>IF('Indicator Date hidden'!X56="x","x",$W$2-'Indicator Date hidden'!X56)</f>
        <v>4</v>
      </c>
      <c r="X55" s="25" t="str">
        <f>IF('Indicator Date hidden'!Y56="x","x",$X$2-'Indicator Date hidden'!Y56)</f>
        <v>x</v>
      </c>
      <c r="Y55" s="25">
        <f>IF('Indicator Date hidden'!Z56="x","x",$Y$2-'Indicator Date hidden'!Z56)</f>
        <v>0</v>
      </c>
      <c r="Z55" s="25">
        <f>IF('Indicator Date hidden'!AA56="x","x",$Z$2-'Indicator Date hidden'!AA56)</f>
        <v>0</v>
      </c>
      <c r="AA55" s="25">
        <f>IF('Indicator Date hidden'!AB56="x","x",$AA$2-'Indicator Date hidden'!AB56)</f>
        <v>0</v>
      </c>
      <c r="AB55" s="25">
        <f>IF('Indicator Date hidden'!AC56="x","x",$AB$2-'Indicator Date hidden'!AC56)</f>
        <v>0</v>
      </c>
      <c r="AC55" s="25">
        <f>IF('Indicator Date hidden'!AD56="x","x",$AC$2-'Indicator Date hidden'!AD56)</f>
        <v>0</v>
      </c>
      <c r="AD55" s="25">
        <f>IF('Indicator Date hidden'!AE56="x","x",$AD$2-'Indicator Date hidden'!AE56)</f>
        <v>0</v>
      </c>
      <c r="AE55" s="25" t="str">
        <f>IF('Indicator Date hidden'!AF56="x","x",$AE$2-'Indicator Date hidden'!AF56)</f>
        <v>x</v>
      </c>
      <c r="AF55" s="25" t="str">
        <f>IF('Indicator Date hidden'!AG56="x","x",$AF$2-'Indicator Date hidden'!AG56)</f>
        <v>x</v>
      </c>
      <c r="AG55" s="25">
        <f>IF('Indicator Date hidden'!AH56="x","x",$AG$2-'Indicator Date hidden'!AH56)</f>
        <v>0</v>
      </c>
      <c r="AH55" s="25">
        <f>IF('Indicator Date hidden'!AI56="x","x",$AH$2-'Indicator Date hidden'!AI56)</f>
        <v>0</v>
      </c>
      <c r="AI55" s="25">
        <f>IF('Indicator Date hidden'!AJ56="x","x",$AI$2-'Indicator Date hidden'!AJ56)</f>
        <v>0</v>
      </c>
      <c r="AJ55" s="25" t="str">
        <f>IF('Indicator Date hidden'!AK56="x","x",$AJ$2-'Indicator Date hidden'!AK56)</f>
        <v>x</v>
      </c>
      <c r="AK55" s="25">
        <f>IF('Indicator Date hidden'!AL56="x","x",$AK$2-'Indicator Date hidden'!AL56)</f>
        <v>1</v>
      </c>
      <c r="AL55" s="25">
        <f>IF('Indicator Date hidden'!AM56="x","x",$AL$2-'Indicator Date hidden'!AM56)</f>
        <v>0</v>
      </c>
      <c r="AM55" s="25">
        <f>IF('Indicator Date hidden'!AN56="x","x",$AM$2-'Indicator Date hidden'!AN56)</f>
        <v>0</v>
      </c>
      <c r="AN55" s="25">
        <f>IF('Indicator Date hidden'!AO56="x","x",$AN$2-'Indicator Date hidden'!AO56)</f>
        <v>0</v>
      </c>
      <c r="AO55" s="25" t="str">
        <f>IF('Indicator Date hidden'!AP56="x","x",$AO$2-'Indicator Date hidden'!AP56)</f>
        <v>x</v>
      </c>
      <c r="AP55" s="25" t="str">
        <f>IF('Indicator Date hidden'!AQ56="x","x",$AP$2-'Indicator Date hidden'!AQ56)</f>
        <v>x</v>
      </c>
      <c r="AQ55" s="25" t="str">
        <f>IF('Indicator Date hidden'!AR56="x","x",$AQ$2-'Indicator Date hidden'!AR56)</f>
        <v>x</v>
      </c>
      <c r="AR55" s="25">
        <f>IF('Indicator Date hidden'!AS56="x","x",$AR$2-'Indicator Date hidden'!AS56)</f>
        <v>0</v>
      </c>
      <c r="AS55" s="25">
        <f>IF('Indicator Date hidden'!AT56="x","x",$AS$2-'Indicator Date hidden'!AT56)</f>
        <v>2</v>
      </c>
      <c r="AT55" s="25">
        <f>IF('Indicator Date hidden'!AU56="x","x",$AT$2-'Indicator Date hidden'!AU56)</f>
        <v>0</v>
      </c>
      <c r="AU55" s="25">
        <f>IF('Indicator Date hidden'!AV56="x","x",$AU$2-'Indicator Date hidden'!AV56)</f>
        <v>1</v>
      </c>
      <c r="AV55" s="25">
        <f>IF('Indicator Date hidden'!AW56="x","x",$AV$2-'Indicator Date hidden'!AW56)</f>
        <v>0</v>
      </c>
      <c r="AW55" s="25">
        <f>IF('Indicator Date hidden'!AX56="x","x",$AW$2-'Indicator Date hidden'!AX56)</f>
        <v>0</v>
      </c>
      <c r="AX55" s="25">
        <f>IF('Indicator Date hidden'!AY56="x","x",$AX$2-'Indicator Date hidden'!AY56)</f>
        <v>0</v>
      </c>
      <c r="AY55" s="25">
        <f>IF('Indicator Date hidden'!AZ56="x","x",$AY$2-'Indicator Date hidden'!AZ56)</f>
        <v>0</v>
      </c>
      <c r="AZ55" s="25">
        <f>IF('Indicator Date hidden'!BA56="x","x",$AZ$2-'Indicator Date hidden'!BA56)</f>
        <v>0</v>
      </c>
      <c r="BA55">
        <f t="shared" si="5"/>
        <v>8</v>
      </c>
      <c r="BB55" s="26">
        <f t="shared" si="6"/>
        <v>0.18604651162790697</v>
      </c>
      <c r="BC55">
        <f t="shared" si="7"/>
        <v>4</v>
      </c>
      <c r="BD55" s="26">
        <f t="shared" si="8"/>
        <v>0.69066243743802314</v>
      </c>
      <c r="BE55" s="28">
        <f t="shared" si="9"/>
        <v>0</v>
      </c>
    </row>
    <row r="56" spans="1:57" x14ac:dyDescent="0.35">
      <c r="A56" t="s">
        <v>9533</v>
      </c>
      <c r="B56" s="25">
        <f>IF('Indicator Date hidden'!C57="x","x",$B$2-'Indicator Date hidden'!C57)</f>
        <v>0</v>
      </c>
      <c r="C56" s="25">
        <f>IF('Indicator Date hidden'!D57="x","x",$C$2-'Indicator Date hidden'!D57)</f>
        <v>0</v>
      </c>
      <c r="D56" s="25">
        <f>IF('Indicator Date hidden'!E57="x","x",$D$2-'Indicator Date hidden'!E57)</f>
        <v>0</v>
      </c>
      <c r="E56" s="25">
        <f>IF('Indicator Date hidden'!F57="x","x",$E$2-'Indicator Date hidden'!F57)</f>
        <v>0</v>
      </c>
      <c r="F56" s="25">
        <f>IF('Indicator Date hidden'!G57="x","x",$F$2-'Indicator Date hidden'!G57)</f>
        <v>0</v>
      </c>
      <c r="G56" s="25">
        <f>IF('Indicator Date hidden'!H57="x","x",$G$2-'Indicator Date hidden'!H57)</f>
        <v>0</v>
      </c>
      <c r="H56" s="25">
        <f>IF('Indicator Date hidden'!I57="x","x",$H$2-'Indicator Date hidden'!I57)</f>
        <v>0</v>
      </c>
      <c r="I56" s="25">
        <f>IF('Indicator Date hidden'!J57="x","x",$I$2-'Indicator Date hidden'!J57)</f>
        <v>0</v>
      </c>
      <c r="J56" s="25">
        <f>IF('Indicator Date hidden'!K57="x","x",$J$2-'Indicator Date hidden'!K57)</f>
        <v>0</v>
      </c>
      <c r="K56" s="25">
        <f>IF('Indicator Date hidden'!L57="x","x",$K$2-'Indicator Date hidden'!L57)</f>
        <v>0</v>
      </c>
      <c r="L56" s="25">
        <f>IF('Indicator Date hidden'!M57="x","x",$L$2-'Indicator Date hidden'!M57)</f>
        <v>0</v>
      </c>
      <c r="M56" s="25">
        <f>IF('Indicator Date hidden'!N57="x","x",$M$2-'Indicator Date hidden'!N57)</f>
        <v>0</v>
      </c>
      <c r="N56" s="25">
        <f>IF('Indicator Date hidden'!O57="x","x",$N$2-'Indicator Date hidden'!O57)</f>
        <v>0</v>
      </c>
      <c r="O56" s="25">
        <f>IF('Indicator Date hidden'!P57="x","x",$O$2-'Indicator Date hidden'!P57)</f>
        <v>0</v>
      </c>
      <c r="P56" s="25">
        <f>IF('Indicator Date hidden'!Q57="x","x",$P$2-'Indicator Date hidden'!Q57)</f>
        <v>0</v>
      </c>
      <c r="Q56" s="25" t="str">
        <f>IF('Indicator Date hidden'!R57="x","x",$Q$2-'Indicator Date hidden'!R57)</f>
        <v>x</v>
      </c>
      <c r="R56" s="25">
        <f>IF('Indicator Date hidden'!S57="x","x",$R$2-'Indicator Date hidden'!S57)</f>
        <v>0</v>
      </c>
      <c r="S56" s="25">
        <f>IF('Indicator Date hidden'!T57="x","x",$S$2-'Indicator Date hidden'!T57)</f>
        <v>0</v>
      </c>
      <c r="T56" s="25">
        <f>IF('Indicator Date hidden'!U57="x","x",$T$2-'Indicator Date hidden'!U57)</f>
        <v>0</v>
      </c>
      <c r="U56" s="25" t="str">
        <f>IF('Indicator Date hidden'!V57="x","x",$U$2-'Indicator Date hidden'!V57)</f>
        <v>x</v>
      </c>
      <c r="V56" s="25">
        <f>IF('Indicator Date hidden'!W57="x","x",$V$2-'Indicator Date hidden'!W57)</f>
        <v>0</v>
      </c>
      <c r="W56" s="25">
        <f>IF('Indicator Date hidden'!X57="x","x",$W$2-'Indicator Date hidden'!X57)</f>
        <v>4</v>
      </c>
      <c r="X56" s="25" t="str">
        <f>IF('Indicator Date hidden'!Y57="x","x",$X$2-'Indicator Date hidden'!Y57)</f>
        <v>x</v>
      </c>
      <c r="Y56" s="25">
        <f>IF('Indicator Date hidden'!Z57="x","x",$Y$2-'Indicator Date hidden'!Z57)</f>
        <v>0</v>
      </c>
      <c r="Z56" s="25">
        <f>IF('Indicator Date hidden'!AA57="x","x",$Z$2-'Indicator Date hidden'!AA57)</f>
        <v>0</v>
      </c>
      <c r="AA56" s="25">
        <f>IF('Indicator Date hidden'!AB57="x","x",$AA$2-'Indicator Date hidden'!AB57)</f>
        <v>0</v>
      </c>
      <c r="AB56" s="25">
        <f>IF('Indicator Date hidden'!AC57="x","x",$AB$2-'Indicator Date hidden'!AC57)</f>
        <v>0</v>
      </c>
      <c r="AC56" s="25">
        <f>IF('Indicator Date hidden'!AD57="x","x",$AC$2-'Indicator Date hidden'!AD57)</f>
        <v>0</v>
      </c>
      <c r="AD56" s="25">
        <f>IF('Indicator Date hidden'!AE57="x","x",$AD$2-'Indicator Date hidden'!AE57)</f>
        <v>0</v>
      </c>
      <c r="AE56" s="25" t="str">
        <f>IF('Indicator Date hidden'!AF57="x","x",$AE$2-'Indicator Date hidden'!AF57)</f>
        <v>x</v>
      </c>
      <c r="AF56" s="25" t="str">
        <f>IF('Indicator Date hidden'!AG57="x","x",$AF$2-'Indicator Date hidden'!AG57)</f>
        <v>x</v>
      </c>
      <c r="AG56" s="25">
        <f>IF('Indicator Date hidden'!AH57="x","x",$AG$2-'Indicator Date hidden'!AH57)</f>
        <v>0</v>
      </c>
      <c r="AH56" s="25">
        <f>IF('Indicator Date hidden'!AI57="x","x",$AH$2-'Indicator Date hidden'!AI57)</f>
        <v>0</v>
      </c>
      <c r="AI56" s="25">
        <f>IF('Indicator Date hidden'!AJ57="x","x",$AI$2-'Indicator Date hidden'!AJ57)</f>
        <v>0</v>
      </c>
      <c r="AJ56" s="25" t="str">
        <f>IF('Indicator Date hidden'!AK57="x","x",$AJ$2-'Indicator Date hidden'!AK57)</f>
        <v>x</v>
      </c>
      <c r="AK56" s="25">
        <f>IF('Indicator Date hidden'!AL57="x","x",$AK$2-'Indicator Date hidden'!AL57)</f>
        <v>1</v>
      </c>
      <c r="AL56" s="25">
        <f>IF('Indicator Date hidden'!AM57="x","x",$AL$2-'Indicator Date hidden'!AM57)</f>
        <v>0</v>
      </c>
      <c r="AM56" s="25">
        <f>IF('Indicator Date hidden'!AN57="x","x",$AM$2-'Indicator Date hidden'!AN57)</f>
        <v>0</v>
      </c>
      <c r="AN56" s="25">
        <f>IF('Indicator Date hidden'!AO57="x","x",$AN$2-'Indicator Date hidden'!AO57)</f>
        <v>0</v>
      </c>
      <c r="AO56" s="25" t="str">
        <f>IF('Indicator Date hidden'!AP57="x","x",$AO$2-'Indicator Date hidden'!AP57)</f>
        <v>x</v>
      </c>
      <c r="AP56" s="25" t="str">
        <f>IF('Indicator Date hidden'!AQ57="x","x",$AP$2-'Indicator Date hidden'!AQ57)</f>
        <v>x</v>
      </c>
      <c r="AQ56" s="25" t="str">
        <f>IF('Indicator Date hidden'!AR57="x","x",$AQ$2-'Indicator Date hidden'!AR57)</f>
        <v>x</v>
      </c>
      <c r="AR56" s="25">
        <f>IF('Indicator Date hidden'!AS57="x","x",$AR$2-'Indicator Date hidden'!AS57)</f>
        <v>0</v>
      </c>
      <c r="AS56" s="25">
        <f>IF('Indicator Date hidden'!AT57="x","x",$AS$2-'Indicator Date hidden'!AT57)</f>
        <v>0</v>
      </c>
      <c r="AT56" s="25">
        <f>IF('Indicator Date hidden'!AU57="x","x",$AT$2-'Indicator Date hidden'!AU57)</f>
        <v>0</v>
      </c>
      <c r="AU56" s="25">
        <f>IF('Indicator Date hidden'!AV57="x","x",$AU$2-'Indicator Date hidden'!AV57)</f>
        <v>1</v>
      </c>
      <c r="AV56" s="25">
        <f>IF('Indicator Date hidden'!AW57="x","x",$AV$2-'Indicator Date hidden'!AW57)</f>
        <v>0</v>
      </c>
      <c r="AW56" s="25">
        <f>IF('Indicator Date hidden'!AX57="x","x",$AW$2-'Indicator Date hidden'!AX57)</f>
        <v>0</v>
      </c>
      <c r="AX56" s="25">
        <f>IF('Indicator Date hidden'!AY57="x","x",$AX$2-'Indicator Date hidden'!AY57)</f>
        <v>0</v>
      </c>
      <c r="AY56" s="25">
        <f>IF('Indicator Date hidden'!AZ57="x","x",$AY$2-'Indicator Date hidden'!AZ57)</f>
        <v>0</v>
      </c>
      <c r="AZ56" s="25">
        <f>IF('Indicator Date hidden'!BA57="x","x",$AZ$2-'Indicator Date hidden'!BA57)</f>
        <v>0</v>
      </c>
      <c r="BA56">
        <f t="shared" si="5"/>
        <v>6</v>
      </c>
      <c r="BB56" s="26">
        <f t="shared" si="6"/>
        <v>0.14285714285714285</v>
      </c>
      <c r="BC56">
        <f t="shared" si="7"/>
        <v>3</v>
      </c>
      <c r="BD56" s="26">
        <f t="shared" si="8"/>
        <v>0.63887656499993994</v>
      </c>
      <c r="BE56" s="28">
        <f t="shared" si="9"/>
        <v>0</v>
      </c>
    </row>
    <row r="57" spans="1:57" x14ac:dyDescent="0.35">
      <c r="A57" t="s">
        <v>9537</v>
      </c>
      <c r="B57" s="25">
        <f>IF('Indicator Date hidden'!C58="x","x",$B$2-'Indicator Date hidden'!C58)</f>
        <v>0</v>
      </c>
      <c r="C57" s="25">
        <f>IF('Indicator Date hidden'!D58="x","x",$C$2-'Indicator Date hidden'!D58)</f>
        <v>0</v>
      </c>
      <c r="D57" s="25">
        <f>IF('Indicator Date hidden'!E58="x","x",$D$2-'Indicator Date hidden'!E58)</f>
        <v>0</v>
      </c>
      <c r="E57" s="25">
        <f>IF('Indicator Date hidden'!F58="x","x",$E$2-'Indicator Date hidden'!F58)</f>
        <v>0</v>
      </c>
      <c r="F57" s="25">
        <f>IF('Indicator Date hidden'!G58="x","x",$F$2-'Indicator Date hidden'!G58)</f>
        <v>0</v>
      </c>
      <c r="G57" s="25">
        <f>IF('Indicator Date hidden'!H58="x","x",$G$2-'Indicator Date hidden'!H58)</f>
        <v>0</v>
      </c>
      <c r="H57" s="25">
        <f>IF('Indicator Date hidden'!I58="x","x",$H$2-'Indicator Date hidden'!I58)</f>
        <v>0</v>
      </c>
      <c r="I57" s="25">
        <f>IF('Indicator Date hidden'!J58="x","x",$I$2-'Indicator Date hidden'!J58)</f>
        <v>0</v>
      </c>
      <c r="J57" s="25">
        <f>IF('Indicator Date hidden'!K58="x","x",$J$2-'Indicator Date hidden'!K58)</f>
        <v>0</v>
      </c>
      <c r="K57" s="25">
        <f>IF('Indicator Date hidden'!L58="x","x",$K$2-'Indicator Date hidden'!L58)</f>
        <v>0</v>
      </c>
      <c r="L57" s="25">
        <f>IF('Indicator Date hidden'!M58="x","x",$L$2-'Indicator Date hidden'!M58)</f>
        <v>0</v>
      </c>
      <c r="M57" s="25">
        <f>IF('Indicator Date hidden'!N58="x","x",$M$2-'Indicator Date hidden'!N58)</f>
        <v>0</v>
      </c>
      <c r="N57" s="25">
        <f>IF('Indicator Date hidden'!O58="x","x",$N$2-'Indicator Date hidden'!O58)</f>
        <v>0</v>
      </c>
      <c r="O57" s="25">
        <f>IF('Indicator Date hidden'!P58="x","x",$O$2-'Indicator Date hidden'!P58)</f>
        <v>0</v>
      </c>
      <c r="P57" s="25">
        <f>IF('Indicator Date hidden'!Q58="x","x",$P$2-'Indicator Date hidden'!Q58)</f>
        <v>0</v>
      </c>
      <c r="Q57" s="25" t="str">
        <f>IF('Indicator Date hidden'!R58="x","x",$Q$2-'Indicator Date hidden'!R58)</f>
        <v>x</v>
      </c>
      <c r="R57" s="25">
        <f>IF('Indicator Date hidden'!S58="x","x",$R$2-'Indicator Date hidden'!S58)</f>
        <v>0</v>
      </c>
      <c r="S57" s="25">
        <f>IF('Indicator Date hidden'!T58="x","x",$S$2-'Indicator Date hidden'!T58)</f>
        <v>0</v>
      </c>
      <c r="T57" s="25">
        <f>IF('Indicator Date hidden'!U58="x","x",$T$2-'Indicator Date hidden'!U58)</f>
        <v>0</v>
      </c>
      <c r="U57" s="25" t="str">
        <f>IF('Indicator Date hidden'!V58="x","x",$U$2-'Indicator Date hidden'!V58)</f>
        <v>x</v>
      </c>
      <c r="V57" s="25">
        <f>IF('Indicator Date hidden'!W58="x","x",$V$2-'Indicator Date hidden'!W58)</f>
        <v>0</v>
      </c>
      <c r="W57" s="25" t="str">
        <f>IF('Indicator Date hidden'!X58="x","x",$W$2-'Indicator Date hidden'!X58)</f>
        <v>x</v>
      </c>
      <c r="X57" s="25">
        <f>IF('Indicator Date hidden'!Y58="x","x",$X$2-'Indicator Date hidden'!Y58)</f>
        <v>2</v>
      </c>
      <c r="Y57" s="25">
        <f>IF('Indicator Date hidden'!Z58="x","x",$Y$2-'Indicator Date hidden'!Z58)</f>
        <v>0</v>
      </c>
      <c r="Z57" s="25">
        <f>IF('Indicator Date hidden'!AA58="x","x",$Z$2-'Indicator Date hidden'!AA58)</f>
        <v>0</v>
      </c>
      <c r="AA57" s="25">
        <f>IF('Indicator Date hidden'!AB58="x","x",$AA$2-'Indicator Date hidden'!AB58)</f>
        <v>1</v>
      </c>
      <c r="AB57" s="25">
        <f>IF('Indicator Date hidden'!AC58="x","x",$AB$2-'Indicator Date hidden'!AC58)</f>
        <v>0</v>
      </c>
      <c r="AC57" s="25">
        <f>IF('Indicator Date hidden'!AD58="x","x",$AC$2-'Indicator Date hidden'!AD58)</f>
        <v>0</v>
      </c>
      <c r="AD57" s="25" t="str">
        <f>IF('Indicator Date hidden'!AE58="x","x",$AD$2-'Indicator Date hidden'!AE58)</f>
        <v>x</v>
      </c>
      <c r="AE57" s="25">
        <f>IF('Indicator Date hidden'!AF58="x","x",$AE$2-'Indicator Date hidden'!AF58)</f>
        <v>0</v>
      </c>
      <c r="AF57" s="25">
        <f>IF('Indicator Date hidden'!AG58="x","x",$AF$2-'Indicator Date hidden'!AG58)</f>
        <v>1</v>
      </c>
      <c r="AG57" s="25">
        <f>IF('Indicator Date hidden'!AH58="x","x",$AG$2-'Indicator Date hidden'!AH58)</f>
        <v>0</v>
      </c>
      <c r="AH57" s="25">
        <f>IF('Indicator Date hidden'!AI58="x","x",$AH$2-'Indicator Date hidden'!AI58)</f>
        <v>0</v>
      </c>
      <c r="AI57" s="25">
        <f>IF('Indicator Date hidden'!AJ58="x","x",$AI$2-'Indicator Date hidden'!AJ58)</f>
        <v>0</v>
      </c>
      <c r="AJ57" s="25" t="str">
        <f>IF('Indicator Date hidden'!AK58="x","x",$AJ$2-'Indicator Date hidden'!AK58)</f>
        <v>x</v>
      </c>
      <c r="AK57" s="25">
        <f>IF('Indicator Date hidden'!AL58="x","x",$AK$2-'Indicator Date hidden'!AL58)</f>
        <v>1</v>
      </c>
      <c r="AL57" s="25">
        <f>IF('Indicator Date hidden'!AM58="x","x",$AL$2-'Indicator Date hidden'!AM58)</f>
        <v>0</v>
      </c>
      <c r="AM57" s="25">
        <f>IF('Indicator Date hidden'!AN58="x","x",$AM$2-'Indicator Date hidden'!AN58)</f>
        <v>0</v>
      </c>
      <c r="AN57" s="25">
        <f>IF('Indicator Date hidden'!AO58="x","x",$AN$2-'Indicator Date hidden'!AO58)</f>
        <v>0</v>
      </c>
      <c r="AO57" s="25">
        <f>IF('Indicator Date hidden'!AP58="x","x",$AO$2-'Indicator Date hidden'!AP58)</f>
        <v>0</v>
      </c>
      <c r="AP57" s="25">
        <f>IF('Indicator Date hidden'!AQ58="x","x",$AP$2-'Indicator Date hidden'!AQ58)</f>
        <v>0</v>
      </c>
      <c r="AQ57" s="25" t="str">
        <f>IF('Indicator Date hidden'!AR58="x","x",$AQ$2-'Indicator Date hidden'!AR58)</f>
        <v>x</v>
      </c>
      <c r="AR57" s="25">
        <f>IF('Indicator Date hidden'!AS58="x","x",$AR$2-'Indicator Date hidden'!AS58)</f>
        <v>0</v>
      </c>
      <c r="AS57" s="25">
        <f>IF('Indicator Date hidden'!AT58="x","x",$AS$2-'Indicator Date hidden'!AT58)</f>
        <v>0</v>
      </c>
      <c r="AT57" s="25">
        <f>IF('Indicator Date hidden'!AU58="x","x",$AT$2-'Indicator Date hidden'!AU58)</f>
        <v>0</v>
      </c>
      <c r="AU57" s="25">
        <f>IF('Indicator Date hidden'!AV58="x","x",$AU$2-'Indicator Date hidden'!AV58)</f>
        <v>3</v>
      </c>
      <c r="AV57" s="25">
        <f>IF('Indicator Date hidden'!AW58="x","x",$AV$2-'Indicator Date hidden'!AW58)</f>
        <v>0</v>
      </c>
      <c r="AW57" s="25">
        <f>IF('Indicator Date hidden'!AX58="x","x",$AW$2-'Indicator Date hidden'!AX58)</f>
        <v>0</v>
      </c>
      <c r="AX57" s="25">
        <f>IF('Indicator Date hidden'!AY58="x","x",$AX$2-'Indicator Date hidden'!AY58)</f>
        <v>0</v>
      </c>
      <c r="AY57" s="25">
        <f>IF('Indicator Date hidden'!AZ58="x","x",$AY$2-'Indicator Date hidden'!AZ58)</f>
        <v>0</v>
      </c>
      <c r="AZ57" s="25">
        <f>IF('Indicator Date hidden'!BA58="x","x",$AZ$2-'Indicator Date hidden'!BA58)</f>
        <v>0</v>
      </c>
      <c r="BA57">
        <f t="shared" si="5"/>
        <v>8</v>
      </c>
      <c r="BB57" s="26">
        <f t="shared" si="6"/>
        <v>0.17777777777777778</v>
      </c>
      <c r="BC57">
        <f t="shared" si="7"/>
        <v>5</v>
      </c>
      <c r="BD57" s="26">
        <f t="shared" si="8"/>
        <v>0.56916659888291987</v>
      </c>
      <c r="BE57" s="28">
        <f t="shared" si="9"/>
        <v>0</v>
      </c>
    </row>
    <row r="58" spans="1:57" x14ac:dyDescent="0.35">
      <c r="A58" t="s">
        <v>9538</v>
      </c>
      <c r="B58" s="25">
        <f>IF('Indicator Date hidden'!C59="x","x",$B$2-'Indicator Date hidden'!C59)</f>
        <v>0</v>
      </c>
      <c r="C58" s="25">
        <f>IF('Indicator Date hidden'!D59="x","x",$C$2-'Indicator Date hidden'!D59)</f>
        <v>0</v>
      </c>
      <c r="D58" s="25">
        <f>IF('Indicator Date hidden'!E59="x","x",$D$2-'Indicator Date hidden'!E59)</f>
        <v>0</v>
      </c>
      <c r="E58" s="25">
        <f>IF('Indicator Date hidden'!F59="x","x",$E$2-'Indicator Date hidden'!F59)</f>
        <v>0</v>
      </c>
      <c r="F58" s="25">
        <f>IF('Indicator Date hidden'!G59="x","x",$F$2-'Indicator Date hidden'!G59)</f>
        <v>0</v>
      </c>
      <c r="G58" s="25">
        <f>IF('Indicator Date hidden'!H59="x","x",$G$2-'Indicator Date hidden'!H59)</f>
        <v>0</v>
      </c>
      <c r="H58" s="25">
        <f>IF('Indicator Date hidden'!I59="x","x",$H$2-'Indicator Date hidden'!I59)</f>
        <v>0</v>
      </c>
      <c r="I58" s="25">
        <f>IF('Indicator Date hidden'!J59="x","x",$I$2-'Indicator Date hidden'!J59)</f>
        <v>0</v>
      </c>
      <c r="J58" s="25">
        <f>IF('Indicator Date hidden'!K59="x","x",$J$2-'Indicator Date hidden'!K59)</f>
        <v>0</v>
      </c>
      <c r="K58" s="25">
        <f>IF('Indicator Date hidden'!L59="x","x",$K$2-'Indicator Date hidden'!L59)</f>
        <v>0</v>
      </c>
      <c r="L58" s="25">
        <f>IF('Indicator Date hidden'!M59="x","x",$L$2-'Indicator Date hidden'!M59)</f>
        <v>0</v>
      </c>
      <c r="M58" s="25">
        <f>IF('Indicator Date hidden'!N59="x","x",$M$2-'Indicator Date hidden'!N59)</f>
        <v>0</v>
      </c>
      <c r="N58" s="25">
        <f>IF('Indicator Date hidden'!O59="x","x",$N$2-'Indicator Date hidden'!O59)</f>
        <v>0</v>
      </c>
      <c r="O58" s="25">
        <f>IF('Indicator Date hidden'!P59="x","x",$O$2-'Indicator Date hidden'!P59)</f>
        <v>0</v>
      </c>
      <c r="P58" s="25">
        <f>IF('Indicator Date hidden'!Q59="x","x",$P$2-'Indicator Date hidden'!Q59)</f>
        <v>0</v>
      </c>
      <c r="Q58" s="25">
        <f>IF('Indicator Date hidden'!R59="x","x",$Q$2-'Indicator Date hidden'!R59)</f>
        <v>3</v>
      </c>
      <c r="R58" s="25">
        <f>IF('Indicator Date hidden'!S59="x","x",$R$2-'Indicator Date hidden'!S59)</f>
        <v>0</v>
      </c>
      <c r="S58" s="25">
        <f>IF('Indicator Date hidden'!T59="x","x",$S$2-'Indicator Date hidden'!T59)</f>
        <v>0</v>
      </c>
      <c r="T58" s="25">
        <f>IF('Indicator Date hidden'!U59="x","x",$T$2-'Indicator Date hidden'!U59)</f>
        <v>0</v>
      </c>
      <c r="U58" s="25">
        <f>IF('Indicator Date hidden'!V59="x","x",$U$2-'Indicator Date hidden'!V59)</f>
        <v>0</v>
      </c>
      <c r="V58" s="25">
        <f>IF('Indicator Date hidden'!W59="x","x",$V$2-'Indicator Date hidden'!W59)</f>
        <v>0</v>
      </c>
      <c r="W58" s="25">
        <f>IF('Indicator Date hidden'!X59="x","x",$W$2-'Indicator Date hidden'!X59)</f>
        <v>0</v>
      </c>
      <c r="X58" s="25">
        <f>IF('Indicator Date hidden'!Y59="x","x",$X$2-'Indicator Date hidden'!Y59)</f>
        <v>4</v>
      </c>
      <c r="Y58" s="25">
        <f>IF('Indicator Date hidden'!Z59="x","x",$Y$2-'Indicator Date hidden'!Z59)</f>
        <v>0</v>
      </c>
      <c r="Z58" s="25">
        <f>IF('Indicator Date hidden'!AA59="x","x",$Z$2-'Indicator Date hidden'!AA59)</f>
        <v>0</v>
      </c>
      <c r="AA58" s="25">
        <f>IF('Indicator Date hidden'!AB59="x","x",$AA$2-'Indicator Date hidden'!AB59)</f>
        <v>0</v>
      </c>
      <c r="AB58" s="25">
        <f>IF('Indicator Date hidden'!AC59="x","x",$AB$2-'Indicator Date hidden'!AC59)</f>
        <v>0</v>
      </c>
      <c r="AC58" s="25">
        <f>IF('Indicator Date hidden'!AD59="x","x",$AC$2-'Indicator Date hidden'!AD59)</f>
        <v>0</v>
      </c>
      <c r="AD58" s="25">
        <f>IF('Indicator Date hidden'!AE59="x","x",$AD$2-'Indicator Date hidden'!AE59)</f>
        <v>0</v>
      </c>
      <c r="AE58" s="25">
        <f>IF('Indicator Date hidden'!AF59="x","x",$AE$2-'Indicator Date hidden'!AF59)</f>
        <v>0</v>
      </c>
      <c r="AF58" s="25">
        <f>IF('Indicator Date hidden'!AG59="x","x",$AF$2-'Indicator Date hidden'!AG59)</f>
        <v>3</v>
      </c>
      <c r="AG58" s="25">
        <f>IF('Indicator Date hidden'!AH59="x","x",$AG$2-'Indicator Date hidden'!AH59)</f>
        <v>0</v>
      </c>
      <c r="AH58" s="25">
        <f>IF('Indicator Date hidden'!AI59="x","x",$AH$2-'Indicator Date hidden'!AI59)</f>
        <v>0</v>
      </c>
      <c r="AI58" s="25">
        <f>IF('Indicator Date hidden'!AJ59="x","x",$AI$2-'Indicator Date hidden'!AJ59)</f>
        <v>0</v>
      </c>
      <c r="AJ58" s="25">
        <f>IF('Indicator Date hidden'!AK59="x","x",$AJ$2-'Indicator Date hidden'!AK59)</f>
        <v>1</v>
      </c>
      <c r="AK58" s="25">
        <f>IF('Indicator Date hidden'!AL59="x","x",$AK$2-'Indicator Date hidden'!AL59)</f>
        <v>0</v>
      </c>
      <c r="AL58" s="25">
        <f>IF('Indicator Date hidden'!AM59="x","x",$AL$2-'Indicator Date hidden'!AM59)</f>
        <v>0</v>
      </c>
      <c r="AM58" s="25">
        <f>IF('Indicator Date hidden'!AN59="x","x",$AM$2-'Indicator Date hidden'!AN59)</f>
        <v>0</v>
      </c>
      <c r="AN58" s="25">
        <f>IF('Indicator Date hidden'!AO59="x","x",$AN$2-'Indicator Date hidden'!AO59)</f>
        <v>0</v>
      </c>
      <c r="AO58" s="25">
        <f>IF('Indicator Date hidden'!AP59="x","x",$AO$2-'Indicator Date hidden'!AP59)</f>
        <v>0</v>
      </c>
      <c r="AP58" s="25">
        <f>IF('Indicator Date hidden'!AQ59="x","x",$AP$2-'Indicator Date hidden'!AQ59)</f>
        <v>0</v>
      </c>
      <c r="AQ58" s="25">
        <f>IF('Indicator Date hidden'!AR59="x","x",$AQ$2-'Indicator Date hidden'!AR59)</f>
        <v>0</v>
      </c>
      <c r="AR58" s="25">
        <f>IF('Indicator Date hidden'!AS59="x","x",$AR$2-'Indicator Date hidden'!AS59)</f>
        <v>0</v>
      </c>
      <c r="AS58" s="25">
        <f>IF('Indicator Date hidden'!AT59="x","x",$AS$2-'Indicator Date hidden'!AT59)</f>
        <v>0</v>
      </c>
      <c r="AT58" s="25">
        <f>IF('Indicator Date hidden'!AU59="x","x",$AT$2-'Indicator Date hidden'!AU59)</f>
        <v>0</v>
      </c>
      <c r="AU58" s="25">
        <f>IF('Indicator Date hidden'!AV59="x","x",$AU$2-'Indicator Date hidden'!AV59)</f>
        <v>7</v>
      </c>
      <c r="AV58" s="25">
        <f>IF('Indicator Date hidden'!AW59="x","x",$AV$2-'Indicator Date hidden'!AW59)</f>
        <v>0</v>
      </c>
      <c r="AW58" s="25">
        <f>IF('Indicator Date hidden'!AX59="x","x",$AW$2-'Indicator Date hidden'!AX59)</f>
        <v>0</v>
      </c>
      <c r="AX58" s="25">
        <f>IF('Indicator Date hidden'!AY59="x","x",$AX$2-'Indicator Date hidden'!AY59)</f>
        <v>0</v>
      </c>
      <c r="AY58" s="25">
        <f>IF('Indicator Date hidden'!AZ59="x","x",$AY$2-'Indicator Date hidden'!AZ59)</f>
        <v>0</v>
      </c>
      <c r="AZ58" s="25">
        <f>IF('Indicator Date hidden'!BA59="x","x",$AZ$2-'Indicator Date hidden'!BA59)</f>
        <v>0</v>
      </c>
      <c r="BA58">
        <f t="shared" si="5"/>
        <v>18</v>
      </c>
      <c r="BB58" s="26">
        <f t="shared" si="6"/>
        <v>0.35294117647058826</v>
      </c>
      <c r="BC58">
        <f t="shared" si="7"/>
        <v>5</v>
      </c>
      <c r="BD58" s="26">
        <f t="shared" si="8"/>
        <v>1.2338927625531195</v>
      </c>
      <c r="BE58" s="28">
        <f t="shared" si="9"/>
        <v>0</v>
      </c>
    </row>
    <row r="59" spans="1:57" x14ac:dyDescent="0.35">
      <c r="A59" t="s">
        <v>9542</v>
      </c>
      <c r="B59" s="25">
        <f>IF('Indicator Date hidden'!C60="x","x",$B$2-'Indicator Date hidden'!C60)</f>
        <v>0</v>
      </c>
      <c r="C59" s="25">
        <f>IF('Indicator Date hidden'!D60="x","x",$C$2-'Indicator Date hidden'!D60)</f>
        <v>0</v>
      </c>
      <c r="D59" s="25">
        <f>IF('Indicator Date hidden'!E60="x","x",$D$2-'Indicator Date hidden'!E60)</f>
        <v>0</v>
      </c>
      <c r="E59" s="25">
        <f>IF('Indicator Date hidden'!F60="x","x",$E$2-'Indicator Date hidden'!F60)</f>
        <v>0</v>
      </c>
      <c r="F59" s="25">
        <f>IF('Indicator Date hidden'!G60="x","x",$F$2-'Indicator Date hidden'!G60)</f>
        <v>0</v>
      </c>
      <c r="G59" s="25">
        <f>IF('Indicator Date hidden'!H60="x","x",$G$2-'Indicator Date hidden'!H60)</f>
        <v>0</v>
      </c>
      <c r="H59" s="25">
        <f>IF('Indicator Date hidden'!I60="x","x",$H$2-'Indicator Date hidden'!I60)</f>
        <v>0</v>
      </c>
      <c r="I59" s="25">
        <f>IF('Indicator Date hidden'!J60="x","x",$I$2-'Indicator Date hidden'!J60)</f>
        <v>0</v>
      </c>
      <c r="J59" s="25">
        <f>IF('Indicator Date hidden'!K60="x","x",$J$2-'Indicator Date hidden'!K60)</f>
        <v>0</v>
      </c>
      <c r="K59" s="25">
        <f>IF('Indicator Date hidden'!L60="x","x",$K$2-'Indicator Date hidden'!L60)</f>
        <v>0</v>
      </c>
      <c r="L59" s="25">
        <f>IF('Indicator Date hidden'!M60="x","x",$L$2-'Indicator Date hidden'!M60)</f>
        <v>0</v>
      </c>
      <c r="M59" s="25">
        <f>IF('Indicator Date hidden'!N60="x","x",$M$2-'Indicator Date hidden'!N60)</f>
        <v>0</v>
      </c>
      <c r="N59" s="25">
        <f>IF('Indicator Date hidden'!O60="x","x",$N$2-'Indicator Date hidden'!O60)</f>
        <v>0</v>
      </c>
      <c r="O59" s="25">
        <f>IF('Indicator Date hidden'!P60="x","x",$O$2-'Indicator Date hidden'!P60)</f>
        <v>0</v>
      </c>
      <c r="P59" s="25">
        <f>IF('Indicator Date hidden'!Q60="x","x",$P$2-'Indicator Date hidden'!Q60)</f>
        <v>0</v>
      </c>
      <c r="Q59" s="25" t="str">
        <f>IF('Indicator Date hidden'!R60="x","x",$Q$2-'Indicator Date hidden'!R60)</f>
        <v>x</v>
      </c>
      <c r="R59" s="25">
        <f>IF('Indicator Date hidden'!S60="x","x",$R$2-'Indicator Date hidden'!S60)</f>
        <v>0</v>
      </c>
      <c r="S59" s="25">
        <f>IF('Indicator Date hidden'!T60="x","x",$S$2-'Indicator Date hidden'!T60)</f>
        <v>0</v>
      </c>
      <c r="T59" s="25">
        <f>IF('Indicator Date hidden'!U60="x","x",$T$2-'Indicator Date hidden'!U60)</f>
        <v>0</v>
      </c>
      <c r="U59" s="25">
        <f>IF('Indicator Date hidden'!V60="x","x",$U$2-'Indicator Date hidden'!V60)</f>
        <v>0</v>
      </c>
      <c r="V59" s="25">
        <f>IF('Indicator Date hidden'!W60="x","x",$V$2-'Indicator Date hidden'!W60)</f>
        <v>0</v>
      </c>
      <c r="W59" s="25">
        <f>IF('Indicator Date hidden'!X60="x","x",$W$2-'Indicator Date hidden'!X60)</f>
        <v>10</v>
      </c>
      <c r="X59" s="25">
        <f>IF('Indicator Date hidden'!Y60="x","x",$X$2-'Indicator Date hidden'!Y60)</f>
        <v>4</v>
      </c>
      <c r="Y59" s="25">
        <f>IF('Indicator Date hidden'!Z60="x","x",$Y$2-'Indicator Date hidden'!Z60)</f>
        <v>0</v>
      </c>
      <c r="Z59" s="25">
        <f>IF('Indicator Date hidden'!AA60="x","x",$Z$2-'Indicator Date hidden'!AA60)</f>
        <v>0</v>
      </c>
      <c r="AA59" s="25">
        <f>IF('Indicator Date hidden'!AB60="x","x",$AA$2-'Indicator Date hidden'!AB60)</f>
        <v>0</v>
      </c>
      <c r="AB59" s="25">
        <f>IF('Indicator Date hidden'!AC60="x","x",$AB$2-'Indicator Date hidden'!AC60)</f>
        <v>0</v>
      </c>
      <c r="AC59" s="25">
        <f>IF('Indicator Date hidden'!AD60="x","x",$AC$2-'Indicator Date hidden'!AD60)</f>
        <v>0</v>
      </c>
      <c r="AD59" s="25" t="str">
        <f>IF('Indicator Date hidden'!AE60="x","x",$AD$2-'Indicator Date hidden'!AE60)</f>
        <v>x</v>
      </c>
      <c r="AE59" s="25">
        <f>IF('Indicator Date hidden'!AF60="x","x",$AE$2-'Indicator Date hidden'!AF60)</f>
        <v>0</v>
      </c>
      <c r="AF59" s="25">
        <f>IF('Indicator Date hidden'!AG60="x","x",$AF$2-'Indicator Date hidden'!AG60)</f>
        <v>5</v>
      </c>
      <c r="AG59" s="25">
        <f>IF('Indicator Date hidden'!AH60="x","x",$AG$2-'Indicator Date hidden'!AH60)</f>
        <v>0</v>
      </c>
      <c r="AH59" s="25">
        <f>IF('Indicator Date hidden'!AI60="x","x",$AH$2-'Indicator Date hidden'!AI60)</f>
        <v>0</v>
      </c>
      <c r="AI59" s="25">
        <f>IF('Indicator Date hidden'!AJ60="x","x",$AI$2-'Indicator Date hidden'!AJ60)</f>
        <v>0</v>
      </c>
      <c r="AJ59" s="25" t="str">
        <f>IF('Indicator Date hidden'!AK60="x","x",$AJ$2-'Indicator Date hidden'!AK60)</f>
        <v>x</v>
      </c>
      <c r="AK59" s="25">
        <f>IF('Indicator Date hidden'!AL60="x","x",$AK$2-'Indicator Date hidden'!AL60)</f>
        <v>1</v>
      </c>
      <c r="AL59" s="25">
        <f>IF('Indicator Date hidden'!AM60="x","x",$AL$2-'Indicator Date hidden'!AM60)</f>
        <v>0</v>
      </c>
      <c r="AM59" s="25">
        <f>IF('Indicator Date hidden'!AN60="x","x",$AM$2-'Indicator Date hidden'!AN60)</f>
        <v>0</v>
      </c>
      <c r="AN59" s="25">
        <f>IF('Indicator Date hidden'!AO60="x","x",$AN$2-'Indicator Date hidden'!AO60)</f>
        <v>0</v>
      </c>
      <c r="AO59" s="25">
        <f>IF('Indicator Date hidden'!AP60="x","x",$AO$2-'Indicator Date hidden'!AP60)</f>
        <v>0</v>
      </c>
      <c r="AP59" s="25">
        <f>IF('Indicator Date hidden'!AQ60="x","x",$AP$2-'Indicator Date hidden'!AQ60)</f>
        <v>0</v>
      </c>
      <c r="AQ59" s="25">
        <f>IF('Indicator Date hidden'!AR60="x","x",$AQ$2-'Indicator Date hidden'!AR60)</f>
        <v>0</v>
      </c>
      <c r="AR59" s="25">
        <f>IF('Indicator Date hidden'!AS60="x","x",$AR$2-'Indicator Date hidden'!AS60)</f>
        <v>0</v>
      </c>
      <c r="AS59" s="25" t="str">
        <f>IF('Indicator Date hidden'!AT60="x","x",$AS$2-'Indicator Date hidden'!AT60)</f>
        <v>x</v>
      </c>
      <c r="AT59" s="25">
        <f>IF('Indicator Date hidden'!AU60="x","x",$AT$2-'Indicator Date hidden'!AU60)</f>
        <v>0</v>
      </c>
      <c r="AU59" s="25" t="str">
        <f>IF('Indicator Date hidden'!AV60="x","x",$AU$2-'Indicator Date hidden'!AV60)</f>
        <v>x</v>
      </c>
      <c r="AV59" s="25">
        <f>IF('Indicator Date hidden'!AW60="x","x",$AV$2-'Indicator Date hidden'!AW60)</f>
        <v>0</v>
      </c>
      <c r="AW59" s="25">
        <f>IF('Indicator Date hidden'!AX60="x","x",$AW$2-'Indicator Date hidden'!AX60)</f>
        <v>0</v>
      </c>
      <c r="AX59" s="25">
        <f>IF('Indicator Date hidden'!AY60="x","x",$AX$2-'Indicator Date hidden'!AY60)</f>
        <v>0</v>
      </c>
      <c r="AY59" s="25">
        <f>IF('Indicator Date hidden'!AZ60="x","x",$AY$2-'Indicator Date hidden'!AZ60)</f>
        <v>0</v>
      </c>
      <c r="AZ59" s="25">
        <f>IF('Indicator Date hidden'!BA60="x","x",$AZ$2-'Indicator Date hidden'!BA60)</f>
        <v>0</v>
      </c>
      <c r="BA59">
        <f t="shared" si="5"/>
        <v>20</v>
      </c>
      <c r="BB59" s="26">
        <f t="shared" si="6"/>
        <v>0.43478260869565216</v>
      </c>
      <c r="BC59">
        <f t="shared" si="7"/>
        <v>4</v>
      </c>
      <c r="BD59" s="26">
        <f t="shared" si="8"/>
        <v>1.702327995691469</v>
      </c>
      <c r="BE59" s="28">
        <f t="shared" si="9"/>
        <v>0</v>
      </c>
    </row>
    <row r="60" spans="1:57" x14ac:dyDescent="0.35">
      <c r="A60" t="s">
        <v>9540</v>
      </c>
      <c r="B60" s="25">
        <f>IF('Indicator Date hidden'!C61="x","x",$B$2-'Indicator Date hidden'!C61)</f>
        <v>0</v>
      </c>
      <c r="C60" s="25">
        <f>IF('Indicator Date hidden'!D61="x","x",$C$2-'Indicator Date hidden'!D61)</f>
        <v>0</v>
      </c>
      <c r="D60" s="25">
        <f>IF('Indicator Date hidden'!E61="x","x",$D$2-'Indicator Date hidden'!E61)</f>
        <v>0</v>
      </c>
      <c r="E60" s="25">
        <f>IF('Indicator Date hidden'!F61="x","x",$E$2-'Indicator Date hidden'!F61)</f>
        <v>0</v>
      </c>
      <c r="F60" s="25">
        <f>IF('Indicator Date hidden'!G61="x","x",$F$2-'Indicator Date hidden'!G61)</f>
        <v>0</v>
      </c>
      <c r="G60" s="25">
        <f>IF('Indicator Date hidden'!H61="x","x",$G$2-'Indicator Date hidden'!H61)</f>
        <v>0</v>
      </c>
      <c r="H60" s="25">
        <f>IF('Indicator Date hidden'!I61="x","x",$H$2-'Indicator Date hidden'!I61)</f>
        <v>0</v>
      </c>
      <c r="I60" s="25">
        <f>IF('Indicator Date hidden'!J61="x","x",$I$2-'Indicator Date hidden'!J61)</f>
        <v>0</v>
      </c>
      <c r="J60" s="25">
        <f>IF('Indicator Date hidden'!K61="x","x",$J$2-'Indicator Date hidden'!K61)</f>
        <v>0</v>
      </c>
      <c r="K60" s="25">
        <f>IF('Indicator Date hidden'!L61="x","x",$K$2-'Indicator Date hidden'!L61)</f>
        <v>0</v>
      </c>
      <c r="L60" s="25">
        <f>IF('Indicator Date hidden'!M61="x","x",$L$2-'Indicator Date hidden'!M61)</f>
        <v>0</v>
      </c>
      <c r="M60" s="25">
        <f>IF('Indicator Date hidden'!N61="x","x",$M$2-'Indicator Date hidden'!N61)</f>
        <v>0</v>
      </c>
      <c r="N60" s="25">
        <f>IF('Indicator Date hidden'!O61="x","x",$N$2-'Indicator Date hidden'!O61)</f>
        <v>0</v>
      </c>
      <c r="O60" s="25">
        <f>IF('Indicator Date hidden'!P61="x","x",$O$2-'Indicator Date hidden'!P61)</f>
        <v>0</v>
      </c>
      <c r="P60" s="25">
        <f>IF('Indicator Date hidden'!Q61="x","x",$P$2-'Indicator Date hidden'!Q61)</f>
        <v>0</v>
      </c>
      <c r="Q60" s="25" t="str">
        <f>IF('Indicator Date hidden'!R61="x","x",$Q$2-'Indicator Date hidden'!R61)</f>
        <v>x</v>
      </c>
      <c r="R60" s="25">
        <f>IF('Indicator Date hidden'!S61="x","x",$R$2-'Indicator Date hidden'!S61)</f>
        <v>0</v>
      </c>
      <c r="S60" s="25">
        <f>IF('Indicator Date hidden'!T61="x","x",$S$2-'Indicator Date hidden'!T61)</f>
        <v>0</v>
      </c>
      <c r="T60" s="25">
        <f>IF('Indicator Date hidden'!U61="x","x",$T$2-'Indicator Date hidden'!U61)</f>
        <v>0</v>
      </c>
      <c r="U60" s="25" t="str">
        <f>IF('Indicator Date hidden'!V61="x","x",$U$2-'Indicator Date hidden'!V61)</f>
        <v>x</v>
      </c>
      <c r="V60" s="25">
        <f>IF('Indicator Date hidden'!W61="x","x",$V$2-'Indicator Date hidden'!W61)</f>
        <v>0</v>
      </c>
      <c r="W60" s="25" t="str">
        <f>IF('Indicator Date hidden'!X61="x","x",$W$2-'Indicator Date hidden'!X61)</f>
        <v>x</v>
      </c>
      <c r="X60" s="25">
        <f>IF('Indicator Date hidden'!Y61="x","x",$X$2-'Indicator Date hidden'!Y61)</f>
        <v>4</v>
      </c>
      <c r="Y60" s="25">
        <f>IF('Indicator Date hidden'!Z61="x","x",$Y$2-'Indicator Date hidden'!Z61)</f>
        <v>0</v>
      </c>
      <c r="Z60" s="25">
        <f>IF('Indicator Date hidden'!AA61="x","x",$Z$2-'Indicator Date hidden'!AA61)</f>
        <v>0</v>
      </c>
      <c r="AA60" s="25" t="str">
        <f>IF('Indicator Date hidden'!AB61="x","x",$AA$2-'Indicator Date hidden'!AB61)</f>
        <v>x</v>
      </c>
      <c r="AB60" s="25">
        <f>IF('Indicator Date hidden'!AC61="x","x",$AB$2-'Indicator Date hidden'!AC61)</f>
        <v>0</v>
      </c>
      <c r="AC60" s="25">
        <f>IF('Indicator Date hidden'!AD61="x","x",$AC$2-'Indicator Date hidden'!AD61)</f>
        <v>0</v>
      </c>
      <c r="AD60" s="25" t="str">
        <f>IF('Indicator Date hidden'!AE61="x","x",$AD$2-'Indicator Date hidden'!AE61)</f>
        <v>x</v>
      </c>
      <c r="AE60" s="25">
        <f>IF('Indicator Date hidden'!AF61="x","x",$AE$2-'Indicator Date hidden'!AF61)</f>
        <v>0</v>
      </c>
      <c r="AF60" s="25">
        <f>IF('Indicator Date hidden'!AG61="x","x",$AF$2-'Indicator Date hidden'!AG61)</f>
        <v>1</v>
      </c>
      <c r="AG60" s="25">
        <f>IF('Indicator Date hidden'!AH61="x","x",$AG$2-'Indicator Date hidden'!AH61)</f>
        <v>0</v>
      </c>
      <c r="AH60" s="25">
        <f>IF('Indicator Date hidden'!AI61="x","x",$AH$2-'Indicator Date hidden'!AI61)</f>
        <v>0</v>
      </c>
      <c r="AI60" s="25">
        <f>IF('Indicator Date hidden'!AJ61="x","x",$AI$2-'Indicator Date hidden'!AJ61)</f>
        <v>0</v>
      </c>
      <c r="AJ60" s="25" t="str">
        <f>IF('Indicator Date hidden'!AK61="x","x",$AJ$2-'Indicator Date hidden'!AK61)</f>
        <v>x</v>
      </c>
      <c r="AK60" s="25">
        <f>IF('Indicator Date hidden'!AL61="x","x",$AK$2-'Indicator Date hidden'!AL61)</f>
        <v>1</v>
      </c>
      <c r="AL60" s="25">
        <f>IF('Indicator Date hidden'!AM61="x","x",$AL$2-'Indicator Date hidden'!AM61)</f>
        <v>0</v>
      </c>
      <c r="AM60" s="25">
        <f>IF('Indicator Date hidden'!AN61="x","x",$AM$2-'Indicator Date hidden'!AN61)</f>
        <v>0</v>
      </c>
      <c r="AN60" s="25">
        <f>IF('Indicator Date hidden'!AO61="x","x",$AN$2-'Indicator Date hidden'!AO61)</f>
        <v>0</v>
      </c>
      <c r="AO60" s="25">
        <f>IF('Indicator Date hidden'!AP61="x","x",$AO$2-'Indicator Date hidden'!AP61)</f>
        <v>0</v>
      </c>
      <c r="AP60" s="25">
        <f>IF('Indicator Date hidden'!AQ61="x","x",$AP$2-'Indicator Date hidden'!AQ61)</f>
        <v>0</v>
      </c>
      <c r="AQ60" s="25">
        <f>IF('Indicator Date hidden'!AR61="x","x",$AQ$2-'Indicator Date hidden'!AR61)</f>
        <v>0</v>
      </c>
      <c r="AR60" s="25">
        <f>IF('Indicator Date hidden'!AS61="x","x",$AR$2-'Indicator Date hidden'!AS61)</f>
        <v>0</v>
      </c>
      <c r="AS60" s="25">
        <f>IF('Indicator Date hidden'!AT61="x","x",$AS$2-'Indicator Date hidden'!AT61)</f>
        <v>0</v>
      </c>
      <c r="AT60" s="25">
        <f>IF('Indicator Date hidden'!AU61="x","x",$AT$2-'Indicator Date hidden'!AU61)</f>
        <v>0</v>
      </c>
      <c r="AU60" s="25" t="str">
        <f>IF('Indicator Date hidden'!AV61="x","x",$AU$2-'Indicator Date hidden'!AV61)</f>
        <v>x</v>
      </c>
      <c r="AV60" s="25">
        <f>IF('Indicator Date hidden'!AW61="x","x",$AV$2-'Indicator Date hidden'!AW61)</f>
        <v>0</v>
      </c>
      <c r="AW60" s="25">
        <f>IF('Indicator Date hidden'!AX61="x","x",$AW$2-'Indicator Date hidden'!AX61)</f>
        <v>0</v>
      </c>
      <c r="AX60" s="25">
        <f>IF('Indicator Date hidden'!AY61="x","x",$AX$2-'Indicator Date hidden'!AY61)</f>
        <v>0</v>
      </c>
      <c r="AY60" s="25">
        <f>IF('Indicator Date hidden'!AZ61="x","x",$AY$2-'Indicator Date hidden'!AZ61)</f>
        <v>0</v>
      </c>
      <c r="AZ60" s="25">
        <f>IF('Indicator Date hidden'!BA61="x","x",$AZ$2-'Indicator Date hidden'!BA61)</f>
        <v>0</v>
      </c>
      <c r="BA60">
        <f t="shared" si="5"/>
        <v>6</v>
      </c>
      <c r="BB60" s="26">
        <f t="shared" si="6"/>
        <v>0.13636363636363635</v>
      </c>
      <c r="BC60">
        <f t="shared" si="7"/>
        <v>3</v>
      </c>
      <c r="BD60" s="26">
        <f t="shared" si="8"/>
        <v>0.62489668567579637</v>
      </c>
      <c r="BE60" s="28">
        <f t="shared" si="9"/>
        <v>0</v>
      </c>
    </row>
    <row r="61" spans="1:57" x14ac:dyDescent="0.35">
      <c r="A61" t="s">
        <v>9544</v>
      </c>
      <c r="B61" s="25">
        <f>IF('Indicator Date hidden'!C62="x","x",$B$2-'Indicator Date hidden'!C62)</f>
        <v>0</v>
      </c>
      <c r="C61" s="25">
        <f>IF('Indicator Date hidden'!D62="x","x",$C$2-'Indicator Date hidden'!D62)</f>
        <v>0</v>
      </c>
      <c r="D61" s="25">
        <f>IF('Indicator Date hidden'!E62="x","x",$D$2-'Indicator Date hidden'!E62)</f>
        <v>0</v>
      </c>
      <c r="E61" s="25">
        <f>IF('Indicator Date hidden'!F62="x","x",$E$2-'Indicator Date hidden'!F62)</f>
        <v>0</v>
      </c>
      <c r="F61" s="25">
        <f>IF('Indicator Date hidden'!G62="x","x",$F$2-'Indicator Date hidden'!G62)</f>
        <v>0</v>
      </c>
      <c r="G61" s="25">
        <f>IF('Indicator Date hidden'!H62="x","x",$G$2-'Indicator Date hidden'!H62)</f>
        <v>0</v>
      </c>
      <c r="H61" s="25">
        <f>IF('Indicator Date hidden'!I62="x","x",$H$2-'Indicator Date hidden'!I62)</f>
        <v>0</v>
      </c>
      <c r="I61" s="25">
        <f>IF('Indicator Date hidden'!J62="x","x",$I$2-'Indicator Date hidden'!J62)</f>
        <v>0</v>
      </c>
      <c r="J61" s="25">
        <f>IF('Indicator Date hidden'!K62="x","x",$J$2-'Indicator Date hidden'!K62)</f>
        <v>0</v>
      </c>
      <c r="K61" s="25">
        <f>IF('Indicator Date hidden'!L62="x","x",$K$2-'Indicator Date hidden'!L62)</f>
        <v>0</v>
      </c>
      <c r="L61" s="25">
        <f>IF('Indicator Date hidden'!M62="x","x",$L$2-'Indicator Date hidden'!M62)</f>
        <v>0</v>
      </c>
      <c r="M61" s="25">
        <f>IF('Indicator Date hidden'!N62="x","x",$M$2-'Indicator Date hidden'!N62)</f>
        <v>0</v>
      </c>
      <c r="N61" s="25">
        <f>IF('Indicator Date hidden'!O62="x","x",$N$2-'Indicator Date hidden'!O62)</f>
        <v>0</v>
      </c>
      <c r="O61" s="25">
        <f>IF('Indicator Date hidden'!P62="x","x",$O$2-'Indicator Date hidden'!P62)</f>
        <v>0</v>
      </c>
      <c r="P61" s="25">
        <f>IF('Indicator Date hidden'!Q62="x","x",$P$2-'Indicator Date hidden'!Q62)</f>
        <v>0</v>
      </c>
      <c r="Q61" s="25" t="str">
        <f>IF('Indicator Date hidden'!R62="x","x",$Q$2-'Indicator Date hidden'!R62)</f>
        <v>x</v>
      </c>
      <c r="R61" s="25">
        <f>IF('Indicator Date hidden'!S62="x","x",$R$2-'Indicator Date hidden'!S62)</f>
        <v>0</v>
      </c>
      <c r="S61" s="25">
        <f>IF('Indicator Date hidden'!T62="x","x",$S$2-'Indicator Date hidden'!T62)</f>
        <v>0</v>
      </c>
      <c r="T61" s="25">
        <f>IF('Indicator Date hidden'!U62="x","x",$T$2-'Indicator Date hidden'!U62)</f>
        <v>0</v>
      </c>
      <c r="U61" s="25" t="str">
        <f>IF('Indicator Date hidden'!V62="x","x",$U$2-'Indicator Date hidden'!V62)</f>
        <v>x</v>
      </c>
      <c r="V61" s="25">
        <f>IF('Indicator Date hidden'!W62="x","x",$V$2-'Indicator Date hidden'!W62)</f>
        <v>0</v>
      </c>
      <c r="W61" s="25" t="str">
        <f>IF('Indicator Date hidden'!X62="x","x",$W$2-'Indicator Date hidden'!X62)</f>
        <v>x</v>
      </c>
      <c r="X61" s="25">
        <f>IF('Indicator Date hidden'!Y62="x","x",$X$2-'Indicator Date hidden'!Y62)</f>
        <v>1</v>
      </c>
      <c r="Y61" s="25">
        <f>IF('Indicator Date hidden'!Z62="x","x",$Y$2-'Indicator Date hidden'!Z62)</f>
        <v>0</v>
      </c>
      <c r="Z61" s="25">
        <f>IF('Indicator Date hidden'!AA62="x","x",$Z$2-'Indicator Date hidden'!AA62)</f>
        <v>0</v>
      </c>
      <c r="AA61" s="25" t="str">
        <f>IF('Indicator Date hidden'!AB62="x","x",$AA$2-'Indicator Date hidden'!AB62)</f>
        <v>x</v>
      </c>
      <c r="AB61" s="25">
        <f>IF('Indicator Date hidden'!AC62="x","x",$AB$2-'Indicator Date hidden'!AC62)</f>
        <v>0</v>
      </c>
      <c r="AC61" s="25">
        <f>IF('Indicator Date hidden'!AD62="x","x",$AC$2-'Indicator Date hidden'!AD62)</f>
        <v>0</v>
      </c>
      <c r="AD61" s="25" t="str">
        <f>IF('Indicator Date hidden'!AE62="x","x",$AD$2-'Indicator Date hidden'!AE62)</f>
        <v>x</v>
      </c>
      <c r="AE61" s="25">
        <f>IF('Indicator Date hidden'!AF62="x","x",$AE$2-'Indicator Date hidden'!AF62)</f>
        <v>0</v>
      </c>
      <c r="AF61" s="25">
        <f>IF('Indicator Date hidden'!AG62="x","x",$AF$2-'Indicator Date hidden'!AG62)</f>
        <v>1</v>
      </c>
      <c r="AG61" s="25">
        <f>IF('Indicator Date hidden'!AH62="x","x",$AG$2-'Indicator Date hidden'!AH62)</f>
        <v>0</v>
      </c>
      <c r="AH61" s="25">
        <f>IF('Indicator Date hidden'!AI62="x","x",$AH$2-'Indicator Date hidden'!AI62)</f>
        <v>0</v>
      </c>
      <c r="AI61" s="25">
        <f>IF('Indicator Date hidden'!AJ62="x","x",$AI$2-'Indicator Date hidden'!AJ62)</f>
        <v>0</v>
      </c>
      <c r="AJ61" s="25" t="str">
        <f>IF('Indicator Date hidden'!AK62="x","x",$AJ$2-'Indicator Date hidden'!AK62)</f>
        <v>x</v>
      </c>
      <c r="AK61" s="25">
        <f>IF('Indicator Date hidden'!AL62="x","x",$AK$2-'Indicator Date hidden'!AL62)</f>
        <v>1</v>
      </c>
      <c r="AL61" s="25">
        <f>IF('Indicator Date hidden'!AM62="x","x",$AL$2-'Indicator Date hidden'!AM62)</f>
        <v>0</v>
      </c>
      <c r="AM61" s="25">
        <f>IF('Indicator Date hidden'!AN62="x","x",$AM$2-'Indicator Date hidden'!AN62)</f>
        <v>0</v>
      </c>
      <c r="AN61" s="25">
        <f>IF('Indicator Date hidden'!AO62="x","x",$AN$2-'Indicator Date hidden'!AO62)</f>
        <v>0</v>
      </c>
      <c r="AO61" s="25">
        <f>IF('Indicator Date hidden'!AP62="x","x",$AO$2-'Indicator Date hidden'!AP62)</f>
        <v>0</v>
      </c>
      <c r="AP61" s="25">
        <f>IF('Indicator Date hidden'!AQ62="x","x",$AP$2-'Indicator Date hidden'!AQ62)</f>
        <v>0</v>
      </c>
      <c r="AQ61" s="25">
        <f>IF('Indicator Date hidden'!AR62="x","x",$AQ$2-'Indicator Date hidden'!AR62)</f>
        <v>0</v>
      </c>
      <c r="AR61" s="25">
        <f>IF('Indicator Date hidden'!AS62="x","x",$AR$2-'Indicator Date hidden'!AS62)</f>
        <v>0</v>
      </c>
      <c r="AS61" s="25">
        <f>IF('Indicator Date hidden'!AT62="x","x",$AS$2-'Indicator Date hidden'!AT62)</f>
        <v>0</v>
      </c>
      <c r="AT61" s="25">
        <f>IF('Indicator Date hidden'!AU62="x","x",$AT$2-'Indicator Date hidden'!AU62)</f>
        <v>0</v>
      </c>
      <c r="AU61" s="25" t="str">
        <f>IF('Indicator Date hidden'!AV62="x","x",$AU$2-'Indicator Date hidden'!AV62)</f>
        <v>x</v>
      </c>
      <c r="AV61" s="25">
        <f>IF('Indicator Date hidden'!AW62="x","x",$AV$2-'Indicator Date hidden'!AW62)</f>
        <v>0</v>
      </c>
      <c r="AW61" s="25">
        <f>IF('Indicator Date hidden'!AX62="x","x",$AW$2-'Indicator Date hidden'!AX62)</f>
        <v>0</v>
      </c>
      <c r="AX61" s="25">
        <f>IF('Indicator Date hidden'!AY62="x","x",$AX$2-'Indicator Date hidden'!AY62)</f>
        <v>0</v>
      </c>
      <c r="AY61" s="25">
        <f>IF('Indicator Date hidden'!AZ62="x","x",$AY$2-'Indicator Date hidden'!AZ62)</f>
        <v>0</v>
      </c>
      <c r="AZ61" s="25">
        <f>IF('Indicator Date hidden'!BA62="x","x",$AZ$2-'Indicator Date hidden'!BA62)</f>
        <v>0</v>
      </c>
      <c r="BA61">
        <f t="shared" si="5"/>
        <v>3</v>
      </c>
      <c r="BB61" s="26">
        <f t="shared" si="6"/>
        <v>6.8181818181818177E-2</v>
      </c>
      <c r="BC61">
        <f t="shared" si="7"/>
        <v>3</v>
      </c>
      <c r="BD61" s="26">
        <f t="shared" si="8"/>
        <v>0.25205764787294127</v>
      </c>
      <c r="BE61" s="28">
        <f t="shared" si="9"/>
        <v>0</v>
      </c>
    </row>
    <row r="62" spans="1:57" x14ac:dyDescent="0.35">
      <c r="A62" t="s">
        <v>9548</v>
      </c>
      <c r="B62" s="25">
        <f>IF('Indicator Date hidden'!C63="x","x",$B$2-'Indicator Date hidden'!C63)</f>
        <v>0</v>
      </c>
      <c r="C62" s="25">
        <f>IF('Indicator Date hidden'!D63="x","x",$C$2-'Indicator Date hidden'!D63)</f>
        <v>0</v>
      </c>
      <c r="D62" s="25">
        <f>IF('Indicator Date hidden'!E63="x","x",$D$2-'Indicator Date hidden'!E63)</f>
        <v>0</v>
      </c>
      <c r="E62" s="25">
        <f>IF('Indicator Date hidden'!F63="x","x",$E$2-'Indicator Date hidden'!F63)</f>
        <v>0</v>
      </c>
      <c r="F62" s="25">
        <f>IF('Indicator Date hidden'!G63="x","x",$F$2-'Indicator Date hidden'!G63)</f>
        <v>0</v>
      </c>
      <c r="G62" s="25">
        <f>IF('Indicator Date hidden'!H63="x","x",$G$2-'Indicator Date hidden'!H63)</f>
        <v>0</v>
      </c>
      <c r="H62" s="25">
        <f>IF('Indicator Date hidden'!I63="x","x",$H$2-'Indicator Date hidden'!I63)</f>
        <v>0</v>
      </c>
      <c r="I62" s="25">
        <f>IF('Indicator Date hidden'!J63="x","x",$I$2-'Indicator Date hidden'!J63)</f>
        <v>0</v>
      </c>
      <c r="J62" s="25">
        <f>IF('Indicator Date hidden'!K63="x","x",$J$2-'Indicator Date hidden'!K63)</f>
        <v>0</v>
      </c>
      <c r="K62" s="25">
        <f>IF('Indicator Date hidden'!L63="x","x",$K$2-'Indicator Date hidden'!L63)</f>
        <v>0</v>
      </c>
      <c r="L62" s="25">
        <f>IF('Indicator Date hidden'!M63="x","x",$L$2-'Indicator Date hidden'!M63)</f>
        <v>0</v>
      </c>
      <c r="M62" s="25">
        <f>IF('Indicator Date hidden'!N63="x","x",$M$2-'Indicator Date hidden'!N63)</f>
        <v>0</v>
      </c>
      <c r="N62" s="25">
        <f>IF('Indicator Date hidden'!O63="x","x",$N$2-'Indicator Date hidden'!O63)</f>
        <v>0</v>
      </c>
      <c r="O62" s="25">
        <f>IF('Indicator Date hidden'!P63="x","x",$O$2-'Indicator Date hidden'!P63)</f>
        <v>0</v>
      </c>
      <c r="P62" s="25">
        <f>IF('Indicator Date hidden'!Q63="x","x",$P$2-'Indicator Date hidden'!Q63)</f>
        <v>0</v>
      </c>
      <c r="Q62" s="25">
        <f>IF('Indicator Date hidden'!R63="x","x",$Q$2-'Indicator Date hidden'!R63)</f>
        <v>2</v>
      </c>
      <c r="R62" s="25">
        <f>IF('Indicator Date hidden'!S63="x","x",$R$2-'Indicator Date hidden'!S63)</f>
        <v>0</v>
      </c>
      <c r="S62" s="25">
        <f>IF('Indicator Date hidden'!T63="x","x",$S$2-'Indicator Date hidden'!T63)</f>
        <v>0</v>
      </c>
      <c r="T62" s="25">
        <f>IF('Indicator Date hidden'!U63="x","x",$T$2-'Indicator Date hidden'!U63)</f>
        <v>0</v>
      </c>
      <c r="U62" s="25">
        <f>IF('Indicator Date hidden'!V63="x","x",$U$2-'Indicator Date hidden'!V63)</f>
        <v>0</v>
      </c>
      <c r="V62" s="25">
        <f>IF('Indicator Date hidden'!W63="x","x",$V$2-'Indicator Date hidden'!W63)</f>
        <v>0</v>
      </c>
      <c r="W62" s="25">
        <f>IF('Indicator Date hidden'!X63="x","x",$W$2-'Indicator Date hidden'!X63)</f>
        <v>2</v>
      </c>
      <c r="X62" s="25" t="str">
        <f>IF('Indicator Date hidden'!Y63="x","x",$X$2-'Indicator Date hidden'!Y63)</f>
        <v>x</v>
      </c>
      <c r="Y62" s="25">
        <f>IF('Indicator Date hidden'!Z63="x","x",$Y$2-'Indicator Date hidden'!Z63)</f>
        <v>0</v>
      </c>
      <c r="Z62" s="25">
        <f>IF('Indicator Date hidden'!AA63="x","x",$Z$2-'Indicator Date hidden'!AA63)</f>
        <v>0</v>
      </c>
      <c r="AA62" s="25">
        <f>IF('Indicator Date hidden'!AB63="x","x",$AA$2-'Indicator Date hidden'!AB63)</f>
        <v>0</v>
      </c>
      <c r="AB62" s="25">
        <f>IF('Indicator Date hidden'!AC63="x","x",$AB$2-'Indicator Date hidden'!AC63)</f>
        <v>0</v>
      </c>
      <c r="AC62" s="25">
        <f>IF('Indicator Date hidden'!AD63="x","x",$AC$2-'Indicator Date hidden'!AD63)</f>
        <v>0</v>
      </c>
      <c r="AD62" s="25">
        <f>IF('Indicator Date hidden'!AE63="x","x",$AD$2-'Indicator Date hidden'!AE63)</f>
        <v>0</v>
      </c>
      <c r="AE62" s="25">
        <f>IF('Indicator Date hidden'!AF63="x","x",$AE$2-'Indicator Date hidden'!AF63)</f>
        <v>0</v>
      </c>
      <c r="AF62" s="25">
        <f>IF('Indicator Date hidden'!AG63="x","x",$AF$2-'Indicator Date hidden'!AG63)</f>
        <v>8</v>
      </c>
      <c r="AG62" s="25">
        <f>IF('Indicator Date hidden'!AH63="x","x",$AG$2-'Indicator Date hidden'!AH63)</f>
        <v>0</v>
      </c>
      <c r="AH62" s="25">
        <f>IF('Indicator Date hidden'!AI63="x","x",$AH$2-'Indicator Date hidden'!AI63)</f>
        <v>0</v>
      </c>
      <c r="AI62" s="25">
        <f>IF('Indicator Date hidden'!AJ63="x","x",$AI$2-'Indicator Date hidden'!AJ63)</f>
        <v>0</v>
      </c>
      <c r="AJ62" s="25" t="str">
        <f>IF('Indicator Date hidden'!AK63="x","x",$AJ$2-'Indicator Date hidden'!AK63)</f>
        <v>x</v>
      </c>
      <c r="AK62" s="25">
        <f>IF('Indicator Date hidden'!AL63="x","x",$AK$2-'Indicator Date hidden'!AL63)</f>
        <v>1</v>
      </c>
      <c r="AL62" s="25">
        <f>IF('Indicator Date hidden'!AM63="x","x",$AL$2-'Indicator Date hidden'!AM63)</f>
        <v>0</v>
      </c>
      <c r="AM62" s="25">
        <f>IF('Indicator Date hidden'!AN63="x","x",$AM$2-'Indicator Date hidden'!AN63)</f>
        <v>0</v>
      </c>
      <c r="AN62" s="25">
        <f>IF('Indicator Date hidden'!AO63="x","x",$AN$2-'Indicator Date hidden'!AO63)</f>
        <v>0</v>
      </c>
      <c r="AO62" s="25">
        <f>IF('Indicator Date hidden'!AP63="x","x",$AO$2-'Indicator Date hidden'!AP63)</f>
        <v>0</v>
      </c>
      <c r="AP62" s="25">
        <f>IF('Indicator Date hidden'!AQ63="x","x",$AP$2-'Indicator Date hidden'!AQ63)</f>
        <v>0</v>
      </c>
      <c r="AQ62" s="25">
        <f>IF('Indicator Date hidden'!AR63="x","x",$AQ$2-'Indicator Date hidden'!AR63)</f>
        <v>0</v>
      </c>
      <c r="AR62" s="25">
        <f>IF('Indicator Date hidden'!AS63="x","x",$AR$2-'Indicator Date hidden'!AS63)</f>
        <v>0</v>
      </c>
      <c r="AS62" s="25">
        <f>IF('Indicator Date hidden'!AT63="x","x",$AS$2-'Indicator Date hidden'!AT63)</f>
        <v>0</v>
      </c>
      <c r="AT62" s="25">
        <f>IF('Indicator Date hidden'!AU63="x","x",$AT$2-'Indicator Date hidden'!AU63)</f>
        <v>0</v>
      </c>
      <c r="AU62" s="25">
        <f>IF('Indicator Date hidden'!AV63="x","x",$AU$2-'Indicator Date hidden'!AV63)</f>
        <v>2</v>
      </c>
      <c r="AV62" s="25">
        <f>IF('Indicator Date hidden'!AW63="x","x",$AV$2-'Indicator Date hidden'!AW63)</f>
        <v>0</v>
      </c>
      <c r="AW62" s="25">
        <f>IF('Indicator Date hidden'!AX63="x","x",$AW$2-'Indicator Date hidden'!AX63)</f>
        <v>0</v>
      </c>
      <c r="AX62" s="25">
        <f>IF('Indicator Date hidden'!AY63="x","x",$AX$2-'Indicator Date hidden'!AY63)</f>
        <v>0</v>
      </c>
      <c r="AY62" s="25">
        <f>IF('Indicator Date hidden'!AZ63="x","x",$AY$2-'Indicator Date hidden'!AZ63)</f>
        <v>0</v>
      </c>
      <c r="AZ62" s="25">
        <f>IF('Indicator Date hidden'!BA63="x","x",$AZ$2-'Indicator Date hidden'!BA63)</f>
        <v>0</v>
      </c>
      <c r="BA62">
        <f t="shared" si="5"/>
        <v>15</v>
      </c>
      <c r="BB62" s="26">
        <f t="shared" si="6"/>
        <v>0.30612244897959184</v>
      </c>
      <c r="BC62">
        <f t="shared" si="7"/>
        <v>5</v>
      </c>
      <c r="BD62" s="26">
        <f t="shared" si="8"/>
        <v>1.2156140907620758</v>
      </c>
      <c r="BE62" s="28">
        <f t="shared" si="9"/>
        <v>0</v>
      </c>
    </row>
    <row r="63" spans="1:57" x14ac:dyDescent="0.35">
      <c r="A63" t="s">
        <v>9558</v>
      </c>
      <c r="B63" s="25">
        <f>IF('Indicator Date hidden'!C64="x","x",$B$2-'Indicator Date hidden'!C64)</f>
        <v>0</v>
      </c>
      <c r="C63" s="25">
        <f>IF('Indicator Date hidden'!D64="x","x",$C$2-'Indicator Date hidden'!D64)</f>
        <v>0</v>
      </c>
      <c r="D63" s="25">
        <f>IF('Indicator Date hidden'!E64="x","x",$D$2-'Indicator Date hidden'!E64)</f>
        <v>0</v>
      </c>
      <c r="E63" s="25">
        <f>IF('Indicator Date hidden'!F64="x","x",$E$2-'Indicator Date hidden'!F64)</f>
        <v>0</v>
      </c>
      <c r="F63" s="25">
        <f>IF('Indicator Date hidden'!G64="x","x",$F$2-'Indicator Date hidden'!G64)</f>
        <v>0</v>
      </c>
      <c r="G63" s="25">
        <f>IF('Indicator Date hidden'!H64="x","x",$G$2-'Indicator Date hidden'!H64)</f>
        <v>0</v>
      </c>
      <c r="H63" s="25">
        <f>IF('Indicator Date hidden'!I64="x","x",$H$2-'Indicator Date hidden'!I64)</f>
        <v>0</v>
      </c>
      <c r="I63" s="25">
        <f>IF('Indicator Date hidden'!J64="x","x",$I$2-'Indicator Date hidden'!J64)</f>
        <v>0</v>
      </c>
      <c r="J63" s="25">
        <f>IF('Indicator Date hidden'!K64="x","x",$J$2-'Indicator Date hidden'!K64)</f>
        <v>0</v>
      </c>
      <c r="K63" s="25">
        <f>IF('Indicator Date hidden'!L64="x","x",$K$2-'Indicator Date hidden'!L64)</f>
        <v>0</v>
      </c>
      <c r="L63" s="25">
        <f>IF('Indicator Date hidden'!M64="x","x",$L$2-'Indicator Date hidden'!M64)</f>
        <v>0</v>
      </c>
      <c r="M63" s="25">
        <f>IF('Indicator Date hidden'!N64="x","x",$M$2-'Indicator Date hidden'!N64)</f>
        <v>0</v>
      </c>
      <c r="N63" s="25">
        <f>IF('Indicator Date hidden'!O64="x","x",$N$2-'Indicator Date hidden'!O64)</f>
        <v>0</v>
      </c>
      <c r="O63" s="25">
        <f>IF('Indicator Date hidden'!P64="x","x",$O$2-'Indicator Date hidden'!P64)</f>
        <v>0</v>
      </c>
      <c r="P63" s="25">
        <f>IF('Indicator Date hidden'!Q64="x","x",$P$2-'Indicator Date hidden'!Q64)</f>
        <v>0</v>
      </c>
      <c r="Q63" s="25">
        <f>IF('Indicator Date hidden'!R64="x","x",$Q$2-'Indicator Date hidden'!R64)</f>
        <v>1</v>
      </c>
      <c r="R63" s="25">
        <f>IF('Indicator Date hidden'!S64="x","x",$R$2-'Indicator Date hidden'!S64)</f>
        <v>0</v>
      </c>
      <c r="S63" s="25">
        <f>IF('Indicator Date hidden'!T64="x","x",$S$2-'Indicator Date hidden'!T64)</f>
        <v>0</v>
      </c>
      <c r="T63" s="25">
        <f>IF('Indicator Date hidden'!U64="x","x",$T$2-'Indicator Date hidden'!U64)</f>
        <v>0</v>
      </c>
      <c r="U63" s="25">
        <f>IF('Indicator Date hidden'!V64="x","x",$U$2-'Indicator Date hidden'!V64)</f>
        <v>0</v>
      </c>
      <c r="V63" s="25">
        <f>IF('Indicator Date hidden'!W64="x","x",$V$2-'Indicator Date hidden'!W64)</f>
        <v>0</v>
      </c>
      <c r="W63" s="25">
        <f>IF('Indicator Date hidden'!X64="x","x",$W$2-'Indicator Date hidden'!X64)</f>
        <v>1</v>
      </c>
      <c r="X63" s="25">
        <f>IF('Indicator Date hidden'!Y64="x","x",$X$2-'Indicator Date hidden'!Y64)</f>
        <v>4</v>
      </c>
      <c r="Y63" s="25">
        <f>IF('Indicator Date hidden'!Z64="x","x",$Y$2-'Indicator Date hidden'!Z64)</f>
        <v>0</v>
      </c>
      <c r="Z63" s="25">
        <f>IF('Indicator Date hidden'!AA64="x","x",$Z$2-'Indicator Date hidden'!AA64)</f>
        <v>0</v>
      </c>
      <c r="AA63" s="25">
        <f>IF('Indicator Date hidden'!AB64="x","x",$AA$2-'Indicator Date hidden'!AB64)</f>
        <v>0</v>
      </c>
      <c r="AB63" s="25">
        <f>IF('Indicator Date hidden'!AC64="x","x",$AB$2-'Indicator Date hidden'!AC64)</f>
        <v>0</v>
      </c>
      <c r="AC63" s="25">
        <f>IF('Indicator Date hidden'!AD64="x","x",$AC$2-'Indicator Date hidden'!AD64)</f>
        <v>0</v>
      </c>
      <c r="AD63" s="25">
        <f>IF('Indicator Date hidden'!AE64="x","x",$AD$2-'Indicator Date hidden'!AE64)</f>
        <v>0</v>
      </c>
      <c r="AE63" s="25">
        <f>IF('Indicator Date hidden'!AF64="x","x",$AE$2-'Indicator Date hidden'!AF64)</f>
        <v>0</v>
      </c>
      <c r="AF63" s="25">
        <f>IF('Indicator Date hidden'!AG64="x","x",$AF$2-'Indicator Date hidden'!AG64)</f>
        <v>10</v>
      </c>
      <c r="AG63" s="25">
        <f>IF('Indicator Date hidden'!AH64="x","x",$AG$2-'Indicator Date hidden'!AH64)</f>
        <v>0</v>
      </c>
      <c r="AH63" s="25">
        <f>IF('Indicator Date hidden'!AI64="x","x",$AH$2-'Indicator Date hidden'!AI64)</f>
        <v>0</v>
      </c>
      <c r="AI63" s="25">
        <f>IF('Indicator Date hidden'!AJ64="x","x",$AI$2-'Indicator Date hidden'!AJ64)</f>
        <v>0</v>
      </c>
      <c r="AJ63" s="25" t="str">
        <f>IF('Indicator Date hidden'!AK64="x","x",$AJ$2-'Indicator Date hidden'!AK64)</f>
        <v>x</v>
      </c>
      <c r="AK63" s="25">
        <f>IF('Indicator Date hidden'!AL64="x","x",$AK$2-'Indicator Date hidden'!AL64)</f>
        <v>1</v>
      </c>
      <c r="AL63" s="25">
        <f>IF('Indicator Date hidden'!AM64="x","x",$AL$2-'Indicator Date hidden'!AM64)</f>
        <v>0</v>
      </c>
      <c r="AM63" s="25">
        <f>IF('Indicator Date hidden'!AN64="x","x",$AM$2-'Indicator Date hidden'!AN64)</f>
        <v>0</v>
      </c>
      <c r="AN63" s="25">
        <f>IF('Indicator Date hidden'!AO64="x","x",$AN$2-'Indicator Date hidden'!AO64)</f>
        <v>0</v>
      </c>
      <c r="AO63" s="25">
        <f>IF('Indicator Date hidden'!AP64="x","x",$AO$2-'Indicator Date hidden'!AP64)</f>
        <v>0</v>
      </c>
      <c r="AP63" s="25">
        <f>IF('Indicator Date hidden'!AQ64="x","x",$AP$2-'Indicator Date hidden'!AQ64)</f>
        <v>0</v>
      </c>
      <c r="AQ63" s="25">
        <f>IF('Indicator Date hidden'!AR64="x","x",$AQ$2-'Indicator Date hidden'!AR64)</f>
        <v>0</v>
      </c>
      <c r="AR63" s="25">
        <f>IF('Indicator Date hidden'!AS64="x","x",$AR$2-'Indicator Date hidden'!AS64)</f>
        <v>0</v>
      </c>
      <c r="AS63" s="25">
        <f>IF('Indicator Date hidden'!AT64="x","x",$AS$2-'Indicator Date hidden'!AT64)</f>
        <v>0</v>
      </c>
      <c r="AT63" s="25">
        <f>IF('Indicator Date hidden'!AU64="x","x",$AT$2-'Indicator Date hidden'!AU64)</f>
        <v>0</v>
      </c>
      <c r="AU63" s="25">
        <f>IF('Indicator Date hidden'!AV64="x","x",$AU$2-'Indicator Date hidden'!AV64)</f>
        <v>1</v>
      </c>
      <c r="AV63" s="25">
        <f>IF('Indicator Date hidden'!AW64="x","x",$AV$2-'Indicator Date hidden'!AW64)</f>
        <v>0</v>
      </c>
      <c r="AW63" s="25">
        <f>IF('Indicator Date hidden'!AX64="x","x",$AW$2-'Indicator Date hidden'!AX64)</f>
        <v>0</v>
      </c>
      <c r="AX63" s="25">
        <f>IF('Indicator Date hidden'!AY64="x","x",$AX$2-'Indicator Date hidden'!AY64)</f>
        <v>0</v>
      </c>
      <c r="AY63" s="25">
        <f>IF('Indicator Date hidden'!AZ64="x","x",$AY$2-'Indicator Date hidden'!AZ64)</f>
        <v>0</v>
      </c>
      <c r="AZ63" s="25">
        <f>IF('Indicator Date hidden'!BA64="x","x",$AZ$2-'Indicator Date hidden'!BA64)</f>
        <v>0</v>
      </c>
      <c r="BA63">
        <f t="shared" si="5"/>
        <v>18</v>
      </c>
      <c r="BB63" s="26">
        <f t="shared" si="6"/>
        <v>0.36</v>
      </c>
      <c r="BC63">
        <f t="shared" si="7"/>
        <v>6</v>
      </c>
      <c r="BD63" s="26">
        <f t="shared" si="8"/>
        <v>1.5067846561469891</v>
      </c>
      <c r="BE63" s="28">
        <f t="shared" si="9"/>
        <v>0</v>
      </c>
    </row>
    <row r="64" spans="1:57" x14ac:dyDescent="0.35">
      <c r="A64" t="s">
        <v>9552</v>
      </c>
      <c r="B64" s="25">
        <f>IF('Indicator Date hidden'!C65="x","x",$B$2-'Indicator Date hidden'!C65)</f>
        <v>0</v>
      </c>
      <c r="C64" s="25">
        <f>IF('Indicator Date hidden'!D65="x","x",$C$2-'Indicator Date hidden'!D65)</f>
        <v>0</v>
      </c>
      <c r="D64" s="25">
        <f>IF('Indicator Date hidden'!E65="x","x",$D$2-'Indicator Date hidden'!E65)</f>
        <v>0</v>
      </c>
      <c r="E64" s="25">
        <f>IF('Indicator Date hidden'!F65="x","x",$E$2-'Indicator Date hidden'!F65)</f>
        <v>0</v>
      </c>
      <c r="F64" s="25">
        <f>IF('Indicator Date hidden'!G65="x","x",$F$2-'Indicator Date hidden'!G65)</f>
        <v>0</v>
      </c>
      <c r="G64" s="25">
        <f>IF('Indicator Date hidden'!H65="x","x",$G$2-'Indicator Date hidden'!H65)</f>
        <v>0</v>
      </c>
      <c r="H64" s="25">
        <f>IF('Indicator Date hidden'!I65="x","x",$H$2-'Indicator Date hidden'!I65)</f>
        <v>0</v>
      </c>
      <c r="I64" s="25">
        <f>IF('Indicator Date hidden'!J65="x","x",$I$2-'Indicator Date hidden'!J65)</f>
        <v>0</v>
      </c>
      <c r="J64" s="25">
        <f>IF('Indicator Date hidden'!K65="x","x",$J$2-'Indicator Date hidden'!K65)</f>
        <v>0</v>
      </c>
      <c r="K64" s="25">
        <f>IF('Indicator Date hidden'!L65="x","x",$K$2-'Indicator Date hidden'!L65)</f>
        <v>0</v>
      </c>
      <c r="L64" s="25">
        <f>IF('Indicator Date hidden'!M65="x","x",$L$2-'Indicator Date hidden'!M65)</f>
        <v>0</v>
      </c>
      <c r="M64" s="25">
        <f>IF('Indicator Date hidden'!N65="x","x",$M$2-'Indicator Date hidden'!N65)</f>
        <v>0</v>
      </c>
      <c r="N64" s="25">
        <f>IF('Indicator Date hidden'!O65="x","x",$N$2-'Indicator Date hidden'!O65)</f>
        <v>0</v>
      </c>
      <c r="O64" s="25">
        <f>IF('Indicator Date hidden'!P65="x","x",$O$2-'Indicator Date hidden'!P65)</f>
        <v>0</v>
      </c>
      <c r="P64" s="25">
        <f>IF('Indicator Date hidden'!Q65="x","x",$P$2-'Indicator Date hidden'!Q65)</f>
        <v>0</v>
      </c>
      <c r="Q64" s="25">
        <f>IF('Indicator Date hidden'!R65="x","x",$Q$2-'Indicator Date hidden'!R65)</f>
        <v>9</v>
      </c>
      <c r="R64" s="25">
        <f>IF('Indicator Date hidden'!S65="x","x",$R$2-'Indicator Date hidden'!S65)</f>
        <v>0</v>
      </c>
      <c r="S64" s="25">
        <f>IF('Indicator Date hidden'!T65="x","x",$S$2-'Indicator Date hidden'!T65)</f>
        <v>0</v>
      </c>
      <c r="T64" s="25">
        <f>IF('Indicator Date hidden'!U65="x","x",$T$2-'Indicator Date hidden'!U65)</f>
        <v>0</v>
      </c>
      <c r="U64" s="25">
        <f>IF('Indicator Date hidden'!V65="x","x",$U$2-'Indicator Date hidden'!V65)</f>
        <v>0</v>
      </c>
      <c r="V64" s="25">
        <f>IF('Indicator Date hidden'!W65="x","x",$V$2-'Indicator Date hidden'!W65)</f>
        <v>0</v>
      </c>
      <c r="W64" s="25">
        <f>IF('Indicator Date hidden'!X65="x","x",$W$2-'Indicator Date hidden'!X65)</f>
        <v>5</v>
      </c>
      <c r="X64" s="25">
        <f>IF('Indicator Date hidden'!Y65="x","x",$X$2-'Indicator Date hidden'!Y65)</f>
        <v>1</v>
      </c>
      <c r="Y64" s="25">
        <f>IF('Indicator Date hidden'!Z65="x","x",$Y$2-'Indicator Date hidden'!Z65)</f>
        <v>0</v>
      </c>
      <c r="Z64" s="25">
        <f>IF('Indicator Date hidden'!AA65="x","x",$Z$2-'Indicator Date hidden'!AA65)</f>
        <v>0</v>
      </c>
      <c r="AA64" s="25">
        <f>IF('Indicator Date hidden'!AB65="x","x",$AA$2-'Indicator Date hidden'!AB65)</f>
        <v>0</v>
      </c>
      <c r="AB64" s="25">
        <f>IF('Indicator Date hidden'!AC65="x","x",$AB$2-'Indicator Date hidden'!AC65)</f>
        <v>0</v>
      </c>
      <c r="AC64" s="25">
        <f>IF('Indicator Date hidden'!AD65="x","x",$AC$2-'Indicator Date hidden'!AD65)</f>
        <v>0</v>
      </c>
      <c r="AD64" s="25">
        <f>IF('Indicator Date hidden'!AE65="x","x",$AD$2-'Indicator Date hidden'!AE65)</f>
        <v>0</v>
      </c>
      <c r="AE64" s="25">
        <f>IF('Indicator Date hidden'!AF65="x","x",$AE$2-'Indicator Date hidden'!AF65)</f>
        <v>0</v>
      </c>
      <c r="AF64" s="25">
        <f>IF('Indicator Date hidden'!AG65="x","x",$AF$2-'Indicator Date hidden'!AG65)</f>
        <v>0</v>
      </c>
      <c r="AG64" s="25">
        <f>IF('Indicator Date hidden'!AH65="x","x",$AG$2-'Indicator Date hidden'!AH65)</f>
        <v>0</v>
      </c>
      <c r="AH64" s="25">
        <f>IF('Indicator Date hidden'!AI65="x","x",$AH$2-'Indicator Date hidden'!AI65)</f>
        <v>0</v>
      </c>
      <c r="AI64" s="25">
        <f>IF('Indicator Date hidden'!AJ65="x","x",$AI$2-'Indicator Date hidden'!AJ65)</f>
        <v>0</v>
      </c>
      <c r="AJ64" s="25">
        <f>IF('Indicator Date hidden'!AK65="x","x",$AJ$2-'Indicator Date hidden'!AK65)</f>
        <v>1</v>
      </c>
      <c r="AK64" s="25">
        <f>IF('Indicator Date hidden'!AL65="x","x",$AK$2-'Indicator Date hidden'!AL65)</f>
        <v>1</v>
      </c>
      <c r="AL64" s="25">
        <f>IF('Indicator Date hidden'!AM65="x","x",$AL$2-'Indicator Date hidden'!AM65)</f>
        <v>0</v>
      </c>
      <c r="AM64" s="25">
        <f>IF('Indicator Date hidden'!AN65="x","x",$AM$2-'Indicator Date hidden'!AN65)</f>
        <v>0</v>
      </c>
      <c r="AN64" s="25">
        <f>IF('Indicator Date hidden'!AO65="x","x",$AN$2-'Indicator Date hidden'!AO65)</f>
        <v>0</v>
      </c>
      <c r="AO64" s="25" t="str">
        <f>IF('Indicator Date hidden'!AP65="x","x",$AO$2-'Indicator Date hidden'!AP65)</f>
        <v>x</v>
      </c>
      <c r="AP64" s="25" t="str">
        <f>IF('Indicator Date hidden'!AQ65="x","x",$AP$2-'Indicator Date hidden'!AQ65)</f>
        <v>x</v>
      </c>
      <c r="AQ64" s="25">
        <f>IF('Indicator Date hidden'!AR65="x","x",$AQ$2-'Indicator Date hidden'!AR65)</f>
        <v>0</v>
      </c>
      <c r="AR64" s="25">
        <f>IF('Indicator Date hidden'!AS65="x","x",$AR$2-'Indicator Date hidden'!AS65)</f>
        <v>0</v>
      </c>
      <c r="AS64" s="25">
        <f>IF('Indicator Date hidden'!AT65="x","x",$AS$2-'Indicator Date hidden'!AT65)</f>
        <v>0</v>
      </c>
      <c r="AT64" s="25">
        <f>IF('Indicator Date hidden'!AU65="x","x",$AT$2-'Indicator Date hidden'!AU65)</f>
        <v>0</v>
      </c>
      <c r="AU64" s="25">
        <f>IF('Indicator Date hidden'!AV65="x","x",$AU$2-'Indicator Date hidden'!AV65)</f>
        <v>1</v>
      </c>
      <c r="AV64" s="25">
        <f>IF('Indicator Date hidden'!AW65="x","x",$AV$2-'Indicator Date hidden'!AW65)</f>
        <v>0</v>
      </c>
      <c r="AW64" s="25">
        <f>IF('Indicator Date hidden'!AX65="x","x",$AW$2-'Indicator Date hidden'!AX65)</f>
        <v>0</v>
      </c>
      <c r="AX64" s="25">
        <f>IF('Indicator Date hidden'!AY65="x","x",$AX$2-'Indicator Date hidden'!AY65)</f>
        <v>0</v>
      </c>
      <c r="AY64" s="25">
        <f>IF('Indicator Date hidden'!AZ65="x","x",$AY$2-'Indicator Date hidden'!AZ65)</f>
        <v>0</v>
      </c>
      <c r="AZ64" s="25">
        <f>IF('Indicator Date hidden'!BA65="x","x",$AZ$2-'Indicator Date hidden'!BA65)</f>
        <v>0</v>
      </c>
      <c r="BA64">
        <f t="shared" si="5"/>
        <v>18</v>
      </c>
      <c r="BB64" s="26">
        <f t="shared" si="6"/>
        <v>0.36734693877551022</v>
      </c>
      <c r="BC64">
        <f t="shared" si="7"/>
        <v>6</v>
      </c>
      <c r="BD64" s="26">
        <f t="shared" si="8"/>
        <v>1.4525681346346322</v>
      </c>
      <c r="BE64" s="28">
        <f t="shared" si="9"/>
        <v>0</v>
      </c>
    </row>
    <row r="65" spans="1:57" x14ac:dyDescent="0.35">
      <c r="A65" t="s">
        <v>9523</v>
      </c>
      <c r="B65" s="25">
        <f>IF('Indicator Date hidden'!C66="x","x",$B$2-'Indicator Date hidden'!C66)</f>
        <v>0</v>
      </c>
      <c r="C65" s="25">
        <f>IF('Indicator Date hidden'!D66="x","x",$C$2-'Indicator Date hidden'!D66)</f>
        <v>0</v>
      </c>
      <c r="D65" s="25">
        <f>IF('Indicator Date hidden'!E66="x","x",$D$2-'Indicator Date hidden'!E66)</f>
        <v>0</v>
      </c>
      <c r="E65" s="25">
        <f>IF('Indicator Date hidden'!F66="x","x",$E$2-'Indicator Date hidden'!F66)</f>
        <v>0</v>
      </c>
      <c r="F65" s="25">
        <f>IF('Indicator Date hidden'!G66="x","x",$F$2-'Indicator Date hidden'!G66)</f>
        <v>0</v>
      </c>
      <c r="G65" s="25">
        <f>IF('Indicator Date hidden'!H66="x","x",$G$2-'Indicator Date hidden'!H66)</f>
        <v>0</v>
      </c>
      <c r="H65" s="25">
        <f>IF('Indicator Date hidden'!I66="x","x",$H$2-'Indicator Date hidden'!I66)</f>
        <v>0</v>
      </c>
      <c r="I65" s="25">
        <f>IF('Indicator Date hidden'!J66="x","x",$I$2-'Indicator Date hidden'!J66)</f>
        <v>0</v>
      </c>
      <c r="J65" s="25">
        <f>IF('Indicator Date hidden'!K66="x","x",$J$2-'Indicator Date hidden'!K66)</f>
        <v>0</v>
      </c>
      <c r="K65" s="25">
        <f>IF('Indicator Date hidden'!L66="x","x",$K$2-'Indicator Date hidden'!L66)</f>
        <v>0</v>
      </c>
      <c r="L65" s="25">
        <f>IF('Indicator Date hidden'!M66="x","x",$L$2-'Indicator Date hidden'!M66)</f>
        <v>0</v>
      </c>
      <c r="M65" s="25">
        <f>IF('Indicator Date hidden'!N66="x","x",$M$2-'Indicator Date hidden'!N66)</f>
        <v>0</v>
      </c>
      <c r="N65" s="25">
        <f>IF('Indicator Date hidden'!O66="x","x",$N$2-'Indicator Date hidden'!O66)</f>
        <v>0</v>
      </c>
      <c r="O65" s="25">
        <f>IF('Indicator Date hidden'!P66="x","x",$O$2-'Indicator Date hidden'!P66)</f>
        <v>0</v>
      </c>
      <c r="P65" s="25">
        <f>IF('Indicator Date hidden'!Q66="x","x",$P$2-'Indicator Date hidden'!Q66)</f>
        <v>0</v>
      </c>
      <c r="Q65" s="25" t="str">
        <f>IF('Indicator Date hidden'!R66="x","x",$Q$2-'Indicator Date hidden'!R66)</f>
        <v>x</v>
      </c>
      <c r="R65" s="25">
        <f>IF('Indicator Date hidden'!S66="x","x",$R$2-'Indicator Date hidden'!S66)</f>
        <v>0</v>
      </c>
      <c r="S65" s="25">
        <f>IF('Indicator Date hidden'!T66="x","x",$S$2-'Indicator Date hidden'!T66)</f>
        <v>0</v>
      </c>
      <c r="T65" s="25">
        <f>IF('Indicator Date hidden'!U66="x","x",$T$2-'Indicator Date hidden'!U66)</f>
        <v>0</v>
      </c>
      <c r="U65" s="25" t="str">
        <f>IF('Indicator Date hidden'!V66="x","x",$U$2-'Indicator Date hidden'!V66)</f>
        <v>x</v>
      </c>
      <c r="V65" s="25">
        <f>IF('Indicator Date hidden'!W66="x","x",$V$2-'Indicator Date hidden'!W66)</f>
        <v>0</v>
      </c>
      <c r="W65" s="25">
        <f>IF('Indicator Date hidden'!X66="x","x",$W$2-'Indicator Date hidden'!X66)</f>
        <v>9</v>
      </c>
      <c r="X65" s="25">
        <f>IF('Indicator Date hidden'!Y66="x","x",$X$2-'Indicator Date hidden'!Y66)</f>
        <v>2</v>
      </c>
      <c r="Y65" s="25">
        <f>IF('Indicator Date hidden'!Z66="x","x",$Y$2-'Indicator Date hidden'!Z66)</f>
        <v>0</v>
      </c>
      <c r="Z65" s="25">
        <f>IF('Indicator Date hidden'!AA66="x","x",$Z$2-'Indicator Date hidden'!AA66)</f>
        <v>0</v>
      </c>
      <c r="AA65" s="25" t="str">
        <f>IF('Indicator Date hidden'!AB66="x","x",$AA$2-'Indicator Date hidden'!AB66)</f>
        <v>x</v>
      </c>
      <c r="AB65" s="25">
        <f>IF('Indicator Date hidden'!AC66="x","x",$AB$2-'Indicator Date hidden'!AC66)</f>
        <v>0</v>
      </c>
      <c r="AC65" s="25">
        <f>IF('Indicator Date hidden'!AD66="x","x",$AC$2-'Indicator Date hidden'!AD66)</f>
        <v>0</v>
      </c>
      <c r="AD65" s="25" t="str">
        <f>IF('Indicator Date hidden'!AE66="x","x",$AD$2-'Indicator Date hidden'!AE66)</f>
        <v>x</v>
      </c>
      <c r="AE65" s="25">
        <f>IF('Indicator Date hidden'!AF66="x","x",$AE$2-'Indicator Date hidden'!AF66)</f>
        <v>0</v>
      </c>
      <c r="AF65" s="25">
        <f>IF('Indicator Date hidden'!AG66="x","x",$AF$2-'Indicator Date hidden'!AG66)</f>
        <v>2</v>
      </c>
      <c r="AG65" s="25">
        <f>IF('Indicator Date hidden'!AH66="x","x",$AG$2-'Indicator Date hidden'!AH66)</f>
        <v>0</v>
      </c>
      <c r="AH65" s="25">
        <f>IF('Indicator Date hidden'!AI66="x","x",$AH$2-'Indicator Date hidden'!AI66)</f>
        <v>0</v>
      </c>
      <c r="AI65" s="25">
        <f>IF('Indicator Date hidden'!AJ66="x","x",$AI$2-'Indicator Date hidden'!AJ66)</f>
        <v>0</v>
      </c>
      <c r="AJ65" s="25" t="str">
        <f>IF('Indicator Date hidden'!AK66="x","x",$AJ$2-'Indicator Date hidden'!AK66)</f>
        <v>x</v>
      </c>
      <c r="AK65" s="25">
        <f>IF('Indicator Date hidden'!AL66="x","x",$AK$2-'Indicator Date hidden'!AL66)</f>
        <v>1</v>
      </c>
      <c r="AL65" s="25">
        <f>IF('Indicator Date hidden'!AM66="x","x",$AL$2-'Indicator Date hidden'!AM66)</f>
        <v>0</v>
      </c>
      <c r="AM65" s="25">
        <f>IF('Indicator Date hidden'!AN66="x","x",$AM$2-'Indicator Date hidden'!AN66)</f>
        <v>0</v>
      </c>
      <c r="AN65" s="25">
        <f>IF('Indicator Date hidden'!AO66="x","x",$AN$2-'Indicator Date hidden'!AO66)</f>
        <v>0</v>
      </c>
      <c r="AO65" s="25">
        <f>IF('Indicator Date hidden'!AP66="x","x",$AO$2-'Indicator Date hidden'!AP66)</f>
        <v>0</v>
      </c>
      <c r="AP65" s="25">
        <f>IF('Indicator Date hidden'!AQ66="x","x",$AP$2-'Indicator Date hidden'!AQ66)</f>
        <v>0</v>
      </c>
      <c r="AQ65" s="25">
        <f>IF('Indicator Date hidden'!AR66="x","x",$AQ$2-'Indicator Date hidden'!AR66)</f>
        <v>0</v>
      </c>
      <c r="AR65" s="25">
        <f>IF('Indicator Date hidden'!AS66="x","x",$AR$2-'Indicator Date hidden'!AS66)</f>
        <v>0</v>
      </c>
      <c r="AS65" s="25">
        <f>IF('Indicator Date hidden'!AT66="x","x",$AS$2-'Indicator Date hidden'!AT66)</f>
        <v>0</v>
      </c>
      <c r="AT65" s="25">
        <f>IF('Indicator Date hidden'!AU66="x","x",$AT$2-'Indicator Date hidden'!AU66)</f>
        <v>0</v>
      </c>
      <c r="AU65" s="25" t="str">
        <f>IF('Indicator Date hidden'!AV66="x","x",$AU$2-'Indicator Date hidden'!AV66)</f>
        <v>x</v>
      </c>
      <c r="AV65" s="25">
        <f>IF('Indicator Date hidden'!AW66="x","x",$AV$2-'Indicator Date hidden'!AW66)</f>
        <v>0</v>
      </c>
      <c r="AW65" s="25">
        <f>IF('Indicator Date hidden'!AX66="x","x",$AW$2-'Indicator Date hidden'!AX66)</f>
        <v>0</v>
      </c>
      <c r="AX65" s="25">
        <f>IF('Indicator Date hidden'!AY66="x","x",$AX$2-'Indicator Date hidden'!AY66)</f>
        <v>0</v>
      </c>
      <c r="AY65" s="25">
        <f>IF('Indicator Date hidden'!AZ66="x","x",$AY$2-'Indicator Date hidden'!AZ66)</f>
        <v>0</v>
      </c>
      <c r="AZ65" s="25">
        <f>IF('Indicator Date hidden'!BA66="x","x",$AZ$2-'Indicator Date hidden'!BA66)</f>
        <v>0</v>
      </c>
      <c r="BA65">
        <f t="shared" si="5"/>
        <v>14</v>
      </c>
      <c r="BB65" s="26">
        <f t="shared" si="6"/>
        <v>0.31111111111111112</v>
      </c>
      <c r="BC65">
        <f t="shared" si="7"/>
        <v>4</v>
      </c>
      <c r="BD65" s="26">
        <f t="shared" si="8"/>
        <v>1.3795687284594451</v>
      </c>
      <c r="BE65" s="28">
        <f t="shared" si="9"/>
        <v>0</v>
      </c>
    </row>
    <row r="66" spans="1:57" x14ac:dyDescent="0.35">
      <c r="A66" t="s">
        <v>9554</v>
      </c>
      <c r="B66" s="25">
        <f>IF('Indicator Date hidden'!C67="x","x",$B$2-'Indicator Date hidden'!C67)</f>
        <v>0</v>
      </c>
      <c r="C66" s="25">
        <f>IF('Indicator Date hidden'!D67="x","x",$C$2-'Indicator Date hidden'!D67)</f>
        <v>0</v>
      </c>
      <c r="D66" s="25">
        <f>IF('Indicator Date hidden'!E67="x","x",$D$2-'Indicator Date hidden'!E67)</f>
        <v>0</v>
      </c>
      <c r="E66" s="25">
        <f>IF('Indicator Date hidden'!F67="x","x",$E$2-'Indicator Date hidden'!F67)</f>
        <v>0</v>
      </c>
      <c r="F66" s="25">
        <f>IF('Indicator Date hidden'!G67="x","x",$F$2-'Indicator Date hidden'!G67)</f>
        <v>0</v>
      </c>
      <c r="G66" s="25">
        <f>IF('Indicator Date hidden'!H67="x","x",$G$2-'Indicator Date hidden'!H67)</f>
        <v>0</v>
      </c>
      <c r="H66" s="25">
        <f>IF('Indicator Date hidden'!I67="x","x",$H$2-'Indicator Date hidden'!I67)</f>
        <v>0</v>
      </c>
      <c r="I66" s="25">
        <f>IF('Indicator Date hidden'!J67="x","x",$I$2-'Indicator Date hidden'!J67)</f>
        <v>0</v>
      </c>
      <c r="J66" s="25">
        <f>IF('Indicator Date hidden'!K67="x","x",$J$2-'Indicator Date hidden'!K67)</f>
        <v>0</v>
      </c>
      <c r="K66" s="25">
        <f>IF('Indicator Date hidden'!L67="x","x",$K$2-'Indicator Date hidden'!L67)</f>
        <v>0</v>
      </c>
      <c r="L66" s="25">
        <f>IF('Indicator Date hidden'!M67="x","x",$L$2-'Indicator Date hidden'!M67)</f>
        <v>0</v>
      </c>
      <c r="M66" s="25">
        <f>IF('Indicator Date hidden'!N67="x","x",$M$2-'Indicator Date hidden'!N67)</f>
        <v>0</v>
      </c>
      <c r="N66" s="25">
        <f>IF('Indicator Date hidden'!O67="x","x",$N$2-'Indicator Date hidden'!O67)</f>
        <v>0</v>
      </c>
      <c r="O66" s="25">
        <f>IF('Indicator Date hidden'!P67="x","x",$O$2-'Indicator Date hidden'!P67)</f>
        <v>0</v>
      </c>
      <c r="P66" s="25">
        <f>IF('Indicator Date hidden'!Q67="x","x",$P$2-'Indicator Date hidden'!Q67)</f>
        <v>0</v>
      </c>
      <c r="Q66" s="25">
        <f>IF('Indicator Date hidden'!R67="x","x",$Q$2-'Indicator Date hidden'!R67)</f>
        <v>3</v>
      </c>
      <c r="R66" s="25">
        <f>IF('Indicator Date hidden'!S67="x","x",$R$2-'Indicator Date hidden'!S67)</f>
        <v>0</v>
      </c>
      <c r="S66" s="25">
        <f>IF('Indicator Date hidden'!T67="x","x",$S$2-'Indicator Date hidden'!T67)</f>
        <v>0</v>
      </c>
      <c r="T66" s="25">
        <f>IF('Indicator Date hidden'!U67="x","x",$T$2-'Indicator Date hidden'!U67)</f>
        <v>0</v>
      </c>
      <c r="U66" s="25">
        <f>IF('Indicator Date hidden'!V67="x","x",$U$2-'Indicator Date hidden'!V67)</f>
        <v>0</v>
      </c>
      <c r="V66" s="25">
        <f>IF('Indicator Date hidden'!W67="x","x",$V$2-'Indicator Date hidden'!W67)</f>
        <v>0</v>
      </c>
      <c r="W66" s="25">
        <f>IF('Indicator Date hidden'!X67="x","x",$W$2-'Indicator Date hidden'!X67)</f>
        <v>0</v>
      </c>
      <c r="X66" s="25">
        <f>IF('Indicator Date hidden'!Y67="x","x",$X$2-'Indicator Date hidden'!Y67)</f>
        <v>4</v>
      </c>
      <c r="Y66" s="25">
        <f>IF('Indicator Date hidden'!Z67="x","x",$Y$2-'Indicator Date hidden'!Z67)</f>
        <v>0</v>
      </c>
      <c r="Z66" s="25">
        <f>IF('Indicator Date hidden'!AA67="x","x",$Z$2-'Indicator Date hidden'!AA67)</f>
        <v>0</v>
      </c>
      <c r="AA66" s="25">
        <f>IF('Indicator Date hidden'!AB67="x","x",$AA$2-'Indicator Date hidden'!AB67)</f>
        <v>0</v>
      </c>
      <c r="AB66" s="25">
        <f>IF('Indicator Date hidden'!AC67="x","x",$AB$2-'Indicator Date hidden'!AC67)</f>
        <v>0</v>
      </c>
      <c r="AC66" s="25">
        <f>IF('Indicator Date hidden'!AD67="x","x",$AC$2-'Indicator Date hidden'!AD67)</f>
        <v>0</v>
      </c>
      <c r="AD66" s="25">
        <f>IF('Indicator Date hidden'!AE67="x","x",$AD$2-'Indicator Date hidden'!AE67)</f>
        <v>0</v>
      </c>
      <c r="AE66" s="25">
        <f>IF('Indicator Date hidden'!AF67="x","x",$AE$2-'Indicator Date hidden'!AF67)</f>
        <v>0</v>
      </c>
      <c r="AF66" s="25">
        <f>IF('Indicator Date hidden'!AG67="x","x",$AF$2-'Indicator Date hidden'!AG67)</f>
        <v>8</v>
      </c>
      <c r="AG66" s="25">
        <f>IF('Indicator Date hidden'!AH67="x","x",$AG$2-'Indicator Date hidden'!AH67)</f>
        <v>0</v>
      </c>
      <c r="AH66" s="25">
        <f>IF('Indicator Date hidden'!AI67="x","x",$AH$2-'Indicator Date hidden'!AI67)</f>
        <v>0</v>
      </c>
      <c r="AI66" s="25">
        <f>IF('Indicator Date hidden'!AJ67="x","x",$AI$2-'Indicator Date hidden'!AJ67)</f>
        <v>0</v>
      </c>
      <c r="AJ66" s="25" t="str">
        <f>IF('Indicator Date hidden'!AK67="x","x",$AJ$2-'Indicator Date hidden'!AK67)</f>
        <v>x</v>
      </c>
      <c r="AK66" s="25">
        <f>IF('Indicator Date hidden'!AL67="x","x",$AK$2-'Indicator Date hidden'!AL67)</f>
        <v>1</v>
      </c>
      <c r="AL66" s="25">
        <f>IF('Indicator Date hidden'!AM67="x","x",$AL$2-'Indicator Date hidden'!AM67)</f>
        <v>0</v>
      </c>
      <c r="AM66" s="25">
        <f>IF('Indicator Date hidden'!AN67="x","x",$AM$2-'Indicator Date hidden'!AN67)</f>
        <v>0</v>
      </c>
      <c r="AN66" s="25">
        <f>IF('Indicator Date hidden'!AO67="x","x",$AN$2-'Indicator Date hidden'!AO67)</f>
        <v>0</v>
      </c>
      <c r="AO66" s="25">
        <f>IF('Indicator Date hidden'!AP67="x","x",$AO$2-'Indicator Date hidden'!AP67)</f>
        <v>0</v>
      </c>
      <c r="AP66" s="25">
        <f>IF('Indicator Date hidden'!AQ67="x","x",$AP$2-'Indicator Date hidden'!AQ67)</f>
        <v>0</v>
      </c>
      <c r="AQ66" s="25">
        <f>IF('Indicator Date hidden'!AR67="x","x",$AQ$2-'Indicator Date hidden'!AR67)</f>
        <v>0</v>
      </c>
      <c r="AR66" s="25">
        <f>IF('Indicator Date hidden'!AS67="x","x",$AR$2-'Indicator Date hidden'!AS67)</f>
        <v>0</v>
      </c>
      <c r="AS66" s="25">
        <f>IF('Indicator Date hidden'!AT67="x","x",$AS$2-'Indicator Date hidden'!AT67)</f>
        <v>0</v>
      </c>
      <c r="AT66" s="25">
        <f>IF('Indicator Date hidden'!AU67="x","x",$AT$2-'Indicator Date hidden'!AU67)</f>
        <v>0</v>
      </c>
      <c r="AU66" s="25">
        <f>IF('Indicator Date hidden'!AV67="x","x",$AU$2-'Indicator Date hidden'!AV67)</f>
        <v>4</v>
      </c>
      <c r="AV66" s="25">
        <f>IF('Indicator Date hidden'!AW67="x","x",$AV$2-'Indicator Date hidden'!AW67)</f>
        <v>0</v>
      </c>
      <c r="AW66" s="25">
        <f>IF('Indicator Date hidden'!AX67="x","x",$AW$2-'Indicator Date hidden'!AX67)</f>
        <v>0</v>
      </c>
      <c r="AX66" s="25">
        <f>IF('Indicator Date hidden'!AY67="x","x",$AX$2-'Indicator Date hidden'!AY67)</f>
        <v>0</v>
      </c>
      <c r="AY66" s="25">
        <f>IF('Indicator Date hidden'!AZ67="x","x",$AY$2-'Indicator Date hidden'!AZ67)</f>
        <v>0</v>
      </c>
      <c r="AZ66" s="25">
        <f>IF('Indicator Date hidden'!BA67="x","x",$AZ$2-'Indicator Date hidden'!BA67)</f>
        <v>0</v>
      </c>
      <c r="BA66">
        <f t="shared" si="5"/>
        <v>20</v>
      </c>
      <c r="BB66" s="26">
        <f t="shared" si="6"/>
        <v>0.4</v>
      </c>
      <c r="BC66">
        <f t="shared" si="7"/>
        <v>5</v>
      </c>
      <c r="BD66" s="26">
        <f t="shared" si="8"/>
        <v>1.4</v>
      </c>
      <c r="BE66" s="28">
        <f t="shared" si="9"/>
        <v>0</v>
      </c>
    </row>
    <row r="67" spans="1:57" x14ac:dyDescent="0.35">
      <c r="A67" t="s">
        <v>9563</v>
      </c>
      <c r="B67" s="25">
        <f>IF('Indicator Date hidden'!C68="x","x",$B$2-'Indicator Date hidden'!C68)</f>
        <v>0</v>
      </c>
      <c r="C67" s="25">
        <f>IF('Indicator Date hidden'!D68="x","x",$C$2-'Indicator Date hidden'!D68)</f>
        <v>0</v>
      </c>
      <c r="D67" s="25">
        <f>IF('Indicator Date hidden'!E68="x","x",$D$2-'Indicator Date hidden'!E68)</f>
        <v>0</v>
      </c>
      <c r="E67" s="25">
        <f>IF('Indicator Date hidden'!F68="x","x",$E$2-'Indicator Date hidden'!F68)</f>
        <v>0</v>
      </c>
      <c r="F67" s="25">
        <f>IF('Indicator Date hidden'!G68="x","x",$F$2-'Indicator Date hidden'!G68)</f>
        <v>0</v>
      </c>
      <c r="G67" s="25">
        <f>IF('Indicator Date hidden'!H68="x","x",$G$2-'Indicator Date hidden'!H68)</f>
        <v>0</v>
      </c>
      <c r="H67" s="25">
        <f>IF('Indicator Date hidden'!I68="x","x",$H$2-'Indicator Date hidden'!I68)</f>
        <v>0</v>
      </c>
      <c r="I67" s="25">
        <f>IF('Indicator Date hidden'!J68="x","x",$I$2-'Indicator Date hidden'!J68)</f>
        <v>0</v>
      </c>
      <c r="J67" s="25">
        <f>IF('Indicator Date hidden'!K68="x","x",$J$2-'Indicator Date hidden'!K68)</f>
        <v>0</v>
      </c>
      <c r="K67" s="25">
        <f>IF('Indicator Date hidden'!L68="x","x",$K$2-'Indicator Date hidden'!L68)</f>
        <v>0</v>
      </c>
      <c r="L67" s="25">
        <f>IF('Indicator Date hidden'!M68="x","x",$L$2-'Indicator Date hidden'!M68)</f>
        <v>0</v>
      </c>
      <c r="M67" s="25">
        <f>IF('Indicator Date hidden'!N68="x","x",$M$2-'Indicator Date hidden'!N68)</f>
        <v>0</v>
      </c>
      <c r="N67" s="25">
        <f>IF('Indicator Date hidden'!O68="x","x",$N$2-'Indicator Date hidden'!O68)</f>
        <v>0</v>
      </c>
      <c r="O67" s="25">
        <f>IF('Indicator Date hidden'!P68="x","x",$O$2-'Indicator Date hidden'!P68)</f>
        <v>0</v>
      </c>
      <c r="P67" s="25">
        <f>IF('Indicator Date hidden'!Q68="x","x",$P$2-'Indicator Date hidden'!Q68)</f>
        <v>0</v>
      </c>
      <c r="Q67" s="25" t="str">
        <f>IF('Indicator Date hidden'!R68="x","x",$Q$2-'Indicator Date hidden'!R68)</f>
        <v>x</v>
      </c>
      <c r="R67" s="25">
        <f>IF('Indicator Date hidden'!S68="x","x",$R$2-'Indicator Date hidden'!S68)</f>
        <v>0</v>
      </c>
      <c r="S67" s="25">
        <f>IF('Indicator Date hidden'!T68="x","x",$S$2-'Indicator Date hidden'!T68)</f>
        <v>0</v>
      </c>
      <c r="T67" s="25">
        <f>IF('Indicator Date hidden'!U68="x","x",$T$2-'Indicator Date hidden'!U68)</f>
        <v>0</v>
      </c>
      <c r="U67" s="25" t="str">
        <f>IF('Indicator Date hidden'!V68="x","x",$U$2-'Indicator Date hidden'!V68)</f>
        <v>x</v>
      </c>
      <c r="V67" s="25">
        <f>IF('Indicator Date hidden'!W68="x","x",$V$2-'Indicator Date hidden'!W68)</f>
        <v>0</v>
      </c>
      <c r="W67" s="25" t="str">
        <f>IF('Indicator Date hidden'!X68="x","x",$W$2-'Indicator Date hidden'!X68)</f>
        <v>x</v>
      </c>
      <c r="X67" s="25">
        <f>IF('Indicator Date hidden'!Y68="x","x",$X$2-'Indicator Date hidden'!Y68)</f>
        <v>4</v>
      </c>
      <c r="Y67" s="25">
        <f>IF('Indicator Date hidden'!Z68="x","x",$Y$2-'Indicator Date hidden'!Z68)</f>
        <v>0</v>
      </c>
      <c r="Z67" s="25">
        <f>IF('Indicator Date hidden'!AA68="x","x",$Z$2-'Indicator Date hidden'!AA68)</f>
        <v>0</v>
      </c>
      <c r="AA67" s="25" t="str">
        <f>IF('Indicator Date hidden'!AB68="x","x",$AA$2-'Indicator Date hidden'!AB68)</f>
        <v>x</v>
      </c>
      <c r="AB67" s="25">
        <f>IF('Indicator Date hidden'!AC68="x","x",$AB$2-'Indicator Date hidden'!AC68)</f>
        <v>0</v>
      </c>
      <c r="AC67" s="25">
        <f>IF('Indicator Date hidden'!AD68="x","x",$AC$2-'Indicator Date hidden'!AD68)</f>
        <v>0</v>
      </c>
      <c r="AD67" s="25" t="str">
        <f>IF('Indicator Date hidden'!AE68="x","x",$AD$2-'Indicator Date hidden'!AE68)</f>
        <v>x</v>
      </c>
      <c r="AE67" s="25">
        <f>IF('Indicator Date hidden'!AF68="x","x",$AE$2-'Indicator Date hidden'!AF68)</f>
        <v>0</v>
      </c>
      <c r="AF67" s="25">
        <f>IF('Indicator Date hidden'!AG68="x","x",$AF$2-'Indicator Date hidden'!AG68)</f>
        <v>1</v>
      </c>
      <c r="AG67" s="25">
        <f>IF('Indicator Date hidden'!AH68="x","x",$AG$2-'Indicator Date hidden'!AH68)</f>
        <v>0</v>
      </c>
      <c r="AH67" s="25">
        <f>IF('Indicator Date hidden'!AI68="x","x",$AH$2-'Indicator Date hidden'!AI68)</f>
        <v>0</v>
      </c>
      <c r="AI67" s="25">
        <f>IF('Indicator Date hidden'!AJ68="x","x",$AI$2-'Indicator Date hidden'!AJ68)</f>
        <v>0</v>
      </c>
      <c r="AJ67" s="25" t="str">
        <f>IF('Indicator Date hidden'!AK68="x","x",$AJ$2-'Indicator Date hidden'!AK68)</f>
        <v>x</v>
      </c>
      <c r="AK67" s="25">
        <f>IF('Indicator Date hidden'!AL68="x","x",$AK$2-'Indicator Date hidden'!AL68)</f>
        <v>1</v>
      </c>
      <c r="AL67" s="25">
        <f>IF('Indicator Date hidden'!AM68="x","x",$AL$2-'Indicator Date hidden'!AM68)</f>
        <v>0</v>
      </c>
      <c r="AM67" s="25">
        <f>IF('Indicator Date hidden'!AN68="x","x",$AM$2-'Indicator Date hidden'!AN68)</f>
        <v>0</v>
      </c>
      <c r="AN67" s="25">
        <f>IF('Indicator Date hidden'!AO68="x","x",$AN$2-'Indicator Date hidden'!AO68)</f>
        <v>0</v>
      </c>
      <c r="AO67" s="25">
        <f>IF('Indicator Date hidden'!AP68="x","x",$AO$2-'Indicator Date hidden'!AP68)</f>
        <v>0</v>
      </c>
      <c r="AP67" s="25">
        <f>IF('Indicator Date hidden'!AQ68="x","x",$AP$2-'Indicator Date hidden'!AQ68)</f>
        <v>0</v>
      </c>
      <c r="AQ67" s="25">
        <f>IF('Indicator Date hidden'!AR68="x","x",$AQ$2-'Indicator Date hidden'!AR68)</f>
        <v>0</v>
      </c>
      <c r="AR67" s="25">
        <f>IF('Indicator Date hidden'!AS68="x","x",$AR$2-'Indicator Date hidden'!AS68)</f>
        <v>0</v>
      </c>
      <c r="AS67" s="25">
        <f>IF('Indicator Date hidden'!AT68="x","x",$AS$2-'Indicator Date hidden'!AT68)</f>
        <v>0</v>
      </c>
      <c r="AT67" s="25">
        <f>IF('Indicator Date hidden'!AU68="x","x",$AT$2-'Indicator Date hidden'!AU68)</f>
        <v>0</v>
      </c>
      <c r="AU67" s="25">
        <f>IF('Indicator Date hidden'!AV68="x","x",$AU$2-'Indicator Date hidden'!AV68)</f>
        <v>1</v>
      </c>
      <c r="AV67" s="25">
        <f>IF('Indicator Date hidden'!AW68="x","x",$AV$2-'Indicator Date hidden'!AW68)</f>
        <v>0</v>
      </c>
      <c r="AW67" s="25">
        <f>IF('Indicator Date hidden'!AX68="x","x",$AW$2-'Indicator Date hidden'!AX68)</f>
        <v>0</v>
      </c>
      <c r="AX67" s="25">
        <f>IF('Indicator Date hidden'!AY68="x","x",$AX$2-'Indicator Date hidden'!AY68)</f>
        <v>0</v>
      </c>
      <c r="AY67" s="25">
        <f>IF('Indicator Date hidden'!AZ68="x","x",$AY$2-'Indicator Date hidden'!AZ68)</f>
        <v>0</v>
      </c>
      <c r="AZ67" s="25">
        <f>IF('Indicator Date hidden'!BA68="x","x",$AZ$2-'Indicator Date hidden'!BA68)</f>
        <v>0</v>
      </c>
      <c r="BA67">
        <f t="shared" ref="BA67:BA98" si="10">SUM(B67:AZ67)</f>
        <v>7</v>
      </c>
      <c r="BB67" s="26">
        <f t="shared" ref="BB67:BB98" si="11">BA67/COUNT(B67:AZ67)</f>
        <v>0.15555555555555556</v>
      </c>
      <c r="BC67">
        <f t="shared" ref="BC67:BC98" si="12">COUNTIF(B67:AZ67,"&gt;0")</f>
        <v>4</v>
      </c>
      <c r="BD67" s="26">
        <f t="shared" ref="BD67:BD98" si="13">_xlfn.STDEV.P(B67:AZ67)</f>
        <v>0.63089198073681729</v>
      </c>
      <c r="BE67" s="28">
        <f t="shared" ref="BE67:BE98" si="14">MEDIAN(B67:AZ67)</f>
        <v>0</v>
      </c>
    </row>
    <row r="68" spans="1:57" x14ac:dyDescent="0.35">
      <c r="A68" t="s">
        <v>9565</v>
      </c>
      <c r="B68" s="25">
        <f>IF('Indicator Date hidden'!C69="x","x",$B$2-'Indicator Date hidden'!C69)</f>
        <v>0</v>
      </c>
      <c r="C68" s="25">
        <f>IF('Indicator Date hidden'!D69="x","x",$C$2-'Indicator Date hidden'!D69)</f>
        <v>0</v>
      </c>
      <c r="D68" s="25">
        <f>IF('Indicator Date hidden'!E69="x","x",$D$2-'Indicator Date hidden'!E69)</f>
        <v>0</v>
      </c>
      <c r="E68" s="25">
        <f>IF('Indicator Date hidden'!F69="x","x",$E$2-'Indicator Date hidden'!F69)</f>
        <v>0</v>
      </c>
      <c r="F68" s="25">
        <f>IF('Indicator Date hidden'!G69="x","x",$F$2-'Indicator Date hidden'!G69)</f>
        <v>0</v>
      </c>
      <c r="G68" s="25">
        <f>IF('Indicator Date hidden'!H69="x","x",$G$2-'Indicator Date hidden'!H69)</f>
        <v>0</v>
      </c>
      <c r="H68" s="25">
        <f>IF('Indicator Date hidden'!I69="x","x",$H$2-'Indicator Date hidden'!I69)</f>
        <v>0</v>
      </c>
      <c r="I68" s="25">
        <f>IF('Indicator Date hidden'!J69="x","x",$I$2-'Indicator Date hidden'!J69)</f>
        <v>0</v>
      </c>
      <c r="J68" s="25">
        <f>IF('Indicator Date hidden'!K69="x","x",$J$2-'Indicator Date hidden'!K69)</f>
        <v>0</v>
      </c>
      <c r="K68" s="25">
        <f>IF('Indicator Date hidden'!L69="x","x",$K$2-'Indicator Date hidden'!L69)</f>
        <v>0</v>
      </c>
      <c r="L68" s="25">
        <f>IF('Indicator Date hidden'!M69="x","x",$L$2-'Indicator Date hidden'!M69)</f>
        <v>0</v>
      </c>
      <c r="M68" s="25">
        <f>IF('Indicator Date hidden'!N69="x","x",$M$2-'Indicator Date hidden'!N69)</f>
        <v>0</v>
      </c>
      <c r="N68" s="25">
        <f>IF('Indicator Date hidden'!O69="x","x",$N$2-'Indicator Date hidden'!O69)</f>
        <v>0</v>
      </c>
      <c r="O68" s="25">
        <f>IF('Indicator Date hidden'!P69="x","x",$O$2-'Indicator Date hidden'!P69)</f>
        <v>0</v>
      </c>
      <c r="P68" s="25">
        <f>IF('Indicator Date hidden'!Q69="x","x",$P$2-'Indicator Date hidden'!Q69)</f>
        <v>0</v>
      </c>
      <c r="Q68" s="25" t="str">
        <f>IF('Indicator Date hidden'!R69="x","x",$Q$2-'Indicator Date hidden'!R69)</f>
        <v>x</v>
      </c>
      <c r="R68" s="25">
        <f>IF('Indicator Date hidden'!S69="x","x",$R$2-'Indicator Date hidden'!S69)</f>
        <v>0</v>
      </c>
      <c r="S68" s="25">
        <f>IF('Indicator Date hidden'!T69="x","x",$S$2-'Indicator Date hidden'!T69)</f>
        <v>0</v>
      </c>
      <c r="T68" s="25">
        <f>IF('Indicator Date hidden'!U69="x","x",$T$2-'Indicator Date hidden'!U69)</f>
        <v>0</v>
      </c>
      <c r="U68" s="25">
        <f>IF('Indicator Date hidden'!V69="x","x",$U$2-'Indicator Date hidden'!V69)</f>
        <v>0</v>
      </c>
      <c r="V68" s="25">
        <f>IF('Indicator Date hidden'!W69="x","x",$V$2-'Indicator Date hidden'!W69)</f>
        <v>0</v>
      </c>
      <c r="W68" s="25" t="str">
        <f>IF('Indicator Date hidden'!X69="x","x",$W$2-'Indicator Date hidden'!X69)</f>
        <v>x</v>
      </c>
      <c r="X68" s="25" t="str">
        <f>IF('Indicator Date hidden'!Y69="x","x",$X$2-'Indicator Date hidden'!Y69)</f>
        <v>x</v>
      </c>
      <c r="Y68" s="25">
        <f>IF('Indicator Date hidden'!Z69="x","x",$Y$2-'Indicator Date hidden'!Z69)</f>
        <v>0</v>
      </c>
      <c r="Z68" s="25">
        <f>IF('Indicator Date hidden'!AA69="x","x",$Z$2-'Indicator Date hidden'!AA69)</f>
        <v>0</v>
      </c>
      <c r="AA68" s="25" t="str">
        <f>IF('Indicator Date hidden'!AB69="x","x",$AA$2-'Indicator Date hidden'!AB69)</f>
        <v>x</v>
      </c>
      <c r="AB68" s="25">
        <f>IF('Indicator Date hidden'!AC69="x","x",$AB$2-'Indicator Date hidden'!AC69)</f>
        <v>0</v>
      </c>
      <c r="AC68" s="25">
        <f>IF('Indicator Date hidden'!AD69="x","x",$AC$2-'Indicator Date hidden'!AD69)</f>
        <v>0</v>
      </c>
      <c r="AD68" s="25" t="str">
        <f>IF('Indicator Date hidden'!AE69="x","x",$AD$2-'Indicator Date hidden'!AE69)</f>
        <v>x</v>
      </c>
      <c r="AE68" s="25" t="str">
        <f>IF('Indicator Date hidden'!AF69="x","x",$AE$2-'Indicator Date hidden'!AF69)</f>
        <v>x</v>
      </c>
      <c r="AF68" s="25" t="str">
        <f>IF('Indicator Date hidden'!AG69="x","x",$AF$2-'Indicator Date hidden'!AG69)</f>
        <v>x</v>
      </c>
      <c r="AG68" s="25">
        <f>IF('Indicator Date hidden'!AH69="x","x",$AG$2-'Indicator Date hidden'!AH69)</f>
        <v>0</v>
      </c>
      <c r="AH68" s="25">
        <f>IF('Indicator Date hidden'!AI69="x","x",$AH$2-'Indicator Date hidden'!AI69)</f>
        <v>0</v>
      </c>
      <c r="AI68" s="25">
        <f>IF('Indicator Date hidden'!AJ69="x","x",$AI$2-'Indicator Date hidden'!AJ69)</f>
        <v>0</v>
      </c>
      <c r="AJ68" s="25" t="str">
        <f>IF('Indicator Date hidden'!AK69="x","x",$AJ$2-'Indicator Date hidden'!AK69)</f>
        <v>x</v>
      </c>
      <c r="AK68" s="25">
        <f>IF('Indicator Date hidden'!AL69="x","x",$AK$2-'Indicator Date hidden'!AL69)</f>
        <v>1</v>
      </c>
      <c r="AL68" s="25">
        <f>IF('Indicator Date hidden'!AM69="x","x",$AL$2-'Indicator Date hidden'!AM69)</f>
        <v>0</v>
      </c>
      <c r="AM68" s="25">
        <f>IF('Indicator Date hidden'!AN69="x","x",$AM$2-'Indicator Date hidden'!AN69)</f>
        <v>0</v>
      </c>
      <c r="AN68" s="25">
        <f>IF('Indicator Date hidden'!AO69="x","x",$AN$2-'Indicator Date hidden'!AO69)</f>
        <v>0</v>
      </c>
      <c r="AO68" s="25">
        <f>IF('Indicator Date hidden'!AP69="x","x",$AO$2-'Indicator Date hidden'!AP69)</f>
        <v>0</v>
      </c>
      <c r="AP68" s="25" t="str">
        <f>IF('Indicator Date hidden'!AQ69="x","x",$AP$2-'Indicator Date hidden'!AQ69)</f>
        <v>x</v>
      </c>
      <c r="AQ68" s="25">
        <f>IF('Indicator Date hidden'!AR69="x","x",$AQ$2-'Indicator Date hidden'!AR69)</f>
        <v>4</v>
      </c>
      <c r="AR68" s="25">
        <f>IF('Indicator Date hidden'!AS69="x","x",$AR$2-'Indicator Date hidden'!AS69)</f>
        <v>0</v>
      </c>
      <c r="AS68" s="25" t="str">
        <f>IF('Indicator Date hidden'!AT69="x","x",$AS$2-'Indicator Date hidden'!AT69)</f>
        <v>x</v>
      </c>
      <c r="AT68" s="25">
        <f>IF('Indicator Date hidden'!AU69="x","x",$AT$2-'Indicator Date hidden'!AU69)</f>
        <v>0</v>
      </c>
      <c r="AU68" s="25" t="str">
        <f>IF('Indicator Date hidden'!AV69="x","x",$AU$2-'Indicator Date hidden'!AV69)</f>
        <v>x</v>
      </c>
      <c r="AV68" s="25">
        <f>IF('Indicator Date hidden'!AW69="x","x",$AV$2-'Indicator Date hidden'!AW69)</f>
        <v>0</v>
      </c>
      <c r="AW68" s="25">
        <f>IF('Indicator Date hidden'!AX69="x","x",$AW$2-'Indicator Date hidden'!AX69)</f>
        <v>0</v>
      </c>
      <c r="AX68" s="25">
        <f>IF('Indicator Date hidden'!AY69="x","x",$AX$2-'Indicator Date hidden'!AY69)</f>
        <v>0</v>
      </c>
      <c r="AY68" s="25">
        <f>IF('Indicator Date hidden'!AZ69="x","x",$AY$2-'Indicator Date hidden'!AZ69)</f>
        <v>0</v>
      </c>
      <c r="AZ68" s="25">
        <f>IF('Indicator Date hidden'!BA69="x","x",$AZ$2-'Indicator Date hidden'!BA69)</f>
        <v>0</v>
      </c>
      <c r="BA68">
        <f t="shared" si="10"/>
        <v>5</v>
      </c>
      <c r="BB68" s="26">
        <f t="shared" si="11"/>
        <v>0.125</v>
      </c>
      <c r="BC68">
        <f t="shared" si="12"/>
        <v>2</v>
      </c>
      <c r="BD68" s="26">
        <f t="shared" si="13"/>
        <v>0.63982419460348638</v>
      </c>
      <c r="BE68" s="28">
        <f t="shared" si="14"/>
        <v>0</v>
      </c>
    </row>
    <row r="69" spans="1:57" x14ac:dyDescent="0.35">
      <c r="A69" t="s">
        <v>9568</v>
      </c>
      <c r="B69" s="25">
        <f>IF('Indicator Date hidden'!C70="x","x",$B$2-'Indicator Date hidden'!C70)</f>
        <v>0</v>
      </c>
      <c r="C69" s="25">
        <f>IF('Indicator Date hidden'!D70="x","x",$C$2-'Indicator Date hidden'!D70)</f>
        <v>0</v>
      </c>
      <c r="D69" s="25">
        <f>IF('Indicator Date hidden'!E70="x","x",$D$2-'Indicator Date hidden'!E70)</f>
        <v>0</v>
      </c>
      <c r="E69" s="25">
        <f>IF('Indicator Date hidden'!F70="x","x",$E$2-'Indicator Date hidden'!F70)</f>
        <v>0</v>
      </c>
      <c r="F69" s="25">
        <f>IF('Indicator Date hidden'!G70="x","x",$F$2-'Indicator Date hidden'!G70)</f>
        <v>0</v>
      </c>
      <c r="G69" s="25">
        <f>IF('Indicator Date hidden'!H70="x","x",$G$2-'Indicator Date hidden'!H70)</f>
        <v>0</v>
      </c>
      <c r="H69" s="25">
        <f>IF('Indicator Date hidden'!I70="x","x",$H$2-'Indicator Date hidden'!I70)</f>
        <v>0</v>
      </c>
      <c r="I69" s="25">
        <f>IF('Indicator Date hidden'!J70="x","x",$I$2-'Indicator Date hidden'!J70)</f>
        <v>0</v>
      </c>
      <c r="J69" s="25">
        <f>IF('Indicator Date hidden'!K70="x","x",$J$2-'Indicator Date hidden'!K70)</f>
        <v>0</v>
      </c>
      <c r="K69" s="25">
        <f>IF('Indicator Date hidden'!L70="x","x",$K$2-'Indicator Date hidden'!L70)</f>
        <v>0</v>
      </c>
      <c r="L69" s="25">
        <f>IF('Indicator Date hidden'!M70="x","x",$L$2-'Indicator Date hidden'!M70)</f>
        <v>0</v>
      </c>
      <c r="M69" s="25">
        <f>IF('Indicator Date hidden'!N70="x","x",$M$2-'Indicator Date hidden'!N70)</f>
        <v>0</v>
      </c>
      <c r="N69" s="25">
        <f>IF('Indicator Date hidden'!O70="x","x",$N$2-'Indicator Date hidden'!O70)</f>
        <v>0</v>
      </c>
      <c r="O69" s="25">
        <f>IF('Indicator Date hidden'!P70="x","x",$O$2-'Indicator Date hidden'!P70)</f>
        <v>0</v>
      </c>
      <c r="P69" s="25">
        <f>IF('Indicator Date hidden'!Q70="x","x",$P$2-'Indicator Date hidden'!Q70)</f>
        <v>0</v>
      </c>
      <c r="Q69" s="25" t="str">
        <f>IF('Indicator Date hidden'!R70="x","x",$Q$2-'Indicator Date hidden'!R70)</f>
        <v>x</v>
      </c>
      <c r="R69" s="25">
        <f>IF('Indicator Date hidden'!S70="x","x",$R$2-'Indicator Date hidden'!S70)</f>
        <v>0</v>
      </c>
      <c r="S69" s="25">
        <f>IF('Indicator Date hidden'!T70="x","x",$S$2-'Indicator Date hidden'!T70)</f>
        <v>0</v>
      </c>
      <c r="T69" s="25">
        <f>IF('Indicator Date hidden'!U70="x","x",$T$2-'Indicator Date hidden'!U70)</f>
        <v>0</v>
      </c>
      <c r="U69" s="25">
        <f>IF('Indicator Date hidden'!V70="x","x",$U$2-'Indicator Date hidden'!V70)</f>
        <v>0</v>
      </c>
      <c r="V69" s="25">
        <f>IF('Indicator Date hidden'!W70="x","x",$V$2-'Indicator Date hidden'!W70)</f>
        <v>0</v>
      </c>
      <c r="W69" s="25">
        <f>IF('Indicator Date hidden'!X70="x","x",$W$2-'Indicator Date hidden'!X70)</f>
        <v>5</v>
      </c>
      <c r="X69" s="25">
        <f>IF('Indicator Date hidden'!Y70="x","x",$X$2-'Indicator Date hidden'!Y70)</f>
        <v>5</v>
      </c>
      <c r="Y69" s="25">
        <f>IF('Indicator Date hidden'!Z70="x","x",$Y$2-'Indicator Date hidden'!Z70)</f>
        <v>0</v>
      </c>
      <c r="Z69" s="25">
        <f>IF('Indicator Date hidden'!AA70="x","x",$Z$2-'Indicator Date hidden'!AA70)</f>
        <v>0</v>
      </c>
      <c r="AA69" s="25">
        <f>IF('Indicator Date hidden'!AB70="x","x",$AA$2-'Indicator Date hidden'!AB70)</f>
        <v>0</v>
      </c>
      <c r="AB69" s="25">
        <f>IF('Indicator Date hidden'!AC70="x","x",$AB$2-'Indicator Date hidden'!AC70)</f>
        <v>0</v>
      </c>
      <c r="AC69" s="25">
        <f>IF('Indicator Date hidden'!AD70="x","x",$AC$2-'Indicator Date hidden'!AD70)</f>
        <v>0</v>
      </c>
      <c r="AD69" s="25">
        <f>IF('Indicator Date hidden'!AE70="x","x",$AD$2-'Indicator Date hidden'!AE70)</f>
        <v>0</v>
      </c>
      <c r="AE69" s="25">
        <f>IF('Indicator Date hidden'!AF70="x","x",$AE$2-'Indicator Date hidden'!AF70)</f>
        <v>0</v>
      </c>
      <c r="AF69" s="25">
        <f>IF('Indicator Date hidden'!AG70="x","x",$AF$2-'Indicator Date hidden'!AG70)</f>
        <v>2</v>
      </c>
      <c r="AG69" s="25">
        <f>IF('Indicator Date hidden'!AH70="x","x",$AG$2-'Indicator Date hidden'!AH70)</f>
        <v>0</v>
      </c>
      <c r="AH69" s="25">
        <f>IF('Indicator Date hidden'!AI70="x","x",$AH$2-'Indicator Date hidden'!AI70)</f>
        <v>0</v>
      </c>
      <c r="AI69" s="25">
        <f>IF('Indicator Date hidden'!AJ70="x","x",$AI$2-'Indicator Date hidden'!AJ70)</f>
        <v>0</v>
      </c>
      <c r="AJ69" s="25">
        <f>IF('Indicator Date hidden'!AK70="x","x",$AJ$2-'Indicator Date hidden'!AK70)</f>
        <v>1</v>
      </c>
      <c r="AK69" s="25">
        <f>IF('Indicator Date hidden'!AL70="x","x",$AK$2-'Indicator Date hidden'!AL70)</f>
        <v>1</v>
      </c>
      <c r="AL69" s="25">
        <f>IF('Indicator Date hidden'!AM70="x","x",$AL$2-'Indicator Date hidden'!AM70)</f>
        <v>0</v>
      </c>
      <c r="AM69" s="25">
        <f>IF('Indicator Date hidden'!AN70="x","x",$AM$2-'Indicator Date hidden'!AN70)</f>
        <v>0</v>
      </c>
      <c r="AN69" s="25">
        <f>IF('Indicator Date hidden'!AO70="x","x",$AN$2-'Indicator Date hidden'!AO70)</f>
        <v>0</v>
      </c>
      <c r="AO69" s="25">
        <f>IF('Indicator Date hidden'!AP70="x","x",$AO$2-'Indicator Date hidden'!AP70)</f>
        <v>0</v>
      </c>
      <c r="AP69" s="25">
        <f>IF('Indicator Date hidden'!AQ70="x","x",$AP$2-'Indicator Date hidden'!AQ70)</f>
        <v>0</v>
      </c>
      <c r="AQ69" s="25">
        <f>IF('Indicator Date hidden'!AR70="x","x",$AQ$2-'Indicator Date hidden'!AR70)</f>
        <v>0</v>
      </c>
      <c r="AR69" s="25">
        <f>IF('Indicator Date hidden'!AS70="x","x",$AR$2-'Indicator Date hidden'!AS70)</f>
        <v>0</v>
      </c>
      <c r="AS69" s="25">
        <f>IF('Indicator Date hidden'!AT70="x","x",$AS$2-'Indicator Date hidden'!AT70)</f>
        <v>0</v>
      </c>
      <c r="AT69" s="25">
        <f>IF('Indicator Date hidden'!AU70="x","x",$AT$2-'Indicator Date hidden'!AU70)</f>
        <v>0</v>
      </c>
      <c r="AU69" s="25">
        <f>IF('Indicator Date hidden'!AV70="x","x",$AU$2-'Indicator Date hidden'!AV70)</f>
        <v>1</v>
      </c>
      <c r="AV69" s="25">
        <f>IF('Indicator Date hidden'!AW70="x","x",$AV$2-'Indicator Date hidden'!AW70)</f>
        <v>0</v>
      </c>
      <c r="AW69" s="25">
        <f>IF('Indicator Date hidden'!AX70="x","x",$AW$2-'Indicator Date hidden'!AX70)</f>
        <v>0</v>
      </c>
      <c r="AX69" s="25">
        <f>IF('Indicator Date hidden'!AY70="x","x",$AX$2-'Indicator Date hidden'!AY70)</f>
        <v>0</v>
      </c>
      <c r="AY69" s="25">
        <f>IF('Indicator Date hidden'!AZ70="x","x",$AY$2-'Indicator Date hidden'!AZ70)</f>
        <v>0</v>
      </c>
      <c r="AZ69" s="25">
        <f>IF('Indicator Date hidden'!BA70="x","x",$AZ$2-'Indicator Date hidden'!BA70)</f>
        <v>0</v>
      </c>
      <c r="BA69">
        <f t="shared" si="10"/>
        <v>15</v>
      </c>
      <c r="BB69" s="26">
        <f t="shared" si="11"/>
        <v>0.3</v>
      </c>
      <c r="BC69">
        <f t="shared" si="12"/>
        <v>6</v>
      </c>
      <c r="BD69" s="26">
        <f t="shared" si="13"/>
        <v>1.0246950765959599</v>
      </c>
      <c r="BE69" s="28">
        <f t="shared" si="14"/>
        <v>0</v>
      </c>
    </row>
    <row r="70" spans="1:57" x14ac:dyDescent="0.35">
      <c r="A70" t="s">
        <v>9556</v>
      </c>
      <c r="B70" s="25">
        <f>IF('Indicator Date hidden'!C71="x","x",$B$2-'Indicator Date hidden'!C71)</f>
        <v>0</v>
      </c>
      <c r="C70" s="25">
        <f>IF('Indicator Date hidden'!D71="x","x",$C$2-'Indicator Date hidden'!D71)</f>
        <v>0</v>
      </c>
      <c r="D70" s="25">
        <f>IF('Indicator Date hidden'!E71="x","x",$D$2-'Indicator Date hidden'!E71)</f>
        <v>0</v>
      </c>
      <c r="E70" s="25">
        <f>IF('Indicator Date hidden'!F71="x","x",$E$2-'Indicator Date hidden'!F71)</f>
        <v>0</v>
      </c>
      <c r="F70" s="25">
        <f>IF('Indicator Date hidden'!G71="x","x",$F$2-'Indicator Date hidden'!G71)</f>
        <v>0</v>
      </c>
      <c r="G70" s="25">
        <f>IF('Indicator Date hidden'!H71="x","x",$G$2-'Indicator Date hidden'!H71)</f>
        <v>0</v>
      </c>
      <c r="H70" s="25">
        <f>IF('Indicator Date hidden'!I71="x","x",$H$2-'Indicator Date hidden'!I71)</f>
        <v>0</v>
      </c>
      <c r="I70" s="25">
        <f>IF('Indicator Date hidden'!J71="x","x",$I$2-'Indicator Date hidden'!J71)</f>
        <v>0</v>
      </c>
      <c r="J70" s="25">
        <f>IF('Indicator Date hidden'!K71="x","x",$J$2-'Indicator Date hidden'!K71)</f>
        <v>0</v>
      </c>
      <c r="K70" s="25">
        <f>IF('Indicator Date hidden'!L71="x","x",$K$2-'Indicator Date hidden'!L71)</f>
        <v>0</v>
      </c>
      <c r="L70" s="25">
        <f>IF('Indicator Date hidden'!M71="x","x",$L$2-'Indicator Date hidden'!M71)</f>
        <v>0</v>
      </c>
      <c r="M70" s="25">
        <f>IF('Indicator Date hidden'!N71="x","x",$M$2-'Indicator Date hidden'!N71)</f>
        <v>0</v>
      </c>
      <c r="N70" s="25">
        <f>IF('Indicator Date hidden'!O71="x","x",$N$2-'Indicator Date hidden'!O71)</f>
        <v>0</v>
      </c>
      <c r="O70" s="25">
        <f>IF('Indicator Date hidden'!P71="x","x",$O$2-'Indicator Date hidden'!P71)</f>
        <v>0</v>
      </c>
      <c r="P70" s="25">
        <f>IF('Indicator Date hidden'!Q71="x","x",$P$2-'Indicator Date hidden'!Q71)</f>
        <v>0</v>
      </c>
      <c r="Q70" s="25">
        <f>IF('Indicator Date hidden'!R71="x","x",$Q$2-'Indicator Date hidden'!R71)</f>
        <v>2</v>
      </c>
      <c r="R70" s="25">
        <f>IF('Indicator Date hidden'!S71="x","x",$R$2-'Indicator Date hidden'!S71)</f>
        <v>0</v>
      </c>
      <c r="S70" s="25">
        <f>IF('Indicator Date hidden'!T71="x","x",$S$2-'Indicator Date hidden'!T71)</f>
        <v>0</v>
      </c>
      <c r="T70" s="25">
        <f>IF('Indicator Date hidden'!U71="x","x",$T$2-'Indicator Date hidden'!U71)</f>
        <v>0</v>
      </c>
      <c r="U70" s="25">
        <f>IF('Indicator Date hidden'!V71="x","x",$U$2-'Indicator Date hidden'!V71)</f>
        <v>0</v>
      </c>
      <c r="V70" s="25">
        <f>IF('Indicator Date hidden'!W71="x","x",$V$2-'Indicator Date hidden'!W71)</f>
        <v>0</v>
      </c>
      <c r="W70" s="25">
        <f>IF('Indicator Date hidden'!X71="x","x",$W$2-'Indicator Date hidden'!X71)</f>
        <v>2</v>
      </c>
      <c r="X70" s="25">
        <f>IF('Indicator Date hidden'!Y71="x","x",$X$2-'Indicator Date hidden'!Y71)</f>
        <v>4</v>
      </c>
      <c r="Y70" s="25">
        <f>IF('Indicator Date hidden'!Z71="x","x",$Y$2-'Indicator Date hidden'!Z71)</f>
        <v>0</v>
      </c>
      <c r="Z70" s="25">
        <f>IF('Indicator Date hidden'!AA71="x","x",$Z$2-'Indicator Date hidden'!AA71)</f>
        <v>0</v>
      </c>
      <c r="AA70" s="25">
        <f>IF('Indicator Date hidden'!AB71="x","x",$AA$2-'Indicator Date hidden'!AB71)</f>
        <v>0</v>
      </c>
      <c r="AB70" s="25">
        <f>IF('Indicator Date hidden'!AC71="x","x",$AB$2-'Indicator Date hidden'!AC71)</f>
        <v>0</v>
      </c>
      <c r="AC70" s="25">
        <f>IF('Indicator Date hidden'!AD71="x","x",$AC$2-'Indicator Date hidden'!AD71)</f>
        <v>0</v>
      </c>
      <c r="AD70" s="25">
        <f>IF('Indicator Date hidden'!AE71="x","x",$AD$2-'Indicator Date hidden'!AE71)</f>
        <v>0</v>
      </c>
      <c r="AE70" s="25" t="str">
        <f>IF('Indicator Date hidden'!AF71="x","x",$AE$2-'Indicator Date hidden'!AF71)</f>
        <v>x</v>
      </c>
      <c r="AF70" s="25">
        <f>IF('Indicator Date hidden'!AG71="x","x",$AF$2-'Indicator Date hidden'!AG71)</f>
        <v>1</v>
      </c>
      <c r="AG70" s="25">
        <f>IF('Indicator Date hidden'!AH71="x","x",$AG$2-'Indicator Date hidden'!AH71)</f>
        <v>0</v>
      </c>
      <c r="AH70" s="25">
        <f>IF('Indicator Date hidden'!AI71="x","x",$AH$2-'Indicator Date hidden'!AI71)</f>
        <v>0</v>
      </c>
      <c r="AI70" s="25">
        <f>IF('Indicator Date hidden'!AJ71="x","x",$AI$2-'Indicator Date hidden'!AJ71)</f>
        <v>0</v>
      </c>
      <c r="AJ70" s="25" t="str">
        <f>IF('Indicator Date hidden'!AK71="x","x",$AJ$2-'Indicator Date hidden'!AK71)</f>
        <v>x</v>
      </c>
      <c r="AK70" s="25">
        <f>IF('Indicator Date hidden'!AL71="x","x",$AK$2-'Indicator Date hidden'!AL71)</f>
        <v>1</v>
      </c>
      <c r="AL70" s="25">
        <f>IF('Indicator Date hidden'!AM71="x","x",$AL$2-'Indicator Date hidden'!AM71)</f>
        <v>0</v>
      </c>
      <c r="AM70" s="25">
        <f>IF('Indicator Date hidden'!AN71="x","x",$AM$2-'Indicator Date hidden'!AN71)</f>
        <v>0</v>
      </c>
      <c r="AN70" s="25">
        <f>IF('Indicator Date hidden'!AO71="x","x",$AN$2-'Indicator Date hidden'!AO71)</f>
        <v>0</v>
      </c>
      <c r="AO70" s="25">
        <f>IF('Indicator Date hidden'!AP71="x","x",$AO$2-'Indicator Date hidden'!AP71)</f>
        <v>1</v>
      </c>
      <c r="AP70" s="25">
        <f>IF('Indicator Date hidden'!AQ71="x","x",$AP$2-'Indicator Date hidden'!AQ71)</f>
        <v>1</v>
      </c>
      <c r="AQ70" s="25">
        <f>IF('Indicator Date hidden'!AR71="x","x",$AQ$2-'Indicator Date hidden'!AR71)</f>
        <v>0</v>
      </c>
      <c r="AR70" s="25">
        <f>IF('Indicator Date hidden'!AS71="x","x",$AR$2-'Indicator Date hidden'!AS71)</f>
        <v>0</v>
      </c>
      <c r="AS70" s="25">
        <f>IF('Indicator Date hidden'!AT71="x","x",$AS$2-'Indicator Date hidden'!AT71)</f>
        <v>0</v>
      </c>
      <c r="AT70" s="25">
        <f>IF('Indicator Date hidden'!AU71="x","x",$AT$2-'Indicator Date hidden'!AU71)</f>
        <v>0</v>
      </c>
      <c r="AU70" s="25">
        <f>IF('Indicator Date hidden'!AV71="x","x",$AU$2-'Indicator Date hidden'!AV71)</f>
        <v>4</v>
      </c>
      <c r="AV70" s="25">
        <f>IF('Indicator Date hidden'!AW71="x","x",$AV$2-'Indicator Date hidden'!AW71)</f>
        <v>0</v>
      </c>
      <c r="AW70" s="25">
        <f>IF('Indicator Date hidden'!AX71="x","x",$AW$2-'Indicator Date hidden'!AX71)</f>
        <v>0</v>
      </c>
      <c r="AX70" s="25">
        <f>IF('Indicator Date hidden'!AY71="x","x",$AX$2-'Indicator Date hidden'!AY71)</f>
        <v>0</v>
      </c>
      <c r="AY70" s="25">
        <f>IF('Indicator Date hidden'!AZ71="x","x",$AY$2-'Indicator Date hidden'!AZ71)</f>
        <v>0</v>
      </c>
      <c r="AZ70" s="25">
        <f>IF('Indicator Date hidden'!BA71="x","x",$AZ$2-'Indicator Date hidden'!BA71)</f>
        <v>0</v>
      </c>
      <c r="BA70">
        <f t="shared" si="10"/>
        <v>16</v>
      </c>
      <c r="BB70" s="26">
        <f t="shared" si="11"/>
        <v>0.32653061224489793</v>
      </c>
      <c r="BC70">
        <f t="shared" si="12"/>
        <v>8</v>
      </c>
      <c r="BD70" s="26">
        <f t="shared" si="13"/>
        <v>0.88957121296748443</v>
      </c>
      <c r="BE70" s="28">
        <f t="shared" si="14"/>
        <v>0</v>
      </c>
    </row>
    <row r="71" spans="1:57" x14ac:dyDescent="0.35">
      <c r="A71" t="s">
        <v>9560</v>
      </c>
      <c r="B71" s="25">
        <f>IF('Indicator Date hidden'!C72="x","x",$B$2-'Indicator Date hidden'!C72)</f>
        <v>0</v>
      </c>
      <c r="C71" s="25">
        <f>IF('Indicator Date hidden'!D72="x","x",$C$2-'Indicator Date hidden'!D72)</f>
        <v>0</v>
      </c>
      <c r="D71" s="25">
        <f>IF('Indicator Date hidden'!E72="x","x",$D$2-'Indicator Date hidden'!E72)</f>
        <v>0</v>
      </c>
      <c r="E71" s="25">
        <f>IF('Indicator Date hidden'!F72="x","x",$E$2-'Indicator Date hidden'!F72)</f>
        <v>0</v>
      </c>
      <c r="F71" s="25">
        <f>IF('Indicator Date hidden'!G72="x","x",$F$2-'Indicator Date hidden'!G72)</f>
        <v>0</v>
      </c>
      <c r="G71" s="25">
        <f>IF('Indicator Date hidden'!H72="x","x",$G$2-'Indicator Date hidden'!H72)</f>
        <v>0</v>
      </c>
      <c r="H71" s="25">
        <f>IF('Indicator Date hidden'!I72="x","x",$H$2-'Indicator Date hidden'!I72)</f>
        <v>0</v>
      </c>
      <c r="I71" s="25">
        <f>IF('Indicator Date hidden'!J72="x","x",$I$2-'Indicator Date hidden'!J72)</f>
        <v>0</v>
      </c>
      <c r="J71" s="25">
        <f>IF('Indicator Date hidden'!K72="x","x",$J$2-'Indicator Date hidden'!K72)</f>
        <v>0</v>
      </c>
      <c r="K71" s="25">
        <f>IF('Indicator Date hidden'!L72="x","x",$K$2-'Indicator Date hidden'!L72)</f>
        <v>0</v>
      </c>
      <c r="L71" s="25">
        <f>IF('Indicator Date hidden'!M72="x","x",$L$2-'Indicator Date hidden'!M72)</f>
        <v>0</v>
      </c>
      <c r="M71" s="25">
        <f>IF('Indicator Date hidden'!N72="x","x",$M$2-'Indicator Date hidden'!N72)</f>
        <v>0</v>
      </c>
      <c r="N71" s="25">
        <f>IF('Indicator Date hidden'!O72="x","x",$N$2-'Indicator Date hidden'!O72)</f>
        <v>0</v>
      </c>
      <c r="O71" s="25">
        <f>IF('Indicator Date hidden'!P72="x","x",$O$2-'Indicator Date hidden'!P72)</f>
        <v>0</v>
      </c>
      <c r="P71" s="25">
        <f>IF('Indicator Date hidden'!Q72="x","x",$P$2-'Indicator Date hidden'!Q72)</f>
        <v>0</v>
      </c>
      <c r="Q71" s="25">
        <f>IF('Indicator Date hidden'!R72="x","x",$Q$2-'Indicator Date hidden'!R72)</f>
        <v>8</v>
      </c>
      <c r="R71" s="25">
        <f>IF('Indicator Date hidden'!S72="x","x",$R$2-'Indicator Date hidden'!S72)</f>
        <v>0</v>
      </c>
      <c r="S71" s="25">
        <f>IF('Indicator Date hidden'!T72="x","x",$S$2-'Indicator Date hidden'!T72)</f>
        <v>0</v>
      </c>
      <c r="T71" s="25">
        <f>IF('Indicator Date hidden'!U72="x","x",$T$2-'Indicator Date hidden'!U72)</f>
        <v>0</v>
      </c>
      <c r="U71" s="25">
        <f>IF('Indicator Date hidden'!V72="x","x",$U$2-'Indicator Date hidden'!V72)</f>
        <v>0</v>
      </c>
      <c r="V71" s="25">
        <f>IF('Indicator Date hidden'!W72="x","x",$V$2-'Indicator Date hidden'!W72)</f>
        <v>0</v>
      </c>
      <c r="W71" s="25">
        <f>IF('Indicator Date hidden'!X72="x","x",$W$2-'Indicator Date hidden'!X72)</f>
        <v>0</v>
      </c>
      <c r="X71" s="25">
        <f>IF('Indicator Date hidden'!Y72="x","x",$X$2-'Indicator Date hidden'!Y72)</f>
        <v>4</v>
      </c>
      <c r="Y71" s="25">
        <f>IF('Indicator Date hidden'!Z72="x","x",$Y$2-'Indicator Date hidden'!Z72)</f>
        <v>0</v>
      </c>
      <c r="Z71" s="25">
        <f>IF('Indicator Date hidden'!AA72="x","x",$Z$2-'Indicator Date hidden'!AA72)</f>
        <v>0</v>
      </c>
      <c r="AA71" s="25">
        <f>IF('Indicator Date hidden'!AB72="x","x",$AA$2-'Indicator Date hidden'!AB72)</f>
        <v>0</v>
      </c>
      <c r="AB71" s="25">
        <f>IF('Indicator Date hidden'!AC72="x","x",$AB$2-'Indicator Date hidden'!AC72)</f>
        <v>0</v>
      </c>
      <c r="AC71" s="25">
        <f>IF('Indicator Date hidden'!AD72="x","x",$AC$2-'Indicator Date hidden'!AD72)</f>
        <v>0</v>
      </c>
      <c r="AD71" s="25">
        <f>IF('Indicator Date hidden'!AE72="x","x",$AD$2-'Indicator Date hidden'!AE72)</f>
        <v>0</v>
      </c>
      <c r="AE71" s="25" t="str">
        <f>IF('Indicator Date hidden'!AF72="x","x",$AE$2-'Indicator Date hidden'!AF72)</f>
        <v>x</v>
      </c>
      <c r="AF71" s="25">
        <f>IF('Indicator Date hidden'!AG72="x","x",$AF$2-'Indicator Date hidden'!AG72)</f>
        <v>3</v>
      </c>
      <c r="AG71" s="25">
        <f>IF('Indicator Date hidden'!AH72="x","x",$AG$2-'Indicator Date hidden'!AH72)</f>
        <v>0</v>
      </c>
      <c r="AH71" s="25">
        <f>IF('Indicator Date hidden'!AI72="x","x",$AH$2-'Indicator Date hidden'!AI72)</f>
        <v>0</v>
      </c>
      <c r="AI71" s="25">
        <f>IF('Indicator Date hidden'!AJ72="x","x",$AI$2-'Indicator Date hidden'!AJ72)</f>
        <v>0</v>
      </c>
      <c r="AJ71" s="25" t="str">
        <f>IF('Indicator Date hidden'!AK72="x","x",$AJ$2-'Indicator Date hidden'!AK72)</f>
        <v>x</v>
      </c>
      <c r="AK71" s="25">
        <f>IF('Indicator Date hidden'!AL72="x","x",$AK$2-'Indicator Date hidden'!AL72)</f>
        <v>1</v>
      </c>
      <c r="AL71" s="25">
        <f>IF('Indicator Date hidden'!AM72="x","x",$AL$2-'Indicator Date hidden'!AM72)</f>
        <v>0</v>
      </c>
      <c r="AM71" s="25">
        <f>IF('Indicator Date hidden'!AN72="x","x",$AM$2-'Indicator Date hidden'!AN72)</f>
        <v>0</v>
      </c>
      <c r="AN71" s="25">
        <f>IF('Indicator Date hidden'!AO72="x","x",$AN$2-'Indicator Date hidden'!AO72)</f>
        <v>0</v>
      </c>
      <c r="AO71" s="25" t="str">
        <f>IF('Indicator Date hidden'!AP72="x","x",$AO$2-'Indicator Date hidden'!AP72)</f>
        <v>x</v>
      </c>
      <c r="AP71" s="25" t="str">
        <f>IF('Indicator Date hidden'!AQ72="x","x",$AP$2-'Indicator Date hidden'!AQ72)</f>
        <v>x</v>
      </c>
      <c r="AQ71" s="25">
        <f>IF('Indicator Date hidden'!AR72="x","x",$AQ$2-'Indicator Date hidden'!AR72)</f>
        <v>0</v>
      </c>
      <c r="AR71" s="25">
        <f>IF('Indicator Date hidden'!AS72="x","x",$AR$2-'Indicator Date hidden'!AS72)</f>
        <v>0</v>
      </c>
      <c r="AS71" s="25">
        <f>IF('Indicator Date hidden'!AT72="x","x",$AS$2-'Indicator Date hidden'!AT72)</f>
        <v>0</v>
      </c>
      <c r="AT71" s="25">
        <f>IF('Indicator Date hidden'!AU72="x","x",$AT$2-'Indicator Date hidden'!AU72)</f>
        <v>0</v>
      </c>
      <c r="AU71" s="25">
        <f>IF('Indicator Date hidden'!AV72="x","x",$AU$2-'Indicator Date hidden'!AV72)</f>
        <v>1</v>
      </c>
      <c r="AV71" s="25">
        <f>IF('Indicator Date hidden'!AW72="x","x",$AV$2-'Indicator Date hidden'!AW72)</f>
        <v>0</v>
      </c>
      <c r="AW71" s="25">
        <f>IF('Indicator Date hidden'!AX72="x","x",$AW$2-'Indicator Date hidden'!AX72)</f>
        <v>0</v>
      </c>
      <c r="AX71" s="25">
        <f>IF('Indicator Date hidden'!AY72="x","x",$AX$2-'Indicator Date hidden'!AY72)</f>
        <v>0</v>
      </c>
      <c r="AY71" s="25">
        <f>IF('Indicator Date hidden'!AZ72="x","x",$AY$2-'Indicator Date hidden'!AZ72)</f>
        <v>0</v>
      </c>
      <c r="AZ71" s="25">
        <f>IF('Indicator Date hidden'!BA72="x","x",$AZ$2-'Indicator Date hidden'!BA72)</f>
        <v>0</v>
      </c>
      <c r="BA71">
        <f t="shared" si="10"/>
        <v>17</v>
      </c>
      <c r="BB71" s="26">
        <f t="shared" si="11"/>
        <v>0.36170212765957449</v>
      </c>
      <c r="BC71">
        <f t="shared" si="12"/>
        <v>5</v>
      </c>
      <c r="BD71" s="26">
        <f t="shared" si="13"/>
        <v>1.3436300769231442</v>
      </c>
      <c r="BE71" s="28">
        <f t="shared" si="14"/>
        <v>0</v>
      </c>
    </row>
    <row r="72" spans="1:57" x14ac:dyDescent="0.35">
      <c r="A72" t="s">
        <v>9574</v>
      </c>
      <c r="B72" s="25">
        <f>IF('Indicator Date hidden'!C73="x","x",$B$2-'Indicator Date hidden'!C73)</f>
        <v>0</v>
      </c>
      <c r="C72" s="25">
        <f>IF('Indicator Date hidden'!D73="x","x",$C$2-'Indicator Date hidden'!D73)</f>
        <v>0</v>
      </c>
      <c r="D72" s="25">
        <f>IF('Indicator Date hidden'!E73="x","x",$D$2-'Indicator Date hidden'!E73)</f>
        <v>0</v>
      </c>
      <c r="E72" s="25">
        <f>IF('Indicator Date hidden'!F73="x","x",$E$2-'Indicator Date hidden'!F73)</f>
        <v>0</v>
      </c>
      <c r="F72" s="25">
        <f>IF('Indicator Date hidden'!G73="x","x",$F$2-'Indicator Date hidden'!G73)</f>
        <v>0</v>
      </c>
      <c r="G72" s="25">
        <f>IF('Indicator Date hidden'!H73="x","x",$G$2-'Indicator Date hidden'!H73)</f>
        <v>0</v>
      </c>
      <c r="H72" s="25">
        <f>IF('Indicator Date hidden'!I73="x","x",$H$2-'Indicator Date hidden'!I73)</f>
        <v>0</v>
      </c>
      <c r="I72" s="25">
        <f>IF('Indicator Date hidden'!J73="x","x",$I$2-'Indicator Date hidden'!J73)</f>
        <v>0</v>
      </c>
      <c r="J72" s="25">
        <f>IF('Indicator Date hidden'!K73="x","x",$J$2-'Indicator Date hidden'!K73)</f>
        <v>0</v>
      </c>
      <c r="K72" s="25">
        <f>IF('Indicator Date hidden'!L73="x","x",$K$2-'Indicator Date hidden'!L73)</f>
        <v>0</v>
      </c>
      <c r="L72" s="25">
        <f>IF('Indicator Date hidden'!M73="x","x",$L$2-'Indicator Date hidden'!M73)</f>
        <v>0</v>
      </c>
      <c r="M72" s="25">
        <f>IF('Indicator Date hidden'!N73="x","x",$M$2-'Indicator Date hidden'!N73)</f>
        <v>0</v>
      </c>
      <c r="N72" s="25">
        <f>IF('Indicator Date hidden'!O73="x","x",$N$2-'Indicator Date hidden'!O73)</f>
        <v>0</v>
      </c>
      <c r="O72" s="25">
        <f>IF('Indicator Date hidden'!P73="x","x",$O$2-'Indicator Date hidden'!P73)</f>
        <v>0</v>
      </c>
      <c r="P72" s="25">
        <f>IF('Indicator Date hidden'!Q73="x","x",$P$2-'Indicator Date hidden'!Q73)</f>
        <v>0</v>
      </c>
      <c r="Q72" s="25">
        <f>IF('Indicator Date hidden'!R73="x","x",$Q$2-'Indicator Date hidden'!R73)</f>
        <v>5</v>
      </c>
      <c r="R72" s="25">
        <f>IF('Indicator Date hidden'!S73="x","x",$R$2-'Indicator Date hidden'!S73)</f>
        <v>0</v>
      </c>
      <c r="S72" s="25">
        <f>IF('Indicator Date hidden'!T73="x","x",$S$2-'Indicator Date hidden'!T73)</f>
        <v>0</v>
      </c>
      <c r="T72" s="25">
        <f>IF('Indicator Date hidden'!U73="x","x",$T$2-'Indicator Date hidden'!U73)</f>
        <v>0</v>
      </c>
      <c r="U72" s="25">
        <f>IF('Indicator Date hidden'!V73="x","x",$U$2-'Indicator Date hidden'!V73)</f>
        <v>0</v>
      </c>
      <c r="V72" s="25">
        <f>IF('Indicator Date hidden'!W73="x","x",$V$2-'Indicator Date hidden'!W73)</f>
        <v>0</v>
      </c>
      <c r="W72" s="25">
        <f>IF('Indicator Date hidden'!X73="x","x",$W$2-'Indicator Date hidden'!X73)</f>
        <v>0</v>
      </c>
      <c r="X72" s="25">
        <f>IF('Indicator Date hidden'!Y73="x","x",$X$2-'Indicator Date hidden'!Y73)</f>
        <v>4</v>
      </c>
      <c r="Y72" s="25">
        <f>IF('Indicator Date hidden'!Z73="x","x",$Y$2-'Indicator Date hidden'!Z73)</f>
        <v>0</v>
      </c>
      <c r="Z72" s="25">
        <f>IF('Indicator Date hidden'!AA73="x","x",$Z$2-'Indicator Date hidden'!AA73)</f>
        <v>0</v>
      </c>
      <c r="AA72" s="25">
        <f>IF('Indicator Date hidden'!AB73="x","x",$AA$2-'Indicator Date hidden'!AB73)</f>
        <v>0</v>
      </c>
      <c r="AB72" s="25">
        <f>IF('Indicator Date hidden'!AC73="x","x",$AB$2-'Indicator Date hidden'!AC73)</f>
        <v>0</v>
      </c>
      <c r="AC72" s="25">
        <f>IF('Indicator Date hidden'!AD73="x","x",$AC$2-'Indicator Date hidden'!AD73)</f>
        <v>0</v>
      </c>
      <c r="AD72" s="25">
        <f>IF('Indicator Date hidden'!AE73="x","x",$AD$2-'Indicator Date hidden'!AE73)</f>
        <v>0</v>
      </c>
      <c r="AE72" s="25">
        <f>IF('Indicator Date hidden'!AF73="x","x",$AE$2-'Indicator Date hidden'!AF73)</f>
        <v>0</v>
      </c>
      <c r="AF72" s="25" t="str">
        <f>IF('Indicator Date hidden'!AG73="x","x",$AF$2-'Indicator Date hidden'!AG73)</f>
        <v>x</v>
      </c>
      <c r="AG72" s="25">
        <f>IF('Indicator Date hidden'!AH73="x","x",$AG$2-'Indicator Date hidden'!AH73)</f>
        <v>0</v>
      </c>
      <c r="AH72" s="25">
        <f>IF('Indicator Date hidden'!AI73="x","x",$AH$2-'Indicator Date hidden'!AI73)</f>
        <v>0</v>
      </c>
      <c r="AI72" s="25">
        <f>IF('Indicator Date hidden'!AJ73="x","x",$AI$2-'Indicator Date hidden'!AJ73)</f>
        <v>0</v>
      </c>
      <c r="AJ72" s="25" t="str">
        <f>IF('Indicator Date hidden'!AK73="x","x",$AJ$2-'Indicator Date hidden'!AK73)</f>
        <v>x</v>
      </c>
      <c r="AK72" s="25">
        <f>IF('Indicator Date hidden'!AL73="x","x",$AK$2-'Indicator Date hidden'!AL73)</f>
        <v>1</v>
      </c>
      <c r="AL72" s="25">
        <f>IF('Indicator Date hidden'!AM73="x","x",$AL$2-'Indicator Date hidden'!AM73)</f>
        <v>0</v>
      </c>
      <c r="AM72" s="25">
        <f>IF('Indicator Date hidden'!AN73="x","x",$AM$2-'Indicator Date hidden'!AN73)</f>
        <v>0</v>
      </c>
      <c r="AN72" s="25">
        <f>IF('Indicator Date hidden'!AO73="x","x",$AN$2-'Indicator Date hidden'!AO73)</f>
        <v>0</v>
      </c>
      <c r="AO72" s="25" t="str">
        <f>IF('Indicator Date hidden'!AP73="x","x",$AO$2-'Indicator Date hidden'!AP73)</f>
        <v>x</v>
      </c>
      <c r="AP72" s="25" t="str">
        <f>IF('Indicator Date hidden'!AQ73="x","x",$AP$2-'Indicator Date hidden'!AQ73)</f>
        <v>x</v>
      </c>
      <c r="AQ72" s="25" t="str">
        <f>IF('Indicator Date hidden'!AR73="x","x",$AQ$2-'Indicator Date hidden'!AR73)</f>
        <v>x</v>
      </c>
      <c r="AR72" s="25">
        <f>IF('Indicator Date hidden'!AS73="x","x",$AR$2-'Indicator Date hidden'!AS73)</f>
        <v>0</v>
      </c>
      <c r="AS72" s="25">
        <f>IF('Indicator Date hidden'!AT73="x","x",$AS$2-'Indicator Date hidden'!AT73)</f>
        <v>0</v>
      </c>
      <c r="AT72" s="25">
        <f>IF('Indicator Date hidden'!AU73="x","x",$AT$2-'Indicator Date hidden'!AU73)</f>
        <v>0</v>
      </c>
      <c r="AU72" s="25">
        <f>IF('Indicator Date hidden'!AV73="x","x",$AU$2-'Indicator Date hidden'!AV73)</f>
        <v>5</v>
      </c>
      <c r="AV72" s="25">
        <f>IF('Indicator Date hidden'!AW73="x","x",$AV$2-'Indicator Date hidden'!AW73)</f>
        <v>0</v>
      </c>
      <c r="AW72" s="25">
        <f>IF('Indicator Date hidden'!AX73="x","x",$AW$2-'Indicator Date hidden'!AX73)</f>
        <v>0</v>
      </c>
      <c r="AX72" s="25">
        <f>IF('Indicator Date hidden'!AY73="x","x",$AX$2-'Indicator Date hidden'!AY73)</f>
        <v>0</v>
      </c>
      <c r="AY72" s="25">
        <f>IF('Indicator Date hidden'!AZ73="x","x",$AY$2-'Indicator Date hidden'!AZ73)</f>
        <v>0</v>
      </c>
      <c r="AZ72" s="25">
        <f>IF('Indicator Date hidden'!BA73="x","x",$AZ$2-'Indicator Date hidden'!BA73)</f>
        <v>0</v>
      </c>
      <c r="BA72">
        <f t="shared" si="10"/>
        <v>15</v>
      </c>
      <c r="BB72" s="26">
        <f t="shared" si="11"/>
        <v>0.32608695652173914</v>
      </c>
      <c r="BC72">
        <f t="shared" si="12"/>
        <v>4</v>
      </c>
      <c r="BD72" s="26">
        <f t="shared" si="13"/>
        <v>1.1619763491211101</v>
      </c>
      <c r="BE72" s="28">
        <f t="shared" si="14"/>
        <v>0</v>
      </c>
    </row>
    <row r="73" spans="1:57" x14ac:dyDescent="0.35">
      <c r="A73" t="s">
        <v>9580</v>
      </c>
      <c r="B73" s="25">
        <f>IF('Indicator Date hidden'!C74="x","x",$B$2-'Indicator Date hidden'!C74)</f>
        <v>0</v>
      </c>
      <c r="C73" s="25">
        <f>IF('Indicator Date hidden'!D74="x","x",$C$2-'Indicator Date hidden'!D74)</f>
        <v>0</v>
      </c>
      <c r="D73" s="25">
        <f>IF('Indicator Date hidden'!E74="x","x",$D$2-'Indicator Date hidden'!E74)</f>
        <v>0</v>
      </c>
      <c r="E73" s="25">
        <f>IF('Indicator Date hidden'!F74="x","x",$E$2-'Indicator Date hidden'!F74)</f>
        <v>0</v>
      </c>
      <c r="F73" s="25">
        <f>IF('Indicator Date hidden'!G74="x","x",$F$2-'Indicator Date hidden'!G74)</f>
        <v>0</v>
      </c>
      <c r="G73" s="25">
        <f>IF('Indicator Date hidden'!H74="x","x",$G$2-'Indicator Date hidden'!H74)</f>
        <v>0</v>
      </c>
      <c r="H73" s="25">
        <f>IF('Indicator Date hidden'!I74="x","x",$H$2-'Indicator Date hidden'!I74)</f>
        <v>0</v>
      </c>
      <c r="I73" s="25">
        <f>IF('Indicator Date hidden'!J74="x","x",$I$2-'Indicator Date hidden'!J74)</f>
        <v>0</v>
      </c>
      <c r="J73" s="25">
        <f>IF('Indicator Date hidden'!K74="x","x",$J$2-'Indicator Date hidden'!K74)</f>
        <v>0</v>
      </c>
      <c r="K73" s="25">
        <f>IF('Indicator Date hidden'!L74="x","x",$K$2-'Indicator Date hidden'!L74)</f>
        <v>0</v>
      </c>
      <c r="L73" s="25">
        <f>IF('Indicator Date hidden'!M74="x","x",$L$2-'Indicator Date hidden'!M74)</f>
        <v>0</v>
      </c>
      <c r="M73" s="25">
        <f>IF('Indicator Date hidden'!N74="x","x",$M$2-'Indicator Date hidden'!N74)</f>
        <v>0</v>
      </c>
      <c r="N73" s="25">
        <f>IF('Indicator Date hidden'!O74="x","x",$N$2-'Indicator Date hidden'!O74)</f>
        <v>0</v>
      </c>
      <c r="O73" s="25">
        <f>IF('Indicator Date hidden'!P74="x","x",$O$2-'Indicator Date hidden'!P74)</f>
        <v>0</v>
      </c>
      <c r="P73" s="25">
        <f>IF('Indicator Date hidden'!Q74="x","x",$P$2-'Indicator Date hidden'!Q74)</f>
        <v>0</v>
      </c>
      <c r="Q73" s="25">
        <f>IF('Indicator Date hidden'!R74="x","x",$Q$2-'Indicator Date hidden'!R74)</f>
        <v>2</v>
      </c>
      <c r="R73" s="25">
        <f>IF('Indicator Date hidden'!S74="x","x",$R$2-'Indicator Date hidden'!S74)</f>
        <v>0</v>
      </c>
      <c r="S73" s="25">
        <f>IF('Indicator Date hidden'!T74="x","x",$S$2-'Indicator Date hidden'!T74)</f>
        <v>0</v>
      </c>
      <c r="T73" s="25">
        <f>IF('Indicator Date hidden'!U74="x","x",$T$2-'Indicator Date hidden'!U74)</f>
        <v>0</v>
      </c>
      <c r="U73" s="25">
        <f>IF('Indicator Date hidden'!V74="x","x",$U$2-'Indicator Date hidden'!V74)</f>
        <v>0</v>
      </c>
      <c r="V73" s="25">
        <f>IF('Indicator Date hidden'!W74="x","x",$V$2-'Indicator Date hidden'!W74)</f>
        <v>0</v>
      </c>
      <c r="W73" s="25">
        <f>IF('Indicator Date hidden'!X74="x","x",$W$2-'Indicator Date hidden'!X74)</f>
        <v>2</v>
      </c>
      <c r="X73" s="25">
        <f>IF('Indicator Date hidden'!Y74="x","x",$X$2-'Indicator Date hidden'!Y74)</f>
        <v>0</v>
      </c>
      <c r="Y73" s="25">
        <f>IF('Indicator Date hidden'!Z74="x","x",$Y$2-'Indicator Date hidden'!Z74)</f>
        <v>0</v>
      </c>
      <c r="Z73" s="25">
        <f>IF('Indicator Date hidden'!AA74="x","x",$Z$2-'Indicator Date hidden'!AA74)</f>
        <v>0</v>
      </c>
      <c r="AA73" s="25">
        <f>IF('Indicator Date hidden'!AB74="x","x",$AA$2-'Indicator Date hidden'!AB74)</f>
        <v>0</v>
      </c>
      <c r="AB73" s="25">
        <f>IF('Indicator Date hidden'!AC74="x","x",$AB$2-'Indicator Date hidden'!AC74)</f>
        <v>0</v>
      </c>
      <c r="AC73" s="25">
        <f>IF('Indicator Date hidden'!AD74="x","x",$AC$2-'Indicator Date hidden'!AD74)</f>
        <v>0</v>
      </c>
      <c r="AD73" s="25">
        <f>IF('Indicator Date hidden'!AE74="x","x",$AD$2-'Indicator Date hidden'!AE74)</f>
        <v>0</v>
      </c>
      <c r="AE73" s="25">
        <f>IF('Indicator Date hidden'!AF74="x","x",$AE$2-'Indicator Date hidden'!AF74)</f>
        <v>0</v>
      </c>
      <c r="AF73" s="25">
        <f>IF('Indicator Date hidden'!AG74="x","x",$AF$2-'Indicator Date hidden'!AG74)</f>
        <v>1</v>
      </c>
      <c r="AG73" s="25">
        <f>IF('Indicator Date hidden'!AH74="x","x",$AG$2-'Indicator Date hidden'!AH74)</f>
        <v>0</v>
      </c>
      <c r="AH73" s="25">
        <f>IF('Indicator Date hidden'!AI74="x","x",$AH$2-'Indicator Date hidden'!AI74)</f>
        <v>0</v>
      </c>
      <c r="AI73" s="25">
        <f>IF('Indicator Date hidden'!AJ74="x","x",$AI$2-'Indicator Date hidden'!AJ74)</f>
        <v>0</v>
      </c>
      <c r="AJ73" s="25">
        <f>IF('Indicator Date hidden'!AK74="x","x",$AJ$2-'Indicator Date hidden'!AK74)</f>
        <v>0</v>
      </c>
      <c r="AK73" s="25">
        <f>IF('Indicator Date hidden'!AL74="x","x",$AK$2-'Indicator Date hidden'!AL74)</f>
        <v>1</v>
      </c>
      <c r="AL73" s="25">
        <f>IF('Indicator Date hidden'!AM74="x","x",$AL$2-'Indicator Date hidden'!AM74)</f>
        <v>0</v>
      </c>
      <c r="AM73" s="25">
        <f>IF('Indicator Date hidden'!AN74="x","x",$AM$2-'Indicator Date hidden'!AN74)</f>
        <v>0</v>
      </c>
      <c r="AN73" s="25">
        <f>IF('Indicator Date hidden'!AO74="x","x",$AN$2-'Indicator Date hidden'!AO74)</f>
        <v>0</v>
      </c>
      <c r="AO73" s="25">
        <f>IF('Indicator Date hidden'!AP74="x","x",$AO$2-'Indicator Date hidden'!AP74)</f>
        <v>0</v>
      </c>
      <c r="AP73" s="25">
        <f>IF('Indicator Date hidden'!AQ74="x","x",$AP$2-'Indicator Date hidden'!AQ74)</f>
        <v>0</v>
      </c>
      <c r="AQ73" s="25">
        <f>IF('Indicator Date hidden'!AR74="x","x",$AQ$2-'Indicator Date hidden'!AR74)</f>
        <v>4</v>
      </c>
      <c r="AR73" s="25">
        <f>IF('Indicator Date hidden'!AS74="x","x",$AR$2-'Indicator Date hidden'!AS74)</f>
        <v>0</v>
      </c>
      <c r="AS73" s="25">
        <f>IF('Indicator Date hidden'!AT74="x","x",$AS$2-'Indicator Date hidden'!AT74)</f>
        <v>0</v>
      </c>
      <c r="AT73" s="25">
        <f>IF('Indicator Date hidden'!AU74="x","x",$AT$2-'Indicator Date hidden'!AU74)</f>
        <v>0</v>
      </c>
      <c r="AU73" s="25">
        <f>IF('Indicator Date hidden'!AV74="x","x",$AU$2-'Indicator Date hidden'!AV74)</f>
        <v>8</v>
      </c>
      <c r="AV73" s="25">
        <f>IF('Indicator Date hidden'!AW74="x","x",$AV$2-'Indicator Date hidden'!AW74)</f>
        <v>0</v>
      </c>
      <c r="AW73" s="25">
        <f>IF('Indicator Date hidden'!AX74="x","x",$AW$2-'Indicator Date hidden'!AX74)</f>
        <v>0</v>
      </c>
      <c r="AX73" s="25">
        <f>IF('Indicator Date hidden'!AY74="x","x",$AX$2-'Indicator Date hidden'!AY74)</f>
        <v>0</v>
      </c>
      <c r="AY73" s="25">
        <f>IF('Indicator Date hidden'!AZ74="x","x",$AY$2-'Indicator Date hidden'!AZ74)</f>
        <v>0</v>
      </c>
      <c r="AZ73" s="25">
        <f>IF('Indicator Date hidden'!BA74="x","x",$AZ$2-'Indicator Date hidden'!BA74)</f>
        <v>0</v>
      </c>
      <c r="BA73">
        <f t="shared" si="10"/>
        <v>18</v>
      </c>
      <c r="BB73" s="26">
        <f t="shared" si="11"/>
        <v>0.35294117647058826</v>
      </c>
      <c r="BC73">
        <f t="shared" si="12"/>
        <v>6</v>
      </c>
      <c r="BD73" s="26">
        <f t="shared" si="13"/>
        <v>1.2806788857104259</v>
      </c>
      <c r="BE73" s="28">
        <f t="shared" si="14"/>
        <v>0</v>
      </c>
    </row>
    <row r="74" spans="1:57" x14ac:dyDescent="0.35">
      <c r="A74" t="s">
        <v>9577</v>
      </c>
      <c r="B74" s="25">
        <f>IF('Indicator Date hidden'!C75="x","x",$B$2-'Indicator Date hidden'!C75)</f>
        <v>0</v>
      </c>
      <c r="C74" s="25">
        <f>IF('Indicator Date hidden'!D75="x","x",$C$2-'Indicator Date hidden'!D75)</f>
        <v>0</v>
      </c>
      <c r="D74" s="25">
        <f>IF('Indicator Date hidden'!E75="x","x",$D$2-'Indicator Date hidden'!E75)</f>
        <v>0</v>
      </c>
      <c r="E74" s="25">
        <f>IF('Indicator Date hidden'!F75="x","x",$E$2-'Indicator Date hidden'!F75)</f>
        <v>0</v>
      </c>
      <c r="F74" s="25">
        <f>IF('Indicator Date hidden'!G75="x","x",$F$2-'Indicator Date hidden'!G75)</f>
        <v>0</v>
      </c>
      <c r="G74" s="25">
        <f>IF('Indicator Date hidden'!H75="x","x",$G$2-'Indicator Date hidden'!H75)</f>
        <v>0</v>
      </c>
      <c r="H74" s="25">
        <f>IF('Indicator Date hidden'!I75="x","x",$H$2-'Indicator Date hidden'!I75)</f>
        <v>0</v>
      </c>
      <c r="I74" s="25">
        <f>IF('Indicator Date hidden'!J75="x","x",$I$2-'Indicator Date hidden'!J75)</f>
        <v>0</v>
      </c>
      <c r="J74" s="25">
        <f>IF('Indicator Date hidden'!K75="x","x",$J$2-'Indicator Date hidden'!K75)</f>
        <v>0</v>
      </c>
      <c r="K74" s="25">
        <f>IF('Indicator Date hidden'!L75="x","x",$K$2-'Indicator Date hidden'!L75)</f>
        <v>0</v>
      </c>
      <c r="L74" s="25">
        <f>IF('Indicator Date hidden'!M75="x","x",$L$2-'Indicator Date hidden'!M75)</f>
        <v>0</v>
      </c>
      <c r="M74" s="25">
        <f>IF('Indicator Date hidden'!N75="x","x",$M$2-'Indicator Date hidden'!N75)</f>
        <v>0</v>
      </c>
      <c r="N74" s="25">
        <f>IF('Indicator Date hidden'!O75="x","x",$N$2-'Indicator Date hidden'!O75)</f>
        <v>0</v>
      </c>
      <c r="O74" s="25">
        <f>IF('Indicator Date hidden'!P75="x","x",$O$2-'Indicator Date hidden'!P75)</f>
        <v>0</v>
      </c>
      <c r="P74" s="25">
        <f>IF('Indicator Date hidden'!Q75="x","x",$P$2-'Indicator Date hidden'!Q75)</f>
        <v>0</v>
      </c>
      <c r="Q74" s="25">
        <f>IF('Indicator Date hidden'!R75="x","x",$Q$2-'Indicator Date hidden'!R75)</f>
        <v>2</v>
      </c>
      <c r="R74" s="25">
        <f>IF('Indicator Date hidden'!S75="x","x",$R$2-'Indicator Date hidden'!S75)</f>
        <v>0</v>
      </c>
      <c r="S74" s="25">
        <f>IF('Indicator Date hidden'!T75="x","x",$S$2-'Indicator Date hidden'!T75)</f>
        <v>0</v>
      </c>
      <c r="T74" s="25">
        <f>IF('Indicator Date hidden'!U75="x","x",$T$2-'Indicator Date hidden'!U75)</f>
        <v>0</v>
      </c>
      <c r="U74" s="25">
        <f>IF('Indicator Date hidden'!V75="x","x",$U$2-'Indicator Date hidden'!V75)</f>
        <v>0</v>
      </c>
      <c r="V74" s="25">
        <f>IF('Indicator Date hidden'!W75="x","x",$V$2-'Indicator Date hidden'!W75)</f>
        <v>0</v>
      </c>
      <c r="W74" s="25">
        <f>IF('Indicator Date hidden'!X75="x","x",$W$2-'Indicator Date hidden'!X75)</f>
        <v>2</v>
      </c>
      <c r="X74" s="25" t="str">
        <f>IF('Indicator Date hidden'!Y75="x","x",$X$2-'Indicator Date hidden'!Y75)</f>
        <v>x</v>
      </c>
      <c r="Y74" s="25">
        <f>IF('Indicator Date hidden'!Z75="x","x",$Y$2-'Indicator Date hidden'!Z75)</f>
        <v>0</v>
      </c>
      <c r="Z74" s="25">
        <f>IF('Indicator Date hidden'!AA75="x","x",$Z$2-'Indicator Date hidden'!AA75)</f>
        <v>0</v>
      </c>
      <c r="AA74" s="25">
        <f>IF('Indicator Date hidden'!AB75="x","x",$AA$2-'Indicator Date hidden'!AB75)</f>
        <v>0</v>
      </c>
      <c r="AB74" s="25">
        <f>IF('Indicator Date hidden'!AC75="x","x",$AB$2-'Indicator Date hidden'!AC75)</f>
        <v>0</v>
      </c>
      <c r="AC74" s="25">
        <f>IF('Indicator Date hidden'!AD75="x","x",$AC$2-'Indicator Date hidden'!AD75)</f>
        <v>0</v>
      </c>
      <c r="AD74" s="25">
        <f>IF('Indicator Date hidden'!AE75="x","x",$AD$2-'Indicator Date hidden'!AE75)</f>
        <v>0</v>
      </c>
      <c r="AE74" s="25">
        <f>IF('Indicator Date hidden'!AF75="x","x",$AE$2-'Indicator Date hidden'!AF75)</f>
        <v>0</v>
      </c>
      <c r="AF74" s="25">
        <f>IF('Indicator Date hidden'!AG75="x","x",$AF$2-'Indicator Date hidden'!AG75)</f>
        <v>0</v>
      </c>
      <c r="AG74" s="25">
        <f>IF('Indicator Date hidden'!AH75="x","x",$AG$2-'Indicator Date hidden'!AH75)</f>
        <v>0</v>
      </c>
      <c r="AH74" s="25">
        <f>IF('Indicator Date hidden'!AI75="x","x",$AH$2-'Indicator Date hidden'!AI75)</f>
        <v>0</v>
      </c>
      <c r="AI74" s="25">
        <f>IF('Indicator Date hidden'!AJ75="x","x",$AI$2-'Indicator Date hidden'!AJ75)</f>
        <v>0</v>
      </c>
      <c r="AJ74" s="25">
        <f>IF('Indicator Date hidden'!AK75="x","x",$AJ$2-'Indicator Date hidden'!AK75)</f>
        <v>1</v>
      </c>
      <c r="AK74" s="25">
        <f>IF('Indicator Date hidden'!AL75="x","x",$AK$2-'Indicator Date hidden'!AL75)</f>
        <v>1</v>
      </c>
      <c r="AL74" s="25">
        <f>IF('Indicator Date hidden'!AM75="x","x",$AL$2-'Indicator Date hidden'!AM75)</f>
        <v>0</v>
      </c>
      <c r="AM74" s="25">
        <f>IF('Indicator Date hidden'!AN75="x","x",$AM$2-'Indicator Date hidden'!AN75)</f>
        <v>0</v>
      </c>
      <c r="AN74" s="25">
        <f>IF('Indicator Date hidden'!AO75="x","x",$AN$2-'Indicator Date hidden'!AO75)</f>
        <v>0</v>
      </c>
      <c r="AO74" s="25">
        <f>IF('Indicator Date hidden'!AP75="x","x",$AO$2-'Indicator Date hidden'!AP75)</f>
        <v>0</v>
      </c>
      <c r="AP74" s="25">
        <f>IF('Indicator Date hidden'!AQ75="x","x",$AP$2-'Indicator Date hidden'!AQ75)</f>
        <v>0</v>
      </c>
      <c r="AQ74" s="25">
        <f>IF('Indicator Date hidden'!AR75="x","x",$AQ$2-'Indicator Date hidden'!AR75)</f>
        <v>4</v>
      </c>
      <c r="AR74" s="25">
        <f>IF('Indicator Date hidden'!AS75="x","x",$AR$2-'Indicator Date hidden'!AS75)</f>
        <v>0</v>
      </c>
      <c r="AS74" s="25">
        <f>IF('Indicator Date hidden'!AT75="x","x",$AS$2-'Indicator Date hidden'!AT75)</f>
        <v>0</v>
      </c>
      <c r="AT74" s="25">
        <f>IF('Indicator Date hidden'!AU75="x","x",$AT$2-'Indicator Date hidden'!AU75)</f>
        <v>0</v>
      </c>
      <c r="AU74" s="25">
        <f>IF('Indicator Date hidden'!AV75="x","x",$AU$2-'Indicator Date hidden'!AV75)</f>
        <v>0</v>
      </c>
      <c r="AV74" s="25">
        <f>IF('Indicator Date hidden'!AW75="x","x",$AV$2-'Indicator Date hidden'!AW75)</f>
        <v>0</v>
      </c>
      <c r="AW74" s="25">
        <f>IF('Indicator Date hidden'!AX75="x","x",$AW$2-'Indicator Date hidden'!AX75)</f>
        <v>0</v>
      </c>
      <c r="AX74" s="25">
        <f>IF('Indicator Date hidden'!AY75="x","x",$AX$2-'Indicator Date hidden'!AY75)</f>
        <v>0</v>
      </c>
      <c r="AY74" s="25">
        <f>IF('Indicator Date hidden'!AZ75="x","x",$AY$2-'Indicator Date hidden'!AZ75)</f>
        <v>0</v>
      </c>
      <c r="AZ74" s="25">
        <f>IF('Indicator Date hidden'!BA75="x","x",$AZ$2-'Indicator Date hidden'!BA75)</f>
        <v>0</v>
      </c>
      <c r="BA74">
        <f t="shared" si="10"/>
        <v>10</v>
      </c>
      <c r="BB74" s="26">
        <f t="shared" si="11"/>
        <v>0.2</v>
      </c>
      <c r="BC74">
        <f t="shared" si="12"/>
        <v>5</v>
      </c>
      <c r="BD74" s="26">
        <f t="shared" si="13"/>
        <v>0.69282032302755092</v>
      </c>
      <c r="BE74" s="28">
        <f t="shared" si="14"/>
        <v>0</v>
      </c>
    </row>
    <row r="75" spans="1:57" x14ac:dyDescent="0.35">
      <c r="A75" t="s">
        <v>9581</v>
      </c>
      <c r="B75" s="25">
        <f>IF('Indicator Date hidden'!C76="x","x",$B$2-'Indicator Date hidden'!C76)</f>
        <v>0</v>
      </c>
      <c r="C75" s="25">
        <f>IF('Indicator Date hidden'!D76="x","x",$C$2-'Indicator Date hidden'!D76)</f>
        <v>0</v>
      </c>
      <c r="D75" s="25">
        <f>IF('Indicator Date hidden'!E76="x","x",$D$2-'Indicator Date hidden'!E76)</f>
        <v>0</v>
      </c>
      <c r="E75" s="25">
        <f>IF('Indicator Date hidden'!F76="x","x",$E$2-'Indicator Date hidden'!F76)</f>
        <v>0</v>
      </c>
      <c r="F75" s="25">
        <f>IF('Indicator Date hidden'!G76="x","x",$F$2-'Indicator Date hidden'!G76)</f>
        <v>0</v>
      </c>
      <c r="G75" s="25">
        <f>IF('Indicator Date hidden'!H76="x","x",$G$2-'Indicator Date hidden'!H76)</f>
        <v>0</v>
      </c>
      <c r="H75" s="25">
        <f>IF('Indicator Date hidden'!I76="x","x",$H$2-'Indicator Date hidden'!I76)</f>
        <v>0</v>
      </c>
      <c r="I75" s="25">
        <f>IF('Indicator Date hidden'!J76="x","x",$I$2-'Indicator Date hidden'!J76)</f>
        <v>0</v>
      </c>
      <c r="J75" s="25">
        <f>IF('Indicator Date hidden'!K76="x","x",$J$2-'Indicator Date hidden'!K76)</f>
        <v>0</v>
      </c>
      <c r="K75" s="25">
        <f>IF('Indicator Date hidden'!L76="x","x",$K$2-'Indicator Date hidden'!L76)</f>
        <v>0</v>
      </c>
      <c r="L75" s="25">
        <f>IF('Indicator Date hidden'!M76="x","x",$L$2-'Indicator Date hidden'!M76)</f>
        <v>0</v>
      </c>
      <c r="M75" s="25">
        <f>IF('Indicator Date hidden'!N76="x","x",$M$2-'Indicator Date hidden'!N76)</f>
        <v>0</v>
      </c>
      <c r="N75" s="25">
        <f>IF('Indicator Date hidden'!O76="x","x",$N$2-'Indicator Date hidden'!O76)</f>
        <v>0</v>
      </c>
      <c r="O75" s="25">
        <f>IF('Indicator Date hidden'!P76="x","x",$O$2-'Indicator Date hidden'!P76)</f>
        <v>0</v>
      </c>
      <c r="P75" s="25">
        <f>IF('Indicator Date hidden'!Q76="x","x",$P$2-'Indicator Date hidden'!Q76)</f>
        <v>0</v>
      </c>
      <c r="Q75" s="25" t="str">
        <f>IF('Indicator Date hidden'!R76="x","x",$Q$2-'Indicator Date hidden'!R76)</f>
        <v>x</v>
      </c>
      <c r="R75" s="25">
        <f>IF('Indicator Date hidden'!S76="x","x",$R$2-'Indicator Date hidden'!S76)</f>
        <v>0</v>
      </c>
      <c r="S75" s="25">
        <f>IF('Indicator Date hidden'!T76="x","x",$S$2-'Indicator Date hidden'!T76)</f>
        <v>0</v>
      </c>
      <c r="T75" s="25">
        <f>IF('Indicator Date hidden'!U76="x","x",$T$2-'Indicator Date hidden'!U76)</f>
        <v>0</v>
      </c>
      <c r="U75" s="25" t="str">
        <f>IF('Indicator Date hidden'!V76="x","x",$U$2-'Indicator Date hidden'!V76)</f>
        <v>x</v>
      </c>
      <c r="V75" s="25">
        <f>IF('Indicator Date hidden'!W76="x","x",$V$2-'Indicator Date hidden'!W76)</f>
        <v>0</v>
      </c>
      <c r="W75" s="25" t="str">
        <f>IF('Indicator Date hidden'!X76="x","x",$W$2-'Indicator Date hidden'!X76)</f>
        <v>x</v>
      </c>
      <c r="X75" s="25">
        <f>IF('Indicator Date hidden'!Y76="x","x",$X$2-'Indicator Date hidden'!Y76)</f>
        <v>2</v>
      </c>
      <c r="Y75" s="25">
        <f>IF('Indicator Date hidden'!Z76="x","x",$Y$2-'Indicator Date hidden'!Z76)</f>
        <v>0</v>
      </c>
      <c r="Z75" s="25">
        <f>IF('Indicator Date hidden'!AA76="x","x",$Z$2-'Indicator Date hidden'!AA76)</f>
        <v>0</v>
      </c>
      <c r="AA75" s="25" t="str">
        <f>IF('Indicator Date hidden'!AB76="x","x",$AA$2-'Indicator Date hidden'!AB76)</f>
        <v>x</v>
      </c>
      <c r="AB75" s="25">
        <f>IF('Indicator Date hidden'!AC76="x","x",$AB$2-'Indicator Date hidden'!AC76)</f>
        <v>0</v>
      </c>
      <c r="AC75" s="25">
        <f>IF('Indicator Date hidden'!AD76="x","x",$AC$2-'Indicator Date hidden'!AD76)</f>
        <v>0</v>
      </c>
      <c r="AD75" s="25" t="str">
        <f>IF('Indicator Date hidden'!AE76="x","x",$AD$2-'Indicator Date hidden'!AE76)</f>
        <v>x</v>
      </c>
      <c r="AE75" s="25">
        <f>IF('Indicator Date hidden'!AF76="x","x",$AE$2-'Indicator Date hidden'!AF76)</f>
        <v>0</v>
      </c>
      <c r="AF75" s="25">
        <f>IF('Indicator Date hidden'!AG76="x","x",$AF$2-'Indicator Date hidden'!AG76)</f>
        <v>1</v>
      </c>
      <c r="AG75" s="25">
        <f>IF('Indicator Date hidden'!AH76="x","x",$AG$2-'Indicator Date hidden'!AH76)</f>
        <v>0</v>
      </c>
      <c r="AH75" s="25">
        <f>IF('Indicator Date hidden'!AI76="x","x",$AH$2-'Indicator Date hidden'!AI76)</f>
        <v>0</v>
      </c>
      <c r="AI75" s="25">
        <f>IF('Indicator Date hidden'!AJ76="x","x",$AI$2-'Indicator Date hidden'!AJ76)</f>
        <v>0</v>
      </c>
      <c r="AJ75" s="25" t="str">
        <f>IF('Indicator Date hidden'!AK76="x","x",$AJ$2-'Indicator Date hidden'!AK76)</f>
        <v>x</v>
      </c>
      <c r="AK75" s="25">
        <f>IF('Indicator Date hidden'!AL76="x","x",$AK$2-'Indicator Date hidden'!AL76)</f>
        <v>1</v>
      </c>
      <c r="AL75" s="25">
        <f>IF('Indicator Date hidden'!AM76="x","x",$AL$2-'Indicator Date hidden'!AM76)</f>
        <v>0</v>
      </c>
      <c r="AM75" s="25">
        <f>IF('Indicator Date hidden'!AN76="x","x",$AM$2-'Indicator Date hidden'!AN76)</f>
        <v>0</v>
      </c>
      <c r="AN75" s="25">
        <f>IF('Indicator Date hidden'!AO76="x","x",$AN$2-'Indicator Date hidden'!AO76)</f>
        <v>0</v>
      </c>
      <c r="AO75" s="25">
        <f>IF('Indicator Date hidden'!AP76="x","x",$AO$2-'Indicator Date hidden'!AP76)</f>
        <v>0</v>
      </c>
      <c r="AP75" s="25">
        <f>IF('Indicator Date hidden'!AQ76="x","x",$AP$2-'Indicator Date hidden'!AQ76)</f>
        <v>0</v>
      </c>
      <c r="AQ75" s="25">
        <f>IF('Indicator Date hidden'!AR76="x","x",$AQ$2-'Indicator Date hidden'!AR76)</f>
        <v>0</v>
      </c>
      <c r="AR75" s="25">
        <f>IF('Indicator Date hidden'!AS76="x","x",$AR$2-'Indicator Date hidden'!AS76)</f>
        <v>0</v>
      </c>
      <c r="AS75" s="25">
        <f>IF('Indicator Date hidden'!AT76="x","x",$AS$2-'Indicator Date hidden'!AT76)</f>
        <v>0</v>
      </c>
      <c r="AT75" s="25">
        <f>IF('Indicator Date hidden'!AU76="x","x",$AT$2-'Indicator Date hidden'!AU76)</f>
        <v>0</v>
      </c>
      <c r="AU75" s="25">
        <f>IF('Indicator Date hidden'!AV76="x","x",$AU$2-'Indicator Date hidden'!AV76)</f>
        <v>1</v>
      </c>
      <c r="AV75" s="25">
        <f>IF('Indicator Date hidden'!AW76="x","x",$AV$2-'Indicator Date hidden'!AW76)</f>
        <v>0</v>
      </c>
      <c r="AW75" s="25">
        <f>IF('Indicator Date hidden'!AX76="x","x",$AW$2-'Indicator Date hidden'!AX76)</f>
        <v>0</v>
      </c>
      <c r="AX75" s="25">
        <f>IF('Indicator Date hidden'!AY76="x","x",$AX$2-'Indicator Date hidden'!AY76)</f>
        <v>0</v>
      </c>
      <c r="AY75" s="25">
        <f>IF('Indicator Date hidden'!AZ76="x","x",$AY$2-'Indicator Date hidden'!AZ76)</f>
        <v>0</v>
      </c>
      <c r="AZ75" s="25">
        <f>IF('Indicator Date hidden'!BA76="x","x",$AZ$2-'Indicator Date hidden'!BA76)</f>
        <v>0</v>
      </c>
      <c r="BA75">
        <f t="shared" si="10"/>
        <v>5</v>
      </c>
      <c r="BB75" s="26">
        <f t="shared" si="11"/>
        <v>0.1111111111111111</v>
      </c>
      <c r="BC75">
        <f t="shared" si="12"/>
        <v>4</v>
      </c>
      <c r="BD75" s="26">
        <f t="shared" si="13"/>
        <v>0.37843080813169783</v>
      </c>
      <c r="BE75" s="28">
        <f t="shared" si="14"/>
        <v>0</v>
      </c>
    </row>
    <row r="76" spans="1:57" x14ac:dyDescent="0.35">
      <c r="A76" t="s">
        <v>9589</v>
      </c>
      <c r="B76" s="25">
        <f>IF('Indicator Date hidden'!C77="x","x",$B$2-'Indicator Date hidden'!C77)</f>
        <v>0</v>
      </c>
      <c r="C76" s="25">
        <f>IF('Indicator Date hidden'!D77="x","x",$C$2-'Indicator Date hidden'!D77)</f>
        <v>0</v>
      </c>
      <c r="D76" s="25">
        <f>IF('Indicator Date hidden'!E77="x","x",$D$2-'Indicator Date hidden'!E77)</f>
        <v>0</v>
      </c>
      <c r="E76" s="25">
        <f>IF('Indicator Date hidden'!F77="x","x",$E$2-'Indicator Date hidden'!F77)</f>
        <v>0</v>
      </c>
      <c r="F76" s="25">
        <f>IF('Indicator Date hidden'!G77="x","x",$F$2-'Indicator Date hidden'!G77)</f>
        <v>0</v>
      </c>
      <c r="G76" s="25">
        <f>IF('Indicator Date hidden'!H77="x","x",$G$2-'Indicator Date hidden'!H77)</f>
        <v>0</v>
      </c>
      <c r="H76" s="25">
        <f>IF('Indicator Date hidden'!I77="x","x",$H$2-'Indicator Date hidden'!I77)</f>
        <v>0</v>
      </c>
      <c r="I76" s="25">
        <f>IF('Indicator Date hidden'!J77="x","x",$I$2-'Indicator Date hidden'!J77)</f>
        <v>0</v>
      </c>
      <c r="J76" s="25">
        <f>IF('Indicator Date hidden'!K77="x","x",$J$2-'Indicator Date hidden'!K77)</f>
        <v>0</v>
      </c>
      <c r="K76" s="25">
        <f>IF('Indicator Date hidden'!L77="x","x",$K$2-'Indicator Date hidden'!L77)</f>
        <v>0</v>
      </c>
      <c r="L76" s="25">
        <f>IF('Indicator Date hidden'!M77="x","x",$L$2-'Indicator Date hidden'!M77)</f>
        <v>0</v>
      </c>
      <c r="M76" s="25">
        <f>IF('Indicator Date hidden'!N77="x","x",$M$2-'Indicator Date hidden'!N77)</f>
        <v>0</v>
      </c>
      <c r="N76" s="25">
        <f>IF('Indicator Date hidden'!O77="x","x",$N$2-'Indicator Date hidden'!O77)</f>
        <v>0</v>
      </c>
      <c r="O76" s="25">
        <f>IF('Indicator Date hidden'!P77="x","x",$O$2-'Indicator Date hidden'!P77)</f>
        <v>0</v>
      </c>
      <c r="P76" s="25">
        <f>IF('Indicator Date hidden'!Q77="x","x",$P$2-'Indicator Date hidden'!Q77)</f>
        <v>0</v>
      </c>
      <c r="Q76" s="25" t="str">
        <f>IF('Indicator Date hidden'!R77="x","x",$Q$2-'Indicator Date hidden'!R77)</f>
        <v>x</v>
      </c>
      <c r="R76" s="25">
        <f>IF('Indicator Date hidden'!S77="x","x",$R$2-'Indicator Date hidden'!S77)</f>
        <v>0</v>
      </c>
      <c r="S76" s="25">
        <f>IF('Indicator Date hidden'!T77="x","x",$S$2-'Indicator Date hidden'!T77)</f>
        <v>0</v>
      </c>
      <c r="T76" s="25">
        <f>IF('Indicator Date hidden'!U77="x","x",$T$2-'Indicator Date hidden'!U77)</f>
        <v>0</v>
      </c>
      <c r="U76" s="25" t="str">
        <f>IF('Indicator Date hidden'!V77="x","x",$U$2-'Indicator Date hidden'!V77)</f>
        <v>x</v>
      </c>
      <c r="V76" s="25">
        <f>IF('Indicator Date hidden'!W77="x","x",$V$2-'Indicator Date hidden'!W77)</f>
        <v>0</v>
      </c>
      <c r="W76" s="25" t="str">
        <f>IF('Indicator Date hidden'!X77="x","x",$W$2-'Indicator Date hidden'!X77)</f>
        <v>x</v>
      </c>
      <c r="X76" s="25">
        <f>IF('Indicator Date hidden'!Y77="x","x",$X$2-'Indicator Date hidden'!Y77)</f>
        <v>2</v>
      </c>
      <c r="Y76" s="25">
        <f>IF('Indicator Date hidden'!Z77="x","x",$Y$2-'Indicator Date hidden'!Z77)</f>
        <v>0</v>
      </c>
      <c r="Z76" s="25">
        <f>IF('Indicator Date hidden'!AA77="x","x",$Z$2-'Indicator Date hidden'!AA77)</f>
        <v>0</v>
      </c>
      <c r="AA76" s="25" t="str">
        <f>IF('Indicator Date hidden'!AB77="x","x",$AA$2-'Indicator Date hidden'!AB77)</f>
        <v>x</v>
      </c>
      <c r="AB76" s="25">
        <f>IF('Indicator Date hidden'!AC77="x","x",$AB$2-'Indicator Date hidden'!AC77)</f>
        <v>0</v>
      </c>
      <c r="AC76" s="25">
        <f>IF('Indicator Date hidden'!AD77="x","x",$AC$2-'Indicator Date hidden'!AD77)</f>
        <v>0</v>
      </c>
      <c r="AD76" s="25" t="str">
        <f>IF('Indicator Date hidden'!AE77="x","x",$AD$2-'Indicator Date hidden'!AE77)</f>
        <v>x</v>
      </c>
      <c r="AE76" s="25">
        <f>IF('Indicator Date hidden'!AF77="x","x",$AE$2-'Indicator Date hidden'!AF77)</f>
        <v>0</v>
      </c>
      <c r="AF76" s="25">
        <f>IF('Indicator Date hidden'!AG77="x","x",$AF$2-'Indicator Date hidden'!AG77)</f>
        <v>1</v>
      </c>
      <c r="AG76" s="25">
        <f>IF('Indicator Date hidden'!AH77="x","x",$AG$2-'Indicator Date hidden'!AH77)</f>
        <v>0</v>
      </c>
      <c r="AH76" s="25">
        <f>IF('Indicator Date hidden'!AI77="x","x",$AH$2-'Indicator Date hidden'!AI77)</f>
        <v>0</v>
      </c>
      <c r="AI76" s="25">
        <f>IF('Indicator Date hidden'!AJ77="x","x",$AI$2-'Indicator Date hidden'!AJ77)</f>
        <v>0</v>
      </c>
      <c r="AJ76" s="25" t="str">
        <f>IF('Indicator Date hidden'!AK77="x","x",$AJ$2-'Indicator Date hidden'!AK77)</f>
        <v>x</v>
      </c>
      <c r="AK76" s="25">
        <f>IF('Indicator Date hidden'!AL77="x","x",$AK$2-'Indicator Date hidden'!AL77)</f>
        <v>1</v>
      </c>
      <c r="AL76" s="25">
        <f>IF('Indicator Date hidden'!AM77="x","x",$AL$2-'Indicator Date hidden'!AM77)</f>
        <v>0</v>
      </c>
      <c r="AM76" s="25">
        <f>IF('Indicator Date hidden'!AN77="x","x",$AM$2-'Indicator Date hidden'!AN77)</f>
        <v>0</v>
      </c>
      <c r="AN76" s="25">
        <f>IF('Indicator Date hidden'!AO77="x","x",$AN$2-'Indicator Date hidden'!AO77)</f>
        <v>0</v>
      </c>
      <c r="AO76" s="25">
        <f>IF('Indicator Date hidden'!AP77="x","x",$AO$2-'Indicator Date hidden'!AP77)</f>
        <v>0</v>
      </c>
      <c r="AP76" s="25">
        <f>IF('Indicator Date hidden'!AQ77="x","x",$AP$2-'Indicator Date hidden'!AQ77)</f>
        <v>0</v>
      </c>
      <c r="AQ76" s="25" t="str">
        <f>IF('Indicator Date hidden'!AR77="x","x",$AQ$2-'Indicator Date hidden'!AR77)</f>
        <v>x</v>
      </c>
      <c r="AR76" s="25">
        <f>IF('Indicator Date hidden'!AS77="x","x",$AR$2-'Indicator Date hidden'!AS77)</f>
        <v>0</v>
      </c>
      <c r="AS76" s="25">
        <f>IF('Indicator Date hidden'!AT77="x","x",$AS$2-'Indicator Date hidden'!AT77)</f>
        <v>0</v>
      </c>
      <c r="AT76" s="25">
        <f>IF('Indicator Date hidden'!AU77="x","x",$AT$2-'Indicator Date hidden'!AU77)</f>
        <v>0</v>
      </c>
      <c r="AU76" s="25" t="str">
        <f>IF('Indicator Date hidden'!AV77="x","x",$AU$2-'Indicator Date hidden'!AV77)</f>
        <v>x</v>
      </c>
      <c r="AV76" s="25">
        <f>IF('Indicator Date hidden'!AW77="x","x",$AV$2-'Indicator Date hidden'!AW77)</f>
        <v>0</v>
      </c>
      <c r="AW76" s="25">
        <f>IF('Indicator Date hidden'!AX77="x","x",$AW$2-'Indicator Date hidden'!AX77)</f>
        <v>0</v>
      </c>
      <c r="AX76" s="25">
        <f>IF('Indicator Date hidden'!AY77="x","x",$AX$2-'Indicator Date hidden'!AY77)</f>
        <v>0</v>
      </c>
      <c r="AY76" s="25">
        <f>IF('Indicator Date hidden'!AZ77="x","x",$AY$2-'Indicator Date hidden'!AZ77)</f>
        <v>0</v>
      </c>
      <c r="AZ76" s="25">
        <f>IF('Indicator Date hidden'!BA77="x","x",$AZ$2-'Indicator Date hidden'!BA77)</f>
        <v>0</v>
      </c>
      <c r="BA76">
        <f t="shared" si="10"/>
        <v>4</v>
      </c>
      <c r="BB76" s="26">
        <f t="shared" si="11"/>
        <v>9.3023255813953487E-2</v>
      </c>
      <c r="BC76">
        <f t="shared" si="12"/>
        <v>3</v>
      </c>
      <c r="BD76" s="26">
        <f t="shared" si="13"/>
        <v>0.36177556246753595</v>
      </c>
      <c r="BE76" s="28">
        <f t="shared" si="14"/>
        <v>0</v>
      </c>
    </row>
    <row r="77" spans="1:57" x14ac:dyDescent="0.35">
      <c r="A77" t="s">
        <v>9583</v>
      </c>
      <c r="B77" s="25">
        <f>IF('Indicator Date hidden'!C78="x","x",$B$2-'Indicator Date hidden'!C78)</f>
        <v>0</v>
      </c>
      <c r="C77" s="25">
        <f>IF('Indicator Date hidden'!D78="x","x",$C$2-'Indicator Date hidden'!D78)</f>
        <v>0</v>
      </c>
      <c r="D77" s="25">
        <f>IF('Indicator Date hidden'!E78="x","x",$D$2-'Indicator Date hidden'!E78)</f>
        <v>0</v>
      </c>
      <c r="E77" s="25">
        <f>IF('Indicator Date hidden'!F78="x","x",$E$2-'Indicator Date hidden'!F78)</f>
        <v>0</v>
      </c>
      <c r="F77" s="25">
        <f>IF('Indicator Date hidden'!G78="x","x",$F$2-'Indicator Date hidden'!G78)</f>
        <v>0</v>
      </c>
      <c r="G77" s="25">
        <f>IF('Indicator Date hidden'!H78="x","x",$G$2-'Indicator Date hidden'!H78)</f>
        <v>0</v>
      </c>
      <c r="H77" s="25">
        <f>IF('Indicator Date hidden'!I78="x","x",$H$2-'Indicator Date hidden'!I78)</f>
        <v>0</v>
      </c>
      <c r="I77" s="25">
        <f>IF('Indicator Date hidden'!J78="x","x",$I$2-'Indicator Date hidden'!J78)</f>
        <v>0</v>
      </c>
      <c r="J77" s="25">
        <f>IF('Indicator Date hidden'!K78="x","x",$J$2-'Indicator Date hidden'!K78)</f>
        <v>0</v>
      </c>
      <c r="K77" s="25">
        <f>IF('Indicator Date hidden'!L78="x","x",$K$2-'Indicator Date hidden'!L78)</f>
        <v>0</v>
      </c>
      <c r="L77" s="25">
        <f>IF('Indicator Date hidden'!M78="x","x",$L$2-'Indicator Date hidden'!M78)</f>
        <v>0</v>
      </c>
      <c r="M77" s="25">
        <f>IF('Indicator Date hidden'!N78="x","x",$M$2-'Indicator Date hidden'!N78)</f>
        <v>0</v>
      </c>
      <c r="N77" s="25">
        <f>IF('Indicator Date hidden'!O78="x","x",$N$2-'Indicator Date hidden'!O78)</f>
        <v>0</v>
      </c>
      <c r="O77" s="25">
        <f>IF('Indicator Date hidden'!P78="x","x",$O$2-'Indicator Date hidden'!P78)</f>
        <v>0</v>
      </c>
      <c r="P77" s="25">
        <f>IF('Indicator Date hidden'!Q78="x","x",$P$2-'Indicator Date hidden'!Q78)</f>
        <v>0</v>
      </c>
      <c r="Q77" s="25">
        <f>IF('Indicator Date hidden'!R78="x","x",$Q$2-'Indicator Date hidden'!R78)</f>
        <v>8</v>
      </c>
      <c r="R77" s="25">
        <f>IF('Indicator Date hidden'!S78="x","x",$R$2-'Indicator Date hidden'!S78)</f>
        <v>0</v>
      </c>
      <c r="S77" s="25">
        <f>IF('Indicator Date hidden'!T78="x","x",$S$2-'Indicator Date hidden'!T78)</f>
        <v>0</v>
      </c>
      <c r="T77" s="25">
        <f>IF('Indicator Date hidden'!U78="x","x",$T$2-'Indicator Date hidden'!U78)</f>
        <v>0</v>
      </c>
      <c r="U77" s="25">
        <f>IF('Indicator Date hidden'!V78="x","x",$U$2-'Indicator Date hidden'!V78)</f>
        <v>0</v>
      </c>
      <c r="V77" s="25">
        <f>IF('Indicator Date hidden'!W78="x","x",$V$2-'Indicator Date hidden'!W78)</f>
        <v>0</v>
      </c>
      <c r="W77" s="25">
        <f>IF('Indicator Date hidden'!X78="x","x",$W$2-'Indicator Date hidden'!X78)</f>
        <v>8</v>
      </c>
      <c r="X77" s="25">
        <f>IF('Indicator Date hidden'!Y78="x","x",$X$2-'Indicator Date hidden'!Y78)</f>
        <v>2</v>
      </c>
      <c r="Y77" s="25">
        <f>IF('Indicator Date hidden'!Z78="x","x",$Y$2-'Indicator Date hidden'!Z78)</f>
        <v>0</v>
      </c>
      <c r="Z77" s="25">
        <f>IF('Indicator Date hidden'!AA78="x","x",$Z$2-'Indicator Date hidden'!AA78)</f>
        <v>0</v>
      </c>
      <c r="AA77" s="25">
        <f>IF('Indicator Date hidden'!AB78="x","x",$AA$2-'Indicator Date hidden'!AB78)</f>
        <v>1</v>
      </c>
      <c r="AB77" s="25">
        <f>IF('Indicator Date hidden'!AC78="x","x",$AB$2-'Indicator Date hidden'!AC78)</f>
        <v>0</v>
      </c>
      <c r="AC77" s="25">
        <f>IF('Indicator Date hidden'!AD78="x","x",$AC$2-'Indicator Date hidden'!AD78)</f>
        <v>0</v>
      </c>
      <c r="AD77" s="25">
        <f>IF('Indicator Date hidden'!AE78="x","x",$AD$2-'Indicator Date hidden'!AE78)</f>
        <v>0</v>
      </c>
      <c r="AE77" s="25">
        <f>IF('Indicator Date hidden'!AF78="x","x",$AE$2-'Indicator Date hidden'!AF78)</f>
        <v>0</v>
      </c>
      <c r="AF77" s="25">
        <f>IF('Indicator Date hidden'!AG78="x","x",$AF$2-'Indicator Date hidden'!AG78)</f>
        <v>2</v>
      </c>
      <c r="AG77" s="25">
        <f>IF('Indicator Date hidden'!AH78="x","x",$AG$2-'Indicator Date hidden'!AH78)</f>
        <v>0</v>
      </c>
      <c r="AH77" s="25">
        <f>IF('Indicator Date hidden'!AI78="x","x",$AH$2-'Indicator Date hidden'!AI78)</f>
        <v>0</v>
      </c>
      <c r="AI77" s="25">
        <f>IF('Indicator Date hidden'!AJ78="x","x",$AI$2-'Indicator Date hidden'!AJ78)</f>
        <v>0</v>
      </c>
      <c r="AJ77" s="25">
        <f>IF('Indicator Date hidden'!AK78="x","x",$AJ$2-'Indicator Date hidden'!AK78)</f>
        <v>1</v>
      </c>
      <c r="AK77" s="25">
        <f>IF('Indicator Date hidden'!AL78="x","x",$AK$2-'Indicator Date hidden'!AL78)</f>
        <v>1</v>
      </c>
      <c r="AL77" s="25">
        <f>IF('Indicator Date hidden'!AM78="x","x",$AL$2-'Indicator Date hidden'!AM78)</f>
        <v>0</v>
      </c>
      <c r="AM77" s="25">
        <f>IF('Indicator Date hidden'!AN78="x","x",$AM$2-'Indicator Date hidden'!AN78)</f>
        <v>0</v>
      </c>
      <c r="AN77" s="25">
        <f>IF('Indicator Date hidden'!AO78="x","x",$AN$2-'Indicator Date hidden'!AO78)</f>
        <v>0</v>
      </c>
      <c r="AO77" s="25">
        <f>IF('Indicator Date hidden'!AP78="x","x",$AO$2-'Indicator Date hidden'!AP78)</f>
        <v>0</v>
      </c>
      <c r="AP77" s="25">
        <f>IF('Indicator Date hidden'!AQ78="x","x",$AP$2-'Indicator Date hidden'!AQ78)</f>
        <v>0</v>
      </c>
      <c r="AQ77" s="25">
        <f>IF('Indicator Date hidden'!AR78="x","x",$AQ$2-'Indicator Date hidden'!AR78)</f>
        <v>0</v>
      </c>
      <c r="AR77" s="25">
        <f>IF('Indicator Date hidden'!AS78="x","x",$AR$2-'Indicator Date hidden'!AS78)</f>
        <v>0</v>
      </c>
      <c r="AS77" s="25">
        <f>IF('Indicator Date hidden'!AT78="x","x",$AS$2-'Indicator Date hidden'!AT78)</f>
        <v>0</v>
      </c>
      <c r="AT77" s="25">
        <f>IF('Indicator Date hidden'!AU78="x","x",$AT$2-'Indicator Date hidden'!AU78)</f>
        <v>0</v>
      </c>
      <c r="AU77" s="25">
        <f>IF('Indicator Date hidden'!AV78="x","x",$AU$2-'Indicator Date hidden'!AV78)</f>
        <v>3</v>
      </c>
      <c r="AV77" s="25">
        <f>IF('Indicator Date hidden'!AW78="x","x",$AV$2-'Indicator Date hidden'!AW78)</f>
        <v>0</v>
      </c>
      <c r="AW77" s="25">
        <f>IF('Indicator Date hidden'!AX78="x","x",$AW$2-'Indicator Date hidden'!AX78)</f>
        <v>0</v>
      </c>
      <c r="AX77" s="25">
        <f>IF('Indicator Date hidden'!AY78="x","x",$AX$2-'Indicator Date hidden'!AY78)</f>
        <v>0</v>
      </c>
      <c r="AY77" s="25">
        <f>IF('Indicator Date hidden'!AZ78="x","x",$AY$2-'Indicator Date hidden'!AZ78)</f>
        <v>0</v>
      </c>
      <c r="AZ77" s="25">
        <f>IF('Indicator Date hidden'!BA78="x","x",$AZ$2-'Indicator Date hidden'!BA78)</f>
        <v>0</v>
      </c>
      <c r="BA77">
        <f t="shared" si="10"/>
        <v>26</v>
      </c>
      <c r="BB77" s="26">
        <f t="shared" si="11"/>
        <v>0.50980392156862742</v>
      </c>
      <c r="BC77">
        <f t="shared" si="12"/>
        <v>8</v>
      </c>
      <c r="BD77" s="26">
        <f t="shared" si="13"/>
        <v>1.6254417079264867</v>
      </c>
      <c r="BE77" s="28">
        <f t="shared" si="14"/>
        <v>0</v>
      </c>
    </row>
    <row r="78" spans="1:57" x14ac:dyDescent="0.35">
      <c r="A78" t="s">
        <v>9582</v>
      </c>
      <c r="B78" s="25">
        <f>IF('Indicator Date hidden'!C79="x","x",$B$2-'Indicator Date hidden'!C79)</f>
        <v>0</v>
      </c>
      <c r="C78" s="25">
        <f>IF('Indicator Date hidden'!D79="x","x",$C$2-'Indicator Date hidden'!D79)</f>
        <v>0</v>
      </c>
      <c r="D78" s="25">
        <f>IF('Indicator Date hidden'!E79="x","x",$D$2-'Indicator Date hidden'!E79)</f>
        <v>0</v>
      </c>
      <c r="E78" s="25">
        <f>IF('Indicator Date hidden'!F79="x","x",$E$2-'Indicator Date hidden'!F79)</f>
        <v>0</v>
      </c>
      <c r="F78" s="25">
        <f>IF('Indicator Date hidden'!G79="x","x",$F$2-'Indicator Date hidden'!G79)</f>
        <v>0</v>
      </c>
      <c r="G78" s="25">
        <f>IF('Indicator Date hidden'!H79="x","x",$G$2-'Indicator Date hidden'!H79)</f>
        <v>0</v>
      </c>
      <c r="H78" s="25">
        <f>IF('Indicator Date hidden'!I79="x","x",$H$2-'Indicator Date hidden'!I79)</f>
        <v>0</v>
      </c>
      <c r="I78" s="25">
        <f>IF('Indicator Date hidden'!J79="x","x",$I$2-'Indicator Date hidden'!J79)</f>
        <v>0</v>
      </c>
      <c r="J78" s="25">
        <f>IF('Indicator Date hidden'!K79="x","x",$J$2-'Indicator Date hidden'!K79)</f>
        <v>0</v>
      </c>
      <c r="K78" s="25">
        <f>IF('Indicator Date hidden'!L79="x","x",$K$2-'Indicator Date hidden'!L79)</f>
        <v>0</v>
      </c>
      <c r="L78" s="25">
        <f>IF('Indicator Date hidden'!M79="x","x",$L$2-'Indicator Date hidden'!M79)</f>
        <v>0</v>
      </c>
      <c r="M78" s="25">
        <f>IF('Indicator Date hidden'!N79="x","x",$M$2-'Indicator Date hidden'!N79)</f>
        <v>0</v>
      </c>
      <c r="N78" s="25">
        <f>IF('Indicator Date hidden'!O79="x","x",$N$2-'Indicator Date hidden'!O79)</f>
        <v>0</v>
      </c>
      <c r="O78" s="25">
        <f>IF('Indicator Date hidden'!P79="x","x",$O$2-'Indicator Date hidden'!P79)</f>
        <v>0</v>
      </c>
      <c r="P78" s="25">
        <f>IF('Indicator Date hidden'!Q79="x","x",$P$2-'Indicator Date hidden'!Q79)</f>
        <v>0</v>
      </c>
      <c r="Q78" s="25">
        <f>IF('Indicator Date hidden'!R79="x","x",$Q$2-'Indicator Date hidden'!R79)</f>
        <v>2</v>
      </c>
      <c r="R78" s="25">
        <f>IF('Indicator Date hidden'!S79="x","x",$R$2-'Indicator Date hidden'!S79)</f>
        <v>0</v>
      </c>
      <c r="S78" s="25">
        <f>IF('Indicator Date hidden'!T79="x","x",$S$2-'Indicator Date hidden'!T79)</f>
        <v>0</v>
      </c>
      <c r="T78" s="25">
        <f>IF('Indicator Date hidden'!U79="x","x",$T$2-'Indicator Date hidden'!U79)</f>
        <v>0</v>
      </c>
      <c r="U78" s="25">
        <f>IF('Indicator Date hidden'!V79="x","x",$U$2-'Indicator Date hidden'!V79)</f>
        <v>0</v>
      </c>
      <c r="V78" s="25">
        <f>IF('Indicator Date hidden'!W79="x","x",$V$2-'Indicator Date hidden'!W79)</f>
        <v>0</v>
      </c>
      <c r="W78" s="25">
        <f>IF('Indicator Date hidden'!X79="x","x",$W$2-'Indicator Date hidden'!X79)</f>
        <v>1</v>
      </c>
      <c r="X78" s="25">
        <f>IF('Indicator Date hidden'!Y79="x","x",$X$2-'Indicator Date hidden'!Y79)</f>
        <v>2</v>
      </c>
      <c r="Y78" s="25">
        <f>IF('Indicator Date hidden'!Z79="x","x",$Y$2-'Indicator Date hidden'!Z79)</f>
        <v>0</v>
      </c>
      <c r="Z78" s="25">
        <f>IF('Indicator Date hidden'!AA79="x","x",$Z$2-'Indicator Date hidden'!AA79)</f>
        <v>0</v>
      </c>
      <c r="AA78" s="25">
        <f>IF('Indicator Date hidden'!AB79="x","x",$AA$2-'Indicator Date hidden'!AB79)</f>
        <v>0</v>
      </c>
      <c r="AB78" s="25">
        <f>IF('Indicator Date hidden'!AC79="x","x",$AB$2-'Indicator Date hidden'!AC79)</f>
        <v>0</v>
      </c>
      <c r="AC78" s="25">
        <f>IF('Indicator Date hidden'!AD79="x","x",$AC$2-'Indicator Date hidden'!AD79)</f>
        <v>0</v>
      </c>
      <c r="AD78" s="25">
        <f>IF('Indicator Date hidden'!AE79="x","x",$AD$2-'Indicator Date hidden'!AE79)</f>
        <v>0</v>
      </c>
      <c r="AE78" s="25">
        <f>IF('Indicator Date hidden'!AF79="x","x",$AE$2-'Indicator Date hidden'!AF79)</f>
        <v>0</v>
      </c>
      <c r="AF78" s="25">
        <f>IF('Indicator Date hidden'!AG79="x","x",$AF$2-'Indicator Date hidden'!AG79)</f>
        <v>2</v>
      </c>
      <c r="AG78" s="25">
        <f>IF('Indicator Date hidden'!AH79="x","x",$AG$2-'Indicator Date hidden'!AH79)</f>
        <v>0</v>
      </c>
      <c r="AH78" s="25">
        <f>IF('Indicator Date hidden'!AI79="x","x",$AH$2-'Indicator Date hidden'!AI79)</f>
        <v>0</v>
      </c>
      <c r="AI78" s="25">
        <f>IF('Indicator Date hidden'!AJ79="x","x",$AI$2-'Indicator Date hidden'!AJ79)</f>
        <v>0</v>
      </c>
      <c r="AJ78" s="25">
        <f>IF('Indicator Date hidden'!AK79="x","x",$AJ$2-'Indicator Date hidden'!AK79)</f>
        <v>1</v>
      </c>
      <c r="AK78" s="25">
        <f>IF('Indicator Date hidden'!AL79="x","x",$AK$2-'Indicator Date hidden'!AL79)</f>
        <v>1</v>
      </c>
      <c r="AL78" s="25">
        <f>IF('Indicator Date hidden'!AM79="x","x",$AL$2-'Indicator Date hidden'!AM79)</f>
        <v>0</v>
      </c>
      <c r="AM78" s="25">
        <f>IF('Indicator Date hidden'!AN79="x","x",$AM$2-'Indicator Date hidden'!AN79)</f>
        <v>0</v>
      </c>
      <c r="AN78" s="25">
        <f>IF('Indicator Date hidden'!AO79="x","x",$AN$2-'Indicator Date hidden'!AO79)</f>
        <v>0</v>
      </c>
      <c r="AO78" s="25">
        <f>IF('Indicator Date hidden'!AP79="x","x",$AO$2-'Indicator Date hidden'!AP79)</f>
        <v>0</v>
      </c>
      <c r="AP78" s="25">
        <f>IF('Indicator Date hidden'!AQ79="x","x",$AP$2-'Indicator Date hidden'!AQ79)</f>
        <v>0</v>
      </c>
      <c r="AQ78" s="25">
        <f>IF('Indicator Date hidden'!AR79="x","x",$AQ$2-'Indicator Date hidden'!AR79)</f>
        <v>0</v>
      </c>
      <c r="AR78" s="25">
        <f>IF('Indicator Date hidden'!AS79="x","x",$AR$2-'Indicator Date hidden'!AS79)</f>
        <v>0</v>
      </c>
      <c r="AS78" s="25">
        <f>IF('Indicator Date hidden'!AT79="x","x",$AS$2-'Indicator Date hidden'!AT79)</f>
        <v>0</v>
      </c>
      <c r="AT78" s="25">
        <f>IF('Indicator Date hidden'!AU79="x","x",$AT$2-'Indicator Date hidden'!AU79)</f>
        <v>0</v>
      </c>
      <c r="AU78" s="25">
        <f>IF('Indicator Date hidden'!AV79="x","x",$AU$2-'Indicator Date hidden'!AV79)</f>
        <v>3</v>
      </c>
      <c r="AV78" s="25">
        <f>IF('Indicator Date hidden'!AW79="x","x",$AV$2-'Indicator Date hidden'!AW79)</f>
        <v>0</v>
      </c>
      <c r="AW78" s="25">
        <f>IF('Indicator Date hidden'!AX79="x","x",$AW$2-'Indicator Date hidden'!AX79)</f>
        <v>0</v>
      </c>
      <c r="AX78" s="25">
        <f>IF('Indicator Date hidden'!AY79="x","x",$AX$2-'Indicator Date hidden'!AY79)</f>
        <v>0</v>
      </c>
      <c r="AY78" s="25">
        <f>IF('Indicator Date hidden'!AZ79="x","x",$AY$2-'Indicator Date hidden'!AZ79)</f>
        <v>0</v>
      </c>
      <c r="AZ78" s="25">
        <f>IF('Indicator Date hidden'!BA79="x","x",$AZ$2-'Indicator Date hidden'!BA79)</f>
        <v>0</v>
      </c>
      <c r="BA78">
        <f t="shared" si="10"/>
        <v>12</v>
      </c>
      <c r="BB78" s="26">
        <f t="shared" si="11"/>
        <v>0.23529411764705882</v>
      </c>
      <c r="BC78">
        <f t="shared" si="12"/>
        <v>7</v>
      </c>
      <c r="BD78" s="26">
        <f t="shared" si="13"/>
        <v>0.64437947941784246</v>
      </c>
      <c r="BE78" s="28">
        <f t="shared" si="14"/>
        <v>0</v>
      </c>
    </row>
    <row r="79" spans="1:57" x14ac:dyDescent="0.35">
      <c r="A79" t="s">
        <v>9586</v>
      </c>
      <c r="B79" s="25">
        <f>IF('Indicator Date hidden'!C80="x","x",$B$2-'Indicator Date hidden'!C80)</f>
        <v>0</v>
      </c>
      <c r="C79" s="25">
        <f>IF('Indicator Date hidden'!D80="x","x",$C$2-'Indicator Date hidden'!D80)</f>
        <v>0</v>
      </c>
      <c r="D79" s="25">
        <f>IF('Indicator Date hidden'!E80="x","x",$D$2-'Indicator Date hidden'!E80)</f>
        <v>0</v>
      </c>
      <c r="E79" s="25">
        <f>IF('Indicator Date hidden'!F80="x","x",$E$2-'Indicator Date hidden'!F80)</f>
        <v>0</v>
      </c>
      <c r="F79" s="25">
        <f>IF('Indicator Date hidden'!G80="x","x",$F$2-'Indicator Date hidden'!G80)</f>
        <v>0</v>
      </c>
      <c r="G79" s="25">
        <f>IF('Indicator Date hidden'!H80="x","x",$G$2-'Indicator Date hidden'!H80)</f>
        <v>0</v>
      </c>
      <c r="H79" s="25">
        <f>IF('Indicator Date hidden'!I80="x","x",$H$2-'Indicator Date hidden'!I80)</f>
        <v>0</v>
      </c>
      <c r="I79" s="25">
        <f>IF('Indicator Date hidden'!J80="x","x",$I$2-'Indicator Date hidden'!J80)</f>
        <v>0</v>
      </c>
      <c r="J79" s="25">
        <f>IF('Indicator Date hidden'!K80="x","x",$J$2-'Indicator Date hidden'!K80)</f>
        <v>0</v>
      </c>
      <c r="K79" s="25">
        <f>IF('Indicator Date hidden'!L80="x","x",$K$2-'Indicator Date hidden'!L80)</f>
        <v>0</v>
      </c>
      <c r="L79" s="25">
        <f>IF('Indicator Date hidden'!M80="x","x",$L$2-'Indicator Date hidden'!M80)</f>
        <v>0</v>
      </c>
      <c r="M79" s="25">
        <f>IF('Indicator Date hidden'!N80="x","x",$M$2-'Indicator Date hidden'!N80)</f>
        <v>0</v>
      </c>
      <c r="N79" s="25">
        <f>IF('Indicator Date hidden'!O80="x","x",$N$2-'Indicator Date hidden'!O80)</f>
        <v>0</v>
      </c>
      <c r="O79" s="25">
        <f>IF('Indicator Date hidden'!P80="x","x",$O$2-'Indicator Date hidden'!P80)</f>
        <v>0</v>
      </c>
      <c r="P79" s="25">
        <f>IF('Indicator Date hidden'!Q80="x","x",$P$2-'Indicator Date hidden'!Q80)</f>
        <v>0</v>
      </c>
      <c r="Q79" s="25" t="str">
        <f>IF('Indicator Date hidden'!R80="x","x",$Q$2-'Indicator Date hidden'!R80)</f>
        <v>x</v>
      </c>
      <c r="R79" s="25">
        <f>IF('Indicator Date hidden'!S80="x","x",$R$2-'Indicator Date hidden'!S80)</f>
        <v>0</v>
      </c>
      <c r="S79" s="25">
        <f>IF('Indicator Date hidden'!T80="x","x",$S$2-'Indicator Date hidden'!T80)</f>
        <v>0</v>
      </c>
      <c r="T79" s="25">
        <f>IF('Indicator Date hidden'!U80="x","x",$T$2-'Indicator Date hidden'!U80)</f>
        <v>0</v>
      </c>
      <c r="U79" s="25">
        <f>IF('Indicator Date hidden'!V80="x","x",$U$2-'Indicator Date hidden'!V80)</f>
        <v>0</v>
      </c>
      <c r="V79" s="25">
        <f>IF('Indicator Date hidden'!W80="x","x",$V$2-'Indicator Date hidden'!W80)</f>
        <v>0</v>
      </c>
      <c r="W79" s="25">
        <f>IF('Indicator Date hidden'!X80="x","x",$W$2-'Indicator Date hidden'!X80)</f>
        <v>10</v>
      </c>
      <c r="X79" s="25">
        <f>IF('Indicator Date hidden'!Y80="x","x",$X$2-'Indicator Date hidden'!Y80)</f>
        <v>4</v>
      </c>
      <c r="Y79" s="25">
        <f>IF('Indicator Date hidden'!Z80="x","x",$Y$2-'Indicator Date hidden'!Z80)</f>
        <v>0</v>
      </c>
      <c r="Z79" s="25">
        <f>IF('Indicator Date hidden'!AA80="x","x",$Z$2-'Indicator Date hidden'!AA80)</f>
        <v>0</v>
      </c>
      <c r="AA79" s="25">
        <f>IF('Indicator Date hidden'!AB80="x","x",$AA$2-'Indicator Date hidden'!AB80)</f>
        <v>0</v>
      </c>
      <c r="AB79" s="25">
        <f>IF('Indicator Date hidden'!AC80="x","x",$AB$2-'Indicator Date hidden'!AC80)</f>
        <v>0</v>
      </c>
      <c r="AC79" s="25">
        <f>IF('Indicator Date hidden'!AD80="x","x",$AC$2-'Indicator Date hidden'!AD80)</f>
        <v>0</v>
      </c>
      <c r="AD79" s="25">
        <f>IF('Indicator Date hidden'!AE80="x","x",$AD$2-'Indicator Date hidden'!AE80)</f>
        <v>0</v>
      </c>
      <c r="AE79" s="25">
        <f>IF('Indicator Date hidden'!AF80="x","x",$AE$2-'Indicator Date hidden'!AF80)</f>
        <v>0</v>
      </c>
      <c r="AF79" s="25">
        <f>IF('Indicator Date hidden'!AG80="x","x",$AF$2-'Indicator Date hidden'!AG80)</f>
        <v>0</v>
      </c>
      <c r="AG79" s="25">
        <f>IF('Indicator Date hidden'!AH80="x","x",$AG$2-'Indicator Date hidden'!AH80)</f>
        <v>0</v>
      </c>
      <c r="AH79" s="25">
        <f>IF('Indicator Date hidden'!AI80="x","x",$AH$2-'Indicator Date hidden'!AI80)</f>
        <v>0</v>
      </c>
      <c r="AI79" s="25">
        <f>IF('Indicator Date hidden'!AJ80="x","x",$AI$2-'Indicator Date hidden'!AJ80)</f>
        <v>0</v>
      </c>
      <c r="AJ79" s="25" t="str">
        <f>IF('Indicator Date hidden'!AK80="x","x",$AJ$2-'Indicator Date hidden'!AK80)</f>
        <v>x</v>
      </c>
      <c r="AK79" s="25">
        <f>IF('Indicator Date hidden'!AL80="x","x",$AK$2-'Indicator Date hidden'!AL80)</f>
        <v>1</v>
      </c>
      <c r="AL79" s="25">
        <f>IF('Indicator Date hidden'!AM80="x","x",$AL$2-'Indicator Date hidden'!AM80)</f>
        <v>0</v>
      </c>
      <c r="AM79" s="25">
        <f>IF('Indicator Date hidden'!AN80="x","x",$AM$2-'Indicator Date hidden'!AN80)</f>
        <v>0</v>
      </c>
      <c r="AN79" s="25">
        <f>IF('Indicator Date hidden'!AO80="x","x",$AN$2-'Indicator Date hidden'!AO80)</f>
        <v>0</v>
      </c>
      <c r="AO79" s="25">
        <f>IF('Indicator Date hidden'!AP80="x","x",$AO$2-'Indicator Date hidden'!AP80)</f>
        <v>0</v>
      </c>
      <c r="AP79" s="25">
        <f>IF('Indicator Date hidden'!AQ80="x","x",$AP$2-'Indicator Date hidden'!AQ80)</f>
        <v>0</v>
      </c>
      <c r="AQ79" s="25">
        <f>IF('Indicator Date hidden'!AR80="x","x",$AQ$2-'Indicator Date hidden'!AR80)</f>
        <v>4</v>
      </c>
      <c r="AR79" s="25">
        <f>IF('Indicator Date hidden'!AS80="x","x",$AR$2-'Indicator Date hidden'!AS80)</f>
        <v>0</v>
      </c>
      <c r="AS79" s="25">
        <f>IF('Indicator Date hidden'!AT80="x","x",$AS$2-'Indicator Date hidden'!AT80)</f>
        <v>0</v>
      </c>
      <c r="AT79" s="25">
        <f>IF('Indicator Date hidden'!AU80="x","x",$AT$2-'Indicator Date hidden'!AU80)</f>
        <v>0</v>
      </c>
      <c r="AU79" s="25">
        <f>IF('Indicator Date hidden'!AV80="x","x",$AU$2-'Indicator Date hidden'!AV80)</f>
        <v>2</v>
      </c>
      <c r="AV79" s="25">
        <f>IF('Indicator Date hidden'!AW80="x","x",$AV$2-'Indicator Date hidden'!AW80)</f>
        <v>0</v>
      </c>
      <c r="AW79" s="25">
        <f>IF('Indicator Date hidden'!AX80="x","x",$AW$2-'Indicator Date hidden'!AX80)</f>
        <v>0</v>
      </c>
      <c r="AX79" s="25">
        <f>IF('Indicator Date hidden'!AY80="x","x",$AX$2-'Indicator Date hidden'!AY80)</f>
        <v>0</v>
      </c>
      <c r="AY79" s="25">
        <f>IF('Indicator Date hidden'!AZ80="x","x",$AY$2-'Indicator Date hidden'!AZ80)</f>
        <v>0</v>
      </c>
      <c r="AZ79" s="25">
        <f>IF('Indicator Date hidden'!BA80="x","x",$AZ$2-'Indicator Date hidden'!BA80)</f>
        <v>0</v>
      </c>
      <c r="BA79">
        <f t="shared" si="10"/>
        <v>21</v>
      </c>
      <c r="BB79" s="26">
        <f t="shared" si="11"/>
        <v>0.42857142857142855</v>
      </c>
      <c r="BC79">
        <f t="shared" si="12"/>
        <v>5</v>
      </c>
      <c r="BD79" s="26">
        <f t="shared" si="13"/>
        <v>1.6162440712835371</v>
      </c>
      <c r="BE79" s="28">
        <f t="shared" si="14"/>
        <v>0</v>
      </c>
    </row>
    <row r="80" spans="1:57" x14ac:dyDescent="0.35">
      <c r="A80" t="s">
        <v>9587</v>
      </c>
      <c r="B80" s="25">
        <f>IF('Indicator Date hidden'!C81="x","x",$B$2-'Indicator Date hidden'!C81)</f>
        <v>0</v>
      </c>
      <c r="C80" s="25">
        <f>IF('Indicator Date hidden'!D81="x","x",$C$2-'Indicator Date hidden'!D81)</f>
        <v>0</v>
      </c>
      <c r="D80" s="25">
        <f>IF('Indicator Date hidden'!E81="x","x",$D$2-'Indicator Date hidden'!E81)</f>
        <v>0</v>
      </c>
      <c r="E80" s="25">
        <f>IF('Indicator Date hidden'!F81="x","x",$E$2-'Indicator Date hidden'!F81)</f>
        <v>0</v>
      </c>
      <c r="F80" s="25">
        <f>IF('Indicator Date hidden'!G81="x","x",$F$2-'Indicator Date hidden'!G81)</f>
        <v>0</v>
      </c>
      <c r="G80" s="25">
        <f>IF('Indicator Date hidden'!H81="x","x",$G$2-'Indicator Date hidden'!H81)</f>
        <v>0</v>
      </c>
      <c r="H80" s="25">
        <f>IF('Indicator Date hidden'!I81="x","x",$H$2-'Indicator Date hidden'!I81)</f>
        <v>0</v>
      </c>
      <c r="I80" s="25">
        <f>IF('Indicator Date hidden'!J81="x","x",$I$2-'Indicator Date hidden'!J81)</f>
        <v>0</v>
      </c>
      <c r="J80" s="25">
        <f>IF('Indicator Date hidden'!K81="x","x",$J$2-'Indicator Date hidden'!K81)</f>
        <v>0</v>
      </c>
      <c r="K80" s="25">
        <f>IF('Indicator Date hidden'!L81="x","x",$K$2-'Indicator Date hidden'!L81)</f>
        <v>0</v>
      </c>
      <c r="L80" s="25">
        <f>IF('Indicator Date hidden'!M81="x","x",$L$2-'Indicator Date hidden'!M81)</f>
        <v>0</v>
      </c>
      <c r="M80" s="25">
        <f>IF('Indicator Date hidden'!N81="x","x",$M$2-'Indicator Date hidden'!N81)</f>
        <v>0</v>
      </c>
      <c r="N80" s="25">
        <f>IF('Indicator Date hidden'!O81="x","x",$N$2-'Indicator Date hidden'!O81)</f>
        <v>0</v>
      </c>
      <c r="O80" s="25">
        <f>IF('Indicator Date hidden'!P81="x","x",$O$2-'Indicator Date hidden'!P81)</f>
        <v>0</v>
      </c>
      <c r="P80" s="25">
        <f>IF('Indicator Date hidden'!Q81="x","x",$P$2-'Indicator Date hidden'!Q81)</f>
        <v>0</v>
      </c>
      <c r="Q80" s="25">
        <f>IF('Indicator Date hidden'!R81="x","x",$Q$2-'Indicator Date hidden'!R81)</f>
        <v>3</v>
      </c>
      <c r="R80" s="25">
        <f>IF('Indicator Date hidden'!S81="x","x",$R$2-'Indicator Date hidden'!S81)</f>
        <v>0</v>
      </c>
      <c r="S80" s="25">
        <f>IF('Indicator Date hidden'!T81="x","x",$S$2-'Indicator Date hidden'!T81)</f>
        <v>0</v>
      </c>
      <c r="T80" s="25">
        <f>IF('Indicator Date hidden'!U81="x","x",$T$2-'Indicator Date hidden'!U81)</f>
        <v>0</v>
      </c>
      <c r="U80" s="25">
        <f>IF('Indicator Date hidden'!V81="x","x",$U$2-'Indicator Date hidden'!V81)</f>
        <v>0</v>
      </c>
      <c r="V80" s="25">
        <f>IF('Indicator Date hidden'!W81="x","x",$V$2-'Indicator Date hidden'!W81)</f>
        <v>0</v>
      </c>
      <c r="W80" s="25">
        <f>IF('Indicator Date hidden'!X81="x","x",$W$2-'Indicator Date hidden'!X81)</f>
        <v>3</v>
      </c>
      <c r="X80" s="25">
        <f>IF('Indicator Date hidden'!Y81="x","x",$X$2-'Indicator Date hidden'!Y81)</f>
        <v>4</v>
      </c>
      <c r="Y80" s="25">
        <f>IF('Indicator Date hidden'!Z81="x","x",$Y$2-'Indicator Date hidden'!Z81)</f>
        <v>0</v>
      </c>
      <c r="Z80" s="25">
        <f>IF('Indicator Date hidden'!AA81="x","x",$Z$2-'Indicator Date hidden'!AA81)</f>
        <v>0</v>
      </c>
      <c r="AA80" s="25" t="str">
        <f>IF('Indicator Date hidden'!AB81="x","x",$AA$2-'Indicator Date hidden'!AB81)</f>
        <v>x</v>
      </c>
      <c r="AB80" s="25">
        <f>IF('Indicator Date hidden'!AC81="x","x",$AB$2-'Indicator Date hidden'!AC81)</f>
        <v>0</v>
      </c>
      <c r="AC80" s="25">
        <f>IF('Indicator Date hidden'!AD81="x","x",$AC$2-'Indicator Date hidden'!AD81)</f>
        <v>0</v>
      </c>
      <c r="AD80" s="25" t="str">
        <f>IF('Indicator Date hidden'!AE81="x","x",$AD$2-'Indicator Date hidden'!AE81)</f>
        <v>x</v>
      </c>
      <c r="AE80" s="25">
        <f>IF('Indicator Date hidden'!AF81="x","x",$AE$2-'Indicator Date hidden'!AF81)</f>
        <v>0</v>
      </c>
      <c r="AF80" s="25">
        <f>IF('Indicator Date hidden'!AG81="x","x",$AF$2-'Indicator Date hidden'!AG81)</f>
        <v>1</v>
      </c>
      <c r="AG80" s="25">
        <f>IF('Indicator Date hidden'!AH81="x","x",$AG$2-'Indicator Date hidden'!AH81)</f>
        <v>0</v>
      </c>
      <c r="AH80" s="25">
        <f>IF('Indicator Date hidden'!AI81="x","x",$AH$2-'Indicator Date hidden'!AI81)</f>
        <v>0</v>
      </c>
      <c r="AI80" s="25">
        <f>IF('Indicator Date hidden'!AJ81="x","x",$AI$2-'Indicator Date hidden'!AJ81)</f>
        <v>0</v>
      </c>
      <c r="AJ80" s="25">
        <f>IF('Indicator Date hidden'!AK81="x","x",$AJ$2-'Indicator Date hidden'!AK81)</f>
        <v>0</v>
      </c>
      <c r="AK80" s="25">
        <f>IF('Indicator Date hidden'!AL81="x","x",$AK$2-'Indicator Date hidden'!AL81)</f>
        <v>0</v>
      </c>
      <c r="AL80" s="25">
        <f>IF('Indicator Date hidden'!AM81="x","x",$AL$2-'Indicator Date hidden'!AM81)</f>
        <v>0</v>
      </c>
      <c r="AM80" s="25">
        <f>IF('Indicator Date hidden'!AN81="x","x",$AM$2-'Indicator Date hidden'!AN81)</f>
        <v>0</v>
      </c>
      <c r="AN80" s="25">
        <f>IF('Indicator Date hidden'!AO81="x","x",$AN$2-'Indicator Date hidden'!AO81)</f>
        <v>0</v>
      </c>
      <c r="AO80" s="25">
        <f>IF('Indicator Date hidden'!AP81="x","x",$AO$2-'Indicator Date hidden'!AP81)</f>
        <v>0</v>
      </c>
      <c r="AP80" s="25">
        <f>IF('Indicator Date hidden'!AQ81="x","x",$AP$2-'Indicator Date hidden'!AQ81)</f>
        <v>0</v>
      </c>
      <c r="AQ80" s="25">
        <f>IF('Indicator Date hidden'!AR81="x","x",$AQ$2-'Indicator Date hidden'!AR81)</f>
        <v>0</v>
      </c>
      <c r="AR80" s="25">
        <f>IF('Indicator Date hidden'!AS81="x","x",$AR$2-'Indicator Date hidden'!AS81)</f>
        <v>0</v>
      </c>
      <c r="AS80" s="25">
        <f>IF('Indicator Date hidden'!AT81="x","x",$AS$2-'Indicator Date hidden'!AT81)</f>
        <v>0</v>
      </c>
      <c r="AT80" s="25">
        <f>IF('Indicator Date hidden'!AU81="x","x",$AT$2-'Indicator Date hidden'!AU81)</f>
        <v>0</v>
      </c>
      <c r="AU80" s="25">
        <f>IF('Indicator Date hidden'!AV81="x","x",$AU$2-'Indicator Date hidden'!AV81)</f>
        <v>1</v>
      </c>
      <c r="AV80" s="25">
        <f>IF('Indicator Date hidden'!AW81="x","x",$AV$2-'Indicator Date hidden'!AW81)</f>
        <v>0</v>
      </c>
      <c r="AW80" s="25">
        <f>IF('Indicator Date hidden'!AX81="x","x",$AW$2-'Indicator Date hidden'!AX81)</f>
        <v>0</v>
      </c>
      <c r="AX80" s="25">
        <f>IF('Indicator Date hidden'!AY81="x","x",$AX$2-'Indicator Date hidden'!AY81)</f>
        <v>0</v>
      </c>
      <c r="AY80" s="25">
        <f>IF('Indicator Date hidden'!AZ81="x","x",$AY$2-'Indicator Date hidden'!AZ81)</f>
        <v>0</v>
      </c>
      <c r="AZ80" s="25">
        <f>IF('Indicator Date hidden'!BA81="x","x",$AZ$2-'Indicator Date hidden'!BA81)</f>
        <v>0</v>
      </c>
      <c r="BA80">
        <f t="shared" si="10"/>
        <v>12</v>
      </c>
      <c r="BB80" s="26">
        <f t="shared" si="11"/>
        <v>0.24489795918367346</v>
      </c>
      <c r="BC80">
        <f t="shared" si="12"/>
        <v>5</v>
      </c>
      <c r="BD80" s="26">
        <f t="shared" si="13"/>
        <v>0.82141272642849417</v>
      </c>
      <c r="BE80" s="28">
        <f t="shared" si="14"/>
        <v>0</v>
      </c>
    </row>
    <row r="81" spans="1:57" x14ac:dyDescent="0.35">
      <c r="A81" t="s">
        <v>9585</v>
      </c>
      <c r="B81" s="25">
        <f>IF('Indicator Date hidden'!C82="x","x",$B$2-'Indicator Date hidden'!C82)</f>
        <v>0</v>
      </c>
      <c r="C81" s="25">
        <f>IF('Indicator Date hidden'!D82="x","x",$C$2-'Indicator Date hidden'!D82)</f>
        <v>0</v>
      </c>
      <c r="D81" s="25">
        <f>IF('Indicator Date hidden'!E82="x","x",$D$2-'Indicator Date hidden'!E82)</f>
        <v>0</v>
      </c>
      <c r="E81" s="25">
        <f>IF('Indicator Date hidden'!F82="x","x",$E$2-'Indicator Date hidden'!F82)</f>
        <v>0</v>
      </c>
      <c r="F81" s="25">
        <f>IF('Indicator Date hidden'!G82="x","x",$F$2-'Indicator Date hidden'!G82)</f>
        <v>0</v>
      </c>
      <c r="G81" s="25">
        <f>IF('Indicator Date hidden'!H82="x","x",$G$2-'Indicator Date hidden'!H82)</f>
        <v>0</v>
      </c>
      <c r="H81" s="25">
        <f>IF('Indicator Date hidden'!I82="x","x",$H$2-'Indicator Date hidden'!I82)</f>
        <v>0</v>
      </c>
      <c r="I81" s="25">
        <f>IF('Indicator Date hidden'!J82="x","x",$I$2-'Indicator Date hidden'!J82)</f>
        <v>0</v>
      </c>
      <c r="J81" s="25">
        <f>IF('Indicator Date hidden'!K82="x","x",$J$2-'Indicator Date hidden'!K82)</f>
        <v>0</v>
      </c>
      <c r="K81" s="25">
        <f>IF('Indicator Date hidden'!L82="x","x",$K$2-'Indicator Date hidden'!L82)</f>
        <v>0</v>
      </c>
      <c r="L81" s="25">
        <f>IF('Indicator Date hidden'!M82="x","x",$L$2-'Indicator Date hidden'!M82)</f>
        <v>0</v>
      </c>
      <c r="M81" s="25">
        <f>IF('Indicator Date hidden'!N82="x","x",$M$2-'Indicator Date hidden'!N82)</f>
        <v>0</v>
      </c>
      <c r="N81" s="25">
        <f>IF('Indicator Date hidden'!O82="x","x",$N$2-'Indicator Date hidden'!O82)</f>
        <v>0</v>
      </c>
      <c r="O81" s="25">
        <f>IF('Indicator Date hidden'!P82="x","x",$O$2-'Indicator Date hidden'!P82)</f>
        <v>0</v>
      </c>
      <c r="P81" s="25">
        <f>IF('Indicator Date hidden'!Q82="x","x",$P$2-'Indicator Date hidden'!Q82)</f>
        <v>0</v>
      </c>
      <c r="Q81" s="25" t="str">
        <f>IF('Indicator Date hidden'!R82="x","x",$Q$2-'Indicator Date hidden'!R82)</f>
        <v>x</v>
      </c>
      <c r="R81" s="25">
        <f>IF('Indicator Date hidden'!S82="x","x",$R$2-'Indicator Date hidden'!S82)</f>
        <v>0</v>
      </c>
      <c r="S81" s="25">
        <f>IF('Indicator Date hidden'!T82="x","x",$S$2-'Indicator Date hidden'!T82)</f>
        <v>0</v>
      </c>
      <c r="T81" s="25">
        <f>IF('Indicator Date hidden'!U82="x","x",$T$2-'Indicator Date hidden'!U82)</f>
        <v>0</v>
      </c>
      <c r="U81" s="25" t="str">
        <f>IF('Indicator Date hidden'!V82="x","x",$U$2-'Indicator Date hidden'!V82)</f>
        <v>x</v>
      </c>
      <c r="V81" s="25">
        <f>IF('Indicator Date hidden'!W82="x","x",$V$2-'Indicator Date hidden'!W82)</f>
        <v>0</v>
      </c>
      <c r="W81" s="25" t="str">
        <f>IF('Indicator Date hidden'!X82="x","x",$W$2-'Indicator Date hidden'!X82)</f>
        <v>x</v>
      </c>
      <c r="X81" s="25">
        <f>IF('Indicator Date hidden'!Y82="x","x",$X$2-'Indicator Date hidden'!Y82)</f>
        <v>1</v>
      </c>
      <c r="Y81" s="25">
        <f>IF('Indicator Date hidden'!Z82="x","x",$Y$2-'Indicator Date hidden'!Z82)</f>
        <v>0</v>
      </c>
      <c r="Z81" s="25">
        <f>IF('Indicator Date hidden'!AA82="x","x",$Z$2-'Indicator Date hidden'!AA82)</f>
        <v>0</v>
      </c>
      <c r="AA81" s="25">
        <f>IF('Indicator Date hidden'!AB82="x","x",$AA$2-'Indicator Date hidden'!AB82)</f>
        <v>0</v>
      </c>
      <c r="AB81" s="25">
        <f>IF('Indicator Date hidden'!AC82="x","x",$AB$2-'Indicator Date hidden'!AC82)</f>
        <v>0</v>
      </c>
      <c r="AC81" s="25">
        <f>IF('Indicator Date hidden'!AD82="x","x",$AC$2-'Indicator Date hidden'!AD82)</f>
        <v>0</v>
      </c>
      <c r="AD81" s="25" t="str">
        <f>IF('Indicator Date hidden'!AE82="x","x",$AD$2-'Indicator Date hidden'!AE82)</f>
        <v>x</v>
      </c>
      <c r="AE81" s="25">
        <f>IF('Indicator Date hidden'!AF82="x","x",$AE$2-'Indicator Date hidden'!AF82)</f>
        <v>0</v>
      </c>
      <c r="AF81" s="25">
        <f>IF('Indicator Date hidden'!AG82="x","x",$AF$2-'Indicator Date hidden'!AG82)</f>
        <v>1</v>
      </c>
      <c r="AG81" s="25">
        <f>IF('Indicator Date hidden'!AH82="x","x",$AG$2-'Indicator Date hidden'!AH82)</f>
        <v>0</v>
      </c>
      <c r="AH81" s="25">
        <f>IF('Indicator Date hidden'!AI82="x","x",$AH$2-'Indicator Date hidden'!AI82)</f>
        <v>0</v>
      </c>
      <c r="AI81" s="25">
        <f>IF('Indicator Date hidden'!AJ82="x","x",$AI$2-'Indicator Date hidden'!AJ82)</f>
        <v>0</v>
      </c>
      <c r="AJ81" s="25" t="str">
        <f>IF('Indicator Date hidden'!AK82="x","x",$AJ$2-'Indicator Date hidden'!AK82)</f>
        <v>x</v>
      </c>
      <c r="AK81" s="25">
        <f>IF('Indicator Date hidden'!AL82="x","x",$AK$2-'Indicator Date hidden'!AL82)</f>
        <v>1</v>
      </c>
      <c r="AL81" s="25">
        <f>IF('Indicator Date hidden'!AM82="x","x",$AL$2-'Indicator Date hidden'!AM82)</f>
        <v>0</v>
      </c>
      <c r="AM81" s="25">
        <f>IF('Indicator Date hidden'!AN82="x","x",$AM$2-'Indicator Date hidden'!AN82)</f>
        <v>0</v>
      </c>
      <c r="AN81" s="25">
        <f>IF('Indicator Date hidden'!AO82="x","x",$AN$2-'Indicator Date hidden'!AO82)</f>
        <v>0</v>
      </c>
      <c r="AO81" s="25">
        <f>IF('Indicator Date hidden'!AP82="x","x",$AO$2-'Indicator Date hidden'!AP82)</f>
        <v>0</v>
      </c>
      <c r="AP81" s="25">
        <f>IF('Indicator Date hidden'!AQ82="x","x",$AP$2-'Indicator Date hidden'!AQ82)</f>
        <v>0</v>
      </c>
      <c r="AQ81" s="25" t="str">
        <f>IF('Indicator Date hidden'!AR82="x","x",$AQ$2-'Indicator Date hidden'!AR82)</f>
        <v>x</v>
      </c>
      <c r="AR81" s="25">
        <f>IF('Indicator Date hidden'!AS82="x","x",$AR$2-'Indicator Date hidden'!AS82)</f>
        <v>0</v>
      </c>
      <c r="AS81" s="25">
        <f>IF('Indicator Date hidden'!AT82="x","x",$AS$2-'Indicator Date hidden'!AT82)</f>
        <v>0</v>
      </c>
      <c r="AT81" s="25">
        <f>IF('Indicator Date hidden'!AU82="x","x",$AT$2-'Indicator Date hidden'!AU82)</f>
        <v>0</v>
      </c>
      <c r="AU81" s="25" t="str">
        <f>IF('Indicator Date hidden'!AV82="x","x",$AU$2-'Indicator Date hidden'!AV82)</f>
        <v>x</v>
      </c>
      <c r="AV81" s="25">
        <f>IF('Indicator Date hidden'!AW82="x","x",$AV$2-'Indicator Date hidden'!AW82)</f>
        <v>0</v>
      </c>
      <c r="AW81" s="25">
        <f>IF('Indicator Date hidden'!AX82="x","x",$AW$2-'Indicator Date hidden'!AX82)</f>
        <v>0</v>
      </c>
      <c r="AX81" s="25">
        <f>IF('Indicator Date hidden'!AY82="x","x",$AX$2-'Indicator Date hidden'!AY82)</f>
        <v>0</v>
      </c>
      <c r="AY81" s="25">
        <f>IF('Indicator Date hidden'!AZ82="x","x",$AY$2-'Indicator Date hidden'!AZ82)</f>
        <v>0</v>
      </c>
      <c r="AZ81" s="25">
        <f>IF('Indicator Date hidden'!BA82="x","x",$AZ$2-'Indicator Date hidden'!BA82)</f>
        <v>0</v>
      </c>
      <c r="BA81">
        <f t="shared" si="10"/>
        <v>3</v>
      </c>
      <c r="BB81" s="26">
        <f t="shared" si="11"/>
        <v>6.8181818181818177E-2</v>
      </c>
      <c r="BC81">
        <f t="shared" si="12"/>
        <v>3</v>
      </c>
      <c r="BD81" s="26">
        <f t="shared" si="13"/>
        <v>0.25205764787294127</v>
      </c>
      <c r="BE81" s="28">
        <f t="shared" si="14"/>
        <v>0</v>
      </c>
    </row>
    <row r="82" spans="1:57" x14ac:dyDescent="0.35">
      <c r="A82" t="s">
        <v>9591</v>
      </c>
      <c r="B82" s="25">
        <f>IF('Indicator Date hidden'!C83="x","x",$B$2-'Indicator Date hidden'!C83)</f>
        <v>0</v>
      </c>
      <c r="C82" s="25">
        <f>IF('Indicator Date hidden'!D83="x","x",$C$2-'Indicator Date hidden'!D83)</f>
        <v>0</v>
      </c>
      <c r="D82" s="25">
        <f>IF('Indicator Date hidden'!E83="x","x",$D$2-'Indicator Date hidden'!E83)</f>
        <v>0</v>
      </c>
      <c r="E82" s="25">
        <f>IF('Indicator Date hidden'!F83="x","x",$E$2-'Indicator Date hidden'!F83)</f>
        <v>0</v>
      </c>
      <c r="F82" s="25">
        <f>IF('Indicator Date hidden'!G83="x","x",$F$2-'Indicator Date hidden'!G83)</f>
        <v>0</v>
      </c>
      <c r="G82" s="25">
        <f>IF('Indicator Date hidden'!H83="x","x",$G$2-'Indicator Date hidden'!H83)</f>
        <v>0</v>
      </c>
      <c r="H82" s="25">
        <f>IF('Indicator Date hidden'!I83="x","x",$H$2-'Indicator Date hidden'!I83)</f>
        <v>0</v>
      </c>
      <c r="I82" s="25">
        <f>IF('Indicator Date hidden'!J83="x","x",$I$2-'Indicator Date hidden'!J83)</f>
        <v>0</v>
      </c>
      <c r="J82" s="25">
        <f>IF('Indicator Date hidden'!K83="x","x",$J$2-'Indicator Date hidden'!K83)</f>
        <v>0</v>
      </c>
      <c r="K82" s="25">
        <f>IF('Indicator Date hidden'!L83="x","x",$K$2-'Indicator Date hidden'!L83)</f>
        <v>0</v>
      </c>
      <c r="L82" s="25">
        <f>IF('Indicator Date hidden'!M83="x","x",$L$2-'Indicator Date hidden'!M83)</f>
        <v>0</v>
      </c>
      <c r="M82" s="25">
        <f>IF('Indicator Date hidden'!N83="x","x",$M$2-'Indicator Date hidden'!N83)</f>
        <v>0</v>
      </c>
      <c r="N82" s="25">
        <f>IF('Indicator Date hidden'!O83="x","x",$N$2-'Indicator Date hidden'!O83)</f>
        <v>0</v>
      </c>
      <c r="O82" s="25">
        <f>IF('Indicator Date hidden'!P83="x","x",$O$2-'Indicator Date hidden'!P83)</f>
        <v>0</v>
      </c>
      <c r="P82" s="25">
        <f>IF('Indicator Date hidden'!Q83="x","x",$P$2-'Indicator Date hidden'!Q83)</f>
        <v>0</v>
      </c>
      <c r="Q82" s="25" t="str">
        <f>IF('Indicator Date hidden'!R83="x","x",$Q$2-'Indicator Date hidden'!R83)</f>
        <v>x</v>
      </c>
      <c r="R82" s="25">
        <f>IF('Indicator Date hidden'!S83="x","x",$R$2-'Indicator Date hidden'!S83)</f>
        <v>0</v>
      </c>
      <c r="S82" s="25">
        <f>IF('Indicator Date hidden'!T83="x","x",$S$2-'Indicator Date hidden'!T83)</f>
        <v>0</v>
      </c>
      <c r="T82" s="25">
        <f>IF('Indicator Date hidden'!U83="x","x",$T$2-'Indicator Date hidden'!U83)</f>
        <v>0</v>
      </c>
      <c r="U82" s="25" t="str">
        <f>IF('Indicator Date hidden'!V83="x","x",$U$2-'Indicator Date hidden'!V83)</f>
        <v>x</v>
      </c>
      <c r="V82" s="25">
        <f>IF('Indicator Date hidden'!W83="x","x",$V$2-'Indicator Date hidden'!W83)</f>
        <v>0</v>
      </c>
      <c r="W82" s="25" t="str">
        <f>IF('Indicator Date hidden'!X83="x","x",$W$2-'Indicator Date hidden'!X83)</f>
        <v>x</v>
      </c>
      <c r="X82" s="25">
        <f>IF('Indicator Date hidden'!Y83="x","x",$X$2-'Indicator Date hidden'!Y83)</f>
        <v>2</v>
      </c>
      <c r="Y82" s="25">
        <f>IF('Indicator Date hidden'!Z83="x","x",$Y$2-'Indicator Date hidden'!Z83)</f>
        <v>0</v>
      </c>
      <c r="Z82" s="25">
        <f>IF('Indicator Date hidden'!AA83="x","x",$Z$2-'Indicator Date hidden'!AA83)</f>
        <v>0</v>
      </c>
      <c r="AA82" s="25" t="str">
        <f>IF('Indicator Date hidden'!AB83="x","x",$AA$2-'Indicator Date hidden'!AB83)</f>
        <v>x</v>
      </c>
      <c r="AB82" s="25">
        <f>IF('Indicator Date hidden'!AC83="x","x",$AB$2-'Indicator Date hidden'!AC83)</f>
        <v>0</v>
      </c>
      <c r="AC82" s="25">
        <f>IF('Indicator Date hidden'!AD83="x","x",$AC$2-'Indicator Date hidden'!AD83)</f>
        <v>0</v>
      </c>
      <c r="AD82" s="25" t="str">
        <f>IF('Indicator Date hidden'!AE83="x","x",$AD$2-'Indicator Date hidden'!AE83)</f>
        <v>x</v>
      </c>
      <c r="AE82" s="25">
        <f>IF('Indicator Date hidden'!AF83="x","x",$AE$2-'Indicator Date hidden'!AF83)</f>
        <v>0</v>
      </c>
      <c r="AF82" s="25">
        <f>IF('Indicator Date hidden'!AG83="x","x",$AF$2-'Indicator Date hidden'!AG83)</f>
        <v>3</v>
      </c>
      <c r="AG82" s="25">
        <f>IF('Indicator Date hidden'!AH83="x","x",$AG$2-'Indicator Date hidden'!AH83)</f>
        <v>0</v>
      </c>
      <c r="AH82" s="25">
        <f>IF('Indicator Date hidden'!AI83="x","x",$AH$2-'Indicator Date hidden'!AI83)</f>
        <v>0</v>
      </c>
      <c r="AI82" s="25">
        <f>IF('Indicator Date hidden'!AJ83="x","x",$AI$2-'Indicator Date hidden'!AJ83)</f>
        <v>0</v>
      </c>
      <c r="AJ82" s="25" t="str">
        <f>IF('Indicator Date hidden'!AK83="x","x",$AJ$2-'Indicator Date hidden'!AK83)</f>
        <v>x</v>
      </c>
      <c r="AK82" s="25">
        <f>IF('Indicator Date hidden'!AL83="x","x",$AK$2-'Indicator Date hidden'!AL83)</f>
        <v>1</v>
      </c>
      <c r="AL82" s="25">
        <f>IF('Indicator Date hidden'!AM83="x","x",$AL$2-'Indicator Date hidden'!AM83)</f>
        <v>0</v>
      </c>
      <c r="AM82" s="25">
        <f>IF('Indicator Date hidden'!AN83="x","x",$AM$2-'Indicator Date hidden'!AN83)</f>
        <v>0</v>
      </c>
      <c r="AN82" s="25">
        <f>IF('Indicator Date hidden'!AO83="x","x",$AN$2-'Indicator Date hidden'!AO83)</f>
        <v>0</v>
      </c>
      <c r="AO82" s="25">
        <f>IF('Indicator Date hidden'!AP83="x","x",$AO$2-'Indicator Date hidden'!AP83)</f>
        <v>0</v>
      </c>
      <c r="AP82" s="25">
        <f>IF('Indicator Date hidden'!AQ83="x","x",$AP$2-'Indicator Date hidden'!AQ83)</f>
        <v>0</v>
      </c>
      <c r="AQ82" s="25" t="str">
        <f>IF('Indicator Date hidden'!AR83="x","x",$AQ$2-'Indicator Date hidden'!AR83)</f>
        <v>x</v>
      </c>
      <c r="AR82" s="25">
        <f>IF('Indicator Date hidden'!AS83="x","x",$AR$2-'Indicator Date hidden'!AS83)</f>
        <v>0</v>
      </c>
      <c r="AS82" s="25">
        <f>IF('Indicator Date hidden'!AT83="x","x",$AS$2-'Indicator Date hidden'!AT83)</f>
        <v>0</v>
      </c>
      <c r="AT82" s="25">
        <f>IF('Indicator Date hidden'!AU83="x","x",$AT$2-'Indicator Date hidden'!AU83)</f>
        <v>0</v>
      </c>
      <c r="AU82" s="25" t="str">
        <f>IF('Indicator Date hidden'!AV83="x","x",$AU$2-'Indicator Date hidden'!AV83)</f>
        <v>x</v>
      </c>
      <c r="AV82" s="25">
        <f>IF('Indicator Date hidden'!AW83="x","x",$AV$2-'Indicator Date hidden'!AW83)</f>
        <v>0</v>
      </c>
      <c r="AW82" s="25">
        <f>IF('Indicator Date hidden'!AX83="x","x",$AW$2-'Indicator Date hidden'!AX83)</f>
        <v>0</v>
      </c>
      <c r="AX82" s="25">
        <f>IF('Indicator Date hidden'!AY83="x","x",$AX$2-'Indicator Date hidden'!AY83)</f>
        <v>0</v>
      </c>
      <c r="AY82" s="25">
        <f>IF('Indicator Date hidden'!AZ83="x","x",$AY$2-'Indicator Date hidden'!AZ83)</f>
        <v>0</v>
      </c>
      <c r="AZ82" s="25">
        <f>IF('Indicator Date hidden'!BA83="x","x",$AZ$2-'Indicator Date hidden'!BA83)</f>
        <v>0</v>
      </c>
      <c r="BA82">
        <f t="shared" si="10"/>
        <v>6</v>
      </c>
      <c r="BB82" s="26">
        <f t="shared" si="11"/>
        <v>0.13953488372093023</v>
      </c>
      <c r="BC82">
        <f t="shared" si="12"/>
        <v>3</v>
      </c>
      <c r="BD82" s="26">
        <f t="shared" si="13"/>
        <v>0.55327336062187538</v>
      </c>
      <c r="BE82" s="28">
        <f t="shared" si="14"/>
        <v>0</v>
      </c>
    </row>
    <row r="83" spans="1:57" x14ac:dyDescent="0.35">
      <c r="A83" t="s">
        <v>9592</v>
      </c>
      <c r="B83" s="25">
        <f>IF('Indicator Date hidden'!C84="x","x",$B$2-'Indicator Date hidden'!C84)</f>
        <v>0</v>
      </c>
      <c r="C83" s="25">
        <f>IF('Indicator Date hidden'!D84="x","x",$C$2-'Indicator Date hidden'!D84)</f>
        <v>0</v>
      </c>
      <c r="D83" s="25">
        <f>IF('Indicator Date hidden'!E84="x","x",$D$2-'Indicator Date hidden'!E84)</f>
        <v>0</v>
      </c>
      <c r="E83" s="25">
        <f>IF('Indicator Date hidden'!F84="x","x",$E$2-'Indicator Date hidden'!F84)</f>
        <v>0</v>
      </c>
      <c r="F83" s="25">
        <f>IF('Indicator Date hidden'!G84="x","x",$F$2-'Indicator Date hidden'!G84)</f>
        <v>0</v>
      </c>
      <c r="G83" s="25">
        <f>IF('Indicator Date hidden'!H84="x","x",$G$2-'Indicator Date hidden'!H84)</f>
        <v>0</v>
      </c>
      <c r="H83" s="25">
        <f>IF('Indicator Date hidden'!I84="x","x",$H$2-'Indicator Date hidden'!I84)</f>
        <v>0</v>
      </c>
      <c r="I83" s="25">
        <f>IF('Indicator Date hidden'!J84="x","x",$I$2-'Indicator Date hidden'!J84)</f>
        <v>0</v>
      </c>
      <c r="J83" s="25">
        <f>IF('Indicator Date hidden'!K84="x","x",$J$2-'Indicator Date hidden'!K84)</f>
        <v>0</v>
      </c>
      <c r="K83" s="25">
        <f>IF('Indicator Date hidden'!L84="x","x",$K$2-'Indicator Date hidden'!L84)</f>
        <v>0</v>
      </c>
      <c r="L83" s="25">
        <f>IF('Indicator Date hidden'!M84="x","x",$L$2-'Indicator Date hidden'!M84)</f>
        <v>0</v>
      </c>
      <c r="M83" s="25">
        <f>IF('Indicator Date hidden'!N84="x","x",$M$2-'Indicator Date hidden'!N84)</f>
        <v>0</v>
      </c>
      <c r="N83" s="25">
        <f>IF('Indicator Date hidden'!O84="x","x",$N$2-'Indicator Date hidden'!O84)</f>
        <v>0</v>
      </c>
      <c r="O83" s="25">
        <f>IF('Indicator Date hidden'!P84="x","x",$O$2-'Indicator Date hidden'!P84)</f>
        <v>0</v>
      </c>
      <c r="P83" s="25">
        <f>IF('Indicator Date hidden'!Q84="x","x",$P$2-'Indicator Date hidden'!Q84)</f>
        <v>0</v>
      </c>
      <c r="Q83" s="25" t="str">
        <f>IF('Indicator Date hidden'!R84="x","x",$Q$2-'Indicator Date hidden'!R84)</f>
        <v>x</v>
      </c>
      <c r="R83" s="25">
        <f>IF('Indicator Date hidden'!S84="x","x",$R$2-'Indicator Date hidden'!S84)</f>
        <v>0</v>
      </c>
      <c r="S83" s="25">
        <f>IF('Indicator Date hidden'!T84="x","x",$S$2-'Indicator Date hidden'!T84)</f>
        <v>0</v>
      </c>
      <c r="T83" s="25">
        <f>IF('Indicator Date hidden'!U84="x","x",$T$2-'Indicator Date hidden'!U84)</f>
        <v>0</v>
      </c>
      <c r="U83" s="25" t="str">
        <f>IF('Indicator Date hidden'!V84="x","x",$U$2-'Indicator Date hidden'!V84)</f>
        <v>x</v>
      </c>
      <c r="V83" s="25">
        <f>IF('Indicator Date hidden'!W84="x","x",$V$2-'Indicator Date hidden'!W84)</f>
        <v>0</v>
      </c>
      <c r="W83" s="25" t="str">
        <f>IF('Indicator Date hidden'!X84="x","x",$W$2-'Indicator Date hidden'!X84)</f>
        <v>x</v>
      </c>
      <c r="X83" s="25">
        <f>IF('Indicator Date hidden'!Y84="x","x",$X$2-'Indicator Date hidden'!Y84)</f>
        <v>2</v>
      </c>
      <c r="Y83" s="25">
        <f>IF('Indicator Date hidden'!Z84="x","x",$Y$2-'Indicator Date hidden'!Z84)</f>
        <v>0</v>
      </c>
      <c r="Z83" s="25">
        <f>IF('Indicator Date hidden'!AA84="x","x",$Z$2-'Indicator Date hidden'!AA84)</f>
        <v>0</v>
      </c>
      <c r="AA83" s="25">
        <f>IF('Indicator Date hidden'!AB84="x","x",$AA$2-'Indicator Date hidden'!AB84)</f>
        <v>1</v>
      </c>
      <c r="AB83" s="25">
        <f>IF('Indicator Date hidden'!AC84="x","x",$AB$2-'Indicator Date hidden'!AC84)</f>
        <v>0</v>
      </c>
      <c r="AC83" s="25">
        <f>IF('Indicator Date hidden'!AD84="x","x",$AC$2-'Indicator Date hidden'!AD84)</f>
        <v>0</v>
      </c>
      <c r="AD83" s="25" t="str">
        <f>IF('Indicator Date hidden'!AE84="x","x",$AD$2-'Indicator Date hidden'!AE84)</f>
        <v>x</v>
      </c>
      <c r="AE83" s="25">
        <f>IF('Indicator Date hidden'!AF84="x","x",$AE$2-'Indicator Date hidden'!AF84)</f>
        <v>0</v>
      </c>
      <c r="AF83" s="25">
        <f>IF('Indicator Date hidden'!AG84="x","x",$AF$2-'Indicator Date hidden'!AG84)</f>
        <v>1</v>
      </c>
      <c r="AG83" s="25">
        <f>IF('Indicator Date hidden'!AH84="x","x",$AG$2-'Indicator Date hidden'!AH84)</f>
        <v>0</v>
      </c>
      <c r="AH83" s="25">
        <f>IF('Indicator Date hidden'!AI84="x","x",$AH$2-'Indicator Date hidden'!AI84)</f>
        <v>0</v>
      </c>
      <c r="AI83" s="25">
        <f>IF('Indicator Date hidden'!AJ84="x","x",$AI$2-'Indicator Date hidden'!AJ84)</f>
        <v>0</v>
      </c>
      <c r="AJ83" s="25" t="str">
        <f>IF('Indicator Date hidden'!AK84="x","x",$AJ$2-'Indicator Date hidden'!AK84)</f>
        <v>x</v>
      </c>
      <c r="AK83" s="25">
        <f>IF('Indicator Date hidden'!AL84="x","x",$AK$2-'Indicator Date hidden'!AL84)</f>
        <v>1</v>
      </c>
      <c r="AL83" s="25">
        <f>IF('Indicator Date hidden'!AM84="x","x",$AL$2-'Indicator Date hidden'!AM84)</f>
        <v>0</v>
      </c>
      <c r="AM83" s="25">
        <f>IF('Indicator Date hidden'!AN84="x","x",$AM$2-'Indicator Date hidden'!AN84)</f>
        <v>0</v>
      </c>
      <c r="AN83" s="25">
        <f>IF('Indicator Date hidden'!AO84="x","x",$AN$2-'Indicator Date hidden'!AO84)</f>
        <v>0</v>
      </c>
      <c r="AO83" s="25">
        <f>IF('Indicator Date hidden'!AP84="x","x",$AO$2-'Indicator Date hidden'!AP84)</f>
        <v>0</v>
      </c>
      <c r="AP83" s="25">
        <f>IF('Indicator Date hidden'!AQ84="x","x",$AP$2-'Indicator Date hidden'!AQ84)</f>
        <v>0</v>
      </c>
      <c r="AQ83" s="25">
        <f>IF('Indicator Date hidden'!AR84="x","x",$AQ$2-'Indicator Date hidden'!AR84)</f>
        <v>0</v>
      </c>
      <c r="AR83" s="25">
        <f>IF('Indicator Date hidden'!AS84="x","x",$AR$2-'Indicator Date hidden'!AS84)</f>
        <v>0</v>
      </c>
      <c r="AS83" s="25">
        <f>IF('Indicator Date hidden'!AT84="x","x",$AS$2-'Indicator Date hidden'!AT84)</f>
        <v>0</v>
      </c>
      <c r="AT83" s="25">
        <f>IF('Indicator Date hidden'!AU84="x","x",$AT$2-'Indicator Date hidden'!AU84)</f>
        <v>0</v>
      </c>
      <c r="AU83" s="25">
        <f>IF('Indicator Date hidden'!AV84="x","x",$AU$2-'Indicator Date hidden'!AV84)</f>
        <v>1</v>
      </c>
      <c r="AV83" s="25">
        <f>IF('Indicator Date hidden'!AW84="x","x",$AV$2-'Indicator Date hidden'!AW84)</f>
        <v>0</v>
      </c>
      <c r="AW83" s="25">
        <f>IF('Indicator Date hidden'!AX84="x","x",$AW$2-'Indicator Date hidden'!AX84)</f>
        <v>0</v>
      </c>
      <c r="AX83" s="25">
        <f>IF('Indicator Date hidden'!AY84="x","x",$AX$2-'Indicator Date hidden'!AY84)</f>
        <v>0</v>
      </c>
      <c r="AY83" s="25">
        <f>IF('Indicator Date hidden'!AZ84="x","x",$AY$2-'Indicator Date hidden'!AZ84)</f>
        <v>0</v>
      </c>
      <c r="AZ83" s="25">
        <f>IF('Indicator Date hidden'!BA84="x","x",$AZ$2-'Indicator Date hidden'!BA84)</f>
        <v>0</v>
      </c>
      <c r="BA83">
        <f t="shared" si="10"/>
        <v>6</v>
      </c>
      <c r="BB83" s="26">
        <f t="shared" si="11"/>
        <v>0.13043478260869565</v>
      </c>
      <c r="BC83">
        <f t="shared" si="12"/>
        <v>5</v>
      </c>
      <c r="BD83" s="26">
        <f t="shared" si="13"/>
        <v>0.39610580778888255</v>
      </c>
      <c r="BE83" s="28">
        <f t="shared" si="14"/>
        <v>0</v>
      </c>
    </row>
    <row r="84" spans="1:57" x14ac:dyDescent="0.35">
      <c r="A84" t="s">
        <v>9594</v>
      </c>
      <c r="B84" s="25">
        <f>IF('Indicator Date hidden'!C85="x","x",$B$2-'Indicator Date hidden'!C85)</f>
        <v>0</v>
      </c>
      <c r="C84" s="25">
        <f>IF('Indicator Date hidden'!D85="x","x",$C$2-'Indicator Date hidden'!D85)</f>
        <v>0</v>
      </c>
      <c r="D84" s="25">
        <f>IF('Indicator Date hidden'!E85="x","x",$D$2-'Indicator Date hidden'!E85)</f>
        <v>0</v>
      </c>
      <c r="E84" s="25">
        <f>IF('Indicator Date hidden'!F85="x","x",$E$2-'Indicator Date hidden'!F85)</f>
        <v>0</v>
      </c>
      <c r="F84" s="25">
        <f>IF('Indicator Date hidden'!G85="x","x",$F$2-'Indicator Date hidden'!G85)</f>
        <v>0</v>
      </c>
      <c r="G84" s="25">
        <f>IF('Indicator Date hidden'!H85="x","x",$G$2-'Indicator Date hidden'!H85)</f>
        <v>0</v>
      </c>
      <c r="H84" s="25">
        <f>IF('Indicator Date hidden'!I85="x","x",$H$2-'Indicator Date hidden'!I85)</f>
        <v>0</v>
      </c>
      <c r="I84" s="25">
        <f>IF('Indicator Date hidden'!J85="x","x",$I$2-'Indicator Date hidden'!J85)</f>
        <v>0</v>
      </c>
      <c r="J84" s="25">
        <f>IF('Indicator Date hidden'!K85="x","x",$J$2-'Indicator Date hidden'!K85)</f>
        <v>0</v>
      </c>
      <c r="K84" s="25">
        <f>IF('Indicator Date hidden'!L85="x","x",$K$2-'Indicator Date hidden'!L85)</f>
        <v>0</v>
      </c>
      <c r="L84" s="25">
        <f>IF('Indicator Date hidden'!M85="x","x",$L$2-'Indicator Date hidden'!M85)</f>
        <v>0</v>
      </c>
      <c r="M84" s="25">
        <f>IF('Indicator Date hidden'!N85="x","x",$M$2-'Indicator Date hidden'!N85)</f>
        <v>0</v>
      </c>
      <c r="N84" s="25">
        <f>IF('Indicator Date hidden'!O85="x","x",$N$2-'Indicator Date hidden'!O85)</f>
        <v>0</v>
      </c>
      <c r="O84" s="25">
        <f>IF('Indicator Date hidden'!P85="x","x",$O$2-'Indicator Date hidden'!P85)</f>
        <v>0</v>
      </c>
      <c r="P84" s="25">
        <f>IF('Indicator Date hidden'!Q85="x","x",$P$2-'Indicator Date hidden'!Q85)</f>
        <v>0</v>
      </c>
      <c r="Q84" s="25">
        <f>IF('Indicator Date hidden'!R85="x","x",$Q$2-'Indicator Date hidden'!R85)</f>
        <v>4</v>
      </c>
      <c r="R84" s="25">
        <f>IF('Indicator Date hidden'!S85="x","x",$R$2-'Indicator Date hidden'!S85)</f>
        <v>0</v>
      </c>
      <c r="S84" s="25">
        <f>IF('Indicator Date hidden'!T85="x","x",$S$2-'Indicator Date hidden'!T85)</f>
        <v>0</v>
      </c>
      <c r="T84" s="25">
        <f>IF('Indicator Date hidden'!U85="x","x",$T$2-'Indicator Date hidden'!U85)</f>
        <v>0</v>
      </c>
      <c r="U84" s="25">
        <f>IF('Indicator Date hidden'!V85="x","x",$U$2-'Indicator Date hidden'!V85)</f>
        <v>0</v>
      </c>
      <c r="V84" s="25">
        <f>IF('Indicator Date hidden'!W85="x","x",$V$2-'Indicator Date hidden'!W85)</f>
        <v>0</v>
      </c>
      <c r="W84" s="25">
        <f>IF('Indicator Date hidden'!X85="x","x",$W$2-'Indicator Date hidden'!X85)</f>
        <v>2</v>
      </c>
      <c r="X84" s="25">
        <f>IF('Indicator Date hidden'!Y85="x","x",$X$2-'Indicator Date hidden'!Y85)</f>
        <v>6</v>
      </c>
      <c r="Y84" s="25">
        <f>IF('Indicator Date hidden'!Z85="x","x",$Y$2-'Indicator Date hidden'!Z85)</f>
        <v>0</v>
      </c>
      <c r="Z84" s="25">
        <f>IF('Indicator Date hidden'!AA85="x","x",$Z$2-'Indicator Date hidden'!AA85)</f>
        <v>0</v>
      </c>
      <c r="AA84" s="25">
        <f>IF('Indicator Date hidden'!AB85="x","x",$AA$2-'Indicator Date hidden'!AB85)</f>
        <v>0</v>
      </c>
      <c r="AB84" s="25">
        <f>IF('Indicator Date hidden'!AC85="x","x",$AB$2-'Indicator Date hidden'!AC85)</f>
        <v>0</v>
      </c>
      <c r="AC84" s="25">
        <f>IF('Indicator Date hidden'!AD85="x","x",$AC$2-'Indicator Date hidden'!AD85)</f>
        <v>0</v>
      </c>
      <c r="AD84" s="25" t="str">
        <f>IF('Indicator Date hidden'!AE85="x","x",$AD$2-'Indicator Date hidden'!AE85)</f>
        <v>x</v>
      </c>
      <c r="AE84" s="25">
        <f>IF('Indicator Date hidden'!AF85="x","x",$AE$2-'Indicator Date hidden'!AF85)</f>
        <v>0</v>
      </c>
      <c r="AF84" s="25">
        <f>IF('Indicator Date hidden'!AG85="x","x",$AF$2-'Indicator Date hidden'!AG85)</f>
        <v>9</v>
      </c>
      <c r="AG84" s="25">
        <f>IF('Indicator Date hidden'!AH85="x","x",$AG$2-'Indicator Date hidden'!AH85)</f>
        <v>0</v>
      </c>
      <c r="AH84" s="25">
        <f>IF('Indicator Date hidden'!AI85="x","x",$AH$2-'Indicator Date hidden'!AI85)</f>
        <v>0</v>
      </c>
      <c r="AI84" s="25">
        <f>IF('Indicator Date hidden'!AJ85="x","x",$AI$2-'Indicator Date hidden'!AJ85)</f>
        <v>0</v>
      </c>
      <c r="AJ84" s="25" t="str">
        <f>IF('Indicator Date hidden'!AK85="x","x",$AJ$2-'Indicator Date hidden'!AK85)</f>
        <v>x</v>
      </c>
      <c r="AK84" s="25">
        <f>IF('Indicator Date hidden'!AL85="x","x",$AK$2-'Indicator Date hidden'!AL85)</f>
        <v>1</v>
      </c>
      <c r="AL84" s="25">
        <f>IF('Indicator Date hidden'!AM85="x","x",$AL$2-'Indicator Date hidden'!AM85)</f>
        <v>0</v>
      </c>
      <c r="AM84" s="25">
        <f>IF('Indicator Date hidden'!AN85="x","x",$AM$2-'Indicator Date hidden'!AN85)</f>
        <v>0</v>
      </c>
      <c r="AN84" s="25">
        <f>IF('Indicator Date hidden'!AO85="x","x",$AN$2-'Indicator Date hidden'!AO85)</f>
        <v>0</v>
      </c>
      <c r="AO84" s="25">
        <f>IF('Indicator Date hidden'!AP85="x","x",$AO$2-'Indicator Date hidden'!AP85)</f>
        <v>0</v>
      </c>
      <c r="AP84" s="25">
        <f>IF('Indicator Date hidden'!AQ85="x","x",$AP$2-'Indicator Date hidden'!AQ85)</f>
        <v>0</v>
      </c>
      <c r="AQ84" s="25">
        <f>IF('Indicator Date hidden'!AR85="x","x",$AQ$2-'Indicator Date hidden'!AR85)</f>
        <v>4</v>
      </c>
      <c r="AR84" s="25">
        <f>IF('Indicator Date hidden'!AS85="x","x",$AR$2-'Indicator Date hidden'!AS85)</f>
        <v>0</v>
      </c>
      <c r="AS84" s="25">
        <f>IF('Indicator Date hidden'!AT85="x","x",$AS$2-'Indicator Date hidden'!AT85)</f>
        <v>0</v>
      </c>
      <c r="AT84" s="25">
        <f>IF('Indicator Date hidden'!AU85="x","x",$AT$2-'Indicator Date hidden'!AU85)</f>
        <v>0</v>
      </c>
      <c r="AU84" s="25">
        <f>IF('Indicator Date hidden'!AV85="x","x",$AU$2-'Indicator Date hidden'!AV85)</f>
        <v>1</v>
      </c>
      <c r="AV84" s="25">
        <f>IF('Indicator Date hidden'!AW85="x","x",$AV$2-'Indicator Date hidden'!AW85)</f>
        <v>0</v>
      </c>
      <c r="AW84" s="25">
        <f>IF('Indicator Date hidden'!AX85="x","x",$AW$2-'Indicator Date hidden'!AX85)</f>
        <v>0</v>
      </c>
      <c r="AX84" s="25">
        <f>IF('Indicator Date hidden'!AY85="x","x",$AX$2-'Indicator Date hidden'!AY85)</f>
        <v>0</v>
      </c>
      <c r="AY84" s="25">
        <f>IF('Indicator Date hidden'!AZ85="x","x",$AY$2-'Indicator Date hidden'!AZ85)</f>
        <v>0</v>
      </c>
      <c r="AZ84" s="25">
        <f>IF('Indicator Date hidden'!BA85="x","x",$AZ$2-'Indicator Date hidden'!BA85)</f>
        <v>0</v>
      </c>
      <c r="BA84">
        <f t="shared" si="10"/>
        <v>27</v>
      </c>
      <c r="BB84" s="26">
        <f t="shared" si="11"/>
        <v>0.55102040816326525</v>
      </c>
      <c r="BC84">
        <f t="shared" si="12"/>
        <v>7</v>
      </c>
      <c r="BD84" s="26">
        <f t="shared" si="13"/>
        <v>1.6910475498666611</v>
      </c>
      <c r="BE84" s="28">
        <f t="shared" si="14"/>
        <v>0</v>
      </c>
    </row>
    <row r="85" spans="1:57" x14ac:dyDescent="0.35">
      <c r="A85" t="s">
        <v>9599</v>
      </c>
      <c r="B85" s="25">
        <f>IF('Indicator Date hidden'!C86="x","x",$B$2-'Indicator Date hidden'!C86)</f>
        <v>0</v>
      </c>
      <c r="C85" s="25">
        <f>IF('Indicator Date hidden'!D86="x","x",$C$2-'Indicator Date hidden'!D86)</f>
        <v>0</v>
      </c>
      <c r="D85" s="25">
        <f>IF('Indicator Date hidden'!E86="x","x",$D$2-'Indicator Date hidden'!E86)</f>
        <v>0</v>
      </c>
      <c r="E85" s="25">
        <f>IF('Indicator Date hidden'!F86="x","x",$E$2-'Indicator Date hidden'!F86)</f>
        <v>0</v>
      </c>
      <c r="F85" s="25">
        <f>IF('Indicator Date hidden'!G86="x","x",$F$2-'Indicator Date hidden'!G86)</f>
        <v>0</v>
      </c>
      <c r="G85" s="25">
        <f>IF('Indicator Date hidden'!H86="x","x",$G$2-'Indicator Date hidden'!H86)</f>
        <v>0</v>
      </c>
      <c r="H85" s="25">
        <f>IF('Indicator Date hidden'!I86="x","x",$H$2-'Indicator Date hidden'!I86)</f>
        <v>0</v>
      </c>
      <c r="I85" s="25">
        <f>IF('Indicator Date hidden'!J86="x","x",$I$2-'Indicator Date hidden'!J86)</f>
        <v>0</v>
      </c>
      <c r="J85" s="25">
        <f>IF('Indicator Date hidden'!K86="x","x",$J$2-'Indicator Date hidden'!K86)</f>
        <v>0</v>
      </c>
      <c r="K85" s="25">
        <f>IF('Indicator Date hidden'!L86="x","x",$K$2-'Indicator Date hidden'!L86)</f>
        <v>0</v>
      </c>
      <c r="L85" s="25">
        <f>IF('Indicator Date hidden'!M86="x","x",$L$2-'Indicator Date hidden'!M86)</f>
        <v>0</v>
      </c>
      <c r="M85" s="25">
        <f>IF('Indicator Date hidden'!N86="x","x",$M$2-'Indicator Date hidden'!N86)</f>
        <v>0</v>
      </c>
      <c r="N85" s="25">
        <f>IF('Indicator Date hidden'!O86="x","x",$N$2-'Indicator Date hidden'!O86)</f>
        <v>0</v>
      </c>
      <c r="O85" s="25">
        <f>IF('Indicator Date hidden'!P86="x","x",$O$2-'Indicator Date hidden'!P86)</f>
        <v>0</v>
      </c>
      <c r="P85" s="25">
        <f>IF('Indicator Date hidden'!Q86="x","x",$P$2-'Indicator Date hidden'!Q86)</f>
        <v>0</v>
      </c>
      <c r="Q85" s="25" t="str">
        <f>IF('Indicator Date hidden'!R86="x","x",$Q$2-'Indicator Date hidden'!R86)</f>
        <v>x</v>
      </c>
      <c r="R85" s="25">
        <f>IF('Indicator Date hidden'!S86="x","x",$R$2-'Indicator Date hidden'!S86)</f>
        <v>0</v>
      </c>
      <c r="S85" s="25">
        <f>IF('Indicator Date hidden'!T86="x","x",$S$2-'Indicator Date hidden'!T86)</f>
        <v>0</v>
      </c>
      <c r="T85" s="25">
        <f>IF('Indicator Date hidden'!U86="x","x",$T$2-'Indicator Date hidden'!U86)</f>
        <v>0</v>
      </c>
      <c r="U85" s="25" t="str">
        <f>IF('Indicator Date hidden'!V86="x","x",$U$2-'Indicator Date hidden'!V86)</f>
        <v>x</v>
      </c>
      <c r="V85" s="25">
        <f>IF('Indicator Date hidden'!W86="x","x",$V$2-'Indicator Date hidden'!W86)</f>
        <v>0</v>
      </c>
      <c r="W85" s="25">
        <f>IF('Indicator Date hidden'!X86="x","x",$W$2-'Indicator Date hidden'!X86)</f>
        <v>4</v>
      </c>
      <c r="X85" s="25">
        <f>IF('Indicator Date hidden'!Y86="x","x",$X$2-'Indicator Date hidden'!Y86)</f>
        <v>4</v>
      </c>
      <c r="Y85" s="25">
        <f>IF('Indicator Date hidden'!Z86="x","x",$Y$2-'Indicator Date hidden'!Z86)</f>
        <v>0</v>
      </c>
      <c r="Z85" s="25">
        <f>IF('Indicator Date hidden'!AA86="x","x",$Z$2-'Indicator Date hidden'!AA86)</f>
        <v>0</v>
      </c>
      <c r="AA85" s="25">
        <f>IF('Indicator Date hidden'!AB86="x","x",$AA$2-'Indicator Date hidden'!AB86)</f>
        <v>3</v>
      </c>
      <c r="AB85" s="25">
        <f>IF('Indicator Date hidden'!AC86="x","x",$AB$2-'Indicator Date hidden'!AC86)</f>
        <v>0</v>
      </c>
      <c r="AC85" s="25">
        <f>IF('Indicator Date hidden'!AD86="x","x",$AC$2-'Indicator Date hidden'!AD86)</f>
        <v>0</v>
      </c>
      <c r="AD85" s="25" t="str">
        <f>IF('Indicator Date hidden'!AE86="x","x",$AD$2-'Indicator Date hidden'!AE86)</f>
        <v>x</v>
      </c>
      <c r="AE85" s="25">
        <f>IF('Indicator Date hidden'!AF86="x","x",$AE$2-'Indicator Date hidden'!AF86)</f>
        <v>0</v>
      </c>
      <c r="AF85" s="25">
        <f>IF('Indicator Date hidden'!AG86="x","x",$AF$2-'Indicator Date hidden'!AG86)</f>
        <v>5</v>
      </c>
      <c r="AG85" s="25">
        <f>IF('Indicator Date hidden'!AH86="x","x",$AG$2-'Indicator Date hidden'!AH86)</f>
        <v>0</v>
      </c>
      <c r="AH85" s="25">
        <f>IF('Indicator Date hidden'!AI86="x","x",$AH$2-'Indicator Date hidden'!AI86)</f>
        <v>0</v>
      </c>
      <c r="AI85" s="25">
        <f>IF('Indicator Date hidden'!AJ86="x","x",$AI$2-'Indicator Date hidden'!AJ86)</f>
        <v>0</v>
      </c>
      <c r="AJ85" s="25" t="str">
        <f>IF('Indicator Date hidden'!AK86="x","x",$AJ$2-'Indicator Date hidden'!AK86)</f>
        <v>x</v>
      </c>
      <c r="AK85" s="25">
        <f>IF('Indicator Date hidden'!AL86="x","x",$AK$2-'Indicator Date hidden'!AL86)</f>
        <v>1</v>
      </c>
      <c r="AL85" s="25">
        <f>IF('Indicator Date hidden'!AM86="x","x",$AL$2-'Indicator Date hidden'!AM86)</f>
        <v>0</v>
      </c>
      <c r="AM85" s="25">
        <f>IF('Indicator Date hidden'!AN86="x","x",$AM$2-'Indicator Date hidden'!AN86)</f>
        <v>0</v>
      </c>
      <c r="AN85" s="25">
        <f>IF('Indicator Date hidden'!AO86="x","x",$AN$2-'Indicator Date hidden'!AO86)</f>
        <v>0</v>
      </c>
      <c r="AO85" s="25">
        <f>IF('Indicator Date hidden'!AP86="x","x",$AO$2-'Indicator Date hidden'!AP86)</f>
        <v>0</v>
      </c>
      <c r="AP85" s="25">
        <f>IF('Indicator Date hidden'!AQ86="x","x",$AP$2-'Indicator Date hidden'!AQ86)</f>
        <v>0</v>
      </c>
      <c r="AQ85" s="25">
        <f>IF('Indicator Date hidden'!AR86="x","x",$AQ$2-'Indicator Date hidden'!AR86)</f>
        <v>4</v>
      </c>
      <c r="AR85" s="25">
        <f>IF('Indicator Date hidden'!AS86="x","x",$AR$2-'Indicator Date hidden'!AS86)</f>
        <v>0</v>
      </c>
      <c r="AS85" s="25">
        <f>IF('Indicator Date hidden'!AT86="x","x",$AS$2-'Indicator Date hidden'!AT86)</f>
        <v>0</v>
      </c>
      <c r="AT85" s="25">
        <f>IF('Indicator Date hidden'!AU86="x","x",$AT$2-'Indicator Date hidden'!AU86)</f>
        <v>0</v>
      </c>
      <c r="AU85" s="25" t="str">
        <f>IF('Indicator Date hidden'!AV86="x","x",$AU$2-'Indicator Date hidden'!AV86)</f>
        <v>x</v>
      </c>
      <c r="AV85" s="25">
        <f>IF('Indicator Date hidden'!AW86="x","x",$AV$2-'Indicator Date hidden'!AW86)</f>
        <v>0</v>
      </c>
      <c r="AW85" s="25">
        <f>IF('Indicator Date hidden'!AX86="x","x",$AW$2-'Indicator Date hidden'!AX86)</f>
        <v>0</v>
      </c>
      <c r="AX85" s="25">
        <f>IF('Indicator Date hidden'!AY86="x","x",$AX$2-'Indicator Date hidden'!AY86)</f>
        <v>0</v>
      </c>
      <c r="AY85" s="25">
        <f>IF('Indicator Date hidden'!AZ86="x","x",$AY$2-'Indicator Date hidden'!AZ86)</f>
        <v>0</v>
      </c>
      <c r="AZ85" s="25">
        <f>IF('Indicator Date hidden'!BA86="x","x",$AZ$2-'Indicator Date hidden'!BA86)</f>
        <v>0</v>
      </c>
      <c r="BA85">
        <f t="shared" si="10"/>
        <v>21</v>
      </c>
      <c r="BB85" s="26">
        <f t="shared" si="11"/>
        <v>0.45652173913043476</v>
      </c>
      <c r="BC85">
        <f t="shared" si="12"/>
        <v>6</v>
      </c>
      <c r="BD85" s="26">
        <f t="shared" si="13"/>
        <v>1.2633034978928379</v>
      </c>
      <c r="BE85" s="28">
        <f t="shared" si="14"/>
        <v>0</v>
      </c>
    </row>
    <row r="86" spans="1:57" x14ac:dyDescent="0.35">
      <c r="A86" t="s">
        <v>9597</v>
      </c>
      <c r="B86" s="25">
        <f>IF('Indicator Date hidden'!C87="x","x",$B$2-'Indicator Date hidden'!C87)</f>
        <v>0</v>
      </c>
      <c r="C86" s="25">
        <f>IF('Indicator Date hidden'!D87="x","x",$C$2-'Indicator Date hidden'!D87)</f>
        <v>0</v>
      </c>
      <c r="D86" s="25">
        <f>IF('Indicator Date hidden'!E87="x","x",$D$2-'Indicator Date hidden'!E87)</f>
        <v>0</v>
      </c>
      <c r="E86" s="25">
        <f>IF('Indicator Date hidden'!F87="x","x",$E$2-'Indicator Date hidden'!F87)</f>
        <v>0</v>
      </c>
      <c r="F86" s="25">
        <f>IF('Indicator Date hidden'!G87="x","x",$F$2-'Indicator Date hidden'!G87)</f>
        <v>0</v>
      </c>
      <c r="G86" s="25">
        <f>IF('Indicator Date hidden'!H87="x","x",$G$2-'Indicator Date hidden'!H87)</f>
        <v>0</v>
      </c>
      <c r="H86" s="25">
        <f>IF('Indicator Date hidden'!I87="x","x",$H$2-'Indicator Date hidden'!I87)</f>
        <v>0</v>
      </c>
      <c r="I86" s="25">
        <f>IF('Indicator Date hidden'!J87="x","x",$I$2-'Indicator Date hidden'!J87)</f>
        <v>0</v>
      </c>
      <c r="J86" s="25">
        <f>IF('Indicator Date hidden'!K87="x","x",$J$2-'Indicator Date hidden'!K87)</f>
        <v>0</v>
      </c>
      <c r="K86" s="25">
        <f>IF('Indicator Date hidden'!L87="x","x",$K$2-'Indicator Date hidden'!L87)</f>
        <v>0</v>
      </c>
      <c r="L86" s="25">
        <f>IF('Indicator Date hidden'!M87="x","x",$L$2-'Indicator Date hidden'!M87)</f>
        <v>0</v>
      </c>
      <c r="M86" s="25">
        <f>IF('Indicator Date hidden'!N87="x","x",$M$2-'Indicator Date hidden'!N87)</f>
        <v>0</v>
      </c>
      <c r="N86" s="25">
        <f>IF('Indicator Date hidden'!O87="x","x",$N$2-'Indicator Date hidden'!O87)</f>
        <v>0</v>
      </c>
      <c r="O86" s="25">
        <f>IF('Indicator Date hidden'!P87="x","x",$O$2-'Indicator Date hidden'!P87)</f>
        <v>0</v>
      </c>
      <c r="P86" s="25">
        <f>IF('Indicator Date hidden'!Q87="x","x",$P$2-'Indicator Date hidden'!Q87)</f>
        <v>0</v>
      </c>
      <c r="Q86" s="25">
        <f>IF('Indicator Date hidden'!R87="x","x",$Q$2-'Indicator Date hidden'!R87)</f>
        <v>2</v>
      </c>
      <c r="R86" s="25">
        <f>IF('Indicator Date hidden'!S87="x","x",$R$2-'Indicator Date hidden'!S87)</f>
        <v>0</v>
      </c>
      <c r="S86" s="25">
        <f>IF('Indicator Date hidden'!T87="x","x",$S$2-'Indicator Date hidden'!T87)</f>
        <v>0</v>
      </c>
      <c r="T86" s="25">
        <f>IF('Indicator Date hidden'!U87="x","x",$T$2-'Indicator Date hidden'!U87)</f>
        <v>0</v>
      </c>
      <c r="U86" s="25">
        <f>IF('Indicator Date hidden'!V87="x","x",$U$2-'Indicator Date hidden'!V87)</f>
        <v>0</v>
      </c>
      <c r="V86" s="25">
        <f>IF('Indicator Date hidden'!W87="x","x",$V$2-'Indicator Date hidden'!W87)</f>
        <v>0</v>
      </c>
      <c r="W86" s="25">
        <f>IF('Indicator Date hidden'!X87="x","x",$W$2-'Indicator Date hidden'!X87)</f>
        <v>2</v>
      </c>
      <c r="X86" s="25">
        <f>IF('Indicator Date hidden'!Y87="x","x",$X$2-'Indicator Date hidden'!Y87)</f>
        <v>4</v>
      </c>
      <c r="Y86" s="25">
        <f>IF('Indicator Date hidden'!Z87="x","x",$Y$2-'Indicator Date hidden'!Z87)</f>
        <v>0</v>
      </c>
      <c r="Z86" s="25">
        <f>IF('Indicator Date hidden'!AA87="x","x",$Z$2-'Indicator Date hidden'!AA87)</f>
        <v>0</v>
      </c>
      <c r="AA86" s="25" t="str">
        <f>IF('Indicator Date hidden'!AB87="x","x",$AA$2-'Indicator Date hidden'!AB87)</f>
        <v>x</v>
      </c>
      <c r="AB86" s="25">
        <f>IF('Indicator Date hidden'!AC87="x","x",$AB$2-'Indicator Date hidden'!AC87)</f>
        <v>0</v>
      </c>
      <c r="AC86" s="25">
        <f>IF('Indicator Date hidden'!AD87="x","x",$AC$2-'Indicator Date hidden'!AD87)</f>
        <v>0</v>
      </c>
      <c r="AD86" s="25" t="str">
        <f>IF('Indicator Date hidden'!AE87="x","x",$AD$2-'Indicator Date hidden'!AE87)</f>
        <v>x</v>
      </c>
      <c r="AE86" s="25">
        <f>IF('Indicator Date hidden'!AF87="x","x",$AE$2-'Indicator Date hidden'!AF87)</f>
        <v>0</v>
      </c>
      <c r="AF86" s="25">
        <f>IF('Indicator Date hidden'!AG87="x","x",$AF$2-'Indicator Date hidden'!AG87)</f>
        <v>3</v>
      </c>
      <c r="AG86" s="25">
        <f>IF('Indicator Date hidden'!AH87="x","x",$AG$2-'Indicator Date hidden'!AH87)</f>
        <v>0</v>
      </c>
      <c r="AH86" s="25">
        <f>IF('Indicator Date hidden'!AI87="x","x",$AH$2-'Indicator Date hidden'!AI87)</f>
        <v>0</v>
      </c>
      <c r="AI86" s="25">
        <f>IF('Indicator Date hidden'!AJ87="x","x",$AI$2-'Indicator Date hidden'!AJ87)</f>
        <v>0</v>
      </c>
      <c r="AJ86" s="25" t="str">
        <f>IF('Indicator Date hidden'!AK87="x","x",$AJ$2-'Indicator Date hidden'!AK87)</f>
        <v>x</v>
      </c>
      <c r="AK86" s="25">
        <f>IF('Indicator Date hidden'!AL87="x","x",$AK$2-'Indicator Date hidden'!AL87)</f>
        <v>0</v>
      </c>
      <c r="AL86" s="25">
        <f>IF('Indicator Date hidden'!AM87="x","x",$AL$2-'Indicator Date hidden'!AM87)</f>
        <v>0</v>
      </c>
      <c r="AM86" s="25">
        <f>IF('Indicator Date hidden'!AN87="x","x",$AM$2-'Indicator Date hidden'!AN87)</f>
        <v>0</v>
      </c>
      <c r="AN86" s="25">
        <f>IF('Indicator Date hidden'!AO87="x","x",$AN$2-'Indicator Date hidden'!AO87)</f>
        <v>0</v>
      </c>
      <c r="AO86" s="25">
        <f>IF('Indicator Date hidden'!AP87="x","x",$AO$2-'Indicator Date hidden'!AP87)</f>
        <v>0</v>
      </c>
      <c r="AP86" s="25">
        <f>IF('Indicator Date hidden'!AQ87="x","x",$AP$2-'Indicator Date hidden'!AQ87)</f>
        <v>0</v>
      </c>
      <c r="AQ86" s="25">
        <f>IF('Indicator Date hidden'!AR87="x","x",$AQ$2-'Indicator Date hidden'!AR87)</f>
        <v>4</v>
      </c>
      <c r="AR86" s="25">
        <f>IF('Indicator Date hidden'!AS87="x","x",$AR$2-'Indicator Date hidden'!AS87)</f>
        <v>0</v>
      </c>
      <c r="AS86" s="25">
        <f>IF('Indicator Date hidden'!AT87="x","x",$AS$2-'Indicator Date hidden'!AT87)</f>
        <v>0</v>
      </c>
      <c r="AT86" s="25">
        <f>IF('Indicator Date hidden'!AU87="x","x",$AT$2-'Indicator Date hidden'!AU87)</f>
        <v>0</v>
      </c>
      <c r="AU86" s="25">
        <f>IF('Indicator Date hidden'!AV87="x","x",$AU$2-'Indicator Date hidden'!AV87)</f>
        <v>2</v>
      </c>
      <c r="AV86" s="25">
        <f>IF('Indicator Date hidden'!AW87="x","x",$AV$2-'Indicator Date hidden'!AW87)</f>
        <v>0</v>
      </c>
      <c r="AW86" s="25">
        <f>IF('Indicator Date hidden'!AX87="x","x",$AW$2-'Indicator Date hidden'!AX87)</f>
        <v>0</v>
      </c>
      <c r="AX86" s="25">
        <f>IF('Indicator Date hidden'!AY87="x","x",$AX$2-'Indicator Date hidden'!AY87)</f>
        <v>0</v>
      </c>
      <c r="AY86" s="25">
        <f>IF('Indicator Date hidden'!AZ87="x","x",$AY$2-'Indicator Date hidden'!AZ87)</f>
        <v>0</v>
      </c>
      <c r="AZ86" s="25">
        <f>IF('Indicator Date hidden'!BA87="x","x",$AZ$2-'Indicator Date hidden'!BA87)</f>
        <v>0</v>
      </c>
      <c r="BA86">
        <f t="shared" si="10"/>
        <v>17</v>
      </c>
      <c r="BB86" s="26">
        <f t="shared" si="11"/>
        <v>0.35416666666666669</v>
      </c>
      <c r="BC86">
        <f t="shared" si="12"/>
        <v>6</v>
      </c>
      <c r="BD86" s="26">
        <f t="shared" si="13"/>
        <v>0.98930917254864714</v>
      </c>
      <c r="BE86" s="28">
        <f t="shared" si="14"/>
        <v>0</v>
      </c>
    </row>
    <row r="87" spans="1:57" x14ac:dyDescent="0.35">
      <c r="A87" t="s">
        <v>9601</v>
      </c>
      <c r="B87" s="25">
        <f>IF('Indicator Date hidden'!C88="x","x",$B$2-'Indicator Date hidden'!C88)</f>
        <v>0</v>
      </c>
      <c r="C87" s="25">
        <f>IF('Indicator Date hidden'!D88="x","x",$C$2-'Indicator Date hidden'!D88)</f>
        <v>0</v>
      </c>
      <c r="D87" s="25">
        <f>IF('Indicator Date hidden'!E88="x","x",$D$2-'Indicator Date hidden'!E88)</f>
        <v>0</v>
      </c>
      <c r="E87" s="25">
        <f>IF('Indicator Date hidden'!F88="x","x",$E$2-'Indicator Date hidden'!F88)</f>
        <v>0</v>
      </c>
      <c r="F87" s="25">
        <f>IF('Indicator Date hidden'!G88="x","x",$F$2-'Indicator Date hidden'!G88)</f>
        <v>0</v>
      </c>
      <c r="G87" s="25">
        <f>IF('Indicator Date hidden'!H88="x","x",$G$2-'Indicator Date hidden'!H88)</f>
        <v>0</v>
      </c>
      <c r="H87" s="25">
        <f>IF('Indicator Date hidden'!I88="x","x",$H$2-'Indicator Date hidden'!I88)</f>
        <v>0</v>
      </c>
      <c r="I87" s="25">
        <f>IF('Indicator Date hidden'!J88="x","x",$I$2-'Indicator Date hidden'!J88)</f>
        <v>0</v>
      </c>
      <c r="J87" s="25">
        <f>IF('Indicator Date hidden'!K88="x","x",$J$2-'Indicator Date hidden'!K88)</f>
        <v>0</v>
      </c>
      <c r="K87" s="25">
        <f>IF('Indicator Date hidden'!L88="x","x",$K$2-'Indicator Date hidden'!L88)</f>
        <v>0</v>
      </c>
      <c r="L87" s="25">
        <f>IF('Indicator Date hidden'!M88="x","x",$L$2-'Indicator Date hidden'!M88)</f>
        <v>0</v>
      </c>
      <c r="M87" s="25">
        <f>IF('Indicator Date hidden'!N88="x","x",$M$2-'Indicator Date hidden'!N88)</f>
        <v>0</v>
      </c>
      <c r="N87" s="25">
        <f>IF('Indicator Date hidden'!O88="x","x",$N$2-'Indicator Date hidden'!O88)</f>
        <v>0</v>
      </c>
      <c r="O87" s="25">
        <f>IF('Indicator Date hidden'!P88="x","x",$O$2-'Indicator Date hidden'!P88)</f>
        <v>0</v>
      </c>
      <c r="P87" s="25">
        <f>IF('Indicator Date hidden'!Q88="x","x",$P$2-'Indicator Date hidden'!Q88)</f>
        <v>0</v>
      </c>
      <c r="Q87" s="25">
        <f>IF('Indicator Date hidden'!R88="x","x",$Q$2-'Indicator Date hidden'!R88)</f>
        <v>3</v>
      </c>
      <c r="R87" s="25">
        <f>IF('Indicator Date hidden'!S88="x","x",$R$2-'Indicator Date hidden'!S88)</f>
        <v>0</v>
      </c>
      <c r="S87" s="25">
        <f>IF('Indicator Date hidden'!T88="x","x",$S$2-'Indicator Date hidden'!T88)</f>
        <v>0</v>
      </c>
      <c r="T87" s="25">
        <f>IF('Indicator Date hidden'!U88="x","x",$T$2-'Indicator Date hidden'!U88)</f>
        <v>0</v>
      </c>
      <c r="U87" s="25">
        <f>IF('Indicator Date hidden'!V88="x","x",$U$2-'Indicator Date hidden'!V88)</f>
        <v>0</v>
      </c>
      <c r="V87" s="25">
        <f>IF('Indicator Date hidden'!W88="x","x",$V$2-'Indicator Date hidden'!W88)</f>
        <v>0</v>
      </c>
      <c r="W87" s="25">
        <f>IF('Indicator Date hidden'!X88="x","x",$W$2-'Indicator Date hidden'!X88)</f>
        <v>4</v>
      </c>
      <c r="X87" s="25">
        <f>IF('Indicator Date hidden'!Y88="x","x",$X$2-'Indicator Date hidden'!Y88)</f>
        <v>1</v>
      </c>
      <c r="Y87" s="25">
        <f>IF('Indicator Date hidden'!Z88="x","x",$Y$2-'Indicator Date hidden'!Z88)</f>
        <v>0</v>
      </c>
      <c r="Z87" s="25">
        <f>IF('Indicator Date hidden'!AA88="x","x",$Z$2-'Indicator Date hidden'!AA88)</f>
        <v>0</v>
      </c>
      <c r="AA87" s="25">
        <f>IF('Indicator Date hidden'!AB88="x","x",$AA$2-'Indicator Date hidden'!AB88)</f>
        <v>0</v>
      </c>
      <c r="AB87" s="25">
        <f>IF('Indicator Date hidden'!AC88="x","x",$AB$2-'Indicator Date hidden'!AC88)</f>
        <v>0</v>
      </c>
      <c r="AC87" s="25">
        <f>IF('Indicator Date hidden'!AD88="x","x",$AC$2-'Indicator Date hidden'!AD88)</f>
        <v>0</v>
      </c>
      <c r="AD87" s="25" t="str">
        <f>IF('Indicator Date hidden'!AE88="x","x",$AD$2-'Indicator Date hidden'!AE88)</f>
        <v>x</v>
      </c>
      <c r="AE87" s="25">
        <f>IF('Indicator Date hidden'!AF88="x","x",$AE$2-'Indicator Date hidden'!AF88)</f>
        <v>0</v>
      </c>
      <c r="AF87" s="25">
        <f>IF('Indicator Date hidden'!AG88="x","x",$AF$2-'Indicator Date hidden'!AG88)</f>
        <v>0</v>
      </c>
      <c r="AG87" s="25">
        <f>IF('Indicator Date hidden'!AH88="x","x",$AG$2-'Indicator Date hidden'!AH88)</f>
        <v>0</v>
      </c>
      <c r="AH87" s="25">
        <f>IF('Indicator Date hidden'!AI88="x","x",$AH$2-'Indicator Date hidden'!AI88)</f>
        <v>0</v>
      </c>
      <c r="AI87" s="25">
        <f>IF('Indicator Date hidden'!AJ88="x","x",$AI$2-'Indicator Date hidden'!AJ88)</f>
        <v>0</v>
      </c>
      <c r="AJ87" s="25" t="str">
        <f>IF('Indicator Date hidden'!AK88="x","x",$AJ$2-'Indicator Date hidden'!AK88)</f>
        <v>x</v>
      </c>
      <c r="AK87" s="25">
        <f>IF('Indicator Date hidden'!AL88="x","x",$AK$2-'Indicator Date hidden'!AL88)</f>
        <v>1</v>
      </c>
      <c r="AL87" s="25">
        <f>IF('Indicator Date hidden'!AM88="x","x",$AL$2-'Indicator Date hidden'!AM88)</f>
        <v>0</v>
      </c>
      <c r="AM87" s="25">
        <f>IF('Indicator Date hidden'!AN88="x","x",$AM$2-'Indicator Date hidden'!AN88)</f>
        <v>0</v>
      </c>
      <c r="AN87" s="25">
        <f>IF('Indicator Date hidden'!AO88="x","x",$AN$2-'Indicator Date hidden'!AO88)</f>
        <v>0</v>
      </c>
      <c r="AO87" s="25" t="str">
        <f>IF('Indicator Date hidden'!AP88="x","x",$AO$2-'Indicator Date hidden'!AP88)</f>
        <v>x</v>
      </c>
      <c r="AP87" s="25" t="str">
        <f>IF('Indicator Date hidden'!AQ88="x","x",$AP$2-'Indicator Date hidden'!AQ88)</f>
        <v>x</v>
      </c>
      <c r="AQ87" s="25">
        <f>IF('Indicator Date hidden'!AR88="x","x",$AQ$2-'Indicator Date hidden'!AR88)</f>
        <v>4</v>
      </c>
      <c r="AR87" s="25">
        <f>IF('Indicator Date hidden'!AS88="x","x",$AR$2-'Indicator Date hidden'!AS88)</f>
        <v>0</v>
      </c>
      <c r="AS87" s="25">
        <f>IF('Indicator Date hidden'!AT88="x","x",$AS$2-'Indicator Date hidden'!AT88)</f>
        <v>0</v>
      </c>
      <c r="AT87" s="25">
        <f>IF('Indicator Date hidden'!AU88="x","x",$AT$2-'Indicator Date hidden'!AU88)</f>
        <v>0</v>
      </c>
      <c r="AU87" s="25">
        <f>IF('Indicator Date hidden'!AV88="x","x",$AU$2-'Indicator Date hidden'!AV88)</f>
        <v>5</v>
      </c>
      <c r="AV87" s="25">
        <f>IF('Indicator Date hidden'!AW88="x","x",$AV$2-'Indicator Date hidden'!AW88)</f>
        <v>0</v>
      </c>
      <c r="AW87" s="25">
        <f>IF('Indicator Date hidden'!AX88="x","x",$AW$2-'Indicator Date hidden'!AX88)</f>
        <v>0</v>
      </c>
      <c r="AX87" s="25">
        <f>IF('Indicator Date hidden'!AY88="x","x",$AX$2-'Indicator Date hidden'!AY88)</f>
        <v>0</v>
      </c>
      <c r="AY87" s="25">
        <f>IF('Indicator Date hidden'!AZ88="x","x",$AY$2-'Indicator Date hidden'!AZ88)</f>
        <v>0</v>
      </c>
      <c r="AZ87" s="25">
        <f>IF('Indicator Date hidden'!BA88="x","x",$AZ$2-'Indicator Date hidden'!BA88)</f>
        <v>0</v>
      </c>
      <c r="BA87">
        <f t="shared" si="10"/>
        <v>18</v>
      </c>
      <c r="BB87" s="26">
        <f t="shared" si="11"/>
        <v>0.38297872340425532</v>
      </c>
      <c r="BC87">
        <f t="shared" si="12"/>
        <v>6</v>
      </c>
      <c r="BD87" s="26">
        <f t="shared" si="13"/>
        <v>1.1402349793169586</v>
      </c>
      <c r="BE87" s="28">
        <f t="shared" si="14"/>
        <v>0</v>
      </c>
    </row>
    <row r="88" spans="1:57" x14ac:dyDescent="0.35">
      <c r="A88" t="s">
        <v>9602</v>
      </c>
      <c r="B88" s="25">
        <f>IF('Indicator Date hidden'!C89="x","x",$B$2-'Indicator Date hidden'!C89)</f>
        <v>0</v>
      </c>
      <c r="C88" s="25">
        <f>IF('Indicator Date hidden'!D89="x","x",$C$2-'Indicator Date hidden'!D89)</f>
        <v>0</v>
      </c>
      <c r="D88" s="25">
        <f>IF('Indicator Date hidden'!E89="x","x",$D$2-'Indicator Date hidden'!E89)</f>
        <v>0</v>
      </c>
      <c r="E88" s="25">
        <f>IF('Indicator Date hidden'!F89="x","x",$E$2-'Indicator Date hidden'!F89)</f>
        <v>0</v>
      </c>
      <c r="F88" s="25">
        <f>IF('Indicator Date hidden'!G89="x","x",$F$2-'Indicator Date hidden'!G89)</f>
        <v>0</v>
      </c>
      <c r="G88" s="25">
        <f>IF('Indicator Date hidden'!H89="x","x",$G$2-'Indicator Date hidden'!H89)</f>
        <v>0</v>
      </c>
      <c r="H88" s="25">
        <f>IF('Indicator Date hidden'!I89="x","x",$H$2-'Indicator Date hidden'!I89)</f>
        <v>0</v>
      </c>
      <c r="I88" s="25">
        <f>IF('Indicator Date hidden'!J89="x","x",$I$2-'Indicator Date hidden'!J89)</f>
        <v>0</v>
      </c>
      <c r="J88" s="25">
        <f>IF('Indicator Date hidden'!K89="x","x",$J$2-'Indicator Date hidden'!K89)</f>
        <v>0</v>
      </c>
      <c r="K88" s="25">
        <f>IF('Indicator Date hidden'!L89="x","x",$K$2-'Indicator Date hidden'!L89)</f>
        <v>0</v>
      </c>
      <c r="L88" s="25">
        <f>IF('Indicator Date hidden'!M89="x","x",$L$2-'Indicator Date hidden'!M89)</f>
        <v>0</v>
      </c>
      <c r="M88" s="25">
        <f>IF('Indicator Date hidden'!N89="x","x",$M$2-'Indicator Date hidden'!N89)</f>
        <v>0</v>
      </c>
      <c r="N88" s="25">
        <f>IF('Indicator Date hidden'!O89="x","x",$N$2-'Indicator Date hidden'!O89)</f>
        <v>0</v>
      </c>
      <c r="O88" s="25">
        <f>IF('Indicator Date hidden'!P89="x","x",$O$2-'Indicator Date hidden'!P89)</f>
        <v>0</v>
      </c>
      <c r="P88" s="25">
        <f>IF('Indicator Date hidden'!Q89="x","x",$P$2-'Indicator Date hidden'!Q89)</f>
        <v>0</v>
      </c>
      <c r="Q88" s="25">
        <f>IF('Indicator Date hidden'!R89="x","x",$Q$2-'Indicator Date hidden'!R89)</f>
        <v>5</v>
      </c>
      <c r="R88" s="25">
        <f>IF('Indicator Date hidden'!S89="x","x",$R$2-'Indicator Date hidden'!S89)</f>
        <v>0</v>
      </c>
      <c r="S88" s="25">
        <f>IF('Indicator Date hidden'!T89="x","x",$S$2-'Indicator Date hidden'!T89)</f>
        <v>0</v>
      </c>
      <c r="T88" s="25">
        <f>IF('Indicator Date hidden'!U89="x","x",$T$2-'Indicator Date hidden'!U89)</f>
        <v>0</v>
      </c>
      <c r="U88" s="25">
        <f>IF('Indicator Date hidden'!V89="x","x",$U$2-'Indicator Date hidden'!V89)</f>
        <v>0</v>
      </c>
      <c r="V88" s="25">
        <f>IF('Indicator Date hidden'!W89="x","x",$V$2-'Indicator Date hidden'!W89)</f>
        <v>0</v>
      </c>
      <c r="W88" s="25">
        <f>IF('Indicator Date hidden'!X89="x","x",$W$2-'Indicator Date hidden'!X89)</f>
        <v>0</v>
      </c>
      <c r="X88" s="25">
        <f>IF('Indicator Date hidden'!Y89="x","x",$X$2-'Indicator Date hidden'!Y89)</f>
        <v>1</v>
      </c>
      <c r="Y88" s="25">
        <f>IF('Indicator Date hidden'!Z89="x","x",$Y$2-'Indicator Date hidden'!Z89)</f>
        <v>0</v>
      </c>
      <c r="Z88" s="25">
        <f>IF('Indicator Date hidden'!AA89="x","x",$Z$2-'Indicator Date hidden'!AA89)</f>
        <v>0</v>
      </c>
      <c r="AA88" s="25">
        <f>IF('Indicator Date hidden'!AB89="x","x",$AA$2-'Indicator Date hidden'!AB89)</f>
        <v>0</v>
      </c>
      <c r="AB88" s="25">
        <f>IF('Indicator Date hidden'!AC89="x","x",$AB$2-'Indicator Date hidden'!AC89)</f>
        <v>0</v>
      </c>
      <c r="AC88" s="25">
        <f>IF('Indicator Date hidden'!AD89="x","x",$AC$2-'Indicator Date hidden'!AD89)</f>
        <v>0</v>
      </c>
      <c r="AD88" s="25">
        <f>IF('Indicator Date hidden'!AE89="x","x",$AD$2-'Indicator Date hidden'!AE89)</f>
        <v>0</v>
      </c>
      <c r="AE88" s="25">
        <f>IF('Indicator Date hidden'!AF89="x","x",$AE$2-'Indicator Date hidden'!AF89)</f>
        <v>0</v>
      </c>
      <c r="AF88" s="25">
        <f>IF('Indicator Date hidden'!AG89="x","x",$AF$2-'Indicator Date hidden'!AG89)</f>
        <v>8</v>
      </c>
      <c r="AG88" s="25">
        <f>IF('Indicator Date hidden'!AH89="x","x",$AG$2-'Indicator Date hidden'!AH89)</f>
        <v>0</v>
      </c>
      <c r="AH88" s="25">
        <f>IF('Indicator Date hidden'!AI89="x","x",$AH$2-'Indicator Date hidden'!AI89)</f>
        <v>0</v>
      </c>
      <c r="AI88" s="25">
        <f>IF('Indicator Date hidden'!AJ89="x","x",$AI$2-'Indicator Date hidden'!AJ89)</f>
        <v>0</v>
      </c>
      <c r="AJ88" s="25">
        <f>IF('Indicator Date hidden'!AK89="x","x",$AJ$2-'Indicator Date hidden'!AK89)</f>
        <v>1</v>
      </c>
      <c r="AK88" s="25">
        <f>IF('Indicator Date hidden'!AL89="x","x",$AK$2-'Indicator Date hidden'!AL89)</f>
        <v>0</v>
      </c>
      <c r="AL88" s="25">
        <f>IF('Indicator Date hidden'!AM89="x","x",$AL$2-'Indicator Date hidden'!AM89)</f>
        <v>0</v>
      </c>
      <c r="AM88" s="25">
        <f>IF('Indicator Date hidden'!AN89="x","x",$AM$2-'Indicator Date hidden'!AN89)</f>
        <v>0</v>
      </c>
      <c r="AN88" s="25">
        <f>IF('Indicator Date hidden'!AO89="x","x",$AN$2-'Indicator Date hidden'!AO89)</f>
        <v>0</v>
      </c>
      <c r="AO88" s="25">
        <f>IF('Indicator Date hidden'!AP89="x","x",$AO$2-'Indicator Date hidden'!AP89)</f>
        <v>1</v>
      </c>
      <c r="AP88" s="25">
        <f>IF('Indicator Date hidden'!AQ89="x","x",$AP$2-'Indicator Date hidden'!AQ89)</f>
        <v>0</v>
      </c>
      <c r="AQ88" s="25">
        <f>IF('Indicator Date hidden'!AR89="x","x",$AQ$2-'Indicator Date hidden'!AR89)</f>
        <v>0</v>
      </c>
      <c r="AR88" s="25">
        <f>IF('Indicator Date hidden'!AS89="x","x",$AR$2-'Indicator Date hidden'!AS89)</f>
        <v>0</v>
      </c>
      <c r="AS88" s="25">
        <f>IF('Indicator Date hidden'!AT89="x","x",$AS$2-'Indicator Date hidden'!AT89)</f>
        <v>0</v>
      </c>
      <c r="AT88" s="25">
        <f>IF('Indicator Date hidden'!AU89="x","x",$AT$2-'Indicator Date hidden'!AU89)</f>
        <v>0</v>
      </c>
      <c r="AU88" s="25">
        <f>IF('Indicator Date hidden'!AV89="x","x",$AU$2-'Indicator Date hidden'!AV89)</f>
        <v>7</v>
      </c>
      <c r="AV88" s="25">
        <f>IF('Indicator Date hidden'!AW89="x","x",$AV$2-'Indicator Date hidden'!AW89)</f>
        <v>0</v>
      </c>
      <c r="AW88" s="25">
        <f>IF('Indicator Date hidden'!AX89="x","x",$AW$2-'Indicator Date hidden'!AX89)</f>
        <v>0</v>
      </c>
      <c r="AX88" s="25">
        <f>IF('Indicator Date hidden'!AY89="x","x",$AX$2-'Indicator Date hidden'!AY89)</f>
        <v>0</v>
      </c>
      <c r="AY88" s="25">
        <f>IF('Indicator Date hidden'!AZ89="x","x",$AY$2-'Indicator Date hidden'!AZ89)</f>
        <v>0</v>
      </c>
      <c r="AZ88" s="25">
        <f>IF('Indicator Date hidden'!BA89="x","x",$AZ$2-'Indicator Date hidden'!BA89)</f>
        <v>0</v>
      </c>
      <c r="BA88">
        <f t="shared" si="10"/>
        <v>23</v>
      </c>
      <c r="BB88" s="26">
        <f t="shared" si="11"/>
        <v>0.45098039215686275</v>
      </c>
      <c r="BC88">
        <f t="shared" si="12"/>
        <v>6</v>
      </c>
      <c r="BD88" s="26">
        <f t="shared" si="13"/>
        <v>1.6004132492087735</v>
      </c>
      <c r="BE88" s="28">
        <f t="shared" si="14"/>
        <v>0</v>
      </c>
    </row>
    <row r="89" spans="1:57" x14ac:dyDescent="0.35">
      <c r="A89" t="s">
        <v>9608</v>
      </c>
      <c r="B89" s="25">
        <f>IF('Indicator Date hidden'!C90="x","x",$B$2-'Indicator Date hidden'!C90)</f>
        <v>0</v>
      </c>
      <c r="C89" s="25">
        <f>IF('Indicator Date hidden'!D90="x","x",$C$2-'Indicator Date hidden'!D90)</f>
        <v>0</v>
      </c>
      <c r="D89" s="25">
        <f>IF('Indicator Date hidden'!E90="x","x",$D$2-'Indicator Date hidden'!E90)</f>
        <v>0</v>
      </c>
      <c r="E89" s="25">
        <f>IF('Indicator Date hidden'!F90="x","x",$E$2-'Indicator Date hidden'!F90)</f>
        <v>0</v>
      </c>
      <c r="F89" s="25">
        <f>IF('Indicator Date hidden'!G90="x","x",$F$2-'Indicator Date hidden'!G90)</f>
        <v>0</v>
      </c>
      <c r="G89" s="25">
        <f>IF('Indicator Date hidden'!H90="x","x",$G$2-'Indicator Date hidden'!H90)</f>
        <v>0</v>
      </c>
      <c r="H89" s="25">
        <f>IF('Indicator Date hidden'!I90="x","x",$H$2-'Indicator Date hidden'!I90)</f>
        <v>0</v>
      </c>
      <c r="I89" s="25">
        <f>IF('Indicator Date hidden'!J90="x","x",$I$2-'Indicator Date hidden'!J90)</f>
        <v>0</v>
      </c>
      <c r="J89" s="25">
        <f>IF('Indicator Date hidden'!K90="x","x",$J$2-'Indicator Date hidden'!K90)</f>
        <v>0</v>
      </c>
      <c r="K89" s="25">
        <f>IF('Indicator Date hidden'!L90="x","x",$K$2-'Indicator Date hidden'!L90)</f>
        <v>0</v>
      </c>
      <c r="L89" s="25">
        <f>IF('Indicator Date hidden'!M90="x","x",$L$2-'Indicator Date hidden'!M90)</f>
        <v>0</v>
      </c>
      <c r="M89" s="25">
        <f>IF('Indicator Date hidden'!N90="x","x",$M$2-'Indicator Date hidden'!N90)</f>
        <v>0</v>
      </c>
      <c r="N89" s="25">
        <f>IF('Indicator Date hidden'!O90="x","x",$N$2-'Indicator Date hidden'!O90)</f>
        <v>0</v>
      </c>
      <c r="O89" s="25">
        <f>IF('Indicator Date hidden'!P90="x","x",$O$2-'Indicator Date hidden'!P90)</f>
        <v>0</v>
      </c>
      <c r="P89" s="25">
        <f>IF('Indicator Date hidden'!Q90="x","x",$P$2-'Indicator Date hidden'!Q90)</f>
        <v>0</v>
      </c>
      <c r="Q89" s="25" t="str">
        <f>IF('Indicator Date hidden'!R90="x","x",$Q$2-'Indicator Date hidden'!R90)</f>
        <v>x</v>
      </c>
      <c r="R89" s="25">
        <f>IF('Indicator Date hidden'!S90="x","x",$R$2-'Indicator Date hidden'!S90)</f>
        <v>0</v>
      </c>
      <c r="S89" s="25">
        <f>IF('Indicator Date hidden'!T90="x","x",$S$2-'Indicator Date hidden'!T90)</f>
        <v>0</v>
      </c>
      <c r="T89" s="25">
        <f>IF('Indicator Date hidden'!U90="x","x",$T$2-'Indicator Date hidden'!U90)</f>
        <v>0</v>
      </c>
      <c r="U89" s="25">
        <f>IF('Indicator Date hidden'!V90="x","x",$U$2-'Indicator Date hidden'!V90)</f>
        <v>0</v>
      </c>
      <c r="V89" s="25">
        <f>IF('Indicator Date hidden'!W90="x","x",$V$2-'Indicator Date hidden'!W90)</f>
        <v>0</v>
      </c>
      <c r="W89" s="25">
        <f>IF('Indicator Date hidden'!X90="x","x",$W$2-'Indicator Date hidden'!X90)</f>
        <v>5</v>
      </c>
      <c r="X89" s="25">
        <f>IF('Indicator Date hidden'!Y90="x","x",$X$2-'Indicator Date hidden'!Y90)</f>
        <v>4</v>
      </c>
      <c r="Y89" s="25">
        <f>IF('Indicator Date hidden'!Z90="x","x",$Y$2-'Indicator Date hidden'!Z90)</f>
        <v>0</v>
      </c>
      <c r="Z89" s="25">
        <f>IF('Indicator Date hidden'!AA90="x","x",$Z$2-'Indicator Date hidden'!AA90)</f>
        <v>0</v>
      </c>
      <c r="AA89" s="25" t="str">
        <f>IF('Indicator Date hidden'!AB90="x","x",$AA$2-'Indicator Date hidden'!AB90)</f>
        <v>x</v>
      </c>
      <c r="AB89" s="25">
        <f>IF('Indicator Date hidden'!AC90="x","x",$AB$2-'Indicator Date hidden'!AC90)</f>
        <v>0</v>
      </c>
      <c r="AC89" s="25">
        <f>IF('Indicator Date hidden'!AD90="x","x",$AC$2-'Indicator Date hidden'!AD90)</f>
        <v>0</v>
      </c>
      <c r="AD89" s="25" t="str">
        <f>IF('Indicator Date hidden'!AE90="x","x",$AD$2-'Indicator Date hidden'!AE90)</f>
        <v>x</v>
      </c>
      <c r="AE89" s="25" t="str">
        <f>IF('Indicator Date hidden'!AF90="x","x",$AE$2-'Indicator Date hidden'!AF90)</f>
        <v>x</v>
      </c>
      <c r="AF89" s="25">
        <f>IF('Indicator Date hidden'!AG90="x","x",$AF$2-'Indicator Date hidden'!AG90)</f>
        <v>7</v>
      </c>
      <c r="AG89" s="25">
        <f>IF('Indicator Date hidden'!AH90="x","x",$AG$2-'Indicator Date hidden'!AH90)</f>
        <v>0</v>
      </c>
      <c r="AH89" s="25">
        <f>IF('Indicator Date hidden'!AI90="x","x",$AH$2-'Indicator Date hidden'!AI90)</f>
        <v>0</v>
      </c>
      <c r="AI89" s="25">
        <f>IF('Indicator Date hidden'!AJ90="x","x",$AI$2-'Indicator Date hidden'!AJ90)</f>
        <v>0</v>
      </c>
      <c r="AJ89" s="25" t="str">
        <f>IF('Indicator Date hidden'!AK90="x","x",$AJ$2-'Indicator Date hidden'!AK90)</f>
        <v>x</v>
      </c>
      <c r="AK89" s="25" t="str">
        <f>IF('Indicator Date hidden'!AL90="x","x",$AK$2-'Indicator Date hidden'!AL90)</f>
        <v>x</v>
      </c>
      <c r="AL89" s="25">
        <f>IF('Indicator Date hidden'!AM90="x","x",$AL$2-'Indicator Date hidden'!AM90)</f>
        <v>0</v>
      </c>
      <c r="AM89" s="25">
        <f>IF('Indicator Date hidden'!AN90="x","x",$AM$2-'Indicator Date hidden'!AN90)</f>
        <v>0</v>
      </c>
      <c r="AN89" s="25">
        <f>IF('Indicator Date hidden'!AO90="x","x",$AN$2-'Indicator Date hidden'!AO90)</f>
        <v>0</v>
      </c>
      <c r="AO89" s="25" t="str">
        <f>IF('Indicator Date hidden'!AP90="x","x",$AO$2-'Indicator Date hidden'!AP90)</f>
        <v>x</v>
      </c>
      <c r="AP89" s="25" t="str">
        <f>IF('Indicator Date hidden'!AQ90="x","x",$AP$2-'Indicator Date hidden'!AQ90)</f>
        <v>x</v>
      </c>
      <c r="AQ89" s="25" t="str">
        <f>IF('Indicator Date hidden'!AR90="x","x",$AQ$2-'Indicator Date hidden'!AR90)</f>
        <v>x</v>
      </c>
      <c r="AR89" s="25">
        <f>IF('Indicator Date hidden'!AS90="x","x",$AR$2-'Indicator Date hidden'!AS90)</f>
        <v>0</v>
      </c>
      <c r="AS89" s="25" t="str">
        <f>IF('Indicator Date hidden'!AT90="x","x",$AS$2-'Indicator Date hidden'!AT90)</f>
        <v>x</v>
      </c>
      <c r="AT89" s="25">
        <f>IF('Indicator Date hidden'!AU90="x","x",$AT$2-'Indicator Date hidden'!AU90)</f>
        <v>0</v>
      </c>
      <c r="AU89" s="25" t="str">
        <f>IF('Indicator Date hidden'!AV90="x","x",$AU$2-'Indicator Date hidden'!AV90)</f>
        <v>x</v>
      </c>
      <c r="AV89" s="25">
        <f>IF('Indicator Date hidden'!AW90="x","x",$AV$2-'Indicator Date hidden'!AW90)</f>
        <v>0</v>
      </c>
      <c r="AW89" s="25">
        <f>IF('Indicator Date hidden'!AX90="x","x",$AW$2-'Indicator Date hidden'!AX90)</f>
        <v>0</v>
      </c>
      <c r="AX89" s="25">
        <f>IF('Indicator Date hidden'!AY90="x","x",$AX$2-'Indicator Date hidden'!AY90)</f>
        <v>0</v>
      </c>
      <c r="AY89" s="25">
        <f>IF('Indicator Date hidden'!AZ90="x","x",$AY$2-'Indicator Date hidden'!AZ90)</f>
        <v>0</v>
      </c>
      <c r="AZ89" s="25">
        <f>IF('Indicator Date hidden'!BA90="x","x",$AZ$2-'Indicator Date hidden'!BA90)</f>
        <v>0</v>
      </c>
      <c r="BA89">
        <f t="shared" si="10"/>
        <v>16</v>
      </c>
      <c r="BB89" s="26">
        <f t="shared" si="11"/>
        <v>0.4</v>
      </c>
      <c r="BC89">
        <f t="shared" si="12"/>
        <v>3</v>
      </c>
      <c r="BD89" s="26">
        <f t="shared" si="13"/>
        <v>1.4456832294800961</v>
      </c>
      <c r="BE89" s="28">
        <f t="shared" si="14"/>
        <v>0</v>
      </c>
    </row>
    <row r="90" spans="1:57" x14ac:dyDescent="0.35">
      <c r="A90" t="s">
        <v>9690</v>
      </c>
      <c r="B90" s="25">
        <f>IF('Indicator Date hidden'!C91="x","x",$B$2-'Indicator Date hidden'!C91)</f>
        <v>0</v>
      </c>
      <c r="C90" s="25">
        <f>IF('Indicator Date hidden'!D91="x","x",$C$2-'Indicator Date hidden'!D91)</f>
        <v>0</v>
      </c>
      <c r="D90" s="25">
        <f>IF('Indicator Date hidden'!E91="x","x",$D$2-'Indicator Date hidden'!E91)</f>
        <v>0</v>
      </c>
      <c r="E90" s="25">
        <f>IF('Indicator Date hidden'!F91="x","x",$E$2-'Indicator Date hidden'!F91)</f>
        <v>0</v>
      </c>
      <c r="F90" s="25">
        <f>IF('Indicator Date hidden'!G91="x","x",$F$2-'Indicator Date hidden'!G91)</f>
        <v>0</v>
      </c>
      <c r="G90" s="25">
        <f>IF('Indicator Date hidden'!H91="x","x",$G$2-'Indicator Date hidden'!H91)</f>
        <v>0</v>
      </c>
      <c r="H90" s="25">
        <f>IF('Indicator Date hidden'!I91="x","x",$H$2-'Indicator Date hidden'!I91)</f>
        <v>0</v>
      </c>
      <c r="I90" s="25">
        <f>IF('Indicator Date hidden'!J91="x","x",$I$2-'Indicator Date hidden'!J91)</f>
        <v>0</v>
      </c>
      <c r="J90" s="25">
        <f>IF('Indicator Date hidden'!K91="x","x",$J$2-'Indicator Date hidden'!K91)</f>
        <v>0</v>
      </c>
      <c r="K90" s="25">
        <f>IF('Indicator Date hidden'!L91="x","x",$K$2-'Indicator Date hidden'!L91)</f>
        <v>0</v>
      </c>
      <c r="L90" s="25">
        <f>IF('Indicator Date hidden'!M91="x","x",$L$2-'Indicator Date hidden'!M91)</f>
        <v>0</v>
      </c>
      <c r="M90" s="25">
        <f>IF('Indicator Date hidden'!N91="x","x",$M$2-'Indicator Date hidden'!N91)</f>
        <v>0</v>
      </c>
      <c r="N90" s="25">
        <f>IF('Indicator Date hidden'!O91="x","x",$N$2-'Indicator Date hidden'!O91)</f>
        <v>0</v>
      </c>
      <c r="O90" s="25">
        <f>IF('Indicator Date hidden'!P91="x","x",$O$2-'Indicator Date hidden'!P91)</f>
        <v>0</v>
      </c>
      <c r="P90" s="25" t="str">
        <f>IF('Indicator Date hidden'!Q91="x","x",$P$2-'Indicator Date hidden'!Q91)</f>
        <v>x</v>
      </c>
      <c r="Q90" s="25" t="str">
        <f>IF('Indicator Date hidden'!R91="x","x",$Q$2-'Indicator Date hidden'!R91)</f>
        <v>x</v>
      </c>
      <c r="R90" s="25">
        <f>IF('Indicator Date hidden'!S91="x","x",$R$2-'Indicator Date hidden'!S91)</f>
        <v>0</v>
      </c>
      <c r="S90" s="25">
        <f>IF('Indicator Date hidden'!T91="x","x",$S$2-'Indicator Date hidden'!T91)</f>
        <v>0</v>
      </c>
      <c r="T90" s="25">
        <f>IF('Indicator Date hidden'!U91="x","x",$T$2-'Indicator Date hidden'!U91)</f>
        <v>0</v>
      </c>
      <c r="U90" s="25" t="str">
        <f>IF('Indicator Date hidden'!V91="x","x",$U$2-'Indicator Date hidden'!V91)</f>
        <v>x</v>
      </c>
      <c r="V90" s="25">
        <f>IF('Indicator Date hidden'!W91="x","x",$V$2-'Indicator Date hidden'!W91)</f>
        <v>0</v>
      </c>
      <c r="W90" s="25">
        <f>IF('Indicator Date hidden'!X91="x","x",$W$2-'Indicator Date hidden'!X91)</f>
        <v>2</v>
      </c>
      <c r="X90" s="25" t="str">
        <f>IF('Indicator Date hidden'!Y91="x","x",$X$2-'Indicator Date hidden'!Y91)</f>
        <v>x</v>
      </c>
      <c r="Y90" s="25">
        <f>IF('Indicator Date hidden'!Z91="x","x",$Y$2-'Indicator Date hidden'!Z91)</f>
        <v>0</v>
      </c>
      <c r="Z90" s="25">
        <f>IF('Indicator Date hidden'!AA91="x","x",$Z$2-'Indicator Date hidden'!AA91)</f>
        <v>0</v>
      </c>
      <c r="AA90" s="25" t="str">
        <f>IF('Indicator Date hidden'!AB91="x","x",$AA$2-'Indicator Date hidden'!AB91)</f>
        <v>x</v>
      </c>
      <c r="AB90" s="25" t="str">
        <f>IF('Indicator Date hidden'!AC91="x","x",$AB$2-'Indicator Date hidden'!AC91)</f>
        <v>x</v>
      </c>
      <c r="AC90" s="25">
        <f>IF('Indicator Date hidden'!AD91="x","x",$AC$2-'Indicator Date hidden'!AD91)</f>
        <v>0</v>
      </c>
      <c r="AD90" s="25">
        <f>IF('Indicator Date hidden'!AE91="x","x",$AD$2-'Indicator Date hidden'!AE91)</f>
        <v>0</v>
      </c>
      <c r="AE90" s="25" t="str">
        <f>IF('Indicator Date hidden'!AF91="x","x",$AE$2-'Indicator Date hidden'!AF91)</f>
        <v>x</v>
      </c>
      <c r="AF90" s="25" t="str">
        <f>IF('Indicator Date hidden'!AG91="x","x",$AF$2-'Indicator Date hidden'!AG91)</f>
        <v>x</v>
      </c>
      <c r="AG90" s="25">
        <f>IF('Indicator Date hidden'!AH91="x","x",$AG$2-'Indicator Date hidden'!AH91)</f>
        <v>0</v>
      </c>
      <c r="AH90" s="25">
        <f>IF('Indicator Date hidden'!AI91="x","x",$AH$2-'Indicator Date hidden'!AI91)</f>
        <v>0</v>
      </c>
      <c r="AI90" s="25">
        <f>IF('Indicator Date hidden'!AJ91="x","x",$AI$2-'Indicator Date hidden'!AJ91)</f>
        <v>0</v>
      </c>
      <c r="AJ90" s="25" t="str">
        <f>IF('Indicator Date hidden'!AK91="x","x",$AJ$2-'Indicator Date hidden'!AK91)</f>
        <v>x</v>
      </c>
      <c r="AK90" s="25" t="str">
        <f>IF('Indicator Date hidden'!AL91="x","x",$AK$2-'Indicator Date hidden'!AL91)</f>
        <v>x</v>
      </c>
      <c r="AL90" s="25">
        <f>IF('Indicator Date hidden'!AM91="x","x",$AL$2-'Indicator Date hidden'!AM91)</f>
        <v>0</v>
      </c>
      <c r="AM90" s="25">
        <f>IF('Indicator Date hidden'!AN91="x","x",$AM$2-'Indicator Date hidden'!AN91)</f>
        <v>0</v>
      </c>
      <c r="AN90" s="25">
        <f>IF('Indicator Date hidden'!AO91="x","x",$AN$2-'Indicator Date hidden'!AO91)</f>
        <v>0</v>
      </c>
      <c r="AO90" s="25" t="str">
        <f>IF('Indicator Date hidden'!AP91="x","x",$AO$2-'Indicator Date hidden'!AP91)</f>
        <v>x</v>
      </c>
      <c r="AP90" s="25" t="str">
        <f>IF('Indicator Date hidden'!AQ91="x","x",$AP$2-'Indicator Date hidden'!AQ91)</f>
        <v>x</v>
      </c>
      <c r="AQ90" s="25" t="str">
        <f>IF('Indicator Date hidden'!AR91="x","x",$AQ$2-'Indicator Date hidden'!AR91)</f>
        <v>x</v>
      </c>
      <c r="AR90" s="25">
        <f>IF('Indicator Date hidden'!AS91="x","x",$AR$2-'Indicator Date hidden'!AS91)</f>
        <v>0</v>
      </c>
      <c r="AS90" s="25">
        <f>IF('Indicator Date hidden'!AT91="x","x",$AS$2-'Indicator Date hidden'!AT91)</f>
        <v>0</v>
      </c>
      <c r="AT90" s="25">
        <f>IF('Indicator Date hidden'!AU91="x","x",$AT$2-'Indicator Date hidden'!AU91)</f>
        <v>0</v>
      </c>
      <c r="AU90" s="25">
        <f>IF('Indicator Date hidden'!AV91="x","x",$AU$2-'Indicator Date hidden'!AV91)</f>
        <v>6</v>
      </c>
      <c r="AV90" s="25">
        <f>IF('Indicator Date hidden'!AW91="x","x",$AV$2-'Indicator Date hidden'!AW91)</f>
        <v>0</v>
      </c>
      <c r="AW90" s="25">
        <f>IF('Indicator Date hidden'!AX91="x","x",$AW$2-'Indicator Date hidden'!AX91)</f>
        <v>0</v>
      </c>
      <c r="AX90" s="25">
        <f>IF('Indicator Date hidden'!AY91="x","x",$AX$2-'Indicator Date hidden'!AY91)</f>
        <v>0</v>
      </c>
      <c r="AY90" s="25">
        <f>IF('Indicator Date hidden'!AZ91="x","x",$AY$2-'Indicator Date hidden'!AZ91)</f>
        <v>0</v>
      </c>
      <c r="AZ90" s="25">
        <f>IF('Indicator Date hidden'!BA91="x","x",$AZ$2-'Indicator Date hidden'!BA91)</f>
        <v>0</v>
      </c>
      <c r="BA90">
        <f t="shared" si="10"/>
        <v>8</v>
      </c>
      <c r="BB90" s="26">
        <f t="shared" si="11"/>
        <v>0.21052631578947367</v>
      </c>
      <c r="BC90">
        <f t="shared" si="12"/>
        <v>2</v>
      </c>
      <c r="BD90" s="26">
        <f t="shared" si="13"/>
        <v>1.0041465278073112</v>
      </c>
      <c r="BE90" s="28">
        <f t="shared" si="14"/>
        <v>0</v>
      </c>
    </row>
    <row r="91" spans="1:57" x14ac:dyDescent="0.35">
      <c r="A91" t="s">
        <v>9612</v>
      </c>
      <c r="B91" s="25">
        <f>IF('Indicator Date hidden'!C92="x","x",$B$2-'Indicator Date hidden'!C92)</f>
        <v>0</v>
      </c>
      <c r="C91" s="25">
        <f>IF('Indicator Date hidden'!D92="x","x",$C$2-'Indicator Date hidden'!D92)</f>
        <v>0</v>
      </c>
      <c r="D91" s="25">
        <f>IF('Indicator Date hidden'!E92="x","x",$D$2-'Indicator Date hidden'!E92)</f>
        <v>0</v>
      </c>
      <c r="E91" s="25">
        <f>IF('Indicator Date hidden'!F92="x","x",$E$2-'Indicator Date hidden'!F92)</f>
        <v>0</v>
      </c>
      <c r="F91" s="25">
        <f>IF('Indicator Date hidden'!G92="x","x",$F$2-'Indicator Date hidden'!G92)</f>
        <v>0</v>
      </c>
      <c r="G91" s="25">
        <f>IF('Indicator Date hidden'!H92="x","x",$G$2-'Indicator Date hidden'!H92)</f>
        <v>0</v>
      </c>
      <c r="H91" s="25">
        <f>IF('Indicator Date hidden'!I92="x","x",$H$2-'Indicator Date hidden'!I92)</f>
        <v>0</v>
      </c>
      <c r="I91" s="25">
        <f>IF('Indicator Date hidden'!J92="x","x",$I$2-'Indicator Date hidden'!J92)</f>
        <v>0</v>
      </c>
      <c r="J91" s="25">
        <f>IF('Indicator Date hidden'!K92="x","x",$J$2-'Indicator Date hidden'!K92)</f>
        <v>0</v>
      </c>
      <c r="K91" s="25">
        <f>IF('Indicator Date hidden'!L92="x","x",$K$2-'Indicator Date hidden'!L92)</f>
        <v>0</v>
      </c>
      <c r="L91" s="25">
        <f>IF('Indicator Date hidden'!M92="x","x",$L$2-'Indicator Date hidden'!M92)</f>
        <v>0</v>
      </c>
      <c r="M91" s="25">
        <f>IF('Indicator Date hidden'!N92="x","x",$M$2-'Indicator Date hidden'!N92)</f>
        <v>0</v>
      </c>
      <c r="N91" s="25">
        <f>IF('Indicator Date hidden'!O92="x","x",$N$2-'Indicator Date hidden'!O92)</f>
        <v>0</v>
      </c>
      <c r="O91" s="25">
        <f>IF('Indicator Date hidden'!P92="x","x",$O$2-'Indicator Date hidden'!P92)</f>
        <v>0</v>
      </c>
      <c r="P91" s="25">
        <f>IF('Indicator Date hidden'!Q92="x","x",$P$2-'Indicator Date hidden'!Q92)</f>
        <v>0</v>
      </c>
      <c r="Q91" s="25" t="str">
        <f>IF('Indicator Date hidden'!R92="x","x",$Q$2-'Indicator Date hidden'!R92)</f>
        <v>x</v>
      </c>
      <c r="R91" s="25">
        <f>IF('Indicator Date hidden'!S92="x","x",$R$2-'Indicator Date hidden'!S92)</f>
        <v>0</v>
      </c>
      <c r="S91" s="25">
        <f>IF('Indicator Date hidden'!T92="x","x",$S$2-'Indicator Date hidden'!T92)</f>
        <v>0</v>
      </c>
      <c r="T91" s="25">
        <f>IF('Indicator Date hidden'!U92="x","x",$T$2-'Indicator Date hidden'!U92)</f>
        <v>0</v>
      </c>
      <c r="U91" s="25" t="str">
        <f>IF('Indicator Date hidden'!V92="x","x",$U$2-'Indicator Date hidden'!V92)</f>
        <v>x</v>
      </c>
      <c r="V91" s="25">
        <f>IF('Indicator Date hidden'!W92="x","x",$V$2-'Indicator Date hidden'!W92)</f>
        <v>0</v>
      </c>
      <c r="W91" s="25">
        <f>IF('Indicator Date hidden'!X92="x","x",$W$2-'Indicator Date hidden'!X92)</f>
        <v>4</v>
      </c>
      <c r="X91" s="25">
        <f>IF('Indicator Date hidden'!Y92="x","x",$X$2-'Indicator Date hidden'!Y92)</f>
        <v>2</v>
      </c>
      <c r="Y91" s="25">
        <f>IF('Indicator Date hidden'!Z92="x","x",$Y$2-'Indicator Date hidden'!Z92)</f>
        <v>0</v>
      </c>
      <c r="Z91" s="25">
        <f>IF('Indicator Date hidden'!AA92="x","x",$Z$2-'Indicator Date hidden'!AA92)</f>
        <v>0</v>
      </c>
      <c r="AA91" s="25" t="str">
        <f>IF('Indicator Date hidden'!AB92="x","x",$AA$2-'Indicator Date hidden'!AB92)</f>
        <v>x</v>
      </c>
      <c r="AB91" s="25">
        <f>IF('Indicator Date hidden'!AC92="x","x",$AB$2-'Indicator Date hidden'!AC92)</f>
        <v>0</v>
      </c>
      <c r="AC91" s="25">
        <f>IF('Indicator Date hidden'!AD92="x","x",$AC$2-'Indicator Date hidden'!AD92)</f>
        <v>0</v>
      </c>
      <c r="AD91" s="25">
        <f>IF('Indicator Date hidden'!AE92="x","x",$AD$2-'Indicator Date hidden'!AE92)</f>
        <v>0</v>
      </c>
      <c r="AE91" s="25">
        <f>IF('Indicator Date hidden'!AF92="x","x",$AE$2-'Indicator Date hidden'!AF92)</f>
        <v>0</v>
      </c>
      <c r="AF91" s="25" t="str">
        <f>IF('Indicator Date hidden'!AG92="x","x",$AF$2-'Indicator Date hidden'!AG92)</f>
        <v>x</v>
      </c>
      <c r="AG91" s="25">
        <f>IF('Indicator Date hidden'!AH92="x","x",$AG$2-'Indicator Date hidden'!AH92)</f>
        <v>0</v>
      </c>
      <c r="AH91" s="25">
        <f>IF('Indicator Date hidden'!AI92="x","x",$AH$2-'Indicator Date hidden'!AI92)</f>
        <v>0</v>
      </c>
      <c r="AI91" s="25">
        <f>IF('Indicator Date hidden'!AJ92="x","x",$AI$2-'Indicator Date hidden'!AJ92)</f>
        <v>0</v>
      </c>
      <c r="AJ91" s="25" t="str">
        <f>IF('Indicator Date hidden'!AK92="x","x",$AJ$2-'Indicator Date hidden'!AK92)</f>
        <v>x</v>
      </c>
      <c r="AK91" s="25">
        <f>IF('Indicator Date hidden'!AL92="x","x",$AK$2-'Indicator Date hidden'!AL92)</f>
        <v>1</v>
      </c>
      <c r="AL91" s="25">
        <f>IF('Indicator Date hidden'!AM92="x","x",$AL$2-'Indicator Date hidden'!AM92)</f>
        <v>0</v>
      </c>
      <c r="AM91" s="25">
        <f>IF('Indicator Date hidden'!AN92="x","x",$AM$2-'Indicator Date hidden'!AN92)</f>
        <v>0</v>
      </c>
      <c r="AN91" s="25">
        <f>IF('Indicator Date hidden'!AO92="x","x",$AN$2-'Indicator Date hidden'!AO92)</f>
        <v>0</v>
      </c>
      <c r="AO91" s="25">
        <f>IF('Indicator Date hidden'!AP92="x","x",$AO$2-'Indicator Date hidden'!AP92)</f>
        <v>0</v>
      </c>
      <c r="AP91" s="25">
        <f>IF('Indicator Date hidden'!AQ92="x","x",$AP$2-'Indicator Date hidden'!AQ92)</f>
        <v>0</v>
      </c>
      <c r="AQ91" s="25">
        <f>IF('Indicator Date hidden'!AR92="x","x",$AQ$2-'Indicator Date hidden'!AR92)</f>
        <v>4</v>
      </c>
      <c r="AR91" s="25">
        <f>IF('Indicator Date hidden'!AS92="x","x",$AR$2-'Indicator Date hidden'!AS92)</f>
        <v>0</v>
      </c>
      <c r="AS91" s="25">
        <f>IF('Indicator Date hidden'!AT92="x","x",$AS$2-'Indicator Date hidden'!AT92)</f>
        <v>0</v>
      </c>
      <c r="AT91" s="25">
        <f>IF('Indicator Date hidden'!AU92="x","x",$AT$2-'Indicator Date hidden'!AU92)</f>
        <v>0</v>
      </c>
      <c r="AU91" s="25" t="str">
        <f>IF('Indicator Date hidden'!AV92="x","x",$AU$2-'Indicator Date hidden'!AV92)</f>
        <v>x</v>
      </c>
      <c r="AV91" s="25">
        <f>IF('Indicator Date hidden'!AW92="x","x",$AV$2-'Indicator Date hidden'!AW92)</f>
        <v>0</v>
      </c>
      <c r="AW91" s="25">
        <f>IF('Indicator Date hidden'!AX92="x","x",$AW$2-'Indicator Date hidden'!AX92)</f>
        <v>0</v>
      </c>
      <c r="AX91" s="25">
        <f>IF('Indicator Date hidden'!AY92="x","x",$AX$2-'Indicator Date hidden'!AY92)</f>
        <v>0</v>
      </c>
      <c r="AY91" s="25">
        <f>IF('Indicator Date hidden'!AZ92="x","x",$AY$2-'Indicator Date hidden'!AZ92)</f>
        <v>0</v>
      </c>
      <c r="AZ91" s="25">
        <f>IF('Indicator Date hidden'!BA92="x","x",$AZ$2-'Indicator Date hidden'!BA92)</f>
        <v>3</v>
      </c>
      <c r="BA91">
        <f t="shared" si="10"/>
        <v>14</v>
      </c>
      <c r="BB91" s="26">
        <f t="shared" si="11"/>
        <v>0.31111111111111112</v>
      </c>
      <c r="BC91">
        <f t="shared" si="12"/>
        <v>5</v>
      </c>
      <c r="BD91" s="26">
        <f t="shared" si="13"/>
        <v>0.9619938143072605</v>
      </c>
      <c r="BE91" s="28">
        <f t="shared" si="14"/>
        <v>0</v>
      </c>
    </row>
    <row r="92" spans="1:57" x14ac:dyDescent="0.35">
      <c r="A92" t="s">
        <v>9614</v>
      </c>
      <c r="B92" s="25">
        <f>IF('Indicator Date hidden'!C93="x","x",$B$2-'Indicator Date hidden'!C93)</f>
        <v>0</v>
      </c>
      <c r="C92" s="25">
        <f>IF('Indicator Date hidden'!D93="x","x",$C$2-'Indicator Date hidden'!D93)</f>
        <v>0</v>
      </c>
      <c r="D92" s="25">
        <f>IF('Indicator Date hidden'!E93="x","x",$D$2-'Indicator Date hidden'!E93)</f>
        <v>0</v>
      </c>
      <c r="E92" s="25">
        <f>IF('Indicator Date hidden'!F93="x","x",$E$2-'Indicator Date hidden'!F93)</f>
        <v>0</v>
      </c>
      <c r="F92" s="25">
        <f>IF('Indicator Date hidden'!G93="x","x",$F$2-'Indicator Date hidden'!G93)</f>
        <v>0</v>
      </c>
      <c r="G92" s="25">
        <f>IF('Indicator Date hidden'!H93="x","x",$G$2-'Indicator Date hidden'!H93)</f>
        <v>0</v>
      </c>
      <c r="H92" s="25">
        <f>IF('Indicator Date hidden'!I93="x","x",$H$2-'Indicator Date hidden'!I93)</f>
        <v>0</v>
      </c>
      <c r="I92" s="25">
        <f>IF('Indicator Date hidden'!J93="x","x",$I$2-'Indicator Date hidden'!J93)</f>
        <v>0</v>
      </c>
      <c r="J92" s="25">
        <f>IF('Indicator Date hidden'!K93="x","x",$J$2-'Indicator Date hidden'!K93)</f>
        <v>0</v>
      </c>
      <c r="K92" s="25">
        <f>IF('Indicator Date hidden'!L93="x","x",$K$2-'Indicator Date hidden'!L93)</f>
        <v>0</v>
      </c>
      <c r="L92" s="25">
        <f>IF('Indicator Date hidden'!M93="x","x",$L$2-'Indicator Date hidden'!M93)</f>
        <v>0</v>
      </c>
      <c r="M92" s="25">
        <f>IF('Indicator Date hidden'!N93="x","x",$M$2-'Indicator Date hidden'!N93)</f>
        <v>0</v>
      </c>
      <c r="N92" s="25">
        <f>IF('Indicator Date hidden'!O93="x","x",$N$2-'Indicator Date hidden'!O93)</f>
        <v>0</v>
      </c>
      <c r="O92" s="25">
        <f>IF('Indicator Date hidden'!P93="x","x",$O$2-'Indicator Date hidden'!P93)</f>
        <v>0</v>
      </c>
      <c r="P92" s="25">
        <f>IF('Indicator Date hidden'!Q93="x","x",$P$2-'Indicator Date hidden'!Q93)</f>
        <v>0</v>
      </c>
      <c r="Q92" s="25" t="str">
        <f>IF('Indicator Date hidden'!R93="x","x",$Q$2-'Indicator Date hidden'!R93)</f>
        <v>x</v>
      </c>
      <c r="R92" s="25">
        <f>IF('Indicator Date hidden'!S93="x","x",$R$2-'Indicator Date hidden'!S93)</f>
        <v>0</v>
      </c>
      <c r="S92" s="25">
        <f>IF('Indicator Date hidden'!T93="x","x",$S$2-'Indicator Date hidden'!T93)</f>
        <v>0</v>
      </c>
      <c r="T92" s="25">
        <f>IF('Indicator Date hidden'!U93="x","x",$T$2-'Indicator Date hidden'!U93)</f>
        <v>0</v>
      </c>
      <c r="U92" s="25" t="str">
        <f>IF('Indicator Date hidden'!V93="x","x",$U$2-'Indicator Date hidden'!V93)</f>
        <v>x</v>
      </c>
      <c r="V92" s="25">
        <f>IF('Indicator Date hidden'!W93="x","x",$V$2-'Indicator Date hidden'!W93)</f>
        <v>0</v>
      </c>
      <c r="W92" s="25">
        <f>IF('Indicator Date hidden'!X93="x","x",$W$2-'Indicator Date hidden'!X93)</f>
        <v>0</v>
      </c>
      <c r="X92" s="25">
        <f>IF('Indicator Date hidden'!Y93="x","x",$X$2-'Indicator Date hidden'!Y93)</f>
        <v>2</v>
      </c>
      <c r="Y92" s="25">
        <f>IF('Indicator Date hidden'!Z93="x","x",$Y$2-'Indicator Date hidden'!Z93)</f>
        <v>0</v>
      </c>
      <c r="Z92" s="25">
        <f>IF('Indicator Date hidden'!AA93="x","x",$Z$2-'Indicator Date hidden'!AA93)</f>
        <v>0</v>
      </c>
      <c r="AA92" s="25" t="str">
        <f>IF('Indicator Date hidden'!AB93="x","x",$AA$2-'Indicator Date hidden'!AB93)</f>
        <v>x</v>
      </c>
      <c r="AB92" s="25">
        <f>IF('Indicator Date hidden'!AC93="x","x",$AB$2-'Indicator Date hidden'!AC93)</f>
        <v>0</v>
      </c>
      <c r="AC92" s="25">
        <f>IF('Indicator Date hidden'!AD93="x","x",$AC$2-'Indicator Date hidden'!AD93)</f>
        <v>0</v>
      </c>
      <c r="AD92" s="25" t="str">
        <f>IF('Indicator Date hidden'!AE93="x","x",$AD$2-'Indicator Date hidden'!AE93)</f>
        <v>x</v>
      </c>
      <c r="AE92" s="25">
        <f>IF('Indicator Date hidden'!AF93="x","x",$AE$2-'Indicator Date hidden'!AF93)</f>
        <v>0</v>
      </c>
      <c r="AF92" s="25" t="str">
        <f>IF('Indicator Date hidden'!AG93="x","x",$AF$2-'Indicator Date hidden'!AG93)</f>
        <v>x</v>
      </c>
      <c r="AG92" s="25">
        <f>IF('Indicator Date hidden'!AH93="x","x",$AG$2-'Indicator Date hidden'!AH93)</f>
        <v>0</v>
      </c>
      <c r="AH92" s="25">
        <f>IF('Indicator Date hidden'!AI93="x","x",$AH$2-'Indicator Date hidden'!AI93)</f>
        <v>0</v>
      </c>
      <c r="AI92" s="25">
        <f>IF('Indicator Date hidden'!AJ93="x","x",$AI$2-'Indicator Date hidden'!AJ93)</f>
        <v>0</v>
      </c>
      <c r="AJ92" s="25" t="str">
        <f>IF('Indicator Date hidden'!AK93="x","x",$AJ$2-'Indicator Date hidden'!AK93)</f>
        <v>x</v>
      </c>
      <c r="AK92" s="25">
        <f>IF('Indicator Date hidden'!AL93="x","x",$AK$2-'Indicator Date hidden'!AL93)</f>
        <v>1</v>
      </c>
      <c r="AL92" s="25">
        <f>IF('Indicator Date hidden'!AM93="x","x",$AL$2-'Indicator Date hidden'!AM93)</f>
        <v>0</v>
      </c>
      <c r="AM92" s="25">
        <f>IF('Indicator Date hidden'!AN93="x","x",$AM$2-'Indicator Date hidden'!AN93)</f>
        <v>0</v>
      </c>
      <c r="AN92" s="25">
        <f>IF('Indicator Date hidden'!AO93="x","x",$AN$2-'Indicator Date hidden'!AO93)</f>
        <v>0</v>
      </c>
      <c r="AO92" s="25">
        <f>IF('Indicator Date hidden'!AP93="x","x",$AO$2-'Indicator Date hidden'!AP93)</f>
        <v>0</v>
      </c>
      <c r="AP92" s="25">
        <f>IF('Indicator Date hidden'!AQ93="x","x",$AP$2-'Indicator Date hidden'!AQ93)</f>
        <v>0</v>
      </c>
      <c r="AQ92" s="25" t="str">
        <f>IF('Indicator Date hidden'!AR93="x","x",$AQ$2-'Indicator Date hidden'!AR93)</f>
        <v>x</v>
      </c>
      <c r="AR92" s="25">
        <f>IF('Indicator Date hidden'!AS93="x","x",$AR$2-'Indicator Date hidden'!AS93)</f>
        <v>0</v>
      </c>
      <c r="AS92" s="25">
        <f>IF('Indicator Date hidden'!AT93="x","x",$AS$2-'Indicator Date hidden'!AT93)</f>
        <v>0</v>
      </c>
      <c r="AT92" s="25">
        <f>IF('Indicator Date hidden'!AU93="x","x",$AT$2-'Indicator Date hidden'!AU93)</f>
        <v>0</v>
      </c>
      <c r="AU92" s="25">
        <f>IF('Indicator Date hidden'!AV93="x","x",$AU$2-'Indicator Date hidden'!AV93)</f>
        <v>1</v>
      </c>
      <c r="AV92" s="25">
        <f>IF('Indicator Date hidden'!AW93="x","x",$AV$2-'Indicator Date hidden'!AW93)</f>
        <v>0</v>
      </c>
      <c r="AW92" s="25">
        <f>IF('Indicator Date hidden'!AX93="x","x",$AW$2-'Indicator Date hidden'!AX93)</f>
        <v>0</v>
      </c>
      <c r="AX92" s="25">
        <f>IF('Indicator Date hidden'!AY93="x","x",$AX$2-'Indicator Date hidden'!AY93)</f>
        <v>0</v>
      </c>
      <c r="AY92" s="25">
        <f>IF('Indicator Date hidden'!AZ93="x","x",$AY$2-'Indicator Date hidden'!AZ93)</f>
        <v>0</v>
      </c>
      <c r="AZ92" s="25">
        <f>IF('Indicator Date hidden'!BA93="x","x",$AZ$2-'Indicator Date hidden'!BA93)</f>
        <v>0</v>
      </c>
      <c r="BA92">
        <f t="shared" si="10"/>
        <v>4</v>
      </c>
      <c r="BB92" s="26">
        <f t="shared" si="11"/>
        <v>9.0909090909090912E-2</v>
      </c>
      <c r="BC92">
        <f t="shared" si="12"/>
        <v>3</v>
      </c>
      <c r="BD92" s="26">
        <f t="shared" si="13"/>
        <v>0.35790944881871867</v>
      </c>
      <c r="BE92" s="28">
        <f t="shared" si="14"/>
        <v>0</v>
      </c>
    </row>
    <row r="93" spans="1:57" x14ac:dyDescent="0.35">
      <c r="A93" t="s">
        <v>9604</v>
      </c>
      <c r="B93" s="25">
        <f>IF('Indicator Date hidden'!C94="x","x",$B$2-'Indicator Date hidden'!C94)</f>
        <v>0</v>
      </c>
      <c r="C93" s="25">
        <f>IF('Indicator Date hidden'!D94="x","x",$C$2-'Indicator Date hidden'!D94)</f>
        <v>0</v>
      </c>
      <c r="D93" s="25">
        <f>IF('Indicator Date hidden'!E94="x","x",$D$2-'Indicator Date hidden'!E94)</f>
        <v>0</v>
      </c>
      <c r="E93" s="25">
        <f>IF('Indicator Date hidden'!F94="x","x",$E$2-'Indicator Date hidden'!F94)</f>
        <v>0</v>
      </c>
      <c r="F93" s="25">
        <f>IF('Indicator Date hidden'!G94="x","x",$F$2-'Indicator Date hidden'!G94)</f>
        <v>0</v>
      </c>
      <c r="G93" s="25">
        <f>IF('Indicator Date hidden'!H94="x","x",$G$2-'Indicator Date hidden'!H94)</f>
        <v>0</v>
      </c>
      <c r="H93" s="25">
        <f>IF('Indicator Date hidden'!I94="x","x",$H$2-'Indicator Date hidden'!I94)</f>
        <v>0</v>
      </c>
      <c r="I93" s="25">
        <f>IF('Indicator Date hidden'!J94="x","x",$I$2-'Indicator Date hidden'!J94)</f>
        <v>0</v>
      </c>
      <c r="J93" s="25">
        <f>IF('Indicator Date hidden'!K94="x","x",$J$2-'Indicator Date hidden'!K94)</f>
        <v>0</v>
      </c>
      <c r="K93" s="25">
        <f>IF('Indicator Date hidden'!L94="x","x",$K$2-'Indicator Date hidden'!L94)</f>
        <v>0</v>
      </c>
      <c r="L93" s="25">
        <f>IF('Indicator Date hidden'!M94="x","x",$L$2-'Indicator Date hidden'!M94)</f>
        <v>0</v>
      </c>
      <c r="M93" s="25">
        <f>IF('Indicator Date hidden'!N94="x","x",$M$2-'Indicator Date hidden'!N94)</f>
        <v>0</v>
      </c>
      <c r="N93" s="25">
        <f>IF('Indicator Date hidden'!O94="x","x",$N$2-'Indicator Date hidden'!O94)</f>
        <v>0</v>
      </c>
      <c r="O93" s="25">
        <f>IF('Indicator Date hidden'!P94="x","x",$O$2-'Indicator Date hidden'!P94)</f>
        <v>0</v>
      </c>
      <c r="P93" s="25">
        <f>IF('Indicator Date hidden'!Q94="x","x",$P$2-'Indicator Date hidden'!Q94)</f>
        <v>0</v>
      </c>
      <c r="Q93" s="25">
        <f>IF('Indicator Date hidden'!R94="x","x",$Q$2-'Indicator Date hidden'!R94)</f>
        <v>2</v>
      </c>
      <c r="R93" s="25">
        <f>IF('Indicator Date hidden'!S94="x","x",$R$2-'Indicator Date hidden'!S94)</f>
        <v>0</v>
      </c>
      <c r="S93" s="25">
        <f>IF('Indicator Date hidden'!T94="x","x",$S$2-'Indicator Date hidden'!T94)</f>
        <v>0</v>
      </c>
      <c r="T93" s="25">
        <f>IF('Indicator Date hidden'!U94="x","x",$T$2-'Indicator Date hidden'!U94)</f>
        <v>0</v>
      </c>
      <c r="U93" s="25">
        <f>IF('Indicator Date hidden'!V94="x","x",$U$2-'Indicator Date hidden'!V94)</f>
        <v>0</v>
      </c>
      <c r="V93" s="25">
        <f>IF('Indicator Date hidden'!W94="x","x",$V$2-'Indicator Date hidden'!W94)</f>
        <v>0</v>
      </c>
      <c r="W93" s="25">
        <f>IF('Indicator Date hidden'!X94="x","x",$W$2-'Indicator Date hidden'!X94)</f>
        <v>0</v>
      </c>
      <c r="X93" s="25">
        <f>IF('Indicator Date hidden'!Y94="x","x",$X$2-'Indicator Date hidden'!Y94)</f>
        <v>1</v>
      </c>
      <c r="Y93" s="25">
        <f>IF('Indicator Date hidden'!Z94="x","x",$Y$2-'Indicator Date hidden'!Z94)</f>
        <v>0</v>
      </c>
      <c r="Z93" s="25">
        <f>IF('Indicator Date hidden'!AA94="x","x",$Z$2-'Indicator Date hidden'!AA94)</f>
        <v>0</v>
      </c>
      <c r="AA93" s="25">
        <f>IF('Indicator Date hidden'!AB94="x","x",$AA$2-'Indicator Date hidden'!AB94)</f>
        <v>0</v>
      </c>
      <c r="AB93" s="25">
        <f>IF('Indicator Date hidden'!AC94="x","x",$AB$2-'Indicator Date hidden'!AC94)</f>
        <v>0</v>
      </c>
      <c r="AC93" s="25">
        <f>IF('Indicator Date hidden'!AD94="x","x",$AC$2-'Indicator Date hidden'!AD94)</f>
        <v>0</v>
      </c>
      <c r="AD93" s="25">
        <f>IF('Indicator Date hidden'!AE94="x","x",$AD$2-'Indicator Date hidden'!AE94)</f>
        <v>0</v>
      </c>
      <c r="AE93" s="25">
        <f>IF('Indicator Date hidden'!AF94="x","x",$AE$2-'Indicator Date hidden'!AF94)</f>
        <v>0</v>
      </c>
      <c r="AF93" s="25">
        <f>IF('Indicator Date hidden'!AG94="x","x",$AF$2-'Indicator Date hidden'!AG94)</f>
        <v>1</v>
      </c>
      <c r="AG93" s="25">
        <f>IF('Indicator Date hidden'!AH94="x","x",$AG$2-'Indicator Date hidden'!AH94)</f>
        <v>0</v>
      </c>
      <c r="AH93" s="25">
        <f>IF('Indicator Date hidden'!AI94="x","x",$AH$2-'Indicator Date hidden'!AI94)</f>
        <v>0</v>
      </c>
      <c r="AI93" s="25">
        <f>IF('Indicator Date hidden'!AJ94="x","x",$AI$2-'Indicator Date hidden'!AJ94)</f>
        <v>0</v>
      </c>
      <c r="AJ93" s="25" t="str">
        <f>IF('Indicator Date hidden'!AK94="x","x",$AJ$2-'Indicator Date hidden'!AK94)</f>
        <v>x</v>
      </c>
      <c r="AK93" s="25">
        <f>IF('Indicator Date hidden'!AL94="x","x",$AK$2-'Indicator Date hidden'!AL94)</f>
        <v>1</v>
      </c>
      <c r="AL93" s="25">
        <f>IF('Indicator Date hidden'!AM94="x","x",$AL$2-'Indicator Date hidden'!AM94)</f>
        <v>0</v>
      </c>
      <c r="AM93" s="25">
        <f>IF('Indicator Date hidden'!AN94="x","x",$AM$2-'Indicator Date hidden'!AN94)</f>
        <v>0</v>
      </c>
      <c r="AN93" s="25">
        <f>IF('Indicator Date hidden'!AO94="x","x",$AN$2-'Indicator Date hidden'!AO94)</f>
        <v>0</v>
      </c>
      <c r="AO93" s="25" t="str">
        <f>IF('Indicator Date hidden'!AP94="x","x",$AO$2-'Indicator Date hidden'!AP94)</f>
        <v>x</v>
      </c>
      <c r="AP93" s="25" t="str">
        <f>IF('Indicator Date hidden'!AQ94="x","x",$AP$2-'Indicator Date hidden'!AQ94)</f>
        <v>x</v>
      </c>
      <c r="AQ93" s="25">
        <f>IF('Indicator Date hidden'!AR94="x","x",$AQ$2-'Indicator Date hidden'!AR94)</f>
        <v>0</v>
      </c>
      <c r="AR93" s="25">
        <f>IF('Indicator Date hidden'!AS94="x","x",$AR$2-'Indicator Date hidden'!AS94)</f>
        <v>0</v>
      </c>
      <c r="AS93" s="25">
        <f>IF('Indicator Date hidden'!AT94="x","x",$AS$2-'Indicator Date hidden'!AT94)</f>
        <v>0</v>
      </c>
      <c r="AT93" s="25">
        <f>IF('Indicator Date hidden'!AU94="x","x",$AT$2-'Indicator Date hidden'!AU94)</f>
        <v>0</v>
      </c>
      <c r="AU93" s="25">
        <f>IF('Indicator Date hidden'!AV94="x","x",$AU$2-'Indicator Date hidden'!AV94)</f>
        <v>5</v>
      </c>
      <c r="AV93" s="25">
        <f>IF('Indicator Date hidden'!AW94="x","x",$AV$2-'Indicator Date hidden'!AW94)</f>
        <v>0</v>
      </c>
      <c r="AW93" s="25">
        <f>IF('Indicator Date hidden'!AX94="x","x",$AW$2-'Indicator Date hidden'!AX94)</f>
        <v>0</v>
      </c>
      <c r="AX93" s="25">
        <f>IF('Indicator Date hidden'!AY94="x","x",$AX$2-'Indicator Date hidden'!AY94)</f>
        <v>0</v>
      </c>
      <c r="AY93" s="25">
        <f>IF('Indicator Date hidden'!AZ94="x","x",$AY$2-'Indicator Date hidden'!AZ94)</f>
        <v>0</v>
      </c>
      <c r="AZ93" s="25">
        <f>IF('Indicator Date hidden'!BA94="x","x",$AZ$2-'Indicator Date hidden'!BA94)</f>
        <v>0</v>
      </c>
      <c r="BA93">
        <f t="shared" si="10"/>
        <v>10</v>
      </c>
      <c r="BB93" s="26">
        <f t="shared" si="11"/>
        <v>0.20833333333333334</v>
      </c>
      <c r="BC93">
        <f t="shared" si="12"/>
        <v>5</v>
      </c>
      <c r="BD93" s="26">
        <f t="shared" si="13"/>
        <v>0.78947063839568399</v>
      </c>
      <c r="BE93" s="28">
        <f t="shared" si="14"/>
        <v>0</v>
      </c>
    </row>
    <row r="94" spans="1:57" x14ac:dyDescent="0.35">
      <c r="A94" t="s">
        <v>9616</v>
      </c>
      <c r="B94" s="25">
        <f>IF('Indicator Date hidden'!C95="x","x",$B$2-'Indicator Date hidden'!C95)</f>
        <v>0</v>
      </c>
      <c r="C94" s="25">
        <f>IF('Indicator Date hidden'!D95="x","x",$C$2-'Indicator Date hidden'!D95)</f>
        <v>0</v>
      </c>
      <c r="D94" s="25">
        <f>IF('Indicator Date hidden'!E95="x","x",$D$2-'Indicator Date hidden'!E95)</f>
        <v>0</v>
      </c>
      <c r="E94" s="25">
        <f>IF('Indicator Date hidden'!F95="x","x",$E$2-'Indicator Date hidden'!F95)</f>
        <v>0</v>
      </c>
      <c r="F94" s="25">
        <f>IF('Indicator Date hidden'!G95="x","x",$F$2-'Indicator Date hidden'!G95)</f>
        <v>0</v>
      </c>
      <c r="G94" s="25">
        <f>IF('Indicator Date hidden'!H95="x","x",$G$2-'Indicator Date hidden'!H95)</f>
        <v>0</v>
      </c>
      <c r="H94" s="25">
        <f>IF('Indicator Date hidden'!I95="x","x",$H$2-'Indicator Date hidden'!I95)</f>
        <v>0</v>
      </c>
      <c r="I94" s="25">
        <f>IF('Indicator Date hidden'!J95="x","x",$I$2-'Indicator Date hidden'!J95)</f>
        <v>0</v>
      </c>
      <c r="J94" s="25">
        <f>IF('Indicator Date hidden'!K95="x","x",$J$2-'Indicator Date hidden'!K95)</f>
        <v>0</v>
      </c>
      <c r="K94" s="25">
        <f>IF('Indicator Date hidden'!L95="x","x",$K$2-'Indicator Date hidden'!L95)</f>
        <v>0</v>
      </c>
      <c r="L94" s="25">
        <f>IF('Indicator Date hidden'!M95="x","x",$L$2-'Indicator Date hidden'!M95)</f>
        <v>0</v>
      </c>
      <c r="M94" s="25">
        <f>IF('Indicator Date hidden'!N95="x","x",$M$2-'Indicator Date hidden'!N95)</f>
        <v>0</v>
      </c>
      <c r="N94" s="25">
        <f>IF('Indicator Date hidden'!O95="x","x",$N$2-'Indicator Date hidden'!O95)</f>
        <v>0</v>
      </c>
      <c r="O94" s="25">
        <f>IF('Indicator Date hidden'!P95="x","x",$O$2-'Indicator Date hidden'!P95)</f>
        <v>0</v>
      </c>
      <c r="P94" s="25">
        <f>IF('Indicator Date hidden'!Q95="x","x",$P$2-'Indicator Date hidden'!Q95)</f>
        <v>0</v>
      </c>
      <c r="Q94" s="25">
        <f>IF('Indicator Date hidden'!R95="x","x",$Q$2-'Indicator Date hidden'!R95)</f>
        <v>2</v>
      </c>
      <c r="R94" s="25">
        <f>IF('Indicator Date hidden'!S95="x","x",$R$2-'Indicator Date hidden'!S95)</f>
        <v>0</v>
      </c>
      <c r="S94" s="25">
        <f>IF('Indicator Date hidden'!T95="x","x",$S$2-'Indicator Date hidden'!T95)</f>
        <v>0</v>
      </c>
      <c r="T94" s="25">
        <f>IF('Indicator Date hidden'!U95="x","x",$T$2-'Indicator Date hidden'!U95)</f>
        <v>0</v>
      </c>
      <c r="U94" s="25">
        <f>IF('Indicator Date hidden'!V95="x","x",$U$2-'Indicator Date hidden'!V95)</f>
        <v>0</v>
      </c>
      <c r="V94" s="25">
        <f>IF('Indicator Date hidden'!W95="x","x",$V$2-'Indicator Date hidden'!W95)</f>
        <v>0</v>
      </c>
      <c r="W94" s="25">
        <f>IF('Indicator Date hidden'!X95="x","x",$W$2-'Indicator Date hidden'!X95)</f>
        <v>3</v>
      </c>
      <c r="X94" s="25">
        <f>IF('Indicator Date hidden'!Y95="x","x",$X$2-'Indicator Date hidden'!Y95)</f>
        <v>2</v>
      </c>
      <c r="Y94" s="25">
        <f>IF('Indicator Date hidden'!Z95="x","x",$Y$2-'Indicator Date hidden'!Z95)</f>
        <v>0</v>
      </c>
      <c r="Z94" s="25">
        <f>IF('Indicator Date hidden'!AA95="x","x",$Z$2-'Indicator Date hidden'!AA95)</f>
        <v>0</v>
      </c>
      <c r="AA94" s="25">
        <f>IF('Indicator Date hidden'!AB95="x","x",$AA$2-'Indicator Date hidden'!AB95)</f>
        <v>0</v>
      </c>
      <c r="AB94" s="25">
        <f>IF('Indicator Date hidden'!AC95="x","x",$AB$2-'Indicator Date hidden'!AC95)</f>
        <v>0</v>
      </c>
      <c r="AC94" s="25">
        <f>IF('Indicator Date hidden'!AD95="x","x",$AC$2-'Indicator Date hidden'!AD95)</f>
        <v>0</v>
      </c>
      <c r="AD94" s="25">
        <f>IF('Indicator Date hidden'!AE95="x","x",$AD$2-'Indicator Date hidden'!AE95)</f>
        <v>0</v>
      </c>
      <c r="AE94" s="25">
        <f>IF('Indicator Date hidden'!AF95="x","x",$AE$2-'Indicator Date hidden'!AF95)</f>
        <v>1</v>
      </c>
      <c r="AF94" s="25">
        <f>IF('Indicator Date hidden'!AG95="x","x",$AF$2-'Indicator Date hidden'!AG95)</f>
        <v>1</v>
      </c>
      <c r="AG94" s="25">
        <f>IF('Indicator Date hidden'!AH95="x","x",$AG$2-'Indicator Date hidden'!AH95)</f>
        <v>0</v>
      </c>
      <c r="AH94" s="25">
        <f>IF('Indicator Date hidden'!AI95="x","x",$AH$2-'Indicator Date hidden'!AI95)</f>
        <v>0</v>
      </c>
      <c r="AI94" s="25">
        <f>IF('Indicator Date hidden'!AJ95="x","x",$AI$2-'Indicator Date hidden'!AJ95)</f>
        <v>0</v>
      </c>
      <c r="AJ94" s="25">
        <f>IF('Indicator Date hidden'!AK95="x","x",$AJ$2-'Indicator Date hidden'!AK95)</f>
        <v>1</v>
      </c>
      <c r="AK94" s="25">
        <f>IF('Indicator Date hidden'!AL95="x","x",$AK$2-'Indicator Date hidden'!AL95)</f>
        <v>1</v>
      </c>
      <c r="AL94" s="25">
        <f>IF('Indicator Date hidden'!AM95="x","x",$AL$2-'Indicator Date hidden'!AM95)</f>
        <v>0</v>
      </c>
      <c r="AM94" s="25">
        <f>IF('Indicator Date hidden'!AN95="x","x",$AM$2-'Indicator Date hidden'!AN95)</f>
        <v>0</v>
      </c>
      <c r="AN94" s="25">
        <f>IF('Indicator Date hidden'!AO95="x","x",$AN$2-'Indicator Date hidden'!AO95)</f>
        <v>0</v>
      </c>
      <c r="AO94" s="25">
        <f>IF('Indicator Date hidden'!AP95="x","x",$AO$2-'Indicator Date hidden'!AP95)</f>
        <v>2</v>
      </c>
      <c r="AP94" s="25">
        <f>IF('Indicator Date hidden'!AQ95="x","x",$AP$2-'Indicator Date hidden'!AQ95)</f>
        <v>1</v>
      </c>
      <c r="AQ94" s="25">
        <f>IF('Indicator Date hidden'!AR95="x","x",$AQ$2-'Indicator Date hidden'!AR95)</f>
        <v>0</v>
      </c>
      <c r="AR94" s="25">
        <f>IF('Indicator Date hidden'!AS95="x","x",$AR$2-'Indicator Date hidden'!AS95)</f>
        <v>0</v>
      </c>
      <c r="AS94" s="25">
        <f>IF('Indicator Date hidden'!AT95="x","x",$AS$2-'Indicator Date hidden'!AT95)</f>
        <v>0</v>
      </c>
      <c r="AT94" s="25">
        <f>IF('Indicator Date hidden'!AU95="x","x",$AT$2-'Indicator Date hidden'!AU95)</f>
        <v>0</v>
      </c>
      <c r="AU94" s="25" t="str">
        <f>IF('Indicator Date hidden'!AV95="x","x",$AU$2-'Indicator Date hidden'!AV95)</f>
        <v>x</v>
      </c>
      <c r="AV94" s="25">
        <f>IF('Indicator Date hidden'!AW95="x","x",$AV$2-'Indicator Date hidden'!AW95)</f>
        <v>0</v>
      </c>
      <c r="AW94" s="25">
        <f>IF('Indicator Date hidden'!AX95="x","x",$AW$2-'Indicator Date hidden'!AX95)</f>
        <v>0</v>
      </c>
      <c r="AX94" s="25">
        <f>IF('Indicator Date hidden'!AY95="x","x",$AX$2-'Indicator Date hidden'!AY95)</f>
        <v>0</v>
      </c>
      <c r="AY94" s="25">
        <f>IF('Indicator Date hidden'!AZ95="x","x",$AY$2-'Indicator Date hidden'!AZ95)</f>
        <v>0</v>
      </c>
      <c r="AZ94" s="25">
        <f>IF('Indicator Date hidden'!BA95="x","x",$AZ$2-'Indicator Date hidden'!BA95)</f>
        <v>0</v>
      </c>
      <c r="BA94">
        <f t="shared" si="10"/>
        <v>14</v>
      </c>
      <c r="BB94" s="26">
        <f t="shared" si="11"/>
        <v>0.28000000000000003</v>
      </c>
      <c r="BC94">
        <f t="shared" si="12"/>
        <v>9</v>
      </c>
      <c r="BD94" s="26">
        <f t="shared" si="13"/>
        <v>0.664529909033446</v>
      </c>
      <c r="BE94" s="28">
        <f t="shared" si="14"/>
        <v>0</v>
      </c>
    </row>
    <row r="95" spans="1:57" x14ac:dyDescent="0.35">
      <c r="A95" t="s">
        <v>9631</v>
      </c>
      <c r="B95" s="25">
        <f>IF('Indicator Date hidden'!C96="x","x",$B$2-'Indicator Date hidden'!C96)</f>
        <v>0</v>
      </c>
      <c r="C95" s="25">
        <f>IF('Indicator Date hidden'!D96="x","x",$C$2-'Indicator Date hidden'!D96)</f>
        <v>0</v>
      </c>
      <c r="D95" s="25">
        <f>IF('Indicator Date hidden'!E96="x","x",$D$2-'Indicator Date hidden'!E96)</f>
        <v>0</v>
      </c>
      <c r="E95" s="25">
        <f>IF('Indicator Date hidden'!F96="x","x",$E$2-'Indicator Date hidden'!F96)</f>
        <v>0</v>
      </c>
      <c r="F95" s="25">
        <f>IF('Indicator Date hidden'!G96="x","x",$F$2-'Indicator Date hidden'!G96)</f>
        <v>0</v>
      </c>
      <c r="G95" s="25">
        <f>IF('Indicator Date hidden'!H96="x","x",$G$2-'Indicator Date hidden'!H96)</f>
        <v>0</v>
      </c>
      <c r="H95" s="25">
        <f>IF('Indicator Date hidden'!I96="x","x",$H$2-'Indicator Date hidden'!I96)</f>
        <v>0</v>
      </c>
      <c r="I95" s="25">
        <f>IF('Indicator Date hidden'!J96="x","x",$I$2-'Indicator Date hidden'!J96)</f>
        <v>0</v>
      </c>
      <c r="J95" s="25">
        <f>IF('Indicator Date hidden'!K96="x","x",$J$2-'Indicator Date hidden'!K96)</f>
        <v>0</v>
      </c>
      <c r="K95" s="25">
        <f>IF('Indicator Date hidden'!L96="x","x",$K$2-'Indicator Date hidden'!L96)</f>
        <v>0</v>
      </c>
      <c r="L95" s="25">
        <f>IF('Indicator Date hidden'!M96="x","x",$L$2-'Indicator Date hidden'!M96)</f>
        <v>0</v>
      </c>
      <c r="M95" s="25">
        <f>IF('Indicator Date hidden'!N96="x","x",$M$2-'Indicator Date hidden'!N96)</f>
        <v>0</v>
      </c>
      <c r="N95" s="25">
        <f>IF('Indicator Date hidden'!O96="x","x",$N$2-'Indicator Date hidden'!O96)</f>
        <v>0</v>
      </c>
      <c r="O95" s="25">
        <f>IF('Indicator Date hidden'!P96="x","x",$O$2-'Indicator Date hidden'!P96)</f>
        <v>0</v>
      </c>
      <c r="P95" s="25">
        <f>IF('Indicator Date hidden'!Q96="x","x",$P$2-'Indicator Date hidden'!Q96)</f>
        <v>0</v>
      </c>
      <c r="Q95" s="25" t="str">
        <f>IF('Indicator Date hidden'!R96="x","x",$Q$2-'Indicator Date hidden'!R96)</f>
        <v>x</v>
      </c>
      <c r="R95" s="25">
        <f>IF('Indicator Date hidden'!S96="x","x",$R$2-'Indicator Date hidden'!S96)</f>
        <v>0</v>
      </c>
      <c r="S95" s="25">
        <f>IF('Indicator Date hidden'!T96="x","x",$S$2-'Indicator Date hidden'!T96)</f>
        <v>0</v>
      </c>
      <c r="T95" s="25">
        <f>IF('Indicator Date hidden'!U96="x","x",$T$2-'Indicator Date hidden'!U96)</f>
        <v>0</v>
      </c>
      <c r="U95" s="25" t="str">
        <f>IF('Indicator Date hidden'!V96="x","x",$U$2-'Indicator Date hidden'!V96)</f>
        <v>x</v>
      </c>
      <c r="V95" s="25">
        <f>IF('Indicator Date hidden'!W96="x","x",$V$2-'Indicator Date hidden'!W96)</f>
        <v>0</v>
      </c>
      <c r="W95" s="25" t="str">
        <f>IF('Indicator Date hidden'!X96="x","x",$W$2-'Indicator Date hidden'!X96)</f>
        <v>x</v>
      </c>
      <c r="X95" s="25">
        <f>IF('Indicator Date hidden'!Y96="x","x",$X$2-'Indicator Date hidden'!Y96)</f>
        <v>2</v>
      </c>
      <c r="Y95" s="25">
        <f>IF('Indicator Date hidden'!Z96="x","x",$Y$2-'Indicator Date hidden'!Z96)</f>
        <v>0</v>
      </c>
      <c r="Z95" s="25">
        <f>IF('Indicator Date hidden'!AA96="x","x",$Z$2-'Indicator Date hidden'!AA96)</f>
        <v>0</v>
      </c>
      <c r="AA95" s="25" t="str">
        <f>IF('Indicator Date hidden'!AB96="x","x",$AA$2-'Indicator Date hidden'!AB96)</f>
        <v>x</v>
      </c>
      <c r="AB95" s="25">
        <f>IF('Indicator Date hidden'!AC96="x","x",$AB$2-'Indicator Date hidden'!AC96)</f>
        <v>0</v>
      </c>
      <c r="AC95" s="25">
        <f>IF('Indicator Date hidden'!AD96="x","x",$AC$2-'Indicator Date hidden'!AD96)</f>
        <v>0</v>
      </c>
      <c r="AD95" s="25" t="str">
        <f>IF('Indicator Date hidden'!AE96="x","x",$AD$2-'Indicator Date hidden'!AE96)</f>
        <v>x</v>
      </c>
      <c r="AE95" s="25">
        <f>IF('Indicator Date hidden'!AF96="x","x",$AE$2-'Indicator Date hidden'!AF96)</f>
        <v>0</v>
      </c>
      <c r="AF95" s="25">
        <f>IF('Indicator Date hidden'!AG96="x","x",$AF$2-'Indicator Date hidden'!AG96)</f>
        <v>1</v>
      </c>
      <c r="AG95" s="25">
        <f>IF('Indicator Date hidden'!AH96="x","x",$AG$2-'Indicator Date hidden'!AH96)</f>
        <v>0</v>
      </c>
      <c r="AH95" s="25">
        <f>IF('Indicator Date hidden'!AI96="x","x",$AH$2-'Indicator Date hidden'!AI96)</f>
        <v>0</v>
      </c>
      <c r="AI95" s="25">
        <f>IF('Indicator Date hidden'!AJ96="x","x",$AI$2-'Indicator Date hidden'!AJ96)</f>
        <v>0</v>
      </c>
      <c r="AJ95" s="25" t="str">
        <f>IF('Indicator Date hidden'!AK96="x","x",$AJ$2-'Indicator Date hidden'!AK96)</f>
        <v>x</v>
      </c>
      <c r="AK95" s="25">
        <f>IF('Indicator Date hidden'!AL96="x","x",$AK$2-'Indicator Date hidden'!AL96)</f>
        <v>1</v>
      </c>
      <c r="AL95" s="25">
        <f>IF('Indicator Date hidden'!AM96="x","x",$AL$2-'Indicator Date hidden'!AM96)</f>
        <v>0</v>
      </c>
      <c r="AM95" s="25">
        <f>IF('Indicator Date hidden'!AN96="x","x",$AM$2-'Indicator Date hidden'!AN96)</f>
        <v>0</v>
      </c>
      <c r="AN95" s="25">
        <f>IF('Indicator Date hidden'!AO96="x","x",$AN$2-'Indicator Date hidden'!AO96)</f>
        <v>0</v>
      </c>
      <c r="AO95" s="25">
        <f>IF('Indicator Date hidden'!AP96="x","x",$AO$2-'Indicator Date hidden'!AP96)</f>
        <v>0</v>
      </c>
      <c r="AP95" s="25">
        <f>IF('Indicator Date hidden'!AQ96="x","x",$AP$2-'Indicator Date hidden'!AQ96)</f>
        <v>0</v>
      </c>
      <c r="AQ95" s="25" t="str">
        <f>IF('Indicator Date hidden'!AR96="x","x",$AQ$2-'Indicator Date hidden'!AR96)</f>
        <v>x</v>
      </c>
      <c r="AR95" s="25">
        <f>IF('Indicator Date hidden'!AS96="x","x",$AR$2-'Indicator Date hidden'!AS96)</f>
        <v>0</v>
      </c>
      <c r="AS95" s="25">
        <f>IF('Indicator Date hidden'!AT96="x","x",$AS$2-'Indicator Date hidden'!AT96)</f>
        <v>0</v>
      </c>
      <c r="AT95" s="25">
        <f>IF('Indicator Date hidden'!AU96="x","x",$AT$2-'Indicator Date hidden'!AU96)</f>
        <v>0</v>
      </c>
      <c r="AU95" s="25">
        <f>IF('Indicator Date hidden'!AV96="x","x",$AU$2-'Indicator Date hidden'!AV96)</f>
        <v>3</v>
      </c>
      <c r="AV95" s="25">
        <f>IF('Indicator Date hidden'!AW96="x","x",$AV$2-'Indicator Date hidden'!AW96)</f>
        <v>0</v>
      </c>
      <c r="AW95" s="25">
        <f>IF('Indicator Date hidden'!AX96="x","x",$AW$2-'Indicator Date hidden'!AX96)</f>
        <v>0</v>
      </c>
      <c r="AX95" s="25">
        <f>IF('Indicator Date hidden'!AY96="x","x",$AX$2-'Indicator Date hidden'!AY96)</f>
        <v>0</v>
      </c>
      <c r="AY95" s="25">
        <f>IF('Indicator Date hidden'!AZ96="x","x",$AY$2-'Indicator Date hidden'!AZ96)</f>
        <v>0</v>
      </c>
      <c r="AZ95" s="25">
        <f>IF('Indicator Date hidden'!BA96="x","x",$AZ$2-'Indicator Date hidden'!BA96)</f>
        <v>0</v>
      </c>
      <c r="BA95">
        <f t="shared" si="10"/>
        <v>7</v>
      </c>
      <c r="BB95" s="26">
        <f t="shared" si="11"/>
        <v>0.15909090909090909</v>
      </c>
      <c r="BC95">
        <f t="shared" si="12"/>
        <v>4</v>
      </c>
      <c r="BD95" s="26">
        <f t="shared" si="13"/>
        <v>0.56178214065037613</v>
      </c>
      <c r="BE95" s="28">
        <f t="shared" si="14"/>
        <v>0</v>
      </c>
    </row>
    <row r="96" spans="1:57" x14ac:dyDescent="0.35">
      <c r="A96" t="s">
        <v>9617</v>
      </c>
      <c r="B96" s="25">
        <f>IF('Indicator Date hidden'!C97="x","x",$B$2-'Indicator Date hidden'!C97)</f>
        <v>0</v>
      </c>
      <c r="C96" s="25">
        <f>IF('Indicator Date hidden'!D97="x","x",$C$2-'Indicator Date hidden'!D97)</f>
        <v>0</v>
      </c>
      <c r="D96" s="25">
        <f>IF('Indicator Date hidden'!E97="x","x",$D$2-'Indicator Date hidden'!E97)</f>
        <v>0</v>
      </c>
      <c r="E96" s="25">
        <f>IF('Indicator Date hidden'!F97="x","x",$E$2-'Indicator Date hidden'!F97)</f>
        <v>0</v>
      </c>
      <c r="F96" s="25">
        <f>IF('Indicator Date hidden'!G97="x","x",$F$2-'Indicator Date hidden'!G97)</f>
        <v>0</v>
      </c>
      <c r="G96" s="25">
        <f>IF('Indicator Date hidden'!H97="x","x",$G$2-'Indicator Date hidden'!H97)</f>
        <v>0</v>
      </c>
      <c r="H96" s="25">
        <f>IF('Indicator Date hidden'!I97="x","x",$H$2-'Indicator Date hidden'!I97)</f>
        <v>0</v>
      </c>
      <c r="I96" s="25">
        <f>IF('Indicator Date hidden'!J97="x","x",$I$2-'Indicator Date hidden'!J97)</f>
        <v>0</v>
      </c>
      <c r="J96" s="25">
        <f>IF('Indicator Date hidden'!K97="x","x",$J$2-'Indicator Date hidden'!K97)</f>
        <v>0</v>
      </c>
      <c r="K96" s="25">
        <f>IF('Indicator Date hidden'!L97="x","x",$K$2-'Indicator Date hidden'!L97)</f>
        <v>0</v>
      </c>
      <c r="L96" s="25">
        <f>IF('Indicator Date hidden'!M97="x","x",$L$2-'Indicator Date hidden'!M97)</f>
        <v>0</v>
      </c>
      <c r="M96" s="25">
        <f>IF('Indicator Date hidden'!N97="x","x",$M$2-'Indicator Date hidden'!N97)</f>
        <v>0</v>
      </c>
      <c r="N96" s="25">
        <f>IF('Indicator Date hidden'!O97="x","x",$N$2-'Indicator Date hidden'!O97)</f>
        <v>0</v>
      </c>
      <c r="O96" s="25">
        <f>IF('Indicator Date hidden'!P97="x","x",$O$2-'Indicator Date hidden'!P97)</f>
        <v>0</v>
      </c>
      <c r="P96" s="25">
        <f>IF('Indicator Date hidden'!Q97="x","x",$P$2-'Indicator Date hidden'!Q97)</f>
        <v>0</v>
      </c>
      <c r="Q96" s="25" t="str">
        <f>IF('Indicator Date hidden'!R97="x","x",$Q$2-'Indicator Date hidden'!R97)</f>
        <v>x</v>
      </c>
      <c r="R96" s="25">
        <f>IF('Indicator Date hidden'!S97="x","x",$R$2-'Indicator Date hidden'!S97)</f>
        <v>0</v>
      </c>
      <c r="S96" s="25">
        <f>IF('Indicator Date hidden'!T97="x","x",$S$2-'Indicator Date hidden'!T97)</f>
        <v>0</v>
      </c>
      <c r="T96" s="25">
        <f>IF('Indicator Date hidden'!U97="x","x",$T$2-'Indicator Date hidden'!U97)</f>
        <v>0</v>
      </c>
      <c r="U96" s="25">
        <f>IF('Indicator Date hidden'!V97="x","x",$U$2-'Indicator Date hidden'!V97)</f>
        <v>0</v>
      </c>
      <c r="V96" s="25">
        <f>IF('Indicator Date hidden'!W97="x","x",$V$2-'Indicator Date hidden'!W97)</f>
        <v>0</v>
      </c>
      <c r="W96" s="25">
        <f>IF('Indicator Date hidden'!X97="x","x",$W$2-'Indicator Date hidden'!X97)</f>
        <v>10</v>
      </c>
      <c r="X96" s="25">
        <f>IF('Indicator Date hidden'!Y97="x","x",$X$2-'Indicator Date hidden'!Y97)</f>
        <v>3</v>
      </c>
      <c r="Y96" s="25">
        <f>IF('Indicator Date hidden'!Z97="x","x",$Y$2-'Indicator Date hidden'!Z97)</f>
        <v>0</v>
      </c>
      <c r="Z96" s="25">
        <f>IF('Indicator Date hidden'!AA97="x","x",$Z$2-'Indicator Date hidden'!AA97)</f>
        <v>0</v>
      </c>
      <c r="AA96" s="25">
        <f>IF('Indicator Date hidden'!AB97="x","x",$AA$2-'Indicator Date hidden'!AB97)</f>
        <v>0</v>
      </c>
      <c r="AB96" s="25">
        <f>IF('Indicator Date hidden'!AC97="x","x",$AB$2-'Indicator Date hidden'!AC97)</f>
        <v>0</v>
      </c>
      <c r="AC96" s="25">
        <f>IF('Indicator Date hidden'!AD97="x","x",$AC$2-'Indicator Date hidden'!AD97)</f>
        <v>0</v>
      </c>
      <c r="AD96" s="25" t="str">
        <f>IF('Indicator Date hidden'!AE97="x","x",$AD$2-'Indicator Date hidden'!AE97)</f>
        <v>x</v>
      </c>
      <c r="AE96" s="25">
        <f>IF('Indicator Date hidden'!AF97="x","x",$AE$2-'Indicator Date hidden'!AF97)</f>
        <v>0</v>
      </c>
      <c r="AF96" s="25" t="str">
        <f>IF('Indicator Date hidden'!AG97="x","x",$AF$2-'Indicator Date hidden'!AG97)</f>
        <v>x</v>
      </c>
      <c r="AG96" s="25">
        <f>IF('Indicator Date hidden'!AH97="x","x",$AG$2-'Indicator Date hidden'!AH97)</f>
        <v>0</v>
      </c>
      <c r="AH96" s="25">
        <f>IF('Indicator Date hidden'!AI97="x","x",$AH$2-'Indicator Date hidden'!AI97)</f>
        <v>0</v>
      </c>
      <c r="AI96" s="25">
        <f>IF('Indicator Date hidden'!AJ97="x","x",$AI$2-'Indicator Date hidden'!AJ97)</f>
        <v>0</v>
      </c>
      <c r="AJ96" s="25">
        <f>IF('Indicator Date hidden'!AK97="x","x",$AJ$2-'Indicator Date hidden'!AK97)</f>
        <v>1</v>
      </c>
      <c r="AK96" s="25">
        <f>IF('Indicator Date hidden'!AL97="x","x",$AK$2-'Indicator Date hidden'!AL97)</f>
        <v>0</v>
      </c>
      <c r="AL96" s="25">
        <f>IF('Indicator Date hidden'!AM97="x","x",$AL$2-'Indicator Date hidden'!AM97)</f>
        <v>0</v>
      </c>
      <c r="AM96" s="25">
        <f>IF('Indicator Date hidden'!AN97="x","x",$AM$2-'Indicator Date hidden'!AN97)</f>
        <v>0</v>
      </c>
      <c r="AN96" s="25">
        <f>IF('Indicator Date hidden'!AO97="x","x",$AN$2-'Indicator Date hidden'!AO97)</f>
        <v>0</v>
      </c>
      <c r="AO96" s="25" t="str">
        <f>IF('Indicator Date hidden'!AP97="x","x",$AO$2-'Indicator Date hidden'!AP97)</f>
        <v>x</v>
      </c>
      <c r="AP96" s="25" t="str">
        <f>IF('Indicator Date hidden'!AQ97="x","x",$AP$2-'Indicator Date hidden'!AQ97)</f>
        <v>x</v>
      </c>
      <c r="AQ96" s="25">
        <f>IF('Indicator Date hidden'!AR97="x","x",$AQ$2-'Indicator Date hidden'!AR97)</f>
        <v>0</v>
      </c>
      <c r="AR96" s="25">
        <f>IF('Indicator Date hidden'!AS97="x","x",$AR$2-'Indicator Date hidden'!AS97)</f>
        <v>0</v>
      </c>
      <c r="AS96" s="25">
        <f>IF('Indicator Date hidden'!AT97="x","x",$AS$2-'Indicator Date hidden'!AT97)</f>
        <v>0</v>
      </c>
      <c r="AT96" s="25">
        <f>IF('Indicator Date hidden'!AU97="x","x",$AT$2-'Indicator Date hidden'!AU97)</f>
        <v>0</v>
      </c>
      <c r="AU96" s="25">
        <f>IF('Indicator Date hidden'!AV97="x","x",$AU$2-'Indicator Date hidden'!AV97)</f>
        <v>7</v>
      </c>
      <c r="AV96" s="25">
        <f>IF('Indicator Date hidden'!AW97="x","x",$AV$2-'Indicator Date hidden'!AW97)</f>
        <v>0</v>
      </c>
      <c r="AW96" s="25">
        <f>IF('Indicator Date hidden'!AX97="x","x",$AW$2-'Indicator Date hidden'!AX97)</f>
        <v>0</v>
      </c>
      <c r="AX96" s="25">
        <f>IF('Indicator Date hidden'!AY97="x","x",$AX$2-'Indicator Date hidden'!AY97)</f>
        <v>0</v>
      </c>
      <c r="AY96" s="25">
        <f>IF('Indicator Date hidden'!AZ97="x","x",$AY$2-'Indicator Date hidden'!AZ97)</f>
        <v>0</v>
      </c>
      <c r="AZ96" s="25">
        <f>IF('Indicator Date hidden'!BA97="x","x",$AZ$2-'Indicator Date hidden'!BA97)</f>
        <v>0</v>
      </c>
      <c r="BA96">
        <f t="shared" si="10"/>
        <v>21</v>
      </c>
      <c r="BB96" s="26">
        <f t="shared" si="11"/>
        <v>0.45652173913043476</v>
      </c>
      <c r="BC96">
        <f t="shared" si="12"/>
        <v>4</v>
      </c>
      <c r="BD96" s="26">
        <f t="shared" si="13"/>
        <v>1.8022512701706603</v>
      </c>
      <c r="BE96" s="28">
        <f t="shared" si="14"/>
        <v>0</v>
      </c>
    </row>
    <row r="97" spans="1:57" x14ac:dyDescent="0.35">
      <c r="A97" t="s">
        <v>9627</v>
      </c>
      <c r="B97" s="25">
        <f>IF('Indicator Date hidden'!C98="x","x",$B$2-'Indicator Date hidden'!C98)</f>
        <v>0</v>
      </c>
      <c r="C97" s="25">
        <f>IF('Indicator Date hidden'!D98="x","x",$C$2-'Indicator Date hidden'!D98)</f>
        <v>0</v>
      </c>
      <c r="D97" s="25">
        <f>IF('Indicator Date hidden'!E98="x","x",$D$2-'Indicator Date hidden'!E98)</f>
        <v>0</v>
      </c>
      <c r="E97" s="25">
        <f>IF('Indicator Date hidden'!F98="x","x",$E$2-'Indicator Date hidden'!F98)</f>
        <v>0</v>
      </c>
      <c r="F97" s="25">
        <f>IF('Indicator Date hidden'!G98="x","x",$F$2-'Indicator Date hidden'!G98)</f>
        <v>0</v>
      </c>
      <c r="G97" s="25">
        <f>IF('Indicator Date hidden'!H98="x","x",$G$2-'Indicator Date hidden'!H98)</f>
        <v>0</v>
      </c>
      <c r="H97" s="25">
        <f>IF('Indicator Date hidden'!I98="x","x",$H$2-'Indicator Date hidden'!I98)</f>
        <v>0</v>
      </c>
      <c r="I97" s="25">
        <f>IF('Indicator Date hidden'!J98="x","x",$I$2-'Indicator Date hidden'!J98)</f>
        <v>0</v>
      </c>
      <c r="J97" s="25">
        <f>IF('Indicator Date hidden'!K98="x","x",$J$2-'Indicator Date hidden'!K98)</f>
        <v>0</v>
      </c>
      <c r="K97" s="25">
        <f>IF('Indicator Date hidden'!L98="x","x",$K$2-'Indicator Date hidden'!L98)</f>
        <v>0</v>
      </c>
      <c r="L97" s="25">
        <f>IF('Indicator Date hidden'!M98="x","x",$L$2-'Indicator Date hidden'!M98)</f>
        <v>0</v>
      </c>
      <c r="M97" s="25">
        <f>IF('Indicator Date hidden'!N98="x","x",$M$2-'Indicator Date hidden'!N98)</f>
        <v>0</v>
      </c>
      <c r="N97" s="25">
        <f>IF('Indicator Date hidden'!O98="x","x",$N$2-'Indicator Date hidden'!O98)</f>
        <v>0</v>
      </c>
      <c r="O97" s="25">
        <f>IF('Indicator Date hidden'!P98="x","x",$O$2-'Indicator Date hidden'!P98)</f>
        <v>0</v>
      </c>
      <c r="P97" s="25">
        <f>IF('Indicator Date hidden'!Q98="x","x",$P$2-'Indicator Date hidden'!Q98)</f>
        <v>0</v>
      </c>
      <c r="Q97" s="25">
        <f>IF('Indicator Date hidden'!R98="x","x",$Q$2-'Indicator Date hidden'!R98)</f>
        <v>5</v>
      </c>
      <c r="R97" s="25">
        <f>IF('Indicator Date hidden'!S98="x","x",$R$2-'Indicator Date hidden'!S98)</f>
        <v>0</v>
      </c>
      <c r="S97" s="25">
        <f>IF('Indicator Date hidden'!T98="x","x",$S$2-'Indicator Date hidden'!T98)</f>
        <v>0</v>
      </c>
      <c r="T97" s="25">
        <f>IF('Indicator Date hidden'!U98="x","x",$T$2-'Indicator Date hidden'!U98)</f>
        <v>0</v>
      </c>
      <c r="U97" s="25">
        <f>IF('Indicator Date hidden'!V98="x","x",$U$2-'Indicator Date hidden'!V98)</f>
        <v>0</v>
      </c>
      <c r="V97" s="25">
        <f>IF('Indicator Date hidden'!W98="x","x",$V$2-'Indicator Date hidden'!W98)</f>
        <v>0</v>
      </c>
      <c r="W97" s="25">
        <f>IF('Indicator Date hidden'!X98="x","x",$W$2-'Indicator Date hidden'!X98)</f>
        <v>0</v>
      </c>
      <c r="X97" s="25" t="str">
        <f>IF('Indicator Date hidden'!Y98="x","x",$X$2-'Indicator Date hidden'!Y98)</f>
        <v>x</v>
      </c>
      <c r="Y97" s="25">
        <f>IF('Indicator Date hidden'!Z98="x","x",$Y$2-'Indicator Date hidden'!Z98)</f>
        <v>0</v>
      </c>
      <c r="Z97" s="25">
        <f>IF('Indicator Date hidden'!AA98="x","x",$Z$2-'Indicator Date hidden'!AA98)</f>
        <v>0</v>
      </c>
      <c r="AA97" s="25">
        <f>IF('Indicator Date hidden'!AB98="x","x",$AA$2-'Indicator Date hidden'!AB98)</f>
        <v>0</v>
      </c>
      <c r="AB97" s="25">
        <f>IF('Indicator Date hidden'!AC98="x","x",$AB$2-'Indicator Date hidden'!AC98)</f>
        <v>0</v>
      </c>
      <c r="AC97" s="25">
        <f>IF('Indicator Date hidden'!AD98="x","x",$AC$2-'Indicator Date hidden'!AD98)</f>
        <v>0</v>
      </c>
      <c r="AD97" s="25" t="str">
        <f>IF('Indicator Date hidden'!AE98="x","x",$AD$2-'Indicator Date hidden'!AE98)</f>
        <v>x</v>
      </c>
      <c r="AE97" s="25">
        <f>IF('Indicator Date hidden'!AF98="x","x",$AE$2-'Indicator Date hidden'!AF98)</f>
        <v>0</v>
      </c>
      <c r="AF97" s="25">
        <f>IF('Indicator Date hidden'!AG98="x","x",$AF$2-'Indicator Date hidden'!AG98)</f>
        <v>3</v>
      </c>
      <c r="AG97" s="25">
        <f>IF('Indicator Date hidden'!AH98="x","x",$AG$2-'Indicator Date hidden'!AH98)</f>
        <v>0</v>
      </c>
      <c r="AH97" s="25">
        <f>IF('Indicator Date hidden'!AI98="x","x",$AH$2-'Indicator Date hidden'!AI98)</f>
        <v>0</v>
      </c>
      <c r="AI97" s="25">
        <f>IF('Indicator Date hidden'!AJ98="x","x",$AI$2-'Indicator Date hidden'!AJ98)</f>
        <v>0</v>
      </c>
      <c r="AJ97" s="25" t="str">
        <f>IF('Indicator Date hidden'!AK98="x","x",$AJ$2-'Indicator Date hidden'!AK98)</f>
        <v>x</v>
      </c>
      <c r="AK97" s="25">
        <f>IF('Indicator Date hidden'!AL98="x","x",$AK$2-'Indicator Date hidden'!AL98)</f>
        <v>1</v>
      </c>
      <c r="AL97" s="25">
        <f>IF('Indicator Date hidden'!AM98="x","x",$AL$2-'Indicator Date hidden'!AM98)</f>
        <v>0</v>
      </c>
      <c r="AM97" s="25">
        <f>IF('Indicator Date hidden'!AN98="x","x",$AM$2-'Indicator Date hidden'!AN98)</f>
        <v>0</v>
      </c>
      <c r="AN97" s="25">
        <f>IF('Indicator Date hidden'!AO98="x","x",$AN$2-'Indicator Date hidden'!AO98)</f>
        <v>0</v>
      </c>
      <c r="AO97" s="25">
        <f>IF('Indicator Date hidden'!AP98="x","x",$AO$2-'Indicator Date hidden'!AP98)</f>
        <v>0</v>
      </c>
      <c r="AP97" s="25">
        <f>IF('Indicator Date hidden'!AQ98="x","x",$AP$2-'Indicator Date hidden'!AQ98)</f>
        <v>0</v>
      </c>
      <c r="AQ97" s="25">
        <f>IF('Indicator Date hidden'!AR98="x","x",$AQ$2-'Indicator Date hidden'!AR98)</f>
        <v>0</v>
      </c>
      <c r="AR97" s="25">
        <f>IF('Indicator Date hidden'!AS98="x","x",$AR$2-'Indicator Date hidden'!AS98)</f>
        <v>0</v>
      </c>
      <c r="AS97" s="25">
        <f>IF('Indicator Date hidden'!AT98="x","x",$AS$2-'Indicator Date hidden'!AT98)</f>
        <v>0</v>
      </c>
      <c r="AT97" s="25">
        <f>IF('Indicator Date hidden'!AU98="x","x",$AT$2-'Indicator Date hidden'!AU98)</f>
        <v>0</v>
      </c>
      <c r="AU97" s="25">
        <f>IF('Indicator Date hidden'!AV98="x","x",$AU$2-'Indicator Date hidden'!AV98)</f>
        <v>5</v>
      </c>
      <c r="AV97" s="25">
        <f>IF('Indicator Date hidden'!AW98="x","x",$AV$2-'Indicator Date hidden'!AW98)</f>
        <v>0</v>
      </c>
      <c r="AW97" s="25">
        <f>IF('Indicator Date hidden'!AX98="x","x",$AW$2-'Indicator Date hidden'!AX98)</f>
        <v>0</v>
      </c>
      <c r="AX97" s="25">
        <f>IF('Indicator Date hidden'!AY98="x","x",$AX$2-'Indicator Date hidden'!AY98)</f>
        <v>0</v>
      </c>
      <c r="AY97" s="25">
        <f>IF('Indicator Date hidden'!AZ98="x","x",$AY$2-'Indicator Date hidden'!AZ98)</f>
        <v>0</v>
      </c>
      <c r="AZ97" s="25">
        <f>IF('Indicator Date hidden'!BA98="x","x",$AZ$2-'Indicator Date hidden'!BA98)</f>
        <v>0</v>
      </c>
      <c r="BA97">
        <f t="shared" si="10"/>
        <v>14</v>
      </c>
      <c r="BB97" s="26">
        <f t="shared" si="11"/>
        <v>0.29166666666666669</v>
      </c>
      <c r="BC97">
        <f t="shared" si="12"/>
        <v>4</v>
      </c>
      <c r="BD97" s="26">
        <f t="shared" si="13"/>
        <v>1.0793194872490515</v>
      </c>
      <c r="BE97" s="28">
        <f t="shared" si="14"/>
        <v>0</v>
      </c>
    </row>
    <row r="98" spans="1:57" x14ac:dyDescent="0.35">
      <c r="A98" t="s">
        <v>9619</v>
      </c>
      <c r="B98" s="25">
        <f>IF('Indicator Date hidden'!C99="x","x",$B$2-'Indicator Date hidden'!C99)</f>
        <v>0</v>
      </c>
      <c r="C98" s="25">
        <f>IF('Indicator Date hidden'!D99="x","x",$C$2-'Indicator Date hidden'!D99)</f>
        <v>0</v>
      </c>
      <c r="D98" s="25">
        <f>IF('Indicator Date hidden'!E99="x","x",$D$2-'Indicator Date hidden'!E99)</f>
        <v>0</v>
      </c>
      <c r="E98" s="25">
        <f>IF('Indicator Date hidden'!F99="x","x",$E$2-'Indicator Date hidden'!F99)</f>
        <v>0</v>
      </c>
      <c r="F98" s="25">
        <f>IF('Indicator Date hidden'!G99="x","x",$F$2-'Indicator Date hidden'!G99)</f>
        <v>0</v>
      </c>
      <c r="G98" s="25">
        <f>IF('Indicator Date hidden'!H99="x","x",$G$2-'Indicator Date hidden'!H99)</f>
        <v>0</v>
      </c>
      <c r="H98" s="25">
        <f>IF('Indicator Date hidden'!I99="x","x",$H$2-'Indicator Date hidden'!I99)</f>
        <v>0</v>
      </c>
      <c r="I98" s="25">
        <f>IF('Indicator Date hidden'!J99="x","x",$I$2-'Indicator Date hidden'!J99)</f>
        <v>0</v>
      </c>
      <c r="J98" s="25">
        <f>IF('Indicator Date hidden'!K99="x","x",$J$2-'Indicator Date hidden'!K99)</f>
        <v>0</v>
      </c>
      <c r="K98" s="25">
        <f>IF('Indicator Date hidden'!L99="x","x",$K$2-'Indicator Date hidden'!L99)</f>
        <v>0</v>
      </c>
      <c r="L98" s="25">
        <f>IF('Indicator Date hidden'!M99="x","x",$L$2-'Indicator Date hidden'!M99)</f>
        <v>0</v>
      </c>
      <c r="M98" s="25">
        <f>IF('Indicator Date hidden'!N99="x","x",$M$2-'Indicator Date hidden'!N99)</f>
        <v>0</v>
      </c>
      <c r="N98" s="25">
        <f>IF('Indicator Date hidden'!O99="x","x",$N$2-'Indicator Date hidden'!O99)</f>
        <v>0</v>
      </c>
      <c r="O98" s="25">
        <f>IF('Indicator Date hidden'!P99="x","x",$O$2-'Indicator Date hidden'!P99)</f>
        <v>0</v>
      </c>
      <c r="P98" s="25">
        <f>IF('Indicator Date hidden'!Q99="x","x",$P$2-'Indicator Date hidden'!Q99)</f>
        <v>0</v>
      </c>
      <c r="Q98" s="25">
        <f>IF('Indicator Date hidden'!R99="x","x",$Q$2-'Indicator Date hidden'!R99)</f>
        <v>1</v>
      </c>
      <c r="R98" s="25">
        <f>IF('Indicator Date hidden'!S99="x","x",$R$2-'Indicator Date hidden'!S99)</f>
        <v>0</v>
      </c>
      <c r="S98" s="25">
        <f>IF('Indicator Date hidden'!T99="x","x",$S$2-'Indicator Date hidden'!T99)</f>
        <v>0</v>
      </c>
      <c r="T98" s="25">
        <f>IF('Indicator Date hidden'!U99="x","x",$T$2-'Indicator Date hidden'!U99)</f>
        <v>0</v>
      </c>
      <c r="U98" s="25">
        <f>IF('Indicator Date hidden'!V99="x","x",$U$2-'Indicator Date hidden'!V99)</f>
        <v>0</v>
      </c>
      <c r="V98" s="25">
        <f>IF('Indicator Date hidden'!W99="x","x",$V$2-'Indicator Date hidden'!W99)</f>
        <v>0</v>
      </c>
      <c r="W98" s="25">
        <f>IF('Indicator Date hidden'!X99="x","x",$W$2-'Indicator Date hidden'!X99)</f>
        <v>1</v>
      </c>
      <c r="X98" s="25">
        <f>IF('Indicator Date hidden'!Y99="x","x",$X$2-'Indicator Date hidden'!Y99)</f>
        <v>4</v>
      </c>
      <c r="Y98" s="25">
        <f>IF('Indicator Date hidden'!Z99="x","x",$Y$2-'Indicator Date hidden'!Z99)</f>
        <v>0</v>
      </c>
      <c r="Z98" s="25">
        <f>IF('Indicator Date hidden'!AA99="x","x",$Z$2-'Indicator Date hidden'!AA99)</f>
        <v>0</v>
      </c>
      <c r="AA98" s="25">
        <f>IF('Indicator Date hidden'!AB99="x","x",$AA$2-'Indicator Date hidden'!AB99)</f>
        <v>0</v>
      </c>
      <c r="AB98" s="25">
        <f>IF('Indicator Date hidden'!AC99="x","x",$AB$2-'Indicator Date hidden'!AC99)</f>
        <v>0</v>
      </c>
      <c r="AC98" s="25">
        <f>IF('Indicator Date hidden'!AD99="x","x",$AC$2-'Indicator Date hidden'!AD99)</f>
        <v>0</v>
      </c>
      <c r="AD98" s="25">
        <f>IF('Indicator Date hidden'!AE99="x","x",$AD$2-'Indicator Date hidden'!AE99)</f>
        <v>0</v>
      </c>
      <c r="AE98" s="25">
        <f>IF('Indicator Date hidden'!AF99="x","x",$AE$2-'Indicator Date hidden'!AF99)</f>
        <v>0</v>
      </c>
      <c r="AF98" s="25">
        <f>IF('Indicator Date hidden'!AG99="x","x",$AF$2-'Indicator Date hidden'!AG99)</f>
        <v>6</v>
      </c>
      <c r="AG98" s="25">
        <f>IF('Indicator Date hidden'!AH99="x","x",$AG$2-'Indicator Date hidden'!AH99)</f>
        <v>0</v>
      </c>
      <c r="AH98" s="25">
        <f>IF('Indicator Date hidden'!AI99="x","x",$AH$2-'Indicator Date hidden'!AI99)</f>
        <v>0</v>
      </c>
      <c r="AI98" s="25">
        <f>IF('Indicator Date hidden'!AJ99="x","x",$AI$2-'Indicator Date hidden'!AJ99)</f>
        <v>0</v>
      </c>
      <c r="AJ98" s="25" t="str">
        <f>IF('Indicator Date hidden'!AK99="x","x",$AJ$2-'Indicator Date hidden'!AK99)</f>
        <v>x</v>
      </c>
      <c r="AK98" s="25">
        <f>IF('Indicator Date hidden'!AL99="x","x",$AK$2-'Indicator Date hidden'!AL99)</f>
        <v>0</v>
      </c>
      <c r="AL98" s="25">
        <f>IF('Indicator Date hidden'!AM99="x","x",$AL$2-'Indicator Date hidden'!AM99)</f>
        <v>0</v>
      </c>
      <c r="AM98" s="25">
        <f>IF('Indicator Date hidden'!AN99="x","x",$AM$2-'Indicator Date hidden'!AN99)</f>
        <v>0</v>
      </c>
      <c r="AN98" s="25">
        <f>IF('Indicator Date hidden'!AO99="x","x",$AN$2-'Indicator Date hidden'!AO99)</f>
        <v>0</v>
      </c>
      <c r="AO98" s="25" t="str">
        <f>IF('Indicator Date hidden'!AP99="x","x",$AO$2-'Indicator Date hidden'!AP99)</f>
        <v>x</v>
      </c>
      <c r="AP98" s="25" t="str">
        <f>IF('Indicator Date hidden'!AQ99="x","x",$AP$2-'Indicator Date hidden'!AQ99)</f>
        <v>x</v>
      </c>
      <c r="AQ98" s="25" t="str">
        <f>IF('Indicator Date hidden'!AR99="x","x",$AQ$2-'Indicator Date hidden'!AR99)</f>
        <v>x</v>
      </c>
      <c r="AR98" s="25">
        <f>IF('Indicator Date hidden'!AS99="x","x",$AR$2-'Indicator Date hidden'!AS99)</f>
        <v>0</v>
      </c>
      <c r="AS98" s="25">
        <f>IF('Indicator Date hidden'!AT99="x","x",$AS$2-'Indicator Date hidden'!AT99)</f>
        <v>0</v>
      </c>
      <c r="AT98" s="25">
        <f>IF('Indicator Date hidden'!AU99="x","x",$AT$2-'Indicator Date hidden'!AU99)</f>
        <v>0</v>
      </c>
      <c r="AU98" s="25">
        <f>IF('Indicator Date hidden'!AV99="x","x",$AU$2-'Indicator Date hidden'!AV99)</f>
        <v>7</v>
      </c>
      <c r="AV98" s="25">
        <f>IF('Indicator Date hidden'!AW99="x","x",$AV$2-'Indicator Date hidden'!AW99)</f>
        <v>0</v>
      </c>
      <c r="AW98" s="25">
        <f>IF('Indicator Date hidden'!AX99="x","x",$AW$2-'Indicator Date hidden'!AX99)</f>
        <v>0</v>
      </c>
      <c r="AX98" s="25">
        <f>IF('Indicator Date hidden'!AY99="x","x",$AX$2-'Indicator Date hidden'!AY99)</f>
        <v>0</v>
      </c>
      <c r="AY98" s="25">
        <f>IF('Indicator Date hidden'!AZ99="x","x",$AY$2-'Indicator Date hidden'!AZ99)</f>
        <v>0</v>
      </c>
      <c r="AZ98" s="25">
        <f>IF('Indicator Date hidden'!BA99="x","x",$AZ$2-'Indicator Date hidden'!BA99)</f>
        <v>0</v>
      </c>
      <c r="BA98">
        <f t="shared" si="10"/>
        <v>19</v>
      </c>
      <c r="BB98" s="26">
        <f t="shared" si="11"/>
        <v>0.40425531914893614</v>
      </c>
      <c r="BC98">
        <f t="shared" si="12"/>
        <v>5</v>
      </c>
      <c r="BD98" s="26">
        <f t="shared" si="13"/>
        <v>1.4241021728239582</v>
      </c>
      <c r="BE98" s="28">
        <f t="shared" si="14"/>
        <v>0</v>
      </c>
    </row>
    <row r="99" spans="1:57" x14ac:dyDescent="0.35">
      <c r="A99" t="s">
        <v>9620</v>
      </c>
      <c r="B99" s="25">
        <f>IF('Indicator Date hidden'!C100="x","x",$B$2-'Indicator Date hidden'!C100)</f>
        <v>0</v>
      </c>
      <c r="C99" s="25">
        <f>IF('Indicator Date hidden'!D100="x","x",$C$2-'Indicator Date hidden'!D100)</f>
        <v>0</v>
      </c>
      <c r="D99" s="25">
        <f>IF('Indicator Date hidden'!E100="x","x",$D$2-'Indicator Date hidden'!E100)</f>
        <v>0</v>
      </c>
      <c r="E99" s="25">
        <f>IF('Indicator Date hidden'!F100="x","x",$E$2-'Indicator Date hidden'!F100)</f>
        <v>0</v>
      </c>
      <c r="F99" s="25">
        <f>IF('Indicator Date hidden'!G100="x","x",$F$2-'Indicator Date hidden'!G100)</f>
        <v>0</v>
      </c>
      <c r="G99" s="25">
        <f>IF('Indicator Date hidden'!H100="x","x",$G$2-'Indicator Date hidden'!H100)</f>
        <v>0</v>
      </c>
      <c r="H99" s="25">
        <f>IF('Indicator Date hidden'!I100="x","x",$H$2-'Indicator Date hidden'!I100)</f>
        <v>0</v>
      </c>
      <c r="I99" s="25">
        <f>IF('Indicator Date hidden'!J100="x","x",$I$2-'Indicator Date hidden'!J100)</f>
        <v>0</v>
      </c>
      <c r="J99" s="25">
        <f>IF('Indicator Date hidden'!K100="x","x",$J$2-'Indicator Date hidden'!K100)</f>
        <v>0</v>
      </c>
      <c r="K99" s="25">
        <f>IF('Indicator Date hidden'!L100="x","x",$K$2-'Indicator Date hidden'!L100)</f>
        <v>0</v>
      </c>
      <c r="L99" s="25">
        <f>IF('Indicator Date hidden'!M100="x","x",$L$2-'Indicator Date hidden'!M100)</f>
        <v>0</v>
      </c>
      <c r="M99" s="25">
        <f>IF('Indicator Date hidden'!N100="x","x",$M$2-'Indicator Date hidden'!N100)</f>
        <v>0</v>
      </c>
      <c r="N99" s="25">
        <f>IF('Indicator Date hidden'!O100="x","x",$N$2-'Indicator Date hidden'!O100)</f>
        <v>0</v>
      </c>
      <c r="O99" s="25">
        <f>IF('Indicator Date hidden'!P100="x","x",$O$2-'Indicator Date hidden'!P100)</f>
        <v>0</v>
      </c>
      <c r="P99" s="25">
        <f>IF('Indicator Date hidden'!Q100="x","x",$P$2-'Indicator Date hidden'!Q100)</f>
        <v>0</v>
      </c>
      <c r="Q99" s="25">
        <f>IF('Indicator Date hidden'!R100="x","x",$Q$2-'Indicator Date hidden'!R100)</f>
        <v>7</v>
      </c>
      <c r="R99" s="25">
        <f>IF('Indicator Date hidden'!S100="x","x",$R$2-'Indicator Date hidden'!S100)</f>
        <v>0</v>
      </c>
      <c r="S99" s="25">
        <f>IF('Indicator Date hidden'!T100="x","x",$S$2-'Indicator Date hidden'!T100)</f>
        <v>0</v>
      </c>
      <c r="T99" s="25">
        <f>IF('Indicator Date hidden'!U100="x","x",$T$2-'Indicator Date hidden'!U100)</f>
        <v>0</v>
      </c>
      <c r="U99" s="25">
        <f>IF('Indicator Date hidden'!V100="x","x",$U$2-'Indicator Date hidden'!V100)</f>
        <v>0</v>
      </c>
      <c r="V99" s="25">
        <f>IF('Indicator Date hidden'!W100="x","x",$V$2-'Indicator Date hidden'!W100)</f>
        <v>0</v>
      </c>
      <c r="W99" s="25">
        <f>IF('Indicator Date hidden'!X100="x","x",$W$2-'Indicator Date hidden'!X100)</f>
        <v>7</v>
      </c>
      <c r="X99" s="25">
        <f>IF('Indicator Date hidden'!Y100="x","x",$X$2-'Indicator Date hidden'!Y100)</f>
        <v>4</v>
      </c>
      <c r="Y99" s="25">
        <f>IF('Indicator Date hidden'!Z100="x","x",$Y$2-'Indicator Date hidden'!Z100)</f>
        <v>0</v>
      </c>
      <c r="Z99" s="25">
        <f>IF('Indicator Date hidden'!AA100="x","x",$Z$2-'Indicator Date hidden'!AA100)</f>
        <v>0</v>
      </c>
      <c r="AA99" s="25" t="str">
        <f>IF('Indicator Date hidden'!AB100="x","x",$AA$2-'Indicator Date hidden'!AB100)</f>
        <v>x</v>
      </c>
      <c r="AB99" s="25">
        <f>IF('Indicator Date hidden'!AC100="x","x",$AB$2-'Indicator Date hidden'!AC100)</f>
        <v>0</v>
      </c>
      <c r="AC99" s="25">
        <f>IF('Indicator Date hidden'!AD100="x","x",$AC$2-'Indicator Date hidden'!AD100)</f>
        <v>0</v>
      </c>
      <c r="AD99" s="25" t="str">
        <f>IF('Indicator Date hidden'!AE100="x","x",$AD$2-'Indicator Date hidden'!AE100)</f>
        <v>x</v>
      </c>
      <c r="AE99" s="25">
        <f>IF('Indicator Date hidden'!AF100="x","x",$AE$2-'Indicator Date hidden'!AF100)</f>
        <v>0</v>
      </c>
      <c r="AF99" s="25" t="str">
        <f>IF('Indicator Date hidden'!AG100="x","x",$AF$2-'Indicator Date hidden'!AG100)</f>
        <v>x</v>
      </c>
      <c r="AG99" s="25">
        <f>IF('Indicator Date hidden'!AH100="x","x",$AG$2-'Indicator Date hidden'!AH100)</f>
        <v>0</v>
      </c>
      <c r="AH99" s="25">
        <f>IF('Indicator Date hidden'!AI100="x","x",$AH$2-'Indicator Date hidden'!AI100)</f>
        <v>0</v>
      </c>
      <c r="AI99" s="25">
        <f>IF('Indicator Date hidden'!AJ100="x","x",$AI$2-'Indicator Date hidden'!AJ100)</f>
        <v>0</v>
      </c>
      <c r="AJ99" s="25">
        <f>IF('Indicator Date hidden'!AK100="x","x",$AJ$2-'Indicator Date hidden'!AK100)</f>
        <v>0</v>
      </c>
      <c r="AK99" s="25">
        <f>IF('Indicator Date hidden'!AL100="x","x",$AK$2-'Indicator Date hidden'!AL100)</f>
        <v>1</v>
      </c>
      <c r="AL99" s="25">
        <f>IF('Indicator Date hidden'!AM100="x","x",$AL$2-'Indicator Date hidden'!AM100)</f>
        <v>0</v>
      </c>
      <c r="AM99" s="25">
        <f>IF('Indicator Date hidden'!AN100="x","x",$AM$2-'Indicator Date hidden'!AN100)</f>
        <v>0</v>
      </c>
      <c r="AN99" s="25">
        <f>IF('Indicator Date hidden'!AO100="x","x",$AN$2-'Indicator Date hidden'!AO100)</f>
        <v>0</v>
      </c>
      <c r="AO99" s="25" t="str">
        <f>IF('Indicator Date hidden'!AP100="x","x",$AO$2-'Indicator Date hidden'!AP100)</f>
        <v>x</v>
      </c>
      <c r="AP99" s="25" t="str">
        <f>IF('Indicator Date hidden'!AQ100="x","x",$AP$2-'Indicator Date hidden'!AQ100)</f>
        <v>x</v>
      </c>
      <c r="AQ99" s="25" t="str">
        <f>IF('Indicator Date hidden'!AR100="x","x",$AQ$2-'Indicator Date hidden'!AR100)</f>
        <v>x</v>
      </c>
      <c r="AR99" s="25">
        <f>IF('Indicator Date hidden'!AS100="x","x",$AR$2-'Indicator Date hidden'!AS100)</f>
        <v>0</v>
      </c>
      <c r="AS99" s="25">
        <f>IF('Indicator Date hidden'!AT100="x","x",$AS$2-'Indicator Date hidden'!AT100)</f>
        <v>0</v>
      </c>
      <c r="AT99" s="25">
        <f>IF('Indicator Date hidden'!AU100="x","x",$AT$2-'Indicator Date hidden'!AU100)</f>
        <v>0</v>
      </c>
      <c r="AU99" s="25">
        <f>IF('Indicator Date hidden'!AV100="x","x",$AU$2-'Indicator Date hidden'!AV100)</f>
        <v>1</v>
      </c>
      <c r="AV99" s="25">
        <f>IF('Indicator Date hidden'!AW100="x","x",$AV$2-'Indicator Date hidden'!AW100)</f>
        <v>0</v>
      </c>
      <c r="AW99" s="25">
        <f>IF('Indicator Date hidden'!AX100="x","x",$AW$2-'Indicator Date hidden'!AX100)</f>
        <v>0</v>
      </c>
      <c r="AX99" s="25">
        <f>IF('Indicator Date hidden'!AY100="x","x",$AX$2-'Indicator Date hidden'!AY100)</f>
        <v>0</v>
      </c>
      <c r="AY99" s="25">
        <f>IF('Indicator Date hidden'!AZ100="x","x",$AY$2-'Indicator Date hidden'!AZ100)</f>
        <v>0</v>
      </c>
      <c r="AZ99" s="25" t="str">
        <f>IF('Indicator Date hidden'!BA100="x","x",$AZ$2-'Indicator Date hidden'!BA100)</f>
        <v>x</v>
      </c>
      <c r="BA99">
        <f t="shared" ref="BA99:BA130" si="15">SUM(B99:AZ99)</f>
        <v>20</v>
      </c>
      <c r="BB99" s="26">
        <f t="shared" ref="BB99:BB130" si="16">BA99/COUNT(B99:AZ99)</f>
        <v>0.45454545454545453</v>
      </c>
      <c r="BC99">
        <f t="shared" ref="BC99:BC130" si="17">COUNTIF(B99:AZ99,"&gt;0")</f>
        <v>5</v>
      </c>
      <c r="BD99" s="26">
        <f t="shared" ref="BD99:BD130" si="18">_xlfn.STDEV.P(B99:AZ99)</f>
        <v>1.5587661999529314</v>
      </c>
      <c r="BE99" s="28">
        <f t="shared" ref="BE99:BE130" si="19">MEDIAN(B99:AZ99)</f>
        <v>0</v>
      </c>
    </row>
    <row r="100" spans="1:57" x14ac:dyDescent="0.35">
      <c r="A100" t="s">
        <v>9624</v>
      </c>
      <c r="B100" s="25">
        <f>IF('Indicator Date hidden'!C101="x","x",$B$2-'Indicator Date hidden'!C101)</f>
        <v>0</v>
      </c>
      <c r="C100" s="25">
        <f>IF('Indicator Date hidden'!D101="x","x",$C$2-'Indicator Date hidden'!D101)</f>
        <v>0</v>
      </c>
      <c r="D100" s="25">
        <f>IF('Indicator Date hidden'!E101="x","x",$D$2-'Indicator Date hidden'!E101)</f>
        <v>0</v>
      </c>
      <c r="E100" s="25">
        <f>IF('Indicator Date hidden'!F101="x","x",$E$2-'Indicator Date hidden'!F101)</f>
        <v>0</v>
      </c>
      <c r="F100" s="25">
        <f>IF('Indicator Date hidden'!G101="x","x",$F$2-'Indicator Date hidden'!G101)</f>
        <v>0</v>
      </c>
      <c r="G100" s="25">
        <f>IF('Indicator Date hidden'!H101="x","x",$G$2-'Indicator Date hidden'!H101)</f>
        <v>0</v>
      </c>
      <c r="H100" s="25">
        <f>IF('Indicator Date hidden'!I101="x","x",$H$2-'Indicator Date hidden'!I101)</f>
        <v>0</v>
      </c>
      <c r="I100" s="25">
        <f>IF('Indicator Date hidden'!J101="x","x",$I$2-'Indicator Date hidden'!J101)</f>
        <v>0</v>
      </c>
      <c r="J100" s="25">
        <f>IF('Indicator Date hidden'!K101="x","x",$J$2-'Indicator Date hidden'!K101)</f>
        <v>0</v>
      </c>
      <c r="K100" s="25">
        <f>IF('Indicator Date hidden'!L101="x","x",$K$2-'Indicator Date hidden'!L101)</f>
        <v>0</v>
      </c>
      <c r="L100" s="25">
        <f>IF('Indicator Date hidden'!M101="x","x",$L$2-'Indicator Date hidden'!M101)</f>
        <v>0</v>
      </c>
      <c r="M100" s="25">
        <f>IF('Indicator Date hidden'!N101="x","x",$M$2-'Indicator Date hidden'!N101)</f>
        <v>0</v>
      </c>
      <c r="N100" s="25">
        <f>IF('Indicator Date hidden'!O101="x","x",$N$2-'Indicator Date hidden'!O101)</f>
        <v>0</v>
      </c>
      <c r="O100" s="25">
        <f>IF('Indicator Date hidden'!P101="x","x",$O$2-'Indicator Date hidden'!P101)</f>
        <v>0</v>
      </c>
      <c r="P100" s="25">
        <f>IF('Indicator Date hidden'!Q101="x","x",$P$2-'Indicator Date hidden'!Q101)</f>
        <v>0</v>
      </c>
      <c r="Q100" s="25" t="str">
        <f>IF('Indicator Date hidden'!R101="x","x",$Q$2-'Indicator Date hidden'!R101)</f>
        <v>x</v>
      </c>
      <c r="R100" s="25">
        <f>IF('Indicator Date hidden'!S101="x","x",$R$2-'Indicator Date hidden'!S101)</f>
        <v>0</v>
      </c>
      <c r="S100" s="25">
        <f>IF('Indicator Date hidden'!T101="x","x",$S$2-'Indicator Date hidden'!T101)</f>
        <v>0</v>
      </c>
      <c r="T100" s="25">
        <f>IF('Indicator Date hidden'!U101="x","x",$T$2-'Indicator Date hidden'!U101)</f>
        <v>0</v>
      </c>
      <c r="U100" s="25" t="str">
        <f>IF('Indicator Date hidden'!V101="x","x",$U$2-'Indicator Date hidden'!V101)</f>
        <v>x</v>
      </c>
      <c r="V100" s="25" t="str">
        <f>IF('Indicator Date hidden'!W101="x","x",$V$2-'Indicator Date hidden'!W101)</f>
        <v>x</v>
      </c>
      <c r="W100" s="25" t="str">
        <f>IF('Indicator Date hidden'!X101="x","x",$W$2-'Indicator Date hidden'!X101)</f>
        <v>x</v>
      </c>
      <c r="X100" s="25" t="str">
        <f>IF('Indicator Date hidden'!Y101="x","x",$X$2-'Indicator Date hidden'!Y101)</f>
        <v>x</v>
      </c>
      <c r="Y100" s="25" t="str">
        <f>IF('Indicator Date hidden'!Z101="x","x",$Y$2-'Indicator Date hidden'!Z101)</f>
        <v>x</v>
      </c>
      <c r="Z100" s="25" t="str">
        <f>IF('Indicator Date hidden'!AA101="x","x",$Z$2-'Indicator Date hidden'!AA101)</f>
        <v>x</v>
      </c>
      <c r="AA100" s="25" t="str">
        <f>IF('Indicator Date hidden'!AB101="x","x",$AA$2-'Indicator Date hidden'!AB101)</f>
        <v>x</v>
      </c>
      <c r="AB100" s="25" t="str">
        <f>IF('Indicator Date hidden'!AC101="x","x",$AB$2-'Indicator Date hidden'!AC101)</f>
        <v>x</v>
      </c>
      <c r="AC100" s="25">
        <f>IF('Indicator Date hidden'!AD101="x","x",$AC$2-'Indicator Date hidden'!AD101)</f>
        <v>0</v>
      </c>
      <c r="AD100" s="25" t="str">
        <f>IF('Indicator Date hidden'!AE101="x","x",$AD$2-'Indicator Date hidden'!AE101)</f>
        <v>x</v>
      </c>
      <c r="AE100" s="25" t="str">
        <f>IF('Indicator Date hidden'!AF101="x","x",$AE$2-'Indicator Date hidden'!AF101)</f>
        <v>x</v>
      </c>
      <c r="AF100" s="25" t="str">
        <f>IF('Indicator Date hidden'!AG101="x","x",$AF$2-'Indicator Date hidden'!AG101)</f>
        <v>x</v>
      </c>
      <c r="AG100" s="25">
        <f>IF('Indicator Date hidden'!AH101="x","x",$AG$2-'Indicator Date hidden'!AH101)</f>
        <v>0</v>
      </c>
      <c r="AH100" s="25">
        <f>IF('Indicator Date hidden'!AI101="x","x",$AH$2-'Indicator Date hidden'!AI101)</f>
        <v>0</v>
      </c>
      <c r="AI100" s="25">
        <f>IF('Indicator Date hidden'!AJ101="x","x",$AI$2-'Indicator Date hidden'!AJ101)</f>
        <v>0</v>
      </c>
      <c r="AJ100" s="25" t="str">
        <f>IF('Indicator Date hidden'!AK101="x","x",$AJ$2-'Indicator Date hidden'!AK101)</f>
        <v>x</v>
      </c>
      <c r="AK100" s="25">
        <f>IF('Indicator Date hidden'!AL101="x","x",$AK$2-'Indicator Date hidden'!AL101)</f>
        <v>1</v>
      </c>
      <c r="AL100" s="25">
        <f>IF('Indicator Date hidden'!AM101="x","x",$AL$2-'Indicator Date hidden'!AM101)</f>
        <v>0</v>
      </c>
      <c r="AM100" s="25">
        <f>IF('Indicator Date hidden'!AN101="x","x",$AM$2-'Indicator Date hidden'!AN101)</f>
        <v>0</v>
      </c>
      <c r="AN100" s="25">
        <f>IF('Indicator Date hidden'!AO101="x","x",$AN$2-'Indicator Date hidden'!AO101)</f>
        <v>0</v>
      </c>
      <c r="AO100" s="25" t="str">
        <f>IF('Indicator Date hidden'!AP101="x","x",$AO$2-'Indicator Date hidden'!AP101)</f>
        <v>x</v>
      </c>
      <c r="AP100" s="25" t="str">
        <f>IF('Indicator Date hidden'!AQ101="x","x",$AP$2-'Indicator Date hidden'!AQ101)</f>
        <v>x</v>
      </c>
      <c r="AQ100" s="25" t="str">
        <f>IF('Indicator Date hidden'!AR101="x","x",$AQ$2-'Indicator Date hidden'!AR101)</f>
        <v>x</v>
      </c>
      <c r="AR100" s="25">
        <f>IF('Indicator Date hidden'!AS101="x","x",$AR$2-'Indicator Date hidden'!AS101)</f>
        <v>0</v>
      </c>
      <c r="AS100" s="25" t="str">
        <f>IF('Indicator Date hidden'!AT101="x","x",$AS$2-'Indicator Date hidden'!AT101)</f>
        <v>x</v>
      </c>
      <c r="AT100" s="25">
        <f>IF('Indicator Date hidden'!AU101="x","x",$AT$2-'Indicator Date hidden'!AU101)</f>
        <v>0</v>
      </c>
      <c r="AU100" s="25" t="str">
        <f>IF('Indicator Date hidden'!AV101="x","x",$AU$2-'Indicator Date hidden'!AV101)</f>
        <v>x</v>
      </c>
      <c r="AV100" s="25">
        <f>IF('Indicator Date hidden'!AW101="x","x",$AV$2-'Indicator Date hidden'!AW101)</f>
        <v>0</v>
      </c>
      <c r="AW100" s="25">
        <f>IF('Indicator Date hidden'!AX101="x","x",$AW$2-'Indicator Date hidden'!AX101)</f>
        <v>0</v>
      </c>
      <c r="AX100" s="25">
        <f>IF('Indicator Date hidden'!AY101="x","x",$AX$2-'Indicator Date hidden'!AY101)</f>
        <v>0</v>
      </c>
      <c r="AY100" s="25" t="str">
        <f>IF('Indicator Date hidden'!AZ101="x","x",$AY$2-'Indicator Date hidden'!AZ101)</f>
        <v>x</v>
      </c>
      <c r="AZ100" s="25" t="str">
        <f>IF('Indicator Date hidden'!BA101="x","x",$AZ$2-'Indicator Date hidden'!BA101)</f>
        <v>x</v>
      </c>
      <c r="BA100">
        <f t="shared" si="15"/>
        <v>1</v>
      </c>
      <c r="BB100" s="26">
        <f t="shared" si="16"/>
        <v>3.2258064516129031E-2</v>
      </c>
      <c r="BC100">
        <f t="shared" si="17"/>
        <v>1</v>
      </c>
      <c r="BD100" s="26">
        <f t="shared" si="18"/>
        <v>0.17668469596940842</v>
      </c>
      <c r="BE100" s="28">
        <f t="shared" si="19"/>
        <v>0</v>
      </c>
    </row>
    <row r="101" spans="1:57" x14ac:dyDescent="0.35">
      <c r="A101" t="s">
        <v>9628</v>
      </c>
      <c r="B101" s="25">
        <f>IF('Indicator Date hidden'!C102="x","x",$B$2-'Indicator Date hidden'!C102)</f>
        <v>0</v>
      </c>
      <c r="C101" s="25">
        <f>IF('Indicator Date hidden'!D102="x","x",$C$2-'Indicator Date hidden'!D102)</f>
        <v>0</v>
      </c>
      <c r="D101" s="25">
        <f>IF('Indicator Date hidden'!E102="x","x",$D$2-'Indicator Date hidden'!E102)</f>
        <v>0</v>
      </c>
      <c r="E101" s="25">
        <f>IF('Indicator Date hidden'!F102="x","x",$E$2-'Indicator Date hidden'!F102)</f>
        <v>0</v>
      </c>
      <c r="F101" s="25">
        <f>IF('Indicator Date hidden'!G102="x","x",$F$2-'Indicator Date hidden'!G102)</f>
        <v>0</v>
      </c>
      <c r="G101" s="25">
        <f>IF('Indicator Date hidden'!H102="x","x",$G$2-'Indicator Date hidden'!H102)</f>
        <v>0</v>
      </c>
      <c r="H101" s="25">
        <f>IF('Indicator Date hidden'!I102="x","x",$H$2-'Indicator Date hidden'!I102)</f>
        <v>0</v>
      </c>
      <c r="I101" s="25">
        <f>IF('Indicator Date hidden'!J102="x","x",$I$2-'Indicator Date hidden'!J102)</f>
        <v>0</v>
      </c>
      <c r="J101" s="25">
        <f>IF('Indicator Date hidden'!K102="x","x",$J$2-'Indicator Date hidden'!K102)</f>
        <v>0</v>
      </c>
      <c r="K101" s="25">
        <f>IF('Indicator Date hidden'!L102="x","x",$K$2-'Indicator Date hidden'!L102)</f>
        <v>0</v>
      </c>
      <c r="L101" s="25">
        <f>IF('Indicator Date hidden'!M102="x","x",$L$2-'Indicator Date hidden'!M102)</f>
        <v>0</v>
      </c>
      <c r="M101" s="25">
        <f>IF('Indicator Date hidden'!N102="x","x",$M$2-'Indicator Date hidden'!N102)</f>
        <v>0</v>
      </c>
      <c r="N101" s="25">
        <f>IF('Indicator Date hidden'!O102="x","x",$N$2-'Indicator Date hidden'!O102)</f>
        <v>0</v>
      </c>
      <c r="O101" s="25">
        <f>IF('Indicator Date hidden'!P102="x","x",$O$2-'Indicator Date hidden'!P102)</f>
        <v>0</v>
      </c>
      <c r="P101" s="25">
        <f>IF('Indicator Date hidden'!Q102="x","x",$P$2-'Indicator Date hidden'!Q102)</f>
        <v>0</v>
      </c>
      <c r="Q101" s="25" t="str">
        <f>IF('Indicator Date hidden'!R102="x","x",$Q$2-'Indicator Date hidden'!R102)</f>
        <v>x</v>
      </c>
      <c r="R101" s="25">
        <f>IF('Indicator Date hidden'!S102="x","x",$R$2-'Indicator Date hidden'!S102)</f>
        <v>0</v>
      </c>
      <c r="S101" s="25">
        <f>IF('Indicator Date hidden'!T102="x","x",$S$2-'Indicator Date hidden'!T102)</f>
        <v>0</v>
      </c>
      <c r="T101" s="25">
        <f>IF('Indicator Date hidden'!U102="x","x",$T$2-'Indicator Date hidden'!U102)</f>
        <v>0</v>
      </c>
      <c r="U101" s="25" t="str">
        <f>IF('Indicator Date hidden'!V102="x","x",$U$2-'Indicator Date hidden'!V102)</f>
        <v>x</v>
      </c>
      <c r="V101" s="25">
        <f>IF('Indicator Date hidden'!W102="x","x",$V$2-'Indicator Date hidden'!W102)</f>
        <v>0</v>
      </c>
      <c r="W101" s="25" t="str">
        <f>IF('Indicator Date hidden'!X102="x","x",$W$2-'Indicator Date hidden'!X102)</f>
        <v>x</v>
      </c>
      <c r="X101" s="25">
        <f>IF('Indicator Date hidden'!Y102="x","x",$X$2-'Indicator Date hidden'!Y102)</f>
        <v>2</v>
      </c>
      <c r="Y101" s="25">
        <f>IF('Indicator Date hidden'!Z102="x","x",$Y$2-'Indicator Date hidden'!Z102)</f>
        <v>0</v>
      </c>
      <c r="Z101" s="25">
        <f>IF('Indicator Date hidden'!AA102="x","x",$Z$2-'Indicator Date hidden'!AA102)</f>
        <v>0</v>
      </c>
      <c r="AA101" s="25" t="str">
        <f>IF('Indicator Date hidden'!AB102="x","x",$AA$2-'Indicator Date hidden'!AB102)</f>
        <v>x</v>
      </c>
      <c r="AB101" s="25">
        <f>IF('Indicator Date hidden'!AC102="x","x",$AB$2-'Indicator Date hidden'!AC102)</f>
        <v>0</v>
      </c>
      <c r="AC101" s="25">
        <f>IF('Indicator Date hidden'!AD102="x","x",$AC$2-'Indicator Date hidden'!AD102)</f>
        <v>0</v>
      </c>
      <c r="AD101" s="25" t="str">
        <f>IF('Indicator Date hidden'!AE102="x","x",$AD$2-'Indicator Date hidden'!AE102)</f>
        <v>x</v>
      </c>
      <c r="AE101" s="25">
        <f>IF('Indicator Date hidden'!AF102="x","x",$AE$2-'Indicator Date hidden'!AF102)</f>
        <v>0</v>
      </c>
      <c r="AF101" s="25">
        <f>IF('Indicator Date hidden'!AG102="x","x",$AF$2-'Indicator Date hidden'!AG102)</f>
        <v>1</v>
      </c>
      <c r="AG101" s="25">
        <f>IF('Indicator Date hidden'!AH102="x","x",$AG$2-'Indicator Date hidden'!AH102)</f>
        <v>0</v>
      </c>
      <c r="AH101" s="25">
        <f>IF('Indicator Date hidden'!AI102="x","x",$AH$2-'Indicator Date hidden'!AI102)</f>
        <v>0</v>
      </c>
      <c r="AI101" s="25">
        <f>IF('Indicator Date hidden'!AJ102="x","x",$AI$2-'Indicator Date hidden'!AJ102)</f>
        <v>0</v>
      </c>
      <c r="AJ101" s="25" t="str">
        <f>IF('Indicator Date hidden'!AK102="x","x",$AJ$2-'Indicator Date hidden'!AK102)</f>
        <v>x</v>
      </c>
      <c r="AK101" s="25">
        <f>IF('Indicator Date hidden'!AL102="x","x",$AK$2-'Indicator Date hidden'!AL102)</f>
        <v>1</v>
      </c>
      <c r="AL101" s="25">
        <f>IF('Indicator Date hidden'!AM102="x","x",$AL$2-'Indicator Date hidden'!AM102)</f>
        <v>0</v>
      </c>
      <c r="AM101" s="25">
        <f>IF('Indicator Date hidden'!AN102="x","x",$AM$2-'Indicator Date hidden'!AN102)</f>
        <v>0</v>
      </c>
      <c r="AN101" s="25">
        <f>IF('Indicator Date hidden'!AO102="x","x",$AN$2-'Indicator Date hidden'!AO102)</f>
        <v>0</v>
      </c>
      <c r="AO101" s="25">
        <f>IF('Indicator Date hidden'!AP102="x","x",$AO$2-'Indicator Date hidden'!AP102)</f>
        <v>0</v>
      </c>
      <c r="AP101" s="25">
        <f>IF('Indicator Date hidden'!AQ102="x","x",$AP$2-'Indicator Date hidden'!AQ102)</f>
        <v>0</v>
      </c>
      <c r="AQ101" s="25" t="str">
        <f>IF('Indicator Date hidden'!AR102="x","x",$AQ$2-'Indicator Date hidden'!AR102)</f>
        <v>x</v>
      </c>
      <c r="AR101" s="25">
        <f>IF('Indicator Date hidden'!AS102="x","x",$AR$2-'Indicator Date hidden'!AS102)</f>
        <v>0</v>
      </c>
      <c r="AS101" s="25">
        <f>IF('Indicator Date hidden'!AT102="x","x",$AS$2-'Indicator Date hidden'!AT102)</f>
        <v>0</v>
      </c>
      <c r="AT101" s="25">
        <f>IF('Indicator Date hidden'!AU102="x","x",$AT$2-'Indicator Date hidden'!AU102)</f>
        <v>0</v>
      </c>
      <c r="AU101" s="25">
        <f>IF('Indicator Date hidden'!AV102="x","x",$AU$2-'Indicator Date hidden'!AV102)</f>
        <v>3</v>
      </c>
      <c r="AV101" s="25">
        <f>IF('Indicator Date hidden'!AW102="x","x",$AV$2-'Indicator Date hidden'!AW102)</f>
        <v>0</v>
      </c>
      <c r="AW101" s="25">
        <f>IF('Indicator Date hidden'!AX102="x","x",$AW$2-'Indicator Date hidden'!AX102)</f>
        <v>0</v>
      </c>
      <c r="AX101" s="25">
        <f>IF('Indicator Date hidden'!AY102="x","x",$AX$2-'Indicator Date hidden'!AY102)</f>
        <v>0</v>
      </c>
      <c r="AY101" s="25">
        <f>IF('Indicator Date hidden'!AZ102="x","x",$AY$2-'Indicator Date hidden'!AZ102)</f>
        <v>0</v>
      </c>
      <c r="AZ101" s="25">
        <f>IF('Indicator Date hidden'!BA102="x","x",$AZ$2-'Indicator Date hidden'!BA102)</f>
        <v>0</v>
      </c>
      <c r="BA101">
        <f t="shared" si="15"/>
        <v>7</v>
      </c>
      <c r="BB101" s="26">
        <f t="shared" si="16"/>
        <v>0.15909090909090909</v>
      </c>
      <c r="BC101">
        <f t="shared" si="17"/>
        <v>4</v>
      </c>
      <c r="BD101" s="26">
        <f t="shared" si="18"/>
        <v>0.56178214065037613</v>
      </c>
      <c r="BE101" s="28">
        <f t="shared" si="19"/>
        <v>0</v>
      </c>
    </row>
    <row r="102" spans="1:57" x14ac:dyDescent="0.35">
      <c r="A102" t="s">
        <v>9630</v>
      </c>
      <c r="B102" s="25">
        <f>IF('Indicator Date hidden'!C103="x","x",$B$2-'Indicator Date hidden'!C103)</f>
        <v>0</v>
      </c>
      <c r="C102" s="25">
        <f>IF('Indicator Date hidden'!D103="x","x",$C$2-'Indicator Date hidden'!D103)</f>
        <v>0</v>
      </c>
      <c r="D102" s="25">
        <f>IF('Indicator Date hidden'!E103="x","x",$D$2-'Indicator Date hidden'!E103)</f>
        <v>0</v>
      </c>
      <c r="E102" s="25">
        <f>IF('Indicator Date hidden'!F103="x","x",$E$2-'Indicator Date hidden'!F103)</f>
        <v>0</v>
      </c>
      <c r="F102" s="25">
        <f>IF('Indicator Date hidden'!G103="x","x",$F$2-'Indicator Date hidden'!G103)</f>
        <v>0</v>
      </c>
      <c r="G102" s="25">
        <f>IF('Indicator Date hidden'!H103="x","x",$G$2-'Indicator Date hidden'!H103)</f>
        <v>0</v>
      </c>
      <c r="H102" s="25">
        <f>IF('Indicator Date hidden'!I103="x","x",$H$2-'Indicator Date hidden'!I103)</f>
        <v>0</v>
      </c>
      <c r="I102" s="25">
        <f>IF('Indicator Date hidden'!J103="x","x",$I$2-'Indicator Date hidden'!J103)</f>
        <v>0</v>
      </c>
      <c r="J102" s="25">
        <f>IF('Indicator Date hidden'!K103="x","x",$J$2-'Indicator Date hidden'!K103)</f>
        <v>0</v>
      </c>
      <c r="K102" s="25">
        <f>IF('Indicator Date hidden'!L103="x","x",$K$2-'Indicator Date hidden'!L103)</f>
        <v>0</v>
      </c>
      <c r="L102" s="25">
        <f>IF('Indicator Date hidden'!M103="x","x",$L$2-'Indicator Date hidden'!M103)</f>
        <v>0</v>
      </c>
      <c r="M102" s="25">
        <f>IF('Indicator Date hidden'!N103="x","x",$M$2-'Indicator Date hidden'!N103)</f>
        <v>0</v>
      </c>
      <c r="N102" s="25">
        <f>IF('Indicator Date hidden'!O103="x","x",$N$2-'Indicator Date hidden'!O103)</f>
        <v>0</v>
      </c>
      <c r="O102" s="25">
        <f>IF('Indicator Date hidden'!P103="x","x",$O$2-'Indicator Date hidden'!P103)</f>
        <v>0</v>
      </c>
      <c r="P102" s="25">
        <f>IF('Indicator Date hidden'!Q103="x","x",$P$2-'Indicator Date hidden'!Q103)</f>
        <v>0</v>
      </c>
      <c r="Q102" s="25" t="str">
        <f>IF('Indicator Date hidden'!R103="x","x",$Q$2-'Indicator Date hidden'!R103)</f>
        <v>x</v>
      </c>
      <c r="R102" s="25">
        <f>IF('Indicator Date hidden'!S103="x","x",$R$2-'Indicator Date hidden'!S103)</f>
        <v>0</v>
      </c>
      <c r="S102" s="25">
        <f>IF('Indicator Date hidden'!T103="x","x",$S$2-'Indicator Date hidden'!T103)</f>
        <v>0</v>
      </c>
      <c r="T102" s="25">
        <f>IF('Indicator Date hidden'!U103="x","x",$T$2-'Indicator Date hidden'!U103)</f>
        <v>0</v>
      </c>
      <c r="U102" s="25" t="str">
        <f>IF('Indicator Date hidden'!V103="x","x",$U$2-'Indicator Date hidden'!V103)</f>
        <v>x</v>
      </c>
      <c r="V102" s="25">
        <f>IF('Indicator Date hidden'!W103="x","x",$V$2-'Indicator Date hidden'!W103)</f>
        <v>0</v>
      </c>
      <c r="W102" s="25" t="str">
        <f>IF('Indicator Date hidden'!X103="x","x",$W$2-'Indicator Date hidden'!X103)</f>
        <v>x</v>
      </c>
      <c r="X102" s="25">
        <f>IF('Indicator Date hidden'!Y103="x","x",$X$2-'Indicator Date hidden'!Y103)</f>
        <v>1</v>
      </c>
      <c r="Y102" s="25">
        <f>IF('Indicator Date hidden'!Z103="x","x",$Y$2-'Indicator Date hidden'!Z103)</f>
        <v>0</v>
      </c>
      <c r="Z102" s="25">
        <f>IF('Indicator Date hidden'!AA103="x","x",$Z$2-'Indicator Date hidden'!AA103)</f>
        <v>0</v>
      </c>
      <c r="AA102" s="25" t="str">
        <f>IF('Indicator Date hidden'!AB103="x","x",$AA$2-'Indicator Date hidden'!AB103)</f>
        <v>x</v>
      </c>
      <c r="AB102" s="25">
        <f>IF('Indicator Date hidden'!AC103="x","x",$AB$2-'Indicator Date hidden'!AC103)</f>
        <v>0</v>
      </c>
      <c r="AC102" s="25">
        <f>IF('Indicator Date hidden'!AD103="x","x",$AC$2-'Indicator Date hidden'!AD103)</f>
        <v>0</v>
      </c>
      <c r="AD102" s="25" t="str">
        <f>IF('Indicator Date hidden'!AE103="x","x",$AD$2-'Indicator Date hidden'!AE103)</f>
        <v>x</v>
      </c>
      <c r="AE102" s="25">
        <f>IF('Indicator Date hidden'!AF103="x","x",$AE$2-'Indicator Date hidden'!AF103)</f>
        <v>0</v>
      </c>
      <c r="AF102" s="25">
        <f>IF('Indicator Date hidden'!AG103="x","x",$AF$2-'Indicator Date hidden'!AG103)</f>
        <v>1</v>
      </c>
      <c r="AG102" s="25">
        <f>IF('Indicator Date hidden'!AH103="x","x",$AG$2-'Indicator Date hidden'!AH103)</f>
        <v>0</v>
      </c>
      <c r="AH102" s="25">
        <f>IF('Indicator Date hidden'!AI103="x","x",$AH$2-'Indicator Date hidden'!AI103)</f>
        <v>0</v>
      </c>
      <c r="AI102" s="25">
        <f>IF('Indicator Date hidden'!AJ103="x","x",$AI$2-'Indicator Date hidden'!AJ103)</f>
        <v>0</v>
      </c>
      <c r="AJ102" s="25" t="str">
        <f>IF('Indicator Date hidden'!AK103="x","x",$AJ$2-'Indicator Date hidden'!AK103)</f>
        <v>x</v>
      </c>
      <c r="AK102" s="25">
        <f>IF('Indicator Date hidden'!AL103="x","x",$AK$2-'Indicator Date hidden'!AL103)</f>
        <v>1</v>
      </c>
      <c r="AL102" s="25">
        <f>IF('Indicator Date hidden'!AM103="x","x",$AL$2-'Indicator Date hidden'!AM103)</f>
        <v>0</v>
      </c>
      <c r="AM102" s="25">
        <f>IF('Indicator Date hidden'!AN103="x","x",$AM$2-'Indicator Date hidden'!AN103)</f>
        <v>0</v>
      </c>
      <c r="AN102" s="25">
        <f>IF('Indicator Date hidden'!AO103="x","x",$AN$2-'Indicator Date hidden'!AO103)</f>
        <v>0</v>
      </c>
      <c r="AO102" s="25">
        <f>IF('Indicator Date hidden'!AP103="x","x",$AO$2-'Indicator Date hidden'!AP103)</f>
        <v>0</v>
      </c>
      <c r="AP102" s="25">
        <f>IF('Indicator Date hidden'!AQ103="x","x",$AP$2-'Indicator Date hidden'!AQ103)</f>
        <v>0</v>
      </c>
      <c r="AQ102" s="25" t="str">
        <f>IF('Indicator Date hidden'!AR103="x","x",$AQ$2-'Indicator Date hidden'!AR103)</f>
        <v>x</v>
      </c>
      <c r="AR102" s="25">
        <f>IF('Indicator Date hidden'!AS103="x","x",$AR$2-'Indicator Date hidden'!AS103)</f>
        <v>0</v>
      </c>
      <c r="AS102" s="25">
        <f>IF('Indicator Date hidden'!AT103="x","x",$AS$2-'Indicator Date hidden'!AT103)</f>
        <v>0</v>
      </c>
      <c r="AT102" s="25">
        <f>IF('Indicator Date hidden'!AU103="x","x",$AT$2-'Indicator Date hidden'!AU103)</f>
        <v>0</v>
      </c>
      <c r="AU102" s="25" t="str">
        <f>IF('Indicator Date hidden'!AV103="x","x",$AU$2-'Indicator Date hidden'!AV103)</f>
        <v>x</v>
      </c>
      <c r="AV102" s="25">
        <f>IF('Indicator Date hidden'!AW103="x","x",$AV$2-'Indicator Date hidden'!AW103)</f>
        <v>0</v>
      </c>
      <c r="AW102" s="25">
        <f>IF('Indicator Date hidden'!AX103="x","x",$AW$2-'Indicator Date hidden'!AX103)</f>
        <v>0</v>
      </c>
      <c r="AX102" s="25">
        <f>IF('Indicator Date hidden'!AY103="x","x",$AX$2-'Indicator Date hidden'!AY103)</f>
        <v>0</v>
      </c>
      <c r="AY102" s="25">
        <f>IF('Indicator Date hidden'!AZ103="x","x",$AY$2-'Indicator Date hidden'!AZ103)</f>
        <v>0</v>
      </c>
      <c r="AZ102" s="25">
        <f>IF('Indicator Date hidden'!BA103="x","x",$AZ$2-'Indicator Date hidden'!BA103)</f>
        <v>0</v>
      </c>
      <c r="BA102">
        <f t="shared" si="15"/>
        <v>3</v>
      </c>
      <c r="BB102" s="26">
        <f t="shared" si="16"/>
        <v>6.9767441860465115E-2</v>
      </c>
      <c r="BC102">
        <f t="shared" si="17"/>
        <v>3</v>
      </c>
      <c r="BD102" s="26">
        <f t="shared" si="18"/>
        <v>0.25475467790937961</v>
      </c>
      <c r="BE102" s="28">
        <f t="shared" si="19"/>
        <v>0</v>
      </c>
    </row>
    <row r="103" spans="1:57" x14ac:dyDescent="0.35">
      <c r="A103" t="s">
        <v>9638</v>
      </c>
      <c r="B103" s="25">
        <f>IF('Indicator Date hidden'!C104="x","x",$B$2-'Indicator Date hidden'!C104)</f>
        <v>0</v>
      </c>
      <c r="C103" s="25">
        <f>IF('Indicator Date hidden'!D104="x","x",$C$2-'Indicator Date hidden'!D104)</f>
        <v>0</v>
      </c>
      <c r="D103" s="25">
        <f>IF('Indicator Date hidden'!E104="x","x",$D$2-'Indicator Date hidden'!E104)</f>
        <v>0</v>
      </c>
      <c r="E103" s="25">
        <f>IF('Indicator Date hidden'!F104="x","x",$E$2-'Indicator Date hidden'!F104)</f>
        <v>0</v>
      </c>
      <c r="F103" s="25">
        <f>IF('Indicator Date hidden'!G104="x","x",$F$2-'Indicator Date hidden'!G104)</f>
        <v>0</v>
      </c>
      <c r="G103" s="25">
        <f>IF('Indicator Date hidden'!H104="x","x",$G$2-'Indicator Date hidden'!H104)</f>
        <v>0</v>
      </c>
      <c r="H103" s="25">
        <f>IF('Indicator Date hidden'!I104="x","x",$H$2-'Indicator Date hidden'!I104)</f>
        <v>0</v>
      </c>
      <c r="I103" s="25">
        <f>IF('Indicator Date hidden'!J104="x","x",$I$2-'Indicator Date hidden'!J104)</f>
        <v>0</v>
      </c>
      <c r="J103" s="25">
        <f>IF('Indicator Date hidden'!K104="x","x",$J$2-'Indicator Date hidden'!K104)</f>
        <v>0</v>
      </c>
      <c r="K103" s="25">
        <f>IF('Indicator Date hidden'!L104="x","x",$K$2-'Indicator Date hidden'!L104)</f>
        <v>0</v>
      </c>
      <c r="L103" s="25">
        <f>IF('Indicator Date hidden'!M104="x","x",$L$2-'Indicator Date hidden'!M104)</f>
        <v>0</v>
      </c>
      <c r="M103" s="25">
        <f>IF('Indicator Date hidden'!N104="x","x",$M$2-'Indicator Date hidden'!N104)</f>
        <v>0</v>
      </c>
      <c r="N103" s="25">
        <f>IF('Indicator Date hidden'!O104="x","x",$N$2-'Indicator Date hidden'!O104)</f>
        <v>0</v>
      </c>
      <c r="O103" s="25">
        <f>IF('Indicator Date hidden'!P104="x","x",$O$2-'Indicator Date hidden'!P104)</f>
        <v>0</v>
      </c>
      <c r="P103" s="25">
        <f>IF('Indicator Date hidden'!Q104="x","x",$P$2-'Indicator Date hidden'!Q104)</f>
        <v>0</v>
      </c>
      <c r="Q103" s="25">
        <f>IF('Indicator Date hidden'!R104="x","x",$Q$2-'Indicator Date hidden'!R104)</f>
        <v>5</v>
      </c>
      <c r="R103" s="25">
        <f>IF('Indicator Date hidden'!S104="x","x",$R$2-'Indicator Date hidden'!S104)</f>
        <v>0</v>
      </c>
      <c r="S103" s="25">
        <f>IF('Indicator Date hidden'!T104="x","x",$S$2-'Indicator Date hidden'!T104)</f>
        <v>0</v>
      </c>
      <c r="T103" s="25">
        <f>IF('Indicator Date hidden'!U104="x","x",$T$2-'Indicator Date hidden'!U104)</f>
        <v>0</v>
      </c>
      <c r="U103" s="25">
        <f>IF('Indicator Date hidden'!V104="x","x",$U$2-'Indicator Date hidden'!V104)</f>
        <v>0</v>
      </c>
      <c r="V103" s="25">
        <f>IF('Indicator Date hidden'!W104="x","x",$V$2-'Indicator Date hidden'!W104)</f>
        <v>0</v>
      </c>
      <c r="W103" s="25">
        <f>IF('Indicator Date hidden'!X104="x","x",$W$2-'Indicator Date hidden'!X104)</f>
        <v>10</v>
      </c>
      <c r="X103" s="25">
        <f>IF('Indicator Date hidden'!Y104="x","x",$X$2-'Indicator Date hidden'!Y104)</f>
        <v>4</v>
      </c>
      <c r="Y103" s="25">
        <f>IF('Indicator Date hidden'!Z104="x","x",$Y$2-'Indicator Date hidden'!Z104)</f>
        <v>0</v>
      </c>
      <c r="Z103" s="25">
        <f>IF('Indicator Date hidden'!AA104="x","x",$Z$2-'Indicator Date hidden'!AA104)</f>
        <v>0</v>
      </c>
      <c r="AA103" s="25">
        <f>IF('Indicator Date hidden'!AB104="x","x",$AA$2-'Indicator Date hidden'!AB104)</f>
        <v>0</v>
      </c>
      <c r="AB103" s="25">
        <f>IF('Indicator Date hidden'!AC104="x","x",$AB$2-'Indicator Date hidden'!AC104)</f>
        <v>0</v>
      </c>
      <c r="AC103" s="25">
        <f>IF('Indicator Date hidden'!AD104="x","x",$AC$2-'Indicator Date hidden'!AD104)</f>
        <v>0</v>
      </c>
      <c r="AD103" s="25">
        <f>IF('Indicator Date hidden'!AE104="x","x",$AD$2-'Indicator Date hidden'!AE104)</f>
        <v>0</v>
      </c>
      <c r="AE103" s="25" t="str">
        <f>IF('Indicator Date hidden'!AF104="x","x",$AE$2-'Indicator Date hidden'!AF104)</f>
        <v>x</v>
      </c>
      <c r="AF103" s="25">
        <f>IF('Indicator Date hidden'!AG104="x","x",$AF$2-'Indicator Date hidden'!AG104)</f>
        <v>3</v>
      </c>
      <c r="AG103" s="25">
        <f>IF('Indicator Date hidden'!AH104="x","x",$AG$2-'Indicator Date hidden'!AH104)</f>
        <v>0</v>
      </c>
      <c r="AH103" s="25">
        <f>IF('Indicator Date hidden'!AI104="x","x",$AH$2-'Indicator Date hidden'!AI104)</f>
        <v>0</v>
      </c>
      <c r="AI103" s="25">
        <f>IF('Indicator Date hidden'!AJ104="x","x",$AI$2-'Indicator Date hidden'!AJ104)</f>
        <v>0</v>
      </c>
      <c r="AJ103" s="25" t="str">
        <f>IF('Indicator Date hidden'!AK104="x","x",$AJ$2-'Indicator Date hidden'!AK104)</f>
        <v>x</v>
      </c>
      <c r="AK103" s="25">
        <f>IF('Indicator Date hidden'!AL104="x","x",$AK$2-'Indicator Date hidden'!AL104)</f>
        <v>1</v>
      </c>
      <c r="AL103" s="25">
        <f>IF('Indicator Date hidden'!AM104="x","x",$AL$2-'Indicator Date hidden'!AM104)</f>
        <v>0</v>
      </c>
      <c r="AM103" s="25">
        <f>IF('Indicator Date hidden'!AN104="x","x",$AM$2-'Indicator Date hidden'!AN104)</f>
        <v>0</v>
      </c>
      <c r="AN103" s="25">
        <f>IF('Indicator Date hidden'!AO104="x","x",$AN$2-'Indicator Date hidden'!AO104)</f>
        <v>0</v>
      </c>
      <c r="AO103" s="25">
        <f>IF('Indicator Date hidden'!AP104="x","x",$AO$2-'Indicator Date hidden'!AP104)</f>
        <v>0</v>
      </c>
      <c r="AP103" s="25">
        <f>IF('Indicator Date hidden'!AQ104="x","x",$AP$2-'Indicator Date hidden'!AQ104)</f>
        <v>0</v>
      </c>
      <c r="AQ103" s="25">
        <f>IF('Indicator Date hidden'!AR104="x","x",$AQ$2-'Indicator Date hidden'!AR104)</f>
        <v>0</v>
      </c>
      <c r="AR103" s="25">
        <f>IF('Indicator Date hidden'!AS104="x","x",$AR$2-'Indicator Date hidden'!AS104)</f>
        <v>0</v>
      </c>
      <c r="AS103" s="25">
        <f>IF('Indicator Date hidden'!AT104="x","x",$AS$2-'Indicator Date hidden'!AT104)</f>
        <v>0</v>
      </c>
      <c r="AT103" s="25">
        <f>IF('Indicator Date hidden'!AU104="x","x",$AT$2-'Indicator Date hidden'!AU104)</f>
        <v>0</v>
      </c>
      <c r="AU103" s="25">
        <f>IF('Indicator Date hidden'!AV104="x","x",$AU$2-'Indicator Date hidden'!AV104)</f>
        <v>5</v>
      </c>
      <c r="AV103" s="25">
        <f>IF('Indicator Date hidden'!AW104="x","x",$AV$2-'Indicator Date hidden'!AW104)</f>
        <v>0</v>
      </c>
      <c r="AW103" s="25">
        <f>IF('Indicator Date hidden'!AX104="x","x",$AW$2-'Indicator Date hidden'!AX104)</f>
        <v>0</v>
      </c>
      <c r="AX103" s="25">
        <f>IF('Indicator Date hidden'!AY104="x","x",$AX$2-'Indicator Date hidden'!AY104)</f>
        <v>0</v>
      </c>
      <c r="AY103" s="25">
        <f>IF('Indicator Date hidden'!AZ104="x","x",$AY$2-'Indicator Date hidden'!AZ104)</f>
        <v>0</v>
      </c>
      <c r="AZ103" s="25">
        <f>IF('Indicator Date hidden'!BA104="x","x",$AZ$2-'Indicator Date hidden'!BA104)</f>
        <v>0</v>
      </c>
      <c r="BA103">
        <f t="shared" si="15"/>
        <v>28</v>
      </c>
      <c r="BB103" s="26">
        <f t="shared" si="16"/>
        <v>0.5714285714285714</v>
      </c>
      <c r="BC103">
        <f t="shared" si="17"/>
        <v>6</v>
      </c>
      <c r="BD103" s="26">
        <f t="shared" si="18"/>
        <v>1.8070158058105026</v>
      </c>
      <c r="BE103" s="28">
        <f t="shared" si="19"/>
        <v>0</v>
      </c>
    </row>
    <row r="104" spans="1:57" x14ac:dyDescent="0.35">
      <c r="A104" t="s">
        <v>9660</v>
      </c>
      <c r="B104" s="25">
        <f>IF('Indicator Date hidden'!C105="x","x",$B$2-'Indicator Date hidden'!C105)</f>
        <v>0</v>
      </c>
      <c r="C104" s="25">
        <f>IF('Indicator Date hidden'!D105="x","x",$C$2-'Indicator Date hidden'!D105)</f>
        <v>0</v>
      </c>
      <c r="D104" s="25">
        <f>IF('Indicator Date hidden'!E105="x","x",$D$2-'Indicator Date hidden'!E105)</f>
        <v>0</v>
      </c>
      <c r="E104" s="25">
        <f>IF('Indicator Date hidden'!F105="x","x",$E$2-'Indicator Date hidden'!F105)</f>
        <v>0</v>
      </c>
      <c r="F104" s="25">
        <f>IF('Indicator Date hidden'!G105="x","x",$F$2-'Indicator Date hidden'!G105)</f>
        <v>0</v>
      </c>
      <c r="G104" s="25">
        <f>IF('Indicator Date hidden'!H105="x","x",$G$2-'Indicator Date hidden'!H105)</f>
        <v>0</v>
      </c>
      <c r="H104" s="25">
        <f>IF('Indicator Date hidden'!I105="x","x",$H$2-'Indicator Date hidden'!I105)</f>
        <v>0</v>
      </c>
      <c r="I104" s="25">
        <f>IF('Indicator Date hidden'!J105="x","x",$I$2-'Indicator Date hidden'!J105)</f>
        <v>0</v>
      </c>
      <c r="J104" s="25">
        <f>IF('Indicator Date hidden'!K105="x","x",$J$2-'Indicator Date hidden'!K105)</f>
        <v>0</v>
      </c>
      <c r="K104" s="25">
        <f>IF('Indicator Date hidden'!L105="x","x",$K$2-'Indicator Date hidden'!L105)</f>
        <v>0</v>
      </c>
      <c r="L104" s="25">
        <f>IF('Indicator Date hidden'!M105="x","x",$L$2-'Indicator Date hidden'!M105)</f>
        <v>0</v>
      </c>
      <c r="M104" s="25">
        <f>IF('Indicator Date hidden'!N105="x","x",$M$2-'Indicator Date hidden'!N105)</f>
        <v>0</v>
      </c>
      <c r="N104" s="25">
        <f>IF('Indicator Date hidden'!O105="x","x",$N$2-'Indicator Date hidden'!O105)</f>
        <v>0</v>
      </c>
      <c r="O104" s="25">
        <f>IF('Indicator Date hidden'!P105="x","x",$O$2-'Indicator Date hidden'!P105)</f>
        <v>0</v>
      </c>
      <c r="P104" s="25">
        <f>IF('Indicator Date hidden'!Q105="x","x",$P$2-'Indicator Date hidden'!Q105)</f>
        <v>0</v>
      </c>
      <c r="Q104" s="25">
        <f>IF('Indicator Date hidden'!R105="x","x",$Q$2-'Indicator Date hidden'!R105)</f>
        <v>4</v>
      </c>
      <c r="R104" s="25">
        <f>IF('Indicator Date hidden'!S105="x","x",$R$2-'Indicator Date hidden'!S105)</f>
        <v>0</v>
      </c>
      <c r="S104" s="25">
        <f>IF('Indicator Date hidden'!T105="x","x",$S$2-'Indicator Date hidden'!T105)</f>
        <v>0</v>
      </c>
      <c r="T104" s="25">
        <f>IF('Indicator Date hidden'!U105="x","x",$T$2-'Indicator Date hidden'!U105)</f>
        <v>0</v>
      </c>
      <c r="U104" s="25">
        <f>IF('Indicator Date hidden'!V105="x","x",$U$2-'Indicator Date hidden'!V105)</f>
        <v>0</v>
      </c>
      <c r="V104" s="25">
        <f>IF('Indicator Date hidden'!W105="x","x",$V$2-'Indicator Date hidden'!W105)</f>
        <v>0</v>
      </c>
      <c r="W104" s="25">
        <f>IF('Indicator Date hidden'!X105="x","x",$W$2-'Indicator Date hidden'!X105)</f>
        <v>0</v>
      </c>
      <c r="X104" s="25">
        <f>IF('Indicator Date hidden'!Y105="x","x",$X$2-'Indicator Date hidden'!Y105)</f>
        <v>4</v>
      </c>
      <c r="Y104" s="25">
        <f>IF('Indicator Date hidden'!Z105="x","x",$Y$2-'Indicator Date hidden'!Z105)</f>
        <v>0</v>
      </c>
      <c r="Z104" s="25">
        <f>IF('Indicator Date hidden'!AA105="x","x",$Z$2-'Indicator Date hidden'!AA105)</f>
        <v>0</v>
      </c>
      <c r="AA104" s="25">
        <f>IF('Indicator Date hidden'!AB105="x","x",$AA$2-'Indicator Date hidden'!AB105)</f>
        <v>0</v>
      </c>
      <c r="AB104" s="25">
        <f>IF('Indicator Date hidden'!AC105="x","x",$AB$2-'Indicator Date hidden'!AC105)</f>
        <v>0</v>
      </c>
      <c r="AC104" s="25">
        <f>IF('Indicator Date hidden'!AD105="x","x",$AC$2-'Indicator Date hidden'!AD105)</f>
        <v>0</v>
      </c>
      <c r="AD104" s="25">
        <f>IF('Indicator Date hidden'!AE105="x","x",$AD$2-'Indicator Date hidden'!AE105)</f>
        <v>0</v>
      </c>
      <c r="AE104" s="25">
        <f>IF('Indicator Date hidden'!AF105="x","x",$AE$2-'Indicator Date hidden'!AF105)</f>
        <v>0</v>
      </c>
      <c r="AF104" s="25">
        <f>IF('Indicator Date hidden'!AG105="x","x",$AF$2-'Indicator Date hidden'!AG105)</f>
        <v>3</v>
      </c>
      <c r="AG104" s="25">
        <f>IF('Indicator Date hidden'!AH105="x","x",$AG$2-'Indicator Date hidden'!AH105)</f>
        <v>0</v>
      </c>
      <c r="AH104" s="25">
        <f>IF('Indicator Date hidden'!AI105="x","x",$AH$2-'Indicator Date hidden'!AI105)</f>
        <v>0</v>
      </c>
      <c r="AI104" s="25">
        <f>IF('Indicator Date hidden'!AJ105="x","x",$AI$2-'Indicator Date hidden'!AJ105)</f>
        <v>0</v>
      </c>
      <c r="AJ104" s="25" t="str">
        <f>IF('Indicator Date hidden'!AK105="x","x",$AJ$2-'Indicator Date hidden'!AK105)</f>
        <v>x</v>
      </c>
      <c r="AK104" s="25">
        <f>IF('Indicator Date hidden'!AL105="x","x",$AK$2-'Indicator Date hidden'!AL105)</f>
        <v>1</v>
      </c>
      <c r="AL104" s="25">
        <f>IF('Indicator Date hidden'!AM105="x","x",$AL$2-'Indicator Date hidden'!AM105)</f>
        <v>0</v>
      </c>
      <c r="AM104" s="25">
        <f>IF('Indicator Date hidden'!AN105="x","x",$AM$2-'Indicator Date hidden'!AN105)</f>
        <v>0</v>
      </c>
      <c r="AN104" s="25">
        <f>IF('Indicator Date hidden'!AO105="x","x",$AN$2-'Indicator Date hidden'!AO105)</f>
        <v>0</v>
      </c>
      <c r="AO104" s="25">
        <f>IF('Indicator Date hidden'!AP105="x","x",$AO$2-'Indicator Date hidden'!AP105)</f>
        <v>1</v>
      </c>
      <c r="AP104" s="25">
        <f>IF('Indicator Date hidden'!AQ105="x","x",$AP$2-'Indicator Date hidden'!AQ105)</f>
        <v>1</v>
      </c>
      <c r="AQ104" s="25">
        <f>IF('Indicator Date hidden'!AR105="x","x",$AQ$2-'Indicator Date hidden'!AR105)</f>
        <v>0</v>
      </c>
      <c r="AR104" s="25">
        <f>IF('Indicator Date hidden'!AS105="x","x",$AR$2-'Indicator Date hidden'!AS105)</f>
        <v>0</v>
      </c>
      <c r="AS104" s="25">
        <f>IF('Indicator Date hidden'!AT105="x","x",$AS$2-'Indicator Date hidden'!AT105)</f>
        <v>0</v>
      </c>
      <c r="AT104" s="25">
        <f>IF('Indicator Date hidden'!AU105="x","x",$AT$2-'Indicator Date hidden'!AU105)</f>
        <v>0</v>
      </c>
      <c r="AU104" s="25">
        <f>IF('Indicator Date hidden'!AV105="x","x",$AU$2-'Indicator Date hidden'!AV105)</f>
        <v>4</v>
      </c>
      <c r="AV104" s="25">
        <f>IF('Indicator Date hidden'!AW105="x","x",$AV$2-'Indicator Date hidden'!AW105)</f>
        <v>0</v>
      </c>
      <c r="AW104" s="25">
        <f>IF('Indicator Date hidden'!AX105="x","x",$AW$2-'Indicator Date hidden'!AX105)</f>
        <v>0</v>
      </c>
      <c r="AX104" s="25">
        <f>IF('Indicator Date hidden'!AY105="x","x",$AX$2-'Indicator Date hidden'!AY105)</f>
        <v>0</v>
      </c>
      <c r="AY104" s="25">
        <f>IF('Indicator Date hidden'!AZ105="x","x",$AY$2-'Indicator Date hidden'!AZ105)</f>
        <v>0</v>
      </c>
      <c r="AZ104" s="25">
        <f>IF('Indicator Date hidden'!BA105="x","x",$AZ$2-'Indicator Date hidden'!BA105)</f>
        <v>0</v>
      </c>
      <c r="BA104">
        <f t="shared" si="15"/>
        <v>18</v>
      </c>
      <c r="BB104" s="26">
        <f t="shared" si="16"/>
        <v>0.36</v>
      </c>
      <c r="BC104">
        <f t="shared" si="17"/>
        <v>7</v>
      </c>
      <c r="BD104" s="26">
        <f t="shared" si="18"/>
        <v>1.034601372510205</v>
      </c>
      <c r="BE104" s="28">
        <f t="shared" si="19"/>
        <v>0</v>
      </c>
    </row>
    <row r="105" spans="1:57" x14ac:dyDescent="0.35">
      <c r="A105" t="s">
        <v>9661</v>
      </c>
      <c r="B105" s="25">
        <f>IF('Indicator Date hidden'!C106="x","x",$B$2-'Indicator Date hidden'!C106)</f>
        <v>0</v>
      </c>
      <c r="C105" s="25">
        <f>IF('Indicator Date hidden'!D106="x","x",$C$2-'Indicator Date hidden'!D106)</f>
        <v>0</v>
      </c>
      <c r="D105" s="25">
        <f>IF('Indicator Date hidden'!E106="x","x",$D$2-'Indicator Date hidden'!E106)</f>
        <v>0</v>
      </c>
      <c r="E105" s="25">
        <f>IF('Indicator Date hidden'!F106="x","x",$E$2-'Indicator Date hidden'!F106)</f>
        <v>0</v>
      </c>
      <c r="F105" s="25">
        <f>IF('Indicator Date hidden'!G106="x","x",$F$2-'Indicator Date hidden'!G106)</f>
        <v>0</v>
      </c>
      <c r="G105" s="25">
        <f>IF('Indicator Date hidden'!H106="x","x",$G$2-'Indicator Date hidden'!H106)</f>
        <v>0</v>
      </c>
      <c r="H105" s="25">
        <f>IF('Indicator Date hidden'!I106="x","x",$H$2-'Indicator Date hidden'!I106)</f>
        <v>0</v>
      </c>
      <c r="I105" s="25">
        <f>IF('Indicator Date hidden'!J106="x","x",$I$2-'Indicator Date hidden'!J106)</f>
        <v>0</v>
      </c>
      <c r="J105" s="25">
        <f>IF('Indicator Date hidden'!K106="x","x",$J$2-'Indicator Date hidden'!K106)</f>
        <v>0</v>
      </c>
      <c r="K105" s="25">
        <f>IF('Indicator Date hidden'!L106="x","x",$K$2-'Indicator Date hidden'!L106)</f>
        <v>0</v>
      </c>
      <c r="L105" s="25">
        <f>IF('Indicator Date hidden'!M106="x","x",$L$2-'Indicator Date hidden'!M106)</f>
        <v>0</v>
      </c>
      <c r="M105" s="25">
        <f>IF('Indicator Date hidden'!N106="x","x",$M$2-'Indicator Date hidden'!N106)</f>
        <v>0</v>
      </c>
      <c r="N105" s="25">
        <f>IF('Indicator Date hidden'!O106="x","x",$N$2-'Indicator Date hidden'!O106)</f>
        <v>0</v>
      </c>
      <c r="O105" s="25">
        <f>IF('Indicator Date hidden'!P106="x","x",$O$2-'Indicator Date hidden'!P106)</f>
        <v>0</v>
      </c>
      <c r="P105" s="25">
        <f>IF('Indicator Date hidden'!Q106="x","x",$P$2-'Indicator Date hidden'!Q106)</f>
        <v>0</v>
      </c>
      <c r="Q105" s="25" t="str">
        <f>IF('Indicator Date hidden'!R106="x","x",$Q$2-'Indicator Date hidden'!R106)</f>
        <v>x</v>
      </c>
      <c r="R105" s="25">
        <f>IF('Indicator Date hidden'!S106="x","x",$R$2-'Indicator Date hidden'!S106)</f>
        <v>0</v>
      </c>
      <c r="S105" s="25">
        <f>IF('Indicator Date hidden'!T106="x","x",$S$2-'Indicator Date hidden'!T106)</f>
        <v>0</v>
      </c>
      <c r="T105" s="25">
        <f>IF('Indicator Date hidden'!U106="x","x",$T$2-'Indicator Date hidden'!U106)</f>
        <v>0</v>
      </c>
      <c r="U105" s="25" t="str">
        <f>IF('Indicator Date hidden'!V106="x","x",$U$2-'Indicator Date hidden'!V106)</f>
        <v>x</v>
      </c>
      <c r="V105" s="25">
        <f>IF('Indicator Date hidden'!W106="x","x",$V$2-'Indicator Date hidden'!W106)</f>
        <v>0</v>
      </c>
      <c r="W105" s="25">
        <f>IF('Indicator Date hidden'!X106="x","x",$W$2-'Indicator Date hidden'!X106)</f>
        <v>8</v>
      </c>
      <c r="X105" s="25">
        <f>IF('Indicator Date hidden'!Y106="x","x",$X$2-'Indicator Date hidden'!Y106)</f>
        <v>4</v>
      </c>
      <c r="Y105" s="25">
        <f>IF('Indicator Date hidden'!Z106="x","x",$Y$2-'Indicator Date hidden'!Z106)</f>
        <v>0</v>
      </c>
      <c r="Z105" s="25">
        <f>IF('Indicator Date hidden'!AA106="x","x",$Z$2-'Indicator Date hidden'!AA106)</f>
        <v>0</v>
      </c>
      <c r="AA105" s="25">
        <f>IF('Indicator Date hidden'!AB106="x","x",$AA$2-'Indicator Date hidden'!AB106)</f>
        <v>0</v>
      </c>
      <c r="AB105" s="25">
        <f>IF('Indicator Date hidden'!AC106="x","x",$AB$2-'Indicator Date hidden'!AC106)</f>
        <v>0</v>
      </c>
      <c r="AC105" s="25">
        <f>IF('Indicator Date hidden'!AD106="x","x",$AC$2-'Indicator Date hidden'!AD106)</f>
        <v>0</v>
      </c>
      <c r="AD105" s="25">
        <f>IF('Indicator Date hidden'!AE106="x","x",$AD$2-'Indicator Date hidden'!AE106)</f>
        <v>0</v>
      </c>
      <c r="AE105" s="25">
        <f>IF('Indicator Date hidden'!AF106="x","x",$AE$2-'Indicator Date hidden'!AF106)</f>
        <v>0</v>
      </c>
      <c r="AF105" s="25">
        <f>IF('Indicator Date hidden'!AG106="x","x",$AF$2-'Indicator Date hidden'!AG106)</f>
        <v>4</v>
      </c>
      <c r="AG105" s="25">
        <f>IF('Indicator Date hidden'!AH106="x","x",$AG$2-'Indicator Date hidden'!AH106)</f>
        <v>0</v>
      </c>
      <c r="AH105" s="25">
        <f>IF('Indicator Date hidden'!AI106="x","x",$AH$2-'Indicator Date hidden'!AI106)</f>
        <v>0</v>
      </c>
      <c r="AI105" s="25">
        <f>IF('Indicator Date hidden'!AJ106="x","x",$AI$2-'Indicator Date hidden'!AJ106)</f>
        <v>0</v>
      </c>
      <c r="AJ105" s="25" t="str">
        <f>IF('Indicator Date hidden'!AK106="x","x",$AJ$2-'Indicator Date hidden'!AK106)</f>
        <v>x</v>
      </c>
      <c r="AK105" s="25">
        <f>IF('Indicator Date hidden'!AL106="x","x",$AK$2-'Indicator Date hidden'!AL106)</f>
        <v>1</v>
      </c>
      <c r="AL105" s="25">
        <f>IF('Indicator Date hidden'!AM106="x","x",$AL$2-'Indicator Date hidden'!AM106)</f>
        <v>0</v>
      </c>
      <c r="AM105" s="25">
        <f>IF('Indicator Date hidden'!AN106="x","x",$AM$2-'Indicator Date hidden'!AN106)</f>
        <v>0</v>
      </c>
      <c r="AN105" s="25">
        <f>IF('Indicator Date hidden'!AO106="x","x",$AN$2-'Indicator Date hidden'!AO106)</f>
        <v>0</v>
      </c>
      <c r="AO105" s="25">
        <f>IF('Indicator Date hidden'!AP106="x","x",$AO$2-'Indicator Date hidden'!AP106)</f>
        <v>0</v>
      </c>
      <c r="AP105" s="25">
        <f>IF('Indicator Date hidden'!AQ106="x","x",$AP$2-'Indicator Date hidden'!AQ106)</f>
        <v>0</v>
      </c>
      <c r="AQ105" s="25">
        <f>IF('Indicator Date hidden'!AR106="x","x",$AQ$2-'Indicator Date hidden'!AR106)</f>
        <v>4</v>
      </c>
      <c r="AR105" s="25">
        <f>IF('Indicator Date hidden'!AS106="x","x",$AR$2-'Indicator Date hidden'!AS106)</f>
        <v>0</v>
      </c>
      <c r="AS105" s="25">
        <f>IF('Indicator Date hidden'!AT106="x","x",$AS$2-'Indicator Date hidden'!AT106)</f>
        <v>0</v>
      </c>
      <c r="AT105" s="25">
        <f>IF('Indicator Date hidden'!AU106="x","x",$AT$2-'Indicator Date hidden'!AU106)</f>
        <v>0</v>
      </c>
      <c r="AU105" s="25">
        <f>IF('Indicator Date hidden'!AV106="x","x",$AU$2-'Indicator Date hidden'!AV106)</f>
        <v>4</v>
      </c>
      <c r="AV105" s="25">
        <f>IF('Indicator Date hidden'!AW106="x","x",$AV$2-'Indicator Date hidden'!AW106)</f>
        <v>0</v>
      </c>
      <c r="AW105" s="25">
        <f>IF('Indicator Date hidden'!AX106="x","x",$AW$2-'Indicator Date hidden'!AX106)</f>
        <v>0</v>
      </c>
      <c r="AX105" s="25">
        <f>IF('Indicator Date hidden'!AY106="x","x",$AX$2-'Indicator Date hidden'!AY106)</f>
        <v>0</v>
      </c>
      <c r="AY105" s="25">
        <f>IF('Indicator Date hidden'!AZ106="x","x",$AY$2-'Indicator Date hidden'!AZ106)</f>
        <v>0</v>
      </c>
      <c r="AZ105" s="25">
        <f>IF('Indicator Date hidden'!BA106="x","x",$AZ$2-'Indicator Date hidden'!BA106)</f>
        <v>0</v>
      </c>
      <c r="BA105">
        <f t="shared" si="15"/>
        <v>25</v>
      </c>
      <c r="BB105" s="26">
        <f t="shared" si="16"/>
        <v>0.52083333333333337</v>
      </c>
      <c r="BC105">
        <f t="shared" si="17"/>
        <v>6</v>
      </c>
      <c r="BD105" s="26">
        <f t="shared" si="18"/>
        <v>1.5544235712600631</v>
      </c>
      <c r="BE105" s="28">
        <f t="shared" si="19"/>
        <v>0</v>
      </c>
    </row>
    <row r="106" spans="1:57" x14ac:dyDescent="0.35">
      <c r="A106" t="s">
        <v>9640</v>
      </c>
      <c r="B106" s="25">
        <f>IF('Indicator Date hidden'!C107="x","x",$B$2-'Indicator Date hidden'!C107)</f>
        <v>0</v>
      </c>
      <c r="C106" s="25">
        <f>IF('Indicator Date hidden'!D107="x","x",$C$2-'Indicator Date hidden'!D107)</f>
        <v>0</v>
      </c>
      <c r="D106" s="25">
        <f>IF('Indicator Date hidden'!E107="x","x",$D$2-'Indicator Date hidden'!E107)</f>
        <v>0</v>
      </c>
      <c r="E106" s="25">
        <f>IF('Indicator Date hidden'!F107="x","x",$E$2-'Indicator Date hidden'!F107)</f>
        <v>0</v>
      </c>
      <c r="F106" s="25">
        <f>IF('Indicator Date hidden'!G107="x","x",$F$2-'Indicator Date hidden'!G107)</f>
        <v>0</v>
      </c>
      <c r="G106" s="25">
        <f>IF('Indicator Date hidden'!H107="x","x",$G$2-'Indicator Date hidden'!H107)</f>
        <v>0</v>
      </c>
      <c r="H106" s="25">
        <f>IF('Indicator Date hidden'!I107="x","x",$H$2-'Indicator Date hidden'!I107)</f>
        <v>0</v>
      </c>
      <c r="I106" s="25">
        <f>IF('Indicator Date hidden'!J107="x","x",$I$2-'Indicator Date hidden'!J107)</f>
        <v>0</v>
      </c>
      <c r="J106" s="25">
        <f>IF('Indicator Date hidden'!K107="x","x",$J$2-'Indicator Date hidden'!K107)</f>
        <v>0</v>
      </c>
      <c r="K106" s="25">
        <f>IF('Indicator Date hidden'!L107="x","x",$K$2-'Indicator Date hidden'!L107)</f>
        <v>0</v>
      </c>
      <c r="L106" s="25">
        <f>IF('Indicator Date hidden'!M107="x","x",$L$2-'Indicator Date hidden'!M107)</f>
        <v>0</v>
      </c>
      <c r="M106" s="25">
        <f>IF('Indicator Date hidden'!N107="x","x",$M$2-'Indicator Date hidden'!N107)</f>
        <v>0</v>
      </c>
      <c r="N106" s="25">
        <f>IF('Indicator Date hidden'!O107="x","x",$N$2-'Indicator Date hidden'!O107)</f>
        <v>0</v>
      </c>
      <c r="O106" s="25">
        <f>IF('Indicator Date hidden'!P107="x","x",$O$2-'Indicator Date hidden'!P107)</f>
        <v>0</v>
      </c>
      <c r="P106" s="25">
        <f>IF('Indicator Date hidden'!Q107="x","x",$P$2-'Indicator Date hidden'!Q107)</f>
        <v>0</v>
      </c>
      <c r="Q106" s="25">
        <f>IF('Indicator Date hidden'!R107="x","x",$Q$2-'Indicator Date hidden'!R107)</f>
        <v>5</v>
      </c>
      <c r="R106" s="25">
        <f>IF('Indicator Date hidden'!S107="x","x",$R$2-'Indicator Date hidden'!S107)</f>
        <v>0</v>
      </c>
      <c r="S106" s="25">
        <f>IF('Indicator Date hidden'!T107="x","x",$S$2-'Indicator Date hidden'!T107)</f>
        <v>0</v>
      </c>
      <c r="T106" s="25">
        <f>IF('Indicator Date hidden'!U107="x","x",$T$2-'Indicator Date hidden'!U107)</f>
        <v>0</v>
      </c>
      <c r="U106" s="25">
        <f>IF('Indicator Date hidden'!V107="x","x",$U$2-'Indicator Date hidden'!V107)</f>
        <v>0</v>
      </c>
      <c r="V106" s="25">
        <f>IF('Indicator Date hidden'!W107="x","x",$V$2-'Indicator Date hidden'!W107)</f>
        <v>0</v>
      </c>
      <c r="W106" s="25">
        <f>IF('Indicator Date hidden'!X107="x","x",$W$2-'Indicator Date hidden'!X107)</f>
        <v>5</v>
      </c>
      <c r="X106" s="25">
        <f>IF('Indicator Date hidden'!Y107="x","x",$X$2-'Indicator Date hidden'!Y107)</f>
        <v>4</v>
      </c>
      <c r="Y106" s="25">
        <f>IF('Indicator Date hidden'!Z107="x","x",$Y$2-'Indicator Date hidden'!Z107)</f>
        <v>0</v>
      </c>
      <c r="Z106" s="25">
        <f>IF('Indicator Date hidden'!AA107="x","x",$Z$2-'Indicator Date hidden'!AA107)</f>
        <v>0</v>
      </c>
      <c r="AA106" s="25">
        <f>IF('Indicator Date hidden'!AB107="x","x",$AA$2-'Indicator Date hidden'!AB107)</f>
        <v>1</v>
      </c>
      <c r="AB106" s="25">
        <f>IF('Indicator Date hidden'!AC107="x","x",$AB$2-'Indicator Date hidden'!AC107)</f>
        <v>0</v>
      </c>
      <c r="AC106" s="25">
        <f>IF('Indicator Date hidden'!AD107="x","x",$AC$2-'Indicator Date hidden'!AD107)</f>
        <v>0</v>
      </c>
      <c r="AD106" s="25" t="str">
        <f>IF('Indicator Date hidden'!AE107="x","x",$AD$2-'Indicator Date hidden'!AE107)</f>
        <v>x</v>
      </c>
      <c r="AE106" s="25">
        <f>IF('Indicator Date hidden'!AF107="x","x",$AE$2-'Indicator Date hidden'!AF107)</f>
        <v>0</v>
      </c>
      <c r="AF106" s="25">
        <f>IF('Indicator Date hidden'!AG107="x","x",$AF$2-'Indicator Date hidden'!AG107)</f>
        <v>4</v>
      </c>
      <c r="AG106" s="25">
        <f>IF('Indicator Date hidden'!AH107="x","x",$AG$2-'Indicator Date hidden'!AH107)</f>
        <v>0</v>
      </c>
      <c r="AH106" s="25">
        <f>IF('Indicator Date hidden'!AI107="x","x",$AH$2-'Indicator Date hidden'!AI107)</f>
        <v>0</v>
      </c>
      <c r="AI106" s="25">
        <f>IF('Indicator Date hidden'!AJ107="x","x",$AI$2-'Indicator Date hidden'!AJ107)</f>
        <v>0</v>
      </c>
      <c r="AJ106" s="25" t="str">
        <f>IF('Indicator Date hidden'!AK107="x","x",$AJ$2-'Indicator Date hidden'!AK107)</f>
        <v>x</v>
      </c>
      <c r="AK106" s="25" t="str">
        <f>IF('Indicator Date hidden'!AL107="x","x",$AK$2-'Indicator Date hidden'!AL107)</f>
        <v>x</v>
      </c>
      <c r="AL106" s="25">
        <f>IF('Indicator Date hidden'!AM107="x","x",$AL$2-'Indicator Date hidden'!AM107)</f>
        <v>0</v>
      </c>
      <c r="AM106" s="25">
        <f>IF('Indicator Date hidden'!AN107="x","x",$AM$2-'Indicator Date hidden'!AN107)</f>
        <v>0</v>
      </c>
      <c r="AN106" s="25">
        <f>IF('Indicator Date hidden'!AO107="x","x",$AN$2-'Indicator Date hidden'!AO107)</f>
        <v>0</v>
      </c>
      <c r="AO106" s="25">
        <f>IF('Indicator Date hidden'!AP107="x","x",$AO$2-'Indicator Date hidden'!AP107)</f>
        <v>1</v>
      </c>
      <c r="AP106" s="25">
        <f>IF('Indicator Date hidden'!AQ107="x","x",$AP$2-'Indicator Date hidden'!AQ107)</f>
        <v>1</v>
      </c>
      <c r="AQ106" s="25">
        <f>IF('Indicator Date hidden'!AR107="x","x",$AQ$2-'Indicator Date hidden'!AR107)</f>
        <v>4</v>
      </c>
      <c r="AR106" s="25">
        <f>IF('Indicator Date hidden'!AS107="x","x",$AR$2-'Indicator Date hidden'!AS107)</f>
        <v>0</v>
      </c>
      <c r="AS106" s="25" t="str">
        <f>IF('Indicator Date hidden'!AT107="x","x",$AS$2-'Indicator Date hidden'!AT107)</f>
        <v>x</v>
      </c>
      <c r="AT106" s="25">
        <f>IF('Indicator Date hidden'!AU107="x","x",$AT$2-'Indicator Date hidden'!AU107)</f>
        <v>0</v>
      </c>
      <c r="AU106" s="25">
        <f>IF('Indicator Date hidden'!AV107="x","x",$AU$2-'Indicator Date hidden'!AV107)</f>
        <v>8</v>
      </c>
      <c r="AV106" s="25">
        <f>IF('Indicator Date hidden'!AW107="x","x",$AV$2-'Indicator Date hidden'!AW107)</f>
        <v>0</v>
      </c>
      <c r="AW106" s="25">
        <f>IF('Indicator Date hidden'!AX107="x","x",$AW$2-'Indicator Date hidden'!AX107)</f>
        <v>0</v>
      </c>
      <c r="AX106" s="25">
        <f>IF('Indicator Date hidden'!AY107="x","x",$AX$2-'Indicator Date hidden'!AY107)</f>
        <v>0</v>
      </c>
      <c r="AY106" s="25">
        <f>IF('Indicator Date hidden'!AZ107="x","x",$AY$2-'Indicator Date hidden'!AZ107)</f>
        <v>0</v>
      </c>
      <c r="AZ106" s="25">
        <f>IF('Indicator Date hidden'!BA107="x","x",$AZ$2-'Indicator Date hidden'!BA107)</f>
        <v>0</v>
      </c>
      <c r="BA106">
        <f t="shared" si="15"/>
        <v>33</v>
      </c>
      <c r="BB106" s="26">
        <f t="shared" si="16"/>
        <v>0.7021276595744681</v>
      </c>
      <c r="BC106">
        <f t="shared" si="17"/>
        <v>9</v>
      </c>
      <c r="BD106" s="26">
        <f t="shared" si="18"/>
        <v>1.7371399044212934</v>
      </c>
      <c r="BE106" s="28">
        <f t="shared" si="19"/>
        <v>0</v>
      </c>
    </row>
    <row r="107" spans="1:57" x14ac:dyDescent="0.35">
      <c r="A107" t="s">
        <v>9646</v>
      </c>
      <c r="B107" s="25">
        <f>IF('Indicator Date hidden'!C108="x","x",$B$2-'Indicator Date hidden'!C108)</f>
        <v>0</v>
      </c>
      <c r="C107" s="25">
        <f>IF('Indicator Date hidden'!D108="x","x",$C$2-'Indicator Date hidden'!D108)</f>
        <v>0</v>
      </c>
      <c r="D107" s="25">
        <f>IF('Indicator Date hidden'!E108="x","x",$D$2-'Indicator Date hidden'!E108)</f>
        <v>0</v>
      </c>
      <c r="E107" s="25">
        <f>IF('Indicator Date hidden'!F108="x","x",$E$2-'Indicator Date hidden'!F108)</f>
        <v>0</v>
      </c>
      <c r="F107" s="25">
        <f>IF('Indicator Date hidden'!G108="x","x",$F$2-'Indicator Date hidden'!G108)</f>
        <v>0</v>
      </c>
      <c r="G107" s="25">
        <f>IF('Indicator Date hidden'!H108="x","x",$G$2-'Indicator Date hidden'!H108)</f>
        <v>0</v>
      </c>
      <c r="H107" s="25">
        <f>IF('Indicator Date hidden'!I108="x","x",$H$2-'Indicator Date hidden'!I108)</f>
        <v>0</v>
      </c>
      <c r="I107" s="25">
        <f>IF('Indicator Date hidden'!J108="x","x",$I$2-'Indicator Date hidden'!J108)</f>
        <v>0</v>
      </c>
      <c r="J107" s="25">
        <f>IF('Indicator Date hidden'!K108="x","x",$J$2-'Indicator Date hidden'!K108)</f>
        <v>0</v>
      </c>
      <c r="K107" s="25">
        <f>IF('Indicator Date hidden'!L108="x","x",$K$2-'Indicator Date hidden'!L108)</f>
        <v>0</v>
      </c>
      <c r="L107" s="25">
        <f>IF('Indicator Date hidden'!M108="x","x",$L$2-'Indicator Date hidden'!M108)</f>
        <v>0</v>
      </c>
      <c r="M107" s="25">
        <f>IF('Indicator Date hidden'!N108="x","x",$M$2-'Indicator Date hidden'!N108)</f>
        <v>0</v>
      </c>
      <c r="N107" s="25">
        <f>IF('Indicator Date hidden'!O108="x","x",$N$2-'Indicator Date hidden'!O108)</f>
        <v>0</v>
      </c>
      <c r="O107" s="25">
        <f>IF('Indicator Date hidden'!P108="x","x",$O$2-'Indicator Date hidden'!P108)</f>
        <v>0</v>
      </c>
      <c r="P107" s="25">
        <f>IF('Indicator Date hidden'!Q108="x","x",$P$2-'Indicator Date hidden'!Q108)</f>
        <v>0</v>
      </c>
      <c r="Q107" s="25">
        <f>IF('Indicator Date hidden'!R108="x","x",$Q$2-'Indicator Date hidden'!R108)</f>
        <v>1</v>
      </c>
      <c r="R107" s="25">
        <f>IF('Indicator Date hidden'!S108="x","x",$R$2-'Indicator Date hidden'!S108)</f>
        <v>0</v>
      </c>
      <c r="S107" s="25">
        <f>IF('Indicator Date hidden'!T108="x","x",$S$2-'Indicator Date hidden'!T108)</f>
        <v>0</v>
      </c>
      <c r="T107" s="25">
        <f>IF('Indicator Date hidden'!U108="x","x",$T$2-'Indicator Date hidden'!U108)</f>
        <v>0</v>
      </c>
      <c r="U107" s="25">
        <f>IF('Indicator Date hidden'!V108="x","x",$U$2-'Indicator Date hidden'!V108)</f>
        <v>0</v>
      </c>
      <c r="V107" s="25">
        <f>IF('Indicator Date hidden'!W108="x","x",$V$2-'Indicator Date hidden'!W108)</f>
        <v>0</v>
      </c>
      <c r="W107" s="25">
        <f>IF('Indicator Date hidden'!X108="x","x",$W$2-'Indicator Date hidden'!X108)</f>
        <v>8</v>
      </c>
      <c r="X107" s="25">
        <f>IF('Indicator Date hidden'!Y108="x","x",$X$2-'Indicator Date hidden'!Y108)</f>
        <v>4</v>
      </c>
      <c r="Y107" s="25">
        <f>IF('Indicator Date hidden'!Z108="x","x",$Y$2-'Indicator Date hidden'!Z108)</f>
        <v>0</v>
      </c>
      <c r="Z107" s="25">
        <f>IF('Indicator Date hidden'!AA108="x","x",$Z$2-'Indicator Date hidden'!AA108)</f>
        <v>0</v>
      </c>
      <c r="AA107" s="25">
        <f>IF('Indicator Date hidden'!AB108="x","x",$AA$2-'Indicator Date hidden'!AB108)</f>
        <v>0</v>
      </c>
      <c r="AB107" s="25">
        <f>IF('Indicator Date hidden'!AC108="x","x",$AB$2-'Indicator Date hidden'!AC108)</f>
        <v>0</v>
      </c>
      <c r="AC107" s="25">
        <f>IF('Indicator Date hidden'!AD108="x","x",$AC$2-'Indicator Date hidden'!AD108)</f>
        <v>0</v>
      </c>
      <c r="AD107" s="25">
        <f>IF('Indicator Date hidden'!AE108="x","x",$AD$2-'Indicator Date hidden'!AE108)</f>
        <v>0</v>
      </c>
      <c r="AE107" s="25">
        <f>IF('Indicator Date hidden'!AF108="x","x",$AE$2-'Indicator Date hidden'!AF108)</f>
        <v>0</v>
      </c>
      <c r="AF107" s="25">
        <f>IF('Indicator Date hidden'!AG108="x","x",$AF$2-'Indicator Date hidden'!AG108)</f>
        <v>3</v>
      </c>
      <c r="AG107" s="25">
        <f>IF('Indicator Date hidden'!AH108="x","x",$AG$2-'Indicator Date hidden'!AH108)</f>
        <v>0</v>
      </c>
      <c r="AH107" s="25">
        <f>IF('Indicator Date hidden'!AI108="x","x",$AH$2-'Indicator Date hidden'!AI108)</f>
        <v>0</v>
      </c>
      <c r="AI107" s="25">
        <f>IF('Indicator Date hidden'!AJ108="x","x",$AI$2-'Indicator Date hidden'!AJ108)</f>
        <v>0</v>
      </c>
      <c r="AJ107" s="25">
        <f>IF('Indicator Date hidden'!AK108="x","x",$AJ$2-'Indicator Date hidden'!AK108)</f>
        <v>0</v>
      </c>
      <c r="AK107" s="25">
        <f>IF('Indicator Date hidden'!AL108="x","x",$AK$2-'Indicator Date hidden'!AL108)</f>
        <v>1</v>
      </c>
      <c r="AL107" s="25">
        <f>IF('Indicator Date hidden'!AM108="x","x",$AL$2-'Indicator Date hidden'!AM108)</f>
        <v>0</v>
      </c>
      <c r="AM107" s="25">
        <f>IF('Indicator Date hidden'!AN108="x","x",$AM$2-'Indicator Date hidden'!AN108)</f>
        <v>0</v>
      </c>
      <c r="AN107" s="25">
        <f>IF('Indicator Date hidden'!AO108="x","x",$AN$2-'Indicator Date hidden'!AO108)</f>
        <v>0</v>
      </c>
      <c r="AO107" s="25">
        <f>IF('Indicator Date hidden'!AP108="x","x",$AO$2-'Indicator Date hidden'!AP108)</f>
        <v>0</v>
      </c>
      <c r="AP107" s="25">
        <f>IF('Indicator Date hidden'!AQ108="x","x",$AP$2-'Indicator Date hidden'!AQ108)</f>
        <v>0</v>
      </c>
      <c r="AQ107" s="25">
        <f>IF('Indicator Date hidden'!AR108="x","x",$AQ$2-'Indicator Date hidden'!AR108)</f>
        <v>0</v>
      </c>
      <c r="AR107" s="25">
        <f>IF('Indicator Date hidden'!AS108="x","x",$AR$2-'Indicator Date hidden'!AS108)</f>
        <v>0</v>
      </c>
      <c r="AS107" s="25">
        <f>IF('Indicator Date hidden'!AT108="x","x",$AS$2-'Indicator Date hidden'!AT108)</f>
        <v>0</v>
      </c>
      <c r="AT107" s="25">
        <f>IF('Indicator Date hidden'!AU108="x","x",$AT$2-'Indicator Date hidden'!AU108)</f>
        <v>0</v>
      </c>
      <c r="AU107" s="25">
        <f>IF('Indicator Date hidden'!AV108="x","x",$AU$2-'Indicator Date hidden'!AV108)</f>
        <v>3</v>
      </c>
      <c r="AV107" s="25">
        <f>IF('Indicator Date hidden'!AW108="x","x",$AV$2-'Indicator Date hidden'!AW108)</f>
        <v>0</v>
      </c>
      <c r="AW107" s="25">
        <f>IF('Indicator Date hidden'!AX108="x","x",$AW$2-'Indicator Date hidden'!AX108)</f>
        <v>0</v>
      </c>
      <c r="AX107" s="25">
        <f>IF('Indicator Date hidden'!AY108="x","x",$AX$2-'Indicator Date hidden'!AY108)</f>
        <v>0</v>
      </c>
      <c r="AY107" s="25">
        <f>IF('Indicator Date hidden'!AZ108="x","x",$AY$2-'Indicator Date hidden'!AZ108)</f>
        <v>0</v>
      </c>
      <c r="AZ107" s="25">
        <f>IF('Indicator Date hidden'!BA108="x","x",$AZ$2-'Indicator Date hidden'!BA108)</f>
        <v>0</v>
      </c>
      <c r="BA107">
        <f t="shared" si="15"/>
        <v>20</v>
      </c>
      <c r="BB107" s="26">
        <f t="shared" si="16"/>
        <v>0.39215686274509803</v>
      </c>
      <c r="BC107">
        <f t="shared" si="17"/>
        <v>6</v>
      </c>
      <c r="BD107" s="26">
        <f t="shared" si="18"/>
        <v>1.344246000078636</v>
      </c>
      <c r="BE107" s="28">
        <f t="shared" si="19"/>
        <v>0</v>
      </c>
    </row>
    <row r="108" spans="1:57" x14ac:dyDescent="0.35">
      <c r="A108" t="s">
        <v>9648</v>
      </c>
      <c r="B108" s="25">
        <f>IF('Indicator Date hidden'!C109="x","x",$B$2-'Indicator Date hidden'!C109)</f>
        <v>0</v>
      </c>
      <c r="C108" s="25">
        <f>IF('Indicator Date hidden'!D109="x","x",$C$2-'Indicator Date hidden'!D109)</f>
        <v>0</v>
      </c>
      <c r="D108" s="25">
        <f>IF('Indicator Date hidden'!E109="x","x",$D$2-'Indicator Date hidden'!E109)</f>
        <v>0</v>
      </c>
      <c r="E108" s="25">
        <f>IF('Indicator Date hidden'!F109="x","x",$E$2-'Indicator Date hidden'!F109)</f>
        <v>0</v>
      </c>
      <c r="F108" s="25">
        <f>IF('Indicator Date hidden'!G109="x","x",$F$2-'Indicator Date hidden'!G109)</f>
        <v>0</v>
      </c>
      <c r="G108" s="25">
        <f>IF('Indicator Date hidden'!H109="x","x",$G$2-'Indicator Date hidden'!H109)</f>
        <v>0</v>
      </c>
      <c r="H108" s="25">
        <f>IF('Indicator Date hidden'!I109="x","x",$H$2-'Indicator Date hidden'!I109)</f>
        <v>0</v>
      </c>
      <c r="I108" s="25">
        <f>IF('Indicator Date hidden'!J109="x","x",$I$2-'Indicator Date hidden'!J109)</f>
        <v>0</v>
      </c>
      <c r="J108" s="25">
        <f>IF('Indicator Date hidden'!K109="x","x",$J$2-'Indicator Date hidden'!K109)</f>
        <v>0</v>
      </c>
      <c r="K108" s="25">
        <f>IF('Indicator Date hidden'!L109="x","x",$K$2-'Indicator Date hidden'!L109)</f>
        <v>0</v>
      </c>
      <c r="L108" s="25">
        <f>IF('Indicator Date hidden'!M109="x","x",$L$2-'Indicator Date hidden'!M109)</f>
        <v>0</v>
      </c>
      <c r="M108" s="25">
        <f>IF('Indicator Date hidden'!N109="x","x",$M$2-'Indicator Date hidden'!N109)</f>
        <v>0</v>
      </c>
      <c r="N108" s="25">
        <f>IF('Indicator Date hidden'!O109="x","x",$N$2-'Indicator Date hidden'!O109)</f>
        <v>0</v>
      </c>
      <c r="O108" s="25">
        <f>IF('Indicator Date hidden'!P109="x","x",$O$2-'Indicator Date hidden'!P109)</f>
        <v>0</v>
      </c>
      <c r="P108" s="25">
        <f>IF('Indicator Date hidden'!Q109="x","x",$P$2-'Indicator Date hidden'!Q109)</f>
        <v>0</v>
      </c>
      <c r="Q108" s="25" t="str">
        <f>IF('Indicator Date hidden'!R109="x","x",$Q$2-'Indicator Date hidden'!R109)</f>
        <v>x</v>
      </c>
      <c r="R108" s="25">
        <f>IF('Indicator Date hidden'!S109="x","x",$R$2-'Indicator Date hidden'!S109)</f>
        <v>0</v>
      </c>
      <c r="S108" s="25">
        <f>IF('Indicator Date hidden'!T109="x","x",$S$2-'Indicator Date hidden'!T109)</f>
        <v>0</v>
      </c>
      <c r="T108" s="25">
        <f>IF('Indicator Date hidden'!U109="x","x",$T$2-'Indicator Date hidden'!U109)</f>
        <v>0</v>
      </c>
      <c r="U108" s="25" t="str">
        <f>IF('Indicator Date hidden'!V109="x","x",$U$2-'Indicator Date hidden'!V109)</f>
        <v>x</v>
      </c>
      <c r="V108" s="25">
        <f>IF('Indicator Date hidden'!W109="x","x",$V$2-'Indicator Date hidden'!W109)</f>
        <v>0</v>
      </c>
      <c r="W108" s="25" t="str">
        <f>IF('Indicator Date hidden'!X109="x","x",$W$2-'Indicator Date hidden'!X109)</f>
        <v>x</v>
      </c>
      <c r="X108" s="25">
        <f>IF('Indicator Date hidden'!Y109="x","x",$X$2-'Indicator Date hidden'!Y109)</f>
        <v>1</v>
      </c>
      <c r="Y108" s="25">
        <f>IF('Indicator Date hidden'!Z109="x","x",$Y$2-'Indicator Date hidden'!Z109)</f>
        <v>0</v>
      </c>
      <c r="Z108" s="25">
        <f>IF('Indicator Date hidden'!AA109="x","x",$Z$2-'Indicator Date hidden'!AA109)</f>
        <v>0</v>
      </c>
      <c r="AA108" s="25" t="str">
        <f>IF('Indicator Date hidden'!AB109="x","x",$AA$2-'Indicator Date hidden'!AB109)</f>
        <v>x</v>
      </c>
      <c r="AB108" s="25">
        <f>IF('Indicator Date hidden'!AC109="x","x",$AB$2-'Indicator Date hidden'!AC109)</f>
        <v>0</v>
      </c>
      <c r="AC108" s="25">
        <f>IF('Indicator Date hidden'!AD109="x","x",$AC$2-'Indicator Date hidden'!AD109)</f>
        <v>0</v>
      </c>
      <c r="AD108" s="25" t="str">
        <f>IF('Indicator Date hidden'!AE109="x","x",$AD$2-'Indicator Date hidden'!AE109)</f>
        <v>x</v>
      </c>
      <c r="AE108" s="25">
        <f>IF('Indicator Date hidden'!AF109="x","x",$AE$2-'Indicator Date hidden'!AF109)</f>
        <v>0</v>
      </c>
      <c r="AF108" s="25" t="str">
        <f>IF('Indicator Date hidden'!AG109="x","x",$AF$2-'Indicator Date hidden'!AG109)</f>
        <v>x</v>
      </c>
      <c r="AG108" s="25">
        <f>IF('Indicator Date hidden'!AH109="x","x",$AG$2-'Indicator Date hidden'!AH109)</f>
        <v>0</v>
      </c>
      <c r="AH108" s="25">
        <f>IF('Indicator Date hidden'!AI109="x","x",$AH$2-'Indicator Date hidden'!AI109)</f>
        <v>0</v>
      </c>
      <c r="AI108" s="25">
        <f>IF('Indicator Date hidden'!AJ109="x","x",$AI$2-'Indicator Date hidden'!AJ109)</f>
        <v>0</v>
      </c>
      <c r="AJ108" s="25" t="str">
        <f>IF('Indicator Date hidden'!AK109="x","x",$AJ$2-'Indicator Date hidden'!AK109)</f>
        <v>x</v>
      </c>
      <c r="AK108" s="25">
        <f>IF('Indicator Date hidden'!AL109="x","x",$AK$2-'Indicator Date hidden'!AL109)</f>
        <v>1</v>
      </c>
      <c r="AL108" s="25">
        <f>IF('Indicator Date hidden'!AM109="x","x",$AL$2-'Indicator Date hidden'!AM109)</f>
        <v>0</v>
      </c>
      <c r="AM108" s="25">
        <f>IF('Indicator Date hidden'!AN109="x","x",$AM$2-'Indicator Date hidden'!AN109)</f>
        <v>0</v>
      </c>
      <c r="AN108" s="25">
        <f>IF('Indicator Date hidden'!AO109="x","x",$AN$2-'Indicator Date hidden'!AO109)</f>
        <v>0</v>
      </c>
      <c r="AO108" s="25">
        <f>IF('Indicator Date hidden'!AP109="x","x",$AO$2-'Indicator Date hidden'!AP109)</f>
        <v>0</v>
      </c>
      <c r="AP108" s="25">
        <f>IF('Indicator Date hidden'!AQ109="x","x",$AP$2-'Indicator Date hidden'!AQ109)</f>
        <v>0</v>
      </c>
      <c r="AQ108" s="25" t="str">
        <f>IF('Indicator Date hidden'!AR109="x","x",$AQ$2-'Indicator Date hidden'!AR109)</f>
        <v>x</v>
      </c>
      <c r="AR108" s="25">
        <f>IF('Indicator Date hidden'!AS109="x","x",$AR$2-'Indicator Date hidden'!AS109)</f>
        <v>0</v>
      </c>
      <c r="AS108" s="25">
        <f>IF('Indicator Date hidden'!AT109="x","x",$AS$2-'Indicator Date hidden'!AT109)</f>
        <v>0</v>
      </c>
      <c r="AT108" s="25">
        <f>IF('Indicator Date hidden'!AU109="x","x",$AT$2-'Indicator Date hidden'!AU109)</f>
        <v>0</v>
      </c>
      <c r="AU108" s="25">
        <f>IF('Indicator Date hidden'!AV109="x","x",$AU$2-'Indicator Date hidden'!AV109)</f>
        <v>3</v>
      </c>
      <c r="AV108" s="25">
        <f>IF('Indicator Date hidden'!AW109="x","x",$AV$2-'Indicator Date hidden'!AW109)</f>
        <v>0</v>
      </c>
      <c r="AW108" s="25">
        <f>IF('Indicator Date hidden'!AX109="x","x",$AW$2-'Indicator Date hidden'!AX109)</f>
        <v>0</v>
      </c>
      <c r="AX108" s="25">
        <f>IF('Indicator Date hidden'!AY109="x","x",$AX$2-'Indicator Date hidden'!AY109)</f>
        <v>0</v>
      </c>
      <c r="AY108" s="25">
        <f>IF('Indicator Date hidden'!AZ109="x","x",$AY$2-'Indicator Date hidden'!AZ109)</f>
        <v>0</v>
      </c>
      <c r="AZ108" s="25">
        <f>IF('Indicator Date hidden'!BA109="x","x",$AZ$2-'Indicator Date hidden'!BA109)</f>
        <v>0</v>
      </c>
      <c r="BA108">
        <f t="shared" si="15"/>
        <v>5</v>
      </c>
      <c r="BB108" s="26">
        <f t="shared" si="16"/>
        <v>0.11627906976744186</v>
      </c>
      <c r="BC108">
        <f t="shared" si="17"/>
        <v>3</v>
      </c>
      <c r="BD108" s="26">
        <f t="shared" si="18"/>
        <v>0.49223280205852848</v>
      </c>
      <c r="BE108" s="28">
        <f t="shared" si="19"/>
        <v>0</v>
      </c>
    </row>
    <row r="109" spans="1:57" x14ac:dyDescent="0.35">
      <c r="A109" t="s">
        <v>9643</v>
      </c>
      <c r="B109" s="25">
        <f>IF('Indicator Date hidden'!C110="x","x",$B$2-'Indicator Date hidden'!C110)</f>
        <v>0</v>
      </c>
      <c r="C109" s="25">
        <f>IF('Indicator Date hidden'!D110="x","x",$C$2-'Indicator Date hidden'!D110)</f>
        <v>0</v>
      </c>
      <c r="D109" s="25">
        <f>IF('Indicator Date hidden'!E110="x","x",$D$2-'Indicator Date hidden'!E110)</f>
        <v>0</v>
      </c>
      <c r="E109" s="25">
        <f>IF('Indicator Date hidden'!F110="x","x",$E$2-'Indicator Date hidden'!F110)</f>
        <v>0</v>
      </c>
      <c r="F109" s="25">
        <f>IF('Indicator Date hidden'!G110="x","x",$F$2-'Indicator Date hidden'!G110)</f>
        <v>0</v>
      </c>
      <c r="G109" s="25">
        <f>IF('Indicator Date hidden'!H110="x","x",$G$2-'Indicator Date hidden'!H110)</f>
        <v>0</v>
      </c>
      <c r="H109" s="25">
        <f>IF('Indicator Date hidden'!I110="x","x",$H$2-'Indicator Date hidden'!I110)</f>
        <v>0</v>
      </c>
      <c r="I109" s="25">
        <f>IF('Indicator Date hidden'!J110="x","x",$I$2-'Indicator Date hidden'!J110)</f>
        <v>0</v>
      </c>
      <c r="J109" s="25">
        <f>IF('Indicator Date hidden'!K110="x","x",$J$2-'Indicator Date hidden'!K110)</f>
        <v>0</v>
      </c>
      <c r="K109" s="25">
        <f>IF('Indicator Date hidden'!L110="x","x",$K$2-'Indicator Date hidden'!L110)</f>
        <v>0</v>
      </c>
      <c r="L109" s="25">
        <f>IF('Indicator Date hidden'!M110="x","x",$L$2-'Indicator Date hidden'!M110)</f>
        <v>0</v>
      </c>
      <c r="M109" s="25">
        <f>IF('Indicator Date hidden'!N110="x","x",$M$2-'Indicator Date hidden'!N110)</f>
        <v>0</v>
      </c>
      <c r="N109" s="25">
        <f>IF('Indicator Date hidden'!O110="x","x",$N$2-'Indicator Date hidden'!O110)</f>
        <v>0</v>
      </c>
      <c r="O109" s="25">
        <f>IF('Indicator Date hidden'!P110="x","x",$O$2-'Indicator Date hidden'!P110)</f>
        <v>0</v>
      </c>
      <c r="P109" s="25" t="str">
        <f>IF('Indicator Date hidden'!Q110="x","x",$P$2-'Indicator Date hidden'!Q110)</f>
        <v>x</v>
      </c>
      <c r="Q109" s="25" t="str">
        <f>IF('Indicator Date hidden'!R110="x","x",$Q$2-'Indicator Date hidden'!R110)</f>
        <v>x</v>
      </c>
      <c r="R109" s="25">
        <f>IF('Indicator Date hidden'!S110="x","x",$R$2-'Indicator Date hidden'!S110)</f>
        <v>0</v>
      </c>
      <c r="S109" s="25">
        <f>IF('Indicator Date hidden'!T110="x","x",$S$2-'Indicator Date hidden'!T110)</f>
        <v>0</v>
      </c>
      <c r="T109" s="25">
        <f>IF('Indicator Date hidden'!U110="x","x",$T$2-'Indicator Date hidden'!U110)</f>
        <v>0</v>
      </c>
      <c r="U109" s="25">
        <f>IF('Indicator Date hidden'!V110="x","x",$U$2-'Indicator Date hidden'!V110)</f>
        <v>0</v>
      </c>
      <c r="V109" s="25">
        <f>IF('Indicator Date hidden'!W110="x","x",$V$2-'Indicator Date hidden'!W110)</f>
        <v>0</v>
      </c>
      <c r="W109" s="25">
        <f>IF('Indicator Date hidden'!X110="x","x",$W$2-'Indicator Date hidden'!X110)</f>
        <v>7</v>
      </c>
      <c r="X109" s="25">
        <f>IF('Indicator Date hidden'!Y110="x","x",$X$2-'Indicator Date hidden'!Y110)</f>
        <v>4</v>
      </c>
      <c r="Y109" s="25">
        <f>IF('Indicator Date hidden'!Z110="x","x",$Y$2-'Indicator Date hidden'!Z110)</f>
        <v>0</v>
      </c>
      <c r="Z109" s="25">
        <f>IF('Indicator Date hidden'!AA110="x","x",$Z$2-'Indicator Date hidden'!AA110)</f>
        <v>0</v>
      </c>
      <c r="AA109" s="25" t="str">
        <f>IF('Indicator Date hidden'!AB110="x","x",$AA$2-'Indicator Date hidden'!AB110)</f>
        <v>x</v>
      </c>
      <c r="AB109" s="25">
        <f>IF('Indicator Date hidden'!AC110="x","x",$AB$2-'Indicator Date hidden'!AC110)</f>
        <v>0</v>
      </c>
      <c r="AC109" s="25">
        <f>IF('Indicator Date hidden'!AD110="x","x",$AC$2-'Indicator Date hidden'!AD110)</f>
        <v>0</v>
      </c>
      <c r="AD109" s="25" t="str">
        <f>IF('Indicator Date hidden'!AE110="x","x",$AD$2-'Indicator Date hidden'!AE110)</f>
        <v>x</v>
      </c>
      <c r="AE109" s="25" t="str">
        <f>IF('Indicator Date hidden'!AF110="x","x",$AE$2-'Indicator Date hidden'!AF110)</f>
        <v>x</v>
      </c>
      <c r="AF109" s="25" t="str">
        <f>IF('Indicator Date hidden'!AG110="x","x",$AF$2-'Indicator Date hidden'!AG110)</f>
        <v>x</v>
      </c>
      <c r="AG109" s="25">
        <f>IF('Indicator Date hidden'!AH110="x","x",$AG$2-'Indicator Date hidden'!AH110)</f>
        <v>0</v>
      </c>
      <c r="AH109" s="25">
        <f>IF('Indicator Date hidden'!AI110="x","x",$AH$2-'Indicator Date hidden'!AI110)</f>
        <v>0</v>
      </c>
      <c r="AI109" s="25">
        <f>IF('Indicator Date hidden'!AJ110="x","x",$AI$2-'Indicator Date hidden'!AJ110)</f>
        <v>0</v>
      </c>
      <c r="AJ109" s="25" t="str">
        <f>IF('Indicator Date hidden'!AK110="x","x",$AJ$2-'Indicator Date hidden'!AK110)</f>
        <v>x</v>
      </c>
      <c r="AK109" s="25" t="str">
        <f>IF('Indicator Date hidden'!AL110="x","x",$AK$2-'Indicator Date hidden'!AL110)</f>
        <v>x</v>
      </c>
      <c r="AL109" s="25">
        <f>IF('Indicator Date hidden'!AM110="x","x",$AL$2-'Indicator Date hidden'!AM110)</f>
        <v>0</v>
      </c>
      <c r="AM109" s="25">
        <f>IF('Indicator Date hidden'!AN110="x","x",$AM$2-'Indicator Date hidden'!AN110)</f>
        <v>0</v>
      </c>
      <c r="AN109" s="25">
        <f>IF('Indicator Date hidden'!AO110="x","x",$AN$2-'Indicator Date hidden'!AO110)</f>
        <v>0</v>
      </c>
      <c r="AO109" s="25" t="str">
        <f>IF('Indicator Date hidden'!AP110="x","x",$AO$2-'Indicator Date hidden'!AP110)</f>
        <v>x</v>
      </c>
      <c r="AP109" s="25" t="str">
        <f>IF('Indicator Date hidden'!AQ110="x","x",$AP$2-'Indicator Date hidden'!AQ110)</f>
        <v>x</v>
      </c>
      <c r="AQ109" s="25">
        <f>IF('Indicator Date hidden'!AR110="x","x",$AQ$2-'Indicator Date hidden'!AR110)</f>
        <v>4</v>
      </c>
      <c r="AR109" s="25">
        <f>IF('Indicator Date hidden'!AS110="x","x",$AR$2-'Indicator Date hidden'!AS110)</f>
        <v>0</v>
      </c>
      <c r="AS109" s="25" t="str">
        <f>IF('Indicator Date hidden'!AT110="x","x",$AS$2-'Indicator Date hidden'!AT110)</f>
        <v>x</v>
      </c>
      <c r="AT109" s="25">
        <f>IF('Indicator Date hidden'!AU110="x","x",$AT$2-'Indicator Date hidden'!AU110)</f>
        <v>0</v>
      </c>
      <c r="AU109" s="25" t="str">
        <f>IF('Indicator Date hidden'!AV110="x","x",$AU$2-'Indicator Date hidden'!AV110)</f>
        <v>x</v>
      </c>
      <c r="AV109" s="25">
        <f>IF('Indicator Date hidden'!AW110="x","x",$AV$2-'Indicator Date hidden'!AW110)</f>
        <v>0</v>
      </c>
      <c r="AW109" s="25">
        <f>IF('Indicator Date hidden'!AX110="x","x",$AW$2-'Indicator Date hidden'!AX110)</f>
        <v>0</v>
      </c>
      <c r="AX109" s="25">
        <f>IF('Indicator Date hidden'!AY110="x","x",$AX$2-'Indicator Date hidden'!AY110)</f>
        <v>0</v>
      </c>
      <c r="AY109" s="25">
        <f>IF('Indicator Date hidden'!AZ110="x","x",$AY$2-'Indicator Date hidden'!AZ110)</f>
        <v>0</v>
      </c>
      <c r="AZ109" s="25">
        <f>IF('Indicator Date hidden'!BA110="x","x",$AZ$2-'Indicator Date hidden'!BA110)</f>
        <v>0</v>
      </c>
      <c r="BA109">
        <f t="shared" si="15"/>
        <v>15</v>
      </c>
      <c r="BB109" s="26">
        <f t="shared" si="16"/>
        <v>0.38461538461538464</v>
      </c>
      <c r="BC109">
        <f t="shared" si="17"/>
        <v>3</v>
      </c>
      <c r="BD109" s="26">
        <f t="shared" si="18"/>
        <v>1.3888823142513684</v>
      </c>
      <c r="BE109" s="28">
        <f t="shared" si="19"/>
        <v>0</v>
      </c>
    </row>
    <row r="110" spans="1:57" x14ac:dyDescent="0.35">
      <c r="A110" t="s">
        <v>9655</v>
      </c>
      <c r="B110" s="25">
        <f>IF('Indicator Date hidden'!C111="x","x",$B$2-'Indicator Date hidden'!C111)</f>
        <v>0</v>
      </c>
      <c r="C110" s="25">
        <f>IF('Indicator Date hidden'!D111="x","x",$C$2-'Indicator Date hidden'!D111)</f>
        <v>0</v>
      </c>
      <c r="D110" s="25">
        <f>IF('Indicator Date hidden'!E111="x","x",$D$2-'Indicator Date hidden'!E111)</f>
        <v>0</v>
      </c>
      <c r="E110" s="25">
        <f>IF('Indicator Date hidden'!F111="x","x",$E$2-'Indicator Date hidden'!F111)</f>
        <v>0</v>
      </c>
      <c r="F110" s="25">
        <f>IF('Indicator Date hidden'!G111="x","x",$F$2-'Indicator Date hidden'!G111)</f>
        <v>0</v>
      </c>
      <c r="G110" s="25">
        <f>IF('Indicator Date hidden'!H111="x","x",$G$2-'Indicator Date hidden'!H111)</f>
        <v>0</v>
      </c>
      <c r="H110" s="25">
        <f>IF('Indicator Date hidden'!I111="x","x",$H$2-'Indicator Date hidden'!I111)</f>
        <v>0</v>
      </c>
      <c r="I110" s="25">
        <f>IF('Indicator Date hidden'!J111="x","x",$I$2-'Indicator Date hidden'!J111)</f>
        <v>0</v>
      </c>
      <c r="J110" s="25">
        <f>IF('Indicator Date hidden'!K111="x","x",$J$2-'Indicator Date hidden'!K111)</f>
        <v>0</v>
      </c>
      <c r="K110" s="25">
        <f>IF('Indicator Date hidden'!L111="x","x",$K$2-'Indicator Date hidden'!L111)</f>
        <v>0</v>
      </c>
      <c r="L110" s="25">
        <f>IF('Indicator Date hidden'!M111="x","x",$L$2-'Indicator Date hidden'!M111)</f>
        <v>0</v>
      </c>
      <c r="M110" s="25">
        <f>IF('Indicator Date hidden'!N111="x","x",$M$2-'Indicator Date hidden'!N111)</f>
        <v>0</v>
      </c>
      <c r="N110" s="25">
        <f>IF('Indicator Date hidden'!O111="x","x",$N$2-'Indicator Date hidden'!O111)</f>
        <v>0</v>
      </c>
      <c r="O110" s="25">
        <f>IF('Indicator Date hidden'!P111="x","x",$O$2-'Indicator Date hidden'!P111)</f>
        <v>0</v>
      </c>
      <c r="P110" s="25">
        <f>IF('Indicator Date hidden'!Q111="x","x",$P$2-'Indicator Date hidden'!Q111)</f>
        <v>0</v>
      </c>
      <c r="Q110" s="25">
        <f>IF('Indicator Date hidden'!R111="x","x",$Q$2-'Indicator Date hidden'!R111)</f>
        <v>3</v>
      </c>
      <c r="R110" s="25">
        <f>IF('Indicator Date hidden'!S111="x","x",$R$2-'Indicator Date hidden'!S111)</f>
        <v>0</v>
      </c>
      <c r="S110" s="25">
        <f>IF('Indicator Date hidden'!T111="x","x",$S$2-'Indicator Date hidden'!T111)</f>
        <v>0</v>
      </c>
      <c r="T110" s="25">
        <f>IF('Indicator Date hidden'!U111="x","x",$T$2-'Indicator Date hidden'!U111)</f>
        <v>0</v>
      </c>
      <c r="U110" s="25">
        <f>IF('Indicator Date hidden'!V111="x","x",$U$2-'Indicator Date hidden'!V111)</f>
        <v>0</v>
      </c>
      <c r="V110" s="25">
        <f>IF('Indicator Date hidden'!W111="x","x",$V$2-'Indicator Date hidden'!W111)</f>
        <v>0</v>
      </c>
      <c r="W110" s="25">
        <f>IF('Indicator Date hidden'!X111="x","x",$W$2-'Indicator Date hidden'!X111)</f>
        <v>2</v>
      </c>
      <c r="X110" s="25">
        <f>IF('Indicator Date hidden'!Y111="x","x",$X$2-'Indicator Date hidden'!Y111)</f>
        <v>4</v>
      </c>
      <c r="Y110" s="25">
        <f>IF('Indicator Date hidden'!Z111="x","x",$Y$2-'Indicator Date hidden'!Z111)</f>
        <v>0</v>
      </c>
      <c r="Z110" s="25">
        <f>IF('Indicator Date hidden'!AA111="x","x",$Z$2-'Indicator Date hidden'!AA111)</f>
        <v>0</v>
      </c>
      <c r="AA110" s="25">
        <f>IF('Indicator Date hidden'!AB111="x","x",$AA$2-'Indicator Date hidden'!AB111)</f>
        <v>0</v>
      </c>
      <c r="AB110" s="25">
        <f>IF('Indicator Date hidden'!AC111="x","x",$AB$2-'Indicator Date hidden'!AC111)</f>
        <v>0</v>
      </c>
      <c r="AC110" s="25">
        <f>IF('Indicator Date hidden'!AD111="x","x",$AC$2-'Indicator Date hidden'!AD111)</f>
        <v>0</v>
      </c>
      <c r="AD110" s="25">
        <f>IF('Indicator Date hidden'!AE111="x","x",$AD$2-'Indicator Date hidden'!AE111)</f>
        <v>0</v>
      </c>
      <c r="AE110" s="25">
        <f>IF('Indicator Date hidden'!AF111="x","x",$AE$2-'Indicator Date hidden'!AF111)</f>
        <v>0</v>
      </c>
      <c r="AF110" s="25">
        <f>IF('Indicator Date hidden'!AG111="x","x",$AF$2-'Indicator Date hidden'!AG111)</f>
        <v>5</v>
      </c>
      <c r="AG110" s="25">
        <f>IF('Indicator Date hidden'!AH111="x","x",$AG$2-'Indicator Date hidden'!AH111)</f>
        <v>0</v>
      </c>
      <c r="AH110" s="25">
        <f>IF('Indicator Date hidden'!AI111="x","x",$AH$2-'Indicator Date hidden'!AI111)</f>
        <v>0</v>
      </c>
      <c r="AI110" s="25">
        <f>IF('Indicator Date hidden'!AJ111="x","x",$AI$2-'Indicator Date hidden'!AJ111)</f>
        <v>0</v>
      </c>
      <c r="AJ110" s="25" t="str">
        <f>IF('Indicator Date hidden'!AK111="x","x",$AJ$2-'Indicator Date hidden'!AK111)</f>
        <v>x</v>
      </c>
      <c r="AK110" s="25">
        <f>IF('Indicator Date hidden'!AL111="x","x",$AK$2-'Indicator Date hidden'!AL111)</f>
        <v>0</v>
      </c>
      <c r="AL110" s="25">
        <f>IF('Indicator Date hidden'!AM111="x","x",$AL$2-'Indicator Date hidden'!AM111)</f>
        <v>0</v>
      </c>
      <c r="AM110" s="25">
        <f>IF('Indicator Date hidden'!AN111="x","x",$AM$2-'Indicator Date hidden'!AN111)</f>
        <v>0</v>
      </c>
      <c r="AN110" s="25">
        <f>IF('Indicator Date hidden'!AO111="x","x",$AN$2-'Indicator Date hidden'!AO111)</f>
        <v>0</v>
      </c>
      <c r="AO110" s="25">
        <f>IF('Indicator Date hidden'!AP111="x","x",$AO$2-'Indicator Date hidden'!AP111)</f>
        <v>0</v>
      </c>
      <c r="AP110" s="25">
        <f>IF('Indicator Date hidden'!AQ111="x","x",$AP$2-'Indicator Date hidden'!AQ111)</f>
        <v>0</v>
      </c>
      <c r="AQ110" s="25">
        <f>IF('Indicator Date hidden'!AR111="x","x",$AQ$2-'Indicator Date hidden'!AR111)</f>
        <v>4</v>
      </c>
      <c r="AR110" s="25">
        <f>IF('Indicator Date hidden'!AS111="x","x",$AR$2-'Indicator Date hidden'!AS111)</f>
        <v>0</v>
      </c>
      <c r="AS110" s="25">
        <f>IF('Indicator Date hidden'!AT111="x","x",$AS$2-'Indicator Date hidden'!AT111)</f>
        <v>0</v>
      </c>
      <c r="AT110" s="25">
        <f>IF('Indicator Date hidden'!AU111="x","x",$AT$2-'Indicator Date hidden'!AU111)</f>
        <v>0</v>
      </c>
      <c r="AU110" s="25">
        <f>IF('Indicator Date hidden'!AV111="x","x",$AU$2-'Indicator Date hidden'!AV111)</f>
        <v>7</v>
      </c>
      <c r="AV110" s="25">
        <f>IF('Indicator Date hidden'!AW111="x","x",$AV$2-'Indicator Date hidden'!AW111)</f>
        <v>0</v>
      </c>
      <c r="AW110" s="25">
        <f>IF('Indicator Date hidden'!AX111="x","x",$AW$2-'Indicator Date hidden'!AX111)</f>
        <v>0</v>
      </c>
      <c r="AX110" s="25">
        <f>IF('Indicator Date hidden'!AY111="x","x",$AX$2-'Indicator Date hidden'!AY111)</f>
        <v>0</v>
      </c>
      <c r="AY110" s="25">
        <f>IF('Indicator Date hidden'!AZ111="x","x",$AY$2-'Indicator Date hidden'!AZ111)</f>
        <v>0</v>
      </c>
      <c r="AZ110" s="25">
        <f>IF('Indicator Date hidden'!BA111="x","x",$AZ$2-'Indicator Date hidden'!BA111)</f>
        <v>0</v>
      </c>
      <c r="BA110">
        <f t="shared" si="15"/>
        <v>25</v>
      </c>
      <c r="BB110" s="26">
        <f t="shared" si="16"/>
        <v>0.5</v>
      </c>
      <c r="BC110">
        <f t="shared" si="17"/>
        <v>6</v>
      </c>
      <c r="BD110" s="26">
        <f t="shared" si="18"/>
        <v>1.4594519519326423</v>
      </c>
      <c r="BE110" s="28">
        <f t="shared" si="19"/>
        <v>0</v>
      </c>
    </row>
    <row r="111" spans="1:57" x14ac:dyDescent="0.35">
      <c r="A111" t="s">
        <v>9659</v>
      </c>
      <c r="B111" s="25">
        <f>IF('Indicator Date hidden'!C112="x","x",$B$2-'Indicator Date hidden'!C112)</f>
        <v>0</v>
      </c>
      <c r="C111" s="25">
        <f>IF('Indicator Date hidden'!D112="x","x",$C$2-'Indicator Date hidden'!D112)</f>
        <v>0</v>
      </c>
      <c r="D111" s="25">
        <f>IF('Indicator Date hidden'!E112="x","x",$D$2-'Indicator Date hidden'!E112)</f>
        <v>0</v>
      </c>
      <c r="E111" s="25">
        <f>IF('Indicator Date hidden'!F112="x","x",$E$2-'Indicator Date hidden'!F112)</f>
        <v>0</v>
      </c>
      <c r="F111" s="25">
        <f>IF('Indicator Date hidden'!G112="x","x",$F$2-'Indicator Date hidden'!G112)</f>
        <v>0</v>
      </c>
      <c r="G111" s="25">
        <f>IF('Indicator Date hidden'!H112="x","x",$G$2-'Indicator Date hidden'!H112)</f>
        <v>0</v>
      </c>
      <c r="H111" s="25">
        <f>IF('Indicator Date hidden'!I112="x","x",$H$2-'Indicator Date hidden'!I112)</f>
        <v>0</v>
      </c>
      <c r="I111" s="25">
        <f>IF('Indicator Date hidden'!J112="x","x",$I$2-'Indicator Date hidden'!J112)</f>
        <v>0</v>
      </c>
      <c r="J111" s="25">
        <f>IF('Indicator Date hidden'!K112="x","x",$J$2-'Indicator Date hidden'!K112)</f>
        <v>0</v>
      </c>
      <c r="K111" s="25">
        <f>IF('Indicator Date hidden'!L112="x","x",$K$2-'Indicator Date hidden'!L112)</f>
        <v>0</v>
      </c>
      <c r="L111" s="25">
        <f>IF('Indicator Date hidden'!M112="x","x",$L$2-'Indicator Date hidden'!M112)</f>
        <v>0</v>
      </c>
      <c r="M111" s="25">
        <f>IF('Indicator Date hidden'!N112="x","x",$M$2-'Indicator Date hidden'!N112)</f>
        <v>0</v>
      </c>
      <c r="N111" s="25">
        <f>IF('Indicator Date hidden'!O112="x","x",$N$2-'Indicator Date hidden'!O112)</f>
        <v>0</v>
      </c>
      <c r="O111" s="25">
        <f>IF('Indicator Date hidden'!P112="x","x",$O$2-'Indicator Date hidden'!P112)</f>
        <v>0</v>
      </c>
      <c r="P111" s="25">
        <f>IF('Indicator Date hidden'!Q112="x","x",$P$2-'Indicator Date hidden'!Q112)</f>
        <v>0</v>
      </c>
      <c r="Q111" s="25" t="str">
        <f>IF('Indicator Date hidden'!R112="x","x",$Q$2-'Indicator Date hidden'!R112)</f>
        <v>x</v>
      </c>
      <c r="R111" s="25">
        <f>IF('Indicator Date hidden'!S112="x","x",$R$2-'Indicator Date hidden'!S112)</f>
        <v>0</v>
      </c>
      <c r="S111" s="25">
        <f>IF('Indicator Date hidden'!T112="x","x",$S$2-'Indicator Date hidden'!T112)</f>
        <v>0</v>
      </c>
      <c r="T111" s="25">
        <f>IF('Indicator Date hidden'!U112="x","x",$T$2-'Indicator Date hidden'!U112)</f>
        <v>0</v>
      </c>
      <c r="U111" s="25">
        <f>IF('Indicator Date hidden'!V112="x","x",$U$2-'Indicator Date hidden'!V112)</f>
        <v>0</v>
      </c>
      <c r="V111" s="25">
        <f>IF('Indicator Date hidden'!W112="x","x",$V$2-'Indicator Date hidden'!W112)</f>
        <v>0</v>
      </c>
      <c r="W111" s="25" t="str">
        <f>IF('Indicator Date hidden'!X112="x","x",$W$2-'Indicator Date hidden'!X112)</f>
        <v>x</v>
      </c>
      <c r="X111" s="25" t="str">
        <f>IF('Indicator Date hidden'!Y112="x","x",$X$2-'Indicator Date hidden'!Y112)</f>
        <v>x</v>
      </c>
      <c r="Y111" s="25">
        <f>IF('Indicator Date hidden'!Z112="x","x",$Y$2-'Indicator Date hidden'!Z112)</f>
        <v>0</v>
      </c>
      <c r="Z111" s="25">
        <f>IF('Indicator Date hidden'!AA112="x","x",$Z$2-'Indicator Date hidden'!AA112)</f>
        <v>0</v>
      </c>
      <c r="AA111" s="25">
        <f>IF('Indicator Date hidden'!AB112="x","x",$AA$2-'Indicator Date hidden'!AB112)</f>
        <v>0</v>
      </c>
      <c r="AB111" s="25">
        <f>IF('Indicator Date hidden'!AC112="x","x",$AB$2-'Indicator Date hidden'!AC112)</f>
        <v>0</v>
      </c>
      <c r="AC111" s="25">
        <f>IF('Indicator Date hidden'!AD112="x","x",$AC$2-'Indicator Date hidden'!AD112)</f>
        <v>0</v>
      </c>
      <c r="AD111" s="25" t="str">
        <f>IF('Indicator Date hidden'!AE112="x","x",$AD$2-'Indicator Date hidden'!AE112)</f>
        <v>x</v>
      </c>
      <c r="AE111" s="25">
        <f>IF('Indicator Date hidden'!AF112="x","x",$AE$2-'Indicator Date hidden'!AF112)</f>
        <v>0</v>
      </c>
      <c r="AF111" s="25">
        <f>IF('Indicator Date hidden'!AG112="x","x",$AF$2-'Indicator Date hidden'!AG112)</f>
        <v>1</v>
      </c>
      <c r="AG111" s="25">
        <f>IF('Indicator Date hidden'!AH112="x","x",$AG$2-'Indicator Date hidden'!AH112)</f>
        <v>0</v>
      </c>
      <c r="AH111" s="25">
        <f>IF('Indicator Date hidden'!AI112="x","x",$AH$2-'Indicator Date hidden'!AI112)</f>
        <v>0</v>
      </c>
      <c r="AI111" s="25">
        <f>IF('Indicator Date hidden'!AJ112="x","x",$AI$2-'Indicator Date hidden'!AJ112)</f>
        <v>0</v>
      </c>
      <c r="AJ111" s="25" t="str">
        <f>IF('Indicator Date hidden'!AK112="x","x",$AJ$2-'Indicator Date hidden'!AK112)</f>
        <v>x</v>
      </c>
      <c r="AK111" s="25">
        <f>IF('Indicator Date hidden'!AL112="x","x",$AK$2-'Indicator Date hidden'!AL112)</f>
        <v>1</v>
      </c>
      <c r="AL111" s="25">
        <f>IF('Indicator Date hidden'!AM112="x","x",$AL$2-'Indicator Date hidden'!AM112)</f>
        <v>0</v>
      </c>
      <c r="AM111" s="25">
        <f>IF('Indicator Date hidden'!AN112="x","x",$AM$2-'Indicator Date hidden'!AN112)</f>
        <v>0</v>
      </c>
      <c r="AN111" s="25">
        <f>IF('Indicator Date hidden'!AO112="x","x",$AN$2-'Indicator Date hidden'!AO112)</f>
        <v>0</v>
      </c>
      <c r="AO111" s="25">
        <f>IF('Indicator Date hidden'!AP112="x","x",$AO$2-'Indicator Date hidden'!AP112)</f>
        <v>0</v>
      </c>
      <c r="AP111" s="25">
        <f>IF('Indicator Date hidden'!AQ112="x","x",$AP$2-'Indicator Date hidden'!AQ112)</f>
        <v>0</v>
      </c>
      <c r="AQ111" s="25">
        <f>IF('Indicator Date hidden'!AR112="x","x",$AQ$2-'Indicator Date hidden'!AR112)</f>
        <v>0</v>
      </c>
      <c r="AR111" s="25">
        <f>IF('Indicator Date hidden'!AS112="x","x",$AR$2-'Indicator Date hidden'!AS112)</f>
        <v>0</v>
      </c>
      <c r="AS111" s="25">
        <f>IF('Indicator Date hidden'!AT112="x","x",$AS$2-'Indicator Date hidden'!AT112)</f>
        <v>0</v>
      </c>
      <c r="AT111" s="25">
        <f>IF('Indicator Date hidden'!AU112="x","x",$AT$2-'Indicator Date hidden'!AU112)</f>
        <v>0</v>
      </c>
      <c r="AU111" s="25">
        <f>IF('Indicator Date hidden'!AV112="x","x",$AU$2-'Indicator Date hidden'!AV112)</f>
        <v>3</v>
      </c>
      <c r="AV111" s="25">
        <f>IF('Indicator Date hidden'!AW112="x","x",$AV$2-'Indicator Date hidden'!AW112)</f>
        <v>0</v>
      </c>
      <c r="AW111" s="25">
        <f>IF('Indicator Date hidden'!AX112="x","x",$AW$2-'Indicator Date hidden'!AX112)</f>
        <v>0</v>
      </c>
      <c r="AX111" s="25">
        <f>IF('Indicator Date hidden'!AY112="x","x",$AX$2-'Indicator Date hidden'!AY112)</f>
        <v>0</v>
      </c>
      <c r="AY111" s="25">
        <f>IF('Indicator Date hidden'!AZ112="x","x",$AY$2-'Indicator Date hidden'!AZ112)</f>
        <v>0</v>
      </c>
      <c r="AZ111" s="25">
        <f>IF('Indicator Date hidden'!BA112="x","x",$AZ$2-'Indicator Date hidden'!BA112)</f>
        <v>0</v>
      </c>
      <c r="BA111">
        <f t="shared" si="15"/>
        <v>5</v>
      </c>
      <c r="BB111" s="26">
        <f t="shared" si="16"/>
        <v>0.10869565217391304</v>
      </c>
      <c r="BC111">
        <f t="shared" si="17"/>
        <v>3</v>
      </c>
      <c r="BD111" s="26">
        <f t="shared" si="18"/>
        <v>0.47677635216220238</v>
      </c>
      <c r="BE111" s="28">
        <f t="shared" si="19"/>
        <v>0</v>
      </c>
    </row>
    <row r="112" spans="1:57" x14ac:dyDescent="0.35">
      <c r="A112" t="s">
        <v>9641</v>
      </c>
      <c r="B112" s="25">
        <f>IF('Indicator Date hidden'!C113="x","x",$B$2-'Indicator Date hidden'!C113)</f>
        <v>0</v>
      </c>
      <c r="C112" s="25">
        <f>IF('Indicator Date hidden'!D113="x","x",$C$2-'Indicator Date hidden'!D113)</f>
        <v>0</v>
      </c>
      <c r="D112" s="25">
        <f>IF('Indicator Date hidden'!E113="x","x",$D$2-'Indicator Date hidden'!E113)</f>
        <v>0</v>
      </c>
      <c r="E112" s="25">
        <f>IF('Indicator Date hidden'!F113="x","x",$E$2-'Indicator Date hidden'!F113)</f>
        <v>0</v>
      </c>
      <c r="F112" s="25">
        <f>IF('Indicator Date hidden'!G113="x","x",$F$2-'Indicator Date hidden'!G113)</f>
        <v>0</v>
      </c>
      <c r="G112" s="25">
        <f>IF('Indicator Date hidden'!H113="x","x",$G$2-'Indicator Date hidden'!H113)</f>
        <v>0</v>
      </c>
      <c r="H112" s="25">
        <f>IF('Indicator Date hidden'!I113="x","x",$H$2-'Indicator Date hidden'!I113)</f>
        <v>0</v>
      </c>
      <c r="I112" s="25">
        <f>IF('Indicator Date hidden'!J113="x","x",$I$2-'Indicator Date hidden'!J113)</f>
        <v>0</v>
      </c>
      <c r="J112" s="25">
        <f>IF('Indicator Date hidden'!K113="x","x",$J$2-'Indicator Date hidden'!K113)</f>
        <v>0</v>
      </c>
      <c r="K112" s="25">
        <f>IF('Indicator Date hidden'!L113="x","x",$K$2-'Indicator Date hidden'!L113)</f>
        <v>0</v>
      </c>
      <c r="L112" s="25">
        <f>IF('Indicator Date hidden'!M113="x","x",$L$2-'Indicator Date hidden'!M113)</f>
        <v>0</v>
      </c>
      <c r="M112" s="25">
        <f>IF('Indicator Date hidden'!N113="x","x",$M$2-'Indicator Date hidden'!N113)</f>
        <v>0</v>
      </c>
      <c r="N112" s="25">
        <f>IF('Indicator Date hidden'!O113="x","x",$N$2-'Indicator Date hidden'!O113)</f>
        <v>0</v>
      </c>
      <c r="O112" s="25">
        <f>IF('Indicator Date hidden'!P113="x","x",$O$2-'Indicator Date hidden'!P113)</f>
        <v>0</v>
      </c>
      <c r="P112" s="25">
        <f>IF('Indicator Date hidden'!Q113="x","x",$P$2-'Indicator Date hidden'!Q113)</f>
        <v>0</v>
      </c>
      <c r="Q112" s="25">
        <f>IF('Indicator Date hidden'!R113="x","x",$Q$2-'Indicator Date hidden'!R113)</f>
        <v>2</v>
      </c>
      <c r="R112" s="25">
        <f>IF('Indicator Date hidden'!S113="x","x",$R$2-'Indicator Date hidden'!S113)</f>
        <v>0</v>
      </c>
      <c r="S112" s="25">
        <f>IF('Indicator Date hidden'!T113="x","x",$S$2-'Indicator Date hidden'!T113)</f>
        <v>0</v>
      </c>
      <c r="T112" s="25">
        <f>IF('Indicator Date hidden'!U113="x","x",$T$2-'Indicator Date hidden'!U113)</f>
        <v>0</v>
      </c>
      <c r="U112" s="25">
        <f>IF('Indicator Date hidden'!V113="x","x",$U$2-'Indicator Date hidden'!V113)</f>
        <v>0</v>
      </c>
      <c r="V112" s="25">
        <f>IF('Indicator Date hidden'!W113="x","x",$V$2-'Indicator Date hidden'!W113)</f>
        <v>0</v>
      </c>
      <c r="W112" s="25">
        <f>IF('Indicator Date hidden'!X113="x","x",$W$2-'Indicator Date hidden'!X113)</f>
        <v>2</v>
      </c>
      <c r="X112" s="25">
        <f>IF('Indicator Date hidden'!Y113="x","x",$X$2-'Indicator Date hidden'!Y113)</f>
        <v>3</v>
      </c>
      <c r="Y112" s="25">
        <f>IF('Indicator Date hidden'!Z113="x","x",$Y$2-'Indicator Date hidden'!Z113)</f>
        <v>0</v>
      </c>
      <c r="Z112" s="25">
        <f>IF('Indicator Date hidden'!AA113="x","x",$Z$2-'Indicator Date hidden'!AA113)</f>
        <v>0</v>
      </c>
      <c r="AA112" s="25">
        <f>IF('Indicator Date hidden'!AB113="x","x",$AA$2-'Indicator Date hidden'!AB113)</f>
        <v>0</v>
      </c>
      <c r="AB112" s="25">
        <f>IF('Indicator Date hidden'!AC113="x","x",$AB$2-'Indicator Date hidden'!AC113)</f>
        <v>0</v>
      </c>
      <c r="AC112" s="25">
        <f>IF('Indicator Date hidden'!AD113="x","x",$AC$2-'Indicator Date hidden'!AD113)</f>
        <v>0</v>
      </c>
      <c r="AD112" s="25">
        <f>IF('Indicator Date hidden'!AE113="x","x",$AD$2-'Indicator Date hidden'!AE113)</f>
        <v>0</v>
      </c>
      <c r="AE112" s="25">
        <f>IF('Indicator Date hidden'!AF113="x","x",$AE$2-'Indicator Date hidden'!AF113)</f>
        <v>0</v>
      </c>
      <c r="AF112" s="25">
        <f>IF('Indicator Date hidden'!AG113="x","x",$AF$2-'Indicator Date hidden'!AG113)</f>
        <v>1</v>
      </c>
      <c r="AG112" s="25">
        <f>IF('Indicator Date hidden'!AH113="x","x",$AG$2-'Indicator Date hidden'!AH113)</f>
        <v>0</v>
      </c>
      <c r="AH112" s="25">
        <f>IF('Indicator Date hidden'!AI113="x","x",$AH$2-'Indicator Date hidden'!AI113)</f>
        <v>0</v>
      </c>
      <c r="AI112" s="25">
        <f>IF('Indicator Date hidden'!AJ113="x","x",$AI$2-'Indicator Date hidden'!AJ113)</f>
        <v>0</v>
      </c>
      <c r="AJ112" s="25">
        <f>IF('Indicator Date hidden'!AK113="x","x",$AJ$2-'Indicator Date hidden'!AK113)</f>
        <v>1</v>
      </c>
      <c r="AK112" s="25">
        <f>IF('Indicator Date hidden'!AL113="x","x",$AK$2-'Indicator Date hidden'!AL113)</f>
        <v>1</v>
      </c>
      <c r="AL112" s="25">
        <f>IF('Indicator Date hidden'!AM113="x","x",$AL$2-'Indicator Date hidden'!AM113)</f>
        <v>0</v>
      </c>
      <c r="AM112" s="25">
        <f>IF('Indicator Date hidden'!AN113="x","x",$AM$2-'Indicator Date hidden'!AN113)</f>
        <v>0</v>
      </c>
      <c r="AN112" s="25">
        <f>IF('Indicator Date hidden'!AO113="x","x",$AN$2-'Indicator Date hidden'!AO113)</f>
        <v>0</v>
      </c>
      <c r="AO112" s="25">
        <f>IF('Indicator Date hidden'!AP113="x","x",$AO$2-'Indicator Date hidden'!AP113)</f>
        <v>0</v>
      </c>
      <c r="AP112" s="25">
        <f>IF('Indicator Date hidden'!AQ113="x","x",$AP$2-'Indicator Date hidden'!AQ113)</f>
        <v>0</v>
      </c>
      <c r="AQ112" s="25">
        <f>IF('Indicator Date hidden'!AR113="x","x",$AQ$2-'Indicator Date hidden'!AR113)</f>
        <v>0</v>
      </c>
      <c r="AR112" s="25">
        <f>IF('Indicator Date hidden'!AS113="x","x",$AR$2-'Indicator Date hidden'!AS113)</f>
        <v>0</v>
      </c>
      <c r="AS112" s="25">
        <f>IF('Indicator Date hidden'!AT113="x","x",$AS$2-'Indicator Date hidden'!AT113)</f>
        <v>0</v>
      </c>
      <c r="AT112" s="25">
        <f>IF('Indicator Date hidden'!AU113="x","x",$AT$2-'Indicator Date hidden'!AU113)</f>
        <v>0</v>
      </c>
      <c r="AU112" s="25">
        <f>IF('Indicator Date hidden'!AV113="x","x",$AU$2-'Indicator Date hidden'!AV113)</f>
        <v>1</v>
      </c>
      <c r="AV112" s="25">
        <f>IF('Indicator Date hidden'!AW113="x","x",$AV$2-'Indicator Date hidden'!AW113)</f>
        <v>0</v>
      </c>
      <c r="AW112" s="25">
        <f>IF('Indicator Date hidden'!AX113="x","x",$AW$2-'Indicator Date hidden'!AX113)</f>
        <v>0</v>
      </c>
      <c r="AX112" s="25">
        <f>IF('Indicator Date hidden'!AY113="x","x",$AX$2-'Indicator Date hidden'!AY113)</f>
        <v>0</v>
      </c>
      <c r="AY112" s="25">
        <f>IF('Indicator Date hidden'!AZ113="x","x",$AY$2-'Indicator Date hidden'!AZ113)</f>
        <v>0</v>
      </c>
      <c r="AZ112" s="25">
        <f>IF('Indicator Date hidden'!BA113="x","x",$AZ$2-'Indicator Date hidden'!BA113)</f>
        <v>0</v>
      </c>
      <c r="BA112">
        <f t="shared" si="15"/>
        <v>11</v>
      </c>
      <c r="BB112" s="26">
        <f t="shared" si="16"/>
        <v>0.21568627450980393</v>
      </c>
      <c r="BC112">
        <f t="shared" si="17"/>
        <v>7</v>
      </c>
      <c r="BD112" s="26">
        <f t="shared" si="18"/>
        <v>0.60435431401656636</v>
      </c>
      <c r="BE112" s="28">
        <f t="shared" si="19"/>
        <v>0</v>
      </c>
    </row>
    <row r="113" spans="1:57" x14ac:dyDescent="0.35">
      <c r="A113" t="s">
        <v>9546</v>
      </c>
      <c r="B113" s="25">
        <f>IF('Indicator Date hidden'!C114="x","x",$B$2-'Indicator Date hidden'!C114)</f>
        <v>0</v>
      </c>
      <c r="C113" s="25">
        <f>IF('Indicator Date hidden'!D114="x","x",$C$2-'Indicator Date hidden'!D114)</f>
        <v>0</v>
      </c>
      <c r="D113" s="25">
        <f>IF('Indicator Date hidden'!E114="x","x",$D$2-'Indicator Date hidden'!E114)</f>
        <v>0</v>
      </c>
      <c r="E113" s="25">
        <f>IF('Indicator Date hidden'!F114="x","x",$E$2-'Indicator Date hidden'!F114)</f>
        <v>0</v>
      </c>
      <c r="F113" s="25">
        <f>IF('Indicator Date hidden'!G114="x","x",$F$2-'Indicator Date hidden'!G114)</f>
        <v>0</v>
      </c>
      <c r="G113" s="25">
        <f>IF('Indicator Date hidden'!H114="x","x",$G$2-'Indicator Date hidden'!H114)</f>
        <v>0</v>
      </c>
      <c r="H113" s="25">
        <f>IF('Indicator Date hidden'!I114="x","x",$H$2-'Indicator Date hidden'!I114)</f>
        <v>0</v>
      </c>
      <c r="I113" s="25">
        <f>IF('Indicator Date hidden'!J114="x","x",$I$2-'Indicator Date hidden'!J114)</f>
        <v>0</v>
      </c>
      <c r="J113" s="25">
        <f>IF('Indicator Date hidden'!K114="x","x",$J$2-'Indicator Date hidden'!K114)</f>
        <v>0</v>
      </c>
      <c r="K113" s="25">
        <f>IF('Indicator Date hidden'!L114="x","x",$K$2-'Indicator Date hidden'!L114)</f>
        <v>0</v>
      </c>
      <c r="L113" s="25">
        <f>IF('Indicator Date hidden'!M114="x","x",$L$2-'Indicator Date hidden'!M114)</f>
        <v>0</v>
      </c>
      <c r="M113" s="25">
        <f>IF('Indicator Date hidden'!N114="x","x",$M$2-'Indicator Date hidden'!N114)</f>
        <v>0</v>
      </c>
      <c r="N113" s="25">
        <f>IF('Indicator Date hidden'!O114="x","x",$N$2-'Indicator Date hidden'!O114)</f>
        <v>0</v>
      </c>
      <c r="O113" s="25">
        <f>IF('Indicator Date hidden'!P114="x","x",$O$2-'Indicator Date hidden'!P114)</f>
        <v>0</v>
      </c>
      <c r="P113" s="25">
        <f>IF('Indicator Date hidden'!Q114="x","x",$P$2-'Indicator Date hidden'!Q114)</f>
        <v>0</v>
      </c>
      <c r="Q113" s="25" t="str">
        <f>IF('Indicator Date hidden'!R114="x","x",$Q$2-'Indicator Date hidden'!R114)</f>
        <v>x</v>
      </c>
      <c r="R113" s="25">
        <f>IF('Indicator Date hidden'!S114="x","x",$R$2-'Indicator Date hidden'!S114)</f>
        <v>0</v>
      </c>
      <c r="S113" s="25">
        <f>IF('Indicator Date hidden'!T114="x","x",$S$2-'Indicator Date hidden'!T114)</f>
        <v>0</v>
      </c>
      <c r="T113" s="25">
        <f>IF('Indicator Date hidden'!U114="x","x",$T$2-'Indicator Date hidden'!U114)</f>
        <v>0</v>
      </c>
      <c r="U113" s="25">
        <f>IF('Indicator Date hidden'!V114="x","x",$U$2-'Indicator Date hidden'!V114)</f>
        <v>0</v>
      </c>
      <c r="V113" s="25">
        <f>IF('Indicator Date hidden'!W114="x","x",$V$2-'Indicator Date hidden'!W114)</f>
        <v>0</v>
      </c>
      <c r="W113" s="25">
        <f>IF('Indicator Date hidden'!X114="x","x",$W$2-'Indicator Date hidden'!X114)</f>
        <v>9</v>
      </c>
      <c r="X113" s="25">
        <f>IF('Indicator Date hidden'!Y114="x","x",$X$2-'Indicator Date hidden'!Y114)</f>
        <v>4</v>
      </c>
      <c r="Y113" s="25">
        <f>IF('Indicator Date hidden'!Z114="x","x",$Y$2-'Indicator Date hidden'!Z114)</f>
        <v>0</v>
      </c>
      <c r="Z113" s="25">
        <f>IF('Indicator Date hidden'!AA114="x","x",$Z$2-'Indicator Date hidden'!AA114)</f>
        <v>0</v>
      </c>
      <c r="AA113" s="25" t="str">
        <f>IF('Indicator Date hidden'!AB114="x","x",$AA$2-'Indicator Date hidden'!AB114)</f>
        <v>x</v>
      </c>
      <c r="AB113" s="25">
        <f>IF('Indicator Date hidden'!AC114="x","x",$AB$2-'Indicator Date hidden'!AC114)</f>
        <v>0</v>
      </c>
      <c r="AC113" s="25">
        <f>IF('Indicator Date hidden'!AD114="x","x",$AC$2-'Indicator Date hidden'!AD114)</f>
        <v>0</v>
      </c>
      <c r="AD113" s="25" t="str">
        <f>IF('Indicator Date hidden'!AE114="x","x",$AD$2-'Indicator Date hidden'!AE114)</f>
        <v>x</v>
      </c>
      <c r="AE113" s="25" t="str">
        <f>IF('Indicator Date hidden'!AF114="x","x",$AE$2-'Indicator Date hidden'!AF114)</f>
        <v>x</v>
      </c>
      <c r="AF113" s="25" t="str">
        <f>IF('Indicator Date hidden'!AG114="x","x",$AF$2-'Indicator Date hidden'!AG114)</f>
        <v>x</v>
      </c>
      <c r="AG113" s="25">
        <f>IF('Indicator Date hidden'!AH114="x","x",$AG$2-'Indicator Date hidden'!AH114)</f>
        <v>0</v>
      </c>
      <c r="AH113" s="25">
        <f>IF('Indicator Date hidden'!AI114="x","x",$AH$2-'Indicator Date hidden'!AI114)</f>
        <v>0</v>
      </c>
      <c r="AI113" s="25">
        <f>IF('Indicator Date hidden'!AJ114="x","x",$AI$2-'Indicator Date hidden'!AJ114)</f>
        <v>0</v>
      </c>
      <c r="AJ113" s="25" t="str">
        <f>IF('Indicator Date hidden'!AK114="x","x",$AJ$2-'Indicator Date hidden'!AK114)</f>
        <v>x</v>
      </c>
      <c r="AK113" s="25">
        <f>IF('Indicator Date hidden'!AL114="x","x",$AK$2-'Indicator Date hidden'!AL114)</f>
        <v>1</v>
      </c>
      <c r="AL113" s="25">
        <f>IF('Indicator Date hidden'!AM114="x","x",$AL$2-'Indicator Date hidden'!AM114)</f>
        <v>0</v>
      </c>
      <c r="AM113" s="25">
        <f>IF('Indicator Date hidden'!AN114="x","x",$AM$2-'Indicator Date hidden'!AN114)</f>
        <v>0</v>
      </c>
      <c r="AN113" s="25">
        <f>IF('Indicator Date hidden'!AO114="x","x",$AN$2-'Indicator Date hidden'!AO114)</f>
        <v>0</v>
      </c>
      <c r="AO113" s="25" t="str">
        <f>IF('Indicator Date hidden'!AP114="x","x",$AO$2-'Indicator Date hidden'!AP114)</f>
        <v>x</v>
      </c>
      <c r="AP113" s="25" t="str">
        <f>IF('Indicator Date hidden'!AQ114="x","x",$AP$2-'Indicator Date hidden'!AQ114)</f>
        <v>x</v>
      </c>
      <c r="AQ113" s="25">
        <f>IF('Indicator Date hidden'!AR114="x","x",$AQ$2-'Indicator Date hidden'!AR114)</f>
        <v>4</v>
      </c>
      <c r="AR113" s="25">
        <f>IF('Indicator Date hidden'!AS114="x","x",$AR$2-'Indicator Date hidden'!AS114)</f>
        <v>0</v>
      </c>
      <c r="AS113" s="25" t="str">
        <f>IF('Indicator Date hidden'!AT114="x","x",$AS$2-'Indicator Date hidden'!AT114)</f>
        <v>x</v>
      </c>
      <c r="AT113" s="25">
        <f>IF('Indicator Date hidden'!AU114="x","x",$AT$2-'Indicator Date hidden'!AU114)</f>
        <v>0</v>
      </c>
      <c r="AU113" s="25" t="str">
        <f>IF('Indicator Date hidden'!AV114="x","x",$AU$2-'Indicator Date hidden'!AV114)</f>
        <v>x</v>
      </c>
      <c r="AV113" s="25">
        <f>IF('Indicator Date hidden'!AW114="x","x",$AV$2-'Indicator Date hidden'!AW114)</f>
        <v>0</v>
      </c>
      <c r="AW113" s="25">
        <f>IF('Indicator Date hidden'!AX114="x","x",$AW$2-'Indicator Date hidden'!AX114)</f>
        <v>0</v>
      </c>
      <c r="AX113" s="25">
        <f>IF('Indicator Date hidden'!AY114="x","x",$AX$2-'Indicator Date hidden'!AY114)</f>
        <v>0</v>
      </c>
      <c r="AY113" s="25">
        <f>IF('Indicator Date hidden'!AZ114="x","x",$AY$2-'Indicator Date hidden'!AZ114)</f>
        <v>0</v>
      </c>
      <c r="AZ113" s="25">
        <f>IF('Indicator Date hidden'!BA114="x","x",$AZ$2-'Indicator Date hidden'!BA114)</f>
        <v>0</v>
      </c>
      <c r="BA113">
        <f t="shared" si="15"/>
        <v>18</v>
      </c>
      <c r="BB113" s="26">
        <f t="shared" si="16"/>
        <v>0.43902439024390244</v>
      </c>
      <c r="BC113">
        <f t="shared" si="17"/>
        <v>4</v>
      </c>
      <c r="BD113" s="26">
        <f t="shared" si="18"/>
        <v>1.6086470680820633</v>
      </c>
      <c r="BE113" s="28">
        <f t="shared" si="19"/>
        <v>0</v>
      </c>
    </row>
    <row r="114" spans="1:57" x14ac:dyDescent="0.35">
      <c r="A114" t="s">
        <v>9637</v>
      </c>
      <c r="B114" s="25">
        <f>IF('Indicator Date hidden'!C115="x","x",$B$2-'Indicator Date hidden'!C115)</f>
        <v>0</v>
      </c>
      <c r="C114" s="25">
        <f>IF('Indicator Date hidden'!D115="x","x",$C$2-'Indicator Date hidden'!D115)</f>
        <v>0</v>
      </c>
      <c r="D114" s="25">
        <f>IF('Indicator Date hidden'!E115="x","x",$D$2-'Indicator Date hidden'!E115)</f>
        <v>0</v>
      </c>
      <c r="E114" s="25">
        <f>IF('Indicator Date hidden'!F115="x","x",$E$2-'Indicator Date hidden'!F115)</f>
        <v>0</v>
      </c>
      <c r="F114" s="25">
        <f>IF('Indicator Date hidden'!G115="x","x",$F$2-'Indicator Date hidden'!G115)</f>
        <v>0</v>
      </c>
      <c r="G114" s="25">
        <f>IF('Indicator Date hidden'!H115="x","x",$G$2-'Indicator Date hidden'!H115)</f>
        <v>0</v>
      </c>
      <c r="H114" s="25">
        <f>IF('Indicator Date hidden'!I115="x","x",$H$2-'Indicator Date hidden'!I115)</f>
        <v>0</v>
      </c>
      <c r="I114" s="25">
        <f>IF('Indicator Date hidden'!J115="x","x",$I$2-'Indicator Date hidden'!J115)</f>
        <v>0</v>
      </c>
      <c r="J114" s="25">
        <f>IF('Indicator Date hidden'!K115="x","x",$J$2-'Indicator Date hidden'!K115)</f>
        <v>0</v>
      </c>
      <c r="K114" s="25">
        <f>IF('Indicator Date hidden'!L115="x","x",$K$2-'Indicator Date hidden'!L115)</f>
        <v>0</v>
      </c>
      <c r="L114" s="25">
        <f>IF('Indicator Date hidden'!M115="x","x",$L$2-'Indicator Date hidden'!M115)</f>
        <v>0</v>
      </c>
      <c r="M114" s="25">
        <f>IF('Indicator Date hidden'!N115="x","x",$M$2-'Indicator Date hidden'!N115)</f>
        <v>0</v>
      </c>
      <c r="N114" s="25">
        <f>IF('Indicator Date hidden'!O115="x","x",$N$2-'Indicator Date hidden'!O115)</f>
        <v>0</v>
      </c>
      <c r="O114" s="25">
        <f>IF('Indicator Date hidden'!P115="x","x",$O$2-'Indicator Date hidden'!P115)</f>
        <v>0</v>
      </c>
      <c r="P114" s="25">
        <f>IF('Indicator Date hidden'!Q115="x","x",$P$2-'Indicator Date hidden'!Q115)</f>
        <v>0</v>
      </c>
      <c r="Q114" s="25">
        <f>IF('Indicator Date hidden'!R115="x","x",$Q$2-'Indicator Date hidden'!R115)</f>
        <v>2</v>
      </c>
      <c r="R114" s="25">
        <f>IF('Indicator Date hidden'!S115="x","x",$R$2-'Indicator Date hidden'!S115)</f>
        <v>0</v>
      </c>
      <c r="S114" s="25">
        <f>IF('Indicator Date hidden'!T115="x","x",$S$2-'Indicator Date hidden'!T115)</f>
        <v>0</v>
      </c>
      <c r="T114" s="25">
        <f>IF('Indicator Date hidden'!U115="x","x",$T$2-'Indicator Date hidden'!U115)</f>
        <v>0</v>
      </c>
      <c r="U114" s="25">
        <f>IF('Indicator Date hidden'!V115="x","x",$U$2-'Indicator Date hidden'!V115)</f>
        <v>0</v>
      </c>
      <c r="V114" s="25">
        <f>IF('Indicator Date hidden'!W115="x","x",$V$2-'Indicator Date hidden'!W115)</f>
        <v>0</v>
      </c>
      <c r="W114" s="25">
        <f>IF('Indicator Date hidden'!X115="x","x",$W$2-'Indicator Date hidden'!X115)</f>
        <v>2</v>
      </c>
      <c r="X114" s="25">
        <f>IF('Indicator Date hidden'!Y115="x","x",$X$2-'Indicator Date hidden'!Y115)</f>
        <v>1</v>
      </c>
      <c r="Y114" s="25">
        <f>IF('Indicator Date hidden'!Z115="x","x",$Y$2-'Indicator Date hidden'!Z115)</f>
        <v>0</v>
      </c>
      <c r="Z114" s="25">
        <f>IF('Indicator Date hidden'!AA115="x","x",$Z$2-'Indicator Date hidden'!AA115)</f>
        <v>0</v>
      </c>
      <c r="AA114" s="25">
        <f>IF('Indicator Date hidden'!AB115="x","x",$AA$2-'Indicator Date hidden'!AB115)</f>
        <v>0</v>
      </c>
      <c r="AB114" s="25">
        <f>IF('Indicator Date hidden'!AC115="x","x",$AB$2-'Indicator Date hidden'!AC115)</f>
        <v>0</v>
      </c>
      <c r="AC114" s="25">
        <f>IF('Indicator Date hidden'!AD115="x","x",$AC$2-'Indicator Date hidden'!AD115)</f>
        <v>0</v>
      </c>
      <c r="AD114" s="25" t="str">
        <f>IF('Indicator Date hidden'!AE115="x","x",$AD$2-'Indicator Date hidden'!AE115)</f>
        <v>x</v>
      </c>
      <c r="AE114" s="25">
        <f>IF('Indicator Date hidden'!AF115="x","x",$AE$2-'Indicator Date hidden'!AF115)</f>
        <v>0</v>
      </c>
      <c r="AF114" s="25">
        <f>IF('Indicator Date hidden'!AG115="x","x",$AF$2-'Indicator Date hidden'!AG115)</f>
        <v>0</v>
      </c>
      <c r="AG114" s="25">
        <f>IF('Indicator Date hidden'!AH115="x","x",$AG$2-'Indicator Date hidden'!AH115)</f>
        <v>0</v>
      </c>
      <c r="AH114" s="25">
        <f>IF('Indicator Date hidden'!AI115="x","x",$AH$2-'Indicator Date hidden'!AI115)</f>
        <v>0</v>
      </c>
      <c r="AI114" s="25">
        <f>IF('Indicator Date hidden'!AJ115="x","x",$AI$2-'Indicator Date hidden'!AJ115)</f>
        <v>0</v>
      </c>
      <c r="AJ114" s="25" t="str">
        <f>IF('Indicator Date hidden'!AK115="x","x",$AJ$2-'Indicator Date hidden'!AK115)</f>
        <v>x</v>
      </c>
      <c r="AK114" s="25">
        <f>IF('Indicator Date hidden'!AL115="x","x",$AK$2-'Indicator Date hidden'!AL115)</f>
        <v>1</v>
      </c>
      <c r="AL114" s="25">
        <f>IF('Indicator Date hidden'!AM115="x","x",$AL$2-'Indicator Date hidden'!AM115)</f>
        <v>0</v>
      </c>
      <c r="AM114" s="25">
        <f>IF('Indicator Date hidden'!AN115="x","x",$AM$2-'Indicator Date hidden'!AN115)</f>
        <v>0</v>
      </c>
      <c r="AN114" s="25">
        <f>IF('Indicator Date hidden'!AO115="x","x",$AN$2-'Indicator Date hidden'!AO115)</f>
        <v>0</v>
      </c>
      <c r="AO114" s="25">
        <f>IF('Indicator Date hidden'!AP115="x","x",$AO$2-'Indicator Date hidden'!AP115)</f>
        <v>1</v>
      </c>
      <c r="AP114" s="25">
        <f>IF('Indicator Date hidden'!AQ115="x","x",$AP$2-'Indicator Date hidden'!AQ115)</f>
        <v>1</v>
      </c>
      <c r="AQ114" s="25">
        <f>IF('Indicator Date hidden'!AR115="x","x",$AQ$2-'Indicator Date hidden'!AR115)</f>
        <v>6</v>
      </c>
      <c r="AR114" s="25">
        <f>IF('Indicator Date hidden'!AS115="x","x",$AR$2-'Indicator Date hidden'!AS115)</f>
        <v>0</v>
      </c>
      <c r="AS114" s="25">
        <f>IF('Indicator Date hidden'!AT115="x","x",$AS$2-'Indicator Date hidden'!AT115)</f>
        <v>0</v>
      </c>
      <c r="AT114" s="25">
        <f>IF('Indicator Date hidden'!AU115="x","x",$AT$2-'Indicator Date hidden'!AU115)</f>
        <v>0</v>
      </c>
      <c r="AU114" s="25">
        <f>IF('Indicator Date hidden'!AV115="x","x",$AU$2-'Indicator Date hidden'!AV115)</f>
        <v>1</v>
      </c>
      <c r="AV114" s="25">
        <f>IF('Indicator Date hidden'!AW115="x","x",$AV$2-'Indicator Date hidden'!AW115)</f>
        <v>0</v>
      </c>
      <c r="AW114" s="25">
        <f>IF('Indicator Date hidden'!AX115="x","x",$AW$2-'Indicator Date hidden'!AX115)</f>
        <v>0</v>
      </c>
      <c r="AX114" s="25">
        <f>IF('Indicator Date hidden'!AY115="x","x",$AX$2-'Indicator Date hidden'!AY115)</f>
        <v>0</v>
      </c>
      <c r="AY114" s="25">
        <f>IF('Indicator Date hidden'!AZ115="x","x",$AY$2-'Indicator Date hidden'!AZ115)</f>
        <v>0</v>
      </c>
      <c r="AZ114" s="25">
        <f>IF('Indicator Date hidden'!BA115="x","x",$AZ$2-'Indicator Date hidden'!BA115)</f>
        <v>0</v>
      </c>
      <c r="BA114">
        <f t="shared" si="15"/>
        <v>15</v>
      </c>
      <c r="BB114" s="26">
        <f t="shared" si="16"/>
        <v>0.30612244897959184</v>
      </c>
      <c r="BC114">
        <f t="shared" si="17"/>
        <v>8</v>
      </c>
      <c r="BD114" s="26">
        <f t="shared" si="18"/>
        <v>0.95199214609719185</v>
      </c>
      <c r="BE114" s="28">
        <f t="shared" si="19"/>
        <v>0</v>
      </c>
    </row>
    <row r="115" spans="1:57" x14ac:dyDescent="0.35">
      <c r="A115" t="s">
        <v>9653</v>
      </c>
      <c r="B115" s="25">
        <f>IF('Indicator Date hidden'!C116="x","x",$B$2-'Indicator Date hidden'!C116)</f>
        <v>0</v>
      </c>
      <c r="C115" s="25">
        <f>IF('Indicator Date hidden'!D116="x","x",$C$2-'Indicator Date hidden'!D116)</f>
        <v>0</v>
      </c>
      <c r="D115" s="25">
        <f>IF('Indicator Date hidden'!E116="x","x",$D$2-'Indicator Date hidden'!E116)</f>
        <v>0</v>
      </c>
      <c r="E115" s="25">
        <f>IF('Indicator Date hidden'!F116="x","x",$E$2-'Indicator Date hidden'!F116)</f>
        <v>0</v>
      </c>
      <c r="F115" s="25">
        <f>IF('Indicator Date hidden'!G116="x","x",$F$2-'Indicator Date hidden'!G116)</f>
        <v>0</v>
      </c>
      <c r="G115" s="25">
        <f>IF('Indicator Date hidden'!H116="x","x",$G$2-'Indicator Date hidden'!H116)</f>
        <v>0</v>
      </c>
      <c r="H115" s="25">
        <f>IF('Indicator Date hidden'!I116="x","x",$H$2-'Indicator Date hidden'!I116)</f>
        <v>0</v>
      </c>
      <c r="I115" s="25">
        <f>IF('Indicator Date hidden'!J116="x","x",$I$2-'Indicator Date hidden'!J116)</f>
        <v>0</v>
      </c>
      <c r="J115" s="25">
        <f>IF('Indicator Date hidden'!K116="x","x",$J$2-'Indicator Date hidden'!K116)</f>
        <v>0</v>
      </c>
      <c r="K115" s="25">
        <f>IF('Indicator Date hidden'!L116="x","x",$K$2-'Indicator Date hidden'!L116)</f>
        <v>0</v>
      </c>
      <c r="L115" s="25">
        <f>IF('Indicator Date hidden'!M116="x","x",$L$2-'Indicator Date hidden'!M116)</f>
        <v>0</v>
      </c>
      <c r="M115" s="25">
        <f>IF('Indicator Date hidden'!N116="x","x",$M$2-'Indicator Date hidden'!N116)</f>
        <v>0</v>
      </c>
      <c r="N115" s="25">
        <f>IF('Indicator Date hidden'!O116="x","x",$N$2-'Indicator Date hidden'!O116)</f>
        <v>0</v>
      </c>
      <c r="O115" s="25">
        <f>IF('Indicator Date hidden'!P116="x","x",$O$2-'Indicator Date hidden'!P116)</f>
        <v>0</v>
      </c>
      <c r="P115" s="25">
        <f>IF('Indicator Date hidden'!Q116="x","x",$P$2-'Indicator Date hidden'!Q116)</f>
        <v>0</v>
      </c>
      <c r="Q115" s="25">
        <f>IF('Indicator Date hidden'!R116="x","x",$Q$2-'Indicator Date hidden'!R116)</f>
        <v>4</v>
      </c>
      <c r="R115" s="25">
        <f>IF('Indicator Date hidden'!S116="x","x",$R$2-'Indicator Date hidden'!S116)</f>
        <v>0</v>
      </c>
      <c r="S115" s="25">
        <f>IF('Indicator Date hidden'!T116="x","x",$S$2-'Indicator Date hidden'!T116)</f>
        <v>0</v>
      </c>
      <c r="T115" s="25">
        <f>IF('Indicator Date hidden'!U116="x","x",$T$2-'Indicator Date hidden'!U116)</f>
        <v>0</v>
      </c>
      <c r="U115" s="25">
        <f>IF('Indicator Date hidden'!V116="x","x",$U$2-'Indicator Date hidden'!V116)</f>
        <v>0</v>
      </c>
      <c r="V115" s="25">
        <f>IF('Indicator Date hidden'!W116="x","x",$V$2-'Indicator Date hidden'!W116)</f>
        <v>0</v>
      </c>
      <c r="W115" s="25">
        <f>IF('Indicator Date hidden'!X116="x","x",$W$2-'Indicator Date hidden'!X116)</f>
        <v>1</v>
      </c>
      <c r="X115" s="25">
        <f>IF('Indicator Date hidden'!Y116="x","x",$X$2-'Indicator Date hidden'!Y116)</f>
        <v>3</v>
      </c>
      <c r="Y115" s="25">
        <f>IF('Indicator Date hidden'!Z116="x","x",$Y$2-'Indicator Date hidden'!Z116)</f>
        <v>0</v>
      </c>
      <c r="Z115" s="25">
        <f>IF('Indicator Date hidden'!AA116="x","x",$Z$2-'Indicator Date hidden'!AA116)</f>
        <v>0</v>
      </c>
      <c r="AA115" s="25">
        <f>IF('Indicator Date hidden'!AB116="x","x",$AA$2-'Indicator Date hidden'!AB116)</f>
        <v>1</v>
      </c>
      <c r="AB115" s="25">
        <f>IF('Indicator Date hidden'!AC116="x","x",$AB$2-'Indicator Date hidden'!AC116)</f>
        <v>0</v>
      </c>
      <c r="AC115" s="25">
        <f>IF('Indicator Date hidden'!AD116="x","x",$AC$2-'Indicator Date hidden'!AD116)</f>
        <v>0</v>
      </c>
      <c r="AD115" s="25" t="str">
        <f>IF('Indicator Date hidden'!AE116="x","x",$AD$2-'Indicator Date hidden'!AE116)</f>
        <v>x</v>
      </c>
      <c r="AE115" s="25">
        <f>IF('Indicator Date hidden'!AF116="x","x",$AE$2-'Indicator Date hidden'!AF116)</f>
        <v>0</v>
      </c>
      <c r="AF115" s="25">
        <f>IF('Indicator Date hidden'!AG116="x","x",$AF$2-'Indicator Date hidden'!AG116)</f>
        <v>1</v>
      </c>
      <c r="AG115" s="25">
        <f>IF('Indicator Date hidden'!AH116="x","x",$AG$2-'Indicator Date hidden'!AH116)</f>
        <v>0</v>
      </c>
      <c r="AH115" s="25">
        <f>IF('Indicator Date hidden'!AI116="x","x",$AH$2-'Indicator Date hidden'!AI116)</f>
        <v>0</v>
      </c>
      <c r="AI115" s="25">
        <f>IF('Indicator Date hidden'!AJ116="x","x",$AI$2-'Indicator Date hidden'!AJ116)</f>
        <v>0</v>
      </c>
      <c r="AJ115" s="25" t="str">
        <f>IF('Indicator Date hidden'!AK116="x","x",$AJ$2-'Indicator Date hidden'!AK116)</f>
        <v>x</v>
      </c>
      <c r="AK115" s="25">
        <f>IF('Indicator Date hidden'!AL116="x","x",$AK$2-'Indicator Date hidden'!AL116)</f>
        <v>1</v>
      </c>
      <c r="AL115" s="25">
        <f>IF('Indicator Date hidden'!AM116="x","x",$AL$2-'Indicator Date hidden'!AM116)</f>
        <v>0</v>
      </c>
      <c r="AM115" s="25">
        <f>IF('Indicator Date hidden'!AN116="x","x",$AM$2-'Indicator Date hidden'!AN116)</f>
        <v>0</v>
      </c>
      <c r="AN115" s="25">
        <f>IF('Indicator Date hidden'!AO116="x","x",$AN$2-'Indicator Date hidden'!AO116)</f>
        <v>0</v>
      </c>
      <c r="AO115" s="25" t="str">
        <f>IF('Indicator Date hidden'!AP116="x","x",$AO$2-'Indicator Date hidden'!AP116)</f>
        <v>x</v>
      </c>
      <c r="AP115" s="25">
        <f>IF('Indicator Date hidden'!AQ116="x","x",$AP$2-'Indicator Date hidden'!AQ116)</f>
        <v>2</v>
      </c>
      <c r="AQ115" s="25">
        <f>IF('Indicator Date hidden'!AR116="x","x",$AQ$2-'Indicator Date hidden'!AR116)</f>
        <v>0</v>
      </c>
      <c r="AR115" s="25">
        <f>IF('Indicator Date hidden'!AS116="x","x",$AR$2-'Indicator Date hidden'!AS116)</f>
        <v>0</v>
      </c>
      <c r="AS115" s="25">
        <f>IF('Indicator Date hidden'!AT116="x","x",$AS$2-'Indicator Date hidden'!AT116)</f>
        <v>0</v>
      </c>
      <c r="AT115" s="25">
        <f>IF('Indicator Date hidden'!AU116="x","x",$AT$2-'Indicator Date hidden'!AU116)</f>
        <v>0</v>
      </c>
      <c r="AU115" s="25">
        <f>IF('Indicator Date hidden'!AV116="x","x",$AU$2-'Indicator Date hidden'!AV116)</f>
        <v>4</v>
      </c>
      <c r="AV115" s="25">
        <f>IF('Indicator Date hidden'!AW116="x","x",$AV$2-'Indicator Date hidden'!AW116)</f>
        <v>0</v>
      </c>
      <c r="AW115" s="25">
        <f>IF('Indicator Date hidden'!AX116="x","x",$AW$2-'Indicator Date hidden'!AX116)</f>
        <v>0</v>
      </c>
      <c r="AX115" s="25">
        <f>IF('Indicator Date hidden'!AY116="x","x",$AX$2-'Indicator Date hidden'!AY116)</f>
        <v>0</v>
      </c>
      <c r="AY115" s="25">
        <f>IF('Indicator Date hidden'!AZ116="x","x",$AY$2-'Indicator Date hidden'!AZ116)</f>
        <v>0</v>
      </c>
      <c r="AZ115" s="25">
        <f>IF('Indicator Date hidden'!BA116="x","x",$AZ$2-'Indicator Date hidden'!BA116)</f>
        <v>0</v>
      </c>
      <c r="BA115">
        <f t="shared" si="15"/>
        <v>17</v>
      </c>
      <c r="BB115" s="26">
        <f t="shared" si="16"/>
        <v>0.35416666666666669</v>
      </c>
      <c r="BC115">
        <f t="shared" si="17"/>
        <v>8</v>
      </c>
      <c r="BD115" s="26">
        <f t="shared" si="18"/>
        <v>0.94625541243131372</v>
      </c>
      <c r="BE115" s="28">
        <f t="shared" si="19"/>
        <v>0</v>
      </c>
    </row>
    <row r="116" spans="1:57" x14ac:dyDescent="0.35">
      <c r="A116" t="s">
        <v>9651</v>
      </c>
      <c r="B116" s="25">
        <f>IF('Indicator Date hidden'!C117="x","x",$B$2-'Indicator Date hidden'!C117)</f>
        <v>0</v>
      </c>
      <c r="C116" s="25">
        <f>IF('Indicator Date hidden'!D117="x","x",$C$2-'Indicator Date hidden'!D117)</f>
        <v>0</v>
      </c>
      <c r="D116" s="25">
        <f>IF('Indicator Date hidden'!E117="x","x",$D$2-'Indicator Date hidden'!E117)</f>
        <v>0</v>
      </c>
      <c r="E116" s="25">
        <f>IF('Indicator Date hidden'!F117="x","x",$E$2-'Indicator Date hidden'!F117)</f>
        <v>0</v>
      </c>
      <c r="F116" s="25">
        <f>IF('Indicator Date hidden'!G117="x","x",$F$2-'Indicator Date hidden'!G117)</f>
        <v>0</v>
      </c>
      <c r="G116" s="25">
        <f>IF('Indicator Date hidden'!H117="x","x",$G$2-'Indicator Date hidden'!H117)</f>
        <v>0</v>
      </c>
      <c r="H116" s="25">
        <f>IF('Indicator Date hidden'!I117="x","x",$H$2-'Indicator Date hidden'!I117)</f>
        <v>0</v>
      </c>
      <c r="I116" s="25">
        <f>IF('Indicator Date hidden'!J117="x","x",$I$2-'Indicator Date hidden'!J117)</f>
        <v>0</v>
      </c>
      <c r="J116" s="25">
        <f>IF('Indicator Date hidden'!K117="x","x",$J$2-'Indicator Date hidden'!K117)</f>
        <v>0</v>
      </c>
      <c r="K116" s="25">
        <f>IF('Indicator Date hidden'!L117="x","x",$K$2-'Indicator Date hidden'!L117)</f>
        <v>0</v>
      </c>
      <c r="L116" s="25">
        <f>IF('Indicator Date hidden'!M117="x","x",$L$2-'Indicator Date hidden'!M117)</f>
        <v>0</v>
      </c>
      <c r="M116" s="25">
        <f>IF('Indicator Date hidden'!N117="x","x",$M$2-'Indicator Date hidden'!N117)</f>
        <v>0</v>
      </c>
      <c r="N116" s="25">
        <f>IF('Indicator Date hidden'!O117="x","x",$N$2-'Indicator Date hidden'!O117)</f>
        <v>0</v>
      </c>
      <c r="O116" s="25">
        <f>IF('Indicator Date hidden'!P117="x","x",$O$2-'Indicator Date hidden'!P117)</f>
        <v>0</v>
      </c>
      <c r="P116" s="25">
        <f>IF('Indicator Date hidden'!Q117="x","x",$P$2-'Indicator Date hidden'!Q117)</f>
        <v>0</v>
      </c>
      <c r="Q116" s="25">
        <f>IF('Indicator Date hidden'!R117="x","x",$Q$2-'Indicator Date hidden'!R117)</f>
        <v>1</v>
      </c>
      <c r="R116" s="25">
        <f>IF('Indicator Date hidden'!S117="x","x",$R$2-'Indicator Date hidden'!S117)</f>
        <v>0</v>
      </c>
      <c r="S116" s="25">
        <f>IF('Indicator Date hidden'!T117="x","x",$S$2-'Indicator Date hidden'!T117)</f>
        <v>0</v>
      </c>
      <c r="T116" s="25">
        <f>IF('Indicator Date hidden'!U117="x","x",$T$2-'Indicator Date hidden'!U117)</f>
        <v>0</v>
      </c>
      <c r="U116" s="25">
        <f>IF('Indicator Date hidden'!V117="x","x",$U$2-'Indicator Date hidden'!V117)</f>
        <v>0</v>
      </c>
      <c r="V116" s="25">
        <f>IF('Indicator Date hidden'!W117="x","x",$V$2-'Indicator Date hidden'!W117)</f>
        <v>0</v>
      </c>
      <c r="W116" s="25">
        <f>IF('Indicator Date hidden'!X117="x","x",$W$2-'Indicator Date hidden'!X117)</f>
        <v>1</v>
      </c>
      <c r="X116" s="25">
        <f>IF('Indicator Date hidden'!Y117="x","x",$X$2-'Indicator Date hidden'!Y117)</f>
        <v>1</v>
      </c>
      <c r="Y116" s="25">
        <f>IF('Indicator Date hidden'!Z117="x","x",$Y$2-'Indicator Date hidden'!Z117)</f>
        <v>0</v>
      </c>
      <c r="Z116" s="25">
        <f>IF('Indicator Date hidden'!AA117="x","x",$Z$2-'Indicator Date hidden'!AA117)</f>
        <v>0</v>
      </c>
      <c r="AA116" s="25" t="str">
        <f>IF('Indicator Date hidden'!AB117="x","x",$AA$2-'Indicator Date hidden'!AB117)</f>
        <v>x</v>
      </c>
      <c r="AB116" s="25">
        <f>IF('Indicator Date hidden'!AC117="x","x",$AB$2-'Indicator Date hidden'!AC117)</f>
        <v>0</v>
      </c>
      <c r="AC116" s="25">
        <f>IF('Indicator Date hidden'!AD117="x","x",$AC$2-'Indicator Date hidden'!AD117)</f>
        <v>0</v>
      </c>
      <c r="AD116" s="25" t="str">
        <f>IF('Indicator Date hidden'!AE117="x","x",$AD$2-'Indicator Date hidden'!AE117)</f>
        <v>x</v>
      </c>
      <c r="AE116" s="25">
        <f>IF('Indicator Date hidden'!AF117="x","x",$AE$2-'Indicator Date hidden'!AF117)</f>
        <v>0</v>
      </c>
      <c r="AF116" s="25">
        <f>IF('Indicator Date hidden'!AG117="x","x",$AF$2-'Indicator Date hidden'!AG117)</f>
        <v>0</v>
      </c>
      <c r="AG116" s="25">
        <f>IF('Indicator Date hidden'!AH117="x","x",$AG$2-'Indicator Date hidden'!AH117)</f>
        <v>0</v>
      </c>
      <c r="AH116" s="25">
        <f>IF('Indicator Date hidden'!AI117="x","x",$AH$2-'Indicator Date hidden'!AI117)</f>
        <v>0</v>
      </c>
      <c r="AI116" s="25">
        <f>IF('Indicator Date hidden'!AJ117="x","x",$AI$2-'Indicator Date hidden'!AJ117)</f>
        <v>0</v>
      </c>
      <c r="AJ116" s="25" t="str">
        <f>IF('Indicator Date hidden'!AK117="x","x",$AJ$2-'Indicator Date hidden'!AK117)</f>
        <v>x</v>
      </c>
      <c r="AK116" s="25">
        <f>IF('Indicator Date hidden'!AL117="x","x",$AK$2-'Indicator Date hidden'!AL117)</f>
        <v>1</v>
      </c>
      <c r="AL116" s="25">
        <f>IF('Indicator Date hidden'!AM117="x","x",$AL$2-'Indicator Date hidden'!AM117)</f>
        <v>0</v>
      </c>
      <c r="AM116" s="25">
        <f>IF('Indicator Date hidden'!AN117="x","x",$AM$2-'Indicator Date hidden'!AN117)</f>
        <v>0</v>
      </c>
      <c r="AN116" s="25">
        <f>IF('Indicator Date hidden'!AO117="x","x",$AN$2-'Indicator Date hidden'!AO117)</f>
        <v>0</v>
      </c>
      <c r="AO116" s="25" t="str">
        <f>IF('Indicator Date hidden'!AP117="x","x",$AO$2-'Indicator Date hidden'!AP117)</f>
        <v>x</v>
      </c>
      <c r="AP116" s="25" t="str">
        <f>IF('Indicator Date hidden'!AQ117="x","x",$AP$2-'Indicator Date hidden'!AQ117)</f>
        <v>x</v>
      </c>
      <c r="AQ116" s="25">
        <f>IF('Indicator Date hidden'!AR117="x","x",$AQ$2-'Indicator Date hidden'!AR117)</f>
        <v>8</v>
      </c>
      <c r="AR116" s="25">
        <f>IF('Indicator Date hidden'!AS117="x","x",$AR$2-'Indicator Date hidden'!AS117)</f>
        <v>0</v>
      </c>
      <c r="AS116" s="25">
        <f>IF('Indicator Date hidden'!AT117="x","x",$AS$2-'Indicator Date hidden'!AT117)</f>
        <v>0</v>
      </c>
      <c r="AT116" s="25">
        <f>IF('Indicator Date hidden'!AU117="x","x",$AT$2-'Indicator Date hidden'!AU117)</f>
        <v>0</v>
      </c>
      <c r="AU116" s="25">
        <f>IF('Indicator Date hidden'!AV117="x","x",$AU$2-'Indicator Date hidden'!AV117)</f>
        <v>3</v>
      </c>
      <c r="AV116" s="25">
        <f>IF('Indicator Date hidden'!AW117="x","x",$AV$2-'Indicator Date hidden'!AW117)</f>
        <v>0</v>
      </c>
      <c r="AW116" s="25">
        <f>IF('Indicator Date hidden'!AX117="x","x",$AW$2-'Indicator Date hidden'!AX117)</f>
        <v>0</v>
      </c>
      <c r="AX116" s="25">
        <f>IF('Indicator Date hidden'!AY117="x","x",$AX$2-'Indicator Date hidden'!AY117)</f>
        <v>0</v>
      </c>
      <c r="AY116" s="25">
        <f>IF('Indicator Date hidden'!AZ117="x","x",$AY$2-'Indicator Date hidden'!AZ117)</f>
        <v>0</v>
      </c>
      <c r="AZ116" s="25">
        <f>IF('Indicator Date hidden'!BA117="x","x",$AZ$2-'Indicator Date hidden'!BA117)</f>
        <v>0</v>
      </c>
      <c r="BA116">
        <f t="shared" si="15"/>
        <v>15</v>
      </c>
      <c r="BB116" s="26">
        <f t="shared" si="16"/>
        <v>0.32608695652173914</v>
      </c>
      <c r="BC116">
        <f t="shared" si="17"/>
        <v>6</v>
      </c>
      <c r="BD116" s="26">
        <f t="shared" si="18"/>
        <v>1.2520304869549503</v>
      </c>
      <c r="BE116" s="28">
        <f t="shared" si="19"/>
        <v>0</v>
      </c>
    </row>
    <row r="117" spans="1:57" x14ac:dyDescent="0.35">
      <c r="A117" t="s">
        <v>9634</v>
      </c>
      <c r="B117" s="25">
        <f>IF('Indicator Date hidden'!C118="x","x",$B$2-'Indicator Date hidden'!C118)</f>
        <v>0</v>
      </c>
      <c r="C117" s="25">
        <f>IF('Indicator Date hidden'!D118="x","x",$C$2-'Indicator Date hidden'!D118)</f>
        <v>0</v>
      </c>
      <c r="D117" s="25">
        <f>IF('Indicator Date hidden'!E118="x","x",$D$2-'Indicator Date hidden'!E118)</f>
        <v>0</v>
      </c>
      <c r="E117" s="25">
        <f>IF('Indicator Date hidden'!F118="x","x",$E$2-'Indicator Date hidden'!F118)</f>
        <v>0</v>
      </c>
      <c r="F117" s="25">
        <f>IF('Indicator Date hidden'!G118="x","x",$F$2-'Indicator Date hidden'!G118)</f>
        <v>0</v>
      </c>
      <c r="G117" s="25">
        <f>IF('Indicator Date hidden'!H118="x","x",$G$2-'Indicator Date hidden'!H118)</f>
        <v>0</v>
      </c>
      <c r="H117" s="25">
        <f>IF('Indicator Date hidden'!I118="x","x",$H$2-'Indicator Date hidden'!I118)</f>
        <v>0</v>
      </c>
      <c r="I117" s="25">
        <f>IF('Indicator Date hidden'!J118="x","x",$I$2-'Indicator Date hidden'!J118)</f>
        <v>0</v>
      </c>
      <c r="J117" s="25">
        <f>IF('Indicator Date hidden'!K118="x","x",$J$2-'Indicator Date hidden'!K118)</f>
        <v>0</v>
      </c>
      <c r="K117" s="25">
        <f>IF('Indicator Date hidden'!L118="x","x",$K$2-'Indicator Date hidden'!L118)</f>
        <v>0</v>
      </c>
      <c r="L117" s="25">
        <f>IF('Indicator Date hidden'!M118="x","x",$L$2-'Indicator Date hidden'!M118)</f>
        <v>0</v>
      </c>
      <c r="M117" s="25">
        <f>IF('Indicator Date hidden'!N118="x","x",$M$2-'Indicator Date hidden'!N118)</f>
        <v>0</v>
      </c>
      <c r="N117" s="25">
        <f>IF('Indicator Date hidden'!O118="x","x",$N$2-'Indicator Date hidden'!O118)</f>
        <v>0</v>
      </c>
      <c r="O117" s="25">
        <f>IF('Indicator Date hidden'!P118="x","x",$O$2-'Indicator Date hidden'!P118)</f>
        <v>0</v>
      </c>
      <c r="P117" s="25">
        <f>IF('Indicator Date hidden'!Q118="x","x",$P$2-'Indicator Date hidden'!Q118)</f>
        <v>0</v>
      </c>
      <c r="Q117" s="25">
        <f>IF('Indicator Date hidden'!R118="x","x",$Q$2-'Indicator Date hidden'!R118)</f>
        <v>3</v>
      </c>
      <c r="R117" s="25">
        <f>IF('Indicator Date hidden'!S118="x","x",$R$2-'Indicator Date hidden'!S118)</f>
        <v>0</v>
      </c>
      <c r="S117" s="25">
        <f>IF('Indicator Date hidden'!T118="x","x",$S$2-'Indicator Date hidden'!T118)</f>
        <v>0</v>
      </c>
      <c r="T117" s="25">
        <f>IF('Indicator Date hidden'!U118="x","x",$T$2-'Indicator Date hidden'!U118)</f>
        <v>0</v>
      </c>
      <c r="U117" s="25">
        <f>IF('Indicator Date hidden'!V118="x","x",$U$2-'Indicator Date hidden'!V118)</f>
        <v>0</v>
      </c>
      <c r="V117" s="25">
        <f>IF('Indicator Date hidden'!W118="x","x",$V$2-'Indicator Date hidden'!W118)</f>
        <v>0</v>
      </c>
      <c r="W117" s="25">
        <f>IF('Indicator Date hidden'!X118="x","x",$W$2-'Indicator Date hidden'!X118)</f>
        <v>3</v>
      </c>
      <c r="X117" s="25">
        <f>IF('Indicator Date hidden'!Y118="x","x",$X$2-'Indicator Date hidden'!Y118)</f>
        <v>4</v>
      </c>
      <c r="Y117" s="25">
        <f>IF('Indicator Date hidden'!Z118="x","x",$Y$2-'Indicator Date hidden'!Z118)</f>
        <v>0</v>
      </c>
      <c r="Z117" s="25">
        <f>IF('Indicator Date hidden'!AA118="x","x",$Z$2-'Indicator Date hidden'!AA118)</f>
        <v>0</v>
      </c>
      <c r="AA117" s="25">
        <f>IF('Indicator Date hidden'!AB118="x","x",$AA$2-'Indicator Date hidden'!AB118)</f>
        <v>0</v>
      </c>
      <c r="AB117" s="25">
        <f>IF('Indicator Date hidden'!AC118="x","x",$AB$2-'Indicator Date hidden'!AC118)</f>
        <v>0</v>
      </c>
      <c r="AC117" s="25">
        <f>IF('Indicator Date hidden'!AD118="x","x",$AC$2-'Indicator Date hidden'!AD118)</f>
        <v>0</v>
      </c>
      <c r="AD117" s="25" t="str">
        <f>IF('Indicator Date hidden'!AE118="x","x",$AD$2-'Indicator Date hidden'!AE118)</f>
        <v>x</v>
      </c>
      <c r="AE117" s="25">
        <f>IF('Indicator Date hidden'!AF118="x","x",$AE$2-'Indicator Date hidden'!AF118)</f>
        <v>0</v>
      </c>
      <c r="AF117" s="25">
        <f>IF('Indicator Date hidden'!AG118="x","x",$AF$2-'Indicator Date hidden'!AG118)</f>
        <v>6</v>
      </c>
      <c r="AG117" s="25">
        <f>IF('Indicator Date hidden'!AH118="x","x",$AG$2-'Indicator Date hidden'!AH118)</f>
        <v>0</v>
      </c>
      <c r="AH117" s="25">
        <f>IF('Indicator Date hidden'!AI118="x","x",$AH$2-'Indicator Date hidden'!AI118)</f>
        <v>0</v>
      </c>
      <c r="AI117" s="25">
        <f>IF('Indicator Date hidden'!AJ118="x","x",$AI$2-'Indicator Date hidden'!AJ118)</f>
        <v>0</v>
      </c>
      <c r="AJ117" s="25" t="str">
        <f>IF('Indicator Date hidden'!AK118="x","x",$AJ$2-'Indicator Date hidden'!AK118)</f>
        <v>x</v>
      </c>
      <c r="AK117" s="25">
        <f>IF('Indicator Date hidden'!AL118="x","x",$AK$2-'Indicator Date hidden'!AL118)</f>
        <v>1</v>
      </c>
      <c r="AL117" s="25">
        <f>IF('Indicator Date hidden'!AM118="x","x",$AL$2-'Indicator Date hidden'!AM118)</f>
        <v>0</v>
      </c>
      <c r="AM117" s="25">
        <f>IF('Indicator Date hidden'!AN118="x","x",$AM$2-'Indicator Date hidden'!AN118)</f>
        <v>0</v>
      </c>
      <c r="AN117" s="25">
        <f>IF('Indicator Date hidden'!AO118="x","x",$AN$2-'Indicator Date hidden'!AO118)</f>
        <v>0</v>
      </c>
      <c r="AO117" s="25">
        <f>IF('Indicator Date hidden'!AP118="x","x",$AO$2-'Indicator Date hidden'!AP118)</f>
        <v>0</v>
      </c>
      <c r="AP117" s="25">
        <f>IF('Indicator Date hidden'!AQ118="x","x",$AP$2-'Indicator Date hidden'!AQ118)</f>
        <v>0</v>
      </c>
      <c r="AQ117" s="25">
        <f>IF('Indicator Date hidden'!AR118="x","x",$AQ$2-'Indicator Date hidden'!AR118)</f>
        <v>4</v>
      </c>
      <c r="AR117" s="25">
        <f>IF('Indicator Date hidden'!AS118="x","x",$AR$2-'Indicator Date hidden'!AS118)</f>
        <v>0</v>
      </c>
      <c r="AS117" s="25">
        <f>IF('Indicator Date hidden'!AT118="x","x",$AS$2-'Indicator Date hidden'!AT118)</f>
        <v>0</v>
      </c>
      <c r="AT117" s="25">
        <f>IF('Indicator Date hidden'!AU118="x","x",$AT$2-'Indicator Date hidden'!AU118)</f>
        <v>0</v>
      </c>
      <c r="AU117" s="25">
        <f>IF('Indicator Date hidden'!AV118="x","x",$AU$2-'Indicator Date hidden'!AV118)</f>
        <v>3</v>
      </c>
      <c r="AV117" s="25">
        <f>IF('Indicator Date hidden'!AW118="x","x",$AV$2-'Indicator Date hidden'!AW118)</f>
        <v>0</v>
      </c>
      <c r="AW117" s="25">
        <f>IF('Indicator Date hidden'!AX118="x","x",$AW$2-'Indicator Date hidden'!AX118)</f>
        <v>0</v>
      </c>
      <c r="AX117" s="25">
        <f>IF('Indicator Date hidden'!AY118="x","x",$AX$2-'Indicator Date hidden'!AY118)</f>
        <v>0</v>
      </c>
      <c r="AY117" s="25">
        <f>IF('Indicator Date hidden'!AZ118="x","x",$AY$2-'Indicator Date hidden'!AZ118)</f>
        <v>0</v>
      </c>
      <c r="AZ117" s="25">
        <f>IF('Indicator Date hidden'!BA118="x","x",$AZ$2-'Indicator Date hidden'!BA118)</f>
        <v>0</v>
      </c>
      <c r="BA117">
        <f t="shared" si="15"/>
        <v>24</v>
      </c>
      <c r="BB117" s="26">
        <f t="shared" si="16"/>
        <v>0.48979591836734693</v>
      </c>
      <c r="BC117">
        <f t="shared" si="17"/>
        <v>7</v>
      </c>
      <c r="BD117" s="26">
        <f t="shared" si="18"/>
        <v>1.3112145636088988</v>
      </c>
      <c r="BE117" s="28">
        <f t="shared" si="19"/>
        <v>0</v>
      </c>
    </row>
    <row r="118" spans="1:57" x14ac:dyDescent="0.35">
      <c r="A118" t="s">
        <v>9654</v>
      </c>
      <c r="B118" s="25">
        <f>IF('Indicator Date hidden'!C119="x","x",$B$2-'Indicator Date hidden'!C119)</f>
        <v>0</v>
      </c>
      <c r="C118" s="25">
        <f>IF('Indicator Date hidden'!D119="x","x",$C$2-'Indicator Date hidden'!D119)</f>
        <v>0</v>
      </c>
      <c r="D118" s="25">
        <f>IF('Indicator Date hidden'!E119="x","x",$D$2-'Indicator Date hidden'!E119)</f>
        <v>0</v>
      </c>
      <c r="E118" s="25">
        <f>IF('Indicator Date hidden'!F119="x","x",$E$2-'Indicator Date hidden'!F119)</f>
        <v>0</v>
      </c>
      <c r="F118" s="25">
        <f>IF('Indicator Date hidden'!G119="x","x",$F$2-'Indicator Date hidden'!G119)</f>
        <v>0</v>
      </c>
      <c r="G118" s="25">
        <f>IF('Indicator Date hidden'!H119="x","x",$G$2-'Indicator Date hidden'!H119)</f>
        <v>0</v>
      </c>
      <c r="H118" s="25">
        <f>IF('Indicator Date hidden'!I119="x","x",$H$2-'Indicator Date hidden'!I119)</f>
        <v>0</v>
      </c>
      <c r="I118" s="25">
        <f>IF('Indicator Date hidden'!J119="x","x",$I$2-'Indicator Date hidden'!J119)</f>
        <v>0</v>
      </c>
      <c r="J118" s="25">
        <f>IF('Indicator Date hidden'!K119="x","x",$J$2-'Indicator Date hidden'!K119)</f>
        <v>0</v>
      </c>
      <c r="K118" s="25">
        <f>IF('Indicator Date hidden'!L119="x","x",$K$2-'Indicator Date hidden'!L119)</f>
        <v>0</v>
      </c>
      <c r="L118" s="25">
        <f>IF('Indicator Date hidden'!M119="x","x",$L$2-'Indicator Date hidden'!M119)</f>
        <v>0</v>
      </c>
      <c r="M118" s="25">
        <f>IF('Indicator Date hidden'!N119="x","x",$M$2-'Indicator Date hidden'!N119)</f>
        <v>0</v>
      </c>
      <c r="N118" s="25">
        <f>IF('Indicator Date hidden'!O119="x","x",$N$2-'Indicator Date hidden'!O119)</f>
        <v>0</v>
      </c>
      <c r="O118" s="25">
        <f>IF('Indicator Date hidden'!P119="x","x",$O$2-'Indicator Date hidden'!P119)</f>
        <v>0</v>
      </c>
      <c r="P118" s="25">
        <f>IF('Indicator Date hidden'!Q119="x","x",$P$2-'Indicator Date hidden'!Q119)</f>
        <v>0</v>
      </c>
      <c r="Q118" s="25">
        <f>IF('Indicator Date hidden'!R119="x","x",$Q$2-'Indicator Date hidden'!R119)</f>
        <v>3</v>
      </c>
      <c r="R118" s="25">
        <f>IF('Indicator Date hidden'!S119="x","x",$R$2-'Indicator Date hidden'!S119)</f>
        <v>0</v>
      </c>
      <c r="S118" s="25">
        <f>IF('Indicator Date hidden'!T119="x","x",$S$2-'Indicator Date hidden'!T119)</f>
        <v>0</v>
      </c>
      <c r="T118" s="25">
        <f>IF('Indicator Date hidden'!U119="x","x",$T$2-'Indicator Date hidden'!U119)</f>
        <v>0</v>
      </c>
      <c r="U118" s="25">
        <f>IF('Indicator Date hidden'!V119="x","x",$U$2-'Indicator Date hidden'!V119)</f>
        <v>0</v>
      </c>
      <c r="V118" s="25">
        <f>IF('Indicator Date hidden'!W119="x","x",$V$2-'Indicator Date hidden'!W119)</f>
        <v>0</v>
      </c>
      <c r="W118" s="25">
        <f>IF('Indicator Date hidden'!X119="x","x",$W$2-'Indicator Date hidden'!X119)</f>
        <v>3</v>
      </c>
      <c r="X118" s="25">
        <f>IF('Indicator Date hidden'!Y119="x","x",$X$2-'Indicator Date hidden'!Y119)</f>
        <v>2</v>
      </c>
      <c r="Y118" s="25">
        <f>IF('Indicator Date hidden'!Z119="x","x",$Y$2-'Indicator Date hidden'!Z119)</f>
        <v>0</v>
      </c>
      <c r="Z118" s="25">
        <f>IF('Indicator Date hidden'!AA119="x","x",$Z$2-'Indicator Date hidden'!AA119)</f>
        <v>0</v>
      </c>
      <c r="AA118" s="25">
        <f>IF('Indicator Date hidden'!AB119="x","x",$AA$2-'Indicator Date hidden'!AB119)</f>
        <v>0</v>
      </c>
      <c r="AB118" s="25">
        <f>IF('Indicator Date hidden'!AC119="x","x",$AB$2-'Indicator Date hidden'!AC119)</f>
        <v>0</v>
      </c>
      <c r="AC118" s="25">
        <f>IF('Indicator Date hidden'!AD119="x","x",$AC$2-'Indicator Date hidden'!AD119)</f>
        <v>0</v>
      </c>
      <c r="AD118" s="25">
        <f>IF('Indicator Date hidden'!AE119="x","x",$AD$2-'Indicator Date hidden'!AE119)</f>
        <v>0</v>
      </c>
      <c r="AE118" s="25">
        <f>IF('Indicator Date hidden'!AF119="x","x",$AE$2-'Indicator Date hidden'!AF119)</f>
        <v>0</v>
      </c>
      <c r="AF118" s="25">
        <f>IF('Indicator Date hidden'!AG119="x","x",$AF$2-'Indicator Date hidden'!AG119)</f>
        <v>4</v>
      </c>
      <c r="AG118" s="25">
        <f>IF('Indicator Date hidden'!AH119="x","x",$AG$2-'Indicator Date hidden'!AH119)</f>
        <v>0</v>
      </c>
      <c r="AH118" s="25">
        <f>IF('Indicator Date hidden'!AI119="x","x",$AH$2-'Indicator Date hidden'!AI119)</f>
        <v>0</v>
      </c>
      <c r="AI118" s="25">
        <f>IF('Indicator Date hidden'!AJ119="x","x",$AI$2-'Indicator Date hidden'!AJ119)</f>
        <v>0</v>
      </c>
      <c r="AJ118" s="25" t="str">
        <f>IF('Indicator Date hidden'!AK119="x","x",$AJ$2-'Indicator Date hidden'!AK119)</f>
        <v>x</v>
      </c>
      <c r="AK118" s="25">
        <f>IF('Indicator Date hidden'!AL119="x","x",$AK$2-'Indicator Date hidden'!AL119)</f>
        <v>1</v>
      </c>
      <c r="AL118" s="25">
        <f>IF('Indicator Date hidden'!AM119="x","x",$AL$2-'Indicator Date hidden'!AM119)</f>
        <v>0</v>
      </c>
      <c r="AM118" s="25">
        <f>IF('Indicator Date hidden'!AN119="x","x",$AM$2-'Indicator Date hidden'!AN119)</f>
        <v>0</v>
      </c>
      <c r="AN118" s="25">
        <f>IF('Indicator Date hidden'!AO119="x","x",$AN$2-'Indicator Date hidden'!AO119)</f>
        <v>0</v>
      </c>
      <c r="AO118" s="25">
        <f>IF('Indicator Date hidden'!AP119="x","x",$AO$2-'Indicator Date hidden'!AP119)</f>
        <v>2</v>
      </c>
      <c r="AP118" s="25">
        <f>IF('Indicator Date hidden'!AQ119="x","x",$AP$2-'Indicator Date hidden'!AQ119)</f>
        <v>2</v>
      </c>
      <c r="AQ118" s="25">
        <f>IF('Indicator Date hidden'!AR119="x","x",$AQ$2-'Indicator Date hidden'!AR119)</f>
        <v>0</v>
      </c>
      <c r="AR118" s="25">
        <f>IF('Indicator Date hidden'!AS119="x","x",$AR$2-'Indicator Date hidden'!AS119)</f>
        <v>0</v>
      </c>
      <c r="AS118" s="25">
        <f>IF('Indicator Date hidden'!AT119="x","x",$AS$2-'Indicator Date hidden'!AT119)</f>
        <v>0</v>
      </c>
      <c r="AT118" s="25">
        <f>IF('Indicator Date hidden'!AU119="x","x",$AT$2-'Indicator Date hidden'!AU119)</f>
        <v>0</v>
      </c>
      <c r="AU118" s="25">
        <f>IF('Indicator Date hidden'!AV119="x","x",$AU$2-'Indicator Date hidden'!AV119)</f>
        <v>5</v>
      </c>
      <c r="AV118" s="25">
        <f>IF('Indicator Date hidden'!AW119="x","x",$AV$2-'Indicator Date hidden'!AW119)</f>
        <v>0</v>
      </c>
      <c r="AW118" s="25">
        <f>IF('Indicator Date hidden'!AX119="x","x",$AW$2-'Indicator Date hidden'!AX119)</f>
        <v>0</v>
      </c>
      <c r="AX118" s="25">
        <f>IF('Indicator Date hidden'!AY119="x","x",$AX$2-'Indicator Date hidden'!AY119)</f>
        <v>0</v>
      </c>
      <c r="AY118" s="25">
        <f>IF('Indicator Date hidden'!AZ119="x","x",$AY$2-'Indicator Date hidden'!AZ119)</f>
        <v>0</v>
      </c>
      <c r="AZ118" s="25">
        <f>IF('Indicator Date hidden'!BA119="x","x",$AZ$2-'Indicator Date hidden'!BA119)</f>
        <v>0</v>
      </c>
      <c r="BA118">
        <f t="shared" si="15"/>
        <v>22</v>
      </c>
      <c r="BB118" s="26">
        <f t="shared" si="16"/>
        <v>0.44</v>
      </c>
      <c r="BC118">
        <f t="shared" si="17"/>
        <v>8</v>
      </c>
      <c r="BD118" s="26">
        <f t="shared" si="18"/>
        <v>1.1164228589562291</v>
      </c>
      <c r="BE118" s="28">
        <f t="shared" si="19"/>
        <v>0</v>
      </c>
    </row>
    <row r="119" spans="1:57" x14ac:dyDescent="0.35">
      <c r="A119" t="s">
        <v>9649</v>
      </c>
      <c r="B119" s="25">
        <f>IF('Indicator Date hidden'!C120="x","x",$B$2-'Indicator Date hidden'!C120)</f>
        <v>0</v>
      </c>
      <c r="C119" s="25">
        <f>IF('Indicator Date hidden'!D120="x","x",$C$2-'Indicator Date hidden'!D120)</f>
        <v>0</v>
      </c>
      <c r="D119" s="25">
        <f>IF('Indicator Date hidden'!E120="x","x",$D$2-'Indicator Date hidden'!E120)</f>
        <v>0</v>
      </c>
      <c r="E119" s="25">
        <f>IF('Indicator Date hidden'!F120="x","x",$E$2-'Indicator Date hidden'!F120)</f>
        <v>0</v>
      </c>
      <c r="F119" s="25">
        <f>IF('Indicator Date hidden'!G120="x","x",$F$2-'Indicator Date hidden'!G120)</f>
        <v>0</v>
      </c>
      <c r="G119" s="25">
        <f>IF('Indicator Date hidden'!H120="x","x",$G$2-'Indicator Date hidden'!H120)</f>
        <v>0</v>
      </c>
      <c r="H119" s="25">
        <f>IF('Indicator Date hidden'!I120="x","x",$H$2-'Indicator Date hidden'!I120)</f>
        <v>0</v>
      </c>
      <c r="I119" s="25">
        <f>IF('Indicator Date hidden'!J120="x","x",$I$2-'Indicator Date hidden'!J120)</f>
        <v>0</v>
      </c>
      <c r="J119" s="25">
        <f>IF('Indicator Date hidden'!K120="x","x",$J$2-'Indicator Date hidden'!K120)</f>
        <v>0</v>
      </c>
      <c r="K119" s="25">
        <f>IF('Indicator Date hidden'!L120="x","x",$K$2-'Indicator Date hidden'!L120)</f>
        <v>0</v>
      </c>
      <c r="L119" s="25">
        <f>IF('Indicator Date hidden'!M120="x","x",$L$2-'Indicator Date hidden'!M120)</f>
        <v>0</v>
      </c>
      <c r="M119" s="25">
        <f>IF('Indicator Date hidden'!N120="x","x",$M$2-'Indicator Date hidden'!N120)</f>
        <v>0</v>
      </c>
      <c r="N119" s="25">
        <f>IF('Indicator Date hidden'!O120="x","x",$N$2-'Indicator Date hidden'!O120)</f>
        <v>0</v>
      </c>
      <c r="O119" s="25">
        <f>IF('Indicator Date hidden'!P120="x","x",$O$2-'Indicator Date hidden'!P120)</f>
        <v>0</v>
      </c>
      <c r="P119" s="25">
        <f>IF('Indicator Date hidden'!Q120="x","x",$P$2-'Indicator Date hidden'!Q120)</f>
        <v>0</v>
      </c>
      <c r="Q119" s="25" t="str">
        <f>IF('Indicator Date hidden'!R120="x","x",$Q$2-'Indicator Date hidden'!R120)</f>
        <v>x</v>
      </c>
      <c r="R119" s="25">
        <f>IF('Indicator Date hidden'!S120="x","x",$R$2-'Indicator Date hidden'!S120)</f>
        <v>0</v>
      </c>
      <c r="S119" s="25">
        <f>IF('Indicator Date hidden'!T120="x","x",$S$2-'Indicator Date hidden'!T120)</f>
        <v>0</v>
      </c>
      <c r="T119" s="25">
        <f>IF('Indicator Date hidden'!U120="x","x",$T$2-'Indicator Date hidden'!U120)</f>
        <v>0</v>
      </c>
      <c r="U119" s="25">
        <f>IF('Indicator Date hidden'!V120="x","x",$U$2-'Indicator Date hidden'!V120)</f>
        <v>0</v>
      </c>
      <c r="V119" s="25">
        <f>IF('Indicator Date hidden'!W120="x","x",$V$2-'Indicator Date hidden'!W120)</f>
        <v>0</v>
      </c>
      <c r="W119" s="25">
        <f>IF('Indicator Date hidden'!X120="x","x",$W$2-'Indicator Date hidden'!X120)</f>
        <v>5</v>
      </c>
      <c r="X119" s="25">
        <f>IF('Indicator Date hidden'!Y120="x","x",$X$2-'Indicator Date hidden'!Y120)</f>
        <v>2</v>
      </c>
      <c r="Y119" s="25">
        <f>IF('Indicator Date hidden'!Z120="x","x",$Y$2-'Indicator Date hidden'!Z120)</f>
        <v>0</v>
      </c>
      <c r="Z119" s="25">
        <f>IF('Indicator Date hidden'!AA120="x","x",$Z$2-'Indicator Date hidden'!AA120)</f>
        <v>0</v>
      </c>
      <c r="AA119" s="25">
        <f>IF('Indicator Date hidden'!AB120="x","x",$AA$2-'Indicator Date hidden'!AB120)</f>
        <v>0</v>
      </c>
      <c r="AB119" s="25">
        <f>IF('Indicator Date hidden'!AC120="x","x",$AB$2-'Indicator Date hidden'!AC120)</f>
        <v>0</v>
      </c>
      <c r="AC119" s="25">
        <f>IF('Indicator Date hidden'!AD120="x","x",$AC$2-'Indicator Date hidden'!AD120)</f>
        <v>0</v>
      </c>
      <c r="AD119" s="25">
        <f>IF('Indicator Date hidden'!AE120="x","x",$AD$2-'Indicator Date hidden'!AE120)</f>
        <v>0</v>
      </c>
      <c r="AE119" s="25">
        <f>IF('Indicator Date hidden'!AF120="x","x",$AE$2-'Indicator Date hidden'!AF120)</f>
        <v>0</v>
      </c>
      <c r="AF119" s="25" t="str">
        <f>IF('Indicator Date hidden'!AG120="x","x",$AF$2-'Indicator Date hidden'!AG120)</f>
        <v>x</v>
      </c>
      <c r="AG119" s="25">
        <f>IF('Indicator Date hidden'!AH120="x","x",$AG$2-'Indicator Date hidden'!AH120)</f>
        <v>0</v>
      </c>
      <c r="AH119" s="25">
        <f>IF('Indicator Date hidden'!AI120="x","x",$AH$2-'Indicator Date hidden'!AI120)</f>
        <v>0</v>
      </c>
      <c r="AI119" s="25">
        <f>IF('Indicator Date hidden'!AJ120="x","x",$AI$2-'Indicator Date hidden'!AJ120)</f>
        <v>0</v>
      </c>
      <c r="AJ119" s="25">
        <f>IF('Indicator Date hidden'!AK120="x","x",$AJ$2-'Indicator Date hidden'!AK120)</f>
        <v>1</v>
      </c>
      <c r="AK119" s="25">
        <f>IF('Indicator Date hidden'!AL120="x","x",$AK$2-'Indicator Date hidden'!AL120)</f>
        <v>1</v>
      </c>
      <c r="AL119" s="25">
        <f>IF('Indicator Date hidden'!AM120="x","x",$AL$2-'Indicator Date hidden'!AM120)</f>
        <v>0</v>
      </c>
      <c r="AM119" s="25">
        <f>IF('Indicator Date hidden'!AN120="x","x",$AM$2-'Indicator Date hidden'!AN120)</f>
        <v>0</v>
      </c>
      <c r="AN119" s="25">
        <f>IF('Indicator Date hidden'!AO120="x","x",$AN$2-'Indicator Date hidden'!AO120)</f>
        <v>0</v>
      </c>
      <c r="AO119" s="25">
        <f>IF('Indicator Date hidden'!AP120="x","x",$AO$2-'Indicator Date hidden'!AP120)</f>
        <v>1</v>
      </c>
      <c r="AP119" s="25">
        <f>IF('Indicator Date hidden'!AQ120="x","x",$AP$2-'Indicator Date hidden'!AQ120)</f>
        <v>1</v>
      </c>
      <c r="AQ119" s="25">
        <f>IF('Indicator Date hidden'!AR120="x","x",$AQ$2-'Indicator Date hidden'!AR120)</f>
        <v>6</v>
      </c>
      <c r="AR119" s="25">
        <f>IF('Indicator Date hidden'!AS120="x","x",$AR$2-'Indicator Date hidden'!AS120)</f>
        <v>0</v>
      </c>
      <c r="AS119" s="25">
        <f>IF('Indicator Date hidden'!AT120="x","x",$AS$2-'Indicator Date hidden'!AT120)</f>
        <v>0</v>
      </c>
      <c r="AT119" s="25">
        <f>IF('Indicator Date hidden'!AU120="x","x",$AT$2-'Indicator Date hidden'!AU120)</f>
        <v>0</v>
      </c>
      <c r="AU119" s="25">
        <f>IF('Indicator Date hidden'!AV120="x","x",$AU$2-'Indicator Date hidden'!AV120)</f>
        <v>1</v>
      </c>
      <c r="AV119" s="25">
        <f>IF('Indicator Date hidden'!AW120="x","x",$AV$2-'Indicator Date hidden'!AW120)</f>
        <v>0</v>
      </c>
      <c r="AW119" s="25">
        <f>IF('Indicator Date hidden'!AX120="x","x",$AW$2-'Indicator Date hidden'!AX120)</f>
        <v>0</v>
      </c>
      <c r="AX119" s="25">
        <f>IF('Indicator Date hidden'!AY120="x","x",$AX$2-'Indicator Date hidden'!AY120)</f>
        <v>0</v>
      </c>
      <c r="AY119" s="25">
        <f>IF('Indicator Date hidden'!AZ120="x","x",$AY$2-'Indicator Date hidden'!AZ120)</f>
        <v>0</v>
      </c>
      <c r="AZ119" s="25">
        <f>IF('Indicator Date hidden'!BA120="x","x",$AZ$2-'Indicator Date hidden'!BA120)</f>
        <v>0</v>
      </c>
      <c r="BA119">
        <f t="shared" si="15"/>
        <v>18</v>
      </c>
      <c r="BB119" s="26">
        <f t="shared" si="16"/>
        <v>0.36734693877551022</v>
      </c>
      <c r="BC119">
        <f t="shared" si="17"/>
        <v>8</v>
      </c>
      <c r="BD119" s="26">
        <f t="shared" si="18"/>
        <v>1.1373775341300223</v>
      </c>
      <c r="BE119" s="28">
        <f t="shared" si="19"/>
        <v>0</v>
      </c>
    </row>
    <row r="120" spans="1:57" x14ac:dyDescent="0.35">
      <c r="A120" t="s">
        <v>9662</v>
      </c>
      <c r="B120" s="25">
        <f>IF('Indicator Date hidden'!C121="x","x",$B$2-'Indicator Date hidden'!C121)</f>
        <v>0</v>
      </c>
      <c r="C120" s="25">
        <f>IF('Indicator Date hidden'!D121="x","x",$C$2-'Indicator Date hidden'!D121)</f>
        <v>0</v>
      </c>
      <c r="D120" s="25">
        <f>IF('Indicator Date hidden'!E121="x","x",$D$2-'Indicator Date hidden'!E121)</f>
        <v>0</v>
      </c>
      <c r="E120" s="25">
        <f>IF('Indicator Date hidden'!F121="x","x",$E$2-'Indicator Date hidden'!F121)</f>
        <v>0</v>
      </c>
      <c r="F120" s="25">
        <f>IF('Indicator Date hidden'!G121="x","x",$F$2-'Indicator Date hidden'!G121)</f>
        <v>0</v>
      </c>
      <c r="G120" s="25">
        <f>IF('Indicator Date hidden'!H121="x","x",$G$2-'Indicator Date hidden'!H121)</f>
        <v>0</v>
      </c>
      <c r="H120" s="25">
        <f>IF('Indicator Date hidden'!I121="x","x",$H$2-'Indicator Date hidden'!I121)</f>
        <v>0</v>
      </c>
      <c r="I120" s="25">
        <f>IF('Indicator Date hidden'!J121="x","x",$I$2-'Indicator Date hidden'!J121)</f>
        <v>0</v>
      </c>
      <c r="J120" s="25">
        <f>IF('Indicator Date hidden'!K121="x","x",$J$2-'Indicator Date hidden'!K121)</f>
        <v>0</v>
      </c>
      <c r="K120" s="25">
        <f>IF('Indicator Date hidden'!L121="x","x",$K$2-'Indicator Date hidden'!L121)</f>
        <v>0</v>
      </c>
      <c r="L120" s="25">
        <f>IF('Indicator Date hidden'!M121="x","x",$L$2-'Indicator Date hidden'!M121)</f>
        <v>0</v>
      </c>
      <c r="M120" s="25">
        <f>IF('Indicator Date hidden'!N121="x","x",$M$2-'Indicator Date hidden'!N121)</f>
        <v>0</v>
      </c>
      <c r="N120" s="25">
        <f>IF('Indicator Date hidden'!O121="x","x",$N$2-'Indicator Date hidden'!O121)</f>
        <v>0</v>
      </c>
      <c r="O120" s="25">
        <f>IF('Indicator Date hidden'!P121="x","x",$O$2-'Indicator Date hidden'!P121)</f>
        <v>0</v>
      </c>
      <c r="P120" s="25">
        <f>IF('Indicator Date hidden'!Q121="x","x",$P$2-'Indicator Date hidden'!Q121)</f>
        <v>0</v>
      </c>
      <c r="Q120" s="25">
        <f>IF('Indicator Date hidden'!R121="x","x",$Q$2-'Indicator Date hidden'!R121)</f>
        <v>1</v>
      </c>
      <c r="R120" s="25">
        <f>IF('Indicator Date hidden'!S121="x","x",$R$2-'Indicator Date hidden'!S121)</f>
        <v>0</v>
      </c>
      <c r="S120" s="25">
        <f>IF('Indicator Date hidden'!T121="x","x",$S$2-'Indicator Date hidden'!T121)</f>
        <v>0</v>
      </c>
      <c r="T120" s="25">
        <f>IF('Indicator Date hidden'!U121="x","x",$T$2-'Indicator Date hidden'!U121)</f>
        <v>0</v>
      </c>
      <c r="U120" s="25">
        <f>IF('Indicator Date hidden'!V121="x","x",$U$2-'Indicator Date hidden'!V121)</f>
        <v>0</v>
      </c>
      <c r="V120" s="25">
        <f>IF('Indicator Date hidden'!W121="x","x",$V$2-'Indicator Date hidden'!W121)</f>
        <v>0</v>
      </c>
      <c r="W120" s="25">
        <f>IF('Indicator Date hidden'!X121="x","x",$W$2-'Indicator Date hidden'!X121)</f>
        <v>1</v>
      </c>
      <c r="X120" s="25">
        <f>IF('Indicator Date hidden'!Y121="x","x",$X$2-'Indicator Date hidden'!Y121)</f>
        <v>4</v>
      </c>
      <c r="Y120" s="25">
        <f>IF('Indicator Date hidden'!Z121="x","x",$Y$2-'Indicator Date hidden'!Z121)</f>
        <v>0</v>
      </c>
      <c r="Z120" s="25">
        <f>IF('Indicator Date hidden'!AA121="x","x",$Z$2-'Indicator Date hidden'!AA121)</f>
        <v>0</v>
      </c>
      <c r="AA120" s="25">
        <f>IF('Indicator Date hidden'!AB121="x","x",$AA$2-'Indicator Date hidden'!AB121)</f>
        <v>0</v>
      </c>
      <c r="AB120" s="25">
        <f>IF('Indicator Date hidden'!AC121="x","x",$AB$2-'Indicator Date hidden'!AC121)</f>
        <v>0</v>
      </c>
      <c r="AC120" s="25">
        <f>IF('Indicator Date hidden'!AD121="x","x",$AC$2-'Indicator Date hidden'!AD121)</f>
        <v>0</v>
      </c>
      <c r="AD120" s="25">
        <f>IF('Indicator Date hidden'!AE121="x","x",$AD$2-'Indicator Date hidden'!AE121)</f>
        <v>0</v>
      </c>
      <c r="AE120" s="25">
        <f>IF('Indicator Date hidden'!AF121="x","x",$AE$2-'Indicator Date hidden'!AF121)</f>
        <v>0</v>
      </c>
      <c r="AF120" s="25">
        <f>IF('Indicator Date hidden'!AG121="x","x",$AF$2-'Indicator Date hidden'!AG121)</f>
        <v>4</v>
      </c>
      <c r="AG120" s="25">
        <f>IF('Indicator Date hidden'!AH121="x","x",$AG$2-'Indicator Date hidden'!AH121)</f>
        <v>0</v>
      </c>
      <c r="AH120" s="25">
        <f>IF('Indicator Date hidden'!AI121="x","x",$AH$2-'Indicator Date hidden'!AI121)</f>
        <v>0</v>
      </c>
      <c r="AI120" s="25">
        <f>IF('Indicator Date hidden'!AJ121="x","x",$AI$2-'Indicator Date hidden'!AJ121)</f>
        <v>0</v>
      </c>
      <c r="AJ120" s="25" t="str">
        <f>IF('Indicator Date hidden'!AK121="x","x",$AJ$2-'Indicator Date hidden'!AK121)</f>
        <v>x</v>
      </c>
      <c r="AK120" s="25">
        <f>IF('Indicator Date hidden'!AL121="x","x",$AK$2-'Indicator Date hidden'!AL121)</f>
        <v>1</v>
      </c>
      <c r="AL120" s="25">
        <f>IF('Indicator Date hidden'!AM121="x","x",$AL$2-'Indicator Date hidden'!AM121)</f>
        <v>0</v>
      </c>
      <c r="AM120" s="25">
        <f>IF('Indicator Date hidden'!AN121="x","x",$AM$2-'Indicator Date hidden'!AN121)</f>
        <v>0</v>
      </c>
      <c r="AN120" s="25">
        <f>IF('Indicator Date hidden'!AO121="x","x",$AN$2-'Indicator Date hidden'!AO121)</f>
        <v>0</v>
      </c>
      <c r="AO120" s="25">
        <f>IF('Indicator Date hidden'!AP121="x","x",$AO$2-'Indicator Date hidden'!AP121)</f>
        <v>1</v>
      </c>
      <c r="AP120" s="25">
        <f>IF('Indicator Date hidden'!AQ121="x","x",$AP$2-'Indicator Date hidden'!AQ121)</f>
        <v>1</v>
      </c>
      <c r="AQ120" s="25">
        <f>IF('Indicator Date hidden'!AR121="x","x",$AQ$2-'Indicator Date hidden'!AR121)</f>
        <v>6</v>
      </c>
      <c r="AR120" s="25">
        <f>IF('Indicator Date hidden'!AS121="x","x",$AR$2-'Indicator Date hidden'!AS121)</f>
        <v>0</v>
      </c>
      <c r="AS120" s="25">
        <f>IF('Indicator Date hidden'!AT121="x","x",$AS$2-'Indicator Date hidden'!AT121)</f>
        <v>0</v>
      </c>
      <c r="AT120" s="25">
        <f>IF('Indicator Date hidden'!AU121="x","x",$AT$2-'Indicator Date hidden'!AU121)</f>
        <v>0</v>
      </c>
      <c r="AU120" s="25">
        <f>IF('Indicator Date hidden'!AV121="x","x",$AU$2-'Indicator Date hidden'!AV121)</f>
        <v>7</v>
      </c>
      <c r="AV120" s="25">
        <f>IF('Indicator Date hidden'!AW121="x","x",$AV$2-'Indicator Date hidden'!AW121)</f>
        <v>0</v>
      </c>
      <c r="AW120" s="25">
        <f>IF('Indicator Date hidden'!AX121="x","x",$AW$2-'Indicator Date hidden'!AX121)</f>
        <v>0</v>
      </c>
      <c r="AX120" s="25">
        <f>IF('Indicator Date hidden'!AY121="x","x",$AX$2-'Indicator Date hidden'!AY121)</f>
        <v>0</v>
      </c>
      <c r="AY120" s="25">
        <f>IF('Indicator Date hidden'!AZ121="x","x",$AY$2-'Indicator Date hidden'!AZ121)</f>
        <v>0</v>
      </c>
      <c r="AZ120" s="25">
        <f>IF('Indicator Date hidden'!BA121="x","x",$AZ$2-'Indicator Date hidden'!BA121)</f>
        <v>0</v>
      </c>
      <c r="BA120">
        <f t="shared" si="15"/>
        <v>26</v>
      </c>
      <c r="BB120" s="26">
        <f t="shared" si="16"/>
        <v>0.52</v>
      </c>
      <c r="BC120">
        <f t="shared" si="17"/>
        <v>9</v>
      </c>
      <c r="BD120" s="26">
        <f t="shared" si="18"/>
        <v>1.4729562111617576</v>
      </c>
      <c r="BE120" s="28">
        <f t="shared" si="19"/>
        <v>0</v>
      </c>
    </row>
    <row r="121" spans="1:57" x14ac:dyDescent="0.35">
      <c r="A121" t="s">
        <v>9675</v>
      </c>
      <c r="B121" s="25">
        <f>IF('Indicator Date hidden'!C122="x","x",$B$2-'Indicator Date hidden'!C122)</f>
        <v>0</v>
      </c>
      <c r="C121" s="25">
        <f>IF('Indicator Date hidden'!D122="x","x",$C$2-'Indicator Date hidden'!D122)</f>
        <v>0</v>
      </c>
      <c r="D121" s="25">
        <f>IF('Indicator Date hidden'!E122="x","x",$D$2-'Indicator Date hidden'!E122)</f>
        <v>0</v>
      </c>
      <c r="E121" s="25">
        <f>IF('Indicator Date hidden'!F122="x","x",$E$2-'Indicator Date hidden'!F122)</f>
        <v>0</v>
      </c>
      <c r="F121" s="25">
        <f>IF('Indicator Date hidden'!G122="x","x",$F$2-'Indicator Date hidden'!G122)</f>
        <v>0</v>
      </c>
      <c r="G121" s="25">
        <f>IF('Indicator Date hidden'!H122="x","x",$G$2-'Indicator Date hidden'!H122)</f>
        <v>0</v>
      </c>
      <c r="H121" s="25">
        <f>IF('Indicator Date hidden'!I122="x","x",$H$2-'Indicator Date hidden'!I122)</f>
        <v>0</v>
      </c>
      <c r="I121" s="25">
        <f>IF('Indicator Date hidden'!J122="x","x",$I$2-'Indicator Date hidden'!J122)</f>
        <v>0</v>
      </c>
      <c r="J121" s="25">
        <f>IF('Indicator Date hidden'!K122="x","x",$J$2-'Indicator Date hidden'!K122)</f>
        <v>0</v>
      </c>
      <c r="K121" s="25">
        <f>IF('Indicator Date hidden'!L122="x","x",$K$2-'Indicator Date hidden'!L122)</f>
        <v>0</v>
      </c>
      <c r="L121" s="25">
        <f>IF('Indicator Date hidden'!M122="x","x",$L$2-'Indicator Date hidden'!M122)</f>
        <v>0</v>
      </c>
      <c r="M121" s="25">
        <f>IF('Indicator Date hidden'!N122="x","x",$M$2-'Indicator Date hidden'!N122)</f>
        <v>0</v>
      </c>
      <c r="N121" s="25">
        <f>IF('Indicator Date hidden'!O122="x","x",$N$2-'Indicator Date hidden'!O122)</f>
        <v>0</v>
      </c>
      <c r="O121" s="25">
        <f>IF('Indicator Date hidden'!P122="x","x",$O$2-'Indicator Date hidden'!P122)</f>
        <v>0</v>
      </c>
      <c r="P121" s="25" t="str">
        <f>IF('Indicator Date hidden'!Q122="x","x",$P$2-'Indicator Date hidden'!Q122)</f>
        <v>x</v>
      </c>
      <c r="Q121" s="25" t="str">
        <f>IF('Indicator Date hidden'!R122="x","x",$Q$2-'Indicator Date hidden'!R122)</f>
        <v>x</v>
      </c>
      <c r="R121" s="25">
        <f>IF('Indicator Date hidden'!S122="x","x",$R$2-'Indicator Date hidden'!S122)</f>
        <v>0</v>
      </c>
      <c r="S121" s="25">
        <f>IF('Indicator Date hidden'!T122="x","x",$S$2-'Indicator Date hidden'!T122)</f>
        <v>0</v>
      </c>
      <c r="T121" s="25">
        <f>IF('Indicator Date hidden'!U122="x","x",$T$2-'Indicator Date hidden'!U122)</f>
        <v>0</v>
      </c>
      <c r="U121" s="25" t="str">
        <f>IF('Indicator Date hidden'!V122="x","x",$U$2-'Indicator Date hidden'!V122)</f>
        <v>x</v>
      </c>
      <c r="V121" s="25">
        <f>IF('Indicator Date hidden'!W122="x","x",$V$2-'Indicator Date hidden'!W122)</f>
        <v>0</v>
      </c>
      <c r="W121" s="25">
        <f>IF('Indicator Date hidden'!X122="x","x",$W$2-'Indicator Date hidden'!X122)</f>
        <v>7</v>
      </c>
      <c r="X121" s="25">
        <f>IF('Indicator Date hidden'!Y122="x","x",$X$2-'Indicator Date hidden'!Y122)</f>
        <v>4</v>
      </c>
      <c r="Y121" s="25">
        <f>IF('Indicator Date hidden'!Z122="x","x",$Y$2-'Indicator Date hidden'!Z122)</f>
        <v>0</v>
      </c>
      <c r="Z121" s="25">
        <f>IF('Indicator Date hidden'!AA122="x","x",$Z$2-'Indicator Date hidden'!AA122)</f>
        <v>0</v>
      </c>
      <c r="AA121" s="25" t="str">
        <f>IF('Indicator Date hidden'!AB122="x","x",$AA$2-'Indicator Date hidden'!AB122)</f>
        <v>x</v>
      </c>
      <c r="AB121" s="25">
        <f>IF('Indicator Date hidden'!AC122="x","x",$AB$2-'Indicator Date hidden'!AC122)</f>
        <v>0</v>
      </c>
      <c r="AC121" s="25">
        <f>IF('Indicator Date hidden'!AD122="x","x",$AC$2-'Indicator Date hidden'!AD122)</f>
        <v>0</v>
      </c>
      <c r="AD121" s="25" t="str">
        <f>IF('Indicator Date hidden'!AE122="x","x",$AD$2-'Indicator Date hidden'!AE122)</f>
        <v>x</v>
      </c>
      <c r="AE121" s="25" t="str">
        <f>IF('Indicator Date hidden'!AF122="x","x",$AE$2-'Indicator Date hidden'!AF122)</f>
        <v>x</v>
      </c>
      <c r="AF121" s="25" t="str">
        <f>IF('Indicator Date hidden'!AG122="x","x",$AF$2-'Indicator Date hidden'!AG122)</f>
        <v>x</v>
      </c>
      <c r="AG121" s="25">
        <f>IF('Indicator Date hidden'!AH122="x","x",$AG$2-'Indicator Date hidden'!AH122)</f>
        <v>0</v>
      </c>
      <c r="AH121" s="25">
        <f>IF('Indicator Date hidden'!AI122="x","x",$AH$2-'Indicator Date hidden'!AI122)</f>
        <v>0</v>
      </c>
      <c r="AI121" s="25">
        <f>IF('Indicator Date hidden'!AJ122="x","x",$AI$2-'Indicator Date hidden'!AJ122)</f>
        <v>0</v>
      </c>
      <c r="AJ121" s="25" t="str">
        <f>IF('Indicator Date hidden'!AK122="x","x",$AJ$2-'Indicator Date hidden'!AK122)</f>
        <v>x</v>
      </c>
      <c r="AK121" s="25">
        <f>IF('Indicator Date hidden'!AL122="x","x",$AK$2-'Indicator Date hidden'!AL122)</f>
        <v>1</v>
      </c>
      <c r="AL121" s="25">
        <f>IF('Indicator Date hidden'!AM122="x","x",$AL$2-'Indicator Date hidden'!AM122)</f>
        <v>0</v>
      </c>
      <c r="AM121" s="25">
        <f>IF('Indicator Date hidden'!AN122="x","x",$AM$2-'Indicator Date hidden'!AN122)</f>
        <v>0</v>
      </c>
      <c r="AN121" s="25">
        <f>IF('Indicator Date hidden'!AO122="x","x",$AN$2-'Indicator Date hidden'!AO122)</f>
        <v>0</v>
      </c>
      <c r="AO121" s="25" t="str">
        <f>IF('Indicator Date hidden'!AP122="x","x",$AO$2-'Indicator Date hidden'!AP122)</f>
        <v>x</v>
      </c>
      <c r="AP121" s="25" t="str">
        <f>IF('Indicator Date hidden'!AQ122="x","x",$AP$2-'Indicator Date hidden'!AQ122)</f>
        <v>x</v>
      </c>
      <c r="AQ121" s="25">
        <f>IF('Indicator Date hidden'!AR122="x","x",$AQ$2-'Indicator Date hidden'!AR122)</f>
        <v>4</v>
      </c>
      <c r="AR121" s="25">
        <f>IF('Indicator Date hidden'!AS122="x","x",$AR$2-'Indicator Date hidden'!AS122)</f>
        <v>1</v>
      </c>
      <c r="AS121" s="25" t="str">
        <f>IF('Indicator Date hidden'!AT122="x","x",$AS$2-'Indicator Date hidden'!AT122)</f>
        <v>x</v>
      </c>
      <c r="AT121" s="25" t="str">
        <f>IF('Indicator Date hidden'!AU122="x","x",$AT$2-'Indicator Date hidden'!AU122)</f>
        <v>x</v>
      </c>
      <c r="AU121" s="25" t="str">
        <f>IF('Indicator Date hidden'!AV122="x","x",$AU$2-'Indicator Date hidden'!AV122)</f>
        <v>x</v>
      </c>
      <c r="AV121" s="25">
        <f>IF('Indicator Date hidden'!AW122="x","x",$AV$2-'Indicator Date hidden'!AW122)</f>
        <v>3</v>
      </c>
      <c r="AW121" s="25">
        <f>IF('Indicator Date hidden'!AX122="x","x",$AW$2-'Indicator Date hidden'!AX122)</f>
        <v>3</v>
      </c>
      <c r="AX121" s="25">
        <f>IF('Indicator Date hidden'!AY122="x","x",$AX$2-'Indicator Date hidden'!AY122)</f>
        <v>0</v>
      </c>
      <c r="AY121" s="25">
        <f>IF('Indicator Date hidden'!AZ122="x","x",$AY$2-'Indicator Date hidden'!AZ122)</f>
        <v>0</v>
      </c>
      <c r="AZ121" s="25">
        <f>IF('Indicator Date hidden'!BA122="x","x",$AZ$2-'Indicator Date hidden'!BA122)</f>
        <v>0</v>
      </c>
      <c r="BA121">
        <f t="shared" si="15"/>
        <v>23</v>
      </c>
      <c r="BB121" s="26">
        <f t="shared" si="16"/>
        <v>0.60526315789473684</v>
      </c>
      <c r="BC121">
        <f t="shared" si="17"/>
        <v>7</v>
      </c>
      <c r="BD121" s="26">
        <f t="shared" si="18"/>
        <v>1.5137870545547005</v>
      </c>
      <c r="BE121" s="28">
        <f t="shared" si="19"/>
        <v>0</v>
      </c>
    </row>
    <row r="122" spans="1:57" x14ac:dyDescent="0.35">
      <c r="A122" t="s">
        <v>9673</v>
      </c>
      <c r="B122" s="25">
        <f>IF('Indicator Date hidden'!C123="x","x",$B$2-'Indicator Date hidden'!C123)</f>
        <v>0</v>
      </c>
      <c r="C122" s="25">
        <f>IF('Indicator Date hidden'!D123="x","x",$C$2-'Indicator Date hidden'!D123)</f>
        <v>0</v>
      </c>
      <c r="D122" s="25">
        <f>IF('Indicator Date hidden'!E123="x","x",$D$2-'Indicator Date hidden'!E123)</f>
        <v>0</v>
      </c>
      <c r="E122" s="25">
        <f>IF('Indicator Date hidden'!F123="x","x",$E$2-'Indicator Date hidden'!F123)</f>
        <v>0</v>
      </c>
      <c r="F122" s="25">
        <f>IF('Indicator Date hidden'!G123="x","x",$F$2-'Indicator Date hidden'!G123)</f>
        <v>0</v>
      </c>
      <c r="G122" s="25">
        <f>IF('Indicator Date hidden'!H123="x","x",$G$2-'Indicator Date hidden'!H123)</f>
        <v>0</v>
      </c>
      <c r="H122" s="25">
        <f>IF('Indicator Date hidden'!I123="x","x",$H$2-'Indicator Date hidden'!I123)</f>
        <v>0</v>
      </c>
      <c r="I122" s="25">
        <f>IF('Indicator Date hidden'!J123="x","x",$I$2-'Indicator Date hidden'!J123)</f>
        <v>0</v>
      </c>
      <c r="J122" s="25">
        <f>IF('Indicator Date hidden'!K123="x","x",$J$2-'Indicator Date hidden'!K123)</f>
        <v>0</v>
      </c>
      <c r="K122" s="25">
        <f>IF('Indicator Date hidden'!L123="x","x",$K$2-'Indicator Date hidden'!L123)</f>
        <v>0</v>
      </c>
      <c r="L122" s="25">
        <f>IF('Indicator Date hidden'!M123="x","x",$L$2-'Indicator Date hidden'!M123)</f>
        <v>0</v>
      </c>
      <c r="M122" s="25">
        <f>IF('Indicator Date hidden'!N123="x","x",$M$2-'Indicator Date hidden'!N123)</f>
        <v>0</v>
      </c>
      <c r="N122" s="25">
        <f>IF('Indicator Date hidden'!O123="x","x",$N$2-'Indicator Date hidden'!O123)</f>
        <v>0</v>
      </c>
      <c r="O122" s="25">
        <f>IF('Indicator Date hidden'!P123="x","x",$O$2-'Indicator Date hidden'!P123)</f>
        <v>0</v>
      </c>
      <c r="P122" s="25">
        <f>IF('Indicator Date hidden'!Q123="x","x",$P$2-'Indicator Date hidden'!Q123)</f>
        <v>0</v>
      </c>
      <c r="Q122" s="25">
        <f>IF('Indicator Date hidden'!R123="x","x",$Q$2-'Indicator Date hidden'!R123)</f>
        <v>3</v>
      </c>
      <c r="R122" s="25">
        <f>IF('Indicator Date hidden'!S123="x","x",$R$2-'Indicator Date hidden'!S123)</f>
        <v>0</v>
      </c>
      <c r="S122" s="25">
        <f>IF('Indicator Date hidden'!T123="x","x",$S$2-'Indicator Date hidden'!T123)</f>
        <v>0</v>
      </c>
      <c r="T122" s="25">
        <f>IF('Indicator Date hidden'!U123="x","x",$T$2-'Indicator Date hidden'!U123)</f>
        <v>0</v>
      </c>
      <c r="U122" s="25">
        <f>IF('Indicator Date hidden'!V123="x","x",$U$2-'Indicator Date hidden'!V123)</f>
        <v>0</v>
      </c>
      <c r="V122" s="25">
        <f>IF('Indicator Date hidden'!W123="x","x",$V$2-'Indicator Date hidden'!W123)</f>
        <v>0</v>
      </c>
      <c r="W122" s="25">
        <f>IF('Indicator Date hidden'!X123="x","x",$W$2-'Indicator Date hidden'!X123)</f>
        <v>3</v>
      </c>
      <c r="X122" s="25" t="str">
        <f>IF('Indicator Date hidden'!Y123="x","x",$X$2-'Indicator Date hidden'!Y123)</f>
        <v>x</v>
      </c>
      <c r="Y122" s="25">
        <f>IF('Indicator Date hidden'!Z123="x","x",$Y$2-'Indicator Date hidden'!Z123)</f>
        <v>0</v>
      </c>
      <c r="Z122" s="25">
        <f>IF('Indicator Date hidden'!AA123="x","x",$Z$2-'Indicator Date hidden'!AA123)</f>
        <v>0</v>
      </c>
      <c r="AA122" s="25">
        <f>IF('Indicator Date hidden'!AB123="x","x",$AA$2-'Indicator Date hidden'!AB123)</f>
        <v>0</v>
      </c>
      <c r="AB122" s="25">
        <f>IF('Indicator Date hidden'!AC123="x","x",$AB$2-'Indicator Date hidden'!AC123)</f>
        <v>0</v>
      </c>
      <c r="AC122" s="25">
        <f>IF('Indicator Date hidden'!AD123="x","x",$AC$2-'Indicator Date hidden'!AD123)</f>
        <v>0</v>
      </c>
      <c r="AD122" s="25">
        <f>IF('Indicator Date hidden'!AE123="x","x",$AD$2-'Indicator Date hidden'!AE123)</f>
        <v>0</v>
      </c>
      <c r="AE122" s="25">
        <f>IF('Indicator Date hidden'!AF123="x","x",$AE$2-'Indicator Date hidden'!AF123)</f>
        <v>0</v>
      </c>
      <c r="AF122" s="25">
        <f>IF('Indicator Date hidden'!AG123="x","x",$AF$2-'Indicator Date hidden'!AG123)</f>
        <v>3</v>
      </c>
      <c r="AG122" s="25">
        <f>IF('Indicator Date hidden'!AH123="x","x",$AG$2-'Indicator Date hidden'!AH123)</f>
        <v>0</v>
      </c>
      <c r="AH122" s="25">
        <f>IF('Indicator Date hidden'!AI123="x","x",$AH$2-'Indicator Date hidden'!AI123)</f>
        <v>0</v>
      </c>
      <c r="AI122" s="25">
        <f>IF('Indicator Date hidden'!AJ123="x","x",$AI$2-'Indicator Date hidden'!AJ123)</f>
        <v>0</v>
      </c>
      <c r="AJ122" s="25">
        <f>IF('Indicator Date hidden'!AK123="x","x",$AJ$2-'Indicator Date hidden'!AK123)</f>
        <v>1</v>
      </c>
      <c r="AK122" s="25">
        <f>IF('Indicator Date hidden'!AL123="x","x",$AK$2-'Indicator Date hidden'!AL123)</f>
        <v>1</v>
      </c>
      <c r="AL122" s="25">
        <f>IF('Indicator Date hidden'!AM123="x","x",$AL$2-'Indicator Date hidden'!AM123)</f>
        <v>0</v>
      </c>
      <c r="AM122" s="25">
        <f>IF('Indicator Date hidden'!AN123="x","x",$AM$2-'Indicator Date hidden'!AN123)</f>
        <v>0</v>
      </c>
      <c r="AN122" s="25">
        <f>IF('Indicator Date hidden'!AO123="x","x",$AN$2-'Indicator Date hidden'!AO123)</f>
        <v>0</v>
      </c>
      <c r="AO122" s="25">
        <f>IF('Indicator Date hidden'!AP123="x","x",$AO$2-'Indicator Date hidden'!AP123)</f>
        <v>0</v>
      </c>
      <c r="AP122" s="25">
        <f>IF('Indicator Date hidden'!AQ123="x","x",$AP$2-'Indicator Date hidden'!AQ123)</f>
        <v>0</v>
      </c>
      <c r="AQ122" s="25">
        <f>IF('Indicator Date hidden'!AR123="x","x",$AQ$2-'Indicator Date hidden'!AR123)</f>
        <v>0</v>
      </c>
      <c r="AR122" s="25">
        <f>IF('Indicator Date hidden'!AS123="x","x",$AR$2-'Indicator Date hidden'!AS123)</f>
        <v>0</v>
      </c>
      <c r="AS122" s="25">
        <f>IF('Indicator Date hidden'!AT123="x","x",$AS$2-'Indicator Date hidden'!AT123)</f>
        <v>0</v>
      </c>
      <c r="AT122" s="25">
        <f>IF('Indicator Date hidden'!AU123="x","x",$AT$2-'Indicator Date hidden'!AU123)</f>
        <v>0</v>
      </c>
      <c r="AU122" s="25">
        <f>IF('Indicator Date hidden'!AV123="x","x",$AU$2-'Indicator Date hidden'!AV123)</f>
        <v>3</v>
      </c>
      <c r="AV122" s="25">
        <f>IF('Indicator Date hidden'!AW123="x","x",$AV$2-'Indicator Date hidden'!AW123)</f>
        <v>0</v>
      </c>
      <c r="AW122" s="25">
        <f>IF('Indicator Date hidden'!AX123="x","x",$AW$2-'Indicator Date hidden'!AX123)</f>
        <v>0</v>
      </c>
      <c r="AX122" s="25">
        <f>IF('Indicator Date hidden'!AY123="x","x",$AX$2-'Indicator Date hidden'!AY123)</f>
        <v>0</v>
      </c>
      <c r="AY122" s="25">
        <f>IF('Indicator Date hidden'!AZ123="x","x",$AY$2-'Indicator Date hidden'!AZ123)</f>
        <v>0</v>
      </c>
      <c r="AZ122" s="25">
        <f>IF('Indicator Date hidden'!BA123="x","x",$AZ$2-'Indicator Date hidden'!BA123)</f>
        <v>0</v>
      </c>
      <c r="BA122">
        <f t="shared" si="15"/>
        <v>14</v>
      </c>
      <c r="BB122" s="26">
        <f t="shared" si="16"/>
        <v>0.28000000000000003</v>
      </c>
      <c r="BC122">
        <f t="shared" si="17"/>
        <v>6</v>
      </c>
      <c r="BD122" s="26">
        <f t="shared" si="18"/>
        <v>0.82559069762201176</v>
      </c>
      <c r="BE122" s="28">
        <f t="shared" si="19"/>
        <v>0</v>
      </c>
    </row>
    <row r="123" spans="1:57" x14ac:dyDescent="0.35">
      <c r="A123" t="s">
        <v>9669</v>
      </c>
      <c r="B123" s="25">
        <f>IF('Indicator Date hidden'!C124="x","x",$B$2-'Indicator Date hidden'!C124)</f>
        <v>0</v>
      </c>
      <c r="C123" s="25">
        <f>IF('Indicator Date hidden'!D124="x","x",$C$2-'Indicator Date hidden'!D124)</f>
        <v>0</v>
      </c>
      <c r="D123" s="25">
        <f>IF('Indicator Date hidden'!E124="x","x",$D$2-'Indicator Date hidden'!E124)</f>
        <v>0</v>
      </c>
      <c r="E123" s="25">
        <f>IF('Indicator Date hidden'!F124="x","x",$E$2-'Indicator Date hidden'!F124)</f>
        <v>0</v>
      </c>
      <c r="F123" s="25">
        <f>IF('Indicator Date hidden'!G124="x","x",$F$2-'Indicator Date hidden'!G124)</f>
        <v>0</v>
      </c>
      <c r="G123" s="25">
        <f>IF('Indicator Date hidden'!H124="x","x",$G$2-'Indicator Date hidden'!H124)</f>
        <v>0</v>
      </c>
      <c r="H123" s="25">
        <f>IF('Indicator Date hidden'!I124="x","x",$H$2-'Indicator Date hidden'!I124)</f>
        <v>0</v>
      </c>
      <c r="I123" s="25">
        <f>IF('Indicator Date hidden'!J124="x","x",$I$2-'Indicator Date hidden'!J124)</f>
        <v>0</v>
      </c>
      <c r="J123" s="25">
        <f>IF('Indicator Date hidden'!K124="x","x",$J$2-'Indicator Date hidden'!K124)</f>
        <v>0</v>
      </c>
      <c r="K123" s="25">
        <f>IF('Indicator Date hidden'!L124="x","x",$K$2-'Indicator Date hidden'!L124)</f>
        <v>0</v>
      </c>
      <c r="L123" s="25">
        <f>IF('Indicator Date hidden'!M124="x","x",$L$2-'Indicator Date hidden'!M124)</f>
        <v>0</v>
      </c>
      <c r="M123" s="25">
        <f>IF('Indicator Date hidden'!N124="x","x",$M$2-'Indicator Date hidden'!N124)</f>
        <v>0</v>
      </c>
      <c r="N123" s="25">
        <f>IF('Indicator Date hidden'!O124="x","x",$N$2-'Indicator Date hidden'!O124)</f>
        <v>0</v>
      </c>
      <c r="O123" s="25">
        <f>IF('Indicator Date hidden'!P124="x","x",$O$2-'Indicator Date hidden'!P124)</f>
        <v>0</v>
      </c>
      <c r="P123" s="25">
        <f>IF('Indicator Date hidden'!Q124="x","x",$P$2-'Indicator Date hidden'!Q124)</f>
        <v>0</v>
      </c>
      <c r="Q123" s="25" t="str">
        <f>IF('Indicator Date hidden'!R124="x","x",$Q$2-'Indicator Date hidden'!R124)</f>
        <v>x</v>
      </c>
      <c r="R123" s="25">
        <f>IF('Indicator Date hidden'!S124="x","x",$R$2-'Indicator Date hidden'!S124)</f>
        <v>0</v>
      </c>
      <c r="S123" s="25">
        <f>IF('Indicator Date hidden'!T124="x","x",$S$2-'Indicator Date hidden'!T124)</f>
        <v>0</v>
      </c>
      <c r="T123" s="25">
        <f>IF('Indicator Date hidden'!U124="x","x",$T$2-'Indicator Date hidden'!U124)</f>
        <v>0</v>
      </c>
      <c r="U123" s="25" t="str">
        <f>IF('Indicator Date hidden'!V124="x","x",$U$2-'Indicator Date hidden'!V124)</f>
        <v>x</v>
      </c>
      <c r="V123" s="25">
        <f>IF('Indicator Date hidden'!W124="x","x",$V$2-'Indicator Date hidden'!W124)</f>
        <v>0</v>
      </c>
      <c r="W123" s="25" t="str">
        <f>IF('Indicator Date hidden'!X124="x","x",$W$2-'Indicator Date hidden'!X124)</f>
        <v>x</v>
      </c>
      <c r="X123" s="25">
        <f>IF('Indicator Date hidden'!Y124="x","x",$X$2-'Indicator Date hidden'!Y124)</f>
        <v>4</v>
      </c>
      <c r="Y123" s="25">
        <f>IF('Indicator Date hidden'!Z124="x","x",$Y$2-'Indicator Date hidden'!Z124)</f>
        <v>0</v>
      </c>
      <c r="Z123" s="25">
        <f>IF('Indicator Date hidden'!AA124="x","x",$Z$2-'Indicator Date hidden'!AA124)</f>
        <v>0</v>
      </c>
      <c r="AA123" s="25" t="str">
        <f>IF('Indicator Date hidden'!AB124="x","x",$AA$2-'Indicator Date hidden'!AB124)</f>
        <v>x</v>
      </c>
      <c r="AB123" s="25">
        <f>IF('Indicator Date hidden'!AC124="x","x",$AB$2-'Indicator Date hidden'!AC124)</f>
        <v>0</v>
      </c>
      <c r="AC123" s="25">
        <f>IF('Indicator Date hidden'!AD124="x","x",$AC$2-'Indicator Date hidden'!AD124)</f>
        <v>0</v>
      </c>
      <c r="AD123" s="25" t="str">
        <f>IF('Indicator Date hidden'!AE124="x","x",$AD$2-'Indicator Date hidden'!AE124)</f>
        <v>x</v>
      </c>
      <c r="AE123" s="25">
        <f>IF('Indicator Date hidden'!AF124="x","x",$AE$2-'Indicator Date hidden'!AF124)</f>
        <v>0</v>
      </c>
      <c r="AF123" s="25">
        <f>IF('Indicator Date hidden'!AG124="x","x",$AF$2-'Indicator Date hidden'!AG124)</f>
        <v>1</v>
      </c>
      <c r="AG123" s="25">
        <f>IF('Indicator Date hidden'!AH124="x","x",$AG$2-'Indicator Date hidden'!AH124)</f>
        <v>0</v>
      </c>
      <c r="AH123" s="25">
        <f>IF('Indicator Date hidden'!AI124="x","x",$AH$2-'Indicator Date hidden'!AI124)</f>
        <v>0</v>
      </c>
      <c r="AI123" s="25">
        <f>IF('Indicator Date hidden'!AJ124="x","x",$AI$2-'Indicator Date hidden'!AJ124)</f>
        <v>0</v>
      </c>
      <c r="AJ123" s="25" t="str">
        <f>IF('Indicator Date hidden'!AK124="x","x",$AJ$2-'Indicator Date hidden'!AK124)</f>
        <v>x</v>
      </c>
      <c r="AK123" s="25">
        <f>IF('Indicator Date hidden'!AL124="x","x",$AK$2-'Indicator Date hidden'!AL124)</f>
        <v>1</v>
      </c>
      <c r="AL123" s="25">
        <f>IF('Indicator Date hidden'!AM124="x","x",$AL$2-'Indicator Date hidden'!AM124)</f>
        <v>0</v>
      </c>
      <c r="AM123" s="25">
        <f>IF('Indicator Date hidden'!AN124="x","x",$AM$2-'Indicator Date hidden'!AN124)</f>
        <v>0</v>
      </c>
      <c r="AN123" s="25">
        <f>IF('Indicator Date hidden'!AO124="x","x",$AN$2-'Indicator Date hidden'!AO124)</f>
        <v>0</v>
      </c>
      <c r="AO123" s="25">
        <f>IF('Indicator Date hidden'!AP124="x","x",$AO$2-'Indicator Date hidden'!AP124)</f>
        <v>0</v>
      </c>
      <c r="AP123" s="25">
        <f>IF('Indicator Date hidden'!AQ124="x","x",$AP$2-'Indicator Date hidden'!AQ124)</f>
        <v>0</v>
      </c>
      <c r="AQ123" s="25">
        <f>IF('Indicator Date hidden'!AR124="x","x",$AQ$2-'Indicator Date hidden'!AR124)</f>
        <v>0</v>
      </c>
      <c r="AR123" s="25">
        <f>IF('Indicator Date hidden'!AS124="x","x",$AR$2-'Indicator Date hidden'!AS124)</f>
        <v>0</v>
      </c>
      <c r="AS123" s="25">
        <f>IF('Indicator Date hidden'!AT124="x","x",$AS$2-'Indicator Date hidden'!AT124)</f>
        <v>0</v>
      </c>
      <c r="AT123" s="25">
        <f>IF('Indicator Date hidden'!AU124="x","x",$AT$2-'Indicator Date hidden'!AU124)</f>
        <v>0</v>
      </c>
      <c r="AU123" s="25" t="str">
        <f>IF('Indicator Date hidden'!AV124="x","x",$AU$2-'Indicator Date hidden'!AV124)</f>
        <v>x</v>
      </c>
      <c r="AV123" s="25">
        <f>IF('Indicator Date hidden'!AW124="x","x",$AV$2-'Indicator Date hidden'!AW124)</f>
        <v>0</v>
      </c>
      <c r="AW123" s="25">
        <f>IF('Indicator Date hidden'!AX124="x","x",$AW$2-'Indicator Date hidden'!AX124)</f>
        <v>0</v>
      </c>
      <c r="AX123" s="25">
        <f>IF('Indicator Date hidden'!AY124="x","x",$AX$2-'Indicator Date hidden'!AY124)</f>
        <v>0</v>
      </c>
      <c r="AY123" s="25">
        <f>IF('Indicator Date hidden'!AZ124="x","x",$AY$2-'Indicator Date hidden'!AZ124)</f>
        <v>0</v>
      </c>
      <c r="AZ123" s="25">
        <f>IF('Indicator Date hidden'!BA124="x","x",$AZ$2-'Indicator Date hidden'!BA124)</f>
        <v>0</v>
      </c>
      <c r="BA123">
        <f t="shared" si="15"/>
        <v>6</v>
      </c>
      <c r="BB123" s="26">
        <f t="shared" si="16"/>
        <v>0.13636363636363635</v>
      </c>
      <c r="BC123">
        <f t="shared" si="17"/>
        <v>3</v>
      </c>
      <c r="BD123" s="26">
        <f t="shared" si="18"/>
        <v>0.62489668567579637</v>
      </c>
      <c r="BE123" s="28">
        <f t="shared" si="19"/>
        <v>0</v>
      </c>
    </row>
    <row r="124" spans="1:57" x14ac:dyDescent="0.35">
      <c r="A124" t="s">
        <v>9677</v>
      </c>
      <c r="B124" s="25">
        <f>IF('Indicator Date hidden'!C125="x","x",$B$2-'Indicator Date hidden'!C125)</f>
        <v>0</v>
      </c>
      <c r="C124" s="25">
        <f>IF('Indicator Date hidden'!D125="x","x",$C$2-'Indicator Date hidden'!D125)</f>
        <v>0</v>
      </c>
      <c r="D124" s="25">
        <f>IF('Indicator Date hidden'!E125="x","x",$D$2-'Indicator Date hidden'!E125)</f>
        <v>0</v>
      </c>
      <c r="E124" s="25">
        <f>IF('Indicator Date hidden'!F125="x","x",$E$2-'Indicator Date hidden'!F125)</f>
        <v>0</v>
      </c>
      <c r="F124" s="25">
        <f>IF('Indicator Date hidden'!G125="x","x",$F$2-'Indicator Date hidden'!G125)</f>
        <v>0</v>
      </c>
      <c r="G124" s="25">
        <f>IF('Indicator Date hidden'!H125="x","x",$G$2-'Indicator Date hidden'!H125)</f>
        <v>0</v>
      </c>
      <c r="H124" s="25">
        <f>IF('Indicator Date hidden'!I125="x","x",$H$2-'Indicator Date hidden'!I125)</f>
        <v>0</v>
      </c>
      <c r="I124" s="25">
        <f>IF('Indicator Date hidden'!J125="x","x",$I$2-'Indicator Date hidden'!J125)</f>
        <v>0</v>
      </c>
      <c r="J124" s="25">
        <f>IF('Indicator Date hidden'!K125="x","x",$J$2-'Indicator Date hidden'!K125)</f>
        <v>0</v>
      </c>
      <c r="K124" s="25">
        <f>IF('Indicator Date hidden'!L125="x","x",$K$2-'Indicator Date hidden'!L125)</f>
        <v>0</v>
      </c>
      <c r="L124" s="25">
        <f>IF('Indicator Date hidden'!M125="x","x",$L$2-'Indicator Date hidden'!M125)</f>
        <v>0</v>
      </c>
      <c r="M124" s="25">
        <f>IF('Indicator Date hidden'!N125="x","x",$M$2-'Indicator Date hidden'!N125)</f>
        <v>0</v>
      </c>
      <c r="N124" s="25">
        <f>IF('Indicator Date hidden'!O125="x","x",$N$2-'Indicator Date hidden'!O125)</f>
        <v>0</v>
      </c>
      <c r="O124" s="25">
        <f>IF('Indicator Date hidden'!P125="x","x",$O$2-'Indicator Date hidden'!P125)</f>
        <v>0</v>
      </c>
      <c r="P124" s="25">
        <f>IF('Indicator Date hidden'!Q125="x","x",$P$2-'Indicator Date hidden'!Q125)</f>
        <v>0</v>
      </c>
      <c r="Q124" s="25" t="str">
        <f>IF('Indicator Date hidden'!R125="x","x",$Q$2-'Indicator Date hidden'!R125)</f>
        <v>x</v>
      </c>
      <c r="R124" s="25">
        <f>IF('Indicator Date hidden'!S125="x","x",$R$2-'Indicator Date hidden'!S125)</f>
        <v>0</v>
      </c>
      <c r="S124" s="25">
        <f>IF('Indicator Date hidden'!T125="x","x",$S$2-'Indicator Date hidden'!T125)</f>
        <v>0</v>
      </c>
      <c r="T124" s="25">
        <f>IF('Indicator Date hidden'!U125="x","x",$T$2-'Indicator Date hidden'!U125)</f>
        <v>0</v>
      </c>
      <c r="U124" s="25" t="str">
        <f>IF('Indicator Date hidden'!V125="x","x",$U$2-'Indicator Date hidden'!V125)</f>
        <v>x</v>
      </c>
      <c r="V124" s="25">
        <f>IF('Indicator Date hidden'!W125="x","x",$V$2-'Indicator Date hidden'!W125)</f>
        <v>0</v>
      </c>
      <c r="W124" s="25" t="str">
        <f>IF('Indicator Date hidden'!X125="x","x",$W$2-'Indicator Date hidden'!X125)</f>
        <v>x</v>
      </c>
      <c r="X124" s="25">
        <f>IF('Indicator Date hidden'!Y125="x","x",$X$2-'Indicator Date hidden'!Y125)</f>
        <v>4</v>
      </c>
      <c r="Y124" s="25">
        <f>IF('Indicator Date hidden'!Z125="x","x",$Y$2-'Indicator Date hidden'!Z125)</f>
        <v>0</v>
      </c>
      <c r="Z124" s="25">
        <f>IF('Indicator Date hidden'!AA125="x","x",$Z$2-'Indicator Date hidden'!AA125)</f>
        <v>0</v>
      </c>
      <c r="AA124" s="25" t="str">
        <f>IF('Indicator Date hidden'!AB125="x","x",$AA$2-'Indicator Date hidden'!AB125)</f>
        <v>x</v>
      </c>
      <c r="AB124" s="25">
        <f>IF('Indicator Date hidden'!AC125="x","x",$AB$2-'Indicator Date hidden'!AC125)</f>
        <v>0</v>
      </c>
      <c r="AC124" s="25">
        <f>IF('Indicator Date hidden'!AD125="x","x",$AC$2-'Indicator Date hidden'!AD125)</f>
        <v>0</v>
      </c>
      <c r="AD124" s="25" t="str">
        <f>IF('Indicator Date hidden'!AE125="x","x",$AD$2-'Indicator Date hidden'!AE125)</f>
        <v>x</v>
      </c>
      <c r="AE124" s="25">
        <f>IF('Indicator Date hidden'!AF125="x","x",$AE$2-'Indicator Date hidden'!AF125)</f>
        <v>0</v>
      </c>
      <c r="AF124" s="25" t="str">
        <f>IF('Indicator Date hidden'!AG125="x","x",$AF$2-'Indicator Date hidden'!AG125)</f>
        <v>x</v>
      </c>
      <c r="AG124" s="25">
        <f>IF('Indicator Date hidden'!AH125="x","x",$AG$2-'Indicator Date hidden'!AH125)</f>
        <v>0</v>
      </c>
      <c r="AH124" s="25">
        <f>IF('Indicator Date hidden'!AI125="x","x",$AH$2-'Indicator Date hidden'!AI125)</f>
        <v>0</v>
      </c>
      <c r="AI124" s="25">
        <f>IF('Indicator Date hidden'!AJ125="x","x",$AI$2-'Indicator Date hidden'!AJ125)</f>
        <v>0</v>
      </c>
      <c r="AJ124" s="25" t="str">
        <f>IF('Indicator Date hidden'!AK125="x","x",$AJ$2-'Indicator Date hidden'!AK125)</f>
        <v>x</v>
      </c>
      <c r="AK124" s="25">
        <f>IF('Indicator Date hidden'!AL125="x","x",$AK$2-'Indicator Date hidden'!AL125)</f>
        <v>1</v>
      </c>
      <c r="AL124" s="25">
        <f>IF('Indicator Date hidden'!AM125="x","x",$AL$2-'Indicator Date hidden'!AM125)</f>
        <v>0</v>
      </c>
      <c r="AM124" s="25">
        <f>IF('Indicator Date hidden'!AN125="x","x",$AM$2-'Indicator Date hidden'!AN125)</f>
        <v>0</v>
      </c>
      <c r="AN124" s="25">
        <f>IF('Indicator Date hidden'!AO125="x","x",$AN$2-'Indicator Date hidden'!AO125)</f>
        <v>0</v>
      </c>
      <c r="AO124" s="25">
        <f>IF('Indicator Date hidden'!AP125="x","x",$AO$2-'Indicator Date hidden'!AP125)</f>
        <v>2</v>
      </c>
      <c r="AP124" s="25" t="str">
        <f>IF('Indicator Date hidden'!AQ125="x","x",$AP$2-'Indicator Date hidden'!AQ125)</f>
        <v>x</v>
      </c>
      <c r="AQ124" s="25">
        <f>IF('Indicator Date hidden'!AR125="x","x",$AQ$2-'Indicator Date hidden'!AR125)</f>
        <v>0</v>
      </c>
      <c r="AR124" s="25">
        <f>IF('Indicator Date hidden'!AS125="x","x",$AR$2-'Indicator Date hidden'!AS125)</f>
        <v>0</v>
      </c>
      <c r="AS124" s="25">
        <f>IF('Indicator Date hidden'!AT125="x","x",$AS$2-'Indicator Date hidden'!AT125)</f>
        <v>0</v>
      </c>
      <c r="AT124" s="25">
        <f>IF('Indicator Date hidden'!AU125="x","x",$AT$2-'Indicator Date hidden'!AU125)</f>
        <v>0</v>
      </c>
      <c r="AU124" s="25" t="str">
        <f>IF('Indicator Date hidden'!AV125="x","x",$AU$2-'Indicator Date hidden'!AV125)</f>
        <v>x</v>
      </c>
      <c r="AV124" s="25">
        <f>IF('Indicator Date hidden'!AW125="x","x",$AV$2-'Indicator Date hidden'!AW125)</f>
        <v>0</v>
      </c>
      <c r="AW124" s="25">
        <f>IF('Indicator Date hidden'!AX125="x","x",$AW$2-'Indicator Date hidden'!AX125)</f>
        <v>0</v>
      </c>
      <c r="AX124" s="25">
        <f>IF('Indicator Date hidden'!AY125="x","x",$AX$2-'Indicator Date hidden'!AY125)</f>
        <v>0</v>
      </c>
      <c r="AY124" s="25" t="str">
        <f>IF('Indicator Date hidden'!AZ125="x","x",$AY$2-'Indicator Date hidden'!AZ125)</f>
        <v>x</v>
      </c>
      <c r="AZ124" s="25">
        <f>IF('Indicator Date hidden'!BA125="x","x",$AZ$2-'Indicator Date hidden'!BA125)</f>
        <v>0</v>
      </c>
      <c r="BA124">
        <f t="shared" si="15"/>
        <v>7</v>
      </c>
      <c r="BB124" s="26">
        <f t="shared" si="16"/>
        <v>0.17073170731707318</v>
      </c>
      <c r="BC124">
        <f t="shared" si="17"/>
        <v>3</v>
      </c>
      <c r="BD124" s="26">
        <f t="shared" si="18"/>
        <v>0.69501496823292719</v>
      </c>
      <c r="BE124" s="28">
        <f t="shared" si="19"/>
        <v>0</v>
      </c>
    </row>
    <row r="125" spans="1:57" x14ac:dyDescent="0.35">
      <c r="A125" t="s">
        <v>9665</v>
      </c>
      <c r="B125" s="25">
        <f>IF('Indicator Date hidden'!C126="x","x",$B$2-'Indicator Date hidden'!C126)</f>
        <v>0</v>
      </c>
      <c r="C125" s="25">
        <f>IF('Indicator Date hidden'!D126="x","x",$C$2-'Indicator Date hidden'!D126)</f>
        <v>0</v>
      </c>
      <c r="D125" s="25">
        <f>IF('Indicator Date hidden'!E126="x","x",$D$2-'Indicator Date hidden'!E126)</f>
        <v>0</v>
      </c>
      <c r="E125" s="25">
        <f>IF('Indicator Date hidden'!F126="x","x",$E$2-'Indicator Date hidden'!F126)</f>
        <v>0</v>
      </c>
      <c r="F125" s="25">
        <f>IF('Indicator Date hidden'!G126="x","x",$F$2-'Indicator Date hidden'!G126)</f>
        <v>0</v>
      </c>
      <c r="G125" s="25">
        <f>IF('Indicator Date hidden'!H126="x","x",$G$2-'Indicator Date hidden'!H126)</f>
        <v>0</v>
      </c>
      <c r="H125" s="25">
        <f>IF('Indicator Date hidden'!I126="x","x",$H$2-'Indicator Date hidden'!I126)</f>
        <v>0</v>
      </c>
      <c r="I125" s="25">
        <f>IF('Indicator Date hidden'!J126="x","x",$I$2-'Indicator Date hidden'!J126)</f>
        <v>0</v>
      </c>
      <c r="J125" s="25">
        <f>IF('Indicator Date hidden'!K126="x","x",$J$2-'Indicator Date hidden'!K126)</f>
        <v>0</v>
      </c>
      <c r="K125" s="25">
        <f>IF('Indicator Date hidden'!L126="x","x",$K$2-'Indicator Date hidden'!L126)</f>
        <v>0</v>
      </c>
      <c r="L125" s="25">
        <f>IF('Indicator Date hidden'!M126="x","x",$L$2-'Indicator Date hidden'!M126)</f>
        <v>0</v>
      </c>
      <c r="M125" s="25">
        <f>IF('Indicator Date hidden'!N126="x","x",$M$2-'Indicator Date hidden'!N126)</f>
        <v>0</v>
      </c>
      <c r="N125" s="25">
        <f>IF('Indicator Date hidden'!O126="x","x",$N$2-'Indicator Date hidden'!O126)</f>
        <v>0</v>
      </c>
      <c r="O125" s="25">
        <f>IF('Indicator Date hidden'!P126="x","x",$O$2-'Indicator Date hidden'!P126)</f>
        <v>0</v>
      </c>
      <c r="P125" s="25">
        <f>IF('Indicator Date hidden'!Q126="x","x",$P$2-'Indicator Date hidden'!Q126)</f>
        <v>0</v>
      </c>
      <c r="Q125" s="25">
        <f>IF('Indicator Date hidden'!R126="x","x",$Q$2-'Indicator Date hidden'!R126)</f>
        <v>2</v>
      </c>
      <c r="R125" s="25">
        <f>IF('Indicator Date hidden'!S126="x","x",$R$2-'Indicator Date hidden'!S126)</f>
        <v>0</v>
      </c>
      <c r="S125" s="25">
        <f>IF('Indicator Date hidden'!T126="x","x",$S$2-'Indicator Date hidden'!T126)</f>
        <v>0</v>
      </c>
      <c r="T125" s="25">
        <f>IF('Indicator Date hidden'!U126="x","x",$T$2-'Indicator Date hidden'!U126)</f>
        <v>0</v>
      </c>
      <c r="U125" s="25">
        <f>IF('Indicator Date hidden'!V126="x","x",$U$2-'Indicator Date hidden'!V126)</f>
        <v>0</v>
      </c>
      <c r="V125" s="25">
        <f>IF('Indicator Date hidden'!W126="x","x",$V$2-'Indicator Date hidden'!W126)</f>
        <v>0</v>
      </c>
      <c r="W125" s="25">
        <f>IF('Indicator Date hidden'!X126="x","x",$W$2-'Indicator Date hidden'!X126)</f>
        <v>8</v>
      </c>
      <c r="X125" s="25">
        <f>IF('Indicator Date hidden'!Y126="x","x",$X$2-'Indicator Date hidden'!Y126)</f>
        <v>0</v>
      </c>
      <c r="Y125" s="25">
        <f>IF('Indicator Date hidden'!Z126="x","x",$Y$2-'Indicator Date hidden'!Z126)</f>
        <v>0</v>
      </c>
      <c r="Z125" s="25">
        <f>IF('Indicator Date hidden'!AA126="x","x",$Z$2-'Indicator Date hidden'!AA126)</f>
        <v>0</v>
      </c>
      <c r="AA125" s="25">
        <f>IF('Indicator Date hidden'!AB126="x","x",$AA$2-'Indicator Date hidden'!AB126)</f>
        <v>0</v>
      </c>
      <c r="AB125" s="25">
        <f>IF('Indicator Date hidden'!AC126="x","x",$AB$2-'Indicator Date hidden'!AC126)</f>
        <v>0</v>
      </c>
      <c r="AC125" s="25">
        <f>IF('Indicator Date hidden'!AD126="x","x",$AC$2-'Indicator Date hidden'!AD126)</f>
        <v>0</v>
      </c>
      <c r="AD125" s="25">
        <f>IF('Indicator Date hidden'!AE126="x","x",$AD$2-'Indicator Date hidden'!AE126)</f>
        <v>0</v>
      </c>
      <c r="AE125" s="25">
        <f>IF('Indicator Date hidden'!AF126="x","x",$AE$2-'Indicator Date hidden'!AF126)</f>
        <v>0</v>
      </c>
      <c r="AF125" s="25">
        <f>IF('Indicator Date hidden'!AG126="x","x",$AF$2-'Indicator Date hidden'!AG126)</f>
        <v>4</v>
      </c>
      <c r="AG125" s="25">
        <f>IF('Indicator Date hidden'!AH126="x","x",$AG$2-'Indicator Date hidden'!AH126)</f>
        <v>0</v>
      </c>
      <c r="AH125" s="25">
        <f>IF('Indicator Date hidden'!AI126="x","x",$AH$2-'Indicator Date hidden'!AI126)</f>
        <v>0</v>
      </c>
      <c r="AI125" s="25">
        <f>IF('Indicator Date hidden'!AJ126="x","x",$AI$2-'Indicator Date hidden'!AJ126)</f>
        <v>0</v>
      </c>
      <c r="AJ125" s="25" t="str">
        <f>IF('Indicator Date hidden'!AK126="x","x",$AJ$2-'Indicator Date hidden'!AK126)</f>
        <v>x</v>
      </c>
      <c r="AK125" s="25">
        <f>IF('Indicator Date hidden'!AL126="x","x",$AK$2-'Indicator Date hidden'!AL126)</f>
        <v>1</v>
      </c>
      <c r="AL125" s="25">
        <f>IF('Indicator Date hidden'!AM126="x","x",$AL$2-'Indicator Date hidden'!AM126)</f>
        <v>0</v>
      </c>
      <c r="AM125" s="25">
        <f>IF('Indicator Date hidden'!AN126="x","x",$AM$2-'Indicator Date hidden'!AN126)</f>
        <v>0</v>
      </c>
      <c r="AN125" s="25">
        <f>IF('Indicator Date hidden'!AO126="x","x",$AN$2-'Indicator Date hidden'!AO126)</f>
        <v>0</v>
      </c>
      <c r="AO125" s="25">
        <f>IF('Indicator Date hidden'!AP126="x","x",$AO$2-'Indicator Date hidden'!AP126)</f>
        <v>0</v>
      </c>
      <c r="AP125" s="25">
        <f>IF('Indicator Date hidden'!AQ126="x","x",$AP$2-'Indicator Date hidden'!AQ126)</f>
        <v>0</v>
      </c>
      <c r="AQ125" s="25">
        <f>IF('Indicator Date hidden'!AR126="x","x",$AQ$2-'Indicator Date hidden'!AR126)</f>
        <v>6</v>
      </c>
      <c r="AR125" s="25">
        <f>IF('Indicator Date hidden'!AS126="x","x",$AR$2-'Indicator Date hidden'!AS126)</f>
        <v>0</v>
      </c>
      <c r="AS125" s="25">
        <f>IF('Indicator Date hidden'!AT126="x","x",$AS$2-'Indicator Date hidden'!AT126)</f>
        <v>0</v>
      </c>
      <c r="AT125" s="25">
        <f>IF('Indicator Date hidden'!AU126="x","x",$AT$2-'Indicator Date hidden'!AU126)</f>
        <v>0</v>
      </c>
      <c r="AU125" s="25" t="str">
        <f>IF('Indicator Date hidden'!AV126="x","x",$AU$2-'Indicator Date hidden'!AV126)</f>
        <v>x</v>
      </c>
      <c r="AV125" s="25">
        <f>IF('Indicator Date hidden'!AW126="x","x",$AV$2-'Indicator Date hidden'!AW126)</f>
        <v>0</v>
      </c>
      <c r="AW125" s="25">
        <f>IF('Indicator Date hidden'!AX126="x","x",$AW$2-'Indicator Date hidden'!AX126)</f>
        <v>0</v>
      </c>
      <c r="AX125" s="25">
        <f>IF('Indicator Date hidden'!AY126="x","x",$AX$2-'Indicator Date hidden'!AY126)</f>
        <v>0</v>
      </c>
      <c r="AY125" s="25">
        <f>IF('Indicator Date hidden'!AZ126="x","x",$AY$2-'Indicator Date hidden'!AZ126)</f>
        <v>0</v>
      </c>
      <c r="AZ125" s="25">
        <f>IF('Indicator Date hidden'!BA126="x","x",$AZ$2-'Indicator Date hidden'!BA126)</f>
        <v>0</v>
      </c>
      <c r="BA125">
        <f t="shared" si="15"/>
        <v>21</v>
      </c>
      <c r="BB125" s="26">
        <f t="shared" si="16"/>
        <v>0.42857142857142855</v>
      </c>
      <c r="BC125">
        <f t="shared" si="17"/>
        <v>5</v>
      </c>
      <c r="BD125" s="26">
        <f t="shared" si="18"/>
        <v>1.5118578920369088</v>
      </c>
      <c r="BE125" s="28">
        <f t="shared" si="19"/>
        <v>0</v>
      </c>
    </row>
    <row r="126" spans="1:57" x14ac:dyDescent="0.35">
      <c r="A126" t="s">
        <v>9663</v>
      </c>
      <c r="B126" s="25">
        <f>IF('Indicator Date hidden'!C127="x","x",$B$2-'Indicator Date hidden'!C127)</f>
        <v>0</v>
      </c>
      <c r="C126" s="25">
        <f>IF('Indicator Date hidden'!D127="x","x",$C$2-'Indicator Date hidden'!D127)</f>
        <v>0</v>
      </c>
      <c r="D126" s="25">
        <f>IF('Indicator Date hidden'!E127="x","x",$D$2-'Indicator Date hidden'!E127)</f>
        <v>0</v>
      </c>
      <c r="E126" s="25">
        <f>IF('Indicator Date hidden'!F127="x","x",$E$2-'Indicator Date hidden'!F127)</f>
        <v>0</v>
      </c>
      <c r="F126" s="25">
        <f>IF('Indicator Date hidden'!G127="x","x",$F$2-'Indicator Date hidden'!G127)</f>
        <v>0</v>
      </c>
      <c r="G126" s="25">
        <f>IF('Indicator Date hidden'!H127="x","x",$G$2-'Indicator Date hidden'!H127)</f>
        <v>0</v>
      </c>
      <c r="H126" s="25">
        <f>IF('Indicator Date hidden'!I127="x","x",$H$2-'Indicator Date hidden'!I127)</f>
        <v>0</v>
      </c>
      <c r="I126" s="25">
        <f>IF('Indicator Date hidden'!J127="x","x",$I$2-'Indicator Date hidden'!J127)</f>
        <v>0</v>
      </c>
      <c r="J126" s="25">
        <f>IF('Indicator Date hidden'!K127="x","x",$J$2-'Indicator Date hidden'!K127)</f>
        <v>0</v>
      </c>
      <c r="K126" s="25">
        <f>IF('Indicator Date hidden'!L127="x","x",$K$2-'Indicator Date hidden'!L127)</f>
        <v>0</v>
      </c>
      <c r="L126" s="25">
        <f>IF('Indicator Date hidden'!M127="x","x",$L$2-'Indicator Date hidden'!M127)</f>
        <v>0</v>
      </c>
      <c r="M126" s="25">
        <f>IF('Indicator Date hidden'!N127="x","x",$M$2-'Indicator Date hidden'!N127)</f>
        <v>0</v>
      </c>
      <c r="N126" s="25">
        <f>IF('Indicator Date hidden'!O127="x","x",$N$2-'Indicator Date hidden'!O127)</f>
        <v>0</v>
      </c>
      <c r="O126" s="25">
        <f>IF('Indicator Date hidden'!P127="x","x",$O$2-'Indicator Date hidden'!P127)</f>
        <v>0</v>
      </c>
      <c r="P126" s="25">
        <f>IF('Indicator Date hidden'!Q127="x","x",$P$2-'Indicator Date hidden'!Q127)</f>
        <v>0</v>
      </c>
      <c r="Q126" s="25">
        <f>IF('Indicator Date hidden'!R127="x","x",$Q$2-'Indicator Date hidden'!R127)</f>
        <v>2</v>
      </c>
      <c r="R126" s="25">
        <f>IF('Indicator Date hidden'!S127="x","x",$R$2-'Indicator Date hidden'!S127)</f>
        <v>0</v>
      </c>
      <c r="S126" s="25">
        <f>IF('Indicator Date hidden'!T127="x","x",$S$2-'Indicator Date hidden'!T127)</f>
        <v>0</v>
      </c>
      <c r="T126" s="25">
        <f>IF('Indicator Date hidden'!U127="x","x",$T$2-'Indicator Date hidden'!U127)</f>
        <v>0</v>
      </c>
      <c r="U126" s="25">
        <f>IF('Indicator Date hidden'!V127="x","x",$U$2-'Indicator Date hidden'!V127)</f>
        <v>0</v>
      </c>
      <c r="V126" s="25">
        <f>IF('Indicator Date hidden'!W127="x","x",$V$2-'Indicator Date hidden'!W127)</f>
        <v>0</v>
      </c>
      <c r="W126" s="25">
        <f>IF('Indicator Date hidden'!X127="x","x",$W$2-'Indicator Date hidden'!X127)</f>
        <v>2</v>
      </c>
      <c r="X126" s="25">
        <f>IF('Indicator Date hidden'!Y127="x","x",$X$2-'Indicator Date hidden'!Y127)</f>
        <v>4</v>
      </c>
      <c r="Y126" s="25">
        <f>IF('Indicator Date hidden'!Z127="x","x",$Y$2-'Indicator Date hidden'!Z127)</f>
        <v>0</v>
      </c>
      <c r="Z126" s="25">
        <f>IF('Indicator Date hidden'!AA127="x","x",$Z$2-'Indicator Date hidden'!AA127)</f>
        <v>0</v>
      </c>
      <c r="AA126" s="25">
        <f>IF('Indicator Date hidden'!AB127="x","x",$AA$2-'Indicator Date hidden'!AB127)</f>
        <v>0</v>
      </c>
      <c r="AB126" s="25">
        <f>IF('Indicator Date hidden'!AC127="x","x",$AB$2-'Indicator Date hidden'!AC127)</f>
        <v>0</v>
      </c>
      <c r="AC126" s="25">
        <f>IF('Indicator Date hidden'!AD127="x","x",$AC$2-'Indicator Date hidden'!AD127)</f>
        <v>0</v>
      </c>
      <c r="AD126" s="25">
        <f>IF('Indicator Date hidden'!AE127="x","x",$AD$2-'Indicator Date hidden'!AE127)</f>
        <v>0</v>
      </c>
      <c r="AE126" s="25">
        <f>IF('Indicator Date hidden'!AF127="x","x",$AE$2-'Indicator Date hidden'!AF127)</f>
        <v>0</v>
      </c>
      <c r="AF126" s="25">
        <f>IF('Indicator Date hidden'!AG127="x","x",$AF$2-'Indicator Date hidden'!AG127)</f>
        <v>2</v>
      </c>
      <c r="AG126" s="25">
        <f>IF('Indicator Date hidden'!AH127="x","x",$AG$2-'Indicator Date hidden'!AH127)</f>
        <v>0</v>
      </c>
      <c r="AH126" s="25">
        <f>IF('Indicator Date hidden'!AI127="x","x",$AH$2-'Indicator Date hidden'!AI127)</f>
        <v>0</v>
      </c>
      <c r="AI126" s="25">
        <f>IF('Indicator Date hidden'!AJ127="x","x",$AI$2-'Indicator Date hidden'!AJ127)</f>
        <v>0</v>
      </c>
      <c r="AJ126" s="25">
        <f>IF('Indicator Date hidden'!AK127="x","x",$AJ$2-'Indicator Date hidden'!AK127)</f>
        <v>1</v>
      </c>
      <c r="AK126" s="25">
        <f>IF('Indicator Date hidden'!AL127="x","x",$AK$2-'Indicator Date hidden'!AL127)</f>
        <v>0</v>
      </c>
      <c r="AL126" s="25">
        <f>IF('Indicator Date hidden'!AM127="x","x",$AL$2-'Indicator Date hidden'!AM127)</f>
        <v>0</v>
      </c>
      <c r="AM126" s="25">
        <f>IF('Indicator Date hidden'!AN127="x","x",$AM$2-'Indicator Date hidden'!AN127)</f>
        <v>0</v>
      </c>
      <c r="AN126" s="25">
        <f>IF('Indicator Date hidden'!AO127="x","x",$AN$2-'Indicator Date hidden'!AO127)</f>
        <v>0</v>
      </c>
      <c r="AO126" s="25">
        <f>IF('Indicator Date hidden'!AP127="x","x",$AO$2-'Indicator Date hidden'!AP127)</f>
        <v>0</v>
      </c>
      <c r="AP126" s="25">
        <f>IF('Indicator Date hidden'!AQ127="x","x",$AP$2-'Indicator Date hidden'!AQ127)</f>
        <v>0</v>
      </c>
      <c r="AQ126" s="25">
        <f>IF('Indicator Date hidden'!AR127="x","x",$AQ$2-'Indicator Date hidden'!AR127)</f>
        <v>0</v>
      </c>
      <c r="AR126" s="25">
        <f>IF('Indicator Date hidden'!AS127="x","x",$AR$2-'Indicator Date hidden'!AS127)</f>
        <v>0</v>
      </c>
      <c r="AS126" s="25">
        <f>IF('Indicator Date hidden'!AT127="x","x",$AS$2-'Indicator Date hidden'!AT127)</f>
        <v>0</v>
      </c>
      <c r="AT126" s="25">
        <f>IF('Indicator Date hidden'!AU127="x","x",$AT$2-'Indicator Date hidden'!AU127)</f>
        <v>0</v>
      </c>
      <c r="AU126" s="25">
        <f>IF('Indicator Date hidden'!AV127="x","x",$AU$2-'Indicator Date hidden'!AV127)</f>
        <v>2</v>
      </c>
      <c r="AV126" s="25">
        <f>IF('Indicator Date hidden'!AW127="x","x",$AV$2-'Indicator Date hidden'!AW127)</f>
        <v>0</v>
      </c>
      <c r="AW126" s="25">
        <f>IF('Indicator Date hidden'!AX127="x","x",$AW$2-'Indicator Date hidden'!AX127)</f>
        <v>0</v>
      </c>
      <c r="AX126" s="25">
        <f>IF('Indicator Date hidden'!AY127="x","x",$AX$2-'Indicator Date hidden'!AY127)</f>
        <v>0</v>
      </c>
      <c r="AY126" s="25">
        <f>IF('Indicator Date hidden'!AZ127="x","x",$AY$2-'Indicator Date hidden'!AZ127)</f>
        <v>0</v>
      </c>
      <c r="AZ126" s="25">
        <f>IF('Indicator Date hidden'!BA127="x","x",$AZ$2-'Indicator Date hidden'!BA127)</f>
        <v>0</v>
      </c>
      <c r="BA126">
        <f t="shared" si="15"/>
        <v>13</v>
      </c>
      <c r="BB126" s="26">
        <f t="shared" si="16"/>
        <v>0.25490196078431371</v>
      </c>
      <c r="BC126">
        <f t="shared" si="17"/>
        <v>6</v>
      </c>
      <c r="BD126" s="26">
        <f t="shared" si="18"/>
        <v>0.7629441748370086</v>
      </c>
      <c r="BE126" s="28">
        <f t="shared" si="19"/>
        <v>0</v>
      </c>
    </row>
    <row r="127" spans="1:57" x14ac:dyDescent="0.35">
      <c r="A127" t="s">
        <v>9664</v>
      </c>
      <c r="B127" s="25">
        <f>IF('Indicator Date hidden'!C128="x","x",$B$2-'Indicator Date hidden'!C128)</f>
        <v>0</v>
      </c>
      <c r="C127" s="25">
        <f>IF('Indicator Date hidden'!D128="x","x",$C$2-'Indicator Date hidden'!D128)</f>
        <v>0</v>
      </c>
      <c r="D127" s="25">
        <f>IF('Indicator Date hidden'!E128="x","x",$D$2-'Indicator Date hidden'!E128)</f>
        <v>0</v>
      </c>
      <c r="E127" s="25">
        <f>IF('Indicator Date hidden'!F128="x","x",$E$2-'Indicator Date hidden'!F128)</f>
        <v>0</v>
      </c>
      <c r="F127" s="25">
        <f>IF('Indicator Date hidden'!G128="x","x",$F$2-'Indicator Date hidden'!G128)</f>
        <v>0</v>
      </c>
      <c r="G127" s="25">
        <f>IF('Indicator Date hidden'!H128="x","x",$G$2-'Indicator Date hidden'!H128)</f>
        <v>0</v>
      </c>
      <c r="H127" s="25">
        <f>IF('Indicator Date hidden'!I128="x","x",$H$2-'Indicator Date hidden'!I128)</f>
        <v>0</v>
      </c>
      <c r="I127" s="25">
        <f>IF('Indicator Date hidden'!J128="x","x",$I$2-'Indicator Date hidden'!J128)</f>
        <v>0</v>
      </c>
      <c r="J127" s="25">
        <f>IF('Indicator Date hidden'!K128="x","x",$J$2-'Indicator Date hidden'!K128)</f>
        <v>0</v>
      </c>
      <c r="K127" s="25">
        <f>IF('Indicator Date hidden'!L128="x","x",$K$2-'Indicator Date hidden'!L128)</f>
        <v>0</v>
      </c>
      <c r="L127" s="25">
        <f>IF('Indicator Date hidden'!M128="x","x",$L$2-'Indicator Date hidden'!M128)</f>
        <v>0</v>
      </c>
      <c r="M127" s="25">
        <f>IF('Indicator Date hidden'!N128="x","x",$M$2-'Indicator Date hidden'!N128)</f>
        <v>0</v>
      </c>
      <c r="N127" s="25">
        <f>IF('Indicator Date hidden'!O128="x","x",$N$2-'Indicator Date hidden'!O128)</f>
        <v>0</v>
      </c>
      <c r="O127" s="25">
        <f>IF('Indicator Date hidden'!P128="x","x",$O$2-'Indicator Date hidden'!P128)</f>
        <v>0</v>
      </c>
      <c r="P127" s="25">
        <f>IF('Indicator Date hidden'!Q128="x","x",$P$2-'Indicator Date hidden'!Q128)</f>
        <v>0</v>
      </c>
      <c r="Q127" s="25">
        <f>IF('Indicator Date hidden'!R128="x","x",$Q$2-'Indicator Date hidden'!R128)</f>
        <v>1</v>
      </c>
      <c r="R127" s="25">
        <f>IF('Indicator Date hidden'!S128="x","x",$R$2-'Indicator Date hidden'!S128)</f>
        <v>0</v>
      </c>
      <c r="S127" s="25">
        <f>IF('Indicator Date hidden'!T128="x","x",$S$2-'Indicator Date hidden'!T128)</f>
        <v>0</v>
      </c>
      <c r="T127" s="25">
        <f>IF('Indicator Date hidden'!U128="x","x",$T$2-'Indicator Date hidden'!U128)</f>
        <v>0</v>
      </c>
      <c r="U127" s="25">
        <f>IF('Indicator Date hidden'!V128="x","x",$U$2-'Indicator Date hidden'!V128)</f>
        <v>0</v>
      </c>
      <c r="V127" s="25">
        <f>IF('Indicator Date hidden'!W128="x","x",$V$2-'Indicator Date hidden'!W128)</f>
        <v>0</v>
      </c>
      <c r="W127" s="25">
        <f>IF('Indicator Date hidden'!X128="x","x",$W$2-'Indicator Date hidden'!X128)</f>
        <v>0</v>
      </c>
      <c r="X127" s="25">
        <f>IF('Indicator Date hidden'!Y128="x","x",$X$2-'Indicator Date hidden'!Y128)</f>
        <v>4</v>
      </c>
      <c r="Y127" s="25">
        <f>IF('Indicator Date hidden'!Z128="x","x",$Y$2-'Indicator Date hidden'!Z128)</f>
        <v>0</v>
      </c>
      <c r="Z127" s="25">
        <f>IF('Indicator Date hidden'!AA128="x","x",$Z$2-'Indicator Date hidden'!AA128)</f>
        <v>0</v>
      </c>
      <c r="AA127" s="25">
        <f>IF('Indicator Date hidden'!AB128="x","x",$AA$2-'Indicator Date hidden'!AB128)</f>
        <v>0</v>
      </c>
      <c r="AB127" s="25">
        <f>IF('Indicator Date hidden'!AC128="x","x",$AB$2-'Indicator Date hidden'!AC128)</f>
        <v>0</v>
      </c>
      <c r="AC127" s="25">
        <f>IF('Indicator Date hidden'!AD128="x","x",$AC$2-'Indicator Date hidden'!AD128)</f>
        <v>0</v>
      </c>
      <c r="AD127" s="25">
        <f>IF('Indicator Date hidden'!AE128="x","x",$AD$2-'Indicator Date hidden'!AE128)</f>
        <v>0</v>
      </c>
      <c r="AE127" s="25" t="str">
        <f>IF('Indicator Date hidden'!AF128="x","x",$AE$2-'Indicator Date hidden'!AF128)</f>
        <v>x</v>
      </c>
      <c r="AF127" s="25">
        <f>IF('Indicator Date hidden'!AG128="x","x",$AF$2-'Indicator Date hidden'!AG128)</f>
        <v>3</v>
      </c>
      <c r="AG127" s="25">
        <f>IF('Indicator Date hidden'!AH128="x","x",$AG$2-'Indicator Date hidden'!AH128)</f>
        <v>0</v>
      </c>
      <c r="AH127" s="25">
        <f>IF('Indicator Date hidden'!AI128="x","x",$AH$2-'Indicator Date hidden'!AI128)</f>
        <v>0</v>
      </c>
      <c r="AI127" s="25">
        <f>IF('Indicator Date hidden'!AJ128="x","x",$AI$2-'Indicator Date hidden'!AJ128)</f>
        <v>0</v>
      </c>
      <c r="AJ127" s="25">
        <f>IF('Indicator Date hidden'!AK128="x","x",$AJ$2-'Indicator Date hidden'!AK128)</f>
        <v>0</v>
      </c>
      <c r="AK127" s="25">
        <f>IF('Indicator Date hidden'!AL128="x","x",$AK$2-'Indicator Date hidden'!AL128)</f>
        <v>1</v>
      </c>
      <c r="AL127" s="25">
        <f>IF('Indicator Date hidden'!AM128="x","x",$AL$2-'Indicator Date hidden'!AM128)</f>
        <v>0</v>
      </c>
      <c r="AM127" s="25">
        <f>IF('Indicator Date hidden'!AN128="x","x",$AM$2-'Indicator Date hidden'!AN128)</f>
        <v>0</v>
      </c>
      <c r="AN127" s="25">
        <f>IF('Indicator Date hidden'!AO128="x","x",$AN$2-'Indicator Date hidden'!AO128)</f>
        <v>0</v>
      </c>
      <c r="AO127" s="25">
        <f>IF('Indicator Date hidden'!AP128="x","x",$AO$2-'Indicator Date hidden'!AP128)</f>
        <v>1</v>
      </c>
      <c r="AP127" s="25">
        <f>IF('Indicator Date hidden'!AQ128="x","x",$AP$2-'Indicator Date hidden'!AQ128)</f>
        <v>1</v>
      </c>
      <c r="AQ127" s="25">
        <f>IF('Indicator Date hidden'!AR128="x","x",$AQ$2-'Indicator Date hidden'!AR128)</f>
        <v>0</v>
      </c>
      <c r="AR127" s="25">
        <f>IF('Indicator Date hidden'!AS128="x","x",$AR$2-'Indicator Date hidden'!AS128)</f>
        <v>0</v>
      </c>
      <c r="AS127" s="25">
        <f>IF('Indicator Date hidden'!AT128="x","x",$AS$2-'Indicator Date hidden'!AT128)</f>
        <v>0</v>
      </c>
      <c r="AT127" s="25">
        <f>IF('Indicator Date hidden'!AU128="x","x",$AT$2-'Indicator Date hidden'!AU128)</f>
        <v>0</v>
      </c>
      <c r="AU127" s="25">
        <f>IF('Indicator Date hidden'!AV128="x","x",$AU$2-'Indicator Date hidden'!AV128)</f>
        <v>6</v>
      </c>
      <c r="AV127" s="25">
        <f>IF('Indicator Date hidden'!AW128="x","x",$AV$2-'Indicator Date hidden'!AW128)</f>
        <v>0</v>
      </c>
      <c r="AW127" s="25">
        <f>IF('Indicator Date hidden'!AX128="x","x",$AW$2-'Indicator Date hidden'!AX128)</f>
        <v>0</v>
      </c>
      <c r="AX127" s="25">
        <f>IF('Indicator Date hidden'!AY128="x","x",$AX$2-'Indicator Date hidden'!AY128)</f>
        <v>0</v>
      </c>
      <c r="AY127" s="25">
        <f>IF('Indicator Date hidden'!AZ128="x","x",$AY$2-'Indicator Date hidden'!AZ128)</f>
        <v>0</v>
      </c>
      <c r="AZ127" s="25">
        <f>IF('Indicator Date hidden'!BA128="x","x",$AZ$2-'Indicator Date hidden'!BA128)</f>
        <v>0</v>
      </c>
      <c r="BA127">
        <f t="shared" si="15"/>
        <v>17</v>
      </c>
      <c r="BB127" s="26">
        <f t="shared" si="16"/>
        <v>0.34</v>
      </c>
      <c r="BC127">
        <f t="shared" si="17"/>
        <v>7</v>
      </c>
      <c r="BD127" s="26">
        <f t="shared" si="18"/>
        <v>1.0883014288330233</v>
      </c>
      <c r="BE127" s="28">
        <f t="shared" si="19"/>
        <v>0</v>
      </c>
    </row>
    <row r="128" spans="1:57" x14ac:dyDescent="0.35">
      <c r="A128" t="s">
        <v>9671</v>
      </c>
      <c r="B128" s="25">
        <f>IF('Indicator Date hidden'!C129="x","x",$B$2-'Indicator Date hidden'!C129)</f>
        <v>0</v>
      </c>
      <c r="C128" s="25">
        <f>IF('Indicator Date hidden'!D129="x","x",$C$2-'Indicator Date hidden'!D129)</f>
        <v>0</v>
      </c>
      <c r="D128" s="25">
        <f>IF('Indicator Date hidden'!E129="x","x",$D$2-'Indicator Date hidden'!E129)</f>
        <v>0</v>
      </c>
      <c r="E128" s="25">
        <f>IF('Indicator Date hidden'!F129="x","x",$E$2-'Indicator Date hidden'!F129)</f>
        <v>0</v>
      </c>
      <c r="F128" s="25">
        <f>IF('Indicator Date hidden'!G129="x","x",$F$2-'Indicator Date hidden'!G129)</f>
        <v>0</v>
      </c>
      <c r="G128" s="25">
        <f>IF('Indicator Date hidden'!H129="x","x",$G$2-'Indicator Date hidden'!H129)</f>
        <v>0</v>
      </c>
      <c r="H128" s="25">
        <f>IF('Indicator Date hidden'!I129="x","x",$H$2-'Indicator Date hidden'!I129)</f>
        <v>0</v>
      </c>
      <c r="I128" s="25">
        <f>IF('Indicator Date hidden'!J129="x","x",$I$2-'Indicator Date hidden'!J129)</f>
        <v>0</v>
      </c>
      <c r="J128" s="25">
        <f>IF('Indicator Date hidden'!K129="x","x",$J$2-'Indicator Date hidden'!K129)</f>
        <v>0</v>
      </c>
      <c r="K128" s="25">
        <f>IF('Indicator Date hidden'!L129="x","x",$K$2-'Indicator Date hidden'!L129)</f>
        <v>0</v>
      </c>
      <c r="L128" s="25">
        <f>IF('Indicator Date hidden'!M129="x","x",$L$2-'Indicator Date hidden'!M129)</f>
        <v>0</v>
      </c>
      <c r="M128" s="25">
        <f>IF('Indicator Date hidden'!N129="x","x",$M$2-'Indicator Date hidden'!N129)</f>
        <v>0</v>
      </c>
      <c r="N128" s="25">
        <f>IF('Indicator Date hidden'!O129="x","x",$N$2-'Indicator Date hidden'!O129)</f>
        <v>0</v>
      </c>
      <c r="O128" s="25">
        <f>IF('Indicator Date hidden'!P129="x","x",$O$2-'Indicator Date hidden'!P129)</f>
        <v>0</v>
      </c>
      <c r="P128" s="25">
        <f>IF('Indicator Date hidden'!Q129="x","x",$P$2-'Indicator Date hidden'!Q129)</f>
        <v>0</v>
      </c>
      <c r="Q128" s="25" t="str">
        <f>IF('Indicator Date hidden'!R129="x","x",$Q$2-'Indicator Date hidden'!R129)</f>
        <v>x</v>
      </c>
      <c r="R128" s="25">
        <f>IF('Indicator Date hidden'!S129="x","x",$R$2-'Indicator Date hidden'!S129)</f>
        <v>0</v>
      </c>
      <c r="S128" s="25">
        <f>IF('Indicator Date hidden'!T129="x","x",$S$2-'Indicator Date hidden'!T129)</f>
        <v>0</v>
      </c>
      <c r="T128" s="25">
        <f>IF('Indicator Date hidden'!U129="x","x",$T$2-'Indicator Date hidden'!U129)</f>
        <v>0</v>
      </c>
      <c r="U128" s="25" t="str">
        <f>IF('Indicator Date hidden'!V129="x","x",$U$2-'Indicator Date hidden'!V129)</f>
        <v>x</v>
      </c>
      <c r="V128" s="25">
        <f>IF('Indicator Date hidden'!W129="x","x",$V$2-'Indicator Date hidden'!W129)</f>
        <v>0</v>
      </c>
      <c r="W128" s="25" t="str">
        <f>IF('Indicator Date hidden'!X129="x","x",$W$2-'Indicator Date hidden'!X129)</f>
        <v>x</v>
      </c>
      <c r="X128" s="25">
        <f>IF('Indicator Date hidden'!Y129="x","x",$X$2-'Indicator Date hidden'!Y129)</f>
        <v>2</v>
      </c>
      <c r="Y128" s="25">
        <f>IF('Indicator Date hidden'!Z129="x","x",$Y$2-'Indicator Date hidden'!Z129)</f>
        <v>0</v>
      </c>
      <c r="Z128" s="25">
        <f>IF('Indicator Date hidden'!AA129="x","x",$Z$2-'Indicator Date hidden'!AA129)</f>
        <v>0</v>
      </c>
      <c r="AA128" s="25">
        <f>IF('Indicator Date hidden'!AB129="x","x",$AA$2-'Indicator Date hidden'!AB129)</f>
        <v>0</v>
      </c>
      <c r="AB128" s="25">
        <f>IF('Indicator Date hidden'!AC129="x","x",$AB$2-'Indicator Date hidden'!AC129)</f>
        <v>0</v>
      </c>
      <c r="AC128" s="25">
        <f>IF('Indicator Date hidden'!AD129="x","x",$AC$2-'Indicator Date hidden'!AD129)</f>
        <v>0</v>
      </c>
      <c r="AD128" s="25" t="str">
        <f>IF('Indicator Date hidden'!AE129="x","x",$AD$2-'Indicator Date hidden'!AE129)</f>
        <v>x</v>
      </c>
      <c r="AE128" s="25">
        <f>IF('Indicator Date hidden'!AF129="x","x",$AE$2-'Indicator Date hidden'!AF129)</f>
        <v>0</v>
      </c>
      <c r="AF128" s="25">
        <f>IF('Indicator Date hidden'!AG129="x","x",$AF$2-'Indicator Date hidden'!AG129)</f>
        <v>1</v>
      </c>
      <c r="AG128" s="25">
        <f>IF('Indicator Date hidden'!AH129="x","x",$AG$2-'Indicator Date hidden'!AH129)</f>
        <v>0</v>
      </c>
      <c r="AH128" s="25">
        <f>IF('Indicator Date hidden'!AI129="x","x",$AH$2-'Indicator Date hidden'!AI129)</f>
        <v>0</v>
      </c>
      <c r="AI128" s="25">
        <f>IF('Indicator Date hidden'!AJ129="x","x",$AI$2-'Indicator Date hidden'!AJ129)</f>
        <v>0</v>
      </c>
      <c r="AJ128" s="25" t="str">
        <f>IF('Indicator Date hidden'!AK129="x","x",$AJ$2-'Indicator Date hidden'!AK129)</f>
        <v>x</v>
      </c>
      <c r="AK128" s="25">
        <f>IF('Indicator Date hidden'!AL129="x","x",$AK$2-'Indicator Date hidden'!AL129)</f>
        <v>1</v>
      </c>
      <c r="AL128" s="25">
        <f>IF('Indicator Date hidden'!AM129="x","x",$AL$2-'Indicator Date hidden'!AM129)</f>
        <v>0</v>
      </c>
      <c r="AM128" s="25">
        <f>IF('Indicator Date hidden'!AN129="x","x",$AM$2-'Indicator Date hidden'!AN129)</f>
        <v>0</v>
      </c>
      <c r="AN128" s="25">
        <f>IF('Indicator Date hidden'!AO129="x","x",$AN$2-'Indicator Date hidden'!AO129)</f>
        <v>0</v>
      </c>
      <c r="AO128" s="25">
        <f>IF('Indicator Date hidden'!AP129="x","x",$AO$2-'Indicator Date hidden'!AP129)</f>
        <v>0</v>
      </c>
      <c r="AP128" s="25">
        <f>IF('Indicator Date hidden'!AQ129="x","x",$AP$2-'Indicator Date hidden'!AQ129)</f>
        <v>0</v>
      </c>
      <c r="AQ128" s="25">
        <f>IF('Indicator Date hidden'!AR129="x","x",$AQ$2-'Indicator Date hidden'!AR129)</f>
        <v>0</v>
      </c>
      <c r="AR128" s="25">
        <f>IF('Indicator Date hidden'!AS129="x","x",$AR$2-'Indicator Date hidden'!AS129)</f>
        <v>0</v>
      </c>
      <c r="AS128" s="25">
        <f>IF('Indicator Date hidden'!AT129="x","x",$AS$2-'Indicator Date hidden'!AT129)</f>
        <v>0</v>
      </c>
      <c r="AT128" s="25">
        <f>IF('Indicator Date hidden'!AU129="x","x",$AT$2-'Indicator Date hidden'!AU129)</f>
        <v>0</v>
      </c>
      <c r="AU128" s="25" t="str">
        <f>IF('Indicator Date hidden'!AV129="x","x",$AU$2-'Indicator Date hidden'!AV129)</f>
        <v>x</v>
      </c>
      <c r="AV128" s="25">
        <f>IF('Indicator Date hidden'!AW129="x","x",$AV$2-'Indicator Date hidden'!AW129)</f>
        <v>0</v>
      </c>
      <c r="AW128" s="25">
        <f>IF('Indicator Date hidden'!AX129="x","x",$AW$2-'Indicator Date hidden'!AX129)</f>
        <v>0</v>
      </c>
      <c r="AX128" s="25">
        <f>IF('Indicator Date hidden'!AY129="x","x",$AX$2-'Indicator Date hidden'!AY129)</f>
        <v>0</v>
      </c>
      <c r="AY128" s="25">
        <f>IF('Indicator Date hidden'!AZ129="x","x",$AY$2-'Indicator Date hidden'!AZ129)</f>
        <v>0</v>
      </c>
      <c r="AZ128" s="25">
        <f>IF('Indicator Date hidden'!BA129="x","x",$AZ$2-'Indicator Date hidden'!BA129)</f>
        <v>0</v>
      </c>
      <c r="BA128">
        <f t="shared" si="15"/>
        <v>4</v>
      </c>
      <c r="BB128" s="26">
        <f t="shared" si="16"/>
        <v>8.8888888888888892E-2</v>
      </c>
      <c r="BC128">
        <f t="shared" si="17"/>
        <v>3</v>
      </c>
      <c r="BD128" s="26">
        <f t="shared" si="18"/>
        <v>0.35416394334464951</v>
      </c>
      <c r="BE128" s="28">
        <f t="shared" si="19"/>
        <v>0</v>
      </c>
    </row>
    <row r="129" spans="1:57" x14ac:dyDescent="0.35">
      <c r="A129" t="s">
        <v>9679</v>
      </c>
      <c r="B129" s="25">
        <f>IF('Indicator Date hidden'!C130="x","x",$B$2-'Indicator Date hidden'!C130)</f>
        <v>0</v>
      </c>
      <c r="C129" s="25">
        <f>IF('Indicator Date hidden'!D130="x","x",$C$2-'Indicator Date hidden'!D130)</f>
        <v>0</v>
      </c>
      <c r="D129" s="25">
        <f>IF('Indicator Date hidden'!E130="x","x",$D$2-'Indicator Date hidden'!E130)</f>
        <v>0</v>
      </c>
      <c r="E129" s="25">
        <f>IF('Indicator Date hidden'!F130="x","x",$E$2-'Indicator Date hidden'!F130)</f>
        <v>0</v>
      </c>
      <c r="F129" s="25">
        <f>IF('Indicator Date hidden'!G130="x","x",$F$2-'Indicator Date hidden'!G130)</f>
        <v>0</v>
      </c>
      <c r="G129" s="25">
        <f>IF('Indicator Date hidden'!H130="x","x",$G$2-'Indicator Date hidden'!H130)</f>
        <v>0</v>
      </c>
      <c r="H129" s="25">
        <f>IF('Indicator Date hidden'!I130="x","x",$H$2-'Indicator Date hidden'!I130)</f>
        <v>0</v>
      </c>
      <c r="I129" s="25">
        <f>IF('Indicator Date hidden'!J130="x","x",$I$2-'Indicator Date hidden'!J130)</f>
        <v>0</v>
      </c>
      <c r="J129" s="25">
        <f>IF('Indicator Date hidden'!K130="x","x",$J$2-'Indicator Date hidden'!K130)</f>
        <v>0</v>
      </c>
      <c r="K129" s="25">
        <f>IF('Indicator Date hidden'!L130="x","x",$K$2-'Indicator Date hidden'!L130)</f>
        <v>0</v>
      </c>
      <c r="L129" s="25">
        <f>IF('Indicator Date hidden'!M130="x","x",$L$2-'Indicator Date hidden'!M130)</f>
        <v>0</v>
      </c>
      <c r="M129" s="25">
        <f>IF('Indicator Date hidden'!N130="x","x",$M$2-'Indicator Date hidden'!N130)</f>
        <v>0</v>
      </c>
      <c r="N129" s="25">
        <f>IF('Indicator Date hidden'!O130="x","x",$N$2-'Indicator Date hidden'!O130)</f>
        <v>0</v>
      </c>
      <c r="O129" s="25">
        <f>IF('Indicator Date hidden'!P130="x","x",$O$2-'Indicator Date hidden'!P130)</f>
        <v>0</v>
      </c>
      <c r="P129" s="25">
        <f>IF('Indicator Date hidden'!Q130="x","x",$P$2-'Indicator Date hidden'!Q130)</f>
        <v>0</v>
      </c>
      <c r="Q129" s="25" t="str">
        <f>IF('Indicator Date hidden'!R130="x","x",$Q$2-'Indicator Date hidden'!R130)</f>
        <v>x</v>
      </c>
      <c r="R129" s="25">
        <f>IF('Indicator Date hidden'!S130="x","x",$R$2-'Indicator Date hidden'!S130)</f>
        <v>0</v>
      </c>
      <c r="S129" s="25">
        <f>IF('Indicator Date hidden'!T130="x","x",$S$2-'Indicator Date hidden'!T130)</f>
        <v>0</v>
      </c>
      <c r="T129" s="25">
        <f>IF('Indicator Date hidden'!U130="x","x",$T$2-'Indicator Date hidden'!U130)</f>
        <v>0</v>
      </c>
      <c r="U129" s="25" t="str">
        <f>IF('Indicator Date hidden'!V130="x","x",$U$2-'Indicator Date hidden'!V130)</f>
        <v>x</v>
      </c>
      <c r="V129" s="25">
        <f>IF('Indicator Date hidden'!W130="x","x",$V$2-'Indicator Date hidden'!W130)</f>
        <v>0</v>
      </c>
      <c r="W129" s="25">
        <f>IF('Indicator Date hidden'!X130="x","x",$W$2-'Indicator Date hidden'!X130)</f>
        <v>5</v>
      </c>
      <c r="X129" s="25">
        <f>IF('Indicator Date hidden'!Y130="x","x",$X$2-'Indicator Date hidden'!Y130)</f>
        <v>2</v>
      </c>
      <c r="Y129" s="25">
        <f>IF('Indicator Date hidden'!Z130="x","x",$Y$2-'Indicator Date hidden'!Z130)</f>
        <v>0</v>
      </c>
      <c r="Z129" s="25">
        <f>IF('Indicator Date hidden'!AA130="x","x",$Z$2-'Indicator Date hidden'!AA130)</f>
        <v>0</v>
      </c>
      <c r="AA129" s="25">
        <f>IF('Indicator Date hidden'!AB130="x","x",$AA$2-'Indicator Date hidden'!AB130)</f>
        <v>0</v>
      </c>
      <c r="AB129" s="25">
        <f>IF('Indicator Date hidden'!AC130="x","x",$AB$2-'Indicator Date hidden'!AC130)</f>
        <v>0</v>
      </c>
      <c r="AC129" s="25">
        <f>IF('Indicator Date hidden'!AD130="x","x",$AC$2-'Indicator Date hidden'!AD130)</f>
        <v>0</v>
      </c>
      <c r="AD129" s="25" t="str">
        <f>IF('Indicator Date hidden'!AE130="x","x",$AD$2-'Indicator Date hidden'!AE130)</f>
        <v>x</v>
      </c>
      <c r="AE129" s="25">
        <f>IF('Indicator Date hidden'!AF130="x","x",$AE$2-'Indicator Date hidden'!AF130)</f>
        <v>0</v>
      </c>
      <c r="AF129" s="25" t="str">
        <f>IF('Indicator Date hidden'!AG130="x","x",$AF$2-'Indicator Date hidden'!AG130)</f>
        <v>x</v>
      </c>
      <c r="AG129" s="25">
        <f>IF('Indicator Date hidden'!AH130="x","x",$AG$2-'Indicator Date hidden'!AH130)</f>
        <v>0</v>
      </c>
      <c r="AH129" s="25">
        <f>IF('Indicator Date hidden'!AI130="x","x",$AH$2-'Indicator Date hidden'!AI130)</f>
        <v>0</v>
      </c>
      <c r="AI129" s="25">
        <f>IF('Indicator Date hidden'!AJ130="x","x",$AI$2-'Indicator Date hidden'!AJ130)</f>
        <v>0</v>
      </c>
      <c r="AJ129" s="25" t="str">
        <f>IF('Indicator Date hidden'!AK130="x","x",$AJ$2-'Indicator Date hidden'!AK130)</f>
        <v>x</v>
      </c>
      <c r="AK129" s="25">
        <f>IF('Indicator Date hidden'!AL130="x","x",$AK$2-'Indicator Date hidden'!AL130)</f>
        <v>1</v>
      </c>
      <c r="AL129" s="25">
        <f>IF('Indicator Date hidden'!AM130="x","x",$AL$2-'Indicator Date hidden'!AM130)</f>
        <v>0</v>
      </c>
      <c r="AM129" s="25">
        <f>IF('Indicator Date hidden'!AN130="x","x",$AM$2-'Indicator Date hidden'!AN130)</f>
        <v>0</v>
      </c>
      <c r="AN129" s="25">
        <f>IF('Indicator Date hidden'!AO130="x","x",$AN$2-'Indicator Date hidden'!AO130)</f>
        <v>0</v>
      </c>
      <c r="AO129" s="25">
        <f>IF('Indicator Date hidden'!AP130="x","x",$AO$2-'Indicator Date hidden'!AP130)</f>
        <v>0</v>
      </c>
      <c r="AP129" s="25">
        <f>IF('Indicator Date hidden'!AQ130="x","x",$AP$2-'Indicator Date hidden'!AQ130)</f>
        <v>0</v>
      </c>
      <c r="AQ129" s="25" t="str">
        <f>IF('Indicator Date hidden'!AR130="x","x",$AQ$2-'Indicator Date hidden'!AR130)</f>
        <v>x</v>
      </c>
      <c r="AR129" s="25">
        <f>IF('Indicator Date hidden'!AS130="x","x",$AR$2-'Indicator Date hidden'!AS130)</f>
        <v>0</v>
      </c>
      <c r="AS129" s="25">
        <f>IF('Indicator Date hidden'!AT130="x","x",$AS$2-'Indicator Date hidden'!AT130)</f>
        <v>0</v>
      </c>
      <c r="AT129" s="25">
        <f>IF('Indicator Date hidden'!AU130="x","x",$AT$2-'Indicator Date hidden'!AU130)</f>
        <v>0</v>
      </c>
      <c r="AU129" s="25">
        <f>IF('Indicator Date hidden'!AV130="x","x",$AU$2-'Indicator Date hidden'!AV130)</f>
        <v>0</v>
      </c>
      <c r="AV129" s="25">
        <f>IF('Indicator Date hidden'!AW130="x","x",$AV$2-'Indicator Date hidden'!AW130)</f>
        <v>0</v>
      </c>
      <c r="AW129" s="25">
        <f>IF('Indicator Date hidden'!AX130="x","x",$AW$2-'Indicator Date hidden'!AX130)</f>
        <v>0</v>
      </c>
      <c r="AX129" s="25">
        <f>IF('Indicator Date hidden'!AY130="x","x",$AX$2-'Indicator Date hidden'!AY130)</f>
        <v>0</v>
      </c>
      <c r="AY129" s="25">
        <f>IF('Indicator Date hidden'!AZ130="x","x",$AY$2-'Indicator Date hidden'!AZ130)</f>
        <v>0</v>
      </c>
      <c r="AZ129" s="25">
        <f>IF('Indicator Date hidden'!BA130="x","x",$AZ$2-'Indicator Date hidden'!BA130)</f>
        <v>0</v>
      </c>
      <c r="BA129">
        <f t="shared" si="15"/>
        <v>8</v>
      </c>
      <c r="BB129" s="26">
        <f t="shared" si="16"/>
        <v>0.17777777777777778</v>
      </c>
      <c r="BC129">
        <f t="shared" si="17"/>
        <v>3</v>
      </c>
      <c r="BD129" s="26">
        <f t="shared" si="18"/>
        <v>0.7969076034240492</v>
      </c>
      <c r="BE129" s="28">
        <f t="shared" si="19"/>
        <v>0</v>
      </c>
    </row>
    <row r="130" spans="1:57" x14ac:dyDescent="0.35">
      <c r="A130" t="s">
        <v>9680</v>
      </c>
      <c r="B130" s="25">
        <f>IF('Indicator Date hidden'!C131="x","x",$B$2-'Indicator Date hidden'!C131)</f>
        <v>0</v>
      </c>
      <c r="C130" s="25">
        <f>IF('Indicator Date hidden'!D131="x","x",$C$2-'Indicator Date hidden'!D131)</f>
        <v>0</v>
      </c>
      <c r="D130" s="25">
        <f>IF('Indicator Date hidden'!E131="x","x",$D$2-'Indicator Date hidden'!E131)</f>
        <v>0</v>
      </c>
      <c r="E130" s="25">
        <f>IF('Indicator Date hidden'!F131="x","x",$E$2-'Indicator Date hidden'!F131)</f>
        <v>0</v>
      </c>
      <c r="F130" s="25">
        <f>IF('Indicator Date hidden'!G131="x","x",$F$2-'Indicator Date hidden'!G131)</f>
        <v>0</v>
      </c>
      <c r="G130" s="25">
        <f>IF('Indicator Date hidden'!H131="x","x",$G$2-'Indicator Date hidden'!H131)</f>
        <v>0</v>
      </c>
      <c r="H130" s="25">
        <f>IF('Indicator Date hidden'!I131="x","x",$H$2-'Indicator Date hidden'!I131)</f>
        <v>0</v>
      </c>
      <c r="I130" s="25">
        <f>IF('Indicator Date hidden'!J131="x","x",$I$2-'Indicator Date hidden'!J131)</f>
        <v>0</v>
      </c>
      <c r="J130" s="25">
        <f>IF('Indicator Date hidden'!K131="x","x",$J$2-'Indicator Date hidden'!K131)</f>
        <v>0</v>
      </c>
      <c r="K130" s="25">
        <f>IF('Indicator Date hidden'!L131="x","x",$K$2-'Indicator Date hidden'!L131)</f>
        <v>0</v>
      </c>
      <c r="L130" s="25">
        <f>IF('Indicator Date hidden'!M131="x","x",$L$2-'Indicator Date hidden'!M131)</f>
        <v>0</v>
      </c>
      <c r="M130" s="25">
        <f>IF('Indicator Date hidden'!N131="x","x",$M$2-'Indicator Date hidden'!N131)</f>
        <v>0</v>
      </c>
      <c r="N130" s="25">
        <f>IF('Indicator Date hidden'!O131="x","x",$N$2-'Indicator Date hidden'!O131)</f>
        <v>0</v>
      </c>
      <c r="O130" s="25">
        <f>IF('Indicator Date hidden'!P131="x","x",$O$2-'Indicator Date hidden'!P131)</f>
        <v>0</v>
      </c>
      <c r="P130" s="25">
        <f>IF('Indicator Date hidden'!Q131="x","x",$P$2-'Indicator Date hidden'!Q131)</f>
        <v>0</v>
      </c>
      <c r="Q130" s="25">
        <f>IF('Indicator Date hidden'!R131="x","x",$Q$2-'Indicator Date hidden'!R131)</f>
        <v>1</v>
      </c>
      <c r="R130" s="25">
        <f>IF('Indicator Date hidden'!S131="x","x",$R$2-'Indicator Date hidden'!S131)</f>
        <v>0</v>
      </c>
      <c r="S130" s="25">
        <f>IF('Indicator Date hidden'!T131="x","x",$S$2-'Indicator Date hidden'!T131)</f>
        <v>0</v>
      </c>
      <c r="T130" s="25">
        <f>IF('Indicator Date hidden'!U131="x","x",$T$2-'Indicator Date hidden'!U131)</f>
        <v>0</v>
      </c>
      <c r="U130" s="25">
        <f>IF('Indicator Date hidden'!V131="x","x",$U$2-'Indicator Date hidden'!V131)</f>
        <v>0</v>
      </c>
      <c r="V130" s="25">
        <f>IF('Indicator Date hidden'!W131="x","x",$V$2-'Indicator Date hidden'!W131)</f>
        <v>0</v>
      </c>
      <c r="W130" s="25">
        <f>IF('Indicator Date hidden'!X131="x","x",$W$2-'Indicator Date hidden'!X131)</f>
        <v>2</v>
      </c>
      <c r="X130" s="25">
        <f>IF('Indicator Date hidden'!Y131="x","x",$X$2-'Indicator Date hidden'!Y131)</f>
        <v>4</v>
      </c>
      <c r="Y130" s="25">
        <f>IF('Indicator Date hidden'!Z131="x","x",$Y$2-'Indicator Date hidden'!Z131)</f>
        <v>0</v>
      </c>
      <c r="Z130" s="25">
        <f>IF('Indicator Date hidden'!AA131="x","x",$Z$2-'Indicator Date hidden'!AA131)</f>
        <v>0</v>
      </c>
      <c r="AA130" s="25">
        <f>IF('Indicator Date hidden'!AB131="x","x",$AA$2-'Indicator Date hidden'!AB131)</f>
        <v>0</v>
      </c>
      <c r="AB130" s="25">
        <f>IF('Indicator Date hidden'!AC131="x","x",$AB$2-'Indicator Date hidden'!AC131)</f>
        <v>0</v>
      </c>
      <c r="AC130" s="25">
        <f>IF('Indicator Date hidden'!AD131="x","x",$AC$2-'Indicator Date hidden'!AD131)</f>
        <v>0</v>
      </c>
      <c r="AD130" s="25">
        <f>IF('Indicator Date hidden'!AE131="x","x",$AD$2-'Indicator Date hidden'!AE131)</f>
        <v>0</v>
      </c>
      <c r="AE130" s="25">
        <f>IF('Indicator Date hidden'!AF131="x","x",$AE$2-'Indicator Date hidden'!AF131)</f>
        <v>0</v>
      </c>
      <c r="AF130" s="25">
        <f>IF('Indicator Date hidden'!AG131="x","x",$AF$2-'Indicator Date hidden'!AG131)</f>
        <v>3</v>
      </c>
      <c r="AG130" s="25">
        <f>IF('Indicator Date hidden'!AH131="x","x",$AG$2-'Indicator Date hidden'!AH131)</f>
        <v>0</v>
      </c>
      <c r="AH130" s="25">
        <f>IF('Indicator Date hidden'!AI131="x","x",$AH$2-'Indicator Date hidden'!AI131)</f>
        <v>0</v>
      </c>
      <c r="AI130" s="25">
        <f>IF('Indicator Date hidden'!AJ131="x","x",$AI$2-'Indicator Date hidden'!AJ131)</f>
        <v>0</v>
      </c>
      <c r="AJ130" s="25">
        <f>IF('Indicator Date hidden'!AK131="x","x",$AJ$2-'Indicator Date hidden'!AK131)</f>
        <v>1</v>
      </c>
      <c r="AK130" s="25">
        <f>IF('Indicator Date hidden'!AL131="x","x",$AK$2-'Indicator Date hidden'!AL131)</f>
        <v>1</v>
      </c>
      <c r="AL130" s="25">
        <f>IF('Indicator Date hidden'!AM131="x","x",$AL$2-'Indicator Date hidden'!AM131)</f>
        <v>0</v>
      </c>
      <c r="AM130" s="25">
        <f>IF('Indicator Date hidden'!AN131="x","x",$AM$2-'Indicator Date hidden'!AN131)</f>
        <v>0</v>
      </c>
      <c r="AN130" s="25">
        <f>IF('Indicator Date hidden'!AO131="x","x",$AN$2-'Indicator Date hidden'!AO131)</f>
        <v>0</v>
      </c>
      <c r="AO130" s="25">
        <f>IF('Indicator Date hidden'!AP131="x","x",$AO$2-'Indicator Date hidden'!AP131)</f>
        <v>0</v>
      </c>
      <c r="AP130" s="25">
        <f>IF('Indicator Date hidden'!AQ131="x","x",$AP$2-'Indicator Date hidden'!AQ131)</f>
        <v>0</v>
      </c>
      <c r="AQ130" s="25">
        <f>IF('Indicator Date hidden'!AR131="x","x",$AQ$2-'Indicator Date hidden'!AR131)</f>
        <v>0</v>
      </c>
      <c r="AR130" s="25">
        <f>IF('Indicator Date hidden'!AS131="x","x",$AR$2-'Indicator Date hidden'!AS131)</f>
        <v>0</v>
      </c>
      <c r="AS130" s="25">
        <f>IF('Indicator Date hidden'!AT131="x","x",$AS$2-'Indicator Date hidden'!AT131)</f>
        <v>0</v>
      </c>
      <c r="AT130" s="25">
        <f>IF('Indicator Date hidden'!AU131="x","x",$AT$2-'Indicator Date hidden'!AU131)</f>
        <v>0</v>
      </c>
      <c r="AU130" s="25">
        <f>IF('Indicator Date hidden'!AV131="x","x",$AU$2-'Indicator Date hidden'!AV131)</f>
        <v>2</v>
      </c>
      <c r="AV130" s="25">
        <f>IF('Indicator Date hidden'!AW131="x","x",$AV$2-'Indicator Date hidden'!AW131)</f>
        <v>0</v>
      </c>
      <c r="AW130" s="25">
        <f>IF('Indicator Date hidden'!AX131="x","x",$AW$2-'Indicator Date hidden'!AX131)</f>
        <v>0</v>
      </c>
      <c r="AX130" s="25">
        <f>IF('Indicator Date hidden'!AY131="x","x",$AX$2-'Indicator Date hidden'!AY131)</f>
        <v>0</v>
      </c>
      <c r="AY130" s="25">
        <f>IF('Indicator Date hidden'!AZ131="x","x",$AY$2-'Indicator Date hidden'!AZ131)</f>
        <v>0</v>
      </c>
      <c r="AZ130" s="25">
        <f>IF('Indicator Date hidden'!BA131="x","x",$AZ$2-'Indicator Date hidden'!BA131)</f>
        <v>0</v>
      </c>
      <c r="BA130">
        <f t="shared" si="15"/>
        <v>14</v>
      </c>
      <c r="BB130" s="26">
        <f t="shared" si="16"/>
        <v>0.27450980392156865</v>
      </c>
      <c r="BC130">
        <f t="shared" si="17"/>
        <v>7</v>
      </c>
      <c r="BD130" s="26">
        <f t="shared" si="18"/>
        <v>0.79405712671829753</v>
      </c>
      <c r="BE130" s="28">
        <f t="shared" si="19"/>
        <v>0</v>
      </c>
    </row>
    <row r="131" spans="1:57" x14ac:dyDescent="0.35">
      <c r="A131" t="s">
        <v>9685</v>
      </c>
      <c r="B131" s="25">
        <f>IF('Indicator Date hidden'!C132="x","x",$B$2-'Indicator Date hidden'!C132)</f>
        <v>0</v>
      </c>
      <c r="C131" s="25">
        <f>IF('Indicator Date hidden'!D132="x","x",$C$2-'Indicator Date hidden'!D132)</f>
        <v>0</v>
      </c>
      <c r="D131" s="25">
        <f>IF('Indicator Date hidden'!E132="x","x",$D$2-'Indicator Date hidden'!E132)</f>
        <v>0</v>
      </c>
      <c r="E131" s="25">
        <f>IF('Indicator Date hidden'!F132="x","x",$E$2-'Indicator Date hidden'!F132)</f>
        <v>0</v>
      </c>
      <c r="F131" s="25">
        <f>IF('Indicator Date hidden'!G132="x","x",$F$2-'Indicator Date hidden'!G132)</f>
        <v>0</v>
      </c>
      <c r="G131" s="25">
        <f>IF('Indicator Date hidden'!H132="x","x",$G$2-'Indicator Date hidden'!H132)</f>
        <v>0</v>
      </c>
      <c r="H131" s="25">
        <f>IF('Indicator Date hidden'!I132="x","x",$H$2-'Indicator Date hidden'!I132)</f>
        <v>0</v>
      </c>
      <c r="I131" s="25">
        <f>IF('Indicator Date hidden'!J132="x","x",$I$2-'Indicator Date hidden'!J132)</f>
        <v>0</v>
      </c>
      <c r="J131" s="25">
        <f>IF('Indicator Date hidden'!K132="x","x",$J$2-'Indicator Date hidden'!K132)</f>
        <v>0</v>
      </c>
      <c r="K131" s="25">
        <f>IF('Indicator Date hidden'!L132="x","x",$K$2-'Indicator Date hidden'!L132)</f>
        <v>0</v>
      </c>
      <c r="L131" s="25">
        <f>IF('Indicator Date hidden'!M132="x","x",$L$2-'Indicator Date hidden'!M132)</f>
        <v>0</v>
      </c>
      <c r="M131" s="25">
        <f>IF('Indicator Date hidden'!N132="x","x",$M$2-'Indicator Date hidden'!N132)</f>
        <v>0</v>
      </c>
      <c r="N131" s="25">
        <f>IF('Indicator Date hidden'!O132="x","x",$N$2-'Indicator Date hidden'!O132)</f>
        <v>0</v>
      </c>
      <c r="O131" s="25">
        <f>IF('Indicator Date hidden'!P132="x","x",$O$2-'Indicator Date hidden'!P132)</f>
        <v>0</v>
      </c>
      <c r="P131" s="25">
        <f>IF('Indicator Date hidden'!Q132="x","x",$P$2-'Indicator Date hidden'!Q132)</f>
        <v>0</v>
      </c>
      <c r="Q131" s="25" t="str">
        <f>IF('Indicator Date hidden'!R132="x","x",$Q$2-'Indicator Date hidden'!R132)</f>
        <v>x</v>
      </c>
      <c r="R131" s="25">
        <f>IF('Indicator Date hidden'!S132="x","x",$R$2-'Indicator Date hidden'!S132)</f>
        <v>0</v>
      </c>
      <c r="S131" s="25">
        <f>IF('Indicator Date hidden'!T132="x","x",$S$2-'Indicator Date hidden'!T132)</f>
        <v>0</v>
      </c>
      <c r="T131" s="25">
        <f>IF('Indicator Date hidden'!U132="x","x",$T$2-'Indicator Date hidden'!U132)</f>
        <v>0</v>
      </c>
      <c r="U131" s="25">
        <f>IF('Indicator Date hidden'!V132="x","x",$U$2-'Indicator Date hidden'!V132)</f>
        <v>0</v>
      </c>
      <c r="V131" s="25">
        <f>IF('Indicator Date hidden'!W132="x","x",$V$2-'Indicator Date hidden'!W132)</f>
        <v>0</v>
      </c>
      <c r="W131" s="25">
        <f>IF('Indicator Date hidden'!X132="x","x",$W$2-'Indicator Date hidden'!X132)</f>
        <v>4</v>
      </c>
      <c r="X131" s="25">
        <f>IF('Indicator Date hidden'!Y132="x","x",$X$2-'Indicator Date hidden'!Y132)</f>
        <v>4</v>
      </c>
      <c r="Y131" s="25">
        <f>IF('Indicator Date hidden'!Z132="x","x",$Y$2-'Indicator Date hidden'!Z132)</f>
        <v>0</v>
      </c>
      <c r="Z131" s="25">
        <f>IF('Indicator Date hidden'!AA132="x","x",$Z$2-'Indicator Date hidden'!AA132)</f>
        <v>0</v>
      </c>
      <c r="AA131" s="25">
        <f>IF('Indicator Date hidden'!AB132="x","x",$AA$2-'Indicator Date hidden'!AB132)</f>
        <v>4</v>
      </c>
      <c r="AB131" s="25">
        <f>IF('Indicator Date hidden'!AC132="x","x",$AB$2-'Indicator Date hidden'!AC132)</f>
        <v>0</v>
      </c>
      <c r="AC131" s="25">
        <f>IF('Indicator Date hidden'!AD132="x","x",$AC$2-'Indicator Date hidden'!AD132)</f>
        <v>0</v>
      </c>
      <c r="AD131" s="25" t="str">
        <f>IF('Indicator Date hidden'!AE132="x","x",$AD$2-'Indicator Date hidden'!AE132)</f>
        <v>x</v>
      </c>
      <c r="AE131" s="25" t="str">
        <f>IF('Indicator Date hidden'!AF132="x","x",$AE$2-'Indicator Date hidden'!AF132)</f>
        <v>x</v>
      </c>
      <c r="AF131" s="25" t="str">
        <f>IF('Indicator Date hidden'!AG132="x","x",$AF$2-'Indicator Date hidden'!AG132)</f>
        <v>x</v>
      </c>
      <c r="AG131" s="25">
        <f>IF('Indicator Date hidden'!AH132="x","x",$AG$2-'Indicator Date hidden'!AH132)</f>
        <v>0</v>
      </c>
      <c r="AH131" s="25">
        <f>IF('Indicator Date hidden'!AI132="x","x",$AH$2-'Indicator Date hidden'!AI132)</f>
        <v>0</v>
      </c>
      <c r="AI131" s="25">
        <f>IF('Indicator Date hidden'!AJ132="x","x",$AI$2-'Indicator Date hidden'!AJ132)</f>
        <v>0</v>
      </c>
      <c r="AJ131" s="25" t="str">
        <f>IF('Indicator Date hidden'!AK132="x","x",$AJ$2-'Indicator Date hidden'!AK132)</f>
        <v>x</v>
      </c>
      <c r="AK131" s="25">
        <f>IF('Indicator Date hidden'!AL132="x","x",$AK$2-'Indicator Date hidden'!AL132)</f>
        <v>1</v>
      </c>
      <c r="AL131" s="25">
        <f>IF('Indicator Date hidden'!AM132="x","x",$AL$2-'Indicator Date hidden'!AM132)</f>
        <v>0</v>
      </c>
      <c r="AM131" s="25">
        <f>IF('Indicator Date hidden'!AN132="x","x",$AM$2-'Indicator Date hidden'!AN132)</f>
        <v>0</v>
      </c>
      <c r="AN131" s="25">
        <f>IF('Indicator Date hidden'!AO132="x","x",$AN$2-'Indicator Date hidden'!AO132)</f>
        <v>0</v>
      </c>
      <c r="AO131" s="25" t="str">
        <f>IF('Indicator Date hidden'!AP132="x","x",$AO$2-'Indicator Date hidden'!AP132)</f>
        <v>x</v>
      </c>
      <c r="AP131" s="25" t="str">
        <f>IF('Indicator Date hidden'!AQ132="x","x",$AP$2-'Indicator Date hidden'!AQ132)</f>
        <v>x</v>
      </c>
      <c r="AQ131" s="25">
        <f>IF('Indicator Date hidden'!AR132="x","x",$AQ$2-'Indicator Date hidden'!AR132)</f>
        <v>4</v>
      </c>
      <c r="AR131" s="25">
        <f>IF('Indicator Date hidden'!AS132="x","x",$AR$2-'Indicator Date hidden'!AS132)</f>
        <v>0</v>
      </c>
      <c r="AS131" s="25" t="str">
        <f>IF('Indicator Date hidden'!AT132="x","x",$AS$2-'Indicator Date hidden'!AT132)</f>
        <v>x</v>
      </c>
      <c r="AT131" s="25">
        <f>IF('Indicator Date hidden'!AU132="x","x",$AT$2-'Indicator Date hidden'!AU132)</f>
        <v>0</v>
      </c>
      <c r="AU131" s="25">
        <f>IF('Indicator Date hidden'!AV132="x","x",$AU$2-'Indicator Date hidden'!AV132)</f>
        <v>1</v>
      </c>
      <c r="AV131" s="25" t="str">
        <f>IF('Indicator Date hidden'!AW132="x","x",$AV$2-'Indicator Date hidden'!AW132)</f>
        <v>x</v>
      </c>
      <c r="AW131" s="25">
        <f>IF('Indicator Date hidden'!AX132="x","x",$AW$2-'Indicator Date hidden'!AX132)</f>
        <v>0</v>
      </c>
      <c r="AX131" s="25">
        <f>IF('Indicator Date hidden'!AY132="x","x",$AX$2-'Indicator Date hidden'!AY132)</f>
        <v>0</v>
      </c>
      <c r="AY131" s="25">
        <f>IF('Indicator Date hidden'!AZ132="x","x",$AY$2-'Indicator Date hidden'!AZ132)</f>
        <v>0</v>
      </c>
      <c r="AZ131" s="25">
        <f>IF('Indicator Date hidden'!BA132="x","x",$AZ$2-'Indicator Date hidden'!BA132)</f>
        <v>4</v>
      </c>
      <c r="BA131">
        <f t="shared" ref="BA131:BA162" si="20">SUM(B131:AZ131)</f>
        <v>22</v>
      </c>
      <c r="BB131" s="26">
        <f t="shared" ref="BB131:BB162" si="21">BA131/COUNT(B131:AZ131)</f>
        <v>0.52380952380952384</v>
      </c>
      <c r="BC131">
        <f t="shared" ref="BC131:BC162" si="22">COUNTIF(B131:AZ131,"&gt;0")</f>
        <v>7</v>
      </c>
      <c r="BD131" s="26">
        <f t="shared" ref="BD131:BD162" si="23">_xlfn.STDEV.P(B131:AZ131)</f>
        <v>1.2953781436890899</v>
      </c>
      <c r="BE131" s="28">
        <f t="shared" ref="BE131:BE162" si="24">MEDIAN(B131:AZ131)</f>
        <v>0</v>
      </c>
    </row>
    <row r="132" spans="1:57" x14ac:dyDescent="0.35">
      <c r="A132" t="s">
        <v>9695</v>
      </c>
      <c r="B132" s="25">
        <f>IF('Indicator Date hidden'!C133="x","x",$B$2-'Indicator Date hidden'!C133)</f>
        <v>0</v>
      </c>
      <c r="C132" s="25">
        <f>IF('Indicator Date hidden'!D133="x","x",$C$2-'Indicator Date hidden'!D133)</f>
        <v>0</v>
      </c>
      <c r="D132" s="25">
        <f>IF('Indicator Date hidden'!E133="x","x",$D$2-'Indicator Date hidden'!E133)</f>
        <v>0</v>
      </c>
      <c r="E132" s="25">
        <f>IF('Indicator Date hidden'!F133="x","x",$E$2-'Indicator Date hidden'!F133)</f>
        <v>0</v>
      </c>
      <c r="F132" s="25">
        <f>IF('Indicator Date hidden'!G133="x","x",$F$2-'Indicator Date hidden'!G133)</f>
        <v>0</v>
      </c>
      <c r="G132" s="25">
        <f>IF('Indicator Date hidden'!H133="x","x",$G$2-'Indicator Date hidden'!H133)</f>
        <v>0</v>
      </c>
      <c r="H132" s="25">
        <f>IF('Indicator Date hidden'!I133="x","x",$H$2-'Indicator Date hidden'!I133)</f>
        <v>0</v>
      </c>
      <c r="I132" s="25">
        <f>IF('Indicator Date hidden'!J133="x","x",$I$2-'Indicator Date hidden'!J133)</f>
        <v>0</v>
      </c>
      <c r="J132" s="25">
        <f>IF('Indicator Date hidden'!K133="x","x",$J$2-'Indicator Date hidden'!K133)</f>
        <v>0</v>
      </c>
      <c r="K132" s="25">
        <f>IF('Indicator Date hidden'!L133="x","x",$K$2-'Indicator Date hidden'!L133)</f>
        <v>2</v>
      </c>
      <c r="L132" s="25">
        <f>IF('Indicator Date hidden'!M133="x","x",$L$2-'Indicator Date hidden'!M133)</f>
        <v>0</v>
      </c>
      <c r="M132" s="25">
        <f>IF('Indicator Date hidden'!N133="x","x",$M$2-'Indicator Date hidden'!N133)</f>
        <v>0</v>
      </c>
      <c r="N132" s="25">
        <f>IF('Indicator Date hidden'!O133="x","x",$N$2-'Indicator Date hidden'!O133)</f>
        <v>0</v>
      </c>
      <c r="O132" s="25">
        <f>IF('Indicator Date hidden'!P133="x","x",$O$2-'Indicator Date hidden'!P133)</f>
        <v>0</v>
      </c>
      <c r="P132" s="25">
        <f>IF('Indicator Date hidden'!Q133="x","x",$P$2-'Indicator Date hidden'!Q133)</f>
        <v>0</v>
      </c>
      <c r="Q132" s="25">
        <f>IF('Indicator Date hidden'!R133="x","x",$Q$2-'Indicator Date hidden'!R133)</f>
        <v>4</v>
      </c>
      <c r="R132" s="25">
        <f>IF('Indicator Date hidden'!S133="x","x",$R$2-'Indicator Date hidden'!S133)</f>
        <v>0</v>
      </c>
      <c r="S132" s="25">
        <f>IF('Indicator Date hidden'!T133="x","x",$S$2-'Indicator Date hidden'!T133)</f>
        <v>0</v>
      </c>
      <c r="T132" s="25">
        <f>IF('Indicator Date hidden'!U133="x","x",$T$2-'Indicator Date hidden'!U133)</f>
        <v>0</v>
      </c>
      <c r="U132" s="25">
        <f>IF('Indicator Date hidden'!V133="x","x",$U$2-'Indicator Date hidden'!V133)</f>
        <v>0</v>
      </c>
      <c r="V132" s="25">
        <f>IF('Indicator Date hidden'!W133="x","x",$V$2-'Indicator Date hidden'!W133)</f>
        <v>0</v>
      </c>
      <c r="W132" s="25">
        <f>IF('Indicator Date hidden'!X133="x","x",$W$2-'Indicator Date hidden'!X133)</f>
        <v>0</v>
      </c>
      <c r="X132" s="25">
        <f>IF('Indicator Date hidden'!Y133="x","x",$X$2-'Indicator Date hidden'!Y133)</f>
        <v>2</v>
      </c>
      <c r="Y132" s="25">
        <f>IF('Indicator Date hidden'!Z133="x","x",$Y$2-'Indicator Date hidden'!Z133)</f>
        <v>2</v>
      </c>
      <c r="Z132" s="25">
        <f>IF('Indicator Date hidden'!AA133="x","x",$Z$2-'Indicator Date hidden'!AA133)</f>
        <v>0</v>
      </c>
      <c r="AA132" s="25" t="str">
        <f>IF('Indicator Date hidden'!AB133="x","x",$AA$2-'Indicator Date hidden'!AB133)</f>
        <v>x</v>
      </c>
      <c r="AB132" s="25" t="str">
        <f>IF('Indicator Date hidden'!AC133="x","x",$AB$2-'Indicator Date hidden'!AC133)</f>
        <v>x</v>
      </c>
      <c r="AC132" s="25">
        <f>IF('Indicator Date hidden'!AD133="x","x",$AC$2-'Indicator Date hidden'!AD133)</f>
        <v>0</v>
      </c>
      <c r="AD132" s="25" t="str">
        <f>IF('Indicator Date hidden'!AE133="x","x",$AD$2-'Indicator Date hidden'!AE133)</f>
        <v>x</v>
      </c>
      <c r="AE132" s="25" t="str">
        <f>IF('Indicator Date hidden'!AF133="x","x",$AE$2-'Indicator Date hidden'!AF133)</f>
        <v>x</v>
      </c>
      <c r="AF132" s="25">
        <f>IF('Indicator Date hidden'!AG133="x","x",$AF$2-'Indicator Date hidden'!AG133)</f>
        <v>4</v>
      </c>
      <c r="AG132" s="25">
        <f>IF('Indicator Date hidden'!AH133="x","x",$AG$2-'Indicator Date hidden'!AH133)</f>
        <v>0</v>
      </c>
      <c r="AH132" s="25">
        <f>IF('Indicator Date hidden'!AI133="x","x",$AH$2-'Indicator Date hidden'!AI133)</f>
        <v>0</v>
      </c>
      <c r="AI132" s="25">
        <f>IF('Indicator Date hidden'!AJ133="x","x",$AI$2-'Indicator Date hidden'!AJ133)</f>
        <v>0</v>
      </c>
      <c r="AJ132" s="25">
        <f>IF('Indicator Date hidden'!AK133="x","x",$AJ$2-'Indicator Date hidden'!AK133)</f>
        <v>1</v>
      </c>
      <c r="AK132" s="25">
        <f>IF('Indicator Date hidden'!AL133="x","x",$AK$2-'Indicator Date hidden'!AL133)</f>
        <v>1</v>
      </c>
      <c r="AL132" s="25">
        <f>IF('Indicator Date hidden'!AM133="x","x",$AL$2-'Indicator Date hidden'!AM133)</f>
        <v>0</v>
      </c>
      <c r="AM132" s="25">
        <f>IF('Indicator Date hidden'!AN133="x","x",$AM$2-'Indicator Date hidden'!AN133)</f>
        <v>0</v>
      </c>
      <c r="AN132" s="25">
        <f>IF('Indicator Date hidden'!AO133="x","x",$AN$2-'Indicator Date hidden'!AO133)</f>
        <v>0</v>
      </c>
      <c r="AO132" s="25" t="str">
        <f>IF('Indicator Date hidden'!AP133="x","x",$AO$2-'Indicator Date hidden'!AP133)</f>
        <v>x</v>
      </c>
      <c r="AP132" s="25" t="str">
        <f>IF('Indicator Date hidden'!AQ133="x","x",$AP$2-'Indicator Date hidden'!AQ133)</f>
        <v>x</v>
      </c>
      <c r="AQ132" s="25">
        <f>IF('Indicator Date hidden'!AR133="x","x",$AQ$2-'Indicator Date hidden'!AR133)</f>
        <v>0</v>
      </c>
      <c r="AR132" s="25">
        <f>IF('Indicator Date hidden'!AS133="x","x",$AR$2-'Indicator Date hidden'!AS133)</f>
        <v>0</v>
      </c>
      <c r="AS132" s="25" t="str">
        <f>IF('Indicator Date hidden'!AT133="x","x",$AS$2-'Indicator Date hidden'!AT133)</f>
        <v>x</v>
      </c>
      <c r="AT132" s="25">
        <f>IF('Indicator Date hidden'!AU133="x","x",$AT$2-'Indicator Date hidden'!AU133)</f>
        <v>0</v>
      </c>
      <c r="AU132" s="25">
        <f>IF('Indicator Date hidden'!AV133="x","x",$AU$2-'Indicator Date hidden'!AV133)</f>
        <v>0</v>
      </c>
      <c r="AV132" s="25">
        <f>IF('Indicator Date hidden'!AW133="x","x",$AV$2-'Indicator Date hidden'!AW133)</f>
        <v>0</v>
      </c>
      <c r="AW132" s="25">
        <f>IF('Indicator Date hidden'!AX133="x","x",$AW$2-'Indicator Date hidden'!AX133)</f>
        <v>0</v>
      </c>
      <c r="AX132" s="25">
        <f>IF('Indicator Date hidden'!AY133="x","x",$AX$2-'Indicator Date hidden'!AY133)</f>
        <v>0</v>
      </c>
      <c r="AY132" s="25">
        <f>IF('Indicator Date hidden'!AZ133="x","x",$AY$2-'Indicator Date hidden'!AZ133)</f>
        <v>0</v>
      </c>
      <c r="AZ132" s="25">
        <f>IF('Indicator Date hidden'!BA133="x","x",$AZ$2-'Indicator Date hidden'!BA133)</f>
        <v>0</v>
      </c>
      <c r="BA132">
        <f t="shared" si="20"/>
        <v>16</v>
      </c>
      <c r="BB132" s="26">
        <f t="shared" si="21"/>
        <v>0.36363636363636365</v>
      </c>
      <c r="BC132">
        <f t="shared" si="22"/>
        <v>7</v>
      </c>
      <c r="BD132" s="26">
        <f t="shared" si="23"/>
        <v>0.95562709280130176</v>
      </c>
      <c r="BE132" s="28">
        <f t="shared" si="24"/>
        <v>0</v>
      </c>
    </row>
    <row r="133" spans="1:57" x14ac:dyDescent="0.35">
      <c r="A133" t="s">
        <v>9681</v>
      </c>
      <c r="B133" s="25">
        <f>IF('Indicator Date hidden'!C134="x","x",$B$2-'Indicator Date hidden'!C134)</f>
        <v>0</v>
      </c>
      <c r="C133" s="25">
        <f>IF('Indicator Date hidden'!D134="x","x",$C$2-'Indicator Date hidden'!D134)</f>
        <v>0</v>
      </c>
      <c r="D133" s="25">
        <f>IF('Indicator Date hidden'!E134="x","x",$D$2-'Indicator Date hidden'!E134)</f>
        <v>0</v>
      </c>
      <c r="E133" s="25">
        <f>IF('Indicator Date hidden'!F134="x","x",$E$2-'Indicator Date hidden'!F134)</f>
        <v>0</v>
      </c>
      <c r="F133" s="25">
        <f>IF('Indicator Date hidden'!G134="x","x",$F$2-'Indicator Date hidden'!G134)</f>
        <v>0</v>
      </c>
      <c r="G133" s="25">
        <f>IF('Indicator Date hidden'!H134="x","x",$G$2-'Indicator Date hidden'!H134)</f>
        <v>0</v>
      </c>
      <c r="H133" s="25">
        <f>IF('Indicator Date hidden'!I134="x","x",$H$2-'Indicator Date hidden'!I134)</f>
        <v>0</v>
      </c>
      <c r="I133" s="25">
        <f>IF('Indicator Date hidden'!J134="x","x",$I$2-'Indicator Date hidden'!J134)</f>
        <v>0</v>
      </c>
      <c r="J133" s="25">
        <f>IF('Indicator Date hidden'!K134="x","x",$J$2-'Indicator Date hidden'!K134)</f>
        <v>0</v>
      </c>
      <c r="K133" s="25">
        <f>IF('Indicator Date hidden'!L134="x","x",$K$2-'Indicator Date hidden'!L134)</f>
        <v>0</v>
      </c>
      <c r="L133" s="25">
        <f>IF('Indicator Date hidden'!M134="x","x",$L$2-'Indicator Date hidden'!M134)</f>
        <v>0</v>
      </c>
      <c r="M133" s="25">
        <f>IF('Indicator Date hidden'!N134="x","x",$M$2-'Indicator Date hidden'!N134)</f>
        <v>0</v>
      </c>
      <c r="N133" s="25">
        <f>IF('Indicator Date hidden'!O134="x","x",$N$2-'Indicator Date hidden'!O134)</f>
        <v>0</v>
      </c>
      <c r="O133" s="25">
        <f>IF('Indicator Date hidden'!P134="x","x",$O$2-'Indicator Date hidden'!P134)</f>
        <v>0</v>
      </c>
      <c r="P133" s="25">
        <f>IF('Indicator Date hidden'!Q134="x","x",$P$2-'Indicator Date hidden'!Q134)</f>
        <v>0</v>
      </c>
      <c r="Q133" s="25" t="str">
        <f>IF('Indicator Date hidden'!R134="x","x",$Q$2-'Indicator Date hidden'!R134)</f>
        <v>x</v>
      </c>
      <c r="R133" s="25">
        <f>IF('Indicator Date hidden'!S134="x","x",$R$2-'Indicator Date hidden'!S134)</f>
        <v>0</v>
      </c>
      <c r="S133" s="25">
        <f>IF('Indicator Date hidden'!T134="x","x",$S$2-'Indicator Date hidden'!T134)</f>
        <v>0</v>
      </c>
      <c r="T133" s="25">
        <f>IF('Indicator Date hidden'!U134="x","x",$T$2-'Indicator Date hidden'!U134)</f>
        <v>0</v>
      </c>
      <c r="U133" s="25">
        <f>IF('Indicator Date hidden'!V134="x","x",$U$2-'Indicator Date hidden'!V134)</f>
        <v>0</v>
      </c>
      <c r="V133" s="25">
        <f>IF('Indicator Date hidden'!W134="x","x",$V$2-'Indicator Date hidden'!W134)</f>
        <v>0</v>
      </c>
      <c r="W133" s="25">
        <f>IF('Indicator Date hidden'!X134="x","x",$W$2-'Indicator Date hidden'!X134)</f>
        <v>6</v>
      </c>
      <c r="X133" s="25">
        <f>IF('Indicator Date hidden'!Y134="x","x",$X$2-'Indicator Date hidden'!Y134)</f>
        <v>1</v>
      </c>
      <c r="Y133" s="25">
        <f>IF('Indicator Date hidden'!Z134="x","x",$Y$2-'Indicator Date hidden'!Z134)</f>
        <v>0</v>
      </c>
      <c r="Z133" s="25">
        <f>IF('Indicator Date hidden'!AA134="x","x",$Z$2-'Indicator Date hidden'!AA134)</f>
        <v>0</v>
      </c>
      <c r="AA133" s="25">
        <f>IF('Indicator Date hidden'!AB134="x","x",$AA$2-'Indicator Date hidden'!AB134)</f>
        <v>0</v>
      </c>
      <c r="AB133" s="25">
        <f>IF('Indicator Date hidden'!AC134="x","x",$AB$2-'Indicator Date hidden'!AC134)</f>
        <v>0</v>
      </c>
      <c r="AC133" s="25">
        <f>IF('Indicator Date hidden'!AD134="x","x",$AC$2-'Indicator Date hidden'!AD134)</f>
        <v>0</v>
      </c>
      <c r="AD133" s="25">
        <f>IF('Indicator Date hidden'!AE134="x","x",$AD$2-'Indicator Date hidden'!AE134)</f>
        <v>0</v>
      </c>
      <c r="AE133" s="25">
        <f>IF('Indicator Date hidden'!AF134="x","x",$AE$2-'Indicator Date hidden'!AF134)</f>
        <v>0</v>
      </c>
      <c r="AF133" s="25">
        <f>IF('Indicator Date hidden'!AG134="x","x",$AF$2-'Indicator Date hidden'!AG134)</f>
        <v>0</v>
      </c>
      <c r="AG133" s="25">
        <f>IF('Indicator Date hidden'!AH134="x","x",$AG$2-'Indicator Date hidden'!AH134)</f>
        <v>0</v>
      </c>
      <c r="AH133" s="25">
        <f>IF('Indicator Date hidden'!AI134="x","x",$AH$2-'Indicator Date hidden'!AI134)</f>
        <v>0</v>
      </c>
      <c r="AI133" s="25">
        <f>IF('Indicator Date hidden'!AJ134="x","x",$AI$2-'Indicator Date hidden'!AJ134)</f>
        <v>0</v>
      </c>
      <c r="AJ133" s="25" t="str">
        <f>IF('Indicator Date hidden'!AK134="x","x",$AJ$2-'Indicator Date hidden'!AK134)</f>
        <v>x</v>
      </c>
      <c r="AK133" s="25">
        <f>IF('Indicator Date hidden'!AL134="x","x",$AK$2-'Indicator Date hidden'!AL134)</f>
        <v>1</v>
      </c>
      <c r="AL133" s="25">
        <f>IF('Indicator Date hidden'!AM134="x","x",$AL$2-'Indicator Date hidden'!AM134)</f>
        <v>0</v>
      </c>
      <c r="AM133" s="25">
        <f>IF('Indicator Date hidden'!AN134="x","x",$AM$2-'Indicator Date hidden'!AN134)</f>
        <v>0</v>
      </c>
      <c r="AN133" s="25">
        <f>IF('Indicator Date hidden'!AO134="x","x",$AN$2-'Indicator Date hidden'!AO134)</f>
        <v>0</v>
      </c>
      <c r="AO133" s="25">
        <f>IF('Indicator Date hidden'!AP134="x","x",$AO$2-'Indicator Date hidden'!AP134)</f>
        <v>0</v>
      </c>
      <c r="AP133" s="25">
        <f>IF('Indicator Date hidden'!AQ134="x","x",$AP$2-'Indicator Date hidden'!AQ134)</f>
        <v>0</v>
      </c>
      <c r="AQ133" s="25">
        <f>IF('Indicator Date hidden'!AR134="x","x",$AQ$2-'Indicator Date hidden'!AR134)</f>
        <v>4</v>
      </c>
      <c r="AR133" s="25">
        <f>IF('Indicator Date hidden'!AS134="x","x",$AR$2-'Indicator Date hidden'!AS134)</f>
        <v>0</v>
      </c>
      <c r="AS133" s="25">
        <f>IF('Indicator Date hidden'!AT134="x","x",$AS$2-'Indicator Date hidden'!AT134)</f>
        <v>0</v>
      </c>
      <c r="AT133" s="25">
        <f>IF('Indicator Date hidden'!AU134="x","x",$AT$2-'Indicator Date hidden'!AU134)</f>
        <v>0</v>
      </c>
      <c r="AU133" s="25">
        <f>IF('Indicator Date hidden'!AV134="x","x",$AU$2-'Indicator Date hidden'!AV134)</f>
        <v>4</v>
      </c>
      <c r="AV133" s="25">
        <f>IF('Indicator Date hidden'!AW134="x","x",$AV$2-'Indicator Date hidden'!AW134)</f>
        <v>0</v>
      </c>
      <c r="AW133" s="25">
        <f>IF('Indicator Date hidden'!AX134="x","x",$AW$2-'Indicator Date hidden'!AX134)</f>
        <v>0</v>
      </c>
      <c r="AX133" s="25">
        <f>IF('Indicator Date hidden'!AY134="x","x",$AX$2-'Indicator Date hidden'!AY134)</f>
        <v>0</v>
      </c>
      <c r="AY133" s="25">
        <f>IF('Indicator Date hidden'!AZ134="x","x",$AY$2-'Indicator Date hidden'!AZ134)</f>
        <v>0</v>
      </c>
      <c r="AZ133" s="25">
        <f>IF('Indicator Date hidden'!BA134="x","x",$AZ$2-'Indicator Date hidden'!BA134)</f>
        <v>0</v>
      </c>
      <c r="BA133">
        <f t="shared" si="20"/>
        <v>16</v>
      </c>
      <c r="BB133" s="26">
        <f t="shared" si="21"/>
        <v>0.32653061224489793</v>
      </c>
      <c r="BC133">
        <f t="shared" si="22"/>
        <v>5</v>
      </c>
      <c r="BD133" s="26">
        <f t="shared" si="23"/>
        <v>1.1497604915104713</v>
      </c>
      <c r="BE133" s="28">
        <f t="shared" si="24"/>
        <v>0</v>
      </c>
    </row>
    <row r="134" spans="1:57" x14ac:dyDescent="0.35">
      <c r="A134" t="s">
        <v>9686</v>
      </c>
      <c r="B134" s="25">
        <f>IF('Indicator Date hidden'!C135="x","x",$B$2-'Indicator Date hidden'!C135)</f>
        <v>0</v>
      </c>
      <c r="C134" s="25">
        <f>IF('Indicator Date hidden'!D135="x","x",$C$2-'Indicator Date hidden'!D135)</f>
        <v>0</v>
      </c>
      <c r="D134" s="25">
        <f>IF('Indicator Date hidden'!E135="x","x",$D$2-'Indicator Date hidden'!E135)</f>
        <v>0</v>
      </c>
      <c r="E134" s="25">
        <f>IF('Indicator Date hidden'!F135="x","x",$E$2-'Indicator Date hidden'!F135)</f>
        <v>0</v>
      </c>
      <c r="F134" s="25">
        <f>IF('Indicator Date hidden'!G135="x","x",$F$2-'Indicator Date hidden'!G135)</f>
        <v>0</v>
      </c>
      <c r="G134" s="25">
        <f>IF('Indicator Date hidden'!H135="x","x",$G$2-'Indicator Date hidden'!H135)</f>
        <v>0</v>
      </c>
      <c r="H134" s="25">
        <f>IF('Indicator Date hidden'!I135="x","x",$H$2-'Indicator Date hidden'!I135)</f>
        <v>0</v>
      </c>
      <c r="I134" s="25">
        <f>IF('Indicator Date hidden'!J135="x","x",$I$2-'Indicator Date hidden'!J135)</f>
        <v>0</v>
      </c>
      <c r="J134" s="25">
        <f>IF('Indicator Date hidden'!K135="x","x",$J$2-'Indicator Date hidden'!K135)</f>
        <v>0</v>
      </c>
      <c r="K134" s="25">
        <f>IF('Indicator Date hidden'!L135="x","x",$K$2-'Indicator Date hidden'!L135)</f>
        <v>0</v>
      </c>
      <c r="L134" s="25">
        <f>IF('Indicator Date hidden'!M135="x","x",$L$2-'Indicator Date hidden'!M135)</f>
        <v>0</v>
      </c>
      <c r="M134" s="25">
        <f>IF('Indicator Date hidden'!N135="x","x",$M$2-'Indicator Date hidden'!N135)</f>
        <v>0</v>
      </c>
      <c r="N134" s="25">
        <f>IF('Indicator Date hidden'!O135="x","x",$N$2-'Indicator Date hidden'!O135)</f>
        <v>0</v>
      </c>
      <c r="O134" s="25">
        <f>IF('Indicator Date hidden'!P135="x","x",$O$2-'Indicator Date hidden'!P135)</f>
        <v>0</v>
      </c>
      <c r="P134" s="25">
        <f>IF('Indicator Date hidden'!Q135="x","x",$P$2-'Indicator Date hidden'!Q135)</f>
        <v>0</v>
      </c>
      <c r="Q134" s="25" t="str">
        <f>IF('Indicator Date hidden'!R135="x","x",$Q$2-'Indicator Date hidden'!R135)</f>
        <v>x</v>
      </c>
      <c r="R134" s="25">
        <f>IF('Indicator Date hidden'!S135="x","x",$R$2-'Indicator Date hidden'!S135)</f>
        <v>0</v>
      </c>
      <c r="S134" s="25">
        <f>IF('Indicator Date hidden'!T135="x","x",$S$2-'Indicator Date hidden'!T135)</f>
        <v>0</v>
      </c>
      <c r="T134" s="25">
        <f>IF('Indicator Date hidden'!U135="x","x",$T$2-'Indicator Date hidden'!U135)</f>
        <v>0</v>
      </c>
      <c r="U134" s="25">
        <f>IF('Indicator Date hidden'!V135="x","x",$U$2-'Indicator Date hidden'!V135)</f>
        <v>0</v>
      </c>
      <c r="V134" s="25">
        <f>IF('Indicator Date hidden'!W135="x","x",$V$2-'Indicator Date hidden'!W135)</f>
        <v>0</v>
      </c>
      <c r="W134" s="25">
        <f>IF('Indicator Date hidden'!X135="x","x",$W$2-'Indicator Date hidden'!X135)</f>
        <v>3</v>
      </c>
      <c r="X134" s="25">
        <f>IF('Indicator Date hidden'!Y135="x","x",$X$2-'Indicator Date hidden'!Y135)</f>
        <v>4</v>
      </c>
      <c r="Y134" s="25">
        <f>IF('Indicator Date hidden'!Z135="x","x",$Y$2-'Indicator Date hidden'!Z135)</f>
        <v>0</v>
      </c>
      <c r="Z134" s="25">
        <f>IF('Indicator Date hidden'!AA135="x","x",$Z$2-'Indicator Date hidden'!AA135)</f>
        <v>0</v>
      </c>
      <c r="AA134" s="25">
        <f>IF('Indicator Date hidden'!AB135="x","x",$AA$2-'Indicator Date hidden'!AB135)</f>
        <v>0</v>
      </c>
      <c r="AB134" s="25">
        <f>IF('Indicator Date hidden'!AC135="x","x",$AB$2-'Indicator Date hidden'!AC135)</f>
        <v>0</v>
      </c>
      <c r="AC134" s="25">
        <f>IF('Indicator Date hidden'!AD135="x","x",$AC$2-'Indicator Date hidden'!AD135)</f>
        <v>0</v>
      </c>
      <c r="AD134" s="25">
        <f>IF('Indicator Date hidden'!AE135="x","x",$AD$2-'Indicator Date hidden'!AE135)</f>
        <v>0</v>
      </c>
      <c r="AE134" s="25">
        <f>IF('Indicator Date hidden'!AF135="x","x",$AE$2-'Indicator Date hidden'!AF135)</f>
        <v>0</v>
      </c>
      <c r="AF134" s="25">
        <f>IF('Indicator Date hidden'!AG135="x","x",$AF$2-'Indicator Date hidden'!AG135)</f>
        <v>4</v>
      </c>
      <c r="AG134" s="25">
        <f>IF('Indicator Date hidden'!AH135="x","x",$AG$2-'Indicator Date hidden'!AH135)</f>
        <v>0</v>
      </c>
      <c r="AH134" s="25">
        <f>IF('Indicator Date hidden'!AI135="x","x",$AH$2-'Indicator Date hidden'!AI135)</f>
        <v>0</v>
      </c>
      <c r="AI134" s="25">
        <f>IF('Indicator Date hidden'!AJ135="x","x",$AI$2-'Indicator Date hidden'!AJ135)</f>
        <v>0</v>
      </c>
      <c r="AJ134" s="25">
        <f>IF('Indicator Date hidden'!AK135="x","x",$AJ$2-'Indicator Date hidden'!AK135)</f>
        <v>1</v>
      </c>
      <c r="AK134" s="25">
        <f>IF('Indicator Date hidden'!AL135="x","x",$AK$2-'Indicator Date hidden'!AL135)</f>
        <v>1</v>
      </c>
      <c r="AL134" s="25">
        <f>IF('Indicator Date hidden'!AM135="x","x",$AL$2-'Indicator Date hidden'!AM135)</f>
        <v>0</v>
      </c>
      <c r="AM134" s="25">
        <f>IF('Indicator Date hidden'!AN135="x","x",$AM$2-'Indicator Date hidden'!AN135)</f>
        <v>0</v>
      </c>
      <c r="AN134" s="25">
        <f>IF('Indicator Date hidden'!AO135="x","x",$AN$2-'Indicator Date hidden'!AO135)</f>
        <v>0</v>
      </c>
      <c r="AO134" s="25" t="str">
        <f>IF('Indicator Date hidden'!AP135="x","x",$AO$2-'Indicator Date hidden'!AP135)</f>
        <v>x</v>
      </c>
      <c r="AP134" s="25" t="str">
        <f>IF('Indicator Date hidden'!AQ135="x","x",$AP$2-'Indicator Date hidden'!AQ135)</f>
        <v>x</v>
      </c>
      <c r="AQ134" s="25">
        <f>IF('Indicator Date hidden'!AR135="x","x",$AQ$2-'Indicator Date hidden'!AR135)</f>
        <v>4</v>
      </c>
      <c r="AR134" s="25">
        <f>IF('Indicator Date hidden'!AS135="x","x",$AR$2-'Indicator Date hidden'!AS135)</f>
        <v>0</v>
      </c>
      <c r="AS134" s="25">
        <f>IF('Indicator Date hidden'!AT135="x","x",$AS$2-'Indicator Date hidden'!AT135)</f>
        <v>0</v>
      </c>
      <c r="AT134" s="25">
        <f>IF('Indicator Date hidden'!AU135="x","x",$AT$2-'Indicator Date hidden'!AU135)</f>
        <v>0</v>
      </c>
      <c r="AU134" s="25">
        <f>IF('Indicator Date hidden'!AV135="x","x",$AU$2-'Indicator Date hidden'!AV135)</f>
        <v>1</v>
      </c>
      <c r="AV134" s="25">
        <f>IF('Indicator Date hidden'!AW135="x","x",$AV$2-'Indicator Date hidden'!AW135)</f>
        <v>0</v>
      </c>
      <c r="AW134" s="25">
        <f>IF('Indicator Date hidden'!AX135="x","x",$AW$2-'Indicator Date hidden'!AX135)</f>
        <v>0</v>
      </c>
      <c r="AX134" s="25">
        <f>IF('Indicator Date hidden'!AY135="x","x",$AX$2-'Indicator Date hidden'!AY135)</f>
        <v>0</v>
      </c>
      <c r="AY134" s="25">
        <f>IF('Indicator Date hidden'!AZ135="x","x",$AY$2-'Indicator Date hidden'!AZ135)</f>
        <v>0</v>
      </c>
      <c r="AZ134" s="25">
        <f>IF('Indicator Date hidden'!BA135="x","x",$AZ$2-'Indicator Date hidden'!BA135)</f>
        <v>0</v>
      </c>
      <c r="BA134">
        <f t="shared" si="20"/>
        <v>18</v>
      </c>
      <c r="BB134" s="26">
        <f t="shared" si="21"/>
        <v>0.375</v>
      </c>
      <c r="BC134">
        <f t="shared" si="22"/>
        <v>7</v>
      </c>
      <c r="BD134" s="26">
        <f t="shared" si="23"/>
        <v>1.0532687216470449</v>
      </c>
      <c r="BE134" s="28">
        <f t="shared" si="24"/>
        <v>0</v>
      </c>
    </row>
    <row r="135" spans="1:57" x14ac:dyDescent="0.35">
      <c r="A135" t="s">
        <v>9694</v>
      </c>
      <c r="B135" s="25">
        <f>IF('Indicator Date hidden'!C136="x","x",$B$2-'Indicator Date hidden'!C136)</f>
        <v>0</v>
      </c>
      <c r="C135" s="25">
        <f>IF('Indicator Date hidden'!D136="x","x",$C$2-'Indicator Date hidden'!D136)</f>
        <v>0</v>
      </c>
      <c r="D135" s="25">
        <f>IF('Indicator Date hidden'!E136="x","x",$D$2-'Indicator Date hidden'!E136)</f>
        <v>0</v>
      </c>
      <c r="E135" s="25">
        <f>IF('Indicator Date hidden'!F136="x","x",$E$2-'Indicator Date hidden'!F136)</f>
        <v>0</v>
      </c>
      <c r="F135" s="25">
        <f>IF('Indicator Date hidden'!G136="x","x",$F$2-'Indicator Date hidden'!G136)</f>
        <v>0</v>
      </c>
      <c r="G135" s="25">
        <f>IF('Indicator Date hidden'!H136="x","x",$G$2-'Indicator Date hidden'!H136)</f>
        <v>0</v>
      </c>
      <c r="H135" s="25">
        <f>IF('Indicator Date hidden'!I136="x","x",$H$2-'Indicator Date hidden'!I136)</f>
        <v>0</v>
      </c>
      <c r="I135" s="25">
        <f>IF('Indicator Date hidden'!J136="x","x",$I$2-'Indicator Date hidden'!J136)</f>
        <v>0</v>
      </c>
      <c r="J135" s="25">
        <f>IF('Indicator Date hidden'!K136="x","x",$J$2-'Indicator Date hidden'!K136)</f>
        <v>0</v>
      </c>
      <c r="K135" s="25">
        <f>IF('Indicator Date hidden'!L136="x","x",$K$2-'Indicator Date hidden'!L136)</f>
        <v>0</v>
      </c>
      <c r="L135" s="25">
        <f>IF('Indicator Date hidden'!M136="x","x",$L$2-'Indicator Date hidden'!M136)</f>
        <v>0</v>
      </c>
      <c r="M135" s="25">
        <f>IF('Indicator Date hidden'!N136="x","x",$M$2-'Indicator Date hidden'!N136)</f>
        <v>0</v>
      </c>
      <c r="N135" s="25">
        <f>IF('Indicator Date hidden'!O136="x","x",$N$2-'Indicator Date hidden'!O136)</f>
        <v>0</v>
      </c>
      <c r="O135" s="25">
        <f>IF('Indicator Date hidden'!P136="x","x",$O$2-'Indicator Date hidden'!P136)</f>
        <v>0</v>
      </c>
      <c r="P135" s="25">
        <f>IF('Indicator Date hidden'!Q136="x","x",$P$2-'Indicator Date hidden'!Q136)</f>
        <v>0</v>
      </c>
      <c r="Q135" s="25" t="str">
        <f>IF('Indicator Date hidden'!R136="x","x",$Q$2-'Indicator Date hidden'!R136)</f>
        <v>x</v>
      </c>
      <c r="R135" s="25">
        <f>IF('Indicator Date hidden'!S136="x","x",$R$2-'Indicator Date hidden'!S136)</f>
        <v>0</v>
      </c>
      <c r="S135" s="25">
        <f>IF('Indicator Date hidden'!T136="x","x",$S$2-'Indicator Date hidden'!T136)</f>
        <v>0</v>
      </c>
      <c r="T135" s="25">
        <f>IF('Indicator Date hidden'!U136="x","x",$T$2-'Indicator Date hidden'!U136)</f>
        <v>0</v>
      </c>
      <c r="U135" s="25">
        <f>IF('Indicator Date hidden'!V136="x","x",$U$2-'Indicator Date hidden'!V136)</f>
        <v>0</v>
      </c>
      <c r="V135" s="25">
        <f>IF('Indicator Date hidden'!W136="x","x",$V$2-'Indicator Date hidden'!W136)</f>
        <v>0</v>
      </c>
      <c r="W135" s="25">
        <f>IF('Indicator Date hidden'!X136="x","x",$W$2-'Indicator Date hidden'!X136)</f>
        <v>2</v>
      </c>
      <c r="X135" s="25">
        <f>IF('Indicator Date hidden'!Y136="x","x",$X$2-'Indicator Date hidden'!Y136)</f>
        <v>2</v>
      </c>
      <c r="Y135" s="25">
        <f>IF('Indicator Date hidden'!Z136="x","x",$Y$2-'Indicator Date hidden'!Z136)</f>
        <v>0</v>
      </c>
      <c r="Z135" s="25">
        <f>IF('Indicator Date hidden'!AA136="x","x",$Z$2-'Indicator Date hidden'!AA136)</f>
        <v>0</v>
      </c>
      <c r="AA135" s="25">
        <f>IF('Indicator Date hidden'!AB136="x","x",$AA$2-'Indicator Date hidden'!AB136)</f>
        <v>0</v>
      </c>
      <c r="AB135" s="25">
        <f>IF('Indicator Date hidden'!AC136="x","x",$AB$2-'Indicator Date hidden'!AC136)</f>
        <v>0</v>
      </c>
      <c r="AC135" s="25">
        <f>IF('Indicator Date hidden'!AD136="x","x",$AC$2-'Indicator Date hidden'!AD136)</f>
        <v>0</v>
      </c>
      <c r="AD135" s="25">
        <f>IF('Indicator Date hidden'!AE136="x","x",$AD$2-'Indicator Date hidden'!AE136)</f>
        <v>0</v>
      </c>
      <c r="AE135" s="25">
        <f>IF('Indicator Date hidden'!AF136="x","x",$AE$2-'Indicator Date hidden'!AF136)</f>
        <v>0</v>
      </c>
      <c r="AF135" s="25">
        <f>IF('Indicator Date hidden'!AG136="x","x",$AF$2-'Indicator Date hidden'!AG136)</f>
        <v>0</v>
      </c>
      <c r="AG135" s="25">
        <f>IF('Indicator Date hidden'!AH136="x","x",$AG$2-'Indicator Date hidden'!AH136)</f>
        <v>0</v>
      </c>
      <c r="AH135" s="25">
        <f>IF('Indicator Date hidden'!AI136="x","x",$AH$2-'Indicator Date hidden'!AI136)</f>
        <v>0</v>
      </c>
      <c r="AI135" s="25">
        <f>IF('Indicator Date hidden'!AJ136="x","x",$AI$2-'Indicator Date hidden'!AJ136)</f>
        <v>0</v>
      </c>
      <c r="AJ135" s="25" t="str">
        <f>IF('Indicator Date hidden'!AK136="x","x",$AJ$2-'Indicator Date hidden'!AK136)</f>
        <v>x</v>
      </c>
      <c r="AK135" s="25">
        <f>IF('Indicator Date hidden'!AL136="x","x",$AK$2-'Indicator Date hidden'!AL136)</f>
        <v>1</v>
      </c>
      <c r="AL135" s="25">
        <f>IF('Indicator Date hidden'!AM136="x","x",$AL$2-'Indicator Date hidden'!AM136)</f>
        <v>0</v>
      </c>
      <c r="AM135" s="25">
        <f>IF('Indicator Date hidden'!AN136="x","x",$AM$2-'Indicator Date hidden'!AN136)</f>
        <v>0</v>
      </c>
      <c r="AN135" s="25">
        <f>IF('Indicator Date hidden'!AO136="x","x",$AN$2-'Indicator Date hidden'!AO136)</f>
        <v>0</v>
      </c>
      <c r="AO135" s="25">
        <f>IF('Indicator Date hidden'!AP136="x","x",$AO$2-'Indicator Date hidden'!AP136)</f>
        <v>1</v>
      </c>
      <c r="AP135" s="25">
        <f>IF('Indicator Date hidden'!AQ136="x","x",$AP$2-'Indicator Date hidden'!AQ136)</f>
        <v>1</v>
      </c>
      <c r="AQ135" s="25">
        <f>IF('Indicator Date hidden'!AR136="x","x",$AQ$2-'Indicator Date hidden'!AR136)</f>
        <v>6</v>
      </c>
      <c r="AR135" s="25">
        <f>IF('Indicator Date hidden'!AS136="x","x",$AR$2-'Indicator Date hidden'!AS136)</f>
        <v>0</v>
      </c>
      <c r="AS135" s="25">
        <f>IF('Indicator Date hidden'!AT136="x","x",$AS$2-'Indicator Date hidden'!AT136)</f>
        <v>0</v>
      </c>
      <c r="AT135" s="25">
        <f>IF('Indicator Date hidden'!AU136="x","x",$AT$2-'Indicator Date hidden'!AU136)</f>
        <v>0</v>
      </c>
      <c r="AU135" s="25">
        <f>IF('Indicator Date hidden'!AV136="x","x",$AU$2-'Indicator Date hidden'!AV136)</f>
        <v>0</v>
      </c>
      <c r="AV135" s="25">
        <f>IF('Indicator Date hidden'!AW136="x","x",$AV$2-'Indicator Date hidden'!AW136)</f>
        <v>0</v>
      </c>
      <c r="AW135" s="25">
        <f>IF('Indicator Date hidden'!AX136="x","x",$AW$2-'Indicator Date hidden'!AX136)</f>
        <v>0</v>
      </c>
      <c r="AX135" s="25">
        <f>IF('Indicator Date hidden'!AY136="x","x",$AX$2-'Indicator Date hidden'!AY136)</f>
        <v>0</v>
      </c>
      <c r="AY135" s="25">
        <f>IF('Indicator Date hidden'!AZ136="x","x",$AY$2-'Indicator Date hidden'!AZ136)</f>
        <v>0</v>
      </c>
      <c r="AZ135" s="25">
        <f>IF('Indicator Date hidden'!BA136="x","x",$AZ$2-'Indicator Date hidden'!BA136)</f>
        <v>0</v>
      </c>
      <c r="BA135">
        <f t="shared" si="20"/>
        <v>13</v>
      </c>
      <c r="BB135" s="26">
        <f t="shared" si="21"/>
        <v>0.26530612244897961</v>
      </c>
      <c r="BC135">
        <f t="shared" si="22"/>
        <v>6</v>
      </c>
      <c r="BD135" s="26">
        <f t="shared" si="23"/>
        <v>0.94275995611845698</v>
      </c>
      <c r="BE135" s="28">
        <f t="shared" si="24"/>
        <v>0</v>
      </c>
    </row>
    <row r="136" spans="1:57" x14ac:dyDescent="0.35">
      <c r="A136" t="s">
        <v>9682</v>
      </c>
      <c r="B136" s="25">
        <f>IF('Indicator Date hidden'!C137="x","x",$B$2-'Indicator Date hidden'!C137)</f>
        <v>0</v>
      </c>
      <c r="C136" s="25">
        <f>IF('Indicator Date hidden'!D137="x","x",$C$2-'Indicator Date hidden'!D137)</f>
        <v>0</v>
      </c>
      <c r="D136" s="25">
        <f>IF('Indicator Date hidden'!E137="x","x",$D$2-'Indicator Date hidden'!E137)</f>
        <v>0</v>
      </c>
      <c r="E136" s="25">
        <f>IF('Indicator Date hidden'!F137="x","x",$E$2-'Indicator Date hidden'!F137)</f>
        <v>0</v>
      </c>
      <c r="F136" s="25">
        <f>IF('Indicator Date hidden'!G137="x","x",$F$2-'Indicator Date hidden'!G137)</f>
        <v>0</v>
      </c>
      <c r="G136" s="25">
        <f>IF('Indicator Date hidden'!H137="x","x",$G$2-'Indicator Date hidden'!H137)</f>
        <v>0</v>
      </c>
      <c r="H136" s="25">
        <f>IF('Indicator Date hidden'!I137="x","x",$H$2-'Indicator Date hidden'!I137)</f>
        <v>0</v>
      </c>
      <c r="I136" s="25">
        <f>IF('Indicator Date hidden'!J137="x","x",$I$2-'Indicator Date hidden'!J137)</f>
        <v>0</v>
      </c>
      <c r="J136" s="25">
        <f>IF('Indicator Date hidden'!K137="x","x",$J$2-'Indicator Date hidden'!K137)</f>
        <v>0</v>
      </c>
      <c r="K136" s="25">
        <f>IF('Indicator Date hidden'!L137="x","x",$K$2-'Indicator Date hidden'!L137)</f>
        <v>0</v>
      </c>
      <c r="L136" s="25">
        <f>IF('Indicator Date hidden'!M137="x","x",$L$2-'Indicator Date hidden'!M137)</f>
        <v>0</v>
      </c>
      <c r="M136" s="25">
        <f>IF('Indicator Date hidden'!N137="x","x",$M$2-'Indicator Date hidden'!N137)</f>
        <v>0</v>
      </c>
      <c r="N136" s="25">
        <f>IF('Indicator Date hidden'!O137="x","x",$N$2-'Indicator Date hidden'!O137)</f>
        <v>0</v>
      </c>
      <c r="O136" s="25">
        <f>IF('Indicator Date hidden'!P137="x","x",$O$2-'Indicator Date hidden'!P137)</f>
        <v>0</v>
      </c>
      <c r="P136" s="25">
        <f>IF('Indicator Date hidden'!Q137="x","x",$P$2-'Indicator Date hidden'!Q137)</f>
        <v>0</v>
      </c>
      <c r="Q136" s="25">
        <f>IF('Indicator Date hidden'!R137="x","x",$Q$2-'Indicator Date hidden'!R137)</f>
        <v>2</v>
      </c>
      <c r="R136" s="25">
        <f>IF('Indicator Date hidden'!S137="x","x",$R$2-'Indicator Date hidden'!S137)</f>
        <v>0</v>
      </c>
      <c r="S136" s="25">
        <f>IF('Indicator Date hidden'!T137="x","x",$S$2-'Indicator Date hidden'!T137)</f>
        <v>0</v>
      </c>
      <c r="T136" s="25">
        <f>IF('Indicator Date hidden'!U137="x","x",$T$2-'Indicator Date hidden'!U137)</f>
        <v>0</v>
      </c>
      <c r="U136" s="25">
        <f>IF('Indicator Date hidden'!V137="x","x",$U$2-'Indicator Date hidden'!V137)</f>
        <v>0</v>
      </c>
      <c r="V136" s="25">
        <f>IF('Indicator Date hidden'!W137="x","x",$V$2-'Indicator Date hidden'!W137)</f>
        <v>0</v>
      </c>
      <c r="W136" s="25">
        <f>IF('Indicator Date hidden'!X137="x","x",$W$2-'Indicator Date hidden'!X137)</f>
        <v>2</v>
      </c>
      <c r="X136" s="25">
        <f>IF('Indicator Date hidden'!Y137="x","x",$X$2-'Indicator Date hidden'!Y137)</f>
        <v>2</v>
      </c>
      <c r="Y136" s="25">
        <f>IF('Indicator Date hidden'!Z137="x","x",$Y$2-'Indicator Date hidden'!Z137)</f>
        <v>0</v>
      </c>
      <c r="Z136" s="25">
        <f>IF('Indicator Date hidden'!AA137="x","x",$Z$2-'Indicator Date hidden'!AA137)</f>
        <v>0</v>
      </c>
      <c r="AA136" s="25">
        <f>IF('Indicator Date hidden'!AB137="x","x",$AA$2-'Indicator Date hidden'!AB137)</f>
        <v>0</v>
      </c>
      <c r="AB136" s="25">
        <f>IF('Indicator Date hidden'!AC137="x","x",$AB$2-'Indicator Date hidden'!AC137)</f>
        <v>0</v>
      </c>
      <c r="AC136" s="25">
        <f>IF('Indicator Date hidden'!AD137="x","x",$AC$2-'Indicator Date hidden'!AD137)</f>
        <v>0</v>
      </c>
      <c r="AD136" s="25">
        <f>IF('Indicator Date hidden'!AE137="x","x",$AD$2-'Indicator Date hidden'!AE137)</f>
        <v>0</v>
      </c>
      <c r="AE136" s="25">
        <f>IF('Indicator Date hidden'!AF137="x","x",$AE$2-'Indicator Date hidden'!AF137)</f>
        <v>0</v>
      </c>
      <c r="AF136" s="25">
        <f>IF('Indicator Date hidden'!AG137="x","x",$AF$2-'Indicator Date hidden'!AG137)</f>
        <v>0</v>
      </c>
      <c r="AG136" s="25">
        <f>IF('Indicator Date hidden'!AH137="x","x",$AG$2-'Indicator Date hidden'!AH137)</f>
        <v>0</v>
      </c>
      <c r="AH136" s="25">
        <f>IF('Indicator Date hidden'!AI137="x","x",$AH$2-'Indicator Date hidden'!AI137)</f>
        <v>0</v>
      </c>
      <c r="AI136" s="25">
        <f>IF('Indicator Date hidden'!AJ137="x","x",$AI$2-'Indicator Date hidden'!AJ137)</f>
        <v>0</v>
      </c>
      <c r="AJ136" s="25">
        <f>IF('Indicator Date hidden'!AK137="x","x",$AJ$2-'Indicator Date hidden'!AK137)</f>
        <v>1</v>
      </c>
      <c r="AK136" s="25">
        <f>IF('Indicator Date hidden'!AL137="x","x",$AK$2-'Indicator Date hidden'!AL137)</f>
        <v>1</v>
      </c>
      <c r="AL136" s="25">
        <f>IF('Indicator Date hidden'!AM137="x","x",$AL$2-'Indicator Date hidden'!AM137)</f>
        <v>0</v>
      </c>
      <c r="AM136" s="25">
        <f>IF('Indicator Date hidden'!AN137="x","x",$AM$2-'Indicator Date hidden'!AN137)</f>
        <v>0</v>
      </c>
      <c r="AN136" s="25">
        <f>IF('Indicator Date hidden'!AO137="x","x",$AN$2-'Indicator Date hidden'!AO137)</f>
        <v>0</v>
      </c>
      <c r="AO136" s="25">
        <f>IF('Indicator Date hidden'!AP137="x","x",$AO$2-'Indicator Date hidden'!AP137)</f>
        <v>0</v>
      </c>
      <c r="AP136" s="25">
        <f>IF('Indicator Date hidden'!AQ137="x","x",$AP$2-'Indicator Date hidden'!AQ137)</f>
        <v>0</v>
      </c>
      <c r="AQ136" s="25">
        <f>IF('Indicator Date hidden'!AR137="x","x",$AQ$2-'Indicator Date hidden'!AR137)</f>
        <v>0</v>
      </c>
      <c r="AR136" s="25">
        <f>IF('Indicator Date hidden'!AS137="x","x",$AR$2-'Indicator Date hidden'!AS137)</f>
        <v>0</v>
      </c>
      <c r="AS136" s="25">
        <f>IF('Indicator Date hidden'!AT137="x","x",$AS$2-'Indicator Date hidden'!AT137)</f>
        <v>0</v>
      </c>
      <c r="AT136" s="25">
        <f>IF('Indicator Date hidden'!AU137="x","x",$AT$2-'Indicator Date hidden'!AU137)</f>
        <v>0</v>
      </c>
      <c r="AU136" s="25">
        <f>IF('Indicator Date hidden'!AV137="x","x",$AU$2-'Indicator Date hidden'!AV137)</f>
        <v>2</v>
      </c>
      <c r="AV136" s="25">
        <f>IF('Indicator Date hidden'!AW137="x","x",$AV$2-'Indicator Date hidden'!AW137)</f>
        <v>0</v>
      </c>
      <c r="AW136" s="25">
        <f>IF('Indicator Date hidden'!AX137="x","x",$AW$2-'Indicator Date hidden'!AX137)</f>
        <v>0</v>
      </c>
      <c r="AX136" s="25">
        <f>IF('Indicator Date hidden'!AY137="x","x",$AX$2-'Indicator Date hidden'!AY137)</f>
        <v>0</v>
      </c>
      <c r="AY136" s="25">
        <f>IF('Indicator Date hidden'!AZ137="x","x",$AY$2-'Indicator Date hidden'!AZ137)</f>
        <v>0</v>
      </c>
      <c r="AZ136" s="25">
        <f>IF('Indicator Date hidden'!BA137="x","x",$AZ$2-'Indicator Date hidden'!BA137)</f>
        <v>0</v>
      </c>
      <c r="BA136">
        <f t="shared" si="20"/>
        <v>10</v>
      </c>
      <c r="BB136" s="26">
        <f t="shared" si="21"/>
        <v>0.19607843137254902</v>
      </c>
      <c r="BC136">
        <f t="shared" si="22"/>
        <v>6</v>
      </c>
      <c r="BD136" s="26">
        <f t="shared" si="23"/>
        <v>0.56079802533627809</v>
      </c>
      <c r="BE136" s="28">
        <f t="shared" si="24"/>
        <v>0</v>
      </c>
    </row>
    <row r="137" spans="1:57" x14ac:dyDescent="0.35">
      <c r="A137" t="s">
        <v>9683</v>
      </c>
      <c r="B137" s="25">
        <f>IF('Indicator Date hidden'!C138="x","x",$B$2-'Indicator Date hidden'!C138)</f>
        <v>0</v>
      </c>
      <c r="C137" s="25">
        <f>IF('Indicator Date hidden'!D138="x","x",$C$2-'Indicator Date hidden'!D138)</f>
        <v>0</v>
      </c>
      <c r="D137" s="25">
        <f>IF('Indicator Date hidden'!E138="x","x",$D$2-'Indicator Date hidden'!E138)</f>
        <v>0</v>
      </c>
      <c r="E137" s="25">
        <f>IF('Indicator Date hidden'!F138="x","x",$E$2-'Indicator Date hidden'!F138)</f>
        <v>0</v>
      </c>
      <c r="F137" s="25">
        <f>IF('Indicator Date hidden'!G138="x","x",$F$2-'Indicator Date hidden'!G138)</f>
        <v>0</v>
      </c>
      <c r="G137" s="25">
        <f>IF('Indicator Date hidden'!H138="x","x",$G$2-'Indicator Date hidden'!H138)</f>
        <v>0</v>
      </c>
      <c r="H137" s="25">
        <f>IF('Indicator Date hidden'!I138="x","x",$H$2-'Indicator Date hidden'!I138)</f>
        <v>0</v>
      </c>
      <c r="I137" s="25">
        <f>IF('Indicator Date hidden'!J138="x","x",$I$2-'Indicator Date hidden'!J138)</f>
        <v>0</v>
      </c>
      <c r="J137" s="25">
        <f>IF('Indicator Date hidden'!K138="x","x",$J$2-'Indicator Date hidden'!K138)</f>
        <v>0</v>
      </c>
      <c r="K137" s="25">
        <f>IF('Indicator Date hidden'!L138="x","x",$K$2-'Indicator Date hidden'!L138)</f>
        <v>0</v>
      </c>
      <c r="L137" s="25">
        <f>IF('Indicator Date hidden'!M138="x","x",$L$2-'Indicator Date hidden'!M138)</f>
        <v>0</v>
      </c>
      <c r="M137" s="25">
        <f>IF('Indicator Date hidden'!N138="x","x",$M$2-'Indicator Date hidden'!N138)</f>
        <v>0</v>
      </c>
      <c r="N137" s="25">
        <f>IF('Indicator Date hidden'!O138="x","x",$N$2-'Indicator Date hidden'!O138)</f>
        <v>0</v>
      </c>
      <c r="O137" s="25">
        <f>IF('Indicator Date hidden'!P138="x","x",$O$2-'Indicator Date hidden'!P138)</f>
        <v>0</v>
      </c>
      <c r="P137" s="25">
        <f>IF('Indicator Date hidden'!Q138="x","x",$P$2-'Indicator Date hidden'!Q138)</f>
        <v>0</v>
      </c>
      <c r="Q137" s="25">
        <f>IF('Indicator Date hidden'!R138="x","x",$Q$2-'Indicator Date hidden'!R138)</f>
        <v>1</v>
      </c>
      <c r="R137" s="25">
        <f>IF('Indicator Date hidden'!S138="x","x",$R$2-'Indicator Date hidden'!S138)</f>
        <v>0</v>
      </c>
      <c r="S137" s="25">
        <f>IF('Indicator Date hidden'!T138="x","x",$S$2-'Indicator Date hidden'!T138)</f>
        <v>0</v>
      </c>
      <c r="T137" s="25">
        <f>IF('Indicator Date hidden'!U138="x","x",$T$2-'Indicator Date hidden'!U138)</f>
        <v>0</v>
      </c>
      <c r="U137" s="25">
        <f>IF('Indicator Date hidden'!V138="x","x",$U$2-'Indicator Date hidden'!V138)</f>
        <v>0</v>
      </c>
      <c r="V137" s="25">
        <f>IF('Indicator Date hidden'!W138="x","x",$V$2-'Indicator Date hidden'!W138)</f>
        <v>0</v>
      </c>
      <c r="W137" s="25">
        <f>IF('Indicator Date hidden'!X138="x","x",$W$2-'Indicator Date hidden'!X138)</f>
        <v>3</v>
      </c>
      <c r="X137" s="25" t="str">
        <f>IF('Indicator Date hidden'!Y138="x","x",$X$2-'Indicator Date hidden'!Y138)</f>
        <v>x</v>
      </c>
      <c r="Y137" s="25">
        <f>IF('Indicator Date hidden'!Z138="x","x",$Y$2-'Indicator Date hidden'!Z138)</f>
        <v>0</v>
      </c>
      <c r="Z137" s="25">
        <f>IF('Indicator Date hidden'!AA138="x","x",$Z$2-'Indicator Date hidden'!AA138)</f>
        <v>0</v>
      </c>
      <c r="AA137" s="25">
        <f>IF('Indicator Date hidden'!AB138="x","x",$AA$2-'Indicator Date hidden'!AB138)</f>
        <v>0</v>
      </c>
      <c r="AB137" s="25">
        <f>IF('Indicator Date hidden'!AC138="x","x",$AB$2-'Indicator Date hidden'!AC138)</f>
        <v>0</v>
      </c>
      <c r="AC137" s="25">
        <f>IF('Indicator Date hidden'!AD138="x","x",$AC$2-'Indicator Date hidden'!AD138)</f>
        <v>0</v>
      </c>
      <c r="AD137" s="25">
        <f>IF('Indicator Date hidden'!AE138="x","x",$AD$2-'Indicator Date hidden'!AE138)</f>
        <v>0</v>
      </c>
      <c r="AE137" s="25">
        <f>IF('Indicator Date hidden'!AF138="x","x",$AE$2-'Indicator Date hidden'!AF138)</f>
        <v>0</v>
      </c>
      <c r="AF137" s="25">
        <f>IF('Indicator Date hidden'!AG138="x","x",$AF$2-'Indicator Date hidden'!AG138)</f>
        <v>1</v>
      </c>
      <c r="AG137" s="25">
        <f>IF('Indicator Date hidden'!AH138="x","x",$AG$2-'Indicator Date hidden'!AH138)</f>
        <v>0</v>
      </c>
      <c r="AH137" s="25">
        <f>IF('Indicator Date hidden'!AI138="x","x",$AH$2-'Indicator Date hidden'!AI138)</f>
        <v>0</v>
      </c>
      <c r="AI137" s="25">
        <f>IF('Indicator Date hidden'!AJ138="x","x",$AI$2-'Indicator Date hidden'!AJ138)</f>
        <v>0</v>
      </c>
      <c r="AJ137" s="25">
        <f>IF('Indicator Date hidden'!AK138="x","x",$AJ$2-'Indicator Date hidden'!AK138)</f>
        <v>1</v>
      </c>
      <c r="AK137" s="25">
        <f>IF('Indicator Date hidden'!AL138="x","x",$AK$2-'Indicator Date hidden'!AL138)</f>
        <v>1</v>
      </c>
      <c r="AL137" s="25">
        <f>IF('Indicator Date hidden'!AM138="x","x",$AL$2-'Indicator Date hidden'!AM138)</f>
        <v>0</v>
      </c>
      <c r="AM137" s="25">
        <f>IF('Indicator Date hidden'!AN138="x","x",$AM$2-'Indicator Date hidden'!AN138)</f>
        <v>0</v>
      </c>
      <c r="AN137" s="25">
        <f>IF('Indicator Date hidden'!AO138="x","x",$AN$2-'Indicator Date hidden'!AO138)</f>
        <v>0</v>
      </c>
      <c r="AO137" s="25">
        <f>IF('Indicator Date hidden'!AP138="x","x",$AO$2-'Indicator Date hidden'!AP138)</f>
        <v>0</v>
      </c>
      <c r="AP137" s="25">
        <f>IF('Indicator Date hidden'!AQ138="x","x",$AP$2-'Indicator Date hidden'!AQ138)</f>
        <v>0</v>
      </c>
      <c r="AQ137" s="25">
        <f>IF('Indicator Date hidden'!AR138="x","x",$AQ$2-'Indicator Date hidden'!AR138)</f>
        <v>0</v>
      </c>
      <c r="AR137" s="25">
        <f>IF('Indicator Date hidden'!AS138="x","x",$AR$2-'Indicator Date hidden'!AS138)</f>
        <v>0</v>
      </c>
      <c r="AS137" s="25">
        <f>IF('Indicator Date hidden'!AT138="x","x",$AS$2-'Indicator Date hidden'!AT138)</f>
        <v>0</v>
      </c>
      <c r="AT137" s="25">
        <f>IF('Indicator Date hidden'!AU138="x","x",$AT$2-'Indicator Date hidden'!AU138)</f>
        <v>0</v>
      </c>
      <c r="AU137" s="25">
        <f>IF('Indicator Date hidden'!AV138="x","x",$AU$2-'Indicator Date hidden'!AV138)</f>
        <v>6</v>
      </c>
      <c r="AV137" s="25">
        <f>IF('Indicator Date hidden'!AW138="x","x",$AV$2-'Indicator Date hidden'!AW138)</f>
        <v>0</v>
      </c>
      <c r="AW137" s="25">
        <f>IF('Indicator Date hidden'!AX138="x","x",$AW$2-'Indicator Date hidden'!AX138)</f>
        <v>0</v>
      </c>
      <c r="AX137" s="25">
        <f>IF('Indicator Date hidden'!AY138="x","x",$AX$2-'Indicator Date hidden'!AY138)</f>
        <v>0</v>
      </c>
      <c r="AY137" s="25">
        <f>IF('Indicator Date hidden'!AZ138="x","x",$AY$2-'Indicator Date hidden'!AZ138)</f>
        <v>0</v>
      </c>
      <c r="AZ137" s="25">
        <f>IF('Indicator Date hidden'!BA138="x","x",$AZ$2-'Indicator Date hidden'!BA138)</f>
        <v>0</v>
      </c>
      <c r="BA137">
        <f t="shared" si="20"/>
        <v>13</v>
      </c>
      <c r="BB137" s="26">
        <f t="shared" si="21"/>
        <v>0.26</v>
      </c>
      <c r="BC137">
        <f t="shared" si="22"/>
        <v>6</v>
      </c>
      <c r="BD137" s="26">
        <f t="shared" si="23"/>
        <v>0.95519631490076429</v>
      </c>
      <c r="BE137" s="28">
        <f t="shared" si="24"/>
        <v>0</v>
      </c>
    </row>
    <row r="138" spans="1:57" x14ac:dyDescent="0.35">
      <c r="A138" t="s">
        <v>9687</v>
      </c>
      <c r="B138" s="25">
        <f>IF('Indicator Date hidden'!C139="x","x",$B$2-'Indicator Date hidden'!C139)</f>
        <v>0</v>
      </c>
      <c r="C138" s="25">
        <f>IF('Indicator Date hidden'!D139="x","x",$C$2-'Indicator Date hidden'!D139)</f>
        <v>0</v>
      </c>
      <c r="D138" s="25">
        <f>IF('Indicator Date hidden'!E139="x","x",$D$2-'Indicator Date hidden'!E139)</f>
        <v>0</v>
      </c>
      <c r="E138" s="25">
        <f>IF('Indicator Date hidden'!F139="x","x",$E$2-'Indicator Date hidden'!F139)</f>
        <v>0</v>
      </c>
      <c r="F138" s="25">
        <f>IF('Indicator Date hidden'!G139="x","x",$F$2-'Indicator Date hidden'!G139)</f>
        <v>0</v>
      </c>
      <c r="G138" s="25">
        <f>IF('Indicator Date hidden'!H139="x","x",$G$2-'Indicator Date hidden'!H139)</f>
        <v>0</v>
      </c>
      <c r="H138" s="25">
        <f>IF('Indicator Date hidden'!I139="x","x",$H$2-'Indicator Date hidden'!I139)</f>
        <v>0</v>
      </c>
      <c r="I138" s="25">
        <f>IF('Indicator Date hidden'!J139="x","x",$I$2-'Indicator Date hidden'!J139)</f>
        <v>0</v>
      </c>
      <c r="J138" s="25">
        <f>IF('Indicator Date hidden'!K139="x","x",$J$2-'Indicator Date hidden'!K139)</f>
        <v>0</v>
      </c>
      <c r="K138" s="25">
        <f>IF('Indicator Date hidden'!L139="x","x",$K$2-'Indicator Date hidden'!L139)</f>
        <v>0</v>
      </c>
      <c r="L138" s="25">
        <f>IF('Indicator Date hidden'!M139="x","x",$L$2-'Indicator Date hidden'!M139)</f>
        <v>0</v>
      </c>
      <c r="M138" s="25">
        <f>IF('Indicator Date hidden'!N139="x","x",$M$2-'Indicator Date hidden'!N139)</f>
        <v>0</v>
      </c>
      <c r="N138" s="25">
        <f>IF('Indicator Date hidden'!O139="x","x",$N$2-'Indicator Date hidden'!O139)</f>
        <v>0</v>
      </c>
      <c r="O138" s="25">
        <f>IF('Indicator Date hidden'!P139="x","x",$O$2-'Indicator Date hidden'!P139)</f>
        <v>0</v>
      </c>
      <c r="P138" s="25">
        <f>IF('Indicator Date hidden'!Q139="x","x",$P$2-'Indicator Date hidden'!Q139)</f>
        <v>0</v>
      </c>
      <c r="Q138" s="25" t="str">
        <f>IF('Indicator Date hidden'!R139="x","x",$Q$2-'Indicator Date hidden'!R139)</f>
        <v>x</v>
      </c>
      <c r="R138" s="25">
        <f>IF('Indicator Date hidden'!S139="x","x",$R$2-'Indicator Date hidden'!S139)</f>
        <v>0</v>
      </c>
      <c r="S138" s="25">
        <f>IF('Indicator Date hidden'!T139="x","x",$S$2-'Indicator Date hidden'!T139)</f>
        <v>0</v>
      </c>
      <c r="T138" s="25">
        <f>IF('Indicator Date hidden'!U139="x","x",$T$2-'Indicator Date hidden'!U139)</f>
        <v>0</v>
      </c>
      <c r="U138" s="25" t="str">
        <f>IF('Indicator Date hidden'!V139="x","x",$U$2-'Indicator Date hidden'!V139)</f>
        <v>x</v>
      </c>
      <c r="V138" s="25">
        <f>IF('Indicator Date hidden'!W139="x","x",$V$2-'Indicator Date hidden'!W139)</f>
        <v>0</v>
      </c>
      <c r="W138" s="25" t="str">
        <f>IF('Indicator Date hidden'!X139="x","x",$W$2-'Indicator Date hidden'!X139)</f>
        <v>x</v>
      </c>
      <c r="X138" s="25">
        <f>IF('Indicator Date hidden'!Y139="x","x",$X$2-'Indicator Date hidden'!Y139)</f>
        <v>2</v>
      </c>
      <c r="Y138" s="25">
        <f>IF('Indicator Date hidden'!Z139="x","x",$Y$2-'Indicator Date hidden'!Z139)</f>
        <v>0</v>
      </c>
      <c r="Z138" s="25">
        <f>IF('Indicator Date hidden'!AA139="x","x",$Z$2-'Indicator Date hidden'!AA139)</f>
        <v>0</v>
      </c>
      <c r="AA138" s="25">
        <f>IF('Indicator Date hidden'!AB139="x","x",$AA$2-'Indicator Date hidden'!AB139)</f>
        <v>0</v>
      </c>
      <c r="AB138" s="25">
        <f>IF('Indicator Date hidden'!AC139="x","x",$AB$2-'Indicator Date hidden'!AC139)</f>
        <v>0</v>
      </c>
      <c r="AC138" s="25">
        <f>IF('Indicator Date hidden'!AD139="x","x",$AC$2-'Indicator Date hidden'!AD139)</f>
        <v>0</v>
      </c>
      <c r="AD138" s="25" t="str">
        <f>IF('Indicator Date hidden'!AE139="x","x",$AD$2-'Indicator Date hidden'!AE139)</f>
        <v>x</v>
      </c>
      <c r="AE138" s="25">
        <f>IF('Indicator Date hidden'!AF139="x","x",$AE$2-'Indicator Date hidden'!AF139)</f>
        <v>0</v>
      </c>
      <c r="AF138" s="25">
        <f>IF('Indicator Date hidden'!AG139="x","x",$AF$2-'Indicator Date hidden'!AG139)</f>
        <v>1</v>
      </c>
      <c r="AG138" s="25">
        <f>IF('Indicator Date hidden'!AH139="x","x",$AG$2-'Indicator Date hidden'!AH139)</f>
        <v>0</v>
      </c>
      <c r="AH138" s="25">
        <f>IF('Indicator Date hidden'!AI139="x","x",$AH$2-'Indicator Date hidden'!AI139)</f>
        <v>0</v>
      </c>
      <c r="AI138" s="25">
        <f>IF('Indicator Date hidden'!AJ139="x","x",$AI$2-'Indicator Date hidden'!AJ139)</f>
        <v>0</v>
      </c>
      <c r="AJ138" s="25" t="str">
        <f>IF('Indicator Date hidden'!AK139="x","x",$AJ$2-'Indicator Date hidden'!AK139)</f>
        <v>x</v>
      </c>
      <c r="AK138" s="25">
        <f>IF('Indicator Date hidden'!AL139="x","x",$AK$2-'Indicator Date hidden'!AL139)</f>
        <v>1</v>
      </c>
      <c r="AL138" s="25">
        <f>IF('Indicator Date hidden'!AM139="x","x",$AL$2-'Indicator Date hidden'!AM139)</f>
        <v>0</v>
      </c>
      <c r="AM138" s="25">
        <f>IF('Indicator Date hidden'!AN139="x","x",$AM$2-'Indicator Date hidden'!AN139)</f>
        <v>0</v>
      </c>
      <c r="AN138" s="25">
        <f>IF('Indicator Date hidden'!AO139="x","x",$AN$2-'Indicator Date hidden'!AO139)</f>
        <v>0</v>
      </c>
      <c r="AO138" s="25">
        <f>IF('Indicator Date hidden'!AP139="x","x",$AO$2-'Indicator Date hidden'!AP139)</f>
        <v>0</v>
      </c>
      <c r="AP138" s="25">
        <f>IF('Indicator Date hidden'!AQ139="x","x",$AP$2-'Indicator Date hidden'!AQ139)</f>
        <v>0</v>
      </c>
      <c r="AQ138" s="25">
        <f>IF('Indicator Date hidden'!AR139="x","x",$AQ$2-'Indicator Date hidden'!AR139)</f>
        <v>0</v>
      </c>
      <c r="AR138" s="25">
        <f>IF('Indicator Date hidden'!AS139="x","x",$AR$2-'Indicator Date hidden'!AS139)</f>
        <v>0</v>
      </c>
      <c r="AS138" s="25">
        <f>IF('Indicator Date hidden'!AT139="x","x",$AS$2-'Indicator Date hidden'!AT139)</f>
        <v>0</v>
      </c>
      <c r="AT138" s="25">
        <f>IF('Indicator Date hidden'!AU139="x","x",$AT$2-'Indicator Date hidden'!AU139)</f>
        <v>0</v>
      </c>
      <c r="AU138" s="25">
        <f>IF('Indicator Date hidden'!AV139="x","x",$AU$2-'Indicator Date hidden'!AV139)</f>
        <v>1</v>
      </c>
      <c r="AV138" s="25">
        <f>IF('Indicator Date hidden'!AW139="x","x",$AV$2-'Indicator Date hidden'!AW139)</f>
        <v>0</v>
      </c>
      <c r="AW138" s="25">
        <f>IF('Indicator Date hidden'!AX139="x","x",$AW$2-'Indicator Date hidden'!AX139)</f>
        <v>0</v>
      </c>
      <c r="AX138" s="25">
        <f>IF('Indicator Date hidden'!AY139="x","x",$AX$2-'Indicator Date hidden'!AY139)</f>
        <v>0</v>
      </c>
      <c r="AY138" s="25">
        <f>IF('Indicator Date hidden'!AZ139="x","x",$AY$2-'Indicator Date hidden'!AZ139)</f>
        <v>0</v>
      </c>
      <c r="AZ138" s="25">
        <f>IF('Indicator Date hidden'!BA139="x","x",$AZ$2-'Indicator Date hidden'!BA139)</f>
        <v>0</v>
      </c>
      <c r="BA138">
        <f t="shared" si="20"/>
        <v>5</v>
      </c>
      <c r="BB138" s="26">
        <f t="shared" si="21"/>
        <v>0.10869565217391304</v>
      </c>
      <c r="BC138">
        <f t="shared" si="22"/>
        <v>4</v>
      </c>
      <c r="BD138" s="26">
        <f t="shared" si="23"/>
        <v>0.37464538999161057</v>
      </c>
      <c r="BE138" s="28">
        <f t="shared" si="24"/>
        <v>0</v>
      </c>
    </row>
    <row r="139" spans="1:57" x14ac:dyDescent="0.35">
      <c r="A139" t="s">
        <v>9692</v>
      </c>
      <c r="B139" s="25">
        <f>IF('Indicator Date hidden'!C140="x","x",$B$2-'Indicator Date hidden'!C140)</f>
        <v>0</v>
      </c>
      <c r="C139" s="25">
        <f>IF('Indicator Date hidden'!D140="x","x",$C$2-'Indicator Date hidden'!D140)</f>
        <v>0</v>
      </c>
      <c r="D139" s="25">
        <f>IF('Indicator Date hidden'!E140="x","x",$D$2-'Indicator Date hidden'!E140)</f>
        <v>0</v>
      </c>
      <c r="E139" s="25">
        <f>IF('Indicator Date hidden'!F140="x","x",$E$2-'Indicator Date hidden'!F140)</f>
        <v>0</v>
      </c>
      <c r="F139" s="25">
        <f>IF('Indicator Date hidden'!G140="x","x",$F$2-'Indicator Date hidden'!G140)</f>
        <v>0</v>
      </c>
      <c r="G139" s="25">
        <f>IF('Indicator Date hidden'!H140="x","x",$G$2-'Indicator Date hidden'!H140)</f>
        <v>0</v>
      </c>
      <c r="H139" s="25">
        <f>IF('Indicator Date hidden'!I140="x","x",$H$2-'Indicator Date hidden'!I140)</f>
        <v>0</v>
      </c>
      <c r="I139" s="25">
        <f>IF('Indicator Date hidden'!J140="x","x",$I$2-'Indicator Date hidden'!J140)</f>
        <v>0</v>
      </c>
      <c r="J139" s="25">
        <f>IF('Indicator Date hidden'!K140="x","x",$J$2-'Indicator Date hidden'!K140)</f>
        <v>0</v>
      </c>
      <c r="K139" s="25">
        <f>IF('Indicator Date hidden'!L140="x","x",$K$2-'Indicator Date hidden'!L140)</f>
        <v>0</v>
      </c>
      <c r="L139" s="25">
        <f>IF('Indicator Date hidden'!M140="x","x",$L$2-'Indicator Date hidden'!M140)</f>
        <v>0</v>
      </c>
      <c r="M139" s="25">
        <f>IF('Indicator Date hidden'!N140="x","x",$M$2-'Indicator Date hidden'!N140)</f>
        <v>0</v>
      </c>
      <c r="N139" s="25">
        <f>IF('Indicator Date hidden'!O140="x","x",$N$2-'Indicator Date hidden'!O140)</f>
        <v>0</v>
      </c>
      <c r="O139" s="25">
        <f>IF('Indicator Date hidden'!P140="x","x",$O$2-'Indicator Date hidden'!P140)</f>
        <v>0</v>
      </c>
      <c r="P139" s="25">
        <f>IF('Indicator Date hidden'!Q140="x","x",$P$2-'Indicator Date hidden'!Q140)</f>
        <v>0</v>
      </c>
      <c r="Q139" s="25" t="str">
        <f>IF('Indicator Date hidden'!R140="x","x",$Q$2-'Indicator Date hidden'!R140)</f>
        <v>x</v>
      </c>
      <c r="R139" s="25">
        <f>IF('Indicator Date hidden'!S140="x","x",$R$2-'Indicator Date hidden'!S140)</f>
        <v>0</v>
      </c>
      <c r="S139" s="25">
        <f>IF('Indicator Date hidden'!T140="x","x",$S$2-'Indicator Date hidden'!T140)</f>
        <v>0</v>
      </c>
      <c r="T139" s="25">
        <f>IF('Indicator Date hidden'!U140="x","x",$T$2-'Indicator Date hidden'!U140)</f>
        <v>0</v>
      </c>
      <c r="U139" s="25" t="str">
        <f>IF('Indicator Date hidden'!V140="x","x",$U$2-'Indicator Date hidden'!V140)</f>
        <v>x</v>
      </c>
      <c r="V139" s="25">
        <f>IF('Indicator Date hidden'!W140="x","x",$V$2-'Indicator Date hidden'!W140)</f>
        <v>0</v>
      </c>
      <c r="W139" s="25" t="str">
        <f>IF('Indicator Date hidden'!X140="x","x",$W$2-'Indicator Date hidden'!X140)</f>
        <v>x</v>
      </c>
      <c r="X139" s="25">
        <f>IF('Indicator Date hidden'!Y140="x","x",$X$2-'Indicator Date hidden'!Y140)</f>
        <v>2</v>
      </c>
      <c r="Y139" s="25">
        <f>IF('Indicator Date hidden'!Z140="x","x",$Y$2-'Indicator Date hidden'!Z140)</f>
        <v>0</v>
      </c>
      <c r="Z139" s="25">
        <f>IF('Indicator Date hidden'!AA140="x","x",$Z$2-'Indicator Date hidden'!AA140)</f>
        <v>0</v>
      </c>
      <c r="AA139" s="25" t="str">
        <f>IF('Indicator Date hidden'!AB140="x","x",$AA$2-'Indicator Date hidden'!AB140)</f>
        <v>x</v>
      </c>
      <c r="AB139" s="25">
        <f>IF('Indicator Date hidden'!AC140="x","x",$AB$2-'Indicator Date hidden'!AC140)</f>
        <v>0</v>
      </c>
      <c r="AC139" s="25">
        <f>IF('Indicator Date hidden'!AD140="x","x",$AC$2-'Indicator Date hidden'!AD140)</f>
        <v>0</v>
      </c>
      <c r="AD139" s="25" t="str">
        <f>IF('Indicator Date hidden'!AE140="x","x",$AD$2-'Indicator Date hidden'!AE140)</f>
        <v>x</v>
      </c>
      <c r="AE139" s="25">
        <f>IF('Indicator Date hidden'!AF140="x","x",$AE$2-'Indicator Date hidden'!AF140)</f>
        <v>0</v>
      </c>
      <c r="AF139" s="25">
        <f>IF('Indicator Date hidden'!AG140="x","x",$AF$2-'Indicator Date hidden'!AG140)</f>
        <v>1</v>
      </c>
      <c r="AG139" s="25">
        <f>IF('Indicator Date hidden'!AH140="x","x",$AG$2-'Indicator Date hidden'!AH140)</f>
        <v>0</v>
      </c>
      <c r="AH139" s="25">
        <f>IF('Indicator Date hidden'!AI140="x","x",$AH$2-'Indicator Date hidden'!AI140)</f>
        <v>0</v>
      </c>
      <c r="AI139" s="25">
        <f>IF('Indicator Date hidden'!AJ140="x","x",$AI$2-'Indicator Date hidden'!AJ140)</f>
        <v>0</v>
      </c>
      <c r="AJ139" s="25" t="str">
        <f>IF('Indicator Date hidden'!AK140="x","x",$AJ$2-'Indicator Date hidden'!AK140)</f>
        <v>x</v>
      </c>
      <c r="AK139" s="25">
        <f>IF('Indicator Date hidden'!AL140="x","x",$AK$2-'Indicator Date hidden'!AL140)</f>
        <v>1</v>
      </c>
      <c r="AL139" s="25">
        <f>IF('Indicator Date hidden'!AM140="x","x",$AL$2-'Indicator Date hidden'!AM140)</f>
        <v>0</v>
      </c>
      <c r="AM139" s="25">
        <f>IF('Indicator Date hidden'!AN140="x","x",$AM$2-'Indicator Date hidden'!AN140)</f>
        <v>0</v>
      </c>
      <c r="AN139" s="25">
        <f>IF('Indicator Date hidden'!AO140="x","x",$AN$2-'Indicator Date hidden'!AO140)</f>
        <v>0</v>
      </c>
      <c r="AO139" s="25">
        <f>IF('Indicator Date hidden'!AP140="x","x",$AO$2-'Indicator Date hidden'!AP140)</f>
        <v>0</v>
      </c>
      <c r="AP139" s="25">
        <f>IF('Indicator Date hidden'!AQ140="x","x",$AP$2-'Indicator Date hidden'!AQ140)</f>
        <v>0</v>
      </c>
      <c r="AQ139" s="25">
        <f>IF('Indicator Date hidden'!AR140="x","x",$AQ$2-'Indicator Date hidden'!AR140)</f>
        <v>0</v>
      </c>
      <c r="AR139" s="25">
        <f>IF('Indicator Date hidden'!AS140="x","x",$AR$2-'Indicator Date hidden'!AS140)</f>
        <v>0</v>
      </c>
      <c r="AS139" s="25">
        <f>IF('Indicator Date hidden'!AT140="x","x",$AS$2-'Indicator Date hidden'!AT140)</f>
        <v>0</v>
      </c>
      <c r="AT139" s="25">
        <f>IF('Indicator Date hidden'!AU140="x","x",$AT$2-'Indicator Date hidden'!AU140)</f>
        <v>0</v>
      </c>
      <c r="AU139" s="25">
        <f>IF('Indicator Date hidden'!AV140="x","x",$AU$2-'Indicator Date hidden'!AV140)</f>
        <v>3</v>
      </c>
      <c r="AV139" s="25">
        <f>IF('Indicator Date hidden'!AW140="x","x",$AV$2-'Indicator Date hidden'!AW140)</f>
        <v>0</v>
      </c>
      <c r="AW139" s="25">
        <f>IF('Indicator Date hidden'!AX140="x","x",$AW$2-'Indicator Date hidden'!AX140)</f>
        <v>0</v>
      </c>
      <c r="AX139" s="25">
        <f>IF('Indicator Date hidden'!AY140="x","x",$AX$2-'Indicator Date hidden'!AY140)</f>
        <v>0</v>
      </c>
      <c r="AY139" s="25">
        <f>IF('Indicator Date hidden'!AZ140="x","x",$AY$2-'Indicator Date hidden'!AZ140)</f>
        <v>0</v>
      </c>
      <c r="AZ139" s="25">
        <f>IF('Indicator Date hidden'!BA140="x","x",$AZ$2-'Indicator Date hidden'!BA140)</f>
        <v>0</v>
      </c>
      <c r="BA139">
        <f t="shared" si="20"/>
        <v>7</v>
      </c>
      <c r="BB139" s="26">
        <f t="shared" si="21"/>
        <v>0.15555555555555556</v>
      </c>
      <c r="BC139">
        <f t="shared" si="22"/>
        <v>4</v>
      </c>
      <c r="BD139" s="26">
        <f t="shared" si="23"/>
        <v>0.55599982236430234</v>
      </c>
      <c r="BE139" s="28">
        <f t="shared" si="24"/>
        <v>0</v>
      </c>
    </row>
    <row r="140" spans="1:57" x14ac:dyDescent="0.35">
      <c r="A140" t="s">
        <v>9697</v>
      </c>
      <c r="B140" s="25">
        <f>IF('Indicator Date hidden'!C141="x","x",$B$2-'Indicator Date hidden'!C141)</f>
        <v>0</v>
      </c>
      <c r="C140" s="25">
        <f>IF('Indicator Date hidden'!D141="x","x",$C$2-'Indicator Date hidden'!D141)</f>
        <v>0</v>
      </c>
      <c r="D140" s="25">
        <f>IF('Indicator Date hidden'!E141="x","x",$D$2-'Indicator Date hidden'!E141)</f>
        <v>0</v>
      </c>
      <c r="E140" s="25">
        <f>IF('Indicator Date hidden'!F141="x","x",$E$2-'Indicator Date hidden'!F141)</f>
        <v>0</v>
      </c>
      <c r="F140" s="25">
        <f>IF('Indicator Date hidden'!G141="x","x",$F$2-'Indicator Date hidden'!G141)</f>
        <v>0</v>
      </c>
      <c r="G140" s="25">
        <f>IF('Indicator Date hidden'!H141="x","x",$G$2-'Indicator Date hidden'!H141)</f>
        <v>0</v>
      </c>
      <c r="H140" s="25">
        <f>IF('Indicator Date hidden'!I141="x","x",$H$2-'Indicator Date hidden'!I141)</f>
        <v>0</v>
      </c>
      <c r="I140" s="25">
        <f>IF('Indicator Date hidden'!J141="x","x",$I$2-'Indicator Date hidden'!J141)</f>
        <v>0</v>
      </c>
      <c r="J140" s="25">
        <f>IF('Indicator Date hidden'!K141="x","x",$J$2-'Indicator Date hidden'!K141)</f>
        <v>0</v>
      </c>
      <c r="K140" s="25">
        <f>IF('Indicator Date hidden'!L141="x","x",$K$2-'Indicator Date hidden'!L141)</f>
        <v>0</v>
      </c>
      <c r="L140" s="25">
        <f>IF('Indicator Date hidden'!M141="x","x",$L$2-'Indicator Date hidden'!M141)</f>
        <v>0</v>
      </c>
      <c r="M140" s="25">
        <f>IF('Indicator Date hidden'!N141="x","x",$M$2-'Indicator Date hidden'!N141)</f>
        <v>0</v>
      </c>
      <c r="N140" s="25">
        <f>IF('Indicator Date hidden'!O141="x","x",$N$2-'Indicator Date hidden'!O141)</f>
        <v>0</v>
      </c>
      <c r="O140" s="25">
        <f>IF('Indicator Date hidden'!P141="x","x",$O$2-'Indicator Date hidden'!P141)</f>
        <v>0</v>
      </c>
      <c r="P140" s="25">
        <f>IF('Indicator Date hidden'!Q141="x","x",$P$2-'Indicator Date hidden'!Q141)</f>
        <v>0</v>
      </c>
      <c r="Q140" s="25" t="str">
        <f>IF('Indicator Date hidden'!R141="x","x",$Q$2-'Indicator Date hidden'!R141)</f>
        <v>x</v>
      </c>
      <c r="R140" s="25">
        <f>IF('Indicator Date hidden'!S141="x","x",$R$2-'Indicator Date hidden'!S141)</f>
        <v>0</v>
      </c>
      <c r="S140" s="25">
        <f>IF('Indicator Date hidden'!T141="x","x",$S$2-'Indicator Date hidden'!T141)</f>
        <v>0</v>
      </c>
      <c r="T140" s="25">
        <f>IF('Indicator Date hidden'!U141="x","x",$T$2-'Indicator Date hidden'!U141)</f>
        <v>0</v>
      </c>
      <c r="U140" s="25" t="str">
        <f>IF('Indicator Date hidden'!V141="x","x",$U$2-'Indicator Date hidden'!V141)</f>
        <v>x</v>
      </c>
      <c r="V140" s="25">
        <f>IF('Indicator Date hidden'!W141="x","x",$V$2-'Indicator Date hidden'!W141)</f>
        <v>0</v>
      </c>
      <c r="W140" s="25" t="str">
        <f>IF('Indicator Date hidden'!X141="x","x",$W$2-'Indicator Date hidden'!X141)</f>
        <v>x</v>
      </c>
      <c r="X140" s="25">
        <f>IF('Indicator Date hidden'!Y141="x","x",$X$2-'Indicator Date hidden'!Y141)</f>
        <v>4</v>
      </c>
      <c r="Y140" s="25">
        <f>IF('Indicator Date hidden'!Z141="x","x",$Y$2-'Indicator Date hidden'!Z141)</f>
        <v>0</v>
      </c>
      <c r="Z140" s="25">
        <f>IF('Indicator Date hidden'!AA141="x","x",$Z$2-'Indicator Date hidden'!AA141)</f>
        <v>0</v>
      </c>
      <c r="AA140" s="25" t="str">
        <f>IF('Indicator Date hidden'!AB141="x","x",$AA$2-'Indicator Date hidden'!AB141)</f>
        <v>x</v>
      </c>
      <c r="AB140" s="25">
        <f>IF('Indicator Date hidden'!AC141="x","x",$AB$2-'Indicator Date hidden'!AC141)</f>
        <v>0</v>
      </c>
      <c r="AC140" s="25">
        <f>IF('Indicator Date hidden'!AD141="x","x",$AC$2-'Indicator Date hidden'!AD141)</f>
        <v>0</v>
      </c>
      <c r="AD140" s="25" t="str">
        <f>IF('Indicator Date hidden'!AE141="x","x",$AD$2-'Indicator Date hidden'!AE141)</f>
        <v>x</v>
      </c>
      <c r="AE140" s="25">
        <f>IF('Indicator Date hidden'!AF141="x","x",$AE$2-'Indicator Date hidden'!AF141)</f>
        <v>0</v>
      </c>
      <c r="AF140" s="25" t="str">
        <f>IF('Indicator Date hidden'!AG141="x","x",$AF$2-'Indicator Date hidden'!AG141)</f>
        <v>x</v>
      </c>
      <c r="AG140" s="25">
        <f>IF('Indicator Date hidden'!AH141="x","x",$AG$2-'Indicator Date hidden'!AH141)</f>
        <v>0</v>
      </c>
      <c r="AH140" s="25">
        <f>IF('Indicator Date hidden'!AI141="x","x",$AH$2-'Indicator Date hidden'!AI141)</f>
        <v>0</v>
      </c>
      <c r="AI140" s="25">
        <f>IF('Indicator Date hidden'!AJ141="x","x",$AI$2-'Indicator Date hidden'!AJ141)</f>
        <v>0</v>
      </c>
      <c r="AJ140" s="25" t="str">
        <f>IF('Indicator Date hidden'!AK141="x","x",$AJ$2-'Indicator Date hidden'!AK141)</f>
        <v>x</v>
      </c>
      <c r="AK140" s="25">
        <f>IF('Indicator Date hidden'!AL141="x","x",$AK$2-'Indicator Date hidden'!AL141)</f>
        <v>1</v>
      </c>
      <c r="AL140" s="25">
        <f>IF('Indicator Date hidden'!AM141="x","x",$AL$2-'Indicator Date hidden'!AM141)</f>
        <v>0</v>
      </c>
      <c r="AM140" s="25">
        <f>IF('Indicator Date hidden'!AN141="x","x",$AM$2-'Indicator Date hidden'!AN141)</f>
        <v>0</v>
      </c>
      <c r="AN140" s="25">
        <f>IF('Indicator Date hidden'!AO141="x","x",$AN$2-'Indicator Date hidden'!AO141)</f>
        <v>0</v>
      </c>
      <c r="AO140" s="25">
        <f>IF('Indicator Date hidden'!AP141="x","x",$AO$2-'Indicator Date hidden'!AP141)</f>
        <v>0</v>
      </c>
      <c r="AP140" s="25">
        <f>IF('Indicator Date hidden'!AQ141="x","x",$AP$2-'Indicator Date hidden'!AQ141)</f>
        <v>0</v>
      </c>
      <c r="AQ140" s="25">
        <f>IF('Indicator Date hidden'!AR141="x","x",$AQ$2-'Indicator Date hidden'!AR141)</f>
        <v>0</v>
      </c>
      <c r="AR140" s="25">
        <f>IF('Indicator Date hidden'!AS141="x","x",$AR$2-'Indicator Date hidden'!AS141)</f>
        <v>0</v>
      </c>
      <c r="AS140" s="25">
        <f>IF('Indicator Date hidden'!AT141="x","x",$AS$2-'Indicator Date hidden'!AT141)</f>
        <v>0</v>
      </c>
      <c r="AT140" s="25">
        <f>IF('Indicator Date hidden'!AU141="x","x",$AT$2-'Indicator Date hidden'!AU141)</f>
        <v>0</v>
      </c>
      <c r="AU140" s="25">
        <f>IF('Indicator Date hidden'!AV141="x","x",$AU$2-'Indicator Date hidden'!AV141)</f>
        <v>0</v>
      </c>
      <c r="AV140" s="25">
        <f>IF('Indicator Date hidden'!AW141="x","x",$AV$2-'Indicator Date hidden'!AW141)</f>
        <v>0</v>
      </c>
      <c r="AW140" s="25">
        <f>IF('Indicator Date hidden'!AX141="x","x",$AW$2-'Indicator Date hidden'!AX141)</f>
        <v>0</v>
      </c>
      <c r="AX140" s="25">
        <f>IF('Indicator Date hidden'!AY141="x","x",$AX$2-'Indicator Date hidden'!AY141)</f>
        <v>0</v>
      </c>
      <c r="AY140" s="25">
        <f>IF('Indicator Date hidden'!AZ141="x","x",$AY$2-'Indicator Date hidden'!AZ141)</f>
        <v>0</v>
      </c>
      <c r="AZ140" s="25">
        <f>IF('Indicator Date hidden'!BA141="x","x",$AZ$2-'Indicator Date hidden'!BA141)</f>
        <v>0</v>
      </c>
      <c r="BA140">
        <f t="shared" si="20"/>
        <v>5</v>
      </c>
      <c r="BB140" s="26">
        <f t="shared" si="21"/>
        <v>0.11363636363636363</v>
      </c>
      <c r="BC140">
        <f t="shared" si="22"/>
        <v>2</v>
      </c>
      <c r="BD140" s="26">
        <f t="shared" si="23"/>
        <v>0.61110589362494327</v>
      </c>
      <c r="BE140" s="28">
        <f t="shared" si="24"/>
        <v>0</v>
      </c>
    </row>
    <row r="141" spans="1:57" x14ac:dyDescent="0.35">
      <c r="A141" t="s">
        <v>9702</v>
      </c>
      <c r="B141" s="25">
        <f>IF('Indicator Date hidden'!C142="x","x",$B$2-'Indicator Date hidden'!C142)</f>
        <v>0</v>
      </c>
      <c r="C141" s="25">
        <f>IF('Indicator Date hidden'!D142="x","x",$C$2-'Indicator Date hidden'!D142)</f>
        <v>0</v>
      </c>
      <c r="D141" s="25">
        <f>IF('Indicator Date hidden'!E142="x","x",$D$2-'Indicator Date hidden'!E142)</f>
        <v>0</v>
      </c>
      <c r="E141" s="25">
        <f>IF('Indicator Date hidden'!F142="x","x",$E$2-'Indicator Date hidden'!F142)</f>
        <v>0</v>
      </c>
      <c r="F141" s="25">
        <f>IF('Indicator Date hidden'!G142="x","x",$F$2-'Indicator Date hidden'!G142)</f>
        <v>0</v>
      </c>
      <c r="G141" s="25">
        <f>IF('Indicator Date hidden'!H142="x","x",$G$2-'Indicator Date hidden'!H142)</f>
        <v>0</v>
      </c>
      <c r="H141" s="25">
        <f>IF('Indicator Date hidden'!I142="x","x",$H$2-'Indicator Date hidden'!I142)</f>
        <v>0</v>
      </c>
      <c r="I141" s="25">
        <f>IF('Indicator Date hidden'!J142="x","x",$I$2-'Indicator Date hidden'!J142)</f>
        <v>0</v>
      </c>
      <c r="J141" s="25">
        <f>IF('Indicator Date hidden'!K142="x","x",$J$2-'Indicator Date hidden'!K142)</f>
        <v>0</v>
      </c>
      <c r="K141" s="25">
        <f>IF('Indicator Date hidden'!L142="x","x",$K$2-'Indicator Date hidden'!L142)</f>
        <v>0</v>
      </c>
      <c r="L141" s="25">
        <f>IF('Indicator Date hidden'!M142="x","x",$L$2-'Indicator Date hidden'!M142)</f>
        <v>0</v>
      </c>
      <c r="M141" s="25">
        <f>IF('Indicator Date hidden'!N142="x","x",$M$2-'Indicator Date hidden'!N142)</f>
        <v>0</v>
      </c>
      <c r="N141" s="25">
        <f>IF('Indicator Date hidden'!O142="x","x",$N$2-'Indicator Date hidden'!O142)</f>
        <v>0</v>
      </c>
      <c r="O141" s="25">
        <f>IF('Indicator Date hidden'!P142="x","x",$O$2-'Indicator Date hidden'!P142)</f>
        <v>0</v>
      </c>
      <c r="P141" s="25">
        <f>IF('Indicator Date hidden'!Q142="x","x",$P$2-'Indicator Date hidden'!Q142)</f>
        <v>0</v>
      </c>
      <c r="Q141" s="25" t="str">
        <f>IF('Indicator Date hidden'!R142="x","x",$Q$2-'Indicator Date hidden'!R142)</f>
        <v>x</v>
      </c>
      <c r="R141" s="25">
        <f>IF('Indicator Date hidden'!S142="x","x",$R$2-'Indicator Date hidden'!S142)</f>
        <v>0</v>
      </c>
      <c r="S141" s="25">
        <f>IF('Indicator Date hidden'!T142="x","x",$S$2-'Indicator Date hidden'!T142)</f>
        <v>0</v>
      </c>
      <c r="T141" s="25">
        <f>IF('Indicator Date hidden'!U142="x","x",$T$2-'Indicator Date hidden'!U142)</f>
        <v>0</v>
      </c>
      <c r="U141" s="25" t="str">
        <f>IF('Indicator Date hidden'!V142="x","x",$U$2-'Indicator Date hidden'!V142)</f>
        <v>x</v>
      </c>
      <c r="V141" s="25">
        <f>IF('Indicator Date hidden'!W142="x","x",$V$2-'Indicator Date hidden'!W142)</f>
        <v>0</v>
      </c>
      <c r="W141" s="25" t="str">
        <f>IF('Indicator Date hidden'!X142="x","x",$W$2-'Indicator Date hidden'!X142)</f>
        <v>x</v>
      </c>
      <c r="X141" s="25">
        <f>IF('Indicator Date hidden'!Y142="x","x",$X$2-'Indicator Date hidden'!Y142)</f>
        <v>2</v>
      </c>
      <c r="Y141" s="25">
        <f>IF('Indicator Date hidden'!Z142="x","x",$Y$2-'Indicator Date hidden'!Z142)</f>
        <v>0</v>
      </c>
      <c r="Z141" s="25">
        <f>IF('Indicator Date hidden'!AA142="x","x",$Z$2-'Indicator Date hidden'!AA142)</f>
        <v>0</v>
      </c>
      <c r="AA141" s="25">
        <f>IF('Indicator Date hidden'!AB142="x","x",$AA$2-'Indicator Date hidden'!AB142)</f>
        <v>1</v>
      </c>
      <c r="AB141" s="25">
        <f>IF('Indicator Date hidden'!AC142="x","x",$AB$2-'Indicator Date hidden'!AC142)</f>
        <v>0</v>
      </c>
      <c r="AC141" s="25">
        <f>IF('Indicator Date hidden'!AD142="x","x",$AC$2-'Indicator Date hidden'!AD142)</f>
        <v>0</v>
      </c>
      <c r="AD141" s="25" t="str">
        <f>IF('Indicator Date hidden'!AE142="x","x",$AD$2-'Indicator Date hidden'!AE142)</f>
        <v>x</v>
      </c>
      <c r="AE141" s="25">
        <f>IF('Indicator Date hidden'!AF142="x","x",$AE$2-'Indicator Date hidden'!AF142)</f>
        <v>0</v>
      </c>
      <c r="AF141" s="25">
        <f>IF('Indicator Date hidden'!AG142="x","x",$AF$2-'Indicator Date hidden'!AG142)</f>
        <v>1</v>
      </c>
      <c r="AG141" s="25">
        <f>IF('Indicator Date hidden'!AH142="x","x",$AG$2-'Indicator Date hidden'!AH142)</f>
        <v>0</v>
      </c>
      <c r="AH141" s="25">
        <f>IF('Indicator Date hidden'!AI142="x","x",$AH$2-'Indicator Date hidden'!AI142)</f>
        <v>0</v>
      </c>
      <c r="AI141" s="25">
        <f>IF('Indicator Date hidden'!AJ142="x","x",$AI$2-'Indicator Date hidden'!AJ142)</f>
        <v>0</v>
      </c>
      <c r="AJ141" s="25" t="str">
        <f>IF('Indicator Date hidden'!AK142="x","x",$AJ$2-'Indicator Date hidden'!AK142)</f>
        <v>x</v>
      </c>
      <c r="AK141" s="25">
        <f>IF('Indicator Date hidden'!AL142="x","x",$AK$2-'Indicator Date hidden'!AL142)</f>
        <v>1</v>
      </c>
      <c r="AL141" s="25">
        <f>IF('Indicator Date hidden'!AM142="x","x",$AL$2-'Indicator Date hidden'!AM142)</f>
        <v>0</v>
      </c>
      <c r="AM141" s="25">
        <f>IF('Indicator Date hidden'!AN142="x","x",$AM$2-'Indicator Date hidden'!AN142)</f>
        <v>0</v>
      </c>
      <c r="AN141" s="25">
        <f>IF('Indicator Date hidden'!AO142="x","x",$AN$2-'Indicator Date hidden'!AO142)</f>
        <v>0</v>
      </c>
      <c r="AO141" s="25">
        <f>IF('Indicator Date hidden'!AP142="x","x",$AO$2-'Indicator Date hidden'!AP142)</f>
        <v>0</v>
      </c>
      <c r="AP141" s="25">
        <f>IF('Indicator Date hidden'!AQ142="x","x",$AP$2-'Indicator Date hidden'!AQ142)</f>
        <v>0</v>
      </c>
      <c r="AQ141" s="25">
        <f>IF('Indicator Date hidden'!AR142="x","x",$AQ$2-'Indicator Date hidden'!AR142)</f>
        <v>0</v>
      </c>
      <c r="AR141" s="25">
        <f>IF('Indicator Date hidden'!AS142="x","x",$AR$2-'Indicator Date hidden'!AS142)</f>
        <v>0</v>
      </c>
      <c r="AS141" s="25">
        <f>IF('Indicator Date hidden'!AT142="x","x",$AS$2-'Indicator Date hidden'!AT142)</f>
        <v>0</v>
      </c>
      <c r="AT141" s="25">
        <f>IF('Indicator Date hidden'!AU142="x","x",$AT$2-'Indicator Date hidden'!AU142)</f>
        <v>0</v>
      </c>
      <c r="AU141" s="25">
        <f>IF('Indicator Date hidden'!AV142="x","x",$AU$2-'Indicator Date hidden'!AV142)</f>
        <v>3</v>
      </c>
      <c r="AV141" s="25">
        <f>IF('Indicator Date hidden'!AW142="x","x",$AV$2-'Indicator Date hidden'!AW142)</f>
        <v>0</v>
      </c>
      <c r="AW141" s="25">
        <f>IF('Indicator Date hidden'!AX142="x","x",$AW$2-'Indicator Date hidden'!AX142)</f>
        <v>0</v>
      </c>
      <c r="AX141" s="25">
        <f>IF('Indicator Date hidden'!AY142="x","x",$AX$2-'Indicator Date hidden'!AY142)</f>
        <v>0</v>
      </c>
      <c r="AY141" s="25">
        <f>IF('Indicator Date hidden'!AZ142="x","x",$AY$2-'Indicator Date hidden'!AZ142)</f>
        <v>0</v>
      </c>
      <c r="AZ141" s="25">
        <f>IF('Indicator Date hidden'!BA142="x","x",$AZ$2-'Indicator Date hidden'!BA142)</f>
        <v>0</v>
      </c>
      <c r="BA141">
        <f t="shared" si="20"/>
        <v>8</v>
      </c>
      <c r="BB141" s="26">
        <f t="shared" si="21"/>
        <v>0.17391304347826086</v>
      </c>
      <c r="BC141">
        <f t="shared" si="22"/>
        <v>5</v>
      </c>
      <c r="BD141" s="26">
        <f t="shared" si="23"/>
        <v>0.56354266942677045</v>
      </c>
      <c r="BE141" s="28">
        <f t="shared" si="24"/>
        <v>0</v>
      </c>
    </row>
    <row r="142" spans="1:57" x14ac:dyDescent="0.35">
      <c r="A142" t="s">
        <v>9703</v>
      </c>
      <c r="B142" s="25">
        <f>IF('Indicator Date hidden'!C143="x","x",$B$2-'Indicator Date hidden'!C143)</f>
        <v>0</v>
      </c>
      <c r="C142" s="25">
        <f>IF('Indicator Date hidden'!D143="x","x",$C$2-'Indicator Date hidden'!D143)</f>
        <v>0</v>
      </c>
      <c r="D142" s="25">
        <f>IF('Indicator Date hidden'!E143="x","x",$D$2-'Indicator Date hidden'!E143)</f>
        <v>0</v>
      </c>
      <c r="E142" s="25">
        <f>IF('Indicator Date hidden'!F143="x","x",$E$2-'Indicator Date hidden'!F143)</f>
        <v>0</v>
      </c>
      <c r="F142" s="25">
        <f>IF('Indicator Date hidden'!G143="x","x",$F$2-'Indicator Date hidden'!G143)</f>
        <v>0</v>
      </c>
      <c r="G142" s="25">
        <f>IF('Indicator Date hidden'!H143="x","x",$G$2-'Indicator Date hidden'!H143)</f>
        <v>0</v>
      </c>
      <c r="H142" s="25">
        <f>IF('Indicator Date hidden'!I143="x","x",$H$2-'Indicator Date hidden'!I143)</f>
        <v>0</v>
      </c>
      <c r="I142" s="25">
        <f>IF('Indicator Date hidden'!J143="x","x",$I$2-'Indicator Date hidden'!J143)</f>
        <v>0</v>
      </c>
      <c r="J142" s="25">
        <f>IF('Indicator Date hidden'!K143="x","x",$J$2-'Indicator Date hidden'!K143)</f>
        <v>0</v>
      </c>
      <c r="K142" s="25">
        <f>IF('Indicator Date hidden'!L143="x","x",$K$2-'Indicator Date hidden'!L143)</f>
        <v>0</v>
      </c>
      <c r="L142" s="25">
        <f>IF('Indicator Date hidden'!M143="x","x",$L$2-'Indicator Date hidden'!M143)</f>
        <v>0</v>
      </c>
      <c r="M142" s="25">
        <f>IF('Indicator Date hidden'!N143="x","x",$M$2-'Indicator Date hidden'!N143)</f>
        <v>0</v>
      </c>
      <c r="N142" s="25">
        <f>IF('Indicator Date hidden'!O143="x","x",$N$2-'Indicator Date hidden'!O143)</f>
        <v>0</v>
      </c>
      <c r="O142" s="25">
        <f>IF('Indicator Date hidden'!P143="x","x",$O$2-'Indicator Date hidden'!P143)</f>
        <v>0</v>
      </c>
      <c r="P142" s="25">
        <f>IF('Indicator Date hidden'!Q143="x","x",$P$2-'Indicator Date hidden'!Q143)</f>
        <v>0</v>
      </c>
      <c r="Q142" s="25" t="str">
        <f>IF('Indicator Date hidden'!R143="x","x",$Q$2-'Indicator Date hidden'!R143)</f>
        <v>x</v>
      </c>
      <c r="R142" s="25">
        <f>IF('Indicator Date hidden'!S143="x","x",$R$2-'Indicator Date hidden'!S143)</f>
        <v>0</v>
      </c>
      <c r="S142" s="25">
        <f>IF('Indicator Date hidden'!T143="x","x",$S$2-'Indicator Date hidden'!T143)</f>
        <v>0</v>
      </c>
      <c r="T142" s="25">
        <f>IF('Indicator Date hidden'!U143="x","x",$T$2-'Indicator Date hidden'!U143)</f>
        <v>0</v>
      </c>
      <c r="U142" s="25" t="str">
        <f>IF('Indicator Date hidden'!V143="x","x",$U$2-'Indicator Date hidden'!V143)</f>
        <v>x</v>
      </c>
      <c r="V142" s="25">
        <f>IF('Indicator Date hidden'!W143="x","x",$V$2-'Indicator Date hidden'!W143)</f>
        <v>0</v>
      </c>
      <c r="W142" s="25" t="str">
        <f>IF('Indicator Date hidden'!X143="x","x",$W$2-'Indicator Date hidden'!X143)</f>
        <v>x</v>
      </c>
      <c r="X142" s="25">
        <f>IF('Indicator Date hidden'!Y143="x","x",$X$2-'Indicator Date hidden'!Y143)</f>
        <v>4</v>
      </c>
      <c r="Y142" s="25">
        <f>IF('Indicator Date hidden'!Z143="x","x",$Y$2-'Indicator Date hidden'!Z143)</f>
        <v>0</v>
      </c>
      <c r="Z142" s="25">
        <f>IF('Indicator Date hidden'!AA143="x","x",$Z$2-'Indicator Date hidden'!AA143)</f>
        <v>0</v>
      </c>
      <c r="AA142" s="25" t="str">
        <f>IF('Indicator Date hidden'!AB143="x","x",$AA$2-'Indicator Date hidden'!AB143)</f>
        <v>x</v>
      </c>
      <c r="AB142" s="25">
        <f>IF('Indicator Date hidden'!AC143="x","x",$AB$2-'Indicator Date hidden'!AC143)</f>
        <v>0</v>
      </c>
      <c r="AC142" s="25">
        <f>IF('Indicator Date hidden'!AD143="x","x",$AC$2-'Indicator Date hidden'!AD143)</f>
        <v>0</v>
      </c>
      <c r="AD142" s="25" t="str">
        <f>IF('Indicator Date hidden'!AE143="x","x",$AD$2-'Indicator Date hidden'!AE143)</f>
        <v>x</v>
      </c>
      <c r="AE142" s="25">
        <f>IF('Indicator Date hidden'!AF143="x","x",$AE$2-'Indicator Date hidden'!AF143)</f>
        <v>0</v>
      </c>
      <c r="AF142" s="25">
        <f>IF('Indicator Date hidden'!AG143="x","x",$AF$2-'Indicator Date hidden'!AG143)</f>
        <v>1</v>
      </c>
      <c r="AG142" s="25">
        <f>IF('Indicator Date hidden'!AH143="x","x",$AG$2-'Indicator Date hidden'!AH143)</f>
        <v>0</v>
      </c>
      <c r="AH142" s="25">
        <f>IF('Indicator Date hidden'!AI143="x","x",$AH$2-'Indicator Date hidden'!AI143)</f>
        <v>0</v>
      </c>
      <c r="AI142" s="25">
        <f>IF('Indicator Date hidden'!AJ143="x","x",$AI$2-'Indicator Date hidden'!AJ143)</f>
        <v>0</v>
      </c>
      <c r="AJ142" s="25">
        <f>IF('Indicator Date hidden'!AK143="x","x",$AJ$2-'Indicator Date hidden'!AK143)</f>
        <v>1</v>
      </c>
      <c r="AK142" s="25">
        <f>IF('Indicator Date hidden'!AL143="x","x",$AK$2-'Indicator Date hidden'!AL143)</f>
        <v>1</v>
      </c>
      <c r="AL142" s="25">
        <f>IF('Indicator Date hidden'!AM143="x","x",$AL$2-'Indicator Date hidden'!AM143)</f>
        <v>0</v>
      </c>
      <c r="AM142" s="25">
        <f>IF('Indicator Date hidden'!AN143="x","x",$AM$2-'Indicator Date hidden'!AN143)</f>
        <v>0</v>
      </c>
      <c r="AN142" s="25">
        <f>IF('Indicator Date hidden'!AO143="x","x",$AN$2-'Indicator Date hidden'!AO143)</f>
        <v>0</v>
      </c>
      <c r="AO142" s="25">
        <f>IF('Indicator Date hidden'!AP143="x","x",$AO$2-'Indicator Date hidden'!AP143)</f>
        <v>0</v>
      </c>
      <c r="AP142" s="25">
        <f>IF('Indicator Date hidden'!AQ143="x","x",$AP$2-'Indicator Date hidden'!AQ143)</f>
        <v>0</v>
      </c>
      <c r="AQ142" s="25" t="str">
        <f>IF('Indicator Date hidden'!AR143="x","x",$AQ$2-'Indicator Date hidden'!AR143)</f>
        <v>x</v>
      </c>
      <c r="AR142" s="25">
        <f>IF('Indicator Date hidden'!AS143="x","x",$AR$2-'Indicator Date hidden'!AS143)</f>
        <v>0</v>
      </c>
      <c r="AS142" s="25">
        <f>IF('Indicator Date hidden'!AT143="x","x",$AS$2-'Indicator Date hidden'!AT143)</f>
        <v>0</v>
      </c>
      <c r="AT142" s="25">
        <f>IF('Indicator Date hidden'!AU143="x","x",$AT$2-'Indicator Date hidden'!AU143)</f>
        <v>0</v>
      </c>
      <c r="AU142" s="25">
        <f>IF('Indicator Date hidden'!AV143="x","x",$AU$2-'Indicator Date hidden'!AV143)</f>
        <v>4</v>
      </c>
      <c r="AV142" s="25">
        <f>IF('Indicator Date hidden'!AW143="x","x",$AV$2-'Indicator Date hidden'!AW143)</f>
        <v>0</v>
      </c>
      <c r="AW142" s="25">
        <f>IF('Indicator Date hidden'!AX143="x","x",$AW$2-'Indicator Date hidden'!AX143)</f>
        <v>0</v>
      </c>
      <c r="AX142" s="25">
        <f>IF('Indicator Date hidden'!AY143="x","x",$AX$2-'Indicator Date hidden'!AY143)</f>
        <v>0</v>
      </c>
      <c r="AY142" s="25">
        <f>IF('Indicator Date hidden'!AZ143="x","x",$AY$2-'Indicator Date hidden'!AZ143)</f>
        <v>0</v>
      </c>
      <c r="AZ142" s="25">
        <f>IF('Indicator Date hidden'!BA143="x","x",$AZ$2-'Indicator Date hidden'!BA143)</f>
        <v>0</v>
      </c>
      <c r="BA142">
        <f t="shared" si="20"/>
        <v>11</v>
      </c>
      <c r="BB142" s="26">
        <f t="shared" si="21"/>
        <v>0.24444444444444444</v>
      </c>
      <c r="BC142">
        <f t="shared" si="22"/>
        <v>5</v>
      </c>
      <c r="BD142" s="26">
        <f t="shared" si="23"/>
        <v>0.84736337621944968</v>
      </c>
      <c r="BE142" s="28">
        <f t="shared" si="24"/>
        <v>0</v>
      </c>
    </row>
    <row r="143" spans="1:57" x14ac:dyDescent="0.35">
      <c r="A143" t="s">
        <v>9704</v>
      </c>
      <c r="B143" s="25">
        <f>IF('Indicator Date hidden'!C144="x","x",$B$2-'Indicator Date hidden'!C144)</f>
        <v>0</v>
      </c>
      <c r="C143" s="25">
        <f>IF('Indicator Date hidden'!D144="x","x",$C$2-'Indicator Date hidden'!D144)</f>
        <v>0</v>
      </c>
      <c r="D143" s="25">
        <f>IF('Indicator Date hidden'!E144="x","x",$D$2-'Indicator Date hidden'!E144)</f>
        <v>0</v>
      </c>
      <c r="E143" s="25">
        <f>IF('Indicator Date hidden'!F144="x","x",$E$2-'Indicator Date hidden'!F144)</f>
        <v>0</v>
      </c>
      <c r="F143" s="25">
        <f>IF('Indicator Date hidden'!G144="x","x",$F$2-'Indicator Date hidden'!G144)</f>
        <v>0</v>
      </c>
      <c r="G143" s="25">
        <f>IF('Indicator Date hidden'!H144="x","x",$G$2-'Indicator Date hidden'!H144)</f>
        <v>0</v>
      </c>
      <c r="H143" s="25">
        <f>IF('Indicator Date hidden'!I144="x","x",$H$2-'Indicator Date hidden'!I144)</f>
        <v>0</v>
      </c>
      <c r="I143" s="25">
        <f>IF('Indicator Date hidden'!J144="x","x",$I$2-'Indicator Date hidden'!J144)</f>
        <v>0</v>
      </c>
      <c r="J143" s="25">
        <f>IF('Indicator Date hidden'!K144="x","x",$J$2-'Indicator Date hidden'!K144)</f>
        <v>0</v>
      </c>
      <c r="K143" s="25">
        <f>IF('Indicator Date hidden'!L144="x","x",$K$2-'Indicator Date hidden'!L144)</f>
        <v>0</v>
      </c>
      <c r="L143" s="25">
        <f>IF('Indicator Date hidden'!M144="x","x",$L$2-'Indicator Date hidden'!M144)</f>
        <v>0</v>
      </c>
      <c r="M143" s="25">
        <f>IF('Indicator Date hidden'!N144="x","x",$M$2-'Indicator Date hidden'!N144)</f>
        <v>0</v>
      </c>
      <c r="N143" s="25">
        <f>IF('Indicator Date hidden'!O144="x","x",$N$2-'Indicator Date hidden'!O144)</f>
        <v>0</v>
      </c>
      <c r="O143" s="25">
        <f>IF('Indicator Date hidden'!P144="x","x",$O$2-'Indicator Date hidden'!P144)</f>
        <v>0</v>
      </c>
      <c r="P143" s="25">
        <f>IF('Indicator Date hidden'!Q144="x","x",$P$2-'Indicator Date hidden'!Q144)</f>
        <v>0</v>
      </c>
      <c r="Q143" s="25">
        <f>IF('Indicator Date hidden'!R144="x","x",$Q$2-'Indicator Date hidden'!R144)</f>
        <v>4</v>
      </c>
      <c r="R143" s="25">
        <f>IF('Indicator Date hidden'!S144="x","x",$R$2-'Indicator Date hidden'!S144)</f>
        <v>0</v>
      </c>
      <c r="S143" s="25">
        <f>IF('Indicator Date hidden'!T144="x","x",$S$2-'Indicator Date hidden'!T144)</f>
        <v>0</v>
      </c>
      <c r="T143" s="25">
        <f>IF('Indicator Date hidden'!U144="x","x",$T$2-'Indicator Date hidden'!U144)</f>
        <v>0</v>
      </c>
      <c r="U143" s="25">
        <f>IF('Indicator Date hidden'!V144="x","x",$U$2-'Indicator Date hidden'!V144)</f>
        <v>0</v>
      </c>
      <c r="V143" s="25">
        <f>IF('Indicator Date hidden'!W144="x","x",$V$2-'Indicator Date hidden'!W144)</f>
        <v>0</v>
      </c>
      <c r="W143" s="25">
        <f>IF('Indicator Date hidden'!X144="x","x",$W$2-'Indicator Date hidden'!X144)</f>
        <v>4</v>
      </c>
      <c r="X143" s="25">
        <f>IF('Indicator Date hidden'!Y144="x","x",$X$2-'Indicator Date hidden'!Y144)</f>
        <v>4</v>
      </c>
      <c r="Y143" s="25">
        <f>IF('Indicator Date hidden'!Z144="x","x",$Y$2-'Indicator Date hidden'!Z144)</f>
        <v>0</v>
      </c>
      <c r="Z143" s="25">
        <f>IF('Indicator Date hidden'!AA144="x","x",$Z$2-'Indicator Date hidden'!AA144)</f>
        <v>0</v>
      </c>
      <c r="AA143" s="25">
        <f>IF('Indicator Date hidden'!AB144="x","x",$AA$2-'Indicator Date hidden'!AB144)</f>
        <v>0</v>
      </c>
      <c r="AB143" s="25">
        <f>IF('Indicator Date hidden'!AC144="x","x",$AB$2-'Indicator Date hidden'!AC144)</f>
        <v>0</v>
      </c>
      <c r="AC143" s="25">
        <f>IF('Indicator Date hidden'!AD144="x","x",$AC$2-'Indicator Date hidden'!AD144)</f>
        <v>0</v>
      </c>
      <c r="AD143" s="25">
        <f>IF('Indicator Date hidden'!AE144="x","x",$AD$2-'Indicator Date hidden'!AE144)</f>
        <v>0</v>
      </c>
      <c r="AE143" s="25">
        <f>IF('Indicator Date hidden'!AF144="x","x",$AE$2-'Indicator Date hidden'!AF144)</f>
        <v>0</v>
      </c>
      <c r="AF143" s="25">
        <f>IF('Indicator Date hidden'!AG144="x","x",$AF$2-'Indicator Date hidden'!AG144)</f>
        <v>2</v>
      </c>
      <c r="AG143" s="25">
        <f>IF('Indicator Date hidden'!AH144="x","x",$AG$2-'Indicator Date hidden'!AH144)</f>
        <v>0</v>
      </c>
      <c r="AH143" s="25">
        <f>IF('Indicator Date hidden'!AI144="x","x",$AH$2-'Indicator Date hidden'!AI144)</f>
        <v>0</v>
      </c>
      <c r="AI143" s="25">
        <f>IF('Indicator Date hidden'!AJ144="x","x",$AI$2-'Indicator Date hidden'!AJ144)</f>
        <v>0</v>
      </c>
      <c r="AJ143" s="25" t="str">
        <f>IF('Indicator Date hidden'!AK144="x","x",$AJ$2-'Indicator Date hidden'!AK144)</f>
        <v>x</v>
      </c>
      <c r="AK143" s="25">
        <f>IF('Indicator Date hidden'!AL144="x","x",$AK$2-'Indicator Date hidden'!AL144)</f>
        <v>0</v>
      </c>
      <c r="AL143" s="25">
        <f>IF('Indicator Date hidden'!AM144="x","x",$AL$2-'Indicator Date hidden'!AM144)</f>
        <v>0</v>
      </c>
      <c r="AM143" s="25">
        <f>IF('Indicator Date hidden'!AN144="x","x",$AM$2-'Indicator Date hidden'!AN144)</f>
        <v>0</v>
      </c>
      <c r="AN143" s="25">
        <f>IF('Indicator Date hidden'!AO144="x","x",$AN$2-'Indicator Date hidden'!AO144)</f>
        <v>0</v>
      </c>
      <c r="AO143" s="25">
        <f>IF('Indicator Date hidden'!AP144="x","x",$AO$2-'Indicator Date hidden'!AP144)</f>
        <v>1</v>
      </c>
      <c r="AP143" s="25">
        <f>IF('Indicator Date hidden'!AQ144="x","x",$AP$2-'Indicator Date hidden'!AQ144)</f>
        <v>1</v>
      </c>
      <c r="AQ143" s="25">
        <f>IF('Indicator Date hidden'!AR144="x","x",$AQ$2-'Indicator Date hidden'!AR144)</f>
        <v>0</v>
      </c>
      <c r="AR143" s="25">
        <f>IF('Indicator Date hidden'!AS144="x","x",$AR$2-'Indicator Date hidden'!AS144)</f>
        <v>0</v>
      </c>
      <c r="AS143" s="25">
        <f>IF('Indicator Date hidden'!AT144="x","x",$AS$2-'Indicator Date hidden'!AT144)</f>
        <v>0</v>
      </c>
      <c r="AT143" s="25">
        <f>IF('Indicator Date hidden'!AU144="x","x",$AT$2-'Indicator Date hidden'!AU144)</f>
        <v>0</v>
      </c>
      <c r="AU143" s="25">
        <f>IF('Indicator Date hidden'!AV144="x","x",$AU$2-'Indicator Date hidden'!AV144)</f>
        <v>2</v>
      </c>
      <c r="AV143" s="25">
        <f>IF('Indicator Date hidden'!AW144="x","x",$AV$2-'Indicator Date hidden'!AW144)</f>
        <v>0</v>
      </c>
      <c r="AW143" s="25">
        <f>IF('Indicator Date hidden'!AX144="x","x",$AW$2-'Indicator Date hidden'!AX144)</f>
        <v>0</v>
      </c>
      <c r="AX143" s="25">
        <f>IF('Indicator Date hidden'!AY144="x","x",$AX$2-'Indicator Date hidden'!AY144)</f>
        <v>0</v>
      </c>
      <c r="AY143" s="25">
        <f>IF('Indicator Date hidden'!AZ144="x","x",$AY$2-'Indicator Date hidden'!AZ144)</f>
        <v>0</v>
      </c>
      <c r="AZ143" s="25">
        <f>IF('Indicator Date hidden'!BA144="x","x",$AZ$2-'Indicator Date hidden'!BA144)</f>
        <v>0</v>
      </c>
      <c r="BA143">
        <f t="shared" si="20"/>
        <v>18</v>
      </c>
      <c r="BB143" s="26">
        <f t="shared" si="21"/>
        <v>0.36</v>
      </c>
      <c r="BC143">
        <f t="shared" si="22"/>
        <v>7</v>
      </c>
      <c r="BD143" s="26">
        <f t="shared" si="23"/>
        <v>1.0150862032359615</v>
      </c>
      <c r="BE143" s="28">
        <f t="shared" si="24"/>
        <v>0</v>
      </c>
    </row>
    <row r="144" spans="1:57" x14ac:dyDescent="0.35">
      <c r="A144" t="s">
        <v>9610</v>
      </c>
      <c r="B144" s="25">
        <f>IF('Indicator Date hidden'!C145="x","x",$B$2-'Indicator Date hidden'!C145)</f>
        <v>0</v>
      </c>
      <c r="C144" s="25">
        <f>IF('Indicator Date hidden'!D145="x","x",$C$2-'Indicator Date hidden'!D145)</f>
        <v>0</v>
      </c>
      <c r="D144" s="25">
        <f>IF('Indicator Date hidden'!E145="x","x",$D$2-'Indicator Date hidden'!E145)</f>
        <v>0</v>
      </c>
      <c r="E144" s="25">
        <f>IF('Indicator Date hidden'!F145="x","x",$E$2-'Indicator Date hidden'!F145)</f>
        <v>0</v>
      </c>
      <c r="F144" s="25">
        <f>IF('Indicator Date hidden'!G145="x","x",$F$2-'Indicator Date hidden'!G145)</f>
        <v>0</v>
      </c>
      <c r="G144" s="25">
        <f>IF('Indicator Date hidden'!H145="x","x",$G$2-'Indicator Date hidden'!H145)</f>
        <v>0</v>
      </c>
      <c r="H144" s="25">
        <f>IF('Indicator Date hidden'!I145="x","x",$H$2-'Indicator Date hidden'!I145)</f>
        <v>0</v>
      </c>
      <c r="I144" s="25">
        <f>IF('Indicator Date hidden'!J145="x","x",$I$2-'Indicator Date hidden'!J145)</f>
        <v>0</v>
      </c>
      <c r="J144" s="25">
        <f>IF('Indicator Date hidden'!K145="x","x",$J$2-'Indicator Date hidden'!K145)</f>
        <v>0</v>
      </c>
      <c r="K144" s="25">
        <f>IF('Indicator Date hidden'!L145="x","x",$K$2-'Indicator Date hidden'!L145)</f>
        <v>0</v>
      </c>
      <c r="L144" s="25">
        <f>IF('Indicator Date hidden'!M145="x","x",$L$2-'Indicator Date hidden'!M145)</f>
        <v>0</v>
      </c>
      <c r="M144" s="25">
        <f>IF('Indicator Date hidden'!N145="x","x",$M$2-'Indicator Date hidden'!N145)</f>
        <v>0</v>
      </c>
      <c r="N144" s="25">
        <f>IF('Indicator Date hidden'!O145="x","x",$N$2-'Indicator Date hidden'!O145)</f>
        <v>0</v>
      </c>
      <c r="O144" s="25">
        <f>IF('Indicator Date hidden'!P145="x","x",$O$2-'Indicator Date hidden'!P145)</f>
        <v>0</v>
      </c>
      <c r="P144" s="25">
        <f>IF('Indicator Date hidden'!Q145="x","x",$P$2-'Indicator Date hidden'!Q145)</f>
        <v>0</v>
      </c>
      <c r="Q144" s="25" t="str">
        <f>IF('Indicator Date hidden'!R145="x","x",$Q$2-'Indicator Date hidden'!R145)</f>
        <v>x</v>
      </c>
      <c r="R144" s="25">
        <f>IF('Indicator Date hidden'!S145="x","x",$R$2-'Indicator Date hidden'!S145)</f>
        <v>0</v>
      </c>
      <c r="S144" s="25">
        <f>IF('Indicator Date hidden'!T145="x","x",$S$2-'Indicator Date hidden'!T145)</f>
        <v>0</v>
      </c>
      <c r="T144" s="25">
        <f>IF('Indicator Date hidden'!U145="x","x",$T$2-'Indicator Date hidden'!U145)</f>
        <v>0</v>
      </c>
      <c r="U144" s="25" t="str">
        <f>IF('Indicator Date hidden'!V145="x","x",$U$2-'Indicator Date hidden'!V145)</f>
        <v>x</v>
      </c>
      <c r="V144" s="25">
        <f>IF('Indicator Date hidden'!W145="x","x",$V$2-'Indicator Date hidden'!W145)</f>
        <v>0</v>
      </c>
      <c r="W144" s="25" t="str">
        <f>IF('Indicator Date hidden'!X145="x","x",$W$2-'Indicator Date hidden'!X145)</f>
        <v>x</v>
      </c>
      <c r="X144" s="25" t="str">
        <f>IF('Indicator Date hidden'!Y145="x","x",$X$2-'Indicator Date hidden'!Y145)</f>
        <v>x</v>
      </c>
      <c r="Y144" s="25">
        <f>IF('Indicator Date hidden'!Z145="x","x",$Y$2-'Indicator Date hidden'!Z145)</f>
        <v>0</v>
      </c>
      <c r="Z144" s="25">
        <f>IF('Indicator Date hidden'!AA145="x","x",$Z$2-'Indicator Date hidden'!AA145)</f>
        <v>0</v>
      </c>
      <c r="AA144" s="25" t="str">
        <f>IF('Indicator Date hidden'!AB145="x","x",$AA$2-'Indicator Date hidden'!AB145)</f>
        <v>x</v>
      </c>
      <c r="AB144" s="25">
        <f>IF('Indicator Date hidden'!AC145="x","x",$AB$2-'Indicator Date hidden'!AC145)</f>
        <v>0</v>
      </c>
      <c r="AC144" s="25">
        <f>IF('Indicator Date hidden'!AD145="x","x",$AC$2-'Indicator Date hidden'!AD145)</f>
        <v>0</v>
      </c>
      <c r="AD144" s="25" t="str">
        <f>IF('Indicator Date hidden'!AE145="x","x",$AD$2-'Indicator Date hidden'!AE145)</f>
        <v>x</v>
      </c>
      <c r="AE144" s="25" t="str">
        <f>IF('Indicator Date hidden'!AF145="x","x",$AE$2-'Indicator Date hidden'!AF145)</f>
        <v>x</v>
      </c>
      <c r="AF144" s="25" t="str">
        <f>IF('Indicator Date hidden'!AG145="x","x",$AF$2-'Indicator Date hidden'!AG145)</f>
        <v>x</v>
      </c>
      <c r="AG144" s="25">
        <f>IF('Indicator Date hidden'!AH145="x","x",$AG$2-'Indicator Date hidden'!AH145)</f>
        <v>0</v>
      </c>
      <c r="AH144" s="25">
        <f>IF('Indicator Date hidden'!AI145="x","x",$AH$2-'Indicator Date hidden'!AI145)</f>
        <v>0</v>
      </c>
      <c r="AI144" s="25">
        <f>IF('Indicator Date hidden'!AJ145="x","x",$AI$2-'Indicator Date hidden'!AJ145)</f>
        <v>0</v>
      </c>
      <c r="AJ144" s="25" t="str">
        <f>IF('Indicator Date hidden'!AK145="x","x",$AJ$2-'Indicator Date hidden'!AK145)</f>
        <v>x</v>
      </c>
      <c r="AK144" s="25">
        <f>IF('Indicator Date hidden'!AL145="x","x",$AK$2-'Indicator Date hidden'!AL145)</f>
        <v>1</v>
      </c>
      <c r="AL144" s="25">
        <f>IF('Indicator Date hidden'!AM145="x","x",$AL$2-'Indicator Date hidden'!AM145)</f>
        <v>0</v>
      </c>
      <c r="AM144" s="25">
        <f>IF('Indicator Date hidden'!AN145="x","x",$AM$2-'Indicator Date hidden'!AN145)</f>
        <v>0</v>
      </c>
      <c r="AN144" s="25">
        <f>IF('Indicator Date hidden'!AO145="x","x",$AN$2-'Indicator Date hidden'!AO145)</f>
        <v>0</v>
      </c>
      <c r="AO144" s="25">
        <f>IF('Indicator Date hidden'!AP145="x","x",$AO$2-'Indicator Date hidden'!AP145)</f>
        <v>0</v>
      </c>
      <c r="AP144" s="25" t="str">
        <f>IF('Indicator Date hidden'!AQ145="x","x",$AP$2-'Indicator Date hidden'!AQ145)</f>
        <v>x</v>
      </c>
      <c r="AQ144" s="25">
        <f>IF('Indicator Date hidden'!AR145="x","x",$AQ$2-'Indicator Date hidden'!AR145)</f>
        <v>0</v>
      </c>
      <c r="AR144" s="25">
        <f>IF('Indicator Date hidden'!AS145="x","x",$AR$2-'Indicator Date hidden'!AS145)</f>
        <v>0</v>
      </c>
      <c r="AS144" s="25" t="str">
        <f>IF('Indicator Date hidden'!AT145="x","x",$AS$2-'Indicator Date hidden'!AT145)</f>
        <v>x</v>
      </c>
      <c r="AT144" s="25">
        <f>IF('Indicator Date hidden'!AU145="x","x",$AT$2-'Indicator Date hidden'!AU145)</f>
        <v>0</v>
      </c>
      <c r="AU144" s="25" t="str">
        <f>IF('Indicator Date hidden'!AV145="x","x",$AU$2-'Indicator Date hidden'!AV145)</f>
        <v>x</v>
      </c>
      <c r="AV144" s="25">
        <f>IF('Indicator Date hidden'!AW145="x","x",$AV$2-'Indicator Date hidden'!AW145)</f>
        <v>0</v>
      </c>
      <c r="AW144" s="25">
        <f>IF('Indicator Date hidden'!AX145="x","x",$AW$2-'Indicator Date hidden'!AX145)</f>
        <v>0</v>
      </c>
      <c r="AX144" s="25">
        <f>IF('Indicator Date hidden'!AY145="x","x",$AX$2-'Indicator Date hidden'!AY145)</f>
        <v>0</v>
      </c>
      <c r="AY144" s="25">
        <f>IF('Indicator Date hidden'!AZ145="x","x",$AY$2-'Indicator Date hidden'!AZ145)</f>
        <v>8</v>
      </c>
      <c r="AZ144" s="25">
        <f>IF('Indicator Date hidden'!BA145="x","x",$AZ$2-'Indicator Date hidden'!BA145)</f>
        <v>0</v>
      </c>
      <c r="BA144">
        <f t="shared" si="20"/>
        <v>9</v>
      </c>
      <c r="BB144" s="26">
        <f t="shared" si="21"/>
        <v>0.23076923076923078</v>
      </c>
      <c r="BC144">
        <f t="shared" si="22"/>
        <v>2</v>
      </c>
      <c r="BD144" s="26">
        <f t="shared" si="23"/>
        <v>1.2702016488718806</v>
      </c>
      <c r="BE144" s="28">
        <f t="shared" si="24"/>
        <v>0</v>
      </c>
    </row>
    <row r="145" spans="1:57" x14ac:dyDescent="0.35">
      <c r="A145" t="s">
        <v>9622</v>
      </c>
      <c r="B145" s="25">
        <f>IF('Indicator Date hidden'!C146="x","x",$B$2-'Indicator Date hidden'!C146)</f>
        <v>0</v>
      </c>
      <c r="C145" s="25">
        <f>IF('Indicator Date hidden'!D146="x","x",$C$2-'Indicator Date hidden'!D146)</f>
        <v>0</v>
      </c>
      <c r="D145" s="25">
        <f>IF('Indicator Date hidden'!E146="x","x",$D$2-'Indicator Date hidden'!E146)</f>
        <v>0</v>
      </c>
      <c r="E145" s="25">
        <f>IF('Indicator Date hidden'!F146="x","x",$E$2-'Indicator Date hidden'!F146)</f>
        <v>0</v>
      </c>
      <c r="F145" s="25">
        <f>IF('Indicator Date hidden'!G146="x","x",$F$2-'Indicator Date hidden'!G146)</f>
        <v>0</v>
      </c>
      <c r="G145" s="25">
        <f>IF('Indicator Date hidden'!H146="x","x",$G$2-'Indicator Date hidden'!H146)</f>
        <v>0</v>
      </c>
      <c r="H145" s="25">
        <f>IF('Indicator Date hidden'!I146="x","x",$H$2-'Indicator Date hidden'!I146)</f>
        <v>0</v>
      </c>
      <c r="I145" s="25">
        <f>IF('Indicator Date hidden'!J146="x","x",$I$2-'Indicator Date hidden'!J146)</f>
        <v>0</v>
      </c>
      <c r="J145" s="25">
        <f>IF('Indicator Date hidden'!K146="x","x",$J$2-'Indicator Date hidden'!K146)</f>
        <v>0</v>
      </c>
      <c r="K145" s="25">
        <f>IF('Indicator Date hidden'!L146="x","x",$K$2-'Indicator Date hidden'!L146)</f>
        <v>0</v>
      </c>
      <c r="L145" s="25">
        <f>IF('Indicator Date hidden'!M146="x","x",$L$2-'Indicator Date hidden'!M146)</f>
        <v>0</v>
      </c>
      <c r="M145" s="25">
        <f>IF('Indicator Date hidden'!N146="x","x",$M$2-'Indicator Date hidden'!N146)</f>
        <v>0</v>
      </c>
      <c r="N145" s="25">
        <f>IF('Indicator Date hidden'!O146="x","x",$N$2-'Indicator Date hidden'!O146)</f>
        <v>0</v>
      </c>
      <c r="O145" s="25">
        <f>IF('Indicator Date hidden'!P146="x","x",$O$2-'Indicator Date hidden'!P146)</f>
        <v>0</v>
      </c>
      <c r="P145" s="25">
        <f>IF('Indicator Date hidden'!Q146="x","x",$P$2-'Indicator Date hidden'!Q146)</f>
        <v>0</v>
      </c>
      <c r="Q145" s="25">
        <f>IF('Indicator Date hidden'!R146="x","x",$Q$2-'Indicator Date hidden'!R146)</f>
        <v>2</v>
      </c>
      <c r="R145" s="25">
        <f>IF('Indicator Date hidden'!S146="x","x",$R$2-'Indicator Date hidden'!S146)</f>
        <v>0</v>
      </c>
      <c r="S145" s="25">
        <f>IF('Indicator Date hidden'!T146="x","x",$S$2-'Indicator Date hidden'!T146)</f>
        <v>0</v>
      </c>
      <c r="T145" s="25">
        <f>IF('Indicator Date hidden'!U146="x","x",$T$2-'Indicator Date hidden'!U146)</f>
        <v>0</v>
      </c>
      <c r="U145" s="25">
        <f>IF('Indicator Date hidden'!V146="x","x",$U$2-'Indicator Date hidden'!V146)</f>
        <v>0</v>
      </c>
      <c r="V145" s="25">
        <f>IF('Indicator Date hidden'!W146="x","x",$V$2-'Indicator Date hidden'!W146)</f>
        <v>0</v>
      </c>
      <c r="W145" s="25">
        <f>IF('Indicator Date hidden'!X146="x","x",$W$2-'Indicator Date hidden'!X146)</f>
        <v>2</v>
      </c>
      <c r="X145" s="25">
        <f>IF('Indicator Date hidden'!Y146="x","x",$X$2-'Indicator Date hidden'!Y146)</f>
        <v>2</v>
      </c>
      <c r="Y145" s="25">
        <f>IF('Indicator Date hidden'!Z146="x","x",$Y$2-'Indicator Date hidden'!Z146)</f>
        <v>0</v>
      </c>
      <c r="Z145" s="25">
        <f>IF('Indicator Date hidden'!AA146="x","x",$Z$2-'Indicator Date hidden'!AA146)</f>
        <v>0</v>
      </c>
      <c r="AA145" s="25" t="str">
        <f>IF('Indicator Date hidden'!AB146="x","x",$AA$2-'Indicator Date hidden'!AB146)</f>
        <v>x</v>
      </c>
      <c r="AB145" s="25">
        <f>IF('Indicator Date hidden'!AC146="x","x",$AB$2-'Indicator Date hidden'!AC146)</f>
        <v>0</v>
      </c>
      <c r="AC145" s="25">
        <f>IF('Indicator Date hidden'!AD146="x","x",$AC$2-'Indicator Date hidden'!AD146)</f>
        <v>0</v>
      </c>
      <c r="AD145" s="25" t="str">
        <f>IF('Indicator Date hidden'!AE146="x","x",$AD$2-'Indicator Date hidden'!AE146)</f>
        <v>x</v>
      </c>
      <c r="AE145" s="25" t="str">
        <f>IF('Indicator Date hidden'!AF146="x","x",$AE$2-'Indicator Date hidden'!AF146)</f>
        <v>x</v>
      </c>
      <c r="AF145" s="25" t="str">
        <f>IF('Indicator Date hidden'!AG146="x","x",$AF$2-'Indicator Date hidden'!AG146)</f>
        <v>x</v>
      </c>
      <c r="AG145" s="25">
        <f>IF('Indicator Date hidden'!AH146="x","x",$AG$2-'Indicator Date hidden'!AH146)</f>
        <v>0</v>
      </c>
      <c r="AH145" s="25">
        <f>IF('Indicator Date hidden'!AI146="x","x",$AH$2-'Indicator Date hidden'!AI146)</f>
        <v>0</v>
      </c>
      <c r="AI145" s="25">
        <f>IF('Indicator Date hidden'!AJ146="x","x",$AI$2-'Indicator Date hidden'!AJ146)</f>
        <v>0</v>
      </c>
      <c r="AJ145" s="25" t="str">
        <f>IF('Indicator Date hidden'!AK146="x","x",$AJ$2-'Indicator Date hidden'!AK146)</f>
        <v>x</v>
      </c>
      <c r="AK145" s="25">
        <f>IF('Indicator Date hidden'!AL146="x","x",$AK$2-'Indicator Date hidden'!AL146)</f>
        <v>1</v>
      </c>
      <c r="AL145" s="25">
        <f>IF('Indicator Date hidden'!AM146="x","x",$AL$2-'Indicator Date hidden'!AM146)</f>
        <v>0</v>
      </c>
      <c r="AM145" s="25">
        <f>IF('Indicator Date hidden'!AN146="x","x",$AM$2-'Indicator Date hidden'!AN146)</f>
        <v>0</v>
      </c>
      <c r="AN145" s="25">
        <f>IF('Indicator Date hidden'!AO146="x","x",$AN$2-'Indicator Date hidden'!AO146)</f>
        <v>0</v>
      </c>
      <c r="AO145" s="25">
        <f>IF('Indicator Date hidden'!AP146="x","x",$AO$2-'Indicator Date hidden'!AP146)</f>
        <v>0</v>
      </c>
      <c r="AP145" s="25">
        <f>IF('Indicator Date hidden'!AQ146="x","x",$AP$2-'Indicator Date hidden'!AQ146)</f>
        <v>0</v>
      </c>
      <c r="AQ145" s="25">
        <f>IF('Indicator Date hidden'!AR146="x","x",$AQ$2-'Indicator Date hidden'!AR146)</f>
        <v>6</v>
      </c>
      <c r="AR145" s="25">
        <f>IF('Indicator Date hidden'!AS146="x","x",$AR$2-'Indicator Date hidden'!AS146)</f>
        <v>0</v>
      </c>
      <c r="AS145" s="25">
        <f>IF('Indicator Date hidden'!AT146="x","x",$AS$2-'Indicator Date hidden'!AT146)</f>
        <v>2</v>
      </c>
      <c r="AT145" s="25">
        <f>IF('Indicator Date hidden'!AU146="x","x",$AT$2-'Indicator Date hidden'!AU146)</f>
        <v>0</v>
      </c>
      <c r="AU145" s="25" t="str">
        <f>IF('Indicator Date hidden'!AV146="x","x",$AU$2-'Indicator Date hidden'!AV146)</f>
        <v>x</v>
      </c>
      <c r="AV145" s="25">
        <f>IF('Indicator Date hidden'!AW146="x","x",$AV$2-'Indicator Date hidden'!AW146)</f>
        <v>0</v>
      </c>
      <c r="AW145" s="25">
        <f>IF('Indicator Date hidden'!AX146="x","x",$AW$2-'Indicator Date hidden'!AX146)</f>
        <v>0</v>
      </c>
      <c r="AX145" s="25">
        <f>IF('Indicator Date hidden'!AY146="x","x",$AX$2-'Indicator Date hidden'!AY146)</f>
        <v>0</v>
      </c>
      <c r="AY145" s="25">
        <f>IF('Indicator Date hidden'!AZ146="x","x",$AY$2-'Indicator Date hidden'!AZ146)</f>
        <v>0</v>
      </c>
      <c r="AZ145" s="25">
        <f>IF('Indicator Date hidden'!BA146="x","x",$AZ$2-'Indicator Date hidden'!BA146)</f>
        <v>0</v>
      </c>
      <c r="BA145">
        <f t="shared" si="20"/>
        <v>15</v>
      </c>
      <c r="BB145" s="26">
        <f t="shared" si="21"/>
        <v>0.33333333333333331</v>
      </c>
      <c r="BC145">
        <f t="shared" si="22"/>
        <v>6</v>
      </c>
      <c r="BD145" s="26">
        <f t="shared" si="23"/>
        <v>1.0327955589886444</v>
      </c>
      <c r="BE145" s="28">
        <f t="shared" si="24"/>
        <v>0</v>
      </c>
    </row>
    <row r="146" spans="1:57" x14ac:dyDescent="0.35">
      <c r="A146" t="s">
        <v>9762</v>
      </c>
      <c r="B146" s="25">
        <f>IF('Indicator Date hidden'!C147="x","x",$B$2-'Indicator Date hidden'!C147)</f>
        <v>0</v>
      </c>
      <c r="C146" s="25">
        <f>IF('Indicator Date hidden'!D147="x","x",$C$2-'Indicator Date hidden'!D147)</f>
        <v>0</v>
      </c>
      <c r="D146" s="25">
        <f>IF('Indicator Date hidden'!E147="x","x",$D$2-'Indicator Date hidden'!E147)</f>
        <v>0</v>
      </c>
      <c r="E146" s="25">
        <f>IF('Indicator Date hidden'!F147="x","x",$E$2-'Indicator Date hidden'!F147)</f>
        <v>0</v>
      </c>
      <c r="F146" s="25">
        <f>IF('Indicator Date hidden'!G147="x","x",$F$2-'Indicator Date hidden'!G147)</f>
        <v>0</v>
      </c>
      <c r="G146" s="25">
        <f>IF('Indicator Date hidden'!H147="x","x",$G$2-'Indicator Date hidden'!H147)</f>
        <v>0</v>
      </c>
      <c r="H146" s="25">
        <f>IF('Indicator Date hidden'!I147="x","x",$H$2-'Indicator Date hidden'!I147)</f>
        <v>0</v>
      </c>
      <c r="I146" s="25">
        <f>IF('Indicator Date hidden'!J147="x","x",$I$2-'Indicator Date hidden'!J147)</f>
        <v>0</v>
      </c>
      <c r="J146" s="25">
        <f>IF('Indicator Date hidden'!K147="x","x",$J$2-'Indicator Date hidden'!K147)</f>
        <v>0</v>
      </c>
      <c r="K146" s="25">
        <f>IF('Indicator Date hidden'!L147="x","x",$K$2-'Indicator Date hidden'!L147)</f>
        <v>0</v>
      </c>
      <c r="L146" s="25">
        <f>IF('Indicator Date hidden'!M147="x","x",$L$2-'Indicator Date hidden'!M147)</f>
        <v>0</v>
      </c>
      <c r="M146" s="25">
        <f>IF('Indicator Date hidden'!N147="x","x",$M$2-'Indicator Date hidden'!N147)</f>
        <v>0</v>
      </c>
      <c r="N146" s="25">
        <f>IF('Indicator Date hidden'!O147="x","x",$N$2-'Indicator Date hidden'!O147)</f>
        <v>0</v>
      </c>
      <c r="O146" s="25">
        <f>IF('Indicator Date hidden'!P147="x","x",$O$2-'Indicator Date hidden'!P147)</f>
        <v>0</v>
      </c>
      <c r="P146" s="25">
        <f>IF('Indicator Date hidden'!Q147="x","x",$P$2-'Indicator Date hidden'!Q147)</f>
        <v>0</v>
      </c>
      <c r="Q146" s="25" t="str">
        <f>IF('Indicator Date hidden'!R147="x","x",$Q$2-'Indicator Date hidden'!R147)</f>
        <v>x</v>
      </c>
      <c r="R146" s="25">
        <f>IF('Indicator Date hidden'!S147="x","x",$R$2-'Indicator Date hidden'!S147)</f>
        <v>0</v>
      </c>
      <c r="S146" s="25">
        <f>IF('Indicator Date hidden'!T147="x","x",$S$2-'Indicator Date hidden'!T147)</f>
        <v>0</v>
      </c>
      <c r="T146" s="25">
        <f>IF('Indicator Date hidden'!U147="x","x",$T$2-'Indicator Date hidden'!U147)</f>
        <v>0</v>
      </c>
      <c r="U146" s="25">
        <f>IF('Indicator Date hidden'!V147="x","x",$U$2-'Indicator Date hidden'!V147)</f>
        <v>0</v>
      </c>
      <c r="V146" s="25">
        <f>IF('Indicator Date hidden'!W147="x","x",$V$2-'Indicator Date hidden'!W147)</f>
        <v>0</v>
      </c>
      <c r="W146" s="25" t="str">
        <f>IF('Indicator Date hidden'!X147="x","x",$W$2-'Indicator Date hidden'!X147)</f>
        <v>x</v>
      </c>
      <c r="X146" s="25">
        <f>IF('Indicator Date hidden'!Y147="x","x",$X$2-'Indicator Date hidden'!Y147)</f>
        <v>2</v>
      </c>
      <c r="Y146" s="25">
        <f>IF('Indicator Date hidden'!Z147="x","x",$Y$2-'Indicator Date hidden'!Z147)</f>
        <v>0</v>
      </c>
      <c r="Z146" s="25">
        <f>IF('Indicator Date hidden'!AA147="x","x",$Z$2-'Indicator Date hidden'!AA147)</f>
        <v>0</v>
      </c>
      <c r="AA146" s="25" t="str">
        <f>IF('Indicator Date hidden'!AB147="x","x",$AA$2-'Indicator Date hidden'!AB147)</f>
        <v>x</v>
      </c>
      <c r="AB146" s="25">
        <f>IF('Indicator Date hidden'!AC147="x","x",$AB$2-'Indicator Date hidden'!AC147)</f>
        <v>0</v>
      </c>
      <c r="AC146" s="25">
        <f>IF('Indicator Date hidden'!AD147="x","x",$AC$2-'Indicator Date hidden'!AD147)</f>
        <v>0</v>
      </c>
      <c r="AD146" s="25" t="str">
        <f>IF('Indicator Date hidden'!AE147="x","x",$AD$2-'Indicator Date hidden'!AE147)</f>
        <v>x</v>
      </c>
      <c r="AE146" s="25" t="str">
        <f>IF('Indicator Date hidden'!AF147="x","x",$AE$2-'Indicator Date hidden'!AF147)</f>
        <v>x</v>
      </c>
      <c r="AF146" s="25" t="str">
        <f>IF('Indicator Date hidden'!AG147="x","x",$AF$2-'Indicator Date hidden'!AG147)</f>
        <v>x</v>
      </c>
      <c r="AG146" s="25">
        <f>IF('Indicator Date hidden'!AH147="x","x",$AG$2-'Indicator Date hidden'!AH147)</f>
        <v>0</v>
      </c>
      <c r="AH146" s="25">
        <f>IF('Indicator Date hidden'!AI147="x","x",$AH$2-'Indicator Date hidden'!AI147)</f>
        <v>0</v>
      </c>
      <c r="AI146" s="25">
        <f>IF('Indicator Date hidden'!AJ147="x","x",$AI$2-'Indicator Date hidden'!AJ147)</f>
        <v>0</v>
      </c>
      <c r="AJ146" s="25" t="str">
        <f>IF('Indicator Date hidden'!AK147="x","x",$AJ$2-'Indicator Date hidden'!AK147)</f>
        <v>x</v>
      </c>
      <c r="AK146" s="25">
        <f>IF('Indicator Date hidden'!AL147="x","x",$AK$2-'Indicator Date hidden'!AL147)</f>
        <v>1</v>
      </c>
      <c r="AL146" s="25">
        <f>IF('Indicator Date hidden'!AM147="x","x",$AL$2-'Indicator Date hidden'!AM147)</f>
        <v>0</v>
      </c>
      <c r="AM146" s="25">
        <f>IF('Indicator Date hidden'!AN147="x","x",$AM$2-'Indicator Date hidden'!AN147)</f>
        <v>0</v>
      </c>
      <c r="AN146" s="25">
        <f>IF('Indicator Date hidden'!AO147="x","x",$AN$2-'Indicator Date hidden'!AO147)</f>
        <v>0</v>
      </c>
      <c r="AO146" s="25">
        <f>IF('Indicator Date hidden'!AP147="x","x",$AO$2-'Indicator Date hidden'!AP147)</f>
        <v>0</v>
      </c>
      <c r="AP146" s="25">
        <f>IF('Indicator Date hidden'!AQ147="x","x",$AP$2-'Indicator Date hidden'!AQ147)</f>
        <v>0</v>
      </c>
      <c r="AQ146" s="25" t="str">
        <f>IF('Indicator Date hidden'!AR147="x","x",$AQ$2-'Indicator Date hidden'!AR147)</f>
        <v>x</v>
      </c>
      <c r="AR146" s="25">
        <f>IF('Indicator Date hidden'!AS147="x","x",$AR$2-'Indicator Date hidden'!AS147)</f>
        <v>0</v>
      </c>
      <c r="AS146" s="25">
        <f>IF('Indicator Date hidden'!AT147="x","x",$AS$2-'Indicator Date hidden'!AT147)</f>
        <v>0</v>
      </c>
      <c r="AT146" s="25">
        <f>IF('Indicator Date hidden'!AU147="x","x",$AT$2-'Indicator Date hidden'!AU147)</f>
        <v>0</v>
      </c>
      <c r="AU146" s="25" t="str">
        <f>IF('Indicator Date hidden'!AV147="x","x",$AU$2-'Indicator Date hidden'!AV147)</f>
        <v>x</v>
      </c>
      <c r="AV146" s="25">
        <f>IF('Indicator Date hidden'!AW147="x","x",$AV$2-'Indicator Date hidden'!AW147)</f>
        <v>0</v>
      </c>
      <c r="AW146" s="25">
        <f>IF('Indicator Date hidden'!AX147="x","x",$AW$2-'Indicator Date hidden'!AX147)</f>
        <v>0</v>
      </c>
      <c r="AX146" s="25">
        <f>IF('Indicator Date hidden'!AY147="x","x",$AX$2-'Indicator Date hidden'!AY147)</f>
        <v>0</v>
      </c>
      <c r="AY146" s="25">
        <f>IF('Indicator Date hidden'!AZ147="x","x",$AY$2-'Indicator Date hidden'!AZ147)</f>
        <v>8</v>
      </c>
      <c r="AZ146" s="25">
        <f>IF('Indicator Date hidden'!BA147="x","x",$AZ$2-'Indicator Date hidden'!BA147)</f>
        <v>0</v>
      </c>
      <c r="BA146">
        <f t="shared" si="20"/>
        <v>11</v>
      </c>
      <c r="BB146" s="26">
        <f t="shared" si="21"/>
        <v>0.26190476190476192</v>
      </c>
      <c r="BC146">
        <f t="shared" si="22"/>
        <v>3</v>
      </c>
      <c r="BD146" s="26">
        <f t="shared" si="23"/>
        <v>1.2546963929767045</v>
      </c>
      <c r="BE146" s="28">
        <f t="shared" si="24"/>
        <v>0</v>
      </c>
    </row>
    <row r="147" spans="1:57" x14ac:dyDescent="0.35">
      <c r="A147" t="s">
        <v>9771</v>
      </c>
      <c r="B147" s="25">
        <f>IF('Indicator Date hidden'!C148="x","x",$B$2-'Indicator Date hidden'!C148)</f>
        <v>0</v>
      </c>
      <c r="C147" s="25">
        <f>IF('Indicator Date hidden'!D148="x","x",$C$2-'Indicator Date hidden'!D148)</f>
        <v>0</v>
      </c>
      <c r="D147" s="25">
        <f>IF('Indicator Date hidden'!E148="x","x",$D$2-'Indicator Date hidden'!E148)</f>
        <v>0</v>
      </c>
      <c r="E147" s="25">
        <f>IF('Indicator Date hidden'!F148="x","x",$E$2-'Indicator Date hidden'!F148)</f>
        <v>0</v>
      </c>
      <c r="F147" s="25">
        <f>IF('Indicator Date hidden'!G148="x","x",$F$2-'Indicator Date hidden'!G148)</f>
        <v>0</v>
      </c>
      <c r="G147" s="25">
        <f>IF('Indicator Date hidden'!H148="x","x",$G$2-'Indicator Date hidden'!H148)</f>
        <v>0</v>
      </c>
      <c r="H147" s="25">
        <f>IF('Indicator Date hidden'!I148="x","x",$H$2-'Indicator Date hidden'!I148)</f>
        <v>0</v>
      </c>
      <c r="I147" s="25">
        <f>IF('Indicator Date hidden'!J148="x","x",$I$2-'Indicator Date hidden'!J148)</f>
        <v>0</v>
      </c>
      <c r="J147" s="25">
        <f>IF('Indicator Date hidden'!K148="x","x",$J$2-'Indicator Date hidden'!K148)</f>
        <v>0</v>
      </c>
      <c r="K147" s="25">
        <f>IF('Indicator Date hidden'!L148="x","x",$K$2-'Indicator Date hidden'!L148)</f>
        <v>0</v>
      </c>
      <c r="L147" s="25">
        <f>IF('Indicator Date hidden'!M148="x","x",$L$2-'Indicator Date hidden'!M148)</f>
        <v>0</v>
      </c>
      <c r="M147" s="25">
        <f>IF('Indicator Date hidden'!N148="x","x",$M$2-'Indicator Date hidden'!N148)</f>
        <v>0</v>
      </c>
      <c r="N147" s="25">
        <f>IF('Indicator Date hidden'!O148="x","x",$N$2-'Indicator Date hidden'!O148)</f>
        <v>0</v>
      </c>
      <c r="O147" s="25">
        <f>IF('Indicator Date hidden'!P148="x","x",$O$2-'Indicator Date hidden'!P148)</f>
        <v>0</v>
      </c>
      <c r="P147" s="25">
        <f>IF('Indicator Date hidden'!Q148="x","x",$P$2-'Indicator Date hidden'!Q148)</f>
        <v>0</v>
      </c>
      <c r="Q147" s="25" t="str">
        <f>IF('Indicator Date hidden'!R148="x","x",$Q$2-'Indicator Date hidden'!R148)</f>
        <v>x</v>
      </c>
      <c r="R147" s="25">
        <f>IF('Indicator Date hidden'!S148="x","x",$R$2-'Indicator Date hidden'!S148)</f>
        <v>0</v>
      </c>
      <c r="S147" s="25">
        <f>IF('Indicator Date hidden'!T148="x","x",$S$2-'Indicator Date hidden'!T148)</f>
        <v>0</v>
      </c>
      <c r="T147" s="25">
        <f>IF('Indicator Date hidden'!U148="x","x",$T$2-'Indicator Date hidden'!U148)</f>
        <v>0</v>
      </c>
      <c r="U147" s="25">
        <f>IF('Indicator Date hidden'!V148="x","x",$U$2-'Indicator Date hidden'!V148)</f>
        <v>0</v>
      </c>
      <c r="V147" s="25">
        <f>IF('Indicator Date hidden'!W148="x","x",$V$2-'Indicator Date hidden'!W148)</f>
        <v>0</v>
      </c>
      <c r="W147" s="25">
        <f>IF('Indicator Date hidden'!X148="x","x",$W$2-'Indicator Date hidden'!X148)</f>
        <v>0</v>
      </c>
      <c r="X147" s="25">
        <f>IF('Indicator Date hidden'!Y148="x","x",$X$2-'Indicator Date hidden'!Y148)</f>
        <v>4</v>
      </c>
      <c r="Y147" s="25">
        <f>IF('Indicator Date hidden'!Z148="x","x",$Y$2-'Indicator Date hidden'!Z148)</f>
        <v>0</v>
      </c>
      <c r="Z147" s="25">
        <f>IF('Indicator Date hidden'!AA148="x","x",$Z$2-'Indicator Date hidden'!AA148)</f>
        <v>0</v>
      </c>
      <c r="AA147" s="25" t="str">
        <f>IF('Indicator Date hidden'!AB148="x","x",$AA$2-'Indicator Date hidden'!AB148)</f>
        <v>x</v>
      </c>
      <c r="AB147" s="25">
        <f>IF('Indicator Date hidden'!AC148="x","x",$AB$2-'Indicator Date hidden'!AC148)</f>
        <v>0</v>
      </c>
      <c r="AC147" s="25">
        <f>IF('Indicator Date hidden'!AD148="x","x",$AC$2-'Indicator Date hidden'!AD148)</f>
        <v>0</v>
      </c>
      <c r="AD147" s="25" t="str">
        <f>IF('Indicator Date hidden'!AE148="x","x",$AD$2-'Indicator Date hidden'!AE148)</f>
        <v>x</v>
      </c>
      <c r="AE147" s="25">
        <f>IF('Indicator Date hidden'!AF148="x","x",$AE$2-'Indicator Date hidden'!AF148)</f>
        <v>0</v>
      </c>
      <c r="AF147" s="25">
        <f>IF('Indicator Date hidden'!AG148="x","x",$AF$2-'Indicator Date hidden'!AG148)</f>
        <v>5</v>
      </c>
      <c r="AG147" s="25">
        <f>IF('Indicator Date hidden'!AH148="x","x",$AG$2-'Indicator Date hidden'!AH148)</f>
        <v>0</v>
      </c>
      <c r="AH147" s="25">
        <f>IF('Indicator Date hidden'!AI148="x","x",$AH$2-'Indicator Date hidden'!AI148)</f>
        <v>0</v>
      </c>
      <c r="AI147" s="25">
        <f>IF('Indicator Date hidden'!AJ148="x","x",$AI$2-'Indicator Date hidden'!AJ148)</f>
        <v>0</v>
      </c>
      <c r="AJ147" s="25" t="str">
        <f>IF('Indicator Date hidden'!AK148="x","x",$AJ$2-'Indicator Date hidden'!AK148)</f>
        <v>x</v>
      </c>
      <c r="AK147" s="25" t="str">
        <f>IF('Indicator Date hidden'!AL148="x","x",$AK$2-'Indicator Date hidden'!AL148)</f>
        <v>x</v>
      </c>
      <c r="AL147" s="25">
        <f>IF('Indicator Date hidden'!AM148="x","x",$AL$2-'Indicator Date hidden'!AM148)</f>
        <v>0</v>
      </c>
      <c r="AM147" s="25">
        <f>IF('Indicator Date hidden'!AN148="x","x",$AM$2-'Indicator Date hidden'!AN148)</f>
        <v>0</v>
      </c>
      <c r="AN147" s="25">
        <f>IF('Indicator Date hidden'!AO148="x","x",$AN$2-'Indicator Date hidden'!AO148)</f>
        <v>0</v>
      </c>
      <c r="AO147" s="25" t="str">
        <f>IF('Indicator Date hidden'!AP148="x","x",$AO$2-'Indicator Date hidden'!AP148)</f>
        <v>x</v>
      </c>
      <c r="AP147" s="25" t="str">
        <f>IF('Indicator Date hidden'!AQ148="x","x",$AP$2-'Indicator Date hidden'!AQ148)</f>
        <v>x</v>
      </c>
      <c r="AQ147" s="25">
        <f>IF('Indicator Date hidden'!AR148="x","x",$AQ$2-'Indicator Date hidden'!AR148)</f>
        <v>4</v>
      </c>
      <c r="AR147" s="25">
        <f>IF('Indicator Date hidden'!AS148="x","x",$AR$2-'Indicator Date hidden'!AS148)</f>
        <v>0</v>
      </c>
      <c r="AS147" s="25">
        <f>IF('Indicator Date hidden'!AT148="x","x",$AS$2-'Indicator Date hidden'!AT148)</f>
        <v>0</v>
      </c>
      <c r="AT147" s="25">
        <f>IF('Indicator Date hidden'!AU148="x","x",$AT$2-'Indicator Date hidden'!AU148)</f>
        <v>0</v>
      </c>
      <c r="AU147" s="25">
        <f>IF('Indicator Date hidden'!AV148="x","x",$AU$2-'Indicator Date hidden'!AV148)</f>
        <v>3</v>
      </c>
      <c r="AV147" s="25">
        <f>IF('Indicator Date hidden'!AW148="x","x",$AV$2-'Indicator Date hidden'!AW148)</f>
        <v>0</v>
      </c>
      <c r="AW147" s="25">
        <f>IF('Indicator Date hidden'!AX148="x","x",$AW$2-'Indicator Date hidden'!AX148)</f>
        <v>0</v>
      </c>
      <c r="AX147" s="25">
        <f>IF('Indicator Date hidden'!AY148="x","x",$AX$2-'Indicator Date hidden'!AY148)</f>
        <v>0</v>
      </c>
      <c r="AY147" s="25">
        <f>IF('Indicator Date hidden'!AZ148="x","x",$AY$2-'Indicator Date hidden'!AZ148)</f>
        <v>0</v>
      </c>
      <c r="AZ147" s="25">
        <f>IF('Indicator Date hidden'!BA148="x","x",$AZ$2-'Indicator Date hidden'!BA148)</f>
        <v>0</v>
      </c>
      <c r="BA147">
        <f t="shared" si="20"/>
        <v>16</v>
      </c>
      <c r="BB147" s="26">
        <f t="shared" si="21"/>
        <v>0.36363636363636365</v>
      </c>
      <c r="BC147">
        <f t="shared" si="22"/>
        <v>4</v>
      </c>
      <c r="BD147" s="26">
        <f t="shared" si="23"/>
        <v>1.1695163936607824</v>
      </c>
      <c r="BE147" s="28">
        <f t="shared" si="24"/>
        <v>0</v>
      </c>
    </row>
    <row r="148" spans="1:57" x14ac:dyDescent="0.35">
      <c r="A148" t="s">
        <v>9723</v>
      </c>
      <c r="B148" s="25">
        <f>IF('Indicator Date hidden'!C149="x","x",$B$2-'Indicator Date hidden'!C149)</f>
        <v>0</v>
      </c>
      <c r="C148" s="25">
        <f>IF('Indicator Date hidden'!D149="x","x",$C$2-'Indicator Date hidden'!D149)</f>
        <v>0</v>
      </c>
      <c r="D148" s="25">
        <f>IF('Indicator Date hidden'!E149="x","x",$D$2-'Indicator Date hidden'!E149)</f>
        <v>0</v>
      </c>
      <c r="E148" s="25">
        <f>IF('Indicator Date hidden'!F149="x","x",$E$2-'Indicator Date hidden'!F149)</f>
        <v>0</v>
      </c>
      <c r="F148" s="25">
        <f>IF('Indicator Date hidden'!G149="x","x",$F$2-'Indicator Date hidden'!G149)</f>
        <v>0</v>
      </c>
      <c r="G148" s="25">
        <f>IF('Indicator Date hidden'!H149="x","x",$G$2-'Indicator Date hidden'!H149)</f>
        <v>0</v>
      </c>
      <c r="H148" s="25">
        <f>IF('Indicator Date hidden'!I149="x","x",$H$2-'Indicator Date hidden'!I149)</f>
        <v>0</v>
      </c>
      <c r="I148" s="25">
        <f>IF('Indicator Date hidden'!J149="x","x",$I$2-'Indicator Date hidden'!J149)</f>
        <v>0</v>
      </c>
      <c r="J148" s="25">
        <f>IF('Indicator Date hidden'!K149="x","x",$J$2-'Indicator Date hidden'!K149)</f>
        <v>0</v>
      </c>
      <c r="K148" s="25">
        <f>IF('Indicator Date hidden'!L149="x","x",$K$2-'Indicator Date hidden'!L149)</f>
        <v>0</v>
      </c>
      <c r="L148" s="25">
        <f>IF('Indicator Date hidden'!M149="x","x",$L$2-'Indicator Date hidden'!M149)</f>
        <v>0</v>
      </c>
      <c r="M148" s="25">
        <f>IF('Indicator Date hidden'!N149="x","x",$M$2-'Indicator Date hidden'!N149)</f>
        <v>0</v>
      </c>
      <c r="N148" s="25">
        <f>IF('Indicator Date hidden'!O149="x","x",$N$2-'Indicator Date hidden'!O149)</f>
        <v>0</v>
      </c>
      <c r="O148" s="25">
        <f>IF('Indicator Date hidden'!P149="x","x",$O$2-'Indicator Date hidden'!P149)</f>
        <v>0</v>
      </c>
      <c r="P148" s="25">
        <f>IF('Indicator Date hidden'!Q149="x","x",$P$2-'Indicator Date hidden'!Q149)</f>
        <v>0</v>
      </c>
      <c r="Q148" s="25">
        <f>IF('Indicator Date hidden'!R149="x","x",$Q$2-'Indicator Date hidden'!R149)</f>
        <v>5</v>
      </c>
      <c r="R148" s="25">
        <f>IF('Indicator Date hidden'!S149="x","x",$R$2-'Indicator Date hidden'!S149)</f>
        <v>0</v>
      </c>
      <c r="S148" s="25">
        <f>IF('Indicator Date hidden'!T149="x","x",$S$2-'Indicator Date hidden'!T149)</f>
        <v>0</v>
      </c>
      <c r="T148" s="25">
        <f>IF('Indicator Date hidden'!U149="x","x",$T$2-'Indicator Date hidden'!U149)</f>
        <v>0</v>
      </c>
      <c r="U148" s="25">
        <f>IF('Indicator Date hidden'!V149="x","x",$U$2-'Indicator Date hidden'!V149)</f>
        <v>0</v>
      </c>
      <c r="V148" s="25">
        <f>IF('Indicator Date hidden'!W149="x","x",$V$2-'Indicator Date hidden'!W149)</f>
        <v>0</v>
      </c>
      <c r="W148" s="25">
        <f>IF('Indicator Date hidden'!X149="x","x",$W$2-'Indicator Date hidden'!X149)</f>
        <v>6</v>
      </c>
      <c r="X148" s="25" t="str">
        <f>IF('Indicator Date hidden'!Y149="x","x",$X$2-'Indicator Date hidden'!Y149)</f>
        <v>x</v>
      </c>
      <c r="Y148" s="25">
        <f>IF('Indicator Date hidden'!Z149="x","x",$Y$2-'Indicator Date hidden'!Z149)</f>
        <v>0</v>
      </c>
      <c r="Z148" s="25">
        <f>IF('Indicator Date hidden'!AA149="x","x",$Z$2-'Indicator Date hidden'!AA149)</f>
        <v>0</v>
      </c>
      <c r="AA148" s="25">
        <f>IF('Indicator Date hidden'!AB149="x","x",$AA$2-'Indicator Date hidden'!AB149)</f>
        <v>0</v>
      </c>
      <c r="AB148" s="25">
        <f>IF('Indicator Date hidden'!AC149="x","x",$AB$2-'Indicator Date hidden'!AC149)</f>
        <v>0</v>
      </c>
      <c r="AC148" s="25">
        <f>IF('Indicator Date hidden'!AD149="x","x",$AC$2-'Indicator Date hidden'!AD149)</f>
        <v>0</v>
      </c>
      <c r="AD148" s="25">
        <f>IF('Indicator Date hidden'!AE149="x","x",$AD$2-'Indicator Date hidden'!AE149)</f>
        <v>0</v>
      </c>
      <c r="AE148" s="25" t="str">
        <f>IF('Indicator Date hidden'!AF149="x","x",$AE$2-'Indicator Date hidden'!AF149)</f>
        <v>x</v>
      </c>
      <c r="AF148" s="25">
        <f>IF('Indicator Date hidden'!AG149="x","x",$AF$2-'Indicator Date hidden'!AG149)</f>
        <v>3</v>
      </c>
      <c r="AG148" s="25">
        <f>IF('Indicator Date hidden'!AH149="x","x",$AG$2-'Indicator Date hidden'!AH149)</f>
        <v>0</v>
      </c>
      <c r="AH148" s="25">
        <f>IF('Indicator Date hidden'!AI149="x","x",$AH$2-'Indicator Date hidden'!AI149)</f>
        <v>0</v>
      </c>
      <c r="AI148" s="25">
        <f>IF('Indicator Date hidden'!AJ149="x","x",$AI$2-'Indicator Date hidden'!AJ149)</f>
        <v>0</v>
      </c>
      <c r="AJ148" s="25" t="str">
        <f>IF('Indicator Date hidden'!AK149="x","x",$AJ$2-'Indicator Date hidden'!AK149)</f>
        <v>x</v>
      </c>
      <c r="AK148" s="25">
        <f>IF('Indicator Date hidden'!AL149="x","x",$AK$2-'Indicator Date hidden'!AL149)</f>
        <v>1</v>
      </c>
      <c r="AL148" s="25">
        <f>IF('Indicator Date hidden'!AM149="x","x",$AL$2-'Indicator Date hidden'!AM149)</f>
        <v>0</v>
      </c>
      <c r="AM148" s="25">
        <f>IF('Indicator Date hidden'!AN149="x","x",$AM$2-'Indicator Date hidden'!AN149)</f>
        <v>0</v>
      </c>
      <c r="AN148" s="25">
        <f>IF('Indicator Date hidden'!AO149="x","x",$AN$2-'Indicator Date hidden'!AO149)</f>
        <v>0</v>
      </c>
      <c r="AO148" s="25" t="str">
        <f>IF('Indicator Date hidden'!AP149="x","x",$AO$2-'Indicator Date hidden'!AP149)</f>
        <v>x</v>
      </c>
      <c r="AP148" s="25" t="str">
        <f>IF('Indicator Date hidden'!AQ149="x","x",$AP$2-'Indicator Date hidden'!AQ149)</f>
        <v>x</v>
      </c>
      <c r="AQ148" s="25" t="str">
        <f>IF('Indicator Date hidden'!AR149="x","x",$AQ$2-'Indicator Date hidden'!AR149)</f>
        <v>x</v>
      </c>
      <c r="AR148" s="25">
        <f>IF('Indicator Date hidden'!AS149="x","x",$AR$2-'Indicator Date hidden'!AS149)</f>
        <v>0</v>
      </c>
      <c r="AS148" s="25">
        <f>IF('Indicator Date hidden'!AT149="x","x",$AS$2-'Indicator Date hidden'!AT149)</f>
        <v>0</v>
      </c>
      <c r="AT148" s="25">
        <f>IF('Indicator Date hidden'!AU149="x","x",$AT$2-'Indicator Date hidden'!AU149)</f>
        <v>0</v>
      </c>
      <c r="AU148" s="25">
        <f>IF('Indicator Date hidden'!AV149="x","x",$AU$2-'Indicator Date hidden'!AV149)</f>
        <v>6</v>
      </c>
      <c r="AV148" s="25">
        <f>IF('Indicator Date hidden'!AW149="x","x",$AV$2-'Indicator Date hidden'!AW149)</f>
        <v>0</v>
      </c>
      <c r="AW148" s="25">
        <f>IF('Indicator Date hidden'!AX149="x","x",$AW$2-'Indicator Date hidden'!AX149)</f>
        <v>0</v>
      </c>
      <c r="AX148" s="25">
        <f>IF('Indicator Date hidden'!AY149="x","x",$AX$2-'Indicator Date hidden'!AY149)</f>
        <v>0</v>
      </c>
      <c r="AY148" s="25">
        <f>IF('Indicator Date hidden'!AZ149="x","x",$AY$2-'Indicator Date hidden'!AZ149)</f>
        <v>0</v>
      </c>
      <c r="AZ148" s="25">
        <f>IF('Indicator Date hidden'!BA149="x","x",$AZ$2-'Indicator Date hidden'!BA149)</f>
        <v>0</v>
      </c>
      <c r="BA148">
        <f t="shared" si="20"/>
        <v>21</v>
      </c>
      <c r="BB148" s="26">
        <f t="shared" si="21"/>
        <v>0.46666666666666667</v>
      </c>
      <c r="BC148">
        <f t="shared" si="22"/>
        <v>5</v>
      </c>
      <c r="BD148" s="26">
        <f t="shared" si="23"/>
        <v>1.4696938456699069</v>
      </c>
      <c r="BE148" s="28">
        <f t="shared" si="24"/>
        <v>0</v>
      </c>
    </row>
    <row r="149" spans="1:57" x14ac:dyDescent="0.35">
      <c r="A149" t="s">
        <v>9706</v>
      </c>
      <c r="B149" s="25">
        <f>IF('Indicator Date hidden'!C150="x","x",$B$2-'Indicator Date hidden'!C150)</f>
        <v>0</v>
      </c>
      <c r="C149" s="25">
        <f>IF('Indicator Date hidden'!D150="x","x",$C$2-'Indicator Date hidden'!D150)</f>
        <v>0</v>
      </c>
      <c r="D149" s="25">
        <f>IF('Indicator Date hidden'!E150="x","x",$D$2-'Indicator Date hidden'!E150)</f>
        <v>0</v>
      </c>
      <c r="E149" s="25">
        <f>IF('Indicator Date hidden'!F150="x","x",$E$2-'Indicator Date hidden'!F150)</f>
        <v>0</v>
      </c>
      <c r="F149" s="25">
        <f>IF('Indicator Date hidden'!G150="x","x",$F$2-'Indicator Date hidden'!G150)</f>
        <v>0</v>
      </c>
      <c r="G149" s="25">
        <f>IF('Indicator Date hidden'!H150="x","x",$G$2-'Indicator Date hidden'!H150)</f>
        <v>0</v>
      </c>
      <c r="H149" s="25">
        <f>IF('Indicator Date hidden'!I150="x","x",$H$2-'Indicator Date hidden'!I150)</f>
        <v>0</v>
      </c>
      <c r="I149" s="25">
        <f>IF('Indicator Date hidden'!J150="x","x",$I$2-'Indicator Date hidden'!J150)</f>
        <v>0</v>
      </c>
      <c r="J149" s="25">
        <f>IF('Indicator Date hidden'!K150="x","x",$J$2-'Indicator Date hidden'!K150)</f>
        <v>0</v>
      </c>
      <c r="K149" s="25">
        <f>IF('Indicator Date hidden'!L150="x","x",$K$2-'Indicator Date hidden'!L150)</f>
        <v>0</v>
      </c>
      <c r="L149" s="25">
        <f>IF('Indicator Date hidden'!M150="x","x",$L$2-'Indicator Date hidden'!M150)</f>
        <v>0</v>
      </c>
      <c r="M149" s="25">
        <f>IF('Indicator Date hidden'!N150="x","x",$M$2-'Indicator Date hidden'!N150)</f>
        <v>0</v>
      </c>
      <c r="N149" s="25">
        <f>IF('Indicator Date hidden'!O150="x","x",$N$2-'Indicator Date hidden'!O150)</f>
        <v>0</v>
      </c>
      <c r="O149" s="25">
        <f>IF('Indicator Date hidden'!P150="x","x",$O$2-'Indicator Date hidden'!P150)</f>
        <v>0</v>
      </c>
      <c r="P149" s="25">
        <f>IF('Indicator Date hidden'!Q150="x","x",$P$2-'Indicator Date hidden'!Q150)</f>
        <v>0</v>
      </c>
      <c r="Q149" s="25" t="str">
        <f>IF('Indicator Date hidden'!R150="x","x",$Q$2-'Indicator Date hidden'!R150)</f>
        <v>x</v>
      </c>
      <c r="R149" s="25">
        <f>IF('Indicator Date hidden'!S150="x","x",$R$2-'Indicator Date hidden'!S150)</f>
        <v>0</v>
      </c>
      <c r="S149" s="25">
        <f>IF('Indicator Date hidden'!T150="x","x",$S$2-'Indicator Date hidden'!T150)</f>
        <v>0</v>
      </c>
      <c r="T149" s="25">
        <f>IF('Indicator Date hidden'!U150="x","x",$T$2-'Indicator Date hidden'!U150)</f>
        <v>0</v>
      </c>
      <c r="U149" s="25" t="str">
        <f>IF('Indicator Date hidden'!V150="x","x",$U$2-'Indicator Date hidden'!V150)</f>
        <v>x</v>
      </c>
      <c r="V149" s="25">
        <f>IF('Indicator Date hidden'!W150="x","x",$V$2-'Indicator Date hidden'!W150)</f>
        <v>0</v>
      </c>
      <c r="W149" s="25">
        <f>IF('Indicator Date hidden'!X150="x","x",$W$2-'Indicator Date hidden'!X150)</f>
        <v>9</v>
      </c>
      <c r="X149" s="25">
        <f>IF('Indicator Date hidden'!Y150="x","x",$X$2-'Indicator Date hidden'!Y150)</f>
        <v>2</v>
      </c>
      <c r="Y149" s="25">
        <f>IF('Indicator Date hidden'!Z150="x","x",$Y$2-'Indicator Date hidden'!Z150)</f>
        <v>0</v>
      </c>
      <c r="Z149" s="25">
        <f>IF('Indicator Date hidden'!AA150="x","x",$Z$2-'Indicator Date hidden'!AA150)</f>
        <v>0</v>
      </c>
      <c r="AA149" s="25" t="str">
        <f>IF('Indicator Date hidden'!AB150="x","x",$AA$2-'Indicator Date hidden'!AB150)</f>
        <v>x</v>
      </c>
      <c r="AB149" s="25">
        <f>IF('Indicator Date hidden'!AC150="x","x",$AB$2-'Indicator Date hidden'!AC150)</f>
        <v>0</v>
      </c>
      <c r="AC149" s="25">
        <f>IF('Indicator Date hidden'!AD150="x","x",$AC$2-'Indicator Date hidden'!AD150)</f>
        <v>0</v>
      </c>
      <c r="AD149" s="25">
        <f>IF('Indicator Date hidden'!AE150="x","x",$AD$2-'Indicator Date hidden'!AE150)</f>
        <v>0</v>
      </c>
      <c r="AE149" s="25">
        <f>IF('Indicator Date hidden'!AF150="x","x",$AE$2-'Indicator Date hidden'!AF150)</f>
        <v>0</v>
      </c>
      <c r="AF149" s="25" t="str">
        <f>IF('Indicator Date hidden'!AG150="x","x",$AF$2-'Indicator Date hidden'!AG150)</f>
        <v>x</v>
      </c>
      <c r="AG149" s="25">
        <f>IF('Indicator Date hidden'!AH150="x","x",$AG$2-'Indicator Date hidden'!AH150)</f>
        <v>0</v>
      </c>
      <c r="AH149" s="25">
        <f>IF('Indicator Date hidden'!AI150="x","x",$AH$2-'Indicator Date hidden'!AI150)</f>
        <v>0</v>
      </c>
      <c r="AI149" s="25">
        <f>IF('Indicator Date hidden'!AJ150="x","x",$AI$2-'Indicator Date hidden'!AJ150)</f>
        <v>0</v>
      </c>
      <c r="AJ149" s="25" t="str">
        <f>IF('Indicator Date hidden'!AK150="x","x",$AJ$2-'Indicator Date hidden'!AK150)</f>
        <v>x</v>
      </c>
      <c r="AK149" s="25">
        <f>IF('Indicator Date hidden'!AL150="x","x",$AK$2-'Indicator Date hidden'!AL150)</f>
        <v>1</v>
      </c>
      <c r="AL149" s="25">
        <f>IF('Indicator Date hidden'!AM150="x","x",$AL$2-'Indicator Date hidden'!AM150)</f>
        <v>0</v>
      </c>
      <c r="AM149" s="25">
        <f>IF('Indicator Date hidden'!AN150="x","x",$AM$2-'Indicator Date hidden'!AN150)</f>
        <v>0</v>
      </c>
      <c r="AN149" s="25">
        <f>IF('Indicator Date hidden'!AO150="x","x",$AN$2-'Indicator Date hidden'!AO150)</f>
        <v>0</v>
      </c>
      <c r="AO149" s="25">
        <f>IF('Indicator Date hidden'!AP150="x","x",$AO$2-'Indicator Date hidden'!AP150)</f>
        <v>1</v>
      </c>
      <c r="AP149" s="25">
        <f>IF('Indicator Date hidden'!AQ150="x","x",$AP$2-'Indicator Date hidden'!AQ150)</f>
        <v>0</v>
      </c>
      <c r="AQ149" s="25" t="str">
        <f>IF('Indicator Date hidden'!AR150="x","x",$AQ$2-'Indicator Date hidden'!AR150)</f>
        <v>x</v>
      </c>
      <c r="AR149" s="25">
        <f>IF('Indicator Date hidden'!AS150="x","x",$AR$2-'Indicator Date hidden'!AS150)</f>
        <v>0</v>
      </c>
      <c r="AS149" s="25">
        <f>IF('Indicator Date hidden'!AT150="x","x",$AS$2-'Indicator Date hidden'!AT150)</f>
        <v>0</v>
      </c>
      <c r="AT149" s="25">
        <f>IF('Indicator Date hidden'!AU150="x","x",$AT$2-'Indicator Date hidden'!AU150)</f>
        <v>0</v>
      </c>
      <c r="AU149" s="25">
        <f>IF('Indicator Date hidden'!AV150="x","x",$AU$2-'Indicator Date hidden'!AV150)</f>
        <v>1</v>
      </c>
      <c r="AV149" s="25">
        <f>IF('Indicator Date hidden'!AW150="x","x",$AV$2-'Indicator Date hidden'!AW150)</f>
        <v>0</v>
      </c>
      <c r="AW149" s="25">
        <f>IF('Indicator Date hidden'!AX150="x","x",$AW$2-'Indicator Date hidden'!AX150)</f>
        <v>0</v>
      </c>
      <c r="AX149" s="25">
        <f>IF('Indicator Date hidden'!AY150="x","x",$AX$2-'Indicator Date hidden'!AY150)</f>
        <v>0</v>
      </c>
      <c r="AY149" s="25">
        <f>IF('Indicator Date hidden'!AZ150="x","x",$AY$2-'Indicator Date hidden'!AZ150)</f>
        <v>0</v>
      </c>
      <c r="AZ149" s="25">
        <f>IF('Indicator Date hidden'!BA150="x","x",$AZ$2-'Indicator Date hidden'!BA150)</f>
        <v>0</v>
      </c>
      <c r="BA149">
        <f t="shared" si="20"/>
        <v>14</v>
      </c>
      <c r="BB149" s="26">
        <f t="shared" si="21"/>
        <v>0.31111111111111112</v>
      </c>
      <c r="BC149">
        <f t="shared" si="22"/>
        <v>5</v>
      </c>
      <c r="BD149" s="26">
        <f t="shared" si="23"/>
        <v>1.3633654800158193</v>
      </c>
      <c r="BE149" s="28">
        <f t="shared" si="24"/>
        <v>0</v>
      </c>
    </row>
    <row r="150" spans="1:57" x14ac:dyDescent="0.35">
      <c r="A150" t="s">
        <v>9708</v>
      </c>
      <c r="B150" s="25">
        <f>IF('Indicator Date hidden'!C151="x","x",$B$2-'Indicator Date hidden'!C151)</f>
        <v>0</v>
      </c>
      <c r="C150" s="25">
        <f>IF('Indicator Date hidden'!D151="x","x",$C$2-'Indicator Date hidden'!D151)</f>
        <v>0</v>
      </c>
      <c r="D150" s="25">
        <f>IF('Indicator Date hidden'!E151="x","x",$D$2-'Indicator Date hidden'!E151)</f>
        <v>0</v>
      </c>
      <c r="E150" s="25">
        <f>IF('Indicator Date hidden'!F151="x","x",$E$2-'Indicator Date hidden'!F151)</f>
        <v>0</v>
      </c>
      <c r="F150" s="25">
        <f>IF('Indicator Date hidden'!G151="x","x",$F$2-'Indicator Date hidden'!G151)</f>
        <v>0</v>
      </c>
      <c r="G150" s="25">
        <f>IF('Indicator Date hidden'!H151="x","x",$G$2-'Indicator Date hidden'!H151)</f>
        <v>0</v>
      </c>
      <c r="H150" s="25">
        <f>IF('Indicator Date hidden'!I151="x","x",$H$2-'Indicator Date hidden'!I151)</f>
        <v>0</v>
      </c>
      <c r="I150" s="25">
        <f>IF('Indicator Date hidden'!J151="x","x",$I$2-'Indicator Date hidden'!J151)</f>
        <v>0</v>
      </c>
      <c r="J150" s="25">
        <f>IF('Indicator Date hidden'!K151="x","x",$J$2-'Indicator Date hidden'!K151)</f>
        <v>0</v>
      </c>
      <c r="K150" s="25">
        <f>IF('Indicator Date hidden'!L151="x","x",$K$2-'Indicator Date hidden'!L151)</f>
        <v>0</v>
      </c>
      <c r="L150" s="25">
        <f>IF('Indicator Date hidden'!M151="x","x",$L$2-'Indicator Date hidden'!M151)</f>
        <v>0</v>
      </c>
      <c r="M150" s="25">
        <f>IF('Indicator Date hidden'!N151="x","x",$M$2-'Indicator Date hidden'!N151)</f>
        <v>0</v>
      </c>
      <c r="N150" s="25">
        <f>IF('Indicator Date hidden'!O151="x","x",$N$2-'Indicator Date hidden'!O151)</f>
        <v>0</v>
      </c>
      <c r="O150" s="25">
        <f>IF('Indicator Date hidden'!P151="x","x",$O$2-'Indicator Date hidden'!P151)</f>
        <v>0</v>
      </c>
      <c r="P150" s="25">
        <f>IF('Indicator Date hidden'!Q151="x","x",$P$2-'Indicator Date hidden'!Q151)</f>
        <v>0</v>
      </c>
      <c r="Q150" s="25">
        <f>IF('Indicator Date hidden'!R151="x","x",$Q$2-'Indicator Date hidden'!R151)</f>
        <v>0</v>
      </c>
      <c r="R150" s="25">
        <f>IF('Indicator Date hidden'!S151="x","x",$R$2-'Indicator Date hidden'!S151)</f>
        <v>0</v>
      </c>
      <c r="S150" s="25">
        <f>IF('Indicator Date hidden'!T151="x","x",$S$2-'Indicator Date hidden'!T151)</f>
        <v>0</v>
      </c>
      <c r="T150" s="25">
        <f>IF('Indicator Date hidden'!U151="x","x",$T$2-'Indicator Date hidden'!U151)</f>
        <v>0</v>
      </c>
      <c r="U150" s="25">
        <f>IF('Indicator Date hidden'!V151="x","x",$U$2-'Indicator Date hidden'!V151)</f>
        <v>0</v>
      </c>
      <c r="V150" s="25">
        <f>IF('Indicator Date hidden'!W151="x","x",$V$2-'Indicator Date hidden'!W151)</f>
        <v>0</v>
      </c>
      <c r="W150" s="25">
        <f>IF('Indicator Date hidden'!X151="x","x",$W$2-'Indicator Date hidden'!X151)</f>
        <v>0</v>
      </c>
      <c r="X150" s="25">
        <f>IF('Indicator Date hidden'!Y151="x","x",$X$2-'Indicator Date hidden'!Y151)</f>
        <v>4</v>
      </c>
      <c r="Y150" s="25">
        <f>IF('Indicator Date hidden'!Z151="x","x",$Y$2-'Indicator Date hidden'!Z151)</f>
        <v>0</v>
      </c>
      <c r="Z150" s="25">
        <f>IF('Indicator Date hidden'!AA151="x","x",$Z$2-'Indicator Date hidden'!AA151)</f>
        <v>0</v>
      </c>
      <c r="AA150" s="25">
        <f>IF('Indicator Date hidden'!AB151="x","x",$AA$2-'Indicator Date hidden'!AB151)</f>
        <v>0</v>
      </c>
      <c r="AB150" s="25">
        <f>IF('Indicator Date hidden'!AC151="x","x",$AB$2-'Indicator Date hidden'!AC151)</f>
        <v>0</v>
      </c>
      <c r="AC150" s="25">
        <f>IF('Indicator Date hidden'!AD151="x","x",$AC$2-'Indicator Date hidden'!AD151)</f>
        <v>0</v>
      </c>
      <c r="AD150" s="25">
        <f>IF('Indicator Date hidden'!AE151="x","x",$AD$2-'Indicator Date hidden'!AE151)</f>
        <v>0</v>
      </c>
      <c r="AE150" s="25">
        <f>IF('Indicator Date hidden'!AF151="x","x",$AE$2-'Indicator Date hidden'!AF151)</f>
        <v>0</v>
      </c>
      <c r="AF150" s="25">
        <f>IF('Indicator Date hidden'!AG151="x","x",$AF$2-'Indicator Date hidden'!AG151)</f>
        <v>2</v>
      </c>
      <c r="AG150" s="25">
        <f>IF('Indicator Date hidden'!AH151="x","x",$AG$2-'Indicator Date hidden'!AH151)</f>
        <v>0</v>
      </c>
      <c r="AH150" s="25">
        <f>IF('Indicator Date hidden'!AI151="x","x",$AH$2-'Indicator Date hidden'!AI151)</f>
        <v>0</v>
      </c>
      <c r="AI150" s="25">
        <f>IF('Indicator Date hidden'!AJ151="x","x",$AI$2-'Indicator Date hidden'!AJ151)</f>
        <v>0</v>
      </c>
      <c r="AJ150" s="25">
        <f>IF('Indicator Date hidden'!AK151="x","x",$AJ$2-'Indicator Date hidden'!AK151)</f>
        <v>1</v>
      </c>
      <c r="AK150" s="25">
        <f>IF('Indicator Date hidden'!AL151="x","x",$AK$2-'Indicator Date hidden'!AL151)</f>
        <v>1</v>
      </c>
      <c r="AL150" s="25">
        <f>IF('Indicator Date hidden'!AM151="x","x",$AL$2-'Indicator Date hidden'!AM151)</f>
        <v>0</v>
      </c>
      <c r="AM150" s="25">
        <f>IF('Indicator Date hidden'!AN151="x","x",$AM$2-'Indicator Date hidden'!AN151)</f>
        <v>0</v>
      </c>
      <c r="AN150" s="25">
        <f>IF('Indicator Date hidden'!AO151="x","x",$AN$2-'Indicator Date hidden'!AO151)</f>
        <v>0</v>
      </c>
      <c r="AO150" s="25">
        <f>IF('Indicator Date hidden'!AP151="x","x",$AO$2-'Indicator Date hidden'!AP151)</f>
        <v>0</v>
      </c>
      <c r="AP150" s="25">
        <f>IF('Indicator Date hidden'!AQ151="x","x",$AP$2-'Indicator Date hidden'!AQ151)</f>
        <v>0</v>
      </c>
      <c r="AQ150" s="25">
        <f>IF('Indicator Date hidden'!AR151="x","x",$AQ$2-'Indicator Date hidden'!AR151)</f>
        <v>0</v>
      </c>
      <c r="AR150" s="25">
        <f>IF('Indicator Date hidden'!AS151="x","x",$AR$2-'Indicator Date hidden'!AS151)</f>
        <v>0</v>
      </c>
      <c r="AS150" s="25">
        <f>IF('Indicator Date hidden'!AT151="x","x",$AS$2-'Indicator Date hidden'!AT151)</f>
        <v>0</v>
      </c>
      <c r="AT150" s="25">
        <f>IF('Indicator Date hidden'!AU151="x","x",$AT$2-'Indicator Date hidden'!AU151)</f>
        <v>0</v>
      </c>
      <c r="AU150" s="25">
        <f>IF('Indicator Date hidden'!AV151="x","x",$AU$2-'Indicator Date hidden'!AV151)</f>
        <v>1</v>
      </c>
      <c r="AV150" s="25">
        <f>IF('Indicator Date hidden'!AW151="x","x",$AV$2-'Indicator Date hidden'!AW151)</f>
        <v>0</v>
      </c>
      <c r="AW150" s="25">
        <f>IF('Indicator Date hidden'!AX151="x","x",$AW$2-'Indicator Date hidden'!AX151)</f>
        <v>0</v>
      </c>
      <c r="AX150" s="25">
        <f>IF('Indicator Date hidden'!AY151="x","x",$AX$2-'Indicator Date hidden'!AY151)</f>
        <v>0</v>
      </c>
      <c r="AY150" s="25">
        <f>IF('Indicator Date hidden'!AZ151="x","x",$AY$2-'Indicator Date hidden'!AZ151)</f>
        <v>0</v>
      </c>
      <c r="AZ150" s="25">
        <f>IF('Indicator Date hidden'!BA151="x","x",$AZ$2-'Indicator Date hidden'!BA151)</f>
        <v>0</v>
      </c>
      <c r="BA150">
        <f t="shared" si="20"/>
        <v>9</v>
      </c>
      <c r="BB150" s="26">
        <f t="shared" si="21"/>
        <v>0.17647058823529413</v>
      </c>
      <c r="BC150">
        <f t="shared" si="22"/>
        <v>5</v>
      </c>
      <c r="BD150" s="26">
        <f t="shared" si="23"/>
        <v>0.64794947615130605</v>
      </c>
      <c r="BE150" s="28">
        <f t="shared" si="24"/>
        <v>0</v>
      </c>
    </row>
    <row r="151" spans="1:57" x14ac:dyDescent="0.35">
      <c r="A151" t="s">
        <v>9720</v>
      </c>
      <c r="B151" s="25">
        <f>IF('Indicator Date hidden'!C152="x","x",$B$2-'Indicator Date hidden'!C152)</f>
        <v>0</v>
      </c>
      <c r="C151" s="25">
        <f>IF('Indicator Date hidden'!D152="x","x",$C$2-'Indicator Date hidden'!D152)</f>
        <v>0</v>
      </c>
      <c r="D151" s="25">
        <f>IF('Indicator Date hidden'!E152="x","x",$D$2-'Indicator Date hidden'!E152)</f>
        <v>0</v>
      </c>
      <c r="E151" s="25">
        <f>IF('Indicator Date hidden'!F152="x","x",$E$2-'Indicator Date hidden'!F152)</f>
        <v>0</v>
      </c>
      <c r="F151" s="25">
        <f>IF('Indicator Date hidden'!G152="x","x",$F$2-'Indicator Date hidden'!G152)</f>
        <v>0</v>
      </c>
      <c r="G151" s="25">
        <f>IF('Indicator Date hidden'!H152="x","x",$G$2-'Indicator Date hidden'!H152)</f>
        <v>0</v>
      </c>
      <c r="H151" s="25">
        <f>IF('Indicator Date hidden'!I152="x","x",$H$2-'Indicator Date hidden'!I152)</f>
        <v>0</v>
      </c>
      <c r="I151" s="25">
        <f>IF('Indicator Date hidden'!J152="x","x",$I$2-'Indicator Date hidden'!J152)</f>
        <v>0</v>
      </c>
      <c r="J151" s="25">
        <f>IF('Indicator Date hidden'!K152="x","x",$J$2-'Indicator Date hidden'!K152)</f>
        <v>0</v>
      </c>
      <c r="K151" s="25">
        <f>IF('Indicator Date hidden'!L152="x","x",$K$2-'Indicator Date hidden'!L152)</f>
        <v>0</v>
      </c>
      <c r="L151" s="25">
        <f>IF('Indicator Date hidden'!M152="x","x",$L$2-'Indicator Date hidden'!M152)</f>
        <v>0</v>
      </c>
      <c r="M151" s="25">
        <f>IF('Indicator Date hidden'!N152="x","x",$M$2-'Indicator Date hidden'!N152)</f>
        <v>0</v>
      </c>
      <c r="N151" s="25">
        <f>IF('Indicator Date hidden'!O152="x","x",$N$2-'Indicator Date hidden'!O152)</f>
        <v>0</v>
      </c>
      <c r="O151" s="25">
        <f>IF('Indicator Date hidden'!P152="x","x",$O$2-'Indicator Date hidden'!P152)</f>
        <v>0</v>
      </c>
      <c r="P151" s="25">
        <f>IF('Indicator Date hidden'!Q152="x","x",$P$2-'Indicator Date hidden'!Q152)</f>
        <v>0</v>
      </c>
      <c r="Q151" s="25">
        <f>IF('Indicator Date hidden'!R152="x","x",$Q$2-'Indicator Date hidden'!R152)</f>
        <v>0</v>
      </c>
      <c r="R151" s="25">
        <f>IF('Indicator Date hidden'!S152="x","x",$R$2-'Indicator Date hidden'!S152)</f>
        <v>0</v>
      </c>
      <c r="S151" s="25">
        <f>IF('Indicator Date hidden'!T152="x","x",$S$2-'Indicator Date hidden'!T152)</f>
        <v>0</v>
      </c>
      <c r="T151" s="25">
        <f>IF('Indicator Date hidden'!U152="x","x",$T$2-'Indicator Date hidden'!U152)</f>
        <v>0</v>
      </c>
      <c r="U151" s="25">
        <f>IF('Indicator Date hidden'!V152="x","x",$U$2-'Indicator Date hidden'!V152)</f>
        <v>0</v>
      </c>
      <c r="V151" s="25">
        <f>IF('Indicator Date hidden'!W152="x","x",$V$2-'Indicator Date hidden'!W152)</f>
        <v>0</v>
      </c>
      <c r="W151" s="25">
        <f>IF('Indicator Date hidden'!X152="x","x",$W$2-'Indicator Date hidden'!X152)</f>
        <v>0</v>
      </c>
      <c r="X151" s="25">
        <f>IF('Indicator Date hidden'!Y152="x","x",$X$2-'Indicator Date hidden'!Y152)</f>
        <v>4</v>
      </c>
      <c r="Y151" s="25">
        <f>IF('Indicator Date hidden'!Z152="x","x",$Y$2-'Indicator Date hidden'!Z152)</f>
        <v>0</v>
      </c>
      <c r="Z151" s="25">
        <f>IF('Indicator Date hidden'!AA152="x","x",$Z$2-'Indicator Date hidden'!AA152)</f>
        <v>0</v>
      </c>
      <c r="AA151" s="25">
        <f>IF('Indicator Date hidden'!AB152="x","x",$AA$2-'Indicator Date hidden'!AB152)</f>
        <v>1</v>
      </c>
      <c r="AB151" s="25">
        <f>IF('Indicator Date hidden'!AC152="x","x",$AB$2-'Indicator Date hidden'!AC152)</f>
        <v>0</v>
      </c>
      <c r="AC151" s="25">
        <f>IF('Indicator Date hidden'!AD152="x","x",$AC$2-'Indicator Date hidden'!AD152)</f>
        <v>0</v>
      </c>
      <c r="AD151" s="25" t="str">
        <f>IF('Indicator Date hidden'!AE152="x","x",$AD$2-'Indicator Date hidden'!AE152)</f>
        <v>x</v>
      </c>
      <c r="AE151" s="25">
        <f>IF('Indicator Date hidden'!AF152="x","x",$AE$2-'Indicator Date hidden'!AF152)</f>
        <v>0</v>
      </c>
      <c r="AF151" s="25">
        <f>IF('Indicator Date hidden'!AG152="x","x",$AF$2-'Indicator Date hidden'!AG152)</f>
        <v>3</v>
      </c>
      <c r="AG151" s="25">
        <f>IF('Indicator Date hidden'!AH152="x","x",$AG$2-'Indicator Date hidden'!AH152)</f>
        <v>0</v>
      </c>
      <c r="AH151" s="25">
        <f>IF('Indicator Date hidden'!AI152="x","x",$AH$2-'Indicator Date hidden'!AI152)</f>
        <v>0</v>
      </c>
      <c r="AI151" s="25">
        <f>IF('Indicator Date hidden'!AJ152="x","x",$AI$2-'Indicator Date hidden'!AJ152)</f>
        <v>0</v>
      </c>
      <c r="AJ151" s="25" t="str">
        <f>IF('Indicator Date hidden'!AK152="x","x",$AJ$2-'Indicator Date hidden'!AK152)</f>
        <v>x</v>
      </c>
      <c r="AK151" s="25">
        <f>IF('Indicator Date hidden'!AL152="x","x",$AK$2-'Indicator Date hidden'!AL152)</f>
        <v>1</v>
      </c>
      <c r="AL151" s="25">
        <f>IF('Indicator Date hidden'!AM152="x","x",$AL$2-'Indicator Date hidden'!AM152)</f>
        <v>0</v>
      </c>
      <c r="AM151" s="25">
        <f>IF('Indicator Date hidden'!AN152="x","x",$AM$2-'Indicator Date hidden'!AN152)</f>
        <v>0</v>
      </c>
      <c r="AN151" s="25">
        <f>IF('Indicator Date hidden'!AO152="x","x",$AN$2-'Indicator Date hidden'!AO152)</f>
        <v>0</v>
      </c>
      <c r="AO151" s="25" t="str">
        <f>IF('Indicator Date hidden'!AP152="x","x",$AO$2-'Indicator Date hidden'!AP152)</f>
        <v>x</v>
      </c>
      <c r="AP151" s="25">
        <f>IF('Indicator Date hidden'!AQ152="x","x",$AP$2-'Indicator Date hidden'!AQ152)</f>
        <v>2</v>
      </c>
      <c r="AQ151" s="25">
        <f>IF('Indicator Date hidden'!AR152="x","x",$AQ$2-'Indicator Date hidden'!AR152)</f>
        <v>0</v>
      </c>
      <c r="AR151" s="25">
        <f>IF('Indicator Date hidden'!AS152="x","x",$AR$2-'Indicator Date hidden'!AS152)</f>
        <v>0</v>
      </c>
      <c r="AS151" s="25">
        <f>IF('Indicator Date hidden'!AT152="x","x",$AS$2-'Indicator Date hidden'!AT152)</f>
        <v>0</v>
      </c>
      <c r="AT151" s="25">
        <f>IF('Indicator Date hidden'!AU152="x","x",$AT$2-'Indicator Date hidden'!AU152)</f>
        <v>0</v>
      </c>
      <c r="AU151" s="25">
        <f>IF('Indicator Date hidden'!AV152="x","x",$AU$2-'Indicator Date hidden'!AV152)</f>
        <v>3</v>
      </c>
      <c r="AV151" s="25">
        <f>IF('Indicator Date hidden'!AW152="x","x",$AV$2-'Indicator Date hidden'!AW152)</f>
        <v>0</v>
      </c>
      <c r="AW151" s="25">
        <f>IF('Indicator Date hidden'!AX152="x","x",$AW$2-'Indicator Date hidden'!AX152)</f>
        <v>0</v>
      </c>
      <c r="AX151" s="25">
        <f>IF('Indicator Date hidden'!AY152="x","x",$AX$2-'Indicator Date hidden'!AY152)</f>
        <v>0</v>
      </c>
      <c r="AY151" s="25">
        <f>IF('Indicator Date hidden'!AZ152="x","x",$AY$2-'Indicator Date hidden'!AZ152)</f>
        <v>0</v>
      </c>
      <c r="AZ151" s="25">
        <f>IF('Indicator Date hidden'!BA152="x","x",$AZ$2-'Indicator Date hidden'!BA152)</f>
        <v>0</v>
      </c>
      <c r="BA151">
        <f t="shared" si="20"/>
        <v>14</v>
      </c>
      <c r="BB151" s="26">
        <f t="shared" si="21"/>
        <v>0.29166666666666669</v>
      </c>
      <c r="BC151">
        <f t="shared" si="22"/>
        <v>6</v>
      </c>
      <c r="BD151" s="26">
        <f t="shared" si="23"/>
        <v>0.86502247883444561</v>
      </c>
      <c r="BE151" s="28">
        <f t="shared" si="24"/>
        <v>0</v>
      </c>
    </row>
    <row r="152" spans="1:57" x14ac:dyDescent="0.35">
      <c r="A152" t="s">
        <v>9733</v>
      </c>
      <c r="B152" s="25">
        <f>IF('Indicator Date hidden'!C153="x","x",$B$2-'Indicator Date hidden'!C153)</f>
        <v>0</v>
      </c>
      <c r="C152" s="25">
        <f>IF('Indicator Date hidden'!D153="x","x",$C$2-'Indicator Date hidden'!D153)</f>
        <v>0</v>
      </c>
      <c r="D152" s="25">
        <f>IF('Indicator Date hidden'!E153="x","x",$D$2-'Indicator Date hidden'!E153)</f>
        <v>0</v>
      </c>
      <c r="E152" s="25">
        <f>IF('Indicator Date hidden'!F153="x","x",$E$2-'Indicator Date hidden'!F153)</f>
        <v>0</v>
      </c>
      <c r="F152" s="25">
        <f>IF('Indicator Date hidden'!G153="x","x",$F$2-'Indicator Date hidden'!G153)</f>
        <v>0</v>
      </c>
      <c r="G152" s="25">
        <f>IF('Indicator Date hidden'!H153="x","x",$G$2-'Indicator Date hidden'!H153)</f>
        <v>0</v>
      </c>
      <c r="H152" s="25">
        <f>IF('Indicator Date hidden'!I153="x","x",$H$2-'Indicator Date hidden'!I153)</f>
        <v>0</v>
      </c>
      <c r="I152" s="25">
        <f>IF('Indicator Date hidden'!J153="x","x",$I$2-'Indicator Date hidden'!J153)</f>
        <v>0</v>
      </c>
      <c r="J152" s="25">
        <f>IF('Indicator Date hidden'!K153="x","x",$J$2-'Indicator Date hidden'!K153)</f>
        <v>0</v>
      </c>
      <c r="K152" s="25">
        <f>IF('Indicator Date hidden'!L153="x","x",$K$2-'Indicator Date hidden'!L153)</f>
        <v>0</v>
      </c>
      <c r="L152" s="25">
        <f>IF('Indicator Date hidden'!M153="x","x",$L$2-'Indicator Date hidden'!M153)</f>
        <v>0</v>
      </c>
      <c r="M152" s="25">
        <f>IF('Indicator Date hidden'!N153="x","x",$M$2-'Indicator Date hidden'!N153)</f>
        <v>0</v>
      </c>
      <c r="N152" s="25">
        <f>IF('Indicator Date hidden'!O153="x","x",$N$2-'Indicator Date hidden'!O153)</f>
        <v>0</v>
      </c>
      <c r="O152" s="25">
        <f>IF('Indicator Date hidden'!P153="x","x",$O$2-'Indicator Date hidden'!P153)</f>
        <v>0</v>
      </c>
      <c r="P152" s="25">
        <f>IF('Indicator Date hidden'!Q153="x","x",$P$2-'Indicator Date hidden'!Q153)</f>
        <v>0</v>
      </c>
      <c r="Q152" s="25" t="str">
        <f>IF('Indicator Date hidden'!R153="x","x",$Q$2-'Indicator Date hidden'!R153)</f>
        <v>x</v>
      </c>
      <c r="R152" s="25">
        <f>IF('Indicator Date hidden'!S153="x","x",$R$2-'Indicator Date hidden'!S153)</f>
        <v>0</v>
      </c>
      <c r="S152" s="25">
        <f>IF('Indicator Date hidden'!T153="x","x",$S$2-'Indicator Date hidden'!T153)</f>
        <v>0</v>
      </c>
      <c r="T152" s="25">
        <f>IF('Indicator Date hidden'!U153="x","x",$T$2-'Indicator Date hidden'!U153)</f>
        <v>0</v>
      </c>
      <c r="U152" s="25">
        <f>IF('Indicator Date hidden'!V153="x","x",$U$2-'Indicator Date hidden'!V153)</f>
        <v>0</v>
      </c>
      <c r="V152" s="25">
        <f>IF('Indicator Date hidden'!W153="x","x",$V$2-'Indicator Date hidden'!W153)</f>
        <v>0</v>
      </c>
      <c r="W152" s="25">
        <f>IF('Indicator Date hidden'!X153="x","x",$W$2-'Indicator Date hidden'!X153)</f>
        <v>2</v>
      </c>
      <c r="X152" s="25">
        <f>IF('Indicator Date hidden'!Y153="x","x",$X$2-'Indicator Date hidden'!Y153)</f>
        <v>2</v>
      </c>
      <c r="Y152" s="25">
        <f>IF('Indicator Date hidden'!Z153="x","x",$Y$2-'Indicator Date hidden'!Z153)</f>
        <v>0</v>
      </c>
      <c r="Z152" s="25">
        <f>IF('Indicator Date hidden'!AA153="x","x",$Z$2-'Indicator Date hidden'!AA153)</f>
        <v>0</v>
      </c>
      <c r="AA152" s="25" t="str">
        <f>IF('Indicator Date hidden'!AB153="x","x",$AA$2-'Indicator Date hidden'!AB153)</f>
        <v>x</v>
      </c>
      <c r="AB152" s="25">
        <f>IF('Indicator Date hidden'!AC153="x","x",$AB$2-'Indicator Date hidden'!AC153)</f>
        <v>0</v>
      </c>
      <c r="AC152" s="25">
        <f>IF('Indicator Date hidden'!AD153="x","x",$AC$2-'Indicator Date hidden'!AD153)</f>
        <v>0</v>
      </c>
      <c r="AD152" s="25" t="str">
        <f>IF('Indicator Date hidden'!AE153="x","x",$AD$2-'Indicator Date hidden'!AE153)</f>
        <v>x</v>
      </c>
      <c r="AE152" s="25" t="str">
        <f>IF('Indicator Date hidden'!AF153="x","x",$AE$2-'Indicator Date hidden'!AF153)</f>
        <v>x</v>
      </c>
      <c r="AF152" s="25">
        <f>IF('Indicator Date hidden'!AG153="x","x",$AF$2-'Indicator Date hidden'!AG153)</f>
        <v>7</v>
      </c>
      <c r="AG152" s="25">
        <f>IF('Indicator Date hidden'!AH153="x","x",$AG$2-'Indicator Date hidden'!AH153)</f>
        <v>0</v>
      </c>
      <c r="AH152" s="25">
        <f>IF('Indicator Date hidden'!AI153="x","x",$AH$2-'Indicator Date hidden'!AI153)</f>
        <v>0</v>
      </c>
      <c r="AI152" s="25">
        <f>IF('Indicator Date hidden'!AJ153="x","x",$AI$2-'Indicator Date hidden'!AJ153)</f>
        <v>0</v>
      </c>
      <c r="AJ152" s="25" t="str">
        <f>IF('Indicator Date hidden'!AK153="x","x",$AJ$2-'Indicator Date hidden'!AK153)</f>
        <v>x</v>
      </c>
      <c r="AK152" s="25" t="str">
        <f>IF('Indicator Date hidden'!AL153="x","x",$AK$2-'Indicator Date hidden'!AL153)</f>
        <v>x</v>
      </c>
      <c r="AL152" s="25">
        <f>IF('Indicator Date hidden'!AM153="x","x",$AL$2-'Indicator Date hidden'!AM153)</f>
        <v>0</v>
      </c>
      <c r="AM152" s="25">
        <f>IF('Indicator Date hidden'!AN153="x","x",$AM$2-'Indicator Date hidden'!AN153)</f>
        <v>0</v>
      </c>
      <c r="AN152" s="25">
        <f>IF('Indicator Date hidden'!AO153="x","x",$AN$2-'Indicator Date hidden'!AO153)</f>
        <v>0</v>
      </c>
      <c r="AO152" s="25">
        <f>IF('Indicator Date hidden'!AP153="x","x",$AO$2-'Indicator Date hidden'!AP153)</f>
        <v>1</v>
      </c>
      <c r="AP152" s="25">
        <f>IF('Indicator Date hidden'!AQ153="x","x",$AP$2-'Indicator Date hidden'!AQ153)</f>
        <v>1</v>
      </c>
      <c r="AQ152" s="25">
        <f>IF('Indicator Date hidden'!AR153="x","x",$AQ$2-'Indicator Date hidden'!AR153)</f>
        <v>0</v>
      </c>
      <c r="AR152" s="25">
        <f>IF('Indicator Date hidden'!AS153="x","x",$AR$2-'Indicator Date hidden'!AS153)</f>
        <v>0</v>
      </c>
      <c r="AS152" s="25">
        <f>IF('Indicator Date hidden'!AT153="x","x",$AS$2-'Indicator Date hidden'!AT153)</f>
        <v>0</v>
      </c>
      <c r="AT152" s="25">
        <f>IF('Indicator Date hidden'!AU153="x","x",$AT$2-'Indicator Date hidden'!AU153)</f>
        <v>0</v>
      </c>
      <c r="AU152" s="25">
        <f>IF('Indicator Date hidden'!AV153="x","x",$AU$2-'Indicator Date hidden'!AV153)</f>
        <v>4</v>
      </c>
      <c r="AV152" s="25">
        <f>IF('Indicator Date hidden'!AW153="x","x",$AV$2-'Indicator Date hidden'!AW153)</f>
        <v>0</v>
      </c>
      <c r="AW152" s="25">
        <f>IF('Indicator Date hidden'!AX153="x","x",$AW$2-'Indicator Date hidden'!AX153)</f>
        <v>0</v>
      </c>
      <c r="AX152" s="25">
        <f>IF('Indicator Date hidden'!AY153="x","x",$AX$2-'Indicator Date hidden'!AY153)</f>
        <v>0</v>
      </c>
      <c r="AY152" s="25">
        <f>IF('Indicator Date hidden'!AZ153="x","x",$AY$2-'Indicator Date hidden'!AZ153)</f>
        <v>0</v>
      </c>
      <c r="AZ152" s="25">
        <f>IF('Indicator Date hidden'!BA153="x","x",$AZ$2-'Indicator Date hidden'!BA153)</f>
        <v>0</v>
      </c>
      <c r="BA152">
        <f t="shared" si="20"/>
        <v>17</v>
      </c>
      <c r="BB152" s="26">
        <f t="shared" si="21"/>
        <v>0.37777777777777777</v>
      </c>
      <c r="BC152">
        <f t="shared" si="22"/>
        <v>6</v>
      </c>
      <c r="BD152" s="26">
        <f t="shared" si="23"/>
        <v>1.2344839477627689</v>
      </c>
      <c r="BE152" s="28">
        <f t="shared" si="24"/>
        <v>0</v>
      </c>
    </row>
    <row r="153" spans="1:57" x14ac:dyDescent="0.35">
      <c r="A153" t="s">
        <v>9714</v>
      </c>
      <c r="B153" s="25">
        <f>IF('Indicator Date hidden'!C154="x","x",$B$2-'Indicator Date hidden'!C154)</f>
        <v>0</v>
      </c>
      <c r="C153" s="25">
        <f>IF('Indicator Date hidden'!D154="x","x",$C$2-'Indicator Date hidden'!D154)</f>
        <v>0</v>
      </c>
      <c r="D153" s="25">
        <f>IF('Indicator Date hidden'!E154="x","x",$D$2-'Indicator Date hidden'!E154)</f>
        <v>0</v>
      </c>
      <c r="E153" s="25">
        <f>IF('Indicator Date hidden'!F154="x","x",$E$2-'Indicator Date hidden'!F154)</f>
        <v>0</v>
      </c>
      <c r="F153" s="25">
        <f>IF('Indicator Date hidden'!G154="x","x",$F$2-'Indicator Date hidden'!G154)</f>
        <v>0</v>
      </c>
      <c r="G153" s="25">
        <f>IF('Indicator Date hidden'!H154="x","x",$G$2-'Indicator Date hidden'!H154)</f>
        <v>0</v>
      </c>
      <c r="H153" s="25">
        <f>IF('Indicator Date hidden'!I154="x","x",$H$2-'Indicator Date hidden'!I154)</f>
        <v>0</v>
      </c>
      <c r="I153" s="25">
        <f>IF('Indicator Date hidden'!J154="x","x",$I$2-'Indicator Date hidden'!J154)</f>
        <v>0</v>
      </c>
      <c r="J153" s="25">
        <f>IF('Indicator Date hidden'!K154="x","x",$J$2-'Indicator Date hidden'!K154)</f>
        <v>0</v>
      </c>
      <c r="K153" s="25">
        <f>IF('Indicator Date hidden'!L154="x","x",$K$2-'Indicator Date hidden'!L154)</f>
        <v>0</v>
      </c>
      <c r="L153" s="25">
        <f>IF('Indicator Date hidden'!M154="x","x",$L$2-'Indicator Date hidden'!M154)</f>
        <v>0</v>
      </c>
      <c r="M153" s="25">
        <f>IF('Indicator Date hidden'!N154="x","x",$M$2-'Indicator Date hidden'!N154)</f>
        <v>0</v>
      </c>
      <c r="N153" s="25">
        <f>IF('Indicator Date hidden'!O154="x","x",$N$2-'Indicator Date hidden'!O154)</f>
        <v>0</v>
      </c>
      <c r="O153" s="25">
        <f>IF('Indicator Date hidden'!P154="x","x",$O$2-'Indicator Date hidden'!P154)</f>
        <v>0</v>
      </c>
      <c r="P153" s="25">
        <f>IF('Indicator Date hidden'!Q154="x","x",$P$2-'Indicator Date hidden'!Q154)</f>
        <v>0</v>
      </c>
      <c r="Q153" s="25">
        <f>IF('Indicator Date hidden'!R154="x","x",$Q$2-'Indicator Date hidden'!R154)</f>
        <v>1</v>
      </c>
      <c r="R153" s="25">
        <f>IF('Indicator Date hidden'!S154="x","x",$R$2-'Indicator Date hidden'!S154)</f>
        <v>0</v>
      </c>
      <c r="S153" s="25">
        <f>IF('Indicator Date hidden'!T154="x","x",$S$2-'Indicator Date hidden'!T154)</f>
        <v>0</v>
      </c>
      <c r="T153" s="25">
        <f>IF('Indicator Date hidden'!U154="x","x",$T$2-'Indicator Date hidden'!U154)</f>
        <v>0</v>
      </c>
      <c r="U153" s="25">
        <f>IF('Indicator Date hidden'!V154="x","x",$U$2-'Indicator Date hidden'!V154)</f>
        <v>0</v>
      </c>
      <c r="V153" s="25">
        <f>IF('Indicator Date hidden'!W154="x","x",$V$2-'Indicator Date hidden'!W154)</f>
        <v>0</v>
      </c>
      <c r="W153" s="25">
        <f>IF('Indicator Date hidden'!X154="x","x",$W$2-'Indicator Date hidden'!X154)</f>
        <v>1</v>
      </c>
      <c r="X153" s="25">
        <f>IF('Indicator Date hidden'!Y154="x","x",$X$2-'Indicator Date hidden'!Y154)</f>
        <v>4</v>
      </c>
      <c r="Y153" s="25">
        <f>IF('Indicator Date hidden'!Z154="x","x",$Y$2-'Indicator Date hidden'!Z154)</f>
        <v>0</v>
      </c>
      <c r="Z153" s="25">
        <f>IF('Indicator Date hidden'!AA154="x","x",$Z$2-'Indicator Date hidden'!AA154)</f>
        <v>0</v>
      </c>
      <c r="AA153" s="25">
        <f>IF('Indicator Date hidden'!AB154="x","x",$AA$2-'Indicator Date hidden'!AB154)</f>
        <v>0</v>
      </c>
      <c r="AB153" s="25">
        <f>IF('Indicator Date hidden'!AC154="x","x",$AB$2-'Indicator Date hidden'!AC154)</f>
        <v>0</v>
      </c>
      <c r="AC153" s="25">
        <f>IF('Indicator Date hidden'!AD154="x","x",$AC$2-'Indicator Date hidden'!AD154)</f>
        <v>0</v>
      </c>
      <c r="AD153" s="25">
        <f>IF('Indicator Date hidden'!AE154="x","x",$AD$2-'Indicator Date hidden'!AE154)</f>
        <v>0</v>
      </c>
      <c r="AE153" s="25">
        <f>IF('Indicator Date hidden'!AF154="x","x",$AE$2-'Indicator Date hidden'!AF154)</f>
        <v>0</v>
      </c>
      <c r="AF153" s="25">
        <f>IF('Indicator Date hidden'!AG154="x","x",$AF$2-'Indicator Date hidden'!AG154)</f>
        <v>2</v>
      </c>
      <c r="AG153" s="25">
        <f>IF('Indicator Date hidden'!AH154="x","x",$AG$2-'Indicator Date hidden'!AH154)</f>
        <v>0</v>
      </c>
      <c r="AH153" s="25">
        <f>IF('Indicator Date hidden'!AI154="x","x",$AH$2-'Indicator Date hidden'!AI154)</f>
        <v>0</v>
      </c>
      <c r="AI153" s="25">
        <f>IF('Indicator Date hidden'!AJ154="x","x",$AI$2-'Indicator Date hidden'!AJ154)</f>
        <v>0</v>
      </c>
      <c r="AJ153" s="25" t="str">
        <f>IF('Indicator Date hidden'!AK154="x","x",$AJ$2-'Indicator Date hidden'!AK154)</f>
        <v>x</v>
      </c>
      <c r="AK153" s="25">
        <f>IF('Indicator Date hidden'!AL154="x","x",$AK$2-'Indicator Date hidden'!AL154)</f>
        <v>1</v>
      </c>
      <c r="AL153" s="25">
        <f>IF('Indicator Date hidden'!AM154="x","x",$AL$2-'Indicator Date hidden'!AM154)</f>
        <v>0</v>
      </c>
      <c r="AM153" s="25">
        <f>IF('Indicator Date hidden'!AN154="x","x",$AM$2-'Indicator Date hidden'!AN154)</f>
        <v>0</v>
      </c>
      <c r="AN153" s="25">
        <f>IF('Indicator Date hidden'!AO154="x","x",$AN$2-'Indicator Date hidden'!AO154)</f>
        <v>0</v>
      </c>
      <c r="AO153" s="25">
        <f>IF('Indicator Date hidden'!AP154="x","x",$AO$2-'Indicator Date hidden'!AP154)</f>
        <v>0</v>
      </c>
      <c r="AP153" s="25">
        <f>IF('Indicator Date hidden'!AQ154="x","x",$AP$2-'Indicator Date hidden'!AQ154)</f>
        <v>0</v>
      </c>
      <c r="AQ153" s="25">
        <f>IF('Indicator Date hidden'!AR154="x","x",$AQ$2-'Indicator Date hidden'!AR154)</f>
        <v>6</v>
      </c>
      <c r="AR153" s="25">
        <f>IF('Indicator Date hidden'!AS154="x","x",$AR$2-'Indicator Date hidden'!AS154)</f>
        <v>0</v>
      </c>
      <c r="AS153" s="25">
        <f>IF('Indicator Date hidden'!AT154="x","x",$AS$2-'Indicator Date hidden'!AT154)</f>
        <v>0</v>
      </c>
      <c r="AT153" s="25">
        <f>IF('Indicator Date hidden'!AU154="x","x",$AT$2-'Indicator Date hidden'!AU154)</f>
        <v>0</v>
      </c>
      <c r="AU153" s="25">
        <f>IF('Indicator Date hidden'!AV154="x","x",$AU$2-'Indicator Date hidden'!AV154)</f>
        <v>1</v>
      </c>
      <c r="AV153" s="25">
        <f>IF('Indicator Date hidden'!AW154="x","x",$AV$2-'Indicator Date hidden'!AW154)</f>
        <v>0</v>
      </c>
      <c r="AW153" s="25">
        <f>IF('Indicator Date hidden'!AX154="x","x",$AW$2-'Indicator Date hidden'!AX154)</f>
        <v>0</v>
      </c>
      <c r="AX153" s="25">
        <f>IF('Indicator Date hidden'!AY154="x","x",$AX$2-'Indicator Date hidden'!AY154)</f>
        <v>0</v>
      </c>
      <c r="AY153" s="25">
        <f>IF('Indicator Date hidden'!AZ154="x","x",$AY$2-'Indicator Date hidden'!AZ154)</f>
        <v>0</v>
      </c>
      <c r="AZ153" s="25">
        <f>IF('Indicator Date hidden'!BA154="x","x",$AZ$2-'Indicator Date hidden'!BA154)</f>
        <v>0</v>
      </c>
      <c r="BA153">
        <f t="shared" si="20"/>
        <v>16</v>
      </c>
      <c r="BB153" s="26">
        <f t="shared" si="21"/>
        <v>0.32</v>
      </c>
      <c r="BC153">
        <f t="shared" si="22"/>
        <v>7</v>
      </c>
      <c r="BD153" s="26">
        <f t="shared" si="23"/>
        <v>1.0476640682967036</v>
      </c>
      <c r="BE153" s="28">
        <f t="shared" si="24"/>
        <v>0</v>
      </c>
    </row>
    <row r="154" spans="1:57" x14ac:dyDescent="0.35">
      <c r="A154" t="s">
        <v>9710</v>
      </c>
      <c r="B154" s="25">
        <f>IF('Indicator Date hidden'!C155="x","x",$B$2-'Indicator Date hidden'!C155)</f>
        <v>0</v>
      </c>
      <c r="C154" s="25">
        <f>IF('Indicator Date hidden'!D155="x","x",$C$2-'Indicator Date hidden'!D155)</f>
        <v>0</v>
      </c>
      <c r="D154" s="25">
        <f>IF('Indicator Date hidden'!E155="x","x",$D$2-'Indicator Date hidden'!E155)</f>
        <v>0</v>
      </c>
      <c r="E154" s="25">
        <f>IF('Indicator Date hidden'!F155="x","x",$E$2-'Indicator Date hidden'!F155)</f>
        <v>0</v>
      </c>
      <c r="F154" s="25">
        <f>IF('Indicator Date hidden'!G155="x","x",$F$2-'Indicator Date hidden'!G155)</f>
        <v>0</v>
      </c>
      <c r="G154" s="25">
        <f>IF('Indicator Date hidden'!H155="x","x",$G$2-'Indicator Date hidden'!H155)</f>
        <v>0</v>
      </c>
      <c r="H154" s="25">
        <f>IF('Indicator Date hidden'!I155="x","x",$H$2-'Indicator Date hidden'!I155)</f>
        <v>0</v>
      </c>
      <c r="I154" s="25">
        <f>IF('Indicator Date hidden'!J155="x","x",$I$2-'Indicator Date hidden'!J155)</f>
        <v>0</v>
      </c>
      <c r="J154" s="25">
        <f>IF('Indicator Date hidden'!K155="x","x",$J$2-'Indicator Date hidden'!K155)</f>
        <v>0</v>
      </c>
      <c r="K154" s="25">
        <f>IF('Indicator Date hidden'!L155="x","x",$K$2-'Indicator Date hidden'!L155)</f>
        <v>0</v>
      </c>
      <c r="L154" s="25">
        <f>IF('Indicator Date hidden'!M155="x","x",$L$2-'Indicator Date hidden'!M155)</f>
        <v>0</v>
      </c>
      <c r="M154" s="25">
        <f>IF('Indicator Date hidden'!N155="x","x",$M$2-'Indicator Date hidden'!N155)</f>
        <v>0</v>
      </c>
      <c r="N154" s="25">
        <f>IF('Indicator Date hidden'!O155="x","x",$N$2-'Indicator Date hidden'!O155)</f>
        <v>0</v>
      </c>
      <c r="O154" s="25">
        <f>IF('Indicator Date hidden'!P155="x","x",$O$2-'Indicator Date hidden'!P155)</f>
        <v>0</v>
      </c>
      <c r="P154" s="25">
        <f>IF('Indicator Date hidden'!Q155="x","x",$P$2-'Indicator Date hidden'!Q155)</f>
        <v>0</v>
      </c>
      <c r="Q154" s="25" t="str">
        <f>IF('Indicator Date hidden'!R155="x","x",$Q$2-'Indicator Date hidden'!R155)</f>
        <v>x</v>
      </c>
      <c r="R154" s="25">
        <f>IF('Indicator Date hidden'!S155="x","x",$R$2-'Indicator Date hidden'!S155)</f>
        <v>0</v>
      </c>
      <c r="S154" s="25">
        <f>IF('Indicator Date hidden'!T155="x","x",$S$2-'Indicator Date hidden'!T155)</f>
        <v>0</v>
      </c>
      <c r="T154" s="25">
        <f>IF('Indicator Date hidden'!U155="x","x",$T$2-'Indicator Date hidden'!U155)</f>
        <v>0</v>
      </c>
      <c r="U154" s="25" t="str">
        <f>IF('Indicator Date hidden'!V155="x","x",$U$2-'Indicator Date hidden'!V155)</f>
        <v>x</v>
      </c>
      <c r="V154" s="25">
        <f>IF('Indicator Date hidden'!W155="x","x",$V$2-'Indicator Date hidden'!W155)</f>
        <v>0</v>
      </c>
      <c r="W154" s="25" t="str">
        <f>IF('Indicator Date hidden'!X155="x","x",$W$2-'Indicator Date hidden'!X155)</f>
        <v>x</v>
      </c>
      <c r="X154" s="25">
        <f>IF('Indicator Date hidden'!Y155="x","x",$X$2-'Indicator Date hidden'!Y155)</f>
        <v>1</v>
      </c>
      <c r="Y154" s="25">
        <f>IF('Indicator Date hidden'!Z155="x","x",$Y$2-'Indicator Date hidden'!Z155)</f>
        <v>0</v>
      </c>
      <c r="Z154" s="25">
        <f>IF('Indicator Date hidden'!AA155="x","x",$Z$2-'Indicator Date hidden'!AA155)</f>
        <v>0</v>
      </c>
      <c r="AA154" s="25" t="str">
        <f>IF('Indicator Date hidden'!AB155="x","x",$AA$2-'Indicator Date hidden'!AB155)</f>
        <v>x</v>
      </c>
      <c r="AB154" s="25">
        <f>IF('Indicator Date hidden'!AC155="x","x",$AB$2-'Indicator Date hidden'!AC155)</f>
        <v>0</v>
      </c>
      <c r="AC154" s="25">
        <f>IF('Indicator Date hidden'!AD155="x","x",$AC$2-'Indicator Date hidden'!AD155)</f>
        <v>0</v>
      </c>
      <c r="AD154" s="25" t="str">
        <f>IF('Indicator Date hidden'!AE155="x","x",$AD$2-'Indicator Date hidden'!AE155)</f>
        <v>x</v>
      </c>
      <c r="AE154" s="25">
        <f>IF('Indicator Date hidden'!AF155="x","x",$AE$2-'Indicator Date hidden'!AF155)</f>
        <v>0</v>
      </c>
      <c r="AF154" s="25" t="str">
        <f>IF('Indicator Date hidden'!AG155="x","x",$AF$2-'Indicator Date hidden'!AG155)</f>
        <v>x</v>
      </c>
      <c r="AG154" s="25">
        <f>IF('Indicator Date hidden'!AH155="x","x",$AG$2-'Indicator Date hidden'!AH155)</f>
        <v>0</v>
      </c>
      <c r="AH154" s="25">
        <f>IF('Indicator Date hidden'!AI155="x","x",$AH$2-'Indicator Date hidden'!AI155)</f>
        <v>0</v>
      </c>
      <c r="AI154" s="25">
        <f>IF('Indicator Date hidden'!AJ155="x","x",$AI$2-'Indicator Date hidden'!AJ155)</f>
        <v>0</v>
      </c>
      <c r="AJ154" s="25" t="str">
        <f>IF('Indicator Date hidden'!AK155="x","x",$AJ$2-'Indicator Date hidden'!AK155)</f>
        <v>x</v>
      </c>
      <c r="AK154" s="25">
        <f>IF('Indicator Date hidden'!AL155="x","x",$AK$2-'Indicator Date hidden'!AL155)</f>
        <v>1</v>
      </c>
      <c r="AL154" s="25">
        <f>IF('Indicator Date hidden'!AM155="x","x",$AL$2-'Indicator Date hidden'!AM155)</f>
        <v>0</v>
      </c>
      <c r="AM154" s="25">
        <f>IF('Indicator Date hidden'!AN155="x","x",$AM$2-'Indicator Date hidden'!AN155)</f>
        <v>0</v>
      </c>
      <c r="AN154" s="25">
        <f>IF('Indicator Date hidden'!AO155="x","x",$AN$2-'Indicator Date hidden'!AO155)</f>
        <v>0</v>
      </c>
      <c r="AO154" s="25">
        <f>IF('Indicator Date hidden'!AP155="x","x",$AO$2-'Indicator Date hidden'!AP155)</f>
        <v>0</v>
      </c>
      <c r="AP154" s="25">
        <f>IF('Indicator Date hidden'!AQ155="x","x",$AP$2-'Indicator Date hidden'!AQ155)</f>
        <v>0</v>
      </c>
      <c r="AQ154" s="25">
        <f>IF('Indicator Date hidden'!AR155="x","x",$AQ$2-'Indicator Date hidden'!AR155)</f>
        <v>8</v>
      </c>
      <c r="AR154" s="25">
        <f>IF('Indicator Date hidden'!AS155="x","x",$AR$2-'Indicator Date hidden'!AS155)</f>
        <v>0</v>
      </c>
      <c r="AS154" s="25">
        <f>IF('Indicator Date hidden'!AT155="x","x",$AS$2-'Indicator Date hidden'!AT155)</f>
        <v>0</v>
      </c>
      <c r="AT154" s="25">
        <f>IF('Indicator Date hidden'!AU155="x","x",$AT$2-'Indicator Date hidden'!AU155)</f>
        <v>0</v>
      </c>
      <c r="AU154" s="25">
        <f>IF('Indicator Date hidden'!AV155="x","x",$AU$2-'Indicator Date hidden'!AV155)</f>
        <v>1</v>
      </c>
      <c r="AV154" s="25">
        <f>IF('Indicator Date hidden'!AW155="x","x",$AV$2-'Indicator Date hidden'!AW155)</f>
        <v>0</v>
      </c>
      <c r="AW154" s="25">
        <f>IF('Indicator Date hidden'!AX155="x","x",$AW$2-'Indicator Date hidden'!AX155)</f>
        <v>0</v>
      </c>
      <c r="AX154" s="25">
        <f>IF('Indicator Date hidden'!AY155="x","x",$AX$2-'Indicator Date hidden'!AY155)</f>
        <v>0</v>
      </c>
      <c r="AY154" s="25">
        <f>IF('Indicator Date hidden'!AZ155="x","x",$AY$2-'Indicator Date hidden'!AZ155)</f>
        <v>0</v>
      </c>
      <c r="AZ154" s="25">
        <f>IF('Indicator Date hidden'!BA155="x","x",$AZ$2-'Indicator Date hidden'!BA155)</f>
        <v>0</v>
      </c>
      <c r="BA154">
        <f t="shared" si="20"/>
        <v>11</v>
      </c>
      <c r="BB154" s="26">
        <f t="shared" si="21"/>
        <v>0.25</v>
      </c>
      <c r="BC154">
        <f t="shared" si="22"/>
        <v>4</v>
      </c>
      <c r="BD154" s="26">
        <f t="shared" si="23"/>
        <v>1.2083986398234949</v>
      </c>
      <c r="BE154" s="28">
        <f t="shared" si="24"/>
        <v>0</v>
      </c>
    </row>
    <row r="155" spans="1:57" x14ac:dyDescent="0.35">
      <c r="A155" t="s">
        <v>9726</v>
      </c>
      <c r="B155" s="25">
        <f>IF('Indicator Date hidden'!C156="x","x",$B$2-'Indicator Date hidden'!C156)</f>
        <v>0</v>
      </c>
      <c r="C155" s="25">
        <f>IF('Indicator Date hidden'!D156="x","x",$C$2-'Indicator Date hidden'!D156)</f>
        <v>0</v>
      </c>
      <c r="D155" s="25">
        <f>IF('Indicator Date hidden'!E156="x","x",$D$2-'Indicator Date hidden'!E156)</f>
        <v>0</v>
      </c>
      <c r="E155" s="25">
        <f>IF('Indicator Date hidden'!F156="x","x",$E$2-'Indicator Date hidden'!F156)</f>
        <v>0</v>
      </c>
      <c r="F155" s="25">
        <f>IF('Indicator Date hidden'!G156="x","x",$F$2-'Indicator Date hidden'!G156)</f>
        <v>0</v>
      </c>
      <c r="G155" s="25">
        <f>IF('Indicator Date hidden'!H156="x","x",$G$2-'Indicator Date hidden'!H156)</f>
        <v>0</v>
      </c>
      <c r="H155" s="25">
        <f>IF('Indicator Date hidden'!I156="x","x",$H$2-'Indicator Date hidden'!I156)</f>
        <v>0</v>
      </c>
      <c r="I155" s="25">
        <f>IF('Indicator Date hidden'!J156="x","x",$I$2-'Indicator Date hidden'!J156)</f>
        <v>0</v>
      </c>
      <c r="J155" s="25">
        <f>IF('Indicator Date hidden'!K156="x","x",$J$2-'Indicator Date hidden'!K156)</f>
        <v>0</v>
      </c>
      <c r="K155" s="25">
        <f>IF('Indicator Date hidden'!L156="x","x",$K$2-'Indicator Date hidden'!L156)</f>
        <v>0</v>
      </c>
      <c r="L155" s="25">
        <f>IF('Indicator Date hidden'!M156="x","x",$L$2-'Indicator Date hidden'!M156)</f>
        <v>0</v>
      </c>
      <c r="M155" s="25">
        <f>IF('Indicator Date hidden'!N156="x","x",$M$2-'Indicator Date hidden'!N156)</f>
        <v>0</v>
      </c>
      <c r="N155" s="25">
        <f>IF('Indicator Date hidden'!O156="x","x",$N$2-'Indicator Date hidden'!O156)</f>
        <v>0</v>
      </c>
      <c r="O155" s="25">
        <f>IF('Indicator Date hidden'!P156="x","x",$O$2-'Indicator Date hidden'!P156)</f>
        <v>0</v>
      </c>
      <c r="P155" s="25">
        <f>IF('Indicator Date hidden'!Q156="x","x",$P$2-'Indicator Date hidden'!Q156)</f>
        <v>0</v>
      </c>
      <c r="Q155" s="25" t="str">
        <f>IF('Indicator Date hidden'!R156="x","x",$Q$2-'Indicator Date hidden'!R156)</f>
        <v>x</v>
      </c>
      <c r="R155" s="25">
        <f>IF('Indicator Date hidden'!S156="x","x",$R$2-'Indicator Date hidden'!S156)</f>
        <v>0</v>
      </c>
      <c r="S155" s="25">
        <f>IF('Indicator Date hidden'!T156="x","x",$S$2-'Indicator Date hidden'!T156)</f>
        <v>0</v>
      </c>
      <c r="T155" s="25">
        <f>IF('Indicator Date hidden'!U156="x","x",$T$2-'Indicator Date hidden'!U156)</f>
        <v>0</v>
      </c>
      <c r="U155" s="25" t="str">
        <f>IF('Indicator Date hidden'!V156="x","x",$U$2-'Indicator Date hidden'!V156)</f>
        <v>x</v>
      </c>
      <c r="V155" s="25">
        <f>IF('Indicator Date hidden'!W156="x","x",$V$2-'Indicator Date hidden'!W156)</f>
        <v>0</v>
      </c>
      <c r="W155" s="25" t="str">
        <f>IF('Indicator Date hidden'!X156="x","x",$W$2-'Indicator Date hidden'!X156)</f>
        <v>x</v>
      </c>
      <c r="X155" s="25">
        <f>IF('Indicator Date hidden'!Y156="x","x",$X$2-'Indicator Date hidden'!Y156)</f>
        <v>2</v>
      </c>
      <c r="Y155" s="25">
        <f>IF('Indicator Date hidden'!Z156="x","x",$Y$2-'Indicator Date hidden'!Z156)</f>
        <v>0</v>
      </c>
      <c r="Z155" s="25">
        <f>IF('Indicator Date hidden'!AA156="x","x",$Z$2-'Indicator Date hidden'!AA156)</f>
        <v>0</v>
      </c>
      <c r="AA155" s="25">
        <f>IF('Indicator Date hidden'!AB156="x","x",$AA$2-'Indicator Date hidden'!AB156)</f>
        <v>0</v>
      </c>
      <c r="AB155" s="25">
        <f>IF('Indicator Date hidden'!AC156="x","x",$AB$2-'Indicator Date hidden'!AC156)</f>
        <v>0</v>
      </c>
      <c r="AC155" s="25">
        <f>IF('Indicator Date hidden'!AD156="x","x",$AC$2-'Indicator Date hidden'!AD156)</f>
        <v>0</v>
      </c>
      <c r="AD155" s="25" t="str">
        <f>IF('Indicator Date hidden'!AE156="x","x",$AD$2-'Indicator Date hidden'!AE156)</f>
        <v>x</v>
      </c>
      <c r="AE155" s="25">
        <f>IF('Indicator Date hidden'!AF156="x","x",$AE$2-'Indicator Date hidden'!AF156)</f>
        <v>0</v>
      </c>
      <c r="AF155" s="25">
        <f>IF('Indicator Date hidden'!AG156="x","x",$AF$2-'Indicator Date hidden'!AG156)</f>
        <v>1</v>
      </c>
      <c r="AG155" s="25">
        <f>IF('Indicator Date hidden'!AH156="x","x",$AG$2-'Indicator Date hidden'!AH156)</f>
        <v>0</v>
      </c>
      <c r="AH155" s="25">
        <f>IF('Indicator Date hidden'!AI156="x","x",$AH$2-'Indicator Date hidden'!AI156)</f>
        <v>0</v>
      </c>
      <c r="AI155" s="25">
        <f>IF('Indicator Date hidden'!AJ156="x","x",$AI$2-'Indicator Date hidden'!AJ156)</f>
        <v>0</v>
      </c>
      <c r="AJ155" s="25" t="str">
        <f>IF('Indicator Date hidden'!AK156="x","x",$AJ$2-'Indicator Date hidden'!AK156)</f>
        <v>x</v>
      </c>
      <c r="AK155" s="25">
        <f>IF('Indicator Date hidden'!AL156="x","x",$AK$2-'Indicator Date hidden'!AL156)</f>
        <v>1</v>
      </c>
      <c r="AL155" s="25">
        <f>IF('Indicator Date hidden'!AM156="x","x",$AL$2-'Indicator Date hidden'!AM156)</f>
        <v>0</v>
      </c>
      <c r="AM155" s="25">
        <f>IF('Indicator Date hidden'!AN156="x","x",$AM$2-'Indicator Date hidden'!AN156)</f>
        <v>0</v>
      </c>
      <c r="AN155" s="25">
        <f>IF('Indicator Date hidden'!AO156="x","x",$AN$2-'Indicator Date hidden'!AO156)</f>
        <v>0</v>
      </c>
      <c r="AO155" s="25">
        <f>IF('Indicator Date hidden'!AP156="x","x",$AO$2-'Indicator Date hidden'!AP156)</f>
        <v>0</v>
      </c>
      <c r="AP155" s="25">
        <f>IF('Indicator Date hidden'!AQ156="x","x",$AP$2-'Indicator Date hidden'!AQ156)</f>
        <v>0</v>
      </c>
      <c r="AQ155" s="25">
        <f>IF('Indicator Date hidden'!AR156="x","x",$AQ$2-'Indicator Date hidden'!AR156)</f>
        <v>0</v>
      </c>
      <c r="AR155" s="25">
        <f>IF('Indicator Date hidden'!AS156="x","x",$AR$2-'Indicator Date hidden'!AS156)</f>
        <v>0</v>
      </c>
      <c r="AS155" s="25">
        <f>IF('Indicator Date hidden'!AT156="x","x",$AS$2-'Indicator Date hidden'!AT156)</f>
        <v>0</v>
      </c>
      <c r="AT155" s="25">
        <f>IF('Indicator Date hidden'!AU156="x","x",$AT$2-'Indicator Date hidden'!AU156)</f>
        <v>0</v>
      </c>
      <c r="AU155" s="25" t="str">
        <f>IF('Indicator Date hidden'!AV156="x","x",$AU$2-'Indicator Date hidden'!AV156)</f>
        <v>x</v>
      </c>
      <c r="AV155" s="25">
        <f>IF('Indicator Date hidden'!AW156="x","x",$AV$2-'Indicator Date hidden'!AW156)</f>
        <v>0</v>
      </c>
      <c r="AW155" s="25">
        <f>IF('Indicator Date hidden'!AX156="x","x",$AW$2-'Indicator Date hidden'!AX156)</f>
        <v>0</v>
      </c>
      <c r="AX155" s="25">
        <f>IF('Indicator Date hidden'!AY156="x","x",$AX$2-'Indicator Date hidden'!AY156)</f>
        <v>0</v>
      </c>
      <c r="AY155" s="25">
        <f>IF('Indicator Date hidden'!AZ156="x","x",$AY$2-'Indicator Date hidden'!AZ156)</f>
        <v>0</v>
      </c>
      <c r="AZ155" s="25">
        <f>IF('Indicator Date hidden'!BA156="x","x",$AZ$2-'Indicator Date hidden'!BA156)</f>
        <v>0</v>
      </c>
      <c r="BA155">
        <f t="shared" si="20"/>
        <v>4</v>
      </c>
      <c r="BB155" s="26">
        <f t="shared" si="21"/>
        <v>8.8888888888888892E-2</v>
      </c>
      <c r="BC155">
        <f t="shared" si="22"/>
        <v>3</v>
      </c>
      <c r="BD155" s="26">
        <f t="shared" si="23"/>
        <v>0.35416394334464951</v>
      </c>
      <c r="BE155" s="28">
        <f t="shared" si="24"/>
        <v>0</v>
      </c>
    </row>
    <row r="156" spans="1:57" x14ac:dyDescent="0.35">
      <c r="A156" t="s">
        <v>9728</v>
      </c>
      <c r="B156" s="25">
        <f>IF('Indicator Date hidden'!C157="x","x",$B$2-'Indicator Date hidden'!C157)</f>
        <v>0</v>
      </c>
      <c r="C156" s="25">
        <f>IF('Indicator Date hidden'!D157="x","x",$C$2-'Indicator Date hidden'!D157)</f>
        <v>0</v>
      </c>
      <c r="D156" s="25">
        <f>IF('Indicator Date hidden'!E157="x","x",$D$2-'Indicator Date hidden'!E157)</f>
        <v>0</v>
      </c>
      <c r="E156" s="25">
        <f>IF('Indicator Date hidden'!F157="x","x",$E$2-'Indicator Date hidden'!F157)</f>
        <v>0</v>
      </c>
      <c r="F156" s="25">
        <f>IF('Indicator Date hidden'!G157="x","x",$F$2-'Indicator Date hidden'!G157)</f>
        <v>0</v>
      </c>
      <c r="G156" s="25">
        <f>IF('Indicator Date hidden'!H157="x","x",$G$2-'Indicator Date hidden'!H157)</f>
        <v>0</v>
      </c>
      <c r="H156" s="25">
        <f>IF('Indicator Date hidden'!I157="x","x",$H$2-'Indicator Date hidden'!I157)</f>
        <v>0</v>
      </c>
      <c r="I156" s="25">
        <f>IF('Indicator Date hidden'!J157="x","x",$I$2-'Indicator Date hidden'!J157)</f>
        <v>0</v>
      </c>
      <c r="J156" s="25">
        <f>IF('Indicator Date hidden'!K157="x","x",$J$2-'Indicator Date hidden'!K157)</f>
        <v>0</v>
      </c>
      <c r="K156" s="25">
        <f>IF('Indicator Date hidden'!L157="x","x",$K$2-'Indicator Date hidden'!L157)</f>
        <v>0</v>
      </c>
      <c r="L156" s="25">
        <f>IF('Indicator Date hidden'!M157="x","x",$L$2-'Indicator Date hidden'!M157)</f>
        <v>0</v>
      </c>
      <c r="M156" s="25">
        <f>IF('Indicator Date hidden'!N157="x","x",$M$2-'Indicator Date hidden'!N157)</f>
        <v>0</v>
      </c>
      <c r="N156" s="25">
        <f>IF('Indicator Date hidden'!O157="x","x",$N$2-'Indicator Date hidden'!O157)</f>
        <v>0</v>
      </c>
      <c r="O156" s="25">
        <f>IF('Indicator Date hidden'!P157="x","x",$O$2-'Indicator Date hidden'!P157)</f>
        <v>0</v>
      </c>
      <c r="P156" s="25">
        <f>IF('Indicator Date hidden'!Q157="x","x",$P$2-'Indicator Date hidden'!Q157)</f>
        <v>0</v>
      </c>
      <c r="Q156" s="25" t="str">
        <f>IF('Indicator Date hidden'!R157="x","x",$Q$2-'Indicator Date hidden'!R157)</f>
        <v>x</v>
      </c>
      <c r="R156" s="25">
        <f>IF('Indicator Date hidden'!S157="x","x",$R$2-'Indicator Date hidden'!S157)</f>
        <v>0</v>
      </c>
      <c r="S156" s="25">
        <f>IF('Indicator Date hidden'!T157="x","x",$S$2-'Indicator Date hidden'!T157)</f>
        <v>0</v>
      </c>
      <c r="T156" s="25">
        <f>IF('Indicator Date hidden'!U157="x","x",$T$2-'Indicator Date hidden'!U157)</f>
        <v>0</v>
      </c>
      <c r="U156" s="25" t="str">
        <f>IF('Indicator Date hidden'!V157="x","x",$U$2-'Indicator Date hidden'!V157)</f>
        <v>x</v>
      </c>
      <c r="V156" s="25">
        <f>IF('Indicator Date hidden'!W157="x","x",$V$2-'Indicator Date hidden'!W157)</f>
        <v>0</v>
      </c>
      <c r="W156" s="25" t="str">
        <f>IF('Indicator Date hidden'!X157="x","x",$W$2-'Indicator Date hidden'!X157)</f>
        <v>x</v>
      </c>
      <c r="X156" s="25">
        <f>IF('Indicator Date hidden'!Y157="x","x",$X$2-'Indicator Date hidden'!Y157)</f>
        <v>3</v>
      </c>
      <c r="Y156" s="25">
        <f>IF('Indicator Date hidden'!Z157="x","x",$Y$2-'Indicator Date hidden'!Z157)</f>
        <v>0</v>
      </c>
      <c r="Z156" s="25">
        <f>IF('Indicator Date hidden'!AA157="x","x",$Z$2-'Indicator Date hidden'!AA157)</f>
        <v>0</v>
      </c>
      <c r="AA156" s="25">
        <f>IF('Indicator Date hidden'!AB157="x","x",$AA$2-'Indicator Date hidden'!AB157)</f>
        <v>0</v>
      </c>
      <c r="AB156" s="25">
        <f>IF('Indicator Date hidden'!AC157="x","x",$AB$2-'Indicator Date hidden'!AC157)</f>
        <v>0</v>
      </c>
      <c r="AC156" s="25">
        <f>IF('Indicator Date hidden'!AD157="x","x",$AC$2-'Indicator Date hidden'!AD157)</f>
        <v>0</v>
      </c>
      <c r="AD156" s="25" t="str">
        <f>IF('Indicator Date hidden'!AE157="x","x",$AD$2-'Indicator Date hidden'!AE157)</f>
        <v>x</v>
      </c>
      <c r="AE156" s="25">
        <f>IF('Indicator Date hidden'!AF157="x","x",$AE$2-'Indicator Date hidden'!AF157)</f>
        <v>0</v>
      </c>
      <c r="AF156" s="25">
        <f>IF('Indicator Date hidden'!AG157="x","x",$AF$2-'Indicator Date hidden'!AG157)</f>
        <v>1</v>
      </c>
      <c r="AG156" s="25">
        <f>IF('Indicator Date hidden'!AH157="x","x",$AG$2-'Indicator Date hidden'!AH157)</f>
        <v>0</v>
      </c>
      <c r="AH156" s="25">
        <f>IF('Indicator Date hidden'!AI157="x","x",$AH$2-'Indicator Date hidden'!AI157)</f>
        <v>0</v>
      </c>
      <c r="AI156" s="25">
        <f>IF('Indicator Date hidden'!AJ157="x","x",$AI$2-'Indicator Date hidden'!AJ157)</f>
        <v>0</v>
      </c>
      <c r="AJ156" s="25" t="str">
        <f>IF('Indicator Date hidden'!AK157="x","x",$AJ$2-'Indicator Date hidden'!AK157)</f>
        <v>x</v>
      </c>
      <c r="AK156" s="25">
        <f>IF('Indicator Date hidden'!AL157="x","x",$AK$2-'Indicator Date hidden'!AL157)</f>
        <v>1</v>
      </c>
      <c r="AL156" s="25">
        <f>IF('Indicator Date hidden'!AM157="x","x",$AL$2-'Indicator Date hidden'!AM157)</f>
        <v>0</v>
      </c>
      <c r="AM156" s="25">
        <f>IF('Indicator Date hidden'!AN157="x","x",$AM$2-'Indicator Date hidden'!AN157)</f>
        <v>0</v>
      </c>
      <c r="AN156" s="25">
        <f>IF('Indicator Date hidden'!AO157="x","x",$AN$2-'Indicator Date hidden'!AO157)</f>
        <v>0</v>
      </c>
      <c r="AO156" s="25">
        <f>IF('Indicator Date hidden'!AP157="x","x",$AO$2-'Indicator Date hidden'!AP157)</f>
        <v>0</v>
      </c>
      <c r="AP156" s="25">
        <f>IF('Indicator Date hidden'!AQ157="x","x",$AP$2-'Indicator Date hidden'!AQ157)</f>
        <v>0</v>
      </c>
      <c r="AQ156" s="25">
        <f>IF('Indicator Date hidden'!AR157="x","x",$AQ$2-'Indicator Date hidden'!AR157)</f>
        <v>0</v>
      </c>
      <c r="AR156" s="25">
        <f>IF('Indicator Date hidden'!AS157="x","x",$AR$2-'Indicator Date hidden'!AS157)</f>
        <v>0</v>
      </c>
      <c r="AS156" s="25">
        <f>IF('Indicator Date hidden'!AT157="x","x",$AS$2-'Indicator Date hidden'!AT157)</f>
        <v>0</v>
      </c>
      <c r="AT156" s="25">
        <f>IF('Indicator Date hidden'!AU157="x","x",$AT$2-'Indicator Date hidden'!AU157)</f>
        <v>0</v>
      </c>
      <c r="AU156" s="25">
        <f>IF('Indicator Date hidden'!AV157="x","x",$AU$2-'Indicator Date hidden'!AV157)</f>
        <v>1</v>
      </c>
      <c r="AV156" s="25">
        <f>IF('Indicator Date hidden'!AW157="x","x",$AV$2-'Indicator Date hidden'!AW157)</f>
        <v>0</v>
      </c>
      <c r="AW156" s="25">
        <f>IF('Indicator Date hidden'!AX157="x","x",$AW$2-'Indicator Date hidden'!AX157)</f>
        <v>0</v>
      </c>
      <c r="AX156" s="25">
        <f>IF('Indicator Date hidden'!AY157="x","x",$AX$2-'Indicator Date hidden'!AY157)</f>
        <v>0</v>
      </c>
      <c r="AY156" s="25">
        <f>IF('Indicator Date hidden'!AZ157="x","x",$AY$2-'Indicator Date hidden'!AZ157)</f>
        <v>0</v>
      </c>
      <c r="AZ156" s="25">
        <f>IF('Indicator Date hidden'!BA157="x","x",$AZ$2-'Indicator Date hidden'!BA157)</f>
        <v>0</v>
      </c>
      <c r="BA156">
        <f t="shared" si="20"/>
        <v>6</v>
      </c>
      <c r="BB156" s="26">
        <f t="shared" si="21"/>
        <v>0.13043478260869565</v>
      </c>
      <c r="BC156">
        <f t="shared" si="22"/>
        <v>4</v>
      </c>
      <c r="BD156" s="26">
        <f t="shared" si="23"/>
        <v>0.49381811702611073</v>
      </c>
      <c r="BE156" s="28">
        <f t="shared" si="24"/>
        <v>0</v>
      </c>
    </row>
    <row r="157" spans="1:57" x14ac:dyDescent="0.35">
      <c r="A157" t="s">
        <v>9712</v>
      </c>
      <c r="B157" s="25">
        <f>IF('Indicator Date hidden'!C158="x","x",$B$2-'Indicator Date hidden'!C158)</f>
        <v>0</v>
      </c>
      <c r="C157" s="25">
        <f>IF('Indicator Date hidden'!D158="x","x",$C$2-'Indicator Date hidden'!D158)</f>
        <v>0</v>
      </c>
      <c r="D157" s="25">
        <f>IF('Indicator Date hidden'!E158="x","x",$D$2-'Indicator Date hidden'!E158)</f>
        <v>0</v>
      </c>
      <c r="E157" s="25">
        <f>IF('Indicator Date hidden'!F158="x","x",$E$2-'Indicator Date hidden'!F158)</f>
        <v>0</v>
      </c>
      <c r="F157" s="25">
        <f>IF('Indicator Date hidden'!G158="x","x",$F$2-'Indicator Date hidden'!G158)</f>
        <v>0</v>
      </c>
      <c r="G157" s="25">
        <f>IF('Indicator Date hidden'!H158="x","x",$G$2-'Indicator Date hidden'!H158)</f>
        <v>0</v>
      </c>
      <c r="H157" s="25">
        <f>IF('Indicator Date hidden'!I158="x","x",$H$2-'Indicator Date hidden'!I158)</f>
        <v>0</v>
      </c>
      <c r="I157" s="25">
        <f>IF('Indicator Date hidden'!J158="x","x",$I$2-'Indicator Date hidden'!J158)</f>
        <v>0</v>
      </c>
      <c r="J157" s="25">
        <f>IF('Indicator Date hidden'!K158="x","x",$J$2-'Indicator Date hidden'!K158)</f>
        <v>0</v>
      </c>
      <c r="K157" s="25">
        <f>IF('Indicator Date hidden'!L158="x","x",$K$2-'Indicator Date hidden'!L158)</f>
        <v>0</v>
      </c>
      <c r="L157" s="25">
        <f>IF('Indicator Date hidden'!M158="x","x",$L$2-'Indicator Date hidden'!M158)</f>
        <v>0</v>
      </c>
      <c r="M157" s="25">
        <f>IF('Indicator Date hidden'!N158="x","x",$M$2-'Indicator Date hidden'!N158)</f>
        <v>0</v>
      </c>
      <c r="N157" s="25">
        <f>IF('Indicator Date hidden'!O158="x","x",$N$2-'Indicator Date hidden'!O158)</f>
        <v>0</v>
      </c>
      <c r="O157" s="25">
        <f>IF('Indicator Date hidden'!P158="x","x",$O$2-'Indicator Date hidden'!P158)</f>
        <v>0</v>
      </c>
      <c r="P157" s="25">
        <f>IF('Indicator Date hidden'!Q158="x","x",$P$2-'Indicator Date hidden'!Q158)</f>
        <v>0</v>
      </c>
      <c r="Q157" s="25" t="str">
        <f>IF('Indicator Date hidden'!R158="x","x",$Q$2-'Indicator Date hidden'!R158)</f>
        <v>x</v>
      </c>
      <c r="R157" s="25">
        <f>IF('Indicator Date hidden'!S158="x","x",$R$2-'Indicator Date hidden'!S158)</f>
        <v>0</v>
      </c>
      <c r="S157" s="25">
        <f>IF('Indicator Date hidden'!T158="x","x",$S$2-'Indicator Date hidden'!T158)</f>
        <v>0</v>
      </c>
      <c r="T157" s="25">
        <f>IF('Indicator Date hidden'!U158="x","x",$T$2-'Indicator Date hidden'!U158)</f>
        <v>0</v>
      </c>
      <c r="U157" s="25">
        <f>IF('Indicator Date hidden'!V158="x","x",$U$2-'Indicator Date hidden'!V158)</f>
        <v>0</v>
      </c>
      <c r="V157" s="25">
        <f>IF('Indicator Date hidden'!W158="x","x",$V$2-'Indicator Date hidden'!W158)</f>
        <v>0</v>
      </c>
      <c r="W157" s="25">
        <f>IF('Indicator Date hidden'!X158="x","x",$W$2-'Indicator Date hidden'!X158)</f>
        <v>7</v>
      </c>
      <c r="X157" s="25">
        <f>IF('Indicator Date hidden'!Y158="x","x",$X$2-'Indicator Date hidden'!Y158)</f>
        <v>4</v>
      </c>
      <c r="Y157" s="25">
        <f>IF('Indicator Date hidden'!Z158="x","x",$Y$2-'Indicator Date hidden'!Z158)</f>
        <v>0</v>
      </c>
      <c r="Z157" s="25">
        <f>IF('Indicator Date hidden'!AA158="x","x",$Z$2-'Indicator Date hidden'!AA158)</f>
        <v>0</v>
      </c>
      <c r="AA157" s="25" t="str">
        <f>IF('Indicator Date hidden'!AB158="x","x",$AA$2-'Indicator Date hidden'!AB158)</f>
        <v>x</v>
      </c>
      <c r="AB157" s="25">
        <f>IF('Indicator Date hidden'!AC158="x","x",$AB$2-'Indicator Date hidden'!AC158)</f>
        <v>0</v>
      </c>
      <c r="AC157" s="25">
        <f>IF('Indicator Date hidden'!AD158="x","x",$AC$2-'Indicator Date hidden'!AD158)</f>
        <v>0</v>
      </c>
      <c r="AD157" s="25">
        <f>IF('Indicator Date hidden'!AE158="x","x",$AD$2-'Indicator Date hidden'!AE158)</f>
        <v>0</v>
      </c>
      <c r="AE157" s="25" t="str">
        <f>IF('Indicator Date hidden'!AF158="x","x",$AE$2-'Indicator Date hidden'!AF158)</f>
        <v>x</v>
      </c>
      <c r="AF157" s="25">
        <f>IF('Indicator Date hidden'!AG158="x","x",$AF$2-'Indicator Date hidden'!AG158)</f>
        <v>8</v>
      </c>
      <c r="AG157" s="25">
        <f>IF('Indicator Date hidden'!AH158="x","x",$AG$2-'Indicator Date hidden'!AH158)</f>
        <v>0</v>
      </c>
      <c r="AH157" s="25">
        <f>IF('Indicator Date hidden'!AI158="x","x",$AH$2-'Indicator Date hidden'!AI158)</f>
        <v>0</v>
      </c>
      <c r="AI157" s="25">
        <f>IF('Indicator Date hidden'!AJ158="x","x",$AI$2-'Indicator Date hidden'!AJ158)</f>
        <v>0</v>
      </c>
      <c r="AJ157" s="25" t="str">
        <f>IF('Indicator Date hidden'!AK158="x","x",$AJ$2-'Indicator Date hidden'!AK158)</f>
        <v>x</v>
      </c>
      <c r="AK157" s="25">
        <f>IF('Indicator Date hidden'!AL158="x","x",$AK$2-'Indicator Date hidden'!AL158)</f>
        <v>1</v>
      </c>
      <c r="AL157" s="25">
        <f>IF('Indicator Date hidden'!AM158="x","x",$AL$2-'Indicator Date hidden'!AM158)</f>
        <v>0</v>
      </c>
      <c r="AM157" s="25">
        <f>IF('Indicator Date hidden'!AN158="x","x",$AM$2-'Indicator Date hidden'!AN158)</f>
        <v>0</v>
      </c>
      <c r="AN157" s="25">
        <f>IF('Indicator Date hidden'!AO158="x","x",$AN$2-'Indicator Date hidden'!AO158)</f>
        <v>0</v>
      </c>
      <c r="AO157" s="25" t="str">
        <f>IF('Indicator Date hidden'!AP158="x","x",$AO$2-'Indicator Date hidden'!AP158)</f>
        <v>x</v>
      </c>
      <c r="AP157" s="25" t="str">
        <f>IF('Indicator Date hidden'!AQ158="x","x",$AP$2-'Indicator Date hidden'!AQ158)</f>
        <v>x</v>
      </c>
      <c r="AQ157" s="25">
        <f>IF('Indicator Date hidden'!AR158="x","x",$AQ$2-'Indicator Date hidden'!AR158)</f>
        <v>6</v>
      </c>
      <c r="AR157" s="25">
        <f>IF('Indicator Date hidden'!AS158="x","x",$AR$2-'Indicator Date hidden'!AS158)</f>
        <v>0</v>
      </c>
      <c r="AS157" s="25" t="str">
        <f>IF('Indicator Date hidden'!AT158="x","x",$AS$2-'Indicator Date hidden'!AT158)</f>
        <v>x</v>
      </c>
      <c r="AT157" s="25">
        <f>IF('Indicator Date hidden'!AU158="x","x",$AT$2-'Indicator Date hidden'!AU158)</f>
        <v>0</v>
      </c>
      <c r="AU157" s="25" t="str">
        <f>IF('Indicator Date hidden'!AV158="x","x",$AU$2-'Indicator Date hidden'!AV158)</f>
        <v>x</v>
      </c>
      <c r="AV157" s="25">
        <f>IF('Indicator Date hidden'!AW158="x","x",$AV$2-'Indicator Date hidden'!AW158)</f>
        <v>0</v>
      </c>
      <c r="AW157" s="25">
        <f>IF('Indicator Date hidden'!AX158="x","x",$AW$2-'Indicator Date hidden'!AX158)</f>
        <v>0</v>
      </c>
      <c r="AX157" s="25">
        <f>IF('Indicator Date hidden'!AY158="x","x",$AX$2-'Indicator Date hidden'!AY158)</f>
        <v>0</v>
      </c>
      <c r="AY157" s="25">
        <f>IF('Indicator Date hidden'!AZ158="x","x",$AY$2-'Indicator Date hidden'!AZ158)</f>
        <v>0</v>
      </c>
      <c r="AZ157" s="25">
        <f>IF('Indicator Date hidden'!BA158="x","x",$AZ$2-'Indicator Date hidden'!BA158)</f>
        <v>0</v>
      </c>
      <c r="BA157">
        <f t="shared" si="20"/>
        <v>26</v>
      </c>
      <c r="BB157" s="26">
        <f t="shared" si="21"/>
        <v>0.60465116279069764</v>
      </c>
      <c r="BC157">
        <f t="shared" si="22"/>
        <v>5</v>
      </c>
      <c r="BD157" s="26">
        <f t="shared" si="23"/>
        <v>1.8694550242289667</v>
      </c>
      <c r="BE157" s="28">
        <f t="shared" si="24"/>
        <v>0</v>
      </c>
    </row>
    <row r="158" spans="1:57" x14ac:dyDescent="0.35">
      <c r="A158" t="s">
        <v>9718</v>
      </c>
      <c r="B158" s="25">
        <f>IF('Indicator Date hidden'!C159="x","x",$B$2-'Indicator Date hidden'!C159)</f>
        <v>0</v>
      </c>
      <c r="C158" s="25">
        <f>IF('Indicator Date hidden'!D159="x","x",$C$2-'Indicator Date hidden'!D159)</f>
        <v>0</v>
      </c>
      <c r="D158" s="25">
        <f>IF('Indicator Date hidden'!E159="x","x",$D$2-'Indicator Date hidden'!E159)</f>
        <v>0</v>
      </c>
      <c r="E158" s="25">
        <f>IF('Indicator Date hidden'!F159="x","x",$E$2-'Indicator Date hidden'!F159)</f>
        <v>0</v>
      </c>
      <c r="F158" s="25">
        <f>IF('Indicator Date hidden'!G159="x","x",$F$2-'Indicator Date hidden'!G159)</f>
        <v>0</v>
      </c>
      <c r="G158" s="25">
        <f>IF('Indicator Date hidden'!H159="x","x",$G$2-'Indicator Date hidden'!H159)</f>
        <v>0</v>
      </c>
      <c r="H158" s="25">
        <f>IF('Indicator Date hidden'!I159="x","x",$H$2-'Indicator Date hidden'!I159)</f>
        <v>0</v>
      </c>
      <c r="I158" s="25">
        <f>IF('Indicator Date hidden'!J159="x","x",$I$2-'Indicator Date hidden'!J159)</f>
        <v>0</v>
      </c>
      <c r="J158" s="25">
        <f>IF('Indicator Date hidden'!K159="x","x",$J$2-'Indicator Date hidden'!K159)</f>
        <v>0</v>
      </c>
      <c r="K158" s="25">
        <f>IF('Indicator Date hidden'!L159="x","x",$K$2-'Indicator Date hidden'!L159)</f>
        <v>0</v>
      </c>
      <c r="L158" s="25">
        <f>IF('Indicator Date hidden'!M159="x","x",$L$2-'Indicator Date hidden'!M159)</f>
        <v>0</v>
      </c>
      <c r="M158" s="25">
        <f>IF('Indicator Date hidden'!N159="x","x",$M$2-'Indicator Date hidden'!N159)</f>
        <v>0</v>
      </c>
      <c r="N158" s="25">
        <f>IF('Indicator Date hidden'!O159="x","x",$N$2-'Indicator Date hidden'!O159)</f>
        <v>0</v>
      </c>
      <c r="O158" s="25">
        <f>IF('Indicator Date hidden'!P159="x","x",$O$2-'Indicator Date hidden'!P159)</f>
        <v>0</v>
      </c>
      <c r="P158" s="25" t="str">
        <f>IF('Indicator Date hidden'!Q159="x","x",$P$2-'Indicator Date hidden'!Q159)</f>
        <v>x</v>
      </c>
      <c r="Q158" s="25">
        <f>IF('Indicator Date hidden'!R159="x","x",$Q$2-'Indicator Date hidden'!R159)</f>
        <v>8</v>
      </c>
      <c r="R158" s="25">
        <f>IF('Indicator Date hidden'!S159="x","x",$R$2-'Indicator Date hidden'!S159)</f>
        <v>0</v>
      </c>
      <c r="S158" s="25">
        <f>IF('Indicator Date hidden'!T159="x","x",$S$2-'Indicator Date hidden'!T159)</f>
        <v>0</v>
      </c>
      <c r="T158" s="25">
        <f>IF('Indicator Date hidden'!U159="x","x",$T$2-'Indicator Date hidden'!U159)</f>
        <v>0</v>
      </c>
      <c r="U158" s="25">
        <f>IF('Indicator Date hidden'!V159="x","x",$U$2-'Indicator Date hidden'!V159)</f>
        <v>0</v>
      </c>
      <c r="V158" s="25">
        <f>IF('Indicator Date hidden'!W159="x","x",$V$2-'Indicator Date hidden'!W159)</f>
        <v>0</v>
      </c>
      <c r="W158" s="25">
        <f>IF('Indicator Date hidden'!X159="x","x",$W$2-'Indicator Date hidden'!X159)</f>
        <v>5</v>
      </c>
      <c r="X158" s="25">
        <f>IF('Indicator Date hidden'!Y159="x","x",$X$2-'Indicator Date hidden'!Y159)</f>
        <v>4</v>
      </c>
      <c r="Y158" s="25">
        <f>IF('Indicator Date hidden'!Z159="x","x",$Y$2-'Indicator Date hidden'!Z159)</f>
        <v>0</v>
      </c>
      <c r="Z158" s="25">
        <f>IF('Indicator Date hidden'!AA159="x","x",$Z$2-'Indicator Date hidden'!AA159)</f>
        <v>0</v>
      </c>
      <c r="AA158" s="25">
        <f>IF('Indicator Date hidden'!AB159="x","x",$AA$2-'Indicator Date hidden'!AB159)</f>
        <v>0</v>
      </c>
      <c r="AB158" s="25" t="str">
        <f>IF('Indicator Date hidden'!AC159="x","x",$AB$2-'Indicator Date hidden'!AC159)</f>
        <v>x</v>
      </c>
      <c r="AC158" s="25">
        <f>IF('Indicator Date hidden'!AD159="x","x",$AC$2-'Indicator Date hidden'!AD159)</f>
        <v>0</v>
      </c>
      <c r="AD158" s="25">
        <f>IF('Indicator Date hidden'!AE159="x","x",$AD$2-'Indicator Date hidden'!AE159)</f>
        <v>0</v>
      </c>
      <c r="AE158" s="25">
        <f>IF('Indicator Date hidden'!AF159="x","x",$AE$2-'Indicator Date hidden'!AF159)</f>
        <v>2</v>
      </c>
      <c r="AF158" s="25" t="str">
        <f>IF('Indicator Date hidden'!AG159="x","x",$AF$2-'Indicator Date hidden'!AG159)</f>
        <v>x</v>
      </c>
      <c r="AG158" s="25">
        <f>IF('Indicator Date hidden'!AH159="x","x",$AG$2-'Indicator Date hidden'!AH159)</f>
        <v>0</v>
      </c>
      <c r="AH158" s="25">
        <f>IF('Indicator Date hidden'!AI159="x","x",$AH$2-'Indicator Date hidden'!AI159)</f>
        <v>0</v>
      </c>
      <c r="AI158" s="25">
        <f>IF('Indicator Date hidden'!AJ159="x","x",$AI$2-'Indicator Date hidden'!AJ159)</f>
        <v>0</v>
      </c>
      <c r="AJ158" s="25">
        <f>IF('Indicator Date hidden'!AK159="x","x",$AJ$2-'Indicator Date hidden'!AK159)</f>
        <v>1</v>
      </c>
      <c r="AK158" s="25">
        <f>IF('Indicator Date hidden'!AL159="x","x",$AK$2-'Indicator Date hidden'!AL159)</f>
        <v>1</v>
      </c>
      <c r="AL158" s="25">
        <f>IF('Indicator Date hidden'!AM159="x","x",$AL$2-'Indicator Date hidden'!AM159)</f>
        <v>0</v>
      </c>
      <c r="AM158" s="25">
        <f>IF('Indicator Date hidden'!AN159="x","x",$AM$2-'Indicator Date hidden'!AN159)</f>
        <v>0</v>
      </c>
      <c r="AN158" s="25">
        <f>IF('Indicator Date hidden'!AO159="x","x",$AN$2-'Indicator Date hidden'!AO159)</f>
        <v>0</v>
      </c>
      <c r="AO158" s="25" t="str">
        <f>IF('Indicator Date hidden'!AP159="x","x",$AO$2-'Indicator Date hidden'!AP159)</f>
        <v>x</v>
      </c>
      <c r="AP158" s="25" t="str">
        <f>IF('Indicator Date hidden'!AQ159="x","x",$AP$2-'Indicator Date hidden'!AQ159)</f>
        <v>x</v>
      </c>
      <c r="AQ158" s="25" t="str">
        <f>IF('Indicator Date hidden'!AR159="x","x",$AQ$2-'Indicator Date hidden'!AR159)</f>
        <v>x</v>
      </c>
      <c r="AR158" s="25">
        <f>IF('Indicator Date hidden'!AS159="x","x",$AR$2-'Indicator Date hidden'!AS159)</f>
        <v>0</v>
      </c>
      <c r="AS158" s="25">
        <f>IF('Indicator Date hidden'!AT159="x","x",$AS$2-'Indicator Date hidden'!AT159)</f>
        <v>0</v>
      </c>
      <c r="AT158" s="25">
        <f>IF('Indicator Date hidden'!AU159="x","x",$AT$2-'Indicator Date hidden'!AU159)</f>
        <v>0</v>
      </c>
      <c r="AU158" s="25" t="str">
        <f>IF('Indicator Date hidden'!AV159="x","x",$AU$2-'Indicator Date hidden'!AV159)</f>
        <v>x</v>
      </c>
      <c r="AV158" s="25">
        <f>IF('Indicator Date hidden'!AW159="x","x",$AV$2-'Indicator Date hidden'!AW159)</f>
        <v>0</v>
      </c>
      <c r="AW158" s="25">
        <f>IF('Indicator Date hidden'!AX159="x","x",$AW$2-'Indicator Date hidden'!AX159)</f>
        <v>0</v>
      </c>
      <c r="AX158" s="25">
        <f>IF('Indicator Date hidden'!AY159="x","x",$AX$2-'Indicator Date hidden'!AY159)</f>
        <v>0</v>
      </c>
      <c r="AY158" s="25">
        <f>IF('Indicator Date hidden'!AZ159="x","x",$AY$2-'Indicator Date hidden'!AZ159)</f>
        <v>4</v>
      </c>
      <c r="AZ158" s="25">
        <f>IF('Indicator Date hidden'!BA159="x","x",$AZ$2-'Indicator Date hidden'!BA159)</f>
        <v>4</v>
      </c>
      <c r="BA158">
        <f t="shared" si="20"/>
        <v>29</v>
      </c>
      <c r="BB158" s="26">
        <f t="shared" si="21"/>
        <v>0.65909090909090906</v>
      </c>
      <c r="BC158">
        <f t="shared" si="22"/>
        <v>8</v>
      </c>
      <c r="BD158" s="26">
        <f t="shared" si="23"/>
        <v>1.6779747237529292</v>
      </c>
      <c r="BE158" s="28">
        <f t="shared" si="24"/>
        <v>0</v>
      </c>
    </row>
    <row r="159" spans="1:57" x14ac:dyDescent="0.35">
      <c r="A159" t="s">
        <v>9774</v>
      </c>
      <c r="B159" s="25">
        <f>IF('Indicator Date hidden'!C160="x","x",$B$2-'Indicator Date hidden'!C160)</f>
        <v>0</v>
      </c>
      <c r="C159" s="25">
        <f>IF('Indicator Date hidden'!D160="x","x",$C$2-'Indicator Date hidden'!D160)</f>
        <v>0</v>
      </c>
      <c r="D159" s="25">
        <f>IF('Indicator Date hidden'!E160="x","x",$D$2-'Indicator Date hidden'!E160)</f>
        <v>0</v>
      </c>
      <c r="E159" s="25">
        <f>IF('Indicator Date hidden'!F160="x","x",$E$2-'Indicator Date hidden'!F160)</f>
        <v>0</v>
      </c>
      <c r="F159" s="25">
        <f>IF('Indicator Date hidden'!G160="x","x",$F$2-'Indicator Date hidden'!G160)</f>
        <v>0</v>
      </c>
      <c r="G159" s="25">
        <f>IF('Indicator Date hidden'!H160="x","x",$G$2-'Indicator Date hidden'!H160)</f>
        <v>0</v>
      </c>
      <c r="H159" s="25">
        <f>IF('Indicator Date hidden'!I160="x","x",$H$2-'Indicator Date hidden'!I160)</f>
        <v>0</v>
      </c>
      <c r="I159" s="25">
        <f>IF('Indicator Date hidden'!J160="x","x",$I$2-'Indicator Date hidden'!J160)</f>
        <v>0</v>
      </c>
      <c r="J159" s="25">
        <f>IF('Indicator Date hidden'!K160="x","x",$J$2-'Indicator Date hidden'!K160)</f>
        <v>0</v>
      </c>
      <c r="K159" s="25">
        <f>IF('Indicator Date hidden'!L160="x","x",$K$2-'Indicator Date hidden'!L160)</f>
        <v>0</v>
      </c>
      <c r="L159" s="25">
        <f>IF('Indicator Date hidden'!M160="x","x",$L$2-'Indicator Date hidden'!M160)</f>
        <v>0</v>
      </c>
      <c r="M159" s="25">
        <f>IF('Indicator Date hidden'!N160="x","x",$M$2-'Indicator Date hidden'!N160)</f>
        <v>0</v>
      </c>
      <c r="N159" s="25">
        <f>IF('Indicator Date hidden'!O160="x","x",$N$2-'Indicator Date hidden'!O160)</f>
        <v>0</v>
      </c>
      <c r="O159" s="25">
        <f>IF('Indicator Date hidden'!P160="x","x",$O$2-'Indicator Date hidden'!P160)</f>
        <v>0</v>
      </c>
      <c r="P159" s="25">
        <f>IF('Indicator Date hidden'!Q160="x","x",$P$2-'Indicator Date hidden'!Q160)</f>
        <v>0</v>
      </c>
      <c r="Q159" s="25">
        <f>IF('Indicator Date hidden'!R160="x","x",$Q$2-'Indicator Date hidden'!R160)</f>
        <v>2</v>
      </c>
      <c r="R159" s="25">
        <f>IF('Indicator Date hidden'!S160="x","x",$R$2-'Indicator Date hidden'!S160)</f>
        <v>0</v>
      </c>
      <c r="S159" s="25">
        <f>IF('Indicator Date hidden'!T160="x","x",$S$2-'Indicator Date hidden'!T160)</f>
        <v>0</v>
      </c>
      <c r="T159" s="25">
        <f>IF('Indicator Date hidden'!U160="x","x",$T$2-'Indicator Date hidden'!U160)</f>
        <v>0</v>
      </c>
      <c r="U159" s="25">
        <f>IF('Indicator Date hidden'!V160="x","x",$U$2-'Indicator Date hidden'!V160)</f>
        <v>0</v>
      </c>
      <c r="V159" s="25">
        <f>IF('Indicator Date hidden'!W160="x","x",$V$2-'Indicator Date hidden'!W160)</f>
        <v>0</v>
      </c>
      <c r="W159" s="25">
        <f>IF('Indicator Date hidden'!X160="x","x",$W$2-'Indicator Date hidden'!X160)</f>
        <v>6</v>
      </c>
      <c r="X159" s="25">
        <f>IF('Indicator Date hidden'!Y160="x","x",$X$2-'Indicator Date hidden'!Y160)</f>
        <v>1</v>
      </c>
      <c r="Y159" s="25">
        <f>IF('Indicator Date hidden'!Z160="x","x",$Y$2-'Indicator Date hidden'!Z160)</f>
        <v>0</v>
      </c>
      <c r="Z159" s="25">
        <f>IF('Indicator Date hidden'!AA160="x","x",$Z$2-'Indicator Date hidden'!AA160)</f>
        <v>0</v>
      </c>
      <c r="AA159" s="25">
        <f>IF('Indicator Date hidden'!AB160="x","x",$AA$2-'Indicator Date hidden'!AB160)</f>
        <v>0</v>
      </c>
      <c r="AB159" s="25">
        <f>IF('Indicator Date hidden'!AC160="x","x",$AB$2-'Indicator Date hidden'!AC160)</f>
        <v>0</v>
      </c>
      <c r="AC159" s="25">
        <f>IF('Indicator Date hidden'!AD160="x","x",$AC$2-'Indicator Date hidden'!AD160)</f>
        <v>0</v>
      </c>
      <c r="AD159" s="25">
        <f>IF('Indicator Date hidden'!AE160="x","x",$AD$2-'Indicator Date hidden'!AE160)</f>
        <v>0</v>
      </c>
      <c r="AE159" s="25">
        <f>IF('Indicator Date hidden'!AF160="x","x",$AE$2-'Indicator Date hidden'!AF160)</f>
        <v>0</v>
      </c>
      <c r="AF159" s="25">
        <f>IF('Indicator Date hidden'!AG160="x","x",$AF$2-'Indicator Date hidden'!AG160)</f>
        <v>2</v>
      </c>
      <c r="AG159" s="25">
        <f>IF('Indicator Date hidden'!AH160="x","x",$AG$2-'Indicator Date hidden'!AH160)</f>
        <v>0</v>
      </c>
      <c r="AH159" s="25">
        <f>IF('Indicator Date hidden'!AI160="x","x",$AH$2-'Indicator Date hidden'!AI160)</f>
        <v>0</v>
      </c>
      <c r="AI159" s="25">
        <f>IF('Indicator Date hidden'!AJ160="x","x",$AI$2-'Indicator Date hidden'!AJ160)</f>
        <v>0</v>
      </c>
      <c r="AJ159" s="25" t="str">
        <f>IF('Indicator Date hidden'!AK160="x","x",$AJ$2-'Indicator Date hidden'!AK160)</f>
        <v>x</v>
      </c>
      <c r="AK159" s="25">
        <f>IF('Indicator Date hidden'!AL160="x","x",$AK$2-'Indicator Date hidden'!AL160)</f>
        <v>1</v>
      </c>
      <c r="AL159" s="25">
        <f>IF('Indicator Date hidden'!AM160="x","x",$AL$2-'Indicator Date hidden'!AM160)</f>
        <v>0</v>
      </c>
      <c r="AM159" s="25">
        <f>IF('Indicator Date hidden'!AN160="x","x",$AM$2-'Indicator Date hidden'!AN160)</f>
        <v>0</v>
      </c>
      <c r="AN159" s="25">
        <f>IF('Indicator Date hidden'!AO160="x","x",$AN$2-'Indicator Date hidden'!AO160)</f>
        <v>0</v>
      </c>
      <c r="AO159" s="25">
        <f>IF('Indicator Date hidden'!AP160="x","x",$AO$2-'Indicator Date hidden'!AP160)</f>
        <v>0</v>
      </c>
      <c r="AP159" s="25">
        <f>IF('Indicator Date hidden'!AQ160="x","x",$AP$2-'Indicator Date hidden'!AQ160)</f>
        <v>0</v>
      </c>
      <c r="AQ159" s="25">
        <f>IF('Indicator Date hidden'!AR160="x","x",$AQ$2-'Indicator Date hidden'!AR160)</f>
        <v>0</v>
      </c>
      <c r="AR159" s="25">
        <f>IF('Indicator Date hidden'!AS160="x","x",$AR$2-'Indicator Date hidden'!AS160)</f>
        <v>0</v>
      </c>
      <c r="AS159" s="25">
        <f>IF('Indicator Date hidden'!AT160="x","x",$AS$2-'Indicator Date hidden'!AT160)</f>
        <v>0</v>
      </c>
      <c r="AT159" s="25">
        <f>IF('Indicator Date hidden'!AU160="x","x",$AT$2-'Indicator Date hidden'!AU160)</f>
        <v>0</v>
      </c>
      <c r="AU159" s="25">
        <f>IF('Indicator Date hidden'!AV160="x","x",$AU$2-'Indicator Date hidden'!AV160)</f>
        <v>2</v>
      </c>
      <c r="AV159" s="25">
        <f>IF('Indicator Date hidden'!AW160="x","x",$AV$2-'Indicator Date hidden'!AW160)</f>
        <v>0</v>
      </c>
      <c r="AW159" s="25">
        <f>IF('Indicator Date hidden'!AX160="x","x",$AW$2-'Indicator Date hidden'!AX160)</f>
        <v>0</v>
      </c>
      <c r="AX159" s="25">
        <f>IF('Indicator Date hidden'!AY160="x","x",$AX$2-'Indicator Date hidden'!AY160)</f>
        <v>0</v>
      </c>
      <c r="AY159" s="25">
        <f>IF('Indicator Date hidden'!AZ160="x","x",$AY$2-'Indicator Date hidden'!AZ160)</f>
        <v>0</v>
      </c>
      <c r="AZ159" s="25">
        <f>IF('Indicator Date hidden'!BA160="x","x",$AZ$2-'Indicator Date hidden'!BA160)</f>
        <v>0</v>
      </c>
      <c r="BA159">
        <f t="shared" si="20"/>
        <v>14</v>
      </c>
      <c r="BB159" s="26">
        <f t="shared" si="21"/>
        <v>0.28000000000000003</v>
      </c>
      <c r="BC159">
        <f t="shared" si="22"/>
        <v>6</v>
      </c>
      <c r="BD159" s="26">
        <f t="shared" si="23"/>
        <v>0.96</v>
      </c>
      <c r="BE159" s="28">
        <f t="shared" si="24"/>
        <v>0</v>
      </c>
    </row>
    <row r="160" spans="1:57" x14ac:dyDescent="0.35">
      <c r="A160" t="s">
        <v>9721</v>
      </c>
      <c r="B160" s="25">
        <f>IF('Indicator Date hidden'!C161="x","x",$B$2-'Indicator Date hidden'!C161)</f>
        <v>0</v>
      </c>
      <c r="C160" s="25">
        <f>IF('Indicator Date hidden'!D161="x","x",$C$2-'Indicator Date hidden'!D161)</f>
        <v>0</v>
      </c>
      <c r="D160" s="25">
        <f>IF('Indicator Date hidden'!E161="x","x",$D$2-'Indicator Date hidden'!E161)</f>
        <v>0</v>
      </c>
      <c r="E160" s="25">
        <f>IF('Indicator Date hidden'!F161="x","x",$E$2-'Indicator Date hidden'!F161)</f>
        <v>0</v>
      </c>
      <c r="F160" s="25">
        <f>IF('Indicator Date hidden'!G161="x","x",$F$2-'Indicator Date hidden'!G161)</f>
        <v>0</v>
      </c>
      <c r="G160" s="25">
        <f>IF('Indicator Date hidden'!H161="x","x",$G$2-'Indicator Date hidden'!H161)</f>
        <v>0</v>
      </c>
      <c r="H160" s="25">
        <f>IF('Indicator Date hidden'!I161="x","x",$H$2-'Indicator Date hidden'!I161)</f>
        <v>0</v>
      </c>
      <c r="I160" s="25">
        <f>IF('Indicator Date hidden'!J161="x","x",$I$2-'Indicator Date hidden'!J161)</f>
        <v>0</v>
      </c>
      <c r="J160" s="25">
        <f>IF('Indicator Date hidden'!K161="x","x",$J$2-'Indicator Date hidden'!K161)</f>
        <v>0</v>
      </c>
      <c r="K160" s="25">
        <f>IF('Indicator Date hidden'!L161="x","x",$K$2-'Indicator Date hidden'!L161)</f>
        <v>0</v>
      </c>
      <c r="L160" s="25">
        <f>IF('Indicator Date hidden'!M161="x","x",$L$2-'Indicator Date hidden'!M161)</f>
        <v>0</v>
      </c>
      <c r="M160" s="25">
        <f>IF('Indicator Date hidden'!N161="x","x",$M$2-'Indicator Date hidden'!N161)</f>
        <v>0</v>
      </c>
      <c r="N160" s="25">
        <f>IF('Indicator Date hidden'!O161="x","x",$N$2-'Indicator Date hidden'!O161)</f>
        <v>0</v>
      </c>
      <c r="O160" s="25">
        <f>IF('Indicator Date hidden'!P161="x","x",$O$2-'Indicator Date hidden'!P161)</f>
        <v>0</v>
      </c>
      <c r="P160" s="25">
        <f>IF('Indicator Date hidden'!Q161="x","x",$P$2-'Indicator Date hidden'!Q161)</f>
        <v>0</v>
      </c>
      <c r="Q160" s="25">
        <f>IF('Indicator Date hidden'!R161="x","x",$Q$2-'Indicator Date hidden'!R161)</f>
        <v>4</v>
      </c>
      <c r="R160" s="25">
        <f>IF('Indicator Date hidden'!S161="x","x",$R$2-'Indicator Date hidden'!S161)</f>
        <v>0</v>
      </c>
      <c r="S160" s="25">
        <f>IF('Indicator Date hidden'!T161="x","x",$S$2-'Indicator Date hidden'!T161)</f>
        <v>0</v>
      </c>
      <c r="T160" s="25">
        <f>IF('Indicator Date hidden'!U161="x","x",$T$2-'Indicator Date hidden'!U161)</f>
        <v>0</v>
      </c>
      <c r="U160" s="25">
        <f>IF('Indicator Date hidden'!V161="x","x",$U$2-'Indicator Date hidden'!V161)</f>
        <v>0</v>
      </c>
      <c r="V160" s="25">
        <f>IF('Indicator Date hidden'!W161="x","x",$V$2-'Indicator Date hidden'!W161)</f>
        <v>0</v>
      </c>
      <c r="W160" s="25">
        <f>IF('Indicator Date hidden'!X161="x","x",$W$2-'Indicator Date hidden'!X161)</f>
        <v>4</v>
      </c>
      <c r="X160" s="25" t="str">
        <f>IF('Indicator Date hidden'!Y161="x","x",$X$2-'Indicator Date hidden'!Y161)</f>
        <v>x</v>
      </c>
      <c r="Y160" s="25">
        <f>IF('Indicator Date hidden'!Z161="x","x",$Y$2-'Indicator Date hidden'!Z161)</f>
        <v>0</v>
      </c>
      <c r="Z160" s="25">
        <f>IF('Indicator Date hidden'!AA161="x","x",$Z$2-'Indicator Date hidden'!AA161)</f>
        <v>0</v>
      </c>
      <c r="AA160" s="25">
        <f>IF('Indicator Date hidden'!AB161="x","x",$AA$2-'Indicator Date hidden'!AB161)</f>
        <v>0</v>
      </c>
      <c r="AB160" s="25">
        <f>IF('Indicator Date hidden'!AC161="x","x",$AB$2-'Indicator Date hidden'!AC161)</f>
        <v>0</v>
      </c>
      <c r="AC160" s="25">
        <f>IF('Indicator Date hidden'!AD161="x","x",$AC$2-'Indicator Date hidden'!AD161)</f>
        <v>0</v>
      </c>
      <c r="AD160" s="25">
        <f>IF('Indicator Date hidden'!AE161="x","x",$AD$2-'Indicator Date hidden'!AE161)</f>
        <v>0</v>
      </c>
      <c r="AE160" s="25" t="str">
        <f>IF('Indicator Date hidden'!AF161="x","x",$AE$2-'Indicator Date hidden'!AF161)</f>
        <v>x</v>
      </c>
      <c r="AF160" s="25" t="str">
        <f>IF('Indicator Date hidden'!AG161="x","x",$AF$2-'Indicator Date hidden'!AG161)</f>
        <v>x</v>
      </c>
      <c r="AG160" s="25">
        <f>IF('Indicator Date hidden'!AH161="x","x",$AG$2-'Indicator Date hidden'!AH161)</f>
        <v>0</v>
      </c>
      <c r="AH160" s="25">
        <f>IF('Indicator Date hidden'!AI161="x","x",$AH$2-'Indicator Date hidden'!AI161)</f>
        <v>0</v>
      </c>
      <c r="AI160" s="25">
        <f>IF('Indicator Date hidden'!AJ161="x","x",$AI$2-'Indicator Date hidden'!AJ161)</f>
        <v>0</v>
      </c>
      <c r="AJ160" s="25">
        <f>IF('Indicator Date hidden'!AK161="x","x",$AJ$2-'Indicator Date hidden'!AK161)</f>
        <v>1</v>
      </c>
      <c r="AK160" s="25">
        <f>IF('Indicator Date hidden'!AL161="x","x",$AK$2-'Indicator Date hidden'!AL161)</f>
        <v>0</v>
      </c>
      <c r="AL160" s="25">
        <f>IF('Indicator Date hidden'!AM161="x","x",$AL$2-'Indicator Date hidden'!AM161)</f>
        <v>0</v>
      </c>
      <c r="AM160" s="25">
        <f>IF('Indicator Date hidden'!AN161="x","x",$AM$2-'Indicator Date hidden'!AN161)</f>
        <v>0</v>
      </c>
      <c r="AN160" s="25">
        <f>IF('Indicator Date hidden'!AO161="x","x",$AN$2-'Indicator Date hidden'!AO161)</f>
        <v>0</v>
      </c>
      <c r="AO160" s="25" t="str">
        <f>IF('Indicator Date hidden'!AP161="x","x",$AO$2-'Indicator Date hidden'!AP161)</f>
        <v>x</v>
      </c>
      <c r="AP160" s="25" t="str">
        <f>IF('Indicator Date hidden'!AQ161="x","x",$AP$2-'Indicator Date hidden'!AQ161)</f>
        <v>x</v>
      </c>
      <c r="AQ160" s="25" t="str">
        <f>IF('Indicator Date hidden'!AR161="x","x",$AQ$2-'Indicator Date hidden'!AR161)</f>
        <v>x</v>
      </c>
      <c r="AR160" s="25">
        <f>IF('Indicator Date hidden'!AS161="x","x",$AR$2-'Indicator Date hidden'!AS161)</f>
        <v>0</v>
      </c>
      <c r="AS160" s="25">
        <f>IF('Indicator Date hidden'!AT161="x","x",$AS$2-'Indicator Date hidden'!AT161)</f>
        <v>0</v>
      </c>
      <c r="AT160" s="25">
        <f>IF('Indicator Date hidden'!AU161="x","x",$AT$2-'Indicator Date hidden'!AU161)</f>
        <v>0</v>
      </c>
      <c r="AU160" s="25">
        <f>IF('Indicator Date hidden'!AV161="x","x",$AU$2-'Indicator Date hidden'!AV161)</f>
        <v>6</v>
      </c>
      <c r="AV160" s="25">
        <f>IF('Indicator Date hidden'!AW161="x","x",$AV$2-'Indicator Date hidden'!AW161)</f>
        <v>0</v>
      </c>
      <c r="AW160" s="25">
        <f>IF('Indicator Date hidden'!AX161="x","x",$AW$2-'Indicator Date hidden'!AX161)</f>
        <v>0</v>
      </c>
      <c r="AX160" s="25">
        <f>IF('Indicator Date hidden'!AY161="x","x",$AX$2-'Indicator Date hidden'!AY161)</f>
        <v>0</v>
      </c>
      <c r="AY160" s="25">
        <f>IF('Indicator Date hidden'!AZ161="x","x",$AY$2-'Indicator Date hidden'!AZ161)</f>
        <v>0</v>
      </c>
      <c r="AZ160" s="25">
        <f>IF('Indicator Date hidden'!BA161="x","x",$AZ$2-'Indicator Date hidden'!BA161)</f>
        <v>0</v>
      </c>
      <c r="BA160">
        <f t="shared" si="20"/>
        <v>15</v>
      </c>
      <c r="BB160" s="26">
        <f t="shared" si="21"/>
        <v>0.33333333333333331</v>
      </c>
      <c r="BC160">
        <f t="shared" si="22"/>
        <v>4</v>
      </c>
      <c r="BD160" s="26">
        <f t="shared" si="23"/>
        <v>1.1925695879998879</v>
      </c>
      <c r="BE160" s="28">
        <f t="shared" si="24"/>
        <v>0</v>
      </c>
    </row>
    <row r="161" spans="1:57" x14ac:dyDescent="0.35">
      <c r="A161" t="s">
        <v>9536</v>
      </c>
      <c r="B161" s="25">
        <f>IF('Indicator Date hidden'!C162="x","x",$B$2-'Indicator Date hidden'!C162)</f>
        <v>0</v>
      </c>
      <c r="C161" s="25">
        <f>IF('Indicator Date hidden'!D162="x","x",$C$2-'Indicator Date hidden'!D162)</f>
        <v>0</v>
      </c>
      <c r="D161" s="25">
        <f>IF('Indicator Date hidden'!E162="x","x",$D$2-'Indicator Date hidden'!E162)</f>
        <v>0</v>
      </c>
      <c r="E161" s="25">
        <f>IF('Indicator Date hidden'!F162="x","x",$E$2-'Indicator Date hidden'!F162)</f>
        <v>0</v>
      </c>
      <c r="F161" s="25">
        <f>IF('Indicator Date hidden'!G162="x","x",$F$2-'Indicator Date hidden'!G162)</f>
        <v>0</v>
      </c>
      <c r="G161" s="25">
        <f>IF('Indicator Date hidden'!H162="x","x",$G$2-'Indicator Date hidden'!H162)</f>
        <v>0</v>
      </c>
      <c r="H161" s="25">
        <f>IF('Indicator Date hidden'!I162="x","x",$H$2-'Indicator Date hidden'!I162)</f>
        <v>0</v>
      </c>
      <c r="I161" s="25">
        <f>IF('Indicator Date hidden'!J162="x","x",$I$2-'Indicator Date hidden'!J162)</f>
        <v>0</v>
      </c>
      <c r="J161" s="25">
        <f>IF('Indicator Date hidden'!K162="x","x",$J$2-'Indicator Date hidden'!K162)</f>
        <v>0</v>
      </c>
      <c r="K161" s="25">
        <f>IF('Indicator Date hidden'!L162="x","x",$K$2-'Indicator Date hidden'!L162)</f>
        <v>0</v>
      </c>
      <c r="L161" s="25">
        <f>IF('Indicator Date hidden'!M162="x","x",$L$2-'Indicator Date hidden'!M162)</f>
        <v>0</v>
      </c>
      <c r="M161" s="25">
        <f>IF('Indicator Date hidden'!N162="x","x",$M$2-'Indicator Date hidden'!N162)</f>
        <v>0</v>
      </c>
      <c r="N161" s="25">
        <f>IF('Indicator Date hidden'!O162="x","x",$N$2-'Indicator Date hidden'!O162)</f>
        <v>0</v>
      </c>
      <c r="O161" s="25">
        <f>IF('Indicator Date hidden'!P162="x","x",$O$2-'Indicator Date hidden'!P162)</f>
        <v>0</v>
      </c>
      <c r="P161" s="25">
        <f>IF('Indicator Date hidden'!Q162="x","x",$P$2-'Indicator Date hidden'!Q162)</f>
        <v>0</v>
      </c>
      <c r="Q161" s="25" t="str">
        <f>IF('Indicator Date hidden'!R162="x","x",$Q$2-'Indicator Date hidden'!R162)</f>
        <v>x</v>
      </c>
      <c r="R161" s="25">
        <f>IF('Indicator Date hidden'!S162="x","x",$R$2-'Indicator Date hidden'!S162)</f>
        <v>0</v>
      </c>
      <c r="S161" s="25">
        <f>IF('Indicator Date hidden'!T162="x","x",$S$2-'Indicator Date hidden'!T162)</f>
        <v>0</v>
      </c>
      <c r="T161" s="25">
        <f>IF('Indicator Date hidden'!U162="x","x",$T$2-'Indicator Date hidden'!U162)</f>
        <v>0</v>
      </c>
      <c r="U161" s="25" t="str">
        <f>IF('Indicator Date hidden'!V162="x","x",$U$2-'Indicator Date hidden'!V162)</f>
        <v>x</v>
      </c>
      <c r="V161" s="25">
        <f>IF('Indicator Date hidden'!W162="x","x",$V$2-'Indicator Date hidden'!W162)</f>
        <v>0</v>
      </c>
      <c r="W161" s="25" t="str">
        <f>IF('Indicator Date hidden'!X162="x","x",$W$2-'Indicator Date hidden'!X162)</f>
        <v>x</v>
      </c>
      <c r="X161" s="25">
        <f>IF('Indicator Date hidden'!Y162="x","x",$X$2-'Indicator Date hidden'!Y162)</f>
        <v>1</v>
      </c>
      <c r="Y161" s="25">
        <f>IF('Indicator Date hidden'!Z162="x","x",$Y$2-'Indicator Date hidden'!Z162)</f>
        <v>0</v>
      </c>
      <c r="Z161" s="25">
        <f>IF('Indicator Date hidden'!AA162="x","x",$Z$2-'Indicator Date hidden'!AA162)</f>
        <v>0</v>
      </c>
      <c r="AA161" s="25">
        <f>IF('Indicator Date hidden'!AB162="x","x",$AA$2-'Indicator Date hidden'!AB162)</f>
        <v>1</v>
      </c>
      <c r="AB161" s="25">
        <f>IF('Indicator Date hidden'!AC162="x","x",$AB$2-'Indicator Date hidden'!AC162)</f>
        <v>0</v>
      </c>
      <c r="AC161" s="25">
        <f>IF('Indicator Date hidden'!AD162="x","x",$AC$2-'Indicator Date hidden'!AD162)</f>
        <v>0</v>
      </c>
      <c r="AD161" s="25" t="str">
        <f>IF('Indicator Date hidden'!AE162="x","x",$AD$2-'Indicator Date hidden'!AE162)</f>
        <v>x</v>
      </c>
      <c r="AE161" s="25">
        <f>IF('Indicator Date hidden'!AF162="x","x",$AE$2-'Indicator Date hidden'!AF162)</f>
        <v>0</v>
      </c>
      <c r="AF161" s="25">
        <f>IF('Indicator Date hidden'!AG162="x","x",$AF$2-'Indicator Date hidden'!AG162)</f>
        <v>1</v>
      </c>
      <c r="AG161" s="25">
        <f>IF('Indicator Date hidden'!AH162="x","x",$AG$2-'Indicator Date hidden'!AH162)</f>
        <v>0</v>
      </c>
      <c r="AH161" s="25">
        <f>IF('Indicator Date hidden'!AI162="x","x",$AH$2-'Indicator Date hidden'!AI162)</f>
        <v>0</v>
      </c>
      <c r="AI161" s="25">
        <f>IF('Indicator Date hidden'!AJ162="x","x",$AI$2-'Indicator Date hidden'!AJ162)</f>
        <v>0</v>
      </c>
      <c r="AJ161" s="25" t="str">
        <f>IF('Indicator Date hidden'!AK162="x","x",$AJ$2-'Indicator Date hidden'!AK162)</f>
        <v>x</v>
      </c>
      <c r="AK161" s="25">
        <f>IF('Indicator Date hidden'!AL162="x","x",$AK$2-'Indicator Date hidden'!AL162)</f>
        <v>1</v>
      </c>
      <c r="AL161" s="25">
        <f>IF('Indicator Date hidden'!AM162="x","x",$AL$2-'Indicator Date hidden'!AM162)</f>
        <v>0</v>
      </c>
      <c r="AM161" s="25">
        <f>IF('Indicator Date hidden'!AN162="x","x",$AM$2-'Indicator Date hidden'!AN162)</f>
        <v>0</v>
      </c>
      <c r="AN161" s="25">
        <f>IF('Indicator Date hidden'!AO162="x","x",$AN$2-'Indicator Date hidden'!AO162)</f>
        <v>0</v>
      </c>
      <c r="AO161" s="25">
        <f>IF('Indicator Date hidden'!AP162="x","x",$AO$2-'Indicator Date hidden'!AP162)</f>
        <v>0</v>
      </c>
      <c r="AP161" s="25">
        <f>IF('Indicator Date hidden'!AQ162="x","x",$AP$2-'Indicator Date hidden'!AQ162)</f>
        <v>0</v>
      </c>
      <c r="AQ161" s="25">
        <f>IF('Indicator Date hidden'!AR162="x","x",$AQ$2-'Indicator Date hidden'!AR162)</f>
        <v>0</v>
      </c>
      <c r="AR161" s="25">
        <f>IF('Indicator Date hidden'!AS162="x","x",$AR$2-'Indicator Date hidden'!AS162)</f>
        <v>0</v>
      </c>
      <c r="AS161" s="25">
        <f>IF('Indicator Date hidden'!AT162="x","x",$AS$2-'Indicator Date hidden'!AT162)</f>
        <v>0</v>
      </c>
      <c r="AT161" s="25">
        <f>IF('Indicator Date hidden'!AU162="x","x",$AT$2-'Indicator Date hidden'!AU162)</f>
        <v>0</v>
      </c>
      <c r="AU161" s="25">
        <f>IF('Indicator Date hidden'!AV162="x","x",$AU$2-'Indicator Date hidden'!AV162)</f>
        <v>1</v>
      </c>
      <c r="AV161" s="25">
        <f>IF('Indicator Date hidden'!AW162="x","x",$AV$2-'Indicator Date hidden'!AW162)</f>
        <v>0</v>
      </c>
      <c r="AW161" s="25">
        <f>IF('Indicator Date hidden'!AX162="x","x",$AW$2-'Indicator Date hidden'!AX162)</f>
        <v>0</v>
      </c>
      <c r="AX161" s="25">
        <f>IF('Indicator Date hidden'!AY162="x","x",$AX$2-'Indicator Date hidden'!AY162)</f>
        <v>0</v>
      </c>
      <c r="AY161" s="25">
        <f>IF('Indicator Date hidden'!AZ162="x","x",$AY$2-'Indicator Date hidden'!AZ162)</f>
        <v>0</v>
      </c>
      <c r="AZ161" s="25">
        <f>IF('Indicator Date hidden'!BA162="x","x",$AZ$2-'Indicator Date hidden'!BA162)</f>
        <v>0</v>
      </c>
      <c r="BA161">
        <f t="shared" si="20"/>
        <v>5</v>
      </c>
      <c r="BB161" s="26">
        <f t="shared" si="21"/>
        <v>0.10869565217391304</v>
      </c>
      <c r="BC161">
        <f t="shared" si="22"/>
        <v>5</v>
      </c>
      <c r="BD161" s="26">
        <f t="shared" si="23"/>
        <v>0.31125697963644244</v>
      </c>
      <c r="BE161" s="28">
        <f t="shared" si="24"/>
        <v>0</v>
      </c>
    </row>
    <row r="162" spans="1:57" x14ac:dyDescent="0.35">
      <c r="A162" t="s">
        <v>9626</v>
      </c>
      <c r="B162" s="25">
        <f>IF('Indicator Date hidden'!C163="x","x",$B$2-'Indicator Date hidden'!C163)</f>
        <v>0</v>
      </c>
      <c r="C162" s="25">
        <f>IF('Indicator Date hidden'!D163="x","x",$C$2-'Indicator Date hidden'!D163)</f>
        <v>0</v>
      </c>
      <c r="D162" s="25">
        <f>IF('Indicator Date hidden'!E163="x","x",$D$2-'Indicator Date hidden'!E163)</f>
        <v>0</v>
      </c>
      <c r="E162" s="25">
        <f>IF('Indicator Date hidden'!F163="x","x",$E$2-'Indicator Date hidden'!F163)</f>
        <v>0</v>
      </c>
      <c r="F162" s="25">
        <f>IF('Indicator Date hidden'!G163="x","x",$F$2-'Indicator Date hidden'!G163)</f>
        <v>0</v>
      </c>
      <c r="G162" s="25">
        <f>IF('Indicator Date hidden'!H163="x","x",$G$2-'Indicator Date hidden'!H163)</f>
        <v>0</v>
      </c>
      <c r="H162" s="25">
        <f>IF('Indicator Date hidden'!I163="x","x",$H$2-'Indicator Date hidden'!I163)</f>
        <v>0</v>
      </c>
      <c r="I162" s="25">
        <f>IF('Indicator Date hidden'!J163="x","x",$I$2-'Indicator Date hidden'!J163)</f>
        <v>0</v>
      </c>
      <c r="J162" s="25">
        <f>IF('Indicator Date hidden'!K163="x","x",$J$2-'Indicator Date hidden'!K163)</f>
        <v>0</v>
      </c>
      <c r="K162" s="25">
        <f>IF('Indicator Date hidden'!L163="x","x",$K$2-'Indicator Date hidden'!L163)</f>
        <v>0</v>
      </c>
      <c r="L162" s="25">
        <f>IF('Indicator Date hidden'!M163="x","x",$L$2-'Indicator Date hidden'!M163)</f>
        <v>0</v>
      </c>
      <c r="M162" s="25">
        <f>IF('Indicator Date hidden'!N163="x","x",$M$2-'Indicator Date hidden'!N163)</f>
        <v>0</v>
      </c>
      <c r="N162" s="25">
        <f>IF('Indicator Date hidden'!O163="x","x",$N$2-'Indicator Date hidden'!O163)</f>
        <v>0</v>
      </c>
      <c r="O162" s="25">
        <f>IF('Indicator Date hidden'!P163="x","x",$O$2-'Indicator Date hidden'!P163)</f>
        <v>0</v>
      </c>
      <c r="P162" s="25">
        <f>IF('Indicator Date hidden'!Q163="x","x",$P$2-'Indicator Date hidden'!Q163)</f>
        <v>0</v>
      </c>
      <c r="Q162" s="25" t="str">
        <f>IF('Indicator Date hidden'!R163="x","x",$Q$2-'Indicator Date hidden'!R163)</f>
        <v>x</v>
      </c>
      <c r="R162" s="25">
        <f>IF('Indicator Date hidden'!S163="x","x",$R$2-'Indicator Date hidden'!S163)</f>
        <v>0</v>
      </c>
      <c r="S162" s="25">
        <f>IF('Indicator Date hidden'!T163="x","x",$S$2-'Indicator Date hidden'!T163)</f>
        <v>0</v>
      </c>
      <c r="T162" s="25">
        <f>IF('Indicator Date hidden'!U163="x","x",$T$2-'Indicator Date hidden'!U163)</f>
        <v>0</v>
      </c>
      <c r="U162" s="25">
        <f>IF('Indicator Date hidden'!V163="x","x",$U$2-'Indicator Date hidden'!V163)</f>
        <v>0</v>
      </c>
      <c r="V162" s="25">
        <f>IF('Indicator Date hidden'!W163="x","x",$V$2-'Indicator Date hidden'!W163)</f>
        <v>0</v>
      </c>
      <c r="W162" s="25">
        <f>IF('Indicator Date hidden'!X163="x","x",$W$2-'Indicator Date hidden'!X163)</f>
        <v>2</v>
      </c>
      <c r="X162" s="25">
        <f>IF('Indicator Date hidden'!Y163="x","x",$X$2-'Indicator Date hidden'!Y163)</f>
        <v>4</v>
      </c>
      <c r="Y162" s="25">
        <f>IF('Indicator Date hidden'!Z163="x","x",$Y$2-'Indicator Date hidden'!Z163)</f>
        <v>0</v>
      </c>
      <c r="Z162" s="25">
        <f>IF('Indicator Date hidden'!AA163="x","x",$Z$2-'Indicator Date hidden'!AA163)</f>
        <v>0</v>
      </c>
      <c r="AA162" s="25">
        <f>IF('Indicator Date hidden'!AB163="x","x",$AA$2-'Indicator Date hidden'!AB163)</f>
        <v>0</v>
      </c>
      <c r="AB162" s="25">
        <f>IF('Indicator Date hidden'!AC163="x","x",$AB$2-'Indicator Date hidden'!AC163)</f>
        <v>0</v>
      </c>
      <c r="AC162" s="25">
        <f>IF('Indicator Date hidden'!AD163="x","x",$AC$2-'Indicator Date hidden'!AD163)</f>
        <v>0</v>
      </c>
      <c r="AD162" s="25">
        <f>IF('Indicator Date hidden'!AE163="x","x",$AD$2-'Indicator Date hidden'!AE163)</f>
        <v>0</v>
      </c>
      <c r="AE162" s="25">
        <f>IF('Indicator Date hidden'!AF163="x","x",$AE$2-'Indicator Date hidden'!AF163)</f>
        <v>0</v>
      </c>
      <c r="AF162" s="25">
        <f>IF('Indicator Date hidden'!AG163="x","x",$AF$2-'Indicator Date hidden'!AG163)</f>
        <v>1</v>
      </c>
      <c r="AG162" s="25">
        <f>IF('Indicator Date hidden'!AH163="x","x",$AG$2-'Indicator Date hidden'!AH163)</f>
        <v>0</v>
      </c>
      <c r="AH162" s="25">
        <f>IF('Indicator Date hidden'!AI163="x","x",$AH$2-'Indicator Date hidden'!AI163)</f>
        <v>0</v>
      </c>
      <c r="AI162" s="25">
        <f>IF('Indicator Date hidden'!AJ163="x","x",$AI$2-'Indicator Date hidden'!AJ163)</f>
        <v>0</v>
      </c>
      <c r="AJ162" s="25">
        <f>IF('Indicator Date hidden'!AK163="x","x",$AJ$2-'Indicator Date hidden'!AK163)</f>
        <v>1</v>
      </c>
      <c r="AK162" s="25">
        <f>IF('Indicator Date hidden'!AL163="x","x",$AK$2-'Indicator Date hidden'!AL163)</f>
        <v>1</v>
      </c>
      <c r="AL162" s="25">
        <f>IF('Indicator Date hidden'!AM163="x","x",$AL$2-'Indicator Date hidden'!AM163)</f>
        <v>0</v>
      </c>
      <c r="AM162" s="25">
        <f>IF('Indicator Date hidden'!AN163="x","x",$AM$2-'Indicator Date hidden'!AN163)</f>
        <v>0</v>
      </c>
      <c r="AN162" s="25">
        <f>IF('Indicator Date hidden'!AO163="x","x",$AN$2-'Indicator Date hidden'!AO163)</f>
        <v>0</v>
      </c>
      <c r="AO162" s="25">
        <f>IF('Indicator Date hidden'!AP163="x","x",$AO$2-'Indicator Date hidden'!AP163)</f>
        <v>0</v>
      </c>
      <c r="AP162" s="25">
        <f>IF('Indicator Date hidden'!AQ163="x","x",$AP$2-'Indicator Date hidden'!AQ163)</f>
        <v>0</v>
      </c>
      <c r="AQ162" s="25">
        <f>IF('Indicator Date hidden'!AR163="x","x",$AQ$2-'Indicator Date hidden'!AR163)</f>
        <v>0</v>
      </c>
      <c r="AR162" s="25">
        <f>IF('Indicator Date hidden'!AS163="x","x",$AR$2-'Indicator Date hidden'!AS163)</f>
        <v>0</v>
      </c>
      <c r="AS162" s="25">
        <f>IF('Indicator Date hidden'!AT163="x","x",$AS$2-'Indicator Date hidden'!AT163)</f>
        <v>0</v>
      </c>
      <c r="AT162" s="25">
        <f>IF('Indicator Date hidden'!AU163="x","x",$AT$2-'Indicator Date hidden'!AU163)</f>
        <v>0</v>
      </c>
      <c r="AU162" s="25">
        <f>IF('Indicator Date hidden'!AV163="x","x",$AU$2-'Indicator Date hidden'!AV163)</f>
        <v>4</v>
      </c>
      <c r="AV162" s="25">
        <f>IF('Indicator Date hidden'!AW163="x","x",$AV$2-'Indicator Date hidden'!AW163)</f>
        <v>0</v>
      </c>
      <c r="AW162" s="25">
        <f>IF('Indicator Date hidden'!AX163="x","x",$AW$2-'Indicator Date hidden'!AX163)</f>
        <v>0</v>
      </c>
      <c r="AX162" s="25">
        <f>IF('Indicator Date hidden'!AY163="x","x",$AX$2-'Indicator Date hidden'!AY163)</f>
        <v>0</v>
      </c>
      <c r="AY162" s="25">
        <f>IF('Indicator Date hidden'!AZ163="x","x",$AY$2-'Indicator Date hidden'!AZ163)</f>
        <v>0</v>
      </c>
      <c r="AZ162" s="25">
        <f>IF('Indicator Date hidden'!BA163="x","x",$AZ$2-'Indicator Date hidden'!BA163)</f>
        <v>0</v>
      </c>
      <c r="BA162">
        <f t="shared" si="20"/>
        <v>13</v>
      </c>
      <c r="BB162" s="26">
        <f t="shared" si="21"/>
        <v>0.26</v>
      </c>
      <c r="BC162">
        <f t="shared" si="22"/>
        <v>6</v>
      </c>
      <c r="BD162" s="26">
        <f t="shared" si="23"/>
        <v>0.84403791384036775</v>
      </c>
      <c r="BE162" s="28">
        <f t="shared" si="24"/>
        <v>0</v>
      </c>
    </row>
    <row r="163" spans="1:57" x14ac:dyDescent="0.35">
      <c r="A163" t="s">
        <v>9707</v>
      </c>
      <c r="B163" s="25">
        <f>IF('Indicator Date hidden'!C164="x","x",$B$2-'Indicator Date hidden'!C164)</f>
        <v>0</v>
      </c>
      <c r="C163" s="25">
        <f>IF('Indicator Date hidden'!D164="x","x",$C$2-'Indicator Date hidden'!D164)</f>
        <v>0</v>
      </c>
      <c r="D163" s="25">
        <f>IF('Indicator Date hidden'!E164="x","x",$D$2-'Indicator Date hidden'!E164)</f>
        <v>0</v>
      </c>
      <c r="E163" s="25">
        <f>IF('Indicator Date hidden'!F164="x","x",$E$2-'Indicator Date hidden'!F164)</f>
        <v>0</v>
      </c>
      <c r="F163" s="25">
        <f>IF('Indicator Date hidden'!G164="x","x",$F$2-'Indicator Date hidden'!G164)</f>
        <v>0</v>
      </c>
      <c r="G163" s="25">
        <f>IF('Indicator Date hidden'!H164="x","x",$G$2-'Indicator Date hidden'!H164)</f>
        <v>0</v>
      </c>
      <c r="H163" s="25">
        <f>IF('Indicator Date hidden'!I164="x","x",$H$2-'Indicator Date hidden'!I164)</f>
        <v>0</v>
      </c>
      <c r="I163" s="25">
        <f>IF('Indicator Date hidden'!J164="x","x",$I$2-'Indicator Date hidden'!J164)</f>
        <v>0</v>
      </c>
      <c r="J163" s="25">
        <f>IF('Indicator Date hidden'!K164="x","x",$J$2-'Indicator Date hidden'!K164)</f>
        <v>0</v>
      </c>
      <c r="K163" s="25">
        <f>IF('Indicator Date hidden'!L164="x","x",$K$2-'Indicator Date hidden'!L164)</f>
        <v>0</v>
      </c>
      <c r="L163" s="25">
        <f>IF('Indicator Date hidden'!M164="x","x",$L$2-'Indicator Date hidden'!M164)</f>
        <v>0</v>
      </c>
      <c r="M163" s="25">
        <f>IF('Indicator Date hidden'!N164="x","x",$M$2-'Indicator Date hidden'!N164)</f>
        <v>0</v>
      </c>
      <c r="N163" s="25">
        <f>IF('Indicator Date hidden'!O164="x","x",$N$2-'Indicator Date hidden'!O164)</f>
        <v>0</v>
      </c>
      <c r="O163" s="25">
        <f>IF('Indicator Date hidden'!P164="x","x",$O$2-'Indicator Date hidden'!P164)</f>
        <v>0</v>
      </c>
      <c r="P163" s="25">
        <f>IF('Indicator Date hidden'!Q164="x","x",$P$2-'Indicator Date hidden'!Q164)</f>
        <v>0</v>
      </c>
      <c r="Q163" s="25">
        <f>IF('Indicator Date hidden'!R164="x","x",$Q$2-'Indicator Date hidden'!R164)</f>
        <v>4</v>
      </c>
      <c r="R163" s="25">
        <f>IF('Indicator Date hidden'!S164="x","x",$R$2-'Indicator Date hidden'!S164)</f>
        <v>0</v>
      </c>
      <c r="S163" s="25">
        <f>IF('Indicator Date hidden'!T164="x","x",$S$2-'Indicator Date hidden'!T164)</f>
        <v>0</v>
      </c>
      <c r="T163" s="25">
        <f>IF('Indicator Date hidden'!U164="x","x",$T$2-'Indicator Date hidden'!U164)</f>
        <v>0</v>
      </c>
      <c r="U163" s="25">
        <f>IF('Indicator Date hidden'!V164="x","x",$U$2-'Indicator Date hidden'!V164)</f>
        <v>0</v>
      </c>
      <c r="V163" s="25">
        <f>IF('Indicator Date hidden'!W164="x","x",$V$2-'Indicator Date hidden'!W164)</f>
        <v>0</v>
      </c>
      <c r="W163" s="25">
        <f>IF('Indicator Date hidden'!X164="x","x",$W$2-'Indicator Date hidden'!X164)</f>
        <v>0</v>
      </c>
      <c r="X163" s="25">
        <f>IF('Indicator Date hidden'!Y164="x","x",$X$2-'Indicator Date hidden'!Y164)</f>
        <v>4</v>
      </c>
      <c r="Y163" s="25">
        <f>IF('Indicator Date hidden'!Z164="x","x",$Y$2-'Indicator Date hidden'!Z164)</f>
        <v>0</v>
      </c>
      <c r="Z163" s="25">
        <f>IF('Indicator Date hidden'!AA164="x","x",$Z$2-'Indicator Date hidden'!AA164)</f>
        <v>0</v>
      </c>
      <c r="AA163" s="25">
        <f>IF('Indicator Date hidden'!AB164="x","x",$AA$2-'Indicator Date hidden'!AB164)</f>
        <v>0</v>
      </c>
      <c r="AB163" s="25">
        <f>IF('Indicator Date hidden'!AC164="x","x",$AB$2-'Indicator Date hidden'!AC164)</f>
        <v>0</v>
      </c>
      <c r="AC163" s="25">
        <f>IF('Indicator Date hidden'!AD164="x","x",$AC$2-'Indicator Date hidden'!AD164)</f>
        <v>0</v>
      </c>
      <c r="AD163" s="25">
        <f>IF('Indicator Date hidden'!AE164="x","x",$AD$2-'Indicator Date hidden'!AE164)</f>
        <v>0</v>
      </c>
      <c r="AE163" s="25">
        <f>IF('Indicator Date hidden'!AF164="x","x",$AE$2-'Indicator Date hidden'!AF164)</f>
        <v>0</v>
      </c>
      <c r="AF163" s="25">
        <f>IF('Indicator Date hidden'!AG164="x","x",$AF$2-'Indicator Date hidden'!AG164)</f>
        <v>4</v>
      </c>
      <c r="AG163" s="25">
        <f>IF('Indicator Date hidden'!AH164="x","x",$AG$2-'Indicator Date hidden'!AH164)</f>
        <v>0</v>
      </c>
      <c r="AH163" s="25">
        <f>IF('Indicator Date hidden'!AI164="x","x",$AH$2-'Indicator Date hidden'!AI164)</f>
        <v>0</v>
      </c>
      <c r="AI163" s="25">
        <f>IF('Indicator Date hidden'!AJ164="x","x",$AI$2-'Indicator Date hidden'!AJ164)</f>
        <v>0</v>
      </c>
      <c r="AJ163" s="25">
        <f>IF('Indicator Date hidden'!AK164="x","x",$AJ$2-'Indicator Date hidden'!AK164)</f>
        <v>1</v>
      </c>
      <c r="AK163" s="25">
        <f>IF('Indicator Date hidden'!AL164="x","x",$AK$2-'Indicator Date hidden'!AL164)</f>
        <v>0</v>
      </c>
      <c r="AL163" s="25">
        <f>IF('Indicator Date hidden'!AM164="x","x",$AL$2-'Indicator Date hidden'!AM164)</f>
        <v>0</v>
      </c>
      <c r="AM163" s="25">
        <f>IF('Indicator Date hidden'!AN164="x","x",$AM$2-'Indicator Date hidden'!AN164)</f>
        <v>0</v>
      </c>
      <c r="AN163" s="25">
        <f>IF('Indicator Date hidden'!AO164="x","x",$AN$2-'Indicator Date hidden'!AO164)</f>
        <v>0</v>
      </c>
      <c r="AO163" s="25" t="str">
        <f>IF('Indicator Date hidden'!AP164="x","x",$AO$2-'Indicator Date hidden'!AP164)</f>
        <v>x</v>
      </c>
      <c r="AP163" s="25" t="str">
        <f>IF('Indicator Date hidden'!AQ164="x","x",$AP$2-'Indicator Date hidden'!AQ164)</f>
        <v>x</v>
      </c>
      <c r="AQ163" s="25">
        <f>IF('Indicator Date hidden'!AR164="x","x",$AQ$2-'Indicator Date hidden'!AR164)</f>
        <v>4</v>
      </c>
      <c r="AR163" s="25">
        <f>IF('Indicator Date hidden'!AS164="x","x",$AR$2-'Indicator Date hidden'!AS164)</f>
        <v>0</v>
      </c>
      <c r="AS163" s="25">
        <f>IF('Indicator Date hidden'!AT164="x","x",$AS$2-'Indicator Date hidden'!AT164)</f>
        <v>0</v>
      </c>
      <c r="AT163" s="25">
        <f>IF('Indicator Date hidden'!AU164="x","x",$AT$2-'Indicator Date hidden'!AU164)</f>
        <v>0</v>
      </c>
      <c r="AU163" s="25">
        <f>IF('Indicator Date hidden'!AV164="x","x",$AU$2-'Indicator Date hidden'!AV164)</f>
        <v>1</v>
      </c>
      <c r="AV163" s="25">
        <f>IF('Indicator Date hidden'!AW164="x","x",$AV$2-'Indicator Date hidden'!AW164)</f>
        <v>0</v>
      </c>
      <c r="AW163" s="25">
        <f>IF('Indicator Date hidden'!AX164="x","x",$AW$2-'Indicator Date hidden'!AX164)</f>
        <v>0</v>
      </c>
      <c r="AX163" s="25">
        <f>IF('Indicator Date hidden'!AY164="x","x",$AX$2-'Indicator Date hidden'!AY164)</f>
        <v>0</v>
      </c>
      <c r="AY163" s="25">
        <f>IF('Indicator Date hidden'!AZ164="x","x",$AY$2-'Indicator Date hidden'!AZ164)</f>
        <v>1</v>
      </c>
      <c r="AZ163" s="25">
        <f>IF('Indicator Date hidden'!BA164="x","x",$AZ$2-'Indicator Date hidden'!BA164)</f>
        <v>1</v>
      </c>
      <c r="BA163">
        <f t="shared" ref="BA163:BA193" si="25">SUM(B163:AZ163)</f>
        <v>20</v>
      </c>
      <c r="BB163" s="26">
        <f t="shared" ref="BB163:BB193" si="26">BA163/COUNT(B163:AZ163)</f>
        <v>0.40816326530612246</v>
      </c>
      <c r="BC163">
        <f t="shared" ref="BC163:BC193" si="27">COUNTIF(B163:AZ163,"&gt;0")</f>
        <v>8</v>
      </c>
      <c r="BD163" s="26">
        <f t="shared" ref="BD163:BD193" si="28">_xlfn.STDEV.P(B163:AZ163)</f>
        <v>1.1050601118923169</v>
      </c>
      <c r="BE163" s="28">
        <f t="shared" ref="BE163:BE193" si="29">MEDIAN(B163:AZ163)</f>
        <v>0</v>
      </c>
    </row>
    <row r="164" spans="1:57" x14ac:dyDescent="0.35">
      <c r="A164" t="s">
        <v>9725</v>
      </c>
      <c r="B164" s="25">
        <f>IF('Indicator Date hidden'!C165="x","x",$B$2-'Indicator Date hidden'!C165)</f>
        <v>0</v>
      </c>
      <c r="C164" s="25">
        <f>IF('Indicator Date hidden'!D165="x","x",$C$2-'Indicator Date hidden'!D165)</f>
        <v>0</v>
      </c>
      <c r="D164" s="25">
        <f>IF('Indicator Date hidden'!E165="x","x",$D$2-'Indicator Date hidden'!E165)</f>
        <v>0</v>
      </c>
      <c r="E164" s="25">
        <f>IF('Indicator Date hidden'!F165="x","x",$E$2-'Indicator Date hidden'!F165)</f>
        <v>0</v>
      </c>
      <c r="F164" s="25">
        <f>IF('Indicator Date hidden'!G165="x","x",$F$2-'Indicator Date hidden'!G165)</f>
        <v>0</v>
      </c>
      <c r="G164" s="25">
        <f>IF('Indicator Date hidden'!H165="x","x",$G$2-'Indicator Date hidden'!H165)</f>
        <v>0</v>
      </c>
      <c r="H164" s="25">
        <f>IF('Indicator Date hidden'!I165="x","x",$H$2-'Indicator Date hidden'!I165)</f>
        <v>0</v>
      </c>
      <c r="I164" s="25">
        <f>IF('Indicator Date hidden'!J165="x","x",$I$2-'Indicator Date hidden'!J165)</f>
        <v>0</v>
      </c>
      <c r="J164" s="25">
        <f>IF('Indicator Date hidden'!K165="x","x",$J$2-'Indicator Date hidden'!K165)</f>
        <v>0</v>
      </c>
      <c r="K164" s="25">
        <f>IF('Indicator Date hidden'!L165="x","x",$K$2-'Indicator Date hidden'!L165)</f>
        <v>0</v>
      </c>
      <c r="L164" s="25">
        <f>IF('Indicator Date hidden'!M165="x","x",$L$2-'Indicator Date hidden'!M165)</f>
        <v>0</v>
      </c>
      <c r="M164" s="25">
        <f>IF('Indicator Date hidden'!N165="x","x",$M$2-'Indicator Date hidden'!N165)</f>
        <v>0</v>
      </c>
      <c r="N164" s="25">
        <f>IF('Indicator Date hidden'!O165="x","x",$N$2-'Indicator Date hidden'!O165)</f>
        <v>0</v>
      </c>
      <c r="O164" s="25">
        <f>IF('Indicator Date hidden'!P165="x","x",$O$2-'Indicator Date hidden'!P165)</f>
        <v>0</v>
      </c>
      <c r="P164" s="25">
        <f>IF('Indicator Date hidden'!Q165="x","x",$P$2-'Indicator Date hidden'!Q165)</f>
        <v>0</v>
      </c>
      <c r="Q164" s="25">
        <f>IF('Indicator Date hidden'!R165="x","x",$Q$2-'Indicator Date hidden'!R165)</f>
        <v>4</v>
      </c>
      <c r="R164" s="25">
        <f>IF('Indicator Date hidden'!S165="x","x",$R$2-'Indicator Date hidden'!S165)</f>
        <v>0</v>
      </c>
      <c r="S164" s="25">
        <f>IF('Indicator Date hidden'!T165="x","x",$S$2-'Indicator Date hidden'!T165)</f>
        <v>0</v>
      </c>
      <c r="T164" s="25">
        <f>IF('Indicator Date hidden'!U165="x","x",$T$2-'Indicator Date hidden'!U165)</f>
        <v>0</v>
      </c>
      <c r="U164" s="25">
        <f>IF('Indicator Date hidden'!V165="x","x",$U$2-'Indicator Date hidden'!V165)</f>
        <v>0</v>
      </c>
      <c r="V164" s="25">
        <f>IF('Indicator Date hidden'!W165="x","x",$V$2-'Indicator Date hidden'!W165)</f>
        <v>0</v>
      </c>
      <c r="W164" s="25">
        <f>IF('Indicator Date hidden'!X165="x","x",$W$2-'Indicator Date hidden'!X165)</f>
        <v>4</v>
      </c>
      <c r="X164" s="25">
        <f>IF('Indicator Date hidden'!Y165="x","x",$X$2-'Indicator Date hidden'!Y165)</f>
        <v>2</v>
      </c>
      <c r="Y164" s="25">
        <f>IF('Indicator Date hidden'!Z165="x","x",$Y$2-'Indicator Date hidden'!Z165)</f>
        <v>0</v>
      </c>
      <c r="Z164" s="25">
        <f>IF('Indicator Date hidden'!AA165="x","x",$Z$2-'Indicator Date hidden'!AA165)</f>
        <v>0</v>
      </c>
      <c r="AA164" s="25">
        <f>IF('Indicator Date hidden'!AB165="x","x",$AA$2-'Indicator Date hidden'!AB165)</f>
        <v>0</v>
      </c>
      <c r="AB164" s="25">
        <f>IF('Indicator Date hidden'!AC165="x","x",$AB$2-'Indicator Date hidden'!AC165)</f>
        <v>0</v>
      </c>
      <c r="AC164" s="25">
        <f>IF('Indicator Date hidden'!AD165="x","x",$AC$2-'Indicator Date hidden'!AD165)</f>
        <v>0</v>
      </c>
      <c r="AD164" s="25">
        <f>IF('Indicator Date hidden'!AE165="x","x",$AD$2-'Indicator Date hidden'!AE165)</f>
        <v>0</v>
      </c>
      <c r="AE164" s="25">
        <f>IF('Indicator Date hidden'!AF165="x","x",$AE$2-'Indicator Date hidden'!AF165)</f>
        <v>0</v>
      </c>
      <c r="AF164" s="25" t="str">
        <f>IF('Indicator Date hidden'!AG165="x","x",$AF$2-'Indicator Date hidden'!AG165)</f>
        <v>x</v>
      </c>
      <c r="AG164" s="25">
        <f>IF('Indicator Date hidden'!AH165="x","x",$AG$2-'Indicator Date hidden'!AH165)</f>
        <v>0</v>
      </c>
      <c r="AH164" s="25">
        <f>IF('Indicator Date hidden'!AI165="x","x",$AH$2-'Indicator Date hidden'!AI165)</f>
        <v>0</v>
      </c>
      <c r="AI164" s="25">
        <f>IF('Indicator Date hidden'!AJ165="x","x",$AI$2-'Indicator Date hidden'!AJ165)</f>
        <v>0</v>
      </c>
      <c r="AJ164" s="25" t="str">
        <f>IF('Indicator Date hidden'!AK165="x","x",$AJ$2-'Indicator Date hidden'!AK165)</f>
        <v>x</v>
      </c>
      <c r="AK164" s="25">
        <f>IF('Indicator Date hidden'!AL165="x","x",$AK$2-'Indicator Date hidden'!AL165)</f>
        <v>1</v>
      </c>
      <c r="AL164" s="25">
        <f>IF('Indicator Date hidden'!AM165="x","x",$AL$2-'Indicator Date hidden'!AM165)</f>
        <v>0</v>
      </c>
      <c r="AM164" s="25">
        <f>IF('Indicator Date hidden'!AN165="x","x",$AM$2-'Indicator Date hidden'!AN165)</f>
        <v>0</v>
      </c>
      <c r="AN164" s="25">
        <f>IF('Indicator Date hidden'!AO165="x","x",$AN$2-'Indicator Date hidden'!AO165)</f>
        <v>0</v>
      </c>
      <c r="AO164" s="25">
        <f>IF('Indicator Date hidden'!AP165="x","x",$AO$2-'Indicator Date hidden'!AP165)</f>
        <v>1</v>
      </c>
      <c r="AP164" s="25">
        <f>IF('Indicator Date hidden'!AQ165="x","x",$AP$2-'Indicator Date hidden'!AQ165)</f>
        <v>1</v>
      </c>
      <c r="AQ164" s="25" t="str">
        <f>IF('Indicator Date hidden'!AR165="x","x",$AQ$2-'Indicator Date hidden'!AR165)</f>
        <v>x</v>
      </c>
      <c r="AR164" s="25">
        <f>IF('Indicator Date hidden'!AS165="x","x",$AR$2-'Indicator Date hidden'!AS165)</f>
        <v>0</v>
      </c>
      <c r="AS164" s="25">
        <f>IF('Indicator Date hidden'!AT165="x","x",$AS$2-'Indicator Date hidden'!AT165)</f>
        <v>0</v>
      </c>
      <c r="AT164" s="25">
        <f>IF('Indicator Date hidden'!AU165="x","x",$AT$2-'Indicator Date hidden'!AU165)</f>
        <v>0</v>
      </c>
      <c r="AU164" s="25">
        <f>IF('Indicator Date hidden'!AV165="x","x",$AU$2-'Indicator Date hidden'!AV165)</f>
        <v>4</v>
      </c>
      <c r="AV164" s="25">
        <f>IF('Indicator Date hidden'!AW165="x","x",$AV$2-'Indicator Date hidden'!AW165)</f>
        <v>0</v>
      </c>
      <c r="AW164" s="25">
        <f>IF('Indicator Date hidden'!AX165="x","x",$AW$2-'Indicator Date hidden'!AX165)</f>
        <v>0</v>
      </c>
      <c r="AX164" s="25">
        <f>IF('Indicator Date hidden'!AY165="x","x",$AX$2-'Indicator Date hidden'!AY165)</f>
        <v>0</v>
      </c>
      <c r="AY164" s="25">
        <f>IF('Indicator Date hidden'!AZ165="x","x",$AY$2-'Indicator Date hidden'!AZ165)</f>
        <v>0</v>
      </c>
      <c r="AZ164" s="25">
        <f>IF('Indicator Date hidden'!BA165="x","x",$AZ$2-'Indicator Date hidden'!BA165)</f>
        <v>0</v>
      </c>
      <c r="BA164">
        <f t="shared" si="25"/>
        <v>17</v>
      </c>
      <c r="BB164" s="26">
        <f t="shared" si="26"/>
        <v>0.35416666666666669</v>
      </c>
      <c r="BC164">
        <f t="shared" si="27"/>
        <v>7</v>
      </c>
      <c r="BD164" s="26">
        <f t="shared" si="28"/>
        <v>1.0101481602000548</v>
      </c>
      <c r="BE164" s="28">
        <f t="shared" si="29"/>
        <v>0</v>
      </c>
    </row>
    <row r="165" spans="1:57" x14ac:dyDescent="0.35">
      <c r="A165" t="s">
        <v>9731</v>
      </c>
      <c r="B165" s="25">
        <f>IF('Indicator Date hidden'!C166="x","x",$B$2-'Indicator Date hidden'!C166)</f>
        <v>0</v>
      </c>
      <c r="C165" s="25">
        <f>IF('Indicator Date hidden'!D166="x","x",$C$2-'Indicator Date hidden'!D166)</f>
        <v>0</v>
      </c>
      <c r="D165" s="25">
        <f>IF('Indicator Date hidden'!E166="x","x",$D$2-'Indicator Date hidden'!E166)</f>
        <v>0</v>
      </c>
      <c r="E165" s="25">
        <f>IF('Indicator Date hidden'!F166="x","x",$E$2-'Indicator Date hidden'!F166)</f>
        <v>0</v>
      </c>
      <c r="F165" s="25">
        <f>IF('Indicator Date hidden'!G166="x","x",$F$2-'Indicator Date hidden'!G166)</f>
        <v>0</v>
      </c>
      <c r="G165" s="25">
        <f>IF('Indicator Date hidden'!H166="x","x",$G$2-'Indicator Date hidden'!H166)</f>
        <v>0</v>
      </c>
      <c r="H165" s="25">
        <f>IF('Indicator Date hidden'!I166="x","x",$H$2-'Indicator Date hidden'!I166)</f>
        <v>0</v>
      </c>
      <c r="I165" s="25">
        <f>IF('Indicator Date hidden'!J166="x","x",$I$2-'Indicator Date hidden'!J166)</f>
        <v>0</v>
      </c>
      <c r="J165" s="25">
        <f>IF('Indicator Date hidden'!K166="x","x",$J$2-'Indicator Date hidden'!K166)</f>
        <v>0</v>
      </c>
      <c r="K165" s="25">
        <f>IF('Indicator Date hidden'!L166="x","x",$K$2-'Indicator Date hidden'!L166)</f>
        <v>0</v>
      </c>
      <c r="L165" s="25">
        <f>IF('Indicator Date hidden'!M166="x","x",$L$2-'Indicator Date hidden'!M166)</f>
        <v>0</v>
      </c>
      <c r="M165" s="25">
        <f>IF('Indicator Date hidden'!N166="x","x",$M$2-'Indicator Date hidden'!N166)</f>
        <v>0</v>
      </c>
      <c r="N165" s="25">
        <f>IF('Indicator Date hidden'!O166="x","x",$N$2-'Indicator Date hidden'!O166)</f>
        <v>0</v>
      </c>
      <c r="O165" s="25">
        <f>IF('Indicator Date hidden'!P166="x","x",$O$2-'Indicator Date hidden'!P166)</f>
        <v>0</v>
      </c>
      <c r="P165" s="25">
        <f>IF('Indicator Date hidden'!Q166="x","x",$P$2-'Indicator Date hidden'!Q166)</f>
        <v>0</v>
      </c>
      <c r="Q165" s="25">
        <f>IF('Indicator Date hidden'!R166="x","x",$Q$2-'Indicator Date hidden'!R166)</f>
        <v>4</v>
      </c>
      <c r="R165" s="25">
        <f>IF('Indicator Date hidden'!S166="x","x",$R$2-'Indicator Date hidden'!S166)</f>
        <v>0</v>
      </c>
      <c r="S165" s="25">
        <f>IF('Indicator Date hidden'!T166="x","x",$S$2-'Indicator Date hidden'!T166)</f>
        <v>0</v>
      </c>
      <c r="T165" s="25">
        <f>IF('Indicator Date hidden'!U166="x","x",$T$2-'Indicator Date hidden'!U166)</f>
        <v>0</v>
      </c>
      <c r="U165" s="25">
        <f>IF('Indicator Date hidden'!V166="x","x",$U$2-'Indicator Date hidden'!V166)</f>
        <v>0</v>
      </c>
      <c r="V165" s="25">
        <f>IF('Indicator Date hidden'!W166="x","x",$V$2-'Indicator Date hidden'!W166)</f>
        <v>0</v>
      </c>
      <c r="W165" s="25">
        <f>IF('Indicator Date hidden'!X166="x","x",$W$2-'Indicator Date hidden'!X166)</f>
        <v>4</v>
      </c>
      <c r="X165" s="25">
        <f>IF('Indicator Date hidden'!Y166="x","x",$X$2-'Indicator Date hidden'!Y166)</f>
        <v>5</v>
      </c>
      <c r="Y165" s="25">
        <f>IF('Indicator Date hidden'!Z166="x","x",$Y$2-'Indicator Date hidden'!Z166)</f>
        <v>0</v>
      </c>
      <c r="Z165" s="25">
        <f>IF('Indicator Date hidden'!AA166="x","x",$Z$2-'Indicator Date hidden'!AA166)</f>
        <v>0</v>
      </c>
      <c r="AA165" s="25">
        <f>IF('Indicator Date hidden'!AB166="x","x",$AA$2-'Indicator Date hidden'!AB166)</f>
        <v>0</v>
      </c>
      <c r="AB165" s="25">
        <f>IF('Indicator Date hidden'!AC166="x","x",$AB$2-'Indicator Date hidden'!AC166)</f>
        <v>0</v>
      </c>
      <c r="AC165" s="25">
        <f>IF('Indicator Date hidden'!AD166="x","x",$AC$2-'Indicator Date hidden'!AD166)</f>
        <v>0</v>
      </c>
      <c r="AD165" s="25">
        <f>IF('Indicator Date hidden'!AE166="x","x",$AD$2-'Indicator Date hidden'!AE166)</f>
        <v>0</v>
      </c>
      <c r="AE165" s="25">
        <f>IF('Indicator Date hidden'!AF166="x","x",$AE$2-'Indicator Date hidden'!AF166)</f>
        <v>0</v>
      </c>
      <c r="AF165" s="25">
        <f>IF('Indicator Date hidden'!AG166="x","x",$AF$2-'Indicator Date hidden'!AG166)</f>
        <v>4</v>
      </c>
      <c r="AG165" s="25">
        <f>IF('Indicator Date hidden'!AH166="x","x",$AG$2-'Indicator Date hidden'!AH166)</f>
        <v>0</v>
      </c>
      <c r="AH165" s="25">
        <f>IF('Indicator Date hidden'!AI166="x","x",$AH$2-'Indicator Date hidden'!AI166)</f>
        <v>0</v>
      </c>
      <c r="AI165" s="25">
        <f>IF('Indicator Date hidden'!AJ166="x","x",$AI$2-'Indicator Date hidden'!AJ166)</f>
        <v>0</v>
      </c>
      <c r="AJ165" s="25" t="str">
        <f>IF('Indicator Date hidden'!AK166="x","x",$AJ$2-'Indicator Date hidden'!AK166)</f>
        <v>x</v>
      </c>
      <c r="AK165" s="25">
        <f>IF('Indicator Date hidden'!AL166="x","x",$AK$2-'Indicator Date hidden'!AL166)</f>
        <v>1</v>
      </c>
      <c r="AL165" s="25">
        <f>IF('Indicator Date hidden'!AM166="x","x",$AL$2-'Indicator Date hidden'!AM166)</f>
        <v>0</v>
      </c>
      <c r="AM165" s="25">
        <f>IF('Indicator Date hidden'!AN166="x","x",$AM$2-'Indicator Date hidden'!AN166)</f>
        <v>0</v>
      </c>
      <c r="AN165" s="25">
        <f>IF('Indicator Date hidden'!AO166="x","x",$AN$2-'Indicator Date hidden'!AO166)</f>
        <v>0</v>
      </c>
      <c r="AO165" s="25" t="str">
        <f>IF('Indicator Date hidden'!AP166="x","x",$AO$2-'Indicator Date hidden'!AP166)</f>
        <v>x</v>
      </c>
      <c r="AP165" s="25" t="str">
        <f>IF('Indicator Date hidden'!AQ166="x","x",$AP$2-'Indicator Date hidden'!AQ166)</f>
        <v>x</v>
      </c>
      <c r="AQ165" s="25">
        <f>IF('Indicator Date hidden'!AR166="x","x",$AQ$2-'Indicator Date hidden'!AR166)</f>
        <v>0</v>
      </c>
      <c r="AR165" s="25">
        <f>IF('Indicator Date hidden'!AS166="x","x",$AR$2-'Indicator Date hidden'!AS166)</f>
        <v>0</v>
      </c>
      <c r="AS165" s="25">
        <f>IF('Indicator Date hidden'!AT166="x","x",$AS$2-'Indicator Date hidden'!AT166)</f>
        <v>0</v>
      </c>
      <c r="AT165" s="25">
        <f>IF('Indicator Date hidden'!AU166="x","x",$AT$2-'Indicator Date hidden'!AU166)</f>
        <v>0</v>
      </c>
      <c r="AU165" s="25">
        <f>IF('Indicator Date hidden'!AV166="x","x",$AU$2-'Indicator Date hidden'!AV166)</f>
        <v>4</v>
      </c>
      <c r="AV165" s="25">
        <f>IF('Indicator Date hidden'!AW166="x","x",$AV$2-'Indicator Date hidden'!AW166)</f>
        <v>0</v>
      </c>
      <c r="AW165" s="25">
        <f>IF('Indicator Date hidden'!AX166="x","x",$AW$2-'Indicator Date hidden'!AX166)</f>
        <v>0</v>
      </c>
      <c r="AX165" s="25">
        <f>IF('Indicator Date hidden'!AY166="x","x",$AX$2-'Indicator Date hidden'!AY166)</f>
        <v>0</v>
      </c>
      <c r="AY165" s="25">
        <f>IF('Indicator Date hidden'!AZ166="x","x",$AY$2-'Indicator Date hidden'!AZ166)</f>
        <v>0</v>
      </c>
      <c r="AZ165" s="25">
        <f>IF('Indicator Date hidden'!BA166="x","x",$AZ$2-'Indicator Date hidden'!BA166)</f>
        <v>0</v>
      </c>
      <c r="BA165">
        <f t="shared" si="25"/>
        <v>22</v>
      </c>
      <c r="BB165" s="26">
        <f t="shared" si="26"/>
        <v>0.45833333333333331</v>
      </c>
      <c r="BC165">
        <f t="shared" si="27"/>
        <v>6</v>
      </c>
      <c r="BD165" s="26">
        <f t="shared" si="28"/>
        <v>1.2903218806001686</v>
      </c>
      <c r="BE165" s="28">
        <f t="shared" si="29"/>
        <v>0</v>
      </c>
    </row>
    <row r="166" spans="1:57" x14ac:dyDescent="0.35">
      <c r="A166" t="s">
        <v>9730</v>
      </c>
      <c r="B166" s="25">
        <f>IF('Indicator Date hidden'!C167="x","x",$B$2-'Indicator Date hidden'!C167)</f>
        <v>0</v>
      </c>
      <c r="C166" s="25">
        <f>IF('Indicator Date hidden'!D167="x","x",$C$2-'Indicator Date hidden'!D167)</f>
        <v>0</v>
      </c>
      <c r="D166" s="25">
        <f>IF('Indicator Date hidden'!E167="x","x",$D$2-'Indicator Date hidden'!E167)</f>
        <v>0</v>
      </c>
      <c r="E166" s="25">
        <f>IF('Indicator Date hidden'!F167="x","x",$E$2-'Indicator Date hidden'!F167)</f>
        <v>0</v>
      </c>
      <c r="F166" s="25">
        <f>IF('Indicator Date hidden'!G167="x","x",$F$2-'Indicator Date hidden'!G167)</f>
        <v>0</v>
      </c>
      <c r="G166" s="25">
        <f>IF('Indicator Date hidden'!H167="x","x",$G$2-'Indicator Date hidden'!H167)</f>
        <v>0</v>
      </c>
      <c r="H166" s="25">
        <f>IF('Indicator Date hidden'!I167="x","x",$H$2-'Indicator Date hidden'!I167)</f>
        <v>0</v>
      </c>
      <c r="I166" s="25">
        <f>IF('Indicator Date hidden'!J167="x","x",$I$2-'Indicator Date hidden'!J167)</f>
        <v>0</v>
      </c>
      <c r="J166" s="25">
        <f>IF('Indicator Date hidden'!K167="x","x",$J$2-'Indicator Date hidden'!K167)</f>
        <v>0</v>
      </c>
      <c r="K166" s="25">
        <f>IF('Indicator Date hidden'!L167="x","x",$K$2-'Indicator Date hidden'!L167)</f>
        <v>0</v>
      </c>
      <c r="L166" s="25">
        <f>IF('Indicator Date hidden'!M167="x","x",$L$2-'Indicator Date hidden'!M167)</f>
        <v>0</v>
      </c>
      <c r="M166" s="25">
        <f>IF('Indicator Date hidden'!N167="x","x",$M$2-'Indicator Date hidden'!N167)</f>
        <v>0</v>
      </c>
      <c r="N166" s="25">
        <f>IF('Indicator Date hidden'!O167="x","x",$N$2-'Indicator Date hidden'!O167)</f>
        <v>0</v>
      </c>
      <c r="O166" s="25">
        <f>IF('Indicator Date hidden'!P167="x","x",$O$2-'Indicator Date hidden'!P167)</f>
        <v>0</v>
      </c>
      <c r="P166" s="25">
        <f>IF('Indicator Date hidden'!Q167="x","x",$P$2-'Indicator Date hidden'!Q167)</f>
        <v>0</v>
      </c>
      <c r="Q166" s="25" t="str">
        <f>IF('Indicator Date hidden'!R167="x","x",$Q$2-'Indicator Date hidden'!R167)</f>
        <v>x</v>
      </c>
      <c r="R166" s="25">
        <f>IF('Indicator Date hidden'!S167="x","x",$R$2-'Indicator Date hidden'!S167)</f>
        <v>0</v>
      </c>
      <c r="S166" s="25">
        <f>IF('Indicator Date hidden'!T167="x","x",$S$2-'Indicator Date hidden'!T167)</f>
        <v>0</v>
      </c>
      <c r="T166" s="25">
        <f>IF('Indicator Date hidden'!U167="x","x",$T$2-'Indicator Date hidden'!U167)</f>
        <v>0</v>
      </c>
      <c r="U166" s="25" t="str">
        <f>IF('Indicator Date hidden'!V167="x","x",$U$2-'Indicator Date hidden'!V167)</f>
        <v>x</v>
      </c>
      <c r="V166" s="25">
        <f>IF('Indicator Date hidden'!W167="x","x",$V$2-'Indicator Date hidden'!W167)</f>
        <v>0</v>
      </c>
      <c r="W166" s="25" t="str">
        <f>IF('Indicator Date hidden'!X167="x","x",$W$2-'Indicator Date hidden'!X167)</f>
        <v>x</v>
      </c>
      <c r="X166" s="25">
        <f>IF('Indicator Date hidden'!Y167="x","x",$X$2-'Indicator Date hidden'!Y167)</f>
        <v>3</v>
      </c>
      <c r="Y166" s="25">
        <f>IF('Indicator Date hidden'!Z167="x","x",$Y$2-'Indicator Date hidden'!Z167)</f>
        <v>0</v>
      </c>
      <c r="Z166" s="25">
        <f>IF('Indicator Date hidden'!AA167="x","x",$Z$2-'Indicator Date hidden'!AA167)</f>
        <v>0</v>
      </c>
      <c r="AA166" s="25">
        <f>IF('Indicator Date hidden'!AB167="x","x",$AA$2-'Indicator Date hidden'!AB167)</f>
        <v>0</v>
      </c>
      <c r="AB166" s="25">
        <f>IF('Indicator Date hidden'!AC167="x","x",$AB$2-'Indicator Date hidden'!AC167)</f>
        <v>0</v>
      </c>
      <c r="AC166" s="25">
        <f>IF('Indicator Date hidden'!AD167="x","x",$AC$2-'Indicator Date hidden'!AD167)</f>
        <v>0</v>
      </c>
      <c r="AD166" s="25" t="str">
        <f>IF('Indicator Date hidden'!AE167="x","x",$AD$2-'Indicator Date hidden'!AE167)</f>
        <v>x</v>
      </c>
      <c r="AE166" s="25">
        <f>IF('Indicator Date hidden'!AF167="x","x",$AE$2-'Indicator Date hidden'!AF167)</f>
        <v>0</v>
      </c>
      <c r="AF166" s="25">
        <f>IF('Indicator Date hidden'!AG167="x","x",$AF$2-'Indicator Date hidden'!AG167)</f>
        <v>1</v>
      </c>
      <c r="AG166" s="25">
        <f>IF('Indicator Date hidden'!AH167="x","x",$AG$2-'Indicator Date hidden'!AH167)</f>
        <v>0</v>
      </c>
      <c r="AH166" s="25">
        <f>IF('Indicator Date hidden'!AI167="x","x",$AH$2-'Indicator Date hidden'!AI167)</f>
        <v>0</v>
      </c>
      <c r="AI166" s="25">
        <f>IF('Indicator Date hidden'!AJ167="x","x",$AI$2-'Indicator Date hidden'!AJ167)</f>
        <v>0</v>
      </c>
      <c r="AJ166" s="25" t="str">
        <f>IF('Indicator Date hidden'!AK167="x","x",$AJ$2-'Indicator Date hidden'!AK167)</f>
        <v>x</v>
      </c>
      <c r="AK166" s="25">
        <f>IF('Indicator Date hidden'!AL167="x","x",$AK$2-'Indicator Date hidden'!AL167)</f>
        <v>1</v>
      </c>
      <c r="AL166" s="25">
        <f>IF('Indicator Date hidden'!AM167="x","x",$AL$2-'Indicator Date hidden'!AM167)</f>
        <v>0</v>
      </c>
      <c r="AM166" s="25">
        <f>IF('Indicator Date hidden'!AN167="x","x",$AM$2-'Indicator Date hidden'!AN167)</f>
        <v>0</v>
      </c>
      <c r="AN166" s="25">
        <f>IF('Indicator Date hidden'!AO167="x","x",$AN$2-'Indicator Date hidden'!AO167)</f>
        <v>0</v>
      </c>
      <c r="AO166" s="25">
        <f>IF('Indicator Date hidden'!AP167="x","x",$AO$2-'Indicator Date hidden'!AP167)</f>
        <v>0</v>
      </c>
      <c r="AP166" s="25">
        <f>IF('Indicator Date hidden'!AQ167="x","x",$AP$2-'Indicator Date hidden'!AQ167)</f>
        <v>0</v>
      </c>
      <c r="AQ166" s="25">
        <f>IF('Indicator Date hidden'!AR167="x","x",$AQ$2-'Indicator Date hidden'!AR167)</f>
        <v>0</v>
      </c>
      <c r="AR166" s="25">
        <f>IF('Indicator Date hidden'!AS167="x","x",$AR$2-'Indicator Date hidden'!AS167)</f>
        <v>0</v>
      </c>
      <c r="AS166" s="25">
        <f>IF('Indicator Date hidden'!AT167="x","x",$AS$2-'Indicator Date hidden'!AT167)</f>
        <v>0</v>
      </c>
      <c r="AT166" s="25">
        <f>IF('Indicator Date hidden'!AU167="x","x",$AT$2-'Indicator Date hidden'!AU167)</f>
        <v>0</v>
      </c>
      <c r="AU166" s="25" t="str">
        <f>IF('Indicator Date hidden'!AV167="x","x",$AU$2-'Indicator Date hidden'!AV167)</f>
        <v>x</v>
      </c>
      <c r="AV166" s="25">
        <f>IF('Indicator Date hidden'!AW167="x","x",$AV$2-'Indicator Date hidden'!AW167)</f>
        <v>0</v>
      </c>
      <c r="AW166" s="25">
        <f>IF('Indicator Date hidden'!AX167="x","x",$AW$2-'Indicator Date hidden'!AX167)</f>
        <v>0</v>
      </c>
      <c r="AX166" s="25">
        <f>IF('Indicator Date hidden'!AY167="x","x",$AX$2-'Indicator Date hidden'!AY167)</f>
        <v>0</v>
      </c>
      <c r="AY166" s="25">
        <f>IF('Indicator Date hidden'!AZ167="x","x",$AY$2-'Indicator Date hidden'!AZ167)</f>
        <v>0</v>
      </c>
      <c r="AZ166" s="25">
        <f>IF('Indicator Date hidden'!BA167="x","x",$AZ$2-'Indicator Date hidden'!BA167)</f>
        <v>0</v>
      </c>
      <c r="BA166">
        <f t="shared" si="25"/>
        <v>5</v>
      </c>
      <c r="BB166" s="26">
        <f t="shared" si="26"/>
        <v>0.1111111111111111</v>
      </c>
      <c r="BC166">
        <f t="shared" si="27"/>
        <v>3</v>
      </c>
      <c r="BD166" s="26">
        <f t="shared" si="28"/>
        <v>0.48176629752619554</v>
      </c>
      <c r="BE166" s="28">
        <f t="shared" si="29"/>
        <v>0</v>
      </c>
    </row>
    <row r="167" spans="1:57" x14ac:dyDescent="0.35">
      <c r="A167" t="s">
        <v>9498</v>
      </c>
      <c r="B167" s="25">
        <f>IF('Indicator Date hidden'!C168="x","x",$B$2-'Indicator Date hidden'!C168)</f>
        <v>0</v>
      </c>
      <c r="C167" s="25">
        <f>IF('Indicator Date hidden'!D168="x","x",$C$2-'Indicator Date hidden'!D168)</f>
        <v>0</v>
      </c>
      <c r="D167" s="25">
        <f>IF('Indicator Date hidden'!E168="x","x",$D$2-'Indicator Date hidden'!E168)</f>
        <v>0</v>
      </c>
      <c r="E167" s="25">
        <f>IF('Indicator Date hidden'!F168="x","x",$E$2-'Indicator Date hidden'!F168)</f>
        <v>0</v>
      </c>
      <c r="F167" s="25">
        <f>IF('Indicator Date hidden'!G168="x","x",$F$2-'Indicator Date hidden'!G168)</f>
        <v>0</v>
      </c>
      <c r="G167" s="25">
        <f>IF('Indicator Date hidden'!H168="x","x",$G$2-'Indicator Date hidden'!H168)</f>
        <v>0</v>
      </c>
      <c r="H167" s="25">
        <f>IF('Indicator Date hidden'!I168="x","x",$H$2-'Indicator Date hidden'!I168)</f>
        <v>0</v>
      </c>
      <c r="I167" s="25">
        <f>IF('Indicator Date hidden'!J168="x","x",$I$2-'Indicator Date hidden'!J168)</f>
        <v>0</v>
      </c>
      <c r="J167" s="25">
        <f>IF('Indicator Date hidden'!K168="x","x",$J$2-'Indicator Date hidden'!K168)</f>
        <v>0</v>
      </c>
      <c r="K167" s="25">
        <f>IF('Indicator Date hidden'!L168="x","x",$K$2-'Indicator Date hidden'!L168)</f>
        <v>0</v>
      </c>
      <c r="L167" s="25">
        <f>IF('Indicator Date hidden'!M168="x","x",$L$2-'Indicator Date hidden'!M168)</f>
        <v>0</v>
      </c>
      <c r="M167" s="25">
        <f>IF('Indicator Date hidden'!N168="x","x",$M$2-'Indicator Date hidden'!N168)</f>
        <v>0</v>
      </c>
      <c r="N167" s="25">
        <f>IF('Indicator Date hidden'!O168="x","x",$N$2-'Indicator Date hidden'!O168)</f>
        <v>0</v>
      </c>
      <c r="O167" s="25">
        <f>IF('Indicator Date hidden'!P168="x","x",$O$2-'Indicator Date hidden'!P168)</f>
        <v>0</v>
      </c>
      <c r="P167" s="25">
        <f>IF('Indicator Date hidden'!Q168="x","x",$P$2-'Indicator Date hidden'!Q168)</f>
        <v>0</v>
      </c>
      <c r="Q167" s="25" t="str">
        <f>IF('Indicator Date hidden'!R168="x","x",$Q$2-'Indicator Date hidden'!R168)</f>
        <v>x</v>
      </c>
      <c r="R167" s="25">
        <f>IF('Indicator Date hidden'!S168="x","x",$R$2-'Indicator Date hidden'!S168)</f>
        <v>0</v>
      </c>
      <c r="S167" s="25">
        <f>IF('Indicator Date hidden'!T168="x","x",$S$2-'Indicator Date hidden'!T168)</f>
        <v>0</v>
      </c>
      <c r="T167" s="25">
        <f>IF('Indicator Date hidden'!U168="x","x",$T$2-'Indicator Date hidden'!U168)</f>
        <v>0</v>
      </c>
      <c r="U167" s="25" t="str">
        <f>IF('Indicator Date hidden'!V168="x","x",$U$2-'Indicator Date hidden'!V168)</f>
        <v>x</v>
      </c>
      <c r="V167" s="25">
        <f>IF('Indicator Date hidden'!W168="x","x",$V$2-'Indicator Date hidden'!W168)</f>
        <v>0</v>
      </c>
      <c r="W167" s="25" t="str">
        <f>IF('Indicator Date hidden'!X168="x","x",$W$2-'Indicator Date hidden'!X168)</f>
        <v>x</v>
      </c>
      <c r="X167" s="25">
        <f>IF('Indicator Date hidden'!Y168="x","x",$X$2-'Indicator Date hidden'!Y168)</f>
        <v>2</v>
      </c>
      <c r="Y167" s="25">
        <f>IF('Indicator Date hidden'!Z168="x","x",$Y$2-'Indicator Date hidden'!Z168)</f>
        <v>0</v>
      </c>
      <c r="Z167" s="25">
        <f>IF('Indicator Date hidden'!AA168="x","x",$Z$2-'Indicator Date hidden'!AA168)</f>
        <v>0</v>
      </c>
      <c r="AA167" s="25">
        <f>IF('Indicator Date hidden'!AB168="x","x",$AA$2-'Indicator Date hidden'!AB168)</f>
        <v>1</v>
      </c>
      <c r="AB167" s="25">
        <f>IF('Indicator Date hidden'!AC168="x","x",$AB$2-'Indicator Date hidden'!AC168)</f>
        <v>0</v>
      </c>
      <c r="AC167" s="25">
        <f>IF('Indicator Date hidden'!AD168="x","x",$AC$2-'Indicator Date hidden'!AD168)</f>
        <v>0</v>
      </c>
      <c r="AD167" s="25" t="str">
        <f>IF('Indicator Date hidden'!AE168="x","x",$AD$2-'Indicator Date hidden'!AE168)</f>
        <v>x</v>
      </c>
      <c r="AE167" s="25">
        <f>IF('Indicator Date hidden'!AF168="x","x",$AE$2-'Indicator Date hidden'!AF168)</f>
        <v>0</v>
      </c>
      <c r="AF167" s="25">
        <f>IF('Indicator Date hidden'!AG168="x","x",$AF$2-'Indicator Date hidden'!AG168)</f>
        <v>1</v>
      </c>
      <c r="AG167" s="25">
        <f>IF('Indicator Date hidden'!AH168="x","x",$AG$2-'Indicator Date hidden'!AH168)</f>
        <v>0</v>
      </c>
      <c r="AH167" s="25">
        <f>IF('Indicator Date hidden'!AI168="x","x",$AH$2-'Indicator Date hidden'!AI168)</f>
        <v>0</v>
      </c>
      <c r="AI167" s="25">
        <f>IF('Indicator Date hidden'!AJ168="x","x",$AI$2-'Indicator Date hidden'!AJ168)</f>
        <v>0</v>
      </c>
      <c r="AJ167" s="25" t="str">
        <f>IF('Indicator Date hidden'!AK168="x","x",$AJ$2-'Indicator Date hidden'!AK168)</f>
        <v>x</v>
      </c>
      <c r="AK167" s="25">
        <f>IF('Indicator Date hidden'!AL168="x","x",$AK$2-'Indicator Date hidden'!AL168)</f>
        <v>1</v>
      </c>
      <c r="AL167" s="25">
        <f>IF('Indicator Date hidden'!AM168="x","x",$AL$2-'Indicator Date hidden'!AM168)</f>
        <v>0</v>
      </c>
      <c r="AM167" s="25">
        <f>IF('Indicator Date hidden'!AN168="x","x",$AM$2-'Indicator Date hidden'!AN168)</f>
        <v>0</v>
      </c>
      <c r="AN167" s="25">
        <f>IF('Indicator Date hidden'!AO168="x","x",$AN$2-'Indicator Date hidden'!AO168)</f>
        <v>0</v>
      </c>
      <c r="AO167" s="25">
        <f>IF('Indicator Date hidden'!AP168="x","x",$AO$2-'Indicator Date hidden'!AP168)</f>
        <v>0</v>
      </c>
      <c r="AP167" s="25">
        <f>IF('Indicator Date hidden'!AQ168="x","x",$AP$2-'Indicator Date hidden'!AQ168)</f>
        <v>0</v>
      </c>
      <c r="AQ167" s="25">
        <f>IF('Indicator Date hidden'!AR168="x","x",$AQ$2-'Indicator Date hidden'!AR168)</f>
        <v>0</v>
      </c>
      <c r="AR167" s="25">
        <f>IF('Indicator Date hidden'!AS168="x","x",$AR$2-'Indicator Date hidden'!AS168)</f>
        <v>0</v>
      </c>
      <c r="AS167" s="25">
        <f>IF('Indicator Date hidden'!AT168="x","x",$AS$2-'Indicator Date hidden'!AT168)</f>
        <v>0</v>
      </c>
      <c r="AT167" s="25">
        <f>IF('Indicator Date hidden'!AU168="x","x",$AT$2-'Indicator Date hidden'!AU168)</f>
        <v>0</v>
      </c>
      <c r="AU167" s="25" t="str">
        <f>IF('Indicator Date hidden'!AV168="x","x",$AU$2-'Indicator Date hidden'!AV168)</f>
        <v>x</v>
      </c>
      <c r="AV167" s="25">
        <f>IF('Indicator Date hidden'!AW168="x","x",$AV$2-'Indicator Date hidden'!AW168)</f>
        <v>0</v>
      </c>
      <c r="AW167" s="25">
        <f>IF('Indicator Date hidden'!AX168="x","x",$AW$2-'Indicator Date hidden'!AX168)</f>
        <v>0</v>
      </c>
      <c r="AX167" s="25">
        <f>IF('Indicator Date hidden'!AY168="x","x",$AX$2-'Indicator Date hidden'!AY168)</f>
        <v>0</v>
      </c>
      <c r="AY167" s="25">
        <f>IF('Indicator Date hidden'!AZ168="x","x",$AY$2-'Indicator Date hidden'!AZ168)</f>
        <v>0</v>
      </c>
      <c r="AZ167" s="25">
        <f>IF('Indicator Date hidden'!BA168="x","x",$AZ$2-'Indicator Date hidden'!BA168)</f>
        <v>0</v>
      </c>
      <c r="BA167">
        <f t="shared" si="25"/>
        <v>5</v>
      </c>
      <c r="BB167" s="26">
        <f t="shared" si="26"/>
        <v>0.1111111111111111</v>
      </c>
      <c r="BC167">
        <f t="shared" si="27"/>
        <v>4</v>
      </c>
      <c r="BD167" s="26">
        <f t="shared" si="28"/>
        <v>0.37843080813169783</v>
      </c>
      <c r="BE167" s="28">
        <f t="shared" si="29"/>
        <v>0</v>
      </c>
    </row>
    <row r="168" spans="1:57" x14ac:dyDescent="0.35">
      <c r="A168" t="s">
        <v>9734</v>
      </c>
      <c r="B168" s="25">
        <f>IF('Indicator Date hidden'!C169="x","x",$B$2-'Indicator Date hidden'!C169)</f>
        <v>0</v>
      </c>
      <c r="C168" s="25">
        <f>IF('Indicator Date hidden'!D169="x","x",$C$2-'Indicator Date hidden'!D169)</f>
        <v>0</v>
      </c>
      <c r="D168" s="25">
        <f>IF('Indicator Date hidden'!E169="x","x",$D$2-'Indicator Date hidden'!E169)</f>
        <v>0</v>
      </c>
      <c r="E168" s="25">
        <f>IF('Indicator Date hidden'!F169="x","x",$E$2-'Indicator Date hidden'!F169)</f>
        <v>0</v>
      </c>
      <c r="F168" s="25">
        <f>IF('Indicator Date hidden'!G169="x","x",$F$2-'Indicator Date hidden'!G169)</f>
        <v>0</v>
      </c>
      <c r="G168" s="25">
        <f>IF('Indicator Date hidden'!H169="x","x",$G$2-'Indicator Date hidden'!H169)</f>
        <v>0</v>
      </c>
      <c r="H168" s="25">
        <f>IF('Indicator Date hidden'!I169="x","x",$H$2-'Indicator Date hidden'!I169)</f>
        <v>0</v>
      </c>
      <c r="I168" s="25">
        <f>IF('Indicator Date hidden'!J169="x","x",$I$2-'Indicator Date hidden'!J169)</f>
        <v>0</v>
      </c>
      <c r="J168" s="25">
        <f>IF('Indicator Date hidden'!K169="x","x",$J$2-'Indicator Date hidden'!K169)</f>
        <v>0</v>
      </c>
      <c r="K168" s="25">
        <f>IF('Indicator Date hidden'!L169="x","x",$K$2-'Indicator Date hidden'!L169)</f>
        <v>0</v>
      </c>
      <c r="L168" s="25">
        <f>IF('Indicator Date hidden'!M169="x","x",$L$2-'Indicator Date hidden'!M169)</f>
        <v>0</v>
      </c>
      <c r="M168" s="25">
        <f>IF('Indicator Date hidden'!N169="x","x",$M$2-'Indicator Date hidden'!N169)</f>
        <v>0</v>
      </c>
      <c r="N168" s="25">
        <f>IF('Indicator Date hidden'!O169="x","x",$N$2-'Indicator Date hidden'!O169)</f>
        <v>0</v>
      </c>
      <c r="O168" s="25">
        <f>IF('Indicator Date hidden'!P169="x","x",$O$2-'Indicator Date hidden'!P169)</f>
        <v>0</v>
      </c>
      <c r="P168" s="25">
        <f>IF('Indicator Date hidden'!Q169="x","x",$P$2-'Indicator Date hidden'!Q169)</f>
        <v>0</v>
      </c>
      <c r="Q168" s="25">
        <f>IF('Indicator Date hidden'!R169="x","x",$Q$2-'Indicator Date hidden'!R169)</f>
        <v>5</v>
      </c>
      <c r="R168" s="25">
        <f>IF('Indicator Date hidden'!S169="x","x",$R$2-'Indicator Date hidden'!S169)</f>
        <v>0</v>
      </c>
      <c r="S168" s="25">
        <f>IF('Indicator Date hidden'!T169="x","x",$S$2-'Indicator Date hidden'!T169)</f>
        <v>0</v>
      </c>
      <c r="T168" s="25">
        <f>IF('Indicator Date hidden'!U169="x","x",$T$2-'Indicator Date hidden'!U169)</f>
        <v>0</v>
      </c>
      <c r="U168" s="25" t="str">
        <f>IF('Indicator Date hidden'!V169="x","x",$U$2-'Indicator Date hidden'!V169)</f>
        <v>x</v>
      </c>
      <c r="V168" s="25">
        <f>IF('Indicator Date hidden'!W169="x","x",$V$2-'Indicator Date hidden'!W169)</f>
        <v>0</v>
      </c>
      <c r="W168" s="25">
        <f>IF('Indicator Date hidden'!X169="x","x",$W$2-'Indicator Date hidden'!X169)</f>
        <v>5</v>
      </c>
      <c r="X168" s="25">
        <f>IF('Indicator Date hidden'!Y169="x","x",$X$2-'Indicator Date hidden'!Y169)</f>
        <v>4</v>
      </c>
      <c r="Y168" s="25">
        <f>IF('Indicator Date hidden'!Z169="x","x",$Y$2-'Indicator Date hidden'!Z169)</f>
        <v>0</v>
      </c>
      <c r="Z168" s="25">
        <f>IF('Indicator Date hidden'!AA169="x","x",$Z$2-'Indicator Date hidden'!AA169)</f>
        <v>0</v>
      </c>
      <c r="AA168" s="25">
        <f>IF('Indicator Date hidden'!AB169="x","x",$AA$2-'Indicator Date hidden'!AB169)</f>
        <v>0</v>
      </c>
      <c r="AB168" s="25">
        <f>IF('Indicator Date hidden'!AC169="x","x",$AB$2-'Indicator Date hidden'!AC169)</f>
        <v>0</v>
      </c>
      <c r="AC168" s="25">
        <f>IF('Indicator Date hidden'!AD169="x","x",$AC$2-'Indicator Date hidden'!AD169)</f>
        <v>0</v>
      </c>
      <c r="AD168" s="25" t="str">
        <f>IF('Indicator Date hidden'!AE169="x","x",$AD$2-'Indicator Date hidden'!AE169)</f>
        <v>x</v>
      </c>
      <c r="AE168" s="25">
        <f>IF('Indicator Date hidden'!AF169="x","x",$AE$2-'Indicator Date hidden'!AF169)</f>
        <v>0</v>
      </c>
      <c r="AF168" s="25">
        <f>IF('Indicator Date hidden'!AG169="x","x",$AF$2-'Indicator Date hidden'!AG169)</f>
        <v>9</v>
      </c>
      <c r="AG168" s="25">
        <f>IF('Indicator Date hidden'!AH169="x","x",$AG$2-'Indicator Date hidden'!AH169)</f>
        <v>0</v>
      </c>
      <c r="AH168" s="25">
        <f>IF('Indicator Date hidden'!AI169="x","x",$AH$2-'Indicator Date hidden'!AI169)</f>
        <v>0</v>
      </c>
      <c r="AI168" s="25">
        <f>IF('Indicator Date hidden'!AJ169="x","x",$AI$2-'Indicator Date hidden'!AJ169)</f>
        <v>0</v>
      </c>
      <c r="AJ168" s="25">
        <f>IF('Indicator Date hidden'!AK169="x","x",$AJ$2-'Indicator Date hidden'!AK169)</f>
        <v>1</v>
      </c>
      <c r="AK168" s="25">
        <f>IF('Indicator Date hidden'!AL169="x","x",$AK$2-'Indicator Date hidden'!AL169)</f>
        <v>1</v>
      </c>
      <c r="AL168" s="25">
        <f>IF('Indicator Date hidden'!AM169="x","x",$AL$2-'Indicator Date hidden'!AM169)</f>
        <v>0</v>
      </c>
      <c r="AM168" s="25">
        <f>IF('Indicator Date hidden'!AN169="x","x",$AM$2-'Indicator Date hidden'!AN169)</f>
        <v>0</v>
      </c>
      <c r="AN168" s="25">
        <f>IF('Indicator Date hidden'!AO169="x","x",$AN$2-'Indicator Date hidden'!AO169)</f>
        <v>0</v>
      </c>
      <c r="AO168" s="25" t="str">
        <f>IF('Indicator Date hidden'!AP169="x","x",$AO$2-'Indicator Date hidden'!AP169)</f>
        <v>x</v>
      </c>
      <c r="AP168" s="25" t="str">
        <f>IF('Indicator Date hidden'!AQ169="x","x",$AP$2-'Indicator Date hidden'!AQ169)</f>
        <v>x</v>
      </c>
      <c r="AQ168" s="25">
        <f>IF('Indicator Date hidden'!AR169="x","x",$AQ$2-'Indicator Date hidden'!AR169)</f>
        <v>6</v>
      </c>
      <c r="AR168" s="25">
        <f>IF('Indicator Date hidden'!AS169="x","x",$AR$2-'Indicator Date hidden'!AS169)</f>
        <v>0</v>
      </c>
      <c r="AS168" s="25">
        <f>IF('Indicator Date hidden'!AT169="x","x",$AS$2-'Indicator Date hidden'!AT169)</f>
        <v>0</v>
      </c>
      <c r="AT168" s="25">
        <f>IF('Indicator Date hidden'!AU169="x","x",$AT$2-'Indicator Date hidden'!AU169)</f>
        <v>0</v>
      </c>
      <c r="AU168" s="25">
        <f>IF('Indicator Date hidden'!AV169="x","x",$AU$2-'Indicator Date hidden'!AV169)</f>
        <v>1</v>
      </c>
      <c r="AV168" s="25">
        <f>IF('Indicator Date hidden'!AW169="x","x",$AV$2-'Indicator Date hidden'!AW169)</f>
        <v>0</v>
      </c>
      <c r="AW168" s="25">
        <f>IF('Indicator Date hidden'!AX169="x","x",$AW$2-'Indicator Date hidden'!AX169)</f>
        <v>0</v>
      </c>
      <c r="AX168" s="25">
        <f>IF('Indicator Date hidden'!AY169="x","x",$AX$2-'Indicator Date hidden'!AY169)</f>
        <v>0</v>
      </c>
      <c r="AY168" s="25">
        <f>IF('Indicator Date hidden'!AZ169="x","x",$AY$2-'Indicator Date hidden'!AZ169)</f>
        <v>0</v>
      </c>
      <c r="AZ168" s="25">
        <f>IF('Indicator Date hidden'!BA169="x","x",$AZ$2-'Indicator Date hidden'!BA169)</f>
        <v>0</v>
      </c>
      <c r="BA168">
        <f t="shared" si="25"/>
        <v>32</v>
      </c>
      <c r="BB168" s="26">
        <f t="shared" si="26"/>
        <v>0.68085106382978722</v>
      </c>
      <c r="BC168">
        <f t="shared" si="27"/>
        <v>8</v>
      </c>
      <c r="BD168" s="26">
        <f t="shared" si="28"/>
        <v>1.8691946494125444</v>
      </c>
      <c r="BE168" s="28">
        <f t="shared" si="29"/>
        <v>0</v>
      </c>
    </row>
    <row r="169" spans="1:57" x14ac:dyDescent="0.35">
      <c r="A169" t="s">
        <v>9739</v>
      </c>
      <c r="B169" s="25">
        <f>IF('Indicator Date hidden'!C170="x","x",$B$2-'Indicator Date hidden'!C170)</f>
        <v>0</v>
      </c>
      <c r="C169" s="25">
        <f>IF('Indicator Date hidden'!D170="x","x",$C$2-'Indicator Date hidden'!D170)</f>
        <v>0</v>
      </c>
      <c r="D169" s="25">
        <f>IF('Indicator Date hidden'!E170="x","x",$D$2-'Indicator Date hidden'!E170)</f>
        <v>0</v>
      </c>
      <c r="E169" s="25">
        <f>IF('Indicator Date hidden'!F170="x","x",$E$2-'Indicator Date hidden'!F170)</f>
        <v>0</v>
      </c>
      <c r="F169" s="25">
        <f>IF('Indicator Date hidden'!G170="x","x",$F$2-'Indicator Date hidden'!G170)</f>
        <v>0</v>
      </c>
      <c r="G169" s="25">
        <f>IF('Indicator Date hidden'!H170="x","x",$G$2-'Indicator Date hidden'!H170)</f>
        <v>0</v>
      </c>
      <c r="H169" s="25">
        <f>IF('Indicator Date hidden'!I170="x","x",$H$2-'Indicator Date hidden'!I170)</f>
        <v>0</v>
      </c>
      <c r="I169" s="25">
        <f>IF('Indicator Date hidden'!J170="x","x",$I$2-'Indicator Date hidden'!J170)</f>
        <v>0</v>
      </c>
      <c r="J169" s="25">
        <f>IF('Indicator Date hidden'!K170="x","x",$J$2-'Indicator Date hidden'!K170)</f>
        <v>0</v>
      </c>
      <c r="K169" s="25">
        <f>IF('Indicator Date hidden'!L170="x","x",$K$2-'Indicator Date hidden'!L170)</f>
        <v>0</v>
      </c>
      <c r="L169" s="25">
        <f>IF('Indicator Date hidden'!M170="x","x",$L$2-'Indicator Date hidden'!M170)</f>
        <v>0</v>
      </c>
      <c r="M169" s="25">
        <f>IF('Indicator Date hidden'!N170="x","x",$M$2-'Indicator Date hidden'!N170)</f>
        <v>0</v>
      </c>
      <c r="N169" s="25">
        <f>IF('Indicator Date hidden'!O170="x","x",$N$2-'Indicator Date hidden'!O170)</f>
        <v>0</v>
      </c>
      <c r="O169" s="25">
        <f>IF('Indicator Date hidden'!P170="x","x",$O$2-'Indicator Date hidden'!P170)</f>
        <v>0</v>
      </c>
      <c r="P169" s="25">
        <f>IF('Indicator Date hidden'!Q170="x","x",$P$2-'Indicator Date hidden'!Q170)</f>
        <v>0</v>
      </c>
      <c r="Q169" s="25">
        <f>IF('Indicator Date hidden'!R170="x","x",$Q$2-'Indicator Date hidden'!R170)</f>
        <v>2</v>
      </c>
      <c r="R169" s="25">
        <f>IF('Indicator Date hidden'!S170="x","x",$R$2-'Indicator Date hidden'!S170)</f>
        <v>0</v>
      </c>
      <c r="S169" s="25">
        <f>IF('Indicator Date hidden'!T170="x","x",$S$2-'Indicator Date hidden'!T170)</f>
        <v>0</v>
      </c>
      <c r="T169" s="25">
        <f>IF('Indicator Date hidden'!U170="x","x",$T$2-'Indicator Date hidden'!U170)</f>
        <v>0</v>
      </c>
      <c r="U169" s="25">
        <f>IF('Indicator Date hidden'!V170="x","x",$U$2-'Indicator Date hidden'!V170)</f>
        <v>0</v>
      </c>
      <c r="V169" s="25">
        <f>IF('Indicator Date hidden'!W170="x","x",$V$2-'Indicator Date hidden'!W170)</f>
        <v>0</v>
      </c>
      <c r="W169" s="25">
        <f>IF('Indicator Date hidden'!X170="x","x",$W$2-'Indicator Date hidden'!X170)</f>
        <v>2</v>
      </c>
      <c r="X169" s="25">
        <f>IF('Indicator Date hidden'!Y170="x","x",$X$2-'Indicator Date hidden'!Y170)</f>
        <v>1</v>
      </c>
      <c r="Y169" s="25">
        <f>IF('Indicator Date hidden'!Z170="x","x",$Y$2-'Indicator Date hidden'!Z170)</f>
        <v>0</v>
      </c>
      <c r="Z169" s="25">
        <f>IF('Indicator Date hidden'!AA170="x","x",$Z$2-'Indicator Date hidden'!AA170)</f>
        <v>0</v>
      </c>
      <c r="AA169" s="25">
        <f>IF('Indicator Date hidden'!AB170="x","x",$AA$2-'Indicator Date hidden'!AB170)</f>
        <v>0</v>
      </c>
      <c r="AB169" s="25">
        <f>IF('Indicator Date hidden'!AC170="x","x",$AB$2-'Indicator Date hidden'!AC170)</f>
        <v>0</v>
      </c>
      <c r="AC169" s="25">
        <f>IF('Indicator Date hidden'!AD170="x","x",$AC$2-'Indicator Date hidden'!AD170)</f>
        <v>0</v>
      </c>
      <c r="AD169" s="25">
        <f>IF('Indicator Date hidden'!AE170="x","x",$AD$2-'Indicator Date hidden'!AE170)</f>
        <v>0</v>
      </c>
      <c r="AE169" s="25">
        <f>IF('Indicator Date hidden'!AF170="x","x",$AE$2-'Indicator Date hidden'!AF170)</f>
        <v>0</v>
      </c>
      <c r="AF169" s="25">
        <f>IF('Indicator Date hidden'!AG170="x","x",$AF$2-'Indicator Date hidden'!AG170)</f>
        <v>4</v>
      </c>
      <c r="AG169" s="25">
        <f>IF('Indicator Date hidden'!AH170="x","x",$AG$2-'Indicator Date hidden'!AH170)</f>
        <v>0</v>
      </c>
      <c r="AH169" s="25">
        <f>IF('Indicator Date hidden'!AI170="x","x",$AH$2-'Indicator Date hidden'!AI170)</f>
        <v>0</v>
      </c>
      <c r="AI169" s="25">
        <f>IF('Indicator Date hidden'!AJ170="x","x",$AI$2-'Indicator Date hidden'!AJ170)</f>
        <v>0</v>
      </c>
      <c r="AJ169" s="25" t="str">
        <f>IF('Indicator Date hidden'!AK170="x","x",$AJ$2-'Indicator Date hidden'!AK170)</f>
        <v>x</v>
      </c>
      <c r="AK169" s="25">
        <f>IF('Indicator Date hidden'!AL170="x","x",$AK$2-'Indicator Date hidden'!AL170)</f>
        <v>1</v>
      </c>
      <c r="AL169" s="25">
        <f>IF('Indicator Date hidden'!AM170="x","x",$AL$2-'Indicator Date hidden'!AM170)</f>
        <v>0</v>
      </c>
      <c r="AM169" s="25">
        <f>IF('Indicator Date hidden'!AN170="x","x",$AM$2-'Indicator Date hidden'!AN170)</f>
        <v>0</v>
      </c>
      <c r="AN169" s="25">
        <f>IF('Indicator Date hidden'!AO170="x","x",$AN$2-'Indicator Date hidden'!AO170)</f>
        <v>0</v>
      </c>
      <c r="AO169" s="25" t="str">
        <f>IF('Indicator Date hidden'!AP170="x","x",$AO$2-'Indicator Date hidden'!AP170)</f>
        <v>x</v>
      </c>
      <c r="AP169" s="25" t="str">
        <f>IF('Indicator Date hidden'!AQ170="x","x",$AP$2-'Indicator Date hidden'!AQ170)</f>
        <v>x</v>
      </c>
      <c r="AQ169" s="25">
        <f>IF('Indicator Date hidden'!AR170="x","x",$AQ$2-'Indicator Date hidden'!AR170)</f>
        <v>6</v>
      </c>
      <c r="AR169" s="25">
        <f>IF('Indicator Date hidden'!AS170="x","x",$AR$2-'Indicator Date hidden'!AS170)</f>
        <v>0</v>
      </c>
      <c r="AS169" s="25">
        <f>IF('Indicator Date hidden'!AT170="x","x",$AS$2-'Indicator Date hidden'!AT170)</f>
        <v>0</v>
      </c>
      <c r="AT169" s="25">
        <f>IF('Indicator Date hidden'!AU170="x","x",$AT$2-'Indicator Date hidden'!AU170)</f>
        <v>0</v>
      </c>
      <c r="AU169" s="25">
        <f>IF('Indicator Date hidden'!AV170="x","x",$AU$2-'Indicator Date hidden'!AV170)</f>
        <v>1</v>
      </c>
      <c r="AV169" s="25">
        <f>IF('Indicator Date hidden'!AW170="x","x",$AV$2-'Indicator Date hidden'!AW170)</f>
        <v>0</v>
      </c>
      <c r="AW169" s="25">
        <f>IF('Indicator Date hidden'!AX170="x","x",$AW$2-'Indicator Date hidden'!AX170)</f>
        <v>0</v>
      </c>
      <c r="AX169" s="25">
        <f>IF('Indicator Date hidden'!AY170="x","x",$AX$2-'Indicator Date hidden'!AY170)</f>
        <v>0</v>
      </c>
      <c r="AY169" s="25">
        <f>IF('Indicator Date hidden'!AZ170="x","x",$AY$2-'Indicator Date hidden'!AZ170)</f>
        <v>0</v>
      </c>
      <c r="AZ169" s="25">
        <f>IF('Indicator Date hidden'!BA170="x","x",$AZ$2-'Indicator Date hidden'!BA170)</f>
        <v>0</v>
      </c>
      <c r="BA169">
        <f t="shared" si="25"/>
        <v>17</v>
      </c>
      <c r="BB169" s="26">
        <f t="shared" si="26"/>
        <v>0.35416666666666669</v>
      </c>
      <c r="BC169">
        <f t="shared" si="27"/>
        <v>7</v>
      </c>
      <c r="BD169" s="26">
        <f t="shared" si="28"/>
        <v>1.0895255720827401</v>
      </c>
      <c r="BE169" s="28">
        <f t="shared" si="29"/>
        <v>0</v>
      </c>
    </row>
    <row r="170" spans="1:57" x14ac:dyDescent="0.35">
      <c r="A170" t="s">
        <v>9752</v>
      </c>
      <c r="B170" s="25">
        <f>IF('Indicator Date hidden'!C171="x","x",$B$2-'Indicator Date hidden'!C171)</f>
        <v>0</v>
      </c>
      <c r="C170" s="25">
        <f>IF('Indicator Date hidden'!D171="x","x",$C$2-'Indicator Date hidden'!D171)</f>
        <v>0</v>
      </c>
      <c r="D170" s="25">
        <f>IF('Indicator Date hidden'!E171="x","x",$D$2-'Indicator Date hidden'!E171)</f>
        <v>0</v>
      </c>
      <c r="E170" s="25">
        <f>IF('Indicator Date hidden'!F171="x","x",$E$2-'Indicator Date hidden'!F171)</f>
        <v>0</v>
      </c>
      <c r="F170" s="25">
        <f>IF('Indicator Date hidden'!G171="x","x",$F$2-'Indicator Date hidden'!G171)</f>
        <v>0</v>
      </c>
      <c r="G170" s="25">
        <f>IF('Indicator Date hidden'!H171="x","x",$G$2-'Indicator Date hidden'!H171)</f>
        <v>0</v>
      </c>
      <c r="H170" s="25">
        <f>IF('Indicator Date hidden'!I171="x","x",$H$2-'Indicator Date hidden'!I171)</f>
        <v>0</v>
      </c>
      <c r="I170" s="25">
        <f>IF('Indicator Date hidden'!J171="x","x",$I$2-'Indicator Date hidden'!J171)</f>
        <v>0</v>
      </c>
      <c r="J170" s="25">
        <f>IF('Indicator Date hidden'!K171="x","x",$J$2-'Indicator Date hidden'!K171)</f>
        <v>0</v>
      </c>
      <c r="K170" s="25">
        <f>IF('Indicator Date hidden'!L171="x","x",$K$2-'Indicator Date hidden'!L171)</f>
        <v>0</v>
      </c>
      <c r="L170" s="25">
        <f>IF('Indicator Date hidden'!M171="x","x",$L$2-'Indicator Date hidden'!M171)</f>
        <v>0</v>
      </c>
      <c r="M170" s="25">
        <f>IF('Indicator Date hidden'!N171="x","x",$M$2-'Indicator Date hidden'!N171)</f>
        <v>0</v>
      </c>
      <c r="N170" s="25">
        <f>IF('Indicator Date hidden'!O171="x","x",$N$2-'Indicator Date hidden'!O171)</f>
        <v>0</v>
      </c>
      <c r="O170" s="25">
        <f>IF('Indicator Date hidden'!P171="x","x",$O$2-'Indicator Date hidden'!P171)</f>
        <v>0</v>
      </c>
      <c r="P170" s="25">
        <f>IF('Indicator Date hidden'!Q171="x","x",$P$2-'Indicator Date hidden'!Q171)</f>
        <v>0</v>
      </c>
      <c r="Q170" s="25">
        <f>IF('Indicator Date hidden'!R171="x","x",$Q$2-'Indicator Date hidden'!R171)</f>
        <v>4</v>
      </c>
      <c r="R170" s="25">
        <f>IF('Indicator Date hidden'!S171="x","x",$R$2-'Indicator Date hidden'!S171)</f>
        <v>0</v>
      </c>
      <c r="S170" s="25">
        <f>IF('Indicator Date hidden'!T171="x","x",$S$2-'Indicator Date hidden'!T171)</f>
        <v>0</v>
      </c>
      <c r="T170" s="25">
        <f>IF('Indicator Date hidden'!U171="x","x",$T$2-'Indicator Date hidden'!U171)</f>
        <v>0</v>
      </c>
      <c r="U170" s="25">
        <f>IF('Indicator Date hidden'!V171="x","x",$U$2-'Indicator Date hidden'!V171)</f>
        <v>0</v>
      </c>
      <c r="V170" s="25">
        <f>IF('Indicator Date hidden'!W171="x","x",$V$2-'Indicator Date hidden'!W171)</f>
        <v>0</v>
      </c>
      <c r="W170" s="25">
        <f>IF('Indicator Date hidden'!X171="x","x",$W$2-'Indicator Date hidden'!X171)</f>
        <v>3</v>
      </c>
      <c r="X170" s="25">
        <f>IF('Indicator Date hidden'!Y171="x","x",$X$2-'Indicator Date hidden'!Y171)</f>
        <v>2</v>
      </c>
      <c r="Y170" s="25">
        <f>IF('Indicator Date hidden'!Z171="x","x",$Y$2-'Indicator Date hidden'!Z171)</f>
        <v>0</v>
      </c>
      <c r="Z170" s="25">
        <f>IF('Indicator Date hidden'!AA171="x","x",$Z$2-'Indicator Date hidden'!AA171)</f>
        <v>0</v>
      </c>
      <c r="AA170" s="25">
        <f>IF('Indicator Date hidden'!AB171="x","x",$AA$2-'Indicator Date hidden'!AB171)</f>
        <v>0</v>
      </c>
      <c r="AB170" s="25">
        <f>IF('Indicator Date hidden'!AC171="x","x",$AB$2-'Indicator Date hidden'!AC171)</f>
        <v>0</v>
      </c>
      <c r="AC170" s="25">
        <f>IF('Indicator Date hidden'!AD171="x","x",$AC$2-'Indicator Date hidden'!AD171)</f>
        <v>0</v>
      </c>
      <c r="AD170" s="25">
        <f>IF('Indicator Date hidden'!AE171="x","x",$AD$2-'Indicator Date hidden'!AE171)</f>
        <v>0</v>
      </c>
      <c r="AE170" s="25">
        <f>IF('Indicator Date hidden'!AF171="x","x",$AE$2-'Indicator Date hidden'!AF171)</f>
        <v>0</v>
      </c>
      <c r="AF170" s="25">
        <f>IF('Indicator Date hidden'!AG171="x","x",$AF$2-'Indicator Date hidden'!AG171)</f>
        <v>1</v>
      </c>
      <c r="AG170" s="25">
        <f>IF('Indicator Date hidden'!AH171="x","x",$AG$2-'Indicator Date hidden'!AH171)</f>
        <v>0</v>
      </c>
      <c r="AH170" s="25">
        <f>IF('Indicator Date hidden'!AI171="x","x",$AH$2-'Indicator Date hidden'!AI171)</f>
        <v>0</v>
      </c>
      <c r="AI170" s="25">
        <f>IF('Indicator Date hidden'!AJ171="x","x",$AI$2-'Indicator Date hidden'!AJ171)</f>
        <v>0</v>
      </c>
      <c r="AJ170" s="25" t="str">
        <f>IF('Indicator Date hidden'!AK171="x","x",$AJ$2-'Indicator Date hidden'!AK171)</f>
        <v>x</v>
      </c>
      <c r="AK170" s="25">
        <f>IF('Indicator Date hidden'!AL171="x","x",$AK$2-'Indicator Date hidden'!AL171)</f>
        <v>0</v>
      </c>
      <c r="AL170" s="25">
        <f>IF('Indicator Date hidden'!AM171="x","x",$AL$2-'Indicator Date hidden'!AM171)</f>
        <v>0</v>
      </c>
      <c r="AM170" s="25">
        <f>IF('Indicator Date hidden'!AN171="x","x",$AM$2-'Indicator Date hidden'!AN171)</f>
        <v>0</v>
      </c>
      <c r="AN170" s="25">
        <f>IF('Indicator Date hidden'!AO171="x","x",$AN$2-'Indicator Date hidden'!AO171)</f>
        <v>0</v>
      </c>
      <c r="AO170" s="25">
        <f>IF('Indicator Date hidden'!AP171="x","x",$AO$2-'Indicator Date hidden'!AP171)</f>
        <v>1</v>
      </c>
      <c r="AP170" s="25">
        <f>IF('Indicator Date hidden'!AQ171="x","x",$AP$2-'Indicator Date hidden'!AQ171)</f>
        <v>0</v>
      </c>
      <c r="AQ170" s="25">
        <f>IF('Indicator Date hidden'!AR171="x","x",$AQ$2-'Indicator Date hidden'!AR171)</f>
        <v>0</v>
      </c>
      <c r="AR170" s="25">
        <f>IF('Indicator Date hidden'!AS171="x","x",$AR$2-'Indicator Date hidden'!AS171)</f>
        <v>0</v>
      </c>
      <c r="AS170" s="25">
        <f>IF('Indicator Date hidden'!AT171="x","x",$AS$2-'Indicator Date hidden'!AT171)</f>
        <v>0</v>
      </c>
      <c r="AT170" s="25">
        <f>IF('Indicator Date hidden'!AU171="x","x",$AT$2-'Indicator Date hidden'!AU171)</f>
        <v>0</v>
      </c>
      <c r="AU170" s="25">
        <f>IF('Indicator Date hidden'!AV171="x","x",$AU$2-'Indicator Date hidden'!AV171)</f>
        <v>2</v>
      </c>
      <c r="AV170" s="25">
        <f>IF('Indicator Date hidden'!AW171="x","x",$AV$2-'Indicator Date hidden'!AW171)</f>
        <v>0</v>
      </c>
      <c r="AW170" s="25">
        <f>IF('Indicator Date hidden'!AX171="x","x",$AW$2-'Indicator Date hidden'!AX171)</f>
        <v>0</v>
      </c>
      <c r="AX170" s="25">
        <f>IF('Indicator Date hidden'!AY171="x","x",$AX$2-'Indicator Date hidden'!AY171)</f>
        <v>0</v>
      </c>
      <c r="AY170" s="25">
        <f>IF('Indicator Date hidden'!AZ171="x","x",$AY$2-'Indicator Date hidden'!AZ171)</f>
        <v>0</v>
      </c>
      <c r="AZ170" s="25">
        <f>IF('Indicator Date hidden'!BA171="x","x",$AZ$2-'Indicator Date hidden'!BA171)</f>
        <v>0</v>
      </c>
      <c r="BA170">
        <f t="shared" si="25"/>
        <v>13</v>
      </c>
      <c r="BB170" s="26">
        <f t="shared" si="26"/>
        <v>0.26</v>
      </c>
      <c r="BC170">
        <f t="shared" si="27"/>
        <v>6</v>
      </c>
      <c r="BD170" s="26">
        <f t="shared" si="28"/>
        <v>0.79523581408284172</v>
      </c>
      <c r="BE170" s="28">
        <f t="shared" si="29"/>
        <v>0</v>
      </c>
    </row>
    <row r="171" spans="1:57" x14ac:dyDescent="0.35">
      <c r="A171" t="s">
        <v>9737</v>
      </c>
      <c r="B171" s="25">
        <f>IF('Indicator Date hidden'!C172="x","x",$B$2-'Indicator Date hidden'!C172)</f>
        <v>0</v>
      </c>
      <c r="C171" s="25">
        <f>IF('Indicator Date hidden'!D172="x","x",$C$2-'Indicator Date hidden'!D172)</f>
        <v>0</v>
      </c>
      <c r="D171" s="25">
        <f>IF('Indicator Date hidden'!E172="x","x",$D$2-'Indicator Date hidden'!E172)</f>
        <v>0</v>
      </c>
      <c r="E171" s="25">
        <f>IF('Indicator Date hidden'!F172="x","x",$E$2-'Indicator Date hidden'!F172)</f>
        <v>0</v>
      </c>
      <c r="F171" s="25">
        <f>IF('Indicator Date hidden'!G172="x","x",$F$2-'Indicator Date hidden'!G172)</f>
        <v>0</v>
      </c>
      <c r="G171" s="25">
        <f>IF('Indicator Date hidden'!H172="x","x",$G$2-'Indicator Date hidden'!H172)</f>
        <v>0</v>
      </c>
      <c r="H171" s="25">
        <f>IF('Indicator Date hidden'!I172="x","x",$H$2-'Indicator Date hidden'!I172)</f>
        <v>0</v>
      </c>
      <c r="I171" s="25">
        <f>IF('Indicator Date hidden'!J172="x","x",$I$2-'Indicator Date hidden'!J172)</f>
        <v>0</v>
      </c>
      <c r="J171" s="25">
        <f>IF('Indicator Date hidden'!K172="x","x",$J$2-'Indicator Date hidden'!K172)</f>
        <v>0</v>
      </c>
      <c r="K171" s="25">
        <f>IF('Indicator Date hidden'!L172="x","x",$K$2-'Indicator Date hidden'!L172)</f>
        <v>0</v>
      </c>
      <c r="L171" s="25">
        <f>IF('Indicator Date hidden'!M172="x","x",$L$2-'Indicator Date hidden'!M172)</f>
        <v>0</v>
      </c>
      <c r="M171" s="25">
        <f>IF('Indicator Date hidden'!N172="x","x",$M$2-'Indicator Date hidden'!N172)</f>
        <v>0</v>
      </c>
      <c r="N171" s="25">
        <f>IF('Indicator Date hidden'!O172="x","x",$N$2-'Indicator Date hidden'!O172)</f>
        <v>0</v>
      </c>
      <c r="O171" s="25">
        <f>IF('Indicator Date hidden'!P172="x","x",$O$2-'Indicator Date hidden'!P172)</f>
        <v>0</v>
      </c>
      <c r="P171" s="25">
        <f>IF('Indicator Date hidden'!Q172="x","x",$P$2-'Indicator Date hidden'!Q172)</f>
        <v>0</v>
      </c>
      <c r="Q171" s="25">
        <f>IF('Indicator Date hidden'!R172="x","x",$Q$2-'Indicator Date hidden'!R172)</f>
        <v>8</v>
      </c>
      <c r="R171" s="25">
        <f>IF('Indicator Date hidden'!S172="x","x",$R$2-'Indicator Date hidden'!S172)</f>
        <v>0</v>
      </c>
      <c r="S171" s="25">
        <f>IF('Indicator Date hidden'!T172="x","x",$S$2-'Indicator Date hidden'!T172)</f>
        <v>0</v>
      </c>
      <c r="T171" s="25">
        <f>IF('Indicator Date hidden'!U172="x","x",$T$2-'Indicator Date hidden'!U172)</f>
        <v>0</v>
      </c>
      <c r="U171" s="25">
        <f>IF('Indicator Date hidden'!V172="x","x",$U$2-'Indicator Date hidden'!V172)</f>
        <v>0</v>
      </c>
      <c r="V171" s="25">
        <f>IF('Indicator Date hidden'!W172="x","x",$V$2-'Indicator Date hidden'!W172)</f>
        <v>0</v>
      </c>
      <c r="W171" s="25">
        <f>IF('Indicator Date hidden'!X172="x","x",$W$2-'Indicator Date hidden'!X172)</f>
        <v>2</v>
      </c>
      <c r="X171" s="25">
        <f>IF('Indicator Date hidden'!Y172="x","x",$X$2-'Indicator Date hidden'!Y172)</f>
        <v>4</v>
      </c>
      <c r="Y171" s="25">
        <f>IF('Indicator Date hidden'!Z172="x","x",$Y$2-'Indicator Date hidden'!Z172)</f>
        <v>0</v>
      </c>
      <c r="Z171" s="25">
        <f>IF('Indicator Date hidden'!AA172="x","x",$Z$2-'Indicator Date hidden'!AA172)</f>
        <v>0</v>
      </c>
      <c r="AA171" s="25">
        <f>IF('Indicator Date hidden'!AB172="x","x",$AA$2-'Indicator Date hidden'!AB172)</f>
        <v>0</v>
      </c>
      <c r="AB171" s="25">
        <f>IF('Indicator Date hidden'!AC172="x","x",$AB$2-'Indicator Date hidden'!AC172)</f>
        <v>0</v>
      </c>
      <c r="AC171" s="25">
        <f>IF('Indicator Date hidden'!AD172="x","x",$AC$2-'Indicator Date hidden'!AD172)</f>
        <v>0</v>
      </c>
      <c r="AD171" s="25">
        <f>IF('Indicator Date hidden'!AE172="x","x",$AD$2-'Indicator Date hidden'!AE172)</f>
        <v>0</v>
      </c>
      <c r="AE171" s="25">
        <f>IF('Indicator Date hidden'!AF172="x","x",$AE$2-'Indicator Date hidden'!AF172)</f>
        <v>0</v>
      </c>
      <c r="AF171" s="25">
        <f>IF('Indicator Date hidden'!AG172="x","x",$AF$2-'Indicator Date hidden'!AG172)</f>
        <v>1</v>
      </c>
      <c r="AG171" s="25">
        <f>IF('Indicator Date hidden'!AH172="x","x",$AG$2-'Indicator Date hidden'!AH172)</f>
        <v>0</v>
      </c>
      <c r="AH171" s="25">
        <f>IF('Indicator Date hidden'!AI172="x","x",$AH$2-'Indicator Date hidden'!AI172)</f>
        <v>0</v>
      </c>
      <c r="AI171" s="25">
        <f>IF('Indicator Date hidden'!AJ172="x","x",$AI$2-'Indicator Date hidden'!AJ172)</f>
        <v>0</v>
      </c>
      <c r="AJ171" s="25">
        <f>IF('Indicator Date hidden'!AK172="x","x",$AJ$2-'Indicator Date hidden'!AK172)</f>
        <v>1</v>
      </c>
      <c r="AK171" s="25">
        <f>IF('Indicator Date hidden'!AL172="x","x",$AK$2-'Indicator Date hidden'!AL172)</f>
        <v>1</v>
      </c>
      <c r="AL171" s="25">
        <f>IF('Indicator Date hidden'!AM172="x","x",$AL$2-'Indicator Date hidden'!AM172)</f>
        <v>0</v>
      </c>
      <c r="AM171" s="25">
        <f>IF('Indicator Date hidden'!AN172="x","x",$AM$2-'Indicator Date hidden'!AN172)</f>
        <v>0</v>
      </c>
      <c r="AN171" s="25">
        <f>IF('Indicator Date hidden'!AO172="x","x",$AN$2-'Indicator Date hidden'!AO172)</f>
        <v>0</v>
      </c>
      <c r="AO171" s="25">
        <f>IF('Indicator Date hidden'!AP172="x","x",$AO$2-'Indicator Date hidden'!AP172)</f>
        <v>0</v>
      </c>
      <c r="AP171" s="25">
        <f>IF('Indicator Date hidden'!AQ172="x","x",$AP$2-'Indicator Date hidden'!AQ172)</f>
        <v>0</v>
      </c>
      <c r="AQ171" s="25">
        <f>IF('Indicator Date hidden'!AR172="x","x",$AQ$2-'Indicator Date hidden'!AR172)</f>
        <v>0</v>
      </c>
      <c r="AR171" s="25">
        <f>IF('Indicator Date hidden'!AS172="x","x",$AR$2-'Indicator Date hidden'!AS172)</f>
        <v>0</v>
      </c>
      <c r="AS171" s="25">
        <f>IF('Indicator Date hidden'!AT172="x","x",$AS$2-'Indicator Date hidden'!AT172)</f>
        <v>0</v>
      </c>
      <c r="AT171" s="25">
        <f>IF('Indicator Date hidden'!AU172="x","x",$AT$2-'Indicator Date hidden'!AU172)</f>
        <v>0</v>
      </c>
      <c r="AU171" s="25">
        <f>IF('Indicator Date hidden'!AV172="x","x",$AU$2-'Indicator Date hidden'!AV172)</f>
        <v>4</v>
      </c>
      <c r="AV171" s="25">
        <f>IF('Indicator Date hidden'!AW172="x","x",$AV$2-'Indicator Date hidden'!AW172)</f>
        <v>0</v>
      </c>
      <c r="AW171" s="25">
        <f>IF('Indicator Date hidden'!AX172="x","x",$AW$2-'Indicator Date hidden'!AX172)</f>
        <v>0</v>
      </c>
      <c r="AX171" s="25">
        <f>IF('Indicator Date hidden'!AY172="x","x",$AX$2-'Indicator Date hidden'!AY172)</f>
        <v>0</v>
      </c>
      <c r="AY171" s="25">
        <f>IF('Indicator Date hidden'!AZ172="x","x",$AY$2-'Indicator Date hidden'!AZ172)</f>
        <v>0</v>
      </c>
      <c r="AZ171" s="25">
        <f>IF('Indicator Date hidden'!BA172="x","x",$AZ$2-'Indicator Date hidden'!BA172)</f>
        <v>0</v>
      </c>
      <c r="BA171">
        <f t="shared" si="25"/>
        <v>21</v>
      </c>
      <c r="BB171" s="26">
        <f t="shared" si="26"/>
        <v>0.41176470588235292</v>
      </c>
      <c r="BC171">
        <f t="shared" si="27"/>
        <v>7</v>
      </c>
      <c r="BD171" s="26">
        <f t="shared" si="28"/>
        <v>1.3601682506685981</v>
      </c>
      <c r="BE171" s="28">
        <f t="shared" si="29"/>
        <v>0</v>
      </c>
    </row>
    <row r="172" spans="1:57" x14ac:dyDescent="0.35">
      <c r="A172" t="s">
        <v>9645</v>
      </c>
      <c r="B172" s="25">
        <f>IF('Indicator Date hidden'!C173="x","x",$B$2-'Indicator Date hidden'!C173)</f>
        <v>0</v>
      </c>
      <c r="C172" s="25">
        <f>IF('Indicator Date hidden'!D173="x","x",$C$2-'Indicator Date hidden'!D173)</f>
        <v>0</v>
      </c>
      <c r="D172" s="25">
        <f>IF('Indicator Date hidden'!E173="x","x",$D$2-'Indicator Date hidden'!E173)</f>
        <v>0</v>
      </c>
      <c r="E172" s="25">
        <f>IF('Indicator Date hidden'!F173="x","x",$E$2-'Indicator Date hidden'!F173)</f>
        <v>0</v>
      </c>
      <c r="F172" s="25">
        <f>IF('Indicator Date hidden'!G173="x","x",$F$2-'Indicator Date hidden'!G173)</f>
        <v>0</v>
      </c>
      <c r="G172" s="25">
        <f>IF('Indicator Date hidden'!H173="x","x",$G$2-'Indicator Date hidden'!H173)</f>
        <v>0</v>
      </c>
      <c r="H172" s="25">
        <f>IF('Indicator Date hidden'!I173="x","x",$H$2-'Indicator Date hidden'!I173)</f>
        <v>0</v>
      </c>
      <c r="I172" s="25">
        <f>IF('Indicator Date hidden'!J173="x","x",$I$2-'Indicator Date hidden'!J173)</f>
        <v>0</v>
      </c>
      <c r="J172" s="25">
        <f>IF('Indicator Date hidden'!K173="x","x",$J$2-'Indicator Date hidden'!K173)</f>
        <v>0</v>
      </c>
      <c r="K172" s="25">
        <f>IF('Indicator Date hidden'!L173="x","x",$K$2-'Indicator Date hidden'!L173)</f>
        <v>0</v>
      </c>
      <c r="L172" s="25">
        <f>IF('Indicator Date hidden'!M173="x","x",$L$2-'Indicator Date hidden'!M173)</f>
        <v>0</v>
      </c>
      <c r="M172" s="25">
        <f>IF('Indicator Date hidden'!N173="x","x",$M$2-'Indicator Date hidden'!N173)</f>
        <v>0</v>
      </c>
      <c r="N172" s="25">
        <f>IF('Indicator Date hidden'!O173="x","x",$N$2-'Indicator Date hidden'!O173)</f>
        <v>0</v>
      </c>
      <c r="O172" s="25">
        <f>IF('Indicator Date hidden'!P173="x","x",$O$2-'Indicator Date hidden'!P173)</f>
        <v>0</v>
      </c>
      <c r="P172" s="25">
        <f>IF('Indicator Date hidden'!Q173="x","x",$P$2-'Indicator Date hidden'!Q173)</f>
        <v>0</v>
      </c>
      <c r="Q172" s="25">
        <f>IF('Indicator Date hidden'!R173="x","x",$Q$2-'Indicator Date hidden'!R173)</f>
        <v>3</v>
      </c>
      <c r="R172" s="25">
        <f>IF('Indicator Date hidden'!S173="x","x",$R$2-'Indicator Date hidden'!S173)</f>
        <v>0</v>
      </c>
      <c r="S172" s="25">
        <f>IF('Indicator Date hidden'!T173="x","x",$S$2-'Indicator Date hidden'!T173)</f>
        <v>0</v>
      </c>
      <c r="T172" s="25">
        <f>IF('Indicator Date hidden'!U173="x","x",$T$2-'Indicator Date hidden'!U173)</f>
        <v>0</v>
      </c>
      <c r="U172" s="25">
        <f>IF('Indicator Date hidden'!V173="x","x",$U$2-'Indicator Date hidden'!V173)</f>
        <v>0</v>
      </c>
      <c r="V172" s="25">
        <f>IF('Indicator Date hidden'!W173="x","x",$V$2-'Indicator Date hidden'!W173)</f>
        <v>0</v>
      </c>
      <c r="W172" s="25">
        <f>IF('Indicator Date hidden'!X173="x","x",$W$2-'Indicator Date hidden'!X173)</f>
        <v>3</v>
      </c>
      <c r="X172" s="25">
        <f>IF('Indicator Date hidden'!Y173="x","x",$X$2-'Indicator Date hidden'!Y173)</f>
        <v>4</v>
      </c>
      <c r="Y172" s="25">
        <f>IF('Indicator Date hidden'!Z173="x","x",$Y$2-'Indicator Date hidden'!Z173)</f>
        <v>0</v>
      </c>
      <c r="Z172" s="25">
        <f>IF('Indicator Date hidden'!AA173="x","x",$Z$2-'Indicator Date hidden'!AA173)</f>
        <v>0</v>
      </c>
      <c r="AA172" s="25">
        <f>IF('Indicator Date hidden'!AB173="x","x",$AA$2-'Indicator Date hidden'!AB173)</f>
        <v>1</v>
      </c>
      <c r="AB172" s="25">
        <f>IF('Indicator Date hidden'!AC173="x","x",$AB$2-'Indicator Date hidden'!AC173)</f>
        <v>0</v>
      </c>
      <c r="AC172" s="25">
        <f>IF('Indicator Date hidden'!AD173="x","x",$AC$2-'Indicator Date hidden'!AD173)</f>
        <v>0</v>
      </c>
      <c r="AD172" s="25" t="str">
        <f>IF('Indicator Date hidden'!AE173="x","x",$AD$2-'Indicator Date hidden'!AE173)</f>
        <v>x</v>
      </c>
      <c r="AE172" s="25">
        <f>IF('Indicator Date hidden'!AF173="x","x",$AE$2-'Indicator Date hidden'!AF173)</f>
        <v>0</v>
      </c>
      <c r="AF172" s="25">
        <f>IF('Indicator Date hidden'!AG173="x","x",$AF$2-'Indicator Date hidden'!AG173)</f>
        <v>5</v>
      </c>
      <c r="AG172" s="25">
        <f>IF('Indicator Date hidden'!AH173="x","x",$AG$2-'Indicator Date hidden'!AH173)</f>
        <v>0</v>
      </c>
      <c r="AH172" s="25">
        <f>IF('Indicator Date hidden'!AI173="x","x",$AH$2-'Indicator Date hidden'!AI173)</f>
        <v>0</v>
      </c>
      <c r="AI172" s="25">
        <f>IF('Indicator Date hidden'!AJ173="x","x",$AI$2-'Indicator Date hidden'!AJ173)</f>
        <v>0</v>
      </c>
      <c r="AJ172" s="25">
        <f>IF('Indicator Date hidden'!AK173="x","x",$AJ$2-'Indicator Date hidden'!AK173)</f>
        <v>1</v>
      </c>
      <c r="AK172" s="25">
        <f>IF('Indicator Date hidden'!AL173="x","x",$AK$2-'Indicator Date hidden'!AL173)</f>
        <v>1</v>
      </c>
      <c r="AL172" s="25">
        <f>IF('Indicator Date hidden'!AM173="x","x",$AL$2-'Indicator Date hidden'!AM173)</f>
        <v>0</v>
      </c>
      <c r="AM172" s="25">
        <f>IF('Indicator Date hidden'!AN173="x","x",$AM$2-'Indicator Date hidden'!AN173)</f>
        <v>0</v>
      </c>
      <c r="AN172" s="25">
        <f>IF('Indicator Date hidden'!AO173="x","x",$AN$2-'Indicator Date hidden'!AO173)</f>
        <v>0</v>
      </c>
      <c r="AO172" s="25">
        <f>IF('Indicator Date hidden'!AP173="x","x",$AO$2-'Indicator Date hidden'!AP173)</f>
        <v>1</v>
      </c>
      <c r="AP172" s="25">
        <f>IF('Indicator Date hidden'!AQ173="x","x",$AP$2-'Indicator Date hidden'!AQ173)</f>
        <v>1</v>
      </c>
      <c r="AQ172" s="25">
        <f>IF('Indicator Date hidden'!AR173="x","x",$AQ$2-'Indicator Date hidden'!AR173)</f>
        <v>0</v>
      </c>
      <c r="AR172" s="25">
        <f>IF('Indicator Date hidden'!AS173="x","x",$AR$2-'Indicator Date hidden'!AS173)</f>
        <v>0</v>
      </c>
      <c r="AS172" s="25">
        <f>IF('Indicator Date hidden'!AT173="x","x",$AS$2-'Indicator Date hidden'!AT173)</f>
        <v>0</v>
      </c>
      <c r="AT172" s="25">
        <f>IF('Indicator Date hidden'!AU173="x","x",$AT$2-'Indicator Date hidden'!AU173)</f>
        <v>0</v>
      </c>
      <c r="AU172" s="25">
        <f>IF('Indicator Date hidden'!AV173="x","x",$AU$2-'Indicator Date hidden'!AV173)</f>
        <v>1</v>
      </c>
      <c r="AV172" s="25">
        <f>IF('Indicator Date hidden'!AW173="x","x",$AV$2-'Indicator Date hidden'!AW173)</f>
        <v>0</v>
      </c>
      <c r="AW172" s="25">
        <f>IF('Indicator Date hidden'!AX173="x","x",$AW$2-'Indicator Date hidden'!AX173)</f>
        <v>0</v>
      </c>
      <c r="AX172" s="25">
        <f>IF('Indicator Date hidden'!AY173="x","x",$AX$2-'Indicator Date hidden'!AY173)</f>
        <v>0</v>
      </c>
      <c r="AY172" s="25">
        <f>IF('Indicator Date hidden'!AZ173="x","x",$AY$2-'Indicator Date hidden'!AZ173)</f>
        <v>0</v>
      </c>
      <c r="AZ172" s="25">
        <f>IF('Indicator Date hidden'!BA173="x","x",$AZ$2-'Indicator Date hidden'!BA173)</f>
        <v>0</v>
      </c>
      <c r="BA172">
        <f t="shared" si="25"/>
        <v>21</v>
      </c>
      <c r="BB172" s="26">
        <f t="shared" si="26"/>
        <v>0.42</v>
      </c>
      <c r="BC172">
        <f t="shared" si="27"/>
        <v>10</v>
      </c>
      <c r="BD172" s="26">
        <f t="shared" si="28"/>
        <v>1.06</v>
      </c>
      <c r="BE172" s="28">
        <f t="shared" si="29"/>
        <v>0</v>
      </c>
    </row>
    <row r="173" spans="1:57" x14ac:dyDescent="0.35">
      <c r="A173" t="s">
        <v>9742</v>
      </c>
      <c r="B173" s="25">
        <f>IF('Indicator Date hidden'!C174="x","x",$B$2-'Indicator Date hidden'!C174)</f>
        <v>0</v>
      </c>
      <c r="C173" s="25">
        <f>IF('Indicator Date hidden'!D174="x","x",$C$2-'Indicator Date hidden'!D174)</f>
        <v>0</v>
      </c>
      <c r="D173" s="25">
        <f>IF('Indicator Date hidden'!E174="x","x",$D$2-'Indicator Date hidden'!E174)</f>
        <v>0</v>
      </c>
      <c r="E173" s="25">
        <f>IF('Indicator Date hidden'!F174="x","x",$E$2-'Indicator Date hidden'!F174)</f>
        <v>0</v>
      </c>
      <c r="F173" s="25">
        <f>IF('Indicator Date hidden'!G174="x","x",$F$2-'Indicator Date hidden'!G174)</f>
        <v>0</v>
      </c>
      <c r="G173" s="25">
        <f>IF('Indicator Date hidden'!H174="x","x",$G$2-'Indicator Date hidden'!H174)</f>
        <v>0</v>
      </c>
      <c r="H173" s="25">
        <f>IF('Indicator Date hidden'!I174="x","x",$H$2-'Indicator Date hidden'!I174)</f>
        <v>0</v>
      </c>
      <c r="I173" s="25">
        <f>IF('Indicator Date hidden'!J174="x","x",$I$2-'Indicator Date hidden'!J174)</f>
        <v>0</v>
      </c>
      <c r="J173" s="25">
        <f>IF('Indicator Date hidden'!K174="x","x",$J$2-'Indicator Date hidden'!K174)</f>
        <v>0</v>
      </c>
      <c r="K173" s="25">
        <f>IF('Indicator Date hidden'!L174="x","x",$K$2-'Indicator Date hidden'!L174)</f>
        <v>0</v>
      </c>
      <c r="L173" s="25">
        <f>IF('Indicator Date hidden'!M174="x","x",$L$2-'Indicator Date hidden'!M174)</f>
        <v>0</v>
      </c>
      <c r="M173" s="25">
        <f>IF('Indicator Date hidden'!N174="x","x",$M$2-'Indicator Date hidden'!N174)</f>
        <v>0</v>
      </c>
      <c r="N173" s="25">
        <f>IF('Indicator Date hidden'!O174="x","x",$N$2-'Indicator Date hidden'!O174)</f>
        <v>0</v>
      </c>
      <c r="O173" s="25">
        <f>IF('Indicator Date hidden'!P174="x","x",$O$2-'Indicator Date hidden'!P174)</f>
        <v>0</v>
      </c>
      <c r="P173" s="25">
        <f>IF('Indicator Date hidden'!Q174="x","x",$P$2-'Indicator Date hidden'!Q174)</f>
        <v>0</v>
      </c>
      <c r="Q173" s="25">
        <f>IF('Indicator Date hidden'!R174="x","x",$Q$2-'Indicator Date hidden'!R174)</f>
        <v>4</v>
      </c>
      <c r="R173" s="25">
        <f>IF('Indicator Date hidden'!S174="x","x",$R$2-'Indicator Date hidden'!S174)</f>
        <v>0</v>
      </c>
      <c r="S173" s="25">
        <f>IF('Indicator Date hidden'!T174="x","x",$S$2-'Indicator Date hidden'!T174)</f>
        <v>0</v>
      </c>
      <c r="T173" s="25">
        <f>IF('Indicator Date hidden'!U174="x","x",$T$2-'Indicator Date hidden'!U174)</f>
        <v>0</v>
      </c>
      <c r="U173" s="25">
        <f>IF('Indicator Date hidden'!V174="x","x",$U$2-'Indicator Date hidden'!V174)</f>
        <v>0</v>
      </c>
      <c r="V173" s="25">
        <f>IF('Indicator Date hidden'!W174="x","x",$V$2-'Indicator Date hidden'!W174)</f>
        <v>0</v>
      </c>
      <c r="W173" s="25">
        <f>IF('Indicator Date hidden'!X174="x","x",$W$2-'Indicator Date hidden'!X174)</f>
        <v>5</v>
      </c>
      <c r="X173" s="25">
        <f>IF('Indicator Date hidden'!Y174="x","x",$X$2-'Indicator Date hidden'!Y174)</f>
        <v>3</v>
      </c>
      <c r="Y173" s="25">
        <f>IF('Indicator Date hidden'!Z174="x","x",$Y$2-'Indicator Date hidden'!Z174)</f>
        <v>0</v>
      </c>
      <c r="Z173" s="25">
        <f>IF('Indicator Date hidden'!AA174="x","x",$Z$2-'Indicator Date hidden'!AA174)</f>
        <v>0</v>
      </c>
      <c r="AA173" s="25" t="str">
        <f>IF('Indicator Date hidden'!AB174="x","x",$AA$2-'Indicator Date hidden'!AB174)</f>
        <v>x</v>
      </c>
      <c r="AB173" s="25">
        <f>IF('Indicator Date hidden'!AC174="x","x",$AB$2-'Indicator Date hidden'!AC174)</f>
        <v>0</v>
      </c>
      <c r="AC173" s="25">
        <f>IF('Indicator Date hidden'!AD174="x","x",$AC$2-'Indicator Date hidden'!AD174)</f>
        <v>0</v>
      </c>
      <c r="AD173" s="25">
        <f>IF('Indicator Date hidden'!AE174="x","x",$AD$2-'Indicator Date hidden'!AE174)</f>
        <v>0</v>
      </c>
      <c r="AE173" s="25" t="str">
        <f>IF('Indicator Date hidden'!AF174="x","x",$AE$2-'Indicator Date hidden'!AF174)</f>
        <v>x</v>
      </c>
      <c r="AF173" s="25">
        <f>IF('Indicator Date hidden'!AG174="x","x",$AF$2-'Indicator Date hidden'!AG174)</f>
        <v>6</v>
      </c>
      <c r="AG173" s="25">
        <f>IF('Indicator Date hidden'!AH174="x","x",$AG$2-'Indicator Date hidden'!AH174)</f>
        <v>0</v>
      </c>
      <c r="AH173" s="25">
        <f>IF('Indicator Date hidden'!AI174="x","x",$AH$2-'Indicator Date hidden'!AI174)</f>
        <v>0</v>
      </c>
      <c r="AI173" s="25">
        <f>IF('Indicator Date hidden'!AJ174="x","x",$AI$2-'Indicator Date hidden'!AJ174)</f>
        <v>0</v>
      </c>
      <c r="AJ173" s="25">
        <f>IF('Indicator Date hidden'!AK174="x","x",$AJ$2-'Indicator Date hidden'!AK174)</f>
        <v>1</v>
      </c>
      <c r="AK173" s="25">
        <f>IF('Indicator Date hidden'!AL174="x","x",$AK$2-'Indicator Date hidden'!AL174)</f>
        <v>1</v>
      </c>
      <c r="AL173" s="25">
        <f>IF('Indicator Date hidden'!AM174="x","x",$AL$2-'Indicator Date hidden'!AM174)</f>
        <v>0</v>
      </c>
      <c r="AM173" s="25">
        <f>IF('Indicator Date hidden'!AN174="x","x",$AM$2-'Indicator Date hidden'!AN174)</f>
        <v>0</v>
      </c>
      <c r="AN173" s="25">
        <f>IF('Indicator Date hidden'!AO174="x","x",$AN$2-'Indicator Date hidden'!AO174)</f>
        <v>0</v>
      </c>
      <c r="AO173" s="25" t="str">
        <f>IF('Indicator Date hidden'!AP174="x","x",$AO$2-'Indicator Date hidden'!AP174)</f>
        <v>x</v>
      </c>
      <c r="AP173" s="25" t="str">
        <f>IF('Indicator Date hidden'!AQ174="x","x",$AP$2-'Indicator Date hidden'!AQ174)</f>
        <v>x</v>
      </c>
      <c r="AQ173" s="25">
        <f>IF('Indicator Date hidden'!AR174="x","x",$AQ$2-'Indicator Date hidden'!AR174)</f>
        <v>6</v>
      </c>
      <c r="AR173" s="25">
        <f>IF('Indicator Date hidden'!AS174="x","x",$AR$2-'Indicator Date hidden'!AS174)</f>
        <v>0</v>
      </c>
      <c r="AS173" s="25">
        <f>IF('Indicator Date hidden'!AT174="x","x",$AS$2-'Indicator Date hidden'!AT174)</f>
        <v>0</v>
      </c>
      <c r="AT173" s="25">
        <f>IF('Indicator Date hidden'!AU174="x","x",$AT$2-'Indicator Date hidden'!AU174)</f>
        <v>0</v>
      </c>
      <c r="AU173" s="25">
        <f>IF('Indicator Date hidden'!AV174="x","x",$AU$2-'Indicator Date hidden'!AV174)</f>
        <v>4</v>
      </c>
      <c r="AV173" s="25">
        <f>IF('Indicator Date hidden'!AW174="x","x",$AV$2-'Indicator Date hidden'!AW174)</f>
        <v>0</v>
      </c>
      <c r="AW173" s="25">
        <f>IF('Indicator Date hidden'!AX174="x","x",$AW$2-'Indicator Date hidden'!AX174)</f>
        <v>0</v>
      </c>
      <c r="AX173" s="25">
        <f>IF('Indicator Date hidden'!AY174="x","x",$AX$2-'Indicator Date hidden'!AY174)</f>
        <v>0</v>
      </c>
      <c r="AY173" s="25">
        <f>IF('Indicator Date hidden'!AZ174="x","x",$AY$2-'Indicator Date hidden'!AZ174)</f>
        <v>0</v>
      </c>
      <c r="AZ173" s="25">
        <f>IF('Indicator Date hidden'!BA174="x","x",$AZ$2-'Indicator Date hidden'!BA174)</f>
        <v>0</v>
      </c>
      <c r="BA173">
        <f t="shared" si="25"/>
        <v>30</v>
      </c>
      <c r="BB173" s="26">
        <f t="shared" si="26"/>
        <v>0.63829787234042556</v>
      </c>
      <c r="BC173">
        <f t="shared" si="27"/>
        <v>8</v>
      </c>
      <c r="BD173" s="26">
        <f t="shared" si="28"/>
        <v>1.6035271218227041</v>
      </c>
      <c r="BE173" s="28">
        <f t="shared" si="29"/>
        <v>0</v>
      </c>
    </row>
    <row r="174" spans="1:57" x14ac:dyDescent="0.35">
      <c r="A174" t="s">
        <v>9736</v>
      </c>
      <c r="B174" s="25">
        <f>IF('Indicator Date hidden'!C175="x","x",$B$2-'Indicator Date hidden'!C175)</f>
        <v>0</v>
      </c>
      <c r="C174" s="25">
        <f>IF('Indicator Date hidden'!D175="x","x",$C$2-'Indicator Date hidden'!D175)</f>
        <v>0</v>
      </c>
      <c r="D174" s="25">
        <f>IF('Indicator Date hidden'!E175="x","x",$D$2-'Indicator Date hidden'!E175)</f>
        <v>0</v>
      </c>
      <c r="E174" s="25">
        <f>IF('Indicator Date hidden'!F175="x","x",$E$2-'Indicator Date hidden'!F175)</f>
        <v>0</v>
      </c>
      <c r="F174" s="25">
        <f>IF('Indicator Date hidden'!G175="x","x",$F$2-'Indicator Date hidden'!G175)</f>
        <v>0</v>
      </c>
      <c r="G174" s="25">
        <f>IF('Indicator Date hidden'!H175="x","x",$G$2-'Indicator Date hidden'!H175)</f>
        <v>0</v>
      </c>
      <c r="H174" s="25">
        <f>IF('Indicator Date hidden'!I175="x","x",$H$2-'Indicator Date hidden'!I175)</f>
        <v>0</v>
      </c>
      <c r="I174" s="25">
        <f>IF('Indicator Date hidden'!J175="x","x",$I$2-'Indicator Date hidden'!J175)</f>
        <v>0</v>
      </c>
      <c r="J174" s="25">
        <f>IF('Indicator Date hidden'!K175="x","x",$J$2-'Indicator Date hidden'!K175)</f>
        <v>0</v>
      </c>
      <c r="K174" s="25">
        <f>IF('Indicator Date hidden'!L175="x","x",$K$2-'Indicator Date hidden'!L175)</f>
        <v>0</v>
      </c>
      <c r="L174" s="25">
        <f>IF('Indicator Date hidden'!M175="x","x",$L$2-'Indicator Date hidden'!M175)</f>
        <v>0</v>
      </c>
      <c r="M174" s="25">
        <f>IF('Indicator Date hidden'!N175="x","x",$M$2-'Indicator Date hidden'!N175)</f>
        <v>0</v>
      </c>
      <c r="N174" s="25">
        <f>IF('Indicator Date hidden'!O175="x","x",$N$2-'Indicator Date hidden'!O175)</f>
        <v>0</v>
      </c>
      <c r="O174" s="25">
        <f>IF('Indicator Date hidden'!P175="x","x",$O$2-'Indicator Date hidden'!P175)</f>
        <v>0</v>
      </c>
      <c r="P174" s="25">
        <f>IF('Indicator Date hidden'!Q175="x","x",$P$2-'Indicator Date hidden'!Q175)</f>
        <v>0</v>
      </c>
      <c r="Q174" s="25">
        <f>IF('Indicator Date hidden'!R175="x","x",$Q$2-'Indicator Date hidden'!R175)</f>
        <v>0</v>
      </c>
      <c r="R174" s="25">
        <f>IF('Indicator Date hidden'!S175="x","x",$R$2-'Indicator Date hidden'!S175)</f>
        <v>0</v>
      </c>
      <c r="S174" s="25">
        <f>IF('Indicator Date hidden'!T175="x","x",$S$2-'Indicator Date hidden'!T175)</f>
        <v>0</v>
      </c>
      <c r="T174" s="25">
        <f>IF('Indicator Date hidden'!U175="x","x",$T$2-'Indicator Date hidden'!U175)</f>
        <v>0</v>
      </c>
      <c r="U174" s="25">
        <f>IF('Indicator Date hidden'!V175="x","x",$U$2-'Indicator Date hidden'!V175)</f>
        <v>0</v>
      </c>
      <c r="V174" s="25">
        <f>IF('Indicator Date hidden'!W175="x","x",$V$2-'Indicator Date hidden'!W175)</f>
        <v>0</v>
      </c>
      <c r="W174" s="25">
        <f>IF('Indicator Date hidden'!X175="x","x",$W$2-'Indicator Date hidden'!X175)</f>
        <v>0</v>
      </c>
      <c r="X174" s="25">
        <f>IF('Indicator Date hidden'!Y175="x","x",$X$2-'Indicator Date hidden'!Y175)</f>
        <v>4</v>
      </c>
      <c r="Y174" s="25">
        <f>IF('Indicator Date hidden'!Z175="x","x",$Y$2-'Indicator Date hidden'!Z175)</f>
        <v>0</v>
      </c>
      <c r="Z174" s="25">
        <f>IF('Indicator Date hidden'!AA175="x","x",$Z$2-'Indicator Date hidden'!AA175)</f>
        <v>0</v>
      </c>
      <c r="AA174" s="25">
        <f>IF('Indicator Date hidden'!AB175="x","x",$AA$2-'Indicator Date hidden'!AB175)</f>
        <v>0</v>
      </c>
      <c r="AB174" s="25">
        <f>IF('Indicator Date hidden'!AC175="x","x",$AB$2-'Indicator Date hidden'!AC175)</f>
        <v>0</v>
      </c>
      <c r="AC174" s="25">
        <f>IF('Indicator Date hidden'!AD175="x","x",$AC$2-'Indicator Date hidden'!AD175)</f>
        <v>0</v>
      </c>
      <c r="AD174" s="25">
        <f>IF('Indicator Date hidden'!AE175="x","x",$AD$2-'Indicator Date hidden'!AE175)</f>
        <v>0</v>
      </c>
      <c r="AE174" s="25">
        <f>IF('Indicator Date hidden'!AF175="x","x",$AE$2-'Indicator Date hidden'!AF175)</f>
        <v>0</v>
      </c>
      <c r="AF174" s="25">
        <f>IF('Indicator Date hidden'!AG175="x","x",$AF$2-'Indicator Date hidden'!AG175)</f>
        <v>2</v>
      </c>
      <c r="AG174" s="25">
        <f>IF('Indicator Date hidden'!AH175="x","x",$AG$2-'Indicator Date hidden'!AH175)</f>
        <v>0</v>
      </c>
      <c r="AH174" s="25">
        <f>IF('Indicator Date hidden'!AI175="x","x",$AH$2-'Indicator Date hidden'!AI175)</f>
        <v>0</v>
      </c>
      <c r="AI174" s="25">
        <f>IF('Indicator Date hidden'!AJ175="x","x",$AI$2-'Indicator Date hidden'!AJ175)</f>
        <v>0</v>
      </c>
      <c r="AJ174" s="25">
        <f>IF('Indicator Date hidden'!AK175="x","x",$AJ$2-'Indicator Date hidden'!AK175)</f>
        <v>1</v>
      </c>
      <c r="AK174" s="25">
        <f>IF('Indicator Date hidden'!AL175="x","x",$AK$2-'Indicator Date hidden'!AL175)</f>
        <v>1</v>
      </c>
      <c r="AL174" s="25">
        <f>IF('Indicator Date hidden'!AM175="x","x",$AL$2-'Indicator Date hidden'!AM175)</f>
        <v>0</v>
      </c>
      <c r="AM174" s="25">
        <f>IF('Indicator Date hidden'!AN175="x","x",$AM$2-'Indicator Date hidden'!AN175)</f>
        <v>0</v>
      </c>
      <c r="AN174" s="25">
        <f>IF('Indicator Date hidden'!AO175="x","x",$AN$2-'Indicator Date hidden'!AO175)</f>
        <v>0</v>
      </c>
      <c r="AO174" s="25">
        <f>IF('Indicator Date hidden'!AP175="x","x",$AO$2-'Indicator Date hidden'!AP175)</f>
        <v>0</v>
      </c>
      <c r="AP174" s="25">
        <f>IF('Indicator Date hidden'!AQ175="x","x",$AP$2-'Indicator Date hidden'!AQ175)</f>
        <v>0</v>
      </c>
      <c r="AQ174" s="25">
        <f>IF('Indicator Date hidden'!AR175="x","x",$AQ$2-'Indicator Date hidden'!AR175)</f>
        <v>0</v>
      </c>
      <c r="AR174" s="25">
        <f>IF('Indicator Date hidden'!AS175="x","x",$AR$2-'Indicator Date hidden'!AS175)</f>
        <v>0</v>
      </c>
      <c r="AS174" s="25">
        <f>IF('Indicator Date hidden'!AT175="x","x",$AS$2-'Indicator Date hidden'!AT175)</f>
        <v>0</v>
      </c>
      <c r="AT174" s="25">
        <f>IF('Indicator Date hidden'!AU175="x","x",$AT$2-'Indicator Date hidden'!AU175)</f>
        <v>0</v>
      </c>
      <c r="AU174" s="25">
        <f>IF('Indicator Date hidden'!AV175="x","x",$AU$2-'Indicator Date hidden'!AV175)</f>
        <v>3</v>
      </c>
      <c r="AV174" s="25">
        <f>IF('Indicator Date hidden'!AW175="x","x",$AV$2-'Indicator Date hidden'!AW175)</f>
        <v>0</v>
      </c>
      <c r="AW174" s="25">
        <f>IF('Indicator Date hidden'!AX175="x","x",$AW$2-'Indicator Date hidden'!AX175)</f>
        <v>0</v>
      </c>
      <c r="AX174" s="25">
        <f>IF('Indicator Date hidden'!AY175="x","x",$AX$2-'Indicator Date hidden'!AY175)</f>
        <v>0</v>
      </c>
      <c r="AY174" s="25">
        <f>IF('Indicator Date hidden'!AZ175="x","x",$AY$2-'Indicator Date hidden'!AZ175)</f>
        <v>0</v>
      </c>
      <c r="AZ174" s="25">
        <f>IF('Indicator Date hidden'!BA175="x","x",$AZ$2-'Indicator Date hidden'!BA175)</f>
        <v>0</v>
      </c>
      <c r="BA174">
        <f t="shared" si="25"/>
        <v>11</v>
      </c>
      <c r="BB174" s="26">
        <f t="shared" si="26"/>
        <v>0.21568627450980393</v>
      </c>
      <c r="BC174">
        <f t="shared" si="27"/>
        <v>5</v>
      </c>
      <c r="BD174" s="26">
        <f t="shared" si="28"/>
        <v>0.74921463429579604</v>
      </c>
      <c r="BE174" s="28">
        <f t="shared" si="29"/>
        <v>0</v>
      </c>
    </row>
    <row r="175" spans="1:57" x14ac:dyDescent="0.35">
      <c r="A175" t="s">
        <v>9744</v>
      </c>
      <c r="B175" s="25">
        <f>IF('Indicator Date hidden'!C176="x","x",$B$2-'Indicator Date hidden'!C176)</f>
        <v>0</v>
      </c>
      <c r="C175" s="25">
        <f>IF('Indicator Date hidden'!D176="x","x",$C$2-'Indicator Date hidden'!D176)</f>
        <v>0</v>
      </c>
      <c r="D175" s="25">
        <f>IF('Indicator Date hidden'!E176="x","x",$D$2-'Indicator Date hidden'!E176)</f>
        <v>0</v>
      </c>
      <c r="E175" s="25">
        <f>IF('Indicator Date hidden'!F176="x","x",$E$2-'Indicator Date hidden'!F176)</f>
        <v>0</v>
      </c>
      <c r="F175" s="25">
        <f>IF('Indicator Date hidden'!G176="x","x",$F$2-'Indicator Date hidden'!G176)</f>
        <v>0</v>
      </c>
      <c r="G175" s="25">
        <f>IF('Indicator Date hidden'!H176="x","x",$G$2-'Indicator Date hidden'!H176)</f>
        <v>0</v>
      </c>
      <c r="H175" s="25">
        <f>IF('Indicator Date hidden'!I176="x","x",$H$2-'Indicator Date hidden'!I176)</f>
        <v>0</v>
      </c>
      <c r="I175" s="25">
        <f>IF('Indicator Date hidden'!J176="x","x",$I$2-'Indicator Date hidden'!J176)</f>
        <v>0</v>
      </c>
      <c r="J175" s="25">
        <f>IF('Indicator Date hidden'!K176="x","x",$J$2-'Indicator Date hidden'!K176)</f>
        <v>0</v>
      </c>
      <c r="K175" s="25">
        <f>IF('Indicator Date hidden'!L176="x","x",$K$2-'Indicator Date hidden'!L176)</f>
        <v>0</v>
      </c>
      <c r="L175" s="25">
        <f>IF('Indicator Date hidden'!M176="x","x",$L$2-'Indicator Date hidden'!M176)</f>
        <v>0</v>
      </c>
      <c r="M175" s="25">
        <f>IF('Indicator Date hidden'!N176="x","x",$M$2-'Indicator Date hidden'!N176)</f>
        <v>0</v>
      </c>
      <c r="N175" s="25">
        <f>IF('Indicator Date hidden'!O176="x","x",$N$2-'Indicator Date hidden'!O176)</f>
        <v>0</v>
      </c>
      <c r="O175" s="25">
        <f>IF('Indicator Date hidden'!P176="x","x",$O$2-'Indicator Date hidden'!P176)</f>
        <v>0</v>
      </c>
      <c r="P175" s="25">
        <f>IF('Indicator Date hidden'!Q176="x","x",$P$2-'Indicator Date hidden'!Q176)</f>
        <v>0</v>
      </c>
      <c r="Q175" s="25" t="str">
        <f>IF('Indicator Date hidden'!R176="x","x",$Q$2-'Indicator Date hidden'!R176)</f>
        <v>x</v>
      </c>
      <c r="R175" s="25">
        <f>IF('Indicator Date hidden'!S176="x","x",$R$2-'Indicator Date hidden'!S176)</f>
        <v>0</v>
      </c>
      <c r="S175" s="25">
        <f>IF('Indicator Date hidden'!T176="x","x",$S$2-'Indicator Date hidden'!T176)</f>
        <v>0</v>
      </c>
      <c r="T175" s="25">
        <f>IF('Indicator Date hidden'!U176="x","x",$T$2-'Indicator Date hidden'!U176)</f>
        <v>0</v>
      </c>
      <c r="U175" s="25">
        <f>IF('Indicator Date hidden'!V176="x","x",$U$2-'Indicator Date hidden'!V176)</f>
        <v>0</v>
      </c>
      <c r="V175" s="25">
        <f>IF('Indicator Date hidden'!W176="x","x",$V$2-'Indicator Date hidden'!W176)</f>
        <v>0</v>
      </c>
      <c r="W175" s="25">
        <f>IF('Indicator Date hidden'!X176="x","x",$W$2-'Indicator Date hidden'!X176)</f>
        <v>2</v>
      </c>
      <c r="X175" s="25">
        <f>IF('Indicator Date hidden'!Y176="x","x",$X$2-'Indicator Date hidden'!Y176)</f>
        <v>4</v>
      </c>
      <c r="Y175" s="25">
        <f>IF('Indicator Date hidden'!Z176="x","x",$Y$2-'Indicator Date hidden'!Z176)</f>
        <v>0</v>
      </c>
      <c r="Z175" s="25">
        <f>IF('Indicator Date hidden'!AA176="x","x",$Z$2-'Indicator Date hidden'!AA176)</f>
        <v>0</v>
      </c>
      <c r="AA175" s="25" t="str">
        <f>IF('Indicator Date hidden'!AB176="x","x",$AA$2-'Indicator Date hidden'!AB176)</f>
        <v>x</v>
      </c>
      <c r="AB175" s="25">
        <f>IF('Indicator Date hidden'!AC176="x","x",$AB$2-'Indicator Date hidden'!AC176)</f>
        <v>0</v>
      </c>
      <c r="AC175" s="25">
        <f>IF('Indicator Date hidden'!AD176="x","x",$AC$2-'Indicator Date hidden'!AD176)</f>
        <v>0</v>
      </c>
      <c r="AD175" s="25" t="str">
        <f>IF('Indicator Date hidden'!AE176="x","x",$AD$2-'Indicator Date hidden'!AE176)</f>
        <v>x</v>
      </c>
      <c r="AE175" s="25">
        <f>IF('Indicator Date hidden'!AF176="x","x",$AE$2-'Indicator Date hidden'!AF176)</f>
        <v>0</v>
      </c>
      <c r="AF175" s="25">
        <f>IF('Indicator Date hidden'!AG176="x","x",$AF$2-'Indicator Date hidden'!AG176)</f>
        <v>4</v>
      </c>
      <c r="AG175" s="25">
        <f>IF('Indicator Date hidden'!AH176="x","x",$AG$2-'Indicator Date hidden'!AH176)</f>
        <v>0</v>
      </c>
      <c r="AH175" s="25">
        <f>IF('Indicator Date hidden'!AI176="x","x",$AH$2-'Indicator Date hidden'!AI176)</f>
        <v>0</v>
      </c>
      <c r="AI175" s="25">
        <f>IF('Indicator Date hidden'!AJ176="x","x",$AI$2-'Indicator Date hidden'!AJ176)</f>
        <v>0</v>
      </c>
      <c r="AJ175" s="25" t="str">
        <f>IF('Indicator Date hidden'!AK176="x","x",$AJ$2-'Indicator Date hidden'!AK176)</f>
        <v>x</v>
      </c>
      <c r="AK175" s="25">
        <f>IF('Indicator Date hidden'!AL176="x","x",$AK$2-'Indicator Date hidden'!AL176)</f>
        <v>1</v>
      </c>
      <c r="AL175" s="25">
        <f>IF('Indicator Date hidden'!AM176="x","x",$AL$2-'Indicator Date hidden'!AM176)</f>
        <v>0</v>
      </c>
      <c r="AM175" s="25">
        <f>IF('Indicator Date hidden'!AN176="x","x",$AM$2-'Indicator Date hidden'!AN176)</f>
        <v>0</v>
      </c>
      <c r="AN175" s="25">
        <f>IF('Indicator Date hidden'!AO176="x","x",$AN$2-'Indicator Date hidden'!AO176)</f>
        <v>0</v>
      </c>
      <c r="AO175" s="25" t="str">
        <f>IF('Indicator Date hidden'!AP176="x","x",$AO$2-'Indicator Date hidden'!AP176)</f>
        <v>x</v>
      </c>
      <c r="AP175" s="25" t="str">
        <f>IF('Indicator Date hidden'!AQ176="x","x",$AP$2-'Indicator Date hidden'!AQ176)</f>
        <v>x</v>
      </c>
      <c r="AQ175" s="25">
        <f>IF('Indicator Date hidden'!AR176="x","x",$AQ$2-'Indicator Date hidden'!AR176)</f>
        <v>4</v>
      </c>
      <c r="AR175" s="25">
        <f>IF('Indicator Date hidden'!AS176="x","x",$AR$2-'Indicator Date hidden'!AS176)</f>
        <v>0</v>
      </c>
      <c r="AS175" s="25" t="str">
        <f>IF('Indicator Date hidden'!AT176="x","x",$AS$2-'Indicator Date hidden'!AT176)</f>
        <v>x</v>
      </c>
      <c r="AT175" s="25">
        <f>IF('Indicator Date hidden'!AU176="x","x",$AT$2-'Indicator Date hidden'!AU176)</f>
        <v>0</v>
      </c>
      <c r="AU175" s="25">
        <f>IF('Indicator Date hidden'!AV176="x","x",$AU$2-'Indicator Date hidden'!AV176)</f>
        <v>3</v>
      </c>
      <c r="AV175" s="25">
        <f>IF('Indicator Date hidden'!AW176="x","x",$AV$2-'Indicator Date hidden'!AW176)</f>
        <v>0</v>
      </c>
      <c r="AW175" s="25">
        <f>IF('Indicator Date hidden'!AX176="x","x",$AW$2-'Indicator Date hidden'!AX176)</f>
        <v>0</v>
      </c>
      <c r="AX175" s="25">
        <f>IF('Indicator Date hidden'!AY176="x","x",$AX$2-'Indicator Date hidden'!AY176)</f>
        <v>0</v>
      </c>
      <c r="AY175" s="25">
        <f>IF('Indicator Date hidden'!AZ176="x","x",$AY$2-'Indicator Date hidden'!AZ176)</f>
        <v>0</v>
      </c>
      <c r="AZ175" s="25">
        <f>IF('Indicator Date hidden'!BA176="x","x",$AZ$2-'Indicator Date hidden'!BA176)</f>
        <v>0</v>
      </c>
      <c r="BA175">
        <f t="shared" si="25"/>
        <v>18</v>
      </c>
      <c r="BB175" s="26">
        <f t="shared" si="26"/>
        <v>0.40909090909090912</v>
      </c>
      <c r="BC175">
        <f t="shared" si="27"/>
        <v>6</v>
      </c>
      <c r="BD175" s="26">
        <f t="shared" si="28"/>
        <v>1.1143318792846604</v>
      </c>
      <c r="BE175" s="28">
        <f t="shared" si="29"/>
        <v>0</v>
      </c>
    </row>
    <row r="176" spans="1:57" x14ac:dyDescent="0.35">
      <c r="A176" t="s">
        <v>9745</v>
      </c>
      <c r="B176" s="25">
        <f>IF('Indicator Date hidden'!C177="x","x",$B$2-'Indicator Date hidden'!C177)</f>
        <v>0</v>
      </c>
      <c r="C176" s="25">
        <f>IF('Indicator Date hidden'!D177="x","x",$C$2-'Indicator Date hidden'!D177)</f>
        <v>0</v>
      </c>
      <c r="D176" s="25">
        <f>IF('Indicator Date hidden'!E177="x","x",$D$2-'Indicator Date hidden'!E177)</f>
        <v>0</v>
      </c>
      <c r="E176" s="25">
        <f>IF('Indicator Date hidden'!F177="x","x",$E$2-'Indicator Date hidden'!F177)</f>
        <v>0</v>
      </c>
      <c r="F176" s="25">
        <f>IF('Indicator Date hidden'!G177="x","x",$F$2-'Indicator Date hidden'!G177)</f>
        <v>0</v>
      </c>
      <c r="G176" s="25">
        <f>IF('Indicator Date hidden'!H177="x","x",$G$2-'Indicator Date hidden'!H177)</f>
        <v>0</v>
      </c>
      <c r="H176" s="25">
        <f>IF('Indicator Date hidden'!I177="x","x",$H$2-'Indicator Date hidden'!I177)</f>
        <v>0</v>
      </c>
      <c r="I176" s="25">
        <f>IF('Indicator Date hidden'!J177="x","x",$I$2-'Indicator Date hidden'!J177)</f>
        <v>0</v>
      </c>
      <c r="J176" s="25">
        <f>IF('Indicator Date hidden'!K177="x","x",$J$2-'Indicator Date hidden'!K177)</f>
        <v>0</v>
      </c>
      <c r="K176" s="25">
        <f>IF('Indicator Date hidden'!L177="x","x",$K$2-'Indicator Date hidden'!L177)</f>
        <v>0</v>
      </c>
      <c r="L176" s="25">
        <f>IF('Indicator Date hidden'!M177="x","x",$L$2-'Indicator Date hidden'!M177)</f>
        <v>0</v>
      </c>
      <c r="M176" s="25">
        <f>IF('Indicator Date hidden'!N177="x","x",$M$2-'Indicator Date hidden'!N177)</f>
        <v>0</v>
      </c>
      <c r="N176" s="25">
        <f>IF('Indicator Date hidden'!O177="x","x",$N$2-'Indicator Date hidden'!O177)</f>
        <v>0</v>
      </c>
      <c r="O176" s="25">
        <f>IF('Indicator Date hidden'!P177="x","x",$O$2-'Indicator Date hidden'!P177)</f>
        <v>0</v>
      </c>
      <c r="P176" s="25">
        <f>IF('Indicator Date hidden'!Q177="x","x",$P$2-'Indicator Date hidden'!Q177)</f>
        <v>0</v>
      </c>
      <c r="Q176" s="25">
        <f>IF('Indicator Date hidden'!R177="x","x",$Q$2-'Indicator Date hidden'!R177)</f>
        <v>8</v>
      </c>
      <c r="R176" s="25">
        <f>IF('Indicator Date hidden'!S177="x","x",$R$2-'Indicator Date hidden'!S177)</f>
        <v>0</v>
      </c>
      <c r="S176" s="25">
        <f>IF('Indicator Date hidden'!T177="x","x",$S$2-'Indicator Date hidden'!T177)</f>
        <v>0</v>
      </c>
      <c r="T176" s="25">
        <f>IF('Indicator Date hidden'!U177="x","x",$T$2-'Indicator Date hidden'!U177)</f>
        <v>0</v>
      </c>
      <c r="U176" s="25" t="str">
        <f>IF('Indicator Date hidden'!V177="x","x",$U$2-'Indicator Date hidden'!V177)</f>
        <v>x</v>
      </c>
      <c r="V176" s="25">
        <f>IF('Indicator Date hidden'!W177="x","x",$V$2-'Indicator Date hidden'!W177)</f>
        <v>0</v>
      </c>
      <c r="W176" s="25" t="str">
        <f>IF('Indicator Date hidden'!X177="x","x",$W$2-'Indicator Date hidden'!X177)</f>
        <v>x</v>
      </c>
      <c r="X176" s="25">
        <f>IF('Indicator Date hidden'!Y177="x","x",$X$2-'Indicator Date hidden'!Y177)</f>
        <v>4</v>
      </c>
      <c r="Y176" s="25">
        <f>IF('Indicator Date hidden'!Z177="x","x",$Y$2-'Indicator Date hidden'!Z177)</f>
        <v>0</v>
      </c>
      <c r="Z176" s="25">
        <f>IF('Indicator Date hidden'!AA177="x","x",$Z$2-'Indicator Date hidden'!AA177)</f>
        <v>0</v>
      </c>
      <c r="AA176" s="25">
        <f>IF('Indicator Date hidden'!AB177="x","x",$AA$2-'Indicator Date hidden'!AB177)</f>
        <v>1</v>
      </c>
      <c r="AB176" s="25">
        <f>IF('Indicator Date hidden'!AC177="x","x",$AB$2-'Indicator Date hidden'!AC177)</f>
        <v>0</v>
      </c>
      <c r="AC176" s="25">
        <f>IF('Indicator Date hidden'!AD177="x","x",$AC$2-'Indicator Date hidden'!AD177)</f>
        <v>0</v>
      </c>
      <c r="AD176" s="25" t="str">
        <f>IF('Indicator Date hidden'!AE177="x","x",$AD$2-'Indicator Date hidden'!AE177)</f>
        <v>x</v>
      </c>
      <c r="AE176" s="25">
        <f>IF('Indicator Date hidden'!AF177="x","x",$AE$2-'Indicator Date hidden'!AF177)</f>
        <v>0</v>
      </c>
      <c r="AF176" s="25" t="str">
        <f>IF('Indicator Date hidden'!AG177="x","x",$AF$2-'Indicator Date hidden'!AG177)</f>
        <v>x</v>
      </c>
      <c r="AG176" s="25">
        <f>IF('Indicator Date hidden'!AH177="x","x",$AG$2-'Indicator Date hidden'!AH177)</f>
        <v>0</v>
      </c>
      <c r="AH176" s="25">
        <f>IF('Indicator Date hidden'!AI177="x","x",$AH$2-'Indicator Date hidden'!AI177)</f>
        <v>0</v>
      </c>
      <c r="AI176" s="25">
        <f>IF('Indicator Date hidden'!AJ177="x","x",$AI$2-'Indicator Date hidden'!AJ177)</f>
        <v>0</v>
      </c>
      <c r="AJ176" s="25" t="str">
        <f>IF('Indicator Date hidden'!AK177="x","x",$AJ$2-'Indicator Date hidden'!AK177)</f>
        <v>x</v>
      </c>
      <c r="AK176" s="25">
        <f>IF('Indicator Date hidden'!AL177="x","x",$AK$2-'Indicator Date hidden'!AL177)</f>
        <v>1</v>
      </c>
      <c r="AL176" s="25">
        <f>IF('Indicator Date hidden'!AM177="x","x",$AL$2-'Indicator Date hidden'!AM177)</f>
        <v>0</v>
      </c>
      <c r="AM176" s="25">
        <f>IF('Indicator Date hidden'!AN177="x","x",$AM$2-'Indicator Date hidden'!AN177)</f>
        <v>0</v>
      </c>
      <c r="AN176" s="25">
        <f>IF('Indicator Date hidden'!AO177="x","x",$AN$2-'Indicator Date hidden'!AO177)</f>
        <v>0</v>
      </c>
      <c r="AO176" s="25">
        <f>IF('Indicator Date hidden'!AP177="x","x",$AO$2-'Indicator Date hidden'!AP177)</f>
        <v>1</v>
      </c>
      <c r="AP176" s="25">
        <f>IF('Indicator Date hidden'!AQ177="x","x",$AP$2-'Indicator Date hidden'!AQ177)</f>
        <v>1</v>
      </c>
      <c r="AQ176" s="25">
        <f>IF('Indicator Date hidden'!AR177="x","x",$AQ$2-'Indicator Date hidden'!AR177)</f>
        <v>4</v>
      </c>
      <c r="AR176" s="25">
        <f>IF('Indicator Date hidden'!AS177="x","x",$AR$2-'Indicator Date hidden'!AS177)</f>
        <v>0</v>
      </c>
      <c r="AS176" s="25">
        <f>IF('Indicator Date hidden'!AT177="x","x",$AS$2-'Indicator Date hidden'!AT177)</f>
        <v>0</v>
      </c>
      <c r="AT176" s="25">
        <f>IF('Indicator Date hidden'!AU177="x","x",$AT$2-'Indicator Date hidden'!AU177)</f>
        <v>0</v>
      </c>
      <c r="AU176" s="25">
        <f>IF('Indicator Date hidden'!AV177="x","x",$AU$2-'Indicator Date hidden'!AV177)</f>
        <v>1</v>
      </c>
      <c r="AV176" s="25">
        <f>IF('Indicator Date hidden'!AW177="x","x",$AV$2-'Indicator Date hidden'!AW177)</f>
        <v>0</v>
      </c>
      <c r="AW176" s="25">
        <f>IF('Indicator Date hidden'!AX177="x","x",$AW$2-'Indicator Date hidden'!AX177)</f>
        <v>0</v>
      </c>
      <c r="AX176" s="25">
        <f>IF('Indicator Date hidden'!AY177="x","x",$AX$2-'Indicator Date hidden'!AY177)</f>
        <v>0</v>
      </c>
      <c r="AY176" s="25">
        <f>IF('Indicator Date hidden'!AZ177="x","x",$AY$2-'Indicator Date hidden'!AZ177)</f>
        <v>0</v>
      </c>
      <c r="AZ176" s="25">
        <f>IF('Indicator Date hidden'!BA177="x","x",$AZ$2-'Indicator Date hidden'!BA177)</f>
        <v>0</v>
      </c>
      <c r="BA176">
        <f t="shared" si="25"/>
        <v>21</v>
      </c>
      <c r="BB176" s="26">
        <f t="shared" si="26"/>
        <v>0.45652173913043476</v>
      </c>
      <c r="BC176">
        <f t="shared" si="27"/>
        <v>8</v>
      </c>
      <c r="BD176" s="26">
        <f t="shared" si="28"/>
        <v>1.4096950292933457</v>
      </c>
      <c r="BE176" s="28">
        <f t="shared" si="29"/>
        <v>0</v>
      </c>
    </row>
    <row r="177" spans="1:57" x14ac:dyDescent="0.35">
      <c r="A177" t="s">
        <v>9746</v>
      </c>
      <c r="B177" s="25">
        <f>IF('Indicator Date hidden'!C178="x","x",$B$2-'Indicator Date hidden'!C178)</f>
        <v>0</v>
      </c>
      <c r="C177" s="25">
        <f>IF('Indicator Date hidden'!D178="x","x",$C$2-'Indicator Date hidden'!D178)</f>
        <v>0</v>
      </c>
      <c r="D177" s="25">
        <f>IF('Indicator Date hidden'!E178="x","x",$D$2-'Indicator Date hidden'!E178)</f>
        <v>0</v>
      </c>
      <c r="E177" s="25">
        <f>IF('Indicator Date hidden'!F178="x","x",$E$2-'Indicator Date hidden'!F178)</f>
        <v>0</v>
      </c>
      <c r="F177" s="25">
        <f>IF('Indicator Date hidden'!G178="x","x",$F$2-'Indicator Date hidden'!G178)</f>
        <v>0</v>
      </c>
      <c r="G177" s="25">
        <f>IF('Indicator Date hidden'!H178="x","x",$G$2-'Indicator Date hidden'!H178)</f>
        <v>0</v>
      </c>
      <c r="H177" s="25">
        <f>IF('Indicator Date hidden'!I178="x","x",$H$2-'Indicator Date hidden'!I178)</f>
        <v>0</v>
      </c>
      <c r="I177" s="25">
        <f>IF('Indicator Date hidden'!J178="x","x",$I$2-'Indicator Date hidden'!J178)</f>
        <v>0</v>
      </c>
      <c r="J177" s="25">
        <f>IF('Indicator Date hidden'!K178="x","x",$J$2-'Indicator Date hidden'!K178)</f>
        <v>0</v>
      </c>
      <c r="K177" s="25">
        <f>IF('Indicator Date hidden'!L178="x","x",$K$2-'Indicator Date hidden'!L178)</f>
        <v>0</v>
      </c>
      <c r="L177" s="25">
        <f>IF('Indicator Date hidden'!M178="x","x",$L$2-'Indicator Date hidden'!M178)</f>
        <v>0</v>
      </c>
      <c r="M177" s="25">
        <f>IF('Indicator Date hidden'!N178="x","x",$M$2-'Indicator Date hidden'!N178)</f>
        <v>0</v>
      </c>
      <c r="N177" s="25">
        <f>IF('Indicator Date hidden'!O178="x","x",$N$2-'Indicator Date hidden'!O178)</f>
        <v>0</v>
      </c>
      <c r="O177" s="25">
        <f>IF('Indicator Date hidden'!P178="x","x",$O$2-'Indicator Date hidden'!P178)</f>
        <v>0</v>
      </c>
      <c r="P177" s="25">
        <f>IF('Indicator Date hidden'!Q178="x","x",$P$2-'Indicator Date hidden'!Q178)</f>
        <v>0</v>
      </c>
      <c r="Q177" s="25">
        <f>IF('Indicator Date hidden'!R178="x","x",$Q$2-'Indicator Date hidden'!R178)</f>
        <v>2</v>
      </c>
      <c r="R177" s="25">
        <f>IF('Indicator Date hidden'!S178="x","x",$R$2-'Indicator Date hidden'!S178)</f>
        <v>0</v>
      </c>
      <c r="S177" s="25">
        <f>IF('Indicator Date hidden'!T178="x","x",$S$2-'Indicator Date hidden'!T178)</f>
        <v>0</v>
      </c>
      <c r="T177" s="25">
        <f>IF('Indicator Date hidden'!U178="x","x",$T$2-'Indicator Date hidden'!U178)</f>
        <v>0</v>
      </c>
      <c r="U177" s="25">
        <f>IF('Indicator Date hidden'!V178="x","x",$U$2-'Indicator Date hidden'!V178)</f>
        <v>0</v>
      </c>
      <c r="V177" s="25">
        <f>IF('Indicator Date hidden'!W178="x","x",$V$2-'Indicator Date hidden'!W178)</f>
        <v>0</v>
      </c>
      <c r="W177" s="25">
        <f>IF('Indicator Date hidden'!X178="x","x",$W$2-'Indicator Date hidden'!X178)</f>
        <v>2</v>
      </c>
      <c r="X177" s="25">
        <f>IF('Indicator Date hidden'!Y178="x","x",$X$2-'Indicator Date hidden'!Y178)</f>
        <v>4</v>
      </c>
      <c r="Y177" s="25">
        <f>IF('Indicator Date hidden'!Z178="x","x",$Y$2-'Indicator Date hidden'!Z178)</f>
        <v>0</v>
      </c>
      <c r="Z177" s="25">
        <f>IF('Indicator Date hidden'!AA178="x","x",$Z$2-'Indicator Date hidden'!AA178)</f>
        <v>0</v>
      </c>
      <c r="AA177" s="25">
        <f>IF('Indicator Date hidden'!AB178="x","x",$AA$2-'Indicator Date hidden'!AB178)</f>
        <v>0</v>
      </c>
      <c r="AB177" s="25">
        <f>IF('Indicator Date hidden'!AC178="x","x",$AB$2-'Indicator Date hidden'!AC178)</f>
        <v>0</v>
      </c>
      <c r="AC177" s="25">
        <f>IF('Indicator Date hidden'!AD178="x","x",$AC$2-'Indicator Date hidden'!AD178)</f>
        <v>0</v>
      </c>
      <c r="AD177" s="25" t="str">
        <f>IF('Indicator Date hidden'!AE178="x","x",$AD$2-'Indicator Date hidden'!AE178)</f>
        <v>x</v>
      </c>
      <c r="AE177" s="25">
        <f>IF('Indicator Date hidden'!AF178="x","x",$AE$2-'Indicator Date hidden'!AF178)</f>
        <v>0</v>
      </c>
      <c r="AF177" s="25">
        <f>IF('Indicator Date hidden'!AG178="x","x",$AF$2-'Indicator Date hidden'!AG178)</f>
        <v>3</v>
      </c>
      <c r="AG177" s="25">
        <f>IF('Indicator Date hidden'!AH178="x","x",$AG$2-'Indicator Date hidden'!AH178)</f>
        <v>0</v>
      </c>
      <c r="AH177" s="25">
        <f>IF('Indicator Date hidden'!AI178="x","x",$AH$2-'Indicator Date hidden'!AI178)</f>
        <v>0</v>
      </c>
      <c r="AI177" s="25">
        <f>IF('Indicator Date hidden'!AJ178="x","x",$AI$2-'Indicator Date hidden'!AJ178)</f>
        <v>0</v>
      </c>
      <c r="AJ177" s="25" t="str">
        <f>IF('Indicator Date hidden'!AK178="x","x",$AJ$2-'Indicator Date hidden'!AK178)</f>
        <v>x</v>
      </c>
      <c r="AK177" s="25">
        <f>IF('Indicator Date hidden'!AL178="x","x",$AK$2-'Indicator Date hidden'!AL178)</f>
        <v>1</v>
      </c>
      <c r="AL177" s="25">
        <f>IF('Indicator Date hidden'!AM178="x","x",$AL$2-'Indicator Date hidden'!AM178)</f>
        <v>0</v>
      </c>
      <c r="AM177" s="25">
        <f>IF('Indicator Date hidden'!AN178="x","x",$AM$2-'Indicator Date hidden'!AN178)</f>
        <v>0</v>
      </c>
      <c r="AN177" s="25">
        <f>IF('Indicator Date hidden'!AO178="x","x",$AN$2-'Indicator Date hidden'!AO178)</f>
        <v>0</v>
      </c>
      <c r="AO177" s="25">
        <f>IF('Indicator Date hidden'!AP178="x","x",$AO$2-'Indicator Date hidden'!AP178)</f>
        <v>0</v>
      </c>
      <c r="AP177" s="25">
        <f>IF('Indicator Date hidden'!AQ178="x","x",$AP$2-'Indicator Date hidden'!AQ178)</f>
        <v>0</v>
      </c>
      <c r="AQ177" s="25">
        <f>IF('Indicator Date hidden'!AR178="x","x",$AQ$2-'Indicator Date hidden'!AR178)</f>
        <v>4</v>
      </c>
      <c r="AR177" s="25">
        <f>IF('Indicator Date hidden'!AS178="x","x",$AR$2-'Indicator Date hidden'!AS178)</f>
        <v>0</v>
      </c>
      <c r="AS177" s="25">
        <f>IF('Indicator Date hidden'!AT178="x","x",$AS$2-'Indicator Date hidden'!AT178)</f>
        <v>0</v>
      </c>
      <c r="AT177" s="25">
        <f>IF('Indicator Date hidden'!AU178="x","x",$AT$2-'Indicator Date hidden'!AU178)</f>
        <v>0</v>
      </c>
      <c r="AU177" s="25">
        <f>IF('Indicator Date hidden'!AV178="x","x",$AU$2-'Indicator Date hidden'!AV178)</f>
        <v>3</v>
      </c>
      <c r="AV177" s="25">
        <f>IF('Indicator Date hidden'!AW178="x","x",$AV$2-'Indicator Date hidden'!AW178)</f>
        <v>0</v>
      </c>
      <c r="AW177" s="25">
        <f>IF('Indicator Date hidden'!AX178="x","x",$AW$2-'Indicator Date hidden'!AX178)</f>
        <v>0</v>
      </c>
      <c r="AX177" s="25">
        <f>IF('Indicator Date hidden'!AY178="x","x",$AX$2-'Indicator Date hidden'!AY178)</f>
        <v>0</v>
      </c>
      <c r="AY177" s="25">
        <f>IF('Indicator Date hidden'!AZ178="x","x",$AY$2-'Indicator Date hidden'!AZ178)</f>
        <v>0</v>
      </c>
      <c r="AZ177" s="25">
        <f>IF('Indicator Date hidden'!BA178="x","x",$AZ$2-'Indicator Date hidden'!BA178)</f>
        <v>0</v>
      </c>
      <c r="BA177">
        <f t="shared" si="25"/>
        <v>19</v>
      </c>
      <c r="BB177" s="26">
        <f t="shared" si="26"/>
        <v>0.38775510204081631</v>
      </c>
      <c r="BC177">
        <f t="shared" si="27"/>
        <v>7</v>
      </c>
      <c r="BD177" s="26">
        <f t="shared" si="28"/>
        <v>1.0265123542823911</v>
      </c>
      <c r="BE177" s="28">
        <f t="shared" si="29"/>
        <v>0</v>
      </c>
    </row>
    <row r="178" spans="1:57" x14ac:dyDescent="0.35">
      <c r="A178" t="s">
        <v>9747</v>
      </c>
      <c r="B178" s="25">
        <f>IF('Indicator Date hidden'!C179="x","x",$B$2-'Indicator Date hidden'!C179)</f>
        <v>0</v>
      </c>
      <c r="C178" s="25">
        <f>IF('Indicator Date hidden'!D179="x","x",$C$2-'Indicator Date hidden'!D179)</f>
        <v>0</v>
      </c>
      <c r="D178" s="25">
        <f>IF('Indicator Date hidden'!E179="x","x",$D$2-'Indicator Date hidden'!E179)</f>
        <v>0</v>
      </c>
      <c r="E178" s="25">
        <f>IF('Indicator Date hidden'!F179="x","x",$E$2-'Indicator Date hidden'!F179)</f>
        <v>0</v>
      </c>
      <c r="F178" s="25">
        <f>IF('Indicator Date hidden'!G179="x","x",$F$2-'Indicator Date hidden'!G179)</f>
        <v>0</v>
      </c>
      <c r="G178" s="25">
        <f>IF('Indicator Date hidden'!H179="x","x",$G$2-'Indicator Date hidden'!H179)</f>
        <v>0</v>
      </c>
      <c r="H178" s="25">
        <f>IF('Indicator Date hidden'!I179="x","x",$H$2-'Indicator Date hidden'!I179)</f>
        <v>0</v>
      </c>
      <c r="I178" s="25">
        <f>IF('Indicator Date hidden'!J179="x","x",$I$2-'Indicator Date hidden'!J179)</f>
        <v>0</v>
      </c>
      <c r="J178" s="25">
        <f>IF('Indicator Date hidden'!K179="x","x",$J$2-'Indicator Date hidden'!K179)</f>
        <v>0</v>
      </c>
      <c r="K178" s="25">
        <f>IF('Indicator Date hidden'!L179="x","x",$K$2-'Indicator Date hidden'!L179)</f>
        <v>0</v>
      </c>
      <c r="L178" s="25">
        <f>IF('Indicator Date hidden'!M179="x","x",$L$2-'Indicator Date hidden'!M179)</f>
        <v>0</v>
      </c>
      <c r="M178" s="25">
        <f>IF('Indicator Date hidden'!N179="x","x",$M$2-'Indicator Date hidden'!N179)</f>
        <v>0</v>
      </c>
      <c r="N178" s="25">
        <f>IF('Indicator Date hidden'!O179="x","x",$N$2-'Indicator Date hidden'!O179)</f>
        <v>0</v>
      </c>
      <c r="O178" s="25">
        <f>IF('Indicator Date hidden'!P179="x","x",$O$2-'Indicator Date hidden'!P179)</f>
        <v>0</v>
      </c>
      <c r="P178" s="25">
        <f>IF('Indicator Date hidden'!Q179="x","x",$P$2-'Indicator Date hidden'!Q179)</f>
        <v>0</v>
      </c>
      <c r="Q178" s="25" t="str">
        <f>IF('Indicator Date hidden'!R179="x","x",$Q$2-'Indicator Date hidden'!R179)</f>
        <v>x</v>
      </c>
      <c r="R178" s="25">
        <f>IF('Indicator Date hidden'!S179="x","x",$R$2-'Indicator Date hidden'!S179)</f>
        <v>0</v>
      </c>
      <c r="S178" s="25">
        <f>IF('Indicator Date hidden'!T179="x","x",$S$2-'Indicator Date hidden'!T179)</f>
        <v>0</v>
      </c>
      <c r="T178" s="25">
        <f>IF('Indicator Date hidden'!U179="x","x",$T$2-'Indicator Date hidden'!U179)</f>
        <v>0</v>
      </c>
      <c r="U178" s="25">
        <f>IF('Indicator Date hidden'!V179="x","x",$U$2-'Indicator Date hidden'!V179)</f>
        <v>0</v>
      </c>
      <c r="V178" s="25">
        <f>IF('Indicator Date hidden'!W179="x","x",$V$2-'Indicator Date hidden'!W179)</f>
        <v>0</v>
      </c>
      <c r="W178" s="25">
        <f>IF('Indicator Date hidden'!X179="x","x",$W$2-'Indicator Date hidden'!X179)</f>
        <v>1</v>
      </c>
      <c r="X178" s="25">
        <f>IF('Indicator Date hidden'!Y179="x","x",$X$2-'Indicator Date hidden'!Y179)</f>
        <v>3</v>
      </c>
      <c r="Y178" s="25">
        <f>IF('Indicator Date hidden'!Z179="x","x",$Y$2-'Indicator Date hidden'!Z179)</f>
        <v>0</v>
      </c>
      <c r="Z178" s="25">
        <f>IF('Indicator Date hidden'!AA179="x","x",$Z$2-'Indicator Date hidden'!AA179)</f>
        <v>0</v>
      </c>
      <c r="AA178" s="25" t="str">
        <f>IF('Indicator Date hidden'!AB179="x","x",$AA$2-'Indicator Date hidden'!AB179)</f>
        <v>x</v>
      </c>
      <c r="AB178" s="25">
        <f>IF('Indicator Date hidden'!AC179="x","x",$AB$2-'Indicator Date hidden'!AC179)</f>
        <v>0</v>
      </c>
      <c r="AC178" s="25">
        <f>IF('Indicator Date hidden'!AD179="x","x",$AC$2-'Indicator Date hidden'!AD179)</f>
        <v>0</v>
      </c>
      <c r="AD178" s="25">
        <f>IF('Indicator Date hidden'!AE179="x","x",$AD$2-'Indicator Date hidden'!AE179)</f>
        <v>0</v>
      </c>
      <c r="AE178" s="25">
        <f>IF('Indicator Date hidden'!AF179="x","x",$AE$2-'Indicator Date hidden'!AF179)</f>
        <v>0</v>
      </c>
      <c r="AF178" s="25">
        <f>IF('Indicator Date hidden'!AG179="x","x",$AF$2-'Indicator Date hidden'!AG179)</f>
        <v>1</v>
      </c>
      <c r="AG178" s="25">
        <f>IF('Indicator Date hidden'!AH179="x","x",$AG$2-'Indicator Date hidden'!AH179)</f>
        <v>0</v>
      </c>
      <c r="AH178" s="25">
        <f>IF('Indicator Date hidden'!AI179="x","x",$AH$2-'Indicator Date hidden'!AI179)</f>
        <v>0</v>
      </c>
      <c r="AI178" s="25">
        <f>IF('Indicator Date hidden'!AJ179="x","x",$AI$2-'Indicator Date hidden'!AJ179)</f>
        <v>0</v>
      </c>
      <c r="AJ178" s="25">
        <f>IF('Indicator Date hidden'!AK179="x","x",$AJ$2-'Indicator Date hidden'!AK179)</f>
        <v>1</v>
      </c>
      <c r="AK178" s="25">
        <f>IF('Indicator Date hidden'!AL179="x","x",$AK$2-'Indicator Date hidden'!AL179)</f>
        <v>0</v>
      </c>
      <c r="AL178" s="25">
        <f>IF('Indicator Date hidden'!AM179="x","x",$AL$2-'Indicator Date hidden'!AM179)</f>
        <v>0</v>
      </c>
      <c r="AM178" s="25">
        <f>IF('Indicator Date hidden'!AN179="x","x",$AM$2-'Indicator Date hidden'!AN179)</f>
        <v>0</v>
      </c>
      <c r="AN178" s="25">
        <f>IF('Indicator Date hidden'!AO179="x","x",$AN$2-'Indicator Date hidden'!AO179)</f>
        <v>0</v>
      </c>
      <c r="AO178" s="25">
        <f>IF('Indicator Date hidden'!AP179="x","x",$AO$2-'Indicator Date hidden'!AP179)</f>
        <v>0</v>
      </c>
      <c r="AP178" s="25">
        <f>IF('Indicator Date hidden'!AQ179="x","x",$AP$2-'Indicator Date hidden'!AQ179)</f>
        <v>0</v>
      </c>
      <c r="AQ178" s="25">
        <f>IF('Indicator Date hidden'!AR179="x","x",$AQ$2-'Indicator Date hidden'!AR179)</f>
        <v>0</v>
      </c>
      <c r="AR178" s="25">
        <f>IF('Indicator Date hidden'!AS179="x","x",$AR$2-'Indicator Date hidden'!AS179)</f>
        <v>0</v>
      </c>
      <c r="AS178" s="25">
        <f>IF('Indicator Date hidden'!AT179="x","x",$AS$2-'Indicator Date hidden'!AT179)</f>
        <v>0</v>
      </c>
      <c r="AT178" s="25">
        <f>IF('Indicator Date hidden'!AU179="x","x",$AT$2-'Indicator Date hidden'!AU179)</f>
        <v>0</v>
      </c>
      <c r="AU178" s="25">
        <f>IF('Indicator Date hidden'!AV179="x","x",$AU$2-'Indicator Date hidden'!AV179)</f>
        <v>1</v>
      </c>
      <c r="AV178" s="25">
        <f>IF('Indicator Date hidden'!AW179="x","x",$AV$2-'Indicator Date hidden'!AW179)</f>
        <v>0</v>
      </c>
      <c r="AW178" s="25">
        <f>IF('Indicator Date hidden'!AX179="x","x",$AW$2-'Indicator Date hidden'!AX179)</f>
        <v>0</v>
      </c>
      <c r="AX178" s="25">
        <f>IF('Indicator Date hidden'!AY179="x","x",$AX$2-'Indicator Date hidden'!AY179)</f>
        <v>0</v>
      </c>
      <c r="AY178" s="25">
        <f>IF('Indicator Date hidden'!AZ179="x","x",$AY$2-'Indicator Date hidden'!AZ179)</f>
        <v>0</v>
      </c>
      <c r="AZ178" s="25">
        <f>IF('Indicator Date hidden'!BA179="x","x",$AZ$2-'Indicator Date hidden'!BA179)</f>
        <v>0</v>
      </c>
      <c r="BA178">
        <f t="shared" si="25"/>
        <v>7</v>
      </c>
      <c r="BB178" s="26">
        <f t="shared" si="26"/>
        <v>0.14285714285714285</v>
      </c>
      <c r="BC178">
        <f t="shared" si="27"/>
        <v>5</v>
      </c>
      <c r="BD178" s="26">
        <f t="shared" si="28"/>
        <v>0.49487165930539351</v>
      </c>
      <c r="BE178" s="28">
        <f t="shared" si="29"/>
        <v>0</v>
      </c>
    </row>
    <row r="179" spans="1:57" x14ac:dyDescent="0.35">
      <c r="A179" t="s">
        <v>9741</v>
      </c>
      <c r="B179" s="25">
        <f>IF('Indicator Date hidden'!C180="x","x",$B$2-'Indicator Date hidden'!C180)</f>
        <v>0</v>
      </c>
      <c r="C179" s="25">
        <f>IF('Indicator Date hidden'!D180="x","x",$C$2-'Indicator Date hidden'!D180)</f>
        <v>0</v>
      </c>
      <c r="D179" s="25">
        <f>IF('Indicator Date hidden'!E180="x","x",$D$2-'Indicator Date hidden'!E180)</f>
        <v>0</v>
      </c>
      <c r="E179" s="25">
        <f>IF('Indicator Date hidden'!F180="x","x",$E$2-'Indicator Date hidden'!F180)</f>
        <v>0</v>
      </c>
      <c r="F179" s="25">
        <f>IF('Indicator Date hidden'!G180="x","x",$F$2-'Indicator Date hidden'!G180)</f>
        <v>0</v>
      </c>
      <c r="G179" s="25">
        <f>IF('Indicator Date hidden'!H180="x","x",$G$2-'Indicator Date hidden'!H180)</f>
        <v>0</v>
      </c>
      <c r="H179" s="25">
        <f>IF('Indicator Date hidden'!I180="x","x",$H$2-'Indicator Date hidden'!I180)</f>
        <v>0</v>
      </c>
      <c r="I179" s="25">
        <f>IF('Indicator Date hidden'!J180="x","x",$I$2-'Indicator Date hidden'!J180)</f>
        <v>0</v>
      </c>
      <c r="J179" s="25">
        <f>IF('Indicator Date hidden'!K180="x","x",$J$2-'Indicator Date hidden'!K180)</f>
        <v>0</v>
      </c>
      <c r="K179" s="25">
        <f>IF('Indicator Date hidden'!L180="x","x",$K$2-'Indicator Date hidden'!L180)</f>
        <v>0</v>
      </c>
      <c r="L179" s="25">
        <f>IF('Indicator Date hidden'!M180="x","x",$L$2-'Indicator Date hidden'!M180)</f>
        <v>0</v>
      </c>
      <c r="M179" s="25">
        <f>IF('Indicator Date hidden'!N180="x","x",$M$2-'Indicator Date hidden'!N180)</f>
        <v>0</v>
      </c>
      <c r="N179" s="25">
        <f>IF('Indicator Date hidden'!O180="x","x",$N$2-'Indicator Date hidden'!O180)</f>
        <v>0</v>
      </c>
      <c r="O179" s="25">
        <f>IF('Indicator Date hidden'!P180="x","x",$O$2-'Indicator Date hidden'!P180)</f>
        <v>0</v>
      </c>
      <c r="P179" s="25">
        <f>IF('Indicator Date hidden'!Q180="x","x",$P$2-'Indicator Date hidden'!Q180)</f>
        <v>0</v>
      </c>
      <c r="Q179" s="25" t="str">
        <f>IF('Indicator Date hidden'!R180="x","x",$Q$2-'Indicator Date hidden'!R180)</f>
        <v>x</v>
      </c>
      <c r="R179" s="25">
        <f>IF('Indicator Date hidden'!S180="x","x",$R$2-'Indicator Date hidden'!S180)</f>
        <v>0</v>
      </c>
      <c r="S179" s="25">
        <f>IF('Indicator Date hidden'!T180="x","x",$S$2-'Indicator Date hidden'!T180)</f>
        <v>0</v>
      </c>
      <c r="T179" s="25">
        <f>IF('Indicator Date hidden'!U180="x","x",$T$2-'Indicator Date hidden'!U180)</f>
        <v>0</v>
      </c>
      <c r="U179" s="25">
        <f>IF('Indicator Date hidden'!V180="x","x",$U$2-'Indicator Date hidden'!V180)</f>
        <v>0</v>
      </c>
      <c r="V179" s="25">
        <f>IF('Indicator Date hidden'!W180="x","x",$V$2-'Indicator Date hidden'!W180)</f>
        <v>0</v>
      </c>
      <c r="W179" s="25" t="str">
        <f>IF('Indicator Date hidden'!X180="x","x",$W$2-'Indicator Date hidden'!X180)</f>
        <v>x</v>
      </c>
      <c r="X179" s="25">
        <f>IF('Indicator Date hidden'!Y180="x","x",$X$2-'Indicator Date hidden'!Y180)</f>
        <v>4</v>
      </c>
      <c r="Y179" s="25">
        <f>IF('Indicator Date hidden'!Z180="x","x",$Y$2-'Indicator Date hidden'!Z180)</f>
        <v>0</v>
      </c>
      <c r="Z179" s="25">
        <f>IF('Indicator Date hidden'!AA180="x","x",$Z$2-'Indicator Date hidden'!AA180)</f>
        <v>0</v>
      </c>
      <c r="AA179" s="25" t="str">
        <f>IF('Indicator Date hidden'!AB180="x","x",$AA$2-'Indicator Date hidden'!AB180)</f>
        <v>x</v>
      </c>
      <c r="AB179" s="25">
        <f>IF('Indicator Date hidden'!AC180="x","x",$AB$2-'Indicator Date hidden'!AC180)</f>
        <v>0</v>
      </c>
      <c r="AC179" s="25">
        <f>IF('Indicator Date hidden'!AD180="x","x",$AC$2-'Indicator Date hidden'!AD180)</f>
        <v>0</v>
      </c>
      <c r="AD179" s="25" t="str">
        <f>IF('Indicator Date hidden'!AE180="x","x",$AD$2-'Indicator Date hidden'!AE180)</f>
        <v>x</v>
      </c>
      <c r="AE179" s="25" t="str">
        <f>IF('Indicator Date hidden'!AF180="x","x",$AE$2-'Indicator Date hidden'!AF180)</f>
        <v>x</v>
      </c>
      <c r="AF179" s="25" t="str">
        <f>IF('Indicator Date hidden'!AG180="x","x",$AF$2-'Indicator Date hidden'!AG180)</f>
        <v>x</v>
      </c>
      <c r="AG179" s="25">
        <f>IF('Indicator Date hidden'!AH180="x","x",$AG$2-'Indicator Date hidden'!AH180)</f>
        <v>0</v>
      </c>
      <c r="AH179" s="25">
        <f>IF('Indicator Date hidden'!AI180="x","x",$AH$2-'Indicator Date hidden'!AI180)</f>
        <v>0</v>
      </c>
      <c r="AI179" s="25">
        <f>IF('Indicator Date hidden'!AJ180="x","x",$AI$2-'Indicator Date hidden'!AJ180)</f>
        <v>0</v>
      </c>
      <c r="AJ179" s="25" t="str">
        <f>IF('Indicator Date hidden'!AK180="x","x",$AJ$2-'Indicator Date hidden'!AK180)</f>
        <v>x</v>
      </c>
      <c r="AK179" s="25">
        <f>IF('Indicator Date hidden'!AL180="x","x",$AK$2-'Indicator Date hidden'!AL180)</f>
        <v>1</v>
      </c>
      <c r="AL179" s="25">
        <f>IF('Indicator Date hidden'!AM180="x","x",$AL$2-'Indicator Date hidden'!AM180)</f>
        <v>0</v>
      </c>
      <c r="AM179" s="25">
        <f>IF('Indicator Date hidden'!AN180="x","x",$AM$2-'Indicator Date hidden'!AN180)</f>
        <v>0</v>
      </c>
      <c r="AN179" s="25">
        <f>IF('Indicator Date hidden'!AO180="x","x",$AN$2-'Indicator Date hidden'!AO180)</f>
        <v>0</v>
      </c>
      <c r="AO179" s="25" t="str">
        <f>IF('Indicator Date hidden'!AP180="x","x",$AO$2-'Indicator Date hidden'!AP180)</f>
        <v>x</v>
      </c>
      <c r="AP179" s="25" t="str">
        <f>IF('Indicator Date hidden'!AQ180="x","x",$AP$2-'Indicator Date hidden'!AQ180)</f>
        <v>x</v>
      </c>
      <c r="AQ179" s="25" t="str">
        <f>IF('Indicator Date hidden'!AR180="x","x",$AQ$2-'Indicator Date hidden'!AR180)</f>
        <v>x</v>
      </c>
      <c r="AR179" s="25">
        <f>IF('Indicator Date hidden'!AS180="x","x",$AR$2-'Indicator Date hidden'!AS180)</f>
        <v>0</v>
      </c>
      <c r="AS179" s="25">
        <f>IF('Indicator Date hidden'!AT180="x","x",$AS$2-'Indicator Date hidden'!AT180)</f>
        <v>0</v>
      </c>
      <c r="AT179" s="25">
        <f>IF('Indicator Date hidden'!AU180="x","x",$AT$2-'Indicator Date hidden'!AU180)</f>
        <v>0</v>
      </c>
      <c r="AU179" s="25">
        <f>IF('Indicator Date hidden'!AV180="x","x",$AU$2-'Indicator Date hidden'!AV180)</f>
        <v>1</v>
      </c>
      <c r="AV179" s="25">
        <f>IF('Indicator Date hidden'!AW180="x","x",$AV$2-'Indicator Date hidden'!AW180)</f>
        <v>0</v>
      </c>
      <c r="AW179" s="25">
        <f>IF('Indicator Date hidden'!AX180="x","x",$AW$2-'Indicator Date hidden'!AX180)</f>
        <v>0</v>
      </c>
      <c r="AX179" s="25">
        <f>IF('Indicator Date hidden'!AY180="x","x",$AX$2-'Indicator Date hidden'!AY180)</f>
        <v>0</v>
      </c>
      <c r="AY179" s="25">
        <f>IF('Indicator Date hidden'!AZ180="x","x",$AY$2-'Indicator Date hidden'!AZ180)</f>
        <v>9</v>
      </c>
      <c r="AZ179" s="25">
        <f>IF('Indicator Date hidden'!BA180="x","x",$AZ$2-'Indicator Date hidden'!BA180)</f>
        <v>9</v>
      </c>
      <c r="BA179">
        <f t="shared" si="25"/>
        <v>24</v>
      </c>
      <c r="BB179" s="26">
        <f t="shared" si="26"/>
        <v>0.58536585365853655</v>
      </c>
      <c r="BC179">
        <f t="shared" si="27"/>
        <v>5</v>
      </c>
      <c r="BD179" s="26">
        <f t="shared" si="28"/>
        <v>2.011862500224515</v>
      </c>
      <c r="BE179" s="28">
        <f t="shared" si="29"/>
        <v>0</v>
      </c>
    </row>
    <row r="180" spans="1:57" x14ac:dyDescent="0.35">
      <c r="A180" t="s">
        <v>9749</v>
      </c>
      <c r="B180" s="25">
        <f>IF('Indicator Date hidden'!C181="x","x",$B$2-'Indicator Date hidden'!C181)</f>
        <v>0</v>
      </c>
      <c r="C180" s="25">
        <f>IF('Indicator Date hidden'!D181="x","x",$C$2-'Indicator Date hidden'!D181)</f>
        <v>0</v>
      </c>
      <c r="D180" s="25">
        <f>IF('Indicator Date hidden'!E181="x","x",$D$2-'Indicator Date hidden'!E181)</f>
        <v>0</v>
      </c>
      <c r="E180" s="25">
        <f>IF('Indicator Date hidden'!F181="x","x",$E$2-'Indicator Date hidden'!F181)</f>
        <v>0</v>
      </c>
      <c r="F180" s="25">
        <f>IF('Indicator Date hidden'!G181="x","x",$F$2-'Indicator Date hidden'!G181)</f>
        <v>0</v>
      </c>
      <c r="G180" s="25">
        <f>IF('Indicator Date hidden'!H181="x","x",$G$2-'Indicator Date hidden'!H181)</f>
        <v>0</v>
      </c>
      <c r="H180" s="25">
        <f>IF('Indicator Date hidden'!I181="x","x",$H$2-'Indicator Date hidden'!I181)</f>
        <v>0</v>
      </c>
      <c r="I180" s="25">
        <f>IF('Indicator Date hidden'!J181="x","x",$I$2-'Indicator Date hidden'!J181)</f>
        <v>0</v>
      </c>
      <c r="J180" s="25">
        <f>IF('Indicator Date hidden'!K181="x","x",$J$2-'Indicator Date hidden'!K181)</f>
        <v>0</v>
      </c>
      <c r="K180" s="25">
        <f>IF('Indicator Date hidden'!L181="x","x",$K$2-'Indicator Date hidden'!L181)</f>
        <v>0</v>
      </c>
      <c r="L180" s="25">
        <f>IF('Indicator Date hidden'!M181="x","x",$L$2-'Indicator Date hidden'!M181)</f>
        <v>0</v>
      </c>
      <c r="M180" s="25">
        <f>IF('Indicator Date hidden'!N181="x","x",$M$2-'Indicator Date hidden'!N181)</f>
        <v>0</v>
      </c>
      <c r="N180" s="25">
        <f>IF('Indicator Date hidden'!O181="x","x",$N$2-'Indicator Date hidden'!O181)</f>
        <v>0</v>
      </c>
      <c r="O180" s="25">
        <f>IF('Indicator Date hidden'!P181="x","x",$O$2-'Indicator Date hidden'!P181)</f>
        <v>0</v>
      </c>
      <c r="P180" s="25" t="str">
        <f>IF('Indicator Date hidden'!Q181="x","x",$P$2-'Indicator Date hidden'!Q181)</f>
        <v>x</v>
      </c>
      <c r="Q180" s="25" t="str">
        <f>IF('Indicator Date hidden'!R181="x","x",$Q$2-'Indicator Date hidden'!R181)</f>
        <v>x</v>
      </c>
      <c r="R180" s="25">
        <f>IF('Indicator Date hidden'!S181="x","x",$R$2-'Indicator Date hidden'!S181)</f>
        <v>0</v>
      </c>
      <c r="S180" s="25">
        <f>IF('Indicator Date hidden'!T181="x","x",$S$2-'Indicator Date hidden'!T181)</f>
        <v>0</v>
      </c>
      <c r="T180" s="25">
        <f>IF('Indicator Date hidden'!U181="x","x",$T$2-'Indicator Date hidden'!U181)</f>
        <v>0</v>
      </c>
      <c r="U180" s="25">
        <f>IF('Indicator Date hidden'!V181="x","x",$U$2-'Indicator Date hidden'!V181)</f>
        <v>0</v>
      </c>
      <c r="V180" s="25">
        <f>IF('Indicator Date hidden'!W181="x","x",$V$2-'Indicator Date hidden'!W181)</f>
        <v>0</v>
      </c>
      <c r="W180" s="25">
        <f>IF('Indicator Date hidden'!X181="x","x",$W$2-'Indicator Date hidden'!X181)</f>
        <v>7</v>
      </c>
      <c r="X180" s="25">
        <f>IF('Indicator Date hidden'!Y181="x","x",$X$2-'Indicator Date hidden'!Y181)</f>
        <v>4</v>
      </c>
      <c r="Y180" s="25">
        <f>IF('Indicator Date hidden'!Z181="x","x",$Y$2-'Indicator Date hidden'!Z181)</f>
        <v>0</v>
      </c>
      <c r="Z180" s="25">
        <f>IF('Indicator Date hidden'!AA181="x","x",$Z$2-'Indicator Date hidden'!AA181)</f>
        <v>0</v>
      </c>
      <c r="AA180" s="25" t="str">
        <f>IF('Indicator Date hidden'!AB181="x","x",$AA$2-'Indicator Date hidden'!AB181)</f>
        <v>x</v>
      </c>
      <c r="AB180" s="25">
        <f>IF('Indicator Date hidden'!AC181="x","x",$AB$2-'Indicator Date hidden'!AC181)</f>
        <v>0</v>
      </c>
      <c r="AC180" s="25">
        <f>IF('Indicator Date hidden'!AD181="x","x",$AC$2-'Indicator Date hidden'!AD181)</f>
        <v>0</v>
      </c>
      <c r="AD180" s="25" t="str">
        <f>IF('Indicator Date hidden'!AE181="x","x",$AD$2-'Indicator Date hidden'!AE181)</f>
        <v>x</v>
      </c>
      <c r="AE180" s="25" t="str">
        <f>IF('Indicator Date hidden'!AF181="x","x",$AE$2-'Indicator Date hidden'!AF181)</f>
        <v>x</v>
      </c>
      <c r="AF180" s="25" t="str">
        <f>IF('Indicator Date hidden'!AG181="x","x",$AF$2-'Indicator Date hidden'!AG181)</f>
        <v>x</v>
      </c>
      <c r="AG180" s="25">
        <f>IF('Indicator Date hidden'!AH181="x","x",$AG$2-'Indicator Date hidden'!AH181)</f>
        <v>0</v>
      </c>
      <c r="AH180" s="25">
        <f>IF('Indicator Date hidden'!AI181="x","x",$AH$2-'Indicator Date hidden'!AI181)</f>
        <v>0</v>
      </c>
      <c r="AI180" s="25">
        <f>IF('Indicator Date hidden'!AJ181="x","x",$AI$2-'Indicator Date hidden'!AJ181)</f>
        <v>0</v>
      </c>
      <c r="AJ180" s="25" t="str">
        <f>IF('Indicator Date hidden'!AK181="x","x",$AJ$2-'Indicator Date hidden'!AK181)</f>
        <v>x</v>
      </c>
      <c r="AK180" s="25" t="str">
        <f>IF('Indicator Date hidden'!AL181="x","x",$AK$2-'Indicator Date hidden'!AL181)</f>
        <v>x</v>
      </c>
      <c r="AL180" s="25">
        <f>IF('Indicator Date hidden'!AM181="x","x",$AL$2-'Indicator Date hidden'!AM181)</f>
        <v>0</v>
      </c>
      <c r="AM180" s="25">
        <f>IF('Indicator Date hidden'!AN181="x","x",$AM$2-'Indicator Date hidden'!AN181)</f>
        <v>0</v>
      </c>
      <c r="AN180" s="25">
        <f>IF('Indicator Date hidden'!AO181="x","x",$AN$2-'Indicator Date hidden'!AO181)</f>
        <v>0</v>
      </c>
      <c r="AO180" s="25" t="str">
        <f>IF('Indicator Date hidden'!AP181="x","x",$AO$2-'Indicator Date hidden'!AP181)</f>
        <v>x</v>
      </c>
      <c r="AP180" s="25" t="str">
        <f>IF('Indicator Date hidden'!AQ181="x","x",$AP$2-'Indicator Date hidden'!AQ181)</f>
        <v>x</v>
      </c>
      <c r="AQ180" s="25" t="str">
        <f>IF('Indicator Date hidden'!AR181="x","x",$AQ$2-'Indicator Date hidden'!AR181)</f>
        <v>x</v>
      </c>
      <c r="AR180" s="25">
        <f>IF('Indicator Date hidden'!AS181="x","x",$AR$2-'Indicator Date hidden'!AS181)</f>
        <v>0</v>
      </c>
      <c r="AS180" s="25" t="str">
        <f>IF('Indicator Date hidden'!AT181="x","x",$AS$2-'Indicator Date hidden'!AT181)</f>
        <v>x</v>
      </c>
      <c r="AT180" s="25">
        <f>IF('Indicator Date hidden'!AU181="x","x",$AT$2-'Indicator Date hidden'!AU181)</f>
        <v>0</v>
      </c>
      <c r="AU180" s="25" t="str">
        <f>IF('Indicator Date hidden'!AV181="x","x",$AU$2-'Indicator Date hidden'!AV181)</f>
        <v>x</v>
      </c>
      <c r="AV180" s="25">
        <f>IF('Indicator Date hidden'!AW181="x","x",$AV$2-'Indicator Date hidden'!AW181)</f>
        <v>1</v>
      </c>
      <c r="AW180" s="25">
        <f>IF('Indicator Date hidden'!AX181="x","x",$AW$2-'Indicator Date hidden'!AX181)</f>
        <v>0</v>
      </c>
      <c r="AX180" s="25">
        <f>IF('Indicator Date hidden'!AY181="x","x",$AX$2-'Indicator Date hidden'!AY181)</f>
        <v>0</v>
      </c>
      <c r="AY180" s="25">
        <f>IF('Indicator Date hidden'!AZ181="x","x",$AY$2-'Indicator Date hidden'!AZ181)</f>
        <v>2</v>
      </c>
      <c r="AZ180" s="25">
        <f>IF('Indicator Date hidden'!BA181="x","x",$AZ$2-'Indicator Date hidden'!BA181)</f>
        <v>0</v>
      </c>
      <c r="BA180">
        <f t="shared" si="25"/>
        <v>14</v>
      </c>
      <c r="BB180" s="26">
        <f t="shared" si="26"/>
        <v>0.36842105263157893</v>
      </c>
      <c r="BC180">
        <f t="shared" si="27"/>
        <v>4</v>
      </c>
      <c r="BD180" s="26">
        <f t="shared" si="28"/>
        <v>1.3062814364200901</v>
      </c>
      <c r="BE180" s="28">
        <f t="shared" si="29"/>
        <v>0</v>
      </c>
    </row>
    <row r="181" spans="1:57" x14ac:dyDescent="0.35">
      <c r="A181" t="s">
        <v>9753</v>
      </c>
      <c r="B181" s="25">
        <f>IF('Indicator Date hidden'!C182="x","x",$B$2-'Indicator Date hidden'!C182)</f>
        <v>0</v>
      </c>
      <c r="C181" s="25">
        <f>IF('Indicator Date hidden'!D182="x","x",$C$2-'Indicator Date hidden'!D182)</f>
        <v>0</v>
      </c>
      <c r="D181" s="25">
        <f>IF('Indicator Date hidden'!E182="x","x",$D$2-'Indicator Date hidden'!E182)</f>
        <v>0</v>
      </c>
      <c r="E181" s="25">
        <f>IF('Indicator Date hidden'!F182="x","x",$E$2-'Indicator Date hidden'!F182)</f>
        <v>0</v>
      </c>
      <c r="F181" s="25">
        <f>IF('Indicator Date hidden'!G182="x","x",$F$2-'Indicator Date hidden'!G182)</f>
        <v>0</v>
      </c>
      <c r="G181" s="25">
        <f>IF('Indicator Date hidden'!H182="x","x",$G$2-'Indicator Date hidden'!H182)</f>
        <v>0</v>
      </c>
      <c r="H181" s="25">
        <f>IF('Indicator Date hidden'!I182="x","x",$H$2-'Indicator Date hidden'!I182)</f>
        <v>0</v>
      </c>
      <c r="I181" s="25">
        <f>IF('Indicator Date hidden'!J182="x","x",$I$2-'Indicator Date hidden'!J182)</f>
        <v>0</v>
      </c>
      <c r="J181" s="25">
        <f>IF('Indicator Date hidden'!K182="x","x",$J$2-'Indicator Date hidden'!K182)</f>
        <v>0</v>
      </c>
      <c r="K181" s="25">
        <f>IF('Indicator Date hidden'!L182="x","x",$K$2-'Indicator Date hidden'!L182)</f>
        <v>0</v>
      </c>
      <c r="L181" s="25">
        <f>IF('Indicator Date hidden'!M182="x","x",$L$2-'Indicator Date hidden'!M182)</f>
        <v>0</v>
      </c>
      <c r="M181" s="25">
        <f>IF('Indicator Date hidden'!N182="x","x",$M$2-'Indicator Date hidden'!N182)</f>
        <v>0</v>
      </c>
      <c r="N181" s="25">
        <f>IF('Indicator Date hidden'!O182="x","x",$N$2-'Indicator Date hidden'!O182)</f>
        <v>0</v>
      </c>
      <c r="O181" s="25">
        <f>IF('Indicator Date hidden'!P182="x","x",$O$2-'Indicator Date hidden'!P182)</f>
        <v>0</v>
      </c>
      <c r="P181" s="25">
        <f>IF('Indicator Date hidden'!Q182="x","x",$P$2-'Indicator Date hidden'!Q182)</f>
        <v>0</v>
      </c>
      <c r="Q181" s="25">
        <f>IF('Indicator Date hidden'!R182="x","x",$Q$2-'Indicator Date hidden'!R182)</f>
        <v>3</v>
      </c>
      <c r="R181" s="25">
        <f>IF('Indicator Date hidden'!S182="x","x",$R$2-'Indicator Date hidden'!S182)</f>
        <v>0</v>
      </c>
      <c r="S181" s="25">
        <f>IF('Indicator Date hidden'!T182="x","x",$S$2-'Indicator Date hidden'!T182)</f>
        <v>0</v>
      </c>
      <c r="T181" s="25">
        <f>IF('Indicator Date hidden'!U182="x","x",$T$2-'Indicator Date hidden'!U182)</f>
        <v>0</v>
      </c>
      <c r="U181" s="25">
        <f>IF('Indicator Date hidden'!V182="x","x",$U$2-'Indicator Date hidden'!V182)</f>
        <v>0</v>
      </c>
      <c r="V181" s="25">
        <f>IF('Indicator Date hidden'!W182="x","x",$V$2-'Indicator Date hidden'!W182)</f>
        <v>0</v>
      </c>
      <c r="W181" s="25">
        <f>IF('Indicator Date hidden'!X182="x","x",$W$2-'Indicator Date hidden'!X182)</f>
        <v>3</v>
      </c>
      <c r="X181" s="25">
        <f>IF('Indicator Date hidden'!Y182="x","x",$X$2-'Indicator Date hidden'!Y182)</f>
        <v>4</v>
      </c>
      <c r="Y181" s="25">
        <f>IF('Indicator Date hidden'!Z182="x","x",$Y$2-'Indicator Date hidden'!Z182)</f>
        <v>0</v>
      </c>
      <c r="Z181" s="25">
        <f>IF('Indicator Date hidden'!AA182="x","x",$Z$2-'Indicator Date hidden'!AA182)</f>
        <v>0</v>
      </c>
      <c r="AA181" s="25">
        <f>IF('Indicator Date hidden'!AB182="x","x",$AA$2-'Indicator Date hidden'!AB182)</f>
        <v>0</v>
      </c>
      <c r="AB181" s="25">
        <f>IF('Indicator Date hidden'!AC182="x","x",$AB$2-'Indicator Date hidden'!AC182)</f>
        <v>0</v>
      </c>
      <c r="AC181" s="25">
        <f>IF('Indicator Date hidden'!AD182="x","x",$AC$2-'Indicator Date hidden'!AD182)</f>
        <v>0</v>
      </c>
      <c r="AD181" s="25">
        <f>IF('Indicator Date hidden'!AE182="x","x",$AD$2-'Indicator Date hidden'!AE182)</f>
        <v>0</v>
      </c>
      <c r="AE181" s="25">
        <f>IF('Indicator Date hidden'!AF182="x","x",$AE$2-'Indicator Date hidden'!AF182)</f>
        <v>0</v>
      </c>
      <c r="AF181" s="25">
        <f>IF('Indicator Date hidden'!AG182="x","x",$AF$2-'Indicator Date hidden'!AG182)</f>
        <v>1</v>
      </c>
      <c r="AG181" s="25">
        <f>IF('Indicator Date hidden'!AH182="x","x",$AG$2-'Indicator Date hidden'!AH182)</f>
        <v>0</v>
      </c>
      <c r="AH181" s="25">
        <f>IF('Indicator Date hidden'!AI182="x","x",$AH$2-'Indicator Date hidden'!AI182)</f>
        <v>0</v>
      </c>
      <c r="AI181" s="25">
        <f>IF('Indicator Date hidden'!AJ182="x","x",$AI$2-'Indicator Date hidden'!AJ182)</f>
        <v>0</v>
      </c>
      <c r="AJ181" s="25">
        <f>IF('Indicator Date hidden'!AK182="x","x",$AJ$2-'Indicator Date hidden'!AK182)</f>
        <v>1</v>
      </c>
      <c r="AK181" s="25">
        <f>IF('Indicator Date hidden'!AL182="x","x",$AK$2-'Indicator Date hidden'!AL182)</f>
        <v>0</v>
      </c>
      <c r="AL181" s="25">
        <f>IF('Indicator Date hidden'!AM182="x","x",$AL$2-'Indicator Date hidden'!AM182)</f>
        <v>0</v>
      </c>
      <c r="AM181" s="25">
        <f>IF('Indicator Date hidden'!AN182="x","x",$AM$2-'Indicator Date hidden'!AN182)</f>
        <v>0</v>
      </c>
      <c r="AN181" s="25">
        <f>IF('Indicator Date hidden'!AO182="x","x",$AN$2-'Indicator Date hidden'!AO182)</f>
        <v>0</v>
      </c>
      <c r="AO181" s="25">
        <f>IF('Indicator Date hidden'!AP182="x","x",$AO$2-'Indicator Date hidden'!AP182)</f>
        <v>1</v>
      </c>
      <c r="AP181" s="25">
        <f>IF('Indicator Date hidden'!AQ182="x","x",$AP$2-'Indicator Date hidden'!AQ182)</f>
        <v>0</v>
      </c>
      <c r="AQ181" s="25" t="str">
        <f>IF('Indicator Date hidden'!AR182="x","x",$AQ$2-'Indicator Date hidden'!AR182)</f>
        <v>x</v>
      </c>
      <c r="AR181" s="25">
        <f>IF('Indicator Date hidden'!AS182="x","x",$AR$2-'Indicator Date hidden'!AS182)</f>
        <v>0</v>
      </c>
      <c r="AS181" s="25">
        <f>IF('Indicator Date hidden'!AT182="x","x",$AS$2-'Indicator Date hidden'!AT182)</f>
        <v>0</v>
      </c>
      <c r="AT181" s="25">
        <f>IF('Indicator Date hidden'!AU182="x","x",$AT$2-'Indicator Date hidden'!AU182)</f>
        <v>0</v>
      </c>
      <c r="AU181" s="25">
        <f>IF('Indicator Date hidden'!AV182="x","x",$AU$2-'Indicator Date hidden'!AV182)</f>
        <v>2</v>
      </c>
      <c r="AV181" s="25">
        <f>IF('Indicator Date hidden'!AW182="x","x",$AV$2-'Indicator Date hidden'!AW182)</f>
        <v>0</v>
      </c>
      <c r="AW181" s="25">
        <f>IF('Indicator Date hidden'!AX182="x","x",$AW$2-'Indicator Date hidden'!AX182)</f>
        <v>0</v>
      </c>
      <c r="AX181" s="25">
        <f>IF('Indicator Date hidden'!AY182="x","x",$AX$2-'Indicator Date hidden'!AY182)</f>
        <v>0</v>
      </c>
      <c r="AY181" s="25">
        <f>IF('Indicator Date hidden'!AZ182="x","x",$AY$2-'Indicator Date hidden'!AZ182)</f>
        <v>0</v>
      </c>
      <c r="AZ181" s="25">
        <f>IF('Indicator Date hidden'!BA182="x","x",$AZ$2-'Indicator Date hidden'!BA182)</f>
        <v>0</v>
      </c>
      <c r="BA181">
        <f t="shared" si="25"/>
        <v>15</v>
      </c>
      <c r="BB181" s="26">
        <f t="shared" si="26"/>
        <v>0.3</v>
      </c>
      <c r="BC181">
        <f t="shared" si="27"/>
        <v>7</v>
      </c>
      <c r="BD181" s="26">
        <f t="shared" si="28"/>
        <v>0.8544003745317531</v>
      </c>
      <c r="BE181" s="28">
        <f t="shared" si="29"/>
        <v>0</v>
      </c>
    </row>
    <row r="182" spans="1:57" x14ac:dyDescent="0.35">
      <c r="A182" t="s">
        <v>9754</v>
      </c>
      <c r="B182" s="25">
        <f>IF('Indicator Date hidden'!C183="x","x",$B$2-'Indicator Date hidden'!C183)</f>
        <v>0</v>
      </c>
      <c r="C182" s="25">
        <f>IF('Indicator Date hidden'!D183="x","x",$C$2-'Indicator Date hidden'!D183)</f>
        <v>0</v>
      </c>
      <c r="D182" s="25">
        <f>IF('Indicator Date hidden'!E183="x","x",$D$2-'Indicator Date hidden'!E183)</f>
        <v>0</v>
      </c>
      <c r="E182" s="25">
        <f>IF('Indicator Date hidden'!F183="x","x",$E$2-'Indicator Date hidden'!F183)</f>
        <v>0</v>
      </c>
      <c r="F182" s="25">
        <f>IF('Indicator Date hidden'!G183="x","x",$F$2-'Indicator Date hidden'!G183)</f>
        <v>0</v>
      </c>
      <c r="G182" s="25">
        <f>IF('Indicator Date hidden'!H183="x","x",$G$2-'Indicator Date hidden'!H183)</f>
        <v>0</v>
      </c>
      <c r="H182" s="25">
        <f>IF('Indicator Date hidden'!I183="x","x",$H$2-'Indicator Date hidden'!I183)</f>
        <v>0</v>
      </c>
      <c r="I182" s="25">
        <f>IF('Indicator Date hidden'!J183="x","x",$I$2-'Indicator Date hidden'!J183)</f>
        <v>0</v>
      </c>
      <c r="J182" s="25">
        <f>IF('Indicator Date hidden'!K183="x","x",$J$2-'Indicator Date hidden'!K183)</f>
        <v>0</v>
      </c>
      <c r="K182" s="25">
        <f>IF('Indicator Date hidden'!L183="x","x",$K$2-'Indicator Date hidden'!L183)</f>
        <v>0</v>
      </c>
      <c r="L182" s="25">
        <f>IF('Indicator Date hidden'!M183="x","x",$L$2-'Indicator Date hidden'!M183)</f>
        <v>0</v>
      </c>
      <c r="M182" s="25">
        <f>IF('Indicator Date hidden'!N183="x","x",$M$2-'Indicator Date hidden'!N183)</f>
        <v>0</v>
      </c>
      <c r="N182" s="25">
        <f>IF('Indicator Date hidden'!O183="x","x",$N$2-'Indicator Date hidden'!O183)</f>
        <v>0</v>
      </c>
      <c r="O182" s="25">
        <f>IF('Indicator Date hidden'!P183="x","x",$O$2-'Indicator Date hidden'!P183)</f>
        <v>0</v>
      </c>
      <c r="P182" s="25">
        <f>IF('Indicator Date hidden'!Q183="x","x",$P$2-'Indicator Date hidden'!Q183)</f>
        <v>0</v>
      </c>
      <c r="Q182" s="25">
        <f>IF('Indicator Date hidden'!R183="x","x",$Q$2-'Indicator Date hidden'!R183)</f>
        <v>2</v>
      </c>
      <c r="R182" s="25">
        <f>IF('Indicator Date hidden'!S183="x","x",$R$2-'Indicator Date hidden'!S183)</f>
        <v>0</v>
      </c>
      <c r="S182" s="25">
        <f>IF('Indicator Date hidden'!T183="x","x",$S$2-'Indicator Date hidden'!T183)</f>
        <v>0</v>
      </c>
      <c r="T182" s="25">
        <f>IF('Indicator Date hidden'!U183="x","x",$T$2-'Indicator Date hidden'!U183)</f>
        <v>0</v>
      </c>
      <c r="U182" s="25">
        <f>IF('Indicator Date hidden'!V183="x","x",$U$2-'Indicator Date hidden'!V183)</f>
        <v>0</v>
      </c>
      <c r="V182" s="25">
        <f>IF('Indicator Date hidden'!W183="x","x",$V$2-'Indicator Date hidden'!W183)</f>
        <v>0</v>
      </c>
      <c r="W182" s="25" t="str">
        <f>IF('Indicator Date hidden'!X183="x","x",$W$2-'Indicator Date hidden'!X183)</f>
        <v>x</v>
      </c>
      <c r="X182" s="25">
        <f>IF('Indicator Date hidden'!Y183="x","x",$X$2-'Indicator Date hidden'!Y183)</f>
        <v>1</v>
      </c>
      <c r="Y182" s="25">
        <f>IF('Indicator Date hidden'!Z183="x","x",$Y$2-'Indicator Date hidden'!Z183)</f>
        <v>0</v>
      </c>
      <c r="Z182" s="25">
        <f>IF('Indicator Date hidden'!AA183="x","x",$Z$2-'Indicator Date hidden'!AA183)</f>
        <v>0</v>
      </c>
      <c r="AA182" s="25">
        <f>IF('Indicator Date hidden'!AB183="x","x",$AA$2-'Indicator Date hidden'!AB183)</f>
        <v>0</v>
      </c>
      <c r="AB182" s="25">
        <f>IF('Indicator Date hidden'!AC183="x","x",$AB$2-'Indicator Date hidden'!AC183)</f>
        <v>0</v>
      </c>
      <c r="AC182" s="25">
        <f>IF('Indicator Date hidden'!AD183="x","x",$AC$2-'Indicator Date hidden'!AD183)</f>
        <v>0</v>
      </c>
      <c r="AD182" s="25" t="str">
        <f>IF('Indicator Date hidden'!AE183="x","x",$AD$2-'Indicator Date hidden'!AE183)</f>
        <v>x</v>
      </c>
      <c r="AE182" s="25">
        <f>IF('Indicator Date hidden'!AF183="x","x",$AE$2-'Indicator Date hidden'!AF183)</f>
        <v>0</v>
      </c>
      <c r="AF182" s="25">
        <f>IF('Indicator Date hidden'!AG183="x","x",$AF$2-'Indicator Date hidden'!AG183)</f>
        <v>0</v>
      </c>
      <c r="AG182" s="25">
        <f>IF('Indicator Date hidden'!AH183="x","x",$AG$2-'Indicator Date hidden'!AH183)</f>
        <v>0</v>
      </c>
      <c r="AH182" s="25">
        <f>IF('Indicator Date hidden'!AI183="x","x",$AH$2-'Indicator Date hidden'!AI183)</f>
        <v>0</v>
      </c>
      <c r="AI182" s="25">
        <f>IF('Indicator Date hidden'!AJ183="x","x",$AI$2-'Indicator Date hidden'!AJ183)</f>
        <v>0</v>
      </c>
      <c r="AJ182" s="25">
        <f>IF('Indicator Date hidden'!AK183="x","x",$AJ$2-'Indicator Date hidden'!AK183)</f>
        <v>1</v>
      </c>
      <c r="AK182" s="25">
        <f>IF('Indicator Date hidden'!AL183="x","x",$AK$2-'Indicator Date hidden'!AL183)</f>
        <v>1</v>
      </c>
      <c r="AL182" s="25">
        <f>IF('Indicator Date hidden'!AM183="x","x",$AL$2-'Indicator Date hidden'!AM183)</f>
        <v>0</v>
      </c>
      <c r="AM182" s="25">
        <f>IF('Indicator Date hidden'!AN183="x","x",$AM$2-'Indicator Date hidden'!AN183)</f>
        <v>0</v>
      </c>
      <c r="AN182" s="25">
        <f>IF('Indicator Date hidden'!AO183="x","x",$AN$2-'Indicator Date hidden'!AO183)</f>
        <v>0</v>
      </c>
      <c r="AO182" s="25">
        <f>IF('Indicator Date hidden'!AP183="x","x",$AO$2-'Indicator Date hidden'!AP183)</f>
        <v>1</v>
      </c>
      <c r="AP182" s="25">
        <f>IF('Indicator Date hidden'!AQ183="x","x",$AP$2-'Indicator Date hidden'!AQ183)</f>
        <v>0</v>
      </c>
      <c r="AQ182" s="25" t="str">
        <f>IF('Indicator Date hidden'!AR183="x","x",$AQ$2-'Indicator Date hidden'!AR183)</f>
        <v>x</v>
      </c>
      <c r="AR182" s="25">
        <f>IF('Indicator Date hidden'!AS183="x","x",$AR$2-'Indicator Date hidden'!AS183)</f>
        <v>0</v>
      </c>
      <c r="AS182" s="25">
        <f>IF('Indicator Date hidden'!AT183="x","x",$AS$2-'Indicator Date hidden'!AT183)</f>
        <v>0</v>
      </c>
      <c r="AT182" s="25">
        <f>IF('Indicator Date hidden'!AU183="x","x",$AT$2-'Indicator Date hidden'!AU183)</f>
        <v>0</v>
      </c>
      <c r="AU182" s="25">
        <f>IF('Indicator Date hidden'!AV183="x","x",$AU$2-'Indicator Date hidden'!AV183)</f>
        <v>1</v>
      </c>
      <c r="AV182" s="25">
        <f>IF('Indicator Date hidden'!AW183="x","x",$AV$2-'Indicator Date hidden'!AW183)</f>
        <v>0</v>
      </c>
      <c r="AW182" s="25">
        <f>IF('Indicator Date hidden'!AX183="x","x",$AW$2-'Indicator Date hidden'!AX183)</f>
        <v>0</v>
      </c>
      <c r="AX182" s="25">
        <f>IF('Indicator Date hidden'!AY183="x","x",$AX$2-'Indicator Date hidden'!AY183)</f>
        <v>0</v>
      </c>
      <c r="AY182" s="25">
        <f>IF('Indicator Date hidden'!AZ183="x","x",$AY$2-'Indicator Date hidden'!AZ183)</f>
        <v>0</v>
      </c>
      <c r="AZ182" s="25">
        <f>IF('Indicator Date hidden'!BA183="x","x",$AZ$2-'Indicator Date hidden'!BA183)</f>
        <v>0</v>
      </c>
      <c r="BA182">
        <f t="shared" si="25"/>
        <v>7</v>
      </c>
      <c r="BB182" s="26">
        <f t="shared" si="26"/>
        <v>0.14583333333333334</v>
      </c>
      <c r="BC182">
        <f t="shared" si="27"/>
        <v>6</v>
      </c>
      <c r="BD182" s="26">
        <f t="shared" si="28"/>
        <v>0.40771637064126931</v>
      </c>
      <c r="BE182" s="28">
        <f t="shared" si="29"/>
        <v>0</v>
      </c>
    </row>
    <row r="183" spans="1:57" x14ac:dyDescent="0.35">
      <c r="A183" t="s">
        <v>9451</v>
      </c>
      <c r="B183" s="25">
        <f>IF('Indicator Date hidden'!C184="x","x",$B$2-'Indicator Date hidden'!C184)</f>
        <v>0</v>
      </c>
      <c r="C183" s="25">
        <f>IF('Indicator Date hidden'!D184="x","x",$C$2-'Indicator Date hidden'!D184)</f>
        <v>0</v>
      </c>
      <c r="D183" s="25">
        <f>IF('Indicator Date hidden'!E184="x","x",$D$2-'Indicator Date hidden'!E184)</f>
        <v>0</v>
      </c>
      <c r="E183" s="25">
        <f>IF('Indicator Date hidden'!F184="x","x",$E$2-'Indicator Date hidden'!F184)</f>
        <v>0</v>
      </c>
      <c r="F183" s="25">
        <f>IF('Indicator Date hidden'!G184="x","x",$F$2-'Indicator Date hidden'!G184)</f>
        <v>0</v>
      </c>
      <c r="G183" s="25">
        <f>IF('Indicator Date hidden'!H184="x","x",$G$2-'Indicator Date hidden'!H184)</f>
        <v>0</v>
      </c>
      <c r="H183" s="25">
        <f>IF('Indicator Date hidden'!I184="x","x",$H$2-'Indicator Date hidden'!I184)</f>
        <v>0</v>
      </c>
      <c r="I183" s="25">
        <f>IF('Indicator Date hidden'!J184="x","x",$I$2-'Indicator Date hidden'!J184)</f>
        <v>0</v>
      </c>
      <c r="J183" s="25">
        <f>IF('Indicator Date hidden'!K184="x","x",$J$2-'Indicator Date hidden'!K184)</f>
        <v>0</v>
      </c>
      <c r="K183" s="25">
        <f>IF('Indicator Date hidden'!L184="x","x",$K$2-'Indicator Date hidden'!L184)</f>
        <v>0</v>
      </c>
      <c r="L183" s="25">
        <f>IF('Indicator Date hidden'!M184="x","x",$L$2-'Indicator Date hidden'!M184)</f>
        <v>0</v>
      </c>
      <c r="M183" s="25">
        <f>IF('Indicator Date hidden'!N184="x","x",$M$2-'Indicator Date hidden'!N184)</f>
        <v>0</v>
      </c>
      <c r="N183" s="25">
        <f>IF('Indicator Date hidden'!O184="x","x",$N$2-'Indicator Date hidden'!O184)</f>
        <v>0</v>
      </c>
      <c r="O183" s="25">
        <f>IF('Indicator Date hidden'!P184="x","x",$O$2-'Indicator Date hidden'!P184)</f>
        <v>0</v>
      </c>
      <c r="P183" s="25">
        <f>IF('Indicator Date hidden'!Q184="x","x",$P$2-'Indicator Date hidden'!Q184)</f>
        <v>0</v>
      </c>
      <c r="Q183" s="25" t="str">
        <f>IF('Indicator Date hidden'!R184="x","x",$Q$2-'Indicator Date hidden'!R184)</f>
        <v>x</v>
      </c>
      <c r="R183" s="25">
        <f>IF('Indicator Date hidden'!S184="x","x",$R$2-'Indicator Date hidden'!S184)</f>
        <v>0</v>
      </c>
      <c r="S183" s="25">
        <f>IF('Indicator Date hidden'!T184="x","x",$S$2-'Indicator Date hidden'!T184)</f>
        <v>0</v>
      </c>
      <c r="T183" s="25">
        <f>IF('Indicator Date hidden'!U184="x","x",$T$2-'Indicator Date hidden'!U184)</f>
        <v>0</v>
      </c>
      <c r="U183" s="25" t="str">
        <f>IF('Indicator Date hidden'!V184="x","x",$U$2-'Indicator Date hidden'!V184)</f>
        <v>x</v>
      </c>
      <c r="V183" s="25">
        <f>IF('Indicator Date hidden'!W184="x","x",$V$2-'Indicator Date hidden'!W184)</f>
        <v>0</v>
      </c>
      <c r="W183" s="25" t="str">
        <f>IF('Indicator Date hidden'!X184="x","x",$W$2-'Indicator Date hidden'!X184)</f>
        <v>x</v>
      </c>
      <c r="X183" s="25">
        <f>IF('Indicator Date hidden'!Y184="x","x",$X$2-'Indicator Date hidden'!Y184)</f>
        <v>4</v>
      </c>
      <c r="Y183" s="25">
        <f>IF('Indicator Date hidden'!Z184="x","x",$Y$2-'Indicator Date hidden'!Z184)</f>
        <v>0</v>
      </c>
      <c r="Z183" s="25">
        <f>IF('Indicator Date hidden'!AA184="x","x",$Z$2-'Indicator Date hidden'!AA184)</f>
        <v>0</v>
      </c>
      <c r="AA183" s="25" t="str">
        <f>IF('Indicator Date hidden'!AB184="x","x",$AA$2-'Indicator Date hidden'!AB184)</f>
        <v>x</v>
      </c>
      <c r="AB183" s="25">
        <f>IF('Indicator Date hidden'!AC184="x","x",$AB$2-'Indicator Date hidden'!AC184)</f>
        <v>0</v>
      </c>
      <c r="AC183" s="25">
        <f>IF('Indicator Date hidden'!AD184="x","x",$AC$2-'Indicator Date hidden'!AD184)</f>
        <v>0</v>
      </c>
      <c r="AD183" s="25" t="str">
        <f>IF('Indicator Date hidden'!AE184="x","x",$AD$2-'Indicator Date hidden'!AE184)</f>
        <v>x</v>
      </c>
      <c r="AE183" s="25">
        <f>IF('Indicator Date hidden'!AF184="x","x",$AE$2-'Indicator Date hidden'!AF184)</f>
        <v>0</v>
      </c>
      <c r="AF183" s="25" t="str">
        <f>IF('Indicator Date hidden'!AG184="x","x",$AF$2-'Indicator Date hidden'!AG184)</f>
        <v>x</v>
      </c>
      <c r="AG183" s="25">
        <f>IF('Indicator Date hidden'!AH184="x","x",$AG$2-'Indicator Date hidden'!AH184)</f>
        <v>0</v>
      </c>
      <c r="AH183" s="25">
        <f>IF('Indicator Date hidden'!AI184="x","x",$AH$2-'Indicator Date hidden'!AI184)</f>
        <v>0</v>
      </c>
      <c r="AI183" s="25">
        <f>IF('Indicator Date hidden'!AJ184="x","x",$AI$2-'Indicator Date hidden'!AJ184)</f>
        <v>0</v>
      </c>
      <c r="AJ183" s="25" t="str">
        <f>IF('Indicator Date hidden'!AK184="x","x",$AJ$2-'Indicator Date hidden'!AK184)</f>
        <v>x</v>
      </c>
      <c r="AK183" s="25">
        <f>IF('Indicator Date hidden'!AL184="x","x",$AK$2-'Indicator Date hidden'!AL184)</f>
        <v>1</v>
      </c>
      <c r="AL183" s="25">
        <f>IF('Indicator Date hidden'!AM184="x","x",$AL$2-'Indicator Date hidden'!AM184)</f>
        <v>0</v>
      </c>
      <c r="AM183" s="25">
        <f>IF('Indicator Date hidden'!AN184="x","x",$AM$2-'Indicator Date hidden'!AN184)</f>
        <v>0</v>
      </c>
      <c r="AN183" s="25">
        <f>IF('Indicator Date hidden'!AO184="x","x",$AN$2-'Indicator Date hidden'!AO184)</f>
        <v>0</v>
      </c>
      <c r="AO183" s="25" t="str">
        <f>IF('Indicator Date hidden'!AP184="x","x",$AO$2-'Indicator Date hidden'!AP184)</f>
        <v>x</v>
      </c>
      <c r="AP183" s="25" t="str">
        <f>IF('Indicator Date hidden'!AQ184="x","x",$AP$2-'Indicator Date hidden'!AQ184)</f>
        <v>x</v>
      </c>
      <c r="AQ183" s="25">
        <f>IF('Indicator Date hidden'!AR184="x","x",$AQ$2-'Indicator Date hidden'!AR184)</f>
        <v>0</v>
      </c>
      <c r="AR183" s="25">
        <f>IF('Indicator Date hidden'!AS184="x","x",$AR$2-'Indicator Date hidden'!AS184)</f>
        <v>0</v>
      </c>
      <c r="AS183" s="25">
        <f>IF('Indicator Date hidden'!AT184="x","x",$AS$2-'Indicator Date hidden'!AT184)</f>
        <v>0</v>
      </c>
      <c r="AT183" s="25">
        <f>IF('Indicator Date hidden'!AU184="x","x",$AT$2-'Indicator Date hidden'!AU184)</f>
        <v>0</v>
      </c>
      <c r="AU183" s="25" t="str">
        <f>IF('Indicator Date hidden'!AV184="x","x",$AU$2-'Indicator Date hidden'!AV184)</f>
        <v>x</v>
      </c>
      <c r="AV183" s="25">
        <f>IF('Indicator Date hidden'!AW184="x","x",$AV$2-'Indicator Date hidden'!AW184)</f>
        <v>0</v>
      </c>
      <c r="AW183" s="25">
        <f>IF('Indicator Date hidden'!AX184="x","x",$AW$2-'Indicator Date hidden'!AX184)</f>
        <v>0</v>
      </c>
      <c r="AX183" s="25">
        <f>IF('Indicator Date hidden'!AY184="x","x",$AX$2-'Indicator Date hidden'!AY184)</f>
        <v>0</v>
      </c>
      <c r="AY183" s="25">
        <f>IF('Indicator Date hidden'!AZ184="x","x",$AY$2-'Indicator Date hidden'!AZ184)</f>
        <v>0</v>
      </c>
      <c r="AZ183" s="25">
        <f>IF('Indicator Date hidden'!BA184="x","x",$AZ$2-'Indicator Date hidden'!BA184)</f>
        <v>0</v>
      </c>
      <c r="BA183">
        <f t="shared" si="25"/>
        <v>5</v>
      </c>
      <c r="BB183" s="26">
        <f t="shared" si="26"/>
        <v>0.12195121951219512</v>
      </c>
      <c r="BC183">
        <f t="shared" si="27"/>
        <v>2</v>
      </c>
      <c r="BD183" s="26">
        <f t="shared" si="28"/>
        <v>0.63226738521052295</v>
      </c>
      <c r="BE183" s="28">
        <f t="shared" si="29"/>
        <v>0</v>
      </c>
    </row>
    <row r="184" spans="1:57" x14ac:dyDescent="0.35">
      <c r="A184" t="s">
        <v>9550</v>
      </c>
      <c r="B184" s="25">
        <f>IF('Indicator Date hidden'!C185="x","x",$B$2-'Indicator Date hidden'!C185)</f>
        <v>0</v>
      </c>
      <c r="C184" s="25">
        <f>IF('Indicator Date hidden'!D185="x","x",$C$2-'Indicator Date hidden'!D185)</f>
        <v>0</v>
      </c>
      <c r="D184" s="25">
        <f>IF('Indicator Date hidden'!E185="x","x",$D$2-'Indicator Date hidden'!E185)</f>
        <v>0</v>
      </c>
      <c r="E184" s="25">
        <f>IF('Indicator Date hidden'!F185="x","x",$E$2-'Indicator Date hidden'!F185)</f>
        <v>0</v>
      </c>
      <c r="F184" s="25">
        <f>IF('Indicator Date hidden'!G185="x","x",$F$2-'Indicator Date hidden'!G185)</f>
        <v>0</v>
      </c>
      <c r="G184" s="25">
        <f>IF('Indicator Date hidden'!H185="x","x",$G$2-'Indicator Date hidden'!H185)</f>
        <v>0</v>
      </c>
      <c r="H184" s="25">
        <f>IF('Indicator Date hidden'!I185="x","x",$H$2-'Indicator Date hidden'!I185)</f>
        <v>0</v>
      </c>
      <c r="I184" s="25">
        <f>IF('Indicator Date hidden'!J185="x","x",$I$2-'Indicator Date hidden'!J185)</f>
        <v>0</v>
      </c>
      <c r="J184" s="25">
        <f>IF('Indicator Date hidden'!K185="x","x",$J$2-'Indicator Date hidden'!K185)</f>
        <v>0</v>
      </c>
      <c r="K184" s="25">
        <f>IF('Indicator Date hidden'!L185="x","x",$K$2-'Indicator Date hidden'!L185)</f>
        <v>0</v>
      </c>
      <c r="L184" s="25">
        <f>IF('Indicator Date hidden'!M185="x","x",$L$2-'Indicator Date hidden'!M185)</f>
        <v>0</v>
      </c>
      <c r="M184" s="25">
        <f>IF('Indicator Date hidden'!N185="x","x",$M$2-'Indicator Date hidden'!N185)</f>
        <v>0</v>
      </c>
      <c r="N184" s="25">
        <f>IF('Indicator Date hidden'!O185="x","x",$N$2-'Indicator Date hidden'!O185)</f>
        <v>0</v>
      </c>
      <c r="O184" s="25">
        <f>IF('Indicator Date hidden'!P185="x","x",$O$2-'Indicator Date hidden'!P185)</f>
        <v>0</v>
      </c>
      <c r="P184" s="25">
        <f>IF('Indicator Date hidden'!Q185="x","x",$P$2-'Indicator Date hidden'!Q185)</f>
        <v>0</v>
      </c>
      <c r="Q184" s="25" t="str">
        <f>IF('Indicator Date hidden'!R185="x","x",$Q$2-'Indicator Date hidden'!R185)</f>
        <v>x</v>
      </c>
      <c r="R184" s="25">
        <f>IF('Indicator Date hidden'!S185="x","x",$R$2-'Indicator Date hidden'!S185)</f>
        <v>0</v>
      </c>
      <c r="S184" s="25">
        <f>IF('Indicator Date hidden'!T185="x","x",$S$2-'Indicator Date hidden'!T185)</f>
        <v>0</v>
      </c>
      <c r="T184" s="25">
        <f>IF('Indicator Date hidden'!U185="x","x",$T$2-'Indicator Date hidden'!U185)</f>
        <v>0</v>
      </c>
      <c r="U184" s="25" t="str">
        <f>IF('Indicator Date hidden'!V185="x","x",$U$2-'Indicator Date hidden'!V185)</f>
        <v>x</v>
      </c>
      <c r="V184" s="25">
        <f>IF('Indicator Date hidden'!W185="x","x",$V$2-'Indicator Date hidden'!W185)</f>
        <v>0</v>
      </c>
      <c r="W184" s="25" t="str">
        <f>IF('Indicator Date hidden'!X185="x","x",$W$2-'Indicator Date hidden'!X185)</f>
        <v>x</v>
      </c>
      <c r="X184" s="25">
        <f>IF('Indicator Date hidden'!Y185="x","x",$X$2-'Indicator Date hidden'!Y185)</f>
        <v>1</v>
      </c>
      <c r="Y184" s="25">
        <f>IF('Indicator Date hidden'!Z185="x","x",$Y$2-'Indicator Date hidden'!Z185)</f>
        <v>0</v>
      </c>
      <c r="Z184" s="25">
        <f>IF('Indicator Date hidden'!AA185="x","x",$Z$2-'Indicator Date hidden'!AA185)</f>
        <v>0</v>
      </c>
      <c r="AA184" s="25">
        <f>IF('Indicator Date hidden'!AB185="x","x",$AA$2-'Indicator Date hidden'!AB185)</f>
        <v>1</v>
      </c>
      <c r="AB184" s="25">
        <f>IF('Indicator Date hidden'!AC185="x","x",$AB$2-'Indicator Date hidden'!AC185)</f>
        <v>0</v>
      </c>
      <c r="AC184" s="25">
        <f>IF('Indicator Date hidden'!AD185="x","x",$AC$2-'Indicator Date hidden'!AD185)</f>
        <v>0</v>
      </c>
      <c r="AD184" s="25" t="str">
        <f>IF('Indicator Date hidden'!AE185="x","x",$AD$2-'Indicator Date hidden'!AE185)</f>
        <v>x</v>
      </c>
      <c r="AE184" s="25">
        <f>IF('Indicator Date hidden'!AF185="x","x",$AE$2-'Indicator Date hidden'!AF185)</f>
        <v>0</v>
      </c>
      <c r="AF184" s="25">
        <f>IF('Indicator Date hidden'!AG185="x","x",$AF$2-'Indicator Date hidden'!AG185)</f>
        <v>1</v>
      </c>
      <c r="AG184" s="25">
        <f>IF('Indicator Date hidden'!AH185="x","x",$AG$2-'Indicator Date hidden'!AH185)</f>
        <v>0</v>
      </c>
      <c r="AH184" s="25">
        <f>IF('Indicator Date hidden'!AI185="x","x",$AH$2-'Indicator Date hidden'!AI185)</f>
        <v>0</v>
      </c>
      <c r="AI184" s="25">
        <f>IF('Indicator Date hidden'!AJ185="x","x",$AI$2-'Indicator Date hidden'!AJ185)</f>
        <v>0</v>
      </c>
      <c r="AJ184" s="25" t="str">
        <f>IF('Indicator Date hidden'!AK185="x","x",$AJ$2-'Indicator Date hidden'!AK185)</f>
        <v>x</v>
      </c>
      <c r="AK184" s="25">
        <f>IF('Indicator Date hidden'!AL185="x","x",$AK$2-'Indicator Date hidden'!AL185)</f>
        <v>1</v>
      </c>
      <c r="AL184" s="25">
        <f>IF('Indicator Date hidden'!AM185="x","x",$AL$2-'Indicator Date hidden'!AM185)</f>
        <v>0</v>
      </c>
      <c r="AM184" s="25">
        <f>IF('Indicator Date hidden'!AN185="x","x",$AM$2-'Indicator Date hidden'!AN185)</f>
        <v>0</v>
      </c>
      <c r="AN184" s="25">
        <f>IF('Indicator Date hidden'!AO185="x","x",$AN$2-'Indicator Date hidden'!AO185)</f>
        <v>0</v>
      </c>
      <c r="AO184" s="25">
        <f>IF('Indicator Date hidden'!AP185="x","x",$AO$2-'Indicator Date hidden'!AP185)</f>
        <v>0</v>
      </c>
      <c r="AP184" s="25">
        <f>IF('Indicator Date hidden'!AQ185="x","x",$AP$2-'Indicator Date hidden'!AQ185)</f>
        <v>0</v>
      </c>
      <c r="AQ184" s="25">
        <f>IF('Indicator Date hidden'!AR185="x","x",$AQ$2-'Indicator Date hidden'!AR185)</f>
        <v>0</v>
      </c>
      <c r="AR184" s="25">
        <f>IF('Indicator Date hidden'!AS185="x","x",$AR$2-'Indicator Date hidden'!AS185)</f>
        <v>0</v>
      </c>
      <c r="AS184" s="25">
        <f>IF('Indicator Date hidden'!AT185="x","x",$AS$2-'Indicator Date hidden'!AT185)</f>
        <v>0</v>
      </c>
      <c r="AT184" s="25">
        <f>IF('Indicator Date hidden'!AU185="x","x",$AT$2-'Indicator Date hidden'!AU185)</f>
        <v>0</v>
      </c>
      <c r="AU184" s="25" t="str">
        <f>IF('Indicator Date hidden'!AV185="x","x",$AU$2-'Indicator Date hidden'!AV185)</f>
        <v>x</v>
      </c>
      <c r="AV184" s="25">
        <f>IF('Indicator Date hidden'!AW185="x","x",$AV$2-'Indicator Date hidden'!AW185)</f>
        <v>0</v>
      </c>
      <c r="AW184" s="25">
        <f>IF('Indicator Date hidden'!AX185="x","x",$AW$2-'Indicator Date hidden'!AX185)</f>
        <v>0</v>
      </c>
      <c r="AX184" s="25">
        <f>IF('Indicator Date hidden'!AY185="x","x",$AX$2-'Indicator Date hidden'!AY185)</f>
        <v>0</v>
      </c>
      <c r="AY184" s="25">
        <f>IF('Indicator Date hidden'!AZ185="x","x",$AY$2-'Indicator Date hidden'!AZ185)</f>
        <v>0</v>
      </c>
      <c r="AZ184" s="25">
        <f>IF('Indicator Date hidden'!BA185="x","x",$AZ$2-'Indicator Date hidden'!BA185)</f>
        <v>0</v>
      </c>
      <c r="BA184">
        <f t="shared" si="25"/>
        <v>4</v>
      </c>
      <c r="BB184" s="26">
        <f t="shared" si="26"/>
        <v>8.8888888888888892E-2</v>
      </c>
      <c r="BC184">
        <f t="shared" si="27"/>
        <v>4</v>
      </c>
      <c r="BD184" s="26">
        <f t="shared" si="28"/>
        <v>0.28458329944145994</v>
      </c>
      <c r="BE184" s="28">
        <f t="shared" si="29"/>
        <v>0</v>
      </c>
    </row>
    <row r="185" spans="1:57" x14ac:dyDescent="0.35">
      <c r="A185" t="s">
        <v>9758</v>
      </c>
      <c r="B185" s="25">
        <f>IF('Indicator Date hidden'!C186="x","x",$B$2-'Indicator Date hidden'!C186)</f>
        <v>0</v>
      </c>
      <c r="C185" s="25">
        <f>IF('Indicator Date hidden'!D186="x","x",$C$2-'Indicator Date hidden'!D186)</f>
        <v>0</v>
      </c>
      <c r="D185" s="25">
        <f>IF('Indicator Date hidden'!E186="x","x",$D$2-'Indicator Date hidden'!E186)</f>
        <v>0</v>
      </c>
      <c r="E185" s="25">
        <f>IF('Indicator Date hidden'!F186="x","x",$E$2-'Indicator Date hidden'!F186)</f>
        <v>0</v>
      </c>
      <c r="F185" s="25">
        <f>IF('Indicator Date hidden'!G186="x","x",$F$2-'Indicator Date hidden'!G186)</f>
        <v>0</v>
      </c>
      <c r="G185" s="25">
        <f>IF('Indicator Date hidden'!H186="x","x",$G$2-'Indicator Date hidden'!H186)</f>
        <v>0</v>
      </c>
      <c r="H185" s="25">
        <f>IF('Indicator Date hidden'!I186="x","x",$H$2-'Indicator Date hidden'!I186)</f>
        <v>0</v>
      </c>
      <c r="I185" s="25">
        <f>IF('Indicator Date hidden'!J186="x","x",$I$2-'Indicator Date hidden'!J186)</f>
        <v>0</v>
      </c>
      <c r="J185" s="25">
        <f>IF('Indicator Date hidden'!K186="x","x",$J$2-'Indicator Date hidden'!K186)</f>
        <v>0</v>
      </c>
      <c r="K185" s="25">
        <f>IF('Indicator Date hidden'!L186="x","x",$K$2-'Indicator Date hidden'!L186)</f>
        <v>0</v>
      </c>
      <c r="L185" s="25">
        <f>IF('Indicator Date hidden'!M186="x","x",$L$2-'Indicator Date hidden'!M186)</f>
        <v>0</v>
      </c>
      <c r="M185" s="25">
        <f>IF('Indicator Date hidden'!N186="x","x",$M$2-'Indicator Date hidden'!N186)</f>
        <v>0</v>
      </c>
      <c r="N185" s="25">
        <f>IF('Indicator Date hidden'!O186="x","x",$N$2-'Indicator Date hidden'!O186)</f>
        <v>0</v>
      </c>
      <c r="O185" s="25">
        <f>IF('Indicator Date hidden'!P186="x","x",$O$2-'Indicator Date hidden'!P186)</f>
        <v>0</v>
      </c>
      <c r="P185" s="25">
        <f>IF('Indicator Date hidden'!Q186="x","x",$P$2-'Indicator Date hidden'!Q186)</f>
        <v>0</v>
      </c>
      <c r="Q185" s="25" t="str">
        <f>IF('Indicator Date hidden'!R186="x","x",$Q$2-'Indicator Date hidden'!R186)</f>
        <v>x</v>
      </c>
      <c r="R185" s="25">
        <f>IF('Indicator Date hidden'!S186="x","x",$R$2-'Indicator Date hidden'!S186)</f>
        <v>0</v>
      </c>
      <c r="S185" s="25">
        <f>IF('Indicator Date hidden'!T186="x","x",$S$2-'Indicator Date hidden'!T186)</f>
        <v>0</v>
      </c>
      <c r="T185" s="25">
        <f>IF('Indicator Date hidden'!U186="x","x",$T$2-'Indicator Date hidden'!U186)</f>
        <v>0</v>
      </c>
      <c r="U185" s="25" t="str">
        <f>IF('Indicator Date hidden'!V186="x","x",$U$2-'Indicator Date hidden'!V186)</f>
        <v>x</v>
      </c>
      <c r="V185" s="25">
        <f>IF('Indicator Date hidden'!W186="x","x",$V$2-'Indicator Date hidden'!W186)</f>
        <v>0</v>
      </c>
      <c r="W185" s="25">
        <f>IF('Indicator Date hidden'!X186="x","x",$W$2-'Indicator Date hidden'!X186)</f>
        <v>2</v>
      </c>
      <c r="X185" s="25">
        <f>IF('Indicator Date hidden'!Y186="x","x",$X$2-'Indicator Date hidden'!Y186)</f>
        <v>3</v>
      </c>
      <c r="Y185" s="25">
        <f>IF('Indicator Date hidden'!Z186="x","x",$Y$2-'Indicator Date hidden'!Z186)</f>
        <v>0</v>
      </c>
      <c r="Z185" s="25">
        <f>IF('Indicator Date hidden'!AA186="x","x",$Z$2-'Indicator Date hidden'!AA186)</f>
        <v>0</v>
      </c>
      <c r="AA185" s="25" t="str">
        <f>IF('Indicator Date hidden'!AB186="x","x",$AA$2-'Indicator Date hidden'!AB186)</f>
        <v>x</v>
      </c>
      <c r="AB185" s="25">
        <f>IF('Indicator Date hidden'!AC186="x","x",$AB$2-'Indicator Date hidden'!AC186)</f>
        <v>0</v>
      </c>
      <c r="AC185" s="25">
        <f>IF('Indicator Date hidden'!AD186="x","x",$AC$2-'Indicator Date hidden'!AD186)</f>
        <v>0</v>
      </c>
      <c r="AD185" s="25" t="str">
        <f>IF('Indicator Date hidden'!AE186="x","x",$AD$2-'Indicator Date hidden'!AE186)</f>
        <v>x</v>
      </c>
      <c r="AE185" s="25">
        <f>IF('Indicator Date hidden'!AF186="x","x",$AE$2-'Indicator Date hidden'!AF186)</f>
        <v>0</v>
      </c>
      <c r="AF185" s="25">
        <f>IF('Indicator Date hidden'!AG186="x","x",$AF$2-'Indicator Date hidden'!AG186)</f>
        <v>0</v>
      </c>
      <c r="AG185" s="25">
        <f>IF('Indicator Date hidden'!AH186="x","x",$AG$2-'Indicator Date hidden'!AH186)</f>
        <v>0</v>
      </c>
      <c r="AH185" s="25">
        <f>IF('Indicator Date hidden'!AI186="x","x",$AH$2-'Indicator Date hidden'!AI186)</f>
        <v>0</v>
      </c>
      <c r="AI185" s="25">
        <f>IF('Indicator Date hidden'!AJ186="x","x",$AI$2-'Indicator Date hidden'!AJ186)</f>
        <v>0</v>
      </c>
      <c r="AJ185" s="25" t="str">
        <f>IF('Indicator Date hidden'!AK186="x","x",$AJ$2-'Indicator Date hidden'!AK186)</f>
        <v>x</v>
      </c>
      <c r="AK185" s="25">
        <f>IF('Indicator Date hidden'!AL186="x","x",$AK$2-'Indicator Date hidden'!AL186)</f>
        <v>1</v>
      </c>
      <c r="AL185" s="25">
        <f>IF('Indicator Date hidden'!AM186="x","x",$AL$2-'Indicator Date hidden'!AM186)</f>
        <v>0</v>
      </c>
      <c r="AM185" s="25">
        <f>IF('Indicator Date hidden'!AN186="x","x",$AM$2-'Indicator Date hidden'!AN186)</f>
        <v>0</v>
      </c>
      <c r="AN185" s="25">
        <f>IF('Indicator Date hidden'!AO186="x","x",$AN$2-'Indicator Date hidden'!AO186)</f>
        <v>0</v>
      </c>
      <c r="AO185" s="25">
        <f>IF('Indicator Date hidden'!AP186="x","x",$AO$2-'Indicator Date hidden'!AP186)</f>
        <v>0</v>
      </c>
      <c r="AP185" s="25">
        <f>IF('Indicator Date hidden'!AQ186="x","x",$AP$2-'Indicator Date hidden'!AQ186)</f>
        <v>0</v>
      </c>
      <c r="AQ185" s="25">
        <f>IF('Indicator Date hidden'!AR186="x","x",$AQ$2-'Indicator Date hidden'!AR186)</f>
        <v>4</v>
      </c>
      <c r="AR185" s="25">
        <f>IF('Indicator Date hidden'!AS186="x","x",$AR$2-'Indicator Date hidden'!AS186)</f>
        <v>0</v>
      </c>
      <c r="AS185" s="25">
        <f>IF('Indicator Date hidden'!AT186="x","x",$AS$2-'Indicator Date hidden'!AT186)</f>
        <v>0</v>
      </c>
      <c r="AT185" s="25">
        <f>IF('Indicator Date hidden'!AU186="x","x",$AT$2-'Indicator Date hidden'!AU186)</f>
        <v>0</v>
      </c>
      <c r="AU185" s="25" t="str">
        <f>IF('Indicator Date hidden'!AV186="x","x",$AU$2-'Indicator Date hidden'!AV186)</f>
        <v>x</v>
      </c>
      <c r="AV185" s="25">
        <f>IF('Indicator Date hidden'!AW186="x","x",$AV$2-'Indicator Date hidden'!AW186)</f>
        <v>0</v>
      </c>
      <c r="AW185" s="25">
        <f>IF('Indicator Date hidden'!AX186="x","x",$AW$2-'Indicator Date hidden'!AX186)</f>
        <v>0</v>
      </c>
      <c r="AX185" s="25">
        <f>IF('Indicator Date hidden'!AY186="x","x",$AX$2-'Indicator Date hidden'!AY186)</f>
        <v>1</v>
      </c>
      <c r="AY185" s="25">
        <f>IF('Indicator Date hidden'!AZ186="x","x",$AY$2-'Indicator Date hidden'!AZ186)</f>
        <v>0</v>
      </c>
      <c r="AZ185" s="25">
        <f>IF('Indicator Date hidden'!BA186="x","x",$AZ$2-'Indicator Date hidden'!BA186)</f>
        <v>0</v>
      </c>
      <c r="BA185">
        <f t="shared" si="25"/>
        <v>11</v>
      </c>
      <c r="BB185" s="26">
        <f t="shared" si="26"/>
        <v>0.24444444444444444</v>
      </c>
      <c r="BC185">
        <f t="shared" si="27"/>
        <v>5</v>
      </c>
      <c r="BD185" s="26">
        <f t="shared" si="28"/>
        <v>0.79318081322554435</v>
      </c>
      <c r="BE185" s="28">
        <f t="shared" si="29"/>
        <v>0</v>
      </c>
    </row>
    <row r="186" spans="1:57" x14ac:dyDescent="0.35">
      <c r="A186" t="s">
        <v>9756</v>
      </c>
      <c r="B186" s="25">
        <f>IF('Indicator Date hidden'!C187="x","x",$B$2-'Indicator Date hidden'!C187)</f>
        <v>0</v>
      </c>
      <c r="C186" s="25">
        <f>IF('Indicator Date hidden'!D187="x","x",$C$2-'Indicator Date hidden'!D187)</f>
        <v>0</v>
      </c>
      <c r="D186" s="25">
        <f>IF('Indicator Date hidden'!E187="x","x",$D$2-'Indicator Date hidden'!E187)</f>
        <v>0</v>
      </c>
      <c r="E186" s="25">
        <f>IF('Indicator Date hidden'!F187="x","x",$E$2-'Indicator Date hidden'!F187)</f>
        <v>0</v>
      </c>
      <c r="F186" s="25">
        <f>IF('Indicator Date hidden'!G187="x","x",$F$2-'Indicator Date hidden'!G187)</f>
        <v>0</v>
      </c>
      <c r="G186" s="25">
        <f>IF('Indicator Date hidden'!H187="x","x",$G$2-'Indicator Date hidden'!H187)</f>
        <v>0</v>
      </c>
      <c r="H186" s="25">
        <f>IF('Indicator Date hidden'!I187="x","x",$H$2-'Indicator Date hidden'!I187)</f>
        <v>0</v>
      </c>
      <c r="I186" s="25">
        <f>IF('Indicator Date hidden'!J187="x","x",$I$2-'Indicator Date hidden'!J187)</f>
        <v>0</v>
      </c>
      <c r="J186" s="25">
        <f>IF('Indicator Date hidden'!K187="x","x",$J$2-'Indicator Date hidden'!K187)</f>
        <v>0</v>
      </c>
      <c r="K186" s="25">
        <f>IF('Indicator Date hidden'!L187="x","x",$K$2-'Indicator Date hidden'!L187)</f>
        <v>0</v>
      </c>
      <c r="L186" s="25">
        <f>IF('Indicator Date hidden'!M187="x","x",$L$2-'Indicator Date hidden'!M187)</f>
        <v>0</v>
      </c>
      <c r="M186" s="25">
        <f>IF('Indicator Date hidden'!N187="x","x",$M$2-'Indicator Date hidden'!N187)</f>
        <v>0</v>
      </c>
      <c r="N186" s="25">
        <f>IF('Indicator Date hidden'!O187="x","x",$N$2-'Indicator Date hidden'!O187)</f>
        <v>0</v>
      </c>
      <c r="O186" s="25">
        <f>IF('Indicator Date hidden'!P187="x","x",$O$2-'Indicator Date hidden'!P187)</f>
        <v>0</v>
      </c>
      <c r="P186" s="25">
        <f>IF('Indicator Date hidden'!Q187="x","x",$P$2-'Indicator Date hidden'!Q187)</f>
        <v>0</v>
      </c>
      <c r="Q186" s="25" t="str">
        <f>IF('Indicator Date hidden'!R187="x","x",$Q$2-'Indicator Date hidden'!R187)</f>
        <v>x</v>
      </c>
      <c r="R186" s="25">
        <f>IF('Indicator Date hidden'!S187="x","x",$R$2-'Indicator Date hidden'!S187)</f>
        <v>0</v>
      </c>
      <c r="S186" s="25">
        <f>IF('Indicator Date hidden'!T187="x","x",$S$2-'Indicator Date hidden'!T187)</f>
        <v>0</v>
      </c>
      <c r="T186" s="25">
        <f>IF('Indicator Date hidden'!U187="x","x",$T$2-'Indicator Date hidden'!U187)</f>
        <v>0</v>
      </c>
      <c r="U186" s="25">
        <f>IF('Indicator Date hidden'!V187="x","x",$U$2-'Indicator Date hidden'!V187)</f>
        <v>0</v>
      </c>
      <c r="V186" s="25">
        <f>IF('Indicator Date hidden'!W187="x","x",$V$2-'Indicator Date hidden'!W187)</f>
        <v>0</v>
      </c>
      <c r="W186" s="25">
        <f>IF('Indicator Date hidden'!X187="x","x",$W$2-'Indicator Date hidden'!X187)</f>
        <v>3</v>
      </c>
      <c r="X186" s="25">
        <f>IF('Indicator Date hidden'!Y187="x","x",$X$2-'Indicator Date hidden'!Y187)</f>
        <v>4</v>
      </c>
      <c r="Y186" s="25">
        <f>IF('Indicator Date hidden'!Z187="x","x",$Y$2-'Indicator Date hidden'!Z187)</f>
        <v>0</v>
      </c>
      <c r="Z186" s="25">
        <f>IF('Indicator Date hidden'!AA187="x","x",$Z$2-'Indicator Date hidden'!AA187)</f>
        <v>0</v>
      </c>
      <c r="AA186" s="25">
        <f>IF('Indicator Date hidden'!AB187="x","x",$AA$2-'Indicator Date hidden'!AB187)</f>
        <v>0</v>
      </c>
      <c r="AB186" s="25">
        <f>IF('Indicator Date hidden'!AC187="x","x",$AB$2-'Indicator Date hidden'!AC187)</f>
        <v>0</v>
      </c>
      <c r="AC186" s="25">
        <f>IF('Indicator Date hidden'!AD187="x","x",$AC$2-'Indicator Date hidden'!AD187)</f>
        <v>0</v>
      </c>
      <c r="AD186" s="25" t="str">
        <f>IF('Indicator Date hidden'!AE187="x","x",$AD$2-'Indicator Date hidden'!AE187)</f>
        <v>x</v>
      </c>
      <c r="AE186" s="25">
        <f>IF('Indicator Date hidden'!AF187="x","x",$AE$2-'Indicator Date hidden'!AF187)</f>
        <v>0</v>
      </c>
      <c r="AF186" s="25">
        <f>IF('Indicator Date hidden'!AG187="x","x",$AF$2-'Indicator Date hidden'!AG187)</f>
        <v>0</v>
      </c>
      <c r="AG186" s="25">
        <f>IF('Indicator Date hidden'!AH187="x","x",$AG$2-'Indicator Date hidden'!AH187)</f>
        <v>0</v>
      </c>
      <c r="AH186" s="25">
        <f>IF('Indicator Date hidden'!AI187="x","x",$AH$2-'Indicator Date hidden'!AI187)</f>
        <v>0</v>
      </c>
      <c r="AI186" s="25">
        <f>IF('Indicator Date hidden'!AJ187="x","x",$AI$2-'Indicator Date hidden'!AJ187)</f>
        <v>0</v>
      </c>
      <c r="AJ186" s="25" t="str">
        <f>IF('Indicator Date hidden'!AK187="x","x",$AJ$2-'Indicator Date hidden'!AK187)</f>
        <v>x</v>
      </c>
      <c r="AK186" s="25">
        <f>IF('Indicator Date hidden'!AL187="x","x",$AK$2-'Indicator Date hidden'!AL187)</f>
        <v>1</v>
      </c>
      <c r="AL186" s="25">
        <f>IF('Indicator Date hidden'!AM187="x","x",$AL$2-'Indicator Date hidden'!AM187)</f>
        <v>0</v>
      </c>
      <c r="AM186" s="25">
        <f>IF('Indicator Date hidden'!AN187="x","x",$AM$2-'Indicator Date hidden'!AN187)</f>
        <v>0</v>
      </c>
      <c r="AN186" s="25">
        <f>IF('Indicator Date hidden'!AO187="x","x",$AN$2-'Indicator Date hidden'!AO187)</f>
        <v>0</v>
      </c>
      <c r="AO186" s="25">
        <f>IF('Indicator Date hidden'!AP187="x","x",$AO$2-'Indicator Date hidden'!AP187)</f>
        <v>0</v>
      </c>
      <c r="AP186" s="25">
        <f>IF('Indicator Date hidden'!AQ187="x","x",$AP$2-'Indicator Date hidden'!AQ187)</f>
        <v>0</v>
      </c>
      <c r="AQ186" s="25">
        <f>IF('Indicator Date hidden'!AR187="x","x",$AQ$2-'Indicator Date hidden'!AR187)</f>
        <v>4</v>
      </c>
      <c r="AR186" s="25">
        <f>IF('Indicator Date hidden'!AS187="x","x",$AR$2-'Indicator Date hidden'!AS187)</f>
        <v>0</v>
      </c>
      <c r="AS186" s="25">
        <f>IF('Indicator Date hidden'!AT187="x","x",$AS$2-'Indicator Date hidden'!AT187)</f>
        <v>0</v>
      </c>
      <c r="AT186" s="25">
        <f>IF('Indicator Date hidden'!AU187="x","x",$AT$2-'Indicator Date hidden'!AU187)</f>
        <v>0</v>
      </c>
      <c r="AU186" s="25">
        <f>IF('Indicator Date hidden'!AV187="x","x",$AU$2-'Indicator Date hidden'!AV187)</f>
        <v>1</v>
      </c>
      <c r="AV186" s="25">
        <f>IF('Indicator Date hidden'!AW187="x","x",$AV$2-'Indicator Date hidden'!AW187)</f>
        <v>0</v>
      </c>
      <c r="AW186" s="25">
        <f>IF('Indicator Date hidden'!AX187="x","x",$AW$2-'Indicator Date hidden'!AX187)</f>
        <v>0</v>
      </c>
      <c r="AX186" s="25">
        <f>IF('Indicator Date hidden'!AY187="x","x",$AX$2-'Indicator Date hidden'!AY187)</f>
        <v>0</v>
      </c>
      <c r="AY186" s="25">
        <f>IF('Indicator Date hidden'!AZ187="x","x",$AY$2-'Indicator Date hidden'!AZ187)</f>
        <v>0</v>
      </c>
      <c r="AZ186" s="25">
        <f>IF('Indicator Date hidden'!BA187="x","x",$AZ$2-'Indicator Date hidden'!BA187)</f>
        <v>0</v>
      </c>
      <c r="BA186">
        <f t="shared" si="25"/>
        <v>13</v>
      </c>
      <c r="BB186" s="26">
        <f t="shared" si="26"/>
        <v>0.27083333333333331</v>
      </c>
      <c r="BC186">
        <f t="shared" si="27"/>
        <v>5</v>
      </c>
      <c r="BD186" s="26">
        <f t="shared" si="28"/>
        <v>0.90690828581995475</v>
      </c>
      <c r="BE186" s="28">
        <f t="shared" si="29"/>
        <v>0</v>
      </c>
    </row>
    <row r="187" spans="1:57" x14ac:dyDescent="0.35">
      <c r="A187" t="s">
        <v>9760</v>
      </c>
      <c r="B187" s="25">
        <f>IF('Indicator Date hidden'!C188="x","x",$B$2-'Indicator Date hidden'!C188)</f>
        <v>0</v>
      </c>
      <c r="C187" s="25">
        <f>IF('Indicator Date hidden'!D188="x","x",$C$2-'Indicator Date hidden'!D188)</f>
        <v>0</v>
      </c>
      <c r="D187" s="25">
        <f>IF('Indicator Date hidden'!E188="x","x",$D$2-'Indicator Date hidden'!E188)</f>
        <v>0</v>
      </c>
      <c r="E187" s="25">
        <f>IF('Indicator Date hidden'!F188="x","x",$E$2-'Indicator Date hidden'!F188)</f>
        <v>0</v>
      </c>
      <c r="F187" s="25">
        <f>IF('Indicator Date hidden'!G188="x","x",$F$2-'Indicator Date hidden'!G188)</f>
        <v>0</v>
      </c>
      <c r="G187" s="25">
        <f>IF('Indicator Date hidden'!H188="x","x",$G$2-'Indicator Date hidden'!H188)</f>
        <v>0</v>
      </c>
      <c r="H187" s="25">
        <f>IF('Indicator Date hidden'!I188="x","x",$H$2-'Indicator Date hidden'!I188)</f>
        <v>0</v>
      </c>
      <c r="I187" s="25">
        <f>IF('Indicator Date hidden'!J188="x","x",$I$2-'Indicator Date hidden'!J188)</f>
        <v>0</v>
      </c>
      <c r="J187" s="25">
        <f>IF('Indicator Date hidden'!K188="x","x",$J$2-'Indicator Date hidden'!K188)</f>
        <v>0</v>
      </c>
      <c r="K187" s="25">
        <f>IF('Indicator Date hidden'!L188="x","x",$K$2-'Indicator Date hidden'!L188)</f>
        <v>0</v>
      </c>
      <c r="L187" s="25">
        <f>IF('Indicator Date hidden'!M188="x","x",$L$2-'Indicator Date hidden'!M188)</f>
        <v>0</v>
      </c>
      <c r="M187" s="25">
        <f>IF('Indicator Date hidden'!N188="x","x",$M$2-'Indicator Date hidden'!N188)</f>
        <v>0</v>
      </c>
      <c r="N187" s="25">
        <f>IF('Indicator Date hidden'!O188="x","x",$N$2-'Indicator Date hidden'!O188)</f>
        <v>0</v>
      </c>
      <c r="O187" s="25">
        <f>IF('Indicator Date hidden'!P188="x","x",$O$2-'Indicator Date hidden'!P188)</f>
        <v>0</v>
      </c>
      <c r="P187" s="25">
        <f>IF('Indicator Date hidden'!Q188="x","x",$P$2-'Indicator Date hidden'!Q188)</f>
        <v>0</v>
      </c>
      <c r="Q187" s="25">
        <f>IF('Indicator Date hidden'!R188="x","x",$Q$2-'Indicator Date hidden'!R188)</f>
        <v>8</v>
      </c>
      <c r="R187" s="25">
        <f>IF('Indicator Date hidden'!S188="x","x",$R$2-'Indicator Date hidden'!S188)</f>
        <v>0</v>
      </c>
      <c r="S187" s="25">
        <f>IF('Indicator Date hidden'!T188="x","x",$S$2-'Indicator Date hidden'!T188)</f>
        <v>0</v>
      </c>
      <c r="T187" s="25">
        <f>IF('Indicator Date hidden'!U188="x","x",$T$2-'Indicator Date hidden'!U188)</f>
        <v>0</v>
      </c>
      <c r="U187" s="25">
        <f>IF('Indicator Date hidden'!V188="x","x",$U$2-'Indicator Date hidden'!V188)</f>
        <v>0</v>
      </c>
      <c r="V187" s="25">
        <f>IF('Indicator Date hidden'!W188="x","x",$V$2-'Indicator Date hidden'!W188)</f>
        <v>0</v>
      </c>
      <c r="W187" s="25">
        <f>IF('Indicator Date hidden'!X188="x","x",$W$2-'Indicator Date hidden'!X188)</f>
        <v>8</v>
      </c>
      <c r="X187" s="25">
        <f>IF('Indicator Date hidden'!Y188="x","x",$X$2-'Indicator Date hidden'!Y188)</f>
        <v>1</v>
      </c>
      <c r="Y187" s="25">
        <f>IF('Indicator Date hidden'!Z188="x","x",$Y$2-'Indicator Date hidden'!Z188)</f>
        <v>0</v>
      </c>
      <c r="Z187" s="25">
        <f>IF('Indicator Date hidden'!AA188="x","x",$Z$2-'Indicator Date hidden'!AA188)</f>
        <v>0</v>
      </c>
      <c r="AA187" s="25">
        <f>IF('Indicator Date hidden'!AB188="x","x",$AA$2-'Indicator Date hidden'!AB188)</f>
        <v>0</v>
      </c>
      <c r="AB187" s="25">
        <f>IF('Indicator Date hidden'!AC188="x","x",$AB$2-'Indicator Date hidden'!AC188)</f>
        <v>0</v>
      </c>
      <c r="AC187" s="25">
        <f>IF('Indicator Date hidden'!AD188="x","x",$AC$2-'Indicator Date hidden'!AD188)</f>
        <v>0</v>
      </c>
      <c r="AD187" s="25" t="str">
        <f>IF('Indicator Date hidden'!AE188="x","x",$AD$2-'Indicator Date hidden'!AE188)</f>
        <v>x</v>
      </c>
      <c r="AE187" s="25" t="str">
        <f>IF('Indicator Date hidden'!AF188="x","x",$AE$2-'Indicator Date hidden'!AF188)</f>
        <v>x</v>
      </c>
      <c r="AF187" s="25">
        <f>IF('Indicator Date hidden'!AG188="x","x",$AF$2-'Indicator Date hidden'!AG188)</f>
        <v>10</v>
      </c>
      <c r="AG187" s="25">
        <f>IF('Indicator Date hidden'!AH188="x","x",$AG$2-'Indicator Date hidden'!AH188)</f>
        <v>0</v>
      </c>
      <c r="AH187" s="25">
        <f>IF('Indicator Date hidden'!AI188="x","x",$AH$2-'Indicator Date hidden'!AI188)</f>
        <v>0</v>
      </c>
      <c r="AI187" s="25">
        <f>IF('Indicator Date hidden'!AJ188="x","x",$AI$2-'Indicator Date hidden'!AJ188)</f>
        <v>0</v>
      </c>
      <c r="AJ187" s="25" t="str">
        <f>IF('Indicator Date hidden'!AK188="x","x",$AJ$2-'Indicator Date hidden'!AK188)</f>
        <v>x</v>
      </c>
      <c r="AK187" s="25">
        <f>IF('Indicator Date hidden'!AL188="x","x",$AK$2-'Indicator Date hidden'!AL188)</f>
        <v>1</v>
      </c>
      <c r="AL187" s="25">
        <f>IF('Indicator Date hidden'!AM188="x","x",$AL$2-'Indicator Date hidden'!AM188)</f>
        <v>0</v>
      </c>
      <c r="AM187" s="25">
        <f>IF('Indicator Date hidden'!AN188="x","x",$AM$2-'Indicator Date hidden'!AN188)</f>
        <v>0</v>
      </c>
      <c r="AN187" s="25">
        <f>IF('Indicator Date hidden'!AO188="x","x",$AN$2-'Indicator Date hidden'!AO188)</f>
        <v>0</v>
      </c>
      <c r="AO187" s="25" t="str">
        <f>IF('Indicator Date hidden'!AP188="x","x",$AO$2-'Indicator Date hidden'!AP188)</f>
        <v>x</v>
      </c>
      <c r="AP187" s="25" t="str">
        <f>IF('Indicator Date hidden'!AQ188="x","x",$AP$2-'Indicator Date hidden'!AQ188)</f>
        <v>x</v>
      </c>
      <c r="AQ187" s="25">
        <f>IF('Indicator Date hidden'!AR188="x","x",$AQ$2-'Indicator Date hidden'!AR188)</f>
        <v>8</v>
      </c>
      <c r="AR187" s="25">
        <f>IF('Indicator Date hidden'!AS188="x","x",$AR$2-'Indicator Date hidden'!AS188)</f>
        <v>0</v>
      </c>
      <c r="AS187" s="25">
        <f>IF('Indicator Date hidden'!AT188="x","x",$AS$2-'Indicator Date hidden'!AT188)</f>
        <v>0</v>
      </c>
      <c r="AT187" s="25">
        <f>IF('Indicator Date hidden'!AU188="x","x",$AT$2-'Indicator Date hidden'!AU188)</f>
        <v>0</v>
      </c>
      <c r="AU187" s="25">
        <f>IF('Indicator Date hidden'!AV188="x","x",$AU$2-'Indicator Date hidden'!AV188)</f>
        <v>1</v>
      </c>
      <c r="AV187" s="25">
        <f>IF('Indicator Date hidden'!AW188="x","x",$AV$2-'Indicator Date hidden'!AW188)</f>
        <v>0</v>
      </c>
      <c r="AW187" s="25">
        <f>IF('Indicator Date hidden'!AX188="x","x",$AW$2-'Indicator Date hidden'!AX188)</f>
        <v>0</v>
      </c>
      <c r="AX187" s="25">
        <f>IF('Indicator Date hidden'!AY188="x","x",$AX$2-'Indicator Date hidden'!AY188)</f>
        <v>0</v>
      </c>
      <c r="AY187" s="25">
        <f>IF('Indicator Date hidden'!AZ188="x","x",$AY$2-'Indicator Date hidden'!AZ188)</f>
        <v>0</v>
      </c>
      <c r="AZ187" s="25">
        <f>IF('Indicator Date hidden'!BA188="x","x",$AZ$2-'Indicator Date hidden'!BA188)</f>
        <v>3</v>
      </c>
      <c r="BA187">
        <f t="shared" si="25"/>
        <v>40</v>
      </c>
      <c r="BB187" s="26">
        <f t="shared" si="26"/>
        <v>0.86956521739130432</v>
      </c>
      <c r="BC187">
        <f t="shared" si="27"/>
        <v>8</v>
      </c>
      <c r="BD187" s="26">
        <f t="shared" si="28"/>
        <v>2.4192048249119229</v>
      </c>
      <c r="BE187" s="28">
        <f t="shared" si="29"/>
        <v>0</v>
      </c>
    </row>
    <row r="188" spans="1:57" x14ac:dyDescent="0.35">
      <c r="A188" t="s">
        <v>9769</v>
      </c>
      <c r="B188" s="25">
        <f>IF('Indicator Date hidden'!C189="x","x",$B$2-'Indicator Date hidden'!C189)</f>
        <v>0</v>
      </c>
      <c r="C188" s="25">
        <f>IF('Indicator Date hidden'!D189="x","x",$C$2-'Indicator Date hidden'!D189)</f>
        <v>0</v>
      </c>
      <c r="D188" s="25">
        <f>IF('Indicator Date hidden'!E189="x","x",$D$2-'Indicator Date hidden'!E189)</f>
        <v>0</v>
      </c>
      <c r="E188" s="25">
        <f>IF('Indicator Date hidden'!F189="x","x",$E$2-'Indicator Date hidden'!F189)</f>
        <v>0</v>
      </c>
      <c r="F188" s="25">
        <f>IF('Indicator Date hidden'!G189="x","x",$F$2-'Indicator Date hidden'!G189)</f>
        <v>0</v>
      </c>
      <c r="G188" s="25">
        <f>IF('Indicator Date hidden'!H189="x","x",$G$2-'Indicator Date hidden'!H189)</f>
        <v>0</v>
      </c>
      <c r="H188" s="25">
        <f>IF('Indicator Date hidden'!I189="x","x",$H$2-'Indicator Date hidden'!I189)</f>
        <v>0</v>
      </c>
      <c r="I188" s="25">
        <f>IF('Indicator Date hidden'!J189="x","x",$I$2-'Indicator Date hidden'!J189)</f>
        <v>0</v>
      </c>
      <c r="J188" s="25">
        <f>IF('Indicator Date hidden'!K189="x","x",$J$2-'Indicator Date hidden'!K189)</f>
        <v>0</v>
      </c>
      <c r="K188" s="25">
        <f>IF('Indicator Date hidden'!L189="x","x",$K$2-'Indicator Date hidden'!L189)</f>
        <v>0</v>
      </c>
      <c r="L188" s="25">
        <f>IF('Indicator Date hidden'!M189="x","x",$L$2-'Indicator Date hidden'!M189)</f>
        <v>0</v>
      </c>
      <c r="M188" s="25">
        <f>IF('Indicator Date hidden'!N189="x","x",$M$2-'Indicator Date hidden'!N189)</f>
        <v>0</v>
      </c>
      <c r="N188" s="25">
        <f>IF('Indicator Date hidden'!O189="x","x",$N$2-'Indicator Date hidden'!O189)</f>
        <v>0</v>
      </c>
      <c r="O188" s="25">
        <f>IF('Indicator Date hidden'!P189="x","x",$O$2-'Indicator Date hidden'!P189)</f>
        <v>0</v>
      </c>
      <c r="P188" s="25">
        <f>IF('Indicator Date hidden'!Q189="x","x",$P$2-'Indicator Date hidden'!Q189)</f>
        <v>0</v>
      </c>
      <c r="Q188" s="25">
        <f>IF('Indicator Date hidden'!R189="x","x",$Q$2-'Indicator Date hidden'!R189)</f>
        <v>7</v>
      </c>
      <c r="R188" s="25">
        <f>IF('Indicator Date hidden'!S189="x","x",$R$2-'Indicator Date hidden'!S189)</f>
        <v>0</v>
      </c>
      <c r="S188" s="25">
        <f>IF('Indicator Date hidden'!T189="x","x",$S$2-'Indicator Date hidden'!T189)</f>
        <v>0</v>
      </c>
      <c r="T188" s="25">
        <f>IF('Indicator Date hidden'!U189="x","x",$T$2-'Indicator Date hidden'!U189)</f>
        <v>0</v>
      </c>
      <c r="U188" s="25">
        <f>IF('Indicator Date hidden'!V189="x","x",$U$2-'Indicator Date hidden'!V189)</f>
        <v>0</v>
      </c>
      <c r="V188" s="25">
        <f>IF('Indicator Date hidden'!W189="x","x",$V$2-'Indicator Date hidden'!W189)</f>
        <v>0</v>
      </c>
      <c r="W188" s="25">
        <f>IF('Indicator Date hidden'!X189="x","x",$W$2-'Indicator Date hidden'!X189)</f>
        <v>1</v>
      </c>
      <c r="X188" s="25">
        <f>IF('Indicator Date hidden'!Y189="x","x",$X$2-'Indicator Date hidden'!Y189)</f>
        <v>4</v>
      </c>
      <c r="Y188" s="25">
        <f>IF('Indicator Date hidden'!Z189="x","x",$Y$2-'Indicator Date hidden'!Z189)</f>
        <v>0</v>
      </c>
      <c r="Z188" s="25">
        <f>IF('Indicator Date hidden'!AA189="x","x",$Z$2-'Indicator Date hidden'!AA189)</f>
        <v>0</v>
      </c>
      <c r="AA188" s="25" t="str">
        <f>IF('Indicator Date hidden'!AB189="x","x",$AA$2-'Indicator Date hidden'!AB189)</f>
        <v>x</v>
      </c>
      <c r="AB188" s="25">
        <f>IF('Indicator Date hidden'!AC189="x","x",$AB$2-'Indicator Date hidden'!AC189)</f>
        <v>0</v>
      </c>
      <c r="AC188" s="25">
        <f>IF('Indicator Date hidden'!AD189="x","x",$AC$2-'Indicator Date hidden'!AD189)</f>
        <v>0</v>
      </c>
      <c r="AD188" s="25">
        <f>IF('Indicator Date hidden'!AE189="x","x",$AD$2-'Indicator Date hidden'!AE189)</f>
        <v>0</v>
      </c>
      <c r="AE188" s="25" t="str">
        <f>IF('Indicator Date hidden'!AF189="x","x",$AE$2-'Indicator Date hidden'!AF189)</f>
        <v>x</v>
      </c>
      <c r="AF188" s="25">
        <f>IF('Indicator Date hidden'!AG189="x","x",$AF$2-'Indicator Date hidden'!AG189)</f>
        <v>3</v>
      </c>
      <c r="AG188" s="25">
        <f>IF('Indicator Date hidden'!AH189="x","x",$AG$2-'Indicator Date hidden'!AH189)</f>
        <v>0</v>
      </c>
      <c r="AH188" s="25">
        <f>IF('Indicator Date hidden'!AI189="x","x",$AH$2-'Indicator Date hidden'!AI189)</f>
        <v>0</v>
      </c>
      <c r="AI188" s="25">
        <f>IF('Indicator Date hidden'!AJ189="x","x",$AI$2-'Indicator Date hidden'!AJ189)</f>
        <v>0</v>
      </c>
      <c r="AJ188" s="25" t="str">
        <f>IF('Indicator Date hidden'!AK189="x","x",$AJ$2-'Indicator Date hidden'!AK189)</f>
        <v>x</v>
      </c>
      <c r="AK188" s="25">
        <f>IF('Indicator Date hidden'!AL189="x","x",$AK$2-'Indicator Date hidden'!AL189)</f>
        <v>1</v>
      </c>
      <c r="AL188" s="25">
        <f>IF('Indicator Date hidden'!AM189="x","x",$AL$2-'Indicator Date hidden'!AM189)</f>
        <v>0</v>
      </c>
      <c r="AM188" s="25">
        <f>IF('Indicator Date hidden'!AN189="x","x",$AM$2-'Indicator Date hidden'!AN189)</f>
        <v>0</v>
      </c>
      <c r="AN188" s="25">
        <f>IF('Indicator Date hidden'!AO189="x","x",$AN$2-'Indicator Date hidden'!AO189)</f>
        <v>0</v>
      </c>
      <c r="AO188" s="25" t="str">
        <f>IF('Indicator Date hidden'!AP189="x","x",$AO$2-'Indicator Date hidden'!AP189)</f>
        <v>x</v>
      </c>
      <c r="AP188" s="25" t="str">
        <f>IF('Indicator Date hidden'!AQ189="x","x",$AP$2-'Indicator Date hidden'!AQ189)</f>
        <v>x</v>
      </c>
      <c r="AQ188" s="25">
        <f>IF('Indicator Date hidden'!AR189="x","x",$AQ$2-'Indicator Date hidden'!AR189)</f>
        <v>4</v>
      </c>
      <c r="AR188" s="25">
        <f>IF('Indicator Date hidden'!AS189="x","x",$AR$2-'Indicator Date hidden'!AS189)</f>
        <v>0</v>
      </c>
      <c r="AS188" s="25" t="str">
        <f>IF('Indicator Date hidden'!AT189="x","x",$AS$2-'Indicator Date hidden'!AT189)</f>
        <v>x</v>
      </c>
      <c r="AT188" s="25">
        <f>IF('Indicator Date hidden'!AU189="x","x",$AT$2-'Indicator Date hidden'!AU189)</f>
        <v>0</v>
      </c>
      <c r="AU188" s="25">
        <f>IF('Indicator Date hidden'!AV189="x","x",$AU$2-'Indicator Date hidden'!AV189)</f>
        <v>1</v>
      </c>
      <c r="AV188" s="25">
        <f>IF('Indicator Date hidden'!AW189="x","x",$AV$2-'Indicator Date hidden'!AW189)</f>
        <v>0</v>
      </c>
      <c r="AW188" s="25">
        <f>IF('Indicator Date hidden'!AX189="x","x",$AW$2-'Indicator Date hidden'!AX189)</f>
        <v>0</v>
      </c>
      <c r="AX188" s="25">
        <f>IF('Indicator Date hidden'!AY189="x","x",$AX$2-'Indicator Date hidden'!AY189)</f>
        <v>0</v>
      </c>
      <c r="AY188" s="25">
        <f>IF('Indicator Date hidden'!AZ189="x","x",$AY$2-'Indicator Date hidden'!AZ189)</f>
        <v>0</v>
      </c>
      <c r="AZ188" s="25">
        <f>IF('Indicator Date hidden'!BA189="x","x",$AZ$2-'Indicator Date hidden'!BA189)</f>
        <v>0</v>
      </c>
      <c r="BA188">
        <f t="shared" si="25"/>
        <v>21</v>
      </c>
      <c r="BB188" s="26">
        <f t="shared" si="26"/>
        <v>0.46666666666666667</v>
      </c>
      <c r="BC188">
        <f t="shared" si="27"/>
        <v>7</v>
      </c>
      <c r="BD188" s="26">
        <f t="shared" si="28"/>
        <v>1.3597385369580759</v>
      </c>
      <c r="BE188" s="28">
        <f t="shared" si="29"/>
        <v>0</v>
      </c>
    </row>
    <row r="189" spans="1:57" x14ac:dyDescent="0.35">
      <c r="A189" t="s">
        <v>9763</v>
      </c>
      <c r="B189" s="25">
        <f>IF('Indicator Date hidden'!C190="x","x",$B$2-'Indicator Date hidden'!C190)</f>
        <v>0</v>
      </c>
      <c r="C189" s="25">
        <f>IF('Indicator Date hidden'!D190="x","x",$C$2-'Indicator Date hidden'!D190)</f>
        <v>0</v>
      </c>
      <c r="D189" s="25">
        <f>IF('Indicator Date hidden'!E190="x","x",$D$2-'Indicator Date hidden'!E190)</f>
        <v>0</v>
      </c>
      <c r="E189" s="25">
        <f>IF('Indicator Date hidden'!F190="x","x",$E$2-'Indicator Date hidden'!F190)</f>
        <v>0</v>
      </c>
      <c r="F189" s="25">
        <f>IF('Indicator Date hidden'!G190="x","x",$F$2-'Indicator Date hidden'!G190)</f>
        <v>0</v>
      </c>
      <c r="G189" s="25">
        <f>IF('Indicator Date hidden'!H190="x","x",$G$2-'Indicator Date hidden'!H190)</f>
        <v>0</v>
      </c>
      <c r="H189" s="25">
        <f>IF('Indicator Date hidden'!I190="x","x",$H$2-'Indicator Date hidden'!I190)</f>
        <v>0</v>
      </c>
      <c r="I189" s="25">
        <f>IF('Indicator Date hidden'!J190="x","x",$I$2-'Indicator Date hidden'!J190)</f>
        <v>0</v>
      </c>
      <c r="J189" s="25">
        <f>IF('Indicator Date hidden'!K190="x","x",$J$2-'Indicator Date hidden'!K190)</f>
        <v>0</v>
      </c>
      <c r="K189" s="25">
        <f>IF('Indicator Date hidden'!L190="x","x",$K$2-'Indicator Date hidden'!L190)</f>
        <v>0</v>
      </c>
      <c r="L189" s="25">
        <f>IF('Indicator Date hidden'!M190="x","x",$L$2-'Indicator Date hidden'!M190)</f>
        <v>0</v>
      </c>
      <c r="M189" s="25">
        <f>IF('Indicator Date hidden'!N190="x","x",$M$2-'Indicator Date hidden'!N190)</f>
        <v>0</v>
      </c>
      <c r="N189" s="25">
        <f>IF('Indicator Date hidden'!O190="x","x",$N$2-'Indicator Date hidden'!O190)</f>
        <v>0</v>
      </c>
      <c r="O189" s="25">
        <f>IF('Indicator Date hidden'!P190="x","x",$O$2-'Indicator Date hidden'!P190)</f>
        <v>0</v>
      </c>
      <c r="P189" s="25">
        <f>IF('Indicator Date hidden'!Q190="x","x",$P$2-'Indicator Date hidden'!Q190)</f>
        <v>0</v>
      </c>
      <c r="Q189" s="25" t="str">
        <f>IF('Indicator Date hidden'!R190="x","x",$Q$2-'Indicator Date hidden'!R190)</f>
        <v>x</v>
      </c>
      <c r="R189" s="25">
        <f>IF('Indicator Date hidden'!S190="x","x",$R$2-'Indicator Date hidden'!S190)</f>
        <v>0</v>
      </c>
      <c r="S189" s="25">
        <f>IF('Indicator Date hidden'!T190="x","x",$S$2-'Indicator Date hidden'!T190)</f>
        <v>0</v>
      </c>
      <c r="T189" s="25">
        <f>IF('Indicator Date hidden'!U190="x","x",$T$2-'Indicator Date hidden'!U190)</f>
        <v>0</v>
      </c>
      <c r="U189" s="25" t="str">
        <f>IF('Indicator Date hidden'!V190="x","x",$U$2-'Indicator Date hidden'!V190)</f>
        <v>x</v>
      </c>
      <c r="V189" s="25">
        <f>IF('Indicator Date hidden'!W190="x","x",$V$2-'Indicator Date hidden'!W190)</f>
        <v>0</v>
      </c>
      <c r="W189" s="25">
        <f>IF('Indicator Date hidden'!X190="x","x",$W$2-'Indicator Date hidden'!X190)</f>
        <v>5</v>
      </c>
      <c r="X189" s="25" t="str">
        <f>IF('Indicator Date hidden'!Y190="x","x",$X$2-'Indicator Date hidden'!Y190)</f>
        <v>x</v>
      </c>
      <c r="Y189" s="25">
        <f>IF('Indicator Date hidden'!Z190="x","x",$Y$2-'Indicator Date hidden'!Z190)</f>
        <v>0</v>
      </c>
      <c r="Z189" s="25">
        <f>IF('Indicator Date hidden'!AA190="x","x",$Z$2-'Indicator Date hidden'!AA190)</f>
        <v>0</v>
      </c>
      <c r="AA189" s="25">
        <f>IF('Indicator Date hidden'!AB190="x","x",$AA$2-'Indicator Date hidden'!AB190)</f>
        <v>0</v>
      </c>
      <c r="AB189" s="25">
        <f>IF('Indicator Date hidden'!AC190="x","x",$AB$2-'Indicator Date hidden'!AC190)</f>
        <v>0</v>
      </c>
      <c r="AC189" s="25">
        <f>IF('Indicator Date hidden'!AD190="x","x",$AC$2-'Indicator Date hidden'!AD190)</f>
        <v>0</v>
      </c>
      <c r="AD189" s="25">
        <f>IF('Indicator Date hidden'!AE190="x","x",$AD$2-'Indicator Date hidden'!AE190)</f>
        <v>0</v>
      </c>
      <c r="AE189" s="25">
        <f>IF('Indicator Date hidden'!AF190="x","x",$AE$2-'Indicator Date hidden'!AF190)</f>
        <v>0</v>
      </c>
      <c r="AF189" s="25">
        <f>IF('Indicator Date hidden'!AG190="x","x",$AF$2-'Indicator Date hidden'!AG190)</f>
        <v>7</v>
      </c>
      <c r="AG189" s="25">
        <f>IF('Indicator Date hidden'!AH190="x","x",$AG$2-'Indicator Date hidden'!AH190)</f>
        <v>0</v>
      </c>
      <c r="AH189" s="25">
        <f>IF('Indicator Date hidden'!AI190="x","x",$AH$2-'Indicator Date hidden'!AI190)</f>
        <v>0</v>
      </c>
      <c r="AI189" s="25">
        <f>IF('Indicator Date hidden'!AJ190="x","x",$AI$2-'Indicator Date hidden'!AJ190)</f>
        <v>0</v>
      </c>
      <c r="AJ189" s="25" t="str">
        <f>IF('Indicator Date hidden'!AK190="x","x",$AJ$2-'Indicator Date hidden'!AK190)</f>
        <v>x</v>
      </c>
      <c r="AK189" s="25">
        <f>IF('Indicator Date hidden'!AL190="x","x",$AK$2-'Indicator Date hidden'!AL190)</f>
        <v>1</v>
      </c>
      <c r="AL189" s="25">
        <f>IF('Indicator Date hidden'!AM190="x","x",$AL$2-'Indicator Date hidden'!AM190)</f>
        <v>0</v>
      </c>
      <c r="AM189" s="25">
        <f>IF('Indicator Date hidden'!AN190="x","x",$AM$2-'Indicator Date hidden'!AN190)</f>
        <v>0</v>
      </c>
      <c r="AN189" s="25">
        <f>IF('Indicator Date hidden'!AO190="x","x",$AN$2-'Indicator Date hidden'!AO190)</f>
        <v>0</v>
      </c>
      <c r="AO189" s="25">
        <f>IF('Indicator Date hidden'!AP190="x","x",$AO$2-'Indicator Date hidden'!AP190)</f>
        <v>0</v>
      </c>
      <c r="AP189" s="25">
        <f>IF('Indicator Date hidden'!AQ190="x","x",$AP$2-'Indicator Date hidden'!AQ190)</f>
        <v>0</v>
      </c>
      <c r="AQ189" s="25">
        <f>IF('Indicator Date hidden'!AR190="x","x",$AQ$2-'Indicator Date hidden'!AR190)</f>
        <v>0</v>
      </c>
      <c r="AR189" s="25">
        <f>IF('Indicator Date hidden'!AS190="x","x",$AR$2-'Indicator Date hidden'!AS190)</f>
        <v>0</v>
      </c>
      <c r="AS189" s="25">
        <f>IF('Indicator Date hidden'!AT190="x","x",$AS$2-'Indicator Date hidden'!AT190)</f>
        <v>0</v>
      </c>
      <c r="AT189" s="25">
        <f>IF('Indicator Date hidden'!AU190="x","x",$AT$2-'Indicator Date hidden'!AU190)</f>
        <v>0</v>
      </c>
      <c r="AU189" s="25">
        <f>IF('Indicator Date hidden'!AV190="x","x",$AU$2-'Indicator Date hidden'!AV190)</f>
        <v>3</v>
      </c>
      <c r="AV189" s="25">
        <f>IF('Indicator Date hidden'!AW190="x","x",$AV$2-'Indicator Date hidden'!AW190)</f>
        <v>0</v>
      </c>
      <c r="AW189" s="25">
        <f>IF('Indicator Date hidden'!AX190="x","x",$AW$2-'Indicator Date hidden'!AX190)</f>
        <v>0</v>
      </c>
      <c r="AX189" s="25">
        <f>IF('Indicator Date hidden'!AY190="x","x",$AX$2-'Indicator Date hidden'!AY190)</f>
        <v>0</v>
      </c>
      <c r="AY189" s="25">
        <f>IF('Indicator Date hidden'!AZ190="x","x",$AY$2-'Indicator Date hidden'!AZ190)</f>
        <v>0</v>
      </c>
      <c r="AZ189" s="25">
        <f>IF('Indicator Date hidden'!BA190="x","x",$AZ$2-'Indicator Date hidden'!BA190)</f>
        <v>0</v>
      </c>
      <c r="BA189">
        <f t="shared" si="25"/>
        <v>16</v>
      </c>
      <c r="BB189" s="26">
        <f t="shared" si="26"/>
        <v>0.34042553191489361</v>
      </c>
      <c r="BC189">
        <f t="shared" si="27"/>
        <v>4</v>
      </c>
      <c r="BD189" s="26">
        <f t="shared" si="28"/>
        <v>1.2928048962521967</v>
      </c>
      <c r="BE189" s="28">
        <f t="shared" si="29"/>
        <v>0</v>
      </c>
    </row>
    <row r="190" spans="1:57" x14ac:dyDescent="0.35">
      <c r="A190" t="s">
        <v>9767</v>
      </c>
      <c r="B190" s="25">
        <f>IF('Indicator Date hidden'!C191="x","x",$B$2-'Indicator Date hidden'!C191)</f>
        <v>0</v>
      </c>
      <c r="C190" s="25">
        <f>IF('Indicator Date hidden'!D191="x","x",$C$2-'Indicator Date hidden'!D191)</f>
        <v>0</v>
      </c>
      <c r="D190" s="25">
        <f>IF('Indicator Date hidden'!E191="x","x",$D$2-'Indicator Date hidden'!E191)</f>
        <v>0</v>
      </c>
      <c r="E190" s="25">
        <f>IF('Indicator Date hidden'!F191="x","x",$E$2-'Indicator Date hidden'!F191)</f>
        <v>0</v>
      </c>
      <c r="F190" s="25">
        <f>IF('Indicator Date hidden'!G191="x","x",$F$2-'Indicator Date hidden'!G191)</f>
        <v>0</v>
      </c>
      <c r="G190" s="25">
        <f>IF('Indicator Date hidden'!H191="x","x",$G$2-'Indicator Date hidden'!H191)</f>
        <v>0</v>
      </c>
      <c r="H190" s="25">
        <f>IF('Indicator Date hidden'!I191="x","x",$H$2-'Indicator Date hidden'!I191)</f>
        <v>0</v>
      </c>
      <c r="I190" s="25">
        <f>IF('Indicator Date hidden'!J191="x","x",$I$2-'Indicator Date hidden'!J191)</f>
        <v>0</v>
      </c>
      <c r="J190" s="25">
        <f>IF('Indicator Date hidden'!K191="x","x",$J$2-'Indicator Date hidden'!K191)</f>
        <v>0</v>
      </c>
      <c r="K190" s="25">
        <f>IF('Indicator Date hidden'!L191="x","x",$K$2-'Indicator Date hidden'!L191)</f>
        <v>0</v>
      </c>
      <c r="L190" s="25">
        <f>IF('Indicator Date hidden'!M191="x","x",$L$2-'Indicator Date hidden'!M191)</f>
        <v>0</v>
      </c>
      <c r="M190" s="25">
        <f>IF('Indicator Date hidden'!N191="x","x",$M$2-'Indicator Date hidden'!N191)</f>
        <v>0</v>
      </c>
      <c r="N190" s="25">
        <f>IF('Indicator Date hidden'!O191="x","x",$N$2-'Indicator Date hidden'!O191)</f>
        <v>0</v>
      </c>
      <c r="O190" s="25">
        <f>IF('Indicator Date hidden'!P191="x","x",$O$2-'Indicator Date hidden'!P191)</f>
        <v>0</v>
      </c>
      <c r="P190" s="25">
        <f>IF('Indicator Date hidden'!Q191="x","x",$P$2-'Indicator Date hidden'!Q191)</f>
        <v>0</v>
      </c>
      <c r="Q190" s="25">
        <f>IF('Indicator Date hidden'!R191="x","x",$Q$2-'Indicator Date hidden'!R191)</f>
        <v>3</v>
      </c>
      <c r="R190" s="25">
        <f>IF('Indicator Date hidden'!S191="x","x",$R$2-'Indicator Date hidden'!S191)</f>
        <v>0</v>
      </c>
      <c r="S190" s="25">
        <f>IF('Indicator Date hidden'!T191="x","x",$S$2-'Indicator Date hidden'!T191)</f>
        <v>0</v>
      </c>
      <c r="T190" s="25">
        <f>IF('Indicator Date hidden'!U191="x","x",$T$2-'Indicator Date hidden'!U191)</f>
        <v>0</v>
      </c>
      <c r="U190" s="25">
        <f>IF('Indicator Date hidden'!V191="x","x",$U$2-'Indicator Date hidden'!V191)</f>
        <v>0</v>
      </c>
      <c r="V190" s="25">
        <f>IF('Indicator Date hidden'!W191="x","x",$V$2-'Indicator Date hidden'!W191)</f>
        <v>0</v>
      </c>
      <c r="W190" s="25">
        <f>IF('Indicator Date hidden'!X191="x","x",$W$2-'Indicator Date hidden'!X191)</f>
        <v>1</v>
      </c>
      <c r="X190" s="25">
        <f>IF('Indicator Date hidden'!Y191="x","x",$X$2-'Indicator Date hidden'!Y191)</f>
        <v>1</v>
      </c>
      <c r="Y190" s="25">
        <f>IF('Indicator Date hidden'!Z191="x","x",$Y$2-'Indicator Date hidden'!Z191)</f>
        <v>0</v>
      </c>
      <c r="Z190" s="25">
        <f>IF('Indicator Date hidden'!AA191="x","x",$Z$2-'Indicator Date hidden'!AA191)</f>
        <v>0</v>
      </c>
      <c r="AA190" s="25">
        <f>IF('Indicator Date hidden'!AB191="x","x",$AA$2-'Indicator Date hidden'!AB191)</f>
        <v>0</v>
      </c>
      <c r="AB190" s="25">
        <f>IF('Indicator Date hidden'!AC191="x","x",$AB$2-'Indicator Date hidden'!AC191)</f>
        <v>0</v>
      </c>
      <c r="AC190" s="25">
        <f>IF('Indicator Date hidden'!AD191="x","x",$AC$2-'Indicator Date hidden'!AD191)</f>
        <v>0</v>
      </c>
      <c r="AD190" s="25">
        <f>IF('Indicator Date hidden'!AE191="x","x",$AD$2-'Indicator Date hidden'!AE191)</f>
        <v>0</v>
      </c>
      <c r="AE190" s="25">
        <f>IF('Indicator Date hidden'!AF191="x","x",$AE$2-'Indicator Date hidden'!AF191)</f>
        <v>0</v>
      </c>
      <c r="AF190" s="25">
        <f>IF('Indicator Date hidden'!AG191="x","x",$AF$2-'Indicator Date hidden'!AG191)</f>
        <v>1</v>
      </c>
      <c r="AG190" s="25">
        <f>IF('Indicator Date hidden'!AH191="x","x",$AG$2-'Indicator Date hidden'!AH191)</f>
        <v>0</v>
      </c>
      <c r="AH190" s="25">
        <f>IF('Indicator Date hidden'!AI191="x","x",$AH$2-'Indicator Date hidden'!AI191)</f>
        <v>0</v>
      </c>
      <c r="AI190" s="25">
        <f>IF('Indicator Date hidden'!AJ191="x","x",$AI$2-'Indicator Date hidden'!AJ191)</f>
        <v>0</v>
      </c>
      <c r="AJ190" s="25" t="str">
        <f>IF('Indicator Date hidden'!AK191="x","x",$AJ$2-'Indicator Date hidden'!AK191)</f>
        <v>x</v>
      </c>
      <c r="AK190" s="25">
        <f>IF('Indicator Date hidden'!AL191="x","x",$AK$2-'Indicator Date hidden'!AL191)</f>
        <v>1</v>
      </c>
      <c r="AL190" s="25">
        <f>IF('Indicator Date hidden'!AM191="x","x",$AL$2-'Indicator Date hidden'!AM191)</f>
        <v>0</v>
      </c>
      <c r="AM190" s="25">
        <f>IF('Indicator Date hidden'!AN191="x","x",$AM$2-'Indicator Date hidden'!AN191)</f>
        <v>0</v>
      </c>
      <c r="AN190" s="25">
        <f>IF('Indicator Date hidden'!AO191="x","x",$AN$2-'Indicator Date hidden'!AO191)</f>
        <v>0</v>
      </c>
      <c r="AO190" s="25" t="str">
        <f>IF('Indicator Date hidden'!AP191="x","x",$AO$2-'Indicator Date hidden'!AP191)</f>
        <v>x</v>
      </c>
      <c r="AP190" s="25" t="str">
        <f>IF('Indicator Date hidden'!AQ191="x","x",$AP$2-'Indicator Date hidden'!AQ191)</f>
        <v>x</v>
      </c>
      <c r="AQ190" s="25">
        <f>IF('Indicator Date hidden'!AR191="x","x",$AQ$2-'Indicator Date hidden'!AR191)</f>
        <v>0</v>
      </c>
      <c r="AR190" s="25">
        <f>IF('Indicator Date hidden'!AS191="x","x",$AR$2-'Indicator Date hidden'!AS191)</f>
        <v>0</v>
      </c>
      <c r="AS190" s="25">
        <f>IF('Indicator Date hidden'!AT191="x","x",$AS$2-'Indicator Date hidden'!AT191)</f>
        <v>0</v>
      </c>
      <c r="AT190" s="25">
        <f>IF('Indicator Date hidden'!AU191="x","x",$AT$2-'Indicator Date hidden'!AU191)</f>
        <v>0</v>
      </c>
      <c r="AU190" s="25">
        <f>IF('Indicator Date hidden'!AV191="x","x",$AU$2-'Indicator Date hidden'!AV191)</f>
        <v>5</v>
      </c>
      <c r="AV190" s="25">
        <f>IF('Indicator Date hidden'!AW191="x","x",$AV$2-'Indicator Date hidden'!AW191)</f>
        <v>0</v>
      </c>
      <c r="AW190" s="25">
        <f>IF('Indicator Date hidden'!AX191="x","x",$AW$2-'Indicator Date hidden'!AX191)</f>
        <v>0</v>
      </c>
      <c r="AX190" s="25">
        <f>IF('Indicator Date hidden'!AY191="x","x",$AX$2-'Indicator Date hidden'!AY191)</f>
        <v>0</v>
      </c>
      <c r="AY190" s="25">
        <f>IF('Indicator Date hidden'!AZ191="x","x",$AY$2-'Indicator Date hidden'!AZ191)</f>
        <v>0</v>
      </c>
      <c r="AZ190" s="25">
        <f>IF('Indicator Date hidden'!BA191="x","x",$AZ$2-'Indicator Date hidden'!BA191)</f>
        <v>0</v>
      </c>
      <c r="BA190">
        <f t="shared" si="25"/>
        <v>12</v>
      </c>
      <c r="BB190" s="26">
        <f t="shared" si="26"/>
        <v>0.25</v>
      </c>
      <c r="BC190">
        <f t="shared" si="27"/>
        <v>6</v>
      </c>
      <c r="BD190" s="26">
        <f t="shared" si="28"/>
        <v>0.8539125638299665</v>
      </c>
      <c r="BE190" s="28">
        <f t="shared" si="29"/>
        <v>0</v>
      </c>
    </row>
    <row r="191" spans="1:57" x14ac:dyDescent="0.35">
      <c r="A191" t="s">
        <v>9772</v>
      </c>
      <c r="B191" s="25">
        <f>IF('Indicator Date hidden'!C192="x","x",$B$2-'Indicator Date hidden'!C192)</f>
        <v>0</v>
      </c>
      <c r="C191" s="25">
        <f>IF('Indicator Date hidden'!D192="x","x",$C$2-'Indicator Date hidden'!D192)</f>
        <v>0</v>
      </c>
      <c r="D191" s="25">
        <f>IF('Indicator Date hidden'!E192="x","x",$D$2-'Indicator Date hidden'!E192)</f>
        <v>0</v>
      </c>
      <c r="E191" s="25">
        <f>IF('Indicator Date hidden'!F192="x","x",$E$2-'Indicator Date hidden'!F192)</f>
        <v>0</v>
      </c>
      <c r="F191" s="25">
        <f>IF('Indicator Date hidden'!G192="x","x",$F$2-'Indicator Date hidden'!G192)</f>
        <v>0</v>
      </c>
      <c r="G191" s="25">
        <f>IF('Indicator Date hidden'!H192="x","x",$G$2-'Indicator Date hidden'!H192)</f>
        <v>0</v>
      </c>
      <c r="H191" s="25">
        <f>IF('Indicator Date hidden'!I192="x","x",$H$2-'Indicator Date hidden'!I192)</f>
        <v>0</v>
      </c>
      <c r="I191" s="25">
        <f>IF('Indicator Date hidden'!J192="x","x",$I$2-'Indicator Date hidden'!J192)</f>
        <v>0</v>
      </c>
      <c r="J191" s="25">
        <f>IF('Indicator Date hidden'!K192="x","x",$J$2-'Indicator Date hidden'!K192)</f>
        <v>0</v>
      </c>
      <c r="K191" s="25">
        <f>IF('Indicator Date hidden'!L192="x","x",$K$2-'Indicator Date hidden'!L192)</f>
        <v>0</v>
      </c>
      <c r="L191" s="25">
        <f>IF('Indicator Date hidden'!M192="x","x",$L$2-'Indicator Date hidden'!M192)</f>
        <v>0</v>
      </c>
      <c r="M191" s="25">
        <f>IF('Indicator Date hidden'!N192="x","x",$M$2-'Indicator Date hidden'!N192)</f>
        <v>0</v>
      </c>
      <c r="N191" s="25">
        <f>IF('Indicator Date hidden'!O192="x","x",$N$2-'Indicator Date hidden'!O192)</f>
        <v>0</v>
      </c>
      <c r="O191" s="25">
        <f>IF('Indicator Date hidden'!P192="x","x",$O$2-'Indicator Date hidden'!P192)</f>
        <v>0</v>
      </c>
      <c r="P191" s="25">
        <f>IF('Indicator Date hidden'!Q192="x","x",$P$2-'Indicator Date hidden'!Q192)</f>
        <v>0</v>
      </c>
      <c r="Q191" s="25">
        <f>IF('Indicator Date hidden'!R192="x","x",$Q$2-'Indicator Date hidden'!R192)</f>
        <v>1</v>
      </c>
      <c r="R191" s="25">
        <f>IF('Indicator Date hidden'!S192="x","x",$R$2-'Indicator Date hidden'!S192)</f>
        <v>0</v>
      </c>
      <c r="S191" s="25">
        <f>IF('Indicator Date hidden'!T192="x","x",$S$2-'Indicator Date hidden'!T192)</f>
        <v>0</v>
      </c>
      <c r="T191" s="25">
        <f>IF('Indicator Date hidden'!U192="x","x",$T$2-'Indicator Date hidden'!U192)</f>
        <v>0</v>
      </c>
      <c r="U191" s="25" t="str">
        <f>IF('Indicator Date hidden'!V192="x","x",$U$2-'Indicator Date hidden'!V192)</f>
        <v>x</v>
      </c>
      <c r="V191" s="25">
        <f>IF('Indicator Date hidden'!W192="x","x",$V$2-'Indicator Date hidden'!W192)</f>
        <v>0</v>
      </c>
      <c r="W191" s="25">
        <f>IF('Indicator Date hidden'!X192="x","x",$W$2-'Indicator Date hidden'!X192)</f>
        <v>1</v>
      </c>
      <c r="X191" s="25">
        <f>IF('Indicator Date hidden'!Y192="x","x",$X$2-'Indicator Date hidden'!Y192)</f>
        <v>4</v>
      </c>
      <c r="Y191" s="25">
        <f>IF('Indicator Date hidden'!Z192="x","x",$Y$2-'Indicator Date hidden'!Z192)</f>
        <v>0</v>
      </c>
      <c r="Z191" s="25">
        <f>IF('Indicator Date hidden'!AA192="x","x",$Z$2-'Indicator Date hidden'!AA192)</f>
        <v>0</v>
      </c>
      <c r="AA191" s="25">
        <f>IF('Indicator Date hidden'!AB192="x","x",$AA$2-'Indicator Date hidden'!AB192)</f>
        <v>0</v>
      </c>
      <c r="AB191" s="25">
        <f>IF('Indicator Date hidden'!AC192="x","x",$AB$2-'Indicator Date hidden'!AC192)</f>
        <v>0</v>
      </c>
      <c r="AC191" s="25">
        <f>IF('Indicator Date hidden'!AD192="x","x",$AC$2-'Indicator Date hidden'!AD192)</f>
        <v>0</v>
      </c>
      <c r="AD191" s="25">
        <f>IF('Indicator Date hidden'!AE192="x","x",$AD$2-'Indicator Date hidden'!AE192)</f>
        <v>0</v>
      </c>
      <c r="AE191" s="25">
        <f>IF('Indicator Date hidden'!AF192="x","x",$AE$2-'Indicator Date hidden'!AF192)</f>
        <v>0</v>
      </c>
      <c r="AF191" s="25">
        <f>IF('Indicator Date hidden'!AG192="x","x",$AF$2-'Indicator Date hidden'!AG192)</f>
        <v>8</v>
      </c>
      <c r="AG191" s="25">
        <f>IF('Indicator Date hidden'!AH192="x","x",$AG$2-'Indicator Date hidden'!AH192)</f>
        <v>0</v>
      </c>
      <c r="AH191" s="25">
        <f>IF('Indicator Date hidden'!AI192="x","x",$AH$2-'Indicator Date hidden'!AI192)</f>
        <v>0</v>
      </c>
      <c r="AI191" s="25">
        <f>IF('Indicator Date hidden'!AJ192="x","x",$AI$2-'Indicator Date hidden'!AJ192)</f>
        <v>0</v>
      </c>
      <c r="AJ191" s="25">
        <f>IF('Indicator Date hidden'!AK192="x","x",$AJ$2-'Indicator Date hidden'!AK192)</f>
        <v>0</v>
      </c>
      <c r="AK191" s="25">
        <f>IF('Indicator Date hidden'!AL192="x","x",$AK$2-'Indicator Date hidden'!AL192)</f>
        <v>0</v>
      </c>
      <c r="AL191" s="25">
        <f>IF('Indicator Date hidden'!AM192="x","x",$AL$2-'Indicator Date hidden'!AM192)</f>
        <v>0</v>
      </c>
      <c r="AM191" s="25">
        <f>IF('Indicator Date hidden'!AN192="x","x",$AM$2-'Indicator Date hidden'!AN192)</f>
        <v>0</v>
      </c>
      <c r="AN191" s="25">
        <f>IF('Indicator Date hidden'!AO192="x","x",$AN$2-'Indicator Date hidden'!AO192)</f>
        <v>0</v>
      </c>
      <c r="AO191" s="25">
        <f>IF('Indicator Date hidden'!AP192="x","x",$AO$2-'Indicator Date hidden'!AP192)</f>
        <v>1</v>
      </c>
      <c r="AP191" s="25">
        <f>IF('Indicator Date hidden'!AQ192="x","x",$AP$2-'Indicator Date hidden'!AQ192)</f>
        <v>1</v>
      </c>
      <c r="AQ191" s="25">
        <f>IF('Indicator Date hidden'!AR192="x","x",$AQ$2-'Indicator Date hidden'!AR192)</f>
        <v>0</v>
      </c>
      <c r="AR191" s="25">
        <f>IF('Indicator Date hidden'!AS192="x","x",$AR$2-'Indicator Date hidden'!AS192)</f>
        <v>0</v>
      </c>
      <c r="AS191" s="25">
        <f>IF('Indicator Date hidden'!AT192="x","x",$AS$2-'Indicator Date hidden'!AT192)</f>
        <v>0</v>
      </c>
      <c r="AT191" s="25">
        <f>IF('Indicator Date hidden'!AU192="x","x",$AT$2-'Indicator Date hidden'!AU192)</f>
        <v>0</v>
      </c>
      <c r="AU191" s="25">
        <f>IF('Indicator Date hidden'!AV192="x","x",$AU$2-'Indicator Date hidden'!AV192)</f>
        <v>1</v>
      </c>
      <c r="AV191" s="25">
        <f>IF('Indicator Date hidden'!AW192="x","x",$AV$2-'Indicator Date hidden'!AW192)</f>
        <v>0</v>
      </c>
      <c r="AW191" s="25">
        <f>IF('Indicator Date hidden'!AX192="x","x",$AW$2-'Indicator Date hidden'!AX192)</f>
        <v>0</v>
      </c>
      <c r="AX191" s="25">
        <f>IF('Indicator Date hidden'!AY192="x","x",$AX$2-'Indicator Date hidden'!AY192)</f>
        <v>0</v>
      </c>
      <c r="AY191" s="25">
        <f>IF('Indicator Date hidden'!AZ192="x","x",$AY$2-'Indicator Date hidden'!AZ192)</f>
        <v>3</v>
      </c>
      <c r="AZ191" s="25">
        <f>IF('Indicator Date hidden'!BA192="x","x",$AZ$2-'Indicator Date hidden'!BA192)</f>
        <v>3</v>
      </c>
      <c r="BA191">
        <f t="shared" si="25"/>
        <v>23</v>
      </c>
      <c r="BB191" s="26">
        <f t="shared" si="26"/>
        <v>0.46</v>
      </c>
      <c r="BC191">
        <f t="shared" si="27"/>
        <v>9</v>
      </c>
      <c r="BD191" s="26">
        <f t="shared" si="28"/>
        <v>1.3595587519485872</v>
      </c>
      <c r="BE191" s="28">
        <f t="shared" si="29"/>
        <v>0</v>
      </c>
    </row>
    <row r="192" spans="1:57" x14ac:dyDescent="0.35">
      <c r="A192" t="s">
        <v>9775</v>
      </c>
      <c r="B192" s="25">
        <f>IF('Indicator Date hidden'!C193="x","x",$B$2-'Indicator Date hidden'!C193)</f>
        <v>0</v>
      </c>
      <c r="C192" s="25">
        <f>IF('Indicator Date hidden'!D193="x","x",$C$2-'Indicator Date hidden'!D193)</f>
        <v>0</v>
      </c>
      <c r="D192" s="25">
        <f>IF('Indicator Date hidden'!E193="x","x",$D$2-'Indicator Date hidden'!E193)</f>
        <v>0</v>
      </c>
      <c r="E192" s="25">
        <f>IF('Indicator Date hidden'!F193="x","x",$E$2-'Indicator Date hidden'!F193)</f>
        <v>0</v>
      </c>
      <c r="F192" s="25">
        <f>IF('Indicator Date hidden'!G193="x","x",$F$2-'Indicator Date hidden'!G193)</f>
        <v>0</v>
      </c>
      <c r="G192" s="25">
        <f>IF('Indicator Date hidden'!H193="x","x",$G$2-'Indicator Date hidden'!H193)</f>
        <v>0</v>
      </c>
      <c r="H192" s="25">
        <f>IF('Indicator Date hidden'!I193="x","x",$H$2-'Indicator Date hidden'!I193)</f>
        <v>0</v>
      </c>
      <c r="I192" s="25">
        <f>IF('Indicator Date hidden'!J193="x","x",$I$2-'Indicator Date hidden'!J193)</f>
        <v>0</v>
      </c>
      <c r="J192" s="25">
        <f>IF('Indicator Date hidden'!K193="x","x",$J$2-'Indicator Date hidden'!K193)</f>
        <v>0</v>
      </c>
      <c r="K192" s="25">
        <f>IF('Indicator Date hidden'!L193="x","x",$K$2-'Indicator Date hidden'!L193)</f>
        <v>0</v>
      </c>
      <c r="L192" s="25">
        <f>IF('Indicator Date hidden'!M193="x","x",$L$2-'Indicator Date hidden'!M193)</f>
        <v>0</v>
      </c>
      <c r="M192" s="25">
        <f>IF('Indicator Date hidden'!N193="x","x",$M$2-'Indicator Date hidden'!N193)</f>
        <v>0</v>
      </c>
      <c r="N192" s="25">
        <f>IF('Indicator Date hidden'!O193="x","x",$N$2-'Indicator Date hidden'!O193)</f>
        <v>0</v>
      </c>
      <c r="O192" s="25">
        <f>IF('Indicator Date hidden'!P193="x","x",$O$2-'Indicator Date hidden'!P193)</f>
        <v>0</v>
      </c>
      <c r="P192" s="25">
        <f>IF('Indicator Date hidden'!Q193="x","x",$P$2-'Indicator Date hidden'!Q193)</f>
        <v>0</v>
      </c>
      <c r="Q192" s="25">
        <f>IF('Indicator Date hidden'!R193="x","x",$Q$2-'Indicator Date hidden'!R193)</f>
        <v>0</v>
      </c>
      <c r="R192" s="25">
        <f>IF('Indicator Date hidden'!S193="x","x",$R$2-'Indicator Date hidden'!S193)</f>
        <v>0</v>
      </c>
      <c r="S192" s="25">
        <f>IF('Indicator Date hidden'!T193="x","x",$S$2-'Indicator Date hidden'!T193)</f>
        <v>0</v>
      </c>
      <c r="T192" s="25">
        <f>IF('Indicator Date hidden'!U193="x","x",$T$2-'Indicator Date hidden'!U193)</f>
        <v>0</v>
      </c>
      <c r="U192" s="25">
        <f>IF('Indicator Date hidden'!V193="x","x",$U$2-'Indicator Date hidden'!V193)</f>
        <v>0</v>
      </c>
      <c r="V192" s="25">
        <f>IF('Indicator Date hidden'!W193="x","x",$V$2-'Indicator Date hidden'!W193)</f>
        <v>0</v>
      </c>
      <c r="W192" s="25">
        <f>IF('Indicator Date hidden'!X193="x","x",$W$2-'Indicator Date hidden'!X193)</f>
        <v>1</v>
      </c>
      <c r="X192" s="25">
        <f>IF('Indicator Date hidden'!Y193="x","x",$X$2-'Indicator Date hidden'!Y193)</f>
        <v>2</v>
      </c>
      <c r="Y192" s="25">
        <f>IF('Indicator Date hidden'!Z193="x","x",$Y$2-'Indicator Date hidden'!Z193)</f>
        <v>0</v>
      </c>
      <c r="Z192" s="25">
        <f>IF('Indicator Date hidden'!AA193="x","x",$Z$2-'Indicator Date hidden'!AA193)</f>
        <v>0</v>
      </c>
      <c r="AA192" s="25">
        <f>IF('Indicator Date hidden'!AB193="x","x",$AA$2-'Indicator Date hidden'!AB193)</f>
        <v>0</v>
      </c>
      <c r="AB192" s="25">
        <f>IF('Indicator Date hidden'!AC193="x","x",$AB$2-'Indicator Date hidden'!AC193)</f>
        <v>0</v>
      </c>
      <c r="AC192" s="25">
        <f>IF('Indicator Date hidden'!AD193="x","x",$AC$2-'Indicator Date hidden'!AD193)</f>
        <v>0</v>
      </c>
      <c r="AD192" s="25">
        <f>IF('Indicator Date hidden'!AE193="x","x",$AD$2-'Indicator Date hidden'!AE193)</f>
        <v>0</v>
      </c>
      <c r="AE192" s="25">
        <f>IF('Indicator Date hidden'!AF193="x","x",$AE$2-'Indicator Date hidden'!AF193)</f>
        <v>0</v>
      </c>
      <c r="AF192" s="25">
        <f>IF('Indicator Date hidden'!AG193="x","x",$AF$2-'Indicator Date hidden'!AG193)</f>
        <v>3</v>
      </c>
      <c r="AG192" s="25">
        <f>IF('Indicator Date hidden'!AH193="x","x",$AG$2-'Indicator Date hidden'!AH193)</f>
        <v>0</v>
      </c>
      <c r="AH192" s="25">
        <f>IF('Indicator Date hidden'!AI193="x","x",$AH$2-'Indicator Date hidden'!AI193)</f>
        <v>0</v>
      </c>
      <c r="AI192" s="25">
        <f>IF('Indicator Date hidden'!AJ193="x","x",$AI$2-'Indicator Date hidden'!AJ193)</f>
        <v>0</v>
      </c>
      <c r="AJ192" s="25" t="str">
        <f>IF('Indicator Date hidden'!AK193="x","x",$AJ$2-'Indicator Date hidden'!AK193)</f>
        <v>x</v>
      </c>
      <c r="AK192" s="25">
        <f>IF('Indicator Date hidden'!AL193="x","x",$AK$2-'Indicator Date hidden'!AL193)</f>
        <v>1</v>
      </c>
      <c r="AL192" s="25">
        <f>IF('Indicator Date hidden'!AM193="x","x",$AL$2-'Indicator Date hidden'!AM193)</f>
        <v>0</v>
      </c>
      <c r="AM192" s="25">
        <f>IF('Indicator Date hidden'!AN193="x","x",$AM$2-'Indicator Date hidden'!AN193)</f>
        <v>0</v>
      </c>
      <c r="AN192" s="25">
        <f>IF('Indicator Date hidden'!AO193="x","x",$AN$2-'Indicator Date hidden'!AO193)</f>
        <v>0</v>
      </c>
      <c r="AO192" s="25">
        <f>IF('Indicator Date hidden'!AP193="x","x",$AO$2-'Indicator Date hidden'!AP193)</f>
        <v>1</v>
      </c>
      <c r="AP192" s="25">
        <f>IF('Indicator Date hidden'!AQ193="x","x",$AP$2-'Indicator Date hidden'!AQ193)</f>
        <v>1</v>
      </c>
      <c r="AQ192" s="25">
        <f>IF('Indicator Date hidden'!AR193="x","x",$AQ$2-'Indicator Date hidden'!AR193)</f>
        <v>6</v>
      </c>
      <c r="AR192" s="25">
        <f>IF('Indicator Date hidden'!AS193="x","x",$AR$2-'Indicator Date hidden'!AS193)</f>
        <v>0</v>
      </c>
      <c r="AS192" s="25">
        <f>IF('Indicator Date hidden'!AT193="x","x",$AS$2-'Indicator Date hidden'!AT193)</f>
        <v>0</v>
      </c>
      <c r="AT192" s="25">
        <f>IF('Indicator Date hidden'!AU193="x","x",$AT$2-'Indicator Date hidden'!AU193)</f>
        <v>0</v>
      </c>
      <c r="AU192" s="25">
        <f>IF('Indicator Date hidden'!AV193="x","x",$AU$2-'Indicator Date hidden'!AV193)</f>
        <v>7</v>
      </c>
      <c r="AV192" s="25">
        <f>IF('Indicator Date hidden'!AW193="x","x",$AV$2-'Indicator Date hidden'!AW193)</f>
        <v>0</v>
      </c>
      <c r="AW192" s="25">
        <f>IF('Indicator Date hidden'!AX193="x","x",$AW$2-'Indicator Date hidden'!AX193)</f>
        <v>0</v>
      </c>
      <c r="AX192" s="25">
        <f>IF('Indicator Date hidden'!AY193="x","x",$AX$2-'Indicator Date hidden'!AY193)</f>
        <v>0</v>
      </c>
      <c r="AY192" s="25">
        <f>IF('Indicator Date hidden'!AZ193="x","x",$AY$2-'Indicator Date hidden'!AZ193)</f>
        <v>0</v>
      </c>
      <c r="AZ192" s="25">
        <f>IF('Indicator Date hidden'!BA193="x","x",$AZ$2-'Indicator Date hidden'!BA193)</f>
        <v>0</v>
      </c>
      <c r="BA192">
        <f t="shared" si="25"/>
        <v>22</v>
      </c>
      <c r="BB192" s="26">
        <f t="shared" si="26"/>
        <v>0.44</v>
      </c>
      <c r="BC192">
        <f t="shared" si="27"/>
        <v>8</v>
      </c>
      <c r="BD192" s="26">
        <f t="shared" si="28"/>
        <v>1.3588230201170424</v>
      </c>
      <c r="BE192" s="28">
        <f t="shared" si="29"/>
        <v>0</v>
      </c>
    </row>
    <row r="193" spans="1:57" x14ac:dyDescent="0.35">
      <c r="A193" t="s">
        <v>9776</v>
      </c>
      <c r="B193" s="25">
        <f>IF('Indicator Date hidden'!C194="x","x",$B$2-'Indicator Date hidden'!C194)</f>
        <v>0</v>
      </c>
      <c r="C193" s="25">
        <f>IF('Indicator Date hidden'!D194="x","x",$C$2-'Indicator Date hidden'!D194)</f>
        <v>0</v>
      </c>
      <c r="D193" s="25">
        <f>IF('Indicator Date hidden'!E194="x","x",$D$2-'Indicator Date hidden'!E194)</f>
        <v>0</v>
      </c>
      <c r="E193" s="25">
        <f>IF('Indicator Date hidden'!F194="x","x",$E$2-'Indicator Date hidden'!F194)</f>
        <v>0</v>
      </c>
      <c r="F193" s="25">
        <f>IF('Indicator Date hidden'!G194="x","x",$F$2-'Indicator Date hidden'!G194)</f>
        <v>0</v>
      </c>
      <c r="G193" s="25">
        <f>IF('Indicator Date hidden'!H194="x","x",$G$2-'Indicator Date hidden'!H194)</f>
        <v>0</v>
      </c>
      <c r="H193" s="25">
        <f>IF('Indicator Date hidden'!I194="x","x",$H$2-'Indicator Date hidden'!I194)</f>
        <v>0</v>
      </c>
      <c r="I193" s="25">
        <f>IF('Indicator Date hidden'!J194="x","x",$I$2-'Indicator Date hidden'!J194)</f>
        <v>0</v>
      </c>
      <c r="J193" s="25">
        <f>IF('Indicator Date hidden'!K194="x","x",$J$2-'Indicator Date hidden'!K194)</f>
        <v>0</v>
      </c>
      <c r="K193" s="25">
        <f>IF('Indicator Date hidden'!L194="x","x",$K$2-'Indicator Date hidden'!L194)</f>
        <v>0</v>
      </c>
      <c r="L193" s="25">
        <f>IF('Indicator Date hidden'!M194="x","x",$L$2-'Indicator Date hidden'!M194)</f>
        <v>0</v>
      </c>
      <c r="M193" s="25">
        <f>IF('Indicator Date hidden'!N194="x","x",$M$2-'Indicator Date hidden'!N194)</f>
        <v>0</v>
      </c>
      <c r="N193" s="25">
        <f>IF('Indicator Date hidden'!O194="x","x",$N$2-'Indicator Date hidden'!O194)</f>
        <v>0</v>
      </c>
      <c r="O193" s="25">
        <f>IF('Indicator Date hidden'!P194="x","x",$O$2-'Indicator Date hidden'!P194)</f>
        <v>0</v>
      </c>
      <c r="P193" s="25">
        <f>IF('Indicator Date hidden'!Q194="x","x",$P$2-'Indicator Date hidden'!Q194)</f>
        <v>0</v>
      </c>
      <c r="Q193" s="25">
        <f>IF('Indicator Date hidden'!R194="x","x",$Q$2-'Indicator Date hidden'!R194)</f>
        <v>0</v>
      </c>
      <c r="R193" s="25">
        <f>IF('Indicator Date hidden'!S194="x","x",$R$2-'Indicator Date hidden'!S194)</f>
        <v>0</v>
      </c>
      <c r="S193" s="25">
        <f>IF('Indicator Date hidden'!T194="x","x",$S$2-'Indicator Date hidden'!T194)</f>
        <v>0</v>
      </c>
      <c r="T193" s="25">
        <f>IF('Indicator Date hidden'!U194="x","x",$T$2-'Indicator Date hidden'!U194)</f>
        <v>0</v>
      </c>
      <c r="U193" s="25">
        <f>IF('Indicator Date hidden'!V194="x","x",$U$2-'Indicator Date hidden'!V194)</f>
        <v>0</v>
      </c>
      <c r="V193" s="25">
        <f>IF('Indicator Date hidden'!W194="x","x",$V$2-'Indicator Date hidden'!W194)</f>
        <v>0</v>
      </c>
      <c r="W193" s="25">
        <f>IF('Indicator Date hidden'!X194="x","x",$W$2-'Indicator Date hidden'!X194)</f>
        <v>0</v>
      </c>
      <c r="X193" s="25">
        <f>IF('Indicator Date hidden'!Y194="x","x",$X$2-'Indicator Date hidden'!Y194)</f>
        <v>3</v>
      </c>
      <c r="Y193" s="25">
        <f>IF('Indicator Date hidden'!Z194="x","x",$Y$2-'Indicator Date hidden'!Z194)</f>
        <v>0</v>
      </c>
      <c r="Z193" s="25">
        <f>IF('Indicator Date hidden'!AA194="x","x",$Z$2-'Indicator Date hidden'!AA194)</f>
        <v>0</v>
      </c>
      <c r="AA193" s="25">
        <f>IF('Indicator Date hidden'!AB194="x","x",$AA$2-'Indicator Date hidden'!AB194)</f>
        <v>0</v>
      </c>
      <c r="AB193" s="25">
        <f>IF('Indicator Date hidden'!AC194="x","x",$AB$2-'Indicator Date hidden'!AC194)</f>
        <v>0</v>
      </c>
      <c r="AC193" s="25">
        <f>IF('Indicator Date hidden'!AD194="x","x",$AC$2-'Indicator Date hidden'!AD194)</f>
        <v>0</v>
      </c>
      <c r="AD193" s="25">
        <f>IF('Indicator Date hidden'!AE194="x","x",$AD$2-'Indicator Date hidden'!AE194)</f>
        <v>0</v>
      </c>
      <c r="AE193" s="25">
        <f>IF('Indicator Date hidden'!AF194="x","x",$AE$2-'Indicator Date hidden'!AF194)</f>
        <v>0</v>
      </c>
      <c r="AF193" s="25" t="str">
        <f>IF('Indicator Date hidden'!AG194="x","x",$AF$2-'Indicator Date hidden'!AG194)</f>
        <v>x</v>
      </c>
      <c r="AG193" s="25">
        <f>IF('Indicator Date hidden'!AH194="x","x",$AG$2-'Indicator Date hidden'!AH194)</f>
        <v>0</v>
      </c>
      <c r="AH193" s="25">
        <f>IF('Indicator Date hidden'!AI194="x","x",$AH$2-'Indicator Date hidden'!AI194)</f>
        <v>0</v>
      </c>
      <c r="AI193" s="25">
        <f>IF('Indicator Date hidden'!AJ194="x","x",$AI$2-'Indicator Date hidden'!AJ194)</f>
        <v>0</v>
      </c>
      <c r="AJ193" s="25">
        <f>IF('Indicator Date hidden'!AK194="x","x",$AJ$2-'Indicator Date hidden'!AK194)</f>
        <v>1</v>
      </c>
      <c r="AK193" s="25">
        <f>IF('Indicator Date hidden'!AL194="x","x",$AK$2-'Indicator Date hidden'!AL194)</f>
        <v>1</v>
      </c>
      <c r="AL193" s="25">
        <f>IF('Indicator Date hidden'!AM194="x","x",$AL$2-'Indicator Date hidden'!AM194)</f>
        <v>0</v>
      </c>
      <c r="AM193" s="25">
        <f>IF('Indicator Date hidden'!AN194="x","x",$AM$2-'Indicator Date hidden'!AN194)</f>
        <v>0</v>
      </c>
      <c r="AN193" s="25">
        <f>IF('Indicator Date hidden'!AO194="x","x",$AN$2-'Indicator Date hidden'!AO194)</f>
        <v>0</v>
      </c>
      <c r="AO193" s="25" t="str">
        <f>IF('Indicator Date hidden'!AP194="x","x",$AO$2-'Indicator Date hidden'!AP194)</f>
        <v>x</v>
      </c>
      <c r="AP193" s="25" t="str">
        <f>IF('Indicator Date hidden'!AQ194="x","x",$AP$2-'Indicator Date hidden'!AQ194)</f>
        <v>x</v>
      </c>
      <c r="AQ193" s="25">
        <f>IF('Indicator Date hidden'!AR194="x","x",$AQ$2-'Indicator Date hidden'!AR194)</f>
        <v>0</v>
      </c>
      <c r="AR193" s="25">
        <f>IF('Indicator Date hidden'!AS194="x","x",$AR$2-'Indicator Date hidden'!AS194)</f>
        <v>0</v>
      </c>
      <c r="AS193" s="25">
        <f>IF('Indicator Date hidden'!AT194="x","x",$AS$2-'Indicator Date hidden'!AT194)</f>
        <v>0</v>
      </c>
      <c r="AT193" s="25">
        <f>IF('Indicator Date hidden'!AU194="x","x",$AT$2-'Indicator Date hidden'!AU194)</f>
        <v>0</v>
      </c>
      <c r="AU193" s="25">
        <f>IF('Indicator Date hidden'!AV194="x","x",$AU$2-'Indicator Date hidden'!AV194)</f>
        <v>3</v>
      </c>
      <c r="AV193" s="25">
        <f>IF('Indicator Date hidden'!AW194="x","x",$AV$2-'Indicator Date hidden'!AW194)</f>
        <v>0</v>
      </c>
      <c r="AW193" s="25">
        <f>IF('Indicator Date hidden'!AX194="x","x",$AW$2-'Indicator Date hidden'!AX194)</f>
        <v>0</v>
      </c>
      <c r="AX193" s="25">
        <f>IF('Indicator Date hidden'!AY194="x","x",$AX$2-'Indicator Date hidden'!AY194)</f>
        <v>0</v>
      </c>
      <c r="AY193" s="25">
        <f>IF('Indicator Date hidden'!AZ194="x","x",$AY$2-'Indicator Date hidden'!AZ194)</f>
        <v>0</v>
      </c>
      <c r="AZ193" s="25">
        <f>IF('Indicator Date hidden'!BA194="x","x",$AZ$2-'Indicator Date hidden'!BA194)</f>
        <v>0</v>
      </c>
      <c r="BA193">
        <f t="shared" si="25"/>
        <v>8</v>
      </c>
      <c r="BB193" s="26">
        <f t="shared" si="26"/>
        <v>0.16666666666666666</v>
      </c>
      <c r="BC193">
        <f t="shared" si="27"/>
        <v>4</v>
      </c>
      <c r="BD193" s="26">
        <f t="shared" si="28"/>
        <v>0.62360956446232352</v>
      </c>
      <c r="BE193" s="28">
        <f t="shared" si="29"/>
        <v>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dimension ref="A1:BB192"/>
  <sheetViews>
    <sheetView workbookViewId="0"/>
  </sheetViews>
  <sheetFormatPr defaultColWidth="9.453125" defaultRowHeight="14.5" x14ac:dyDescent="0.35"/>
  <cols>
    <col min="2" max="52" width="5" bestFit="1" customWidth="1"/>
  </cols>
  <sheetData>
    <row r="1" spans="1:54" ht="276" customHeight="1" x14ac:dyDescent="0.35">
      <c r="A1" t="s">
        <v>9275</v>
      </c>
      <c r="B1" s="24" t="s">
        <v>10660</v>
      </c>
      <c r="C1" s="24" t="s">
        <v>10661</v>
      </c>
      <c r="D1" s="24" t="s">
        <v>10662</v>
      </c>
      <c r="E1" s="24" t="s">
        <v>10663</v>
      </c>
      <c r="F1" s="24" t="s">
        <v>10664</v>
      </c>
      <c r="G1" s="24" t="s">
        <v>10665</v>
      </c>
      <c r="H1" s="24" t="s">
        <v>10666</v>
      </c>
      <c r="I1" s="24" t="s">
        <v>10667</v>
      </c>
      <c r="J1" s="24" t="s">
        <v>10668</v>
      </c>
      <c r="K1" s="24" t="s">
        <v>10669</v>
      </c>
      <c r="L1" s="24" t="s">
        <v>10670</v>
      </c>
      <c r="M1" s="24" t="s">
        <v>10671</v>
      </c>
      <c r="N1" s="24" t="s">
        <v>10672</v>
      </c>
      <c r="O1" s="24" t="s">
        <v>10673</v>
      </c>
      <c r="P1" s="24" t="s">
        <v>10674</v>
      </c>
      <c r="Q1" s="24" t="s">
        <v>10675</v>
      </c>
      <c r="R1" s="24" t="s">
        <v>10676</v>
      </c>
      <c r="S1" s="24" t="s">
        <v>10677</v>
      </c>
      <c r="T1" s="24" t="s">
        <v>10677</v>
      </c>
      <c r="U1" s="24" t="s">
        <v>10678</v>
      </c>
      <c r="V1" s="24" t="s">
        <v>10679</v>
      </c>
      <c r="W1" s="24" t="s">
        <v>10680</v>
      </c>
      <c r="X1" s="24" t="s">
        <v>10681</v>
      </c>
      <c r="Y1" s="24" t="s">
        <v>10682</v>
      </c>
      <c r="Z1" s="24" t="s">
        <v>10683</v>
      </c>
      <c r="AA1" s="24" t="s">
        <v>10684</v>
      </c>
      <c r="AB1" s="24" t="s">
        <v>10685</v>
      </c>
      <c r="AC1" s="24" t="s">
        <v>10686</v>
      </c>
      <c r="AD1" s="24" t="s">
        <v>10687</v>
      </c>
      <c r="AE1" s="24" t="s">
        <v>9421</v>
      </c>
      <c r="AF1" s="24" t="s">
        <v>9337</v>
      </c>
      <c r="AG1" s="24" t="s">
        <v>10688</v>
      </c>
      <c r="AH1" s="24" t="s">
        <v>10688</v>
      </c>
      <c r="AI1" s="24" t="s">
        <v>10688</v>
      </c>
      <c r="AJ1" s="24" t="s">
        <v>10689</v>
      </c>
      <c r="AK1" s="24" t="s">
        <v>10690</v>
      </c>
      <c r="AL1" s="24" t="s">
        <v>10691</v>
      </c>
      <c r="AM1" s="24" t="s">
        <v>10692</v>
      </c>
      <c r="AN1" s="24" t="s">
        <v>10693</v>
      </c>
      <c r="AO1" s="24" t="s">
        <v>10694</v>
      </c>
      <c r="AP1" s="24" t="s">
        <v>10695</v>
      </c>
      <c r="AQ1" s="24" t="s">
        <v>10696</v>
      </c>
      <c r="AR1" s="24" t="s">
        <v>10697</v>
      </c>
      <c r="AS1" s="24" t="s">
        <v>10698</v>
      </c>
      <c r="AT1" s="24" t="s">
        <v>10699</v>
      </c>
      <c r="AU1" s="24" t="s">
        <v>10700</v>
      </c>
      <c r="AV1" s="24" t="s">
        <v>10701</v>
      </c>
      <c r="AW1" s="24" t="s">
        <v>10702</v>
      </c>
      <c r="AX1" s="24" t="s">
        <v>10703</v>
      </c>
      <c r="AY1" s="24" t="s">
        <v>10704</v>
      </c>
      <c r="AZ1" s="24" t="s">
        <v>10705</v>
      </c>
      <c r="BA1" s="24" t="s">
        <v>10731</v>
      </c>
      <c r="BB1" s="24" t="s">
        <v>10732</v>
      </c>
    </row>
    <row r="2" spans="1:54" x14ac:dyDescent="0.35">
      <c r="A2" t="s">
        <v>9442</v>
      </c>
      <c r="B2" s="25" t="e">
        <f>IF('Crisis Indicator Data'!#REF!="No Data",1,IF(#REF!&lt;&gt;"",1,0))</f>
        <v>#REF!</v>
      </c>
      <c r="C2" s="25" t="e">
        <f>IF('Crisis Indicator Data'!#REF!="No Data",1,IF(#REF!&lt;&gt;"",1,0))</f>
        <v>#REF!</v>
      </c>
      <c r="D2" s="25" t="e">
        <f>IF('Crisis Indicator Data'!#REF!="No Data",1,IF(#REF!&lt;&gt;"",1,0))</f>
        <v>#REF!</v>
      </c>
      <c r="E2" s="25" t="e">
        <f>IF('Crisis Indicator Data'!#REF!="No Data",1,IF(#REF!&lt;&gt;"",1,0))</f>
        <v>#REF!</v>
      </c>
      <c r="F2" s="25" t="e">
        <f>IF('Crisis Indicator Data'!#REF!="No Data",1,IF(#REF!&lt;&gt;"",1,0))</f>
        <v>#REF!</v>
      </c>
      <c r="G2" s="25" t="e">
        <f>IF('Crisis Indicator Data'!#REF!="No Data",1,IF(#REF!&lt;&gt;"",1,0))</f>
        <v>#REF!</v>
      </c>
      <c r="H2" s="25" t="e">
        <f>IF('Crisis Indicator Data'!#REF!="No Data",1,IF(#REF!&lt;&gt;"",1,0))</f>
        <v>#REF!</v>
      </c>
      <c r="I2" s="25" t="e">
        <f>IF('Crisis Indicator Data'!#REF!="No Data",1,IF(#REF!&lt;&gt;"",1,0))</f>
        <v>#REF!</v>
      </c>
      <c r="J2" s="25" t="e">
        <f>IF('Crisis Indicator Data'!#REF!="No Data",1,IF(#REF!&lt;&gt;"",1,0))</f>
        <v>#REF!</v>
      </c>
      <c r="K2" s="25" t="e">
        <f>IF('Crisis Indicator Data'!#REF!="No Data",1,IF(#REF!&lt;&gt;"",1,0))</f>
        <v>#REF!</v>
      </c>
      <c r="L2" s="25" t="e">
        <f>IF('Crisis Indicator Data'!#REF!="No Data",1,IF(#REF!&lt;&gt;"",1,0))</f>
        <v>#REF!</v>
      </c>
      <c r="M2" s="25" t="e">
        <f>IF('Crisis Indicator Data'!#REF!="No Data",1,IF(#REF!&lt;&gt;"",1,0))</f>
        <v>#REF!</v>
      </c>
      <c r="N2" s="25" t="e">
        <f>IF('Crisis Indicator Data'!#REF!="No Data",1,IF(#REF!&lt;&gt;"",1,0))</f>
        <v>#REF!</v>
      </c>
      <c r="O2" s="25" t="e">
        <f>IF('Crisis Indicator Data'!#REF!="No Data",1,IF(#REF!&lt;&gt;"",1,0))</f>
        <v>#REF!</v>
      </c>
      <c r="P2" s="25" t="e">
        <f>IF('Crisis Indicator Data'!#REF!="No Data",1,IF(#REF!&lt;&gt;"",1,0))</f>
        <v>#REF!</v>
      </c>
      <c r="Q2" s="25" t="e">
        <f>IF('Crisis Indicator Data'!#REF!="No Data",1,IF(#REF!&lt;&gt;"",1,0))</f>
        <v>#REF!</v>
      </c>
      <c r="R2" s="25" t="e">
        <f>IF('Crisis Indicator Data'!#REF!="No Data",1,IF(#REF!&lt;&gt;"",1,0))</f>
        <v>#REF!</v>
      </c>
      <c r="S2" s="25" t="e">
        <f>IF('Crisis Indicator Data'!#REF!="No Data",1,IF(#REF!&lt;&gt;"",1,0))</f>
        <v>#REF!</v>
      </c>
      <c r="T2" s="25" t="e">
        <f>IF('Crisis Indicator Data'!#REF!="No Data",1,IF(#REF!&lt;&gt;"",1,0))</f>
        <v>#REF!</v>
      </c>
      <c r="U2" s="25" t="e">
        <f>IF('Crisis Indicator Data'!#REF!="No Data",1,IF(#REF!&lt;&gt;"",1,0))</f>
        <v>#REF!</v>
      </c>
      <c r="V2" s="25" t="e">
        <f>IF('Crisis Indicator Data'!#REF!="No Data",1,IF(#REF!&lt;&gt;"",1,0))</f>
        <v>#REF!</v>
      </c>
      <c r="W2" s="25" t="e">
        <f>IF('Crisis Indicator Data'!#REF!="No Data",1,IF(#REF!&lt;&gt;"",1,0))</f>
        <v>#REF!</v>
      </c>
      <c r="X2" s="25" t="e">
        <f>IF('Crisis Indicator Data'!#REF!="No Data",1,IF(#REF!&lt;&gt;"",1,0))</f>
        <v>#REF!</v>
      </c>
      <c r="Y2" s="25" t="e">
        <f>IF('Crisis Indicator Data'!#REF!="No Data",1,IF(#REF!&lt;&gt;"",1,0))</f>
        <v>#REF!</v>
      </c>
      <c r="Z2" s="25" t="e">
        <f>IF('Crisis Indicator Data'!#REF!="No Data",1,IF(#REF!&lt;&gt;"",1,0))</f>
        <v>#REF!</v>
      </c>
      <c r="AA2" s="25" t="e">
        <f>IF('Crisis Indicator Data'!#REF!="No Data",1,IF(#REF!&lt;&gt;"",1,0))</f>
        <v>#REF!</v>
      </c>
      <c r="AB2" s="25" t="e">
        <f>IF('Crisis Indicator Data'!#REF!="No Data",1,IF(#REF!&lt;&gt;"",1,0))</f>
        <v>#REF!</v>
      </c>
      <c r="AC2" s="25" t="e">
        <f>IF('Crisis Indicator Data'!#REF!="No Data",1,IF(#REF!&lt;&gt;"",1,0))</f>
        <v>#REF!</v>
      </c>
      <c r="AD2" s="25" t="e">
        <f>IF('Crisis Indicator Data'!#REF!="No Data",1,IF(#REF!&lt;&gt;"",1,0))</f>
        <v>#REF!</v>
      </c>
      <c r="AE2" s="25" t="e">
        <f>IF('Crisis Indicator Data'!#REF!="No Data",1,IF(#REF!&lt;&gt;"",1,0))</f>
        <v>#REF!</v>
      </c>
      <c r="AF2" s="25" t="e">
        <f>IF('Crisis Indicator Data'!#REF!="No Data",1,IF(#REF!&lt;&gt;"",1,0))</f>
        <v>#REF!</v>
      </c>
      <c r="AG2" s="25" t="e">
        <f>IF('Crisis Indicator Data'!#REF!="No Data",1,IF(#REF!&lt;&gt;"",1,0))</f>
        <v>#REF!</v>
      </c>
      <c r="AH2" s="25" t="e">
        <f>IF('Crisis Indicator Data'!#REF!="No Data",1,IF(#REF!&lt;&gt;"",1,0))</f>
        <v>#REF!</v>
      </c>
      <c r="AI2" s="25" t="e">
        <f>IF('Crisis Indicator Data'!#REF!="No Data",1,IF(#REF!&lt;&gt;"",1,0))</f>
        <v>#REF!</v>
      </c>
      <c r="AJ2" s="25" t="e">
        <f>IF('Crisis Indicator Data'!#REF!="No Data",1,IF(#REF!&lt;&gt;"",1,0))</f>
        <v>#REF!</v>
      </c>
      <c r="AK2" s="25" t="e">
        <f>IF('Crisis Indicator Data'!#REF!="No Data",1,IF(#REF!&lt;&gt;"",1,0))</f>
        <v>#REF!</v>
      </c>
      <c r="AL2" s="25" t="e">
        <f>IF('Crisis Indicator Data'!#REF!="No Data",1,IF(#REF!&lt;&gt;"",1,0))</f>
        <v>#REF!</v>
      </c>
      <c r="AM2" s="25" t="e">
        <f>IF('Crisis Indicator Data'!#REF!="No Data",1,IF(#REF!&lt;&gt;"",1,0))</f>
        <v>#REF!</v>
      </c>
      <c r="AN2" s="25" t="e">
        <f>IF('Crisis Indicator Data'!#REF!="No Data",1,IF(#REF!&lt;&gt;"",1,0))</f>
        <v>#REF!</v>
      </c>
      <c r="AO2" s="25" t="e">
        <f>IF('Crisis Indicator Data'!#REF!="No Data",1,IF(#REF!&lt;&gt;"",1,0))</f>
        <v>#REF!</v>
      </c>
      <c r="AP2" s="25" t="e">
        <f>IF('Crisis Indicator Data'!#REF!="No Data",1,IF(#REF!&lt;&gt;"",1,0))</f>
        <v>#REF!</v>
      </c>
      <c r="AQ2" s="25" t="e">
        <f>IF('Crisis Indicator Data'!#REF!="No Data",1,IF(#REF!&lt;&gt;"",1,0))</f>
        <v>#REF!</v>
      </c>
      <c r="AR2" s="25" t="e">
        <f>IF('Crisis Indicator Data'!#REF!="No Data",1,IF(#REF!&lt;&gt;"",1,0))</f>
        <v>#REF!</v>
      </c>
      <c r="AS2" s="25" t="e">
        <f>IF('Crisis Indicator Data'!#REF!="No Data",1,IF(#REF!&lt;&gt;"",1,0))</f>
        <v>#REF!</v>
      </c>
      <c r="AT2" s="25" t="e">
        <f>IF('Crisis Indicator Data'!#REF!="No Data",1,IF(#REF!&lt;&gt;"",1,0))</f>
        <v>#REF!</v>
      </c>
      <c r="AU2" s="25" t="e">
        <f>IF('Crisis Indicator Data'!#REF!="No Data",1,IF(#REF!&lt;&gt;"",1,0))</f>
        <v>#REF!</v>
      </c>
      <c r="AV2" s="25" t="e">
        <f>IF('Crisis Indicator Data'!#REF!="No Data",1,IF(#REF!&lt;&gt;"",1,0))</f>
        <v>#REF!</v>
      </c>
      <c r="AW2" s="25" t="e">
        <f>IF('Crisis Indicator Data'!#REF!="No Data",1,IF(#REF!&lt;&gt;"",1,0))</f>
        <v>#REF!</v>
      </c>
      <c r="AX2" s="25" t="e">
        <f>IF('Crisis Indicator Data'!#REF!="No Data",1,IF(#REF!&lt;&gt;"",1,0))</f>
        <v>#REF!</v>
      </c>
      <c r="AY2" s="25" t="e">
        <f>IF('Crisis Indicator Data'!#REF!="No Data",1,IF(#REF!&lt;&gt;"",1,0))</f>
        <v>#REF!</v>
      </c>
      <c r="AZ2" s="25" t="e">
        <f>IF('Crisis Indicator Data'!#REF!="No Data",1,IF(#REF!&lt;&gt;"",1,0))</f>
        <v>#REF!</v>
      </c>
      <c r="BA2" t="e">
        <f t="shared" ref="BA2:BA33" si="0">SUM(B2:AZ2)</f>
        <v>#REF!</v>
      </c>
      <c r="BB2" s="27" t="e">
        <f t="shared" ref="BB2:BB33" si="1">BA2/51</f>
        <v>#REF!</v>
      </c>
    </row>
    <row r="3" spans="1:54" x14ac:dyDescent="0.35">
      <c r="A3" t="s">
        <v>9447</v>
      </c>
      <c r="B3" s="25" t="e">
        <f>IF('Crisis Indicator Data'!#REF!="No Data",1,IF(#REF!&lt;&gt;"",1,0))</f>
        <v>#REF!</v>
      </c>
      <c r="C3" s="25" t="e">
        <f>IF('Crisis Indicator Data'!#REF!="No Data",1,IF(#REF!&lt;&gt;"",1,0))</f>
        <v>#REF!</v>
      </c>
      <c r="D3" s="25" t="e">
        <f>IF('Crisis Indicator Data'!#REF!="No Data",1,IF(#REF!&lt;&gt;"",1,0))</f>
        <v>#REF!</v>
      </c>
      <c r="E3" s="25" t="e">
        <f>IF('Crisis Indicator Data'!#REF!="No Data",1,IF(#REF!&lt;&gt;"",1,0))</f>
        <v>#REF!</v>
      </c>
      <c r="F3" s="25" t="e">
        <f>IF('Crisis Indicator Data'!#REF!="No Data",1,IF(#REF!&lt;&gt;"",1,0))</f>
        <v>#REF!</v>
      </c>
      <c r="G3" s="25" t="e">
        <f>IF('Crisis Indicator Data'!#REF!="No Data",1,IF(#REF!&lt;&gt;"",1,0))</f>
        <v>#REF!</v>
      </c>
      <c r="H3" s="25" t="e">
        <f>IF('Crisis Indicator Data'!#REF!="No Data",1,IF(#REF!&lt;&gt;"",1,0))</f>
        <v>#REF!</v>
      </c>
      <c r="I3" s="25" t="e">
        <f>IF('Crisis Indicator Data'!#REF!="No Data",1,IF(#REF!&lt;&gt;"",1,0))</f>
        <v>#REF!</v>
      </c>
      <c r="J3" s="25" t="e">
        <f>IF('Crisis Indicator Data'!#REF!="No Data",1,IF(#REF!&lt;&gt;"",1,0))</f>
        <v>#REF!</v>
      </c>
      <c r="K3" s="25" t="e">
        <f>IF('Crisis Indicator Data'!#REF!="No Data",1,IF(#REF!&lt;&gt;"",1,0))</f>
        <v>#REF!</v>
      </c>
      <c r="L3" s="25" t="e">
        <f>IF('Crisis Indicator Data'!#REF!="No Data",1,IF(#REF!&lt;&gt;"",1,0))</f>
        <v>#REF!</v>
      </c>
      <c r="M3" s="25" t="e">
        <f>IF('Crisis Indicator Data'!#REF!="No Data",1,IF(#REF!&lt;&gt;"",1,0))</f>
        <v>#REF!</v>
      </c>
      <c r="N3" s="25" t="e">
        <f>IF('Crisis Indicator Data'!#REF!="No Data",1,IF(#REF!&lt;&gt;"",1,0))</f>
        <v>#REF!</v>
      </c>
      <c r="O3" s="25" t="e">
        <f>IF('Crisis Indicator Data'!#REF!="No Data",1,IF(#REF!&lt;&gt;"",1,0))</f>
        <v>#REF!</v>
      </c>
      <c r="P3" s="25" t="e">
        <f>IF('Crisis Indicator Data'!#REF!="No Data",1,IF(#REF!&lt;&gt;"",1,0))</f>
        <v>#REF!</v>
      </c>
      <c r="Q3" s="25" t="e">
        <f>IF('Crisis Indicator Data'!#REF!="No Data",1,IF(#REF!&lt;&gt;"",1,0))</f>
        <v>#REF!</v>
      </c>
      <c r="R3" s="25" t="e">
        <f>IF('Crisis Indicator Data'!#REF!="No Data",1,IF(#REF!&lt;&gt;"",1,0))</f>
        <v>#REF!</v>
      </c>
      <c r="S3" s="25" t="e">
        <f>IF('Crisis Indicator Data'!#REF!="No Data",1,IF(#REF!&lt;&gt;"",1,0))</f>
        <v>#REF!</v>
      </c>
      <c r="T3" s="25" t="e">
        <f>IF('Crisis Indicator Data'!#REF!="No Data",1,IF(#REF!&lt;&gt;"",1,0))</f>
        <v>#REF!</v>
      </c>
      <c r="U3" s="25" t="e">
        <f>IF('Crisis Indicator Data'!#REF!="No Data",1,IF(#REF!&lt;&gt;"",1,0))</f>
        <v>#REF!</v>
      </c>
      <c r="V3" s="25" t="e">
        <f>IF('Crisis Indicator Data'!#REF!="No Data",1,IF(#REF!&lt;&gt;"",1,0))</f>
        <v>#REF!</v>
      </c>
      <c r="W3" s="25" t="e">
        <f>IF('Crisis Indicator Data'!#REF!="No Data",1,IF(#REF!&lt;&gt;"",1,0))</f>
        <v>#REF!</v>
      </c>
      <c r="X3" s="25" t="e">
        <f>IF('Crisis Indicator Data'!#REF!="No Data",1,IF(#REF!&lt;&gt;"",1,0))</f>
        <v>#REF!</v>
      </c>
      <c r="Y3" s="25" t="e">
        <f>IF('Crisis Indicator Data'!#REF!="No Data",1,IF(#REF!&lt;&gt;"",1,0))</f>
        <v>#REF!</v>
      </c>
      <c r="Z3" s="25" t="e">
        <f>IF('Crisis Indicator Data'!#REF!="No Data",1,IF(#REF!&lt;&gt;"",1,0))</f>
        <v>#REF!</v>
      </c>
      <c r="AA3" s="25" t="e">
        <f>IF('Crisis Indicator Data'!#REF!="No Data",1,IF(#REF!&lt;&gt;"",1,0))</f>
        <v>#REF!</v>
      </c>
      <c r="AB3" s="25" t="e">
        <f>IF('Crisis Indicator Data'!#REF!="No Data",1,IF(#REF!&lt;&gt;"",1,0))</f>
        <v>#REF!</v>
      </c>
      <c r="AC3" s="25" t="e">
        <f>IF('Crisis Indicator Data'!#REF!="No Data",1,IF(#REF!&lt;&gt;"",1,0))</f>
        <v>#REF!</v>
      </c>
      <c r="AD3" s="25" t="e">
        <f>IF('Crisis Indicator Data'!#REF!="No Data",1,IF(#REF!&lt;&gt;"",1,0))</f>
        <v>#REF!</v>
      </c>
      <c r="AE3" s="25" t="e">
        <f>IF('Crisis Indicator Data'!#REF!="No Data",1,IF(#REF!&lt;&gt;"",1,0))</f>
        <v>#REF!</v>
      </c>
      <c r="AF3" s="25" t="e">
        <f>IF('Crisis Indicator Data'!#REF!="No Data",1,IF(#REF!&lt;&gt;"",1,0))</f>
        <v>#REF!</v>
      </c>
      <c r="AG3" s="25" t="e">
        <f>IF('Crisis Indicator Data'!#REF!="No Data",1,IF(#REF!&lt;&gt;"",1,0))</f>
        <v>#REF!</v>
      </c>
      <c r="AH3" s="25" t="e">
        <f>IF('Crisis Indicator Data'!#REF!="No Data",1,IF(#REF!&lt;&gt;"",1,0))</f>
        <v>#REF!</v>
      </c>
      <c r="AI3" s="25" t="e">
        <f>IF('Crisis Indicator Data'!#REF!="No Data",1,IF(#REF!&lt;&gt;"",1,0))</f>
        <v>#REF!</v>
      </c>
      <c r="AJ3" s="25" t="e">
        <f>IF('Crisis Indicator Data'!#REF!="No Data",1,IF(#REF!&lt;&gt;"",1,0))</f>
        <v>#REF!</v>
      </c>
      <c r="AK3" s="25" t="e">
        <f>IF('Crisis Indicator Data'!#REF!="No Data",1,IF(#REF!&lt;&gt;"",1,0))</f>
        <v>#REF!</v>
      </c>
      <c r="AL3" s="25" t="e">
        <f>IF('Crisis Indicator Data'!#REF!="No Data",1,IF(#REF!&lt;&gt;"",1,0))</f>
        <v>#REF!</v>
      </c>
      <c r="AM3" s="25" t="e">
        <f>IF('Crisis Indicator Data'!#REF!="No Data",1,IF(#REF!&lt;&gt;"",1,0))</f>
        <v>#REF!</v>
      </c>
      <c r="AN3" s="25" t="e">
        <f>IF('Crisis Indicator Data'!#REF!="No Data",1,IF(#REF!&lt;&gt;"",1,0))</f>
        <v>#REF!</v>
      </c>
      <c r="AO3" s="25" t="e">
        <f>IF('Crisis Indicator Data'!#REF!="No Data",1,IF(#REF!&lt;&gt;"",1,0))</f>
        <v>#REF!</v>
      </c>
      <c r="AP3" s="25" t="e">
        <f>IF('Crisis Indicator Data'!#REF!="No Data",1,IF(#REF!&lt;&gt;"",1,0))</f>
        <v>#REF!</v>
      </c>
      <c r="AQ3" s="25" t="e">
        <f>IF('Crisis Indicator Data'!#REF!="No Data",1,IF(#REF!&lt;&gt;"",1,0))</f>
        <v>#REF!</v>
      </c>
      <c r="AR3" s="25" t="e">
        <f>IF('Crisis Indicator Data'!#REF!="No Data",1,IF(#REF!&lt;&gt;"",1,0))</f>
        <v>#REF!</v>
      </c>
      <c r="AS3" s="25" t="e">
        <f>IF('Crisis Indicator Data'!#REF!="No Data",1,IF(#REF!&lt;&gt;"",1,0))</f>
        <v>#REF!</v>
      </c>
      <c r="AT3" s="25" t="e">
        <f>IF('Crisis Indicator Data'!#REF!="No Data",1,IF(#REF!&lt;&gt;"",1,0))</f>
        <v>#REF!</v>
      </c>
      <c r="AU3" s="25" t="e">
        <f>IF('Crisis Indicator Data'!#REF!="No Data",1,IF(#REF!&lt;&gt;"",1,0))</f>
        <v>#REF!</v>
      </c>
      <c r="AV3" s="25" t="e">
        <f>IF('Crisis Indicator Data'!#REF!="No Data",1,IF(#REF!&lt;&gt;"",1,0))</f>
        <v>#REF!</v>
      </c>
      <c r="AW3" s="25" t="e">
        <f>IF('Crisis Indicator Data'!#REF!="No Data",1,IF(#REF!&lt;&gt;"",1,0))</f>
        <v>#REF!</v>
      </c>
      <c r="AX3" s="25" t="e">
        <f>IF('Crisis Indicator Data'!#REF!="No Data",1,IF(#REF!&lt;&gt;"",1,0))</f>
        <v>#REF!</v>
      </c>
      <c r="AY3" s="25" t="e">
        <f>IF('Crisis Indicator Data'!#REF!="No Data",1,IF(#REF!&lt;&gt;"",1,0))</f>
        <v>#REF!</v>
      </c>
      <c r="AZ3" s="25" t="e">
        <f>IF('Crisis Indicator Data'!#REF!="No Data",1,IF(#REF!&lt;&gt;"",1,0))</f>
        <v>#REF!</v>
      </c>
      <c r="BA3" t="e">
        <f t="shared" si="0"/>
        <v>#REF!</v>
      </c>
      <c r="BB3" s="27" t="e">
        <f t="shared" si="1"/>
        <v>#REF!</v>
      </c>
    </row>
    <row r="4" spans="1:54" x14ac:dyDescent="0.35">
      <c r="A4" t="s">
        <v>9530</v>
      </c>
      <c r="B4" s="25" t="e">
        <f>IF('Crisis Indicator Data'!#REF!="No Data",1,IF(#REF!&lt;&gt;"",1,0))</f>
        <v>#REF!</v>
      </c>
      <c r="C4" s="25" t="e">
        <f>IF('Crisis Indicator Data'!#REF!="No Data",1,IF(#REF!&lt;&gt;"",1,0))</f>
        <v>#REF!</v>
      </c>
      <c r="D4" s="25" t="e">
        <f>IF('Crisis Indicator Data'!#REF!="No Data",1,IF(#REF!&lt;&gt;"",1,0))</f>
        <v>#REF!</v>
      </c>
      <c r="E4" s="25" t="e">
        <f>IF('Crisis Indicator Data'!#REF!="No Data",1,IF(#REF!&lt;&gt;"",1,0))</f>
        <v>#REF!</v>
      </c>
      <c r="F4" s="25" t="e">
        <f>IF('Crisis Indicator Data'!#REF!="No Data",1,IF(#REF!&lt;&gt;"",1,0))</f>
        <v>#REF!</v>
      </c>
      <c r="G4" s="25" t="e">
        <f>IF('Crisis Indicator Data'!#REF!="No Data",1,IF(#REF!&lt;&gt;"",1,0))</f>
        <v>#REF!</v>
      </c>
      <c r="H4" s="25" t="e">
        <f>IF('Crisis Indicator Data'!#REF!="No Data",1,IF(#REF!&lt;&gt;"",1,0))</f>
        <v>#REF!</v>
      </c>
      <c r="I4" s="25" t="e">
        <f>IF('Crisis Indicator Data'!#REF!="No Data",1,IF(#REF!&lt;&gt;"",1,0))</f>
        <v>#REF!</v>
      </c>
      <c r="J4" s="25" t="e">
        <f>IF('Crisis Indicator Data'!#REF!="No Data",1,IF(#REF!&lt;&gt;"",1,0))</f>
        <v>#REF!</v>
      </c>
      <c r="K4" s="25" t="e">
        <f>IF('Crisis Indicator Data'!#REF!="No Data",1,IF(#REF!&lt;&gt;"",1,0))</f>
        <v>#REF!</v>
      </c>
      <c r="L4" s="25" t="e">
        <f>IF('Crisis Indicator Data'!#REF!="No Data",1,IF(#REF!&lt;&gt;"",1,0))</f>
        <v>#REF!</v>
      </c>
      <c r="M4" s="25" t="e">
        <f>IF('Crisis Indicator Data'!#REF!="No Data",1,IF(#REF!&lt;&gt;"",1,0))</f>
        <v>#REF!</v>
      </c>
      <c r="N4" s="25" t="e">
        <f>IF('Crisis Indicator Data'!#REF!="No Data",1,IF(#REF!&lt;&gt;"",1,0))</f>
        <v>#REF!</v>
      </c>
      <c r="O4" s="25" t="e">
        <f>IF('Crisis Indicator Data'!#REF!="No Data",1,IF(#REF!&lt;&gt;"",1,0))</f>
        <v>#REF!</v>
      </c>
      <c r="P4" s="25" t="e">
        <f>IF('Crisis Indicator Data'!#REF!="No Data",1,IF(#REF!&lt;&gt;"",1,0))</f>
        <v>#REF!</v>
      </c>
      <c r="Q4" s="25" t="e">
        <f>IF('Crisis Indicator Data'!#REF!="No Data",1,IF(#REF!&lt;&gt;"",1,0))</f>
        <v>#REF!</v>
      </c>
      <c r="R4" s="25" t="e">
        <f>IF('Crisis Indicator Data'!#REF!="No Data",1,IF(#REF!&lt;&gt;"",1,0))</f>
        <v>#REF!</v>
      </c>
      <c r="S4" s="25" t="e">
        <f>IF('Crisis Indicator Data'!#REF!="No Data",1,IF(#REF!&lt;&gt;"",1,0))</f>
        <v>#REF!</v>
      </c>
      <c r="T4" s="25" t="e">
        <f>IF('Crisis Indicator Data'!#REF!="No Data",1,IF(#REF!&lt;&gt;"",1,0))</f>
        <v>#REF!</v>
      </c>
      <c r="U4" s="25" t="e">
        <f>IF('Crisis Indicator Data'!#REF!="No Data",1,IF(#REF!&lt;&gt;"",1,0))</f>
        <v>#REF!</v>
      </c>
      <c r="V4" s="25" t="e">
        <f>IF('Crisis Indicator Data'!#REF!="No Data",1,IF(#REF!&lt;&gt;"",1,0))</f>
        <v>#REF!</v>
      </c>
      <c r="W4" s="25" t="e">
        <f>IF('Crisis Indicator Data'!#REF!="No Data",1,IF(#REF!&lt;&gt;"",1,0))</f>
        <v>#REF!</v>
      </c>
      <c r="X4" s="25" t="e">
        <f>IF('Crisis Indicator Data'!#REF!="No Data",1,IF(#REF!&lt;&gt;"",1,0))</f>
        <v>#REF!</v>
      </c>
      <c r="Y4" s="25" t="e">
        <f>IF('Crisis Indicator Data'!#REF!="No Data",1,IF(#REF!&lt;&gt;"",1,0))</f>
        <v>#REF!</v>
      </c>
      <c r="Z4" s="25" t="e">
        <f>IF('Crisis Indicator Data'!#REF!="No Data",1,IF(#REF!&lt;&gt;"",1,0))</f>
        <v>#REF!</v>
      </c>
      <c r="AA4" s="25" t="e">
        <f>IF('Crisis Indicator Data'!#REF!="No Data",1,IF(#REF!&lt;&gt;"",1,0))</f>
        <v>#REF!</v>
      </c>
      <c r="AB4" s="25" t="e">
        <f>IF('Crisis Indicator Data'!#REF!="No Data",1,IF(#REF!&lt;&gt;"",1,0))</f>
        <v>#REF!</v>
      </c>
      <c r="AC4" s="25" t="e">
        <f>IF('Crisis Indicator Data'!#REF!="No Data",1,IF(#REF!&lt;&gt;"",1,0))</f>
        <v>#REF!</v>
      </c>
      <c r="AD4" s="25" t="e">
        <f>IF('Crisis Indicator Data'!#REF!="No Data",1,IF(#REF!&lt;&gt;"",1,0))</f>
        <v>#REF!</v>
      </c>
      <c r="AE4" s="25" t="e">
        <f>IF('Crisis Indicator Data'!#REF!="No Data",1,IF(#REF!&lt;&gt;"",1,0))</f>
        <v>#REF!</v>
      </c>
      <c r="AF4" s="25" t="e">
        <f>IF('Crisis Indicator Data'!#REF!="No Data",1,IF(#REF!&lt;&gt;"",1,0))</f>
        <v>#REF!</v>
      </c>
      <c r="AG4" s="25" t="e">
        <f>IF('Crisis Indicator Data'!#REF!="No Data",1,IF(#REF!&lt;&gt;"",1,0))</f>
        <v>#REF!</v>
      </c>
      <c r="AH4" s="25" t="e">
        <f>IF('Crisis Indicator Data'!#REF!="No Data",1,IF(#REF!&lt;&gt;"",1,0))</f>
        <v>#REF!</v>
      </c>
      <c r="AI4" s="25" t="e">
        <f>IF('Crisis Indicator Data'!#REF!="No Data",1,IF(#REF!&lt;&gt;"",1,0))</f>
        <v>#REF!</v>
      </c>
      <c r="AJ4" s="25" t="e">
        <f>IF('Crisis Indicator Data'!#REF!="No Data",1,IF(#REF!&lt;&gt;"",1,0))</f>
        <v>#REF!</v>
      </c>
      <c r="AK4" s="25" t="e">
        <f>IF('Crisis Indicator Data'!#REF!="No Data",1,IF(#REF!&lt;&gt;"",1,0))</f>
        <v>#REF!</v>
      </c>
      <c r="AL4" s="25" t="e">
        <f>IF('Crisis Indicator Data'!#REF!="No Data",1,IF(#REF!&lt;&gt;"",1,0))</f>
        <v>#REF!</v>
      </c>
      <c r="AM4" s="25" t="e">
        <f>IF('Crisis Indicator Data'!#REF!="No Data",1,IF(#REF!&lt;&gt;"",1,0))</f>
        <v>#REF!</v>
      </c>
      <c r="AN4" s="25" t="e">
        <f>IF('Crisis Indicator Data'!#REF!="No Data",1,IF(#REF!&lt;&gt;"",1,0))</f>
        <v>#REF!</v>
      </c>
      <c r="AO4" s="25" t="e">
        <f>IF('Crisis Indicator Data'!#REF!="No Data",1,IF(#REF!&lt;&gt;"",1,0))</f>
        <v>#REF!</v>
      </c>
      <c r="AP4" s="25" t="e">
        <f>IF('Crisis Indicator Data'!#REF!="No Data",1,IF(#REF!&lt;&gt;"",1,0))</f>
        <v>#REF!</v>
      </c>
      <c r="AQ4" s="25" t="e">
        <f>IF('Crisis Indicator Data'!#REF!="No Data",1,IF(#REF!&lt;&gt;"",1,0))</f>
        <v>#REF!</v>
      </c>
      <c r="AR4" s="25" t="e">
        <f>IF('Crisis Indicator Data'!#REF!="No Data",1,IF(#REF!&lt;&gt;"",1,0))</f>
        <v>#REF!</v>
      </c>
      <c r="AS4" s="25" t="e">
        <f>IF('Crisis Indicator Data'!#REF!="No Data",1,IF(#REF!&lt;&gt;"",1,0))</f>
        <v>#REF!</v>
      </c>
      <c r="AT4" s="25" t="e">
        <f>IF('Crisis Indicator Data'!#REF!="No Data",1,IF(#REF!&lt;&gt;"",1,0))</f>
        <v>#REF!</v>
      </c>
      <c r="AU4" s="25" t="e">
        <f>IF('Crisis Indicator Data'!#REF!="No Data",1,IF(#REF!&lt;&gt;"",1,0))</f>
        <v>#REF!</v>
      </c>
      <c r="AV4" s="25" t="e">
        <f>IF('Crisis Indicator Data'!#REF!="No Data",1,IF(#REF!&lt;&gt;"",1,0))</f>
        <v>#REF!</v>
      </c>
      <c r="AW4" s="25" t="e">
        <f>IF('Crisis Indicator Data'!#REF!="No Data",1,IF(#REF!&lt;&gt;"",1,0))</f>
        <v>#REF!</v>
      </c>
      <c r="AX4" s="25" t="e">
        <f>IF('Crisis Indicator Data'!#REF!="No Data",1,IF(#REF!&lt;&gt;"",1,0))</f>
        <v>#REF!</v>
      </c>
      <c r="AY4" s="25" t="e">
        <f>IF('Crisis Indicator Data'!#REF!="No Data",1,IF(#REF!&lt;&gt;"",1,0))</f>
        <v>#REF!</v>
      </c>
      <c r="AZ4" s="25" t="e">
        <f>IF('Crisis Indicator Data'!#REF!="No Data",1,IF(#REF!&lt;&gt;"",1,0))</f>
        <v>#REF!</v>
      </c>
      <c r="BA4" t="e">
        <f t="shared" si="0"/>
        <v>#REF!</v>
      </c>
      <c r="BB4" s="27" t="e">
        <f t="shared" si="1"/>
        <v>#REF!</v>
      </c>
    </row>
    <row r="5" spans="1:54" x14ac:dyDescent="0.35">
      <c r="A5" t="s">
        <v>9443</v>
      </c>
      <c r="B5" s="25" t="e">
        <f>IF('Crisis Indicator Data'!#REF!="No Data",1,IF(#REF!&lt;&gt;"",1,0))</f>
        <v>#REF!</v>
      </c>
      <c r="C5" s="25" t="e">
        <f>IF('Crisis Indicator Data'!#REF!="No Data",1,IF(#REF!&lt;&gt;"",1,0))</f>
        <v>#REF!</v>
      </c>
      <c r="D5" s="25" t="e">
        <f>IF('Crisis Indicator Data'!#REF!="No Data",1,IF(#REF!&lt;&gt;"",1,0))</f>
        <v>#REF!</v>
      </c>
      <c r="E5" s="25" t="e">
        <f>IF('Crisis Indicator Data'!#REF!="No Data",1,IF(#REF!&lt;&gt;"",1,0))</f>
        <v>#REF!</v>
      </c>
      <c r="F5" s="25" t="e">
        <f>IF('Crisis Indicator Data'!#REF!="No Data",1,IF(#REF!&lt;&gt;"",1,0))</f>
        <v>#REF!</v>
      </c>
      <c r="G5" s="25" t="e">
        <f>IF('Crisis Indicator Data'!#REF!="No Data",1,IF(#REF!&lt;&gt;"",1,0))</f>
        <v>#REF!</v>
      </c>
      <c r="H5" s="25" t="e">
        <f>IF('Crisis Indicator Data'!#REF!="No Data",1,IF(#REF!&lt;&gt;"",1,0))</f>
        <v>#REF!</v>
      </c>
      <c r="I5" s="25" t="e">
        <f>IF('Crisis Indicator Data'!#REF!="No Data",1,IF(#REF!&lt;&gt;"",1,0))</f>
        <v>#REF!</v>
      </c>
      <c r="J5" s="25" t="e">
        <f>IF('Crisis Indicator Data'!#REF!="No Data",1,IF(#REF!&lt;&gt;"",1,0))</f>
        <v>#REF!</v>
      </c>
      <c r="K5" s="25" t="e">
        <f>IF('Crisis Indicator Data'!#REF!="No Data",1,IF(#REF!&lt;&gt;"",1,0))</f>
        <v>#REF!</v>
      </c>
      <c r="L5" s="25" t="e">
        <f>IF('Crisis Indicator Data'!#REF!="No Data",1,IF(#REF!&lt;&gt;"",1,0))</f>
        <v>#REF!</v>
      </c>
      <c r="M5" s="25" t="e">
        <f>IF('Crisis Indicator Data'!#REF!="No Data",1,IF(#REF!&lt;&gt;"",1,0))</f>
        <v>#REF!</v>
      </c>
      <c r="N5" s="25" t="e">
        <f>IF('Crisis Indicator Data'!#REF!="No Data",1,IF(#REF!&lt;&gt;"",1,0))</f>
        <v>#REF!</v>
      </c>
      <c r="O5" s="25" t="e">
        <f>IF('Crisis Indicator Data'!#REF!="No Data",1,IF(#REF!&lt;&gt;"",1,0))</f>
        <v>#REF!</v>
      </c>
      <c r="P5" s="25" t="e">
        <f>IF('Crisis Indicator Data'!#REF!="No Data",1,IF(#REF!&lt;&gt;"",1,0))</f>
        <v>#REF!</v>
      </c>
      <c r="Q5" s="25" t="e">
        <f>IF('Crisis Indicator Data'!#REF!="No Data",1,IF(#REF!&lt;&gt;"",1,0))</f>
        <v>#REF!</v>
      </c>
      <c r="R5" s="25" t="e">
        <f>IF('Crisis Indicator Data'!#REF!="No Data",1,IF(#REF!&lt;&gt;"",1,0))</f>
        <v>#REF!</v>
      </c>
      <c r="S5" s="25" t="e">
        <f>IF('Crisis Indicator Data'!#REF!="No Data",1,IF(#REF!&lt;&gt;"",1,0))</f>
        <v>#REF!</v>
      </c>
      <c r="T5" s="25" t="e">
        <f>IF('Crisis Indicator Data'!#REF!="No Data",1,IF(#REF!&lt;&gt;"",1,0))</f>
        <v>#REF!</v>
      </c>
      <c r="U5" s="25" t="e">
        <f>IF('Crisis Indicator Data'!#REF!="No Data",1,IF(#REF!&lt;&gt;"",1,0))</f>
        <v>#REF!</v>
      </c>
      <c r="V5" s="25" t="e">
        <f>IF('Crisis Indicator Data'!#REF!="No Data",1,IF(#REF!&lt;&gt;"",1,0))</f>
        <v>#REF!</v>
      </c>
      <c r="W5" s="25" t="e">
        <f>IF('Crisis Indicator Data'!#REF!="No Data",1,IF(#REF!&lt;&gt;"",1,0))</f>
        <v>#REF!</v>
      </c>
      <c r="X5" s="25" t="e">
        <f>IF('Crisis Indicator Data'!#REF!="No Data",1,IF(#REF!&lt;&gt;"",1,0))</f>
        <v>#REF!</v>
      </c>
      <c r="Y5" s="25" t="e">
        <f>IF('Crisis Indicator Data'!#REF!="No Data",1,IF(#REF!&lt;&gt;"",1,0))</f>
        <v>#REF!</v>
      </c>
      <c r="Z5" s="25" t="e">
        <f>IF('Crisis Indicator Data'!#REF!="No Data",1,IF(#REF!&lt;&gt;"",1,0))</f>
        <v>#REF!</v>
      </c>
      <c r="AA5" s="25" t="e">
        <f>IF('Crisis Indicator Data'!#REF!="No Data",1,IF(#REF!&lt;&gt;"",1,0))</f>
        <v>#REF!</v>
      </c>
      <c r="AB5" s="25" t="e">
        <f>IF('Crisis Indicator Data'!#REF!="No Data",1,IF(#REF!&lt;&gt;"",1,0))</f>
        <v>#REF!</v>
      </c>
      <c r="AC5" s="25" t="e">
        <f>IF('Crisis Indicator Data'!#REF!="No Data",1,IF(#REF!&lt;&gt;"",1,0))</f>
        <v>#REF!</v>
      </c>
      <c r="AD5" s="25" t="e">
        <f>IF('Crisis Indicator Data'!#REF!="No Data",1,IF(#REF!&lt;&gt;"",1,0))</f>
        <v>#REF!</v>
      </c>
      <c r="AE5" s="25" t="e">
        <f>IF('Crisis Indicator Data'!#REF!="No Data",1,IF(#REF!&lt;&gt;"",1,0))</f>
        <v>#REF!</v>
      </c>
      <c r="AF5" s="25" t="e">
        <f>IF('Crisis Indicator Data'!#REF!="No Data",1,IF(#REF!&lt;&gt;"",1,0))</f>
        <v>#REF!</v>
      </c>
      <c r="AG5" s="25" t="e">
        <f>IF('Crisis Indicator Data'!#REF!="No Data",1,IF(#REF!&lt;&gt;"",1,0))</f>
        <v>#REF!</v>
      </c>
      <c r="AH5" s="25" t="e">
        <f>IF('Crisis Indicator Data'!#REF!="No Data",1,IF(#REF!&lt;&gt;"",1,0))</f>
        <v>#REF!</v>
      </c>
      <c r="AI5" s="25" t="e">
        <f>IF('Crisis Indicator Data'!#REF!="No Data",1,IF(#REF!&lt;&gt;"",1,0))</f>
        <v>#REF!</v>
      </c>
      <c r="AJ5" s="25" t="e">
        <f>IF('Crisis Indicator Data'!#REF!="No Data",1,IF(#REF!&lt;&gt;"",1,0))</f>
        <v>#REF!</v>
      </c>
      <c r="AK5" s="25" t="e">
        <f>IF('Crisis Indicator Data'!#REF!="No Data",1,IF(#REF!&lt;&gt;"",1,0))</f>
        <v>#REF!</v>
      </c>
      <c r="AL5" s="25" t="e">
        <f>IF('Crisis Indicator Data'!#REF!="No Data",1,IF(#REF!&lt;&gt;"",1,0))</f>
        <v>#REF!</v>
      </c>
      <c r="AM5" s="25" t="e">
        <f>IF('Crisis Indicator Data'!#REF!="No Data",1,IF(#REF!&lt;&gt;"",1,0))</f>
        <v>#REF!</v>
      </c>
      <c r="AN5" s="25" t="e">
        <f>IF('Crisis Indicator Data'!#REF!="No Data",1,IF(#REF!&lt;&gt;"",1,0))</f>
        <v>#REF!</v>
      </c>
      <c r="AO5" s="25" t="e">
        <f>IF('Crisis Indicator Data'!#REF!="No Data",1,IF(#REF!&lt;&gt;"",1,0))</f>
        <v>#REF!</v>
      </c>
      <c r="AP5" s="25" t="e">
        <f>IF('Crisis Indicator Data'!#REF!="No Data",1,IF(#REF!&lt;&gt;"",1,0))</f>
        <v>#REF!</v>
      </c>
      <c r="AQ5" s="25" t="e">
        <f>IF('Crisis Indicator Data'!#REF!="No Data",1,IF(#REF!&lt;&gt;"",1,0))</f>
        <v>#REF!</v>
      </c>
      <c r="AR5" s="25" t="e">
        <f>IF('Crisis Indicator Data'!#REF!="No Data",1,IF(#REF!&lt;&gt;"",1,0))</f>
        <v>#REF!</v>
      </c>
      <c r="AS5" s="25" t="e">
        <f>IF('Crisis Indicator Data'!#REF!="No Data",1,IF(#REF!&lt;&gt;"",1,0))</f>
        <v>#REF!</v>
      </c>
      <c r="AT5" s="25" t="e">
        <f>IF('Crisis Indicator Data'!#REF!="No Data",1,IF(#REF!&lt;&gt;"",1,0))</f>
        <v>#REF!</v>
      </c>
      <c r="AU5" s="25" t="e">
        <f>IF('Crisis Indicator Data'!#REF!="No Data",1,IF(#REF!&lt;&gt;"",1,0))</f>
        <v>#REF!</v>
      </c>
      <c r="AV5" s="25" t="e">
        <f>IF('Crisis Indicator Data'!#REF!="No Data",1,IF(#REF!&lt;&gt;"",1,0))</f>
        <v>#REF!</v>
      </c>
      <c r="AW5" s="25" t="e">
        <f>IF('Crisis Indicator Data'!#REF!="No Data",1,IF(#REF!&lt;&gt;"",1,0))</f>
        <v>#REF!</v>
      </c>
      <c r="AX5" s="25" t="e">
        <f>IF('Crisis Indicator Data'!#REF!="No Data",1,IF(#REF!&lt;&gt;"",1,0))</f>
        <v>#REF!</v>
      </c>
      <c r="AY5" s="25" t="e">
        <f>IF('Crisis Indicator Data'!#REF!="No Data",1,IF(#REF!&lt;&gt;"",1,0))</f>
        <v>#REF!</v>
      </c>
      <c r="AZ5" s="25" t="e">
        <f>IF('Crisis Indicator Data'!#REF!="No Data",1,IF(#REF!&lt;&gt;"",1,0))</f>
        <v>#REF!</v>
      </c>
      <c r="BA5" t="e">
        <f t="shared" si="0"/>
        <v>#REF!</v>
      </c>
      <c r="BB5" s="27" t="e">
        <f t="shared" si="1"/>
        <v>#REF!</v>
      </c>
    </row>
    <row r="6" spans="1:54" x14ac:dyDescent="0.35">
      <c r="A6" t="s">
        <v>9458</v>
      </c>
      <c r="B6" s="25" t="e">
        <f>IF('Crisis Indicator Data'!#REF!="No Data",1,IF(#REF!&lt;&gt;"",1,0))</f>
        <v>#REF!</v>
      </c>
      <c r="C6" s="25" t="e">
        <f>IF('Crisis Indicator Data'!#REF!="No Data",1,IF(#REF!&lt;&gt;"",1,0))</f>
        <v>#REF!</v>
      </c>
      <c r="D6" s="25" t="e">
        <f>IF('Crisis Indicator Data'!#REF!="No Data",1,IF(#REF!&lt;&gt;"",1,0))</f>
        <v>#REF!</v>
      </c>
      <c r="E6" s="25" t="e">
        <f>IF('Crisis Indicator Data'!#REF!="No Data",1,IF(#REF!&lt;&gt;"",1,0))</f>
        <v>#REF!</v>
      </c>
      <c r="F6" s="25" t="e">
        <f>IF('Crisis Indicator Data'!#REF!="No Data",1,IF(#REF!&lt;&gt;"",1,0))</f>
        <v>#REF!</v>
      </c>
      <c r="G6" s="25" t="e">
        <f>IF('Crisis Indicator Data'!#REF!="No Data",1,IF(#REF!&lt;&gt;"",1,0))</f>
        <v>#REF!</v>
      </c>
      <c r="H6" s="25" t="e">
        <f>IF('Crisis Indicator Data'!#REF!="No Data",1,IF(#REF!&lt;&gt;"",1,0))</f>
        <v>#REF!</v>
      </c>
      <c r="I6" s="25" t="e">
        <f>IF('Crisis Indicator Data'!#REF!="No Data",1,IF(#REF!&lt;&gt;"",1,0))</f>
        <v>#REF!</v>
      </c>
      <c r="J6" s="25" t="e">
        <f>IF('Crisis Indicator Data'!#REF!="No Data",1,IF(#REF!&lt;&gt;"",1,0))</f>
        <v>#REF!</v>
      </c>
      <c r="K6" s="25" t="e">
        <f>IF('Crisis Indicator Data'!#REF!="No Data",1,IF(#REF!&lt;&gt;"",1,0))</f>
        <v>#REF!</v>
      </c>
      <c r="L6" s="25" t="e">
        <f>IF('Crisis Indicator Data'!#REF!="No Data",1,IF(#REF!&lt;&gt;"",1,0))</f>
        <v>#REF!</v>
      </c>
      <c r="M6" s="25" t="e">
        <f>IF('Crisis Indicator Data'!#REF!="No Data",1,IF(#REF!&lt;&gt;"",1,0))</f>
        <v>#REF!</v>
      </c>
      <c r="N6" s="25" t="e">
        <f>IF('Crisis Indicator Data'!#REF!="No Data",1,IF(#REF!&lt;&gt;"",1,0))</f>
        <v>#REF!</v>
      </c>
      <c r="O6" s="25" t="e">
        <f>IF('Crisis Indicator Data'!#REF!="No Data",1,IF(#REF!&lt;&gt;"",1,0))</f>
        <v>#REF!</v>
      </c>
      <c r="P6" s="25" t="e">
        <f>IF('Crisis Indicator Data'!#REF!="No Data",1,IF(#REF!&lt;&gt;"",1,0))</f>
        <v>#REF!</v>
      </c>
      <c r="Q6" s="25" t="e">
        <f>IF('Crisis Indicator Data'!#REF!="No Data",1,IF(#REF!&lt;&gt;"",1,0))</f>
        <v>#REF!</v>
      </c>
      <c r="R6" s="25" t="e">
        <f>IF('Crisis Indicator Data'!#REF!="No Data",1,IF(#REF!&lt;&gt;"",1,0))</f>
        <v>#REF!</v>
      </c>
      <c r="S6" s="25" t="e">
        <f>IF('Crisis Indicator Data'!#REF!="No Data",1,IF(#REF!&lt;&gt;"",1,0))</f>
        <v>#REF!</v>
      </c>
      <c r="T6" s="25" t="e">
        <f>IF('Crisis Indicator Data'!#REF!="No Data",1,IF(#REF!&lt;&gt;"",1,0))</f>
        <v>#REF!</v>
      </c>
      <c r="U6" s="25" t="e">
        <f>IF('Crisis Indicator Data'!#REF!="No Data",1,IF(#REF!&lt;&gt;"",1,0))</f>
        <v>#REF!</v>
      </c>
      <c r="V6" s="25" t="e">
        <f>IF('Crisis Indicator Data'!#REF!="No Data",1,IF(#REF!&lt;&gt;"",1,0))</f>
        <v>#REF!</v>
      </c>
      <c r="W6" s="25" t="e">
        <f>IF('Crisis Indicator Data'!#REF!="No Data",1,IF(#REF!&lt;&gt;"",1,0))</f>
        <v>#REF!</v>
      </c>
      <c r="X6" s="25" t="e">
        <f>IF('Crisis Indicator Data'!#REF!="No Data",1,IF(#REF!&lt;&gt;"",1,0))</f>
        <v>#REF!</v>
      </c>
      <c r="Y6" s="25" t="e">
        <f>IF('Crisis Indicator Data'!#REF!="No Data",1,IF(#REF!&lt;&gt;"",1,0))</f>
        <v>#REF!</v>
      </c>
      <c r="Z6" s="25" t="e">
        <f>IF('Crisis Indicator Data'!#REF!="No Data",1,IF(#REF!&lt;&gt;"",1,0))</f>
        <v>#REF!</v>
      </c>
      <c r="AA6" s="25" t="e">
        <f>IF('Crisis Indicator Data'!#REF!="No Data",1,IF(#REF!&lt;&gt;"",1,0))</f>
        <v>#REF!</v>
      </c>
      <c r="AB6" s="25" t="e">
        <f>IF('Crisis Indicator Data'!#REF!="No Data",1,IF(#REF!&lt;&gt;"",1,0))</f>
        <v>#REF!</v>
      </c>
      <c r="AC6" s="25" t="e">
        <f>IF('Crisis Indicator Data'!#REF!="No Data",1,IF(#REF!&lt;&gt;"",1,0))</f>
        <v>#REF!</v>
      </c>
      <c r="AD6" s="25" t="e">
        <f>IF('Crisis Indicator Data'!#REF!="No Data",1,IF(#REF!&lt;&gt;"",1,0))</f>
        <v>#REF!</v>
      </c>
      <c r="AE6" s="25" t="e">
        <f>IF('Crisis Indicator Data'!#REF!="No Data",1,IF(#REF!&lt;&gt;"",1,0))</f>
        <v>#REF!</v>
      </c>
      <c r="AF6" s="25" t="e">
        <f>IF('Crisis Indicator Data'!#REF!="No Data",1,IF(#REF!&lt;&gt;"",1,0))</f>
        <v>#REF!</v>
      </c>
      <c r="AG6" s="25" t="e">
        <f>IF('Crisis Indicator Data'!#REF!="No Data",1,IF(#REF!&lt;&gt;"",1,0))</f>
        <v>#REF!</v>
      </c>
      <c r="AH6" s="25" t="e">
        <f>IF('Crisis Indicator Data'!#REF!="No Data",1,IF(#REF!&lt;&gt;"",1,0))</f>
        <v>#REF!</v>
      </c>
      <c r="AI6" s="25" t="e">
        <f>IF('Crisis Indicator Data'!#REF!="No Data",1,IF(#REF!&lt;&gt;"",1,0))</f>
        <v>#REF!</v>
      </c>
      <c r="AJ6" s="25" t="e">
        <f>IF('Crisis Indicator Data'!#REF!="No Data",1,IF(#REF!&lt;&gt;"",1,0))</f>
        <v>#REF!</v>
      </c>
      <c r="AK6" s="25" t="e">
        <f>IF('Crisis Indicator Data'!#REF!="No Data",1,IF(#REF!&lt;&gt;"",1,0))</f>
        <v>#REF!</v>
      </c>
      <c r="AL6" s="25" t="e">
        <f>IF('Crisis Indicator Data'!#REF!="No Data",1,IF(#REF!&lt;&gt;"",1,0))</f>
        <v>#REF!</v>
      </c>
      <c r="AM6" s="25" t="e">
        <f>IF('Crisis Indicator Data'!#REF!="No Data",1,IF(#REF!&lt;&gt;"",1,0))</f>
        <v>#REF!</v>
      </c>
      <c r="AN6" s="25" t="e">
        <f>IF('Crisis Indicator Data'!#REF!="No Data",1,IF(#REF!&lt;&gt;"",1,0))</f>
        <v>#REF!</v>
      </c>
      <c r="AO6" s="25" t="e">
        <f>IF('Crisis Indicator Data'!#REF!="No Data",1,IF(#REF!&lt;&gt;"",1,0))</f>
        <v>#REF!</v>
      </c>
      <c r="AP6" s="25" t="e">
        <f>IF('Crisis Indicator Data'!#REF!="No Data",1,IF(#REF!&lt;&gt;"",1,0))</f>
        <v>#REF!</v>
      </c>
      <c r="AQ6" s="25" t="e">
        <f>IF('Crisis Indicator Data'!#REF!="No Data",1,IF(#REF!&lt;&gt;"",1,0))</f>
        <v>#REF!</v>
      </c>
      <c r="AR6" s="25" t="e">
        <f>IF('Crisis Indicator Data'!#REF!="No Data",1,IF(#REF!&lt;&gt;"",1,0))</f>
        <v>#REF!</v>
      </c>
      <c r="AS6" s="25" t="e">
        <f>IF('Crisis Indicator Data'!#REF!="No Data",1,IF(#REF!&lt;&gt;"",1,0))</f>
        <v>#REF!</v>
      </c>
      <c r="AT6" s="25" t="e">
        <f>IF('Crisis Indicator Data'!#REF!="No Data",1,IF(#REF!&lt;&gt;"",1,0))</f>
        <v>#REF!</v>
      </c>
      <c r="AU6" s="25" t="e">
        <f>IF('Crisis Indicator Data'!#REF!="No Data",1,IF(#REF!&lt;&gt;"",1,0))</f>
        <v>#REF!</v>
      </c>
      <c r="AV6" s="25" t="e">
        <f>IF('Crisis Indicator Data'!#REF!="No Data",1,IF(#REF!&lt;&gt;"",1,0))</f>
        <v>#REF!</v>
      </c>
      <c r="AW6" s="25" t="e">
        <f>IF('Crisis Indicator Data'!#REF!="No Data",1,IF(#REF!&lt;&gt;"",1,0))</f>
        <v>#REF!</v>
      </c>
      <c r="AX6" s="25" t="e">
        <f>IF('Crisis Indicator Data'!#REF!="No Data",1,IF(#REF!&lt;&gt;"",1,0))</f>
        <v>#REF!</v>
      </c>
      <c r="AY6" s="25" t="e">
        <f>IF('Crisis Indicator Data'!#REF!="No Data",1,IF(#REF!&lt;&gt;"",1,0))</f>
        <v>#REF!</v>
      </c>
      <c r="AZ6" s="25" t="e">
        <f>IF('Crisis Indicator Data'!#REF!="No Data",1,IF(#REF!&lt;&gt;"",1,0))</f>
        <v>#REF!</v>
      </c>
      <c r="BA6" t="e">
        <f t="shared" si="0"/>
        <v>#REF!</v>
      </c>
      <c r="BB6" s="27" t="e">
        <f t="shared" si="1"/>
        <v>#REF!</v>
      </c>
    </row>
    <row r="7" spans="1:54" x14ac:dyDescent="0.35">
      <c r="A7" t="s">
        <v>9453</v>
      </c>
      <c r="B7" s="25" t="e">
        <f>IF('Crisis Indicator Data'!#REF!="No Data",1,IF(#REF!&lt;&gt;"",1,0))</f>
        <v>#REF!</v>
      </c>
      <c r="C7" s="25" t="e">
        <f>IF('Crisis Indicator Data'!#REF!="No Data",1,IF(#REF!&lt;&gt;"",1,0))</f>
        <v>#REF!</v>
      </c>
      <c r="D7" s="25" t="e">
        <f>IF('Crisis Indicator Data'!#REF!="No Data",1,IF(#REF!&lt;&gt;"",1,0))</f>
        <v>#REF!</v>
      </c>
      <c r="E7" s="25" t="e">
        <f>IF('Crisis Indicator Data'!#REF!="No Data",1,IF(#REF!&lt;&gt;"",1,0))</f>
        <v>#REF!</v>
      </c>
      <c r="F7" s="25" t="e">
        <f>IF('Crisis Indicator Data'!#REF!="No Data",1,IF(#REF!&lt;&gt;"",1,0))</f>
        <v>#REF!</v>
      </c>
      <c r="G7" s="25" t="e">
        <f>IF('Crisis Indicator Data'!#REF!="No Data",1,IF(#REF!&lt;&gt;"",1,0))</f>
        <v>#REF!</v>
      </c>
      <c r="H7" s="25" t="e">
        <f>IF('Crisis Indicator Data'!#REF!="No Data",1,IF(#REF!&lt;&gt;"",1,0))</f>
        <v>#REF!</v>
      </c>
      <c r="I7" s="25" t="e">
        <f>IF('Crisis Indicator Data'!#REF!="No Data",1,IF(#REF!&lt;&gt;"",1,0))</f>
        <v>#REF!</v>
      </c>
      <c r="J7" s="25" t="e">
        <f>IF('Crisis Indicator Data'!#REF!="No Data",1,IF(#REF!&lt;&gt;"",1,0))</f>
        <v>#REF!</v>
      </c>
      <c r="K7" s="25" t="e">
        <f>IF('Crisis Indicator Data'!#REF!="No Data",1,IF(#REF!&lt;&gt;"",1,0))</f>
        <v>#REF!</v>
      </c>
      <c r="L7" s="25" t="e">
        <f>IF('Crisis Indicator Data'!#REF!="No Data",1,IF(#REF!&lt;&gt;"",1,0))</f>
        <v>#REF!</v>
      </c>
      <c r="M7" s="25" t="e">
        <f>IF('Crisis Indicator Data'!#REF!="No Data",1,IF(#REF!&lt;&gt;"",1,0))</f>
        <v>#REF!</v>
      </c>
      <c r="N7" s="25" t="e">
        <f>IF('Crisis Indicator Data'!#REF!="No Data",1,IF(#REF!&lt;&gt;"",1,0))</f>
        <v>#REF!</v>
      </c>
      <c r="O7" s="25" t="e">
        <f>IF('Crisis Indicator Data'!#REF!="No Data",1,IF(#REF!&lt;&gt;"",1,0))</f>
        <v>#REF!</v>
      </c>
      <c r="P7" s="25" t="e">
        <f>IF('Crisis Indicator Data'!#REF!="No Data",1,IF(#REF!&lt;&gt;"",1,0))</f>
        <v>#REF!</v>
      </c>
      <c r="Q7" s="25" t="e">
        <f>IF('Crisis Indicator Data'!#REF!="No Data",1,IF(#REF!&lt;&gt;"",1,0))</f>
        <v>#REF!</v>
      </c>
      <c r="R7" s="25" t="e">
        <f>IF('Crisis Indicator Data'!#REF!="No Data",1,IF(#REF!&lt;&gt;"",1,0))</f>
        <v>#REF!</v>
      </c>
      <c r="S7" s="25" t="e">
        <f>IF('Crisis Indicator Data'!#REF!="No Data",1,IF(#REF!&lt;&gt;"",1,0))</f>
        <v>#REF!</v>
      </c>
      <c r="T7" s="25" t="e">
        <f>IF('Crisis Indicator Data'!#REF!="No Data",1,IF(#REF!&lt;&gt;"",1,0))</f>
        <v>#REF!</v>
      </c>
      <c r="U7" s="25" t="e">
        <f>IF('Crisis Indicator Data'!#REF!="No Data",1,IF(#REF!&lt;&gt;"",1,0))</f>
        <v>#REF!</v>
      </c>
      <c r="V7" s="25" t="e">
        <f>IF('Crisis Indicator Data'!#REF!="No Data",1,IF(#REF!&lt;&gt;"",1,0))</f>
        <v>#REF!</v>
      </c>
      <c r="W7" s="25" t="e">
        <f>IF('Crisis Indicator Data'!#REF!="No Data",1,IF(#REF!&lt;&gt;"",1,0))</f>
        <v>#REF!</v>
      </c>
      <c r="X7" s="25" t="e">
        <f>IF('Crisis Indicator Data'!#REF!="No Data",1,IF(#REF!&lt;&gt;"",1,0))</f>
        <v>#REF!</v>
      </c>
      <c r="Y7" s="25" t="e">
        <f>IF('Crisis Indicator Data'!#REF!="No Data",1,IF(#REF!&lt;&gt;"",1,0))</f>
        <v>#REF!</v>
      </c>
      <c r="Z7" s="25" t="e">
        <f>IF('Crisis Indicator Data'!#REF!="No Data",1,IF(#REF!&lt;&gt;"",1,0))</f>
        <v>#REF!</v>
      </c>
      <c r="AA7" s="25" t="e">
        <f>IF('Crisis Indicator Data'!#REF!="No Data",1,IF(#REF!&lt;&gt;"",1,0))</f>
        <v>#REF!</v>
      </c>
      <c r="AB7" s="25" t="e">
        <f>IF('Crisis Indicator Data'!#REF!="No Data",1,IF(#REF!&lt;&gt;"",1,0))</f>
        <v>#REF!</v>
      </c>
      <c r="AC7" s="25" t="e">
        <f>IF('Crisis Indicator Data'!#REF!="No Data",1,IF(#REF!&lt;&gt;"",1,0))</f>
        <v>#REF!</v>
      </c>
      <c r="AD7" s="25" t="e">
        <f>IF('Crisis Indicator Data'!#REF!="No Data",1,IF(#REF!&lt;&gt;"",1,0))</f>
        <v>#REF!</v>
      </c>
      <c r="AE7" s="25" t="e">
        <f>IF('Crisis Indicator Data'!#REF!="No Data",1,IF(#REF!&lt;&gt;"",1,0))</f>
        <v>#REF!</v>
      </c>
      <c r="AF7" s="25" t="e">
        <f>IF('Crisis Indicator Data'!#REF!="No Data",1,IF(#REF!&lt;&gt;"",1,0))</f>
        <v>#REF!</v>
      </c>
      <c r="AG7" s="25" t="e">
        <f>IF('Crisis Indicator Data'!#REF!="No Data",1,IF(#REF!&lt;&gt;"",1,0))</f>
        <v>#REF!</v>
      </c>
      <c r="AH7" s="25" t="e">
        <f>IF('Crisis Indicator Data'!#REF!="No Data",1,IF(#REF!&lt;&gt;"",1,0))</f>
        <v>#REF!</v>
      </c>
      <c r="AI7" s="25" t="e">
        <f>IF('Crisis Indicator Data'!#REF!="No Data",1,IF(#REF!&lt;&gt;"",1,0))</f>
        <v>#REF!</v>
      </c>
      <c r="AJ7" s="25" t="e">
        <f>IF('Crisis Indicator Data'!#REF!="No Data",1,IF(#REF!&lt;&gt;"",1,0))</f>
        <v>#REF!</v>
      </c>
      <c r="AK7" s="25" t="e">
        <f>IF('Crisis Indicator Data'!#REF!="No Data",1,IF(#REF!&lt;&gt;"",1,0))</f>
        <v>#REF!</v>
      </c>
      <c r="AL7" s="25" t="e">
        <f>IF('Crisis Indicator Data'!#REF!="No Data",1,IF(#REF!&lt;&gt;"",1,0))</f>
        <v>#REF!</v>
      </c>
      <c r="AM7" s="25" t="e">
        <f>IF('Crisis Indicator Data'!#REF!="No Data",1,IF(#REF!&lt;&gt;"",1,0))</f>
        <v>#REF!</v>
      </c>
      <c r="AN7" s="25" t="e">
        <f>IF('Crisis Indicator Data'!#REF!="No Data",1,IF(#REF!&lt;&gt;"",1,0))</f>
        <v>#REF!</v>
      </c>
      <c r="AO7" s="25" t="e">
        <f>IF('Crisis Indicator Data'!#REF!="No Data",1,IF(#REF!&lt;&gt;"",1,0))</f>
        <v>#REF!</v>
      </c>
      <c r="AP7" s="25" t="e">
        <f>IF('Crisis Indicator Data'!#REF!="No Data",1,IF(#REF!&lt;&gt;"",1,0))</f>
        <v>#REF!</v>
      </c>
      <c r="AQ7" s="25" t="e">
        <f>IF('Crisis Indicator Data'!#REF!="No Data",1,IF(#REF!&lt;&gt;"",1,0))</f>
        <v>#REF!</v>
      </c>
      <c r="AR7" s="25" t="e">
        <f>IF('Crisis Indicator Data'!#REF!="No Data",1,IF(#REF!&lt;&gt;"",1,0))</f>
        <v>#REF!</v>
      </c>
      <c r="AS7" s="25" t="e">
        <f>IF('Crisis Indicator Data'!#REF!="No Data",1,IF(#REF!&lt;&gt;"",1,0))</f>
        <v>#REF!</v>
      </c>
      <c r="AT7" s="25" t="e">
        <f>IF('Crisis Indicator Data'!#REF!="No Data",1,IF(#REF!&lt;&gt;"",1,0))</f>
        <v>#REF!</v>
      </c>
      <c r="AU7" s="25" t="e">
        <f>IF('Crisis Indicator Data'!#REF!="No Data",1,IF(#REF!&lt;&gt;"",1,0))</f>
        <v>#REF!</v>
      </c>
      <c r="AV7" s="25" t="e">
        <f>IF('Crisis Indicator Data'!#REF!="No Data",1,IF(#REF!&lt;&gt;"",1,0))</f>
        <v>#REF!</v>
      </c>
      <c r="AW7" s="25" t="e">
        <f>IF('Crisis Indicator Data'!#REF!="No Data",1,IF(#REF!&lt;&gt;"",1,0))</f>
        <v>#REF!</v>
      </c>
      <c r="AX7" s="25" t="e">
        <f>IF('Crisis Indicator Data'!#REF!="No Data",1,IF(#REF!&lt;&gt;"",1,0))</f>
        <v>#REF!</v>
      </c>
      <c r="AY7" s="25" t="e">
        <f>IF('Crisis Indicator Data'!#REF!="No Data",1,IF(#REF!&lt;&gt;"",1,0))</f>
        <v>#REF!</v>
      </c>
      <c r="AZ7" s="25" t="e">
        <f>IF('Crisis Indicator Data'!#REF!="No Data",1,IF(#REF!&lt;&gt;"",1,0))</f>
        <v>#REF!</v>
      </c>
      <c r="BA7" t="e">
        <f t="shared" si="0"/>
        <v>#REF!</v>
      </c>
      <c r="BB7" s="27" t="e">
        <f t="shared" si="1"/>
        <v>#REF!</v>
      </c>
    </row>
    <row r="8" spans="1:54" x14ac:dyDescent="0.35">
      <c r="A8" t="s">
        <v>9454</v>
      </c>
      <c r="B8" s="25" t="e">
        <f>IF('Crisis Indicator Data'!#REF!="No Data",1,IF(#REF!&lt;&gt;"",1,0))</f>
        <v>#REF!</v>
      </c>
      <c r="C8" s="25" t="e">
        <f>IF('Crisis Indicator Data'!#REF!="No Data",1,IF(#REF!&lt;&gt;"",1,0))</f>
        <v>#REF!</v>
      </c>
      <c r="D8" s="25" t="e">
        <f>IF('Crisis Indicator Data'!#REF!="No Data",1,IF(#REF!&lt;&gt;"",1,0))</f>
        <v>#REF!</v>
      </c>
      <c r="E8" s="25" t="e">
        <f>IF('Crisis Indicator Data'!#REF!="No Data",1,IF(#REF!&lt;&gt;"",1,0))</f>
        <v>#REF!</v>
      </c>
      <c r="F8" s="25" t="e">
        <f>IF('Crisis Indicator Data'!#REF!="No Data",1,IF(#REF!&lt;&gt;"",1,0))</f>
        <v>#REF!</v>
      </c>
      <c r="G8" s="25" t="e">
        <f>IF('Crisis Indicator Data'!#REF!="No Data",1,IF(#REF!&lt;&gt;"",1,0))</f>
        <v>#REF!</v>
      </c>
      <c r="H8" s="25" t="e">
        <f>IF('Crisis Indicator Data'!#REF!="No Data",1,IF(#REF!&lt;&gt;"",1,0))</f>
        <v>#REF!</v>
      </c>
      <c r="I8" s="25" t="e">
        <f>IF('Crisis Indicator Data'!#REF!="No Data",1,IF(#REF!&lt;&gt;"",1,0))</f>
        <v>#REF!</v>
      </c>
      <c r="J8" s="25" t="e">
        <f>IF('Crisis Indicator Data'!#REF!="No Data",1,IF(#REF!&lt;&gt;"",1,0))</f>
        <v>#REF!</v>
      </c>
      <c r="K8" s="25" t="e">
        <f>IF('Crisis Indicator Data'!#REF!="No Data",1,IF(#REF!&lt;&gt;"",1,0))</f>
        <v>#REF!</v>
      </c>
      <c r="L8" s="25" t="e">
        <f>IF('Crisis Indicator Data'!#REF!="No Data",1,IF(#REF!&lt;&gt;"",1,0))</f>
        <v>#REF!</v>
      </c>
      <c r="M8" s="25" t="e">
        <f>IF('Crisis Indicator Data'!#REF!="No Data",1,IF(#REF!&lt;&gt;"",1,0))</f>
        <v>#REF!</v>
      </c>
      <c r="N8" s="25" t="e">
        <f>IF('Crisis Indicator Data'!#REF!="No Data",1,IF(#REF!&lt;&gt;"",1,0))</f>
        <v>#REF!</v>
      </c>
      <c r="O8" s="25" t="e">
        <f>IF('Crisis Indicator Data'!#REF!="No Data",1,IF(#REF!&lt;&gt;"",1,0))</f>
        <v>#REF!</v>
      </c>
      <c r="P8" s="25" t="e">
        <f>IF('Crisis Indicator Data'!#REF!="No Data",1,IF(#REF!&lt;&gt;"",1,0))</f>
        <v>#REF!</v>
      </c>
      <c r="Q8" s="25" t="e">
        <f>IF('Crisis Indicator Data'!#REF!="No Data",1,IF(#REF!&lt;&gt;"",1,0))</f>
        <v>#REF!</v>
      </c>
      <c r="R8" s="25" t="e">
        <f>IF('Crisis Indicator Data'!#REF!="No Data",1,IF(#REF!&lt;&gt;"",1,0))</f>
        <v>#REF!</v>
      </c>
      <c r="S8" s="25" t="e">
        <f>IF('Crisis Indicator Data'!#REF!="No Data",1,IF(#REF!&lt;&gt;"",1,0))</f>
        <v>#REF!</v>
      </c>
      <c r="T8" s="25" t="e">
        <f>IF('Crisis Indicator Data'!#REF!="No Data",1,IF(#REF!&lt;&gt;"",1,0))</f>
        <v>#REF!</v>
      </c>
      <c r="U8" s="25" t="e">
        <f>IF('Crisis Indicator Data'!#REF!="No Data",1,IF(#REF!&lt;&gt;"",1,0))</f>
        <v>#REF!</v>
      </c>
      <c r="V8" s="25" t="e">
        <f>IF('Crisis Indicator Data'!#REF!="No Data",1,IF(#REF!&lt;&gt;"",1,0))</f>
        <v>#REF!</v>
      </c>
      <c r="W8" s="25" t="e">
        <f>IF('Crisis Indicator Data'!#REF!="No Data",1,IF(#REF!&lt;&gt;"",1,0))</f>
        <v>#REF!</v>
      </c>
      <c r="X8" s="25" t="e">
        <f>IF('Crisis Indicator Data'!#REF!="No Data",1,IF(#REF!&lt;&gt;"",1,0))</f>
        <v>#REF!</v>
      </c>
      <c r="Y8" s="25" t="e">
        <f>IF('Crisis Indicator Data'!#REF!="No Data",1,IF(#REF!&lt;&gt;"",1,0))</f>
        <v>#REF!</v>
      </c>
      <c r="Z8" s="25" t="e">
        <f>IF('Crisis Indicator Data'!#REF!="No Data",1,IF(#REF!&lt;&gt;"",1,0))</f>
        <v>#REF!</v>
      </c>
      <c r="AA8" s="25" t="e">
        <f>IF('Crisis Indicator Data'!#REF!="No Data",1,IF(#REF!&lt;&gt;"",1,0))</f>
        <v>#REF!</v>
      </c>
      <c r="AB8" s="25" t="e">
        <f>IF('Crisis Indicator Data'!#REF!="No Data",1,IF(#REF!&lt;&gt;"",1,0))</f>
        <v>#REF!</v>
      </c>
      <c r="AC8" s="25" t="e">
        <f>IF('Crisis Indicator Data'!#REF!="No Data",1,IF(#REF!&lt;&gt;"",1,0))</f>
        <v>#REF!</v>
      </c>
      <c r="AD8" s="25" t="e">
        <f>IF('Crisis Indicator Data'!#REF!="No Data",1,IF(#REF!&lt;&gt;"",1,0))</f>
        <v>#REF!</v>
      </c>
      <c r="AE8" s="25" t="e">
        <f>IF('Crisis Indicator Data'!#REF!="No Data",1,IF(#REF!&lt;&gt;"",1,0))</f>
        <v>#REF!</v>
      </c>
      <c r="AF8" s="25" t="e">
        <f>IF('Crisis Indicator Data'!#REF!="No Data",1,IF(#REF!&lt;&gt;"",1,0))</f>
        <v>#REF!</v>
      </c>
      <c r="AG8" s="25" t="e">
        <f>IF('Crisis Indicator Data'!#REF!="No Data",1,IF(#REF!&lt;&gt;"",1,0))</f>
        <v>#REF!</v>
      </c>
      <c r="AH8" s="25" t="e">
        <f>IF('Crisis Indicator Data'!#REF!="No Data",1,IF(#REF!&lt;&gt;"",1,0))</f>
        <v>#REF!</v>
      </c>
      <c r="AI8" s="25" t="e">
        <f>IF('Crisis Indicator Data'!#REF!="No Data",1,IF(#REF!&lt;&gt;"",1,0))</f>
        <v>#REF!</v>
      </c>
      <c r="AJ8" s="25" t="e">
        <f>IF('Crisis Indicator Data'!#REF!="No Data",1,IF(#REF!&lt;&gt;"",1,0))</f>
        <v>#REF!</v>
      </c>
      <c r="AK8" s="25" t="e">
        <f>IF('Crisis Indicator Data'!#REF!="No Data",1,IF(#REF!&lt;&gt;"",1,0))</f>
        <v>#REF!</v>
      </c>
      <c r="AL8" s="25" t="e">
        <f>IF('Crisis Indicator Data'!#REF!="No Data",1,IF(#REF!&lt;&gt;"",1,0))</f>
        <v>#REF!</v>
      </c>
      <c r="AM8" s="25" t="e">
        <f>IF('Crisis Indicator Data'!#REF!="No Data",1,IF(#REF!&lt;&gt;"",1,0))</f>
        <v>#REF!</v>
      </c>
      <c r="AN8" s="25" t="e">
        <f>IF('Crisis Indicator Data'!#REF!="No Data",1,IF(#REF!&lt;&gt;"",1,0))</f>
        <v>#REF!</v>
      </c>
      <c r="AO8" s="25" t="e">
        <f>IF('Crisis Indicator Data'!#REF!="No Data",1,IF(#REF!&lt;&gt;"",1,0))</f>
        <v>#REF!</v>
      </c>
      <c r="AP8" s="25" t="e">
        <f>IF('Crisis Indicator Data'!#REF!="No Data",1,IF(#REF!&lt;&gt;"",1,0))</f>
        <v>#REF!</v>
      </c>
      <c r="AQ8" s="25" t="e">
        <f>IF('Crisis Indicator Data'!#REF!="No Data",1,IF(#REF!&lt;&gt;"",1,0))</f>
        <v>#REF!</v>
      </c>
      <c r="AR8" s="25" t="e">
        <f>IF('Crisis Indicator Data'!#REF!="No Data",1,IF(#REF!&lt;&gt;"",1,0))</f>
        <v>#REF!</v>
      </c>
      <c r="AS8" s="25" t="e">
        <f>IF('Crisis Indicator Data'!#REF!="No Data",1,IF(#REF!&lt;&gt;"",1,0))</f>
        <v>#REF!</v>
      </c>
      <c r="AT8" s="25" t="e">
        <f>IF('Crisis Indicator Data'!#REF!="No Data",1,IF(#REF!&lt;&gt;"",1,0))</f>
        <v>#REF!</v>
      </c>
      <c r="AU8" s="25" t="e">
        <f>IF('Crisis Indicator Data'!#REF!="No Data",1,IF(#REF!&lt;&gt;"",1,0))</f>
        <v>#REF!</v>
      </c>
      <c r="AV8" s="25" t="e">
        <f>IF('Crisis Indicator Data'!#REF!="No Data",1,IF(#REF!&lt;&gt;"",1,0))</f>
        <v>#REF!</v>
      </c>
      <c r="AW8" s="25" t="e">
        <f>IF('Crisis Indicator Data'!#REF!="No Data",1,IF(#REF!&lt;&gt;"",1,0))</f>
        <v>#REF!</v>
      </c>
      <c r="AX8" s="25" t="e">
        <f>IF('Crisis Indicator Data'!#REF!="No Data",1,IF(#REF!&lt;&gt;"",1,0))</f>
        <v>#REF!</v>
      </c>
      <c r="AY8" s="25" t="e">
        <f>IF('Crisis Indicator Data'!#REF!="No Data",1,IF(#REF!&lt;&gt;"",1,0))</f>
        <v>#REF!</v>
      </c>
      <c r="AZ8" s="25" t="e">
        <f>IF('Crisis Indicator Data'!#REF!="No Data",1,IF(#REF!&lt;&gt;"",1,0))</f>
        <v>#REF!</v>
      </c>
      <c r="BA8" t="e">
        <f t="shared" si="0"/>
        <v>#REF!</v>
      </c>
      <c r="BB8" s="27" t="e">
        <f t="shared" si="1"/>
        <v>#REF!</v>
      </c>
    </row>
    <row r="9" spans="1:54" x14ac:dyDescent="0.35">
      <c r="A9" t="s">
        <v>9460</v>
      </c>
      <c r="B9" s="25" t="e">
        <f>IF('Crisis Indicator Data'!#REF!="No Data",1,IF(#REF!&lt;&gt;"",1,0))</f>
        <v>#REF!</v>
      </c>
      <c r="C9" s="25" t="e">
        <f>IF('Crisis Indicator Data'!#REF!="No Data",1,IF(#REF!&lt;&gt;"",1,0))</f>
        <v>#REF!</v>
      </c>
      <c r="D9" s="25" t="e">
        <f>IF('Crisis Indicator Data'!#REF!="No Data",1,IF(#REF!&lt;&gt;"",1,0))</f>
        <v>#REF!</v>
      </c>
      <c r="E9" s="25" t="e">
        <f>IF('Crisis Indicator Data'!#REF!="No Data",1,IF(#REF!&lt;&gt;"",1,0))</f>
        <v>#REF!</v>
      </c>
      <c r="F9" s="25" t="e">
        <f>IF('Crisis Indicator Data'!#REF!="No Data",1,IF(#REF!&lt;&gt;"",1,0))</f>
        <v>#REF!</v>
      </c>
      <c r="G9" s="25" t="e">
        <f>IF('Crisis Indicator Data'!#REF!="No Data",1,IF(#REF!&lt;&gt;"",1,0))</f>
        <v>#REF!</v>
      </c>
      <c r="H9" s="25" t="e">
        <f>IF('Crisis Indicator Data'!#REF!="No Data",1,IF(#REF!&lt;&gt;"",1,0))</f>
        <v>#REF!</v>
      </c>
      <c r="I9" s="25" t="e">
        <f>IF('Crisis Indicator Data'!#REF!="No Data",1,IF(#REF!&lt;&gt;"",1,0))</f>
        <v>#REF!</v>
      </c>
      <c r="J9" s="25" t="e">
        <f>IF('Crisis Indicator Data'!#REF!="No Data",1,IF(#REF!&lt;&gt;"",1,0))</f>
        <v>#REF!</v>
      </c>
      <c r="K9" s="25" t="e">
        <f>IF('Crisis Indicator Data'!#REF!="No Data",1,IF(#REF!&lt;&gt;"",1,0))</f>
        <v>#REF!</v>
      </c>
      <c r="L9" s="25" t="e">
        <f>IF('Crisis Indicator Data'!#REF!="No Data",1,IF(#REF!&lt;&gt;"",1,0))</f>
        <v>#REF!</v>
      </c>
      <c r="M9" s="25" t="e">
        <f>IF('Crisis Indicator Data'!#REF!="No Data",1,IF(#REF!&lt;&gt;"",1,0))</f>
        <v>#REF!</v>
      </c>
      <c r="N9" s="25" t="e">
        <f>IF('Crisis Indicator Data'!#REF!="No Data",1,IF(#REF!&lt;&gt;"",1,0))</f>
        <v>#REF!</v>
      </c>
      <c r="O9" s="25" t="e">
        <f>IF('Crisis Indicator Data'!#REF!="No Data",1,IF(#REF!&lt;&gt;"",1,0))</f>
        <v>#REF!</v>
      </c>
      <c r="P9" s="25" t="e">
        <f>IF('Crisis Indicator Data'!#REF!="No Data",1,IF(#REF!&lt;&gt;"",1,0))</f>
        <v>#REF!</v>
      </c>
      <c r="Q9" s="25" t="e">
        <f>IF('Crisis Indicator Data'!#REF!="No Data",1,IF(#REF!&lt;&gt;"",1,0))</f>
        <v>#REF!</v>
      </c>
      <c r="R9" s="25" t="e">
        <f>IF('Crisis Indicator Data'!#REF!="No Data",1,IF(#REF!&lt;&gt;"",1,0))</f>
        <v>#REF!</v>
      </c>
      <c r="S9" s="25" t="e">
        <f>IF('Crisis Indicator Data'!#REF!="No Data",1,IF(#REF!&lt;&gt;"",1,0))</f>
        <v>#REF!</v>
      </c>
      <c r="T9" s="25" t="e">
        <f>IF('Crisis Indicator Data'!#REF!="No Data",1,IF(#REF!&lt;&gt;"",1,0))</f>
        <v>#REF!</v>
      </c>
      <c r="U9" s="25" t="e">
        <f>IF('Crisis Indicator Data'!#REF!="No Data",1,IF(#REF!&lt;&gt;"",1,0))</f>
        <v>#REF!</v>
      </c>
      <c r="V9" s="25" t="e">
        <f>IF('Crisis Indicator Data'!#REF!="No Data",1,IF(#REF!&lt;&gt;"",1,0))</f>
        <v>#REF!</v>
      </c>
      <c r="W9" s="25" t="e">
        <f>IF('Crisis Indicator Data'!#REF!="No Data",1,IF(#REF!&lt;&gt;"",1,0))</f>
        <v>#REF!</v>
      </c>
      <c r="X9" s="25" t="e">
        <f>IF('Crisis Indicator Data'!#REF!="No Data",1,IF(#REF!&lt;&gt;"",1,0))</f>
        <v>#REF!</v>
      </c>
      <c r="Y9" s="25" t="e">
        <f>IF('Crisis Indicator Data'!#REF!="No Data",1,IF(#REF!&lt;&gt;"",1,0))</f>
        <v>#REF!</v>
      </c>
      <c r="Z9" s="25" t="e">
        <f>IF('Crisis Indicator Data'!#REF!="No Data",1,IF(#REF!&lt;&gt;"",1,0))</f>
        <v>#REF!</v>
      </c>
      <c r="AA9" s="25" t="e">
        <f>IF('Crisis Indicator Data'!#REF!="No Data",1,IF(#REF!&lt;&gt;"",1,0))</f>
        <v>#REF!</v>
      </c>
      <c r="AB9" s="25" t="e">
        <f>IF('Crisis Indicator Data'!#REF!="No Data",1,IF(#REF!&lt;&gt;"",1,0))</f>
        <v>#REF!</v>
      </c>
      <c r="AC9" s="25" t="e">
        <f>IF('Crisis Indicator Data'!#REF!="No Data",1,IF(#REF!&lt;&gt;"",1,0))</f>
        <v>#REF!</v>
      </c>
      <c r="AD9" s="25" t="e">
        <f>IF('Crisis Indicator Data'!#REF!="No Data",1,IF(#REF!&lt;&gt;"",1,0))</f>
        <v>#REF!</v>
      </c>
      <c r="AE9" s="25" t="e">
        <f>IF('Crisis Indicator Data'!#REF!="No Data",1,IF(#REF!&lt;&gt;"",1,0))</f>
        <v>#REF!</v>
      </c>
      <c r="AF9" s="25" t="e">
        <f>IF('Crisis Indicator Data'!#REF!="No Data",1,IF(#REF!&lt;&gt;"",1,0))</f>
        <v>#REF!</v>
      </c>
      <c r="AG9" s="25" t="e">
        <f>IF('Crisis Indicator Data'!#REF!="No Data",1,IF(#REF!&lt;&gt;"",1,0))</f>
        <v>#REF!</v>
      </c>
      <c r="AH9" s="25" t="e">
        <f>IF('Crisis Indicator Data'!#REF!="No Data",1,IF(#REF!&lt;&gt;"",1,0))</f>
        <v>#REF!</v>
      </c>
      <c r="AI9" s="25" t="e">
        <f>IF('Crisis Indicator Data'!#REF!="No Data",1,IF(#REF!&lt;&gt;"",1,0))</f>
        <v>#REF!</v>
      </c>
      <c r="AJ9" s="25" t="e">
        <f>IF('Crisis Indicator Data'!#REF!="No Data",1,IF(#REF!&lt;&gt;"",1,0))</f>
        <v>#REF!</v>
      </c>
      <c r="AK9" s="25" t="e">
        <f>IF('Crisis Indicator Data'!#REF!="No Data",1,IF(#REF!&lt;&gt;"",1,0))</f>
        <v>#REF!</v>
      </c>
      <c r="AL9" s="25" t="e">
        <f>IF('Crisis Indicator Data'!#REF!="No Data",1,IF(#REF!&lt;&gt;"",1,0))</f>
        <v>#REF!</v>
      </c>
      <c r="AM9" s="25" t="e">
        <f>IF('Crisis Indicator Data'!#REF!="No Data",1,IF(#REF!&lt;&gt;"",1,0))</f>
        <v>#REF!</v>
      </c>
      <c r="AN9" s="25" t="e">
        <f>IF('Crisis Indicator Data'!#REF!="No Data",1,IF(#REF!&lt;&gt;"",1,0))</f>
        <v>#REF!</v>
      </c>
      <c r="AO9" s="25" t="e">
        <f>IF('Crisis Indicator Data'!#REF!="No Data",1,IF(#REF!&lt;&gt;"",1,0))</f>
        <v>#REF!</v>
      </c>
      <c r="AP9" s="25" t="e">
        <f>IF('Crisis Indicator Data'!#REF!="No Data",1,IF(#REF!&lt;&gt;"",1,0))</f>
        <v>#REF!</v>
      </c>
      <c r="AQ9" s="25" t="e">
        <f>IF('Crisis Indicator Data'!#REF!="No Data",1,IF(#REF!&lt;&gt;"",1,0))</f>
        <v>#REF!</v>
      </c>
      <c r="AR9" s="25" t="e">
        <f>IF('Crisis Indicator Data'!#REF!="No Data",1,IF(#REF!&lt;&gt;"",1,0))</f>
        <v>#REF!</v>
      </c>
      <c r="AS9" s="25" t="e">
        <f>IF('Crisis Indicator Data'!#REF!="No Data",1,IF(#REF!&lt;&gt;"",1,0))</f>
        <v>#REF!</v>
      </c>
      <c r="AT9" s="25" t="e">
        <f>IF('Crisis Indicator Data'!#REF!="No Data",1,IF(#REF!&lt;&gt;"",1,0))</f>
        <v>#REF!</v>
      </c>
      <c r="AU9" s="25" t="e">
        <f>IF('Crisis Indicator Data'!#REF!="No Data",1,IF(#REF!&lt;&gt;"",1,0))</f>
        <v>#REF!</v>
      </c>
      <c r="AV9" s="25" t="e">
        <f>IF('Crisis Indicator Data'!#REF!="No Data",1,IF(#REF!&lt;&gt;"",1,0))</f>
        <v>#REF!</v>
      </c>
      <c r="AW9" s="25" t="e">
        <f>IF('Crisis Indicator Data'!#REF!="No Data",1,IF(#REF!&lt;&gt;"",1,0))</f>
        <v>#REF!</v>
      </c>
      <c r="AX9" s="25" t="e">
        <f>IF('Crisis Indicator Data'!#REF!="No Data",1,IF(#REF!&lt;&gt;"",1,0))</f>
        <v>#REF!</v>
      </c>
      <c r="AY9" s="25" t="e">
        <f>IF('Crisis Indicator Data'!#REF!="No Data",1,IF(#REF!&lt;&gt;"",1,0))</f>
        <v>#REF!</v>
      </c>
      <c r="AZ9" s="25" t="e">
        <f>IF('Crisis Indicator Data'!#REF!="No Data",1,IF(#REF!&lt;&gt;"",1,0))</f>
        <v>#REF!</v>
      </c>
      <c r="BA9" t="e">
        <f t="shared" si="0"/>
        <v>#REF!</v>
      </c>
      <c r="BB9" s="27" t="e">
        <f t="shared" si="1"/>
        <v>#REF!</v>
      </c>
    </row>
    <row r="10" spans="1:54" x14ac:dyDescent="0.35">
      <c r="A10" t="s">
        <v>9462</v>
      </c>
      <c r="B10" s="25" t="e">
        <f>IF('Crisis Indicator Data'!#REF!="No Data",1,IF(#REF!&lt;&gt;"",1,0))</f>
        <v>#REF!</v>
      </c>
      <c r="C10" s="25" t="e">
        <f>IF('Crisis Indicator Data'!#REF!="No Data",1,IF(#REF!&lt;&gt;"",1,0))</f>
        <v>#REF!</v>
      </c>
      <c r="D10" s="25" t="e">
        <f>IF('Crisis Indicator Data'!#REF!="No Data",1,IF(#REF!&lt;&gt;"",1,0))</f>
        <v>#REF!</v>
      </c>
      <c r="E10" s="25" t="e">
        <f>IF('Crisis Indicator Data'!#REF!="No Data",1,IF(#REF!&lt;&gt;"",1,0))</f>
        <v>#REF!</v>
      </c>
      <c r="F10" s="25" t="e">
        <f>IF('Crisis Indicator Data'!#REF!="No Data",1,IF(#REF!&lt;&gt;"",1,0))</f>
        <v>#REF!</v>
      </c>
      <c r="G10" s="25" t="e">
        <f>IF('Crisis Indicator Data'!#REF!="No Data",1,IF(#REF!&lt;&gt;"",1,0))</f>
        <v>#REF!</v>
      </c>
      <c r="H10" s="25" t="e">
        <f>IF('Crisis Indicator Data'!#REF!="No Data",1,IF(#REF!&lt;&gt;"",1,0))</f>
        <v>#REF!</v>
      </c>
      <c r="I10" s="25" t="e">
        <f>IF('Crisis Indicator Data'!#REF!="No Data",1,IF(#REF!&lt;&gt;"",1,0))</f>
        <v>#REF!</v>
      </c>
      <c r="J10" s="25" t="e">
        <f>IF('Crisis Indicator Data'!#REF!="No Data",1,IF(#REF!&lt;&gt;"",1,0))</f>
        <v>#REF!</v>
      </c>
      <c r="K10" s="25" t="e">
        <f>IF('Crisis Indicator Data'!#REF!="No Data",1,IF(#REF!&lt;&gt;"",1,0))</f>
        <v>#REF!</v>
      </c>
      <c r="L10" s="25" t="e">
        <f>IF('Crisis Indicator Data'!#REF!="No Data",1,IF(#REF!&lt;&gt;"",1,0))</f>
        <v>#REF!</v>
      </c>
      <c r="M10" s="25" t="e">
        <f>IF('Crisis Indicator Data'!#REF!="No Data",1,IF(#REF!&lt;&gt;"",1,0))</f>
        <v>#REF!</v>
      </c>
      <c r="N10" s="25" t="e">
        <f>IF('Crisis Indicator Data'!#REF!="No Data",1,IF(#REF!&lt;&gt;"",1,0))</f>
        <v>#REF!</v>
      </c>
      <c r="O10" s="25" t="e">
        <f>IF('Crisis Indicator Data'!#REF!="No Data",1,IF(#REF!&lt;&gt;"",1,0))</f>
        <v>#REF!</v>
      </c>
      <c r="P10" s="25" t="e">
        <f>IF('Crisis Indicator Data'!#REF!="No Data",1,IF(#REF!&lt;&gt;"",1,0))</f>
        <v>#REF!</v>
      </c>
      <c r="Q10" s="25" t="e">
        <f>IF('Crisis Indicator Data'!#REF!="No Data",1,IF(#REF!&lt;&gt;"",1,0))</f>
        <v>#REF!</v>
      </c>
      <c r="R10" s="25" t="e">
        <f>IF('Crisis Indicator Data'!#REF!="No Data",1,IF(#REF!&lt;&gt;"",1,0))</f>
        <v>#REF!</v>
      </c>
      <c r="S10" s="25" t="e">
        <f>IF('Crisis Indicator Data'!#REF!="No Data",1,IF(#REF!&lt;&gt;"",1,0))</f>
        <v>#REF!</v>
      </c>
      <c r="T10" s="25" t="e">
        <f>IF('Crisis Indicator Data'!#REF!="No Data",1,IF(#REF!&lt;&gt;"",1,0))</f>
        <v>#REF!</v>
      </c>
      <c r="U10" s="25" t="e">
        <f>IF('Crisis Indicator Data'!#REF!="No Data",1,IF(#REF!&lt;&gt;"",1,0))</f>
        <v>#REF!</v>
      </c>
      <c r="V10" s="25" t="e">
        <f>IF('Crisis Indicator Data'!#REF!="No Data",1,IF(#REF!&lt;&gt;"",1,0))</f>
        <v>#REF!</v>
      </c>
      <c r="W10" s="25" t="e">
        <f>IF('Crisis Indicator Data'!#REF!="No Data",1,IF(#REF!&lt;&gt;"",1,0))</f>
        <v>#REF!</v>
      </c>
      <c r="X10" s="25" t="e">
        <f>IF('Crisis Indicator Data'!#REF!="No Data",1,IF(#REF!&lt;&gt;"",1,0))</f>
        <v>#REF!</v>
      </c>
      <c r="Y10" s="25" t="e">
        <f>IF('Crisis Indicator Data'!#REF!="No Data",1,IF(#REF!&lt;&gt;"",1,0))</f>
        <v>#REF!</v>
      </c>
      <c r="Z10" s="25" t="e">
        <f>IF('Crisis Indicator Data'!#REF!="No Data",1,IF(#REF!&lt;&gt;"",1,0))</f>
        <v>#REF!</v>
      </c>
      <c r="AA10" s="25" t="e">
        <f>IF('Crisis Indicator Data'!#REF!="No Data",1,IF(#REF!&lt;&gt;"",1,0))</f>
        <v>#REF!</v>
      </c>
      <c r="AB10" s="25" t="e">
        <f>IF('Crisis Indicator Data'!#REF!="No Data",1,IF(#REF!&lt;&gt;"",1,0))</f>
        <v>#REF!</v>
      </c>
      <c r="AC10" s="25" t="e">
        <f>IF('Crisis Indicator Data'!#REF!="No Data",1,IF(#REF!&lt;&gt;"",1,0))</f>
        <v>#REF!</v>
      </c>
      <c r="AD10" s="25" t="e">
        <f>IF('Crisis Indicator Data'!#REF!="No Data",1,IF(#REF!&lt;&gt;"",1,0))</f>
        <v>#REF!</v>
      </c>
      <c r="AE10" s="25" t="e">
        <f>IF('Crisis Indicator Data'!#REF!="No Data",1,IF(#REF!&lt;&gt;"",1,0))</f>
        <v>#REF!</v>
      </c>
      <c r="AF10" s="25" t="e">
        <f>IF('Crisis Indicator Data'!#REF!="No Data",1,IF(#REF!&lt;&gt;"",1,0))</f>
        <v>#REF!</v>
      </c>
      <c r="AG10" s="25" t="e">
        <f>IF('Crisis Indicator Data'!#REF!="No Data",1,IF(#REF!&lt;&gt;"",1,0))</f>
        <v>#REF!</v>
      </c>
      <c r="AH10" s="25" t="e">
        <f>IF('Crisis Indicator Data'!#REF!="No Data",1,IF(#REF!&lt;&gt;"",1,0))</f>
        <v>#REF!</v>
      </c>
      <c r="AI10" s="25" t="e">
        <f>IF('Crisis Indicator Data'!#REF!="No Data",1,IF(#REF!&lt;&gt;"",1,0))</f>
        <v>#REF!</v>
      </c>
      <c r="AJ10" s="25" t="e">
        <f>IF('Crisis Indicator Data'!#REF!="No Data",1,IF(#REF!&lt;&gt;"",1,0))</f>
        <v>#REF!</v>
      </c>
      <c r="AK10" s="25" t="e">
        <f>IF('Crisis Indicator Data'!#REF!="No Data",1,IF(#REF!&lt;&gt;"",1,0))</f>
        <v>#REF!</v>
      </c>
      <c r="AL10" s="25" t="e">
        <f>IF('Crisis Indicator Data'!#REF!="No Data",1,IF(#REF!&lt;&gt;"",1,0))</f>
        <v>#REF!</v>
      </c>
      <c r="AM10" s="25" t="e">
        <f>IF('Crisis Indicator Data'!#REF!="No Data",1,IF(#REF!&lt;&gt;"",1,0))</f>
        <v>#REF!</v>
      </c>
      <c r="AN10" s="25" t="e">
        <f>IF('Crisis Indicator Data'!#REF!="No Data",1,IF(#REF!&lt;&gt;"",1,0))</f>
        <v>#REF!</v>
      </c>
      <c r="AO10" s="25" t="e">
        <f>IF('Crisis Indicator Data'!#REF!="No Data",1,IF(#REF!&lt;&gt;"",1,0))</f>
        <v>#REF!</v>
      </c>
      <c r="AP10" s="25" t="e">
        <f>IF('Crisis Indicator Data'!#REF!="No Data",1,IF(#REF!&lt;&gt;"",1,0))</f>
        <v>#REF!</v>
      </c>
      <c r="AQ10" s="25" t="e">
        <f>IF('Crisis Indicator Data'!#REF!="No Data",1,IF(#REF!&lt;&gt;"",1,0))</f>
        <v>#REF!</v>
      </c>
      <c r="AR10" s="25" t="e">
        <f>IF('Crisis Indicator Data'!#REF!="No Data",1,IF(#REF!&lt;&gt;"",1,0))</f>
        <v>#REF!</v>
      </c>
      <c r="AS10" s="25" t="e">
        <f>IF('Crisis Indicator Data'!#REF!="No Data",1,IF(#REF!&lt;&gt;"",1,0))</f>
        <v>#REF!</v>
      </c>
      <c r="AT10" s="25" t="e">
        <f>IF('Crisis Indicator Data'!#REF!="No Data",1,IF(#REF!&lt;&gt;"",1,0))</f>
        <v>#REF!</v>
      </c>
      <c r="AU10" s="25" t="e">
        <f>IF('Crisis Indicator Data'!#REF!="No Data",1,IF(#REF!&lt;&gt;"",1,0))</f>
        <v>#REF!</v>
      </c>
      <c r="AV10" s="25" t="e">
        <f>IF('Crisis Indicator Data'!#REF!="No Data",1,IF(#REF!&lt;&gt;"",1,0))</f>
        <v>#REF!</v>
      </c>
      <c r="AW10" s="25" t="e">
        <f>IF('Crisis Indicator Data'!#REF!="No Data",1,IF(#REF!&lt;&gt;"",1,0))</f>
        <v>#REF!</v>
      </c>
      <c r="AX10" s="25" t="e">
        <f>IF('Crisis Indicator Data'!#REF!="No Data",1,IF(#REF!&lt;&gt;"",1,0))</f>
        <v>#REF!</v>
      </c>
      <c r="AY10" s="25" t="e">
        <f>IF('Crisis Indicator Data'!#REF!="No Data",1,IF(#REF!&lt;&gt;"",1,0))</f>
        <v>#REF!</v>
      </c>
      <c r="AZ10" s="25" t="e">
        <f>IF('Crisis Indicator Data'!#REF!="No Data",1,IF(#REF!&lt;&gt;"",1,0))</f>
        <v>#REF!</v>
      </c>
      <c r="BA10" t="e">
        <f t="shared" si="0"/>
        <v>#REF!</v>
      </c>
      <c r="BB10" s="27" t="e">
        <f t="shared" si="1"/>
        <v>#REF!</v>
      </c>
    </row>
    <row r="11" spans="1:54" x14ac:dyDescent="0.35">
      <c r="A11" t="s">
        <v>9464</v>
      </c>
      <c r="B11" s="25" t="e">
        <f>IF('Crisis Indicator Data'!#REF!="No Data",1,IF(#REF!&lt;&gt;"",1,0))</f>
        <v>#REF!</v>
      </c>
      <c r="C11" s="25" t="e">
        <f>IF('Crisis Indicator Data'!#REF!="No Data",1,IF(#REF!&lt;&gt;"",1,0))</f>
        <v>#REF!</v>
      </c>
      <c r="D11" s="25" t="e">
        <f>IF('Crisis Indicator Data'!#REF!="No Data",1,IF(#REF!&lt;&gt;"",1,0))</f>
        <v>#REF!</v>
      </c>
      <c r="E11" s="25" t="e">
        <f>IF('Crisis Indicator Data'!#REF!="No Data",1,IF(#REF!&lt;&gt;"",1,0))</f>
        <v>#REF!</v>
      </c>
      <c r="F11" s="25" t="e">
        <f>IF('Crisis Indicator Data'!#REF!="No Data",1,IF(#REF!&lt;&gt;"",1,0))</f>
        <v>#REF!</v>
      </c>
      <c r="G11" s="25" t="e">
        <f>IF('Crisis Indicator Data'!#REF!="No Data",1,IF(#REF!&lt;&gt;"",1,0))</f>
        <v>#REF!</v>
      </c>
      <c r="H11" s="25" t="e">
        <f>IF('Crisis Indicator Data'!#REF!="No Data",1,IF(#REF!&lt;&gt;"",1,0))</f>
        <v>#REF!</v>
      </c>
      <c r="I11" s="25" t="e">
        <f>IF('Crisis Indicator Data'!#REF!="No Data",1,IF(#REF!&lt;&gt;"",1,0))</f>
        <v>#REF!</v>
      </c>
      <c r="J11" s="25" t="e">
        <f>IF('Crisis Indicator Data'!#REF!="No Data",1,IF(#REF!&lt;&gt;"",1,0))</f>
        <v>#REF!</v>
      </c>
      <c r="K11" s="25" t="e">
        <f>IF('Crisis Indicator Data'!#REF!="No Data",1,IF(#REF!&lt;&gt;"",1,0))</f>
        <v>#REF!</v>
      </c>
      <c r="L11" s="25" t="e">
        <f>IF('Crisis Indicator Data'!#REF!="No Data",1,IF(#REF!&lt;&gt;"",1,0))</f>
        <v>#REF!</v>
      </c>
      <c r="M11" s="25" t="e">
        <f>IF('Crisis Indicator Data'!#REF!="No Data",1,IF(#REF!&lt;&gt;"",1,0))</f>
        <v>#REF!</v>
      </c>
      <c r="N11" s="25" t="e">
        <f>IF('Crisis Indicator Data'!#REF!="No Data",1,IF(#REF!&lt;&gt;"",1,0))</f>
        <v>#REF!</v>
      </c>
      <c r="O11" s="25" t="e">
        <f>IF('Crisis Indicator Data'!#REF!="No Data",1,IF(#REF!&lt;&gt;"",1,0))</f>
        <v>#REF!</v>
      </c>
      <c r="P11" s="25" t="e">
        <f>IF('Crisis Indicator Data'!#REF!="No Data",1,IF(#REF!&lt;&gt;"",1,0))</f>
        <v>#REF!</v>
      </c>
      <c r="Q11" s="25" t="e">
        <f>IF('Crisis Indicator Data'!#REF!="No Data",1,IF(#REF!&lt;&gt;"",1,0))</f>
        <v>#REF!</v>
      </c>
      <c r="R11" s="25" t="e">
        <f>IF('Crisis Indicator Data'!#REF!="No Data",1,IF(#REF!&lt;&gt;"",1,0))</f>
        <v>#REF!</v>
      </c>
      <c r="S11" s="25" t="e">
        <f>IF('Crisis Indicator Data'!#REF!="No Data",1,IF(#REF!&lt;&gt;"",1,0))</f>
        <v>#REF!</v>
      </c>
      <c r="T11" s="25" t="e">
        <f>IF('Crisis Indicator Data'!#REF!="No Data",1,IF(#REF!&lt;&gt;"",1,0))</f>
        <v>#REF!</v>
      </c>
      <c r="U11" s="25" t="e">
        <f>IF('Crisis Indicator Data'!#REF!="No Data",1,IF(#REF!&lt;&gt;"",1,0))</f>
        <v>#REF!</v>
      </c>
      <c r="V11" s="25" t="e">
        <f>IF('Crisis Indicator Data'!#REF!="No Data",1,IF(#REF!&lt;&gt;"",1,0))</f>
        <v>#REF!</v>
      </c>
      <c r="W11" s="25" t="e">
        <f>IF('Crisis Indicator Data'!#REF!="No Data",1,IF(#REF!&lt;&gt;"",1,0))</f>
        <v>#REF!</v>
      </c>
      <c r="X11" s="25" t="e">
        <f>IF('Crisis Indicator Data'!#REF!="No Data",1,IF(#REF!&lt;&gt;"",1,0))</f>
        <v>#REF!</v>
      </c>
      <c r="Y11" s="25" t="e">
        <f>IF('Crisis Indicator Data'!#REF!="No Data",1,IF(#REF!&lt;&gt;"",1,0))</f>
        <v>#REF!</v>
      </c>
      <c r="Z11" s="25" t="e">
        <f>IF('Crisis Indicator Data'!#REF!="No Data",1,IF(#REF!&lt;&gt;"",1,0))</f>
        <v>#REF!</v>
      </c>
      <c r="AA11" s="25" t="e">
        <f>IF('Crisis Indicator Data'!#REF!="No Data",1,IF(#REF!&lt;&gt;"",1,0))</f>
        <v>#REF!</v>
      </c>
      <c r="AB11" s="25" t="e">
        <f>IF('Crisis Indicator Data'!#REF!="No Data",1,IF(#REF!&lt;&gt;"",1,0))</f>
        <v>#REF!</v>
      </c>
      <c r="AC11" s="25" t="e">
        <f>IF('Crisis Indicator Data'!#REF!="No Data",1,IF(#REF!&lt;&gt;"",1,0))</f>
        <v>#REF!</v>
      </c>
      <c r="AD11" s="25" t="e">
        <f>IF('Crisis Indicator Data'!#REF!="No Data",1,IF(#REF!&lt;&gt;"",1,0))</f>
        <v>#REF!</v>
      </c>
      <c r="AE11" s="25" t="e">
        <f>IF('Crisis Indicator Data'!#REF!="No Data",1,IF(#REF!&lt;&gt;"",1,0))</f>
        <v>#REF!</v>
      </c>
      <c r="AF11" s="25" t="e">
        <f>IF('Crisis Indicator Data'!#REF!="No Data",1,IF(#REF!&lt;&gt;"",1,0))</f>
        <v>#REF!</v>
      </c>
      <c r="AG11" s="25" t="e">
        <f>IF('Crisis Indicator Data'!#REF!="No Data",1,IF(#REF!&lt;&gt;"",1,0))</f>
        <v>#REF!</v>
      </c>
      <c r="AH11" s="25" t="e">
        <f>IF('Crisis Indicator Data'!#REF!="No Data",1,IF(#REF!&lt;&gt;"",1,0))</f>
        <v>#REF!</v>
      </c>
      <c r="AI11" s="25" t="e">
        <f>IF('Crisis Indicator Data'!#REF!="No Data",1,IF(#REF!&lt;&gt;"",1,0))</f>
        <v>#REF!</v>
      </c>
      <c r="AJ11" s="25" t="e">
        <f>IF('Crisis Indicator Data'!#REF!="No Data",1,IF(#REF!&lt;&gt;"",1,0))</f>
        <v>#REF!</v>
      </c>
      <c r="AK11" s="25" t="e">
        <f>IF('Crisis Indicator Data'!#REF!="No Data",1,IF(#REF!&lt;&gt;"",1,0))</f>
        <v>#REF!</v>
      </c>
      <c r="AL11" s="25" t="e">
        <f>IF('Crisis Indicator Data'!#REF!="No Data",1,IF(#REF!&lt;&gt;"",1,0))</f>
        <v>#REF!</v>
      </c>
      <c r="AM11" s="25" t="e">
        <f>IF('Crisis Indicator Data'!#REF!="No Data",1,IF(#REF!&lt;&gt;"",1,0))</f>
        <v>#REF!</v>
      </c>
      <c r="AN11" s="25" t="e">
        <f>IF('Crisis Indicator Data'!#REF!="No Data",1,IF(#REF!&lt;&gt;"",1,0))</f>
        <v>#REF!</v>
      </c>
      <c r="AO11" s="25" t="e">
        <f>IF('Crisis Indicator Data'!#REF!="No Data",1,IF(#REF!&lt;&gt;"",1,0))</f>
        <v>#REF!</v>
      </c>
      <c r="AP11" s="25" t="e">
        <f>IF('Crisis Indicator Data'!#REF!="No Data",1,IF(#REF!&lt;&gt;"",1,0))</f>
        <v>#REF!</v>
      </c>
      <c r="AQ11" s="25" t="e">
        <f>IF('Crisis Indicator Data'!#REF!="No Data",1,IF(#REF!&lt;&gt;"",1,0))</f>
        <v>#REF!</v>
      </c>
      <c r="AR11" s="25" t="e">
        <f>IF('Crisis Indicator Data'!#REF!="No Data",1,IF(#REF!&lt;&gt;"",1,0))</f>
        <v>#REF!</v>
      </c>
      <c r="AS11" s="25" t="e">
        <f>IF('Crisis Indicator Data'!#REF!="No Data",1,IF(#REF!&lt;&gt;"",1,0))</f>
        <v>#REF!</v>
      </c>
      <c r="AT11" s="25" t="e">
        <f>IF('Crisis Indicator Data'!#REF!="No Data",1,IF(#REF!&lt;&gt;"",1,0))</f>
        <v>#REF!</v>
      </c>
      <c r="AU11" s="25" t="e">
        <f>IF('Crisis Indicator Data'!#REF!="No Data",1,IF(#REF!&lt;&gt;"",1,0))</f>
        <v>#REF!</v>
      </c>
      <c r="AV11" s="25" t="e">
        <f>IF('Crisis Indicator Data'!#REF!="No Data",1,IF(#REF!&lt;&gt;"",1,0))</f>
        <v>#REF!</v>
      </c>
      <c r="AW11" s="25" t="e">
        <f>IF('Crisis Indicator Data'!#REF!="No Data",1,IF(#REF!&lt;&gt;"",1,0))</f>
        <v>#REF!</v>
      </c>
      <c r="AX11" s="25" t="e">
        <f>IF('Crisis Indicator Data'!#REF!="No Data",1,IF(#REF!&lt;&gt;"",1,0))</f>
        <v>#REF!</v>
      </c>
      <c r="AY11" s="25" t="e">
        <f>IF('Crisis Indicator Data'!#REF!="No Data",1,IF(#REF!&lt;&gt;"",1,0))</f>
        <v>#REF!</v>
      </c>
      <c r="AZ11" s="25" t="e">
        <f>IF('Crisis Indicator Data'!#REF!="No Data",1,IF(#REF!&lt;&gt;"",1,0))</f>
        <v>#REF!</v>
      </c>
      <c r="BA11" t="e">
        <f t="shared" si="0"/>
        <v>#REF!</v>
      </c>
      <c r="BB11" s="27" t="e">
        <f t="shared" si="1"/>
        <v>#REF!</v>
      </c>
    </row>
    <row r="12" spans="1:54" x14ac:dyDescent="0.35">
      <c r="A12" t="s">
        <v>9475</v>
      </c>
      <c r="B12" s="25" t="e">
        <f>IF('Crisis Indicator Data'!#REF!="No Data",1,IF(#REF!&lt;&gt;"",1,0))</f>
        <v>#REF!</v>
      </c>
      <c r="C12" s="25" t="e">
        <f>IF('Crisis Indicator Data'!#REF!="No Data",1,IF(#REF!&lt;&gt;"",1,0))</f>
        <v>#REF!</v>
      </c>
      <c r="D12" s="25" t="e">
        <f>IF('Crisis Indicator Data'!#REF!="No Data",1,IF(#REF!&lt;&gt;"",1,0))</f>
        <v>#REF!</v>
      </c>
      <c r="E12" s="25" t="e">
        <f>IF('Crisis Indicator Data'!#REF!="No Data",1,IF(#REF!&lt;&gt;"",1,0))</f>
        <v>#REF!</v>
      </c>
      <c r="F12" s="25" t="e">
        <f>IF('Crisis Indicator Data'!#REF!="No Data",1,IF(#REF!&lt;&gt;"",1,0))</f>
        <v>#REF!</v>
      </c>
      <c r="G12" s="25" t="e">
        <f>IF('Crisis Indicator Data'!#REF!="No Data",1,IF(#REF!&lt;&gt;"",1,0))</f>
        <v>#REF!</v>
      </c>
      <c r="H12" s="25" t="e">
        <f>IF('Crisis Indicator Data'!#REF!="No Data",1,IF(#REF!&lt;&gt;"",1,0))</f>
        <v>#REF!</v>
      </c>
      <c r="I12" s="25" t="e">
        <f>IF('Crisis Indicator Data'!#REF!="No Data",1,IF(#REF!&lt;&gt;"",1,0))</f>
        <v>#REF!</v>
      </c>
      <c r="J12" s="25" t="e">
        <f>IF('Crisis Indicator Data'!#REF!="No Data",1,IF(#REF!&lt;&gt;"",1,0))</f>
        <v>#REF!</v>
      </c>
      <c r="K12" s="25" t="e">
        <f>IF('Crisis Indicator Data'!#REF!="No Data",1,IF(#REF!&lt;&gt;"",1,0))</f>
        <v>#REF!</v>
      </c>
      <c r="L12" s="25" t="e">
        <f>IF('Crisis Indicator Data'!#REF!="No Data",1,IF(#REF!&lt;&gt;"",1,0))</f>
        <v>#REF!</v>
      </c>
      <c r="M12" s="25" t="e">
        <f>IF('Crisis Indicator Data'!#REF!="No Data",1,IF(#REF!&lt;&gt;"",1,0))</f>
        <v>#REF!</v>
      </c>
      <c r="N12" s="25" t="e">
        <f>IF('Crisis Indicator Data'!#REF!="No Data",1,IF(#REF!&lt;&gt;"",1,0))</f>
        <v>#REF!</v>
      </c>
      <c r="O12" s="25" t="e">
        <f>IF('Crisis Indicator Data'!#REF!="No Data",1,IF(#REF!&lt;&gt;"",1,0))</f>
        <v>#REF!</v>
      </c>
      <c r="P12" s="25" t="e">
        <f>IF('Crisis Indicator Data'!#REF!="No Data",1,IF(#REF!&lt;&gt;"",1,0))</f>
        <v>#REF!</v>
      </c>
      <c r="Q12" s="25" t="e">
        <f>IF('Crisis Indicator Data'!#REF!="No Data",1,IF(#REF!&lt;&gt;"",1,0))</f>
        <v>#REF!</v>
      </c>
      <c r="R12" s="25" t="e">
        <f>IF('Crisis Indicator Data'!#REF!="No Data",1,IF(#REF!&lt;&gt;"",1,0))</f>
        <v>#REF!</v>
      </c>
      <c r="S12" s="25" t="e">
        <f>IF('Crisis Indicator Data'!#REF!="No Data",1,IF(#REF!&lt;&gt;"",1,0))</f>
        <v>#REF!</v>
      </c>
      <c r="T12" s="25" t="e">
        <f>IF('Crisis Indicator Data'!#REF!="No Data",1,IF(#REF!&lt;&gt;"",1,0))</f>
        <v>#REF!</v>
      </c>
      <c r="U12" s="25" t="e">
        <f>IF('Crisis Indicator Data'!#REF!="No Data",1,IF(#REF!&lt;&gt;"",1,0))</f>
        <v>#REF!</v>
      </c>
      <c r="V12" s="25" t="e">
        <f>IF('Crisis Indicator Data'!#REF!="No Data",1,IF(#REF!&lt;&gt;"",1,0))</f>
        <v>#REF!</v>
      </c>
      <c r="W12" s="25" t="e">
        <f>IF('Crisis Indicator Data'!#REF!="No Data",1,IF(#REF!&lt;&gt;"",1,0))</f>
        <v>#REF!</v>
      </c>
      <c r="X12" s="25" t="e">
        <f>IF('Crisis Indicator Data'!#REF!="No Data",1,IF(#REF!&lt;&gt;"",1,0))</f>
        <v>#REF!</v>
      </c>
      <c r="Y12" s="25" t="e">
        <f>IF('Crisis Indicator Data'!#REF!="No Data",1,IF(#REF!&lt;&gt;"",1,0))</f>
        <v>#REF!</v>
      </c>
      <c r="Z12" s="25" t="e">
        <f>IF('Crisis Indicator Data'!#REF!="No Data",1,IF(#REF!&lt;&gt;"",1,0))</f>
        <v>#REF!</v>
      </c>
      <c r="AA12" s="25" t="e">
        <f>IF('Crisis Indicator Data'!#REF!="No Data",1,IF(#REF!&lt;&gt;"",1,0))</f>
        <v>#REF!</v>
      </c>
      <c r="AB12" s="25" t="e">
        <f>IF('Crisis Indicator Data'!#REF!="No Data",1,IF(#REF!&lt;&gt;"",1,0))</f>
        <v>#REF!</v>
      </c>
      <c r="AC12" s="25" t="e">
        <f>IF('Crisis Indicator Data'!#REF!="No Data",1,IF(#REF!&lt;&gt;"",1,0))</f>
        <v>#REF!</v>
      </c>
      <c r="AD12" s="25" t="e">
        <f>IF('Crisis Indicator Data'!#REF!="No Data",1,IF(#REF!&lt;&gt;"",1,0))</f>
        <v>#REF!</v>
      </c>
      <c r="AE12" s="25" t="e">
        <f>IF('Crisis Indicator Data'!#REF!="No Data",1,IF(#REF!&lt;&gt;"",1,0))</f>
        <v>#REF!</v>
      </c>
      <c r="AF12" s="25" t="e">
        <f>IF('Crisis Indicator Data'!#REF!="No Data",1,IF(#REF!&lt;&gt;"",1,0))</f>
        <v>#REF!</v>
      </c>
      <c r="AG12" s="25" t="e">
        <f>IF('Crisis Indicator Data'!#REF!="No Data",1,IF(#REF!&lt;&gt;"",1,0))</f>
        <v>#REF!</v>
      </c>
      <c r="AH12" s="25" t="e">
        <f>IF('Crisis Indicator Data'!#REF!="No Data",1,IF(#REF!&lt;&gt;"",1,0))</f>
        <v>#REF!</v>
      </c>
      <c r="AI12" s="25" t="e">
        <f>IF('Crisis Indicator Data'!#REF!="No Data",1,IF(#REF!&lt;&gt;"",1,0))</f>
        <v>#REF!</v>
      </c>
      <c r="AJ12" s="25" t="e">
        <f>IF('Crisis Indicator Data'!#REF!="No Data",1,IF(#REF!&lt;&gt;"",1,0))</f>
        <v>#REF!</v>
      </c>
      <c r="AK12" s="25" t="e">
        <f>IF('Crisis Indicator Data'!#REF!="No Data",1,IF(#REF!&lt;&gt;"",1,0))</f>
        <v>#REF!</v>
      </c>
      <c r="AL12" s="25" t="e">
        <f>IF('Crisis Indicator Data'!#REF!="No Data",1,IF(#REF!&lt;&gt;"",1,0))</f>
        <v>#REF!</v>
      </c>
      <c r="AM12" s="25" t="e">
        <f>IF('Crisis Indicator Data'!#REF!="No Data",1,IF(#REF!&lt;&gt;"",1,0))</f>
        <v>#REF!</v>
      </c>
      <c r="AN12" s="25" t="e">
        <f>IF('Crisis Indicator Data'!#REF!="No Data",1,IF(#REF!&lt;&gt;"",1,0))</f>
        <v>#REF!</v>
      </c>
      <c r="AO12" s="25" t="e">
        <f>IF('Crisis Indicator Data'!#REF!="No Data",1,IF(#REF!&lt;&gt;"",1,0))</f>
        <v>#REF!</v>
      </c>
      <c r="AP12" s="25" t="e">
        <f>IF('Crisis Indicator Data'!#REF!="No Data",1,IF(#REF!&lt;&gt;"",1,0))</f>
        <v>#REF!</v>
      </c>
      <c r="AQ12" s="25" t="e">
        <f>IF('Crisis Indicator Data'!#REF!="No Data",1,IF(#REF!&lt;&gt;"",1,0))</f>
        <v>#REF!</v>
      </c>
      <c r="AR12" s="25" t="e">
        <f>IF('Crisis Indicator Data'!#REF!="No Data",1,IF(#REF!&lt;&gt;"",1,0))</f>
        <v>#REF!</v>
      </c>
      <c r="AS12" s="25" t="e">
        <f>IF('Crisis Indicator Data'!#REF!="No Data",1,IF(#REF!&lt;&gt;"",1,0))</f>
        <v>#REF!</v>
      </c>
      <c r="AT12" s="25" t="e">
        <f>IF('Crisis Indicator Data'!#REF!="No Data",1,IF(#REF!&lt;&gt;"",1,0))</f>
        <v>#REF!</v>
      </c>
      <c r="AU12" s="25" t="e">
        <f>IF('Crisis Indicator Data'!#REF!="No Data",1,IF(#REF!&lt;&gt;"",1,0))</f>
        <v>#REF!</v>
      </c>
      <c r="AV12" s="25" t="e">
        <f>IF('Crisis Indicator Data'!#REF!="No Data",1,IF(#REF!&lt;&gt;"",1,0))</f>
        <v>#REF!</v>
      </c>
      <c r="AW12" s="25" t="e">
        <f>IF('Crisis Indicator Data'!#REF!="No Data",1,IF(#REF!&lt;&gt;"",1,0))</f>
        <v>#REF!</v>
      </c>
      <c r="AX12" s="25" t="e">
        <f>IF('Crisis Indicator Data'!#REF!="No Data",1,IF(#REF!&lt;&gt;"",1,0))</f>
        <v>#REF!</v>
      </c>
      <c r="AY12" s="25" t="e">
        <f>IF('Crisis Indicator Data'!#REF!="No Data",1,IF(#REF!&lt;&gt;"",1,0))</f>
        <v>#REF!</v>
      </c>
      <c r="AZ12" s="25" t="e">
        <f>IF('Crisis Indicator Data'!#REF!="No Data",1,IF(#REF!&lt;&gt;"",1,0))</f>
        <v>#REF!</v>
      </c>
      <c r="BA12" t="e">
        <f t="shared" si="0"/>
        <v>#REF!</v>
      </c>
      <c r="BB12" s="27" t="e">
        <f t="shared" si="1"/>
        <v>#REF!</v>
      </c>
    </row>
    <row r="13" spans="1:54" x14ac:dyDescent="0.35">
      <c r="A13" t="s">
        <v>9473</v>
      </c>
      <c r="B13" s="25" t="e">
        <f>IF('Crisis Indicator Data'!#REF!="No Data",1,IF(#REF!&lt;&gt;"",1,0))</f>
        <v>#REF!</v>
      </c>
      <c r="C13" s="25" t="e">
        <f>IF('Crisis Indicator Data'!#REF!="No Data",1,IF(#REF!&lt;&gt;"",1,0))</f>
        <v>#REF!</v>
      </c>
      <c r="D13" s="25" t="e">
        <f>IF('Crisis Indicator Data'!#REF!="No Data",1,IF(#REF!&lt;&gt;"",1,0))</f>
        <v>#REF!</v>
      </c>
      <c r="E13" s="25" t="e">
        <f>IF('Crisis Indicator Data'!#REF!="No Data",1,IF(#REF!&lt;&gt;"",1,0))</f>
        <v>#REF!</v>
      </c>
      <c r="F13" s="25" t="e">
        <f>IF('Crisis Indicator Data'!#REF!="No Data",1,IF(#REF!&lt;&gt;"",1,0))</f>
        <v>#REF!</v>
      </c>
      <c r="G13" s="25" t="e">
        <f>IF('Crisis Indicator Data'!#REF!="No Data",1,IF(#REF!&lt;&gt;"",1,0))</f>
        <v>#REF!</v>
      </c>
      <c r="H13" s="25" t="e">
        <f>IF('Crisis Indicator Data'!#REF!="No Data",1,IF(#REF!&lt;&gt;"",1,0))</f>
        <v>#REF!</v>
      </c>
      <c r="I13" s="25" t="e">
        <f>IF('Crisis Indicator Data'!#REF!="No Data",1,IF(#REF!&lt;&gt;"",1,0))</f>
        <v>#REF!</v>
      </c>
      <c r="J13" s="25" t="e">
        <f>IF('Crisis Indicator Data'!#REF!="No Data",1,IF(#REF!&lt;&gt;"",1,0))</f>
        <v>#REF!</v>
      </c>
      <c r="K13" s="25" t="e">
        <f>IF('Crisis Indicator Data'!#REF!="No Data",1,IF(#REF!&lt;&gt;"",1,0))</f>
        <v>#REF!</v>
      </c>
      <c r="L13" s="25" t="e">
        <f>IF('Crisis Indicator Data'!#REF!="No Data",1,IF(#REF!&lt;&gt;"",1,0))</f>
        <v>#REF!</v>
      </c>
      <c r="M13" s="25" t="e">
        <f>IF('Crisis Indicator Data'!#REF!="No Data",1,IF(#REF!&lt;&gt;"",1,0))</f>
        <v>#REF!</v>
      </c>
      <c r="N13" s="25" t="e">
        <f>IF('Crisis Indicator Data'!#REF!="No Data",1,IF(#REF!&lt;&gt;"",1,0))</f>
        <v>#REF!</v>
      </c>
      <c r="O13" s="25" t="e">
        <f>IF('Crisis Indicator Data'!#REF!="No Data",1,IF(#REF!&lt;&gt;"",1,0))</f>
        <v>#REF!</v>
      </c>
      <c r="P13" s="25" t="e">
        <f>IF('Crisis Indicator Data'!#REF!="No Data",1,IF(#REF!&lt;&gt;"",1,0))</f>
        <v>#REF!</v>
      </c>
      <c r="Q13" s="25" t="e">
        <f>IF('Crisis Indicator Data'!#REF!="No Data",1,IF(#REF!&lt;&gt;"",1,0))</f>
        <v>#REF!</v>
      </c>
      <c r="R13" s="25" t="e">
        <f>IF('Crisis Indicator Data'!#REF!="No Data",1,IF(#REF!&lt;&gt;"",1,0))</f>
        <v>#REF!</v>
      </c>
      <c r="S13" s="25" t="e">
        <f>IF('Crisis Indicator Data'!#REF!="No Data",1,IF(#REF!&lt;&gt;"",1,0))</f>
        <v>#REF!</v>
      </c>
      <c r="T13" s="25" t="e">
        <f>IF('Crisis Indicator Data'!#REF!="No Data",1,IF(#REF!&lt;&gt;"",1,0))</f>
        <v>#REF!</v>
      </c>
      <c r="U13" s="25" t="e">
        <f>IF('Crisis Indicator Data'!#REF!="No Data",1,IF(#REF!&lt;&gt;"",1,0))</f>
        <v>#REF!</v>
      </c>
      <c r="V13" s="25" t="e">
        <f>IF('Crisis Indicator Data'!#REF!="No Data",1,IF(#REF!&lt;&gt;"",1,0))</f>
        <v>#REF!</v>
      </c>
      <c r="W13" s="25" t="e">
        <f>IF('Crisis Indicator Data'!#REF!="No Data",1,IF(#REF!&lt;&gt;"",1,0))</f>
        <v>#REF!</v>
      </c>
      <c r="X13" s="25" t="e">
        <f>IF('Crisis Indicator Data'!#REF!="No Data",1,IF(#REF!&lt;&gt;"",1,0))</f>
        <v>#REF!</v>
      </c>
      <c r="Y13" s="25" t="e">
        <f>IF('Crisis Indicator Data'!#REF!="No Data",1,IF(#REF!&lt;&gt;"",1,0))</f>
        <v>#REF!</v>
      </c>
      <c r="Z13" s="25" t="e">
        <f>IF('Crisis Indicator Data'!#REF!="No Data",1,IF(#REF!&lt;&gt;"",1,0))</f>
        <v>#REF!</v>
      </c>
      <c r="AA13" s="25" t="e">
        <f>IF('Crisis Indicator Data'!#REF!="No Data",1,IF(#REF!&lt;&gt;"",1,0))</f>
        <v>#REF!</v>
      </c>
      <c r="AB13" s="25" t="e">
        <f>IF('Crisis Indicator Data'!#REF!="No Data",1,IF(#REF!&lt;&gt;"",1,0))</f>
        <v>#REF!</v>
      </c>
      <c r="AC13" s="25" t="e">
        <f>IF('Crisis Indicator Data'!#REF!="No Data",1,IF(#REF!&lt;&gt;"",1,0))</f>
        <v>#REF!</v>
      </c>
      <c r="AD13" s="25" t="e">
        <f>IF('Crisis Indicator Data'!#REF!="No Data",1,IF(#REF!&lt;&gt;"",1,0))</f>
        <v>#REF!</v>
      </c>
      <c r="AE13" s="25" t="e">
        <f>IF('Crisis Indicator Data'!#REF!="No Data",1,IF(#REF!&lt;&gt;"",1,0))</f>
        <v>#REF!</v>
      </c>
      <c r="AF13" s="25" t="e">
        <f>IF('Crisis Indicator Data'!#REF!="No Data",1,IF(#REF!&lt;&gt;"",1,0))</f>
        <v>#REF!</v>
      </c>
      <c r="AG13" s="25" t="e">
        <f>IF('Crisis Indicator Data'!#REF!="No Data",1,IF(#REF!&lt;&gt;"",1,0))</f>
        <v>#REF!</v>
      </c>
      <c r="AH13" s="25" t="e">
        <f>IF('Crisis Indicator Data'!#REF!="No Data",1,IF(#REF!&lt;&gt;"",1,0))</f>
        <v>#REF!</v>
      </c>
      <c r="AI13" s="25" t="e">
        <f>IF('Crisis Indicator Data'!#REF!="No Data",1,IF(#REF!&lt;&gt;"",1,0))</f>
        <v>#REF!</v>
      </c>
      <c r="AJ13" s="25" t="e">
        <f>IF('Crisis Indicator Data'!#REF!="No Data",1,IF(#REF!&lt;&gt;"",1,0))</f>
        <v>#REF!</v>
      </c>
      <c r="AK13" s="25" t="e">
        <f>IF('Crisis Indicator Data'!#REF!="No Data",1,IF(#REF!&lt;&gt;"",1,0))</f>
        <v>#REF!</v>
      </c>
      <c r="AL13" s="25" t="e">
        <f>IF('Crisis Indicator Data'!#REF!="No Data",1,IF(#REF!&lt;&gt;"",1,0))</f>
        <v>#REF!</v>
      </c>
      <c r="AM13" s="25" t="e">
        <f>IF('Crisis Indicator Data'!#REF!="No Data",1,IF(#REF!&lt;&gt;"",1,0))</f>
        <v>#REF!</v>
      </c>
      <c r="AN13" s="25" t="e">
        <f>IF('Crisis Indicator Data'!#REF!="No Data",1,IF(#REF!&lt;&gt;"",1,0))</f>
        <v>#REF!</v>
      </c>
      <c r="AO13" s="25" t="e">
        <f>IF('Crisis Indicator Data'!#REF!="No Data",1,IF(#REF!&lt;&gt;"",1,0))</f>
        <v>#REF!</v>
      </c>
      <c r="AP13" s="25" t="e">
        <f>IF('Crisis Indicator Data'!#REF!="No Data",1,IF(#REF!&lt;&gt;"",1,0))</f>
        <v>#REF!</v>
      </c>
      <c r="AQ13" s="25" t="e">
        <f>IF('Crisis Indicator Data'!#REF!="No Data",1,IF(#REF!&lt;&gt;"",1,0))</f>
        <v>#REF!</v>
      </c>
      <c r="AR13" s="25" t="e">
        <f>IF('Crisis Indicator Data'!#REF!="No Data",1,IF(#REF!&lt;&gt;"",1,0))</f>
        <v>#REF!</v>
      </c>
      <c r="AS13" s="25" t="e">
        <f>IF('Crisis Indicator Data'!#REF!="No Data",1,IF(#REF!&lt;&gt;"",1,0))</f>
        <v>#REF!</v>
      </c>
      <c r="AT13" s="25" t="e">
        <f>IF('Crisis Indicator Data'!#REF!="No Data",1,IF(#REF!&lt;&gt;"",1,0))</f>
        <v>#REF!</v>
      </c>
      <c r="AU13" s="25" t="e">
        <f>IF('Crisis Indicator Data'!#REF!="No Data",1,IF(#REF!&lt;&gt;"",1,0))</f>
        <v>#REF!</v>
      </c>
      <c r="AV13" s="25" t="e">
        <f>IF('Crisis Indicator Data'!#REF!="No Data",1,IF(#REF!&lt;&gt;"",1,0))</f>
        <v>#REF!</v>
      </c>
      <c r="AW13" s="25" t="e">
        <f>IF('Crisis Indicator Data'!#REF!="No Data",1,IF(#REF!&lt;&gt;"",1,0))</f>
        <v>#REF!</v>
      </c>
      <c r="AX13" s="25" t="e">
        <f>IF('Crisis Indicator Data'!#REF!="No Data",1,IF(#REF!&lt;&gt;"",1,0))</f>
        <v>#REF!</v>
      </c>
      <c r="AY13" s="25" t="e">
        <f>IF('Crisis Indicator Data'!#REF!="No Data",1,IF(#REF!&lt;&gt;"",1,0))</f>
        <v>#REF!</v>
      </c>
      <c r="AZ13" s="25" t="e">
        <f>IF('Crisis Indicator Data'!#REF!="No Data",1,IF(#REF!&lt;&gt;"",1,0))</f>
        <v>#REF!</v>
      </c>
      <c r="BA13" t="e">
        <f t="shared" si="0"/>
        <v>#REF!</v>
      </c>
      <c r="BB13" s="27" t="e">
        <f t="shared" si="1"/>
        <v>#REF!</v>
      </c>
    </row>
    <row r="14" spans="1:54" x14ac:dyDescent="0.35">
      <c r="A14" t="s">
        <v>9470</v>
      </c>
      <c r="B14" s="25" t="e">
        <f>IF('Crisis Indicator Data'!#REF!="No Data",1,IF(#REF!&lt;&gt;"",1,0))</f>
        <v>#REF!</v>
      </c>
      <c r="C14" s="25" t="e">
        <f>IF('Crisis Indicator Data'!#REF!="No Data",1,IF(#REF!&lt;&gt;"",1,0))</f>
        <v>#REF!</v>
      </c>
      <c r="D14" s="25" t="e">
        <f>IF('Crisis Indicator Data'!#REF!="No Data",1,IF(#REF!&lt;&gt;"",1,0))</f>
        <v>#REF!</v>
      </c>
      <c r="E14" s="25" t="e">
        <f>IF('Crisis Indicator Data'!#REF!="No Data",1,IF(#REF!&lt;&gt;"",1,0))</f>
        <v>#REF!</v>
      </c>
      <c r="F14" s="25" t="e">
        <f>IF('Crisis Indicator Data'!#REF!="No Data",1,IF(#REF!&lt;&gt;"",1,0))</f>
        <v>#REF!</v>
      </c>
      <c r="G14" s="25" t="e">
        <f>IF('Crisis Indicator Data'!#REF!="No Data",1,IF(#REF!&lt;&gt;"",1,0))</f>
        <v>#REF!</v>
      </c>
      <c r="H14" s="25" t="e">
        <f>IF('Crisis Indicator Data'!#REF!="No Data",1,IF(#REF!&lt;&gt;"",1,0))</f>
        <v>#REF!</v>
      </c>
      <c r="I14" s="25" t="e">
        <f>IF('Crisis Indicator Data'!#REF!="No Data",1,IF(#REF!&lt;&gt;"",1,0))</f>
        <v>#REF!</v>
      </c>
      <c r="J14" s="25" t="e">
        <f>IF('Crisis Indicator Data'!#REF!="No Data",1,IF(#REF!&lt;&gt;"",1,0))</f>
        <v>#REF!</v>
      </c>
      <c r="K14" s="25" t="e">
        <f>IF('Crisis Indicator Data'!#REF!="No Data",1,IF(#REF!&lt;&gt;"",1,0))</f>
        <v>#REF!</v>
      </c>
      <c r="L14" s="25" t="e">
        <f>IF('Crisis Indicator Data'!#REF!="No Data",1,IF(#REF!&lt;&gt;"",1,0))</f>
        <v>#REF!</v>
      </c>
      <c r="M14" s="25" t="e">
        <f>IF('Crisis Indicator Data'!#REF!="No Data",1,IF(#REF!&lt;&gt;"",1,0))</f>
        <v>#REF!</v>
      </c>
      <c r="N14" s="25" t="e">
        <f>IF('Crisis Indicator Data'!#REF!="No Data",1,IF(#REF!&lt;&gt;"",1,0))</f>
        <v>#REF!</v>
      </c>
      <c r="O14" s="25" t="e">
        <f>IF('Crisis Indicator Data'!#REF!="No Data",1,IF(#REF!&lt;&gt;"",1,0))</f>
        <v>#REF!</v>
      </c>
      <c r="P14" s="25" t="e">
        <f>IF('Crisis Indicator Data'!#REF!="No Data",1,IF(#REF!&lt;&gt;"",1,0))</f>
        <v>#REF!</v>
      </c>
      <c r="Q14" s="25" t="e">
        <f>IF('Crisis Indicator Data'!#REF!="No Data",1,IF(#REF!&lt;&gt;"",1,0))</f>
        <v>#REF!</v>
      </c>
      <c r="R14" s="25" t="e">
        <f>IF('Crisis Indicator Data'!#REF!="No Data",1,IF(#REF!&lt;&gt;"",1,0))</f>
        <v>#REF!</v>
      </c>
      <c r="S14" s="25" t="e">
        <f>IF('Crisis Indicator Data'!#REF!="No Data",1,IF(#REF!&lt;&gt;"",1,0))</f>
        <v>#REF!</v>
      </c>
      <c r="T14" s="25" t="e">
        <f>IF('Crisis Indicator Data'!#REF!="No Data",1,IF(#REF!&lt;&gt;"",1,0))</f>
        <v>#REF!</v>
      </c>
      <c r="U14" s="25" t="e">
        <f>IF('Crisis Indicator Data'!#REF!="No Data",1,IF(#REF!&lt;&gt;"",1,0))</f>
        <v>#REF!</v>
      </c>
      <c r="V14" s="25" t="e">
        <f>IF('Crisis Indicator Data'!#REF!="No Data",1,IF(#REF!&lt;&gt;"",1,0))</f>
        <v>#REF!</v>
      </c>
      <c r="W14" s="25" t="e">
        <f>IF('Crisis Indicator Data'!#REF!="No Data",1,IF(#REF!&lt;&gt;"",1,0))</f>
        <v>#REF!</v>
      </c>
      <c r="X14" s="25" t="e">
        <f>IF('Crisis Indicator Data'!#REF!="No Data",1,IF(#REF!&lt;&gt;"",1,0))</f>
        <v>#REF!</v>
      </c>
      <c r="Y14" s="25" t="e">
        <f>IF('Crisis Indicator Data'!#REF!="No Data",1,IF(#REF!&lt;&gt;"",1,0))</f>
        <v>#REF!</v>
      </c>
      <c r="Z14" s="25" t="e">
        <f>IF('Crisis Indicator Data'!#REF!="No Data",1,IF(#REF!&lt;&gt;"",1,0))</f>
        <v>#REF!</v>
      </c>
      <c r="AA14" s="25" t="e">
        <f>IF('Crisis Indicator Data'!#REF!="No Data",1,IF(#REF!&lt;&gt;"",1,0))</f>
        <v>#REF!</v>
      </c>
      <c r="AB14" s="25" t="e">
        <f>IF('Crisis Indicator Data'!#REF!="No Data",1,IF(#REF!&lt;&gt;"",1,0))</f>
        <v>#REF!</v>
      </c>
      <c r="AC14" s="25" t="e">
        <f>IF('Crisis Indicator Data'!#REF!="No Data",1,IF(#REF!&lt;&gt;"",1,0))</f>
        <v>#REF!</v>
      </c>
      <c r="AD14" s="25" t="e">
        <f>IF('Crisis Indicator Data'!#REF!="No Data",1,IF(#REF!&lt;&gt;"",1,0))</f>
        <v>#REF!</v>
      </c>
      <c r="AE14" s="25" t="e">
        <f>IF('Crisis Indicator Data'!#REF!="No Data",1,IF(#REF!&lt;&gt;"",1,0))</f>
        <v>#REF!</v>
      </c>
      <c r="AF14" s="25" t="e">
        <f>IF('Crisis Indicator Data'!#REF!="No Data",1,IF(#REF!&lt;&gt;"",1,0))</f>
        <v>#REF!</v>
      </c>
      <c r="AG14" s="25" t="e">
        <f>IF('Crisis Indicator Data'!#REF!="No Data",1,IF(#REF!&lt;&gt;"",1,0))</f>
        <v>#REF!</v>
      </c>
      <c r="AH14" s="25" t="e">
        <f>IF('Crisis Indicator Data'!#REF!="No Data",1,IF(#REF!&lt;&gt;"",1,0))</f>
        <v>#REF!</v>
      </c>
      <c r="AI14" s="25" t="e">
        <f>IF('Crisis Indicator Data'!#REF!="No Data",1,IF(#REF!&lt;&gt;"",1,0))</f>
        <v>#REF!</v>
      </c>
      <c r="AJ14" s="25" t="e">
        <f>IF('Crisis Indicator Data'!#REF!="No Data",1,IF(#REF!&lt;&gt;"",1,0))</f>
        <v>#REF!</v>
      </c>
      <c r="AK14" s="25" t="e">
        <f>IF('Crisis Indicator Data'!#REF!="No Data",1,IF(#REF!&lt;&gt;"",1,0))</f>
        <v>#REF!</v>
      </c>
      <c r="AL14" s="25" t="e">
        <f>IF('Crisis Indicator Data'!#REF!="No Data",1,IF(#REF!&lt;&gt;"",1,0))</f>
        <v>#REF!</v>
      </c>
      <c r="AM14" s="25" t="e">
        <f>IF('Crisis Indicator Data'!#REF!="No Data",1,IF(#REF!&lt;&gt;"",1,0))</f>
        <v>#REF!</v>
      </c>
      <c r="AN14" s="25" t="e">
        <f>IF('Crisis Indicator Data'!#REF!="No Data",1,IF(#REF!&lt;&gt;"",1,0))</f>
        <v>#REF!</v>
      </c>
      <c r="AO14" s="25" t="e">
        <f>IF('Crisis Indicator Data'!#REF!="No Data",1,IF(#REF!&lt;&gt;"",1,0))</f>
        <v>#REF!</v>
      </c>
      <c r="AP14" s="25" t="e">
        <f>IF('Crisis Indicator Data'!#REF!="No Data",1,IF(#REF!&lt;&gt;"",1,0))</f>
        <v>#REF!</v>
      </c>
      <c r="AQ14" s="25" t="e">
        <f>IF('Crisis Indicator Data'!#REF!="No Data",1,IF(#REF!&lt;&gt;"",1,0))</f>
        <v>#REF!</v>
      </c>
      <c r="AR14" s="25" t="e">
        <f>IF('Crisis Indicator Data'!#REF!="No Data",1,IF(#REF!&lt;&gt;"",1,0))</f>
        <v>#REF!</v>
      </c>
      <c r="AS14" s="25" t="e">
        <f>IF('Crisis Indicator Data'!#REF!="No Data",1,IF(#REF!&lt;&gt;"",1,0))</f>
        <v>#REF!</v>
      </c>
      <c r="AT14" s="25" t="e">
        <f>IF('Crisis Indicator Data'!#REF!="No Data",1,IF(#REF!&lt;&gt;"",1,0))</f>
        <v>#REF!</v>
      </c>
      <c r="AU14" s="25" t="e">
        <f>IF('Crisis Indicator Data'!#REF!="No Data",1,IF(#REF!&lt;&gt;"",1,0))</f>
        <v>#REF!</v>
      </c>
      <c r="AV14" s="25" t="e">
        <f>IF('Crisis Indicator Data'!#REF!="No Data",1,IF(#REF!&lt;&gt;"",1,0))</f>
        <v>#REF!</v>
      </c>
      <c r="AW14" s="25" t="e">
        <f>IF('Crisis Indicator Data'!#REF!="No Data",1,IF(#REF!&lt;&gt;"",1,0))</f>
        <v>#REF!</v>
      </c>
      <c r="AX14" s="25" t="e">
        <f>IF('Crisis Indicator Data'!#REF!="No Data",1,IF(#REF!&lt;&gt;"",1,0))</f>
        <v>#REF!</v>
      </c>
      <c r="AY14" s="25" t="e">
        <f>IF('Crisis Indicator Data'!#REF!="No Data",1,IF(#REF!&lt;&gt;"",1,0))</f>
        <v>#REF!</v>
      </c>
      <c r="AZ14" s="25" t="e">
        <f>IF('Crisis Indicator Data'!#REF!="No Data",1,IF(#REF!&lt;&gt;"",1,0))</f>
        <v>#REF!</v>
      </c>
      <c r="BA14" t="e">
        <f t="shared" si="0"/>
        <v>#REF!</v>
      </c>
      <c r="BB14" s="27" t="e">
        <f t="shared" si="1"/>
        <v>#REF!</v>
      </c>
    </row>
    <row r="15" spans="1:54" x14ac:dyDescent="0.35">
      <c r="A15" t="s">
        <v>9487</v>
      </c>
      <c r="B15" s="25" t="e">
        <f>IF('Crisis Indicator Data'!#REF!="No Data",1,IF(#REF!&lt;&gt;"",1,0))</f>
        <v>#REF!</v>
      </c>
      <c r="C15" s="25" t="e">
        <f>IF('Crisis Indicator Data'!#REF!="No Data",1,IF(#REF!&lt;&gt;"",1,0))</f>
        <v>#REF!</v>
      </c>
      <c r="D15" s="25" t="e">
        <f>IF('Crisis Indicator Data'!#REF!="No Data",1,IF(#REF!&lt;&gt;"",1,0))</f>
        <v>#REF!</v>
      </c>
      <c r="E15" s="25" t="e">
        <f>IF('Crisis Indicator Data'!#REF!="No Data",1,IF(#REF!&lt;&gt;"",1,0))</f>
        <v>#REF!</v>
      </c>
      <c r="F15" s="25" t="e">
        <f>IF('Crisis Indicator Data'!#REF!="No Data",1,IF(#REF!&lt;&gt;"",1,0))</f>
        <v>#REF!</v>
      </c>
      <c r="G15" s="25" t="e">
        <f>IF('Crisis Indicator Data'!#REF!="No Data",1,IF(#REF!&lt;&gt;"",1,0))</f>
        <v>#REF!</v>
      </c>
      <c r="H15" s="25" t="e">
        <f>IF('Crisis Indicator Data'!#REF!="No Data",1,IF(#REF!&lt;&gt;"",1,0))</f>
        <v>#REF!</v>
      </c>
      <c r="I15" s="25" t="e">
        <f>IF('Crisis Indicator Data'!#REF!="No Data",1,IF(#REF!&lt;&gt;"",1,0))</f>
        <v>#REF!</v>
      </c>
      <c r="J15" s="25" t="e">
        <f>IF('Crisis Indicator Data'!#REF!="No Data",1,IF(#REF!&lt;&gt;"",1,0))</f>
        <v>#REF!</v>
      </c>
      <c r="K15" s="25" t="e">
        <f>IF('Crisis Indicator Data'!#REF!="No Data",1,IF(#REF!&lt;&gt;"",1,0))</f>
        <v>#REF!</v>
      </c>
      <c r="L15" s="25" t="e">
        <f>IF('Crisis Indicator Data'!#REF!="No Data",1,IF(#REF!&lt;&gt;"",1,0))</f>
        <v>#REF!</v>
      </c>
      <c r="M15" s="25" t="e">
        <f>IF('Crisis Indicator Data'!#REF!="No Data",1,IF(#REF!&lt;&gt;"",1,0))</f>
        <v>#REF!</v>
      </c>
      <c r="N15" s="25" t="e">
        <f>IF('Crisis Indicator Data'!#REF!="No Data",1,IF(#REF!&lt;&gt;"",1,0))</f>
        <v>#REF!</v>
      </c>
      <c r="O15" s="25" t="e">
        <f>IF('Crisis Indicator Data'!#REF!="No Data",1,IF(#REF!&lt;&gt;"",1,0))</f>
        <v>#REF!</v>
      </c>
      <c r="P15" s="25" t="e">
        <f>IF('Crisis Indicator Data'!#REF!="No Data",1,IF(#REF!&lt;&gt;"",1,0))</f>
        <v>#REF!</v>
      </c>
      <c r="Q15" s="25" t="e">
        <f>IF('Crisis Indicator Data'!#REF!="No Data",1,IF(#REF!&lt;&gt;"",1,0))</f>
        <v>#REF!</v>
      </c>
      <c r="R15" s="25" t="e">
        <f>IF('Crisis Indicator Data'!#REF!="No Data",1,IF(#REF!&lt;&gt;"",1,0))</f>
        <v>#REF!</v>
      </c>
      <c r="S15" s="25" t="e">
        <f>IF('Crisis Indicator Data'!#REF!="No Data",1,IF(#REF!&lt;&gt;"",1,0))</f>
        <v>#REF!</v>
      </c>
      <c r="T15" s="25" t="e">
        <f>IF('Crisis Indicator Data'!#REF!="No Data",1,IF(#REF!&lt;&gt;"",1,0))</f>
        <v>#REF!</v>
      </c>
      <c r="U15" s="25" t="e">
        <f>IF('Crisis Indicator Data'!#REF!="No Data",1,IF(#REF!&lt;&gt;"",1,0))</f>
        <v>#REF!</v>
      </c>
      <c r="V15" s="25" t="e">
        <f>IF('Crisis Indicator Data'!#REF!="No Data",1,IF(#REF!&lt;&gt;"",1,0))</f>
        <v>#REF!</v>
      </c>
      <c r="W15" s="25" t="e">
        <f>IF('Crisis Indicator Data'!#REF!="No Data",1,IF(#REF!&lt;&gt;"",1,0))</f>
        <v>#REF!</v>
      </c>
      <c r="X15" s="25" t="e">
        <f>IF('Crisis Indicator Data'!#REF!="No Data",1,IF(#REF!&lt;&gt;"",1,0))</f>
        <v>#REF!</v>
      </c>
      <c r="Y15" s="25" t="e">
        <f>IF('Crisis Indicator Data'!#REF!="No Data",1,IF(#REF!&lt;&gt;"",1,0))</f>
        <v>#REF!</v>
      </c>
      <c r="Z15" s="25" t="e">
        <f>IF('Crisis Indicator Data'!#REF!="No Data",1,IF(#REF!&lt;&gt;"",1,0))</f>
        <v>#REF!</v>
      </c>
      <c r="AA15" s="25" t="e">
        <f>IF('Crisis Indicator Data'!#REF!="No Data",1,IF(#REF!&lt;&gt;"",1,0))</f>
        <v>#REF!</v>
      </c>
      <c r="AB15" s="25" t="e">
        <f>IF('Crisis Indicator Data'!#REF!="No Data",1,IF(#REF!&lt;&gt;"",1,0))</f>
        <v>#REF!</v>
      </c>
      <c r="AC15" s="25" t="e">
        <f>IF('Crisis Indicator Data'!#REF!="No Data",1,IF(#REF!&lt;&gt;"",1,0))</f>
        <v>#REF!</v>
      </c>
      <c r="AD15" s="25" t="e">
        <f>IF('Crisis Indicator Data'!#REF!="No Data",1,IF(#REF!&lt;&gt;"",1,0))</f>
        <v>#REF!</v>
      </c>
      <c r="AE15" s="25" t="e">
        <f>IF('Crisis Indicator Data'!#REF!="No Data",1,IF(#REF!&lt;&gt;"",1,0))</f>
        <v>#REF!</v>
      </c>
      <c r="AF15" s="25" t="e">
        <f>IF('Crisis Indicator Data'!#REF!="No Data",1,IF(#REF!&lt;&gt;"",1,0))</f>
        <v>#REF!</v>
      </c>
      <c r="AG15" s="25" t="e">
        <f>IF('Crisis Indicator Data'!#REF!="No Data",1,IF(#REF!&lt;&gt;"",1,0))</f>
        <v>#REF!</v>
      </c>
      <c r="AH15" s="25" t="e">
        <f>IF('Crisis Indicator Data'!#REF!="No Data",1,IF(#REF!&lt;&gt;"",1,0))</f>
        <v>#REF!</v>
      </c>
      <c r="AI15" s="25" t="e">
        <f>IF('Crisis Indicator Data'!#REF!="No Data",1,IF(#REF!&lt;&gt;"",1,0))</f>
        <v>#REF!</v>
      </c>
      <c r="AJ15" s="25" t="e">
        <f>IF('Crisis Indicator Data'!#REF!="No Data",1,IF(#REF!&lt;&gt;"",1,0))</f>
        <v>#REF!</v>
      </c>
      <c r="AK15" s="25" t="e">
        <f>IF('Crisis Indicator Data'!#REF!="No Data",1,IF(#REF!&lt;&gt;"",1,0))</f>
        <v>#REF!</v>
      </c>
      <c r="AL15" s="25" t="e">
        <f>IF('Crisis Indicator Data'!#REF!="No Data",1,IF(#REF!&lt;&gt;"",1,0))</f>
        <v>#REF!</v>
      </c>
      <c r="AM15" s="25" t="e">
        <f>IF('Crisis Indicator Data'!#REF!="No Data",1,IF(#REF!&lt;&gt;"",1,0))</f>
        <v>#REF!</v>
      </c>
      <c r="AN15" s="25" t="e">
        <f>IF('Crisis Indicator Data'!#REF!="No Data",1,IF(#REF!&lt;&gt;"",1,0))</f>
        <v>#REF!</v>
      </c>
      <c r="AO15" s="25" t="e">
        <f>IF('Crisis Indicator Data'!#REF!="No Data",1,IF(#REF!&lt;&gt;"",1,0))</f>
        <v>#REF!</v>
      </c>
      <c r="AP15" s="25" t="e">
        <f>IF('Crisis Indicator Data'!#REF!="No Data",1,IF(#REF!&lt;&gt;"",1,0))</f>
        <v>#REF!</v>
      </c>
      <c r="AQ15" s="25" t="e">
        <f>IF('Crisis Indicator Data'!#REF!="No Data",1,IF(#REF!&lt;&gt;"",1,0))</f>
        <v>#REF!</v>
      </c>
      <c r="AR15" s="25" t="e">
        <f>IF('Crisis Indicator Data'!#REF!="No Data",1,IF(#REF!&lt;&gt;"",1,0))</f>
        <v>#REF!</v>
      </c>
      <c r="AS15" s="25" t="e">
        <f>IF('Crisis Indicator Data'!#REF!="No Data",1,IF(#REF!&lt;&gt;"",1,0))</f>
        <v>#REF!</v>
      </c>
      <c r="AT15" s="25" t="e">
        <f>IF('Crisis Indicator Data'!#REF!="No Data",1,IF(#REF!&lt;&gt;"",1,0))</f>
        <v>#REF!</v>
      </c>
      <c r="AU15" s="25" t="e">
        <f>IF('Crisis Indicator Data'!#REF!="No Data",1,IF(#REF!&lt;&gt;"",1,0))</f>
        <v>#REF!</v>
      </c>
      <c r="AV15" s="25" t="e">
        <f>IF('Crisis Indicator Data'!#REF!="No Data",1,IF(#REF!&lt;&gt;"",1,0))</f>
        <v>#REF!</v>
      </c>
      <c r="AW15" s="25" t="e">
        <f>IF('Crisis Indicator Data'!#REF!="No Data",1,IF(#REF!&lt;&gt;"",1,0))</f>
        <v>#REF!</v>
      </c>
      <c r="AX15" s="25" t="e">
        <f>IF('Crisis Indicator Data'!#REF!="No Data",1,IF(#REF!&lt;&gt;"",1,0))</f>
        <v>#REF!</v>
      </c>
      <c r="AY15" s="25" t="e">
        <f>IF('Crisis Indicator Data'!#REF!="No Data",1,IF(#REF!&lt;&gt;"",1,0))</f>
        <v>#REF!</v>
      </c>
      <c r="AZ15" s="25" t="e">
        <f>IF('Crisis Indicator Data'!#REF!="No Data",1,IF(#REF!&lt;&gt;"",1,0))</f>
        <v>#REF!</v>
      </c>
      <c r="BA15" t="e">
        <f t="shared" si="0"/>
        <v>#REF!</v>
      </c>
      <c r="BB15" s="27" t="e">
        <f t="shared" si="1"/>
        <v>#REF!</v>
      </c>
    </row>
    <row r="16" spans="1:54" x14ac:dyDescent="0.35">
      <c r="A16" t="s">
        <v>9478</v>
      </c>
      <c r="B16" s="25" t="e">
        <f>IF('Crisis Indicator Data'!#REF!="No Data",1,IF(#REF!&lt;&gt;"",1,0))</f>
        <v>#REF!</v>
      </c>
      <c r="C16" s="25" t="e">
        <f>IF('Crisis Indicator Data'!#REF!="No Data",1,IF(#REF!&lt;&gt;"",1,0))</f>
        <v>#REF!</v>
      </c>
      <c r="D16" s="25" t="e">
        <f>IF('Crisis Indicator Data'!#REF!="No Data",1,IF(#REF!&lt;&gt;"",1,0))</f>
        <v>#REF!</v>
      </c>
      <c r="E16" s="25" t="e">
        <f>IF('Crisis Indicator Data'!#REF!="No Data",1,IF(#REF!&lt;&gt;"",1,0))</f>
        <v>#REF!</v>
      </c>
      <c r="F16" s="25" t="e">
        <f>IF('Crisis Indicator Data'!#REF!="No Data",1,IF(#REF!&lt;&gt;"",1,0))</f>
        <v>#REF!</v>
      </c>
      <c r="G16" s="25" t="e">
        <f>IF('Crisis Indicator Data'!#REF!="No Data",1,IF(#REF!&lt;&gt;"",1,0))</f>
        <v>#REF!</v>
      </c>
      <c r="H16" s="25" t="e">
        <f>IF('Crisis Indicator Data'!#REF!="No Data",1,IF(#REF!&lt;&gt;"",1,0))</f>
        <v>#REF!</v>
      </c>
      <c r="I16" s="25" t="e">
        <f>IF('Crisis Indicator Data'!#REF!="No Data",1,IF(#REF!&lt;&gt;"",1,0))</f>
        <v>#REF!</v>
      </c>
      <c r="J16" s="25" t="e">
        <f>IF('Crisis Indicator Data'!#REF!="No Data",1,IF(#REF!&lt;&gt;"",1,0))</f>
        <v>#REF!</v>
      </c>
      <c r="K16" s="25" t="e">
        <f>IF('Crisis Indicator Data'!#REF!="No Data",1,IF(#REF!&lt;&gt;"",1,0))</f>
        <v>#REF!</v>
      </c>
      <c r="L16" s="25" t="e">
        <f>IF('Crisis Indicator Data'!#REF!="No Data",1,IF(#REF!&lt;&gt;"",1,0))</f>
        <v>#REF!</v>
      </c>
      <c r="M16" s="25" t="e">
        <f>IF('Crisis Indicator Data'!#REF!="No Data",1,IF(#REF!&lt;&gt;"",1,0))</f>
        <v>#REF!</v>
      </c>
      <c r="N16" s="25" t="e">
        <f>IF('Crisis Indicator Data'!#REF!="No Data",1,IF(#REF!&lt;&gt;"",1,0))</f>
        <v>#REF!</v>
      </c>
      <c r="O16" s="25" t="e">
        <f>IF('Crisis Indicator Data'!#REF!="No Data",1,IF(#REF!&lt;&gt;"",1,0))</f>
        <v>#REF!</v>
      </c>
      <c r="P16" s="25" t="e">
        <f>IF('Crisis Indicator Data'!#REF!="No Data",1,IF(#REF!&lt;&gt;"",1,0))</f>
        <v>#REF!</v>
      </c>
      <c r="Q16" s="25" t="e">
        <f>IF('Crisis Indicator Data'!#REF!="No Data",1,IF(#REF!&lt;&gt;"",1,0))</f>
        <v>#REF!</v>
      </c>
      <c r="R16" s="25" t="e">
        <f>IF('Crisis Indicator Data'!#REF!="No Data",1,IF(#REF!&lt;&gt;"",1,0))</f>
        <v>#REF!</v>
      </c>
      <c r="S16" s="25" t="e">
        <f>IF('Crisis Indicator Data'!#REF!="No Data",1,IF(#REF!&lt;&gt;"",1,0))</f>
        <v>#REF!</v>
      </c>
      <c r="T16" s="25" t="e">
        <f>IF('Crisis Indicator Data'!#REF!="No Data",1,IF(#REF!&lt;&gt;"",1,0))</f>
        <v>#REF!</v>
      </c>
      <c r="U16" s="25" t="e">
        <f>IF('Crisis Indicator Data'!#REF!="No Data",1,IF(#REF!&lt;&gt;"",1,0))</f>
        <v>#REF!</v>
      </c>
      <c r="V16" s="25" t="e">
        <f>IF('Crisis Indicator Data'!#REF!="No Data",1,IF(#REF!&lt;&gt;"",1,0))</f>
        <v>#REF!</v>
      </c>
      <c r="W16" s="25" t="e">
        <f>IF('Crisis Indicator Data'!#REF!="No Data",1,IF(#REF!&lt;&gt;"",1,0))</f>
        <v>#REF!</v>
      </c>
      <c r="X16" s="25" t="e">
        <f>IF('Crisis Indicator Data'!#REF!="No Data",1,IF(#REF!&lt;&gt;"",1,0))</f>
        <v>#REF!</v>
      </c>
      <c r="Y16" s="25" t="e">
        <f>IF('Crisis Indicator Data'!#REF!="No Data",1,IF(#REF!&lt;&gt;"",1,0))</f>
        <v>#REF!</v>
      </c>
      <c r="Z16" s="25" t="e">
        <f>IF('Crisis Indicator Data'!#REF!="No Data",1,IF(#REF!&lt;&gt;"",1,0))</f>
        <v>#REF!</v>
      </c>
      <c r="AA16" s="25" t="e">
        <f>IF('Crisis Indicator Data'!#REF!="No Data",1,IF(#REF!&lt;&gt;"",1,0))</f>
        <v>#REF!</v>
      </c>
      <c r="AB16" s="25" t="e">
        <f>IF('Crisis Indicator Data'!#REF!="No Data",1,IF(#REF!&lt;&gt;"",1,0))</f>
        <v>#REF!</v>
      </c>
      <c r="AC16" s="25" t="e">
        <f>IF('Crisis Indicator Data'!#REF!="No Data",1,IF(#REF!&lt;&gt;"",1,0))</f>
        <v>#REF!</v>
      </c>
      <c r="AD16" s="25" t="e">
        <f>IF('Crisis Indicator Data'!#REF!="No Data",1,IF(#REF!&lt;&gt;"",1,0))</f>
        <v>#REF!</v>
      </c>
      <c r="AE16" s="25" t="e">
        <f>IF('Crisis Indicator Data'!#REF!="No Data",1,IF(#REF!&lt;&gt;"",1,0))</f>
        <v>#REF!</v>
      </c>
      <c r="AF16" s="25" t="e">
        <f>IF('Crisis Indicator Data'!#REF!="No Data",1,IF(#REF!&lt;&gt;"",1,0))</f>
        <v>#REF!</v>
      </c>
      <c r="AG16" s="25" t="e">
        <f>IF('Crisis Indicator Data'!#REF!="No Data",1,IF(#REF!&lt;&gt;"",1,0))</f>
        <v>#REF!</v>
      </c>
      <c r="AH16" s="25" t="e">
        <f>IF('Crisis Indicator Data'!#REF!="No Data",1,IF(#REF!&lt;&gt;"",1,0))</f>
        <v>#REF!</v>
      </c>
      <c r="AI16" s="25" t="e">
        <f>IF('Crisis Indicator Data'!#REF!="No Data",1,IF(#REF!&lt;&gt;"",1,0))</f>
        <v>#REF!</v>
      </c>
      <c r="AJ16" s="25" t="e">
        <f>IF('Crisis Indicator Data'!#REF!="No Data",1,IF(#REF!&lt;&gt;"",1,0))</f>
        <v>#REF!</v>
      </c>
      <c r="AK16" s="25" t="e">
        <f>IF('Crisis Indicator Data'!#REF!="No Data",1,IF(#REF!&lt;&gt;"",1,0))</f>
        <v>#REF!</v>
      </c>
      <c r="AL16" s="25" t="e">
        <f>IF('Crisis Indicator Data'!#REF!="No Data",1,IF(#REF!&lt;&gt;"",1,0))</f>
        <v>#REF!</v>
      </c>
      <c r="AM16" s="25" t="e">
        <f>IF('Crisis Indicator Data'!#REF!="No Data",1,IF(#REF!&lt;&gt;"",1,0))</f>
        <v>#REF!</v>
      </c>
      <c r="AN16" s="25" t="e">
        <f>IF('Crisis Indicator Data'!#REF!="No Data",1,IF(#REF!&lt;&gt;"",1,0))</f>
        <v>#REF!</v>
      </c>
      <c r="AO16" s="25" t="e">
        <f>IF('Crisis Indicator Data'!#REF!="No Data",1,IF(#REF!&lt;&gt;"",1,0))</f>
        <v>#REF!</v>
      </c>
      <c r="AP16" s="25" t="e">
        <f>IF('Crisis Indicator Data'!#REF!="No Data",1,IF(#REF!&lt;&gt;"",1,0))</f>
        <v>#REF!</v>
      </c>
      <c r="AQ16" s="25" t="e">
        <f>IF('Crisis Indicator Data'!#REF!="No Data",1,IF(#REF!&lt;&gt;"",1,0))</f>
        <v>#REF!</v>
      </c>
      <c r="AR16" s="25" t="e">
        <f>IF('Crisis Indicator Data'!#REF!="No Data",1,IF(#REF!&lt;&gt;"",1,0))</f>
        <v>#REF!</v>
      </c>
      <c r="AS16" s="25" t="e">
        <f>IF('Crisis Indicator Data'!#REF!="No Data",1,IF(#REF!&lt;&gt;"",1,0))</f>
        <v>#REF!</v>
      </c>
      <c r="AT16" s="25" t="e">
        <f>IF('Crisis Indicator Data'!#REF!="No Data",1,IF(#REF!&lt;&gt;"",1,0))</f>
        <v>#REF!</v>
      </c>
      <c r="AU16" s="25" t="e">
        <f>IF('Crisis Indicator Data'!#REF!="No Data",1,IF(#REF!&lt;&gt;"",1,0))</f>
        <v>#REF!</v>
      </c>
      <c r="AV16" s="25" t="e">
        <f>IF('Crisis Indicator Data'!#REF!="No Data",1,IF(#REF!&lt;&gt;"",1,0))</f>
        <v>#REF!</v>
      </c>
      <c r="AW16" s="25" t="e">
        <f>IF('Crisis Indicator Data'!#REF!="No Data",1,IF(#REF!&lt;&gt;"",1,0))</f>
        <v>#REF!</v>
      </c>
      <c r="AX16" s="25" t="e">
        <f>IF('Crisis Indicator Data'!#REF!="No Data",1,IF(#REF!&lt;&gt;"",1,0))</f>
        <v>#REF!</v>
      </c>
      <c r="AY16" s="25" t="e">
        <f>IF('Crisis Indicator Data'!#REF!="No Data",1,IF(#REF!&lt;&gt;"",1,0))</f>
        <v>#REF!</v>
      </c>
      <c r="AZ16" s="25" t="e">
        <f>IF('Crisis Indicator Data'!#REF!="No Data",1,IF(#REF!&lt;&gt;"",1,0))</f>
        <v>#REF!</v>
      </c>
      <c r="BA16" t="e">
        <f t="shared" si="0"/>
        <v>#REF!</v>
      </c>
      <c r="BB16" s="27" t="e">
        <f t="shared" si="1"/>
        <v>#REF!</v>
      </c>
    </row>
    <row r="17" spans="1:54" x14ac:dyDescent="0.35">
      <c r="A17" t="s">
        <v>9467</v>
      </c>
      <c r="B17" s="25" t="e">
        <f>IF('Crisis Indicator Data'!#REF!="No Data",1,IF(#REF!&lt;&gt;"",1,0))</f>
        <v>#REF!</v>
      </c>
      <c r="C17" s="25" t="e">
        <f>IF('Crisis Indicator Data'!#REF!="No Data",1,IF(#REF!&lt;&gt;"",1,0))</f>
        <v>#REF!</v>
      </c>
      <c r="D17" s="25" t="e">
        <f>IF('Crisis Indicator Data'!#REF!="No Data",1,IF(#REF!&lt;&gt;"",1,0))</f>
        <v>#REF!</v>
      </c>
      <c r="E17" s="25" t="e">
        <f>IF('Crisis Indicator Data'!#REF!="No Data",1,IF(#REF!&lt;&gt;"",1,0))</f>
        <v>#REF!</v>
      </c>
      <c r="F17" s="25" t="e">
        <f>IF('Crisis Indicator Data'!#REF!="No Data",1,IF(#REF!&lt;&gt;"",1,0))</f>
        <v>#REF!</v>
      </c>
      <c r="G17" s="25" t="e">
        <f>IF('Crisis Indicator Data'!#REF!="No Data",1,IF(#REF!&lt;&gt;"",1,0))</f>
        <v>#REF!</v>
      </c>
      <c r="H17" s="25" t="e">
        <f>IF('Crisis Indicator Data'!#REF!="No Data",1,IF(#REF!&lt;&gt;"",1,0))</f>
        <v>#REF!</v>
      </c>
      <c r="I17" s="25" t="e">
        <f>IF('Crisis Indicator Data'!#REF!="No Data",1,IF(#REF!&lt;&gt;"",1,0))</f>
        <v>#REF!</v>
      </c>
      <c r="J17" s="25" t="e">
        <f>IF('Crisis Indicator Data'!#REF!="No Data",1,IF(#REF!&lt;&gt;"",1,0))</f>
        <v>#REF!</v>
      </c>
      <c r="K17" s="25" t="e">
        <f>IF('Crisis Indicator Data'!#REF!="No Data",1,IF(#REF!&lt;&gt;"",1,0))</f>
        <v>#REF!</v>
      </c>
      <c r="L17" s="25" t="e">
        <f>IF('Crisis Indicator Data'!#REF!="No Data",1,IF(#REF!&lt;&gt;"",1,0))</f>
        <v>#REF!</v>
      </c>
      <c r="M17" s="25" t="e">
        <f>IF('Crisis Indicator Data'!#REF!="No Data",1,IF(#REF!&lt;&gt;"",1,0))</f>
        <v>#REF!</v>
      </c>
      <c r="N17" s="25" t="e">
        <f>IF('Crisis Indicator Data'!#REF!="No Data",1,IF(#REF!&lt;&gt;"",1,0))</f>
        <v>#REF!</v>
      </c>
      <c r="O17" s="25" t="e">
        <f>IF('Crisis Indicator Data'!#REF!="No Data",1,IF(#REF!&lt;&gt;"",1,0))</f>
        <v>#REF!</v>
      </c>
      <c r="P17" s="25" t="e">
        <f>IF('Crisis Indicator Data'!#REF!="No Data",1,IF(#REF!&lt;&gt;"",1,0))</f>
        <v>#REF!</v>
      </c>
      <c r="Q17" s="25" t="e">
        <f>IF('Crisis Indicator Data'!#REF!="No Data",1,IF(#REF!&lt;&gt;"",1,0))</f>
        <v>#REF!</v>
      </c>
      <c r="R17" s="25" t="e">
        <f>IF('Crisis Indicator Data'!#REF!="No Data",1,IF(#REF!&lt;&gt;"",1,0))</f>
        <v>#REF!</v>
      </c>
      <c r="S17" s="25" t="e">
        <f>IF('Crisis Indicator Data'!#REF!="No Data",1,IF(#REF!&lt;&gt;"",1,0))</f>
        <v>#REF!</v>
      </c>
      <c r="T17" s="25" t="e">
        <f>IF('Crisis Indicator Data'!#REF!="No Data",1,IF(#REF!&lt;&gt;"",1,0))</f>
        <v>#REF!</v>
      </c>
      <c r="U17" s="25" t="e">
        <f>IF('Crisis Indicator Data'!#REF!="No Data",1,IF(#REF!&lt;&gt;"",1,0))</f>
        <v>#REF!</v>
      </c>
      <c r="V17" s="25" t="e">
        <f>IF('Crisis Indicator Data'!#REF!="No Data",1,IF(#REF!&lt;&gt;"",1,0))</f>
        <v>#REF!</v>
      </c>
      <c r="W17" s="25" t="e">
        <f>IF('Crisis Indicator Data'!#REF!="No Data",1,IF(#REF!&lt;&gt;"",1,0))</f>
        <v>#REF!</v>
      </c>
      <c r="X17" s="25" t="e">
        <f>IF('Crisis Indicator Data'!#REF!="No Data",1,IF(#REF!&lt;&gt;"",1,0))</f>
        <v>#REF!</v>
      </c>
      <c r="Y17" s="25" t="e">
        <f>IF('Crisis Indicator Data'!#REF!="No Data",1,IF(#REF!&lt;&gt;"",1,0))</f>
        <v>#REF!</v>
      </c>
      <c r="Z17" s="25" t="e">
        <f>IF('Crisis Indicator Data'!#REF!="No Data",1,IF(#REF!&lt;&gt;"",1,0))</f>
        <v>#REF!</v>
      </c>
      <c r="AA17" s="25" t="e">
        <f>IF('Crisis Indicator Data'!#REF!="No Data",1,IF(#REF!&lt;&gt;"",1,0))</f>
        <v>#REF!</v>
      </c>
      <c r="AB17" s="25" t="e">
        <f>IF('Crisis Indicator Data'!#REF!="No Data",1,IF(#REF!&lt;&gt;"",1,0))</f>
        <v>#REF!</v>
      </c>
      <c r="AC17" s="25" t="e">
        <f>IF('Crisis Indicator Data'!#REF!="No Data",1,IF(#REF!&lt;&gt;"",1,0))</f>
        <v>#REF!</v>
      </c>
      <c r="AD17" s="25" t="e">
        <f>IF('Crisis Indicator Data'!#REF!="No Data",1,IF(#REF!&lt;&gt;"",1,0))</f>
        <v>#REF!</v>
      </c>
      <c r="AE17" s="25" t="e">
        <f>IF('Crisis Indicator Data'!#REF!="No Data",1,IF(#REF!&lt;&gt;"",1,0))</f>
        <v>#REF!</v>
      </c>
      <c r="AF17" s="25" t="e">
        <f>IF('Crisis Indicator Data'!#REF!="No Data",1,IF(#REF!&lt;&gt;"",1,0))</f>
        <v>#REF!</v>
      </c>
      <c r="AG17" s="25" t="e">
        <f>IF('Crisis Indicator Data'!#REF!="No Data",1,IF(#REF!&lt;&gt;"",1,0))</f>
        <v>#REF!</v>
      </c>
      <c r="AH17" s="25" t="e">
        <f>IF('Crisis Indicator Data'!#REF!="No Data",1,IF(#REF!&lt;&gt;"",1,0))</f>
        <v>#REF!</v>
      </c>
      <c r="AI17" s="25" t="e">
        <f>IF('Crisis Indicator Data'!#REF!="No Data",1,IF(#REF!&lt;&gt;"",1,0))</f>
        <v>#REF!</v>
      </c>
      <c r="AJ17" s="25" t="e">
        <f>IF('Crisis Indicator Data'!#REF!="No Data",1,IF(#REF!&lt;&gt;"",1,0))</f>
        <v>#REF!</v>
      </c>
      <c r="AK17" s="25" t="e">
        <f>IF('Crisis Indicator Data'!#REF!="No Data",1,IF(#REF!&lt;&gt;"",1,0))</f>
        <v>#REF!</v>
      </c>
      <c r="AL17" s="25" t="e">
        <f>IF('Crisis Indicator Data'!#REF!="No Data",1,IF(#REF!&lt;&gt;"",1,0))</f>
        <v>#REF!</v>
      </c>
      <c r="AM17" s="25" t="e">
        <f>IF('Crisis Indicator Data'!#REF!="No Data",1,IF(#REF!&lt;&gt;"",1,0))</f>
        <v>#REF!</v>
      </c>
      <c r="AN17" s="25" t="e">
        <f>IF('Crisis Indicator Data'!#REF!="No Data",1,IF(#REF!&lt;&gt;"",1,0))</f>
        <v>#REF!</v>
      </c>
      <c r="AO17" s="25" t="e">
        <f>IF('Crisis Indicator Data'!#REF!="No Data",1,IF(#REF!&lt;&gt;"",1,0))</f>
        <v>#REF!</v>
      </c>
      <c r="AP17" s="25" t="e">
        <f>IF('Crisis Indicator Data'!#REF!="No Data",1,IF(#REF!&lt;&gt;"",1,0))</f>
        <v>#REF!</v>
      </c>
      <c r="AQ17" s="25" t="e">
        <f>IF('Crisis Indicator Data'!#REF!="No Data",1,IF(#REF!&lt;&gt;"",1,0))</f>
        <v>#REF!</v>
      </c>
      <c r="AR17" s="25" t="e">
        <f>IF('Crisis Indicator Data'!#REF!="No Data",1,IF(#REF!&lt;&gt;"",1,0))</f>
        <v>#REF!</v>
      </c>
      <c r="AS17" s="25" t="e">
        <f>IF('Crisis Indicator Data'!#REF!="No Data",1,IF(#REF!&lt;&gt;"",1,0))</f>
        <v>#REF!</v>
      </c>
      <c r="AT17" s="25" t="e">
        <f>IF('Crisis Indicator Data'!#REF!="No Data",1,IF(#REF!&lt;&gt;"",1,0))</f>
        <v>#REF!</v>
      </c>
      <c r="AU17" s="25" t="e">
        <f>IF('Crisis Indicator Data'!#REF!="No Data",1,IF(#REF!&lt;&gt;"",1,0))</f>
        <v>#REF!</v>
      </c>
      <c r="AV17" s="25" t="e">
        <f>IF('Crisis Indicator Data'!#REF!="No Data",1,IF(#REF!&lt;&gt;"",1,0))</f>
        <v>#REF!</v>
      </c>
      <c r="AW17" s="25" t="e">
        <f>IF('Crisis Indicator Data'!#REF!="No Data",1,IF(#REF!&lt;&gt;"",1,0))</f>
        <v>#REF!</v>
      </c>
      <c r="AX17" s="25" t="e">
        <f>IF('Crisis Indicator Data'!#REF!="No Data",1,IF(#REF!&lt;&gt;"",1,0))</f>
        <v>#REF!</v>
      </c>
      <c r="AY17" s="25" t="e">
        <f>IF('Crisis Indicator Data'!#REF!="No Data",1,IF(#REF!&lt;&gt;"",1,0))</f>
        <v>#REF!</v>
      </c>
      <c r="AZ17" s="25" t="e">
        <f>IF('Crisis Indicator Data'!#REF!="No Data",1,IF(#REF!&lt;&gt;"",1,0))</f>
        <v>#REF!</v>
      </c>
      <c r="BA17" t="e">
        <f t="shared" si="0"/>
        <v>#REF!</v>
      </c>
      <c r="BB17" s="27" t="e">
        <f t="shared" si="1"/>
        <v>#REF!</v>
      </c>
    </row>
    <row r="18" spans="1:54" x14ac:dyDescent="0.35">
      <c r="A18" t="s">
        <v>9480</v>
      </c>
      <c r="B18" s="25" t="e">
        <f>IF('Crisis Indicator Data'!#REF!="No Data",1,IF(#REF!&lt;&gt;"",1,0))</f>
        <v>#REF!</v>
      </c>
      <c r="C18" s="25" t="e">
        <f>IF('Crisis Indicator Data'!#REF!="No Data",1,IF(#REF!&lt;&gt;"",1,0))</f>
        <v>#REF!</v>
      </c>
      <c r="D18" s="25" t="e">
        <f>IF('Crisis Indicator Data'!#REF!="No Data",1,IF(#REF!&lt;&gt;"",1,0))</f>
        <v>#REF!</v>
      </c>
      <c r="E18" s="25" t="e">
        <f>IF('Crisis Indicator Data'!#REF!="No Data",1,IF(#REF!&lt;&gt;"",1,0))</f>
        <v>#REF!</v>
      </c>
      <c r="F18" s="25" t="e">
        <f>IF('Crisis Indicator Data'!#REF!="No Data",1,IF(#REF!&lt;&gt;"",1,0))</f>
        <v>#REF!</v>
      </c>
      <c r="G18" s="25" t="e">
        <f>IF('Crisis Indicator Data'!#REF!="No Data",1,IF(#REF!&lt;&gt;"",1,0))</f>
        <v>#REF!</v>
      </c>
      <c r="H18" s="25" t="e">
        <f>IF('Crisis Indicator Data'!#REF!="No Data",1,IF(#REF!&lt;&gt;"",1,0))</f>
        <v>#REF!</v>
      </c>
      <c r="I18" s="25" t="e">
        <f>IF('Crisis Indicator Data'!#REF!="No Data",1,IF(#REF!&lt;&gt;"",1,0))</f>
        <v>#REF!</v>
      </c>
      <c r="J18" s="25" t="e">
        <f>IF('Crisis Indicator Data'!#REF!="No Data",1,IF(#REF!&lt;&gt;"",1,0))</f>
        <v>#REF!</v>
      </c>
      <c r="K18" s="25" t="e">
        <f>IF('Crisis Indicator Data'!#REF!="No Data",1,IF(#REF!&lt;&gt;"",1,0))</f>
        <v>#REF!</v>
      </c>
      <c r="L18" s="25" t="e">
        <f>IF('Crisis Indicator Data'!#REF!="No Data",1,IF(#REF!&lt;&gt;"",1,0))</f>
        <v>#REF!</v>
      </c>
      <c r="M18" s="25" t="e">
        <f>IF('Crisis Indicator Data'!#REF!="No Data",1,IF(#REF!&lt;&gt;"",1,0))</f>
        <v>#REF!</v>
      </c>
      <c r="N18" s="25" t="e">
        <f>IF('Crisis Indicator Data'!#REF!="No Data",1,IF(#REF!&lt;&gt;"",1,0))</f>
        <v>#REF!</v>
      </c>
      <c r="O18" s="25" t="e">
        <f>IF('Crisis Indicator Data'!#REF!="No Data",1,IF(#REF!&lt;&gt;"",1,0))</f>
        <v>#REF!</v>
      </c>
      <c r="P18" s="25" t="e">
        <f>IF('Crisis Indicator Data'!#REF!="No Data",1,IF(#REF!&lt;&gt;"",1,0))</f>
        <v>#REF!</v>
      </c>
      <c r="Q18" s="25" t="e">
        <f>IF('Crisis Indicator Data'!#REF!="No Data",1,IF(#REF!&lt;&gt;"",1,0))</f>
        <v>#REF!</v>
      </c>
      <c r="R18" s="25" t="e">
        <f>IF('Crisis Indicator Data'!#REF!="No Data",1,IF(#REF!&lt;&gt;"",1,0))</f>
        <v>#REF!</v>
      </c>
      <c r="S18" s="25" t="e">
        <f>IF('Crisis Indicator Data'!#REF!="No Data",1,IF(#REF!&lt;&gt;"",1,0))</f>
        <v>#REF!</v>
      </c>
      <c r="T18" s="25" t="e">
        <f>IF('Crisis Indicator Data'!#REF!="No Data",1,IF(#REF!&lt;&gt;"",1,0))</f>
        <v>#REF!</v>
      </c>
      <c r="U18" s="25" t="e">
        <f>IF('Crisis Indicator Data'!#REF!="No Data",1,IF(#REF!&lt;&gt;"",1,0))</f>
        <v>#REF!</v>
      </c>
      <c r="V18" s="25" t="e">
        <f>IF('Crisis Indicator Data'!#REF!="No Data",1,IF(#REF!&lt;&gt;"",1,0))</f>
        <v>#REF!</v>
      </c>
      <c r="W18" s="25" t="e">
        <f>IF('Crisis Indicator Data'!#REF!="No Data",1,IF(#REF!&lt;&gt;"",1,0))</f>
        <v>#REF!</v>
      </c>
      <c r="X18" s="25" t="e">
        <f>IF('Crisis Indicator Data'!#REF!="No Data",1,IF(#REF!&lt;&gt;"",1,0))</f>
        <v>#REF!</v>
      </c>
      <c r="Y18" s="25" t="e">
        <f>IF('Crisis Indicator Data'!#REF!="No Data",1,IF(#REF!&lt;&gt;"",1,0))</f>
        <v>#REF!</v>
      </c>
      <c r="Z18" s="25" t="e">
        <f>IF('Crisis Indicator Data'!#REF!="No Data",1,IF(#REF!&lt;&gt;"",1,0))</f>
        <v>#REF!</v>
      </c>
      <c r="AA18" s="25" t="e">
        <f>IF('Crisis Indicator Data'!#REF!="No Data",1,IF(#REF!&lt;&gt;"",1,0))</f>
        <v>#REF!</v>
      </c>
      <c r="AB18" s="25" t="e">
        <f>IF('Crisis Indicator Data'!#REF!="No Data",1,IF(#REF!&lt;&gt;"",1,0))</f>
        <v>#REF!</v>
      </c>
      <c r="AC18" s="25" t="e">
        <f>IF('Crisis Indicator Data'!#REF!="No Data",1,IF(#REF!&lt;&gt;"",1,0))</f>
        <v>#REF!</v>
      </c>
      <c r="AD18" s="25" t="e">
        <f>IF('Crisis Indicator Data'!#REF!="No Data",1,IF(#REF!&lt;&gt;"",1,0))</f>
        <v>#REF!</v>
      </c>
      <c r="AE18" s="25" t="e">
        <f>IF('Crisis Indicator Data'!#REF!="No Data",1,IF(#REF!&lt;&gt;"",1,0))</f>
        <v>#REF!</v>
      </c>
      <c r="AF18" s="25" t="e">
        <f>IF('Crisis Indicator Data'!#REF!="No Data",1,IF(#REF!&lt;&gt;"",1,0))</f>
        <v>#REF!</v>
      </c>
      <c r="AG18" s="25" t="e">
        <f>IF('Crisis Indicator Data'!#REF!="No Data",1,IF(#REF!&lt;&gt;"",1,0))</f>
        <v>#REF!</v>
      </c>
      <c r="AH18" s="25" t="e">
        <f>IF('Crisis Indicator Data'!#REF!="No Data",1,IF(#REF!&lt;&gt;"",1,0))</f>
        <v>#REF!</v>
      </c>
      <c r="AI18" s="25" t="e">
        <f>IF('Crisis Indicator Data'!#REF!="No Data",1,IF(#REF!&lt;&gt;"",1,0))</f>
        <v>#REF!</v>
      </c>
      <c r="AJ18" s="25" t="e">
        <f>IF('Crisis Indicator Data'!#REF!="No Data",1,IF(#REF!&lt;&gt;"",1,0))</f>
        <v>#REF!</v>
      </c>
      <c r="AK18" s="25" t="e">
        <f>IF('Crisis Indicator Data'!#REF!="No Data",1,IF(#REF!&lt;&gt;"",1,0))</f>
        <v>#REF!</v>
      </c>
      <c r="AL18" s="25" t="e">
        <f>IF('Crisis Indicator Data'!#REF!="No Data",1,IF(#REF!&lt;&gt;"",1,0))</f>
        <v>#REF!</v>
      </c>
      <c r="AM18" s="25" t="e">
        <f>IF('Crisis Indicator Data'!#REF!="No Data",1,IF(#REF!&lt;&gt;"",1,0))</f>
        <v>#REF!</v>
      </c>
      <c r="AN18" s="25" t="e">
        <f>IF('Crisis Indicator Data'!#REF!="No Data",1,IF(#REF!&lt;&gt;"",1,0))</f>
        <v>#REF!</v>
      </c>
      <c r="AO18" s="25" t="e">
        <f>IF('Crisis Indicator Data'!#REF!="No Data",1,IF(#REF!&lt;&gt;"",1,0))</f>
        <v>#REF!</v>
      </c>
      <c r="AP18" s="25" t="e">
        <f>IF('Crisis Indicator Data'!#REF!="No Data",1,IF(#REF!&lt;&gt;"",1,0))</f>
        <v>#REF!</v>
      </c>
      <c r="AQ18" s="25" t="e">
        <f>IF('Crisis Indicator Data'!#REF!="No Data",1,IF(#REF!&lt;&gt;"",1,0))</f>
        <v>#REF!</v>
      </c>
      <c r="AR18" s="25" t="e">
        <f>IF('Crisis Indicator Data'!#REF!="No Data",1,IF(#REF!&lt;&gt;"",1,0))</f>
        <v>#REF!</v>
      </c>
      <c r="AS18" s="25" t="e">
        <f>IF('Crisis Indicator Data'!#REF!="No Data",1,IF(#REF!&lt;&gt;"",1,0))</f>
        <v>#REF!</v>
      </c>
      <c r="AT18" s="25" t="e">
        <f>IF('Crisis Indicator Data'!#REF!="No Data",1,IF(#REF!&lt;&gt;"",1,0))</f>
        <v>#REF!</v>
      </c>
      <c r="AU18" s="25" t="e">
        <f>IF('Crisis Indicator Data'!#REF!="No Data",1,IF(#REF!&lt;&gt;"",1,0))</f>
        <v>#REF!</v>
      </c>
      <c r="AV18" s="25" t="e">
        <f>IF('Crisis Indicator Data'!#REF!="No Data",1,IF(#REF!&lt;&gt;"",1,0))</f>
        <v>#REF!</v>
      </c>
      <c r="AW18" s="25" t="e">
        <f>IF('Crisis Indicator Data'!#REF!="No Data",1,IF(#REF!&lt;&gt;"",1,0))</f>
        <v>#REF!</v>
      </c>
      <c r="AX18" s="25" t="e">
        <f>IF('Crisis Indicator Data'!#REF!="No Data",1,IF(#REF!&lt;&gt;"",1,0))</f>
        <v>#REF!</v>
      </c>
      <c r="AY18" s="25" t="e">
        <f>IF('Crisis Indicator Data'!#REF!="No Data",1,IF(#REF!&lt;&gt;"",1,0))</f>
        <v>#REF!</v>
      </c>
      <c r="AZ18" s="25" t="e">
        <f>IF('Crisis Indicator Data'!#REF!="No Data",1,IF(#REF!&lt;&gt;"",1,0))</f>
        <v>#REF!</v>
      </c>
      <c r="BA18" t="e">
        <f t="shared" si="0"/>
        <v>#REF!</v>
      </c>
      <c r="BB18" s="27" t="e">
        <f t="shared" si="1"/>
        <v>#REF!</v>
      </c>
    </row>
    <row r="19" spans="1:54" x14ac:dyDescent="0.35">
      <c r="A19" t="s">
        <v>9468</v>
      </c>
      <c r="B19" s="25" t="e">
        <f>IF('Crisis Indicator Data'!#REF!="No Data",1,IF(#REF!&lt;&gt;"",1,0))</f>
        <v>#REF!</v>
      </c>
      <c r="C19" s="25" t="e">
        <f>IF('Crisis Indicator Data'!#REF!="No Data",1,IF(#REF!&lt;&gt;"",1,0))</f>
        <v>#REF!</v>
      </c>
      <c r="D19" s="25" t="e">
        <f>IF('Crisis Indicator Data'!#REF!="No Data",1,IF(#REF!&lt;&gt;"",1,0))</f>
        <v>#REF!</v>
      </c>
      <c r="E19" s="25" t="e">
        <f>IF('Crisis Indicator Data'!#REF!="No Data",1,IF(#REF!&lt;&gt;"",1,0))</f>
        <v>#REF!</v>
      </c>
      <c r="F19" s="25" t="e">
        <f>IF('Crisis Indicator Data'!#REF!="No Data",1,IF(#REF!&lt;&gt;"",1,0))</f>
        <v>#REF!</v>
      </c>
      <c r="G19" s="25" t="e">
        <f>IF('Crisis Indicator Data'!#REF!="No Data",1,IF(#REF!&lt;&gt;"",1,0))</f>
        <v>#REF!</v>
      </c>
      <c r="H19" s="25" t="e">
        <f>IF('Crisis Indicator Data'!#REF!="No Data",1,IF(#REF!&lt;&gt;"",1,0))</f>
        <v>#REF!</v>
      </c>
      <c r="I19" s="25" t="e">
        <f>IF('Crisis Indicator Data'!#REF!="No Data",1,IF(#REF!&lt;&gt;"",1,0))</f>
        <v>#REF!</v>
      </c>
      <c r="J19" s="25" t="e">
        <f>IF('Crisis Indicator Data'!#REF!="No Data",1,IF(#REF!&lt;&gt;"",1,0))</f>
        <v>#REF!</v>
      </c>
      <c r="K19" s="25" t="e">
        <f>IF('Crisis Indicator Data'!#REF!="No Data",1,IF(#REF!&lt;&gt;"",1,0))</f>
        <v>#REF!</v>
      </c>
      <c r="L19" s="25" t="e">
        <f>IF('Crisis Indicator Data'!#REF!="No Data",1,IF(#REF!&lt;&gt;"",1,0))</f>
        <v>#REF!</v>
      </c>
      <c r="M19" s="25" t="e">
        <f>IF('Crisis Indicator Data'!#REF!="No Data",1,IF(#REF!&lt;&gt;"",1,0))</f>
        <v>#REF!</v>
      </c>
      <c r="N19" s="25" t="e">
        <f>IF('Crisis Indicator Data'!#REF!="No Data",1,IF(#REF!&lt;&gt;"",1,0))</f>
        <v>#REF!</v>
      </c>
      <c r="O19" s="25" t="e">
        <f>IF('Crisis Indicator Data'!#REF!="No Data",1,IF(#REF!&lt;&gt;"",1,0))</f>
        <v>#REF!</v>
      </c>
      <c r="P19" s="25" t="e">
        <f>IF('Crisis Indicator Data'!#REF!="No Data",1,IF(#REF!&lt;&gt;"",1,0))</f>
        <v>#REF!</v>
      </c>
      <c r="Q19" s="25" t="e">
        <f>IF('Crisis Indicator Data'!#REF!="No Data",1,IF(#REF!&lt;&gt;"",1,0))</f>
        <v>#REF!</v>
      </c>
      <c r="R19" s="25" t="e">
        <f>IF('Crisis Indicator Data'!#REF!="No Data",1,IF(#REF!&lt;&gt;"",1,0))</f>
        <v>#REF!</v>
      </c>
      <c r="S19" s="25" t="e">
        <f>IF('Crisis Indicator Data'!#REF!="No Data",1,IF(#REF!&lt;&gt;"",1,0))</f>
        <v>#REF!</v>
      </c>
      <c r="T19" s="25" t="e">
        <f>IF('Crisis Indicator Data'!#REF!="No Data",1,IF(#REF!&lt;&gt;"",1,0))</f>
        <v>#REF!</v>
      </c>
      <c r="U19" s="25" t="e">
        <f>IF('Crisis Indicator Data'!#REF!="No Data",1,IF(#REF!&lt;&gt;"",1,0))</f>
        <v>#REF!</v>
      </c>
      <c r="V19" s="25" t="e">
        <f>IF('Crisis Indicator Data'!#REF!="No Data",1,IF(#REF!&lt;&gt;"",1,0))</f>
        <v>#REF!</v>
      </c>
      <c r="W19" s="25" t="e">
        <f>IF('Crisis Indicator Data'!#REF!="No Data",1,IF(#REF!&lt;&gt;"",1,0))</f>
        <v>#REF!</v>
      </c>
      <c r="X19" s="25" t="e">
        <f>IF('Crisis Indicator Data'!#REF!="No Data",1,IF(#REF!&lt;&gt;"",1,0))</f>
        <v>#REF!</v>
      </c>
      <c r="Y19" s="25" t="e">
        <f>IF('Crisis Indicator Data'!#REF!="No Data",1,IF(#REF!&lt;&gt;"",1,0))</f>
        <v>#REF!</v>
      </c>
      <c r="Z19" s="25" t="e">
        <f>IF('Crisis Indicator Data'!#REF!="No Data",1,IF(#REF!&lt;&gt;"",1,0))</f>
        <v>#REF!</v>
      </c>
      <c r="AA19" s="25" t="e">
        <f>IF('Crisis Indicator Data'!#REF!="No Data",1,IF(#REF!&lt;&gt;"",1,0))</f>
        <v>#REF!</v>
      </c>
      <c r="AB19" s="25" t="e">
        <f>IF('Crisis Indicator Data'!#REF!="No Data",1,IF(#REF!&lt;&gt;"",1,0))</f>
        <v>#REF!</v>
      </c>
      <c r="AC19" s="25" t="e">
        <f>IF('Crisis Indicator Data'!#REF!="No Data",1,IF(#REF!&lt;&gt;"",1,0))</f>
        <v>#REF!</v>
      </c>
      <c r="AD19" s="25" t="e">
        <f>IF('Crisis Indicator Data'!#REF!="No Data",1,IF(#REF!&lt;&gt;"",1,0))</f>
        <v>#REF!</v>
      </c>
      <c r="AE19" s="25" t="e">
        <f>IF('Crisis Indicator Data'!#REF!="No Data",1,IF(#REF!&lt;&gt;"",1,0))</f>
        <v>#REF!</v>
      </c>
      <c r="AF19" s="25" t="e">
        <f>IF('Crisis Indicator Data'!#REF!="No Data",1,IF(#REF!&lt;&gt;"",1,0))</f>
        <v>#REF!</v>
      </c>
      <c r="AG19" s="25" t="e">
        <f>IF('Crisis Indicator Data'!#REF!="No Data",1,IF(#REF!&lt;&gt;"",1,0))</f>
        <v>#REF!</v>
      </c>
      <c r="AH19" s="25" t="e">
        <f>IF('Crisis Indicator Data'!#REF!="No Data",1,IF(#REF!&lt;&gt;"",1,0))</f>
        <v>#REF!</v>
      </c>
      <c r="AI19" s="25" t="e">
        <f>IF('Crisis Indicator Data'!#REF!="No Data",1,IF(#REF!&lt;&gt;"",1,0))</f>
        <v>#REF!</v>
      </c>
      <c r="AJ19" s="25" t="e">
        <f>IF('Crisis Indicator Data'!#REF!="No Data",1,IF(#REF!&lt;&gt;"",1,0))</f>
        <v>#REF!</v>
      </c>
      <c r="AK19" s="25" t="e">
        <f>IF('Crisis Indicator Data'!#REF!="No Data",1,IF(#REF!&lt;&gt;"",1,0))</f>
        <v>#REF!</v>
      </c>
      <c r="AL19" s="25" t="e">
        <f>IF('Crisis Indicator Data'!#REF!="No Data",1,IF(#REF!&lt;&gt;"",1,0))</f>
        <v>#REF!</v>
      </c>
      <c r="AM19" s="25" t="e">
        <f>IF('Crisis Indicator Data'!#REF!="No Data",1,IF(#REF!&lt;&gt;"",1,0))</f>
        <v>#REF!</v>
      </c>
      <c r="AN19" s="25" t="e">
        <f>IF('Crisis Indicator Data'!#REF!="No Data",1,IF(#REF!&lt;&gt;"",1,0))</f>
        <v>#REF!</v>
      </c>
      <c r="AO19" s="25" t="e">
        <f>IF('Crisis Indicator Data'!#REF!="No Data",1,IF(#REF!&lt;&gt;"",1,0))</f>
        <v>#REF!</v>
      </c>
      <c r="AP19" s="25" t="e">
        <f>IF('Crisis Indicator Data'!#REF!="No Data",1,IF(#REF!&lt;&gt;"",1,0))</f>
        <v>#REF!</v>
      </c>
      <c r="AQ19" s="25" t="e">
        <f>IF('Crisis Indicator Data'!#REF!="No Data",1,IF(#REF!&lt;&gt;"",1,0))</f>
        <v>#REF!</v>
      </c>
      <c r="AR19" s="25" t="e">
        <f>IF('Crisis Indicator Data'!#REF!="No Data",1,IF(#REF!&lt;&gt;"",1,0))</f>
        <v>#REF!</v>
      </c>
      <c r="AS19" s="25" t="e">
        <f>IF('Crisis Indicator Data'!#REF!="No Data",1,IF(#REF!&lt;&gt;"",1,0))</f>
        <v>#REF!</v>
      </c>
      <c r="AT19" s="25" t="e">
        <f>IF('Crisis Indicator Data'!#REF!="No Data",1,IF(#REF!&lt;&gt;"",1,0))</f>
        <v>#REF!</v>
      </c>
      <c r="AU19" s="25" t="e">
        <f>IF('Crisis Indicator Data'!#REF!="No Data",1,IF(#REF!&lt;&gt;"",1,0))</f>
        <v>#REF!</v>
      </c>
      <c r="AV19" s="25" t="e">
        <f>IF('Crisis Indicator Data'!#REF!="No Data",1,IF(#REF!&lt;&gt;"",1,0))</f>
        <v>#REF!</v>
      </c>
      <c r="AW19" s="25" t="e">
        <f>IF('Crisis Indicator Data'!#REF!="No Data",1,IF(#REF!&lt;&gt;"",1,0))</f>
        <v>#REF!</v>
      </c>
      <c r="AX19" s="25" t="e">
        <f>IF('Crisis Indicator Data'!#REF!="No Data",1,IF(#REF!&lt;&gt;"",1,0))</f>
        <v>#REF!</v>
      </c>
      <c r="AY19" s="25" t="e">
        <f>IF('Crisis Indicator Data'!#REF!="No Data",1,IF(#REF!&lt;&gt;"",1,0))</f>
        <v>#REF!</v>
      </c>
      <c r="AZ19" s="25" t="e">
        <f>IF('Crisis Indicator Data'!#REF!="No Data",1,IF(#REF!&lt;&gt;"",1,0))</f>
        <v>#REF!</v>
      </c>
      <c r="BA19" t="e">
        <f t="shared" si="0"/>
        <v>#REF!</v>
      </c>
      <c r="BB19" s="27" t="e">
        <f t="shared" si="1"/>
        <v>#REF!</v>
      </c>
    </row>
    <row r="20" spans="1:54" x14ac:dyDescent="0.35">
      <c r="A20" t="s">
        <v>9491</v>
      </c>
      <c r="B20" s="25" t="e">
        <f>IF('Crisis Indicator Data'!#REF!="No Data",1,IF(#REF!&lt;&gt;"",1,0))</f>
        <v>#REF!</v>
      </c>
      <c r="C20" s="25" t="e">
        <f>IF('Crisis Indicator Data'!#REF!="No Data",1,IF(#REF!&lt;&gt;"",1,0))</f>
        <v>#REF!</v>
      </c>
      <c r="D20" s="25" t="e">
        <f>IF('Crisis Indicator Data'!#REF!="No Data",1,IF(#REF!&lt;&gt;"",1,0))</f>
        <v>#REF!</v>
      </c>
      <c r="E20" s="25" t="e">
        <f>IF('Crisis Indicator Data'!#REF!="No Data",1,IF(#REF!&lt;&gt;"",1,0))</f>
        <v>#REF!</v>
      </c>
      <c r="F20" s="25" t="e">
        <f>IF('Crisis Indicator Data'!#REF!="No Data",1,IF(#REF!&lt;&gt;"",1,0))</f>
        <v>#REF!</v>
      </c>
      <c r="G20" s="25" t="e">
        <f>IF('Crisis Indicator Data'!#REF!="No Data",1,IF(#REF!&lt;&gt;"",1,0))</f>
        <v>#REF!</v>
      </c>
      <c r="H20" s="25" t="e">
        <f>IF('Crisis Indicator Data'!#REF!="No Data",1,IF(#REF!&lt;&gt;"",1,0))</f>
        <v>#REF!</v>
      </c>
      <c r="I20" s="25" t="e">
        <f>IF('Crisis Indicator Data'!#REF!="No Data",1,IF(#REF!&lt;&gt;"",1,0))</f>
        <v>#REF!</v>
      </c>
      <c r="J20" s="25" t="e">
        <f>IF('Crisis Indicator Data'!#REF!="No Data",1,IF(#REF!&lt;&gt;"",1,0))</f>
        <v>#REF!</v>
      </c>
      <c r="K20" s="25" t="e">
        <f>IF('Crisis Indicator Data'!#REF!="No Data",1,IF(#REF!&lt;&gt;"",1,0))</f>
        <v>#REF!</v>
      </c>
      <c r="L20" s="25" t="e">
        <f>IF('Crisis Indicator Data'!#REF!="No Data",1,IF(#REF!&lt;&gt;"",1,0))</f>
        <v>#REF!</v>
      </c>
      <c r="M20" s="25" t="e">
        <f>IF('Crisis Indicator Data'!#REF!="No Data",1,IF(#REF!&lt;&gt;"",1,0))</f>
        <v>#REF!</v>
      </c>
      <c r="N20" s="25" t="e">
        <f>IF('Crisis Indicator Data'!#REF!="No Data",1,IF(#REF!&lt;&gt;"",1,0))</f>
        <v>#REF!</v>
      </c>
      <c r="O20" s="25" t="e">
        <f>IF('Crisis Indicator Data'!#REF!="No Data",1,IF(#REF!&lt;&gt;"",1,0))</f>
        <v>#REF!</v>
      </c>
      <c r="P20" s="25" t="e">
        <f>IF('Crisis Indicator Data'!#REF!="No Data",1,IF(#REF!&lt;&gt;"",1,0))</f>
        <v>#REF!</v>
      </c>
      <c r="Q20" s="25" t="e">
        <f>IF('Crisis Indicator Data'!#REF!="No Data",1,IF(#REF!&lt;&gt;"",1,0))</f>
        <v>#REF!</v>
      </c>
      <c r="R20" s="25" t="e">
        <f>IF('Crisis Indicator Data'!#REF!="No Data",1,IF(#REF!&lt;&gt;"",1,0))</f>
        <v>#REF!</v>
      </c>
      <c r="S20" s="25" t="e">
        <f>IF('Crisis Indicator Data'!#REF!="No Data",1,IF(#REF!&lt;&gt;"",1,0))</f>
        <v>#REF!</v>
      </c>
      <c r="T20" s="25" t="e">
        <f>IF('Crisis Indicator Data'!#REF!="No Data",1,IF(#REF!&lt;&gt;"",1,0))</f>
        <v>#REF!</v>
      </c>
      <c r="U20" s="25" t="e">
        <f>IF('Crisis Indicator Data'!#REF!="No Data",1,IF(#REF!&lt;&gt;"",1,0))</f>
        <v>#REF!</v>
      </c>
      <c r="V20" s="25" t="e">
        <f>IF('Crisis Indicator Data'!#REF!="No Data",1,IF(#REF!&lt;&gt;"",1,0))</f>
        <v>#REF!</v>
      </c>
      <c r="W20" s="25" t="e">
        <f>IF('Crisis Indicator Data'!#REF!="No Data",1,IF(#REF!&lt;&gt;"",1,0))</f>
        <v>#REF!</v>
      </c>
      <c r="X20" s="25" t="e">
        <f>IF('Crisis Indicator Data'!#REF!="No Data",1,IF(#REF!&lt;&gt;"",1,0))</f>
        <v>#REF!</v>
      </c>
      <c r="Y20" s="25" t="e">
        <f>IF('Crisis Indicator Data'!#REF!="No Data",1,IF(#REF!&lt;&gt;"",1,0))</f>
        <v>#REF!</v>
      </c>
      <c r="Z20" s="25" t="e">
        <f>IF('Crisis Indicator Data'!#REF!="No Data",1,IF(#REF!&lt;&gt;"",1,0))</f>
        <v>#REF!</v>
      </c>
      <c r="AA20" s="25" t="e">
        <f>IF('Crisis Indicator Data'!#REF!="No Data",1,IF(#REF!&lt;&gt;"",1,0))</f>
        <v>#REF!</v>
      </c>
      <c r="AB20" s="25" t="e">
        <f>IF('Crisis Indicator Data'!#REF!="No Data",1,IF(#REF!&lt;&gt;"",1,0))</f>
        <v>#REF!</v>
      </c>
      <c r="AC20" s="25" t="e">
        <f>IF('Crisis Indicator Data'!#REF!="No Data",1,IF(#REF!&lt;&gt;"",1,0))</f>
        <v>#REF!</v>
      </c>
      <c r="AD20" s="25" t="e">
        <f>IF('Crisis Indicator Data'!#REF!="No Data",1,IF(#REF!&lt;&gt;"",1,0))</f>
        <v>#REF!</v>
      </c>
      <c r="AE20" s="25" t="e">
        <f>IF('Crisis Indicator Data'!#REF!="No Data",1,IF(#REF!&lt;&gt;"",1,0))</f>
        <v>#REF!</v>
      </c>
      <c r="AF20" s="25" t="e">
        <f>IF('Crisis Indicator Data'!#REF!="No Data",1,IF(#REF!&lt;&gt;"",1,0))</f>
        <v>#REF!</v>
      </c>
      <c r="AG20" s="25" t="e">
        <f>IF('Crisis Indicator Data'!#REF!="No Data",1,IF(#REF!&lt;&gt;"",1,0))</f>
        <v>#REF!</v>
      </c>
      <c r="AH20" s="25" t="e">
        <f>IF('Crisis Indicator Data'!#REF!="No Data",1,IF(#REF!&lt;&gt;"",1,0))</f>
        <v>#REF!</v>
      </c>
      <c r="AI20" s="25" t="e">
        <f>IF('Crisis Indicator Data'!#REF!="No Data",1,IF(#REF!&lt;&gt;"",1,0))</f>
        <v>#REF!</v>
      </c>
      <c r="AJ20" s="25" t="e">
        <f>IF('Crisis Indicator Data'!#REF!="No Data",1,IF(#REF!&lt;&gt;"",1,0))</f>
        <v>#REF!</v>
      </c>
      <c r="AK20" s="25" t="e">
        <f>IF('Crisis Indicator Data'!#REF!="No Data",1,IF(#REF!&lt;&gt;"",1,0))</f>
        <v>#REF!</v>
      </c>
      <c r="AL20" s="25" t="e">
        <f>IF('Crisis Indicator Data'!#REF!="No Data",1,IF(#REF!&lt;&gt;"",1,0))</f>
        <v>#REF!</v>
      </c>
      <c r="AM20" s="25" t="e">
        <f>IF('Crisis Indicator Data'!#REF!="No Data",1,IF(#REF!&lt;&gt;"",1,0))</f>
        <v>#REF!</v>
      </c>
      <c r="AN20" s="25" t="e">
        <f>IF('Crisis Indicator Data'!#REF!="No Data",1,IF(#REF!&lt;&gt;"",1,0))</f>
        <v>#REF!</v>
      </c>
      <c r="AO20" s="25" t="e">
        <f>IF('Crisis Indicator Data'!#REF!="No Data",1,IF(#REF!&lt;&gt;"",1,0))</f>
        <v>#REF!</v>
      </c>
      <c r="AP20" s="25" t="e">
        <f>IF('Crisis Indicator Data'!#REF!="No Data",1,IF(#REF!&lt;&gt;"",1,0))</f>
        <v>#REF!</v>
      </c>
      <c r="AQ20" s="25" t="e">
        <f>IF('Crisis Indicator Data'!#REF!="No Data",1,IF(#REF!&lt;&gt;"",1,0))</f>
        <v>#REF!</v>
      </c>
      <c r="AR20" s="25" t="e">
        <f>IF('Crisis Indicator Data'!#REF!="No Data",1,IF(#REF!&lt;&gt;"",1,0))</f>
        <v>#REF!</v>
      </c>
      <c r="AS20" s="25" t="e">
        <f>IF('Crisis Indicator Data'!#REF!="No Data",1,IF(#REF!&lt;&gt;"",1,0))</f>
        <v>#REF!</v>
      </c>
      <c r="AT20" s="25" t="e">
        <f>IF('Crisis Indicator Data'!#REF!="No Data",1,IF(#REF!&lt;&gt;"",1,0))</f>
        <v>#REF!</v>
      </c>
      <c r="AU20" s="25" t="e">
        <f>IF('Crisis Indicator Data'!#REF!="No Data",1,IF(#REF!&lt;&gt;"",1,0))</f>
        <v>#REF!</v>
      </c>
      <c r="AV20" s="25" t="e">
        <f>IF('Crisis Indicator Data'!#REF!="No Data",1,IF(#REF!&lt;&gt;"",1,0))</f>
        <v>#REF!</v>
      </c>
      <c r="AW20" s="25" t="e">
        <f>IF('Crisis Indicator Data'!#REF!="No Data",1,IF(#REF!&lt;&gt;"",1,0))</f>
        <v>#REF!</v>
      </c>
      <c r="AX20" s="25" t="e">
        <f>IF('Crisis Indicator Data'!#REF!="No Data",1,IF(#REF!&lt;&gt;"",1,0))</f>
        <v>#REF!</v>
      </c>
      <c r="AY20" s="25" t="e">
        <f>IF('Crisis Indicator Data'!#REF!="No Data",1,IF(#REF!&lt;&gt;"",1,0))</f>
        <v>#REF!</v>
      </c>
      <c r="AZ20" s="25" t="e">
        <f>IF('Crisis Indicator Data'!#REF!="No Data",1,IF(#REF!&lt;&gt;"",1,0))</f>
        <v>#REF!</v>
      </c>
      <c r="BA20" t="e">
        <f t="shared" si="0"/>
        <v>#REF!</v>
      </c>
      <c r="BB20" s="27" t="e">
        <f t="shared" si="1"/>
        <v>#REF!</v>
      </c>
    </row>
    <row r="21" spans="1:54" x14ac:dyDescent="0.35">
      <c r="A21" t="s">
        <v>9484</v>
      </c>
      <c r="B21" s="25" t="e">
        <f>IF('Crisis Indicator Data'!#REF!="No Data",1,IF(#REF!&lt;&gt;"",1,0))</f>
        <v>#REF!</v>
      </c>
      <c r="C21" s="25" t="e">
        <f>IF('Crisis Indicator Data'!#REF!="No Data",1,IF(#REF!&lt;&gt;"",1,0))</f>
        <v>#REF!</v>
      </c>
      <c r="D21" s="25" t="e">
        <f>IF('Crisis Indicator Data'!#REF!="No Data",1,IF(#REF!&lt;&gt;"",1,0))</f>
        <v>#REF!</v>
      </c>
      <c r="E21" s="25" t="e">
        <f>IF('Crisis Indicator Data'!#REF!="No Data",1,IF(#REF!&lt;&gt;"",1,0))</f>
        <v>#REF!</v>
      </c>
      <c r="F21" s="25" t="e">
        <f>IF('Crisis Indicator Data'!#REF!="No Data",1,IF(#REF!&lt;&gt;"",1,0))</f>
        <v>#REF!</v>
      </c>
      <c r="G21" s="25" t="e">
        <f>IF('Crisis Indicator Data'!#REF!="No Data",1,IF(#REF!&lt;&gt;"",1,0))</f>
        <v>#REF!</v>
      </c>
      <c r="H21" s="25" t="e">
        <f>IF('Crisis Indicator Data'!#REF!="No Data",1,IF(#REF!&lt;&gt;"",1,0))</f>
        <v>#REF!</v>
      </c>
      <c r="I21" s="25" t="e">
        <f>IF('Crisis Indicator Data'!#REF!="No Data",1,IF(#REF!&lt;&gt;"",1,0))</f>
        <v>#REF!</v>
      </c>
      <c r="J21" s="25" t="e">
        <f>IF('Crisis Indicator Data'!#REF!="No Data",1,IF(#REF!&lt;&gt;"",1,0))</f>
        <v>#REF!</v>
      </c>
      <c r="K21" s="25" t="e">
        <f>IF('Crisis Indicator Data'!#REF!="No Data",1,IF(#REF!&lt;&gt;"",1,0))</f>
        <v>#REF!</v>
      </c>
      <c r="L21" s="25" t="e">
        <f>IF('Crisis Indicator Data'!#REF!="No Data",1,IF(#REF!&lt;&gt;"",1,0))</f>
        <v>#REF!</v>
      </c>
      <c r="M21" s="25" t="e">
        <f>IF('Crisis Indicator Data'!#REF!="No Data",1,IF(#REF!&lt;&gt;"",1,0))</f>
        <v>#REF!</v>
      </c>
      <c r="N21" s="25" t="e">
        <f>IF('Crisis Indicator Data'!#REF!="No Data",1,IF(#REF!&lt;&gt;"",1,0))</f>
        <v>#REF!</v>
      </c>
      <c r="O21" s="25" t="e">
        <f>IF('Crisis Indicator Data'!#REF!="No Data",1,IF(#REF!&lt;&gt;"",1,0))</f>
        <v>#REF!</v>
      </c>
      <c r="P21" s="25" t="e">
        <f>IF('Crisis Indicator Data'!#REF!="No Data",1,IF(#REF!&lt;&gt;"",1,0))</f>
        <v>#REF!</v>
      </c>
      <c r="Q21" s="25" t="e">
        <f>IF('Crisis Indicator Data'!#REF!="No Data",1,IF(#REF!&lt;&gt;"",1,0))</f>
        <v>#REF!</v>
      </c>
      <c r="R21" s="25" t="e">
        <f>IF('Crisis Indicator Data'!#REF!="No Data",1,IF(#REF!&lt;&gt;"",1,0))</f>
        <v>#REF!</v>
      </c>
      <c r="S21" s="25" t="e">
        <f>IF('Crisis Indicator Data'!#REF!="No Data",1,IF(#REF!&lt;&gt;"",1,0))</f>
        <v>#REF!</v>
      </c>
      <c r="T21" s="25" t="e">
        <f>IF('Crisis Indicator Data'!#REF!="No Data",1,IF(#REF!&lt;&gt;"",1,0))</f>
        <v>#REF!</v>
      </c>
      <c r="U21" s="25" t="e">
        <f>IF('Crisis Indicator Data'!#REF!="No Data",1,IF(#REF!&lt;&gt;"",1,0))</f>
        <v>#REF!</v>
      </c>
      <c r="V21" s="25" t="e">
        <f>IF('Crisis Indicator Data'!#REF!="No Data",1,IF(#REF!&lt;&gt;"",1,0))</f>
        <v>#REF!</v>
      </c>
      <c r="W21" s="25" t="e">
        <f>IF('Crisis Indicator Data'!#REF!="No Data",1,IF(#REF!&lt;&gt;"",1,0))</f>
        <v>#REF!</v>
      </c>
      <c r="X21" s="25" t="e">
        <f>IF('Crisis Indicator Data'!#REF!="No Data",1,IF(#REF!&lt;&gt;"",1,0))</f>
        <v>#REF!</v>
      </c>
      <c r="Y21" s="25" t="e">
        <f>IF('Crisis Indicator Data'!#REF!="No Data",1,IF(#REF!&lt;&gt;"",1,0))</f>
        <v>#REF!</v>
      </c>
      <c r="Z21" s="25" t="e">
        <f>IF('Crisis Indicator Data'!#REF!="No Data",1,IF(#REF!&lt;&gt;"",1,0))</f>
        <v>#REF!</v>
      </c>
      <c r="AA21" s="25" t="e">
        <f>IF('Crisis Indicator Data'!#REF!="No Data",1,IF(#REF!&lt;&gt;"",1,0))</f>
        <v>#REF!</v>
      </c>
      <c r="AB21" s="25" t="e">
        <f>IF('Crisis Indicator Data'!#REF!="No Data",1,IF(#REF!&lt;&gt;"",1,0))</f>
        <v>#REF!</v>
      </c>
      <c r="AC21" s="25" t="e">
        <f>IF('Crisis Indicator Data'!#REF!="No Data",1,IF(#REF!&lt;&gt;"",1,0))</f>
        <v>#REF!</v>
      </c>
      <c r="AD21" s="25" t="e">
        <f>IF('Crisis Indicator Data'!#REF!="No Data",1,IF(#REF!&lt;&gt;"",1,0))</f>
        <v>#REF!</v>
      </c>
      <c r="AE21" s="25" t="e">
        <f>IF('Crisis Indicator Data'!#REF!="No Data",1,IF(#REF!&lt;&gt;"",1,0))</f>
        <v>#REF!</v>
      </c>
      <c r="AF21" s="25" t="e">
        <f>IF('Crisis Indicator Data'!#REF!="No Data",1,IF(#REF!&lt;&gt;"",1,0))</f>
        <v>#REF!</v>
      </c>
      <c r="AG21" s="25" t="e">
        <f>IF('Crisis Indicator Data'!#REF!="No Data",1,IF(#REF!&lt;&gt;"",1,0))</f>
        <v>#REF!</v>
      </c>
      <c r="AH21" s="25" t="e">
        <f>IF('Crisis Indicator Data'!#REF!="No Data",1,IF(#REF!&lt;&gt;"",1,0))</f>
        <v>#REF!</v>
      </c>
      <c r="AI21" s="25" t="e">
        <f>IF('Crisis Indicator Data'!#REF!="No Data",1,IF(#REF!&lt;&gt;"",1,0))</f>
        <v>#REF!</v>
      </c>
      <c r="AJ21" s="25" t="e">
        <f>IF('Crisis Indicator Data'!#REF!="No Data",1,IF(#REF!&lt;&gt;"",1,0))</f>
        <v>#REF!</v>
      </c>
      <c r="AK21" s="25" t="e">
        <f>IF('Crisis Indicator Data'!#REF!="No Data",1,IF(#REF!&lt;&gt;"",1,0))</f>
        <v>#REF!</v>
      </c>
      <c r="AL21" s="25" t="e">
        <f>IF('Crisis Indicator Data'!#REF!="No Data",1,IF(#REF!&lt;&gt;"",1,0))</f>
        <v>#REF!</v>
      </c>
      <c r="AM21" s="25" t="e">
        <f>IF('Crisis Indicator Data'!#REF!="No Data",1,IF(#REF!&lt;&gt;"",1,0))</f>
        <v>#REF!</v>
      </c>
      <c r="AN21" s="25" t="e">
        <f>IF('Crisis Indicator Data'!#REF!="No Data",1,IF(#REF!&lt;&gt;"",1,0))</f>
        <v>#REF!</v>
      </c>
      <c r="AO21" s="25" t="e">
        <f>IF('Crisis Indicator Data'!#REF!="No Data",1,IF(#REF!&lt;&gt;"",1,0))</f>
        <v>#REF!</v>
      </c>
      <c r="AP21" s="25" t="e">
        <f>IF('Crisis Indicator Data'!#REF!="No Data",1,IF(#REF!&lt;&gt;"",1,0))</f>
        <v>#REF!</v>
      </c>
      <c r="AQ21" s="25" t="e">
        <f>IF('Crisis Indicator Data'!#REF!="No Data",1,IF(#REF!&lt;&gt;"",1,0))</f>
        <v>#REF!</v>
      </c>
      <c r="AR21" s="25" t="e">
        <f>IF('Crisis Indicator Data'!#REF!="No Data",1,IF(#REF!&lt;&gt;"",1,0))</f>
        <v>#REF!</v>
      </c>
      <c r="AS21" s="25" t="e">
        <f>IF('Crisis Indicator Data'!#REF!="No Data",1,IF(#REF!&lt;&gt;"",1,0))</f>
        <v>#REF!</v>
      </c>
      <c r="AT21" s="25" t="e">
        <f>IF('Crisis Indicator Data'!#REF!="No Data",1,IF(#REF!&lt;&gt;"",1,0))</f>
        <v>#REF!</v>
      </c>
      <c r="AU21" s="25" t="e">
        <f>IF('Crisis Indicator Data'!#REF!="No Data",1,IF(#REF!&lt;&gt;"",1,0))</f>
        <v>#REF!</v>
      </c>
      <c r="AV21" s="25" t="e">
        <f>IF('Crisis Indicator Data'!#REF!="No Data",1,IF(#REF!&lt;&gt;"",1,0))</f>
        <v>#REF!</v>
      </c>
      <c r="AW21" s="25" t="e">
        <f>IF('Crisis Indicator Data'!#REF!="No Data",1,IF(#REF!&lt;&gt;"",1,0))</f>
        <v>#REF!</v>
      </c>
      <c r="AX21" s="25" t="e">
        <f>IF('Crisis Indicator Data'!#REF!="No Data",1,IF(#REF!&lt;&gt;"",1,0))</f>
        <v>#REF!</v>
      </c>
      <c r="AY21" s="25" t="e">
        <f>IF('Crisis Indicator Data'!#REF!="No Data",1,IF(#REF!&lt;&gt;"",1,0))</f>
        <v>#REF!</v>
      </c>
      <c r="AZ21" s="25" t="e">
        <f>IF('Crisis Indicator Data'!#REF!="No Data",1,IF(#REF!&lt;&gt;"",1,0))</f>
        <v>#REF!</v>
      </c>
      <c r="BA21" t="e">
        <f t="shared" si="0"/>
        <v>#REF!</v>
      </c>
      <c r="BB21" s="27" t="e">
        <f t="shared" si="1"/>
        <v>#REF!</v>
      </c>
    </row>
    <row r="22" spans="1:54" x14ac:dyDescent="0.35">
      <c r="A22" t="s">
        <v>9477</v>
      </c>
      <c r="B22" s="25" t="e">
        <f>IF('Crisis Indicator Data'!#REF!="No Data",1,IF(#REF!&lt;&gt;"",1,0))</f>
        <v>#REF!</v>
      </c>
      <c r="C22" s="25" t="e">
        <f>IF('Crisis Indicator Data'!#REF!="No Data",1,IF(#REF!&lt;&gt;"",1,0))</f>
        <v>#REF!</v>
      </c>
      <c r="D22" s="25" t="e">
        <f>IF('Crisis Indicator Data'!#REF!="No Data",1,IF(#REF!&lt;&gt;"",1,0))</f>
        <v>#REF!</v>
      </c>
      <c r="E22" s="25" t="e">
        <f>IF('Crisis Indicator Data'!#REF!="No Data",1,IF(#REF!&lt;&gt;"",1,0))</f>
        <v>#REF!</v>
      </c>
      <c r="F22" s="25" t="e">
        <f>IF('Crisis Indicator Data'!#REF!="No Data",1,IF(#REF!&lt;&gt;"",1,0))</f>
        <v>#REF!</v>
      </c>
      <c r="G22" s="25" t="e">
        <f>IF('Crisis Indicator Data'!#REF!="No Data",1,IF(#REF!&lt;&gt;"",1,0))</f>
        <v>#REF!</v>
      </c>
      <c r="H22" s="25" t="e">
        <f>IF('Crisis Indicator Data'!#REF!="No Data",1,IF(#REF!&lt;&gt;"",1,0))</f>
        <v>#REF!</v>
      </c>
      <c r="I22" s="25" t="e">
        <f>IF('Crisis Indicator Data'!#REF!="No Data",1,IF(#REF!&lt;&gt;"",1,0))</f>
        <v>#REF!</v>
      </c>
      <c r="J22" s="25" t="e">
        <f>IF('Crisis Indicator Data'!#REF!="No Data",1,IF(#REF!&lt;&gt;"",1,0))</f>
        <v>#REF!</v>
      </c>
      <c r="K22" s="25" t="e">
        <f>IF('Crisis Indicator Data'!#REF!="No Data",1,IF(#REF!&lt;&gt;"",1,0))</f>
        <v>#REF!</v>
      </c>
      <c r="L22" s="25" t="e">
        <f>IF('Crisis Indicator Data'!#REF!="No Data",1,IF(#REF!&lt;&gt;"",1,0))</f>
        <v>#REF!</v>
      </c>
      <c r="M22" s="25" t="e">
        <f>IF('Crisis Indicator Data'!#REF!="No Data",1,IF(#REF!&lt;&gt;"",1,0))</f>
        <v>#REF!</v>
      </c>
      <c r="N22" s="25" t="e">
        <f>IF('Crisis Indicator Data'!#REF!="No Data",1,IF(#REF!&lt;&gt;"",1,0))</f>
        <v>#REF!</v>
      </c>
      <c r="O22" s="25" t="e">
        <f>IF('Crisis Indicator Data'!#REF!="No Data",1,IF(#REF!&lt;&gt;"",1,0))</f>
        <v>#REF!</v>
      </c>
      <c r="P22" s="25" t="e">
        <f>IF('Crisis Indicator Data'!#REF!="No Data",1,IF(#REF!&lt;&gt;"",1,0))</f>
        <v>#REF!</v>
      </c>
      <c r="Q22" s="25" t="e">
        <f>IF('Crisis Indicator Data'!#REF!="No Data",1,IF(#REF!&lt;&gt;"",1,0))</f>
        <v>#REF!</v>
      </c>
      <c r="R22" s="25" t="e">
        <f>IF('Crisis Indicator Data'!#REF!="No Data",1,IF(#REF!&lt;&gt;"",1,0))</f>
        <v>#REF!</v>
      </c>
      <c r="S22" s="25" t="e">
        <f>IF('Crisis Indicator Data'!#REF!="No Data",1,IF(#REF!&lt;&gt;"",1,0))</f>
        <v>#REF!</v>
      </c>
      <c r="T22" s="25" t="e">
        <f>IF('Crisis Indicator Data'!#REF!="No Data",1,IF(#REF!&lt;&gt;"",1,0))</f>
        <v>#REF!</v>
      </c>
      <c r="U22" s="25" t="e">
        <f>IF('Crisis Indicator Data'!#REF!="No Data",1,IF(#REF!&lt;&gt;"",1,0))</f>
        <v>#REF!</v>
      </c>
      <c r="V22" s="25" t="e">
        <f>IF('Crisis Indicator Data'!#REF!="No Data",1,IF(#REF!&lt;&gt;"",1,0))</f>
        <v>#REF!</v>
      </c>
      <c r="W22" s="25" t="e">
        <f>IF('Crisis Indicator Data'!#REF!="No Data",1,IF(#REF!&lt;&gt;"",1,0))</f>
        <v>#REF!</v>
      </c>
      <c r="X22" s="25" t="e">
        <f>IF('Crisis Indicator Data'!#REF!="No Data",1,IF(#REF!&lt;&gt;"",1,0))</f>
        <v>#REF!</v>
      </c>
      <c r="Y22" s="25" t="e">
        <f>IF('Crisis Indicator Data'!#REF!="No Data",1,IF(#REF!&lt;&gt;"",1,0))</f>
        <v>#REF!</v>
      </c>
      <c r="Z22" s="25" t="e">
        <f>IF('Crisis Indicator Data'!#REF!="No Data",1,IF(#REF!&lt;&gt;"",1,0))</f>
        <v>#REF!</v>
      </c>
      <c r="AA22" s="25" t="e">
        <f>IF('Crisis Indicator Data'!#REF!="No Data",1,IF(#REF!&lt;&gt;"",1,0))</f>
        <v>#REF!</v>
      </c>
      <c r="AB22" s="25" t="e">
        <f>IF('Crisis Indicator Data'!#REF!="No Data",1,IF(#REF!&lt;&gt;"",1,0))</f>
        <v>#REF!</v>
      </c>
      <c r="AC22" s="25" t="e">
        <f>IF('Crisis Indicator Data'!#REF!="No Data",1,IF(#REF!&lt;&gt;"",1,0))</f>
        <v>#REF!</v>
      </c>
      <c r="AD22" s="25" t="e">
        <f>IF('Crisis Indicator Data'!#REF!="No Data",1,IF(#REF!&lt;&gt;"",1,0))</f>
        <v>#REF!</v>
      </c>
      <c r="AE22" s="25" t="e">
        <f>IF('Crisis Indicator Data'!#REF!="No Data",1,IF(#REF!&lt;&gt;"",1,0))</f>
        <v>#REF!</v>
      </c>
      <c r="AF22" s="25" t="e">
        <f>IF('Crisis Indicator Data'!#REF!="No Data",1,IF(#REF!&lt;&gt;"",1,0))</f>
        <v>#REF!</v>
      </c>
      <c r="AG22" s="25" t="e">
        <f>IF('Crisis Indicator Data'!#REF!="No Data",1,IF(#REF!&lt;&gt;"",1,0))</f>
        <v>#REF!</v>
      </c>
      <c r="AH22" s="25" t="e">
        <f>IF('Crisis Indicator Data'!#REF!="No Data",1,IF(#REF!&lt;&gt;"",1,0))</f>
        <v>#REF!</v>
      </c>
      <c r="AI22" s="25" t="e">
        <f>IF('Crisis Indicator Data'!#REF!="No Data",1,IF(#REF!&lt;&gt;"",1,0))</f>
        <v>#REF!</v>
      </c>
      <c r="AJ22" s="25" t="e">
        <f>IF('Crisis Indicator Data'!#REF!="No Data",1,IF(#REF!&lt;&gt;"",1,0))</f>
        <v>#REF!</v>
      </c>
      <c r="AK22" s="25" t="e">
        <f>IF('Crisis Indicator Data'!#REF!="No Data",1,IF(#REF!&lt;&gt;"",1,0))</f>
        <v>#REF!</v>
      </c>
      <c r="AL22" s="25" t="e">
        <f>IF('Crisis Indicator Data'!#REF!="No Data",1,IF(#REF!&lt;&gt;"",1,0))</f>
        <v>#REF!</v>
      </c>
      <c r="AM22" s="25" t="e">
        <f>IF('Crisis Indicator Data'!#REF!="No Data",1,IF(#REF!&lt;&gt;"",1,0))</f>
        <v>#REF!</v>
      </c>
      <c r="AN22" s="25" t="e">
        <f>IF('Crisis Indicator Data'!#REF!="No Data",1,IF(#REF!&lt;&gt;"",1,0))</f>
        <v>#REF!</v>
      </c>
      <c r="AO22" s="25" t="e">
        <f>IF('Crisis Indicator Data'!#REF!="No Data",1,IF(#REF!&lt;&gt;"",1,0))</f>
        <v>#REF!</v>
      </c>
      <c r="AP22" s="25" t="e">
        <f>IF('Crisis Indicator Data'!#REF!="No Data",1,IF(#REF!&lt;&gt;"",1,0))</f>
        <v>#REF!</v>
      </c>
      <c r="AQ22" s="25" t="e">
        <f>IF('Crisis Indicator Data'!#REF!="No Data",1,IF(#REF!&lt;&gt;"",1,0))</f>
        <v>#REF!</v>
      </c>
      <c r="AR22" s="25" t="e">
        <f>IF('Crisis Indicator Data'!#REF!="No Data",1,IF(#REF!&lt;&gt;"",1,0))</f>
        <v>#REF!</v>
      </c>
      <c r="AS22" s="25" t="e">
        <f>IF('Crisis Indicator Data'!#REF!="No Data",1,IF(#REF!&lt;&gt;"",1,0))</f>
        <v>#REF!</v>
      </c>
      <c r="AT22" s="25" t="e">
        <f>IF('Crisis Indicator Data'!#REF!="No Data",1,IF(#REF!&lt;&gt;"",1,0))</f>
        <v>#REF!</v>
      </c>
      <c r="AU22" s="25" t="e">
        <f>IF('Crisis Indicator Data'!#REF!="No Data",1,IF(#REF!&lt;&gt;"",1,0))</f>
        <v>#REF!</v>
      </c>
      <c r="AV22" s="25" t="e">
        <f>IF('Crisis Indicator Data'!#REF!="No Data",1,IF(#REF!&lt;&gt;"",1,0))</f>
        <v>#REF!</v>
      </c>
      <c r="AW22" s="25" t="e">
        <f>IF('Crisis Indicator Data'!#REF!="No Data",1,IF(#REF!&lt;&gt;"",1,0))</f>
        <v>#REF!</v>
      </c>
      <c r="AX22" s="25" t="e">
        <f>IF('Crisis Indicator Data'!#REF!="No Data",1,IF(#REF!&lt;&gt;"",1,0))</f>
        <v>#REF!</v>
      </c>
      <c r="AY22" s="25" t="e">
        <f>IF('Crisis Indicator Data'!#REF!="No Data",1,IF(#REF!&lt;&gt;"",1,0))</f>
        <v>#REF!</v>
      </c>
      <c r="AZ22" s="25" t="e">
        <f>IF('Crisis Indicator Data'!#REF!="No Data",1,IF(#REF!&lt;&gt;"",1,0))</f>
        <v>#REF!</v>
      </c>
      <c r="BA22" t="e">
        <f t="shared" si="0"/>
        <v>#REF!</v>
      </c>
      <c r="BB22" s="27" t="e">
        <f t="shared" si="1"/>
        <v>#REF!</v>
      </c>
    </row>
    <row r="23" spans="1:54" x14ac:dyDescent="0.35">
      <c r="A23" t="s">
        <v>9493</v>
      </c>
      <c r="B23" s="25" t="e">
        <f>IF('Crisis Indicator Data'!#REF!="No Data",1,IF(#REF!&lt;&gt;"",1,0))</f>
        <v>#REF!</v>
      </c>
      <c r="C23" s="25" t="e">
        <f>IF('Crisis Indicator Data'!#REF!="No Data",1,IF(#REF!&lt;&gt;"",1,0))</f>
        <v>#REF!</v>
      </c>
      <c r="D23" s="25" t="e">
        <f>IF('Crisis Indicator Data'!#REF!="No Data",1,IF(#REF!&lt;&gt;"",1,0))</f>
        <v>#REF!</v>
      </c>
      <c r="E23" s="25" t="e">
        <f>IF('Crisis Indicator Data'!#REF!="No Data",1,IF(#REF!&lt;&gt;"",1,0))</f>
        <v>#REF!</v>
      </c>
      <c r="F23" s="25" t="e">
        <f>IF('Crisis Indicator Data'!#REF!="No Data",1,IF(#REF!&lt;&gt;"",1,0))</f>
        <v>#REF!</v>
      </c>
      <c r="G23" s="25" t="e">
        <f>IF('Crisis Indicator Data'!#REF!="No Data",1,IF(#REF!&lt;&gt;"",1,0))</f>
        <v>#REF!</v>
      </c>
      <c r="H23" s="25" t="e">
        <f>IF('Crisis Indicator Data'!#REF!="No Data",1,IF(#REF!&lt;&gt;"",1,0))</f>
        <v>#REF!</v>
      </c>
      <c r="I23" s="25" t="e">
        <f>IF('Crisis Indicator Data'!#REF!="No Data",1,IF(#REF!&lt;&gt;"",1,0))</f>
        <v>#REF!</v>
      </c>
      <c r="J23" s="25" t="e">
        <f>IF('Crisis Indicator Data'!#REF!="No Data",1,IF(#REF!&lt;&gt;"",1,0))</f>
        <v>#REF!</v>
      </c>
      <c r="K23" s="25" t="e">
        <f>IF('Crisis Indicator Data'!#REF!="No Data",1,IF(#REF!&lt;&gt;"",1,0))</f>
        <v>#REF!</v>
      </c>
      <c r="L23" s="25" t="e">
        <f>IF('Crisis Indicator Data'!#REF!="No Data",1,IF(#REF!&lt;&gt;"",1,0))</f>
        <v>#REF!</v>
      </c>
      <c r="M23" s="25" t="e">
        <f>IF('Crisis Indicator Data'!#REF!="No Data",1,IF(#REF!&lt;&gt;"",1,0))</f>
        <v>#REF!</v>
      </c>
      <c r="N23" s="25" t="e">
        <f>IF('Crisis Indicator Data'!#REF!="No Data",1,IF(#REF!&lt;&gt;"",1,0))</f>
        <v>#REF!</v>
      </c>
      <c r="O23" s="25" t="e">
        <f>IF('Crisis Indicator Data'!#REF!="No Data",1,IF(#REF!&lt;&gt;"",1,0))</f>
        <v>#REF!</v>
      </c>
      <c r="P23" s="25" t="e">
        <f>IF('Crisis Indicator Data'!#REF!="No Data",1,IF(#REF!&lt;&gt;"",1,0))</f>
        <v>#REF!</v>
      </c>
      <c r="Q23" s="25" t="e">
        <f>IF('Crisis Indicator Data'!#REF!="No Data",1,IF(#REF!&lt;&gt;"",1,0))</f>
        <v>#REF!</v>
      </c>
      <c r="R23" s="25" t="e">
        <f>IF('Crisis Indicator Data'!#REF!="No Data",1,IF(#REF!&lt;&gt;"",1,0))</f>
        <v>#REF!</v>
      </c>
      <c r="S23" s="25" t="e">
        <f>IF('Crisis Indicator Data'!#REF!="No Data",1,IF(#REF!&lt;&gt;"",1,0))</f>
        <v>#REF!</v>
      </c>
      <c r="T23" s="25" t="e">
        <f>IF('Crisis Indicator Data'!#REF!="No Data",1,IF(#REF!&lt;&gt;"",1,0))</f>
        <v>#REF!</v>
      </c>
      <c r="U23" s="25" t="e">
        <f>IF('Crisis Indicator Data'!#REF!="No Data",1,IF(#REF!&lt;&gt;"",1,0))</f>
        <v>#REF!</v>
      </c>
      <c r="V23" s="25" t="e">
        <f>IF('Crisis Indicator Data'!#REF!="No Data",1,IF(#REF!&lt;&gt;"",1,0))</f>
        <v>#REF!</v>
      </c>
      <c r="W23" s="25" t="e">
        <f>IF('Crisis Indicator Data'!#REF!="No Data",1,IF(#REF!&lt;&gt;"",1,0))</f>
        <v>#REF!</v>
      </c>
      <c r="X23" s="25" t="e">
        <f>IF('Crisis Indicator Data'!#REF!="No Data",1,IF(#REF!&lt;&gt;"",1,0))</f>
        <v>#REF!</v>
      </c>
      <c r="Y23" s="25" t="e">
        <f>IF('Crisis Indicator Data'!#REF!="No Data",1,IF(#REF!&lt;&gt;"",1,0))</f>
        <v>#REF!</v>
      </c>
      <c r="Z23" s="25" t="e">
        <f>IF('Crisis Indicator Data'!#REF!="No Data",1,IF(#REF!&lt;&gt;"",1,0))</f>
        <v>#REF!</v>
      </c>
      <c r="AA23" s="25" t="e">
        <f>IF('Crisis Indicator Data'!#REF!="No Data",1,IF(#REF!&lt;&gt;"",1,0))</f>
        <v>#REF!</v>
      </c>
      <c r="AB23" s="25" t="e">
        <f>IF('Crisis Indicator Data'!#REF!="No Data",1,IF(#REF!&lt;&gt;"",1,0))</f>
        <v>#REF!</v>
      </c>
      <c r="AC23" s="25" t="e">
        <f>IF('Crisis Indicator Data'!#REF!="No Data",1,IF(#REF!&lt;&gt;"",1,0))</f>
        <v>#REF!</v>
      </c>
      <c r="AD23" s="25" t="e">
        <f>IF('Crisis Indicator Data'!#REF!="No Data",1,IF(#REF!&lt;&gt;"",1,0))</f>
        <v>#REF!</v>
      </c>
      <c r="AE23" s="25" t="e">
        <f>IF('Crisis Indicator Data'!#REF!="No Data",1,IF(#REF!&lt;&gt;"",1,0))</f>
        <v>#REF!</v>
      </c>
      <c r="AF23" s="25" t="e">
        <f>IF('Crisis Indicator Data'!#REF!="No Data",1,IF(#REF!&lt;&gt;"",1,0))</f>
        <v>#REF!</v>
      </c>
      <c r="AG23" s="25" t="e">
        <f>IF('Crisis Indicator Data'!#REF!="No Data",1,IF(#REF!&lt;&gt;"",1,0))</f>
        <v>#REF!</v>
      </c>
      <c r="AH23" s="25" t="e">
        <f>IF('Crisis Indicator Data'!#REF!="No Data",1,IF(#REF!&lt;&gt;"",1,0))</f>
        <v>#REF!</v>
      </c>
      <c r="AI23" s="25" t="e">
        <f>IF('Crisis Indicator Data'!#REF!="No Data",1,IF(#REF!&lt;&gt;"",1,0))</f>
        <v>#REF!</v>
      </c>
      <c r="AJ23" s="25" t="e">
        <f>IF('Crisis Indicator Data'!#REF!="No Data",1,IF(#REF!&lt;&gt;"",1,0))</f>
        <v>#REF!</v>
      </c>
      <c r="AK23" s="25" t="e">
        <f>IF('Crisis Indicator Data'!#REF!="No Data",1,IF(#REF!&lt;&gt;"",1,0))</f>
        <v>#REF!</v>
      </c>
      <c r="AL23" s="25" t="e">
        <f>IF('Crisis Indicator Data'!#REF!="No Data",1,IF(#REF!&lt;&gt;"",1,0))</f>
        <v>#REF!</v>
      </c>
      <c r="AM23" s="25" t="e">
        <f>IF('Crisis Indicator Data'!#REF!="No Data",1,IF(#REF!&lt;&gt;"",1,0))</f>
        <v>#REF!</v>
      </c>
      <c r="AN23" s="25" t="e">
        <f>IF('Crisis Indicator Data'!#REF!="No Data",1,IF(#REF!&lt;&gt;"",1,0))</f>
        <v>#REF!</v>
      </c>
      <c r="AO23" s="25" t="e">
        <f>IF('Crisis Indicator Data'!#REF!="No Data",1,IF(#REF!&lt;&gt;"",1,0))</f>
        <v>#REF!</v>
      </c>
      <c r="AP23" s="25" t="e">
        <f>IF('Crisis Indicator Data'!#REF!="No Data",1,IF(#REF!&lt;&gt;"",1,0))</f>
        <v>#REF!</v>
      </c>
      <c r="AQ23" s="25" t="e">
        <f>IF('Crisis Indicator Data'!#REF!="No Data",1,IF(#REF!&lt;&gt;"",1,0))</f>
        <v>#REF!</v>
      </c>
      <c r="AR23" s="25" t="e">
        <f>IF('Crisis Indicator Data'!#REF!="No Data",1,IF(#REF!&lt;&gt;"",1,0))</f>
        <v>#REF!</v>
      </c>
      <c r="AS23" s="25" t="e">
        <f>IF('Crisis Indicator Data'!#REF!="No Data",1,IF(#REF!&lt;&gt;"",1,0))</f>
        <v>#REF!</v>
      </c>
      <c r="AT23" s="25" t="e">
        <f>IF('Crisis Indicator Data'!#REF!="No Data",1,IF(#REF!&lt;&gt;"",1,0))</f>
        <v>#REF!</v>
      </c>
      <c r="AU23" s="25" t="e">
        <f>IF('Crisis Indicator Data'!#REF!="No Data",1,IF(#REF!&lt;&gt;"",1,0))</f>
        <v>#REF!</v>
      </c>
      <c r="AV23" s="25" t="e">
        <f>IF('Crisis Indicator Data'!#REF!="No Data",1,IF(#REF!&lt;&gt;"",1,0))</f>
        <v>#REF!</v>
      </c>
      <c r="AW23" s="25" t="e">
        <f>IF('Crisis Indicator Data'!#REF!="No Data",1,IF(#REF!&lt;&gt;"",1,0))</f>
        <v>#REF!</v>
      </c>
      <c r="AX23" s="25" t="e">
        <f>IF('Crisis Indicator Data'!#REF!="No Data",1,IF(#REF!&lt;&gt;"",1,0))</f>
        <v>#REF!</v>
      </c>
      <c r="AY23" s="25" t="e">
        <f>IF('Crisis Indicator Data'!#REF!="No Data",1,IF(#REF!&lt;&gt;"",1,0))</f>
        <v>#REF!</v>
      </c>
      <c r="AZ23" s="25" t="e">
        <f>IF('Crisis Indicator Data'!#REF!="No Data",1,IF(#REF!&lt;&gt;"",1,0))</f>
        <v>#REF!</v>
      </c>
      <c r="BA23" t="e">
        <f t="shared" si="0"/>
        <v>#REF!</v>
      </c>
      <c r="BB23" s="27" t="e">
        <f t="shared" si="1"/>
        <v>#REF!</v>
      </c>
    </row>
    <row r="24" spans="1:54" x14ac:dyDescent="0.35">
      <c r="A24" t="s">
        <v>9485</v>
      </c>
      <c r="B24" s="25" t="e">
        <f>IF('Crisis Indicator Data'!#REF!="No Data",1,IF(#REF!&lt;&gt;"",1,0))</f>
        <v>#REF!</v>
      </c>
      <c r="C24" s="25" t="e">
        <f>IF('Crisis Indicator Data'!#REF!="No Data",1,IF(#REF!&lt;&gt;"",1,0))</f>
        <v>#REF!</v>
      </c>
      <c r="D24" s="25" t="e">
        <f>IF('Crisis Indicator Data'!#REF!="No Data",1,IF(#REF!&lt;&gt;"",1,0))</f>
        <v>#REF!</v>
      </c>
      <c r="E24" s="25" t="e">
        <f>IF('Crisis Indicator Data'!#REF!="No Data",1,IF(#REF!&lt;&gt;"",1,0))</f>
        <v>#REF!</v>
      </c>
      <c r="F24" s="25" t="e">
        <f>IF('Crisis Indicator Data'!#REF!="No Data",1,IF(#REF!&lt;&gt;"",1,0))</f>
        <v>#REF!</v>
      </c>
      <c r="G24" s="25" t="e">
        <f>IF('Crisis Indicator Data'!#REF!="No Data",1,IF(#REF!&lt;&gt;"",1,0))</f>
        <v>#REF!</v>
      </c>
      <c r="H24" s="25" t="e">
        <f>IF('Crisis Indicator Data'!#REF!="No Data",1,IF(#REF!&lt;&gt;"",1,0))</f>
        <v>#REF!</v>
      </c>
      <c r="I24" s="25" t="e">
        <f>IF('Crisis Indicator Data'!#REF!="No Data",1,IF(#REF!&lt;&gt;"",1,0))</f>
        <v>#REF!</v>
      </c>
      <c r="J24" s="25" t="e">
        <f>IF('Crisis Indicator Data'!#REF!="No Data",1,IF(#REF!&lt;&gt;"",1,0))</f>
        <v>#REF!</v>
      </c>
      <c r="K24" s="25" t="e">
        <f>IF('Crisis Indicator Data'!#REF!="No Data",1,IF(#REF!&lt;&gt;"",1,0))</f>
        <v>#REF!</v>
      </c>
      <c r="L24" s="25" t="e">
        <f>IF('Crisis Indicator Data'!#REF!="No Data",1,IF(#REF!&lt;&gt;"",1,0))</f>
        <v>#REF!</v>
      </c>
      <c r="M24" s="25" t="e">
        <f>IF('Crisis Indicator Data'!#REF!="No Data",1,IF(#REF!&lt;&gt;"",1,0))</f>
        <v>#REF!</v>
      </c>
      <c r="N24" s="25" t="e">
        <f>IF('Crisis Indicator Data'!#REF!="No Data",1,IF(#REF!&lt;&gt;"",1,0))</f>
        <v>#REF!</v>
      </c>
      <c r="O24" s="25" t="e">
        <f>IF('Crisis Indicator Data'!#REF!="No Data",1,IF(#REF!&lt;&gt;"",1,0))</f>
        <v>#REF!</v>
      </c>
      <c r="P24" s="25" t="e">
        <f>IF('Crisis Indicator Data'!#REF!="No Data",1,IF(#REF!&lt;&gt;"",1,0))</f>
        <v>#REF!</v>
      </c>
      <c r="Q24" s="25" t="e">
        <f>IF('Crisis Indicator Data'!#REF!="No Data",1,IF(#REF!&lt;&gt;"",1,0))</f>
        <v>#REF!</v>
      </c>
      <c r="R24" s="25" t="e">
        <f>IF('Crisis Indicator Data'!#REF!="No Data",1,IF(#REF!&lt;&gt;"",1,0))</f>
        <v>#REF!</v>
      </c>
      <c r="S24" s="25" t="e">
        <f>IF('Crisis Indicator Data'!#REF!="No Data",1,IF(#REF!&lt;&gt;"",1,0))</f>
        <v>#REF!</v>
      </c>
      <c r="T24" s="25" t="e">
        <f>IF('Crisis Indicator Data'!#REF!="No Data",1,IF(#REF!&lt;&gt;"",1,0))</f>
        <v>#REF!</v>
      </c>
      <c r="U24" s="25" t="e">
        <f>IF('Crisis Indicator Data'!#REF!="No Data",1,IF(#REF!&lt;&gt;"",1,0))</f>
        <v>#REF!</v>
      </c>
      <c r="V24" s="25" t="e">
        <f>IF('Crisis Indicator Data'!#REF!="No Data",1,IF(#REF!&lt;&gt;"",1,0))</f>
        <v>#REF!</v>
      </c>
      <c r="W24" s="25" t="e">
        <f>IF('Crisis Indicator Data'!#REF!="No Data",1,IF(#REF!&lt;&gt;"",1,0))</f>
        <v>#REF!</v>
      </c>
      <c r="X24" s="25" t="e">
        <f>IF('Crisis Indicator Data'!#REF!="No Data",1,IF(#REF!&lt;&gt;"",1,0))</f>
        <v>#REF!</v>
      </c>
      <c r="Y24" s="25" t="e">
        <f>IF('Crisis Indicator Data'!#REF!="No Data",1,IF(#REF!&lt;&gt;"",1,0))</f>
        <v>#REF!</v>
      </c>
      <c r="Z24" s="25" t="e">
        <f>IF('Crisis Indicator Data'!#REF!="No Data",1,IF(#REF!&lt;&gt;"",1,0))</f>
        <v>#REF!</v>
      </c>
      <c r="AA24" s="25" t="e">
        <f>IF('Crisis Indicator Data'!#REF!="No Data",1,IF(#REF!&lt;&gt;"",1,0))</f>
        <v>#REF!</v>
      </c>
      <c r="AB24" s="25" t="e">
        <f>IF('Crisis Indicator Data'!#REF!="No Data",1,IF(#REF!&lt;&gt;"",1,0))</f>
        <v>#REF!</v>
      </c>
      <c r="AC24" s="25" t="e">
        <f>IF('Crisis Indicator Data'!#REF!="No Data",1,IF(#REF!&lt;&gt;"",1,0))</f>
        <v>#REF!</v>
      </c>
      <c r="AD24" s="25" t="e">
        <f>IF('Crisis Indicator Data'!#REF!="No Data",1,IF(#REF!&lt;&gt;"",1,0))</f>
        <v>#REF!</v>
      </c>
      <c r="AE24" s="25" t="e">
        <f>IF('Crisis Indicator Data'!#REF!="No Data",1,IF(#REF!&lt;&gt;"",1,0))</f>
        <v>#REF!</v>
      </c>
      <c r="AF24" s="25" t="e">
        <f>IF('Crisis Indicator Data'!#REF!="No Data",1,IF(#REF!&lt;&gt;"",1,0))</f>
        <v>#REF!</v>
      </c>
      <c r="AG24" s="25" t="e">
        <f>IF('Crisis Indicator Data'!#REF!="No Data",1,IF(#REF!&lt;&gt;"",1,0))</f>
        <v>#REF!</v>
      </c>
      <c r="AH24" s="25" t="e">
        <f>IF('Crisis Indicator Data'!#REF!="No Data",1,IF(#REF!&lt;&gt;"",1,0))</f>
        <v>#REF!</v>
      </c>
      <c r="AI24" s="25" t="e">
        <f>IF('Crisis Indicator Data'!#REF!="No Data",1,IF(#REF!&lt;&gt;"",1,0))</f>
        <v>#REF!</v>
      </c>
      <c r="AJ24" s="25" t="e">
        <f>IF('Crisis Indicator Data'!#REF!="No Data",1,IF(#REF!&lt;&gt;"",1,0))</f>
        <v>#REF!</v>
      </c>
      <c r="AK24" s="25" t="e">
        <f>IF('Crisis Indicator Data'!#REF!="No Data",1,IF(#REF!&lt;&gt;"",1,0))</f>
        <v>#REF!</v>
      </c>
      <c r="AL24" s="25" t="e">
        <f>IF('Crisis Indicator Data'!#REF!="No Data",1,IF(#REF!&lt;&gt;"",1,0))</f>
        <v>#REF!</v>
      </c>
      <c r="AM24" s="25" t="e">
        <f>IF('Crisis Indicator Data'!#REF!="No Data",1,IF(#REF!&lt;&gt;"",1,0))</f>
        <v>#REF!</v>
      </c>
      <c r="AN24" s="25" t="e">
        <f>IF('Crisis Indicator Data'!#REF!="No Data",1,IF(#REF!&lt;&gt;"",1,0))</f>
        <v>#REF!</v>
      </c>
      <c r="AO24" s="25" t="e">
        <f>IF('Crisis Indicator Data'!#REF!="No Data",1,IF(#REF!&lt;&gt;"",1,0))</f>
        <v>#REF!</v>
      </c>
      <c r="AP24" s="25" t="e">
        <f>IF('Crisis Indicator Data'!#REF!="No Data",1,IF(#REF!&lt;&gt;"",1,0))</f>
        <v>#REF!</v>
      </c>
      <c r="AQ24" s="25" t="e">
        <f>IF('Crisis Indicator Data'!#REF!="No Data",1,IF(#REF!&lt;&gt;"",1,0))</f>
        <v>#REF!</v>
      </c>
      <c r="AR24" s="25" t="e">
        <f>IF('Crisis Indicator Data'!#REF!="No Data",1,IF(#REF!&lt;&gt;"",1,0))</f>
        <v>#REF!</v>
      </c>
      <c r="AS24" s="25" t="e">
        <f>IF('Crisis Indicator Data'!#REF!="No Data",1,IF(#REF!&lt;&gt;"",1,0))</f>
        <v>#REF!</v>
      </c>
      <c r="AT24" s="25" t="e">
        <f>IF('Crisis Indicator Data'!#REF!="No Data",1,IF(#REF!&lt;&gt;"",1,0))</f>
        <v>#REF!</v>
      </c>
      <c r="AU24" s="25" t="e">
        <f>IF('Crisis Indicator Data'!#REF!="No Data",1,IF(#REF!&lt;&gt;"",1,0))</f>
        <v>#REF!</v>
      </c>
      <c r="AV24" s="25" t="e">
        <f>IF('Crisis Indicator Data'!#REF!="No Data",1,IF(#REF!&lt;&gt;"",1,0))</f>
        <v>#REF!</v>
      </c>
      <c r="AW24" s="25" t="e">
        <f>IF('Crisis Indicator Data'!#REF!="No Data",1,IF(#REF!&lt;&gt;"",1,0))</f>
        <v>#REF!</v>
      </c>
      <c r="AX24" s="25" t="e">
        <f>IF('Crisis Indicator Data'!#REF!="No Data",1,IF(#REF!&lt;&gt;"",1,0))</f>
        <v>#REF!</v>
      </c>
      <c r="AY24" s="25" t="e">
        <f>IF('Crisis Indicator Data'!#REF!="No Data",1,IF(#REF!&lt;&gt;"",1,0))</f>
        <v>#REF!</v>
      </c>
      <c r="AZ24" s="25" t="e">
        <f>IF('Crisis Indicator Data'!#REF!="No Data",1,IF(#REF!&lt;&gt;"",1,0))</f>
        <v>#REF!</v>
      </c>
      <c r="BA24" t="e">
        <f t="shared" si="0"/>
        <v>#REF!</v>
      </c>
      <c r="BB24" s="27" t="e">
        <f t="shared" si="1"/>
        <v>#REF!</v>
      </c>
    </row>
    <row r="25" spans="1:54" x14ac:dyDescent="0.35">
      <c r="A25" t="s">
        <v>9489</v>
      </c>
      <c r="B25" s="25" t="e">
        <f>IF('Crisis Indicator Data'!#REF!="No Data",1,IF(#REF!&lt;&gt;"",1,0))</f>
        <v>#REF!</v>
      </c>
      <c r="C25" s="25" t="e">
        <f>IF('Crisis Indicator Data'!#REF!="No Data",1,IF(#REF!&lt;&gt;"",1,0))</f>
        <v>#REF!</v>
      </c>
      <c r="D25" s="25" t="e">
        <f>IF('Crisis Indicator Data'!#REF!="No Data",1,IF(#REF!&lt;&gt;"",1,0))</f>
        <v>#REF!</v>
      </c>
      <c r="E25" s="25" t="e">
        <f>IF('Crisis Indicator Data'!#REF!="No Data",1,IF(#REF!&lt;&gt;"",1,0))</f>
        <v>#REF!</v>
      </c>
      <c r="F25" s="25" t="e">
        <f>IF('Crisis Indicator Data'!#REF!="No Data",1,IF(#REF!&lt;&gt;"",1,0))</f>
        <v>#REF!</v>
      </c>
      <c r="G25" s="25" t="e">
        <f>IF('Crisis Indicator Data'!#REF!="No Data",1,IF(#REF!&lt;&gt;"",1,0))</f>
        <v>#REF!</v>
      </c>
      <c r="H25" s="25" t="e">
        <f>IF('Crisis Indicator Data'!#REF!="No Data",1,IF(#REF!&lt;&gt;"",1,0))</f>
        <v>#REF!</v>
      </c>
      <c r="I25" s="25" t="e">
        <f>IF('Crisis Indicator Data'!#REF!="No Data",1,IF(#REF!&lt;&gt;"",1,0))</f>
        <v>#REF!</v>
      </c>
      <c r="J25" s="25" t="e">
        <f>IF('Crisis Indicator Data'!#REF!="No Data",1,IF(#REF!&lt;&gt;"",1,0))</f>
        <v>#REF!</v>
      </c>
      <c r="K25" s="25" t="e">
        <f>IF('Crisis Indicator Data'!#REF!="No Data",1,IF(#REF!&lt;&gt;"",1,0))</f>
        <v>#REF!</v>
      </c>
      <c r="L25" s="25" t="e">
        <f>IF('Crisis Indicator Data'!#REF!="No Data",1,IF(#REF!&lt;&gt;"",1,0))</f>
        <v>#REF!</v>
      </c>
      <c r="M25" s="25" t="e">
        <f>IF('Crisis Indicator Data'!#REF!="No Data",1,IF(#REF!&lt;&gt;"",1,0))</f>
        <v>#REF!</v>
      </c>
      <c r="N25" s="25" t="e">
        <f>IF('Crisis Indicator Data'!#REF!="No Data",1,IF(#REF!&lt;&gt;"",1,0))</f>
        <v>#REF!</v>
      </c>
      <c r="O25" s="25" t="e">
        <f>IF('Crisis Indicator Data'!#REF!="No Data",1,IF(#REF!&lt;&gt;"",1,0))</f>
        <v>#REF!</v>
      </c>
      <c r="P25" s="25" t="e">
        <f>IF('Crisis Indicator Data'!#REF!="No Data",1,IF(#REF!&lt;&gt;"",1,0))</f>
        <v>#REF!</v>
      </c>
      <c r="Q25" s="25" t="e">
        <f>IF('Crisis Indicator Data'!#REF!="No Data",1,IF(#REF!&lt;&gt;"",1,0))</f>
        <v>#REF!</v>
      </c>
      <c r="R25" s="25" t="e">
        <f>IF('Crisis Indicator Data'!#REF!="No Data",1,IF(#REF!&lt;&gt;"",1,0))</f>
        <v>#REF!</v>
      </c>
      <c r="S25" s="25" t="e">
        <f>IF('Crisis Indicator Data'!#REF!="No Data",1,IF(#REF!&lt;&gt;"",1,0))</f>
        <v>#REF!</v>
      </c>
      <c r="T25" s="25" t="e">
        <f>IF('Crisis Indicator Data'!#REF!="No Data",1,IF(#REF!&lt;&gt;"",1,0))</f>
        <v>#REF!</v>
      </c>
      <c r="U25" s="25" t="e">
        <f>IF('Crisis Indicator Data'!#REF!="No Data",1,IF(#REF!&lt;&gt;"",1,0))</f>
        <v>#REF!</v>
      </c>
      <c r="V25" s="25" t="e">
        <f>IF('Crisis Indicator Data'!#REF!="No Data",1,IF(#REF!&lt;&gt;"",1,0))</f>
        <v>#REF!</v>
      </c>
      <c r="W25" s="25" t="e">
        <f>IF('Crisis Indicator Data'!#REF!="No Data",1,IF(#REF!&lt;&gt;"",1,0))</f>
        <v>#REF!</v>
      </c>
      <c r="X25" s="25" t="e">
        <f>IF('Crisis Indicator Data'!#REF!="No Data",1,IF(#REF!&lt;&gt;"",1,0))</f>
        <v>#REF!</v>
      </c>
      <c r="Y25" s="25" t="e">
        <f>IF('Crisis Indicator Data'!#REF!="No Data",1,IF(#REF!&lt;&gt;"",1,0))</f>
        <v>#REF!</v>
      </c>
      <c r="Z25" s="25" t="e">
        <f>IF('Crisis Indicator Data'!#REF!="No Data",1,IF(#REF!&lt;&gt;"",1,0))</f>
        <v>#REF!</v>
      </c>
      <c r="AA25" s="25" t="e">
        <f>IF('Crisis Indicator Data'!#REF!="No Data",1,IF(#REF!&lt;&gt;"",1,0))</f>
        <v>#REF!</v>
      </c>
      <c r="AB25" s="25" t="e">
        <f>IF('Crisis Indicator Data'!#REF!="No Data",1,IF(#REF!&lt;&gt;"",1,0))</f>
        <v>#REF!</v>
      </c>
      <c r="AC25" s="25" t="e">
        <f>IF('Crisis Indicator Data'!#REF!="No Data",1,IF(#REF!&lt;&gt;"",1,0))</f>
        <v>#REF!</v>
      </c>
      <c r="AD25" s="25" t="e">
        <f>IF('Crisis Indicator Data'!#REF!="No Data",1,IF(#REF!&lt;&gt;"",1,0))</f>
        <v>#REF!</v>
      </c>
      <c r="AE25" s="25" t="e">
        <f>IF('Crisis Indicator Data'!#REF!="No Data",1,IF(#REF!&lt;&gt;"",1,0))</f>
        <v>#REF!</v>
      </c>
      <c r="AF25" s="25" t="e">
        <f>IF('Crisis Indicator Data'!#REF!="No Data",1,IF(#REF!&lt;&gt;"",1,0))</f>
        <v>#REF!</v>
      </c>
      <c r="AG25" s="25" t="e">
        <f>IF('Crisis Indicator Data'!#REF!="No Data",1,IF(#REF!&lt;&gt;"",1,0))</f>
        <v>#REF!</v>
      </c>
      <c r="AH25" s="25" t="e">
        <f>IF('Crisis Indicator Data'!#REF!="No Data",1,IF(#REF!&lt;&gt;"",1,0))</f>
        <v>#REF!</v>
      </c>
      <c r="AI25" s="25" t="e">
        <f>IF('Crisis Indicator Data'!#REF!="No Data",1,IF(#REF!&lt;&gt;"",1,0))</f>
        <v>#REF!</v>
      </c>
      <c r="AJ25" s="25" t="e">
        <f>IF('Crisis Indicator Data'!#REF!="No Data",1,IF(#REF!&lt;&gt;"",1,0))</f>
        <v>#REF!</v>
      </c>
      <c r="AK25" s="25" t="e">
        <f>IF('Crisis Indicator Data'!#REF!="No Data",1,IF(#REF!&lt;&gt;"",1,0))</f>
        <v>#REF!</v>
      </c>
      <c r="AL25" s="25" t="e">
        <f>IF('Crisis Indicator Data'!#REF!="No Data",1,IF(#REF!&lt;&gt;"",1,0))</f>
        <v>#REF!</v>
      </c>
      <c r="AM25" s="25" t="e">
        <f>IF('Crisis Indicator Data'!#REF!="No Data",1,IF(#REF!&lt;&gt;"",1,0))</f>
        <v>#REF!</v>
      </c>
      <c r="AN25" s="25" t="e">
        <f>IF('Crisis Indicator Data'!#REF!="No Data",1,IF(#REF!&lt;&gt;"",1,0))</f>
        <v>#REF!</v>
      </c>
      <c r="AO25" s="25" t="e">
        <f>IF('Crisis Indicator Data'!#REF!="No Data",1,IF(#REF!&lt;&gt;"",1,0))</f>
        <v>#REF!</v>
      </c>
      <c r="AP25" s="25" t="e">
        <f>IF('Crisis Indicator Data'!#REF!="No Data",1,IF(#REF!&lt;&gt;"",1,0))</f>
        <v>#REF!</v>
      </c>
      <c r="AQ25" s="25" t="e">
        <f>IF('Crisis Indicator Data'!#REF!="No Data",1,IF(#REF!&lt;&gt;"",1,0))</f>
        <v>#REF!</v>
      </c>
      <c r="AR25" s="25" t="e">
        <f>IF('Crisis Indicator Data'!#REF!="No Data",1,IF(#REF!&lt;&gt;"",1,0))</f>
        <v>#REF!</v>
      </c>
      <c r="AS25" s="25" t="e">
        <f>IF('Crisis Indicator Data'!#REF!="No Data",1,IF(#REF!&lt;&gt;"",1,0))</f>
        <v>#REF!</v>
      </c>
      <c r="AT25" s="25" t="e">
        <f>IF('Crisis Indicator Data'!#REF!="No Data",1,IF(#REF!&lt;&gt;"",1,0))</f>
        <v>#REF!</v>
      </c>
      <c r="AU25" s="25" t="e">
        <f>IF('Crisis Indicator Data'!#REF!="No Data",1,IF(#REF!&lt;&gt;"",1,0))</f>
        <v>#REF!</v>
      </c>
      <c r="AV25" s="25" t="e">
        <f>IF('Crisis Indicator Data'!#REF!="No Data",1,IF(#REF!&lt;&gt;"",1,0))</f>
        <v>#REF!</v>
      </c>
      <c r="AW25" s="25" t="e">
        <f>IF('Crisis Indicator Data'!#REF!="No Data",1,IF(#REF!&lt;&gt;"",1,0))</f>
        <v>#REF!</v>
      </c>
      <c r="AX25" s="25" t="e">
        <f>IF('Crisis Indicator Data'!#REF!="No Data",1,IF(#REF!&lt;&gt;"",1,0))</f>
        <v>#REF!</v>
      </c>
      <c r="AY25" s="25" t="e">
        <f>IF('Crisis Indicator Data'!#REF!="No Data",1,IF(#REF!&lt;&gt;"",1,0))</f>
        <v>#REF!</v>
      </c>
      <c r="AZ25" s="25" t="e">
        <f>IF('Crisis Indicator Data'!#REF!="No Data",1,IF(#REF!&lt;&gt;"",1,0))</f>
        <v>#REF!</v>
      </c>
      <c r="BA25" t="e">
        <f t="shared" si="0"/>
        <v>#REF!</v>
      </c>
      <c r="BB25" s="27" t="e">
        <f t="shared" si="1"/>
        <v>#REF!</v>
      </c>
    </row>
    <row r="26" spans="1:54" x14ac:dyDescent="0.35">
      <c r="A26" t="s">
        <v>9471</v>
      </c>
      <c r="B26" s="25" t="e">
        <f>IF('Crisis Indicator Data'!#REF!="No Data",1,IF(#REF!&lt;&gt;"",1,0))</f>
        <v>#REF!</v>
      </c>
      <c r="C26" s="25" t="e">
        <f>IF('Crisis Indicator Data'!#REF!="No Data",1,IF(#REF!&lt;&gt;"",1,0))</f>
        <v>#REF!</v>
      </c>
      <c r="D26" s="25" t="e">
        <f>IF('Crisis Indicator Data'!#REF!="No Data",1,IF(#REF!&lt;&gt;"",1,0))</f>
        <v>#REF!</v>
      </c>
      <c r="E26" s="25" t="e">
        <f>IF('Crisis Indicator Data'!#REF!="No Data",1,IF(#REF!&lt;&gt;"",1,0))</f>
        <v>#REF!</v>
      </c>
      <c r="F26" s="25" t="e">
        <f>IF('Crisis Indicator Data'!#REF!="No Data",1,IF(#REF!&lt;&gt;"",1,0))</f>
        <v>#REF!</v>
      </c>
      <c r="G26" s="25" t="e">
        <f>IF('Crisis Indicator Data'!#REF!="No Data",1,IF(#REF!&lt;&gt;"",1,0))</f>
        <v>#REF!</v>
      </c>
      <c r="H26" s="25" t="e">
        <f>IF('Crisis Indicator Data'!#REF!="No Data",1,IF(#REF!&lt;&gt;"",1,0))</f>
        <v>#REF!</v>
      </c>
      <c r="I26" s="25" t="e">
        <f>IF('Crisis Indicator Data'!#REF!="No Data",1,IF(#REF!&lt;&gt;"",1,0))</f>
        <v>#REF!</v>
      </c>
      <c r="J26" s="25" t="e">
        <f>IF('Crisis Indicator Data'!#REF!="No Data",1,IF(#REF!&lt;&gt;"",1,0))</f>
        <v>#REF!</v>
      </c>
      <c r="K26" s="25" t="e">
        <f>IF('Crisis Indicator Data'!#REF!="No Data",1,IF(#REF!&lt;&gt;"",1,0))</f>
        <v>#REF!</v>
      </c>
      <c r="L26" s="25" t="e">
        <f>IF('Crisis Indicator Data'!#REF!="No Data",1,IF(#REF!&lt;&gt;"",1,0))</f>
        <v>#REF!</v>
      </c>
      <c r="M26" s="25" t="e">
        <f>IF('Crisis Indicator Data'!#REF!="No Data",1,IF(#REF!&lt;&gt;"",1,0))</f>
        <v>#REF!</v>
      </c>
      <c r="N26" s="25" t="e">
        <f>IF('Crisis Indicator Data'!#REF!="No Data",1,IF(#REF!&lt;&gt;"",1,0))</f>
        <v>#REF!</v>
      </c>
      <c r="O26" s="25" t="e">
        <f>IF('Crisis Indicator Data'!#REF!="No Data",1,IF(#REF!&lt;&gt;"",1,0))</f>
        <v>#REF!</v>
      </c>
      <c r="P26" s="25" t="e">
        <f>IF('Crisis Indicator Data'!#REF!="No Data",1,IF(#REF!&lt;&gt;"",1,0))</f>
        <v>#REF!</v>
      </c>
      <c r="Q26" s="25" t="e">
        <f>IF('Crisis Indicator Data'!#REF!="No Data",1,IF(#REF!&lt;&gt;"",1,0))</f>
        <v>#REF!</v>
      </c>
      <c r="R26" s="25" t="e">
        <f>IF('Crisis Indicator Data'!#REF!="No Data",1,IF(#REF!&lt;&gt;"",1,0))</f>
        <v>#REF!</v>
      </c>
      <c r="S26" s="25" t="e">
        <f>IF('Crisis Indicator Data'!#REF!="No Data",1,IF(#REF!&lt;&gt;"",1,0))</f>
        <v>#REF!</v>
      </c>
      <c r="T26" s="25" t="e">
        <f>IF('Crisis Indicator Data'!#REF!="No Data",1,IF(#REF!&lt;&gt;"",1,0))</f>
        <v>#REF!</v>
      </c>
      <c r="U26" s="25" t="e">
        <f>IF('Crisis Indicator Data'!#REF!="No Data",1,IF(#REF!&lt;&gt;"",1,0))</f>
        <v>#REF!</v>
      </c>
      <c r="V26" s="25" t="e">
        <f>IF('Crisis Indicator Data'!#REF!="No Data",1,IF(#REF!&lt;&gt;"",1,0))</f>
        <v>#REF!</v>
      </c>
      <c r="W26" s="25" t="e">
        <f>IF('Crisis Indicator Data'!#REF!="No Data",1,IF(#REF!&lt;&gt;"",1,0))</f>
        <v>#REF!</v>
      </c>
      <c r="X26" s="25" t="e">
        <f>IF('Crisis Indicator Data'!#REF!="No Data",1,IF(#REF!&lt;&gt;"",1,0))</f>
        <v>#REF!</v>
      </c>
      <c r="Y26" s="25" t="e">
        <f>IF('Crisis Indicator Data'!#REF!="No Data",1,IF(#REF!&lt;&gt;"",1,0))</f>
        <v>#REF!</v>
      </c>
      <c r="Z26" s="25" t="e">
        <f>IF('Crisis Indicator Data'!#REF!="No Data",1,IF(#REF!&lt;&gt;"",1,0))</f>
        <v>#REF!</v>
      </c>
      <c r="AA26" s="25" t="e">
        <f>IF('Crisis Indicator Data'!#REF!="No Data",1,IF(#REF!&lt;&gt;"",1,0))</f>
        <v>#REF!</v>
      </c>
      <c r="AB26" s="25" t="e">
        <f>IF('Crisis Indicator Data'!#REF!="No Data",1,IF(#REF!&lt;&gt;"",1,0))</f>
        <v>#REF!</v>
      </c>
      <c r="AC26" s="25" t="e">
        <f>IF('Crisis Indicator Data'!#REF!="No Data",1,IF(#REF!&lt;&gt;"",1,0))</f>
        <v>#REF!</v>
      </c>
      <c r="AD26" s="25" t="e">
        <f>IF('Crisis Indicator Data'!#REF!="No Data",1,IF(#REF!&lt;&gt;"",1,0))</f>
        <v>#REF!</v>
      </c>
      <c r="AE26" s="25" t="e">
        <f>IF('Crisis Indicator Data'!#REF!="No Data",1,IF(#REF!&lt;&gt;"",1,0))</f>
        <v>#REF!</v>
      </c>
      <c r="AF26" s="25" t="e">
        <f>IF('Crisis Indicator Data'!#REF!="No Data",1,IF(#REF!&lt;&gt;"",1,0))</f>
        <v>#REF!</v>
      </c>
      <c r="AG26" s="25" t="e">
        <f>IF('Crisis Indicator Data'!#REF!="No Data",1,IF(#REF!&lt;&gt;"",1,0))</f>
        <v>#REF!</v>
      </c>
      <c r="AH26" s="25" t="e">
        <f>IF('Crisis Indicator Data'!#REF!="No Data",1,IF(#REF!&lt;&gt;"",1,0))</f>
        <v>#REF!</v>
      </c>
      <c r="AI26" s="25" t="e">
        <f>IF('Crisis Indicator Data'!#REF!="No Data",1,IF(#REF!&lt;&gt;"",1,0))</f>
        <v>#REF!</v>
      </c>
      <c r="AJ26" s="25" t="e">
        <f>IF('Crisis Indicator Data'!#REF!="No Data",1,IF(#REF!&lt;&gt;"",1,0))</f>
        <v>#REF!</v>
      </c>
      <c r="AK26" s="25" t="e">
        <f>IF('Crisis Indicator Data'!#REF!="No Data",1,IF(#REF!&lt;&gt;"",1,0))</f>
        <v>#REF!</v>
      </c>
      <c r="AL26" s="25" t="e">
        <f>IF('Crisis Indicator Data'!#REF!="No Data",1,IF(#REF!&lt;&gt;"",1,0))</f>
        <v>#REF!</v>
      </c>
      <c r="AM26" s="25" t="e">
        <f>IF('Crisis Indicator Data'!#REF!="No Data",1,IF(#REF!&lt;&gt;"",1,0))</f>
        <v>#REF!</v>
      </c>
      <c r="AN26" s="25" t="e">
        <f>IF('Crisis Indicator Data'!#REF!="No Data",1,IF(#REF!&lt;&gt;"",1,0))</f>
        <v>#REF!</v>
      </c>
      <c r="AO26" s="25" t="e">
        <f>IF('Crisis Indicator Data'!#REF!="No Data",1,IF(#REF!&lt;&gt;"",1,0))</f>
        <v>#REF!</v>
      </c>
      <c r="AP26" s="25" t="e">
        <f>IF('Crisis Indicator Data'!#REF!="No Data",1,IF(#REF!&lt;&gt;"",1,0))</f>
        <v>#REF!</v>
      </c>
      <c r="AQ26" s="25" t="e">
        <f>IF('Crisis Indicator Data'!#REF!="No Data",1,IF(#REF!&lt;&gt;"",1,0))</f>
        <v>#REF!</v>
      </c>
      <c r="AR26" s="25" t="e">
        <f>IF('Crisis Indicator Data'!#REF!="No Data",1,IF(#REF!&lt;&gt;"",1,0))</f>
        <v>#REF!</v>
      </c>
      <c r="AS26" s="25" t="e">
        <f>IF('Crisis Indicator Data'!#REF!="No Data",1,IF(#REF!&lt;&gt;"",1,0))</f>
        <v>#REF!</v>
      </c>
      <c r="AT26" s="25" t="e">
        <f>IF('Crisis Indicator Data'!#REF!="No Data",1,IF(#REF!&lt;&gt;"",1,0))</f>
        <v>#REF!</v>
      </c>
      <c r="AU26" s="25" t="e">
        <f>IF('Crisis Indicator Data'!#REF!="No Data",1,IF(#REF!&lt;&gt;"",1,0))</f>
        <v>#REF!</v>
      </c>
      <c r="AV26" s="25" t="e">
        <f>IF('Crisis Indicator Data'!#REF!="No Data",1,IF(#REF!&lt;&gt;"",1,0))</f>
        <v>#REF!</v>
      </c>
      <c r="AW26" s="25" t="e">
        <f>IF('Crisis Indicator Data'!#REF!="No Data",1,IF(#REF!&lt;&gt;"",1,0))</f>
        <v>#REF!</v>
      </c>
      <c r="AX26" s="25" t="e">
        <f>IF('Crisis Indicator Data'!#REF!="No Data",1,IF(#REF!&lt;&gt;"",1,0))</f>
        <v>#REF!</v>
      </c>
      <c r="AY26" s="25" t="e">
        <f>IF('Crisis Indicator Data'!#REF!="No Data",1,IF(#REF!&lt;&gt;"",1,0))</f>
        <v>#REF!</v>
      </c>
      <c r="AZ26" s="25" t="e">
        <f>IF('Crisis Indicator Data'!#REF!="No Data",1,IF(#REF!&lt;&gt;"",1,0))</f>
        <v>#REF!</v>
      </c>
      <c r="BA26" t="e">
        <f t="shared" si="0"/>
        <v>#REF!</v>
      </c>
      <c r="BB26" s="27" t="e">
        <f t="shared" si="1"/>
        <v>#REF!</v>
      </c>
    </row>
    <row r="27" spans="1:54" x14ac:dyDescent="0.35">
      <c r="A27" t="s">
        <v>9469</v>
      </c>
      <c r="B27" s="25" t="e">
        <f>IF('Crisis Indicator Data'!#REF!="No Data",1,IF(#REF!&lt;&gt;"",1,0))</f>
        <v>#REF!</v>
      </c>
      <c r="C27" s="25" t="e">
        <f>IF('Crisis Indicator Data'!#REF!="No Data",1,IF(#REF!&lt;&gt;"",1,0))</f>
        <v>#REF!</v>
      </c>
      <c r="D27" s="25" t="e">
        <f>IF('Crisis Indicator Data'!#REF!="No Data",1,IF(#REF!&lt;&gt;"",1,0))</f>
        <v>#REF!</v>
      </c>
      <c r="E27" s="25" t="e">
        <f>IF('Crisis Indicator Data'!#REF!="No Data",1,IF(#REF!&lt;&gt;"",1,0))</f>
        <v>#REF!</v>
      </c>
      <c r="F27" s="25" t="e">
        <f>IF('Crisis Indicator Data'!#REF!="No Data",1,IF(#REF!&lt;&gt;"",1,0))</f>
        <v>#REF!</v>
      </c>
      <c r="G27" s="25" t="e">
        <f>IF('Crisis Indicator Data'!#REF!="No Data",1,IF(#REF!&lt;&gt;"",1,0))</f>
        <v>#REF!</v>
      </c>
      <c r="H27" s="25" t="e">
        <f>IF('Crisis Indicator Data'!#REF!="No Data",1,IF(#REF!&lt;&gt;"",1,0))</f>
        <v>#REF!</v>
      </c>
      <c r="I27" s="25" t="e">
        <f>IF('Crisis Indicator Data'!#REF!="No Data",1,IF(#REF!&lt;&gt;"",1,0))</f>
        <v>#REF!</v>
      </c>
      <c r="J27" s="25" t="e">
        <f>IF('Crisis Indicator Data'!#REF!="No Data",1,IF(#REF!&lt;&gt;"",1,0))</f>
        <v>#REF!</v>
      </c>
      <c r="K27" s="25" t="e">
        <f>IF('Crisis Indicator Data'!#REF!="No Data",1,IF(#REF!&lt;&gt;"",1,0))</f>
        <v>#REF!</v>
      </c>
      <c r="L27" s="25" t="e">
        <f>IF('Crisis Indicator Data'!#REF!="No Data",1,IF(#REF!&lt;&gt;"",1,0))</f>
        <v>#REF!</v>
      </c>
      <c r="M27" s="25" t="e">
        <f>IF('Crisis Indicator Data'!#REF!="No Data",1,IF(#REF!&lt;&gt;"",1,0))</f>
        <v>#REF!</v>
      </c>
      <c r="N27" s="25" t="e">
        <f>IF('Crisis Indicator Data'!#REF!="No Data",1,IF(#REF!&lt;&gt;"",1,0))</f>
        <v>#REF!</v>
      </c>
      <c r="O27" s="25" t="e">
        <f>IF('Crisis Indicator Data'!#REF!="No Data",1,IF(#REF!&lt;&gt;"",1,0))</f>
        <v>#REF!</v>
      </c>
      <c r="P27" s="25" t="e">
        <f>IF('Crisis Indicator Data'!#REF!="No Data",1,IF(#REF!&lt;&gt;"",1,0))</f>
        <v>#REF!</v>
      </c>
      <c r="Q27" s="25" t="e">
        <f>IF('Crisis Indicator Data'!#REF!="No Data",1,IF(#REF!&lt;&gt;"",1,0))</f>
        <v>#REF!</v>
      </c>
      <c r="R27" s="25" t="e">
        <f>IF('Crisis Indicator Data'!#REF!="No Data",1,IF(#REF!&lt;&gt;"",1,0))</f>
        <v>#REF!</v>
      </c>
      <c r="S27" s="25" t="e">
        <f>IF('Crisis Indicator Data'!#REF!="No Data",1,IF(#REF!&lt;&gt;"",1,0))</f>
        <v>#REF!</v>
      </c>
      <c r="T27" s="25" t="e">
        <f>IF('Crisis Indicator Data'!#REF!="No Data",1,IF(#REF!&lt;&gt;"",1,0))</f>
        <v>#REF!</v>
      </c>
      <c r="U27" s="25" t="e">
        <f>IF('Crisis Indicator Data'!#REF!="No Data",1,IF(#REF!&lt;&gt;"",1,0))</f>
        <v>#REF!</v>
      </c>
      <c r="V27" s="25" t="e">
        <f>IF('Crisis Indicator Data'!#REF!="No Data",1,IF(#REF!&lt;&gt;"",1,0))</f>
        <v>#REF!</v>
      </c>
      <c r="W27" s="25" t="e">
        <f>IF('Crisis Indicator Data'!#REF!="No Data",1,IF(#REF!&lt;&gt;"",1,0))</f>
        <v>#REF!</v>
      </c>
      <c r="X27" s="25" t="e">
        <f>IF('Crisis Indicator Data'!#REF!="No Data",1,IF(#REF!&lt;&gt;"",1,0))</f>
        <v>#REF!</v>
      </c>
      <c r="Y27" s="25" t="e">
        <f>IF('Crisis Indicator Data'!#REF!="No Data",1,IF(#REF!&lt;&gt;"",1,0))</f>
        <v>#REF!</v>
      </c>
      <c r="Z27" s="25" t="e">
        <f>IF('Crisis Indicator Data'!#REF!="No Data",1,IF(#REF!&lt;&gt;"",1,0))</f>
        <v>#REF!</v>
      </c>
      <c r="AA27" s="25" t="e">
        <f>IF('Crisis Indicator Data'!#REF!="No Data",1,IF(#REF!&lt;&gt;"",1,0))</f>
        <v>#REF!</v>
      </c>
      <c r="AB27" s="25" t="e">
        <f>IF('Crisis Indicator Data'!#REF!="No Data",1,IF(#REF!&lt;&gt;"",1,0))</f>
        <v>#REF!</v>
      </c>
      <c r="AC27" s="25" t="e">
        <f>IF('Crisis Indicator Data'!#REF!="No Data",1,IF(#REF!&lt;&gt;"",1,0))</f>
        <v>#REF!</v>
      </c>
      <c r="AD27" s="25" t="e">
        <f>IF('Crisis Indicator Data'!#REF!="No Data",1,IF(#REF!&lt;&gt;"",1,0))</f>
        <v>#REF!</v>
      </c>
      <c r="AE27" s="25" t="e">
        <f>IF('Crisis Indicator Data'!#REF!="No Data",1,IF(#REF!&lt;&gt;"",1,0))</f>
        <v>#REF!</v>
      </c>
      <c r="AF27" s="25" t="e">
        <f>IF('Crisis Indicator Data'!#REF!="No Data",1,IF(#REF!&lt;&gt;"",1,0))</f>
        <v>#REF!</v>
      </c>
      <c r="AG27" s="25" t="e">
        <f>IF('Crisis Indicator Data'!#REF!="No Data",1,IF(#REF!&lt;&gt;"",1,0))</f>
        <v>#REF!</v>
      </c>
      <c r="AH27" s="25" t="e">
        <f>IF('Crisis Indicator Data'!#REF!="No Data",1,IF(#REF!&lt;&gt;"",1,0))</f>
        <v>#REF!</v>
      </c>
      <c r="AI27" s="25" t="e">
        <f>IF('Crisis Indicator Data'!#REF!="No Data",1,IF(#REF!&lt;&gt;"",1,0))</f>
        <v>#REF!</v>
      </c>
      <c r="AJ27" s="25" t="e">
        <f>IF('Crisis Indicator Data'!#REF!="No Data",1,IF(#REF!&lt;&gt;"",1,0))</f>
        <v>#REF!</v>
      </c>
      <c r="AK27" s="25" t="e">
        <f>IF('Crisis Indicator Data'!#REF!="No Data",1,IF(#REF!&lt;&gt;"",1,0))</f>
        <v>#REF!</v>
      </c>
      <c r="AL27" s="25" t="e">
        <f>IF('Crisis Indicator Data'!#REF!="No Data",1,IF(#REF!&lt;&gt;"",1,0))</f>
        <v>#REF!</v>
      </c>
      <c r="AM27" s="25" t="e">
        <f>IF('Crisis Indicator Data'!#REF!="No Data",1,IF(#REF!&lt;&gt;"",1,0))</f>
        <v>#REF!</v>
      </c>
      <c r="AN27" s="25" t="e">
        <f>IF('Crisis Indicator Data'!#REF!="No Data",1,IF(#REF!&lt;&gt;"",1,0))</f>
        <v>#REF!</v>
      </c>
      <c r="AO27" s="25" t="e">
        <f>IF('Crisis Indicator Data'!#REF!="No Data",1,IF(#REF!&lt;&gt;"",1,0))</f>
        <v>#REF!</v>
      </c>
      <c r="AP27" s="25" t="e">
        <f>IF('Crisis Indicator Data'!#REF!="No Data",1,IF(#REF!&lt;&gt;"",1,0))</f>
        <v>#REF!</v>
      </c>
      <c r="AQ27" s="25" t="e">
        <f>IF('Crisis Indicator Data'!#REF!="No Data",1,IF(#REF!&lt;&gt;"",1,0))</f>
        <v>#REF!</v>
      </c>
      <c r="AR27" s="25" t="e">
        <f>IF('Crisis Indicator Data'!#REF!="No Data",1,IF(#REF!&lt;&gt;"",1,0))</f>
        <v>#REF!</v>
      </c>
      <c r="AS27" s="25" t="e">
        <f>IF('Crisis Indicator Data'!#REF!="No Data",1,IF(#REF!&lt;&gt;"",1,0))</f>
        <v>#REF!</v>
      </c>
      <c r="AT27" s="25" t="e">
        <f>IF('Crisis Indicator Data'!#REF!="No Data",1,IF(#REF!&lt;&gt;"",1,0))</f>
        <v>#REF!</v>
      </c>
      <c r="AU27" s="25" t="e">
        <f>IF('Crisis Indicator Data'!#REF!="No Data",1,IF(#REF!&lt;&gt;"",1,0))</f>
        <v>#REF!</v>
      </c>
      <c r="AV27" s="25" t="e">
        <f>IF('Crisis Indicator Data'!#REF!="No Data",1,IF(#REF!&lt;&gt;"",1,0))</f>
        <v>#REF!</v>
      </c>
      <c r="AW27" s="25" t="e">
        <f>IF('Crisis Indicator Data'!#REF!="No Data",1,IF(#REF!&lt;&gt;"",1,0))</f>
        <v>#REF!</v>
      </c>
      <c r="AX27" s="25" t="e">
        <f>IF('Crisis Indicator Data'!#REF!="No Data",1,IF(#REF!&lt;&gt;"",1,0))</f>
        <v>#REF!</v>
      </c>
      <c r="AY27" s="25" t="e">
        <f>IF('Crisis Indicator Data'!#REF!="No Data",1,IF(#REF!&lt;&gt;"",1,0))</f>
        <v>#REF!</v>
      </c>
      <c r="AZ27" s="25" t="e">
        <f>IF('Crisis Indicator Data'!#REF!="No Data",1,IF(#REF!&lt;&gt;"",1,0))</f>
        <v>#REF!</v>
      </c>
      <c r="BA27" t="e">
        <f t="shared" si="0"/>
        <v>#REF!</v>
      </c>
      <c r="BB27" s="27" t="e">
        <f t="shared" si="1"/>
        <v>#REF!</v>
      </c>
    </row>
    <row r="28" spans="1:54" x14ac:dyDescent="0.35">
      <c r="A28" t="s">
        <v>9465</v>
      </c>
      <c r="B28" s="25" t="e">
        <f>IF('Crisis Indicator Data'!#REF!="No Data",1,IF(#REF!&lt;&gt;"",1,0))</f>
        <v>#REF!</v>
      </c>
      <c r="C28" s="25" t="e">
        <f>IF('Crisis Indicator Data'!#REF!="No Data",1,IF(#REF!&lt;&gt;"",1,0))</f>
        <v>#REF!</v>
      </c>
      <c r="D28" s="25" t="e">
        <f>IF('Crisis Indicator Data'!#REF!="No Data",1,IF(#REF!&lt;&gt;"",1,0))</f>
        <v>#REF!</v>
      </c>
      <c r="E28" s="25" t="e">
        <f>IF('Crisis Indicator Data'!#REF!="No Data",1,IF(#REF!&lt;&gt;"",1,0))</f>
        <v>#REF!</v>
      </c>
      <c r="F28" s="25" t="e">
        <f>IF('Crisis Indicator Data'!#REF!="No Data",1,IF(#REF!&lt;&gt;"",1,0))</f>
        <v>#REF!</v>
      </c>
      <c r="G28" s="25" t="e">
        <f>IF('Crisis Indicator Data'!#REF!="No Data",1,IF(#REF!&lt;&gt;"",1,0))</f>
        <v>#REF!</v>
      </c>
      <c r="H28" s="25" t="e">
        <f>IF('Crisis Indicator Data'!#REF!="No Data",1,IF(#REF!&lt;&gt;"",1,0))</f>
        <v>#REF!</v>
      </c>
      <c r="I28" s="25" t="e">
        <f>IF('Crisis Indicator Data'!#REF!="No Data",1,IF(#REF!&lt;&gt;"",1,0))</f>
        <v>#REF!</v>
      </c>
      <c r="J28" s="25" t="e">
        <f>IF('Crisis Indicator Data'!#REF!="No Data",1,IF(#REF!&lt;&gt;"",1,0))</f>
        <v>#REF!</v>
      </c>
      <c r="K28" s="25" t="e">
        <f>IF('Crisis Indicator Data'!#REF!="No Data",1,IF(#REF!&lt;&gt;"",1,0))</f>
        <v>#REF!</v>
      </c>
      <c r="L28" s="25" t="e">
        <f>IF('Crisis Indicator Data'!#REF!="No Data",1,IF(#REF!&lt;&gt;"",1,0))</f>
        <v>#REF!</v>
      </c>
      <c r="M28" s="25" t="e">
        <f>IF('Crisis Indicator Data'!#REF!="No Data",1,IF(#REF!&lt;&gt;"",1,0))</f>
        <v>#REF!</v>
      </c>
      <c r="N28" s="25" t="e">
        <f>IF('Crisis Indicator Data'!#REF!="No Data",1,IF(#REF!&lt;&gt;"",1,0))</f>
        <v>#REF!</v>
      </c>
      <c r="O28" s="25" t="e">
        <f>IF('Crisis Indicator Data'!#REF!="No Data",1,IF(#REF!&lt;&gt;"",1,0))</f>
        <v>#REF!</v>
      </c>
      <c r="P28" s="25" t="e">
        <f>IF('Crisis Indicator Data'!#REF!="No Data",1,IF(#REF!&lt;&gt;"",1,0))</f>
        <v>#REF!</v>
      </c>
      <c r="Q28" s="25" t="e">
        <f>IF('Crisis Indicator Data'!#REF!="No Data",1,IF(#REF!&lt;&gt;"",1,0))</f>
        <v>#REF!</v>
      </c>
      <c r="R28" s="25" t="e">
        <f>IF('Crisis Indicator Data'!#REF!="No Data",1,IF(#REF!&lt;&gt;"",1,0))</f>
        <v>#REF!</v>
      </c>
      <c r="S28" s="25" t="e">
        <f>IF('Crisis Indicator Data'!#REF!="No Data",1,IF(#REF!&lt;&gt;"",1,0))</f>
        <v>#REF!</v>
      </c>
      <c r="T28" s="25" t="e">
        <f>IF('Crisis Indicator Data'!#REF!="No Data",1,IF(#REF!&lt;&gt;"",1,0))</f>
        <v>#REF!</v>
      </c>
      <c r="U28" s="25" t="e">
        <f>IF('Crisis Indicator Data'!#REF!="No Data",1,IF(#REF!&lt;&gt;"",1,0))</f>
        <v>#REF!</v>
      </c>
      <c r="V28" s="25" t="e">
        <f>IF('Crisis Indicator Data'!#REF!="No Data",1,IF(#REF!&lt;&gt;"",1,0))</f>
        <v>#REF!</v>
      </c>
      <c r="W28" s="25" t="e">
        <f>IF('Crisis Indicator Data'!#REF!="No Data",1,IF(#REF!&lt;&gt;"",1,0))</f>
        <v>#REF!</v>
      </c>
      <c r="X28" s="25" t="e">
        <f>IF('Crisis Indicator Data'!#REF!="No Data",1,IF(#REF!&lt;&gt;"",1,0))</f>
        <v>#REF!</v>
      </c>
      <c r="Y28" s="25" t="e">
        <f>IF('Crisis Indicator Data'!#REF!="No Data",1,IF(#REF!&lt;&gt;"",1,0))</f>
        <v>#REF!</v>
      </c>
      <c r="Z28" s="25" t="e">
        <f>IF('Crisis Indicator Data'!#REF!="No Data",1,IF(#REF!&lt;&gt;"",1,0))</f>
        <v>#REF!</v>
      </c>
      <c r="AA28" s="25" t="e">
        <f>IF('Crisis Indicator Data'!#REF!="No Data",1,IF(#REF!&lt;&gt;"",1,0))</f>
        <v>#REF!</v>
      </c>
      <c r="AB28" s="25" t="e">
        <f>IF('Crisis Indicator Data'!#REF!="No Data",1,IF(#REF!&lt;&gt;"",1,0))</f>
        <v>#REF!</v>
      </c>
      <c r="AC28" s="25" t="e">
        <f>IF('Crisis Indicator Data'!#REF!="No Data",1,IF(#REF!&lt;&gt;"",1,0))</f>
        <v>#REF!</v>
      </c>
      <c r="AD28" s="25" t="e">
        <f>IF('Crisis Indicator Data'!#REF!="No Data",1,IF(#REF!&lt;&gt;"",1,0))</f>
        <v>#REF!</v>
      </c>
      <c r="AE28" s="25" t="e">
        <f>IF('Crisis Indicator Data'!#REF!="No Data",1,IF(#REF!&lt;&gt;"",1,0))</f>
        <v>#REF!</v>
      </c>
      <c r="AF28" s="25" t="e">
        <f>IF('Crisis Indicator Data'!#REF!="No Data",1,IF(#REF!&lt;&gt;"",1,0))</f>
        <v>#REF!</v>
      </c>
      <c r="AG28" s="25" t="e">
        <f>IF('Crisis Indicator Data'!#REF!="No Data",1,IF(#REF!&lt;&gt;"",1,0))</f>
        <v>#REF!</v>
      </c>
      <c r="AH28" s="25" t="e">
        <f>IF('Crisis Indicator Data'!#REF!="No Data",1,IF(#REF!&lt;&gt;"",1,0))</f>
        <v>#REF!</v>
      </c>
      <c r="AI28" s="25" t="e">
        <f>IF('Crisis Indicator Data'!#REF!="No Data",1,IF(#REF!&lt;&gt;"",1,0))</f>
        <v>#REF!</v>
      </c>
      <c r="AJ28" s="25" t="e">
        <f>IF('Crisis Indicator Data'!#REF!="No Data",1,IF(#REF!&lt;&gt;"",1,0))</f>
        <v>#REF!</v>
      </c>
      <c r="AK28" s="25" t="e">
        <f>IF('Crisis Indicator Data'!#REF!="No Data",1,IF(#REF!&lt;&gt;"",1,0))</f>
        <v>#REF!</v>
      </c>
      <c r="AL28" s="25" t="e">
        <f>IF('Crisis Indicator Data'!#REF!="No Data",1,IF(#REF!&lt;&gt;"",1,0))</f>
        <v>#REF!</v>
      </c>
      <c r="AM28" s="25" t="e">
        <f>IF('Crisis Indicator Data'!#REF!="No Data",1,IF(#REF!&lt;&gt;"",1,0))</f>
        <v>#REF!</v>
      </c>
      <c r="AN28" s="25" t="e">
        <f>IF('Crisis Indicator Data'!#REF!="No Data",1,IF(#REF!&lt;&gt;"",1,0))</f>
        <v>#REF!</v>
      </c>
      <c r="AO28" s="25" t="e">
        <f>IF('Crisis Indicator Data'!#REF!="No Data",1,IF(#REF!&lt;&gt;"",1,0))</f>
        <v>#REF!</v>
      </c>
      <c r="AP28" s="25" t="e">
        <f>IF('Crisis Indicator Data'!#REF!="No Data",1,IF(#REF!&lt;&gt;"",1,0))</f>
        <v>#REF!</v>
      </c>
      <c r="AQ28" s="25" t="e">
        <f>IF('Crisis Indicator Data'!#REF!="No Data",1,IF(#REF!&lt;&gt;"",1,0))</f>
        <v>#REF!</v>
      </c>
      <c r="AR28" s="25" t="e">
        <f>IF('Crisis Indicator Data'!#REF!="No Data",1,IF(#REF!&lt;&gt;"",1,0))</f>
        <v>#REF!</v>
      </c>
      <c r="AS28" s="25" t="e">
        <f>IF('Crisis Indicator Data'!#REF!="No Data",1,IF(#REF!&lt;&gt;"",1,0))</f>
        <v>#REF!</v>
      </c>
      <c r="AT28" s="25" t="e">
        <f>IF('Crisis Indicator Data'!#REF!="No Data",1,IF(#REF!&lt;&gt;"",1,0))</f>
        <v>#REF!</v>
      </c>
      <c r="AU28" s="25" t="e">
        <f>IF('Crisis Indicator Data'!#REF!="No Data",1,IF(#REF!&lt;&gt;"",1,0))</f>
        <v>#REF!</v>
      </c>
      <c r="AV28" s="25" t="e">
        <f>IF('Crisis Indicator Data'!#REF!="No Data",1,IF(#REF!&lt;&gt;"",1,0))</f>
        <v>#REF!</v>
      </c>
      <c r="AW28" s="25" t="e">
        <f>IF('Crisis Indicator Data'!#REF!="No Data",1,IF(#REF!&lt;&gt;"",1,0))</f>
        <v>#REF!</v>
      </c>
      <c r="AX28" s="25" t="e">
        <f>IF('Crisis Indicator Data'!#REF!="No Data",1,IF(#REF!&lt;&gt;"",1,0))</f>
        <v>#REF!</v>
      </c>
      <c r="AY28" s="25" t="e">
        <f>IF('Crisis Indicator Data'!#REF!="No Data",1,IF(#REF!&lt;&gt;"",1,0))</f>
        <v>#REF!</v>
      </c>
      <c r="AZ28" s="25" t="e">
        <f>IF('Crisis Indicator Data'!#REF!="No Data",1,IF(#REF!&lt;&gt;"",1,0))</f>
        <v>#REF!</v>
      </c>
      <c r="BA28" t="e">
        <f t="shared" si="0"/>
        <v>#REF!</v>
      </c>
      <c r="BB28" s="27" t="e">
        <f t="shared" si="1"/>
        <v>#REF!</v>
      </c>
    </row>
    <row r="29" spans="1:54" x14ac:dyDescent="0.35">
      <c r="A29" t="s">
        <v>9513</v>
      </c>
      <c r="B29" s="25" t="e">
        <f>IF('Crisis Indicator Data'!#REF!="No Data",1,IF(#REF!&lt;&gt;"",1,0))</f>
        <v>#REF!</v>
      </c>
      <c r="C29" s="25" t="e">
        <f>IF('Crisis Indicator Data'!#REF!="No Data",1,IF(#REF!&lt;&gt;"",1,0))</f>
        <v>#REF!</v>
      </c>
      <c r="D29" s="25" t="e">
        <f>IF('Crisis Indicator Data'!#REF!="No Data",1,IF(#REF!&lt;&gt;"",1,0))</f>
        <v>#REF!</v>
      </c>
      <c r="E29" s="25" t="e">
        <f>IF('Crisis Indicator Data'!#REF!="No Data",1,IF(#REF!&lt;&gt;"",1,0))</f>
        <v>#REF!</v>
      </c>
      <c r="F29" s="25" t="e">
        <f>IF('Crisis Indicator Data'!#REF!="No Data",1,IF(#REF!&lt;&gt;"",1,0))</f>
        <v>#REF!</v>
      </c>
      <c r="G29" s="25" t="e">
        <f>IF('Crisis Indicator Data'!#REF!="No Data",1,IF(#REF!&lt;&gt;"",1,0))</f>
        <v>#REF!</v>
      </c>
      <c r="H29" s="25" t="e">
        <f>IF('Crisis Indicator Data'!#REF!="No Data",1,IF(#REF!&lt;&gt;"",1,0))</f>
        <v>#REF!</v>
      </c>
      <c r="I29" s="25" t="e">
        <f>IF('Crisis Indicator Data'!#REF!="No Data",1,IF(#REF!&lt;&gt;"",1,0))</f>
        <v>#REF!</v>
      </c>
      <c r="J29" s="25" t="e">
        <f>IF('Crisis Indicator Data'!#REF!="No Data",1,IF(#REF!&lt;&gt;"",1,0))</f>
        <v>#REF!</v>
      </c>
      <c r="K29" s="25" t="e">
        <f>IF('Crisis Indicator Data'!#REF!="No Data",1,IF(#REF!&lt;&gt;"",1,0))</f>
        <v>#REF!</v>
      </c>
      <c r="L29" s="25" t="e">
        <f>IF('Crisis Indicator Data'!#REF!="No Data",1,IF(#REF!&lt;&gt;"",1,0))</f>
        <v>#REF!</v>
      </c>
      <c r="M29" s="25" t="e">
        <f>IF('Crisis Indicator Data'!#REF!="No Data",1,IF(#REF!&lt;&gt;"",1,0))</f>
        <v>#REF!</v>
      </c>
      <c r="N29" s="25" t="e">
        <f>IF('Crisis Indicator Data'!#REF!="No Data",1,IF(#REF!&lt;&gt;"",1,0))</f>
        <v>#REF!</v>
      </c>
      <c r="O29" s="25" t="e">
        <f>IF('Crisis Indicator Data'!#REF!="No Data",1,IF(#REF!&lt;&gt;"",1,0))</f>
        <v>#REF!</v>
      </c>
      <c r="P29" s="25" t="e">
        <f>IF('Crisis Indicator Data'!#REF!="No Data",1,IF(#REF!&lt;&gt;"",1,0))</f>
        <v>#REF!</v>
      </c>
      <c r="Q29" s="25" t="e">
        <f>IF('Crisis Indicator Data'!#REF!="No Data",1,IF(#REF!&lt;&gt;"",1,0))</f>
        <v>#REF!</v>
      </c>
      <c r="R29" s="25" t="e">
        <f>IF('Crisis Indicator Data'!#REF!="No Data",1,IF(#REF!&lt;&gt;"",1,0))</f>
        <v>#REF!</v>
      </c>
      <c r="S29" s="25" t="e">
        <f>IF('Crisis Indicator Data'!#REF!="No Data",1,IF(#REF!&lt;&gt;"",1,0))</f>
        <v>#REF!</v>
      </c>
      <c r="T29" s="25" t="e">
        <f>IF('Crisis Indicator Data'!#REF!="No Data",1,IF(#REF!&lt;&gt;"",1,0))</f>
        <v>#REF!</v>
      </c>
      <c r="U29" s="25" t="e">
        <f>IF('Crisis Indicator Data'!#REF!="No Data",1,IF(#REF!&lt;&gt;"",1,0))</f>
        <v>#REF!</v>
      </c>
      <c r="V29" s="25" t="e">
        <f>IF('Crisis Indicator Data'!#REF!="No Data",1,IF(#REF!&lt;&gt;"",1,0))</f>
        <v>#REF!</v>
      </c>
      <c r="W29" s="25" t="e">
        <f>IF('Crisis Indicator Data'!#REF!="No Data",1,IF(#REF!&lt;&gt;"",1,0))</f>
        <v>#REF!</v>
      </c>
      <c r="X29" s="25" t="e">
        <f>IF('Crisis Indicator Data'!#REF!="No Data",1,IF(#REF!&lt;&gt;"",1,0))</f>
        <v>#REF!</v>
      </c>
      <c r="Y29" s="25" t="e">
        <f>IF('Crisis Indicator Data'!#REF!="No Data",1,IF(#REF!&lt;&gt;"",1,0))</f>
        <v>#REF!</v>
      </c>
      <c r="Z29" s="25" t="e">
        <f>IF('Crisis Indicator Data'!#REF!="No Data",1,IF(#REF!&lt;&gt;"",1,0))</f>
        <v>#REF!</v>
      </c>
      <c r="AA29" s="25" t="e">
        <f>IF('Crisis Indicator Data'!#REF!="No Data",1,IF(#REF!&lt;&gt;"",1,0))</f>
        <v>#REF!</v>
      </c>
      <c r="AB29" s="25" t="e">
        <f>IF('Crisis Indicator Data'!#REF!="No Data",1,IF(#REF!&lt;&gt;"",1,0))</f>
        <v>#REF!</v>
      </c>
      <c r="AC29" s="25" t="e">
        <f>IF('Crisis Indicator Data'!#REF!="No Data",1,IF(#REF!&lt;&gt;"",1,0))</f>
        <v>#REF!</v>
      </c>
      <c r="AD29" s="25" t="e">
        <f>IF('Crisis Indicator Data'!#REF!="No Data",1,IF(#REF!&lt;&gt;"",1,0))</f>
        <v>#REF!</v>
      </c>
      <c r="AE29" s="25" t="e">
        <f>IF('Crisis Indicator Data'!#REF!="No Data",1,IF(#REF!&lt;&gt;"",1,0))</f>
        <v>#REF!</v>
      </c>
      <c r="AF29" s="25" t="e">
        <f>IF('Crisis Indicator Data'!#REF!="No Data",1,IF(#REF!&lt;&gt;"",1,0))</f>
        <v>#REF!</v>
      </c>
      <c r="AG29" s="25" t="e">
        <f>IF('Crisis Indicator Data'!#REF!="No Data",1,IF(#REF!&lt;&gt;"",1,0))</f>
        <v>#REF!</v>
      </c>
      <c r="AH29" s="25" t="e">
        <f>IF('Crisis Indicator Data'!#REF!="No Data",1,IF(#REF!&lt;&gt;"",1,0))</f>
        <v>#REF!</v>
      </c>
      <c r="AI29" s="25" t="e">
        <f>IF('Crisis Indicator Data'!#REF!="No Data",1,IF(#REF!&lt;&gt;"",1,0))</f>
        <v>#REF!</v>
      </c>
      <c r="AJ29" s="25" t="e">
        <f>IF('Crisis Indicator Data'!#REF!="No Data",1,IF(#REF!&lt;&gt;"",1,0))</f>
        <v>#REF!</v>
      </c>
      <c r="AK29" s="25" t="e">
        <f>IF('Crisis Indicator Data'!#REF!="No Data",1,IF(#REF!&lt;&gt;"",1,0))</f>
        <v>#REF!</v>
      </c>
      <c r="AL29" s="25" t="e">
        <f>IF('Crisis Indicator Data'!#REF!="No Data",1,IF(#REF!&lt;&gt;"",1,0))</f>
        <v>#REF!</v>
      </c>
      <c r="AM29" s="25" t="e">
        <f>IF('Crisis Indicator Data'!#REF!="No Data",1,IF(#REF!&lt;&gt;"",1,0))</f>
        <v>#REF!</v>
      </c>
      <c r="AN29" s="25" t="e">
        <f>IF('Crisis Indicator Data'!#REF!="No Data",1,IF(#REF!&lt;&gt;"",1,0))</f>
        <v>#REF!</v>
      </c>
      <c r="AO29" s="25" t="e">
        <f>IF('Crisis Indicator Data'!#REF!="No Data",1,IF(#REF!&lt;&gt;"",1,0))</f>
        <v>#REF!</v>
      </c>
      <c r="AP29" s="25" t="e">
        <f>IF('Crisis Indicator Data'!#REF!="No Data",1,IF(#REF!&lt;&gt;"",1,0))</f>
        <v>#REF!</v>
      </c>
      <c r="AQ29" s="25" t="e">
        <f>IF('Crisis Indicator Data'!#REF!="No Data",1,IF(#REF!&lt;&gt;"",1,0))</f>
        <v>#REF!</v>
      </c>
      <c r="AR29" s="25" t="e">
        <f>IF('Crisis Indicator Data'!#REF!="No Data",1,IF(#REF!&lt;&gt;"",1,0))</f>
        <v>#REF!</v>
      </c>
      <c r="AS29" s="25" t="e">
        <f>IF('Crisis Indicator Data'!#REF!="No Data",1,IF(#REF!&lt;&gt;"",1,0))</f>
        <v>#REF!</v>
      </c>
      <c r="AT29" s="25" t="e">
        <f>IF('Crisis Indicator Data'!#REF!="No Data",1,IF(#REF!&lt;&gt;"",1,0))</f>
        <v>#REF!</v>
      </c>
      <c r="AU29" s="25" t="e">
        <f>IF('Crisis Indicator Data'!#REF!="No Data",1,IF(#REF!&lt;&gt;"",1,0))</f>
        <v>#REF!</v>
      </c>
      <c r="AV29" s="25" t="e">
        <f>IF('Crisis Indicator Data'!#REF!="No Data",1,IF(#REF!&lt;&gt;"",1,0))</f>
        <v>#REF!</v>
      </c>
      <c r="AW29" s="25" t="e">
        <f>IF('Crisis Indicator Data'!#REF!="No Data",1,IF(#REF!&lt;&gt;"",1,0))</f>
        <v>#REF!</v>
      </c>
      <c r="AX29" s="25" t="e">
        <f>IF('Crisis Indicator Data'!#REF!="No Data",1,IF(#REF!&lt;&gt;"",1,0))</f>
        <v>#REF!</v>
      </c>
      <c r="AY29" s="25" t="e">
        <f>IF('Crisis Indicator Data'!#REF!="No Data",1,IF(#REF!&lt;&gt;"",1,0))</f>
        <v>#REF!</v>
      </c>
      <c r="AZ29" s="25" t="e">
        <f>IF('Crisis Indicator Data'!#REF!="No Data",1,IF(#REF!&lt;&gt;"",1,0))</f>
        <v>#REF!</v>
      </c>
      <c r="BA29" t="e">
        <f t="shared" si="0"/>
        <v>#REF!</v>
      </c>
      <c r="BB29" s="27" t="e">
        <f t="shared" si="1"/>
        <v>#REF!</v>
      </c>
    </row>
    <row r="30" spans="1:54" x14ac:dyDescent="0.35">
      <c r="A30" t="s">
        <v>9606</v>
      </c>
      <c r="B30" s="25" t="e">
        <f>IF('Crisis Indicator Data'!#REF!="No Data",1,IF(#REF!&lt;&gt;"",1,0))</f>
        <v>#REF!</v>
      </c>
      <c r="C30" s="25" t="e">
        <f>IF('Crisis Indicator Data'!#REF!="No Data",1,IF(#REF!&lt;&gt;"",1,0))</f>
        <v>#REF!</v>
      </c>
      <c r="D30" s="25" t="e">
        <f>IF('Crisis Indicator Data'!#REF!="No Data",1,IF(#REF!&lt;&gt;"",1,0))</f>
        <v>#REF!</v>
      </c>
      <c r="E30" s="25" t="e">
        <f>IF('Crisis Indicator Data'!#REF!="No Data",1,IF(#REF!&lt;&gt;"",1,0))</f>
        <v>#REF!</v>
      </c>
      <c r="F30" s="25" t="e">
        <f>IF('Crisis Indicator Data'!#REF!="No Data",1,IF(#REF!&lt;&gt;"",1,0))</f>
        <v>#REF!</v>
      </c>
      <c r="G30" s="25" t="e">
        <f>IF('Crisis Indicator Data'!#REF!="No Data",1,IF(#REF!&lt;&gt;"",1,0))</f>
        <v>#REF!</v>
      </c>
      <c r="H30" s="25" t="e">
        <f>IF('Crisis Indicator Data'!#REF!="No Data",1,IF(#REF!&lt;&gt;"",1,0))</f>
        <v>#REF!</v>
      </c>
      <c r="I30" s="25" t="e">
        <f>IF('Crisis Indicator Data'!#REF!="No Data",1,IF(#REF!&lt;&gt;"",1,0))</f>
        <v>#REF!</v>
      </c>
      <c r="J30" s="25" t="e">
        <f>IF('Crisis Indicator Data'!#REF!="No Data",1,IF(#REF!&lt;&gt;"",1,0))</f>
        <v>#REF!</v>
      </c>
      <c r="K30" s="25" t="e">
        <f>IF('Crisis Indicator Data'!#REF!="No Data",1,IF(#REF!&lt;&gt;"",1,0))</f>
        <v>#REF!</v>
      </c>
      <c r="L30" s="25" t="e">
        <f>IF('Crisis Indicator Data'!#REF!="No Data",1,IF(#REF!&lt;&gt;"",1,0))</f>
        <v>#REF!</v>
      </c>
      <c r="M30" s="25" t="e">
        <f>IF('Crisis Indicator Data'!#REF!="No Data",1,IF(#REF!&lt;&gt;"",1,0))</f>
        <v>#REF!</v>
      </c>
      <c r="N30" s="25" t="e">
        <f>IF('Crisis Indicator Data'!#REF!="No Data",1,IF(#REF!&lt;&gt;"",1,0))</f>
        <v>#REF!</v>
      </c>
      <c r="O30" s="25" t="e">
        <f>IF('Crisis Indicator Data'!#REF!="No Data",1,IF(#REF!&lt;&gt;"",1,0))</f>
        <v>#REF!</v>
      </c>
      <c r="P30" s="25" t="e">
        <f>IF('Crisis Indicator Data'!#REF!="No Data",1,IF(#REF!&lt;&gt;"",1,0))</f>
        <v>#REF!</v>
      </c>
      <c r="Q30" s="25" t="e">
        <f>IF('Crisis Indicator Data'!#REF!="No Data",1,IF(#REF!&lt;&gt;"",1,0))</f>
        <v>#REF!</v>
      </c>
      <c r="R30" s="25" t="e">
        <f>IF('Crisis Indicator Data'!#REF!="No Data",1,IF(#REF!&lt;&gt;"",1,0))</f>
        <v>#REF!</v>
      </c>
      <c r="S30" s="25" t="e">
        <f>IF('Crisis Indicator Data'!#REF!="No Data",1,IF(#REF!&lt;&gt;"",1,0))</f>
        <v>#REF!</v>
      </c>
      <c r="T30" s="25" t="e">
        <f>IF('Crisis Indicator Data'!#REF!="No Data",1,IF(#REF!&lt;&gt;"",1,0))</f>
        <v>#REF!</v>
      </c>
      <c r="U30" s="25" t="e">
        <f>IF('Crisis Indicator Data'!#REF!="No Data",1,IF(#REF!&lt;&gt;"",1,0))</f>
        <v>#REF!</v>
      </c>
      <c r="V30" s="25" t="e">
        <f>IF('Crisis Indicator Data'!#REF!="No Data",1,IF(#REF!&lt;&gt;"",1,0))</f>
        <v>#REF!</v>
      </c>
      <c r="W30" s="25" t="e">
        <f>IF('Crisis Indicator Data'!#REF!="No Data",1,IF(#REF!&lt;&gt;"",1,0))</f>
        <v>#REF!</v>
      </c>
      <c r="X30" s="25" t="e">
        <f>IF('Crisis Indicator Data'!#REF!="No Data",1,IF(#REF!&lt;&gt;"",1,0))</f>
        <v>#REF!</v>
      </c>
      <c r="Y30" s="25" t="e">
        <f>IF('Crisis Indicator Data'!#REF!="No Data",1,IF(#REF!&lt;&gt;"",1,0))</f>
        <v>#REF!</v>
      </c>
      <c r="Z30" s="25" t="e">
        <f>IF('Crisis Indicator Data'!#REF!="No Data",1,IF(#REF!&lt;&gt;"",1,0))</f>
        <v>#REF!</v>
      </c>
      <c r="AA30" s="25" t="e">
        <f>IF('Crisis Indicator Data'!#REF!="No Data",1,IF(#REF!&lt;&gt;"",1,0))</f>
        <v>#REF!</v>
      </c>
      <c r="AB30" s="25" t="e">
        <f>IF('Crisis Indicator Data'!#REF!="No Data",1,IF(#REF!&lt;&gt;"",1,0))</f>
        <v>#REF!</v>
      </c>
      <c r="AC30" s="25" t="e">
        <f>IF('Crisis Indicator Data'!#REF!="No Data",1,IF(#REF!&lt;&gt;"",1,0))</f>
        <v>#REF!</v>
      </c>
      <c r="AD30" s="25" t="e">
        <f>IF('Crisis Indicator Data'!#REF!="No Data",1,IF(#REF!&lt;&gt;"",1,0))</f>
        <v>#REF!</v>
      </c>
      <c r="AE30" s="25" t="e">
        <f>IF('Crisis Indicator Data'!#REF!="No Data",1,IF(#REF!&lt;&gt;"",1,0))</f>
        <v>#REF!</v>
      </c>
      <c r="AF30" s="25" t="e">
        <f>IF('Crisis Indicator Data'!#REF!="No Data",1,IF(#REF!&lt;&gt;"",1,0))</f>
        <v>#REF!</v>
      </c>
      <c r="AG30" s="25" t="e">
        <f>IF('Crisis Indicator Data'!#REF!="No Data",1,IF(#REF!&lt;&gt;"",1,0))</f>
        <v>#REF!</v>
      </c>
      <c r="AH30" s="25" t="e">
        <f>IF('Crisis Indicator Data'!#REF!="No Data",1,IF(#REF!&lt;&gt;"",1,0))</f>
        <v>#REF!</v>
      </c>
      <c r="AI30" s="25" t="e">
        <f>IF('Crisis Indicator Data'!#REF!="No Data",1,IF(#REF!&lt;&gt;"",1,0))</f>
        <v>#REF!</v>
      </c>
      <c r="AJ30" s="25" t="e">
        <f>IF('Crisis Indicator Data'!#REF!="No Data",1,IF(#REF!&lt;&gt;"",1,0))</f>
        <v>#REF!</v>
      </c>
      <c r="AK30" s="25" t="e">
        <f>IF('Crisis Indicator Data'!#REF!="No Data",1,IF(#REF!&lt;&gt;"",1,0))</f>
        <v>#REF!</v>
      </c>
      <c r="AL30" s="25" t="e">
        <f>IF('Crisis Indicator Data'!#REF!="No Data",1,IF(#REF!&lt;&gt;"",1,0))</f>
        <v>#REF!</v>
      </c>
      <c r="AM30" s="25" t="e">
        <f>IF('Crisis Indicator Data'!#REF!="No Data",1,IF(#REF!&lt;&gt;"",1,0))</f>
        <v>#REF!</v>
      </c>
      <c r="AN30" s="25" t="e">
        <f>IF('Crisis Indicator Data'!#REF!="No Data",1,IF(#REF!&lt;&gt;"",1,0))</f>
        <v>#REF!</v>
      </c>
      <c r="AO30" s="25" t="e">
        <f>IF('Crisis Indicator Data'!#REF!="No Data",1,IF(#REF!&lt;&gt;"",1,0))</f>
        <v>#REF!</v>
      </c>
      <c r="AP30" s="25" t="e">
        <f>IF('Crisis Indicator Data'!#REF!="No Data",1,IF(#REF!&lt;&gt;"",1,0))</f>
        <v>#REF!</v>
      </c>
      <c r="AQ30" s="25" t="e">
        <f>IF('Crisis Indicator Data'!#REF!="No Data",1,IF(#REF!&lt;&gt;"",1,0))</f>
        <v>#REF!</v>
      </c>
      <c r="AR30" s="25" t="e">
        <f>IF('Crisis Indicator Data'!#REF!="No Data",1,IF(#REF!&lt;&gt;"",1,0))</f>
        <v>#REF!</v>
      </c>
      <c r="AS30" s="25" t="e">
        <f>IF('Crisis Indicator Data'!#REF!="No Data",1,IF(#REF!&lt;&gt;"",1,0))</f>
        <v>#REF!</v>
      </c>
      <c r="AT30" s="25" t="e">
        <f>IF('Crisis Indicator Data'!#REF!="No Data",1,IF(#REF!&lt;&gt;"",1,0))</f>
        <v>#REF!</v>
      </c>
      <c r="AU30" s="25" t="e">
        <f>IF('Crisis Indicator Data'!#REF!="No Data",1,IF(#REF!&lt;&gt;"",1,0))</f>
        <v>#REF!</v>
      </c>
      <c r="AV30" s="25" t="e">
        <f>IF('Crisis Indicator Data'!#REF!="No Data",1,IF(#REF!&lt;&gt;"",1,0))</f>
        <v>#REF!</v>
      </c>
      <c r="AW30" s="25" t="e">
        <f>IF('Crisis Indicator Data'!#REF!="No Data",1,IF(#REF!&lt;&gt;"",1,0))</f>
        <v>#REF!</v>
      </c>
      <c r="AX30" s="25" t="e">
        <f>IF('Crisis Indicator Data'!#REF!="No Data",1,IF(#REF!&lt;&gt;"",1,0))</f>
        <v>#REF!</v>
      </c>
      <c r="AY30" s="25" t="e">
        <f>IF('Crisis Indicator Data'!#REF!="No Data",1,IF(#REF!&lt;&gt;"",1,0))</f>
        <v>#REF!</v>
      </c>
      <c r="AZ30" s="25" t="e">
        <f>IF('Crisis Indicator Data'!#REF!="No Data",1,IF(#REF!&lt;&gt;"",1,0))</f>
        <v>#REF!</v>
      </c>
      <c r="BA30" t="e">
        <f t="shared" si="0"/>
        <v>#REF!</v>
      </c>
      <c r="BB30" s="27" t="e">
        <f t="shared" si="1"/>
        <v>#REF!</v>
      </c>
    </row>
    <row r="31" spans="1:54" x14ac:dyDescent="0.35">
      <c r="A31" t="s">
        <v>9504</v>
      </c>
      <c r="B31" s="25" t="e">
        <f>IF('Crisis Indicator Data'!#REF!="No Data",1,IF(#REF!&lt;&gt;"",1,0))</f>
        <v>#REF!</v>
      </c>
      <c r="C31" s="25" t="e">
        <f>IF('Crisis Indicator Data'!#REF!="No Data",1,IF(#REF!&lt;&gt;"",1,0))</f>
        <v>#REF!</v>
      </c>
      <c r="D31" s="25" t="e">
        <f>IF('Crisis Indicator Data'!#REF!="No Data",1,IF(#REF!&lt;&gt;"",1,0))</f>
        <v>#REF!</v>
      </c>
      <c r="E31" s="25" t="e">
        <f>IF('Crisis Indicator Data'!#REF!="No Data",1,IF(#REF!&lt;&gt;"",1,0))</f>
        <v>#REF!</v>
      </c>
      <c r="F31" s="25" t="e">
        <f>IF('Crisis Indicator Data'!#REF!="No Data",1,IF(#REF!&lt;&gt;"",1,0))</f>
        <v>#REF!</v>
      </c>
      <c r="G31" s="25" t="e">
        <f>IF('Crisis Indicator Data'!#REF!="No Data",1,IF(#REF!&lt;&gt;"",1,0))</f>
        <v>#REF!</v>
      </c>
      <c r="H31" s="25" t="e">
        <f>IF('Crisis Indicator Data'!#REF!="No Data",1,IF(#REF!&lt;&gt;"",1,0))</f>
        <v>#REF!</v>
      </c>
      <c r="I31" s="25" t="e">
        <f>IF('Crisis Indicator Data'!#REF!="No Data",1,IF(#REF!&lt;&gt;"",1,0))</f>
        <v>#REF!</v>
      </c>
      <c r="J31" s="25" t="e">
        <f>IF('Crisis Indicator Data'!#REF!="No Data",1,IF(#REF!&lt;&gt;"",1,0))</f>
        <v>#REF!</v>
      </c>
      <c r="K31" s="25" t="e">
        <f>IF('Crisis Indicator Data'!#REF!="No Data",1,IF(#REF!&lt;&gt;"",1,0))</f>
        <v>#REF!</v>
      </c>
      <c r="L31" s="25" t="e">
        <f>IF('Crisis Indicator Data'!#REF!="No Data",1,IF(#REF!&lt;&gt;"",1,0))</f>
        <v>#REF!</v>
      </c>
      <c r="M31" s="25" t="e">
        <f>IF('Crisis Indicator Data'!#REF!="No Data",1,IF(#REF!&lt;&gt;"",1,0))</f>
        <v>#REF!</v>
      </c>
      <c r="N31" s="25" t="e">
        <f>IF('Crisis Indicator Data'!#REF!="No Data",1,IF(#REF!&lt;&gt;"",1,0))</f>
        <v>#REF!</v>
      </c>
      <c r="O31" s="25" t="e">
        <f>IF('Crisis Indicator Data'!#REF!="No Data",1,IF(#REF!&lt;&gt;"",1,0))</f>
        <v>#REF!</v>
      </c>
      <c r="P31" s="25" t="e">
        <f>IF('Crisis Indicator Data'!#REF!="No Data",1,IF(#REF!&lt;&gt;"",1,0))</f>
        <v>#REF!</v>
      </c>
      <c r="Q31" s="25" t="e">
        <f>IF('Crisis Indicator Data'!#REF!="No Data",1,IF(#REF!&lt;&gt;"",1,0))</f>
        <v>#REF!</v>
      </c>
      <c r="R31" s="25" t="e">
        <f>IF('Crisis Indicator Data'!#REF!="No Data",1,IF(#REF!&lt;&gt;"",1,0))</f>
        <v>#REF!</v>
      </c>
      <c r="S31" s="25" t="e">
        <f>IF('Crisis Indicator Data'!#REF!="No Data",1,IF(#REF!&lt;&gt;"",1,0))</f>
        <v>#REF!</v>
      </c>
      <c r="T31" s="25" t="e">
        <f>IF('Crisis Indicator Data'!#REF!="No Data",1,IF(#REF!&lt;&gt;"",1,0))</f>
        <v>#REF!</v>
      </c>
      <c r="U31" s="25" t="e">
        <f>IF('Crisis Indicator Data'!#REF!="No Data",1,IF(#REF!&lt;&gt;"",1,0))</f>
        <v>#REF!</v>
      </c>
      <c r="V31" s="25" t="e">
        <f>IF('Crisis Indicator Data'!#REF!="No Data",1,IF(#REF!&lt;&gt;"",1,0))</f>
        <v>#REF!</v>
      </c>
      <c r="W31" s="25" t="e">
        <f>IF('Crisis Indicator Data'!#REF!="No Data",1,IF(#REF!&lt;&gt;"",1,0))</f>
        <v>#REF!</v>
      </c>
      <c r="X31" s="25" t="e">
        <f>IF('Crisis Indicator Data'!#REF!="No Data",1,IF(#REF!&lt;&gt;"",1,0))</f>
        <v>#REF!</v>
      </c>
      <c r="Y31" s="25" t="e">
        <f>IF('Crisis Indicator Data'!#REF!="No Data",1,IF(#REF!&lt;&gt;"",1,0))</f>
        <v>#REF!</v>
      </c>
      <c r="Z31" s="25" t="e">
        <f>IF('Crisis Indicator Data'!#REF!="No Data",1,IF(#REF!&lt;&gt;"",1,0))</f>
        <v>#REF!</v>
      </c>
      <c r="AA31" s="25" t="e">
        <f>IF('Crisis Indicator Data'!#REF!="No Data",1,IF(#REF!&lt;&gt;"",1,0))</f>
        <v>#REF!</v>
      </c>
      <c r="AB31" s="25" t="e">
        <f>IF('Crisis Indicator Data'!#REF!="No Data",1,IF(#REF!&lt;&gt;"",1,0))</f>
        <v>#REF!</v>
      </c>
      <c r="AC31" s="25" t="e">
        <f>IF('Crisis Indicator Data'!#REF!="No Data",1,IF(#REF!&lt;&gt;"",1,0))</f>
        <v>#REF!</v>
      </c>
      <c r="AD31" s="25" t="e">
        <f>IF('Crisis Indicator Data'!#REF!="No Data",1,IF(#REF!&lt;&gt;"",1,0))</f>
        <v>#REF!</v>
      </c>
      <c r="AE31" s="25" t="e">
        <f>IF('Crisis Indicator Data'!#REF!="No Data",1,IF(#REF!&lt;&gt;"",1,0))</f>
        <v>#REF!</v>
      </c>
      <c r="AF31" s="25" t="e">
        <f>IF('Crisis Indicator Data'!#REF!="No Data",1,IF(#REF!&lt;&gt;"",1,0))</f>
        <v>#REF!</v>
      </c>
      <c r="AG31" s="25" t="e">
        <f>IF('Crisis Indicator Data'!#REF!="No Data",1,IF(#REF!&lt;&gt;"",1,0))</f>
        <v>#REF!</v>
      </c>
      <c r="AH31" s="25" t="e">
        <f>IF('Crisis Indicator Data'!#REF!="No Data",1,IF(#REF!&lt;&gt;"",1,0))</f>
        <v>#REF!</v>
      </c>
      <c r="AI31" s="25" t="e">
        <f>IF('Crisis Indicator Data'!#REF!="No Data",1,IF(#REF!&lt;&gt;"",1,0))</f>
        <v>#REF!</v>
      </c>
      <c r="AJ31" s="25" t="e">
        <f>IF('Crisis Indicator Data'!#REF!="No Data",1,IF(#REF!&lt;&gt;"",1,0))</f>
        <v>#REF!</v>
      </c>
      <c r="AK31" s="25" t="e">
        <f>IF('Crisis Indicator Data'!#REF!="No Data",1,IF(#REF!&lt;&gt;"",1,0))</f>
        <v>#REF!</v>
      </c>
      <c r="AL31" s="25" t="e">
        <f>IF('Crisis Indicator Data'!#REF!="No Data",1,IF(#REF!&lt;&gt;"",1,0))</f>
        <v>#REF!</v>
      </c>
      <c r="AM31" s="25" t="e">
        <f>IF('Crisis Indicator Data'!#REF!="No Data",1,IF(#REF!&lt;&gt;"",1,0))</f>
        <v>#REF!</v>
      </c>
      <c r="AN31" s="25" t="e">
        <f>IF('Crisis Indicator Data'!#REF!="No Data",1,IF(#REF!&lt;&gt;"",1,0))</f>
        <v>#REF!</v>
      </c>
      <c r="AO31" s="25" t="e">
        <f>IF('Crisis Indicator Data'!#REF!="No Data",1,IF(#REF!&lt;&gt;"",1,0))</f>
        <v>#REF!</v>
      </c>
      <c r="AP31" s="25" t="e">
        <f>IF('Crisis Indicator Data'!#REF!="No Data",1,IF(#REF!&lt;&gt;"",1,0))</f>
        <v>#REF!</v>
      </c>
      <c r="AQ31" s="25" t="e">
        <f>IF('Crisis Indicator Data'!#REF!="No Data",1,IF(#REF!&lt;&gt;"",1,0))</f>
        <v>#REF!</v>
      </c>
      <c r="AR31" s="25" t="e">
        <f>IF('Crisis Indicator Data'!#REF!="No Data",1,IF(#REF!&lt;&gt;"",1,0))</f>
        <v>#REF!</v>
      </c>
      <c r="AS31" s="25" t="e">
        <f>IF('Crisis Indicator Data'!#REF!="No Data",1,IF(#REF!&lt;&gt;"",1,0))</f>
        <v>#REF!</v>
      </c>
      <c r="AT31" s="25" t="e">
        <f>IF('Crisis Indicator Data'!#REF!="No Data",1,IF(#REF!&lt;&gt;"",1,0))</f>
        <v>#REF!</v>
      </c>
      <c r="AU31" s="25" t="e">
        <f>IF('Crisis Indicator Data'!#REF!="No Data",1,IF(#REF!&lt;&gt;"",1,0))</f>
        <v>#REF!</v>
      </c>
      <c r="AV31" s="25" t="e">
        <f>IF('Crisis Indicator Data'!#REF!="No Data",1,IF(#REF!&lt;&gt;"",1,0))</f>
        <v>#REF!</v>
      </c>
      <c r="AW31" s="25" t="e">
        <f>IF('Crisis Indicator Data'!#REF!="No Data",1,IF(#REF!&lt;&gt;"",1,0))</f>
        <v>#REF!</v>
      </c>
      <c r="AX31" s="25" t="e">
        <f>IF('Crisis Indicator Data'!#REF!="No Data",1,IF(#REF!&lt;&gt;"",1,0))</f>
        <v>#REF!</v>
      </c>
      <c r="AY31" s="25" t="e">
        <f>IF('Crisis Indicator Data'!#REF!="No Data",1,IF(#REF!&lt;&gt;"",1,0))</f>
        <v>#REF!</v>
      </c>
      <c r="AZ31" s="25" t="e">
        <f>IF('Crisis Indicator Data'!#REF!="No Data",1,IF(#REF!&lt;&gt;"",1,0))</f>
        <v>#REF!</v>
      </c>
      <c r="BA31" t="e">
        <f t="shared" si="0"/>
        <v>#REF!</v>
      </c>
      <c r="BB31" s="27" t="e">
        <f t="shared" si="1"/>
        <v>#REF!</v>
      </c>
    </row>
    <row r="32" spans="1:54" x14ac:dyDescent="0.35">
      <c r="A32" t="s">
        <v>9496</v>
      </c>
      <c r="B32" s="25" t="e">
        <f>IF('Crisis Indicator Data'!#REF!="No Data",1,IF(#REF!&lt;&gt;"",1,0))</f>
        <v>#REF!</v>
      </c>
      <c r="C32" s="25" t="e">
        <f>IF('Crisis Indicator Data'!#REF!="No Data",1,IF(#REF!&lt;&gt;"",1,0))</f>
        <v>#REF!</v>
      </c>
      <c r="D32" s="25" t="e">
        <f>IF('Crisis Indicator Data'!#REF!="No Data",1,IF(#REF!&lt;&gt;"",1,0))</f>
        <v>#REF!</v>
      </c>
      <c r="E32" s="25" t="e">
        <f>IF('Crisis Indicator Data'!#REF!="No Data",1,IF(#REF!&lt;&gt;"",1,0))</f>
        <v>#REF!</v>
      </c>
      <c r="F32" s="25" t="e">
        <f>IF('Crisis Indicator Data'!#REF!="No Data",1,IF(#REF!&lt;&gt;"",1,0))</f>
        <v>#REF!</v>
      </c>
      <c r="G32" s="25" t="e">
        <f>IF('Crisis Indicator Data'!#REF!="No Data",1,IF(#REF!&lt;&gt;"",1,0))</f>
        <v>#REF!</v>
      </c>
      <c r="H32" s="25" t="e">
        <f>IF('Crisis Indicator Data'!#REF!="No Data",1,IF(#REF!&lt;&gt;"",1,0))</f>
        <v>#REF!</v>
      </c>
      <c r="I32" s="25" t="e">
        <f>IF('Crisis Indicator Data'!#REF!="No Data",1,IF(#REF!&lt;&gt;"",1,0))</f>
        <v>#REF!</v>
      </c>
      <c r="J32" s="25" t="e">
        <f>IF('Crisis Indicator Data'!#REF!="No Data",1,IF(#REF!&lt;&gt;"",1,0))</f>
        <v>#REF!</v>
      </c>
      <c r="K32" s="25" t="e">
        <f>IF('Crisis Indicator Data'!#REF!="No Data",1,IF(#REF!&lt;&gt;"",1,0))</f>
        <v>#REF!</v>
      </c>
      <c r="L32" s="25" t="e">
        <f>IF('Crisis Indicator Data'!#REF!="No Data",1,IF(#REF!&lt;&gt;"",1,0))</f>
        <v>#REF!</v>
      </c>
      <c r="M32" s="25" t="e">
        <f>IF('Crisis Indicator Data'!#REF!="No Data",1,IF(#REF!&lt;&gt;"",1,0))</f>
        <v>#REF!</v>
      </c>
      <c r="N32" s="25" t="e">
        <f>IF('Crisis Indicator Data'!#REF!="No Data",1,IF(#REF!&lt;&gt;"",1,0))</f>
        <v>#REF!</v>
      </c>
      <c r="O32" s="25" t="e">
        <f>IF('Crisis Indicator Data'!#REF!="No Data",1,IF(#REF!&lt;&gt;"",1,0))</f>
        <v>#REF!</v>
      </c>
      <c r="P32" s="25" t="e">
        <f>IF('Crisis Indicator Data'!#REF!="No Data",1,IF(#REF!&lt;&gt;"",1,0))</f>
        <v>#REF!</v>
      </c>
      <c r="Q32" s="25" t="e">
        <f>IF('Crisis Indicator Data'!#REF!="No Data",1,IF(#REF!&lt;&gt;"",1,0))</f>
        <v>#REF!</v>
      </c>
      <c r="R32" s="25" t="e">
        <f>IF('Crisis Indicator Data'!#REF!="No Data",1,IF(#REF!&lt;&gt;"",1,0))</f>
        <v>#REF!</v>
      </c>
      <c r="S32" s="25" t="e">
        <f>IF('Crisis Indicator Data'!#REF!="No Data",1,IF(#REF!&lt;&gt;"",1,0))</f>
        <v>#REF!</v>
      </c>
      <c r="T32" s="25" t="e">
        <f>IF('Crisis Indicator Data'!#REF!="No Data",1,IF(#REF!&lt;&gt;"",1,0))</f>
        <v>#REF!</v>
      </c>
      <c r="U32" s="25" t="e">
        <f>IF('Crisis Indicator Data'!#REF!="No Data",1,IF(#REF!&lt;&gt;"",1,0))</f>
        <v>#REF!</v>
      </c>
      <c r="V32" s="25" t="e">
        <f>IF('Crisis Indicator Data'!#REF!="No Data",1,IF(#REF!&lt;&gt;"",1,0))</f>
        <v>#REF!</v>
      </c>
      <c r="W32" s="25" t="e">
        <f>IF('Crisis Indicator Data'!#REF!="No Data",1,IF(#REF!&lt;&gt;"",1,0))</f>
        <v>#REF!</v>
      </c>
      <c r="X32" s="25" t="e">
        <f>IF('Crisis Indicator Data'!#REF!="No Data",1,IF(#REF!&lt;&gt;"",1,0))</f>
        <v>#REF!</v>
      </c>
      <c r="Y32" s="25" t="e">
        <f>IF('Crisis Indicator Data'!#REF!="No Data",1,IF(#REF!&lt;&gt;"",1,0))</f>
        <v>#REF!</v>
      </c>
      <c r="Z32" s="25" t="e">
        <f>IF('Crisis Indicator Data'!#REF!="No Data",1,IF(#REF!&lt;&gt;"",1,0))</f>
        <v>#REF!</v>
      </c>
      <c r="AA32" s="25" t="e">
        <f>IF('Crisis Indicator Data'!#REF!="No Data",1,IF(#REF!&lt;&gt;"",1,0))</f>
        <v>#REF!</v>
      </c>
      <c r="AB32" s="25" t="e">
        <f>IF('Crisis Indicator Data'!#REF!="No Data",1,IF(#REF!&lt;&gt;"",1,0))</f>
        <v>#REF!</v>
      </c>
      <c r="AC32" s="25" t="e">
        <f>IF('Crisis Indicator Data'!#REF!="No Data",1,IF(#REF!&lt;&gt;"",1,0))</f>
        <v>#REF!</v>
      </c>
      <c r="AD32" s="25" t="e">
        <f>IF('Crisis Indicator Data'!#REF!="No Data",1,IF(#REF!&lt;&gt;"",1,0))</f>
        <v>#REF!</v>
      </c>
      <c r="AE32" s="25" t="e">
        <f>IF('Crisis Indicator Data'!#REF!="No Data",1,IF(#REF!&lt;&gt;"",1,0))</f>
        <v>#REF!</v>
      </c>
      <c r="AF32" s="25" t="e">
        <f>IF('Crisis Indicator Data'!#REF!="No Data",1,IF(#REF!&lt;&gt;"",1,0))</f>
        <v>#REF!</v>
      </c>
      <c r="AG32" s="25" t="e">
        <f>IF('Crisis Indicator Data'!#REF!="No Data",1,IF(#REF!&lt;&gt;"",1,0))</f>
        <v>#REF!</v>
      </c>
      <c r="AH32" s="25" t="e">
        <f>IF('Crisis Indicator Data'!#REF!="No Data",1,IF(#REF!&lt;&gt;"",1,0))</f>
        <v>#REF!</v>
      </c>
      <c r="AI32" s="25" t="e">
        <f>IF('Crisis Indicator Data'!#REF!="No Data",1,IF(#REF!&lt;&gt;"",1,0))</f>
        <v>#REF!</v>
      </c>
      <c r="AJ32" s="25" t="e">
        <f>IF('Crisis Indicator Data'!#REF!="No Data",1,IF(#REF!&lt;&gt;"",1,0))</f>
        <v>#REF!</v>
      </c>
      <c r="AK32" s="25" t="e">
        <f>IF('Crisis Indicator Data'!#REF!="No Data",1,IF(#REF!&lt;&gt;"",1,0))</f>
        <v>#REF!</v>
      </c>
      <c r="AL32" s="25" t="e">
        <f>IF('Crisis Indicator Data'!#REF!="No Data",1,IF(#REF!&lt;&gt;"",1,0))</f>
        <v>#REF!</v>
      </c>
      <c r="AM32" s="25" t="e">
        <f>IF('Crisis Indicator Data'!#REF!="No Data",1,IF(#REF!&lt;&gt;"",1,0))</f>
        <v>#REF!</v>
      </c>
      <c r="AN32" s="25" t="e">
        <f>IF('Crisis Indicator Data'!#REF!="No Data",1,IF(#REF!&lt;&gt;"",1,0))</f>
        <v>#REF!</v>
      </c>
      <c r="AO32" s="25" t="e">
        <f>IF('Crisis Indicator Data'!#REF!="No Data",1,IF(#REF!&lt;&gt;"",1,0))</f>
        <v>#REF!</v>
      </c>
      <c r="AP32" s="25" t="e">
        <f>IF('Crisis Indicator Data'!#REF!="No Data",1,IF(#REF!&lt;&gt;"",1,0))</f>
        <v>#REF!</v>
      </c>
      <c r="AQ32" s="25" t="e">
        <f>IF('Crisis Indicator Data'!#REF!="No Data",1,IF(#REF!&lt;&gt;"",1,0))</f>
        <v>#REF!</v>
      </c>
      <c r="AR32" s="25" t="e">
        <f>IF('Crisis Indicator Data'!#REF!="No Data",1,IF(#REF!&lt;&gt;"",1,0))</f>
        <v>#REF!</v>
      </c>
      <c r="AS32" s="25" t="e">
        <f>IF('Crisis Indicator Data'!#REF!="No Data",1,IF(#REF!&lt;&gt;"",1,0))</f>
        <v>#REF!</v>
      </c>
      <c r="AT32" s="25" t="e">
        <f>IF('Crisis Indicator Data'!#REF!="No Data",1,IF(#REF!&lt;&gt;"",1,0))</f>
        <v>#REF!</v>
      </c>
      <c r="AU32" s="25" t="e">
        <f>IF('Crisis Indicator Data'!#REF!="No Data",1,IF(#REF!&lt;&gt;"",1,0))</f>
        <v>#REF!</v>
      </c>
      <c r="AV32" s="25" t="e">
        <f>IF('Crisis Indicator Data'!#REF!="No Data",1,IF(#REF!&lt;&gt;"",1,0))</f>
        <v>#REF!</v>
      </c>
      <c r="AW32" s="25" t="e">
        <f>IF('Crisis Indicator Data'!#REF!="No Data",1,IF(#REF!&lt;&gt;"",1,0))</f>
        <v>#REF!</v>
      </c>
      <c r="AX32" s="25" t="e">
        <f>IF('Crisis Indicator Data'!#REF!="No Data",1,IF(#REF!&lt;&gt;"",1,0))</f>
        <v>#REF!</v>
      </c>
      <c r="AY32" s="25" t="e">
        <f>IF('Crisis Indicator Data'!#REF!="No Data",1,IF(#REF!&lt;&gt;"",1,0))</f>
        <v>#REF!</v>
      </c>
      <c r="AZ32" s="25" t="e">
        <f>IF('Crisis Indicator Data'!#REF!="No Data",1,IF(#REF!&lt;&gt;"",1,0))</f>
        <v>#REF!</v>
      </c>
      <c r="BA32" t="e">
        <f t="shared" si="0"/>
        <v>#REF!</v>
      </c>
      <c r="BB32" s="27" t="e">
        <f t="shared" si="1"/>
        <v>#REF!</v>
      </c>
    </row>
    <row r="33" spans="1:54" x14ac:dyDescent="0.35">
      <c r="A33" t="s">
        <v>9494</v>
      </c>
      <c r="B33" s="25" t="e">
        <f>IF('Crisis Indicator Data'!#REF!="No Data",1,IF(#REF!&lt;&gt;"",1,0))</f>
        <v>#REF!</v>
      </c>
      <c r="C33" s="25" t="e">
        <f>IF('Crisis Indicator Data'!#REF!="No Data",1,IF(#REF!&lt;&gt;"",1,0))</f>
        <v>#REF!</v>
      </c>
      <c r="D33" s="25" t="e">
        <f>IF('Crisis Indicator Data'!#REF!="No Data",1,IF(#REF!&lt;&gt;"",1,0))</f>
        <v>#REF!</v>
      </c>
      <c r="E33" s="25" t="e">
        <f>IF('Crisis Indicator Data'!#REF!="No Data",1,IF(#REF!&lt;&gt;"",1,0))</f>
        <v>#REF!</v>
      </c>
      <c r="F33" s="25" t="e">
        <f>IF('Crisis Indicator Data'!#REF!="No Data",1,IF(#REF!&lt;&gt;"",1,0))</f>
        <v>#REF!</v>
      </c>
      <c r="G33" s="25" t="e">
        <f>IF('Crisis Indicator Data'!#REF!="No Data",1,IF(#REF!&lt;&gt;"",1,0))</f>
        <v>#REF!</v>
      </c>
      <c r="H33" s="25" t="e">
        <f>IF('Crisis Indicator Data'!#REF!="No Data",1,IF(#REF!&lt;&gt;"",1,0))</f>
        <v>#REF!</v>
      </c>
      <c r="I33" s="25" t="e">
        <f>IF('Crisis Indicator Data'!#REF!="No Data",1,IF(#REF!&lt;&gt;"",1,0))</f>
        <v>#REF!</v>
      </c>
      <c r="J33" s="25" t="e">
        <f>IF('Crisis Indicator Data'!#REF!="No Data",1,IF(#REF!&lt;&gt;"",1,0))</f>
        <v>#REF!</v>
      </c>
      <c r="K33" s="25" t="e">
        <f>IF('Crisis Indicator Data'!#REF!="No Data",1,IF(#REF!&lt;&gt;"",1,0))</f>
        <v>#REF!</v>
      </c>
      <c r="L33" s="25" t="e">
        <f>IF('Crisis Indicator Data'!#REF!="No Data",1,IF(#REF!&lt;&gt;"",1,0))</f>
        <v>#REF!</v>
      </c>
      <c r="M33" s="25" t="e">
        <f>IF('Crisis Indicator Data'!#REF!="No Data",1,IF(#REF!&lt;&gt;"",1,0))</f>
        <v>#REF!</v>
      </c>
      <c r="N33" s="25" t="e">
        <f>IF('Crisis Indicator Data'!#REF!="No Data",1,IF(#REF!&lt;&gt;"",1,0))</f>
        <v>#REF!</v>
      </c>
      <c r="O33" s="25" t="e">
        <f>IF('Crisis Indicator Data'!#REF!="No Data",1,IF(#REF!&lt;&gt;"",1,0))</f>
        <v>#REF!</v>
      </c>
      <c r="P33" s="25" t="e">
        <f>IF('Crisis Indicator Data'!#REF!="No Data",1,IF(#REF!&lt;&gt;"",1,0))</f>
        <v>#REF!</v>
      </c>
      <c r="Q33" s="25" t="e">
        <f>IF('Crisis Indicator Data'!#REF!="No Data",1,IF(#REF!&lt;&gt;"",1,0))</f>
        <v>#REF!</v>
      </c>
      <c r="R33" s="25" t="e">
        <f>IF('Crisis Indicator Data'!#REF!="No Data",1,IF(#REF!&lt;&gt;"",1,0))</f>
        <v>#REF!</v>
      </c>
      <c r="S33" s="25" t="e">
        <f>IF('Crisis Indicator Data'!#REF!="No Data",1,IF(#REF!&lt;&gt;"",1,0))</f>
        <v>#REF!</v>
      </c>
      <c r="T33" s="25" t="e">
        <f>IF('Crisis Indicator Data'!#REF!="No Data",1,IF(#REF!&lt;&gt;"",1,0))</f>
        <v>#REF!</v>
      </c>
      <c r="U33" s="25" t="e">
        <f>IF('Crisis Indicator Data'!#REF!="No Data",1,IF(#REF!&lt;&gt;"",1,0))</f>
        <v>#REF!</v>
      </c>
      <c r="V33" s="25" t="e">
        <f>IF('Crisis Indicator Data'!#REF!="No Data",1,IF(#REF!&lt;&gt;"",1,0))</f>
        <v>#REF!</v>
      </c>
      <c r="W33" s="25" t="e">
        <f>IF('Crisis Indicator Data'!#REF!="No Data",1,IF(#REF!&lt;&gt;"",1,0))</f>
        <v>#REF!</v>
      </c>
      <c r="X33" s="25" t="e">
        <f>IF('Crisis Indicator Data'!#REF!="No Data",1,IF(#REF!&lt;&gt;"",1,0))</f>
        <v>#REF!</v>
      </c>
      <c r="Y33" s="25" t="e">
        <f>IF('Crisis Indicator Data'!#REF!="No Data",1,IF(#REF!&lt;&gt;"",1,0))</f>
        <v>#REF!</v>
      </c>
      <c r="Z33" s="25" t="e">
        <f>IF('Crisis Indicator Data'!#REF!="No Data",1,IF(#REF!&lt;&gt;"",1,0))</f>
        <v>#REF!</v>
      </c>
      <c r="AA33" s="25" t="e">
        <f>IF('Crisis Indicator Data'!#REF!="No Data",1,IF(#REF!&lt;&gt;"",1,0))</f>
        <v>#REF!</v>
      </c>
      <c r="AB33" s="25" t="e">
        <f>IF('Crisis Indicator Data'!#REF!="No Data",1,IF(#REF!&lt;&gt;"",1,0))</f>
        <v>#REF!</v>
      </c>
      <c r="AC33" s="25" t="e">
        <f>IF('Crisis Indicator Data'!#REF!="No Data",1,IF(#REF!&lt;&gt;"",1,0))</f>
        <v>#REF!</v>
      </c>
      <c r="AD33" s="25" t="e">
        <f>IF('Crisis Indicator Data'!#REF!="No Data",1,IF(#REF!&lt;&gt;"",1,0))</f>
        <v>#REF!</v>
      </c>
      <c r="AE33" s="25" t="e">
        <f>IF('Crisis Indicator Data'!#REF!="No Data",1,IF(#REF!&lt;&gt;"",1,0))</f>
        <v>#REF!</v>
      </c>
      <c r="AF33" s="25" t="e">
        <f>IF('Crisis Indicator Data'!#REF!="No Data",1,IF(#REF!&lt;&gt;"",1,0))</f>
        <v>#REF!</v>
      </c>
      <c r="AG33" s="25" t="e">
        <f>IF('Crisis Indicator Data'!#REF!="No Data",1,IF(#REF!&lt;&gt;"",1,0))</f>
        <v>#REF!</v>
      </c>
      <c r="AH33" s="25" t="e">
        <f>IF('Crisis Indicator Data'!#REF!="No Data",1,IF(#REF!&lt;&gt;"",1,0))</f>
        <v>#REF!</v>
      </c>
      <c r="AI33" s="25" t="e">
        <f>IF('Crisis Indicator Data'!#REF!="No Data",1,IF(#REF!&lt;&gt;"",1,0))</f>
        <v>#REF!</v>
      </c>
      <c r="AJ33" s="25" t="e">
        <f>IF('Crisis Indicator Data'!#REF!="No Data",1,IF(#REF!&lt;&gt;"",1,0))</f>
        <v>#REF!</v>
      </c>
      <c r="AK33" s="25" t="e">
        <f>IF('Crisis Indicator Data'!#REF!="No Data",1,IF(#REF!&lt;&gt;"",1,0))</f>
        <v>#REF!</v>
      </c>
      <c r="AL33" s="25" t="e">
        <f>IF('Crisis Indicator Data'!#REF!="No Data",1,IF(#REF!&lt;&gt;"",1,0))</f>
        <v>#REF!</v>
      </c>
      <c r="AM33" s="25" t="e">
        <f>IF('Crisis Indicator Data'!#REF!="No Data",1,IF(#REF!&lt;&gt;"",1,0))</f>
        <v>#REF!</v>
      </c>
      <c r="AN33" s="25" t="e">
        <f>IF('Crisis Indicator Data'!#REF!="No Data",1,IF(#REF!&lt;&gt;"",1,0))</f>
        <v>#REF!</v>
      </c>
      <c r="AO33" s="25" t="e">
        <f>IF('Crisis Indicator Data'!#REF!="No Data",1,IF(#REF!&lt;&gt;"",1,0))</f>
        <v>#REF!</v>
      </c>
      <c r="AP33" s="25" t="e">
        <f>IF('Crisis Indicator Data'!#REF!="No Data",1,IF(#REF!&lt;&gt;"",1,0))</f>
        <v>#REF!</v>
      </c>
      <c r="AQ33" s="25" t="e">
        <f>IF('Crisis Indicator Data'!#REF!="No Data",1,IF(#REF!&lt;&gt;"",1,0))</f>
        <v>#REF!</v>
      </c>
      <c r="AR33" s="25" t="e">
        <f>IF('Crisis Indicator Data'!#REF!="No Data",1,IF(#REF!&lt;&gt;"",1,0))</f>
        <v>#REF!</v>
      </c>
      <c r="AS33" s="25" t="e">
        <f>IF('Crisis Indicator Data'!#REF!="No Data",1,IF(#REF!&lt;&gt;"",1,0))</f>
        <v>#REF!</v>
      </c>
      <c r="AT33" s="25" t="e">
        <f>IF('Crisis Indicator Data'!#REF!="No Data",1,IF(#REF!&lt;&gt;"",1,0))</f>
        <v>#REF!</v>
      </c>
      <c r="AU33" s="25" t="e">
        <f>IF('Crisis Indicator Data'!#REF!="No Data",1,IF(#REF!&lt;&gt;"",1,0))</f>
        <v>#REF!</v>
      </c>
      <c r="AV33" s="25" t="e">
        <f>IF('Crisis Indicator Data'!#REF!="No Data",1,IF(#REF!&lt;&gt;"",1,0))</f>
        <v>#REF!</v>
      </c>
      <c r="AW33" s="25" t="e">
        <f>IF('Crisis Indicator Data'!#REF!="No Data",1,IF(#REF!&lt;&gt;"",1,0))</f>
        <v>#REF!</v>
      </c>
      <c r="AX33" s="25" t="e">
        <f>IF('Crisis Indicator Data'!#REF!="No Data",1,IF(#REF!&lt;&gt;"",1,0))</f>
        <v>#REF!</v>
      </c>
      <c r="AY33" s="25" t="e">
        <f>IF('Crisis Indicator Data'!#REF!="No Data",1,IF(#REF!&lt;&gt;"",1,0))</f>
        <v>#REF!</v>
      </c>
      <c r="AZ33" s="25" t="e">
        <f>IF('Crisis Indicator Data'!#REF!="No Data",1,IF(#REF!&lt;&gt;"",1,0))</f>
        <v>#REF!</v>
      </c>
      <c r="BA33" t="e">
        <f t="shared" si="0"/>
        <v>#REF!</v>
      </c>
      <c r="BB33" s="27" t="e">
        <f t="shared" si="1"/>
        <v>#REF!</v>
      </c>
    </row>
    <row r="34" spans="1:54" x14ac:dyDescent="0.35">
      <c r="A34" t="s">
        <v>9735</v>
      </c>
      <c r="B34" s="25" t="e">
        <f>IF('Crisis Indicator Data'!#REF!="No Data",1,IF(#REF!&lt;&gt;"",1,0))</f>
        <v>#REF!</v>
      </c>
      <c r="C34" s="25" t="e">
        <f>IF('Crisis Indicator Data'!#REF!="No Data",1,IF(#REF!&lt;&gt;"",1,0))</f>
        <v>#REF!</v>
      </c>
      <c r="D34" s="25" t="e">
        <f>IF('Crisis Indicator Data'!#REF!="No Data",1,IF(#REF!&lt;&gt;"",1,0))</f>
        <v>#REF!</v>
      </c>
      <c r="E34" s="25" t="e">
        <f>IF('Crisis Indicator Data'!#REF!="No Data",1,IF(#REF!&lt;&gt;"",1,0))</f>
        <v>#REF!</v>
      </c>
      <c r="F34" s="25" t="e">
        <f>IF('Crisis Indicator Data'!#REF!="No Data",1,IF(#REF!&lt;&gt;"",1,0))</f>
        <v>#REF!</v>
      </c>
      <c r="G34" s="25" t="e">
        <f>IF('Crisis Indicator Data'!#REF!="No Data",1,IF(#REF!&lt;&gt;"",1,0))</f>
        <v>#REF!</v>
      </c>
      <c r="H34" s="25" t="e">
        <f>IF('Crisis Indicator Data'!#REF!="No Data",1,IF(#REF!&lt;&gt;"",1,0))</f>
        <v>#REF!</v>
      </c>
      <c r="I34" s="25" t="e">
        <f>IF('Crisis Indicator Data'!#REF!="No Data",1,IF(#REF!&lt;&gt;"",1,0))</f>
        <v>#REF!</v>
      </c>
      <c r="J34" s="25" t="e">
        <f>IF('Crisis Indicator Data'!#REF!="No Data",1,IF(#REF!&lt;&gt;"",1,0))</f>
        <v>#REF!</v>
      </c>
      <c r="K34" s="25" t="e">
        <f>IF('Crisis Indicator Data'!#REF!="No Data",1,IF(#REF!&lt;&gt;"",1,0))</f>
        <v>#REF!</v>
      </c>
      <c r="L34" s="25" t="e">
        <f>IF('Crisis Indicator Data'!#REF!="No Data",1,IF(#REF!&lt;&gt;"",1,0))</f>
        <v>#REF!</v>
      </c>
      <c r="M34" s="25" t="e">
        <f>IF('Crisis Indicator Data'!#REF!="No Data",1,IF(#REF!&lt;&gt;"",1,0))</f>
        <v>#REF!</v>
      </c>
      <c r="N34" s="25" t="e">
        <f>IF('Crisis Indicator Data'!#REF!="No Data",1,IF(#REF!&lt;&gt;"",1,0))</f>
        <v>#REF!</v>
      </c>
      <c r="O34" s="25" t="e">
        <f>IF('Crisis Indicator Data'!#REF!="No Data",1,IF(#REF!&lt;&gt;"",1,0))</f>
        <v>#REF!</v>
      </c>
      <c r="P34" s="25" t="e">
        <f>IF('Crisis Indicator Data'!#REF!="No Data",1,IF(#REF!&lt;&gt;"",1,0))</f>
        <v>#REF!</v>
      </c>
      <c r="Q34" s="25" t="e">
        <f>IF('Crisis Indicator Data'!#REF!="No Data",1,IF(#REF!&lt;&gt;"",1,0))</f>
        <v>#REF!</v>
      </c>
      <c r="R34" s="25" t="e">
        <f>IF('Crisis Indicator Data'!#REF!="No Data",1,IF(#REF!&lt;&gt;"",1,0))</f>
        <v>#REF!</v>
      </c>
      <c r="S34" s="25" t="e">
        <f>IF('Crisis Indicator Data'!#REF!="No Data",1,IF(#REF!&lt;&gt;"",1,0))</f>
        <v>#REF!</v>
      </c>
      <c r="T34" s="25" t="e">
        <f>IF('Crisis Indicator Data'!#REF!="No Data",1,IF(#REF!&lt;&gt;"",1,0))</f>
        <v>#REF!</v>
      </c>
      <c r="U34" s="25" t="e">
        <f>IF('Crisis Indicator Data'!#REF!="No Data",1,IF(#REF!&lt;&gt;"",1,0))</f>
        <v>#REF!</v>
      </c>
      <c r="V34" s="25" t="e">
        <f>IF('Crisis Indicator Data'!#REF!="No Data",1,IF(#REF!&lt;&gt;"",1,0))</f>
        <v>#REF!</v>
      </c>
      <c r="W34" s="25" t="e">
        <f>IF('Crisis Indicator Data'!#REF!="No Data",1,IF(#REF!&lt;&gt;"",1,0))</f>
        <v>#REF!</v>
      </c>
      <c r="X34" s="25" t="e">
        <f>IF('Crisis Indicator Data'!#REF!="No Data",1,IF(#REF!&lt;&gt;"",1,0))</f>
        <v>#REF!</v>
      </c>
      <c r="Y34" s="25" t="e">
        <f>IF('Crisis Indicator Data'!#REF!="No Data",1,IF(#REF!&lt;&gt;"",1,0))</f>
        <v>#REF!</v>
      </c>
      <c r="Z34" s="25" t="e">
        <f>IF('Crisis Indicator Data'!#REF!="No Data",1,IF(#REF!&lt;&gt;"",1,0))</f>
        <v>#REF!</v>
      </c>
      <c r="AA34" s="25" t="e">
        <f>IF('Crisis Indicator Data'!#REF!="No Data",1,IF(#REF!&lt;&gt;"",1,0))</f>
        <v>#REF!</v>
      </c>
      <c r="AB34" s="25" t="e">
        <f>IF('Crisis Indicator Data'!#REF!="No Data",1,IF(#REF!&lt;&gt;"",1,0))</f>
        <v>#REF!</v>
      </c>
      <c r="AC34" s="25" t="e">
        <f>IF('Crisis Indicator Data'!#REF!="No Data",1,IF(#REF!&lt;&gt;"",1,0))</f>
        <v>#REF!</v>
      </c>
      <c r="AD34" s="25" t="e">
        <f>IF('Crisis Indicator Data'!#REF!="No Data",1,IF(#REF!&lt;&gt;"",1,0))</f>
        <v>#REF!</v>
      </c>
      <c r="AE34" s="25" t="e">
        <f>IF('Crisis Indicator Data'!#REF!="No Data",1,IF(#REF!&lt;&gt;"",1,0))</f>
        <v>#REF!</v>
      </c>
      <c r="AF34" s="25" t="e">
        <f>IF('Crisis Indicator Data'!#REF!="No Data",1,IF(#REF!&lt;&gt;"",1,0))</f>
        <v>#REF!</v>
      </c>
      <c r="AG34" s="25" t="e">
        <f>IF('Crisis Indicator Data'!#REF!="No Data",1,IF(#REF!&lt;&gt;"",1,0))</f>
        <v>#REF!</v>
      </c>
      <c r="AH34" s="25" t="e">
        <f>IF('Crisis Indicator Data'!#REF!="No Data",1,IF(#REF!&lt;&gt;"",1,0))</f>
        <v>#REF!</v>
      </c>
      <c r="AI34" s="25" t="e">
        <f>IF('Crisis Indicator Data'!#REF!="No Data",1,IF(#REF!&lt;&gt;"",1,0))</f>
        <v>#REF!</v>
      </c>
      <c r="AJ34" s="25" t="e">
        <f>IF('Crisis Indicator Data'!#REF!="No Data",1,IF(#REF!&lt;&gt;"",1,0))</f>
        <v>#REF!</v>
      </c>
      <c r="AK34" s="25" t="e">
        <f>IF('Crisis Indicator Data'!#REF!="No Data",1,IF(#REF!&lt;&gt;"",1,0))</f>
        <v>#REF!</v>
      </c>
      <c r="AL34" s="25" t="e">
        <f>IF('Crisis Indicator Data'!#REF!="No Data",1,IF(#REF!&lt;&gt;"",1,0))</f>
        <v>#REF!</v>
      </c>
      <c r="AM34" s="25" t="e">
        <f>IF('Crisis Indicator Data'!#REF!="No Data",1,IF(#REF!&lt;&gt;"",1,0))</f>
        <v>#REF!</v>
      </c>
      <c r="AN34" s="25" t="e">
        <f>IF('Crisis Indicator Data'!#REF!="No Data",1,IF(#REF!&lt;&gt;"",1,0))</f>
        <v>#REF!</v>
      </c>
      <c r="AO34" s="25" t="e">
        <f>IF('Crisis Indicator Data'!#REF!="No Data",1,IF(#REF!&lt;&gt;"",1,0))</f>
        <v>#REF!</v>
      </c>
      <c r="AP34" s="25" t="e">
        <f>IF('Crisis Indicator Data'!#REF!="No Data",1,IF(#REF!&lt;&gt;"",1,0))</f>
        <v>#REF!</v>
      </c>
      <c r="AQ34" s="25" t="e">
        <f>IF('Crisis Indicator Data'!#REF!="No Data",1,IF(#REF!&lt;&gt;"",1,0))</f>
        <v>#REF!</v>
      </c>
      <c r="AR34" s="25" t="e">
        <f>IF('Crisis Indicator Data'!#REF!="No Data",1,IF(#REF!&lt;&gt;"",1,0))</f>
        <v>#REF!</v>
      </c>
      <c r="AS34" s="25" t="e">
        <f>IF('Crisis Indicator Data'!#REF!="No Data",1,IF(#REF!&lt;&gt;"",1,0))</f>
        <v>#REF!</v>
      </c>
      <c r="AT34" s="25" t="e">
        <f>IF('Crisis Indicator Data'!#REF!="No Data",1,IF(#REF!&lt;&gt;"",1,0))</f>
        <v>#REF!</v>
      </c>
      <c r="AU34" s="25" t="e">
        <f>IF('Crisis Indicator Data'!#REF!="No Data",1,IF(#REF!&lt;&gt;"",1,0))</f>
        <v>#REF!</v>
      </c>
      <c r="AV34" s="25" t="e">
        <f>IF('Crisis Indicator Data'!#REF!="No Data",1,IF(#REF!&lt;&gt;"",1,0))</f>
        <v>#REF!</v>
      </c>
      <c r="AW34" s="25" t="e">
        <f>IF('Crisis Indicator Data'!#REF!="No Data",1,IF(#REF!&lt;&gt;"",1,0))</f>
        <v>#REF!</v>
      </c>
      <c r="AX34" s="25" t="e">
        <f>IF('Crisis Indicator Data'!#REF!="No Data",1,IF(#REF!&lt;&gt;"",1,0))</f>
        <v>#REF!</v>
      </c>
      <c r="AY34" s="25" t="e">
        <f>IF('Crisis Indicator Data'!#REF!="No Data",1,IF(#REF!&lt;&gt;"",1,0))</f>
        <v>#REF!</v>
      </c>
      <c r="AZ34" s="25" t="e">
        <f>IF('Crisis Indicator Data'!#REF!="No Data",1,IF(#REF!&lt;&gt;"",1,0))</f>
        <v>#REF!</v>
      </c>
      <c r="BA34" t="e">
        <f t="shared" ref="BA34:BA65" si="2">SUM(B34:AZ34)</f>
        <v>#REF!</v>
      </c>
      <c r="BB34" s="27" t="e">
        <f t="shared" ref="BB34:BB65" si="3">BA34/51</f>
        <v>#REF!</v>
      </c>
    </row>
    <row r="35" spans="1:54" x14ac:dyDescent="0.35">
      <c r="A35" t="s">
        <v>9499</v>
      </c>
      <c r="B35" s="25" t="e">
        <f>IF('Crisis Indicator Data'!#REF!="No Data",1,IF(#REF!&lt;&gt;"",1,0))</f>
        <v>#REF!</v>
      </c>
      <c r="C35" s="25" t="e">
        <f>IF('Crisis Indicator Data'!#REF!="No Data",1,IF(#REF!&lt;&gt;"",1,0))</f>
        <v>#REF!</v>
      </c>
      <c r="D35" s="25" t="e">
        <f>IF('Crisis Indicator Data'!#REF!="No Data",1,IF(#REF!&lt;&gt;"",1,0))</f>
        <v>#REF!</v>
      </c>
      <c r="E35" s="25" t="e">
        <f>IF('Crisis Indicator Data'!#REF!="No Data",1,IF(#REF!&lt;&gt;"",1,0))</f>
        <v>#REF!</v>
      </c>
      <c r="F35" s="25" t="e">
        <f>IF('Crisis Indicator Data'!#REF!="No Data",1,IF(#REF!&lt;&gt;"",1,0))</f>
        <v>#REF!</v>
      </c>
      <c r="G35" s="25" t="e">
        <f>IF('Crisis Indicator Data'!#REF!="No Data",1,IF(#REF!&lt;&gt;"",1,0))</f>
        <v>#REF!</v>
      </c>
      <c r="H35" s="25" t="e">
        <f>IF('Crisis Indicator Data'!#REF!="No Data",1,IF(#REF!&lt;&gt;"",1,0))</f>
        <v>#REF!</v>
      </c>
      <c r="I35" s="25" t="e">
        <f>IF('Crisis Indicator Data'!#REF!="No Data",1,IF(#REF!&lt;&gt;"",1,0))</f>
        <v>#REF!</v>
      </c>
      <c r="J35" s="25" t="e">
        <f>IF('Crisis Indicator Data'!#REF!="No Data",1,IF(#REF!&lt;&gt;"",1,0))</f>
        <v>#REF!</v>
      </c>
      <c r="K35" s="25" t="e">
        <f>IF('Crisis Indicator Data'!#REF!="No Data",1,IF(#REF!&lt;&gt;"",1,0))</f>
        <v>#REF!</v>
      </c>
      <c r="L35" s="25" t="e">
        <f>IF('Crisis Indicator Data'!#REF!="No Data",1,IF(#REF!&lt;&gt;"",1,0))</f>
        <v>#REF!</v>
      </c>
      <c r="M35" s="25" t="e">
        <f>IF('Crisis Indicator Data'!#REF!="No Data",1,IF(#REF!&lt;&gt;"",1,0))</f>
        <v>#REF!</v>
      </c>
      <c r="N35" s="25" t="e">
        <f>IF('Crisis Indicator Data'!#REF!="No Data",1,IF(#REF!&lt;&gt;"",1,0))</f>
        <v>#REF!</v>
      </c>
      <c r="O35" s="25" t="e">
        <f>IF('Crisis Indicator Data'!#REF!="No Data",1,IF(#REF!&lt;&gt;"",1,0))</f>
        <v>#REF!</v>
      </c>
      <c r="P35" s="25" t="e">
        <f>IF('Crisis Indicator Data'!#REF!="No Data",1,IF(#REF!&lt;&gt;"",1,0))</f>
        <v>#REF!</v>
      </c>
      <c r="Q35" s="25" t="e">
        <f>IF('Crisis Indicator Data'!#REF!="No Data",1,IF(#REF!&lt;&gt;"",1,0))</f>
        <v>#REF!</v>
      </c>
      <c r="R35" s="25" t="e">
        <f>IF('Crisis Indicator Data'!#REF!="No Data",1,IF(#REF!&lt;&gt;"",1,0))</f>
        <v>#REF!</v>
      </c>
      <c r="S35" s="25" t="e">
        <f>IF('Crisis Indicator Data'!#REF!="No Data",1,IF(#REF!&lt;&gt;"",1,0))</f>
        <v>#REF!</v>
      </c>
      <c r="T35" s="25" t="e">
        <f>IF('Crisis Indicator Data'!#REF!="No Data",1,IF(#REF!&lt;&gt;"",1,0))</f>
        <v>#REF!</v>
      </c>
      <c r="U35" s="25" t="e">
        <f>IF('Crisis Indicator Data'!#REF!="No Data",1,IF(#REF!&lt;&gt;"",1,0))</f>
        <v>#REF!</v>
      </c>
      <c r="V35" s="25" t="e">
        <f>IF('Crisis Indicator Data'!#REF!="No Data",1,IF(#REF!&lt;&gt;"",1,0))</f>
        <v>#REF!</v>
      </c>
      <c r="W35" s="25" t="e">
        <f>IF('Crisis Indicator Data'!#REF!="No Data",1,IF(#REF!&lt;&gt;"",1,0))</f>
        <v>#REF!</v>
      </c>
      <c r="X35" s="25" t="e">
        <f>IF('Crisis Indicator Data'!#REF!="No Data",1,IF(#REF!&lt;&gt;"",1,0))</f>
        <v>#REF!</v>
      </c>
      <c r="Y35" s="25" t="e">
        <f>IF('Crisis Indicator Data'!#REF!="No Data",1,IF(#REF!&lt;&gt;"",1,0))</f>
        <v>#REF!</v>
      </c>
      <c r="Z35" s="25" t="e">
        <f>IF('Crisis Indicator Data'!#REF!="No Data",1,IF(#REF!&lt;&gt;"",1,0))</f>
        <v>#REF!</v>
      </c>
      <c r="AA35" s="25" t="e">
        <f>IF('Crisis Indicator Data'!#REF!="No Data",1,IF(#REF!&lt;&gt;"",1,0))</f>
        <v>#REF!</v>
      </c>
      <c r="AB35" s="25" t="e">
        <f>IF('Crisis Indicator Data'!#REF!="No Data",1,IF(#REF!&lt;&gt;"",1,0))</f>
        <v>#REF!</v>
      </c>
      <c r="AC35" s="25" t="e">
        <f>IF('Crisis Indicator Data'!#REF!="No Data",1,IF(#REF!&lt;&gt;"",1,0))</f>
        <v>#REF!</v>
      </c>
      <c r="AD35" s="25" t="e">
        <f>IF('Crisis Indicator Data'!#REF!="No Data",1,IF(#REF!&lt;&gt;"",1,0))</f>
        <v>#REF!</v>
      </c>
      <c r="AE35" s="25" t="e">
        <f>IF('Crisis Indicator Data'!#REF!="No Data",1,IF(#REF!&lt;&gt;"",1,0))</f>
        <v>#REF!</v>
      </c>
      <c r="AF35" s="25" t="e">
        <f>IF('Crisis Indicator Data'!#REF!="No Data",1,IF(#REF!&lt;&gt;"",1,0))</f>
        <v>#REF!</v>
      </c>
      <c r="AG35" s="25" t="e">
        <f>IF('Crisis Indicator Data'!#REF!="No Data",1,IF(#REF!&lt;&gt;"",1,0))</f>
        <v>#REF!</v>
      </c>
      <c r="AH35" s="25" t="e">
        <f>IF('Crisis Indicator Data'!#REF!="No Data",1,IF(#REF!&lt;&gt;"",1,0))</f>
        <v>#REF!</v>
      </c>
      <c r="AI35" s="25" t="e">
        <f>IF('Crisis Indicator Data'!#REF!="No Data",1,IF(#REF!&lt;&gt;"",1,0))</f>
        <v>#REF!</v>
      </c>
      <c r="AJ35" s="25" t="e">
        <f>IF('Crisis Indicator Data'!#REF!="No Data",1,IF(#REF!&lt;&gt;"",1,0))</f>
        <v>#REF!</v>
      </c>
      <c r="AK35" s="25" t="e">
        <f>IF('Crisis Indicator Data'!#REF!="No Data",1,IF(#REF!&lt;&gt;"",1,0))</f>
        <v>#REF!</v>
      </c>
      <c r="AL35" s="25" t="e">
        <f>IF('Crisis Indicator Data'!#REF!="No Data",1,IF(#REF!&lt;&gt;"",1,0))</f>
        <v>#REF!</v>
      </c>
      <c r="AM35" s="25" t="e">
        <f>IF('Crisis Indicator Data'!#REF!="No Data",1,IF(#REF!&lt;&gt;"",1,0))</f>
        <v>#REF!</v>
      </c>
      <c r="AN35" s="25" t="e">
        <f>IF('Crisis Indicator Data'!#REF!="No Data",1,IF(#REF!&lt;&gt;"",1,0))</f>
        <v>#REF!</v>
      </c>
      <c r="AO35" s="25" t="e">
        <f>IF('Crisis Indicator Data'!#REF!="No Data",1,IF(#REF!&lt;&gt;"",1,0))</f>
        <v>#REF!</v>
      </c>
      <c r="AP35" s="25" t="e">
        <f>IF('Crisis Indicator Data'!#REF!="No Data",1,IF(#REF!&lt;&gt;"",1,0))</f>
        <v>#REF!</v>
      </c>
      <c r="AQ35" s="25" t="e">
        <f>IF('Crisis Indicator Data'!#REF!="No Data",1,IF(#REF!&lt;&gt;"",1,0))</f>
        <v>#REF!</v>
      </c>
      <c r="AR35" s="25" t="e">
        <f>IF('Crisis Indicator Data'!#REF!="No Data",1,IF(#REF!&lt;&gt;"",1,0))</f>
        <v>#REF!</v>
      </c>
      <c r="AS35" s="25" t="e">
        <f>IF('Crisis Indicator Data'!#REF!="No Data",1,IF(#REF!&lt;&gt;"",1,0))</f>
        <v>#REF!</v>
      </c>
      <c r="AT35" s="25" t="e">
        <f>IF('Crisis Indicator Data'!#REF!="No Data",1,IF(#REF!&lt;&gt;"",1,0))</f>
        <v>#REF!</v>
      </c>
      <c r="AU35" s="25" t="e">
        <f>IF('Crisis Indicator Data'!#REF!="No Data",1,IF(#REF!&lt;&gt;"",1,0))</f>
        <v>#REF!</v>
      </c>
      <c r="AV35" s="25" t="e">
        <f>IF('Crisis Indicator Data'!#REF!="No Data",1,IF(#REF!&lt;&gt;"",1,0))</f>
        <v>#REF!</v>
      </c>
      <c r="AW35" s="25" t="e">
        <f>IF('Crisis Indicator Data'!#REF!="No Data",1,IF(#REF!&lt;&gt;"",1,0))</f>
        <v>#REF!</v>
      </c>
      <c r="AX35" s="25" t="e">
        <f>IF('Crisis Indicator Data'!#REF!="No Data",1,IF(#REF!&lt;&gt;"",1,0))</f>
        <v>#REF!</v>
      </c>
      <c r="AY35" s="25" t="e">
        <f>IF('Crisis Indicator Data'!#REF!="No Data",1,IF(#REF!&lt;&gt;"",1,0))</f>
        <v>#REF!</v>
      </c>
      <c r="AZ35" s="25" t="e">
        <f>IF('Crisis Indicator Data'!#REF!="No Data",1,IF(#REF!&lt;&gt;"",1,0))</f>
        <v>#REF!</v>
      </c>
      <c r="BA35" t="e">
        <f t="shared" si="2"/>
        <v>#REF!</v>
      </c>
      <c r="BB35" s="27" t="e">
        <f t="shared" si="3"/>
        <v>#REF!</v>
      </c>
    </row>
    <row r="36" spans="1:54" x14ac:dyDescent="0.35">
      <c r="A36" t="s">
        <v>9501</v>
      </c>
      <c r="B36" s="25" t="e">
        <f>IF('Crisis Indicator Data'!#REF!="No Data",1,IF(#REF!&lt;&gt;"",1,0))</f>
        <v>#REF!</v>
      </c>
      <c r="C36" s="25" t="e">
        <f>IF('Crisis Indicator Data'!#REF!="No Data",1,IF(#REF!&lt;&gt;"",1,0))</f>
        <v>#REF!</v>
      </c>
      <c r="D36" s="25" t="e">
        <f>IF('Crisis Indicator Data'!#REF!="No Data",1,IF(#REF!&lt;&gt;"",1,0))</f>
        <v>#REF!</v>
      </c>
      <c r="E36" s="25" t="e">
        <f>IF('Crisis Indicator Data'!#REF!="No Data",1,IF(#REF!&lt;&gt;"",1,0))</f>
        <v>#REF!</v>
      </c>
      <c r="F36" s="25" t="e">
        <f>IF('Crisis Indicator Data'!#REF!="No Data",1,IF(#REF!&lt;&gt;"",1,0))</f>
        <v>#REF!</v>
      </c>
      <c r="G36" s="25" t="e">
        <f>IF('Crisis Indicator Data'!#REF!="No Data",1,IF(#REF!&lt;&gt;"",1,0))</f>
        <v>#REF!</v>
      </c>
      <c r="H36" s="25" t="e">
        <f>IF('Crisis Indicator Data'!#REF!="No Data",1,IF(#REF!&lt;&gt;"",1,0))</f>
        <v>#REF!</v>
      </c>
      <c r="I36" s="25" t="e">
        <f>IF('Crisis Indicator Data'!#REF!="No Data",1,IF(#REF!&lt;&gt;"",1,0))</f>
        <v>#REF!</v>
      </c>
      <c r="J36" s="25" t="e">
        <f>IF('Crisis Indicator Data'!#REF!="No Data",1,IF(#REF!&lt;&gt;"",1,0))</f>
        <v>#REF!</v>
      </c>
      <c r="K36" s="25" t="e">
        <f>IF('Crisis Indicator Data'!#REF!="No Data",1,IF(#REF!&lt;&gt;"",1,0))</f>
        <v>#REF!</v>
      </c>
      <c r="L36" s="25" t="e">
        <f>IF('Crisis Indicator Data'!#REF!="No Data",1,IF(#REF!&lt;&gt;"",1,0))</f>
        <v>#REF!</v>
      </c>
      <c r="M36" s="25" t="e">
        <f>IF('Crisis Indicator Data'!#REF!="No Data",1,IF(#REF!&lt;&gt;"",1,0))</f>
        <v>#REF!</v>
      </c>
      <c r="N36" s="25" t="e">
        <f>IF('Crisis Indicator Data'!#REF!="No Data",1,IF(#REF!&lt;&gt;"",1,0))</f>
        <v>#REF!</v>
      </c>
      <c r="O36" s="25" t="e">
        <f>IF('Crisis Indicator Data'!#REF!="No Data",1,IF(#REF!&lt;&gt;"",1,0))</f>
        <v>#REF!</v>
      </c>
      <c r="P36" s="25" t="e">
        <f>IF('Crisis Indicator Data'!#REF!="No Data",1,IF(#REF!&lt;&gt;"",1,0))</f>
        <v>#REF!</v>
      </c>
      <c r="Q36" s="25" t="e">
        <f>IF('Crisis Indicator Data'!#REF!="No Data",1,IF(#REF!&lt;&gt;"",1,0))</f>
        <v>#REF!</v>
      </c>
      <c r="R36" s="25" t="e">
        <f>IF('Crisis Indicator Data'!#REF!="No Data",1,IF(#REF!&lt;&gt;"",1,0))</f>
        <v>#REF!</v>
      </c>
      <c r="S36" s="25" t="e">
        <f>IF('Crisis Indicator Data'!#REF!="No Data",1,IF(#REF!&lt;&gt;"",1,0))</f>
        <v>#REF!</v>
      </c>
      <c r="T36" s="25" t="e">
        <f>IF('Crisis Indicator Data'!#REF!="No Data",1,IF(#REF!&lt;&gt;"",1,0))</f>
        <v>#REF!</v>
      </c>
      <c r="U36" s="25" t="e">
        <f>IF('Crisis Indicator Data'!#REF!="No Data",1,IF(#REF!&lt;&gt;"",1,0))</f>
        <v>#REF!</v>
      </c>
      <c r="V36" s="25" t="e">
        <f>IF('Crisis Indicator Data'!#REF!="No Data",1,IF(#REF!&lt;&gt;"",1,0))</f>
        <v>#REF!</v>
      </c>
      <c r="W36" s="25" t="e">
        <f>IF('Crisis Indicator Data'!#REF!="No Data",1,IF(#REF!&lt;&gt;"",1,0))</f>
        <v>#REF!</v>
      </c>
      <c r="X36" s="25" t="e">
        <f>IF('Crisis Indicator Data'!#REF!="No Data",1,IF(#REF!&lt;&gt;"",1,0))</f>
        <v>#REF!</v>
      </c>
      <c r="Y36" s="25" t="e">
        <f>IF('Crisis Indicator Data'!#REF!="No Data",1,IF(#REF!&lt;&gt;"",1,0))</f>
        <v>#REF!</v>
      </c>
      <c r="Z36" s="25" t="e">
        <f>IF('Crisis Indicator Data'!#REF!="No Data",1,IF(#REF!&lt;&gt;"",1,0))</f>
        <v>#REF!</v>
      </c>
      <c r="AA36" s="25" t="e">
        <f>IF('Crisis Indicator Data'!#REF!="No Data",1,IF(#REF!&lt;&gt;"",1,0))</f>
        <v>#REF!</v>
      </c>
      <c r="AB36" s="25" t="e">
        <f>IF('Crisis Indicator Data'!#REF!="No Data",1,IF(#REF!&lt;&gt;"",1,0))</f>
        <v>#REF!</v>
      </c>
      <c r="AC36" s="25" t="e">
        <f>IF('Crisis Indicator Data'!#REF!="No Data",1,IF(#REF!&lt;&gt;"",1,0))</f>
        <v>#REF!</v>
      </c>
      <c r="AD36" s="25" t="e">
        <f>IF('Crisis Indicator Data'!#REF!="No Data",1,IF(#REF!&lt;&gt;"",1,0))</f>
        <v>#REF!</v>
      </c>
      <c r="AE36" s="25" t="e">
        <f>IF('Crisis Indicator Data'!#REF!="No Data",1,IF(#REF!&lt;&gt;"",1,0))</f>
        <v>#REF!</v>
      </c>
      <c r="AF36" s="25" t="e">
        <f>IF('Crisis Indicator Data'!#REF!="No Data",1,IF(#REF!&lt;&gt;"",1,0))</f>
        <v>#REF!</v>
      </c>
      <c r="AG36" s="25" t="e">
        <f>IF('Crisis Indicator Data'!#REF!="No Data",1,IF(#REF!&lt;&gt;"",1,0))</f>
        <v>#REF!</v>
      </c>
      <c r="AH36" s="25" t="e">
        <f>IF('Crisis Indicator Data'!#REF!="No Data",1,IF(#REF!&lt;&gt;"",1,0))</f>
        <v>#REF!</v>
      </c>
      <c r="AI36" s="25" t="e">
        <f>IF('Crisis Indicator Data'!#REF!="No Data",1,IF(#REF!&lt;&gt;"",1,0))</f>
        <v>#REF!</v>
      </c>
      <c r="AJ36" s="25" t="e">
        <f>IF('Crisis Indicator Data'!#REF!="No Data",1,IF(#REF!&lt;&gt;"",1,0))</f>
        <v>#REF!</v>
      </c>
      <c r="AK36" s="25" t="e">
        <f>IF('Crisis Indicator Data'!#REF!="No Data",1,IF(#REF!&lt;&gt;"",1,0))</f>
        <v>#REF!</v>
      </c>
      <c r="AL36" s="25" t="e">
        <f>IF('Crisis Indicator Data'!#REF!="No Data",1,IF(#REF!&lt;&gt;"",1,0))</f>
        <v>#REF!</v>
      </c>
      <c r="AM36" s="25" t="e">
        <f>IF('Crisis Indicator Data'!#REF!="No Data",1,IF(#REF!&lt;&gt;"",1,0))</f>
        <v>#REF!</v>
      </c>
      <c r="AN36" s="25" t="e">
        <f>IF('Crisis Indicator Data'!#REF!="No Data",1,IF(#REF!&lt;&gt;"",1,0))</f>
        <v>#REF!</v>
      </c>
      <c r="AO36" s="25" t="e">
        <f>IF('Crisis Indicator Data'!#REF!="No Data",1,IF(#REF!&lt;&gt;"",1,0))</f>
        <v>#REF!</v>
      </c>
      <c r="AP36" s="25" t="e">
        <f>IF('Crisis Indicator Data'!#REF!="No Data",1,IF(#REF!&lt;&gt;"",1,0))</f>
        <v>#REF!</v>
      </c>
      <c r="AQ36" s="25" t="e">
        <f>IF('Crisis Indicator Data'!#REF!="No Data",1,IF(#REF!&lt;&gt;"",1,0))</f>
        <v>#REF!</v>
      </c>
      <c r="AR36" s="25" t="e">
        <f>IF('Crisis Indicator Data'!#REF!="No Data",1,IF(#REF!&lt;&gt;"",1,0))</f>
        <v>#REF!</v>
      </c>
      <c r="AS36" s="25" t="e">
        <f>IF('Crisis Indicator Data'!#REF!="No Data",1,IF(#REF!&lt;&gt;"",1,0))</f>
        <v>#REF!</v>
      </c>
      <c r="AT36" s="25" t="e">
        <f>IF('Crisis Indicator Data'!#REF!="No Data",1,IF(#REF!&lt;&gt;"",1,0))</f>
        <v>#REF!</v>
      </c>
      <c r="AU36" s="25" t="e">
        <f>IF('Crisis Indicator Data'!#REF!="No Data",1,IF(#REF!&lt;&gt;"",1,0))</f>
        <v>#REF!</v>
      </c>
      <c r="AV36" s="25" t="e">
        <f>IF('Crisis Indicator Data'!#REF!="No Data",1,IF(#REF!&lt;&gt;"",1,0))</f>
        <v>#REF!</v>
      </c>
      <c r="AW36" s="25" t="e">
        <f>IF('Crisis Indicator Data'!#REF!="No Data",1,IF(#REF!&lt;&gt;"",1,0))</f>
        <v>#REF!</v>
      </c>
      <c r="AX36" s="25" t="e">
        <f>IF('Crisis Indicator Data'!#REF!="No Data",1,IF(#REF!&lt;&gt;"",1,0))</f>
        <v>#REF!</v>
      </c>
      <c r="AY36" s="25" t="e">
        <f>IF('Crisis Indicator Data'!#REF!="No Data",1,IF(#REF!&lt;&gt;"",1,0))</f>
        <v>#REF!</v>
      </c>
      <c r="AZ36" s="25" t="e">
        <f>IF('Crisis Indicator Data'!#REF!="No Data",1,IF(#REF!&lt;&gt;"",1,0))</f>
        <v>#REF!</v>
      </c>
      <c r="BA36" t="e">
        <f t="shared" si="2"/>
        <v>#REF!</v>
      </c>
      <c r="BB36" s="27" t="e">
        <f t="shared" si="3"/>
        <v>#REF!</v>
      </c>
    </row>
    <row r="37" spans="1:54" x14ac:dyDescent="0.35">
      <c r="A37" t="s">
        <v>9509</v>
      </c>
      <c r="B37" s="25" t="e">
        <f>IF('Crisis Indicator Data'!#REF!="No Data",1,IF(#REF!&lt;&gt;"",1,0))</f>
        <v>#REF!</v>
      </c>
      <c r="C37" s="25" t="e">
        <f>IF('Crisis Indicator Data'!#REF!="No Data",1,IF(#REF!&lt;&gt;"",1,0))</f>
        <v>#REF!</v>
      </c>
      <c r="D37" s="25" t="e">
        <f>IF('Crisis Indicator Data'!#REF!="No Data",1,IF(#REF!&lt;&gt;"",1,0))</f>
        <v>#REF!</v>
      </c>
      <c r="E37" s="25" t="e">
        <f>IF('Crisis Indicator Data'!#REF!="No Data",1,IF(#REF!&lt;&gt;"",1,0))</f>
        <v>#REF!</v>
      </c>
      <c r="F37" s="25" t="e">
        <f>IF('Crisis Indicator Data'!#REF!="No Data",1,IF(#REF!&lt;&gt;"",1,0))</f>
        <v>#REF!</v>
      </c>
      <c r="G37" s="25" t="e">
        <f>IF('Crisis Indicator Data'!#REF!="No Data",1,IF(#REF!&lt;&gt;"",1,0))</f>
        <v>#REF!</v>
      </c>
      <c r="H37" s="25" t="e">
        <f>IF('Crisis Indicator Data'!#REF!="No Data",1,IF(#REF!&lt;&gt;"",1,0))</f>
        <v>#REF!</v>
      </c>
      <c r="I37" s="25" t="e">
        <f>IF('Crisis Indicator Data'!#REF!="No Data",1,IF(#REF!&lt;&gt;"",1,0))</f>
        <v>#REF!</v>
      </c>
      <c r="J37" s="25" t="e">
        <f>IF('Crisis Indicator Data'!#REF!="No Data",1,IF(#REF!&lt;&gt;"",1,0))</f>
        <v>#REF!</v>
      </c>
      <c r="K37" s="25" t="e">
        <f>IF('Crisis Indicator Data'!#REF!="No Data",1,IF(#REF!&lt;&gt;"",1,0))</f>
        <v>#REF!</v>
      </c>
      <c r="L37" s="25" t="e">
        <f>IF('Crisis Indicator Data'!#REF!="No Data",1,IF(#REF!&lt;&gt;"",1,0))</f>
        <v>#REF!</v>
      </c>
      <c r="M37" s="25" t="e">
        <f>IF('Crisis Indicator Data'!#REF!="No Data",1,IF(#REF!&lt;&gt;"",1,0))</f>
        <v>#REF!</v>
      </c>
      <c r="N37" s="25" t="e">
        <f>IF('Crisis Indicator Data'!#REF!="No Data",1,IF(#REF!&lt;&gt;"",1,0))</f>
        <v>#REF!</v>
      </c>
      <c r="O37" s="25" t="e">
        <f>IF('Crisis Indicator Data'!#REF!="No Data",1,IF(#REF!&lt;&gt;"",1,0))</f>
        <v>#REF!</v>
      </c>
      <c r="P37" s="25" t="e">
        <f>IF('Crisis Indicator Data'!#REF!="No Data",1,IF(#REF!&lt;&gt;"",1,0))</f>
        <v>#REF!</v>
      </c>
      <c r="Q37" s="25" t="e">
        <f>IF('Crisis Indicator Data'!#REF!="No Data",1,IF(#REF!&lt;&gt;"",1,0))</f>
        <v>#REF!</v>
      </c>
      <c r="R37" s="25" t="e">
        <f>IF('Crisis Indicator Data'!#REF!="No Data",1,IF(#REF!&lt;&gt;"",1,0))</f>
        <v>#REF!</v>
      </c>
      <c r="S37" s="25" t="e">
        <f>IF('Crisis Indicator Data'!#REF!="No Data",1,IF(#REF!&lt;&gt;"",1,0))</f>
        <v>#REF!</v>
      </c>
      <c r="T37" s="25" t="e">
        <f>IF('Crisis Indicator Data'!#REF!="No Data",1,IF(#REF!&lt;&gt;"",1,0))</f>
        <v>#REF!</v>
      </c>
      <c r="U37" s="25" t="e">
        <f>IF('Crisis Indicator Data'!#REF!="No Data",1,IF(#REF!&lt;&gt;"",1,0))</f>
        <v>#REF!</v>
      </c>
      <c r="V37" s="25" t="e">
        <f>IF('Crisis Indicator Data'!#REF!="No Data",1,IF(#REF!&lt;&gt;"",1,0))</f>
        <v>#REF!</v>
      </c>
      <c r="W37" s="25" t="e">
        <f>IF('Crisis Indicator Data'!#REF!="No Data",1,IF(#REF!&lt;&gt;"",1,0))</f>
        <v>#REF!</v>
      </c>
      <c r="X37" s="25" t="e">
        <f>IF('Crisis Indicator Data'!#REF!="No Data",1,IF(#REF!&lt;&gt;"",1,0))</f>
        <v>#REF!</v>
      </c>
      <c r="Y37" s="25" t="e">
        <f>IF('Crisis Indicator Data'!#REF!="No Data",1,IF(#REF!&lt;&gt;"",1,0))</f>
        <v>#REF!</v>
      </c>
      <c r="Z37" s="25" t="e">
        <f>IF('Crisis Indicator Data'!#REF!="No Data",1,IF(#REF!&lt;&gt;"",1,0))</f>
        <v>#REF!</v>
      </c>
      <c r="AA37" s="25" t="e">
        <f>IF('Crisis Indicator Data'!#REF!="No Data",1,IF(#REF!&lt;&gt;"",1,0))</f>
        <v>#REF!</v>
      </c>
      <c r="AB37" s="25" t="e">
        <f>IF('Crisis Indicator Data'!#REF!="No Data",1,IF(#REF!&lt;&gt;"",1,0))</f>
        <v>#REF!</v>
      </c>
      <c r="AC37" s="25" t="e">
        <f>IF('Crisis Indicator Data'!#REF!="No Data",1,IF(#REF!&lt;&gt;"",1,0))</f>
        <v>#REF!</v>
      </c>
      <c r="AD37" s="25" t="e">
        <f>IF('Crisis Indicator Data'!#REF!="No Data",1,IF(#REF!&lt;&gt;"",1,0))</f>
        <v>#REF!</v>
      </c>
      <c r="AE37" s="25" t="e">
        <f>IF('Crisis Indicator Data'!#REF!="No Data",1,IF(#REF!&lt;&gt;"",1,0))</f>
        <v>#REF!</v>
      </c>
      <c r="AF37" s="25" t="e">
        <f>IF('Crisis Indicator Data'!#REF!="No Data",1,IF(#REF!&lt;&gt;"",1,0))</f>
        <v>#REF!</v>
      </c>
      <c r="AG37" s="25" t="e">
        <f>IF('Crisis Indicator Data'!#REF!="No Data",1,IF(#REF!&lt;&gt;"",1,0))</f>
        <v>#REF!</v>
      </c>
      <c r="AH37" s="25" t="e">
        <f>IF('Crisis Indicator Data'!#REF!="No Data",1,IF(#REF!&lt;&gt;"",1,0))</f>
        <v>#REF!</v>
      </c>
      <c r="AI37" s="25" t="e">
        <f>IF('Crisis Indicator Data'!#REF!="No Data",1,IF(#REF!&lt;&gt;"",1,0))</f>
        <v>#REF!</v>
      </c>
      <c r="AJ37" s="25" t="e">
        <f>IF('Crisis Indicator Data'!#REF!="No Data",1,IF(#REF!&lt;&gt;"",1,0))</f>
        <v>#REF!</v>
      </c>
      <c r="AK37" s="25" t="e">
        <f>IF('Crisis Indicator Data'!#REF!="No Data",1,IF(#REF!&lt;&gt;"",1,0))</f>
        <v>#REF!</v>
      </c>
      <c r="AL37" s="25" t="e">
        <f>IF('Crisis Indicator Data'!#REF!="No Data",1,IF(#REF!&lt;&gt;"",1,0))</f>
        <v>#REF!</v>
      </c>
      <c r="AM37" s="25" t="e">
        <f>IF('Crisis Indicator Data'!#REF!="No Data",1,IF(#REF!&lt;&gt;"",1,0))</f>
        <v>#REF!</v>
      </c>
      <c r="AN37" s="25" t="e">
        <f>IF('Crisis Indicator Data'!#REF!="No Data",1,IF(#REF!&lt;&gt;"",1,0))</f>
        <v>#REF!</v>
      </c>
      <c r="AO37" s="25" t="e">
        <f>IF('Crisis Indicator Data'!#REF!="No Data",1,IF(#REF!&lt;&gt;"",1,0))</f>
        <v>#REF!</v>
      </c>
      <c r="AP37" s="25" t="e">
        <f>IF('Crisis Indicator Data'!#REF!="No Data",1,IF(#REF!&lt;&gt;"",1,0))</f>
        <v>#REF!</v>
      </c>
      <c r="AQ37" s="25" t="e">
        <f>IF('Crisis Indicator Data'!#REF!="No Data",1,IF(#REF!&lt;&gt;"",1,0))</f>
        <v>#REF!</v>
      </c>
      <c r="AR37" s="25" t="e">
        <f>IF('Crisis Indicator Data'!#REF!="No Data",1,IF(#REF!&lt;&gt;"",1,0))</f>
        <v>#REF!</v>
      </c>
      <c r="AS37" s="25" t="e">
        <f>IF('Crisis Indicator Data'!#REF!="No Data",1,IF(#REF!&lt;&gt;"",1,0))</f>
        <v>#REF!</v>
      </c>
      <c r="AT37" s="25" t="e">
        <f>IF('Crisis Indicator Data'!#REF!="No Data",1,IF(#REF!&lt;&gt;"",1,0))</f>
        <v>#REF!</v>
      </c>
      <c r="AU37" s="25" t="e">
        <f>IF('Crisis Indicator Data'!#REF!="No Data",1,IF(#REF!&lt;&gt;"",1,0))</f>
        <v>#REF!</v>
      </c>
      <c r="AV37" s="25" t="e">
        <f>IF('Crisis Indicator Data'!#REF!="No Data",1,IF(#REF!&lt;&gt;"",1,0))</f>
        <v>#REF!</v>
      </c>
      <c r="AW37" s="25" t="e">
        <f>IF('Crisis Indicator Data'!#REF!="No Data",1,IF(#REF!&lt;&gt;"",1,0))</f>
        <v>#REF!</v>
      </c>
      <c r="AX37" s="25" t="e">
        <f>IF('Crisis Indicator Data'!#REF!="No Data",1,IF(#REF!&lt;&gt;"",1,0))</f>
        <v>#REF!</v>
      </c>
      <c r="AY37" s="25" t="e">
        <f>IF('Crisis Indicator Data'!#REF!="No Data",1,IF(#REF!&lt;&gt;"",1,0))</f>
        <v>#REF!</v>
      </c>
      <c r="AZ37" s="25" t="e">
        <f>IF('Crisis Indicator Data'!#REF!="No Data",1,IF(#REF!&lt;&gt;"",1,0))</f>
        <v>#REF!</v>
      </c>
      <c r="BA37" t="e">
        <f t="shared" si="2"/>
        <v>#REF!</v>
      </c>
      <c r="BB37" s="27" t="e">
        <f t="shared" si="3"/>
        <v>#REF!</v>
      </c>
    </row>
    <row r="38" spans="1:54" x14ac:dyDescent="0.35">
      <c r="A38" t="s">
        <v>9511</v>
      </c>
      <c r="B38" s="25" t="e">
        <f>IF('Crisis Indicator Data'!#REF!="No Data",1,IF(#REF!&lt;&gt;"",1,0))</f>
        <v>#REF!</v>
      </c>
      <c r="C38" s="25" t="e">
        <f>IF('Crisis Indicator Data'!#REF!="No Data",1,IF(#REF!&lt;&gt;"",1,0))</f>
        <v>#REF!</v>
      </c>
      <c r="D38" s="25" t="e">
        <f>IF('Crisis Indicator Data'!#REF!="No Data",1,IF(#REF!&lt;&gt;"",1,0))</f>
        <v>#REF!</v>
      </c>
      <c r="E38" s="25" t="e">
        <f>IF('Crisis Indicator Data'!#REF!="No Data",1,IF(#REF!&lt;&gt;"",1,0))</f>
        <v>#REF!</v>
      </c>
      <c r="F38" s="25" t="e">
        <f>IF('Crisis Indicator Data'!#REF!="No Data",1,IF(#REF!&lt;&gt;"",1,0))</f>
        <v>#REF!</v>
      </c>
      <c r="G38" s="25" t="e">
        <f>IF('Crisis Indicator Data'!#REF!="No Data",1,IF(#REF!&lt;&gt;"",1,0))</f>
        <v>#REF!</v>
      </c>
      <c r="H38" s="25" t="e">
        <f>IF('Crisis Indicator Data'!#REF!="No Data",1,IF(#REF!&lt;&gt;"",1,0))</f>
        <v>#REF!</v>
      </c>
      <c r="I38" s="25" t="e">
        <f>IF('Crisis Indicator Data'!#REF!="No Data",1,IF(#REF!&lt;&gt;"",1,0))</f>
        <v>#REF!</v>
      </c>
      <c r="J38" s="25" t="e">
        <f>IF('Crisis Indicator Data'!#REF!="No Data",1,IF(#REF!&lt;&gt;"",1,0))</f>
        <v>#REF!</v>
      </c>
      <c r="K38" s="25" t="e">
        <f>IF('Crisis Indicator Data'!#REF!="No Data",1,IF(#REF!&lt;&gt;"",1,0))</f>
        <v>#REF!</v>
      </c>
      <c r="L38" s="25" t="e">
        <f>IF('Crisis Indicator Data'!#REF!="No Data",1,IF(#REF!&lt;&gt;"",1,0))</f>
        <v>#REF!</v>
      </c>
      <c r="M38" s="25" t="e">
        <f>IF('Crisis Indicator Data'!#REF!="No Data",1,IF(#REF!&lt;&gt;"",1,0))</f>
        <v>#REF!</v>
      </c>
      <c r="N38" s="25" t="e">
        <f>IF('Crisis Indicator Data'!#REF!="No Data",1,IF(#REF!&lt;&gt;"",1,0))</f>
        <v>#REF!</v>
      </c>
      <c r="O38" s="25" t="e">
        <f>IF('Crisis Indicator Data'!#REF!="No Data",1,IF(#REF!&lt;&gt;"",1,0))</f>
        <v>#REF!</v>
      </c>
      <c r="P38" s="25" t="e">
        <f>IF('Crisis Indicator Data'!#REF!="No Data",1,IF(#REF!&lt;&gt;"",1,0))</f>
        <v>#REF!</v>
      </c>
      <c r="Q38" s="25" t="e">
        <f>IF('Crisis Indicator Data'!#REF!="No Data",1,IF(#REF!&lt;&gt;"",1,0))</f>
        <v>#REF!</v>
      </c>
      <c r="R38" s="25" t="e">
        <f>IF('Crisis Indicator Data'!#REF!="No Data",1,IF(#REF!&lt;&gt;"",1,0))</f>
        <v>#REF!</v>
      </c>
      <c r="S38" s="25" t="e">
        <f>IF('Crisis Indicator Data'!#REF!="No Data",1,IF(#REF!&lt;&gt;"",1,0))</f>
        <v>#REF!</v>
      </c>
      <c r="T38" s="25" t="e">
        <f>IF('Crisis Indicator Data'!#REF!="No Data",1,IF(#REF!&lt;&gt;"",1,0))</f>
        <v>#REF!</v>
      </c>
      <c r="U38" s="25" t="e">
        <f>IF('Crisis Indicator Data'!#REF!="No Data",1,IF(#REF!&lt;&gt;"",1,0))</f>
        <v>#REF!</v>
      </c>
      <c r="V38" s="25" t="e">
        <f>IF('Crisis Indicator Data'!#REF!="No Data",1,IF(#REF!&lt;&gt;"",1,0))</f>
        <v>#REF!</v>
      </c>
      <c r="W38" s="25" t="e">
        <f>IF('Crisis Indicator Data'!#REF!="No Data",1,IF(#REF!&lt;&gt;"",1,0))</f>
        <v>#REF!</v>
      </c>
      <c r="X38" s="25" t="e">
        <f>IF('Crisis Indicator Data'!#REF!="No Data",1,IF(#REF!&lt;&gt;"",1,0))</f>
        <v>#REF!</v>
      </c>
      <c r="Y38" s="25" t="e">
        <f>IF('Crisis Indicator Data'!#REF!="No Data",1,IF(#REF!&lt;&gt;"",1,0))</f>
        <v>#REF!</v>
      </c>
      <c r="Z38" s="25" t="e">
        <f>IF('Crisis Indicator Data'!#REF!="No Data",1,IF(#REF!&lt;&gt;"",1,0))</f>
        <v>#REF!</v>
      </c>
      <c r="AA38" s="25" t="e">
        <f>IF('Crisis Indicator Data'!#REF!="No Data",1,IF(#REF!&lt;&gt;"",1,0))</f>
        <v>#REF!</v>
      </c>
      <c r="AB38" s="25" t="e">
        <f>IF('Crisis Indicator Data'!#REF!="No Data",1,IF(#REF!&lt;&gt;"",1,0))</f>
        <v>#REF!</v>
      </c>
      <c r="AC38" s="25" t="e">
        <f>IF('Crisis Indicator Data'!#REF!="No Data",1,IF(#REF!&lt;&gt;"",1,0))</f>
        <v>#REF!</v>
      </c>
      <c r="AD38" s="25" t="e">
        <f>IF('Crisis Indicator Data'!#REF!="No Data",1,IF(#REF!&lt;&gt;"",1,0))</f>
        <v>#REF!</v>
      </c>
      <c r="AE38" s="25" t="e">
        <f>IF('Crisis Indicator Data'!#REF!="No Data",1,IF(#REF!&lt;&gt;"",1,0))</f>
        <v>#REF!</v>
      </c>
      <c r="AF38" s="25" t="e">
        <f>IF('Crisis Indicator Data'!#REF!="No Data",1,IF(#REF!&lt;&gt;"",1,0))</f>
        <v>#REF!</v>
      </c>
      <c r="AG38" s="25" t="e">
        <f>IF('Crisis Indicator Data'!#REF!="No Data",1,IF(#REF!&lt;&gt;"",1,0))</f>
        <v>#REF!</v>
      </c>
      <c r="AH38" s="25" t="e">
        <f>IF('Crisis Indicator Data'!#REF!="No Data",1,IF(#REF!&lt;&gt;"",1,0))</f>
        <v>#REF!</v>
      </c>
      <c r="AI38" s="25" t="e">
        <f>IF('Crisis Indicator Data'!#REF!="No Data",1,IF(#REF!&lt;&gt;"",1,0))</f>
        <v>#REF!</v>
      </c>
      <c r="AJ38" s="25" t="e">
        <f>IF('Crisis Indicator Data'!#REF!="No Data",1,IF(#REF!&lt;&gt;"",1,0))</f>
        <v>#REF!</v>
      </c>
      <c r="AK38" s="25" t="e">
        <f>IF('Crisis Indicator Data'!#REF!="No Data",1,IF(#REF!&lt;&gt;"",1,0))</f>
        <v>#REF!</v>
      </c>
      <c r="AL38" s="25" t="e">
        <f>IF('Crisis Indicator Data'!#REF!="No Data",1,IF(#REF!&lt;&gt;"",1,0))</f>
        <v>#REF!</v>
      </c>
      <c r="AM38" s="25" t="e">
        <f>IF('Crisis Indicator Data'!#REF!="No Data",1,IF(#REF!&lt;&gt;"",1,0))</f>
        <v>#REF!</v>
      </c>
      <c r="AN38" s="25" t="e">
        <f>IF('Crisis Indicator Data'!#REF!="No Data",1,IF(#REF!&lt;&gt;"",1,0))</f>
        <v>#REF!</v>
      </c>
      <c r="AO38" s="25" t="e">
        <f>IF('Crisis Indicator Data'!#REF!="No Data",1,IF(#REF!&lt;&gt;"",1,0))</f>
        <v>#REF!</v>
      </c>
      <c r="AP38" s="25" t="e">
        <f>IF('Crisis Indicator Data'!#REF!="No Data",1,IF(#REF!&lt;&gt;"",1,0))</f>
        <v>#REF!</v>
      </c>
      <c r="AQ38" s="25" t="e">
        <f>IF('Crisis Indicator Data'!#REF!="No Data",1,IF(#REF!&lt;&gt;"",1,0))</f>
        <v>#REF!</v>
      </c>
      <c r="AR38" s="25" t="e">
        <f>IF('Crisis Indicator Data'!#REF!="No Data",1,IF(#REF!&lt;&gt;"",1,0))</f>
        <v>#REF!</v>
      </c>
      <c r="AS38" s="25" t="e">
        <f>IF('Crisis Indicator Data'!#REF!="No Data",1,IF(#REF!&lt;&gt;"",1,0))</f>
        <v>#REF!</v>
      </c>
      <c r="AT38" s="25" t="e">
        <f>IF('Crisis Indicator Data'!#REF!="No Data",1,IF(#REF!&lt;&gt;"",1,0))</f>
        <v>#REF!</v>
      </c>
      <c r="AU38" s="25" t="e">
        <f>IF('Crisis Indicator Data'!#REF!="No Data",1,IF(#REF!&lt;&gt;"",1,0))</f>
        <v>#REF!</v>
      </c>
      <c r="AV38" s="25" t="e">
        <f>IF('Crisis Indicator Data'!#REF!="No Data",1,IF(#REF!&lt;&gt;"",1,0))</f>
        <v>#REF!</v>
      </c>
      <c r="AW38" s="25" t="e">
        <f>IF('Crisis Indicator Data'!#REF!="No Data",1,IF(#REF!&lt;&gt;"",1,0))</f>
        <v>#REF!</v>
      </c>
      <c r="AX38" s="25" t="e">
        <f>IF('Crisis Indicator Data'!#REF!="No Data",1,IF(#REF!&lt;&gt;"",1,0))</f>
        <v>#REF!</v>
      </c>
      <c r="AY38" s="25" t="e">
        <f>IF('Crisis Indicator Data'!#REF!="No Data",1,IF(#REF!&lt;&gt;"",1,0))</f>
        <v>#REF!</v>
      </c>
      <c r="AZ38" s="25" t="e">
        <f>IF('Crisis Indicator Data'!#REF!="No Data",1,IF(#REF!&lt;&gt;"",1,0))</f>
        <v>#REF!</v>
      </c>
      <c r="BA38" t="e">
        <f t="shared" si="2"/>
        <v>#REF!</v>
      </c>
      <c r="BB38" s="27" t="e">
        <f t="shared" si="3"/>
        <v>#REF!</v>
      </c>
    </row>
    <row r="39" spans="1:54" x14ac:dyDescent="0.35">
      <c r="A39" t="s">
        <v>9506</v>
      </c>
      <c r="B39" s="25" t="e">
        <f>IF('Crisis Indicator Data'!#REF!="No Data",1,IF(#REF!&lt;&gt;"",1,0))</f>
        <v>#REF!</v>
      </c>
      <c r="C39" s="25" t="e">
        <f>IF('Crisis Indicator Data'!#REF!="No Data",1,IF(#REF!&lt;&gt;"",1,0))</f>
        <v>#REF!</v>
      </c>
      <c r="D39" s="25" t="e">
        <f>IF('Crisis Indicator Data'!#REF!="No Data",1,IF(#REF!&lt;&gt;"",1,0))</f>
        <v>#REF!</v>
      </c>
      <c r="E39" s="25" t="e">
        <f>IF('Crisis Indicator Data'!#REF!="No Data",1,IF(#REF!&lt;&gt;"",1,0))</f>
        <v>#REF!</v>
      </c>
      <c r="F39" s="25" t="e">
        <f>IF('Crisis Indicator Data'!#REF!="No Data",1,IF(#REF!&lt;&gt;"",1,0))</f>
        <v>#REF!</v>
      </c>
      <c r="G39" s="25" t="e">
        <f>IF('Crisis Indicator Data'!#REF!="No Data",1,IF(#REF!&lt;&gt;"",1,0))</f>
        <v>#REF!</v>
      </c>
      <c r="H39" s="25" t="e">
        <f>IF('Crisis Indicator Data'!#REF!="No Data",1,IF(#REF!&lt;&gt;"",1,0))</f>
        <v>#REF!</v>
      </c>
      <c r="I39" s="25" t="e">
        <f>IF('Crisis Indicator Data'!#REF!="No Data",1,IF(#REF!&lt;&gt;"",1,0))</f>
        <v>#REF!</v>
      </c>
      <c r="J39" s="25" t="e">
        <f>IF('Crisis Indicator Data'!#REF!="No Data",1,IF(#REF!&lt;&gt;"",1,0))</f>
        <v>#REF!</v>
      </c>
      <c r="K39" s="25" t="e">
        <f>IF('Crisis Indicator Data'!#REF!="No Data",1,IF(#REF!&lt;&gt;"",1,0))</f>
        <v>#REF!</v>
      </c>
      <c r="L39" s="25" t="e">
        <f>IF('Crisis Indicator Data'!#REF!="No Data",1,IF(#REF!&lt;&gt;"",1,0))</f>
        <v>#REF!</v>
      </c>
      <c r="M39" s="25" t="e">
        <f>IF('Crisis Indicator Data'!#REF!="No Data",1,IF(#REF!&lt;&gt;"",1,0))</f>
        <v>#REF!</v>
      </c>
      <c r="N39" s="25" t="e">
        <f>IF('Crisis Indicator Data'!#REF!="No Data",1,IF(#REF!&lt;&gt;"",1,0))</f>
        <v>#REF!</v>
      </c>
      <c r="O39" s="25" t="e">
        <f>IF('Crisis Indicator Data'!#REF!="No Data",1,IF(#REF!&lt;&gt;"",1,0))</f>
        <v>#REF!</v>
      </c>
      <c r="P39" s="25" t="e">
        <f>IF('Crisis Indicator Data'!#REF!="No Data",1,IF(#REF!&lt;&gt;"",1,0))</f>
        <v>#REF!</v>
      </c>
      <c r="Q39" s="25" t="e">
        <f>IF('Crisis Indicator Data'!#REF!="No Data",1,IF(#REF!&lt;&gt;"",1,0))</f>
        <v>#REF!</v>
      </c>
      <c r="R39" s="25" t="e">
        <f>IF('Crisis Indicator Data'!#REF!="No Data",1,IF(#REF!&lt;&gt;"",1,0))</f>
        <v>#REF!</v>
      </c>
      <c r="S39" s="25" t="e">
        <f>IF('Crisis Indicator Data'!#REF!="No Data",1,IF(#REF!&lt;&gt;"",1,0))</f>
        <v>#REF!</v>
      </c>
      <c r="T39" s="25" t="e">
        <f>IF('Crisis Indicator Data'!#REF!="No Data",1,IF(#REF!&lt;&gt;"",1,0))</f>
        <v>#REF!</v>
      </c>
      <c r="U39" s="25" t="e">
        <f>IF('Crisis Indicator Data'!#REF!="No Data",1,IF(#REF!&lt;&gt;"",1,0))</f>
        <v>#REF!</v>
      </c>
      <c r="V39" s="25" t="e">
        <f>IF('Crisis Indicator Data'!#REF!="No Data",1,IF(#REF!&lt;&gt;"",1,0))</f>
        <v>#REF!</v>
      </c>
      <c r="W39" s="25" t="e">
        <f>IF('Crisis Indicator Data'!#REF!="No Data",1,IF(#REF!&lt;&gt;"",1,0))</f>
        <v>#REF!</v>
      </c>
      <c r="X39" s="25" t="e">
        <f>IF('Crisis Indicator Data'!#REF!="No Data",1,IF(#REF!&lt;&gt;"",1,0))</f>
        <v>#REF!</v>
      </c>
      <c r="Y39" s="25" t="e">
        <f>IF('Crisis Indicator Data'!#REF!="No Data",1,IF(#REF!&lt;&gt;"",1,0))</f>
        <v>#REF!</v>
      </c>
      <c r="Z39" s="25" t="e">
        <f>IF('Crisis Indicator Data'!#REF!="No Data",1,IF(#REF!&lt;&gt;"",1,0))</f>
        <v>#REF!</v>
      </c>
      <c r="AA39" s="25" t="e">
        <f>IF('Crisis Indicator Data'!#REF!="No Data",1,IF(#REF!&lt;&gt;"",1,0))</f>
        <v>#REF!</v>
      </c>
      <c r="AB39" s="25" t="e">
        <f>IF('Crisis Indicator Data'!#REF!="No Data",1,IF(#REF!&lt;&gt;"",1,0))</f>
        <v>#REF!</v>
      </c>
      <c r="AC39" s="25" t="e">
        <f>IF('Crisis Indicator Data'!#REF!="No Data",1,IF(#REF!&lt;&gt;"",1,0))</f>
        <v>#REF!</v>
      </c>
      <c r="AD39" s="25" t="e">
        <f>IF('Crisis Indicator Data'!#REF!="No Data",1,IF(#REF!&lt;&gt;"",1,0))</f>
        <v>#REF!</v>
      </c>
      <c r="AE39" s="25" t="e">
        <f>IF('Crisis Indicator Data'!#REF!="No Data",1,IF(#REF!&lt;&gt;"",1,0))</f>
        <v>#REF!</v>
      </c>
      <c r="AF39" s="25" t="e">
        <f>IF('Crisis Indicator Data'!#REF!="No Data",1,IF(#REF!&lt;&gt;"",1,0))</f>
        <v>#REF!</v>
      </c>
      <c r="AG39" s="25" t="e">
        <f>IF('Crisis Indicator Data'!#REF!="No Data",1,IF(#REF!&lt;&gt;"",1,0))</f>
        <v>#REF!</v>
      </c>
      <c r="AH39" s="25" t="e">
        <f>IF('Crisis Indicator Data'!#REF!="No Data",1,IF(#REF!&lt;&gt;"",1,0))</f>
        <v>#REF!</v>
      </c>
      <c r="AI39" s="25" t="e">
        <f>IF('Crisis Indicator Data'!#REF!="No Data",1,IF(#REF!&lt;&gt;"",1,0))</f>
        <v>#REF!</v>
      </c>
      <c r="AJ39" s="25" t="e">
        <f>IF('Crisis Indicator Data'!#REF!="No Data",1,IF(#REF!&lt;&gt;"",1,0))</f>
        <v>#REF!</v>
      </c>
      <c r="AK39" s="25" t="e">
        <f>IF('Crisis Indicator Data'!#REF!="No Data",1,IF(#REF!&lt;&gt;"",1,0))</f>
        <v>#REF!</v>
      </c>
      <c r="AL39" s="25" t="e">
        <f>IF('Crisis Indicator Data'!#REF!="No Data",1,IF(#REF!&lt;&gt;"",1,0))</f>
        <v>#REF!</v>
      </c>
      <c r="AM39" s="25" t="e">
        <f>IF('Crisis Indicator Data'!#REF!="No Data",1,IF(#REF!&lt;&gt;"",1,0))</f>
        <v>#REF!</v>
      </c>
      <c r="AN39" s="25" t="e">
        <f>IF('Crisis Indicator Data'!#REF!="No Data",1,IF(#REF!&lt;&gt;"",1,0))</f>
        <v>#REF!</v>
      </c>
      <c r="AO39" s="25" t="e">
        <f>IF('Crisis Indicator Data'!#REF!="No Data",1,IF(#REF!&lt;&gt;"",1,0))</f>
        <v>#REF!</v>
      </c>
      <c r="AP39" s="25" t="e">
        <f>IF('Crisis Indicator Data'!#REF!="No Data",1,IF(#REF!&lt;&gt;"",1,0))</f>
        <v>#REF!</v>
      </c>
      <c r="AQ39" s="25" t="e">
        <f>IF('Crisis Indicator Data'!#REF!="No Data",1,IF(#REF!&lt;&gt;"",1,0))</f>
        <v>#REF!</v>
      </c>
      <c r="AR39" s="25" t="e">
        <f>IF('Crisis Indicator Data'!#REF!="No Data",1,IF(#REF!&lt;&gt;"",1,0))</f>
        <v>#REF!</v>
      </c>
      <c r="AS39" s="25" t="e">
        <f>IF('Crisis Indicator Data'!#REF!="No Data",1,IF(#REF!&lt;&gt;"",1,0))</f>
        <v>#REF!</v>
      </c>
      <c r="AT39" s="25" t="e">
        <f>IF('Crisis Indicator Data'!#REF!="No Data",1,IF(#REF!&lt;&gt;"",1,0))</f>
        <v>#REF!</v>
      </c>
      <c r="AU39" s="25" t="e">
        <f>IF('Crisis Indicator Data'!#REF!="No Data",1,IF(#REF!&lt;&gt;"",1,0))</f>
        <v>#REF!</v>
      </c>
      <c r="AV39" s="25" t="e">
        <f>IF('Crisis Indicator Data'!#REF!="No Data",1,IF(#REF!&lt;&gt;"",1,0))</f>
        <v>#REF!</v>
      </c>
      <c r="AW39" s="25" t="e">
        <f>IF('Crisis Indicator Data'!#REF!="No Data",1,IF(#REF!&lt;&gt;"",1,0))</f>
        <v>#REF!</v>
      </c>
      <c r="AX39" s="25" t="e">
        <f>IF('Crisis Indicator Data'!#REF!="No Data",1,IF(#REF!&lt;&gt;"",1,0))</f>
        <v>#REF!</v>
      </c>
      <c r="AY39" s="25" t="e">
        <f>IF('Crisis Indicator Data'!#REF!="No Data",1,IF(#REF!&lt;&gt;"",1,0))</f>
        <v>#REF!</v>
      </c>
      <c r="AZ39" s="25" t="e">
        <f>IF('Crisis Indicator Data'!#REF!="No Data",1,IF(#REF!&lt;&gt;"",1,0))</f>
        <v>#REF!</v>
      </c>
      <c r="BA39" t="e">
        <f t="shared" si="2"/>
        <v>#REF!</v>
      </c>
      <c r="BB39" s="27" t="e">
        <f t="shared" si="3"/>
        <v>#REF!</v>
      </c>
    </row>
    <row r="40" spans="1:54" x14ac:dyDescent="0.35">
      <c r="A40" t="s">
        <v>9505</v>
      </c>
      <c r="B40" s="25" t="e">
        <f>IF('Crisis Indicator Data'!#REF!="No Data",1,IF(#REF!&lt;&gt;"",1,0))</f>
        <v>#REF!</v>
      </c>
      <c r="C40" s="25" t="e">
        <f>IF('Crisis Indicator Data'!#REF!="No Data",1,IF(#REF!&lt;&gt;"",1,0))</f>
        <v>#REF!</v>
      </c>
      <c r="D40" s="25" t="e">
        <f>IF('Crisis Indicator Data'!#REF!="No Data",1,IF(#REF!&lt;&gt;"",1,0))</f>
        <v>#REF!</v>
      </c>
      <c r="E40" s="25" t="e">
        <f>IF('Crisis Indicator Data'!#REF!="No Data",1,IF(#REF!&lt;&gt;"",1,0))</f>
        <v>#REF!</v>
      </c>
      <c r="F40" s="25" t="e">
        <f>IF('Crisis Indicator Data'!#REF!="No Data",1,IF(#REF!&lt;&gt;"",1,0))</f>
        <v>#REF!</v>
      </c>
      <c r="G40" s="25" t="e">
        <f>IF('Crisis Indicator Data'!#REF!="No Data",1,IF(#REF!&lt;&gt;"",1,0))</f>
        <v>#REF!</v>
      </c>
      <c r="H40" s="25" t="e">
        <f>IF('Crisis Indicator Data'!#REF!="No Data",1,IF(#REF!&lt;&gt;"",1,0))</f>
        <v>#REF!</v>
      </c>
      <c r="I40" s="25" t="e">
        <f>IF('Crisis Indicator Data'!#REF!="No Data",1,IF(#REF!&lt;&gt;"",1,0))</f>
        <v>#REF!</v>
      </c>
      <c r="J40" s="25" t="e">
        <f>IF('Crisis Indicator Data'!#REF!="No Data",1,IF(#REF!&lt;&gt;"",1,0))</f>
        <v>#REF!</v>
      </c>
      <c r="K40" s="25" t="e">
        <f>IF('Crisis Indicator Data'!#REF!="No Data",1,IF(#REF!&lt;&gt;"",1,0))</f>
        <v>#REF!</v>
      </c>
      <c r="L40" s="25" t="e">
        <f>IF('Crisis Indicator Data'!#REF!="No Data",1,IF(#REF!&lt;&gt;"",1,0))</f>
        <v>#REF!</v>
      </c>
      <c r="M40" s="25" t="e">
        <f>IF('Crisis Indicator Data'!#REF!="No Data",1,IF(#REF!&lt;&gt;"",1,0))</f>
        <v>#REF!</v>
      </c>
      <c r="N40" s="25" t="e">
        <f>IF('Crisis Indicator Data'!#REF!="No Data",1,IF(#REF!&lt;&gt;"",1,0))</f>
        <v>#REF!</v>
      </c>
      <c r="O40" s="25" t="e">
        <f>IF('Crisis Indicator Data'!#REF!="No Data",1,IF(#REF!&lt;&gt;"",1,0))</f>
        <v>#REF!</v>
      </c>
      <c r="P40" s="25" t="e">
        <f>IF('Crisis Indicator Data'!#REF!="No Data",1,IF(#REF!&lt;&gt;"",1,0))</f>
        <v>#REF!</v>
      </c>
      <c r="Q40" s="25" t="e">
        <f>IF('Crisis Indicator Data'!#REF!="No Data",1,IF(#REF!&lt;&gt;"",1,0))</f>
        <v>#REF!</v>
      </c>
      <c r="R40" s="25" t="e">
        <f>IF('Crisis Indicator Data'!#REF!="No Data",1,IF(#REF!&lt;&gt;"",1,0))</f>
        <v>#REF!</v>
      </c>
      <c r="S40" s="25" t="e">
        <f>IF('Crisis Indicator Data'!#REF!="No Data",1,IF(#REF!&lt;&gt;"",1,0))</f>
        <v>#REF!</v>
      </c>
      <c r="T40" s="25" t="e">
        <f>IF('Crisis Indicator Data'!#REF!="No Data",1,IF(#REF!&lt;&gt;"",1,0))</f>
        <v>#REF!</v>
      </c>
      <c r="U40" s="25" t="e">
        <f>IF('Crisis Indicator Data'!#REF!="No Data",1,IF(#REF!&lt;&gt;"",1,0))</f>
        <v>#REF!</v>
      </c>
      <c r="V40" s="25" t="e">
        <f>IF('Crisis Indicator Data'!#REF!="No Data",1,IF(#REF!&lt;&gt;"",1,0))</f>
        <v>#REF!</v>
      </c>
      <c r="W40" s="25" t="e">
        <f>IF('Crisis Indicator Data'!#REF!="No Data",1,IF(#REF!&lt;&gt;"",1,0))</f>
        <v>#REF!</v>
      </c>
      <c r="X40" s="25" t="e">
        <f>IF('Crisis Indicator Data'!#REF!="No Data",1,IF(#REF!&lt;&gt;"",1,0))</f>
        <v>#REF!</v>
      </c>
      <c r="Y40" s="25" t="e">
        <f>IF('Crisis Indicator Data'!#REF!="No Data",1,IF(#REF!&lt;&gt;"",1,0))</f>
        <v>#REF!</v>
      </c>
      <c r="Z40" s="25" t="e">
        <f>IF('Crisis Indicator Data'!#REF!="No Data",1,IF(#REF!&lt;&gt;"",1,0))</f>
        <v>#REF!</v>
      </c>
      <c r="AA40" s="25" t="e">
        <f>IF('Crisis Indicator Data'!#REF!="No Data",1,IF(#REF!&lt;&gt;"",1,0))</f>
        <v>#REF!</v>
      </c>
      <c r="AB40" s="25" t="e">
        <f>IF('Crisis Indicator Data'!#REF!="No Data",1,IF(#REF!&lt;&gt;"",1,0))</f>
        <v>#REF!</v>
      </c>
      <c r="AC40" s="25" t="e">
        <f>IF('Crisis Indicator Data'!#REF!="No Data",1,IF(#REF!&lt;&gt;"",1,0))</f>
        <v>#REF!</v>
      </c>
      <c r="AD40" s="25" t="e">
        <f>IF('Crisis Indicator Data'!#REF!="No Data",1,IF(#REF!&lt;&gt;"",1,0))</f>
        <v>#REF!</v>
      </c>
      <c r="AE40" s="25" t="e">
        <f>IF('Crisis Indicator Data'!#REF!="No Data",1,IF(#REF!&lt;&gt;"",1,0))</f>
        <v>#REF!</v>
      </c>
      <c r="AF40" s="25" t="e">
        <f>IF('Crisis Indicator Data'!#REF!="No Data",1,IF(#REF!&lt;&gt;"",1,0))</f>
        <v>#REF!</v>
      </c>
      <c r="AG40" s="25" t="e">
        <f>IF('Crisis Indicator Data'!#REF!="No Data",1,IF(#REF!&lt;&gt;"",1,0))</f>
        <v>#REF!</v>
      </c>
      <c r="AH40" s="25" t="e">
        <f>IF('Crisis Indicator Data'!#REF!="No Data",1,IF(#REF!&lt;&gt;"",1,0))</f>
        <v>#REF!</v>
      </c>
      <c r="AI40" s="25" t="e">
        <f>IF('Crisis Indicator Data'!#REF!="No Data",1,IF(#REF!&lt;&gt;"",1,0))</f>
        <v>#REF!</v>
      </c>
      <c r="AJ40" s="25" t="e">
        <f>IF('Crisis Indicator Data'!#REF!="No Data",1,IF(#REF!&lt;&gt;"",1,0))</f>
        <v>#REF!</v>
      </c>
      <c r="AK40" s="25" t="e">
        <f>IF('Crisis Indicator Data'!#REF!="No Data",1,IF(#REF!&lt;&gt;"",1,0))</f>
        <v>#REF!</v>
      </c>
      <c r="AL40" s="25" t="e">
        <f>IF('Crisis Indicator Data'!#REF!="No Data",1,IF(#REF!&lt;&gt;"",1,0))</f>
        <v>#REF!</v>
      </c>
      <c r="AM40" s="25" t="e">
        <f>IF('Crisis Indicator Data'!#REF!="No Data",1,IF(#REF!&lt;&gt;"",1,0))</f>
        <v>#REF!</v>
      </c>
      <c r="AN40" s="25" t="e">
        <f>IF('Crisis Indicator Data'!#REF!="No Data",1,IF(#REF!&lt;&gt;"",1,0))</f>
        <v>#REF!</v>
      </c>
      <c r="AO40" s="25" t="e">
        <f>IF('Crisis Indicator Data'!#REF!="No Data",1,IF(#REF!&lt;&gt;"",1,0))</f>
        <v>#REF!</v>
      </c>
      <c r="AP40" s="25" t="e">
        <f>IF('Crisis Indicator Data'!#REF!="No Data",1,IF(#REF!&lt;&gt;"",1,0))</f>
        <v>#REF!</v>
      </c>
      <c r="AQ40" s="25" t="e">
        <f>IF('Crisis Indicator Data'!#REF!="No Data",1,IF(#REF!&lt;&gt;"",1,0))</f>
        <v>#REF!</v>
      </c>
      <c r="AR40" s="25" t="e">
        <f>IF('Crisis Indicator Data'!#REF!="No Data",1,IF(#REF!&lt;&gt;"",1,0))</f>
        <v>#REF!</v>
      </c>
      <c r="AS40" s="25" t="e">
        <f>IF('Crisis Indicator Data'!#REF!="No Data",1,IF(#REF!&lt;&gt;"",1,0))</f>
        <v>#REF!</v>
      </c>
      <c r="AT40" s="25" t="e">
        <f>IF('Crisis Indicator Data'!#REF!="No Data",1,IF(#REF!&lt;&gt;"",1,0))</f>
        <v>#REF!</v>
      </c>
      <c r="AU40" s="25" t="e">
        <f>IF('Crisis Indicator Data'!#REF!="No Data",1,IF(#REF!&lt;&gt;"",1,0))</f>
        <v>#REF!</v>
      </c>
      <c r="AV40" s="25" t="e">
        <f>IF('Crisis Indicator Data'!#REF!="No Data",1,IF(#REF!&lt;&gt;"",1,0))</f>
        <v>#REF!</v>
      </c>
      <c r="AW40" s="25" t="e">
        <f>IF('Crisis Indicator Data'!#REF!="No Data",1,IF(#REF!&lt;&gt;"",1,0))</f>
        <v>#REF!</v>
      </c>
      <c r="AX40" s="25" t="e">
        <f>IF('Crisis Indicator Data'!#REF!="No Data",1,IF(#REF!&lt;&gt;"",1,0))</f>
        <v>#REF!</v>
      </c>
      <c r="AY40" s="25" t="e">
        <f>IF('Crisis Indicator Data'!#REF!="No Data",1,IF(#REF!&lt;&gt;"",1,0))</f>
        <v>#REF!</v>
      </c>
      <c r="AZ40" s="25" t="e">
        <f>IF('Crisis Indicator Data'!#REF!="No Data",1,IF(#REF!&lt;&gt;"",1,0))</f>
        <v>#REF!</v>
      </c>
      <c r="BA40" t="e">
        <f t="shared" si="2"/>
        <v>#REF!</v>
      </c>
      <c r="BB40" s="27" t="e">
        <f t="shared" si="3"/>
        <v>#REF!</v>
      </c>
    </row>
    <row r="41" spans="1:54" x14ac:dyDescent="0.35">
      <c r="A41" t="s">
        <v>9514</v>
      </c>
      <c r="B41" s="25" t="e">
        <f>IF('Crisis Indicator Data'!#REF!="No Data",1,IF(#REF!&lt;&gt;"",1,0))</f>
        <v>#REF!</v>
      </c>
      <c r="C41" s="25" t="e">
        <f>IF('Crisis Indicator Data'!#REF!="No Data",1,IF(#REF!&lt;&gt;"",1,0))</f>
        <v>#REF!</v>
      </c>
      <c r="D41" s="25" t="e">
        <f>IF('Crisis Indicator Data'!#REF!="No Data",1,IF(#REF!&lt;&gt;"",1,0))</f>
        <v>#REF!</v>
      </c>
      <c r="E41" s="25" t="e">
        <f>IF('Crisis Indicator Data'!#REF!="No Data",1,IF(#REF!&lt;&gt;"",1,0))</f>
        <v>#REF!</v>
      </c>
      <c r="F41" s="25" t="e">
        <f>IF('Crisis Indicator Data'!#REF!="No Data",1,IF(#REF!&lt;&gt;"",1,0))</f>
        <v>#REF!</v>
      </c>
      <c r="G41" s="25" t="e">
        <f>IF('Crisis Indicator Data'!#REF!="No Data",1,IF(#REF!&lt;&gt;"",1,0))</f>
        <v>#REF!</v>
      </c>
      <c r="H41" s="25" t="e">
        <f>IF('Crisis Indicator Data'!#REF!="No Data",1,IF(#REF!&lt;&gt;"",1,0))</f>
        <v>#REF!</v>
      </c>
      <c r="I41" s="25" t="e">
        <f>IF('Crisis Indicator Data'!#REF!="No Data",1,IF(#REF!&lt;&gt;"",1,0))</f>
        <v>#REF!</v>
      </c>
      <c r="J41" s="25" t="e">
        <f>IF('Crisis Indicator Data'!#REF!="No Data",1,IF(#REF!&lt;&gt;"",1,0))</f>
        <v>#REF!</v>
      </c>
      <c r="K41" s="25" t="e">
        <f>IF('Crisis Indicator Data'!#REF!="No Data",1,IF(#REF!&lt;&gt;"",1,0))</f>
        <v>#REF!</v>
      </c>
      <c r="L41" s="25" t="e">
        <f>IF('Crisis Indicator Data'!#REF!="No Data",1,IF(#REF!&lt;&gt;"",1,0))</f>
        <v>#REF!</v>
      </c>
      <c r="M41" s="25" t="e">
        <f>IF('Crisis Indicator Data'!#REF!="No Data",1,IF(#REF!&lt;&gt;"",1,0))</f>
        <v>#REF!</v>
      </c>
      <c r="N41" s="25" t="e">
        <f>IF('Crisis Indicator Data'!#REF!="No Data",1,IF(#REF!&lt;&gt;"",1,0))</f>
        <v>#REF!</v>
      </c>
      <c r="O41" s="25" t="e">
        <f>IF('Crisis Indicator Data'!#REF!="No Data",1,IF(#REF!&lt;&gt;"",1,0))</f>
        <v>#REF!</v>
      </c>
      <c r="P41" s="25" t="e">
        <f>IF('Crisis Indicator Data'!#REF!="No Data",1,IF(#REF!&lt;&gt;"",1,0))</f>
        <v>#REF!</v>
      </c>
      <c r="Q41" s="25" t="e">
        <f>IF('Crisis Indicator Data'!#REF!="No Data",1,IF(#REF!&lt;&gt;"",1,0))</f>
        <v>#REF!</v>
      </c>
      <c r="R41" s="25" t="e">
        <f>IF('Crisis Indicator Data'!#REF!="No Data",1,IF(#REF!&lt;&gt;"",1,0))</f>
        <v>#REF!</v>
      </c>
      <c r="S41" s="25" t="e">
        <f>IF('Crisis Indicator Data'!#REF!="No Data",1,IF(#REF!&lt;&gt;"",1,0))</f>
        <v>#REF!</v>
      </c>
      <c r="T41" s="25" t="e">
        <f>IF('Crisis Indicator Data'!#REF!="No Data",1,IF(#REF!&lt;&gt;"",1,0))</f>
        <v>#REF!</v>
      </c>
      <c r="U41" s="25" t="e">
        <f>IF('Crisis Indicator Data'!#REF!="No Data",1,IF(#REF!&lt;&gt;"",1,0))</f>
        <v>#REF!</v>
      </c>
      <c r="V41" s="25" t="e">
        <f>IF('Crisis Indicator Data'!#REF!="No Data",1,IF(#REF!&lt;&gt;"",1,0))</f>
        <v>#REF!</v>
      </c>
      <c r="W41" s="25" t="e">
        <f>IF('Crisis Indicator Data'!#REF!="No Data",1,IF(#REF!&lt;&gt;"",1,0))</f>
        <v>#REF!</v>
      </c>
      <c r="X41" s="25" t="e">
        <f>IF('Crisis Indicator Data'!#REF!="No Data",1,IF(#REF!&lt;&gt;"",1,0))</f>
        <v>#REF!</v>
      </c>
      <c r="Y41" s="25" t="e">
        <f>IF('Crisis Indicator Data'!#REF!="No Data",1,IF(#REF!&lt;&gt;"",1,0))</f>
        <v>#REF!</v>
      </c>
      <c r="Z41" s="25" t="e">
        <f>IF('Crisis Indicator Data'!#REF!="No Data",1,IF(#REF!&lt;&gt;"",1,0))</f>
        <v>#REF!</v>
      </c>
      <c r="AA41" s="25" t="e">
        <f>IF('Crisis Indicator Data'!#REF!="No Data",1,IF(#REF!&lt;&gt;"",1,0))</f>
        <v>#REF!</v>
      </c>
      <c r="AB41" s="25" t="e">
        <f>IF('Crisis Indicator Data'!#REF!="No Data",1,IF(#REF!&lt;&gt;"",1,0))</f>
        <v>#REF!</v>
      </c>
      <c r="AC41" s="25" t="e">
        <f>IF('Crisis Indicator Data'!#REF!="No Data",1,IF(#REF!&lt;&gt;"",1,0))</f>
        <v>#REF!</v>
      </c>
      <c r="AD41" s="25" t="e">
        <f>IF('Crisis Indicator Data'!#REF!="No Data",1,IF(#REF!&lt;&gt;"",1,0))</f>
        <v>#REF!</v>
      </c>
      <c r="AE41" s="25" t="e">
        <f>IF('Crisis Indicator Data'!#REF!="No Data",1,IF(#REF!&lt;&gt;"",1,0))</f>
        <v>#REF!</v>
      </c>
      <c r="AF41" s="25" t="e">
        <f>IF('Crisis Indicator Data'!#REF!="No Data",1,IF(#REF!&lt;&gt;"",1,0))</f>
        <v>#REF!</v>
      </c>
      <c r="AG41" s="25" t="e">
        <f>IF('Crisis Indicator Data'!#REF!="No Data",1,IF(#REF!&lt;&gt;"",1,0))</f>
        <v>#REF!</v>
      </c>
      <c r="AH41" s="25" t="e">
        <f>IF('Crisis Indicator Data'!#REF!="No Data",1,IF(#REF!&lt;&gt;"",1,0))</f>
        <v>#REF!</v>
      </c>
      <c r="AI41" s="25" t="e">
        <f>IF('Crisis Indicator Data'!#REF!="No Data",1,IF(#REF!&lt;&gt;"",1,0))</f>
        <v>#REF!</v>
      </c>
      <c r="AJ41" s="25" t="e">
        <f>IF('Crisis Indicator Data'!#REF!="No Data",1,IF(#REF!&lt;&gt;"",1,0))</f>
        <v>#REF!</v>
      </c>
      <c r="AK41" s="25" t="e">
        <f>IF('Crisis Indicator Data'!#REF!="No Data",1,IF(#REF!&lt;&gt;"",1,0))</f>
        <v>#REF!</v>
      </c>
      <c r="AL41" s="25" t="e">
        <f>IF('Crisis Indicator Data'!#REF!="No Data",1,IF(#REF!&lt;&gt;"",1,0))</f>
        <v>#REF!</v>
      </c>
      <c r="AM41" s="25" t="e">
        <f>IF('Crisis Indicator Data'!#REF!="No Data",1,IF(#REF!&lt;&gt;"",1,0))</f>
        <v>#REF!</v>
      </c>
      <c r="AN41" s="25" t="e">
        <f>IF('Crisis Indicator Data'!#REF!="No Data",1,IF(#REF!&lt;&gt;"",1,0))</f>
        <v>#REF!</v>
      </c>
      <c r="AO41" s="25" t="e">
        <f>IF('Crisis Indicator Data'!#REF!="No Data",1,IF(#REF!&lt;&gt;"",1,0))</f>
        <v>#REF!</v>
      </c>
      <c r="AP41" s="25" t="e">
        <f>IF('Crisis Indicator Data'!#REF!="No Data",1,IF(#REF!&lt;&gt;"",1,0))</f>
        <v>#REF!</v>
      </c>
      <c r="AQ41" s="25" t="e">
        <f>IF('Crisis Indicator Data'!#REF!="No Data",1,IF(#REF!&lt;&gt;"",1,0))</f>
        <v>#REF!</v>
      </c>
      <c r="AR41" s="25" t="e">
        <f>IF('Crisis Indicator Data'!#REF!="No Data",1,IF(#REF!&lt;&gt;"",1,0))</f>
        <v>#REF!</v>
      </c>
      <c r="AS41" s="25" t="e">
        <f>IF('Crisis Indicator Data'!#REF!="No Data",1,IF(#REF!&lt;&gt;"",1,0))</f>
        <v>#REF!</v>
      </c>
      <c r="AT41" s="25" t="e">
        <f>IF('Crisis Indicator Data'!#REF!="No Data",1,IF(#REF!&lt;&gt;"",1,0))</f>
        <v>#REF!</v>
      </c>
      <c r="AU41" s="25" t="e">
        <f>IF('Crisis Indicator Data'!#REF!="No Data",1,IF(#REF!&lt;&gt;"",1,0))</f>
        <v>#REF!</v>
      </c>
      <c r="AV41" s="25" t="e">
        <f>IF('Crisis Indicator Data'!#REF!="No Data",1,IF(#REF!&lt;&gt;"",1,0))</f>
        <v>#REF!</v>
      </c>
      <c r="AW41" s="25" t="e">
        <f>IF('Crisis Indicator Data'!#REF!="No Data",1,IF(#REF!&lt;&gt;"",1,0))</f>
        <v>#REF!</v>
      </c>
      <c r="AX41" s="25" t="e">
        <f>IF('Crisis Indicator Data'!#REF!="No Data",1,IF(#REF!&lt;&gt;"",1,0))</f>
        <v>#REF!</v>
      </c>
      <c r="AY41" s="25" t="e">
        <f>IF('Crisis Indicator Data'!#REF!="No Data",1,IF(#REF!&lt;&gt;"",1,0))</f>
        <v>#REF!</v>
      </c>
      <c r="AZ41" s="25" t="e">
        <f>IF('Crisis Indicator Data'!#REF!="No Data",1,IF(#REF!&lt;&gt;"",1,0))</f>
        <v>#REF!</v>
      </c>
      <c r="BA41" t="e">
        <f t="shared" si="2"/>
        <v>#REF!</v>
      </c>
      <c r="BB41" s="27" t="e">
        <f t="shared" si="3"/>
        <v>#REF!</v>
      </c>
    </row>
    <row r="42" spans="1:54" x14ac:dyDescent="0.35">
      <c r="A42" t="s">
        <v>9503</v>
      </c>
      <c r="B42" s="25" t="e">
        <f>IF('Crisis Indicator Data'!#REF!="No Data",1,IF(#REF!&lt;&gt;"",1,0))</f>
        <v>#REF!</v>
      </c>
      <c r="C42" s="25" t="e">
        <f>IF('Crisis Indicator Data'!#REF!="No Data",1,IF(#REF!&lt;&gt;"",1,0))</f>
        <v>#REF!</v>
      </c>
      <c r="D42" s="25" t="e">
        <f>IF('Crisis Indicator Data'!#REF!="No Data",1,IF(#REF!&lt;&gt;"",1,0))</f>
        <v>#REF!</v>
      </c>
      <c r="E42" s="25" t="e">
        <f>IF('Crisis Indicator Data'!#REF!="No Data",1,IF(#REF!&lt;&gt;"",1,0))</f>
        <v>#REF!</v>
      </c>
      <c r="F42" s="25" t="e">
        <f>IF('Crisis Indicator Data'!#REF!="No Data",1,IF(#REF!&lt;&gt;"",1,0))</f>
        <v>#REF!</v>
      </c>
      <c r="G42" s="25" t="e">
        <f>IF('Crisis Indicator Data'!#REF!="No Data",1,IF(#REF!&lt;&gt;"",1,0))</f>
        <v>#REF!</v>
      </c>
      <c r="H42" s="25" t="e">
        <f>IF('Crisis Indicator Data'!#REF!="No Data",1,IF(#REF!&lt;&gt;"",1,0))</f>
        <v>#REF!</v>
      </c>
      <c r="I42" s="25" t="e">
        <f>IF('Crisis Indicator Data'!#REF!="No Data",1,IF(#REF!&lt;&gt;"",1,0))</f>
        <v>#REF!</v>
      </c>
      <c r="J42" s="25" t="e">
        <f>IF('Crisis Indicator Data'!#REF!="No Data",1,IF(#REF!&lt;&gt;"",1,0))</f>
        <v>#REF!</v>
      </c>
      <c r="K42" s="25" t="e">
        <f>IF('Crisis Indicator Data'!#REF!="No Data",1,IF(#REF!&lt;&gt;"",1,0))</f>
        <v>#REF!</v>
      </c>
      <c r="L42" s="25" t="e">
        <f>IF('Crisis Indicator Data'!#REF!="No Data",1,IF(#REF!&lt;&gt;"",1,0))</f>
        <v>#REF!</v>
      </c>
      <c r="M42" s="25" t="e">
        <f>IF('Crisis Indicator Data'!#REF!="No Data",1,IF(#REF!&lt;&gt;"",1,0))</f>
        <v>#REF!</v>
      </c>
      <c r="N42" s="25" t="e">
        <f>IF('Crisis Indicator Data'!#REF!="No Data",1,IF(#REF!&lt;&gt;"",1,0))</f>
        <v>#REF!</v>
      </c>
      <c r="O42" s="25" t="e">
        <f>IF('Crisis Indicator Data'!#REF!="No Data",1,IF(#REF!&lt;&gt;"",1,0))</f>
        <v>#REF!</v>
      </c>
      <c r="P42" s="25" t="e">
        <f>IF('Crisis Indicator Data'!#REF!="No Data",1,IF(#REF!&lt;&gt;"",1,0))</f>
        <v>#REF!</v>
      </c>
      <c r="Q42" s="25" t="e">
        <f>IF('Crisis Indicator Data'!#REF!="No Data",1,IF(#REF!&lt;&gt;"",1,0))</f>
        <v>#REF!</v>
      </c>
      <c r="R42" s="25" t="e">
        <f>IF('Crisis Indicator Data'!#REF!="No Data",1,IF(#REF!&lt;&gt;"",1,0))</f>
        <v>#REF!</v>
      </c>
      <c r="S42" s="25" t="e">
        <f>IF('Crisis Indicator Data'!#REF!="No Data",1,IF(#REF!&lt;&gt;"",1,0))</f>
        <v>#REF!</v>
      </c>
      <c r="T42" s="25" t="e">
        <f>IF('Crisis Indicator Data'!#REF!="No Data",1,IF(#REF!&lt;&gt;"",1,0))</f>
        <v>#REF!</v>
      </c>
      <c r="U42" s="25" t="e">
        <f>IF('Crisis Indicator Data'!#REF!="No Data",1,IF(#REF!&lt;&gt;"",1,0))</f>
        <v>#REF!</v>
      </c>
      <c r="V42" s="25" t="e">
        <f>IF('Crisis Indicator Data'!#REF!="No Data",1,IF(#REF!&lt;&gt;"",1,0))</f>
        <v>#REF!</v>
      </c>
      <c r="W42" s="25" t="e">
        <f>IF('Crisis Indicator Data'!#REF!="No Data",1,IF(#REF!&lt;&gt;"",1,0))</f>
        <v>#REF!</v>
      </c>
      <c r="X42" s="25" t="e">
        <f>IF('Crisis Indicator Data'!#REF!="No Data",1,IF(#REF!&lt;&gt;"",1,0))</f>
        <v>#REF!</v>
      </c>
      <c r="Y42" s="25" t="e">
        <f>IF('Crisis Indicator Data'!#REF!="No Data",1,IF(#REF!&lt;&gt;"",1,0))</f>
        <v>#REF!</v>
      </c>
      <c r="Z42" s="25" t="e">
        <f>IF('Crisis Indicator Data'!#REF!="No Data",1,IF(#REF!&lt;&gt;"",1,0))</f>
        <v>#REF!</v>
      </c>
      <c r="AA42" s="25" t="e">
        <f>IF('Crisis Indicator Data'!#REF!="No Data",1,IF(#REF!&lt;&gt;"",1,0))</f>
        <v>#REF!</v>
      </c>
      <c r="AB42" s="25" t="e">
        <f>IF('Crisis Indicator Data'!#REF!="No Data",1,IF(#REF!&lt;&gt;"",1,0))</f>
        <v>#REF!</v>
      </c>
      <c r="AC42" s="25" t="e">
        <f>IF('Crisis Indicator Data'!#REF!="No Data",1,IF(#REF!&lt;&gt;"",1,0))</f>
        <v>#REF!</v>
      </c>
      <c r="AD42" s="25" t="e">
        <f>IF('Crisis Indicator Data'!#REF!="No Data",1,IF(#REF!&lt;&gt;"",1,0))</f>
        <v>#REF!</v>
      </c>
      <c r="AE42" s="25" t="e">
        <f>IF('Crisis Indicator Data'!#REF!="No Data",1,IF(#REF!&lt;&gt;"",1,0))</f>
        <v>#REF!</v>
      </c>
      <c r="AF42" s="25" t="e">
        <f>IF('Crisis Indicator Data'!#REF!="No Data",1,IF(#REF!&lt;&gt;"",1,0))</f>
        <v>#REF!</v>
      </c>
      <c r="AG42" s="25" t="e">
        <f>IF('Crisis Indicator Data'!#REF!="No Data",1,IF(#REF!&lt;&gt;"",1,0))</f>
        <v>#REF!</v>
      </c>
      <c r="AH42" s="25" t="e">
        <f>IF('Crisis Indicator Data'!#REF!="No Data",1,IF(#REF!&lt;&gt;"",1,0))</f>
        <v>#REF!</v>
      </c>
      <c r="AI42" s="25" t="e">
        <f>IF('Crisis Indicator Data'!#REF!="No Data",1,IF(#REF!&lt;&gt;"",1,0))</f>
        <v>#REF!</v>
      </c>
      <c r="AJ42" s="25" t="e">
        <f>IF('Crisis Indicator Data'!#REF!="No Data",1,IF(#REF!&lt;&gt;"",1,0))</f>
        <v>#REF!</v>
      </c>
      <c r="AK42" s="25" t="e">
        <f>IF('Crisis Indicator Data'!#REF!="No Data",1,IF(#REF!&lt;&gt;"",1,0))</f>
        <v>#REF!</v>
      </c>
      <c r="AL42" s="25" t="e">
        <f>IF('Crisis Indicator Data'!#REF!="No Data",1,IF(#REF!&lt;&gt;"",1,0))</f>
        <v>#REF!</v>
      </c>
      <c r="AM42" s="25" t="e">
        <f>IF('Crisis Indicator Data'!#REF!="No Data",1,IF(#REF!&lt;&gt;"",1,0))</f>
        <v>#REF!</v>
      </c>
      <c r="AN42" s="25" t="e">
        <f>IF('Crisis Indicator Data'!#REF!="No Data",1,IF(#REF!&lt;&gt;"",1,0))</f>
        <v>#REF!</v>
      </c>
      <c r="AO42" s="25" t="e">
        <f>IF('Crisis Indicator Data'!#REF!="No Data",1,IF(#REF!&lt;&gt;"",1,0))</f>
        <v>#REF!</v>
      </c>
      <c r="AP42" s="25" t="e">
        <f>IF('Crisis Indicator Data'!#REF!="No Data",1,IF(#REF!&lt;&gt;"",1,0))</f>
        <v>#REF!</v>
      </c>
      <c r="AQ42" s="25" t="e">
        <f>IF('Crisis Indicator Data'!#REF!="No Data",1,IF(#REF!&lt;&gt;"",1,0))</f>
        <v>#REF!</v>
      </c>
      <c r="AR42" s="25" t="e">
        <f>IF('Crisis Indicator Data'!#REF!="No Data",1,IF(#REF!&lt;&gt;"",1,0))</f>
        <v>#REF!</v>
      </c>
      <c r="AS42" s="25" t="e">
        <f>IF('Crisis Indicator Data'!#REF!="No Data",1,IF(#REF!&lt;&gt;"",1,0))</f>
        <v>#REF!</v>
      </c>
      <c r="AT42" s="25" t="e">
        <f>IF('Crisis Indicator Data'!#REF!="No Data",1,IF(#REF!&lt;&gt;"",1,0))</f>
        <v>#REF!</v>
      </c>
      <c r="AU42" s="25" t="e">
        <f>IF('Crisis Indicator Data'!#REF!="No Data",1,IF(#REF!&lt;&gt;"",1,0))</f>
        <v>#REF!</v>
      </c>
      <c r="AV42" s="25" t="e">
        <f>IF('Crisis Indicator Data'!#REF!="No Data",1,IF(#REF!&lt;&gt;"",1,0))</f>
        <v>#REF!</v>
      </c>
      <c r="AW42" s="25" t="e">
        <f>IF('Crisis Indicator Data'!#REF!="No Data",1,IF(#REF!&lt;&gt;"",1,0))</f>
        <v>#REF!</v>
      </c>
      <c r="AX42" s="25" t="e">
        <f>IF('Crisis Indicator Data'!#REF!="No Data",1,IF(#REF!&lt;&gt;"",1,0))</f>
        <v>#REF!</v>
      </c>
      <c r="AY42" s="25" t="e">
        <f>IF('Crisis Indicator Data'!#REF!="No Data",1,IF(#REF!&lt;&gt;"",1,0))</f>
        <v>#REF!</v>
      </c>
      <c r="AZ42" s="25" t="e">
        <f>IF('Crisis Indicator Data'!#REF!="No Data",1,IF(#REF!&lt;&gt;"",1,0))</f>
        <v>#REF!</v>
      </c>
      <c r="BA42" t="e">
        <f t="shared" si="2"/>
        <v>#REF!</v>
      </c>
      <c r="BB42" s="27" t="e">
        <f t="shared" si="3"/>
        <v>#REF!</v>
      </c>
    </row>
    <row r="43" spans="1:54" x14ac:dyDescent="0.35">
      <c r="A43" t="s">
        <v>9579</v>
      </c>
      <c r="B43" s="25" t="e">
        <f>IF('Crisis Indicator Data'!#REF!="No Data",1,IF(#REF!&lt;&gt;"",1,0))</f>
        <v>#REF!</v>
      </c>
      <c r="C43" s="25" t="e">
        <f>IF('Crisis Indicator Data'!#REF!="No Data",1,IF(#REF!&lt;&gt;"",1,0))</f>
        <v>#REF!</v>
      </c>
      <c r="D43" s="25" t="e">
        <f>IF('Crisis Indicator Data'!#REF!="No Data",1,IF(#REF!&lt;&gt;"",1,0))</f>
        <v>#REF!</v>
      </c>
      <c r="E43" s="25" t="e">
        <f>IF('Crisis Indicator Data'!#REF!="No Data",1,IF(#REF!&lt;&gt;"",1,0))</f>
        <v>#REF!</v>
      </c>
      <c r="F43" s="25" t="e">
        <f>IF('Crisis Indicator Data'!#REF!="No Data",1,IF(#REF!&lt;&gt;"",1,0))</f>
        <v>#REF!</v>
      </c>
      <c r="G43" s="25" t="e">
        <f>IF('Crisis Indicator Data'!#REF!="No Data",1,IF(#REF!&lt;&gt;"",1,0))</f>
        <v>#REF!</v>
      </c>
      <c r="H43" s="25" t="e">
        <f>IF('Crisis Indicator Data'!#REF!="No Data",1,IF(#REF!&lt;&gt;"",1,0))</f>
        <v>#REF!</v>
      </c>
      <c r="I43" s="25" t="e">
        <f>IF('Crisis Indicator Data'!#REF!="No Data",1,IF(#REF!&lt;&gt;"",1,0))</f>
        <v>#REF!</v>
      </c>
      <c r="J43" s="25" t="e">
        <f>IF('Crisis Indicator Data'!#REF!="No Data",1,IF(#REF!&lt;&gt;"",1,0))</f>
        <v>#REF!</v>
      </c>
      <c r="K43" s="25" t="e">
        <f>IF('Crisis Indicator Data'!#REF!="No Data",1,IF(#REF!&lt;&gt;"",1,0))</f>
        <v>#REF!</v>
      </c>
      <c r="L43" s="25" t="e">
        <f>IF('Crisis Indicator Data'!#REF!="No Data",1,IF(#REF!&lt;&gt;"",1,0))</f>
        <v>#REF!</v>
      </c>
      <c r="M43" s="25" t="e">
        <f>IF('Crisis Indicator Data'!#REF!="No Data",1,IF(#REF!&lt;&gt;"",1,0))</f>
        <v>#REF!</v>
      </c>
      <c r="N43" s="25" t="e">
        <f>IF('Crisis Indicator Data'!#REF!="No Data",1,IF(#REF!&lt;&gt;"",1,0))</f>
        <v>#REF!</v>
      </c>
      <c r="O43" s="25" t="e">
        <f>IF('Crisis Indicator Data'!#REF!="No Data",1,IF(#REF!&lt;&gt;"",1,0))</f>
        <v>#REF!</v>
      </c>
      <c r="P43" s="25" t="e">
        <f>IF('Crisis Indicator Data'!#REF!="No Data",1,IF(#REF!&lt;&gt;"",1,0))</f>
        <v>#REF!</v>
      </c>
      <c r="Q43" s="25" t="e">
        <f>IF('Crisis Indicator Data'!#REF!="No Data",1,IF(#REF!&lt;&gt;"",1,0))</f>
        <v>#REF!</v>
      </c>
      <c r="R43" s="25" t="e">
        <f>IF('Crisis Indicator Data'!#REF!="No Data",1,IF(#REF!&lt;&gt;"",1,0))</f>
        <v>#REF!</v>
      </c>
      <c r="S43" s="25" t="e">
        <f>IF('Crisis Indicator Data'!#REF!="No Data",1,IF(#REF!&lt;&gt;"",1,0))</f>
        <v>#REF!</v>
      </c>
      <c r="T43" s="25" t="e">
        <f>IF('Crisis Indicator Data'!#REF!="No Data",1,IF(#REF!&lt;&gt;"",1,0))</f>
        <v>#REF!</v>
      </c>
      <c r="U43" s="25" t="e">
        <f>IF('Crisis Indicator Data'!#REF!="No Data",1,IF(#REF!&lt;&gt;"",1,0))</f>
        <v>#REF!</v>
      </c>
      <c r="V43" s="25" t="e">
        <f>IF('Crisis Indicator Data'!#REF!="No Data",1,IF(#REF!&lt;&gt;"",1,0))</f>
        <v>#REF!</v>
      </c>
      <c r="W43" s="25" t="e">
        <f>IF('Crisis Indicator Data'!#REF!="No Data",1,IF(#REF!&lt;&gt;"",1,0))</f>
        <v>#REF!</v>
      </c>
      <c r="X43" s="25" t="e">
        <f>IF('Crisis Indicator Data'!#REF!="No Data",1,IF(#REF!&lt;&gt;"",1,0))</f>
        <v>#REF!</v>
      </c>
      <c r="Y43" s="25" t="e">
        <f>IF('Crisis Indicator Data'!#REF!="No Data",1,IF(#REF!&lt;&gt;"",1,0))</f>
        <v>#REF!</v>
      </c>
      <c r="Z43" s="25" t="e">
        <f>IF('Crisis Indicator Data'!#REF!="No Data",1,IF(#REF!&lt;&gt;"",1,0))</f>
        <v>#REF!</v>
      </c>
      <c r="AA43" s="25" t="e">
        <f>IF('Crisis Indicator Data'!#REF!="No Data",1,IF(#REF!&lt;&gt;"",1,0))</f>
        <v>#REF!</v>
      </c>
      <c r="AB43" s="25" t="e">
        <f>IF('Crisis Indicator Data'!#REF!="No Data",1,IF(#REF!&lt;&gt;"",1,0))</f>
        <v>#REF!</v>
      </c>
      <c r="AC43" s="25" t="e">
        <f>IF('Crisis Indicator Data'!#REF!="No Data",1,IF(#REF!&lt;&gt;"",1,0))</f>
        <v>#REF!</v>
      </c>
      <c r="AD43" s="25" t="e">
        <f>IF('Crisis Indicator Data'!#REF!="No Data",1,IF(#REF!&lt;&gt;"",1,0))</f>
        <v>#REF!</v>
      </c>
      <c r="AE43" s="25" t="e">
        <f>IF('Crisis Indicator Data'!#REF!="No Data",1,IF(#REF!&lt;&gt;"",1,0))</f>
        <v>#REF!</v>
      </c>
      <c r="AF43" s="25" t="e">
        <f>IF('Crisis Indicator Data'!#REF!="No Data",1,IF(#REF!&lt;&gt;"",1,0))</f>
        <v>#REF!</v>
      </c>
      <c r="AG43" s="25" t="e">
        <f>IF('Crisis Indicator Data'!#REF!="No Data",1,IF(#REF!&lt;&gt;"",1,0))</f>
        <v>#REF!</v>
      </c>
      <c r="AH43" s="25" t="e">
        <f>IF('Crisis Indicator Data'!#REF!="No Data",1,IF(#REF!&lt;&gt;"",1,0))</f>
        <v>#REF!</v>
      </c>
      <c r="AI43" s="25" t="e">
        <f>IF('Crisis Indicator Data'!#REF!="No Data",1,IF(#REF!&lt;&gt;"",1,0))</f>
        <v>#REF!</v>
      </c>
      <c r="AJ43" s="25" t="e">
        <f>IF('Crisis Indicator Data'!#REF!="No Data",1,IF(#REF!&lt;&gt;"",1,0))</f>
        <v>#REF!</v>
      </c>
      <c r="AK43" s="25" t="e">
        <f>IF('Crisis Indicator Data'!#REF!="No Data",1,IF(#REF!&lt;&gt;"",1,0))</f>
        <v>#REF!</v>
      </c>
      <c r="AL43" s="25" t="e">
        <f>IF('Crisis Indicator Data'!#REF!="No Data",1,IF(#REF!&lt;&gt;"",1,0))</f>
        <v>#REF!</v>
      </c>
      <c r="AM43" s="25" t="e">
        <f>IF('Crisis Indicator Data'!#REF!="No Data",1,IF(#REF!&lt;&gt;"",1,0))</f>
        <v>#REF!</v>
      </c>
      <c r="AN43" s="25" t="e">
        <f>IF('Crisis Indicator Data'!#REF!="No Data",1,IF(#REF!&lt;&gt;"",1,0))</f>
        <v>#REF!</v>
      </c>
      <c r="AO43" s="25" t="e">
        <f>IF('Crisis Indicator Data'!#REF!="No Data",1,IF(#REF!&lt;&gt;"",1,0))</f>
        <v>#REF!</v>
      </c>
      <c r="AP43" s="25" t="e">
        <f>IF('Crisis Indicator Data'!#REF!="No Data",1,IF(#REF!&lt;&gt;"",1,0))</f>
        <v>#REF!</v>
      </c>
      <c r="AQ43" s="25" t="e">
        <f>IF('Crisis Indicator Data'!#REF!="No Data",1,IF(#REF!&lt;&gt;"",1,0))</f>
        <v>#REF!</v>
      </c>
      <c r="AR43" s="25" t="e">
        <f>IF('Crisis Indicator Data'!#REF!="No Data",1,IF(#REF!&lt;&gt;"",1,0))</f>
        <v>#REF!</v>
      </c>
      <c r="AS43" s="25" t="e">
        <f>IF('Crisis Indicator Data'!#REF!="No Data",1,IF(#REF!&lt;&gt;"",1,0))</f>
        <v>#REF!</v>
      </c>
      <c r="AT43" s="25" t="e">
        <f>IF('Crisis Indicator Data'!#REF!="No Data",1,IF(#REF!&lt;&gt;"",1,0))</f>
        <v>#REF!</v>
      </c>
      <c r="AU43" s="25" t="e">
        <f>IF('Crisis Indicator Data'!#REF!="No Data",1,IF(#REF!&lt;&gt;"",1,0))</f>
        <v>#REF!</v>
      </c>
      <c r="AV43" s="25" t="e">
        <f>IF('Crisis Indicator Data'!#REF!="No Data",1,IF(#REF!&lt;&gt;"",1,0))</f>
        <v>#REF!</v>
      </c>
      <c r="AW43" s="25" t="e">
        <f>IF('Crisis Indicator Data'!#REF!="No Data",1,IF(#REF!&lt;&gt;"",1,0))</f>
        <v>#REF!</v>
      </c>
      <c r="AX43" s="25" t="e">
        <f>IF('Crisis Indicator Data'!#REF!="No Data",1,IF(#REF!&lt;&gt;"",1,0))</f>
        <v>#REF!</v>
      </c>
      <c r="AY43" s="25" t="e">
        <f>IF('Crisis Indicator Data'!#REF!="No Data",1,IF(#REF!&lt;&gt;"",1,0))</f>
        <v>#REF!</v>
      </c>
      <c r="AZ43" s="25" t="e">
        <f>IF('Crisis Indicator Data'!#REF!="No Data",1,IF(#REF!&lt;&gt;"",1,0))</f>
        <v>#REF!</v>
      </c>
      <c r="BA43" t="e">
        <f t="shared" si="2"/>
        <v>#REF!</v>
      </c>
      <c r="BB43" s="27" t="e">
        <f t="shared" si="3"/>
        <v>#REF!</v>
      </c>
    </row>
    <row r="44" spans="1:54" x14ac:dyDescent="0.35">
      <c r="A44" t="s">
        <v>9516</v>
      </c>
      <c r="B44" s="25" t="e">
        <f>IF('Crisis Indicator Data'!#REF!="No Data",1,IF(#REF!&lt;&gt;"",1,0))</f>
        <v>#REF!</v>
      </c>
      <c r="C44" s="25" t="e">
        <f>IF('Crisis Indicator Data'!#REF!="No Data",1,IF(#REF!&lt;&gt;"",1,0))</f>
        <v>#REF!</v>
      </c>
      <c r="D44" s="25" t="e">
        <f>IF('Crisis Indicator Data'!#REF!="No Data",1,IF(#REF!&lt;&gt;"",1,0))</f>
        <v>#REF!</v>
      </c>
      <c r="E44" s="25" t="e">
        <f>IF('Crisis Indicator Data'!#REF!="No Data",1,IF(#REF!&lt;&gt;"",1,0))</f>
        <v>#REF!</v>
      </c>
      <c r="F44" s="25" t="e">
        <f>IF('Crisis Indicator Data'!#REF!="No Data",1,IF(#REF!&lt;&gt;"",1,0))</f>
        <v>#REF!</v>
      </c>
      <c r="G44" s="25" t="e">
        <f>IF('Crisis Indicator Data'!#REF!="No Data",1,IF(#REF!&lt;&gt;"",1,0))</f>
        <v>#REF!</v>
      </c>
      <c r="H44" s="25" t="e">
        <f>IF('Crisis Indicator Data'!#REF!="No Data",1,IF(#REF!&lt;&gt;"",1,0))</f>
        <v>#REF!</v>
      </c>
      <c r="I44" s="25" t="e">
        <f>IF('Crisis Indicator Data'!#REF!="No Data",1,IF(#REF!&lt;&gt;"",1,0))</f>
        <v>#REF!</v>
      </c>
      <c r="J44" s="25" t="e">
        <f>IF('Crisis Indicator Data'!#REF!="No Data",1,IF(#REF!&lt;&gt;"",1,0))</f>
        <v>#REF!</v>
      </c>
      <c r="K44" s="25" t="e">
        <f>IF('Crisis Indicator Data'!#REF!="No Data",1,IF(#REF!&lt;&gt;"",1,0))</f>
        <v>#REF!</v>
      </c>
      <c r="L44" s="25" t="e">
        <f>IF('Crisis Indicator Data'!#REF!="No Data",1,IF(#REF!&lt;&gt;"",1,0))</f>
        <v>#REF!</v>
      </c>
      <c r="M44" s="25" t="e">
        <f>IF('Crisis Indicator Data'!#REF!="No Data",1,IF(#REF!&lt;&gt;"",1,0))</f>
        <v>#REF!</v>
      </c>
      <c r="N44" s="25" t="e">
        <f>IF('Crisis Indicator Data'!#REF!="No Data",1,IF(#REF!&lt;&gt;"",1,0))</f>
        <v>#REF!</v>
      </c>
      <c r="O44" s="25" t="e">
        <f>IF('Crisis Indicator Data'!#REF!="No Data",1,IF(#REF!&lt;&gt;"",1,0))</f>
        <v>#REF!</v>
      </c>
      <c r="P44" s="25" t="e">
        <f>IF('Crisis Indicator Data'!#REF!="No Data",1,IF(#REF!&lt;&gt;"",1,0))</f>
        <v>#REF!</v>
      </c>
      <c r="Q44" s="25" t="e">
        <f>IF('Crisis Indicator Data'!#REF!="No Data",1,IF(#REF!&lt;&gt;"",1,0))</f>
        <v>#REF!</v>
      </c>
      <c r="R44" s="25" t="e">
        <f>IF('Crisis Indicator Data'!#REF!="No Data",1,IF(#REF!&lt;&gt;"",1,0))</f>
        <v>#REF!</v>
      </c>
      <c r="S44" s="25" t="e">
        <f>IF('Crisis Indicator Data'!#REF!="No Data",1,IF(#REF!&lt;&gt;"",1,0))</f>
        <v>#REF!</v>
      </c>
      <c r="T44" s="25" t="e">
        <f>IF('Crisis Indicator Data'!#REF!="No Data",1,IF(#REF!&lt;&gt;"",1,0))</f>
        <v>#REF!</v>
      </c>
      <c r="U44" s="25" t="e">
        <f>IF('Crisis Indicator Data'!#REF!="No Data",1,IF(#REF!&lt;&gt;"",1,0))</f>
        <v>#REF!</v>
      </c>
      <c r="V44" s="25" t="e">
        <f>IF('Crisis Indicator Data'!#REF!="No Data",1,IF(#REF!&lt;&gt;"",1,0))</f>
        <v>#REF!</v>
      </c>
      <c r="W44" s="25" t="e">
        <f>IF('Crisis Indicator Data'!#REF!="No Data",1,IF(#REF!&lt;&gt;"",1,0))</f>
        <v>#REF!</v>
      </c>
      <c r="X44" s="25" t="e">
        <f>IF('Crisis Indicator Data'!#REF!="No Data",1,IF(#REF!&lt;&gt;"",1,0))</f>
        <v>#REF!</v>
      </c>
      <c r="Y44" s="25" t="e">
        <f>IF('Crisis Indicator Data'!#REF!="No Data",1,IF(#REF!&lt;&gt;"",1,0))</f>
        <v>#REF!</v>
      </c>
      <c r="Z44" s="25" t="e">
        <f>IF('Crisis Indicator Data'!#REF!="No Data",1,IF(#REF!&lt;&gt;"",1,0))</f>
        <v>#REF!</v>
      </c>
      <c r="AA44" s="25" t="e">
        <f>IF('Crisis Indicator Data'!#REF!="No Data",1,IF(#REF!&lt;&gt;"",1,0))</f>
        <v>#REF!</v>
      </c>
      <c r="AB44" s="25" t="e">
        <f>IF('Crisis Indicator Data'!#REF!="No Data",1,IF(#REF!&lt;&gt;"",1,0))</f>
        <v>#REF!</v>
      </c>
      <c r="AC44" s="25" t="e">
        <f>IF('Crisis Indicator Data'!#REF!="No Data",1,IF(#REF!&lt;&gt;"",1,0))</f>
        <v>#REF!</v>
      </c>
      <c r="AD44" s="25" t="e">
        <f>IF('Crisis Indicator Data'!#REF!="No Data",1,IF(#REF!&lt;&gt;"",1,0))</f>
        <v>#REF!</v>
      </c>
      <c r="AE44" s="25" t="e">
        <f>IF('Crisis Indicator Data'!#REF!="No Data",1,IF(#REF!&lt;&gt;"",1,0))</f>
        <v>#REF!</v>
      </c>
      <c r="AF44" s="25" t="e">
        <f>IF('Crisis Indicator Data'!#REF!="No Data",1,IF(#REF!&lt;&gt;"",1,0))</f>
        <v>#REF!</v>
      </c>
      <c r="AG44" s="25" t="e">
        <f>IF('Crisis Indicator Data'!#REF!="No Data",1,IF(#REF!&lt;&gt;"",1,0))</f>
        <v>#REF!</v>
      </c>
      <c r="AH44" s="25" t="e">
        <f>IF('Crisis Indicator Data'!#REF!="No Data",1,IF(#REF!&lt;&gt;"",1,0))</f>
        <v>#REF!</v>
      </c>
      <c r="AI44" s="25" t="e">
        <f>IF('Crisis Indicator Data'!#REF!="No Data",1,IF(#REF!&lt;&gt;"",1,0))</f>
        <v>#REF!</v>
      </c>
      <c r="AJ44" s="25" t="e">
        <f>IF('Crisis Indicator Data'!#REF!="No Data",1,IF(#REF!&lt;&gt;"",1,0))</f>
        <v>#REF!</v>
      </c>
      <c r="AK44" s="25" t="e">
        <f>IF('Crisis Indicator Data'!#REF!="No Data",1,IF(#REF!&lt;&gt;"",1,0))</f>
        <v>#REF!</v>
      </c>
      <c r="AL44" s="25" t="e">
        <f>IF('Crisis Indicator Data'!#REF!="No Data",1,IF(#REF!&lt;&gt;"",1,0))</f>
        <v>#REF!</v>
      </c>
      <c r="AM44" s="25" t="e">
        <f>IF('Crisis Indicator Data'!#REF!="No Data",1,IF(#REF!&lt;&gt;"",1,0))</f>
        <v>#REF!</v>
      </c>
      <c r="AN44" s="25" t="e">
        <f>IF('Crisis Indicator Data'!#REF!="No Data",1,IF(#REF!&lt;&gt;"",1,0))</f>
        <v>#REF!</v>
      </c>
      <c r="AO44" s="25" t="e">
        <f>IF('Crisis Indicator Data'!#REF!="No Data",1,IF(#REF!&lt;&gt;"",1,0))</f>
        <v>#REF!</v>
      </c>
      <c r="AP44" s="25" t="e">
        <f>IF('Crisis Indicator Data'!#REF!="No Data",1,IF(#REF!&lt;&gt;"",1,0))</f>
        <v>#REF!</v>
      </c>
      <c r="AQ44" s="25" t="e">
        <f>IF('Crisis Indicator Data'!#REF!="No Data",1,IF(#REF!&lt;&gt;"",1,0))</f>
        <v>#REF!</v>
      </c>
      <c r="AR44" s="25" t="e">
        <f>IF('Crisis Indicator Data'!#REF!="No Data",1,IF(#REF!&lt;&gt;"",1,0))</f>
        <v>#REF!</v>
      </c>
      <c r="AS44" s="25" t="e">
        <f>IF('Crisis Indicator Data'!#REF!="No Data",1,IF(#REF!&lt;&gt;"",1,0))</f>
        <v>#REF!</v>
      </c>
      <c r="AT44" s="25" t="e">
        <f>IF('Crisis Indicator Data'!#REF!="No Data",1,IF(#REF!&lt;&gt;"",1,0))</f>
        <v>#REF!</v>
      </c>
      <c r="AU44" s="25" t="e">
        <f>IF('Crisis Indicator Data'!#REF!="No Data",1,IF(#REF!&lt;&gt;"",1,0))</f>
        <v>#REF!</v>
      </c>
      <c r="AV44" s="25" t="e">
        <f>IF('Crisis Indicator Data'!#REF!="No Data",1,IF(#REF!&lt;&gt;"",1,0))</f>
        <v>#REF!</v>
      </c>
      <c r="AW44" s="25" t="e">
        <f>IF('Crisis Indicator Data'!#REF!="No Data",1,IF(#REF!&lt;&gt;"",1,0))</f>
        <v>#REF!</v>
      </c>
      <c r="AX44" s="25" t="e">
        <f>IF('Crisis Indicator Data'!#REF!="No Data",1,IF(#REF!&lt;&gt;"",1,0))</f>
        <v>#REF!</v>
      </c>
      <c r="AY44" s="25" t="e">
        <f>IF('Crisis Indicator Data'!#REF!="No Data",1,IF(#REF!&lt;&gt;"",1,0))</f>
        <v>#REF!</v>
      </c>
      <c r="AZ44" s="25" t="e">
        <f>IF('Crisis Indicator Data'!#REF!="No Data",1,IF(#REF!&lt;&gt;"",1,0))</f>
        <v>#REF!</v>
      </c>
      <c r="BA44" t="e">
        <f t="shared" si="2"/>
        <v>#REF!</v>
      </c>
      <c r="BB44" s="27" t="e">
        <f t="shared" si="3"/>
        <v>#REF!</v>
      </c>
    </row>
    <row r="45" spans="1:54" x14ac:dyDescent="0.35">
      <c r="A45" t="s">
        <v>9520</v>
      </c>
      <c r="B45" s="25" t="e">
        <f>IF('Crisis Indicator Data'!#REF!="No Data",1,IF(#REF!&lt;&gt;"",1,0))</f>
        <v>#REF!</v>
      </c>
      <c r="C45" s="25" t="e">
        <f>IF('Crisis Indicator Data'!#REF!="No Data",1,IF(#REF!&lt;&gt;"",1,0))</f>
        <v>#REF!</v>
      </c>
      <c r="D45" s="25" t="e">
        <f>IF('Crisis Indicator Data'!#REF!="No Data",1,IF(#REF!&lt;&gt;"",1,0))</f>
        <v>#REF!</v>
      </c>
      <c r="E45" s="25" t="e">
        <f>IF('Crisis Indicator Data'!#REF!="No Data",1,IF(#REF!&lt;&gt;"",1,0))</f>
        <v>#REF!</v>
      </c>
      <c r="F45" s="25" t="e">
        <f>IF('Crisis Indicator Data'!#REF!="No Data",1,IF(#REF!&lt;&gt;"",1,0))</f>
        <v>#REF!</v>
      </c>
      <c r="G45" s="25" t="e">
        <f>IF('Crisis Indicator Data'!#REF!="No Data",1,IF(#REF!&lt;&gt;"",1,0))</f>
        <v>#REF!</v>
      </c>
      <c r="H45" s="25" t="e">
        <f>IF('Crisis Indicator Data'!#REF!="No Data",1,IF(#REF!&lt;&gt;"",1,0))</f>
        <v>#REF!</v>
      </c>
      <c r="I45" s="25" t="e">
        <f>IF('Crisis Indicator Data'!#REF!="No Data",1,IF(#REF!&lt;&gt;"",1,0))</f>
        <v>#REF!</v>
      </c>
      <c r="J45" s="25" t="e">
        <f>IF('Crisis Indicator Data'!#REF!="No Data",1,IF(#REF!&lt;&gt;"",1,0))</f>
        <v>#REF!</v>
      </c>
      <c r="K45" s="25" t="e">
        <f>IF('Crisis Indicator Data'!#REF!="No Data",1,IF(#REF!&lt;&gt;"",1,0))</f>
        <v>#REF!</v>
      </c>
      <c r="L45" s="25" t="e">
        <f>IF('Crisis Indicator Data'!#REF!="No Data",1,IF(#REF!&lt;&gt;"",1,0))</f>
        <v>#REF!</v>
      </c>
      <c r="M45" s="25" t="e">
        <f>IF('Crisis Indicator Data'!#REF!="No Data",1,IF(#REF!&lt;&gt;"",1,0))</f>
        <v>#REF!</v>
      </c>
      <c r="N45" s="25" t="e">
        <f>IF('Crisis Indicator Data'!#REF!="No Data",1,IF(#REF!&lt;&gt;"",1,0))</f>
        <v>#REF!</v>
      </c>
      <c r="O45" s="25" t="e">
        <f>IF('Crisis Indicator Data'!#REF!="No Data",1,IF(#REF!&lt;&gt;"",1,0))</f>
        <v>#REF!</v>
      </c>
      <c r="P45" s="25" t="e">
        <f>IF('Crisis Indicator Data'!#REF!="No Data",1,IF(#REF!&lt;&gt;"",1,0))</f>
        <v>#REF!</v>
      </c>
      <c r="Q45" s="25" t="e">
        <f>IF('Crisis Indicator Data'!#REF!="No Data",1,IF(#REF!&lt;&gt;"",1,0))</f>
        <v>#REF!</v>
      </c>
      <c r="R45" s="25" t="e">
        <f>IF('Crisis Indicator Data'!#REF!="No Data",1,IF(#REF!&lt;&gt;"",1,0))</f>
        <v>#REF!</v>
      </c>
      <c r="S45" s="25" t="e">
        <f>IF('Crisis Indicator Data'!#REF!="No Data",1,IF(#REF!&lt;&gt;"",1,0))</f>
        <v>#REF!</v>
      </c>
      <c r="T45" s="25" t="e">
        <f>IF('Crisis Indicator Data'!#REF!="No Data",1,IF(#REF!&lt;&gt;"",1,0))</f>
        <v>#REF!</v>
      </c>
      <c r="U45" s="25" t="e">
        <f>IF('Crisis Indicator Data'!#REF!="No Data",1,IF(#REF!&lt;&gt;"",1,0))</f>
        <v>#REF!</v>
      </c>
      <c r="V45" s="25" t="e">
        <f>IF('Crisis Indicator Data'!#REF!="No Data",1,IF(#REF!&lt;&gt;"",1,0))</f>
        <v>#REF!</v>
      </c>
      <c r="W45" s="25" t="e">
        <f>IF('Crisis Indicator Data'!#REF!="No Data",1,IF(#REF!&lt;&gt;"",1,0))</f>
        <v>#REF!</v>
      </c>
      <c r="X45" s="25" t="e">
        <f>IF('Crisis Indicator Data'!#REF!="No Data",1,IF(#REF!&lt;&gt;"",1,0))</f>
        <v>#REF!</v>
      </c>
      <c r="Y45" s="25" t="e">
        <f>IF('Crisis Indicator Data'!#REF!="No Data",1,IF(#REF!&lt;&gt;"",1,0))</f>
        <v>#REF!</v>
      </c>
      <c r="Z45" s="25" t="e">
        <f>IF('Crisis Indicator Data'!#REF!="No Data",1,IF(#REF!&lt;&gt;"",1,0))</f>
        <v>#REF!</v>
      </c>
      <c r="AA45" s="25" t="e">
        <f>IF('Crisis Indicator Data'!#REF!="No Data",1,IF(#REF!&lt;&gt;"",1,0))</f>
        <v>#REF!</v>
      </c>
      <c r="AB45" s="25" t="e">
        <f>IF('Crisis Indicator Data'!#REF!="No Data",1,IF(#REF!&lt;&gt;"",1,0))</f>
        <v>#REF!</v>
      </c>
      <c r="AC45" s="25" t="e">
        <f>IF('Crisis Indicator Data'!#REF!="No Data",1,IF(#REF!&lt;&gt;"",1,0))</f>
        <v>#REF!</v>
      </c>
      <c r="AD45" s="25" t="e">
        <f>IF('Crisis Indicator Data'!#REF!="No Data",1,IF(#REF!&lt;&gt;"",1,0))</f>
        <v>#REF!</v>
      </c>
      <c r="AE45" s="25" t="e">
        <f>IF('Crisis Indicator Data'!#REF!="No Data",1,IF(#REF!&lt;&gt;"",1,0))</f>
        <v>#REF!</v>
      </c>
      <c r="AF45" s="25" t="e">
        <f>IF('Crisis Indicator Data'!#REF!="No Data",1,IF(#REF!&lt;&gt;"",1,0))</f>
        <v>#REF!</v>
      </c>
      <c r="AG45" s="25" t="e">
        <f>IF('Crisis Indicator Data'!#REF!="No Data",1,IF(#REF!&lt;&gt;"",1,0))</f>
        <v>#REF!</v>
      </c>
      <c r="AH45" s="25" t="e">
        <f>IF('Crisis Indicator Data'!#REF!="No Data",1,IF(#REF!&lt;&gt;"",1,0))</f>
        <v>#REF!</v>
      </c>
      <c r="AI45" s="25" t="e">
        <f>IF('Crisis Indicator Data'!#REF!="No Data",1,IF(#REF!&lt;&gt;"",1,0))</f>
        <v>#REF!</v>
      </c>
      <c r="AJ45" s="25" t="e">
        <f>IF('Crisis Indicator Data'!#REF!="No Data",1,IF(#REF!&lt;&gt;"",1,0))</f>
        <v>#REF!</v>
      </c>
      <c r="AK45" s="25" t="e">
        <f>IF('Crisis Indicator Data'!#REF!="No Data",1,IF(#REF!&lt;&gt;"",1,0))</f>
        <v>#REF!</v>
      </c>
      <c r="AL45" s="25" t="e">
        <f>IF('Crisis Indicator Data'!#REF!="No Data",1,IF(#REF!&lt;&gt;"",1,0))</f>
        <v>#REF!</v>
      </c>
      <c r="AM45" s="25" t="e">
        <f>IF('Crisis Indicator Data'!#REF!="No Data",1,IF(#REF!&lt;&gt;"",1,0))</f>
        <v>#REF!</v>
      </c>
      <c r="AN45" s="25" t="e">
        <f>IF('Crisis Indicator Data'!#REF!="No Data",1,IF(#REF!&lt;&gt;"",1,0))</f>
        <v>#REF!</v>
      </c>
      <c r="AO45" s="25" t="e">
        <f>IF('Crisis Indicator Data'!#REF!="No Data",1,IF(#REF!&lt;&gt;"",1,0))</f>
        <v>#REF!</v>
      </c>
      <c r="AP45" s="25" t="e">
        <f>IF('Crisis Indicator Data'!#REF!="No Data",1,IF(#REF!&lt;&gt;"",1,0))</f>
        <v>#REF!</v>
      </c>
      <c r="AQ45" s="25" t="e">
        <f>IF('Crisis Indicator Data'!#REF!="No Data",1,IF(#REF!&lt;&gt;"",1,0))</f>
        <v>#REF!</v>
      </c>
      <c r="AR45" s="25" t="e">
        <f>IF('Crisis Indicator Data'!#REF!="No Data",1,IF(#REF!&lt;&gt;"",1,0))</f>
        <v>#REF!</v>
      </c>
      <c r="AS45" s="25" t="e">
        <f>IF('Crisis Indicator Data'!#REF!="No Data",1,IF(#REF!&lt;&gt;"",1,0))</f>
        <v>#REF!</v>
      </c>
      <c r="AT45" s="25" t="e">
        <f>IF('Crisis Indicator Data'!#REF!="No Data",1,IF(#REF!&lt;&gt;"",1,0))</f>
        <v>#REF!</v>
      </c>
      <c r="AU45" s="25" t="e">
        <f>IF('Crisis Indicator Data'!#REF!="No Data",1,IF(#REF!&lt;&gt;"",1,0))</f>
        <v>#REF!</v>
      </c>
      <c r="AV45" s="25" t="e">
        <f>IF('Crisis Indicator Data'!#REF!="No Data",1,IF(#REF!&lt;&gt;"",1,0))</f>
        <v>#REF!</v>
      </c>
      <c r="AW45" s="25" t="e">
        <f>IF('Crisis Indicator Data'!#REF!="No Data",1,IF(#REF!&lt;&gt;"",1,0))</f>
        <v>#REF!</v>
      </c>
      <c r="AX45" s="25" t="e">
        <f>IF('Crisis Indicator Data'!#REF!="No Data",1,IF(#REF!&lt;&gt;"",1,0))</f>
        <v>#REF!</v>
      </c>
      <c r="AY45" s="25" t="e">
        <f>IF('Crisis Indicator Data'!#REF!="No Data",1,IF(#REF!&lt;&gt;"",1,0))</f>
        <v>#REF!</v>
      </c>
      <c r="AZ45" s="25" t="e">
        <f>IF('Crisis Indicator Data'!#REF!="No Data",1,IF(#REF!&lt;&gt;"",1,0))</f>
        <v>#REF!</v>
      </c>
      <c r="BA45" t="e">
        <f t="shared" si="2"/>
        <v>#REF!</v>
      </c>
      <c r="BB45" s="27" t="e">
        <f t="shared" si="3"/>
        <v>#REF!</v>
      </c>
    </row>
    <row r="46" spans="1:54" x14ac:dyDescent="0.35">
      <c r="A46" t="s">
        <v>9521</v>
      </c>
      <c r="B46" s="25" t="e">
        <f>IF('Crisis Indicator Data'!#REF!="No Data",1,IF(#REF!&lt;&gt;"",1,0))</f>
        <v>#REF!</v>
      </c>
      <c r="C46" s="25" t="e">
        <f>IF('Crisis Indicator Data'!#REF!="No Data",1,IF(#REF!&lt;&gt;"",1,0))</f>
        <v>#REF!</v>
      </c>
      <c r="D46" s="25" t="e">
        <f>IF('Crisis Indicator Data'!#REF!="No Data",1,IF(#REF!&lt;&gt;"",1,0))</f>
        <v>#REF!</v>
      </c>
      <c r="E46" s="25" t="e">
        <f>IF('Crisis Indicator Data'!#REF!="No Data",1,IF(#REF!&lt;&gt;"",1,0))</f>
        <v>#REF!</v>
      </c>
      <c r="F46" s="25" t="e">
        <f>IF('Crisis Indicator Data'!#REF!="No Data",1,IF(#REF!&lt;&gt;"",1,0))</f>
        <v>#REF!</v>
      </c>
      <c r="G46" s="25" t="e">
        <f>IF('Crisis Indicator Data'!#REF!="No Data",1,IF(#REF!&lt;&gt;"",1,0))</f>
        <v>#REF!</v>
      </c>
      <c r="H46" s="25" t="e">
        <f>IF('Crisis Indicator Data'!#REF!="No Data",1,IF(#REF!&lt;&gt;"",1,0))</f>
        <v>#REF!</v>
      </c>
      <c r="I46" s="25" t="e">
        <f>IF('Crisis Indicator Data'!#REF!="No Data",1,IF(#REF!&lt;&gt;"",1,0))</f>
        <v>#REF!</v>
      </c>
      <c r="J46" s="25" t="e">
        <f>IF('Crisis Indicator Data'!#REF!="No Data",1,IF(#REF!&lt;&gt;"",1,0))</f>
        <v>#REF!</v>
      </c>
      <c r="K46" s="25" t="e">
        <f>IF('Crisis Indicator Data'!#REF!="No Data",1,IF(#REF!&lt;&gt;"",1,0))</f>
        <v>#REF!</v>
      </c>
      <c r="L46" s="25" t="e">
        <f>IF('Crisis Indicator Data'!#REF!="No Data",1,IF(#REF!&lt;&gt;"",1,0))</f>
        <v>#REF!</v>
      </c>
      <c r="M46" s="25" t="e">
        <f>IF('Crisis Indicator Data'!#REF!="No Data",1,IF(#REF!&lt;&gt;"",1,0))</f>
        <v>#REF!</v>
      </c>
      <c r="N46" s="25" t="e">
        <f>IF('Crisis Indicator Data'!#REF!="No Data",1,IF(#REF!&lt;&gt;"",1,0))</f>
        <v>#REF!</v>
      </c>
      <c r="O46" s="25" t="e">
        <f>IF('Crisis Indicator Data'!#REF!="No Data",1,IF(#REF!&lt;&gt;"",1,0))</f>
        <v>#REF!</v>
      </c>
      <c r="P46" s="25" t="e">
        <f>IF('Crisis Indicator Data'!#REF!="No Data",1,IF(#REF!&lt;&gt;"",1,0))</f>
        <v>#REF!</v>
      </c>
      <c r="Q46" s="25" t="e">
        <f>IF('Crisis Indicator Data'!#REF!="No Data",1,IF(#REF!&lt;&gt;"",1,0))</f>
        <v>#REF!</v>
      </c>
      <c r="R46" s="25" t="e">
        <f>IF('Crisis Indicator Data'!#REF!="No Data",1,IF(#REF!&lt;&gt;"",1,0))</f>
        <v>#REF!</v>
      </c>
      <c r="S46" s="25" t="e">
        <f>IF('Crisis Indicator Data'!#REF!="No Data",1,IF(#REF!&lt;&gt;"",1,0))</f>
        <v>#REF!</v>
      </c>
      <c r="T46" s="25" t="e">
        <f>IF('Crisis Indicator Data'!#REF!="No Data",1,IF(#REF!&lt;&gt;"",1,0))</f>
        <v>#REF!</v>
      </c>
      <c r="U46" s="25" t="e">
        <f>IF('Crisis Indicator Data'!#REF!="No Data",1,IF(#REF!&lt;&gt;"",1,0))</f>
        <v>#REF!</v>
      </c>
      <c r="V46" s="25" t="e">
        <f>IF('Crisis Indicator Data'!#REF!="No Data",1,IF(#REF!&lt;&gt;"",1,0))</f>
        <v>#REF!</v>
      </c>
      <c r="W46" s="25" t="e">
        <f>IF('Crisis Indicator Data'!#REF!="No Data",1,IF(#REF!&lt;&gt;"",1,0))</f>
        <v>#REF!</v>
      </c>
      <c r="X46" s="25" t="e">
        <f>IF('Crisis Indicator Data'!#REF!="No Data",1,IF(#REF!&lt;&gt;"",1,0))</f>
        <v>#REF!</v>
      </c>
      <c r="Y46" s="25" t="e">
        <f>IF('Crisis Indicator Data'!#REF!="No Data",1,IF(#REF!&lt;&gt;"",1,0))</f>
        <v>#REF!</v>
      </c>
      <c r="Z46" s="25" t="e">
        <f>IF('Crisis Indicator Data'!#REF!="No Data",1,IF(#REF!&lt;&gt;"",1,0))</f>
        <v>#REF!</v>
      </c>
      <c r="AA46" s="25" t="e">
        <f>IF('Crisis Indicator Data'!#REF!="No Data",1,IF(#REF!&lt;&gt;"",1,0))</f>
        <v>#REF!</v>
      </c>
      <c r="AB46" s="25" t="e">
        <f>IF('Crisis Indicator Data'!#REF!="No Data",1,IF(#REF!&lt;&gt;"",1,0))</f>
        <v>#REF!</v>
      </c>
      <c r="AC46" s="25" t="e">
        <f>IF('Crisis Indicator Data'!#REF!="No Data",1,IF(#REF!&lt;&gt;"",1,0))</f>
        <v>#REF!</v>
      </c>
      <c r="AD46" s="25" t="e">
        <f>IF('Crisis Indicator Data'!#REF!="No Data",1,IF(#REF!&lt;&gt;"",1,0))</f>
        <v>#REF!</v>
      </c>
      <c r="AE46" s="25" t="e">
        <f>IF('Crisis Indicator Data'!#REF!="No Data",1,IF(#REF!&lt;&gt;"",1,0))</f>
        <v>#REF!</v>
      </c>
      <c r="AF46" s="25" t="e">
        <f>IF('Crisis Indicator Data'!#REF!="No Data",1,IF(#REF!&lt;&gt;"",1,0))</f>
        <v>#REF!</v>
      </c>
      <c r="AG46" s="25" t="e">
        <f>IF('Crisis Indicator Data'!#REF!="No Data",1,IF(#REF!&lt;&gt;"",1,0))</f>
        <v>#REF!</v>
      </c>
      <c r="AH46" s="25" t="e">
        <f>IF('Crisis Indicator Data'!#REF!="No Data",1,IF(#REF!&lt;&gt;"",1,0))</f>
        <v>#REF!</v>
      </c>
      <c r="AI46" s="25" t="e">
        <f>IF('Crisis Indicator Data'!#REF!="No Data",1,IF(#REF!&lt;&gt;"",1,0))</f>
        <v>#REF!</v>
      </c>
      <c r="AJ46" s="25" t="e">
        <f>IF('Crisis Indicator Data'!#REF!="No Data",1,IF(#REF!&lt;&gt;"",1,0))</f>
        <v>#REF!</v>
      </c>
      <c r="AK46" s="25" t="e">
        <f>IF('Crisis Indicator Data'!#REF!="No Data",1,IF(#REF!&lt;&gt;"",1,0))</f>
        <v>#REF!</v>
      </c>
      <c r="AL46" s="25" t="e">
        <f>IF('Crisis Indicator Data'!#REF!="No Data",1,IF(#REF!&lt;&gt;"",1,0))</f>
        <v>#REF!</v>
      </c>
      <c r="AM46" s="25" t="e">
        <f>IF('Crisis Indicator Data'!#REF!="No Data",1,IF(#REF!&lt;&gt;"",1,0))</f>
        <v>#REF!</v>
      </c>
      <c r="AN46" s="25" t="e">
        <f>IF('Crisis Indicator Data'!#REF!="No Data",1,IF(#REF!&lt;&gt;"",1,0))</f>
        <v>#REF!</v>
      </c>
      <c r="AO46" s="25" t="e">
        <f>IF('Crisis Indicator Data'!#REF!="No Data",1,IF(#REF!&lt;&gt;"",1,0))</f>
        <v>#REF!</v>
      </c>
      <c r="AP46" s="25" t="e">
        <f>IF('Crisis Indicator Data'!#REF!="No Data",1,IF(#REF!&lt;&gt;"",1,0))</f>
        <v>#REF!</v>
      </c>
      <c r="AQ46" s="25" t="e">
        <f>IF('Crisis Indicator Data'!#REF!="No Data",1,IF(#REF!&lt;&gt;"",1,0))</f>
        <v>#REF!</v>
      </c>
      <c r="AR46" s="25" t="e">
        <f>IF('Crisis Indicator Data'!#REF!="No Data",1,IF(#REF!&lt;&gt;"",1,0))</f>
        <v>#REF!</v>
      </c>
      <c r="AS46" s="25" t="e">
        <f>IF('Crisis Indicator Data'!#REF!="No Data",1,IF(#REF!&lt;&gt;"",1,0))</f>
        <v>#REF!</v>
      </c>
      <c r="AT46" s="25" t="e">
        <f>IF('Crisis Indicator Data'!#REF!="No Data",1,IF(#REF!&lt;&gt;"",1,0))</f>
        <v>#REF!</v>
      </c>
      <c r="AU46" s="25" t="e">
        <f>IF('Crisis Indicator Data'!#REF!="No Data",1,IF(#REF!&lt;&gt;"",1,0))</f>
        <v>#REF!</v>
      </c>
      <c r="AV46" s="25" t="e">
        <f>IF('Crisis Indicator Data'!#REF!="No Data",1,IF(#REF!&lt;&gt;"",1,0))</f>
        <v>#REF!</v>
      </c>
      <c r="AW46" s="25" t="e">
        <f>IF('Crisis Indicator Data'!#REF!="No Data",1,IF(#REF!&lt;&gt;"",1,0))</f>
        <v>#REF!</v>
      </c>
      <c r="AX46" s="25" t="e">
        <f>IF('Crisis Indicator Data'!#REF!="No Data",1,IF(#REF!&lt;&gt;"",1,0))</f>
        <v>#REF!</v>
      </c>
      <c r="AY46" s="25" t="e">
        <f>IF('Crisis Indicator Data'!#REF!="No Data",1,IF(#REF!&lt;&gt;"",1,0))</f>
        <v>#REF!</v>
      </c>
      <c r="AZ46" s="25" t="e">
        <f>IF('Crisis Indicator Data'!#REF!="No Data",1,IF(#REF!&lt;&gt;"",1,0))</f>
        <v>#REF!</v>
      </c>
      <c r="BA46" t="e">
        <f t="shared" si="2"/>
        <v>#REF!</v>
      </c>
      <c r="BB46" s="27" t="e">
        <f t="shared" si="3"/>
        <v>#REF!</v>
      </c>
    </row>
    <row r="47" spans="1:54" x14ac:dyDescent="0.35">
      <c r="A47" t="s">
        <v>9528</v>
      </c>
      <c r="B47" s="25" t="e">
        <f>IF('Crisis Indicator Data'!#REF!="No Data",1,IF(#REF!&lt;&gt;"",1,0))</f>
        <v>#REF!</v>
      </c>
      <c r="C47" s="25" t="e">
        <f>IF('Crisis Indicator Data'!#REF!="No Data",1,IF(#REF!&lt;&gt;"",1,0))</f>
        <v>#REF!</v>
      </c>
      <c r="D47" s="25" t="e">
        <f>IF('Crisis Indicator Data'!#REF!="No Data",1,IF(#REF!&lt;&gt;"",1,0))</f>
        <v>#REF!</v>
      </c>
      <c r="E47" s="25" t="e">
        <f>IF('Crisis Indicator Data'!#REF!="No Data",1,IF(#REF!&lt;&gt;"",1,0))</f>
        <v>#REF!</v>
      </c>
      <c r="F47" s="25" t="e">
        <f>IF('Crisis Indicator Data'!#REF!="No Data",1,IF(#REF!&lt;&gt;"",1,0))</f>
        <v>#REF!</v>
      </c>
      <c r="G47" s="25" t="e">
        <f>IF('Crisis Indicator Data'!#REF!="No Data",1,IF(#REF!&lt;&gt;"",1,0))</f>
        <v>#REF!</v>
      </c>
      <c r="H47" s="25" t="e">
        <f>IF('Crisis Indicator Data'!#REF!="No Data",1,IF(#REF!&lt;&gt;"",1,0))</f>
        <v>#REF!</v>
      </c>
      <c r="I47" s="25" t="e">
        <f>IF('Crisis Indicator Data'!#REF!="No Data",1,IF(#REF!&lt;&gt;"",1,0))</f>
        <v>#REF!</v>
      </c>
      <c r="J47" s="25" t="e">
        <f>IF('Crisis Indicator Data'!#REF!="No Data",1,IF(#REF!&lt;&gt;"",1,0))</f>
        <v>#REF!</v>
      </c>
      <c r="K47" s="25" t="e">
        <f>IF('Crisis Indicator Data'!#REF!="No Data",1,IF(#REF!&lt;&gt;"",1,0))</f>
        <v>#REF!</v>
      </c>
      <c r="L47" s="25" t="e">
        <f>IF('Crisis Indicator Data'!#REF!="No Data",1,IF(#REF!&lt;&gt;"",1,0))</f>
        <v>#REF!</v>
      </c>
      <c r="M47" s="25" t="e">
        <f>IF('Crisis Indicator Data'!#REF!="No Data",1,IF(#REF!&lt;&gt;"",1,0))</f>
        <v>#REF!</v>
      </c>
      <c r="N47" s="25" t="e">
        <f>IF('Crisis Indicator Data'!#REF!="No Data",1,IF(#REF!&lt;&gt;"",1,0))</f>
        <v>#REF!</v>
      </c>
      <c r="O47" s="25" t="e">
        <f>IF('Crisis Indicator Data'!#REF!="No Data",1,IF(#REF!&lt;&gt;"",1,0))</f>
        <v>#REF!</v>
      </c>
      <c r="P47" s="25" t="e">
        <f>IF('Crisis Indicator Data'!#REF!="No Data",1,IF(#REF!&lt;&gt;"",1,0))</f>
        <v>#REF!</v>
      </c>
      <c r="Q47" s="25" t="e">
        <f>IF('Crisis Indicator Data'!#REF!="No Data",1,IF(#REF!&lt;&gt;"",1,0))</f>
        <v>#REF!</v>
      </c>
      <c r="R47" s="25" t="e">
        <f>IF('Crisis Indicator Data'!#REF!="No Data",1,IF(#REF!&lt;&gt;"",1,0))</f>
        <v>#REF!</v>
      </c>
      <c r="S47" s="25" t="e">
        <f>IF('Crisis Indicator Data'!#REF!="No Data",1,IF(#REF!&lt;&gt;"",1,0))</f>
        <v>#REF!</v>
      </c>
      <c r="T47" s="25" t="e">
        <f>IF('Crisis Indicator Data'!#REF!="No Data",1,IF(#REF!&lt;&gt;"",1,0))</f>
        <v>#REF!</v>
      </c>
      <c r="U47" s="25" t="e">
        <f>IF('Crisis Indicator Data'!#REF!="No Data",1,IF(#REF!&lt;&gt;"",1,0))</f>
        <v>#REF!</v>
      </c>
      <c r="V47" s="25" t="e">
        <f>IF('Crisis Indicator Data'!#REF!="No Data",1,IF(#REF!&lt;&gt;"",1,0))</f>
        <v>#REF!</v>
      </c>
      <c r="W47" s="25" t="e">
        <f>IF('Crisis Indicator Data'!#REF!="No Data",1,IF(#REF!&lt;&gt;"",1,0))</f>
        <v>#REF!</v>
      </c>
      <c r="X47" s="25" t="e">
        <f>IF('Crisis Indicator Data'!#REF!="No Data",1,IF(#REF!&lt;&gt;"",1,0))</f>
        <v>#REF!</v>
      </c>
      <c r="Y47" s="25" t="e">
        <f>IF('Crisis Indicator Data'!#REF!="No Data",1,IF(#REF!&lt;&gt;"",1,0))</f>
        <v>#REF!</v>
      </c>
      <c r="Z47" s="25" t="e">
        <f>IF('Crisis Indicator Data'!#REF!="No Data",1,IF(#REF!&lt;&gt;"",1,0))</f>
        <v>#REF!</v>
      </c>
      <c r="AA47" s="25" t="e">
        <f>IF('Crisis Indicator Data'!#REF!="No Data",1,IF(#REF!&lt;&gt;"",1,0))</f>
        <v>#REF!</v>
      </c>
      <c r="AB47" s="25" t="e">
        <f>IF('Crisis Indicator Data'!#REF!="No Data",1,IF(#REF!&lt;&gt;"",1,0))</f>
        <v>#REF!</v>
      </c>
      <c r="AC47" s="25" t="e">
        <f>IF('Crisis Indicator Data'!#REF!="No Data",1,IF(#REF!&lt;&gt;"",1,0))</f>
        <v>#REF!</v>
      </c>
      <c r="AD47" s="25" t="e">
        <f>IF('Crisis Indicator Data'!#REF!="No Data",1,IF(#REF!&lt;&gt;"",1,0))</f>
        <v>#REF!</v>
      </c>
      <c r="AE47" s="25" t="e">
        <f>IF('Crisis Indicator Data'!#REF!="No Data",1,IF(#REF!&lt;&gt;"",1,0))</f>
        <v>#REF!</v>
      </c>
      <c r="AF47" s="25" t="e">
        <f>IF('Crisis Indicator Data'!#REF!="No Data",1,IF(#REF!&lt;&gt;"",1,0))</f>
        <v>#REF!</v>
      </c>
      <c r="AG47" s="25" t="e">
        <f>IF('Crisis Indicator Data'!#REF!="No Data",1,IF(#REF!&lt;&gt;"",1,0))</f>
        <v>#REF!</v>
      </c>
      <c r="AH47" s="25" t="e">
        <f>IF('Crisis Indicator Data'!#REF!="No Data",1,IF(#REF!&lt;&gt;"",1,0))</f>
        <v>#REF!</v>
      </c>
      <c r="AI47" s="25" t="e">
        <f>IF('Crisis Indicator Data'!#REF!="No Data",1,IF(#REF!&lt;&gt;"",1,0))</f>
        <v>#REF!</v>
      </c>
      <c r="AJ47" s="25" t="e">
        <f>IF('Crisis Indicator Data'!#REF!="No Data",1,IF(#REF!&lt;&gt;"",1,0))</f>
        <v>#REF!</v>
      </c>
      <c r="AK47" s="25" t="e">
        <f>IF('Crisis Indicator Data'!#REF!="No Data",1,IF(#REF!&lt;&gt;"",1,0))</f>
        <v>#REF!</v>
      </c>
      <c r="AL47" s="25" t="e">
        <f>IF('Crisis Indicator Data'!#REF!="No Data",1,IF(#REF!&lt;&gt;"",1,0))</f>
        <v>#REF!</v>
      </c>
      <c r="AM47" s="25" t="e">
        <f>IF('Crisis Indicator Data'!#REF!="No Data",1,IF(#REF!&lt;&gt;"",1,0))</f>
        <v>#REF!</v>
      </c>
      <c r="AN47" s="25" t="e">
        <f>IF('Crisis Indicator Data'!#REF!="No Data",1,IF(#REF!&lt;&gt;"",1,0))</f>
        <v>#REF!</v>
      </c>
      <c r="AO47" s="25" t="e">
        <f>IF('Crisis Indicator Data'!#REF!="No Data",1,IF(#REF!&lt;&gt;"",1,0))</f>
        <v>#REF!</v>
      </c>
      <c r="AP47" s="25" t="e">
        <f>IF('Crisis Indicator Data'!#REF!="No Data",1,IF(#REF!&lt;&gt;"",1,0))</f>
        <v>#REF!</v>
      </c>
      <c r="AQ47" s="25" t="e">
        <f>IF('Crisis Indicator Data'!#REF!="No Data",1,IF(#REF!&lt;&gt;"",1,0))</f>
        <v>#REF!</v>
      </c>
      <c r="AR47" s="25" t="e">
        <f>IF('Crisis Indicator Data'!#REF!="No Data",1,IF(#REF!&lt;&gt;"",1,0))</f>
        <v>#REF!</v>
      </c>
      <c r="AS47" s="25" t="e">
        <f>IF('Crisis Indicator Data'!#REF!="No Data",1,IF(#REF!&lt;&gt;"",1,0))</f>
        <v>#REF!</v>
      </c>
      <c r="AT47" s="25" t="e">
        <f>IF('Crisis Indicator Data'!#REF!="No Data",1,IF(#REF!&lt;&gt;"",1,0))</f>
        <v>#REF!</v>
      </c>
      <c r="AU47" s="25" t="e">
        <f>IF('Crisis Indicator Data'!#REF!="No Data",1,IF(#REF!&lt;&gt;"",1,0))</f>
        <v>#REF!</v>
      </c>
      <c r="AV47" s="25" t="e">
        <f>IF('Crisis Indicator Data'!#REF!="No Data",1,IF(#REF!&lt;&gt;"",1,0))</f>
        <v>#REF!</v>
      </c>
      <c r="AW47" s="25" t="e">
        <f>IF('Crisis Indicator Data'!#REF!="No Data",1,IF(#REF!&lt;&gt;"",1,0))</f>
        <v>#REF!</v>
      </c>
      <c r="AX47" s="25" t="e">
        <f>IF('Crisis Indicator Data'!#REF!="No Data",1,IF(#REF!&lt;&gt;"",1,0))</f>
        <v>#REF!</v>
      </c>
      <c r="AY47" s="25" t="e">
        <f>IF('Crisis Indicator Data'!#REF!="No Data",1,IF(#REF!&lt;&gt;"",1,0))</f>
        <v>#REF!</v>
      </c>
      <c r="AZ47" s="25" t="e">
        <f>IF('Crisis Indicator Data'!#REF!="No Data",1,IF(#REF!&lt;&gt;"",1,0))</f>
        <v>#REF!</v>
      </c>
      <c r="BA47" t="e">
        <f t="shared" si="2"/>
        <v>#REF!</v>
      </c>
      <c r="BB47" s="27" t="e">
        <f t="shared" si="3"/>
        <v>#REF!</v>
      </c>
    </row>
    <row r="48" spans="1:54" x14ac:dyDescent="0.35">
      <c r="A48" t="s">
        <v>9524</v>
      </c>
      <c r="B48" s="25" t="e">
        <f>IF('Crisis Indicator Data'!#REF!="No Data",1,IF(#REF!&lt;&gt;"",1,0))</f>
        <v>#REF!</v>
      </c>
      <c r="C48" s="25" t="e">
        <f>IF('Crisis Indicator Data'!#REF!="No Data",1,IF(#REF!&lt;&gt;"",1,0))</f>
        <v>#REF!</v>
      </c>
      <c r="D48" s="25" t="e">
        <f>IF('Crisis Indicator Data'!#REF!="No Data",1,IF(#REF!&lt;&gt;"",1,0))</f>
        <v>#REF!</v>
      </c>
      <c r="E48" s="25" t="e">
        <f>IF('Crisis Indicator Data'!#REF!="No Data",1,IF(#REF!&lt;&gt;"",1,0))</f>
        <v>#REF!</v>
      </c>
      <c r="F48" s="25" t="e">
        <f>IF('Crisis Indicator Data'!#REF!="No Data",1,IF(#REF!&lt;&gt;"",1,0))</f>
        <v>#REF!</v>
      </c>
      <c r="G48" s="25" t="e">
        <f>IF('Crisis Indicator Data'!#REF!="No Data",1,IF(#REF!&lt;&gt;"",1,0))</f>
        <v>#REF!</v>
      </c>
      <c r="H48" s="25" t="e">
        <f>IF('Crisis Indicator Data'!#REF!="No Data",1,IF(#REF!&lt;&gt;"",1,0))</f>
        <v>#REF!</v>
      </c>
      <c r="I48" s="25" t="e">
        <f>IF('Crisis Indicator Data'!#REF!="No Data",1,IF(#REF!&lt;&gt;"",1,0))</f>
        <v>#REF!</v>
      </c>
      <c r="J48" s="25" t="e">
        <f>IF('Crisis Indicator Data'!#REF!="No Data",1,IF(#REF!&lt;&gt;"",1,0))</f>
        <v>#REF!</v>
      </c>
      <c r="K48" s="25" t="e">
        <f>IF('Crisis Indicator Data'!#REF!="No Data",1,IF(#REF!&lt;&gt;"",1,0))</f>
        <v>#REF!</v>
      </c>
      <c r="L48" s="25" t="e">
        <f>IF('Crisis Indicator Data'!#REF!="No Data",1,IF(#REF!&lt;&gt;"",1,0))</f>
        <v>#REF!</v>
      </c>
      <c r="M48" s="25" t="e">
        <f>IF('Crisis Indicator Data'!#REF!="No Data",1,IF(#REF!&lt;&gt;"",1,0))</f>
        <v>#REF!</v>
      </c>
      <c r="N48" s="25" t="e">
        <f>IF('Crisis Indicator Data'!#REF!="No Data",1,IF(#REF!&lt;&gt;"",1,0))</f>
        <v>#REF!</v>
      </c>
      <c r="O48" s="25" t="e">
        <f>IF('Crisis Indicator Data'!#REF!="No Data",1,IF(#REF!&lt;&gt;"",1,0))</f>
        <v>#REF!</v>
      </c>
      <c r="P48" s="25" t="e">
        <f>IF('Crisis Indicator Data'!#REF!="No Data",1,IF(#REF!&lt;&gt;"",1,0))</f>
        <v>#REF!</v>
      </c>
      <c r="Q48" s="25" t="e">
        <f>IF('Crisis Indicator Data'!#REF!="No Data",1,IF(#REF!&lt;&gt;"",1,0))</f>
        <v>#REF!</v>
      </c>
      <c r="R48" s="25" t="e">
        <f>IF('Crisis Indicator Data'!#REF!="No Data",1,IF(#REF!&lt;&gt;"",1,0))</f>
        <v>#REF!</v>
      </c>
      <c r="S48" s="25" t="e">
        <f>IF('Crisis Indicator Data'!#REF!="No Data",1,IF(#REF!&lt;&gt;"",1,0))</f>
        <v>#REF!</v>
      </c>
      <c r="T48" s="25" t="e">
        <f>IF('Crisis Indicator Data'!#REF!="No Data",1,IF(#REF!&lt;&gt;"",1,0))</f>
        <v>#REF!</v>
      </c>
      <c r="U48" s="25" t="e">
        <f>IF('Crisis Indicator Data'!#REF!="No Data",1,IF(#REF!&lt;&gt;"",1,0))</f>
        <v>#REF!</v>
      </c>
      <c r="V48" s="25" t="e">
        <f>IF('Crisis Indicator Data'!#REF!="No Data",1,IF(#REF!&lt;&gt;"",1,0))</f>
        <v>#REF!</v>
      </c>
      <c r="W48" s="25" t="e">
        <f>IF('Crisis Indicator Data'!#REF!="No Data",1,IF(#REF!&lt;&gt;"",1,0))</f>
        <v>#REF!</v>
      </c>
      <c r="X48" s="25" t="e">
        <f>IF('Crisis Indicator Data'!#REF!="No Data",1,IF(#REF!&lt;&gt;"",1,0))</f>
        <v>#REF!</v>
      </c>
      <c r="Y48" s="25" t="e">
        <f>IF('Crisis Indicator Data'!#REF!="No Data",1,IF(#REF!&lt;&gt;"",1,0))</f>
        <v>#REF!</v>
      </c>
      <c r="Z48" s="25" t="e">
        <f>IF('Crisis Indicator Data'!#REF!="No Data",1,IF(#REF!&lt;&gt;"",1,0))</f>
        <v>#REF!</v>
      </c>
      <c r="AA48" s="25" t="e">
        <f>IF('Crisis Indicator Data'!#REF!="No Data",1,IF(#REF!&lt;&gt;"",1,0))</f>
        <v>#REF!</v>
      </c>
      <c r="AB48" s="25" t="e">
        <f>IF('Crisis Indicator Data'!#REF!="No Data",1,IF(#REF!&lt;&gt;"",1,0))</f>
        <v>#REF!</v>
      </c>
      <c r="AC48" s="25" t="e">
        <f>IF('Crisis Indicator Data'!#REF!="No Data",1,IF(#REF!&lt;&gt;"",1,0))</f>
        <v>#REF!</v>
      </c>
      <c r="AD48" s="25" t="e">
        <f>IF('Crisis Indicator Data'!#REF!="No Data",1,IF(#REF!&lt;&gt;"",1,0))</f>
        <v>#REF!</v>
      </c>
      <c r="AE48" s="25" t="e">
        <f>IF('Crisis Indicator Data'!#REF!="No Data",1,IF(#REF!&lt;&gt;"",1,0))</f>
        <v>#REF!</v>
      </c>
      <c r="AF48" s="25" t="e">
        <f>IF('Crisis Indicator Data'!#REF!="No Data",1,IF(#REF!&lt;&gt;"",1,0))</f>
        <v>#REF!</v>
      </c>
      <c r="AG48" s="25" t="e">
        <f>IF('Crisis Indicator Data'!#REF!="No Data",1,IF(#REF!&lt;&gt;"",1,0))</f>
        <v>#REF!</v>
      </c>
      <c r="AH48" s="25" t="e">
        <f>IF('Crisis Indicator Data'!#REF!="No Data",1,IF(#REF!&lt;&gt;"",1,0))</f>
        <v>#REF!</v>
      </c>
      <c r="AI48" s="25" t="e">
        <f>IF('Crisis Indicator Data'!#REF!="No Data",1,IF(#REF!&lt;&gt;"",1,0))</f>
        <v>#REF!</v>
      </c>
      <c r="AJ48" s="25" t="e">
        <f>IF('Crisis Indicator Data'!#REF!="No Data",1,IF(#REF!&lt;&gt;"",1,0))</f>
        <v>#REF!</v>
      </c>
      <c r="AK48" s="25" t="e">
        <f>IF('Crisis Indicator Data'!#REF!="No Data",1,IF(#REF!&lt;&gt;"",1,0))</f>
        <v>#REF!</v>
      </c>
      <c r="AL48" s="25" t="e">
        <f>IF('Crisis Indicator Data'!#REF!="No Data",1,IF(#REF!&lt;&gt;"",1,0))</f>
        <v>#REF!</v>
      </c>
      <c r="AM48" s="25" t="e">
        <f>IF('Crisis Indicator Data'!#REF!="No Data",1,IF(#REF!&lt;&gt;"",1,0))</f>
        <v>#REF!</v>
      </c>
      <c r="AN48" s="25" t="e">
        <f>IF('Crisis Indicator Data'!#REF!="No Data",1,IF(#REF!&lt;&gt;"",1,0))</f>
        <v>#REF!</v>
      </c>
      <c r="AO48" s="25" t="e">
        <f>IF('Crisis Indicator Data'!#REF!="No Data",1,IF(#REF!&lt;&gt;"",1,0))</f>
        <v>#REF!</v>
      </c>
      <c r="AP48" s="25" t="e">
        <f>IF('Crisis Indicator Data'!#REF!="No Data",1,IF(#REF!&lt;&gt;"",1,0))</f>
        <v>#REF!</v>
      </c>
      <c r="AQ48" s="25" t="e">
        <f>IF('Crisis Indicator Data'!#REF!="No Data",1,IF(#REF!&lt;&gt;"",1,0))</f>
        <v>#REF!</v>
      </c>
      <c r="AR48" s="25" t="e">
        <f>IF('Crisis Indicator Data'!#REF!="No Data",1,IF(#REF!&lt;&gt;"",1,0))</f>
        <v>#REF!</v>
      </c>
      <c r="AS48" s="25" t="e">
        <f>IF('Crisis Indicator Data'!#REF!="No Data",1,IF(#REF!&lt;&gt;"",1,0))</f>
        <v>#REF!</v>
      </c>
      <c r="AT48" s="25" t="e">
        <f>IF('Crisis Indicator Data'!#REF!="No Data",1,IF(#REF!&lt;&gt;"",1,0))</f>
        <v>#REF!</v>
      </c>
      <c r="AU48" s="25" t="e">
        <f>IF('Crisis Indicator Data'!#REF!="No Data",1,IF(#REF!&lt;&gt;"",1,0))</f>
        <v>#REF!</v>
      </c>
      <c r="AV48" s="25" t="e">
        <f>IF('Crisis Indicator Data'!#REF!="No Data",1,IF(#REF!&lt;&gt;"",1,0))</f>
        <v>#REF!</v>
      </c>
      <c r="AW48" s="25" t="e">
        <f>IF('Crisis Indicator Data'!#REF!="No Data",1,IF(#REF!&lt;&gt;"",1,0))</f>
        <v>#REF!</v>
      </c>
      <c r="AX48" s="25" t="e">
        <f>IF('Crisis Indicator Data'!#REF!="No Data",1,IF(#REF!&lt;&gt;"",1,0))</f>
        <v>#REF!</v>
      </c>
      <c r="AY48" s="25" t="e">
        <f>IF('Crisis Indicator Data'!#REF!="No Data",1,IF(#REF!&lt;&gt;"",1,0))</f>
        <v>#REF!</v>
      </c>
      <c r="AZ48" s="25" t="e">
        <f>IF('Crisis Indicator Data'!#REF!="No Data",1,IF(#REF!&lt;&gt;"",1,0))</f>
        <v>#REF!</v>
      </c>
      <c r="BA48" t="e">
        <f t="shared" si="2"/>
        <v>#REF!</v>
      </c>
      <c r="BB48" s="27" t="e">
        <f t="shared" si="3"/>
        <v>#REF!</v>
      </c>
    </row>
    <row r="49" spans="1:54" x14ac:dyDescent="0.35">
      <c r="A49" t="s">
        <v>9526</v>
      </c>
      <c r="B49" s="25" t="e">
        <f>IF('Crisis Indicator Data'!#REF!="No Data",1,IF(#REF!&lt;&gt;"",1,0))</f>
        <v>#REF!</v>
      </c>
      <c r="C49" s="25" t="e">
        <f>IF('Crisis Indicator Data'!#REF!="No Data",1,IF(#REF!&lt;&gt;"",1,0))</f>
        <v>#REF!</v>
      </c>
      <c r="D49" s="25" t="e">
        <f>IF('Crisis Indicator Data'!#REF!="No Data",1,IF(#REF!&lt;&gt;"",1,0))</f>
        <v>#REF!</v>
      </c>
      <c r="E49" s="25" t="e">
        <f>IF('Crisis Indicator Data'!#REF!="No Data",1,IF(#REF!&lt;&gt;"",1,0))</f>
        <v>#REF!</v>
      </c>
      <c r="F49" s="25" t="e">
        <f>IF('Crisis Indicator Data'!#REF!="No Data",1,IF(#REF!&lt;&gt;"",1,0))</f>
        <v>#REF!</v>
      </c>
      <c r="G49" s="25" t="e">
        <f>IF('Crisis Indicator Data'!#REF!="No Data",1,IF(#REF!&lt;&gt;"",1,0))</f>
        <v>#REF!</v>
      </c>
      <c r="H49" s="25" t="e">
        <f>IF('Crisis Indicator Data'!#REF!="No Data",1,IF(#REF!&lt;&gt;"",1,0))</f>
        <v>#REF!</v>
      </c>
      <c r="I49" s="25" t="e">
        <f>IF('Crisis Indicator Data'!#REF!="No Data",1,IF(#REF!&lt;&gt;"",1,0))</f>
        <v>#REF!</v>
      </c>
      <c r="J49" s="25" t="e">
        <f>IF('Crisis Indicator Data'!#REF!="No Data",1,IF(#REF!&lt;&gt;"",1,0))</f>
        <v>#REF!</v>
      </c>
      <c r="K49" s="25" t="e">
        <f>IF('Crisis Indicator Data'!#REF!="No Data",1,IF(#REF!&lt;&gt;"",1,0))</f>
        <v>#REF!</v>
      </c>
      <c r="L49" s="25" t="e">
        <f>IF('Crisis Indicator Data'!#REF!="No Data",1,IF(#REF!&lt;&gt;"",1,0))</f>
        <v>#REF!</v>
      </c>
      <c r="M49" s="25" t="e">
        <f>IF('Crisis Indicator Data'!#REF!="No Data",1,IF(#REF!&lt;&gt;"",1,0))</f>
        <v>#REF!</v>
      </c>
      <c r="N49" s="25" t="e">
        <f>IF('Crisis Indicator Data'!#REF!="No Data",1,IF(#REF!&lt;&gt;"",1,0))</f>
        <v>#REF!</v>
      </c>
      <c r="O49" s="25" t="e">
        <f>IF('Crisis Indicator Data'!#REF!="No Data",1,IF(#REF!&lt;&gt;"",1,0))</f>
        <v>#REF!</v>
      </c>
      <c r="P49" s="25" t="e">
        <f>IF('Crisis Indicator Data'!#REF!="No Data",1,IF(#REF!&lt;&gt;"",1,0))</f>
        <v>#REF!</v>
      </c>
      <c r="Q49" s="25" t="e">
        <f>IF('Crisis Indicator Data'!#REF!="No Data",1,IF(#REF!&lt;&gt;"",1,0))</f>
        <v>#REF!</v>
      </c>
      <c r="R49" s="25" t="e">
        <f>IF('Crisis Indicator Data'!#REF!="No Data",1,IF(#REF!&lt;&gt;"",1,0))</f>
        <v>#REF!</v>
      </c>
      <c r="S49" s="25" t="e">
        <f>IF('Crisis Indicator Data'!#REF!="No Data",1,IF(#REF!&lt;&gt;"",1,0))</f>
        <v>#REF!</v>
      </c>
      <c r="T49" s="25" t="e">
        <f>IF('Crisis Indicator Data'!#REF!="No Data",1,IF(#REF!&lt;&gt;"",1,0))</f>
        <v>#REF!</v>
      </c>
      <c r="U49" s="25" t="e">
        <f>IF('Crisis Indicator Data'!#REF!="No Data",1,IF(#REF!&lt;&gt;"",1,0))</f>
        <v>#REF!</v>
      </c>
      <c r="V49" s="25" t="e">
        <f>IF('Crisis Indicator Data'!#REF!="No Data",1,IF(#REF!&lt;&gt;"",1,0))</f>
        <v>#REF!</v>
      </c>
      <c r="W49" s="25" t="e">
        <f>IF('Crisis Indicator Data'!#REF!="No Data",1,IF(#REF!&lt;&gt;"",1,0))</f>
        <v>#REF!</v>
      </c>
      <c r="X49" s="25" t="e">
        <f>IF('Crisis Indicator Data'!#REF!="No Data",1,IF(#REF!&lt;&gt;"",1,0))</f>
        <v>#REF!</v>
      </c>
      <c r="Y49" s="25" t="e">
        <f>IF('Crisis Indicator Data'!#REF!="No Data",1,IF(#REF!&lt;&gt;"",1,0))</f>
        <v>#REF!</v>
      </c>
      <c r="Z49" s="25" t="e">
        <f>IF('Crisis Indicator Data'!#REF!="No Data",1,IF(#REF!&lt;&gt;"",1,0))</f>
        <v>#REF!</v>
      </c>
      <c r="AA49" s="25" t="e">
        <f>IF('Crisis Indicator Data'!#REF!="No Data",1,IF(#REF!&lt;&gt;"",1,0))</f>
        <v>#REF!</v>
      </c>
      <c r="AB49" s="25" t="e">
        <f>IF('Crisis Indicator Data'!#REF!="No Data",1,IF(#REF!&lt;&gt;"",1,0))</f>
        <v>#REF!</v>
      </c>
      <c r="AC49" s="25" t="e">
        <f>IF('Crisis Indicator Data'!#REF!="No Data",1,IF(#REF!&lt;&gt;"",1,0))</f>
        <v>#REF!</v>
      </c>
      <c r="AD49" s="25" t="e">
        <f>IF('Crisis Indicator Data'!#REF!="No Data",1,IF(#REF!&lt;&gt;"",1,0))</f>
        <v>#REF!</v>
      </c>
      <c r="AE49" s="25" t="e">
        <f>IF('Crisis Indicator Data'!#REF!="No Data",1,IF(#REF!&lt;&gt;"",1,0))</f>
        <v>#REF!</v>
      </c>
      <c r="AF49" s="25" t="e">
        <f>IF('Crisis Indicator Data'!#REF!="No Data",1,IF(#REF!&lt;&gt;"",1,0))</f>
        <v>#REF!</v>
      </c>
      <c r="AG49" s="25" t="e">
        <f>IF('Crisis Indicator Data'!#REF!="No Data",1,IF(#REF!&lt;&gt;"",1,0))</f>
        <v>#REF!</v>
      </c>
      <c r="AH49" s="25" t="e">
        <f>IF('Crisis Indicator Data'!#REF!="No Data",1,IF(#REF!&lt;&gt;"",1,0))</f>
        <v>#REF!</v>
      </c>
      <c r="AI49" s="25" t="e">
        <f>IF('Crisis Indicator Data'!#REF!="No Data",1,IF(#REF!&lt;&gt;"",1,0))</f>
        <v>#REF!</v>
      </c>
      <c r="AJ49" s="25" t="e">
        <f>IF('Crisis Indicator Data'!#REF!="No Data",1,IF(#REF!&lt;&gt;"",1,0))</f>
        <v>#REF!</v>
      </c>
      <c r="AK49" s="25" t="e">
        <f>IF('Crisis Indicator Data'!#REF!="No Data",1,IF(#REF!&lt;&gt;"",1,0))</f>
        <v>#REF!</v>
      </c>
      <c r="AL49" s="25" t="e">
        <f>IF('Crisis Indicator Data'!#REF!="No Data",1,IF(#REF!&lt;&gt;"",1,0))</f>
        <v>#REF!</v>
      </c>
      <c r="AM49" s="25" t="e">
        <f>IF('Crisis Indicator Data'!#REF!="No Data",1,IF(#REF!&lt;&gt;"",1,0))</f>
        <v>#REF!</v>
      </c>
      <c r="AN49" s="25" t="e">
        <f>IF('Crisis Indicator Data'!#REF!="No Data",1,IF(#REF!&lt;&gt;"",1,0))</f>
        <v>#REF!</v>
      </c>
      <c r="AO49" s="25" t="e">
        <f>IF('Crisis Indicator Data'!#REF!="No Data",1,IF(#REF!&lt;&gt;"",1,0))</f>
        <v>#REF!</v>
      </c>
      <c r="AP49" s="25" t="e">
        <f>IF('Crisis Indicator Data'!#REF!="No Data",1,IF(#REF!&lt;&gt;"",1,0))</f>
        <v>#REF!</v>
      </c>
      <c r="AQ49" s="25" t="e">
        <f>IF('Crisis Indicator Data'!#REF!="No Data",1,IF(#REF!&lt;&gt;"",1,0))</f>
        <v>#REF!</v>
      </c>
      <c r="AR49" s="25" t="e">
        <f>IF('Crisis Indicator Data'!#REF!="No Data",1,IF(#REF!&lt;&gt;"",1,0))</f>
        <v>#REF!</v>
      </c>
      <c r="AS49" s="25" t="e">
        <f>IF('Crisis Indicator Data'!#REF!="No Data",1,IF(#REF!&lt;&gt;"",1,0))</f>
        <v>#REF!</v>
      </c>
      <c r="AT49" s="25" t="e">
        <f>IF('Crisis Indicator Data'!#REF!="No Data",1,IF(#REF!&lt;&gt;"",1,0))</f>
        <v>#REF!</v>
      </c>
      <c r="AU49" s="25" t="e">
        <f>IF('Crisis Indicator Data'!#REF!="No Data",1,IF(#REF!&lt;&gt;"",1,0))</f>
        <v>#REF!</v>
      </c>
      <c r="AV49" s="25" t="e">
        <f>IF('Crisis Indicator Data'!#REF!="No Data",1,IF(#REF!&lt;&gt;"",1,0))</f>
        <v>#REF!</v>
      </c>
      <c r="AW49" s="25" t="e">
        <f>IF('Crisis Indicator Data'!#REF!="No Data",1,IF(#REF!&lt;&gt;"",1,0))</f>
        <v>#REF!</v>
      </c>
      <c r="AX49" s="25" t="e">
        <f>IF('Crisis Indicator Data'!#REF!="No Data",1,IF(#REF!&lt;&gt;"",1,0))</f>
        <v>#REF!</v>
      </c>
      <c r="AY49" s="25" t="e">
        <f>IF('Crisis Indicator Data'!#REF!="No Data",1,IF(#REF!&lt;&gt;"",1,0))</f>
        <v>#REF!</v>
      </c>
      <c r="AZ49" s="25" t="e">
        <f>IF('Crisis Indicator Data'!#REF!="No Data",1,IF(#REF!&lt;&gt;"",1,0))</f>
        <v>#REF!</v>
      </c>
      <c r="BA49" t="e">
        <f t="shared" si="2"/>
        <v>#REF!</v>
      </c>
      <c r="BB49" s="27" t="e">
        <f t="shared" si="3"/>
        <v>#REF!</v>
      </c>
    </row>
    <row r="50" spans="1:54" x14ac:dyDescent="0.35">
      <c r="A50" t="s">
        <v>9529</v>
      </c>
      <c r="B50" s="25" t="e">
        <f>IF('Crisis Indicator Data'!#REF!="No Data",1,IF(#REF!&lt;&gt;"",1,0))</f>
        <v>#REF!</v>
      </c>
      <c r="C50" s="25" t="e">
        <f>IF('Crisis Indicator Data'!#REF!="No Data",1,IF(#REF!&lt;&gt;"",1,0))</f>
        <v>#REF!</v>
      </c>
      <c r="D50" s="25" t="e">
        <f>IF('Crisis Indicator Data'!#REF!="No Data",1,IF(#REF!&lt;&gt;"",1,0))</f>
        <v>#REF!</v>
      </c>
      <c r="E50" s="25" t="e">
        <f>IF('Crisis Indicator Data'!#REF!="No Data",1,IF(#REF!&lt;&gt;"",1,0))</f>
        <v>#REF!</v>
      </c>
      <c r="F50" s="25" t="e">
        <f>IF('Crisis Indicator Data'!#REF!="No Data",1,IF(#REF!&lt;&gt;"",1,0))</f>
        <v>#REF!</v>
      </c>
      <c r="G50" s="25" t="e">
        <f>IF('Crisis Indicator Data'!#REF!="No Data",1,IF(#REF!&lt;&gt;"",1,0))</f>
        <v>#REF!</v>
      </c>
      <c r="H50" s="25" t="e">
        <f>IF('Crisis Indicator Data'!#REF!="No Data",1,IF(#REF!&lt;&gt;"",1,0))</f>
        <v>#REF!</v>
      </c>
      <c r="I50" s="25" t="e">
        <f>IF('Crisis Indicator Data'!#REF!="No Data",1,IF(#REF!&lt;&gt;"",1,0))</f>
        <v>#REF!</v>
      </c>
      <c r="J50" s="25" t="e">
        <f>IF('Crisis Indicator Data'!#REF!="No Data",1,IF(#REF!&lt;&gt;"",1,0))</f>
        <v>#REF!</v>
      </c>
      <c r="K50" s="25" t="e">
        <f>IF('Crisis Indicator Data'!#REF!="No Data",1,IF(#REF!&lt;&gt;"",1,0))</f>
        <v>#REF!</v>
      </c>
      <c r="L50" s="25" t="e">
        <f>IF('Crisis Indicator Data'!#REF!="No Data",1,IF(#REF!&lt;&gt;"",1,0))</f>
        <v>#REF!</v>
      </c>
      <c r="M50" s="25" t="e">
        <f>IF('Crisis Indicator Data'!#REF!="No Data",1,IF(#REF!&lt;&gt;"",1,0))</f>
        <v>#REF!</v>
      </c>
      <c r="N50" s="25" t="e">
        <f>IF('Crisis Indicator Data'!#REF!="No Data",1,IF(#REF!&lt;&gt;"",1,0))</f>
        <v>#REF!</v>
      </c>
      <c r="O50" s="25" t="e">
        <f>IF('Crisis Indicator Data'!#REF!="No Data",1,IF(#REF!&lt;&gt;"",1,0))</f>
        <v>#REF!</v>
      </c>
      <c r="P50" s="25" t="e">
        <f>IF('Crisis Indicator Data'!#REF!="No Data",1,IF(#REF!&lt;&gt;"",1,0))</f>
        <v>#REF!</v>
      </c>
      <c r="Q50" s="25" t="e">
        <f>IF('Crisis Indicator Data'!#REF!="No Data",1,IF(#REF!&lt;&gt;"",1,0))</f>
        <v>#REF!</v>
      </c>
      <c r="R50" s="25" t="e">
        <f>IF('Crisis Indicator Data'!#REF!="No Data",1,IF(#REF!&lt;&gt;"",1,0))</f>
        <v>#REF!</v>
      </c>
      <c r="S50" s="25" t="e">
        <f>IF('Crisis Indicator Data'!#REF!="No Data",1,IF(#REF!&lt;&gt;"",1,0))</f>
        <v>#REF!</v>
      </c>
      <c r="T50" s="25" t="e">
        <f>IF('Crisis Indicator Data'!#REF!="No Data",1,IF(#REF!&lt;&gt;"",1,0))</f>
        <v>#REF!</v>
      </c>
      <c r="U50" s="25" t="e">
        <f>IF('Crisis Indicator Data'!#REF!="No Data",1,IF(#REF!&lt;&gt;"",1,0))</f>
        <v>#REF!</v>
      </c>
      <c r="V50" s="25" t="e">
        <f>IF('Crisis Indicator Data'!#REF!="No Data",1,IF(#REF!&lt;&gt;"",1,0))</f>
        <v>#REF!</v>
      </c>
      <c r="W50" s="25" t="e">
        <f>IF('Crisis Indicator Data'!#REF!="No Data",1,IF(#REF!&lt;&gt;"",1,0))</f>
        <v>#REF!</v>
      </c>
      <c r="X50" s="25" t="e">
        <f>IF('Crisis Indicator Data'!#REF!="No Data",1,IF(#REF!&lt;&gt;"",1,0))</f>
        <v>#REF!</v>
      </c>
      <c r="Y50" s="25" t="e">
        <f>IF('Crisis Indicator Data'!#REF!="No Data",1,IF(#REF!&lt;&gt;"",1,0))</f>
        <v>#REF!</v>
      </c>
      <c r="Z50" s="25" t="e">
        <f>IF('Crisis Indicator Data'!#REF!="No Data",1,IF(#REF!&lt;&gt;"",1,0))</f>
        <v>#REF!</v>
      </c>
      <c r="AA50" s="25" t="e">
        <f>IF('Crisis Indicator Data'!#REF!="No Data",1,IF(#REF!&lt;&gt;"",1,0))</f>
        <v>#REF!</v>
      </c>
      <c r="AB50" s="25" t="e">
        <f>IF('Crisis Indicator Data'!#REF!="No Data",1,IF(#REF!&lt;&gt;"",1,0))</f>
        <v>#REF!</v>
      </c>
      <c r="AC50" s="25" t="e">
        <f>IF('Crisis Indicator Data'!#REF!="No Data",1,IF(#REF!&lt;&gt;"",1,0))</f>
        <v>#REF!</v>
      </c>
      <c r="AD50" s="25" t="e">
        <f>IF('Crisis Indicator Data'!#REF!="No Data",1,IF(#REF!&lt;&gt;"",1,0))</f>
        <v>#REF!</v>
      </c>
      <c r="AE50" s="25" t="e">
        <f>IF('Crisis Indicator Data'!#REF!="No Data",1,IF(#REF!&lt;&gt;"",1,0))</f>
        <v>#REF!</v>
      </c>
      <c r="AF50" s="25" t="e">
        <f>IF('Crisis Indicator Data'!#REF!="No Data",1,IF(#REF!&lt;&gt;"",1,0))</f>
        <v>#REF!</v>
      </c>
      <c r="AG50" s="25" t="e">
        <f>IF('Crisis Indicator Data'!#REF!="No Data",1,IF(#REF!&lt;&gt;"",1,0))</f>
        <v>#REF!</v>
      </c>
      <c r="AH50" s="25" t="e">
        <f>IF('Crisis Indicator Data'!#REF!="No Data",1,IF(#REF!&lt;&gt;"",1,0))</f>
        <v>#REF!</v>
      </c>
      <c r="AI50" s="25" t="e">
        <f>IF('Crisis Indicator Data'!#REF!="No Data",1,IF(#REF!&lt;&gt;"",1,0))</f>
        <v>#REF!</v>
      </c>
      <c r="AJ50" s="25" t="e">
        <f>IF('Crisis Indicator Data'!#REF!="No Data",1,IF(#REF!&lt;&gt;"",1,0))</f>
        <v>#REF!</v>
      </c>
      <c r="AK50" s="25" t="e">
        <f>IF('Crisis Indicator Data'!#REF!="No Data",1,IF(#REF!&lt;&gt;"",1,0))</f>
        <v>#REF!</v>
      </c>
      <c r="AL50" s="25" t="e">
        <f>IF('Crisis Indicator Data'!#REF!="No Data",1,IF(#REF!&lt;&gt;"",1,0))</f>
        <v>#REF!</v>
      </c>
      <c r="AM50" s="25" t="e">
        <f>IF('Crisis Indicator Data'!#REF!="No Data",1,IF(#REF!&lt;&gt;"",1,0))</f>
        <v>#REF!</v>
      </c>
      <c r="AN50" s="25" t="e">
        <f>IF('Crisis Indicator Data'!#REF!="No Data",1,IF(#REF!&lt;&gt;"",1,0))</f>
        <v>#REF!</v>
      </c>
      <c r="AO50" s="25" t="e">
        <f>IF('Crisis Indicator Data'!#REF!="No Data",1,IF(#REF!&lt;&gt;"",1,0))</f>
        <v>#REF!</v>
      </c>
      <c r="AP50" s="25" t="e">
        <f>IF('Crisis Indicator Data'!#REF!="No Data",1,IF(#REF!&lt;&gt;"",1,0))</f>
        <v>#REF!</v>
      </c>
      <c r="AQ50" s="25" t="e">
        <f>IF('Crisis Indicator Data'!#REF!="No Data",1,IF(#REF!&lt;&gt;"",1,0))</f>
        <v>#REF!</v>
      </c>
      <c r="AR50" s="25" t="e">
        <f>IF('Crisis Indicator Data'!#REF!="No Data",1,IF(#REF!&lt;&gt;"",1,0))</f>
        <v>#REF!</v>
      </c>
      <c r="AS50" s="25" t="e">
        <f>IF('Crisis Indicator Data'!#REF!="No Data",1,IF(#REF!&lt;&gt;"",1,0))</f>
        <v>#REF!</v>
      </c>
      <c r="AT50" s="25" t="e">
        <f>IF('Crisis Indicator Data'!#REF!="No Data",1,IF(#REF!&lt;&gt;"",1,0))</f>
        <v>#REF!</v>
      </c>
      <c r="AU50" s="25" t="e">
        <f>IF('Crisis Indicator Data'!#REF!="No Data",1,IF(#REF!&lt;&gt;"",1,0))</f>
        <v>#REF!</v>
      </c>
      <c r="AV50" s="25" t="e">
        <f>IF('Crisis Indicator Data'!#REF!="No Data",1,IF(#REF!&lt;&gt;"",1,0))</f>
        <v>#REF!</v>
      </c>
      <c r="AW50" s="25" t="e">
        <f>IF('Crisis Indicator Data'!#REF!="No Data",1,IF(#REF!&lt;&gt;"",1,0))</f>
        <v>#REF!</v>
      </c>
      <c r="AX50" s="25" t="e">
        <f>IF('Crisis Indicator Data'!#REF!="No Data",1,IF(#REF!&lt;&gt;"",1,0))</f>
        <v>#REF!</v>
      </c>
      <c r="AY50" s="25" t="e">
        <f>IF('Crisis Indicator Data'!#REF!="No Data",1,IF(#REF!&lt;&gt;"",1,0))</f>
        <v>#REF!</v>
      </c>
      <c r="AZ50" s="25" t="e">
        <f>IF('Crisis Indicator Data'!#REF!="No Data",1,IF(#REF!&lt;&gt;"",1,0))</f>
        <v>#REF!</v>
      </c>
      <c r="BA50" t="e">
        <f t="shared" si="2"/>
        <v>#REF!</v>
      </c>
      <c r="BB50" s="27" t="e">
        <f t="shared" si="3"/>
        <v>#REF!</v>
      </c>
    </row>
    <row r="51" spans="1:54" x14ac:dyDescent="0.35">
      <c r="A51" t="s">
        <v>9531</v>
      </c>
      <c r="B51" s="25" t="e">
        <f>IF('Crisis Indicator Data'!#REF!="No Data",1,IF(#REF!&lt;&gt;"",1,0))</f>
        <v>#REF!</v>
      </c>
      <c r="C51" s="25" t="e">
        <f>IF('Crisis Indicator Data'!#REF!="No Data",1,IF(#REF!&lt;&gt;"",1,0))</f>
        <v>#REF!</v>
      </c>
      <c r="D51" s="25" t="e">
        <f>IF('Crisis Indicator Data'!#REF!="No Data",1,IF(#REF!&lt;&gt;"",1,0))</f>
        <v>#REF!</v>
      </c>
      <c r="E51" s="25" t="e">
        <f>IF('Crisis Indicator Data'!#REF!="No Data",1,IF(#REF!&lt;&gt;"",1,0))</f>
        <v>#REF!</v>
      </c>
      <c r="F51" s="25" t="e">
        <f>IF('Crisis Indicator Data'!#REF!="No Data",1,IF(#REF!&lt;&gt;"",1,0))</f>
        <v>#REF!</v>
      </c>
      <c r="G51" s="25" t="e">
        <f>IF('Crisis Indicator Data'!#REF!="No Data",1,IF(#REF!&lt;&gt;"",1,0))</f>
        <v>#REF!</v>
      </c>
      <c r="H51" s="25" t="e">
        <f>IF('Crisis Indicator Data'!#REF!="No Data",1,IF(#REF!&lt;&gt;"",1,0))</f>
        <v>#REF!</v>
      </c>
      <c r="I51" s="25" t="e">
        <f>IF('Crisis Indicator Data'!#REF!="No Data",1,IF(#REF!&lt;&gt;"",1,0))</f>
        <v>#REF!</v>
      </c>
      <c r="J51" s="25" t="e">
        <f>IF('Crisis Indicator Data'!#REF!="No Data",1,IF(#REF!&lt;&gt;"",1,0))</f>
        <v>#REF!</v>
      </c>
      <c r="K51" s="25" t="e">
        <f>IF('Crisis Indicator Data'!#REF!="No Data",1,IF(#REF!&lt;&gt;"",1,0))</f>
        <v>#REF!</v>
      </c>
      <c r="L51" s="25" t="e">
        <f>IF('Crisis Indicator Data'!#REF!="No Data",1,IF(#REF!&lt;&gt;"",1,0))</f>
        <v>#REF!</v>
      </c>
      <c r="M51" s="25" t="e">
        <f>IF('Crisis Indicator Data'!#REF!="No Data",1,IF(#REF!&lt;&gt;"",1,0))</f>
        <v>#REF!</v>
      </c>
      <c r="N51" s="25" t="e">
        <f>IF('Crisis Indicator Data'!#REF!="No Data",1,IF(#REF!&lt;&gt;"",1,0))</f>
        <v>#REF!</v>
      </c>
      <c r="O51" s="25" t="e">
        <f>IF('Crisis Indicator Data'!#REF!="No Data",1,IF(#REF!&lt;&gt;"",1,0))</f>
        <v>#REF!</v>
      </c>
      <c r="P51" s="25" t="e">
        <f>IF('Crisis Indicator Data'!#REF!="No Data",1,IF(#REF!&lt;&gt;"",1,0))</f>
        <v>#REF!</v>
      </c>
      <c r="Q51" s="25" t="e">
        <f>IF('Crisis Indicator Data'!#REF!="No Data",1,IF(#REF!&lt;&gt;"",1,0))</f>
        <v>#REF!</v>
      </c>
      <c r="R51" s="25" t="e">
        <f>IF('Crisis Indicator Data'!#REF!="No Data",1,IF(#REF!&lt;&gt;"",1,0))</f>
        <v>#REF!</v>
      </c>
      <c r="S51" s="25" t="e">
        <f>IF('Crisis Indicator Data'!#REF!="No Data",1,IF(#REF!&lt;&gt;"",1,0))</f>
        <v>#REF!</v>
      </c>
      <c r="T51" s="25" t="e">
        <f>IF('Crisis Indicator Data'!#REF!="No Data",1,IF(#REF!&lt;&gt;"",1,0))</f>
        <v>#REF!</v>
      </c>
      <c r="U51" s="25" t="e">
        <f>IF('Crisis Indicator Data'!#REF!="No Data",1,IF(#REF!&lt;&gt;"",1,0))</f>
        <v>#REF!</v>
      </c>
      <c r="V51" s="25" t="e">
        <f>IF('Crisis Indicator Data'!#REF!="No Data",1,IF(#REF!&lt;&gt;"",1,0))</f>
        <v>#REF!</v>
      </c>
      <c r="W51" s="25" t="e">
        <f>IF('Crisis Indicator Data'!#REF!="No Data",1,IF(#REF!&lt;&gt;"",1,0))</f>
        <v>#REF!</v>
      </c>
      <c r="X51" s="25" t="e">
        <f>IF('Crisis Indicator Data'!#REF!="No Data",1,IF(#REF!&lt;&gt;"",1,0))</f>
        <v>#REF!</v>
      </c>
      <c r="Y51" s="25" t="e">
        <f>IF('Crisis Indicator Data'!#REF!="No Data",1,IF(#REF!&lt;&gt;"",1,0))</f>
        <v>#REF!</v>
      </c>
      <c r="Z51" s="25" t="e">
        <f>IF('Crisis Indicator Data'!#REF!="No Data",1,IF(#REF!&lt;&gt;"",1,0))</f>
        <v>#REF!</v>
      </c>
      <c r="AA51" s="25" t="e">
        <f>IF('Crisis Indicator Data'!#REF!="No Data",1,IF(#REF!&lt;&gt;"",1,0))</f>
        <v>#REF!</v>
      </c>
      <c r="AB51" s="25" t="e">
        <f>IF('Crisis Indicator Data'!#REF!="No Data",1,IF(#REF!&lt;&gt;"",1,0))</f>
        <v>#REF!</v>
      </c>
      <c r="AC51" s="25" t="e">
        <f>IF('Crisis Indicator Data'!#REF!="No Data",1,IF(#REF!&lt;&gt;"",1,0))</f>
        <v>#REF!</v>
      </c>
      <c r="AD51" s="25" t="e">
        <f>IF('Crisis Indicator Data'!#REF!="No Data",1,IF(#REF!&lt;&gt;"",1,0))</f>
        <v>#REF!</v>
      </c>
      <c r="AE51" s="25" t="e">
        <f>IF('Crisis Indicator Data'!#REF!="No Data",1,IF(#REF!&lt;&gt;"",1,0))</f>
        <v>#REF!</v>
      </c>
      <c r="AF51" s="25" t="e">
        <f>IF('Crisis Indicator Data'!#REF!="No Data",1,IF(#REF!&lt;&gt;"",1,0))</f>
        <v>#REF!</v>
      </c>
      <c r="AG51" s="25" t="e">
        <f>IF('Crisis Indicator Data'!#REF!="No Data",1,IF(#REF!&lt;&gt;"",1,0))</f>
        <v>#REF!</v>
      </c>
      <c r="AH51" s="25" t="e">
        <f>IF('Crisis Indicator Data'!#REF!="No Data",1,IF(#REF!&lt;&gt;"",1,0))</f>
        <v>#REF!</v>
      </c>
      <c r="AI51" s="25" t="e">
        <f>IF('Crisis Indicator Data'!#REF!="No Data",1,IF(#REF!&lt;&gt;"",1,0))</f>
        <v>#REF!</v>
      </c>
      <c r="AJ51" s="25" t="e">
        <f>IF('Crisis Indicator Data'!#REF!="No Data",1,IF(#REF!&lt;&gt;"",1,0))</f>
        <v>#REF!</v>
      </c>
      <c r="AK51" s="25" t="e">
        <f>IF('Crisis Indicator Data'!#REF!="No Data",1,IF(#REF!&lt;&gt;"",1,0))</f>
        <v>#REF!</v>
      </c>
      <c r="AL51" s="25" t="e">
        <f>IF('Crisis Indicator Data'!#REF!="No Data",1,IF(#REF!&lt;&gt;"",1,0))</f>
        <v>#REF!</v>
      </c>
      <c r="AM51" s="25" t="e">
        <f>IF('Crisis Indicator Data'!#REF!="No Data",1,IF(#REF!&lt;&gt;"",1,0))</f>
        <v>#REF!</v>
      </c>
      <c r="AN51" s="25" t="e">
        <f>IF('Crisis Indicator Data'!#REF!="No Data",1,IF(#REF!&lt;&gt;"",1,0))</f>
        <v>#REF!</v>
      </c>
      <c r="AO51" s="25" t="e">
        <f>IF('Crisis Indicator Data'!#REF!="No Data",1,IF(#REF!&lt;&gt;"",1,0))</f>
        <v>#REF!</v>
      </c>
      <c r="AP51" s="25" t="e">
        <f>IF('Crisis Indicator Data'!#REF!="No Data",1,IF(#REF!&lt;&gt;"",1,0))</f>
        <v>#REF!</v>
      </c>
      <c r="AQ51" s="25" t="e">
        <f>IF('Crisis Indicator Data'!#REF!="No Data",1,IF(#REF!&lt;&gt;"",1,0))</f>
        <v>#REF!</v>
      </c>
      <c r="AR51" s="25" t="e">
        <f>IF('Crisis Indicator Data'!#REF!="No Data",1,IF(#REF!&lt;&gt;"",1,0))</f>
        <v>#REF!</v>
      </c>
      <c r="AS51" s="25" t="e">
        <f>IF('Crisis Indicator Data'!#REF!="No Data",1,IF(#REF!&lt;&gt;"",1,0))</f>
        <v>#REF!</v>
      </c>
      <c r="AT51" s="25" t="e">
        <f>IF('Crisis Indicator Data'!#REF!="No Data",1,IF(#REF!&lt;&gt;"",1,0))</f>
        <v>#REF!</v>
      </c>
      <c r="AU51" s="25" t="e">
        <f>IF('Crisis Indicator Data'!#REF!="No Data",1,IF(#REF!&lt;&gt;"",1,0))</f>
        <v>#REF!</v>
      </c>
      <c r="AV51" s="25" t="e">
        <f>IF('Crisis Indicator Data'!#REF!="No Data",1,IF(#REF!&lt;&gt;"",1,0))</f>
        <v>#REF!</v>
      </c>
      <c r="AW51" s="25" t="e">
        <f>IF('Crisis Indicator Data'!#REF!="No Data",1,IF(#REF!&lt;&gt;"",1,0))</f>
        <v>#REF!</v>
      </c>
      <c r="AX51" s="25" t="e">
        <f>IF('Crisis Indicator Data'!#REF!="No Data",1,IF(#REF!&lt;&gt;"",1,0))</f>
        <v>#REF!</v>
      </c>
      <c r="AY51" s="25" t="e">
        <f>IF('Crisis Indicator Data'!#REF!="No Data",1,IF(#REF!&lt;&gt;"",1,0))</f>
        <v>#REF!</v>
      </c>
      <c r="AZ51" s="25" t="e">
        <f>IF('Crisis Indicator Data'!#REF!="No Data",1,IF(#REF!&lt;&gt;"",1,0))</f>
        <v>#REF!</v>
      </c>
      <c r="BA51" t="e">
        <f t="shared" si="2"/>
        <v>#REF!</v>
      </c>
      <c r="BB51" s="27" t="e">
        <f t="shared" si="3"/>
        <v>#REF!</v>
      </c>
    </row>
    <row r="52" spans="1:54" x14ac:dyDescent="0.35">
      <c r="A52" t="s">
        <v>9532</v>
      </c>
      <c r="B52" s="25" t="e">
        <f>IF('Crisis Indicator Data'!#REF!="No Data",1,IF(#REF!&lt;&gt;"",1,0))</f>
        <v>#REF!</v>
      </c>
      <c r="C52" s="25" t="e">
        <f>IF('Crisis Indicator Data'!#REF!="No Data",1,IF(#REF!&lt;&gt;"",1,0))</f>
        <v>#REF!</v>
      </c>
      <c r="D52" s="25" t="e">
        <f>IF('Crisis Indicator Data'!#REF!="No Data",1,IF(#REF!&lt;&gt;"",1,0))</f>
        <v>#REF!</v>
      </c>
      <c r="E52" s="25" t="e">
        <f>IF('Crisis Indicator Data'!#REF!="No Data",1,IF(#REF!&lt;&gt;"",1,0))</f>
        <v>#REF!</v>
      </c>
      <c r="F52" s="25" t="e">
        <f>IF('Crisis Indicator Data'!#REF!="No Data",1,IF(#REF!&lt;&gt;"",1,0))</f>
        <v>#REF!</v>
      </c>
      <c r="G52" s="25" t="e">
        <f>IF('Crisis Indicator Data'!#REF!="No Data",1,IF(#REF!&lt;&gt;"",1,0))</f>
        <v>#REF!</v>
      </c>
      <c r="H52" s="25" t="e">
        <f>IF('Crisis Indicator Data'!#REF!="No Data",1,IF(#REF!&lt;&gt;"",1,0))</f>
        <v>#REF!</v>
      </c>
      <c r="I52" s="25" t="e">
        <f>IF('Crisis Indicator Data'!#REF!="No Data",1,IF(#REF!&lt;&gt;"",1,0))</f>
        <v>#REF!</v>
      </c>
      <c r="J52" s="25" t="e">
        <f>IF('Crisis Indicator Data'!#REF!="No Data",1,IF(#REF!&lt;&gt;"",1,0))</f>
        <v>#REF!</v>
      </c>
      <c r="K52" s="25" t="e">
        <f>IF('Crisis Indicator Data'!#REF!="No Data",1,IF(#REF!&lt;&gt;"",1,0))</f>
        <v>#REF!</v>
      </c>
      <c r="L52" s="25" t="e">
        <f>IF('Crisis Indicator Data'!#REF!="No Data",1,IF(#REF!&lt;&gt;"",1,0))</f>
        <v>#REF!</v>
      </c>
      <c r="M52" s="25" t="e">
        <f>IF('Crisis Indicator Data'!#REF!="No Data",1,IF(#REF!&lt;&gt;"",1,0))</f>
        <v>#REF!</v>
      </c>
      <c r="N52" s="25" t="e">
        <f>IF('Crisis Indicator Data'!#REF!="No Data",1,IF(#REF!&lt;&gt;"",1,0))</f>
        <v>#REF!</v>
      </c>
      <c r="O52" s="25" t="e">
        <f>IF('Crisis Indicator Data'!#REF!="No Data",1,IF(#REF!&lt;&gt;"",1,0))</f>
        <v>#REF!</v>
      </c>
      <c r="P52" s="25" t="e">
        <f>IF('Crisis Indicator Data'!#REF!="No Data",1,IF(#REF!&lt;&gt;"",1,0))</f>
        <v>#REF!</v>
      </c>
      <c r="Q52" s="25" t="e">
        <f>IF('Crisis Indicator Data'!#REF!="No Data",1,IF(#REF!&lt;&gt;"",1,0))</f>
        <v>#REF!</v>
      </c>
      <c r="R52" s="25" t="e">
        <f>IF('Crisis Indicator Data'!#REF!="No Data",1,IF(#REF!&lt;&gt;"",1,0))</f>
        <v>#REF!</v>
      </c>
      <c r="S52" s="25" t="e">
        <f>IF('Crisis Indicator Data'!#REF!="No Data",1,IF(#REF!&lt;&gt;"",1,0))</f>
        <v>#REF!</v>
      </c>
      <c r="T52" s="25" t="e">
        <f>IF('Crisis Indicator Data'!#REF!="No Data",1,IF(#REF!&lt;&gt;"",1,0))</f>
        <v>#REF!</v>
      </c>
      <c r="U52" s="25" t="e">
        <f>IF('Crisis Indicator Data'!#REF!="No Data",1,IF(#REF!&lt;&gt;"",1,0))</f>
        <v>#REF!</v>
      </c>
      <c r="V52" s="25" t="e">
        <f>IF('Crisis Indicator Data'!#REF!="No Data",1,IF(#REF!&lt;&gt;"",1,0))</f>
        <v>#REF!</v>
      </c>
      <c r="W52" s="25" t="e">
        <f>IF('Crisis Indicator Data'!#REF!="No Data",1,IF(#REF!&lt;&gt;"",1,0))</f>
        <v>#REF!</v>
      </c>
      <c r="X52" s="25" t="e">
        <f>IF('Crisis Indicator Data'!#REF!="No Data",1,IF(#REF!&lt;&gt;"",1,0))</f>
        <v>#REF!</v>
      </c>
      <c r="Y52" s="25" t="e">
        <f>IF('Crisis Indicator Data'!#REF!="No Data",1,IF(#REF!&lt;&gt;"",1,0))</f>
        <v>#REF!</v>
      </c>
      <c r="Z52" s="25" t="e">
        <f>IF('Crisis Indicator Data'!#REF!="No Data",1,IF(#REF!&lt;&gt;"",1,0))</f>
        <v>#REF!</v>
      </c>
      <c r="AA52" s="25" t="e">
        <f>IF('Crisis Indicator Data'!#REF!="No Data",1,IF(#REF!&lt;&gt;"",1,0))</f>
        <v>#REF!</v>
      </c>
      <c r="AB52" s="25" t="e">
        <f>IF('Crisis Indicator Data'!#REF!="No Data",1,IF(#REF!&lt;&gt;"",1,0))</f>
        <v>#REF!</v>
      </c>
      <c r="AC52" s="25" t="e">
        <f>IF('Crisis Indicator Data'!#REF!="No Data",1,IF(#REF!&lt;&gt;"",1,0))</f>
        <v>#REF!</v>
      </c>
      <c r="AD52" s="25" t="e">
        <f>IF('Crisis Indicator Data'!#REF!="No Data",1,IF(#REF!&lt;&gt;"",1,0))</f>
        <v>#REF!</v>
      </c>
      <c r="AE52" s="25" t="e">
        <f>IF('Crisis Indicator Data'!#REF!="No Data",1,IF(#REF!&lt;&gt;"",1,0))</f>
        <v>#REF!</v>
      </c>
      <c r="AF52" s="25" t="e">
        <f>IF('Crisis Indicator Data'!#REF!="No Data",1,IF(#REF!&lt;&gt;"",1,0))</f>
        <v>#REF!</v>
      </c>
      <c r="AG52" s="25" t="e">
        <f>IF('Crisis Indicator Data'!#REF!="No Data",1,IF(#REF!&lt;&gt;"",1,0))</f>
        <v>#REF!</v>
      </c>
      <c r="AH52" s="25" t="e">
        <f>IF('Crisis Indicator Data'!#REF!="No Data",1,IF(#REF!&lt;&gt;"",1,0))</f>
        <v>#REF!</v>
      </c>
      <c r="AI52" s="25" t="e">
        <f>IF('Crisis Indicator Data'!#REF!="No Data",1,IF(#REF!&lt;&gt;"",1,0))</f>
        <v>#REF!</v>
      </c>
      <c r="AJ52" s="25" t="e">
        <f>IF('Crisis Indicator Data'!#REF!="No Data",1,IF(#REF!&lt;&gt;"",1,0))</f>
        <v>#REF!</v>
      </c>
      <c r="AK52" s="25" t="e">
        <f>IF('Crisis Indicator Data'!#REF!="No Data",1,IF(#REF!&lt;&gt;"",1,0))</f>
        <v>#REF!</v>
      </c>
      <c r="AL52" s="25" t="e">
        <f>IF('Crisis Indicator Data'!#REF!="No Data",1,IF(#REF!&lt;&gt;"",1,0))</f>
        <v>#REF!</v>
      </c>
      <c r="AM52" s="25" t="e">
        <f>IF('Crisis Indicator Data'!#REF!="No Data",1,IF(#REF!&lt;&gt;"",1,0))</f>
        <v>#REF!</v>
      </c>
      <c r="AN52" s="25" t="e">
        <f>IF('Crisis Indicator Data'!#REF!="No Data",1,IF(#REF!&lt;&gt;"",1,0))</f>
        <v>#REF!</v>
      </c>
      <c r="AO52" s="25" t="e">
        <f>IF('Crisis Indicator Data'!#REF!="No Data",1,IF(#REF!&lt;&gt;"",1,0))</f>
        <v>#REF!</v>
      </c>
      <c r="AP52" s="25" t="e">
        <f>IF('Crisis Indicator Data'!#REF!="No Data",1,IF(#REF!&lt;&gt;"",1,0))</f>
        <v>#REF!</v>
      </c>
      <c r="AQ52" s="25" t="e">
        <f>IF('Crisis Indicator Data'!#REF!="No Data",1,IF(#REF!&lt;&gt;"",1,0))</f>
        <v>#REF!</v>
      </c>
      <c r="AR52" s="25" t="e">
        <f>IF('Crisis Indicator Data'!#REF!="No Data",1,IF(#REF!&lt;&gt;"",1,0))</f>
        <v>#REF!</v>
      </c>
      <c r="AS52" s="25" t="e">
        <f>IF('Crisis Indicator Data'!#REF!="No Data",1,IF(#REF!&lt;&gt;"",1,0))</f>
        <v>#REF!</v>
      </c>
      <c r="AT52" s="25" t="e">
        <f>IF('Crisis Indicator Data'!#REF!="No Data",1,IF(#REF!&lt;&gt;"",1,0))</f>
        <v>#REF!</v>
      </c>
      <c r="AU52" s="25" t="e">
        <f>IF('Crisis Indicator Data'!#REF!="No Data",1,IF(#REF!&lt;&gt;"",1,0))</f>
        <v>#REF!</v>
      </c>
      <c r="AV52" s="25" t="e">
        <f>IF('Crisis Indicator Data'!#REF!="No Data",1,IF(#REF!&lt;&gt;"",1,0))</f>
        <v>#REF!</v>
      </c>
      <c r="AW52" s="25" t="e">
        <f>IF('Crisis Indicator Data'!#REF!="No Data",1,IF(#REF!&lt;&gt;"",1,0))</f>
        <v>#REF!</v>
      </c>
      <c r="AX52" s="25" t="e">
        <f>IF('Crisis Indicator Data'!#REF!="No Data",1,IF(#REF!&lt;&gt;"",1,0))</f>
        <v>#REF!</v>
      </c>
      <c r="AY52" s="25" t="e">
        <f>IF('Crisis Indicator Data'!#REF!="No Data",1,IF(#REF!&lt;&gt;"",1,0))</f>
        <v>#REF!</v>
      </c>
      <c r="AZ52" s="25" t="e">
        <f>IF('Crisis Indicator Data'!#REF!="No Data",1,IF(#REF!&lt;&gt;"",1,0))</f>
        <v>#REF!</v>
      </c>
      <c r="BA52" t="e">
        <f t="shared" si="2"/>
        <v>#REF!</v>
      </c>
      <c r="BB52" s="27" t="e">
        <f t="shared" si="3"/>
        <v>#REF!</v>
      </c>
    </row>
    <row r="53" spans="1:54" x14ac:dyDescent="0.35">
      <c r="A53" t="s">
        <v>9715</v>
      </c>
      <c r="B53" s="25" t="e">
        <f>IF('Crisis Indicator Data'!#REF!="No Data",1,IF(#REF!&lt;&gt;"",1,0))</f>
        <v>#REF!</v>
      </c>
      <c r="C53" s="25" t="e">
        <f>IF('Crisis Indicator Data'!#REF!="No Data",1,IF(#REF!&lt;&gt;"",1,0))</f>
        <v>#REF!</v>
      </c>
      <c r="D53" s="25" t="e">
        <f>IF('Crisis Indicator Data'!#REF!="No Data",1,IF(#REF!&lt;&gt;"",1,0))</f>
        <v>#REF!</v>
      </c>
      <c r="E53" s="25" t="e">
        <f>IF('Crisis Indicator Data'!#REF!="No Data",1,IF(#REF!&lt;&gt;"",1,0))</f>
        <v>#REF!</v>
      </c>
      <c r="F53" s="25" t="e">
        <f>IF('Crisis Indicator Data'!#REF!="No Data",1,IF(#REF!&lt;&gt;"",1,0))</f>
        <v>#REF!</v>
      </c>
      <c r="G53" s="25" t="e">
        <f>IF('Crisis Indicator Data'!#REF!="No Data",1,IF(#REF!&lt;&gt;"",1,0))</f>
        <v>#REF!</v>
      </c>
      <c r="H53" s="25" t="e">
        <f>IF('Crisis Indicator Data'!#REF!="No Data",1,IF(#REF!&lt;&gt;"",1,0))</f>
        <v>#REF!</v>
      </c>
      <c r="I53" s="25" t="e">
        <f>IF('Crisis Indicator Data'!#REF!="No Data",1,IF(#REF!&lt;&gt;"",1,0))</f>
        <v>#REF!</v>
      </c>
      <c r="J53" s="25" t="e">
        <f>IF('Crisis Indicator Data'!#REF!="No Data",1,IF(#REF!&lt;&gt;"",1,0))</f>
        <v>#REF!</v>
      </c>
      <c r="K53" s="25" t="e">
        <f>IF('Crisis Indicator Data'!#REF!="No Data",1,IF(#REF!&lt;&gt;"",1,0))</f>
        <v>#REF!</v>
      </c>
      <c r="L53" s="25" t="e">
        <f>IF('Crisis Indicator Data'!#REF!="No Data",1,IF(#REF!&lt;&gt;"",1,0))</f>
        <v>#REF!</v>
      </c>
      <c r="M53" s="25" t="e">
        <f>IF('Crisis Indicator Data'!#REF!="No Data",1,IF(#REF!&lt;&gt;"",1,0))</f>
        <v>#REF!</v>
      </c>
      <c r="N53" s="25" t="e">
        <f>IF('Crisis Indicator Data'!#REF!="No Data",1,IF(#REF!&lt;&gt;"",1,0))</f>
        <v>#REF!</v>
      </c>
      <c r="O53" s="25" t="e">
        <f>IF('Crisis Indicator Data'!#REF!="No Data",1,IF(#REF!&lt;&gt;"",1,0))</f>
        <v>#REF!</v>
      </c>
      <c r="P53" s="25" t="e">
        <f>IF('Crisis Indicator Data'!#REF!="No Data",1,IF(#REF!&lt;&gt;"",1,0))</f>
        <v>#REF!</v>
      </c>
      <c r="Q53" s="25" t="e">
        <f>IF('Crisis Indicator Data'!#REF!="No Data",1,IF(#REF!&lt;&gt;"",1,0))</f>
        <v>#REF!</v>
      </c>
      <c r="R53" s="25" t="e">
        <f>IF('Crisis Indicator Data'!#REF!="No Data",1,IF(#REF!&lt;&gt;"",1,0))</f>
        <v>#REF!</v>
      </c>
      <c r="S53" s="25" t="e">
        <f>IF('Crisis Indicator Data'!#REF!="No Data",1,IF(#REF!&lt;&gt;"",1,0))</f>
        <v>#REF!</v>
      </c>
      <c r="T53" s="25" t="e">
        <f>IF('Crisis Indicator Data'!#REF!="No Data",1,IF(#REF!&lt;&gt;"",1,0))</f>
        <v>#REF!</v>
      </c>
      <c r="U53" s="25" t="e">
        <f>IF('Crisis Indicator Data'!#REF!="No Data",1,IF(#REF!&lt;&gt;"",1,0))</f>
        <v>#REF!</v>
      </c>
      <c r="V53" s="25" t="e">
        <f>IF('Crisis Indicator Data'!#REF!="No Data",1,IF(#REF!&lt;&gt;"",1,0))</f>
        <v>#REF!</v>
      </c>
      <c r="W53" s="25" t="e">
        <f>IF('Crisis Indicator Data'!#REF!="No Data",1,IF(#REF!&lt;&gt;"",1,0))</f>
        <v>#REF!</v>
      </c>
      <c r="X53" s="25" t="e">
        <f>IF('Crisis Indicator Data'!#REF!="No Data",1,IF(#REF!&lt;&gt;"",1,0))</f>
        <v>#REF!</v>
      </c>
      <c r="Y53" s="25" t="e">
        <f>IF('Crisis Indicator Data'!#REF!="No Data",1,IF(#REF!&lt;&gt;"",1,0))</f>
        <v>#REF!</v>
      </c>
      <c r="Z53" s="25" t="e">
        <f>IF('Crisis Indicator Data'!#REF!="No Data",1,IF(#REF!&lt;&gt;"",1,0))</f>
        <v>#REF!</v>
      </c>
      <c r="AA53" s="25" t="e">
        <f>IF('Crisis Indicator Data'!#REF!="No Data",1,IF(#REF!&lt;&gt;"",1,0))</f>
        <v>#REF!</v>
      </c>
      <c r="AB53" s="25" t="e">
        <f>IF('Crisis Indicator Data'!#REF!="No Data",1,IF(#REF!&lt;&gt;"",1,0))</f>
        <v>#REF!</v>
      </c>
      <c r="AC53" s="25" t="e">
        <f>IF('Crisis Indicator Data'!#REF!="No Data",1,IF(#REF!&lt;&gt;"",1,0))</f>
        <v>#REF!</v>
      </c>
      <c r="AD53" s="25" t="e">
        <f>IF('Crisis Indicator Data'!#REF!="No Data",1,IF(#REF!&lt;&gt;"",1,0))</f>
        <v>#REF!</v>
      </c>
      <c r="AE53" s="25" t="e">
        <f>IF('Crisis Indicator Data'!#REF!="No Data",1,IF(#REF!&lt;&gt;"",1,0))</f>
        <v>#REF!</v>
      </c>
      <c r="AF53" s="25" t="e">
        <f>IF('Crisis Indicator Data'!#REF!="No Data",1,IF(#REF!&lt;&gt;"",1,0))</f>
        <v>#REF!</v>
      </c>
      <c r="AG53" s="25" t="e">
        <f>IF('Crisis Indicator Data'!#REF!="No Data",1,IF(#REF!&lt;&gt;"",1,0))</f>
        <v>#REF!</v>
      </c>
      <c r="AH53" s="25" t="e">
        <f>IF('Crisis Indicator Data'!#REF!="No Data",1,IF(#REF!&lt;&gt;"",1,0))</f>
        <v>#REF!</v>
      </c>
      <c r="AI53" s="25" t="e">
        <f>IF('Crisis Indicator Data'!#REF!="No Data",1,IF(#REF!&lt;&gt;"",1,0))</f>
        <v>#REF!</v>
      </c>
      <c r="AJ53" s="25" t="e">
        <f>IF('Crisis Indicator Data'!#REF!="No Data",1,IF(#REF!&lt;&gt;"",1,0))</f>
        <v>#REF!</v>
      </c>
      <c r="AK53" s="25" t="e">
        <f>IF('Crisis Indicator Data'!#REF!="No Data",1,IF(#REF!&lt;&gt;"",1,0))</f>
        <v>#REF!</v>
      </c>
      <c r="AL53" s="25" t="e">
        <f>IF('Crisis Indicator Data'!#REF!="No Data",1,IF(#REF!&lt;&gt;"",1,0))</f>
        <v>#REF!</v>
      </c>
      <c r="AM53" s="25" t="e">
        <f>IF('Crisis Indicator Data'!#REF!="No Data",1,IF(#REF!&lt;&gt;"",1,0))</f>
        <v>#REF!</v>
      </c>
      <c r="AN53" s="25" t="e">
        <f>IF('Crisis Indicator Data'!#REF!="No Data",1,IF(#REF!&lt;&gt;"",1,0))</f>
        <v>#REF!</v>
      </c>
      <c r="AO53" s="25" t="e">
        <f>IF('Crisis Indicator Data'!#REF!="No Data",1,IF(#REF!&lt;&gt;"",1,0))</f>
        <v>#REF!</v>
      </c>
      <c r="AP53" s="25" t="e">
        <f>IF('Crisis Indicator Data'!#REF!="No Data",1,IF(#REF!&lt;&gt;"",1,0))</f>
        <v>#REF!</v>
      </c>
      <c r="AQ53" s="25" t="e">
        <f>IF('Crisis Indicator Data'!#REF!="No Data",1,IF(#REF!&lt;&gt;"",1,0))</f>
        <v>#REF!</v>
      </c>
      <c r="AR53" s="25" t="e">
        <f>IF('Crisis Indicator Data'!#REF!="No Data",1,IF(#REF!&lt;&gt;"",1,0))</f>
        <v>#REF!</v>
      </c>
      <c r="AS53" s="25" t="e">
        <f>IF('Crisis Indicator Data'!#REF!="No Data",1,IF(#REF!&lt;&gt;"",1,0))</f>
        <v>#REF!</v>
      </c>
      <c r="AT53" s="25" t="e">
        <f>IF('Crisis Indicator Data'!#REF!="No Data",1,IF(#REF!&lt;&gt;"",1,0))</f>
        <v>#REF!</v>
      </c>
      <c r="AU53" s="25" t="e">
        <f>IF('Crisis Indicator Data'!#REF!="No Data",1,IF(#REF!&lt;&gt;"",1,0))</f>
        <v>#REF!</v>
      </c>
      <c r="AV53" s="25" t="e">
        <f>IF('Crisis Indicator Data'!#REF!="No Data",1,IF(#REF!&lt;&gt;"",1,0))</f>
        <v>#REF!</v>
      </c>
      <c r="AW53" s="25" t="e">
        <f>IF('Crisis Indicator Data'!#REF!="No Data",1,IF(#REF!&lt;&gt;"",1,0))</f>
        <v>#REF!</v>
      </c>
      <c r="AX53" s="25" t="e">
        <f>IF('Crisis Indicator Data'!#REF!="No Data",1,IF(#REF!&lt;&gt;"",1,0))</f>
        <v>#REF!</v>
      </c>
      <c r="AY53" s="25" t="e">
        <f>IF('Crisis Indicator Data'!#REF!="No Data",1,IF(#REF!&lt;&gt;"",1,0))</f>
        <v>#REF!</v>
      </c>
      <c r="AZ53" s="25" t="e">
        <f>IF('Crisis Indicator Data'!#REF!="No Data",1,IF(#REF!&lt;&gt;"",1,0))</f>
        <v>#REF!</v>
      </c>
      <c r="BA53" t="e">
        <f t="shared" si="2"/>
        <v>#REF!</v>
      </c>
      <c r="BB53" s="27" t="e">
        <f t="shared" si="3"/>
        <v>#REF!</v>
      </c>
    </row>
    <row r="54" spans="1:54" x14ac:dyDescent="0.35">
      <c r="A54" t="s">
        <v>9562</v>
      </c>
      <c r="B54" s="25" t="e">
        <f>IF('Crisis Indicator Data'!#REF!="No Data",1,IF(#REF!&lt;&gt;"",1,0))</f>
        <v>#REF!</v>
      </c>
      <c r="C54" s="25" t="e">
        <f>IF('Crisis Indicator Data'!#REF!="No Data",1,IF(#REF!&lt;&gt;"",1,0))</f>
        <v>#REF!</v>
      </c>
      <c r="D54" s="25" t="e">
        <f>IF('Crisis Indicator Data'!#REF!="No Data",1,IF(#REF!&lt;&gt;"",1,0))</f>
        <v>#REF!</v>
      </c>
      <c r="E54" s="25" t="e">
        <f>IF('Crisis Indicator Data'!#REF!="No Data",1,IF(#REF!&lt;&gt;"",1,0))</f>
        <v>#REF!</v>
      </c>
      <c r="F54" s="25" t="e">
        <f>IF('Crisis Indicator Data'!#REF!="No Data",1,IF(#REF!&lt;&gt;"",1,0))</f>
        <v>#REF!</v>
      </c>
      <c r="G54" s="25" t="e">
        <f>IF('Crisis Indicator Data'!#REF!="No Data",1,IF(#REF!&lt;&gt;"",1,0))</f>
        <v>#REF!</v>
      </c>
      <c r="H54" s="25" t="e">
        <f>IF('Crisis Indicator Data'!#REF!="No Data",1,IF(#REF!&lt;&gt;"",1,0))</f>
        <v>#REF!</v>
      </c>
      <c r="I54" s="25" t="e">
        <f>IF('Crisis Indicator Data'!#REF!="No Data",1,IF(#REF!&lt;&gt;"",1,0))</f>
        <v>#REF!</v>
      </c>
      <c r="J54" s="25" t="e">
        <f>IF('Crisis Indicator Data'!#REF!="No Data",1,IF(#REF!&lt;&gt;"",1,0))</f>
        <v>#REF!</v>
      </c>
      <c r="K54" s="25" t="e">
        <f>IF('Crisis Indicator Data'!#REF!="No Data",1,IF(#REF!&lt;&gt;"",1,0))</f>
        <v>#REF!</v>
      </c>
      <c r="L54" s="25" t="e">
        <f>IF('Crisis Indicator Data'!#REF!="No Data",1,IF(#REF!&lt;&gt;"",1,0))</f>
        <v>#REF!</v>
      </c>
      <c r="M54" s="25" t="e">
        <f>IF('Crisis Indicator Data'!#REF!="No Data",1,IF(#REF!&lt;&gt;"",1,0))</f>
        <v>#REF!</v>
      </c>
      <c r="N54" s="25" t="e">
        <f>IF('Crisis Indicator Data'!#REF!="No Data",1,IF(#REF!&lt;&gt;"",1,0))</f>
        <v>#REF!</v>
      </c>
      <c r="O54" s="25" t="e">
        <f>IF('Crisis Indicator Data'!#REF!="No Data",1,IF(#REF!&lt;&gt;"",1,0))</f>
        <v>#REF!</v>
      </c>
      <c r="P54" s="25" t="e">
        <f>IF('Crisis Indicator Data'!#REF!="No Data",1,IF(#REF!&lt;&gt;"",1,0))</f>
        <v>#REF!</v>
      </c>
      <c r="Q54" s="25" t="e">
        <f>IF('Crisis Indicator Data'!#REF!="No Data",1,IF(#REF!&lt;&gt;"",1,0))</f>
        <v>#REF!</v>
      </c>
      <c r="R54" s="25" t="e">
        <f>IF('Crisis Indicator Data'!#REF!="No Data",1,IF(#REF!&lt;&gt;"",1,0))</f>
        <v>#REF!</v>
      </c>
      <c r="S54" s="25" t="e">
        <f>IF('Crisis Indicator Data'!#REF!="No Data",1,IF(#REF!&lt;&gt;"",1,0))</f>
        <v>#REF!</v>
      </c>
      <c r="T54" s="25" t="e">
        <f>IF('Crisis Indicator Data'!#REF!="No Data",1,IF(#REF!&lt;&gt;"",1,0))</f>
        <v>#REF!</v>
      </c>
      <c r="U54" s="25" t="e">
        <f>IF('Crisis Indicator Data'!#REF!="No Data",1,IF(#REF!&lt;&gt;"",1,0))</f>
        <v>#REF!</v>
      </c>
      <c r="V54" s="25" t="e">
        <f>IF('Crisis Indicator Data'!#REF!="No Data",1,IF(#REF!&lt;&gt;"",1,0))</f>
        <v>#REF!</v>
      </c>
      <c r="W54" s="25" t="e">
        <f>IF('Crisis Indicator Data'!#REF!="No Data",1,IF(#REF!&lt;&gt;"",1,0))</f>
        <v>#REF!</v>
      </c>
      <c r="X54" s="25" t="e">
        <f>IF('Crisis Indicator Data'!#REF!="No Data",1,IF(#REF!&lt;&gt;"",1,0))</f>
        <v>#REF!</v>
      </c>
      <c r="Y54" s="25" t="e">
        <f>IF('Crisis Indicator Data'!#REF!="No Data",1,IF(#REF!&lt;&gt;"",1,0))</f>
        <v>#REF!</v>
      </c>
      <c r="Z54" s="25" t="e">
        <f>IF('Crisis Indicator Data'!#REF!="No Data",1,IF(#REF!&lt;&gt;"",1,0))</f>
        <v>#REF!</v>
      </c>
      <c r="AA54" s="25" t="e">
        <f>IF('Crisis Indicator Data'!#REF!="No Data",1,IF(#REF!&lt;&gt;"",1,0))</f>
        <v>#REF!</v>
      </c>
      <c r="AB54" s="25" t="e">
        <f>IF('Crisis Indicator Data'!#REF!="No Data",1,IF(#REF!&lt;&gt;"",1,0))</f>
        <v>#REF!</v>
      </c>
      <c r="AC54" s="25" t="e">
        <f>IF('Crisis Indicator Data'!#REF!="No Data",1,IF(#REF!&lt;&gt;"",1,0))</f>
        <v>#REF!</v>
      </c>
      <c r="AD54" s="25" t="e">
        <f>IF('Crisis Indicator Data'!#REF!="No Data",1,IF(#REF!&lt;&gt;"",1,0))</f>
        <v>#REF!</v>
      </c>
      <c r="AE54" s="25" t="e">
        <f>IF('Crisis Indicator Data'!#REF!="No Data",1,IF(#REF!&lt;&gt;"",1,0))</f>
        <v>#REF!</v>
      </c>
      <c r="AF54" s="25" t="e">
        <f>IF('Crisis Indicator Data'!#REF!="No Data",1,IF(#REF!&lt;&gt;"",1,0))</f>
        <v>#REF!</v>
      </c>
      <c r="AG54" s="25" t="e">
        <f>IF('Crisis Indicator Data'!#REF!="No Data",1,IF(#REF!&lt;&gt;"",1,0))</f>
        <v>#REF!</v>
      </c>
      <c r="AH54" s="25" t="e">
        <f>IF('Crisis Indicator Data'!#REF!="No Data",1,IF(#REF!&lt;&gt;"",1,0))</f>
        <v>#REF!</v>
      </c>
      <c r="AI54" s="25" t="e">
        <f>IF('Crisis Indicator Data'!#REF!="No Data",1,IF(#REF!&lt;&gt;"",1,0))</f>
        <v>#REF!</v>
      </c>
      <c r="AJ54" s="25" t="e">
        <f>IF('Crisis Indicator Data'!#REF!="No Data",1,IF(#REF!&lt;&gt;"",1,0))</f>
        <v>#REF!</v>
      </c>
      <c r="AK54" s="25" t="e">
        <f>IF('Crisis Indicator Data'!#REF!="No Data",1,IF(#REF!&lt;&gt;"",1,0))</f>
        <v>#REF!</v>
      </c>
      <c r="AL54" s="25" t="e">
        <f>IF('Crisis Indicator Data'!#REF!="No Data",1,IF(#REF!&lt;&gt;"",1,0))</f>
        <v>#REF!</v>
      </c>
      <c r="AM54" s="25" t="e">
        <f>IF('Crisis Indicator Data'!#REF!="No Data",1,IF(#REF!&lt;&gt;"",1,0))</f>
        <v>#REF!</v>
      </c>
      <c r="AN54" s="25" t="e">
        <f>IF('Crisis Indicator Data'!#REF!="No Data",1,IF(#REF!&lt;&gt;"",1,0))</f>
        <v>#REF!</v>
      </c>
      <c r="AO54" s="25" t="e">
        <f>IF('Crisis Indicator Data'!#REF!="No Data",1,IF(#REF!&lt;&gt;"",1,0))</f>
        <v>#REF!</v>
      </c>
      <c r="AP54" s="25" t="e">
        <f>IF('Crisis Indicator Data'!#REF!="No Data",1,IF(#REF!&lt;&gt;"",1,0))</f>
        <v>#REF!</v>
      </c>
      <c r="AQ54" s="25" t="e">
        <f>IF('Crisis Indicator Data'!#REF!="No Data",1,IF(#REF!&lt;&gt;"",1,0))</f>
        <v>#REF!</v>
      </c>
      <c r="AR54" s="25" t="e">
        <f>IF('Crisis Indicator Data'!#REF!="No Data",1,IF(#REF!&lt;&gt;"",1,0))</f>
        <v>#REF!</v>
      </c>
      <c r="AS54" s="25" t="e">
        <f>IF('Crisis Indicator Data'!#REF!="No Data",1,IF(#REF!&lt;&gt;"",1,0))</f>
        <v>#REF!</v>
      </c>
      <c r="AT54" s="25" t="e">
        <f>IF('Crisis Indicator Data'!#REF!="No Data",1,IF(#REF!&lt;&gt;"",1,0))</f>
        <v>#REF!</v>
      </c>
      <c r="AU54" s="25" t="e">
        <f>IF('Crisis Indicator Data'!#REF!="No Data",1,IF(#REF!&lt;&gt;"",1,0))</f>
        <v>#REF!</v>
      </c>
      <c r="AV54" s="25" t="e">
        <f>IF('Crisis Indicator Data'!#REF!="No Data",1,IF(#REF!&lt;&gt;"",1,0))</f>
        <v>#REF!</v>
      </c>
      <c r="AW54" s="25" t="e">
        <f>IF('Crisis Indicator Data'!#REF!="No Data",1,IF(#REF!&lt;&gt;"",1,0))</f>
        <v>#REF!</v>
      </c>
      <c r="AX54" s="25" t="e">
        <f>IF('Crisis Indicator Data'!#REF!="No Data",1,IF(#REF!&lt;&gt;"",1,0))</f>
        <v>#REF!</v>
      </c>
      <c r="AY54" s="25" t="e">
        <f>IF('Crisis Indicator Data'!#REF!="No Data",1,IF(#REF!&lt;&gt;"",1,0))</f>
        <v>#REF!</v>
      </c>
      <c r="AZ54" s="25" t="e">
        <f>IF('Crisis Indicator Data'!#REF!="No Data",1,IF(#REF!&lt;&gt;"",1,0))</f>
        <v>#REF!</v>
      </c>
      <c r="BA54" t="e">
        <f t="shared" si="2"/>
        <v>#REF!</v>
      </c>
      <c r="BB54" s="27" t="e">
        <f t="shared" si="3"/>
        <v>#REF!</v>
      </c>
    </row>
    <row r="55" spans="1:54" x14ac:dyDescent="0.35">
      <c r="A55" t="s">
        <v>9533</v>
      </c>
      <c r="B55" s="25" t="e">
        <f>IF('Crisis Indicator Data'!#REF!="No Data",1,IF(#REF!&lt;&gt;"",1,0))</f>
        <v>#REF!</v>
      </c>
      <c r="C55" s="25" t="e">
        <f>IF('Crisis Indicator Data'!#REF!="No Data",1,IF(#REF!&lt;&gt;"",1,0))</f>
        <v>#REF!</v>
      </c>
      <c r="D55" s="25" t="e">
        <f>IF('Crisis Indicator Data'!#REF!="No Data",1,IF(#REF!&lt;&gt;"",1,0))</f>
        <v>#REF!</v>
      </c>
      <c r="E55" s="25" t="e">
        <f>IF('Crisis Indicator Data'!#REF!="No Data",1,IF(#REF!&lt;&gt;"",1,0))</f>
        <v>#REF!</v>
      </c>
      <c r="F55" s="25" t="e">
        <f>IF('Crisis Indicator Data'!#REF!="No Data",1,IF(#REF!&lt;&gt;"",1,0))</f>
        <v>#REF!</v>
      </c>
      <c r="G55" s="25" t="e">
        <f>IF('Crisis Indicator Data'!#REF!="No Data",1,IF(#REF!&lt;&gt;"",1,0))</f>
        <v>#REF!</v>
      </c>
      <c r="H55" s="25" t="e">
        <f>IF('Crisis Indicator Data'!#REF!="No Data",1,IF(#REF!&lt;&gt;"",1,0))</f>
        <v>#REF!</v>
      </c>
      <c r="I55" s="25" t="e">
        <f>IF('Crisis Indicator Data'!#REF!="No Data",1,IF(#REF!&lt;&gt;"",1,0))</f>
        <v>#REF!</v>
      </c>
      <c r="J55" s="25" t="e">
        <f>IF('Crisis Indicator Data'!#REF!="No Data",1,IF(#REF!&lt;&gt;"",1,0))</f>
        <v>#REF!</v>
      </c>
      <c r="K55" s="25" t="e">
        <f>IF('Crisis Indicator Data'!#REF!="No Data",1,IF(#REF!&lt;&gt;"",1,0))</f>
        <v>#REF!</v>
      </c>
      <c r="L55" s="25" t="e">
        <f>IF('Crisis Indicator Data'!#REF!="No Data",1,IF(#REF!&lt;&gt;"",1,0))</f>
        <v>#REF!</v>
      </c>
      <c r="M55" s="25" t="e">
        <f>IF('Crisis Indicator Data'!#REF!="No Data",1,IF(#REF!&lt;&gt;"",1,0))</f>
        <v>#REF!</v>
      </c>
      <c r="N55" s="25" t="e">
        <f>IF('Crisis Indicator Data'!#REF!="No Data",1,IF(#REF!&lt;&gt;"",1,0))</f>
        <v>#REF!</v>
      </c>
      <c r="O55" s="25" t="e">
        <f>IF('Crisis Indicator Data'!#REF!="No Data",1,IF(#REF!&lt;&gt;"",1,0))</f>
        <v>#REF!</v>
      </c>
      <c r="P55" s="25" t="e">
        <f>IF('Crisis Indicator Data'!#REF!="No Data",1,IF(#REF!&lt;&gt;"",1,0))</f>
        <v>#REF!</v>
      </c>
      <c r="Q55" s="25" t="e">
        <f>IF('Crisis Indicator Data'!#REF!="No Data",1,IF(#REF!&lt;&gt;"",1,0))</f>
        <v>#REF!</v>
      </c>
      <c r="R55" s="25" t="e">
        <f>IF('Crisis Indicator Data'!#REF!="No Data",1,IF(#REF!&lt;&gt;"",1,0))</f>
        <v>#REF!</v>
      </c>
      <c r="S55" s="25" t="e">
        <f>IF('Crisis Indicator Data'!#REF!="No Data",1,IF(#REF!&lt;&gt;"",1,0))</f>
        <v>#REF!</v>
      </c>
      <c r="T55" s="25" t="e">
        <f>IF('Crisis Indicator Data'!#REF!="No Data",1,IF(#REF!&lt;&gt;"",1,0))</f>
        <v>#REF!</v>
      </c>
      <c r="U55" s="25" t="e">
        <f>IF('Crisis Indicator Data'!#REF!="No Data",1,IF(#REF!&lt;&gt;"",1,0))</f>
        <v>#REF!</v>
      </c>
      <c r="V55" s="25" t="e">
        <f>IF('Crisis Indicator Data'!#REF!="No Data",1,IF(#REF!&lt;&gt;"",1,0))</f>
        <v>#REF!</v>
      </c>
      <c r="W55" s="25" t="e">
        <f>IF('Crisis Indicator Data'!#REF!="No Data",1,IF(#REF!&lt;&gt;"",1,0))</f>
        <v>#REF!</v>
      </c>
      <c r="X55" s="25" t="e">
        <f>IF('Crisis Indicator Data'!#REF!="No Data",1,IF(#REF!&lt;&gt;"",1,0))</f>
        <v>#REF!</v>
      </c>
      <c r="Y55" s="25" t="e">
        <f>IF('Crisis Indicator Data'!#REF!="No Data",1,IF(#REF!&lt;&gt;"",1,0))</f>
        <v>#REF!</v>
      </c>
      <c r="Z55" s="25" t="e">
        <f>IF('Crisis Indicator Data'!#REF!="No Data",1,IF(#REF!&lt;&gt;"",1,0))</f>
        <v>#REF!</v>
      </c>
      <c r="AA55" s="25" t="e">
        <f>IF('Crisis Indicator Data'!#REF!="No Data",1,IF(#REF!&lt;&gt;"",1,0))</f>
        <v>#REF!</v>
      </c>
      <c r="AB55" s="25" t="e">
        <f>IF('Crisis Indicator Data'!#REF!="No Data",1,IF(#REF!&lt;&gt;"",1,0))</f>
        <v>#REF!</v>
      </c>
      <c r="AC55" s="25" t="e">
        <f>IF('Crisis Indicator Data'!#REF!="No Data",1,IF(#REF!&lt;&gt;"",1,0))</f>
        <v>#REF!</v>
      </c>
      <c r="AD55" s="25" t="e">
        <f>IF('Crisis Indicator Data'!#REF!="No Data",1,IF(#REF!&lt;&gt;"",1,0))</f>
        <v>#REF!</v>
      </c>
      <c r="AE55" s="25" t="e">
        <f>IF('Crisis Indicator Data'!#REF!="No Data",1,IF(#REF!&lt;&gt;"",1,0))</f>
        <v>#REF!</v>
      </c>
      <c r="AF55" s="25" t="e">
        <f>IF('Crisis Indicator Data'!#REF!="No Data",1,IF(#REF!&lt;&gt;"",1,0))</f>
        <v>#REF!</v>
      </c>
      <c r="AG55" s="25" t="e">
        <f>IF('Crisis Indicator Data'!#REF!="No Data",1,IF(#REF!&lt;&gt;"",1,0))</f>
        <v>#REF!</v>
      </c>
      <c r="AH55" s="25" t="e">
        <f>IF('Crisis Indicator Data'!#REF!="No Data",1,IF(#REF!&lt;&gt;"",1,0))</f>
        <v>#REF!</v>
      </c>
      <c r="AI55" s="25" t="e">
        <f>IF('Crisis Indicator Data'!#REF!="No Data",1,IF(#REF!&lt;&gt;"",1,0))</f>
        <v>#REF!</v>
      </c>
      <c r="AJ55" s="25" t="e">
        <f>IF('Crisis Indicator Data'!#REF!="No Data",1,IF(#REF!&lt;&gt;"",1,0))</f>
        <v>#REF!</v>
      </c>
      <c r="AK55" s="25" t="e">
        <f>IF('Crisis Indicator Data'!#REF!="No Data",1,IF(#REF!&lt;&gt;"",1,0))</f>
        <v>#REF!</v>
      </c>
      <c r="AL55" s="25" t="e">
        <f>IF('Crisis Indicator Data'!#REF!="No Data",1,IF(#REF!&lt;&gt;"",1,0))</f>
        <v>#REF!</v>
      </c>
      <c r="AM55" s="25" t="e">
        <f>IF('Crisis Indicator Data'!#REF!="No Data",1,IF(#REF!&lt;&gt;"",1,0))</f>
        <v>#REF!</v>
      </c>
      <c r="AN55" s="25" t="e">
        <f>IF('Crisis Indicator Data'!#REF!="No Data",1,IF(#REF!&lt;&gt;"",1,0))</f>
        <v>#REF!</v>
      </c>
      <c r="AO55" s="25" t="e">
        <f>IF('Crisis Indicator Data'!#REF!="No Data",1,IF(#REF!&lt;&gt;"",1,0))</f>
        <v>#REF!</v>
      </c>
      <c r="AP55" s="25" t="e">
        <f>IF('Crisis Indicator Data'!#REF!="No Data",1,IF(#REF!&lt;&gt;"",1,0))</f>
        <v>#REF!</v>
      </c>
      <c r="AQ55" s="25" t="e">
        <f>IF('Crisis Indicator Data'!#REF!="No Data",1,IF(#REF!&lt;&gt;"",1,0))</f>
        <v>#REF!</v>
      </c>
      <c r="AR55" s="25" t="e">
        <f>IF('Crisis Indicator Data'!#REF!="No Data",1,IF(#REF!&lt;&gt;"",1,0))</f>
        <v>#REF!</v>
      </c>
      <c r="AS55" s="25" t="e">
        <f>IF('Crisis Indicator Data'!#REF!="No Data",1,IF(#REF!&lt;&gt;"",1,0))</f>
        <v>#REF!</v>
      </c>
      <c r="AT55" s="25" t="e">
        <f>IF('Crisis Indicator Data'!#REF!="No Data",1,IF(#REF!&lt;&gt;"",1,0))</f>
        <v>#REF!</v>
      </c>
      <c r="AU55" s="25" t="e">
        <f>IF('Crisis Indicator Data'!#REF!="No Data",1,IF(#REF!&lt;&gt;"",1,0))</f>
        <v>#REF!</v>
      </c>
      <c r="AV55" s="25" t="e">
        <f>IF('Crisis Indicator Data'!#REF!="No Data",1,IF(#REF!&lt;&gt;"",1,0))</f>
        <v>#REF!</v>
      </c>
      <c r="AW55" s="25" t="e">
        <f>IF('Crisis Indicator Data'!#REF!="No Data",1,IF(#REF!&lt;&gt;"",1,0))</f>
        <v>#REF!</v>
      </c>
      <c r="AX55" s="25" t="e">
        <f>IF('Crisis Indicator Data'!#REF!="No Data",1,IF(#REF!&lt;&gt;"",1,0))</f>
        <v>#REF!</v>
      </c>
      <c r="AY55" s="25" t="e">
        <f>IF('Crisis Indicator Data'!#REF!="No Data",1,IF(#REF!&lt;&gt;"",1,0))</f>
        <v>#REF!</v>
      </c>
      <c r="AZ55" s="25" t="e">
        <f>IF('Crisis Indicator Data'!#REF!="No Data",1,IF(#REF!&lt;&gt;"",1,0))</f>
        <v>#REF!</v>
      </c>
      <c r="BA55" t="e">
        <f t="shared" si="2"/>
        <v>#REF!</v>
      </c>
      <c r="BB55" s="27" t="e">
        <f t="shared" si="3"/>
        <v>#REF!</v>
      </c>
    </row>
    <row r="56" spans="1:54" x14ac:dyDescent="0.35">
      <c r="A56" t="s">
        <v>9537</v>
      </c>
      <c r="B56" s="25" t="e">
        <f>IF('Crisis Indicator Data'!#REF!="No Data",1,IF(#REF!&lt;&gt;"",1,0))</f>
        <v>#REF!</v>
      </c>
      <c r="C56" s="25" t="e">
        <f>IF('Crisis Indicator Data'!#REF!="No Data",1,IF(#REF!&lt;&gt;"",1,0))</f>
        <v>#REF!</v>
      </c>
      <c r="D56" s="25" t="e">
        <f>IF('Crisis Indicator Data'!#REF!="No Data",1,IF(#REF!&lt;&gt;"",1,0))</f>
        <v>#REF!</v>
      </c>
      <c r="E56" s="25" t="e">
        <f>IF('Crisis Indicator Data'!#REF!="No Data",1,IF(#REF!&lt;&gt;"",1,0))</f>
        <v>#REF!</v>
      </c>
      <c r="F56" s="25" t="e">
        <f>IF('Crisis Indicator Data'!#REF!="No Data",1,IF(#REF!&lt;&gt;"",1,0))</f>
        <v>#REF!</v>
      </c>
      <c r="G56" s="25" t="e">
        <f>IF('Crisis Indicator Data'!#REF!="No Data",1,IF(#REF!&lt;&gt;"",1,0))</f>
        <v>#REF!</v>
      </c>
      <c r="H56" s="25" t="e">
        <f>IF('Crisis Indicator Data'!#REF!="No Data",1,IF(#REF!&lt;&gt;"",1,0))</f>
        <v>#REF!</v>
      </c>
      <c r="I56" s="25" t="e">
        <f>IF('Crisis Indicator Data'!#REF!="No Data",1,IF(#REF!&lt;&gt;"",1,0))</f>
        <v>#REF!</v>
      </c>
      <c r="J56" s="25" t="e">
        <f>IF('Crisis Indicator Data'!#REF!="No Data",1,IF(#REF!&lt;&gt;"",1,0))</f>
        <v>#REF!</v>
      </c>
      <c r="K56" s="25" t="e">
        <f>IF('Crisis Indicator Data'!#REF!="No Data",1,IF(#REF!&lt;&gt;"",1,0))</f>
        <v>#REF!</v>
      </c>
      <c r="L56" s="25" t="e">
        <f>IF('Crisis Indicator Data'!#REF!="No Data",1,IF(#REF!&lt;&gt;"",1,0))</f>
        <v>#REF!</v>
      </c>
      <c r="M56" s="25" t="e">
        <f>IF('Crisis Indicator Data'!#REF!="No Data",1,IF(#REF!&lt;&gt;"",1,0))</f>
        <v>#REF!</v>
      </c>
      <c r="N56" s="25" t="e">
        <f>IF('Crisis Indicator Data'!#REF!="No Data",1,IF(#REF!&lt;&gt;"",1,0))</f>
        <v>#REF!</v>
      </c>
      <c r="O56" s="25" t="e">
        <f>IF('Crisis Indicator Data'!#REF!="No Data",1,IF(#REF!&lt;&gt;"",1,0))</f>
        <v>#REF!</v>
      </c>
      <c r="P56" s="25" t="e">
        <f>IF('Crisis Indicator Data'!#REF!="No Data",1,IF(#REF!&lt;&gt;"",1,0))</f>
        <v>#REF!</v>
      </c>
      <c r="Q56" s="25" t="e">
        <f>IF('Crisis Indicator Data'!#REF!="No Data",1,IF(#REF!&lt;&gt;"",1,0))</f>
        <v>#REF!</v>
      </c>
      <c r="R56" s="25" t="e">
        <f>IF('Crisis Indicator Data'!#REF!="No Data",1,IF(#REF!&lt;&gt;"",1,0))</f>
        <v>#REF!</v>
      </c>
      <c r="S56" s="25" t="e">
        <f>IF('Crisis Indicator Data'!#REF!="No Data",1,IF(#REF!&lt;&gt;"",1,0))</f>
        <v>#REF!</v>
      </c>
      <c r="T56" s="25" t="e">
        <f>IF('Crisis Indicator Data'!#REF!="No Data",1,IF(#REF!&lt;&gt;"",1,0))</f>
        <v>#REF!</v>
      </c>
      <c r="U56" s="25" t="e">
        <f>IF('Crisis Indicator Data'!#REF!="No Data",1,IF(#REF!&lt;&gt;"",1,0))</f>
        <v>#REF!</v>
      </c>
      <c r="V56" s="25" t="e">
        <f>IF('Crisis Indicator Data'!#REF!="No Data",1,IF(#REF!&lt;&gt;"",1,0))</f>
        <v>#REF!</v>
      </c>
      <c r="W56" s="25" t="e">
        <f>IF('Crisis Indicator Data'!#REF!="No Data",1,IF(#REF!&lt;&gt;"",1,0))</f>
        <v>#REF!</v>
      </c>
      <c r="X56" s="25" t="e">
        <f>IF('Crisis Indicator Data'!#REF!="No Data",1,IF(#REF!&lt;&gt;"",1,0))</f>
        <v>#REF!</v>
      </c>
      <c r="Y56" s="25" t="e">
        <f>IF('Crisis Indicator Data'!#REF!="No Data",1,IF(#REF!&lt;&gt;"",1,0))</f>
        <v>#REF!</v>
      </c>
      <c r="Z56" s="25" t="e">
        <f>IF('Crisis Indicator Data'!#REF!="No Data",1,IF(#REF!&lt;&gt;"",1,0))</f>
        <v>#REF!</v>
      </c>
      <c r="AA56" s="25" t="e">
        <f>IF('Crisis Indicator Data'!#REF!="No Data",1,IF(#REF!&lt;&gt;"",1,0))</f>
        <v>#REF!</v>
      </c>
      <c r="AB56" s="25" t="e">
        <f>IF('Crisis Indicator Data'!#REF!="No Data",1,IF(#REF!&lt;&gt;"",1,0))</f>
        <v>#REF!</v>
      </c>
      <c r="AC56" s="25" t="e">
        <f>IF('Crisis Indicator Data'!#REF!="No Data",1,IF(#REF!&lt;&gt;"",1,0))</f>
        <v>#REF!</v>
      </c>
      <c r="AD56" s="25" t="e">
        <f>IF('Crisis Indicator Data'!#REF!="No Data",1,IF(#REF!&lt;&gt;"",1,0))</f>
        <v>#REF!</v>
      </c>
      <c r="AE56" s="25" t="e">
        <f>IF('Crisis Indicator Data'!#REF!="No Data",1,IF(#REF!&lt;&gt;"",1,0))</f>
        <v>#REF!</v>
      </c>
      <c r="AF56" s="25" t="e">
        <f>IF('Crisis Indicator Data'!#REF!="No Data",1,IF(#REF!&lt;&gt;"",1,0))</f>
        <v>#REF!</v>
      </c>
      <c r="AG56" s="25" t="e">
        <f>IF('Crisis Indicator Data'!#REF!="No Data",1,IF(#REF!&lt;&gt;"",1,0))</f>
        <v>#REF!</v>
      </c>
      <c r="AH56" s="25" t="e">
        <f>IF('Crisis Indicator Data'!#REF!="No Data",1,IF(#REF!&lt;&gt;"",1,0))</f>
        <v>#REF!</v>
      </c>
      <c r="AI56" s="25" t="e">
        <f>IF('Crisis Indicator Data'!#REF!="No Data",1,IF(#REF!&lt;&gt;"",1,0))</f>
        <v>#REF!</v>
      </c>
      <c r="AJ56" s="25" t="e">
        <f>IF('Crisis Indicator Data'!#REF!="No Data",1,IF(#REF!&lt;&gt;"",1,0))</f>
        <v>#REF!</v>
      </c>
      <c r="AK56" s="25" t="e">
        <f>IF('Crisis Indicator Data'!#REF!="No Data",1,IF(#REF!&lt;&gt;"",1,0))</f>
        <v>#REF!</v>
      </c>
      <c r="AL56" s="25" t="e">
        <f>IF('Crisis Indicator Data'!#REF!="No Data",1,IF(#REF!&lt;&gt;"",1,0))</f>
        <v>#REF!</v>
      </c>
      <c r="AM56" s="25" t="e">
        <f>IF('Crisis Indicator Data'!#REF!="No Data",1,IF(#REF!&lt;&gt;"",1,0))</f>
        <v>#REF!</v>
      </c>
      <c r="AN56" s="25" t="e">
        <f>IF('Crisis Indicator Data'!#REF!="No Data",1,IF(#REF!&lt;&gt;"",1,0))</f>
        <v>#REF!</v>
      </c>
      <c r="AO56" s="25" t="e">
        <f>IF('Crisis Indicator Data'!#REF!="No Data",1,IF(#REF!&lt;&gt;"",1,0))</f>
        <v>#REF!</v>
      </c>
      <c r="AP56" s="25" t="e">
        <f>IF('Crisis Indicator Data'!#REF!="No Data",1,IF(#REF!&lt;&gt;"",1,0))</f>
        <v>#REF!</v>
      </c>
      <c r="AQ56" s="25" t="e">
        <f>IF('Crisis Indicator Data'!#REF!="No Data",1,IF(#REF!&lt;&gt;"",1,0))</f>
        <v>#REF!</v>
      </c>
      <c r="AR56" s="25" t="e">
        <f>IF('Crisis Indicator Data'!#REF!="No Data",1,IF(#REF!&lt;&gt;"",1,0))</f>
        <v>#REF!</v>
      </c>
      <c r="AS56" s="25" t="e">
        <f>IF('Crisis Indicator Data'!#REF!="No Data",1,IF(#REF!&lt;&gt;"",1,0))</f>
        <v>#REF!</v>
      </c>
      <c r="AT56" s="25" t="e">
        <f>IF('Crisis Indicator Data'!#REF!="No Data",1,IF(#REF!&lt;&gt;"",1,0))</f>
        <v>#REF!</v>
      </c>
      <c r="AU56" s="25" t="e">
        <f>IF('Crisis Indicator Data'!#REF!="No Data",1,IF(#REF!&lt;&gt;"",1,0))</f>
        <v>#REF!</v>
      </c>
      <c r="AV56" s="25" t="e">
        <f>IF('Crisis Indicator Data'!#REF!="No Data",1,IF(#REF!&lt;&gt;"",1,0))</f>
        <v>#REF!</v>
      </c>
      <c r="AW56" s="25" t="e">
        <f>IF('Crisis Indicator Data'!#REF!="No Data",1,IF(#REF!&lt;&gt;"",1,0))</f>
        <v>#REF!</v>
      </c>
      <c r="AX56" s="25" t="e">
        <f>IF('Crisis Indicator Data'!#REF!="No Data",1,IF(#REF!&lt;&gt;"",1,0))</f>
        <v>#REF!</v>
      </c>
      <c r="AY56" s="25" t="e">
        <f>IF('Crisis Indicator Data'!#REF!="No Data",1,IF(#REF!&lt;&gt;"",1,0))</f>
        <v>#REF!</v>
      </c>
      <c r="AZ56" s="25" t="e">
        <f>IF('Crisis Indicator Data'!#REF!="No Data",1,IF(#REF!&lt;&gt;"",1,0))</f>
        <v>#REF!</v>
      </c>
      <c r="BA56" t="e">
        <f t="shared" si="2"/>
        <v>#REF!</v>
      </c>
      <c r="BB56" s="27" t="e">
        <f t="shared" si="3"/>
        <v>#REF!</v>
      </c>
    </row>
    <row r="57" spans="1:54" x14ac:dyDescent="0.35">
      <c r="A57" t="s">
        <v>9538</v>
      </c>
      <c r="B57" s="25" t="e">
        <f>IF('Crisis Indicator Data'!#REF!="No Data",1,IF(#REF!&lt;&gt;"",1,0))</f>
        <v>#REF!</v>
      </c>
      <c r="C57" s="25" t="e">
        <f>IF('Crisis Indicator Data'!#REF!="No Data",1,IF(#REF!&lt;&gt;"",1,0))</f>
        <v>#REF!</v>
      </c>
      <c r="D57" s="25" t="e">
        <f>IF('Crisis Indicator Data'!#REF!="No Data",1,IF(#REF!&lt;&gt;"",1,0))</f>
        <v>#REF!</v>
      </c>
      <c r="E57" s="25" t="e">
        <f>IF('Crisis Indicator Data'!#REF!="No Data",1,IF(#REF!&lt;&gt;"",1,0))</f>
        <v>#REF!</v>
      </c>
      <c r="F57" s="25" t="e">
        <f>IF('Crisis Indicator Data'!#REF!="No Data",1,IF(#REF!&lt;&gt;"",1,0))</f>
        <v>#REF!</v>
      </c>
      <c r="G57" s="25" t="e">
        <f>IF('Crisis Indicator Data'!#REF!="No Data",1,IF(#REF!&lt;&gt;"",1,0))</f>
        <v>#REF!</v>
      </c>
      <c r="H57" s="25" t="e">
        <f>IF('Crisis Indicator Data'!#REF!="No Data",1,IF(#REF!&lt;&gt;"",1,0))</f>
        <v>#REF!</v>
      </c>
      <c r="I57" s="25" t="e">
        <f>IF('Crisis Indicator Data'!#REF!="No Data",1,IF(#REF!&lt;&gt;"",1,0))</f>
        <v>#REF!</v>
      </c>
      <c r="J57" s="25" t="e">
        <f>IF('Crisis Indicator Data'!#REF!="No Data",1,IF(#REF!&lt;&gt;"",1,0))</f>
        <v>#REF!</v>
      </c>
      <c r="K57" s="25" t="e">
        <f>IF('Crisis Indicator Data'!#REF!="No Data",1,IF(#REF!&lt;&gt;"",1,0))</f>
        <v>#REF!</v>
      </c>
      <c r="L57" s="25" t="e">
        <f>IF('Crisis Indicator Data'!#REF!="No Data",1,IF(#REF!&lt;&gt;"",1,0))</f>
        <v>#REF!</v>
      </c>
      <c r="M57" s="25" t="e">
        <f>IF('Crisis Indicator Data'!#REF!="No Data",1,IF(#REF!&lt;&gt;"",1,0))</f>
        <v>#REF!</v>
      </c>
      <c r="N57" s="25" t="e">
        <f>IF('Crisis Indicator Data'!#REF!="No Data",1,IF(#REF!&lt;&gt;"",1,0))</f>
        <v>#REF!</v>
      </c>
      <c r="O57" s="25" t="e">
        <f>IF('Crisis Indicator Data'!#REF!="No Data",1,IF(#REF!&lt;&gt;"",1,0))</f>
        <v>#REF!</v>
      </c>
      <c r="P57" s="25" t="e">
        <f>IF('Crisis Indicator Data'!#REF!="No Data",1,IF(#REF!&lt;&gt;"",1,0))</f>
        <v>#REF!</v>
      </c>
      <c r="Q57" s="25" t="e">
        <f>IF('Crisis Indicator Data'!#REF!="No Data",1,IF(#REF!&lt;&gt;"",1,0))</f>
        <v>#REF!</v>
      </c>
      <c r="R57" s="25" t="e">
        <f>IF('Crisis Indicator Data'!#REF!="No Data",1,IF(#REF!&lt;&gt;"",1,0))</f>
        <v>#REF!</v>
      </c>
      <c r="S57" s="25" t="e">
        <f>IF('Crisis Indicator Data'!#REF!="No Data",1,IF(#REF!&lt;&gt;"",1,0))</f>
        <v>#REF!</v>
      </c>
      <c r="T57" s="25" t="e">
        <f>IF('Crisis Indicator Data'!#REF!="No Data",1,IF(#REF!&lt;&gt;"",1,0))</f>
        <v>#REF!</v>
      </c>
      <c r="U57" s="25" t="e">
        <f>IF('Crisis Indicator Data'!#REF!="No Data",1,IF(#REF!&lt;&gt;"",1,0))</f>
        <v>#REF!</v>
      </c>
      <c r="V57" s="25" t="e">
        <f>IF('Crisis Indicator Data'!#REF!="No Data",1,IF(#REF!&lt;&gt;"",1,0))</f>
        <v>#REF!</v>
      </c>
      <c r="W57" s="25" t="e">
        <f>IF('Crisis Indicator Data'!#REF!="No Data",1,IF(#REF!&lt;&gt;"",1,0))</f>
        <v>#REF!</v>
      </c>
      <c r="X57" s="25" t="e">
        <f>IF('Crisis Indicator Data'!#REF!="No Data",1,IF(#REF!&lt;&gt;"",1,0))</f>
        <v>#REF!</v>
      </c>
      <c r="Y57" s="25" t="e">
        <f>IF('Crisis Indicator Data'!#REF!="No Data",1,IF(#REF!&lt;&gt;"",1,0))</f>
        <v>#REF!</v>
      </c>
      <c r="Z57" s="25" t="e">
        <f>IF('Crisis Indicator Data'!#REF!="No Data",1,IF(#REF!&lt;&gt;"",1,0))</f>
        <v>#REF!</v>
      </c>
      <c r="AA57" s="25" t="e">
        <f>IF('Crisis Indicator Data'!#REF!="No Data",1,IF(#REF!&lt;&gt;"",1,0))</f>
        <v>#REF!</v>
      </c>
      <c r="AB57" s="25" t="e">
        <f>IF('Crisis Indicator Data'!#REF!="No Data",1,IF(#REF!&lt;&gt;"",1,0))</f>
        <v>#REF!</v>
      </c>
      <c r="AC57" s="25" t="e">
        <f>IF('Crisis Indicator Data'!#REF!="No Data",1,IF(#REF!&lt;&gt;"",1,0))</f>
        <v>#REF!</v>
      </c>
      <c r="AD57" s="25" t="e">
        <f>IF('Crisis Indicator Data'!#REF!="No Data",1,IF(#REF!&lt;&gt;"",1,0))</f>
        <v>#REF!</v>
      </c>
      <c r="AE57" s="25" t="e">
        <f>IF('Crisis Indicator Data'!#REF!="No Data",1,IF(#REF!&lt;&gt;"",1,0))</f>
        <v>#REF!</v>
      </c>
      <c r="AF57" s="25" t="e">
        <f>IF('Crisis Indicator Data'!#REF!="No Data",1,IF(#REF!&lt;&gt;"",1,0))</f>
        <v>#REF!</v>
      </c>
      <c r="AG57" s="25" t="e">
        <f>IF('Crisis Indicator Data'!#REF!="No Data",1,IF(#REF!&lt;&gt;"",1,0))</f>
        <v>#REF!</v>
      </c>
      <c r="AH57" s="25" t="e">
        <f>IF('Crisis Indicator Data'!#REF!="No Data",1,IF(#REF!&lt;&gt;"",1,0))</f>
        <v>#REF!</v>
      </c>
      <c r="AI57" s="25" t="e">
        <f>IF('Crisis Indicator Data'!#REF!="No Data",1,IF(#REF!&lt;&gt;"",1,0))</f>
        <v>#REF!</v>
      </c>
      <c r="AJ57" s="25" t="e">
        <f>IF('Crisis Indicator Data'!#REF!="No Data",1,IF(#REF!&lt;&gt;"",1,0))</f>
        <v>#REF!</v>
      </c>
      <c r="AK57" s="25" t="e">
        <f>IF('Crisis Indicator Data'!#REF!="No Data",1,IF(#REF!&lt;&gt;"",1,0))</f>
        <v>#REF!</v>
      </c>
      <c r="AL57" s="25" t="e">
        <f>IF('Crisis Indicator Data'!#REF!="No Data",1,IF(#REF!&lt;&gt;"",1,0))</f>
        <v>#REF!</v>
      </c>
      <c r="AM57" s="25" t="e">
        <f>IF('Crisis Indicator Data'!#REF!="No Data",1,IF(#REF!&lt;&gt;"",1,0))</f>
        <v>#REF!</v>
      </c>
      <c r="AN57" s="25" t="e">
        <f>IF('Crisis Indicator Data'!#REF!="No Data",1,IF(#REF!&lt;&gt;"",1,0))</f>
        <v>#REF!</v>
      </c>
      <c r="AO57" s="25" t="e">
        <f>IF('Crisis Indicator Data'!#REF!="No Data",1,IF(#REF!&lt;&gt;"",1,0))</f>
        <v>#REF!</v>
      </c>
      <c r="AP57" s="25" t="e">
        <f>IF('Crisis Indicator Data'!#REF!="No Data",1,IF(#REF!&lt;&gt;"",1,0))</f>
        <v>#REF!</v>
      </c>
      <c r="AQ57" s="25" t="e">
        <f>IF('Crisis Indicator Data'!#REF!="No Data",1,IF(#REF!&lt;&gt;"",1,0))</f>
        <v>#REF!</v>
      </c>
      <c r="AR57" s="25" t="e">
        <f>IF('Crisis Indicator Data'!#REF!="No Data",1,IF(#REF!&lt;&gt;"",1,0))</f>
        <v>#REF!</v>
      </c>
      <c r="AS57" s="25" t="e">
        <f>IF('Crisis Indicator Data'!#REF!="No Data",1,IF(#REF!&lt;&gt;"",1,0))</f>
        <v>#REF!</v>
      </c>
      <c r="AT57" s="25" t="e">
        <f>IF('Crisis Indicator Data'!#REF!="No Data",1,IF(#REF!&lt;&gt;"",1,0))</f>
        <v>#REF!</v>
      </c>
      <c r="AU57" s="25" t="e">
        <f>IF('Crisis Indicator Data'!#REF!="No Data",1,IF(#REF!&lt;&gt;"",1,0))</f>
        <v>#REF!</v>
      </c>
      <c r="AV57" s="25" t="e">
        <f>IF('Crisis Indicator Data'!#REF!="No Data",1,IF(#REF!&lt;&gt;"",1,0))</f>
        <v>#REF!</v>
      </c>
      <c r="AW57" s="25" t="e">
        <f>IF('Crisis Indicator Data'!#REF!="No Data",1,IF(#REF!&lt;&gt;"",1,0))</f>
        <v>#REF!</v>
      </c>
      <c r="AX57" s="25" t="e">
        <f>IF('Crisis Indicator Data'!#REF!="No Data",1,IF(#REF!&lt;&gt;"",1,0))</f>
        <v>#REF!</v>
      </c>
      <c r="AY57" s="25" t="e">
        <f>IF('Crisis Indicator Data'!#REF!="No Data",1,IF(#REF!&lt;&gt;"",1,0))</f>
        <v>#REF!</v>
      </c>
      <c r="AZ57" s="25" t="e">
        <f>IF('Crisis Indicator Data'!#REF!="No Data",1,IF(#REF!&lt;&gt;"",1,0))</f>
        <v>#REF!</v>
      </c>
      <c r="BA57" t="e">
        <f t="shared" si="2"/>
        <v>#REF!</v>
      </c>
      <c r="BB57" s="27" t="e">
        <f t="shared" si="3"/>
        <v>#REF!</v>
      </c>
    </row>
    <row r="58" spans="1:54" x14ac:dyDescent="0.35">
      <c r="A58" t="s">
        <v>9542</v>
      </c>
      <c r="B58" s="25" t="e">
        <f>IF('Crisis Indicator Data'!#REF!="No Data",1,IF(#REF!&lt;&gt;"",1,0))</f>
        <v>#REF!</v>
      </c>
      <c r="C58" s="25" t="e">
        <f>IF('Crisis Indicator Data'!#REF!="No Data",1,IF(#REF!&lt;&gt;"",1,0))</f>
        <v>#REF!</v>
      </c>
      <c r="D58" s="25" t="e">
        <f>IF('Crisis Indicator Data'!#REF!="No Data",1,IF(#REF!&lt;&gt;"",1,0))</f>
        <v>#REF!</v>
      </c>
      <c r="E58" s="25" t="e">
        <f>IF('Crisis Indicator Data'!#REF!="No Data",1,IF(#REF!&lt;&gt;"",1,0))</f>
        <v>#REF!</v>
      </c>
      <c r="F58" s="25" t="e">
        <f>IF('Crisis Indicator Data'!#REF!="No Data",1,IF(#REF!&lt;&gt;"",1,0))</f>
        <v>#REF!</v>
      </c>
      <c r="G58" s="25" t="e">
        <f>IF('Crisis Indicator Data'!#REF!="No Data",1,IF(#REF!&lt;&gt;"",1,0))</f>
        <v>#REF!</v>
      </c>
      <c r="H58" s="25" t="e">
        <f>IF('Crisis Indicator Data'!#REF!="No Data",1,IF(#REF!&lt;&gt;"",1,0))</f>
        <v>#REF!</v>
      </c>
      <c r="I58" s="25" t="e">
        <f>IF('Crisis Indicator Data'!#REF!="No Data",1,IF(#REF!&lt;&gt;"",1,0))</f>
        <v>#REF!</v>
      </c>
      <c r="J58" s="25" t="e">
        <f>IF('Crisis Indicator Data'!#REF!="No Data",1,IF(#REF!&lt;&gt;"",1,0))</f>
        <v>#REF!</v>
      </c>
      <c r="K58" s="25" t="e">
        <f>IF('Crisis Indicator Data'!#REF!="No Data",1,IF(#REF!&lt;&gt;"",1,0))</f>
        <v>#REF!</v>
      </c>
      <c r="L58" s="25" t="e">
        <f>IF('Crisis Indicator Data'!#REF!="No Data",1,IF(#REF!&lt;&gt;"",1,0))</f>
        <v>#REF!</v>
      </c>
      <c r="M58" s="25" t="e">
        <f>IF('Crisis Indicator Data'!#REF!="No Data",1,IF(#REF!&lt;&gt;"",1,0))</f>
        <v>#REF!</v>
      </c>
      <c r="N58" s="25" t="e">
        <f>IF('Crisis Indicator Data'!#REF!="No Data",1,IF(#REF!&lt;&gt;"",1,0))</f>
        <v>#REF!</v>
      </c>
      <c r="O58" s="25" t="e">
        <f>IF('Crisis Indicator Data'!#REF!="No Data",1,IF(#REF!&lt;&gt;"",1,0))</f>
        <v>#REF!</v>
      </c>
      <c r="P58" s="25" t="e">
        <f>IF('Crisis Indicator Data'!#REF!="No Data",1,IF(#REF!&lt;&gt;"",1,0))</f>
        <v>#REF!</v>
      </c>
      <c r="Q58" s="25" t="e">
        <f>IF('Crisis Indicator Data'!#REF!="No Data",1,IF(#REF!&lt;&gt;"",1,0))</f>
        <v>#REF!</v>
      </c>
      <c r="R58" s="25" t="e">
        <f>IF('Crisis Indicator Data'!#REF!="No Data",1,IF(#REF!&lt;&gt;"",1,0))</f>
        <v>#REF!</v>
      </c>
      <c r="S58" s="25" t="e">
        <f>IF('Crisis Indicator Data'!#REF!="No Data",1,IF(#REF!&lt;&gt;"",1,0))</f>
        <v>#REF!</v>
      </c>
      <c r="T58" s="25" t="e">
        <f>IF('Crisis Indicator Data'!#REF!="No Data",1,IF(#REF!&lt;&gt;"",1,0))</f>
        <v>#REF!</v>
      </c>
      <c r="U58" s="25" t="e">
        <f>IF('Crisis Indicator Data'!#REF!="No Data",1,IF(#REF!&lt;&gt;"",1,0))</f>
        <v>#REF!</v>
      </c>
      <c r="V58" s="25" t="e">
        <f>IF('Crisis Indicator Data'!#REF!="No Data",1,IF(#REF!&lt;&gt;"",1,0))</f>
        <v>#REF!</v>
      </c>
      <c r="W58" s="25" t="e">
        <f>IF('Crisis Indicator Data'!#REF!="No Data",1,IF(#REF!&lt;&gt;"",1,0))</f>
        <v>#REF!</v>
      </c>
      <c r="X58" s="25" t="e">
        <f>IF('Crisis Indicator Data'!#REF!="No Data",1,IF(#REF!&lt;&gt;"",1,0))</f>
        <v>#REF!</v>
      </c>
      <c r="Y58" s="25" t="e">
        <f>IF('Crisis Indicator Data'!#REF!="No Data",1,IF(#REF!&lt;&gt;"",1,0))</f>
        <v>#REF!</v>
      </c>
      <c r="Z58" s="25" t="e">
        <f>IF('Crisis Indicator Data'!#REF!="No Data",1,IF(#REF!&lt;&gt;"",1,0))</f>
        <v>#REF!</v>
      </c>
      <c r="AA58" s="25" t="e">
        <f>IF('Crisis Indicator Data'!#REF!="No Data",1,IF(#REF!&lt;&gt;"",1,0))</f>
        <v>#REF!</v>
      </c>
      <c r="AB58" s="25" t="e">
        <f>IF('Crisis Indicator Data'!#REF!="No Data",1,IF(#REF!&lt;&gt;"",1,0))</f>
        <v>#REF!</v>
      </c>
      <c r="AC58" s="25" t="e">
        <f>IF('Crisis Indicator Data'!#REF!="No Data",1,IF(#REF!&lt;&gt;"",1,0))</f>
        <v>#REF!</v>
      </c>
      <c r="AD58" s="25" t="e">
        <f>IF('Crisis Indicator Data'!#REF!="No Data",1,IF(#REF!&lt;&gt;"",1,0))</f>
        <v>#REF!</v>
      </c>
      <c r="AE58" s="25" t="e">
        <f>IF('Crisis Indicator Data'!#REF!="No Data",1,IF(#REF!&lt;&gt;"",1,0))</f>
        <v>#REF!</v>
      </c>
      <c r="AF58" s="25" t="e">
        <f>IF('Crisis Indicator Data'!#REF!="No Data",1,IF(#REF!&lt;&gt;"",1,0))</f>
        <v>#REF!</v>
      </c>
      <c r="AG58" s="25" t="e">
        <f>IF('Crisis Indicator Data'!#REF!="No Data",1,IF(#REF!&lt;&gt;"",1,0))</f>
        <v>#REF!</v>
      </c>
      <c r="AH58" s="25" t="e">
        <f>IF('Crisis Indicator Data'!#REF!="No Data",1,IF(#REF!&lt;&gt;"",1,0))</f>
        <v>#REF!</v>
      </c>
      <c r="AI58" s="25" t="e">
        <f>IF('Crisis Indicator Data'!#REF!="No Data",1,IF(#REF!&lt;&gt;"",1,0))</f>
        <v>#REF!</v>
      </c>
      <c r="AJ58" s="25" t="e">
        <f>IF('Crisis Indicator Data'!#REF!="No Data",1,IF(#REF!&lt;&gt;"",1,0))</f>
        <v>#REF!</v>
      </c>
      <c r="AK58" s="25" t="e">
        <f>IF('Crisis Indicator Data'!#REF!="No Data",1,IF(#REF!&lt;&gt;"",1,0))</f>
        <v>#REF!</v>
      </c>
      <c r="AL58" s="25" t="e">
        <f>IF('Crisis Indicator Data'!#REF!="No Data",1,IF(#REF!&lt;&gt;"",1,0))</f>
        <v>#REF!</v>
      </c>
      <c r="AM58" s="25" t="e">
        <f>IF('Crisis Indicator Data'!#REF!="No Data",1,IF(#REF!&lt;&gt;"",1,0))</f>
        <v>#REF!</v>
      </c>
      <c r="AN58" s="25" t="e">
        <f>IF('Crisis Indicator Data'!#REF!="No Data",1,IF(#REF!&lt;&gt;"",1,0))</f>
        <v>#REF!</v>
      </c>
      <c r="AO58" s="25" t="e">
        <f>IF('Crisis Indicator Data'!#REF!="No Data",1,IF(#REF!&lt;&gt;"",1,0))</f>
        <v>#REF!</v>
      </c>
      <c r="AP58" s="25" t="e">
        <f>IF('Crisis Indicator Data'!#REF!="No Data",1,IF(#REF!&lt;&gt;"",1,0))</f>
        <v>#REF!</v>
      </c>
      <c r="AQ58" s="25" t="e">
        <f>IF('Crisis Indicator Data'!#REF!="No Data",1,IF(#REF!&lt;&gt;"",1,0))</f>
        <v>#REF!</v>
      </c>
      <c r="AR58" s="25" t="e">
        <f>IF('Crisis Indicator Data'!#REF!="No Data",1,IF(#REF!&lt;&gt;"",1,0))</f>
        <v>#REF!</v>
      </c>
      <c r="AS58" s="25" t="e">
        <f>IF('Crisis Indicator Data'!#REF!="No Data",1,IF(#REF!&lt;&gt;"",1,0))</f>
        <v>#REF!</v>
      </c>
      <c r="AT58" s="25" t="e">
        <f>IF('Crisis Indicator Data'!#REF!="No Data",1,IF(#REF!&lt;&gt;"",1,0))</f>
        <v>#REF!</v>
      </c>
      <c r="AU58" s="25" t="e">
        <f>IF('Crisis Indicator Data'!#REF!="No Data",1,IF(#REF!&lt;&gt;"",1,0))</f>
        <v>#REF!</v>
      </c>
      <c r="AV58" s="25" t="e">
        <f>IF('Crisis Indicator Data'!#REF!="No Data",1,IF(#REF!&lt;&gt;"",1,0))</f>
        <v>#REF!</v>
      </c>
      <c r="AW58" s="25" t="e">
        <f>IF('Crisis Indicator Data'!#REF!="No Data",1,IF(#REF!&lt;&gt;"",1,0))</f>
        <v>#REF!</v>
      </c>
      <c r="AX58" s="25" t="e">
        <f>IF('Crisis Indicator Data'!#REF!="No Data",1,IF(#REF!&lt;&gt;"",1,0))</f>
        <v>#REF!</v>
      </c>
      <c r="AY58" s="25" t="e">
        <f>IF('Crisis Indicator Data'!#REF!="No Data",1,IF(#REF!&lt;&gt;"",1,0))</f>
        <v>#REF!</v>
      </c>
      <c r="AZ58" s="25" t="e">
        <f>IF('Crisis Indicator Data'!#REF!="No Data",1,IF(#REF!&lt;&gt;"",1,0))</f>
        <v>#REF!</v>
      </c>
      <c r="BA58" t="e">
        <f t="shared" si="2"/>
        <v>#REF!</v>
      </c>
      <c r="BB58" s="27" t="e">
        <f t="shared" si="3"/>
        <v>#REF!</v>
      </c>
    </row>
    <row r="59" spans="1:54" x14ac:dyDescent="0.35">
      <c r="A59" t="s">
        <v>9540</v>
      </c>
      <c r="B59" s="25" t="e">
        <f>IF('Crisis Indicator Data'!#REF!="No Data",1,IF(#REF!&lt;&gt;"",1,0))</f>
        <v>#REF!</v>
      </c>
      <c r="C59" s="25" t="e">
        <f>IF('Crisis Indicator Data'!#REF!="No Data",1,IF(#REF!&lt;&gt;"",1,0))</f>
        <v>#REF!</v>
      </c>
      <c r="D59" s="25" t="e">
        <f>IF('Crisis Indicator Data'!#REF!="No Data",1,IF(#REF!&lt;&gt;"",1,0))</f>
        <v>#REF!</v>
      </c>
      <c r="E59" s="25" t="e">
        <f>IF('Crisis Indicator Data'!#REF!="No Data",1,IF(#REF!&lt;&gt;"",1,0))</f>
        <v>#REF!</v>
      </c>
      <c r="F59" s="25" t="e">
        <f>IF('Crisis Indicator Data'!#REF!="No Data",1,IF(#REF!&lt;&gt;"",1,0))</f>
        <v>#REF!</v>
      </c>
      <c r="G59" s="25" t="e">
        <f>IF('Crisis Indicator Data'!#REF!="No Data",1,IF(#REF!&lt;&gt;"",1,0))</f>
        <v>#REF!</v>
      </c>
      <c r="H59" s="25" t="e">
        <f>IF('Crisis Indicator Data'!#REF!="No Data",1,IF(#REF!&lt;&gt;"",1,0))</f>
        <v>#REF!</v>
      </c>
      <c r="I59" s="25" t="e">
        <f>IF('Crisis Indicator Data'!#REF!="No Data",1,IF(#REF!&lt;&gt;"",1,0))</f>
        <v>#REF!</v>
      </c>
      <c r="J59" s="25" t="e">
        <f>IF('Crisis Indicator Data'!#REF!="No Data",1,IF(#REF!&lt;&gt;"",1,0))</f>
        <v>#REF!</v>
      </c>
      <c r="K59" s="25" t="e">
        <f>IF('Crisis Indicator Data'!#REF!="No Data",1,IF(#REF!&lt;&gt;"",1,0))</f>
        <v>#REF!</v>
      </c>
      <c r="L59" s="25" t="e">
        <f>IF('Crisis Indicator Data'!#REF!="No Data",1,IF(#REF!&lt;&gt;"",1,0))</f>
        <v>#REF!</v>
      </c>
      <c r="M59" s="25" t="e">
        <f>IF('Crisis Indicator Data'!#REF!="No Data",1,IF(#REF!&lt;&gt;"",1,0))</f>
        <v>#REF!</v>
      </c>
      <c r="N59" s="25" t="e">
        <f>IF('Crisis Indicator Data'!#REF!="No Data",1,IF(#REF!&lt;&gt;"",1,0))</f>
        <v>#REF!</v>
      </c>
      <c r="O59" s="25" t="e">
        <f>IF('Crisis Indicator Data'!#REF!="No Data",1,IF(#REF!&lt;&gt;"",1,0))</f>
        <v>#REF!</v>
      </c>
      <c r="P59" s="25" t="e">
        <f>IF('Crisis Indicator Data'!#REF!="No Data",1,IF(#REF!&lt;&gt;"",1,0))</f>
        <v>#REF!</v>
      </c>
      <c r="Q59" s="25" t="e">
        <f>IF('Crisis Indicator Data'!#REF!="No Data",1,IF(#REF!&lt;&gt;"",1,0))</f>
        <v>#REF!</v>
      </c>
      <c r="R59" s="25" t="e">
        <f>IF('Crisis Indicator Data'!#REF!="No Data",1,IF(#REF!&lt;&gt;"",1,0))</f>
        <v>#REF!</v>
      </c>
      <c r="S59" s="25" t="e">
        <f>IF('Crisis Indicator Data'!#REF!="No Data",1,IF(#REF!&lt;&gt;"",1,0))</f>
        <v>#REF!</v>
      </c>
      <c r="T59" s="25" t="e">
        <f>IF('Crisis Indicator Data'!#REF!="No Data",1,IF(#REF!&lt;&gt;"",1,0))</f>
        <v>#REF!</v>
      </c>
      <c r="U59" s="25" t="e">
        <f>IF('Crisis Indicator Data'!#REF!="No Data",1,IF(#REF!&lt;&gt;"",1,0))</f>
        <v>#REF!</v>
      </c>
      <c r="V59" s="25" t="e">
        <f>IF('Crisis Indicator Data'!#REF!="No Data",1,IF(#REF!&lt;&gt;"",1,0))</f>
        <v>#REF!</v>
      </c>
      <c r="W59" s="25" t="e">
        <f>IF('Crisis Indicator Data'!#REF!="No Data",1,IF(#REF!&lt;&gt;"",1,0))</f>
        <v>#REF!</v>
      </c>
      <c r="X59" s="25" t="e">
        <f>IF('Crisis Indicator Data'!#REF!="No Data",1,IF(#REF!&lt;&gt;"",1,0))</f>
        <v>#REF!</v>
      </c>
      <c r="Y59" s="25" t="e">
        <f>IF('Crisis Indicator Data'!#REF!="No Data",1,IF(#REF!&lt;&gt;"",1,0))</f>
        <v>#REF!</v>
      </c>
      <c r="Z59" s="25" t="e">
        <f>IF('Crisis Indicator Data'!#REF!="No Data",1,IF(#REF!&lt;&gt;"",1,0))</f>
        <v>#REF!</v>
      </c>
      <c r="AA59" s="25" t="e">
        <f>IF('Crisis Indicator Data'!#REF!="No Data",1,IF(#REF!&lt;&gt;"",1,0))</f>
        <v>#REF!</v>
      </c>
      <c r="AB59" s="25" t="e">
        <f>IF('Crisis Indicator Data'!#REF!="No Data",1,IF(#REF!&lt;&gt;"",1,0))</f>
        <v>#REF!</v>
      </c>
      <c r="AC59" s="25" t="e">
        <f>IF('Crisis Indicator Data'!#REF!="No Data",1,IF(#REF!&lt;&gt;"",1,0))</f>
        <v>#REF!</v>
      </c>
      <c r="AD59" s="25" t="e">
        <f>IF('Crisis Indicator Data'!#REF!="No Data",1,IF(#REF!&lt;&gt;"",1,0))</f>
        <v>#REF!</v>
      </c>
      <c r="AE59" s="25" t="e">
        <f>IF('Crisis Indicator Data'!#REF!="No Data",1,IF(#REF!&lt;&gt;"",1,0))</f>
        <v>#REF!</v>
      </c>
      <c r="AF59" s="25" t="e">
        <f>IF('Crisis Indicator Data'!#REF!="No Data",1,IF(#REF!&lt;&gt;"",1,0))</f>
        <v>#REF!</v>
      </c>
      <c r="AG59" s="25" t="e">
        <f>IF('Crisis Indicator Data'!#REF!="No Data",1,IF(#REF!&lt;&gt;"",1,0))</f>
        <v>#REF!</v>
      </c>
      <c r="AH59" s="25" t="e">
        <f>IF('Crisis Indicator Data'!#REF!="No Data",1,IF(#REF!&lt;&gt;"",1,0))</f>
        <v>#REF!</v>
      </c>
      <c r="AI59" s="25" t="e">
        <f>IF('Crisis Indicator Data'!#REF!="No Data",1,IF(#REF!&lt;&gt;"",1,0))</f>
        <v>#REF!</v>
      </c>
      <c r="AJ59" s="25" t="e">
        <f>IF('Crisis Indicator Data'!#REF!="No Data",1,IF(#REF!&lt;&gt;"",1,0))</f>
        <v>#REF!</v>
      </c>
      <c r="AK59" s="25" t="e">
        <f>IF('Crisis Indicator Data'!#REF!="No Data",1,IF(#REF!&lt;&gt;"",1,0))</f>
        <v>#REF!</v>
      </c>
      <c r="AL59" s="25" t="e">
        <f>IF('Crisis Indicator Data'!#REF!="No Data",1,IF(#REF!&lt;&gt;"",1,0))</f>
        <v>#REF!</v>
      </c>
      <c r="AM59" s="25" t="e">
        <f>IF('Crisis Indicator Data'!#REF!="No Data",1,IF(#REF!&lt;&gt;"",1,0))</f>
        <v>#REF!</v>
      </c>
      <c r="AN59" s="25" t="e">
        <f>IF('Crisis Indicator Data'!#REF!="No Data",1,IF(#REF!&lt;&gt;"",1,0))</f>
        <v>#REF!</v>
      </c>
      <c r="AO59" s="25" t="e">
        <f>IF('Crisis Indicator Data'!#REF!="No Data",1,IF(#REF!&lt;&gt;"",1,0))</f>
        <v>#REF!</v>
      </c>
      <c r="AP59" s="25" t="e">
        <f>IF('Crisis Indicator Data'!#REF!="No Data",1,IF(#REF!&lt;&gt;"",1,0))</f>
        <v>#REF!</v>
      </c>
      <c r="AQ59" s="25" t="e">
        <f>IF('Crisis Indicator Data'!#REF!="No Data",1,IF(#REF!&lt;&gt;"",1,0))</f>
        <v>#REF!</v>
      </c>
      <c r="AR59" s="25" t="e">
        <f>IF('Crisis Indicator Data'!#REF!="No Data",1,IF(#REF!&lt;&gt;"",1,0))</f>
        <v>#REF!</v>
      </c>
      <c r="AS59" s="25" t="e">
        <f>IF('Crisis Indicator Data'!#REF!="No Data",1,IF(#REF!&lt;&gt;"",1,0))</f>
        <v>#REF!</v>
      </c>
      <c r="AT59" s="25" t="e">
        <f>IF('Crisis Indicator Data'!#REF!="No Data",1,IF(#REF!&lt;&gt;"",1,0))</f>
        <v>#REF!</v>
      </c>
      <c r="AU59" s="25" t="e">
        <f>IF('Crisis Indicator Data'!#REF!="No Data",1,IF(#REF!&lt;&gt;"",1,0))</f>
        <v>#REF!</v>
      </c>
      <c r="AV59" s="25" t="e">
        <f>IF('Crisis Indicator Data'!#REF!="No Data",1,IF(#REF!&lt;&gt;"",1,0))</f>
        <v>#REF!</v>
      </c>
      <c r="AW59" s="25" t="e">
        <f>IF('Crisis Indicator Data'!#REF!="No Data",1,IF(#REF!&lt;&gt;"",1,0))</f>
        <v>#REF!</v>
      </c>
      <c r="AX59" s="25" t="e">
        <f>IF('Crisis Indicator Data'!#REF!="No Data",1,IF(#REF!&lt;&gt;"",1,0))</f>
        <v>#REF!</v>
      </c>
      <c r="AY59" s="25" t="e">
        <f>IF('Crisis Indicator Data'!#REF!="No Data",1,IF(#REF!&lt;&gt;"",1,0))</f>
        <v>#REF!</v>
      </c>
      <c r="AZ59" s="25" t="e">
        <f>IF('Crisis Indicator Data'!#REF!="No Data",1,IF(#REF!&lt;&gt;"",1,0))</f>
        <v>#REF!</v>
      </c>
      <c r="BA59" t="e">
        <f t="shared" si="2"/>
        <v>#REF!</v>
      </c>
      <c r="BB59" s="27" t="e">
        <f t="shared" si="3"/>
        <v>#REF!</v>
      </c>
    </row>
    <row r="60" spans="1:54" x14ac:dyDescent="0.35">
      <c r="A60" t="s">
        <v>9544</v>
      </c>
      <c r="B60" s="25" t="e">
        <f>IF('Crisis Indicator Data'!#REF!="No Data",1,IF(#REF!&lt;&gt;"",1,0))</f>
        <v>#REF!</v>
      </c>
      <c r="C60" s="25" t="e">
        <f>IF('Crisis Indicator Data'!#REF!="No Data",1,IF(#REF!&lt;&gt;"",1,0))</f>
        <v>#REF!</v>
      </c>
      <c r="D60" s="25" t="e">
        <f>IF('Crisis Indicator Data'!#REF!="No Data",1,IF(#REF!&lt;&gt;"",1,0))</f>
        <v>#REF!</v>
      </c>
      <c r="E60" s="25" t="e">
        <f>IF('Crisis Indicator Data'!#REF!="No Data",1,IF(#REF!&lt;&gt;"",1,0))</f>
        <v>#REF!</v>
      </c>
      <c r="F60" s="25" t="e">
        <f>IF('Crisis Indicator Data'!#REF!="No Data",1,IF(#REF!&lt;&gt;"",1,0))</f>
        <v>#REF!</v>
      </c>
      <c r="G60" s="25" t="e">
        <f>IF('Crisis Indicator Data'!#REF!="No Data",1,IF(#REF!&lt;&gt;"",1,0))</f>
        <v>#REF!</v>
      </c>
      <c r="H60" s="25" t="e">
        <f>IF('Crisis Indicator Data'!#REF!="No Data",1,IF(#REF!&lt;&gt;"",1,0))</f>
        <v>#REF!</v>
      </c>
      <c r="I60" s="25" t="e">
        <f>IF('Crisis Indicator Data'!#REF!="No Data",1,IF(#REF!&lt;&gt;"",1,0))</f>
        <v>#REF!</v>
      </c>
      <c r="J60" s="25" t="e">
        <f>IF('Crisis Indicator Data'!#REF!="No Data",1,IF(#REF!&lt;&gt;"",1,0))</f>
        <v>#REF!</v>
      </c>
      <c r="K60" s="25" t="e">
        <f>IF('Crisis Indicator Data'!#REF!="No Data",1,IF(#REF!&lt;&gt;"",1,0))</f>
        <v>#REF!</v>
      </c>
      <c r="L60" s="25" t="e">
        <f>IF('Crisis Indicator Data'!#REF!="No Data",1,IF(#REF!&lt;&gt;"",1,0))</f>
        <v>#REF!</v>
      </c>
      <c r="M60" s="25" t="e">
        <f>IF('Crisis Indicator Data'!#REF!="No Data",1,IF(#REF!&lt;&gt;"",1,0))</f>
        <v>#REF!</v>
      </c>
      <c r="N60" s="25" t="e">
        <f>IF('Crisis Indicator Data'!#REF!="No Data",1,IF(#REF!&lt;&gt;"",1,0))</f>
        <v>#REF!</v>
      </c>
      <c r="O60" s="25" t="e">
        <f>IF('Crisis Indicator Data'!#REF!="No Data",1,IF(#REF!&lt;&gt;"",1,0))</f>
        <v>#REF!</v>
      </c>
      <c r="P60" s="25" t="e">
        <f>IF('Crisis Indicator Data'!#REF!="No Data",1,IF(#REF!&lt;&gt;"",1,0))</f>
        <v>#REF!</v>
      </c>
      <c r="Q60" s="25" t="e">
        <f>IF('Crisis Indicator Data'!#REF!="No Data",1,IF(#REF!&lt;&gt;"",1,0))</f>
        <v>#REF!</v>
      </c>
      <c r="R60" s="25" t="e">
        <f>IF('Crisis Indicator Data'!#REF!="No Data",1,IF(#REF!&lt;&gt;"",1,0))</f>
        <v>#REF!</v>
      </c>
      <c r="S60" s="25" t="e">
        <f>IF('Crisis Indicator Data'!#REF!="No Data",1,IF(#REF!&lt;&gt;"",1,0))</f>
        <v>#REF!</v>
      </c>
      <c r="T60" s="25" t="e">
        <f>IF('Crisis Indicator Data'!#REF!="No Data",1,IF(#REF!&lt;&gt;"",1,0))</f>
        <v>#REF!</v>
      </c>
      <c r="U60" s="25" t="e">
        <f>IF('Crisis Indicator Data'!#REF!="No Data",1,IF(#REF!&lt;&gt;"",1,0))</f>
        <v>#REF!</v>
      </c>
      <c r="V60" s="25" t="e">
        <f>IF('Crisis Indicator Data'!#REF!="No Data",1,IF(#REF!&lt;&gt;"",1,0))</f>
        <v>#REF!</v>
      </c>
      <c r="W60" s="25" t="e">
        <f>IF('Crisis Indicator Data'!#REF!="No Data",1,IF(#REF!&lt;&gt;"",1,0))</f>
        <v>#REF!</v>
      </c>
      <c r="X60" s="25" t="e">
        <f>IF('Crisis Indicator Data'!#REF!="No Data",1,IF(#REF!&lt;&gt;"",1,0))</f>
        <v>#REF!</v>
      </c>
      <c r="Y60" s="25" t="e">
        <f>IF('Crisis Indicator Data'!#REF!="No Data",1,IF(#REF!&lt;&gt;"",1,0))</f>
        <v>#REF!</v>
      </c>
      <c r="Z60" s="25" t="e">
        <f>IF('Crisis Indicator Data'!#REF!="No Data",1,IF(#REF!&lt;&gt;"",1,0))</f>
        <v>#REF!</v>
      </c>
      <c r="AA60" s="25" t="e">
        <f>IF('Crisis Indicator Data'!#REF!="No Data",1,IF(#REF!&lt;&gt;"",1,0))</f>
        <v>#REF!</v>
      </c>
      <c r="AB60" s="25" t="e">
        <f>IF('Crisis Indicator Data'!#REF!="No Data",1,IF(#REF!&lt;&gt;"",1,0))</f>
        <v>#REF!</v>
      </c>
      <c r="AC60" s="25" t="e">
        <f>IF('Crisis Indicator Data'!#REF!="No Data",1,IF(#REF!&lt;&gt;"",1,0))</f>
        <v>#REF!</v>
      </c>
      <c r="AD60" s="25" t="e">
        <f>IF('Crisis Indicator Data'!#REF!="No Data",1,IF(#REF!&lt;&gt;"",1,0))</f>
        <v>#REF!</v>
      </c>
      <c r="AE60" s="25" t="e">
        <f>IF('Crisis Indicator Data'!#REF!="No Data",1,IF(#REF!&lt;&gt;"",1,0))</f>
        <v>#REF!</v>
      </c>
      <c r="AF60" s="25" t="e">
        <f>IF('Crisis Indicator Data'!#REF!="No Data",1,IF(#REF!&lt;&gt;"",1,0))</f>
        <v>#REF!</v>
      </c>
      <c r="AG60" s="25" t="e">
        <f>IF('Crisis Indicator Data'!#REF!="No Data",1,IF(#REF!&lt;&gt;"",1,0))</f>
        <v>#REF!</v>
      </c>
      <c r="AH60" s="25" t="e">
        <f>IF('Crisis Indicator Data'!#REF!="No Data",1,IF(#REF!&lt;&gt;"",1,0))</f>
        <v>#REF!</v>
      </c>
      <c r="AI60" s="25" t="e">
        <f>IF('Crisis Indicator Data'!#REF!="No Data",1,IF(#REF!&lt;&gt;"",1,0))</f>
        <v>#REF!</v>
      </c>
      <c r="AJ60" s="25" t="e">
        <f>IF('Crisis Indicator Data'!#REF!="No Data",1,IF(#REF!&lt;&gt;"",1,0))</f>
        <v>#REF!</v>
      </c>
      <c r="AK60" s="25" t="e">
        <f>IF('Crisis Indicator Data'!#REF!="No Data",1,IF(#REF!&lt;&gt;"",1,0))</f>
        <v>#REF!</v>
      </c>
      <c r="AL60" s="25" t="e">
        <f>IF('Crisis Indicator Data'!#REF!="No Data",1,IF(#REF!&lt;&gt;"",1,0))</f>
        <v>#REF!</v>
      </c>
      <c r="AM60" s="25" t="e">
        <f>IF('Crisis Indicator Data'!#REF!="No Data",1,IF(#REF!&lt;&gt;"",1,0))</f>
        <v>#REF!</v>
      </c>
      <c r="AN60" s="25" t="e">
        <f>IF('Crisis Indicator Data'!#REF!="No Data",1,IF(#REF!&lt;&gt;"",1,0))</f>
        <v>#REF!</v>
      </c>
      <c r="AO60" s="25" t="e">
        <f>IF('Crisis Indicator Data'!#REF!="No Data",1,IF(#REF!&lt;&gt;"",1,0))</f>
        <v>#REF!</v>
      </c>
      <c r="AP60" s="25" t="e">
        <f>IF('Crisis Indicator Data'!#REF!="No Data",1,IF(#REF!&lt;&gt;"",1,0))</f>
        <v>#REF!</v>
      </c>
      <c r="AQ60" s="25" t="e">
        <f>IF('Crisis Indicator Data'!#REF!="No Data",1,IF(#REF!&lt;&gt;"",1,0))</f>
        <v>#REF!</v>
      </c>
      <c r="AR60" s="25" t="e">
        <f>IF('Crisis Indicator Data'!#REF!="No Data",1,IF(#REF!&lt;&gt;"",1,0))</f>
        <v>#REF!</v>
      </c>
      <c r="AS60" s="25" t="e">
        <f>IF('Crisis Indicator Data'!#REF!="No Data",1,IF(#REF!&lt;&gt;"",1,0))</f>
        <v>#REF!</v>
      </c>
      <c r="AT60" s="25" t="e">
        <f>IF('Crisis Indicator Data'!#REF!="No Data",1,IF(#REF!&lt;&gt;"",1,0))</f>
        <v>#REF!</v>
      </c>
      <c r="AU60" s="25" t="e">
        <f>IF('Crisis Indicator Data'!#REF!="No Data",1,IF(#REF!&lt;&gt;"",1,0))</f>
        <v>#REF!</v>
      </c>
      <c r="AV60" s="25" t="e">
        <f>IF('Crisis Indicator Data'!#REF!="No Data",1,IF(#REF!&lt;&gt;"",1,0))</f>
        <v>#REF!</v>
      </c>
      <c r="AW60" s="25" t="e">
        <f>IF('Crisis Indicator Data'!#REF!="No Data",1,IF(#REF!&lt;&gt;"",1,0))</f>
        <v>#REF!</v>
      </c>
      <c r="AX60" s="25" t="e">
        <f>IF('Crisis Indicator Data'!#REF!="No Data",1,IF(#REF!&lt;&gt;"",1,0))</f>
        <v>#REF!</v>
      </c>
      <c r="AY60" s="25" t="e">
        <f>IF('Crisis Indicator Data'!#REF!="No Data",1,IF(#REF!&lt;&gt;"",1,0))</f>
        <v>#REF!</v>
      </c>
      <c r="AZ60" s="25" t="e">
        <f>IF('Crisis Indicator Data'!#REF!="No Data",1,IF(#REF!&lt;&gt;"",1,0))</f>
        <v>#REF!</v>
      </c>
      <c r="BA60" t="e">
        <f t="shared" si="2"/>
        <v>#REF!</v>
      </c>
      <c r="BB60" s="27" t="e">
        <f t="shared" si="3"/>
        <v>#REF!</v>
      </c>
    </row>
    <row r="61" spans="1:54" x14ac:dyDescent="0.35">
      <c r="A61" t="s">
        <v>9548</v>
      </c>
      <c r="B61" s="25" t="e">
        <f>IF('Crisis Indicator Data'!#REF!="No Data",1,IF(#REF!&lt;&gt;"",1,0))</f>
        <v>#REF!</v>
      </c>
      <c r="C61" s="25" t="e">
        <f>IF('Crisis Indicator Data'!#REF!="No Data",1,IF(#REF!&lt;&gt;"",1,0))</f>
        <v>#REF!</v>
      </c>
      <c r="D61" s="25" t="e">
        <f>IF('Crisis Indicator Data'!#REF!="No Data",1,IF(#REF!&lt;&gt;"",1,0))</f>
        <v>#REF!</v>
      </c>
      <c r="E61" s="25" t="e">
        <f>IF('Crisis Indicator Data'!#REF!="No Data",1,IF(#REF!&lt;&gt;"",1,0))</f>
        <v>#REF!</v>
      </c>
      <c r="F61" s="25" t="e">
        <f>IF('Crisis Indicator Data'!#REF!="No Data",1,IF(#REF!&lt;&gt;"",1,0))</f>
        <v>#REF!</v>
      </c>
      <c r="G61" s="25" t="e">
        <f>IF('Crisis Indicator Data'!#REF!="No Data",1,IF(#REF!&lt;&gt;"",1,0))</f>
        <v>#REF!</v>
      </c>
      <c r="H61" s="25" t="e">
        <f>IF('Crisis Indicator Data'!#REF!="No Data",1,IF(#REF!&lt;&gt;"",1,0))</f>
        <v>#REF!</v>
      </c>
      <c r="I61" s="25" t="e">
        <f>IF('Crisis Indicator Data'!#REF!="No Data",1,IF(#REF!&lt;&gt;"",1,0))</f>
        <v>#REF!</v>
      </c>
      <c r="J61" s="25" t="e">
        <f>IF('Crisis Indicator Data'!#REF!="No Data",1,IF(#REF!&lt;&gt;"",1,0))</f>
        <v>#REF!</v>
      </c>
      <c r="K61" s="25" t="e">
        <f>IF('Crisis Indicator Data'!#REF!="No Data",1,IF(#REF!&lt;&gt;"",1,0))</f>
        <v>#REF!</v>
      </c>
      <c r="L61" s="25" t="e">
        <f>IF('Crisis Indicator Data'!#REF!="No Data",1,IF(#REF!&lt;&gt;"",1,0))</f>
        <v>#REF!</v>
      </c>
      <c r="M61" s="25" t="e">
        <f>IF('Crisis Indicator Data'!#REF!="No Data",1,IF(#REF!&lt;&gt;"",1,0))</f>
        <v>#REF!</v>
      </c>
      <c r="N61" s="25" t="e">
        <f>IF('Crisis Indicator Data'!#REF!="No Data",1,IF(#REF!&lt;&gt;"",1,0))</f>
        <v>#REF!</v>
      </c>
      <c r="O61" s="25" t="e">
        <f>IF('Crisis Indicator Data'!#REF!="No Data",1,IF(#REF!&lt;&gt;"",1,0))</f>
        <v>#REF!</v>
      </c>
      <c r="P61" s="25" t="e">
        <f>IF('Crisis Indicator Data'!#REF!="No Data",1,IF(#REF!&lt;&gt;"",1,0))</f>
        <v>#REF!</v>
      </c>
      <c r="Q61" s="25" t="e">
        <f>IF('Crisis Indicator Data'!#REF!="No Data",1,IF(#REF!&lt;&gt;"",1,0))</f>
        <v>#REF!</v>
      </c>
      <c r="R61" s="25" t="e">
        <f>IF('Crisis Indicator Data'!#REF!="No Data",1,IF(#REF!&lt;&gt;"",1,0))</f>
        <v>#REF!</v>
      </c>
      <c r="S61" s="25" t="e">
        <f>IF('Crisis Indicator Data'!#REF!="No Data",1,IF(#REF!&lt;&gt;"",1,0))</f>
        <v>#REF!</v>
      </c>
      <c r="T61" s="25" t="e">
        <f>IF('Crisis Indicator Data'!#REF!="No Data",1,IF(#REF!&lt;&gt;"",1,0))</f>
        <v>#REF!</v>
      </c>
      <c r="U61" s="25" t="e">
        <f>IF('Crisis Indicator Data'!#REF!="No Data",1,IF(#REF!&lt;&gt;"",1,0))</f>
        <v>#REF!</v>
      </c>
      <c r="V61" s="25" t="e">
        <f>IF('Crisis Indicator Data'!#REF!="No Data",1,IF(#REF!&lt;&gt;"",1,0))</f>
        <v>#REF!</v>
      </c>
      <c r="W61" s="25" t="e">
        <f>IF('Crisis Indicator Data'!#REF!="No Data",1,IF(#REF!&lt;&gt;"",1,0))</f>
        <v>#REF!</v>
      </c>
      <c r="X61" s="25" t="e">
        <f>IF('Crisis Indicator Data'!#REF!="No Data",1,IF(#REF!&lt;&gt;"",1,0))</f>
        <v>#REF!</v>
      </c>
      <c r="Y61" s="25" t="e">
        <f>IF('Crisis Indicator Data'!#REF!="No Data",1,IF(#REF!&lt;&gt;"",1,0))</f>
        <v>#REF!</v>
      </c>
      <c r="Z61" s="25" t="e">
        <f>IF('Crisis Indicator Data'!#REF!="No Data",1,IF(#REF!&lt;&gt;"",1,0))</f>
        <v>#REF!</v>
      </c>
      <c r="AA61" s="25" t="e">
        <f>IF('Crisis Indicator Data'!#REF!="No Data",1,IF(#REF!&lt;&gt;"",1,0))</f>
        <v>#REF!</v>
      </c>
      <c r="AB61" s="25" t="e">
        <f>IF('Crisis Indicator Data'!#REF!="No Data",1,IF(#REF!&lt;&gt;"",1,0))</f>
        <v>#REF!</v>
      </c>
      <c r="AC61" s="25" t="e">
        <f>IF('Crisis Indicator Data'!#REF!="No Data",1,IF(#REF!&lt;&gt;"",1,0))</f>
        <v>#REF!</v>
      </c>
      <c r="AD61" s="25" t="e">
        <f>IF('Crisis Indicator Data'!#REF!="No Data",1,IF(#REF!&lt;&gt;"",1,0))</f>
        <v>#REF!</v>
      </c>
      <c r="AE61" s="25" t="e">
        <f>IF('Crisis Indicator Data'!#REF!="No Data",1,IF(#REF!&lt;&gt;"",1,0))</f>
        <v>#REF!</v>
      </c>
      <c r="AF61" s="25" t="e">
        <f>IF('Crisis Indicator Data'!#REF!="No Data",1,IF(#REF!&lt;&gt;"",1,0))</f>
        <v>#REF!</v>
      </c>
      <c r="AG61" s="25" t="e">
        <f>IF('Crisis Indicator Data'!#REF!="No Data",1,IF(#REF!&lt;&gt;"",1,0))</f>
        <v>#REF!</v>
      </c>
      <c r="AH61" s="25" t="e">
        <f>IF('Crisis Indicator Data'!#REF!="No Data",1,IF(#REF!&lt;&gt;"",1,0))</f>
        <v>#REF!</v>
      </c>
      <c r="AI61" s="25" t="e">
        <f>IF('Crisis Indicator Data'!#REF!="No Data",1,IF(#REF!&lt;&gt;"",1,0))</f>
        <v>#REF!</v>
      </c>
      <c r="AJ61" s="25" t="e">
        <f>IF('Crisis Indicator Data'!#REF!="No Data",1,IF(#REF!&lt;&gt;"",1,0))</f>
        <v>#REF!</v>
      </c>
      <c r="AK61" s="25" t="e">
        <f>IF('Crisis Indicator Data'!#REF!="No Data",1,IF(#REF!&lt;&gt;"",1,0))</f>
        <v>#REF!</v>
      </c>
      <c r="AL61" s="25" t="e">
        <f>IF('Crisis Indicator Data'!#REF!="No Data",1,IF(#REF!&lt;&gt;"",1,0))</f>
        <v>#REF!</v>
      </c>
      <c r="AM61" s="25" t="e">
        <f>IF('Crisis Indicator Data'!#REF!="No Data",1,IF(#REF!&lt;&gt;"",1,0))</f>
        <v>#REF!</v>
      </c>
      <c r="AN61" s="25" t="e">
        <f>IF('Crisis Indicator Data'!#REF!="No Data",1,IF(#REF!&lt;&gt;"",1,0))</f>
        <v>#REF!</v>
      </c>
      <c r="AO61" s="25" t="e">
        <f>IF('Crisis Indicator Data'!#REF!="No Data",1,IF(#REF!&lt;&gt;"",1,0))</f>
        <v>#REF!</v>
      </c>
      <c r="AP61" s="25" t="e">
        <f>IF('Crisis Indicator Data'!#REF!="No Data",1,IF(#REF!&lt;&gt;"",1,0))</f>
        <v>#REF!</v>
      </c>
      <c r="AQ61" s="25" t="e">
        <f>IF('Crisis Indicator Data'!#REF!="No Data",1,IF(#REF!&lt;&gt;"",1,0))</f>
        <v>#REF!</v>
      </c>
      <c r="AR61" s="25" t="e">
        <f>IF('Crisis Indicator Data'!#REF!="No Data",1,IF(#REF!&lt;&gt;"",1,0))</f>
        <v>#REF!</v>
      </c>
      <c r="AS61" s="25" t="e">
        <f>IF('Crisis Indicator Data'!#REF!="No Data",1,IF(#REF!&lt;&gt;"",1,0))</f>
        <v>#REF!</v>
      </c>
      <c r="AT61" s="25" t="e">
        <f>IF('Crisis Indicator Data'!#REF!="No Data",1,IF(#REF!&lt;&gt;"",1,0))</f>
        <v>#REF!</v>
      </c>
      <c r="AU61" s="25" t="e">
        <f>IF('Crisis Indicator Data'!#REF!="No Data",1,IF(#REF!&lt;&gt;"",1,0))</f>
        <v>#REF!</v>
      </c>
      <c r="AV61" s="25" t="e">
        <f>IF('Crisis Indicator Data'!#REF!="No Data",1,IF(#REF!&lt;&gt;"",1,0))</f>
        <v>#REF!</v>
      </c>
      <c r="AW61" s="25" t="e">
        <f>IF('Crisis Indicator Data'!#REF!="No Data",1,IF(#REF!&lt;&gt;"",1,0))</f>
        <v>#REF!</v>
      </c>
      <c r="AX61" s="25" t="e">
        <f>IF('Crisis Indicator Data'!#REF!="No Data",1,IF(#REF!&lt;&gt;"",1,0))</f>
        <v>#REF!</v>
      </c>
      <c r="AY61" s="25" t="e">
        <f>IF('Crisis Indicator Data'!#REF!="No Data",1,IF(#REF!&lt;&gt;"",1,0))</f>
        <v>#REF!</v>
      </c>
      <c r="AZ61" s="25" t="e">
        <f>IF('Crisis Indicator Data'!#REF!="No Data",1,IF(#REF!&lt;&gt;"",1,0))</f>
        <v>#REF!</v>
      </c>
      <c r="BA61" t="e">
        <f t="shared" si="2"/>
        <v>#REF!</v>
      </c>
      <c r="BB61" s="27" t="e">
        <f t="shared" si="3"/>
        <v>#REF!</v>
      </c>
    </row>
    <row r="62" spans="1:54" x14ac:dyDescent="0.35">
      <c r="A62" t="s">
        <v>9558</v>
      </c>
      <c r="B62" s="25" t="e">
        <f>IF('Crisis Indicator Data'!#REF!="No Data",1,IF(#REF!&lt;&gt;"",1,0))</f>
        <v>#REF!</v>
      </c>
      <c r="C62" s="25" t="e">
        <f>IF('Crisis Indicator Data'!#REF!="No Data",1,IF(#REF!&lt;&gt;"",1,0))</f>
        <v>#REF!</v>
      </c>
      <c r="D62" s="25" t="e">
        <f>IF('Crisis Indicator Data'!#REF!="No Data",1,IF(#REF!&lt;&gt;"",1,0))</f>
        <v>#REF!</v>
      </c>
      <c r="E62" s="25" t="e">
        <f>IF('Crisis Indicator Data'!#REF!="No Data",1,IF(#REF!&lt;&gt;"",1,0))</f>
        <v>#REF!</v>
      </c>
      <c r="F62" s="25" t="e">
        <f>IF('Crisis Indicator Data'!#REF!="No Data",1,IF(#REF!&lt;&gt;"",1,0))</f>
        <v>#REF!</v>
      </c>
      <c r="G62" s="25" t="e">
        <f>IF('Crisis Indicator Data'!#REF!="No Data",1,IF(#REF!&lt;&gt;"",1,0))</f>
        <v>#REF!</v>
      </c>
      <c r="H62" s="25" t="e">
        <f>IF('Crisis Indicator Data'!#REF!="No Data",1,IF(#REF!&lt;&gt;"",1,0))</f>
        <v>#REF!</v>
      </c>
      <c r="I62" s="25" t="e">
        <f>IF('Crisis Indicator Data'!#REF!="No Data",1,IF(#REF!&lt;&gt;"",1,0))</f>
        <v>#REF!</v>
      </c>
      <c r="J62" s="25" t="e">
        <f>IF('Crisis Indicator Data'!#REF!="No Data",1,IF(#REF!&lt;&gt;"",1,0))</f>
        <v>#REF!</v>
      </c>
      <c r="K62" s="25" t="e">
        <f>IF('Crisis Indicator Data'!#REF!="No Data",1,IF(#REF!&lt;&gt;"",1,0))</f>
        <v>#REF!</v>
      </c>
      <c r="L62" s="25" t="e">
        <f>IF('Crisis Indicator Data'!#REF!="No Data",1,IF(#REF!&lt;&gt;"",1,0))</f>
        <v>#REF!</v>
      </c>
      <c r="M62" s="25" t="e">
        <f>IF('Crisis Indicator Data'!#REF!="No Data",1,IF(#REF!&lt;&gt;"",1,0))</f>
        <v>#REF!</v>
      </c>
      <c r="N62" s="25" t="e">
        <f>IF('Crisis Indicator Data'!#REF!="No Data",1,IF(#REF!&lt;&gt;"",1,0))</f>
        <v>#REF!</v>
      </c>
      <c r="O62" s="25" t="e">
        <f>IF('Crisis Indicator Data'!#REF!="No Data",1,IF(#REF!&lt;&gt;"",1,0))</f>
        <v>#REF!</v>
      </c>
      <c r="P62" s="25" t="e">
        <f>IF('Crisis Indicator Data'!#REF!="No Data",1,IF(#REF!&lt;&gt;"",1,0))</f>
        <v>#REF!</v>
      </c>
      <c r="Q62" s="25" t="e">
        <f>IF('Crisis Indicator Data'!#REF!="No Data",1,IF(#REF!&lt;&gt;"",1,0))</f>
        <v>#REF!</v>
      </c>
      <c r="R62" s="25" t="e">
        <f>IF('Crisis Indicator Data'!#REF!="No Data",1,IF(#REF!&lt;&gt;"",1,0))</f>
        <v>#REF!</v>
      </c>
      <c r="S62" s="25" t="e">
        <f>IF('Crisis Indicator Data'!#REF!="No Data",1,IF(#REF!&lt;&gt;"",1,0))</f>
        <v>#REF!</v>
      </c>
      <c r="T62" s="25" t="e">
        <f>IF('Crisis Indicator Data'!#REF!="No Data",1,IF(#REF!&lt;&gt;"",1,0))</f>
        <v>#REF!</v>
      </c>
      <c r="U62" s="25" t="e">
        <f>IF('Crisis Indicator Data'!#REF!="No Data",1,IF(#REF!&lt;&gt;"",1,0))</f>
        <v>#REF!</v>
      </c>
      <c r="V62" s="25" t="e">
        <f>IF('Crisis Indicator Data'!#REF!="No Data",1,IF(#REF!&lt;&gt;"",1,0))</f>
        <v>#REF!</v>
      </c>
      <c r="W62" s="25" t="e">
        <f>IF('Crisis Indicator Data'!#REF!="No Data",1,IF(#REF!&lt;&gt;"",1,0))</f>
        <v>#REF!</v>
      </c>
      <c r="X62" s="25" t="e">
        <f>IF('Crisis Indicator Data'!#REF!="No Data",1,IF(#REF!&lt;&gt;"",1,0))</f>
        <v>#REF!</v>
      </c>
      <c r="Y62" s="25" t="e">
        <f>IF('Crisis Indicator Data'!#REF!="No Data",1,IF(#REF!&lt;&gt;"",1,0))</f>
        <v>#REF!</v>
      </c>
      <c r="Z62" s="25" t="e">
        <f>IF('Crisis Indicator Data'!#REF!="No Data",1,IF(#REF!&lt;&gt;"",1,0))</f>
        <v>#REF!</v>
      </c>
      <c r="AA62" s="25" t="e">
        <f>IF('Crisis Indicator Data'!#REF!="No Data",1,IF(#REF!&lt;&gt;"",1,0))</f>
        <v>#REF!</v>
      </c>
      <c r="AB62" s="25" t="e">
        <f>IF('Crisis Indicator Data'!#REF!="No Data",1,IF(#REF!&lt;&gt;"",1,0))</f>
        <v>#REF!</v>
      </c>
      <c r="AC62" s="25" t="e">
        <f>IF('Crisis Indicator Data'!#REF!="No Data",1,IF(#REF!&lt;&gt;"",1,0))</f>
        <v>#REF!</v>
      </c>
      <c r="AD62" s="25" t="e">
        <f>IF('Crisis Indicator Data'!#REF!="No Data",1,IF(#REF!&lt;&gt;"",1,0))</f>
        <v>#REF!</v>
      </c>
      <c r="AE62" s="25" t="e">
        <f>IF('Crisis Indicator Data'!#REF!="No Data",1,IF(#REF!&lt;&gt;"",1,0))</f>
        <v>#REF!</v>
      </c>
      <c r="AF62" s="25" t="e">
        <f>IF('Crisis Indicator Data'!#REF!="No Data",1,IF(#REF!&lt;&gt;"",1,0))</f>
        <v>#REF!</v>
      </c>
      <c r="AG62" s="25" t="e">
        <f>IF('Crisis Indicator Data'!#REF!="No Data",1,IF(#REF!&lt;&gt;"",1,0))</f>
        <v>#REF!</v>
      </c>
      <c r="AH62" s="25" t="e">
        <f>IF('Crisis Indicator Data'!#REF!="No Data",1,IF(#REF!&lt;&gt;"",1,0))</f>
        <v>#REF!</v>
      </c>
      <c r="AI62" s="25" t="e">
        <f>IF('Crisis Indicator Data'!#REF!="No Data",1,IF(#REF!&lt;&gt;"",1,0))</f>
        <v>#REF!</v>
      </c>
      <c r="AJ62" s="25" t="e">
        <f>IF('Crisis Indicator Data'!#REF!="No Data",1,IF(#REF!&lt;&gt;"",1,0))</f>
        <v>#REF!</v>
      </c>
      <c r="AK62" s="25" t="e">
        <f>IF('Crisis Indicator Data'!#REF!="No Data",1,IF(#REF!&lt;&gt;"",1,0))</f>
        <v>#REF!</v>
      </c>
      <c r="AL62" s="25" t="e">
        <f>IF('Crisis Indicator Data'!#REF!="No Data",1,IF(#REF!&lt;&gt;"",1,0))</f>
        <v>#REF!</v>
      </c>
      <c r="AM62" s="25" t="e">
        <f>IF('Crisis Indicator Data'!#REF!="No Data",1,IF(#REF!&lt;&gt;"",1,0))</f>
        <v>#REF!</v>
      </c>
      <c r="AN62" s="25" t="e">
        <f>IF('Crisis Indicator Data'!#REF!="No Data",1,IF(#REF!&lt;&gt;"",1,0))</f>
        <v>#REF!</v>
      </c>
      <c r="AO62" s="25" t="e">
        <f>IF('Crisis Indicator Data'!#REF!="No Data",1,IF(#REF!&lt;&gt;"",1,0))</f>
        <v>#REF!</v>
      </c>
      <c r="AP62" s="25" t="e">
        <f>IF('Crisis Indicator Data'!#REF!="No Data",1,IF(#REF!&lt;&gt;"",1,0))</f>
        <v>#REF!</v>
      </c>
      <c r="AQ62" s="25" t="e">
        <f>IF('Crisis Indicator Data'!#REF!="No Data",1,IF(#REF!&lt;&gt;"",1,0))</f>
        <v>#REF!</v>
      </c>
      <c r="AR62" s="25" t="e">
        <f>IF('Crisis Indicator Data'!#REF!="No Data",1,IF(#REF!&lt;&gt;"",1,0))</f>
        <v>#REF!</v>
      </c>
      <c r="AS62" s="25" t="e">
        <f>IF('Crisis Indicator Data'!#REF!="No Data",1,IF(#REF!&lt;&gt;"",1,0))</f>
        <v>#REF!</v>
      </c>
      <c r="AT62" s="25" t="e">
        <f>IF('Crisis Indicator Data'!#REF!="No Data",1,IF(#REF!&lt;&gt;"",1,0))</f>
        <v>#REF!</v>
      </c>
      <c r="AU62" s="25" t="e">
        <f>IF('Crisis Indicator Data'!#REF!="No Data",1,IF(#REF!&lt;&gt;"",1,0))</f>
        <v>#REF!</v>
      </c>
      <c r="AV62" s="25" t="e">
        <f>IF('Crisis Indicator Data'!#REF!="No Data",1,IF(#REF!&lt;&gt;"",1,0))</f>
        <v>#REF!</v>
      </c>
      <c r="AW62" s="25" t="e">
        <f>IF('Crisis Indicator Data'!#REF!="No Data",1,IF(#REF!&lt;&gt;"",1,0))</f>
        <v>#REF!</v>
      </c>
      <c r="AX62" s="25" t="e">
        <f>IF('Crisis Indicator Data'!#REF!="No Data",1,IF(#REF!&lt;&gt;"",1,0))</f>
        <v>#REF!</v>
      </c>
      <c r="AY62" s="25" t="e">
        <f>IF('Crisis Indicator Data'!#REF!="No Data",1,IF(#REF!&lt;&gt;"",1,0))</f>
        <v>#REF!</v>
      </c>
      <c r="AZ62" s="25" t="e">
        <f>IF('Crisis Indicator Data'!#REF!="No Data",1,IF(#REF!&lt;&gt;"",1,0))</f>
        <v>#REF!</v>
      </c>
      <c r="BA62" t="e">
        <f t="shared" si="2"/>
        <v>#REF!</v>
      </c>
      <c r="BB62" s="27" t="e">
        <f t="shared" si="3"/>
        <v>#REF!</v>
      </c>
    </row>
    <row r="63" spans="1:54" x14ac:dyDescent="0.35">
      <c r="A63" t="s">
        <v>9552</v>
      </c>
      <c r="B63" s="25" t="e">
        <f>IF('Crisis Indicator Data'!#REF!="No Data",1,IF(#REF!&lt;&gt;"",1,0))</f>
        <v>#REF!</v>
      </c>
      <c r="C63" s="25" t="e">
        <f>IF('Crisis Indicator Data'!#REF!="No Data",1,IF(#REF!&lt;&gt;"",1,0))</f>
        <v>#REF!</v>
      </c>
      <c r="D63" s="25" t="e">
        <f>IF('Crisis Indicator Data'!#REF!="No Data",1,IF(#REF!&lt;&gt;"",1,0))</f>
        <v>#REF!</v>
      </c>
      <c r="E63" s="25" t="e">
        <f>IF('Crisis Indicator Data'!#REF!="No Data",1,IF(#REF!&lt;&gt;"",1,0))</f>
        <v>#REF!</v>
      </c>
      <c r="F63" s="25" t="e">
        <f>IF('Crisis Indicator Data'!#REF!="No Data",1,IF(#REF!&lt;&gt;"",1,0))</f>
        <v>#REF!</v>
      </c>
      <c r="G63" s="25" t="e">
        <f>IF('Crisis Indicator Data'!#REF!="No Data",1,IF(#REF!&lt;&gt;"",1,0))</f>
        <v>#REF!</v>
      </c>
      <c r="H63" s="25" t="e">
        <f>IF('Crisis Indicator Data'!#REF!="No Data",1,IF(#REF!&lt;&gt;"",1,0))</f>
        <v>#REF!</v>
      </c>
      <c r="I63" s="25" t="e">
        <f>IF('Crisis Indicator Data'!#REF!="No Data",1,IF(#REF!&lt;&gt;"",1,0))</f>
        <v>#REF!</v>
      </c>
      <c r="J63" s="25" t="e">
        <f>IF('Crisis Indicator Data'!#REF!="No Data",1,IF(#REF!&lt;&gt;"",1,0))</f>
        <v>#REF!</v>
      </c>
      <c r="K63" s="25" t="e">
        <f>IF('Crisis Indicator Data'!#REF!="No Data",1,IF(#REF!&lt;&gt;"",1,0))</f>
        <v>#REF!</v>
      </c>
      <c r="L63" s="25" t="e">
        <f>IF('Crisis Indicator Data'!#REF!="No Data",1,IF(#REF!&lt;&gt;"",1,0))</f>
        <v>#REF!</v>
      </c>
      <c r="M63" s="25" t="e">
        <f>IF('Crisis Indicator Data'!#REF!="No Data",1,IF(#REF!&lt;&gt;"",1,0))</f>
        <v>#REF!</v>
      </c>
      <c r="N63" s="25" t="e">
        <f>IF('Crisis Indicator Data'!#REF!="No Data",1,IF(#REF!&lt;&gt;"",1,0))</f>
        <v>#REF!</v>
      </c>
      <c r="O63" s="25" t="e">
        <f>IF('Crisis Indicator Data'!#REF!="No Data",1,IF(#REF!&lt;&gt;"",1,0))</f>
        <v>#REF!</v>
      </c>
      <c r="P63" s="25" t="e">
        <f>IF('Crisis Indicator Data'!#REF!="No Data",1,IF(#REF!&lt;&gt;"",1,0))</f>
        <v>#REF!</v>
      </c>
      <c r="Q63" s="25" t="e">
        <f>IF('Crisis Indicator Data'!#REF!="No Data",1,IF(#REF!&lt;&gt;"",1,0))</f>
        <v>#REF!</v>
      </c>
      <c r="R63" s="25" t="e">
        <f>IF('Crisis Indicator Data'!#REF!="No Data",1,IF(#REF!&lt;&gt;"",1,0))</f>
        <v>#REF!</v>
      </c>
      <c r="S63" s="25" t="e">
        <f>IF('Crisis Indicator Data'!#REF!="No Data",1,IF(#REF!&lt;&gt;"",1,0))</f>
        <v>#REF!</v>
      </c>
      <c r="T63" s="25" t="e">
        <f>IF('Crisis Indicator Data'!#REF!="No Data",1,IF(#REF!&lt;&gt;"",1,0))</f>
        <v>#REF!</v>
      </c>
      <c r="U63" s="25" t="e">
        <f>IF('Crisis Indicator Data'!#REF!="No Data",1,IF(#REF!&lt;&gt;"",1,0))</f>
        <v>#REF!</v>
      </c>
      <c r="V63" s="25" t="e">
        <f>IF('Crisis Indicator Data'!#REF!="No Data",1,IF(#REF!&lt;&gt;"",1,0))</f>
        <v>#REF!</v>
      </c>
      <c r="W63" s="25" t="e">
        <f>IF('Crisis Indicator Data'!#REF!="No Data",1,IF(#REF!&lt;&gt;"",1,0))</f>
        <v>#REF!</v>
      </c>
      <c r="X63" s="25" t="e">
        <f>IF('Crisis Indicator Data'!#REF!="No Data",1,IF(#REF!&lt;&gt;"",1,0))</f>
        <v>#REF!</v>
      </c>
      <c r="Y63" s="25" t="e">
        <f>IF('Crisis Indicator Data'!#REF!="No Data",1,IF(#REF!&lt;&gt;"",1,0))</f>
        <v>#REF!</v>
      </c>
      <c r="Z63" s="25" t="e">
        <f>IF('Crisis Indicator Data'!#REF!="No Data",1,IF(#REF!&lt;&gt;"",1,0))</f>
        <v>#REF!</v>
      </c>
      <c r="AA63" s="25" t="e">
        <f>IF('Crisis Indicator Data'!#REF!="No Data",1,IF(#REF!&lt;&gt;"",1,0))</f>
        <v>#REF!</v>
      </c>
      <c r="AB63" s="25" t="e">
        <f>IF('Crisis Indicator Data'!#REF!="No Data",1,IF(#REF!&lt;&gt;"",1,0))</f>
        <v>#REF!</v>
      </c>
      <c r="AC63" s="25" t="e">
        <f>IF('Crisis Indicator Data'!#REF!="No Data",1,IF(#REF!&lt;&gt;"",1,0))</f>
        <v>#REF!</v>
      </c>
      <c r="AD63" s="25" t="e">
        <f>IF('Crisis Indicator Data'!#REF!="No Data",1,IF(#REF!&lt;&gt;"",1,0))</f>
        <v>#REF!</v>
      </c>
      <c r="AE63" s="25" t="e">
        <f>IF('Crisis Indicator Data'!#REF!="No Data",1,IF(#REF!&lt;&gt;"",1,0))</f>
        <v>#REF!</v>
      </c>
      <c r="AF63" s="25" t="e">
        <f>IF('Crisis Indicator Data'!#REF!="No Data",1,IF(#REF!&lt;&gt;"",1,0))</f>
        <v>#REF!</v>
      </c>
      <c r="AG63" s="25" t="e">
        <f>IF('Crisis Indicator Data'!#REF!="No Data",1,IF(#REF!&lt;&gt;"",1,0))</f>
        <v>#REF!</v>
      </c>
      <c r="AH63" s="25" t="e">
        <f>IF('Crisis Indicator Data'!#REF!="No Data",1,IF(#REF!&lt;&gt;"",1,0))</f>
        <v>#REF!</v>
      </c>
      <c r="AI63" s="25" t="e">
        <f>IF('Crisis Indicator Data'!#REF!="No Data",1,IF(#REF!&lt;&gt;"",1,0))</f>
        <v>#REF!</v>
      </c>
      <c r="AJ63" s="25" t="e">
        <f>IF('Crisis Indicator Data'!#REF!="No Data",1,IF(#REF!&lt;&gt;"",1,0))</f>
        <v>#REF!</v>
      </c>
      <c r="AK63" s="25" t="e">
        <f>IF('Crisis Indicator Data'!#REF!="No Data",1,IF(#REF!&lt;&gt;"",1,0))</f>
        <v>#REF!</v>
      </c>
      <c r="AL63" s="25" t="e">
        <f>IF('Crisis Indicator Data'!#REF!="No Data",1,IF(#REF!&lt;&gt;"",1,0))</f>
        <v>#REF!</v>
      </c>
      <c r="AM63" s="25" t="e">
        <f>IF('Crisis Indicator Data'!#REF!="No Data",1,IF(#REF!&lt;&gt;"",1,0))</f>
        <v>#REF!</v>
      </c>
      <c r="AN63" s="25" t="e">
        <f>IF('Crisis Indicator Data'!#REF!="No Data",1,IF(#REF!&lt;&gt;"",1,0))</f>
        <v>#REF!</v>
      </c>
      <c r="AO63" s="25" t="e">
        <f>IF('Crisis Indicator Data'!#REF!="No Data",1,IF(#REF!&lt;&gt;"",1,0))</f>
        <v>#REF!</v>
      </c>
      <c r="AP63" s="25" t="e">
        <f>IF('Crisis Indicator Data'!#REF!="No Data",1,IF(#REF!&lt;&gt;"",1,0))</f>
        <v>#REF!</v>
      </c>
      <c r="AQ63" s="25" t="e">
        <f>IF('Crisis Indicator Data'!#REF!="No Data",1,IF(#REF!&lt;&gt;"",1,0))</f>
        <v>#REF!</v>
      </c>
      <c r="AR63" s="25" t="e">
        <f>IF('Crisis Indicator Data'!#REF!="No Data",1,IF(#REF!&lt;&gt;"",1,0))</f>
        <v>#REF!</v>
      </c>
      <c r="AS63" s="25" t="e">
        <f>IF('Crisis Indicator Data'!#REF!="No Data",1,IF(#REF!&lt;&gt;"",1,0))</f>
        <v>#REF!</v>
      </c>
      <c r="AT63" s="25" t="e">
        <f>IF('Crisis Indicator Data'!#REF!="No Data",1,IF(#REF!&lt;&gt;"",1,0))</f>
        <v>#REF!</v>
      </c>
      <c r="AU63" s="25" t="e">
        <f>IF('Crisis Indicator Data'!#REF!="No Data",1,IF(#REF!&lt;&gt;"",1,0))</f>
        <v>#REF!</v>
      </c>
      <c r="AV63" s="25" t="e">
        <f>IF('Crisis Indicator Data'!#REF!="No Data",1,IF(#REF!&lt;&gt;"",1,0))</f>
        <v>#REF!</v>
      </c>
      <c r="AW63" s="25" t="e">
        <f>IF('Crisis Indicator Data'!#REF!="No Data",1,IF(#REF!&lt;&gt;"",1,0))</f>
        <v>#REF!</v>
      </c>
      <c r="AX63" s="25" t="e">
        <f>IF('Crisis Indicator Data'!#REF!="No Data",1,IF(#REF!&lt;&gt;"",1,0))</f>
        <v>#REF!</v>
      </c>
      <c r="AY63" s="25" t="e">
        <f>IF('Crisis Indicator Data'!#REF!="No Data",1,IF(#REF!&lt;&gt;"",1,0))</f>
        <v>#REF!</v>
      </c>
      <c r="AZ63" s="25" t="e">
        <f>IF('Crisis Indicator Data'!#REF!="No Data",1,IF(#REF!&lt;&gt;"",1,0))</f>
        <v>#REF!</v>
      </c>
      <c r="BA63" t="e">
        <f t="shared" si="2"/>
        <v>#REF!</v>
      </c>
      <c r="BB63" s="27" t="e">
        <f t="shared" si="3"/>
        <v>#REF!</v>
      </c>
    </row>
    <row r="64" spans="1:54" x14ac:dyDescent="0.35">
      <c r="A64" t="s">
        <v>9523</v>
      </c>
      <c r="B64" s="25" t="e">
        <f>IF('Crisis Indicator Data'!#REF!="No Data",1,IF(#REF!&lt;&gt;"",1,0))</f>
        <v>#REF!</v>
      </c>
      <c r="C64" s="25" t="e">
        <f>IF('Crisis Indicator Data'!#REF!="No Data",1,IF(#REF!&lt;&gt;"",1,0))</f>
        <v>#REF!</v>
      </c>
      <c r="D64" s="25" t="e">
        <f>IF('Crisis Indicator Data'!#REF!="No Data",1,IF(#REF!&lt;&gt;"",1,0))</f>
        <v>#REF!</v>
      </c>
      <c r="E64" s="25" t="e">
        <f>IF('Crisis Indicator Data'!#REF!="No Data",1,IF(#REF!&lt;&gt;"",1,0))</f>
        <v>#REF!</v>
      </c>
      <c r="F64" s="25" t="e">
        <f>IF('Crisis Indicator Data'!#REF!="No Data",1,IF(#REF!&lt;&gt;"",1,0))</f>
        <v>#REF!</v>
      </c>
      <c r="G64" s="25" t="e">
        <f>IF('Crisis Indicator Data'!#REF!="No Data",1,IF(#REF!&lt;&gt;"",1,0))</f>
        <v>#REF!</v>
      </c>
      <c r="H64" s="25" t="e">
        <f>IF('Crisis Indicator Data'!#REF!="No Data",1,IF(#REF!&lt;&gt;"",1,0))</f>
        <v>#REF!</v>
      </c>
      <c r="I64" s="25" t="e">
        <f>IF('Crisis Indicator Data'!#REF!="No Data",1,IF(#REF!&lt;&gt;"",1,0))</f>
        <v>#REF!</v>
      </c>
      <c r="J64" s="25" t="e">
        <f>IF('Crisis Indicator Data'!#REF!="No Data",1,IF(#REF!&lt;&gt;"",1,0))</f>
        <v>#REF!</v>
      </c>
      <c r="K64" s="25" t="e">
        <f>IF('Crisis Indicator Data'!#REF!="No Data",1,IF(#REF!&lt;&gt;"",1,0))</f>
        <v>#REF!</v>
      </c>
      <c r="L64" s="25" t="e">
        <f>IF('Crisis Indicator Data'!#REF!="No Data",1,IF(#REF!&lt;&gt;"",1,0))</f>
        <v>#REF!</v>
      </c>
      <c r="M64" s="25" t="e">
        <f>IF('Crisis Indicator Data'!#REF!="No Data",1,IF(#REF!&lt;&gt;"",1,0))</f>
        <v>#REF!</v>
      </c>
      <c r="N64" s="25" t="e">
        <f>IF('Crisis Indicator Data'!#REF!="No Data",1,IF(#REF!&lt;&gt;"",1,0))</f>
        <v>#REF!</v>
      </c>
      <c r="O64" s="25" t="e">
        <f>IF('Crisis Indicator Data'!#REF!="No Data",1,IF(#REF!&lt;&gt;"",1,0))</f>
        <v>#REF!</v>
      </c>
      <c r="P64" s="25" t="e">
        <f>IF('Crisis Indicator Data'!#REF!="No Data",1,IF(#REF!&lt;&gt;"",1,0))</f>
        <v>#REF!</v>
      </c>
      <c r="Q64" s="25" t="e">
        <f>IF('Crisis Indicator Data'!#REF!="No Data",1,IF(#REF!&lt;&gt;"",1,0))</f>
        <v>#REF!</v>
      </c>
      <c r="R64" s="25" t="e">
        <f>IF('Crisis Indicator Data'!#REF!="No Data",1,IF(#REF!&lt;&gt;"",1,0))</f>
        <v>#REF!</v>
      </c>
      <c r="S64" s="25" t="e">
        <f>IF('Crisis Indicator Data'!#REF!="No Data",1,IF(#REF!&lt;&gt;"",1,0))</f>
        <v>#REF!</v>
      </c>
      <c r="T64" s="25" t="e">
        <f>IF('Crisis Indicator Data'!#REF!="No Data",1,IF(#REF!&lt;&gt;"",1,0))</f>
        <v>#REF!</v>
      </c>
      <c r="U64" s="25" t="e">
        <f>IF('Crisis Indicator Data'!#REF!="No Data",1,IF(#REF!&lt;&gt;"",1,0))</f>
        <v>#REF!</v>
      </c>
      <c r="V64" s="25" t="e">
        <f>IF('Crisis Indicator Data'!#REF!="No Data",1,IF(#REF!&lt;&gt;"",1,0))</f>
        <v>#REF!</v>
      </c>
      <c r="W64" s="25" t="e">
        <f>IF('Crisis Indicator Data'!#REF!="No Data",1,IF(#REF!&lt;&gt;"",1,0))</f>
        <v>#REF!</v>
      </c>
      <c r="X64" s="25" t="e">
        <f>IF('Crisis Indicator Data'!#REF!="No Data",1,IF(#REF!&lt;&gt;"",1,0))</f>
        <v>#REF!</v>
      </c>
      <c r="Y64" s="25" t="e">
        <f>IF('Crisis Indicator Data'!#REF!="No Data",1,IF(#REF!&lt;&gt;"",1,0))</f>
        <v>#REF!</v>
      </c>
      <c r="Z64" s="25" t="e">
        <f>IF('Crisis Indicator Data'!#REF!="No Data",1,IF(#REF!&lt;&gt;"",1,0))</f>
        <v>#REF!</v>
      </c>
      <c r="AA64" s="25" t="e">
        <f>IF('Crisis Indicator Data'!#REF!="No Data",1,IF(#REF!&lt;&gt;"",1,0))</f>
        <v>#REF!</v>
      </c>
      <c r="AB64" s="25" t="e">
        <f>IF('Crisis Indicator Data'!#REF!="No Data",1,IF(#REF!&lt;&gt;"",1,0))</f>
        <v>#REF!</v>
      </c>
      <c r="AC64" s="25" t="e">
        <f>IF('Crisis Indicator Data'!#REF!="No Data",1,IF(#REF!&lt;&gt;"",1,0))</f>
        <v>#REF!</v>
      </c>
      <c r="AD64" s="25" t="e">
        <f>IF('Crisis Indicator Data'!#REF!="No Data",1,IF(#REF!&lt;&gt;"",1,0))</f>
        <v>#REF!</v>
      </c>
      <c r="AE64" s="25" t="e">
        <f>IF('Crisis Indicator Data'!#REF!="No Data",1,IF(#REF!&lt;&gt;"",1,0))</f>
        <v>#REF!</v>
      </c>
      <c r="AF64" s="25" t="e">
        <f>IF('Crisis Indicator Data'!#REF!="No Data",1,IF(#REF!&lt;&gt;"",1,0))</f>
        <v>#REF!</v>
      </c>
      <c r="AG64" s="25" t="e">
        <f>IF('Crisis Indicator Data'!#REF!="No Data",1,IF(#REF!&lt;&gt;"",1,0))</f>
        <v>#REF!</v>
      </c>
      <c r="AH64" s="25" t="e">
        <f>IF('Crisis Indicator Data'!#REF!="No Data",1,IF(#REF!&lt;&gt;"",1,0))</f>
        <v>#REF!</v>
      </c>
      <c r="AI64" s="25" t="e">
        <f>IF('Crisis Indicator Data'!#REF!="No Data",1,IF(#REF!&lt;&gt;"",1,0))</f>
        <v>#REF!</v>
      </c>
      <c r="AJ64" s="25" t="e">
        <f>IF('Crisis Indicator Data'!#REF!="No Data",1,IF(#REF!&lt;&gt;"",1,0))</f>
        <v>#REF!</v>
      </c>
      <c r="AK64" s="25" t="e">
        <f>IF('Crisis Indicator Data'!#REF!="No Data",1,IF(#REF!&lt;&gt;"",1,0))</f>
        <v>#REF!</v>
      </c>
      <c r="AL64" s="25" t="e">
        <f>IF('Crisis Indicator Data'!#REF!="No Data",1,IF(#REF!&lt;&gt;"",1,0))</f>
        <v>#REF!</v>
      </c>
      <c r="AM64" s="25" t="e">
        <f>IF('Crisis Indicator Data'!#REF!="No Data",1,IF(#REF!&lt;&gt;"",1,0))</f>
        <v>#REF!</v>
      </c>
      <c r="AN64" s="25" t="e">
        <f>IF('Crisis Indicator Data'!#REF!="No Data",1,IF(#REF!&lt;&gt;"",1,0))</f>
        <v>#REF!</v>
      </c>
      <c r="AO64" s="25" t="e">
        <f>IF('Crisis Indicator Data'!#REF!="No Data",1,IF(#REF!&lt;&gt;"",1,0))</f>
        <v>#REF!</v>
      </c>
      <c r="AP64" s="25" t="e">
        <f>IF('Crisis Indicator Data'!#REF!="No Data",1,IF(#REF!&lt;&gt;"",1,0))</f>
        <v>#REF!</v>
      </c>
      <c r="AQ64" s="25" t="e">
        <f>IF('Crisis Indicator Data'!#REF!="No Data",1,IF(#REF!&lt;&gt;"",1,0))</f>
        <v>#REF!</v>
      </c>
      <c r="AR64" s="25" t="e">
        <f>IF('Crisis Indicator Data'!#REF!="No Data",1,IF(#REF!&lt;&gt;"",1,0))</f>
        <v>#REF!</v>
      </c>
      <c r="AS64" s="25" t="e">
        <f>IF('Crisis Indicator Data'!#REF!="No Data",1,IF(#REF!&lt;&gt;"",1,0))</f>
        <v>#REF!</v>
      </c>
      <c r="AT64" s="25" t="e">
        <f>IF('Crisis Indicator Data'!#REF!="No Data",1,IF(#REF!&lt;&gt;"",1,0))</f>
        <v>#REF!</v>
      </c>
      <c r="AU64" s="25" t="e">
        <f>IF('Crisis Indicator Data'!#REF!="No Data",1,IF(#REF!&lt;&gt;"",1,0))</f>
        <v>#REF!</v>
      </c>
      <c r="AV64" s="25" t="e">
        <f>IF('Crisis Indicator Data'!#REF!="No Data",1,IF(#REF!&lt;&gt;"",1,0))</f>
        <v>#REF!</v>
      </c>
      <c r="AW64" s="25" t="e">
        <f>IF('Crisis Indicator Data'!#REF!="No Data",1,IF(#REF!&lt;&gt;"",1,0))</f>
        <v>#REF!</v>
      </c>
      <c r="AX64" s="25" t="e">
        <f>IF('Crisis Indicator Data'!#REF!="No Data",1,IF(#REF!&lt;&gt;"",1,0))</f>
        <v>#REF!</v>
      </c>
      <c r="AY64" s="25" t="e">
        <f>IF('Crisis Indicator Data'!#REF!="No Data",1,IF(#REF!&lt;&gt;"",1,0))</f>
        <v>#REF!</v>
      </c>
      <c r="AZ64" s="25" t="e">
        <f>IF('Crisis Indicator Data'!#REF!="No Data",1,IF(#REF!&lt;&gt;"",1,0))</f>
        <v>#REF!</v>
      </c>
      <c r="BA64" t="e">
        <f t="shared" si="2"/>
        <v>#REF!</v>
      </c>
      <c r="BB64" s="27" t="e">
        <f t="shared" si="3"/>
        <v>#REF!</v>
      </c>
    </row>
    <row r="65" spans="1:54" x14ac:dyDescent="0.35">
      <c r="A65" t="s">
        <v>9554</v>
      </c>
      <c r="B65" s="25" t="e">
        <f>IF('Crisis Indicator Data'!#REF!="No Data",1,IF(#REF!&lt;&gt;"",1,0))</f>
        <v>#REF!</v>
      </c>
      <c r="C65" s="25" t="e">
        <f>IF('Crisis Indicator Data'!#REF!="No Data",1,IF(#REF!&lt;&gt;"",1,0))</f>
        <v>#REF!</v>
      </c>
      <c r="D65" s="25" t="e">
        <f>IF('Crisis Indicator Data'!#REF!="No Data",1,IF(#REF!&lt;&gt;"",1,0))</f>
        <v>#REF!</v>
      </c>
      <c r="E65" s="25" t="e">
        <f>IF('Crisis Indicator Data'!#REF!="No Data",1,IF(#REF!&lt;&gt;"",1,0))</f>
        <v>#REF!</v>
      </c>
      <c r="F65" s="25" t="e">
        <f>IF('Crisis Indicator Data'!#REF!="No Data",1,IF(#REF!&lt;&gt;"",1,0))</f>
        <v>#REF!</v>
      </c>
      <c r="G65" s="25" t="e">
        <f>IF('Crisis Indicator Data'!#REF!="No Data",1,IF(#REF!&lt;&gt;"",1,0))</f>
        <v>#REF!</v>
      </c>
      <c r="H65" s="25" t="e">
        <f>IF('Crisis Indicator Data'!#REF!="No Data",1,IF(#REF!&lt;&gt;"",1,0))</f>
        <v>#REF!</v>
      </c>
      <c r="I65" s="25" t="e">
        <f>IF('Crisis Indicator Data'!#REF!="No Data",1,IF(#REF!&lt;&gt;"",1,0))</f>
        <v>#REF!</v>
      </c>
      <c r="J65" s="25" t="e">
        <f>IF('Crisis Indicator Data'!#REF!="No Data",1,IF(#REF!&lt;&gt;"",1,0))</f>
        <v>#REF!</v>
      </c>
      <c r="K65" s="25" t="e">
        <f>IF('Crisis Indicator Data'!#REF!="No Data",1,IF(#REF!&lt;&gt;"",1,0))</f>
        <v>#REF!</v>
      </c>
      <c r="L65" s="25" t="e">
        <f>IF('Crisis Indicator Data'!#REF!="No Data",1,IF(#REF!&lt;&gt;"",1,0))</f>
        <v>#REF!</v>
      </c>
      <c r="M65" s="25" t="e">
        <f>IF('Crisis Indicator Data'!#REF!="No Data",1,IF(#REF!&lt;&gt;"",1,0))</f>
        <v>#REF!</v>
      </c>
      <c r="N65" s="25" t="e">
        <f>IF('Crisis Indicator Data'!#REF!="No Data",1,IF(#REF!&lt;&gt;"",1,0))</f>
        <v>#REF!</v>
      </c>
      <c r="O65" s="25" t="e">
        <f>IF('Crisis Indicator Data'!#REF!="No Data",1,IF(#REF!&lt;&gt;"",1,0))</f>
        <v>#REF!</v>
      </c>
      <c r="P65" s="25" t="e">
        <f>IF('Crisis Indicator Data'!#REF!="No Data",1,IF(#REF!&lt;&gt;"",1,0))</f>
        <v>#REF!</v>
      </c>
      <c r="Q65" s="25" t="e">
        <f>IF('Crisis Indicator Data'!#REF!="No Data",1,IF(#REF!&lt;&gt;"",1,0))</f>
        <v>#REF!</v>
      </c>
      <c r="R65" s="25" t="e">
        <f>IF('Crisis Indicator Data'!#REF!="No Data",1,IF(#REF!&lt;&gt;"",1,0))</f>
        <v>#REF!</v>
      </c>
      <c r="S65" s="25" t="e">
        <f>IF('Crisis Indicator Data'!#REF!="No Data",1,IF(#REF!&lt;&gt;"",1,0))</f>
        <v>#REF!</v>
      </c>
      <c r="T65" s="25" t="e">
        <f>IF('Crisis Indicator Data'!#REF!="No Data",1,IF(#REF!&lt;&gt;"",1,0))</f>
        <v>#REF!</v>
      </c>
      <c r="U65" s="25" t="e">
        <f>IF('Crisis Indicator Data'!#REF!="No Data",1,IF(#REF!&lt;&gt;"",1,0))</f>
        <v>#REF!</v>
      </c>
      <c r="V65" s="25" t="e">
        <f>IF('Crisis Indicator Data'!#REF!="No Data",1,IF(#REF!&lt;&gt;"",1,0))</f>
        <v>#REF!</v>
      </c>
      <c r="W65" s="25" t="e">
        <f>IF('Crisis Indicator Data'!#REF!="No Data",1,IF(#REF!&lt;&gt;"",1,0))</f>
        <v>#REF!</v>
      </c>
      <c r="X65" s="25" t="e">
        <f>IF('Crisis Indicator Data'!#REF!="No Data",1,IF(#REF!&lt;&gt;"",1,0))</f>
        <v>#REF!</v>
      </c>
      <c r="Y65" s="25" t="e">
        <f>IF('Crisis Indicator Data'!#REF!="No Data",1,IF(#REF!&lt;&gt;"",1,0))</f>
        <v>#REF!</v>
      </c>
      <c r="Z65" s="25" t="e">
        <f>IF('Crisis Indicator Data'!#REF!="No Data",1,IF(#REF!&lt;&gt;"",1,0))</f>
        <v>#REF!</v>
      </c>
      <c r="AA65" s="25" t="e">
        <f>IF('Crisis Indicator Data'!#REF!="No Data",1,IF(#REF!&lt;&gt;"",1,0))</f>
        <v>#REF!</v>
      </c>
      <c r="AB65" s="25" t="e">
        <f>IF('Crisis Indicator Data'!#REF!="No Data",1,IF(#REF!&lt;&gt;"",1,0))</f>
        <v>#REF!</v>
      </c>
      <c r="AC65" s="25" t="e">
        <f>IF('Crisis Indicator Data'!#REF!="No Data",1,IF(#REF!&lt;&gt;"",1,0))</f>
        <v>#REF!</v>
      </c>
      <c r="AD65" s="25" t="e">
        <f>IF('Crisis Indicator Data'!#REF!="No Data",1,IF(#REF!&lt;&gt;"",1,0))</f>
        <v>#REF!</v>
      </c>
      <c r="AE65" s="25" t="e">
        <f>IF('Crisis Indicator Data'!#REF!="No Data",1,IF(#REF!&lt;&gt;"",1,0))</f>
        <v>#REF!</v>
      </c>
      <c r="AF65" s="25" t="e">
        <f>IF('Crisis Indicator Data'!#REF!="No Data",1,IF(#REF!&lt;&gt;"",1,0))</f>
        <v>#REF!</v>
      </c>
      <c r="AG65" s="25" t="e">
        <f>IF('Crisis Indicator Data'!#REF!="No Data",1,IF(#REF!&lt;&gt;"",1,0))</f>
        <v>#REF!</v>
      </c>
      <c r="AH65" s="25" t="e">
        <f>IF('Crisis Indicator Data'!#REF!="No Data",1,IF(#REF!&lt;&gt;"",1,0))</f>
        <v>#REF!</v>
      </c>
      <c r="AI65" s="25" t="e">
        <f>IF('Crisis Indicator Data'!#REF!="No Data",1,IF(#REF!&lt;&gt;"",1,0))</f>
        <v>#REF!</v>
      </c>
      <c r="AJ65" s="25" t="e">
        <f>IF('Crisis Indicator Data'!#REF!="No Data",1,IF(#REF!&lt;&gt;"",1,0))</f>
        <v>#REF!</v>
      </c>
      <c r="AK65" s="25" t="e">
        <f>IF('Crisis Indicator Data'!#REF!="No Data",1,IF(#REF!&lt;&gt;"",1,0))</f>
        <v>#REF!</v>
      </c>
      <c r="AL65" s="25" t="e">
        <f>IF('Crisis Indicator Data'!#REF!="No Data",1,IF(#REF!&lt;&gt;"",1,0))</f>
        <v>#REF!</v>
      </c>
      <c r="AM65" s="25" t="e">
        <f>IF('Crisis Indicator Data'!#REF!="No Data",1,IF(#REF!&lt;&gt;"",1,0))</f>
        <v>#REF!</v>
      </c>
      <c r="AN65" s="25" t="e">
        <f>IF('Crisis Indicator Data'!#REF!="No Data",1,IF(#REF!&lt;&gt;"",1,0))</f>
        <v>#REF!</v>
      </c>
      <c r="AO65" s="25" t="e">
        <f>IF('Crisis Indicator Data'!#REF!="No Data",1,IF(#REF!&lt;&gt;"",1,0))</f>
        <v>#REF!</v>
      </c>
      <c r="AP65" s="25" t="e">
        <f>IF('Crisis Indicator Data'!#REF!="No Data",1,IF(#REF!&lt;&gt;"",1,0))</f>
        <v>#REF!</v>
      </c>
      <c r="AQ65" s="25" t="e">
        <f>IF('Crisis Indicator Data'!#REF!="No Data",1,IF(#REF!&lt;&gt;"",1,0))</f>
        <v>#REF!</v>
      </c>
      <c r="AR65" s="25" t="e">
        <f>IF('Crisis Indicator Data'!#REF!="No Data",1,IF(#REF!&lt;&gt;"",1,0))</f>
        <v>#REF!</v>
      </c>
      <c r="AS65" s="25" t="e">
        <f>IF('Crisis Indicator Data'!#REF!="No Data",1,IF(#REF!&lt;&gt;"",1,0))</f>
        <v>#REF!</v>
      </c>
      <c r="AT65" s="25" t="e">
        <f>IF('Crisis Indicator Data'!#REF!="No Data",1,IF(#REF!&lt;&gt;"",1,0))</f>
        <v>#REF!</v>
      </c>
      <c r="AU65" s="25" t="e">
        <f>IF('Crisis Indicator Data'!#REF!="No Data",1,IF(#REF!&lt;&gt;"",1,0))</f>
        <v>#REF!</v>
      </c>
      <c r="AV65" s="25" t="e">
        <f>IF('Crisis Indicator Data'!#REF!="No Data",1,IF(#REF!&lt;&gt;"",1,0))</f>
        <v>#REF!</v>
      </c>
      <c r="AW65" s="25" t="e">
        <f>IF('Crisis Indicator Data'!#REF!="No Data",1,IF(#REF!&lt;&gt;"",1,0))</f>
        <v>#REF!</v>
      </c>
      <c r="AX65" s="25" t="e">
        <f>IF('Crisis Indicator Data'!#REF!="No Data",1,IF(#REF!&lt;&gt;"",1,0))</f>
        <v>#REF!</v>
      </c>
      <c r="AY65" s="25" t="e">
        <f>IF('Crisis Indicator Data'!#REF!="No Data",1,IF(#REF!&lt;&gt;"",1,0))</f>
        <v>#REF!</v>
      </c>
      <c r="AZ65" s="25" t="e">
        <f>IF('Crisis Indicator Data'!#REF!="No Data",1,IF(#REF!&lt;&gt;"",1,0))</f>
        <v>#REF!</v>
      </c>
      <c r="BA65" t="e">
        <f t="shared" si="2"/>
        <v>#REF!</v>
      </c>
      <c r="BB65" s="27" t="e">
        <f t="shared" si="3"/>
        <v>#REF!</v>
      </c>
    </row>
    <row r="66" spans="1:54" x14ac:dyDescent="0.35">
      <c r="A66" t="s">
        <v>9563</v>
      </c>
      <c r="B66" s="25" t="e">
        <f>IF('Crisis Indicator Data'!#REF!="No Data",1,IF(#REF!&lt;&gt;"",1,0))</f>
        <v>#REF!</v>
      </c>
      <c r="C66" s="25" t="e">
        <f>IF('Crisis Indicator Data'!#REF!="No Data",1,IF(#REF!&lt;&gt;"",1,0))</f>
        <v>#REF!</v>
      </c>
      <c r="D66" s="25" t="e">
        <f>IF('Crisis Indicator Data'!#REF!="No Data",1,IF(#REF!&lt;&gt;"",1,0))</f>
        <v>#REF!</v>
      </c>
      <c r="E66" s="25" t="e">
        <f>IF('Crisis Indicator Data'!#REF!="No Data",1,IF(#REF!&lt;&gt;"",1,0))</f>
        <v>#REF!</v>
      </c>
      <c r="F66" s="25" t="e">
        <f>IF('Crisis Indicator Data'!#REF!="No Data",1,IF(#REF!&lt;&gt;"",1,0))</f>
        <v>#REF!</v>
      </c>
      <c r="G66" s="25" t="e">
        <f>IF('Crisis Indicator Data'!#REF!="No Data",1,IF(#REF!&lt;&gt;"",1,0))</f>
        <v>#REF!</v>
      </c>
      <c r="H66" s="25" t="e">
        <f>IF('Crisis Indicator Data'!#REF!="No Data",1,IF(#REF!&lt;&gt;"",1,0))</f>
        <v>#REF!</v>
      </c>
      <c r="I66" s="25" t="e">
        <f>IF('Crisis Indicator Data'!#REF!="No Data",1,IF(#REF!&lt;&gt;"",1,0))</f>
        <v>#REF!</v>
      </c>
      <c r="J66" s="25" t="e">
        <f>IF('Crisis Indicator Data'!#REF!="No Data",1,IF(#REF!&lt;&gt;"",1,0))</f>
        <v>#REF!</v>
      </c>
      <c r="K66" s="25" t="e">
        <f>IF('Crisis Indicator Data'!#REF!="No Data",1,IF(#REF!&lt;&gt;"",1,0))</f>
        <v>#REF!</v>
      </c>
      <c r="L66" s="25" t="e">
        <f>IF('Crisis Indicator Data'!#REF!="No Data",1,IF(#REF!&lt;&gt;"",1,0))</f>
        <v>#REF!</v>
      </c>
      <c r="M66" s="25" t="e">
        <f>IF('Crisis Indicator Data'!#REF!="No Data",1,IF(#REF!&lt;&gt;"",1,0))</f>
        <v>#REF!</v>
      </c>
      <c r="N66" s="25" t="e">
        <f>IF('Crisis Indicator Data'!#REF!="No Data",1,IF(#REF!&lt;&gt;"",1,0))</f>
        <v>#REF!</v>
      </c>
      <c r="O66" s="25" t="e">
        <f>IF('Crisis Indicator Data'!#REF!="No Data",1,IF(#REF!&lt;&gt;"",1,0))</f>
        <v>#REF!</v>
      </c>
      <c r="P66" s="25" t="e">
        <f>IF('Crisis Indicator Data'!#REF!="No Data",1,IF(#REF!&lt;&gt;"",1,0))</f>
        <v>#REF!</v>
      </c>
      <c r="Q66" s="25" t="e">
        <f>IF('Crisis Indicator Data'!#REF!="No Data",1,IF(#REF!&lt;&gt;"",1,0))</f>
        <v>#REF!</v>
      </c>
      <c r="R66" s="25" t="e">
        <f>IF('Crisis Indicator Data'!#REF!="No Data",1,IF(#REF!&lt;&gt;"",1,0))</f>
        <v>#REF!</v>
      </c>
      <c r="S66" s="25" t="e">
        <f>IF('Crisis Indicator Data'!#REF!="No Data",1,IF(#REF!&lt;&gt;"",1,0))</f>
        <v>#REF!</v>
      </c>
      <c r="T66" s="25" t="e">
        <f>IF('Crisis Indicator Data'!#REF!="No Data",1,IF(#REF!&lt;&gt;"",1,0))</f>
        <v>#REF!</v>
      </c>
      <c r="U66" s="25" t="e">
        <f>IF('Crisis Indicator Data'!#REF!="No Data",1,IF(#REF!&lt;&gt;"",1,0))</f>
        <v>#REF!</v>
      </c>
      <c r="V66" s="25" t="e">
        <f>IF('Crisis Indicator Data'!#REF!="No Data",1,IF(#REF!&lt;&gt;"",1,0))</f>
        <v>#REF!</v>
      </c>
      <c r="W66" s="25" t="e">
        <f>IF('Crisis Indicator Data'!#REF!="No Data",1,IF(#REF!&lt;&gt;"",1,0))</f>
        <v>#REF!</v>
      </c>
      <c r="X66" s="25" t="e">
        <f>IF('Crisis Indicator Data'!#REF!="No Data",1,IF(#REF!&lt;&gt;"",1,0))</f>
        <v>#REF!</v>
      </c>
      <c r="Y66" s="25" t="e">
        <f>IF('Crisis Indicator Data'!#REF!="No Data",1,IF(#REF!&lt;&gt;"",1,0))</f>
        <v>#REF!</v>
      </c>
      <c r="Z66" s="25" t="e">
        <f>IF('Crisis Indicator Data'!#REF!="No Data",1,IF(#REF!&lt;&gt;"",1,0))</f>
        <v>#REF!</v>
      </c>
      <c r="AA66" s="25" t="e">
        <f>IF('Crisis Indicator Data'!#REF!="No Data",1,IF(#REF!&lt;&gt;"",1,0))</f>
        <v>#REF!</v>
      </c>
      <c r="AB66" s="25" t="e">
        <f>IF('Crisis Indicator Data'!#REF!="No Data",1,IF(#REF!&lt;&gt;"",1,0))</f>
        <v>#REF!</v>
      </c>
      <c r="AC66" s="25" t="e">
        <f>IF('Crisis Indicator Data'!#REF!="No Data",1,IF(#REF!&lt;&gt;"",1,0))</f>
        <v>#REF!</v>
      </c>
      <c r="AD66" s="25" t="e">
        <f>IF('Crisis Indicator Data'!#REF!="No Data",1,IF(#REF!&lt;&gt;"",1,0))</f>
        <v>#REF!</v>
      </c>
      <c r="AE66" s="25" t="e">
        <f>IF('Crisis Indicator Data'!#REF!="No Data",1,IF(#REF!&lt;&gt;"",1,0))</f>
        <v>#REF!</v>
      </c>
      <c r="AF66" s="25" t="e">
        <f>IF('Crisis Indicator Data'!#REF!="No Data",1,IF(#REF!&lt;&gt;"",1,0))</f>
        <v>#REF!</v>
      </c>
      <c r="AG66" s="25" t="e">
        <f>IF('Crisis Indicator Data'!#REF!="No Data",1,IF(#REF!&lt;&gt;"",1,0))</f>
        <v>#REF!</v>
      </c>
      <c r="AH66" s="25" t="e">
        <f>IF('Crisis Indicator Data'!#REF!="No Data",1,IF(#REF!&lt;&gt;"",1,0))</f>
        <v>#REF!</v>
      </c>
      <c r="AI66" s="25" t="e">
        <f>IF('Crisis Indicator Data'!#REF!="No Data",1,IF(#REF!&lt;&gt;"",1,0))</f>
        <v>#REF!</v>
      </c>
      <c r="AJ66" s="25" t="e">
        <f>IF('Crisis Indicator Data'!#REF!="No Data",1,IF(#REF!&lt;&gt;"",1,0))</f>
        <v>#REF!</v>
      </c>
      <c r="AK66" s="25" t="e">
        <f>IF('Crisis Indicator Data'!#REF!="No Data",1,IF(#REF!&lt;&gt;"",1,0))</f>
        <v>#REF!</v>
      </c>
      <c r="AL66" s="25" t="e">
        <f>IF('Crisis Indicator Data'!#REF!="No Data",1,IF(#REF!&lt;&gt;"",1,0))</f>
        <v>#REF!</v>
      </c>
      <c r="AM66" s="25" t="e">
        <f>IF('Crisis Indicator Data'!#REF!="No Data",1,IF(#REF!&lt;&gt;"",1,0))</f>
        <v>#REF!</v>
      </c>
      <c r="AN66" s="25" t="e">
        <f>IF('Crisis Indicator Data'!#REF!="No Data",1,IF(#REF!&lt;&gt;"",1,0))</f>
        <v>#REF!</v>
      </c>
      <c r="AO66" s="25" t="e">
        <f>IF('Crisis Indicator Data'!#REF!="No Data",1,IF(#REF!&lt;&gt;"",1,0))</f>
        <v>#REF!</v>
      </c>
      <c r="AP66" s="25" t="e">
        <f>IF('Crisis Indicator Data'!#REF!="No Data",1,IF(#REF!&lt;&gt;"",1,0))</f>
        <v>#REF!</v>
      </c>
      <c r="AQ66" s="25" t="e">
        <f>IF('Crisis Indicator Data'!#REF!="No Data",1,IF(#REF!&lt;&gt;"",1,0))</f>
        <v>#REF!</v>
      </c>
      <c r="AR66" s="25" t="e">
        <f>IF('Crisis Indicator Data'!#REF!="No Data",1,IF(#REF!&lt;&gt;"",1,0))</f>
        <v>#REF!</v>
      </c>
      <c r="AS66" s="25" t="e">
        <f>IF('Crisis Indicator Data'!#REF!="No Data",1,IF(#REF!&lt;&gt;"",1,0))</f>
        <v>#REF!</v>
      </c>
      <c r="AT66" s="25" t="e">
        <f>IF('Crisis Indicator Data'!#REF!="No Data",1,IF(#REF!&lt;&gt;"",1,0))</f>
        <v>#REF!</v>
      </c>
      <c r="AU66" s="25" t="e">
        <f>IF('Crisis Indicator Data'!#REF!="No Data",1,IF(#REF!&lt;&gt;"",1,0))</f>
        <v>#REF!</v>
      </c>
      <c r="AV66" s="25" t="e">
        <f>IF('Crisis Indicator Data'!#REF!="No Data",1,IF(#REF!&lt;&gt;"",1,0))</f>
        <v>#REF!</v>
      </c>
      <c r="AW66" s="25" t="e">
        <f>IF('Crisis Indicator Data'!#REF!="No Data",1,IF(#REF!&lt;&gt;"",1,0))</f>
        <v>#REF!</v>
      </c>
      <c r="AX66" s="25" t="e">
        <f>IF('Crisis Indicator Data'!#REF!="No Data",1,IF(#REF!&lt;&gt;"",1,0))</f>
        <v>#REF!</v>
      </c>
      <c r="AY66" s="25" t="e">
        <f>IF('Crisis Indicator Data'!#REF!="No Data",1,IF(#REF!&lt;&gt;"",1,0))</f>
        <v>#REF!</v>
      </c>
      <c r="AZ66" s="25" t="e">
        <f>IF('Crisis Indicator Data'!#REF!="No Data",1,IF(#REF!&lt;&gt;"",1,0))</f>
        <v>#REF!</v>
      </c>
      <c r="BA66" t="e">
        <f t="shared" ref="BA66:BA97" si="4">SUM(B66:AZ66)</f>
        <v>#REF!</v>
      </c>
      <c r="BB66" s="27" t="e">
        <f t="shared" ref="BB66:BB97" si="5">BA66/51</f>
        <v>#REF!</v>
      </c>
    </row>
    <row r="67" spans="1:54" x14ac:dyDescent="0.35">
      <c r="A67" t="s">
        <v>9565</v>
      </c>
      <c r="B67" s="25" t="e">
        <f>IF('Crisis Indicator Data'!#REF!="No Data",1,IF(#REF!&lt;&gt;"",1,0))</f>
        <v>#REF!</v>
      </c>
      <c r="C67" s="25" t="e">
        <f>IF('Crisis Indicator Data'!#REF!="No Data",1,IF(#REF!&lt;&gt;"",1,0))</f>
        <v>#REF!</v>
      </c>
      <c r="D67" s="25" t="e">
        <f>IF('Crisis Indicator Data'!#REF!="No Data",1,IF(#REF!&lt;&gt;"",1,0))</f>
        <v>#REF!</v>
      </c>
      <c r="E67" s="25" t="e">
        <f>IF('Crisis Indicator Data'!#REF!="No Data",1,IF(#REF!&lt;&gt;"",1,0))</f>
        <v>#REF!</v>
      </c>
      <c r="F67" s="25" t="e">
        <f>IF('Crisis Indicator Data'!#REF!="No Data",1,IF(#REF!&lt;&gt;"",1,0))</f>
        <v>#REF!</v>
      </c>
      <c r="G67" s="25" t="e">
        <f>IF('Crisis Indicator Data'!#REF!="No Data",1,IF(#REF!&lt;&gt;"",1,0))</f>
        <v>#REF!</v>
      </c>
      <c r="H67" s="25" t="e">
        <f>IF('Crisis Indicator Data'!#REF!="No Data",1,IF(#REF!&lt;&gt;"",1,0))</f>
        <v>#REF!</v>
      </c>
      <c r="I67" s="25" t="e">
        <f>IF('Crisis Indicator Data'!#REF!="No Data",1,IF(#REF!&lt;&gt;"",1,0))</f>
        <v>#REF!</v>
      </c>
      <c r="J67" s="25" t="e">
        <f>IF('Crisis Indicator Data'!#REF!="No Data",1,IF(#REF!&lt;&gt;"",1,0))</f>
        <v>#REF!</v>
      </c>
      <c r="K67" s="25" t="e">
        <f>IF('Crisis Indicator Data'!#REF!="No Data",1,IF(#REF!&lt;&gt;"",1,0))</f>
        <v>#REF!</v>
      </c>
      <c r="L67" s="25" t="e">
        <f>IF('Crisis Indicator Data'!#REF!="No Data",1,IF(#REF!&lt;&gt;"",1,0))</f>
        <v>#REF!</v>
      </c>
      <c r="M67" s="25" t="e">
        <f>IF('Crisis Indicator Data'!#REF!="No Data",1,IF(#REF!&lt;&gt;"",1,0))</f>
        <v>#REF!</v>
      </c>
      <c r="N67" s="25" t="e">
        <f>IF('Crisis Indicator Data'!#REF!="No Data",1,IF(#REF!&lt;&gt;"",1,0))</f>
        <v>#REF!</v>
      </c>
      <c r="O67" s="25" t="e">
        <f>IF('Crisis Indicator Data'!#REF!="No Data",1,IF(#REF!&lt;&gt;"",1,0))</f>
        <v>#REF!</v>
      </c>
      <c r="P67" s="25" t="e">
        <f>IF('Crisis Indicator Data'!#REF!="No Data",1,IF(#REF!&lt;&gt;"",1,0))</f>
        <v>#REF!</v>
      </c>
      <c r="Q67" s="25" t="e">
        <f>IF('Crisis Indicator Data'!#REF!="No Data",1,IF(#REF!&lt;&gt;"",1,0))</f>
        <v>#REF!</v>
      </c>
      <c r="R67" s="25" t="e">
        <f>IF('Crisis Indicator Data'!#REF!="No Data",1,IF(#REF!&lt;&gt;"",1,0))</f>
        <v>#REF!</v>
      </c>
      <c r="S67" s="25" t="e">
        <f>IF('Crisis Indicator Data'!#REF!="No Data",1,IF(#REF!&lt;&gt;"",1,0))</f>
        <v>#REF!</v>
      </c>
      <c r="T67" s="25" t="e">
        <f>IF('Crisis Indicator Data'!#REF!="No Data",1,IF(#REF!&lt;&gt;"",1,0))</f>
        <v>#REF!</v>
      </c>
      <c r="U67" s="25" t="e">
        <f>IF('Crisis Indicator Data'!#REF!="No Data",1,IF(#REF!&lt;&gt;"",1,0))</f>
        <v>#REF!</v>
      </c>
      <c r="V67" s="25" t="e">
        <f>IF('Crisis Indicator Data'!#REF!="No Data",1,IF(#REF!&lt;&gt;"",1,0))</f>
        <v>#REF!</v>
      </c>
      <c r="W67" s="25" t="e">
        <f>IF('Crisis Indicator Data'!#REF!="No Data",1,IF(#REF!&lt;&gt;"",1,0))</f>
        <v>#REF!</v>
      </c>
      <c r="X67" s="25" t="e">
        <f>IF('Crisis Indicator Data'!#REF!="No Data",1,IF(#REF!&lt;&gt;"",1,0))</f>
        <v>#REF!</v>
      </c>
      <c r="Y67" s="25" t="e">
        <f>IF('Crisis Indicator Data'!#REF!="No Data",1,IF(#REF!&lt;&gt;"",1,0))</f>
        <v>#REF!</v>
      </c>
      <c r="Z67" s="25" t="e">
        <f>IF('Crisis Indicator Data'!#REF!="No Data",1,IF(#REF!&lt;&gt;"",1,0))</f>
        <v>#REF!</v>
      </c>
      <c r="AA67" s="25" t="e">
        <f>IF('Crisis Indicator Data'!#REF!="No Data",1,IF(#REF!&lt;&gt;"",1,0))</f>
        <v>#REF!</v>
      </c>
      <c r="AB67" s="25" t="e">
        <f>IF('Crisis Indicator Data'!#REF!="No Data",1,IF(#REF!&lt;&gt;"",1,0))</f>
        <v>#REF!</v>
      </c>
      <c r="AC67" s="25" t="e">
        <f>IF('Crisis Indicator Data'!#REF!="No Data",1,IF(#REF!&lt;&gt;"",1,0))</f>
        <v>#REF!</v>
      </c>
      <c r="AD67" s="25" t="e">
        <f>IF('Crisis Indicator Data'!#REF!="No Data",1,IF(#REF!&lt;&gt;"",1,0))</f>
        <v>#REF!</v>
      </c>
      <c r="AE67" s="25" t="e">
        <f>IF('Crisis Indicator Data'!#REF!="No Data",1,IF(#REF!&lt;&gt;"",1,0))</f>
        <v>#REF!</v>
      </c>
      <c r="AF67" s="25" t="e">
        <f>IF('Crisis Indicator Data'!#REF!="No Data",1,IF(#REF!&lt;&gt;"",1,0))</f>
        <v>#REF!</v>
      </c>
      <c r="AG67" s="25" t="e">
        <f>IF('Crisis Indicator Data'!#REF!="No Data",1,IF(#REF!&lt;&gt;"",1,0))</f>
        <v>#REF!</v>
      </c>
      <c r="AH67" s="25" t="e">
        <f>IF('Crisis Indicator Data'!#REF!="No Data",1,IF(#REF!&lt;&gt;"",1,0))</f>
        <v>#REF!</v>
      </c>
      <c r="AI67" s="25" t="e">
        <f>IF('Crisis Indicator Data'!#REF!="No Data",1,IF(#REF!&lt;&gt;"",1,0))</f>
        <v>#REF!</v>
      </c>
      <c r="AJ67" s="25" t="e">
        <f>IF('Crisis Indicator Data'!#REF!="No Data",1,IF(#REF!&lt;&gt;"",1,0))</f>
        <v>#REF!</v>
      </c>
      <c r="AK67" s="25" t="e">
        <f>IF('Crisis Indicator Data'!#REF!="No Data",1,IF(#REF!&lt;&gt;"",1,0))</f>
        <v>#REF!</v>
      </c>
      <c r="AL67" s="25" t="e">
        <f>IF('Crisis Indicator Data'!#REF!="No Data",1,IF(#REF!&lt;&gt;"",1,0))</f>
        <v>#REF!</v>
      </c>
      <c r="AM67" s="25" t="e">
        <f>IF('Crisis Indicator Data'!#REF!="No Data",1,IF(#REF!&lt;&gt;"",1,0))</f>
        <v>#REF!</v>
      </c>
      <c r="AN67" s="25" t="e">
        <f>IF('Crisis Indicator Data'!#REF!="No Data",1,IF(#REF!&lt;&gt;"",1,0))</f>
        <v>#REF!</v>
      </c>
      <c r="AO67" s="25" t="e">
        <f>IF('Crisis Indicator Data'!#REF!="No Data",1,IF(#REF!&lt;&gt;"",1,0))</f>
        <v>#REF!</v>
      </c>
      <c r="AP67" s="25" t="e">
        <f>IF('Crisis Indicator Data'!#REF!="No Data",1,IF(#REF!&lt;&gt;"",1,0))</f>
        <v>#REF!</v>
      </c>
      <c r="AQ67" s="25" t="e">
        <f>IF('Crisis Indicator Data'!#REF!="No Data",1,IF(#REF!&lt;&gt;"",1,0))</f>
        <v>#REF!</v>
      </c>
      <c r="AR67" s="25" t="e">
        <f>IF('Crisis Indicator Data'!#REF!="No Data",1,IF(#REF!&lt;&gt;"",1,0))</f>
        <v>#REF!</v>
      </c>
      <c r="AS67" s="25" t="e">
        <f>IF('Crisis Indicator Data'!#REF!="No Data",1,IF(#REF!&lt;&gt;"",1,0))</f>
        <v>#REF!</v>
      </c>
      <c r="AT67" s="25" t="e">
        <f>IF('Crisis Indicator Data'!#REF!="No Data",1,IF(#REF!&lt;&gt;"",1,0))</f>
        <v>#REF!</v>
      </c>
      <c r="AU67" s="25" t="e">
        <f>IF('Crisis Indicator Data'!#REF!="No Data",1,IF(#REF!&lt;&gt;"",1,0))</f>
        <v>#REF!</v>
      </c>
      <c r="AV67" s="25" t="e">
        <f>IF('Crisis Indicator Data'!#REF!="No Data",1,IF(#REF!&lt;&gt;"",1,0))</f>
        <v>#REF!</v>
      </c>
      <c r="AW67" s="25" t="e">
        <f>IF('Crisis Indicator Data'!#REF!="No Data",1,IF(#REF!&lt;&gt;"",1,0))</f>
        <v>#REF!</v>
      </c>
      <c r="AX67" s="25" t="e">
        <f>IF('Crisis Indicator Data'!#REF!="No Data",1,IF(#REF!&lt;&gt;"",1,0))</f>
        <v>#REF!</v>
      </c>
      <c r="AY67" s="25" t="e">
        <f>IF('Crisis Indicator Data'!#REF!="No Data",1,IF(#REF!&lt;&gt;"",1,0))</f>
        <v>#REF!</v>
      </c>
      <c r="AZ67" s="25" t="e">
        <f>IF('Crisis Indicator Data'!#REF!="No Data",1,IF(#REF!&lt;&gt;"",1,0))</f>
        <v>#REF!</v>
      </c>
      <c r="BA67" t="e">
        <f t="shared" si="4"/>
        <v>#REF!</v>
      </c>
      <c r="BB67" s="27" t="e">
        <f t="shared" si="5"/>
        <v>#REF!</v>
      </c>
    </row>
    <row r="68" spans="1:54" x14ac:dyDescent="0.35">
      <c r="A68" t="s">
        <v>9568</v>
      </c>
      <c r="B68" s="25" t="e">
        <f>IF('Crisis Indicator Data'!#REF!="No Data",1,IF(#REF!&lt;&gt;"",1,0))</f>
        <v>#REF!</v>
      </c>
      <c r="C68" s="25" t="e">
        <f>IF('Crisis Indicator Data'!#REF!="No Data",1,IF(#REF!&lt;&gt;"",1,0))</f>
        <v>#REF!</v>
      </c>
      <c r="D68" s="25" t="e">
        <f>IF('Crisis Indicator Data'!#REF!="No Data",1,IF(#REF!&lt;&gt;"",1,0))</f>
        <v>#REF!</v>
      </c>
      <c r="E68" s="25" t="e">
        <f>IF('Crisis Indicator Data'!#REF!="No Data",1,IF(#REF!&lt;&gt;"",1,0))</f>
        <v>#REF!</v>
      </c>
      <c r="F68" s="25" t="e">
        <f>IF('Crisis Indicator Data'!#REF!="No Data",1,IF(#REF!&lt;&gt;"",1,0))</f>
        <v>#REF!</v>
      </c>
      <c r="G68" s="25" t="e">
        <f>IF('Crisis Indicator Data'!#REF!="No Data",1,IF(#REF!&lt;&gt;"",1,0))</f>
        <v>#REF!</v>
      </c>
      <c r="H68" s="25" t="e">
        <f>IF('Crisis Indicator Data'!#REF!="No Data",1,IF(#REF!&lt;&gt;"",1,0))</f>
        <v>#REF!</v>
      </c>
      <c r="I68" s="25" t="e">
        <f>IF('Crisis Indicator Data'!#REF!="No Data",1,IF(#REF!&lt;&gt;"",1,0))</f>
        <v>#REF!</v>
      </c>
      <c r="J68" s="25" t="e">
        <f>IF('Crisis Indicator Data'!#REF!="No Data",1,IF(#REF!&lt;&gt;"",1,0))</f>
        <v>#REF!</v>
      </c>
      <c r="K68" s="25" t="e">
        <f>IF('Crisis Indicator Data'!#REF!="No Data",1,IF(#REF!&lt;&gt;"",1,0))</f>
        <v>#REF!</v>
      </c>
      <c r="L68" s="25" t="e">
        <f>IF('Crisis Indicator Data'!#REF!="No Data",1,IF(#REF!&lt;&gt;"",1,0))</f>
        <v>#REF!</v>
      </c>
      <c r="M68" s="25" t="e">
        <f>IF('Crisis Indicator Data'!#REF!="No Data",1,IF(#REF!&lt;&gt;"",1,0))</f>
        <v>#REF!</v>
      </c>
      <c r="N68" s="25" t="e">
        <f>IF('Crisis Indicator Data'!#REF!="No Data",1,IF(#REF!&lt;&gt;"",1,0))</f>
        <v>#REF!</v>
      </c>
      <c r="O68" s="25" t="e">
        <f>IF('Crisis Indicator Data'!#REF!="No Data",1,IF(#REF!&lt;&gt;"",1,0))</f>
        <v>#REF!</v>
      </c>
      <c r="P68" s="25" t="e">
        <f>IF('Crisis Indicator Data'!#REF!="No Data",1,IF(#REF!&lt;&gt;"",1,0))</f>
        <v>#REF!</v>
      </c>
      <c r="Q68" s="25" t="e">
        <f>IF('Crisis Indicator Data'!#REF!="No Data",1,IF(#REF!&lt;&gt;"",1,0))</f>
        <v>#REF!</v>
      </c>
      <c r="R68" s="25" t="e">
        <f>IF('Crisis Indicator Data'!#REF!="No Data",1,IF(#REF!&lt;&gt;"",1,0))</f>
        <v>#REF!</v>
      </c>
      <c r="S68" s="25" t="e">
        <f>IF('Crisis Indicator Data'!#REF!="No Data",1,IF(#REF!&lt;&gt;"",1,0))</f>
        <v>#REF!</v>
      </c>
      <c r="T68" s="25" t="e">
        <f>IF('Crisis Indicator Data'!#REF!="No Data",1,IF(#REF!&lt;&gt;"",1,0))</f>
        <v>#REF!</v>
      </c>
      <c r="U68" s="25" t="e">
        <f>IF('Crisis Indicator Data'!#REF!="No Data",1,IF(#REF!&lt;&gt;"",1,0))</f>
        <v>#REF!</v>
      </c>
      <c r="V68" s="25" t="e">
        <f>IF('Crisis Indicator Data'!#REF!="No Data",1,IF(#REF!&lt;&gt;"",1,0))</f>
        <v>#REF!</v>
      </c>
      <c r="W68" s="25" t="e">
        <f>IF('Crisis Indicator Data'!#REF!="No Data",1,IF(#REF!&lt;&gt;"",1,0))</f>
        <v>#REF!</v>
      </c>
      <c r="X68" s="25" t="e">
        <f>IF('Crisis Indicator Data'!#REF!="No Data",1,IF(#REF!&lt;&gt;"",1,0))</f>
        <v>#REF!</v>
      </c>
      <c r="Y68" s="25" t="e">
        <f>IF('Crisis Indicator Data'!#REF!="No Data",1,IF(#REF!&lt;&gt;"",1,0))</f>
        <v>#REF!</v>
      </c>
      <c r="Z68" s="25" t="e">
        <f>IF('Crisis Indicator Data'!#REF!="No Data",1,IF(#REF!&lt;&gt;"",1,0))</f>
        <v>#REF!</v>
      </c>
      <c r="AA68" s="25" t="e">
        <f>IF('Crisis Indicator Data'!#REF!="No Data",1,IF(#REF!&lt;&gt;"",1,0))</f>
        <v>#REF!</v>
      </c>
      <c r="AB68" s="25" t="e">
        <f>IF('Crisis Indicator Data'!#REF!="No Data",1,IF(#REF!&lt;&gt;"",1,0))</f>
        <v>#REF!</v>
      </c>
      <c r="AC68" s="25" t="e">
        <f>IF('Crisis Indicator Data'!#REF!="No Data",1,IF(#REF!&lt;&gt;"",1,0))</f>
        <v>#REF!</v>
      </c>
      <c r="AD68" s="25" t="e">
        <f>IF('Crisis Indicator Data'!#REF!="No Data",1,IF(#REF!&lt;&gt;"",1,0))</f>
        <v>#REF!</v>
      </c>
      <c r="AE68" s="25" t="e">
        <f>IF('Crisis Indicator Data'!#REF!="No Data",1,IF(#REF!&lt;&gt;"",1,0))</f>
        <v>#REF!</v>
      </c>
      <c r="AF68" s="25" t="e">
        <f>IF('Crisis Indicator Data'!#REF!="No Data",1,IF(#REF!&lt;&gt;"",1,0))</f>
        <v>#REF!</v>
      </c>
      <c r="AG68" s="25" t="e">
        <f>IF('Crisis Indicator Data'!#REF!="No Data",1,IF(#REF!&lt;&gt;"",1,0))</f>
        <v>#REF!</v>
      </c>
      <c r="AH68" s="25" t="e">
        <f>IF('Crisis Indicator Data'!#REF!="No Data",1,IF(#REF!&lt;&gt;"",1,0))</f>
        <v>#REF!</v>
      </c>
      <c r="AI68" s="25" t="e">
        <f>IF('Crisis Indicator Data'!#REF!="No Data",1,IF(#REF!&lt;&gt;"",1,0))</f>
        <v>#REF!</v>
      </c>
      <c r="AJ68" s="25" t="e">
        <f>IF('Crisis Indicator Data'!#REF!="No Data",1,IF(#REF!&lt;&gt;"",1,0))</f>
        <v>#REF!</v>
      </c>
      <c r="AK68" s="25" t="e">
        <f>IF('Crisis Indicator Data'!#REF!="No Data",1,IF(#REF!&lt;&gt;"",1,0))</f>
        <v>#REF!</v>
      </c>
      <c r="AL68" s="25" t="e">
        <f>IF('Crisis Indicator Data'!#REF!="No Data",1,IF(#REF!&lt;&gt;"",1,0))</f>
        <v>#REF!</v>
      </c>
      <c r="AM68" s="25" t="e">
        <f>IF('Crisis Indicator Data'!#REF!="No Data",1,IF(#REF!&lt;&gt;"",1,0))</f>
        <v>#REF!</v>
      </c>
      <c r="AN68" s="25" t="e">
        <f>IF('Crisis Indicator Data'!#REF!="No Data",1,IF(#REF!&lt;&gt;"",1,0))</f>
        <v>#REF!</v>
      </c>
      <c r="AO68" s="25" t="e">
        <f>IF('Crisis Indicator Data'!#REF!="No Data",1,IF(#REF!&lt;&gt;"",1,0))</f>
        <v>#REF!</v>
      </c>
      <c r="AP68" s="25" t="e">
        <f>IF('Crisis Indicator Data'!#REF!="No Data",1,IF(#REF!&lt;&gt;"",1,0))</f>
        <v>#REF!</v>
      </c>
      <c r="AQ68" s="25" t="e">
        <f>IF('Crisis Indicator Data'!#REF!="No Data",1,IF(#REF!&lt;&gt;"",1,0))</f>
        <v>#REF!</v>
      </c>
      <c r="AR68" s="25" t="e">
        <f>IF('Crisis Indicator Data'!#REF!="No Data",1,IF(#REF!&lt;&gt;"",1,0))</f>
        <v>#REF!</v>
      </c>
      <c r="AS68" s="25" t="e">
        <f>IF('Crisis Indicator Data'!#REF!="No Data",1,IF(#REF!&lt;&gt;"",1,0))</f>
        <v>#REF!</v>
      </c>
      <c r="AT68" s="25" t="e">
        <f>IF('Crisis Indicator Data'!#REF!="No Data",1,IF(#REF!&lt;&gt;"",1,0))</f>
        <v>#REF!</v>
      </c>
      <c r="AU68" s="25" t="e">
        <f>IF('Crisis Indicator Data'!#REF!="No Data",1,IF(#REF!&lt;&gt;"",1,0))</f>
        <v>#REF!</v>
      </c>
      <c r="AV68" s="25" t="e">
        <f>IF('Crisis Indicator Data'!#REF!="No Data",1,IF(#REF!&lt;&gt;"",1,0))</f>
        <v>#REF!</v>
      </c>
      <c r="AW68" s="25" t="e">
        <f>IF('Crisis Indicator Data'!#REF!="No Data",1,IF(#REF!&lt;&gt;"",1,0))</f>
        <v>#REF!</v>
      </c>
      <c r="AX68" s="25" t="e">
        <f>IF('Crisis Indicator Data'!#REF!="No Data",1,IF(#REF!&lt;&gt;"",1,0))</f>
        <v>#REF!</v>
      </c>
      <c r="AY68" s="25" t="e">
        <f>IF('Crisis Indicator Data'!#REF!="No Data",1,IF(#REF!&lt;&gt;"",1,0))</f>
        <v>#REF!</v>
      </c>
      <c r="AZ68" s="25" t="e">
        <f>IF('Crisis Indicator Data'!#REF!="No Data",1,IF(#REF!&lt;&gt;"",1,0))</f>
        <v>#REF!</v>
      </c>
      <c r="BA68" t="e">
        <f t="shared" si="4"/>
        <v>#REF!</v>
      </c>
      <c r="BB68" s="27" t="e">
        <f t="shared" si="5"/>
        <v>#REF!</v>
      </c>
    </row>
    <row r="69" spans="1:54" x14ac:dyDescent="0.35">
      <c r="A69" t="s">
        <v>9556</v>
      </c>
      <c r="B69" s="25" t="e">
        <f>IF('Crisis Indicator Data'!#REF!="No Data",1,IF(#REF!&lt;&gt;"",1,0))</f>
        <v>#REF!</v>
      </c>
      <c r="C69" s="25" t="e">
        <f>IF('Crisis Indicator Data'!#REF!="No Data",1,IF(#REF!&lt;&gt;"",1,0))</f>
        <v>#REF!</v>
      </c>
      <c r="D69" s="25" t="e">
        <f>IF('Crisis Indicator Data'!#REF!="No Data",1,IF(#REF!&lt;&gt;"",1,0))</f>
        <v>#REF!</v>
      </c>
      <c r="E69" s="25" t="e">
        <f>IF('Crisis Indicator Data'!#REF!="No Data",1,IF(#REF!&lt;&gt;"",1,0))</f>
        <v>#REF!</v>
      </c>
      <c r="F69" s="25" t="e">
        <f>IF('Crisis Indicator Data'!#REF!="No Data",1,IF(#REF!&lt;&gt;"",1,0))</f>
        <v>#REF!</v>
      </c>
      <c r="G69" s="25" t="e">
        <f>IF('Crisis Indicator Data'!#REF!="No Data",1,IF(#REF!&lt;&gt;"",1,0))</f>
        <v>#REF!</v>
      </c>
      <c r="H69" s="25" t="e">
        <f>IF('Crisis Indicator Data'!#REF!="No Data",1,IF(#REF!&lt;&gt;"",1,0))</f>
        <v>#REF!</v>
      </c>
      <c r="I69" s="25" t="e">
        <f>IF('Crisis Indicator Data'!#REF!="No Data",1,IF(#REF!&lt;&gt;"",1,0))</f>
        <v>#REF!</v>
      </c>
      <c r="J69" s="25" t="e">
        <f>IF('Crisis Indicator Data'!#REF!="No Data",1,IF(#REF!&lt;&gt;"",1,0))</f>
        <v>#REF!</v>
      </c>
      <c r="K69" s="25" t="e">
        <f>IF('Crisis Indicator Data'!#REF!="No Data",1,IF(#REF!&lt;&gt;"",1,0))</f>
        <v>#REF!</v>
      </c>
      <c r="L69" s="25" t="e">
        <f>IF('Crisis Indicator Data'!#REF!="No Data",1,IF(#REF!&lt;&gt;"",1,0))</f>
        <v>#REF!</v>
      </c>
      <c r="M69" s="25" t="e">
        <f>IF('Crisis Indicator Data'!#REF!="No Data",1,IF(#REF!&lt;&gt;"",1,0))</f>
        <v>#REF!</v>
      </c>
      <c r="N69" s="25" t="e">
        <f>IF('Crisis Indicator Data'!#REF!="No Data",1,IF(#REF!&lt;&gt;"",1,0))</f>
        <v>#REF!</v>
      </c>
      <c r="O69" s="25" t="e">
        <f>IF('Crisis Indicator Data'!#REF!="No Data",1,IF(#REF!&lt;&gt;"",1,0))</f>
        <v>#REF!</v>
      </c>
      <c r="P69" s="25" t="e">
        <f>IF('Crisis Indicator Data'!#REF!="No Data",1,IF(#REF!&lt;&gt;"",1,0))</f>
        <v>#REF!</v>
      </c>
      <c r="Q69" s="25" t="e">
        <f>IF('Crisis Indicator Data'!#REF!="No Data",1,IF(#REF!&lt;&gt;"",1,0))</f>
        <v>#REF!</v>
      </c>
      <c r="R69" s="25" t="e">
        <f>IF('Crisis Indicator Data'!#REF!="No Data",1,IF(#REF!&lt;&gt;"",1,0))</f>
        <v>#REF!</v>
      </c>
      <c r="S69" s="25" t="e">
        <f>IF('Crisis Indicator Data'!#REF!="No Data",1,IF(#REF!&lt;&gt;"",1,0))</f>
        <v>#REF!</v>
      </c>
      <c r="T69" s="25" t="e">
        <f>IF('Crisis Indicator Data'!#REF!="No Data",1,IF(#REF!&lt;&gt;"",1,0))</f>
        <v>#REF!</v>
      </c>
      <c r="U69" s="25" t="e">
        <f>IF('Crisis Indicator Data'!#REF!="No Data",1,IF(#REF!&lt;&gt;"",1,0))</f>
        <v>#REF!</v>
      </c>
      <c r="V69" s="25" t="e">
        <f>IF('Crisis Indicator Data'!#REF!="No Data",1,IF(#REF!&lt;&gt;"",1,0))</f>
        <v>#REF!</v>
      </c>
      <c r="W69" s="25" t="e">
        <f>IF('Crisis Indicator Data'!#REF!="No Data",1,IF(#REF!&lt;&gt;"",1,0))</f>
        <v>#REF!</v>
      </c>
      <c r="X69" s="25" t="e">
        <f>IF('Crisis Indicator Data'!#REF!="No Data",1,IF(#REF!&lt;&gt;"",1,0))</f>
        <v>#REF!</v>
      </c>
      <c r="Y69" s="25" t="e">
        <f>IF('Crisis Indicator Data'!#REF!="No Data",1,IF(#REF!&lt;&gt;"",1,0))</f>
        <v>#REF!</v>
      </c>
      <c r="Z69" s="25" t="e">
        <f>IF('Crisis Indicator Data'!#REF!="No Data",1,IF(#REF!&lt;&gt;"",1,0))</f>
        <v>#REF!</v>
      </c>
      <c r="AA69" s="25" t="e">
        <f>IF('Crisis Indicator Data'!#REF!="No Data",1,IF(#REF!&lt;&gt;"",1,0))</f>
        <v>#REF!</v>
      </c>
      <c r="AB69" s="25" t="e">
        <f>IF('Crisis Indicator Data'!#REF!="No Data",1,IF(#REF!&lt;&gt;"",1,0))</f>
        <v>#REF!</v>
      </c>
      <c r="AC69" s="25" t="e">
        <f>IF('Crisis Indicator Data'!#REF!="No Data",1,IF(#REF!&lt;&gt;"",1,0))</f>
        <v>#REF!</v>
      </c>
      <c r="AD69" s="25" t="e">
        <f>IF('Crisis Indicator Data'!#REF!="No Data",1,IF(#REF!&lt;&gt;"",1,0))</f>
        <v>#REF!</v>
      </c>
      <c r="AE69" s="25" t="e">
        <f>IF('Crisis Indicator Data'!#REF!="No Data",1,IF(#REF!&lt;&gt;"",1,0))</f>
        <v>#REF!</v>
      </c>
      <c r="AF69" s="25" t="e">
        <f>IF('Crisis Indicator Data'!#REF!="No Data",1,IF(#REF!&lt;&gt;"",1,0))</f>
        <v>#REF!</v>
      </c>
      <c r="AG69" s="25" t="e">
        <f>IF('Crisis Indicator Data'!#REF!="No Data",1,IF(#REF!&lt;&gt;"",1,0))</f>
        <v>#REF!</v>
      </c>
      <c r="AH69" s="25" t="e">
        <f>IF('Crisis Indicator Data'!#REF!="No Data",1,IF(#REF!&lt;&gt;"",1,0))</f>
        <v>#REF!</v>
      </c>
      <c r="AI69" s="25" t="e">
        <f>IF('Crisis Indicator Data'!#REF!="No Data",1,IF(#REF!&lt;&gt;"",1,0))</f>
        <v>#REF!</v>
      </c>
      <c r="AJ69" s="25" t="e">
        <f>IF('Crisis Indicator Data'!#REF!="No Data",1,IF(#REF!&lt;&gt;"",1,0))</f>
        <v>#REF!</v>
      </c>
      <c r="AK69" s="25" t="e">
        <f>IF('Crisis Indicator Data'!#REF!="No Data",1,IF(#REF!&lt;&gt;"",1,0))</f>
        <v>#REF!</v>
      </c>
      <c r="AL69" s="25" t="e">
        <f>IF('Crisis Indicator Data'!#REF!="No Data",1,IF(#REF!&lt;&gt;"",1,0))</f>
        <v>#REF!</v>
      </c>
      <c r="AM69" s="25" t="e">
        <f>IF('Crisis Indicator Data'!#REF!="No Data",1,IF(#REF!&lt;&gt;"",1,0))</f>
        <v>#REF!</v>
      </c>
      <c r="AN69" s="25" t="e">
        <f>IF('Crisis Indicator Data'!#REF!="No Data",1,IF(#REF!&lt;&gt;"",1,0))</f>
        <v>#REF!</v>
      </c>
      <c r="AO69" s="25" t="e">
        <f>IF('Crisis Indicator Data'!#REF!="No Data",1,IF(#REF!&lt;&gt;"",1,0))</f>
        <v>#REF!</v>
      </c>
      <c r="AP69" s="25" t="e">
        <f>IF('Crisis Indicator Data'!#REF!="No Data",1,IF(#REF!&lt;&gt;"",1,0))</f>
        <v>#REF!</v>
      </c>
      <c r="AQ69" s="25" t="e">
        <f>IF('Crisis Indicator Data'!#REF!="No Data",1,IF(#REF!&lt;&gt;"",1,0))</f>
        <v>#REF!</v>
      </c>
      <c r="AR69" s="25" t="e">
        <f>IF('Crisis Indicator Data'!#REF!="No Data",1,IF(#REF!&lt;&gt;"",1,0))</f>
        <v>#REF!</v>
      </c>
      <c r="AS69" s="25" t="e">
        <f>IF('Crisis Indicator Data'!#REF!="No Data",1,IF(#REF!&lt;&gt;"",1,0))</f>
        <v>#REF!</v>
      </c>
      <c r="AT69" s="25" t="e">
        <f>IF('Crisis Indicator Data'!#REF!="No Data",1,IF(#REF!&lt;&gt;"",1,0))</f>
        <v>#REF!</v>
      </c>
      <c r="AU69" s="25" t="e">
        <f>IF('Crisis Indicator Data'!#REF!="No Data",1,IF(#REF!&lt;&gt;"",1,0))</f>
        <v>#REF!</v>
      </c>
      <c r="AV69" s="25" t="e">
        <f>IF('Crisis Indicator Data'!#REF!="No Data",1,IF(#REF!&lt;&gt;"",1,0))</f>
        <v>#REF!</v>
      </c>
      <c r="AW69" s="25" t="e">
        <f>IF('Crisis Indicator Data'!#REF!="No Data",1,IF(#REF!&lt;&gt;"",1,0))</f>
        <v>#REF!</v>
      </c>
      <c r="AX69" s="25" t="e">
        <f>IF('Crisis Indicator Data'!#REF!="No Data",1,IF(#REF!&lt;&gt;"",1,0))</f>
        <v>#REF!</v>
      </c>
      <c r="AY69" s="25" t="e">
        <f>IF('Crisis Indicator Data'!#REF!="No Data",1,IF(#REF!&lt;&gt;"",1,0))</f>
        <v>#REF!</v>
      </c>
      <c r="AZ69" s="25" t="e">
        <f>IF('Crisis Indicator Data'!#REF!="No Data",1,IF(#REF!&lt;&gt;"",1,0))</f>
        <v>#REF!</v>
      </c>
      <c r="BA69" t="e">
        <f t="shared" si="4"/>
        <v>#REF!</v>
      </c>
      <c r="BB69" s="27" t="e">
        <f t="shared" si="5"/>
        <v>#REF!</v>
      </c>
    </row>
    <row r="70" spans="1:54" x14ac:dyDescent="0.35">
      <c r="A70" t="s">
        <v>9560</v>
      </c>
      <c r="B70" s="25" t="e">
        <f>IF('Crisis Indicator Data'!#REF!="No Data",1,IF(#REF!&lt;&gt;"",1,0))</f>
        <v>#REF!</v>
      </c>
      <c r="C70" s="25" t="e">
        <f>IF('Crisis Indicator Data'!#REF!="No Data",1,IF(#REF!&lt;&gt;"",1,0))</f>
        <v>#REF!</v>
      </c>
      <c r="D70" s="25" t="e">
        <f>IF('Crisis Indicator Data'!#REF!="No Data",1,IF(#REF!&lt;&gt;"",1,0))</f>
        <v>#REF!</v>
      </c>
      <c r="E70" s="25" t="e">
        <f>IF('Crisis Indicator Data'!#REF!="No Data",1,IF(#REF!&lt;&gt;"",1,0))</f>
        <v>#REF!</v>
      </c>
      <c r="F70" s="25" t="e">
        <f>IF('Crisis Indicator Data'!#REF!="No Data",1,IF(#REF!&lt;&gt;"",1,0))</f>
        <v>#REF!</v>
      </c>
      <c r="G70" s="25" t="e">
        <f>IF('Crisis Indicator Data'!#REF!="No Data",1,IF(#REF!&lt;&gt;"",1,0))</f>
        <v>#REF!</v>
      </c>
      <c r="H70" s="25" t="e">
        <f>IF('Crisis Indicator Data'!#REF!="No Data",1,IF(#REF!&lt;&gt;"",1,0))</f>
        <v>#REF!</v>
      </c>
      <c r="I70" s="25" t="e">
        <f>IF('Crisis Indicator Data'!#REF!="No Data",1,IF(#REF!&lt;&gt;"",1,0))</f>
        <v>#REF!</v>
      </c>
      <c r="J70" s="25" t="e">
        <f>IF('Crisis Indicator Data'!#REF!="No Data",1,IF(#REF!&lt;&gt;"",1,0))</f>
        <v>#REF!</v>
      </c>
      <c r="K70" s="25" t="e">
        <f>IF('Crisis Indicator Data'!#REF!="No Data",1,IF(#REF!&lt;&gt;"",1,0))</f>
        <v>#REF!</v>
      </c>
      <c r="L70" s="25" t="e">
        <f>IF('Crisis Indicator Data'!#REF!="No Data",1,IF(#REF!&lt;&gt;"",1,0))</f>
        <v>#REF!</v>
      </c>
      <c r="M70" s="25" t="e">
        <f>IF('Crisis Indicator Data'!#REF!="No Data",1,IF(#REF!&lt;&gt;"",1,0))</f>
        <v>#REF!</v>
      </c>
      <c r="N70" s="25" t="e">
        <f>IF('Crisis Indicator Data'!#REF!="No Data",1,IF(#REF!&lt;&gt;"",1,0))</f>
        <v>#REF!</v>
      </c>
      <c r="O70" s="25" t="e">
        <f>IF('Crisis Indicator Data'!#REF!="No Data",1,IF(#REF!&lt;&gt;"",1,0))</f>
        <v>#REF!</v>
      </c>
      <c r="P70" s="25" t="e">
        <f>IF('Crisis Indicator Data'!#REF!="No Data",1,IF(#REF!&lt;&gt;"",1,0))</f>
        <v>#REF!</v>
      </c>
      <c r="Q70" s="25" t="e">
        <f>IF('Crisis Indicator Data'!#REF!="No Data",1,IF(#REF!&lt;&gt;"",1,0))</f>
        <v>#REF!</v>
      </c>
      <c r="R70" s="25" t="e">
        <f>IF('Crisis Indicator Data'!#REF!="No Data",1,IF(#REF!&lt;&gt;"",1,0))</f>
        <v>#REF!</v>
      </c>
      <c r="S70" s="25" t="e">
        <f>IF('Crisis Indicator Data'!#REF!="No Data",1,IF(#REF!&lt;&gt;"",1,0))</f>
        <v>#REF!</v>
      </c>
      <c r="T70" s="25" t="e">
        <f>IF('Crisis Indicator Data'!#REF!="No Data",1,IF(#REF!&lt;&gt;"",1,0))</f>
        <v>#REF!</v>
      </c>
      <c r="U70" s="25" t="e">
        <f>IF('Crisis Indicator Data'!#REF!="No Data",1,IF(#REF!&lt;&gt;"",1,0))</f>
        <v>#REF!</v>
      </c>
      <c r="V70" s="25" t="e">
        <f>IF('Crisis Indicator Data'!#REF!="No Data",1,IF(#REF!&lt;&gt;"",1,0))</f>
        <v>#REF!</v>
      </c>
      <c r="W70" s="25" t="e">
        <f>IF('Crisis Indicator Data'!#REF!="No Data",1,IF(#REF!&lt;&gt;"",1,0))</f>
        <v>#REF!</v>
      </c>
      <c r="X70" s="25" t="e">
        <f>IF('Crisis Indicator Data'!#REF!="No Data",1,IF(#REF!&lt;&gt;"",1,0))</f>
        <v>#REF!</v>
      </c>
      <c r="Y70" s="25" t="e">
        <f>IF('Crisis Indicator Data'!#REF!="No Data",1,IF(#REF!&lt;&gt;"",1,0))</f>
        <v>#REF!</v>
      </c>
      <c r="Z70" s="25" t="e">
        <f>IF('Crisis Indicator Data'!#REF!="No Data",1,IF(#REF!&lt;&gt;"",1,0))</f>
        <v>#REF!</v>
      </c>
      <c r="AA70" s="25" t="e">
        <f>IF('Crisis Indicator Data'!#REF!="No Data",1,IF(#REF!&lt;&gt;"",1,0))</f>
        <v>#REF!</v>
      </c>
      <c r="AB70" s="25" t="e">
        <f>IF('Crisis Indicator Data'!#REF!="No Data",1,IF(#REF!&lt;&gt;"",1,0))</f>
        <v>#REF!</v>
      </c>
      <c r="AC70" s="25" t="e">
        <f>IF('Crisis Indicator Data'!#REF!="No Data",1,IF(#REF!&lt;&gt;"",1,0))</f>
        <v>#REF!</v>
      </c>
      <c r="AD70" s="25" t="e">
        <f>IF('Crisis Indicator Data'!#REF!="No Data",1,IF(#REF!&lt;&gt;"",1,0))</f>
        <v>#REF!</v>
      </c>
      <c r="AE70" s="25" t="e">
        <f>IF('Crisis Indicator Data'!#REF!="No Data",1,IF(#REF!&lt;&gt;"",1,0))</f>
        <v>#REF!</v>
      </c>
      <c r="AF70" s="25" t="e">
        <f>IF('Crisis Indicator Data'!#REF!="No Data",1,IF(#REF!&lt;&gt;"",1,0))</f>
        <v>#REF!</v>
      </c>
      <c r="AG70" s="25" t="e">
        <f>IF('Crisis Indicator Data'!#REF!="No Data",1,IF(#REF!&lt;&gt;"",1,0))</f>
        <v>#REF!</v>
      </c>
      <c r="AH70" s="25" t="e">
        <f>IF('Crisis Indicator Data'!#REF!="No Data",1,IF(#REF!&lt;&gt;"",1,0))</f>
        <v>#REF!</v>
      </c>
      <c r="AI70" s="25" t="e">
        <f>IF('Crisis Indicator Data'!#REF!="No Data",1,IF(#REF!&lt;&gt;"",1,0))</f>
        <v>#REF!</v>
      </c>
      <c r="AJ70" s="25" t="e">
        <f>IF('Crisis Indicator Data'!#REF!="No Data",1,IF(#REF!&lt;&gt;"",1,0))</f>
        <v>#REF!</v>
      </c>
      <c r="AK70" s="25" t="e">
        <f>IF('Crisis Indicator Data'!#REF!="No Data",1,IF(#REF!&lt;&gt;"",1,0))</f>
        <v>#REF!</v>
      </c>
      <c r="AL70" s="25" t="e">
        <f>IF('Crisis Indicator Data'!#REF!="No Data",1,IF(#REF!&lt;&gt;"",1,0))</f>
        <v>#REF!</v>
      </c>
      <c r="AM70" s="25" t="e">
        <f>IF('Crisis Indicator Data'!#REF!="No Data",1,IF(#REF!&lt;&gt;"",1,0))</f>
        <v>#REF!</v>
      </c>
      <c r="AN70" s="25" t="e">
        <f>IF('Crisis Indicator Data'!#REF!="No Data",1,IF(#REF!&lt;&gt;"",1,0))</f>
        <v>#REF!</v>
      </c>
      <c r="AO70" s="25" t="e">
        <f>IF('Crisis Indicator Data'!#REF!="No Data",1,IF(#REF!&lt;&gt;"",1,0))</f>
        <v>#REF!</v>
      </c>
      <c r="AP70" s="25" t="e">
        <f>IF('Crisis Indicator Data'!#REF!="No Data",1,IF(#REF!&lt;&gt;"",1,0))</f>
        <v>#REF!</v>
      </c>
      <c r="AQ70" s="25" t="e">
        <f>IF('Crisis Indicator Data'!#REF!="No Data",1,IF(#REF!&lt;&gt;"",1,0))</f>
        <v>#REF!</v>
      </c>
      <c r="AR70" s="25" t="e">
        <f>IF('Crisis Indicator Data'!#REF!="No Data",1,IF(#REF!&lt;&gt;"",1,0))</f>
        <v>#REF!</v>
      </c>
      <c r="AS70" s="25" t="e">
        <f>IF('Crisis Indicator Data'!#REF!="No Data",1,IF(#REF!&lt;&gt;"",1,0))</f>
        <v>#REF!</v>
      </c>
      <c r="AT70" s="25" t="e">
        <f>IF('Crisis Indicator Data'!#REF!="No Data",1,IF(#REF!&lt;&gt;"",1,0))</f>
        <v>#REF!</v>
      </c>
      <c r="AU70" s="25" t="e">
        <f>IF('Crisis Indicator Data'!#REF!="No Data",1,IF(#REF!&lt;&gt;"",1,0))</f>
        <v>#REF!</v>
      </c>
      <c r="AV70" s="25" t="e">
        <f>IF('Crisis Indicator Data'!#REF!="No Data",1,IF(#REF!&lt;&gt;"",1,0))</f>
        <v>#REF!</v>
      </c>
      <c r="AW70" s="25" t="e">
        <f>IF('Crisis Indicator Data'!#REF!="No Data",1,IF(#REF!&lt;&gt;"",1,0))</f>
        <v>#REF!</v>
      </c>
      <c r="AX70" s="25" t="e">
        <f>IF('Crisis Indicator Data'!#REF!="No Data",1,IF(#REF!&lt;&gt;"",1,0))</f>
        <v>#REF!</v>
      </c>
      <c r="AY70" s="25" t="e">
        <f>IF('Crisis Indicator Data'!#REF!="No Data",1,IF(#REF!&lt;&gt;"",1,0))</f>
        <v>#REF!</v>
      </c>
      <c r="AZ70" s="25" t="e">
        <f>IF('Crisis Indicator Data'!#REF!="No Data",1,IF(#REF!&lt;&gt;"",1,0))</f>
        <v>#REF!</v>
      </c>
      <c r="BA70" t="e">
        <f t="shared" si="4"/>
        <v>#REF!</v>
      </c>
      <c r="BB70" s="27" t="e">
        <f t="shared" si="5"/>
        <v>#REF!</v>
      </c>
    </row>
    <row r="71" spans="1:54" x14ac:dyDescent="0.35">
      <c r="A71" t="s">
        <v>9574</v>
      </c>
      <c r="B71" s="25" t="e">
        <f>IF('Crisis Indicator Data'!#REF!="No Data",1,IF(#REF!&lt;&gt;"",1,0))</f>
        <v>#REF!</v>
      </c>
      <c r="C71" s="25" t="e">
        <f>IF('Crisis Indicator Data'!#REF!="No Data",1,IF(#REF!&lt;&gt;"",1,0))</f>
        <v>#REF!</v>
      </c>
      <c r="D71" s="25" t="e">
        <f>IF('Crisis Indicator Data'!#REF!="No Data",1,IF(#REF!&lt;&gt;"",1,0))</f>
        <v>#REF!</v>
      </c>
      <c r="E71" s="25" t="e">
        <f>IF('Crisis Indicator Data'!#REF!="No Data",1,IF(#REF!&lt;&gt;"",1,0))</f>
        <v>#REF!</v>
      </c>
      <c r="F71" s="25" t="e">
        <f>IF('Crisis Indicator Data'!#REF!="No Data",1,IF(#REF!&lt;&gt;"",1,0))</f>
        <v>#REF!</v>
      </c>
      <c r="G71" s="25" t="e">
        <f>IF('Crisis Indicator Data'!#REF!="No Data",1,IF(#REF!&lt;&gt;"",1,0))</f>
        <v>#REF!</v>
      </c>
      <c r="H71" s="25" t="e">
        <f>IF('Crisis Indicator Data'!#REF!="No Data",1,IF(#REF!&lt;&gt;"",1,0))</f>
        <v>#REF!</v>
      </c>
      <c r="I71" s="25" t="e">
        <f>IF('Crisis Indicator Data'!#REF!="No Data",1,IF(#REF!&lt;&gt;"",1,0))</f>
        <v>#REF!</v>
      </c>
      <c r="J71" s="25" t="e">
        <f>IF('Crisis Indicator Data'!#REF!="No Data",1,IF(#REF!&lt;&gt;"",1,0))</f>
        <v>#REF!</v>
      </c>
      <c r="K71" s="25" t="e">
        <f>IF('Crisis Indicator Data'!#REF!="No Data",1,IF(#REF!&lt;&gt;"",1,0))</f>
        <v>#REF!</v>
      </c>
      <c r="L71" s="25" t="e">
        <f>IF('Crisis Indicator Data'!#REF!="No Data",1,IF(#REF!&lt;&gt;"",1,0))</f>
        <v>#REF!</v>
      </c>
      <c r="M71" s="25" t="e">
        <f>IF('Crisis Indicator Data'!#REF!="No Data",1,IF(#REF!&lt;&gt;"",1,0))</f>
        <v>#REF!</v>
      </c>
      <c r="N71" s="25" t="e">
        <f>IF('Crisis Indicator Data'!#REF!="No Data",1,IF(#REF!&lt;&gt;"",1,0))</f>
        <v>#REF!</v>
      </c>
      <c r="O71" s="25" t="e">
        <f>IF('Crisis Indicator Data'!#REF!="No Data",1,IF(#REF!&lt;&gt;"",1,0))</f>
        <v>#REF!</v>
      </c>
      <c r="P71" s="25" t="e">
        <f>IF('Crisis Indicator Data'!#REF!="No Data",1,IF(#REF!&lt;&gt;"",1,0))</f>
        <v>#REF!</v>
      </c>
      <c r="Q71" s="25" t="e">
        <f>IF('Crisis Indicator Data'!#REF!="No Data",1,IF(#REF!&lt;&gt;"",1,0))</f>
        <v>#REF!</v>
      </c>
      <c r="R71" s="25" t="e">
        <f>IF('Crisis Indicator Data'!#REF!="No Data",1,IF(#REF!&lt;&gt;"",1,0))</f>
        <v>#REF!</v>
      </c>
      <c r="S71" s="25" t="e">
        <f>IF('Crisis Indicator Data'!#REF!="No Data",1,IF(#REF!&lt;&gt;"",1,0))</f>
        <v>#REF!</v>
      </c>
      <c r="T71" s="25" t="e">
        <f>IF('Crisis Indicator Data'!#REF!="No Data",1,IF(#REF!&lt;&gt;"",1,0))</f>
        <v>#REF!</v>
      </c>
      <c r="U71" s="25" t="e">
        <f>IF('Crisis Indicator Data'!#REF!="No Data",1,IF(#REF!&lt;&gt;"",1,0))</f>
        <v>#REF!</v>
      </c>
      <c r="V71" s="25" t="e">
        <f>IF('Crisis Indicator Data'!#REF!="No Data",1,IF(#REF!&lt;&gt;"",1,0))</f>
        <v>#REF!</v>
      </c>
      <c r="W71" s="25" t="e">
        <f>IF('Crisis Indicator Data'!#REF!="No Data",1,IF(#REF!&lt;&gt;"",1,0))</f>
        <v>#REF!</v>
      </c>
      <c r="X71" s="25" t="e">
        <f>IF('Crisis Indicator Data'!#REF!="No Data",1,IF(#REF!&lt;&gt;"",1,0))</f>
        <v>#REF!</v>
      </c>
      <c r="Y71" s="25" t="e">
        <f>IF('Crisis Indicator Data'!#REF!="No Data",1,IF(#REF!&lt;&gt;"",1,0))</f>
        <v>#REF!</v>
      </c>
      <c r="Z71" s="25" t="e">
        <f>IF('Crisis Indicator Data'!#REF!="No Data",1,IF(#REF!&lt;&gt;"",1,0))</f>
        <v>#REF!</v>
      </c>
      <c r="AA71" s="25" t="e">
        <f>IF('Crisis Indicator Data'!#REF!="No Data",1,IF(#REF!&lt;&gt;"",1,0))</f>
        <v>#REF!</v>
      </c>
      <c r="AB71" s="25" t="e">
        <f>IF('Crisis Indicator Data'!#REF!="No Data",1,IF(#REF!&lt;&gt;"",1,0))</f>
        <v>#REF!</v>
      </c>
      <c r="AC71" s="25" t="e">
        <f>IF('Crisis Indicator Data'!#REF!="No Data",1,IF(#REF!&lt;&gt;"",1,0))</f>
        <v>#REF!</v>
      </c>
      <c r="AD71" s="25" t="e">
        <f>IF('Crisis Indicator Data'!#REF!="No Data",1,IF(#REF!&lt;&gt;"",1,0))</f>
        <v>#REF!</v>
      </c>
      <c r="AE71" s="25" t="e">
        <f>IF('Crisis Indicator Data'!#REF!="No Data",1,IF(#REF!&lt;&gt;"",1,0))</f>
        <v>#REF!</v>
      </c>
      <c r="AF71" s="25" t="e">
        <f>IF('Crisis Indicator Data'!#REF!="No Data",1,IF(#REF!&lt;&gt;"",1,0))</f>
        <v>#REF!</v>
      </c>
      <c r="AG71" s="25" t="e">
        <f>IF('Crisis Indicator Data'!#REF!="No Data",1,IF(#REF!&lt;&gt;"",1,0))</f>
        <v>#REF!</v>
      </c>
      <c r="AH71" s="25" t="e">
        <f>IF('Crisis Indicator Data'!#REF!="No Data",1,IF(#REF!&lt;&gt;"",1,0))</f>
        <v>#REF!</v>
      </c>
      <c r="AI71" s="25" t="e">
        <f>IF('Crisis Indicator Data'!#REF!="No Data",1,IF(#REF!&lt;&gt;"",1,0))</f>
        <v>#REF!</v>
      </c>
      <c r="AJ71" s="25" t="e">
        <f>IF('Crisis Indicator Data'!#REF!="No Data",1,IF(#REF!&lt;&gt;"",1,0))</f>
        <v>#REF!</v>
      </c>
      <c r="AK71" s="25" t="e">
        <f>IF('Crisis Indicator Data'!#REF!="No Data",1,IF(#REF!&lt;&gt;"",1,0))</f>
        <v>#REF!</v>
      </c>
      <c r="AL71" s="25" t="e">
        <f>IF('Crisis Indicator Data'!#REF!="No Data",1,IF(#REF!&lt;&gt;"",1,0))</f>
        <v>#REF!</v>
      </c>
      <c r="AM71" s="25" t="e">
        <f>IF('Crisis Indicator Data'!#REF!="No Data",1,IF(#REF!&lt;&gt;"",1,0))</f>
        <v>#REF!</v>
      </c>
      <c r="AN71" s="25" t="e">
        <f>IF('Crisis Indicator Data'!#REF!="No Data",1,IF(#REF!&lt;&gt;"",1,0))</f>
        <v>#REF!</v>
      </c>
      <c r="AO71" s="25" t="e">
        <f>IF('Crisis Indicator Data'!#REF!="No Data",1,IF(#REF!&lt;&gt;"",1,0))</f>
        <v>#REF!</v>
      </c>
      <c r="AP71" s="25" t="e">
        <f>IF('Crisis Indicator Data'!#REF!="No Data",1,IF(#REF!&lt;&gt;"",1,0))</f>
        <v>#REF!</v>
      </c>
      <c r="AQ71" s="25" t="e">
        <f>IF('Crisis Indicator Data'!#REF!="No Data",1,IF(#REF!&lt;&gt;"",1,0))</f>
        <v>#REF!</v>
      </c>
      <c r="AR71" s="25" t="e">
        <f>IF('Crisis Indicator Data'!#REF!="No Data",1,IF(#REF!&lt;&gt;"",1,0))</f>
        <v>#REF!</v>
      </c>
      <c r="AS71" s="25" t="e">
        <f>IF('Crisis Indicator Data'!#REF!="No Data",1,IF(#REF!&lt;&gt;"",1,0))</f>
        <v>#REF!</v>
      </c>
      <c r="AT71" s="25" t="e">
        <f>IF('Crisis Indicator Data'!#REF!="No Data",1,IF(#REF!&lt;&gt;"",1,0))</f>
        <v>#REF!</v>
      </c>
      <c r="AU71" s="25" t="e">
        <f>IF('Crisis Indicator Data'!#REF!="No Data",1,IF(#REF!&lt;&gt;"",1,0))</f>
        <v>#REF!</v>
      </c>
      <c r="AV71" s="25" t="e">
        <f>IF('Crisis Indicator Data'!#REF!="No Data",1,IF(#REF!&lt;&gt;"",1,0))</f>
        <v>#REF!</v>
      </c>
      <c r="AW71" s="25" t="e">
        <f>IF('Crisis Indicator Data'!#REF!="No Data",1,IF(#REF!&lt;&gt;"",1,0))</f>
        <v>#REF!</v>
      </c>
      <c r="AX71" s="25" t="e">
        <f>IF('Crisis Indicator Data'!#REF!="No Data",1,IF(#REF!&lt;&gt;"",1,0))</f>
        <v>#REF!</v>
      </c>
      <c r="AY71" s="25" t="e">
        <f>IF('Crisis Indicator Data'!#REF!="No Data",1,IF(#REF!&lt;&gt;"",1,0))</f>
        <v>#REF!</v>
      </c>
      <c r="AZ71" s="25" t="e">
        <f>IF('Crisis Indicator Data'!#REF!="No Data",1,IF(#REF!&lt;&gt;"",1,0))</f>
        <v>#REF!</v>
      </c>
      <c r="BA71" t="e">
        <f t="shared" si="4"/>
        <v>#REF!</v>
      </c>
      <c r="BB71" s="27" t="e">
        <f t="shared" si="5"/>
        <v>#REF!</v>
      </c>
    </row>
    <row r="72" spans="1:54" x14ac:dyDescent="0.35">
      <c r="A72" t="s">
        <v>9580</v>
      </c>
      <c r="B72" s="25" t="e">
        <f>IF('Crisis Indicator Data'!#REF!="No Data",1,IF(#REF!&lt;&gt;"",1,0))</f>
        <v>#REF!</v>
      </c>
      <c r="C72" s="25" t="e">
        <f>IF('Crisis Indicator Data'!#REF!="No Data",1,IF(#REF!&lt;&gt;"",1,0))</f>
        <v>#REF!</v>
      </c>
      <c r="D72" s="25" t="e">
        <f>IF('Crisis Indicator Data'!#REF!="No Data",1,IF(#REF!&lt;&gt;"",1,0))</f>
        <v>#REF!</v>
      </c>
      <c r="E72" s="25" t="e">
        <f>IF('Crisis Indicator Data'!#REF!="No Data",1,IF(#REF!&lt;&gt;"",1,0))</f>
        <v>#REF!</v>
      </c>
      <c r="F72" s="25" t="e">
        <f>IF('Crisis Indicator Data'!#REF!="No Data",1,IF(#REF!&lt;&gt;"",1,0))</f>
        <v>#REF!</v>
      </c>
      <c r="G72" s="25" t="e">
        <f>IF('Crisis Indicator Data'!#REF!="No Data",1,IF(#REF!&lt;&gt;"",1,0))</f>
        <v>#REF!</v>
      </c>
      <c r="H72" s="25" t="e">
        <f>IF('Crisis Indicator Data'!#REF!="No Data",1,IF(#REF!&lt;&gt;"",1,0))</f>
        <v>#REF!</v>
      </c>
      <c r="I72" s="25" t="e">
        <f>IF('Crisis Indicator Data'!#REF!="No Data",1,IF(#REF!&lt;&gt;"",1,0))</f>
        <v>#REF!</v>
      </c>
      <c r="J72" s="25" t="e">
        <f>IF('Crisis Indicator Data'!#REF!="No Data",1,IF(#REF!&lt;&gt;"",1,0))</f>
        <v>#REF!</v>
      </c>
      <c r="K72" s="25" t="e">
        <f>IF('Crisis Indicator Data'!#REF!="No Data",1,IF(#REF!&lt;&gt;"",1,0))</f>
        <v>#REF!</v>
      </c>
      <c r="L72" s="25" t="e">
        <f>IF('Crisis Indicator Data'!#REF!="No Data",1,IF(#REF!&lt;&gt;"",1,0))</f>
        <v>#REF!</v>
      </c>
      <c r="M72" s="25" t="e">
        <f>IF('Crisis Indicator Data'!#REF!="No Data",1,IF(#REF!&lt;&gt;"",1,0))</f>
        <v>#REF!</v>
      </c>
      <c r="N72" s="25" t="e">
        <f>IF('Crisis Indicator Data'!#REF!="No Data",1,IF(#REF!&lt;&gt;"",1,0))</f>
        <v>#REF!</v>
      </c>
      <c r="O72" s="25" t="e">
        <f>IF('Crisis Indicator Data'!#REF!="No Data",1,IF(#REF!&lt;&gt;"",1,0))</f>
        <v>#REF!</v>
      </c>
      <c r="P72" s="25" t="e">
        <f>IF('Crisis Indicator Data'!#REF!="No Data",1,IF(#REF!&lt;&gt;"",1,0))</f>
        <v>#REF!</v>
      </c>
      <c r="Q72" s="25" t="e">
        <f>IF('Crisis Indicator Data'!#REF!="No Data",1,IF(#REF!&lt;&gt;"",1,0))</f>
        <v>#REF!</v>
      </c>
      <c r="R72" s="25" t="e">
        <f>IF('Crisis Indicator Data'!#REF!="No Data",1,IF(#REF!&lt;&gt;"",1,0))</f>
        <v>#REF!</v>
      </c>
      <c r="S72" s="25" t="e">
        <f>IF('Crisis Indicator Data'!#REF!="No Data",1,IF(#REF!&lt;&gt;"",1,0))</f>
        <v>#REF!</v>
      </c>
      <c r="T72" s="25" t="e">
        <f>IF('Crisis Indicator Data'!#REF!="No Data",1,IF(#REF!&lt;&gt;"",1,0))</f>
        <v>#REF!</v>
      </c>
      <c r="U72" s="25" t="e">
        <f>IF('Crisis Indicator Data'!#REF!="No Data",1,IF(#REF!&lt;&gt;"",1,0))</f>
        <v>#REF!</v>
      </c>
      <c r="V72" s="25" t="e">
        <f>IF('Crisis Indicator Data'!#REF!="No Data",1,IF(#REF!&lt;&gt;"",1,0))</f>
        <v>#REF!</v>
      </c>
      <c r="W72" s="25" t="e">
        <f>IF('Crisis Indicator Data'!#REF!="No Data",1,IF(#REF!&lt;&gt;"",1,0))</f>
        <v>#REF!</v>
      </c>
      <c r="X72" s="25" t="e">
        <f>IF('Crisis Indicator Data'!#REF!="No Data",1,IF(#REF!&lt;&gt;"",1,0))</f>
        <v>#REF!</v>
      </c>
      <c r="Y72" s="25" t="e">
        <f>IF('Crisis Indicator Data'!#REF!="No Data",1,IF(#REF!&lt;&gt;"",1,0))</f>
        <v>#REF!</v>
      </c>
      <c r="Z72" s="25" t="e">
        <f>IF('Crisis Indicator Data'!#REF!="No Data",1,IF(#REF!&lt;&gt;"",1,0))</f>
        <v>#REF!</v>
      </c>
      <c r="AA72" s="25" t="e">
        <f>IF('Crisis Indicator Data'!#REF!="No Data",1,IF(#REF!&lt;&gt;"",1,0))</f>
        <v>#REF!</v>
      </c>
      <c r="AB72" s="25" t="e">
        <f>IF('Crisis Indicator Data'!#REF!="No Data",1,IF(#REF!&lt;&gt;"",1,0))</f>
        <v>#REF!</v>
      </c>
      <c r="AC72" s="25" t="e">
        <f>IF('Crisis Indicator Data'!#REF!="No Data",1,IF(#REF!&lt;&gt;"",1,0))</f>
        <v>#REF!</v>
      </c>
      <c r="AD72" s="25" t="e">
        <f>IF('Crisis Indicator Data'!#REF!="No Data",1,IF(#REF!&lt;&gt;"",1,0))</f>
        <v>#REF!</v>
      </c>
      <c r="AE72" s="25" t="e">
        <f>IF('Crisis Indicator Data'!#REF!="No Data",1,IF(#REF!&lt;&gt;"",1,0))</f>
        <v>#REF!</v>
      </c>
      <c r="AF72" s="25" t="e">
        <f>IF('Crisis Indicator Data'!#REF!="No Data",1,IF(#REF!&lt;&gt;"",1,0))</f>
        <v>#REF!</v>
      </c>
      <c r="AG72" s="25" t="e">
        <f>IF('Crisis Indicator Data'!#REF!="No Data",1,IF(#REF!&lt;&gt;"",1,0))</f>
        <v>#REF!</v>
      </c>
      <c r="AH72" s="25" t="e">
        <f>IF('Crisis Indicator Data'!#REF!="No Data",1,IF(#REF!&lt;&gt;"",1,0))</f>
        <v>#REF!</v>
      </c>
      <c r="AI72" s="25" t="e">
        <f>IF('Crisis Indicator Data'!#REF!="No Data",1,IF(#REF!&lt;&gt;"",1,0))</f>
        <v>#REF!</v>
      </c>
      <c r="AJ72" s="25" t="e">
        <f>IF('Crisis Indicator Data'!#REF!="No Data",1,IF(#REF!&lt;&gt;"",1,0))</f>
        <v>#REF!</v>
      </c>
      <c r="AK72" s="25" t="e">
        <f>IF('Crisis Indicator Data'!#REF!="No Data",1,IF(#REF!&lt;&gt;"",1,0))</f>
        <v>#REF!</v>
      </c>
      <c r="AL72" s="25" t="e">
        <f>IF('Crisis Indicator Data'!#REF!="No Data",1,IF(#REF!&lt;&gt;"",1,0))</f>
        <v>#REF!</v>
      </c>
      <c r="AM72" s="25" t="e">
        <f>IF('Crisis Indicator Data'!#REF!="No Data",1,IF(#REF!&lt;&gt;"",1,0))</f>
        <v>#REF!</v>
      </c>
      <c r="AN72" s="25" t="e">
        <f>IF('Crisis Indicator Data'!#REF!="No Data",1,IF(#REF!&lt;&gt;"",1,0))</f>
        <v>#REF!</v>
      </c>
      <c r="AO72" s="25" t="e">
        <f>IF('Crisis Indicator Data'!#REF!="No Data",1,IF(#REF!&lt;&gt;"",1,0))</f>
        <v>#REF!</v>
      </c>
      <c r="AP72" s="25" t="e">
        <f>IF('Crisis Indicator Data'!#REF!="No Data",1,IF(#REF!&lt;&gt;"",1,0))</f>
        <v>#REF!</v>
      </c>
      <c r="AQ72" s="25" t="e">
        <f>IF('Crisis Indicator Data'!#REF!="No Data",1,IF(#REF!&lt;&gt;"",1,0))</f>
        <v>#REF!</v>
      </c>
      <c r="AR72" s="25" t="e">
        <f>IF('Crisis Indicator Data'!#REF!="No Data",1,IF(#REF!&lt;&gt;"",1,0))</f>
        <v>#REF!</v>
      </c>
      <c r="AS72" s="25" t="e">
        <f>IF('Crisis Indicator Data'!#REF!="No Data",1,IF(#REF!&lt;&gt;"",1,0))</f>
        <v>#REF!</v>
      </c>
      <c r="AT72" s="25" t="e">
        <f>IF('Crisis Indicator Data'!#REF!="No Data",1,IF(#REF!&lt;&gt;"",1,0))</f>
        <v>#REF!</v>
      </c>
      <c r="AU72" s="25" t="e">
        <f>IF('Crisis Indicator Data'!#REF!="No Data",1,IF(#REF!&lt;&gt;"",1,0))</f>
        <v>#REF!</v>
      </c>
      <c r="AV72" s="25" t="e">
        <f>IF('Crisis Indicator Data'!#REF!="No Data",1,IF(#REF!&lt;&gt;"",1,0))</f>
        <v>#REF!</v>
      </c>
      <c r="AW72" s="25" t="e">
        <f>IF('Crisis Indicator Data'!#REF!="No Data",1,IF(#REF!&lt;&gt;"",1,0))</f>
        <v>#REF!</v>
      </c>
      <c r="AX72" s="25" t="e">
        <f>IF('Crisis Indicator Data'!#REF!="No Data",1,IF(#REF!&lt;&gt;"",1,0))</f>
        <v>#REF!</v>
      </c>
      <c r="AY72" s="25" t="e">
        <f>IF('Crisis Indicator Data'!#REF!="No Data",1,IF(#REF!&lt;&gt;"",1,0))</f>
        <v>#REF!</v>
      </c>
      <c r="AZ72" s="25" t="e">
        <f>IF('Crisis Indicator Data'!#REF!="No Data",1,IF(#REF!&lt;&gt;"",1,0))</f>
        <v>#REF!</v>
      </c>
      <c r="BA72" t="e">
        <f t="shared" si="4"/>
        <v>#REF!</v>
      </c>
      <c r="BB72" s="27" t="e">
        <f t="shared" si="5"/>
        <v>#REF!</v>
      </c>
    </row>
    <row r="73" spans="1:54" x14ac:dyDescent="0.35">
      <c r="A73" t="s">
        <v>9577</v>
      </c>
      <c r="B73" s="25" t="e">
        <f>IF('Crisis Indicator Data'!#REF!="No Data",1,IF(#REF!&lt;&gt;"",1,0))</f>
        <v>#REF!</v>
      </c>
      <c r="C73" s="25" t="e">
        <f>IF('Crisis Indicator Data'!#REF!="No Data",1,IF(#REF!&lt;&gt;"",1,0))</f>
        <v>#REF!</v>
      </c>
      <c r="D73" s="25" t="e">
        <f>IF('Crisis Indicator Data'!#REF!="No Data",1,IF(#REF!&lt;&gt;"",1,0))</f>
        <v>#REF!</v>
      </c>
      <c r="E73" s="25" t="e">
        <f>IF('Crisis Indicator Data'!#REF!="No Data",1,IF(#REF!&lt;&gt;"",1,0))</f>
        <v>#REF!</v>
      </c>
      <c r="F73" s="25" t="e">
        <f>IF('Crisis Indicator Data'!#REF!="No Data",1,IF(#REF!&lt;&gt;"",1,0))</f>
        <v>#REF!</v>
      </c>
      <c r="G73" s="25" t="e">
        <f>IF('Crisis Indicator Data'!#REF!="No Data",1,IF(#REF!&lt;&gt;"",1,0))</f>
        <v>#REF!</v>
      </c>
      <c r="H73" s="25" t="e">
        <f>IF('Crisis Indicator Data'!#REF!="No Data",1,IF(#REF!&lt;&gt;"",1,0))</f>
        <v>#REF!</v>
      </c>
      <c r="I73" s="25" t="e">
        <f>IF('Crisis Indicator Data'!#REF!="No Data",1,IF(#REF!&lt;&gt;"",1,0))</f>
        <v>#REF!</v>
      </c>
      <c r="J73" s="25" t="e">
        <f>IF('Crisis Indicator Data'!#REF!="No Data",1,IF(#REF!&lt;&gt;"",1,0))</f>
        <v>#REF!</v>
      </c>
      <c r="K73" s="25" t="e">
        <f>IF('Crisis Indicator Data'!#REF!="No Data",1,IF(#REF!&lt;&gt;"",1,0))</f>
        <v>#REF!</v>
      </c>
      <c r="L73" s="25" t="e">
        <f>IF('Crisis Indicator Data'!#REF!="No Data",1,IF(#REF!&lt;&gt;"",1,0))</f>
        <v>#REF!</v>
      </c>
      <c r="M73" s="25" t="e">
        <f>IF('Crisis Indicator Data'!#REF!="No Data",1,IF(#REF!&lt;&gt;"",1,0))</f>
        <v>#REF!</v>
      </c>
      <c r="N73" s="25" t="e">
        <f>IF('Crisis Indicator Data'!#REF!="No Data",1,IF(#REF!&lt;&gt;"",1,0))</f>
        <v>#REF!</v>
      </c>
      <c r="O73" s="25" t="e">
        <f>IF('Crisis Indicator Data'!#REF!="No Data",1,IF(#REF!&lt;&gt;"",1,0))</f>
        <v>#REF!</v>
      </c>
      <c r="P73" s="25" t="e">
        <f>IF('Crisis Indicator Data'!#REF!="No Data",1,IF(#REF!&lt;&gt;"",1,0))</f>
        <v>#REF!</v>
      </c>
      <c r="Q73" s="25" t="e">
        <f>IF('Crisis Indicator Data'!#REF!="No Data",1,IF(#REF!&lt;&gt;"",1,0))</f>
        <v>#REF!</v>
      </c>
      <c r="R73" s="25" t="e">
        <f>IF('Crisis Indicator Data'!#REF!="No Data",1,IF(#REF!&lt;&gt;"",1,0))</f>
        <v>#REF!</v>
      </c>
      <c r="S73" s="25" t="e">
        <f>IF('Crisis Indicator Data'!#REF!="No Data",1,IF(#REF!&lt;&gt;"",1,0))</f>
        <v>#REF!</v>
      </c>
      <c r="T73" s="25" t="e">
        <f>IF('Crisis Indicator Data'!#REF!="No Data",1,IF(#REF!&lt;&gt;"",1,0))</f>
        <v>#REF!</v>
      </c>
      <c r="U73" s="25" t="e">
        <f>IF('Crisis Indicator Data'!#REF!="No Data",1,IF(#REF!&lt;&gt;"",1,0))</f>
        <v>#REF!</v>
      </c>
      <c r="V73" s="25" t="e">
        <f>IF('Crisis Indicator Data'!#REF!="No Data",1,IF(#REF!&lt;&gt;"",1,0))</f>
        <v>#REF!</v>
      </c>
      <c r="W73" s="25" t="e">
        <f>IF('Crisis Indicator Data'!#REF!="No Data",1,IF(#REF!&lt;&gt;"",1,0))</f>
        <v>#REF!</v>
      </c>
      <c r="X73" s="25" t="e">
        <f>IF('Crisis Indicator Data'!#REF!="No Data",1,IF(#REF!&lt;&gt;"",1,0))</f>
        <v>#REF!</v>
      </c>
      <c r="Y73" s="25" t="e">
        <f>IF('Crisis Indicator Data'!#REF!="No Data",1,IF(#REF!&lt;&gt;"",1,0))</f>
        <v>#REF!</v>
      </c>
      <c r="Z73" s="25" t="e">
        <f>IF('Crisis Indicator Data'!#REF!="No Data",1,IF(#REF!&lt;&gt;"",1,0))</f>
        <v>#REF!</v>
      </c>
      <c r="AA73" s="25" t="e">
        <f>IF('Crisis Indicator Data'!#REF!="No Data",1,IF(#REF!&lt;&gt;"",1,0))</f>
        <v>#REF!</v>
      </c>
      <c r="AB73" s="25" t="e">
        <f>IF('Crisis Indicator Data'!#REF!="No Data",1,IF(#REF!&lt;&gt;"",1,0))</f>
        <v>#REF!</v>
      </c>
      <c r="AC73" s="25" t="e">
        <f>IF('Crisis Indicator Data'!#REF!="No Data",1,IF(#REF!&lt;&gt;"",1,0))</f>
        <v>#REF!</v>
      </c>
      <c r="AD73" s="25" t="e">
        <f>IF('Crisis Indicator Data'!#REF!="No Data",1,IF(#REF!&lt;&gt;"",1,0))</f>
        <v>#REF!</v>
      </c>
      <c r="AE73" s="25" t="e">
        <f>IF('Crisis Indicator Data'!#REF!="No Data",1,IF(#REF!&lt;&gt;"",1,0))</f>
        <v>#REF!</v>
      </c>
      <c r="AF73" s="25" t="e">
        <f>IF('Crisis Indicator Data'!#REF!="No Data",1,IF(#REF!&lt;&gt;"",1,0))</f>
        <v>#REF!</v>
      </c>
      <c r="AG73" s="25" t="e">
        <f>IF('Crisis Indicator Data'!#REF!="No Data",1,IF(#REF!&lt;&gt;"",1,0))</f>
        <v>#REF!</v>
      </c>
      <c r="AH73" s="25" t="e">
        <f>IF('Crisis Indicator Data'!#REF!="No Data",1,IF(#REF!&lt;&gt;"",1,0))</f>
        <v>#REF!</v>
      </c>
      <c r="AI73" s="25" t="e">
        <f>IF('Crisis Indicator Data'!#REF!="No Data",1,IF(#REF!&lt;&gt;"",1,0))</f>
        <v>#REF!</v>
      </c>
      <c r="AJ73" s="25" t="e">
        <f>IF('Crisis Indicator Data'!#REF!="No Data",1,IF(#REF!&lt;&gt;"",1,0))</f>
        <v>#REF!</v>
      </c>
      <c r="AK73" s="25" t="e">
        <f>IF('Crisis Indicator Data'!#REF!="No Data",1,IF(#REF!&lt;&gt;"",1,0))</f>
        <v>#REF!</v>
      </c>
      <c r="AL73" s="25" t="e">
        <f>IF('Crisis Indicator Data'!#REF!="No Data",1,IF(#REF!&lt;&gt;"",1,0))</f>
        <v>#REF!</v>
      </c>
      <c r="AM73" s="25" t="e">
        <f>IF('Crisis Indicator Data'!#REF!="No Data",1,IF(#REF!&lt;&gt;"",1,0))</f>
        <v>#REF!</v>
      </c>
      <c r="AN73" s="25" t="e">
        <f>IF('Crisis Indicator Data'!#REF!="No Data",1,IF(#REF!&lt;&gt;"",1,0))</f>
        <v>#REF!</v>
      </c>
      <c r="AO73" s="25" t="e">
        <f>IF('Crisis Indicator Data'!#REF!="No Data",1,IF(#REF!&lt;&gt;"",1,0))</f>
        <v>#REF!</v>
      </c>
      <c r="AP73" s="25" t="e">
        <f>IF('Crisis Indicator Data'!#REF!="No Data",1,IF(#REF!&lt;&gt;"",1,0))</f>
        <v>#REF!</v>
      </c>
      <c r="AQ73" s="25" t="e">
        <f>IF('Crisis Indicator Data'!#REF!="No Data",1,IF(#REF!&lt;&gt;"",1,0))</f>
        <v>#REF!</v>
      </c>
      <c r="AR73" s="25" t="e">
        <f>IF('Crisis Indicator Data'!#REF!="No Data",1,IF(#REF!&lt;&gt;"",1,0))</f>
        <v>#REF!</v>
      </c>
      <c r="AS73" s="25" t="e">
        <f>IF('Crisis Indicator Data'!#REF!="No Data",1,IF(#REF!&lt;&gt;"",1,0))</f>
        <v>#REF!</v>
      </c>
      <c r="AT73" s="25" t="e">
        <f>IF('Crisis Indicator Data'!#REF!="No Data",1,IF(#REF!&lt;&gt;"",1,0))</f>
        <v>#REF!</v>
      </c>
      <c r="AU73" s="25" t="e">
        <f>IF('Crisis Indicator Data'!#REF!="No Data",1,IF(#REF!&lt;&gt;"",1,0))</f>
        <v>#REF!</v>
      </c>
      <c r="AV73" s="25" t="e">
        <f>IF('Crisis Indicator Data'!#REF!="No Data",1,IF(#REF!&lt;&gt;"",1,0))</f>
        <v>#REF!</v>
      </c>
      <c r="AW73" s="25" t="e">
        <f>IF('Crisis Indicator Data'!#REF!="No Data",1,IF(#REF!&lt;&gt;"",1,0))</f>
        <v>#REF!</v>
      </c>
      <c r="AX73" s="25" t="e">
        <f>IF('Crisis Indicator Data'!#REF!="No Data",1,IF(#REF!&lt;&gt;"",1,0))</f>
        <v>#REF!</v>
      </c>
      <c r="AY73" s="25" t="e">
        <f>IF('Crisis Indicator Data'!#REF!="No Data",1,IF(#REF!&lt;&gt;"",1,0))</f>
        <v>#REF!</v>
      </c>
      <c r="AZ73" s="25" t="e">
        <f>IF('Crisis Indicator Data'!#REF!="No Data",1,IF(#REF!&lt;&gt;"",1,0))</f>
        <v>#REF!</v>
      </c>
      <c r="BA73" t="e">
        <f t="shared" si="4"/>
        <v>#REF!</v>
      </c>
      <c r="BB73" s="27" t="e">
        <f t="shared" si="5"/>
        <v>#REF!</v>
      </c>
    </row>
    <row r="74" spans="1:54" x14ac:dyDescent="0.35">
      <c r="A74" t="s">
        <v>9581</v>
      </c>
      <c r="B74" s="25" t="e">
        <f>IF('Crisis Indicator Data'!#REF!="No Data",1,IF(#REF!&lt;&gt;"",1,0))</f>
        <v>#REF!</v>
      </c>
      <c r="C74" s="25" t="e">
        <f>IF('Crisis Indicator Data'!#REF!="No Data",1,IF(#REF!&lt;&gt;"",1,0))</f>
        <v>#REF!</v>
      </c>
      <c r="D74" s="25" t="e">
        <f>IF('Crisis Indicator Data'!#REF!="No Data",1,IF(#REF!&lt;&gt;"",1,0))</f>
        <v>#REF!</v>
      </c>
      <c r="E74" s="25" t="e">
        <f>IF('Crisis Indicator Data'!#REF!="No Data",1,IF(#REF!&lt;&gt;"",1,0))</f>
        <v>#REF!</v>
      </c>
      <c r="F74" s="25" t="e">
        <f>IF('Crisis Indicator Data'!#REF!="No Data",1,IF(#REF!&lt;&gt;"",1,0))</f>
        <v>#REF!</v>
      </c>
      <c r="G74" s="25" t="e">
        <f>IF('Crisis Indicator Data'!#REF!="No Data",1,IF(#REF!&lt;&gt;"",1,0))</f>
        <v>#REF!</v>
      </c>
      <c r="H74" s="25" t="e">
        <f>IF('Crisis Indicator Data'!#REF!="No Data",1,IF(#REF!&lt;&gt;"",1,0))</f>
        <v>#REF!</v>
      </c>
      <c r="I74" s="25" t="e">
        <f>IF('Crisis Indicator Data'!#REF!="No Data",1,IF(#REF!&lt;&gt;"",1,0))</f>
        <v>#REF!</v>
      </c>
      <c r="J74" s="25" t="e">
        <f>IF('Crisis Indicator Data'!#REF!="No Data",1,IF(#REF!&lt;&gt;"",1,0))</f>
        <v>#REF!</v>
      </c>
      <c r="K74" s="25" t="e">
        <f>IF('Crisis Indicator Data'!#REF!="No Data",1,IF(#REF!&lt;&gt;"",1,0))</f>
        <v>#REF!</v>
      </c>
      <c r="L74" s="25" t="e">
        <f>IF('Crisis Indicator Data'!#REF!="No Data",1,IF(#REF!&lt;&gt;"",1,0))</f>
        <v>#REF!</v>
      </c>
      <c r="M74" s="25" t="e">
        <f>IF('Crisis Indicator Data'!#REF!="No Data",1,IF(#REF!&lt;&gt;"",1,0))</f>
        <v>#REF!</v>
      </c>
      <c r="N74" s="25" t="e">
        <f>IF('Crisis Indicator Data'!#REF!="No Data",1,IF(#REF!&lt;&gt;"",1,0))</f>
        <v>#REF!</v>
      </c>
      <c r="O74" s="25" t="e">
        <f>IF('Crisis Indicator Data'!#REF!="No Data",1,IF(#REF!&lt;&gt;"",1,0))</f>
        <v>#REF!</v>
      </c>
      <c r="P74" s="25" t="e">
        <f>IF('Crisis Indicator Data'!#REF!="No Data",1,IF(#REF!&lt;&gt;"",1,0))</f>
        <v>#REF!</v>
      </c>
      <c r="Q74" s="25" t="e">
        <f>IF('Crisis Indicator Data'!#REF!="No Data",1,IF(#REF!&lt;&gt;"",1,0))</f>
        <v>#REF!</v>
      </c>
      <c r="R74" s="25" t="e">
        <f>IF('Crisis Indicator Data'!#REF!="No Data",1,IF(#REF!&lt;&gt;"",1,0))</f>
        <v>#REF!</v>
      </c>
      <c r="S74" s="25" t="e">
        <f>IF('Crisis Indicator Data'!#REF!="No Data",1,IF(#REF!&lt;&gt;"",1,0))</f>
        <v>#REF!</v>
      </c>
      <c r="T74" s="25" t="e">
        <f>IF('Crisis Indicator Data'!#REF!="No Data",1,IF(#REF!&lt;&gt;"",1,0))</f>
        <v>#REF!</v>
      </c>
      <c r="U74" s="25" t="e">
        <f>IF('Crisis Indicator Data'!#REF!="No Data",1,IF(#REF!&lt;&gt;"",1,0))</f>
        <v>#REF!</v>
      </c>
      <c r="V74" s="25" t="e">
        <f>IF('Crisis Indicator Data'!#REF!="No Data",1,IF(#REF!&lt;&gt;"",1,0))</f>
        <v>#REF!</v>
      </c>
      <c r="W74" s="25" t="e">
        <f>IF('Crisis Indicator Data'!#REF!="No Data",1,IF(#REF!&lt;&gt;"",1,0))</f>
        <v>#REF!</v>
      </c>
      <c r="X74" s="25" t="e">
        <f>IF('Crisis Indicator Data'!#REF!="No Data",1,IF(#REF!&lt;&gt;"",1,0))</f>
        <v>#REF!</v>
      </c>
      <c r="Y74" s="25" t="e">
        <f>IF('Crisis Indicator Data'!#REF!="No Data",1,IF(#REF!&lt;&gt;"",1,0))</f>
        <v>#REF!</v>
      </c>
      <c r="Z74" s="25" t="e">
        <f>IF('Crisis Indicator Data'!#REF!="No Data",1,IF(#REF!&lt;&gt;"",1,0))</f>
        <v>#REF!</v>
      </c>
      <c r="AA74" s="25" t="e">
        <f>IF('Crisis Indicator Data'!#REF!="No Data",1,IF(#REF!&lt;&gt;"",1,0))</f>
        <v>#REF!</v>
      </c>
      <c r="AB74" s="25" t="e">
        <f>IF('Crisis Indicator Data'!#REF!="No Data",1,IF(#REF!&lt;&gt;"",1,0))</f>
        <v>#REF!</v>
      </c>
      <c r="AC74" s="25" t="e">
        <f>IF('Crisis Indicator Data'!#REF!="No Data",1,IF(#REF!&lt;&gt;"",1,0))</f>
        <v>#REF!</v>
      </c>
      <c r="AD74" s="25" t="e">
        <f>IF('Crisis Indicator Data'!#REF!="No Data",1,IF(#REF!&lt;&gt;"",1,0))</f>
        <v>#REF!</v>
      </c>
      <c r="AE74" s="25" t="e">
        <f>IF('Crisis Indicator Data'!#REF!="No Data",1,IF(#REF!&lt;&gt;"",1,0))</f>
        <v>#REF!</v>
      </c>
      <c r="AF74" s="25" t="e">
        <f>IF('Crisis Indicator Data'!#REF!="No Data",1,IF(#REF!&lt;&gt;"",1,0))</f>
        <v>#REF!</v>
      </c>
      <c r="AG74" s="25" t="e">
        <f>IF('Crisis Indicator Data'!#REF!="No Data",1,IF(#REF!&lt;&gt;"",1,0))</f>
        <v>#REF!</v>
      </c>
      <c r="AH74" s="25" t="e">
        <f>IF('Crisis Indicator Data'!#REF!="No Data",1,IF(#REF!&lt;&gt;"",1,0))</f>
        <v>#REF!</v>
      </c>
      <c r="AI74" s="25" t="e">
        <f>IF('Crisis Indicator Data'!#REF!="No Data",1,IF(#REF!&lt;&gt;"",1,0))</f>
        <v>#REF!</v>
      </c>
      <c r="AJ74" s="25" t="e">
        <f>IF('Crisis Indicator Data'!#REF!="No Data",1,IF(#REF!&lt;&gt;"",1,0))</f>
        <v>#REF!</v>
      </c>
      <c r="AK74" s="25" t="e">
        <f>IF('Crisis Indicator Data'!#REF!="No Data",1,IF(#REF!&lt;&gt;"",1,0))</f>
        <v>#REF!</v>
      </c>
      <c r="AL74" s="25" t="e">
        <f>IF('Crisis Indicator Data'!#REF!="No Data",1,IF(#REF!&lt;&gt;"",1,0))</f>
        <v>#REF!</v>
      </c>
      <c r="AM74" s="25" t="e">
        <f>IF('Crisis Indicator Data'!#REF!="No Data",1,IF(#REF!&lt;&gt;"",1,0))</f>
        <v>#REF!</v>
      </c>
      <c r="AN74" s="25" t="e">
        <f>IF('Crisis Indicator Data'!#REF!="No Data",1,IF(#REF!&lt;&gt;"",1,0))</f>
        <v>#REF!</v>
      </c>
      <c r="AO74" s="25" t="e">
        <f>IF('Crisis Indicator Data'!#REF!="No Data",1,IF(#REF!&lt;&gt;"",1,0))</f>
        <v>#REF!</v>
      </c>
      <c r="AP74" s="25" t="e">
        <f>IF('Crisis Indicator Data'!#REF!="No Data",1,IF(#REF!&lt;&gt;"",1,0))</f>
        <v>#REF!</v>
      </c>
      <c r="AQ74" s="25" t="e">
        <f>IF('Crisis Indicator Data'!#REF!="No Data",1,IF(#REF!&lt;&gt;"",1,0))</f>
        <v>#REF!</v>
      </c>
      <c r="AR74" s="25" t="e">
        <f>IF('Crisis Indicator Data'!#REF!="No Data",1,IF(#REF!&lt;&gt;"",1,0))</f>
        <v>#REF!</v>
      </c>
      <c r="AS74" s="25" t="e">
        <f>IF('Crisis Indicator Data'!#REF!="No Data",1,IF(#REF!&lt;&gt;"",1,0))</f>
        <v>#REF!</v>
      </c>
      <c r="AT74" s="25" t="e">
        <f>IF('Crisis Indicator Data'!#REF!="No Data",1,IF(#REF!&lt;&gt;"",1,0))</f>
        <v>#REF!</v>
      </c>
      <c r="AU74" s="25" t="e">
        <f>IF('Crisis Indicator Data'!#REF!="No Data",1,IF(#REF!&lt;&gt;"",1,0))</f>
        <v>#REF!</v>
      </c>
      <c r="AV74" s="25" t="e">
        <f>IF('Crisis Indicator Data'!#REF!="No Data",1,IF(#REF!&lt;&gt;"",1,0))</f>
        <v>#REF!</v>
      </c>
      <c r="AW74" s="25" t="e">
        <f>IF('Crisis Indicator Data'!#REF!="No Data",1,IF(#REF!&lt;&gt;"",1,0))</f>
        <v>#REF!</v>
      </c>
      <c r="AX74" s="25" t="e">
        <f>IF('Crisis Indicator Data'!#REF!="No Data",1,IF(#REF!&lt;&gt;"",1,0))</f>
        <v>#REF!</v>
      </c>
      <c r="AY74" s="25" t="e">
        <f>IF('Crisis Indicator Data'!#REF!="No Data",1,IF(#REF!&lt;&gt;"",1,0))</f>
        <v>#REF!</v>
      </c>
      <c r="AZ74" s="25" t="e">
        <f>IF('Crisis Indicator Data'!#REF!="No Data",1,IF(#REF!&lt;&gt;"",1,0))</f>
        <v>#REF!</v>
      </c>
      <c r="BA74" t="e">
        <f t="shared" si="4"/>
        <v>#REF!</v>
      </c>
      <c r="BB74" s="27" t="e">
        <f t="shared" si="5"/>
        <v>#REF!</v>
      </c>
    </row>
    <row r="75" spans="1:54" x14ac:dyDescent="0.35">
      <c r="A75" t="s">
        <v>9589</v>
      </c>
      <c r="B75" s="25" t="e">
        <f>IF('Crisis Indicator Data'!#REF!="No Data",1,IF(#REF!&lt;&gt;"",1,0))</f>
        <v>#REF!</v>
      </c>
      <c r="C75" s="25" t="e">
        <f>IF('Crisis Indicator Data'!#REF!="No Data",1,IF(#REF!&lt;&gt;"",1,0))</f>
        <v>#REF!</v>
      </c>
      <c r="D75" s="25" t="e">
        <f>IF('Crisis Indicator Data'!#REF!="No Data",1,IF(#REF!&lt;&gt;"",1,0))</f>
        <v>#REF!</v>
      </c>
      <c r="E75" s="25" t="e">
        <f>IF('Crisis Indicator Data'!#REF!="No Data",1,IF(#REF!&lt;&gt;"",1,0))</f>
        <v>#REF!</v>
      </c>
      <c r="F75" s="25" t="e">
        <f>IF('Crisis Indicator Data'!#REF!="No Data",1,IF(#REF!&lt;&gt;"",1,0))</f>
        <v>#REF!</v>
      </c>
      <c r="G75" s="25" t="e">
        <f>IF('Crisis Indicator Data'!#REF!="No Data",1,IF(#REF!&lt;&gt;"",1,0))</f>
        <v>#REF!</v>
      </c>
      <c r="H75" s="25" t="e">
        <f>IF('Crisis Indicator Data'!#REF!="No Data",1,IF(#REF!&lt;&gt;"",1,0))</f>
        <v>#REF!</v>
      </c>
      <c r="I75" s="25" t="e">
        <f>IF('Crisis Indicator Data'!#REF!="No Data",1,IF(#REF!&lt;&gt;"",1,0))</f>
        <v>#REF!</v>
      </c>
      <c r="J75" s="25" t="e">
        <f>IF('Crisis Indicator Data'!#REF!="No Data",1,IF(#REF!&lt;&gt;"",1,0))</f>
        <v>#REF!</v>
      </c>
      <c r="K75" s="25" t="e">
        <f>IF('Crisis Indicator Data'!#REF!="No Data",1,IF(#REF!&lt;&gt;"",1,0))</f>
        <v>#REF!</v>
      </c>
      <c r="L75" s="25" t="e">
        <f>IF('Crisis Indicator Data'!#REF!="No Data",1,IF(#REF!&lt;&gt;"",1,0))</f>
        <v>#REF!</v>
      </c>
      <c r="M75" s="25" t="e">
        <f>IF('Crisis Indicator Data'!#REF!="No Data",1,IF(#REF!&lt;&gt;"",1,0))</f>
        <v>#REF!</v>
      </c>
      <c r="N75" s="25" t="e">
        <f>IF('Crisis Indicator Data'!#REF!="No Data",1,IF(#REF!&lt;&gt;"",1,0))</f>
        <v>#REF!</v>
      </c>
      <c r="O75" s="25" t="e">
        <f>IF('Crisis Indicator Data'!#REF!="No Data",1,IF(#REF!&lt;&gt;"",1,0))</f>
        <v>#REF!</v>
      </c>
      <c r="P75" s="25" t="e">
        <f>IF('Crisis Indicator Data'!#REF!="No Data",1,IF(#REF!&lt;&gt;"",1,0))</f>
        <v>#REF!</v>
      </c>
      <c r="Q75" s="25" t="e">
        <f>IF('Crisis Indicator Data'!#REF!="No Data",1,IF(#REF!&lt;&gt;"",1,0))</f>
        <v>#REF!</v>
      </c>
      <c r="R75" s="25" t="e">
        <f>IF('Crisis Indicator Data'!#REF!="No Data",1,IF(#REF!&lt;&gt;"",1,0))</f>
        <v>#REF!</v>
      </c>
      <c r="S75" s="25" t="e">
        <f>IF('Crisis Indicator Data'!#REF!="No Data",1,IF(#REF!&lt;&gt;"",1,0))</f>
        <v>#REF!</v>
      </c>
      <c r="T75" s="25" t="e">
        <f>IF('Crisis Indicator Data'!#REF!="No Data",1,IF(#REF!&lt;&gt;"",1,0))</f>
        <v>#REF!</v>
      </c>
      <c r="U75" s="25" t="e">
        <f>IF('Crisis Indicator Data'!#REF!="No Data",1,IF(#REF!&lt;&gt;"",1,0))</f>
        <v>#REF!</v>
      </c>
      <c r="V75" s="25" t="e">
        <f>IF('Crisis Indicator Data'!#REF!="No Data",1,IF(#REF!&lt;&gt;"",1,0))</f>
        <v>#REF!</v>
      </c>
      <c r="W75" s="25" t="e">
        <f>IF('Crisis Indicator Data'!#REF!="No Data",1,IF(#REF!&lt;&gt;"",1,0))</f>
        <v>#REF!</v>
      </c>
      <c r="X75" s="25" t="e">
        <f>IF('Crisis Indicator Data'!#REF!="No Data",1,IF(#REF!&lt;&gt;"",1,0))</f>
        <v>#REF!</v>
      </c>
      <c r="Y75" s="25" t="e">
        <f>IF('Crisis Indicator Data'!#REF!="No Data",1,IF(#REF!&lt;&gt;"",1,0))</f>
        <v>#REF!</v>
      </c>
      <c r="Z75" s="25" t="e">
        <f>IF('Crisis Indicator Data'!#REF!="No Data",1,IF(#REF!&lt;&gt;"",1,0))</f>
        <v>#REF!</v>
      </c>
      <c r="AA75" s="25" t="e">
        <f>IF('Crisis Indicator Data'!#REF!="No Data",1,IF(#REF!&lt;&gt;"",1,0))</f>
        <v>#REF!</v>
      </c>
      <c r="AB75" s="25" t="e">
        <f>IF('Crisis Indicator Data'!#REF!="No Data",1,IF(#REF!&lt;&gt;"",1,0))</f>
        <v>#REF!</v>
      </c>
      <c r="AC75" s="25" t="e">
        <f>IF('Crisis Indicator Data'!#REF!="No Data",1,IF(#REF!&lt;&gt;"",1,0))</f>
        <v>#REF!</v>
      </c>
      <c r="AD75" s="25" t="e">
        <f>IF('Crisis Indicator Data'!#REF!="No Data",1,IF(#REF!&lt;&gt;"",1,0))</f>
        <v>#REF!</v>
      </c>
      <c r="AE75" s="25" t="e">
        <f>IF('Crisis Indicator Data'!#REF!="No Data",1,IF(#REF!&lt;&gt;"",1,0))</f>
        <v>#REF!</v>
      </c>
      <c r="AF75" s="25" t="e">
        <f>IF('Crisis Indicator Data'!#REF!="No Data",1,IF(#REF!&lt;&gt;"",1,0))</f>
        <v>#REF!</v>
      </c>
      <c r="AG75" s="25" t="e">
        <f>IF('Crisis Indicator Data'!#REF!="No Data",1,IF(#REF!&lt;&gt;"",1,0))</f>
        <v>#REF!</v>
      </c>
      <c r="AH75" s="25" t="e">
        <f>IF('Crisis Indicator Data'!#REF!="No Data",1,IF(#REF!&lt;&gt;"",1,0))</f>
        <v>#REF!</v>
      </c>
      <c r="AI75" s="25" t="e">
        <f>IF('Crisis Indicator Data'!#REF!="No Data",1,IF(#REF!&lt;&gt;"",1,0))</f>
        <v>#REF!</v>
      </c>
      <c r="AJ75" s="25" t="e">
        <f>IF('Crisis Indicator Data'!#REF!="No Data",1,IF(#REF!&lt;&gt;"",1,0))</f>
        <v>#REF!</v>
      </c>
      <c r="AK75" s="25" t="e">
        <f>IF('Crisis Indicator Data'!#REF!="No Data",1,IF(#REF!&lt;&gt;"",1,0))</f>
        <v>#REF!</v>
      </c>
      <c r="AL75" s="25" t="e">
        <f>IF('Crisis Indicator Data'!#REF!="No Data",1,IF(#REF!&lt;&gt;"",1,0))</f>
        <v>#REF!</v>
      </c>
      <c r="AM75" s="25" t="e">
        <f>IF('Crisis Indicator Data'!#REF!="No Data",1,IF(#REF!&lt;&gt;"",1,0))</f>
        <v>#REF!</v>
      </c>
      <c r="AN75" s="25" t="e">
        <f>IF('Crisis Indicator Data'!#REF!="No Data",1,IF(#REF!&lt;&gt;"",1,0))</f>
        <v>#REF!</v>
      </c>
      <c r="AO75" s="25" t="e">
        <f>IF('Crisis Indicator Data'!#REF!="No Data",1,IF(#REF!&lt;&gt;"",1,0))</f>
        <v>#REF!</v>
      </c>
      <c r="AP75" s="25" t="e">
        <f>IF('Crisis Indicator Data'!#REF!="No Data",1,IF(#REF!&lt;&gt;"",1,0))</f>
        <v>#REF!</v>
      </c>
      <c r="AQ75" s="25" t="e">
        <f>IF('Crisis Indicator Data'!#REF!="No Data",1,IF(#REF!&lt;&gt;"",1,0))</f>
        <v>#REF!</v>
      </c>
      <c r="AR75" s="25" t="e">
        <f>IF('Crisis Indicator Data'!#REF!="No Data",1,IF(#REF!&lt;&gt;"",1,0))</f>
        <v>#REF!</v>
      </c>
      <c r="AS75" s="25" t="e">
        <f>IF('Crisis Indicator Data'!#REF!="No Data",1,IF(#REF!&lt;&gt;"",1,0))</f>
        <v>#REF!</v>
      </c>
      <c r="AT75" s="25" t="e">
        <f>IF('Crisis Indicator Data'!#REF!="No Data",1,IF(#REF!&lt;&gt;"",1,0))</f>
        <v>#REF!</v>
      </c>
      <c r="AU75" s="25" t="e">
        <f>IF('Crisis Indicator Data'!#REF!="No Data",1,IF(#REF!&lt;&gt;"",1,0))</f>
        <v>#REF!</v>
      </c>
      <c r="AV75" s="25" t="e">
        <f>IF('Crisis Indicator Data'!#REF!="No Data",1,IF(#REF!&lt;&gt;"",1,0))</f>
        <v>#REF!</v>
      </c>
      <c r="AW75" s="25" t="e">
        <f>IF('Crisis Indicator Data'!#REF!="No Data",1,IF(#REF!&lt;&gt;"",1,0))</f>
        <v>#REF!</v>
      </c>
      <c r="AX75" s="25" t="e">
        <f>IF('Crisis Indicator Data'!#REF!="No Data",1,IF(#REF!&lt;&gt;"",1,0))</f>
        <v>#REF!</v>
      </c>
      <c r="AY75" s="25" t="e">
        <f>IF('Crisis Indicator Data'!#REF!="No Data",1,IF(#REF!&lt;&gt;"",1,0))</f>
        <v>#REF!</v>
      </c>
      <c r="AZ75" s="25" t="e">
        <f>IF('Crisis Indicator Data'!#REF!="No Data",1,IF(#REF!&lt;&gt;"",1,0))</f>
        <v>#REF!</v>
      </c>
      <c r="BA75" t="e">
        <f t="shared" si="4"/>
        <v>#REF!</v>
      </c>
      <c r="BB75" s="27" t="e">
        <f t="shared" si="5"/>
        <v>#REF!</v>
      </c>
    </row>
    <row r="76" spans="1:54" x14ac:dyDescent="0.35">
      <c r="A76" t="s">
        <v>9583</v>
      </c>
      <c r="B76" s="25" t="e">
        <f>IF('Crisis Indicator Data'!#REF!="No Data",1,IF(#REF!&lt;&gt;"",1,0))</f>
        <v>#REF!</v>
      </c>
      <c r="C76" s="25" t="e">
        <f>IF('Crisis Indicator Data'!#REF!="No Data",1,IF(#REF!&lt;&gt;"",1,0))</f>
        <v>#REF!</v>
      </c>
      <c r="D76" s="25" t="e">
        <f>IF('Crisis Indicator Data'!#REF!="No Data",1,IF(#REF!&lt;&gt;"",1,0))</f>
        <v>#REF!</v>
      </c>
      <c r="E76" s="25" t="e">
        <f>IF('Crisis Indicator Data'!#REF!="No Data",1,IF(#REF!&lt;&gt;"",1,0))</f>
        <v>#REF!</v>
      </c>
      <c r="F76" s="25" t="e">
        <f>IF('Crisis Indicator Data'!#REF!="No Data",1,IF(#REF!&lt;&gt;"",1,0))</f>
        <v>#REF!</v>
      </c>
      <c r="G76" s="25" t="e">
        <f>IF('Crisis Indicator Data'!#REF!="No Data",1,IF(#REF!&lt;&gt;"",1,0))</f>
        <v>#REF!</v>
      </c>
      <c r="H76" s="25" t="e">
        <f>IF('Crisis Indicator Data'!#REF!="No Data",1,IF(#REF!&lt;&gt;"",1,0))</f>
        <v>#REF!</v>
      </c>
      <c r="I76" s="25" t="e">
        <f>IF('Crisis Indicator Data'!#REF!="No Data",1,IF(#REF!&lt;&gt;"",1,0))</f>
        <v>#REF!</v>
      </c>
      <c r="J76" s="25" t="e">
        <f>IF('Crisis Indicator Data'!#REF!="No Data",1,IF(#REF!&lt;&gt;"",1,0))</f>
        <v>#REF!</v>
      </c>
      <c r="K76" s="25" t="e">
        <f>IF('Crisis Indicator Data'!#REF!="No Data",1,IF(#REF!&lt;&gt;"",1,0))</f>
        <v>#REF!</v>
      </c>
      <c r="L76" s="25" t="e">
        <f>IF('Crisis Indicator Data'!#REF!="No Data",1,IF(#REF!&lt;&gt;"",1,0))</f>
        <v>#REF!</v>
      </c>
      <c r="M76" s="25" t="e">
        <f>IF('Crisis Indicator Data'!#REF!="No Data",1,IF(#REF!&lt;&gt;"",1,0))</f>
        <v>#REF!</v>
      </c>
      <c r="N76" s="25" t="e">
        <f>IF('Crisis Indicator Data'!#REF!="No Data",1,IF(#REF!&lt;&gt;"",1,0))</f>
        <v>#REF!</v>
      </c>
      <c r="O76" s="25" t="e">
        <f>IF('Crisis Indicator Data'!#REF!="No Data",1,IF(#REF!&lt;&gt;"",1,0))</f>
        <v>#REF!</v>
      </c>
      <c r="P76" s="25" t="e">
        <f>IF('Crisis Indicator Data'!#REF!="No Data",1,IF(#REF!&lt;&gt;"",1,0))</f>
        <v>#REF!</v>
      </c>
      <c r="Q76" s="25" t="e">
        <f>IF('Crisis Indicator Data'!#REF!="No Data",1,IF(#REF!&lt;&gt;"",1,0))</f>
        <v>#REF!</v>
      </c>
      <c r="R76" s="25" t="e">
        <f>IF('Crisis Indicator Data'!#REF!="No Data",1,IF(#REF!&lt;&gt;"",1,0))</f>
        <v>#REF!</v>
      </c>
      <c r="S76" s="25" t="e">
        <f>IF('Crisis Indicator Data'!#REF!="No Data",1,IF(#REF!&lt;&gt;"",1,0))</f>
        <v>#REF!</v>
      </c>
      <c r="T76" s="25" t="e">
        <f>IF('Crisis Indicator Data'!#REF!="No Data",1,IF(#REF!&lt;&gt;"",1,0))</f>
        <v>#REF!</v>
      </c>
      <c r="U76" s="25" t="e">
        <f>IF('Crisis Indicator Data'!#REF!="No Data",1,IF(#REF!&lt;&gt;"",1,0))</f>
        <v>#REF!</v>
      </c>
      <c r="V76" s="25" t="e">
        <f>IF('Crisis Indicator Data'!#REF!="No Data",1,IF(#REF!&lt;&gt;"",1,0))</f>
        <v>#REF!</v>
      </c>
      <c r="W76" s="25" t="e">
        <f>IF('Crisis Indicator Data'!#REF!="No Data",1,IF(#REF!&lt;&gt;"",1,0))</f>
        <v>#REF!</v>
      </c>
      <c r="X76" s="25" t="e">
        <f>IF('Crisis Indicator Data'!#REF!="No Data",1,IF(#REF!&lt;&gt;"",1,0))</f>
        <v>#REF!</v>
      </c>
      <c r="Y76" s="25" t="e">
        <f>IF('Crisis Indicator Data'!#REF!="No Data",1,IF(#REF!&lt;&gt;"",1,0))</f>
        <v>#REF!</v>
      </c>
      <c r="Z76" s="25" t="e">
        <f>IF('Crisis Indicator Data'!#REF!="No Data",1,IF(#REF!&lt;&gt;"",1,0))</f>
        <v>#REF!</v>
      </c>
      <c r="AA76" s="25" t="e">
        <f>IF('Crisis Indicator Data'!#REF!="No Data",1,IF(#REF!&lt;&gt;"",1,0))</f>
        <v>#REF!</v>
      </c>
      <c r="AB76" s="25" t="e">
        <f>IF('Crisis Indicator Data'!#REF!="No Data",1,IF(#REF!&lt;&gt;"",1,0))</f>
        <v>#REF!</v>
      </c>
      <c r="AC76" s="25" t="e">
        <f>IF('Crisis Indicator Data'!#REF!="No Data",1,IF(#REF!&lt;&gt;"",1,0))</f>
        <v>#REF!</v>
      </c>
      <c r="AD76" s="25" t="e">
        <f>IF('Crisis Indicator Data'!#REF!="No Data",1,IF(#REF!&lt;&gt;"",1,0))</f>
        <v>#REF!</v>
      </c>
      <c r="AE76" s="25" t="e">
        <f>IF('Crisis Indicator Data'!#REF!="No Data",1,IF(#REF!&lt;&gt;"",1,0))</f>
        <v>#REF!</v>
      </c>
      <c r="AF76" s="25" t="e">
        <f>IF('Crisis Indicator Data'!#REF!="No Data",1,IF(#REF!&lt;&gt;"",1,0))</f>
        <v>#REF!</v>
      </c>
      <c r="AG76" s="25" t="e">
        <f>IF('Crisis Indicator Data'!#REF!="No Data",1,IF(#REF!&lt;&gt;"",1,0))</f>
        <v>#REF!</v>
      </c>
      <c r="AH76" s="25" t="e">
        <f>IF('Crisis Indicator Data'!#REF!="No Data",1,IF(#REF!&lt;&gt;"",1,0))</f>
        <v>#REF!</v>
      </c>
      <c r="AI76" s="25" t="e">
        <f>IF('Crisis Indicator Data'!#REF!="No Data",1,IF(#REF!&lt;&gt;"",1,0))</f>
        <v>#REF!</v>
      </c>
      <c r="AJ76" s="25" t="e">
        <f>IF('Crisis Indicator Data'!#REF!="No Data",1,IF(#REF!&lt;&gt;"",1,0))</f>
        <v>#REF!</v>
      </c>
      <c r="AK76" s="25" t="e">
        <f>IF('Crisis Indicator Data'!#REF!="No Data",1,IF(#REF!&lt;&gt;"",1,0))</f>
        <v>#REF!</v>
      </c>
      <c r="AL76" s="25" t="e">
        <f>IF('Crisis Indicator Data'!#REF!="No Data",1,IF(#REF!&lt;&gt;"",1,0))</f>
        <v>#REF!</v>
      </c>
      <c r="AM76" s="25" t="e">
        <f>IF('Crisis Indicator Data'!#REF!="No Data",1,IF(#REF!&lt;&gt;"",1,0))</f>
        <v>#REF!</v>
      </c>
      <c r="AN76" s="25" t="e">
        <f>IF('Crisis Indicator Data'!#REF!="No Data",1,IF(#REF!&lt;&gt;"",1,0))</f>
        <v>#REF!</v>
      </c>
      <c r="AO76" s="25" t="e">
        <f>IF('Crisis Indicator Data'!#REF!="No Data",1,IF(#REF!&lt;&gt;"",1,0))</f>
        <v>#REF!</v>
      </c>
      <c r="AP76" s="25" t="e">
        <f>IF('Crisis Indicator Data'!#REF!="No Data",1,IF(#REF!&lt;&gt;"",1,0))</f>
        <v>#REF!</v>
      </c>
      <c r="AQ76" s="25" t="e">
        <f>IF('Crisis Indicator Data'!#REF!="No Data",1,IF(#REF!&lt;&gt;"",1,0))</f>
        <v>#REF!</v>
      </c>
      <c r="AR76" s="25" t="e">
        <f>IF('Crisis Indicator Data'!#REF!="No Data",1,IF(#REF!&lt;&gt;"",1,0))</f>
        <v>#REF!</v>
      </c>
      <c r="AS76" s="25" t="e">
        <f>IF('Crisis Indicator Data'!#REF!="No Data",1,IF(#REF!&lt;&gt;"",1,0))</f>
        <v>#REF!</v>
      </c>
      <c r="AT76" s="25" t="e">
        <f>IF('Crisis Indicator Data'!#REF!="No Data",1,IF(#REF!&lt;&gt;"",1,0))</f>
        <v>#REF!</v>
      </c>
      <c r="AU76" s="25" t="e">
        <f>IF('Crisis Indicator Data'!#REF!="No Data",1,IF(#REF!&lt;&gt;"",1,0))</f>
        <v>#REF!</v>
      </c>
      <c r="AV76" s="25" t="e">
        <f>IF('Crisis Indicator Data'!#REF!="No Data",1,IF(#REF!&lt;&gt;"",1,0))</f>
        <v>#REF!</v>
      </c>
      <c r="AW76" s="25" t="e">
        <f>IF('Crisis Indicator Data'!#REF!="No Data",1,IF(#REF!&lt;&gt;"",1,0))</f>
        <v>#REF!</v>
      </c>
      <c r="AX76" s="25" t="e">
        <f>IF('Crisis Indicator Data'!#REF!="No Data",1,IF(#REF!&lt;&gt;"",1,0))</f>
        <v>#REF!</v>
      </c>
      <c r="AY76" s="25" t="e">
        <f>IF('Crisis Indicator Data'!#REF!="No Data",1,IF(#REF!&lt;&gt;"",1,0))</f>
        <v>#REF!</v>
      </c>
      <c r="AZ76" s="25" t="e">
        <f>IF('Crisis Indicator Data'!#REF!="No Data",1,IF(#REF!&lt;&gt;"",1,0))</f>
        <v>#REF!</v>
      </c>
      <c r="BA76" t="e">
        <f t="shared" si="4"/>
        <v>#REF!</v>
      </c>
      <c r="BB76" s="27" t="e">
        <f t="shared" si="5"/>
        <v>#REF!</v>
      </c>
    </row>
    <row r="77" spans="1:54" x14ac:dyDescent="0.35">
      <c r="A77" t="s">
        <v>9582</v>
      </c>
      <c r="B77" s="25" t="e">
        <f>IF('Crisis Indicator Data'!#REF!="No Data",1,IF(#REF!&lt;&gt;"",1,0))</f>
        <v>#REF!</v>
      </c>
      <c r="C77" s="25" t="e">
        <f>IF('Crisis Indicator Data'!#REF!="No Data",1,IF(#REF!&lt;&gt;"",1,0))</f>
        <v>#REF!</v>
      </c>
      <c r="D77" s="25" t="e">
        <f>IF('Crisis Indicator Data'!#REF!="No Data",1,IF(#REF!&lt;&gt;"",1,0))</f>
        <v>#REF!</v>
      </c>
      <c r="E77" s="25" t="e">
        <f>IF('Crisis Indicator Data'!#REF!="No Data",1,IF(#REF!&lt;&gt;"",1,0))</f>
        <v>#REF!</v>
      </c>
      <c r="F77" s="25" t="e">
        <f>IF('Crisis Indicator Data'!#REF!="No Data",1,IF(#REF!&lt;&gt;"",1,0))</f>
        <v>#REF!</v>
      </c>
      <c r="G77" s="25" t="e">
        <f>IF('Crisis Indicator Data'!#REF!="No Data",1,IF(#REF!&lt;&gt;"",1,0))</f>
        <v>#REF!</v>
      </c>
      <c r="H77" s="25" t="e">
        <f>IF('Crisis Indicator Data'!#REF!="No Data",1,IF(#REF!&lt;&gt;"",1,0))</f>
        <v>#REF!</v>
      </c>
      <c r="I77" s="25" t="e">
        <f>IF('Crisis Indicator Data'!#REF!="No Data",1,IF(#REF!&lt;&gt;"",1,0))</f>
        <v>#REF!</v>
      </c>
      <c r="J77" s="25" t="e">
        <f>IF('Crisis Indicator Data'!#REF!="No Data",1,IF(#REF!&lt;&gt;"",1,0))</f>
        <v>#REF!</v>
      </c>
      <c r="K77" s="25" t="e">
        <f>IF('Crisis Indicator Data'!#REF!="No Data",1,IF(#REF!&lt;&gt;"",1,0))</f>
        <v>#REF!</v>
      </c>
      <c r="L77" s="25" t="e">
        <f>IF('Crisis Indicator Data'!#REF!="No Data",1,IF(#REF!&lt;&gt;"",1,0))</f>
        <v>#REF!</v>
      </c>
      <c r="M77" s="25" t="e">
        <f>IF('Crisis Indicator Data'!#REF!="No Data",1,IF(#REF!&lt;&gt;"",1,0))</f>
        <v>#REF!</v>
      </c>
      <c r="N77" s="25" t="e">
        <f>IF('Crisis Indicator Data'!#REF!="No Data",1,IF(#REF!&lt;&gt;"",1,0))</f>
        <v>#REF!</v>
      </c>
      <c r="O77" s="25" t="e">
        <f>IF('Crisis Indicator Data'!#REF!="No Data",1,IF(#REF!&lt;&gt;"",1,0))</f>
        <v>#REF!</v>
      </c>
      <c r="P77" s="25" t="e">
        <f>IF('Crisis Indicator Data'!#REF!="No Data",1,IF(#REF!&lt;&gt;"",1,0))</f>
        <v>#REF!</v>
      </c>
      <c r="Q77" s="25" t="e">
        <f>IF('Crisis Indicator Data'!#REF!="No Data",1,IF(#REF!&lt;&gt;"",1,0))</f>
        <v>#REF!</v>
      </c>
      <c r="R77" s="25" t="e">
        <f>IF('Crisis Indicator Data'!#REF!="No Data",1,IF(#REF!&lt;&gt;"",1,0))</f>
        <v>#REF!</v>
      </c>
      <c r="S77" s="25" t="e">
        <f>IF('Crisis Indicator Data'!#REF!="No Data",1,IF(#REF!&lt;&gt;"",1,0))</f>
        <v>#REF!</v>
      </c>
      <c r="T77" s="25" t="e">
        <f>IF('Crisis Indicator Data'!#REF!="No Data",1,IF(#REF!&lt;&gt;"",1,0))</f>
        <v>#REF!</v>
      </c>
      <c r="U77" s="25" t="e">
        <f>IF('Crisis Indicator Data'!#REF!="No Data",1,IF(#REF!&lt;&gt;"",1,0))</f>
        <v>#REF!</v>
      </c>
      <c r="V77" s="25" t="e">
        <f>IF('Crisis Indicator Data'!#REF!="No Data",1,IF(#REF!&lt;&gt;"",1,0))</f>
        <v>#REF!</v>
      </c>
      <c r="W77" s="25" t="e">
        <f>IF('Crisis Indicator Data'!#REF!="No Data",1,IF(#REF!&lt;&gt;"",1,0))</f>
        <v>#REF!</v>
      </c>
      <c r="X77" s="25" t="e">
        <f>IF('Crisis Indicator Data'!#REF!="No Data",1,IF(#REF!&lt;&gt;"",1,0))</f>
        <v>#REF!</v>
      </c>
      <c r="Y77" s="25" t="e">
        <f>IF('Crisis Indicator Data'!#REF!="No Data",1,IF(#REF!&lt;&gt;"",1,0))</f>
        <v>#REF!</v>
      </c>
      <c r="Z77" s="25" t="e">
        <f>IF('Crisis Indicator Data'!#REF!="No Data",1,IF(#REF!&lt;&gt;"",1,0))</f>
        <v>#REF!</v>
      </c>
      <c r="AA77" s="25" t="e">
        <f>IF('Crisis Indicator Data'!#REF!="No Data",1,IF(#REF!&lt;&gt;"",1,0))</f>
        <v>#REF!</v>
      </c>
      <c r="AB77" s="25" t="e">
        <f>IF('Crisis Indicator Data'!#REF!="No Data",1,IF(#REF!&lt;&gt;"",1,0))</f>
        <v>#REF!</v>
      </c>
      <c r="AC77" s="25" t="e">
        <f>IF('Crisis Indicator Data'!#REF!="No Data",1,IF(#REF!&lt;&gt;"",1,0))</f>
        <v>#REF!</v>
      </c>
      <c r="AD77" s="25" t="e">
        <f>IF('Crisis Indicator Data'!#REF!="No Data",1,IF(#REF!&lt;&gt;"",1,0))</f>
        <v>#REF!</v>
      </c>
      <c r="AE77" s="25" t="e">
        <f>IF('Crisis Indicator Data'!#REF!="No Data",1,IF(#REF!&lt;&gt;"",1,0))</f>
        <v>#REF!</v>
      </c>
      <c r="AF77" s="25" t="e">
        <f>IF('Crisis Indicator Data'!#REF!="No Data",1,IF(#REF!&lt;&gt;"",1,0))</f>
        <v>#REF!</v>
      </c>
      <c r="AG77" s="25" t="e">
        <f>IF('Crisis Indicator Data'!#REF!="No Data",1,IF(#REF!&lt;&gt;"",1,0))</f>
        <v>#REF!</v>
      </c>
      <c r="AH77" s="25" t="e">
        <f>IF('Crisis Indicator Data'!#REF!="No Data",1,IF(#REF!&lt;&gt;"",1,0))</f>
        <v>#REF!</v>
      </c>
      <c r="AI77" s="25" t="e">
        <f>IF('Crisis Indicator Data'!#REF!="No Data",1,IF(#REF!&lt;&gt;"",1,0))</f>
        <v>#REF!</v>
      </c>
      <c r="AJ77" s="25" t="e">
        <f>IF('Crisis Indicator Data'!#REF!="No Data",1,IF(#REF!&lt;&gt;"",1,0))</f>
        <v>#REF!</v>
      </c>
      <c r="AK77" s="25" t="e">
        <f>IF('Crisis Indicator Data'!#REF!="No Data",1,IF(#REF!&lt;&gt;"",1,0))</f>
        <v>#REF!</v>
      </c>
      <c r="AL77" s="25" t="e">
        <f>IF('Crisis Indicator Data'!#REF!="No Data",1,IF(#REF!&lt;&gt;"",1,0))</f>
        <v>#REF!</v>
      </c>
      <c r="AM77" s="25" t="e">
        <f>IF('Crisis Indicator Data'!#REF!="No Data",1,IF(#REF!&lt;&gt;"",1,0))</f>
        <v>#REF!</v>
      </c>
      <c r="AN77" s="25" t="e">
        <f>IF('Crisis Indicator Data'!#REF!="No Data",1,IF(#REF!&lt;&gt;"",1,0))</f>
        <v>#REF!</v>
      </c>
      <c r="AO77" s="25" t="e">
        <f>IF('Crisis Indicator Data'!#REF!="No Data",1,IF(#REF!&lt;&gt;"",1,0))</f>
        <v>#REF!</v>
      </c>
      <c r="AP77" s="25" t="e">
        <f>IF('Crisis Indicator Data'!#REF!="No Data",1,IF(#REF!&lt;&gt;"",1,0))</f>
        <v>#REF!</v>
      </c>
      <c r="AQ77" s="25" t="e">
        <f>IF('Crisis Indicator Data'!#REF!="No Data",1,IF(#REF!&lt;&gt;"",1,0))</f>
        <v>#REF!</v>
      </c>
      <c r="AR77" s="25" t="e">
        <f>IF('Crisis Indicator Data'!#REF!="No Data",1,IF(#REF!&lt;&gt;"",1,0))</f>
        <v>#REF!</v>
      </c>
      <c r="AS77" s="25" t="e">
        <f>IF('Crisis Indicator Data'!#REF!="No Data",1,IF(#REF!&lt;&gt;"",1,0))</f>
        <v>#REF!</v>
      </c>
      <c r="AT77" s="25" t="e">
        <f>IF('Crisis Indicator Data'!#REF!="No Data",1,IF(#REF!&lt;&gt;"",1,0))</f>
        <v>#REF!</v>
      </c>
      <c r="AU77" s="25" t="e">
        <f>IF('Crisis Indicator Data'!#REF!="No Data",1,IF(#REF!&lt;&gt;"",1,0))</f>
        <v>#REF!</v>
      </c>
      <c r="AV77" s="25" t="e">
        <f>IF('Crisis Indicator Data'!#REF!="No Data",1,IF(#REF!&lt;&gt;"",1,0))</f>
        <v>#REF!</v>
      </c>
      <c r="AW77" s="25" t="e">
        <f>IF('Crisis Indicator Data'!#REF!="No Data",1,IF(#REF!&lt;&gt;"",1,0))</f>
        <v>#REF!</v>
      </c>
      <c r="AX77" s="25" t="e">
        <f>IF('Crisis Indicator Data'!#REF!="No Data",1,IF(#REF!&lt;&gt;"",1,0))</f>
        <v>#REF!</v>
      </c>
      <c r="AY77" s="25" t="e">
        <f>IF('Crisis Indicator Data'!#REF!="No Data",1,IF(#REF!&lt;&gt;"",1,0))</f>
        <v>#REF!</v>
      </c>
      <c r="AZ77" s="25" t="e">
        <f>IF('Crisis Indicator Data'!#REF!="No Data",1,IF(#REF!&lt;&gt;"",1,0))</f>
        <v>#REF!</v>
      </c>
      <c r="BA77" t="e">
        <f t="shared" si="4"/>
        <v>#REF!</v>
      </c>
      <c r="BB77" s="27" t="e">
        <f t="shared" si="5"/>
        <v>#REF!</v>
      </c>
    </row>
    <row r="78" spans="1:54" x14ac:dyDescent="0.35">
      <c r="A78" t="s">
        <v>9586</v>
      </c>
      <c r="B78" s="25" t="e">
        <f>IF('Crisis Indicator Data'!#REF!="No Data",1,IF(#REF!&lt;&gt;"",1,0))</f>
        <v>#REF!</v>
      </c>
      <c r="C78" s="25" t="e">
        <f>IF('Crisis Indicator Data'!#REF!="No Data",1,IF(#REF!&lt;&gt;"",1,0))</f>
        <v>#REF!</v>
      </c>
      <c r="D78" s="25" t="e">
        <f>IF('Crisis Indicator Data'!#REF!="No Data",1,IF(#REF!&lt;&gt;"",1,0))</f>
        <v>#REF!</v>
      </c>
      <c r="E78" s="25" t="e">
        <f>IF('Crisis Indicator Data'!#REF!="No Data",1,IF(#REF!&lt;&gt;"",1,0))</f>
        <v>#REF!</v>
      </c>
      <c r="F78" s="25" t="e">
        <f>IF('Crisis Indicator Data'!#REF!="No Data",1,IF(#REF!&lt;&gt;"",1,0))</f>
        <v>#REF!</v>
      </c>
      <c r="G78" s="25" t="e">
        <f>IF('Crisis Indicator Data'!#REF!="No Data",1,IF(#REF!&lt;&gt;"",1,0))</f>
        <v>#REF!</v>
      </c>
      <c r="H78" s="25" t="e">
        <f>IF('Crisis Indicator Data'!#REF!="No Data",1,IF(#REF!&lt;&gt;"",1,0))</f>
        <v>#REF!</v>
      </c>
      <c r="I78" s="25" t="e">
        <f>IF('Crisis Indicator Data'!#REF!="No Data",1,IF(#REF!&lt;&gt;"",1,0))</f>
        <v>#REF!</v>
      </c>
      <c r="J78" s="25" t="e">
        <f>IF('Crisis Indicator Data'!#REF!="No Data",1,IF(#REF!&lt;&gt;"",1,0))</f>
        <v>#REF!</v>
      </c>
      <c r="K78" s="25" t="e">
        <f>IF('Crisis Indicator Data'!#REF!="No Data",1,IF(#REF!&lt;&gt;"",1,0))</f>
        <v>#REF!</v>
      </c>
      <c r="L78" s="25" t="e">
        <f>IF('Crisis Indicator Data'!#REF!="No Data",1,IF(#REF!&lt;&gt;"",1,0))</f>
        <v>#REF!</v>
      </c>
      <c r="M78" s="25" t="e">
        <f>IF('Crisis Indicator Data'!#REF!="No Data",1,IF(#REF!&lt;&gt;"",1,0))</f>
        <v>#REF!</v>
      </c>
      <c r="N78" s="25" t="e">
        <f>IF('Crisis Indicator Data'!#REF!="No Data",1,IF(#REF!&lt;&gt;"",1,0))</f>
        <v>#REF!</v>
      </c>
      <c r="O78" s="25" t="e">
        <f>IF('Crisis Indicator Data'!#REF!="No Data",1,IF(#REF!&lt;&gt;"",1,0))</f>
        <v>#REF!</v>
      </c>
      <c r="P78" s="25" t="e">
        <f>IF('Crisis Indicator Data'!#REF!="No Data",1,IF(#REF!&lt;&gt;"",1,0))</f>
        <v>#REF!</v>
      </c>
      <c r="Q78" s="25" t="e">
        <f>IF('Crisis Indicator Data'!#REF!="No Data",1,IF(#REF!&lt;&gt;"",1,0))</f>
        <v>#REF!</v>
      </c>
      <c r="R78" s="25" t="e">
        <f>IF('Crisis Indicator Data'!#REF!="No Data",1,IF(#REF!&lt;&gt;"",1,0))</f>
        <v>#REF!</v>
      </c>
      <c r="S78" s="25" t="e">
        <f>IF('Crisis Indicator Data'!#REF!="No Data",1,IF(#REF!&lt;&gt;"",1,0))</f>
        <v>#REF!</v>
      </c>
      <c r="T78" s="25" t="e">
        <f>IF('Crisis Indicator Data'!#REF!="No Data",1,IF(#REF!&lt;&gt;"",1,0))</f>
        <v>#REF!</v>
      </c>
      <c r="U78" s="25" t="e">
        <f>IF('Crisis Indicator Data'!#REF!="No Data",1,IF(#REF!&lt;&gt;"",1,0))</f>
        <v>#REF!</v>
      </c>
      <c r="V78" s="25" t="e">
        <f>IF('Crisis Indicator Data'!#REF!="No Data",1,IF(#REF!&lt;&gt;"",1,0))</f>
        <v>#REF!</v>
      </c>
      <c r="W78" s="25" t="e">
        <f>IF('Crisis Indicator Data'!#REF!="No Data",1,IF(#REF!&lt;&gt;"",1,0))</f>
        <v>#REF!</v>
      </c>
      <c r="X78" s="25" t="e">
        <f>IF('Crisis Indicator Data'!#REF!="No Data",1,IF(#REF!&lt;&gt;"",1,0))</f>
        <v>#REF!</v>
      </c>
      <c r="Y78" s="25" t="e">
        <f>IF('Crisis Indicator Data'!#REF!="No Data",1,IF(#REF!&lt;&gt;"",1,0))</f>
        <v>#REF!</v>
      </c>
      <c r="Z78" s="25" t="e">
        <f>IF('Crisis Indicator Data'!#REF!="No Data",1,IF(#REF!&lt;&gt;"",1,0))</f>
        <v>#REF!</v>
      </c>
      <c r="AA78" s="25" t="e">
        <f>IF('Crisis Indicator Data'!#REF!="No Data",1,IF(#REF!&lt;&gt;"",1,0))</f>
        <v>#REF!</v>
      </c>
      <c r="AB78" s="25" t="e">
        <f>IF('Crisis Indicator Data'!#REF!="No Data",1,IF(#REF!&lt;&gt;"",1,0))</f>
        <v>#REF!</v>
      </c>
      <c r="AC78" s="25" t="e">
        <f>IF('Crisis Indicator Data'!#REF!="No Data",1,IF(#REF!&lt;&gt;"",1,0))</f>
        <v>#REF!</v>
      </c>
      <c r="AD78" s="25" t="e">
        <f>IF('Crisis Indicator Data'!#REF!="No Data",1,IF(#REF!&lt;&gt;"",1,0))</f>
        <v>#REF!</v>
      </c>
      <c r="AE78" s="25" t="e">
        <f>IF('Crisis Indicator Data'!#REF!="No Data",1,IF(#REF!&lt;&gt;"",1,0))</f>
        <v>#REF!</v>
      </c>
      <c r="AF78" s="25" t="e">
        <f>IF('Crisis Indicator Data'!#REF!="No Data",1,IF(#REF!&lt;&gt;"",1,0))</f>
        <v>#REF!</v>
      </c>
      <c r="AG78" s="25" t="e">
        <f>IF('Crisis Indicator Data'!#REF!="No Data",1,IF(#REF!&lt;&gt;"",1,0))</f>
        <v>#REF!</v>
      </c>
      <c r="AH78" s="25" t="e">
        <f>IF('Crisis Indicator Data'!#REF!="No Data",1,IF(#REF!&lt;&gt;"",1,0))</f>
        <v>#REF!</v>
      </c>
      <c r="AI78" s="25" t="e">
        <f>IF('Crisis Indicator Data'!#REF!="No Data",1,IF(#REF!&lt;&gt;"",1,0))</f>
        <v>#REF!</v>
      </c>
      <c r="AJ78" s="25" t="e">
        <f>IF('Crisis Indicator Data'!#REF!="No Data",1,IF(#REF!&lt;&gt;"",1,0))</f>
        <v>#REF!</v>
      </c>
      <c r="AK78" s="25" t="e">
        <f>IF('Crisis Indicator Data'!#REF!="No Data",1,IF(#REF!&lt;&gt;"",1,0))</f>
        <v>#REF!</v>
      </c>
      <c r="AL78" s="25" t="e">
        <f>IF('Crisis Indicator Data'!#REF!="No Data",1,IF(#REF!&lt;&gt;"",1,0))</f>
        <v>#REF!</v>
      </c>
      <c r="AM78" s="25" t="e">
        <f>IF('Crisis Indicator Data'!#REF!="No Data",1,IF(#REF!&lt;&gt;"",1,0))</f>
        <v>#REF!</v>
      </c>
      <c r="AN78" s="25" t="e">
        <f>IF('Crisis Indicator Data'!#REF!="No Data",1,IF(#REF!&lt;&gt;"",1,0))</f>
        <v>#REF!</v>
      </c>
      <c r="AO78" s="25" t="e">
        <f>IF('Crisis Indicator Data'!#REF!="No Data",1,IF(#REF!&lt;&gt;"",1,0))</f>
        <v>#REF!</v>
      </c>
      <c r="AP78" s="25" t="e">
        <f>IF('Crisis Indicator Data'!#REF!="No Data",1,IF(#REF!&lt;&gt;"",1,0))</f>
        <v>#REF!</v>
      </c>
      <c r="AQ78" s="25" t="e">
        <f>IF('Crisis Indicator Data'!#REF!="No Data",1,IF(#REF!&lt;&gt;"",1,0))</f>
        <v>#REF!</v>
      </c>
      <c r="AR78" s="25" t="e">
        <f>IF('Crisis Indicator Data'!#REF!="No Data",1,IF(#REF!&lt;&gt;"",1,0))</f>
        <v>#REF!</v>
      </c>
      <c r="AS78" s="25" t="e">
        <f>IF('Crisis Indicator Data'!#REF!="No Data",1,IF(#REF!&lt;&gt;"",1,0))</f>
        <v>#REF!</v>
      </c>
      <c r="AT78" s="25" t="e">
        <f>IF('Crisis Indicator Data'!#REF!="No Data",1,IF(#REF!&lt;&gt;"",1,0))</f>
        <v>#REF!</v>
      </c>
      <c r="AU78" s="25" t="e">
        <f>IF('Crisis Indicator Data'!#REF!="No Data",1,IF(#REF!&lt;&gt;"",1,0))</f>
        <v>#REF!</v>
      </c>
      <c r="AV78" s="25" t="e">
        <f>IF('Crisis Indicator Data'!#REF!="No Data",1,IF(#REF!&lt;&gt;"",1,0))</f>
        <v>#REF!</v>
      </c>
      <c r="AW78" s="25" t="e">
        <f>IF('Crisis Indicator Data'!#REF!="No Data",1,IF(#REF!&lt;&gt;"",1,0))</f>
        <v>#REF!</v>
      </c>
      <c r="AX78" s="25" t="e">
        <f>IF('Crisis Indicator Data'!#REF!="No Data",1,IF(#REF!&lt;&gt;"",1,0))</f>
        <v>#REF!</v>
      </c>
      <c r="AY78" s="25" t="e">
        <f>IF('Crisis Indicator Data'!#REF!="No Data",1,IF(#REF!&lt;&gt;"",1,0))</f>
        <v>#REF!</v>
      </c>
      <c r="AZ78" s="25" t="e">
        <f>IF('Crisis Indicator Data'!#REF!="No Data",1,IF(#REF!&lt;&gt;"",1,0))</f>
        <v>#REF!</v>
      </c>
      <c r="BA78" t="e">
        <f t="shared" si="4"/>
        <v>#REF!</v>
      </c>
      <c r="BB78" s="27" t="e">
        <f t="shared" si="5"/>
        <v>#REF!</v>
      </c>
    </row>
    <row r="79" spans="1:54" x14ac:dyDescent="0.35">
      <c r="A79" t="s">
        <v>9587</v>
      </c>
      <c r="B79" s="25" t="e">
        <f>IF('Crisis Indicator Data'!#REF!="No Data",1,IF(#REF!&lt;&gt;"",1,0))</f>
        <v>#REF!</v>
      </c>
      <c r="C79" s="25" t="e">
        <f>IF('Crisis Indicator Data'!#REF!="No Data",1,IF(#REF!&lt;&gt;"",1,0))</f>
        <v>#REF!</v>
      </c>
      <c r="D79" s="25" t="e">
        <f>IF('Crisis Indicator Data'!#REF!="No Data",1,IF(#REF!&lt;&gt;"",1,0))</f>
        <v>#REF!</v>
      </c>
      <c r="E79" s="25" t="e">
        <f>IF('Crisis Indicator Data'!#REF!="No Data",1,IF(#REF!&lt;&gt;"",1,0))</f>
        <v>#REF!</v>
      </c>
      <c r="F79" s="25" t="e">
        <f>IF('Crisis Indicator Data'!#REF!="No Data",1,IF(#REF!&lt;&gt;"",1,0))</f>
        <v>#REF!</v>
      </c>
      <c r="G79" s="25" t="e">
        <f>IF('Crisis Indicator Data'!#REF!="No Data",1,IF(#REF!&lt;&gt;"",1,0))</f>
        <v>#REF!</v>
      </c>
      <c r="H79" s="25" t="e">
        <f>IF('Crisis Indicator Data'!#REF!="No Data",1,IF(#REF!&lt;&gt;"",1,0))</f>
        <v>#REF!</v>
      </c>
      <c r="I79" s="25" t="e">
        <f>IF('Crisis Indicator Data'!#REF!="No Data",1,IF(#REF!&lt;&gt;"",1,0))</f>
        <v>#REF!</v>
      </c>
      <c r="J79" s="25" t="e">
        <f>IF('Crisis Indicator Data'!#REF!="No Data",1,IF(#REF!&lt;&gt;"",1,0))</f>
        <v>#REF!</v>
      </c>
      <c r="K79" s="25" t="e">
        <f>IF('Crisis Indicator Data'!#REF!="No Data",1,IF(#REF!&lt;&gt;"",1,0))</f>
        <v>#REF!</v>
      </c>
      <c r="L79" s="25" t="e">
        <f>IF('Crisis Indicator Data'!#REF!="No Data",1,IF(#REF!&lt;&gt;"",1,0))</f>
        <v>#REF!</v>
      </c>
      <c r="M79" s="25" t="e">
        <f>IF('Crisis Indicator Data'!#REF!="No Data",1,IF(#REF!&lt;&gt;"",1,0))</f>
        <v>#REF!</v>
      </c>
      <c r="N79" s="25" t="e">
        <f>IF('Crisis Indicator Data'!#REF!="No Data",1,IF(#REF!&lt;&gt;"",1,0))</f>
        <v>#REF!</v>
      </c>
      <c r="O79" s="25" t="e">
        <f>IF('Crisis Indicator Data'!#REF!="No Data",1,IF(#REF!&lt;&gt;"",1,0))</f>
        <v>#REF!</v>
      </c>
      <c r="P79" s="25" t="e">
        <f>IF('Crisis Indicator Data'!#REF!="No Data",1,IF(#REF!&lt;&gt;"",1,0))</f>
        <v>#REF!</v>
      </c>
      <c r="Q79" s="25" t="e">
        <f>IF('Crisis Indicator Data'!#REF!="No Data",1,IF(#REF!&lt;&gt;"",1,0))</f>
        <v>#REF!</v>
      </c>
      <c r="R79" s="25" t="e">
        <f>IF('Crisis Indicator Data'!#REF!="No Data",1,IF(#REF!&lt;&gt;"",1,0))</f>
        <v>#REF!</v>
      </c>
      <c r="S79" s="25" t="e">
        <f>IF('Crisis Indicator Data'!#REF!="No Data",1,IF(#REF!&lt;&gt;"",1,0))</f>
        <v>#REF!</v>
      </c>
      <c r="T79" s="25" t="e">
        <f>IF('Crisis Indicator Data'!#REF!="No Data",1,IF(#REF!&lt;&gt;"",1,0))</f>
        <v>#REF!</v>
      </c>
      <c r="U79" s="25" t="e">
        <f>IF('Crisis Indicator Data'!#REF!="No Data",1,IF(#REF!&lt;&gt;"",1,0))</f>
        <v>#REF!</v>
      </c>
      <c r="V79" s="25" t="e">
        <f>IF('Crisis Indicator Data'!#REF!="No Data",1,IF(#REF!&lt;&gt;"",1,0))</f>
        <v>#REF!</v>
      </c>
      <c r="W79" s="25" t="e">
        <f>IF('Crisis Indicator Data'!#REF!="No Data",1,IF(#REF!&lt;&gt;"",1,0))</f>
        <v>#REF!</v>
      </c>
      <c r="X79" s="25" t="e">
        <f>IF('Crisis Indicator Data'!#REF!="No Data",1,IF(#REF!&lt;&gt;"",1,0))</f>
        <v>#REF!</v>
      </c>
      <c r="Y79" s="25" t="e">
        <f>IF('Crisis Indicator Data'!#REF!="No Data",1,IF(#REF!&lt;&gt;"",1,0))</f>
        <v>#REF!</v>
      </c>
      <c r="Z79" s="25" t="e">
        <f>IF('Crisis Indicator Data'!#REF!="No Data",1,IF(#REF!&lt;&gt;"",1,0))</f>
        <v>#REF!</v>
      </c>
      <c r="AA79" s="25" t="e">
        <f>IF('Crisis Indicator Data'!#REF!="No Data",1,IF(#REF!&lt;&gt;"",1,0))</f>
        <v>#REF!</v>
      </c>
      <c r="AB79" s="25" t="e">
        <f>IF('Crisis Indicator Data'!#REF!="No Data",1,IF(#REF!&lt;&gt;"",1,0))</f>
        <v>#REF!</v>
      </c>
      <c r="AC79" s="25" t="e">
        <f>IF('Crisis Indicator Data'!#REF!="No Data",1,IF(#REF!&lt;&gt;"",1,0))</f>
        <v>#REF!</v>
      </c>
      <c r="AD79" s="25" t="e">
        <f>IF('Crisis Indicator Data'!#REF!="No Data",1,IF(#REF!&lt;&gt;"",1,0))</f>
        <v>#REF!</v>
      </c>
      <c r="AE79" s="25" t="e">
        <f>IF('Crisis Indicator Data'!#REF!="No Data",1,IF(#REF!&lt;&gt;"",1,0))</f>
        <v>#REF!</v>
      </c>
      <c r="AF79" s="25" t="e">
        <f>IF('Crisis Indicator Data'!#REF!="No Data",1,IF(#REF!&lt;&gt;"",1,0))</f>
        <v>#REF!</v>
      </c>
      <c r="AG79" s="25" t="e">
        <f>IF('Crisis Indicator Data'!#REF!="No Data",1,IF(#REF!&lt;&gt;"",1,0))</f>
        <v>#REF!</v>
      </c>
      <c r="AH79" s="25" t="e">
        <f>IF('Crisis Indicator Data'!#REF!="No Data",1,IF(#REF!&lt;&gt;"",1,0))</f>
        <v>#REF!</v>
      </c>
      <c r="AI79" s="25" t="e">
        <f>IF('Crisis Indicator Data'!#REF!="No Data",1,IF(#REF!&lt;&gt;"",1,0))</f>
        <v>#REF!</v>
      </c>
      <c r="AJ79" s="25" t="e">
        <f>IF('Crisis Indicator Data'!#REF!="No Data",1,IF(#REF!&lt;&gt;"",1,0))</f>
        <v>#REF!</v>
      </c>
      <c r="AK79" s="25" t="e">
        <f>IF('Crisis Indicator Data'!#REF!="No Data",1,IF(#REF!&lt;&gt;"",1,0))</f>
        <v>#REF!</v>
      </c>
      <c r="AL79" s="25" t="e">
        <f>IF('Crisis Indicator Data'!#REF!="No Data",1,IF(#REF!&lt;&gt;"",1,0))</f>
        <v>#REF!</v>
      </c>
      <c r="AM79" s="25" t="e">
        <f>IF('Crisis Indicator Data'!#REF!="No Data",1,IF(#REF!&lt;&gt;"",1,0))</f>
        <v>#REF!</v>
      </c>
      <c r="AN79" s="25" t="e">
        <f>IF('Crisis Indicator Data'!#REF!="No Data",1,IF(#REF!&lt;&gt;"",1,0))</f>
        <v>#REF!</v>
      </c>
      <c r="AO79" s="25" t="e">
        <f>IF('Crisis Indicator Data'!#REF!="No Data",1,IF(#REF!&lt;&gt;"",1,0))</f>
        <v>#REF!</v>
      </c>
      <c r="AP79" s="25" t="e">
        <f>IF('Crisis Indicator Data'!#REF!="No Data",1,IF(#REF!&lt;&gt;"",1,0))</f>
        <v>#REF!</v>
      </c>
      <c r="AQ79" s="25" t="e">
        <f>IF('Crisis Indicator Data'!#REF!="No Data",1,IF(#REF!&lt;&gt;"",1,0))</f>
        <v>#REF!</v>
      </c>
      <c r="AR79" s="25" t="e">
        <f>IF('Crisis Indicator Data'!#REF!="No Data",1,IF(#REF!&lt;&gt;"",1,0))</f>
        <v>#REF!</v>
      </c>
      <c r="AS79" s="25" t="e">
        <f>IF('Crisis Indicator Data'!#REF!="No Data",1,IF(#REF!&lt;&gt;"",1,0))</f>
        <v>#REF!</v>
      </c>
      <c r="AT79" s="25" t="e">
        <f>IF('Crisis Indicator Data'!#REF!="No Data",1,IF(#REF!&lt;&gt;"",1,0))</f>
        <v>#REF!</v>
      </c>
      <c r="AU79" s="25" t="e">
        <f>IF('Crisis Indicator Data'!#REF!="No Data",1,IF(#REF!&lt;&gt;"",1,0))</f>
        <v>#REF!</v>
      </c>
      <c r="AV79" s="25" t="e">
        <f>IF('Crisis Indicator Data'!#REF!="No Data",1,IF(#REF!&lt;&gt;"",1,0))</f>
        <v>#REF!</v>
      </c>
      <c r="AW79" s="25" t="e">
        <f>IF('Crisis Indicator Data'!#REF!="No Data",1,IF(#REF!&lt;&gt;"",1,0))</f>
        <v>#REF!</v>
      </c>
      <c r="AX79" s="25" t="e">
        <f>IF('Crisis Indicator Data'!#REF!="No Data",1,IF(#REF!&lt;&gt;"",1,0))</f>
        <v>#REF!</v>
      </c>
      <c r="AY79" s="25" t="e">
        <f>IF('Crisis Indicator Data'!#REF!="No Data",1,IF(#REF!&lt;&gt;"",1,0))</f>
        <v>#REF!</v>
      </c>
      <c r="AZ79" s="25" t="e">
        <f>IF('Crisis Indicator Data'!#REF!="No Data",1,IF(#REF!&lt;&gt;"",1,0))</f>
        <v>#REF!</v>
      </c>
      <c r="BA79" t="e">
        <f t="shared" si="4"/>
        <v>#REF!</v>
      </c>
      <c r="BB79" s="27" t="e">
        <f t="shared" si="5"/>
        <v>#REF!</v>
      </c>
    </row>
    <row r="80" spans="1:54" x14ac:dyDescent="0.35">
      <c r="A80" t="s">
        <v>9585</v>
      </c>
      <c r="B80" s="25" t="e">
        <f>IF('Crisis Indicator Data'!#REF!="No Data",1,IF(#REF!&lt;&gt;"",1,0))</f>
        <v>#REF!</v>
      </c>
      <c r="C80" s="25" t="e">
        <f>IF('Crisis Indicator Data'!#REF!="No Data",1,IF(#REF!&lt;&gt;"",1,0))</f>
        <v>#REF!</v>
      </c>
      <c r="D80" s="25" t="e">
        <f>IF('Crisis Indicator Data'!#REF!="No Data",1,IF(#REF!&lt;&gt;"",1,0))</f>
        <v>#REF!</v>
      </c>
      <c r="E80" s="25" t="e">
        <f>IF('Crisis Indicator Data'!#REF!="No Data",1,IF(#REF!&lt;&gt;"",1,0))</f>
        <v>#REF!</v>
      </c>
      <c r="F80" s="25" t="e">
        <f>IF('Crisis Indicator Data'!#REF!="No Data",1,IF(#REF!&lt;&gt;"",1,0))</f>
        <v>#REF!</v>
      </c>
      <c r="G80" s="25" t="e">
        <f>IF('Crisis Indicator Data'!#REF!="No Data",1,IF(#REF!&lt;&gt;"",1,0))</f>
        <v>#REF!</v>
      </c>
      <c r="H80" s="25" t="e">
        <f>IF('Crisis Indicator Data'!#REF!="No Data",1,IF(#REF!&lt;&gt;"",1,0))</f>
        <v>#REF!</v>
      </c>
      <c r="I80" s="25" t="e">
        <f>IF('Crisis Indicator Data'!#REF!="No Data",1,IF(#REF!&lt;&gt;"",1,0))</f>
        <v>#REF!</v>
      </c>
      <c r="J80" s="25" t="e">
        <f>IF('Crisis Indicator Data'!#REF!="No Data",1,IF(#REF!&lt;&gt;"",1,0))</f>
        <v>#REF!</v>
      </c>
      <c r="K80" s="25" t="e">
        <f>IF('Crisis Indicator Data'!#REF!="No Data",1,IF(#REF!&lt;&gt;"",1,0))</f>
        <v>#REF!</v>
      </c>
      <c r="L80" s="25" t="e">
        <f>IF('Crisis Indicator Data'!#REF!="No Data",1,IF(#REF!&lt;&gt;"",1,0))</f>
        <v>#REF!</v>
      </c>
      <c r="M80" s="25" t="e">
        <f>IF('Crisis Indicator Data'!#REF!="No Data",1,IF(#REF!&lt;&gt;"",1,0))</f>
        <v>#REF!</v>
      </c>
      <c r="N80" s="25" t="e">
        <f>IF('Crisis Indicator Data'!#REF!="No Data",1,IF(#REF!&lt;&gt;"",1,0))</f>
        <v>#REF!</v>
      </c>
      <c r="O80" s="25" t="e">
        <f>IF('Crisis Indicator Data'!#REF!="No Data",1,IF(#REF!&lt;&gt;"",1,0))</f>
        <v>#REF!</v>
      </c>
      <c r="P80" s="25" t="e">
        <f>IF('Crisis Indicator Data'!#REF!="No Data",1,IF(#REF!&lt;&gt;"",1,0))</f>
        <v>#REF!</v>
      </c>
      <c r="Q80" s="25" t="e">
        <f>IF('Crisis Indicator Data'!#REF!="No Data",1,IF(#REF!&lt;&gt;"",1,0))</f>
        <v>#REF!</v>
      </c>
      <c r="R80" s="25" t="e">
        <f>IF('Crisis Indicator Data'!#REF!="No Data",1,IF(#REF!&lt;&gt;"",1,0))</f>
        <v>#REF!</v>
      </c>
      <c r="S80" s="25" t="e">
        <f>IF('Crisis Indicator Data'!#REF!="No Data",1,IF(#REF!&lt;&gt;"",1,0))</f>
        <v>#REF!</v>
      </c>
      <c r="T80" s="25" t="e">
        <f>IF('Crisis Indicator Data'!#REF!="No Data",1,IF(#REF!&lt;&gt;"",1,0))</f>
        <v>#REF!</v>
      </c>
      <c r="U80" s="25" t="e">
        <f>IF('Crisis Indicator Data'!#REF!="No Data",1,IF(#REF!&lt;&gt;"",1,0))</f>
        <v>#REF!</v>
      </c>
      <c r="V80" s="25" t="e">
        <f>IF('Crisis Indicator Data'!#REF!="No Data",1,IF(#REF!&lt;&gt;"",1,0))</f>
        <v>#REF!</v>
      </c>
      <c r="W80" s="25" t="e">
        <f>IF('Crisis Indicator Data'!#REF!="No Data",1,IF(#REF!&lt;&gt;"",1,0))</f>
        <v>#REF!</v>
      </c>
      <c r="X80" s="25" t="e">
        <f>IF('Crisis Indicator Data'!#REF!="No Data",1,IF(#REF!&lt;&gt;"",1,0))</f>
        <v>#REF!</v>
      </c>
      <c r="Y80" s="25" t="e">
        <f>IF('Crisis Indicator Data'!#REF!="No Data",1,IF(#REF!&lt;&gt;"",1,0))</f>
        <v>#REF!</v>
      </c>
      <c r="Z80" s="25" t="e">
        <f>IF('Crisis Indicator Data'!#REF!="No Data",1,IF(#REF!&lt;&gt;"",1,0))</f>
        <v>#REF!</v>
      </c>
      <c r="AA80" s="25" t="e">
        <f>IF('Crisis Indicator Data'!#REF!="No Data",1,IF(#REF!&lt;&gt;"",1,0))</f>
        <v>#REF!</v>
      </c>
      <c r="AB80" s="25" t="e">
        <f>IF('Crisis Indicator Data'!#REF!="No Data",1,IF(#REF!&lt;&gt;"",1,0))</f>
        <v>#REF!</v>
      </c>
      <c r="AC80" s="25" t="e">
        <f>IF('Crisis Indicator Data'!#REF!="No Data",1,IF(#REF!&lt;&gt;"",1,0))</f>
        <v>#REF!</v>
      </c>
      <c r="AD80" s="25" t="e">
        <f>IF('Crisis Indicator Data'!#REF!="No Data",1,IF(#REF!&lt;&gt;"",1,0))</f>
        <v>#REF!</v>
      </c>
      <c r="AE80" s="25" t="e">
        <f>IF('Crisis Indicator Data'!#REF!="No Data",1,IF(#REF!&lt;&gt;"",1,0))</f>
        <v>#REF!</v>
      </c>
      <c r="AF80" s="25" t="e">
        <f>IF('Crisis Indicator Data'!#REF!="No Data",1,IF(#REF!&lt;&gt;"",1,0))</f>
        <v>#REF!</v>
      </c>
      <c r="AG80" s="25" t="e">
        <f>IF('Crisis Indicator Data'!#REF!="No Data",1,IF(#REF!&lt;&gt;"",1,0))</f>
        <v>#REF!</v>
      </c>
      <c r="AH80" s="25" t="e">
        <f>IF('Crisis Indicator Data'!#REF!="No Data",1,IF(#REF!&lt;&gt;"",1,0))</f>
        <v>#REF!</v>
      </c>
      <c r="AI80" s="25" t="e">
        <f>IF('Crisis Indicator Data'!#REF!="No Data",1,IF(#REF!&lt;&gt;"",1,0))</f>
        <v>#REF!</v>
      </c>
      <c r="AJ80" s="25" t="e">
        <f>IF('Crisis Indicator Data'!#REF!="No Data",1,IF(#REF!&lt;&gt;"",1,0))</f>
        <v>#REF!</v>
      </c>
      <c r="AK80" s="25" t="e">
        <f>IF('Crisis Indicator Data'!#REF!="No Data",1,IF(#REF!&lt;&gt;"",1,0))</f>
        <v>#REF!</v>
      </c>
      <c r="AL80" s="25" t="e">
        <f>IF('Crisis Indicator Data'!#REF!="No Data",1,IF(#REF!&lt;&gt;"",1,0))</f>
        <v>#REF!</v>
      </c>
      <c r="AM80" s="25" t="e">
        <f>IF('Crisis Indicator Data'!#REF!="No Data",1,IF(#REF!&lt;&gt;"",1,0))</f>
        <v>#REF!</v>
      </c>
      <c r="AN80" s="25" t="e">
        <f>IF('Crisis Indicator Data'!#REF!="No Data",1,IF(#REF!&lt;&gt;"",1,0))</f>
        <v>#REF!</v>
      </c>
      <c r="AO80" s="25" t="e">
        <f>IF('Crisis Indicator Data'!#REF!="No Data",1,IF(#REF!&lt;&gt;"",1,0))</f>
        <v>#REF!</v>
      </c>
      <c r="AP80" s="25" t="e">
        <f>IF('Crisis Indicator Data'!#REF!="No Data",1,IF(#REF!&lt;&gt;"",1,0))</f>
        <v>#REF!</v>
      </c>
      <c r="AQ80" s="25" t="e">
        <f>IF('Crisis Indicator Data'!#REF!="No Data",1,IF(#REF!&lt;&gt;"",1,0))</f>
        <v>#REF!</v>
      </c>
      <c r="AR80" s="25" t="e">
        <f>IF('Crisis Indicator Data'!#REF!="No Data",1,IF(#REF!&lt;&gt;"",1,0))</f>
        <v>#REF!</v>
      </c>
      <c r="AS80" s="25" t="e">
        <f>IF('Crisis Indicator Data'!#REF!="No Data",1,IF(#REF!&lt;&gt;"",1,0))</f>
        <v>#REF!</v>
      </c>
      <c r="AT80" s="25" t="e">
        <f>IF('Crisis Indicator Data'!#REF!="No Data",1,IF(#REF!&lt;&gt;"",1,0))</f>
        <v>#REF!</v>
      </c>
      <c r="AU80" s="25" t="e">
        <f>IF('Crisis Indicator Data'!#REF!="No Data",1,IF(#REF!&lt;&gt;"",1,0))</f>
        <v>#REF!</v>
      </c>
      <c r="AV80" s="25" t="e">
        <f>IF('Crisis Indicator Data'!#REF!="No Data",1,IF(#REF!&lt;&gt;"",1,0))</f>
        <v>#REF!</v>
      </c>
      <c r="AW80" s="25" t="e">
        <f>IF('Crisis Indicator Data'!#REF!="No Data",1,IF(#REF!&lt;&gt;"",1,0))</f>
        <v>#REF!</v>
      </c>
      <c r="AX80" s="25" t="e">
        <f>IF('Crisis Indicator Data'!#REF!="No Data",1,IF(#REF!&lt;&gt;"",1,0))</f>
        <v>#REF!</v>
      </c>
      <c r="AY80" s="25" t="e">
        <f>IF('Crisis Indicator Data'!#REF!="No Data",1,IF(#REF!&lt;&gt;"",1,0))</f>
        <v>#REF!</v>
      </c>
      <c r="AZ80" s="25" t="e">
        <f>IF('Crisis Indicator Data'!#REF!="No Data",1,IF(#REF!&lt;&gt;"",1,0))</f>
        <v>#REF!</v>
      </c>
      <c r="BA80" t="e">
        <f t="shared" si="4"/>
        <v>#REF!</v>
      </c>
      <c r="BB80" s="27" t="e">
        <f t="shared" si="5"/>
        <v>#REF!</v>
      </c>
    </row>
    <row r="81" spans="1:54" x14ac:dyDescent="0.35">
      <c r="A81" t="s">
        <v>9591</v>
      </c>
      <c r="B81" s="25" t="e">
        <f>IF('Crisis Indicator Data'!#REF!="No Data",1,IF(#REF!&lt;&gt;"",1,0))</f>
        <v>#REF!</v>
      </c>
      <c r="C81" s="25" t="e">
        <f>IF('Crisis Indicator Data'!#REF!="No Data",1,IF(#REF!&lt;&gt;"",1,0))</f>
        <v>#REF!</v>
      </c>
      <c r="D81" s="25" t="e">
        <f>IF('Crisis Indicator Data'!#REF!="No Data",1,IF(#REF!&lt;&gt;"",1,0))</f>
        <v>#REF!</v>
      </c>
      <c r="E81" s="25" t="e">
        <f>IF('Crisis Indicator Data'!#REF!="No Data",1,IF(#REF!&lt;&gt;"",1,0))</f>
        <v>#REF!</v>
      </c>
      <c r="F81" s="25" t="e">
        <f>IF('Crisis Indicator Data'!#REF!="No Data",1,IF(#REF!&lt;&gt;"",1,0))</f>
        <v>#REF!</v>
      </c>
      <c r="G81" s="25" t="e">
        <f>IF('Crisis Indicator Data'!#REF!="No Data",1,IF(#REF!&lt;&gt;"",1,0))</f>
        <v>#REF!</v>
      </c>
      <c r="H81" s="25" t="e">
        <f>IF('Crisis Indicator Data'!#REF!="No Data",1,IF(#REF!&lt;&gt;"",1,0))</f>
        <v>#REF!</v>
      </c>
      <c r="I81" s="25" t="e">
        <f>IF('Crisis Indicator Data'!#REF!="No Data",1,IF(#REF!&lt;&gt;"",1,0))</f>
        <v>#REF!</v>
      </c>
      <c r="J81" s="25" t="e">
        <f>IF('Crisis Indicator Data'!#REF!="No Data",1,IF(#REF!&lt;&gt;"",1,0))</f>
        <v>#REF!</v>
      </c>
      <c r="K81" s="25" t="e">
        <f>IF('Crisis Indicator Data'!#REF!="No Data",1,IF(#REF!&lt;&gt;"",1,0))</f>
        <v>#REF!</v>
      </c>
      <c r="L81" s="25" t="e">
        <f>IF('Crisis Indicator Data'!#REF!="No Data",1,IF(#REF!&lt;&gt;"",1,0))</f>
        <v>#REF!</v>
      </c>
      <c r="M81" s="25" t="e">
        <f>IF('Crisis Indicator Data'!#REF!="No Data",1,IF(#REF!&lt;&gt;"",1,0))</f>
        <v>#REF!</v>
      </c>
      <c r="N81" s="25" t="e">
        <f>IF('Crisis Indicator Data'!#REF!="No Data",1,IF(#REF!&lt;&gt;"",1,0))</f>
        <v>#REF!</v>
      </c>
      <c r="O81" s="25" t="e">
        <f>IF('Crisis Indicator Data'!#REF!="No Data",1,IF(#REF!&lt;&gt;"",1,0))</f>
        <v>#REF!</v>
      </c>
      <c r="P81" s="25" t="e">
        <f>IF('Crisis Indicator Data'!#REF!="No Data",1,IF(#REF!&lt;&gt;"",1,0))</f>
        <v>#REF!</v>
      </c>
      <c r="Q81" s="25" t="e">
        <f>IF('Crisis Indicator Data'!#REF!="No Data",1,IF(#REF!&lt;&gt;"",1,0))</f>
        <v>#REF!</v>
      </c>
      <c r="R81" s="25" t="e">
        <f>IF('Crisis Indicator Data'!#REF!="No Data",1,IF(#REF!&lt;&gt;"",1,0))</f>
        <v>#REF!</v>
      </c>
      <c r="S81" s="25" t="e">
        <f>IF('Crisis Indicator Data'!#REF!="No Data",1,IF(#REF!&lt;&gt;"",1,0))</f>
        <v>#REF!</v>
      </c>
      <c r="T81" s="25" t="e">
        <f>IF('Crisis Indicator Data'!#REF!="No Data",1,IF(#REF!&lt;&gt;"",1,0))</f>
        <v>#REF!</v>
      </c>
      <c r="U81" s="25" t="e">
        <f>IF('Crisis Indicator Data'!#REF!="No Data",1,IF(#REF!&lt;&gt;"",1,0))</f>
        <v>#REF!</v>
      </c>
      <c r="V81" s="25" t="e">
        <f>IF('Crisis Indicator Data'!#REF!="No Data",1,IF(#REF!&lt;&gt;"",1,0))</f>
        <v>#REF!</v>
      </c>
      <c r="W81" s="25" t="e">
        <f>IF('Crisis Indicator Data'!#REF!="No Data",1,IF(#REF!&lt;&gt;"",1,0))</f>
        <v>#REF!</v>
      </c>
      <c r="X81" s="25" t="e">
        <f>IF('Crisis Indicator Data'!#REF!="No Data",1,IF(#REF!&lt;&gt;"",1,0))</f>
        <v>#REF!</v>
      </c>
      <c r="Y81" s="25" t="e">
        <f>IF('Crisis Indicator Data'!#REF!="No Data",1,IF(#REF!&lt;&gt;"",1,0))</f>
        <v>#REF!</v>
      </c>
      <c r="Z81" s="25" t="e">
        <f>IF('Crisis Indicator Data'!#REF!="No Data",1,IF(#REF!&lt;&gt;"",1,0))</f>
        <v>#REF!</v>
      </c>
      <c r="AA81" s="25" t="e">
        <f>IF('Crisis Indicator Data'!#REF!="No Data",1,IF(#REF!&lt;&gt;"",1,0))</f>
        <v>#REF!</v>
      </c>
      <c r="AB81" s="25" t="e">
        <f>IF('Crisis Indicator Data'!#REF!="No Data",1,IF(#REF!&lt;&gt;"",1,0))</f>
        <v>#REF!</v>
      </c>
      <c r="AC81" s="25" t="e">
        <f>IF('Crisis Indicator Data'!#REF!="No Data",1,IF(#REF!&lt;&gt;"",1,0))</f>
        <v>#REF!</v>
      </c>
      <c r="AD81" s="25" t="e">
        <f>IF('Crisis Indicator Data'!#REF!="No Data",1,IF(#REF!&lt;&gt;"",1,0))</f>
        <v>#REF!</v>
      </c>
      <c r="AE81" s="25" t="e">
        <f>IF('Crisis Indicator Data'!#REF!="No Data",1,IF(#REF!&lt;&gt;"",1,0))</f>
        <v>#REF!</v>
      </c>
      <c r="AF81" s="25" t="e">
        <f>IF('Crisis Indicator Data'!#REF!="No Data",1,IF(#REF!&lt;&gt;"",1,0))</f>
        <v>#REF!</v>
      </c>
      <c r="AG81" s="25" t="e">
        <f>IF('Crisis Indicator Data'!#REF!="No Data",1,IF(#REF!&lt;&gt;"",1,0))</f>
        <v>#REF!</v>
      </c>
      <c r="AH81" s="25" t="e">
        <f>IF('Crisis Indicator Data'!#REF!="No Data",1,IF(#REF!&lt;&gt;"",1,0))</f>
        <v>#REF!</v>
      </c>
      <c r="AI81" s="25" t="e">
        <f>IF('Crisis Indicator Data'!#REF!="No Data",1,IF(#REF!&lt;&gt;"",1,0))</f>
        <v>#REF!</v>
      </c>
      <c r="AJ81" s="25" t="e">
        <f>IF('Crisis Indicator Data'!#REF!="No Data",1,IF(#REF!&lt;&gt;"",1,0))</f>
        <v>#REF!</v>
      </c>
      <c r="AK81" s="25" t="e">
        <f>IF('Crisis Indicator Data'!#REF!="No Data",1,IF(#REF!&lt;&gt;"",1,0))</f>
        <v>#REF!</v>
      </c>
      <c r="AL81" s="25" t="e">
        <f>IF('Crisis Indicator Data'!#REF!="No Data",1,IF(#REF!&lt;&gt;"",1,0))</f>
        <v>#REF!</v>
      </c>
      <c r="AM81" s="25" t="e">
        <f>IF('Crisis Indicator Data'!#REF!="No Data",1,IF(#REF!&lt;&gt;"",1,0))</f>
        <v>#REF!</v>
      </c>
      <c r="AN81" s="25" t="e">
        <f>IF('Crisis Indicator Data'!#REF!="No Data",1,IF(#REF!&lt;&gt;"",1,0))</f>
        <v>#REF!</v>
      </c>
      <c r="AO81" s="25" t="e">
        <f>IF('Crisis Indicator Data'!#REF!="No Data",1,IF(#REF!&lt;&gt;"",1,0))</f>
        <v>#REF!</v>
      </c>
      <c r="AP81" s="25" t="e">
        <f>IF('Crisis Indicator Data'!#REF!="No Data",1,IF(#REF!&lt;&gt;"",1,0))</f>
        <v>#REF!</v>
      </c>
      <c r="AQ81" s="25" t="e">
        <f>IF('Crisis Indicator Data'!#REF!="No Data",1,IF(#REF!&lt;&gt;"",1,0))</f>
        <v>#REF!</v>
      </c>
      <c r="AR81" s="25" t="e">
        <f>IF('Crisis Indicator Data'!#REF!="No Data",1,IF(#REF!&lt;&gt;"",1,0))</f>
        <v>#REF!</v>
      </c>
      <c r="AS81" s="25" t="e">
        <f>IF('Crisis Indicator Data'!#REF!="No Data",1,IF(#REF!&lt;&gt;"",1,0))</f>
        <v>#REF!</v>
      </c>
      <c r="AT81" s="25" t="e">
        <f>IF('Crisis Indicator Data'!#REF!="No Data",1,IF(#REF!&lt;&gt;"",1,0))</f>
        <v>#REF!</v>
      </c>
      <c r="AU81" s="25" t="e">
        <f>IF('Crisis Indicator Data'!#REF!="No Data",1,IF(#REF!&lt;&gt;"",1,0))</f>
        <v>#REF!</v>
      </c>
      <c r="AV81" s="25" t="e">
        <f>IF('Crisis Indicator Data'!#REF!="No Data",1,IF(#REF!&lt;&gt;"",1,0))</f>
        <v>#REF!</v>
      </c>
      <c r="AW81" s="25" t="e">
        <f>IF('Crisis Indicator Data'!#REF!="No Data",1,IF(#REF!&lt;&gt;"",1,0))</f>
        <v>#REF!</v>
      </c>
      <c r="AX81" s="25" t="e">
        <f>IF('Crisis Indicator Data'!#REF!="No Data",1,IF(#REF!&lt;&gt;"",1,0))</f>
        <v>#REF!</v>
      </c>
      <c r="AY81" s="25" t="e">
        <f>IF('Crisis Indicator Data'!#REF!="No Data",1,IF(#REF!&lt;&gt;"",1,0))</f>
        <v>#REF!</v>
      </c>
      <c r="AZ81" s="25" t="e">
        <f>IF('Crisis Indicator Data'!#REF!="No Data",1,IF(#REF!&lt;&gt;"",1,0))</f>
        <v>#REF!</v>
      </c>
      <c r="BA81" t="e">
        <f t="shared" si="4"/>
        <v>#REF!</v>
      </c>
      <c r="BB81" s="27" t="e">
        <f t="shared" si="5"/>
        <v>#REF!</v>
      </c>
    </row>
    <row r="82" spans="1:54" x14ac:dyDescent="0.35">
      <c r="A82" t="s">
        <v>9592</v>
      </c>
      <c r="B82" s="25" t="e">
        <f>IF('Crisis Indicator Data'!#REF!="No Data",1,IF(#REF!&lt;&gt;"",1,0))</f>
        <v>#REF!</v>
      </c>
      <c r="C82" s="25" t="e">
        <f>IF('Crisis Indicator Data'!#REF!="No Data",1,IF(#REF!&lt;&gt;"",1,0))</f>
        <v>#REF!</v>
      </c>
      <c r="D82" s="25" t="e">
        <f>IF('Crisis Indicator Data'!#REF!="No Data",1,IF(#REF!&lt;&gt;"",1,0))</f>
        <v>#REF!</v>
      </c>
      <c r="E82" s="25" t="e">
        <f>IF('Crisis Indicator Data'!#REF!="No Data",1,IF(#REF!&lt;&gt;"",1,0))</f>
        <v>#REF!</v>
      </c>
      <c r="F82" s="25" t="e">
        <f>IF('Crisis Indicator Data'!#REF!="No Data",1,IF(#REF!&lt;&gt;"",1,0))</f>
        <v>#REF!</v>
      </c>
      <c r="G82" s="25" t="e">
        <f>IF('Crisis Indicator Data'!#REF!="No Data",1,IF(#REF!&lt;&gt;"",1,0))</f>
        <v>#REF!</v>
      </c>
      <c r="H82" s="25" t="e">
        <f>IF('Crisis Indicator Data'!#REF!="No Data",1,IF(#REF!&lt;&gt;"",1,0))</f>
        <v>#REF!</v>
      </c>
      <c r="I82" s="25" t="e">
        <f>IF('Crisis Indicator Data'!#REF!="No Data",1,IF(#REF!&lt;&gt;"",1,0))</f>
        <v>#REF!</v>
      </c>
      <c r="J82" s="25" t="e">
        <f>IF('Crisis Indicator Data'!#REF!="No Data",1,IF(#REF!&lt;&gt;"",1,0))</f>
        <v>#REF!</v>
      </c>
      <c r="K82" s="25" t="e">
        <f>IF('Crisis Indicator Data'!#REF!="No Data",1,IF(#REF!&lt;&gt;"",1,0))</f>
        <v>#REF!</v>
      </c>
      <c r="L82" s="25" t="e">
        <f>IF('Crisis Indicator Data'!#REF!="No Data",1,IF(#REF!&lt;&gt;"",1,0))</f>
        <v>#REF!</v>
      </c>
      <c r="M82" s="25" t="e">
        <f>IF('Crisis Indicator Data'!#REF!="No Data",1,IF(#REF!&lt;&gt;"",1,0))</f>
        <v>#REF!</v>
      </c>
      <c r="N82" s="25" t="e">
        <f>IF('Crisis Indicator Data'!#REF!="No Data",1,IF(#REF!&lt;&gt;"",1,0))</f>
        <v>#REF!</v>
      </c>
      <c r="O82" s="25" t="e">
        <f>IF('Crisis Indicator Data'!#REF!="No Data",1,IF(#REF!&lt;&gt;"",1,0))</f>
        <v>#REF!</v>
      </c>
      <c r="P82" s="25" t="e">
        <f>IF('Crisis Indicator Data'!#REF!="No Data",1,IF(#REF!&lt;&gt;"",1,0))</f>
        <v>#REF!</v>
      </c>
      <c r="Q82" s="25" t="e">
        <f>IF('Crisis Indicator Data'!#REF!="No Data",1,IF(#REF!&lt;&gt;"",1,0))</f>
        <v>#REF!</v>
      </c>
      <c r="R82" s="25" t="e">
        <f>IF('Crisis Indicator Data'!#REF!="No Data",1,IF(#REF!&lt;&gt;"",1,0))</f>
        <v>#REF!</v>
      </c>
      <c r="S82" s="25" t="e">
        <f>IF('Crisis Indicator Data'!#REF!="No Data",1,IF(#REF!&lt;&gt;"",1,0))</f>
        <v>#REF!</v>
      </c>
      <c r="T82" s="25" t="e">
        <f>IF('Crisis Indicator Data'!#REF!="No Data",1,IF(#REF!&lt;&gt;"",1,0))</f>
        <v>#REF!</v>
      </c>
      <c r="U82" s="25" t="e">
        <f>IF('Crisis Indicator Data'!#REF!="No Data",1,IF(#REF!&lt;&gt;"",1,0))</f>
        <v>#REF!</v>
      </c>
      <c r="V82" s="25" t="e">
        <f>IF('Crisis Indicator Data'!#REF!="No Data",1,IF(#REF!&lt;&gt;"",1,0))</f>
        <v>#REF!</v>
      </c>
      <c r="W82" s="25" t="e">
        <f>IF('Crisis Indicator Data'!#REF!="No Data",1,IF(#REF!&lt;&gt;"",1,0))</f>
        <v>#REF!</v>
      </c>
      <c r="X82" s="25" t="e">
        <f>IF('Crisis Indicator Data'!#REF!="No Data",1,IF(#REF!&lt;&gt;"",1,0))</f>
        <v>#REF!</v>
      </c>
      <c r="Y82" s="25" t="e">
        <f>IF('Crisis Indicator Data'!#REF!="No Data",1,IF(#REF!&lt;&gt;"",1,0))</f>
        <v>#REF!</v>
      </c>
      <c r="Z82" s="25" t="e">
        <f>IF('Crisis Indicator Data'!#REF!="No Data",1,IF(#REF!&lt;&gt;"",1,0))</f>
        <v>#REF!</v>
      </c>
      <c r="AA82" s="25" t="e">
        <f>IF('Crisis Indicator Data'!#REF!="No Data",1,IF(#REF!&lt;&gt;"",1,0))</f>
        <v>#REF!</v>
      </c>
      <c r="AB82" s="25" t="e">
        <f>IF('Crisis Indicator Data'!#REF!="No Data",1,IF(#REF!&lt;&gt;"",1,0))</f>
        <v>#REF!</v>
      </c>
      <c r="AC82" s="25" t="e">
        <f>IF('Crisis Indicator Data'!#REF!="No Data",1,IF(#REF!&lt;&gt;"",1,0))</f>
        <v>#REF!</v>
      </c>
      <c r="AD82" s="25" t="e">
        <f>IF('Crisis Indicator Data'!#REF!="No Data",1,IF(#REF!&lt;&gt;"",1,0))</f>
        <v>#REF!</v>
      </c>
      <c r="AE82" s="25" t="e">
        <f>IF('Crisis Indicator Data'!#REF!="No Data",1,IF(#REF!&lt;&gt;"",1,0))</f>
        <v>#REF!</v>
      </c>
      <c r="AF82" s="25" t="e">
        <f>IF('Crisis Indicator Data'!#REF!="No Data",1,IF(#REF!&lt;&gt;"",1,0))</f>
        <v>#REF!</v>
      </c>
      <c r="AG82" s="25" t="e">
        <f>IF('Crisis Indicator Data'!#REF!="No Data",1,IF(#REF!&lt;&gt;"",1,0))</f>
        <v>#REF!</v>
      </c>
      <c r="AH82" s="25" t="e">
        <f>IF('Crisis Indicator Data'!#REF!="No Data",1,IF(#REF!&lt;&gt;"",1,0))</f>
        <v>#REF!</v>
      </c>
      <c r="AI82" s="25" t="e">
        <f>IF('Crisis Indicator Data'!#REF!="No Data",1,IF(#REF!&lt;&gt;"",1,0))</f>
        <v>#REF!</v>
      </c>
      <c r="AJ82" s="25" t="e">
        <f>IF('Crisis Indicator Data'!#REF!="No Data",1,IF(#REF!&lt;&gt;"",1,0))</f>
        <v>#REF!</v>
      </c>
      <c r="AK82" s="25" t="e">
        <f>IF('Crisis Indicator Data'!#REF!="No Data",1,IF(#REF!&lt;&gt;"",1,0))</f>
        <v>#REF!</v>
      </c>
      <c r="AL82" s="25" t="e">
        <f>IF('Crisis Indicator Data'!#REF!="No Data",1,IF(#REF!&lt;&gt;"",1,0))</f>
        <v>#REF!</v>
      </c>
      <c r="AM82" s="25" t="e">
        <f>IF('Crisis Indicator Data'!#REF!="No Data",1,IF(#REF!&lt;&gt;"",1,0))</f>
        <v>#REF!</v>
      </c>
      <c r="AN82" s="25" t="e">
        <f>IF('Crisis Indicator Data'!#REF!="No Data",1,IF(#REF!&lt;&gt;"",1,0))</f>
        <v>#REF!</v>
      </c>
      <c r="AO82" s="25" t="e">
        <f>IF('Crisis Indicator Data'!#REF!="No Data",1,IF(#REF!&lt;&gt;"",1,0))</f>
        <v>#REF!</v>
      </c>
      <c r="AP82" s="25" t="e">
        <f>IF('Crisis Indicator Data'!#REF!="No Data",1,IF(#REF!&lt;&gt;"",1,0))</f>
        <v>#REF!</v>
      </c>
      <c r="AQ82" s="25" t="e">
        <f>IF('Crisis Indicator Data'!#REF!="No Data",1,IF(#REF!&lt;&gt;"",1,0))</f>
        <v>#REF!</v>
      </c>
      <c r="AR82" s="25" t="e">
        <f>IF('Crisis Indicator Data'!#REF!="No Data",1,IF(#REF!&lt;&gt;"",1,0))</f>
        <v>#REF!</v>
      </c>
      <c r="AS82" s="25" t="e">
        <f>IF('Crisis Indicator Data'!#REF!="No Data",1,IF(#REF!&lt;&gt;"",1,0))</f>
        <v>#REF!</v>
      </c>
      <c r="AT82" s="25" t="e">
        <f>IF('Crisis Indicator Data'!#REF!="No Data",1,IF(#REF!&lt;&gt;"",1,0))</f>
        <v>#REF!</v>
      </c>
      <c r="AU82" s="25" t="e">
        <f>IF('Crisis Indicator Data'!#REF!="No Data",1,IF(#REF!&lt;&gt;"",1,0))</f>
        <v>#REF!</v>
      </c>
      <c r="AV82" s="25" t="e">
        <f>IF('Crisis Indicator Data'!#REF!="No Data",1,IF(#REF!&lt;&gt;"",1,0))</f>
        <v>#REF!</v>
      </c>
      <c r="AW82" s="25" t="e">
        <f>IF('Crisis Indicator Data'!#REF!="No Data",1,IF(#REF!&lt;&gt;"",1,0))</f>
        <v>#REF!</v>
      </c>
      <c r="AX82" s="25" t="e">
        <f>IF('Crisis Indicator Data'!#REF!="No Data",1,IF(#REF!&lt;&gt;"",1,0))</f>
        <v>#REF!</v>
      </c>
      <c r="AY82" s="25" t="e">
        <f>IF('Crisis Indicator Data'!#REF!="No Data",1,IF(#REF!&lt;&gt;"",1,0))</f>
        <v>#REF!</v>
      </c>
      <c r="AZ82" s="25" t="e">
        <f>IF('Crisis Indicator Data'!#REF!="No Data",1,IF(#REF!&lt;&gt;"",1,0))</f>
        <v>#REF!</v>
      </c>
      <c r="BA82" t="e">
        <f t="shared" si="4"/>
        <v>#REF!</v>
      </c>
      <c r="BB82" s="27" t="e">
        <f t="shared" si="5"/>
        <v>#REF!</v>
      </c>
    </row>
    <row r="83" spans="1:54" x14ac:dyDescent="0.35">
      <c r="A83" t="s">
        <v>9594</v>
      </c>
      <c r="B83" s="25" t="e">
        <f>IF('Crisis Indicator Data'!#REF!="No Data",1,IF(#REF!&lt;&gt;"",1,0))</f>
        <v>#REF!</v>
      </c>
      <c r="C83" s="25" t="e">
        <f>IF('Crisis Indicator Data'!#REF!="No Data",1,IF(#REF!&lt;&gt;"",1,0))</f>
        <v>#REF!</v>
      </c>
      <c r="D83" s="25" t="e">
        <f>IF('Crisis Indicator Data'!#REF!="No Data",1,IF(#REF!&lt;&gt;"",1,0))</f>
        <v>#REF!</v>
      </c>
      <c r="E83" s="25" t="e">
        <f>IF('Crisis Indicator Data'!#REF!="No Data",1,IF(#REF!&lt;&gt;"",1,0))</f>
        <v>#REF!</v>
      </c>
      <c r="F83" s="25" t="e">
        <f>IF('Crisis Indicator Data'!#REF!="No Data",1,IF(#REF!&lt;&gt;"",1,0))</f>
        <v>#REF!</v>
      </c>
      <c r="G83" s="25" t="e">
        <f>IF('Crisis Indicator Data'!#REF!="No Data",1,IF(#REF!&lt;&gt;"",1,0))</f>
        <v>#REF!</v>
      </c>
      <c r="H83" s="25" t="e">
        <f>IF('Crisis Indicator Data'!#REF!="No Data",1,IF(#REF!&lt;&gt;"",1,0))</f>
        <v>#REF!</v>
      </c>
      <c r="I83" s="25" t="e">
        <f>IF('Crisis Indicator Data'!#REF!="No Data",1,IF(#REF!&lt;&gt;"",1,0))</f>
        <v>#REF!</v>
      </c>
      <c r="J83" s="25" t="e">
        <f>IF('Crisis Indicator Data'!#REF!="No Data",1,IF(#REF!&lt;&gt;"",1,0))</f>
        <v>#REF!</v>
      </c>
      <c r="K83" s="25" t="e">
        <f>IF('Crisis Indicator Data'!#REF!="No Data",1,IF(#REF!&lt;&gt;"",1,0))</f>
        <v>#REF!</v>
      </c>
      <c r="L83" s="25" t="e">
        <f>IF('Crisis Indicator Data'!#REF!="No Data",1,IF(#REF!&lt;&gt;"",1,0))</f>
        <v>#REF!</v>
      </c>
      <c r="M83" s="25" t="e">
        <f>IF('Crisis Indicator Data'!#REF!="No Data",1,IF(#REF!&lt;&gt;"",1,0))</f>
        <v>#REF!</v>
      </c>
      <c r="N83" s="25" t="e">
        <f>IF('Crisis Indicator Data'!#REF!="No Data",1,IF(#REF!&lt;&gt;"",1,0))</f>
        <v>#REF!</v>
      </c>
      <c r="O83" s="25" t="e">
        <f>IF('Crisis Indicator Data'!#REF!="No Data",1,IF(#REF!&lt;&gt;"",1,0))</f>
        <v>#REF!</v>
      </c>
      <c r="P83" s="25" t="e">
        <f>IF('Crisis Indicator Data'!#REF!="No Data",1,IF(#REF!&lt;&gt;"",1,0))</f>
        <v>#REF!</v>
      </c>
      <c r="Q83" s="25" t="e">
        <f>IF('Crisis Indicator Data'!#REF!="No Data",1,IF(#REF!&lt;&gt;"",1,0))</f>
        <v>#REF!</v>
      </c>
      <c r="R83" s="25" t="e">
        <f>IF('Crisis Indicator Data'!#REF!="No Data",1,IF(#REF!&lt;&gt;"",1,0))</f>
        <v>#REF!</v>
      </c>
      <c r="S83" s="25" t="e">
        <f>IF('Crisis Indicator Data'!#REF!="No Data",1,IF(#REF!&lt;&gt;"",1,0))</f>
        <v>#REF!</v>
      </c>
      <c r="T83" s="25" t="e">
        <f>IF('Crisis Indicator Data'!#REF!="No Data",1,IF(#REF!&lt;&gt;"",1,0))</f>
        <v>#REF!</v>
      </c>
      <c r="U83" s="25" t="e">
        <f>IF('Crisis Indicator Data'!#REF!="No Data",1,IF(#REF!&lt;&gt;"",1,0))</f>
        <v>#REF!</v>
      </c>
      <c r="V83" s="25" t="e">
        <f>IF('Crisis Indicator Data'!#REF!="No Data",1,IF(#REF!&lt;&gt;"",1,0))</f>
        <v>#REF!</v>
      </c>
      <c r="W83" s="25" t="e">
        <f>IF('Crisis Indicator Data'!#REF!="No Data",1,IF(#REF!&lt;&gt;"",1,0))</f>
        <v>#REF!</v>
      </c>
      <c r="X83" s="25" t="e">
        <f>IF('Crisis Indicator Data'!#REF!="No Data",1,IF(#REF!&lt;&gt;"",1,0))</f>
        <v>#REF!</v>
      </c>
      <c r="Y83" s="25" t="e">
        <f>IF('Crisis Indicator Data'!#REF!="No Data",1,IF(#REF!&lt;&gt;"",1,0))</f>
        <v>#REF!</v>
      </c>
      <c r="Z83" s="25" t="e">
        <f>IF('Crisis Indicator Data'!#REF!="No Data",1,IF(#REF!&lt;&gt;"",1,0))</f>
        <v>#REF!</v>
      </c>
      <c r="AA83" s="25" t="e">
        <f>IF('Crisis Indicator Data'!#REF!="No Data",1,IF(#REF!&lt;&gt;"",1,0))</f>
        <v>#REF!</v>
      </c>
      <c r="AB83" s="25" t="e">
        <f>IF('Crisis Indicator Data'!#REF!="No Data",1,IF(#REF!&lt;&gt;"",1,0))</f>
        <v>#REF!</v>
      </c>
      <c r="AC83" s="25" t="e">
        <f>IF('Crisis Indicator Data'!#REF!="No Data",1,IF(#REF!&lt;&gt;"",1,0))</f>
        <v>#REF!</v>
      </c>
      <c r="AD83" s="25" t="e">
        <f>IF('Crisis Indicator Data'!#REF!="No Data",1,IF(#REF!&lt;&gt;"",1,0))</f>
        <v>#REF!</v>
      </c>
      <c r="AE83" s="25" t="e">
        <f>IF('Crisis Indicator Data'!#REF!="No Data",1,IF(#REF!&lt;&gt;"",1,0))</f>
        <v>#REF!</v>
      </c>
      <c r="AF83" s="25" t="e">
        <f>IF('Crisis Indicator Data'!#REF!="No Data",1,IF(#REF!&lt;&gt;"",1,0))</f>
        <v>#REF!</v>
      </c>
      <c r="AG83" s="25" t="e">
        <f>IF('Crisis Indicator Data'!#REF!="No Data",1,IF(#REF!&lt;&gt;"",1,0))</f>
        <v>#REF!</v>
      </c>
      <c r="AH83" s="25" t="e">
        <f>IF('Crisis Indicator Data'!#REF!="No Data",1,IF(#REF!&lt;&gt;"",1,0))</f>
        <v>#REF!</v>
      </c>
      <c r="AI83" s="25" t="e">
        <f>IF('Crisis Indicator Data'!#REF!="No Data",1,IF(#REF!&lt;&gt;"",1,0))</f>
        <v>#REF!</v>
      </c>
      <c r="AJ83" s="25" t="e">
        <f>IF('Crisis Indicator Data'!#REF!="No Data",1,IF(#REF!&lt;&gt;"",1,0))</f>
        <v>#REF!</v>
      </c>
      <c r="AK83" s="25" t="e">
        <f>IF('Crisis Indicator Data'!#REF!="No Data",1,IF(#REF!&lt;&gt;"",1,0))</f>
        <v>#REF!</v>
      </c>
      <c r="AL83" s="25" t="e">
        <f>IF('Crisis Indicator Data'!#REF!="No Data",1,IF(#REF!&lt;&gt;"",1,0))</f>
        <v>#REF!</v>
      </c>
      <c r="AM83" s="25" t="e">
        <f>IF('Crisis Indicator Data'!#REF!="No Data",1,IF(#REF!&lt;&gt;"",1,0))</f>
        <v>#REF!</v>
      </c>
      <c r="AN83" s="25" t="e">
        <f>IF('Crisis Indicator Data'!#REF!="No Data",1,IF(#REF!&lt;&gt;"",1,0))</f>
        <v>#REF!</v>
      </c>
      <c r="AO83" s="25" t="e">
        <f>IF('Crisis Indicator Data'!#REF!="No Data",1,IF(#REF!&lt;&gt;"",1,0))</f>
        <v>#REF!</v>
      </c>
      <c r="AP83" s="25" t="e">
        <f>IF('Crisis Indicator Data'!#REF!="No Data",1,IF(#REF!&lt;&gt;"",1,0))</f>
        <v>#REF!</v>
      </c>
      <c r="AQ83" s="25" t="e">
        <f>IF('Crisis Indicator Data'!#REF!="No Data",1,IF(#REF!&lt;&gt;"",1,0))</f>
        <v>#REF!</v>
      </c>
      <c r="AR83" s="25" t="e">
        <f>IF('Crisis Indicator Data'!#REF!="No Data",1,IF(#REF!&lt;&gt;"",1,0))</f>
        <v>#REF!</v>
      </c>
      <c r="AS83" s="25" t="e">
        <f>IF('Crisis Indicator Data'!#REF!="No Data",1,IF(#REF!&lt;&gt;"",1,0))</f>
        <v>#REF!</v>
      </c>
      <c r="AT83" s="25" t="e">
        <f>IF('Crisis Indicator Data'!#REF!="No Data",1,IF(#REF!&lt;&gt;"",1,0))</f>
        <v>#REF!</v>
      </c>
      <c r="AU83" s="25" t="e">
        <f>IF('Crisis Indicator Data'!#REF!="No Data",1,IF(#REF!&lt;&gt;"",1,0))</f>
        <v>#REF!</v>
      </c>
      <c r="AV83" s="25" t="e">
        <f>IF('Crisis Indicator Data'!#REF!="No Data",1,IF(#REF!&lt;&gt;"",1,0))</f>
        <v>#REF!</v>
      </c>
      <c r="AW83" s="25" t="e">
        <f>IF('Crisis Indicator Data'!#REF!="No Data",1,IF(#REF!&lt;&gt;"",1,0))</f>
        <v>#REF!</v>
      </c>
      <c r="AX83" s="25" t="e">
        <f>IF('Crisis Indicator Data'!#REF!="No Data",1,IF(#REF!&lt;&gt;"",1,0))</f>
        <v>#REF!</v>
      </c>
      <c r="AY83" s="25" t="e">
        <f>IF('Crisis Indicator Data'!#REF!="No Data",1,IF(#REF!&lt;&gt;"",1,0))</f>
        <v>#REF!</v>
      </c>
      <c r="AZ83" s="25" t="e">
        <f>IF('Crisis Indicator Data'!#REF!="No Data",1,IF(#REF!&lt;&gt;"",1,0))</f>
        <v>#REF!</v>
      </c>
      <c r="BA83" t="e">
        <f t="shared" si="4"/>
        <v>#REF!</v>
      </c>
      <c r="BB83" s="27" t="e">
        <f t="shared" si="5"/>
        <v>#REF!</v>
      </c>
    </row>
    <row r="84" spans="1:54" x14ac:dyDescent="0.35">
      <c r="A84" t="s">
        <v>9599</v>
      </c>
      <c r="B84" s="25" t="e">
        <f>IF('Crisis Indicator Data'!#REF!="No Data",1,IF(#REF!&lt;&gt;"",1,0))</f>
        <v>#REF!</v>
      </c>
      <c r="C84" s="25" t="e">
        <f>IF('Crisis Indicator Data'!#REF!="No Data",1,IF(#REF!&lt;&gt;"",1,0))</f>
        <v>#REF!</v>
      </c>
      <c r="D84" s="25" t="e">
        <f>IF('Crisis Indicator Data'!#REF!="No Data",1,IF(#REF!&lt;&gt;"",1,0))</f>
        <v>#REF!</v>
      </c>
      <c r="E84" s="25" t="e">
        <f>IF('Crisis Indicator Data'!#REF!="No Data",1,IF(#REF!&lt;&gt;"",1,0))</f>
        <v>#REF!</v>
      </c>
      <c r="F84" s="25" t="e">
        <f>IF('Crisis Indicator Data'!#REF!="No Data",1,IF(#REF!&lt;&gt;"",1,0))</f>
        <v>#REF!</v>
      </c>
      <c r="G84" s="25" t="e">
        <f>IF('Crisis Indicator Data'!#REF!="No Data",1,IF(#REF!&lt;&gt;"",1,0))</f>
        <v>#REF!</v>
      </c>
      <c r="H84" s="25" t="e">
        <f>IF('Crisis Indicator Data'!#REF!="No Data",1,IF(#REF!&lt;&gt;"",1,0))</f>
        <v>#REF!</v>
      </c>
      <c r="I84" s="25" t="e">
        <f>IF('Crisis Indicator Data'!#REF!="No Data",1,IF(#REF!&lt;&gt;"",1,0))</f>
        <v>#REF!</v>
      </c>
      <c r="J84" s="25" t="e">
        <f>IF('Crisis Indicator Data'!#REF!="No Data",1,IF(#REF!&lt;&gt;"",1,0))</f>
        <v>#REF!</v>
      </c>
      <c r="K84" s="25" t="e">
        <f>IF('Crisis Indicator Data'!#REF!="No Data",1,IF(#REF!&lt;&gt;"",1,0))</f>
        <v>#REF!</v>
      </c>
      <c r="L84" s="25" t="e">
        <f>IF('Crisis Indicator Data'!#REF!="No Data",1,IF(#REF!&lt;&gt;"",1,0))</f>
        <v>#REF!</v>
      </c>
      <c r="M84" s="25" t="e">
        <f>IF('Crisis Indicator Data'!#REF!="No Data",1,IF(#REF!&lt;&gt;"",1,0))</f>
        <v>#REF!</v>
      </c>
      <c r="N84" s="25" t="e">
        <f>IF('Crisis Indicator Data'!#REF!="No Data",1,IF(#REF!&lt;&gt;"",1,0))</f>
        <v>#REF!</v>
      </c>
      <c r="O84" s="25" t="e">
        <f>IF('Crisis Indicator Data'!#REF!="No Data",1,IF(#REF!&lt;&gt;"",1,0))</f>
        <v>#REF!</v>
      </c>
      <c r="P84" s="25" t="e">
        <f>IF('Crisis Indicator Data'!#REF!="No Data",1,IF(#REF!&lt;&gt;"",1,0))</f>
        <v>#REF!</v>
      </c>
      <c r="Q84" s="25" t="e">
        <f>IF('Crisis Indicator Data'!#REF!="No Data",1,IF(#REF!&lt;&gt;"",1,0))</f>
        <v>#REF!</v>
      </c>
      <c r="R84" s="25" t="e">
        <f>IF('Crisis Indicator Data'!#REF!="No Data",1,IF(#REF!&lt;&gt;"",1,0))</f>
        <v>#REF!</v>
      </c>
      <c r="S84" s="25" t="e">
        <f>IF('Crisis Indicator Data'!#REF!="No Data",1,IF(#REF!&lt;&gt;"",1,0))</f>
        <v>#REF!</v>
      </c>
      <c r="T84" s="25" t="e">
        <f>IF('Crisis Indicator Data'!#REF!="No Data",1,IF(#REF!&lt;&gt;"",1,0))</f>
        <v>#REF!</v>
      </c>
      <c r="U84" s="25" t="e">
        <f>IF('Crisis Indicator Data'!#REF!="No Data",1,IF(#REF!&lt;&gt;"",1,0))</f>
        <v>#REF!</v>
      </c>
      <c r="V84" s="25" t="e">
        <f>IF('Crisis Indicator Data'!#REF!="No Data",1,IF(#REF!&lt;&gt;"",1,0))</f>
        <v>#REF!</v>
      </c>
      <c r="W84" s="25" t="e">
        <f>IF('Crisis Indicator Data'!#REF!="No Data",1,IF(#REF!&lt;&gt;"",1,0))</f>
        <v>#REF!</v>
      </c>
      <c r="X84" s="25" t="e">
        <f>IF('Crisis Indicator Data'!#REF!="No Data",1,IF(#REF!&lt;&gt;"",1,0))</f>
        <v>#REF!</v>
      </c>
      <c r="Y84" s="25" t="e">
        <f>IF('Crisis Indicator Data'!#REF!="No Data",1,IF(#REF!&lt;&gt;"",1,0))</f>
        <v>#REF!</v>
      </c>
      <c r="Z84" s="25" t="e">
        <f>IF('Crisis Indicator Data'!#REF!="No Data",1,IF(#REF!&lt;&gt;"",1,0))</f>
        <v>#REF!</v>
      </c>
      <c r="AA84" s="25" t="e">
        <f>IF('Crisis Indicator Data'!#REF!="No Data",1,IF(#REF!&lt;&gt;"",1,0))</f>
        <v>#REF!</v>
      </c>
      <c r="AB84" s="25" t="e">
        <f>IF('Crisis Indicator Data'!#REF!="No Data",1,IF(#REF!&lt;&gt;"",1,0))</f>
        <v>#REF!</v>
      </c>
      <c r="AC84" s="25" t="e">
        <f>IF('Crisis Indicator Data'!#REF!="No Data",1,IF(#REF!&lt;&gt;"",1,0))</f>
        <v>#REF!</v>
      </c>
      <c r="AD84" s="25" t="e">
        <f>IF('Crisis Indicator Data'!#REF!="No Data",1,IF(#REF!&lt;&gt;"",1,0))</f>
        <v>#REF!</v>
      </c>
      <c r="AE84" s="25" t="e">
        <f>IF('Crisis Indicator Data'!#REF!="No Data",1,IF(#REF!&lt;&gt;"",1,0))</f>
        <v>#REF!</v>
      </c>
      <c r="AF84" s="25" t="e">
        <f>IF('Crisis Indicator Data'!#REF!="No Data",1,IF(#REF!&lt;&gt;"",1,0))</f>
        <v>#REF!</v>
      </c>
      <c r="AG84" s="25" t="e">
        <f>IF('Crisis Indicator Data'!#REF!="No Data",1,IF(#REF!&lt;&gt;"",1,0))</f>
        <v>#REF!</v>
      </c>
      <c r="AH84" s="25" t="e">
        <f>IF('Crisis Indicator Data'!#REF!="No Data",1,IF(#REF!&lt;&gt;"",1,0))</f>
        <v>#REF!</v>
      </c>
      <c r="AI84" s="25" t="e">
        <f>IF('Crisis Indicator Data'!#REF!="No Data",1,IF(#REF!&lt;&gt;"",1,0))</f>
        <v>#REF!</v>
      </c>
      <c r="AJ84" s="25" t="e">
        <f>IF('Crisis Indicator Data'!#REF!="No Data",1,IF(#REF!&lt;&gt;"",1,0))</f>
        <v>#REF!</v>
      </c>
      <c r="AK84" s="25" t="e">
        <f>IF('Crisis Indicator Data'!#REF!="No Data",1,IF(#REF!&lt;&gt;"",1,0))</f>
        <v>#REF!</v>
      </c>
      <c r="AL84" s="25" t="e">
        <f>IF('Crisis Indicator Data'!#REF!="No Data",1,IF(#REF!&lt;&gt;"",1,0))</f>
        <v>#REF!</v>
      </c>
      <c r="AM84" s="25" t="e">
        <f>IF('Crisis Indicator Data'!#REF!="No Data",1,IF(#REF!&lt;&gt;"",1,0))</f>
        <v>#REF!</v>
      </c>
      <c r="AN84" s="25" t="e">
        <f>IF('Crisis Indicator Data'!#REF!="No Data",1,IF(#REF!&lt;&gt;"",1,0))</f>
        <v>#REF!</v>
      </c>
      <c r="AO84" s="25" t="e">
        <f>IF('Crisis Indicator Data'!#REF!="No Data",1,IF(#REF!&lt;&gt;"",1,0))</f>
        <v>#REF!</v>
      </c>
      <c r="AP84" s="25" t="e">
        <f>IF('Crisis Indicator Data'!#REF!="No Data",1,IF(#REF!&lt;&gt;"",1,0))</f>
        <v>#REF!</v>
      </c>
      <c r="AQ84" s="25" t="e">
        <f>IF('Crisis Indicator Data'!#REF!="No Data",1,IF(#REF!&lt;&gt;"",1,0))</f>
        <v>#REF!</v>
      </c>
      <c r="AR84" s="25" t="e">
        <f>IF('Crisis Indicator Data'!#REF!="No Data",1,IF(#REF!&lt;&gt;"",1,0))</f>
        <v>#REF!</v>
      </c>
      <c r="AS84" s="25" t="e">
        <f>IF('Crisis Indicator Data'!#REF!="No Data",1,IF(#REF!&lt;&gt;"",1,0))</f>
        <v>#REF!</v>
      </c>
      <c r="AT84" s="25" t="e">
        <f>IF('Crisis Indicator Data'!#REF!="No Data",1,IF(#REF!&lt;&gt;"",1,0))</f>
        <v>#REF!</v>
      </c>
      <c r="AU84" s="25" t="e">
        <f>IF('Crisis Indicator Data'!#REF!="No Data",1,IF(#REF!&lt;&gt;"",1,0))</f>
        <v>#REF!</v>
      </c>
      <c r="AV84" s="25" t="e">
        <f>IF('Crisis Indicator Data'!#REF!="No Data",1,IF(#REF!&lt;&gt;"",1,0))</f>
        <v>#REF!</v>
      </c>
      <c r="AW84" s="25" t="e">
        <f>IF('Crisis Indicator Data'!#REF!="No Data",1,IF(#REF!&lt;&gt;"",1,0))</f>
        <v>#REF!</v>
      </c>
      <c r="AX84" s="25" t="e">
        <f>IF('Crisis Indicator Data'!#REF!="No Data",1,IF(#REF!&lt;&gt;"",1,0))</f>
        <v>#REF!</v>
      </c>
      <c r="AY84" s="25" t="e">
        <f>IF('Crisis Indicator Data'!#REF!="No Data",1,IF(#REF!&lt;&gt;"",1,0))</f>
        <v>#REF!</v>
      </c>
      <c r="AZ84" s="25" t="e">
        <f>IF('Crisis Indicator Data'!#REF!="No Data",1,IF(#REF!&lt;&gt;"",1,0))</f>
        <v>#REF!</v>
      </c>
      <c r="BA84" t="e">
        <f t="shared" si="4"/>
        <v>#REF!</v>
      </c>
      <c r="BB84" s="27" t="e">
        <f t="shared" si="5"/>
        <v>#REF!</v>
      </c>
    </row>
    <row r="85" spans="1:54" x14ac:dyDescent="0.35">
      <c r="A85" t="s">
        <v>9597</v>
      </c>
      <c r="B85" s="25" t="e">
        <f>IF('Crisis Indicator Data'!#REF!="No Data",1,IF(#REF!&lt;&gt;"",1,0))</f>
        <v>#REF!</v>
      </c>
      <c r="C85" s="25" t="e">
        <f>IF('Crisis Indicator Data'!#REF!="No Data",1,IF(#REF!&lt;&gt;"",1,0))</f>
        <v>#REF!</v>
      </c>
      <c r="D85" s="25" t="e">
        <f>IF('Crisis Indicator Data'!#REF!="No Data",1,IF(#REF!&lt;&gt;"",1,0))</f>
        <v>#REF!</v>
      </c>
      <c r="E85" s="25" t="e">
        <f>IF('Crisis Indicator Data'!#REF!="No Data",1,IF(#REF!&lt;&gt;"",1,0))</f>
        <v>#REF!</v>
      </c>
      <c r="F85" s="25" t="e">
        <f>IF('Crisis Indicator Data'!#REF!="No Data",1,IF(#REF!&lt;&gt;"",1,0))</f>
        <v>#REF!</v>
      </c>
      <c r="G85" s="25" t="e">
        <f>IF('Crisis Indicator Data'!#REF!="No Data",1,IF(#REF!&lt;&gt;"",1,0))</f>
        <v>#REF!</v>
      </c>
      <c r="H85" s="25" t="e">
        <f>IF('Crisis Indicator Data'!#REF!="No Data",1,IF(#REF!&lt;&gt;"",1,0))</f>
        <v>#REF!</v>
      </c>
      <c r="I85" s="25" t="e">
        <f>IF('Crisis Indicator Data'!#REF!="No Data",1,IF(#REF!&lt;&gt;"",1,0))</f>
        <v>#REF!</v>
      </c>
      <c r="J85" s="25" t="e">
        <f>IF('Crisis Indicator Data'!#REF!="No Data",1,IF(#REF!&lt;&gt;"",1,0))</f>
        <v>#REF!</v>
      </c>
      <c r="K85" s="25" t="e">
        <f>IF('Crisis Indicator Data'!#REF!="No Data",1,IF(#REF!&lt;&gt;"",1,0))</f>
        <v>#REF!</v>
      </c>
      <c r="L85" s="25" t="e">
        <f>IF('Crisis Indicator Data'!#REF!="No Data",1,IF(#REF!&lt;&gt;"",1,0))</f>
        <v>#REF!</v>
      </c>
      <c r="M85" s="25" t="e">
        <f>IF('Crisis Indicator Data'!#REF!="No Data",1,IF(#REF!&lt;&gt;"",1,0))</f>
        <v>#REF!</v>
      </c>
      <c r="N85" s="25" t="e">
        <f>IF('Crisis Indicator Data'!#REF!="No Data",1,IF(#REF!&lt;&gt;"",1,0))</f>
        <v>#REF!</v>
      </c>
      <c r="O85" s="25" t="e">
        <f>IF('Crisis Indicator Data'!#REF!="No Data",1,IF(#REF!&lt;&gt;"",1,0))</f>
        <v>#REF!</v>
      </c>
      <c r="P85" s="25" t="e">
        <f>IF('Crisis Indicator Data'!#REF!="No Data",1,IF(#REF!&lt;&gt;"",1,0))</f>
        <v>#REF!</v>
      </c>
      <c r="Q85" s="25" t="e">
        <f>IF('Crisis Indicator Data'!#REF!="No Data",1,IF(#REF!&lt;&gt;"",1,0))</f>
        <v>#REF!</v>
      </c>
      <c r="R85" s="25" t="e">
        <f>IF('Crisis Indicator Data'!#REF!="No Data",1,IF(#REF!&lt;&gt;"",1,0))</f>
        <v>#REF!</v>
      </c>
      <c r="S85" s="25" t="e">
        <f>IF('Crisis Indicator Data'!#REF!="No Data",1,IF(#REF!&lt;&gt;"",1,0))</f>
        <v>#REF!</v>
      </c>
      <c r="T85" s="25" t="e">
        <f>IF('Crisis Indicator Data'!#REF!="No Data",1,IF(#REF!&lt;&gt;"",1,0))</f>
        <v>#REF!</v>
      </c>
      <c r="U85" s="25" t="e">
        <f>IF('Crisis Indicator Data'!#REF!="No Data",1,IF(#REF!&lt;&gt;"",1,0))</f>
        <v>#REF!</v>
      </c>
      <c r="V85" s="25" t="e">
        <f>IF('Crisis Indicator Data'!#REF!="No Data",1,IF(#REF!&lt;&gt;"",1,0))</f>
        <v>#REF!</v>
      </c>
      <c r="W85" s="25" t="e">
        <f>IF('Crisis Indicator Data'!#REF!="No Data",1,IF(#REF!&lt;&gt;"",1,0))</f>
        <v>#REF!</v>
      </c>
      <c r="X85" s="25" t="e">
        <f>IF('Crisis Indicator Data'!#REF!="No Data",1,IF(#REF!&lt;&gt;"",1,0))</f>
        <v>#REF!</v>
      </c>
      <c r="Y85" s="25" t="e">
        <f>IF('Crisis Indicator Data'!#REF!="No Data",1,IF(#REF!&lt;&gt;"",1,0))</f>
        <v>#REF!</v>
      </c>
      <c r="Z85" s="25" t="e">
        <f>IF('Crisis Indicator Data'!#REF!="No Data",1,IF(#REF!&lt;&gt;"",1,0))</f>
        <v>#REF!</v>
      </c>
      <c r="AA85" s="25" t="e">
        <f>IF('Crisis Indicator Data'!#REF!="No Data",1,IF(#REF!&lt;&gt;"",1,0))</f>
        <v>#REF!</v>
      </c>
      <c r="AB85" s="25" t="e">
        <f>IF('Crisis Indicator Data'!#REF!="No Data",1,IF(#REF!&lt;&gt;"",1,0))</f>
        <v>#REF!</v>
      </c>
      <c r="AC85" s="25" t="e">
        <f>IF('Crisis Indicator Data'!#REF!="No Data",1,IF(#REF!&lt;&gt;"",1,0))</f>
        <v>#REF!</v>
      </c>
      <c r="AD85" s="25" t="e">
        <f>IF('Crisis Indicator Data'!#REF!="No Data",1,IF(#REF!&lt;&gt;"",1,0))</f>
        <v>#REF!</v>
      </c>
      <c r="AE85" s="25" t="e">
        <f>IF('Crisis Indicator Data'!#REF!="No Data",1,IF(#REF!&lt;&gt;"",1,0))</f>
        <v>#REF!</v>
      </c>
      <c r="AF85" s="25" t="e">
        <f>IF('Crisis Indicator Data'!#REF!="No Data",1,IF(#REF!&lt;&gt;"",1,0))</f>
        <v>#REF!</v>
      </c>
      <c r="AG85" s="25" t="e">
        <f>IF('Crisis Indicator Data'!#REF!="No Data",1,IF(#REF!&lt;&gt;"",1,0))</f>
        <v>#REF!</v>
      </c>
      <c r="AH85" s="25" t="e">
        <f>IF('Crisis Indicator Data'!#REF!="No Data",1,IF(#REF!&lt;&gt;"",1,0))</f>
        <v>#REF!</v>
      </c>
      <c r="AI85" s="25" t="e">
        <f>IF('Crisis Indicator Data'!#REF!="No Data",1,IF(#REF!&lt;&gt;"",1,0))</f>
        <v>#REF!</v>
      </c>
      <c r="AJ85" s="25" t="e">
        <f>IF('Crisis Indicator Data'!#REF!="No Data",1,IF(#REF!&lt;&gt;"",1,0))</f>
        <v>#REF!</v>
      </c>
      <c r="AK85" s="25" t="e">
        <f>IF('Crisis Indicator Data'!#REF!="No Data",1,IF(#REF!&lt;&gt;"",1,0))</f>
        <v>#REF!</v>
      </c>
      <c r="AL85" s="25" t="e">
        <f>IF('Crisis Indicator Data'!#REF!="No Data",1,IF(#REF!&lt;&gt;"",1,0))</f>
        <v>#REF!</v>
      </c>
      <c r="AM85" s="25" t="e">
        <f>IF('Crisis Indicator Data'!#REF!="No Data",1,IF(#REF!&lt;&gt;"",1,0))</f>
        <v>#REF!</v>
      </c>
      <c r="AN85" s="25" t="e">
        <f>IF('Crisis Indicator Data'!#REF!="No Data",1,IF(#REF!&lt;&gt;"",1,0))</f>
        <v>#REF!</v>
      </c>
      <c r="AO85" s="25" t="e">
        <f>IF('Crisis Indicator Data'!#REF!="No Data",1,IF(#REF!&lt;&gt;"",1,0))</f>
        <v>#REF!</v>
      </c>
      <c r="AP85" s="25" t="e">
        <f>IF('Crisis Indicator Data'!#REF!="No Data",1,IF(#REF!&lt;&gt;"",1,0))</f>
        <v>#REF!</v>
      </c>
      <c r="AQ85" s="25" t="e">
        <f>IF('Crisis Indicator Data'!#REF!="No Data",1,IF(#REF!&lt;&gt;"",1,0))</f>
        <v>#REF!</v>
      </c>
      <c r="AR85" s="25" t="e">
        <f>IF('Crisis Indicator Data'!#REF!="No Data",1,IF(#REF!&lt;&gt;"",1,0))</f>
        <v>#REF!</v>
      </c>
      <c r="AS85" s="25" t="e">
        <f>IF('Crisis Indicator Data'!#REF!="No Data",1,IF(#REF!&lt;&gt;"",1,0))</f>
        <v>#REF!</v>
      </c>
      <c r="AT85" s="25" t="e">
        <f>IF('Crisis Indicator Data'!#REF!="No Data",1,IF(#REF!&lt;&gt;"",1,0))</f>
        <v>#REF!</v>
      </c>
      <c r="AU85" s="25" t="e">
        <f>IF('Crisis Indicator Data'!#REF!="No Data",1,IF(#REF!&lt;&gt;"",1,0))</f>
        <v>#REF!</v>
      </c>
      <c r="AV85" s="25" t="e">
        <f>IF('Crisis Indicator Data'!#REF!="No Data",1,IF(#REF!&lt;&gt;"",1,0))</f>
        <v>#REF!</v>
      </c>
      <c r="AW85" s="25" t="e">
        <f>IF('Crisis Indicator Data'!#REF!="No Data",1,IF(#REF!&lt;&gt;"",1,0))</f>
        <v>#REF!</v>
      </c>
      <c r="AX85" s="25" t="e">
        <f>IF('Crisis Indicator Data'!#REF!="No Data",1,IF(#REF!&lt;&gt;"",1,0))</f>
        <v>#REF!</v>
      </c>
      <c r="AY85" s="25" t="e">
        <f>IF('Crisis Indicator Data'!#REF!="No Data",1,IF(#REF!&lt;&gt;"",1,0))</f>
        <v>#REF!</v>
      </c>
      <c r="AZ85" s="25" t="e">
        <f>IF('Crisis Indicator Data'!#REF!="No Data",1,IF(#REF!&lt;&gt;"",1,0))</f>
        <v>#REF!</v>
      </c>
      <c r="BA85" t="e">
        <f t="shared" si="4"/>
        <v>#REF!</v>
      </c>
      <c r="BB85" s="27" t="e">
        <f t="shared" si="5"/>
        <v>#REF!</v>
      </c>
    </row>
    <row r="86" spans="1:54" x14ac:dyDescent="0.35">
      <c r="A86" t="s">
        <v>9601</v>
      </c>
      <c r="B86" s="25" t="e">
        <f>IF('Crisis Indicator Data'!#REF!="No Data",1,IF(#REF!&lt;&gt;"",1,0))</f>
        <v>#REF!</v>
      </c>
      <c r="C86" s="25" t="e">
        <f>IF('Crisis Indicator Data'!#REF!="No Data",1,IF(#REF!&lt;&gt;"",1,0))</f>
        <v>#REF!</v>
      </c>
      <c r="D86" s="25" t="e">
        <f>IF('Crisis Indicator Data'!#REF!="No Data",1,IF(#REF!&lt;&gt;"",1,0))</f>
        <v>#REF!</v>
      </c>
      <c r="E86" s="25" t="e">
        <f>IF('Crisis Indicator Data'!#REF!="No Data",1,IF(#REF!&lt;&gt;"",1,0))</f>
        <v>#REF!</v>
      </c>
      <c r="F86" s="25" t="e">
        <f>IF('Crisis Indicator Data'!#REF!="No Data",1,IF(#REF!&lt;&gt;"",1,0))</f>
        <v>#REF!</v>
      </c>
      <c r="G86" s="25" t="e">
        <f>IF('Crisis Indicator Data'!#REF!="No Data",1,IF(#REF!&lt;&gt;"",1,0))</f>
        <v>#REF!</v>
      </c>
      <c r="H86" s="25" t="e">
        <f>IF('Crisis Indicator Data'!#REF!="No Data",1,IF(#REF!&lt;&gt;"",1,0))</f>
        <v>#REF!</v>
      </c>
      <c r="I86" s="25" t="e">
        <f>IF('Crisis Indicator Data'!#REF!="No Data",1,IF(#REF!&lt;&gt;"",1,0))</f>
        <v>#REF!</v>
      </c>
      <c r="J86" s="25" t="e">
        <f>IF('Crisis Indicator Data'!#REF!="No Data",1,IF(#REF!&lt;&gt;"",1,0))</f>
        <v>#REF!</v>
      </c>
      <c r="K86" s="25" t="e">
        <f>IF('Crisis Indicator Data'!#REF!="No Data",1,IF(#REF!&lt;&gt;"",1,0))</f>
        <v>#REF!</v>
      </c>
      <c r="L86" s="25" t="e">
        <f>IF('Crisis Indicator Data'!#REF!="No Data",1,IF(#REF!&lt;&gt;"",1,0))</f>
        <v>#REF!</v>
      </c>
      <c r="M86" s="25" t="e">
        <f>IF('Crisis Indicator Data'!#REF!="No Data",1,IF(#REF!&lt;&gt;"",1,0))</f>
        <v>#REF!</v>
      </c>
      <c r="N86" s="25" t="e">
        <f>IF('Crisis Indicator Data'!#REF!="No Data",1,IF(#REF!&lt;&gt;"",1,0))</f>
        <v>#REF!</v>
      </c>
      <c r="O86" s="25" t="e">
        <f>IF('Crisis Indicator Data'!#REF!="No Data",1,IF(#REF!&lt;&gt;"",1,0))</f>
        <v>#REF!</v>
      </c>
      <c r="P86" s="25" t="e">
        <f>IF('Crisis Indicator Data'!#REF!="No Data",1,IF(#REF!&lt;&gt;"",1,0))</f>
        <v>#REF!</v>
      </c>
      <c r="Q86" s="25" t="e">
        <f>IF('Crisis Indicator Data'!#REF!="No Data",1,IF(#REF!&lt;&gt;"",1,0))</f>
        <v>#REF!</v>
      </c>
      <c r="R86" s="25" t="e">
        <f>IF('Crisis Indicator Data'!#REF!="No Data",1,IF(#REF!&lt;&gt;"",1,0))</f>
        <v>#REF!</v>
      </c>
      <c r="S86" s="25" t="e">
        <f>IF('Crisis Indicator Data'!#REF!="No Data",1,IF(#REF!&lt;&gt;"",1,0))</f>
        <v>#REF!</v>
      </c>
      <c r="T86" s="25" t="e">
        <f>IF('Crisis Indicator Data'!#REF!="No Data",1,IF(#REF!&lt;&gt;"",1,0))</f>
        <v>#REF!</v>
      </c>
      <c r="U86" s="25" t="e">
        <f>IF('Crisis Indicator Data'!#REF!="No Data",1,IF(#REF!&lt;&gt;"",1,0))</f>
        <v>#REF!</v>
      </c>
      <c r="V86" s="25" t="e">
        <f>IF('Crisis Indicator Data'!#REF!="No Data",1,IF(#REF!&lt;&gt;"",1,0))</f>
        <v>#REF!</v>
      </c>
      <c r="W86" s="25" t="e">
        <f>IF('Crisis Indicator Data'!#REF!="No Data",1,IF(#REF!&lt;&gt;"",1,0))</f>
        <v>#REF!</v>
      </c>
      <c r="X86" s="25" t="e">
        <f>IF('Crisis Indicator Data'!#REF!="No Data",1,IF(#REF!&lt;&gt;"",1,0))</f>
        <v>#REF!</v>
      </c>
      <c r="Y86" s="25" t="e">
        <f>IF('Crisis Indicator Data'!#REF!="No Data",1,IF(#REF!&lt;&gt;"",1,0))</f>
        <v>#REF!</v>
      </c>
      <c r="Z86" s="25" t="e">
        <f>IF('Crisis Indicator Data'!#REF!="No Data",1,IF(#REF!&lt;&gt;"",1,0))</f>
        <v>#REF!</v>
      </c>
      <c r="AA86" s="25" t="e">
        <f>IF('Crisis Indicator Data'!#REF!="No Data",1,IF(#REF!&lt;&gt;"",1,0))</f>
        <v>#REF!</v>
      </c>
      <c r="AB86" s="25" t="e">
        <f>IF('Crisis Indicator Data'!#REF!="No Data",1,IF(#REF!&lt;&gt;"",1,0))</f>
        <v>#REF!</v>
      </c>
      <c r="AC86" s="25" t="e">
        <f>IF('Crisis Indicator Data'!#REF!="No Data",1,IF(#REF!&lt;&gt;"",1,0))</f>
        <v>#REF!</v>
      </c>
      <c r="AD86" s="25" t="e">
        <f>IF('Crisis Indicator Data'!#REF!="No Data",1,IF(#REF!&lt;&gt;"",1,0))</f>
        <v>#REF!</v>
      </c>
      <c r="AE86" s="25" t="e">
        <f>IF('Crisis Indicator Data'!#REF!="No Data",1,IF(#REF!&lt;&gt;"",1,0))</f>
        <v>#REF!</v>
      </c>
      <c r="AF86" s="25" t="e">
        <f>IF('Crisis Indicator Data'!#REF!="No Data",1,IF(#REF!&lt;&gt;"",1,0))</f>
        <v>#REF!</v>
      </c>
      <c r="AG86" s="25" t="e">
        <f>IF('Crisis Indicator Data'!#REF!="No Data",1,IF(#REF!&lt;&gt;"",1,0))</f>
        <v>#REF!</v>
      </c>
      <c r="AH86" s="25" t="e">
        <f>IF('Crisis Indicator Data'!#REF!="No Data",1,IF(#REF!&lt;&gt;"",1,0))</f>
        <v>#REF!</v>
      </c>
      <c r="AI86" s="25" t="e">
        <f>IF('Crisis Indicator Data'!#REF!="No Data",1,IF(#REF!&lt;&gt;"",1,0))</f>
        <v>#REF!</v>
      </c>
      <c r="AJ86" s="25" t="e">
        <f>IF('Crisis Indicator Data'!#REF!="No Data",1,IF(#REF!&lt;&gt;"",1,0))</f>
        <v>#REF!</v>
      </c>
      <c r="AK86" s="25" t="e">
        <f>IF('Crisis Indicator Data'!#REF!="No Data",1,IF(#REF!&lt;&gt;"",1,0))</f>
        <v>#REF!</v>
      </c>
      <c r="AL86" s="25" t="e">
        <f>IF('Crisis Indicator Data'!#REF!="No Data",1,IF(#REF!&lt;&gt;"",1,0))</f>
        <v>#REF!</v>
      </c>
      <c r="AM86" s="25" t="e">
        <f>IF('Crisis Indicator Data'!#REF!="No Data",1,IF(#REF!&lt;&gt;"",1,0))</f>
        <v>#REF!</v>
      </c>
      <c r="AN86" s="25" t="e">
        <f>IF('Crisis Indicator Data'!#REF!="No Data",1,IF(#REF!&lt;&gt;"",1,0))</f>
        <v>#REF!</v>
      </c>
      <c r="AO86" s="25" t="e">
        <f>IF('Crisis Indicator Data'!#REF!="No Data",1,IF(#REF!&lt;&gt;"",1,0))</f>
        <v>#REF!</v>
      </c>
      <c r="AP86" s="25" t="e">
        <f>IF('Crisis Indicator Data'!#REF!="No Data",1,IF(#REF!&lt;&gt;"",1,0))</f>
        <v>#REF!</v>
      </c>
      <c r="AQ86" s="25" t="e">
        <f>IF('Crisis Indicator Data'!#REF!="No Data",1,IF(#REF!&lt;&gt;"",1,0))</f>
        <v>#REF!</v>
      </c>
      <c r="AR86" s="25" t="e">
        <f>IF('Crisis Indicator Data'!#REF!="No Data",1,IF(#REF!&lt;&gt;"",1,0))</f>
        <v>#REF!</v>
      </c>
      <c r="AS86" s="25" t="e">
        <f>IF('Crisis Indicator Data'!#REF!="No Data",1,IF(#REF!&lt;&gt;"",1,0))</f>
        <v>#REF!</v>
      </c>
      <c r="AT86" s="25" t="e">
        <f>IF('Crisis Indicator Data'!#REF!="No Data",1,IF(#REF!&lt;&gt;"",1,0))</f>
        <v>#REF!</v>
      </c>
      <c r="AU86" s="25" t="e">
        <f>IF('Crisis Indicator Data'!#REF!="No Data",1,IF(#REF!&lt;&gt;"",1,0))</f>
        <v>#REF!</v>
      </c>
      <c r="AV86" s="25" t="e">
        <f>IF('Crisis Indicator Data'!#REF!="No Data",1,IF(#REF!&lt;&gt;"",1,0))</f>
        <v>#REF!</v>
      </c>
      <c r="AW86" s="25" t="e">
        <f>IF('Crisis Indicator Data'!#REF!="No Data",1,IF(#REF!&lt;&gt;"",1,0))</f>
        <v>#REF!</v>
      </c>
      <c r="AX86" s="25" t="e">
        <f>IF('Crisis Indicator Data'!#REF!="No Data",1,IF(#REF!&lt;&gt;"",1,0))</f>
        <v>#REF!</v>
      </c>
      <c r="AY86" s="25" t="e">
        <f>IF('Crisis Indicator Data'!#REF!="No Data",1,IF(#REF!&lt;&gt;"",1,0))</f>
        <v>#REF!</v>
      </c>
      <c r="AZ86" s="25" t="e">
        <f>IF('Crisis Indicator Data'!#REF!="No Data",1,IF(#REF!&lt;&gt;"",1,0))</f>
        <v>#REF!</v>
      </c>
      <c r="BA86" t="e">
        <f t="shared" si="4"/>
        <v>#REF!</v>
      </c>
      <c r="BB86" s="27" t="e">
        <f t="shared" si="5"/>
        <v>#REF!</v>
      </c>
    </row>
    <row r="87" spans="1:54" x14ac:dyDescent="0.35">
      <c r="A87" t="s">
        <v>9602</v>
      </c>
      <c r="B87" s="25" t="e">
        <f>IF('Crisis Indicator Data'!#REF!="No Data",1,IF(#REF!&lt;&gt;"",1,0))</f>
        <v>#REF!</v>
      </c>
      <c r="C87" s="25" t="e">
        <f>IF('Crisis Indicator Data'!#REF!="No Data",1,IF(#REF!&lt;&gt;"",1,0))</f>
        <v>#REF!</v>
      </c>
      <c r="D87" s="25" t="e">
        <f>IF('Crisis Indicator Data'!#REF!="No Data",1,IF(#REF!&lt;&gt;"",1,0))</f>
        <v>#REF!</v>
      </c>
      <c r="E87" s="25" t="e">
        <f>IF('Crisis Indicator Data'!#REF!="No Data",1,IF(#REF!&lt;&gt;"",1,0))</f>
        <v>#REF!</v>
      </c>
      <c r="F87" s="25" t="e">
        <f>IF('Crisis Indicator Data'!#REF!="No Data",1,IF(#REF!&lt;&gt;"",1,0))</f>
        <v>#REF!</v>
      </c>
      <c r="G87" s="25" t="e">
        <f>IF('Crisis Indicator Data'!#REF!="No Data",1,IF(#REF!&lt;&gt;"",1,0))</f>
        <v>#REF!</v>
      </c>
      <c r="H87" s="25" t="e">
        <f>IF('Crisis Indicator Data'!#REF!="No Data",1,IF(#REF!&lt;&gt;"",1,0))</f>
        <v>#REF!</v>
      </c>
      <c r="I87" s="25" t="e">
        <f>IF('Crisis Indicator Data'!#REF!="No Data",1,IF(#REF!&lt;&gt;"",1,0))</f>
        <v>#REF!</v>
      </c>
      <c r="J87" s="25" t="e">
        <f>IF('Crisis Indicator Data'!#REF!="No Data",1,IF(#REF!&lt;&gt;"",1,0))</f>
        <v>#REF!</v>
      </c>
      <c r="K87" s="25" t="e">
        <f>IF('Crisis Indicator Data'!#REF!="No Data",1,IF(#REF!&lt;&gt;"",1,0))</f>
        <v>#REF!</v>
      </c>
      <c r="L87" s="25" t="e">
        <f>IF('Crisis Indicator Data'!#REF!="No Data",1,IF(#REF!&lt;&gt;"",1,0))</f>
        <v>#REF!</v>
      </c>
      <c r="M87" s="25" t="e">
        <f>IF('Crisis Indicator Data'!#REF!="No Data",1,IF(#REF!&lt;&gt;"",1,0))</f>
        <v>#REF!</v>
      </c>
      <c r="N87" s="25" t="e">
        <f>IF('Crisis Indicator Data'!#REF!="No Data",1,IF(#REF!&lt;&gt;"",1,0))</f>
        <v>#REF!</v>
      </c>
      <c r="O87" s="25" t="e">
        <f>IF('Crisis Indicator Data'!#REF!="No Data",1,IF(#REF!&lt;&gt;"",1,0))</f>
        <v>#REF!</v>
      </c>
      <c r="P87" s="25" t="e">
        <f>IF('Crisis Indicator Data'!#REF!="No Data",1,IF(#REF!&lt;&gt;"",1,0))</f>
        <v>#REF!</v>
      </c>
      <c r="Q87" s="25" t="e">
        <f>IF('Crisis Indicator Data'!#REF!="No Data",1,IF(#REF!&lt;&gt;"",1,0))</f>
        <v>#REF!</v>
      </c>
      <c r="R87" s="25" t="e">
        <f>IF('Crisis Indicator Data'!#REF!="No Data",1,IF(#REF!&lt;&gt;"",1,0))</f>
        <v>#REF!</v>
      </c>
      <c r="S87" s="25" t="e">
        <f>IF('Crisis Indicator Data'!#REF!="No Data",1,IF(#REF!&lt;&gt;"",1,0))</f>
        <v>#REF!</v>
      </c>
      <c r="T87" s="25" t="e">
        <f>IF('Crisis Indicator Data'!#REF!="No Data",1,IF(#REF!&lt;&gt;"",1,0))</f>
        <v>#REF!</v>
      </c>
      <c r="U87" s="25" t="e">
        <f>IF('Crisis Indicator Data'!#REF!="No Data",1,IF(#REF!&lt;&gt;"",1,0))</f>
        <v>#REF!</v>
      </c>
      <c r="V87" s="25" t="e">
        <f>IF('Crisis Indicator Data'!#REF!="No Data",1,IF(#REF!&lt;&gt;"",1,0))</f>
        <v>#REF!</v>
      </c>
      <c r="W87" s="25" t="e">
        <f>IF('Crisis Indicator Data'!#REF!="No Data",1,IF(#REF!&lt;&gt;"",1,0))</f>
        <v>#REF!</v>
      </c>
      <c r="X87" s="25" t="e">
        <f>IF('Crisis Indicator Data'!#REF!="No Data",1,IF(#REF!&lt;&gt;"",1,0))</f>
        <v>#REF!</v>
      </c>
      <c r="Y87" s="25" t="e">
        <f>IF('Crisis Indicator Data'!#REF!="No Data",1,IF(#REF!&lt;&gt;"",1,0))</f>
        <v>#REF!</v>
      </c>
      <c r="Z87" s="25" t="e">
        <f>IF('Crisis Indicator Data'!#REF!="No Data",1,IF(#REF!&lt;&gt;"",1,0))</f>
        <v>#REF!</v>
      </c>
      <c r="AA87" s="25" t="e">
        <f>IF('Crisis Indicator Data'!#REF!="No Data",1,IF(#REF!&lt;&gt;"",1,0))</f>
        <v>#REF!</v>
      </c>
      <c r="AB87" s="25" t="e">
        <f>IF('Crisis Indicator Data'!#REF!="No Data",1,IF(#REF!&lt;&gt;"",1,0))</f>
        <v>#REF!</v>
      </c>
      <c r="AC87" s="25" t="e">
        <f>IF('Crisis Indicator Data'!#REF!="No Data",1,IF(#REF!&lt;&gt;"",1,0))</f>
        <v>#REF!</v>
      </c>
      <c r="AD87" s="25" t="e">
        <f>IF('Crisis Indicator Data'!#REF!="No Data",1,IF(#REF!&lt;&gt;"",1,0))</f>
        <v>#REF!</v>
      </c>
      <c r="AE87" s="25" t="e">
        <f>IF('Crisis Indicator Data'!#REF!="No Data",1,IF(#REF!&lt;&gt;"",1,0))</f>
        <v>#REF!</v>
      </c>
      <c r="AF87" s="25" t="e">
        <f>IF('Crisis Indicator Data'!#REF!="No Data",1,IF(#REF!&lt;&gt;"",1,0))</f>
        <v>#REF!</v>
      </c>
      <c r="AG87" s="25" t="e">
        <f>IF('Crisis Indicator Data'!#REF!="No Data",1,IF(#REF!&lt;&gt;"",1,0))</f>
        <v>#REF!</v>
      </c>
      <c r="AH87" s="25" t="e">
        <f>IF('Crisis Indicator Data'!#REF!="No Data",1,IF(#REF!&lt;&gt;"",1,0))</f>
        <v>#REF!</v>
      </c>
      <c r="AI87" s="25" t="e">
        <f>IF('Crisis Indicator Data'!#REF!="No Data",1,IF(#REF!&lt;&gt;"",1,0))</f>
        <v>#REF!</v>
      </c>
      <c r="AJ87" s="25" t="e">
        <f>IF('Crisis Indicator Data'!#REF!="No Data",1,IF(#REF!&lt;&gt;"",1,0))</f>
        <v>#REF!</v>
      </c>
      <c r="AK87" s="25" t="e">
        <f>IF('Crisis Indicator Data'!#REF!="No Data",1,IF(#REF!&lt;&gt;"",1,0))</f>
        <v>#REF!</v>
      </c>
      <c r="AL87" s="25" t="e">
        <f>IF('Crisis Indicator Data'!#REF!="No Data",1,IF(#REF!&lt;&gt;"",1,0))</f>
        <v>#REF!</v>
      </c>
      <c r="AM87" s="25" t="e">
        <f>IF('Crisis Indicator Data'!#REF!="No Data",1,IF(#REF!&lt;&gt;"",1,0))</f>
        <v>#REF!</v>
      </c>
      <c r="AN87" s="25" t="e">
        <f>IF('Crisis Indicator Data'!#REF!="No Data",1,IF(#REF!&lt;&gt;"",1,0))</f>
        <v>#REF!</v>
      </c>
      <c r="AO87" s="25" t="e">
        <f>IF('Crisis Indicator Data'!#REF!="No Data",1,IF(#REF!&lt;&gt;"",1,0))</f>
        <v>#REF!</v>
      </c>
      <c r="AP87" s="25" t="e">
        <f>IF('Crisis Indicator Data'!#REF!="No Data",1,IF(#REF!&lt;&gt;"",1,0))</f>
        <v>#REF!</v>
      </c>
      <c r="AQ87" s="25" t="e">
        <f>IF('Crisis Indicator Data'!#REF!="No Data",1,IF(#REF!&lt;&gt;"",1,0))</f>
        <v>#REF!</v>
      </c>
      <c r="AR87" s="25" t="e">
        <f>IF('Crisis Indicator Data'!#REF!="No Data",1,IF(#REF!&lt;&gt;"",1,0))</f>
        <v>#REF!</v>
      </c>
      <c r="AS87" s="25" t="e">
        <f>IF('Crisis Indicator Data'!#REF!="No Data",1,IF(#REF!&lt;&gt;"",1,0))</f>
        <v>#REF!</v>
      </c>
      <c r="AT87" s="25" t="e">
        <f>IF('Crisis Indicator Data'!#REF!="No Data",1,IF(#REF!&lt;&gt;"",1,0))</f>
        <v>#REF!</v>
      </c>
      <c r="AU87" s="25" t="e">
        <f>IF('Crisis Indicator Data'!#REF!="No Data",1,IF(#REF!&lt;&gt;"",1,0))</f>
        <v>#REF!</v>
      </c>
      <c r="AV87" s="25" t="e">
        <f>IF('Crisis Indicator Data'!#REF!="No Data",1,IF(#REF!&lt;&gt;"",1,0))</f>
        <v>#REF!</v>
      </c>
      <c r="AW87" s="25" t="e">
        <f>IF('Crisis Indicator Data'!#REF!="No Data",1,IF(#REF!&lt;&gt;"",1,0))</f>
        <v>#REF!</v>
      </c>
      <c r="AX87" s="25" t="e">
        <f>IF('Crisis Indicator Data'!#REF!="No Data",1,IF(#REF!&lt;&gt;"",1,0))</f>
        <v>#REF!</v>
      </c>
      <c r="AY87" s="25" t="e">
        <f>IF('Crisis Indicator Data'!#REF!="No Data",1,IF(#REF!&lt;&gt;"",1,0))</f>
        <v>#REF!</v>
      </c>
      <c r="AZ87" s="25" t="e">
        <f>IF('Crisis Indicator Data'!#REF!="No Data",1,IF(#REF!&lt;&gt;"",1,0))</f>
        <v>#REF!</v>
      </c>
      <c r="BA87" t="e">
        <f t="shared" si="4"/>
        <v>#REF!</v>
      </c>
      <c r="BB87" s="27" t="e">
        <f t="shared" si="5"/>
        <v>#REF!</v>
      </c>
    </row>
    <row r="88" spans="1:54" x14ac:dyDescent="0.35">
      <c r="A88" t="s">
        <v>9608</v>
      </c>
      <c r="B88" s="25" t="e">
        <f>IF('Crisis Indicator Data'!#REF!="No Data",1,IF(#REF!&lt;&gt;"",1,0))</f>
        <v>#REF!</v>
      </c>
      <c r="C88" s="25" t="e">
        <f>IF('Crisis Indicator Data'!#REF!="No Data",1,IF(#REF!&lt;&gt;"",1,0))</f>
        <v>#REF!</v>
      </c>
      <c r="D88" s="25" t="e">
        <f>IF('Crisis Indicator Data'!#REF!="No Data",1,IF(#REF!&lt;&gt;"",1,0))</f>
        <v>#REF!</v>
      </c>
      <c r="E88" s="25" t="e">
        <f>IF('Crisis Indicator Data'!#REF!="No Data",1,IF(#REF!&lt;&gt;"",1,0))</f>
        <v>#REF!</v>
      </c>
      <c r="F88" s="25" t="e">
        <f>IF('Crisis Indicator Data'!#REF!="No Data",1,IF(#REF!&lt;&gt;"",1,0))</f>
        <v>#REF!</v>
      </c>
      <c r="G88" s="25" t="e">
        <f>IF('Crisis Indicator Data'!#REF!="No Data",1,IF(#REF!&lt;&gt;"",1,0))</f>
        <v>#REF!</v>
      </c>
      <c r="H88" s="25" t="e">
        <f>IF('Crisis Indicator Data'!#REF!="No Data",1,IF(#REF!&lt;&gt;"",1,0))</f>
        <v>#REF!</v>
      </c>
      <c r="I88" s="25" t="e">
        <f>IF('Crisis Indicator Data'!#REF!="No Data",1,IF(#REF!&lt;&gt;"",1,0))</f>
        <v>#REF!</v>
      </c>
      <c r="J88" s="25" t="e">
        <f>IF('Crisis Indicator Data'!#REF!="No Data",1,IF(#REF!&lt;&gt;"",1,0))</f>
        <v>#REF!</v>
      </c>
      <c r="K88" s="25" t="e">
        <f>IF('Crisis Indicator Data'!#REF!="No Data",1,IF(#REF!&lt;&gt;"",1,0))</f>
        <v>#REF!</v>
      </c>
      <c r="L88" s="25" t="e">
        <f>IF('Crisis Indicator Data'!#REF!="No Data",1,IF(#REF!&lt;&gt;"",1,0))</f>
        <v>#REF!</v>
      </c>
      <c r="M88" s="25" t="e">
        <f>IF('Crisis Indicator Data'!#REF!="No Data",1,IF(#REF!&lt;&gt;"",1,0))</f>
        <v>#REF!</v>
      </c>
      <c r="N88" s="25" t="e">
        <f>IF('Crisis Indicator Data'!#REF!="No Data",1,IF(#REF!&lt;&gt;"",1,0))</f>
        <v>#REF!</v>
      </c>
      <c r="O88" s="25" t="e">
        <f>IF('Crisis Indicator Data'!#REF!="No Data",1,IF(#REF!&lt;&gt;"",1,0))</f>
        <v>#REF!</v>
      </c>
      <c r="P88" s="25" t="e">
        <f>IF('Crisis Indicator Data'!#REF!="No Data",1,IF(#REF!&lt;&gt;"",1,0))</f>
        <v>#REF!</v>
      </c>
      <c r="Q88" s="25" t="e">
        <f>IF('Crisis Indicator Data'!#REF!="No Data",1,IF(#REF!&lt;&gt;"",1,0))</f>
        <v>#REF!</v>
      </c>
      <c r="R88" s="25" t="e">
        <f>IF('Crisis Indicator Data'!#REF!="No Data",1,IF(#REF!&lt;&gt;"",1,0))</f>
        <v>#REF!</v>
      </c>
      <c r="S88" s="25" t="e">
        <f>IF('Crisis Indicator Data'!#REF!="No Data",1,IF(#REF!&lt;&gt;"",1,0))</f>
        <v>#REF!</v>
      </c>
      <c r="T88" s="25" t="e">
        <f>IF('Crisis Indicator Data'!#REF!="No Data",1,IF(#REF!&lt;&gt;"",1,0))</f>
        <v>#REF!</v>
      </c>
      <c r="U88" s="25" t="e">
        <f>IF('Crisis Indicator Data'!#REF!="No Data",1,IF(#REF!&lt;&gt;"",1,0))</f>
        <v>#REF!</v>
      </c>
      <c r="V88" s="25" t="e">
        <f>IF('Crisis Indicator Data'!#REF!="No Data",1,IF(#REF!&lt;&gt;"",1,0))</f>
        <v>#REF!</v>
      </c>
      <c r="W88" s="25" t="e">
        <f>IF('Crisis Indicator Data'!#REF!="No Data",1,IF(#REF!&lt;&gt;"",1,0))</f>
        <v>#REF!</v>
      </c>
      <c r="X88" s="25" t="e">
        <f>IF('Crisis Indicator Data'!#REF!="No Data",1,IF(#REF!&lt;&gt;"",1,0))</f>
        <v>#REF!</v>
      </c>
      <c r="Y88" s="25" t="e">
        <f>IF('Crisis Indicator Data'!#REF!="No Data",1,IF(#REF!&lt;&gt;"",1,0))</f>
        <v>#REF!</v>
      </c>
      <c r="Z88" s="25" t="e">
        <f>IF('Crisis Indicator Data'!#REF!="No Data",1,IF(#REF!&lt;&gt;"",1,0))</f>
        <v>#REF!</v>
      </c>
      <c r="AA88" s="25" t="e">
        <f>IF('Crisis Indicator Data'!#REF!="No Data",1,IF(#REF!&lt;&gt;"",1,0))</f>
        <v>#REF!</v>
      </c>
      <c r="AB88" s="25" t="e">
        <f>IF('Crisis Indicator Data'!#REF!="No Data",1,IF(#REF!&lt;&gt;"",1,0))</f>
        <v>#REF!</v>
      </c>
      <c r="AC88" s="25" t="e">
        <f>IF('Crisis Indicator Data'!#REF!="No Data",1,IF(#REF!&lt;&gt;"",1,0))</f>
        <v>#REF!</v>
      </c>
      <c r="AD88" s="25" t="e">
        <f>IF('Crisis Indicator Data'!#REF!="No Data",1,IF(#REF!&lt;&gt;"",1,0))</f>
        <v>#REF!</v>
      </c>
      <c r="AE88" s="25" t="e">
        <f>IF('Crisis Indicator Data'!#REF!="No Data",1,IF(#REF!&lt;&gt;"",1,0))</f>
        <v>#REF!</v>
      </c>
      <c r="AF88" s="25" t="e">
        <f>IF('Crisis Indicator Data'!#REF!="No Data",1,IF(#REF!&lt;&gt;"",1,0))</f>
        <v>#REF!</v>
      </c>
      <c r="AG88" s="25" t="e">
        <f>IF('Crisis Indicator Data'!#REF!="No Data",1,IF(#REF!&lt;&gt;"",1,0))</f>
        <v>#REF!</v>
      </c>
      <c r="AH88" s="25" t="e">
        <f>IF('Crisis Indicator Data'!#REF!="No Data",1,IF(#REF!&lt;&gt;"",1,0))</f>
        <v>#REF!</v>
      </c>
      <c r="AI88" s="25" t="e">
        <f>IF('Crisis Indicator Data'!#REF!="No Data",1,IF(#REF!&lt;&gt;"",1,0))</f>
        <v>#REF!</v>
      </c>
      <c r="AJ88" s="25" t="e">
        <f>IF('Crisis Indicator Data'!#REF!="No Data",1,IF(#REF!&lt;&gt;"",1,0))</f>
        <v>#REF!</v>
      </c>
      <c r="AK88" s="25" t="e">
        <f>IF('Crisis Indicator Data'!#REF!="No Data",1,IF(#REF!&lt;&gt;"",1,0))</f>
        <v>#REF!</v>
      </c>
      <c r="AL88" s="25" t="e">
        <f>IF('Crisis Indicator Data'!#REF!="No Data",1,IF(#REF!&lt;&gt;"",1,0))</f>
        <v>#REF!</v>
      </c>
      <c r="AM88" s="25" t="e">
        <f>IF('Crisis Indicator Data'!#REF!="No Data",1,IF(#REF!&lt;&gt;"",1,0))</f>
        <v>#REF!</v>
      </c>
      <c r="AN88" s="25" t="e">
        <f>IF('Crisis Indicator Data'!#REF!="No Data",1,IF(#REF!&lt;&gt;"",1,0))</f>
        <v>#REF!</v>
      </c>
      <c r="AO88" s="25" t="e">
        <f>IF('Crisis Indicator Data'!#REF!="No Data",1,IF(#REF!&lt;&gt;"",1,0))</f>
        <v>#REF!</v>
      </c>
      <c r="AP88" s="25" t="e">
        <f>IF('Crisis Indicator Data'!#REF!="No Data",1,IF(#REF!&lt;&gt;"",1,0))</f>
        <v>#REF!</v>
      </c>
      <c r="AQ88" s="25" t="e">
        <f>IF('Crisis Indicator Data'!#REF!="No Data",1,IF(#REF!&lt;&gt;"",1,0))</f>
        <v>#REF!</v>
      </c>
      <c r="AR88" s="25" t="e">
        <f>IF('Crisis Indicator Data'!#REF!="No Data",1,IF(#REF!&lt;&gt;"",1,0))</f>
        <v>#REF!</v>
      </c>
      <c r="AS88" s="25" t="e">
        <f>IF('Crisis Indicator Data'!#REF!="No Data",1,IF(#REF!&lt;&gt;"",1,0))</f>
        <v>#REF!</v>
      </c>
      <c r="AT88" s="25" t="e">
        <f>IF('Crisis Indicator Data'!#REF!="No Data",1,IF(#REF!&lt;&gt;"",1,0))</f>
        <v>#REF!</v>
      </c>
      <c r="AU88" s="25" t="e">
        <f>IF('Crisis Indicator Data'!#REF!="No Data",1,IF(#REF!&lt;&gt;"",1,0))</f>
        <v>#REF!</v>
      </c>
      <c r="AV88" s="25" t="e">
        <f>IF('Crisis Indicator Data'!#REF!="No Data",1,IF(#REF!&lt;&gt;"",1,0))</f>
        <v>#REF!</v>
      </c>
      <c r="AW88" s="25" t="e">
        <f>IF('Crisis Indicator Data'!#REF!="No Data",1,IF(#REF!&lt;&gt;"",1,0))</f>
        <v>#REF!</v>
      </c>
      <c r="AX88" s="25" t="e">
        <f>IF('Crisis Indicator Data'!#REF!="No Data",1,IF(#REF!&lt;&gt;"",1,0))</f>
        <v>#REF!</v>
      </c>
      <c r="AY88" s="25" t="e">
        <f>IF('Crisis Indicator Data'!#REF!="No Data",1,IF(#REF!&lt;&gt;"",1,0))</f>
        <v>#REF!</v>
      </c>
      <c r="AZ88" s="25" t="e">
        <f>IF('Crisis Indicator Data'!#REF!="No Data",1,IF(#REF!&lt;&gt;"",1,0))</f>
        <v>#REF!</v>
      </c>
      <c r="BA88" t="e">
        <f t="shared" si="4"/>
        <v>#REF!</v>
      </c>
      <c r="BB88" s="27" t="e">
        <f t="shared" si="5"/>
        <v>#REF!</v>
      </c>
    </row>
    <row r="89" spans="1:54" x14ac:dyDescent="0.35">
      <c r="A89" t="s">
        <v>9690</v>
      </c>
      <c r="B89" s="25" t="e">
        <f>IF('Crisis Indicator Data'!#REF!="No Data",1,IF(#REF!&lt;&gt;"",1,0))</f>
        <v>#REF!</v>
      </c>
      <c r="C89" s="25" t="e">
        <f>IF('Crisis Indicator Data'!#REF!="No Data",1,IF(#REF!&lt;&gt;"",1,0))</f>
        <v>#REF!</v>
      </c>
      <c r="D89" s="25" t="e">
        <f>IF('Crisis Indicator Data'!#REF!="No Data",1,IF(#REF!&lt;&gt;"",1,0))</f>
        <v>#REF!</v>
      </c>
      <c r="E89" s="25" t="e">
        <f>IF('Crisis Indicator Data'!#REF!="No Data",1,IF(#REF!&lt;&gt;"",1,0))</f>
        <v>#REF!</v>
      </c>
      <c r="F89" s="25" t="e">
        <f>IF('Crisis Indicator Data'!#REF!="No Data",1,IF(#REF!&lt;&gt;"",1,0))</f>
        <v>#REF!</v>
      </c>
      <c r="G89" s="25" t="e">
        <f>IF('Crisis Indicator Data'!#REF!="No Data",1,IF(#REF!&lt;&gt;"",1,0))</f>
        <v>#REF!</v>
      </c>
      <c r="H89" s="25" t="e">
        <f>IF('Crisis Indicator Data'!#REF!="No Data",1,IF(#REF!&lt;&gt;"",1,0))</f>
        <v>#REF!</v>
      </c>
      <c r="I89" s="25" t="e">
        <f>IF('Crisis Indicator Data'!#REF!="No Data",1,IF(#REF!&lt;&gt;"",1,0))</f>
        <v>#REF!</v>
      </c>
      <c r="J89" s="25" t="e">
        <f>IF('Crisis Indicator Data'!#REF!="No Data",1,IF(#REF!&lt;&gt;"",1,0))</f>
        <v>#REF!</v>
      </c>
      <c r="K89" s="25" t="e">
        <f>IF('Crisis Indicator Data'!#REF!="No Data",1,IF(#REF!&lt;&gt;"",1,0))</f>
        <v>#REF!</v>
      </c>
      <c r="L89" s="25" t="e">
        <f>IF('Crisis Indicator Data'!#REF!="No Data",1,IF(#REF!&lt;&gt;"",1,0))</f>
        <v>#REF!</v>
      </c>
      <c r="M89" s="25" t="e">
        <f>IF('Crisis Indicator Data'!#REF!="No Data",1,IF(#REF!&lt;&gt;"",1,0))</f>
        <v>#REF!</v>
      </c>
      <c r="N89" s="25" t="e">
        <f>IF('Crisis Indicator Data'!#REF!="No Data",1,IF(#REF!&lt;&gt;"",1,0))</f>
        <v>#REF!</v>
      </c>
      <c r="O89" s="25" t="e">
        <f>IF('Crisis Indicator Data'!#REF!="No Data",1,IF(#REF!&lt;&gt;"",1,0))</f>
        <v>#REF!</v>
      </c>
      <c r="P89" s="25" t="e">
        <f>IF('Crisis Indicator Data'!#REF!="No Data",1,IF(#REF!&lt;&gt;"",1,0))</f>
        <v>#REF!</v>
      </c>
      <c r="Q89" s="25" t="e">
        <f>IF('Crisis Indicator Data'!#REF!="No Data",1,IF(#REF!&lt;&gt;"",1,0))</f>
        <v>#REF!</v>
      </c>
      <c r="R89" s="25" t="e">
        <f>IF('Crisis Indicator Data'!#REF!="No Data",1,IF(#REF!&lt;&gt;"",1,0))</f>
        <v>#REF!</v>
      </c>
      <c r="S89" s="25" t="e">
        <f>IF('Crisis Indicator Data'!#REF!="No Data",1,IF(#REF!&lt;&gt;"",1,0))</f>
        <v>#REF!</v>
      </c>
      <c r="T89" s="25" t="e">
        <f>IF('Crisis Indicator Data'!#REF!="No Data",1,IF(#REF!&lt;&gt;"",1,0))</f>
        <v>#REF!</v>
      </c>
      <c r="U89" s="25" t="e">
        <f>IF('Crisis Indicator Data'!#REF!="No Data",1,IF(#REF!&lt;&gt;"",1,0))</f>
        <v>#REF!</v>
      </c>
      <c r="V89" s="25" t="e">
        <f>IF('Crisis Indicator Data'!#REF!="No Data",1,IF(#REF!&lt;&gt;"",1,0))</f>
        <v>#REF!</v>
      </c>
      <c r="W89" s="25" t="e">
        <f>IF('Crisis Indicator Data'!#REF!="No Data",1,IF(#REF!&lt;&gt;"",1,0))</f>
        <v>#REF!</v>
      </c>
      <c r="X89" s="25" t="e">
        <f>IF('Crisis Indicator Data'!#REF!="No Data",1,IF(#REF!&lt;&gt;"",1,0))</f>
        <v>#REF!</v>
      </c>
      <c r="Y89" s="25" t="e">
        <f>IF('Crisis Indicator Data'!#REF!="No Data",1,IF(#REF!&lt;&gt;"",1,0))</f>
        <v>#REF!</v>
      </c>
      <c r="Z89" s="25" t="e">
        <f>IF('Crisis Indicator Data'!#REF!="No Data",1,IF(#REF!&lt;&gt;"",1,0))</f>
        <v>#REF!</v>
      </c>
      <c r="AA89" s="25" t="e">
        <f>IF('Crisis Indicator Data'!#REF!="No Data",1,IF(#REF!&lt;&gt;"",1,0))</f>
        <v>#REF!</v>
      </c>
      <c r="AB89" s="25" t="e">
        <f>IF('Crisis Indicator Data'!#REF!="No Data",1,IF(#REF!&lt;&gt;"",1,0))</f>
        <v>#REF!</v>
      </c>
      <c r="AC89" s="25" t="e">
        <f>IF('Crisis Indicator Data'!#REF!="No Data",1,IF(#REF!&lt;&gt;"",1,0))</f>
        <v>#REF!</v>
      </c>
      <c r="AD89" s="25" t="e">
        <f>IF('Crisis Indicator Data'!#REF!="No Data",1,IF(#REF!&lt;&gt;"",1,0))</f>
        <v>#REF!</v>
      </c>
      <c r="AE89" s="25" t="e">
        <f>IF('Crisis Indicator Data'!#REF!="No Data",1,IF(#REF!&lt;&gt;"",1,0))</f>
        <v>#REF!</v>
      </c>
      <c r="AF89" s="25" t="e">
        <f>IF('Crisis Indicator Data'!#REF!="No Data",1,IF(#REF!&lt;&gt;"",1,0))</f>
        <v>#REF!</v>
      </c>
      <c r="AG89" s="25" t="e">
        <f>IF('Crisis Indicator Data'!#REF!="No Data",1,IF(#REF!&lt;&gt;"",1,0))</f>
        <v>#REF!</v>
      </c>
      <c r="AH89" s="25" t="e">
        <f>IF('Crisis Indicator Data'!#REF!="No Data",1,IF(#REF!&lt;&gt;"",1,0))</f>
        <v>#REF!</v>
      </c>
      <c r="AI89" s="25" t="e">
        <f>IF('Crisis Indicator Data'!#REF!="No Data",1,IF(#REF!&lt;&gt;"",1,0))</f>
        <v>#REF!</v>
      </c>
      <c r="AJ89" s="25" t="e">
        <f>IF('Crisis Indicator Data'!#REF!="No Data",1,IF(#REF!&lt;&gt;"",1,0))</f>
        <v>#REF!</v>
      </c>
      <c r="AK89" s="25" t="e">
        <f>IF('Crisis Indicator Data'!#REF!="No Data",1,IF(#REF!&lt;&gt;"",1,0))</f>
        <v>#REF!</v>
      </c>
      <c r="AL89" s="25" t="e">
        <f>IF('Crisis Indicator Data'!#REF!="No Data",1,IF(#REF!&lt;&gt;"",1,0))</f>
        <v>#REF!</v>
      </c>
      <c r="AM89" s="25" t="e">
        <f>IF('Crisis Indicator Data'!#REF!="No Data",1,IF(#REF!&lt;&gt;"",1,0))</f>
        <v>#REF!</v>
      </c>
      <c r="AN89" s="25" t="e">
        <f>IF('Crisis Indicator Data'!#REF!="No Data",1,IF(#REF!&lt;&gt;"",1,0))</f>
        <v>#REF!</v>
      </c>
      <c r="AO89" s="25" t="e">
        <f>IF('Crisis Indicator Data'!#REF!="No Data",1,IF(#REF!&lt;&gt;"",1,0))</f>
        <v>#REF!</v>
      </c>
      <c r="AP89" s="25" t="e">
        <f>IF('Crisis Indicator Data'!#REF!="No Data",1,IF(#REF!&lt;&gt;"",1,0))</f>
        <v>#REF!</v>
      </c>
      <c r="AQ89" s="25" t="e">
        <f>IF('Crisis Indicator Data'!#REF!="No Data",1,IF(#REF!&lt;&gt;"",1,0))</f>
        <v>#REF!</v>
      </c>
      <c r="AR89" s="25" t="e">
        <f>IF('Crisis Indicator Data'!#REF!="No Data",1,IF(#REF!&lt;&gt;"",1,0))</f>
        <v>#REF!</v>
      </c>
      <c r="AS89" s="25" t="e">
        <f>IF('Crisis Indicator Data'!#REF!="No Data",1,IF(#REF!&lt;&gt;"",1,0))</f>
        <v>#REF!</v>
      </c>
      <c r="AT89" s="25" t="e">
        <f>IF('Crisis Indicator Data'!#REF!="No Data",1,IF(#REF!&lt;&gt;"",1,0))</f>
        <v>#REF!</v>
      </c>
      <c r="AU89" s="25" t="e">
        <f>IF('Crisis Indicator Data'!#REF!="No Data",1,IF(#REF!&lt;&gt;"",1,0))</f>
        <v>#REF!</v>
      </c>
      <c r="AV89" s="25" t="e">
        <f>IF('Crisis Indicator Data'!#REF!="No Data",1,IF(#REF!&lt;&gt;"",1,0))</f>
        <v>#REF!</v>
      </c>
      <c r="AW89" s="25" t="e">
        <f>IF('Crisis Indicator Data'!#REF!="No Data",1,IF(#REF!&lt;&gt;"",1,0))</f>
        <v>#REF!</v>
      </c>
      <c r="AX89" s="25" t="e">
        <f>IF('Crisis Indicator Data'!#REF!="No Data",1,IF(#REF!&lt;&gt;"",1,0))</f>
        <v>#REF!</v>
      </c>
      <c r="AY89" s="25" t="e">
        <f>IF('Crisis Indicator Data'!#REF!="No Data",1,IF(#REF!&lt;&gt;"",1,0))</f>
        <v>#REF!</v>
      </c>
      <c r="AZ89" s="25" t="e">
        <f>IF('Crisis Indicator Data'!#REF!="No Data",1,IF(#REF!&lt;&gt;"",1,0))</f>
        <v>#REF!</v>
      </c>
      <c r="BA89" t="e">
        <f t="shared" si="4"/>
        <v>#REF!</v>
      </c>
      <c r="BB89" s="27" t="e">
        <f t="shared" si="5"/>
        <v>#REF!</v>
      </c>
    </row>
    <row r="90" spans="1:54" x14ac:dyDescent="0.35">
      <c r="A90" t="s">
        <v>9612</v>
      </c>
      <c r="B90" s="25" t="e">
        <f>IF('Crisis Indicator Data'!#REF!="No Data",1,IF(#REF!&lt;&gt;"",1,0))</f>
        <v>#REF!</v>
      </c>
      <c r="C90" s="25" t="e">
        <f>IF('Crisis Indicator Data'!#REF!="No Data",1,IF(#REF!&lt;&gt;"",1,0))</f>
        <v>#REF!</v>
      </c>
      <c r="D90" s="25" t="e">
        <f>IF('Crisis Indicator Data'!#REF!="No Data",1,IF(#REF!&lt;&gt;"",1,0))</f>
        <v>#REF!</v>
      </c>
      <c r="E90" s="25" t="e">
        <f>IF('Crisis Indicator Data'!#REF!="No Data",1,IF(#REF!&lt;&gt;"",1,0))</f>
        <v>#REF!</v>
      </c>
      <c r="F90" s="25" t="e">
        <f>IF('Crisis Indicator Data'!#REF!="No Data",1,IF(#REF!&lt;&gt;"",1,0))</f>
        <v>#REF!</v>
      </c>
      <c r="G90" s="25" t="e">
        <f>IF('Crisis Indicator Data'!#REF!="No Data",1,IF(#REF!&lt;&gt;"",1,0))</f>
        <v>#REF!</v>
      </c>
      <c r="H90" s="25" t="e">
        <f>IF('Crisis Indicator Data'!#REF!="No Data",1,IF(#REF!&lt;&gt;"",1,0))</f>
        <v>#REF!</v>
      </c>
      <c r="I90" s="25" t="e">
        <f>IF('Crisis Indicator Data'!#REF!="No Data",1,IF(#REF!&lt;&gt;"",1,0))</f>
        <v>#REF!</v>
      </c>
      <c r="J90" s="25" t="e">
        <f>IF('Crisis Indicator Data'!#REF!="No Data",1,IF(#REF!&lt;&gt;"",1,0))</f>
        <v>#REF!</v>
      </c>
      <c r="K90" s="25" t="e">
        <f>IF('Crisis Indicator Data'!#REF!="No Data",1,IF(#REF!&lt;&gt;"",1,0))</f>
        <v>#REF!</v>
      </c>
      <c r="L90" s="25" t="e">
        <f>IF('Crisis Indicator Data'!#REF!="No Data",1,IF(#REF!&lt;&gt;"",1,0))</f>
        <v>#REF!</v>
      </c>
      <c r="M90" s="25" t="e">
        <f>IF('Crisis Indicator Data'!#REF!="No Data",1,IF(#REF!&lt;&gt;"",1,0))</f>
        <v>#REF!</v>
      </c>
      <c r="N90" s="25" t="e">
        <f>IF('Crisis Indicator Data'!#REF!="No Data",1,IF(#REF!&lt;&gt;"",1,0))</f>
        <v>#REF!</v>
      </c>
      <c r="O90" s="25" t="e">
        <f>IF('Crisis Indicator Data'!#REF!="No Data",1,IF(#REF!&lt;&gt;"",1,0))</f>
        <v>#REF!</v>
      </c>
      <c r="P90" s="25" t="e">
        <f>IF('Crisis Indicator Data'!#REF!="No Data",1,IF(#REF!&lt;&gt;"",1,0))</f>
        <v>#REF!</v>
      </c>
      <c r="Q90" s="25" t="e">
        <f>IF('Crisis Indicator Data'!#REF!="No Data",1,IF(#REF!&lt;&gt;"",1,0))</f>
        <v>#REF!</v>
      </c>
      <c r="R90" s="25" t="e">
        <f>IF('Crisis Indicator Data'!#REF!="No Data",1,IF(#REF!&lt;&gt;"",1,0))</f>
        <v>#REF!</v>
      </c>
      <c r="S90" s="25" t="e">
        <f>IF('Crisis Indicator Data'!#REF!="No Data",1,IF(#REF!&lt;&gt;"",1,0))</f>
        <v>#REF!</v>
      </c>
      <c r="T90" s="25" t="e">
        <f>IF('Crisis Indicator Data'!#REF!="No Data",1,IF(#REF!&lt;&gt;"",1,0))</f>
        <v>#REF!</v>
      </c>
      <c r="U90" s="25" t="e">
        <f>IF('Crisis Indicator Data'!#REF!="No Data",1,IF(#REF!&lt;&gt;"",1,0))</f>
        <v>#REF!</v>
      </c>
      <c r="V90" s="25" t="e">
        <f>IF('Crisis Indicator Data'!#REF!="No Data",1,IF(#REF!&lt;&gt;"",1,0))</f>
        <v>#REF!</v>
      </c>
      <c r="W90" s="25" t="e">
        <f>IF('Crisis Indicator Data'!#REF!="No Data",1,IF(#REF!&lt;&gt;"",1,0))</f>
        <v>#REF!</v>
      </c>
      <c r="X90" s="25" t="e">
        <f>IF('Crisis Indicator Data'!#REF!="No Data",1,IF(#REF!&lt;&gt;"",1,0))</f>
        <v>#REF!</v>
      </c>
      <c r="Y90" s="25" t="e">
        <f>IF('Crisis Indicator Data'!#REF!="No Data",1,IF(#REF!&lt;&gt;"",1,0))</f>
        <v>#REF!</v>
      </c>
      <c r="Z90" s="25" t="e">
        <f>IF('Crisis Indicator Data'!#REF!="No Data",1,IF(#REF!&lt;&gt;"",1,0))</f>
        <v>#REF!</v>
      </c>
      <c r="AA90" s="25" t="e">
        <f>IF('Crisis Indicator Data'!#REF!="No Data",1,IF(#REF!&lt;&gt;"",1,0))</f>
        <v>#REF!</v>
      </c>
      <c r="AB90" s="25" t="e">
        <f>IF('Crisis Indicator Data'!#REF!="No Data",1,IF(#REF!&lt;&gt;"",1,0))</f>
        <v>#REF!</v>
      </c>
      <c r="AC90" s="25" t="e">
        <f>IF('Crisis Indicator Data'!#REF!="No Data",1,IF(#REF!&lt;&gt;"",1,0))</f>
        <v>#REF!</v>
      </c>
      <c r="AD90" s="25" t="e">
        <f>IF('Crisis Indicator Data'!#REF!="No Data",1,IF(#REF!&lt;&gt;"",1,0))</f>
        <v>#REF!</v>
      </c>
      <c r="AE90" s="25" t="e">
        <f>IF('Crisis Indicator Data'!#REF!="No Data",1,IF(#REF!&lt;&gt;"",1,0))</f>
        <v>#REF!</v>
      </c>
      <c r="AF90" s="25" t="e">
        <f>IF('Crisis Indicator Data'!#REF!="No Data",1,IF(#REF!&lt;&gt;"",1,0))</f>
        <v>#REF!</v>
      </c>
      <c r="AG90" s="25" t="e">
        <f>IF('Crisis Indicator Data'!#REF!="No Data",1,IF(#REF!&lt;&gt;"",1,0))</f>
        <v>#REF!</v>
      </c>
      <c r="AH90" s="25" t="e">
        <f>IF('Crisis Indicator Data'!#REF!="No Data",1,IF(#REF!&lt;&gt;"",1,0))</f>
        <v>#REF!</v>
      </c>
      <c r="AI90" s="25" t="e">
        <f>IF('Crisis Indicator Data'!#REF!="No Data",1,IF(#REF!&lt;&gt;"",1,0))</f>
        <v>#REF!</v>
      </c>
      <c r="AJ90" s="25" t="e">
        <f>IF('Crisis Indicator Data'!#REF!="No Data",1,IF(#REF!&lt;&gt;"",1,0))</f>
        <v>#REF!</v>
      </c>
      <c r="AK90" s="25" t="e">
        <f>IF('Crisis Indicator Data'!#REF!="No Data",1,IF(#REF!&lt;&gt;"",1,0))</f>
        <v>#REF!</v>
      </c>
      <c r="AL90" s="25" t="e">
        <f>IF('Crisis Indicator Data'!#REF!="No Data",1,IF(#REF!&lt;&gt;"",1,0))</f>
        <v>#REF!</v>
      </c>
      <c r="AM90" s="25" t="e">
        <f>IF('Crisis Indicator Data'!#REF!="No Data",1,IF(#REF!&lt;&gt;"",1,0))</f>
        <v>#REF!</v>
      </c>
      <c r="AN90" s="25" t="e">
        <f>IF('Crisis Indicator Data'!#REF!="No Data",1,IF(#REF!&lt;&gt;"",1,0))</f>
        <v>#REF!</v>
      </c>
      <c r="AO90" s="25" t="e">
        <f>IF('Crisis Indicator Data'!#REF!="No Data",1,IF(#REF!&lt;&gt;"",1,0))</f>
        <v>#REF!</v>
      </c>
      <c r="AP90" s="25" t="e">
        <f>IF('Crisis Indicator Data'!#REF!="No Data",1,IF(#REF!&lt;&gt;"",1,0))</f>
        <v>#REF!</v>
      </c>
      <c r="AQ90" s="25" t="e">
        <f>IF('Crisis Indicator Data'!#REF!="No Data",1,IF(#REF!&lt;&gt;"",1,0))</f>
        <v>#REF!</v>
      </c>
      <c r="AR90" s="25" t="e">
        <f>IF('Crisis Indicator Data'!#REF!="No Data",1,IF(#REF!&lt;&gt;"",1,0))</f>
        <v>#REF!</v>
      </c>
      <c r="AS90" s="25" t="e">
        <f>IF('Crisis Indicator Data'!#REF!="No Data",1,IF(#REF!&lt;&gt;"",1,0))</f>
        <v>#REF!</v>
      </c>
      <c r="AT90" s="25" t="e">
        <f>IF('Crisis Indicator Data'!#REF!="No Data",1,IF(#REF!&lt;&gt;"",1,0))</f>
        <v>#REF!</v>
      </c>
      <c r="AU90" s="25" t="e">
        <f>IF('Crisis Indicator Data'!#REF!="No Data",1,IF(#REF!&lt;&gt;"",1,0))</f>
        <v>#REF!</v>
      </c>
      <c r="AV90" s="25" t="e">
        <f>IF('Crisis Indicator Data'!#REF!="No Data",1,IF(#REF!&lt;&gt;"",1,0))</f>
        <v>#REF!</v>
      </c>
      <c r="AW90" s="25" t="e">
        <f>IF('Crisis Indicator Data'!#REF!="No Data",1,IF(#REF!&lt;&gt;"",1,0))</f>
        <v>#REF!</v>
      </c>
      <c r="AX90" s="25" t="e">
        <f>IF('Crisis Indicator Data'!#REF!="No Data",1,IF(#REF!&lt;&gt;"",1,0))</f>
        <v>#REF!</v>
      </c>
      <c r="AY90" s="25" t="e">
        <f>IF('Crisis Indicator Data'!#REF!="No Data",1,IF(#REF!&lt;&gt;"",1,0))</f>
        <v>#REF!</v>
      </c>
      <c r="AZ90" s="25" t="e">
        <f>IF('Crisis Indicator Data'!#REF!="No Data",1,IF(#REF!&lt;&gt;"",1,0))</f>
        <v>#REF!</v>
      </c>
      <c r="BA90" t="e">
        <f t="shared" si="4"/>
        <v>#REF!</v>
      </c>
      <c r="BB90" s="27" t="e">
        <f t="shared" si="5"/>
        <v>#REF!</v>
      </c>
    </row>
    <row r="91" spans="1:54" x14ac:dyDescent="0.35">
      <c r="A91" t="s">
        <v>9614</v>
      </c>
      <c r="B91" s="25" t="e">
        <f>IF('Crisis Indicator Data'!#REF!="No Data",1,IF(#REF!&lt;&gt;"",1,0))</f>
        <v>#REF!</v>
      </c>
      <c r="C91" s="25" t="e">
        <f>IF('Crisis Indicator Data'!#REF!="No Data",1,IF(#REF!&lt;&gt;"",1,0))</f>
        <v>#REF!</v>
      </c>
      <c r="D91" s="25" t="e">
        <f>IF('Crisis Indicator Data'!#REF!="No Data",1,IF(#REF!&lt;&gt;"",1,0))</f>
        <v>#REF!</v>
      </c>
      <c r="E91" s="25" t="e">
        <f>IF('Crisis Indicator Data'!#REF!="No Data",1,IF(#REF!&lt;&gt;"",1,0))</f>
        <v>#REF!</v>
      </c>
      <c r="F91" s="25" t="e">
        <f>IF('Crisis Indicator Data'!#REF!="No Data",1,IF(#REF!&lt;&gt;"",1,0))</f>
        <v>#REF!</v>
      </c>
      <c r="G91" s="25" t="e">
        <f>IF('Crisis Indicator Data'!#REF!="No Data",1,IF(#REF!&lt;&gt;"",1,0))</f>
        <v>#REF!</v>
      </c>
      <c r="H91" s="25" t="e">
        <f>IF('Crisis Indicator Data'!#REF!="No Data",1,IF(#REF!&lt;&gt;"",1,0))</f>
        <v>#REF!</v>
      </c>
      <c r="I91" s="25" t="e">
        <f>IF('Crisis Indicator Data'!#REF!="No Data",1,IF(#REF!&lt;&gt;"",1,0))</f>
        <v>#REF!</v>
      </c>
      <c r="J91" s="25" t="e">
        <f>IF('Crisis Indicator Data'!#REF!="No Data",1,IF(#REF!&lt;&gt;"",1,0))</f>
        <v>#REF!</v>
      </c>
      <c r="K91" s="25" t="e">
        <f>IF('Crisis Indicator Data'!#REF!="No Data",1,IF(#REF!&lt;&gt;"",1,0))</f>
        <v>#REF!</v>
      </c>
      <c r="L91" s="25" t="e">
        <f>IF('Crisis Indicator Data'!#REF!="No Data",1,IF(#REF!&lt;&gt;"",1,0))</f>
        <v>#REF!</v>
      </c>
      <c r="M91" s="25" t="e">
        <f>IF('Crisis Indicator Data'!#REF!="No Data",1,IF(#REF!&lt;&gt;"",1,0))</f>
        <v>#REF!</v>
      </c>
      <c r="N91" s="25" t="e">
        <f>IF('Crisis Indicator Data'!#REF!="No Data",1,IF(#REF!&lt;&gt;"",1,0))</f>
        <v>#REF!</v>
      </c>
      <c r="O91" s="25" t="e">
        <f>IF('Crisis Indicator Data'!#REF!="No Data",1,IF(#REF!&lt;&gt;"",1,0))</f>
        <v>#REF!</v>
      </c>
      <c r="P91" s="25" t="e">
        <f>IF('Crisis Indicator Data'!#REF!="No Data",1,IF(#REF!&lt;&gt;"",1,0))</f>
        <v>#REF!</v>
      </c>
      <c r="Q91" s="25" t="e">
        <f>IF('Crisis Indicator Data'!#REF!="No Data",1,IF(#REF!&lt;&gt;"",1,0))</f>
        <v>#REF!</v>
      </c>
      <c r="R91" s="25" t="e">
        <f>IF('Crisis Indicator Data'!#REF!="No Data",1,IF(#REF!&lt;&gt;"",1,0))</f>
        <v>#REF!</v>
      </c>
      <c r="S91" s="25" t="e">
        <f>IF('Crisis Indicator Data'!#REF!="No Data",1,IF(#REF!&lt;&gt;"",1,0))</f>
        <v>#REF!</v>
      </c>
      <c r="T91" s="25" t="e">
        <f>IF('Crisis Indicator Data'!#REF!="No Data",1,IF(#REF!&lt;&gt;"",1,0))</f>
        <v>#REF!</v>
      </c>
      <c r="U91" s="25" t="e">
        <f>IF('Crisis Indicator Data'!#REF!="No Data",1,IF(#REF!&lt;&gt;"",1,0))</f>
        <v>#REF!</v>
      </c>
      <c r="V91" s="25" t="e">
        <f>IF('Crisis Indicator Data'!#REF!="No Data",1,IF(#REF!&lt;&gt;"",1,0))</f>
        <v>#REF!</v>
      </c>
      <c r="W91" s="25" t="e">
        <f>IF('Crisis Indicator Data'!#REF!="No Data",1,IF(#REF!&lt;&gt;"",1,0))</f>
        <v>#REF!</v>
      </c>
      <c r="X91" s="25" t="e">
        <f>IF('Crisis Indicator Data'!#REF!="No Data",1,IF(#REF!&lt;&gt;"",1,0))</f>
        <v>#REF!</v>
      </c>
      <c r="Y91" s="25" t="e">
        <f>IF('Crisis Indicator Data'!#REF!="No Data",1,IF(#REF!&lt;&gt;"",1,0))</f>
        <v>#REF!</v>
      </c>
      <c r="Z91" s="25" t="e">
        <f>IF('Crisis Indicator Data'!#REF!="No Data",1,IF(#REF!&lt;&gt;"",1,0))</f>
        <v>#REF!</v>
      </c>
      <c r="AA91" s="25" t="e">
        <f>IF('Crisis Indicator Data'!#REF!="No Data",1,IF(#REF!&lt;&gt;"",1,0))</f>
        <v>#REF!</v>
      </c>
      <c r="AB91" s="25" t="e">
        <f>IF('Crisis Indicator Data'!#REF!="No Data",1,IF(#REF!&lt;&gt;"",1,0))</f>
        <v>#REF!</v>
      </c>
      <c r="AC91" s="25" t="e">
        <f>IF('Crisis Indicator Data'!#REF!="No Data",1,IF(#REF!&lt;&gt;"",1,0))</f>
        <v>#REF!</v>
      </c>
      <c r="AD91" s="25" t="e">
        <f>IF('Crisis Indicator Data'!#REF!="No Data",1,IF(#REF!&lt;&gt;"",1,0))</f>
        <v>#REF!</v>
      </c>
      <c r="AE91" s="25" t="e">
        <f>IF('Crisis Indicator Data'!#REF!="No Data",1,IF(#REF!&lt;&gt;"",1,0))</f>
        <v>#REF!</v>
      </c>
      <c r="AF91" s="25" t="e">
        <f>IF('Crisis Indicator Data'!#REF!="No Data",1,IF(#REF!&lt;&gt;"",1,0))</f>
        <v>#REF!</v>
      </c>
      <c r="AG91" s="25" t="e">
        <f>IF('Crisis Indicator Data'!#REF!="No Data",1,IF(#REF!&lt;&gt;"",1,0))</f>
        <v>#REF!</v>
      </c>
      <c r="AH91" s="25" t="e">
        <f>IF('Crisis Indicator Data'!#REF!="No Data",1,IF(#REF!&lt;&gt;"",1,0))</f>
        <v>#REF!</v>
      </c>
      <c r="AI91" s="25" t="e">
        <f>IF('Crisis Indicator Data'!#REF!="No Data",1,IF(#REF!&lt;&gt;"",1,0))</f>
        <v>#REF!</v>
      </c>
      <c r="AJ91" s="25" t="e">
        <f>IF('Crisis Indicator Data'!#REF!="No Data",1,IF(#REF!&lt;&gt;"",1,0))</f>
        <v>#REF!</v>
      </c>
      <c r="AK91" s="25" t="e">
        <f>IF('Crisis Indicator Data'!#REF!="No Data",1,IF(#REF!&lt;&gt;"",1,0))</f>
        <v>#REF!</v>
      </c>
      <c r="AL91" s="25" t="e">
        <f>IF('Crisis Indicator Data'!#REF!="No Data",1,IF(#REF!&lt;&gt;"",1,0))</f>
        <v>#REF!</v>
      </c>
      <c r="AM91" s="25" t="e">
        <f>IF('Crisis Indicator Data'!#REF!="No Data",1,IF(#REF!&lt;&gt;"",1,0))</f>
        <v>#REF!</v>
      </c>
      <c r="AN91" s="25" t="e">
        <f>IF('Crisis Indicator Data'!#REF!="No Data",1,IF(#REF!&lt;&gt;"",1,0))</f>
        <v>#REF!</v>
      </c>
      <c r="AO91" s="25" t="e">
        <f>IF('Crisis Indicator Data'!#REF!="No Data",1,IF(#REF!&lt;&gt;"",1,0))</f>
        <v>#REF!</v>
      </c>
      <c r="AP91" s="25" t="e">
        <f>IF('Crisis Indicator Data'!#REF!="No Data",1,IF(#REF!&lt;&gt;"",1,0))</f>
        <v>#REF!</v>
      </c>
      <c r="AQ91" s="25" t="e">
        <f>IF('Crisis Indicator Data'!#REF!="No Data",1,IF(#REF!&lt;&gt;"",1,0))</f>
        <v>#REF!</v>
      </c>
      <c r="AR91" s="25" t="e">
        <f>IF('Crisis Indicator Data'!#REF!="No Data",1,IF(#REF!&lt;&gt;"",1,0))</f>
        <v>#REF!</v>
      </c>
      <c r="AS91" s="25" t="e">
        <f>IF('Crisis Indicator Data'!#REF!="No Data",1,IF(#REF!&lt;&gt;"",1,0))</f>
        <v>#REF!</v>
      </c>
      <c r="AT91" s="25" t="e">
        <f>IF('Crisis Indicator Data'!#REF!="No Data",1,IF(#REF!&lt;&gt;"",1,0))</f>
        <v>#REF!</v>
      </c>
      <c r="AU91" s="25" t="e">
        <f>IF('Crisis Indicator Data'!#REF!="No Data",1,IF(#REF!&lt;&gt;"",1,0))</f>
        <v>#REF!</v>
      </c>
      <c r="AV91" s="25" t="e">
        <f>IF('Crisis Indicator Data'!#REF!="No Data",1,IF(#REF!&lt;&gt;"",1,0))</f>
        <v>#REF!</v>
      </c>
      <c r="AW91" s="25" t="e">
        <f>IF('Crisis Indicator Data'!#REF!="No Data",1,IF(#REF!&lt;&gt;"",1,0))</f>
        <v>#REF!</v>
      </c>
      <c r="AX91" s="25" t="e">
        <f>IF('Crisis Indicator Data'!#REF!="No Data",1,IF(#REF!&lt;&gt;"",1,0))</f>
        <v>#REF!</v>
      </c>
      <c r="AY91" s="25" t="e">
        <f>IF('Crisis Indicator Data'!#REF!="No Data",1,IF(#REF!&lt;&gt;"",1,0))</f>
        <v>#REF!</v>
      </c>
      <c r="AZ91" s="25" t="e">
        <f>IF('Crisis Indicator Data'!#REF!="No Data",1,IF(#REF!&lt;&gt;"",1,0))</f>
        <v>#REF!</v>
      </c>
      <c r="BA91" t="e">
        <f t="shared" si="4"/>
        <v>#REF!</v>
      </c>
      <c r="BB91" s="27" t="e">
        <f t="shared" si="5"/>
        <v>#REF!</v>
      </c>
    </row>
    <row r="92" spans="1:54" x14ac:dyDescent="0.35">
      <c r="A92" t="s">
        <v>9604</v>
      </c>
      <c r="B92" s="25" t="e">
        <f>IF('Crisis Indicator Data'!#REF!="No Data",1,IF(#REF!&lt;&gt;"",1,0))</f>
        <v>#REF!</v>
      </c>
      <c r="C92" s="25" t="e">
        <f>IF('Crisis Indicator Data'!#REF!="No Data",1,IF(#REF!&lt;&gt;"",1,0))</f>
        <v>#REF!</v>
      </c>
      <c r="D92" s="25" t="e">
        <f>IF('Crisis Indicator Data'!#REF!="No Data",1,IF(#REF!&lt;&gt;"",1,0))</f>
        <v>#REF!</v>
      </c>
      <c r="E92" s="25" t="e">
        <f>IF('Crisis Indicator Data'!#REF!="No Data",1,IF(#REF!&lt;&gt;"",1,0))</f>
        <v>#REF!</v>
      </c>
      <c r="F92" s="25" t="e">
        <f>IF('Crisis Indicator Data'!#REF!="No Data",1,IF(#REF!&lt;&gt;"",1,0))</f>
        <v>#REF!</v>
      </c>
      <c r="G92" s="25" t="e">
        <f>IF('Crisis Indicator Data'!#REF!="No Data",1,IF(#REF!&lt;&gt;"",1,0))</f>
        <v>#REF!</v>
      </c>
      <c r="H92" s="25" t="e">
        <f>IF('Crisis Indicator Data'!#REF!="No Data",1,IF(#REF!&lt;&gt;"",1,0))</f>
        <v>#REF!</v>
      </c>
      <c r="I92" s="25" t="e">
        <f>IF('Crisis Indicator Data'!#REF!="No Data",1,IF(#REF!&lt;&gt;"",1,0))</f>
        <v>#REF!</v>
      </c>
      <c r="J92" s="25" t="e">
        <f>IF('Crisis Indicator Data'!#REF!="No Data",1,IF(#REF!&lt;&gt;"",1,0))</f>
        <v>#REF!</v>
      </c>
      <c r="K92" s="25" t="e">
        <f>IF('Crisis Indicator Data'!#REF!="No Data",1,IF(#REF!&lt;&gt;"",1,0))</f>
        <v>#REF!</v>
      </c>
      <c r="L92" s="25" t="e">
        <f>IF('Crisis Indicator Data'!#REF!="No Data",1,IF(#REF!&lt;&gt;"",1,0))</f>
        <v>#REF!</v>
      </c>
      <c r="M92" s="25" t="e">
        <f>IF('Crisis Indicator Data'!#REF!="No Data",1,IF(#REF!&lt;&gt;"",1,0))</f>
        <v>#REF!</v>
      </c>
      <c r="N92" s="25" t="e">
        <f>IF('Crisis Indicator Data'!#REF!="No Data",1,IF(#REF!&lt;&gt;"",1,0))</f>
        <v>#REF!</v>
      </c>
      <c r="O92" s="25" t="e">
        <f>IF('Crisis Indicator Data'!#REF!="No Data",1,IF(#REF!&lt;&gt;"",1,0))</f>
        <v>#REF!</v>
      </c>
      <c r="P92" s="25" t="e">
        <f>IF('Crisis Indicator Data'!#REF!="No Data",1,IF(#REF!&lt;&gt;"",1,0))</f>
        <v>#REF!</v>
      </c>
      <c r="Q92" s="25" t="e">
        <f>IF('Crisis Indicator Data'!#REF!="No Data",1,IF(#REF!&lt;&gt;"",1,0))</f>
        <v>#REF!</v>
      </c>
      <c r="R92" s="25" t="e">
        <f>IF('Crisis Indicator Data'!#REF!="No Data",1,IF(#REF!&lt;&gt;"",1,0))</f>
        <v>#REF!</v>
      </c>
      <c r="S92" s="25" t="e">
        <f>IF('Crisis Indicator Data'!#REF!="No Data",1,IF(#REF!&lt;&gt;"",1,0))</f>
        <v>#REF!</v>
      </c>
      <c r="T92" s="25" t="e">
        <f>IF('Crisis Indicator Data'!#REF!="No Data",1,IF(#REF!&lt;&gt;"",1,0))</f>
        <v>#REF!</v>
      </c>
      <c r="U92" s="25" t="e">
        <f>IF('Crisis Indicator Data'!#REF!="No Data",1,IF(#REF!&lt;&gt;"",1,0))</f>
        <v>#REF!</v>
      </c>
      <c r="V92" s="25" t="e">
        <f>IF('Crisis Indicator Data'!#REF!="No Data",1,IF(#REF!&lt;&gt;"",1,0))</f>
        <v>#REF!</v>
      </c>
      <c r="W92" s="25" t="e">
        <f>IF('Crisis Indicator Data'!#REF!="No Data",1,IF(#REF!&lt;&gt;"",1,0))</f>
        <v>#REF!</v>
      </c>
      <c r="X92" s="25" t="e">
        <f>IF('Crisis Indicator Data'!#REF!="No Data",1,IF(#REF!&lt;&gt;"",1,0))</f>
        <v>#REF!</v>
      </c>
      <c r="Y92" s="25" t="e">
        <f>IF('Crisis Indicator Data'!#REF!="No Data",1,IF(#REF!&lt;&gt;"",1,0))</f>
        <v>#REF!</v>
      </c>
      <c r="Z92" s="25" t="e">
        <f>IF('Crisis Indicator Data'!#REF!="No Data",1,IF(#REF!&lt;&gt;"",1,0))</f>
        <v>#REF!</v>
      </c>
      <c r="AA92" s="25" t="e">
        <f>IF('Crisis Indicator Data'!#REF!="No Data",1,IF(#REF!&lt;&gt;"",1,0))</f>
        <v>#REF!</v>
      </c>
      <c r="AB92" s="25" t="e">
        <f>IF('Crisis Indicator Data'!#REF!="No Data",1,IF(#REF!&lt;&gt;"",1,0))</f>
        <v>#REF!</v>
      </c>
      <c r="AC92" s="25" t="e">
        <f>IF('Crisis Indicator Data'!#REF!="No Data",1,IF(#REF!&lt;&gt;"",1,0))</f>
        <v>#REF!</v>
      </c>
      <c r="AD92" s="25" t="e">
        <f>IF('Crisis Indicator Data'!#REF!="No Data",1,IF(#REF!&lt;&gt;"",1,0))</f>
        <v>#REF!</v>
      </c>
      <c r="AE92" s="25" t="e">
        <f>IF('Crisis Indicator Data'!#REF!="No Data",1,IF(#REF!&lt;&gt;"",1,0))</f>
        <v>#REF!</v>
      </c>
      <c r="AF92" s="25" t="e">
        <f>IF('Crisis Indicator Data'!#REF!="No Data",1,IF(#REF!&lt;&gt;"",1,0))</f>
        <v>#REF!</v>
      </c>
      <c r="AG92" s="25" t="e">
        <f>IF('Crisis Indicator Data'!#REF!="No Data",1,IF(#REF!&lt;&gt;"",1,0))</f>
        <v>#REF!</v>
      </c>
      <c r="AH92" s="25" t="e">
        <f>IF('Crisis Indicator Data'!#REF!="No Data",1,IF(#REF!&lt;&gt;"",1,0))</f>
        <v>#REF!</v>
      </c>
      <c r="AI92" s="25" t="e">
        <f>IF('Crisis Indicator Data'!#REF!="No Data",1,IF(#REF!&lt;&gt;"",1,0))</f>
        <v>#REF!</v>
      </c>
      <c r="AJ92" s="25" t="e">
        <f>IF('Crisis Indicator Data'!#REF!="No Data",1,IF(#REF!&lt;&gt;"",1,0))</f>
        <v>#REF!</v>
      </c>
      <c r="AK92" s="25" t="e">
        <f>IF('Crisis Indicator Data'!#REF!="No Data",1,IF(#REF!&lt;&gt;"",1,0))</f>
        <v>#REF!</v>
      </c>
      <c r="AL92" s="25" t="e">
        <f>IF('Crisis Indicator Data'!#REF!="No Data",1,IF(#REF!&lt;&gt;"",1,0))</f>
        <v>#REF!</v>
      </c>
      <c r="AM92" s="25" t="e">
        <f>IF('Crisis Indicator Data'!#REF!="No Data",1,IF(#REF!&lt;&gt;"",1,0))</f>
        <v>#REF!</v>
      </c>
      <c r="AN92" s="25" t="e">
        <f>IF('Crisis Indicator Data'!#REF!="No Data",1,IF(#REF!&lt;&gt;"",1,0))</f>
        <v>#REF!</v>
      </c>
      <c r="AO92" s="25" t="e">
        <f>IF('Crisis Indicator Data'!#REF!="No Data",1,IF(#REF!&lt;&gt;"",1,0))</f>
        <v>#REF!</v>
      </c>
      <c r="AP92" s="25" t="e">
        <f>IF('Crisis Indicator Data'!#REF!="No Data",1,IF(#REF!&lt;&gt;"",1,0))</f>
        <v>#REF!</v>
      </c>
      <c r="AQ92" s="25" t="e">
        <f>IF('Crisis Indicator Data'!#REF!="No Data",1,IF(#REF!&lt;&gt;"",1,0))</f>
        <v>#REF!</v>
      </c>
      <c r="AR92" s="25" t="e">
        <f>IF('Crisis Indicator Data'!#REF!="No Data",1,IF(#REF!&lt;&gt;"",1,0))</f>
        <v>#REF!</v>
      </c>
      <c r="AS92" s="25" t="e">
        <f>IF('Crisis Indicator Data'!#REF!="No Data",1,IF(#REF!&lt;&gt;"",1,0))</f>
        <v>#REF!</v>
      </c>
      <c r="AT92" s="25" t="e">
        <f>IF('Crisis Indicator Data'!#REF!="No Data",1,IF(#REF!&lt;&gt;"",1,0))</f>
        <v>#REF!</v>
      </c>
      <c r="AU92" s="25" t="e">
        <f>IF('Crisis Indicator Data'!#REF!="No Data",1,IF(#REF!&lt;&gt;"",1,0))</f>
        <v>#REF!</v>
      </c>
      <c r="AV92" s="25" t="e">
        <f>IF('Crisis Indicator Data'!#REF!="No Data",1,IF(#REF!&lt;&gt;"",1,0))</f>
        <v>#REF!</v>
      </c>
      <c r="AW92" s="25" t="e">
        <f>IF('Crisis Indicator Data'!#REF!="No Data",1,IF(#REF!&lt;&gt;"",1,0))</f>
        <v>#REF!</v>
      </c>
      <c r="AX92" s="25" t="e">
        <f>IF('Crisis Indicator Data'!#REF!="No Data",1,IF(#REF!&lt;&gt;"",1,0))</f>
        <v>#REF!</v>
      </c>
      <c r="AY92" s="25" t="e">
        <f>IF('Crisis Indicator Data'!#REF!="No Data",1,IF(#REF!&lt;&gt;"",1,0))</f>
        <v>#REF!</v>
      </c>
      <c r="AZ92" s="25" t="e">
        <f>IF('Crisis Indicator Data'!#REF!="No Data",1,IF(#REF!&lt;&gt;"",1,0))</f>
        <v>#REF!</v>
      </c>
      <c r="BA92" t="e">
        <f t="shared" si="4"/>
        <v>#REF!</v>
      </c>
      <c r="BB92" s="27" t="e">
        <f t="shared" si="5"/>
        <v>#REF!</v>
      </c>
    </row>
    <row r="93" spans="1:54" x14ac:dyDescent="0.35">
      <c r="A93" t="s">
        <v>9616</v>
      </c>
      <c r="B93" s="25" t="e">
        <f>IF('Crisis Indicator Data'!#REF!="No Data",1,IF(#REF!&lt;&gt;"",1,0))</f>
        <v>#REF!</v>
      </c>
      <c r="C93" s="25" t="e">
        <f>IF('Crisis Indicator Data'!#REF!="No Data",1,IF(#REF!&lt;&gt;"",1,0))</f>
        <v>#REF!</v>
      </c>
      <c r="D93" s="25" t="e">
        <f>IF('Crisis Indicator Data'!#REF!="No Data",1,IF(#REF!&lt;&gt;"",1,0))</f>
        <v>#REF!</v>
      </c>
      <c r="E93" s="25" t="e">
        <f>IF('Crisis Indicator Data'!#REF!="No Data",1,IF(#REF!&lt;&gt;"",1,0))</f>
        <v>#REF!</v>
      </c>
      <c r="F93" s="25" t="e">
        <f>IF('Crisis Indicator Data'!#REF!="No Data",1,IF(#REF!&lt;&gt;"",1,0))</f>
        <v>#REF!</v>
      </c>
      <c r="G93" s="25" t="e">
        <f>IF('Crisis Indicator Data'!#REF!="No Data",1,IF(#REF!&lt;&gt;"",1,0))</f>
        <v>#REF!</v>
      </c>
      <c r="H93" s="25" t="e">
        <f>IF('Crisis Indicator Data'!#REF!="No Data",1,IF(#REF!&lt;&gt;"",1,0))</f>
        <v>#REF!</v>
      </c>
      <c r="I93" s="25" t="e">
        <f>IF('Crisis Indicator Data'!#REF!="No Data",1,IF(#REF!&lt;&gt;"",1,0))</f>
        <v>#REF!</v>
      </c>
      <c r="J93" s="25" t="e">
        <f>IF('Crisis Indicator Data'!#REF!="No Data",1,IF(#REF!&lt;&gt;"",1,0))</f>
        <v>#REF!</v>
      </c>
      <c r="K93" s="25" t="e">
        <f>IF('Crisis Indicator Data'!#REF!="No Data",1,IF(#REF!&lt;&gt;"",1,0))</f>
        <v>#REF!</v>
      </c>
      <c r="L93" s="25" t="e">
        <f>IF('Crisis Indicator Data'!#REF!="No Data",1,IF(#REF!&lt;&gt;"",1,0))</f>
        <v>#REF!</v>
      </c>
      <c r="M93" s="25" t="e">
        <f>IF('Crisis Indicator Data'!#REF!="No Data",1,IF(#REF!&lt;&gt;"",1,0))</f>
        <v>#REF!</v>
      </c>
      <c r="N93" s="25" t="e">
        <f>IF('Crisis Indicator Data'!#REF!="No Data",1,IF(#REF!&lt;&gt;"",1,0))</f>
        <v>#REF!</v>
      </c>
      <c r="O93" s="25" t="e">
        <f>IF('Crisis Indicator Data'!#REF!="No Data",1,IF(#REF!&lt;&gt;"",1,0))</f>
        <v>#REF!</v>
      </c>
      <c r="P93" s="25" t="e">
        <f>IF('Crisis Indicator Data'!#REF!="No Data",1,IF(#REF!&lt;&gt;"",1,0))</f>
        <v>#REF!</v>
      </c>
      <c r="Q93" s="25" t="e">
        <f>IF('Crisis Indicator Data'!#REF!="No Data",1,IF(#REF!&lt;&gt;"",1,0))</f>
        <v>#REF!</v>
      </c>
      <c r="R93" s="25" t="e">
        <f>IF('Crisis Indicator Data'!#REF!="No Data",1,IF(#REF!&lt;&gt;"",1,0))</f>
        <v>#REF!</v>
      </c>
      <c r="S93" s="25" t="e">
        <f>IF('Crisis Indicator Data'!#REF!="No Data",1,IF(#REF!&lt;&gt;"",1,0))</f>
        <v>#REF!</v>
      </c>
      <c r="T93" s="25" t="e">
        <f>IF('Crisis Indicator Data'!#REF!="No Data",1,IF(#REF!&lt;&gt;"",1,0))</f>
        <v>#REF!</v>
      </c>
      <c r="U93" s="25" t="e">
        <f>IF('Crisis Indicator Data'!#REF!="No Data",1,IF(#REF!&lt;&gt;"",1,0))</f>
        <v>#REF!</v>
      </c>
      <c r="V93" s="25" t="e">
        <f>IF('Crisis Indicator Data'!#REF!="No Data",1,IF(#REF!&lt;&gt;"",1,0))</f>
        <v>#REF!</v>
      </c>
      <c r="W93" s="25" t="e">
        <f>IF('Crisis Indicator Data'!#REF!="No Data",1,IF(#REF!&lt;&gt;"",1,0))</f>
        <v>#REF!</v>
      </c>
      <c r="X93" s="25" t="e">
        <f>IF('Crisis Indicator Data'!#REF!="No Data",1,IF(#REF!&lt;&gt;"",1,0))</f>
        <v>#REF!</v>
      </c>
      <c r="Y93" s="25" t="e">
        <f>IF('Crisis Indicator Data'!#REF!="No Data",1,IF(#REF!&lt;&gt;"",1,0))</f>
        <v>#REF!</v>
      </c>
      <c r="Z93" s="25" t="e">
        <f>IF('Crisis Indicator Data'!#REF!="No Data",1,IF(#REF!&lt;&gt;"",1,0))</f>
        <v>#REF!</v>
      </c>
      <c r="AA93" s="25" t="e">
        <f>IF('Crisis Indicator Data'!#REF!="No Data",1,IF(#REF!&lt;&gt;"",1,0))</f>
        <v>#REF!</v>
      </c>
      <c r="AB93" s="25" t="e">
        <f>IF('Crisis Indicator Data'!#REF!="No Data",1,IF(#REF!&lt;&gt;"",1,0))</f>
        <v>#REF!</v>
      </c>
      <c r="AC93" s="25" t="e">
        <f>IF('Crisis Indicator Data'!#REF!="No Data",1,IF(#REF!&lt;&gt;"",1,0))</f>
        <v>#REF!</v>
      </c>
      <c r="AD93" s="25" t="e">
        <f>IF('Crisis Indicator Data'!#REF!="No Data",1,IF(#REF!&lt;&gt;"",1,0))</f>
        <v>#REF!</v>
      </c>
      <c r="AE93" s="25" t="e">
        <f>IF('Crisis Indicator Data'!#REF!="No Data",1,IF(#REF!&lt;&gt;"",1,0))</f>
        <v>#REF!</v>
      </c>
      <c r="AF93" s="25" t="e">
        <f>IF('Crisis Indicator Data'!#REF!="No Data",1,IF(#REF!&lt;&gt;"",1,0))</f>
        <v>#REF!</v>
      </c>
      <c r="AG93" s="25" t="e">
        <f>IF('Crisis Indicator Data'!#REF!="No Data",1,IF(#REF!&lt;&gt;"",1,0))</f>
        <v>#REF!</v>
      </c>
      <c r="AH93" s="25" t="e">
        <f>IF('Crisis Indicator Data'!#REF!="No Data",1,IF(#REF!&lt;&gt;"",1,0))</f>
        <v>#REF!</v>
      </c>
      <c r="AI93" s="25" t="e">
        <f>IF('Crisis Indicator Data'!#REF!="No Data",1,IF(#REF!&lt;&gt;"",1,0))</f>
        <v>#REF!</v>
      </c>
      <c r="AJ93" s="25" t="e">
        <f>IF('Crisis Indicator Data'!#REF!="No Data",1,IF(#REF!&lt;&gt;"",1,0))</f>
        <v>#REF!</v>
      </c>
      <c r="AK93" s="25" t="e">
        <f>IF('Crisis Indicator Data'!#REF!="No Data",1,IF(#REF!&lt;&gt;"",1,0))</f>
        <v>#REF!</v>
      </c>
      <c r="AL93" s="25" t="e">
        <f>IF('Crisis Indicator Data'!#REF!="No Data",1,IF(#REF!&lt;&gt;"",1,0))</f>
        <v>#REF!</v>
      </c>
      <c r="AM93" s="25" t="e">
        <f>IF('Crisis Indicator Data'!#REF!="No Data",1,IF(#REF!&lt;&gt;"",1,0))</f>
        <v>#REF!</v>
      </c>
      <c r="AN93" s="25" t="e">
        <f>IF('Crisis Indicator Data'!#REF!="No Data",1,IF(#REF!&lt;&gt;"",1,0))</f>
        <v>#REF!</v>
      </c>
      <c r="AO93" s="25" t="e">
        <f>IF('Crisis Indicator Data'!#REF!="No Data",1,IF(#REF!&lt;&gt;"",1,0))</f>
        <v>#REF!</v>
      </c>
      <c r="AP93" s="25" t="e">
        <f>IF('Crisis Indicator Data'!#REF!="No Data",1,IF(#REF!&lt;&gt;"",1,0))</f>
        <v>#REF!</v>
      </c>
      <c r="AQ93" s="25" t="e">
        <f>IF('Crisis Indicator Data'!#REF!="No Data",1,IF(#REF!&lt;&gt;"",1,0))</f>
        <v>#REF!</v>
      </c>
      <c r="AR93" s="25" t="e">
        <f>IF('Crisis Indicator Data'!#REF!="No Data",1,IF(#REF!&lt;&gt;"",1,0))</f>
        <v>#REF!</v>
      </c>
      <c r="AS93" s="25" t="e">
        <f>IF('Crisis Indicator Data'!#REF!="No Data",1,IF(#REF!&lt;&gt;"",1,0))</f>
        <v>#REF!</v>
      </c>
      <c r="AT93" s="25" t="e">
        <f>IF('Crisis Indicator Data'!#REF!="No Data",1,IF(#REF!&lt;&gt;"",1,0))</f>
        <v>#REF!</v>
      </c>
      <c r="AU93" s="25" t="e">
        <f>IF('Crisis Indicator Data'!#REF!="No Data",1,IF(#REF!&lt;&gt;"",1,0))</f>
        <v>#REF!</v>
      </c>
      <c r="AV93" s="25" t="e">
        <f>IF('Crisis Indicator Data'!#REF!="No Data",1,IF(#REF!&lt;&gt;"",1,0))</f>
        <v>#REF!</v>
      </c>
      <c r="AW93" s="25" t="e">
        <f>IF('Crisis Indicator Data'!#REF!="No Data",1,IF(#REF!&lt;&gt;"",1,0))</f>
        <v>#REF!</v>
      </c>
      <c r="AX93" s="25" t="e">
        <f>IF('Crisis Indicator Data'!#REF!="No Data",1,IF(#REF!&lt;&gt;"",1,0))</f>
        <v>#REF!</v>
      </c>
      <c r="AY93" s="25" t="e">
        <f>IF('Crisis Indicator Data'!#REF!="No Data",1,IF(#REF!&lt;&gt;"",1,0))</f>
        <v>#REF!</v>
      </c>
      <c r="AZ93" s="25" t="e">
        <f>IF('Crisis Indicator Data'!#REF!="No Data",1,IF(#REF!&lt;&gt;"",1,0))</f>
        <v>#REF!</v>
      </c>
      <c r="BA93" t="e">
        <f t="shared" si="4"/>
        <v>#REF!</v>
      </c>
      <c r="BB93" s="27" t="e">
        <f t="shared" si="5"/>
        <v>#REF!</v>
      </c>
    </row>
    <row r="94" spans="1:54" x14ac:dyDescent="0.35">
      <c r="A94" t="s">
        <v>9631</v>
      </c>
      <c r="B94" s="25" t="e">
        <f>IF('Crisis Indicator Data'!#REF!="No Data",1,IF(#REF!&lt;&gt;"",1,0))</f>
        <v>#REF!</v>
      </c>
      <c r="C94" s="25" t="e">
        <f>IF('Crisis Indicator Data'!#REF!="No Data",1,IF(#REF!&lt;&gt;"",1,0))</f>
        <v>#REF!</v>
      </c>
      <c r="D94" s="25" t="e">
        <f>IF('Crisis Indicator Data'!#REF!="No Data",1,IF(#REF!&lt;&gt;"",1,0))</f>
        <v>#REF!</v>
      </c>
      <c r="E94" s="25" t="e">
        <f>IF('Crisis Indicator Data'!#REF!="No Data",1,IF(#REF!&lt;&gt;"",1,0))</f>
        <v>#REF!</v>
      </c>
      <c r="F94" s="25" t="e">
        <f>IF('Crisis Indicator Data'!#REF!="No Data",1,IF(#REF!&lt;&gt;"",1,0))</f>
        <v>#REF!</v>
      </c>
      <c r="G94" s="25" t="e">
        <f>IF('Crisis Indicator Data'!#REF!="No Data",1,IF(#REF!&lt;&gt;"",1,0))</f>
        <v>#REF!</v>
      </c>
      <c r="H94" s="25" t="e">
        <f>IF('Crisis Indicator Data'!#REF!="No Data",1,IF(#REF!&lt;&gt;"",1,0))</f>
        <v>#REF!</v>
      </c>
      <c r="I94" s="25" t="e">
        <f>IF('Crisis Indicator Data'!#REF!="No Data",1,IF(#REF!&lt;&gt;"",1,0))</f>
        <v>#REF!</v>
      </c>
      <c r="J94" s="25" t="e">
        <f>IF('Crisis Indicator Data'!#REF!="No Data",1,IF(#REF!&lt;&gt;"",1,0))</f>
        <v>#REF!</v>
      </c>
      <c r="K94" s="25" t="e">
        <f>IF('Crisis Indicator Data'!#REF!="No Data",1,IF(#REF!&lt;&gt;"",1,0))</f>
        <v>#REF!</v>
      </c>
      <c r="L94" s="25" t="e">
        <f>IF('Crisis Indicator Data'!#REF!="No Data",1,IF(#REF!&lt;&gt;"",1,0))</f>
        <v>#REF!</v>
      </c>
      <c r="M94" s="25" t="e">
        <f>IF('Crisis Indicator Data'!#REF!="No Data",1,IF(#REF!&lt;&gt;"",1,0))</f>
        <v>#REF!</v>
      </c>
      <c r="N94" s="25" t="e">
        <f>IF('Crisis Indicator Data'!#REF!="No Data",1,IF(#REF!&lt;&gt;"",1,0))</f>
        <v>#REF!</v>
      </c>
      <c r="O94" s="25" t="e">
        <f>IF('Crisis Indicator Data'!#REF!="No Data",1,IF(#REF!&lt;&gt;"",1,0))</f>
        <v>#REF!</v>
      </c>
      <c r="P94" s="25" t="e">
        <f>IF('Crisis Indicator Data'!#REF!="No Data",1,IF(#REF!&lt;&gt;"",1,0))</f>
        <v>#REF!</v>
      </c>
      <c r="Q94" s="25" t="e">
        <f>IF('Crisis Indicator Data'!#REF!="No Data",1,IF(#REF!&lt;&gt;"",1,0))</f>
        <v>#REF!</v>
      </c>
      <c r="R94" s="25" t="e">
        <f>IF('Crisis Indicator Data'!#REF!="No Data",1,IF(#REF!&lt;&gt;"",1,0))</f>
        <v>#REF!</v>
      </c>
      <c r="S94" s="25" t="e">
        <f>IF('Crisis Indicator Data'!#REF!="No Data",1,IF(#REF!&lt;&gt;"",1,0))</f>
        <v>#REF!</v>
      </c>
      <c r="T94" s="25" t="e">
        <f>IF('Crisis Indicator Data'!#REF!="No Data",1,IF(#REF!&lt;&gt;"",1,0))</f>
        <v>#REF!</v>
      </c>
      <c r="U94" s="25" t="e">
        <f>IF('Crisis Indicator Data'!#REF!="No Data",1,IF(#REF!&lt;&gt;"",1,0))</f>
        <v>#REF!</v>
      </c>
      <c r="V94" s="25" t="e">
        <f>IF('Crisis Indicator Data'!#REF!="No Data",1,IF(#REF!&lt;&gt;"",1,0))</f>
        <v>#REF!</v>
      </c>
      <c r="W94" s="25" t="e">
        <f>IF('Crisis Indicator Data'!#REF!="No Data",1,IF(#REF!&lt;&gt;"",1,0))</f>
        <v>#REF!</v>
      </c>
      <c r="X94" s="25" t="e">
        <f>IF('Crisis Indicator Data'!#REF!="No Data",1,IF(#REF!&lt;&gt;"",1,0))</f>
        <v>#REF!</v>
      </c>
      <c r="Y94" s="25" t="e">
        <f>IF('Crisis Indicator Data'!#REF!="No Data",1,IF(#REF!&lt;&gt;"",1,0))</f>
        <v>#REF!</v>
      </c>
      <c r="Z94" s="25" t="e">
        <f>IF('Crisis Indicator Data'!#REF!="No Data",1,IF(#REF!&lt;&gt;"",1,0))</f>
        <v>#REF!</v>
      </c>
      <c r="AA94" s="25" t="e">
        <f>IF('Crisis Indicator Data'!#REF!="No Data",1,IF(#REF!&lt;&gt;"",1,0))</f>
        <v>#REF!</v>
      </c>
      <c r="AB94" s="25" t="e">
        <f>IF('Crisis Indicator Data'!#REF!="No Data",1,IF(#REF!&lt;&gt;"",1,0))</f>
        <v>#REF!</v>
      </c>
      <c r="AC94" s="25" t="e">
        <f>IF('Crisis Indicator Data'!#REF!="No Data",1,IF(#REF!&lt;&gt;"",1,0))</f>
        <v>#REF!</v>
      </c>
      <c r="AD94" s="25" t="e">
        <f>IF('Crisis Indicator Data'!#REF!="No Data",1,IF(#REF!&lt;&gt;"",1,0))</f>
        <v>#REF!</v>
      </c>
      <c r="AE94" s="25" t="e">
        <f>IF('Crisis Indicator Data'!#REF!="No Data",1,IF(#REF!&lt;&gt;"",1,0))</f>
        <v>#REF!</v>
      </c>
      <c r="AF94" s="25" t="e">
        <f>IF('Crisis Indicator Data'!#REF!="No Data",1,IF(#REF!&lt;&gt;"",1,0))</f>
        <v>#REF!</v>
      </c>
      <c r="AG94" s="25" t="e">
        <f>IF('Crisis Indicator Data'!#REF!="No Data",1,IF(#REF!&lt;&gt;"",1,0))</f>
        <v>#REF!</v>
      </c>
      <c r="AH94" s="25" t="e">
        <f>IF('Crisis Indicator Data'!#REF!="No Data",1,IF(#REF!&lt;&gt;"",1,0))</f>
        <v>#REF!</v>
      </c>
      <c r="AI94" s="25" t="e">
        <f>IF('Crisis Indicator Data'!#REF!="No Data",1,IF(#REF!&lt;&gt;"",1,0))</f>
        <v>#REF!</v>
      </c>
      <c r="AJ94" s="25" t="e">
        <f>IF('Crisis Indicator Data'!#REF!="No Data",1,IF(#REF!&lt;&gt;"",1,0))</f>
        <v>#REF!</v>
      </c>
      <c r="AK94" s="25" t="e">
        <f>IF('Crisis Indicator Data'!#REF!="No Data",1,IF(#REF!&lt;&gt;"",1,0))</f>
        <v>#REF!</v>
      </c>
      <c r="AL94" s="25" t="e">
        <f>IF('Crisis Indicator Data'!#REF!="No Data",1,IF(#REF!&lt;&gt;"",1,0))</f>
        <v>#REF!</v>
      </c>
      <c r="AM94" s="25" t="e">
        <f>IF('Crisis Indicator Data'!#REF!="No Data",1,IF(#REF!&lt;&gt;"",1,0))</f>
        <v>#REF!</v>
      </c>
      <c r="AN94" s="25" t="e">
        <f>IF('Crisis Indicator Data'!#REF!="No Data",1,IF(#REF!&lt;&gt;"",1,0))</f>
        <v>#REF!</v>
      </c>
      <c r="AO94" s="25" t="e">
        <f>IF('Crisis Indicator Data'!#REF!="No Data",1,IF(#REF!&lt;&gt;"",1,0))</f>
        <v>#REF!</v>
      </c>
      <c r="AP94" s="25" t="e">
        <f>IF('Crisis Indicator Data'!#REF!="No Data",1,IF(#REF!&lt;&gt;"",1,0))</f>
        <v>#REF!</v>
      </c>
      <c r="AQ94" s="25" t="e">
        <f>IF('Crisis Indicator Data'!#REF!="No Data",1,IF(#REF!&lt;&gt;"",1,0))</f>
        <v>#REF!</v>
      </c>
      <c r="AR94" s="25" t="e">
        <f>IF('Crisis Indicator Data'!#REF!="No Data",1,IF(#REF!&lt;&gt;"",1,0))</f>
        <v>#REF!</v>
      </c>
      <c r="AS94" s="25" t="e">
        <f>IF('Crisis Indicator Data'!#REF!="No Data",1,IF(#REF!&lt;&gt;"",1,0))</f>
        <v>#REF!</v>
      </c>
      <c r="AT94" s="25" t="e">
        <f>IF('Crisis Indicator Data'!#REF!="No Data",1,IF(#REF!&lt;&gt;"",1,0))</f>
        <v>#REF!</v>
      </c>
      <c r="AU94" s="25" t="e">
        <f>IF('Crisis Indicator Data'!#REF!="No Data",1,IF(#REF!&lt;&gt;"",1,0))</f>
        <v>#REF!</v>
      </c>
      <c r="AV94" s="25" t="e">
        <f>IF('Crisis Indicator Data'!#REF!="No Data",1,IF(#REF!&lt;&gt;"",1,0))</f>
        <v>#REF!</v>
      </c>
      <c r="AW94" s="25" t="e">
        <f>IF('Crisis Indicator Data'!#REF!="No Data",1,IF(#REF!&lt;&gt;"",1,0))</f>
        <v>#REF!</v>
      </c>
      <c r="AX94" s="25" t="e">
        <f>IF('Crisis Indicator Data'!#REF!="No Data",1,IF(#REF!&lt;&gt;"",1,0))</f>
        <v>#REF!</v>
      </c>
      <c r="AY94" s="25" t="e">
        <f>IF('Crisis Indicator Data'!#REF!="No Data",1,IF(#REF!&lt;&gt;"",1,0))</f>
        <v>#REF!</v>
      </c>
      <c r="AZ94" s="25" t="e">
        <f>IF('Crisis Indicator Data'!#REF!="No Data",1,IF(#REF!&lt;&gt;"",1,0))</f>
        <v>#REF!</v>
      </c>
      <c r="BA94" t="e">
        <f t="shared" si="4"/>
        <v>#REF!</v>
      </c>
      <c r="BB94" s="27" t="e">
        <f t="shared" si="5"/>
        <v>#REF!</v>
      </c>
    </row>
    <row r="95" spans="1:54" x14ac:dyDescent="0.35">
      <c r="A95" t="s">
        <v>9617</v>
      </c>
      <c r="B95" s="25" t="e">
        <f>IF('Crisis Indicator Data'!#REF!="No Data",1,IF(#REF!&lt;&gt;"",1,0))</f>
        <v>#REF!</v>
      </c>
      <c r="C95" s="25" t="e">
        <f>IF('Crisis Indicator Data'!#REF!="No Data",1,IF(#REF!&lt;&gt;"",1,0))</f>
        <v>#REF!</v>
      </c>
      <c r="D95" s="25" t="e">
        <f>IF('Crisis Indicator Data'!#REF!="No Data",1,IF(#REF!&lt;&gt;"",1,0))</f>
        <v>#REF!</v>
      </c>
      <c r="E95" s="25" t="e">
        <f>IF('Crisis Indicator Data'!#REF!="No Data",1,IF(#REF!&lt;&gt;"",1,0))</f>
        <v>#REF!</v>
      </c>
      <c r="F95" s="25" t="e">
        <f>IF('Crisis Indicator Data'!#REF!="No Data",1,IF(#REF!&lt;&gt;"",1,0))</f>
        <v>#REF!</v>
      </c>
      <c r="G95" s="25" t="e">
        <f>IF('Crisis Indicator Data'!#REF!="No Data",1,IF(#REF!&lt;&gt;"",1,0))</f>
        <v>#REF!</v>
      </c>
      <c r="H95" s="25" t="e">
        <f>IF('Crisis Indicator Data'!#REF!="No Data",1,IF(#REF!&lt;&gt;"",1,0))</f>
        <v>#REF!</v>
      </c>
      <c r="I95" s="25" t="e">
        <f>IF('Crisis Indicator Data'!#REF!="No Data",1,IF(#REF!&lt;&gt;"",1,0))</f>
        <v>#REF!</v>
      </c>
      <c r="J95" s="25" t="e">
        <f>IF('Crisis Indicator Data'!#REF!="No Data",1,IF(#REF!&lt;&gt;"",1,0))</f>
        <v>#REF!</v>
      </c>
      <c r="K95" s="25" t="e">
        <f>IF('Crisis Indicator Data'!#REF!="No Data",1,IF(#REF!&lt;&gt;"",1,0))</f>
        <v>#REF!</v>
      </c>
      <c r="L95" s="25" t="e">
        <f>IF('Crisis Indicator Data'!#REF!="No Data",1,IF(#REF!&lt;&gt;"",1,0))</f>
        <v>#REF!</v>
      </c>
      <c r="M95" s="25" t="e">
        <f>IF('Crisis Indicator Data'!#REF!="No Data",1,IF(#REF!&lt;&gt;"",1,0))</f>
        <v>#REF!</v>
      </c>
      <c r="N95" s="25" t="e">
        <f>IF('Crisis Indicator Data'!#REF!="No Data",1,IF(#REF!&lt;&gt;"",1,0))</f>
        <v>#REF!</v>
      </c>
      <c r="O95" s="25" t="e">
        <f>IF('Crisis Indicator Data'!#REF!="No Data",1,IF(#REF!&lt;&gt;"",1,0))</f>
        <v>#REF!</v>
      </c>
      <c r="P95" s="25" t="e">
        <f>IF('Crisis Indicator Data'!#REF!="No Data",1,IF(#REF!&lt;&gt;"",1,0))</f>
        <v>#REF!</v>
      </c>
      <c r="Q95" s="25" t="e">
        <f>IF('Crisis Indicator Data'!#REF!="No Data",1,IF(#REF!&lt;&gt;"",1,0))</f>
        <v>#REF!</v>
      </c>
      <c r="R95" s="25" t="e">
        <f>IF('Crisis Indicator Data'!#REF!="No Data",1,IF(#REF!&lt;&gt;"",1,0))</f>
        <v>#REF!</v>
      </c>
      <c r="S95" s="25" t="e">
        <f>IF('Crisis Indicator Data'!#REF!="No Data",1,IF(#REF!&lt;&gt;"",1,0))</f>
        <v>#REF!</v>
      </c>
      <c r="T95" s="25" t="e">
        <f>IF('Crisis Indicator Data'!#REF!="No Data",1,IF(#REF!&lt;&gt;"",1,0))</f>
        <v>#REF!</v>
      </c>
      <c r="U95" s="25" t="e">
        <f>IF('Crisis Indicator Data'!#REF!="No Data",1,IF(#REF!&lt;&gt;"",1,0))</f>
        <v>#REF!</v>
      </c>
      <c r="V95" s="25" t="e">
        <f>IF('Crisis Indicator Data'!#REF!="No Data",1,IF(#REF!&lt;&gt;"",1,0))</f>
        <v>#REF!</v>
      </c>
      <c r="W95" s="25" t="e">
        <f>IF('Crisis Indicator Data'!#REF!="No Data",1,IF(#REF!&lt;&gt;"",1,0))</f>
        <v>#REF!</v>
      </c>
      <c r="X95" s="25" t="e">
        <f>IF('Crisis Indicator Data'!#REF!="No Data",1,IF(#REF!&lt;&gt;"",1,0))</f>
        <v>#REF!</v>
      </c>
      <c r="Y95" s="25" t="e">
        <f>IF('Crisis Indicator Data'!#REF!="No Data",1,IF(#REF!&lt;&gt;"",1,0))</f>
        <v>#REF!</v>
      </c>
      <c r="Z95" s="25" t="e">
        <f>IF('Crisis Indicator Data'!#REF!="No Data",1,IF(#REF!&lt;&gt;"",1,0))</f>
        <v>#REF!</v>
      </c>
      <c r="AA95" s="25" t="e">
        <f>IF('Crisis Indicator Data'!#REF!="No Data",1,IF(#REF!&lt;&gt;"",1,0))</f>
        <v>#REF!</v>
      </c>
      <c r="AB95" s="25" t="e">
        <f>IF('Crisis Indicator Data'!#REF!="No Data",1,IF(#REF!&lt;&gt;"",1,0))</f>
        <v>#REF!</v>
      </c>
      <c r="AC95" s="25" t="e">
        <f>IF('Crisis Indicator Data'!#REF!="No Data",1,IF(#REF!&lt;&gt;"",1,0))</f>
        <v>#REF!</v>
      </c>
      <c r="AD95" s="25" t="e">
        <f>IF('Crisis Indicator Data'!#REF!="No Data",1,IF(#REF!&lt;&gt;"",1,0))</f>
        <v>#REF!</v>
      </c>
      <c r="AE95" s="25" t="e">
        <f>IF('Crisis Indicator Data'!#REF!="No Data",1,IF(#REF!&lt;&gt;"",1,0))</f>
        <v>#REF!</v>
      </c>
      <c r="AF95" s="25" t="e">
        <f>IF('Crisis Indicator Data'!#REF!="No Data",1,IF(#REF!&lt;&gt;"",1,0))</f>
        <v>#REF!</v>
      </c>
      <c r="AG95" s="25" t="e">
        <f>IF('Crisis Indicator Data'!#REF!="No Data",1,IF(#REF!&lt;&gt;"",1,0))</f>
        <v>#REF!</v>
      </c>
      <c r="AH95" s="25" t="e">
        <f>IF('Crisis Indicator Data'!#REF!="No Data",1,IF(#REF!&lt;&gt;"",1,0))</f>
        <v>#REF!</v>
      </c>
      <c r="AI95" s="25" t="e">
        <f>IF('Crisis Indicator Data'!#REF!="No Data",1,IF(#REF!&lt;&gt;"",1,0))</f>
        <v>#REF!</v>
      </c>
      <c r="AJ95" s="25" t="e">
        <f>IF('Crisis Indicator Data'!#REF!="No Data",1,IF(#REF!&lt;&gt;"",1,0))</f>
        <v>#REF!</v>
      </c>
      <c r="AK95" s="25" t="e">
        <f>IF('Crisis Indicator Data'!#REF!="No Data",1,IF(#REF!&lt;&gt;"",1,0))</f>
        <v>#REF!</v>
      </c>
      <c r="AL95" s="25" t="e">
        <f>IF('Crisis Indicator Data'!#REF!="No Data",1,IF(#REF!&lt;&gt;"",1,0))</f>
        <v>#REF!</v>
      </c>
      <c r="AM95" s="25" t="e">
        <f>IF('Crisis Indicator Data'!#REF!="No Data",1,IF(#REF!&lt;&gt;"",1,0))</f>
        <v>#REF!</v>
      </c>
      <c r="AN95" s="25" t="e">
        <f>IF('Crisis Indicator Data'!#REF!="No Data",1,IF(#REF!&lt;&gt;"",1,0))</f>
        <v>#REF!</v>
      </c>
      <c r="AO95" s="25" t="e">
        <f>IF('Crisis Indicator Data'!#REF!="No Data",1,IF(#REF!&lt;&gt;"",1,0))</f>
        <v>#REF!</v>
      </c>
      <c r="AP95" s="25" t="e">
        <f>IF('Crisis Indicator Data'!#REF!="No Data",1,IF(#REF!&lt;&gt;"",1,0))</f>
        <v>#REF!</v>
      </c>
      <c r="AQ95" s="25" t="e">
        <f>IF('Crisis Indicator Data'!#REF!="No Data",1,IF(#REF!&lt;&gt;"",1,0))</f>
        <v>#REF!</v>
      </c>
      <c r="AR95" s="25" t="e">
        <f>IF('Crisis Indicator Data'!#REF!="No Data",1,IF(#REF!&lt;&gt;"",1,0))</f>
        <v>#REF!</v>
      </c>
      <c r="AS95" s="25" t="e">
        <f>IF('Crisis Indicator Data'!#REF!="No Data",1,IF(#REF!&lt;&gt;"",1,0))</f>
        <v>#REF!</v>
      </c>
      <c r="AT95" s="25" t="e">
        <f>IF('Crisis Indicator Data'!#REF!="No Data",1,IF(#REF!&lt;&gt;"",1,0))</f>
        <v>#REF!</v>
      </c>
      <c r="AU95" s="25" t="e">
        <f>IF('Crisis Indicator Data'!#REF!="No Data",1,IF(#REF!&lt;&gt;"",1,0))</f>
        <v>#REF!</v>
      </c>
      <c r="AV95" s="25" t="e">
        <f>IF('Crisis Indicator Data'!#REF!="No Data",1,IF(#REF!&lt;&gt;"",1,0))</f>
        <v>#REF!</v>
      </c>
      <c r="AW95" s="25" t="e">
        <f>IF('Crisis Indicator Data'!#REF!="No Data",1,IF(#REF!&lt;&gt;"",1,0))</f>
        <v>#REF!</v>
      </c>
      <c r="AX95" s="25" t="e">
        <f>IF('Crisis Indicator Data'!#REF!="No Data",1,IF(#REF!&lt;&gt;"",1,0))</f>
        <v>#REF!</v>
      </c>
      <c r="AY95" s="25" t="e">
        <f>IF('Crisis Indicator Data'!#REF!="No Data",1,IF(#REF!&lt;&gt;"",1,0))</f>
        <v>#REF!</v>
      </c>
      <c r="AZ95" s="25" t="e">
        <f>IF('Crisis Indicator Data'!#REF!="No Data",1,IF(#REF!&lt;&gt;"",1,0))</f>
        <v>#REF!</v>
      </c>
      <c r="BA95" t="e">
        <f t="shared" si="4"/>
        <v>#REF!</v>
      </c>
      <c r="BB95" s="27" t="e">
        <f t="shared" si="5"/>
        <v>#REF!</v>
      </c>
    </row>
    <row r="96" spans="1:54" x14ac:dyDescent="0.35">
      <c r="A96" t="s">
        <v>9627</v>
      </c>
      <c r="B96" s="25" t="e">
        <f>IF('Crisis Indicator Data'!#REF!="No Data",1,IF(#REF!&lt;&gt;"",1,0))</f>
        <v>#REF!</v>
      </c>
      <c r="C96" s="25" t="e">
        <f>IF('Crisis Indicator Data'!#REF!="No Data",1,IF(#REF!&lt;&gt;"",1,0))</f>
        <v>#REF!</v>
      </c>
      <c r="D96" s="25" t="e">
        <f>IF('Crisis Indicator Data'!#REF!="No Data",1,IF(#REF!&lt;&gt;"",1,0))</f>
        <v>#REF!</v>
      </c>
      <c r="E96" s="25" t="e">
        <f>IF('Crisis Indicator Data'!#REF!="No Data",1,IF(#REF!&lt;&gt;"",1,0))</f>
        <v>#REF!</v>
      </c>
      <c r="F96" s="25" t="e">
        <f>IF('Crisis Indicator Data'!#REF!="No Data",1,IF(#REF!&lt;&gt;"",1,0))</f>
        <v>#REF!</v>
      </c>
      <c r="G96" s="25" t="e">
        <f>IF('Crisis Indicator Data'!#REF!="No Data",1,IF(#REF!&lt;&gt;"",1,0))</f>
        <v>#REF!</v>
      </c>
      <c r="H96" s="25" t="e">
        <f>IF('Crisis Indicator Data'!#REF!="No Data",1,IF(#REF!&lt;&gt;"",1,0))</f>
        <v>#REF!</v>
      </c>
      <c r="I96" s="25" t="e">
        <f>IF('Crisis Indicator Data'!#REF!="No Data",1,IF(#REF!&lt;&gt;"",1,0))</f>
        <v>#REF!</v>
      </c>
      <c r="J96" s="25" t="e">
        <f>IF('Crisis Indicator Data'!#REF!="No Data",1,IF(#REF!&lt;&gt;"",1,0))</f>
        <v>#REF!</v>
      </c>
      <c r="K96" s="25" t="e">
        <f>IF('Crisis Indicator Data'!#REF!="No Data",1,IF(#REF!&lt;&gt;"",1,0))</f>
        <v>#REF!</v>
      </c>
      <c r="L96" s="25" t="e">
        <f>IF('Crisis Indicator Data'!#REF!="No Data",1,IF(#REF!&lt;&gt;"",1,0))</f>
        <v>#REF!</v>
      </c>
      <c r="M96" s="25" t="e">
        <f>IF('Crisis Indicator Data'!#REF!="No Data",1,IF(#REF!&lt;&gt;"",1,0))</f>
        <v>#REF!</v>
      </c>
      <c r="N96" s="25" t="e">
        <f>IF('Crisis Indicator Data'!#REF!="No Data",1,IF(#REF!&lt;&gt;"",1,0))</f>
        <v>#REF!</v>
      </c>
      <c r="O96" s="25" t="e">
        <f>IF('Crisis Indicator Data'!#REF!="No Data",1,IF(#REF!&lt;&gt;"",1,0))</f>
        <v>#REF!</v>
      </c>
      <c r="P96" s="25" t="e">
        <f>IF('Crisis Indicator Data'!#REF!="No Data",1,IF(#REF!&lt;&gt;"",1,0))</f>
        <v>#REF!</v>
      </c>
      <c r="Q96" s="25" t="e">
        <f>IF('Crisis Indicator Data'!#REF!="No Data",1,IF(#REF!&lt;&gt;"",1,0))</f>
        <v>#REF!</v>
      </c>
      <c r="R96" s="25" t="e">
        <f>IF('Crisis Indicator Data'!#REF!="No Data",1,IF(#REF!&lt;&gt;"",1,0))</f>
        <v>#REF!</v>
      </c>
      <c r="S96" s="25" t="e">
        <f>IF('Crisis Indicator Data'!#REF!="No Data",1,IF(#REF!&lt;&gt;"",1,0))</f>
        <v>#REF!</v>
      </c>
      <c r="T96" s="25" t="e">
        <f>IF('Crisis Indicator Data'!#REF!="No Data",1,IF(#REF!&lt;&gt;"",1,0))</f>
        <v>#REF!</v>
      </c>
      <c r="U96" s="25" t="e">
        <f>IF('Crisis Indicator Data'!#REF!="No Data",1,IF(#REF!&lt;&gt;"",1,0))</f>
        <v>#REF!</v>
      </c>
      <c r="V96" s="25" t="e">
        <f>IF('Crisis Indicator Data'!#REF!="No Data",1,IF(#REF!&lt;&gt;"",1,0))</f>
        <v>#REF!</v>
      </c>
      <c r="W96" s="25" t="e">
        <f>IF('Crisis Indicator Data'!#REF!="No Data",1,IF(#REF!&lt;&gt;"",1,0))</f>
        <v>#REF!</v>
      </c>
      <c r="X96" s="25" t="e">
        <f>IF('Crisis Indicator Data'!#REF!="No Data",1,IF(#REF!&lt;&gt;"",1,0))</f>
        <v>#REF!</v>
      </c>
      <c r="Y96" s="25" t="e">
        <f>IF('Crisis Indicator Data'!#REF!="No Data",1,IF(#REF!&lt;&gt;"",1,0))</f>
        <v>#REF!</v>
      </c>
      <c r="Z96" s="25" t="e">
        <f>IF('Crisis Indicator Data'!#REF!="No Data",1,IF(#REF!&lt;&gt;"",1,0))</f>
        <v>#REF!</v>
      </c>
      <c r="AA96" s="25" t="e">
        <f>IF('Crisis Indicator Data'!#REF!="No Data",1,IF(#REF!&lt;&gt;"",1,0))</f>
        <v>#REF!</v>
      </c>
      <c r="AB96" s="25" t="e">
        <f>IF('Crisis Indicator Data'!#REF!="No Data",1,IF(#REF!&lt;&gt;"",1,0))</f>
        <v>#REF!</v>
      </c>
      <c r="AC96" s="25" t="e">
        <f>IF('Crisis Indicator Data'!#REF!="No Data",1,IF(#REF!&lt;&gt;"",1,0))</f>
        <v>#REF!</v>
      </c>
      <c r="AD96" s="25" t="e">
        <f>IF('Crisis Indicator Data'!#REF!="No Data",1,IF(#REF!&lt;&gt;"",1,0))</f>
        <v>#REF!</v>
      </c>
      <c r="AE96" s="25" t="e">
        <f>IF('Crisis Indicator Data'!#REF!="No Data",1,IF(#REF!&lt;&gt;"",1,0))</f>
        <v>#REF!</v>
      </c>
      <c r="AF96" s="25" t="e">
        <f>IF('Crisis Indicator Data'!#REF!="No Data",1,IF(#REF!&lt;&gt;"",1,0))</f>
        <v>#REF!</v>
      </c>
      <c r="AG96" s="25" t="e">
        <f>IF('Crisis Indicator Data'!#REF!="No Data",1,IF(#REF!&lt;&gt;"",1,0))</f>
        <v>#REF!</v>
      </c>
      <c r="AH96" s="25" t="e">
        <f>IF('Crisis Indicator Data'!#REF!="No Data",1,IF(#REF!&lt;&gt;"",1,0))</f>
        <v>#REF!</v>
      </c>
      <c r="AI96" s="25" t="e">
        <f>IF('Crisis Indicator Data'!#REF!="No Data",1,IF(#REF!&lt;&gt;"",1,0))</f>
        <v>#REF!</v>
      </c>
      <c r="AJ96" s="25" t="e">
        <f>IF('Crisis Indicator Data'!#REF!="No Data",1,IF(#REF!&lt;&gt;"",1,0))</f>
        <v>#REF!</v>
      </c>
      <c r="AK96" s="25" t="e">
        <f>IF('Crisis Indicator Data'!#REF!="No Data",1,IF(#REF!&lt;&gt;"",1,0))</f>
        <v>#REF!</v>
      </c>
      <c r="AL96" s="25" t="e">
        <f>IF('Crisis Indicator Data'!#REF!="No Data",1,IF(#REF!&lt;&gt;"",1,0))</f>
        <v>#REF!</v>
      </c>
      <c r="AM96" s="25" t="e">
        <f>IF('Crisis Indicator Data'!#REF!="No Data",1,IF(#REF!&lt;&gt;"",1,0))</f>
        <v>#REF!</v>
      </c>
      <c r="AN96" s="25" t="e">
        <f>IF('Crisis Indicator Data'!#REF!="No Data",1,IF(#REF!&lt;&gt;"",1,0))</f>
        <v>#REF!</v>
      </c>
      <c r="AO96" s="25" t="e">
        <f>IF('Crisis Indicator Data'!#REF!="No Data",1,IF(#REF!&lt;&gt;"",1,0))</f>
        <v>#REF!</v>
      </c>
      <c r="AP96" s="25" t="e">
        <f>IF('Crisis Indicator Data'!#REF!="No Data",1,IF(#REF!&lt;&gt;"",1,0))</f>
        <v>#REF!</v>
      </c>
      <c r="AQ96" s="25" t="e">
        <f>IF('Crisis Indicator Data'!#REF!="No Data",1,IF(#REF!&lt;&gt;"",1,0))</f>
        <v>#REF!</v>
      </c>
      <c r="AR96" s="25" t="e">
        <f>IF('Crisis Indicator Data'!#REF!="No Data",1,IF(#REF!&lt;&gt;"",1,0))</f>
        <v>#REF!</v>
      </c>
      <c r="AS96" s="25" t="e">
        <f>IF('Crisis Indicator Data'!#REF!="No Data",1,IF(#REF!&lt;&gt;"",1,0))</f>
        <v>#REF!</v>
      </c>
      <c r="AT96" s="25" t="e">
        <f>IF('Crisis Indicator Data'!#REF!="No Data",1,IF(#REF!&lt;&gt;"",1,0))</f>
        <v>#REF!</v>
      </c>
      <c r="AU96" s="25" t="e">
        <f>IF('Crisis Indicator Data'!#REF!="No Data",1,IF(#REF!&lt;&gt;"",1,0))</f>
        <v>#REF!</v>
      </c>
      <c r="AV96" s="25" t="e">
        <f>IF('Crisis Indicator Data'!#REF!="No Data",1,IF(#REF!&lt;&gt;"",1,0))</f>
        <v>#REF!</v>
      </c>
      <c r="AW96" s="25" t="e">
        <f>IF('Crisis Indicator Data'!#REF!="No Data",1,IF(#REF!&lt;&gt;"",1,0))</f>
        <v>#REF!</v>
      </c>
      <c r="AX96" s="25" t="e">
        <f>IF('Crisis Indicator Data'!#REF!="No Data",1,IF(#REF!&lt;&gt;"",1,0))</f>
        <v>#REF!</v>
      </c>
      <c r="AY96" s="25" t="e">
        <f>IF('Crisis Indicator Data'!#REF!="No Data",1,IF(#REF!&lt;&gt;"",1,0))</f>
        <v>#REF!</v>
      </c>
      <c r="AZ96" s="25" t="e">
        <f>IF('Crisis Indicator Data'!#REF!="No Data",1,IF(#REF!&lt;&gt;"",1,0))</f>
        <v>#REF!</v>
      </c>
      <c r="BA96" t="e">
        <f t="shared" si="4"/>
        <v>#REF!</v>
      </c>
      <c r="BB96" s="27" t="e">
        <f t="shared" si="5"/>
        <v>#REF!</v>
      </c>
    </row>
    <row r="97" spans="1:54" x14ac:dyDescent="0.35">
      <c r="A97" t="s">
        <v>9619</v>
      </c>
      <c r="B97" s="25" t="e">
        <f>IF('Crisis Indicator Data'!#REF!="No Data",1,IF(#REF!&lt;&gt;"",1,0))</f>
        <v>#REF!</v>
      </c>
      <c r="C97" s="25" t="e">
        <f>IF('Crisis Indicator Data'!#REF!="No Data",1,IF(#REF!&lt;&gt;"",1,0))</f>
        <v>#REF!</v>
      </c>
      <c r="D97" s="25" t="e">
        <f>IF('Crisis Indicator Data'!#REF!="No Data",1,IF(#REF!&lt;&gt;"",1,0))</f>
        <v>#REF!</v>
      </c>
      <c r="E97" s="25" t="e">
        <f>IF('Crisis Indicator Data'!#REF!="No Data",1,IF(#REF!&lt;&gt;"",1,0))</f>
        <v>#REF!</v>
      </c>
      <c r="F97" s="25" t="e">
        <f>IF('Crisis Indicator Data'!#REF!="No Data",1,IF(#REF!&lt;&gt;"",1,0))</f>
        <v>#REF!</v>
      </c>
      <c r="G97" s="25" t="e">
        <f>IF('Crisis Indicator Data'!#REF!="No Data",1,IF(#REF!&lt;&gt;"",1,0))</f>
        <v>#REF!</v>
      </c>
      <c r="H97" s="25" t="e">
        <f>IF('Crisis Indicator Data'!#REF!="No Data",1,IF(#REF!&lt;&gt;"",1,0))</f>
        <v>#REF!</v>
      </c>
      <c r="I97" s="25" t="e">
        <f>IF('Crisis Indicator Data'!#REF!="No Data",1,IF(#REF!&lt;&gt;"",1,0))</f>
        <v>#REF!</v>
      </c>
      <c r="J97" s="25" t="e">
        <f>IF('Crisis Indicator Data'!#REF!="No Data",1,IF(#REF!&lt;&gt;"",1,0))</f>
        <v>#REF!</v>
      </c>
      <c r="K97" s="25" t="e">
        <f>IF('Crisis Indicator Data'!#REF!="No Data",1,IF(#REF!&lt;&gt;"",1,0))</f>
        <v>#REF!</v>
      </c>
      <c r="L97" s="25" t="e">
        <f>IF('Crisis Indicator Data'!#REF!="No Data",1,IF(#REF!&lt;&gt;"",1,0))</f>
        <v>#REF!</v>
      </c>
      <c r="M97" s="25" t="e">
        <f>IF('Crisis Indicator Data'!#REF!="No Data",1,IF(#REF!&lt;&gt;"",1,0))</f>
        <v>#REF!</v>
      </c>
      <c r="N97" s="25" t="e">
        <f>IF('Crisis Indicator Data'!#REF!="No Data",1,IF(#REF!&lt;&gt;"",1,0))</f>
        <v>#REF!</v>
      </c>
      <c r="O97" s="25" t="e">
        <f>IF('Crisis Indicator Data'!#REF!="No Data",1,IF(#REF!&lt;&gt;"",1,0))</f>
        <v>#REF!</v>
      </c>
      <c r="P97" s="25" t="e">
        <f>IF('Crisis Indicator Data'!#REF!="No Data",1,IF(#REF!&lt;&gt;"",1,0))</f>
        <v>#REF!</v>
      </c>
      <c r="Q97" s="25" t="e">
        <f>IF('Crisis Indicator Data'!#REF!="No Data",1,IF(#REF!&lt;&gt;"",1,0))</f>
        <v>#REF!</v>
      </c>
      <c r="R97" s="25" t="e">
        <f>IF('Crisis Indicator Data'!#REF!="No Data",1,IF(#REF!&lt;&gt;"",1,0))</f>
        <v>#REF!</v>
      </c>
      <c r="S97" s="25" t="e">
        <f>IF('Crisis Indicator Data'!#REF!="No Data",1,IF(#REF!&lt;&gt;"",1,0))</f>
        <v>#REF!</v>
      </c>
      <c r="T97" s="25" t="e">
        <f>IF('Crisis Indicator Data'!#REF!="No Data",1,IF(#REF!&lt;&gt;"",1,0))</f>
        <v>#REF!</v>
      </c>
      <c r="U97" s="25" t="e">
        <f>IF('Crisis Indicator Data'!#REF!="No Data",1,IF(#REF!&lt;&gt;"",1,0))</f>
        <v>#REF!</v>
      </c>
      <c r="V97" s="25" t="e">
        <f>IF('Crisis Indicator Data'!#REF!="No Data",1,IF(#REF!&lt;&gt;"",1,0))</f>
        <v>#REF!</v>
      </c>
      <c r="W97" s="25" t="e">
        <f>IF('Crisis Indicator Data'!#REF!="No Data",1,IF(#REF!&lt;&gt;"",1,0))</f>
        <v>#REF!</v>
      </c>
      <c r="X97" s="25" t="e">
        <f>IF('Crisis Indicator Data'!#REF!="No Data",1,IF(#REF!&lt;&gt;"",1,0))</f>
        <v>#REF!</v>
      </c>
      <c r="Y97" s="25" t="e">
        <f>IF('Crisis Indicator Data'!#REF!="No Data",1,IF(#REF!&lt;&gt;"",1,0))</f>
        <v>#REF!</v>
      </c>
      <c r="Z97" s="25" t="e">
        <f>IF('Crisis Indicator Data'!#REF!="No Data",1,IF(#REF!&lt;&gt;"",1,0))</f>
        <v>#REF!</v>
      </c>
      <c r="AA97" s="25" t="e">
        <f>IF('Crisis Indicator Data'!#REF!="No Data",1,IF(#REF!&lt;&gt;"",1,0))</f>
        <v>#REF!</v>
      </c>
      <c r="AB97" s="25" t="e">
        <f>IF('Crisis Indicator Data'!#REF!="No Data",1,IF(#REF!&lt;&gt;"",1,0))</f>
        <v>#REF!</v>
      </c>
      <c r="AC97" s="25" t="e">
        <f>IF('Crisis Indicator Data'!#REF!="No Data",1,IF(#REF!&lt;&gt;"",1,0))</f>
        <v>#REF!</v>
      </c>
      <c r="AD97" s="25" t="e">
        <f>IF('Crisis Indicator Data'!#REF!="No Data",1,IF(#REF!&lt;&gt;"",1,0))</f>
        <v>#REF!</v>
      </c>
      <c r="AE97" s="25" t="e">
        <f>IF('Crisis Indicator Data'!#REF!="No Data",1,IF(#REF!&lt;&gt;"",1,0))</f>
        <v>#REF!</v>
      </c>
      <c r="AF97" s="25" t="e">
        <f>IF('Crisis Indicator Data'!#REF!="No Data",1,IF(#REF!&lt;&gt;"",1,0))</f>
        <v>#REF!</v>
      </c>
      <c r="AG97" s="25" t="e">
        <f>IF('Crisis Indicator Data'!#REF!="No Data",1,IF(#REF!&lt;&gt;"",1,0))</f>
        <v>#REF!</v>
      </c>
      <c r="AH97" s="25" t="e">
        <f>IF('Crisis Indicator Data'!#REF!="No Data",1,IF(#REF!&lt;&gt;"",1,0))</f>
        <v>#REF!</v>
      </c>
      <c r="AI97" s="25" t="e">
        <f>IF('Crisis Indicator Data'!#REF!="No Data",1,IF(#REF!&lt;&gt;"",1,0))</f>
        <v>#REF!</v>
      </c>
      <c r="AJ97" s="25" t="e">
        <f>IF('Crisis Indicator Data'!#REF!="No Data",1,IF(#REF!&lt;&gt;"",1,0))</f>
        <v>#REF!</v>
      </c>
      <c r="AK97" s="25" t="e">
        <f>IF('Crisis Indicator Data'!#REF!="No Data",1,IF(#REF!&lt;&gt;"",1,0))</f>
        <v>#REF!</v>
      </c>
      <c r="AL97" s="25" t="e">
        <f>IF('Crisis Indicator Data'!#REF!="No Data",1,IF(#REF!&lt;&gt;"",1,0))</f>
        <v>#REF!</v>
      </c>
      <c r="AM97" s="25" t="e">
        <f>IF('Crisis Indicator Data'!#REF!="No Data",1,IF(#REF!&lt;&gt;"",1,0))</f>
        <v>#REF!</v>
      </c>
      <c r="AN97" s="25" t="e">
        <f>IF('Crisis Indicator Data'!#REF!="No Data",1,IF(#REF!&lt;&gt;"",1,0))</f>
        <v>#REF!</v>
      </c>
      <c r="AO97" s="25" t="e">
        <f>IF('Crisis Indicator Data'!#REF!="No Data",1,IF(#REF!&lt;&gt;"",1,0))</f>
        <v>#REF!</v>
      </c>
      <c r="AP97" s="25" t="e">
        <f>IF('Crisis Indicator Data'!#REF!="No Data",1,IF(#REF!&lt;&gt;"",1,0))</f>
        <v>#REF!</v>
      </c>
      <c r="AQ97" s="25" t="e">
        <f>IF('Crisis Indicator Data'!#REF!="No Data",1,IF(#REF!&lt;&gt;"",1,0))</f>
        <v>#REF!</v>
      </c>
      <c r="AR97" s="25" t="e">
        <f>IF('Crisis Indicator Data'!#REF!="No Data",1,IF(#REF!&lt;&gt;"",1,0))</f>
        <v>#REF!</v>
      </c>
      <c r="AS97" s="25" t="e">
        <f>IF('Crisis Indicator Data'!#REF!="No Data",1,IF(#REF!&lt;&gt;"",1,0))</f>
        <v>#REF!</v>
      </c>
      <c r="AT97" s="25" t="e">
        <f>IF('Crisis Indicator Data'!#REF!="No Data",1,IF(#REF!&lt;&gt;"",1,0))</f>
        <v>#REF!</v>
      </c>
      <c r="AU97" s="25" t="e">
        <f>IF('Crisis Indicator Data'!#REF!="No Data",1,IF(#REF!&lt;&gt;"",1,0))</f>
        <v>#REF!</v>
      </c>
      <c r="AV97" s="25" t="e">
        <f>IF('Crisis Indicator Data'!#REF!="No Data",1,IF(#REF!&lt;&gt;"",1,0))</f>
        <v>#REF!</v>
      </c>
      <c r="AW97" s="25" t="e">
        <f>IF('Crisis Indicator Data'!#REF!="No Data",1,IF(#REF!&lt;&gt;"",1,0))</f>
        <v>#REF!</v>
      </c>
      <c r="AX97" s="25" t="e">
        <f>IF('Crisis Indicator Data'!#REF!="No Data",1,IF(#REF!&lt;&gt;"",1,0))</f>
        <v>#REF!</v>
      </c>
      <c r="AY97" s="25" t="e">
        <f>IF('Crisis Indicator Data'!#REF!="No Data",1,IF(#REF!&lt;&gt;"",1,0))</f>
        <v>#REF!</v>
      </c>
      <c r="AZ97" s="25" t="e">
        <f>IF('Crisis Indicator Data'!#REF!="No Data",1,IF(#REF!&lt;&gt;"",1,0))</f>
        <v>#REF!</v>
      </c>
      <c r="BA97" t="e">
        <f t="shared" si="4"/>
        <v>#REF!</v>
      </c>
      <c r="BB97" s="27" t="e">
        <f t="shared" si="5"/>
        <v>#REF!</v>
      </c>
    </row>
    <row r="98" spans="1:54" x14ac:dyDescent="0.35">
      <c r="A98" t="s">
        <v>9620</v>
      </c>
      <c r="B98" s="25" t="e">
        <f>IF('Crisis Indicator Data'!#REF!="No Data",1,IF(#REF!&lt;&gt;"",1,0))</f>
        <v>#REF!</v>
      </c>
      <c r="C98" s="25" t="e">
        <f>IF('Crisis Indicator Data'!#REF!="No Data",1,IF(#REF!&lt;&gt;"",1,0))</f>
        <v>#REF!</v>
      </c>
      <c r="D98" s="25" t="e">
        <f>IF('Crisis Indicator Data'!#REF!="No Data",1,IF(#REF!&lt;&gt;"",1,0))</f>
        <v>#REF!</v>
      </c>
      <c r="E98" s="25" t="e">
        <f>IF('Crisis Indicator Data'!#REF!="No Data",1,IF(#REF!&lt;&gt;"",1,0))</f>
        <v>#REF!</v>
      </c>
      <c r="F98" s="25" t="e">
        <f>IF('Crisis Indicator Data'!#REF!="No Data",1,IF(#REF!&lt;&gt;"",1,0))</f>
        <v>#REF!</v>
      </c>
      <c r="G98" s="25" t="e">
        <f>IF('Crisis Indicator Data'!#REF!="No Data",1,IF(#REF!&lt;&gt;"",1,0))</f>
        <v>#REF!</v>
      </c>
      <c r="H98" s="25" t="e">
        <f>IF('Crisis Indicator Data'!#REF!="No Data",1,IF(#REF!&lt;&gt;"",1,0))</f>
        <v>#REF!</v>
      </c>
      <c r="I98" s="25" t="e">
        <f>IF('Crisis Indicator Data'!#REF!="No Data",1,IF(#REF!&lt;&gt;"",1,0))</f>
        <v>#REF!</v>
      </c>
      <c r="J98" s="25" t="e">
        <f>IF('Crisis Indicator Data'!#REF!="No Data",1,IF(#REF!&lt;&gt;"",1,0))</f>
        <v>#REF!</v>
      </c>
      <c r="K98" s="25" t="e">
        <f>IF('Crisis Indicator Data'!#REF!="No Data",1,IF(#REF!&lt;&gt;"",1,0))</f>
        <v>#REF!</v>
      </c>
      <c r="L98" s="25" t="e">
        <f>IF('Crisis Indicator Data'!#REF!="No Data",1,IF(#REF!&lt;&gt;"",1,0))</f>
        <v>#REF!</v>
      </c>
      <c r="M98" s="25" t="e">
        <f>IF('Crisis Indicator Data'!#REF!="No Data",1,IF(#REF!&lt;&gt;"",1,0))</f>
        <v>#REF!</v>
      </c>
      <c r="N98" s="25" t="e">
        <f>IF('Crisis Indicator Data'!#REF!="No Data",1,IF(#REF!&lt;&gt;"",1,0))</f>
        <v>#REF!</v>
      </c>
      <c r="O98" s="25" t="e">
        <f>IF('Crisis Indicator Data'!#REF!="No Data",1,IF(#REF!&lt;&gt;"",1,0))</f>
        <v>#REF!</v>
      </c>
      <c r="P98" s="25" t="e">
        <f>IF('Crisis Indicator Data'!#REF!="No Data",1,IF(#REF!&lt;&gt;"",1,0))</f>
        <v>#REF!</v>
      </c>
      <c r="Q98" s="25" t="e">
        <f>IF('Crisis Indicator Data'!#REF!="No Data",1,IF(#REF!&lt;&gt;"",1,0))</f>
        <v>#REF!</v>
      </c>
      <c r="R98" s="25" t="e">
        <f>IF('Crisis Indicator Data'!#REF!="No Data",1,IF(#REF!&lt;&gt;"",1,0))</f>
        <v>#REF!</v>
      </c>
      <c r="S98" s="25" t="e">
        <f>IF('Crisis Indicator Data'!#REF!="No Data",1,IF(#REF!&lt;&gt;"",1,0))</f>
        <v>#REF!</v>
      </c>
      <c r="T98" s="25" t="e">
        <f>IF('Crisis Indicator Data'!#REF!="No Data",1,IF(#REF!&lt;&gt;"",1,0))</f>
        <v>#REF!</v>
      </c>
      <c r="U98" s="25" t="e">
        <f>IF('Crisis Indicator Data'!#REF!="No Data",1,IF(#REF!&lt;&gt;"",1,0))</f>
        <v>#REF!</v>
      </c>
      <c r="V98" s="25" t="e">
        <f>IF('Crisis Indicator Data'!#REF!="No Data",1,IF(#REF!&lt;&gt;"",1,0))</f>
        <v>#REF!</v>
      </c>
      <c r="W98" s="25" t="e">
        <f>IF('Crisis Indicator Data'!#REF!="No Data",1,IF(#REF!&lt;&gt;"",1,0))</f>
        <v>#REF!</v>
      </c>
      <c r="X98" s="25" t="e">
        <f>IF('Crisis Indicator Data'!#REF!="No Data",1,IF(#REF!&lt;&gt;"",1,0))</f>
        <v>#REF!</v>
      </c>
      <c r="Y98" s="25" t="e">
        <f>IF('Crisis Indicator Data'!#REF!="No Data",1,IF(#REF!&lt;&gt;"",1,0))</f>
        <v>#REF!</v>
      </c>
      <c r="Z98" s="25" t="e">
        <f>IF('Crisis Indicator Data'!#REF!="No Data",1,IF(#REF!&lt;&gt;"",1,0))</f>
        <v>#REF!</v>
      </c>
      <c r="AA98" s="25" t="e">
        <f>IF('Crisis Indicator Data'!#REF!="No Data",1,IF(#REF!&lt;&gt;"",1,0))</f>
        <v>#REF!</v>
      </c>
      <c r="AB98" s="25" t="e">
        <f>IF('Crisis Indicator Data'!#REF!="No Data",1,IF(#REF!&lt;&gt;"",1,0))</f>
        <v>#REF!</v>
      </c>
      <c r="AC98" s="25" t="e">
        <f>IF('Crisis Indicator Data'!#REF!="No Data",1,IF(#REF!&lt;&gt;"",1,0))</f>
        <v>#REF!</v>
      </c>
      <c r="AD98" s="25" t="e">
        <f>IF('Crisis Indicator Data'!#REF!="No Data",1,IF(#REF!&lt;&gt;"",1,0))</f>
        <v>#REF!</v>
      </c>
      <c r="AE98" s="25" t="e">
        <f>IF('Crisis Indicator Data'!#REF!="No Data",1,IF(#REF!&lt;&gt;"",1,0))</f>
        <v>#REF!</v>
      </c>
      <c r="AF98" s="25" t="e">
        <f>IF('Crisis Indicator Data'!#REF!="No Data",1,IF(#REF!&lt;&gt;"",1,0))</f>
        <v>#REF!</v>
      </c>
      <c r="AG98" s="25" t="e">
        <f>IF('Crisis Indicator Data'!#REF!="No Data",1,IF(#REF!&lt;&gt;"",1,0))</f>
        <v>#REF!</v>
      </c>
      <c r="AH98" s="25" t="e">
        <f>IF('Crisis Indicator Data'!#REF!="No Data",1,IF(#REF!&lt;&gt;"",1,0))</f>
        <v>#REF!</v>
      </c>
      <c r="AI98" s="25" t="e">
        <f>IF('Crisis Indicator Data'!#REF!="No Data",1,IF(#REF!&lt;&gt;"",1,0))</f>
        <v>#REF!</v>
      </c>
      <c r="AJ98" s="25" t="e">
        <f>IF('Crisis Indicator Data'!#REF!="No Data",1,IF(#REF!&lt;&gt;"",1,0))</f>
        <v>#REF!</v>
      </c>
      <c r="AK98" s="25" t="e">
        <f>IF('Crisis Indicator Data'!#REF!="No Data",1,IF(#REF!&lt;&gt;"",1,0))</f>
        <v>#REF!</v>
      </c>
      <c r="AL98" s="25" t="e">
        <f>IF('Crisis Indicator Data'!#REF!="No Data",1,IF(#REF!&lt;&gt;"",1,0))</f>
        <v>#REF!</v>
      </c>
      <c r="AM98" s="25" t="e">
        <f>IF('Crisis Indicator Data'!#REF!="No Data",1,IF(#REF!&lt;&gt;"",1,0))</f>
        <v>#REF!</v>
      </c>
      <c r="AN98" s="25" t="e">
        <f>IF('Crisis Indicator Data'!#REF!="No Data",1,IF(#REF!&lt;&gt;"",1,0))</f>
        <v>#REF!</v>
      </c>
      <c r="AO98" s="25" t="e">
        <f>IF('Crisis Indicator Data'!#REF!="No Data",1,IF(#REF!&lt;&gt;"",1,0))</f>
        <v>#REF!</v>
      </c>
      <c r="AP98" s="25" t="e">
        <f>IF('Crisis Indicator Data'!#REF!="No Data",1,IF(#REF!&lt;&gt;"",1,0))</f>
        <v>#REF!</v>
      </c>
      <c r="AQ98" s="25" t="e">
        <f>IF('Crisis Indicator Data'!#REF!="No Data",1,IF(#REF!&lt;&gt;"",1,0))</f>
        <v>#REF!</v>
      </c>
      <c r="AR98" s="25" t="e">
        <f>IF('Crisis Indicator Data'!#REF!="No Data",1,IF(#REF!&lt;&gt;"",1,0))</f>
        <v>#REF!</v>
      </c>
      <c r="AS98" s="25" t="e">
        <f>IF('Crisis Indicator Data'!#REF!="No Data",1,IF(#REF!&lt;&gt;"",1,0))</f>
        <v>#REF!</v>
      </c>
      <c r="AT98" s="25" t="e">
        <f>IF('Crisis Indicator Data'!#REF!="No Data",1,IF(#REF!&lt;&gt;"",1,0))</f>
        <v>#REF!</v>
      </c>
      <c r="AU98" s="25" t="e">
        <f>IF('Crisis Indicator Data'!#REF!="No Data",1,IF(#REF!&lt;&gt;"",1,0))</f>
        <v>#REF!</v>
      </c>
      <c r="AV98" s="25" t="e">
        <f>IF('Crisis Indicator Data'!#REF!="No Data",1,IF(#REF!&lt;&gt;"",1,0))</f>
        <v>#REF!</v>
      </c>
      <c r="AW98" s="25" t="e">
        <f>IF('Crisis Indicator Data'!#REF!="No Data",1,IF(#REF!&lt;&gt;"",1,0))</f>
        <v>#REF!</v>
      </c>
      <c r="AX98" s="25" t="e">
        <f>IF('Crisis Indicator Data'!#REF!="No Data",1,IF(#REF!&lt;&gt;"",1,0))</f>
        <v>#REF!</v>
      </c>
      <c r="AY98" s="25" t="e">
        <f>IF('Crisis Indicator Data'!#REF!="No Data",1,IF(#REF!&lt;&gt;"",1,0))</f>
        <v>#REF!</v>
      </c>
      <c r="AZ98" s="25" t="e">
        <f>IF('Crisis Indicator Data'!#REF!="No Data",1,IF(#REF!&lt;&gt;"",1,0))</f>
        <v>#REF!</v>
      </c>
      <c r="BA98" t="e">
        <f t="shared" ref="BA98:BA129" si="6">SUM(B98:AZ98)</f>
        <v>#REF!</v>
      </c>
      <c r="BB98" s="27" t="e">
        <f t="shared" ref="BB98:BB129" si="7">BA98/51</f>
        <v>#REF!</v>
      </c>
    </row>
    <row r="99" spans="1:54" x14ac:dyDescent="0.35">
      <c r="A99" t="s">
        <v>9624</v>
      </c>
      <c r="B99" s="25" t="e">
        <f>IF('Crisis Indicator Data'!#REF!="No Data",1,IF(#REF!&lt;&gt;"",1,0))</f>
        <v>#REF!</v>
      </c>
      <c r="C99" s="25" t="e">
        <f>IF('Crisis Indicator Data'!#REF!="No Data",1,IF(#REF!&lt;&gt;"",1,0))</f>
        <v>#REF!</v>
      </c>
      <c r="D99" s="25" t="e">
        <f>IF('Crisis Indicator Data'!#REF!="No Data",1,IF(#REF!&lt;&gt;"",1,0))</f>
        <v>#REF!</v>
      </c>
      <c r="E99" s="25" t="e">
        <f>IF('Crisis Indicator Data'!#REF!="No Data",1,IF(#REF!&lt;&gt;"",1,0))</f>
        <v>#REF!</v>
      </c>
      <c r="F99" s="25" t="e">
        <f>IF('Crisis Indicator Data'!#REF!="No Data",1,IF(#REF!&lt;&gt;"",1,0))</f>
        <v>#REF!</v>
      </c>
      <c r="G99" s="25" t="e">
        <f>IF('Crisis Indicator Data'!#REF!="No Data",1,IF(#REF!&lt;&gt;"",1,0))</f>
        <v>#REF!</v>
      </c>
      <c r="H99" s="25" t="e">
        <f>IF('Crisis Indicator Data'!#REF!="No Data",1,IF(#REF!&lt;&gt;"",1,0))</f>
        <v>#REF!</v>
      </c>
      <c r="I99" s="25" t="e">
        <f>IF('Crisis Indicator Data'!#REF!="No Data",1,IF(#REF!&lt;&gt;"",1,0))</f>
        <v>#REF!</v>
      </c>
      <c r="J99" s="25" t="e">
        <f>IF('Crisis Indicator Data'!#REF!="No Data",1,IF(#REF!&lt;&gt;"",1,0))</f>
        <v>#REF!</v>
      </c>
      <c r="K99" s="25" t="e">
        <f>IF('Crisis Indicator Data'!#REF!="No Data",1,IF(#REF!&lt;&gt;"",1,0))</f>
        <v>#REF!</v>
      </c>
      <c r="L99" s="25" t="e">
        <f>IF('Crisis Indicator Data'!#REF!="No Data",1,IF(#REF!&lt;&gt;"",1,0))</f>
        <v>#REF!</v>
      </c>
      <c r="M99" s="25" t="e">
        <f>IF('Crisis Indicator Data'!#REF!="No Data",1,IF(#REF!&lt;&gt;"",1,0))</f>
        <v>#REF!</v>
      </c>
      <c r="N99" s="25" t="e">
        <f>IF('Crisis Indicator Data'!#REF!="No Data",1,IF(#REF!&lt;&gt;"",1,0))</f>
        <v>#REF!</v>
      </c>
      <c r="O99" s="25" t="e">
        <f>IF('Crisis Indicator Data'!#REF!="No Data",1,IF(#REF!&lt;&gt;"",1,0))</f>
        <v>#REF!</v>
      </c>
      <c r="P99" s="25" t="e">
        <f>IF('Crisis Indicator Data'!#REF!="No Data",1,IF(#REF!&lt;&gt;"",1,0))</f>
        <v>#REF!</v>
      </c>
      <c r="Q99" s="25" t="e">
        <f>IF('Crisis Indicator Data'!#REF!="No Data",1,IF(#REF!&lt;&gt;"",1,0))</f>
        <v>#REF!</v>
      </c>
      <c r="R99" s="25" t="e">
        <f>IF('Crisis Indicator Data'!#REF!="No Data",1,IF(#REF!&lt;&gt;"",1,0))</f>
        <v>#REF!</v>
      </c>
      <c r="S99" s="25" t="e">
        <f>IF('Crisis Indicator Data'!#REF!="No Data",1,IF(#REF!&lt;&gt;"",1,0))</f>
        <v>#REF!</v>
      </c>
      <c r="T99" s="25" t="e">
        <f>IF('Crisis Indicator Data'!#REF!="No Data",1,IF(#REF!&lt;&gt;"",1,0))</f>
        <v>#REF!</v>
      </c>
      <c r="U99" s="25" t="e">
        <f>IF('Crisis Indicator Data'!#REF!="No Data",1,IF(#REF!&lt;&gt;"",1,0))</f>
        <v>#REF!</v>
      </c>
      <c r="V99" s="25" t="e">
        <f>IF('Crisis Indicator Data'!#REF!="No Data",1,IF(#REF!&lt;&gt;"",1,0))</f>
        <v>#REF!</v>
      </c>
      <c r="W99" s="25" t="e">
        <f>IF('Crisis Indicator Data'!#REF!="No Data",1,IF(#REF!&lt;&gt;"",1,0))</f>
        <v>#REF!</v>
      </c>
      <c r="X99" s="25" t="e">
        <f>IF('Crisis Indicator Data'!#REF!="No Data",1,IF(#REF!&lt;&gt;"",1,0))</f>
        <v>#REF!</v>
      </c>
      <c r="Y99" s="25" t="e">
        <f>IF('Crisis Indicator Data'!#REF!="No Data",1,IF(#REF!&lt;&gt;"",1,0))</f>
        <v>#REF!</v>
      </c>
      <c r="Z99" s="25" t="e">
        <f>IF('Crisis Indicator Data'!#REF!="No Data",1,IF(#REF!&lt;&gt;"",1,0))</f>
        <v>#REF!</v>
      </c>
      <c r="AA99" s="25" t="e">
        <f>IF('Crisis Indicator Data'!#REF!="No Data",1,IF(#REF!&lt;&gt;"",1,0))</f>
        <v>#REF!</v>
      </c>
      <c r="AB99" s="25" t="e">
        <f>IF('Crisis Indicator Data'!#REF!="No Data",1,IF(#REF!&lt;&gt;"",1,0))</f>
        <v>#REF!</v>
      </c>
      <c r="AC99" s="25" t="e">
        <f>IF('Crisis Indicator Data'!#REF!="No Data",1,IF(#REF!&lt;&gt;"",1,0))</f>
        <v>#REF!</v>
      </c>
      <c r="AD99" s="25" t="e">
        <f>IF('Crisis Indicator Data'!#REF!="No Data",1,IF(#REF!&lt;&gt;"",1,0))</f>
        <v>#REF!</v>
      </c>
      <c r="AE99" s="25" t="e">
        <f>IF('Crisis Indicator Data'!#REF!="No Data",1,IF(#REF!&lt;&gt;"",1,0))</f>
        <v>#REF!</v>
      </c>
      <c r="AF99" s="25" t="e">
        <f>IF('Crisis Indicator Data'!#REF!="No Data",1,IF(#REF!&lt;&gt;"",1,0))</f>
        <v>#REF!</v>
      </c>
      <c r="AG99" s="25" t="e">
        <f>IF('Crisis Indicator Data'!#REF!="No Data",1,IF(#REF!&lt;&gt;"",1,0))</f>
        <v>#REF!</v>
      </c>
      <c r="AH99" s="25" t="e">
        <f>IF('Crisis Indicator Data'!#REF!="No Data",1,IF(#REF!&lt;&gt;"",1,0))</f>
        <v>#REF!</v>
      </c>
      <c r="AI99" s="25" t="e">
        <f>IF('Crisis Indicator Data'!#REF!="No Data",1,IF(#REF!&lt;&gt;"",1,0))</f>
        <v>#REF!</v>
      </c>
      <c r="AJ99" s="25" t="e">
        <f>IF('Crisis Indicator Data'!#REF!="No Data",1,IF(#REF!&lt;&gt;"",1,0))</f>
        <v>#REF!</v>
      </c>
      <c r="AK99" s="25" t="e">
        <f>IF('Crisis Indicator Data'!#REF!="No Data",1,IF(#REF!&lt;&gt;"",1,0))</f>
        <v>#REF!</v>
      </c>
      <c r="AL99" s="25" t="e">
        <f>IF('Crisis Indicator Data'!#REF!="No Data",1,IF(#REF!&lt;&gt;"",1,0))</f>
        <v>#REF!</v>
      </c>
      <c r="AM99" s="25" t="e">
        <f>IF('Crisis Indicator Data'!#REF!="No Data",1,IF(#REF!&lt;&gt;"",1,0))</f>
        <v>#REF!</v>
      </c>
      <c r="AN99" s="25" t="e">
        <f>IF('Crisis Indicator Data'!#REF!="No Data",1,IF(#REF!&lt;&gt;"",1,0))</f>
        <v>#REF!</v>
      </c>
      <c r="AO99" s="25" t="e">
        <f>IF('Crisis Indicator Data'!#REF!="No Data",1,IF(#REF!&lt;&gt;"",1,0))</f>
        <v>#REF!</v>
      </c>
      <c r="AP99" s="25" t="e">
        <f>IF('Crisis Indicator Data'!#REF!="No Data",1,IF(#REF!&lt;&gt;"",1,0))</f>
        <v>#REF!</v>
      </c>
      <c r="AQ99" s="25" t="e">
        <f>IF('Crisis Indicator Data'!#REF!="No Data",1,IF(#REF!&lt;&gt;"",1,0))</f>
        <v>#REF!</v>
      </c>
      <c r="AR99" s="25" t="e">
        <f>IF('Crisis Indicator Data'!#REF!="No Data",1,IF(#REF!&lt;&gt;"",1,0))</f>
        <v>#REF!</v>
      </c>
      <c r="AS99" s="25" t="e">
        <f>IF('Crisis Indicator Data'!#REF!="No Data",1,IF(#REF!&lt;&gt;"",1,0))</f>
        <v>#REF!</v>
      </c>
      <c r="AT99" s="25" t="e">
        <f>IF('Crisis Indicator Data'!#REF!="No Data",1,IF(#REF!&lt;&gt;"",1,0))</f>
        <v>#REF!</v>
      </c>
      <c r="AU99" s="25" t="e">
        <f>IF('Crisis Indicator Data'!#REF!="No Data",1,IF(#REF!&lt;&gt;"",1,0))</f>
        <v>#REF!</v>
      </c>
      <c r="AV99" s="25" t="e">
        <f>IF('Crisis Indicator Data'!#REF!="No Data",1,IF(#REF!&lt;&gt;"",1,0))</f>
        <v>#REF!</v>
      </c>
      <c r="AW99" s="25" t="e">
        <f>IF('Crisis Indicator Data'!#REF!="No Data",1,IF(#REF!&lt;&gt;"",1,0))</f>
        <v>#REF!</v>
      </c>
      <c r="AX99" s="25" t="e">
        <f>IF('Crisis Indicator Data'!#REF!="No Data",1,IF(#REF!&lt;&gt;"",1,0))</f>
        <v>#REF!</v>
      </c>
      <c r="AY99" s="25" t="e">
        <f>IF('Crisis Indicator Data'!#REF!="No Data",1,IF(#REF!&lt;&gt;"",1,0))</f>
        <v>#REF!</v>
      </c>
      <c r="AZ99" s="25" t="e">
        <f>IF('Crisis Indicator Data'!#REF!="No Data",1,IF(#REF!&lt;&gt;"",1,0))</f>
        <v>#REF!</v>
      </c>
      <c r="BA99" t="e">
        <f t="shared" si="6"/>
        <v>#REF!</v>
      </c>
      <c r="BB99" s="27" t="e">
        <f t="shared" si="7"/>
        <v>#REF!</v>
      </c>
    </row>
    <row r="100" spans="1:54" x14ac:dyDescent="0.35">
      <c r="A100" t="s">
        <v>9628</v>
      </c>
      <c r="B100" s="25" t="e">
        <f>IF('Crisis Indicator Data'!#REF!="No Data",1,IF(#REF!&lt;&gt;"",1,0))</f>
        <v>#REF!</v>
      </c>
      <c r="C100" s="25" t="e">
        <f>IF('Crisis Indicator Data'!#REF!="No Data",1,IF(#REF!&lt;&gt;"",1,0))</f>
        <v>#REF!</v>
      </c>
      <c r="D100" s="25" t="e">
        <f>IF('Crisis Indicator Data'!#REF!="No Data",1,IF(#REF!&lt;&gt;"",1,0))</f>
        <v>#REF!</v>
      </c>
      <c r="E100" s="25" t="e">
        <f>IF('Crisis Indicator Data'!#REF!="No Data",1,IF(#REF!&lt;&gt;"",1,0))</f>
        <v>#REF!</v>
      </c>
      <c r="F100" s="25" t="e">
        <f>IF('Crisis Indicator Data'!#REF!="No Data",1,IF(#REF!&lt;&gt;"",1,0))</f>
        <v>#REF!</v>
      </c>
      <c r="G100" s="25" t="e">
        <f>IF('Crisis Indicator Data'!#REF!="No Data",1,IF(#REF!&lt;&gt;"",1,0))</f>
        <v>#REF!</v>
      </c>
      <c r="H100" s="25" t="e">
        <f>IF('Crisis Indicator Data'!#REF!="No Data",1,IF(#REF!&lt;&gt;"",1,0))</f>
        <v>#REF!</v>
      </c>
      <c r="I100" s="25" t="e">
        <f>IF('Crisis Indicator Data'!#REF!="No Data",1,IF(#REF!&lt;&gt;"",1,0))</f>
        <v>#REF!</v>
      </c>
      <c r="J100" s="25" t="e">
        <f>IF('Crisis Indicator Data'!#REF!="No Data",1,IF(#REF!&lt;&gt;"",1,0))</f>
        <v>#REF!</v>
      </c>
      <c r="K100" s="25" t="e">
        <f>IF('Crisis Indicator Data'!#REF!="No Data",1,IF(#REF!&lt;&gt;"",1,0))</f>
        <v>#REF!</v>
      </c>
      <c r="L100" s="25" t="e">
        <f>IF('Crisis Indicator Data'!#REF!="No Data",1,IF(#REF!&lt;&gt;"",1,0))</f>
        <v>#REF!</v>
      </c>
      <c r="M100" s="25" t="e">
        <f>IF('Crisis Indicator Data'!#REF!="No Data",1,IF(#REF!&lt;&gt;"",1,0))</f>
        <v>#REF!</v>
      </c>
      <c r="N100" s="25" t="e">
        <f>IF('Crisis Indicator Data'!#REF!="No Data",1,IF(#REF!&lt;&gt;"",1,0))</f>
        <v>#REF!</v>
      </c>
      <c r="O100" s="25" t="e">
        <f>IF('Crisis Indicator Data'!#REF!="No Data",1,IF(#REF!&lt;&gt;"",1,0))</f>
        <v>#REF!</v>
      </c>
      <c r="P100" s="25" t="e">
        <f>IF('Crisis Indicator Data'!#REF!="No Data",1,IF(#REF!&lt;&gt;"",1,0))</f>
        <v>#REF!</v>
      </c>
      <c r="Q100" s="25" t="e">
        <f>IF('Crisis Indicator Data'!#REF!="No Data",1,IF(#REF!&lt;&gt;"",1,0))</f>
        <v>#REF!</v>
      </c>
      <c r="R100" s="25" t="e">
        <f>IF('Crisis Indicator Data'!#REF!="No Data",1,IF(#REF!&lt;&gt;"",1,0))</f>
        <v>#REF!</v>
      </c>
      <c r="S100" s="25" t="e">
        <f>IF('Crisis Indicator Data'!#REF!="No Data",1,IF(#REF!&lt;&gt;"",1,0))</f>
        <v>#REF!</v>
      </c>
      <c r="T100" s="25" t="e">
        <f>IF('Crisis Indicator Data'!#REF!="No Data",1,IF(#REF!&lt;&gt;"",1,0))</f>
        <v>#REF!</v>
      </c>
      <c r="U100" s="25" t="e">
        <f>IF('Crisis Indicator Data'!#REF!="No Data",1,IF(#REF!&lt;&gt;"",1,0))</f>
        <v>#REF!</v>
      </c>
      <c r="V100" s="25" t="e">
        <f>IF('Crisis Indicator Data'!#REF!="No Data",1,IF(#REF!&lt;&gt;"",1,0))</f>
        <v>#REF!</v>
      </c>
      <c r="W100" s="25" t="e">
        <f>IF('Crisis Indicator Data'!#REF!="No Data",1,IF(#REF!&lt;&gt;"",1,0))</f>
        <v>#REF!</v>
      </c>
      <c r="X100" s="25" t="e">
        <f>IF('Crisis Indicator Data'!#REF!="No Data",1,IF(#REF!&lt;&gt;"",1,0))</f>
        <v>#REF!</v>
      </c>
      <c r="Y100" s="25" t="e">
        <f>IF('Crisis Indicator Data'!#REF!="No Data",1,IF(#REF!&lt;&gt;"",1,0))</f>
        <v>#REF!</v>
      </c>
      <c r="Z100" s="25" t="e">
        <f>IF('Crisis Indicator Data'!#REF!="No Data",1,IF(#REF!&lt;&gt;"",1,0))</f>
        <v>#REF!</v>
      </c>
      <c r="AA100" s="25" t="e">
        <f>IF('Crisis Indicator Data'!#REF!="No Data",1,IF(#REF!&lt;&gt;"",1,0))</f>
        <v>#REF!</v>
      </c>
      <c r="AB100" s="25" t="e">
        <f>IF('Crisis Indicator Data'!#REF!="No Data",1,IF(#REF!&lt;&gt;"",1,0))</f>
        <v>#REF!</v>
      </c>
      <c r="AC100" s="25" t="e">
        <f>IF('Crisis Indicator Data'!#REF!="No Data",1,IF(#REF!&lt;&gt;"",1,0))</f>
        <v>#REF!</v>
      </c>
      <c r="AD100" s="25" t="e">
        <f>IF('Crisis Indicator Data'!#REF!="No Data",1,IF(#REF!&lt;&gt;"",1,0))</f>
        <v>#REF!</v>
      </c>
      <c r="AE100" s="25" t="e">
        <f>IF('Crisis Indicator Data'!#REF!="No Data",1,IF(#REF!&lt;&gt;"",1,0))</f>
        <v>#REF!</v>
      </c>
      <c r="AF100" s="25" t="e">
        <f>IF('Crisis Indicator Data'!#REF!="No Data",1,IF(#REF!&lt;&gt;"",1,0))</f>
        <v>#REF!</v>
      </c>
      <c r="AG100" s="25" t="e">
        <f>IF('Crisis Indicator Data'!#REF!="No Data",1,IF(#REF!&lt;&gt;"",1,0))</f>
        <v>#REF!</v>
      </c>
      <c r="AH100" s="25" t="e">
        <f>IF('Crisis Indicator Data'!#REF!="No Data",1,IF(#REF!&lt;&gt;"",1,0))</f>
        <v>#REF!</v>
      </c>
      <c r="AI100" s="25" t="e">
        <f>IF('Crisis Indicator Data'!#REF!="No Data",1,IF(#REF!&lt;&gt;"",1,0))</f>
        <v>#REF!</v>
      </c>
      <c r="AJ100" s="25" t="e">
        <f>IF('Crisis Indicator Data'!#REF!="No Data",1,IF(#REF!&lt;&gt;"",1,0))</f>
        <v>#REF!</v>
      </c>
      <c r="AK100" s="25" t="e">
        <f>IF('Crisis Indicator Data'!#REF!="No Data",1,IF(#REF!&lt;&gt;"",1,0))</f>
        <v>#REF!</v>
      </c>
      <c r="AL100" s="25" t="e">
        <f>IF('Crisis Indicator Data'!#REF!="No Data",1,IF(#REF!&lt;&gt;"",1,0))</f>
        <v>#REF!</v>
      </c>
      <c r="AM100" s="25" t="e">
        <f>IF('Crisis Indicator Data'!#REF!="No Data",1,IF(#REF!&lt;&gt;"",1,0))</f>
        <v>#REF!</v>
      </c>
      <c r="AN100" s="25" t="e">
        <f>IF('Crisis Indicator Data'!#REF!="No Data",1,IF(#REF!&lt;&gt;"",1,0))</f>
        <v>#REF!</v>
      </c>
      <c r="AO100" s="25" t="e">
        <f>IF('Crisis Indicator Data'!#REF!="No Data",1,IF(#REF!&lt;&gt;"",1,0))</f>
        <v>#REF!</v>
      </c>
      <c r="AP100" s="25" t="e">
        <f>IF('Crisis Indicator Data'!#REF!="No Data",1,IF(#REF!&lt;&gt;"",1,0))</f>
        <v>#REF!</v>
      </c>
      <c r="AQ100" s="25" t="e">
        <f>IF('Crisis Indicator Data'!#REF!="No Data",1,IF(#REF!&lt;&gt;"",1,0))</f>
        <v>#REF!</v>
      </c>
      <c r="AR100" s="25" t="e">
        <f>IF('Crisis Indicator Data'!#REF!="No Data",1,IF(#REF!&lt;&gt;"",1,0))</f>
        <v>#REF!</v>
      </c>
      <c r="AS100" s="25" t="e">
        <f>IF('Crisis Indicator Data'!#REF!="No Data",1,IF(#REF!&lt;&gt;"",1,0))</f>
        <v>#REF!</v>
      </c>
      <c r="AT100" s="25" t="e">
        <f>IF('Crisis Indicator Data'!#REF!="No Data",1,IF(#REF!&lt;&gt;"",1,0))</f>
        <v>#REF!</v>
      </c>
      <c r="AU100" s="25" t="e">
        <f>IF('Crisis Indicator Data'!#REF!="No Data",1,IF(#REF!&lt;&gt;"",1,0))</f>
        <v>#REF!</v>
      </c>
      <c r="AV100" s="25" t="e">
        <f>IF('Crisis Indicator Data'!#REF!="No Data",1,IF(#REF!&lt;&gt;"",1,0))</f>
        <v>#REF!</v>
      </c>
      <c r="AW100" s="25" t="e">
        <f>IF('Crisis Indicator Data'!#REF!="No Data",1,IF(#REF!&lt;&gt;"",1,0))</f>
        <v>#REF!</v>
      </c>
      <c r="AX100" s="25" t="e">
        <f>IF('Crisis Indicator Data'!#REF!="No Data",1,IF(#REF!&lt;&gt;"",1,0))</f>
        <v>#REF!</v>
      </c>
      <c r="AY100" s="25" t="e">
        <f>IF('Crisis Indicator Data'!#REF!="No Data",1,IF(#REF!&lt;&gt;"",1,0))</f>
        <v>#REF!</v>
      </c>
      <c r="AZ100" s="25" t="e">
        <f>IF('Crisis Indicator Data'!#REF!="No Data",1,IF(#REF!&lt;&gt;"",1,0))</f>
        <v>#REF!</v>
      </c>
      <c r="BA100" t="e">
        <f t="shared" si="6"/>
        <v>#REF!</v>
      </c>
      <c r="BB100" s="27" t="e">
        <f t="shared" si="7"/>
        <v>#REF!</v>
      </c>
    </row>
    <row r="101" spans="1:54" x14ac:dyDescent="0.35">
      <c r="A101" t="s">
        <v>9630</v>
      </c>
      <c r="B101" s="25" t="e">
        <f>IF('Crisis Indicator Data'!#REF!="No Data",1,IF(#REF!&lt;&gt;"",1,0))</f>
        <v>#REF!</v>
      </c>
      <c r="C101" s="25" t="e">
        <f>IF('Crisis Indicator Data'!#REF!="No Data",1,IF(#REF!&lt;&gt;"",1,0))</f>
        <v>#REF!</v>
      </c>
      <c r="D101" s="25" t="e">
        <f>IF('Crisis Indicator Data'!#REF!="No Data",1,IF(#REF!&lt;&gt;"",1,0))</f>
        <v>#REF!</v>
      </c>
      <c r="E101" s="25" t="e">
        <f>IF('Crisis Indicator Data'!#REF!="No Data",1,IF(#REF!&lt;&gt;"",1,0))</f>
        <v>#REF!</v>
      </c>
      <c r="F101" s="25" t="e">
        <f>IF('Crisis Indicator Data'!#REF!="No Data",1,IF(#REF!&lt;&gt;"",1,0))</f>
        <v>#REF!</v>
      </c>
      <c r="G101" s="25" t="e">
        <f>IF('Crisis Indicator Data'!#REF!="No Data",1,IF(#REF!&lt;&gt;"",1,0))</f>
        <v>#REF!</v>
      </c>
      <c r="H101" s="25" t="e">
        <f>IF('Crisis Indicator Data'!#REF!="No Data",1,IF(#REF!&lt;&gt;"",1,0))</f>
        <v>#REF!</v>
      </c>
      <c r="I101" s="25" t="e">
        <f>IF('Crisis Indicator Data'!#REF!="No Data",1,IF(#REF!&lt;&gt;"",1,0))</f>
        <v>#REF!</v>
      </c>
      <c r="J101" s="25" t="e">
        <f>IF('Crisis Indicator Data'!#REF!="No Data",1,IF(#REF!&lt;&gt;"",1,0))</f>
        <v>#REF!</v>
      </c>
      <c r="K101" s="25" t="e">
        <f>IF('Crisis Indicator Data'!#REF!="No Data",1,IF(#REF!&lt;&gt;"",1,0))</f>
        <v>#REF!</v>
      </c>
      <c r="L101" s="25" t="e">
        <f>IF('Crisis Indicator Data'!#REF!="No Data",1,IF(#REF!&lt;&gt;"",1,0))</f>
        <v>#REF!</v>
      </c>
      <c r="M101" s="25" t="e">
        <f>IF('Crisis Indicator Data'!#REF!="No Data",1,IF(#REF!&lt;&gt;"",1,0))</f>
        <v>#REF!</v>
      </c>
      <c r="N101" s="25" t="e">
        <f>IF('Crisis Indicator Data'!#REF!="No Data",1,IF(#REF!&lt;&gt;"",1,0))</f>
        <v>#REF!</v>
      </c>
      <c r="O101" s="25" t="e">
        <f>IF('Crisis Indicator Data'!#REF!="No Data",1,IF(#REF!&lt;&gt;"",1,0))</f>
        <v>#REF!</v>
      </c>
      <c r="P101" s="25" t="e">
        <f>IF('Crisis Indicator Data'!#REF!="No Data",1,IF(#REF!&lt;&gt;"",1,0))</f>
        <v>#REF!</v>
      </c>
      <c r="Q101" s="25" t="e">
        <f>IF('Crisis Indicator Data'!#REF!="No Data",1,IF(#REF!&lt;&gt;"",1,0))</f>
        <v>#REF!</v>
      </c>
      <c r="R101" s="25" t="e">
        <f>IF('Crisis Indicator Data'!#REF!="No Data",1,IF(#REF!&lt;&gt;"",1,0))</f>
        <v>#REF!</v>
      </c>
      <c r="S101" s="25" t="e">
        <f>IF('Crisis Indicator Data'!#REF!="No Data",1,IF(#REF!&lt;&gt;"",1,0))</f>
        <v>#REF!</v>
      </c>
      <c r="T101" s="25" t="e">
        <f>IF('Crisis Indicator Data'!#REF!="No Data",1,IF(#REF!&lt;&gt;"",1,0))</f>
        <v>#REF!</v>
      </c>
      <c r="U101" s="25" t="e">
        <f>IF('Crisis Indicator Data'!#REF!="No Data",1,IF(#REF!&lt;&gt;"",1,0))</f>
        <v>#REF!</v>
      </c>
      <c r="V101" s="25" t="e">
        <f>IF('Crisis Indicator Data'!#REF!="No Data",1,IF(#REF!&lt;&gt;"",1,0))</f>
        <v>#REF!</v>
      </c>
      <c r="W101" s="25" t="e">
        <f>IF('Crisis Indicator Data'!#REF!="No Data",1,IF(#REF!&lt;&gt;"",1,0))</f>
        <v>#REF!</v>
      </c>
      <c r="X101" s="25" t="e">
        <f>IF('Crisis Indicator Data'!#REF!="No Data",1,IF(#REF!&lt;&gt;"",1,0))</f>
        <v>#REF!</v>
      </c>
      <c r="Y101" s="25" t="e">
        <f>IF('Crisis Indicator Data'!#REF!="No Data",1,IF(#REF!&lt;&gt;"",1,0))</f>
        <v>#REF!</v>
      </c>
      <c r="Z101" s="25" t="e">
        <f>IF('Crisis Indicator Data'!#REF!="No Data",1,IF(#REF!&lt;&gt;"",1,0))</f>
        <v>#REF!</v>
      </c>
      <c r="AA101" s="25" t="e">
        <f>IF('Crisis Indicator Data'!#REF!="No Data",1,IF(#REF!&lt;&gt;"",1,0))</f>
        <v>#REF!</v>
      </c>
      <c r="AB101" s="25" t="e">
        <f>IF('Crisis Indicator Data'!#REF!="No Data",1,IF(#REF!&lt;&gt;"",1,0))</f>
        <v>#REF!</v>
      </c>
      <c r="AC101" s="25" t="e">
        <f>IF('Crisis Indicator Data'!#REF!="No Data",1,IF(#REF!&lt;&gt;"",1,0))</f>
        <v>#REF!</v>
      </c>
      <c r="AD101" s="25" t="e">
        <f>IF('Crisis Indicator Data'!#REF!="No Data",1,IF(#REF!&lt;&gt;"",1,0))</f>
        <v>#REF!</v>
      </c>
      <c r="AE101" s="25" t="e">
        <f>IF('Crisis Indicator Data'!#REF!="No Data",1,IF(#REF!&lt;&gt;"",1,0))</f>
        <v>#REF!</v>
      </c>
      <c r="AF101" s="25" t="e">
        <f>IF('Crisis Indicator Data'!#REF!="No Data",1,IF(#REF!&lt;&gt;"",1,0))</f>
        <v>#REF!</v>
      </c>
      <c r="AG101" s="25" t="e">
        <f>IF('Crisis Indicator Data'!#REF!="No Data",1,IF(#REF!&lt;&gt;"",1,0))</f>
        <v>#REF!</v>
      </c>
      <c r="AH101" s="25" t="e">
        <f>IF('Crisis Indicator Data'!#REF!="No Data",1,IF(#REF!&lt;&gt;"",1,0))</f>
        <v>#REF!</v>
      </c>
      <c r="AI101" s="25" t="e">
        <f>IF('Crisis Indicator Data'!#REF!="No Data",1,IF(#REF!&lt;&gt;"",1,0))</f>
        <v>#REF!</v>
      </c>
      <c r="AJ101" s="25" t="e">
        <f>IF('Crisis Indicator Data'!#REF!="No Data",1,IF(#REF!&lt;&gt;"",1,0))</f>
        <v>#REF!</v>
      </c>
      <c r="AK101" s="25" t="e">
        <f>IF('Crisis Indicator Data'!#REF!="No Data",1,IF(#REF!&lt;&gt;"",1,0))</f>
        <v>#REF!</v>
      </c>
      <c r="AL101" s="25" t="e">
        <f>IF('Crisis Indicator Data'!#REF!="No Data",1,IF(#REF!&lt;&gt;"",1,0))</f>
        <v>#REF!</v>
      </c>
      <c r="AM101" s="25" t="e">
        <f>IF('Crisis Indicator Data'!#REF!="No Data",1,IF(#REF!&lt;&gt;"",1,0))</f>
        <v>#REF!</v>
      </c>
      <c r="AN101" s="25" t="e">
        <f>IF('Crisis Indicator Data'!#REF!="No Data",1,IF(#REF!&lt;&gt;"",1,0))</f>
        <v>#REF!</v>
      </c>
      <c r="AO101" s="25" t="e">
        <f>IF('Crisis Indicator Data'!#REF!="No Data",1,IF(#REF!&lt;&gt;"",1,0))</f>
        <v>#REF!</v>
      </c>
      <c r="AP101" s="25" t="e">
        <f>IF('Crisis Indicator Data'!#REF!="No Data",1,IF(#REF!&lt;&gt;"",1,0))</f>
        <v>#REF!</v>
      </c>
      <c r="AQ101" s="25" t="e">
        <f>IF('Crisis Indicator Data'!#REF!="No Data",1,IF(#REF!&lt;&gt;"",1,0))</f>
        <v>#REF!</v>
      </c>
      <c r="AR101" s="25" t="e">
        <f>IF('Crisis Indicator Data'!#REF!="No Data",1,IF(#REF!&lt;&gt;"",1,0))</f>
        <v>#REF!</v>
      </c>
      <c r="AS101" s="25" t="e">
        <f>IF('Crisis Indicator Data'!#REF!="No Data",1,IF(#REF!&lt;&gt;"",1,0))</f>
        <v>#REF!</v>
      </c>
      <c r="AT101" s="25" t="e">
        <f>IF('Crisis Indicator Data'!#REF!="No Data",1,IF(#REF!&lt;&gt;"",1,0))</f>
        <v>#REF!</v>
      </c>
      <c r="AU101" s="25" t="e">
        <f>IF('Crisis Indicator Data'!#REF!="No Data",1,IF(#REF!&lt;&gt;"",1,0))</f>
        <v>#REF!</v>
      </c>
      <c r="AV101" s="25" t="e">
        <f>IF('Crisis Indicator Data'!#REF!="No Data",1,IF(#REF!&lt;&gt;"",1,0))</f>
        <v>#REF!</v>
      </c>
      <c r="AW101" s="25" t="e">
        <f>IF('Crisis Indicator Data'!#REF!="No Data",1,IF(#REF!&lt;&gt;"",1,0))</f>
        <v>#REF!</v>
      </c>
      <c r="AX101" s="25" t="e">
        <f>IF('Crisis Indicator Data'!#REF!="No Data",1,IF(#REF!&lt;&gt;"",1,0))</f>
        <v>#REF!</v>
      </c>
      <c r="AY101" s="25" t="e">
        <f>IF('Crisis Indicator Data'!#REF!="No Data",1,IF(#REF!&lt;&gt;"",1,0))</f>
        <v>#REF!</v>
      </c>
      <c r="AZ101" s="25" t="e">
        <f>IF('Crisis Indicator Data'!#REF!="No Data",1,IF(#REF!&lt;&gt;"",1,0))</f>
        <v>#REF!</v>
      </c>
      <c r="BA101" t="e">
        <f t="shared" si="6"/>
        <v>#REF!</v>
      </c>
      <c r="BB101" s="27" t="e">
        <f t="shared" si="7"/>
        <v>#REF!</v>
      </c>
    </row>
    <row r="102" spans="1:54" x14ac:dyDescent="0.35">
      <c r="A102" t="s">
        <v>9638</v>
      </c>
      <c r="B102" s="25" t="e">
        <f>IF('Crisis Indicator Data'!#REF!="No Data",1,IF(#REF!&lt;&gt;"",1,0))</f>
        <v>#REF!</v>
      </c>
      <c r="C102" s="25" t="e">
        <f>IF('Crisis Indicator Data'!#REF!="No Data",1,IF(#REF!&lt;&gt;"",1,0))</f>
        <v>#REF!</v>
      </c>
      <c r="D102" s="25" t="e">
        <f>IF('Crisis Indicator Data'!#REF!="No Data",1,IF(#REF!&lt;&gt;"",1,0))</f>
        <v>#REF!</v>
      </c>
      <c r="E102" s="25" t="e">
        <f>IF('Crisis Indicator Data'!#REF!="No Data",1,IF(#REF!&lt;&gt;"",1,0))</f>
        <v>#REF!</v>
      </c>
      <c r="F102" s="25" t="e">
        <f>IF('Crisis Indicator Data'!#REF!="No Data",1,IF(#REF!&lt;&gt;"",1,0))</f>
        <v>#REF!</v>
      </c>
      <c r="G102" s="25" t="e">
        <f>IF('Crisis Indicator Data'!#REF!="No Data",1,IF(#REF!&lt;&gt;"",1,0))</f>
        <v>#REF!</v>
      </c>
      <c r="H102" s="25" t="e">
        <f>IF('Crisis Indicator Data'!#REF!="No Data",1,IF(#REF!&lt;&gt;"",1,0))</f>
        <v>#REF!</v>
      </c>
      <c r="I102" s="25" t="e">
        <f>IF('Crisis Indicator Data'!#REF!="No Data",1,IF(#REF!&lt;&gt;"",1,0))</f>
        <v>#REF!</v>
      </c>
      <c r="J102" s="25" t="e">
        <f>IF('Crisis Indicator Data'!#REF!="No Data",1,IF(#REF!&lt;&gt;"",1,0))</f>
        <v>#REF!</v>
      </c>
      <c r="K102" s="25" t="e">
        <f>IF('Crisis Indicator Data'!#REF!="No Data",1,IF(#REF!&lt;&gt;"",1,0))</f>
        <v>#REF!</v>
      </c>
      <c r="L102" s="25" t="e">
        <f>IF('Crisis Indicator Data'!#REF!="No Data",1,IF(#REF!&lt;&gt;"",1,0))</f>
        <v>#REF!</v>
      </c>
      <c r="M102" s="25" t="e">
        <f>IF('Crisis Indicator Data'!#REF!="No Data",1,IF(#REF!&lt;&gt;"",1,0))</f>
        <v>#REF!</v>
      </c>
      <c r="N102" s="25" t="e">
        <f>IF('Crisis Indicator Data'!#REF!="No Data",1,IF(#REF!&lt;&gt;"",1,0))</f>
        <v>#REF!</v>
      </c>
      <c r="O102" s="25" t="e">
        <f>IF('Crisis Indicator Data'!#REF!="No Data",1,IF(#REF!&lt;&gt;"",1,0))</f>
        <v>#REF!</v>
      </c>
      <c r="P102" s="25" t="e">
        <f>IF('Crisis Indicator Data'!#REF!="No Data",1,IF(#REF!&lt;&gt;"",1,0))</f>
        <v>#REF!</v>
      </c>
      <c r="Q102" s="25" t="e">
        <f>IF('Crisis Indicator Data'!#REF!="No Data",1,IF(#REF!&lt;&gt;"",1,0))</f>
        <v>#REF!</v>
      </c>
      <c r="R102" s="25" t="e">
        <f>IF('Crisis Indicator Data'!#REF!="No Data",1,IF(#REF!&lt;&gt;"",1,0))</f>
        <v>#REF!</v>
      </c>
      <c r="S102" s="25" t="e">
        <f>IF('Crisis Indicator Data'!#REF!="No Data",1,IF(#REF!&lt;&gt;"",1,0))</f>
        <v>#REF!</v>
      </c>
      <c r="T102" s="25" t="e">
        <f>IF('Crisis Indicator Data'!#REF!="No Data",1,IF(#REF!&lt;&gt;"",1,0))</f>
        <v>#REF!</v>
      </c>
      <c r="U102" s="25" t="e">
        <f>IF('Crisis Indicator Data'!#REF!="No Data",1,IF(#REF!&lt;&gt;"",1,0))</f>
        <v>#REF!</v>
      </c>
      <c r="V102" s="25" t="e">
        <f>IF('Crisis Indicator Data'!#REF!="No Data",1,IF(#REF!&lt;&gt;"",1,0))</f>
        <v>#REF!</v>
      </c>
      <c r="W102" s="25" t="e">
        <f>IF('Crisis Indicator Data'!#REF!="No Data",1,IF(#REF!&lt;&gt;"",1,0))</f>
        <v>#REF!</v>
      </c>
      <c r="X102" s="25" t="e">
        <f>IF('Crisis Indicator Data'!#REF!="No Data",1,IF(#REF!&lt;&gt;"",1,0))</f>
        <v>#REF!</v>
      </c>
      <c r="Y102" s="25" t="e">
        <f>IF('Crisis Indicator Data'!#REF!="No Data",1,IF(#REF!&lt;&gt;"",1,0))</f>
        <v>#REF!</v>
      </c>
      <c r="Z102" s="25" t="e">
        <f>IF('Crisis Indicator Data'!#REF!="No Data",1,IF(#REF!&lt;&gt;"",1,0))</f>
        <v>#REF!</v>
      </c>
      <c r="AA102" s="25" t="e">
        <f>IF('Crisis Indicator Data'!#REF!="No Data",1,IF(#REF!&lt;&gt;"",1,0))</f>
        <v>#REF!</v>
      </c>
      <c r="AB102" s="25" t="e">
        <f>IF('Crisis Indicator Data'!#REF!="No Data",1,IF(#REF!&lt;&gt;"",1,0))</f>
        <v>#REF!</v>
      </c>
      <c r="AC102" s="25" t="e">
        <f>IF('Crisis Indicator Data'!#REF!="No Data",1,IF(#REF!&lt;&gt;"",1,0))</f>
        <v>#REF!</v>
      </c>
      <c r="AD102" s="25" t="e">
        <f>IF('Crisis Indicator Data'!#REF!="No Data",1,IF(#REF!&lt;&gt;"",1,0))</f>
        <v>#REF!</v>
      </c>
      <c r="AE102" s="25" t="e">
        <f>IF('Crisis Indicator Data'!#REF!="No Data",1,IF(#REF!&lt;&gt;"",1,0))</f>
        <v>#REF!</v>
      </c>
      <c r="AF102" s="25" t="e">
        <f>IF('Crisis Indicator Data'!#REF!="No Data",1,IF(#REF!&lt;&gt;"",1,0))</f>
        <v>#REF!</v>
      </c>
      <c r="AG102" s="25" t="e">
        <f>IF('Crisis Indicator Data'!#REF!="No Data",1,IF(#REF!&lt;&gt;"",1,0))</f>
        <v>#REF!</v>
      </c>
      <c r="AH102" s="25" t="e">
        <f>IF('Crisis Indicator Data'!#REF!="No Data",1,IF(#REF!&lt;&gt;"",1,0))</f>
        <v>#REF!</v>
      </c>
      <c r="AI102" s="25" t="e">
        <f>IF('Crisis Indicator Data'!#REF!="No Data",1,IF(#REF!&lt;&gt;"",1,0))</f>
        <v>#REF!</v>
      </c>
      <c r="AJ102" s="25" t="e">
        <f>IF('Crisis Indicator Data'!#REF!="No Data",1,IF(#REF!&lt;&gt;"",1,0))</f>
        <v>#REF!</v>
      </c>
      <c r="AK102" s="25" t="e">
        <f>IF('Crisis Indicator Data'!#REF!="No Data",1,IF(#REF!&lt;&gt;"",1,0))</f>
        <v>#REF!</v>
      </c>
      <c r="AL102" s="25" t="e">
        <f>IF('Crisis Indicator Data'!#REF!="No Data",1,IF(#REF!&lt;&gt;"",1,0))</f>
        <v>#REF!</v>
      </c>
      <c r="AM102" s="25" t="e">
        <f>IF('Crisis Indicator Data'!#REF!="No Data",1,IF(#REF!&lt;&gt;"",1,0))</f>
        <v>#REF!</v>
      </c>
      <c r="AN102" s="25" t="e">
        <f>IF('Crisis Indicator Data'!#REF!="No Data",1,IF(#REF!&lt;&gt;"",1,0))</f>
        <v>#REF!</v>
      </c>
      <c r="AO102" s="25" t="e">
        <f>IF('Crisis Indicator Data'!#REF!="No Data",1,IF(#REF!&lt;&gt;"",1,0))</f>
        <v>#REF!</v>
      </c>
      <c r="AP102" s="25" t="e">
        <f>IF('Crisis Indicator Data'!#REF!="No Data",1,IF(#REF!&lt;&gt;"",1,0))</f>
        <v>#REF!</v>
      </c>
      <c r="AQ102" s="25" t="e">
        <f>IF('Crisis Indicator Data'!#REF!="No Data",1,IF(#REF!&lt;&gt;"",1,0))</f>
        <v>#REF!</v>
      </c>
      <c r="AR102" s="25" t="e">
        <f>IF('Crisis Indicator Data'!#REF!="No Data",1,IF(#REF!&lt;&gt;"",1,0))</f>
        <v>#REF!</v>
      </c>
      <c r="AS102" s="25" t="e">
        <f>IF('Crisis Indicator Data'!#REF!="No Data",1,IF(#REF!&lt;&gt;"",1,0))</f>
        <v>#REF!</v>
      </c>
      <c r="AT102" s="25" t="e">
        <f>IF('Crisis Indicator Data'!#REF!="No Data",1,IF(#REF!&lt;&gt;"",1,0))</f>
        <v>#REF!</v>
      </c>
      <c r="AU102" s="25" t="e">
        <f>IF('Crisis Indicator Data'!#REF!="No Data",1,IF(#REF!&lt;&gt;"",1,0))</f>
        <v>#REF!</v>
      </c>
      <c r="AV102" s="25" t="e">
        <f>IF('Crisis Indicator Data'!#REF!="No Data",1,IF(#REF!&lt;&gt;"",1,0))</f>
        <v>#REF!</v>
      </c>
      <c r="AW102" s="25" t="e">
        <f>IF('Crisis Indicator Data'!#REF!="No Data",1,IF(#REF!&lt;&gt;"",1,0))</f>
        <v>#REF!</v>
      </c>
      <c r="AX102" s="25" t="e">
        <f>IF('Crisis Indicator Data'!#REF!="No Data",1,IF(#REF!&lt;&gt;"",1,0))</f>
        <v>#REF!</v>
      </c>
      <c r="AY102" s="25" t="e">
        <f>IF('Crisis Indicator Data'!#REF!="No Data",1,IF(#REF!&lt;&gt;"",1,0))</f>
        <v>#REF!</v>
      </c>
      <c r="AZ102" s="25" t="e">
        <f>IF('Crisis Indicator Data'!#REF!="No Data",1,IF(#REF!&lt;&gt;"",1,0))</f>
        <v>#REF!</v>
      </c>
      <c r="BA102" t="e">
        <f t="shared" si="6"/>
        <v>#REF!</v>
      </c>
      <c r="BB102" s="27" t="e">
        <f t="shared" si="7"/>
        <v>#REF!</v>
      </c>
    </row>
    <row r="103" spans="1:54" x14ac:dyDescent="0.35">
      <c r="A103" t="s">
        <v>9660</v>
      </c>
      <c r="B103" s="25" t="e">
        <f>IF('Crisis Indicator Data'!#REF!="No Data",1,IF(#REF!&lt;&gt;"",1,0))</f>
        <v>#REF!</v>
      </c>
      <c r="C103" s="25" t="e">
        <f>IF('Crisis Indicator Data'!#REF!="No Data",1,IF(#REF!&lt;&gt;"",1,0))</f>
        <v>#REF!</v>
      </c>
      <c r="D103" s="25" t="e">
        <f>IF('Crisis Indicator Data'!#REF!="No Data",1,IF(#REF!&lt;&gt;"",1,0))</f>
        <v>#REF!</v>
      </c>
      <c r="E103" s="25" t="e">
        <f>IF('Crisis Indicator Data'!#REF!="No Data",1,IF(#REF!&lt;&gt;"",1,0))</f>
        <v>#REF!</v>
      </c>
      <c r="F103" s="25" t="e">
        <f>IF('Crisis Indicator Data'!#REF!="No Data",1,IF(#REF!&lt;&gt;"",1,0))</f>
        <v>#REF!</v>
      </c>
      <c r="G103" s="25" t="e">
        <f>IF('Crisis Indicator Data'!#REF!="No Data",1,IF(#REF!&lt;&gt;"",1,0))</f>
        <v>#REF!</v>
      </c>
      <c r="H103" s="25" t="e">
        <f>IF('Crisis Indicator Data'!#REF!="No Data",1,IF(#REF!&lt;&gt;"",1,0))</f>
        <v>#REF!</v>
      </c>
      <c r="I103" s="25" t="e">
        <f>IF('Crisis Indicator Data'!#REF!="No Data",1,IF(#REF!&lt;&gt;"",1,0))</f>
        <v>#REF!</v>
      </c>
      <c r="J103" s="25" t="e">
        <f>IF('Crisis Indicator Data'!#REF!="No Data",1,IF(#REF!&lt;&gt;"",1,0))</f>
        <v>#REF!</v>
      </c>
      <c r="K103" s="25" t="e">
        <f>IF('Crisis Indicator Data'!#REF!="No Data",1,IF(#REF!&lt;&gt;"",1,0))</f>
        <v>#REF!</v>
      </c>
      <c r="L103" s="25" t="e">
        <f>IF('Crisis Indicator Data'!#REF!="No Data",1,IF(#REF!&lt;&gt;"",1,0))</f>
        <v>#REF!</v>
      </c>
      <c r="M103" s="25" t="e">
        <f>IF('Crisis Indicator Data'!#REF!="No Data",1,IF(#REF!&lt;&gt;"",1,0))</f>
        <v>#REF!</v>
      </c>
      <c r="N103" s="25" t="e">
        <f>IF('Crisis Indicator Data'!#REF!="No Data",1,IF(#REF!&lt;&gt;"",1,0))</f>
        <v>#REF!</v>
      </c>
      <c r="O103" s="25" t="e">
        <f>IF('Crisis Indicator Data'!#REF!="No Data",1,IF(#REF!&lt;&gt;"",1,0))</f>
        <v>#REF!</v>
      </c>
      <c r="P103" s="25" t="e">
        <f>IF('Crisis Indicator Data'!#REF!="No Data",1,IF(#REF!&lt;&gt;"",1,0))</f>
        <v>#REF!</v>
      </c>
      <c r="Q103" s="25" t="e">
        <f>IF('Crisis Indicator Data'!#REF!="No Data",1,IF(#REF!&lt;&gt;"",1,0))</f>
        <v>#REF!</v>
      </c>
      <c r="R103" s="25" t="e">
        <f>IF('Crisis Indicator Data'!#REF!="No Data",1,IF(#REF!&lt;&gt;"",1,0))</f>
        <v>#REF!</v>
      </c>
      <c r="S103" s="25" t="e">
        <f>IF('Crisis Indicator Data'!#REF!="No Data",1,IF(#REF!&lt;&gt;"",1,0))</f>
        <v>#REF!</v>
      </c>
      <c r="T103" s="25" t="e">
        <f>IF('Crisis Indicator Data'!#REF!="No Data",1,IF(#REF!&lt;&gt;"",1,0))</f>
        <v>#REF!</v>
      </c>
      <c r="U103" s="25" t="e">
        <f>IF('Crisis Indicator Data'!#REF!="No Data",1,IF(#REF!&lt;&gt;"",1,0))</f>
        <v>#REF!</v>
      </c>
      <c r="V103" s="25" t="e">
        <f>IF('Crisis Indicator Data'!#REF!="No Data",1,IF(#REF!&lt;&gt;"",1,0))</f>
        <v>#REF!</v>
      </c>
      <c r="W103" s="25" t="e">
        <f>IF('Crisis Indicator Data'!#REF!="No Data",1,IF(#REF!&lt;&gt;"",1,0))</f>
        <v>#REF!</v>
      </c>
      <c r="X103" s="25" t="e">
        <f>IF('Crisis Indicator Data'!#REF!="No Data",1,IF(#REF!&lt;&gt;"",1,0))</f>
        <v>#REF!</v>
      </c>
      <c r="Y103" s="25" t="e">
        <f>IF('Crisis Indicator Data'!#REF!="No Data",1,IF(#REF!&lt;&gt;"",1,0))</f>
        <v>#REF!</v>
      </c>
      <c r="Z103" s="25" t="e">
        <f>IF('Crisis Indicator Data'!#REF!="No Data",1,IF(#REF!&lt;&gt;"",1,0))</f>
        <v>#REF!</v>
      </c>
      <c r="AA103" s="25" t="e">
        <f>IF('Crisis Indicator Data'!#REF!="No Data",1,IF(#REF!&lt;&gt;"",1,0))</f>
        <v>#REF!</v>
      </c>
      <c r="AB103" s="25" t="e">
        <f>IF('Crisis Indicator Data'!#REF!="No Data",1,IF(#REF!&lt;&gt;"",1,0))</f>
        <v>#REF!</v>
      </c>
      <c r="AC103" s="25" t="e">
        <f>IF('Crisis Indicator Data'!#REF!="No Data",1,IF(#REF!&lt;&gt;"",1,0))</f>
        <v>#REF!</v>
      </c>
      <c r="AD103" s="25" t="e">
        <f>IF('Crisis Indicator Data'!#REF!="No Data",1,IF(#REF!&lt;&gt;"",1,0))</f>
        <v>#REF!</v>
      </c>
      <c r="AE103" s="25" t="e">
        <f>IF('Crisis Indicator Data'!#REF!="No Data",1,IF(#REF!&lt;&gt;"",1,0))</f>
        <v>#REF!</v>
      </c>
      <c r="AF103" s="25" t="e">
        <f>IF('Crisis Indicator Data'!#REF!="No Data",1,IF(#REF!&lt;&gt;"",1,0))</f>
        <v>#REF!</v>
      </c>
      <c r="AG103" s="25" t="e">
        <f>IF('Crisis Indicator Data'!#REF!="No Data",1,IF(#REF!&lt;&gt;"",1,0))</f>
        <v>#REF!</v>
      </c>
      <c r="AH103" s="25" t="e">
        <f>IF('Crisis Indicator Data'!#REF!="No Data",1,IF(#REF!&lt;&gt;"",1,0))</f>
        <v>#REF!</v>
      </c>
      <c r="AI103" s="25" t="e">
        <f>IF('Crisis Indicator Data'!#REF!="No Data",1,IF(#REF!&lt;&gt;"",1,0))</f>
        <v>#REF!</v>
      </c>
      <c r="AJ103" s="25" t="e">
        <f>IF('Crisis Indicator Data'!#REF!="No Data",1,IF(#REF!&lt;&gt;"",1,0))</f>
        <v>#REF!</v>
      </c>
      <c r="AK103" s="25" t="e">
        <f>IF('Crisis Indicator Data'!#REF!="No Data",1,IF(#REF!&lt;&gt;"",1,0))</f>
        <v>#REF!</v>
      </c>
      <c r="AL103" s="25" t="e">
        <f>IF('Crisis Indicator Data'!#REF!="No Data",1,IF(#REF!&lt;&gt;"",1,0))</f>
        <v>#REF!</v>
      </c>
      <c r="AM103" s="25" t="e">
        <f>IF('Crisis Indicator Data'!#REF!="No Data",1,IF(#REF!&lt;&gt;"",1,0))</f>
        <v>#REF!</v>
      </c>
      <c r="AN103" s="25" t="e">
        <f>IF('Crisis Indicator Data'!#REF!="No Data",1,IF(#REF!&lt;&gt;"",1,0))</f>
        <v>#REF!</v>
      </c>
      <c r="AO103" s="25" t="e">
        <f>IF('Crisis Indicator Data'!#REF!="No Data",1,IF(#REF!&lt;&gt;"",1,0))</f>
        <v>#REF!</v>
      </c>
      <c r="AP103" s="25" t="e">
        <f>IF('Crisis Indicator Data'!#REF!="No Data",1,IF(#REF!&lt;&gt;"",1,0))</f>
        <v>#REF!</v>
      </c>
      <c r="AQ103" s="25" t="e">
        <f>IF('Crisis Indicator Data'!#REF!="No Data",1,IF(#REF!&lt;&gt;"",1,0))</f>
        <v>#REF!</v>
      </c>
      <c r="AR103" s="25" t="e">
        <f>IF('Crisis Indicator Data'!#REF!="No Data",1,IF(#REF!&lt;&gt;"",1,0))</f>
        <v>#REF!</v>
      </c>
      <c r="AS103" s="25" t="e">
        <f>IF('Crisis Indicator Data'!#REF!="No Data",1,IF(#REF!&lt;&gt;"",1,0))</f>
        <v>#REF!</v>
      </c>
      <c r="AT103" s="25" t="e">
        <f>IF('Crisis Indicator Data'!#REF!="No Data",1,IF(#REF!&lt;&gt;"",1,0))</f>
        <v>#REF!</v>
      </c>
      <c r="AU103" s="25" t="e">
        <f>IF('Crisis Indicator Data'!#REF!="No Data",1,IF(#REF!&lt;&gt;"",1,0))</f>
        <v>#REF!</v>
      </c>
      <c r="AV103" s="25" t="e">
        <f>IF('Crisis Indicator Data'!#REF!="No Data",1,IF(#REF!&lt;&gt;"",1,0))</f>
        <v>#REF!</v>
      </c>
      <c r="AW103" s="25" t="e">
        <f>IF('Crisis Indicator Data'!#REF!="No Data",1,IF(#REF!&lt;&gt;"",1,0))</f>
        <v>#REF!</v>
      </c>
      <c r="AX103" s="25" t="e">
        <f>IF('Crisis Indicator Data'!#REF!="No Data",1,IF(#REF!&lt;&gt;"",1,0))</f>
        <v>#REF!</v>
      </c>
      <c r="AY103" s="25" t="e">
        <f>IF('Crisis Indicator Data'!#REF!="No Data",1,IF(#REF!&lt;&gt;"",1,0))</f>
        <v>#REF!</v>
      </c>
      <c r="AZ103" s="25" t="e">
        <f>IF('Crisis Indicator Data'!#REF!="No Data",1,IF(#REF!&lt;&gt;"",1,0))</f>
        <v>#REF!</v>
      </c>
      <c r="BA103" t="e">
        <f t="shared" si="6"/>
        <v>#REF!</v>
      </c>
      <c r="BB103" s="27" t="e">
        <f t="shared" si="7"/>
        <v>#REF!</v>
      </c>
    </row>
    <row r="104" spans="1:54" x14ac:dyDescent="0.35">
      <c r="A104" t="s">
        <v>9661</v>
      </c>
      <c r="B104" s="25" t="e">
        <f>IF('Crisis Indicator Data'!#REF!="No Data",1,IF(#REF!&lt;&gt;"",1,0))</f>
        <v>#REF!</v>
      </c>
      <c r="C104" s="25" t="e">
        <f>IF('Crisis Indicator Data'!#REF!="No Data",1,IF(#REF!&lt;&gt;"",1,0))</f>
        <v>#REF!</v>
      </c>
      <c r="D104" s="25" t="e">
        <f>IF('Crisis Indicator Data'!#REF!="No Data",1,IF(#REF!&lt;&gt;"",1,0))</f>
        <v>#REF!</v>
      </c>
      <c r="E104" s="25" t="e">
        <f>IF('Crisis Indicator Data'!#REF!="No Data",1,IF(#REF!&lt;&gt;"",1,0))</f>
        <v>#REF!</v>
      </c>
      <c r="F104" s="25" t="e">
        <f>IF('Crisis Indicator Data'!#REF!="No Data",1,IF(#REF!&lt;&gt;"",1,0))</f>
        <v>#REF!</v>
      </c>
      <c r="G104" s="25" t="e">
        <f>IF('Crisis Indicator Data'!#REF!="No Data",1,IF(#REF!&lt;&gt;"",1,0))</f>
        <v>#REF!</v>
      </c>
      <c r="H104" s="25" t="e">
        <f>IF('Crisis Indicator Data'!#REF!="No Data",1,IF(#REF!&lt;&gt;"",1,0))</f>
        <v>#REF!</v>
      </c>
      <c r="I104" s="25" t="e">
        <f>IF('Crisis Indicator Data'!#REF!="No Data",1,IF(#REF!&lt;&gt;"",1,0))</f>
        <v>#REF!</v>
      </c>
      <c r="J104" s="25" t="e">
        <f>IF('Crisis Indicator Data'!#REF!="No Data",1,IF(#REF!&lt;&gt;"",1,0))</f>
        <v>#REF!</v>
      </c>
      <c r="K104" s="25" t="e">
        <f>IF('Crisis Indicator Data'!#REF!="No Data",1,IF(#REF!&lt;&gt;"",1,0))</f>
        <v>#REF!</v>
      </c>
      <c r="L104" s="25" t="e">
        <f>IF('Crisis Indicator Data'!#REF!="No Data",1,IF(#REF!&lt;&gt;"",1,0))</f>
        <v>#REF!</v>
      </c>
      <c r="M104" s="25" t="e">
        <f>IF('Crisis Indicator Data'!#REF!="No Data",1,IF(#REF!&lt;&gt;"",1,0))</f>
        <v>#REF!</v>
      </c>
      <c r="N104" s="25" t="e">
        <f>IF('Crisis Indicator Data'!#REF!="No Data",1,IF(#REF!&lt;&gt;"",1,0))</f>
        <v>#REF!</v>
      </c>
      <c r="O104" s="25" t="e">
        <f>IF('Crisis Indicator Data'!#REF!="No Data",1,IF(#REF!&lt;&gt;"",1,0))</f>
        <v>#REF!</v>
      </c>
      <c r="P104" s="25" t="e">
        <f>IF('Crisis Indicator Data'!#REF!="No Data",1,IF(#REF!&lt;&gt;"",1,0))</f>
        <v>#REF!</v>
      </c>
      <c r="Q104" s="25" t="e">
        <f>IF('Crisis Indicator Data'!#REF!="No Data",1,IF(#REF!&lt;&gt;"",1,0))</f>
        <v>#REF!</v>
      </c>
      <c r="R104" s="25" t="e">
        <f>IF('Crisis Indicator Data'!#REF!="No Data",1,IF(#REF!&lt;&gt;"",1,0))</f>
        <v>#REF!</v>
      </c>
      <c r="S104" s="25" t="e">
        <f>IF('Crisis Indicator Data'!#REF!="No Data",1,IF(#REF!&lt;&gt;"",1,0))</f>
        <v>#REF!</v>
      </c>
      <c r="T104" s="25" t="e">
        <f>IF('Crisis Indicator Data'!#REF!="No Data",1,IF(#REF!&lt;&gt;"",1,0))</f>
        <v>#REF!</v>
      </c>
      <c r="U104" s="25" t="e">
        <f>IF('Crisis Indicator Data'!#REF!="No Data",1,IF(#REF!&lt;&gt;"",1,0))</f>
        <v>#REF!</v>
      </c>
      <c r="V104" s="25" t="e">
        <f>IF('Crisis Indicator Data'!#REF!="No Data",1,IF(#REF!&lt;&gt;"",1,0))</f>
        <v>#REF!</v>
      </c>
      <c r="W104" s="25" t="e">
        <f>IF('Crisis Indicator Data'!#REF!="No Data",1,IF(#REF!&lt;&gt;"",1,0))</f>
        <v>#REF!</v>
      </c>
      <c r="X104" s="25" t="e">
        <f>IF('Crisis Indicator Data'!#REF!="No Data",1,IF(#REF!&lt;&gt;"",1,0))</f>
        <v>#REF!</v>
      </c>
      <c r="Y104" s="25" t="e">
        <f>IF('Crisis Indicator Data'!#REF!="No Data",1,IF(#REF!&lt;&gt;"",1,0))</f>
        <v>#REF!</v>
      </c>
      <c r="Z104" s="25" t="e">
        <f>IF('Crisis Indicator Data'!#REF!="No Data",1,IF(#REF!&lt;&gt;"",1,0))</f>
        <v>#REF!</v>
      </c>
      <c r="AA104" s="25" t="e">
        <f>IF('Crisis Indicator Data'!#REF!="No Data",1,IF(#REF!&lt;&gt;"",1,0))</f>
        <v>#REF!</v>
      </c>
      <c r="AB104" s="25" t="e">
        <f>IF('Crisis Indicator Data'!#REF!="No Data",1,IF(#REF!&lt;&gt;"",1,0))</f>
        <v>#REF!</v>
      </c>
      <c r="AC104" s="25" t="e">
        <f>IF('Crisis Indicator Data'!#REF!="No Data",1,IF(#REF!&lt;&gt;"",1,0))</f>
        <v>#REF!</v>
      </c>
      <c r="AD104" s="25" t="e">
        <f>IF('Crisis Indicator Data'!#REF!="No Data",1,IF(#REF!&lt;&gt;"",1,0))</f>
        <v>#REF!</v>
      </c>
      <c r="AE104" s="25" t="e">
        <f>IF('Crisis Indicator Data'!#REF!="No Data",1,IF(#REF!&lt;&gt;"",1,0))</f>
        <v>#REF!</v>
      </c>
      <c r="AF104" s="25" t="e">
        <f>IF('Crisis Indicator Data'!#REF!="No Data",1,IF(#REF!&lt;&gt;"",1,0))</f>
        <v>#REF!</v>
      </c>
      <c r="AG104" s="25" t="e">
        <f>IF('Crisis Indicator Data'!#REF!="No Data",1,IF(#REF!&lt;&gt;"",1,0))</f>
        <v>#REF!</v>
      </c>
      <c r="AH104" s="25" t="e">
        <f>IF('Crisis Indicator Data'!#REF!="No Data",1,IF(#REF!&lt;&gt;"",1,0))</f>
        <v>#REF!</v>
      </c>
      <c r="AI104" s="25" t="e">
        <f>IF('Crisis Indicator Data'!#REF!="No Data",1,IF(#REF!&lt;&gt;"",1,0))</f>
        <v>#REF!</v>
      </c>
      <c r="AJ104" s="25" t="e">
        <f>IF('Crisis Indicator Data'!#REF!="No Data",1,IF(#REF!&lt;&gt;"",1,0))</f>
        <v>#REF!</v>
      </c>
      <c r="AK104" s="25" t="e">
        <f>IF('Crisis Indicator Data'!#REF!="No Data",1,IF(#REF!&lt;&gt;"",1,0))</f>
        <v>#REF!</v>
      </c>
      <c r="AL104" s="25" t="e">
        <f>IF('Crisis Indicator Data'!#REF!="No Data",1,IF(#REF!&lt;&gt;"",1,0))</f>
        <v>#REF!</v>
      </c>
      <c r="AM104" s="25" t="e">
        <f>IF('Crisis Indicator Data'!#REF!="No Data",1,IF(#REF!&lt;&gt;"",1,0))</f>
        <v>#REF!</v>
      </c>
      <c r="AN104" s="25" t="e">
        <f>IF('Crisis Indicator Data'!#REF!="No Data",1,IF(#REF!&lt;&gt;"",1,0))</f>
        <v>#REF!</v>
      </c>
      <c r="AO104" s="25" t="e">
        <f>IF('Crisis Indicator Data'!#REF!="No Data",1,IF(#REF!&lt;&gt;"",1,0))</f>
        <v>#REF!</v>
      </c>
      <c r="AP104" s="25" t="e">
        <f>IF('Crisis Indicator Data'!#REF!="No Data",1,IF(#REF!&lt;&gt;"",1,0))</f>
        <v>#REF!</v>
      </c>
      <c r="AQ104" s="25" t="e">
        <f>IF('Crisis Indicator Data'!#REF!="No Data",1,IF(#REF!&lt;&gt;"",1,0))</f>
        <v>#REF!</v>
      </c>
      <c r="AR104" s="25" t="e">
        <f>IF('Crisis Indicator Data'!#REF!="No Data",1,IF(#REF!&lt;&gt;"",1,0))</f>
        <v>#REF!</v>
      </c>
      <c r="AS104" s="25" t="e">
        <f>IF('Crisis Indicator Data'!#REF!="No Data",1,IF(#REF!&lt;&gt;"",1,0))</f>
        <v>#REF!</v>
      </c>
      <c r="AT104" s="25" t="e">
        <f>IF('Crisis Indicator Data'!#REF!="No Data",1,IF(#REF!&lt;&gt;"",1,0))</f>
        <v>#REF!</v>
      </c>
      <c r="AU104" s="25" t="e">
        <f>IF('Crisis Indicator Data'!#REF!="No Data",1,IF(#REF!&lt;&gt;"",1,0))</f>
        <v>#REF!</v>
      </c>
      <c r="AV104" s="25" t="e">
        <f>IF('Crisis Indicator Data'!#REF!="No Data",1,IF(#REF!&lt;&gt;"",1,0))</f>
        <v>#REF!</v>
      </c>
      <c r="AW104" s="25" t="e">
        <f>IF('Crisis Indicator Data'!#REF!="No Data",1,IF(#REF!&lt;&gt;"",1,0))</f>
        <v>#REF!</v>
      </c>
      <c r="AX104" s="25" t="e">
        <f>IF('Crisis Indicator Data'!#REF!="No Data",1,IF(#REF!&lt;&gt;"",1,0))</f>
        <v>#REF!</v>
      </c>
      <c r="AY104" s="25" t="e">
        <f>IF('Crisis Indicator Data'!#REF!="No Data",1,IF(#REF!&lt;&gt;"",1,0))</f>
        <v>#REF!</v>
      </c>
      <c r="AZ104" s="25" t="e">
        <f>IF('Crisis Indicator Data'!#REF!="No Data",1,IF(#REF!&lt;&gt;"",1,0))</f>
        <v>#REF!</v>
      </c>
      <c r="BA104" t="e">
        <f t="shared" si="6"/>
        <v>#REF!</v>
      </c>
      <c r="BB104" s="27" t="e">
        <f t="shared" si="7"/>
        <v>#REF!</v>
      </c>
    </row>
    <row r="105" spans="1:54" x14ac:dyDescent="0.35">
      <c r="A105" t="s">
        <v>9640</v>
      </c>
      <c r="B105" s="25" t="e">
        <f>IF('Crisis Indicator Data'!#REF!="No Data",1,IF(#REF!&lt;&gt;"",1,0))</f>
        <v>#REF!</v>
      </c>
      <c r="C105" s="25" t="e">
        <f>IF('Crisis Indicator Data'!#REF!="No Data",1,IF(#REF!&lt;&gt;"",1,0))</f>
        <v>#REF!</v>
      </c>
      <c r="D105" s="25" t="e">
        <f>IF('Crisis Indicator Data'!#REF!="No Data",1,IF(#REF!&lt;&gt;"",1,0))</f>
        <v>#REF!</v>
      </c>
      <c r="E105" s="25" t="e">
        <f>IF('Crisis Indicator Data'!#REF!="No Data",1,IF(#REF!&lt;&gt;"",1,0))</f>
        <v>#REF!</v>
      </c>
      <c r="F105" s="25" t="e">
        <f>IF('Crisis Indicator Data'!#REF!="No Data",1,IF(#REF!&lt;&gt;"",1,0))</f>
        <v>#REF!</v>
      </c>
      <c r="G105" s="25" t="e">
        <f>IF('Crisis Indicator Data'!#REF!="No Data",1,IF(#REF!&lt;&gt;"",1,0))</f>
        <v>#REF!</v>
      </c>
      <c r="H105" s="25" t="e">
        <f>IF('Crisis Indicator Data'!#REF!="No Data",1,IF(#REF!&lt;&gt;"",1,0))</f>
        <v>#REF!</v>
      </c>
      <c r="I105" s="25" t="e">
        <f>IF('Crisis Indicator Data'!#REF!="No Data",1,IF(#REF!&lt;&gt;"",1,0))</f>
        <v>#REF!</v>
      </c>
      <c r="J105" s="25" t="e">
        <f>IF('Crisis Indicator Data'!#REF!="No Data",1,IF(#REF!&lt;&gt;"",1,0))</f>
        <v>#REF!</v>
      </c>
      <c r="K105" s="25" t="e">
        <f>IF('Crisis Indicator Data'!#REF!="No Data",1,IF(#REF!&lt;&gt;"",1,0))</f>
        <v>#REF!</v>
      </c>
      <c r="L105" s="25" t="e">
        <f>IF('Crisis Indicator Data'!#REF!="No Data",1,IF(#REF!&lt;&gt;"",1,0))</f>
        <v>#REF!</v>
      </c>
      <c r="M105" s="25" t="e">
        <f>IF('Crisis Indicator Data'!#REF!="No Data",1,IF(#REF!&lt;&gt;"",1,0))</f>
        <v>#REF!</v>
      </c>
      <c r="N105" s="25" t="e">
        <f>IF('Crisis Indicator Data'!#REF!="No Data",1,IF(#REF!&lt;&gt;"",1,0))</f>
        <v>#REF!</v>
      </c>
      <c r="O105" s="25" t="e">
        <f>IF('Crisis Indicator Data'!#REF!="No Data",1,IF(#REF!&lt;&gt;"",1,0))</f>
        <v>#REF!</v>
      </c>
      <c r="P105" s="25" t="e">
        <f>IF('Crisis Indicator Data'!#REF!="No Data",1,IF(#REF!&lt;&gt;"",1,0))</f>
        <v>#REF!</v>
      </c>
      <c r="Q105" s="25" t="e">
        <f>IF('Crisis Indicator Data'!#REF!="No Data",1,IF(#REF!&lt;&gt;"",1,0))</f>
        <v>#REF!</v>
      </c>
      <c r="R105" s="25" t="e">
        <f>IF('Crisis Indicator Data'!#REF!="No Data",1,IF(#REF!&lt;&gt;"",1,0))</f>
        <v>#REF!</v>
      </c>
      <c r="S105" s="25" t="e">
        <f>IF('Crisis Indicator Data'!#REF!="No Data",1,IF(#REF!&lt;&gt;"",1,0))</f>
        <v>#REF!</v>
      </c>
      <c r="T105" s="25" t="e">
        <f>IF('Crisis Indicator Data'!#REF!="No Data",1,IF(#REF!&lt;&gt;"",1,0))</f>
        <v>#REF!</v>
      </c>
      <c r="U105" s="25" t="e">
        <f>IF('Crisis Indicator Data'!#REF!="No Data",1,IF(#REF!&lt;&gt;"",1,0))</f>
        <v>#REF!</v>
      </c>
      <c r="V105" s="25" t="e">
        <f>IF('Crisis Indicator Data'!#REF!="No Data",1,IF(#REF!&lt;&gt;"",1,0))</f>
        <v>#REF!</v>
      </c>
      <c r="W105" s="25" t="e">
        <f>IF('Crisis Indicator Data'!#REF!="No Data",1,IF(#REF!&lt;&gt;"",1,0))</f>
        <v>#REF!</v>
      </c>
      <c r="X105" s="25" t="e">
        <f>IF('Crisis Indicator Data'!#REF!="No Data",1,IF(#REF!&lt;&gt;"",1,0))</f>
        <v>#REF!</v>
      </c>
      <c r="Y105" s="25" t="e">
        <f>IF('Crisis Indicator Data'!#REF!="No Data",1,IF(#REF!&lt;&gt;"",1,0))</f>
        <v>#REF!</v>
      </c>
      <c r="Z105" s="25" t="e">
        <f>IF('Crisis Indicator Data'!#REF!="No Data",1,IF(#REF!&lt;&gt;"",1,0))</f>
        <v>#REF!</v>
      </c>
      <c r="AA105" s="25" t="e">
        <f>IF('Crisis Indicator Data'!#REF!="No Data",1,IF(#REF!&lt;&gt;"",1,0))</f>
        <v>#REF!</v>
      </c>
      <c r="AB105" s="25" t="e">
        <f>IF('Crisis Indicator Data'!#REF!="No Data",1,IF(#REF!&lt;&gt;"",1,0))</f>
        <v>#REF!</v>
      </c>
      <c r="AC105" s="25" t="e">
        <f>IF('Crisis Indicator Data'!#REF!="No Data",1,IF(#REF!&lt;&gt;"",1,0))</f>
        <v>#REF!</v>
      </c>
      <c r="AD105" s="25" t="e">
        <f>IF('Crisis Indicator Data'!#REF!="No Data",1,IF(#REF!&lt;&gt;"",1,0))</f>
        <v>#REF!</v>
      </c>
      <c r="AE105" s="25" t="e">
        <f>IF('Crisis Indicator Data'!#REF!="No Data",1,IF(#REF!&lt;&gt;"",1,0))</f>
        <v>#REF!</v>
      </c>
      <c r="AF105" s="25" t="e">
        <f>IF('Crisis Indicator Data'!#REF!="No Data",1,IF(#REF!&lt;&gt;"",1,0))</f>
        <v>#REF!</v>
      </c>
      <c r="AG105" s="25" t="e">
        <f>IF('Crisis Indicator Data'!#REF!="No Data",1,IF(#REF!&lt;&gt;"",1,0))</f>
        <v>#REF!</v>
      </c>
      <c r="AH105" s="25" t="e">
        <f>IF('Crisis Indicator Data'!#REF!="No Data",1,IF(#REF!&lt;&gt;"",1,0))</f>
        <v>#REF!</v>
      </c>
      <c r="AI105" s="25" t="e">
        <f>IF('Crisis Indicator Data'!#REF!="No Data",1,IF(#REF!&lt;&gt;"",1,0))</f>
        <v>#REF!</v>
      </c>
      <c r="AJ105" s="25" t="e">
        <f>IF('Crisis Indicator Data'!#REF!="No Data",1,IF(#REF!&lt;&gt;"",1,0))</f>
        <v>#REF!</v>
      </c>
      <c r="AK105" s="25" t="e">
        <f>IF('Crisis Indicator Data'!#REF!="No Data",1,IF(#REF!&lt;&gt;"",1,0))</f>
        <v>#REF!</v>
      </c>
      <c r="AL105" s="25" t="e">
        <f>IF('Crisis Indicator Data'!#REF!="No Data",1,IF(#REF!&lt;&gt;"",1,0))</f>
        <v>#REF!</v>
      </c>
      <c r="AM105" s="25" t="e">
        <f>IF('Crisis Indicator Data'!#REF!="No Data",1,IF(#REF!&lt;&gt;"",1,0))</f>
        <v>#REF!</v>
      </c>
      <c r="AN105" s="25" t="e">
        <f>IF('Crisis Indicator Data'!#REF!="No Data",1,IF(#REF!&lt;&gt;"",1,0))</f>
        <v>#REF!</v>
      </c>
      <c r="AO105" s="25" t="e">
        <f>IF('Crisis Indicator Data'!#REF!="No Data",1,IF(#REF!&lt;&gt;"",1,0))</f>
        <v>#REF!</v>
      </c>
      <c r="AP105" s="25" t="e">
        <f>IF('Crisis Indicator Data'!#REF!="No Data",1,IF(#REF!&lt;&gt;"",1,0))</f>
        <v>#REF!</v>
      </c>
      <c r="AQ105" s="25" t="e">
        <f>IF('Crisis Indicator Data'!#REF!="No Data",1,IF(#REF!&lt;&gt;"",1,0))</f>
        <v>#REF!</v>
      </c>
      <c r="AR105" s="25" t="e">
        <f>IF('Crisis Indicator Data'!#REF!="No Data",1,IF(#REF!&lt;&gt;"",1,0))</f>
        <v>#REF!</v>
      </c>
      <c r="AS105" s="25" t="e">
        <f>IF('Crisis Indicator Data'!#REF!="No Data",1,IF(#REF!&lt;&gt;"",1,0))</f>
        <v>#REF!</v>
      </c>
      <c r="AT105" s="25" t="e">
        <f>IF('Crisis Indicator Data'!#REF!="No Data",1,IF(#REF!&lt;&gt;"",1,0))</f>
        <v>#REF!</v>
      </c>
      <c r="AU105" s="25" t="e">
        <f>IF('Crisis Indicator Data'!#REF!="No Data",1,IF(#REF!&lt;&gt;"",1,0))</f>
        <v>#REF!</v>
      </c>
      <c r="AV105" s="25" t="e">
        <f>IF('Crisis Indicator Data'!#REF!="No Data",1,IF(#REF!&lt;&gt;"",1,0))</f>
        <v>#REF!</v>
      </c>
      <c r="AW105" s="25" t="e">
        <f>IF('Crisis Indicator Data'!#REF!="No Data",1,IF(#REF!&lt;&gt;"",1,0))</f>
        <v>#REF!</v>
      </c>
      <c r="AX105" s="25" t="e">
        <f>IF('Crisis Indicator Data'!#REF!="No Data",1,IF(#REF!&lt;&gt;"",1,0))</f>
        <v>#REF!</v>
      </c>
      <c r="AY105" s="25" t="e">
        <f>IF('Crisis Indicator Data'!#REF!="No Data",1,IF(#REF!&lt;&gt;"",1,0))</f>
        <v>#REF!</v>
      </c>
      <c r="AZ105" s="25" t="e">
        <f>IF('Crisis Indicator Data'!#REF!="No Data",1,IF(#REF!&lt;&gt;"",1,0))</f>
        <v>#REF!</v>
      </c>
      <c r="BA105" t="e">
        <f t="shared" si="6"/>
        <v>#REF!</v>
      </c>
      <c r="BB105" s="27" t="e">
        <f t="shared" si="7"/>
        <v>#REF!</v>
      </c>
    </row>
    <row r="106" spans="1:54" x14ac:dyDescent="0.35">
      <c r="A106" t="s">
        <v>9646</v>
      </c>
      <c r="B106" s="25" t="e">
        <f>IF('Crisis Indicator Data'!#REF!="No Data",1,IF(#REF!&lt;&gt;"",1,0))</f>
        <v>#REF!</v>
      </c>
      <c r="C106" s="25" t="e">
        <f>IF('Crisis Indicator Data'!#REF!="No Data",1,IF(#REF!&lt;&gt;"",1,0))</f>
        <v>#REF!</v>
      </c>
      <c r="D106" s="25" t="e">
        <f>IF('Crisis Indicator Data'!#REF!="No Data",1,IF(#REF!&lt;&gt;"",1,0))</f>
        <v>#REF!</v>
      </c>
      <c r="E106" s="25" t="e">
        <f>IF('Crisis Indicator Data'!#REF!="No Data",1,IF(#REF!&lt;&gt;"",1,0))</f>
        <v>#REF!</v>
      </c>
      <c r="F106" s="25" t="e">
        <f>IF('Crisis Indicator Data'!#REF!="No Data",1,IF(#REF!&lt;&gt;"",1,0))</f>
        <v>#REF!</v>
      </c>
      <c r="G106" s="25" t="e">
        <f>IF('Crisis Indicator Data'!#REF!="No Data",1,IF(#REF!&lt;&gt;"",1,0))</f>
        <v>#REF!</v>
      </c>
      <c r="H106" s="25" t="e">
        <f>IF('Crisis Indicator Data'!#REF!="No Data",1,IF(#REF!&lt;&gt;"",1,0))</f>
        <v>#REF!</v>
      </c>
      <c r="I106" s="25" t="e">
        <f>IF('Crisis Indicator Data'!#REF!="No Data",1,IF(#REF!&lt;&gt;"",1,0))</f>
        <v>#REF!</v>
      </c>
      <c r="J106" s="25" t="e">
        <f>IF('Crisis Indicator Data'!#REF!="No Data",1,IF(#REF!&lt;&gt;"",1,0))</f>
        <v>#REF!</v>
      </c>
      <c r="K106" s="25" t="e">
        <f>IF('Crisis Indicator Data'!#REF!="No Data",1,IF(#REF!&lt;&gt;"",1,0))</f>
        <v>#REF!</v>
      </c>
      <c r="L106" s="25" t="e">
        <f>IF('Crisis Indicator Data'!#REF!="No Data",1,IF(#REF!&lt;&gt;"",1,0))</f>
        <v>#REF!</v>
      </c>
      <c r="M106" s="25" t="e">
        <f>IF('Crisis Indicator Data'!#REF!="No Data",1,IF(#REF!&lt;&gt;"",1,0))</f>
        <v>#REF!</v>
      </c>
      <c r="N106" s="25" t="e">
        <f>IF('Crisis Indicator Data'!#REF!="No Data",1,IF(#REF!&lt;&gt;"",1,0))</f>
        <v>#REF!</v>
      </c>
      <c r="O106" s="25" t="e">
        <f>IF('Crisis Indicator Data'!#REF!="No Data",1,IF(#REF!&lt;&gt;"",1,0))</f>
        <v>#REF!</v>
      </c>
      <c r="P106" s="25" t="e">
        <f>IF('Crisis Indicator Data'!#REF!="No Data",1,IF(#REF!&lt;&gt;"",1,0))</f>
        <v>#REF!</v>
      </c>
      <c r="Q106" s="25" t="e">
        <f>IF('Crisis Indicator Data'!#REF!="No Data",1,IF(#REF!&lt;&gt;"",1,0))</f>
        <v>#REF!</v>
      </c>
      <c r="R106" s="25" t="e">
        <f>IF('Crisis Indicator Data'!#REF!="No Data",1,IF(#REF!&lt;&gt;"",1,0))</f>
        <v>#REF!</v>
      </c>
      <c r="S106" s="25" t="e">
        <f>IF('Crisis Indicator Data'!#REF!="No Data",1,IF(#REF!&lt;&gt;"",1,0))</f>
        <v>#REF!</v>
      </c>
      <c r="T106" s="25" t="e">
        <f>IF('Crisis Indicator Data'!#REF!="No Data",1,IF(#REF!&lt;&gt;"",1,0))</f>
        <v>#REF!</v>
      </c>
      <c r="U106" s="25" t="e">
        <f>IF('Crisis Indicator Data'!#REF!="No Data",1,IF(#REF!&lt;&gt;"",1,0))</f>
        <v>#REF!</v>
      </c>
      <c r="V106" s="25" t="e">
        <f>IF('Crisis Indicator Data'!#REF!="No Data",1,IF(#REF!&lt;&gt;"",1,0))</f>
        <v>#REF!</v>
      </c>
      <c r="W106" s="25" t="e">
        <f>IF('Crisis Indicator Data'!#REF!="No Data",1,IF(#REF!&lt;&gt;"",1,0))</f>
        <v>#REF!</v>
      </c>
      <c r="X106" s="25" t="e">
        <f>IF('Crisis Indicator Data'!#REF!="No Data",1,IF(#REF!&lt;&gt;"",1,0))</f>
        <v>#REF!</v>
      </c>
      <c r="Y106" s="25" t="e">
        <f>IF('Crisis Indicator Data'!#REF!="No Data",1,IF(#REF!&lt;&gt;"",1,0))</f>
        <v>#REF!</v>
      </c>
      <c r="Z106" s="25" t="e">
        <f>IF('Crisis Indicator Data'!#REF!="No Data",1,IF(#REF!&lt;&gt;"",1,0))</f>
        <v>#REF!</v>
      </c>
      <c r="AA106" s="25" t="e">
        <f>IF('Crisis Indicator Data'!#REF!="No Data",1,IF(#REF!&lt;&gt;"",1,0))</f>
        <v>#REF!</v>
      </c>
      <c r="AB106" s="25" t="e">
        <f>IF('Crisis Indicator Data'!#REF!="No Data",1,IF(#REF!&lt;&gt;"",1,0))</f>
        <v>#REF!</v>
      </c>
      <c r="AC106" s="25" t="e">
        <f>IF('Crisis Indicator Data'!#REF!="No Data",1,IF(#REF!&lt;&gt;"",1,0))</f>
        <v>#REF!</v>
      </c>
      <c r="AD106" s="25" t="e">
        <f>IF('Crisis Indicator Data'!#REF!="No Data",1,IF(#REF!&lt;&gt;"",1,0))</f>
        <v>#REF!</v>
      </c>
      <c r="AE106" s="25" t="e">
        <f>IF('Crisis Indicator Data'!#REF!="No Data",1,IF(#REF!&lt;&gt;"",1,0))</f>
        <v>#REF!</v>
      </c>
      <c r="AF106" s="25" t="e">
        <f>IF('Crisis Indicator Data'!#REF!="No Data",1,IF(#REF!&lt;&gt;"",1,0))</f>
        <v>#REF!</v>
      </c>
      <c r="AG106" s="25" t="e">
        <f>IF('Crisis Indicator Data'!#REF!="No Data",1,IF(#REF!&lt;&gt;"",1,0))</f>
        <v>#REF!</v>
      </c>
      <c r="AH106" s="25" t="e">
        <f>IF('Crisis Indicator Data'!#REF!="No Data",1,IF(#REF!&lt;&gt;"",1,0))</f>
        <v>#REF!</v>
      </c>
      <c r="AI106" s="25" t="e">
        <f>IF('Crisis Indicator Data'!#REF!="No Data",1,IF(#REF!&lt;&gt;"",1,0))</f>
        <v>#REF!</v>
      </c>
      <c r="AJ106" s="25" t="e">
        <f>IF('Crisis Indicator Data'!#REF!="No Data",1,IF(#REF!&lt;&gt;"",1,0))</f>
        <v>#REF!</v>
      </c>
      <c r="AK106" s="25" t="e">
        <f>IF('Crisis Indicator Data'!#REF!="No Data",1,IF(#REF!&lt;&gt;"",1,0))</f>
        <v>#REF!</v>
      </c>
      <c r="AL106" s="25" t="e">
        <f>IF('Crisis Indicator Data'!#REF!="No Data",1,IF(#REF!&lt;&gt;"",1,0))</f>
        <v>#REF!</v>
      </c>
      <c r="AM106" s="25" t="e">
        <f>IF('Crisis Indicator Data'!#REF!="No Data",1,IF(#REF!&lt;&gt;"",1,0))</f>
        <v>#REF!</v>
      </c>
      <c r="AN106" s="25" t="e">
        <f>IF('Crisis Indicator Data'!#REF!="No Data",1,IF(#REF!&lt;&gt;"",1,0))</f>
        <v>#REF!</v>
      </c>
      <c r="AO106" s="25" t="e">
        <f>IF('Crisis Indicator Data'!#REF!="No Data",1,IF(#REF!&lt;&gt;"",1,0))</f>
        <v>#REF!</v>
      </c>
      <c r="AP106" s="25" t="e">
        <f>IF('Crisis Indicator Data'!#REF!="No Data",1,IF(#REF!&lt;&gt;"",1,0))</f>
        <v>#REF!</v>
      </c>
      <c r="AQ106" s="25" t="e">
        <f>IF('Crisis Indicator Data'!#REF!="No Data",1,IF(#REF!&lt;&gt;"",1,0))</f>
        <v>#REF!</v>
      </c>
      <c r="AR106" s="25" t="e">
        <f>IF('Crisis Indicator Data'!#REF!="No Data",1,IF(#REF!&lt;&gt;"",1,0))</f>
        <v>#REF!</v>
      </c>
      <c r="AS106" s="25" t="e">
        <f>IF('Crisis Indicator Data'!#REF!="No Data",1,IF(#REF!&lt;&gt;"",1,0))</f>
        <v>#REF!</v>
      </c>
      <c r="AT106" s="25" t="e">
        <f>IF('Crisis Indicator Data'!#REF!="No Data",1,IF(#REF!&lt;&gt;"",1,0))</f>
        <v>#REF!</v>
      </c>
      <c r="AU106" s="25" t="e">
        <f>IF('Crisis Indicator Data'!#REF!="No Data",1,IF(#REF!&lt;&gt;"",1,0))</f>
        <v>#REF!</v>
      </c>
      <c r="AV106" s="25" t="e">
        <f>IF('Crisis Indicator Data'!#REF!="No Data",1,IF(#REF!&lt;&gt;"",1,0))</f>
        <v>#REF!</v>
      </c>
      <c r="AW106" s="25" t="e">
        <f>IF('Crisis Indicator Data'!#REF!="No Data",1,IF(#REF!&lt;&gt;"",1,0))</f>
        <v>#REF!</v>
      </c>
      <c r="AX106" s="25" t="e">
        <f>IF('Crisis Indicator Data'!#REF!="No Data",1,IF(#REF!&lt;&gt;"",1,0))</f>
        <v>#REF!</v>
      </c>
      <c r="AY106" s="25" t="e">
        <f>IF('Crisis Indicator Data'!#REF!="No Data",1,IF(#REF!&lt;&gt;"",1,0))</f>
        <v>#REF!</v>
      </c>
      <c r="AZ106" s="25" t="e">
        <f>IF('Crisis Indicator Data'!#REF!="No Data",1,IF(#REF!&lt;&gt;"",1,0))</f>
        <v>#REF!</v>
      </c>
      <c r="BA106" t="e">
        <f t="shared" si="6"/>
        <v>#REF!</v>
      </c>
      <c r="BB106" s="27" t="e">
        <f t="shared" si="7"/>
        <v>#REF!</v>
      </c>
    </row>
    <row r="107" spans="1:54" x14ac:dyDescent="0.35">
      <c r="A107" t="s">
        <v>9648</v>
      </c>
      <c r="B107" s="25" t="e">
        <f>IF('Crisis Indicator Data'!#REF!="No Data",1,IF(#REF!&lt;&gt;"",1,0))</f>
        <v>#REF!</v>
      </c>
      <c r="C107" s="25" t="e">
        <f>IF('Crisis Indicator Data'!#REF!="No Data",1,IF(#REF!&lt;&gt;"",1,0))</f>
        <v>#REF!</v>
      </c>
      <c r="D107" s="25" t="e">
        <f>IF('Crisis Indicator Data'!#REF!="No Data",1,IF(#REF!&lt;&gt;"",1,0))</f>
        <v>#REF!</v>
      </c>
      <c r="E107" s="25" t="e">
        <f>IF('Crisis Indicator Data'!#REF!="No Data",1,IF(#REF!&lt;&gt;"",1,0))</f>
        <v>#REF!</v>
      </c>
      <c r="F107" s="25" t="e">
        <f>IF('Crisis Indicator Data'!#REF!="No Data",1,IF(#REF!&lt;&gt;"",1,0))</f>
        <v>#REF!</v>
      </c>
      <c r="G107" s="25" t="e">
        <f>IF('Crisis Indicator Data'!#REF!="No Data",1,IF(#REF!&lt;&gt;"",1,0))</f>
        <v>#REF!</v>
      </c>
      <c r="H107" s="25" t="e">
        <f>IF('Crisis Indicator Data'!#REF!="No Data",1,IF(#REF!&lt;&gt;"",1,0))</f>
        <v>#REF!</v>
      </c>
      <c r="I107" s="25" t="e">
        <f>IF('Crisis Indicator Data'!#REF!="No Data",1,IF(#REF!&lt;&gt;"",1,0))</f>
        <v>#REF!</v>
      </c>
      <c r="J107" s="25" t="e">
        <f>IF('Crisis Indicator Data'!#REF!="No Data",1,IF(#REF!&lt;&gt;"",1,0))</f>
        <v>#REF!</v>
      </c>
      <c r="K107" s="25" t="e">
        <f>IF('Crisis Indicator Data'!#REF!="No Data",1,IF(#REF!&lt;&gt;"",1,0))</f>
        <v>#REF!</v>
      </c>
      <c r="L107" s="25" t="e">
        <f>IF('Crisis Indicator Data'!#REF!="No Data",1,IF(#REF!&lt;&gt;"",1,0))</f>
        <v>#REF!</v>
      </c>
      <c r="M107" s="25" t="e">
        <f>IF('Crisis Indicator Data'!#REF!="No Data",1,IF(#REF!&lt;&gt;"",1,0))</f>
        <v>#REF!</v>
      </c>
      <c r="N107" s="25" t="e">
        <f>IF('Crisis Indicator Data'!#REF!="No Data",1,IF(#REF!&lt;&gt;"",1,0))</f>
        <v>#REF!</v>
      </c>
      <c r="O107" s="25" t="e">
        <f>IF('Crisis Indicator Data'!#REF!="No Data",1,IF(#REF!&lt;&gt;"",1,0))</f>
        <v>#REF!</v>
      </c>
      <c r="P107" s="25" t="e">
        <f>IF('Crisis Indicator Data'!#REF!="No Data",1,IF(#REF!&lt;&gt;"",1,0))</f>
        <v>#REF!</v>
      </c>
      <c r="Q107" s="25" t="e">
        <f>IF('Crisis Indicator Data'!#REF!="No Data",1,IF(#REF!&lt;&gt;"",1,0))</f>
        <v>#REF!</v>
      </c>
      <c r="R107" s="25" t="e">
        <f>IF('Crisis Indicator Data'!#REF!="No Data",1,IF(#REF!&lt;&gt;"",1,0))</f>
        <v>#REF!</v>
      </c>
      <c r="S107" s="25" t="e">
        <f>IF('Crisis Indicator Data'!#REF!="No Data",1,IF(#REF!&lt;&gt;"",1,0))</f>
        <v>#REF!</v>
      </c>
      <c r="T107" s="25" t="e">
        <f>IF('Crisis Indicator Data'!#REF!="No Data",1,IF(#REF!&lt;&gt;"",1,0))</f>
        <v>#REF!</v>
      </c>
      <c r="U107" s="25" t="e">
        <f>IF('Crisis Indicator Data'!#REF!="No Data",1,IF(#REF!&lt;&gt;"",1,0))</f>
        <v>#REF!</v>
      </c>
      <c r="V107" s="25" t="e">
        <f>IF('Crisis Indicator Data'!#REF!="No Data",1,IF(#REF!&lt;&gt;"",1,0))</f>
        <v>#REF!</v>
      </c>
      <c r="W107" s="25" t="e">
        <f>IF('Crisis Indicator Data'!#REF!="No Data",1,IF(#REF!&lt;&gt;"",1,0))</f>
        <v>#REF!</v>
      </c>
      <c r="X107" s="25" t="e">
        <f>IF('Crisis Indicator Data'!#REF!="No Data",1,IF(#REF!&lt;&gt;"",1,0))</f>
        <v>#REF!</v>
      </c>
      <c r="Y107" s="25" t="e">
        <f>IF('Crisis Indicator Data'!#REF!="No Data",1,IF(#REF!&lt;&gt;"",1,0))</f>
        <v>#REF!</v>
      </c>
      <c r="Z107" s="25" t="e">
        <f>IF('Crisis Indicator Data'!#REF!="No Data",1,IF(#REF!&lt;&gt;"",1,0))</f>
        <v>#REF!</v>
      </c>
      <c r="AA107" s="25" t="e">
        <f>IF('Crisis Indicator Data'!#REF!="No Data",1,IF(#REF!&lt;&gt;"",1,0))</f>
        <v>#REF!</v>
      </c>
      <c r="AB107" s="25" t="e">
        <f>IF('Crisis Indicator Data'!#REF!="No Data",1,IF(#REF!&lt;&gt;"",1,0))</f>
        <v>#REF!</v>
      </c>
      <c r="AC107" s="25" t="e">
        <f>IF('Crisis Indicator Data'!#REF!="No Data",1,IF(#REF!&lt;&gt;"",1,0))</f>
        <v>#REF!</v>
      </c>
      <c r="AD107" s="25" t="e">
        <f>IF('Crisis Indicator Data'!#REF!="No Data",1,IF(#REF!&lt;&gt;"",1,0))</f>
        <v>#REF!</v>
      </c>
      <c r="AE107" s="25" t="e">
        <f>IF('Crisis Indicator Data'!#REF!="No Data",1,IF(#REF!&lt;&gt;"",1,0))</f>
        <v>#REF!</v>
      </c>
      <c r="AF107" s="25" t="e">
        <f>IF('Crisis Indicator Data'!#REF!="No Data",1,IF(#REF!&lt;&gt;"",1,0))</f>
        <v>#REF!</v>
      </c>
      <c r="AG107" s="25" t="e">
        <f>IF('Crisis Indicator Data'!#REF!="No Data",1,IF(#REF!&lt;&gt;"",1,0))</f>
        <v>#REF!</v>
      </c>
      <c r="AH107" s="25" t="e">
        <f>IF('Crisis Indicator Data'!#REF!="No Data",1,IF(#REF!&lt;&gt;"",1,0))</f>
        <v>#REF!</v>
      </c>
      <c r="AI107" s="25" t="e">
        <f>IF('Crisis Indicator Data'!#REF!="No Data",1,IF(#REF!&lt;&gt;"",1,0))</f>
        <v>#REF!</v>
      </c>
      <c r="AJ107" s="25" t="e">
        <f>IF('Crisis Indicator Data'!#REF!="No Data",1,IF(#REF!&lt;&gt;"",1,0))</f>
        <v>#REF!</v>
      </c>
      <c r="AK107" s="25" t="e">
        <f>IF('Crisis Indicator Data'!#REF!="No Data",1,IF(#REF!&lt;&gt;"",1,0))</f>
        <v>#REF!</v>
      </c>
      <c r="AL107" s="25" t="e">
        <f>IF('Crisis Indicator Data'!#REF!="No Data",1,IF(#REF!&lt;&gt;"",1,0))</f>
        <v>#REF!</v>
      </c>
      <c r="AM107" s="25" t="e">
        <f>IF('Crisis Indicator Data'!#REF!="No Data",1,IF(#REF!&lt;&gt;"",1,0))</f>
        <v>#REF!</v>
      </c>
      <c r="AN107" s="25" t="e">
        <f>IF('Crisis Indicator Data'!#REF!="No Data",1,IF(#REF!&lt;&gt;"",1,0))</f>
        <v>#REF!</v>
      </c>
      <c r="AO107" s="25" t="e">
        <f>IF('Crisis Indicator Data'!#REF!="No Data",1,IF(#REF!&lt;&gt;"",1,0))</f>
        <v>#REF!</v>
      </c>
      <c r="AP107" s="25" t="e">
        <f>IF('Crisis Indicator Data'!#REF!="No Data",1,IF(#REF!&lt;&gt;"",1,0))</f>
        <v>#REF!</v>
      </c>
      <c r="AQ107" s="25" t="e">
        <f>IF('Crisis Indicator Data'!#REF!="No Data",1,IF(#REF!&lt;&gt;"",1,0))</f>
        <v>#REF!</v>
      </c>
      <c r="AR107" s="25" t="e">
        <f>IF('Crisis Indicator Data'!#REF!="No Data",1,IF(#REF!&lt;&gt;"",1,0))</f>
        <v>#REF!</v>
      </c>
      <c r="AS107" s="25" t="e">
        <f>IF('Crisis Indicator Data'!#REF!="No Data",1,IF(#REF!&lt;&gt;"",1,0))</f>
        <v>#REF!</v>
      </c>
      <c r="AT107" s="25" t="e">
        <f>IF('Crisis Indicator Data'!#REF!="No Data",1,IF(#REF!&lt;&gt;"",1,0))</f>
        <v>#REF!</v>
      </c>
      <c r="AU107" s="25" t="e">
        <f>IF('Crisis Indicator Data'!#REF!="No Data",1,IF(#REF!&lt;&gt;"",1,0))</f>
        <v>#REF!</v>
      </c>
      <c r="AV107" s="25" t="e">
        <f>IF('Crisis Indicator Data'!#REF!="No Data",1,IF(#REF!&lt;&gt;"",1,0))</f>
        <v>#REF!</v>
      </c>
      <c r="AW107" s="25" t="e">
        <f>IF('Crisis Indicator Data'!#REF!="No Data",1,IF(#REF!&lt;&gt;"",1,0))</f>
        <v>#REF!</v>
      </c>
      <c r="AX107" s="25" t="e">
        <f>IF('Crisis Indicator Data'!#REF!="No Data",1,IF(#REF!&lt;&gt;"",1,0))</f>
        <v>#REF!</v>
      </c>
      <c r="AY107" s="25" t="e">
        <f>IF('Crisis Indicator Data'!#REF!="No Data",1,IF(#REF!&lt;&gt;"",1,0))</f>
        <v>#REF!</v>
      </c>
      <c r="AZ107" s="25" t="e">
        <f>IF('Crisis Indicator Data'!#REF!="No Data",1,IF(#REF!&lt;&gt;"",1,0))</f>
        <v>#REF!</v>
      </c>
      <c r="BA107" t="e">
        <f t="shared" si="6"/>
        <v>#REF!</v>
      </c>
      <c r="BB107" s="27" t="e">
        <f t="shared" si="7"/>
        <v>#REF!</v>
      </c>
    </row>
    <row r="108" spans="1:54" x14ac:dyDescent="0.35">
      <c r="A108" t="s">
        <v>9643</v>
      </c>
      <c r="B108" s="25" t="e">
        <f>IF('Crisis Indicator Data'!#REF!="No Data",1,IF(#REF!&lt;&gt;"",1,0))</f>
        <v>#REF!</v>
      </c>
      <c r="C108" s="25" t="e">
        <f>IF('Crisis Indicator Data'!#REF!="No Data",1,IF(#REF!&lt;&gt;"",1,0))</f>
        <v>#REF!</v>
      </c>
      <c r="D108" s="25" t="e">
        <f>IF('Crisis Indicator Data'!#REF!="No Data",1,IF(#REF!&lt;&gt;"",1,0))</f>
        <v>#REF!</v>
      </c>
      <c r="E108" s="25" t="e">
        <f>IF('Crisis Indicator Data'!#REF!="No Data",1,IF(#REF!&lt;&gt;"",1,0))</f>
        <v>#REF!</v>
      </c>
      <c r="F108" s="25" t="e">
        <f>IF('Crisis Indicator Data'!#REF!="No Data",1,IF(#REF!&lt;&gt;"",1,0))</f>
        <v>#REF!</v>
      </c>
      <c r="G108" s="25" t="e">
        <f>IF('Crisis Indicator Data'!#REF!="No Data",1,IF(#REF!&lt;&gt;"",1,0))</f>
        <v>#REF!</v>
      </c>
      <c r="H108" s="25" t="e">
        <f>IF('Crisis Indicator Data'!#REF!="No Data",1,IF(#REF!&lt;&gt;"",1,0))</f>
        <v>#REF!</v>
      </c>
      <c r="I108" s="25" t="e">
        <f>IF('Crisis Indicator Data'!#REF!="No Data",1,IF(#REF!&lt;&gt;"",1,0))</f>
        <v>#REF!</v>
      </c>
      <c r="J108" s="25" t="e">
        <f>IF('Crisis Indicator Data'!#REF!="No Data",1,IF(#REF!&lt;&gt;"",1,0))</f>
        <v>#REF!</v>
      </c>
      <c r="K108" s="25" t="e">
        <f>IF('Crisis Indicator Data'!#REF!="No Data",1,IF(#REF!&lt;&gt;"",1,0))</f>
        <v>#REF!</v>
      </c>
      <c r="L108" s="25" t="e">
        <f>IF('Crisis Indicator Data'!#REF!="No Data",1,IF(#REF!&lt;&gt;"",1,0))</f>
        <v>#REF!</v>
      </c>
      <c r="M108" s="25" t="e">
        <f>IF('Crisis Indicator Data'!#REF!="No Data",1,IF(#REF!&lt;&gt;"",1,0))</f>
        <v>#REF!</v>
      </c>
      <c r="N108" s="25" t="e">
        <f>IF('Crisis Indicator Data'!#REF!="No Data",1,IF(#REF!&lt;&gt;"",1,0))</f>
        <v>#REF!</v>
      </c>
      <c r="O108" s="25" t="e">
        <f>IF('Crisis Indicator Data'!#REF!="No Data",1,IF(#REF!&lt;&gt;"",1,0))</f>
        <v>#REF!</v>
      </c>
      <c r="P108" s="25" t="e">
        <f>IF('Crisis Indicator Data'!#REF!="No Data",1,IF(#REF!&lt;&gt;"",1,0))</f>
        <v>#REF!</v>
      </c>
      <c r="Q108" s="25" t="e">
        <f>IF('Crisis Indicator Data'!#REF!="No Data",1,IF(#REF!&lt;&gt;"",1,0))</f>
        <v>#REF!</v>
      </c>
      <c r="R108" s="25" t="e">
        <f>IF('Crisis Indicator Data'!#REF!="No Data",1,IF(#REF!&lt;&gt;"",1,0))</f>
        <v>#REF!</v>
      </c>
      <c r="S108" s="25" t="e">
        <f>IF('Crisis Indicator Data'!#REF!="No Data",1,IF(#REF!&lt;&gt;"",1,0))</f>
        <v>#REF!</v>
      </c>
      <c r="T108" s="25" t="e">
        <f>IF('Crisis Indicator Data'!#REF!="No Data",1,IF(#REF!&lt;&gt;"",1,0))</f>
        <v>#REF!</v>
      </c>
      <c r="U108" s="25" t="e">
        <f>IF('Crisis Indicator Data'!#REF!="No Data",1,IF(#REF!&lt;&gt;"",1,0))</f>
        <v>#REF!</v>
      </c>
      <c r="V108" s="25" t="e">
        <f>IF('Crisis Indicator Data'!#REF!="No Data",1,IF(#REF!&lt;&gt;"",1,0))</f>
        <v>#REF!</v>
      </c>
      <c r="W108" s="25" t="e">
        <f>IF('Crisis Indicator Data'!#REF!="No Data",1,IF(#REF!&lt;&gt;"",1,0))</f>
        <v>#REF!</v>
      </c>
      <c r="X108" s="25" t="e">
        <f>IF('Crisis Indicator Data'!#REF!="No Data",1,IF(#REF!&lt;&gt;"",1,0))</f>
        <v>#REF!</v>
      </c>
      <c r="Y108" s="25" t="e">
        <f>IF('Crisis Indicator Data'!#REF!="No Data",1,IF(#REF!&lt;&gt;"",1,0))</f>
        <v>#REF!</v>
      </c>
      <c r="Z108" s="25" t="e">
        <f>IF('Crisis Indicator Data'!#REF!="No Data",1,IF(#REF!&lt;&gt;"",1,0))</f>
        <v>#REF!</v>
      </c>
      <c r="AA108" s="25" t="e">
        <f>IF('Crisis Indicator Data'!#REF!="No Data",1,IF(#REF!&lt;&gt;"",1,0))</f>
        <v>#REF!</v>
      </c>
      <c r="AB108" s="25" t="e">
        <f>IF('Crisis Indicator Data'!#REF!="No Data",1,IF(#REF!&lt;&gt;"",1,0))</f>
        <v>#REF!</v>
      </c>
      <c r="AC108" s="25" t="e">
        <f>IF('Crisis Indicator Data'!#REF!="No Data",1,IF(#REF!&lt;&gt;"",1,0))</f>
        <v>#REF!</v>
      </c>
      <c r="AD108" s="25" t="e">
        <f>IF('Crisis Indicator Data'!#REF!="No Data",1,IF(#REF!&lt;&gt;"",1,0))</f>
        <v>#REF!</v>
      </c>
      <c r="AE108" s="25" t="e">
        <f>IF('Crisis Indicator Data'!#REF!="No Data",1,IF(#REF!&lt;&gt;"",1,0))</f>
        <v>#REF!</v>
      </c>
      <c r="AF108" s="25" t="e">
        <f>IF('Crisis Indicator Data'!#REF!="No Data",1,IF(#REF!&lt;&gt;"",1,0))</f>
        <v>#REF!</v>
      </c>
      <c r="AG108" s="25" t="e">
        <f>IF('Crisis Indicator Data'!#REF!="No Data",1,IF(#REF!&lt;&gt;"",1,0))</f>
        <v>#REF!</v>
      </c>
      <c r="AH108" s="25" t="e">
        <f>IF('Crisis Indicator Data'!#REF!="No Data",1,IF(#REF!&lt;&gt;"",1,0))</f>
        <v>#REF!</v>
      </c>
      <c r="AI108" s="25" t="e">
        <f>IF('Crisis Indicator Data'!#REF!="No Data",1,IF(#REF!&lt;&gt;"",1,0))</f>
        <v>#REF!</v>
      </c>
      <c r="AJ108" s="25" t="e">
        <f>IF('Crisis Indicator Data'!#REF!="No Data",1,IF(#REF!&lt;&gt;"",1,0))</f>
        <v>#REF!</v>
      </c>
      <c r="AK108" s="25" t="e">
        <f>IF('Crisis Indicator Data'!#REF!="No Data",1,IF(#REF!&lt;&gt;"",1,0))</f>
        <v>#REF!</v>
      </c>
      <c r="AL108" s="25" t="e">
        <f>IF('Crisis Indicator Data'!#REF!="No Data",1,IF(#REF!&lt;&gt;"",1,0))</f>
        <v>#REF!</v>
      </c>
      <c r="AM108" s="25" t="e">
        <f>IF('Crisis Indicator Data'!#REF!="No Data",1,IF(#REF!&lt;&gt;"",1,0))</f>
        <v>#REF!</v>
      </c>
      <c r="AN108" s="25" t="e">
        <f>IF('Crisis Indicator Data'!#REF!="No Data",1,IF(#REF!&lt;&gt;"",1,0))</f>
        <v>#REF!</v>
      </c>
      <c r="AO108" s="25" t="e">
        <f>IF('Crisis Indicator Data'!#REF!="No Data",1,IF(#REF!&lt;&gt;"",1,0))</f>
        <v>#REF!</v>
      </c>
      <c r="AP108" s="25" t="e">
        <f>IF('Crisis Indicator Data'!#REF!="No Data",1,IF(#REF!&lt;&gt;"",1,0))</f>
        <v>#REF!</v>
      </c>
      <c r="AQ108" s="25" t="e">
        <f>IF('Crisis Indicator Data'!#REF!="No Data",1,IF(#REF!&lt;&gt;"",1,0))</f>
        <v>#REF!</v>
      </c>
      <c r="AR108" s="25" t="e">
        <f>IF('Crisis Indicator Data'!#REF!="No Data",1,IF(#REF!&lt;&gt;"",1,0))</f>
        <v>#REF!</v>
      </c>
      <c r="AS108" s="25" t="e">
        <f>IF('Crisis Indicator Data'!#REF!="No Data",1,IF(#REF!&lt;&gt;"",1,0))</f>
        <v>#REF!</v>
      </c>
      <c r="AT108" s="25" t="e">
        <f>IF('Crisis Indicator Data'!#REF!="No Data",1,IF(#REF!&lt;&gt;"",1,0))</f>
        <v>#REF!</v>
      </c>
      <c r="AU108" s="25" t="e">
        <f>IF('Crisis Indicator Data'!#REF!="No Data",1,IF(#REF!&lt;&gt;"",1,0))</f>
        <v>#REF!</v>
      </c>
      <c r="AV108" s="25" t="e">
        <f>IF('Crisis Indicator Data'!#REF!="No Data",1,IF(#REF!&lt;&gt;"",1,0))</f>
        <v>#REF!</v>
      </c>
      <c r="AW108" s="25" t="e">
        <f>IF('Crisis Indicator Data'!#REF!="No Data",1,IF(#REF!&lt;&gt;"",1,0))</f>
        <v>#REF!</v>
      </c>
      <c r="AX108" s="25" t="e">
        <f>IF('Crisis Indicator Data'!#REF!="No Data",1,IF(#REF!&lt;&gt;"",1,0))</f>
        <v>#REF!</v>
      </c>
      <c r="AY108" s="25" t="e">
        <f>IF('Crisis Indicator Data'!#REF!="No Data",1,IF(#REF!&lt;&gt;"",1,0))</f>
        <v>#REF!</v>
      </c>
      <c r="AZ108" s="25" t="e">
        <f>IF('Crisis Indicator Data'!#REF!="No Data",1,IF(#REF!&lt;&gt;"",1,0))</f>
        <v>#REF!</v>
      </c>
      <c r="BA108" t="e">
        <f t="shared" si="6"/>
        <v>#REF!</v>
      </c>
      <c r="BB108" s="27" t="e">
        <f t="shared" si="7"/>
        <v>#REF!</v>
      </c>
    </row>
    <row r="109" spans="1:54" x14ac:dyDescent="0.35">
      <c r="A109" t="s">
        <v>9655</v>
      </c>
      <c r="B109" s="25" t="e">
        <f>IF('Crisis Indicator Data'!#REF!="No Data",1,IF(#REF!&lt;&gt;"",1,0))</f>
        <v>#REF!</v>
      </c>
      <c r="C109" s="25" t="e">
        <f>IF('Crisis Indicator Data'!#REF!="No Data",1,IF(#REF!&lt;&gt;"",1,0))</f>
        <v>#REF!</v>
      </c>
      <c r="D109" s="25" t="e">
        <f>IF('Crisis Indicator Data'!#REF!="No Data",1,IF(#REF!&lt;&gt;"",1,0))</f>
        <v>#REF!</v>
      </c>
      <c r="E109" s="25" t="e">
        <f>IF('Crisis Indicator Data'!#REF!="No Data",1,IF(#REF!&lt;&gt;"",1,0))</f>
        <v>#REF!</v>
      </c>
      <c r="F109" s="25" t="e">
        <f>IF('Crisis Indicator Data'!#REF!="No Data",1,IF(#REF!&lt;&gt;"",1,0))</f>
        <v>#REF!</v>
      </c>
      <c r="G109" s="25" t="e">
        <f>IF('Crisis Indicator Data'!#REF!="No Data",1,IF(#REF!&lt;&gt;"",1,0))</f>
        <v>#REF!</v>
      </c>
      <c r="H109" s="25" t="e">
        <f>IF('Crisis Indicator Data'!#REF!="No Data",1,IF(#REF!&lt;&gt;"",1,0))</f>
        <v>#REF!</v>
      </c>
      <c r="I109" s="25" t="e">
        <f>IF('Crisis Indicator Data'!#REF!="No Data",1,IF(#REF!&lt;&gt;"",1,0))</f>
        <v>#REF!</v>
      </c>
      <c r="J109" s="25" t="e">
        <f>IF('Crisis Indicator Data'!#REF!="No Data",1,IF(#REF!&lt;&gt;"",1,0))</f>
        <v>#REF!</v>
      </c>
      <c r="K109" s="25" t="e">
        <f>IF('Crisis Indicator Data'!#REF!="No Data",1,IF(#REF!&lt;&gt;"",1,0))</f>
        <v>#REF!</v>
      </c>
      <c r="L109" s="25" t="e">
        <f>IF('Crisis Indicator Data'!#REF!="No Data",1,IF(#REF!&lt;&gt;"",1,0))</f>
        <v>#REF!</v>
      </c>
      <c r="M109" s="25" t="e">
        <f>IF('Crisis Indicator Data'!#REF!="No Data",1,IF(#REF!&lt;&gt;"",1,0))</f>
        <v>#REF!</v>
      </c>
      <c r="N109" s="25" t="e">
        <f>IF('Crisis Indicator Data'!#REF!="No Data",1,IF(#REF!&lt;&gt;"",1,0))</f>
        <v>#REF!</v>
      </c>
      <c r="O109" s="25" t="e">
        <f>IF('Crisis Indicator Data'!#REF!="No Data",1,IF(#REF!&lt;&gt;"",1,0))</f>
        <v>#REF!</v>
      </c>
      <c r="P109" s="25" t="e">
        <f>IF('Crisis Indicator Data'!#REF!="No Data",1,IF(#REF!&lt;&gt;"",1,0))</f>
        <v>#REF!</v>
      </c>
      <c r="Q109" s="25" t="e">
        <f>IF('Crisis Indicator Data'!#REF!="No Data",1,IF(#REF!&lt;&gt;"",1,0))</f>
        <v>#REF!</v>
      </c>
      <c r="R109" s="25" t="e">
        <f>IF('Crisis Indicator Data'!#REF!="No Data",1,IF(#REF!&lt;&gt;"",1,0))</f>
        <v>#REF!</v>
      </c>
      <c r="S109" s="25" t="e">
        <f>IF('Crisis Indicator Data'!#REF!="No Data",1,IF(#REF!&lt;&gt;"",1,0))</f>
        <v>#REF!</v>
      </c>
      <c r="T109" s="25" t="e">
        <f>IF('Crisis Indicator Data'!#REF!="No Data",1,IF(#REF!&lt;&gt;"",1,0))</f>
        <v>#REF!</v>
      </c>
      <c r="U109" s="25" t="e">
        <f>IF('Crisis Indicator Data'!#REF!="No Data",1,IF(#REF!&lt;&gt;"",1,0))</f>
        <v>#REF!</v>
      </c>
      <c r="V109" s="25" t="e">
        <f>IF('Crisis Indicator Data'!#REF!="No Data",1,IF(#REF!&lt;&gt;"",1,0))</f>
        <v>#REF!</v>
      </c>
      <c r="W109" s="25" t="e">
        <f>IF('Crisis Indicator Data'!#REF!="No Data",1,IF(#REF!&lt;&gt;"",1,0))</f>
        <v>#REF!</v>
      </c>
      <c r="X109" s="25" t="e">
        <f>IF('Crisis Indicator Data'!#REF!="No Data",1,IF(#REF!&lt;&gt;"",1,0))</f>
        <v>#REF!</v>
      </c>
      <c r="Y109" s="25" t="e">
        <f>IF('Crisis Indicator Data'!#REF!="No Data",1,IF(#REF!&lt;&gt;"",1,0))</f>
        <v>#REF!</v>
      </c>
      <c r="Z109" s="25" t="e">
        <f>IF('Crisis Indicator Data'!#REF!="No Data",1,IF(#REF!&lt;&gt;"",1,0))</f>
        <v>#REF!</v>
      </c>
      <c r="AA109" s="25" t="e">
        <f>IF('Crisis Indicator Data'!#REF!="No Data",1,IF(#REF!&lt;&gt;"",1,0))</f>
        <v>#REF!</v>
      </c>
      <c r="AB109" s="25" t="e">
        <f>IF('Crisis Indicator Data'!#REF!="No Data",1,IF(#REF!&lt;&gt;"",1,0))</f>
        <v>#REF!</v>
      </c>
      <c r="AC109" s="25" t="e">
        <f>IF('Crisis Indicator Data'!#REF!="No Data",1,IF(#REF!&lt;&gt;"",1,0))</f>
        <v>#REF!</v>
      </c>
      <c r="AD109" s="25" t="e">
        <f>IF('Crisis Indicator Data'!#REF!="No Data",1,IF(#REF!&lt;&gt;"",1,0))</f>
        <v>#REF!</v>
      </c>
      <c r="AE109" s="25" t="e">
        <f>IF('Crisis Indicator Data'!#REF!="No Data",1,IF(#REF!&lt;&gt;"",1,0))</f>
        <v>#REF!</v>
      </c>
      <c r="AF109" s="25" t="e">
        <f>IF('Crisis Indicator Data'!#REF!="No Data",1,IF(#REF!&lt;&gt;"",1,0))</f>
        <v>#REF!</v>
      </c>
      <c r="AG109" s="25" t="e">
        <f>IF('Crisis Indicator Data'!#REF!="No Data",1,IF(#REF!&lt;&gt;"",1,0))</f>
        <v>#REF!</v>
      </c>
      <c r="AH109" s="25" t="e">
        <f>IF('Crisis Indicator Data'!#REF!="No Data",1,IF(#REF!&lt;&gt;"",1,0))</f>
        <v>#REF!</v>
      </c>
      <c r="AI109" s="25" t="e">
        <f>IF('Crisis Indicator Data'!#REF!="No Data",1,IF(#REF!&lt;&gt;"",1,0))</f>
        <v>#REF!</v>
      </c>
      <c r="AJ109" s="25" t="e">
        <f>IF('Crisis Indicator Data'!#REF!="No Data",1,IF(#REF!&lt;&gt;"",1,0))</f>
        <v>#REF!</v>
      </c>
      <c r="AK109" s="25" t="e">
        <f>IF('Crisis Indicator Data'!#REF!="No Data",1,IF(#REF!&lt;&gt;"",1,0))</f>
        <v>#REF!</v>
      </c>
      <c r="AL109" s="25" t="e">
        <f>IF('Crisis Indicator Data'!#REF!="No Data",1,IF(#REF!&lt;&gt;"",1,0))</f>
        <v>#REF!</v>
      </c>
      <c r="AM109" s="25" t="e">
        <f>IF('Crisis Indicator Data'!#REF!="No Data",1,IF(#REF!&lt;&gt;"",1,0))</f>
        <v>#REF!</v>
      </c>
      <c r="AN109" s="25" t="e">
        <f>IF('Crisis Indicator Data'!#REF!="No Data",1,IF(#REF!&lt;&gt;"",1,0))</f>
        <v>#REF!</v>
      </c>
      <c r="AO109" s="25" t="e">
        <f>IF('Crisis Indicator Data'!#REF!="No Data",1,IF(#REF!&lt;&gt;"",1,0))</f>
        <v>#REF!</v>
      </c>
      <c r="AP109" s="25" t="e">
        <f>IF('Crisis Indicator Data'!#REF!="No Data",1,IF(#REF!&lt;&gt;"",1,0))</f>
        <v>#REF!</v>
      </c>
      <c r="AQ109" s="25" t="e">
        <f>IF('Crisis Indicator Data'!#REF!="No Data",1,IF(#REF!&lt;&gt;"",1,0))</f>
        <v>#REF!</v>
      </c>
      <c r="AR109" s="25" t="e">
        <f>IF('Crisis Indicator Data'!#REF!="No Data",1,IF(#REF!&lt;&gt;"",1,0))</f>
        <v>#REF!</v>
      </c>
      <c r="AS109" s="25" t="e">
        <f>IF('Crisis Indicator Data'!#REF!="No Data",1,IF(#REF!&lt;&gt;"",1,0))</f>
        <v>#REF!</v>
      </c>
      <c r="AT109" s="25" t="e">
        <f>IF('Crisis Indicator Data'!#REF!="No Data",1,IF(#REF!&lt;&gt;"",1,0))</f>
        <v>#REF!</v>
      </c>
      <c r="AU109" s="25" t="e">
        <f>IF('Crisis Indicator Data'!#REF!="No Data",1,IF(#REF!&lt;&gt;"",1,0))</f>
        <v>#REF!</v>
      </c>
      <c r="AV109" s="25" t="e">
        <f>IF('Crisis Indicator Data'!#REF!="No Data",1,IF(#REF!&lt;&gt;"",1,0))</f>
        <v>#REF!</v>
      </c>
      <c r="AW109" s="25" t="e">
        <f>IF('Crisis Indicator Data'!#REF!="No Data",1,IF(#REF!&lt;&gt;"",1,0))</f>
        <v>#REF!</v>
      </c>
      <c r="AX109" s="25" t="e">
        <f>IF('Crisis Indicator Data'!#REF!="No Data",1,IF(#REF!&lt;&gt;"",1,0))</f>
        <v>#REF!</v>
      </c>
      <c r="AY109" s="25" t="e">
        <f>IF('Crisis Indicator Data'!#REF!="No Data",1,IF(#REF!&lt;&gt;"",1,0))</f>
        <v>#REF!</v>
      </c>
      <c r="AZ109" s="25" t="e">
        <f>IF('Crisis Indicator Data'!#REF!="No Data",1,IF(#REF!&lt;&gt;"",1,0))</f>
        <v>#REF!</v>
      </c>
      <c r="BA109" t="e">
        <f t="shared" si="6"/>
        <v>#REF!</v>
      </c>
      <c r="BB109" s="27" t="e">
        <f t="shared" si="7"/>
        <v>#REF!</v>
      </c>
    </row>
    <row r="110" spans="1:54" x14ac:dyDescent="0.35">
      <c r="A110" t="s">
        <v>9659</v>
      </c>
      <c r="B110" s="25" t="e">
        <f>IF('Crisis Indicator Data'!#REF!="No Data",1,IF(#REF!&lt;&gt;"",1,0))</f>
        <v>#REF!</v>
      </c>
      <c r="C110" s="25" t="e">
        <f>IF('Crisis Indicator Data'!#REF!="No Data",1,IF(#REF!&lt;&gt;"",1,0))</f>
        <v>#REF!</v>
      </c>
      <c r="D110" s="25" t="e">
        <f>IF('Crisis Indicator Data'!#REF!="No Data",1,IF(#REF!&lt;&gt;"",1,0))</f>
        <v>#REF!</v>
      </c>
      <c r="E110" s="25" t="e">
        <f>IF('Crisis Indicator Data'!#REF!="No Data",1,IF(#REF!&lt;&gt;"",1,0))</f>
        <v>#REF!</v>
      </c>
      <c r="F110" s="25" t="e">
        <f>IF('Crisis Indicator Data'!#REF!="No Data",1,IF(#REF!&lt;&gt;"",1,0))</f>
        <v>#REF!</v>
      </c>
      <c r="G110" s="25" t="e">
        <f>IF('Crisis Indicator Data'!#REF!="No Data",1,IF(#REF!&lt;&gt;"",1,0))</f>
        <v>#REF!</v>
      </c>
      <c r="H110" s="25" t="e">
        <f>IF('Crisis Indicator Data'!#REF!="No Data",1,IF(#REF!&lt;&gt;"",1,0))</f>
        <v>#REF!</v>
      </c>
      <c r="I110" s="25" t="e">
        <f>IF('Crisis Indicator Data'!#REF!="No Data",1,IF(#REF!&lt;&gt;"",1,0))</f>
        <v>#REF!</v>
      </c>
      <c r="J110" s="25" t="e">
        <f>IF('Crisis Indicator Data'!#REF!="No Data",1,IF(#REF!&lt;&gt;"",1,0))</f>
        <v>#REF!</v>
      </c>
      <c r="K110" s="25" t="e">
        <f>IF('Crisis Indicator Data'!#REF!="No Data",1,IF(#REF!&lt;&gt;"",1,0))</f>
        <v>#REF!</v>
      </c>
      <c r="L110" s="25" t="e">
        <f>IF('Crisis Indicator Data'!#REF!="No Data",1,IF(#REF!&lt;&gt;"",1,0))</f>
        <v>#REF!</v>
      </c>
      <c r="M110" s="25" t="e">
        <f>IF('Crisis Indicator Data'!#REF!="No Data",1,IF(#REF!&lt;&gt;"",1,0))</f>
        <v>#REF!</v>
      </c>
      <c r="N110" s="25" t="e">
        <f>IF('Crisis Indicator Data'!#REF!="No Data",1,IF(#REF!&lt;&gt;"",1,0))</f>
        <v>#REF!</v>
      </c>
      <c r="O110" s="25" t="e">
        <f>IF('Crisis Indicator Data'!#REF!="No Data",1,IF(#REF!&lt;&gt;"",1,0))</f>
        <v>#REF!</v>
      </c>
      <c r="P110" s="25" t="e">
        <f>IF('Crisis Indicator Data'!#REF!="No Data",1,IF(#REF!&lt;&gt;"",1,0))</f>
        <v>#REF!</v>
      </c>
      <c r="Q110" s="25" t="e">
        <f>IF('Crisis Indicator Data'!#REF!="No Data",1,IF(#REF!&lt;&gt;"",1,0))</f>
        <v>#REF!</v>
      </c>
      <c r="R110" s="25" t="e">
        <f>IF('Crisis Indicator Data'!#REF!="No Data",1,IF(#REF!&lt;&gt;"",1,0))</f>
        <v>#REF!</v>
      </c>
      <c r="S110" s="25" t="e">
        <f>IF('Crisis Indicator Data'!#REF!="No Data",1,IF(#REF!&lt;&gt;"",1,0))</f>
        <v>#REF!</v>
      </c>
      <c r="T110" s="25" t="e">
        <f>IF('Crisis Indicator Data'!#REF!="No Data",1,IF(#REF!&lt;&gt;"",1,0))</f>
        <v>#REF!</v>
      </c>
      <c r="U110" s="25" t="e">
        <f>IF('Crisis Indicator Data'!#REF!="No Data",1,IF(#REF!&lt;&gt;"",1,0))</f>
        <v>#REF!</v>
      </c>
      <c r="V110" s="25" t="e">
        <f>IF('Crisis Indicator Data'!#REF!="No Data",1,IF(#REF!&lt;&gt;"",1,0))</f>
        <v>#REF!</v>
      </c>
      <c r="W110" s="25" t="e">
        <f>IF('Crisis Indicator Data'!#REF!="No Data",1,IF(#REF!&lt;&gt;"",1,0))</f>
        <v>#REF!</v>
      </c>
      <c r="X110" s="25" t="e">
        <f>IF('Crisis Indicator Data'!#REF!="No Data",1,IF(#REF!&lt;&gt;"",1,0))</f>
        <v>#REF!</v>
      </c>
      <c r="Y110" s="25" t="e">
        <f>IF('Crisis Indicator Data'!#REF!="No Data",1,IF(#REF!&lt;&gt;"",1,0))</f>
        <v>#REF!</v>
      </c>
      <c r="Z110" s="25" t="e">
        <f>IF('Crisis Indicator Data'!#REF!="No Data",1,IF(#REF!&lt;&gt;"",1,0))</f>
        <v>#REF!</v>
      </c>
      <c r="AA110" s="25" t="e">
        <f>IF('Crisis Indicator Data'!#REF!="No Data",1,IF(#REF!&lt;&gt;"",1,0))</f>
        <v>#REF!</v>
      </c>
      <c r="AB110" s="25" t="e">
        <f>IF('Crisis Indicator Data'!#REF!="No Data",1,IF(#REF!&lt;&gt;"",1,0))</f>
        <v>#REF!</v>
      </c>
      <c r="AC110" s="25" t="e">
        <f>IF('Crisis Indicator Data'!#REF!="No Data",1,IF(#REF!&lt;&gt;"",1,0))</f>
        <v>#REF!</v>
      </c>
      <c r="AD110" s="25" t="e">
        <f>IF('Crisis Indicator Data'!#REF!="No Data",1,IF(#REF!&lt;&gt;"",1,0))</f>
        <v>#REF!</v>
      </c>
      <c r="AE110" s="25" t="e">
        <f>IF('Crisis Indicator Data'!#REF!="No Data",1,IF(#REF!&lt;&gt;"",1,0))</f>
        <v>#REF!</v>
      </c>
      <c r="AF110" s="25" t="e">
        <f>IF('Crisis Indicator Data'!#REF!="No Data",1,IF(#REF!&lt;&gt;"",1,0))</f>
        <v>#REF!</v>
      </c>
      <c r="AG110" s="25" t="e">
        <f>IF('Crisis Indicator Data'!#REF!="No Data",1,IF(#REF!&lt;&gt;"",1,0))</f>
        <v>#REF!</v>
      </c>
      <c r="AH110" s="25" t="e">
        <f>IF('Crisis Indicator Data'!#REF!="No Data",1,IF(#REF!&lt;&gt;"",1,0))</f>
        <v>#REF!</v>
      </c>
      <c r="AI110" s="25" t="e">
        <f>IF('Crisis Indicator Data'!#REF!="No Data",1,IF(#REF!&lt;&gt;"",1,0))</f>
        <v>#REF!</v>
      </c>
      <c r="AJ110" s="25" t="e">
        <f>IF('Crisis Indicator Data'!#REF!="No Data",1,IF(#REF!&lt;&gt;"",1,0))</f>
        <v>#REF!</v>
      </c>
      <c r="AK110" s="25" t="e">
        <f>IF('Crisis Indicator Data'!#REF!="No Data",1,IF(#REF!&lt;&gt;"",1,0))</f>
        <v>#REF!</v>
      </c>
      <c r="AL110" s="25" t="e">
        <f>IF('Crisis Indicator Data'!#REF!="No Data",1,IF(#REF!&lt;&gt;"",1,0))</f>
        <v>#REF!</v>
      </c>
      <c r="AM110" s="25" t="e">
        <f>IF('Crisis Indicator Data'!#REF!="No Data",1,IF(#REF!&lt;&gt;"",1,0))</f>
        <v>#REF!</v>
      </c>
      <c r="AN110" s="25" t="e">
        <f>IF('Crisis Indicator Data'!#REF!="No Data",1,IF(#REF!&lt;&gt;"",1,0))</f>
        <v>#REF!</v>
      </c>
      <c r="AO110" s="25" t="e">
        <f>IF('Crisis Indicator Data'!#REF!="No Data",1,IF(#REF!&lt;&gt;"",1,0))</f>
        <v>#REF!</v>
      </c>
      <c r="AP110" s="25" t="e">
        <f>IF('Crisis Indicator Data'!#REF!="No Data",1,IF(#REF!&lt;&gt;"",1,0))</f>
        <v>#REF!</v>
      </c>
      <c r="AQ110" s="25" t="e">
        <f>IF('Crisis Indicator Data'!#REF!="No Data",1,IF(#REF!&lt;&gt;"",1,0))</f>
        <v>#REF!</v>
      </c>
      <c r="AR110" s="25" t="e">
        <f>IF('Crisis Indicator Data'!#REF!="No Data",1,IF(#REF!&lt;&gt;"",1,0))</f>
        <v>#REF!</v>
      </c>
      <c r="AS110" s="25" t="e">
        <f>IF('Crisis Indicator Data'!#REF!="No Data",1,IF(#REF!&lt;&gt;"",1,0))</f>
        <v>#REF!</v>
      </c>
      <c r="AT110" s="25" t="e">
        <f>IF('Crisis Indicator Data'!#REF!="No Data",1,IF(#REF!&lt;&gt;"",1,0))</f>
        <v>#REF!</v>
      </c>
      <c r="AU110" s="25" t="e">
        <f>IF('Crisis Indicator Data'!#REF!="No Data",1,IF(#REF!&lt;&gt;"",1,0))</f>
        <v>#REF!</v>
      </c>
      <c r="AV110" s="25" t="e">
        <f>IF('Crisis Indicator Data'!#REF!="No Data",1,IF(#REF!&lt;&gt;"",1,0))</f>
        <v>#REF!</v>
      </c>
      <c r="AW110" s="25" t="e">
        <f>IF('Crisis Indicator Data'!#REF!="No Data",1,IF(#REF!&lt;&gt;"",1,0))</f>
        <v>#REF!</v>
      </c>
      <c r="AX110" s="25" t="e">
        <f>IF('Crisis Indicator Data'!#REF!="No Data",1,IF(#REF!&lt;&gt;"",1,0))</f>
        <v>#REF!</v>
      </c>
      <c r="AY110" s="25" t="e">
        <f>IF('Crisis Indicator Data'!#REF!="No Data",1,IF(#REF!&lt;&gt;"",1,0))</f>
        <v>#REF!</v>
      </c>
      <c r="AZ110" s="25" t="e">
        <f>IF('Crisis Indicator Data'!#REF!="No Data",1,IF(#REF!&lt;&gt;"",1,0))</f>
        <v>#REF!</v>
      </c>
      <c r="BA110" t="e">
        <f t="shared" si="6"/>
        <v>#REF!</v>
      </c>
      <c r="BB110" s="27" t="e">
        <f t="shared" si="7"/>
        <v>#REF!</v>
      </c>
    </row>
    <row r="111" spans="1:54" x14ac:dyDescent="0.35">
      <c r="A111" t="s">
        <v>9641</v>
      </c>
      <c r="B111" s="25" t="e">
        <f>IF('Crisis Indicator Data'!#REF!="No Data",1,IF(#REF!&lt;&gt;"",1,0))</f>
        <v>#REF!</v>
      </c>
      <c r="C111" s="25" t="e">
        <f>IF('Crisis Indicator Data'!#REF!="No Data",1,IF(#REF!&lt;&gt;"",1,0))</f>
        <v>#REF!</v>
      </c>
      <c r="D111" s="25" t="e">
        <f>IF('Crisis Indicator Data'!#REF!="No Data",1,IF(#REF!&lt;&gt;"",1,0))</f>
        <v>#REF!</v>
      </c>
      <c r="E111" s="25" t="e">
        <f>IF('Crisis Indicator Data'!#REF!="No Data",1,IF(#REF!&lt;&gt;"",1,0))</f>
        <v>#REF!</v>
      </c>
      <c r="F111" s="25" t="e">
        <f>IF('Crisis Indicator Data'!#REF!="No Data",1,IF(#REF!&lt;&gt;"",1,0))</f>
        <v>#REF!</v>
      </c>
      <c r="G111" s="25" t="e">
        <f>IF('Crisis Indicator Data'!#REF!="No Data",1,IF(#REF!&lt;&gt;"",1,0))</f>
        <v>#REF!</v>
      </c>
      <c r="H111" s="25" t="e">
        <f>IF('Crisis Indicator Data'!#REF!="No Data",1,IF(#REF!&lt;&gt;"",1,0))</f>
        <v>#REF!</v>
      </c>
      <c r="I111" s="25" t="e">
        <f>IF('Crisis Indicator Data'!#REF!="No Data",1,IF(#REF!&lt;&gt;"",1,0))</f>
        <v>#REF!</v>
      </c>
      <c r="J111" s="25" t="e">
        <f>IF('Crisis Indicator Data'!#REF!="No Data",1,IF(#REF!&lt;&gt;"",1,0))</f>
        <v>#REF!</v>
      </c>
      <c r="K111" s="25" t="e">
        <f>IF('Crisis Indicator Data'!#REF!="No Data",1,IF(#REF!&lt;&gt;"",1,0))</f>
        <v>#REF!</v>
      </c>
      <c r="L111" s="25" t="e">
        <f>IF('Crisis Indicator Data'!#REF!="No Data",1,IF(#REF!&lt;&gt;"",1,0))</f>
        <v>#REF!</v>
      </c>
      <c r="M111" s="25" t="e">
        <f>IF('Crisis Indicator Data'!#REF!="No Data",1,IF(#REF!&lt;&gt;"",1,0))</f>
        <v>#REF!</v>
      </c>
      <c r="N111" s="25" t="e">
        <f>IF('Crisis Indicator Data'!#REF!="No Data",1,IF(#REF!&lt;&gt;"",1,0))</f>
        <v>#REF!</v>
      </c>
      <c r="O111" s="25" t="e">
        <f>IF('Crisis Indicator Data'!#REF!="No Data",1,IF(#REF!&lt;&gt;"",1,0))</f>
        <v>#REF!</v>
      </c>
      <c r="P111" s="25" t="e">
        <f>IF('Crisis Indicator Data'!#REF!="No Data",1,IF(#REF!&lt;&gt;"",1,0))</f>
        <v>#REF!</v>
      </c>
      <c r="Q111" s="25" t="e">
        <f>IF('Crisis Indicator Data'!#REF!="No Data",1,IF(#REF!&lt;&gt;"",1,0))</f>
        <v>#REF!</v>
      </c>
      <c r="R111" s="25" t="e">
        <f>IF('Crisis Indicator Data'!#REF!="No Data",1,IF(#REF!&lt;&gt;"",1,0))</f>
        <v>#REF!</v>
      </c>
      <c r="S111" s="25" t="e">
        <f>IF('Crisis Indicator Data'!#REF!="No Data",1,IF(#REF!&lt;&gt;"",1,0))</f>
        <v>#REF!</v>
      </c>
      <c r="T111" s="25" t="e">
        <f>IF('Crisis Indicator Data'!#REF!="No Data",1,IF(#REF!&lt;&gt;"",1,0))</f>
        <v>#REF!</v>
      </c>
      <c r="U111" s="25" t="e">
        <f>IF('Crisis Indicator Data'!#REF!="No Data",1,IF(#REF!&lt;&gt;"",1,0))</f>
        <v>#REF!</v>
      </c>
      <c r="V111" s="25" t="e">
        <f>IF('Crisis Indicator Data'!#REF!="No Data",1,IF(#REF!&lt;&gt;"",1,0))</f>
        <v>#REF!</v>
      </c>
      <c r="W111" s="25" t="e">
        <f>IF('Crisis Indicator Data'!#REF!="No Data",1,IF(#REF!&lt;&gt;"",1,0))</f>
        <v>#REF!</v>
      </c>
      <c r="X111" s="25" t="e">
        <f>IF('Crisis Indicator Data'!#REF!="No Data",1,IF(#REF!&lt;&gt;"",1,0))</f>
        <v>#REF!</v>
      </c>
      <c r="Y111" s="25" t="e">
        <f>IF('Crisis Indicator Data'!#REF!="No Data",1,IF(#REF!&lt;&gt;"",1,0))</f>
        <v>#REF!</v>
      </c>
      <c r="Z111" s="25" t="e">
        <f>IF('Crisis Indicator Data'!#REF!="No Data",1,IF(#REF!&lt;&gt;"",1,0))</f>
        <v>#REF!</v>
      </c>
      <c r="AA111" s="25" t="e">
        <f>IF('Crisis Indicator Data'!#REF!="No Data",1,IF(#REF!&lt;&gt;"",1,0))</f>
        <v>#REF!</v>
      </c>
      <c r="AB111" s="25" t="e">
        <f>IF('Crisis Indicator Data'!#REF!="No Data",1,IF(#REF!&lt;&gt;"",1,0))</f>
        <v>#REF!</v>
      </c>
      <c r="AC111" s="25" t="e">
        <f>IF('Crisis Indicator Data'!#REF!="No Data",1,IF(#REF!&lt;&gt;"",1,0))</f>
        <v>#REF!</v>
      </c>
      <c r="AD111" s="25" t="e">
        <f>IF('Crisis Indicator Data'!#REF!="No Data",1,IF(#REF!&lt;&gt;"",1,0))</f>
        <v>#REF!</v>
      </c>
      <c r="AE111" s="25" t="e">
        <f>IF('Crisis Indicator Data'!#REF!="No Data",1,IF(#REF!&lt;&gt;"",1,0))</f>
        <v>#REF!</v>
      </c>
      <c r="AF111" s="25" t="e">
        <f>IF('Crisis Indicator Data'!#REF!="No Data",1,IF(#REF!&lt;&gt;"",1,0))</f>
        <v>#REF!</v>
      </c>
      <c r="AG111" s="25" t="e">
        <f>IF('Crisis Indicator Data'!#REF!="No Data",1,IF(#REF!&lt;&gt;"",1,0))</f>
        <v>#REF!</v>
      </c>
      <c r="AH111" s="25" t="e">
        <f>IF('Crisis Indicator Data'!#REF!="No Data",1,IF(#REF!&lt;&gt;"",1,0))</f>
        <v>#REF!</v>
      </c>
      <c r="AI111" s="25" t="e">
        <f>IF('Crisis Indicator Data'!#REF!="No Data",1,IF(#REF!&lt;&gt;"",1,0))</f>
        <v>#REF!</v>
      </c>
      <c r="AJ111" s="25" t="e">
        <f>IF('Crisis Indicator Data'!#REF!="No Data",1,IF(#REF!&lt;&gt;"",1,0))</f>
        <v>#REF!</v>
      </c>
      <c r="AK111" s="25" t="e">
        <f>IF('Crisis Indicator Data'!#REF!="No Data",1,IF(#REF!&lt;&gt;"",1,0))</f>
        <v>#REF!</v>
      </c>
      <c r="AL111" s="25" t="e">
        <f>IF('Crisis Indicator Data'!#REF!="No Data",1,IF(#REF!&lt;&gt;"",1,0))</f>
        <v>#REF!</v>
      </c>
      <c r="AM111" s="25" t="e">
        <f>IF('Crisis Indicator Data'!#REF!="No Data",1,IF(#REF!&lt;&gt;"",1,0))</f>
        <v>#REF!</v>
      </c>
      <c r="AN111" s="25" t="e">
        <f>IF('Crisis Indicator Data'!#REF!="No Data",1,IF(#REF!&lt;&gt;"",1,0))</f>
        <v>#REF!</v>
      </c>
      <c r="AO111" s="25" t="e">
        <f>IF('Crisis Indicator Data'!#REF!="No Data",1,IF(#REF!&lt;&gt;"",1,0))</f>
        <v>#REF!</v>
      </c>
      <c r="AP111" s="25" t="e">
        <f>IF('Crisis Indicator Data'!#REF!="No Data",1,IF(#REF!&lt;&gt;"",1,0))</f>
        <v>#REF!</v>
      </c>
      <c r="AQ111" s="25" t="e">
        <f>IF('Crisis Indicator Data'!#REF!="No Data",1,IF(#REF!&lt;&gt;"",1,0))</f>
        <v>#REF!</v>
      </c>
      <c r="AR111" s="25" t="e">
        <f>IF('Crisis Indicator Data'!#REF!="No Data",1,IF(#REF!&lt;&gt;"",1,0))</f>
        <v>#REF!</v>
      </c>
      <c r="AS111" s="25" t="e">
        <f>IF('Crisis Indicator Data'!#REF!="No Data",1,IF(#REF!&lt;&gt;"",1,0))</f>
        <v>#REF!</v>
      </c>
      <c r="AT111" s="25" t="e">
        <f>IF('Crisis Indicator Data'!#REF!="No Data",1,IF(#REF!&lt;&gt;"",1,0))</f>
        <v>#REF!</v>
      </c>
      <c r="AU111" s="25" t="e">
        <f>IF('Crisis Indicator Data'!#REF!="No Data",1,IF(#REF!&lt;&gt;"",1,0))</f>
        <v>#REF!</v>
      </c>
      <c r="AV111" s="25" t="e">
        <f>IF('Crisis Indicator Data'!#REF!="No Data",1,IF(#REF!&lt;&gt;"",1,0))</f>
        <v>#REF!</v>
      </c>
      <c r="AW111" s="25" t="e">
        <f>IF('Crisis Indicator Data'!#REF!="No Data",1,IF(#REF!&lt;&gt;"",1,0))</f>
        <v>#REF!</v>
      </c>
      <c r="AX111" s="25" t="e">
        <f>IF('Crisis Indicator Data'!#REF!="No Data",1,IF(#REF!&lt;&gt;"",1,0))</f>
        <v>#REF!</v>
      </c>
      <c r="AY111" s="25" t="e">
        <f>IF('Crisis Indicator Data'!#REF!="No Data",1,IF(#REF!&lt;&gt;"",1,0))</f>
        <v>#REF!</v>
      </c>
      <c r="AZ111" s="25" t="e">
        <f>IF('Crisis Indicator Data'!#REF!="No Data",1,IF(#REF!&lt;&gt;"",1,0))</f>
        <v>#REF!</v>
      </c>
      <c r="BA111" t="e">
        <f t="shared" si="6"/>
        <v>#REF!</v>
      </c>
      <c r="BB111" s="27" t="e">
        <f t="shared" si="7"/>
        <v>#REF!</v>
      </c>
    </row>
    <row r="112" spans="1:54" x14ac:dyDescent="0.35">
      <c r="A112" t="s">
        <v>9546</v>
      </c>
      <c r="B112" s="25" t="e">
        <f>IF('Crisis Indicator Data'!#REF!="No Data",1,IF(#REF!&lt;&gt;"",1,0))</f>
        <v>#REF!</v>
      </c>
      <c r="C112" s="25" t="e">
        <f>IF('Crisis Indicator Data'!#REF!="No Data",1,IF(#REF!&lt;&gt;"",1,0))</f>
        <v>#REF!</v>
      </c>
      <c r="D112" s="25" t="e">
        <f>IF('Crisis Indicator Data'!#REF!="No Data",1,IF(#REF!&lt;&gt;"",1,0))</f>
        <v>#REF!</v>
      </c>
      <c r="E112" s="25" t="e">
        <f>IF('Crisis Indicator Data'!#REF!="No Data",1,IF(#REF!&lt;&gt;"",1,0))</f>
        <v>#REF!</v>
      </c>
      <c r="F112" s="25" t="e">
        <f>IF('Crisis Indicator Data'!#REF!="No Data",1,IF(#REF!&lt;&gt;"",1,0))</f>
        <v>#REF!</v>
      </c>
      <c r="G112" s="25" t="e">
        <f>IF('Crisis Indicator Data'!#REF!="No Data",1,IF(#REF!&lt;&gt;"",1,0))</f>
        <v>#REF!</v>
      </c>
      <c r="H112" s="25" t="e">
        <f>IF('Crisis Indicator Data'!#REF!="No Data",1,IF(#REF!&lt;&gt;"",1,0))</f>
        <v>#REF!</v>
      </c>
      <c r="I112" s="25" t="e">
        <f>IF('Crisis Indicator Data'!#REF!="No Data",1,IF(#REF!&lt;&gt;"",1,0))</f>
        <v>#REF!</v>
      </c>
      <c r="J112" s="25" t="e">
        <f>IF('Crisis Indicator Data'!#REF!="No Data",1,IF(#REF!&lt;&gt;"",1,0))</f>
        <v>#REF!</v>
      </c>
      <c r="K112" s="25" t="e">
        <f>IF('Crisis Indicator Data'!#REF!="No Data",1,IF(#REF!&lt;&gt;"",1,0))</f>
        <v>#REF!</v>
      </c>
      <c r="L112" s="25" t="e">
        <f>IF('Crisis Indicator Data'!#REF!="No Data",1,IF(#REF!&lt;&gt;"",1,0))</f>
        <v>#REF!</v>
      </c>
      <c r="M112" s="25" t="e">
        <f>IF('Crisis Indicator Data'!#REF!="No Data",1,IF(#REF!&lt;&gt;"",1,0))</f>
        <v>#REF!</v>
      </c>
      <c r="N112" s="25" t="e">
        <f>IF('Crisis Indicator Data'!#REF!="No Data",1,IF(#REF!&lt;&gt;"",1,0))</f>
        <v>#REF!</v>
      </c>
      <c r="O112" s="25" t="e">
        <f>IF('Crisis Indicator Data'!#REF!="No Data",1,IF(#REF!&lt;&gt;"",1,0))</f>
        <v>#REF!</v>
      </c>
      <c r="P112" s="25" t="e">
        <f>IF('Crisis Indicator Data'!#REF!="No Data",1,IF(#REF!&lt;&gt;"",1,0))</f>
        <v>#REF!</v>
      </c>
      <c r="Q112" s="25" t="e">
        <f>IF('Crisis Indicator Data'!#REF!="No Data",1,IF(#REF!&lt;&gt;"",1,0))</f>
        <v>#REF!</v>
      </c>
      <c r="R112" s="25" t="e">
        <f>IF('Crisis Indicator Data'!#REF!="No Data",1,IF(#REF!&lt;&gt;"",1,0))</f>
        <v>#REF!</v>
      </c>
      <c r="S112" s="25" t="e">
        <f>IF('Crisis Indicator Data'!#REF!="No Data",1,IF(#REF!&lt;&gt;"",1,0))</f>
        <v>#REF!</v>
      </c>
      <c r="T112" s="25" t="e">
        <f>IF('Crisis Indicator Data'!#REF!="No Data",1,IF(#REF!&lt;&gt;"",1,0))</f>
        <v>#REF!</v>
      </c>
      <c r="U112" s="25" t="e">
        <f>IF('Crisis Indicator Data'!#REF!="No Data",1,IF(#REF!&lt;&gt;"",1,0))</f>
        <v>#REF!</v>
      </c>
      <c r="V112" s="25" t="e">
        <f>IF('Crisis Indicator Data'!#REF!="No Data",1,IF(#REF!&lt;&gt;"",1,0))</f>
        <v>#REF!</v>
      </c>
      <c r="W112" s="25" t="e">
        <f>IF('Crisis Indicator Data'!#REF!="No Data",1,IF(#REF!&lt;&gt;"",1,0))</f>
        <v>#REF!</v>
      </c>
      <c r="X112" s="25" t="e">
        <f>IF('Crisis Indicator Data'!#REF!="No Data",1,IF(#REF!&lt;&gt;"",1,0))</f>
        <v>#REF!</v>
      </c>
      <c r="Y112" s="25" t="e">
        <f>IF('Crisis Indicator Data'!#REF!="No Data",1,IF(#REF!&lt;&gt;"",1,0))</f>
        <v>#REF!</v>
      </c>
      <c r="Z112" s="25" t="e">
        <f>IF('Crisis Indicator Data'!#REF!="No Data",1,IF(#REF!&lt;&gt;"",1,0))</f>
        <v>#REF!</v>
      </c>
      <c r="AA112" s="25" t="e">
        <f>IF('Crisis Indicator Data'!#REF!="No Data",1,IF(#REF!&lt;&gt;"",1,0))</f>
        <v>#REF!</v>
      </c>
      <c r="AB112" s="25" t="e">
        <f>IF('Crisis Indicator Data'!#REF!="No Data",1,IF(#REF!&lt;&gt;"",1,0))</f>
        <v>#REF!</v>
      </c>
      <c r="AC112" s="25" t="e">
        <f>IF('Crisis Indicator Data'!#REF!="No Data",1,IF(#REF!&lt;&gt;"",1,0))</f>
        <v>#REF!</v>
      </c>
      <c r="AD112" s="25" t="e">
        <f>IF('Crisis Indicator Data'!#REF!="No Data",1,IF(#REF!&lt;&gt;"",1,0))</f>
        <v>#REF!</v>
      </c>
      <c r="AE112" s="25" t="e">
        <f>IF('Crisis Indicator Data'!#REF!="No Data",1,IF(#REF!&lt;&gt;"",1,0))</f>
        <v>#REF!</v>
      </c>
      <c r="AF112" s="25" t="e">
        <f>IF('Crisis Indicator Data'!#REF!="No Data",1,IF(#REF!&lt;&gt;"",1,0))</f>
        <v>#REF!</v>
      </c>
      <c r="AG112" s="25" t="e">
        <f>IF('Crisis Indicator Data'!#REF!="No Data",1,IF(#REF!&lt;&gt;"",1,0))</f>
        <v>#REF!</v>
      </c>
      <c r="AH112" s="25" t="e">
        <f>IF('Crisis Indicator Data'!#REF!="No Data",1,IF(#REF!&lt;&gt;"",1,0))</f>
        <v>#REF!</v>
      </c>
      <c r="AI112" s="25" t="e">
        <f>IF('Crisis Indicator Data'!#REF!="No Data",1,IF(#REF!&lt;&gt;"",1,0))</f>
        <v>#REF!</v>
      </c>
      <c r="AJ112" s="25" t="e">
        <f>IF('Crisis Indicator Data'!#REF!="No Data",1,IF(#REF!&lt;&gt;"",1,0))</f>
        <v>#REF!</v>
      </c>
      <c r="AK112" s="25" t="e">
        <f>IF('Crisis Indicator Data'!#REF!="No Data",1,IF(#REF!&lt;&gt;"",1,0))</f>
        <v>#REF!</v>
      </c>
      <c r="AL112" s="25" t="e">
        <f>IF('Crisis Indicator Data'!#REF!="No Data",1,IF(#REF!&lt;&gt;"",1,0))</f>
        <v>#REF!</v>
      </c>
      <c r="AM112" s="25" t="e">
        <f>IF('Crisis Indicator Data'!#REF!="No Data",1,IF(#REF!&lt;&gt;"",1,0))</f>
        <v>#REF!</v>
      </c>
      <c r="AN112" s="25" t="e">
        <f>IF('Crisis Indicator Data'!#REF!="No Data",1,IF(#REF!&lt;&gt;"",1,0))</f>
        <v>#REF!</v>
      </c>
      <c r="AO112" s="25" t="e">
        <f>IF('Crisis Indicator Data'!#REF!="No Data",1,IF(#REF!&lt;&gt;"",1,0))</f>
        <v>#REF!</v>
      </c>
      <c r="AP112" s="25" t="e">
        <f>IF('Crisis Indicator Data'!#REF!="No Data",1,IF(#REF!&lt;&gt;"",1,0))</f>
        <v>#REF!</v>
      </c>
      <c r="AQ112" s="25" t="e">
        <f>IF('Crisis Indicator Data'!#REF!="No Data",1,IF(#REF!&lt;&gt;"",1,0))</f>
        <v>#REF!</v>
      </c>
      <c r="AR112" s="25" t="e">
        <f>IF('Crisis Indicator Data'!#REF!="No Data",1,IF(#REF!&lt;&gt;"",1,0))</f>
        <v>#REF!</v>
      </c>
      <c r="AS112" s="25" t="e">
        <f>IF('Crisis Indicator Data'!#REF!="No Data",1,IF(#REF!&lt;&gt;"",1,0))</f>
        <v>#REF!</v>
      </c>
      <c r="AT112" s="25" t="e">
        <f>IF('Crisis Indicator Data'!#REF!="No Data",1,IF(#REF!&lt;&gt;"",1,0))</f>
        <v>#REF!</v>
      </c>
      <c r="AU112" s="25" t="e">
        <f>IF('Crisis Indicator Data'!#REF!="No Data",1,IF(#REF!&lt;&gt;"",1,0))</f>
        <v>#REF!</v>
      </c>
      <c r="AV112" s="25" t="e">
        <f>IF('Crisis Indicator Data'!#REF!="No Data",1,IF(#REF!&lt;&gt;"",1,0))</f>
        <v>#REF!</v>
      </c>
      <c r="AW112" s="25" t="e">
        <f>IF('Crisis Indicator Data'!#REF!="No Data",1,IF(#REF!&lt;&gt;"",1,0))</f>
        <v>#REF!</v>
      </c>
      <c r="AX112" s="25" t="e">
        <f>IF('Crisis Indicator Data'!#REF!="No Data",1,IF(#REF!&lt;&gt;"",1,0))</f>
        <v>#REF!</v>
      </c>
      <c r="AY112" s="25" t="e">
        <f>IF('Crisis Indicator Data'!#REF!="No Data",1,IF(#REF!&lt;&gt;"",1,0))</f>
        <v>#REF!</v>
      </c>
      <c r="AZ112" s="25" t="e">
        <f>IF('Crisis Indicator Data'!#REF!="No Data",1,IF(#REF!&lt;&gt;"",1,0))</f>
        <v>#REF!</v>
      </c>
      <c r="BA112" t="e">
        <f t="shared" si="6"/>
        <v>#REF!</v>
      </c>
      <c r="BB112" s="27" t="e">
        <f t="shared" si="7"/>
        <v>#REF!</v>
      </c>
    </row>
    <row r="113" spans="1:54" x14ac:dyDescent="0.35">
      <c r="A113" t="s">
        <v>9637</v>
      </c>
      <c r="B113" s="25" t="e">
        <f>IF('Crisis Indicator Data'!#REF!="No Data",1,IF(#REF!&lt;&gt;"",1,0))</f>
        <v>#REF!</v>
      </c>
      <c r="C113" s="25" t="e">
        <f>IF('Crisis Indicator Data'!#REF!="No Data",1,IF(#REF!&lt;&gt;"",1,0))</f>
        <v>#REF!</v>
      </c>
      <c r="D113" s="25" t="e">
        <f>IF('Crisis Indicator Data'!#REF!="No Data",1,IF(#REF!&lt;&gt;"",1,0))</f>
        <v>#REF!</v>
      </c>
      <c r="E113" s="25" t="e">
        <f>IF('Crisis Indicator Data'!#REF!="No Data",1,IF(#REF!&lt;&gt;"",1,0))</f>
        <v>#REF!</v>
      </c>
      <c r="F113" s="25" t="e">
        <f>IF('Crisis Indicator Data'!#REF!="No Data",1,IF(#REF!&lt;&gt;"",1,0))</f>
        <v>#REF!</v>
      </c>
      <c r="G113" s="25" t="e">
        <f>IF('Crisis Indicator Data'!#REF!="No Data",1,IF(#REF!&lt;&gt;"",1,0))</f>
        <v>#REF!</v>
      </c>
      <c r="H113" s="25" t="e">
        <f>IF('Crisis Indicator Data'!#REF!="No Data",1,IF(#REF!&lt;&gt;"",1,0))</f>
        <v>#REF!</v>
      </c>
      <c r="I113" s="25" t="e">
        <f>IF('Crisis Indicator Data'!#REF!="No Data",1,IF(#REF!&lt;&gt;"",1,0))</f>
        <v>#REF!</v>
      </c>
      <c r="J113" s="25" t="e">
        <f>IF('Crisis Indicator Data'!#REF!="No Data",1,IF(#REF!&lt;&gt;"",1,0))</f>
        <v>#REF!</v>
      </c>
      <c r="K113" s="25" t="e">
        <f>IF('Crisis Indicator Data'!#REF!="No Data",1,IF(#REF!&lt;&gt;"",1,0))</f>
        <v>#REF!</v>
      </c>
      <c r="L113" s="25" t="e">
        <f>IF('Crisis Indicator Data'!#REF!="No Data",1,IF(#REF!&lt;&gt;"",1,0))</f>
        <v>#REF!</v>
      </c>
      <c r="M113" s="25" t="e">
        <f>IF('Crisis Indicator Data'!#REF!="No Data",1,IF(#REF!&lt;&gt;"",1,0))</f>
        <v>#REF!</v>
      </c>
      <c r="N113" s="25" t="e">
        <f>IF('Crisis Indicator Data'!#REF!="No Data",1,IF(#REF!&lt;&gt;"",1,0))</f>
        <v>#REF!</v>
      </c>
      <c r="O113" s="25" t="e">
        <f>IF('Crisis Indicator Data'!#REF!="No Data",1,IF(#REF!&lt;&gt;"",1,0))</f>
        <v>#REF!</v>
      </c>
      <c r="P113" s="25" t="e">
        <f>IF('Crisis Indicator Data'!#REF!="No Data",1,IF(#REF!&lt;&gt;"",1,0))</f>
        <v>#REF!</v>
      </c>
      <c r="Q113" s="25" t="e">
        <f>IF('Crisis Indicator Data'!#REF!="No Data",1,IF(#REF!&lt;&gt;"",1,0))</f>
        <v>#REF!</v>
      </c>
      <c r="R113" s="25" t="e">
        <f>IF('Crisis Indicator Data'!#REF!="No Data",1,IF(#REF!&lt;&gt;"",1,0))</f>
        <v>#REF!</v>
      </c>
      <c r="S113" s="25" t="e">
        <f>IF('Crisis Indicator Data'!#REF!="No Data",1,IF(#REF!&lt;&gt;"",1,0))</f>
        <v>#REF!</v>
      </c>
      <c r="T113" s="25" t="e">
        <f>IF('Crisis Indicator Data'!#REF!="No Data",1,IF(#REF!&lt;&gt;"",1,0))</f>
        <v>#REF!</v>
      </c>
      <c r="U113" s="25" t="e">
        <f>IF('Crisis Indicator Data'!#REF!="No Data",1,IF(#REF!&lt;&gt;"",1,0))</f>
        <v>#REF!</v>
      </c>
      <c r="V113" s="25" t="e">
        <f>IF('Crisis Indicator Data'!#REF!="No Data",1,IF(#REF!&lt;&gt;"",1,0))</f>
        <v>#REF!</v>
      </c>
      <c r="W113" s="25" t="e">
        <f>IF('Crisis Indicator Data'!#REF!="No Data",1,IF(#REF!&lt;&gt;"",1,0))</f>
        <v>#REF!</v>
      </c>
      <c r="X113" s="25" t="e">
        <f>IF('Crisis Indicator Data'!#REF!="No Data",1,IF(#REF!&lt;&gt;"",1,0))</f>
        <v>#REF!</v>
      </c>
      <c r="Y113" s="25" t="e">
        <f>IF('Crisis Indicator Data'!#REF!="No Data",1,IF(#REF!&lt;&gt;"",1,0))</f>
        <v>#REF!</v>
      </c>
      <c r="Z113" s="25" t="e">
        <f>IF('Crisis Indicator Data'!#REF!="No Data",1,IF(#REF!&lt;&gt;"",1,0))</f>
        <v>#REF!</v>
      </c>
      <c r="AA113" s="25" t="e">
        <f>IF('Crisis Indicator Data'!#REF!="No Data",1,IF(#REF!&lt;&gt;"",1,0))</f>
        <v>#REF!</v>
      </c>
      <c r="AB113" s="25" t="e">
        <f>IF('Crisis Indicator Data'!#REF!="No Data",1,IF(#REF!&lt;&gt;"",1,0))</f>
        <v>#REF!</v>
      </c>
      <c r="AC113" s="25" t="e">
        <f>IF('Crisis Indicator Data'!#REF!="No Data",1,IF(#REF!&lt;&gt;"",1,0))</f>
        <v>#REF!</v>
      </c>
      <c r="AD113" s="25" t="e">
        <f>IF('Crisis Indicator Data'!#REF!="No Data",1,IF(#REF!&lt;&gt;"",1,0))</f>
        <v>#REF!</v>
      </c>
      <c r="AE113" s="25" t="e">
        <f>IF('Crisis Indicator Data'!#REF!="No Data",1,IF(#REF!&lt;&gt;"",1,0))</f>
        <v>#REF!</v>
      </c>
      <c r="AF113" s="25" t="e">
        <f>IF('Crisis Indicator Data'!#REF!="No Data",1,IF(#REF!&lt;&gt;"",1,0))</f>
        <v>#REF!</v>
      </c>
      <c r="AG113" s="25" t="e">
        <f>IF('Crisis Indicator Data'!#REF!="No Data",1,IF(#REF!&lt;&gt;"",1,0))</f>
        <v>#REF!</v>
      </c>
      <c r="AH113" s="25" t="e">
        <f>IF('Crisis Indicator Data'!#REF!="No Data",1,IF(#REF!&lt;&gt;"",1,0))</f>
        <v>#REF!</v>
      </c>
      <c r="AI113" s="25" t="e">
        <f>IF('Crisis Indicator Data'!#REF!="No Data",1,IF(#REF!&lt;&gt;"",1,0))</f>
        <v>#REF!</v>
      </c>
      <c r="AJ113" s="25" t="e">
        <f>IF('Crisis Indicator Data'!#REF!="No Data",1,IF(#REF!&lt;&gt;"",1,0))</f>
        <v>#REF!</v>
      </c>
      <c r="AK113" s="25" t="e">
        <f>IF('Crisis Indicator Data'!#REF!="No Data",1,IF(#REF!&lt;&gt;"",1,0))</f>
        <v>#REF!</v>
      </c>
      <c r="AL113" s="25" t="e">
        <f>IF('Crisis Indicator Data'!#REF!="No Data",1,IF(#REF!&lt;&gt;"",1,0))</f>
        <v>#REF!</v>
      </c>
      <c r="AM113" s="25" t="e">
        <f>IF('Crisis Indicator Data'!#REF!="No Data",1,IF(#REF!&lt;&gt;"",1,0))</f>
        <v>#REF!</v>
      </c>
      <c r="AN113" s="25" t="e">
        <f>IF('Crisis Indicator Data'!#REF!="No Data",1,IF(#REF!&lt;&gt;"",1,0))</f>
        <v>#REF!</v>
      </c>
      <c r="AO113" s="25" t="e">
        <f>IF('Crisis Indicator Data'!#REF!="No Data",1,IF(#REF!&lt;&gt;"",1,0))</f>
        <v>#REF!</v>
      </c>
      <c r="AP113" s="25" t="e">
        <f>IF('Crisis Indicator Data'!#REF!="No Data",1,IF(#REF!&lt;&gt;"",1,0))</f>
        <v>#REF!</v>
      </c>
      <c r="AQ113" s="25" t="e">
        <f>IF('Crisis Indicator Data'!#REF!="No Data",1,IF(#REF!&lt;&gt;"",1,0))</f>
        <v>#REF!</v>
      </c>
      <c r="AR113" s="25" t="e">
        <f>IF('Crisis Indicator Data'!#REF!="No Data",1,IF(#REF!&lt;&gt;"",1,0))</f>
        <v>#REF!</v>
      </c>
      <c r="AS113" s="25" t="e">
        <f>IF('Crisis Indicator Data'!#REF!="No Data",1,IF(#REF!&lt;&gt;"",1,0))</f>
        <v>#REF!</v>
      </c>
      <c r="AT113" s="25" t="e">
        <f>IF('Crisis Indicator Data'!#REF!="No Data",1,IF(#REF!&lt;&gt;"",1,0))</f>
        <v>#REF!</v>
      </c>
      <c r="AU113" s="25" t="e">
        <f>IF('Crisis Indicator Data'!#REF!="No Data",1,IF(#REF!&lt;&gt;"",1,0))</f>
        <v>#REF!</v>
      </c>
      <c r="AV113" s="25" t="e">
        <f>IF('Crisis Indicator Data'!#REF!="No Data",1,IF(#REF!&lt;&gt;"",1,0))</f>
        <v>#REF!</v>
      </c>
      <c r="AW113" s="25" t="e">
        <f>IF('Crisis Indicator Data'!#REF!="No Data",1,IF(#REF!&lt;&gt;"",1,0))</f>
        <v>#REF!</v>
      </c>
      <c r="AX113" s="25" t="e">
        <f>IF('Crisis Indicator Data'!#REF!="No Data",1,IF(#REF!&lt;&gt;"",1,0))</f>
        <v>#REF!</v>
      </c>
      <c r="AY113" s="25" t="e">
        <f>IF('Crisis Indicator Data'!#REF!="No Data",1,IF(#REF!&lt;&gt;"",1,0))</f>
        <v>#REF!</v>
      </c>
      <c r="AZ113" s="25" t="e">
        <f>IF('Crisis Indicator Data'!#REF!="No Data",1,IF(#REF!&lt;&gt;"",1,0))</f>
        <v>#REF!</v>
      </c>
      <c r="BA113" t="e">
        <f t="shared" si="6"/>
        <v>#REF!</v>
      </c>
      <c r="BB113" s="27" t="e">
        <f t="shared" si="7"/>
        <v>#REF!</v>
      </c>
    </row>
    <row r="114" spans="1:54" x14ac:dyDescent="0.35">
      <c r="A114" t="s">
        <v>9653</v>
      </c>
      <c r="B114" s="25" t="e">
        <f>IF('Crisis Indicator Data'!#REF!="No Data",1,IF(#REF!&lt;&gt;"",1,0))</f>
        <v>#REF!</v>
      </c>
      <c r="C114" s="25" t="e">
        <f>IF('Crisis Indicator Data'!#REF!="No Data",1,IF(#REF!&lt;&gt;"",1,0))</f>
        <v>#REF!</v>
      </c>
      <c r="D114" s="25" t="e">
        <f>IF('Crisis Indicator Data'!#REF!="No Data",1,IF(#REF!&lt;&gt;"",1,0))</f>
        <v>#REF!</v>
      </c>
      <c r="E114" s="25" t="e">
        <f>IF('Crisis Indicator Data'!#REF!="No Data",1,IF(#REF!&lt;&gt;"",1,0))</f>
        <v>#REF!</v>
      </c>
      <c r="F114" s="25" t="e">
        <f>IF('Crisis Indicator Data'!#REF!="No Data",1,IF(#REF!&lt;&gt;"",1,0))</f>
        <v>#REF!</v>
      </c>
      <c r="G114" s="25" t="e">
        <f>IF('Crisis Indicator Data'!#REF!="No Data",1,IF(#REF!&lt;&gt;"",1,0))</f>
        <v>#REF!</v>
      </c>
      <c r="H114" s="25" t="e">
        <f>IF('Crisis Indicator Data'!#REF!="No Data",1,IF(#REF!&lt;&gt;"",1,0))</f>
        <v>#REF!</v>
      </c>
      <c r="I114" s="25" t="e">
        <f>IF('Crisis Indicator Data'!#REF!="No Data",1,IF(#REF!&lt;&gt;"",1,0))</f>
        <v>#REF!</v>
      </c>
      <c r="J114" s="25" t="e">
        <f>IF('Crisis Indicator Data'!#REF!="No Data",1,IF(#REF!&lt;&gt;"",1,0))</f>
        <v>#REF!</v>
      </c>
      <c r="K114" s="25" t="e">
        <f>IF('Crisis Indicator Data'!#REF!="No Data",1,IF(#REF!&lt;&gt;"",1,0))</f>
        <v>#REF!</v>
      </c>
      <c r="L114" s="25" t="e">
        <f>IF('Crisis Indicator Data'!#REF!="No Data",1,IF(#REF!&lt;&gt;"",1,0))</f>
        <v>#REF!</v>
      </c>
      <c r="M114" s="25" t="e">
        <f>IF('Crisis Indicator Data'!#REF!="No Data",1,IF(#REF!&lt;&gt;"",1,0))</f>
        <v>#REF!</v>
      </c>
      <c r="N114" s="25" t="e">
        <f>IF('Crisis Indicator Data'!#REF!="No Data",1,IF(#REF!&lt;&gt;"",1,0))</f>
        <v>#REF!</v>
      </c>
      <c r="O114" s="25" t="e">
        <f>IF('Crisis Indicator Data'!#REF!="No Data",1,IF(#REF!&lt;&gt;"",1,0))</f>
        <v>#REF!</v>
      </c>
      <c r="P114" s="25" t="e">
        <f>IF('Crisis Indicator Data'!#REF!="No Data",1,IF(#REF!&lt;&gt;"",1,0))</f>
        <v>#REF!</v>
      </c>
      <c r="Q114" s="25" t="e">
        <f>IF('Crisis Indicator Data'!#REF!="No Data",1,IF(#REF!&lt;&gt;"",1,0))</f>
        <v>#REF!</v>
      </c>
      <c r="R114" s="25" t="e">
        <f>IF('Crisis Indicator Data'!#REF!="No Data",1,IF(#REF!&lt;&gt;"",1,0))</f>
        <v>#REF!</v>
      </c>
      <c r="S114" s="25" t="e">
        <f>IF('Crisis Indicator Data'!#REF!="No Data",1,IF(#REF!&lt;&gt;"",1,0))</f>
        <v>#REF!</v>
      </c>
      <c r="T114" s="25" t="e">
        <f>IF('Crisis Indicator Data'!#REF!="No Data",1,IF(#REF!&lt;&gt;"",1,0))</f>
        <v>#REF!</v>
      </c>
      <c r="U114" s="25" t="e">
        <f>IF('Crisis Indicator Data'!#REF!="No Data",1,IF(#REF!&lt;&gt;"",1,0))</f>
        <v>#REF!</v>
      </c>
      <c r="V114" s="25" t="e">
        <f>IF('Crisis Indicator Data'!#REF!="No Data",1,IF(#REF!&lt;&gt;"",1,0))</f>
        <v>#REF!</v>
      </c>
      <c r="W114" s="25" t="e">
        <f>IF('Crisis Indicator Data'!#REF!="No Data",1,IF(#REF!&lt;&gt;"",1,0))</f>
        <v>#REF!</v>
      </c>
      <c r="X114" s="25" t="e">
        <f>IF('Crisis Indicator Data'!#REF!="No Data",1,IF(#REF!&lt;&gt;"",1,0))</f>
        <v>#REF!</v>
      </c>
      <c r="Y114" s="25" t="e">
        <f>IF('Crisis Indicator Data'!#REF!="No Data",1,IF(#REF!&lt;&gt;"",1,0))</f>
        <v>#REF!</v>
      </c>
      <c r="Z114" s="25" t="e">
        <f>IF('Crisis Indicator Data'!#REF!="No Data",1,IF(#REF!&lt;&gt;"",1,0))</f>
        <v>#REF!</v>
      </c>
      <c r="AA114" s="25" t="e">
        <f>IF('Crisis Indicator Data'!#REF!="No Data",1,IF(#REF!&lt;&gt;"",1,0))</f>
        <v>#REF!</v>
      </c>
      <c r="AB114" s="25" t="e">
        <f>IF('Crisis Indicator Data'!#REF!="No Data",1,IF(#REF!&lt;&gt;"",1,0))</f>
        <v>#REF!</v>
      </c>
      <c r="AC114" s="25" t="e">
        <f>IF('Crisis Indicator Data'!#REF!="No Data",1,IF(#REF!&lt;&gt;"",1,0))</f>
        <v>#REF!</v>
      </c>
      <c r="AD114" s="25" t="e">
        <f>IF('Crisis Indicator Data'!#REF!="No Data",1,IF(#REF!&lt;&gt;"",1,0))</f>
        <v>#REF!</v>
      </c>
      <c r="AE114" s="25" t="e">
        <f>IF('Crisis Indicator Data'!#REF!="No Data",1,IF(#REF!&lt;&gt;"",1,0))</f>
        <v>#REF!</v>
      </c>
      <c r="AF114" s="25" t="e">
        <f>IF('Crisis Indicator Data'!#REF!="No Data",1,IF(#REF!&lt;&gt;"",1,0))</f>
        <v>#REF!</v>
      </c>
      <c r="AG114" s="25" t="e">
        <f>IF('Crisis Indicator Data'!#REF!="No Data",1,IF(#REF!&lt;&gt;"",1,0))</f>
        <v>#REF!</v>
      </c>
      <c r="AH114" s="25" t="e">
        <f>IF('Crisis Indicator Data'!#REF!="No Data",1,IF(#REF!&lt;&gt;"",1,0))</f>
        <v>#REF!</v>
      </c>
      <c r="AI114" s="25" t="e">
        <f>IF('Crisis Indicator Data'!#REF!="No Data",1,IF(#REF!&lt;&gt;"",1,0))</f>
        <v>#REF!</v>
      </c>
      <c r="AJ114" s="25" t="e">
        <f>IF('Crisis Indicator Data'!#REF!="No Data",1,IF(#REF!&lt;&gt;"",1,0))</f>
        <v>#REF!</v>
      </c>
      <c r="AK114" s="25" t="e">
        <f>IF('Crisis Indicator Data'!#REF!="No Data",1,IF(#REF!&lt;&gt;"",1,0))</f>
        <v>#REF!</v>
      </c>
      <c r="AL114" s="25" t="e">
        <f>IF('Crisis Indicator Data'!#REF!="No Data",1,IF(#REF!&lt;&gt;"",1,0))</f>
        <v>#REF!</v>
      </c>
      <c r="AM114" s="25" t="e">
        <f>IF('Crisis Indicator Data'!#REF!="No Data",1,IF(#REF!&lt;&gt;"",1,0))</f>
        <v>#REF!</v>
      </c>
      <c r="AN114" s="25" t="e">
        <f>IF('Crisis Indicator Data'!#REF!="No Data",1,IF(#REF!&lt;&gt;"",1,0))</f>
        <v>#REF!</v>
      </c>
      <c r="AO114" s="25" t="e">
        <f>IF('Crisis Indicator Data'!#REF!="No Data",1,IF(#REF!&lt;&gt;"",1,0))</f>
        <v>#REF!</v>
      </c>
      <c r="AP114" s="25" t="e">
        <f>IF('Crisis Indicator Data'!#REF!="No Data",1,IF(#REF!&lt;&gt;"",1,0))</f>
        <v>#REF!</v>
      </c>
      <c r="AQ114" s="25" t="e">
        <f>IF('Crisis Indicator Data'!#REF!="No Data",1,IF(#REF!&lt;&gt;"",1,0))</f>
        <v>#REF!</v>
      </c>
      <c r="AR114" s="25" t="e">
        <f>IF('Crisis Indicator Data'!#REF!="No Data",1,IF(#REF!&lt;&gt;"",1,0))</f>
        <v>#REF!</v>
      </c>
      <c r="AS114" s="25" t="e">
        <f>IF('Crisis Indicator Data'!#REF!="No Data",1,IF(#REF!&lt;&gt;"",1,0))</f>
        <v>#REF!</v>
      </c>
      <c r="AT114" s="25" t="e">
        <f>IF('Crisis Indicator Data'!#REF!="No Data",1,IF(#REF!&lt;&gt;"",1,0))</f>
        <v>#REF!</v>
      </c>
      <c r="AU114" s="25" t="e">
        <f>IF('Crisis Indicator Data'!#REF!="No Data",1,IF(#REF!&lt;&gt;"",1,0))</f>
        <v>#REF!</v>
      </c>
      <c r="AV114" s="25" t="e">
        <f>IF('Crisis Indicator Data'!#REF!="No Data",1,IF(#REF!&lt;&gt;"",1,0))</f>
        <v>#REF!</v>
      </c>
      <c r="AW114" s="25" t="e">
        <f>IF('Crisis Indicator Data'!#REF!="No Data",1,IF(#REF!&lt;&gt;"",1,0))</f>
        <v>#REF!</v>
      </c>
      <c r="AX114" s="25" t="e">
        <f>IF('Crisis Indicator Data'!#REF!="No Data",1,IF(#REF!&lt;&gt;"",1,0))</f>
        <v>#REF!</v>
      </c>
      <c r="AY114" s="25" t="e">
        <f>IF('Crisis Indicator Data'!#REF!="No Data",1,IF(#REF!&lt;&gt;"",1,0))</f>
        <v>#REF!</v>
      </c>
      <c r="AZ114" s="25" t="e">
        <f>IF('Crisis Indicator Data'!#REF!="No Data",1,IF(#REF!&lt;&gt;"",1,0))</f>
        <v>#REF!</v>
      </c>
      <c r="BA114" t="e">
        <f t="shared" si="6"/>
        <v>#REF!</v>
      </c>
      <c r="BB114" s="27" t="e">
        <f t="shared" si="7"/>
        <v>#REF!</v>
      </c>
    </row>
    <row r="115" spans="1:54" x14ac:dyDescent="0.35">
      <c r="A115" t="s">
        <v>9651</v>
      </c>
      <c r="B115" s="25" t="e">
        <f>IF('Crisis Indicator Data'!#REF!="No Data",1,IF(#REF!&lt;&gt;"",1,0))</f>
        <v>#REF!</v>
      </c>
      <c r="C115" s="25" t="e">
        <f>IF('Crisis Indicator Data'!#REF!="No Data",1,IF(#REF!&lt;&gt;"",1,0))</f>
        <v>#REF!</v>
      </c>
      <c r="D115" s="25" t="e">
        <f>IF('Crisis Indicator Data'!#REF!="No Data",1,IF(#REF!&lt;&gt;"",1,0))</f>
        <v>#REF!</v>
      </c>
      <c r="E115" s="25" t="e">
        <f>IF('Crisis Indicator Data'!#REF!="No Data",1,IF(#REF!&lt;&gt;"",1,0))</f>
        <v>#REF!</v>
      </c>
      <c r="F115" s="25" t="e">
        <f>IF('Crisis Indicator Data'!#REF!="No Data",1,IF(#REF!&lt;&gt;"",1,0))</f>
        <v>#REF!</v>
      </c>
      <c r="G115" s="25" t="e">
        <f>IF('Crisis Indicator Data'!#REF!="No Data",1,IF(#REF!&lt;&gt;"",1,0))</f>
        <v>#REF!</v>
      </c>
      <c r="H115" s="25" t="e">
        <f>IF('Crisis Indicator Data'!#REF!="No Data",1,IF(#REF!&lt;&gt;"",1,0))</f>
        <v>#REF!</v>
      </c>
      <c r="I115" s="25" t="e">
        <f>IF('Crisis Indicator Data'!#REF!="No Data",1,IF(#REF!&lt;&gt;"",1,0))</f>
        <v>#REF!</v>
      </c>
      <c r="J115" s="25" t="e">
        <f>IF('Crisis Indicator Data'!#REF!="No Data",1,IF(#REF!&lt;&gt;"",1,0))</f>
        <v>#REF!</v>
      </c>
      <c r="K115" s="25" t="e">
        <f>IF('Crisis Indicator Data'!#REF!="No Data",1,IF(#REF!&lt;&gt;"",1,0))</f>
        <v>#REF!</v>
      </c>
      <c r="L115" s="25" t="e">
        <f>IF('Crisis Indicator Data'!#REF!="No Data",1,IF(#REF!&lt;&gt;"",1,0))</f>
        <v>#REF!</v>
      </c>
      <c r="M115" s="25" t="e">
        <f>IF('Crisis Indicator Data'!#REF!="No Data",1,IF(#REF!&lt;&gt;"",1,0))</f>
        <v>#REF!</v>
      </c>
      <c r="N115" s="25" t="e">
        <f>IF('Crisis Indicator Data'!#REF!="No Data",1,IF(#REF!&lt;&gt;"",1,0))</f>
        <v>#REF!</v>
      </c>
      <c r="O115" s="25" t="e">
        <f>IF('Crisis Indicator Data'!#REF!="No Data",1,IF(#REF!&lt;&gt;"",1,0))</f>
        <v>#REF!</v>
      </c>
      <c r="P115" s="25" t="e">
        <f>IF('Crisis Indicator Data'!#REF!="No Data",1,IF(#REF!&lt;&gt;"",1,0))</f>
        <v>#REF!</v>
      </c>
      <c r="Q115" s="25" t="e">
        <f>IF('Crisis Indicator Data'!#REF!="No Data",1,IF(#REF!&lt;&gt;"",1,0))</f>
        <v>#REF!</v>
      </c>
      <c r="R115" s="25" t="e">
        <f>IF('Crisis Indicator Data'!#REF!="No Data",1,IF(#REF!&lt;&gt;"",1,0))</f>
        <v>#REF!</v>
      </c>
      <c r="S115" s="25" t="e">
        <f>IF('Crisis Indicator Data'!#REF!="No Data",1,IF(#REF!&lt;&gt;"",1,0))</f>
        <v>#REF!</v>
      </c>
      <c r="T115" s="25" t="e">
        <f>IF('Crisis Indicator Data'!#REF!="No Data",1,IF(#REF!&lt;&gt;"",1,0))</f>
        <v>#REF!</v>
      </c>
      <c r="U115" s="25" t="e">
        <f>IF('Crisis Indicator Data'!#REF!="No Data",1,IF(#REF!&lt;&gt;"",1,0))</f>
        <v>#REF!</v>
      </c>
      <c r="V115" s="25" t="e">
        <f>IF('Crisis Indicator Data'!#REF!="No Data",1,IF(#REF!&lt;&gt;"",1,0))</f>
        <v>#REF!</v>
      </c>
      <c r="W115" s="25" t="e">
        <f>IF('Crisis Indicator Data'!#REF!="No Data",1,IF(#REF!&lt;&gt;"",1,0))</f>
        <v>#REF!</v>
      </c>
      <c r="X115" s="25" t="e">
        <f>IF('Crisis Indicator Data'!#REF!="No Data",1,IF(#REF!&lt;&gt;"",1,0))</f>
        <v>#REF!</v>
      </c>
      <c r="Y115" s="25" t="e">
        <f>IF('Crisis Indicator Data'!#REF!="No Data",1,IF(#REF!&lt;&gt;"",1,0))</f>
        <v>#REF!</v>
      </c>
      <c r="Z115" s="25" t="e">
        <f>IF('Crisis Indicator Data'!#REF!="No Data",1,IF(#REF!&lt;&gt;"",1,0))</f>
        <v>#REF!</v>
      </c>
      <c r="AA115" s="25" t="e">
        <f>IF('Crisis Indicator Data'!#REF!="No Data",1,IF(#REF!&lt;&gt;"",1,0))</f>
        <v>#REF!</v>
      </c>
      <c r="AB115" s="25" t="e">
        <f>IF('Crisis Indicator Data'!#REF!="No Data",1,IF(#REF!&lt;&gt;"",1,0))</f>
        <v>#REF!</v>
      </c>
      <c r="AC115" s="25" t="e">
        <f>IF('Crisis Indicator Data'!#REF!="No Data",1,IF(#REF!&lt;&gt;"",1,0))</f>
        <v>#REF!</v>
      </c>
      <c r="AD115" s="25" t="e">
        <f>IF('Crisis Indicator Data'!#REF!="No Data",1,IF(#REF!&lt;&gt;"",1,0))</f>
        <v>#REF!</v>
      </c>
      <c r="AE115" s="25" t="e">
        <f>IF('Crisis Indicator Data'!#REF!="No Data",1,IF(#REF!&lt;&gt;"",1,0))</f>
        <v>#REF!</v>
      </c>
      <c r="AF115" s="25" t="e">
        <f>IF('Crisis Indicator Data'!#REF!="No Data",1,IF(#REF!&lt;&gt;"",1,0))</f>
        <v>#REF!</v>
      </c>
      <c r="AG115" s="25" t="e">
        <f>IF('Crisis Indicator Data'!#REF!="No Data",1,IF(#REF!&lt;&gt;"",1,0))</f>
        <v>#REF!</v>
      </c>
      <c r="AH115" s="25" t="e">
        <f>IF('Crisis Indicator Data'!#REF!="No Data",1,IF(#REF!&lt;&gt;"",1,0))</f>
        <v>#REF!</v>
      </c>
      <c r="AI115" s="25" t="e">
        <f>IF('Crisis Indicator Data'!#REF!="No Data",1,IF(#REF!&lt;&gt;"",1,0))</f>
        <v>#REF!</v>
      </c>
      <c r="AJ115" s="25" t="e">
        <f>IF('Crisis Indicator Data'!#REF!="No Data",1,IF(#REF!&lt;&gt;"",1,0))</f>
        <v>#REF!</v>
      </c>
      <c r="AK115" s="25" t="e">
        <f>IF('Crisis Indicator Data'!#REF!="No Data",1,IF(#REF!&lt;&gt;"",1,0))</f>
        <v>#REF!</v>
      </c>
      <c r="AL115" s="25" t="e">
        <f>IF('Crisis Indicator Data'!#REF!="No Data",1,IF(#REF!&lt;&gt;"",1,0))</f>
        <v>#REF!</v>
      </c>
      <c r="AM115" s="25" t="e">
        <f>IF('Crisis Indicator Data'!#REF!="No Data",1,IF(#REF!&lt;&gt;"",1,0))</f>
        <v>#REF!</v>
      </c>
      <c r="AN115" s="25" t="e">
        <f>IF('Crisis Indicator Data'!#REF!="No Data",1,IF(#REF!&lt;&gt;"",1,0))</f>
        <v>#REF!</v>
      </c>
      <c r="AO115" s="25" t="e">
        <f>IF('Crisis Indicator Data'!#REF!="No Data",1,IF(#REF!&lt;&gt;"",1,0))</f>
        <v>#REF!</v>
      </c>
      <c r="AP115" s="25" t="e">
        <f>IF('Crisis Indicator Data'!#REF!="No Data",1,IF(#REF!&lt;&gt;"",1,0))</f>
        <v>#REF!</v>
      </c>
      <c r="AQ115" s="25" t="e">
        <f>IF('Crisis Indicator Data'!#REF!="No Data",1,IF(#REF!&lt;&gt;"",1,0))</f>
        <v>#REF!</v>
      </c>
      <c r="AR115" s="25" t="e">
        <f>IF('Crisis Indicator Data'!#REF!="No Data",1,IF(#REF!&lt;&gt;"",1,0))</f>
        <v>#REF!</v>
      </c>
      <c r="AS115" s="25" t="e">
        <f>IF('Crisis Indicator Data'!#REF!="No Data",1,IF(#REF!&lt;&gt;"",1,0))</f>
        <v>#REF!</v>
      </c>
      <c r="AT115" s="25" t="e">
        <f>IF('Crisis Indicator Data'!#REF!="No Data",1,IF(#REF!&lt;&gt;"",1,0))</f>
        <v>#REF!</v>
      </c>
      <c r="AU115" s="25" t="e">
        <f>IF('Crisis Indicator Data'!#REF!="No Data",1,IF(#REF!&lt;&gt;"",1,0))</f>
        <v>#REF!</v>
      </c>
      <c r="AV115" s="25" t="e">
        <f>IF('Crisis Indicator Data'!#REF!="No Data",1,IF(#REF!&lt;&gt;"",1,0))</f>
        <v>#REF!</v>
      </c>
      <c r="AW115" s="25" t="e">
        <f>IF('Crisis Indicator Data'!#REF!="No Data",1,IF(#REF!&lt;&gt;"",1,0))</f>
        <v>#REF!</v>
      </c>
      <c r="AX115" s="25" t="e">
        <f>IF('Crisis Indicator Data'!#REF!="No Data",1,IF(#REF!&lt;&gt;"",1,0))</f>
        <v>#REF!</v>
      </c>
      <c r="AY115" s="25" t="e">
        <f>IF('Crisis Indicator Data'!#REF!="No Data",1,IF(#REF!&lt;&gt;"",1,0))</f>
        <v>#REF!</v>
      </c>
      <c r="AZ115" s="25" t="e">
        <f>IF('Crisis Indicator Data'!#REF!="No Data",1,IF(#REF!&lt;&gt;"",1,0))</f>
        <v>#REF!</v>
      </c>
      <c r="BA115" t="e">
        <f t="shared" si="6"/>
        <v>#REF!</v>
      </c>
      <c r="BB115" s="27" t="e">
        <f t="shared" si="7"/>
        <v>#REF!</v>
      </c>
    </row>
    <row r="116" spans="1:54" x14ac:dyDescent="0.35">
      <c r="A116" t="s">
        <v>9634</v>
      </c>
      <c r="B116" s="25" t="e">
        <f>IF('Crisis Indicator Data'!#REF!="No Data",1,IF(#REF!&lt;&gt;"",1,0))</f>
        <v>#REF!</v>
      </c>
      <c r="C116" s="25" t="e">
        <f>IF('Crisis Indicator Data'!#REF!="No Data",1,IF(#REF!&lt;&gt;"",1,0))</f>
        <v>#REF!</v>
      </c>
      <c r="D116" s="25" t="e">
        <f>IF('Crisis Indicator Data'!#REF!="No Data",1,IF(#REF!&lt;&gt;"",1,0))</f>
        <v>#REF!</v>
      </c>
      <c r="E116" s="25" t="e">
        <f>IF('Crisis Indicator Data'!#REF!="No Data",1,IF(#REF!&lt;&gt;"",1,0))</f>
        <v>#REF!</v>
      </c>
      <c r="F116" s="25" t="e">
        <f>IF('Crisis Indicator Data'!#REF!="No Data",1,IF(#REF!&lt;&gt;"",1,0))</f>
        <v>#REF!</v>
      </c>
      <c r="G116" s="25" t="e">
        <f>IF('Crisis Indicator Data'!#REF!="No Data",1,IF(#REF!&lt;&gt;"",1,0))</f>
        <v>#REF!</v>
      </c>
      <c r="H116" s="25" t="e">
        <f>IF('Crisis Indicator Data'!#REF!="No Data",1,IF(#REF!&lt;&gt;"",1,0))</f>
        <v>#REF!</v>
      </c>
      <c r="I116" s="25" t="e">
        <f>IF('Crisis Indicator Data'!#REF!="No Data",1,IF(#REF!&lt;&gt;"",1,0))</f>
        <v>#REF!</v>
      </c>
      <c r="J116" s="25" t="e">
        <f>IF('Crisis Indicator Data'!#REF!="No Data",1,IF(#REF!&lt;&gt;"",1,0))</f>
        <v>#REF!</v>
      </c>
      <c r="K116" s="25" t="e">
        <f>IF('Crisis Indicator Data'!#REF!="No Data",1,IF(#REF!&lt;&gt;"",1,0))</f>
        <v>#REF!</v>
      </c>
      <c r="L116" s="25" t="e">
        <f>IF('Crisis Indicator Data'!#REF!="No Data",1,IF(#REF!&lt;&gt;"",1,0))</f>
        <v>#REF!</v>
      </c>
      <c r="M116" s="25" t="e">
        <f>IF('Crisis Indicator Data'!#REF!="No Data",1,IF(#REF!&lt;&gt;"",1,0))</f>
        <v>#REF!</v>
      </c>
      <c r="N116" s="25" t="e">
        <f>IF('Crisis Indicator Data'!#REF!="No Data",1,IF(#REF!&lt;&gt;"",1,0))</f>
        <v>#REF!</v>
      </c>
      <c r="O116" s="25" t="e">
        <f>IF('Crisis Indicator Data'!#REF!="No Data",1,IF(#REF!&lt;&gt;"",1,0))</f>
        <v>#REF!</v>
      </c>
      <c r="P116" s="25" t="e">
        <f>IF('Crisis Indicator Data'!#REF!="No Data",1,IF(#REF!&lt;&gt;"",1,0))</f>
        <v>#REF!</v>
      </c>
      <c r="Q116" s="25" t="e">
        <f>IF('Crisis Indicator Data'!#REF!="No Data",1,IF(#REF!&lt;&gt;"",1,0))</f>
        <v>#REF!</v>
      </c>
      <c r="R116" s="25" t="e">
        <f>IF('Crisis Indicator Data'!#REF!="No Data",1,IF(#REF!&lt;&gt;"",1,0))</f>
        <v>#REF!</v>
      </c>
      <c r="S116" s="25" t="e">
        <f>IF('Crisis Indicator Data'!#REF!="No Data",1,IF(#REF!&lt;&gt;"",1,0))</f>
        <v>#REF!</v>
      </c>
      <c r="T116" s="25" t="e">
        <f>IF('Crisis Indicator Data'!#REF!="No Data",1,IF(#REF!&lt;&gt;"",1,0))</f>
        <v>#REF!</v>
      </c>
      <c r="U116" s="25" t="e">
        <f>IF('Crisis Indicator Data'!#REF!="No Data",1,IF(#REF!&lt;&gt;"",1,0))</f>
        <v>#REF!</v>
      </c>
      <c r="V116" s="25" t="e">
        <f>IF('Crisis Indicator Data'!#REF!="No Data",1,IF(#REF!&lt;&gt;"",1,0))</f>
        <v>#REF!</v>
      </c>
      <c r="W116" s="25" t="e">
        <f>IF('Crisis Indicator Data'!#REF!="No Data",1,IF(#REF!&lt;&gt;"",1,0))</f>
        <v>#REF!</v>
      </c>
      <c r="X116" s="25" t="e">
        <f>IF('Crisis Indicator Data'!#REF!="No Data",1,IF(#REF!&lt;&gt;"",1,0))</f>
        <v>#REF!</v>
      </c>
      <c r="Y116" s="25" t="e">
        <f>IF('Crisis Indicator Data'!#REF!="No Data",1,IF(#REF!&lt;&gt;"",1,0))</f>
        <v>#REF!</v>
      </c>
      <c r="Z116" s="25" t="e">
        <f>IF('Crisis Indicator Data'!#REF!="No Data",1,IF(#REF!&lt;&gt;"",1,0))</f>
        <v>#REF!</v>
      </c>
      <c r="AA116" s="25" t="e">
        <f>IF('Crisis Indicator Data'!#REF!="No Data",1,IF(#REF!&lt;&gt;"",1,0))</f>
        <v>#REF!</v>
      </c>
      <c r="AB116" s="25" t="e">
        <f>IF('Crisis Indicator Data'!#REF!="No Data",1,IF(#REF!&lt;&gt;"",1,0))</f>
        <v>#REF!</v>
      </c>
      <c r="AC116" s="25" t="e">
        <f>IF('Crisis Indicator Data'!#REF!="No Data",1,IF(#REF!&lt;&gt;"",1,0))</f>
        <v>#REF!</v>
      </c>
      <c r="AD116" s="25" t="e">
        <f>IF('Crisis Indicator Data'!#REF!="No Data",1,IF(#REF!&lt;&gt;"",1,0))</f>
        <v>#REF!</v>
      </c>
      <c r="AE116" s="25" t="e">
        <f>IF('Crisis Indicator Data'!#REF!="No Data",1,IF(#REF!&lt;&gt;"",1,0))</f>
        <v>#REF!</v>
      </c>
      <c r="AF116" s="25" t="e">
        <f>IF('Crisis Indicator Data'!#REF!="No Data",1,IF(#REF!&lt;&gt;"",1,0))</f>
        <v>#REF!</v>
      </c>
      <c r="AG116" s="25" t="e">
        <f>IF('Crisis Indicator Data'!#REF!="No Data",1,IF(#REF!&lt;&gt;"",1,0))</f>
        <v>#REF!</v>
      </c>
      <c r="AH116" s="25" t="e">
        <f>IF('Crisis Indicator Data'!#REF!="No Data",1,IF(#REF!&lt;&gt;"",1,0))</f>
        <v>#REF!</v>
      </c>
      <c r="AI116" s="25" t="e">
        <f>IF('Crisis Indicator Data'!#REF!="No Data",1,IF(#REF!&lt;&gt;"",1,0))</f>
        <v>#REF!</v>
      </c>
      <c r="AJ116" s="25" t="e">
        <f>IF('Crisis Indicator Data'!#REF!="No Data",1,IF(#REF!&lt;&gt;"",1,0))</f>
        <v>#REF!</v>
      </c>
      <c r="AK116" s="25" t="e">
        <f>IF('Crisis Indicator Data'!#REF!="No Data",1,IF(#REF!&lt;&gt;"",1,0))</f>
        <v>#REF!</v>
      </c>
      <c r="AL116" s="25" t="e">
        <f>IF('Crisis Indicator Data'!#REF!="No Data",1,IF(#REF!&lt;&gt;"",1,0))</f>
        <v>#REF!</v>
      </c>
      <c r="AM116" s="25" t="e">
        <f>IF('Crisis Indicator Data'!#REF!="No Data",1,IF(#REF!&lt;&gt;"",1,0))</f>
        <v>#REF!</v>
      </c>
      <c r="AN116" s="25" t="e">
        <f>IF('Crisis Indicator Data'!#REF!="No Data",1,IF(#REF!&lt;&gt;"",1,0))</f>
        <v>#REF!</v>
      </c>
      <c r="AO116" s="25" t="e">
        <f>IF('Crisis Indicator Data'!#REF!="No Data",1,IF(#REF!&lt;&gt;"",1,0))</f>
        <v>#REF!</v>
      </c>
      <c r="AP116" s="25" t="e">
        <f>IF('Crisis Indicator Data'!#REF!="No Data",1,IF(#REF!&lt;&gt;"",1,0))</f>
        <v>#REF!</v>
      </c>
      <c r="AQ116" s="25" t="e">
        <f>IF('Crisis Indicator Data'!#REF!="No Data",1,IF(#REF!&lt;&gt;"",1,0))</f>
        <v>#REF!</v>
      </c>
      <c r="AR116" s="25" t="e">
        <f>IF('Crisis Indicator Data'!#REF!="No Data",1,IF(#REF!&lt;&gt;"",1,0))</f>
        <v>#REF!</v>
      </c>
      <c r="AS116" s="25" t="e">
        <f>IF('Crisis Indicator Data'!#REF!="No Data",1,IF(#REF!&lt;&gt;"",1,0))</f>
        <v>#REF!</v>
      </c>
      <c r="AT116" s="25" t="e">
        <f>IF('Crisis Indicator Data'!#REF!="No Data",1,IF(#REF!&lt;&gt;"",1,0))</f>
        <v>#REF!</v>
      </c>
      <c r="AU116" s="25" t="e">
        <f>IF('Crisis Indicator Data'!#REF!="No Data",1,IF(#REF!&lt;&gt;"",1,0))</f>
        <v>#REF!</v>
      </c>
      <c r="AV116" s="25" t="e">
        <f>IF('Crisis Indicator Data'!#REF!="No Data",1,IF(#REF!&lt;&gt;"",1,0))</f>
        <v>#REF!</v>
      </c>
      <c r="AW116" s="25" t="e">
        <f>IF('Crisis Indicator Data'!#REF!="No Data",1,IF(#REF!&lt;&gt;"",1,0))</f>
        <v>#REF!</v>
      </c>
      <c r="AX116" s="25" t="e">
        <f>IF('Crisis Indicator Data'!#REF!="No Data",1,IF(#REF!&lt;&gt;"",1,0))</f>
        <v>#REF!</v>
      </c>
      <c r="AY116" s="25" t="e">
        <f>IF('Crisis Indicator Data'!#REF!="No Data",1,IF(#REF!&lt;&gt;"",1,0))</f>
        <v>#REF!</v>
      </c>
      <c r="AZ116" s="25" t="e">
        <f>IF('Crisis Indicator Data'!#REF!="No Data",1,IF(#REF!&lt;&gt;"",1,0))</f>
        <v>#REF!</v>
      </c>
      <c r="BA116" t="e">
        <f t="shared" si="6"/>
        <v>#REF!</v>
      </c>
      <c r="BB116" s="27" t="e">
        <f t="shared" si="7"/>
        <v>#REF!</v>
      </c>
    </row>
    <row r="117" spans="1:54" x14ac:dyDescent="0.35">
      <c r="A117" t="s">
        <v>9654</v>
      </c>
      <c r="B117" s="25" t="e">
        <f>IF('Crisis Indicator Data'!#REF!="No Data",1,IF(#REF!&lt;&gt;"",1,0))</f>
        <v>#REF!</v>
      </c>
      <c r="C117" s="25" t="e">
        <f>IF('Crisis Indicator Data'!#REF!="No Data",1,IF(#REF!&lt;&gt;"",1,0))</f>
        <v>#REF!</v>
      </c>
      <c r="D117" s="25" t="e">
        <f>IF('Crisis Indicator Data'!#REF!="No Data",1,IF(#REF!&lt;&gt;"",1,0))</f>
        <v>#REF!</v>
      </c>
      <c r="E117" s="25" t="e">
        <f>IF('Crisis Indicator Data'!#REF!="No Data",1,IF(#REF!&lt;&gt;"",1,0))</f>
        <v>#REF!</v>
      </c>
      <c r="F117" s="25" t="e">
        <f>IF('Crisis Indicator Data'!#REF!="No Data",1,IF(#REF!&lt;&gt;"",1,0))</f>
        <v>#REF!</v>
      </c>
      <c r="G117" s="25" t="e">
        <f>IF('Crisis Indicator Data'!#REF!="No Data",1,IF(#REF!&lt;&gt;"",1,0))</f>
        <v>#REF!</v>
      </c>
      <c r="H117" s="25" t="e">
        <f>IF('Crisis Indicator Data'!#REF!="No Data",1,IF(#REF!&lt;&gt;"",1,0))</f>
        <v>#REF!</v>
      </c>
      <c r="I117" s="25" t="e">
        <f>IF('Crisis Indicator Data'!#REF!="No Data",1,IF(#REF!&lt;&gt;"",1,0))</f>
        <v>#REF!</v>
      </c>
      <c r="J117" s="25" t="e">
        <f>IF('Crisis Indicator Data'!#REF!="No Data",1,IF(#REF!&lt;&gt;"",1,0))</f>
        <v>#REF!</v>
      </c>
      <c r="K117" s="25" t="e">
        <f>IF('Crisis Indicator Data'!#REF!="No Data",1,IF(#REF!&lt;&gt;"",1,0))</f>
        <v>#REF!</v>
      </c>
      <c r="L117" s="25" t="e">
        <f>IF('Crisis Indicator Data'!#REF!="No Data",1,IF(#REF!&lt;&gt;"",1,0))</f>
        <v>#REF!</v>
      </c>
      <c r="M117" s="25" t="e">
        <f>IF('Crisis Indicator Data'!#REF!="No Data",1,IF(#REF!&lt;&gt;"",1,0))</f>
        <v>#REF!</v>
      </c>
      <c r="N117" s="25" t="e">
        <f>IF('Crisis Indicator Data'!#REF!="No Data",1,IF(#REF!&lt;&gt;"",1,0))</f>
        <v>#REF!</v>
      </c>
      <c r="O117" s="25" t="e">
        <f>IF('Crisis Indicator Data'!#REF!="No Data",1,IF(#REF!&lt;&gt;"",1,0))</f>
        <v>#REF!</v>
      </c>
      <c r="P117" s="25" t="e">
        <f>IF('Crisis Indicator Data'!#REF!="No Data",1,IF(#REF!&lt;&gt;"",1,0))</f>
        <v>#REF!</v>
      </c>
      <c r="Q117" s="25" t="e">
        <f>IF('Crisis Indicator Data'!#REF!="No Data",1,IF(#REF!&lt;&gt;"",1,0))</f>
        <v>#REF!</v>
      </c>
      <c r="R117" s="25" t="e">
        <f>IF('Crisis Indicator Data'!#REF!="No Data",1,IF(#REF!&lt;&gt;"",1,0))</f>
        <v>#REF!</v>
      </c>
      <c r="S117" s="25" t="e">
        <f>IF('Crisis Indicator Data'!#REF!="No Data",1,IF(#REF!&lt;&gt;"",1,0))</f>
        <v>#REF!</v>
      </c>
      <c r="T117" s="25" t="e">
        <f>IF('Crisis Indicator Data'!#REF!="No Data",1,IF(#REF!&lt;&gt;"",1,0))</f>
        <v>#REF!</v>
      </c>
      <c r="U117" s="25" t="e">
        <f>IF('Crisis Indicator Data'!#REF!="No Data",1,IF(#REF!&lt;&gt;"",1,0))</f>
        <v>#REF!</v>
      </c>
      <c r="V117" s="25" t="e">
        <f>IF('Crisis Indicator Data'!#REF!="No Data",1,IF(#REF!&lt;&gt;"",1,0))</f>
        <v>#REF!</v>
      </c>
      <c r="W117" s="25" t="e">
        <f>IF('Crisis Indicator Data'!#REF!="No Data",1,IF(#REF!&lt;&gt;"",1,0))</f>
        <v>#REF!</v>
      </c>
      <c r="X117" s="25" t="e">
        <f>IF('Crisis Indicator Data'!#REF!="No Data",1,IF(#REF!&lt;&gt;"",1,0))</f>
        <v>#REF!</v>
      </c>
      <c r="Y117" s="25" t="e">
        <f>IF('Crisis Indicator Data'!#REF!="No Data",1,IF(#REF!&lt;&gt;"",1,0))</f>
        <v>#REF!</v>
      </c>
      <c r="Z117" s="25" t="e">
        <f>IF('Crisis Indicator Data'!#REF!="No Data",1,IF(#REF!&lt;&gt;"",1,0))</f>
        <v>#REF!</v>
      </c>
      <c r="AA117" s="25" t="e">
        <f>IF('Crisis Indicator Data'!#REF!="No Data",1,IF(#REF!&lt;&gt;"",1,0))</f>
        <v>#REF!</v>
      </c>
      <c r="AB117" s="25" t="e">
        <f>IF('Crisis Indicator Data'!#REF!="No Data",1,IF(#REF!&lt;&gt;"",1,0))</f>
        <v>#REF!</v>
      </c>
      <c r="AC117" s="25" t="e">
        <f>IF('Crisis Indicator Data'!#REF!="No Data",1,IF(#REF!&lt;&gt;"",1,0))</f>
        <v>#REF!</v>
      </c>
      <c r="AD117" s="25" t="e">
        <f>IF('Crisis Indicator Data'!#REF!="No Data",1,IF(#REF!&lt;&gt;"",1,0))</f>
        <v>#REF!</v>
      </c>
      <c r="AE117" s="25" t="e">
        <f>IF('Crisis Indicator Data'!#REF!="No Data",1,IF(#REF!&lt;&gt;"",1,0))</f>
        <v>#REF!</v>
      </c>
      <c r="AF117" s="25" t="e">
        <f>IF('Crisis Indicator Data'!#REF!="No Data",1,IF(#REF!&lt;&gt;"",1,0))</f>
        <v>#REF!</v>
      </c>
      <c r="AG117" s="25" t="e">
        <f>IF('Crisis Indicator Data'!#REF!="No Data",1,IF(#REF!&lt;&gt;"",1,0))</f>
        <v>#REF!</v>
      </c>
      <c r="AH117" s="25" t="e">
        <f>IF('Crisis Indicator Data'!#REF!="No Data",1,IF(#REF!&lt;&gt;"",1,0))</f>
        <v>#REF!</v>
      </c>
      <c r="AI117" s="25" t="e">
        <f>IF('Crisis Indicator Data'!#REF!="No Data",1,IF(#REF!&lt;&gt;"",1,0))</f>
        <v>#REF!</v>
      </c>
      <c r="AJ117" s="25" t="e">
        <f>IF('Crisis Indicator Data'!#REF!="No Data",1,IF(#REF!&lt;&gt;"",1,0))</f>
        <v>#REF!</v>
      </c>
      <c r="AK117" s="25" t="e">
        <f>IF('Crisis Indicator Data'!#REF!="No Data",1,IF(#REF!&lt;&gt;"",1,0))</f>
        <v>#REF!</v>
      </c>
      <c r="AL117" s="25" t="e">
        <f>IF('Crisis Indicator Data'!#REF!="No Data",1,IF(#REF!&lt;&gt;"",1,0))</f>
        <v>#REF!</v>
      </c>
      <c r="AM117" s="25" t="e">
        <f>IF('Crisis Indicator Data'!#REF!="No Data",1,IF(#REF!&lt;&gt;"",1,0))</f>
        <v>#REF!</v>
      </c>
      <c r="AN117" s="25" t="e">
        <f>IF('Crisis Indicator Data'!#REF!="No Data",1,IF(#REF!&lt;&gt;"",1,0))</f>
        <v>#REF!</v>
      </c>
      <c r="AO117" s="25" t="e">
        <f>IF('Crisis Indicator Data'!#REF!="No Data",1,IF(#REF!&lt;&gt;"",1,0))</f>
        <v>#REF!</v>
      </c>
      <c r="AP117" s="25" t="e">
        <f>IF('Crisis Indicator Data'!#REF!="No Data",1,IF(#REF!&lt;&gt;"",1,0))</f>
        <v>#REF!</v>
      </c>
      <c r="AQ117" s="25" t="e">
        <f>IF('Crisis Indicator Data'!#REF!="No Data",1,IF(#REF!&lt;&gt;"",1,0))</f>
        <v>#REF!</v>
      </c>
      <c r="AR117" s="25" t="e">
        <f>IF('Crisis Indicator Data'!#REF!="No Data",1,IF(#REF!&lt;&gt;"",1,0))</f>
        <v>#REF!</v>
      </c>
      <c r="AS117" s="25" t="e">
        <f>IF('Crisis Indicator Data'!#REF!="No Data",1,IF(#REF!&lt;&gt;"",1,0))</f>
        <v>#REF!</v>
      </c>
      <c r="AT117" s="25" t="e">
        <f>IF('Crisis Indicator Data'!#REF!="No Data",1,IF(#REF!&lt;&gt;"",1,0))</f>
        <v>#REF!</v>
      </c>
      <c r="AU117" s="25" t="e">
        <f>IF('Crisis Indicator Data'!#REF!="No Data",1,IF(#REF!&lt;&gt;"",1,0))</f>
        <v>#REF!</v>
      </c>
      <c r="AV117" s="25" t="e">
        <f>IF('Crisis Indicator Data'!#REF!="No Data",1,IF(#REF!&lt;&gt;"",1,0))</f>
        <v>#REF!</v>
      </c>
      <c r="AW117" s="25" t="e">
        <f>IF('Crisis Indicator Data'!#REF!="No Data",1,IF(#REF!&lt;&gt;"",1,0))</f>
        <v>#REF!</v>
      </c>
      <c r="AX117" s="25" t="e">
        <f>IF('Crisis Indicator Data'!#REF!="No Data",1,IF(#REF!&lt;&gt;"",1,0))</f>
        <v>#REF!</v>
      </c>
      <c r="AY117" s="25" t="e">
        <f>IF('Crisis Indicator Data'!#REF!="No Data",1,IF(#REF!&lt;&gt;"",1,0))</f>
        <v>#REF!</v>
      </c>
      <c r="AZ117" s="25" t="e">
        <f>IF('Crisis Indicator Data'!#REF!="No Data",1,IF(#REF!&lt;&gt;"",1,0))</f>
        <v>#REF!</v>
      </c>
      <c r="BA117" t="e">
        <f t="shared" si="6"/>
        <v>#REF!</v>
      </c>
      <c r="BB117" s="27" t="e">
        <f t="shared" si="7"/>
        <v>#REF!</v>
      </c>
    </row>
    <row r="118" spans="1:54" x14ac:dyDescent="0.35">
      <c r="A118" t="s">
        <v>9649</v>
      </c>
      <c r="B118" s="25" t="e">
        <f>IF('Crisis Indicator Data'!#REF!="No Data",1,IF(#REF!&lt;&gt;"",1,0))</f>
        <v>#REF!</v>
      </c>
      <c r="C118" s="25" t="e">
        <f>IF('Crisis Indicator Data'!#REF!="No Data",1,IF(#REF!&lt;&gt;"",1,0))</f>
        <v>#REF!</v>
      </c>
      <c r="D118" s="25" t="e">
        <f>IF('Crisis Indicator Data'!#REF!="No Data",1,IF(#REF!&lt;&gt;"",1,0))</f>
        <v>#REF!</v>
      </c>
      <c r="E118" s="25" t="e">
        <f>IF('Crisis Indicator Data'!#REF!="No Data",1,IF(#REF!&lt;&gt;"",1,0))</f>
        <v>#REF!</v>
      </c>
      <c r="F118" s="25" t="e">
        <f>IF('Crisis Indicator Data'!#REF!="No Data",1,IF(#REF!&lt;&gt;"",1,0))</f>
        <v>#REF!</v>
      </c>
      <c r="G118" s="25" t="e">
        <f>IF('Crisis Indicator Data'!#REF!="No Data",1,IF(#REF!&lt;&gt;"",1,0))</f>
        <v>#REF!</v>
      </c>
      <c r="H118" s="25" t="e">
        <f>IF('Crisis Indicator Data'!#REF!="No Data",1,IF(#REF!&lt;&gt;"",1,0))</f>
        <v>#REF!</v>
      </c>
      <c r="I118" s="25" t="e">
        <f>IF('Crisis Indicator Data'!#REF!="No Data",1,IF(#REF!&lt;&gt;"",1,0))</f>
        <v>#REF!</v>
      </c>
      <c r="J118" s="25" t="e">
        <f>IF('Crisis Indicator Data'!#REF!="No Data",1,IF(#REF!&lt;&gt;"",1,0))</f>
        <v>#REF!</v>
      </c>
      <c r="K118" s="25" t="e">
        <f>IF('Crisis Indicator Data'!#REF!="No Data",1,IF(#REF!&lt;&gt;"",1,0))</f>
        <v>#REF!</v>
      </c>
      <c r="L118" s="25" t="e">
        <f>IF('Crisis Indicator Data'!#REF!="No Data",1,IF(#REF!&lt;&gt;"",1,0))</f>
        <v>#REF!</v>
      </c>
      <c r="M118" s="25" t="e">
        <f>IF('Crisis Indicator Data'!#REF!="No Data",1,IF(#REF!&lt;&gt;"",1,0))</f>
        <v>#REF!</v>
      </c>
      <c r="N118" s="25" t="e">
        <f>IF('Crisis Indicator Data'!#REF!="No Data",1,IF(#REF!&lt;&gt;"",1,0))</f>
        <v>#REF!</v>
      </c>
      <c r="O118" s="25" t="e">
        <f>IF('Crisis Indicator Data'!#REF!="No Data",1,IF(#REF!&lt;&gt;"",1,0))</f>
        <v>#REF!</v>
      </c>
      <c r="P118" s="25" t="e">
        <f>IF('Crisis Indicator Data'!#REF!="No Data",1,IF(#REF!&lt;&gt;"",1,0))</f>
        <v>#REF!</v>
      </c>
      <c r="Q118" s="25" t="e">
        <f>IF('Crisis Indicator Data'!#REF!="No Data",1,IF(#REF!&lt;&gt;"",1,0))</f>
        <v>#REF!</v>
      </c>
      <c r="R118" s="25" t="e">
        <f>IF('Crisis Indicator Data'!#REF!="No Data",1,IF(#REF!&lt;&gt;"",1,0))</f>
        <v>#REF!</v>
      </c>
      <c r="S118" s="25" t="e">
        <f>IF('Crisis Indicator Data'!#REF!="No Data",1,IF(#REF!&lt;&gt;"",1,0))</f>
        <v>#REF!</v>
      </c>
      <c r="T118" s="25" t="e">
        <f>IF('Crisis Indicator Data'!#REF!="No Data",1,IF(#REF!&lt;&gt;"",1,0))</f>
        <v>#REF!</v>
      </c>
      <c r="U118" s="25" t="e">
        <f>IF('Crisis Indicator Data'!#REF!="No Data",1,IF(#REF!&lt;&gt;"",1,0))</f>
        <v>#REF!</v>
      </c>
      <c r="V118" s="25" t="e">
        <f>IF('Crisis Indicator Data'!#REF!="No Data",1,IF(#REF!&lt;&gt;"",1,0))</f>
        <v>#REF!</v>
      </c>
      <c r="W118" s="25" t="e">
        <f>IF('Crisis Indicator Data'!#REF!="No Data",1,IF(#REF!&lt;&gt;"",1,0))</f>
        <v>#REF!</v>
      </c>
      <c r="X118" s="25" t="e">
        <f>IF('Crisis Indicator Data'!#REF!="No Data",1,IF(#REF!&lt;&gt;"",1,0))</f>
        <v>#REF!</v>
      </c>
      <c r="Y118" s="25" t="e">
        <f>IF('Crisis Indicator Data'!#REF!="No Data",1,IF(#REF!&lt;&gt;"",1,0))</f>
        <v>#REF!</v>
      </c>
      <c r="Z118" s="25" t="e">
        <f>IF('Crisis Indicator Data'!#REF!="No Data",1,IF(#REF!&lt;&gt;"",1,0))</f>
        <v>#REF!</v>
      </c>
      <c r="AA118" s="25" t="e">
        <f>IF('Crisis Indicator Data'!#REF!="No Data",1,IF(#REF!&lt;&gt;"",1,0))</f>
        <v>#REF!</v>
      </c>
      <c r="AB118" s="25" t="e">
        <f>IF('Crisis Indicator Data'!#REF!="No Data",1,IF(#REF!&lt;&gt;"",1,0))</f>
        <v>#REF!</v>
      </c>
      <c r="AC118" s="25" t="e">
        <f>IF('Crisis Indicator Data'!#REF!="No Data",1,IF(#REF!&lt;&gt;"",1,0))</f>
        <v>#REF!</v>
      </c>
      <c r="AD118" s="25" t="e">
        <f>IF('Crisis Indicator Data'!#REF!="No Data",1,IF(#REF!&lt;&gt;"",1,0))</f>
        <v>#REF!</v>
      </c>
      <c r="AE118" s="25" t="e">
        <f>IF('Crisis Indicator Data'!#REF!="No Data",1,IF(#REF!&lt;&gt;"",1,0))</f>
        <v>#REF!</v>
      </c>
      <c r="AF118" s="25" t="e">
        <f>IF('Crisis Indicator Data'!#REF!="No Data",1,IF(#REF!&lt;&gt;"",1,0))</f>
        <v>#REF!</v>
      </c>
      <c r="AG118" s="25" t="e">
        <f>IF('Crisis Indicator Data'!#REF!="No Data",1,IF(#REF!&lt;&gt;"",1,0))</f>
        <v>#REF!</v>
      </c>
      <c r="AH118" s="25" t="e">
        <f>IF('Crisis Indicator Data'!#REF!="No Data",1,IF(#REF!&lt;&gt;"",1,0))</f>
        <v>#REF!</v>
      </c>
      <c r="AI118" s="25" t="e">
        <f>IF('Crisis Indicator Data'!#REF!="No Data",1,IF(#REF!&lt;&gt;"",1,0))</f>
        <v>#REF!</v>
      </c>
      <c r="AJ118" s="25" t="e">
        <f>IF('Crisis Indicator Data'!#REF!="No Data",1,IF(#REF!&lt;&gt;"",1,0))</f>
        <v>#REF!</v>
      </c>
      <c r="AK118" s="25" t="e">
        <f>IF('Crisis Indicator Data'!#REF!="No Data",1,IF(#REF!&lt;&gt;"",1,0))</f>
        <v>#REF!</v>
      </c>
      <c r="AL118" s="25" t="e">
        <f>IF('Crisis Indicator Data'!#REF!="No Data",1,IF(#REF!&lt;&gt;"",1,0))</f>
        <v>#REF!</v>
      </c>
      <c r="AM118" s="25" t="e">
        <f>IF('Crisis Indicator Data'!#REF!="No Data",1,IF(#REF!&lt;&gt;"",1,0))</f>
        <v>#REF!</v>
      </c>
      <c r="AN118" s="25" t="e">
        <f>IF('Crisis Indicator Data'!#REF!="No Data",1,IF(#REF!&lt;&gt;"",1,0))</f>
        <v>#REF!</v>
      </c>
      <c r="AO118" s="25" t="e">
        <f>IF('Crisis Indicator Data'!#REF!="No Data",1,IF(#REF!&lt;&gt;"",1,0))</f>
        <v>#REF!</v>
      </c>
      <c r="AP118" s="25" t="e">
        <f>IF('Crisis Indicator Data'!#REF!="No Data",1,IF(#REF!&lt;&gt;"",1,0))</f>
        <v>#REF!</v>
      </c>
      <c r="AQ118" s="25" t="e">
        <f>IF('Crisis Indicator Data'!#REF!="No Data",1,IF(#REF!&lt;&gt;"",1,0))</f>
        <v>#REF!</v>
      </c>
      <c r="AR118" s="25" t="e">
        <f>IF('Crisis Indicator Data'!#REF!="No Data",1,IF(#REF!&lt;&gt;"",1,0))</f>
        <v>#REF!</v>
      </c>
      <c r="AS118" s="25" t="e">
        <f>IF('Crisis Indicator Data'!#REF!="No Data",1,IF(#REF!&lt;&gt;"",1,0))</f>
        <v>#REF!</v>
      </c>
      <c r="AT118" s="25" t="e">
        <f>IF('Crisis Indicator Data'!#REF!="No Data",1,IF(#REF!&lt;&gt;"",1,0))</f>
        <v>#REF!</v>
      </c>
      <c r="AU118" s="25" t="e">
        <f>IF('Crisis Indicator Data'!#REF!="No Data",1,IF(#REF!&lt;&gt;"",1,0))</f>
        <v>#REF!</v>
      </c>
      <c r="AV118" s="25" t="e">
        <f>IF('Crisis Indicator Data'!#REF!="No Data",1,IF(#REF!&lt;&gt;"",1,0))</f>
        <v>#REF!</v>
      </c>
      <c r="AW118" s="25" t="e">
        <f>IF('Crisis Indicator Data'!#REF!="No Data",1,IF(#REF!&lt;&gt;"",1,0))</f>
        <v>#REF!</v>
      </c>
      <c r="AX118" s="25" t="e">
        <f>IF('Crisis Indicator Data'!#REF!="No Data",1,IF(#REF!&lt;&gt;"",1,0))</f>
        <v>#REF!</v>
      </c>
      <c r="AY118" s="25" t="e">
        <f>IF('Crisis Indicator Data'!#REF!="No Data",1,IF(#REF!&lt;&gt;"",1,0))</f>
        <v>#REF!</v>
      </c>
      <c r="AZ118" s="25" t="e">
        <f>IF('Crisis Indicator Data'!#REF!="No Data",1,IF(#REF!&lt;&gt;"",1,0))</f>
        <v>#REF!</v>
      </c>
      <c r="BA118" t="e">
        <f t="shared" si="6"/>
        <v>#REF!</v>
      </c>
      <c r="BB118" s="27" t="e">
        <f t="shared" si="7"/>
        <v>#REF!</v>
      </c>
    </row>
    <row r="119" spans="1:54" x14ac:dyDescent="0.35">
      <c r="A119" t="s">
        <v>9662</v>
      </c>
      <c r="B119" s="25" t="e">
        <f>IF('Crisis Indicator Data'!#REF!="No Data",1,IF(#REF!&lt;&gt;"",1,0))</f>
        <v>#REF!</v>
      </c>
      <c r="C119" s="25" t="e">
        <f>IF('Crisis Indicator Data'!#REF!="No Data",1,IF(#REF!&lt;&gt;"",1,0))</f>
        <v>#REF!</v>
      </c>
      <c r="D119" s="25" t="e">
        <f>IF('Crisis Indicator Data'!#REF!="No Data",1,IF(#REF!&lt;&gt;"",1,0))</f>
        <v>#REF!</v>
      </c>
      <c r="E119" s="25" t="e">
        <f>IF('Crisis Indicator Data'!#REF!="No Data",1,IF(#REF!&lt;&gt;"",1,0))</f>
        <v>#REF!</v>
      </c>
      <c r="F119" s="25" t="e">
        <f>IF('Crisis Indicator Data'!#REF!="No Data",1,IF(#REF!&lt;&gt;"",1,0))</f>
        <v>#REF!</v>
      </c>
      <c r="G119" s="25" t="e">
        <f>IF('Crisis Indicator Data'!#REF!="No Data",1,IF(#REF!&lt;&gt;"",1,0))</f>
        <v>#REF!</v>
      </c>
      <c r="H119" s="25" t="e">
        <f>IF('Crisis Indicator Data'!#REF!="No Data",1,IF(#REF!&lt;&gt;"",1,0))</f>
        <v>#REF!</v>
      </c>
      <c r="I119" s="25" t="e">
        <f>IF('Crisis Indicator Data'!#REF!="No Data",1,IF(#REF!&lt;&gt;"",1,0))</f>
        <v>#REF!</v>
      </c>
      <c r="J119" s="25" t="e">
        <f>IF('Crisis Indicator Data'!#REF!="No Data",1,IF(#REF!&lt;&gt;"",1,0))</f>
        <v>#REF!</v>
      </c>
      <c r="K119" s="25" t="e">
        <f>IF('Crisis Indicator Data'!#REF!="No Data",1,IF(#REF!&lt;&gt;"",1,0))</f>
        <v>#REF!</v>
      </c>
      <c r="L119" s="25" t="e">
        <f>IF('Crisis Indicator Data'!#REF!="No Data",1,IF(#REF!&lt;&gt;"",1,0))</f>
        <v>#REF!</v>
      </c>
      <c r="M119" s="25" t="e">
        <f>IF('Crisis Indicator Data'!#REF!="No Data",1,IF(#REF!&lt;&gt;"",1,0))</f>
        <v>#REF!</v>
      </c>
      <c r="N119" s="25" t="e">
        <f>IF('Crisis Indicator Data'!#REF!="No Data",1,IF(#REF!&lt;&gt;"",1,0))</f>
        <v>#REF!</v>
      </c>
      <c r="O119" s="25" t="e">
        <f>IF('Crisis Indicator Data'!#REF!="No Data",1,IF(#REF!&lt;&gt;"",1,0))</f>
        <v>#REF!</v>
      </c>
      <c r="P119" s="25" t="e">
        <f>IF('Crisis Indicator Data'!#REF!="No Data",1,IF(#REF!&lt;&gt;"",1,0))</f>
        <v>#REF!</v>
      </c>
      <c r="Q119" s="25" t="e">
        <f>IF('Crisis Indicator Data'!#REF!="No Data",1,IF(#REF!&lt;&gt;"",1,0))</f>
        <v>#REF!</v>
      </c>
      <c r="R119" s="25" t="e">
        <f>IF('Crisis Indicator Data'!#REF!="No Data",1,IF(#REF!&lt;&gt;"",1,0))</f>
        <v>#REF!</v>
      </c>
      <c r="S119" s="25" t="e">
        <f>IF('Crisis Indicator Data'!#REF!="No Data",1,IF(#REF!&lt;&gt;"",1,0))</f>
        <v>#REF!</v>
      </c>
      <c r="T119" s="25" t="e">
        <f>IF('Crisis Indicator Data'!#REF!="No Data",1,IF(#REF!&lt;&gt;"",1,0))</f>
        <v>#REF!</v>
      </c>
      <c r="U119" s="25" t="e">
        <f>IF('Crisis Indicator Data'!#REF!="No Data",1,IF(#REF!&lt;&gt;"",1,0))</f>
        <v>#REF!</v>
      </c>
      <c r="V119" s="25" t="e">
        <f>IF('Crisis Indicator Data'!#REF!="No Data",1,IF(#REF!&lt;&gt;"",1,0))</f>
        <v>#REF!</v>
      </c>
      <c r="W119" s="25" t="e">
        <f>IF('Crisis Indicator Data'!#REF!="No Data",1,IF(#REF!&lt;&gt;"",1,0))</f>
        <v>#REF!</v>
      </c>
      <c r="X119" s="25" t="e">
        <f>IF('Crisis Indicator Data'!#REF!="No Data",1,IF(#REF!&lt;&gt;"",1,0))</f>
        <v>#REF!</v>
      </c>
      <c r="Y119" s="25" t="e">
        <f>IF('Crisis Indicator Data'!#REF!="No Data",1,IF(#REF!&lt;&gt;"",1,0))</f>
        <v>#REF!</v>
      </c>
      <c r="Z119" s="25" t="e">
        <f>IF('Crisis Indicator Data'!#REF!="No Data",1,IF(#REF!&lt;&gt;"",1,0))</f>
        <v>#REF!</v>
      </c>
      <c r="AA119" s="25" t="e">
        <f>IF('Crisis Indicator Data'!#REF!="No Data",1,IF(#REF!&lt;&gt;"",1,0))</f>
        <v>#REF!</v>
      </c>
      <c r="AB119" s="25" t="e">
        <f>IF('Crisis Indicator Data'!#REF!="No Data",1,IF(#REF!&lt;&gt;"",1,0))</f>
        <v>#REF!</v>
      </c>
      <c r="AC119" s="25" t="e">
        <f>IF('Crisis Indicator Data'!#REF!="No Data",1,IF(#REF!&lt;&gt;"",1,0))</f>
        <v>#REF!</v>
      </c>
      <c r="AD119" s="25" t="e">
        <f>IF('Crisis Indicator Data'!#REF!="No Data",1,IF(#REF!&lt;&gt;"",1,0))</f>
        <v>#REF!</v>
      </c>
      <c r="AE119" s="25" t="e">
        <f>IF('Crisis Indicator Data'!#REF!="No Data",1,IF(#REF!&lt;&gt;"",1,0))</f>
        <v>#REF!</v>
      </c>
      <c r="AF119" s="25" t="e">
        <f>IF('Crisis Indicator Data'!#REF!="No Data",1,IF(#REF!&lt;&gt;"",1,0))</f>
        <v>#REF!</v>
      </c>
      <c r="AG119" s="25" t="e">
        <f>IF('Crisis Indicator Data'!#REF!="No Data",1,IF(#REF!&lt;&gt;"",1,0))</f>
        <v>#REF!</v>
      </c>
      <c r="AH119" s="25" t="e">
        <f>IF('Crisis Indicator Data'!#REF!="No Data",1,IF(#REF!&lt;&gt;"",1,0))</f>
        <v>#REF!</v>
      </c>
      <c r="AI119" s="25" t="e">
        <f>IF('Crisis Indicator Data'!#REF!="No Data",1,IF(#REF!&lt;&gt;"",1,0))</f>
        <v>#REF!</v>
      </c>
      <c r="AJ119" s="25" t="e">
        <f>IF('Crisis Indicator Data'!#REF!="No Data",1,IF(#REF!&lt;&gt;"",1,0))</f>
        <v>#REF!</v>
      </c>
      <c r="AK119" s="25" t="e">
        <f>IF('Crisis Indicator Data'!#REF!="No Data",1,IF(#REF!&lt;&gt;"",1,0))</f>
        <v>#REF!</v>
      </c>
      <c r="AL119" s="25" t="e">
        <f>IF('Crisis Indicator Data'!#REF!="No Data",1,IF(#REF!&lt;&gt;"",1,0))</f>
        <v>#REF!</v>
      </c>
      <c r="AM119" s="25" t="e">
        <f>IF('Crisis Indicator Data'!#REF!="No Data",1,IF(#REF!&lt;&gt;"",1,0))</f>
        <v>#REF!</v>
      </c>
      <c r="AN119" s="25" t="e">
        <f>IF('Crisis Indicator Data'!#REF!="No Data",1,IF(#REF!&lt;&gt;"",1,0))</f>
        <v>#REF!</v>
      </c>
      <c r="AO119" s="25" t="e">
        <f>IF('Crisis Indicator Data'!#REF!="No Data",1,IF(#REF!&lt;&gt;"",1,0))</f>
        <v>#REF!</v>
      </c>
      <c r="AP119" s="25" t="e">
        <f>IF('Crisis Indicator Data'!#REF!="No Data",1,IF(#REF!&lt;&gt;"",1,0))</f>
        <v>#REF!</v>
      </c>
      <c r="AQ119" s="25" t="e">
        <f>IF('Crisis Indicator Data'!#REF!="No Data",1,IF(#REF!&lt;&gt;"",1,0))</f>
        <v>#REF!</v>
      </c>
      <c r="AR119" s="25" t="e">
        <f>IF('Crisis Indicator Data'!#REF!="No Data",1,IF(#REF!&lt;&gt;"",1,0))</f>
        <v>#REF!</v>
      </c>
      <c r="AS119" s="25" t="e">
        <f>IF('Crisis Indicator Data'!#REF!="No Data",1,IF(#REF!&lt;&gt;"",1,0))</f>
        <v>#REF!</v>
      </c>
      <c r="AT119" s="25" t="e">
        <f>IF('Crisis Indicator Data'!#REF!="No Data",1,IF(#REF!&lt;&gt;"",1,0))</f>
        <v>#REF!</v>
      </c>
      <c r="AU119" s="25" t="e">
        <f>IF('Crisis Indicator Data'!#REF!="No Data",1,IF(#REF!&lt;&gt;"",1,0))</f>
        <v>#REF!</v>
      </c>
      <c r="AV119" s="25" t="e">
        <f>IF('Crisis Indicator Data'!#REF!="No Data",1,IF(#REF!&lt;&gt;"",1,0))</f>
        <v>#REF!</v>
      </c>
      <c r="AW119" s="25" t="e">
        <f>IF('Crisis Indicator Data'!#REF!="No Data",1,IF(#REF!&lt;&gt;"",1,0))</f>
        <v>#REF!</v>
      </c>
      <c r="AX119" s="25" t="e">
        <f>IF('Crisis Indicator Data'!#REF!="No Data",1,IF(#REF!&lt;&gt;"",1,0))</f>
        <v>#REF!</v>
      </c>
      <c r="AY119" s="25" t="e">
        <f>IF('Crisis Indicator Data'!#REF!="No Data",1,IF(#REF!&lt;&gt;"",1,0))</f>
        <v>#REF!</v>
      </c>
      <c r="AZ119" s="25" t="e">
        <f>IF('Crisis Indicator Data'!#REF!="No Data",1,IF(#REF!&lt;&gt;"",1,0))</f>
        <v>#REF!</v>
      </c>
      <c r="BA119" t="e">
        <f t="shared" si="6"/>
        <v>#REF!</v>
      </c>
      <c r="BB119" s="27" t="e">
        <f t="shared" si="7"/>
        <v>#REF!</v>
      </c>
    </row>
    <row r="120" spans="1:54" x14ac:dyDescent="0.35">
      <c r="A120" t="s">
        <v>9675</v>
      </c>
      <c r="B120" s="25" t="e">
        <f>IF('Crisis Indicator Data'!#REF!="No Data",1,IF(#REF!&lt;&gt;"",1,0))</f>
        <v>#REF!</v>
      </c>
      <c r="C120" s="25" t="e">
        <f>IF('Crisis Indicator Data'!#REF!="No Data",1,IF(#REF!&lt;&gt;"",1,0))</f>
        <v>#REF!</v>
      </c>
      <c r="D120" s="25" t="e">
        <f>IF('Crisis Indicator Data'!#REF!="No Data",1,IF(#REF!&lt;&gt;"",1,0))</f>
        <v>#REF!</v>
      </c>
      <c r="E120" s="25" t="e">
        <f>IF('Crisis Indicator Data'!#REF!="No Data",1,IF(#REF!&lt;&gt;"",1,0))</f>
        <v>#REF!</v>
      </c>
      <c r="F120" s="25" t="e">
        <f>IF('Crisis Indicator Data'!#REF!="No Data",1,IF(#REF!&lt;&gt;"",1,0))</f>
        <v>#REF!</v>
      </c>
      <c r="G120" s="25" t="e">
        <f>IF('Crisis Indicator Data'!#REF!="No Data",1,IF(#REF!&lt;&gt;"",1,0))</f>
        <v>#REF!</v>
      </c>
      <c r="H120" s="25" t="e">
        <f>IF('Crisis Indicator Data'!#REF!="No Data",1,IF(#REF!&lt;&gt;"",1,0))</f>
        <v>#REF!</v>
      </c>
      <c r="I120" s="25" t="e">
        <f>IF('Crisis Indicator Data'!#REF!="No Data",1,IF(#REF!&lt;&gt;"",1,0))</f>
        <v>#REF!</v>
      </c>
      <c r="J120" s="25" t="e">
        <f>IF('Crisis Indicator Data'!#REF!="No Data",1,IF(#REF!&lt;&gt;"",1,0))</f>
        <v>#REF!</v>
      </c>
      <c r="K120" s="25" t="e">
        <f>IF('Crisis Indicator Data'!#REF!="No Data",1,IF(#REF!&lt;&gt;"",1,0))</f>
        <v>#REF!</v>
      </c>
      <c r="L120" s="25" t="e">
        <f>IF('Crisis Indicator Data'!#REF!="No Data",1,IF(#REF!&lt;&gt;"",1,0))</f>
        <v>#REF!</v>
      </c>
      <c r="M120" s="25" t="e">
        <f>IF('Crisis Indicator Data'!#REF!="No Data",1,IF(#REF!&lt;&gt;"",1,0))</f>
        <v>#REF!</v>
      </c>
      <c r="N120" s="25" t="e">
        <f>IF('Crisis Indicator Data'!#REF!="No Data",1,IF(#REF!&lt;&gt;"",1,0))</f>
        <v>#REF!</v>
      </c>
      <c r="O120" s="25" t="e">
        <f>IF('Crisis Indicator Data'!#REF!="No Data",1,IF(#REF!&lt;&gt;"",1,0))</f>
        <v>#REF!</v>
      </c>
      <c r="P120" s="25" t="e">
        <f>IF('Crisis Indicator Data'!#REF!="No Data",1,IF(#REF!&lt;&gt;"",1,0))</f>
        <v>#REF!</v>
      </c>
      <c r="Q120" s="25" t="e">
        <f>IF('Crisis Indicator Data'!#REF!="No Data",1,IF(#REF!&lt;&gt;"",1,0))</f>
        <v>#REF!</v>
      </c>
      <c r="R120" s="25" t="e">
        <f>IF('Crisis Indicator Data'!#REF!="No Data",1,IF(#REF!&lt;&gt;"",1,0))</f>
        <v>#REF!</v>
      </c>
      <c r="S120" s="25" t="e">
        <f>IF('Crisis Indicator Data'!#REF!="No Data",1,IF(#REF!&lt;&gt;"",1,0))</f>
        <v>#REF!</v>
      </c>
      <c r="T120" s="25" t="e">
        <f>IF('Crisis Indicator Data'!#REF!="No Data",1,IF(#REF!&lt;&gt;"",1,0))</f>
        <v>#REF!</v>
      </c>
      <c r="U120" s="25" t="e">
        <f>IF('Crisis Indicator Data'!#REF!="No Data",1,IF(#REF!&lt;&gt;"",1,0))</f>
        <v>#REF!</v>
      </c>
      <c r="V120" s="25" t="e">
        <f>IF('Crisis Indicator Data'!#REF!="No Data",1,IF(#REF!&lt;&gt;"",1,0))</f>
        <v>#REF!</v>
      </c>
      <c r="W120" s="25" t="e">
        <f>IF('Crisis Indicator Data'!#REF!="No Data",1,IF(#REF!&lt;&gt;"",1,0))</f>
        <v>#REF!</v>
      </c>
      <c r="X120" s="25" t="e">
        <f>IF('Crisis Indicator Data'!#REF!="No Data",1,IF(#REF!&lt;&gt;"",1,0))</f>
        <v>#REF!</v>
      </c>
      <c r="Y120" s="25" t="e">
        <f>IF('Crisis Indicator Data'!#REF!="No Data",1,IF(#REF!&lt;&gt;"",1,0))</f>
        <v>#REF!</v>
      </c>
      <c r="Z120" s="25" t="e">
        <f>IF('Crisis Indicator Data'!#REF!="No Data",1,IF(#REF!&lt;&gt;"",1,0))</f>
        <v>#REF!</v>
      </c>
      <c r="AA120" s="25" t="e">
        <f>IF('Crisis Indicator Data'!#REF!="No Data",1,IF(#REF!&lt;&gt;"",1,0))</f>
        <v>#REF!</v>
      </c>
      <c r="AB120" s="25" t="e">
        <f>IF('Crisis Indicator Data'!#REF!="No Data",1,IF(#REF!&lt;&gt;"",1,0))</f>
        <v>#REF!</v>
      </c>
      <c r="AC120" s="25" t="e">
        <f>IF('Crisis Indicator Data'!#REF!="No Data",1,IF(#REF!&lt;&gt;"",1,0))</f>
        <v>#REF!</v>
      </c>
      <c r="AD120" s="25" t="e">
        <f>IF('Crisis Indicator Data'!#REF!="No Data",1,IF(#REF!&lt;&gt;"",1,0))</f>
        <v>#REF!</v>
      </c>
      <c r="AE120" s="25" t="e">
        <f>IF('Crisis Indicator Data'!#REF!="No Data",1,IF(#REF!&lt;&gt;"",1,0))</f>
        <v>#REF!</v>
      </c>
      <c r="AF120" s="25" t="e">
        <f>IF('Crisis Indicator Data'!#REF!="No Data",1,IF(#REF!&lt;&gt;"",1,0))</f>
        <v>#REF!</v>
      </c>
      <c r="AG120" s="25" t="e">
        <f>IF('Crisis Indicator Data'!#REF!="No Data",1,IF(#REF!&lt;&gt;"",1,0))</f>
        <v>#REF!</v>
      </c>
      <c r="AH120" s="25" t="e">
        <f>IF('Crisis Indicator Data'!#REF!="No Data",1,IF(#REF!&lt;&gt;"",1,0))</f>
        <v>#REF!</v>
      </c>
      <c r="AI120" s="25" t="e">
        <f>IF('Crisis Indicator Data'!#REF!="No Data",1,IF(#REF!&lt;&gt;"",1,0))</f>
        <v>#REF!</v>
      </c>
      <c r="AJ120" s="25" t="e">
        <f>IF('Crisis Indicator Data'!#REF!="No Data",1,IF(#REF!&lt;&gt;"",1,0))</f>
        <v>#REF!</v>
      </c>
      <c r="AK120" s="25" t="e">
        <f>IF('Crisis Indicator Data'!#REF!="No Data",1,IF(#REF!&lt;&gt;"",1,0))</f>
        <v>#REF!</v>
      </c>
      <c r="AL120" s="25" t="e">
        <f>IF('Crisis Indicator Data'!#REF!="No Data",1,IF(#REF!&lt;&gt;"",1,0))</f>
        <v>#REF!</v>
      </c>
      <c r="AM120" s="25" t="e">
        <f>IF('Crisis Indicator Data'!#REF!="No Data",1,IF(#REF!&lt;&gt;"",1,0))</f>
        <v>#REF!</v>
      </c>
      <c r="AN120" s="25" t="e">
        <f>IF('Crisis Indicator Data'!#REF!="No Data",1,IF(#REF!&lt;&gt;"",1,0))</f>
        <v>#REF!</v>
      </c>
      <c r="AO120" s="25" t="e">
        <f>IF('Crisis Indicator Data'!#REF!="No Data",1,IF(#REF!&lt;&gt;"",1,0))</f>
        <v>#REF!</v>
      </c>
      <c r="AP120" s="25" t="e">
        <f>IF('Crisis Indicator Data'!#REF!="No Data",1,IF(#REF!&lt;&gt;"",1,0))</f>
        <v>#REF!</v>
      </c>
      <c r="AQ120" s="25" t="e">
        <f>IF('Crisis Indicator Data'!#REF!="No Data",1,IF(#REF!&lt;&gt;"",1,0))</f>
        <v>#REF!</v>
      </c>
      <c r="AR120" s="25" t="e">
        <f>IF('Crisis Indicator Data'!#REF!="No Data",1,IF(#REF!&lt;&gt;"",1,0))</f>
        <v>#REF!</v>
      </c>
      <c r="AS120" s="25" t="e">
        <f>IF('Crisis Indicator Data'!#REF!="No Data",1,IF(#REF!&lt;&gt;"",1,0))</f>
        <v>#REF!</v>
      </c>
      <c r="AT120" s="25" t="e">
        <f>IF('Crisis Indicator Data'!#REF!="No Data",1,IF(#REF!&lt;&gt;"",1,0))</f>
        <v>#REF!</v>
      </c>
      <c r="AU120" s="25" t="e">
        <f>IF('Crisis Indicator Data'!#REF!="No Data",1,IF(#REF!&lt;&gt;"",1,0))</f>
        <v>#REF!</v>
      </c>
      <c r="AV120" s="25" t="e">
        <f>IF('Crisis Indicator Data'!#REF!="No Data",1,IF(#REF!&lt;&gt;"",1,0))</f>
        <v>#REF!</v>
      </c>
      <c r="AW120" s="25" t="e">
        <f>IF('Crisis Indicator Data'!#REF!="No Data",1,IF(#REF!&lt;&gt;"",1,0))</f>
        <v>#REF!</v>
      </c>
      <c r="AX120" s="25" t="e">
        <f>IF('Crisis Indicator Data'!#REF!="No Data",1,IF(#REF!&lt;&gt;"",1,0))</f>
        <v>#REF!</v>
      </c>
      <c r="AY120" s="25" t="e">
        <f>IF('Crisis Indicator Data'!#REF!="No Data",1,IF(#REF!&lt;&gt;"",1,0))</f>
        <v>#REF!</v>
      </c>
      <c r="AZ120" s="25" t="e">
        <f>IF('Crisis Indicator Data'!#REF!="No Data",1,IF(#REF!&lt;&gt;"",1,0))</f>
        <v>#REF!</v>
      </c>
      <c r="BA120" t="e">
        <f t="shared" si="6"/>
        <v>#REF!</v>
      </c>
      <c r="BB120" s="27" t="e">
        <f t="shared" si="7"/>
        <v>#REF!</v>
      </c>
    </row>
    <row r="121" spans="1:54" x14ac:dyDescent="0.35">
      <c r="A121" t="s">
        <v>9673</v>
      </c>
      <c r="B121" s="25" t="e">
        <f>IF('Crisis Indicator Data'!#REF!="No Data",1,IF(#REF!&lt;&gt;"",1,0))</f>
        <v>#REF!</v>
      </c>
      <c r="C121" s="25" t="e">
        <f>IF('Crisis Indicator Data'!#REF!="No Data",1,IF(#REF!&lt;&gt;"",1,0))</f>
        <v>#REF!</v>
      </c>
      <c r="D121" s="25" t="e">
        <f>IF('Crisis Indicator Data'!#REF!="No Data",1,IF(#REF!&lt;&gt;"",1,0))</f>
        <v>#REF!</v>
      </c>
      <c r="E121" s="25" t="e">
        <f>IF('Crisis Indicator Data'!#REF!="No Data",1,IF(#REF!&lt;&gt;"",1,0))</f>
        <v>#REF!</v>
      </c>
      <c r="F121" s="25" t="e">
        <f>IF('Crisis Indicator Data'!#REF!="No Data",1,IF(#REF!&lt;&gt;"",1,0))</f>
        <v>#REF!</v>
      </c>
      <c r="G121" s="25" t="e">
        <f>IF('Crisis Indicator Data'!#REF!="No Data",1,IF(#REF!&lt;&gt;"",1,0))</f>
        <v>#REF!</v>
      </c>
      <c r="H121" s="25" t="e">
        <f>IF('Crisis Indicator Data'!#REF!="No Data",1,IF(#REF!&lt;&gt;"",1,0))</f>
        <v>#REF!</v>
      </c>
      <c r="I121" s="25" t="e">
        <f>IF('Crisis Indicator Data'!#REF!="No Data",1,IF(#REF!&lt;&gt;"",1,0))</f>
        <v>#REF!</v>
      </c>
      <c r="J121" s="25" t="e">
        <f>IF('Crisis Indicator Data'!#REF!="No Data",1,IF(#REF!&lt;&gt;"",1,0))</f>
        <v>#REF!</v>
      </c>
      <c r="K121" s="25" t="e">
        <f>IF('Crisis Indicator Data'!#REF!="No Data",1,IF(#REF!&lt;&gt;"",1,0))</f>
        <v>#REF!</v>
      </c>
      <c r="L121" s="25" t="e">
        <f>IF('Crisis Indicator Data'!#REF!="No Data",1,IF(#REF!&lt;&gt;"",1,0))</f>
        <v>#REF!</v>
      </c>
      <c r="M121" s="25" t="e">
        <f>IF('Crisis Indicator Data'!#REF!="No Data",1,IF(#REF!&lt;&gt;"",1,0))</f>
        <v>#REF!</v>
      </c>
      <c r="N121" s="25" t="e">
        <f>IF('Crisis Indicator Data'!#REF!="No Data",1,IF(#REF!&lt;&gt;"",1,0))</f>
        <v>#REF!</v>
      </c>
      <c r="O121" s="25" t="e">
        <f>IF('Crisis Indicator Data'!#REF!="No Data",1,IF(#REF!&lt;&gt;"",1,0))</f>
        <v>#REF!</v>
      </c>
      <c r="P121" s="25" t="e">
        <f>IF('Crisis Indicator Data'!#REF!="No Data",1,IF(#REF!&lt;&gt;"",1,0))</f>
        <v>#REF!</v>
      </c>
      <c r="Q121" s="25" t="e">
        <f>IF('Crisis Indicator Data'!#REF!="No Data",1,IF(#REF!&lt;&gt;"",1,0))</f>
        <v>#REF!</v>
      </c>
      <c r="R121" s="25" t="e">
        <f>IF('Crisis Indicator Data'!#REF!="No Data",1,IF(#REF!&lt;&gt;"",1,0))</f>
        <v>#REF!</v>
      </c>
      <c r="S121" s="25" t="e">
        <f>IF('Crisis Indicator Data'!#REF!="No Data",1,IF(#REF!&lt;&gt;"",1,0))</f>
        <v>#REF!</v>
      </c>
      <c r="T121" s="25" t="e">
        <f>IF('Crisis Indicator Data'!#REF!="No Data",1,IF(#REF!&lt;&gt;"",1,0))</f>
        <v>#REF!</v>
      </c>
      <c r="U121" s="25" t="e">
        <f>IF('Crisis Indicator Data'!#REF!="No Data",1,IF(#REF!&lt;&gt;"",1,0))</f>
        <v>#REF!</v>
      </c>
      <c r="V121" s="25" t="e">
        <f>IF('Crisis Indicator Data'!#REF!="No Data",1,IF(#REF!&lt;&gt;"",1,0))</f>
        <v>#REF!</v>
      </c>
      <c r="W121" s="25" t="e">
        <f>IF('Crisis Indicator Data'!#REF!="No Data",1,IF(#REF!&lt;&gt;"",1,0))</f>
        <v>#REF!</v>
      </c>
      <c r="X121" s="25" t="e">
        <f>IF('Crisis Indicator Data'!#REF!="No Data",1,IF(#REF!&lt;&gt;"",1,0))</f>
        <v>#REF!</v>
      </c>
      <c r="Y121" s="25" t="e">
        <f>IF('Crisis Indicator Data'!#REF!="No Data",1,IF(#REF!&lt;&gt;"",1,0))</f>
        <v>#REF!</v>
      </c>
      <c r="Z121" s="25" t="e">
        <f>IF('Crisis Indicator Data'!#REF!="No Data",1,IF(#REF!&lt;&gt;"",1,0))</f>
        <v>#REF!</v>
      </c>
      <c r="AA121" s="25" t="e">
        <f>IF('Crisis Indicator Data'!#REF!="No Data",1,IF(#REF!&lt;&gt;"",1,0))</f>
        <v>#REF!</v>
      </c>
      <c r="AB121" s="25" t="e">
        <f>IF('Crisis Indicator Data'!#REF!="No Data",1,IF(#REF!&lt;&gt;"",1,0))</f>
        <v>#REF!</v>
      </c>
      <c r="AC121" s="25" t="e">
        <f>IF('Crisis Indicator Data'!#REF!="No Data",1,IF(#REF!&lt;&gt;"",1,0))</f>
        <v>#REF!</v>
      </c>
      <c r="AD121" s="25" t="e">
        <f>IF('Crisis Indicator Data'!#REF!="No Data",1,IF(#REF!&lt;&gt;"",1,0))</f>
        <v>#REF!</v>
      </c>
      <c r="AE121" s="25" t="e">
        <f>IF('Crisis Indicator Data'!#REF!="No Data",1,IF(#REF!&lt;&gt;"",1,0))</f>
        <v>#REF!</v>
      </c>
      <c r="AF121" s="25" t="e">
        <f>IF('Crisis Indicator Data'!#REF!="No Data",1,IF(#REF!&lt;&gt;"",1,0))</f>
        <v>#REF!</v>
      </c>
      <c r="AG121" s="25" t="e">
        <f>IF('Crisis Indicator Data'!#REF!="No Data",1,IF(#REF!&lt;&gt;"",1,0))</f>
        <v>#REF!</v>
      </c>
      <c r="AH121" s="25" t="e">
        <f>IF('Crisis Indicator Data'!#REF!="No Data",1,IF(#REF!&lt;&gt;"",1,0))</f>
        <v>#REF!</v>
      </c>
      <c r="AI121" s="25" t="e">
        <f>IF('Crisis Indicator Data'!#REF!="No Data",1,IF(#REF!&lt;&gt;"",1,0))</f>
        <v>#REF!</v>
      </c>
      <c r="AJ121" s="25" t="e">
        <f>IF('Crisis Indicator Data'!#REF!="No Data",1,IF(#REF!&lt;&gt;"",1,0))</f>
        <v>#REF!</v>
      </c>
      <c r="AK121" s="25" t="e">
        <f>IF('Crisis Indicator Data'!#REF!="No Data",1,IF(#REF!&lt;&gt;"",1,0))</f>
        <v>#REF!</v>
      </c>
      <c r="AL121" s="25" t="e">
        <f>IF('Crisis Indicator Data'!#REF!="No Data",1,IF(#REF!&lt;&gt;"",1,0))</f>
        <v>#REF!</v>
      </c>
      <c r="AM121" s="25" t="e">
        <f>IF('Crisis Indicator Data'!#REF!="No Data",1,IF(#REF!&lt;&gt;"",1,0))</f>
        <v>#REF!</v>
      </c>
      <c r="AN121" s="25" t="e">
        <f>IF('Crisis Indicator Data'!#REF!="No Data",1,IF(#REF!&lt;&gt;"",1,0))</f>
        <v>#REF!</v>
      </c>
      <c r="AO121" s="25" t="e">
        <f>IF('Crisis Indicator Data'!#REF!="No Data",1,IF(#REF!&lt;&gt;"",1,0))</f>
        <v>#REF!</v>
      </c>
      <c r="AP121" s="25" t="e">
        <f>IF('Crisis Indicator Data'!#REF!="No Data",1,IF(#REF!&lt;&gt;"",1,0))</f>
        <v>#REF!</v>
      </c>
      <c r="AQ121" s="25" t="e">
        <f>IF('Crisis Indicator Data'!#REF!="No Data",1,IF(#REF!&lt;&gt;"",1,0))</f>
        <v>#REF!</v>
      </c>
      <c r="AR121" s="25" t="e">
        <f>IF('Crisis Indicator Data'!#REF!="No Data",1,IF(#REF!&lt;&gt;"",1,0))</f>
        <v>#REF!</v>
      </c>
      <c r="AS121" s="25" t="e">
        <f>IF('Crisis Indicator Data'!#REF!="No Data",1,IF(#REF!&lt;&gt;"",1,0))</f>
        <v>#REF!</v>
      </c>
      <c r="AT121" s="25" t="e">
        <f>IF('Crisis Indicator Data'!#REF!="No Data",1,IF(#REF!&lt;&gt;"",1,0))</f>
        <v>#REF!</v>
      </c>
      <c r="AU121" s="25" t="e">
        <f>IF('Crisis Indicator Data'!#REF!="No Data",1,IF(#REF!&lt;&gt;"",1,0))</f>
        <v>#REF!</v>
      </c>
      <c r="AV121" s="25" t="e">
        <f>IF('Crisis Indicator Data'!#REF!="No Data",1,IF(#REF!&lt;&gt;"",1,0))</f>
        <v>#REF!</v>
      </c>
      <c r="AW121" s="25" t="e">
        <f>IF('Crisis Indicator Data'!#REF!="No Data",1,IF(#REF!&lt;&gt;"",1,0))</f>
        <v>#REF!</v>
      </c>
      <c r="AX121" s="25" t="e">
        <f>IF('Crisis Indicator Data'!#REF!="No Data",1,IF(#REF!&lt;&gt;"",1,0))</f>
        <v>#REF!</v>
      </c>
      <c r="AY121" s="25" t="e">
        <f>IF('Crisis Indicator Data'!#REF!="No Data",1,IF(#REF!&lt;&gt;"",1,0))</f>
        <v>#REF!</v>
      </c>
      <c r="AZ121" s="25" t="e">
        <f>IF('Crisis Indicator Data'!#REF!="No Data",1,IF(#REF!&lt;&gt;"",1,0))</f>
        <v>#REF!</v>
      </c>
      <c r="BA121" t="e">
        <f t="shared" si="6"/>
        <v>#REF!</v>
      </c>
      <c r="BB121" s="27" t="e">
        <f t="shared" si="7"/>
        <v>#REF!</v>
      </c>
    </row>
    <row r="122" spans="1:54" x14ac:dyDescent="0.35">
      <c r="A122" t="s">
        <v>9669</v>
      </c>
      <c r="B122" s="25" t="e">
        <f>IF('Crisis Indicator Data'!#REF!="No Data",1,IF(#REF!&lt;&gt;"",1,0))</f>
        <v>#REF!</v>
      </c>
      <c r="C122" s="25" t="e">
        <f>IF('Crisis Indicator Data'!#REF!="No Data",1,IF(#REF!&lt;&gt;"",1,0))</f>
        <v>#REF!</v>
      </c>
      <c r="D122" s="25" t="e">
        <f>IF('Crisis Indicator Data'!#REF!="No Data",1,IF(#REF!&lt;&gt;"",1,0))</f>
        <v>#REF!</v>
      </c>
      <c r="E122" s="25" t="e">
        <f>IF('Crisis Indicator Data'!#REF!="No Data",1,IF(#REF!&lt;&gt;"",1,0))</f>
        <v>#REF!</v>
      </c>
      <c r="F122" s="25" t="e">
        <f>IF('Crisis Indicator Data'!#REF!="No Data",1,IF(#REF!&lt;&gt;"",1,0))</f>
        <v>#REF!</v>
      </c>
      <c r="G122" s="25" t="e">
        <f>IF('Crisis Indicator Data'!#REF!="No Data",1,IF(#REF!&lt;&gt;"",1,0))</f>
        <v>#REF!</v>
      </c>
      <c r="H122" s="25" t="e">
        <f>IF('Crisis Indicator Data'!#REF!="No Data",1,IF(#REF!&lt;&gt;"",1,0))</f>
        <v>#REF!</v>
      </c>
      <c r="I122" s="25" t="e">
        <f>IF('Crisis Indicator Data'!#REF!="No Data",1,IF(#REF!&lt;&gt;"",1,0))</f>
        <v>#REF!</v>
      </c>
      <c r="J122" s="25" t="e">
        <f>IF('Crisis Indicator Data'!#REF!="No Data",1,IF(#REF!&lt;&gt;"",1,0))</f>
        <v>#REF!</v>
      </c>
      <c r="K122" s="25" t="e">
        <f>IF('Crisis Indicator Data'!#REF!="No Data",1,IF(#REF!&lt;&gt;"",1,0))</f>
        <v>#REF!</v>
      </c>
      <c r="L122" s="25" t="e">
        <f>IF('Crisis Indicator Data'!#REF!="No Data",1,IF(#REF!&lt;&gt;"",1,0))</f>
        <v>#REF!</v>
      </c>
      <c r="M122" s="25" t="e">
        <f>IF('Crisis Indicator Data'!#REF!="No Data",1,IF(#REF!&lt;&gt;"",1,0))</f>
        <v>#REF!</v>
      </c>
      <c r="N122" s="25" t="e">
        <f>IF('Crisis Indicator Data'!#REF!="No Data",1,IF(#REF!&lt;&gt;"",1,0))</f>
        <v>#REF!</v>
      </c>
      <c r="O122" s="25" t="e">
        <f>IF('Crisis Indicator Data'!#REF!="No Data",1,IF(#REF!&lt;&gt;"",1,0))</f>
        <v>#REF!</v>
      </c>
      <c r="P122" s="25" t="e">
        <f>IF('Crisis Indicator Data'!#REF!="No Data",1,IF(#REF!&lt;&gt;"",1,0))</f>
        <v>#REF!</v>
      </c>
      <c r="Q122" s="25" t="e">
        <f>IF('Crisis Indicator Data'!#REF!="No Data",1,IF(#REF!&lt;&gt;"",1,0))</f>
        <v>#REF!</v>
      </c>
      <c r="R122" s="25" t="e">
        <f>IF('Crisis Indicator Data'!#REF!="No Data",1,IF(#REF!&lt;&gt;"",1,0))</f>
        <v>#REF!</v>
      </c>
      <c r="S122" s="25" t="e">
        <f>IF('Crisis Indicator Data'!#REF!="No Data",1,IF(#REF!&lt;&gt;"",1,0))</f>
        <v>#REF!</v>
      </c>
      <c r="T122" s="25" t="e">
        <f>IF('Crisis Indicator Data'!#REF!="No Data",1,IF(#REF!&lt;&gt;"",1,0))</f>
        <v>#REF!</v>
      </c>
      <c r="U122" s="25" t="e">
        <f>IF('Crisis Indicator Data'!#REF!="No Data",1,IF(#REF!&lt;&gt;"",1,0))</f>
        <v>#REF!</v>
      </c>
      <c r="V122" s="25" t="e">
        <f>IF('Crisis Indicator Data'!#REF!="No Data",1,IF(#REF!&lt;&gt;"",1,0))</f>
        <v>#REF!</v>
      </c>
      <c r="W122" s="25" t="e">
        <f>IF('Crisis Indicator Data'!#REF!="No Data",1,IF(#REF!&lt;&gt;"",1,0))</f>
        <v>#REF!</v>
      </c>
      <c r="X122" s="25" t="e">
        <f>IF('Crisis Indicator Data'!#REF!="No Data",1,IF(#REF!&lt;&gt;"",1,0))</f>
        <v>#REF!</v>
      </c>
      <c r="Y122" s="25" t="e">
        <f>IF('Crisis Indicator Data'!#REF!="No Data",1,IF(#REF!&lt;&gt;"",1,0))</f>
        <v>#REF!</v>
      </c>
      <c r="Z122" s="25" t="e">
        <f>IF('Crisis Indicator Data'!#REF!="No Data",1,IF(#REF!&lt;&gt;"",1,0))</f>
        <v>#REF!</v>
      </c>
      <c r="AA122" s="25" t="e">
        <f>IF('Crisis Indicator Data'!#REF!="No Data",1,IF(#REF!&lt;&gt;"",1,0))</f>
        <v>#REF!</v>
      </c>
      <c r="AB122" s="25" t="e">
        <f>IF('Crisis Indicator Data'!#REF!="No Data",1,IF(#REF!&lt;&gt;"",1,0))</f>
        <v>#REF!</v>
      </c>
      <c r="AC122" s="25" t="e">
        <f>IF('Crisis Indicator Data'!#REF!="No Data",1,IF(#REF!&lt;&gt;"",1,0))</f>
        <v>#REF!</v>
      </c>
      <c r="AD122" s="25" t="e">
        <f>IF('Crisis Indicator Data'!#REF!="No Data",1,IF(#REF!&lt;&gt;"",1,0))</f>
        <v>#REF!</v>
      </c>
      <c r="AE122" s="25" t="e">
        <f>IF('Crisis Indicator Data'!#REF!="No Data",1,IF(#REF!&lt;&gt;"",1,0))</f>
        <v>#REF!</v>
      </c>
      <c r="AF122" s="25" t="e">
        <f>IF('Crisis Indicator Data'!#REF!="No Data",1,IF(#REF!&lt;&gt;"",1,0))</f>
        <v>#REF!</v>
      </c>
      <c r="AG122" s="25" t="e">
        <f>IF('Crisis Indicator Data'!#REF!="No Data",1,IF(#REF!&lt;&gt;"",1,0))</f>
        <v>#REF!</v>
      </c>
      <c r="AH122" s="25" t="e">
        <f>IF('Crisis Indicator Data'!#REF!="No Data",1,IF(#REF!&lt;&gt;"",1,0))</f>
        <v>#REF!</v>
      </c>
      <c r="AI122" s="25" t="e">
        <f>IF('Crisis Indicator Data'!#REF!="No Data",1,IF(#REF!&lt;&gt;"",1,0))</f>
        <v>#REF!</v>
      </c>
      <c r="AJ122" s="25" t="e">
        <f>IF('Crisis Indicator Data'!#REF!="No Data",1,IF(#REF!&lt;&gt;"",1,0))</f>
        <v>#REF!</v>
      </c>
      <c r="AK122" s="25" t="e">
        <f>IF('Crisis Indicator Data'!#REF!="No Data",1,IF(#REF!&lt;&gt;"",1,0))</f>
        <v>#REF!</v>
      </c>
      <c r="AL122" s="25" t="e">
        <f>IF('Crisis Indicator Data'!#REF!="No Data",1,IF(#REF!&lt;&gt;"",1,0))</f>
        <v>#REF!</v>
      </c>
      <c r="AM122" s="25" t="e">
        <f>IF('Crisis Indicator Data'!#REF!="No Data",1,IF(#REF!&lt;&gt;"",1,0))</f>
        <v>#REF!</v>
      </c>
      <c r="AN122" s="25" t="e">
        <f>IF('Crisis Indicator Data'!#REF!="No Data",1,IF(#REF!&lt;&gt;"",1,0))</f>
        <v>#REF!</v>
      </c>
      <c r="AO122" s="25" t="e">
        <f>IF('Crisis Indicator Data'!#REF!="No Data",1,IF(#REF!&lt;&gt;"",1,0))</f>
        <v>#REF!</v>
      </c>
      <c r="AP122" s="25" t="e">
        <f>IF('Crisis Indicator Data'!#REF!="No Data",1,IF(#REF!&lt;&gt;"",1,0))</f>
        <v>#REF!</v>
      </c>
      <c r="AQ122" s="25" t="e">
        <f>IF('Crisis Indicator Data'!#REF!="No Data",1,IF(#REF!&lt;&gt;"",1,0))</f>
        <v>#REF!</v>
      </c>
      <c r="AR122" s="25" t="e">
        <f>IF('Crisis Indicator Data'!#REF!="No Data",1,IF(#REF!&lt;&gt;"",1,0))</f>
        <v>#REF!</v>
      </c>
      <c r="AS122" s="25" t="e">
        <f>IF('Crisis Indicator Data'!#REF!="No Data",1,IF(#REF!&lt;&gt;"",1,0))</f>
        <v>#REF!</v>
      </c>
      <c r="AT122" s="25" t="e">
        <f>IF('Crisis Indicator Data'!#REF!="No Data",1,IF(#REF!&lt;&gt;"",1,0))</f>
        <v>#REF!</v>
      </c>
      <c r="AU122" s="25" t="e">
        <f>IF('Crisis Indicator Data'!#REF!="No Data",1,IF(#REF!&lt;&gt;"",1,0))</f>
        <v>#REF!</v>
      </c>
      <c r="AV122" s="25" t="e">
        <f>IF('Crisis Indicator Data'!#REF!="No Data",1,IF(#REF!&lt;&gt;"",1,0))</f>
        <v>#REF!</v>
      </c>
      <c r="AW122" s="25" t="e">
        <f>IF('Crisis Indicator Data'!#REF!="No Data",1,IF(#REF!&lt;&gt;"",1,0))</f>
        <v>#REF!</v>
      </c>
      <c r="AX122" s="25" t="e">
        <f>IF('Crisis Indicator Data'!#REF!="No Data",1,IF(#REF!&lt;&gt;"",1,0))</f>
        <v>#REF!</v>
      </c>
      <c r="AY122" s="25" t="e">
        <f>IF('Crisis Indicator Data'!#REF!="No Data",1,IF(#REF!&lt;&gt;"",1,0))</f>
        <v>#REF!</v>
      </c>
      <c r="AZ122" s="25" t="e">
        <f>IF('Crisis Indicator Data'!#REF!="No Data",1,IF(#REF!&lt;&gt;"",1,0))</f>
        <v>#REF!</v>
      </c>
      <c r="BA122" t="e">
        <f t="shared" si="6"/>
        <v>#REF!</v>
      </c>
      <c r="BB122" s="27" t="e">
        <f t="shared" si="7"/>
        <v>#REF!</v>
      </c>
    </row>
    <row r="123" spans="1:54" x14ac:dyDescent="0.35">
      <c r="A123" t="s">
        <v>9677</v>
      </c>
      <c r="B123" s="25" t="e">
        <f>IF('Crisis Indicator Data'!#REF!="No Data",1,IF(#REF!&lt;&gt;"",1,0))</f>
        <v>#REF!</v>
      </c>
      <c r="C123" s="25" t="e">
        <f>IF('Crisis Indicator Data'!#REF!="No Data",1,IF(#REF!&lt;&gt;"",1,0))</f>
        <v>#REF!</v>
      </c>
      <c r="D123" s="25" t="e">
        <f>IF('Crisis Indicator Data'!#REF!="No Data",1,IF(#REF!&lt;&gt;"",1,0))</f>
        <v>#REF!</v>
      </c>
      <c r="E123" s="25" t="e">
        <f>IF('Crisis Indicator Data'!#REF!="No Data",1,IF(#REF!&lt;&gt;"",1,0))</f>
        <v>#REF!</v>
      </c>
      <c r="F123" s="25" t="e">
        <f>IF('Crisis Indicator Data'!#REF!="No Data",1,IF(#REF!&lt;&gt;"",1,0))</f>
        <v>#REF!</v>
      </c>
      <c r="G123" s="25" t="e">
        <f>IF('Crisis Indicator Data'!#REF!="No Data",1,IF(#REF!&lt;&gt;"",1,0))</f>
        <v>#REF!</v>
      </c>
      <c r="H123" s="25" t="e">
        <f>IF('Crisis Indicator Data'!#REF!="No Data",1,IF(#REF!&lt;&gt;"",1,0))</f>
        <v>#REF!</v>
      </c>
      <c r="I123" s="25" t="e">
        <f>IF('Crisis Indicator Data'!#REF!="No Data",1,IF(#REF!&lt;&gt;"",1,0))</f>
        <v>#REF!</v>
      </c>
      <c r="J123" s="25" t="e">
        <f>IF('Crisis Indicator Data'!#REF!="No Data",1,IF(#REF!&lt;&gt;"",1,0))</f>
        <v>#REF!</v>
      </c>
      <c r="K123" s="25" t="e">
        <f>IF('Crisis Indicator Data'!#REF!="No Data",1,IF(#REF!&lt;&gt;"",1,0))</f>
        <v>#REF!</v>
      </c>
      <c r="L123" s="25" t="e">
        <f>IF('Crisis Indicator Data'!#REF!="No Data",1,IF(#REF!&lt;&gt;"",1,0))</f>
        <v>#REF!</v>
      </c>
      <c r="M123" s="25" t="e">
        <f>IF('Crisis Indicator Data'!#REF!="No Data",1,IF(#REF!&lt;&gt;"",1,0))</f>
        <v>#REF!</v>
      </c>
      <c r="N123" s="25" t="e">
        <f>IF('Crisis Indicator Data'!#REF!="No Data",1,IF(#REF!&lt;&gt;"",1,0))</f>
        <v>#REF!</v>
      </c>
      <c r="O123" s="25" t="e">
        <f>IF('Crisis Indicator Data'!#REF!="No Data",1,IF(#REF!&lt;&gt;"",1,0))</f>
        <v>#REF!</v>
      </c>
      <c r="P123" s="25" t="e">
        <f>IF('Crisis Indicator Data'!#REF!="No Data",1,IF(#REF!&lt;&gt;"",1,0))</f>
        <v>#REF!</v>
      </c>
      <c r="Q123" s="25" t="e">
        <f>IF('Crisis Indicator Data'!#REF!="No Data",1,IF(#REF!&lt;&gt;"",1,0))</f>
        <v>#REF!</v>
      </c>
      <c r="R123" s="25" t="e">
        <f>IF('Crisis Indicator Data'!#REF!="No Data",1,IF(#REF!&lt;&gt;"",1,0))</f>
        <v>#REF!</v>
      </c>
      <c r="S123" s="25" t="e">
        <f>IF('Crisis Indicator Data'!#REF!="No Data",1,IF(#REF!&lt;&gt;"",1,0))</f>
        <v>#REF!</v>
      </c>
      <c r="T123" s="25" t="e">
        <f>IF('Crisis Indicator Data'!#REF!="No Data",1,IF(#REF!&lt;&gt;"",1,0))</f>
        <v>#REF!</v>
      </c>
      <c r="U123" s="25" t="e">
        <f>IF('Crisis Indicator Data'!#REF!="No Data",1,IF(#REF!&lt;&gt;"",1,0))</f>
        <v>#REF!</v>
      </c>
      <c r="V123" s="25" t="e">
        <f>IF('Crisis Indicator Data'!#REF!="No Data",1,IF(#REF!&lt;&gt;"",1,0))</f>
        <v>#REF!</v>
      </c>
      <c r="W123" s="25" t="e">
        <f>IF('Crisis Indicator Data'!#REF!="No Data",1,IF(#REF!&lt;&gt;"",1,0))</f>
        <v>#REF!</v>
      </c>
      <c r="X123" s="25" t="e">
        <f>IF('Crisis Indicator Data'!#REF!="No Data",1,IF(#REF!&lt;&gt;"",1,0))</f>
        <v>#REF!</v>
      </c>
      <c r="Y123" s="25" t="e">
        <f>IF('Crisis Indicator Data'!#REF!="No Data",1,IF(#REF!&lt;&gt;"",1,0))</f>
        <v>#REF!</v>
      </c>
      <c r="Z123" s="25" t="e">
        <f>IF('Crisis Indicator Data'!#REF!="No Data",1,IF(#REF!&lt;&gt;"",1,0))</f>
        <v>#REF!</v>
      </c>
      <c r="AA123" s="25" t="e">
        <f>IF('Crisis Indicator Data'!#REF!="No Data",1,IF(#REF!&lt;&gt;"",1,0))</f>
        <v>#REF!</v>
      </c>
      <c r="AB123" s="25" t="e">
        <f>IF('Crisis Indicator Data'!#REF!="No Data",1,IF(#REF!&lt;&gt;"",1,0))</f>
        <v>#REF!</v>
      </c>
      <c r="AC123" s="25" t="e">
        <f>IF('Crisis Indicator Data'!#REF!="No Data",1,IF(#REF!&lt;&gt;"",1,0))</f>
        <v>#REF!</v>
      </c>
      <c r="AD123" s="25" t="e">
        <f>IF('Crisis Indicator Data'!#REF!="No Data",1,IF(#REF!&lt;&gt;"",1,0))</f>
        <v>#REF!</v>
      </c>
      <c r="AE123" s="25" t="e">
        <f>IF('Crisis Indicator Data'!#REF!="No Data",1,IF(#REF!&lt;&gt;"",1,0))</f>
        <v>#REF!</v>
      </c>
      <c r="AF123" s="25" t="e">
        <f>IF('Crisis Indicator Data'!#REF!="No Data",1,IF(#REF!&lt;&gt;"",1,0))</f>
        <v>#REF!</v>
      </c>
      <c r="AG123" s="25" t="e">
        <f>IF('Crisis Indicator Data'!#REF!="No Data",1,IF(#REF!&lt;&gt;"",1,0))</f>
        <v>#REF!</v>
      </c>
      <c r="AH123" s="25" t="e">
        <f>IF('Crisis Indicator Data'!#REF!="No Data",1,IF(#REF!&lt;&gt;"",1,0))</f>
        <v>#REF!</v>
      </c>
      <c r="AI123" s="25" t="e">
        <f>IF('Crisis Indicator Data'!#REF!="No Data",1,IF(#REF!&lt;&gt;"",1,0))</f>
        <v>#REF!</v>
      </c>
      <c r="AJ123" s="25" t="e">
        <f>IF('Crisis Indicator Data'!#REF!="No Data",1,IF(#REF!&lt;&gt;"",1,0))</f>
        <v>#REF!</v>
      </c>
      <c r="AK123" s="25" t="e">
        <f>IF('Crisis Indicator Data'!#REF!="No Data",1,IF(#REF!&lt;&gt;"",1,0))</f>
        <v>#REF!</v>
      </c>
      <c r="AL123" s="25" t="e">
        <f>IF('Crisis Indicator Data'!#REF!="No Data",1,IF(#REF!&lt;&gt;"",1,0))</f>
        <v>#REF!</v>
      </c>
      <c r="AM123" s="25" t="e">
        <f>IF('Crisis Indicator Data'!#REF!="No Data",1,IF(#REF!&lt;&gt;"",1,0))</f>
        <v>#REF!</v>
      </c>
      <c r="AN123" s="25" t="e">
        <f>IF('Crisis Indicator Data'!#REF!="No Data",1,IF(#REF!&lt;&gt;"",1,0))</f>
        <v>#REF!</v>
      </c>
      <c r="AO123" s="25" t="e">
        <f>IF('Crisis Indicator Data'!#REF!="No Data",1,IF(#REF!&lt;&gt;"",1,0))</f>
        <v>#REF!</v>
      </c>
      <c r="AP123" s="25" t="e">
        <f>IF('Crisis Indicator Data'!#REF!="No Data",1,IF(#REF!&lt;&gt;"",1,0))</f>
        <v>#REF!</v>
      </c>
      <c r="AQ123" s="25" t="e">
        <f>IF('Crisis Indicator Data'!#REF!="No Data",1,IF(#REF!&lt;&gt;"",1,0))</f>
        <v>#REF!</v>
      </c>
      <c r="AR123" s="25" t="e">
        <f>IF('Crisis Indicator Data'!#REF!="No Data",1,IF(#REF!&lt;&gt;"",1,0))</f>
        <v>#REF!</v>
      </c>
      <c r="AS123" s="25" t="e">
        <f>IF('Crisis Indicator Data'!#REF!="No Data",1,IF(#REF!&lt;&gt;"",1,0))</f>
        <v>#REF!</v>
      </c>
      <c r="AT123" s="25" t="e">
        <f>IF('Crisis Indicator Data'!#REF!="No Data",1,IF(#REF!&lt;&gt;"",1,0))</f>
        <v>#REF!</v>
      </c>
      <c r="AU123" s="25" t="e">
        <f>IF('Crisis Indicator Data'!#REF!="No Data",1,IF(#REF!&lt;&gt;"",1,0))</f>
        <v>#REF!</v>
      </c>
      <c r="AV123" s="25" t="e">
        <f>IF('Crisis Indicator Data'!#REF!="No Data",1,IF(#REF!&lt;&gt;"",1,0))</f>
        <v>#REF!</v>
      </c>
      <c r="AW123" s="25" t="e">
        <f>IF('Crisis Indicator Data'!#REF!="No Data",1,IF(#REF!&lt;&gt;"",1,0))</f>
        <v>#REF!</v>
      </c>
      <c r="AX123" s="25" t="e">
        <f>IF('Crisis Indicator Data'!#REF!="No Data",1,IF(#REF!&lt;&gt;"",1,0))</f>
        <v>#REF!</v>
      </c>
      <c r="AY123" s="25" t="e">
        <f>IF('Crisis Indicator Data'!#REF!="No Data",1,IF(#REF!&lt;&gt;"",1,0))</f>
        <v>#REF!</v>
      </c>
      <c r="AZ123" s="25" t="e">
        <f>IF('Crisis Indicator Data'!#REF!="No Data",1,IF(#REF!&lt;&gt;"",1,0))</f>
        <v>#REF!</v>
      </c>
      <c r="BA123" t="e">
        <f t="shared" si="6"/>
        <v>#REF!</v>
      </c>
      <c r="BB123" s="27" t="e">
        <f t="shared" si="7"/>
        <v>#REF!</v>
      </c>
    </row>
    <row r="124" spans="1:54" x14ac:dyDescent="0.35">
      <c r="A124" t="s">
        <v>9665</v>
      </c>
      <c r="B124" s="25" t="e">
        <f>IF('Crisis Indicator Data'!#REF!="No Data",1,IF(#REF!&lt;&gt;"",1,0))</f>
        <v>#REF!</v>
      </c>
      <c r="C124" s="25" t="e">
        <f>IF('Crisis Indicator Data'!#REF!="No Data",1,IF(#REF!&lt;&gt;"",1,0))</f>
        <v>#REF!</v>
      </c>
      <c r="D124" s="25" t="e">
        <f>IF('Crisis Indicator Data'!#REF!="No Data",1,IF(#REF!&lt;&gt;"",1,0))</f>
        <v>#REF!</v>
      </c>
      <c r="E124" s="25" t="e">
        <f>IF('Crisis Indicator Data'!#REF!="No Data",1,IF(#REF!&lt;&gt;"",1,0))</f>
        <v>#REF!</v>
      </c>
      <c r="F124" s="25" t="e">
        <f>IF('Crisis Indicator Data'!#REF!="No Data",1,IF(#REF!&lt;&gt;"",1,0))</f>
        <v>#REF!</v>
      </c>
      <c r="G124" s="25" t="e">
        <f>IF('Crisis Indicator Data'!#REF!="No Data",1,IF(#REF!&lt;&gt;"",1,0))</f>
        <v>#REF!</v>
      </c>
      <c r="H124" s="25" t="e">
        <f>IF('Crisis Indicator Data'!#REF!="No Data",1,IF(#REF!&lt;&gt;"",1,0))</f>
        <v>#REF!</v>
      </c>
      <c r="I124" s="25" t="e">
        <f>IF('Crisis Indicator Data'!#REF!="No Data",1,IF(#REF!&lt;&gt;"",1,0))</f>
        <v>#REF!</v>
      </c>
      <c r="J124" s="25" t="e">
        <f>IF('Crisis Indicator Data'!#REF!="No Data",1,IF(#REF!&lt;&gt;"",1,0))</f>
        <v>#REF!</v>
      </c>
      <c r="K124" s="25" t="e">
        <f>IF('Crisis Indicator Data'!#REF!="No Data",1,IF(#REF!&lt;&gt;"",1,0))</f>
        <v>#REF!</v>
      </c>
      <c r="L124" s="25" t="e">
        <f>IF('Crisis Indicator Data'!#REF!="No Data",1,IF(#REF!&lt;&gt;"",1,0))</f>
        <v>#REF!</v>
      </c>
      <c r="M124" s="25" t="e">
        <f>IF('Crisis Indicator Data'!#REF!="No Data",1,IF(#REF!&lt;&gt;"",1,0))</f>
        <v>#REF!</v>
      </c>
      <c r="N124" s="25" t="e">
        <f>IF('Crisis Indicator Data'!#REF!="No Data",1,IF(#REF!&lt;&gt;"",1,0))</f>
        <v>#REF!</v>
      </c>
      <c r="O124" s="25" t="e">
        <f>IF('Crisis Indicator Data'!#REF!="No Data",1,IF(#REF!&lt;&gt;"",1,0))</f>
        <v>#REF!</v>
      </c>
      <c r="P124" s="25" t="e">
        <f>IF('Crisis Indicator Data'!#REF!="No Data",1,IF(#REF!&lt;&gt;"",1,0))</f>
        <v>#REF!</v>
      </c>
      <c r="Q124" s="25" t="e">
        <f>IF('Crisis Indicator Data'!#REF!="No Data",1,IF(#REF!&lt;&gt;"",1,0))</f>
        <v>#REF!</v>
      </c>
      <c r="R124" s="25" t="e">
        <f>IF('Crisis Indicator Data'!#REF!="No Data",1,IF(#REF!&lt;&gt;"",1,0))</f>
        <v>#REF!</v>
      </c>
      <c r="S124" s="25" t="e">
        <f>IF('Crisis Indicator Data'!#REF!="No Data",1,IF(#REF!&lt;&gt;"",1,0))</f>
        <v>#REF!</v>
      </c>
      <c r="T124" s="25" t="e">
        <f>IF('Crisis Indicator Data'!#REF!="No Data",1,IF(#REF!&lt;&gt;"",1,0))</f>
        <v>#REF!</v>
      </c>
      <c r="U124" s="25" t="e">
        <f>IF('Crisis Indicator Data'!#REF!="No Data",1,IF(#REF!&lt;&gt;"",1,0))</f>
        <v>#REF!</v>
      </c>
      <c r="V124" s="25" t="e">
        <f>IF('Crisis Indicator Data'!#REF!="No Data",1,IF(#REF!&lt;&gt;"",1,0))</f>
        <v>#REF!</v>
      </c>
      <c r="W124" s="25" t="e">
        <f>IF('Crisis Indicator Data'!#REF!="No Data",1,IF(#REF!&lt;&gt;"",1,0))</f>
        <v>#REF!</v>
      </c>
      <c r="X124" s="25" t="e">
        <f>IF('Crisis Indicator Data'!#REF!="No Data",1,IF(#REF!&lt;&gt;"",1,0))</f>
        <v>#REF!</v>
      </c>
      <c r="Y124" s="25" t="e">
        <f>IF('Crisis Indicator Data'!#REF!="No Data",1,IF(#REF!&lt;&gt;"",1,0))</f>
        <v>#REF!</v>
      </c>
      <c r="Z124" s="25" t="e">
        <f>IF('Crisis Indicator Data'!#REF!="No Data",1,IF(#REF!&lt;&gt;"",1,0))</f>
        <v>#REF!</v>
      </c>
      <c r="AA124" s="25" t="e">
        <f>IF('Crisis Indicator Data'!#REF!="No Data",1,IF(#REF!&lt;&gt;"",1,0))</f>
        <v>#REF!</v>
      </c>
      <c r="AB124" s="25" t="e">
        <f>IF('Crisis Indicator Data'!#REF!="No Data",1,IF(#REF!&lt;&gt;"",1,0))</f>
        <v>#REF!</v>
      </c>
      <c r="AC124" s="25" t="e">
        <f>IF('Crisis Indicator Data'!#REF!="No Data",1,IF(#REF!&lt;&gt;"",1,0))</f>
        <v>#REF!</v>
      </c>
      <c r="AD124" s="25" t="e">
        <f>IF('Crisis Indicator Data'!#REF!="No Data",1,IF(#REF!&lt;&gt;"",1,0))</f>
        <v>#REF!</v>
      </c>
      <c r="AE124" s="25" t="e">
        <f>IF('Crisis Indicator Data'!#REF!="No Data",1,IF(#REF!&lt;&gt;"",1,0))</f>
        <v>#REF!</v>
      </c>
      <c r="AF124" s="25" t="e">
        <f>IF('Crisis Indicator Data'!#REF!="No Data",1,IF(#REF!&lt;&gt;"",1,0))</f>
        <v>#REF!</v>
      </c>
      <c r="AG124" s="25" t="e">
        <f>IF('Crisis Indicator Data'!#REF!="No Data",1,IF(#REF!&lt;&gt;"",1,0))</f>
        <v>#REF!</v>
      </c>
      <c r="AH124" s="25" t="e">
        <f>IF('Crisis Indicator Data'!#REF!="No Data",1,IF(#REF!&lt;&gt;"",1,0))</f>
        <v>#REF!</v>
      </c>
      <c r="AI124" s="25" t="e">
        <f>IF('Crisis Indicator Data'!#REF!="No Data",1,IF(#REF!&lt;&gt;"",1,0))</f>
        <v>#REF!</v>
      </c>
      <c r="AJ124" s="25" t="e">
        <f>IF('Crisis Indicator Data'!#REF!="No Data",1,IF(#REF!&lt;&gt;"",1,0))</f>
        <v>#REF!</v>
      </c>
      <c r="AK124" s="25" t="e">
        <f>IF('Crisis Indicator Data'!#REF!="No Data",1,IF(#REF!&lt;&gt;"",1,0))</f>
        <v>#REF!</v>
      </c>
      <c r="AL124" s="25" t="e">
        <f>IF('Crisis Indicator Data'!#REF!="No Data",1,IF(#REF!&lt;&gt;"",1,0))</f>
        <v>#REF!</v>
      </c>
      <c r="AM124" s="25" t="e">
        <f>IF('Crisis Indicator Data'!#REF!="No Data",1,IF(#REF!&lt;&gt;"",1,0))</f>
        <v>#REF!</v>
      </c>
      <c r="AN124" s="25" t="e">
        <f>IF('Crisis Indicator Data'!#REF!="No Data",1,IF(#REF!&lt;&gt;"",1,0))</f>
        <v>#REF!</v>
      </c>
      <c r="AO124" s="25" t="e">
        <f>IF('Crisis Indicator Data'!#REF!="No Data",1,IF(#REF!&lt;&gt;"",1,0))</f>
        <v>#REF!</v>
      </c>
      <c r="AP124" s="25" t="e">
        <f>IF('Crisis Indicator Data'!#REF!="No Data",1,IF(#REF!&lt;&gt;"",1,0))</f>
        <v>#REF!</v>
      </c>
      <c r="AQ124" s="25" t="e">
        <f>IF('Crisis Indicator Data'!#REF!="No Data",1,IF(#REF!&lt;&gt;"",1,0))</f>
        <v>#REF!</v>
      </c>
      <c r="AR124" s="25" t="e">
        <f>IF('Crisis Indicator Data'!#REF!="No Data",1,IF(#REF!&lt;&gt;"",1,0))</f>
        <v>#REF!</v>
      </c>
      <c r="AS124" s="25" t="e">
        <f>IF('Crisis Indicator Data'!#REF!="No Data",1,IF(#REF!&lt;&gt;"",1,0))</f>
        <v>#REF!</v>
      </c>
      <c r="AT124" s="25" t="e">
        <f>IF('Crisis Indicator Data'!#REF!="No Data",1,IF(#REF!&lt;&gt;"",1,0))</f>
        <v>#REF!</v>
      </c>
      <c r="AU124" s="25" t="e">
        <f>IF('Crisis Indicator Data'!#REF!="No Data",1,IF(#REF!&lt;&gt;"",1,0))</f>
        <v>#REF!</v>
      </c>
      <c r="AV124" s="25" t="e">
        <f>IF('Crisis Indicator Data'!#REF!="No Data",1,IF(#REF!&lt;&gt;"",1,0))</f>
        <v>#REF!</v>
      </c>
      <c r="AW124" s="25" t="e">
        <f>IF('Crisis Indicator Data'!#REF!="No Data",1,IF(#REF!&lt;&gt;"",1,0))</f>
        <v>#REF!</v>
      </c>
      <c r="AX124" s="25" t="e">
        <f>IF('Crisis Indicator Data'!#REF!="No Data",1,IF(#REF!&lt;&gt;"",1,0))</f>
        <v>#REF!</v>
      </c>
      <c r="AY124" s="25" t="e">
        <f>IF('Crisis Indicator Data'!#REF!="No Data",1,IF(#REF!&lt;&gt;"",1,0))</f>
        <v>#REF!</v>
      </c>
      <c r="AZ124" s="25" t="e">
        <f>IF('Crisis Indicator Data'!#REF!="No Data",1,IF(#REF!&lt;&gt;"",1,0))</f>
        <v>#REF!</v>
      </c>
      <c r="BA124" t="e">
        <f t="shared" si="6"/>
        <v>#REF!</v>
      </c>
      <c r="BB124" s="27" t="e">
        <f t="shared" si="7"/>
        <v>#REF!</v>
      </c>
    </row>
    <row r="125" spans="1:54" x14ac:dyDescent="0.35">
      <c r="A125" t="s">
        <v>9663</v>
      </c>
      <c r="B125" s="25" t="e">
        <f>IF('Crisis Indicator Data'!#REF!="No Data",1,IF(#REF!&lt;&gt;"",1,0))</f>
        <v>#REF!</v>
      </c>
      <c r="C125" s="25" t="e">
        <f>IF('Crisis Indicator Data'!#REF!="No Data",1,IF(#REF!&lt;&gt;"",1,0))</f>
        <v>#REF!</v>
      </c>
      <c r="D125" s="25" t="e">
        <f>IF('Crisis Indicator Data'!#REF!="No Data",1,IF(#REF!&lt;&gt;"",1,0))</f>
        <v>#REF!</v>
      </c>
      <c r="E125" s="25" t="e">
        <f>IF('Crisis Indicator Data'!#REF!="No Data",1,IF(#REF!&lt;&gt;"",1,0))</f>
        <v>#REF!</v>
      </c>
      <c r="F125" s="25" t="e">
        <f>IF('Crisis Indicator Data'!#REF!="No Data",1,IF(#REF!&lt;&gt;"",1,0))</f>
        <v>#REF!</v>
      </c>
      <c r="G125" s="25" t="e">
        <f>IF('Crisis Indicator Data'!#REF!="No Data",1,IF(#REF!&lt;&gt;"",1,0))</f>
        <v>#REF!</v>
      </c>
      <c r="H125" s="25" t="e">
        <f>IF('Crisis Indicator Data'!#REF!="No Data",1,IF(#REF!&lt;&gt;"",1,0))</f>
        <v>#REF!</v>
      </c>
      <c r="I125" s="25" t="e">
        <f>IF('Crisis Indicator Data'!#REF!="No Data",1,IF(#REF!&lt;&gt;"",1,0))</f>
        <v>#REF!</v>
      </c>
      <c r="J125" s="25" t="e">
        <f>IF('Crisis Indicator Data'!#REF!="No Data",1,IF(#REF!&lt;&gt;"",1,0))</f>
        <v>#REF!</v>
      </c>
      <c r="K125" s="25" t="e">
        <f>IF('Crisis Indicator Data'!#REF!="No Data",1,IF(#REF!&lt;&gt;"",1,0))</f>
        <v>#REF!</v>
      </c>
      <c r="L125" s="25" t="e">
        <f>IF('Crisis Indicator Data'!#REF!="No Data",1,IF(#REF!&lt;&gt;"",1,0))</f>
        <v>#REF!</v>
      </c>
      <c r="M125" s="25" t="e">
        <f>IF('Crisis Indicator Data'!#REF!="No Data",1,IF(#REF!&lt;&gt;"",1,0))</f>
        <v>#REF!</v>
      </c>
      <c r="N125" s="25" t="e">
        <f>IF('Crisis Indicator Data'!#REF!="No Data",1,IF(#REF!&lt;&gt;"",1,0))</f>
        <v>#REF!</v>
      </c>
      <c r="O125" s="25" t="e">
        <f>IF('Crisis Indicator Data'!#REF!="No Data",1,IF(#REF!&lt;&gt;"",1,0))</f>
        <v>#REF!</v>
      </c>
      <c r="P125" s="25" t="e">
        <f>IF('Crisis Indicator Data'!#REF!="No Data",1,IF(#REF!&lt;&gt;"",1,0))</f>
        <v>#REF!</v>
      </c>
      <c r="Q125" s="25" t="e">
        <f>IF('Crisis Indicator Data'!#REF!="No Data",1,IF(#REF!&lt;&gt;"",1,0))</f>
        <v>#REF!</v>
      </c>
      <c r="R125" s="25" t="e">
        <f>IF('Crisis Indicator Data'!#REF!="No Data",1,IF(#REF!&lt;&gt;"",1,0))</f>
        <v>#REF!</v>
      </c>
      <c r="S125" s="25" t="e">
        <f>IF('Crisis Indicator Data'!#REF!="No Data",1,IF(#REF!&lt;&gt;"",1,0))</f>
        <v>#REF!</v>
      </c>
      <c r="T125" s="25" t="e">
        <f>IF('Crisis Indicator Data'!#REF!="No Data",1,IF(#REF!&lt;&gt;"",1,0))</f>
        <v>#REF!</v>
      </c>
      <c r="U125" s="25" t="e">
        <f>IF('Crisis Indicator Data'!#REF!="No Data",1,IF(#REF!&lt;&gt;"",1,0))</f>
        <v>#REF!</v>
      </c>
      <c r="V125" s="25" t="e">
        <f>IF('Crisis Indicator Data'!#REF!="No Data",1,IF(#REF!&lt;&gt;"",1,0))</f>
        <v>#REF!</v>
      </c>
      <c r="W125" s="25" t="e">
        <f>IF('Crisis Indicator Data'!#REF!="No Data",1,IF(#REF!&lt;&gt;"",1,0))</f>
        <v>#REF!</v>
      </c>
      <c r="X125" s="25" t="e">
        <f>IF('Crisis Indicator Data'!#REF!="No Data",1,IF(#REF!&lt;&gt;"",1,0))</f>
        <v>#REF!</v>
      </c>
      <c r="Y125" s="25" t="e">
        <f>IF('Crisis Indicator Data'!#REF!="No Data",1,IF(#REF!&lt;&gt;"",1,0))</f>
        <v>#REF!</v>
      </c>
      <c r="Z125" s="25" t="e">
        <f>IF('Crisis Indicator Data'!#REF!="No Data",1,IF(#REF!&lt;&gt;"",1,0))</f>
        <v>#REF!</v>
      </c>
      <c r="AA125" s="25" t="e">
        <f>IF('Crisis Indicator Data'!#REF!="No Data",1,IF(#REF!&lt;&gt;"",1,0))</f>
        <v>#REF!</v>
      </c>
      <c r="AB125" s="25" t="e">
        <f>IF('Crisis Indicator Data'!#REF!="No Data",1,IF(#REF!&lt;&gt;"",1,0))</f>
        <v>#REF!</v>
      </c>
      <c r="AC125" s="25" t="e">
        <f>IF('Crisis Indicator Data'!#REF!="No Data",1,IF(#REF!&lt;&gt;"",1,0))</f>
        <v>#REF!</v>
      </c>
      <c r="AD125" s="25" t="e">
        <f>IF('Crisis Indicator Data'!#REF!="No Data",1,IF(#REF!&lt;&gt;"",1,0))</f>
        <v>#REF!</v>
      </c>
      <c r="AE125" s="25" t="e">
        <f>IF('Crisis Indicator Data'!#REF!="No Data",1,IF(#REF!&lt;&gt;"",1,0))</f>
        <v>#REF!</v>
      </c>
      <c r="AF125" s="25" t="e">
        <f>IF('Crisis Indicator Data'!#REF!="No Data",1,IF(#REF!&lt;&gt;"",1,0))</f>
        <v>#REF!</v>
      </c>
      <c r="AG125" s="25" t="e">
        <f>IF('Crisis Indicator Data'!#REF!="No Data",1,IF(#REF!&lt;&gt;"",1,0))</f>
        <v>#REF!</v>
      </c>
      <c r="AH125" s="25" t="e">
        <f>IF('Crisis Indicator Data'!#REF!="No Data",1,IF(#REF!&lt;&gt;"",1,0))</f>
        <v>#REF!</v>
      </c>
      <c r="AI125" s="25" t="e">
        <f>IF('Crisis Indicator Data'!#REF!="No Data",1,IF(#REF!&lt;&gt;"",1,0))</f>
        <v>#REF!</v>
      </c>
      <c r="AJ125" s="25" t="e">
        <f>IF('Crisis Indicator Data'!#REF!="No Data",1,IF(#REF!&lt;&gt;"",1,0))</f>
        <v>#REF!</v>
      </c>
      <c r="AK125" s="25" t="e">
        <f>IF('Crisis Indicator Data'!#REF!="No Data",1,IF(#REF!&lt;&gt;"",1,0))</f>
        <v>#REF!</v>
      </c>
      <c r="AL125" s="25" t="e">
        <f>IF('Crisis Indicator Data'!#REF!="No Data",1,IF(#REF!&lt;&gt;"",1,0))</f>
        <v>#REF!</v>
      </c>
      <c r="AM125" s="25" t="e">
        <f>IF('Crisis Indicator Data'!#REF!="No Data",1,IF(#REF!&lt;&gt;"",1,0))</f>
        <v>#REF!</v>
      </c>
      <c r="AN125" s="25" t="e">
        <f>IF('Crisis Indicator Data'!#REF!="No Data",1,IF(#REF!&lt;&gt;"",1,0))</f>
        <v>#REF!</v>
      </c>
      <c r="AO125" s="25" t="e">
        <f>IF('Crisis Indicator Data'!#REF!="No Data",1,IF(#REF!&lt;&gt;"",1,0))</f>
        <v>#REF!</v>
      </c>
      <c r="AP125" s="25" t="e">
        <f>IF('Crisis Indicator Data'!#REF!="No Data",1,IF(#REF!&lt;&gt;"",1,0))</f>
        <v>#REF!</v>
      </c>
      <c r="AQ125" s="25" t="e">
        <f>IF('Crisis Indicator Data'!#REF!="No Data",1,IF(#REF!&lt;&gt;"",1,0))</f>
        <v>#REF!</v>
      </c>
      <c r="AR125" s="25" t="e">
        <f>IF('Crisis Indicator Data'!#REF!="No Data",1,IF(#REF!&lt;&gt;"",1,0))</f>
        <v>#REF!</v>
      </c>
      <c r="AS125" s="25" t="e">
        <f>IF('Crisis Indicator Data'!#REF!="No Data",1,IF(#REF!&lt;&gt;"",1,0))</f>
        <v>#REF!</v>
      </c>
      <c r="AT125" s="25" t="e">
        <f>IF('Crisis Indicator Data'!#REF!="No Data",1,IF(#REF!&lt;&gt;"",1,0))</f>
        <v>#REF!</v>
      </c>
      <c r="AU125" s="25" t="e">
        <f>IF('Crisis Indicator Data'!#REF!="No Data",1,IF(#REF!&lt;&gt;"",1,0))</f>
        <v>#REF!</v>
      </c>
      <c r="AV125" s="25" t="e">
        <f>IF('Crisis Indicator Data'!#REF!="No Data",1,IF(#REF!&lt;&gt;"",1,0))</f>
        <v>#REF!</v>
      </c>
      <c r="AW125" s="25" t="e">
        <f>IF('Crisis Indicator Data'!#REF!="No Data",1,IF(#REF!&lt;&gt;"",1,0))</f>
        <v>#REF!</v>
      </c>
      <c r="AX125" s="25" t="e">
        <f>IF('Crisis Indicator Data'!#REF!="No Data",1,IF(#REF!&lt;&gt;"",1,0))</f>
        <v>#REF!</v>
      </c>
      <c r="AY125" s="25" t="e">
        <f>IF('Crisis Indicator Data'!#REF!="No Data",1,IF(#REF!&lt;&gt;"",1,0))</f>
        <v>#REF!</v>
      </c>
      <c r="AZ125" s="25" t="e">
        <f>IF('Crisis Indicator Data'!#REF!="No Data",1,IF(#REF!&lt;&gt;"",1,0))</f>
        <v>#REF!</v>
      </c>
      <c r="BA125" t="e">
        <f t="shared" si="6"/>
        <v>#REF!</v>
      </c>
      <c r="BB125" s="27" t="e">
        <f t="shared" si="7"/>
        <v>#REF!</v>
      </c>
    </row>
    <row r="126" spans="1:54" x14ac:dyDescent="0.35">
      <c r="A126" t="s">
        <v>9664</v>
      </c>
      <c r="B126" s="25" t="e">
        <f>IF('Crisis Indicator Data'!#REF!="No Data",1,IF(#REF!&lt;&gt;"",1,0))</f>
        <v>#REF!</v>
      </c>
      <c r="C126" s="25" t="e">
        <f>IF('Crisis Indicator Data'!#REF!="No Data",1,IF(#REF!&lt;&gt;"",1,0))</f>
        <v>#REF!</v>
      </c>
      <c r="D126" s="25" t="e">
        <f>IF('Crisis Indicator Data'!#REF!="No Data",1,IF(#REF!&lt;&gt;"",1,0))</f>
        <v>#REF!</v>
      </c>
      <c r="E126" s="25" t="e">
        <f>IF('Crisis Indicator Data'!#REF!="No Data",1,IF(#REF!&lt;&gt;"",1,0))</f>
        <v>#REF!</v>
      </c>
      <c r="F126" s="25" t="e">
        <f>IF('Crisis Indicator Data'!#REF!="No Data",1,IF(#REF!&lt;&gt;"",1,0))</f>
        <v>#REF!</v>
      </c>
      <c r="G126" s="25" t="e">
        <f>IF('Crisis Indicator Data'!#REF!="No Data",1,IF(#REF!&lt;&gt;"",1,0))</f>
        <v>#REF!</v>
      </c>
      <c r="H126" s="25" t="e">
        <f>IF('Crisis Indicator Data'!#REF!="No Data",1,IF(#REF!&lt;&gt;"",1,0))</f>
        <v>#REF!</v>
      </c>
      <c r="I126" s="25" t="e">
        <f>IF('Crisis Indicator Data'!#REF!="No Data",1,IF(#REF!&lt;&gt;"",1,0))</f>
        <v>#REF!</v>
      </c>
      <c r="J126" s="25" t="e">
        <f>IF('Crisis Indicator Data'!#REF!="No Data",1,IF(#REF!&lt;&gt;"",1,0))</f>
        <v>#REF!</v>
      </c>
      <c r="K126" s="25" t="e">
        <f>IF('Crisis Indicator Data'!#REF!="No Data",1,IF(#REF!&lt;&gt;"",1,0))</f>
        <v>#REF!</v>
      </c>
      <c r="L126" s="25" t="e">
        <f>IF('Crisis Indicator Data'!#REF!="No Data",1,IF(#REF!&lt;&gt;"",1,0))</f>
        <v>#REF!</v>
      </c>
      <c r="M126" s="25" t="e">
        <f>IF('Crisis Indicator Data'!#REF!="No Data",1,IF(#REF!&lt;&gt;"",1,0))</f>
        <v>#REF!</v>
      </c>
      <c r="N126" s="25" t="e">
        <f>IF('Crisis Indicator Data'!#REF!="No Data",1,IF(#REF!&lt;&gt;"",1,0))</f>
        <v>#REF!</v>
      </c>
      <c r="O126" s="25" t="e">
        <f>IF('Crisis Indicator Data'!#REF!="No Data",1,IF(#REF!&lt;&gt;"",1,0))</f>
        <v>#REF!</v>
      </c>
      <c r="P126" s="25" t="e">
        <f>IF('Crisis Indicator Data'!#REF!="No Data",1,IF(#REF!&lt;&gt;"",1,0))</f>
        <v>#REF!</v>
      </c>
      <c r="Q126" s="25" t="e">
        <f>IF('Crisis Indicator Data'!#REF!="No Data",1,IF(#REF!&lt;&gt;"",1,0))</f>
        <v>#REF!</v>
      </c>
      <c r="R126" s="25" t="e">
        <f>IF('Crisis Indicator Data'!#REF!="No Data",1,IF(#REF!&lt;&gt;"",1,0))</f>
        <v>#REF!</v>
      </c>
      <c r="S126" s="25" t="e">
        <f>IF('Crisis Indicator Data'!#REF!="No Data",1,IF(#REF!&lt;&gt;"",1,0))</f>
        <v>#REF!</v>
      </c>
      <c r="T126" s="25" t="e">
        <f>IF('Crisis Indicator Data'!#REF!="No Data",1,IF(#REF!&lt;&gt;"",1,0))</f>
        <v>#REF!</v>
      </c>
      <c r="U126" s="25" t="e">
        <f>IF('Crisis Indicator Data'!#REF!="No Data",1,IF(#REF!&lt;&gt;"",1,0))</f>
        <v>#REF!</v>
      </c>
      <c r="V126" s="25" t="e">
        <f>IF('Crisis Indicator Data'!#REF!="No Data",1,IF(#REF!&lt;&gt;"",1,0))</f>
        <v>#REF!</v>
      </c>
      <c r="W126" s="25" t="e">
        <f>IF('Crisis Indicator Data'!#REF!="No Data",1,IF(#REF!&lt;&gt;"",1,0))</f>
        <v>#REF!</v>
      </c>
      <c r="X126" s="25" t="e">
        <f>IF('Crisis Indicator Data'!#REF!="No Data",1,IF(#REF!&lt;&gt;"",1,0))</f>
        <v>#REF!</v>
      </c>
      <c r="Y126" s="25" t="e">
        <f>IF('Crisis Indicator Data'!#REF!="No Data",1,IF(#REF!&lt;&gt;"",1,0))</f>
        <v>#REF!</v>
      </c>
      <c r="Z126" s="25" t="e">
        <f>IF('Crisis Indicator Data'!#REF!="No Data",1,IF(#REF!&lt;&gt;"",1,0))</f>
        <v>#REF!</v>
      </c>
      <c r="AA126" s="25" t="e">
        <f>IF('Crisis Indicator Data'!#REF!="No Data",1,IF(#REF!&lt;&gt;"",1,0))</f>
        <v>#REF!</v>
      </c>
      <c r="AB126" s="25" t="e">
        <f>IF('Crisis Indicator Data'!#REF!="No Data",1,IF(#REF!&lt;&gt;"",1,0))</f>
        <v>#REF!</v>
      </c>
      <c r="AC126" s="25" t="e">
        <f>IF('Crisis Indicator Data'!#REF!="No Data",1,IF(#REF!&lt;&gt;"",1,0))</f>
        <v>#REF!</v>
      </c>
      <c r="AD126" s="25" t="e">
        <f>IF('Crisis Indicator Data'!#REF!="No Data",1,IF(#REF!&lt;&gt;"",1,0))</f>
        <v>#REF!</v>
      </c>
      <c r="AE126" s="25" t="e">
        <f>IF('Crisis Indicator Data'!#REF!="No Data",1,IF(#REF!&lt;&gt;"",1,0))</f>
        <v>#REF!</v>
      </c>
      <c r="AF126" s="25" t="e">
        <f>IF('Crisis Indicator Data'!#REF!="No Data",1,IF(#REF!&lt;&gt;"",1,0))</f>
        <v>#REF!</v>
      </c>
      <c r="AG126" s="25" t="e">
        <f>IF('Crisis Indicator Data'!#REF!="No Data",1,IF(#REF!&lt;&gt;"",1,0))</f>
        <v>#REF!</v>
      </c>
      <c r="AH126" s="25" t="e">
        <f>IF('Crisis Indicator Data'!#REF!="No Data",1,IF(#REF!&lt;&gt;"",1,0))</f>
        <v>#REF!</v>
      </c>
      <c r="AI126" s="25" t="e">
        <f>IF('Crisis Indicator Data'!#REF!="No Data",1,IF(#REF!&lt;&gt;"",1,0))</f>
        <v>#REF!</v>
      </c>
      <c r="AJ126" s="25" t="e">
        <f>IF('Crisis Indicator Data'!#REF!="No Data",1,IF(#REF!&lt;&gt;"",1,0))</f>
        <v>#REF!</v>
      </c>
      <c r="AK126" s="25" t="e">
        <f>IF('Crisis Indicator Data'!#REF!="No Data",1,IF(#REF!&lt;&gt;"",1,0))</f>
        <v>#REF!</v>
      </c>
      <c r="AL126" s="25" t="e">
        <f>IF('Crisis Indicator Data'!#REF!="No Data",1,IF(#REF!&lt;&gt;"",1,0))</f>
        <v>#REF!</v>
      </c>
      <c r="AM126" s="25" t="e">
        <f>IF('Crisis Indicator Data'!#REF!="No Data",1,IF(#REF!&lt;&gt;"",1,0))</f>
        <v>#REF!</v>
      </c>
      <c r="AN126" s="25" t="e">
        <f>IF('Crisis Indicator Data'!#REF!="No Data",1,IF(#REF!&lt;&gt;"",1,0))</f>
        <v>#REF!</v>
      </c>
      <c r="AO126" s="25" t="e">
        <f>IF('Crisis Indicator Data'!#REF!="No Data",1,IF(#REF!&lt;&gt;"",1,0))</f>
        <v>#REF!</v>
      </c>
      <c r="AP126" s="25" t="e">
        <f>IF('Crisis Indicator Data'!#REF!="No Data",1,IF(#REF!&lt;&gt;"",1,0))</f>
        <v>#REF!</v>
      </c>
      <c r="AQ126" s="25" t="e">
        <f>IF('Crisis Indicator Data'!#REF!="No Data",1,IF(#REF!&lt;&gt;"",1,0))</f>
        <v>#REF!</v>
      </c>
      <c r="AR126" s="25" t="e">
        <f>IF('Crisis Indicator Data'!#REF!="No Data",1,IF(#REF!&lt;&gt;"",1,0))</f>
        <v>#REF!</v>
      </c>
      <c r="AS126" s="25" t="e">
        <f>IF('Crisis Indicator Data'!#REF!="No Data",1,IF(#REF!&lt;&gt;"",1,0))</f>
        <v>#REF!</v>
      </c>
      <c r="AT126" s="25" t="e">
        <f>IF('Crisis Indicator Data'!#REF!="No Data",1,IF(#REF!&lt;&gt;"",1,0))</f>
        <v>#REF!</v>
      </c>
      <c r="AU126" s="25" t="e">
        <f>IF('Crisis Indicator Data'!#REF!="No Data",1,IF(#REF!&lt;&gt;"",1,0))</f>
        <v>#REF!</v>
      </c>
      <c r="AV126" s="25" t="e">
        <f>IF('Crisis Indicator Data'!#REF!="No Data",1,IF(#REF!&lt;&gt;"",1,0))</f>
        <v>#REF!</v>
      </c>
      <c r="AW126" s="25" t="e">
        <f>IF('Crisis Indicator Data'!#REF!="No Data",1,IF(#REF!&lt;&gt;"",1,0))</f>
        <v>#REF!</v>
      </c>
      <c r="AX126" s="25" t="e">
        <f>IF('Crisis Indicator Data'!#REF!="No Data",1,IF(#REF!&lt;&gt;"",1,0))</f>
        <v>#REF!</v>
      </c>
      <c r="AY126" s="25" t="e">
        <f>IF('Crisis Indicator Data'!#REF!="No Data",1,IF(#REF!&lt;&gt;"",1,0))</f>
        <v>#REF!</v>
      </c>
      <c r="AZ126" s="25" t="e">
        <f>IF('Crisis Indicator Data'!#REF!="No Data",1,IF(#REF!&lt;&gt;"",1,0))</f>
        <v>#REF!</v>
      </c>
      <c r="BA126" t="e">
        <f t="shared" si="6"/>
        <v>#REF!</v>
      </c>
      <c r="BB126" s="27" t="e">
        <f t="shared" si="7"/>
        <v>#REF!</v>
      </c>
    </row>
    <row r="127" spans="1:54" x14ac:dyDescent="0.35">
      <c r="A127" t="s">
        <v>9671</v>
      </c>
      <c r="B127" s="25" t="e">
        <f>IF('Crisis Indicator Data'!#REF!="No Data",1,IF(#REF!&lt;&gt;"",1,0))</f>
        <v>#REF!</v>
      </c>
      <c r="C127" s="25" t="e">
        <f>IF('Crisis Indicator Data'!#REF!="No Data",1,IF(#REF!&lt;&gt;"",1,0))</f>
        <v>#REF!</v>
      </c>
      <c r="D127" s="25" t="e">
        <f>IF('Crisis Indicator Data'!#REF!="No Data",1,IF(#REF!&lt;&gt;"",1,0))</f>
        <v>#REF!</v>
      </c>
      <c r="E127" s="25" t="e">
        <f>IF('Crisis Indicator Data'!#REF!="No Data",1,IF(#REF!&lt;&gt;"",1,0))</f>
        <v>#REF!</v>
      </c>
      <c r="F127" s="25" t="e">
        <f>IF('Crisis Indicator Data'!#REF!="No Data",1,IF(#REF!&lt;&gt;"",1,0))</f>
        <v>#REF!</v>
      </c>
      <c r="G127" s="25" t="e">
        <f>IF('Crisis Indicator Data'!#REF!="No Data",1,IF(#REF!&lt;&gt;"",1,0))</f>
        <v>#REF!</v>
      </c>
      <c r="H127" s="25" t="e">
        <f>IF('Crisis Indicator Data'!#REF!="No Data",1,IF(#REF!&lt;&gt;"",1,0))</f>
        <v>#REF!</v>
      </c>
      <c r="I127" s="25" t="e">
        <f>IF('Crisis Indicator Data'!#REF!="No Data",1,IF(#REF!&lt;&gt;"",1,0))</f>
        <v>#REF!</v>
      </c>
      <c r="J127" s="25" t="e">
        <f>IF('Crisis Indicator Data'!#REF!="No Data",1,IF(#REF!&lt;&gt;"",1,0))</f>
        <v>#REF!</v>
      </c>
      <c r="K127" s="25" t="e">
        <f>IF('Crisis Indicator Data'!#REF!="No Data",1,IF(#REF!&lt;&gt;"",1,0))</f>
        <v>#REF!</v>
      </c>
      <c r="L127" s="25" t="e">
        <f>IF('Crisis Indicator Data'!#REF!="No Data",1,IF(#REF!&lt;&gt;"",1,0))</f>
        <v>#REF!</v>
      </c>
      <c r="M127" s="25" t="e">
        <f>IF('Crisis Indicator Data'!#REF!="No Data",1,IF(#REF!&lt;&gt;"",1,0))</f>
        <v>#REF!</v>
      </c>
      <c r="N127" s="25" t="e">
        <f>IF('Crisis Indicator Data'!#REF!="No Data",1,IF(#REF!&lt;&gt;"",1,0))</f>
        <v>#REF!</v>
      </c>
      <c r="O127" s="25" t="e">
        <f>IF('Crisis Indicator Data'!#REF!="No Data",1,IF(#REF!&lt;&gt;"",1,0))</f>
        <v>#REF!</v>
      </c>
      <c r="P127" s="25" t="e">
        <f>IF('Crisis Indicator Data'!#REF!="No Data",1,IF(#REF!&lt;&gt;"",1,0))</f>
        <v>#REF!</v>
      </c>
      <c r="Q127" s="25" t="e">
        <f>IF('Crisis Indicator Data'!#REF!="No Data",1,IF(#REF!&lt;&gt;"",1,0))</f>
        <v>#REF!</v>
      </c>
      <c r="R127" s="25" t="e">
        <f>IF('Crisis Indicator Data'!#REF!="No Data",1,IF(#REF!&lt;&gt;"",1,0))</f>
        <v>#REF!</v>
      </c>
      <c r="S127" s="25" t="e">
        <f>IF('Crisis Indicator Data'!#REF!="No Data",1,IF(#REF!&lt;&gt;"",1,0))</f>
        <v>#REF!</v>
      </c>
      <c r="T127" s="25" t="e">
        <f>IF('Crisis Indicator Data'!#REF!="No Data",1,IF(#REF!&lt;&gt;"",1,0))</f>
        <v>#REF!</v>
      </c>
      <c r="U127" s="25" t="e">
        <f>IF('Crisis Indicator Data'!#REF!="No Data",1,IF(#REF!&lt;&gt;"",1,0))</f>
        <v>#REF!</v>
      </c>
      <c r="V127" s="25" t="e">
        <f>IF('Crisis Indicator Data'!#REF!="No Data",1,IF(#REF!&lt;&gt;"",1,0))</f>
        <v>#REF!</v>
      </c>
      <c r="W127" s="25" t="e">
        <f>IF('Crisis Indicator Data'!#REF!="No Data",1,IF(#REF!&lt;&gt;"",1,0))</f>
        <v>#REF!</v>
      </c>
      <c r="X127" s="25" t="e">
        <f>IF('Crisis Indicator Data'!#REF!="No Data",1,IF(#REF!&lt;&gt;"",1,0))</f>
        <v>#REF!</v>
      </c>
      <c r="Y127" s="25" t="e">
        <f>IF('Crisis Indicator Data'!#REF!="No Data",1,IF(#REF!&lt;&gt;"",1,0))</f>
        <v>#REF!</v>
      </c>
      <c r="Z127" s="25" t="e">
        <f>IF('Crisis Indicator Data'!#REF!="No Data",1,IF(#REF!&lt;&gt;"",1,0))</f>
        <v>#REF!</v>
      </c>
      <c r="AA127" s="25" t="e">
        <f>IF('Crisis Indicator Data'!#REF!="No Data",1,IF(#REF!&lt;&gt;"",1,0))</f>
        <v>#REF!</v>
      </c>
      <c r="AB127" s="25" t="e">
        <f>IF('Crisis Indicator Data'!#REF!="No Data",1,IF(#REF!&lt;&gt;"",1,0))</f>
        <v>#REF!</v>
      </c>
      <c r="AC127" s="25" t="e">
        <f>IF('Crisis Indicator Data'!#REF!="No Data",1,IF(#REF!&lt;&gt;"",1,0))</f>
        <v>#REF!</v>
      </c>
      <c r="AD127" s="25" t="e">
        <f>IF('Crisis Indicator Data'!#REF!="No Data",1,IF(#REF!&lt;&gt;"",1,0))</f>
        <v>#REF!</v>
      </c>
      <c r="AE127" s="25" t="e">
        <f>IF('Crisis Indicator Data'!#REF!="No Data",1,IF(#REF!&lt;&gt;"",1,0))</f>
        <v>#REF!</v>
      </c>
      <c r="AF127" s="25" t="e">
        <f>IF('Crisis Indicator Data'!#REF!="No Data",1,IF(#REF!&lt;&gt;"",1,0))</f>
        <v>#REF!</v>
      </c>
      <c r="AG127" s="25" t="e">
        <f>IF('Crisis Indicator Data'!#REF!="No Data",1,IF(#REF!&lt;&gt;"",1,0))</f>
        <v>#REF!</v>
      </c>
      <c r="AH127" s="25" t="e">
        <f>IF('Crisis Indicator Data'!#REF!="No Data",1,IF(#REF!&lt;&gt;"",1,0))</f>
        <v>#REF!</v>
      </c>
      <c r="AI127" s="25" t="e">
        <f>IF('Crisis Indicator Data'!#REF!="No Data",1,IF(#REF!&lt;&gt;"",1,0))</f>
        <v>#REF!</v>
      </c>
      <c r="AJ127" s="25" t="e">
        <f>IF('Crisis Indicator Data'!#REF!="No Data",1,IF(#REF!&lt;&gt;"",1,0))</f>
        <v>#REF!</v>
      </c>
      <c r="AK127" s="25" t="e">
        <f>IF('Crisis Indicator Data'!#REF!="No Data",1,IF(#REF!&lt;&gt;"",1,0))</f>
        <v>#REF!</v>
      </c>
      <c r="AL127" s="25" t="e">
        <f>IF('Crisis Indicator Data'!#REF!="No Data",1,IF(#REF!&lt;&gt;"",1,0))</f>
        <v>#REF!</v>
      </c>
      <c r="AM127" s="25" t="e">
        <f>IF('Crisis Indicator Data'!#REF!="No Data",1,IF(#REF!&lt;&gt;"",1,0))</f>
        <v>#REF!</v>
      </c>
      <c r="AN127" s="25" t="e">
        <f>IF('Crisis Indicator Data'!#REF!="No Data",1,IF(#REF!&lt;&gt;"",1,0))</f>
        <v>#REF!</v>
      </c>
      <c r="AO127" s="25" t="e">
        <f>IF('Crisis Indicator Data'!#REF!="No Data",1,IF(#REF!&lt;&gt;"",1,0))</f>
        <v>#REF!</v>
      </c>
      <c r="AP127" s="25" t="e">
        <f>IF('Crisis Indicator Data'!#REF!="No Data",1,IF(#REF!&lt;&gt;"",1,0))</f>
        <v>#REF!</v>
      </c>
      <c r="AQ127" s="25" t="e">
        <f>IF('Crisis Indicator Data'!#REF!="No Data",1,IF(#REF!&lt;&gt;"",1,0))</f>
        <v>#REF!</v>
      </c>
      <c r="AR127" s="25" t="e">
        <f>IF('Crisis Indicator Data'!#REF!="No Data",1,IF(#REF!&lt;&gt;"",1,0))</f>
        <v>#REF!</v>
      </c>
      <c r="AS127" s="25" t="e">
        <f>IF('Crisis Indicator Data'!#REF!="No Data",1,IF(#REF!&lt;&gt;"",1,0))</f>
        <v>#REF!</v>
      </c>
      <c r="AT127" s="25" t="e">
        <f>IF('Crisis Indicator Data'!#REF!="No Data",1,IF(#REF!&lt;&gt;"",1,0))</f>
        <v>#REF!</v>
      </c>
      <c r="AU127" s="25" t="e">
        <f>IF('Crisis Indicator Data'!#REF!="No Data",1,IF(#REF!&lt;&gt;"",1,0))</f>
        <v>#REF!</v>
      </c>
      <c r="AV127" s="25" t="e">
        <f>IF('Crisis Indicator Data'!#REF!="No Data",1,IF(#REF!&lt;&gt;"",1,0))</f>
        <v>#REF!</v>
      </c>
      <c r="AW127" s="25" t="e">
        <f>IF('Crisis Indicator Data'!#REF!="No Data",1,IF(#REF!&lt;&gt;"",1,0))</f>
        <v>#REF!</v>
      </c>
      <c r="AX127" s="25" t="e">
        <f>IF('Crisis Indicator Data'!#REF!="No Data",1,IF(#REF!&lt;&gt;"",1,0))</f>
        <v>#REF!</v>
      </c>
      <c r="AY127" s="25" t="e">
        <f>IF('Crisis Indicator Data'!#REF!="No Data",1,IF(#REF!&lt;&gt;"",1,0))</f>
        <v>#REF!</v>
      </c>
      <c r="AZ127" s="25" t="e">
        <f>IF('Crisis Indicator Data'!#REF!="No Data",1,IF(#REF!&lt;&gt;"",1,0))</f>
        <v>#REF!</v>
      </c>
      <c r="BA127" t="e">
        <f t="shared" si="6"/>
        <v>#REF!</v>
      </c>
      <c r="BB127" s="27" t="e">
        <f t="shared" si="7"/>
        <v>#REF!</v>
      </c>
    </row>
    <row r="128" spans="1:54" x14ac:dyDescent="0.35">
      <c r="A128" t="s">
        <v>9679</v>
      </c>
      <c r="B128" s="25" t="e">
        <f>IF('Crisis Indicator Data'!#REF!="No Data",1,IF(#REF!&lt;&gt;"",1,0))</f>
        <v>#REF!</v>
      </c>
      <c r="C128" s="25" t="e">
        <f>IF('Crisis Indicator Data'!#REF!="No Data",1,IF(#REF!&lt;&gt;"",1,0))</f>
        <v>#REF!</v>
      </c>
      <c r="D128" s="25" t="e">
        <f>IF('Crisis Indicator Data'!#REF!="No Data",1,IF(#REF!&lt;&gt;"",1,0))</f>
        <v>#REF!</v>
      </c>
      <c r="E128" s="25" t="e">
        <f>IF('Crisis Indicator Data'!#REF!="No Data",1,IF(#REF!&lt;&gt;"",1,0))</f>
        <v>#REF!</v>
      </c>
      <c r="F128" s="25" t="e">
        <f>IF('Crisis Indicator Data'!#REF!="No Data",1,IF(#REF!&lt;&gt;"",1,0))</f>
        <v>#REF!</v>
      </c>
      <c r="G128" s="25" t="e">
        <f>IF('Crisis Indicator Data'!#REF!="No Data",1,IF(#REF!&lt;&gt;"",1,0))</f>
        <v>#REF!</v>
      </c>
      <c r="H128" s="25" t="e">
        <f>IF('Crisis Indicator Data'!#REF!="No Data",1,IF(#REF!&lt;&gt;"",1,0))</f>
        <v>#REF!</v>
      </c>
      <c r="I128" s="25" t="e">
        <f>IF('Crisis Indicator Data'!#REF!="No Data",1,IF(#REF!&lt;&gt;"",1,0))</f>
        <v>#REF!</v>
      </c>
      <c r="J128" s="25" t="e">
        <f>IF('Crisis Indicator Data'!#REF!="No Data",1,IF(#REF!&lt;&gt;"",1,0))</f>
        <v>#REF!</v>
      </c>
      <c r="K128" s="25" t="e">
        <f>IF('Crisis Indicator Data'!#REF!="No Data",1,IF(#REF!&lt;&gt;"",1,0))</f>
        <v>#REF!</v>
      </c>
      <c r="L128" s="25" t="e">
        <f>IF('Crisis Indicator Data'!#REF!="No Data",1,IF(#REF!&lt;&gt;"",1,0))</f>
        <v>#REF!</v>
      </c>
      <c r="M128" s="25" t="e">
        <f>IF('Crisis Indicator Data'!#REF!="No Data",1,IF(#REF!&lt;&gt;"",1,0))</f>
        <v>#REF!</v>
      </c>
      <c r="N128" s="25" t="e">
        <f>IF('Crisis Indicator Data'!#REF!="No Data",1,IF(#REF!&lt;&gt;"",1,0))</f>
        <v>#REF!</v>
      </c>
      <c r="O128" s="25" t="e">
        <f>IF('Crisis Indicator Data'!#REF!="No Data",1,IF(#REF!&lt;&gt;"",1,0))</f>
        <v>#REF!</v>
      </c>
      <c r="P128" s="25" t="e">
        <f>IF('Crisis Indicator Data'!#REF!="No Data",1,IF(#REF!&lt;&gt;"",1,0))</f>
        <v>#REF!</v>
      </c>
      <c r="Q128" s="25" t="e">
        <f>IF('Crisis Indicator Data'!#REF!="No Data",1,IF(#REF!&lt;&gt;"",1,0))</f>
        <v>#REF!</v>
      </c>
      <c r="R128" s="25" t="e">
        <f>IF('Crisis Indicator Data'!#REF!="No Data",1,IF(#REF!&lt;&gt;"",1,0))</f>
        <v>#REF!</v>
      </c>
      <c r="S128" s="25" t="e">
        <f>IF('Crisis Indicator Data'!#REF!="No Data",1,IF(#REF!&lt;&gt;"",1,0))</f>
        <v>#REF!</v>
      </c>
      <c r="T128" s="25" t="e">
        <f>IF('Crisis Indicator Data'!#REF!="No Data",1,IF(#REF!&lt;&gt;"",1,0))</f>
        <v>#REF!</v>
      </c>
      <c r="U128" s="25" t="e">
        <f>IF('Crisis Indicator Data'!#REF!="No Data",1,IF(#REF!&lt;&gt;"",1,0))</f>
        <v>#REF!</v>
      </c>
      <c r="V128" s="25" t="e">
        <f>IF('Crisis Indicator Data'!#REF!="No Data",1,IF(#REF!&lt;&gt;"",1,0))</f>
        <v>#REF!</v>
      </c>
      <c r="W128" s="25" t="e">
        <f>IF('Crisis Indicator Data'!#REF!="No Data",1,IF(#REF!&lt;&gt;"",1,0))</f>
        <v>#REF!</v>
      </c>
      <c r="X128" s="25" t="e">
        <f>IF('Crisis Indicator Data'!#REF!="No Data",1,IF(#REF!&lt;&gt;"",1,0))</f>
        <v>#REF!</v>
      </c>
      <c r="Y128" s="25" t="e">
        <f>IF('Crisis Indicator Data'!#REF!="No Data",1,IF(#REF!&lt;&gt;"",1,0))</f>
        <v>#REF!</v>
      </c>
      <c r="Z128" s="25" t="e">
        <f>IF('Crisis Indicator Data'!#REF!="No Data",1,IF(#REF!&lt;&gt;"",1,0))</f>
        <v>#REF!</v>
      </c>
      <c r="AA128" s="25" t="e">
        <f>IF('Crisis Indicator Data'!#REF!="No Data",1,IF(#REF!&lt;&gt;"",1,0))</f>
        <v>#REF!</v>
      </c>
      <c r="AB128" s="25" t="e">
        <f>IF('Crisis Indicator Data'!#REF!="No Data",1,IF(#REF!&lt;&gt;"",1,0))</f>
        <v>#REF!</v>
      </c>
      <c r="AC128" s="25" t="e">
        <f>IF('Crisis Indicator Data'!#REF!="No Data",1,IF(#REF!&lt;&gt;"",1,0))</f>
        <v>#REF!</v>
      </c>
      <c r="AD128" s="25" t="e">
        <f>IF('Crisis Indicator Data'!#REF!="No Data",1,IF(#REF!&lt;&gt;"",1,0))</f>
        <v>#REF!</v>
      </c>
      <c r="AE128" s="25" t="e">
        <f>IF('Crisis Indicator Data'!#REF!="No Data",1,IF(#REF!&lt;&gt;"",1,0))</f>
        <v>#REF!</v>
      </c>
      <c r="AF128" s="25" t="e">
        <f>IF('Crisis Indicator Data'!#REF!="No Data",1,IF(#REF!&lt;&gt;"",1,0))</f>
        <v>#REF!</v>
      </c>
      <c r="AG128" s="25" t="e">
        <f>IF('Crisis Indicator Data'!#REF!="No Data",1,IF(#REF!&lt;&gt;"",1,0))</f>
        <v>#REF!</v>
      </c>
      <c r="AH128" s="25" t="e">
        <f>IF('Crisis Indicator Data'!#REF!="No Data",1,IF(#REF!&lt;&gt;"",1,0))</f>
        <v>#REF!</v>
      </c>
      <c r="AI128" s="25" t="e">
        <f>IF('Crisis Indicator Data'!#REF!="No Data",1,IF(#REF!&lt;&gt;"",1,0))</f>
        <v>#REF!</v>
      </c>
      <c r="AJ128" s="25" t="e">
        <f>IF('Crisis Indicator Data'!#REF!="No Data",1,IF(#REF!&lt;&gt;"",1,0))</f>
        <v>#REF!</v>
      </c>
      <c r="AK128" s="25" t="e">
        <f>IF('Crisis Indicator Data'!#REF!="No Data",1,IF(#REF!&lt;&gt;"",1,0))</f>
        <v>#REF!</v>
      </c>
      <c r="AL128" s="25" t="e">
        <f>IF('Crisis Indicator Data'!#REF!="No Data",1,IF(#REF!&lt;&gt;"",1,0))</f>
        <v>#REF!</v>
      </c>
      <c r="AM128" s="25" t="e">
        <f>IF('Crisis Indicator Data'!#REF!="No Data",1,IF(#REF!&lt;&gt;"",1,0))</f>
        <v>#REF!</v>
      </c>
      <c r="AN128" s="25" t="e">
        <f>IF('Crisis Indicator Data'!#REF!="No Data",1,IF(#REF!&lt;&gt;"",1,0))</f>
        <v>#REF!</v>
      </c>
      <c r="AO128" s="25" t="e">
        <f>IF('Crisis Indicator Data'!#REF!="No Data",1,IF(#REF!&lt;&gt;"",1,0))</f>
        <v>#REF!</v>
      </c>
      <c r="AP128" s="25" t="e">
        <f>IF('Crisis Indicator Data'!#REF!="No Data",1,IF(#REF!&lt;&gt;"",1,0))</f>
        <v>#REF!</v>
      </c>
      <c r="AQ128" s="25" t="e">
        <f>IF('Crisis Indicator Data'!#REF!="No Data",1,IF(#REF!&lt;&gt;"",1,0))</f>
        <v>#REF!</v>
      </c>
      <c r="AR128" s="25" t="e">
        <f>IF('Crisis Indicator Data'!#REF!="No Data",1,IF(#REF!&lt;&gt;"",1,0))</f>
        <v>#REF!</v>
      </c>
      <c r="AS128" s="25" t="e">
        <f>IF('Crisis Indicator Data'!#REF!="No Data",1,IF(#REF!&lt;&gt;"",1,0))</f>
        <v>#REF!</v>
      </c>
      <c r="AT128" s="25" t="e">
        <f>IF('Crisis Indicator Data'!#REF!="No Data",1,IF(#REF!&lt;&gt;"",1,0))</f>
        <v>#REF!</v>
      </c>
      <c r="AU128" s="25" t="e">
        <f>IF('Crisis Indicator Data'!#REF!="No Data",1,IF(#REF!&lt;&gt;"",1,0))</f>
        <v>#REF!</v>
      </c>
      <c r="AV128" s="25" t="e">
        <f>IF('Crisis Indicator Data'!#REF!="No Data",1,IF(#REF!&lt;&gt;"",1,0))</f>
        <v>#REF!</v>
      </c>
      <c r="AW128" s="25" t="e">
        <f>IF('Crisis Indicator Data'!#REF!="No Data",1,IF(#REF!&lt;&gt;"",1,0))</f>
        <v>#REF!</v>
      </c>
      <c r="AX128" s="25" t="e">
        <f>IF('Crisis Indicator Data'!#REF!="No Data",1,IF(#REF!&lt;&gt;"",1,0))</f>
        <v>#REF!</v>
      </c>
      <c r="AY128" s="25" t="e">
        <f>IF('Crisis Indicator Data'!#REF!="No Data",1,IF(#REF!&lt;&gt;"",1,0))</f>
        <v>#REF!</v>
      </c>
      <c r="AZ128" s="25" t="e">
        <f>IF('Crisis Indicator Data'!#REF!="No Data",1,IF(#REF!&lt;&gt;"",1,0))</f>
        <v>#REF!</v>
      </c>
      <c r="BA128" t="e">
        <f t="shared" si="6"/>
        <v>#REF!</v>
      </c>
      <c r="BB128" s="27" t="e">
        <f t="shared" si="7"/>
        <v>#REF!</v>
      </c>
    </row>
    <row r="129" spans="1:54" x14ac:dyDescent="0.35">
      <c r="A129" t="s">
        <v>9680</v>
      </c>
      <c r="B129" s="25" t="e">
        <f>IF('Crisis Indicator Data'!#REF!="No Data",1,IF(#REF!&lt;&gt;"",1,0))</f>
        <v>#REF!</v>
      </c>
      <c r="C129" s="25" t="e">
        <f>IF('Crisis Indicator Data'!#REF!="No Data",1,IF(#REF!&lt;&gt;"",1,0))</f>
        <v>#REF!</v>
      </c>
      <c r="D129" s="25" t="e">
        <f>IF('Crisis Indicator Data'!#REF!="No Data",1,IF(#REF!&lt;&gt;"",1,0))</f>
        <v>#REF!</v>
      </c>
      <c r="E129" s="25" t="e">
        <f>IF('Crisis Indicator Data'!#REF!="No Data",1,IF(#REF!&lt;&gt;"",1,0))</f>
        <v>#REF!</v>
      </c>
      <c r="F129" s="25" t="e">
        <f>IF('Crisis Indicator Data'!#REF!="No Data",1,IF(#REF!&lt;&gt;"",1,0))</f>
        <v>#REF!</v>
      </c>
      <c r="G129" s="25" t="e">
        <f>IF('Crisis Indicator Data'!#REF!="No Data",1,IF(#REF!&lt;&gt;"",1,0))</f>
        <v>#REF!</v>
      </c>
      <c r="H129" s="25" t="e">
        <f>IF('Crisis Indicator Data'!#REF!="No Data",1,IF(#REF!&lt;&gt;"",1,0))</f>
        <v>#REF!</v>
      </c>
      <c r="I129" s="25" t="e">
        <f>IF('Crisis Indicator Data'!#REF!="No Data",1,IF(#REF!&lt;&gt;"",1,0))</f>
        <v>#REF!</v>
      </c>
      <c r="J129" s="25" t="e">
        <f>IF('Crisis Indicator Data'!#REF!="No Data",1,IF(#REF!&lt;&gt;"",1,0))</f>
        <v>#REF!</v>
      </c>
      <c r="K129" s="25" t="e">
        <f>IF('Crisis Indicator Data'!#REF!="No Data",1,IF(#REF!&lt;&gt;"",1,0))</f>
        <v>#REF!</v>
      </c>
      <c r="L129" s="25" t="e">
        <f>IF('Crisis Indicator Data'!#REF!="No Data",1,IF(#REF!&lt;&gt;"",1,0))</f>
        <v>#REF!</v>
      </c>
      <c r="M129" s="25" t="e">
        <f>IF('Crisis Indicator Data'!#REF!="No Data",1,IF(#REF!&lt;&gt;"",1,0))</f>
        <v>#REF!</v>
      </c>
      <c r="N129" s="25" t="e">
        <f>IF('Crisis Indicator Data'!#REF!="No Data",1,IF(#REF!&lt;&gt;"",1,0))</f>
        <v>#REF!</v>
      </c>
      <c r="O129" s="25" t="e">
        <f>IF('Crisis Indicator Data'!#REF!="No Data",1,IF(#REF!&lt;&gt;"",1,0))</f>
        <v>#REF!</v>
      </c>
      <c r="P129" s="25" t="e">
        <f>IF('Crisis Indicator Data'!#REF!="No Data",1,IF(#REF!&lt;&gt;"",1,0))</f>
        <v>#REF!</v>
      </c>
      <c r="Q129" s="25" t="e">
        <f>IF('Crisis Indicator Data'!#REF!="No Data",1,IF(#REF!&lt;&gt;"",1,0))</f>
        <v>#REF!</v>
      </c>
      <c r="R129" s="25" t="e">
        <f>IF('Crisis Indicator Data'!#REF!="No Data",1,IF(#REF!&lt;&gt;"",1,0))</f>
        <v>#REF!</v>
      </c>
      <c r="S129" s="25" t="e">
        <f>IF('Crisis Indicator Data'!#REF!="No Data",1,IF(#REF!&lt;&gt;"",1,0))</f>
        <v>#REF!</v>
      </c>
      <c r="T129" s="25" t="e">
        <f>IF('Crisis Indicator Data'!#REF!="No Data",1,IF(#REF!&lt;&gt;"",1,0))</f>
        <v>#REF!</v>
      </c>
      <c r="U129" s="25" t="e">
        <f>IF('Crisis Indicator Data'!#REF!="No Data",1,IF(#REF!&lt;&gt;"",1,0))</f>
        <v>#REF!</v>
      </c>
      <c r="V129" s="25" t="e">
        <f>IF('Crisis Indicator Data'!#REF!="No Data",1,IF(#REF!&lt;&gt;"",1,0))</f>
        <v>#REF!</v>
      </c>
      <c r="W129" s="25" t="e">
        <f>IF('Crisis Indicator Data'!#REF!="No Data",1,IF(#REF!&lt;&gt;"",1,0))</f>
        <v>#REF!</v>
      </c>
      <c r="X129" s="25" t="e">
        <f>IF('Crisis Indicator Data'!#REF!="No Data",1,IF(#REF!&lt;&gt;"",1,0))</f>
        <v>#REF!</v>
      </c>
      <c r="Y129" s="25" t="e">
        <f>IF('Crisis Indicator Data'!#REF!="No Data",1,IF(#REF!&lt;&gt;"",1,0))</f>
        <v>#REF!</v>
      </c>
      <c r="Z129" s="25" t="e">
        <f>IF('Crisis Indicator Data'!#REF!="No Data",1,IF(#REF!&lt;&gt;"",1,0))</f>
        <v>#REF!</v>
      </c>
      <c r="AA129" s="25" t="e">
        <f>IF('Crisis Indicator Data'!#REF!="No Data",1,IF(#REF!&lt;&gt;"",1,0))</f>
        <v>#REF!</v>
      </c>
      <c r="AB129" s="25" t="e">
        <f>IF('Crisis Indicator Data'!#REF!="No Data",1,IF(#REF!&lt;&gt;"",1,0))</f>
        <v>#REF!</v>
      </c>
      <c r="AC129" s="25" t="e">
        <f>IF('Crisis Indicator Data'!#REF!="No Data",1,IF(#REF!&lt;&gt;"",1,0))</f>
        <v>#REF!</v>
      </c>
      <c r="AD129" s="25" t="e">
        <f>IF('Crisis Indicator Data'!#REF!="No Data",1,IF(#REF!&lt;&gt;"",1,0))</f>
        <v>#REF!</v>
      </c>
      <c r="AE129" s="25" t="e">
        <f>IF('Crisis Indicator Data'!#REF!="No Data",1,IF(#REF!&lt;&gt;"",1,0))</f>
        <v>#REF!</v>
      </c>
      <c r="AF129" s="25" t="e">
        <f>IF('Crisis Indicator Data'!#REF!="No Data",1,IF(#REF!&lt;&gt;"",1,0))</f>
        <v>#REF!</v>
      </c>
      <c r="AG129" s="25" t="e">
        <f>IF('Crisis Indicator Data'!#REF!="No Data",1,IF(#REF!&lt;&gt;"",1,0))</f>
        <v>#REF!</v>
      </c>
      <c r="AH129" s="25" t="e">
        <f>IF('Crisis Indicator Data'!#REF!="No Data",1,IF(#REF!&lt;&gt;"",1,0))</f>
        <v>#REF!</v>
      </c>
      <c r="AI129" s="25" t="e">
        <f>IF('Crisis Indicator Data'!#REF!="No Data",1,IF(#REF!&lt;&gt;"",1,0))</f>
        <v>#REF!</v>
      </c>
      <c r="AJ129" s="25" t="e">
        <f>IF('Crisis Indicator Data'!#REF!="No Data",1,IF(#REF!&lt;&gt;"",1,0))</f>
        <v>#REF!</v>
      </c>
      <c r="AK129" s="25" t="e">
        <f>IF('Crisis Indicator Data'!#REF!="No Data",1,IF(#REF!&lt;&gt;"",1,0))</f>
        <v>#REF!</v>
      </c>
      <c r="AL129" s="25" t="e">
        <f>IF('Crisis Indicator Data'!#REF!="No Data",1,IF(#REF!&lt;&gt;"",1,0))</f>
        <v>#REF!</v>
      </c>
      <c r="AM129" s="25" t="e">
        <f>IF('Crisis Indicator Data'!#REF!="No Data",1,IF(#REF!&lt;&gt;"",1,0))</f>
        <v>#REF!</v>
      </c>
      <c r="AN129" s="25" t="e">
        <f>IF('Crisis Indicator Data'!#REF!="No Data",1,IF(#REF!&lt;&gt;"",1,0))</f>
        <v>#REF!</v>
      </c>
      <c r="AO129" s="25" t="e">
        <f>IF('Crisis Indicator Data'!#REF!="No Data",1,IF(#REF!&lt;&gt;"",1,0))</f>
        <v>#REF!</v>
      </c>
      <c r="AP129" s="25" t="e">
        <f>IF('Crisis Indicator Data'!#REF!="No Data",1,IF(#REF!&lt;&gt;"",1,0))</f>
        <v>#REF!</v>
      </c>
      <c r="AQ129" s="25" t="e">
        <f>IF('Crisis Indicator Data'!#REF!="No Data",1,IF(#REF!&lt;&gt;"",1,0))</f>
        <v>#REF!</v>
      </c>
      <c r="AR129" s="25" t="e">
        <f>IF('Crisis Indicator Data'!#REF!="No Data",1,IF(#REF!&lt;&gt;"",1,0))</f>
        <v>#REF!</v>
      </c>
      <c r="AS129" s="25" t="e">
        <f>IF('Crisis Indicator Data'!#REF!="No Data",1,IF(#REF!&lt;&gt;"",1,0))</f>
        <v>#REF!</v>
      </c>
      <c r="AT129" s="25" t="e">
        <f>IF('Crisis Indicator Data'!#REF!="No Data",1,IF(#REF!&lt;&gt;"",1,0))</f>
        <v>#REF!</v>
      </c>
      <c r="AU129" s="25" t="e">
        <f>IF('Crisis Indicator Data'!#REF!="No Data",1,IF(#REF!&lt;&gt;"",1,0))</f>
        <v>#REF!</v>
      </c>
      <c r="AV129" s="25" t="e">
        <f>IF('Crisis Indicator Data'!#REF!="No Data",1,IF(#REF!&lt;&gt;"",1,0))</f>
        <v>#REF!</v>
      </c>
      <c r="AW129" s="25" t="e">
        <f>IF('Crisis Indicator Data'!#REF!="No Data",1,IF(#REF!&lt;&gt;"",1,0))</f>
        <v>#REF!</v>
      </c>
      <c r="AX129" s="25" t="e">
        <f>IF('Crisis Indicator Data'!#REF!="No Data",1,IF(#REF!&lt;&gt;"",1,0))</f>
        <v>#REF!</v>
      </c>
      <c r="AY129" s="25" t="e">
        <f>IF('Crisis Indicator Data'!#REF!="No Data",1,IF(#REF!&lt;&gt;"",1,0))</f>
        <v>#REF!</v>
      </c>
      <c r="AZ129" s="25" t="e">
        <f>IF('Crisis Indicator Data'!#REF!="No Data",1,IF(#REF!&lt;&gt;"",1,0))</f>
        <v>#REF!</v>
      </c>
      <c r="BA129" t="e">
        <f t="shared" si="6"/>
        <v>#REF!</v>
      </c>
      <c r="BB129" s="27" t="e">
        <f t="shared" si="7"/>
        <v>#REF!</v>
      </c>
    </row>
    <row r="130" spans="1:54" x14ac:dyDescent="0.35">
      <c r="A130" t="s">
        <v>9685</v>
      </c>
      <c r="B130" s="25" t="e">
        <f>IF('Crisis Indicator Data'!#REF!="No Data",1,IF(#REF!&lt;&gt;"",1,0))</f>
        <v>#REF!</v>
      </c>
      <c r="C130" s="25" t="e">
        <f>IF('Crisis Indicator Data'!#REF!="No Data",1,IF(#REF!&lt;&gt;"",1,0))</f>
        <v>#REF!</v>
      </c>
      <c r="D130" s="25" t="e">
        <f>IF('Crisis Indicator Data'!#REF!="No Data",1,IF(#REF!&lt;&gt;"",1,0))</f>
        <v>#REF!</v>
      </c>
      <c r="E130" s="25" t="e">
        <f>IF('Crisis Indicator Data'!#REF!="No Data",1,IF(#REF!&lt;&gt;"",1,0))</f>
        <v>#REF!</v>
      </c>
      <c r="F130" s="25" t="e">
        <f>IF('Crisis Indicator Data'!#REF!="No Data",1,IF(#REF!&lt;&gt;"",1,0))</f>
        <v>#REF!</v>
      </c>
      <c r="G130" s="25" t="e">
        <f>IF('Crisis Indicator Data'!#REF!="No Data",1,IF(#REF!&lt;&gt;"",1,0))</f>
        <v>#REF!</v>
      </c>
      <c r="H130" s="25" t="e">
        <f>IF('Crisis Indicator Data'!#REF!="No Data",1,IF(#REF!&lt;&gt;"",1,0))</f>
        <v>#REF!</v>
      </c>
      <c r="I130" s="25" t="e">
        <f>IF('Crisis Indicator Data'!#REF!="No Data",1,IF(#REF!&lt;&gt;"",1,0))</f>
        <v>#REF!</v>
      </c>
      <c r="J130" s="25" t="e">
        <f>IF('Crisis Indicator Data'!#REF!="No Data",1,IF(#REF!&lt;&gt;"",1,0))</f>
        <v>#REF!</v>
      </c>
      <c r="K130" s="25" t="e">
        <f>IF('Crisis Indicator Data'!#REF!="No Data",1,IF(#REF!&lt;&gt;"",1,0))</f>
        <v>#REF!</v>
      </c>
      <c r="L130" s="25" t="e">
        <f>IF('Crisis Indicator Data'!#REF!="No Data",1,IF(#REF!&lt;&gt;"",1,0))</f>
        <v>#REF!</v>
      </c>
      <c r="M130" s="25" t="e">
        <f>IF('Crisis Indicator Data'!#REF!="No Data",1,IF(#REF!&lt;&gt;"",1,0))</f>
        <v>#REF!</v>
      </c>
      <c r="N130" s="25" t="e">
        <f>IF('Crisis Indicator Data'!#REF!="No Data",1,IF(#REF!&lt;&gt;"",1,0))</f>
        <v>#REF!</v>
      </c>
      <c r="O130" s="25" t="e">
        <f>IF('Crisis Indicator Data'!#REF!="No Data",1,IF(#REF!&lt;&gt;"",1,0))</f>
        <v>#REF!</v>
      </c>
      <c r="P130" s="25" t="e">
        <f>IF('Crisis Indicator Data'!#REF!="No Data",1,IF(#REF!&lt;&gt;"",1,0))</f>
        <v>#REF!</v>
      </c>
      <c r="Q130" s="25" t="e">
        <f>IF('Crisis Indicator Data'!#REF!="No Data",1,IF(#REF!&lt;&gt;"",1,0))</f>
        <v>#REF!</v>
      </c>
      <c r="R130" s="25" t="e">
        <f>IF('Crisis Indicator Data'!#REF!="No Data",1,IF(#REF!&lt;&gt;"",1,0))</f>
        <v>#REF!</v>
      </c>
      <c r="S130" s="25" t="e">
        <f>IF('Crisis Indicator Data'!#REF!="No Data",1,IF(#REF!&lt;&gt;"",1,0))</f>
        <v>#REF!</v>
      </c>
      <c r="T130" s="25" t="e">
        <f>IF('Crisis Indicator Data'!#REF!="No Data",1,IF(#REF!&lt;&gt;"",1,0))</f>
        <v>#REF!</v>
      </c>
      <c r="U130" s="25" t="e">
        <f>IF('Crisis Indicator Data'!#REF!="No Data",1,IF(#REF!&lt;&gt;"",1,0))</f>
        <v>#REF!</v>
      </c>
      <c r="V130" s="25" t="e">
        <f>IF('Crisis Indicator Data'!#REF!="No Data",1,IF(#REF!&lt;&gt;"",1,0))</f>
        <v>#REF!</v>
      </c>
      <c r="W130" s="25" t="e">
        <f>IF('Crisis Indicator Data'!#REF!="No Data",1,IF(#REF!&lt;&gt;"",1,0))</f>
        <v>#REF!</v>
      </c>
      <c r="X130" s="25" t="e">
        <f>IF('Crisis Indicator Data'!#REF!="No Data",1,IF(#REF!&lt;&gt;"",1,0))</f>
        <v>#REF!</v>
      </c>
      <c r="Y130" s="25" t="e">
        <f>IF('Crisis Indicator Data'!#REF!="No Data",1,IF(#REF!&lt;&gt;"",1,0))</f>
        <v>#REF!</v>
      </c>
      <c r="Z130" s="25" t="e">
        <f>IF('Crisis Indicator Data'!#REF!="No Data",1,IF(#REF!&lt;&gt;"",1,0))</f>
        <v>#REF!</v>
      </c>
      <c r="AA130" s="25" t="e">
        <f>IF('Crisis Indicator Data'!#REF!="No Data",1,IF(#REF!&lt;&gt;"",1,0))</f>
        <v>#REF!</v>
      </c>
      <c r="AB130" s="25" t="e">
        <f>IF('Crisis Indicator Data'!#REF!="No Data",1,IF(#REF!&lt;&gt;"",1,0))</f>
        <v>#REF!</v>
      </c>
      <c r="AC130" s="25" t="e">
        <f>IF('Crisis Indicator Data'!#REF!="No Data",1,IF(#REF!&lt;&gt;"",1,0))</f>
        <v>#REF!</v>
      </c>
      <c r="AD130" s="25" t="e">
        <f>IF('Crisis Indicator Data'!#REF!="No Data",1,IF(#REF!&lt;&gt;"",1,0))</f>
        <v>#REF!</v>
      </c>
      <c r="AE130" s="25" t="e">
        <f>IF('Crisis Indicator Data'!#REF!="No Data",1,IF(#REF!&lt;&gt;"",1,0))</f>
        <v>#REF!</v>
      </c>
      <c r="AF130" s="25" t="e">
        <f>IF('Crisis Indicator Data'!#REF!="No Data",1,IF(#REF!&lt;&gt;"",1,0))</f>
        <v>#REF!</v>
      </c>
      <c r="AG130" s="25" t="e">
        <f>IF('Crisis Indicator Data'!#REF!="No Data",1,IF(#REF!&lt;&gt;"",1,0))</f>
        <v>#REF!</v>
      </c>
      <c r="AH130" s="25" t="e">
        <f>IF('Crisis Indicator Data'!#REF!="No Data",1,IF(#REF!&lt;&gt;"",1,0))</f>
        <v>#REF!</v>
      </c>
      <c r="AI130" s="25" t="e">
        <f>IF('Crisis Indicator Data'!#REF!="No Data",1,IF(#REF!&lt;&gt;"",1,0))</f>
        <v>#REF!</v>
      </c>
      <c r="AJ130" s="25" t="e">
        <f>IF('Crisis Indicator Data'!#REF!="No Data",1,IF(#REF!&lt;&gt;"",1,0))</f>
        <v>#REF!</v>
      </c>
      <c r="AK130" s="25" t="e">
        <f>IF('Crisis Indicator Data'!#REF!="No Data",1,IF(#REF!&lt;&gt;"",1,0))</f>
        <v>#REF!</v>
      </c>
      <c r="AL130" s="25" t="e">
        <f>IF('Crisis Indicator Data'!#REF!="No Data",1,IF(#REF!&lt;&gt;"",1,0))</f>
        <v>#REF!</v>
      </c>
      <c r="AM130" s="25" t="e">
        <f>IF('Crisis Indicator Data'!#REF!="No Data",1,IF(#REF!&lt;&gt;"",1,0))</f>
        <v>#REF!</v>
      </c>
      <c r="AN130" s="25" t="e">
        <f>IF('Crisis Indicator Data'!#REF!="No Data",1,IF(#REF!&lt;&gt;"",1,0))</f>
        <v>#REF!</v>
      </c>
      <c r="AO130" s="25" t="e">
        <f>IF('Crisis Indicator Data'!#REF!="No Data",1,IF(#REF!&lt;&gt;"",1,0))</f>
        <v>#REF!</v>
      </c>
      <c r="AP130" s="25" t="e">
        <f>IF('Crisis Indicator Data'!#REF!="No Data",1,IF(#REF!&lt;&gt;"",1,0))</f>
        <v>#REF!</v>
      </c>
      <c r="AQ130" s="25" t="e">
        <f>IF('Crisis Indicator Data'!#REF!="No Data",1,IF(#REF!&lt;&gt;"",1,0))</f>
        <v>#REF!</v>
      </c>
      <c r="AR130" s="25" t="e">
        <f>IF('Crisis Indicator Data'!#REF!="No Data",1,IF(#REF!&lt;&gt;"",1,0))</f>
        <v>#REF!</v>
      </c>
      <c r="AS130" s="25" t="e">
        <f>IF('Crisis Indicator Data'!#REF!="No Data",1,IF(#REF!&lt;&gt;"",1,0))</f>
        <v>#REF!</v>
      </c>
      <c r="AT130" s="25" t="e">
        <f>IF('Crisis Indicator Data'!#REF!="No Data",1,IF(#REF!&lt;&gt;"",1,0))</f>
        <v>#REF!</v>
      </c>
      <c r="AU130" s="25" t="e">
        <f>IF('Crisis Indicator Data'!#REF!="No Data",1,IF(#REF!&lt;&gt;"",1,0))</f>
        <v>#REF!</v>
      </c>
      <c r="AV130" s="25" t="e">
        <f>IF('Crisis Indicator Data'!#REF!="No Data",1,IF(#REF!&lt;&gt;"",1,0))</f>
        <v>#REF!</v>
      </c>
      <c r="AW130" s="25" t="e">
        <f>IF('Crisis Indicator Data'!#REF!="No Data",1,IF(#REF!&lt;&gt;"",1,0))</f>
        <v>#REF!</v>
      </c>
      <c r="AX130" s="25" t="e">
        <f>IF('Crisis Indicator Data'!#REF!="No Data",1,IF(#REF!&lt;&gt;"",1,0))</f>
        <v>#REF!</v>
      </c>
      <c r="AY130" s="25" t="e">
        <f>IF('Crisis Indicator Data'!#REF!="No Data",1,IF(#REF!&lt;&gt;"",1,0))</f>
        <v>#REF!</v>
      </c>
      <c r="AZ130" s="25" t="e">
        <f>IF('Crisis Indicator Data'!#REF!="No Data",1,IF(#REF!&lt;&gt;"",1,0))</f>
        <v>#REF!</v>
      </c>
      <c r="BA130" t="e">
        <f t="shared" ref="BA130:BA161" si="8">SUM(B130:AZ130)</f>
        <v>#REF!</v>
      </c>
      <c r="BB130" s="27" t="e">
        <f t="shared" ref="BB130:BB161" si="9">BA130/51</f>
        <v>#REF!</v>
      </c>
    </row>
    <row r="131" spans="1:54" x14ac:dyDescent="0.35">
      <c r="A131" t="s">
        <v>9695</v>
      </c>
      <c r="B131" s="25" t="e">
        <f>IF('Crisis Indicator Data'!#REF!="No Data",1,IF(#REF!&lt;&gt;"",1,0))</f>
        <v>#REF!</v>
      </c>
      <c r="C131" s="25" t="e">
        <f>IF('Crisis Indicator Data'!#REF!="No Data",1,IF(#REF!&lt;&gt;"",1,0))</f>
        <v>#REF!</v>
      </c>
      <c r="D131" s="25" t="e">
        <f>IF('Crisis Indicator Data'!#REF!="No Data",1,IF(#REF!&lt;&gt;"",1,0))</f>
        <v>#REF!</v>
      </c>
      <c r="E131" s="25" t="e">
        <f>IF('Crisis Indicator Data'!#REF!="No Data",1,IF(#REF!&lt;&gt;"",1,0))</f>
        <v>#REF!</v>
      </c>
      <c r="F131" s="25" t="e">
        <f>IF('Crisis Indicator Data'!#REF!="No Data",1,IF(#REF!&lt;&gt;"",1,0))</f>
        <v>#REF!</v>
      </c>
      <c r="G131" s="25" t="e">
        <f>IF('Crisis Indicator Data'!#REF!="No Data",1,IF(#REF!&lt;&gt;"",1,0))</f>
        <v>#REF!</v>
      </c>
      <c r="H131" s="25" t="e">
        <f>IF('Crisis Indicator Data'!#REF!="No Data",1,IF(#REF!&lt;&gt;"",1,0))</f>
        <v>#REF!</v>
      </c>
      <c r="I131" s="25" t="e">
        <f>IF('Crisis Indicator Data'!#REF!="No Data",1,IF(#REF!&lt;&gt;"",1,0))</f>
        <v>#REF!</v>
      </c>
      <c r="J131" s="25" t="e">
        <f>IF('Crisis Indicator Data'!#REF!="No Data",1,IF(#REF!&lt;&gt;"",1,0))</f>
        <v>#REF!</v>
      </c>
      <c r="K131" s="25" t="e">
        <f>IF('Crisis Indicator Data'!#REF!="No Data",1,IF(#REF!&lt;&gt;"",1,0))</f>
        <v>#REF!</v>
      </c>
      <c r="L131" s="25" t="e">
        <f>IF('Crisis Indicator Data'!#REF!="No Data",1,IF(#REF!&lt;&gt;"",1,0))</f>
        <v>#REF!</v>
      </c>
      <c r="M131" s="25" t="e">
        <f>IF('Crisis Indicator Data'!#REF!="No Data",1,IF(#REF!&lt;&gt;"",1,0))</f>
        <v>#REF!</v>
      </c>
      <c r="N131" s="25" t="e">
        <f>IF('Crisis Indicator Data'!#REF!="No Data",1,IF(#REF!&lt;&gt;"",1,0))</f>
        <v>#REF!</v>
      </c>
      <c r="O131" s="25" t="e">
        <f>IF('Crisis Indicator Data'!#REF!="No Data",1,IF(#REF!&lt;&gt;"",1,0))</f>
        <v>#REF!</v>
      </c>
      <c r="P131" s="25" t="e">
        <f>IF('Crisis Indicator Data'!#REF!="No Data",1,IF(#REF!&lt;&gt;"",1,0))</f>
        <v>#REF!</v>
      </c>
      <c r="Q131" s="25" t="e">
        <f>IF('Crisis Indicator Data'!#REF!="No Data",1,IF(#REF!&lt;&gt;"",1,0))</f>
        <v>#REF!</v>
      </c>
      <c r="R131" s="25" t="e">
        <f>IF('Crisis Indicator Data'!#REF!="No Data",1,IF(#REF!&lt;&gt;"",1,0))</f>
        <v>#REF!</v>
      </c>
      <c r="S131" s="25" t="e">
        <f>IF('Crisis Indicator Data'!#REF!="No Data",1,IF(#REF!&lt;&gt;"",1,0))</f>
        <v>#REF!</v>
      </c>
      <c r="T131" s="25" t="e">
        <f>IF('Crisis Indicator Data'!#REF!="No Data",1,IF(#REF!&lt;&gt;"",1,0))</f>
        <v>#REF!</v>
      </c>
      <c r="U131" s="25" t="e">
        <f>IF('Crisis Indicator Data'!#REF!="No Data",1,IF(#REF!&lt;&gt;"",1,0))</f>
        <v>#REF!</v>
      </c>
      <c r="V131" s="25" t="e">
        <f>IF('Crisis Indicator Data'!#REF!="No Data",1,IF(#REF!&lt;&gt;"",1,0))</f>
        <v>#REF!</v>
      </c>
      <c r="W131" s="25" t="e">
        <f>IF('Crisis Indicator Data'!#REF!="No Data",1,IF(#REF!&lt;&gt;"",1,0))</f>
        <v>#REF!</v>
      </c>
      <c r="X131" s="25" t="e">
        <f>IF('Crisis Indicator Data'!#REF!="No Data",1,IF(#REF!&lt;&gt;"",1,0))</f>
        <v>#REF!</v>
      </c>
      <c r="Y131" s="25" t="e">
        <f>IF('Crisis Indicator Data'!#REF!="No Data",1,IF(#REF!&lt;&gt;"",1,0))</f>
        <v>#REF!</v>
      </c>
      <c r="Z131" s="25" t="e">
        <f>IF('Crisis Indicator Data'!#REF!="No Data",1,IF(#REF!&lt;&gt;"",1,0))</f>
        <v>#REF!</v>
      </c>
      <c r="AA131" s="25" t="e">
        <f>IF('Crisis Indicator Data'!#REF!="No Data",1,IF(#REF!&lt;&gt;"",1,0))</f>
        <v>#REF!</v>
      </c>
      <c r="AB131" s="25" t="e">
        <f>IF('Crisis Indicator Data'!#REF!="No Data",1,IF(#REF!&lt;&gt;"",1,0))</f>
        <v>#REF!</v>
      </c>
      <c r="AC131" s="25" t="e">
        <f>IF('Crisis Indicator Data'!#REF!="No Data",1,IF(#REF!&lt;&gt;"",1,0))</f>
        <v>#REF!</v>
      </c>
      <c r="AD131" s="25" t="e">
        <f>IF('Crisis Indicator Data'!#REF!="No Data",1,IF(#REF!&lt;&gt;"",1,0))</f>
        <v>#REF!</v>
      </c>
      <c r="AE131" s="25" t="e">
        <f>IF('Crisis Indicator Data'!#REF!="No Data",1,IF(#REF!&lt;&gt;"",1,0))</f>
        <v>#REF!</v>
      </c>
      <c r="AF131" s="25" t="e">
        <f>IF('Crisis Indicator Data'!#REF!="No Data",1,IF(#REF!&lt;&gt;"",1,0))</f>
        <v>#REF!</v>
      </c>
      <c r="AG131" s="25" t="e">
        <f>IF('Crisis Indicator Data'!#REF!="No Data",1,IF(#REF!&lt;&gt;"",1,0))</f>
        <v>#REF!</v>
      </c>
      <c r="AH131" s="25" t="e">
        <f>IF('Crisis Indicator Data'!#REF!="No Data",1,IF(#REF!&lt;&gt;"",1,0))</f>
        <v>#REF!</v>
      </c>
      <c r="AI131" s="25" t="e">
        <f>IF('Crisis Indicator Data'!#REF!="No Data",1,IF(#REF!&lt;&gt;"",1,0))</f>
        <v>#REF!</v>
      </c>
      <c r="AJ131" s="25" t="e">
        <f>IF('Crisis Indicator Data'!#REF!="No Data",1,IF(#REF!&lt;&gt;"",1,0))</f>
        <v>#REF!</v>
      </c>
      <c r="AK131" s="25" t="e">
        <f>IF('Crisis Indicator Data'!#REF!="No Data",1,IF(#REF!&lt;&gt;"",1,0))</f>
        <v>#REF!</v>
      </c>
      <c r="AL131" s="25" t="e">
        <f>IF('Crisis Indicator Data'!#REF!="No Data",1,IF(#REF!&lt;&gt;"",1,0))</f>
        <v>#REF!</v>
      </c>
      <c r="AM131" s="25" t="e">
        <f>IF('Crisis Indicator Data'!#REF!="No Data",1,IF(#REF!&lt;&gt;"",1,0))</f>
        <v>#REF!</v>
      </c>
      <c r="AN131" s="25" t="e">
        <f>IF('Crisis Indicator Data'!#REF!="No Data",1,IF(#REF!&lt;&gt;"",1,0))</f>
        <v>#REF!</v>
      </c>
      <c r="AO131" s="25" t="e">
        <f>IF('Crisis Indicator Data'!#REF!="No Data",1,IF(#REF!&lt;&gt;"",1,0))</f>
        <v>#REF!</v>
      </c>
      <c r="AP131" s="25" t="e">
        <f>IF('Crisis Indicator Data'!#REF!="No Data",1,IF(#REF!&lt;&gt;"",1,0))</f>
        <v>#REF!</v>
      </c>
      <c r="AQ131" s="25" t="e">
        <f>IF('Crisis Indicator Data'!#REF!="No Data",1,IF(#REF!&lt;&gt;"",1,0))</f>
        <v>#REF!</v>
      </c>
      <c r="AR131" s="25" t="e">
        <f>IF('Crisis Indicator Data'!#REF!="No Data",1,IF(#REF!&lt;&gt;"",1,0))</f>
        <v>#REF!</v>
      </c>
      <c r="AS131" s="25" t="e">
        <f>IF('Crisis Indicator Data'!#REF!="No Data",1,IF(#REF!&lt;&gt;"",1,0))</f>
        <v>#REF!</v>
      </c>
      <c r="AT131" s="25" t="e">
        <f>IF('Crisis Indicator Data'!#REF!="No Data",1,IF(#REF!&lt;&gt;"",1,0))</f>
        <v>#REF!</v>
      </c>
      <c r="AU131" s="25" t="e">
        <f>IF('Crisis Indicator Data'!#REF!="No Data",1,IF(#REF!&lt;&gt;"",1,0))</f>
        <v>#REF!</v>
      </c>
      <c r="AV131" s="25" t="e">
        <f>IF('Crisis Indicator Data'!#REF!="No Data",1,IF(#REF!&lt;&gt;"",1,0))</f>
        <v>#REF!</v>
      </c>
      <c r="AW131" s="25" t="e">
        <f>IF('Crisis Indicator Data'!#REF!="No Data",1,IF(#REF!&lt;&gt;"",1,0))</f>
        <v>#REF!</v>
      </c>
      <c r="AX131" s="25" t="e">
        <f>IF('Crisis Indicator Data'!#REF!="No Data",1,IF(#REF!&lt;&gt;"",1,0))</f>
        <v>#REF!</v>
      </c>
      <c r="AY131" s="25" t="e">
        <f>IF('Crisis Indicator Data'!#REF!="No Data",1,IF(#REF!&lt;&gt;"",1,0))</f>
        <v>#REF!</v>
      </c>
      <c r="AZ131" s="25" t="e">
        <f>IF('Crisis Indicator Data'!#REF!="No Data",1,IF(#REF!&lt;&gt;"",1,0))</f>
        <v>#REF!</v>
      </c>
      <c r="BA131" t="e">
        <f t="shared" si="8"/>
        <v>#REF!</v>
      </c>
      <c r="BB131" s="27" t="e">
        <f t="shared" si="9"/>
        <v>#REF!</v>
      </c>
    </row>
    <row r="132" spans="1:54" x14ac:dyDescent="0.35">
      <c r="A132" t="s">
        <v>9681</v>
      </c>
      <c r="B132" s="25" t="e">
        <f>IF('Crisis Indicator Data'!#REF!="No Data",1,IF(#REF!&lt;&gt;"",1,0))</f>
        <v>#REF!</v>
      </c>
      <c r="C132" s="25" t="e">
        <f>IF('Crisis Indicator Data'!#REF!="No Data",1,IF(#REF!&lt;&gt;"",1,0))</f>
        <v>#REF!</v>
      </c>
      <c r="D132" s="25" t="e">
        <f>IF('Crisis Indicator Data'!#REF!="No Data",1,IF(#REF!&lt;&gt;"",1,0))</f>
        <v>#REF!</v>
      </c>
      <c r="E132" s="25" t="e">
        <f>IF('Crisis Indicator Data'!#REF!="No Data",1,IF(#REF!&lt;&gt;"",1,0))</f>
        <v>#REF!</v>
      </c>
      <c r="F132" s="25" t="e">
        <f>IF('Crisis Indicator Data'!#REF!="No Data",1,IF(#REF!&lt;&gt;"",1,0))</f>
        <v>#REF!</v>
      </c>
      <c r="G132" s="25" t="e">
        <f>IF('Crisis Indicator Data'!#REF!="No Data",1,IF(#REF!&lt;&gt;"",1,0))</f>
        <v>#REF!</v>
      </c>
      <c r="H132" s="25" t="e">
        <f>IF('Crisis Indicator Data'!#REF!="No Data",1,IF(#REF!&lt;&gt;"",1,0))</f>
        <v>#REF!</v>
      </c>
      <c r="I132" s="25" t="e">
        <f>IF('Crisis Indicator Data'!#REF!="No Data",1,IF(#REF!&lt;&gt;"",1,0))</f>
        <v>#REF!</v>
      </c>
      <c r="J132" s="25" t="e">
        <f>IF('Crisis Indicator Data'!#REF!="No Data",1,IF(#REF!&lt;&gt;"",1,0))</f>
        <v>#REF!</v>
      </c>
      <c r="K132" s="25" t="e">
        <f>IF('Crisis Indicator Data'!#REF!="No Data",1,IF(#REF!&lt;&gt;"",1,0))</f>
        <v>#REF!</v>
      </c>
      <c r="L132" s="25" t="e">
        <f>IF('Crisis Indicator Data'!#REF!="No Data",1,IF(#REF!&lt;&gt;"",1,0))</f>
        <v>#REF!</v>
      </c>
      <c r="M132" s="25" t="e">
        <f>IF('Crisis Indicator Data'!#REF!="No Data",1,IF(#REF!&lt;&gt;"",1,0))</f>
        <v>#REF!</v>
      </c>
      <c r="N132" s="25" t="e">
        <f>IF('Crisis Indicator Data'!#REF!="No Data",1,IF(#REF!&lt;&gt;"",1,0))</f>
        <v>#REF!</v>
      </c>
      <c r="O132" s="25" t="e">
        <f>IF('Crisis Indicator Data'!#REF!="No Data",1,IF(#REF!&lt;&gt;"",1,0))</f>
        <v>#REF!</v>
      </c>
      <c r="P132" s="25" t="e">
        <f>IF('Crisis Indicator Data'!#REF!="No Data",1,IF(#REF!&lt;&gt;"",1,0))</f>
        <v>#REF!</v>
      </c>
      <c r="Q132" s="25" t="e">
        <f>IF('Crisis Indicator Data'!#REF!="No Data",1,IF(#REF!&lt;&gt;"",1,0))</f>
        <v>#REF!</v>
      </c>
      <c r="R132" s="25" t="e">
        <f>IF('Crisis Indicator Data'!#REF!="No Data",1,IF(#REF!&lt;&gt;"",1,0))</f>
        <v>#REF!</v>
      </c>
      <c r="S132" s="25" t="e">
        <f>IF('Crisis Indicator Data'!#REF!="No Data",1,IF(#REF!&lt;&gt;"",1,0))</f>
        <v>#REF!</v>
      </c>
      <c r="T132" s="25" t="e">
        <f>IF('Crisis Indicator Data'!#REF!="No Data",1,IF(#REF!&lt;&gt;"",1,0))</f>
        <v>#REF!</v>
      </c>
      <c r="U132" s="25" t="e">
        <f>IF('Crisis Indicator Data'!#REF!="No Data",1,IF(#REF!&lt;&gt;"",1,0))</f>
        <v>#REF!</v>
      </c>
      <c r="V132" s="25" t="e">
        <f>IF('Crisis Indicator Data'!#REF!="No Data",1,IF(#REF!&lt;&gt;"",1,0))</f>
        <v>#REF!</v>
      </c>
      <c r="W132" s="25" t="e">
        <f>IF('Crisis Indicator Data'!#REF!="No Data",1,IF(#REF!&lt;&gt;"",1,0))</f>
        <v>#REF!</v>
      </c>
      <c r="X132" s="25" t="e">
        <f>IF('Crisis Indicator Data'!#REF!="No Data",1,IF(#REF!&lt;&gt;"",1,0))</f>
        <v>#REF!</v>
      </c>
      <c r="Y132" s="25" t="e">
        <f>IF('Crisis Indicator Data'!#REF!="No Data",1,IF(#REF!&lt;&gt;"",1,0))</f>
        <v>#REF!</v>
      </c>
      <c r="Z132" s="25" t="e">
        <f>IF('Crisis Indicator Data'!#REF!="No Data",1,IF(#REF!&lt;&gt;"",1,0))</f>
        <v>#REF!</v>
      </c>
      <c r="AA132" s="25" t="e">
        <f>IF('Crisis Indicator Data'!#REF!="No Data",1,IF(#REF!&lt;&gt;"",1,0))</f>
        <v>#REF!</v>
      </c>
      <c r="AB132" s="25" t="e">
        <f>IF('Crisis Indicator Data'!#REF!="No Data",1,IF(#REF!&lt;&gt;"",1,0))</f>
        <v>#REF!</v>
      </c>
      <c r="AC132" s="25" t="e">
        <f>IF('Crisis Indicator Data'!#REF!="No Data",1,IF(#REF!&lt;&gt;"",1,0))</f>
        <v>#REF!</v>
      </c>
      <c r="AD132" s="25" t="e">
        <f>IF('Crisis Indicator Data'!#REF!="No Data",1,IF(#REF!&lt;&gt;"",1,0))</f>
        <v>#REF!</v>
      </c>
      <c r="AE132" s="25" t="e">
        <f>IF('Crisis Indicator Data'!#REF!="No Data",1,IF(#REF!&lt;&gt;"",1,0))</f>
        <v>#REF!</v>
      </c>
      <c r="AF132" s="25" t="e">
        <f>IF('Crisis Indicator Data'!#REF!="No Data",1,IF(#REF!&lt;&gt;"",1,0))</f>
        <v>#REF!</v>
      </c>
      <c r="AG132" s="25" t="e">
        <f>IF('Crisis Indicator Data'!#REF!="No Data",1,IF(#REF!&lt;&gt;"",1,0))</f>
        <v>#REF!</v>
      </c>
      <c r="AH132" s="25" t="e">
        <f>IF('Crisis Indicator Data'!#REF!="No Data",1,IF(#REF!&lt;&gt;"",1,0))</f>
        <v>#REF!</v>
      </c>
      <c r="AI132" s="25" t="e">
        <f>IF('Crisis Indicator Data'!#REF!="No Data",1,IF(#REF!&lt;&gt;"",1,0))</f>
        <v>#REF!</v>
      </c>
      <c r="AJ132" s="25" t="e">
        <f>IF('Crisis Indicator Data'!#REF!="No Data",1,IF(#REF!&lt;&gt;"",1,0))</f>
        <v>#REF!</v>
      </c>
      <c r="AK132" s="25" t="e">
        <f>IF('Crisis Indicator Data'!#REF!="No Data",1,IF(#REF!&lt;&gt;"",1,0))</f>
        <v>#REF!</v>
      </c>
      <c r="AL132" s="25" t="e">
        <f>IF('Crisis Indicator Data'!#REF!="No Data",1,IF(#REF!&lt;&gt;"",1,0))</f>
        <v>#REF!</v>
      </c>
      <c r="AM132" s="25" t="e">
        <f>IF('Crisis Indicator Data'!#REF!="No Data",1,IF(#REF!&lt;&gt;"",1,0))</f>
        <v>#REF!</v>
      </c>
      <c r="AN132" s="25" t="e">
        <f>IF('Crisis Indicator Data'!#REF!="No Data",1,IF(#REF!&lt;&gt;"",1,0))</f>
        <v>#REF!</v>
      </c>
      <c r="AO132" s="25" t="e">
        <f>IF('Crisis Indicator Data'!#REF!="No Data",1,IF(#REF!&lt;&gt;"",1,0))</f>
        <v>#REF!</v>
      </c>
      <c r="AP132" s="25" t="e">
        <f>IF('Crisis Indicator Data'!#REF!="No Data",1,IF(#REF!&lt;&gt;"",1,0))</f>
        <v>#REF!</v>
      </c>
      <c r="AQ132" s="25" t="e">
        <f>IF('Crisis Indicator Data'!#REF!="No Data",1,IF(#REF!&lt;&gt;"",1,0))</f>
        <v>#REF!</v>
      </c>
      <c r="AR132" s="25" t="e">
        <f>IF('Crisis Indicator Data'!#REF!="No Data",1,IF(#REF!&lt;&gt;"",1,0))</f>
        <v>#REF!</v>
      </c>
      <c r="AS132" s="25" t="e">
        <f>IF('Crisis Indicator Data'!#REF!="No Data",1,IF(#REF!&lt;&gt;"",1,0))</f>
        <v>#REF!</v>
      </c>
      <c r="AT132" s="25" t="e">
        <f>IF('Crisis Indicator Data'!#REF!="No Data",1,IF(#REF!&lt;&gt;"",1,0))</f>
        <v>#REF!</v>
      </c>
      <c r="AU132" s="25" t="e">
        <f>IF('Crisis Indicator Data'!#REF!="No Data",1,IF(#REF!&lt;&gt;"",1,0))</f>
        <v>#REF!</v>
      </c>
      <c r="AV132" s="25" t="e">
        <f>IF('Crisis Indicator Data'!#REF!="No Data",1,IF(#REF!&lt;&gt;"",1,0))</f>
        <v>#REF!</v>
      </c>
      <c r="AW132" s="25" t="e">
        <f>IF('Crisis Indicator Data'!#REF!="No Data",1,IF(#REF!&lt;&gt;"",1,0))</f>
        <v>#REF!</v>
      </c>
      <c r="AX132" s="25" t="e">
        <f>IF('Crisis Indicator Data'!#REF!="No Data",1,IF(#REF!&lt;&gt;"",1,0))</f>
        <v>#REF!</v>
      </c>
      <c r="AY132" s="25" t="e">
        <f>IF('Crisis Indicator Data'!#REF!="No Data",1,IF(#REF!&lt;&gt;"",1,0))</f>
        <v>#REF!</v>
      </c>
      <c r="AZ132" s="25" t="e">
        <f>IF('Crisis Indicator Data'!#REF!="No Data",1,IF(#REF!&lt;&gt;"",1,0))</f>
        <v>#REF!</v>
      </c>
      <c r="BA132" t="e">
        <f t="shared" si="8"/>
        <v>#REF!</v>
      </c>
      <c r="BB132" s="27" t="e">
        <f t="shared" si="9"/>
        <v>#REF!</v>
      </c>
    </row>
    <row r="133" spans="1:54" x14ac:dyDescent="0.35">
      <c r="A133" t="s">
        <v>9686</v>
      </c>
      <c r="B133" s="25" t="e">
        <f>IF('Crisis Indicator Data'!#REF!="No Data",1,IF(#REF!&lt;&gt;"",1,0))</f>
        <v>#REF!</v>
      </c>
      <c r="C133" s="25" t="e">
        <f>IF('Crisis Indicator Data'!#REF!="No Data",1,IF(#REF!&lt;&gt;"",1,0))</f>
        <v>#REF!</v>
      </c>
      <c r="D133" s="25" t="e">
        <f>IF('Crisis Indicator Data'!#REF!="No Data",1,IF(#REF!&lt;&gt;"",1,0))</f>
        <v>#REF!</v>
      </c>
      <c r="E133" s="25" t="e">
        <f>IF('Crisis Indicator Data'!#REF!="No Data",1,IF(#REF!&lt;&gt;"",1,0))</f>
        <v>#REF!</v>
      </c>
      <c r="F133" s="25" t="e">
        <f>IF('Crisis Indicator Data'!#REF!="No Data",1,IF(#REF!&lt;&gt;"",1,0))</f>
        <v>#REF!</v>
      </c>
      <c r="G133" s="25" t="e">
        <f>IF('Crisis Indicator Data'!#REF!="No Data",1,IF(#REF!&lt;&gt;"",1,0))</f>
        <v>#REF!</v>
      </c>
      <c r="H133" s="25" t="e">
        <f>IF('Crisis Indicator Data'!#REF!="No Data",1,IF(#REF!&lt;&gt;"",1,0))</f>
        <v>#REF!</v>
      </c>
      <c r="I133" s="25" t="e">
        <f>IF('Crisis Indicator Data'!#REF!="No Data",1,IF(#REF!&lt;&gt;"",1,0))</f>
        <v>#REF!</v>
      </c>
      <c r="J133" s="25" t="e">
        <f>IF('Crisis Indicator Data'!#REF!="No Data",1,IF(#REF!&lt;&gt;"",1,0))</f>
        <v>#REF!</v>
      </c>
      <c r="K133" s="25" t="e">
        <f>IF('Crisis Indicator Data'!#REF!="No Data",1,IF(#REF!&lt;&gt;"",1,0))</f>
        <v>#REF!</v>
      </c>
      <c r="L133" s="25" t="e">
        <f>IF('Crisis Indicator Data'!#REF!="No Data",1,IF(#REF!&lt;&gt;"",1,0))</f>
        <v>#REF!</v>
      </c>
      <c r="M133" s="25" t="e">
        <f>IF('Crisis Indicator Data'!#REF!="No Data",1,IF(#REF!&lt;&gt;"",1,0))</f>
        <v>#REF!</v>
      </c>
      <c r="N133" s="25" t="e">
        <f>IF('Crisis Indicator Data'!#REF!="No Data",1,IF(#REF!&lt;&gt;"",1,0))</f>
        <v>#REF!</v>
      </c>
      <c r="O133" s="25" t="e">
        <f>IF('Crisis Indicator Data'!#REF!="No Data",1,IF(#REF!&lt;&gt;"",1,0))</f>
        <v>#REF!</v>
      </c>
      <c r="P133" s="25" t="e">
        <f>IF('Crisis Indicator Data'!#REF!="No Data",1,IF(#REF!&lt;&gt;"",1,0))</f>
        <v>#REF!</v>
      </c>
      <c r="Q133" s="25" t="e">
        <f>IF('Crisis Indicator Data'!#REF!="No Data",1,IF(#REF!&lt;&gt;"",1,0))</f>
        <v>#REF!</v>
      </c>
      <c r="R133" s="25" t="e">
        <f>IF('Crisis Indicator Data'!#REF!="No Data",1,IF(#REF!&lt;&gt;"",1,0))</f>
        <v>#REF!</v>
      </c>
      <c r="S133" s="25" t="e">
        <f>IF('Crisis Indicator Data'!#REF!="No Data",1,IF(#REF!&lt;&gt;"",1,0))</f>
        <v>#REF!</v>
      </c>
      <c r="T133" s="25" t="e">
        <f>IF('Crisis Indicator Data'!#REF!="No Data",1,IF(#REF!&lt;&gt;"",1,0))</f>
        <v>#REF!</v>
      </c>
      <c r="U133" s="25" t="e">
        <f>IF('Crisis Indicator Data'!#REF!="No Data",1,IF(#REF!&lt;&gt;"",1,0))</f>
        <v>#REF!</v>
      </c>
      <c r="V133" s="25" t="e">
        <f>IF('Crisis Indicator Data'!#REF!="No Data",1,IF(#REF!&lt;&gt;"",1,0))</f>
        <v>#REF!</v>
      </c>
      <c r="W133" s="25" t="e">
        <f>IF('Crisis Indicator Data'!#REF!="No Data",1,IF(#REF!&lt;&gt;"",1,0))</f>
        <v>#REF!</v>
      </c>
      <c r="X133" s="25" t="e">
        <f>IF('Crisis Indicator Data'!#REF!="No Data",1,IF(#REF!&lt;&gt;"",1,0))</f>
        <v>#REF!</v>
      </c>
      <c r="Y133" s="25" t="e">
        <f>IF('Crisis Indicator Data'!#REF!="No Data",1,IF(#REF!&lt;&gt;"",1,0))</f>
        <v>#REF!</v>
      </c>
      <c r="Z133" s="25" t="e">
        <f>IF('Crisis Indicator Data'!#REF!="No Data",1,IF(#REF!&lt;&gt;"",1,0))</f>
        <v>#REF!</v>
      </c>
      <c r="AA133" s="25" t="e">
        <f>IF('Crisis Indicator Data'!#REF!="No Data",1,IF(#REF!&lt;&gt;"",1,0))</f>
        <v>#REF!</v>
      </c>
      <c r="AB133" s="25" t="e">
        <f>IF('Crisis Indicator Data'!#REF!="No Data",1,IF(#REF!&lt;&gt;"",1,0))</f>
        <v>#REF!</v>
      </c>
      <c r="AC133" s="25" t="e">
        <f>IF('Crisis Indicator Data'!#REF!="No Data",1,IF(#REF!&lt;&gt;"",1,0))</f>
        <v>#REF!</v>
      </c>
      <c r="AD133" s="25" t="e">
        <f>IF('Crisis Indicator Data'!#REF!="No Data",1,IF(#REF!&lt;&gt;"",1,0))</f>
        <v>#REF!</v>
      </c>
      <c r="AE133" s="25" t="e">
        <f>IF('Crisis Indicator Data'!#REF!="No Data",1,IF(#REF!&lt;&gt;"",1,0))</f>
        <v>#REF!</v>
      </c>
      <c r="AF133" s="25" t="e">
        <f>IF('Crisis Indicator Data'!#REF!="No Data",1,IF(#REF!&lt;&gt;"",1,0))</f>
        <v>#REF!</v>
      </c>
      <c r="AG133" s="25" t="e">
        <f>IF('Crisis Indicator Data'!#REF!="No Data",1,IF(#REF!&lt;&gt;"",1,0))</f>
        <v>#REF!</v>
      </c>
      <c r="AH133" s="25" t="e">
        <f>IF('Crisis Indicator Data'!#REF!="No Data",1,IF(#REF!&lt;&gt;"",1,0))</f>
        <v>#REF!</v>
      </c>
      <c r="AI133" s="25" t="e">
        <f>IF('Crisis Indicator Data'!#REF!="No Data",1,IF(#REF!&lt;&gt;"",1,0))</f>
        <v>#REF!</v>
      </c>
      <c r="AJ133" s="25" t="e">
        <f>IF('Crisis Indicator Data'!#REF!="No Data",1,IF(#REF!&lt;&gt;"",1,0))</f>
        <v>#REF!</v>
      </c>
      <c r="AK133" s="25" t="e">
        <f>IF('Crisis Indicator Data'!#REF!="No Data",1,IF(#REF!&lt;&gt;"",1,0))</f>
        <v>#REF!</v>
      </c>
      <c r="AL133" s="25" t="e">
        <f>IF('Crisis Indicator Data'!#REF!="No Data",1,IF(#REF!&lt;&gt;"",1,0))</f>
        <v>#REF!</v>
      </c>
      <c r="AM133" s="25" t="e">
        <f>IF('Crisis Indicator Data'!#REF!="No Data",1,IF(#REF!&lt;&gt;"",1,0))</f>
        <v>#REF!</v>
      </c>
      <c r="AN133" s="25" t="e">
        <f>IF('Crisis Indicator Data'!#REF!="No Data",1,IF(#REF!&lt;&gt;"",1,0))</f>
        <v>#REF!</v>
      </c>
      <c r="AO133" s="25" t="e">
        <f>IF('Crisis Indicator Data'!#REF!="No Data",1,IF(#REF!&lt;&gt;"",1,0))</f>
        <v>#REF!</v>
      </c>
      <c r="AP133" s="25" t="e">
        <f>IF('Crisis Indicator Data'!#REF!="No Data",1,IF(#REF!&lt;&gt;"",1,0))</f>
        <v>#REF!</v>
      </c>
      <c r="AQ133" s="25" t="e">
        <f>IF('Crisis Indicator Data'!#REF!="No Data",1,IF(#REF!&lt;&gt;"",1,0))</f>
        <v>#REF!</v>
      </c>
      <c r="AR133" s="25" t="e">
        <f>IF('Crisis Indicator Data'!#REF!="No Data",1,IF(#REF!&lt;&gt;"",1,0))</f>
        <v>#REF!</v>
      </c>
      <c r="AS133" s="25" t="e">
        <f>IF('Crisis Indicator Data'!#REF!="No Data",1,IF(#REF!&lt;&gt;"",1,0))</f>
        <v>#REF!</v>
      </c>
      <c r="AT133" s="25" t="e">
        <f>IF('Crisis Indicator Data'!#REF!="No Data",1,IF(#REF!&lt;&gt;"",1,0))</f>
        <v>#REF!</v>
      </c>
      <c r="AU133" s="25" t="e">
        <f>IF('Crisis Indicator Data'!#REF!="No Data",1,IF(#REF!&lt;&gt;"",1,0))</f>
        <v>#REF!</v>
      </c>
      <c r="AV133" s="25" t="e">
        <f>IF('Crisis Indicator Data'!#REF!="No Data",1,IF(#REF!&lt;&gt;"",1,0))</f>
        <v>#REF!</v>
      </c>
      <c r="AW133" s="25" t="e">
        <f>IF('Crisis Indicator Data'!#REF!="No Data",1,IF(#REF!&lt;&gt;"",1,0))</f>
        <v>#REF!</v>
      </c>
      <c r="AX133" s="25" t="e">
        <f>IF('Crisis Indicator Data'!#REF!="No Data",1,IF(#REF!&lt;&gt;"",1,0))</f>
        <v>#REF!</v>
      </c>
      <c r="AY133" s="25" t="e">
        <f>IF('Crisis Indicator Data'!#REF!="No Data",1,IF(#REF!&lt;&gt;"",1,0))</f>
        <v>#REF!</v>
      </c>
      <c r="AZ133" s="25" t="e">
        <f>IF('Crisis Indicator Data'!#REF!="No Data",1,IF(#REF!&lt;&gt;"",1,0))</f>
        <v>#REF!</v>
      </c>
      <c r="BA133" t="e">
        <f t="shared" si="8"/>
        <v>#REF!</v>
      </c>
      <c r="BB133" s="27" t="e">
        <f t="shared" si="9"/>
        <v>#REF!</v>
      </c>
    </row>
    <row r="134" spans="1:54" x14ac:dyDescent="0.35">
      <c r="A134" t="s">
        <v>9694</v>
      </c>
      <c r="B134" s="25" t="e">
        <f>IF('Crisis Indicator Data'!#REF!="No Data",1,IF(#REF!&lt;&gt;"",1,0))</f>
        <v>#REF!</v>
      </c>
      <c r="C134" s="25" t="e">
        <f>IF('Crisis Indicator Data'!#REF!="No Data",1,IF(#REF!&lt;&gt;"",1,0))</f>
        <v>#REF!</v>
      </c>
      <c r="D134" s="25" t="e">
        <f>IF('Crisis Indicator Data'!#REF!="No Data",1,IF(#REF!&lt;&gt;"",1,0))</f>
        <v>#REF!</v>
      </c>
      <c r="E134" s="25" t="e">
        <f>IF('Crisis Indicator Data'!#REF!="No Data",1,IF(#REF!&lt;&gt;"",1,0))</f>
        <v>#REF!</v>
      </c>
      <c r="F134" s="25" t="e">
        <f>IF('Crisis Indicator Data'!#REF!="No Data",1,IF(#REF!&lt;&gt;"",1,0))</f>
        <v>#REF!</v>
      </c>
      <c r="G134" s="25" t="e">
        <f>IF('Crisis Indicator Data'!#REF!="No Data",1,IF(#REF!&lt;&gt;"",1,0))</f>
        <v>#REF!</v>
      </c>
      <c r="H134" s="25" t="e">
        <f>IF('Crisis Indicator Data'!#REF!="No Data",1,IF(#REF!&lt;&gt;"",1,0))</f>
        <v>#REF!</v>
      </c>
      <c r="I134" s="25" t="e">
        <f>IF('Crisis Indicator Data'!#REF!="No Data",1,IF(#REF!&lt;&gt;"",1,0))</f>
        <v>#REF!</v>
      </c>
      <c r="J134" s="25" t="e">
        <f>IF('Crisis Indicator Data'!#REF!="No Data",1,IF(#REF!&lt;&gt;"",1,0))</f>
        <v>#REF!</v>
      </c>
      <c r="K134" s="25" t="e">
        <f>IF('Crisis Indicator Data'!#REF!="No Data",1,IF(#REF!&lt;&gt;"",1,0))</f>
        <v>#REF!</v>
      </c>
      <c r="L134" s="25" t="e">
        <f>IF('Crisis Indicator Data'!#REF!="No Data",1,IF(#REF!&lt;&gt;"",1,0))</f>
        <v>#REF!</v>
      </c>
      <c r="M134" s="25" t="e">
        <f>IF('Crisis Indicator Data'!#REF!="No Data",1,IF(#REF!&lt;&gt;"",1,0))</f>
        <v>#REF!</v>
      </c>
      <c r="N134" s="25" t="e">
        <f>IF('Crisis Indicator Data'!#REF!="No Data",1,IF(#REF!&lt;&gt;"",1,0))</f>
        <v>#REF!</v>
      </c>
      <c r="O134" s="25" t="e">
        <f>IF('Crisis Indicator Data'!#REF!="No Data",1,IF(#REF!&lt;&gt;"",1,0))</f>
        <v>#REF!</v>
      </c>
      <c r="P134" s="25" t="e">
        <f>IF('Crisis Indicator Data'!#REF!="No Data",1,IF(#REF!&lt;&gt;"",1,0))</f>
        <v>#REF!</v>
      </c>
      <c r="Q134" s="25" t="e">
        <f>IF('Crisis Indicator Data'!#REF!="No Data",1,IF(#REF!&lt;&gt;"",1,0))</f>
        <v>#REF!</v>
      </c>
      <c r="R134" s="25" t="e">
        <f>IF('Crisis Indicator Data'!#REF!="No Data",1,IF(#REF!&lt;&gt;"",1,0))</f>
        <v>#REF!</v>
      </c>
      <c r="S134" s="25" t="e">
        <f>IF('Crisis Indicator Data'!#REF!="No Data",1,IF(#REF!&lt;&gt;"",1,0))</f>
        <v>#REF!</v>
      </c>
      <c r="T134" s="25" t="e">
        <f>IF('Crisis Indicator Data'!#REF!="No Data",1,IF(#REF!&lt;&gt;"",1,0))</f>
        <v>#REF!</v>
      </c>
      <c r="U134" s="25" t="e">
        <f>IF('Crisis Indicator Data'!#REF!="No Data",1,IF(#REF!&lt;&gt;"",1,0))</f>
        <v>#REF!</v>
      </c>
      <c r="V134" s="25" t="e">
        <f>IF('Crisis Indicator Data'!#REF!="No Data",1,IF(#REF!&lt;&gt;"",1,0))</f>
        <v>#REF!</v>
      </c>
      <c r="W134" s="25" t="e">
        <f>IF('Crisis Indicator Data'!#REF!="No Data",1,IF(#REF!&lt;&gt;"",1,0))</f>
        <v>#REF!</v>
      </c>
      <c r="X134" s="25" t="e">
        <f>IF('Crisis Indicator Data'!#REF!="No Data",1,IF(#REF!&lt;&gt;"",1,0))</f>
        <v>#REF!</v>
      </c>
      <c r="Y134" s="25" t="e">
        <f>IF('Crisis Indicator Data'!#REF!="No Data",1,IF(#REF!&lt;&gt;"",1,0))</f>
        <v>#REF!</v>
      </c>
      <c r="Z134" s="25" t="e">
        <f>IF('Crisis Indicator Data'!#REF!="No Data",1,IF(#REF!&lt;&gt;"",1,0))</f>
        <v>#REF!</v>
      </c>
      <c r="AA134" s="25" t="e">
        <f>IF('Crisis Indicator Data'!#REF!="No Data",1,IF(#REF!&lt;&gt;"",1,0))</f>
        <v>#REF!</v>
      </c>
      <c r="AB134" s="25" t="e">
        <f>IF('Crisis Indicator Data'!#REF!="No Data",1,IF(#REF!&lt;&gt;"",1,0))</f>
        <v>#REF!</v>
      </c>
      <c r="AC134" s="25" t="e">
        <f>IF('Crisis Indicator Data'!#REF!="No Data",1,IF(#REF!&lt;&gt;"",1,0))</f>
        <v>#REF!</v>
      </c>
      <c r="AD134" s="25" t="e">
        <f>IF('Crisis Indicator Data'!#REF!="No Data",1,IF(#REF!&lt;&gt;"",1,0))</f>
        <v>#REF!</v>
      </c>
      <c r="AE134" s="25" t="e">
        <f>IF('Crisis Indicator Data'!#REF!="No Data",1,IF(#REF!&lt;&gt;"",1,0))</f>
        <v>#REF!</v>
      </c>
      <c r="AF134" s="25" t="e">
        <f>IF('Crisis Indicator Data'!#REF!="No Data",1,IF(#REF!&lt;&gt;"",1,0))</f>
        <v>#REF!</v>
      </c>
      <c r="AG134" s="25" t="e">
        <f>IF('Crisis Indicator Data'!#REF!="No Data",1,IF(#REF!&lt;&gt;"",1,0))</f>
        <v>#REF!</v>
      </c>
      <c r="AH134" s="25" t="e">
        <f>IF('Crisis Indicator Data'!#REF!="No Data",1,IF(#REF!&lt;&gt;"",1,0))</f>
        <v>#REF!</v>
      </c>
      <c r="AI134" s="25" t="e">
        <f>IF('Crisis Indicator Data'!#REF!="No Data",1,IF(#REF!&lt;&gt;"",1,0))</f>
        <v>#REF!</v>
      </c>
      <c r="AJ134" s="25" t="e">
        <f>IF('Crisis Indicator Data'!#REF!="No Data",1,IF(#REF!&lt;&gt;"",1,0))</f>
        <v>#REF!</v>
      </c>
      <c r="AK134" s="25" t="e">
        <f>IF('Crisis Indicator Data'!#REF!="No Data",1,IF(#REF!&lt;&gt;"",1,0))</f>
        <v>#REF!</v>
      </c>
      <c r="AL134" s="25" t="e">
        <f>IF('Crisis Indicator Data'!#REF!="No Data",1,IF(#REF!&lt;&gt;"",1,0))</f>
        <v>#REF!</v>
      </c>
      <c r="AM134" s="25" t="e">
        <f>IF('Crisis Indicator Data'!#REF!="No Data",1,IF(#REF!&lt;&gt;"",1,0))</f>
        <v>#REF!</v>
      </c>
      <c r="AN134" s="25" t="e">
        <f>IF('Crisis Indicator Data'!#REF!="No Data",1,IF(#REF!&lt;&gt;"",1,0))</f>
        <v>#REF!</v>
      </c>
      <c r="AO134" s="25" t="e">
        <f>IF('Crisis Indicator Data'!#REF!="No Data",1,IF(#REF!&lt;&gt;"",1,0))</f>
        <v>#REF!</v>
      </c>
      <c r="AP134" s="25" t="e">
        <f>IF('Crisis Indicator Data'!#REF!="No Data",1,IF(#REF!&lt;&gt;"",1,0))</f>
        <v>#REF!</v>
      </c>
      <c r="AQ134" s="25" t="e">
        <f>IF('Crisis Indicator Data'!#REF!="No Data",1,IF(#REF!&lt;&gt;"",1,0))</f>
        <v>#REF!</v>
      </c>
      <c r="AR134" s="25" t="e">
        <f>IF('Crisis Indicator Data'!#REF!="No Data",1,IF(#REF!&lt;&gt;"",1,0))</f>
        <v>#REF!</v>
      </c>
      <c r="AS134" s="25" t="e">
        <f>IF('Crisis Indicator Data'!#REF!="No Data",1,IF(#REF!&lt;&gt;"",1,0))</f>
        <v>#REF!</v>
      </c>
      <c r="AT134" s="25" t="e">
        <f>IF('Crisis Indicator Data'!#REF!="No Data",1,IF(#REF!&lt;&gt;"",1,0))</f>
        <v>#REF!</v>
      </c>
      <c r="AU134" s="25" t="e">
        <f>IF('Crisis Indicator Data'!#REF!="No Data",1,IF(#REF!&lt;&gt;"",1,0))</f>
        <v>#REF!</v>
      </c>
      <c r="AV134" s="25" t="e">
        <f>IF('Crisis Indicator Data'!#REF!="No Data",1,IF(#REF!&lt;&gt;"",1,0))</f>
        <v>#REF!</v>
      </c>
      <c r="AW134" s="25" t="e">
        <f>IF('Crisis Indicator Data'!#REF!="No Data",1,IF(#REF!&lt;&gt;"",1,0))</f>
        <v>#REF!</v>
      </c>
      <c r="AX134" s="25" t="e">
        <f>IF('Crisis Indicator Data'!#REF!="No Data",1,IF(#REF!&lt;&gt;"",1,0))</f>
        <v>#REF!</v>
      </c>
      <c r="AY134" s="25" t="e">
        <f>IF('Crisis Indicator Data'!#REF!="No Data",1,IF(#REF!&lt;&gt;"",1,0))</f>
        <v>#REF!</v>
      </c>
      <c r="AZ134" s="25" t="e">
        <f>IF('Crisis Indicator Data'!#REF!="No Data",1,IF(#REF!&lt;&gt;"",1,0))</f>
        <v>#REF!</v>
      </c>
      <c r="BA134" t="e">
        <f t="shared" si="8"/>
        <v>#REF!</v>
      </c>
      <c r="BB134" s="27" t="e">
        <f t="shared" si="9"/>
        <v>#REF!</v>
      </c>
    </row>
    <row r="135" spans="1:54" x14ac:dyDescent="0.35">
      <c r="A135" t="s">
        <v>9682</v>
      </c>
      <c r="B135" s="25" t="e">
        <f>IF('Crisis Indicator Data'!#REF!="No Data",1,IF(#REF!&lt;&gt;"",1,0))</f>
        <v>#REF!</v>
      </c>
      <c r="C135" s="25" t="e">
        <f>IF('Crisis Indicator Data'!#REF!="No Data",1,IF(#REF!&lt;&gt;"",1,0))</f>
        <v>#REF!</v>
      </c>
      <c r="D135" s="25" t="e">
        <f>IF('Crisis Indicator Data'!#REF!="No Data",1,IF(#REF!&lt;&gt;"",1,0))</f>
        <v>#REF!</v>
      </c>
      <c r="E135" s="25" t="e">
        <f>IF('Crisis Indicator Data'!#REF!="No Data",1,IF(#REF!&lt;&gt;"",1,0))</f>
        <v>#REF!</v>
      </c>
      <c r="F135" s="25" t="e">
        <f>IF('Crisis Indicator Data'!#REF!="No Data",1,IF(#REF!&lt;&gt;"",1,0))</f>
        <v>#REF!</v>
      </c>
      <c r="G135" s="25" t="e">
        <f>IF('Crisis Indicator Data'!#REF!="No Data",1,IF(#REF!&lt;&gt;"",1,0))</f>
        <v>#REF!</v>
      </c>
      <c r="H135" s="25" t="e">
        <f>IF('Crisis Indicator Data'!#REF!="No Data",1,IF(#REF!&lt;&gt;"",1,0))</f>
        <v>#REF!</v>
      </c>
      <c r="I135" s="25" t="e">
        <f>IF('Crisis Indicator Data'!#REF!="No Data",1,IF(#REF!&lt;&gt;"",1,0))</f>
        <v>#REF!</v>
      </c>
      <c r="J135" s="25" t="e">
        <f>IF('Crisis Indicator Data'!#REF!="No Data",1,IF(#REF!&lt;&gt;"",1,0))</f>
        <v>#REF!</v>
      </c>
      <c r="K135" s="25" t="e">
        <f>IF('Crisis Indicator Data'!#REF!="No Data",1,IF(#REF!&lt;&gt;"",1,0))</f>
        <v>#REF!</v>
      </c>
      <c r="L135" s="25" t="e">
        <f>IF('Crisis Indicator Data'!#REF!="No Data",1,IF(#REF!&lt;&gt;"",1,0))</f>
        <v>#REF!</v>
      </c>
      <c r="M135" s="25" t="e">
        <f>IF('Crisis Indicator Data'!#REF!="No Data",1,IF(#REF!&lt;&gt;"",1,0))</f>
        <v>#REF!</v>
      </c>
      <c r="N135" s="25" t="e">
        <f>IF('Crisis Indicator Data'!#REF!="No Data",1,IF(#REF!&lt;&gt;"",1,0))</f>
        <v>#REF!</v>
      </c>
      <c r="O135" s="25" t="e">
        <f>IF('Crisis Indicator Data'!#REF!="No Data",1,IF(#REF!&lt;&gt;"",1,0))</f>
        <v>#REF!</v>
      </c>
      <c r="P135" s="25" t="e">
        <f>IF('Crisis Indicator Data'!#REF!="No Data",1,IF(#REF!&lt;&gt;"",1,0))</f>
        <v>#REF!</v>
      </c>
      <c r="Q135" s="25" t="e">
        <f>IF('Crisis Indicator Data'!#REF!="No Data",1,IF(#REF!&lt;&gt;"",1,0))</f>
        <v>#REF!</v>
      </c>
      <c r="R135" s="25" t="e">
        <f>IF('Crisis Indicator Data'!#REF!="No Data",1,IF(#REF!&lt;&gt;"",1,0))</f>
        <v>#REF!</v>
      </c>
      <c r="S135" s="25" t="e">
        <f>IF('Crisis Indicator Data'!#REF!="No Data",1,IF(#REF!&lt;&gt;"",1,0))</f>
        <v>#REF!</v>
      </c>
      <c r="T135" s="25" t="e">
        <f>IF('Crisis Indicator Data'!#REF!="No Data",1,IF(#REF!&lt;&gt;"",1,0))</f>
        <v>#REF!</v>
      </c>
      <c r="U135" s="25" t="e">
        <f>IF('Crisis Indicator Data'!#REF!="No Data",1,IF(#REF!&lt;&gt;"",1,0))</f>
        <v>#REF!</v>
      </c>
      <c r="V135" s="25" t="e">
        <f>IF('Crisis Indicator Data'!#REF!="No Data",1,IF(#REF!&lt;&gt;"",1,0))</f>
        <v>#REF!</v>
      </c>
      <c r="W135" s="25" t="e">
        <f>IF('Crisis Indicator Data'!#REF!="No Data",1,IF(#REF!&lt;&gt;"",1,0))</f>
        <v>#REF!</v>
      </c>
      <c r="X135" s="25" t="e">
        <f>IF('Crisis Indicator Data'!#REF!="No Data",1,IF(#REF!&lt;&gt;"",1,0))</f>
        <v>#REF!</v>
      </c>
      <c r="Y135" s="25" t="e">
        <f>IF('Crisis Indicator Data'!#REF!="No Data",1,IF(#REF!&lt;&gt;"",1,0))</f>
        <v>#REF!</v>
      </c>
      <c r="Z135" s="25" t="e">
        <f>IF('Crisis Indicator Data'!#REF!="No Data",1,IF(#REF!&lt;&gt;"",1,0))</f>
        <v>#REF!</v>
      </c>
      <c r="AA135" s="25" t="e">
        <f>IF('Crisis Indicator Data'!#REF!="No Data",1,IF(#REF!&lt;&gt;"",1,0))</f>
        <v>#REF!</v>
      </c>
      <c r="AB135" s="25" t="e">
        <f>IF('Crisis Indicator Data'!#REF!="No Data",1,IF(#REF!&lt;&gt;"",1,0))</f>
        <v>#REF!</v>
      </c>
      <c r="AC135" s="25" t="e">
        <f>IF('Crisis Indicator Data'!#REF!="No Data",1,IF(#REF!&lt;&gt;"",1,0))</f>
        <v>#REF!</v>
      </c>
      <c r="AD135" s="25" t="e">
        <f>IF('Crisis Indicator Data'!#REF!="No Data",1,IF(#REF!&lt;&gt;"",1,0))</f>
        <v>#REF!</v>
      </c>
      <c r="AE135" s="25" t="e">
        <f>IF('Crisis Indicator Data'!#REF!="No Data",1,IF(#REF!&lt;&gt;"",1,0))</f>
        <v>#REF!</v>
      </c>
      <c r="AF135" s="25" t="e">
        <f>IF('Crisis Indicator Data'!#REF!="No Data",1,IF(#REF!&lt;&gt;"",1,0))</f>
        <v>#REF!</v>
      </c>
      <c r="AG135" s="25" t="e">
        <f>IF('Crisis Indicator Data'!#REF!="No Data",1,IF(#REF!&lt;&gt;"",1,0))</f>
        <v>#REF!</v>
      </c>
      <c r="AH135" s="25" t="e">
        <f>IF('Crisis Indicator Data'!#REF!="No Data",1,IF(#REF!&lt;&gt;"",1,0))</f>
        <v>#REF!</v>
      </c>
      <c r="AI135" s="25" t="e">
        <f>IF('Crisis Indicator Data'!#REF!="No Data",1,IF(#REF!&lt;&gt;"",1,0))</f>
        <v>#REF!</v>
      </c>
      <c r="AJ135" s="25" t="e">
        <f>IF('Crisis Indicator Data'!#REF!="No Data",1,IF(#REF!&lt;&gt;"",1,0))</f>
        <v>#REF!</v>
      </c>
      <c r="AK135" s="25" t="e">
        <f>IF('Crisis Indicator Data'!#REF!="No Data",1,IF(#REF!&lt;&gt;"",1,0))</f>
        <v>#REF!</v>
      </c>
      <c r="AL135" s="25" t="e">
        <f>IF('Crisis Indicator Data'!#REF!="No Data",1,IF(#REF!&lt;&gt;"",1,0))</f>
        <v>#REF!</v>
      </c>
      <c r="AM135" s="25" t="e">
        <f>IF('Crisis Indicator Data'!#REF!="No Data",1,IF(#REF!&lt;&gt;"",1,0))</f>
        <v>#REF!</v>
      </c>
      <c r="AN135" s="25" t="e">
        <f>IF('Crisis Indicator Data'!#REF!="No Data",1,IF(#REF!&lt;&gt;"",1,0))</f>
        <v>#REF!</v>
      </c>
      <c r="AO135" s="25" t="e">
        <f>IF('Crisis Indicator Data'!#REF!="No Data",1,IF(#REF!&lt;&gt;"",1,0))</f>
        <v>#REF!</v>
      </c>
      <c r="AP135" s="25" t="e">
        <f>IF('Crisis Indicator Data'!#REF!="No Data",1,IF(#REF!&lt;&gt;"",1,0))</f>
        <v>#REF!</v>
      </c>
      <c r="AQ135" s="25" t="e">
        <f>IF('Crisis Indicator Data'!#REF!="No Data",1,IF(#REF!&lt;&gt;"",1,0))</f>
        <v>#REF!</v>
      </c>
      <c r="AR135" s="25" t="e">
        <f>IF('Crisis Indicator Data'!#REF!="No Data",1,IF(#REF!&lt;&gt;"",1,0))</f>
        <v>#REF!</v>
      </c>
      <c r="AS135" s="25" t="e">
        <f>IF('Crisis Indicator Data'!#REF!="No Data",1,IF(#REF!&lt;&gt;"",1,0))</f>
        <v>#REF!</v>
      </c>
      <c r="AT135" s="25" t="e">
        <f>IF('Crisis Indicator Data'!#REF!="No Data",1,IF(#REF!&lt;&gt;"",1,0))</f>
        <v>#REF!</v>
      </c>
      <c r="AU135" s="25" t="e">
        <f>IF('Crisis Indicator Data'!#REF!="No Data",1,IF(#REF!&lt;&gt;"",1,0))</f>
        <v>#REF!</v>
      </c>
      <c r="AV135" s="25" t="e">
        <f>IF('Crisis Indicator Data'!#REF!="No Data",1,IF(#REF!&lt;&gt;"",1,0))</f>
        <v>#REF!</v>
      </c>
      <c r="AW135" s="25" t="e">
        <f>IF('Crisis Indicator Data'!#REF!="No Data",1,IF(#REF!&lt;&gt;"",1,0))</f>
        <v>#REF!</v>
      </c>
      <c r="AX135" s="25" t="e">
        <f>IF('Crisis Indicator Data'!#REF!="No Data",1,IF(#REF!&lt;&gt;"",1,0))</f>
        <v>#REF!</v>
      </c>
      <c r="AY135" s="25" t="e">
        <f>IF('Crisis Indicator Data'!#REF!="No Data",1,IF(#REF!&lt;&gt;"",1,0))</f>
        <v>#REF!</v>
      </c>
      <c r="AZ135" s="25" t="e">
        <f>IF('Crisis Indicator Data'!#REF!="No Data",1,IF(#REF!&lt;&gt;"",1,0))</f>
        <v>#REF!</v>
      </c>
      <c r="BA135" t="e">
        <f t="shared" si="8"/>
        <v>#REF!</v>
      </c>
      <c r="BB135" s="27" t="e">
        <f t="shared" si="9"/>
        <v>#REF!</v>
      </c>
    </row>
    <row r="136" spans="1:54" x14ac:dyDescent="0.35">
      <c r="A136" t="s">
        <v>9683</v>
      </c>
      <c r="B136" s="25" t="e">
        <f>IF('Crisis Indicator Data'!#REF!="No Data",1,IF(#REF!&lt;&gt;"",1,0))</f>
        <v>#REF!</v>
      </c>
      <c r="C136" s="25" t="e">
        <f>IF('Crisis Indicator Data'!#REF!="No Data",1,IF(#REF!&lt;&gt;"",1,0))</f>
        <v>#REF!</v>
      </c>
      <c r="D136" s="25" t="e">
        <f>IF('Crisis Indicator Data'!#REF!="No Data",1,IF(#REF!&lt;&gt;"",1,0))</f>
        <v>#REF!</v>
      </c>
      <c r="E136" s="25" t="e">
        <f>IF('Crisis Indicator Data'!#REF!="No Data",1,IF(#REF!&lt;&gt;"",1,0))</f>
        <v>#REF!</v>
      </c>
      <c r="F136" s="25" t="e">
        <f>IF('Crisis Indicator Data'!#REF!="No Data",1,IF(#REF!&lt;&gt;"",1,0))</f>
        <v>#REF!</v>
      </c>
      <c r="G136" s="25" t="e">
        <f>IF('Crisis Indicator Data'!#REF!="No Data",1,IF(#REF!&lt;&gt;"",1,0))</f>
        <v>#REF!</v>
      </c>
      <c r="H136" s="25" t="e">
        <f>IF('Crisis Indicator Data'!#REF!="No Data",1,IF(#REF!&lt;&gt;"",1,0))</f>
        <v>#REF!</v>
      </c>
      <c r="I136" s="25" t="e">
        <f>IF('Crisis Indicator Data'!#REF!="No Data",1,IF(#REF!&lt;&gt;"",1,0))</f>
        <v>#REF!</v>
      </c>
      <c r="J136" s="25" t="e">
        <f>IF('Crisis Indicator Data'!#REF!="No Data",1,IF(#REF!&lt;&gt;"",1,0))</f>
        <v>#REF!</v>
      </c>
      <c r="K136" s="25" t="e">
        <f>IF('Crisis Indicator Data'!#REF!="No Data",1,IF(#REF!&lt;&gt;"",1,0))</f>
        <v>#REF!</v>
      </c>
      <c r="L136" s="25" t="e">
        <f>IF('Crisis Indicator Data'!#REF!="No Data",1,IF(#REF!&lt;&gt;"",1,0))</f>
        <v>#REF!</v>
      </c>
      <c r="M136" s="25" t="e">
        <f>IF('Crisis Indicator Data'!#REF!="No Data",1,IF(#REF!&lt;&gt;"",1,0))</f>
        <v>#REF!</v>
      </c>
      <c r="N136" s="25" t="e">
        <f>IF('Crisis Indicator Data'!#REF!="No Data",1,IF(#REF!&lt;&gt;"",1,0))</f>
        <v>#REF!</v>
      </c>
      <c r="O136" s="25" t="e">
        <f>IF('Crisis Indicator Data'!#REF!="No Data",1,IF(#REF!&lt;&gt;"",1,0))</f>
        <v>#REF!</v>
      </c>
      <c r="P136" s="25" t="e">
        <f>IF('Crisis Indicator Data'!#REF!="No Data",1,IF(#REF!&lt;&gt;"",1,0))</f>
        <v>#REF!</v>
      </c>
      <c r="Q136" s="25" t="e">
        <f>IF('Crisis Indicator Data'!#REF!="No Data",1,IF(#REF!&lt;&gt;"",1,0))</f>
        <v>#REF!</v>
      </c>
      <c r="R136" s="25" t="e">
        <f>IF('Crisis Indicator Data'!#REF!="No Data",1,IF(#REF!&lt;&gt;"",1,0))</f>
        <v>#REF!</v>
      </c>
      <c r="S136" s="25" t="e">
        <f>IF('Crisis Indicator Data'!#REF!="No Data",1,IF(#REF!&lt;&gt;"",1,0))</f>
        <v>#REF!</v>
      </c>
      <c r="T136" s="25" t="e">
        <f>IF('Crisis Indicator Data'!#REF!="No Data",1,IF(#REF!&lt;&gt;"",1,0))</f>
        <v>#REF!</v>
      </c>
      <c r="U136" s="25" t="e">
        <f>IF('Crisis Indicator Data'!#REF!="No Data",1,IF(#REF!&lt;&gt;"",1,0))</f>
        <v>#REF!</v>
      </c>
      <c r="V136" s="25" t="e">
        <f>IF('Crisis Indicator Data'!#REF!="No Data",1,IF(#REF!&lt;&gt;"",1,0))</f>
        <v>#REF!</v>
      </c>
      <c r="W136" s="25" t="e">
        <f>IF('Crisis Indicator Data'!#REF!="No Data",1,IF(#REF!&lt;&gt;"",1,0))</f>
        <v>#REF!</v>
      </c>
      <c r="X136" s="25" t="e">
        <f>IF('Crisis Indicator Data'!#REF!="No Data",1,IF(#REF!&lt;&gt;"",1,0))</f>
        <v>#REF!</v>
      </c>
      <c r="Y136" s="25" t="e">
        <f>IF('Crisis Indicator Data'!#REF!="No Data",1,IF(#REF!&lt;&gt;"",1,0))</f>
        <v>#REF!</v>
      </c>
      <c r="Z136" s="25" t="e">
        <f>IF('Crisis Indicator Data'!#REF!="No Data",1,IF(#REF!&lt;&gt;"",1,0))</f>
        <v>#REF!</v>
      </c>
      <c r="AA136" s="25" t="e">
        <f>IF('Crisis Indicator Data'!#REF!="No Data",1,IF(#REF!&lt;&gt;"",1,0))</f>
        <v>#REF!</v>
      </c>
      <c r="AB136" s="25" t="e">
        <f>IF('Crisis Indicator Data'!#REF!="No Data",1,IF(#REF!&lt;&gt;"",1,0))</f>
        <v>#REF!</v>
      </c>
      <c r="AC136" s="25" t="e">
        <f>IF('Crisis Indicator Data'!#REF!="No Data",1,IF(#REF!&lt;&gt;"",1,0))</f>
        <v>#REF!</v>
      </c>
      <c r="AD136" s="25" t="e">
        <f>IF('Crisis Indicator Data'!#REF!="No Data",1,IF(#REF!&lt;&gt;"",1,0))</f>
        <v>#REF!</v>
      </c>
      <c r="AE136" s="25" t="e">
        <f>IF('Crisis Indicator Data'!#REF!="No Data",1,IF(#REF!&lt;&gt;"",1,0))</f>
        <v>#REF!</v>
      </c>
      <c r="AF136" s="25" t="e">
        <f>IF('Crisis Indicator Data'!#REF!="No Data",1,IF(#REF!&lt;&gt;"",1,0))</f>
        <v>#REF!</v>
      </c>
      <c r="AG136" s="25" t="e">
        <f>IF('Crisis Indicator Data'!#REF!="No Data",1,IF(#REF!&lt;&gt;"",1,0))</f>
        <v>#REF!</v>
      </c>
      <c r="AH136" s="25" t="e">
        <f>IF('Crisis Indicator Data'!#REF!="No Data",1,IF(#REF!&lt;&gt;"",1,0))</f>
        <v>#REF!</v>
      </c>
      <c r="AI136" s="25" t="e">
        <f>IF('Crisis Indicator Data'!#REF!="No Data",1,IF(#REF!&lt;&gt;"",1,0))</f>
        <v>#REF!</v>
      </c>
      <c r="AJ136" s="25" t="e">
        <f>IF('Crisis Indicator Data'!#REF!="No Data",1,IF(#REF!&lt;&gt;"",1,0))</f>
        <v>#REF!</v>
      </c>
      <c r="AK136" s="25" t="e">
        <f>IF('Crisis Indicator Data'!#REF!="No Data",1,IF(#REF!&lt;&gt;"",1,0))</f>
        <v>#REF!</v>
      </c>
      <c r="AL136" s="25" t="e">
        <f>IF('Crisis Indicator Data'!#REF!="No Data",1,IF(#REF!&lt;&gt;"",1,0))</f>
        <v>#REF!</v>
      </c>
      <c r="AM136" s="25" t="e">
        <f>IF('Crisis Indicator Data'!#REF!="No Data",1,IF(#REF!&lt;&gt;"",1,0))</f>
        <v>#REF!</v>
      </c>
      <c r="AN136" s="25" t="e">
        <f>IF('Crisis Indicator Data'!#REF!="No Data",1,IF(#REF!&lt;&gt;"",1,0))</f>
        <v>#REF!</v>
      </c>
      <c r="AO136" s="25" t="e">
        <f>IF('Crisis Indicator Data'!#REF!="No Data",1,IF(#REF!&lt;&gt;"",1,0))</f>
        <v>#REF!</v>
      </c>
      <c r="AP136" s="25" t="e">
        <f>IF('Crisis Indicator Data'!#REF!="No Data",1,IF(#REF!&lt;&gt;"",1,0))</f>
        <v>#REF!</v>
      </c>
      <c r="AQ136" s="25" t="e">
        <f>IF('Crisis Indicator Data'!#REF!="No Data",1,IF(#REF!&lt;&gt;"",1,0))</f>
        <v>#REF!</v>
      </c>
      <c r="AR136" s="25" t="e">
        <f>IF('Crisis Indicator Data'!#REF!="No Data",1,IF(#REF!&lt;&gt;"",1,0))</f>
        <v>#REF!</v>
      </c>
      <c r="AS136" s="25" t="e">
        <f>IF('Crisis Indicator Data'!#REF!="No Data",1,IF(#REF!&lt;&gt;"",1,0))</f>
        <v>#REF!</v>
      </c>
      <c r="AT136" s="25" t="e">
        <f>IF('Crisis Indicator Data'!#REF!="No Data",1,IF(#REF!&lt;&gt;"",1,0))</f>
        <v>#REF!</v>
      </c>
      <c r="AU136" s="25" t="e">
        <f>IF('Crisis Indicator Data'!#REF!="No Data",1,IF(#REF!&lt;&gt;"",1,0))</f>
        <v>#REF!</v>
      </c>
      <c r="AV136" s="25" t="e">
        <f>IF('Crisis Indicator Data'!#REF!="No Data",1,IF(#REF!&lt;&gt;"",1,0))</f>
        <v>#REF!</v>
      </c>
      <c r="AW136" s="25" t="e">
        <f>IF('Crisis Indicator Data'!#REF!="No Data",1,IF(#REF!&lt;&gt;"",1,0))</f>
        <v>#REF!</v>
      </c>
      <c r="AX136" s="25" t="e">
        <f>IF('Crisis Indicator Data'!#REF!="No Data",1,IF(#REF!&lt;&gt;"",1,0))</f>
        <v>#REF!</v>
      </c>
      <c r="AY136" s="25" t="e">
        <f>IF('Crisis Indicator Data'!#REF!="No Data",1,IF(#REF!&lt;&gt;"",1,0))</f>
        <v>#REF!</v>
      </c>
      <c r="AZ136" s="25" t="e">
        <f>IF('Crisis Indicator Data'!#REF!="No Data",1,IF(#REF!&lt;&gt;"",1,0))</f>
        <v>#REF!</v>
      </c>
      <c r="BA136" t="e">
        <f t="shared" si="8"/>
        <v>#REF!</v>
      </c>
      <c r="BB136" s="27" t="e">
        <f t="shared" si="9"/>
        <v>#REF!</v>
      </c>
    </row>
    <row r="137" spans="1:54" x14ac:dyDescent="0.35">
      <c r="A137" t="s">
        <v>9687</v>
      </c>
      <c r="B137" s="25" t="e">
        <f>IF('Crisis Indicator Data'!#REF!="No Data",1,IF(#REF!&lt;&gt;"",1,0))</f>
        <v>#REF!</v>
      </c>
      <c r="C137" s="25" t="e">
        <f>IF('Crisis Indicator Data'!#REF!="No Data",1,IF(#REF!&lt;&gt;"",1,0))</f>
        <v>#REF!</v>
      </c>
      <c r="D137" s="25" t="e">
        <f>IF('Crisis Indicator Data'!#REF!="No Data",1,IF(#REF!&lt;&gt;"",1,0))</f>
        <v>#REF!</v>
      </c>
      <c r="E137" s="25" t="e">
        <f>IF('Crisis Indicator Data'!#REF!="No Data",1,IF(#REF!&lt;&gt;"",1,0))</f>
        <v>#REF!</v>
      </c>
      <c r="F137" s="25" t="e">
        <f>IF('Crisis Indicator Data'!#REF!="No Data",1,IF(#REF!&lt;&gt;"",1,0))</f>
        <v>#REF!</v>
      </c>
      <c r="G137" s="25" t="e">
        <f>IF('Crisis Indicator Data'!#REF!="No Data",1,IF(#REF!&lt;&gt;"",1,0))</f>
        <v>#REF!</v>
      </c>
      <c r="H137" s="25" t="e">
        <f>IF('Crisis Indicator Data'!#REF!="No Data",1,IF(#REF!&lt;&gt;"",1,0))</f>
        <v>#REF!</v>
      </c>
      <c r="I137" s="25" t="e">
        <f>IF('Crisis Indicator Data'!#REF!="No Data",1,IF(#REF!&lt;&gt;"",1,0))</f>
        <v>#REF!</v>
      </c>
      <c r="J137" s="25" t="e">
        <f>IF('Crisis Indicator Data'!#REF!="No Data",1,IF(#REF!&lt;&gt;"",1,0))</f>
        <v>#REF!</v>
      </c>
      <c r="K137" s="25" t="e">
        <f>IF('Crisis Indicator Data'!#REF!="No Data",1,IF(#REF!&lt;&gt;"",1,0))</f>
        <v>#REF!</v>
      </c>
      <c r="L137" s="25" t="e">
        <f>IF('Crisis Indicator Data'!#REF!="No Data",1,IF(#REF!&lt;&gt;"",1,0))</f>
        <v>#REF!</v>
      </c>
      <c r="M137" s="25" t="e">
        <f>IF('Crisis Indicator Data'!#REF!="No Data",1,IF(#REF!&lt;&gt;"",1,0))</f>
        <v>#REF!</v>
      </c>
      <c r="N137" s="25" t="e">
        <f>IF('Crisis Indicator Data'!#REF!="No Data",1,IF(#REF!&lt;&gt;"",1,0))</f>
        <v>#REF!</v>
      </c>
      <c r="O137" s="25" t="e">
        <f>IF('Crisis Indicator Data'!#REF!="No Data",1,IF(#REF!&lt;&gt;"",1,0))</f>
        <v>#REF!</v>
      </c>
      <c r="P137" s="25" t="e">
        <f>IF('Crisis Indicator Data'!#REF!="No Data",1,IF(#REF!&lt;&gt;"",1,0))</f>
        <v>#REF!</v>
      </c>
      <c r="Q137" s="25" t="e">
        <f>IF('Crisis Indicator Data'!#REF!="No Data",1,IF(#REF!&lt;&gt;"",1,0))</f>
        <v>#REF!</v>
      </c>
      <c r="R137" s="25" t="e">
        <f>IF('Crisis Indicator Data'!#REF!="No Data",1,IF(#REF!&lt;&gt;"",1,0))</f>
        <v>#REF!</v>
      </c>
      <c r="S137" s="25" t="e">
        <f>IF('Crisis Indicator Data'!#REF!="No Data",1,IF(#REF!&lt;&gt;"",1,0))</f>
        <v>#REF!</v>
      </c>
      <c r="T137" s="25" t="e">
        <f>IF('Crisis Indicator Data'!#REF!="No Data",1,IF(#REF!&lt;&gt;"",1,0))</f>
        <v>#REF!</v>
      </c>
      <c r="U137" s="25" t="e">
        <f>IF('Crisis Indicator Data'!#REF!="No Data",1,IF(#REF!&lt;&gt;"",1,0))</f>
        <v>#REF!</v>
      </c>
      <c r="V137" s="25" t="e">
        <f>IF('Crisis Indicator Data'!#REF!="No Data",1,IF(#REF!&lt;&gt;"",1,0))</f>
        <v>#REF!</v>
      </c>
      <c r="W137" s="25" t="e">
        <f>IF('Crisis Indicator Data'!#REF!="No Data",1,IF(#REF!&lt;&gt;"",1,0))</f>
        <v>#REF!</v>
      </c>
      <c r="X137" s="25" t="e">
        <f>IF('Crisis Indicator Data'!#REF!="No Data",1,IF(#REF!&lt;&gt;"",1,0))</f>
        <v>#REF!</v>
      </c>
      <c r="Y137" s="25" t="e">
        <f>IF('Crisis Indicator Data'!#REF!="No Data",1,IF(#REF!&lt;&gt;"",1,0))</f>
        <v>#REF!</v>
      </c>
      <c r="Z137" s="25" t="e">
        <f>IF('Crisis Indicator Data'!#REF!="No Data",1,IF(#REF!&lt;&gt;"",1,0))</f>
        <v>#REF!</v>
      </c>
      <c r="AA137" s="25" t="e">
        <f>IF('Crisis Indicator Data'!#REF!="No Data",1,IF(#REF!&lt;&gt;"",1,0))</f>
        <v>#REF!</v>
      </c>
      <c r="AB137" s="25" t="e">
        <f>IF('Crisis Indicator Data'!#REF!="No Data",1,IF(#REF!&lt;&gt;"",1,0))</f>
        <v>#REF!</v>
      </c>
      <c r="AC137" s="25" t="e">
        <f>IF('Crisis Indicator Data'!#REF!="No Data",1,IF(#REF!&lt;&gt;"",1,0))</f>
        <v>#REF!</v>
      </c>
      <c r="AD137" s="25" t="e">
        <f>IF('Crisis Indicator Data'!#REF!="No Data",1,IF(#REF!&lt;&gt;"",1,0))</f>
        <v>#REF!</v>
      </c>
      <c r="AE137" s="25" t="e">
        <f>IF('Crisis Indicator Data'!#REF!="No Data",1,IF(#REF!&lt;&gt;"",1,0))</f>
        <v>#REF!</v>
      </c>
      <c r="AF137" s="25" t="e">
        <f>IF('Crisis Indicator Data'!#REF!="No Data",1,IF(#REF!&lt;&gt;"",1,0))</f>
        <v>#REF!</v>
      </c>
      <c r="AG137" s="25" t="e">
        <f>IF('Crisis Indicator Data'!#REF!="No Data",1,IF(#REF!&lt;&gt;"",1,0))</f>
        <v>#REF!</v>
      </c>
      <c r="AH137" s="25" t="e">
        <f>IF('Crisis Indicator Data'!#REF!="No Data",1,IF(#REF!&lt;&gt;"",1,0))</f>
        <v>#REF!</v>
      </c>
      <c r="AI137" s="25" t="e">
        <f>IF('Crisis Indicator Data'!#REF!="No Data",1,IF(#REF!&lt;&gt;"",1,0))</f>
        <v>#REF!</v>
      </c>
      <c r="AJ137" s="25" t="e">
        <f>IF('Crisis Indicator Data'!#REF!="No Data",1,IF(#REF!&lt;&gt;"",1,0))</f>
        <v>#REF!</v>
      </c>
      <c r="AK137" s="25" t="e">
        <f>IF('Crisis Indicator Data'!#REF!="No Data",1,IF(#REF!&lt;&gt;"",1,0))</f>
        <v>#REF!</v>
      </c>
      <c r="AL137" s="25" t="e">
        <f>IF('Crisis Indicator Data'!#REF!="No Data",1,IF(#REF!&lt;&gt;"",1,0))</f>
        <v>#REF!</v>
      </c>
      <c r="AM137" s="25" t="e">
        <f>IF('Crisis Indicator Data'!#REF!="No Data",1,IF(#REF!&lt;&gt;"",1,0))</f>
        <v>#REF!</v>
      </c>
      <c r="AN137" s="25" t="e">
        <f>IF('Crisis Indicator Data'!#REF!="No Data",1,IF(#REF!&lt;&gt;"",1,0))</f>
        <v>#REF!</v>
      </c>
      <c r="AO137" s="25" t="e">
        <f>IF('Crisis Indicator Data'!#REF!="No Data",1,IF(#REF!&lt;&gt;"",1,0))</f>
        <v>#REF!</v>
      </c>
      <c r="AP137" s="25" t="e">
        <f>IF('Crisis Indicator Data'!#REF!="No Data",1,IF(#REF!&lt;&gt;"",1,0))</f>
        <v>#REF!</v>
      </c>
      <c r="AQ137" s="25" t="e">
        <f>IF('Crisis Indicator Data'!#REF!="No Data",1,IF(#REF!&lt;&gt;"",1,0))</f>
        <v>#REF!</v>
      </c>
      <c r="AR137" s="25" t="e">
        <f>IF('Crisis Indicator Data'!#REF!="No Data",1,IF(#REF!&lt;&gt;"",1,0))</f>
        <v>#REF!</v>
      </c>
      <c r="AS137" s="25" t="e">
        <f>IF('Crisis Indicator Data'!#REF!="No Data",1,IF(#REF!&lt;&gt;"",1,0))</f>
        <v>#REF!</v>
      </c>
      <c r="AT137" s="25" t="e">
        <f>IF('Crisis Indicator Data'!#REF!="No Data",1,IF(#REF!&lt;&gt;"",1,0))</f>
        <v>#REF!</v>
      </c>
      <c r="AU137" s="25" t="e">
        <f>IF('Crisis Indicator Data'!#REF!="No Data",1,IF(#REF!&lt;&gt;"",1,0))</f>
        <v>#REF!</v>
      </c>
      <c r="AV137" s="25" t="e">
        <f>IF('Crisis Indicator Data'!#REF!="No Data",1,IF(#REF!&lt;&gt;"",1,0))</f>
        <v>#REF!</v>
      </c>
      <c r="AW137" s="25" t="e">
        <f>IF('Crisis Indicator Data'!#REF!="No Data",1,IF(#REF!&lt;&gt;"",1,0))</f>
        <v>#REF!</v>
      </c>
      <c r="AX137" s="25" t="e">
        <f>IF('Crisis Indicator Data'!#REF!="No Data",1,IF(#REF!&lt;&gt;"",1,0))</f>
        <v>#REF!</v>
      </c>
      <c r="AY137" s="25" t="e">
        <f>IF('Crisis Indicator Data'!#REF!="No Data",1,IF(#REF!&lt;&gt;"",1,0))</f>
        <v>#REF!</v>
      </c>
      <c r="AZ137" s="25" t="e">
        <f>IF('Crisis Indicator Data'!#REF!="No Data",1,IF(#REF!&lt;&gt;"",1,0))</f>
        <v>#REF!</v>
      </c>
      <c r="BA137" t="e">
        <f t="shared" si="8"/>
        <v>#REF!</v>
      </c>
      <c r="BB137" s="27" t="e">
        <f t="shared" si="9"/>
        <v>#REF!</v>
      </c>
    </row>
    <row r="138" spans="1:54" x14ac:dyDescent="0.35">
      <c r="A138" t="s">
        <v>9692</v>
      </c>
      <c r="B138" s="25" t="e">
        <f>IF('Crisis Indicator Data'!#REF!="No Data",1,IF(#REF!&lt;&gt;"",1,0))</f>
        <v>#REF!</v>
      </c>
      <c r="C138" s="25" t="e">
        <f>IF('Crisis Indicator Data'!#REF!="No Data",1,IF(#REF!&lt;&gt;"",1,0))</f>
        <v>#REF!</v>
      </c>
      <c r="D138" s="25" t="e">
        <f>IF('Crisis Indicator Data'!#REF!="No Data",1,IF(#REF!&lt;&gt;"",1,0))</f>
        <v>#REF!</v>
      </c>
      <c r="E138" s="25" t="e">
        <f>IF('Crisis Indicator Data'!#REF!="No Data",1,IF(#REF!&lt;&gt;"",1,0))</f>
        <v>#REF!</v>
      </c>
      <c r="F138" s="25" t="e">
        <f>IF('Crisis Indicator Data'!#REF!="No Data",1,IF(#REF!&lt;&gt;"",1,0))</f>
        <v>#REF!</v>
      </c>
      <c r="G138" s="25" t="e">
        <f>IF('Crisis Indicator Data'!#REF!="No Data",1,IF(#REF!&lt;&gt;"",1,0))</f>
        <v>#REF!</v>
      </c>
      <c r="H138" s="25" t="e">
        <f>IF('Crisis Indicator Data'!#REF!="No Data",1,IF(#REF!&lt;&gt;"",1,0))</f>
        <v>#REF!</v>
      </c>
      <c r="I138" s="25" t="e">
        <f>IF('Crisis Indicator Data'!#REF!="No Data",1,IF(#REF!&lt;&gt;"",1,0))</f>
        <v>#REF!</v>
      </c>
      <c r="J138" s="25" t="e">
        <f>IF('Crisis Indicator Data'!#REF!="No Data",1,IF(#REF!&lt;&gt;"",1,0))</f>
        <v>#REF!</v>
      </c>
      <c r="K138" s="25" t="e">
        <f>IF('Crisis Indicator Data'!#REF!="No Data",1,IF(#REF!&lt;&gt;"",1,0))</f>
        <v>#REF!</v>
      </c>
      <c r="L138" s="25" t="e">
        <f>IF('Crisis Indicator Data'!#REF!="No Data",1,IF(#REF!&lt;&gt;"",1,0))</f>
        <v>#REF!</v>
      </c>
      <c r="M138" s="25" t="e">
        <f>IF('Crisis Indicator Data'!#REF!="No Data",1,IF(#REF!&lt;&gt;"",1,0))</f>
        <v>#REF!</v>
      </c>
      <c r="N138" s="25" t="e">
        <f>IF('Crisis Indicator Data'!#REF!="No Data",1,IF(#REF!&lt;&gt;"",1,0))</f>
        <v>#REF!</v>
      </c>
      <c r="O138" s="25" t="e">
        <f>IF('Crisis Indicator Data'!#REF!="No Data",1,IF(#REF!&lt;&gt;"",1,0))</f>
        <v>#REF!</v>
      </c>
      <c r="P138" s="25" t="e">
        <f>IF('Crisis Indicator Data'!#REF!="No Data",1,IF(#REF!&lt;&gt;"",1,0))</f>
        <v>#REF!</v>
      </c>
      <c r="Q138" s="25" t="e">
        <f>IF('Crisis Indicator Data'!#REF!="No Data",1,IF(#REF!&lt;&gt;"",1,0))</f>
        <v>#REF!</v>
      </c>
      <c r="R138" s="25" t="e">
        <f>IF('Crisis Indicator Data'!#REF!="No Data",1,IF(#REF!&lt;&gt;"",1,0))</f>
        <v>#REF!</v>
      </c>
      <c r="S138" s="25" t="e">
        <f>IF('Crisis Indicator Data'!#REF!="No Data",1,IF(#REF!&lt;&gt;"",1,0))</f>
        <v>#REF!</v>
      </c>
      <c r="T138" s="25" t="e">
        <f>IF('Crisis Indicator Data'!#REF!="No Data",1,IF(#REF!&lt;&gt;"",1,0))</f>
        <v>#REF!</v>
      </c>
      <c r="U138" s="25" t="e">
        <f>IF('Crisis Indicator Data'!#REF!="No Data",1,IF(#REF!&lt;&gt;"",1,0))</f>
        <v>#REF!</v>
      </c>
      <c r="V138" s="25" t="e">
        <f>IF('Crisis Indicator Data'!#REF!="No Data",1,IF(#REF!&lt;&gt;"",1,0))</f>
        <v>#REF!</v>
      </c>
      <c r="W138" s="25" t="e">
        <f>IF('Crisis Indicator Data'!#REF!="No Data",1,IF(#REF!&lt;&gt;"",1,0))</f>
        <v>#REF!</v>
      </c>
      <c r="X138" s="25" t="e">
        <f>IF('Crisis Indicator Data'!#REF!="No Data",1,IF(#REF!&lt;&gt;"",1,0))</f>
        <v>#REF!</v>
      </c>
      <c r="Y138" s="25" t="e">
        <f>IF('Crisis Indicator Data'!#REF!="No Data",1,IF(#REF!&lt;&gt;"",1,0))</f>
        <v>#REF!</v>
      </c>
      <c r="Z138" s="25" t="e">
        <f>IF('Crisis Indicator Data'!#REF!="No Data",1,IF(#REF!&lt;&gt;"",1,0))</f>
        <v>#REF!</v>
      </c>
      <c r="AA138" s="25" t="e">
        <f>IF('Crisis Indicator Data'!#REF!="No Data",1,IF(#REF!&lt;&gt;"",1,0))</f>
        <v>#REF!</v>
      </c>
      <c r="AB138" s="25" t="e">
        <f>IF('Crisis Indicator Data'!#REF!="No Data",1,IF(#REF!&lt;&gt;"",1,0))</f>
        <v>#REF!</v>
      </c>
      <c r="AC138" s="25" t="e">
        <f>IF('Crisis Indicator Data'!#REF!="No Data",1,IF(#REF!&lt;&gt;"",1,0))</f>
        <v>#REF!</v>
      </c>
      <c r="AD138" s="25" t="e">
        <f>IF('Crisis Indicator Data'!#REF!="No Data",1,IF(#REF!&lt;&gt;"",1,0))</f>
        <v>#REF!</v>
      </c>
      <c r="AE138" s="25" t="e">
        <f>IF('Crisis Indicator Data'!#REF!="No Data",1,IF(#REF!&lt;&gt;"",1,0))</f>
        <v>#REF!</v>
      </c>
      <c r="AF138" s="25" t="e">
        <f>IF('Crisis Indicator Data'!#REF!="No Data",1,IF(#REF!&lt;&gt;"",1,0))</f>
        <v>#REF!</v>
      </c>
      <c r="AG138" s="25" t="e">
        <f>IF('Crisis Indicator Data'!#REF!="No Data",1,IF(#REF!&lt;&gt;"",1,0))</f>
        <v>#REF!</v>
      </c>
      <c r="AH138" s="25" t="e">
        <f>IF('Crisis Indicator Data'!#REF!="No Data",1,IF(#REF!&lt;&gt;"",1,0))</f>
        <v>#REF!</v>
      </c>
      <c r="AI138" s="25" t="e">
        <f>IF('Crisis Indicator Data'!#REF!="No Data",1,IF(#REF!&lt;&gt;"",1,0))</f>
        <v>#REF!</v>
      </c>
      <c r="AJ138" s="25" t="e">
        <f>IF('Crisis Indicator Data'!#REF!="No Data",1,IF(#REF!&lt;&gt;"",1,0))</f>
        <v>#REF!</v>
      </c>
      <c r="AK138" s="25" t="e">
        <f>IF('Crisis Indicator Data'!#REF!="No Data",1,IF(#REF!&lt;&gt;"",1,0))</f>
        <v>#REF!</v>
      </c>
      <c r="AL138" s="25" t="e">
        <f>IF('Crisis Indicator Data'!#REF!="No Data",1,IF(#REF!&lt;&gt;"",1,0))</f>
        <v>#REF!</v>
      </c>
      <c r="AM138" s="25" t="e">
        <f>IF('Crisis Indicator Data'!#REF!="No Data",1,IF(#REF!&lt;&gt;"",1,0))</f>
        <v>#REF!</v>
      </c>
      <c r="AN138" s="25" t="e">
        <f>IF('Crisis Indicator Data'!#REF!="No Data",1,IF(#REF!&lt;&gt;"",1,0))</f>
        <v>#REF!</v>
      </c>
      <c r="AO138" s="25" t="e">
        <f>IF('Crisis Indicator Data'!#REF!="No Data",1,IF(#REF!&lt;&gt;"",1,0))</f>
        <v>#REF!</v>
      </c>
      <c r="AP138" s="25" t="e">
        <f>IF('Crisis Indicator Data'!#REF!="No Data",1,IF(#REF!&lt;&gt;"",1,0))</f>
        <v>#REF!</v>
      </c>
      <c r="AQ138" s="25" t="e">
        <f>IF('Crisis Indicator Data'!#REF!="No Data",1,IF(#REF!&lt;&gt;"",1,0))</f>
        <v>#REF!</v>
      </c>
      <c r="AR138" s="25" t="e">
        <f>IF('Crisis Indicator Data'!#REF!="No Data",1,IF(#REF!&lt;&gt;"",1,0))</f>
        <v>#REF!</v>
      </c>
      <c r="AS138" s="25" t="e">
        <f>IF('Crisis Indicator Data'!#REF!="No Data",1,IF(#REF!&lt;&gt;"",1,0))</f>
        <v>#REF!</v>
      </c>
      <c r="AT138" s="25" t="e">
        <f>IF('Crisis Indicator Data'!#REF!="No Data",1,IF(#REF!&lt;&gt;"",1,0))</f>
        <v>#REF!</v>
      </c>
      <c r="AU138" s="25" t="e">
        <f>IF('Crisis Indicator Data'!#REF!="No Data",1,IF(#REF!&lt;&gt;"",1,0))</f>
        <v>#REF!</v>
      </c>
      <c r="AV138" s="25" t="e">
        <f>IF('Crisis Indicator Data'!#REF!="No Data",1,IF(#REF!&lt;&gt;"",1,0))</f>
        <v>#REF!</v>
      </c>
      <c r="AW138" s="25" t="e">
        <f>IF('Crisis Indicator Data'!#REF!="No Data",1,IF(#REF!&lt;&gt;"",1,0))</f>
        <v>#REF!</v>
      </c>
      <c r="AX138" s="25" t="e">
        <f>IF('Crisis Indicator Data'!#REF!="No Data",1,IF(#REF!&lt;&gt;"",1,0))</f>
        <v>#REF!</v>
      </c>
      <c r="AY138" s="25" t="e">
        <f>IF('Crisis Indicator Data'!#REF!="No Data",1,IF(#REF!&lt;&gt;"",1,0))</f>
        <v>#REF!</v>
      </c>
      <c r="AZ138" s="25" t="e">
        <f>IF('Crisis Indicator Data'!#REF!="No Data",1,IF(#REF!&lt;&gt;"",1,0))</f>
        <v>#REF!</v>
      </c>
      <c r="BA138" t="e">
        <f t="shared" si="8"/>
        <v>#REF!</v>
      </c>
      <c r="BB138" s="27" t="e">
        <f t="shared" si="9"/>
        <v>#REF!</v>
      </c>
    </row>
    <row r="139" spans="1:54" x14ac:dyDescent="0.35">
      <c r="A139" t="s">
        <v>9697</v>
      </c>
      <c r="B139" s="25" t="e">
        <f>IF('Crisis Indicator Data'!#REF!="No Data",1,IF(#REF!&lt;&gt;"",1,0))</f>
        <v>#REF!</v>
      </c>
      <c r="C139" s="25" t="e">
        <f>IF('Crisis Indicator Data'!#REF!="No Data",1,IF(#REF!&lt;&gt;"",1,0))</f>
        <v>#REF!</v>
      </c>
      <c r="D139" s="25" t="e">
        <f>IF('Crisis Indicator Data'!#REF!="No Data",1,IF(#REF!&lt;&gt;"",1,0))</f>
        <v>#REF!</v>
      </c>
      <c r="E139" s="25" t="e">
        <f>IF('Crisis Indicator Data'!#REF!="No Data",1,IF(#REF!&lt;&gt;"",1,0))</f>
        <v>#REF!</v>
      </c>
      <c r="F139" s="25" t="e">
        <f>IF('Crisis Indicator Data'!#REF!="No Data",1,IF(#REF!&lt;&gt;"",1,0))</f>
        <v>#REF!</v>
      </c>
      <c r="G139" s="25" t="e">
        <f>IF('Crisis Indicator Data'!#REF!="No Data",1,IF(#REF!&lt;&gt;"",1,0))</f>
        <v>#REF!</v>
      </c>
      <c r="H139" s="25" t="e">
        <f>IF('Crisis Indicator Data'!#REF!="No Data",1,IF(#REF!&lt;&gt;"",1,0))</f>
        <v>#REF!</v>
      </c>
      <c r="I139" s="25" t="e">
        <f>IF('Crisis Indicator Data'!#REF!="No Data",1,IF(#REF!&lt;&gt;"",1,0))</f>
        <v>#REF!</v>
      </c>
      <c r="J139" s="25" t="e">
        <f>IF('Crisis Indicator Data'!#REF!="No Data",1,IF(#REF!&lt;&gt;"",1,0))</f>
        <v>#REF!</v>
      </c>
      <c r="K139" s="25" t="e">
        <f>IF('Crisis Indicator Data'!#REF!="No Data",1,IF(#REF!&lt;&gt;"",1,0))</f>
        <v>#REF!</v>
      </c>
      <c r="L139" s="25" t="e">
        <f>IF('Crisis Indicator Data'!#REF!="No Data",1,IF(#REF!&lt;&gt;"",1,0))</f>
        <v>#REF!</v>
      </c>
      <c r="M139" s="25" t="e">
        <f>IF('Crisis Indicator Data'!#REF!="No Data",1,IF(#REF!&lt;&gt;"",1,0))</f>
        <v>#REF!</v>
      </c>
      <c r="N139" s="25" t="e">
        <f>IF('Crisis Indicator Data'!#REF!="No Data",1,IF(#REF!&lt;&gt;"",1,0))</f>
        <v>#REF!</v>
      </c>
      <c r="O139" s="25" t="e">
        <f>IF('Crisis Indicator Data'!#REF!="No Data",1,IF(#REF!&lt;&gt;"",1,0))</f>
        <v>#REF!</v>
      </c>
      <c r="P139" s="25" t="e">
        <f>IF('Crisis Indicator Data'!#REF!="No Data",1,IF(#REF!&lt;&gt;"",1,0))</f>
        <v>#REF!</v>
      </c>
      <c r="Q139" s="25" t="e">
        <f>IF('Crisis Indicator Data'!#REF!="No Data",1,IF(#REF!&lt;&gt;"",1,0))</f>
        <v>#REF!</v>
      </c>
      <c r="R139" s="25" t="e">
        <f>IF('Crisis Indicator Data'!#REF!="No Data",1,IF(#REF!&lt;&gt;"",1,0))</f>
        <v>#REF!</v>
      </c>
      <c r="S139" s="25" t="e">
        <f>IF('Crisis Indicator Data'!#REF!="No Data",1,IF(#REF!&lt;&gt;"",1,0))</f>
        <v>#REF!</v>
      </c>
      <c r="T139" s="25" t="e">
        <f>IF('Crisis Indicator Data'!#REF!="No Data",1,IF(#REF!&lt;&gt;"",1,0))</f>
        <v>#REF!</v>
      </c>
      <c r="U139" s="25" t="e">
        <f>IF('Crisis Indicator Data'!#REF!="No Data",1,IF(#REF!&lt;&gt;"",1,0))</f>
        <v>#REF!</v>
      </c>
      <c r="V139" s="25" t="e">
        <f>IF('Crisis Indicator Data'!#REF!="No Data",1,IF(#REF!&lt;&gt;"",1,0))</f>
        <v>#REF!</v>
      </c>
      <c r="W139" s="25" t="e">
        <f>IF('Crisis Indicator Data'!#REF!="No Data",1,IF(#REF!&lt;&gt;"",1,0))</f>
        <v>#REF!</v>
      </c>
      <c r="X139" s="25" t="e">
        <f>IF('Crisis Indicator Data'!#REF!="No Data",1,IF(#REF!&lt;&gt;"",1,0))</f>
        <v>#REF!</v>
      </c>
      <c r="Y139" s="25" t="e">
        <f>IF('Crisis Indicator Data'!#REF!="No Data",1,IF(#REF!&lt;&gt;"",1,0))</f>
        <v>#REF!</v>
      </c>
      <c r="Z139" s="25" t="e">
        <f>IF('Crisis Indicator Data'!#REF!="No Data",1,IF(#REF!&lt;&gt;"",1,0))</f>
        <v>#REF!</v>
      </c>
      <c r="AA139" s="25" t="e">
        <f>IF('Crisis Indicator Data'!#REF!="No Data",1,IF(#REF!&lt;&gt;"",1,0))</f>
        <v>#REF!</v>
      </c>
      <c r="AB139" s="25" t="e">
        <f>IF('Crisis Indicator Data'!#REF!="No Data",1,IF(#REF!&lt;&gt;"",1,0))</f>
        <v>#REF!</v>
      </c>
      <c r="AC139" s="25" t="e">
        <f>IF('Crisis Indicator Data'!#REF!="No Data",1,IF(#REF!&lt;&gt;"",1,0))</f>
        <v>#REF!</v>
      </c>
      <c r="AD139" s="25" t="e">
        <f>IF('Crisis Indicator Data'!#REF!="No Data",1,IF(#REF!&lt;&gt;"",1,0))</f>
        <v>#REF!</v>
      </c>
      <c r="AE139" s="25" t="e">
        <f>IF('Crisis Indicator Data'!#REF!="No Data",1,IF(#REF!&lt;&gt;"",1,0))</f>
        <v>#REF!</v>
      </c>
      <c r="AF139" s="25" t="e">
        <f>IF('Crisis Indicator Data'!#REF!="No Data",1,IF(#REF!&lt;&gt;"",1,0))</f>
        <v>#REF!</v>
      </c>
      <c r="AG139" s="25" t="e">
        <f>IF('Crisis Indicator Data'!#REF!="No Data",1,IF(#REF!&lt;&gt;"",1,0))</f>
        <v>#REF!</v>
      </c>
      <c r="AH139" s="25" t="e">
        <f>IF('Crisis Indicator Data'!#REF!="No Data",1,IF(#REF!&lt;&gt;"",1,0))</f>
        <v>#REF!</v>
      </c>
      <c r="AI139" s="25" t="e">
        <f>IF('Crisis Indicator Data'!#REF!="No Data",1,IF(#REF!&lt;&gt;"",1,0))</f>
        <v>#REF!</v>
      </c>
      <c r="AJ139" s="25" t="e">
        <f>IF('Crisis Indicator Data'!#REF!="No Data",1,IF(#REF!&lt;&gt;"",1,0))</f>
        <v>#REF!</v>
      </c>
      <c r="AK139" s="25" t="e">
        <f>IF('Crisis Indicator Data'!#REF!="No Data",1,IF(#REF!&lt;&gt;"",1,0))</f>
        <v>#REF!</v>
      </c>
      <c r="AL139" s="25" t="e">
        <f>IF('Crisis Indicator Data'!#REF!="No Data",1,IF(#REF!&lt;&gt;"",1,0))</f>
        <v>#REF!</v>
      </c>
      <c r="AM139" s="25" t="e">
        <f>IF('Crisis Indicator Data'!#REF!="No Data",1,IF(#REF!&lt;&gt;"",1,0))</f>
        <v>#REF!</v>
      </c>
      <c r="AN139" s="25" t="e">
        <f>IF('Crisis Indicator Data'!#REF!="No Data",1,IF(#REF!&lt;&gt;"",1,0))</f>
        <v>#REF!</v>
      </c>
      <c r="AO139" s="25" t="e">
        <f>IF('Crisis Indicator Data'!#REF!="No Data",1,IF(#REF!&lt;&gt;"",1,0))</f>
        <v>#REF!</v>
      </c>
      <c r="AP139" s="25" t="e">
        <f>IF('Crisis Indicator Data'!#REF!="No Data",1,IF(#REF!&lt;&gt;"",1,0))</f>
        <v>#REF!</v>
      </c>
      <c r="AQ139" s="25" t="e">
        <f>IF('Crisis Indicator Data'!#REF!="No Data",1,IF(#REF!&lt;&gt;"",1,0))</f>
        <v>#REF!</v>
      </c>
      <c r="AR139" s="25" t="e">
        <f>IF('Crisis Indicator Data'!#REF!="No Data",1,IF(#REF!&lt;&gt;"",1,0))</f>
        <v>#REF!</v>
      </c>
      <c r="AS139" s="25" t="e">
        <f>IF('Crisis Indicator Data'!#REF!="No Data",1,IF(#REF!&lt;&gt;"",1,0))</f>
        <v>#REF!</v>
      </c>
      <c r="AT139" s="25" t="e">
        <f>IF('Crisis Indicator Data'!#REF!="No Data",1,IF(#REF!&lt;&gt;"",1,0))</f>
        <v>#REF!</v>
      </c>
      <c r="AU139" s="25" t="e">
        <f>IF('Crisis Indicator Data'!#REF!="No Data",1,IF(#REF!&lt;&gt;"",1,0))</f>
        <v>#REF!</v>
      </c>
      <c r="AV139" s="25" t="e">
        <f>IF('Crisis Indicator Data'!#REF!="No Data",1,IF(#REF!&lt;&gt;"",1,0))</f>
        <v>#REF!</v>
      </c>
      <c r="AW139" s="25" t="e">
        <f>IF('Crisis Indicator Data'!#REF!="No Data",1,IF(#REF!&lt;&gt;"",1,0))</f>
        <v>#REF!</v>
      </c>
      <c r="AX139" s="25" t="e">
        <f>IF('Crisis Indicator Data'!#REF!="No Data",1,IF(#REF!&lt;&gt;"",1,0))</f>
        <v>#REF!</v>
      </c>
      <c r="AY139" s="25" t="e">
        <f>IF('Crisis Indicator Data'!#REF!="No Data",1,IF(#REF!&lt;&gt;"",1,0))</f>
        <v>#REF!</v>
      </c>
      <c r="AZ139" s="25" t="e">
        <f>IF('Crisis Indicator Data'!#REF!="No Data",1,IF(#REF!&lt;&gt;"",1,0))</f>
        <v>#REF!</v>
      </c>
      <c r="BA139" t="e">
        <f t="shared" si="8"/>
        <v>#REF!</v>
      </c>
      <c r="BB139" s="27" t="e">
        <f t="shared" si="9"/>
        <v>#REF!</v>
      </c>
    </row>
    <row r="140" spans="1:54" x14ac:dyDescent="0.35">
      <c r="A140" t="s">
        <v>9702</v>
      </c>
      <c r="B140" s="25" t="e">
        <f>IF('Crisis Indicator Data'!#REF!="No Data",1,IF(#REF!&lt;&gt;"",1,0))</f>
        <v>#REF!</v>
      </c>
      <c r="C140" s="25" t="e">
        <f>IF('Crisis Indicator Data'!#REF!="No Data",1,IF(#REF!&lt;&gt;"",1,0))</f>
        <v>#REF!</v>
      </c>
      <c r="D140" s="25" t="e">
        <f>IF('Crisis Indicator Data'!#REF!="No Data",1,IF(#REF!&lt;&gt;"",1,0))</f>
        <v>#REF!</v>
      </c>
      <c r="E140" s="25" t="e">
        <f>IF('Crisis Indicator Data'!#REF!="No Data",1,IF(#REF!&lt;&gt;"",1,0))</f>
        <v>#REF!</v>
      </c>
      <c r="F140" s="25" t="e">
        <f>IF('Crisis Indicator Data'!#REF!="No Data",1,IF(#REF!&lt;&gt;"",1,0))</f>
        <v>#REF!</v>
      </c>
      <c r="G140" s="25" t="e">
        <f>IF('Crisis Indicator Data'!#REF!="No Data",1,IF(#REF!&lt;&gt;"",1,0))</f>
        <v>#REF!</v>
      </c>
      <c r="H140" s="25" t="e">
        <f>IF('Crisis Indicator Data'!#REF!="No Data",1,IF(#REF!&lt;&gt;"",1,0))</f>
        <v>#REF!</v>
      </c>
      <c r="I140" s="25" t="e">
        <f>IF('Crisis Indicator Data'!#REF!="No Data",1,IF(#REF!&lt;&gt;"",1,0))</f>
        <v>#REF!</v>
      </c>
      <c r="J140" s="25" t="e">
        <f>IF('Crisis Indicator Data'!#REF!="No Data",1,IF(#REF!&lt;&gt;"",1,0))</f>
        <v>#REF!</v>
      </c>
      <c r="K140" s="25" t="e">
        <f>IF('Crisis Indicator Data'!#REF!="No Data",1,IF(#REF!&lt;&gt;"",1,0))</f>
        <v>#REF!</v>
      </c>
      <c r="L140" s="25" t="e">
        <f>IF('Crisis Indicator Data'!#REF!="No Data",1,IF(#REF!&lt;&gt;"",1,0))</f>
        <v>#REF!</v>
      </c>
      <c r="M140" s="25" t="e">
        <f>IF('Crisis Indicator Data'!#REF!="No Data",1,IF(#REF!&lt;&gt;"",1,0))</f>
        <v>#REF!</v>
      </c>
      <c r="N140" s="25" t="e">
        <f>IF('Crisis Indicator Data'!#REF!="No Data",1,IF(#REF!&lt;&gt;"",1,0))</f>
        <v>#REF!</v>
      </c>
      <c r="O140" s="25" t="e">
        <f>IF('Crisis Indicator Data'!#REF!="No Data",1,IF(#REF!&lt;&gt;"",1,0))</f>
        <v>#REF!</v>
      </c>
      <c r="P140" s="25" t="e">
        <f>IF('Crisis Indicator Data'!#REF!="No Data",1,IF(#REF!&lt;&gt;"",1,0))</f>
        <v>#REF!</v>
      </c>
      <c r="Q140" s="25" t="e">
        <f>IF('Crisis Indicator Data'!#REF!="No Data",1,IF(#REF!&lt;&gt;"",1,0))</f>
        <v>#REF!</v>
      </c>
      <c r="R140" s="25" t="e">
        <f>IF('Crisis Indicator Data'!#REF!="No Data",1,IF(#REF!&lt;&gt;"",1,0))</f>
        <v>#REF!</v>
      </c>
      <c r="S140" s="25" t="e">
        <f>IF('Crisis Indicator Data'!#REF!="No Data",1,IF(#REF!&lt;&gt;"",1,0))</f>
        <v>#REF!</v>
      </c>
      <c r="T140" s="25" t="e">
        <f>IF('Crisis Indicator Data'!#REF!="No Data",1,IF(#REF!&lt;&gt;"",1,0))</f>
        <v>#REF!</v>
      </c>
      <c r="U140" s="25" t="e">
        <f>IF('Crisis Indicator Data'!#REF!="No Data",1,IF(#REF!&lt;&gt;"",1,0))</f>
        <v>#REF!</v>
      </c>
      <c r="V140" s="25" t="e">
        <f>IF('Crisis Indicator Data'!#REF!="No Data",1,IF(#REF!&lt;&gt;"",1,0))</f>
        <v>#REF!</v>
      </c>
      <c r="W140" s="25" t="e">
        <f>IF('Crisis Indicator Data'!#REF!="No Data",1,IF(#REF!&lt;&gt;"",1,0))</f>
        <v>#REF!</v>
      </c>
      <c r="X140" s="25" t="e">
        <f>IF('Crisis Indicator Data'!#REF!="No Data",1,IF(#REF!&lt;&gt;"",1,0))</f>
        <v>#REF!</v>
      </c>
      <c r="Y140" s="25" t="e">
        <f>IF('Crisis Indicator Data'!#REF!="No Data",1,IF(#REF!&lt;&gt;"",1,0))</f>
        <v>#REF!</v>
      </c>
      <c r="Z140" s="25" t="e">
        <f>IF('Crisis Indicator Data'!#REF!="No Data",1,IF(#REF!&lt;&gt;"",1,0))</f>
        <v>#REF!</v>
      </c>
      <c r="AA140" s="25" t="e">
        <f>IF('Crisis Indicator Data'!#REF!="No Data",1,IF(#REF!&lt;&gt;"",1,0))</f>
        <v>#REF!</v>
      </c>
      <c r="AB140" s="25" t="e">
        <f>IF('Crisis Indicator Data'!#REF!="No Data",1,IF(#REF!&lt;&gt;"",1,0))</f>
        <v>#REF!</v>
      </c>
      <c r="AC140" s="25" t="e">
        <f>IF('Crisis Indicator Data'!#REF!="No Data",1,IF(#REF!&lt;&gt;"",1,0))</f>
        <v>#REF!</v>
      </c>
      <c r="AD140" s="25" t="e">
        <f>IF('Crisis Indicator Data'!#REF!="No Data",1,IF(#REF!&lt;&gt;"",1,0))</f>
        <v>#REF!</v>
      </c>
      <c r="AE140" s="25" t="e">
        <f>IF('Crisis Indicator Data'!#REF!="No Data",1,IF(#REF!&lt;&gt;"",1,0))</f>
        <v>#REF!</v>
      </c>
      <c r="AF140" s="25" t="e">
        <f>IF('Crisis Indicator Data'!#REF!="No Data",1,IF(#REF!&lt;&gt;"",1,0))</f>
        <v>#REF!</v>
      </c>
      <c r="AG140" s="25" t="e">
        <f>IF('Crisis Indicator Data'!#REF!="No Data",1,IF(#REF!&lt;&gt;"",1,0))</f>
        <v>#REF!</v>
      </c>
      <c r="AH140" s="25" t="e">
        <f>IF('Crisis Indicator Data'!#REF!="No Data",1,IF(#REF!&lt;&gt;"",1,0))</f>
        <v>#REF!</v>
      </c>
      <c r="AI140" s="25" t="e">
        <f>IF('Crisis Indicator Data'!#REF!="No Data",1,IF(#REF!&lt;&gt;"",1,0))</f>
        <v>#REF!</v>
      </c>
      <c r="AJ140" s="25" t="e">
        <f>IF('Crisis Indicator Data'!#REF!="No Data",1,IF(#REF!&lt;&gt;"",1,0))</f>
        <v>#REF!</v>
      </c>
      <c r="AK140" s="25" t="e">
        <f>IF('Crisis Indicator Data'!#REF!="No Data",1,IF(#REF!&lt;&gt;"",1,0))</f>
        <v>#REF!</v>
      </c>
      <c r="AL140" s="25" t="e">
        <f>IF('Crisis Indicator Data'!#REF!="No Data",1,IF(#REF!&lt;&gt;"",1,0))</f>
        <v>#REF!</v>
      </c>
      <c r="AM140" s="25" t="e">
        <f>IF('Crisis Indicator Data'!#REF!="No Data",1,IF(#REF!&lt;&gt;"",1,0))</f>
        <v>#REF!</v>
      </c>
      <c r="AN140" s="25" t="e">
        <f>IF('Crisis Indicator Data'!#REF!="No Data",1,IF(#REF!&lt;&gt;"",1,0))</f>
        <v>#REF!</v>
      </c>
      <c r="AO140" s="25" t="e">
        <f>IF('Crisis Indicator Data'!#REF!="No Data",1,IF(#REF!&lt;&gt;"",1,0))</f>
        <v>#REF!</v>
      </c>
      <c r="AP140" s="25" t="e">
        <f>IF('Crisis Indicator Data'!#REF!="No Data",1,IF(#REF!&lt;&gt;"",1,0))</f>
        <v>#REF!</v>
      </c>
      <c r="AQ140" s="25" t="e">
        <f>IF('Crisis Indicator Data'!#REF!="No Data",1,IF(#REF!&lt;&gt;"",1,0))</f>
        <v>#REF!</v>
      </c>
      <c r="AR140" s="25" t="e">
        <f>IF('Crisis Indicator Data'!#REF!="No Data",1,IF(#REF!&lt;&gt;"",1,0))</f>
        <v>#REF!</v>
      </c>
      <c r="AS140" s="25" t="e">
        <f>IF('Crisis Indicator Data'!#REF!="No Data",1,IF(#REF!&lt;&gt;"",1,0))</f>
        <v>#REF!</v>
      </c>
      <c r="AT140" s="25" t="e">
        <f>IF('Crisis Indicator Data'!#REF!="No Data",1,IF(#REF!&lt;&gt;"",1,0))</f>
        <v>#REF!</v>
      </c>
      <c r="AU140" s="25" t="e">
        <f>IF('Crisis Indicator Data'!#REF!="No Data",1,IF(#REF!&lt;&gt;"",1,0))</f>
        <v>#REF!</v>
      </c>
      <c r="AV140" s="25" t="e">
        <f>IF('Crisis Indicator Data'!#REF!="No Data",1,IF(#REF!&lt;&gt;"",1,0))</f>
        <v>#REF!</v>
      </c>
      <c r="AW140" s="25" t="e">
        <f>IF('Crisis Indicator Data'!#REF!="No Data",1,IF(#REF!&lt;&gt;"",1,0))</f>
        <v>#REF!</v>
      </c>
      <c r="AX140" s="25" t="e">
        <f>IF('Crisis Indicator Data'!#REF!="No Data",1,IF(#REF!&lt;&gt;"",1,0))</f>
        <v>#REF!</v>
      </c>
      <c r="AY140" s="25" t="e">
        <f>IF('Crisis Indicator Data'!#REF!="No Data",1,IF(#REF!&lt;&gt;"",1,0))</f>
        <v>#REF!</v>
      </c>
      <c r="AZ140" s="25" t="e">
        <f>IF('Crisis Indicator Data'!#REF!="No Data",1,IF(#REF!&lt;&gt;"",1,0))</f>
        <v>#REF!</v>
      </c>
      <c r="BA140" t="e">
        <f t="shared" si="8"/>
        <v>#REF!</v>
      </c>
      <c r="BB140" s="27" t="e">
        <f t="shared" si="9"/>
        <v>#REF!</v>
      </c>
    </row>
    <row r="141" spans="1:54" x14ac:dyDescent="0.35">
      <c r="A141" t="s">
        <v>9703</v>
      </c>
      <c r="B141" s="25" t="e">
        <f>IF('Crisis Indicator Data'!#REF!="No Data",1,IF(#REF!&lt;&gt;"",1,0))</f>
        <v>#REF!</v>
      </c>
      <c r="C141" s="25" t="e">
        <f>IF('Crisis Indicator Data'!#REF!="No Data",1,IF(#REF!&lt;&gt;"",1,0))</f>
        <v>#REF!</v>
      </c>
      <c r="D141" s="25" t="e">
        <f>IF('Crisis Indicator Data'!#REF!="No Data",1,IF(#REF!&lt;&gt;"",1,0))</f>
        <v>#REF!</v>
      </c>
      <c r="E141" s="25" t="e">
        <f>IF('Crisis Indicator Data'!#REF!="No Data",1,IF(#REF!&lt;&gt;"",1,0))</f>
        <v>#REF!</v>
      </c>
      <c r="F141" s="25" t="e">
        <f>IF('Crisis Indicator Data'!#REF!="No Data",1,IF(#REF!&lt;&gt;"",1,0))</f>
        <v>#REF!</v>
      </c>
      <c r="G141" s="25" t="e">
        <f>IF('Crisis Indicator Data'!#REF!="No Data",1,IF(#REF!&lt;&gt;"",1,0))</f>
        <v>#REF!</v>
      </c>
      <c r="H141" s="25" t="e">
        <f>IF('Crisis Indicator Data'!#REF!="No Data",1,IF(#REF!&lt;&gt;"",1,0))</f>
        <v>#REF!</v>
      </c>
      <c r="I141" s="25" t="e">
        <f>IF('Crisis Indicator Data'!#REF!="No Data",1,IF(#REF!&lt;&gt;"",1,0))</f>
        <v>#REF!</v>
      </c>
      <c r="J141" s="25" t="e">
        <f>IF('Crisis Indicator Data'!#REF!="No Data",1,IF(#REF!&lt;&gt;"",1,0))</f>
        <v>#REF!</v>
      </c>
      <c r="K141" s="25" t="e">
        <f>IF('Crisis Indicator Data'!#REF!="No Data",1,IF(#REF!&lt;&gt;"",1,0))</f>
        <v>#REF!</v>
      </c>
      <c r="L141" s="25" t="e">
        <f>IF('Crisis Indicator Data'!#REF!="No Data",1,IF(#REF!&lt;&gt;"",1,0))</f>
        <v>#REF!</v>
      </c>
      <c r="M141" s="25" t="e">
        <f>IF('Crisis Indicator Data'!#REF!="No Data",1,IF(#REF!&lt;&gt;"",1,0))</f>
        <v>#REF!</v>
      </c>
      <c r="N141" s="25" t="e">
        <f>IF('Crisis Indicator Data'!#REF!="No Data",1,IF(#REF!&lt;&gt;"",1,0))</f>
        <v>#REF!</v>
      </c>
      <c r="O141" s="25" t="e">
        <f>IF('Crisis Indicator Data'!#REF!="No Data",1,IF(#REF!&lt;&gt;"",1,0))</f>
        <v>#REF!</v>
      </c>
      <c r="P141" s="25" t="e">
        <f>IF('Crisis Indicator Data'!#REF!="No Data",1,IF(#REF!&lt;&gt;"",1,0))</f>
        <v>#REF!</v>
      </c>
      <c r="Q141" s="25" t="e">
        <f>IF('Crisis Indicator Data'!#REF!="No Data",1,IF(#REF!&lt;&gt;"",1,0))</f>
        <v>#REF!</v>
      </c>
      <c r="R141" s="25" t="e">
        <f>IF('Crisis Indicator Data'!#REF!="No Data",1,IF(#REF!&lt;&gt;"",1,0))</f>
        <v>#REF!</v>
      </c>
      <c r="S141" s="25" t="e">
        <f>IF('Crisis Indicator Data'!#REF!="No Data",1,IF(#REF!&lt;&gt;"",1,0))</f>
        <v>#REF!</v>
      </c>
      <c r="T141" s="25" t="e">
        <f>IF('Crisis Indicator Data'!#REF!="No Data",1,IF(#REF!&lt;&gt;"",1,0))</f>
        <v>#REF!</v>
      </c>
      <c r="U141" s="25" t="e">
        <f>IF('Crisis Indicator Data'!#REF!="No Data",1,IF(#REF!&lt;&gt;"",1,0))</f>
        <v>#REF!</v>
      </c>
      <c r="V141" s="25" t="e">
        <f>IF('Crisis Indicator Data'!#REF!="No Data",1,IF(#REF!&lt;&gt;"",1,0))</f>
        <v>#REF!</v>
      </c>
      <c r="W141" s="25" t="e">
        <f>IF('Crisis Indicator Data'!#REF!="No Data",1,IF(#REF!&lt;&gt;"",1,0))</f>
        <v>#REF!</v>
      </c>
      <c r="X141" s="25" t="e">
        <f>IF('Crisis Indicator Data'!#REF!="No Data",1,IF(#REF!&lt;&gt;"",1,0))</f>
        <v>#REF!</v>
      </c>
      <c r="Y141" s="25" t="e">
        <f>IF('Crisis Indicator Data'!#REF!="No Data",1,IF(#REF!&lt;&gt;"",1,0))</f>
        <v>#REF!</v>
      </c>
      <c r="Z141" s="25" t="e">
        <f>IF('Crisis Indicator Data'!#REF!="No Data",1,IF(#REF!&lt;&gt;"",1,0))</f>
        <v>#REF!</v>
      </c>
      <c r="AA141" s="25" t="e">
        <f>IF('Crisis Indicator Data'!#REF!="No Data",1,IF(#REF!&lt;&gt;"",1,0))</f>
        <v>#REF!</v>
      </c>
      <c r="AB141" s="25" t="e">
        <f>IF('Crisis Indicator Data'!#REF!="No Data",1,IF(#REF!&lt;&gt;"",1,0))</f>
        <v>#REF!</v>
      </c>
      <c r="AC141" s="25" t="e">
        <f>IF('Crisis Indicator Data'!#REF!="No Data",1,IF(#REF!&lt;&gt;"",1,0))</f>
        <v>#REF!</v>
      </c>
      <c r="AD141" s="25" t="e">
        <f>IF('Crisis Indicator Data'!#REF!="No Data",1,IF(#REF!&lt;&gt;"",1,0))</f>
        <v>#REF!</v>
      </c>
      <c r="AE141" s="25" t="e">
        <f>IF('Crisis Indicator Data'!#REF!="No Data",1,IF(#REF!&lt;&gt;"",1,0))</f>
        <v>#REF!</v>
      </c>
      <c r="AF141" s="25" t="e">
        <f>IF('Crisis Indicator Data'!#REF!="No Data",1,IF(#REF!&lt;&gt;"",1,0))</f>
        <v>#REF!</v>
      </c>
      <c r="AG141" s="25" t="e">
        <f>IF('Crisis Indicator Data'!#REF!="No Data",1,IF(#REF!&lt;&gt;"",1,0))</f>
        <v>#REF!</v>
      </c>
      <c r="AH141" s="25" t="e">
        <f>IF('Crisis Indicator Data'!#REF!="No Data",1,IF(#REF!&lt;&gt;"",1,0))</f>
        <v>#REF!</v>
      </c>
      <c r="AI141" s="25" t="e">
        <f>IF('Crisis Indicator Data'!#REF!="No Data",1,IF(#REF!&lt;&gt;"",1,0))</f>
        <v>#REF!</v>
      </c>
      <c r="AJ141" s="25" t="e">
        <f>IF('Crisis Indicator Data'!#REF!="No Data",1,IF(#REF!&lt;&gt;"",1,0))</f>
        <v>#REF!</v>
      </c>
      <c r="AK141" s="25" t="e">
        <f>IF('Crisis Indicator Data'!#REF!="No Data",1,IF(#REF!&lt;&gt;"",1,0))</f>
        <v>#REF!</v>
      </c>
      <c r="AL141" s="25" t="e">
        <f>IF('Crisis Indicator Data'!#REF!="No Data",1,IF(#REF!&lt;&gt;"",1,0))</f>
        <v>#REF!</v>
      </c>
      <c r="AM141" s="25" t="e">
        <f>IF('Crisis Indicator Data'!#REF!="No Data",1,IF(#REF!&lt;&gt;"",1,0))</f>
        <v>#REF!</v>
      </c>
      <c r="AN141" s="25" t="e">
        <f>IF('Crisis Indicator Data'!#REF!="No Data",1,IF(#REF!&lt;&gt;"",1,0))</f>
        <v>#REF!</v>
      </c>
      <c r="AO141" s="25" t="e">
        <f>IF('Crisis Indicator Data'!#REF!="No Data",1,IF(#REF!&lt;&gt;"",1,0))</f>
        <v>#REF!</v>
      </c>
      <c r="AP141" s="25" t="e">
        <f>IF('Crisis Indicator Data'!#REF!="No Data",1,IF(#REF!&lt;&gt;"",1,0))</f>
        <v>#REF!</v>
      </c>
      <c r="AQ141" s="25" t="e">
        <f>IF('Crisis Indicator Data'!#REF!="No Data",1,IF(#REF!&lt;&gt;"",1,0))</f>
        <v>#REF!</v>
      </c>
      <c r="AR141" s="25" t="e">
        <f>IF('Crisis Indicator Data'!#REF!="No Data",1,IF(#REF!&lt;&gt;"",1,0))</f>
        <v>#REF!</v>
      </c>
      <c r="AS141" s="25" t="e">
        <f>IF('Crisis Indicator Data'!#REF!="No Data",1,IF(#REF!&lt;&gt;"",1,0))</f>
        <v>#REF!</v>
      </c>
      <c r="AT141" s="25" t="e">
        <f>IF('Crisis Indicator Data'!#REF!="No Data",1,IF(#REF!&lt;&gt;"",1,0))</f>
        <v>#REF!</v>
      </c>
      <c r="AU141" s="25" t="e">
        <f>IF('Crisis Indicator Data'!#REF!="No Data",1,IF(#REF!&lt;&gt;"",1,0))</f>
        <v>#REF!</v>
      </c>
      <c r="AV141" s="25" t="e">
        <f>IF('Crisis Indicator Data'!#REF!="No Data",1,IF(#REF!&lt;&gt;"",1,0))</f>
        <v>#REF!</v>
      </c>
      <c r="AW141" s="25" t="e">
        <f>IF('Crisis Indicator Data'!#REF!="No Data",1,IF(#REF!&lt;&gt;"",1,0))</f>
        <v>#REF!</v>
      </c>
      <c r="AX141" s="25" t="e">
        <f>IF('Crisis Indicator Data'!#REF!="No Data",1,IF(#REF!&lt;&gt;"",1,0))</f>
        <v>#REF!</v>
      </c>
      <c r="AY141" s="25" t="e">
        <f>IF('Crisis Indicator Data'!#REF!="No Data",1,IF(#REF!&lt;&gt;"",1,0))</f>
        <v>#REF!</v>
      </c>
      <c r="AZ141" s="25" t="e">
        <f>IF('Crisis Indicator Data'!#REF!="No Data",1,IF(#REF!&lt;&gt;"",1,0))</f>
        <v>#REF!</v>
      </c>
      <c r="BA141" t="e">
        <f t="shared" si="8"/>
        <v>#REF!</v>
      </c>
      <c r="BB141" s="27" t="e">
        <f t="shared" si="9"/>
        <v>#REF!</v>
      </c>
    </row>
    <row r="142" spans="1:54" x14ac:dyDescent="0.35">
      <c r="A142" t="s">
        <v>9704</v>
      </c>
      <c r="B142" s="25" t="e">
        <f>IF('Crisis Indicator Data'!#REF!="No Data",1,IF(#REF!&lt;&gt;"",1,0))</f>
        <v>#REF!</v>
      </c>
      <c r="C142" s="25" t="e">
        <f>IF('Crisis Indicator Data'!#REF!="No Data",1,IF(#REF!&lt;&gt;"",1,0))</f>
        <v>#REF!</v>
      </c>
      <c r="D142" s="25" t="e">
        <f>IF('Crisis Indicator Data'!#REF!="No Data",1,IF(#REF!&lt;&gt;"",1,0))</f>
        <v>#REF!</v>
      </c>
      <c r="E142" s="25" t="e">
        <f>IF('Crisis Indicator Data'!#REF!="No Data",1,IF(#REF!&lt;&gt;"",1,0))</f>
        <v>#REF!</v>
      </c>
      <c r="F142" s="25" t="e">
        <f>IF('Crisis Indicator Data'!#REF!="No Data",1,IF(#REF!&lt;&gt;"",1,0))</f>
        <v>#REF!</v>
      </c>
      <c r="G142" s="25" t="e">
        <f>IF('Crisis Indicator Data'!#REF!="No Data",1,IF(#REF!&lt;&gt;"",1,0))</f>
        <v>#REF!</v>
      </c>
      <c r="H142" s="25" t="e">
        <f>IF('Crisis Indicator Data'!#REF!="No Data",1,IF(#REF!&lt;&gt;"",1,0))</f>
        <v>#REF!</v>
      </c>
      <c r="I142" s="25" t="e">
        <f>IF('Crisis Indicator Data'!#REF!="No Data",1,IF(#REF!&lt;&gt;"",1,0))</f>
        <v>#REF!</v>
      </c>
      <c r="J142" s="25" t="e">
        <f>IF('Crisis Indicator Data'!#REF!="No Data",1,IF(#REF!&lt;&gt;"",1,0))</f>
        <v>#REF!</v>
      </c>
      <c r="K142" s="25" t="e">
        <f>IF('Crisis Indicator Data'!#REF!="No Data",1,IF(#REF!&lt;&gt;"",1,0))</f>
        <v>#REF!</v>
      </c>
      <c r="L142" s="25" t="e">
        <f>IF('Crisis Indicator Data'!#REF!="No Data",1,IF(#REF!&lt;&gt;"",1,0))</f>
        <v>#REF!</v>
      </c>
      <c r="M142" s="25" t="e">
        <f>IF('Crisis Indicator Data'!#REF!="No Data",1,IF(#REF!&lt;&gt;"",1,0))</f>
        <v>#REF!</v>
      </c>
      <c r="N142" s="25" t="e">
        <f>IF('Crisis Indicator Data'!#REF!="No Data",1,IF(#REF!&lt;&gt;"",1,0))</f>
        <v>#REF!</v>
      </c>
      <c r="O142" s="25" t="e">
        <f>IF('Crisis Indicator Data'!#REF!="No Data",1,IF(#REF!&lt;&gt;"",1,0))</f>
        <v>#REF!</v>
      </c>
      <c r="P142" s="25" t="e">
        <f>IF('Crisis Indicator Data'!#REF!="No Data",1,IF(#REF!&lt;&gt;"",1,0))</f>
        <v>#REF!</v>
      </c>
      <c r="Q142" s="25" t="e">
        <f>IF('Crisis Indicator Data'!#REF!="No Data",1,IF(#REF!&lt;&gt;"",1,0))</f>
        <v>#REF!</v>
      </c>
      <c r="R142" s="25" t="e">
        <f>IF('Crisis Indicator Data'!#REF!="No Data",1,IF(#REF!&lt;&gt;"",1,0))</f>
        <v>#REF!</v>
      </c>
      <c r="S142" s="25" t="e">
        <f>IF('Crisis Indicator Data'!#REF!="No Data",1,IF(#REF!&lt;&gt;"",1,0))</f>
        <v>#REF!</v>
      </c>
      <c r="T142" s="25" t="e">
        <f>IF('Crisis Indicator Data'!#REF!="No Data",1,IF(#REF!&lt;&gt;"",1,0))</f>
        <v>#REF!</v>
      </c>
      <c r="U142" s="25" t="e">
        <f>IF('Crisis Indicator Data'!#REF!="No Data",1,IF(#REF!&lt;&gt;"",1,0))</f>
        <v>#REF!</v>
      </c>
      <c r="V142" s="25" t="e">
        <f>IF('Crisis Indicator Data'!#REF!="No Data",1,IF(#REF!&lt;&gt;"",1,0))</f>
        <v>#REF!</v>
      </c>
      <c r="W142" s="25" t="e">
        <f>IF('Crisis Indicator Data'!#REF!="No Data",1,IF(#REF!&lt;&gt;"",1,0))</f>
        <v>#REF!</v>
      </c>
      <c r="X142" s="25" t="e">
        <f>IF('Crisis Indicator Data'!#REF!="No Data",1,IF(#REF!&lt;&gt;"",1,0))</f>
        <v>#REF!</v>
      </c>
      <c r="Y142" s="25" t="e">
        <f>IF('Crisis Indicator Data'!#REF!="No Data",1,IF(#REF!&lt;&gt;"",1,0))</f>
        <v>#REF!</v>
      </c>
      <c r="Z142" s="25" t="e">
        <f>IF('Crisis Indicator Data'!#REF!="No Data",1,IF(#REF!&lt;&gt;"",1,0))</f>
        <v>#REF!</v>
      </c>
      <c r="AA142" s="25" t="e">
        <f>IF('Crisis Indicator Data'!#REF!="No Data",1,IF(#REF!&lt;&gt;"",1,0))</f>
        <v>#REF!</v>
      </c>
      <c r="AB142" s="25" t="e">
        <f>IF('Crisis Indicator Data'!#REF!="No Data",1,IF(#REF!&lt;&gt;"",1,0))</f>
        <v>#REF!</v>
      </c>
      <c r="AC142" s="25" t="e">
        <f>IF('Crisis Indicator Data'!#REF!="No Data",1,IF(#REF!&lt;&gt;"",1,0))</f>
        <v>#REF!</v>
      </c>
      <c r="AD142" s="25" t="e">
        <f>IF('Crisis Indicator Data'!#REF!="No Data",1,IF(#REF!&lt;&gt;"",1,0))</f>
        <v>#REF!</v>
      </c>
      <c r="AE142" s="25" t="e">
        <f>IF('Crisis Indicator Data'!#REF!="No Data",1,IF(#REF!&lt;&gt;"",1,0))</f>
        <v>#REF!</v>
      </c>
      <c r="AF142" s="25" t="e">
        <f>IF('Crisis Indicator Data'!#REF!="No Data",1,IF(#REF!&lt;&gt;"",1,0))</f>
        <v>#REF!</v>
      </c>
      <c r="AG142" s="25" t="e">
        <f>IF('Crisis Indicator Data'!#REF!="No Data",1,IF(#REF!&lt;&gt;"",1,0))</f>
        <v>#REF!</v>
      </c>
      <c r="AH142" s="25" t="e">
        <f>IF('Crisis Indicator Data'!#REF!="No Data",1,IF(#REF!&lt;&gt;"",1,0))</f>
        <v>#REF!</v>
      </c>
      <c r="AI142" s="25" t="e">
        <f>IF('Crisis Indicator Data'!#REF!="No Data",1,IF(#REF!&lt;&gt;"",1,0))</f>
        <v>#REF!</v>
      </c>
      <c r="AJ142" s="25" t="e">
        <f>IF('Crisis Indicator Data'!#REF!="No Data",1,IF(#REF!&lt;&gt;"",1,0))</f>
        <v>#REF!</v>
      </c>
      <c r="AK142" s="25" t="e">
        <f>IF('Crisis Indicator Data'!#REF!="No Data",1,IF(#REF!&lt;&gt;"",1,0))</f>
        <v>#REF!</v>
      </c>
      <c r="AL142" s="25" t="e">
        <f>IF('Crisis Indicator Data'!#REF!="No Data",1,IF(#REF!&lt;&gt;"",1,0))</f>
        <v>#REF!</v>
      </c>
      <c r="AM142" s="25" t="e">
        <f>IF('Crisis Indicator Data'!#REF!="No Data",1,IF(#REF!&lt;&gt;"",1,0))</f>
        <v>#REF!</v>
      </c>
      <c r="AN142" s="25" t="e">
        <f>IF('Crisis Indicator Data'!#REF!="No Data",1,IF(#REF!&lt;&gt;"",1,0))</f>
        <v>#REF!</v>
      </c>
      <c r="AO142" s="25" t="e">
        <f>IF('Crisis Indicator Data'!#REF!="No Data",1,IF(#REF!&lt;&gt;"",1,0))</f>
        <v>#REF!</v>
      </c>
      <c r="AP142" s="25" t="e">
        <f>IF('Crisis Indicator Data'!#REF!="No Data",1,IF(#REF!&lt;&gt;"",1,0))</f>
        <v>#REF!</v>
      </c>
      <c r="AQ142" s="25" t="e">
        <f>IF('Crisis Indicator Data'!#REF!="No Data",1,IF(#REF!&lt;&gt;"",1,0))</f>
        <v>#REF!</v>
      </c>
      <c r="AR142" s="25" t="e">
        <f>IF('Crisis Indicator Data'!#REF!="No Data",1,IF(#REF!&lt;&gt;"",1,0))</f>
        <v>#REF!</v>
      </c>
      <c r="AS142" s="25" t="e">
        <f>IF('Crisis Indicator Data'!#REF!="No Data",1,IF(#REF!&lt;&gt;"",1,0))</f>
        <v>#REF!</v>
      </c>
      <c r="AT142" s="25" t="e">
        <f>IF('Crisis Indicator Data'!#REF!="No Data",1,IF(#REF!&lt;&gt;"",1,0))</f>
        <v>#REF!</v>
      </c>
      <c r="AU142" s="25" t="e">
        <f>IF('Crisis Indicator Data'!#REF!="No Data",1,IF(#REF!&lt;&gt;"",1,0))</f>
        <v>#REF!</v>
      </c>
      <c r="AV142" s="25" t="e">
        <f>IF('Crisis Indicator Data'!#REF!="No Data",1,IF(#REF!&lt;&gt;"",1,0))</f>
        <v>#REF!</v>
      </c>
      <c r="AW142" s="25" t="e">
        <f>IF('Crisis Indicator Data'!#REF!="No Data",1,IF(#REF!&lt;&gt;"",1,0))</f>
        <v>#REF!</v>
      </c>
      <c r="AX142" s="25" t="e">
        <f>IF('Crisis Indicator Data'!#REF!="No Data",1,IF(#REF!&lt;&gt;"",1,0))</f>
        <v>#REF!</v>
      </c>
      <c r="AY142" s="25" t="e">
        <f>IF('Crisis Indicator Data'!#REF!="No Data",1,IF(#REF!&lt;&gt;"",1,0))</f>
        <v>#REF!</v>
      </c>
      <c r="AZ142" s="25" t="e">
        <f>IF('Crisis Indicator Data'!#REF!="No Data",1,IF(#REF!&lt;&gt;"",1,0))</f>
        <v>#REF!</v>
      </c>
      <c r="BA142" t="e">
        <f t="shared" si="8"/>
        <v>#REF!</v>
      </c>
      <c r="BB142" s="27" t="e">
        <f t="shared" si="9"/>
        <v>#REF!</v>
      </c>
    </row>
    <row r="143" spans="1:54" x14ac:dyDescent="0.35">
      <c r="A143" t="s">
        <v>9610</v>
      </c>
      <c r="B143" s="25" t="e">
        <f>IF('Crisis Indicator Data'!#REF!="No Data",1,IF(#REF!&lt;&gt;"",1,0))</f>
        <v>#REF!</v>
      </c>
      <c r="C143" s="25" t="e">
        <f>IF('Crisis Indicator Data'!#REF!="No Data",1,IF(#REF!&lt;&gt;"",1,0))</f>
        <v>#REF!</v>
      </c>
      <c r="D143" s="25" t="e">
        <f>IF('Crisis Indicator Data'!#REF!="No Data",1,IF(#REF!&lt;&gt;"",1,0))</f>
        <v>#REF!</v>
      </c>
      <c r="E143" s="25" t="e">
        <f>IF('Crisis Indicator Data'!#REF!="No Data",1,IF(#REF!&lt;&gt;"",1,0))</f>
        <v>#REF!</v>
      </c>
      <c r="F143" s="25" t="e">
        <f>IF('Crisis Indicator Data'!#REF!="No Data",1,IF(#REF!&lt;&gt;"",1,0))</f>
        <v>#REF!</v>
      </c>
      <c r="G143" s="25" t="e">
        <f>IF('Crisis Indicator Data'!#REF!="No Data",1,IF(#REF!&lt;&gt;"",1,0))</f>
        <v>#REF!</v>
      </c>
      <c r="H143" s="25" t="e">
        <f>IF('Crisis Indicator Data'!#REF!="No Data",1,IF(#REF!&lt;&gt;"",1,0))</f>
        <v>#REF!</v>
      </c>
      <c r="I143" s="25" t="e">
        <f>IF('Crisis Indicator Data'!#REF!="No Data",1,IF(#REF!&lt;&gt;"",1,0))</f>
        <v>#REF!</v>
      </c>
      <c r="J143" s="25" t="e">
        <f>IF('Crisis Indicator Data'!#REF!="No Data",1,IF(#REF!&lt;&gt;"",1,0))</f>
        <v>#REF!</v>
      </c>
      <c r="K143" s="25" t="e">
        <f>IF('Crisis Indicator Data'!#REF!="No Data",1,IF(#REF!&lt;&gt;"",1,0))</f>
        <v>#REF!</v>
      </c>
      <c r="L143" s="25" t="e">
        <f>IF('Crisis Indicator Data'!#REF!="No Data",1,IF(#REF!&lt;&gt;"",1,0))</f>
        <v>#REF!</v>
      </c>
      <c r="M143" s="25" t="e">
        <f>IF('Crisis Indicator Data'!#REF!="No Data",1,IF(#REF!&lt;&gt;"",1,0))</f>
        <v>#REF!</v>
      </c>
      <c r="N143" s="25" t="e">
        <f>IF('Crisis Indicator Data'!#REF!="No Data",1,IF(#REF!&lt;&gt;"",1,0))</f>
        <v>#REF!</v>
      </c>
      <c r="O143" s="25" t="e">
        <f>IF('Crisis Indicator Data'!#REF!="No Data",1,IF(#REF!&lt;&gt;"",1,0))</f>
        <v>#REF!</v>
      </c>
      <c r="P143" s="25" t="e">
        <f>IF('Crisis Indicator Data'!#REF!="No Data",1,IF(#REF!&lt;&gt;"",1,0))</f>
        <v>#REF!</v>
      </c>
      <c r="Q143" s="25" t="e">
        <f>IF('Crisis Indicator Data'!#REF!="No Data",1,IF(#REF!&lt;&gt;"",1,0))</f>
        <v>#REF!</v>
      </c>
      <c r="R143" s="25" t="e">
        <f>IF('Crisis Indicator Data'!#REF!="No Data",1,IF(#REF!&lt;&gt;"",1,0))</f>
        <v>#REF!</v>
      </c>
      <c r="S143" s="25" t="e">
        <f>IF('Crisis Indicator Data'!#REF!="No Data",1,IF(#REF!&lt;&gt;"",1,0))</f>
        <v>#REF!</v>
      </c>
      <c r="T143" s="25" t="e">
        <f>IF('Crisis Indicator Data'!#REF!="No Data",1,IF(#REF!&lt;&gt;"",1,0))</f>
        <v>#REF!</v>
      </c>
      <c r="U143" s="25" t="e">
        <f>IF('Crisis Indicator Data'!#REF!="No Data",1,IF(#REF!&lt;&gt;"",1,0))</f>
        <v>#REF!</v>
      </c>
      <c r="V143" s="25" t="e">
        <f>IF('Crisis Indicator Data'!#REF!="No Data",1,IF(#REF!&lt;&gt;"",1,0))</f>
        <v>#REF!</v>
      </c>
      <c r="W143" s="25" t="e">
        <f>IF('Crisis Indicator Data'!#REF!="No Data",1,IF(#REF!&lt;&gt;"",1,0))</f>
        <v>#REF!</v>
      </c>
      <c r="X143" s="25" t="e">
        <f>IF('Crisis Indicator Data'!#REF!="No Data",1,IF(#REF!&lt;&gt;"",1,0))</f>
        <v>#REF!</v>
      </c>
      <c r="Y143" s="25" t="e">
        <f>IF('Crisis Indicator Data'!#REF!="No Data",1,IF(#REF!&lt;&gt;"",1,0))</f>
        <v>#REF!</v>
      </c>
      <c r="Z143" s="25" t="e">
        <f>IF('Crisis Indicator Data'!#REF!="No Data",1,IF(#REF!&lt;&gt;"",1,0))</f>
        <v>#REF!</v>
      </c>
      <c r="AA143" s="25" t="e">
        <f>IF('Crisis Indicator Data'!#REF!="No Data",1,IF(#REF!&lt;&gt;"",1,0))</f>
        <v>#REF!</v>
      </c>
      <c r="AB143" s="25" t="e">
        <f>IF('Crisis Indicator Data'!#REF!="No Data",1,IF(#REF!&lt;&gt;"",1,0))</f>
        <v>#REF!</v>
      </c>
      <c r="AC143" s="25" t="e">
        <f>IF('Crisis Indicator Data'!#REF!="No Data",1,IF(#REF!&lt;&gt;"",1,0))</f>
        <v>#REF!</v>
      </c>
      <c r="AD143" s="25" t="e">
        <f>IF('Crisis Indicator Data'!#REF!="No Data",1,IF(#REF!&lt;&gt;"",1,0))</f>
        <v>#REF!</v>
      </c>
      <c r="AE143" s="25" t="e">
        <f>IF('Crisis Indicator Data'!#REF!="No Data",1,IF(#REF!&lt;&gt;"",1,0))</f>
        <v>#REF!</v>
      </c>
      <c r="AF143" s="25" t="e">
        <f>IF('Crisis Indicator Data'!#REF!="No Data",1,IF(#REF!&lt;&gt;"",1,0))</f>
        <v>#REF!</v>
      </c>
      <c r="AG143" s="25" t="e">
        <f>IF('Crisis Indicator Data'!#REF!="No Data",1,IF(#REF!&lt;&gt;"",1,0))</f>
        <v>#REF!</v>
      </c>
      <c r="AH143" s="25" t="e">
        <f>IF('Crisis Indicator Data'!#REF!="No Data",1,IF(#REF!&lt;&gt;"",1,0))</f>
        <v>#REF!</v>
      </c>
      <c r="AI143" s="25" t="e">
        <f>IF('Crisis Indicator Data'!#REF!="No Data",1,IF(#REF!&lt;&gt;"",1,0))</f>
        <v>#REF!</v>
      </c>
      <c r="AJ143" s="25" t="e">
        <f>IF('Crisis Indicator Data'!#REF!="No Data",1,IF(#REF!&lt;&gt;"",1,0))</f>
        <v>#REF!</v>
      </c>
      <c r="AK143" s="25" t="e">
        <f>IF('Crisis Indicator Data'!#REF!="No Data",1,IF(#REF!&lt;&gt;"",1,0))</f>
        <v>#REF!</v>
      </c>
      <c r="AL143" s="25" t="e">
        <f>IF('Crisis Indicator Data'!#REF!="No Data",1,IF(#REF!&lt;&gt;"",1,0))</f>
        <v>#REF!</v>
      </c>
      <c r="AM143" s="25" t="e">
        <f>IF('Crisis Indicator Data'!#REF!="No Data",1,IF(#REF!&lt;&gt;"",1,0))</f>
        <v>#REF!</v>
      </c>
      <c r="AN143" s="25" t="e">
        <f>IF('Crisis Indicator Data'!#REF!="No Data",1,IF(#REF!&lt;&gt;"",1,0))</f>
        <v>#REF!</v>
      </c>
      <c r="AO143" s="25" t="e">
        <f>IF('Crisis Indicator Data'!#REF!="No Data",1,IF(#REF!&lt;&gt;"",1,0))</f>
        <v>#REF!</v>
      </c>
      <c r="AP143" s="25" t="e">
        <f>IF('Crisis Indicator Data'!#REF!="No Data",1,IF(#REF!&lt;&gt;"",1,0))</f>
        <v>#REF!</v>
      </c>
      <c r="AQ143" s="25" t="e">
        <f>IF('Crisis Indicator Data'!#REF!="No Data",1,IF(#REF!&lt;&gt;"",1,0))</f>
        <v>#REF!</v>
      </c>
      <c r="AR143" s="25" t="e">
        <f>IF('Crisis Indicator Data'!#REF!="No Data",1,IF(#REF!&lt;&gt;"",1,0))</f>
        <v>#REF!</v>
      </c>
      <c r="AS143" s="25" t="e">
        <f>IF('Crisis Indicator Data'!#REF!="No Data",1,IF(#REF!&lt;&gt;"",1,0))</f>
        <v>#REF!</v>
      </c>
      <c r="AT143" s="25" t="e">
        <f>IF('Crisis Indicator Data'!#REF!="No Data",1,IF(#REF!&lt;&gt;"",1,0))</f>
        <v>#REF!</v>
      </c>
      <c r="AU143" s="25" t="e">
        <f>IF('Crisis Indicator Data'!#REF!="No Data",1,IF(#REF!&lt;&gt;"",1,0))</f>
        <v>#REF!</v>
      </c>
      <c r="AV143" s="25" t="e">
        <f>IF('Crisis Indicator Data'!#REF!="No Data",1,IF(#REF!&lt;&gt;"",1,0))</f>
        <v>#REF!</v>
      </c>
      <c r="AW143" s="25" t="e">
        <f>IF('Crisis Indicator Data'!#REF!="No Data",1,IF(#REF!&lt;&gt;"",1,0))</f>
        <v>#REF!</v>
      </c>
      <c r="AX143" s="25" t="e">
        <f>IF('Crisis Indicator Data'!#REF!="No Data",1,IF(#REF!&lt;&gt;"",1,0))</f>
        <v>#REF!</v>
      </c>
      <c r="AY143" s="25" t="e">
        <f>IF('Crisis Indicator Data'!#REF!="No Data",1,IF(#REF!&lt;&gt;"",1,0))</f>
        <v>#REF!</v>
      </c>
      <c r="AZ143" s="25" t="e">
        <f>IF('Crisis Indicator Data'!#REF!="No Data",1,IF(#REF!&lt;&gt;"",1,0))</f>
        <v>#REF!</v>
      </c>
      <c r="BA143" t="e">
        <f t="shared" si="8"/>
        <v>#REF!</v>
      </c>
      <c r="BB143" s="27" t="e">
        <f t="shared" si="9"/>
        <v>#REF!</v>
      </c>
    </row>
    <row r="144" spans="1:54" x14ac:dyDescent="0.35">
      <c r="A144" t="s">
        <v>9622</v>
      </c>
      <c r="B144" s="25" t="e">
        <f>IF('Crisis Indicator Data'!#REF!="No Data",1,IF(#REF!&lt;&gt;"",1,0))</f>
        <v>#REF!</v>
      </c>
      <c r="C144" s="25" t="e">
        <f>IF('Crisis Indicator Data'!#REF!="No Data",1,IF(#REF!&lt;&gt;"",1,0))</f>
        <v>#REF!</v>
      </c>
      <c r="D144" s="25" t="e">
        <f>IF('Crisis Indicator Data'!#REF!="No Data",1,IF(#REF!&lt;&gt;"",1,0))</f>
        <v>#REF!</v>
      </c>
      <c r="E144" s="25" t="e">
        <f>IF('Crisis Indicator Data'!#REF!="No Data",1,IF(#REF!&lt;&gt;"",1,0))</f>
        <v>#REF!</v>
      </c>
      <c r="F144" s="25" t="e">
        <f>IF('Crisis Indicator Data'!#REF!="No Data",1,IF(#REF!&lt;&gt;"",1,0))</f>
        <v>#REF!</v>
      </c>
      <c r="G144" s="25" t="e">
        <f>IF('Crisis Indicator Data'!#REF!="No Data",1,IF(#REF!&lt;&gt;"",1,0))</f>
        <v>#REF!</v>
      </c>
      <c r="H144" s="25" t="e">
        <f>IF('Crisis Indicator Data'!#REF!="No Data",1,IF(#REF!&lt;&gt;"",1,0))</f>
        <v>#REF!</v>
      </c>
      <c r="I144" s="25" t="e">
        <f>IF('Crisis Indicator Data'!#REF!="No Data",1,IF(#REF!&lt;&gt;"",1,0))</f>
        <v>#REF!</v>
      </c>
      <c r="J144" s="25" t="e">
        <f>IF('Crisis Indicator Data'!#REF!="No Data",1,IF(#REF!&lt;&gt;"",1,0))</f>
        <v>#REF!</v>
      </c>
      <c r="K144" s="25" t="e">
        <f>IF('Crisis Indicator Data'!#REF!="No Data",1,IF(#REF!&lt;&gt;"",1,0))</f>
        <v>#REF!</v>
      </c>
      <c r="L144" s="25" t="e">
        <f>IF('Crisis Indicator Data'!#REF!="No Data",1,IF(#REF!&lt;&gt;"",1,0))</f>
        <v>#REF!</v>
      </c>
      <c r="M144" s="25" t="e">
        <f>IF('Crisis Indicator Data'!#REF!="No Data",1,IF(#REF!&lt;&gt;"",1,0))</f>
        <v>#REF!</v>
      </c>
      <c r="N144" s="25" t="e">
        <f>IF('Crisis Indicator Data'!#REF!="No Data",1,IF(#REF!&lt;&gt;"",1,0))</f>
        <v>#REF!</v>
      </c>
      <c r="O144" s="25" t="e">
        <f>IF('Crisis Indicator Data'!#REF!="No Data",1,IF(#REF!&lt;&gt;"",1,0))</f>
        <v>#REF!</v>
      </c>
      <c r="P144" s="25" t="e">
        <f>IF('Crisis Indicator Data'!#REF!="No Data",1,IF(#REF!&lt;&gt;"",1,0))</f>
        <v>#REF!</v>
      </c>
      <c r="Q144" s="25" t="e">
        <f>IF('Crisis Indicator Data'!#REF!="No Data",1,IF(#REF!&lt;&gt;"",1,0))</f>
        <v>#REF!</v>
      </c>
      <c r="R144" s="25" t="e">
        <f>IF('Crisis Indicator Data'!#REF!="No Data",1,IF(#REF!&lt;&gt;"",1,0))</f>
        <v>#REF!</v>
      </c>
      <c r="S144" s="25" t="e">
        <f>IF('Crisis Indicator Data'!#REF!="No Data",1,IF(#REF!&lt;&gt;"",1,0))</f>
        <v>#REF!</v>
      </c>
      <c r="T144" s="25" t="e">
        <f>IF('Crisis Indicator Data'!#REF!="No Data",1,IF(#REF!&lt;&gt;"",1,0))</f>
        <v>#REF!</v>
      </c>
      <c r="U144" s="25" t="e">
        <f>IF('Crisis Indicator Data'!#REF!="No Data",1,IF(#REF!&lt;&gt;"",1,0))</f>
        <v>#REF!</v>
      </c>
      <c r="V144" s="25" t="e">
        <f>IF('Crisis Indicator Data'!#REF!="No Data",1,IF(#REF!&lt;&gt;"",1,0))</f>
        <v>#REF!</v>
      </c>
      <c r="W144" s="25" t="e">
        <f>IF('Crisis Indicator Data'!#REF!="No Data",1,IF(#REF!&lt;&gt;"",1,0))</f>
        <v>#REF!</v>
      </c>
      <c r="X144" s="25" t="e">
        <f>IF('Crisis Indicator Data'!#REF!="No Data",1,IF(#REF!&lt;&gt;"",1,0))</f>
        <v>#REF!</v>
      </c>
      <c r="Y144" s="25" t="e">
        <f>IF('Crisis Indicator Data'!#REF!="No Data",1,IF(#REF!&lt;&gt;"",1,0))</f>
        <v>#REF!</v>
      </c>
      <c r="Z144" s="25" t="e">
        <f>IF('Crisis Indicator Data'!#REF!="No Data",1,IF(#REF!&lt;&gt;"",1,0))</f>
        <v>#REF!</v>
      </c>
      <c r="AA144" s="25" t="e">
        <f>IF('Crisis Indicator Data'!#REF!="No Data",1,IF(#REF!&lt;&gt;"",1,0))</f>
        <v>#REF!</v>
      </c>
      <c r="AB144" s="25" t="e">
        <f>IF('Crisis Indicator Data'!#REF!="No Data",1,IF(#REF!&lt;&gt;"",1,0))</f>
        <v>#REF!</v>
      </c>
      <c r="AC144" s="25" t="e">
        <f>IF('Crisis Indicator Data'!#REF!="No Data",1,IF(#REF!&lt;&gt;"",1,0))</f>
        <v>#REF!</v>
      </c>
      <c r="AD144" s="25" t="e">
        <f>IF('Crisis Indicator Data'!#REF!="No Data",1,IF(#REF!&lt;&gt;"",1,0))</f>
        <v>#REF!</v>
      </c>
      <c r="AE144" s="25" t="e">
        <f>IF('Crisis Indicator Data'!#REF!="No Data",1,IF(#REF!&lt;&gt;"",1,0))</f>
        <v>#REF!</v>
      </c>
      <c r="AF144" s="25" t="e">
        <f>IF('Crisis Indicator Data'!#REF!="No Data",1,IF(#REF!&lt;&gt;"",1,0))</f>
        <v>#REF!</v>
      </c>
      <c r="AG144" s="25" t="e">
        <f>IF('Crisis Indicator Data'!#REF!="No Data",1,IF(#REF!&lt;&gt;"",1,0))</f>
        <v>#REF!</v>
      </c>
      <c r="AH144" s="25" t="e">
        <f>IF('Crisis Indicator Data'!#REF!="No Data",1,IF(#REF!&lt;&gt;"",1,0))</f>
        <v>#REF!</v>
      </c>
      <c r="AI144" s="25" t="e">
        <f>IF('Crisis Indicator Data'!#REF!="No Data",1,IF(#REF!&lt;&gt;"",1,0))</f>
        <v>#REF!</v>
      </c>
      <c r="AJ144" s="25" t="e">
        <f>IF('Crisis Indicator Data'!#REF!="No Data",1,IF(#REF!&lt;&gt;"",1,0))</f>
        <v>#REF!</v>
      </c>
      <c r="AK144" s="25" t="e">
        <f>IF('Crisis Indicator Data'!#REF!="No Data",1,IF(#REF!&lt;&gt;"",1,0))</f>
        <v>#REF!</v>
      </c>
      <c r="AL144" s="25" t="e">
        <f>IF('Crisis Indicator Data'!#REF!="No Data",1,IF(#REF!&lt;&gt;"",1,0))</f>
        <v>#REF!</v>
      </c>
      <c r="AM144" s="25" t="e">
        <f>IF('Crisis Indicator Data'!#REF!="No Data",1,IF(#REF!&lt;&gt;"",1,0))</f>
        <v>#REF!</v>
      </c>
      <c r="AN144" s="25" t="e">
        <f>IF('Crisis Indicator Data'!#REF!="No Data",1,IF(#REF!&lt;&gt;"",1,0))</f>
        <v>#REF!</v>
      </c>
      <c r="AO144" s="25" t="e">
        <f>IF('Crisis Indicator Data'!#REF!="No Data",1,IF(#REF!&lt;&gt;"",1,0))</f>
        <v>#REF!</v>
      </c>
      <c r="AP144" s="25" t="e">
        <f>IF('Crisis Indicator Data'!#REF!="No Data",1,IF(#REF!&lt;&gt;"",1,0))</f>
        <v>#REF!</v>
      </c>
      <c r="AQ144" s="25" t="e">
        <f>IF('Crisis Indicator Data'!#REF!="No Data",1,IF(#REF!&lt;&gt;"",1,0))</f>
        <v>#REF!</v>
      </c>
      <c r="AR144" s="25" t="e">
        <f>IF('Crisis Indicator Data'!#REF!="No Data",1,IF(#REF!&lt;&gt;"",1,0))</f>
        <v>#REF!</v>
      </c>
      <c r="AS144" s="25" t="e">
        <f>IF('Crisis Indicator Data'!#REF!="No Data",1,IF(#REF!&lt;&gt;"",1,0))</f>
        <v>#REF!</v>
      </c>
      <c r="AT144" s="25" t="e">
        <f>IF('Crisis Indicator Data'!#REF!="No Data",1,IF(#REF!&lt;&gt;"",1,0))</f>
        <v>#REF!</v>
      </c>
      <c r="AU144" s="25" t="e">
        <f>IF('Crisis Indicator Data'!#REF!="No Data",1,IF(#REF!&lt;&gt;"",1,0))</f>
        <v>#REF!</v>
      </c>
      <c r="AV144" s="25" t="e">
        <f>IF('Crisis Indicator Data'!#REF!="No Data",1,IF(#REF!&lt;&gt;"",1,0))</f>
        <v>#REF!</v>
      </c>
      <c r="AW144" s="25" t="e">
        <f>IF('Crisis Indicator Data'!#REF!="No Data",1,IF(#REF!&lt;&gt;"",1,0))</f>
        <v>#REF!</v>
      </c>
      <c r="AX144" s="25" t="e">
        <f>IF('Crisis Indicator Data'!#REF!="No Data",1,IF(#REF!&lt;&gt;"",1,0))</f>
        <v>#REF!</v>
      </c>
      <c r="AY144" s="25" t="e">
        <f>IF('Crisis Indicator Data'!#REF!="No Data",1,IF(#REF!&lt;&gt;"",1,0))</f>
        <v>#REF!</v>
      </c>
      <c r="AZ144" s="25" t="e">
        <f>IF('Crisis Indicator Data'!#REF!="No Data",1,IF(#REF!&lt;&gt;"",1,0))</f>
        <v>#REF!</v>
      </c>
      <c r="BA144" t="e">
        <f t="shared" si="8"/>
        <v>#REF!</v>
      </c>
      <c r="BB144" s="27" t="e">
        <f t="shared" si="9"/>
        <v>#REF!</v>
      </c>
    </row>
    <row r="145" spans="1:54" x14ac:dyDescent="0.35">
      <c r="A145" t="s">
        <v>9762</v>
      </c>
      <c r="B145" s="25" t="e">
        <f>IF('Crisis Indicator Data'!#REF!="No Data",1,IF(#REF!&lt;&gt;"",1,0))</f>
        <v>#REF!</v>
      </c>
      <c r="C145" s="25" t="e">
        <f>IF('Crisis Indicator Data'!#REF!="No Data",1,IF(#REF!&lt;&gt;"",1,0))</f>
        <v>#REF!</v>
      </c>
      <c r="D145" s="25" t="e">
        <f>IF('Crisis Indicator Data'!#REF!="No Data",1,IF(#REF!&lt;&gt;"",1,0))</f>
        <v>#REF!</v>
      </c>
      <c r="E145" s="25" t="e">
        <f>IF('Crisis Indicator Data'!#REF!="No Data",1,IF(#REF!&lt;&gt;"",1,0))</f>
        <v>#REF!</v>
      </c>
      <c r="F145" s="25" t="e">
        <f>IF('Crisis Indicator Data'!#REF!="No Data",1,IF(#REF!&lt;&gt;"",1,0))</f>
        <v>#REF!</v>
      </c>
      <c r="G145" s="25" t="e">
        <f>IF('Crisis Indicator Data'!#REF!="No Data",1,IF(#REF!&lt;&gt;"",1,0))</f>
        <v>#REF!</v>
      </c>
      <c r="H145" s="25" t="e">
        <f>IF('Crisis Indicator Data'!#REF!="No Data",1,IF(#REF!&lt;&gt;"",1,0))</f>
        <v>#REF!</v>
      </c>
      <c r="I145" s="25" t="e">
        <f>IF('Crisis Indicator Data'!#REF!="No Data",1,IF(#REF!&lt;&gt;"",1,0))</f>
        <v>#REF!</v>
      </c>
      <c r="J145" s="25" t="e">
        <f>IF('Crisis Indicator Data'!#REF!="No Data",1,IF(#REF!&lt;&gt;"",1,0))</f>
        <v>#REF!</v>
      </c>
      <c r="K145" s="25" t="e">
        <f>IF('Crisis Indicator Data'!#REF!="No Data",1,IF(#REF!&lt;&gt;"",1,0))</f>
        <v>#REF!</v>
      </c>
      <c r="L145" s="25" t="e">
        <f>IF('Crisis Indicator Data'!#REF!="No Data",1,IF(#REF!&lt;&gt;"",1,0))</f>
        <v>#REF!</v>
      </c>
      <c r="M145" s="25" t="e">
        <f>IF('Crisis Indicator Data'!#REF!="No Data",1,IF(#REF!&lt;&gt;"",1,0))</f>
        <v>#REF!</v>
      </c>
      <c r="N145" s="25" t="e">
        <f>IF('Crisis Indicator Data'!#REF!="No Data",1,IF(#REF!&lt;&gt;"",1,0))</f>
        <v>#REF!</v>
      </c>
      <c r="O145" s="25" t="e">
        <f>IF('Crisis Indicator Data'!#REF!="No Data",1,IF(#REF!&lt;&gt;"",1,0))</f>
        <v>#REF!</v>
      </c>
      <c r="P145" s="25" t="e">
        <f>IF('Crisis Indicator Data'!#REF!="No Data",1,IF(#REF!&lt;&gt;"",1,0))</f>
        <v>#REF!</v>
      </c>
      <c r="Q145" s="25" t="e">
        <f>IF('Crisis Indicator Data'!#REF!="No Data",1,IF(#REF!&lt;&gt;"",1,0))</f>
        <v>#REF!</v>
      </c>
      <c r="R145" s="25" t="e">
        <f>IF('Crisis Indicator Data'!#REF!="No Data",1,IF(#REF!&lt;&gt;"",1,0))</f>
        <v>#REF!</v>
      </c>
      <c r="S145" s="25" t="e">
        <f>IF('Crisis Indicator Data'!#REF!="No Data",1,IF(#REF!&lt;&gt;"",1,0))</f>
        <v>#REF!</v>
      </c>
      <c r="T145" s="25" t="e">
        <f>IF('Crisis Indicator Data'!#REF!="No Data",1,IF(#REF!&lt;&gt;"",1,0))</f>
        <v>#REF!</v>
      </c>
      <c r="U145" s="25" t="e">
        <f>IF('Crisis Indicator Data'!#REF!="No Data",1,IF(#REF!&lt;&gt;"",1,0))</f>
        <v>#REF!</v>
      </c>
      <c r="V145" s="25" t="e">
        <f>IF('Crisis Indicator Data'!#REF!="No Data",1,IF(#REF!&lt;&gt;"",1,0))</f>
        <v>#REF!</v>
      </c>
      <c r="W145" s="25" t="e">
        <f>IF('Crisis Indicator Data'!#REF!="No Data",1,IF(#REF!&lt;&gt;"",1,0))</f>
        <v>#REF!</v>
      </c>
      <c r="X145" s="25" t="e">
        <f>IF('Crisis Indicator Data'!#REF!="No Data",1,IF(#REF!&lt;&gt;"",1,0))</f>
        <v>#REF!</v>
      </c>
      <c r="Y145" s="25" t="e">
        <f>IF('Crisis Indicator Data'!#REF!="No Data",1,IF(#REF!&lt;&gt;"",1,0))</f>
        <v>#REF!</v>
      </c>
      <c r="Z145" s="25" t="e">
        <f>IF('Crisis Indicator Data'!#REF!="No Data",1,IF(#REF!&lt;&gt;"",1,0))</f>
        <v>#REF!</v>
      </c>
      <c r="AA145" s="25" t="e">
        <f>IF('Crisis Indicator Data'!#REF!="No Data",1,IF(#REF!&lt;&gt;"",1,0))</f>
        <v>#REF!</v>
      </c>
      <c r="AB145" s="25" t="e">
        <f>IF('Crisis Indicator Data'!#REF!="No Data",1,IF(#REF!&lt;&gt;"",1,0))</f>
        <v>#REF!</v>
      </c>
      <c r="AC145" s="25" t="e">
        <f>IF('Crisis Indicator Data'!#REF!="No Data",1,IF(#REF!&lt;&gt;"",1,0))</f>
        <v>#REF!</v>
      </c>
      <c r="AD145" s="25" t="e">
        <f>IF('Crisis Indicator Data'!#REF!="No Data",1,IF(#REF!&lt;&gt;"",1,0))</f>
        <v>#REF!</v>
      </c>
      <c r="AE145" s="25" t="e">
        <f>IF('Crisis Indicator Data'!#REF!="No Data",1,IF(#REF!&lt;&gt;"",1,0))</f>
        <v>#REF!</v>
      </c>
      <c r="AF145" s="25" t="e">
        <f>IF('Crisis Indicator Data'!#REF!="No Data",1,IF(#REF!&lt;&gt;"",1,0))</f>
        <v>#REF!</v>
      </c>
      <c r="AG145" s="25" t="e">
        <f>IF('Crisis Indicator Data'!#REF!="No Data",1,IF(#REF!&lt;&gt;"",1,0))</f>
        <v>#REF!</v>
      </c>
      <c r="AH145" s="25" t="e">
        <f>IF('Crisis Indicator Data'!#REF!="No Data",1,IF(#REF!&lt;&gt;"",1,0))</f>
        <v>#REF!</v>
      </c>
      <c r="AI145" s="25" t="e">
        <f>IF('Crisis Indicator Data'!#REF!="No Data",1,IF(#REF!&lt;&gt;"",1,0))</f>
        <v>#REF!</v>
      </c>
      <c r="AJ145" s="25" t="e">
        <f>IF('Crisis Indicator Data'!#REF!="No Data",1,IF(#REF!&lt;&gt;"",1,0))</f>
        <v>#REF!</v>
      </c>
      <c r="AK145" s="25" t="e">
        <f>IF('Crisis Indicator Data'!#REF!="No Data",1,IF(#REF!&lt;&gt;"",1,0))</f>
        <v>#REF!</v>
      </c>
      <c r="AL145" s="25" t="e">
        <f>IF('Crisis Indicator Data'!#REF!="No Data",1,IF(#REF!&lt;&gt;"",1,0))</f>
        <v>#REF!</v>
      </c>
      <c r="AM145" s="25" t="e">
        <f>IF('Crisis Indicator Data'!#REF!="No Data",1,IF(#REF!&lt;&gt;"",1,0))</f>
        <v>#REF!</v>
      </c>
      <c r="AN145" s="25" t="e">
        <f>IF('Crisis Indicator Data'!#REF!="No Data",1,IF(#REF!&lt;&gt;"",1,0))</f>
        <v>#REF!</v>
      </c>
      <c r="AO145" s="25" t="e">
        <f>IF('Crisis Indicator Data'!#REF!="No Data",1,IF(#REF!&lt;&gt;"",1,0))</f>
        <v>#REF!</v>
      </c>
      <c r="AP145" s="25" t="e">
        <f>IF('Crisis Indicator Data'!#REF!="No Data",1,IF(#REF!&lt;&gt;"",1,0))</f>
        <v>#REF!</v>
      </c>
      <c r="AQ145" s="25" t="e">
        <f>IF('Crisis Indicator Data'!#REF!="No Data",1,IF(#REF!&lt;&gt;"",1,0))</f>
        <v>#REF!</v>
      </c>
      <c r="AR145" s="25" t="e">
        <f>IF('Crisis Indicator Data'!#REF!="No Data",1,IF(#REF!&lt;&gt;"",1,0))</f>
        <v>#REF!</v>
      </c>
      <c r="AS145" s="25" t="e">
        <f>IF('Crisis Indicator Data'!#REF!="No Data",1,IF(#REF!&lt;&gt;"",1,0))</f>
        <v>#REF!</v>
      </c>
      <c r="AT145" s="25" t="e">
        <f>IF('Crisis Indicator Data'!#REF!="No Data",1,IF(#REF!&lt;&gt;"",1,0))</f>
        <v>#REF!</v>
      </c>
      <c r="AU145" s="25" t="e">
        <f>IF('Crisis Indicator Data'!#REF!="No Data",1,IF(#REF!&lt;&gt;"",1,0))</f>
        <v>#REF!</v>
      </c>
      <c r="AV145" s="25" t="e">
        <f>IF('Crisis Indicator Data'!#REF!="No Data",1,IF(#REF!&lt;&gt;"",1,0))</f>
        <v>#REF!</v>
      </c>
      <c r="AW145" s="25" t="e">
        <f>IF('Crisis Indicator Data'!#REF!="No Data",1,IF(#REF!&lt;&gt;"",1,0))</f>
        <v>#REF!</v>
      </c>
      <c r="AX145" s="25" t="e">
        <f>IF('Crisis Indicator Data'!#REF!="No Data",1,IF(#REF!&lt;&gt;"",1,0))</f>
        <v>#REF!</v>
      </c>
      <c r="AY145" s="25" t="e">
        <f>IF('Crisis Indicator Data'!#REF!="No Data",1,IF(#REF!&lt;&gt;"",1,0))</f>
        <v>#REF!</v>
      </c>
      <c r="AZ145" s="25" t="e">
        <f>IF('Crisis Indicator Data'!#REF!="No Data",1,IF(#REF!&lt;&gt;"",1,0))</f>
        <v>#REF!</v>
      </c>
      <c r="BA145" t="e">
        <f t="shared" si="8"/>
        <v>#REF!</v>
      </c>
      <c r="BB145" s="27" t="e">
        <f t="shared" si="9"/>
        <v>#REF!</v>
      </c>
    </row>
    <row r="146" spans="1:54" x14ac:dyDescent="0.35">
      <c r="A146" t="s">
        <v>9771</v>
      </c>
      <c r="B146" s="25" t="e">
        <f>IF('Crisis Indicator Data'!#REF!="No Data",1,IF(#REF!&lt;&gt;"",1,0))</f>
        <v>#REF!</v>
      </c>
      <c r="C146" s="25" t="e">
        <f>IF('Crisis Indicator Data'!#REF!="No Data",1,IF(#REF!&lt;&gt;"",1,0))</f>
        <v>#REF!</v>
      </c>
      <c r="D146" s="25" t="e">
        <f>IF('Crisis Indicator Data'!#REF!="No Data",1,IF(#REF!&lt;&gt;"",1,0))</f>
        <v>#REF!</v>
      </c>
      <c r="E146" s="25" t="e">
        <f>IF('Crisis Indicator Data'!#REF!="No Data",1,IF(#REF!&lt;&gt;"",1,0))</f>
        <v>#REF!</v>
      </c>
      <c r="F146" s="25" t="e">
        <f>IF('Crisis Indicator Data'!#REF!="No Data",1,IF(#REF!&lt;&gt;"",1,0))</f>
        <v>#REF!</v>
      </c>
      <c r="G146" s="25" t="e">
        <f>IF('Crisis Indicator Data'!#REF!="No Data",1,IF(#REF!&lt;&gt;"",1,0))</f>
        <v>#REF!</v>
      </c>
      <c r="H146" s="25" t="e">
        <f>IF('Crisis Indicator Data'!#REF!="No Data",1,IF(#REF!&lt;&gt;"",1,0))</f>
        <v>#REF!</v>
      </c>
      <c r="I146" s="25" t="e">
        <f>IF('Crisis Indicator Data'!#REF!="No Data",1,IF(#REF!&lt;&gt;"",1,0))</f>
        <v>#REF!</v>
      </c>
      <c r="J146" s="25" t="e">
        <f>IF('Crisis Indicator Data'!#REF!="No Data",1,IF(#REF!&lt;&gt;"",1,0))</f>
        <v>#REF!</v>
      </c>
      <c r="K146" s="25" t="e">
        <f>IF('Crisis Indicator Data'!#REF!="No Data",1,IF(#REF!&lt;&gt;"",1,0))</f>
        <v>#REF!</v>
      </c>
      <c r="L146" s="25" t="e">
        <f>IF('Crisis Indicator Data'!#REF!="No Data",1,IF(#REF!&lt;&gt;"",1,0))</f>
        <v>#REF!</v>
      </c>
      <c r="M146" s="25" t="e">
        <f>IF('Crisis Indicator Data'!#REF!="No Data",1,IF(#REF!&lt;&gt;"",1,0))</f>
        <v>#REF!</v>
      </c>
      <c r="N146" s="25" t="e">
        <f>IF('Crisis Indicator Data'!#REF!="No Data",1,IF(#REF!&lt;&gt;"",1,0))</f>
        <v>#REF!</v>
      </c>
      <c r="O146" s="25" t="e">
        <f>IF('Crisis Indicator Data'!#REF!="No Data",1,IF(#REF!&lt;&gt;"",1,0))</f>
        <v>#REF!</v>
      </c>
      <c r="P146" s="25" t="e">
        <f>IF('Crisis Indicator Data'!#REF!="No Data",1,IF(#REF!&lt;&gt;"",1,0))</f>
        <v>#REF!</v>
      </c>
      <c r="Q146" s="25" t="e">
        <f>IF('Crisis Indicator Data'!#REF!="No Data",1,IF(#REF!&lt;&gt;"",1,0))</f>
        <v>#REF!</v>
      </c>
      <c r="R146" s="25" t="e">
        <f>IF('Crisis Indicator Data'!#REF!="No Data",1,IF(#REF!&lt;&gt;"",1,0))</f>
        <v>#REF!</v>
      </c>
      <c r="S146" s="25" t="e">
        <f>IF('Crisis Indicator Data'!#REF!="No Data",1,IF(#REF!&lt;&gt;"",1,0))</f>
        <v>#REF!</v>
      </c>
      <c r="T146" s="25" t="e">
        <f>IF('Crisis Indicator Data'!#REF!="No Data",1,IF(#REF!&lt;&gt;"",1,0))</f>
        <v>#REF!</v>
      </c>
      <c r="U146" s="25" t="e">
        <f>IF('Crisis Indicator Data'!#REF!="No Data",1,IF(#REF!&lt;&gt;"",1,0))</f>
        <v>#REF!</v>
      </c>
      <c r="V146" s="25" t="e">
        <f>IF('Crisis Indicator Data'!#REF!="No Data",1,IF(#REF!&lt;&gt;"",1,0))</f>
        <v>#REF!</v>
      </c>
      <c r="W146" s="25" t="e">
        <f>IF('Crisis Indicator Data'!#REF!="No Data",1,IF(#REF!&lt;&gt;"",1,0))</f>
        <v>#REF!</v>
      </c>
      <c r="X146" s="25" t="e">
        <f>IF('Crisis Indicator Data'!#REF!="No Data",1,IF(#REF!&lt;&gt;"",1,0))</f>
        <v>#REF!</v>
      </c>
      <c r="Y146" s="25" t="e">
        <f>IF('Crisis Indicator Data'!#REF!="No Data",1,IF(#REF!&lt;&gt;"",1,0))</f>
        <v>#REF!</v>
      </c>
      <c r="Z146" s="25" t="e">
        <f>IF('Crisis Indicator Data'!#REF!="No Data",1,IF(#REF!&lt;&gt;"",1,0))</f>
        <v>#REF!</v>
      </c>
      <c r="AA146" s="25" t="e">
        <f>IF('Crisis Indicator Data'!#REF!="No Data",1,IF(#REF!&lt;&gt;"",1,0))</f>
        <v>#REF!</v>
      </c>
      <c r="AB146" s="25" t="e">
        <f>IF('Crisis Indicator Data'!#REF!="No Data",1,IF(#REF!&lt;&gt;"",1,0))</f>
        <v>#REF!</v>
      </c>
      <c r="AC146" s="25" t="e">
        <f>IF('Crisis Indicator Data'!#REF!="No Data",1,IF(#REF!&lt;&gt;"",1,0))</f>
        <v>#REF!</v>
      </c>
      <c r="AD146" s="25" t="e">
        <f>IF('Crisis Indicator Data'!#REF!="No Data",1,IF(#REF!&lt;&gt;"",1,0))</f>
        <v>#REF!</v>
      </c>
      <c r="AE146" s="25" t="e">
        <f>IF('Crisis Indicator Data'!#REF!="No Data",1,IF(#REF!&lt;&gt;"",1,0))</f>
        <v>#REF!</v>
      </c>
      <c r="AF146" s="25" t="e">
        <f>IF('Crisis Indicator Data'!#REF!="No Data",1,IF(#REF!&lt;&gt;"",1,0))</f>
        <v>#REF!</v>
      </c>
      <c r="AG146" s="25" t="e">
        <f>IF('Crisis Indicator Data'!#REF!="No Data",1,IF(#REF!&lt;&gt;"",1,0))</f>
        <v>#REF!</v>
      </c>
      <c r="AH146" s="25" t="e">
        <f>IF('Crisis Indicator Data'!#REF!="No Data",1,IF(#REF!&lt;&gt;"",1,0))</f>
        <v>#REF!</v>
      </c>
      <c r="AI146" s="25" t="e">
        <f>IF('Crisis Indicator Data'!#REF!="No Data",1,IF(#REF!&lt;&gt;"",1,0))</f>
        <v>#REF!</v>
      </c>
      <c r="AJ146" s="25" t="e">
        <f>IF('Crisis Indicator Data'!#REF!="No Data",1,IF(#REF!&lt;&gt;"",1,0))</f>
        <v>#REF!</v>
      </c>
      <c r="AK146" s="25" t="e">
        <f>IF('Crisis Indicator Data'!#REF!="No Data",1,IF(#REF!&lt;&gt;"",1,0))</f>
        <v>#REF!</v>
      </c>
      <c r="AL146" s="25" t="e">
        <f>IF('Crisis Indicator Data'!#REF!="No Data",1,IF(#REF!&lt;&gt;"",1,0))</f>
        <v>#REF!</v>
      </c>
      <c r="AM146" s="25" t="e">
        <f>IF('Crisis Indicator Data'!#REF!="No Data",1,IF(#REF!&lt;&gt;"",1,0))</f>
        <v>#REF!</v>
      </c>
      <c r="AN146" s="25" t="e">
        <f>IF('Crisis Indicator Data'!#REF!="No Data",1,IF(#REF!&lt;&gt;"",1,0))</f>
        <v>#REF!</v>
      </c>
      <c r="AO146" s="25" t="e">
        <f>IF('Crisis Indicator Data'!#REF!="No Data",1,IF(#REF!&lt;&gt;"",1,0))</f>
        <v>#REF!</v>
      </c>
      <c r="AP146" s="25" t="e">
        <f>IF('Crisis Indicator Data'!#REF!="No Data",1,IF(#REF!&lt;&gt;"",1,0))</f>
        <v>#REF!</v>
      </c>
      <c r="AQ146" s="25" t="e">
        <f>IF('Crisis Indicator Data'!#REF!="No Data",1,IF(#REF!&lt;&gt;"",1,0))</f>
        <v>#REF!</v>
      </c>
      <c r="AR146" s="25" t="e">
        <f>IF('Crisis Indicator Data'!#REF!="No Data",1,IF(#REF!&lt;&gt;"",1,0))</f>
        <v>#REF!</v>
      </c>
      <c r="AS146" s="25" t="e">
        <f>IF('Crisis Indicator Data'!#REF!="No Data",1,IF(#REF!&lt;&gt;"",1,0))</f>
        <v>#REF!</v>
      </c>
      <c r="AT146" s="25" t="e">
        <f>IF('Crisis Indicator Data'!#REF!="No Data",1,IF(#REF!&lt;&gt;"",1,0))</f>
        <v>#REF!</v>
      </c>
      <c r="AU146" s="25" t="e">
        <f>IF('Crisis Indicator Data'!#REF!="No Data",1,IF(#REF!&lt;&gt;"",1,0))</f>
        <v>#REF!</v>
      </c>
      <c r="AV146" s="25" t="e">
        <f>IF('Crisis Indicator Data'!#REF!="No Data",1,IF(#REF!&lt;&gt;"",1,0))</f>
        <v>#REF!</v>
      </c>
      <c r="AW146" s="25" t="e">
        <f>IF('Crisis Indicator Data'!#REF!="No Data",1,IF(#REF!&lt;&gt;"",1,0))</f>
        <v>#REF!</v>
      </c>
      <c r="AX146" s="25" t="e">
        <f>IF('Crisis Indicator Data'!#REF!="No Data",1,IF(#REF!&lt;&gt;"",1,0))</f>
        <v>#REF!</v>
      </c>
      <c r="AY146" s="25" t="e">
        <f>IF('Crisis Indicator Data'!#REF!="No Data",1,IF(#REF!&lt;&gt;"",1,0))</f>
        <v>#REF!</v>
      </c>
      <c r="AZ146" s="25" t="e">
        <f>IF('Crisis Indicator Data'!#REF!="No Data",1,IF(#REF!&lt;&gt;"",1,0))</f>
        <v>#REF!</v>
      </c>
      <c r="BA146" t="e">
        <f t="shared" si="8"/>
        <v>#REF!</v>
      </c>
      <c r="BB146" s="27" t="e">
        <f t="shared" si="9"/>
        <v>#REF!</v>
      </c>
    </row>
    <row r="147" spans="1:54" x14ac:dyDescent="0.35">
      <c r="A147" t="s">
        <v>9723</v>
      </c>
      <c r="B147" s="25" t="e">
        <f>IF('Crisis Indicator Data'!#REF!="No Data",1,IF(#REF!&lt;&gt;"",1,0))</f>
        <v>#REF!</v>
      </c>
      <c r="C147" s="25" t="e">
        <f>IF('Crisis Indicator Data'!#REF!="No Data",1,IF(#REF!&lt;&gt;"",1,0))</f>
        <v>#REF!</v>
      </c>
      <c r="D147" s="25" t="e">
        <f>IF('Crisis Indicator Data'!#REF!="No Data",1,IF(#REF!&lt;&gt;"",1,0))</f>
        <v>#REF!</v>
      </c>
      <c r="E147" s="25" t="e">
        <f>IF('Crisis Indicator Data'!#REF!="No Data",1,IF(#REF!&lt;&gt;"",1,0))</f>
        <v>#REF!</v>
      </c>
      <c r="F147" s="25" t="e">
        <f>IF('Crisis Indicator Data'!#REF!="No Data",1,IF(#REF!&lt;&gt;"",1,0))</f>
        <v>#REF!</v>
      </c>
      <c r="G147" s="25" t="e">
        <f>IF('Crisis Indicator Data'!#REF!="No Data",1,IF(#REF!&lt;&gt;"",1,0))</f>
        <v>#REF!</v>
      </c>
      <c r="H147" s="25" t="e">
        <f>IF('Crisis Indicator Data'!#REF!="No Data",1,IF(#REF!&lt;&gt;"",1,0))</f>
        <v>#REF!</v>
      </c>
      <c r="I147" s="25" t="e">
        <f>IF('Crisis Indicator Data'!#REF!="No Data",1,IF(#REF!&lt;&gt;"",1,0))</f>
        <v>#REF!</v>
      </c>
      <c r="J147" s="25" t="e">
        <f>IF('Crisis Indicator Data'!#REF!="No Data",1,IF(#REF!&lt;&gt;"",1,0))</f>
        <v>#REF!</v>
      </c>
      <c r="K147" s="25" t="e">
        <f>IF('Crisis Indicator Data'!#REF!="No Data",1,IF(#REF!&lt;&gt;"",1,0))</f>
        <v>#REF!</v>
      </c>
      <c r="L147" s="25" t="e">
        <f>IF('Crisis Indicator Data'!#REF!="No Data",1,IF(#REF!&lt;&gt;"",1,0))</f>
        <v>#REF!</v>
      </c>
      <c r="M147" s="25" t="e">
        <f>IF('Crisis Indicator Data'!#REF!="No Data",1,IF(#REF!&lt;&gt;"",1,0))</f>
        <v>#REF!</v>
      </c>
      <c r="N147" s="25" t="e">
        <f>IF('Crisis Indicator Data'!#REF!="No Data",1,IF(#REF!&lt;&gt;"",1,0))</f>
        <v>#REF!</v>
      </c>
      <c r="O147" s="25" t="e">
        <f>IF('Crisis Indicator Data'!#REF!="No Data",1,IF(#REF!&lt;&gt;"",1,0))</f>
        <v>#REF!</v>
      </c>
      <c r="P147" s="25" t="e">
        <f>IF('Crisis Indicator Data'!#REF!="No Data",1,IF(#REF!&lt;&gt;"",1,0))</f>
        <v>#REF!</v>
      </c>
      <c r="Q147" s="25" t="e">
        <f>IF('Crisis Indicator Data'!#REF!="No Data",1,IF(#REF!&lt;&gt;"",1,0))</f>
        <v>#REF!</v>
      </c>
      <c r="R147" s="25" t="e">
        <f>IF('Crisis Indicator Data'!#REF!="No Data",1,IF(#REF!&lt;&gt;"",1,0))</f>
        <v>#REF!</v>
      </c>
      <c r="S147" s="25" t="e">
        <f>IF('Crisis Indicator Data'!#REF!="No Data",1,IF(#REF!&lt;&gt;"",1,0))</f>
        <v>#REF!</v>
      </c>
      <c r="T147" s="25" t="e">
        <f>IF('Crisis Indicator Data'!#REF!="No Data",1,IF(#REF!&lt;&gt;"",1,0))</f>
        <v>#REF!</v>
      </c>
      <c r="U147" s="25" t="e">
        <f>IF('Crisis Indicator Data'!#REF!="No Data",1,IF(#REF!&lt;&gt;"",1,0))</f>
        <v>#REF!</v>
      </c>
      <c r="V147" s="25" t="e">
        <f>IF('Crisis Indicator Data'!#REF!="No Data",1,IF(#REF!&lt;&gt;"",1,0))</f>
        <v>#REF!</v>
      </c>
      <c r="W147" s="25" t="e">
        <f>IF('Crisis Indicator Data'!#REF!="No Data",1,IF(#REF!&lt;&gt;"",1,0))</f>
        <v>#REF!</v>
      </c>
      <c r="X147" s="25" t="e">
        <f>IF('Crisis Indicator Data'!#REF!="No Data",1,IF(#REF!&lt;&gt;"",1,0))</f>
        <v>#REF!</v>
      </c>
      <c r="Y147" s="25" t="e">
        <f>IF('Crisis Indicator Data'!#REF!="No Data",1,IF(#REF!&lt;&gt;"",1,0))</f>
        <v>#REF!</v>
      </c>
      <c r="Z147" s="25" t="e">
        <f>IF('Crisis Indicator Data'!#REF!="No Data",1,IF(#REF!&lt;&gt;"",1,0))</f>
        <v>#REF!</v>
      </c>
      <c r="AA147" s="25" t="e">
        <f>IF('Crisis Indicator Data'!#REF!="No Data",1,IF(#REF!&lt;&gt;"",1,0))</f>
        <v>#REF!</v>
      </c>
      <c r="AB147" s="25" t="e">
        <f>IF('Crisis Indicator Data'!#REF!="No Data",1,IF(#REF!&lt;&gt;"",1,0))</f>
        <v>#REF!</v>
      </c>
      <c r="AC147" s="25" t="e">
        <f>IF('Crisis Indicator Data'!#REF!="No Data",1,IF(#REF!&lt;&gt;"",1,0))</f>
        <v>#REF!</v>
      </c>
      <c r="AD147" s="25" t="e">
        <f>IF('Crisis Indicator Data'!#REF!="No Data",1,IF(#REF!&lt;&gt;"",1,0))</f>
        <v>#REF!</v>
      </c>
      <c r="AE147" s="25" t="e">
        <f>IF('Crisis Indicator Data'!#REF!="No Data",1,IF(#REF!&lt;&gt;"",1,0))</f>
        <v>#REF!</v>
      </c>
      <c r="AF147" s="25" t="e">
        <f>IF('Crisis Indicator Data'!#REF!="No Data",1,IF(#REF!&lt;&gt;"",1,0))</f>
        <v>#REF!</v>
      </c>
      <c r="AG147" s="25" t="e">
        <f>IF('Crisis Indicator Data'!#REF!="No Data",1,IF(#REF!&lt;&gt;"",1,0))</f>
        <v>#REF!</v>
      </c>
      <c r="AH147" s="25" t="e">
        <f>IF('Crisis Indicator Data'!#REF!="No Data",1,IF(#REF!&lt;&gt;"",1,0))</f>
        <v>#REF!</v>
      </c>
      <c r="AI147" s="25" t="e">
        <f>IF('Crisis Indicator Data'!#REF!="No Data",1,IF(#REF!&lt;&gt;"",1,0))</f>
        <v>#REF!</v>
      </c>
      <c r="AJ147" s="25" t="e">
        <f>IF('Crisis Indicator Data'!#REF!="No Data",1,IF(#REF!&lt;&gt;"",1,0))</f>
        <v>#REF!</v>
      </c>
      <c r="AK147" s="25" t="e">
        <f>IF('Crisis Indicator Data'!#REF!="No Data",1,IF(#REF!&lt;&gt;"",1,0))</f>
        <v>#REF!</v>
      </c>
      <c r="AL147" s="25" t="e">
        <f>IF('Crisis Indicator Data'!#REF!="No Data",1,IF(#REF!&lt;&gt;"",1,0))</f>
        <v>#REF!</v>
      </c>
      <c r="AM147" s="25" t="e">
        <f>IF('Crisis Indicator Data'!#REF!="No Data",1,IF(#REF!&lt;&gt;"",1,0))</f>
        <v>#REF!</v>
      </c>
      <c r="AN147" s="25" t="e">
        <f>IF('Crisis Indicator Data'!#REF!="No Data",1,IF(#REF!&lt;&gt;"",1,0))</f>
        <v>#REF!</v>
      </c>
      <c r="AO147" s="25" t="e">
        <f>IF('Crisis Indicator Data'!#REF!="No Data",1,IF(#REF!&lt;&gt;"",1,0))</f>
        <v>#REF!</v>
      </c>
      <c r="AP147" s="25" t="e">
        <f>IF('Crisis Indicator Data'!#REF!="No Data",1,IF(#REF!&lt;&gt;"",1,0))</f>
        <v>#REF!</v>
      </c>
      <c r="AQ147" s="25" t="e">
        <f>IF('Crisis Indicator Data'!#REF!="No Data",1,IF(#REF!&lt;&gt;"",1,0))</f>
        <v>#REF!</v>
      </c>
      <c r="AR147" s="25" t="e">
        <f>IF('Crisis Indicator Data'!#REF!="No Data",1,IF(#REF!&lt;&gt;"",1,0))</f>
        <v>#REF!</v>
      </c>
      <c r="AS147" s="25" t="e">
        <f>IF('Crisis Indicator Data'!#REF!="No Data",1,IF(#REF!&lt;&gt;"",1,0))</f>
        <v>#REF!</v>
      </c>
      <c r="AT147" s="25" t="e">
        <f>IF('Crisis Indicator Data'!#REF!="No Data",1,IF(#REF!&lt;&gt;"",1,0))</f>
        <v>#REF!</v>
      </c>
      <c r="AU147" s="25" t="e">
        <f>IF('Crisis Indicator Data'!#REF!="No Data",1,IF(#REF!&lt;&gt;"",1,0))</f>
        <v>#REF!</v>
      </c>
      <c r="AV147" s="25" t="e">
        <f>IF('Crisis Indicator Data'!#REF!="No Data",1,IF(#REF!&lt;&gt;"",1,0))</f>
        <v>#REF!</v>
      </c>
      <c r="AW147" s="25" t="e">
        <f>IF('Crisis Indicator Data'!#REF!="No Data",1,IF(#REF!&lt;&gt;"",1,0))</f>
        <v>#REF!</v>
      </c>
      <c r="AX147" s="25" t="e">
        <f>IF('Crisis Indicator Data'!#REF!="No Data",1,IF(#REF!&lt;&gt;"",1,0))</f>
        <v>#REF!</v>
      </c>
      <c r="AY147" s="25" t="e">
        <f>IF('Crisis Indicator Data'!#REF!="No Data",1,IF(#REF!&lt;&gt;"",1,0))</f>
        <v>#REF!</v>
      </c>
      <c r="AZ147" s="25" t="e">
        <f>IF('Crisis Indicator Data'!#REF!="No Data",1,IF(#REF!&lt;&gt;"",1,0))</f>
        <v>#REF!</v>
      </c>
      <c r="BA147" t="e">
        <f t="shared" si="8"/>
        <v>#REF!</v>
      </c>
      <c r="BB147" s="27" t="e">
        <f t="shared" si="9"/>
        <v>#REF!</v>
      </c>
    </row>
    <row r="148" spans="1:54" x14ac:dyDescent="0.35">
      <c r="A148" t="s">
        <v>9706</v>
      </c>
      <c r="B148" s="25" t="e">
        <f>IF('Crisis Indicator Data'!#REF!="No Data",1,IF(#REF!&lt;&gt;"",1,0))</f>
        <v>#REF!</v>
      </c>
      <c r="C148" s="25" t="e">
        <f>IF('Crisis Indicator Data'!#REF!="No Data",1,IF(#REF!&lt;&gt;"",1,0))</f>
        <v>#REF!</v>
      </c>
      <c r="D148" s="25" t="e">
        <f>IF('Crisis Indicator Data'!#REF!="No Data",1,IF(#REF!&lt;&gt;"",1,0))</f>
        <v>#REF!</v>
      </c>
      <c r="E148" s="25" t="e">
        <f>IF('Crisis Indicator Data'!#REF!="No Data",1,IF(#REF!&lt;&gt;"",1,0))</f>
        <v>#REF!</v>
      </c>
      <c r="F148" s="25" t="e">
        <f>IF('Crisis Indicator Data'!#REF!="No Data",1,IF(#REF!&lt;&gt;"",1,0))</f>
        <v>#REF!</v>
      </c>
      <c r="G148" s="25" t="e">
        <f>IF('Crisis Indicator Data'!#REF!="No Data",1,IF(#REF!&lt;&gt;"",1,0))</f>
        <v>#REF!</v>
      </c>
      <c r="H148" s="25" t="e">
        <f>IF('Crisis Indicator Data'!#REF!="No Data",1,IF(#REF!&lt;&gt;"",1,0))</f>
        <v>#REF!</v>
      </c>
      <c r="I148" s="25" t="e">
        <f>IF('Crisis Indicator Data'!#REF!="No Data",1,IF(#REF!&lt;&gt;"",1,0))</f>
        <v>#REF!</v>
      </c>
      <c r="J148" s="25" t="e">
        <f>IF('Crisis Indicator Data'!#REF!="No Data",1,IF(#REF!&lt;&gt;"",1,0))</f>
        <v>#REF!</v>
      </c>
      <c r="K148" s="25" t="e">
        <f>IF('Crisis Indicator Data'!#REF!="No Data",1,IF(#REF!&lt;&gt;"",1,0))</f>
        <v>#REF!</v>
      </c>
      <c r="L148" s="25" t="e">
        <f>IF('Crisis Indicator Data'!#REF!="No Data",1,IF(#REF!&lt;&gt;"",1,0))</f>
        <v>#REF!</v>
      </c>
      <c r="M148" s="25" t="e">
        <f>IF('Crisis Indicator Data'!#REF!="No Data",1,IF(#REF!&lt;&gt;"",1,0))</f>
        <v>#REF!</v>
      </c>
      <c r="N148" s="25" t="e">
        <f>IF('Crisis Indicator Data'!#REF!="No Data",1,IF(#REF!&lt;&gt;"",1,0))</f>
        <v>#REF!</v>
      </c>
      <c r="O148" s="25" t="e">
        <f>IF('Crisis Indicator Data'!#REF!="No Data",1,IF(#REF!&lt;&gt;"",1,0))</f>
        <v>#REF!</v>
      </c>
      <c r="P148" s="25" t="e">
        <f>IF('Crisis Indicator Data'!#REF!="No Data",1,IF(#REF!&lt;&gt;"",1,0))</f>
        <v>#REF!</v>
      </c>
      <c r="Q148" s="25" t="e">
        <f>IF('Crisis Indicator Data'!#REF!="No Data",1,IF(#REF!&lt;&gt;"",1,0))</f>
        <v>#REF!</v>
      </c>
      <c r="R148" s="25" t="e">
        <f>IF('Crisis Indicator Data'!#REF!="No Data",1,IF(#REF!&lt;&gt;"",1,0))</f>
        <v>#REF!</v>
      </c>
      <c r="S148" s="25" t="e">
        <f>IF('Crisis Indicator Data'!#REF!="No Data",1,IF(#REF!&lt;&gt;"",1,0))</f>
        <v>#REF!</v>
      </c>
      <c r="T148" s="25" t="e">
        <f>IF('Crisis Indicator Data'!#REF!="No Data",1,IF(#REF!&lt;&gt;"",1,0))</f>
        <v>#REF!</v>
      </c>
      <c r="U148" s="25" t="e">
        <f>IF('Crisis Indicator Data'!#REF!="No Data",1,IF(#REF!&lt;&gt;"",1,0))</f>
        <v>#REF!</v>
      </c>
      <c r="V148" s="25" t="e">
        <f>IF('Crisis Indicator Data'!#REF!="No Data",1,IF(#REF!&lt;&gt;"",1,0))</f>
        <v>#REF!</v>
      </c>
      <c r="W148" s="25" t="e">
        <f>IF('Crisis Indicator Data'!#REF!="No Data",1,IF(#REF!&lt;&gt;"",1,0))</f>
        <v>#REF!</v>
      </c>
      <c r="X148" s="25" t="e">
        <f>IF('Crisis Indicator Data'!#REF!="No Data",1,IF(#REF!&lt;&gt;"",1,0))</f>
        <v>#REF!</v>
      </c>
      <c r="Y148" s="25" t="e">
        <f>IF('Crisis Indicator Data'!#REF!="No Data",1,IF(#REF!&lt;&gt;"",1,0))</f>
        <v>#REF!</v>
      </c>
      <c r="Z148" s="25" t="e">
        <f>IF('Crisis Indicator Data'!#REF!="No Data",1,IF(#REF!&lt;&gt;"",1,0))</f>
        <v>#REF!</v>
      </c>
      <c r="AA148" s="25" t="e">
        <f>IF('Crisis Indicator Data'!#REF!="No Data",1,IF(#REF!&lt;&gt;"",1,0))</f>
        <v>#REF!</v>
      </c>
      <c r="AB148" s="25" t="e">
        <f>IF('Crisis Indicator Data'!#REF!="No Data",1,IF(#REF!&lt;&gt;"",1,0))</f>
        <v>#REF!</v>
      </c>
      <c r="AC148" s="25" t="e">
        <f>IF('Crisis Indicator Data'!#REF!="No Data",1,IF(#REF!&lt;&gt;"",1,0))</f>
        <v>#REF!</v>
      </c>
      <c r="AD148" s="25" t="e">
        <f>IF('Crisis Indicator Data'!#REF!="No Data",1,IF(#REF!&lt;&gt;"",1,0))</f>
        <v>#REF!</v>
      </c>
      <c r="AE148" s="25" t="e">
        <f>IF('Crisis Indicator Data'!#REF!="No Data",1,IF(#REF!&lt;&gt;"",1,0))</f>
        <v>#REF!</v>
      </c>
      <c r="AF148" s="25" t="e">
        <f>IF('Crisis Indicator Data'!#REF!="No Data",1,IF(#REF!&lt;&gt;"",1,0))</f>
        <v>#REF!</v>
      </c>
      <c r="AG148" s="25" t="e">
        <f>IF('Crisis Indicator Data'!#REF!="No Data",1,IF(#REF!&lt;&gt;"",1,0))</f>
        <v>#REF!</v>
      </c>
      <c r="AH148" s="25" t="e">
        <f>IF('Crisis Indicator Data'!#REF!="No Data",1,IF(#REF!&lt;&gt;"",1,0))</f>
        <v>#REF!</v>
      </c>
      <c r="AI148" s="25" t="e">
        <f>IF('Crisis Indicator Data'!#REF!="No Data",1,IF(#REF!&lt;&gt;"",1,0))</f>
        <v>#REF!</v>
      </c>
      <c r="AJ148" s="25" t="e">
        <f>IF('Crisis Indicator Data'!#REF!="No Data",1,IF(#REF!&lt;&gt;"",1,0))</f>
        <v>#REF!</v>
      </c>
      <c r="AK148" s="25" t="e">
        <f>IF('Crisis Indicator Data'!#REF!="No Data",1,IF(#REF!&lt;&gt;"",1,0))</f>
        <v>#REF!</v>
      </c>
      <c r="AL148" s="25" t="e">
        <f>IF('Crisis Indicator Data'!#REF!="No Data",1,IF(#REF!&lt;&gt;"",1,0))</f>
        <v>#REF!</v>
      </c>
      <c r="AM148" s="25" t="e">
        <f>IF('Crisis Indicator Data'!#REF!="No Data",1,IF(#REF!&lt;&gt;"",1,0))</f>
        <v>#REF!</v>
      </c>
      <c r="AN148" s="25" t="e">
        <f>IF('Crisis Indicator Data'!#REF!="No Data",1,IF(#REF!&lt;&gt;"",1,0))</f>
        <v>#REF!</v>
      </c>
      <c r="AO148" s="25" t="e">
        <f>IF('Crisis Indicator Data'!#REF!="No Data",1,IF(#REF!&lt;&gt;"",1,0))</f>
        <v>#REF!</v>
      </c>
      <c r="AP148" s="25" t="e">
        <f>IF('Crisis Indicator Data'!#REF!="No Data",1,IF(#REF!&lt;&gt;"",1,0))</f>
        <v>#REF!</v>
      </c>
      <c r="AQ148" s="25" t="e">
        <f>IF('Crisis Indicator Data'!#REF!="No Data",1,IF(#REF!&lt;&gt;"",1,0))</f>
        <v>#REF!</v>
      </c>
      <c r="AR148" s="25" t="e">
        <f>IF('Crisis Indicator Data'!#REF!="No Data",1,IF(#REF!&lt;&gt;"",1,0))</f>
        <v>#REF!</v>
      </c>
      <c r="AS148" s="25" t="e">
        <f>IF('Crisis Indicator Data'!#REF!="No Data",1,IF(#REF!&lt;&gt;"",1,0))</f>
        <v>#REF!</v>
      </c>
      <c r="AT148" s="25" t="e">
        <f>IF('Crisis Indicator Data'!#REF!="No Data",1,IF(#REF!&lt;&gt;"",1,0))</f>
        <v>#REF!</v>
      </c>
      <c r="AU148" s="25" t="e">
        <f>IF('Crisis Indicator Data'!#REF!="No Data",1,IF(#REF!&lt;&gt;"",1,0))</f>
        <v>#REF!</v>
      </c>
      <c r="AV148" s="25" t="e">
        <f>IF('Crisis Indicator Data'!#REF!="No Data",1,IF(#REF!&lt;&gt;"",1,0))</f>
        <v>#REF!</v>
      </c>
      <c r="AW148" s="25" t="e">
        <f>IF('Crisis Indicator Data'!#REF!="No Data",1,IF(#REF!&lt;&gt;"",1,0))</f>
        <v>#REF!</v>
      </c>
      <c r="AX148" s="25" t="e">
        <f>IF('Crisis Indicator Data'!#REF!="No Data",1,IF(#REF!&lt;&gt;"",1,0))</f>
        <v>#REF!</v>
      </c>
      <c r="AY148" s="25" t="e">
        <f>IF('Crisis Indicator Data'!#REF!="No Data",1,IF(#REF!&lt;&gt;"",1,0))</f>
        <v>#REF!</v>
      </c>
      <c r="AZ148" s="25" t="e">
        <f>IF('Crisis Indicator Data'!#REF!="No Data",1,IF(#REF!&lt;&gt;"",1,0))</f>
        <v>#REF!</v>
      </c>
      <c r="BA148" t="e">
        <f t="shared" si="8"/>
        <v>#REF!</v>
      </c>
      <c r="BB148" s="27" t="e">
        <f t="shared" si="9"/>
        <v>#REF!</v>
      </c>
    </row>
    <row r="149" spans="1:54" x14ac:dyDescent="0.35">
      <c r="A149" t="s">
        <v>9708</v>
      </c>
      <c r="B149" s="25" t="e">
        <f>IF('Crisis Indicator Data'!#REF!="No Data",1,IF(#REF!&lt;&gt;"",1,0))</f>
        <v>#REF!</v>
      </c>
      <c r="C149" s="25" t="e">
        <f>IF('Crisis Indicator Data'!#REF!="No Data",1,IF(#REF!&lt;&gt;"",1,0))</f>
        <v>#REF!</v>
      </c>
      <c r="D149" s="25" t="e">
        <f>IF('Crisis Indicator Data'!#REF!="No Data",1,IF(#REF!&lt;&gt;"",1,0))</f>
        <v>#REF!</v>
      </c>
      <c r="E149" s="25" t="e">
        <f>IF('Crisis Indicator Data'!#REF!="No Data",1,IF(#REF!&lt;&gt;"",1,0))</f>
        <v>#REF!</v>
      </c>
      <c r="F149" s="25" t="e">
        <f>IF('Crisis Indicator Data'!#REF!="No Data",1,IF(#REF!&lt;&gt;"",1,0))</f>
        <v>#REF!</v>
      </c>
      <c r="G149" s="25" t="e">
        <f>IF('Crisis Indicator Data'!#REF!="No Data",1,IF(#REF!&lt;&gt;"",1,0))</f>
        <v>#REF!</v>
      </c>
      <c r="H149" s="25" t="e">
        <f>IF('Crisis Indicator Data'!#REF!="No Data",1,IF(#REF!&lt;&gt;"",1,0))</f>
        <v>#REF!</v>
      </c>
      <c r="I149" s="25" t="e">
        <f>IF('Crisis Indicator Data'!#REF!="No Data",1,IF(#REF!&lt;&gt;"",1,0))</f>
        <v>#REF!</v>
      </c>
      <c r="J149" s="25" t="e">
        <f>IF('Crisis Indicator Data'!#REF!="No Data",1,IF(#REF!&lt;&gt;"",1,0))</f>
        <v>#REF!</v>
      </c>
      <c r="K149" s="25" t="e">
        <f>IF('Crisis Indicator Data'!#REF!="No Data",1,IF(#REF!&lt;&gt;"",1,0))</f>
        <v>#REF!</v>
      </c>
      <c r="L149" s="25" t="e">
        <f>IF('Crisis Indicator Data'!#REF!="No Data",1,IF(#REF!&lt;&gt;"",1,0))</f>
        <v>#REF!</v>
      </c>
      <c r="M149" s="25" t="e">
        <f>IF('Crisis Indicator Data'!#REF!="No Data",1,IF(#REF!&lt;&gt;"",1,0))</f>
        <v>#REF!</v>
      </c>
      <c r="N149" s="25" t="e">
        <f>IF('Crisis Indicator Data'!#REF!="No Data",1,IF(#REF!&lt;&gt;"",1,0))</f>
        <v>#REF!</v>
      </c>
      <c r="O149" s="25" t="e">
        <f>IF('Crisis Indicator Data'!#REF!="No Data",1,IF(#REF!&lt;&gt;"",1,0))</f>
        <v>#REF!</v>
      </c>
      <c r="P149" s="25" t="e">
        <f>IF('Crisis Indicator Data'!#REF!="No Data",1,IF(#REF!&lt;&gt;"",1,0))</f>
        <v>#REF!</v>
      </c>
      <c r="Q149" s="25" t="e">
        <f>IF('Crisis Indicator Data'!#REF!="No Data",1,IF(#REF!&lt;&gt;"",1,0))</f>
        <v>#REF!</v>
      </c>
      <c r="R149" s="25" t="e">
        <f>IF('Crisis Indicator Data'!#REF!="No Data",1,IF(#REF!&lt;&gt;"",1,0))</f>
        <v>#REF!</v>
      </c>
      <c r="S149" s="25" t="e">
        <f>IF('Crisis Indicator Data'!#REF!="No Data",1,IF(#REF!&lt;&gt;"",1,0))</f>
        <v>#REF!</v>
      </c>
      <c r="T149" s="25" t="e">
        <f>IF('Crisis Indicator Data'!#REF!="No Data",1,IF(#REF!&lt;&gt;"",1,0))</f>
        <v>#REF!</v>
      </c>
      <c r="U149" s="25" t="e">
        <f>IF('Crisis Indicator Data'!#REF!="No Data",1,IF(#REF!&lt;&gt;"",1,0))</f>
        <v>#REF!</v>
      </c>
      <c r="V149" s="25" t="e">
        <f>IF('Crisis Indicator Data'!#REF!="No Data",1,IF(#REF!&lt;&gt;"",1,0))</f>
        <v>#REF!</v>
      </c>
      <c r="W149" s="25" t="e">
        <f>IF('Crisis Indicator Data'!#REF!="No Data",1,IF(#REF!&lt;&gt;"",1,0))</f>
        <v>#REF!</v>
      </c>
      <c r="X149" s="25" t="e">
        <f>IF('Crisis Indicator Data'!#REF!="No Data",1,IF(#REF!&lt;&gt;"",1,0))</f>
        <v>#REF!</v>
      </c>
      <c r="Y149" s="25" t="e">
        <f>IF('Crisis Indicator Data'!#REF!="No Data",1,IF(#REF!&lt;&gt;"",1,0))</f>
        <v>#REF!</v>
      </c>
      <c r="Z149" s="25" t="e">
        <f>IF('Crisis Indicator Data'!#REF!="No Data",1,IF(#REF!&lt;&gt;"",1,0))</f>
        <v>#REF!</v>
      </c>
      <c r="AA149" s="25" t="e">
        <f>IF('Crisis Indicator Data'!#REF!="No Data",1,IF(#REF!&lt;&gt;"",1,0))</f>
        <v>#REF!</v>
      </c>
      <c r="AB149" s="25" t="e">
        <f>IF('Crisis Indicator Data'!#REF!="No Data",1,IF(#REF!&lt;&gt;"",1,0))</f>
        <v>#REF!</v>
      </c>
      <c r="AC149" s="25" t="e">
        <f>IF('Crisis Indicator Data'!#REF!="No Data",1,IF(#REF!&lt;&gt;"",1,0))</f>
        <v>#REF!</v>
      </c>
      <c r="AD149" s="25" t="e">
        <f>IF('Crisis Indicator Data'!#REF!="No Data",1,IF(#REF!&lt;&gt;"",1,0))</f>
        <v>#REF!</v>
      </c>
      <c r="AE149" s="25" t="e">
        <f>IF('Crisis Indicator Data'!#REF!="No Data",1,IF(#REF!&lt;&gt;"",1,0))</f>
        <v>#REF!</v>
      </c>
      <c r="AF149" s="25" t="e">
        <f>IF('Crisis Indicator Data'!#REF!="No Data",1,IF(#REF!&lt;&gt;"",1,0))</f>
        <v>#REF!</v>
      </c>
      <c r="AG149" s="25" t="e">
        <f>IF('Crisis Indicator Data'!#REF!="No Data",1,IF(#REF!&lt;&gt;"",1,0))</f>
        <v>#REF!</v>
      </c>
      <c r="AH149" s="25" t="e">
        <f>IF('Crisis Indicator Data'!#REF!="No Data",1,IF(#REF!&lt;&gt;"",1,0))</f>
        <v>#REF!</v>
      </c>
      <c r="AI149" s="25" t="e">
        <f>IF('Crisis Indicator Data'!#REF!="No Data",1,IF(#REF!&lt;&gt;"",1,0))</f>
        <v>#REF!</v>
      </c>
      <c r="AJ149" s="25" t="e">
        <f>IF('Crisis Indicator Data'!#REF!="No Data",1,IF(#REF!&lt;&gt;"",1,0))</f>
        <v>#REF!</v>
      </c>
      <c r="AK149" s="25" t="e">
        <f>IF('Crisis Indicator Data'!#REF!="No Data",1,IF(#REF!&lt;&gt;"",1,0))</f>
        <v>#REF!</v>
      </c>
      <c r="AL149" s="25" t="e">
        <f>IF('Crisis Indicator Data'!#REF!="No Data",1,IF(#REF!&lt;&gt;"",1,0))</f>
        <v>#REF!</v>
      </c>
      <c r="AM149" s="25" t="e">
        <f>IF('Crisis Indicator Data'!#REF!="No Data",1,IF(#REF!&lt;&gt;"",1,0))</f>
        <v>#REF!</v>
      </c>
      <c r="AN149" s="25" t="e">
        <f>IF('Crisis Indicator Data'!#REF!="No Data",1,IF(#REF!&lt;&gt;"",1,0))</f>
        <v>#REF!</v>
      </c>
      <c r="AO149" s="25" t="e">
        <f>IF('Crisis Indicator Data'!#REF!="No Data",1,IF(#REF!&lt;&gt;"",1,0))</f>
        <v>#REF!</v>
      </c>
      <c r="AP149" s="25" t="e">
        <f>IF('Crisis Indicator Data'!#REF!="No Data",1,IF(#REF!&lt;&gt;"",1,0))</f>
        <v>#REF!</v>
      </c>
      <c r="AQ149" s="25" t="e">
        <f>IF('Crisis Indicator Data'!#REF!="No Data",1,IF(#REF!&lt;&gt;"",1,0))</f>
        <v>#REF!</v>
      </c>
      <c r="AR149" s="25" t="e">
        <f>IF('Crisis Indicator Data'!#REF!="No Data",1,IF(#REF!&lt;&gt;"",1,0))</f>
        <v>#REF!</v>
      </c>
      <c r="AS149" s="25" t="e">
        <f>IF('Crisis Indicator Data'!#REF!="No Data",1,IF(#REF!&lt;&gt;"",1,0))</f>
        <v>#REF!</v>
      </c>
      <c r="AT149" s="25" t="e">
        <f>IF('Crisis Indicator Data'!#REF!="No Data",1,IF(#REF!&lt;&gt;"",1,0))</f>
        <v>#REF!</v>
      </c>
      <c r="AU149" s="25" t="e">
        <f>IF('Crisis Indicator Data'!#REF!="No Data",1,IF(#REF!&lt;&gt;"",1,0))</f>
        <v>#REF!</v>
      </c>
      <c r="AV149" s="25" t="e">
        <f>IF('Crisis Indicator Data'!#REF!="No Data",1,IF(#REF!&lt;&gt;"",1,0))</f>
        <v>#REF!</v>
      </c>
      <c r="AW149" s="25" t="e">
        <f>IF('Crisis Indicator Data'!#REF!="No Data",1,IF(#REF!&lt;&gt;"",1,0))</f>
        <v>#REF!</v>
      </c>
      <c r="AX149" s="25" t="e">
        <f>IF('Crisis Indicator Data'!#REF!="No Data",1,IF(#REF!&lt;&gt;"",1,0))</f>
        <v>#REF!</v>
      </c>
      <c r="AY149" s="25" t="e">
        <f>IF('Crisis Indicator Data'!#REF!="No Data",1,IF(#REF!&lt;&gt;"",1,0))</f>
        <v>#REF!</v>
      </c>
      <c r="AZ149" s="25" t="e">
        <f>IF('Crisis Indicator Data'!#REF!="No Data",1,IF(#REF!&lt;&gt;"",1,0))</f>
        <v>#REF!</v>
      </c>
      <c r="BA149" t="e">
        <f t="shared" si="8"/>
        <v>#REF!</v>
      </c>
      <c r="BB149" s="27" t="e">
        <f t="shared" si="9"/>
        <v>#REF!</v>
      </c>
    </row>
    <row r="150" spans="1:54" x14ac:dyDescent="0.35">
      <c r="A150" t="s">
        <v>9720</v>
      </c>
      <c r="B150" s="25" t="e">
        <f>IF('Crisis Indicator Data'!#REF!="No Data",1,IF(#REF!&lt;&gt;"",1,0))</f>
        <v>#REF!</v>
      </c>
      <c r="C150" s="25" t="e">
        <f>IF('Crisis Indicator Data'!#REF!="No Data",1,IF(#REF!&lt;&gt;"",1,0))</f>
        <v>#REF!</v>
      </c>
      <c r="D150" s="25" t="e">
        <f>IF('Crisis Indicator Data'!#REF!="No Data",1,IF(#REF!&lt;&gt;"",1,0))</f>
        <v>#REF!</v>
      </c>
      <c r="E150" s="25" t="e">
        <f>IF('Crisis Indicator Data'!#REF!="No Data",1,IF(#REF!&lt;&gt;"",1,0))</f>
        <v>#REF!</v>
      </c>
      <c r="F150" s="25" t="e">
        <f>IF('Crisis Indicator Data'!#REF!="No Data",1,IF(#REF!&lt;&gt;"",1,0))</f>
        <v>#REF!</v>
      </c>
      <c r="G150" s="25" t="e">
        <f>IF('Crisis Indicator Data'!#REF!="No Data",1,IF(#REF!&lt;&gt;"",1,0))</f>
        <v>#REF!</v>
      </c>
      <c r="H150" s="25" t="e">
        <f>IF('Crisis Indicator Data'!#REF!="No Data",1,IF(#REF!&lt;&gt;"",1,0))</f>
        <v>#REF!</v>
      </c>
      <c r="I150" s="25" t="e">
        <f>IF('Crisis Indicator Data'!#REF!="No Data",1,IF(#REF!&lt;&gt;"",1,0))</f>
        <v>#REF!</v>
      </c>
      <c r="J150" s="25" t="e">
        <f>IF('Crisis Indicator Data'!#REF!="No Data",1,IF(#REF!&lt;&gt;"",1,0))</f>
        <v>#REF!</v>
      </c>
      <c r="K150" s="25" t="e">
        <f>IF('Crisis Indicator Data'!#REF!="No Data",1,IF(#REF!&lt;&gt;"",1,0))</f>
        <v>#REF!</v>
      </c>
      <c r="L150" s="25" t="e">
        <f>IF('Crisis Indicator Data'!#REF!="No Data",1,IF(#REF!&lt;&gt;"",1,0))</f>
        <v>#REF!</v>
      </c>
      <c r="M150" s="25" t="e">
        <f>IF('Crisis Indicator Data'!#REF!="No Data",1,IF(#REF!&lt;&gt;"",1,0))</f>
        <v>#REF!</v>
      </c>
      <c r="N150" s="25" t="e">
        <f>IF('Crisis Indicator Data'!#REF!="No Data",1,IF(#REF!&lt;&gt;"",1,0))</f>
        <v>#REF!</v>
      </c>
      <c r="O150" s="25" t="e">
        <f>IF('Crisis Indicator Data'!#REF!="No Data",1,IF(#REF!&lt;&gt;"",1,0))</f>
        <v>#REF!</v>
      </c>
      <c r="P150" s="25" t="e">
        <f>IF('Crisis Indicator Data'!#REF!="No Data",1,IF(#REF!&lt;&gt;"",1,0))</f>
        <v>#REF!</v>
      </c>
      <c r="Q150" s="25" t="e">
        <f>IF('Crisis Indicator Data'!#REF!="No Data",1,IF(#REF!&lt;&gt;"",1,0))</f>
        <v>#REF!</v>
      </c>
      <c r="R150" s="25" t="e">
        <f>IF('Crisis Indicator Data'!#REF!="No Data",1,IF(#REF!&lt;&gt;"",1,0))</f>
        <v>#REF!</v>
      </c>
      <c r="S150" s="25" t="e">
        <f>IF('Crisis Indicator Data'!#REF!="No Data",1,IF(#REF!&lt;&gt;"",1,0))</f>
        <v>#REF!</v>
      </c>
      <c r="T150" s="25" t="e">
        <f>IF('Crisis Indicator Data'!#REF!="No Data",1,IF(#REF!&lt;&gt;"",1,0))</f>
        <v>#REF!</v>
      </c>
      <c r="U150" s="25" t="e">
        <f>IF('Crisis Indicator Data'!#REF!="No Data",1,IF(#REF!&lt;&gt;"",1,0))</f>
        <v>#REF!</v>
      </c>
      <c r="V150" s="25" t="e">
        <f>IF('Crisis Indicator Data'!#REF!="No Data",1,IF(#REF!&lt;&gt;"",1,0))</f>
        <v>#REF!</v>
      </c>
      <c r="W150" s="25" t="e">
        <f>IF('Crisis Indicator Data'!#REF!="No Data",1,IF(#REF!&lt;&gt;"",1,0))</f>
        <v>#REF!</v>
      </c>
      <c r="X150" s="25" t="e">
        <f>IF('Crisis Indicator Data'!#REF!="No Data",1,IF(#REF!&lt;&gt;"",1,0))</f>
        <v>#REF!</v>
      </c>
      <c r="Y150" s="25" t="e">
        <f>IF('Crisis Indicator Data'!#REF!="No Data",1,IF(#REF!&lt;&gt;"",1,0))</f>
        <v>#REF!</v>
      </c>
      <c r="Z150" s="25" t="e">
        <f>IF('Crisis Indicator Data'!#REF!="No Data",1,IF(#REF!&lt;&gt;"",1,0))</f>
        <v>#REF!</v>
      </c>
      <c r="AA150" s="25" t="e">
        <f>IF('Crisis Indicator Data'!#REF!="No Data",1,IF(#REF!&lt;&gt;"",1,0))</f>
        <v>#REF!</v>
      </c>
      <c r="AB150" s="25" t="e">
        <f>IF('Crisis Indicator Data'!#REF!="No Data",1,IF(#REF!&lt;&gt;"",1,0))</f>
        <v>#REF!</v>
      </c>
      <c r="AC150" s="25" t="e">
        <f>IF('Crisis Indicator Data'!#REF!="No Data",1,IF(#REF!&lt;&gt;"",1,0))</f>
        <v>#REF!</v>
      </c>
      <c r="AD150" s="25" t="e">
        <f>IF('Crisis Indicator Data'!#REF!="No Data",1,IF(#REF!&lt;&gt;"",1,0))</f>
        <v>#REF!</v>
      </c>
      <c r="AE150" s="25" t="e">
        <f>IF('Crisis Indicator Data'!#REF!="No Data",1,IF(#REF!&lt;&gt;"",1,0))</f>
        <v>#REF!</v>
      </c>
      <c r="AF150" s="25" t="e">
        <f>IF('Crisis Indicator Data'!#REF!="No Data",1,IF(#REF!&lt;&gt;"",1,0))</f>
        <v>#REF!</v>
      </c>
      <c r="AG150" s="25" t="e">
        <f>IF('Crisis Indicator Data'!#REF!="No Data",1,IF(#REF!&lt;&gt;"",1,0))</f>
        <v>#REF!</v>
      </c>
      <c r="AH150" s="25" t="e">
        <f>IF('Crisis Indicator Data'!#REF!="No Data",1,IF(#REF!&lt;&gt;"",1,0))</f>
        <v>#REF!</v>
      </c>
      <c r="AI150" s="25" t="e">
        <f>IF('Crisis Indicator Data'!#REF!="No Data",1,IF(#REF!&lt;&gt;"",1,0))</f>
        <v>#REF!</v>
      </c>
      <c r="AJ150" s="25" t="e">
        <f>IF('Crisis Indicator Data'!#REF!="No Data",1,IF(#REF!&lt;&gt;"",1,0))</f>
        <v>#REF!</v>
      </c>
      <c r="AK150" s="25" t="e">
        <f>IF('Crisis Indicator Data'!#REF!="No Data",1,IF(#REF!&lt;&gt;"",1,0))</f>
        <v>#REF!</v>
      </c>
      <c r="AL150" s="25" t="e">
        <f>IF('Crisis Indicator Data'!#REF!="No Data",1,IF(#REF!&lt;&gt;"",1,0))</f>
        <v>#REF!</v>
      </c>
      <c r="AM150" s="25" t="e">
        <f>IF('Crisis Indicator Data'!#REF!="No Data",1,IF(#REF!&lt;&gt;"",1,0))</f>
        <v>#REF!</v>
      </c>
      <c r="AN150" s="25" t="e">
        <f>IF('Crisis Indicator Data'!#REF!="No Data",1,IF(#REF!&lt;&gt;"",1,0))</f>
        <v>#REF!</v>
      </c>
      <c r="AO150" s="25" t="e">
        <f>IF('Crisis Indicator Data'!#REF!="No Data",1,IF(#REF!&lt;&gt;"",1,0))</f>
        <v>#REF!</v>
      </c>
      <c r="AP150" s="25" t="e">
        <f>IF('Crisis Indicator Data'!#REF!="No Data",1,IF(#REF!&lt;&gt;"",1,0))</f>
        <v>#REF!</v>
      </c>
      <c r="AQ150" s="25" t="e">
        <f>IF('Crisis Indicator Data'!#REF!="No Data",1,IF(#REF!&lt;&gt;"",1,0))</f>
        <v>#REF!</v>
      </c>
      <c r="AR150" s="25" t="e">
        <f>IF('Crisis Indicator Data'!#REF!="No Data",1,IF(#REF!&lt;&gt;"",1,0))</f>
        <v>#REF!</v>
      </c>
      <c r="AS150" s="25" t="e">
        <f>IF('Crisis Indicator Data'!#REF!="No Data",1,IF(#REF!&lt;&gt;"",1,0))</f>
        <v>#REF!</v>
      </c>
      <c r="AT150" s="25" t="e">
        <f>IF('Crisis Indicator Data'!#REF!="No Data",1,IF(#REF!&lt;&gt;"",1,0))</f>
        <v>#REF!</v>
      </c>
      <c r="AU150" s="25" t="e">
        <f>IF('Crisis Indicator Data'!#REF!="No Data",1,IF(#REF!&lt;&gt;"",1,0))</f>
        <v>#REF!</v>
      </c>
      <c r="AV150" s="25" t="e">
        <f>IF('Crisis Indicator Data'!#REF!="No Data",1,IF(#REF!&lt;&gt;"",1,0))</f>
        <v>#REF!</v>
      </c>
      <c r="AW150" s="25" t="e">
        <f>IF('Crisis Indicator Data'!#REF!="No Data",1,IF(#REF!&lt;&gt;"",1,0))</f>
        <v>#REF!</v>
      </c>
      <c r="AX150" s="25" t="e">
        <f>IF('Crisis Indicator Data'!#REF!="No Data",1,IF(#REF!&lt;&gt;"",1,0))</f>
        <v>#REF!</v>
      </c>
      <c r="AY150" s="25" t="e">
        <f>IF('Crisis Indicator Data'!#REF!="No Data",1,IF(#REF!&lt;&gt;"",1,0))</f>
        <v>#REF!</v>
      </c>
      <c r="AZ150" s="25" t="e">
        <f>IF('Crisis Indicator Data'!#REF!="No Data",1,IF(#REF!&lt;&gt;"",1,0))</f>
        <v>#REF!</v>
      </c>
      <c r="BA150" t="e">
        <f t="shared" si="8"/>
        <v>#REF!</v>
      </c>
      <c r="BB150" s="27" t="e">
        <f t="shared" si="9"/>
        <v>#REF!</v>
      </c>
    </row>
    <row r="151" spans="1:54" x14ac:dyDescent="0.35">
      <c r="A151" t="s">
        <v>9733</v>
      </c>
      <c r="B151" s="25" t="e">
        <f>IF('Crisis Indicator Data'!#REF!="No Data",1,IF(#REF!&lt;&gt;"",1,0))</f>
        <v>#REF!</v>
      </c>
      <c r="C151" s="25" t="e">
        <f>IF('Crisis Indicator Data'!#REF!="No Data",1,IF(#REF!&lt;&gt;"",1,0))</f>
        <v>#REF!</v>
      </c>
      <c r="D151" s="25" t="e">
        <f>IF('Crisis Indicator Data'!#REF!="No Data",1,IF(#REF!&lt;&gt;"",1,0))</f>
        <v>#REF!</v>
      </c>
      <c r="E151" s="25" t="e">
        <f>IF('Crisis Indicator Data'!#REF!="No Data",1,IF(#REF!&lt;&gt;"",1,0))</f>
        <v>#REF!</v>
      </c>
      <c r="F151" s="25" t="e">
        <f>IF('Crisis Indicator Data'!#REF!="No Data",1,IF(#REF!&lt;&gt;"",1,0))</f>
        <v>#REF!</v>
      </c>
      <c r="G151" s="25" t="e">
        <f>IF('Crisis Indicator Data'!#REF!="No Data",1,IF(#REF!&lt;&gt;"",1,0))</f>
        <v>#REF!</v>
      </c>
      <c r="H151" s="25" t="e">
        <f>IF('Crisis Indicator Data'!#REF!="No Data",1,IF(#REF!&lt;&gt;"",1,0))</f>
        <v>#REF!</v>
      </c>
      <c r="I151" s="25" t="e">
        <f>IF('Crisis Indicator Data'!#REF!="No Data",1,IF(#REF!&lt;&gt;"",1,0))</f>
        <v>#REF!</v>
      </c>
      <c r="J151" s="25" t="e">
        <f>IF('Crisis Indicator Data'!#REF!="No Data",1,IF(#REF!&lt;&gt;"",1,0))</f>
        <v>#REF!</v>
      </c>
      <c r="K151" s="25" t="e">
        <f>IF('Crisis Indicator Data'!#REF!="No Data",1,IF(#REF!&lt;&gt;"",1,0))</f>
        <v>#REF!</v>
      </c>
      <c r="L151" s="25" t="e">
        <f>IF('Crisis Indicator Data'!#REF!="No Data",1,IF(#REF!&lt;&gt;"",1,0))</f>
        <v>#REF!</v>
      </c>
      <c r="M151" s="25" t="e">
        <f>IF('Crisis Indicator Data'!#REF!="No Data",1,IF(#REF!&lt;&gt;"",1,0))</f>
        <v>#REF!</v>
      </c>
      <c r="N151" s="25" t="e">
        <f>IF('Crisis Indicator Data'!#REF!="No Data",1,IF(#REF!&lt;&gt;"",1,0))</f>
        <v>#REF!</v>
      </c>
      <c r="O151" s="25" t="e">
        <f>IF('Crisis Indicator Data'!#REF!="No Data",1,IF(#REF!&lt;&gt;"",1,0))</f>
        <v>#REF!</v>
      </c>
      <c r="P151" s="25" t="e">
        <f>IF('Crisis Indicator Data'!#REF!="No Data",1,IF(#REF!&lt;&gt;"",1,0))</f>
        <v>#REF!</v>
      </c>
      <c r="Q151" s="25" t="e">
        <f>IF('Crisis Indicator Data'!#REF!="No Data",1,IF(#REF!&lt;&gt;"",1,0))</f>
        <v>#REF!</v>
      </c>
      <c r="R151" s="25" t="e">
        <f>IF('Crisis Indicator Data'!#REF!="No Data",1,IF(#REF!&lt;&gt;"",1,0))</f>
        <v>#REF!</v>
      </c>
      <c r="S151" s="25" t="e">
        <f>IF('Crisis Indicator Data'!#REF!="No Data",1,IF(#REF!&lt;&gt;"",1,0))</f>
        <v>#REF!</v>
      </c>
      <c r="T151" s="25" t="e">
        <f>IF('Crisis Indicator Data'!#REF!="No Data",1,IF(#REF!&lt;&gt;"",1,0))</f>
        <v>#REF!</v>
      </c>
      <c r="U151" s="25" t="e">
        <f>IF('Crisis Indicator Data'!#REF!="No Data",1,IF(#REF!&lt;&gt;"",1,0))</f>
        <v>#REF!</v>
      </c>
      <c r="V151" s="25" t="e">
        <f>IF('Crisis Indicator Data'!#REF!="No Data",1,IF(#REF!&lt;&gt;"",1,0))</f>
        <v>#REF!</v>
      </c>
      <c r="W151" s="25" t="e">
        <f>IF('Crisis Indicator Data'!#REF!="No Data",1,IF(#REF!&lt;&gt;"",1,0))</f>
        <v>#REF!</v>
      </c>
      <c r="X151" s="25" t="e">
        <f>IF('Crisis Indicator Data'!#REF!="No Data",1,IF(#REF!&lt;&gt;"",1,0))</f>
        <v>#REF!</v>
      </c>
      <c r="Y151" s="25" t="e">
        <f>IF('Crisis Indicator Data'!#REF!="No Data",1,IF(#REF!&lt;&gt;"",1,0))</f>
        <v>#REF!</v>
      </c>
      <c r="Z151" s="25" t="e">
        <f>IF('Crisis Indicator Data'!#REF!="No Data",1,IF(#REF!&lt;&gt;"",1,0))</f>
        <v>#REF!</v>
      </c>
      <c r="AA151" s="25" t="e">
        <f>IF('Crisis Indicator Data'!#REF!="No Data",1,IF(#REF!&lt;&gt;"",1,0))</f>
        <v>#REF!</v>
      </c>
      <c r="AB151" s="25" t="e">
        <f>IF('Crisis Indicator Data'!#REF!="No Data",1,IF(#REF!&lt;&gt;"",1,0))</f>
        <v>#REF!</v>
      </c>
      <c r="AC151" s="25" t="e">
        <f>IF('Crisis Indicator Data'!#REF!="No Data",1,IF(#REF!&lt;&gt;"",1,0))</f>
        <v>#REF!</v>
      </c>
      <c r="AD151" s="25" t="e">
        <f>IF('Crisis Indicator Data'!#REF!="No Data",1,IF(#REF!&lt;&gt;"",1,0))</f>
        <v>#REF!</v>
      </c>
      <c r="AE151" s="25" t="e">
        <f>IF('Crisis Indicator Data'!#REF!="No Data",1,IF(#REF!&lt;&gt;"",1,0))</f>
        <v>#REF!</v>
      </c>
      <c r="AF151" s="25" t="e">
        <f>IF('Crisis Indicator Data'!#REF!="No Data",1,IF(#REF!&lt;&gt;"",1,0))</f>
        <v>#REF!</v>
      </c>
      <c r="AG151" s="25" t="e">
        <f>IF('Crisis Indicator Data'!#REF!="No Data",1,IF(#REF!&lt;&gt;"",1,0))</f>
        <v>#REF!</v>
      </c>
      <c r="AH151" s="25" t="e">
        <f>IF('Crisis Indicator Data'!#REF!="No Data",1,IF(#REF!&lt;&gt;"",1,0))</f>
        <v>#REF!</v>
      </c>
      <c r="AI151" s="25" t="e">
        <f>IF('Crisis Indicator Data'!#REF!="No Data",1,IF(#REF!&lt;&gt;"",1,0))</f>
        <v>#REF!</v>
      </c>
      <c r="AJ151" s="25" t="e">
        <f>IF('Crisis Indicator Data'!#REF!="No Data",1,IF(#REF!&lt;&gt;"",1,0))</f>
        <v>#REF!</v>
      </c>
      <c r="AK151" s="25" t="e">
        <f>IF('Crisis Indicator Data'!#REF!="No Data",1,IF(#REF!&lt;&gt;"",1,0))</f>
        <v>#REF!</v>
      </c>
      <c r="AL151" s="25" t="e">
        <f>IF('Crisis Indicator Data'!#REF!="No Data",1,IF(#REF!&lt;&gt;"",1,0))</f>
        <v>#REF!</v>
      </c>
      <c r="AM151" s="25" t="e">
        <f>IF('Crisis Indicator Data'!#REF!="No Data",1,IF(#REF!&lt;&gt;"",1,0))</f>
        <v>#REF!</v>
      </c>
      <c r="AN151" s="25" t="e">
        <f>IF('Crisis Indicator Data'!#REF!="No Data",1,IF(#REF!&lt;&gt;"",1,0))</f>
        <v>#REF!</v>
      </c>
      <c r="AO151" s="25" t="e">
        <f>IF('Crisis Indicator Data'!#REF!="No Data",1,IF(#REF!&lt;&gt;"",1,0))</f>
        <v>#REF!</v>
      </c>
      <c r="AP151" s="25" t="e">
        <f>IF('Crisis Indicator Data'!#REF!="No Data",1,IF(#REF!&lt;&gt;"",1,0))</f>
        <v>#REF!</v>
      </c>
      <c r="AQ151" s="25" t="e">
        <f>IF('Crisis Indicator Data'!#REF!="No Data",1,IF(#REF!&lt;&gt;"",1,0))</f>
        <v>#REF!</v>
      </c>
      <c r="AR151" s="25" t="e">
        <f>IF('Crisis Indicator Data'!#REF!="No Data",1,IF(#REF!&lt;&gt;"",1,0))</f>
        <v>#REF!</v>
      </c>
      <c r="AS151" s="25" t="e">
        <f>IF('Crisis Indicator Data'!#REF!="No Data",1,IF(#REF!&lt;&gt;"",1,0))</f>
        <v>#REF!</v>
      </c>
      <c r="AT151" s="25" t="e">
        <f>IF('Crisis Indicator Data'!#REF!="No Data",1,IF(#REF!&lt;&gt;"",1,0))</f>
        <v>#REF!</v>
      </c>
      <c r="AU151" s="25" t="e">
        <f>IF('Crisis Indicator Data'!#REF!="No Data",1,IF(#REF!&lt;&gt;"",1,0))</f>
        <v>#REF!</v>
      </c>
      <c r="AV151" s="25" t="e">
        <f>IF('Crisis Indicator Data'!#REF!="No Data",1,IF(#REF!&lt;&gt;"",1,0))</f>
        <v>#REF!</v>
      </c>
      <c r="AW151" s="25" t="e">
        <f>IF('Crisis Indicator Data'!#REF!="No Data",1,IF(#REF!&lt;&gt;"",1,0))</f>
        <v>#REF!</v>
      </c>
      <c r="AX151" s="25" t="e">
        <f>IF('Crisis Indicator Data'!#REF!="No Data",1,IF(#REF!&lt;&gt;"",1,0))</f>
        <v>#REF!</v>
      </c>
      <c r="AY151" s="25" t="e">
        <f>IF('Crisis Indicator Data'!#REF!="No Data",1,IF(#REF!&lt;&gt;"",1,0))</f>
        <v>#REF!</v>
      </c>
      <c r="AZ151" s="25" t="e">
        <f>IF('Crisis Indicator Data'!#REF!="No Data",1,IF(#REF!&lt;&gt;"",1,0))</f>
        <v>#REF!</v>
      </c>
      <c r="BA151" t="e">
        <f t="shared" si="8"/>
        <v>#REF!</v>
      </c>
      <c r="BB151" s="27" t="e">
        <f t="shared" si="9"/>
        <v>#REF!</v>
      </c>
    </row>
    <row r="152" spans="1:54" x14ac:dyDescent="0.35">
      <c r="A152" t="s">
        <v>9714</v>
      </c>
      <c r="B152" s="25" t="e">
        <f>IF('Crisis Indicator Data'!#REF!="No Data",1,IF(#REF!&lt;&gt;"",1,0))</f>
        <v>#REF!</v>
      </c>
      <c r="C152" s="25" t="e">
        <f>IF('Crisis Indicator Data'!#REF!="No Data",1,IF(#REF!&lt;&gt;"",1,0))</f>
        <v>#REF!</v>
      </c>
      <c r="D152" s="25" t="e">
        <f>IF('Crisis Indicator Data'!#REF!="No Data",1,IF(#REF!&lt;&gt;"",1,0))</f>
        <v>#REF!</v>
      </c>
      <c r="E152" s="25" t="e">
        <f>IF('Crisis Indicator Data'!#REF!="No Data",1,IF(#REF!&lt;&gt;"",1,0))</f>
        <v>#REF!</v>
      </c>
      <c r="F152" s="25" t="e">
        <f>IF('Crisis Indicator Data'!#REF!="No Data",1,IF(#REF!&lt;&gt;"",1,0))</f>
        <v>#REF!</v>
      </c>
      <c r="G152" s="25" t="e">
        <f>IF('Crisis Indicator Data'!#REF!="No Data",1,IF(#REF!&lt;&gt;"",1,0))</f>
        <v>#REF!</v>
      </c>
      <c r="H152" s="25" t="e">
        <f>IF('Crisis Indicator Data'!#REF!="No Data",1,IF(#REF!&lt;&gt;"",1,0))</f>
        <v>#REF!</v>
      </c>
      <c r="I152" s="25" t="e">
        <f>IF('Crisis Indicator Data'!#REF!="No Data",1,IF(#REF!&lt;&gt;"",1,0))</f>
        <v>#REF!</v>
      </c>
      <c r="J152" s="25" t="e">
        <f>IF('Crisis Indicator Data'!#REF!="No Data",1,IF(#REF!&lt;&gt;"",1,0))</f>
        <v>#REF!</v>
      </c>
      <c r="K152" s="25" t="e">
        <f>IF('Crisis Indicator Data'!#REF!="No Data",1,IF(#REF!&lt;&gt;"",1,0))</f>
        <v>#REF!</v>
      </c>
      <c r="L152" s="25" t="e">
        <f>IF('Crisis Indicator Data'!#REF!="No Data",1,IF(#REF!&lt;&gt;"",1,0))</f>
        <v>#REF!</v>
      </c>
      <c r="M152" s="25" t="e">
        <f>IF('Crisis Indicator Data'!#REF!="No Data",1,IF(#REF!&lt;&gt;"",1,0))</f>
        <v>#REF!</v>
      </c>
      <c r="N152" s="25" t="e">
        <f>IF('Crisis Indicator Data'!#REF!="No Data",1,IF(#REF!&lt;&gt;"",1,0))</f>
        <v>#REF!</v>
      </c>
      <c r="O152" s="25" t="e">
        <f>IF('Crisis Indicator Data'!#REF!="No Data",1,IF(#REF!&lt;&gt;"",1,0))</f>
        <v>#REF!</v>
      </c>
      <c r="P152" s="25" t="e">
        <f>IF('Crisis Indicator Data'!#REF!="No Data",1,IF(#REF!&lt;&gt;"",1,0))</f>
        <v>#REF!</v>
      </c>
      <c r="Q152" s="25" t="e">
        <f>IF('Crisis Indicator Data'!#REF!="No Data",1,IF(#REF!&lt;&gt;"",1,0))</f>
        <v>#REF!</v>
      </c>
      <c r="R152" s="25" t="e">
        <f>IF('Crisis Indicator Data'!#REF!="No Data",1,IF(#REF!&lt;&gt;"",1,0))</f>
        <v>#REF!</v>
      </c>
      <c r="S152" s="25" t="e">
        <f>IF('Crisis Indicator Data'!#REF!="No Data",1,IF(#REF!&lt;&gt;"",1,0))</f>
        <v>#REF!</v>
      </c>
      <c r="T152" s="25" t="e">
        <f>IF('Crisis Indicator Data'!#REF!="No Data",1,IF(#REF!&lt;&gt;"",1,0))</f>
        <v>#REF!</v>
      </c>
      <c r="U152" s="25" t="e">
        <f>IF('Crisis Indicator Data'!#REF!="No Data",1,IF(#REF!&lt;&gt;"",1,0))</f>
        <v>#REF!</v>
      </c>
      <c r="V152" s="25" t="e">
        <f>IF('Crisis Indicator Data'!#REF!="No Data",1,IF(#REF!&lt;&gt;"",1,0))</f>
        <v>#REF!</v>
      </c>
      <c r="W152" s="25" t="e">
        <f>IF('Crisis Indicator Data'!#REF!="No Data",1,IF(#REF!&lt;&gt;"",1,0))</f>
        <v>#REF!</v>
      </c>
      <c r="X152" s="25" t="e">
        <f>IF('Crisis Indicator Data'!#REF!="No Data",1,IF(#REF!&lt;&gt;"",1,0))</f>
        <v>#REF!</v>
      </c>
      <c r="Y152" s="25" t="e">
        <f>IF('Crisis Indicator Data'!#REF!="No Data",1,IF(#REF!&lt;&gt;"",1,0))</f>
        <v>#REF!</v>
      </c>
      <c r="Z152" s="25" t="e">
        <f>IF('Crisis Indicator Data'!#REF!="No Data",1,IF(#REF!&lt;&gt;"",1,0))</f>
        <v>#REF!</v>
      </c>
      <c r="AA152" s="25" t="e">
        <f>IF('Crisis Indicator Data'!#REF!="No Data",1,IF(#REF!&lt;&gt;"",1,0))</f>
        <v>#REF!</v>
      </c>
      <c r="AB152" s="25" t="e">
        <f>IF('Crisis Indicator Data'!#REF!="No Data",1,IF(#REF!&lt;&gt;"",1,0))</f>
        <v>#REF!</v>
      </c>
      <c r="AC152" s="25" t="e">
        <f>IF('Crisis Indicator Data'!#REF!="No Data",1,IF(#REF!&lt;&gt;"",1,0))</f>
        <v>#REF!</v>
      </c>
      <c r="AD152" s="25" t="e">
        <f>IF('Crisis Indicator Data'!#REF!="No Data",1,IF(#REF!&lt;&gt;"",1,0))</f>
        <v>#REF!</v>
      </c>
      <c r="AE152" s="25" t="e">
        <f>IF('Crisis Indicator Data'!#REF!="No Data",1,IF(#REF!&lt;&gt;"",1,0))</f>
        <v>#REF!</v>
      </c>
      <c r="AF152" s="25" t="e">
        <f>IF('Crisis Indicator Data'!#REF!="No Data",1,IF(#REF!&lt;&gt;"",1,0))</f>
        <v>#REF!</v>
      </c>
      <c r="AG152" s="25" t="e">
        <f>IF('Crisis Indicator Data'!#REF!="No Data",1,IF(#REF!&lt;&gt;"",1,0))</f>
        <v>#REF!</v>
      </c>
      <c r="AH152" s="25" t="e">
        <f>IF('Crisis Indicator Data'!#REF!="No Data",1,IF(#REF!&lt;&gt;"",1,0))</f>
        <v>#REF!</v>
      </c>
      <c r="AI152" s="25" t="e">
        <f>IF('Crisis Indicator Data'!#REF!="No Data",1,IF(#REF!&lt;&gt;"",1,0))</f>
        <v>#REF!</v>
      </c>
      <c r="AJ152" s="25" t="e">
        <f>IF('Crisis Indicator Data'!#REF!="No Data",1,IF(#REF!&lt;&gt;"",1,0))</f>
        <v>#REF!</v>
      </c>
      <c r="AK152" s="25" t="e">
        <f>IF('Crisis Indicator Data'!#REF!="No Data",1,IF(#REF!&lt;&gt;"",1,0))</f>
        <v>#REF!</v>
      </c>
      <c r="AL152" s="25" t="e">
        <f>IF('Crisis Indicator Data'!#REF!="No Data",1,IF(#REF!&lt;&gt;"",1,0))</f>
        <v>#REF!</v>
      </c>
      <c r="AM152" s="25" t="e">
        <f>IF('Crisis Indicator Data'!#REF!="No Data",1,IF(#REF!&lt;&gt;"",1,0))</f>
        <v>#REF!</v>
      </c>
      <c r="AN152" s="25" t="e">
        <f>IF('Crisis Indicator Data'!#REF!="No Data",1,IF(#REF!&lt;&gt;"",1,0))</f>
        <v>#REF!</v>
      </c>
      <c r="AO152" s="25" t="e">
        <f>IF('Crisis Indicator Data'!#REF!="No Data",1,IF(#REF!&lt;&gt;"",1,0))</f>
        <v>#REF!</v>
      </c>
      <c r="AP152" s="25" t="e">
        <f>IF('Crisis Indicator Data'!#REF!="No Data",1,IF(#REF!&lt;&gt;"",1,0))</f>
        <v>#REF!</v>
      </c>
      <c r="AQ152" s="25" t="e">
        <f>IF('Crisis Indicator Data'!#REF!="No Data",1,IF(#REF!&lt;&gt;"",1,0))</f>
        <v>#REF!</v>
      </c>
      <c r="AR152" s="25" t="e">
        <f>IF('Crisis Indicator Data'!#REF!="No Data",1,IF(#REF!&lt;&gt;"",1,0))</f>
        <v>#REF!</v>
      </c>
      <c r="AS152" s="25" t="e">
        <f>IF('Crisis Indicator Data'!#REF!="No Data",1,IF(#REF!&lt;&gt;"",1,0))</f>
        <v>#REF!</v>
      </c>
      <c r="AT152" s="25" t="e">
        <f>IF('Crisis Indicator Data'!#REF!="No Data",1,IF(#REF!&lt;&gt;"",1,0))</f>
        <v>#REF!</v>
      </c>
      <c r="AU152" s="25" t="e">
        <f>IF('Crisis Indicator Data'!#REF!="No Data",1,IF(#REF!&lt;&gt;"",1,0))</f>
        <v>#REF!</v>
      </c>
      <c r="AV152" s="25" t="e">
        <f>IF('Crisis Indicator Data'!#REF!="No Data",1,IF(#REF!&lt;&gt;"",1,0))</f>
        <v>#REF!</v>
      </c>
      <c r="AW152" s="25" t="e">
        <f>IF('Crisis Indicator Data'!#REF!="No Data",1,IF(#REF!&lt;&gt;"",1,0))</f>
        <v>#REF!</v>
      </c>
      <c r="AX152" s="25" t="e">
        <f>IF('Crisis Indicator Data'!#REF!="No Data",1,IF(#REF!&lt;&gt;"",1,0))</f>
        <v>#REF!</v>
      </c>
      <c r="AY152" s="25" t="e">
        <f>IF('Crisis Indicator Data'!#REF!="No Data",1,IF(#REF!&lt;&gt;"",1,0))</f>
        <v>#REF!</v>
      </c>
      <c r="AZ152" s="25" t="e">
        <f>IF('Crisis Indicator Data'!#REF!="No Data",1,IF(#REF!&lt;&gt;"",1,0))</f>
        <v>#REF!</v>
      </c>
      <c r="BA152" t="e">
        <f t="shared" si="8"/>
        <v>#REF!</v>
      </c>
      <c r="BB152" s="27" t="e">
        <f t="shared" si="9"/>
        <v>#REF!</v>
      </c>
    </row>
    <row r="153" spans="1:54" x14ac:dyDescent="0.35">
      <c r="A153" t="s">
        <v>9710</v>
      </c>
      <c r="B153" s="25" t="e">
        <f>IF('Crisis Indicator Data'!#REF!="No Data",1,IF(#REF!&lt;&gt;"",1,0))</f>
        <v>#REF!</v>
      </c>
      <c r="C153" s="25" t="e">
        <f>IF('Crisis Indicator Data'!#REF!="No Data",1,IF(#REF!&lt;&gt;"",1,0))</f>
        <v>#REF!</v>
      </c>
      <c r="D153" s="25" t="e">
        <f>IF('Crisis Indicator Data'!#REF!="No Data",1,IF(#REF!&lt;&gt;"",1,0))</f>
        <v>#REF!</v>
      </c>
      <c r="E153" s="25" t="e">
        <f>IF('Crisis Indicator Data'!#REF!="No Data",1,IF(#REF!&lt;&gt;"",1,0))</f>
        <v>#REF!</v>
      </c>
      <c r="F153" s="25" t="e">
        <f>IF('Crisis Indicator Data'!#REF!="No Data",1,IF(#REF!&lt;&gt;"",1,0))</f>
        <v>#REF!</v>
      </c>
      <c r="G153" s="25" t="e">
        <f>IF('Crisis Indicator Data'!#REF!="No Data",1,IF(#REF!&lt;&gt;"",1,0))</f>
        <v>#REF!</v>
      </c>
      <c r="H153" s="25" t="e">
        <f>IF('Crisis Indicator Data'!#REF!="No Data",1,IF(#REF!&lt;&gt;"",1,0))</f>
        <v>#REF!</v>
      </c>
      <c r="I153" s="25" t="e">
        <f>IF('Crisis Indicator Data'!#REF!="No Data",1,IF(#REF!&lt;&gt;"",1,0))</f>
        <v>#REF!</v>
      </c>
      <c r="J153" s="25" t="e">
        <f>IF('Crisis Indicator Data'!#REF!="No Data",1,IF(#REF!&lt;&gt;"",1,0))</f>
        <v>#REF!</v>
      </c>
      <c r="K153" s="25" t="e">
        <f>IF('Crisis Indicator Data'!#REF!="No Data",1,IF(#REF!&lt;&gt;"",1,0))</f>
        <v>#REF!</v>
      </c>
      <c r="L153" s="25" t="e">
        <f>IF('Crisis Indicator Data'!#REF!="No Data",1,IF(#REF!&lt;&gt;"",1,0))</f>
        <v>#REF!</v>
      </c>
      <c r="M153" s="25" t="e">
        <f>IF('Crisis Indicator Data'!#REF!="No Data",1,IF(#REF!&lt;&gt;"",1,0))</f>
        <v>#REF!</v>
      </c>
      <c r="N153" s="25" t="e">
        <f>IF('Crisis Indicator Data'!#REF!="No Data",1,IF(#REF!&lt;&gt;"",1,0))</f>
        <v>#REF!</v>
      </c>
      <c r="O153" s="25" t="e">
        <f>IF('Crisis Indicator Data'!#REF!="No Data",1,IF(#REF!&lt;&gt;"",1,0))</f>
        <v>#REF!</v>
      </c>
      <c r="P153" s="25" t="e">
        <f>IF('Crisis Indicator Data'!#REF!="No Data",1,IF(#REF!&lt;&gt;"",1,0))</f>
        <v>#REF!</v>
      </c>
      <c r="Q153" s="25" t="e">
        <f>IF('Crisis Indicator Data'!#REF!="No Data",1,IF(#REF!&lt;&gt;"",1,0))</f>
        <v>#REF!</v>
      </c>
      <c r="R153" s="25" t="e">
        <f>IF('Crisis Indicator Data'!#REF!="No Data",1,IF(#REF!&lt;&gt;"",1,0))</f>
        <v>#REF!</v>
      </c>
      <c r="S153" s="25" t="e">
        <f>IF('Crisis Indicator Data'!#REF!="No Data",1,IF(#REF!&lt;&gt;"",1,0))</f>
        <v>#REF!</v>
      </c>
      <c r="T153" s="25" t="e">
        <f>IF('Crisis Indicator Data'!#REF!="No Data",1,IF(#REF!&lt;&gt;"",1,0))</f>
        <v>#REF!</v>
      </c>
      <c r="U153" s="25" t="e">
        <f>IF('Crisis Indicator Data'!#REF!="No Data",1,IF(#REF!&lt;&gt;"",1,0))</f>
        <v>#REF!</v>
      </c>
      <c r="V153" s="25" t="e">
        <f>IF('Crisis Indicator Data'!#REF!="No Data",1,IF(#REF!&lt;&gt;"",1,0))</f>
        <v>#REF!</v>
      </c>
      <c r="W153" s="25" t="e">
        <f>IF('Crisis Indicator Data'!#REF!="No Data",1,IF(#REF!&lt;&gt;"",1,0))</f>
        <v>#REF!</v>
      </c>
      <c r="X153" s="25" t="e">
        <f>IF('Crisis Indicator Data'!#REF!="No Data",1,IF(#REF!&lt;&gt;"",1,0))</f>
        <v>#REF!</v>
      </c>
      <c r="Y153" s="25" t="e">
        <f>IF('Crisis Indicator Data'!#REF!="No Data",1,IF(#REF!&lt;&gt;"",1,0))</f>
        <v>#REF!</v>
      </c>
      <c r="Z153" s="25" t="e">
        <f>IF('Crisis Indicator Data'!#REF!="No Data",1,IF(#REF!&lt;&gt;"",1,0))</f>
        <v>#REF!</v>
      </c>
      <c r="AA153" s="25" t="e">
        <f>IF('Crisis Indicator Data'!#REF!="No Data",1,IF(#REF!&lt;&gt;"",1,0))</f>
        <v>#REF!</v>
      </c>
      <c r="AB153" s="25" t="e">
        <f>IF('Crisis Indicator Data'!#REF!="No Data",1,IF(#REF!&lt;&gt;"",1,0))</f>
        <v>#REF!</v>
      </c>
      <c r="AC153" s="25" t="e">
        <f>IF('Crisis Indicator Data'!#REF!="No Data",1,IF(#REF!&lt;&gt;"",1,0))</f>
        <v>#REF!</v>
      </c>
      <c r="AD153" s="25" t="e">
        <f>IF('Crisis Indicator Data'!#REF!="No Data",1,IF(#REF!&lt;&gt;"",1,0))</f>
        <v>#REF!</v>
      </c>
      <c r="AE153" s="25" t="e">
        <f>IF('Crisis Indicator Data'!#REF!="No Data",1,IF(#REF!&lt;&gt;"",1,0))</f>
        <v>#REF!</v>
      </c>
      <c r="AF153" s="25" t="e">
        <f>IF('Crisis Indicator Data'!#REF!="No Data",1,IF(#REF!&lt;&gt;"",1,0))</f>
        <v>#REF!</v>
      </c>
      <c r="AG153" s="25" t="e">
        <f>IF('Crisis Indicator Data'!#REF!="No Data",1,IF(#REF!&lt;&gt;"",1,0))</f>
        <v>#REF!</v>
      </c>
      <c r="AH153" s="25" t="e">
        <f>IF('Crisis Indicator Data'!#REF!="No Data",1,IF(#REF!&lt;&gt;"",1,0))</f>
        <v>#REF!</v>
      </c>
      <c r="AI153" s="25" t="e">
        <f>IF('Crisis Indicator Data'!#REF!="No Data",1,IF(#REF!&lt;&gt;"",1,0))</f>
        <v>#REF!</v>
      </c>
      <c r="AJ153" s="25" t="e">
        <f>IF('Crisis Indicator Data'!#REF!="No Data",1,IF(#REF!&lt;&gt;"",1,0))</f>
        <v>#REF!</v>
      </c>
      <c r="AK153" s="25" t="e">
        <f>IF('Crisis Indicator Data'!#REF!="No Data",1,IF(#REF!&lt;&gt;"",1,0))</f>
        <v>#REF!</v>
      </c>
      <c r="AL153" s="25" t="e">
        <f>IF('Crisis Indicator Data'!#REF!="No Data",1,IF(#REF!&lt;&gt;"",1,0))</f>
        <v>#REF!</v>
      </c>
      <c r="AM153" s="25" t="e">
        <f>IF('Crisis Indicator Data'!#REF!="No Data",1,IF(#REF!&lt;&gt;"",1,0))</f>
        <v>#REF!</v>
      </c>
      <c r="AN153" s="25" t="e">
        <f>IF('Crisis Indicator Data'!#REF!="No Data",1,IF(#REF!&lt;&gt;"",1,0))</f>
        <v>#REF!</v>
      </c>
      <c r="AO153" s="25" t="e">
        <f>IF('Crisis Indicator Data'!#REF!="No Data",1,IF(#REF!&lt;&gt;"",1,0))</f>
        <v>#REF!</v>
      </c>
      <c r="AP153" s="25" t="e">
        <f>IF('Crisis Indicator Data'!#REF!="No Data",1,IF(#REF!&lt;&gt;"",1,0))</f>
        <v>#REF!</v>
      </c>
      <c r="AQ153" s="25" t="e">
        <f>IF('Crisis Indicator Data'!#REF!="No Data",1,IF(#REF!&lt;&gt;"",1,0))</f>
        <v>#REF!</v>
      </c>
      <c r="AR153" s="25" t="e">
        <f>IF('Crisis Indicator Data'!#REF!="No Data",1,IF(#REF!&lt;&gt;"",1,0))</f>
        <v>#REF!</v>
      </c>
      <c r="AS153" s="25" t="e">
        <f>IF('Crisis Indicator Data'!#REF!="No Data",1,IF(#REF!&lt;&gt;"",1,0))</f>
        <v>#REF!</v>
      </c>
      <c r="AT153" s="25" t="e">
        <f>IF('Crisis Indicator Data'!#REF!="No Data",1,IF(#REF!&lt;&gt;"",1,0))</f>
        <v>#REF!</v>
      </c>
      <c r="AU153" s="25" t="e">
        <f>IF('Crisis Indicator Data'!#REF!="No Data",1,IF(#REF!&lt;&gt;"",1,0))</f>
        <v>#REF!</v>
      </c>
      <c r="AV153" s="25" t="e">
        <f>IF('Crisis Indicator Data'!#REF!="No Data",1,IF(#REF!&lt;&gt;"",1,0))</f>
        <v>#REF!</v>
      </c>
      <c r="AW153" s="25" t="e">
        <f>IF('Crisis Indicator Data'!#REF!="No Data",1,IF(#REF!&lt;&gt;"",1,0))</f>
        <v>#REF!</v>
      </c>
      <c r="AX153" s="25" t="e">
        <f>IF('Crisis Indicator Data'!#REF!="No Data",1,IF(#REF!&lt;&gt;"",1,0))</f>
        <v>#REF!</v>
      </c>
      <c r="AY153" s="25" t="e">
        <f>IF('Crisis Indicator Data'!#REF!="No Data",1,IF(#REF!&lt;&gt;"",1,0))</f>
        <v>#REF!</v>
      </c>
      <c r="AZ153" s="25" t="e">
        <f>IF('Crisis Indicator Data'!#REF!="No Data",1,IF(#REF!&lt;&gt;"",1,0))</f>
        <v>#REF!</v>
      </c>
      <c r="BA153" t="e">
        <f t="shared" si="8"/>
        <v>#REF!</v>
      </c>
      <c r="BB153" s="27" t="e">
        <f t="shared" si="9"/>
        <v>#REF!</v>
      </c>
    </row>
    <row r="154" spans="1:54" x14ac:dyDescent="0.35">
      <c r="A154" t="s">
        <v>9726</v>
      </c>
      <c r="B154" s="25" t="e">
        <f>IF('Crisis Indicator Data'!#REF!="No Data",1,IF(#REF!&lt;&gt;"",1,0))</f>
        <v>#REF!</v>
      </c>
      <c r="C154" s="25" t="e">
        <f>IF('Crisis Indicator Data'!#REF!="No Data",1,IF(#REF!&lt;&gt;"",1,0))</f>
        <v>#REF!</v>
      </c>
      <c r="D154" s="25" t="e">
        <f>IF('Crisis Indicator Data'!#REF!="No Data",1,IF(#REF!&lt;&gt;"",1,0))</f>
        <v>#REF!</v>
      </c>
      <c r="E154" s="25" t="e">
        <f>IF('Crisis Indicator Data'!#REF!="No Data",1,IF(#REF!&lt;&gt;"",1,0))</f>
        <v>#REF!</v>
      </c>
      <c r="F154" s="25" t="e">
        <f>IF('Crisis Indicator Data'!#REF!="No Data",1,IF(#REF!&lt;&gt;"",1,0))</f>
        <v>#REF!</v>
      </c>
      <c r="G154" s="25" t="e">
        <f>IF('Crisis Indicator Data'!#REF!="No Data",1,IF(#REF!&lt;&gt;"",1,0))</f>
        <v>#REF!</v>
      </c>
      <c r="H154" s="25" t="e">
        <f>IF('Crisis Indicator Data'!#REF!="No Data",1,IF(#REF!&lt;&gt;"",1,0))</f>
        <v>#REF!</v>
      </c>
      <c r="I154" s="25" t="e">
        <f>IF('Crisis Indicator Data'!#REF!="No Data",1,IF(#REF!&lt;&gt;"",1,0))</f>
        <v>#REF!</v>
      </c>
      <c r="J154" s="25" t="e">
        <f>IF('Crisis Indicator Data'!#REF!="No Data",1,IF(#REF!&lt;&gt;"",1,0))</f>
        <v>#REF!</v>
      </c>
      <c r="K154" s="25" t="e">
        <f>IF('Crisis Indicator Data'!#REF!="No Data",1,IF(#REF!&lt;&gt;"",1,0))</f>
        <v>#REF!</v>
      </c>
      <c r="L154" s="25" t="e">
        <f>IF('Crisis Indicator Data'!#REF!="No Data",1,IF(#REF!&lt;&gt;"",1,0))</f>
        <v>#REF!</v>
      </c>
      <c r="M154" s="25" t="e">
        <f>IF('Crisis Indicator Data'!#REF!="No Data",1,IF(#REF!&lt;&gt;"",1,0))</f>
        <v>#REF!</v>
      </c>
      <c r="N154" s="25" t="e">
        <f>IF('Crisis Indicator Data'!#REF!="No Data",1,IF(#REF!&lt;&gt;"",1,0))</f>
        <v>#REF!</v>
      </c>
      <c r="O154" s="25" t="e">
        <f>IF('Crisis Indicator Data'!#REF!="No Data",1,IF(#REF!&lt;&gt;"",1,0))</f>
        <v>#REF!</v>
      </c>
      <c r="P154" s="25" t="e">
        <f>IF('Crisis Indicator Data'!#REF!="No Data",1,IF(#REF!&lt;&gt;"",1,0))</f>
        <v>#REF!</v>
      </c>
      <c r="Q154" s="25" t="e">
        <f>IF('Crisis Indicator Data'!#REF!="No Data",1,IF(#REF!&lt;&gt;"",1,0))</f>
        <v>#REF!</v>
      </c>
      <c r="R154" s="25" t="e">
        <f>IF('Crisis Indicator Data'!#REF!="No Data",1,IF(#REF!&lt;&gt;"",1,0))</f>
        <v>#REF!</v>
      </c>
      <c r="S154" s="25" t="e">
        <f>IF('Crisis Indicator Data'!#REF!="No Data",1,IF(#REF!&lt;&gt;"",1,0))</f>
        <v>#REF!</v>
      </c>
      <c r="T154" s="25" t="e">
        <f>IF('Crisis Indicator Data'!#REF!="No Data",1,IF(#REF!&lt;&gt;"",1,0))</f>
        <v>#REF!</v>
      </c>
      <c r="U154" s="25" t="e">
        <f>IF('Crisis Indicator Data'!#REF!="No Data",1,IF(#REF!&lt;&gt;"",1,0))</f>
        <v>#REF!</v>
      </c>
      <c r="V154" s="25" t="e">
        <f>IF('Crisis Indicator Data'!#REF!="No Data",1,IF(#REF!&lt;&gt;"",1,0))</f>
        <v>#REF!</v>
      </c>
      <c r="W154" s="25" t="e">
        <f>IF('Crisis Indicator Data'!#REF!="No Data",1,IF(#REF!&lt;&gt;"",1,0))</f>
        <v>#REF!</v>
      </c>
      <c r="X154" s="25" t="e">
        <f>IF('Crisis Indicator Data'!#REF!="No Data",1,IF(#REF!&lt;&gt;"",1,0))</f>
        <v>#REF!</v>
      </c>
      <c r="Y154" s="25" t="e">
        <f>IF('Crisis Indicator Data'!#REF!="No Data",1,IF(#REF!&lt;&gt;"",1,0))</f>
        <v>#REF!</v>
      </c>
      <c r="Z154" s="25" t="e">
        <f>IF('Crisis Indicator Data'!#REF!="No Data",1,IF(#REF!&lt;&gt;"",1,0))</f>
        <v>#REF!</v>
      </c>
      <c r="AA154" s="25" t="e">
        <f>IF('Crisis Indicator Data'!#REF!="No Data",1,IF(#REF!&lt;&gt;"",1,0))</f>
        <v>#REF!</v>
      </c>
      <c r="AB154" s="25" t="e">
        <f>IF('Crisis Indicator Data'!#REF!="No Data",1,IF(#REF!&lt;&gt;"",1,0))</f>
        <v>#REF!</v>
      </c>
      <c r="AC154" s="25" t="e">
        <f>IF('Crisis Indicator Data'!#REF!="No Data",1,IF(#REF!&lt;&gt;"",1,0))</f>
        <v>#REF!</v>
      </c>
      <c r="AD154" s="25" t="e">
        <f>IF('Crisis Indicator Data'!#REF!="No Data",1,IF(#REF!&lt;&gt;"",1,0))</f>
        <v>#REF!</v>
      </c>
      <c r="AE154" s="25" t="e">
        <f>IF('Crisis Indicator Data'!#REF!="No Data",1,IF(#REF!&lt;&gt;"",1,0))</f>
        <v>#REF!</v>
      </c>
      <c r="AF154" s="25" t="e">
        <f>IF('Crisis Indicator Data'!#REF!="No Data",1,IF(#REF!&lt;&gt;"",1,0))</f>
        <v>#REF!</v>
      </c>
      <c r="AG154" s="25" t="e">
        <f>IF('Crisis Indicator Data'!#REF!="No Data",1,IF(#REF!&lt;&gt;"",1,0))</f>
        <v>#REF!</v>
      </c>
      <c r="AH154" s="25" t="e">
        <f>IF('Crisis Indicator Data'!#REF!="No Data",1,IF(#REF!&lt;&gt;"",1,0))</f>
        <v>#REF!</v>
      </c>
      <c r="AI154" s="25" t="e">
        <f>IF('Crisis Indicator Data'!#REF!="No Data",1,IF(#REF!&lt;&gt;"",1,0))</f>
        <v>#REF!</v>
      </c>
      <c r="AJ154" s="25" t="e">
        <f>IF('Crisis Indicator Data'!#REF!="No Data",1,IF(#REF!&lt;&gt;"",1,0))</f>
        <v>#REF!</v>
      </c>
      <c r="AK154" s="25" t="e">
        <f>IF('Crisis Indicator Data'!#REF!="No Data",1,IF(#REF!&lt;&gt;"",1,0))</f>
        <v>#REF!</v>
      </c>
      <c r="AL154" s="25" t="e">
        <f>IF('Crisis Indicator Data'!#REF!="No Data",1,IF(#REF!&lt;&gt;"",1,0))</f>
        <v>#REF!</v>
      </c>
      <c r="AM154" s="25" t="e">
        <f>IF('Crisis Indicator Data'!#REF!="No Data",1,IF(#REF!&lt;&gt;"",1,0))</f>
        <v>#REF!</v>
      </c>
      <c r="AN154" s="25" t="e">
        <f>IF('Crisis Indicator Data'!#REF!="No Data",1,IF(#REF!&lt;&gt;"",1,0))</f>
        <v>#REF!</v>
      </c>
      <c r="AO154" s="25" t="e">
        <f>IF('Crisis Indicator Data'!#REF!="No Data",1,IF(#REF!&lt;&gt;"",1,0))</f>
        <v>#REF!</v>
      </c>
      <c r="AP154" s="25" t="e">
        <f>IF('Crisis Indicator Data'!#REF!="No Data",1,IF(#REF!&lt;&gt;"",1,0))</f>
        <v>#REF!</v>
      </c>
      <c r="AQ154" s="25" t="e">
        <f>IF('Crisis Indicator Data'!#REF!="No Data",1,IF(#REF!&lt;&gt;"",1,0))</f>
        <v>#REF!</v>
      </c>
      <c r="AR154" s="25" t="e">
        <f>IF('Crisis Indicator Data'!#REF!="No Data",1,IF(#REF!&lt;&gt;"",1,0))</f>
        <v>#REF!</v>
      </c>
      <c r="AS154" s="25" t="e">
        <f>IF('Crisis Indicator Data'!#REF!="No Data",1,IF(#REF!&lt;&gt;"",1,0))</f>
        <v>#REF!</v>
      </c>
      <c r="AT154" s="25" t="e">
        <f>IF('Crisis Indicator Data'!#REF!="No Data",1,IF(#REF!&lt;&gt;"",1,0))</f>
        <v>#REF!</v>
      </c>
      <c r="AU154" s="25" t="e">
        <f>IF('Crisis Indicator Data'!#REF!="No Data",1,IF(#REF!&lt;&gt;"",1,0))</f>
        <v>#REF!</v>
      </c>
      <c r="AV154" s="25" t="e">
        <f>IF('Crisis Indicator Data'!#REF!="No Data",1,IF(#REF!&lt;&gt;"",1,0))</f>
        <v>#REF!</v>
      </c>
      <c r="AW154" s="25" t="e">
        <f>IF('Crisis Indicator Data'!#REF!="No Data",1,IF(#REF!&lt;&gt;"",1,0))</f>
        <v>#REF!</v>
      </c>
      <c r="AX154" s="25" t="e">
        <f>IF('Crisis Indicator Data'!#REF!="No Data",1,IF(#REF!&lt;&gt;"",1,0))</f>
        <v>#REF!</v>
      </c>
      <c r="AY154" s="25" t="e">
        <f>IF('Crisis Indicator Data'!#REF!="No Data",1,IF(#REF!&lt;&gt;"",1,0))</f>
        <v>#REF!</v>
      </c>
      <c r="AZ154" s="25" t="e">
        <f>IF('Crisis Indicator Data'!#REF!="No Data",1,IF(#REF!&lt;&gt;"",1,0))</f>
        <v>#REF!</v>
      </c>
      <c r="BA154" t="e">
        <f t="shared" si="8"/>
        <v>#REF!</v>
      </c>
      <c r="BB154" s="27" t="e">
        <f t="shared" si="9"/>
        <v>#REF!</v>
      </c>
    </row>
    <row r="155" spans="1:54" x14ac:dyDescent="0.35">
      <c r="A155" t="s">
        <v>9728</v>
      </c>
      <c r="B155" s="25" t="e">
        <f>IF('Crisis Indicator Data'!#REF!="No Data",1,IF(#REF!&lt;&gt;"",1,0))</f>
        <v>#REF!</v>
      </c>
      <c r="C155" s="25" t="e">
        <f>IF('Crisis Indicator Data'!#REF!="No Data",1,IF(#REF!&lt;&gt;"",1,0))</f>
        <v>#REF!</v>
      </c>
      <c r="D155" s="25" t="e">
        <f>IF('Crisis Indicator Data'!#REF!="No Data",1,IF(#REF!&lt;&gt;"",1,0))</f>
        <v>#REF!</v>
      </c>
      <c r="E155" s="25" t="e">
        <f>IF('Crisis Indicator Data'!#REF!="No Data",1,IF(#REF!&lt;&gt;"",1,0))</f>
        <v>#REF!</v>
      </c>
      <c r="F155" s="25" t="e">
        <f>IF('Crisis Indicator Data'!#REF!="No Data",1,IF(#REF!&lt;&gt;"",1,0))</f>
        <v>#REF!</v>
      </c>
      <c r="G155" s="25" t="e">
        <f>IF('Crisis Indicator Data'!#REF!="No Data",1,IF(#REF!&lt;&gt;"",1,0))</f>
        <v>#REF!</v>
      </c>
      <c r="H155" s="25" t="e">
        <f>IF('Crisis Indicator Data'!#REF!="No Data",1,IF(#REF!&lt;&gt;"",1,0))</f>
        <v>#REF!</v>
      </c>
      <c r="I155" s="25" t="e">
        <f>IF('Crisis Indicator Data'!#REF!="No Data",1,IF(#REF!&lt;&gt;"",1,0))</f>
        <v>#REF!</v>
      </c>
      <c r="J155" s="25" t="e">
        <f>IF('Crisis Indicator Data'!#REF!="No Data",1,IF(#REF!&lt;&gt;"",1,0))</f>
        <v>#REF!</v>
      </c>
      <c r="K155" s="25" t="e">
        <f>IF('Crisis Indicator Data'!#REF!="No Data",1,IF(#REF!&lt;&gt;"",1,0))</f>
        <v>#REF!</v>
      </c>
      <c r="L155" s="25" t="e">
        <f>IF('Crisis Indicator Data'!#REF!="No Data",1,IF(#REF!&lt;&gt;"",1,0))</f>
        <v>#REF!</v>
      </c>
      <c r="M155" s="25" t="e">
        <f>IF('Crisis Indicator Data'!#REF!="No Data",1,IF(#REF!&lt;&gt;"",1,0))</f>
        <v>#REF!</v>
      </c>
      <c r="N155" s="25" t="e">
        <f>IF('Crisis Indicator Data'!#REF!="No Data",1,IF(#REF!&lt;&gt;"",1,0))</f>
        <v>#REF!</v>
      </c>
      <c r="O155" s="25" t="e">
        <f>IF('Crisis Indicator Data'!#REF!="No Data",1,IF(#REF!&lt;&gt;"",1,0))</f>
        <v>#REF!</v>
      </c>
      <c r="P155" s="25" t="e">
        <f>IF('Crisis Indicator Data'!#REF!="No Data",1,IF(#REF!&lt;&gt;"",1,0))</f>
        <v>#REF!</v>
      </c>
      <c r="Q155" s="25" t="e">
        <f>IF('Crisis Indicator Data'!#REF!="No Data",1,IF(#REF!&lt;&gt;"",1,0))</f>
        <v>#REF!</v>
      </c>
      <c r="R155" s="25" t="e">
        <f>IF('Crisis Indicator Data'!#REF!="No Data",1,IF(#REF!&lt;&gt;"",1,0))</f>
        <v>#REF!</v>
      </c>
      <c r="S155" s="25" t="e">
        <f>IF('Crisis Indicator Data'!#REF!="No Data",1,IF(#REF!&lt;&gt;"",1,0))</f>
        <v>#REF!</v>
      </c>
      <c r="T155" s="25" t="e">
        <f>IF('Crisis Indicator Data'!#REF!="No Data",1,IF(#REF!&lt;&gt;"",1,0))</f>
        <v>#REF!</v>
      </c>
      <c r="U155" s="25" t="e">
        <f>IF('Crisis Indicator Data'!#REF!="No Data",1,IF(#REF!&lt;&gt;"",1,0))</f>
        <v>#REF!</v>
      </c>
      <c r="V155" s="25" t="e">
        <f>IF('Crisis Indicator Data'!#REF!="No Data",1,IF(#REF!&lt;&gt;"",1,0))</f>
        <v>#REF!</v>
      </c>
      <c r="W155" s="25" t="e">
        <f>IF('Crisis Indicator Data'!#REF!="No Data",1,IF(#REF!&lt;&gt;"",1,0))</f>
        <v>#REF!</v>
      </c>
      <c r="X155" s="25" t="e">
        <f>IF('Crisis Indicator Data'!#REF!="No Data",1,IF(#REF!&lt;&gt;"",1,0))</f>
        <v>#REF!</v>
      </c>
      <c r="Y155" s="25" t="e">
        <f>IF('Crisis Indicator Data'!#REF!="No Data",1,IF(#REF!&lt;&gt;"",1,0))</f>
        <v>#REF!</v>
      </c>
      <c r="Z155" s="25" t="e">
        <f>IF('Crisis Indicator Data'!#REF!="No Data",1,IF(#REF!&lt;&gt;"",1,0))</f>
        <v>#REF!</v>
      </c>
      <c r="AA155" s="25" t="e">
        <f>IF('Crisis Indicator Data'!#REF!="No Data",1,IF(#REF!&lt;&gt;"",1,0))</f>
        <v>#REF!</v>
      </c>
      <c r="AB155" s="25" t="e">
        <f>IF('Crisis Indicator Data'!#REF!="No Data",1,IF(#REF!&lt;&gt;"",1,0))</f>
        <v>#REF!</v>
      </c>
      <c r="AC155" s="25" t="e">
        <f>IF('Crisis Indicator Data'!#REF!="No Data",1,IF(#REF!&lt;&gt;"",1,0))</f>
        <v>#REF!</v>
      </c>
      <c r="AD155" s="25" t="e">
        <f>IF('Crisis Indicator Data'!#REF!="No Data",1,IF(#REF!&lt;&gt;"",1,0))</f>
        <v>#REF!</v>
      </c>
      <c r="AE155" s="25" t="e">
        <f>IF('Crisis Indicator Data'!#REF!="No Data",1,IF(#REF!&lt;&gt;"",1,0))</f>
        <v>#REF!</v>
      </c>
      <c r="AF155" s="25" t="e">
        <f>IF('Crisis Indicator Data'!#REF!="No Data",1,IF(#REF!&lt;&gt;"",1,0))</f>
        <v>#REF!</v>
      </c>
      <c r="AG155" s="25" t="e">
        <f>IF('Crisis Indicator Data'!#REF!="No Data",1,IF(#REF!&lt;&gt;"",1,0))</f>
        <v>#REF!</v>
      </c>
      <c r="AH155" s="25" t="e">
        <f>IF('Crisis Indicator Data'!#REF!="No Data",1,IF(#REF!&lt;&gt;"",1,0))</f>
        <v>#REF!</v>
      </c>
      <c r="AI155" s="25" t="e">
        <f>IF('Crisis Indicator Data'!#REF!="No Data",1,IF(#REF!&lt;&gt;"",1,0))</f>
        <v>#REF!</v>
      </c>
      <c r="AJ155" s="25" t="e">
        <f>IF('Crisis Indicator Data'!#REF!="No Data",1,IF(#REF!&lt;&gt;"",1,0))</f>
        <v>#REF!</v>
      </c>
      <c r="AK155" s="25" t="e">
        <f>IF('Crisis Indicator Data'!#REF!="No Data",1,IF(#REF!&lt;&gt;"",1,0))</f>
        <v>#REF!</v>
      </c>
      <c r="AL155" s="25" t="e">
        <f>IF('Crisis Indicator Data'!#REF!="No Data",1,IF(#REF!&lt;&gt;"",1,0))</f>
        <v>#REF!</v>
      </c>
      <c r="AM155" s="25" t="e">
        <f>IF('Crisis Indicator Data'!#REF!="No Data",1,IF(#REF!&lt;&gt;"",1,0))</f>
        <v>#REF!</v>
      </c>
      <c r="AN155" s="25" t="e">
        <f>IF('Crisis Indicator Data'!#REF!="No Data",1,IF(#REF!&lt;&gt;"",1,0))</f>
        <v>#REF!</v>
      </c>
      <c r="AO155" s="25" t="e">
        <f>IF('Crisis Indicator Data'!#REF!="No Data",1,IF(#REF!&lt;&gt;"",1,0))</f>
        <v>#REF!</v>
      </c>
      <c r="AP155" s="25" t="e">
        <f>IF('Crisis Indicator Data'!#REF!="No Data",1,IF(#REF!&lt;&gt;"",1,0))</f>
        <v>#REF!</v>
      </c>
      <c r="AQ155" s="25" t="e">
        <f>IF('Crisis Indicator Data'!#REF!="No Data",1,IF(#REF!&lt;&gt;"",1,0))</f>
        <v>#REF!</v>
      </c>
      <c r="AR155" s="25" t="e">
        <f>IF('Crisis Indicator Data'!#REF!="No Data",1,IF(#REF!&lt;&gt;"",1,0))</f>
        <v>#REF!</v>
      </c>
      <c r="AS155" s="25" t="e">
        <f>IF('Crisis Indicator Data'!#REF!="No Data",1,IF(#REF!&lt;&gt;"",1,0))</f>
        <v>#REF!</v>
      </c>
      <c r="AT155" s="25" t="e">
        <f>IF('Crisis Indicator Data'!#REF!="No Data",1,IF(#REF!&lt;&gt;"",1,0))</f>
        <v>#REF!</v>
      </c>
      <c r="AU155" s="25" t="e">
        <f>IF('Crisis Indicator Data'!#REF!="No Data",1,IF(#REF!&lt;&gt;"",1,0))</f>
        <v>#REF!</v>
      </c>
      <c r="AV155" s="25" t="e">
        <f>IF('Crisis Indicator Data'!#REF!="No Data",1,IF(#REF!&lt;&gt;"",1,0))</f>
        <v>#REF!</v>
      </c>
      <c r="AW155" s="25" t="e">
        <f>IF('Crisis Indicator Data'!#REF!="No Data",1,IF(#REF!&lt;&gt;"",1,0))</f>
        <v>#REF!</v>
      </c>
      <c r="AX155" s="25" t="e">
        <f>IF('Crisis Indicator Data'!#REF!="No Data",1,IF(#REF!&lt;&gt;"",1,0))</f>
        <v>#REF!</v>
      </c>
      <c r="AY155" s="25" t="e">
        <f>IF('Crisis Indicator Data'!#REF!="No Data",1,IF(#REF!&lt;&gt;"",1,0))</f>
        <v>#REF!</v>
      </c>
      <c r="AZ155" s="25" t="e">
        <f>IF('Crisis Indicator Data'!#REF!="No Data",1,IF(#REF!&lt;&gt;"",1,0))</f>
        <v>#REF!</v>
      </c>
      <c r="BA155" t="e">
        <f t="shared" si="8"/>
        <v>#REF!</v>
      </c>
      <c r="BB155" s="27" t="e">
        <f t="shared" si="9"/>
        <v>#REF!</v>
      </c>
    </row>
    <row r="156" spans="1:54" x14ac:dyDescent="0.35">
      <c r="A156" t="s">
        <v>9712</v>
      </c>
      <c r="B156" s="25" t="e">
        <f>IF('Crisis Indicator Data'!#REF!="No Data",1,IF(#REF!&lt;&gt;"",1,0))</f>
        <v>#REF!</v>
      </c>
      <c r="C156" s="25" t="e">
        <f>IF('Crisis Indicator Data'!#REF!="No Data",1,IF(#REF!&lt;&gt;"",1,0))</f>
        <v>#REF!</v>
      </c>
      <c r="D156" s="25" t="e">
        <f>IF('Crisis Indicator Data'!#REF!="No Data",1,IF(#REF!&lt;&gt;"",1,0))</f>
        <v>#REF!</v>
      </c>
      <c r="E156" s="25" t="e">
        <f>IF('Crisis Indicator Data'!#REF!="No Data",1,IF(#REF!&lt;&gt;"",1,0))</f>
        <v>#REF!</v>
      </c>
      <c r="F156" s="25" t="e">
        <f>IF('Crisis Indicator Data'!#REF!="No Data",1,IF(#REF!&lt;&gt;"",1,0))</f>
        <v>#REF!</v>
      </c>
      <c r="G156" s="25" t="e">
        <f>IF('Crisis Indicator Data'!#REF!="No Data",1,IF(#REF!&lt;&gt;"",1,0))</f>
        <v>#REF!</v>
      </c>
      <c r="H156" s="25" t="e">
        <f>IF('Crisis Indicator Data'!#REF!="No Data",1,IF(#REF!&lt;&gt;"",1,0))</f>
        <v>#REF!</v>
      </c>
      <c r="I156" s="25" t="e">
        <f>IF('Crisis Indicator Data'!#REF!="No Data",1,IF(#REF!&lt;&gt;"",1,0))</f>
        <v>#REF!</v>
      </c>
      <c r="J156" s="25" t="e">
        <f>IF('Crisis Indicator Data'!#REF!="No Data",1,IF(#REF!&lt;&gt;"",1,0))</f>
        <v>#REF!</v>
      </c>
      <c r="K156" s="25" t="e">
        <f>IF('Crisis Indicator Data'!#REF!="No Data",1,IF(#REF!&lt;&gt;"",1,0))</f>
        <v>#REF!</v>
      </c>
      <c r="L156" s="25" t="e">
        <f>IF('Crisis Indicator Data'!#REF!="No Data",1,IF(#REF!&lt;&gt;"",1,0))</f>
        <v>#REF!</v>
      </c>
      <c r="M156" s="25" t="e">
        <f>IF('Crisis Indicator Data'!#REF!="No Data",1,IF(#REF!&lt;&gt;"",1,0))</f>
        <v>#REF!</v>
      </c>
      <c r="N156" s="25" t="e">
        <f>IF('Crisis Indicator Data'!#REF!="No Data",1,IF(#REF!&lt;&gt;"",1,0))</f>
        <v>#REF!</v>
      </c>
      <c r="O156" s="25" t="e">
        <f>IF('Crisis Indicator Data'!#REF!="No Data",1,IF(#REF!&lt;&gt;"",1,0))</f>
        <v>#REF!</v>
      </c>
      <c r="P156" s="25" t="e">
        <f>IF('Crisis Indicator Data'!#REF!="No Data",1,IF(#REF!&lt;&gt;"",1,0))</f>
        <v>#REF!</v>
      </c>
      <c r="Q156" s="25" t="e">
        <f>IF('Crisis Indicator Data'!#REF!="No Data",1,IF(#REF!&lt;&gt;"",1,0))</f>
        <v>#REF!</v>
      </c>
      <c r="R156" s="25" t="e">
        <f>IF('Crisis Indicator Data'!#REF!="No Data",1,IF(#REF!&lt;&gt;"",1,0))</f>
        <v>#REF!</v>
      </c>
      <c r="S156" s="25" t="e">
        <f>IF('Crisis Indicator Data'!#REF!="No Data",1,IF(#REF!&lt;&gt;"",1,0))</f>
        <v>#REF!</v>
      </c>
      <c r="T156" s="25" t="e">
        <f>IF('Crisis Indicator Data'!#REF!="No Data",1,IF(#REF!&lt;&gt;"",1,0))</f>
        <v>#REF!</v>
      </c>
      <c r="U156" s="25" t="e">
        <f>IF('Crisis Indicator Data'!#REF!="No Data",1,IF(#REF!&lt;&gt;"",1,0))</f>
        <v>#REF!</v>
      </c>
      <c r="V156" s="25" t="e">
        <f>IF('Crisis Indicator Data'!#REF!="No Data",1,IF(#REF!&lt;&gt;"",1,0))</f>
        <v>#REF!</v>
      </c>
      <c r="W156" s="25" t="e">
        <f>IF('Crisis Indicator Data'!#REF!="No Data",1,IF(#REF!&lt;&gt;"",1,0))</f>
        <v>#REF!</v>
      </c>
      <c r="X156" s="25" t="e">
        <f>IF('Crisis Indicator Data'!#REF!="No Data",1,IF(#REF!&lt;&gt;"",1,0))</f>
        <v>#REF!</v>
      </c>
      <c r="Y156" s="25" t="e">
        <f>IF('Crisis Indicator Data'!#REF!="No Data",1,IF(#REF!&lt;&gt;"",1,0))</f>
        <v>#REF!</v>
      </c>
      <c r="Z156" s="25" t="e">
        <f>IF('Crisis Indicator Data'!#REF!="No Data",1,IF(#REF!&lt;&gt;"",1,0))</f>
        <v>#REF!</v>
      </c>
      <c r="AA156" s="25" t="e">
        <f>IF('Crisis Indicator Data'!#REF!="No Data",1,IF(#REF!&lt;&gt;"",1,0))</f>
        <v>#REF!</v>
      </c>
      <c r="AB156" s="25" t="e">
        <f>IF('Crisis Indicator Data'!#REF!="No Data",1,IF(#REF!&lt;&gt;"",1,0))</f>
        <v>#REF!</v>
      </c>
      <c r="AC156" s="25" t="e">
        <f>IF('Crisis Indicator Data'!#REF!="No Data",1,IF(#REF!&lt;&gt;"",1,0))</f>
        <v>#REF!</v>
      </c>
      <c r="AD156" s="25" t="e">
        <f>IF('Crisis Indicator Data'!#REF!="No Data",1,IF(#REF!&lt;&gt;"",1,0))</f>
        <v>#REF!</v>
      </c>
      <c r="AE156" s="25" t="e">
        <f>IF('Crisis Indicator Data'!#REF!="No Data",1,IF(#REF!&lt;&gt;"",1,0))</f>
        <v>#REF!</v>
      </c>
      <c r="AF156" s="25" t="e">
        <f>IF('Crisis Indicator Data'!#REF!="No Data",1,IF(#REF!&lt;&gt;"",1,0))</f>
        <v>#REF!</v>
      </c>
      <c r="AG156" s="25" t="e">
        <f>IF('Crisis Indicator Data'!#REF!="No Data",1,IF(#REF!&lt;&gt;"",1,0))</f>
        <v>#REF!</v>
      </c>
      <c r="AH156" s="25" t="e">
        <f>IF('Crisis Indicator Data'!#REF!="No Data",1,IF(#REF!&lt;&gt;"",1,0))</f>
        <v>#REF!</v>
      </c>
      <c r="AI156" s="25" t="e">
        <f>IF('Crisis Indicator Data'!#REF!="No Data",1,IF(#REF!&lt;&gt;"",1,0))</f>
        <v>#REF!</v>
      </c>
      <c r="AJ156" s="25" t="e">
        <f>IF('Crisis Indicator Data'!#REF!="No Data",1,IF(#REF!&lt;&gt;"",1,0))</f>
        <v>#REF!</v>
      </c>
      <c r="AK156" s="25" t="e">
        <f>IF('Crisis Indicator Data'!#REF!="No Data",1,IF(#REF!&lt;&gt;"",1,0))</f>
        <v>#REF!</v>
      </c>
      <c r="AL156" s="25" t="e">
        <f>IF('Crisis Indicator Data'!#REF!="No Data",1,IF(#REF!&lt;&gt;"",1,0))</f>
        <v>#REF!</v>
      </c>
      <c r="AM156" s="25" t="e">
        <f>IF('Crisis Indicator Data'!#REF!="No Data",1,IF(#REF!&lt;&gt;"",1,0))</f>
        <v>#REF!</v>
      </c>
      <c r="AN156" s="25" t="e">
        <f>IF('Crisis Indicator Data'!#REF!="No Data",1,IF(#REF!&lt;&gt;"",1,0))</f>
        <v>#REF!</v>
      </c>
      <c r="AO156" s="25" t="e">
        <f>IF('Crisis Indicator Data'!#REF!="No Data",1,IF(#REF!&lt;&gt;"",1,0))</f>
        <v>#REF!</v>
      </c>
      <c r="AP156" s="25" t="e">
        <f>IF('Crisis Indicator Data'!#REF!="No Data",1,IF(#REF!&lt;&gt;"",1,0))</f>
        <v>#REF!</v>
      </c>
      <c r="AQ156" s="25" t="e">
        <f>IF('Crisis Indicator Data'!#REF!="No Data",1,IF(#REF!&lt;&gt;"",1,0))</f>
        <v>#REF!</v>
      </c>
      <c r="AR156" s="25" t="e">
        <f>IF('Crisis Indicator Data'!#REF!="No Data",1,IF(#REF!&lt;&gt;"",1,0))</f>
        <v>#REF!</v>
      </c>
      <c r="AS156" s="25" t="e">
        <f>IF('Crisis Indicator Data'!#REF!="No Data",1,IF(#REF!&lt;&gt;"",1,0))</f>
        <v>#REF!</v>
      </c>
      <c r="AT156" s="25" t="e">
        <f>IF('Crisis Indicator Data'!#REF!="No Data",1,IF(#REF!&lt;&gt;"",1,0))</f>
        <v>#REF!</v>
      </c>
      <c r="AU156" s="25" t="e">
        <f>IF('Crisis Indicator Data'!#REF!="No Data",1,IF(#REF!&lt;&gt;"",1,0))</f>
        <v>#REF!</v>
      </c>
      <c r="AV156" s="25" t="e">
        <f>IF('Crisis Indicator Data'!#REF!="No Data",1,IF(#REF!&lt;&gt;"",1,0))</f>
        <v>#REF!</v>
      </c>
      <c r="AW156" s="25" t="e">
        <f>IF('Crisis Indicator Data'!#REF!="No Data",1,IF(#REF!&lt;&gt;"",1,0))</f>
        <v>#REF!</v>
      </c>
      <c r="AX156" s="25" t="e">
        <f>IF('Crisis Indicator Data'!#REF!="No Data",1,IF(#REF!&lt;&gt;"",1,0))</f>
        <v>#REF!</v>
      </c>
      <c r="AY156" s="25" t="e">
        <f>IF('Crisis Indicator Data'!#REF!="No Data",1,IF(#REF!&lt;&gt;"",1,0))</f>
        <v>#REF!</v>
      </c>
      <c r="AZ156" s="25" t="e">
        <f>IF('Crisis Indicator Data'!#REF!="No Data",1,IF(#REF!&lt;&gt;"",1,0))</f>
        <v>#REF!</v>
      </c>
      <c r="BA156" t="e">
        <f t="shared" si="8"/>
        <v>#REF!</v>
      </c>
      <c r="BB156" s="27" t="e">
        <f t="shared" si="9"/>
        <v>#REF!</v>
      </c>
    </row>
    <row r="157" spans="1:54" x14ac:dyDescent="0.35">
      <c r="A157" t="s">
        <v>9718</v>
      </c>
      <c r="B157" s="25" t="e">
        <f>IF('Crisis Indicator Data'!#REF!="No Data",1,IF(#REF!&lt;&gt;"",1,0))</f>
        <v>#REF!</v>
      </c>
      <c r="C157" s="25" t="e">
        <f>IF('Crisis Indicator Data'!#REF!="No Data",1,IF(#REF!&lt;&gt;"",1,0))</f>
        <v>#REF!</v>
      </c>
      <c r="D157" s="25" t="e">
        <f>IF('Crisis Indicator Data'!#REF!="No Data",1,IF(#REF!&lt;&gt;"",1,0))</f>
        <v>#REF!</v>
      </c>
      <c r="E157" s="25" t="e">
        <f>IF('Crisis Indicator Data'!#REF!="No Data",1,IF(#REF!&lt;&gt;"",1,0))</f>
        <v>#REF!</v>
      </c>
      <c r="F157" s="25" t="e">
        <f>IF('Crisis Indicator Data'!#REF!="No Data",1,IF(#REF!&lt;&gt;"",1,0))</f>
        <v>#REF!</v>
      </c>
      <c r="G157" s="25" t="e">
        <f>IF('Crisis Indicator Data'!#REF!="No Data",1,IF(#REF!&lt;&gt;"",1,0))</f>
        <v>#REF!</v>
      </c>
      <c r="H157" s="25" t="e">
        <f>IF('Crisis Indicator Data'!#REF!="No Data",1,IF(#REF!&lt;&gt;"",1,0))</f>
        <v>#REF!</v>
      </c>
      <c r="I157" s="25" t="e">
        <f>IF('Crisis Indicator Data'!#REF!="No Data",1,IF(#REF!&lt;&gt;"",1,0))</f>
        <v>#REF!</v>
      </c>
      <c r="J157" s="25" t="e">
        <f>IF('Crisis Indicator Data'!#REF!="No Data",1,IF(#REF!&lt;&gt;"",1,0))</f>
        <v>#REF!</v>
      </c>
      <c r="K157" s="25" t="e">
        <f>IF('Crisis Indicator Data'!#REF!="No Data",1,IF(#REF!&lt;&gt;"",1,0))</f>
        <v>#REF!</v>
      </c>
      <c r="L157" s="25" t="e">
        <f>IF('Crisis Indicator Data'!#REF!="No Data",1,IF(#REF!&lt;&gt;"",1,0))</f>
        <v>#REF!</v>
      </c>
      <c r="M157" s="25" t="e">
        <f>IF('Crisis Indicator Data'!#REF!="No Data",1,IF(#REF!&lt;&gt;"",1,0))</f>
        <v>#REF!</v>
      </c>
      <c r="N157" s="25" t="e">
        <f>IF('Crisis Indicator Data'!#REF!="No Data",1,IF(#REF!&lt;&gt;"",1,0))</f>
        <v>#REF!</v>
      </c>
      <c r="O157" s="25" t="e">
        <f>IF('Crisis Indicator Data'!#REF!="No Data",1,IF(#REF!&lt;&gt;"",1,0))</f>
        <v>#REF!</v>
      </c>
      <c r="P157" s="25" t="e">
        <f>IF('Crisis Indicator Data'!#REF!="No Data",1,IF(#REF!&lt;&gt;"",1,0))</f>
        <v>#REF!</v>
      </c>
      <c r="Q157" s="25" t="e">
        <f>IF('Crisis Indicator Data'!#REF!="No Data",1,IF(#REF!&lt;&gt;"",1,0))</f>
        <v>#REF!</v>
      </c>
      <c r="R157" s="25" t="e">
        <f>IF('Crisis Indicator Data'!#REF!="No Data",1,IF(#REF!&lt;&gt;"",1,0))</f>
        <v>#REF!</v>
      </c>
      <c r="S157" s="25" t="e">
        <f>IF('Crisis Indicator Data'!#REF!="No Data",1,IF(#REF!&lt;&gt;"",1,0))</f>
        <v>#REF!</v>
      </c>
      <c r="T157" s="25" t="e">
        <f>IF('Crisis Indicator Data'!#REF!="No Data",1,IF(#REF!&lt;&gt;"",1,0))</f>
        <v>#REF!</v>
      </c>
      <c r="U157" s="25" t="e">
        <f>IF('Crisis Indicator Data'!#REF!="No Data",1,IF(#REF!&lt;&gt;"",1,0))</f>
        <v>#REF!</v>
      </c>
      <c r="V157" s="25" t="e">
        <f>IF('Crisis Indicator Data'!#REF!="No Data",1,IF(#REF!&lt;&gt;"",1,0))</f>
        <v>#REF!</v>
      </c>
      <c r="W157" s="25" t="e">
        <f>IF('Crisis Indicator Data'!#REF!="No Data",1,IF(#REF!&lt;&gt;"",1,0))</f>
        <v>#REF!</v>
      </c>
      <c r="X157" s="25" t="e">
        <f>IF('Crisis Indicator Data'!#REF!="No Data",1,IF(#REF!&lt;&gt;"",1,0))</f>
        <v>#REF!</v>
      </c>
      <c r="Y157" s="25" t="e">
        <f>IF('Crisis Indicator Data'!#REF!="No Data",1,IF(#REF!&lt;&gt;"",1,0))</f>
        <v>#REF!</v>
      </c>
      <c r="Z157" s="25" t="e">
        <f>IF('Crisis Indicator Data'!#REF!="No Data",1,IF(#REF!&lt;&gt;"",1,0))</f>
        <v>#REF!</v>
      </c>
      <c r="AA157" s="25" t="e">
        <f>IF('Crisis Indicator Data'!#REF!="No Data",1,IF(#REF!&lt;&gt;"",1,0))</f>
        <v>#REF!</v>
      </c>
      <c r="AB157" s="25" t="e">
        <f>IF('Crisis Indicator Data'!#REF!="No Data",1,IF(#REF!&lt;&gt;"",1,0))</f>
        <v>#REF!</v>
      </c>
      <c r="AC157" s="25" t="e">
        <f>IF('Crisis Indicator Data'!#REF!="No Data",1,IF(#REF!&lt;&gt;"",1,0))</f>
        <v>#REF!</v>
      </c>
      <c r="AD157" s="25" t="e">
        <f>IF('Crisis Indicator Data'!#REF!="No Data",1,IF(#REF!&lt;&gt;"",1,0))</f>
        <v>#REF!</v>
      </c>
      <c r="AE157" s="25" t="e">
        <f>IF('Crisis Indicator Data'!#REF!="No Data",1,IF(#REF!&lt;&gt;"",1,0))</f>
        <v>#REF!</v>
      </c>
      <c r="AF157" s="25" t="e">
        <f>IF('Crisis Indicator Data'!#REF!="No Data",1,IF(#REF!&lt;&gt;"",1,0))</f>
        <v>#REF!</v>
      </c>
      <c r="AG157" s="25" t="e">
        <f>IF('Crisis Indicator Data'!#REF!="No Data",1,IF(#REF!&lt;&gt;"",1,0))</f>
        <v>#REF!</v>
      </c>
      <c r="AH157" s="25" t="e">
        <f>IF('Crisis Indicator Data'!#REF!="No Data",1,IF(#REF!&lt;&gt;"",1,0))</f>
        <v>#REF!</v>
      </c>
      <c r="AI157" s="25" t="e">
        <f>IF('Crisis Indicator Data'!#REF!="No Data",1,IF(#REF!&lt;&gt;"",1,0))</f>
        <v>#REF!</v>
      </c>
      <c r="AJ157" s="25" t="e">
        <f>IF('Crisis Indicator Data'!#REF!="No Data",1,IF(#REF!&lt;&gt;"",1,0))</f>
        <v>#REF!</v>
      </c>
      <c r="AK157" s="25" t="e">
        <f>IF('Crisis Indicator Data'!#REF!="No Data",1,IF(#REF!&lt;&gt;"",1,0))</f>
        <v>#REF!</v>
      </c>
      <c r="AL157" s="25" t="e">
        <f>IF('Crisis Indicator Data'!#REF!="No Data",1,IF(#REF!&lt;&gt;"",1,0))</f>
        <v>#REF!</v>
      </c>
      <c r="AM157" s="25" t="e">
        <f>IF('Crisis Indicator Data'!#REF!="No Data",1,IF(#REF!&lt;&gt;"",1,0))</f>
        <v>#REF!</v>
      </c>
      <c r="AN157" s="25" t="e">
        <f>IF('Crisis Indicator Data'!#REF!="No Data",1,IF(#REF!&lt;&gt;"",1,0))</f>
        <v>#REF!</v>
      </c>
      <c r="AO157" s="25" t="e">
        <f>IF('Crisis Indicator Data'!#REF!="No Data",1,IF(#REF!&lt;&gt;"",1,0))</f>
        <v>#REF!</v>
      </c>
      <c r="AP157" s="25" t="e">
        <f>IF('Crisis Indicator Data'!#REF!="No Data",1,IF(#REF!&lt;&gt;"",1,0))</f>
        <v>#REF!</v>
      </c>
      <c r="AQ157" s="25" t="e">
        <f>IF('Crisis Indicator Data'!#REF!="No Data",1,IF(#REF!&lt;&gt;"",1,0))</f>
        <v>#REF!</v>
      </c>
      <c r="AR157" s="25" t="e">
        <f>IF('Crisis Indicator Data'!#REF!="No Data",1,IF(#REF!&lt;&gt;"",1,0))</f>
        <v>#REF!</v>
      </c>
      <c r="AS157" s="25" t="e">
        <f>IF('Crisis Indicator Data'!#REF!="No Data",1,IF(#REF!&lt;&gt;"",1,0))</f>
        <v>#REF!</v>
      </c>
      <c r="AT157" s="25" t="e">
        <f>IF('Crisis Indicator Data'!#REF!="No Data",1,IF(#REF!&lt;&gt;"",1,0))</f>
        <v>#REF!</v>
      </c>
      <c r="AU157" s="25" t="e">
        <f>IF('Crisis Indicator Data'!#REF!="No Data",1,IF(#REF!&lt;&gt;"",1,0))</f>
        <v>#REF!</v>
      </c>
      <c r="AV157" s="25" t="e">
        <f>IF('Crisis Indicator Data'!#REF!="No Data",1,IF(#REF!&lt;&gt;"",1,0))</f>
        <v>#REF!</v>
      </c>
      <c r="AW157" s="25" t="e">
        <f>IF('Crisis Indicator Data'!#REF!="No Data",1,IF(#REF!&lt;&gt;"",1,0))</f>
        <v>#REF!</v>
      </c>
      <c r="AX157" s="25" t="e">
        <f>IF('Crisis Indicator Data'!#REF!="No Data",1,IF(#REF!&lt;&gt;"",1,0))</f>
        <v>#REF!</v>
      </c>
      <c r="AY157" s="25" t="e">
        <f>IF('Crisis Indicator Data'!#REF!="No Data",1,IF(#REF!&lt;&gt;"",1,0))</f>
        <v>#REF!</v>
      </c>
      <c r="AZ157" s="25" t="e">
        <f>IF('Crisis Indicator Data'!#REF!="No Data",1,IF(#REF!&lt;&gt;"",1,0))</f>
        <v>#REF!</v>
      </c>
      <c r="BA157" t="e">
        <f t="shared" si="8"/>
        <v>#REF!</v>
      </c>
      <c r="BB157" s="27" t="e">
        <f t="shared" si="9"/>
        <v>#REF!</v>
      </c>
    </row>
    <row r="158" spans="1:54" x14ac:dyDescent="0.35">
      <c r="A158" t="s">
        <v>9774</v>
      </c>
      <c r="B158" s="25" t="e">
        <f>IF('Crisis Indicator Data'!#REF!="No Data",1,IF(#REF!&lt;&gt;"",1,0))</f>
        <v>#REF!</v>
      </c>
      <c r="C158" s="25" t="e">
        <f>IF('Crisis Indicator Data'!#REF!="No Data",1,IF(#REF!&lt;&gt;"",1,0))</f>
        <v>#REF!</v>
      </c>
      <c r="D158" s="25" t="e">
        <f>IF('Crisis Indicator Data'!#REF!="No Data",1,IF(#REF!&lt;&gt;"",1,0))</f>
        <v>#REF!</v>
      </c>
      <c r="E158" s="25" t="e">
        <f>IF('Crisis Indicator Data'!#REF!="No Data",1,IF(#REF!&lt;&gt;"",1,0))</f>
        <v>#REF!</v>
      </c>
      <c r="F158" s="25" t="e">
        <f>IF('Crisis Indicator Data'!#REF!="No Data",1,IF(#REF!&lt;&gt;"",1,0))</f>
        <v>#REF!</v>
      </c>
      <c r="G158" s="25" t="e">
        <f>IF('Crisis Indicator Data'!#REF!="No Data",1,IF(#REF!&lt;&gt;"",1,0))</f>
        <v>#REF!</v>
      </c>
      <c r="H158" s="25" t="e">
        <f>IF('Crisis Indicator Data'!#REF!="No Data",1,IF(#REF!&lt;&gt;"",1,0))</f>
        <v>#REF!</v>
      </c>
      <c r="I158" s="25" t="e">
        <f>IF('Crisis Indicator Data'!#REF!="No Data",1,IF(#REF!&lt;&gt;"",1,0))</f>
        <v>#REF!</v>
      </c>
      <c r="J158" s="25" t="e">
        <f>IF('Crisis Indicator Data'!#REF!="No Data",1,IF(#REF!&lt;&gt;"",1,0))</f>
        <v>#REF!</v>
      </c>
      <c r="K158" s="25" t="e">
        <f>IF('Crisis Indicator Data'!#REF!="No Data",1,IF(#REF!&lt;&gt;"",1,0))</f>
        <v>#REF!</v>
      </c>
      <c r="L158" s="25" t="e">
        <f>IF('Crisis Indicator Data'!#REF!="No Data",1,IF(#REF!&lt;&gt;"",1,0))</f>
        <v>#REF!</v>
      </c>
      <c r="M158" s="25" t="e">
        <f>IF('Crisis Indicator Data'!#REF!="No Data",1,IF(#REF!&lt;&gt;"",1,0))</f>
        <v>#REF!</v>
      </c>
      <c r="N158" s="25" t="e">
        <f>IF('Crisis Indicator Data'!#REF!="No Data",1,IF(#REF!&lt;&gt;"",1,0))</f>
        <v>#REF!</v>
      </c>
      <c r="O158" s="25" t="e">
        <f>IF('Crisis Indicator Data'!#REF!="No Data",1,IF(#REF!&lt;&gt;"",1,0))</f>
        <v>#REF!</v>
      </c>
      <c r="P158" s="25" t="e">
        <f>IF('Crisis Indicator Data'!#REF!="No Data",1,IF(#REF!&lt;&gt;"",1,0))</f>
        <v>#REF!</v>
      </c>
      <c r="Q158" s="25" t="e">
        <f>IF('Crisis Indicator Data'!#REF!="No Data",1,IF(#REF!&lt;&gt;"",1,0))</f>
        <v>#REF!</v>
      </c>
      <c r="R158" s="25" t="e">
        <f>IF('Crisis Indicator Data'!#REF!="No Data",1,IF(#REF!&lt;&gt;"",1,0))</f>
        <v>#REF!</v>
      </c>
      <c r="S158" s="25" t="e">
        <f>IF('Crisis Indicator Data'!#REF!="No Data",1,IF(#REF!&lt;&gt;"",1,0))</f>
        <v>#REF!</v>
      </c>
      <c r="T158" s="25" t="e">
        <f>IF('Crisis Indicator Data'!#REF!="No Data",1,IF(#REF!&lt;&gt;"",1,0))</f>
        <v>#REF!</v>
      </c>
      <c r="U158" s="25" t="e">
        <f>IF('Crisis Indicator Data'!#REF!="No Data",1,IF(#REF!&lt;&gt;"",1,0))</f>
        <v>#REF!</v>
      </c>
      <c r="V158" s="25" t="e">
        <f>IF('Crisis Indicator Data'!#REF!="No Data",1,IF(#REF!&lt;&gt;"",1,0))</f>
        <v>#REF!</v>
      </c>
      <c r="W158" s="25" t="e">
        <f>IF('Crisis Indicator Data'!#REF!="No Data",1,IF(#REF!&lt;&gt;"",1,0))</f>
        <v>#REF!</v>
      </c>
      <c r="X158" s="25" t="e">
        <f>IF('Crisis Indicator Data'!#REF!="No Data",1,IF(#REF!&lt;&gt;"",1,0))</f>
        <v>#REF!</v>
      </c>
      <c r="Y158" s="25" t="e">
        <f>IF('Crisis Indicator Data'!#REF!="No Data",1,IF(#REF!&lt;&gt;"",1,0))</f>
        <v>#REF!</v>
      </c>
      <c r="Z158" s="25" t="e">
        <f>IF('Crisis Indicator Data'!#REF!="No Data",1,IF(#REF!&lt;&gt;"",1,0))</f>
        <v>#REF!</v>
      </c>
      <c r="AA158" s="25" t="e">
        <f>IF('Crisis Indicator Data'!#REF!="No Data",1,IF(#REF!&lt;&gt;"",1,0))</f>
        <v>#REF!</v>
      </c>
      <c r="AB158" s="25" t="e">
        <f>IF('Crisis Indicator Data'!#REF!="No Data",1,IF(#REF!&lt;&gt;"",1,0))</f>
        <v>#REF!</v>
      </c>
      <c r="AC158" s="25" t="e">
        <f>IF('Crisis Indicator Data'!#REF!="No Data",1,IF(#REF!&lt;&gt;"",1,0))</f>
        <v>#REF!</v>
      </c>
      <c r="AD158" s="25" t="e">
        <f>IF('Crisis Indicator Data'!#REF!="No Data",1,IF(#REF!&lt;&gt;"",1,0))</f>
        <v>#REF!</v>
      </c>
      <c r="AE158" s="25" t="e">
        <f>IF('Crisis Indicator Data'!#REF!="No Data",1,IF(#REF!&lt;&gt;"",1,0))</f>
        <v>#REF!</v>
      </c>
      <c r="AF158" s="25" t="e">
        <f>IF('Crisis Indicator Data'!#REF!="No Data",1,IF(#REF!&lt;&gt;"",1,0))</f>
        <v>#REF!</v>
      </c>
      <c r="AG158" s="25" t="e">
        <f>IF('Crisis Indicator Data'!#REF!="No Data",1,IF(#REF!&lt;&gt;"",1,0))</f>
        <v>#REF!</v>
      </c>
      <c r="AH158" s="25" t="e">
        <f>IF('Crisis Indicator Data'!#REF!="No Data",1,IF(#REF!&lt;&gt;"",1,0))</f>
        <v>#REF!</v>
      </c>
      <c r="AI158" s="25" t="e">
        <f>IF('Crisis Indicator Data'!#REF!="No Data",1,IF(#REF!&lt;&gt;"",1,0))</f>
        <v>#REF!</v>
      </c>
      <c r="AJ158" s="25" t="e">
        <f>IF('Crisis Indicator Data'!#REF!="No Data",1,IF(#REF!&lt;&gt;"",1,0))</f>
        <v>#REF!</v>
      </c>
      <c r="AK158" s="25" t="e">
        <f>IF('Crisis Indicator Data'!#REF!="No Data",1,IF(#REF!&lt;&gt;"",1,0))</f>
        <v>#REF!</v>
      </c>
      <c r="AL158" s="25" t="e">
        <f>IF('Crisis Indicator Data'!#REF!="No Data",1,IF(#REF!&lt;&gt;"",1,0))</f>
        <v>#REF!</v>
      </c>
      <c r="AM158" s="25" t="e">
        <f>IF('Crisis Indicator Data'!#REF!="No Data",1,IF(#REF!&lt;&gt;"",1,0))</f>
        <v>#REF!</v>
      </c>
      <c r="AN158" s="25" t="e">
        <f>IF('Crisis Indicator Data'!#REF!="No Data",1,IF(#REF!&lt;&gt;"",1,0))</f>
        <v>#REF!</v>
      </c>
      <c r="AO158" s="25" t="e">
        <f>IF('Crisis Indicator Data'!#REF!="No Data",1,IF(#REF!&lt;&gt;"",1,0))</f>
        <v>#REF!</v>
      </c>
      <c r="AP158" s="25" t="e">
        <f>IF('Crisis Indicator Data'!#REF!="No Data",1,IF(#REF!&lt;&gt;"",1,0))</f>
        <v>#REF!</v>
      </c>
      <c r="AQ158" s="25" t="e">
        <f>IF('Crisis Indicator Data'!#REF!="No Data",1,IF(#REF!&lt;&gt;"",1,0))</f>
        <v>#REF!</v>
      </c>
      <c r="AR158" s="25" t="e">
        <f>IF('Crisis Indicator Data'!#REF!="No Data",1,IF(#REF!&lt;&gt;"",1,0))</f>
        <v>#REF!</v>
      </c>
      <c r="AS158" s="25" t="e">
        <f>IF('Crisis Indicator Data'!#REF!="No Data",1,IF(#REF!&lt;&gt;"",1,0))</f>
        <v>#REF!</v>
      </c>
      <c r="AT158" s="25" t="e">
        <f>IF('Crisis Indicator Data'!#REF!="No Data",1,IF(#REF!&lt;&gt;"",1,0))</f>
        <v>#REF!</v>
      </c>
      <c r="AU158" s="25" t="e">
        <f>IF('Crisis Indicator Data'!#REF!="No Data",1,IF(#REF!&lt;&gt;"",1,0))</f>
        <v>#REF!</v>
      </c>
      <c r="AV158" s="25" t="e">
        <f>IF('Crisis Indicator Data'!#REF!="No Data",1,IF(#REF!&lt;&gt;"",1,0))</f>
        <v>#REF!</v>
      </c>
      <c r="AW158" s="25" t="e">
        <f>IF('Crisis Indicator Data'!#REF!="No Data",1,IF(#REF!&lt;&gt;"",1,0))</f>
        <v>#REF!</v>
      </c>
      <c r="AX158" s="25" t="e">
        <f>IF('Crisis Indicator Data'!#REF!="No Data",1,IF(#REF!&lt;&gt;"",1,0))</f>
        <v>#REF!</v>
      </c>
      <c r="AY158" s="25" t="e">
        <f>IF('Crisis Indicator Data'!#REF!="No Data",1,IF(#REF!&lt;&gt;"",1,0))</f>
        <v>#REF!</v>
      </c>
      <c r="AZ158" s="25" t="e">
        <f>IF('Crisis Indicator Data'!#REF!="No Data",1,IF(#REF!&lt;&gt;"",1,0))</f>
        <v>#REF!</v>
      </c>
      <c r="BA158" t="e">
        <f t="shared" si="8"/>
        <v>#REF!</v>
      </c>
      <c r="BB158" s="27" t="e">
        <f t="shared" si="9"/>
        <v>#REF!</v>
      </c>
    </row>
    <row r="159" spans="1:54" x14ac:dyDescent="0.35">
      <c r="A159" t="s">
        <v>9721</v>
      </c>
      <c r="B159" s="25" t="e">
        <f>IF('Crisis Indicator Data'!#REF!="No Data",1,IF(#REF!&lt;&gt;"",1,0))</f>
        <v>#REF!</v>
      </c>
      <c r="C159" s="25" t="e">
        <f>IF('Crisis Indicator Data'!#REF!="No Data",1,IF(#REF!&lt;&gt;"",1,0))</f>
        <v>#REF!</v>
      </c>
      <c r="D159" s="25" t="e">
        <f>IF('Crisis Indicator Data'!#REF!="No Data",1,IF(#REF!&lt;&gt;"",1,0))</f>
        <v>#REF!</v>
      </c>
      <c r="E159" s="25" t="e">
        <f>IF('Crisis Indicator Data'!#REF!="No Data",1,IF(#REF!&lt;&gt;"",1,0))</f>
        <v>#REF!</v>
      </c>
      <c r="F159" s="25" t="e">
        <f>IF('Crisis Indicator Data'!#REF!="No Data",1,IF(#REF!&lt;&gt;"",1,0))</f>
        <v>#REF!</v>
      </c>
      <c r="G159" s="25" t="e">
        <f>IF('Crisis Indicator Data'!#REF!="No Data",1,IF(#REF!&lt;&gt;"",1,0))</f>
        <v>#REF!</v>
      </c>
      <c r="H159" s="25" t="e">
        <f>IF('Crisis Indicator Data'!#REF!="No Data",1,IF(#REF!&lt;&gt;"",1,0))</f>
        <v>#REF!</v>
      </c>
      <c r="I159" s="25" t="e">
        <f>IF('Crisis Indicator Data'!#REF!="No Data",1,IF(#REF!&lt;&gt;"",1,0))</f>
        <v>#REF!</v>
      </c>
      <c r="J159" s="25" t="e">
        <f>IF('Crisis Indicator Data'!#REF!="No Data",1,IF(#REF!&lt;&gt;"",1,0))</f>
        <v>#REF!</v>
      </c>
      <c r="K159" s="25" t="e">
        <f>IF('Crisis Indicator Data'!#REF!="No Data",1,IF(#REF!&lt;&gt;"",1,0))</f>
        <v>#REF!</v>
      </c>
      <c r="L159" s="25" t="e">
        <f>IF('Crisis Indicator Data'!#REF!="No Data",1,IF(#REF!&lt;&gt;"",1,0))</f>
        <v>#REF!</v>
      </c>
      <c r="M159" s="25" t="e">
        <f>IF('Crisis Indicator Data'!#REF!="No Data",1,IF(#REF!&lt;&gt;"",1,0))</f>
        <v>#REF!</v>
      </c>
      <c r="N159" s="25" t="e">
        <f>IF('Crisis Indicator Data'!#REF!="No Data",1,IF(#REF!&lt;&gt;"",1,0))</f>
        <v>#REF!</v>
      </c>
      <c r="O159" s="25" t="e">
        <f>IF('Crisis Indicator Data'!#REF!="No Data",1,IF(#REF!&lt;&gt;"",1,0))</f>
        <v>#REF!</v>
      </c>
      <c r="P159" s="25" t="e">
        <f>IF('Crisis Indicator Data'!#REF!="No Data",1,IF(#REF!&lt;&gt;"",1,0))</f>
        <v>#REF!</v>
      </c>
      <c r="Q159" s="25" t="e">
        <f>IF('Crisis Indicator Data'!#REF!="No Data",1,IF(#REF!&lt;&gt;"",1,0))</f>
        <v>#REF!</v>
      </c>
      <c r="R159" s="25" t="e">
        <f>IF('Crisis Indicator Data'!#REF!="No Data",1,IF(#REF!&lt;&gt;"",1,0))</f>
        <v>#REF!</v>
      </c>
      <c r="S159" s="25" t="e">
        <f>IF('Crisis Indicator Data'!#REF!="No Data",1,IF(#REF!&lt;&gt;"",1,0))</f>
        <v>#REF!</v>
      </c>
      <c r="T159" s="25" t="e">
        <f>IF('Crisis Indicator Data'!#REF!="No Data",1,IF(#REF!&lt;&gt;"",1,0))</f>
        <v>#REF!</v>
      </c>
      <c r="U159" s="25" t="e">
        <f>IF('Crisis Indicator Data'!#REF!="No Data",1,IF(#REF!&lt;&gt;"",1,0))</f>
        <v>#REF!</v>
      </c>
      <c r="V159" s="25" t="e">
        <f>IF('Crisis Indicator Data'!#REF!="No Data",1,IF(#REF!&lt;&gt;"",1,0))</f>
        <v>#REF!</v>
      </c>
      <c r="W159" s="25" t="e">
        <f>IF('Crisis Indicator Data'!#REF!="No Data",1,IF(#REF!&lt;&gt;"",1,0))</f>
        <v>#REF!</v>
      </c>
      <c r="X159" s="25" t="e">
        <f>IF('Crisis Indicator Data'!#REF!="No Data",1,IF(#REF!&lt;&gt;"",1,0))</f>
        <v>#REF!</v>
      </c>
      <c r="Y159" s="25" t="e">
        <f>IF('Crisis Indicator Data'!#REF!="No Data",1,IF(#REF!&lt;&gt;"",1,0))</f>
        <v>#REF!</v>
      </c>
      <c r="Z159" s="25" t="e">
        <f>IF('Crisis Indicator Data'!#REF!="No Data",1,IF(#REF!&lt;&gt;"",1,0))</f>
        <v>#REF!</v>
      </c>
      <c r="AA159" s="25" t="e">
        <f>IF('Crisis Indicator Data'!#REF!="No Data",1,IF(#REF!&lt;&gt;"",1,0))</f>
        <v>#REF!</v>
      </c>
      <c r="AB159" s="25" t="e">
        <f>IF('Crisis Indicator Data'!#REF!="No Data",1,IF(#REF!&lt;&gt;"",1,0))</f>
        <v>#REF!</v>
      </c>
      <c r="AC159" s="25" t="e">
        <f>IF('Crisis Indicator Data'!#REF!="No Data",1,IF(#REF!&lt;&gt;"",1,0))</f>
        <v>#REF!</v>
      </c>
      <c r="AD159" s="25" t="e">
        <f>IF('Crisis Indicator Data'!#REF!="No Data",1,IF(#REF!&lt;&gt;"",1,0))</f>
        <v>#REF!</v>
      </c>
      <c r="AE159" s="25" t="e">
        <f>IF('Crisis Indicator Data'!#REF!="No Data",1,IF(#REF!&lt;&gt;"",1,0))</f>
        <v>#REF!</v>
      </c>
      <c r="AF159" s="25" t="e">
        <f>IF('Crisis Indicator Data'!#REF!="No Data",1,IF(#REF!&lt;&gt;"",1,0))</f>
        <v>#REF!</v>
      </c>
      <c r="AG159" s="25" t="e">
        <f>IF('Crisis Indicator Data'!#REF!="No Data",1,IF(#REF!&lt;&gt;"",1,0))</f>
        <v>#REF!</v>
      </c>
      <c r="AH159" s="25" t="e">
        <f>IF('Crisis Indicator Data'!#REF!="No Data",1,IF(#REF!&lt;&gt;"",1,0))</f>
        <v>#REF!</v>
      </c>
      <c r="AI159" s="25" t="e">
        <f>IF('Crisis Indicator Data'!#REF!="No Data",1,IF(#REF!&lt;&gt;"",1,0))</f>
        <v>#REF!</v>
      </c>
      <c r="AJ159" s="25" t="e">
        <f>IF('Crisis Indicator Data'!#REF!="No Data",1,IF(#REF!&lt;&gt;"",1,0))</f>
        <v>#REF!</v>
      </c>
      <c r="AK159" s="25" t="e">
        <f>IF('Crisis Indicator Data'!#REF!="No Data",1,IF(#REF!&lt;&gt;"",1,0))</f>
        <v>#REF!</v>
      </c>
      <c r="AL159" s="25" t="e">
        <f>IF('Crisis Indicator Data'!#REF!="No Data",1,IF(#REF!&lt;&gt;"",1,0))</f>
        <v>#REF!</v>
      </c>
      <c r="AM159" s="25" t="e">
        <f>IF('Crisis Indicator Data'!#REF!="No Data",1,IF(#REF!&lt;&gt;"",1,0))</f>
        <v>#REF!</v>
      </c>
      <c r="AN159" s="25" t="e">
        <f>IF('Crisis Indicator Data'!#REF!="No Data",1,IF(#REF!&lt;&gt;"",1,0))</f>
        <v>#REF!</v>
      </c>
      <c r="AO159" s="25" t="e">
        <f>IF('Crisis Indicator Data'!#REF!="No Data",1,IF(#REF!&lt;&gt;"",1,0))</f>
        <v>#REF!</v>
      </c>
      <c r="AP159" s="25" t="e">
        <f>IF('Crisis Indicator Data'!#REF!="No Data",1,IF(#REF!&lt;&gt;"",1,0))</f>
        <v>#REF!</v>
      </c>
      <c r="AQ159" s="25" t="e">
        <f>IF('Crisis Indicator Data'!#REF!="No Data",1,IF(#REF!&lt;&gt;"",1,0))</f>
        <v>#REF!</v>
      </c>
      <c r="AR159" s="25" t="e">
        <f>IF('Crisis Indicator Data'!#REF!="No Data",1,IF(#REF!&lt;&gt;"",1,0))</f>
        <v>#REF!</v>
      </c>
      <c r="AS159" s="25" t="e">
        <f>IF('Crisis Indicator Data'!#REF!="No Data",1,IF(#REF!&lt;&gt;"",1,0))</f>
        <v>#REF!</v>
      </c>
      <c r="AT159" s="25" t="e">
        <f>IF('Crisis Indicator Data'!#REF!="No Data",1,IF(#REF!&lt;&gt;"",1,0))</f>
        <v>#REF!</v>
      </c>
      <c r="AU159" s="25" t="e">
        <f>IF('Crisis Indicator Data'!#REF!="No Data",1,IF(#REF!&lt;&gt;"",1,0))</f>
        <v>#REF!</v>
      </c>
      <c r="AV159" s="25" t="e">
        <f>IF('Crisis Indicator Data'!#REF!="No Data",1,IF(#REF!&lt;&gt;"",1,0))</f>
        <v>#REF!</v>
      </c>
      <c r="AW159" s="25" t="e">
        <f>IF('Crisis Indicator Data'!#REF!="No Data",1,IF(#REF!&lt;&gt;"",1,0))</f>
        <v>#REF!</v>
      </c>
      <c r="AX159" s="25" t="e">
        <f>IF('Crisis Indicator Data'!#REF!="No Data",1,IF(#REF!&lt;&gt;"",1,0))</f>
        <v>#REF!</v>
      </c>
      <c r="AY159" s="25" t="e">
        <f>IF('Crisis Indicator Data'!#REF!="No Data",1,IF(#REF!&lt;&gt;"",1,0))</f>
        <v>#REF!</v>
      </c>
      <c r="AZ159" s="25" t="e">
        <f>IF('Crisis Indicator Data'!#REF!="No Data",1,IF(#REF!&lt;&gt;"",1,0))</f>
        <v>#REF!</v>
      </c>
      <c r="BA159" t="e">
        <f t="shared" si="8"/>
        <v>#REF!</v>
      </c>
      <c r="BB159" s="27" t="e">
        <f t="shared" si="9"/>
        <v>#REF!</v>
      </c>
    </row>
    <row r="160" spans="1:54" x14ac:dyDescent="0.35">
      <c r="A160" t="s">
        <v>9536</v>
      </c>
      <c r="B160" s="25" t="e">
        <f>IF('Crisis Indicator Data'!#REF!="No Data",1,IF(#REF!&lt;&gt;"",1,0))</f>
        <v>#REF!</v>
      </c>
      <c r="C160" s="25" t="e">
        <f>IF('Crisis Indicator Data'!#REF!="No Data",1,IF(#REF!&lt;&gt;"",1,0))</f>
        <v>#REF!</v>
      </c>
      <c r="D160" s="25" t="e">
        <f>IF('Crisis Indicator Data'!#REF!="No Data",1,IF(#REF!&lt;&gt;"",1,0))</f>
        <v>#REF!</v>
      </c>
      <c r="E160" s="25" t="e">
        <f>IF('Crisis Indicator Data'!#REF!="No Data",1,IF(#REF!&lt;&gt;"",1,0))</f>
        <v>#REF!</v>
      </c>
      <c r="F160" s="25" t="e">
        <f>IF('Crisis Indicator Data'!#REF!="No Data",1,IF(#REF!&lt;&gt;"",1,0))</f>
        <v>#REF!</v>
      </c>
      <c r="G160" s="25" t="e">
        <f>IF('Crisis Indicator Data'!#REF!="No Data",1,IF(#REF!&lt;&gt;"",1,0))</f>
        <v>#REF!</v>
      </c>
      <c r="H160" s="25" t="e">
        <f>IF('Crisis Indicator Data'!#REF!="No Data",1,IF(#REF!&lt;&gt;"",1,0))</f>
        <v>#REF!</v>
      </c>
      <c r="I160" s="25" t="e">
        <f>IF('Crisis Indicator Data'!#REF!="No Data",1,IF(#REF!&lt;&gt;"",1,0))</f>
        <v>#REF!</v>
      </c>
      <c r="J160" s="25" t="e">
        <f>IF('Crisis Indicator Data'!#REF!="No Data",1,IF(#REF!&lt;&gt;"",1,0))</f>
        <v>#REF!</v>
      </c>
      <c r="K160" s="25" t="e">
        <f>IF('Crisis Indicator Data'!#REF!="No Data",1,IF(#REF!&lt;&gt;"",1,0))</f>
        <v>#REF!</v>
      </c>
      <c r="L160" s="25" t="e">
        <f>IF('Crisis Indicator Data'!#REF!="No Data",1,IF(#REF!&lt;&gt;"",1,0))</f>
        <v>#REF!</v>
      </c>
      <c r="M160" s="25" t="e">
        <f>IF('Crisis Indicator Data'!#REF!="No Data",1,IF(#REF!&lt;&gt;"",1,0))</f>
        <v>#REF!</v>
      </c>
      <c r="N160" s="25" t="e">
        <f>IF('Crisis Indicator Data'!#REF!="No Data",1,IF(#REF!&lt;&gt;"",1,0))</f>
        <v>#REF!</v>
      </c>
      <c r="O160" s="25" t="e">
        <f>IF('Crisis Indicator Data'!#REF!="No Data",1,IF(#REF!&lt;&gt;"",1,0))</f>
        <v>#REF!</v>
      </c>
      <c r="P160" s="25" t="e">
        <f>IF('Crisis Indicator Data'!#REF!="No Data",1,IF(#REF!&lt;&gt;"",1,0))</f>
        <v>#REF!</v>
      </c>
      <c r="Q160" s="25" t="e">
        <f>IF('Crisis Indicator Data'!#REF!="No Data",1,IF(#REF!&lt;&gt;"",1,0))</f>
        <v>#REF!</v>
      </c>
      <c r="R160" s="25" t="e">
        <f>IF('Crisis Indicator Data'!#REF!="No Data",1,IF(#REF!&lt;&gt;"",1,0))</f>
        <v>#REF!</v>
      </c>
      <c r="S160" s="25" t="e">
        <f>IF('Crisis Indicator Data'!#REF!="No Data",1,IF(#REF!&lt;&gt;"",1,0))</f>
        <v>#REF!</v>
      </c>
      <c r="T160" s="25" t="e">
        <f>IF('Crisis Indicator Data'!#REF!="No Data",1,IF(#REF!&lt;&gt;"",1,0))</f>
        <v>#REF!</v>
      </c>
      <c r="U160" s="25" t="e">
        <f>IF('Crisis Indicator Data'!#REF!="No Data",1,IF(#REF!&lt;&gt;"",1,0))</f>
        <v>#REF!</v>
      </c>
      <c r="V160" s="25" t="e">
        <f>IF('Crisis Indicator Data'!#REF!="No Data",1,IF(#REF!&lt;&gt;"",1,0))</f>
        <v>#REF!</v>
      </c>
      <c r="W160" s="25" t="e">
        <f>IF('Crisis Indicator Data'!#REF!="No Data",1,IF(#REF!&lt;&gt;"",1,0))</f>
        <v>#REF!</v>
      </c>
      <c r="X160" s="25" t="e">
        <f>IF('Crisis Indicator Data'!#REF!="No Data",1,IF(#REF!&lt;&gt;"",1,0))</f>
        <v>#REF!</v>
      </c>
      <c r="Y160" s="25" t="e">
        <f>IF('Crisis Indicator Data'!#REF!="No Data",1,IF(#REF!&lt;&gt;"",1,0))</f>
        <v>#REF!</v>
      </c>
      <c r="Z160" s="25" t="e">
        <f>IF('Crisis Indicator Data'!#REF!="No Data",1,IF(#REF!&lt;&gt;"",1,0))</f>
        <v>#REF!</v>
      </c>
      <c r="AA160" s="25" t="e">
        <f>IF('Crisis Indicator Data'!#REF!="No Data",1,IF(#REF!&lt;&gt;"",1,0))</f>
        <v>#REF!</v>
      </c>
      <c r="AB160" s="25" t="e">
        <f>IF('Crisis Indicator Data'!#REF!="No Data",1,IF(#REF!&lt;&gt;"",1,0))</f>
        <v>#REF!</v>
      </c>
      <c r="AC160" s="25" t="e">
        <f>IF('Crisis Indicator Data'!#REF!="No Data",1,IF(#REF!&lt;&gt;"",1,0))</f>
        <v>#REF!</v>
      </c>
      <c r="AD160" s="25" t="e">
        <f>IF('Crisis Indicator Data'!#REF!="No Data",1,IF(#REF!&lt;&gt;"",1,0))</f>
        <v>#REF!</v>
      </c>
      <c r="AE160" s="25" t="e">
        <f>IF('Crisis Indicator Data'!#REF!="No Data",1,IF(#REF!&lt;&gt;"",1,0))</f>
        <v>#REF!</v>
      </c>
      <c r="AF160" s="25" t="e">
        <f>IF('Crisis Indicator Data'!#REF!="No Data",1,IF(#REF!&lt;&gt;"",1,0))</f>
        <v>#REF!</v>
      </c>
      <c r="AG160" s="25" t="e">
        <f>IF('Crisis Indicator Data'!#REF!="No Data",1,IF(#REF!&lt;&gt;"",1,0))</f>
        <v>#REF!</v>
      </c>
      <c r="AH160" s="25" t="e">
        <f>IF('Crisis Indicator Data'!#REF!="No Data",1,IF(#REF!&lt;&gt;"",1,0))</f>
        <v>#REF!</v>
      </c>
      <c r="AI160" s="25" t="e">
        <f>IF('Crisis Indicator Data'!#REF!="No Data",1,IF(#REF!&lt;&gt;"",1,0))</f>
        <v>#REF!</v>
      </c>
      <c r="AJ160" s="25" t="e">
        <f>IF('Crisis Indicator Data'!#REF!="No Data",1,IF(#REF!&lt;&gt;"",1,0))</f>
        <v>#REF!</v>
      </c>
      <c r="AK160" s="25" t="e">
        <f>IF('Crisis Indicator Data'!#REF!="No Data",1,IF(#REF!&lt;&gt;"",1,0))</f>
        <v>#REF!</v>
      </c>
      <c r="AL160" s="25" t="e">
        <f>IF('Crisis Indicator Data'!#REF!="No Data",1,IF(#REF!&lt;&gt;"",1,0))</f>
        <v>#REF!</v>
      </c>
      <c r="AM160" s="25" t="e">
        <f>IF('Crisis Indicator Data'!#REF!="No Data",1,IF(#REF!&lt;&gt;"",1,0))</f>
        <v>#REF!</v>
      </c>
      <c r="AN160" s="25" t="e">
        <f>IF('Crisis Indicator Data'!#REF!="No Data",1,IF(#REF!&lt;&gt;"",1,0))</f>
        <v>#REF!</v>
      </c>
      <c r="AO160" s="25" t="e">
        <f>IF('Crisis Indicator Data'!#REF!="No Data",1,IF(#REF!&lt;&gt;"",1,0))</f>
        <v>#REF!</v>
      </c>
      <c r="AP160" s="25" t="e">
        <f>IF('Crisis Indicator Data'!#REF!="No Data",1,IF(#REF!&lt;&gt;"",1,0))</f>
        <v>#REF!</v>
      </c>
      <c r="AQ160" s="25" t="e">
        <f>IF('Crisis Indicator Data'!#REF!="No Data",1,IF(#REF!&lt;&gt;"",1,0))</f>
        <v>#REF!</v>
      </c>
      <c r="AR160" s="25" t="e">
        <f>IF('Crisis Indicator Data'!#REF!="No Data",1,IF(#REF!&lt;&gt;"",1,0))</f>
        <v>#REF!</v>
      </c>
      <c r="AS160" s="25" t="e">
        <f>IF('Crisis Indicator Data'!#REF!="No Data",1,IF(#REF!&lt;&gt;"",1,0))</f>
        <v>#REF!</v>
      </c>
      <c r="AT160" s="25" t="e">
        <f>IF('Crisis Indicator Data'!#REF!="No Data",1,IF(#REF!&lt;&gt;"",1,0))</f>
        <v>#REF!</v>
      </c>
      <c r="AU160" s="25" t="e">
        <f>IF('Crisis Indicator Data'!#REF!="No Data",1,IF(#REF!&lt;&gt;"",1,0))</f>
        <v>#REF!</v>
      </c>
      <c r="AV160" s="25" t="e">
        <f>IF('Crisis Indicator Data'!#REF!="No Data",1,IF(#REF!&lt;&gt;"",1,0))</f>
        <v>#REF!</v>
      </c>
      <c r="AW160" s="25" t="e">
        <f>IF('Crisis Indicator Data'!#REF!="No Data",1,IF(#REF!&lt;&gt;"",1,0))</f>
        <v>#REF!</v>
      </c>
      <c r="AX160" s="25" t="e">
        <f>IF('Crisis Indicator Data'!#REF!="No Data",1,IF(#REF!&lt;&gt;"",1,0))</f>
        <v>#REF!</v>
      </c>
      <c r="AY160" s="25" t="e">
        <f>IF('Crisis Indicator Data'!#REF!="No Data",1,IF(#REF!&lt;&gt;"",1,0))</f>
        <v>#REF!</v>
      </c>
      <c r="AZ160" s="25" t="e">
        <f>IF('Crisis Indicator Data'!#REF!="No Data",1,IF(#REF!&lt;&gt;"",1,0))</f>
        <v>#REF!</v>
      </c>
      <c r="BA160" t="e">
        <f t="shared" si="8"/>
        <v>#REF!</v>
      </c>
      <c r="BB160" s="27" t="e">
        <f t="shared" si="9"/>
        <v>#REF!</v>
      </c>
    </row>
    <row r="161" spans="1:54" x14ac:dyDescent="0.35">
      <c r="A161" t="s">
        <v>9626</v>
      </c>
      <c r="B161" s="25" t="e">
        <f>IF('Crisis Indicator Data'!#REF!="No Data",1,IF(#REF!&lt;&gt;"",1,0))</f>
        <v>#REF!</v>
      </c>
      <c r="C161" s="25" t="e">
        <f>IF('Crisis Indicator Data'!#REF!="No Data",1,IF(#REF!&lt;&gt;"",1,0))</f>
        <v>#REF!</v>
      </c>
      <c r="D161" s="25" t="e">
        <f>IF('Crisis Indicator Data'!#REF!="No Data",1,IF(#REF!&lt;&gt;"",1,0))</f>
        <v>#REF!</v>
      </c>
      <c r="E161" s="25" t="e">
        <f>IF('Crisis Indicator Data'!#REF!="No Data",1,IF(#REF!&lt;&gt;"",1,0))</f>
        <v>#REF!</v>
      </c>
      <c r="F161" s="25" t="e">
        <f>IF('Crisis Indicator Data'!#REF!="No Data",1,IF(#REF!&lt;&gt;"",1,0))</f>
        <v>#REF!</v>
      </c>
      <c r="G161" s="25" t="e">
        <f>IF('Crisis Indicator Data'!#REF!="No Data",1,IF(#REF!&lt;&gt;"",1,0))</f>
        <v>#REF!</v>
      </c>
      <c r="H161" s="25" t="e">
        <f>IF('Crisis Indicator Data'!#REF!="No Data",1,IF(#REF!&lt;&gt;"",1,0))</f>
        <v>#REF!</v>
      </c>
      <c r="I161" s="25" t="e">
        <f>IF('Crisis Indicator Data'!#REF!="No Data",1,IF(#REF!&lt;&gt;"",1,0))</f>
        <v>#REF!</v>
      </c>
      <c r="J161" s="25" t="e">
        <f>IF('Crisis Indicator Data'!#REF!="No Data",1,IF(#REF!&lt;&gt;"",1,0))</f>
        <v>#REF!</v>
      </c>
      <c r="K161" s="25" t="e">
        <f>IF('Crisis Indicator Data'!#REF!="No Data",1,IF(#REF!&lt;&gt;"",1,0))</f>
        <v>#REF!</v>
      </c>
      <c r="L161" s="25" t="e">
        <f>IF('Crisis Indicator Data'!#REF!="No Data",1,IF(#REF!&lt;&gt;"",1,0))</f>
        <v>#REF!</v>
      </c>
      <c r="M161" s="25" t="e">
        <f>IF('Crisis Indicator Data'!#REF!="No Data",1,IF(#REF!&lt;&gt;"",1,0))</f>
        <v>#REF!</v>
      </c>
      <c r="N161" s="25" t="e">
        <f>IF('Crisis Indicator Data'!#REF!="No Data",1,IF(#REF!&lt;&gt;"",1,0))</f>
        <v>#REF!</v>
      </c>
      <c r="O161" s="25" t="e">
        <f>IF('Crisis Indicator Data'!#REF!="No Data",1,IF(#REF!&lt;&gt;"",1,0))</f>
        <v>#REF!</v>
      </c>
      <c r="P161" s="25" t="e">
        <f>IF('Crisis Indicator Data'!#REF!="No Data",1,IF(#REF!&lt;&gt;"",1,0))</f>
        <v>#REF!</v>
      </c>
      <c r="Q161" s="25" t="e">
        <f>IF('Crisis Indicator Data'!#REF!="No Data",1,IF(#REF!&lt;&gt;"",1,0))</f>
        <v>#REF!</v>
      </c>
      <c r="R161" s="25" t="e">
        <f>IF('Crisis Indicator Data'!#REF!="No Data",1,IF(#REF!&lt;&gt;"",1,0))</f>
        <v>#REF!</v>
      </c>
      <c r="S161" s="25" t="e">
        <f>IF('Crisis Indicator Data'!#REF!="No Data",1,IF(#REF!&lt;&gt;"",1,0))</f>
        <v>#REF!</v>
      </c>
      <c r="T161" s="25" t="e">
        <f>IF('Crisis Indicator Data'!#REF!="No Data",1,IF(#REF!&lt;&gt;"",1,0))</f>
        <v>#REF!</v>
      </c>
      <c r="U161" s="25" t="e">
        <f>IF('Crisis Indicator Data'!#REF!="No Data",1,IF(#REF!&lt;&gt;"",1,0))</f>
        <v>#REF!</v>
      </c>
      <c r="V161" s="25" t="e">
        <f>IF('Crisis Indicator Data'!#REF!="No Data",1,IF(#REF!&lt;&gt;"",1,0))</f>
        <v>#REF!</v>
      </c>
      <c r="W161" s="25" t="e">
        <f>IF('Crisis Indicator Data'!#REF!="No Data",1,IF(#REF!&lt;&gt;"",1,0))</f>
        <v>#REF!</v>
      </c>
      <c r="X161" s="25" t="e">
        <f>IF('Crisis Indicator Data'!#REF!="No Data",1,IF(#REF!&lt;&gt;"",1,0))</f>
        <v>#REF!</v>
      </c>
      <c r="Y161" s="25" t="e">
        <f>IF('Crisis Indicator Data'!#REF!="No Data",1,IF(#REF!&lt;&gt;"",1,0))</f>
        <v>#REF!</v>
      </c>
      <c r="Z161" s="25" t="e">
        <f>IF('Crisis Indicator Data'!#REF!="No Data",1,IF(#REF!&lt;&gt;"",1,0))</f>
        <v>#REF!</v>
      </c>
      <c r="AA161" s="25" t="e">
        <f>IF('Crisis Indicator Data'!#REF!="No Data",1,IF(#REF!&lt;&gt;"",1,0))</f>
        <v>#REF!</v>
      </c>
      <c r="AB161" s="25" t="e">
        <f>IF('Crisis Indicator Data'!#REF!="No Data",1,IF(#REF!&lt;&gt;"",1,0))</f>
        <v>#REF!</v>
      </c>
      <c r="AC161" s="25" t="e">
        <f>IF('Crisis Indicator Data'!#REF!="No Data",1,IF(#REF!&lt;&gt;"",1,0))</f>
        <v>#REF!</v>
      </c>
      <c r="AD161" s="25" t="e">
        <f>IF('Crisis Indicator Data'!#REF!="No Data",1,IF(#REF!&lt;&gt;"",1,0))</f>
        <v>#REF!</v>
      </c>
      <c r="AE161" s="25" t="e">
        <f>IF('Crisis Indicator Data'!#REF!="No Data",1,IF(#REF!&lt;&gt;"",1,0))</f>
        <v>#REF!</v>
      </c>
      <c r="AF161" s="25" t="e">
        <f>IF('Crisis Indicator Data'!#REF!="No Data",1,IF(#REF!&lt;&gt;"",1,0))</f>
        <v>#REF!</v>
      </c>
      <c r="AG161" s="25" t="e">
        <f>IF('Crisis Indicator Data'!#REF!="No Data",1,IF(#REF!&lt;&gt;"",1,0))</f>
        <v>#REF!</v>
      </c>
      <c r="AH161" s="25" t="e">
        <f>IF('Crisis Indicator Data'!#REF!="No Data",1,IF(#REF!&lt;&gt;"",1,0))</f>
        <v>#REF!</v>
      </c>
      <c r="AI161" s="25" t="e">
        <f>IF('Crisis Indicator Data'!#REF!="No Data",1,IF(#REF!&lt;&gt;"",1,0))</f>
        <v>#REF!</v>
      </c>
      <c r="AJ161" s="25" t="e">
        <f>IF('Crisis Indicator Data'!#REF!="No Data",1,IF(#REF!&lt;&gt;"",1,0))</f>
        <v>#REF!</v>
      </c>
      <c r="AK161" s="25" t="e">
        <f>IF('Crisis Indicator Data'!#REF!="No Data",1,IF(#REF!&lt;&gt;"",1,0))</f>
        <v>#REF!</v>
      </c>
      <c r="AL161" s="25" t="e">
        <f>IF('Crisis Indicator Data'!#REF!="No Data",1,IF(#REF!&lt;&gt;"",1,0))</f>
        <v>#REF!</v>
      </c>
      <c r="AM161" s="25" t="e">
        <f>IF('Crisis Indicator Data'!#REF!="No Data",1,IF(#REF!&lt;&gt;"",1,0))</f>
        <v>#REF!</v>
      </c>
      <c r="AN161" s="25" t="e">
        <f>IF('Crisis Indicator Data'!#REF!="No Data",1,IF(#REF!&lt;&gt;"",1,0))</f>
        <v>#REF!</v>
      </c>
      <c r="AO161" s="25" t="e">
        <f>IF('Crisis Indicator Data'!#REF!="No Data",1,IF(#REF!&lt;&gt;"",1,0))</f>
        <v>#REF!</v>
      </c>
      <c r="AP161" s="25" t="e">
        <f>IF('Crisis Indicator Data'!#REF!="No Data",1,IF(#REF!&lt;&gt;"",1,0))</f>
        <v>#REF!</v>
      </c>
      <c r="AQ161" s="25" t="e">
        <f>IF('Crisis Indicator Data'!#REF!="No Data",1,IF(#REF!&lt;&gt;"",1,0))</f>
        <v>#REF!</v>
      </c>
      <c r="AR161" s="25" t="e">
        <f>IF('Crisis Indicator Data'!#REF!="No Data",1,IF(#REF!&lt;&gt;"",1,0))</f>
        <v>#REF!</v>
      </c>
      <c r="AS161" s="25" t="e">
        <f>IF('Crisis Indicator Data'!#REF!="No Data",1,IF(#REF!&lt;&gt;"",1,0))</f>
        <v>#REF!</v>
      </c>
      <c r="AT161" s="25" t="e">
        <f>IF('Crisis Indicator Data'!#REF!="No Data",1,IF(#REF!&lt;&gt;"",1,0))</f>
        <v>#REF!</v>
      </c>
      <c r="AU161" s="25" t="e">
        <f>IF('Crisis Indicator Data'!#REF!="No Data",1,IF(#REF!&lt;&gt;"",1,0))</f>
        <v>#REF!</v>
      </c>
      <c r="AV161" s="25" t="e">
        <f>IF('Crisis Indicator Data'!#REF!="No Data",1,IF(#REF!&lt;&gt;"",1,0))</f>
        <v>#REF!</v>
      </c>
      <c r="AW161" s="25" t="e">
        <f>IF('Crisis Indicator Data'!#REF!="No Data",1,IF(#REF!&lt;&gt;"",1,0))</f>
        <v>#REF!</v>
      </c>
      <c r="AX161" s="25" t="e">
        <f>IF('Crisis Indicator Data'!#REF!="No Data",1,IF(#REF!&lt;&gt;"",1,0))</f>
        <v>#REF!</v>
      </c>
      <c r="AY161" s="25" t="e">
        <f>IF('Crisis Indicator Data'!#REF!="No Data",1,IF(#REF!&lt;&gt;"",1,0))</f>
        <v>#REF!</v>
      </c>
      <c r="AZ161" s="25" t="e">
        <f>IF('Crisis Indicator Data'!#REF!="No Data",1,IF(#REF!&lt;&gt;"",1,0))</f>
        <v>#REF!</v>
      </c>
      <c r="BA161" t="e">
        <f t="shared" si="8"/>
        <v>#REF!</v>
      </c>
      <c r="BB161" s="27" t="e">
        <f t="shared" si="9"/>
        <v>#REF!</v>
      </c>
    </row>
    <row r="162" spans="1:54" x14ac:dyDescent="0.35">
      <c r="A162" t="s">
        <v>9707</v>
      </c>
      <c r="B162" s="25" t="e">
        <f>IF('Crisis Indicator Data'!#REF!="No Data",1,IF(#REF!&lt;&gt;"",1,0))</f>
        <v>#REF!</v>
      </c>
      <c r="C162" s="25" t="e">
        <f>IF('Crisis Indicator Data'!#REF!="No Data",1,IF(#REF!&lt;&gt;"",1,0))</f>
        <v>#REF!</v>
      </c>
      <c r="D162" s="25" t="e">
        <f>IF('Crisis Indicator Data'!#REF!="No Data",1,IF(#REF!&lt;&gt;"",1,0))</f>
        <v>#REF!</v>
      </c>
      <c r="E162" s="25" t="e">
        <f>IF('Crisis Indicator Data'!#REF!="No Data",1,IF(#REF!&lt;&gt;"",1,0))</f>
        <v>#REF!</v>
      </c>
      <c r="F162" s="25" t="e">
        <f>IF('Crisis Indicator Data'!#REF!="No Data",1,IF(#REF!&lt;&gt;"",1,0))</f>
        <v>#REF!</v>
      </c>
      <c r="G162" s="25" t="e">
        <f>IF('Crisis Indicator Data'!#REF!="No Data",1,IF(#REF!&lt;&gt;"",1,0))</f>
        <v>#REF!</v>
      </c>
      <c r="H162" s="25" t="e">
        <f>IF('Crisis Indicator Data'!#REF!="No Data",1,IF(#REF!&lt;&gt;"",1,0))</f>
        <v>#REF!</v>
      </c>
      <c r="I162" s="25" t="e">
        <f>IF('Crisis Indicator Data'!#REF!="No Data",1,IF(#REF!&lt;&gt;"",1,0))</f>
        <v>#REF!</v>
      </c>
      <c r="J162" s="25" t="e">
        <f>IF('Crisis Indicator Data'!#REF!="No Data",1,IF(#REF!&lt;&gt;"",1,0))</f>
        <v>#REF!</v>
      </c>
      <c r="K162" s="25" t="e">
        <f>IF('Crisis Indicator Data'!#REF!="No Data",1,IF(#REF!&lt;&gt;"",1,0))</f>
        <v>#REF!</v>
      </c>
      <c r="L162" s="25" t="e">
        <f>IF('Crisis Indicator Data'!#REF!="No Data",1,IF(#REF!&lt;&gt;"",1,0))</f>
        <v>#REF!</v>
      </c>
      <c r="M162" s="25" t="e">
        <f>IF('Crisis Indicator Data'!#REF!="No Data",1,IF(#REF!&lt;&gt;"",1,0))</f>
        <v>#REF!</v>
      </c>
      <c r="N162" s="25" t="e">
        <f>IF('Crisis Indicator Data'!#REF!="No Data",1,IF(#REF!&lt;&gt;"",1,0))</f>
        <v>#REF!</v>
      </c>
      <c r="O162" s="25" t="e">
        <f>IF('Crisis Indicator Data'!#REF!="No Data",1,IF(#REF!&lt;&gt;"",1,0))</f>
        <v>#REF!</v>
      </c>
      <c r="P162" s="25" t="e">
        <f>IF('Crisis Indicator Data'!#REF!="No Data",1,IF(#REF!&lt;&gt;"",1,0))</f>
        <v>#REF!</v>
      </c>
      <c r="Q162" s="25" t="e">
        <f>IF('Crisis Indicator Data'!#REF!="No Data",1,IF(#REF!&lt;&gt;"",1,0))</f>
        <v>#REF!</v>
      </c>
      <c r="R162" s="25" t="e">
        <f>IF('Crisis Indicator Data'!#REF!="No Data",1,IF(#REF!&lt;&gt;"",1,0))</f>
        <v>#REF!</v>
      </c>
      <c r="S162" s="25" t="e">
        <f>IF('Crisis Indicator Data'!#REF!="No Data",1,IF(#REF!&lt;&gt;"",1,0))</f>
        <v>#REF!</v>
      </c>
      <c r="T162" s="25" t="e">
        <f>IF('Crisis Indicator Data'!#REF!="No Data",1,IF(#REF!&lt;&gt;"",1,0))</f>
        <v>#REF!</v>
      </c>
      <c r="U162" s="25" t="e">
        <f>IF('Crisis Indicator Data'!#REF!="No Data",1,IF(#REF!&lt;&gt;"",1,0))</f>
        <v>#REF!</v>
      </c>
      <c r="V162" s="25" t="e">
        <f>IF('Crisis Indicator Data'!#REF!="No Data",1,IF(#REF!&lt;&gt;"",1,0))</f>
        <v>#REF!</v>
      </c>
      <c r="W162" s="25" t="e">
        <f>IF('Crisis Indicator Data'!#REF!="No Data",1,IF(#REF!&lt;&gt;"",1,0))</f>
        <v>#REF!</v>
      </c>
      <c r="X162" s="25" t="e">
        <f>IF('Crisis Indicator Data'!#REF!="No Data",1,IF(#REF!&lt;&gt;"",1,0))</f>
        <v>#REF!</v>
      </c>
      <c r="Y162" s="25" t="e">
        <f>IF('Crisis Indicator Data'!#REF!="No Data",1,IF(#REF!&lt;&gt;"",1,0))</f>
        <v>#REF!</v>
      </c>
      <c r="Z162" s="25" t="e">
        <f>IF('Crisis Indicator Data'!#REF!="No Data",1,IF(#REF!&lt;&gt;"",1,0))</f>
        <v>#REF!</v>
      </c>
      <c r="AA162" s="25" t="e">
        <f>IF('Crisis Indicator Data'!#REF!="No Data",1,IF(#REF!&lt;&gt;"",1,0))</f>
        <v>#REF!</v>
      </c>
      <c r="AB162" s="25" t="e">
        <f>IF('Crisis Indicator Data'!#REF!="No Data",1,IF(#REF!&lt;&gt;"",1,0))</f>
        <v>#REF!</v>
      </c>
      <c r="AC162" s="25" t="e">
        <f>IF('Crisis Indicator Data'!#REF!="No Data",1,IF(#REF!&lt;&gt;"",1,0))</f>
        <v>#REF!</v>
      </c>
      <c r="AD162" s="25" t="e">
        <f>IF('Crisis Indicator Data'!#REF!="No Data",1,IF(#REF!&lt;&gt;"",1,0))</f>
        <v>#REF!</v>
      </c>
      <c r="AE162" s="25" t="e">
        <f>IF('Crisis Indicator Data'!#REF!="No Data",1,IF(#REF!&lt;&gt;"",1,0))</f>
        <v>#REF!</v>
      </c>
      <c r="AF162" s="25" t="e">
        <f>IF('Crisis Indicator Data'!#REF!="No Data",1,IF(#REF!&lt;&gt;"",1,0))</f>
        <v>#REF!</v>
      </c>
      <c r="AG162" s="25" t="e">
        <f>IF('Crisis Indicator Data'!#REF!="No Data",1,IF(#REF!&lt;&gt;"",1,0))</f>
        <v>#REF!</v>
      </c>
      <c r="AH162" s="25" t="e">
        <f>IF('Crisis Indicator Data'!#REF!="No Data",1,IF(#REF!&lt;&gt;"",1,0))</f>
        <v>#REF!</v>
      </c>
      <c r="AI162" s="25" t="e">
        <f>IF('Crisis Indicator Data'!#REF!="No Data",1,IF(#REF!&lt;&gt;"",1,0))</f>
        <v>#REF!</v>
      </c>
      <c r="AJ162" s="25" t="e">
        <f>IF('Crisis Indicator Data'!#REF!="No Data",1,IF(#REF!&lt;&gt;"",1,0))</f>
        <v>#REF!</v>
      </c>
      <c r="AK162" s="25" t="e">
        <f>IF('Crisis Indicator Data'!#REF!="No Data",1,IF(#REF!&lt;&gt;"",1,0))</f>
        <v>#REF!</v>
      </c>
      <c r="AL162" s="25" t="e">
        <f>IF('Crisis Indicator Data'!#REF!="No Data",1,IF(#REF!&lt;&gt;"",1,0))</f>
        <v>#REF!</v>
      </c>
      <c r="AM162" s="25" t="e">
        <f>IF('Crisis Indicator Data'!#REF!="No Data",1,IF(#REF!&lt;&gt;"",1,0))</f>
        <v>#REF!</v>
      </c>
      <c r="AN162" s="25" t="e">
        <f>IF('Crisis Indicator Data'!#REF!="No Data",1,IF(#REF!&lt;&gt;"",1,0))</f>
        <v>#REF!</v>
      </c>
      <c r="AO162" s="25" t="e">
        <f>IF('Crisis Indicator Data'!#REF!="No Data",1,IF(#REF!&lt;&gt;"",1,0))</f>
        <v>#REF!</v>
      </c>
      <c r="AP162" s="25" t="e">
        <f>IF('Crisis Indicator Data'!#REF!="No Data",1,IF(#REF!&lt;&gt;"",1,0))</f>
        <v>#REF!</v>
      </c>
      <c r="AQ162" s="25" t="e">
        <f>IF('Crisis Indicator Data'!#REF!="No Data",1,IF(#REF!&lt;&gt;"",1,0))</f>
        <v>#REF!</v>
      </c>
      <c r="AR162" s="25" t="e">
        <f>IF('Crisis Indicator Data'!#REF!="No Data",1,IF(#REF!&lt;&gt;"",1,0))</f>
        <v>#REF!</v>
      </c>
      <c r="AS162" s="25" t="e">
        <f>IF('Crisis Indicator Data'!#REF!="No Data",1,IF(#REF!&lt;&gt;"",1,0))</f>
        <v>#REF!</v>
      </c>
      <c r="AT162" s="25" t="e">
        <f>IF('Crisis Indicator Data'!#REF!="No Data",1,IF(#REF!&lt;&gt;"",1,0))</f>
        <v>#REF!</v>
      </c>
      <c r="AU162" s="25" t="e">
        <f>IF('Crisis Indicator Data'!#REF!="No Data",1,IF(#REF!&lt;&gt;"",1,0))</f>
        <v>#REF!</v>
      </c>
      <c r="AV162" s="25" t="e">
        <f>IF('Crisis Indicator Data'!#REF!="No Data",1,IF(#REF!&lt;&gt;"",1,0))</f>
        <v>#REF!</v>
      </c>
      <c r="AW162" s="25" t="e">
        <f>IF('Crisis Indicator Data'!#REF!="No Data",1,IF(#REF!&lt;&gt;"",1,0))</f>
        <v>#REF!</v>
      </c>
      <c r="AX162" s="25" t="e">
        <f>IF('Crisis Indicator Data'!#REF!="No Data",1,IF(#REF!&lt;&gt;"",1,0))</f>
        <v>#REF!</v>
      </c>
      <c r="AY162" s="25" t="e">
        <f>IF('Crisis Indicator Data'!#REF!="No Data",1,IF(#REF!&lt;&gt;"",1,0))</f>
        <v>#REF!</v>
      </c>
      <c r="AZ162" s="25" t="e">
        <f>IF('Crisis Indicator Data'!#REF!="No Data",1,IF(#REF!&lt;&gt;"",1,0))</f>
        <v>#REF!</v>
      </c>
      <c r="BA162" t="e">
        <f t="shared" ref="BA162:BA192" si="10">SUM(B162:AZ162)</f>
        <v>#REF!</v>
      </c>
      <c r="BB162" s="27" t="e">
        <f t="shared" ref="BB162:BB192" si="11">BA162/51</f>
        <v>#REF!</v>
      </c>
    </row>
    <row r="163" spans="1:54" x14ac:dyDescent="0.35">
      <c r="A163" t="s">
        <v>9725</v>
      </c>
      <c r="B163" s="25" t="e">
        <f>IF('Crisis Indicator Data'!#REF!="No Data",1,IF(#REF!&lt;&gt;"",1,0))</f>
        <v>#REF!</v>
      </c>
      <c r="C163" s="25" t="e">
        <f>IF('Crisis Indicator Data'!#REF!="No Data",1,IF(#REF!&lt;&gt;"",1,0))</f>
        <v>#REF!</v>
      </c>
      <c r="D163" s="25" t="e">
        <f>IF('Crisis Indicator Data'!#REF!="No Data",1,IF(#REF!&lt;&gt;"",1,0))</f>
        <v>#REF!</v>
      </c>
      <c r="E163" s="25" t="e">
        <f>IF('Crisis Indicator Data'!#REF!="No Data",1,IF(#REF!&lt;&gt;"",1,0))</f>
        <v>#REF!</v>
      </c>
      <c r="F163" s="25" t="e">
        <f>IF('Crisis Indicator Data'!#REF!="No Data",1,IF(#REF!&lt;&gt;"",1,0))</f>
        <v>#REF!</v>
      </c>
      <c r="G163" s="25" t="e">
        <f>IF('Crisis Indicator Data'!#REF!="No Data",1,IF(#REF!&lt;&gt;"",1,0))</f>
        <v>#REF!</v>
      </c>
      <c r="H163" s="25" t="e">
        <f>IF('Crisis Indicator Data'!#REF!="No Data",1,IF(#REF!&lt;&gt;"",1,0))</f>
        <v>#REF!</v>
      </c>
      <c r="I163" s="25" t="e">
        <f>IF('Crisis Indicator Data'!#REF!="No Data",1,IF(#REF!&lt;&gt;"",1,0))</f>
        <v>#REF!</v>
      </c>
      <c r="J163" s="25" t="e">
        <f>IF('Crisis Indicator Data'!#REF!="No Data",1,IF(#REF!&lt;&gt;"",1,0))</f>
        <v>#REF!</v>
      </c>
      <c r="K163" s="25" t="e">
        <f>IF('Crisis Indicator Data'!#REF!="No Data",1,IF(#REF!&lt;&gt;"",1,0))</f>
        <v>#REF!</v>
      </c>
      <c r="L163" s="25" t="e">
        <f>IF('Crisis Indicator Data'!#REF!="No Data",1,IF(#REF!&lt;&gt;"",1,0))</f>
        <v>#REF!</v>
      </c>
      <c r="M163" s="25" t="e">
        <f>IF('Crisis Indicator Data'!#REF!="No Data",1,IF(#REF!&lt;&gt;"",1,0))</f>
        <v>#REF!</v>
      </c>
      <c r="N163" s="25" t="e">
        <f>IF('Crisis Indicator Data'!#REF!="No Data",1,IF(#REF!&lt;&gt;"",1,0))</f>
        <v>#REF!</v>
      </c>
      <c r="O163" s="25" t="e">
        <f>IF('Crisis Indicator Data'!#REF!="No Data",1,IF(#REF!&lt;&gt;"",1,0))</f>
        <v>#REF!</v>
      </c>
      <c r="P163" s="25" t="e">
        <f>IF('Crisis Indicator Data'!#REF!="No Data",1,IF(#REF!&lt;&gt;"",1,0))</f>
        <v>#REF!</v>
      </c>
      <c r="Q163" s="25" t="e">
        <f>IF('Crisis Indicator Data'!#REF!="No Data",1,IF(#REF!&lt;&gt;"",1,0))</f>
        <v>#REF!</v>
      </c>
      <c r="R163" s="25" t="e">
        <f>IF('Crisis Indicator Data'!#REF!="No Data",1,IF(#REF!&lt;&gt;"",1,0))</f>
        <v>#REF!</v>
      </c>
      <c r="S163" s="25" t="e">
        <f>IF('Crisis Indicator Data'!#REF!="No Data",1,IF(#REF!&lt;&gt;"",1,0))</f>
        <v>#REF!</v>
      </c>
      <c r="T163" s="25" t="e">
        <f>IF('Crisis Indicator Data'!#REF!="No Data",1,IF(#REF!&lt;&gt;"",1,0))</f>
        <v>#REF!</v>
      </c>
      <c r="U163" s="25" t="e">
        <f>IF('Crisis Indicator Data'!#REF!="No Data",1,IF(#REF!&lt;&gt;"",1,0))</f>
        <v>#REF!</v>
      </c>
      <c r="V163" s="25" t="e">
        <f>IF('Crisis Indicator Data'!#REF!="No Data",1,IF(#REF!&lt;&gt;"",1,0))</f>
        <v>#REF!</v>
      </c>
      <c r="W163" s="25" t="e">
        <f>IF('Crisis Indicator Data'!#REF!="No Data",1,IF(#REF!&lt;&gt;"",1,0))</f>
        <v>#REF!</v>
      </c>
      <c r="X163" s="25" t="e">
        <f>IF('Crisis Indicator Data'!#REF!="No Data",1,IF(#REF!&lt;&gt;"",1,0))</f>
        <v>#REF!</v>
      </c>
      <c r="Y163" s="25" t="e">
        <f>IF('Crisis Indicator Data'!#REF!="No Data",1,IF(#REF!&lt;&gt;"",1,0))</f>
        <v>#REF!</v>
      </c>
      <c r="Z163" s="25" t="e">
        <f>IF('Crisis Indicator Data'!#REF!="No Data",1,IF(#REF!&lt;&gt;"",1,0))</f>
        <v>#REF!</v>
      </c>
      <c r="AA163" s="25" t="e">
        <f>IF('Crisis Indicator Data'!#REF!="No Data",1,IF(#REF!&lt;&gt;"",1,0))</f>
        <v>#REF!</v>
      </c>
      <c r="AB163" s="25" t="e">
        <f>IF('Crisis Indicator Data'!#REF!="No Data",1,IF(#REF!&lt;&gt;"",1,0))</f>
        <v>#REF!</v>
      </c>
      <c r="AC163" s="25" t="e">
        <f>IF('Crisis Indicator Data'!#REF!="No Data",1,IF(#REF!&lt;&gt;"",1,0))</f>
        <v>#REF!</v>
      </c>
      <c r="AD163" s="25" t="e">
        <f>IF('Crisis Indicator Data'!#REF!="No Data",1,IF(#REF!&lt;&gt;"",1,0))</f>
        <v>#REF!</v>
      </c>
      <c r="AE163" s="25" t="e">
        <f>IF('Crisis Indicator Data'!#REF!="No Data",1,IF(#REF!&lt;&gt;"",1,0))</f>
        <v>#REF!</v>
      </c>
      <c r="AF163" s="25" t="e">
        <f>IF('Crisis Indicator Data'!#REF!="No Data",1,IF(#REF!&lt;&gt;"",1,0))</f>
        <v>#REF!</v>
      </c>
      <c r="AG163" s="25" t="e">
        <f>IF('Crisis Indicator Data'!#REF!="No Data",1,IF(#REF!&lt;&gt;"",1,0))</f>
        <v>#REF!</v>
      </c>
      <c r="AH163" s="25" t="e">
        <f>IF('Crisis Indicator Data'!#REF!="No Data",1,IF(#REF!&lt;&gt;"",1,0))</f>
        <v>#REF!</v>
      </c>
      <c r="AI163" s="25" t="e">
        <f>IF('Crisis Indicator Data'!#REF!="No Data",1,IF(#REF!&lt;&gt;"",1,0))</f>
        <v>#REF!</v>
      </c>
      <c r="AJ163" s="25" t="e">
        <f>IF('Crisis Indicator Data'!#REF!="No Data",1,IF(#REF!&lt;&gt;"",1,0))</f>
        <v>#REF!</v>
      </c>
      <c r="AK163" s="25" t="e">
        <f>IF('Crisis Indicator Data'!#REF!="No Data",1,IF(#REF!&lt;&gt;"",1,0))</f>
        <v>#REF!</v>
      </c>
      <c r="AL163" s="25" t="e">
        <f>IF('Crisis Indicator Data'!#REF!="No Data",1,IF(#REF!&lt;&gt;"",1,0))</f>
        <v>#REF!</v>
      </c>
      <c r="AM163" s="25" t="e">
        <f>IF('Crisis Indicator Data'!#REF!="No Data",1,IF(#REF!&lt;&gt;"",1,0))</f>
        <v>#REF!</v>
      </c>
      <c r="AN163" s="25" t="e">
        <f>IF('Crisis Indicator Data'!#REF!="No Data",1,IF(#REF!&lt;&gt;"",1,0))</f>
        <v>#REF!</v>
      </c>
      <c r="AO163" s="25" t="e">
        <f>IF('Crisis Indicator Data'!#REF!="No Data",1,IF(#REF!&lt;&gt;"",1,0))</f>
        <v>#REF!</v>
      </c>
      <c r="AP163" s="25" t="e">
        <f>IF('Crisis Indicator Data'!#REF!="No Data",1,IF(#REF!&lt;&gt;"",1,0))</f>
        <v>#REF!</v>
      </c>
      <c r="AQ163" s="25" t="e">
        <f>IF('Crisis Indicator Data'!#REF!="No Data",1,IF(#REF!&lt;&gt;"",1,0))</f>
        <v>#REF!</v>
      </c>
      <c r="AR163" s="25" t="e">
        <f>IF('Crisis Indicator Data'!#REF!="No Data",1,IF(#REF!&lt;&gt;"",1,0))</f>
        <v>#REF!</v>
      </c>
      <c r="AS163" s="25" t="e">
        <f>IF('Crisis Indicator Data'!#REF!="No Data",1,IF(#REF!&lt;&gt;"",1,0))</f>
        <v>#REF!</v>
      </c>
      <c r="AT163" s="25" t="e">
        <f>IF('Crisis Indicator Data'!#REF!="No Data",1,IF(#REF!&lt;&gt;"",1,0))</f>
        <v>#REF!</v>
      </c>
      <c r="AU163" s="25" t="e">
        <f>IF('Crisis Indicator Data'!#REF!="No Data",1,IF(#REF!&lt;&gt;"",1,0))</f>
        <v>#REF!</v>
      </c>
      <c r="AV163" s="25" t="e">
        <f>IF('Crisis Indicator Data'!#REF!="No Data",1,IF(#REF!&lt;&gt;"",1,0))</f>
        <v>#REF!</v>
      </c>
      <c r="AW163" s="25" t="e">
        <f>IF('Crisis Indicator Data'!#REF!="No Data",1,IF(#REF!&lt;&gt;"",1,0))</f>
        <v>#REF!</v>
      </c>
      <c r="AX163" s="25" t="e">
        <f>IF('Crisis Indicator Data'!#REF!="No Data",1,IF(#REF!&lt;&gt;"",1,0))</f>
        <v>#REF!</v>
      </c>
      <c r="AY163" s="25" t="e">
        <f>IF('Crisis Indicator Data'!#REF!="No Data",1,IF(#REF!&lt;&gt;"",1,0))</f>
        <v>#REF!</v>
      </c>
      <c r="AZ163" s="25" t="e">
        <f>IF('Crisis Indicator Data'!#REF!="No Data",1,IF(#REF!&lt;&gt;"",1,0))</f>
        <v>#REF!</v>
      </c>
      <c r="BA163" t="e">
        <f t="shared" si="10"/>
        <v>#REF!</v>
      </c>
      <c r="BB163" s="27" t="e">
        <f t="shared" si="11"/>
        <v>#REF!</v>
      </c>
    </row>
    <row r="164" spans="1:54" x14ac:dyDescent="0.35">
      <c r="A164" t="s">
        <v>9731</v>
      </c>
      <c r="B164" s="25" t="e">
        <f>IF('Crisis Indicator Data'!#REF!="No Data",1,IF(#REF!&lt;&gt;"",1,0))</f>
        <v>#REF!</v>
      </c>
      <c r="C164" s="25" t="e">
        <f>IF('Crisis Indicator Data'!#REF!="No Data",1,IF(#REF!&lt;&gt;"",1,0))</f>
        <v>#REF!</v>
      </c>
      <c r="D164" s="25" t="e">
        <f>IF('Crisis Indicator Data'!#REF!="No Data",1,IF(#REF!&lt;&gt;"",1,0))</f>
        <v>#REF!</v>
      </c>
      <c r="E164" s="25" t="e">
        <f>IF('Crisis Indicator Data'!#REF!="No Data",1,IF(#REF!&lt;&gt;"",1,0))</f>
        <v>#REF!</v>
      </c>
      <c r="F164" s="25" t="e">
        <f>IF('Crisis Indicator Data'!#REF!="No Data",1,IF(#REF!&lt;&gt;"",1,0))</f>
        <v>#REF!</v>
      </c>
      <c r="G164" s="25" t="e">
        <f>IF('Crisis Indicator Data'!#REF!="No Data",1,IF(#REF!&lt;&gt;"",1,0))</f>
        <v>#REF!</v>
      </c>
      <c r="H164" s="25" t="e">
        <f>IF('Crisis Indicator Data'!#REF!="No Data",1,IF(#REF!&lt;&gt;"",1,0))</f>
        <v>#REF!</v>
      </c>
      <c r="I164" s="25" t="e">
        <f>IF('Crisis Indicator Data'!#REF!="No Data",1,IF(#REF!&lt;&gt;"",1,0))</f>
        <v>#REF!</v>
      </c>
      <c r="J164" s="25" t="e">
        <f>IF('Crisis Indicator Data'!#REF!="No Data",1,IF(#REF!&lt;&gt;"",1,0))</f>
        <v>#REF!</v>
      </c>
      <c r="K164" s="25" t="e">
        <f>IF('Crisis Indicator Data'!#REF!="No Data",1,IF(#REF!&lt;&gt;"",1,0))</f>
        <v>#REF!</v>
      </c>
      <c r="L164" s="25" t="e">
        <f>IF('Crisis Indicator Data'!#REF!="No Data",1,IF(#REF!&lt;&gt;"",1,0))</f>
        <v>#REF!</v>
      </c>
      <c r="M164" s="25" t="e">
        <f>IF('Crisis Indicator Data'!#REF!="No Data",1,IF(#REF!&lt;&gt;"",1,0))</f>
        <v>#REF!</v>
      </c>
      <c r="N164" s="25" t="e">
        <f>IF('Crisis Indicator Data'!#REF!="No Data",1,IF(#REF!&lt;&gt;"",1,0))</f>
        <v>#REF!</v>
      </c>
      <c r="O164" s="25" t="e">
        <f>IF('Crisis Indicator Data'!#REF!="No Data",1,IF(#REF!&lt;&gt;"",1,0))</f>
        <v>#REF!</v>
      </c>
      <c r="P164" s="25" t="e">
        <f>IF('Crisis Indicator Data'!#REF!="No Data",1,IF(#REF!&lt;&gt;"",1,0))</f>
        <v>#REF!</v>
      </c>
      <c r="Q164" s="25" t="e">
        <f>IF('Crisis Indicator Data'!#REF!="No Data",1,IF(#REF!&lt;&gt;"",1,0))</f>
        <v>#REF!</v>
      </c>
      <c r="R164" s="25" t="e">
        <f>IF('Crisis Indicator Data'!#REF!="No Data",1,IF(#REF!&lt;&gt;"",1,0))</f>
        <v>#REF!</v>
      </c>
      <c r="S164" s="25" t="e">
        <f>IF('Crisis Indicator Data'!#REF!="No Data",1,IF(#REF!&lt;&gt;"",1,0))</f>
        <v>#REF!</v>
      </c>
      <c r="T164" s="25" t="e">
        <f>IF('Crisis Indicator Data'!#REF!="No Data",1,IF(#REF!&lt;&gt;"",1,0))</f>
        <v>#REF!</v>
      </c>
      <c r="U164" s="25" t="e">
        <f>IF('Crisis Indicator Data'!#REF!="No Data",1,IF(#REF!&lt;&gt;"",1,0))</f>
        <v>#REF!</v>
      </c>
      <c r="V164" s="25" t="e">
        <f>IF('Crisis Indicator Data'!#REF!="No Data",1,IF(#REF!&lt;&gt;"",1,0))</f>
        <v>#REF!</v>
      </c>
      <c r="W164" s="25" t="e">
        <f>IF('Crisis Indicator Data'!#REF!="No Data",1,IF(#REF!&lt;&gt;"",1,0))</f>
        <v>#REF!</v>
      </c>
      <c r="X164" s="25" t="e">
        <f>IF('Crisis Indicator Data'!#REF!="No Data",1,IF(#REF!&lt;&gt;"",1,0))</f>
        <v>#REF!</v>
      </c>
      <c r="Y164" s="25" t="e">
        <f>IF('Crisis Indicator Data'!#REF!="No Data",1,IF(#REF!&lt;&gt;"",1,0))</f>
        <v>#REF!</v>
      </c>
      <c r="Z164" s="25" t="e">
        <f>IF('Crisis Indicator Data'!#REF!="No Data",1,IF(#REF!&lt;&gt;"",1,0))</f>
        <v>#REF!</v>
      </c>
      <c r="AA164" s="25" t="e">
        <f>IF('Crisis Indicator Data'!#REF!="No Data",1,IF(#REF!&lt;&gt;"",1,0))</f>
        <v>#REF!</v>
      </c>
      <c r="AB164" s="25" t="e">
        <f>IF('Crisis Indicator Data'!#REF!="No Data",1,IF(#REF!&lt;&gt;"",1,0))</f>
        <v>#REF!</v>
      </c>
      <c r="AC164" s="25" t="e">
        <f>IF('Crisis Indicator Data'!#REF!="No Data",1,IF(#REF!&lt;&gt;"",1,0))</f>
        <v>#REF!</v>
      </c>
      <c r="AD164" s="25" t="e">
        <f>IF('Crisis Indicator Data'!#REF!="No Data",1,IF(#REF!&lt;&gt;"",1,0))</f>
        <v>#REF!</v>
      </c>
      <c r="AE164" s="25" t="e">
        <f>IF('Crisis Indicator Data'!#REF!="No Data",1,IF(#REF!&lt;&gt;"",1,0))</f>
        <v>#REF!</v>
      </c>
      <c r="AF164" s="25" t="e">
        <f>IF('Crisis Indicator Data'!#REF!="No Data",1,IF(#REF!&lt;&gt;"",1,0))</f>
        <v>#REF!</v>
      </c>
      <c r="AG164" s="25" t="e">
        <f>IF('Crisis Indicator Data'!#REF!="No Data",1,IF(#REF!&lt;&gt;"",1,0))</f>
        <v>#REF!</v>
      </c>
      <c r="AH164" s="25" t="e">
        <f>IF('Crisis Indicator Data'!#REF!="No Data",1,IF(#REF!&lt;&gt;"",1,0))</f>
        <v>#REF!</v>
      </c>
      <c r="AI164" s="25" t="e">
        <f>IF('Crisis Indicator Data'!#REF!="No Data",1,IF(#REF!&lt;&gt;"",1,0))</f>
        <v>#REF!</v>
      </c>
      <c r="AJ164" s="25" t="e">
        <f>IF('Crisis Indicator Data'!#REF!="No Data",1,IF(#REF!&lt;&gt;"",1,0))</f>
        <v>#REF!</v>
      </c>
      <c r="AK164" s="25" t="e">
        <f>IF('Crisis Indicator Data'!#REF!="No Data",1,IF(#REF!&lt;&gt;"",1,0))</f>
        <v>#REF!</v>
      </c>
      <c r="AL164" s="25" t="e">
        <f>IF('Crisis Indicator Data'!#REF!="No Data",1,IF(#REF!&lt;&gt;"",1,0))</f>
        <v>#REF!</v>
      </c>
      <c r="AM164" s="25" t="e">
        <f>IF('Crisis Indicator Data'!#REF!="No Data",1,IF(#REF!&lt;&gt;"",1,0))</f>
        <v>#REF!</v>
      </c>
      <c r="AN164" s="25" t="e">
        <f>IF('Crisis Indicator Data'!#REF!="No Data",1,IF(#REF!&lt;&gt;"",1,0))</f>
        <v>#REF!</v>
      </c>
      <c r="AO164" s="25" t="e">
        <f>IF('Crisis Indicator Data'!#REF!="No Data",1,IF(#REF!&lt;&gt;"",1,0))</f>
        <v>#REF!</v>
      </c>
      <c r="AP164" s="25" t="e">
        <f>IF('Crisis Indicator Data'!#REF!="No Data",1,IF(#REF!&lt;&gt;"",1,0))</f>
        <v>#REF!</v>
      </c>
      <c r="AQ164" s="25" t="e">
        <f>IF('Crisis Indicator Data'!#REF!="No Data",1,IF(#REF!&lt;&gt;"",1,0))</f>
        <v>#REF!</v>
      </c>
      <c r="AR164" s="25" t="e">
        <f>IF('Crisis Indicator Data'!#REF!="No Data",1,IF(#REF!&lt;&gt;"",1,0))</f>
        <v>#REF!</v>
      </c>
      <c r="AS164" s="25" t="e">
        <f>IF('Crisis Indicator Data'!#REF!="No Data",1,IF(#REF!&lt;&gt;"",1,0))</f>
        <v>#REF!</v>
      </c>
      <c r="AT164" s="25" t="e">
        <f>IF('Crisis Indicator Data'!#REF!="No Data",1,IF(#REF!&lt;&gt;"",1,0))</f>
        <v>#REF!</v>
      </c>
      <c r="AU164" s="25" t="e">
        <f>IF('Crisis Indicator Data'!#REF!="No Data",1,IF(#REF!&lt;&gt;"",1,0))</f>
        <v>#REF!</v>
      </c>
      <c r="AV164" s="25" t="e">
        <f>IF('Crisis Indicator Data'!#REF!="No Data",1,IF(#REF!&lt;&gt;"",1,0))</f>
        <v>#REF!</v>
      </c>
      <c r="AW164" s="25" t="e">
        <f>IF('Crisis Indicator Data'!#REF!="No Data",1,IF(#REF!&lt;&gt;"",1,0))</f>
        <v>#REF!</v>
      </c>
      <c r="AX164" s="25" t="e">
        <f>IF('Crisis Indicator Data'!#REF!="No Data",1,IF(#REF!&lt;&gt;"",1,0))</f>
        <v>#REF!</v>
      </c>
      <c r="AY164" s="25" t="e">
        <f>IF('Crisis Indicator Data'!#REF!="No Data",1,IF(#REF!&lt;&gt;"",1,0))</f>
        <v>#REF!</v>
      </c>
      <c r="AZ164" s="25" t="e">
        <f>IF('Crisis Indicator Data'!#REF!="No Data",1,IF(#REF!&lt;&gt;"",1,0))</f>
        <v>#REF!</v>
      </c>
      <c r="BA164" t="e">
        <f t="shared" si="10"/>
        <v>#REF!</v>
      </c>
      <c r="BB164" s="27" t="e">
        <f t="shared" si="11"/>
        <v>#REF!</v>
      </c>
    </row>
    <row r="165" spans="1:54" x14ac:dyDescent="0.35">
      <c r="A165" t="s">
        <v>9730</v>
      </c>
      <c r="B165" s="25" t="e">
        <f>IF('Crisis Indicator Data'!#REF!="No Data",1,IF(#REF!&lt;&gt;"",1,0))</f>
        <v>#REF!</v>
      </c>
      <c r="C165" s="25" t="e">
        <f>IF('Crisis Indicator Data'!#REF!="No Data",1,IF(#REF!&lt;&gt;"",1,0))</f>
        <v>#REF!</v>
      </c>
      <c r="D165" s="25" t="e">
        <f>IF('Crisis Indicator Data'!#REF!="No Data",1,IF(#REF!&lt;&gt;"",1,0))</f>
        <v>#REF!</v>
      </c>
      <c r="E165" s="25" t="e">
        <f>IF('Crisis Indicator Data'!#REF!="No Data",1,IF(#REF!&lt;&gt;"",1,0))</f>
        <v>#REF!</v>
      </c>
      <c r="F165" s="25" t="e">
        <f>IF('Crisis Indicator Data'!#REF!="No Data",1,IF(#REF!&lt;&gt;"",1,0))</f>
        <v>#REF!</v>
      </c>
      <c r="G165" s="25" t="e">
        <f>IF('Crisis Indicator Data'!#REF!="No Data",1,IF(#REF!&lt;&gt;"",1,0))</f>
        <v>#REF!</v>
      </c>
      <c r="H165" s="25" t="e">
        <f>IF('Crisis Indicator Data'!#REF!="No Data",1,IF(#REF!&lt;&gt;"",1,0))</f>
        <v>#REF!</v>
      </c>
      <c r="I165" s="25" t="e">
        <f>IF('Crisis Indicator Data'!#REF!="No Data",1,IF(#REF!&lt;&gt;"",1,0))</f>
        <v>#REF!</v>
      </c>
      <c r="J165" s="25" t="e">
        <f>IF('Crisis Indicator Data'!#REF!="No Data",1,IF(#REF!&lt;&gt;"",1,0))</f>
        <v>#REF!</v>
      </c>
      <c r="K165" s="25" t="e">
        <f>IF('Crisis Indicator Data'!#REF!="No Data",1,IF(#REF!&lt;&gt;"",1,0))</f>
        <v>#REF!</v>
      </c>
      <c r="L165" s="25" t="e">
        <f>IF('Crisis Indicator Data'!#REF!="No Data",1,IF(#REF!&lt;&gt;"",1,0))</f>
        <v>#REF!</v>
      </c>
      <c r="M165" s="25" t="e">
        <f>IF('Crisis Indicator Data'!#REF!="No Data",1,IF(#REF!&lt;&gt;"",1,0))</f>
        <v>#REF!</v>
      </c>
      <c r="N165" s="25" t="e">
        <f>IF('Crisis Indicator Data'!#REF!="No Data",1,IF(#REF!&lt;&gt;"",1,0))</f>
        <v>#REF!</v>
      </c>
      <c r="O165" s="25" t="e">
        <f>IF('Crisis Indicator Data'!#REF!="No Data",1,IF(#REF!&lt;&gt;"",1,0))</f>
        <v>#REF!</v>
      </c>
      <c r="P165" s="25" t="e">
        <f>IF('Crisis Indicator Data'!#REF!="No Data",1,IF(#REF!&lt;&gt;"",1,0))</f>
        <v>#REF!</v>
      </c>
      <c r="Q165" s="25" t="e">
        <f>IF('Crisis Indicator Data'!#REF!="No Data",1,IF(#REF!&lt;&gt;"",1,0))</f>
        <v>#REF!</v>
      </c>
      <c r="R165" s="25" t="e">
        <f>IF('Crisis Indicator Data'!#REF!="No Data",1,IF(#REF!&lt;&gt;"",1,0))</f>
        <v>#REF!</v>
      </c>
      <c r="S165" s="25" t="e">
        <f>IF('Crisis Indicator Data'!#REF!="No Data",1,IF(#REF!&lt;&gt;"",1,0))</f>
        <v>#REF!</v>
      </c>
      <c r="T165" s="25" t="e">
        <f>IF('Crisis Indicator Data'!#REF!="No Data",1,IF(#REF!&lt;&gt;"",1,0))</f>
        <v>#REF!</v>
      </c>
      <c r="U165" s="25" t="e">
        <f>IF('Crisis Indicator Data'!#REF!="No Data",1,IF(#REF!&lt;&gt;"",1,0))</f>
        <v>#REF!</v>
      </c>
      <c r="V165" s="25" t="e">
        <f>IF('Crisis Indicator Data'!#REF!="No Data",1,IF(#REF!&lt;&gt;"",1,0))</f>
        <v>#REF!</v>
      </c>
      <c r="W165" s="25" t="e">
        <f>IF('Crisis Indicator Data'!#REF!="No Data",1,IF(#REF!&lt;&gt;"",1,0))</f>
        <v>#REF!</v>
      </c>
      <c r="X165" s="25" t="e">
        <f>IF('Crisis Indicator Data'!#REF!="No Data",1,IF(#REF!&lt;&gt;"",1,0))</f>
        <v>#REF!</v>
      </c>
      <c r="Y165" s="25" t="e">
        <f>IF('Crisis Indicator Data'!#REF!="No Data",1,IF(#REF!&lt;&gt;"",1,0))</f>
        <v>#REF!</v>
      </c>
      <c r="Z165" s="25" t="e">
        <f>IF('Crisis Indicator Data'!#REF!="No Data",1,IF(#REF!&lt;&gt;"",1,0))</f>
        <v>#REF!</v>
      </c>
      <c r="AA165" s="25" t="e">
        <f>IF('Crisis Indicator Data'!#REF!="No Data",1,IF(#REF!&lt;&gt;"",1,0))</f>
        <v>#REF!</v>
      </c>
      <c r="AB165" s="25" t="e">
        <f>IF('Crisis Indicator Data'!#REF!="No Data",1,IF(#REF!&lt;&gt;"",1,0))</f>
        <v>#REF!</v>
      </c>
      <c r="AC165" s="25" t="e">
        <f>IF('Crisis Indicator Data'!#REF!="No Data",1,IF(#REF!&lt;&gt;"",1,0))</f>
        <v>#REF!</v>
      </c>
      <c r="AD165" s="25" t="e">
        <f>IF('Crisis Indicator Data'!#REF!="No Data",1,IF(#REF!&lt;&gt;"",1,0))</f>
        <v>#REF!</v>
      </c>
      <c r="AE165" s="25" t="e">
        <f>IF('Crisis Indicator Data'!#REF!="No Data",1,IF(#REF!&lt;&gt;"",1,0))</f>
        <v>#REF!</v>
      </c>
      <c r="AF165" s="25" t="e">
        <f>IF('Crisis Indicator Data'!#REF!="No Data",1,IF(#REF!&lt;&gt;"",1,0))</f>
        <v>#REF!</v>
      </c>
      <c r="AG165" s="25" t="e">
        <f>IF('Crisis Indicator Data'!#REF!="No Data",1,IF(#REF!&lt;&gt;"",1,0))</f>
        <v>#REF!</v>
      </c>
      <c r="AH165" s="25" t="e">
        <f>IF('Crisis Indicator Data'!#REF!="No Data",1,IF(#REF!&lt;&gt;"",1,0))</f>
        <v>#REF!</v>
      </c>
      <c r="AI165" s="25" t="e">
        <f>IF('Crisis Indicator Data'!#REF!="No Data",1,IF(#REF!&lt;&gt;"",1,0))</f>
        <v>#REF!</v>
      </c>
      <c r="AJ165" s="25" t="e">
        <f>IF('Crisis Indicator Data'!#REF!="No Data",1,IF(#REF!&lt;&gt;"",1,0))</f>
        <v>#REF!</v>
      </c>
      <c r="AK165" s="25" t="e">
        <f>IF('Crisis Indicator Data'!#REF!="No Data",1,IF(#REF!&lt;&gt;"",1,0))</f>
        <v>#REF!</v>
      </c>
      <c r="AL165" s="25" t="e">
        <f>IF('Crisis Indicator Data'!#REF!="No Data",1,IF(#REF!&lt;&gt;"",1,0))</f>
        <v>#REF!</v>
      </c>
      <c r="AM165" s="25" t="e">
        <f>IF('Crisis Indicator Data'!#REF!="No Data",1,IF(#REF!&lt;&gt;"",1,0))</f>
        <v>#REF!</v>
      </c>
      <c r="AN165" s="25" t="e">
        <f>IF('Crisis Indicator Data'!#REF!="No Data",1,IF(#REF!&lt;&gt;"",1,0))</f>
        <v>#REF!</v>
      </c>
      <c r="AO165" s="25" t="e">
        <f>IF('Crisis Indicator Data'!#REF!="No Data",1,IF(#REF!&lt;&gt;"",1,0))</f>
        <v>#REF!</v>
      </c>
      <c r="AP165" s="25" t="e">
        <f>IF('Crisis Indicator Data'!#REF!="No Data",1,IF(#REF!&lt;&gt;"",1,0))</f>
        <v>#REF!</v>
      </c>
      <c r="AQ165" s="25" t="e">
        <f>IF('Crisis Indicator Data'!#REF!="No Data",1,IF(#REF!&lt;&gt;"",1,0))</f>
        <v>#REF!</v>
      </c>
      <c r="AR165" s="25" t="e">
        <f>IF('Crisis Indicator Data'!#REF!="No Data",1,IF(#REF!&lt;&gt;"",1,0))</f>
        <v>#REF!</v>
      </c>
      <c r="AS165" s="25" t="e">
        <f>IF('Crisis Indicator Data'!#REF!="No Data",1,IF(#REF!&lt;&gt;"",1,0))</f>
        <v>#REF!</v>
      </c>
      <c r="AT165" s="25" t="e">
        <f>IF('Crisis Indicator Data'!#REF!="No Data",1,IF(#REF!&lt;&gt;"",1,0))</f>
        <v>#REF!</v>
      </c>
      <c r="AU165" s="25" t="e">
        <f>IF('Crisis Indicator Data'!#REF!="No Data",1,IF(#REF!&lt;&gt;"",1,0))</f>
        <v>#REF!</v>
      </c>
      <c r="AV165" s="25" t="e">
        <f>IF('Crisis Indicator Data'!#REF!="No Data",1,IF(#REF!&lt;&gt;"",1,0))</f>
        <v>#REF!</v>
      </c>
      <c r="AW165" s="25" t="e">
        <f>IF('Crisis Indicator Data'!#REF!="No Data",1,IF(#REF!&lt;&gt;"",1,0))</f>
        <v>#REF!</v>
      </c>
      <c r="AX165" s="25" t="e">
        <f>IF('Crisis Indicator Data'!#REF!="No Data",1,IF(#REF!&lt;&gt;"",1,0))</f>
        <v>#REF!</v>
      </c>
      <c r="AY165" s="25" t="e">
        <f>IF('Crisis Indicator Data'!#REF!="No Data",1,IF(#REF!&lt;&gt;"",1,0))</f>
        <v>#REF!</v>
      </c>
      <c r="AZ165" s="25" t="e">
        <f>IF('Crisis Indicator Data'!#REF!="No Data",1,IF(#REF!&lt;&gt;"",1,0))</f>
        <v>#REF!</v>
      </c>
      <c r="BA165" t="e">
        <f t="shared" si="10"/>
        <v>#REF!</v>
      </c>
      <c r="BB165" s="27" t="e">
        <f t="shared" si="11"/>
        <v>#REF!</v>
      </c>
    </row>
    <row r="166" spans="1:54" x14ac:dyDescent="0.35">
      <c r="A166" t="s">
        <v>9498</v>
      </c>
      <c r="B166" s="25" t="e">
        <f>IF('Crisis Indicator Data'!#REF!="No Data",1,IF(#REF!&lt;&gt;"",1,0))</f>
        <v>#REF!</v>
      </c>
      <c r="C166" s="25" t="e">
        <f>IF('Crisis Indicator Data'!#REF!="No Data",1,IF(#REF!&lt;&gt;"",1,0))</f>
        <v>#REF!</v>
      </c>
      <c r="D166" s="25" t="e">
        <f>IF('Crisis Indicator Data'!#REF!="No Data",1,IF(#REF!&lt;&gt;"",1,0))</f>
        <v>#REF!</v>
      </c>
      <c r="E166" s="25" t="e">
        <f>IF('Crisis Indicator Data'!#REF!="No Data",1,IF(#REF!&lt;&gt;"",1,0))</f>
        <v>#REF!</v>
      </c>
      <c r="F166" s="25" t="e">
        <f>IF('Crisis Indicator Data'!#REF!="No Data",1,IF(#REF!&lt;&gt;"",1,0))</f>
        <v>#REF!</v>
      </c>
      <c r="G166" s="25" t="e">
        <f>IF('Crisis Indicator Data'!#REF!="No Data",1,IF(#REF!&lt;&gt;"",1,0))</f>
        <v>#REF!</v>
      </c>
      <c r="H166" s="25" t="e">
        <f>IF('Crisis Indicator Data'!#REF!="No Data",1,IF(#REF!&lt;&gt;"",1,0))</f>
        <v>#REF!</v>
      </c>
      <c r="I166" s="25" t="e">
        <f>IF('Crisis Indicator Data'!#REF!="No Data",1,IF(#REF!&lt;&gt;"",1,0))</f>
        <v>#REF!</v>
      </c>
      <c r="J166" s="25" t="e">
        <f>IF('Crisis Indicator Data'!#REF!="No Data",1,IF(#REF!&lt;&gt;"",1,0))</f>
        <v>#REF!</v>
      </c>
      <c r="K166" s="25" t="e">
        <f>IF('Crisis Indicator Data'!#REF!="No Data",1,IF(#REF!&lt;&gt;"",1,0))</f>
        <v>#REF!</v>
      </c>
      <c r="L166" s="25" t="e">
        <f>IF('Crisis Indicator Data'!#REF!="No Data",1,IF(#REF!&lt;&gt;"",1,0))</f>
        <v>#REF!</v>
      </c>
      <c r="M166" s="25" t="e">
        <f>IF('Crisis Indicator Data'!#REF!="No Data",1,IF(#REF!&lt;&gt;"",1,0))</f>
        <v>#REF!</v>
      </c>
      <c r="N166" s="25" t="e">
        <f>IF('Crisis Indicator Data'!#REF!="No Data",1,IF(#REF!&lt;&gt;"",1,0))</f>
        <v>#REF!</v>
      </c>
      <c r="O166" s="25" t="e">
        <f>IF('Crisis Indicator Data'!#REF!="No Data",1,IF(#REF!&lt;&gt;"",1,0))</f>
        <v>#REF!</v>
      </c>
      <c r="P166" s="25" t="e">
        <f>IF('Crisis Indicator Data'!#REF!="No Data",1,IF(#REF!&lt;&gt;"",1,0))</f>
        <v>#REF!</v>
      </c>
      <c r="Q166" s="25" t="e">
        <f>IF('Crisis Indicator Data'!#REF!="No Data",1,IF(#REF!&lt;&gt;"",1,0))</f>
        <v>#REF!</v>
      </c>
      <c r="R166" s="25" t="e">
        <f>IF('Crisis Indicator Data'!#REF!="No Data",1,IF(#REF!&lt;&gt;"",1,0))</f>
        <v>#REF!</v>
      </c>
      <c r="S166" s="25" t="e">
        <f>IF('Crisis Indicator Data'!#REF!="No Data",1,IF(#REF!&lt;&gt;"",1,0))</f>
        <v>#REF!</v>
      </c>
      <c r="T166" s="25" t="e">
        <f>IF('Crisis Indicator Data'!#REF!="No Data",1,IF(#REF!&lt;&gt;"",1,0))</f>
        <v>#REF!</v>
      </c>
      <c r="U166" s="25" t="e">
        <f>IF('Crisis Indicator Data'!#REF!="No Data",1,IF(#REF!&lt;&gt;"",1,0))</f>
        <v>#REF!</v>
      </c>
      <c r="V166" s="25" t="e">
        <f>IF('Crisis Indicator Data'!#REF!="No Data",1,IF(#REF!&lt;&gt;"",1,0))</f>
        <v>#REF!</v>
      </c>
      <c r="W166" s="25" t="e">
        <f>IF('Crisis Indicator Data'!#REF!="No Data",1,IF(#REF!&lt;&gt;"",1,0))</f>
        <v>#REF!</v>
      </c>
      <c r="X166" s="25" t="e">
        <f>IF('Crisis Indicator Data'!#REF!="No Data",1,IF(#REF!&lt;&gt;"",1,0))</f>
        <v>#REF!</v>
      </c>
      <c r="Y166" s="25" t="e">
        <f>IF('Crisis Indicator Data'!#REF!="No Data",1,IF(#REF!&lt;&gt;"",1,0))</f>
        <v>#REF!</v>
      </c>
      <c r="Z166" s="25" t="e">
        <f>IF('Crisis Indicator Data'!#REF!="No Data",1,IF(#REF!&lt;&gt;"",1,0))</f>
        <v>#REF!</v>
      </c>
      <c r="AA166" s="25" t="e">
        <f>IF('Crisis Indicator Data'!#REF!="No Data",1,IF(#REF!&lt;&gt;"",1,0))</f>
        <v>#REF!</v>
      </c>
      <c r="AB166" s="25" t="e">
        <f>IF('Crisis Indicator Data'!#REF!="No Data",1,IF(#REF!&lt;&gt;"",1,0))</f>
        <v>#REF!</v>
      </c>
      <c r="AC166" s="25" t="e">
        <f>IF('Crisis Indicator Data'!#REF!="No Data",1,IF(#REF!&lt;&gt;"",1,0))</f>
        <v>#REF!</v>
      </c>
      <c r="AD166" s="25" t="e">
        <f>IF('Crisis Indicator Data'!#REF!="No Data",1,IF(#REF!&lt;&gt;"",1,0))</f>
        <v>#REF!</v>
      </c>
      <c r="AE166" s="25" t="e">
        <f>IF('Crisis Indicator Data'!#REF!="No Data",1,IF(#REF!&lt;&gt;"",1,0))</f>
        <v>#REF!</v>
      </c>
      <c r="AF166" s="25" t="e">
        <f>IF('Crisis Indicator Data'!#REF!="No Data",1,IF(#REF!&lt;&gt;"",1,0))</f>
        <v>#REF!</v>
      </c>
      <c r="AG166" s="25" t="e">
        <f>IF('Crisis Indicator Data'!#REF!="No Data",1,IF(#REF!&lt;&gt;"",1,0))</f>
        <v>#REF!</v>
      </c>
      <c r="AH166" s="25" t="e">
        <f>IF('Crisis Indicator Data'!#REF!="No Data",1,IF(#REF!&lt;&gt;"",1,0))</f>
        <v>#REF!</v>
      </c>
      <c r="AI166" s="25" t="e">
        <f>IF('Crisis Indicator Data'!#REF!="No Data",1,IF(#REF!&lt;&gt;"",1,0))</f>
        <v>#REF!</v>
      </c>
      <c r="AJ166" s="25" t="e">
        <f>IF('Crisis Indicator Data'!#REF!="No Data",1,IF(#REF!&lt;&gt;"",1,0))</f>
        <v>#REF!</v>
      </c>
      <c r="AK166" s="25" t="e">
        <f>IF('Crisis Indicator Data'!#REF!="No Data",1,IF(#REF!&lt;&gt;"",1,0))</f>
        <v>#REF!</v>
      </c>
      <c r="AL166" s="25" t="e">
        <f>IF('Crisis Indicator Data'!#REF!="No Data",1,IF(#REF!&lt;&gt;"",1,0))</f>
        <v>#REF!</v>
      </c>
      <c r="AM166" s="25" t="e">
        <f>IF('Crisis Indicator Data'!#REF!="No Data",1,IF(#REF!&lt;&gt;"",1,0))</f>
        <v>#REF!</v>
      </c>
      <c r="AN166" s="25" t="e">
        <f>IF('Crisis Indicator Data'!#REF!="No Data",1,IF(#REF!&lt;&gt;"",1,0))</f>
        <v>#REF!</v>
      </c>
      <c r="AO166" s="25" t="e">
        <f>IF('Crisis Indicator Data'!#REF!="No Data",1,IF(#REF!&lt;&gt;"",1,0))</f>
        <v>#REF!</v>
      </c>
      <c r="AP166" s="25" t="e">
        <f>IF('Crisis Indicator Data'!#REF!="No Data",1,IF(#REF!&lt;&gt;"",1,0))</f>
        <v>#REF!</v>
      </c>
      <c r="AQ166" s="25" t="e">
        <f>IF('Crisis Indicator Data'!#REF!="No Data",1,IF(#REF!&lt;&gt;"",1,0))</f>
        <v>#REF!</v>
      </c>
      <c r="AR166" s="25" t="e">
        <f>IF('Crisis Indicator Data'!#REF!="No Data",1,IF(#REF!&lt;&gt;"",1,0))</f>
        <v>#REF!</v>
      </c>
      <c r="AS166" s="25" t="e">
        <f>IF('Crisis Indicator Data'!#REF!="No Data",1,IF(#REF!&lt;&gt;"",1,0))</f>
        <v>#REF!</v>
      </c>
      <c r="AT166" s="25" t="e">
        <f>IF('Crisis Indicator Data'!#REF!="No Data",1,IF(#REF!&lt;&gt;"",1,0))</f>
        <v>#REF!</v>
      </c>
      <c r="AU166" s="25" t="e">
        <f>IF('Crisis Indicator Data'!#REF!="No Data",1,IF(#REF!&lt;&gt;"",1,0))</f>
        <v>#REF!</v>
      </c>
      <c r="AV166" s="25" t="e">
        <f>IF('Crisis Indicator Data'!#REF!="No Data",1,IF(#REF!&lt;&gt;"",1,0))</f>
        <v>#REF!</v>
      </c>
      <c r="AW166" s="25" t="e">
        <f>IF('Crisis Indicator Data'!#REF!="No Data",1,IF(#REF!&lt;&gt;"",1,0))</f>
        <v>#REF!</v>
      </c>
      <c r="AX166" s="25" t="e">
        <f>IF('Crisis Indicator Data'!#REF!="No Data",1,IF(#REF!&lt;&gt;"",1,0))</f>
        <v>#REF!</v>
      </c>
      <c r="AY166" s="25" t="e">
        <f>IF('Crisis Indicator Data'!#REF!="No Data",1,IF(#REF!&lt;&gt;"",1,0))</f>
        <v>#REF!</v>
      </c>
      <c r="AZ166" s="25" t="e">
        <f>IF('Crisis Indicator Data'!#REF!="No Data",1,IF(#REF!&lt;&gt;"",1,0))</f>
        <v>#REF!</v>
      </c>
      <c r="BA166" t="e">
        <f t="shared" si="10"/>
        <v>#REF!</v>
      </c>
      <c r="BB166" s="27" t="e">
        <f t="shared" si="11"/>
        <v>#REF!</v>
      </c>
    </row>
    <row r="167" spans="1:54" x14ac:dyDescent="0.35">
      <c r="A167" t="s">
        <v>9734</v>
      </c>
      <c r="B167" s="25" t="e">
        <f>IF('Crisis Indicator Data'!#REF!="No Data",1,IF(#REF!&lt;&gt;"",1,0))</f>
        <v>#REF!</v>
      </c>
      <c r="C167" s="25" t="e">
        <f>IF('Crisis Indicator Data'!#REF!="No Data",1,IF(#REF!&lt;&gt;"",1,0))</f>
        <v>#REF!</v>
      </c>
      <c r="D167" s="25" t="e">
        <f>IF('Crisis Indicator Data'!#REF!="No Data",1,IF(#REF!&lt;&gt;"",1,0))</f>
        <v>#REF!</v>
      </c>
      <c r="E167" s="25" t="e">
        <f>IF('Crisis Indicator Data'!#REF!="No Data",1,IF(#REF!&lt;&gt;"",1,0))</f>
        <v>#REF!</v>
      </c>
      <c r="F167" s="25" t="e">
        <f>IF('Crisis Indicator Data'!#REF!="No Data",1,IF(#REF!&lt;&gt;"",1,0))</f>
        <v>#REF!</v>
      </c>
      <c r="G167" s="25" t="e">
        <f>IF('Crisis Indicator Data'!#REF!="No Data",1,IF(#REF!&lt;&gt;"",1,0))</f>
        <v>#REF!</v>
      </c>
      <c r="H167" s="25" t="e">
        <f>IF('Crisis Indicator Data'!#REF!="No Data",1,IF(#REF!&lt;&gt;"",1,0))</f>
        <v>#REF!</v>
      </c>
      <c r="I167" s="25" t="e">
        <f>IF('Crisis Indicator Data'!#REF!="No Data",1,IF(#REF!&lt;&gt;"",1,0))</f>
        <v>#REF!</v>
      </c>
      <c r="J167" s="25" t="e">
        <f>IF('Crisis Indicator Data'!#REF!="No Data",1,IF(#REF!&lt;&gt;"",1,0))</f>
        <v>#REF!</v>
      </c>
      <c r="K167" s="25" t="e">
        <f>IF('Crisis Indicator Data'!#REF!="No Data",1,IF(#REF!&lt;&gt;"",1,0))</f>
        <v>#REF!</v>
      </c>
      <c r="L167" s="25" t="e">
        <f>IF('Crisis Indicator Data'!#REF!="No Data",1,IF(#REF!&lt;&gt;"",1,0))</f>
        <v>#REF!</v>
      </c>
      <c r="M167" s="25" t="e">
        <f>IF('Crisis Indicator Data'!#REF!="No Data",1,IF(#REF!&lt;&gt;"",1,0))</f>
        <v>#REF!</v>
      </c>
      <c r="N167" s="25" t="e">
        <f>IF('Crisis Indicator Data'!#REF!="No Data",1,IF(#REF!&lt;&gt;"",1,0))</f>
        <v>#REF!</v>
      </c>
      <c r="O167" s="25" t="e">
        <f>IF('Crisis Indicator Data'!#REF!="No Data",1,IF(#REF!&lt;&gt;"",1,0))</f>
        <v>#REF!</v>
      </c>
      <c r="P167" s="25" t="e">
        <f>IF('Crisis Indicator Data'!#REF!="No Data",1,IF(#REF!&lt;&gt;"",1,0))</f>
        <v>#REF!</v>
      </c>
      <c r="Q167" s="25" t="e">
        <f>IF('Crisis Indicator Data'!#REF!="No Data",1,IF(#REF!&lt;&gt;"",1,0))</f>
        <v>#REF!</v>
      </c>
      <c r="R167" s="25" t="e">
        <f>IF('Crisis Indicator Data'!#REF!="No Data",1,IF(#REF!&lt;&gt;"",1,0))</f>
        <v>#REF!</v>
      </c>
      <c r="S167" s="25" t="e">
        <f>IF('Crisis Indicator Data'!#REF!="No Data",1,IF(#REF!&lt;&gt;"",1,0))</f>
        <v>#REF!</v>
      </c>
      <c r="T167" s="25" t="e">
        <f>IF('Crisis Indicator Data'!#REF!="No Data",1,IF(#REF!&lt;&gt;"",1,0))</f>
        <v>#REF!</v>
      </c>
      <c r="U167" s="25" t="e">
        <f>IF('Crisis Indicator Data'!#REF!="No Data",1,IF(#REF!&lt;&gt;"",1,0))</f>
        <v>#REF!</v>
      </c>
      <c r="V167" s="25" t="e">
        <f>IF('Crisis Indicator Data'!#REF!="No Data",1,IF(#REF!&lt;&gt;"",1,0))</f>
        <v>#REF!</v>
      </c>
      <c r="W167" s="25" t="e">
        <f>IF('Crisis Indicator Data'!#REF!="No Data",1,IF(#REF!&lt;&gt;"",1,0))</f>
        <v>#REF!</v>
      </c>
      <c r="X167" s="25" t="e">
        <f>IF('Crisis Indicator Data'!#REF!="No Data",1,IF(#REF!&lt;&gt;"",1,0))</f>
        <v>#REF!</v>
      </c>
      <c r="Y167" s="25" t="e">
        <f>IF('Crisis Indicator Data'!#REF!="No Data",1,IF(#REF!&lt;&gt;"",1,0))</f>
        <v>#REF!</v>
      </c>
      <c r="Z167" s="25" t="e">
        <f>IF('Crisis Indicator Data'!#REF!="No Data",1,IF(#REF!&lt;&gt;"",1,0))</f>
        <v>#REF!</v>
      </c>
      <c r="AA167" s="25" t="e">
        <f>IF('Crisis Indicator Data'!#REF!="No Data",1,IF(#REF!&lt;&gt;"",1,0))</f>
        <v>#REF!</v>
      </c>
      <c r="AB167" s="25" t="e">
        <f>IF('Crisis Indicator Data'!#REF!="No Data",1,IF(#REF!&lt;&gt;"",1,0))</f>
        <v>#REF!</v>
      </c>
      <c r="AC167" s="25" t="e">
        <f>IF('Crisis Indicator Data'!#REF!="No Data",1,IF(#REF!&lt;&gt;"",1,0))</f>
        <v>#REF!</v>
      </c>
      <c r="AD167" s="25" t="e">
        <f>IF('Crisis Indicator Data'!#REF!="No Data",1,IF(#REF!&lt;&gt;"",1,0))</f>
        <v>#REF!</v>
      </c>
      <c r="AE167" s="25" t="e">
        <f>IF('Crisis Indicator Data'!#REF!="No Data",1,IF(#REF!&lt;&gt;"",1,0))</f>
        <v>#REF!</v>
      </c>
      <c r="AF167" s="25" t="e">
        <f>IF('Crisis Indicator Data'!#REF!="No Data",1,IF(#REF!&lt;&gt;"",1,0))</f>
        <v>#REF!</v>
      </c>
      <c r="AG167" s="25" t="e">
        <f>IF('Crisis Indicator Data'!#REF!="No Data",1,IF(#REF!&lt;&gt;"",1,0))</f>
        <v>#REF!</v>
      </c>
      <c r="AH167" s="25" t="e">
        <f>IF('Crisis Indicator Data'!#REF!="No Data",1,IF(#REF!&lt;&gt;"",1,0))</f>
        <v>#REF!</v>
      </c>
      <c r="AI167" s="25" t="e">
        <f>IF('Crisis Indicator Data'!#REF!="No Data",1,IF(#REF!&lt;&gt;"",1,0))</f>
        <v>#REF!</v>
      </c>
      <c r="AJ167" s="25" t="e">
        <f>IF('Crisis Indicator Data'!#REF!="No Data",1,IF(#REF!&lt;&gt;"",1,0))</f>
        <v>#REF!</v>
      </c>
      <c r="AK167" s="25" t="e">
        <f>IF('Crisis Indicator Data'!#REF!="No Data",1,IF(#REF!&lt;&gt;"",1,0))</f>
        <v>#REF!</v>
      </c>
      <c r="AL167" s="25" t="e">
        <f>IF('Crisis Indicator Data'!#REF!="No Data",1,IF(#REF!&lt;&gt;"",1,0))</f>
        <v>#REF!</v>
      </c>
      <c r="AM167" s="25" t="e">
        <f>IF('Crisis Indicator Data'!#REF!="No Data",1,IF(#REF!&lt;&gt;"",1,0))</f>
        <v>#REF!</v>
      </c>
      <c r="AN167" s="25" t="e">
        <f>IF('Crisis Indicator Data'!#REF!="No Data",1,IF(#REF!&lt;&gt;"",1,0))</f>
        <v>#REF!</v>
      </c>
      <c r="AO167" s="25" t="e">
        <f>IF('Crisis Indicator Data'!#REF!="No Data",1,IF(#REF!&lt;&gt;"",1,0))</f>
        <v>#REF!</v>
      </c>
      <c r="AP167" s="25" t="e">
        <f>IF('Crisis Indicator Data'!#REF!="No Data",1,IF(#REF!&lt;&gt;"",1,0))</f>
        <v>#REF!</v>
      </c>
      <c r="AQ167" s="25" t="e">
        <f>IF('Crisis Indicator Data'!#REF!="No Data",1,IF(#REF!&lt;&gt;"",1,0))</f>
        <v>#REF!</v>
      </c>
      <c r="AR167" s="25" t="e">
        <f>IF('Crisis Indicator Data'!#REF!="No Data",1,IF(#REF!&lt;&gt;"",1,0))</f>
        <v>#REF!</v>
      </c>
      <c r="AS167" s="25" t="e">
        <f>IF('Crisis Indicator Data'!#REF!="No Data",1,IF(#REF!&lt;&gt;"",1,0))</f>
        <v>#REF!</v>
      </c>
      <c r="AT167" s="25" t="e">
        <f>IF('Crisis Indicator Data'!#REF!="No Data",1,IF(#REF!&lt;&gt;"",1,0))</f>
        <v>#REF!</v>
      </c>
      <c r="AU167" s="25" t="e">
        <f>IF('Crisis Indicator Data'!#REF!="No Data",1,IF(#REF!&lt;&gt;"",1,0))</f>
        <v>#REF!</v>
      </c>
      <c r="AV167" s="25" t="e">
        <f>IF('Crisis Indicator Data'!#REF!="No Data",1,IF(#REF!&lt;&gt;"",1,0))</f>
        <v>#REF!</v>
      </c>
      <c r="AW167" s="25" t="e">
        <f>IF('Crisis Indicator Data'!#REF!="No Data",1,IF(#REF!&lt;&gt;"",1,0))</f>
        <v>#REF!</v>
      </c>
      <c r="AX167" s="25" t="e">
        <f>IF('Crisis Indicator Data'!#REF!="No Data",1,IF(#REF!&lt;&gt;"",1,0))</f>
        <v>#REF!</v>
      </c>
      <c r="AY167" s="25" t="e">
        <f>IF('Crisis Indicator Data'!#REF!="No Data",1,IF(#REF!&lt;&gt;"",1,0))</f>
        <v>#REF!</v>
      </c>
      <c r="AZ167" s="25" t="e">
        <f>IF('Crisis Indicator Data'!#REF!="No Data",1,IF(#REF!&lt;&gt;"",1,0))</f>
        <v>#REF!</v>
      </c>
      <c r="BA167" t="e">
        <f t="shared" si="10"/>
        <v>#REF!</v>
      </c>
      <c r="BB167" s="27" t="e">
        <f t="shared" si="11"/>
        <v>#REF!</v>
      </c>
    </row>
    <row r="168" spans="1:54" x14ac:dyDescent="0.35">
      <c r="A168" t="s">
        <v>9739</v>
      </c>
      <c r="B168" s="25" t="e">
        <f>IF('Crisis Indicator Data'!#REF!="No Data",1,IF(#REF!&lt;&gt;"",1,0))</f>
        <v>#REF!</v>
      </c>
      <c r="C168" s="25" t="e">
        <f>IF('Crisis Indicator Data'!#REF!="No Data",1,IF(#REF!&lt;&gt;"",1,0))</f>
        <v>#REF!</v>
      </c>
      <c r="D168" s="25" t="e">
        <f>IF('Crisis Indicator Data'!#REF!="No Data",1,IF(#REF!&lt;&gt;"",1,0))</f>
        <v>#REF!</v>
      </c>
      <c r="E168" s="25" t="e">
        <f>IF('Crisis Indicator Data'!#REF!="No Data",1,IF(#REF!&lt;&gt;"",1,0))</f>
        <v>#REF!</v>
      </c>
      <c r="F168" s="25" t="e">
        <f>IF('Crisis Indicator Data'!#REF!="No Data",1,IF(#REF!&lt;&gt;"",1,0))</f>
        <v>#REF!</v>
      </c>
      <c r="G168" s="25" t="e">
        <f>IF('Crisis Indicator Data'!#REF!="No Data",1,IF(#REF!&lt;&gt;"",1,0))</f>
        <v>#REF!</v>
      </c>
      <c r="H168" s="25" t="e">
        <f>IF('Crisis Indicator Data'!#REF!="No Data",1,IF(#REF!&lt;&gt;"",1,0))</f>
        <v>#REF!</v>
      </c>
      <c r="I168" s="25" t="e">
        <f>IF('Crisis Indicator Data'!#REF!="No Data",1,IF(#REF!&lt;&gt;"",1,0))</f>
        <v>#REF!</v>
      </c>
      <c r="J168" s="25" t="e">
        <f>IF('Crisis Indicator Data'!#REF!="No Data",1,IF(#REF!&lt;&gt;"",1,0))</f>
        <v>#REF!</v>
      </c>
      <c r="K168" s="25" t="e">
        <f>IF('Crisis Indicator Data'!#REF!="No Data",1,IF(#REF!&lt;&gt;"",1,0))</f>
        <v>#REF!</v>
      </c>
      <c r="L168" s="25" t="e">
        <f>IF('Crisis Indicator Data'!#REF!="No Data",1,IF(#REF!&lt;&gt;"",1,0))</f>
        <v>#REF!</v>
      </c>
      <c r="M168" s="25" t="e">
        <f>IF('Crisis Indicator Data'!#REF!="No Data",1,IF(#REF!&lt;&gt;"",1,0))</f>
        <v>#REF!</v>
      </c>
      <c r="N168" s="25" t="e">
        <f>IF('Crisis Indicator Data'!#REF!="No Data",1,IF(#REF!&lt;&gt;"",1,0))</f>
        <v>#REF!</v>
      </c>
      <c r="O168" s="25" t="e">
        <f>IF('Crisis Indicator Data'!#REF!="No Data",1,IF(#REF!&lt;&gt;"",1,0))</f>
        <v>#REF!</v>
      </c>
      <c r="P168" s="25" t="e">
        <f>IF('Crisis Indicator Data'!#REF!="No Data",1,IF(#REF!&lt;&gt;"",1,0))</f>
        <v>#REF!</v>
      </c>
      <c r="Q168" s="25" t="e">
        <f>IF('Crisis Indicator Data'!#REF!="No Data",1,IF(#REF!&lt;&gt;"",1,0))</f>
        <v>#REF!</v>
      </c>
      <c r="R168" s="25" t="e">
        <f>IF('Crisis Indicator Data'!#REF!="No Data",1,IF(#REF!&lt;&gt;"",1,0))</f>
        <v>#REF!</v>
      </c>
      <c r="S168" s="25" t="e">
        <f>IF('Crisis Indicator Data'!#REF!="No Data",1,IF(#REF!&lt;&gt;"",1,0))</f>
        <v>#REF!</v>
      </c>
      <c r="T168" s="25" t="e">
        <f>IF('Crisis Indicator Data'!#REF!="No Data",1,IF(#REF!&lt;&gt;"",1,0))</f>
        <v>#REF!</v>
      </c>
      <c r="U168" s="25" t="e">
        <f>IF('Crisis Indicator Data'!#REF!="No Data",1,IF(#REF!&lt;&gt;"",1,0))</f>
        <v>#REF!</v>
      </c>
      <c r="V168" s="25" t="e">
        <f>IF('Crisis Indicator Data'!#REF!="No Data",1,IF(#REF!&lt;&gt;"",1,0))</f>
        <v>#REF!</v>
      </c>
      <c r="W168" s="25" t="e">
        <f>IF('Crisis Indicator Data'!#REF!="No Data",1,IF(#REF!&lt;&gt;"",1,0))</f>
        <v>#REF!</v>
      </c>
      <c r="X168" s="25" t="e">
        <f>IF('Crisis Indicator Data'!#REF!="No Data",1,IF(#REF!&lt;&gt;"",1,0))</f>
        <v>#REF!</v>
      </c>
      <c r="Y168" s="25" t="e">
        <f>IF('Crisis Indicator Data'!#REF!="No Data",1,IF(#REF!&lt;&gt;"",1,0))</f>
        <v>#REF!</v>
      </c>
      <c r="Z168" s="25" t="e">
        <f>IF('Crisis Indicator Data'!#REF!="No Data",1,IF(#REF!&lt;&gt;"",1,0))</f>
        <v>#REF!</v>
      </c>
      <c r="AA168" s="25" t="e">
        <f>IF('Crisis Indicator Data'!#REF!="No Data",1,IF(#REF!&lt;&gt;"",1,0))</f>
        <v>#REF!</v>
      </c>
      <c r="AB168" s="25" t="e">
        <f>IF('Crisis Indicator Data'!#REF!="No Data",1,IF(#REF!&lt;&gt;"",1,0))</f>
        <v>#REF!</v>
      </c>
      <c r="AC168" s="25" t="e">
        <f>IF('Crisis Indicator Data'!#REF!="No Data",1,IF(#REF!&lt;&gt;"",1,0))</f>
        <v>#REF!</v>
      </c>
      <c r="AD168" s="25" t="e">
        <f>IF('Crisis Indicator Data'!#REF!="No Data",1,IF(#REF!&lt;&gt;"",1,0))</f>
        <v>#REF!</v>
      </c>
      <c r="AE168" s="25" t="e">
        <f>IF('Crisis Indicator Data'!#REF!="No Data",1,IF(#REF!&lt;&gt;"",1,0))</f>
        <v>#REF!</v>
      </c>
      <c r="AF168" s="25" t="e">
        <f>IF('Crisis Indicator Data'!#REF!="No Data",1,IF(#REF!&lt;&gt;"",1,0))</f>
        <v>#REF!</v>
      </c>
      <c r="AG168" s="25" t="e">
        <f>IF('Crisis Indicator Data'!#REF!="No Data",1,IF(#REF!&lt;&gt;"",1,0))</f>
        <v>#REF!</v>
      </c>
      <c r="AH168" s="25" t="e">
        <f>IF('Crisis Indicator Data'!#REF!="No Data",1,IF(#REF!&lt;&gt;"",1,0))</f>
        <v>#REF!</v>
      </c>
      <c r="AI168" s="25" t="e">
        <f>IF('Crisis Indicator Data'!#REF!="No Data",1,IF(#REF!&lt;&gt;"",1,0))</f>
        <v>#REF!</v>
      </c>
      <c r="AJ168" s="25" t="e">
        <f>IF('Crisis Indicator Data'!#REF!="No Data",1,IF(#REF!&lt;&gt;"",1,0))</f>
        <v>#REF!</v>
      </c>
      <c r="AK168" s="25" t="e">
        <f>IF('Crisis Indicator Data'!#REF!="No Data",1,IF(#REF!&lt;&gt;"",1,0))</f>
        <v>#REF!</v>
      </c>
      <c r="AL168" s="25" t="e">
        <f>IF('Crisis Indicator Data'!#REF!="No Data",1,IF(#REF!&lt;&gt;"",1,0))</f>
        <v>#REF!</v>
      </c>
      <c r="AM168" s="25" t="e">
        <f>IF('Crisis Indicator Data'!#REF!="No Data",1,IF(#REF!&lt;&gt;"",1,0))</f>
        <v>#REF!</v>
      </c>
      <c r="AN168" s="25" t="e">
        <f>IF('Crisis Indicator Data'!#REF!="No Data",1,IF(#REF!&lt;&gt;"",1,0))</f>
        <v>#REF!</v>
      </c>
      <c r="AO168" s="25" t="e">
        <f>IF('Crisis Indicator Data'!#REF!="No Data",1,IF(#REF!&lt;&gt;"",1,0))</f>
        <v>#REF!</v>
      </c>
      <c r="AP168" s="25" t="e">
        <f>IF('Crisis Indicator Data'!#REF!="No Data",1,IF(#REF!&lt;&gt;"",1,0))</f>
        <v>#REF!</v>
      </c>
      <c r="AQ168" s="25" t="e">
        <f>IF('Crisis Indicator Data'!#REF!="No Data",1,IF(#REF!&lt;&gt;"",1,0))</f>
        <v>#REF!</v>
      </c>
      <c r="AR168" s="25" t="e">
        <f>IF('Crisis Indicator Data'!#REF!="No Data",1,IF(#REF!&lt;&gt;"",1,0))</f>
        <v>#REF!</v>
      </c>
      <c r="AS168" s="25" t="e">
        <f>IF('Crisis Indicator Data'!#REF!="No Data",1,IF(#REF!&lt;&gt;"",1,0))</f>
        <v>#REF!</v>
      </c>
      <c r="AT168" s="25" t="e">
        <f>IF('Crisis Indicator Data'!#REF!="No Data",1,IF(#REF!&lt;&gt;"",1,0))</f>
        <v>#REF!</v>
      </c>
      <c r="AU168" s="25" t="e">
        <f>IF('Crisis Indicator Data'!#REF!="No Data",1,IF(#REF!&lt;&gt;"",1,0))</f>
        <v>#REF!</v>
      </c>
      <c r="AV168" s="25" t="e">
        <f>IF('Crisis Indicator Data'!#REF!="No Data",1,IF(#REF!&lt;&gt;"",1,0))</f>
        <v>#REF!</v>
      </c>
      <c r="AW168" s="25" t="e">
        <f>IF('Crisis Indicator Data'!#REF!="No Data",1,IF(#REF!&lt;&gt;"",1,0))</f>
        <v>#REF!</v>
      </c>
      <c r="AX168" s="25" t="e">
        <f>IF('Crisis Indicator Data'!#REF!="No Data",1,IF(#REF!&lt;&gt;"",1,0))</f>
        <v>#REF!</v>
      </c>
      <c r="AY168" s="25" t="e">
        <f>IF('Crisis Indicator Data'!#REF!="No Data",1,IF(#REF!&lt;&gt;"",1,0))</f>
        <v>#REF!</v>
      </c>
      <c r="AZ168" s="25" t="e">
        <f>IF('Crisis Indicator Data'!#REF!="No Data",1,IF(#REF!&lt;&gt;"",1,0))</f>
        <v>#REF!</v>
      </c>
      <c r="BA168" t="e">
        <f t="shared" si="10"/>
        <v>#REF!</v>
      </c>
      <c r="BB168" s="27" t="e">
        <f t="shared" si="11"/>
        <v>#REF!</v>
      </c>
    </row>
    <row r="169" spans="1:54" x14ac:dyDescent="0.35">
      <c r="A169" t="s">
        <v>9752</v>
      </c>
      <c r="B169" s="25" t="e">
        <f>IF('Crisis Indicator Data'!#REF!="No Data",1,IF(#REF!&lt;&gt;"",1,0))</f>
        <v>#REF!</v>
      </c>
      <c r="C169" s="25" t="e">
        <f>IF('Crisis Indicator Data'!#REF!="No Data",1,IF(#REF!&lt;&gt;"",1,0))</f>
        <v>#REF!</v>
      </c>
      <c r="D169" s="25" t="e">
        <f>IF('Crisis Indicator Data'!#REF!="No Data",1,IF(#REF!&lt;&gt;"",1,0))</f>
        <v>#REF!</v>
      </c>
      <c r="E169" s="25" t="e">
        <f>IF('Crisis Indicator Data'!#REF!="No Data",1,IF(#REF!&lt;&gt;"",1,0))</f>
        <v>#REF!</v>
      </c>
      <c r="F169" s="25" t="e">
        <f>IF('Crisis Indicator Data'!#REF!="No Data",1,IF(#REF!&lt;&gt;"",1,0))</f>
        <v>#REF!</v>
      </c>
      <c r="G169" s="25" t="e">
        <f>IF('Crisis Indicator Data'!#REF!="No Data",1,IF(#REF!&lt;&gt;"",1,0))</f>
        <v>#REF!</v>
      </c>
      <c r="H169" s="25" t="e">
        <f>IF('Crisis Indicator Data'!#REF!="No Data",1,IF(#REF!&lt;&gt;"",1,0))</f>
        <v>#REF!</v>
      </c>
      <c r="I169" s="25" t="e">
        <f>IF('Crisis Indicator Data'!#REF!="No Data",1,IF(#REF!&lt;&gt;"",1,0))</f>
        <v>#REF!</v>
      </c>
      <c r="J169" s="25" t="e">
        <f>IF('Crisis Indicator Data'!#REF!="No Data",1,IF(#REF!&lt;&gt;"",1,0))</f>
        <v>#REF!</v>
      </c>
      <c r="K169" s="25" t="e">
        <f>IF('Crisis Indicator Data'!#REF!="No Data",1,IF(#REF!&lt;&gt;"",1,0))</f>
        <v>#REF!</v>
      </c>
      <c r="L169" s="25" t="e">
        <f>IF('Crisis Indicator Data'!#REF!="No Data",1,IF(#REF!&lt;&gt;"",1,0))</f>
        <v>#REF!</v>
      </c>
      <c r="M169" s="25" t="e">
        <f>IF('Crisis Indicator Data'!#REF!="No Data",1,IF(#REF!&lt;&gt;"",1,0))</f>
        <v>#REF!</v>
      </c>
      <c r="N169" s="25" t="e">
        <f>IF('Crisis Indicator Data'!#REF!="No Data",1,IF(#REF!&lt;&gt;"",1,0))</f>
        <v>#REF!</v>
      </c>
      <c r="O169" s="25" t="e">
        <f>IF('Crisis Indicator Data'!#REF!="No Data",1,IF(#REF!&lt;&gt;"",1,0))</f>
        <v>#REF!</v>
      </c>
      <c r="P169" s="25" t="e">
        <f>IF('Crisis Indicator Data'!#REF!="No Data",1,IF(#REF!&lt;&gt;"",1,0))</f>
        <v>#REF!</v>
      </c>
      <c r="Q169" s="25" t="e">
        <f>IF('Crisis Indicator Data'!#REF!="No Data",1,IF(#REF!&lt;&gt;"",1,0))</f>
        <v>#REF!</v>
      </c>
      <c r="R169" s="25" t="e">
        <f>IF('Crisis Indicator Data'!#REF!="No Data",1,IF(#REF!&lt;&gt;"",1,0))</f>
        <v>#REF!</v>
      </c>
      <c r="S169" s="25" t="e">
        <f>IF('Crisis Indicator Data'!#REF!="No Data",1,IF(#REF!&lt;&gt;"",1,0))</f>
        <v>#REF!</v>
      </c>
      <c r="T169" s="25" t="e">
        <f>IF('Crisis Indicator Data'!#REF!="No Data",1,IF(#REF!&lt;&gt;"",1,0))</f>
        <v>#REF!</v>
      </c>
      <c r="U169" s="25" t="e">
        <f>IF('Crisis Indicator Data'!#REF!="No Data",1,IF(#REF!&lt;&gt;"",1,0))</f>
        <v>#REF!</v>
      </c>
      <c r="V169" s="25" t="e">
        <f>IF('Crisis Indicator Data'!#REF!="No Data",1,IF(#REF!&lt;&gt;"",1,0))</f>
        <v>#REF!</v>
      </c>
      <c r="W169" s="25" t="e">
        <f>IF('Crisis Indicator Data'!#REF!="No Data",1,IF(#REF!&lt;&gt;"",1,0))</f>
        <v>#REF!</v>
      </c>
      <c r="X169" s="25" t="e">
        <f>IF('Crisis Indicator Data'!#REF!="No Data",1,IF(#REF!&lt;&gt;"",1,0))</f>
        <v>#REF!</v>
      </c>
      <c r="Y169" s="25" t="e">
        <f>IF('Crisis Indicator Data'!#REF!="No Data",1,IF(#REF!&lt;&gt;"",1,0))</f>
        <v>#REF!</v>
      </c>
      <c r="Z169" s="25" t="e">
        <f>IF('Crisis Indicator Data'!#REF!="No Data",1,IF(#REF!&lt;&gt;"",1,0))</f>
        <v>#REF!</v>
      </c>
      <c r="AA169" s="25" t="e">
        <f>IF('Crisis Indicator Data'!#REF!="No Data",1,IF(#REF!&lt;&gt;"",1,0))</f>
        <v>#REF!</v>
      </c>
      <c r="AB169" s="25" t="e">
        <f>IF('Crisis Indicator Data'!#REF!="No Data",1,IF(#REF!&lt;&gt;"",1,0))</f>
        <v>#REF!</v>
      </c>
      <c r="AC169" s="25" t="e">
        <f>IF('Crisis Indicator Data'!#REF!="No Data",1,IF(#REF!&lt;&gt;"",1,0))</f>
        <v>#REF!</v>
      </c>
      <c r="AD169" s="25" t="e">
        <f>IF('Crisis Indicator Data'!#REF!="No Data",1,IF(#REF!&lt;&gt;"",1,0))</f>
        <v>#REF!</v>
      </c>
      <c r="AE169" s="25" t="e">
        <f>IF('Crisis Indicator Data'!#REF!="No Data",1,IF(#REF!&lt;&gt;"",1,0))</f>
        <v>#REF!</v>
      </c>
      <c r="AF169" s="25" t="e">
        <f>IF('Crisis Indicator Data'!#REF!="No Data",1,IF(#REF!&lt;&gt;"",1,0))</f>
        <v>#REF!</v>
      </c>
      <c r="AG169" s="25" t="e">
        <f>IF('Crisis Indicator Data'!#REF!="No Data",1,IF(#REF!&lt;&gt;"",1,0))</f>
        <v>#REF!</v>
      </c>
      <c r="AH169" s="25" t="e">
        <f>IF('Crisis Indicator Data'!#REF!="No Data",1,IF(#REF!&lt;&gt;"",1,0))</f>
        <v>#REF!</v>
      </c>
      <c r="AI169" s="25" t="e">
        <f>IF('Crisis Indicator Data'!#REF!="No Data",1,IF(#REF!&lt;&gt;"",1,0))</f>
        <v>#REF!</v>
      </c>
      <c r="AJ169" s="25" t="e">
        <f>IF('Crisis Indicator Data'!#REF!="No Data",1,IF(#REF!&lt;&gt;"",1,0))</f>
        <v>#REF!</v>
      </c>
      <c r="AK169" s="25" t="e">
        <f>IF('Crisis Indicator Data'!#REF!="No Data",1,IF(#REF!&lt;&gt;"",1,0))</f>
        <v>#REF!</v>
      </c>
      <c r="AL169" s="25" t="e">
        <f>IF('Crisis Indicator Data'!#REF!="No Data",1,IF(#REF!&lt;&gt;"",1,0))</f>
        <v>#REF!</v>
      </c>
      <c r="AM169" s="25" t="e">
        <f>IF('Crisis Indicator Data'!#REF!="No Data",1,IF(#REF!&lt;&gt;"",1,0))</f>
        <v>#REF!</v>
      </c>
      <c r="AN169" s="25" t="e">
        <f>IF('Crisis Indicator Data'!#REF!="No Data",1,IF(#REF!&lt;&gt;"",1,0))</f>
        <v>#REF!</v>
      </c>
      <c r="AO169" s="25" t="e">
        <f>IF('Crisis Indicator Data'!#REF!="No Data",1,IF(#REF!&lt;&gt;"",1,0))</f>
        <v>#REF!</v>
      </c>
      <c r="AP169" s="25" t="e">
        <f>IF('Crisis Indicator Data'!#REF!="No Data",1,IF(#REF!&lt;&gt;"",1,0))</f>
        <v>#REF!</v>
      </c>
      <c r="AQ169" s="25" t="e">
        <f>IF('Crisis Indicator Data'!#REF!="No Data",1,IF(#REF!&lt;&gt;"",1,0))</f>
        <v>#REF!</v>
      </c>
      <c r="AR169" s="25" t="e">
        <f>IF('Crisis Indicator Data'!#REF!="No Data",1,IF(#REF!&lt;&gt;"",1,0))</f>
        <v>#REF!</v>
      </c>
      <c r="AS169" s="25" t="e">
        <f>IF('Crisis Indicator Data'!#REF!="No Data",1,IF(#REF!&lt;&gt;"",1,0))</f>
        <v>#REF!</v>
      </c>
      <c r="AT169" s="25" t="e">
        <f>IF('Crisis Indicator Data'!#REF!="No Data",1,IF(#REF!&lt;&gt;"",1,0))</f>
        <v>#REF!</v>
      </c>
      <c r="AU169" s="25" t="e">
        <f>IF('Crisis Indicator Data'!#REF!="No Data",1,IF(#REF!&lt;&gt;"",1,0))</f>
        <v>#REF!</v>
      </c>
      <c r="AV169" s="25" t="e">
        <f>IF('Crisis Indicator Data'!#REF!="No Data",1,IF(#REF!&lt;&gt;"",1,0))</f>
        <v>#REF!</v>
      </c>
      <c r="AW169" s="25" t="e">
        <f>IF('Crisis Indicator Data'!#REF!="No Data",1,IF(#REF!&lt;&gt;"",1,0))</f>
        <v>#REF!</v>
      </c>
      <c r="AX169" s="25" t="e">
        <f>IF('Crisis Indicator Data'!#REF!="No Data",1,IF(#REF!&lt;&gt;"",1,0))</f>
        <v>#REF!</v>
      </c>
      <c r="AY169" s="25" t="e">
        <f>IF('Crisis Indicator Data'!#REF!="No Data",1,IF(#REF!&lt;&gt;"",1,0))</f>
        <v>#REF!</v>
      </c>
      <c r="AZ169" s="25" t="e">
        <f>IF('Crisis Indicator Data'!#REF!="No Data",1,IF(#REF!&lt;&gt;"",1,0))</f>
        <v>#REF!</v>
      </c>
      <c r="BA169" t="e">
        <f t="shared" si="10"/>
        <v>#REF!</v>
      </c>
      <c r="BB169" s="27" t="e">
        <f t="shared" si="11"/>
        <v>#REF!</v>
      </c>
    </row>
    <row r="170" spans="1:54" x14ac:dyDescent="0.35">
      <c r="A170" t="s">
        <v>9737</v>
      </c>
      <c r="B170" s="25" t="e">
        <f>IF('Crisis Indicator Data'!#REF!="No Data",1,IF(#REF!&lt;&gt;"",1,0))</f>
        <v>#REF!</v>
      </c>
      <c r="C170" s="25" t="e">
        <f>IF('Crisis Indicator Data'!#REF!="No Data",1,IF(#REF!&lt;&gt;"",1,0))</f>
        <v>#REF!</v>
      </c>
      <c r="D170" s="25" t="e">
        <f>IF('Crisis Indicator Data'!#REF!="No Data",1,IF(#REF!&lt;&gt;"",1,0))</f>
        <v>#REF!</v>
      </c>
      <c r="E170" s="25" t="e">
        <f>IF('Crisis Indicator Data'!#REF!="No Data",1,IF(#REF!&lt;&gt;"",1,0))</f>
        <v>#REF!</v>
      </c>
      <c r="F170" s="25" t="e">
        <f>IF('Crisis Indicator Data'!#REF!="No Data",1,IF(#REF!&lt;&gt;"",1,0))</f>
        <v>#REF!</v>
      </c>
      <c r="G170" s="25" t="e">
        <f>IF('Crisis Indicator Data'!#REF!="No Data",1,IF(#REF!&lt;&gt;"",1,0))</f>
        <v>#REF!</v>
      </c>
      <c r="H170" s="25" t="e">
        <f>IF('Crisis Indicator Data'!#REF!="No Data",1,IF(#REF!&lt;&gt;"",1,0))</f>
        <v>#REF!</v>
      </c>
      <c r="I170" s="25" t="e">
        <f>IF('Crisis Indicator Data'!#REF!="No Data",1,IF(#REF!&lt;&gt;"",1,0))</f>
        <v>#REF!</v>
      </c>
      <c r="J170" s="25" t="e">
        <f>IF('Crisis Indicator Data'!#REF!="No Data",1,IF(#REF!&lt;&gt;"",1,0))</f>
        <v>#REF!</v>
      </c>
      <c r="K170" s="25" t="e">
        <f>IF('Crisis Indicator Data'!#REF!="No Data",1,IF(#REF!&lt;&gt;"",1,0))</f>
        <v>#REF!</v>
      </c>
      <c r="L170" s="25" t="e">
        <f>IF('Crisis Indicator Data'!#REF!="No Data",1,IF(#REF!&lt;&gt;"",1,0))</f>
        <v>#REF!</v>
      </c>
      <c r="M170" s="25" t="e">
        <f>IF('Crisis Indicator Data'!#REF!="No Data",1,IF(#REF!&lt;&gt;"",1,0))</f>
        <v>#REF!</v>
      </c>
      <c r="N170" s="25" t="e">
        <f>IF('Crisis Indicator Data'!#REF!="No Data",1,IF(#REF!&lt;&gt;"",1,0))</f>
        <v>#REF!</v>
      </c>
      <c r="O170" s="25" t="e">
        <f>IF('Crisis Indicator Data'!#REF!="No Data",1,IF(#REF!&lt;&gt;"",1,0))</f>
        <v>#REF!</v>
      </c>
      <c r="P170" s="25" t="e">
        <f>IF('Crisis Indicator Data'!#REF!="No Data",1,IF(#REF!&lt;&gt;"",1,0))</f>
        <v>#REF!</v>
      </c>
      <c r="Q170" s="25" t="e">
        <f>IF('Crisis Indicator Data'!#REF!="No Data",1,IF(#REF!&lt;&gt;"",1,0))</f>
        <v>#REF!</v>
      </c>
      <c r="R170" s="25" t="e">
        <f>IF('Crisis Indicator Data'!#REF!="No Data",1,IF(#REF!&lt;&gt;"",1,0))</f>
        <v>#REF!</v>
      </c>
      <c r="S170" s="25" t="e">
        <f>IF('Crisis Indicator Data'!#REF!="No Data",1,IF(#REF!&lt;&gt;"",1,0))</f>
        <v>#REF!</v>
      </c>
      <c r="T170" s="25" t="e">
        <f>IF('Crisis Indicator Data'!#REF!="No Data",1,IF(#REF!&lt;&gt;"",1,0))</f>
        <v>#REF!</v>
      </c>
      <c r="U170" s="25" t="e">
        <f>IF('Crisis Indicator Data'!#REF!="No Data",1,IF(#REF!&lt;&gt;"",1,0))</f>
        <v>#REF!</v>
      </c>
      <c r="V170" s="25" t="e">
        <f>IF('Crisis Indicator Data'!#REF!="No Data",1,IF(#REF!&lt;&gt;"",1,0))</f>
        <v>#REF!</v>
      </c>
      <c r="W170" s="25" t="e">
        <f>IF('Crisis Indicator Data'!#REF!="No Data",1,IF(#REF!&lt;&gt;"",1,0))</f>
        <v>#REF!</v>
      </c>
      <c r="X170" s="25" t="e">
        <f>IF('Crisis Indicator Data'!#REF!="No Data",1,IF(#REF!&lt;&gt;"",1,0))</f>
        <v>#REF!</v>
      </c>
      <c r="Y170" s="25" t="e">
        <f>IF('Crisis Indicator Data'!#REF!="No Data",1,IF(#REF!&lt;&gt;"",1,0))</f>
        <v>#REF!</v>
      </c>
      <c r="Z170" s="25" t="e">
        <f>IF('Crisis Indicator Data'!#REF!="No Data",1,IF(#REF!&lt;&gt;"",1,0))</f>
        <v>#REF!</v>
      </c>
      <c r="AA170" s="25" t="e">
        <f>IF('Crisis Indicator Data'!#REF!="No Data",1,IF(#REF!&lt;&gt;"",1,0))</f>
        <v>#REF!</v>
      </c>
      <c r="AB170" s="25" t="e">
        <f>IF('Crisis Indicator Data'!#REF!="No Data",1,IF(#REF!&lt;&gt;"",1,0))</f>
        <v>#REF!</v>
      </c>
      <c r="AC170" s="25" t="e">
        <f>IF('Crisis Indicator Data'!#REF!="No Data",1,IF(#REF!&lt;&gt;"",1,0))</f>
        <v>#REF!</v>
      </c>
      <c r="AD170" s="25" t="e">
        <f>IF('Crisis Indicator Data'!#REF!="No Data",1,IF(#REF!&lt;&gt;"",1,0))</f>
        <v>#REF!</v>
      </c>
      <c r="AE170" s="25" t="e">
        <f>IF('Crisis Indicator Data'!#REF!="No Data",1,IF(#REF!&lt;&gt;"",1,0))</f>
        <v>#REF!</v>
      </c>
      <c r="AF170" s="25" t="e">
        <f>IF('Crisis Indicator Data'!#REF!="No Data",1,IF(#REF!&lt;&gt;"",1,0))</f>
        <v>#REF!</v>
      </c>
      <c r="AG170" s="25" t="e">
        <f>IF('Crisis Indicator Data'!#REF!="No Data",1,IF(#REF!&lt;&gt;"",1,0))</f>
        <v>#REF!</v>
      </c>
      <c r="AH170" s="25" t="e">
        <f>IF('Crisis Indicator Data'!#REF!="No Data",1,IF(#REF!&lt;&gt;"",1,0))</f>
        <v>#REF!</v>
      </c>
      <c r="AI170" s="25" t="e">
        <f>IF('Crisis Indicator Data'!#REF!="No Data",1,IF(#REF!&lt;&gt;"",1,0))</f>
        <v>#REF!</v>
      </c>
      <c r="AJ170" s="25" t="e">
        <f>IF('Crisis Indicator Data'!#REF!="No Data",1,IF(#REF!&lt;&gt;"",1,0))</f>
        <v>#REF!</v>
      </c>
      <c r="AK170" s="25" t="e">
        <f>IF('Crisis Indicator Data'!#REF!="No Data",1,IF(#REF!&lt;&gt;"",1,0))</f>
        <v>#REF!</v>
      </c>
      <c r="AL170" s="25" t="e">
        <f>IF('Crisis Indicator Data'!#REF!="No Data",1,IF(#REF!&lt;&gt;"",1,0))</f>
        <v>#REF!</v>
      </c>
      <c r="AM170" s="25" t="e">
        <f>IF('Crisis Indicator Data'!#REF!="No Data",1,IF(#REF!&lt;&gt;"",1,0))</f>
        <v>#REF!</v>
      </c>
      <c r="AN170" s="25" t="e">
        <f>IF('Crisis Indicator Data'!#REF!="No Data",1,IF(#REF!&lt;&gt;"",1,0))</f>
        <v>#REF!</v>
      </c>
      <c r="AO170" s="25" t="e">
        <f>IF('Crisis Indicator Data'!#REF!="No Data",1,IF(#REF!&lt;&gt;"",1,0))</f>
        <v>#REF!</v>
      </c>
      <c r="AP170" s="25" t="e">
        <f>IF('Crisis Indicator Data'!#REF!="No Data",1,IF(#REF!&lt;&gt;"",1,0))</f>
        <v>#REF!</v>
      </c>
      <c r="AQ170" s="25" t="e">
        <f>IF('Crisis Indicator Data'!#REF!="No Data",1,IF(#REF!&lt;&gt;"",1,0))</f>
        <v>#REF!</v>
      </c>
      <c r="AR170" s="25" t="e">
        <f>IF('Crisis Indicator Data'!#REF!="No Data",1,IF(#REF!&lt;&gt;"",1,0))</f>
        <v>#REF!</v>
      </c>
      <c r="AS170" s="25" t="e">
        <f>IF('Crisis Indicator Data'!#REF!="No Data",1,IF(#REF!&lt;&gt;"",1,0))</f>
        <v>#REF!</v>
      </c>
      <c r="AT170" s="25" t="e">
        <f>IF('Crisis Indicator Data'!#REF!="No Data",1,IF(#REF!&lt;&gt;"",1,0))</f>
        <v>#REF!</v>
      </c>
      <c r="AU170" s="25" t="e">
        <f>IF('Crisis Indicator Data'!#REF!="No Data",1,IF(#REF!&lt;&gt;"",1,0))</f>
        <v>#REF!</v>
      </c>
      <c r="AV170" s="25" t="e">
        <f>IF('Crisis Indicator Data'!#REF!="No Data",1,IF(#REF!&lt;&gt;"",1,0))</f>
        <v>#REF!</v>
      </c>
      <c r="AW170" s="25" t="e">
        <f>IF('Crisis Indicator Data'!#REF!="No Data",1,IF(#REF!&lt;&gt;"",1,0))</f>
        <v>#REF!</v>
      </c>
      <c r="AX170" s="25" t="e">
        <f>IF('Crisis Indicator Data'!#REF!="No Data",1,IF(#REF!&lt;&gt;"",1,0))</f>
        <v>#REF!</v>
      </c>
      <c r="AY170" s="25" t="e">
        <f>IF('Crisis Indicator Data'!#REF!="No Data",1,IF(#REF!&lt;&gt;"",1,0))</f>
        <v>#REF!</v>
      </c>
      <c r="AZ170" s="25" t="e">
        <f>IF('Crisis Indicator Data'!#REF!="No Data",1,IF(#REF!&lt;&gt;"",1,0))</f>
        <v>#REF!</v>
      </c>
      <c r="BA170" t="e">
        <f t="shared" si="10"/>
        <v>#REF!</v>
      </c>
      <c r="BB170" s="27" t="e">
        <f t="shared" si="11"/>
        <v>#REF!</v>
      </c>
    </row>
    <row r="171" spans="1:54" x14ac:dyDescent="0.35">
      <c r="A171" t="s">
        <v>9645</v>
      </c>
      <c r="B171" s="25" t="e">
        <f>IF('Crisis Indicator Data'!#REF!="No Data",1,IF(#REF!&lt;&gt;"",1,0))</f>
        <v>#REF!</v>
      </c>
      <c r="C171" s="25" t="e">
        <f>IF('Crisis Indicator Data'!#REF!="No Data",1,IF(#REF!&lt;&gt;"",1,0))</f>
        <v>#REF!</v>
      </c>
      <c r="D171" s="25" t="e">
        <f>IF('Crisis Indicator Data'!#REF!="No Data",1,IF(#REF!&lt;&gt;"",1,0))</f>
        <v>#REF!</v>
      </c>
      <c r="E171" s="25" t="e">
        <f>IF('Crisis Indicator Data'!#REF!="No Data",1,IF(#REF!&lt;&gt;"",1,0))</f>
        <v>#REF!</v>
      </c>
      <c r="F171" s="25" t="e">
        <f>IF('Crisis Indicator Data'!#REF!="No Data",1,IF(#REF!&lt;&gt;"",1,0))</f>
        <v>#REF!</v>
      </c>
      <c r="G171" s="25" t="e">
        <f>IF('Crisis Indicator Data'!#REF!="No Data",1,IF(#REF!&lt;&gt;"",1,0))</f>
        <v>#REF!</v>
      </c>
      <c r="H171" s="25" t="e">
        <f>IF('Crisis Indicator Data'!#REF!="No Data",1,IF(#REF!&lt;&gt;"",1,0))</f>
        <v>#REF!</v>
      </c>
      <c r="I171" s="25" t="e">
        <f>IF('Crisis Indicator Data'!#REF!="No Data",1,IF(#REF!&lt;&gt;"",1,0))</f>
        <v>#REF!</v>
      </c>
      <c r="J171" s="25" t="e">
        <f>IF('Crisis Indicator Data'!#REF!="No Data",1,IF(#REF!&lt;&gt;"",1,0))</f>
        <v>#REF!</v>
      </c>
      <c r="K171" s="25" t="e">
        <f>IF('Crisis Indicator Data'!#REF!="No Data",1,IF(#REF!&lt;&gt;"",1,0))</f>
        <v>#REF!</v>
      </c>
      <c r="L171" s="25" t="e">
        <f>IF('Crisis Indicator Data'!#REF!="No Data",1,IF(#REF!&lt;&gt;"",1,0))</f>
        <v>#REF!</v>
      </c>
      <c r="M171" s="25" t="e">
        <f>IF('Crisis Indicator Data'!#REF!="No Data",1,IF(#REF!&lt;&gt;"",1,0))</f>
        <v>#REF!</v>
      </c>
      <c r="N171" s="25" t="e">
        <f>IF('Crisis Indicator Data'!#REF!="No Data",1,IF(#REF!&lt;&gt;"",1,0))</f>
        <v>#REF!</v>
      </c>
      <c r="O171" s="25" t="e">
        <f>IF('Crisis Indicator Data'!#REF!="No Data",1,IF(#REF!&lt;&gt;"",1,0))</f>
        <v>#REF!</v>
      </c>
      <c r="P171" s="25" t="e">
        <f>IF('Crisis Indicator Data'!#REF!="No Data",1,IF(#REF!&lt;&gt;"",1,0))</f>
        <v>#REF!</v>
      </c>
      <c r="Q171" s="25" t="e">
        <f>IF('Crisis Indicator Data'!#REF!="No Data",1,IF(#REF!&lt;&gt;"",1,0))</f>
        <v>#REF!</v>
      </c>
      <c r="R171" s="25" t="e">
        <f>IF('Crisis Indicator Data'!#REF!="No Data",1,IF(#REF!&lt;&gt;"",1,0))</f>
        <v>#REF!</v>
      </c>
      <c r="S171" s="25" t="e">
        <f>IF('Crisis Indicator Data'!#REF!="No Data",1,IF(#REF!&lt;&gt;"",1,0))</f>
        <v>#REF!</v>
      </c>
      <c r="T171" s="25" t="e">
        <f>IF('Crisis Indicator Data'!#REF!="No Data",1,IF(#REF!&lt;&gt;"",1,0))</f>
        <v>#REF!</v>
      </c>
      <c r="U171" s="25" t="e">
        <f>IF('Crisis Indicator Data'!#REF!="No Data",1,IF(#REF!&lt;&gt;"",1,0))</f>
        <v>#REF!</v>
      </c>
      <c r="V171" s="25" t="e">
        <f>IF('Crisis Indicator Data'!#REF!="No Data",1,IF(#REF!&lt;&gt;"",1,0))</f>
        <v>#REF!</v>
      </c>
      <c r="W171" s="25" t="e">
        <f>IF('Crisis Indicator Data'!#REF!="No Data",1,IF(#REF!&lt;&gt;"",1,0))</f>
        <v>#REF!</v>
      </c>
      <c r="X171" s="25" t="e">
        <f>IF('Crisis Indicator Data'!#REF!="No Data",1,IF(#REF!&lt;&gt;"",1,0))</f>
        <v>#REF!</v>
      </c>
      <c r="Y171" s="25" t="e">
        <f>IF('Crisis Indicator Data'!#REF!="No Data",1,IF(#REF!&lt;&gt;"",1,0))</f>
        <v>#REF!</v>
      </c>
      <c r="Z171" s="25" t="e">
        <f>IF('Crisis Indicator Data'!#REF!="No Data",1,IF(#REF!&lt;&gt;"",1,0))</f>
        <v>#REF!</v>
      </c>
      <c r="AA171" s="25" t="e">
        <f>IF('Crisis Indicator Data'!#REF!="No Data",1,IF(#REF!&lt;&gt;"",1,0))</f>
        <v>#REF!</v>
      </c>
      <c r="AB171" s="25" t="e">
        <f>IF('Crisis Indicator Data'!#REF!="No Data",1,IF(#REF!&lt;&gt;"",1,0))</f>
        <v>#REF!</v>
      </c>
      <c r="AC171" s="25" t="e">
        <f>IF('Crisis Indicator Data'!#REF!="No Data",1,IF(#REF!&lt;&gt;"",1,0))</f>
        <v>#REF!</v>
      </c>
      <c r="AD171" s="25" t="e">
        <f>IF('Crisis Indicator Data'!#REF!="No Data",1,IF(#REF!&lt;&gt;"",1,0))</f>
        <v>#REF!</v>
      </c>
      <c r="AE171" s="25" t="e">
        <f>IF('Crisis Indicator Data'!#REF!="No Data",1,IF(#REF!&lt;&gt;"",1,0))</f>
        <v>#REF!</v>
      </c>
      <c r="AF171" s="25" t="e">
        <f>IF('Crisis Indicator Data'!#REF!="No Data",1,IF(#REF!&lt;&gt;"",1,0))</f>
        <v>#REF!</v>
      </c>
      <c r="AG171" s="25" t="e">
        <f>IF('Crisis Indicator Data'!#REF!="No Data",1,IF(#REF!&lt;&gt;"",1,0))</f>
        <v>#REF!</v>
      </c>
      <c r="AH171" s="25" t="e">
        <f>IF('Crisis Indicator Data'!#REF!="No Data",1,IF(#REF!&lt;&gt;"",1,0))</f>
        <v>#REF!</v>
      </c>
      <c r="AI171" s="25" t="e">
        <f>IF('Crisis Indicator Data'!#REF!="No Data",1,IF(#REF!&lt;&gt;"",1,0))</f>
        <v>#REF!</v>
      </c>
      <c r="AJ171" s="25" t="e">
        <f>IF('Crisis Indicator Data'!#REF!="No Data",1,IF(#REF!&lt;&gt;"",1,0))</f>
        <v>#REF!</v>
      </c>
      <c r="AK171" s="25" t="e">
        <f>IF('Crisis Indicator Data'!#REF!="No Data",1,IF(#REF!&lt;&gt;"",1,0))</f>
        <v>#REF!</v>
      </c>
      <c r="AL171" s="25" t="e">
        <f>IF('Crisis Indicator Data'!#REF!="No Data",1,IF(#REF!&lt;&gt;"",1,0))</f>
        <v>#REF!</v>
      </c>
      <c r="AM171" s="25" t="e">
        <f>IF('Crisis Indicator Data'!#REF!="No Data",1,IF(#REF!&lt;&gt;"",1,0))</f>
        <v>#REF!</v>
      </c>
      <c r="AN171" s="25" t="e">
        <f>IF('Crisis Indicator Data'!#REF!="No Data",1,IF(#REF!&lt;&gt;"",1,0))</f>
        <v>#REF!</v>
      </c>
      <c r="AO171" s="25" t="e">
        <f>IF('Crisis Indicator Data'!#REF!="No Data",1,IF(#REF!&lt;&gt;"",1,0))</f>
        <v>#REF!</v>
      </c>
      <c r="AP171" s="25" t="e">
        <f>IF('Crisis Indicator Data'!#REF!="No Data",1,IF(#REF!&lt;&gt;"",1,0))</f>
        <v>#REF!</v>
      </c>
      <c r="AQ171" s="25" t="e">
        <f>IF('Crisis Indicator Data'!#REF!="No Data",1,IF(#REF!&lt;&gt;"",1,0))</f>
        <v>#REF!</v>
      </c>
      <c r="AR171" s="25" t="e">
        <f>IF('Crisis Indicator Data'!#REF!="No Data",1,IF(#REF!&lt;&gt;"",1,0))</f>
        <v>#REF!</v>
      </c>
      <c r="AS171" s="25" t="e">
        <f>IF('Crisis Indicator Data'!#REF!="No Data",1,IF(#REF!&lt;&gt;"",1,0))</f>
        <v>#REF!</v>
      </c>
      <c r="AT171" s="25" t="e">
        <f>IF('Crisis Indicator Data'!#REF!="No Data",1,IF(#REF!&lt;&gt;"",1,0))</f>
        <v>#REF!</v>
      </c>
      <c r="AU171" s="25" t="e">
        <f>IF('Crisis Indicator Data'!#REF!="No Data",1,IF(#REF!&lt;&gt;"",1,0))</f>
        <v>#REF!</v>
      </c>
      <c r="AV171" s="25" t="e">
        <f>IF('Crisis Indicator Data'!#REF!="No Data",1,IF(#REF!&lt;&gt;"",1,0))</f>
        <v>#REF!</v>
      </c>
      <c r="AW171" s="25" t="e">
        <f>IF('Crisis Indicator Data'!#REF!="No Data",1,IF(#REF!&lt;&gt;"",1,0))</f>
        <v>#REF!</v>
      </c>
      <c r="AX171" s="25" t="e">
        <f>IF('Crisis Indicator Data'!#REF!="No Data",1,IF(#REF!&lt;&gt;"",1,0))</f>
        <v>#REF!</v>
      </c>
      <c r="AY171" s="25" t="e">
        <f>IF('Crisis Indicator Data'!#REF!="No Data",1,IF(#REF!&lt;&gt;"",1,0))</f>
        <v>#REF!</v>
      </c>
      <c r="AZ171" s="25" t="e">
        <f>IF('Crisis Indicator Data'!#REF!="No Data",1,IF(#REF!&lt;&gt;"",1,0))</f>
        <v>#REF!</v>
      </c>
      <c r="BA171" t="e">
        <f t="shared" si="10"/>
        <v>#REF!</v>
      </c>
      <c r="BB171" s="27" t="e">
        <f t="shared" si="11"/>
        <v>#REF!</v>
      </c>
    </row>
    <row r="172" spans="1:54" x14ac:dyDescent="0.35">
      <c r="A172" t="s">
        <v>9742</v>
      </c>
      <c r="B172" s="25" t="e">
        <f>IF('Crisis Indicator Data'!#REF!="No Data",1,IF(#REF!&lt;&gt;"",1,0))</f>
        <v>#REF!</v>
      </c>
      <c r="C172" s="25" t="e">
        <f>IF('Crisis Indicator Data'!#REF!="No Data",1,IF(#REF!&lt;&gt;"",1,0))</f>
        <v>#REF!</v>
      </c>
      <c r="D172" s="25" t="e">
        <f>IF('Crisis Indicator Data'!#REF!="No Data",1,IF(#REF!&lt;&gt;"",1,0))</f>
        <v>#REF!</v>
      </c>
      <c r="E172" s="25" t="e">
        <f>IF('Crisis Indicator Data'!#REF!="No Data",1,IF(#REF!&lt;&gt;"",1,0))</f>
        <v>#REF!</v>
      </c>
      <c r="F172" s="25" t="e">
        <f>IF('Crisis Indicator Data'!#REF!="No Data",1,IF(#REF!&lt;&gt;"",1,0))</f>
        <v>#REF!</v>
      </c>
      <c r="G172" s="25" t="e">
        <f>IF('Crisis Indicator Data'!#REF!="No Data",1,IF(#REF!&lt;&gt;"",1,0))</f>
        <v>#REF!</v>
      </c>
      <c r="H172" s="25" t="e">
        <f>IF('Crisis Indicator Data'!#REF!="No Data",1,IF(#REF!&lt;&gt;"",1,0))</f>
        <v>#REF!</v>
      </c>
      <c r="I172" s="25" t="e">
        <f>IF('Crisis Indicator Data'!#REF!="No Data",1,IF(#REF!&lt;&gt;"",1,0))</f>
        <v>#REF!</v>
      </c>
      <c r="J172" s="25" t="e">
        <f>IF('Crisis Indicator Data'!#REF!="No Data",1,IF(#REF!&lt;&gt;"",1,0))</f>
        <v>#REF!</v>
      </c>
      <c r="K172" s="25" t="e">
        <f>IF('Crisis Indicator Data'!#REF!="No Data",1,IF(#REF!&lt;&gt;"",1,0))</f>
        <v>#REF!</v>
      </c>
      <c r="L172" s="25" t="e">
        <f>IF('Crisis Indicator Data'!#REF!="No Data",1,IF(#REF!&lt;&gt;"",1,0))</f>
        <v>#REF!</v>
      </c>
      <c r="M172" s="25" t="e">
        <f>IF('Crisis Indicator Data'!#REF!="No Data",1,IF(#REF!&lt;&gt;"",1,0))</f>
        <v>#REF!</v>
      </c>
      <c r="N172" s="25" t="e">
        <f>IF('Crisis Indicator Data'!#REF!="No Data",1,IF(#REF!&lt;&gt;"",1,0))</f>
        <v>#REF!</v>
      </c>
      <c r="O172" s="25" t="e">
        <f>IF('Crisis Indicator Data'!#REF!="No Data",1,IF(#REF!&lt;&gt;"",1,0))</f>
        <v>#REF!</v>
      </c>
      <c r="P172" s="25" t="e">
        <f>IF('Crisis Indicator Data'!#REF!="No Data",1,IF(#REF!&lt;&gt;"",1,0))</f>
        <v>#REF!</v>
      </c>
      <c r="Q172" s="25" t="e">
        <f>IF('Crisis Indicator Data'!#REF!="No Data",1,IF(#REF!&lt;&gt;"",1,0))</f>
        <v>#REF!</v>
      </c>
      <c r="R172" s="25" t="e">
        <f>IF('Crisis Indicator Data'!#REF!="No Data",1,IF(#REF!&lt;&gt;"",1,0))</f>
        <v>#REF!</v>
      </c>
      <c r="S172" s="25" t="e">
        <f>IF('Crisis Indicator Data'!#REF!="No Data",1,IF(#REF!&lt;&gt;"",1,0))</f>
        <v>#REF!</v>
      </c>
      <c r="T172" s="25" t="e">
        <f>IF('Crisis Indicator Data'!#REF!="No Data",1,IF(#REF!&lt;&gt;"",1,0))</f>
        <v>#REF!</v>
      </c>
      <c r="U172" s="25" t="e">
        <f>IF('Crisis Indicator Data'!#REF!="No Data",1,IF(#REF!&lt;&gt;"",1,0))</f>
        <v>#REF!</v>
      </c>
      <c r="V172" s="25" t="e">
        <f>IF('Crisis Indicator Data'!#REF!="No Data",1,IF(#REF!&lt;&gt;"",1,0))</f>
        <v>#REF!</v>
      </c>
      <c r="W172" s="25" t="e">
        <f>IF('Crisis Indicator Data'!#REF!="No Data",1,IF(#REF!&lt;&gt;"",1,0))</f>
        <v>#REF!</v>
      </c>
      <c r="X172" s="25" t="e">
        <f>IF('Crisis Indicator Data'!#REF!="No Data",1,IF(#REF!&lt;&gt;"",1,0))</f>
        <v>#REF!</v>
      </c>
      <c r="Y172" s="25" t="e">
        <f>IF('Crisis Indicator Data'!#REF!="No Data",1,IF(#REF!&lt;&gt;"",1,0))</f>
        <v>#REF!</v>
      </c>
      <c r="Z172" s="25" t="e">
        <f>IF('Crisis Indicator Data'!#REF!="No Data",1,IF(#REF!&lt;&gt;"",1,0))</f>
        <v>#REF!</v>
      </c>
      <c r="AA172" s="25" t="e">
        <f>IF('Crisis Indicator Data'!#REF!="No Data",1,IF(#REF!&lt;&gt;"",1,0))</f>
        <v>#REF!</v>
      </c>
      <c r="AB172" s="25" t="e">
        <f>IF('Crisis Indicator Data'!#REF!="No Data",1,IF(#REF!&lt;&gt;"",1,0))</f>
        <v>#REF!</v>
      </c>
      <c r="AC172" s="25" t="e">
        <f>IF('Crisis Indicator Data'!#REF!="No Data",1,IF(#REF!&lt;&gt;"",1,0))</f>
        <v>#REF!</v>
      </c>
      <c r="AD172" s="25" t="e">
        <f>IF('Crisis Indicator Data'!#REF!="No Data",1,IF(#REF!&lt;&gt;"",1,0))</f>
        <v>#REF!</v>
      </c>
      <c r="AE172" s="25" t="e">
        <f>IF('Crisis Indicator Data'!#REF!="No Data",1,IF(#REF!&lt;&gt;"",1,0))</f>
        <v>#REF!</v>
      </c>
      <c r="AF172" s="25" t="e">
        <f>IF('Crisis Indicator Data'!#REF!="No Data",1,IF(#REF!&lt;&gt;"",1,0))</f>
        <v>#REF!</v>
      </c>
      <c r="AG172" s="25" t="e">
        <f>IF('Crisis Indicator Data'!#REF!="No Data",1,IF(#REF!&lt;&gt;"",1,0))</f>
        <v>#REF!</v>
      </c>
      <c r="AH172" s="25" t="e">
        <f>IF('Crisis Indicator Data'!#REF!="No Data",1,IF(#REF!&lt;&gt;"",1,0))</f>
        <v>#REF!</v>
      </c>
      <c r="AI172" s="25" t="e">
        <f>IF('Crisis Indicator Data'!#REF!="No Data",1,IF(#REF!&lt;&gt;"",1,0))</f>
        <v>#REF!</v>
      </c>
      <c r="AJ172" s="25" t="e">
        <f>IF('Crisis Indicator Data'!#REF!="No Data",1,IF(#REF!&lt;&gt;"",1,0))</f>
        <v>#REF!</v>
      </c>
      <c r="AK172" s="25" t="e">
        <f>IF('Crisis Indicator Data'!#REF!="No Data",1,IF(#REF!&lt;&gt;"",1,0))</f>
        <v>#REF!</v>
      </c>
      <c r="AL172" s="25" t="e">
        <f>IF('Crisis Indicator Data'!#REF!="No Data",1,IF(#REF!&lt;&gt;"",1,0))</f>
        <v>#REF!</v>
      </c>
      <c r="AM172" s="25" t="e">
        <f>IF('Crisis Indicator Data'!#REF!="No Data",1,IF(#REF!&lt;&gt;"",1,0))</f>
        <v>#REF!</v>
      </c>
      <c r="AN172" s="25" t="e">
        <f>IF('Crisis Indicator Data'!#REF!="No Data",1,IF(#REF!&lt;&gt;"",1,0))</f>
        <v>#REF!</v>
      </c>
      <c r="AO172" s="25" t="e">
        <f>IF('Crisis Indicator Data'!#REF!="No Data",1,IF(#REF!&lt;&gt;"",1,0))</f>
        <v>#REF!</v>
      </c>
      <c r="AP172" s="25" t="e">
        <f>IF('Crisis Indicator Data'!#REF!="No Data",1,IF(#REF!&lt;&gt;"",1,0))</f>
        <v>#REF!</v>
      </c>
      <c r="AQ172" s="25" t="e">
        <f>IF('Crisis Indicator Data'!#REF!="No Data",1,IF(#REF!&lt;&gt;"",1,0))</f>
        <v>#REF!</v>
      </c>
      <c r="AR172" s="25" t="e">
        <f>IF('Crisis Indicator Data'!#REF!="No Data",1,IF(#REF!&lt;&gt;"",1,0))</f>
        <v>#REF!</v>
      </c>
      <c r="AS172" s="25" t="e">
        <f>IF('Crisis Indicator Data'!#REF!="No Data",1,IF(#REF!&lt;&gt;"",1,0))</f>
        <v>#REF!</v>
      </c>
      <c r="AT172" s="25" t="e">
        <f>IF('Crisis Indicator Data'!#REF!="No Data",1,IF(#REF!&lt;&gt;"",1,0))</f>
        <v>#REF!</v>
      </c>
      <c r="AU172" s="25" t="e">
        <f>IF('Crisis Indicator Data'!#REF!="No Data",1,IF(#REF!&lt;&gt;"",1,0))</f>
        <v>#REF!</v>
      </c>
      <c r="AV172" s="25" t="e">
        <f>IF('Crisis Indicator Data'!#REF!="No Data",1,IF(#REF!&lt;&gt;"",1,0))</f>
        <v>#REF!</v>
      </c>
      <c r="AW172" s="25" t="e">
        <f>IF('Crisis Indicator Data'!#REF!="No Data",1,IF(#REF!&lt;&gt;"",1,0))</f>
        <v>#REF!</v>
      </c>
      <c r="AX172" s="25" t="e">
        <f>IF('Crisis Indicator Data'!#REF!="No Data",1,IF(#REF!&lt;&gt;"",1,0))</f>
        <v>#REF!</v>
      </c>
      <c r="AY172" s="25" t="e">
        <f>IF('Crisis Indicator Data'!#REF!="No Data",1,IF(#REF!&lt;&gt;"",1,0))</f>
        <v>#REF!</v>
      </c>
      <c r="AZ172" s="25" t="e">
        <f>IF('Crisis Indicator Data'!#REF!="No Data",1,IF(#REF!&lt;&gt;"",1,0))</f>
        <v>#REF!</v>
      </c>
      <c r="BA172" t="e">
        <f t="shared" si="10"/>
        <v>#REF!</v>
      </c>
      <c r="BB172" s="27" t="e">
        <f t="shared" si="11"/>
        <v>#REF!</v>
      </c>
    </row>
    <row r="173" spans="1:54" x14ac:dyDescent="0.35">
      <c r="A173" t="s">
        <v>9736</v>
      </c>
      <c r="B173" s="25" t="e">
        <f>IF('Crisis Indicator Data'!#REF!="No Data",1,IF(#REF!&lt;&gt;"",1,0))</f>
        <v>#REF!</v>
      </c>
      <c r="C173" s="25" t="e">
        <f>IF('Crisis Indicator Data'!#REF!="No Data",1,IF(#REF!&lt;&gt;"",1,0))</f>
        <v>#REF!</v>
      </c>
      <c r="D173" s="25" t="e">
        <f>IF('Crisis Indicator Data'!#REF!="No Data",1,IF(#REF!&lt;&gt;"",1,0))</f>
        <v>#REF!</v>
      </c>
      <c r="E173" s="25" t="e">
        <f>IF('Crisis Indicator Data'!#REF!="No Data",1,IF(#REF!&lt;&gt;"",1,0))</f>
        <v>#REF!</v>
      </c>
      <c r="F173" s="25" t="e">
        <f>IF('Crisis Indicator Data'!#REF!="No Data",1,IF(#REF!&lt;&gt;"",1,0))</f>
        <v>#REF!</v>
      </c>
      <c r="G173" s="25" t="e">
        <f>IF('Crisis Indicator Data'!#REF!="No Data",1,IF(#REF!&lt;&gt;"",1,0))</f>
        <v>#REF!</v>
      </c>
      <c r="H173" s="25" t="e">
        <f>IF('Crisis Indicator Data'!#REF!="No Data",1,IF(#REF!&lt;&gt;"",1,0))</f>
        <v>#REF!</v>
      </c>
      <c r="I173" s="25" t="e">
        <f>IF('Crisis Indicator Data'!#REF!="No Data",1,IF(#REF!&lt;&gt;"",1,0))</f>
        <v>#REF!</v>
      </c>
      <c r="J173" s="25" t="e">
        <f>IF('Crisis Indicator Data'!#REF!="No Data",1,IF(#REF!&lt;&gt;"",1,0))</f>
        <v>#REF!</v>
      </c>
      <c r="K173" s="25" t="e">
        <f>IF('Crisis Indicator Data'!#REF!="No Data",1,IF(#REF!&lt;&gt;"",1,0))</f>
        <v>#REF!</v>
      </c>
      <c r="L173" s="25" t="e">
        <f>IF('Crisis Indicator Data'!#REF!="No Data",1,IF(#REF!&lt;&gt;"",1,0))</f>
        <v>#REF!</v>
      </c>
      <c r="M173" s="25" t="e">
        <f>IF('Crisis Indicator Data'!#REF!="No Data",1,IF(#REF!&lt;&gt;"",1,0))</f>
        <v>#REF!</v>
      </c>
      <c r="N173" s="25" t="e">
        <f>IF('Crisis Indicator Data'!#REF!="No Data",1,IF(#REF!&lt;&gt;"",1,0))</f>
        <v>#REF!</v>
      </c>
      <c r="O173" s="25" t="e">
        <f>IF('Crisis Indicator Data'!#REF!="No Data",1,IF(#REF!&lt;&gt;"",1,0))</f>
        <v>#REF!</v>
      </c>
      <c r="P173" s="25" t="e">
        <f>IF('Crisis Indicator Data'!#REF!="No Data",1,IF(#REF!&lt;&gt;"",1,0))</f>
        <v>#REF!</v>
      </c>
      <c r="Q173" s="25" t="e">
        <f>IF('Crisis Indicator Data'!#REF!="No Data",1,IF(#REF!&lt;&gt;"",1,0))</f>
        <v>#REF!</v>
      </c>
      <c r="R173" s="25" t="e">
        <f>IF('Crisis Indicator Data'!#REF!="No Data",1,IF(#REF!&lt;&gt;"",1,0))</f>
        <v>#REF!</v>
      </c>
      <c r="S173" s="25" t="e">
        <f>IF('Crisis Indicator Data'!#REF!="No Data",1,IF(#REF!&lt;&gt;"",1,0))</f>
        <v>#REF!</v>
      </c>
      <c r="T173" s="25" t="e">
        <f>IF('Crisis Indicator Data'!#REF!="No Data",1,IF(#REF!&lt;&gt;"",1,0))</f>
        <v>#REF!</v>
      </c>
      <c r="U173" s="25" t="e">
        <f>IF('Crisis Indicator Data'!#REF!="No Data",1,IF(#REF!&lt;&gt;"",1,0))</f>
        <v>#REF!</v>
      </c>
      <c r="V173" s="25" t="e">
        <f>IF('Crisis Indicator Data'!#REF!="No Data",1,IF(#REF!&lt;&gt;"",1,0))</f>
        <v>#REF!</v>
      </c>
      <c r="W173" s="25" t="e">
        <f>IF('Crisis Indicator Data'!#REF!="No Data",1,IF(#REF!&lt;&gt;"",1,0))</f>
        <v>#REF!</v>
      </c>
      <c r="X173" s="25" t="e">
        <f>IF('Crisis Indicator Data'!#REF!="No Data",1,IF(#REF!&lt;&gt;"",1,0))</f>
        <v>#REF!</v>
      </c>
      <c r="Y173" s="25" t="e">
        <f>IF('Crisis Indicator Data'!#REF!="No Data",1,IF(#REF!&lt;&gt;"",1,0))</f>
        <v>#REF!</v>
      </c>
      <c r="Z173" s="25" t="e">
        <f>IF('Crisis Indicator Data'!#REF!="No Data",1,IF(#REF!&lt;&gt;"",1,0))</f>
        <v>#REF!</v>
      </c>
      <c r="AA173" s="25" t="e">
        <f>IF('Crisis Indicator Data'!#REF!="No Data",1,IF(#REF!&lt;&gt;"",1,0))</f>
        <v>#REF!</v>
      </c>
      <c r="AB173" s="25" t="e">
        <f>IF('Crisis Indicator Data'!#REF!="No Data",1,IF(#REF!&lt;&gt;"",1,0))</f>
        <v>#REF!</v>
      </c>
      <c r="AC173" s="25" t="e">
        <f>IF('Crisis Indicator Data'!#REF!="No Data",1,IF(#REF!&lt;&gt;"",1,0))</f>
        <v>#REF!</v>
      </c>
      <c r="AD173" s="25" t="e">
        <f>IF('Crisis Indicator Data'!#REF!="No Data",1,IF(#REF!&lt;&gt;"",1,0))</f>
        <v>#REF!</v>
      </c>
      <c r="AE173" s="25" t="e">
        <f>IF('Crisis Indicator Data'!#REF!="No Data",1,IF(#REF!&lt;&gt;"",1,0))</f>
        <v>#REF!</v>
      </c>
      <c r="AF173" s="25" t="e">
        <f>IF('Crisis Indicator Data'!#REF!="No Data",1,IF(#REF!&lt;&gt;"",1,0))</f>
        <v>#REF!</v>
      </c>
      <c r="AG173" s="25" t="e">
        <f>IF('Crisis Indicator Data'!#REF!="No Data",1,IF(#REF!&lt;&gt;"",1,0))</f>
        <v>#REF!</v>
      </c>
      <c r="AH173" s="25" t="e">
        <f>IF('Crisis Indicator Data'!#REF!="No Data",1,IF(#REF!&lt;&gt;"",1,0))</f>
        <v>#REF!</v>
      </c>
      <c r="AI173" s="25" t="e">
        <f>IF('Crisis Indicator Data'!#REF!="No Data",1,IF(#REF!&lt;&gt;"",1,0))</f>
        <v>#REF!</v>
      </c>
      <c r="AJ173" s="25" t="e">
        <f>IF('Crisis Indicator Data'!#REF!="No Data",1,IF(#REF!&lt;&gt;"",1,0))</f>
        <v>#REF!</v>
      </c>
      <c r="AK173" s="25" t="e">
        <f>IF('Crisis Indicator Data'!#REF!="No Data",1,IF(#REF!&lt;&gt;"",1,0))</f>
        <v>#REF!</v>
      </c>
      <c r="AL173" s="25" t="e">
        <f>IF('Crisis Indicator Data'!#REF!="No Data",1,IF(#REF!&lt;&gt;"",1,0))</f>
        <v>#REF!</v>
      </c>
      <c r="AM173" s="25" t="e">
        <f>IF('Crisis Indicator Data'!#REF!="No Data",1,IF(#REF!&lt;&gt;"",1,0))</f>
        <v>#REF!</v>
      </c>
      <c r="AN173" s="25" t="e">
        <f>IF('Crisis Indicator Data'!#REF!="No Data",1,IF(#REF!&lt;&gt;"",1,0))</f>
        <v>#REF!</v>
      </c>
      <c r="AO173" s="25" t="e">
        <f>IF('Crisis Indicator Data'!#REF!="No Data",1,IF(#REF!&lt;&gt;"",1,0))</f>
        <v>#REF!</v>
      </c>
      <c r="AP173" s="25" t="e">
        <f>IF('Crisis Indicator Data'!#REF!="No Data",1,IF(#REF!&lt;&gt;"",1,0))</f>
        <v>#REF!</v>
      </c>
      <c r="AQ173" s="25" t="e">
        <f>IF('Crisis Indicator Data'!#REF!="No Data",1,IF(#REF!&lt;&gt;"",1,0))</f>
        <v>#REF!</v>
      </c>
      <c r="AR173" s="25" t="e">
        <f>IF('Crisis Indicator Data'!#REF!="No Data",1,IF(#REF!&lt;&gt;"",1,0))</f>
        <v>#REF!</v>
      </c>
      <c r="AS173" s="25" t="e">
        <f>IF('Crisis Indicator Data'!#REF!="No Data",1,IF(#REF!&lt;&gt;"",1,0))</f>
        <v>#REF!</v>
      </c>
      <c r="AT173" s="25" t="e">
        <f>IF('Crisis Indicator Data'!#REF!="No Data",1,IF(#REF!&lt;&gt;"",1,0))</f>
        <v>#REF!</v>
      </c>
      <c r="AU173" s="25" t="e">
        <f>IF('Crisis Indicator Data'!#REF!="No Data",1,IF(#REF!&lt;&gt;"",1,0))</f>
        <v>#REF!</v>
      </c>
      <c r="AV173" s="25" t="e">
        <f>IF('Crisis Indicator Data'!#REF!="No Data",1,IF(#REF!&lt;&gt;"",1,0))</f>
        <v>#REF!</v>
      </c>
      <c r="AW173" s="25" t="e">
        <f>IF('Crisis Indicator Data'!#REF!="No Data",1,IF(#REF!&lt;&gt;"",1,0))</f>
        <v>#REF!</v>
      </c>
      <c r="AX173" s="25" t="e">
        <f>IF('Crisis Indicator Data'!#REF!="No Data",1,IF(#REF!&lt;&gt;"",1,0))</f>
        <v>#REF!</v>
      </c>
      <c r="AY173" s="25" t="e">
        <f>IF('Crisis Indicator Data'!#REF!="No Data",1,IF(#REF!&lt;&gt;"",1,0))</f>
        <v>#REF!</v>
      </c>
      <c r="AZ173" s="25" t="e">
        <f>IF('Crisis Indicator Data'!#REF!="No Data",1,IF(#REF!&lt;&gt;"",1,0))</f>
        <v>#REF!</v>
      </c>
      <c r="BA173" t="e">
        <f t="shared" si="10"/>
        <v>#REF!</v>
      </c>
      <c r="BB173" s="27" t="e">
        <f t="shared" si="11"/>
        <v>#REF!</v>
      </c>
    </row>
    <row r="174" spans="1:54" x14ac:dyDescent="0.35">
      <c r="A174" t="s">
        <v>9744</v>
      </c>
      <c r="B174" s="25" t="e">
        <f>IF('Crisis Indicator Data'!#REF!="No Data",1,IF(#REF!&lt;&gt;"",1,0))</f>
        <v>#REF!</v>
      </c>
      <c r="C174" s="25" t="e">
        <f>IF('Crisis Indicator Data'!#REF!="No Data",1,IF(#REF!&lt;&gt;"",1,0))</f>
        <v>#REF!</v>
      </c>
      <c r="D174" s="25" t="e">
        <f>IF('Crisis Indicator Data'!#REF!="No Data",1,IF(#REF!&lt;&gt;"",1,0))</f>
        <v>#REF!</v>
      </c>
      <c r="E174" s="25" t="e">
        <f>IF('Crisis Indicator Data'!#REF!="No Data",1,IF(#REF!&lt;&gt;"",1,0))</f>
        <v>#REF!</v>
      </c>
      <c r="F174" s="25" t="e">
        <f>IF('Crisis Indicator Data'!#REF!="No Data",1,IF(#REF!&lt;&gt;"",1,0))</f>
        <v>#REF!</v>
      </c>
      <c r="G174" s="25" t="e">
        <f>IF('Crisis Indicator Data'!#REF!="No Data",1,IF(#REF!&lt;&gt;"",1,0))</f>
        <v>#REF!</v>
      </c>
      <c r="H174" s="25" t="e">
        <f>IF('Crisis Indicator Data'!#REF!="No Data",1,IF(#REF!&lt;&gt;"",1,0))</f>
        <v>#REF!</v>
      </c>
      <c r="I174" s="25" t="e">
        <f>IF('Crisis Indicator Data'!#REF!="No Data",1,IF(#REF!&lt;&gt;"",1,0))</f>
        <v>#REF!</v>
      </c>
      <c r="J174" s="25" t="e">
        <f>IF('Crisis Indicator Data'!#REF!="No Data",1,IF(#REF!&lt;&gt;"",1,0))</f>
        <v>#REF!</v>
      </c>
      <c r="K174" s="25" t="e">
        <f>IF('Crisis Indicator Data'!#REF!="No Data",1,IF(#REF!&lt;&gt;"",1,0))</f>
        <v>#REF!</v>
      </c>
      <c r="L174" s="25" t="e">
        <f>IF('Crisis Indicator Data'!#REF!="No Data",1,IF(#REF!&lt;&gt;"",1,0))</f>
        <v>#REF!</v>
      </c>
      <c r="M174" s="25" t="e">
        <f>IF('Crisis Indicator Data'!#REF!="No Data",1,IF(#REF!&lt;&gt;"",1,0))</f>
        <v>#REF!</v>
      </c>
      <c r="N174" s="25" t="e">
        <f>IF('Crisis Indicator Data'!#REF!="No Data",1,IF(#REF!&lt;&gt;"",1,0))</f>
        <v>#REF!</v>
      </c>
      <c r="O174" s="25" t="e">
        <f>IF('Crisis Indicator Data'!#REF!="No Data",1,IF(#REF!&lt;&gt;"",1,0))</f>
        <v>#REF!</v>
      </c>
      <c r="P174" s="25" t="e">
        <f>IF('Crisis Indicator Data'!#REF!="No Data",1,IF(#REF!&lt;&gt;"",1,0))</f>
        <v>#REF!</v>
      </c>
      <c r="Q174" s="25" t="e">
        <f>IF('Crisis Indicator Data'!#REF!="No Data",1,IF(#REF!&lt;&gt;"",1,0))</f>
        <v>#REF!</v>
      </c>
      <c r="R174" s="25" t="e">
        <f>IF('Crisis Indicator Data'!#REF!="No Data",1,IF(#REF!&lt;&gt;"",1,0))</f>
        <v>#REF!</v>
      </c>
      <c r="S174" s="25" t="e">
        <f>IF('Crisis Indicator Data'!#REF!="No Data",1,IF(#REF!&lt;&gt;"",1,0))</f>
        <v>#REF!</v>
      </c>
      <c r="T174" s="25" t="e">
        <f>IF('Crisis Indicator Data'!#REF!="No Data",1,IF(#REF!&lt;&gt;"",1,0))</f>
        <v>#REF!</v>
      </c>
      <c r="U174" s="25" t="e">
        <f>IF('Crisis Indicator Data'!#REF!="No Data",1,IF(#REF!&lt;&gt;"",1,0))</f>
        <v>#REF!</v>
      </c>
      <c r="V174" s="25" t="e">
        <f>IF('Crisis Indicator Data'!#REF!="No Data",1,IF(#REF!&lt;&gt;"",1,0))</f>
        <v>#REF!</v>
      </c>
      <c r="W174" s="25" t="e">
        <f>IF('Crisis Indicator Data'!#REF!="No Data",1,IF(#REF!&lt;&gt;"",1,0))</f>
        <v>#REF!</v>
      </c>
      <c r="X174" s="25" t="e">
        <f>IF('Crisis Indicator Data'!#REF!="No Data",1,IF(#REF!&lt;&gt;"",1,0))</f>
        <v>#REF!</v>
      </c>
      <c r="Y174" s="25" t="e">
        <f>IF('Crisis Indicator Data'!#REF!="No Data",1,IF(#REF!&lt;&gt;"",1,0))</f>
        <v>#REF!</v>
      </c>
      <c r="Z174" s="25" t="e">
        <f>IF('Crisis Indicator Data'!#REF!="No Data",1,IF(#REF!&lt;&gt;"",1,0))</f>
        <v>#REF!</v>
      </c>
      <c r="AA174" s="25" t="e">
        <f>IF('Crisis Indicator Data'!#REF!="No Data",1,IF(#REF!&lt;&gt;"",1,0))</f>
        <v>#REF!</v>
      </c>
      <c r="AB174" s="25" t="e">
        <f>IF('Crisis Indicator Data'!#REF!="No Data",1,IF(#REF!&lt;&gt;"",1,0))</f>
        <v>#REF!</v>
      </c>
      <c r="AC174" s="25" t="e">
        <f>IF('Crisis Indicator Data'!#REF!="No Data",1,IF(#REF!&lt;&gt;"",1,0))</f>
        <v>#REF!</v>
      </c>
      <c r="AD174" s="25" t="e">
        <f>IF('Crisis Indicator Data'!#REF!="No Data",1,IF(#REF!&lt;&gt;"",1,0))</f>
        <v>#REF!</v>
      </c>
      <c r="AE174" s="25" t="e">
        <f>IF('Crisis Indicator Data'!#REF!="No Data",1,IF(#REF!&lt;&gt;"",1,0))</f>
        <v>#REF!</v>
      </c>
      <c r="AF174" s="25" t="e">
        <f>IF('Crisis Indicator Data'!#REF!="No Data",1,IF(#REF!&lt;&gt;"",1,0))</f>
        <v>#REF!</v>
      </c>
      <c r="AG174" s="25" t="e">
        <f>IF('Crisis Indicator Data'!#REF!="No Data",1,IF(#REF!&lt;&gt;"",1,0))</f>
        <v>#REF!</v>
      </c>
      <c r="AH174" s="25" t="e">
        <f>IF('Crisis Indicator Data'!#REF!="No Data",1,IF(#REF!&lt;&gt;"",1,0))</f>
        <v>#REF!</v>
      </c>
      <c r="AI174" s="25" t="e">
        <f>IF('Crisis Indicator Data'!#REF!="No Data",1,IF(#REF!&lt;&gt;"",1,0))</f>
        <v>#REF!</v>
      </c>
      <c r="AJ174" s="25" t="e">
        <f>IF('Crisis Indicator Data'!#REF!="No Data",1,IF(#REF!&lt;&gt;"",1,0))</f>
        <v>#REF!</v>
      </c>
      <c r="AK174" s="25" t="e">
        <f>IF('Crisis Indicator Data'!#REF!="No Data",1,IF(#REF!&lt;&gt;"",1,0))</f>
        <v>#REF!</v>
      </c>
      <c r="AL174" s="25" t="e">
        <f>IF('Crisis Indicator Data'!#REF!="No Data",1,IF(#REF!&lt;&gt;"",1,0))</f>
        <v>#REF!</v>
      </c>
      <c r="AM174" s="25" t="e">
        <f>IF('Crisis Indicator Data'!#REF!="No Data",1,IF(#REF!&lt;&gt;"",1,0))</f>
        <v>#REF!</v>
      </c>
      <c r="AN174" s="25" t="e">
        <f>IF('Crisis Indicator Data'!#REF!="No Data",1,IF(#REF!&lt;&gt;"",1,0))</f>
        <v>#REF!</v>
      </c>
      <c r="AO174" s="25" t="e">
        <f>IF('Crisis Indicator Data'!#REF!="No Data",1,IF(#REF!&lt;&gt;"",1,0))</f>
        <v>#REF!</v>
      </c>
      <c r="AP174" s="25" t="e">
        <f>IF('Crisis Indicator Data'!#REF!="No Data",1,IF(#REF!&lt;&gt;"",1,0))</f>
        <v>#REF!</v>
      </c>
      <c r="AQ174" s="25" t="e">
        <f>IF('Crisis Indicator Data'!#REF!="No Data",1,IF(#REF!&lt;&gt;"",1,0))</f>
        <v>#REF!</v>
      </c>
      <c r="AR174" s="25" t="e">
        <f>IF('Crisis Indicator Data'!#REF!="No Data",1,IF(#REF!&lt;&gt;"",1,0))</f>
        <v>#REF!</v>
      </c>
      <c r="AS174" s="25" t="e">
        <f>IF('Crisis Indicator Data'!#REF!="No Data",1,IF(#REF!&lt;&gt;"",1,0))</f>
        <v>#REF!</v>
      </c>
      <c r="AT174" s="25" t="e">
        <f>IF('Crisis Indicator Data'!#REF!="No Data",1,IF(#REF!&lt;&gt;"",1,0))</f>
        <v>#REF!</v>
      </c>
      <c r="AU174" s="25" t="e">
        <f>IF('Crisis Indicator Data'!#REF!="No Data",1,IF(#REF!&lt;&gt;"",1,0))</f>
        <v>#REF!</v>
      </c>
      <c r="AV174" s="25" t="e">
        <f>IF('Crisis Indicator Data'!#REF!="No Data",1,IF(#REF!&lt;&gt;"",1,0))</f>
        <v>#REF!</v>
      </c>
      <c r="AW174" s="25" t="e">
        <f>IF('Crisis Indicator Data'!#REF!="No Data",1,IF(#REF!&lt;&gt;"",1,0))</f>
        <v>#REF!</v>
      </c>
      <c r="AX174" s="25" t="e">
        <f>IF('Crisis Indicator Data'!#REF!="No Data",1,IF(#REF!&lt;&gt;"",1,0))</f>
        <v>#REF!</v>
      </c>
      <c r="AY174" s="25" t="e">
        <f>IF('Crisis Indicator Data'!#REF!="No Data",1,IF(#REF!&lt;&gt;"",1,0))</f>
        <v>#REF!</v>
      </c>
      <c r="AZ174" s="25" t="e">
        <f>IF('Crisis Indicator Data'!#REF!="No Data",1,IF(#REF!&lt;&gt;"",1,0))</f>
        <v>#REF!</v>
      </c>
      <c r="BA174" t="e">
        <f t="shared" si="10"/>
        <v>#REF!</v>
      </c>
      <c r="BB174" s="27" t="e">
        <f t="shared" si="11"/>
        <v>#REF!</v>
      </c>
    </row>
    <row r="175" spans="1:54" x14ac:dyDescent="0.35">
      <c r="A175" t="s">
        <v>9745</v>
      </c>
      <c r="B175" s="25" t="e">
        <f>IF('Crisis Indicator Data'!#REF!="No Data",1,IF(#REF!&lt;&gt;"",1,0))</f>
        <v>#REF!</v>
      </c>
      <c r="C175" s="25" t="e">
        <f>IF('Crisis Indicator Data'!#REF!="No Data",1,IF(#REF!&lt;&gt;"",1,0))</f>
        <v>#REF!</v>
      </c>
      <c r="D175" s="25" t="e">
        <f>IF('Crisis Indicator Data'!#REF!="No Data",1,IF(#REF!&lt;&gt;"",1,0))</f>
        <v>#REF!</v>
      </c>
      <c r="E175" s="25" t="e">
        <f>IF('Crisis Indicator Data'!#REF!="No Data",1,IF(#REF!&lt;&gt;"",1,0))</f>
        <v>#REF!</v>
      </c>
      <c r="F175" s="25" t="e">
        <f>IF('Crisis Indicator Data'!#REF!="No Data",1,IF(#REF!&lt;&gt;"",1,0))</f>
        <v>#REF!</v>
      </c>
      <c r="G175" s="25" t="e">
        <f>IF('Crisis Indicator Data'!#REF!="No Data",1,IF(#REF!&lt;&gt;"",1,0))</f>
        <v>#REF!</v>
      </c>
      <c r="H175" s="25" t="e">
        <f>IF('Crisis Indicator Data'!#REF!="No Data",1,IF(#REF!&lt;&gt;"",1,0))</f>
        <v>#REF!</v>
      </c>
      <c r="I175" s="25" t="e">
        <f>IF('Crisis Indicator Data'!#REF!="No Data",1,IF(#REF!&lt;&gt;"",1,0))</f>
        <v>#REF!</v>
      </c>
      <c r="J175" s="25" t="e">
        <f>IF('Crisis Indicator Data'!#REF!="No Data",1,IF(#REF!&lt;&gt;"",1,0))</f>
        <v>#REF!</v>
      </c>
      <c r="K175" s="25" t="e">
        <f>IF('Crisis Indicator Data'!#REF!="No Data",1,IF(#REF!&lt;&gt;"",1,0))</f>
        <v>#REF!</v>
      </c>
      <c r="L175" s="25" t="e">
        <f>IF('Crisis Indicator Data'!#REF!="No Data",1,IF(#REF!&lt;&gt;"",1,0))</f>
        <v>#REF!</v>
      </c>
      <c r="M175" s="25" t="e">
        <f>IF('Crisis Indicator Data'!#REF!="No Data",1,IF(#REF!&lt;&gt;"",1,0))</f>
        <v>#REF!</v>
      </c>
      <c r="N175" s="25" t="e">
        <f>IF('Crisis Indicator Data'!#REF!="No Data",1,IF(#REF!&lt;&gt;"",1,0))</f>
        <v>#REF!</v>
      </c>
      <c r="O175" s="25" t="e">
        <f>IF('Crisis Indicator Data'!#REF!="No Data",1,IF(#REF!&lt;&gt;"",1,0))</f>
        <v>#REF!</v>
      </c>
      <c r="P175" s="25" t="e">
        <f>IF('Crisis Indicator Data'!#REF!="No Data",1,IF(#REF!&lt;&gt;"",1,0))</f>
        <v>#REF!</v>
      </c>
      <c r="Q175" s="25" t="e">
        <f>IF('Crisis Indicator Data'!#REF!="No Data",1,IF(#REF!&lt;&gt;"",1,0))</f>
        <v>#REF!</v>
      </c>
      <c r="R175" s="25" t="e">
        <f>IF('Crisis Indicator Data'!#REF!="No Data",1,IF(#REF!&lt;&gt;"",1,0))</f>
        <v>#REF!</v>
      </c>
      <c r="S175" s="25" t="e">
        <f>IF('Crisis Indicator Data'!#REF!="No Data",1,IF(#REF!&lt;&gt;"",1,0))</f>
        <v>#REF!</v>
      </c>
      <c r="T175" s="25" t="e">
        <f>IF('Crisis Indicator Data'!#REF!="No Data",1,IF(#REF!&lt;&gt;"",1,0))</f>
        <v>#REF!</v>
      </c>
      <c r="U175" s="25" t="e">
        <f>IF('Crisis Indicator Data'!#REF!="No Data",1,IF(#REF!&lt;&gt;"",1,0))</f>
        <v>#REF!</v>
      </c>
      <c r="V175" s="25" t="e">
        <f>IF('Crisis Indicator Data'!#REF!="No Data",1,IF(#REF!&lt;&gt;"",1,0))</f>
        <v>#REF!</v>
      </c>
      <c r="W175" s="25" t="e">
        <f>IF('Crisis Indicator Data'!#REF!="No Data",1,IF(#REF!&lt;&gt;"",1,0))</f>
        <v>#REF!</v>
      </c>
      <c r="X175" s="25" t="e">
        <f>IF('Crisis Indicator Data'!#REF!="No Data",1,IF(#REF!&lt;&gt;"",1,0))</f>
        <v>#REF!</v>
      </c>
      <c r="Y175" s="25" t="e">
        <f>IF('Crisis Indicator Data'!#REF!="No Data",1,IF(#REF!&lt;&gt;"",1,0))</f>
        <v>#REF!</v>
      </c>
      <c r="Z175" s="25" t="e">
        <f>IF('Crisis Indicator Data'!#REF!="No Data",1,IF(#REF!&lt;&gt;"",1,0))</f>
        <v>#REF!</v>
      </c>
      <c r="AA175" s="25" t="e">
        <f>IF('Crisis Indicator Data'!#REF!="No Data",1,IF(#REF!&lt;&gt;"",1,0))</f>
        <v>#REF!</v>
      </c>
      <c r="AB175" s="25" t="e">
        <f>IF('Crisis Indicator Data'!#REF!="No Data",1,IF(#REF!&lt;&gt;"",1,0))</f>
        <v>#REF!</v>
      </c>
      <c r="AC175" s="25" t="e">
        <f>IF('Crisis Indicator Data'!#REF!="No Data",1,IF(#REF!&lt;&gt;"",1,0))</f>
        <v>#REF!</v>
      </c>
      <c r="AD175" s="25" t="e">
        <f>IF('Crisis Indicator Data'!#REF!="No Data",1,IF(#REF!&lt;&gt;"",1,0))</f>
        <v>#REF!</v>
      </c>
      <c r="AE175" s="25" t="e">
        <f>IF('Crisis Indicator Data'!#REF!="No Data",1,IF(#REF!&lt;&gt;"",1,0))</f>
        <v>#REF!</v>
      </c>
      <c r="AF175" s="25" t="e">
        <f>IF('Crisis Indicator Data'!#REF!="No Data",1,IF(#REF!&lt;&gt;"",1,0))</f>
        <v>#REF!</v>
      </c>
      <c r="AG175" s="25" t="e">
        <f>IF('Crisis Indicator Data'!#REF!="No Data",1,IF(#REF!&lt;&gt;"",1,0))</f>
        <v>#REF!</v>
      </c>
      <c r="AH175" s="25" t="e">
        <f>IF('Crisis Indicator Data'!#REF!="No Data",1,IF(#REF!&lt;&gt;"",1,0))</f>
        <v>#REF!</v>
      </c>
      <c r="AI175" s="25" t="e">
        <f>IF('Crisis Indicator Data'!#REF!="No Data",1,IF(#REF!&lt;&gt;"",1,0))</f>
        <v>#REF!</v>
      </c>
      <c r="AJ175" s="25" t="e">
        <f>IF('Crisis Indicator Data'!#REF!="No Data",1,IF(#REF!&lt;&gt;"",1,0))</f>
        <v>#REF!</v>
      </c>
      <c r="AK175" s="25" t="e">
        <f>IF('Crisis Indicator Data'!#REF!="No Data",1,IF(#REF!&lt;&gt;"",1,0))</f>
        <v>#REF!</v>
      </c>
      <c r="AL175" s="25" t="e">
        <f>IF('Crisis Indicator Data'!#REF!="No Data",1,IF(#REF!&lt;&gt;"",1,0))</f>
        <v>#REF!</v>
      </c>
      <c r="AM175" s="25" t="e">
        <f>IF('Crisis Indicator Data'!#REF!="No Data",1,IF(#REF!&lt;&gt;"",1,0))</f>
        <v>#REF!</v>
      </c>
      <c r="AN175" s="25" t="e">
        <f>IF('Crisis Indicator Data'!#REF!="No Data",1,IF(#REF!&lt;&gt;"",1,0))</f>
        <v>#REF!</v>
      </c>
      <c r="AO175" s="25" t="e">
        <f>IF('Crisis Indicator Data'!#REF!="No Data",1,IF(#REF!&lt;&gt;"",1,0))</f>
        <v>#REF!</v>
      </c>
      <c r="AP175" s="25" t="e">
        <f>IF('Crisis Indicator Data'!#REF!="No Data",1,IF(#REF!&lt;&gt;"",1,0))</f>
        <v>#REF!</v>
      </c>
      <c r="AQ175" s="25" t="e">
        <f>IF('Crisis Indicator Data'!#REF!="No Data",1,IF(#REF!&lt;&gt;"",1,0))</f>
        <v>#REF!</v>
      </c>
      <c r="AR175" s="25" t="e">
        <f>IF('Crisis Indicator Data'!#REF!="No Data",1,IF(#REF!&lt;&gt;"",1,0))</f>
        <v>#REF!</v>
      </c>
      <c r="AS175" s="25" t="e">
        <f>IF('Crisis Indicator Data'!#REF!="No Data",1,IF(#REF!&lt;&gt;"",1,0))</f>
        <v>#REF!</v>
      </c>
      <c r="AT175" s="25" t="e">
        <f>IF('Crisis Indicator Data'!#REF!="No Data",1,IF(#REF!&lt;&gt;"",1,0))</f>
        <v>#REF!</v>
      </c>
      <c r="AU175" s="25" t="e">
        <f>IF('Crisis Indicator Data'!#REF!="No Data",1,IF(#REF!&lt;&gt;"",1,0))</f>
        <v>#REF!</v>
      </c>
      <c r="AV175" s="25" t="e">
        <f>IF('Crisis Indicator Data'!#REF!="No Data",1,IF(#REF!&lt;&gt;"",1,0))</f>
        <v>#REF!</v>
      </c>
      <c r="AW175" s="25" t="e">
        <f>IF('Crisis Indicator Data'!#REF!="No Data",1,IF(#REF!&lt;&gt;"",1,0))</f>
        <v>#REF!</v>
      </c>
      <c r="AX175" s="25" t="e">
        <f>IF('Crisis Indicator Data'!#REF!="No Data",1,IF(#REF!&lt;&gt;"",1,0))</f>
        <v>#REF!</v>
      </c>
      <c r="AY175" s="25" t="e">
        <f>IF('Crisis Indicator Data'!#REF!="No Data",1,IF(#REF!&lt;&gt;"",1,0))</f>
        <v>#REF!</v>
      </c>
      <c r="AZ175" s="25" t="e">
        <f>IF('Crisis Indicator Data'!#REF!="No Data",1,IF(#REF!&lt;&gt;"",1,0))</f>
        <v>#REF!</v>
      </c>
      <c r="BA175" t="e">
        <f t="shared" si="10"/>
        <v>#REF!</v>
      </c>
      <c r="BB175" s="27" t="e">
        <f t="shared" si="11"/>
        <v>#REF!</v>
      </c>
    </row>
    <row r="176" spans="1:54" x14ac:dyDescent="0.35">
      <c r="A176" t="s">
        <v>9746</v>
      </c>
      <c r="B176" s="25" t="e">
        <f>IF('Crisis Indicator Data'!#REF!="No Data",1,IF(#REF!&lt;&gt;"",1,0))</f>
        <v>#REF!</v>
      </c>
      <c r="C176" s="25" t="e">
        <f>IF('Crisis Indicator Data'!#REF!="No Data",1,IF(#REF!&lt;&gt;"",1,0))</f>
        <v>#REF!</v>
      </c>
      <c r="D176" s="25" t="e">
        <f>IF('Crisis Indicator Data'!#REF!="No Data",1,IF(#REF!&lt;&gt;"",1,0))</f>
        <v>#REF!</v>
      </c>
      <c r="E176" s="25" t="e">
        <f>IF('Crisis Indicator Data'!#REF!="No Data",1,IF(#REF!&lt;&gt;"",1,0))</f>
        <v>#REF!</v>
      </c>
      <c r="F176" s="25" t="e">
        <f>IF('Crisis Indicator Data'!#REF!="No Data",1,IF(#REF!&lt;&gt;"",1,0))</f>
        <v>#REF!</v>
      </c>
      <c r="G176" s="25" t="e">
        <f>IF('Crisis Indicator Data'!#REF!="No Data",1,IF(#REF!&lt;&gt;"",1,0))</f>
        <v>#REF!</v>
      </c>
      <c r="H176" s="25" t="e">
        <f>IF('Crisis Indicator Data'!#REF!="No Data",1,IF(#REF!&lt;&gt;"",1,0))</f>
        <v>#REF!</v>
      </c>
      <c r="I176" s="25" t="e">
        <f>IF('Crisis Indicator Data'!#REF!="No Data",1,IF(#REF!&lt;&gt;"",1,0))</f>
        <v>#REF!</v>
      </c>
      <c r="J176" s="25" t="e">
        <f>IF('Crisis Indicator Data'!#REF!="No Data",1,IF(#REF!&lt;&gt;"",1,0))</f>
        <v>#REF!</v>
      </c>
      <c r="K176" s="25" t="e">
        <f>IF('Crisis Indicator Data'!#REF!="No Data",1,IF(#REF!&lt;&gt;"",1,0))</f>
        <v>#REF!</v>
      </c>
      <c r="L176" s="25" t="e">
        <f>IF('Crisis Indicator Data'!#REF!="No Data",1,IF(#REF!&lt;&gt;"",1,0))</f>
        <v>#REF!</v>
      </c>
      <c r="M176" s="25" t="e">
        <f>IF('Crisis Indicator Data'!#REF!="No Data",1,IF(#REF!&lt;&gt;"",1,0))</f>
        <v>#REF!</v>
      </c>
      <c r="N176" s="25" t="e">
        <f>IF('Crisis Indicator Data'!#REF!="No Data",1,IF(#REF!&lt;&gt;"",1,0))</f>
        <v>#REF!</v>
      </c>
      <c r="O176" s="25" t="e">
        <f>IF('Crisis Indicator Data'!#REF!="No Data",1,IF(#REF!&lt;&gt;"",1,0))</f>
        <v>#REF!</v>
      </c>
      <c r="P176" s="25" t="e">
        <f>IF('Crisis Indicator Data'!#REF!="No Data",1,IF(#REF!&lt;&gt;"",1,0))</f>
        <v>#REF!</v>
      </c>
      <c r="Q176" s="25" t="e">
        <f>IF('Crisis Indicator Data'!#REF!="No Data",1,IF(#REF!&lt;&gt;"",1,0))</f>
        <v>#REF!</v>
      </c>
      <c r="R176" s="25" t="e">
        <f>IF('Crisis Indicator Data'!#REF!="No Data",1,IF(#REF!&lt;&gt;"",1,0))</f>
        <v>#REF!</v>
      </c>
      <c r="S176" s="25" t="e">
        <f>IF('Crisis Indicator Data'!#REF!="No Data",1,IF(#REF!&lt;&gt;"",1,0))</f>
        <v>#REF!</v>
      </c>
      <c r="T176" s="25" t="e">
        <f>IF('Crisis Indicator Data'!#REF!="No Data",1,IF(#REF!&lt;&gt;"",1,0))</f>
        <v>#REF!</v>
      </c>
      <c r="U176" s="25" t="e">
        <f>IF('Crisis Indicator Data'!#REF!="No Data",1,IF(#REF!&lt;&gt;"",1,0))</f>
        <v>#REF!</v>
      </c>
      <c r="V176" s="25" t="e">
        <f>IF('Crisis Indicator Data'!#REF!="No Data",1,IF(#REF!&lt;&gt;"",1,0))</f>
        <v>#REF!</v>
      </c>
      <c r="W176" s="25" t="e">
        <f>IF('Crisis Indicator Data'!#REF!="No Data",1,IF(#REF!&lt;&gt;"",1,0))</f>
        <v>#REF!</v>
      </c>
      <c r="X176" s="25" t="e">
        <f>IF('Crisis Indicator Data'!#REF!="No Data",1,IF(#REF!&lt;&gt;"",1,0))</f>
        <v>#REF!</v>
      </c>
      <c r="Y176" s="25" t="e">
        <f>IF('Crisis Indicator Data'!#REF!="No Data",1,IF(#REF!&lt;&gt;"",1,0))</f>
        <v>#REF!</v>
      </c>
      <c r="Z176" s="25" t="e">
        <f>IF('Crisis Indicator Data'!#REF!="No Data",1,IF(#REF!&lt;&gt;"",1,0))</f>
        <v>#REF!</v>
      </c>
      <c r="AA176" s="25" t="e">
        <f>IF('Crisis Indicator Data'!#REF!="No Data",1,IF(#REF!&lt;&gt;"",1,0))</f>
        <v>#REF!</v>
      </c>
      <c r="AB176" s="25" t="e">
        <f>IF('Crisis Indicator Data'!#REF!="No Data",1,IF(#REF!&lt;&gt;"",1,0))</f>
        <v>#REF!</v>
      </c>
      <c r="AC176" s="25" t="e">
        <f>IF('Crisis Indicator Data'!#REF!="No Data",1,IF(#REF!&lt;&gt;"",1,0))</f>
        <v>#REF!</v>
      </c>
      <c r="AD176" s="25" t="e">
        <f>IF('Crisis Indicator Data'!#REF!="No Data",1,IF(#REF!&lt;&gt;"",1,0))</f>
        <v>#REF!</v>
      </c>
      <c r="AE176" s="25" t="e">
        <f>IF('Crisis Indicator Data'!#REF!="No Data",1,IF(#REF!&lt;&gt;"",1,0))</f>
        <v>#REF!</v>
      </c>
      <c r="AF176" s="25" t="e">
        <f>IF('Crisis Indicator Data'!#REF!="No Data",1,IF(#REF!&lt;&gt;"",1,0))</f>
        <v>#REF!</v>
      </c>
      <c r="AG176" s="25" t="e">
        <f>IF('Crisis Indicator Data'!#REF!="No Data",1,IF(#REF!&lt;&gt;"",1,0))</f>
        <v>#REF!</v>
      </c>
      <c r="AH176" s="25" t="e">
        <f>IF('Crisis Indicator Data'!#REF!="No Data",1,IF(#REF!&lt;&gt;"",1,0))</f>
        <v>#REF!</v>
      </c>
      <c r="AI176" s="25" t="e">
        <f>IF('Crisis Indicator Data'!#REF!="No Data",1,IF(#REF!&lt;&gt;"",1,0))</f>
        <v>#REF!</v>
      </c>
      <c r="AJ176" s="25" t="e">
        <f>IF('Crisis Indicator Data'!#REF!="No Data",1,IF(#REF!&lt;&gt;"",1,0))</f>
        <v>#REF!</v>
      </c>
      <c r="AK176" s="25" t="e">
        <f>IF('Crisis Indicator Data'!#REF!="No Data",1,IF(#REF!&lt;&gt;"",1,0))</f>
        <v>#REF!</v>
      </c>
      <c r="AL176" s="25" t="e">
        <f>IF('Crisis Indicator Data'!#REF!="No Data",1,IF(#REF!&lt;&gt;"",1,0))</f>
        <v>#REF!</v>
      </c>
      <c r="AM176" s="25" t="e">
        <f>IF('Crisis Indicator Data'!#REF!="No Data",1,IF(#REF!&lt;&gt;"",1,0))</f>
        <v>#REF!</v>
      </c>
      <c r="AN176" s="25" t="e">
        <f>IF('Crisis Indicator Data'!#REF!="No Data",1,IF(#REF!&lt;&gt;"",1,0))</f>
        <v>#REF!</v>
      </c>
      <c r="AO176" s="25" t="e">
        <f>IF('Crisis Indicator Data'!#REF!="No Data",1,IF(#REF!&lt;&gt;"",1,0))</f>
        <v>#REF!</v>
      </c>
      <c r="AP176" s="25" t="e">
        <f>IF('Crisis Indicator Data'!#REF!="No Data",1,IF(#REF!&lt;&gt;"",1,0))</f>
        <v>#REF!</v>
      </c>
      <c r="AQ176" s="25" t="e">
        <f>IF('Crisis Indicator Data'!#REF!="No Data",1,IF(#REF!&lt;&gt;"",1,0))</f>
        <v>#REF!</v>
      </c>
      <c r="AR176" s="25" t="e">
        <f>IF('Crisis Indicator Data'!#REF!="No Data",1,IF(#REF!&lt;&gt;"",1,0))</f>
        <v>#REF!</v>
      </c>
      <c r="AS176" s="25" t="e">
        <f>IF('Crisis Indicator Data'!#REF!="No Data",1,IF(#REF!&lt;&gt;"",1,0))</f>
        <v>#REF!</v>
      </c>
      <c r="AT176" s="25" t="e">
        <f>IF('Crisis Indicator Data'!#REF!="No Data",1,IF(#REF!&lt;&gt;"",1,0))</f>
        <v>#REF!</v>
      </c>
      <c r="AU176" s="25" t="e">
        <f>IF('Crisis Indicator Data'!#REF!="No Data",1,IF(#REF!&lt;&gt;"",1,0))</f>
        <v>#REF!</v>
      </c>
      <c r="AV176" s="25" t="e">
        <f>IF('Crisis Indicator Data'!#REF!="No Data",1,IF(#REF!&lt;&gt;"",1,0))</f>
        <v>#REF!</v>
      </c>
      <c r="AW176" s="25" t="e">
        <f>IF('Crisis Indicator Data'!#REF!="No Data",1,IF(#REF!&lt;&gt;"",1,0))</f>
        <v>#REF!</v>
      </c>
      <c r="AX176" s="25" t="e">
        <f>IF('Crisis Indicator Data'!#REF!="No Data",1,IF(#REF!&lt;&gt;"",1,0))</f>
        <v>#REF!</v>
      </c>
      <c r="AY176" s="25" t="e">
        <f>IF('Crisis Indicator Data'!#REF!="No Data",1,IF(#REF!&lt;&gt;"",1,0))</f>
        <v>#REF!</v>
      </c>
      <c r="AZ176" s="25" t="e">
        <f>IF('Crisis Indicator Data'!#REF!="No Data",1,IF(#REF!&lt;&gt;"",1,0))</f>
        <v>#REF!</v>
      </c>
      <c r="BA176" t="e">
        <f t="shared" si="10"/>
        <v>#REF!</v>
      </c>
      <c r="BB176" s="27" t="e">
        <f t="shared" si="11"/>
        <v>#REF!</v>
      </c>
    </row>
    <row r="177" spans="1:54" x14ac:dyDescent="0.35">
      <c r="A177" t="s">
        <v>9747</v>
      </c>
      <c r="B177" s="25" t="e">
        <f>IF('Crisis Indicator Data'!#REF!="No Data",1,IF(#REF!&lt;&gt;"",1,0))</f>
        <v>#REF!</v>
      </c>
      <c r="C177" s="25" t="e">
        <f>IF('Crisis Indicator Data'!#REF!="No Data",1,IF(#REF!&lt;&gt;"",1,0))</f>
        <v>#REF!</v>
      </c>
      <c r="D177" s="25" t="e">
        <f>IF('Crisis Indicator Data'!#REF!="No Data",1,IF(#REF!&lt;&gt;"",1,0))</f>
        <v>#REF!</v>
      </c>
      <c r="E177" s="25" t="e">
        <f>IF('Crisis Indicator Data'!#REF!="No Data",1,IF(#REF!&lt;&gt;"",1,0))</f>
        <v>#REF!</v>
      </c>
      <c r="F177" s="25" t="e">
        <f>IF('Crisis Indicator Data'!#REF!="No Data",1,IF(#REF!&lt;&gt;"",1,0))</f>
        <v>#REF!</v>
      </c>
      <c r="G177" s="25" t="e">
        <f>IF('Crisis Indicator Data'!#REF!="No Data",1,IF(#REF!&lt;&gt;"",1,0))</f>
        <v>#REF!</v>
      </c>
      <c r="H177" s="25" t="e">
        <f>IF('Crisis Indicator Data'!#REF!="No Data",1,IF(#REF!&lt;&gt;"",1,0))</f>
        <v>#REF!</v>
      </c>
      <c r="I177" s="25" t="e">
        <f>IF('Crisis Indicator Data'!#REF!="No Data",1,IF(#REF!&lt;&gt;"",1,0))</f>
        <v>#REF!</v>
      </c>
      <c r="J177" s="25" t="e">
        <f>IF('Crisis Indicator Data'!#REF!="No Data",1,IF(#REF!&lt;&gt;"",1,0))</f>
        <v>#REF!</v>
      </c>
      <c r="K177" s="25" t="e">
        <f>IF('Crisis Indicator Data'!#REF!="No Data",1,IF(#REF!&lt;&gt;"",1,0))</f>
        <v>#REF!</v>
      </c>
      <c r="L177" s="25" t="e">
        <f>IF('Crisis Indicator Data'!#REF!="No Data",1,IF(#REF!&lt;&gt;"",1,0))</f>
        <v>#REF!</v>
      </c>
      <c r="M177" s="25" t="e">
        <f>IF('Crisis Indicator Data'!#REF!="No Data",1,IF(#REF!&lt;&gt;"",1,0))</f>
        <v>#REF!</v>
      </c>
      <c r="N177" s="25" t="e">
        <f>IF('Crisis Indicator Data'!#REF!="No Data",1,IF(#REF!&lt;&gt;"",1,0))</f>
        <v>#REF!</v>
      </c>
      <c r="O177" s="25" t="e">
        <f>IF('Crisis Indicator Data'!#REF!="No Data",1,IF(#REF!&lt;&gt;"",1,0))</f>
        <v>#REF!</v>
      </c>
      <c r="P177" s="25" t="e">
        <f>IF('Crisis Indicator Data'!#REF!="No Data",1,IF(#REF!&lt;&gt;"",1,0))</f>
        <v>#REF!</v>
      </c>
      <c r="Q177" s="25" t="e">
        <f>IF('Crisis Indicator Data'!#REF!="No Data",1,IF(#REF!&lt;&gt;"",1,0))</f>
        <v>#REF!</v>
      </c>
      <c r="R177" s="25" t="e">
        <f>IF('Crisis Indicator Data'!#REF!="No Data",1,IF(#REF!&lt;&gt;"",1,0))</f>
        <v>#REF!</v>
      </c>
      <c r="S177" s="25" t="e">
        <f>IF('Crisis Indicator Data'!#REF!="No Data",1,IF(#REF!&lt;&gt;"",1,0))</f>
        <v>#REF!</v>
      </c>
      <c r="T177" s="25" t="e">
        <f>IF('Crisis Indicator Data'!#REF!="No Data",1,IF(#REF!&lt;&gt;"",1,0))</f>
        <v>#REF!</v>
      </c>
      <c r="U177" s="25" t="e">
        <f>IF('Crisis Indicator Data'!#REF!="No Data",1,IF(#REF!&lt;&gt;"",1,0))</f>
        <v>#REF!</v>
      </c>
      <c r="V177" s="25" t="e">
        <f>IF('Crisis Indicator Data'!#REF!="No Data",1,IF(#REF!&lt;&gt;"",1,0))</f>
        <v>#REF!</v>
      </c>
      <c r="W177" s="25" t="e">
        <f>IF('Crisis Indicator Data'!#REF!="No Data",1,IF(#REF!&lt;&gt;"",1,0))</f>
        <v>#REF!</v>
      </c>
      <c r="X177" s="25" t="e">
        <f>IF('Crisis Indicator Data'!#REF!="No Data",1,IF(#REF!&lt;&gt;"",1,0))</f>
        <v>#REF!</v>
      </c>
      <c r="Y177" s="25" t="e">
        <f>IF('Crisis Indicator Data'!#REF!="No Data",1,IF(#REF!&lt;&gt;"",1,0))</f>
        <v>#REF!</v>
      </c>
      <c r="Z177" s="25" t="e">
        <f>IF('Crisis Indicator Data'!#REF!="No Data",1,IF(#REF!&lt;&gt;"",1,0))</f>
        <v>#REF!</v>
      </c>
      <c r="AA177" s="25" t="e">
        <f>IF('Crisis Indicator Data'!#REF!="No Data",1,IF(#REF!&lt;&gt;"",1,0))</f>
        <v>#REF!</v>
      </c>
      <c r="AB177" s="25" t="e">
        <f>IF('Crisis Indicator Data'!#REF!="No Data",1,IF(#REF!&lt;&gt;"",1,0))</f>
        <v>#REF!</v>
      </c>
      <c r="AC177" s="25" t="e">
        <f>IF('Crisis Indicator Data'!#REF!="No Data",1,IF(#REF!&lt;&gt;"",1,0))</f>
        <v>#REF!</v>
      </c>
      <c r="AD177" s="25" t="e">
        <f>IF('Crisis Indicator Data'!#REF!="No Data",1,IF(#REF!&lt;&gt;"",1,0))</f>
        <v>#REF!</v>
      </c>
      <c r="AE177" s="25" t="e">
        <f>IF('Crisis Indicator Data'!#REF!="No Data",1,IF(#REF!&lt;&gt;"",1,0))</f>
        <v>#REF!</v>
      </c>
      <c r="AF177" s="25" t="e">
        <f>IF('Crisis Indicator Data'!#REF!="No Data",1,IF(#REF!&lt;&gt;"",1,0))</f>
        <v>#REF!</v>
      </c>
      <c r="AG177" s="25" t="e">
        <f>IF('Crisis Indicator Data'!#REF!="No Data",1,IF(#REF!&lt;&gt;"",1,0))</f>
        <v>#REF!</v>
      </c>
      <c r="AH177" s="25" t="e">
        <f>IF('Crisis Indicator Data'!#REF!="No Data",1,IF(#REF!&lt;&gt;"",1,0))</f>
        <v>#REF!</v>
      </c>
      <c r="AI177" s="25" t="e">
        <f>IF('Crisis Indicator Data'!#REF!="No Data",1,IF(#REF!&lt;&gt;"",1,0))</f>
        <v>#REF!</v>
      </c>
      <c r="AJ177" s="25" t="e">
        <f>IF('Crisis Indicator Data'!#REF!="No Data",1,IF(#REF!&lt;&gt;"",1,0))</f>
        <v>#REF!</v>
      </c>
      <c r="AK177" s="25" t="e">
        <f>IF('Crisis Indicator Data'!#REF!="No Data",1,IF(#REF!&lt;&gt;"",1,0))</f>
        <v>#REF!</v>
      </c>
      <c r="AL177" s="25" t="e">
        <f>IF('Crisis Indicator Data'!#REF!="No Data",1,IF(#REF!&lt;&gt;"",1,0))</f>
        <v>#REF!</v>
      </c>
      <c r="AM177" s="25" t="e">
        <f>IF('Crisis Indicator Data'!#REF!="No Data",1,IF(#REF!&lt;&gt;"",1,0))</f>
        <v>#REF!</v>
      </c>
      <c r="AN177" s="25" t="e">
        <f>IF('Crisis Indicator Data'!#REF!="No Data",1,IF(#REF!&lt;&gt;"",1,0))</f>
        <v>#REF!</v>
      </c>
      <c r="AO177" s="25" t="e">
        <f>IF('Crisis Indicator Data'!#REF!="No Data",1,IF(#REF!&lt;&gt;"",1,0))</f>
        <v>#REF!</v>
      </c>
      <c r="AP177" s="25" t="e">
        <f>IF('Crisis Indicator Data'!#REF!="No Data",1,IF(#REF!&lt;&gt;"",1,0))</f>
        <v>#REF!</v>
      </c>
      <c r="AQ177" s="25" t="e">
        <f>IF('Crisis Indicator Data'!#REF!="No Data",1,IF(#REF!&lt;&gt;"",1,0))</f>
        <v>#REF!</v>
      </c>
      <c r="AR177" s="25" t="e">
        <f>IF('Crisis Indicator Data'!#REF!="No Data",1,IF(#REF!&lt;&gt;"",1,0))</f>
        <v>#REF!</v>
      </c>
      <c r="AS177" s="25" t="e">
        <f>IF('Crisis Indicator Data'!#REF!="No Data",1,IF(#REF!&lt;&gt;"",1,0))</f>
        <v>#REF!</v>
      </c>
      <c r="AT177" s="25" t="e">
        <f>IF('Crisis Indicator Data'!#REF!="No Data",1,IF(#REF!&lt;&gt;"",1,0))</f>
        <v>#REF!</v>
      </c>
      <c r="AU177" s="25" t="e">
        <f>IF('Crisis Indicator Data'!#REF!="No Data",1,IF(#REF!&lt;&gt;"",1,0))</f>
        <v>#REF!</v>
      </c>
      <c r="AV177" s="25" t="e">
        <f>IF('Crisis Indicator Data'!#REF!="No Data",1,IF(#REF!&lt;&gt;"",1,0))</f>
        <v>#REF!</v>
      </c>
      <c r="AW177" s="25" t="e">
        <f>IF('Crisis Indicator Data'!#REF!="No Data",1,IF(#REF!&lt;&gt;"",1,0))</f>
        <v>#REF!</v>
      </c>
      <c r="AX177" s="25" t="e">
        <f>IF('Crisis Indicator Data'!#REF!="No Data",1,IF(#REF!&lt;&gt;"",1,0))</f>
        <v>#REF!</v>
      </c>
      <c r="AY177" s="25" t="e">
        <f>IF('Crisis Indicator Data'!#REF!="No Data",1,IF(#REF!&lt;&gt;"",1,0))</f>
        <v>#REF!</v>
      </c>
      <c r="AZ177" s="25" t="e">
        <f>IF('Crisis Indicator Data'!#REF!="No Data",1,IF(#REF!&lt;&gt;"",1,0))</f>
        <v>#REF!</v>
      </c>
      <c r="BA177" t="e">
        <f t="shared" si="10"/>
        <v>#REF!</v>
      </c>
      <c r="BB177" s="27" t="e">
        <f t="shared" si="11"/>
        <v>#REF!</v>
      </c>
    </row>
    <row r="178" spans="1:54" x14ac:dyDescent="0.35">
      <c r="A178" t="s">
        <v>9741</v>
      </c>
      <c r="B178" s="25" t="e">
        <f>IF('Crisis Indicator Data'!#REF!="No Data",1,IF(#REF!&lt;&gt;"",1,0))</f>
        <v>#REF!</v>
      </c>
      <c r="C178" s="25" t="e">
        <f>IF('Crisis Indicator Data'!#REF!="No Data",1,IF(#REF!&lt;&gt;"",1,0))</f>
        <v>#REF!</v>
      </c>
      <c r="D178" s="25" t="e">
        <f>IF('Crisis Indicator Data'!#REF!="No Data",1,IF(#REF!&lt;&gt;"",1,0))</f>
        <v>#REF!</v>
      </c>
      <c r="E178" s="25" t="e">
        <f>IF('Crisis Indicator Data'!#REF!="No Data",1,IF(#REF!&lt;&gt;"",1,0))</f>
        <v>#REF!</v>
      </c>
      <c r="F178" s="25" t="e">
        <f>IF('Crisis Indicator Data'!#REF!="No Data",1,IF(#REF!&lt;&gt;"",1,0))</f>
        <v>#REF!</v>
      </c>
      <c r="G178" s="25" t="e">
        <f>IF('Crisis Indicator Data'!#REF!="No Data",1,IF(#REF!&lt;&gt;"",1,0))</f>
        <v>#REF!</v>
      </c>
      <c r="H178" s="25" t="e">
        <f>IF('Crisis Indicator Data'!#REF!="No Data",1,IF(#REF!&lt;&gt;"",1,0))</f>
        <v>#REF!</v>
      </c>
      <c r="I178" s="25" t="e">
        <f>IF('Crisis Indicator Data'!#REF!="No Data",1,IF(#REF!&lt;&gt;"",1,0))</f>
        <v>#REF!</v>
      </c>
      <c r="J178" s="25" t="e">
        <f>IF('Crisis Indicator Data'!#REF!="No Data",1,IF(#REF!&lt;&gt;"",1,0))</f>
        <v>#REF!</v>
      </c>
      <c r="K178" s="25" t="e">
        <f>IF('Crisis Indicator Data'!#REF!="No Data",1,IF(#REF!&lt;&gt;"",1,0))</f>
        <v>#REF!</v>
      </c>
      <c r="L178" s="25" t="e">
        <f>IF('Crisis Indicator Data'!#REF!="No Data",1,IF(#REF!&lt;&gt;"",1,0))</f>
        <v>#REF!</v>
      </c>
      <c r="M178" s="25" t="e">
        <f>IF('Crisis Indicator Data'!#REF!="No Data",1,IF(#REF!&lt;&gt;"",1,0))</f>
        <v>#REF!</v>
      </c>
      <c r="N178" s="25" t="e">
        <f>IF('Crisis Indicator Data'!#REF!="No Data",1,IF(#REF!&lt;&gt;"",1,0))</f>
        <v>#REF!</v>
      </c>
      <c r="O178" s="25" t="e">
        <f>IF('Crisis Indicator Data'!#REF!="No Data",1,IF(#REF!&lt;&gt;"",1,0))</f>
        <v>#REF!</v>
      </c>
      <c r="P178" s="25" t="e">
        <f>IF('Crisis Indicator Data'!#REF!="No Data",1,IF(#REF!&lt;&gt;"",1,0))</f>
        <v>#REF!</v>
      </c>
      <c r="Q178" s="25" t="e">
        <f>IF('Crisis Indicator Data'!#REF!="No Data",1,IF(#REF!&lt;&gt;"",1,0))</f>
        <v>#REF!</v>
      </c>
      <c r="R178" s="25" t="e">
        <f>IF('Crisis Indicator Data'!#REF!="No Data",1,IF(#REF!&lt;&gt;"",1,0))</f>
        <v>#REF!</v>
      </c>
      <c r="S178" s="25" t="e">
        <f>IF('Crisis Indicator Data'!#REF!="No Data",1,IF(#REF!&lt;&gt;"",1,0))</f>
        <v>#REF!</v>
      </c>
      <c r="T178" s="25" t="e">
        <f>IF('Crisis Indicator Data'!#REF!="No Data",1,IF(#REF!&lt;&gt;"",1,0))</f>
        <v>#REF!</v>
      </c>
      <c r="U178" s="25" t="e">
        <f>IF('Crisis Indicator Data'!#REF!="No Data",1,IF(#REF!&lt;&gt;"",1,0))</f>
        <v>#REF!</v>
      </c>
      <c r="V178" s="25" t="e">
        <f>IF('Crisis Indicator Data'!#REF!="No Data",1,IF(#REF!&lt;&gt;"",1,0))</f>
        <v>#REF!</v>
      </c>
      <c r="W178" s="25" t="e">
        <f>IF('Crisis Indicator Data'!#REF!="No Data",1,IF(#REF!&lt;&gt;"",1,0))</f>
        <v>#REF!</v>
      </c>
      <c r="X178" s="25" t="e">
        <f>IF('Crisis Indicator Data'!#REF!="No Data",1,IF(#REF!&lt;&gt;"",1,0))</f>
        <v>#REF!</v>
      </c>
      <c r="Y178" s="25" t="e">
        <f>IF('Crisis Indicator Data'!#REF!="No Data",1,IF(#REF!&lt;&gt;"",1,0))</f>
        <v>#REF!</v>
      </c>
      <c r="Z178" s="25" t="e">
        <f>IF('Crisis Indicator Data'!#REF!="No Data",1,IF(#REF!&lt;&gt;"",1,0))</f>
        <v>#REF!</v>
      </c>
      <c r="AA178" s="25" t="e">
        <f>IF('Crisis Indicator Data'!#REF!="No Data",1,IF(#REF!&lt;&gt;"",1,0))</f>
        <v>#REF!</v>
      </c>
      <c r="AB178" s="25" t="e">
        <f>IF('Crisis Indicator Data'!#REF!="No Data",1,IF(#REF!&lt;&gt;"",1,0))</f>
        <v>#REF!</v>
      </c>
      <c r="AC178" s="25" t="e">
        <f>IF('Crisis Indicator Data'!#REF!="No Data",1,IF(#REF!&lt;&gt;"",1,0))</f>
        <v>#REF!</v>
      </c>
      <c r="AD178" s="25" t="e">
        <f>IF('Crisis Indicator Data'!#REF!="No Data",1,IF(#REF!&lt;&gt;"",1,0))</f>
        <v>#REF!</v>
      </c>
      <c r="AE178" s="25" t="e">
        <f>IF('Crisis Indicator Data'!#REF!="No Data",1,IF(#REF!&lt;&gt;"",1,0))</f>
        <v>#REF!</v>
      </c>
      <c r="AF178" s="25" t="e">
        <f>IF('Crisis Indicator Data'!#REF!="No Data",1,IF(#REF!&lt;&gt;"",1,0))</f>
        <v>#REF!</v>
      </c>
      <c r="AG178" s="25" t="e">
        <f>IF('Crisis Indicator Data'!#REF!="No Data",1,IF(#REF!&lt;&gt;"",1,0))</f>
        <v>#REF!</v>
      </c>
      <c r="AH178" s="25" t="e">
        <f>IF('Crisis Indicator Data'!#REF!="No Data",1,IF(#REF!&lt;&gt;"",1,0))</f>
        <v>#REF!</v>
      </c>
      <c r="AI178" s="25" t="e">
        <f>IF('Crisis Indicator Data'!#REF!="No Data",1,IF(#REF!&lt;&gt;"",1,0))</f>
        <v>#REF!</v>
      </c>
      <c r="AJ178" s="25" t="e">
        <f>IF('Crisis Indicator Data'!#REF!="No Data",1,IF(#REF!&lt;&gt;"",1,0))</f>
        <v>#REF!</v>
      </c>
      <c r="AK178" s="25" t="e">
        <f>IF('Crisis Indicator Data'!#REF!="No Data",1,IF(#REF!&lt;&gt;"",1,0))</f>
        <v>#REF!</v>
      </c>
      <c r="AL178" s="25" t="e">
        <f>IF('Crisis Indicator Data'!#REF!="No Data",1,IF(#REF!&lt;&gt;"",1,0))</f>
        <v>#REF!</v>
      </c>
      <c r="AM178" s="25" t="e">
        <f>IF('Crisis Indicator Data'!#REF!="No Data",1,IF(#REF!&lt;&gt;"",1,0))</f>
        <v>#REF!</v>
      </c>
      <c r="AN178" s="25" t="e">
        <f>IF('Crisis Indicator Data'!#REF!="No Data",1,IF(#REF!&lt;&gt;"",1,0))</f>
        <v>#REF!</v>
      </c>
      <c r="AO178" s="25" t="e">
        <f>IF('Crisis Indicator Data'!#REF!="No Data",1,IF(#REF!&lt;&gt;"",1,0))</f>
        <v>#REF!</v>
      </c>
      <c r="AP178" s="25" t="e">
        <f>IF('Crisis Indicator Data'!#REF!="No Data",1,IF(#REF!&lt;&gt;"",1,0))</f>
        <v>#REF!</v>
      </c>
      <c r="AQ178" s="25" t="e">
        <f>IF('Crisis Indicator Data'!#REF!="No Data",1,IF(#REF!&lt;&gt;"",1,0))</f>
        <v>#REF!</v>
      </c>
      <c r="AR178" s="25" t="e">
        <f>IF('Crisis Indicator Data'!#REF!="No Data",1,IF(#REF!&lt;&gt;"",1,0))</f>
        <v>#REF!</v>
      </c>
      <c r="AS178" s="25" t="e">
        <f>IF('Crisis Indicator Data'!#REF!="No Data",1,IF(#REF!&lt;&gt;"",1,0))</f>
        <v>#REF!</v>
      </c>
      <c r="AT178" s="25" t="e">
        <f>IF('Crisis Indicator Data'!#REF!="No Data",1,IF(#REF!&lt;&gt;"",1,0))</f>
        <v>#REF!</v>
      </c>
      <c r="AU178" s="25" t="e">
        <f>IF('Crisis Indicator Data'!#REF!="No Data",1,IF(#REF!&lt;&gt;"",1,0))</f>
        <v>#REF!</v>
      </c>
      <c r="AV178" s="25" t="e">
        <f>IF('Crisis Indicator Data'!#REF!="No Data",1,IF(#REF!&lt;&gt;"",1,0))</f>
        <v>#REF!</v>
      </c>
      <c r="AW178" s="25" t="e">
        <f>IF('Crisis Indicator Data'!#REF!="No Data",1,IF(#REF!&lt;&gt;"",1,0))</f>
        <v>#REF!</v>
      </c>
      <c r="AX178" s="25" t="e">
        <f>IF('Crisis Indicator Data'!#REF!="No Data",1,IF(#REF!&lt;&gt;"",1,0))</f>
        <v>#REF!</v>
      </c>
      <c r="AY178" s="25" t="e">
        <f>IF('Crisis Indicator Data'!#REF!="No Data",1,IF(#REF!&lt;&gt;"",1,0))</f>
        <v>#REF!</v>
      </c>
      <c r="AZ178" s="25" t="e">
        <f>IF('Crisis Indicator Data'!#REF!="No Data",1,IF(#REF!&lt;&gt;"",1,0))</f>
        <v>#REF!</v>
      </c>
      <c r="BA178" t="e">
        <f t="shared" si="10"/>
        <v>#REF!</v>
      </c>
      <c r="BB178" s="27" t="e">
        <f t="shared" si="11"/>
        <v>#REF!</v>
      </c>
    </row>
    <row r="179" spans="1:54" x14ac:dyDescent="0.35">
      <c r="A179" t="s">
        <v>9749</v>
      </c>
      <c r="B179" s="25" t="e">
        <f>IF('Crisis Indicator Data'!#REF!="No Data",1,IF(#REF!&lt;&gt;"",1,0))</f>
        <v>#REF!</v>
      </c>
      <c r="C179" s="25" t="e">
        <f>IF('Crisis Indicator Data'!#REF!="No Data",1,IF(#REF!&lt;&gt;"",1,0))</f>
        <v>#REF!</v>
      </c>
      <c r="D179" s="25" t="e">
        <f>IF('Crisis Indicator Data'!#REF!="No Data",1,IF(#REF!&lt;&gt;"",1,0))</f>
        <v>#REF!</v>
      </c>
      <c r="E179" s="25" t="e">
        <f>IF('Crisis Indicator Data'!#REF!="No Data",1,IF(#REF!&lt;&gt;"",1,0))</f>
        <v>#REF!</v>
      </c>
      <c r="F179" s="25" t="e">
        <f>IF('Crisis Indicator Data'!#REF!="No Data",1,IF(#REF!&lt;&gt;"",1,0))</f>
        <v>#REF!</v>
      </c>
      <c r="G179" s="25" t="e">
        <f>IF('Crisis Indicator Data'!#REF!="No Data",1,IF(#REF!&lt;&gt;"",1,0))</f>
        <v>#REF!</v>
      </c>
      <c r="H179" s="25" t="e">
        <f>IF('Crisis Indicator Data'!#REF!="No Data",1,IF(#REF!&lt;&gt;"",1,0))</f>
        <v>#REF!</v>
      </c>
      <c r="I179" s="25" t="e">
        <f>IF('Crisis Indicator Data'!#REF!="No Data",1,IF(#REF!&lt;&gt;"",1,0))</f>
        <v>#REF!</v>
      </c>
      <c r="J179" s="25" t="e">
        <f>IF('Crisis Indicator Data'!#REF!="No Data",1,IF(#REF!&lt;&gt;"",1,0))</f>
        <v>#REF!</v>
      </c>
      <c r="K179" s="25" t="e">
        <f>IF('Crisis Indicator Data'!#REF!="No Data",1,IF(#REF!&lt;&gt;"",1,0))</f>
        <v>#REF!</v>
      </c>
      <c r="L179" s="25" t="e">
        <f>IF('Crisis Indicator Data'!#REF!="No Data",1,IF(#REF!&lt;&gt;"",1,0))</f>
        <v>#REF!</v>
      </c>
      <c r="M179" s="25" t="e">
        <f>IF('Crisis Indicator Data'!#REF!="No Data",1,IF(#REF!&lt;&gt;"",1,0))</f>
        <v>#REF!</v>
      </c>
      <c r="N179" s="25" t="e">
        <f>IF('Crisis Indicator Data'!#REF!="No Data",1,IF(#REF!&lt;&gt;"",1,0))</f>
        <v>#REF!</v>
      </c>
      <c r="O179" s="25" t="e">
        <f>IF('Crisis Indicator Data'!#REF!="No Data",1,IF(#REF!&lt;&gt;"",1,0))</f>
        <v>#REF!</v>
      </c>
      <c r="P179" s="25" t="e">
        <f>IF('Crisis Indicator Data'!#REF!="No Data",1,IF(#REF!&lt;&gt;"",1,0))</f>
        <v>#REF!</v>
      </c>
      <c r="Q179" s="25" t="e">
        <f>IF('Crisis Indicator Data'!#REF!="No Data",1,IF(#REF!&lt;&gt;"",1,0))</f>
        <v>#REF!</v>
      </c>
      <c r="R179" s="25" t="e">
        <f>IF('Crisis Indicator Data'!#REF!="No Data",1,IF(#REF!&lt;&gt;"",1,0))</f>
        <v>#REF!</v>
      </c>
      <c r="S179" s="25" t="e">
        <f>IF('Crisis Indicator Data'!#REF!="No Data",1,IF(#REF!&lt;&gt;"",1,0))</f>
        <v>#REF!</v>
      </c>
      <c r="T179" s="25" t="e">
        <f>IF('Crisis Indicator Data'!#REF!="No Data",1,IF(#REF!&lt;&gt;"",1,0))</f>
        <v>#REF!</v>
      </c>
      <c r="U179" s="25" t="e">
        <f>IF('Crisis Indicator Data'!#REF!="No Data",1,IF(#REF!&lt;&gt;"",1,0))</f>
        <v>#REF!</v>
      </c>
      <c r="V179" s="25" t="e">
        <f>IF('Crisis Indicator Data'!#REF!="No Data",1,IF(#REF!&lt;&gt;"",1,0))</f>
        <v>#REF!</v>
      </c>
      <c r="W179" s="25" t="e">
        <f>IF('Crisis Indicator Data'!#REF!="No Data",1,IF(#REF!&lt;&gt;"",1,0))</f>
        <v>#REF!</v>
      </c>
      <c r="X179" s="25" t="e">
        <f>IF('Crisis Indicator Data'!#REF!="No Data",1,IF(#REF!&lt;&gt;"",1,0))</f>
        <v>#REF!</v>
      </c>
      <c r="Y179" s="25" t="e">
        <f>IF('Crisis Indicator Data'!#REF!="No Data",1,IF(#REF!&lt;&gt;"",1,0))</f>
        <v>#REF!</v>
      </c>
      <c r="Z179" s="25" t="e">
        <f>IF('Crisis Indicator Data'!#REF!="No Data",1,IF(#REF!&lt;&gt;"",1,0))</f>
        <v>#REF!</v>
      </c>
      <c r="AA179" s="25" t="e">
        <f>IF('Crisis Indicator Data'!#REF!="No Data",1,IF(#REF!&lt;&gt;"",1,0))</f>
        <v>#REF!</v>
      </c>
      <c r="AB179" s="25" t="e">
        <f>IF('Crisis Indicator Data'!#REF!="No Data",1,IF(#REF!&lt;&gt;"",1,0))</f>
        <v>#REF!</v>
      </c>
      <c r="AC179" s="25" t="e">
        <f>IF('Crisis Indicator Data'!#REF!="No Data",1,IF(#REF!&lt;&gt;"",1,0))</f>
        <v>#REF!</v>
      </c>
      <c r="AD179" s="25" t="e">
        <f>IF('Crisis Indicator Data'!#REF!="No Data",1,IF(#REF!&lt;&gt;"",1,0))</f>
        <v>#REF!</v>
      </c>
      <c r="AE179" s="25" t="e">
        <f>IF('Crisis Indicator Data'!#REF!="No Data",1,IF(#REF!&lt;&gt;"",1,0))</f>
        <v>#REF!</v>
      </c>
      <c r="AF179" s="25" t="e">
        <f>IF('Crisis Indicator Data'!#REF!="No Data",1,IF(#REF!&lt;&gt;"",1,0))</f>
        <v>#REF!</v>
      </c>
      <c r="AG179" s="25" t="e">
        <f>IF('Crisis Indicator Data'!#REF!="No Data",1,IF(#REF!&lt;&gt;"",1,0))</f>
        <v>#REF!</v>
      </c>
      <c r="AH179" s="25" t="e">
        <f>IF('Crisis Indicator Data'!#REF!="No Data",1,IF(#REF!&lt;&gt;"",1,0))</f>
        <v>#REF!</v>
      </c>
      <c r="AI179" s="25" t="e">
        <f>IF('Crisis Indicator Data'!#REF!="No Data",1,IF(#REF!&lt;&gt;"",1,0))</f>
        <v>#REF!</v>
      </c>
      <c r="AJ179" s="25" t="e">
        <f>IF('Crisis Indicator Data'!#REF!="No Data",1,IF(#REF!&lt;&gt;"",1,0))</f>
        <v>#REF!</v>
      </c>
      <c r="AK179" s="25" t="e">
        <f>IF('Crisis Indicator Data'!#REF!="No Data",1,IF(#REF!&lt;&gt;"",1,0))</f>
        <v>#REF!</v>
      </c>
      <c r="AL179" s="25" t="e">
        <f>IF('Crisis Indicator Data'!#REF!="No Data",1,IF(#REF!&lt;&gt;"",1,0))</f>
        <v>#REF!</v>
      </c>
      <c r="AM179" s="25" t="e">
        <f>IF('Crisis Indicator Data'!#REF!="No Data",1,IF(#REF!&lt;&gt;"",1,0))</f>
        <v>#REF!</v>
      </c>
      <c r="AN179" s="25" t="e">
        <f>IF('Crisis Indicator Data'!#REF!="No Data",1,IF(#REF!&lt;&gt;"",1,0))</f>
        <v>#REF!</v>
      </c>
      <c r="AO179" s="25" t="e">
        <f>IF('Crisis Indicator Data'!#REF!="No Data",1,IF(#REF!&lt;&gt;"",1,0))</f>
        <v>#REF!</v>
      </c>
      <c r="AP179" s="25" t="e">
        <f>IF('Crisis Indicator Data'!#REF!="No Data",1,IF(#REF!&lt;&gt;"",1,0))</f>
        <v>#REF!</v>
      </c>
      <c r="AQ179" s="25" t="e">
        <f>IF('Crisis Indicator Data'!#REF!="No Data",1,IF(#REF!&lt;&gt;"",1,0))</f>
        <v>#REF!</v>
      </c>
      <c r="AR179" s="25" t="e">
        <f>IF('Crisis Indicator Data'!#REF!="No Data",1,IF(#REF!&lt;&gt;"",1,0))</f>
        <v>#REF!</v>
      </c>
      <c r="AS179" s="25" t="e">
        <f>IF('Crisis Indicator Data'!#REF!="No Data",1,IF(#REF!&lt;&gt;"",1,0))</f>
        <v>#REF!</v>
      </c>
      <c r="AT179" s="25" t="e">
        <f>IF('Crisis Indicator Data'!#REF!="No Data",1,IF(#REF!&lt;&gt;"",1,0))</f>
        <v>#REF!</v>
      </c>
      <c r="AU179" s="25" t="e">
        <f>IF('Crisis Indicator Data'!#REF!="No Data",1,IF(#REF!&lt;&gt;"",1,0))</f>
        <v>#REF!</v>
      </c>
      <c r="AV179" s="25" t="e">
        <f>IF('Crisis Indicator Data'!#REF!="No Data",1,IF(#REF!&lt;&gt;"",1,0))</f>
        <v>#REF!</v>
      </c>
      <c r="AW179" s="25" t="e">
        <f>IF('Crisis Indicator Data'!#REF!="No Data",1,IF(#REF!&lt;&gt;"",1,0))</f>
        <v>#REF!</v>
      </c>
      <c r="AX179" s="25" t="e">
        <f>IF('Crisis Indicator Data'!#REF!="No Data",1,IF(#REF!&lt;&gt;"",1,0))</f>
        <v>#REF!</v>
      </c>
      <c r="AY179" s="25" t="e">
        <f>IF('Crisis Indicator Data'!#REF!="No Data",1,IF(#REF!&lt;&gt;"",1,0))</f>
        <v>#REF!</v>
      </c>
      <c r="AZ179" s="25" t="e">
        <f>IF('Crisis Indicator Data'!#REF!="No Data",1,IF(#REF!&lt;&gt;"",1,0))</f>
        <v>#REF!</v>
      </c>
      <c r="BA179" t="e">
        <f t="shared" si="10"/>
        <v>#REF!</v>
      </c>
      <c r="BB179" s="27" t="e">
        <f t="shared" si="11"/>
        <v>#REF!</v>
      </c>
    </row>
    <row r="180" spans="1:54" x14ac:dyDescent="0.35">
      <c r="A180" t="s">
        <v>9753</v>
      </c>
      <c r="B180" s="25" t="e">
        <f>IF('Crisis Indicator Data'!#REF!="No Data",1,IF(#REF!&lt;&gt;"",1,0))</f>
        <v>#REF!</v>
      </c>
      <c r="C180" s="25" t="e">
        <f>IF('Crisis Indicator Data'!#REF!="No Data",1,IF(#REF!&lt;&gt;"",1,0))</f>
        <v>#REF!</v>
      </c>
      <c r="D180" s="25" t="e">
        <f>IF('Crisis Indicator Data'!#REF!="No Data",1,IF(#REF!&lt;&gt;"",1,0))</f>
        <v>#REF!</v>
      </c>
      <c r="E180" s="25" t="e">
        <f>IF('Crisis Indicator Data'!#REF!="No Data",1,IF(#REF!&lt;&gt;"",1,0))</f>
        <v>#REF!</v>
      </c>
      <c r="F180" s="25" t="e">
        <f>IF('Crisis Indicator Data'!#REF!="No Data",1,IF(#REF!&lt;&gt;"",1,0))</f>
        <v>#REF!</v>
      </c>
      <c r="G180" s="25" t="e">
        <f>IF('Crisis Indicator Data'!#REF!="No Data",1,IF(#REF!&lt;&gt;"",1,0))</f>
        <v>#REF!</v>
      </c>
      <c r="H180" s="25" t="e">
        <f>IF('Crisis Indicator Data'!#REF!="No Data",1,IF(#REF!&lt;&gt;"",1,0))</f>
        <v>#REF!</v>
      </c>
      <c r="I180" s="25" t="e">
        <f>IF('Crisis Indicator Data'!#REF!="No Data",1,IF(#REF!&lt;&gt;"",1,0))</f>
        <v>#REF!</v>
      </c>
      <c r="J180" s="25" t="e">
        <f>IF('Crisis Indicator Data'!#REF!="No Data",1,IF(#REF!&lt;&gt;"",1,0))</f>
        <v>#REF!</v>
      </c>
      <c r="K180" s="25" t="e">
        <f>IF('Crisis Indicator Data'!#REF!="No Data",1,IF(#REF!&lt;&gt;"",1,0))</f>
        <v>#REF!</v>
      </c>
      <c r="L180" s="25" t="e">
        <f>IF('Crisis Indicator Data'!#REF!="No Data",1,IF(#REF!&lt;&gt;"",1,0))</f>
        <v>#REF!</v>
      </c>
      <c r="M180" s="25" t="e">
        <f>IF('Crisis Indicator Data'!#REF!="No Data",1,IF(#REF!&lt;&gt;"",1,0))</f>
        <v>#REF!</v>
      </c>
      <c r="N180" s="25" t="e">
        <f>IF('Crisis Indicator Data'!#REF!="No Data",1,IF(#REF!&lt;&gt;"",1,0))</f>
        <v>#REF!</v>
      </c>
      <c r="O180" s="25" t="e">
        <f>IF('Crisis Indicator Data'!#REF!="No Data",1,IF(#REF!&lt;&gt;"",1,0))</f>
        <v>#REF!</v>
      </c>
      <c r="P180" s="25" t="e">
        <f>IF('Crisis Indicator Data'!#REF!="No Data",1,IF(#REF!&lt;&gt;"",1,0))</f>
        <v>#REF!</v>
      </c>
      <c r="Q180" s="25" t="e">
        <f>IF('Crisis Indicator Data'!#REF!="No Data",1,IF(#REF!&lt;&gt;"",1,0))</f>
        <v>#REF!</v>
      </c>
      <c r="R180" s="25" t="e">
        <f>IF('Crisis Indicator Data'!#REF!="No Data",1,IF(#REF!&lt;&gt;"",1,0))</f>
        <v>#REF!</v>
      </c>
      <c r="S180" s="25" t="e">
        <f>IF('Crisis Indicator Data'!#REF!="No Data",1,IF(#REF!&lt;&gt;"",1,0))</f>
        <v>#REF!</v>
      </c>
      <c r="T180" s="25" t="e">
        <f>IF('Crisis Indicator Data'!#REF!="No Data",1,IF(#REF!&lt;&gt;"",1,0))</f>
        <v>#REF!</v>
      </c>
      <c r="U180" s="25" t="e">
        <f>IF('Crisis Indicator Data'!#REF!="No Data",1,IF(#REF!&lt;&gt;"",1,0))</f>
        <v>#REF!</v>
      </c>
      <c r="V180" s="25" t="e">
        <f>IF('Crisis Indicator Data'!#REF!="No Data",1,IF(#REF!&lt;&gt;"",1,0))</f>
        <v>#REF!</v>
      </c>
      <c r="W180" s="25" t="e">
        <f>IF('Crisis Indicator Data'!#REF!="No Data",1,IF(#REF!&lt;&gt;"",1,0))</f>
        <v>#REF!</v>
      </c>
      <c r="X180" s="25" t="e">
        <f>IF('Crisis Indicator Data'!#REF!="No Data",1,IF(#REF!&lt;&gt;"",1,0))</f>
        <v>#REF!</v>
      </c>
      <c r="Y180" s="25" t="e">
        <f>IF('Crisis Indicator Data'!#REF!="No Data",1,IF(#REF!&lt;&gt;"",1,0))</f>
        <v>#REF!</v>
      </c>
      <c r="Z180" s="25" t="e">
        <f>IF('Crisis Indicator Data'!#REF!="No Data",1,IF(#REF!&lt;&gt;"",1,0))</f>
        <v>#REF!</v>
      </c>
      <c r="AA180" s="25" t="e">
        <f>IF('Crisis Indicator Data'!#REF!="No Data",1,IF(#REF!&lt;&gt;"",1,0))</f>
        <v>#REF!</v>
      </c>
      <c r="AB180" s="25" t="e">
        <f>IF('Crisis Indicator Data'!#REF!="No Data",1,IF(#REF!&lt;&gt;"",1,0))</f>
        <v>#REF!</v>
      </c>
      <c r="AC180" s="25" t="e">
        <f>IF('Crisis Indicator Data'!#REF!="No Data",1,IF(#REF!&lt;&gt;"",1,0))</f>
        <v>#REF!</v>
      </c>
      <c r="AD180" s="25" t="e">
        <f>IF('Crisis Indicator Data'!#REF!="No Data",1,IF(#REF!&lt;&gt;"",1,0))</f>
        <v>#REF!</v>
      </c>
      <c r="AE180" s="25" t="e">
        <f>IF('Crisis Indicator Data'!#REF!="No Data",1,IF(#REF!&lt;&gt;"",1,0))</f>
        <v>#REF!</v>
      </c>
      <c r="AF180" s="25" t="e">
        <f>IF('Crisis Indicator Data'!#REF!="No Data",1,IF(#REF!&lt;&gt;"",1,0))</f>
        <v>#REF!</v>
      </c>
      <c r="AG180" s="25" t="e">
        <f>IF('Crisis Indicator Data'!#REF!="No Data",1,IF(#REF!&lt;&gt;"",1,0))</f>
        <v>#REF!</v>
      </c>
      <c r="AH180" s="25" t="e">
        <f>IF('Crisis Indicator Data'!#REF!="No Data",1,IF(#REF!&lt;&gt;"",1,0))</f>
        <v>#REF!</v>
      </c>
      <c r="AI180" s="25" t="e">
        <f>IF('Crisis Indicator Data'!#REF!="No Data",1,IF(#REF!&lt;&gt;"",1,0))</f>
        <v>#REF!</v>
      </c>
      <c r="AJ180" s="25" t="e">
        <f>IF('Crisis Indicator Data'!#REF!="No Data",1,IF(#REF!&lt;&gt;"",1,0))</f>
        <v>#REF!</v>
      </c>
      <c r="AK180" s="25" t="e">
        <f>IF('Crisis Indicator Data'!#REF!="No Data",1,IF(#REF!&lt;&gt;"",1,0))</f>
        <v>#REF!</v>
      </c>
      <c r="AL180" s="25" t="e">
        <f>IF('Crisis Indicator Data'!#REF!="No Data",1,IF(#REF!&lt;&gt;"",1,0))</f>
        <v>#REF!</v>
      </c>
      <c r="AM180" s="25" t="e">
        <f>IF('Crisis Indicator Data'!#REF!="No Data",1,IF(#REF!&lt;&gt;"",1,0))</f>
        <v>#REF!</v>
      </c>
      <c r="AN180" s="25" t="e">
        <f>IF('Crisis Indicator Data'!#REF!="No Data",1,IF(#REF!&lt;&gt;"",1,0))</f>
        <v>#REF!</v>
      </c>
      <c r="AO180" s="25" t="e">
        <f>IF('Crisis Indicator Data'!#REF!="No Data",1,IF(#REF!&lt;&gt;"",1,0))</f>
        <v>#REF!</v>
      </c>
      <c r="AP180" s="25" t="e">
        <f>IF('Crisis Indicator Data'!#REF!="No Data",1,IF(#REF!&lt;&gt;"",1,0))</f>
        <v>#REF!</v>
      </c>
      <c r="AQ180" s="25" t="e">
        <f>IF('Crisis Indicator Data'!#REF!="No Data",1,IF(#REF!&lt;&gt;"",1,0))</f>
        <v>#REF!</v>
      </c>
      <c r="AR180" s="25" t="e">
        <f>IF('Crisis Indicator Data'!#REF!="No Data",1,IF(#REF!&lt;&gt;"",1,0))</f>
        <v>#REF!</v>
      </c>
      <c r="AS180" s="25" t="e">
        <f>IF('Crisis Indicator Data'!#REF!="No Data",1,IF(#REF!&lt;&gt;"",1,0))</f>
        <v>#REF!</v>
      </c>
      <c r="AT180" s="25" t="e">
        <f>IF('Crisis Indicator Data'!#REF!="No Data",1,IF(#REF!&lt;&gt;"",1,0))</f>
        <v>#REF!</v>
      </c>
      <c r="AU180" s="25" t="e">
        <f>IF('Crisis Indicator Data'!#REF!="No Data",1,IF(#REF!&lt;&gt;"",1,0))</f>
        <v>#REF!</v>
      </c>
      <c r="AV180" s="25" t="e">
        <f>IF('Crisis Indicator Data'!#REF!="No Data",1,IF(#REF!&lt;&gt;"",1,0))</f>
        <v>#REF!</v>
      </c>
      <c r="AW180" s="25" t="e">
        <f>IF('Crisis Indicator Data'!#REF!="No Data",1,IF(#REF!&lt;&gt;"",1,0))</f>
        <v>#REF!</v>
      </c>
      <c r="AX180" s="25" t="e">
        <f>IF('Crisis Indicator Data'!#REF!="No Data",1,IF(#REF!&lt;&gt;"",1,0))</f>
        <v>#REF!</v>
      </c>
      <c r="AY180" s="25" t="e">
        <f>IF('Crisis Indicator Data'!#REF!="No Data",1,IF(#REF!&lt;&gt;"",1,0))</f>
        <v>#REF!</v>
      </c>
      <c r="AZ180" s="25" t="e">
        <f>IF('Crisis Indicator Data'!#REF!="No Data",1,IF(#REF!&lt;&gt;"",1,0))</f>
        <v>#REF!</v>
      </c>
      <c r="BA180" t="e">
        <f t="shared" si="10"/>
        <v>#REF!</v>
      </c>
      <c r="BB180" s="27" t="e">
        <f t="shared" si="11"/>
        <v>#REF!</v>
      </c>
    </row>
    <row r="181" spans="1:54" x14ac:dyDescent="0.35">
      <c r="A181" t="s">
        <v>9754</v>
      </c>
      <c r="B181" s="25" t="e">
        <f>IF('Crisis Indicator Data'!#REF!="No Data",1,IF(#REF!&lt;&gt;"",1,0))</f>
        <v>#REF!</v>
      </c>
      <c r="C181" s="25" t="e">
        <f>IF('Crisis Indicator Data'!#REF!="No Data",1,IF(#REF!&lt;&gt;"",1,0))</f>
        <v>#REF!</v>
      </c>
      <c r="D181" s="25" t="e">
        <f>IF('Crisis Indicator Data'!#REF!="No Data",1,IF(#REF!&lt;&gt;"",1,0))</f>
        <v>#REF!</v>
      </c>
      <c r="E181" s="25" t="e">
        <f>IF('Crisis Indicator Data'!#REF!="No Data",1,IF(#REF!&lt;&gt;"",1,0))</f>
        <v>#REF!</v>
      </c>
      <c r="F181" s="25" t="e">
        <f>IF('Crisis Indicator Data'!#REF!="No Data",1,IF(#REF!&lt;&gt;"",1,0))</f>
        <v>#REF!</v>
      </c>
      <c r="G181" s="25" t="e">
        <f>IF('Crisis Indicator Data'!#REF!="No Data",1,IF(#REF!&lt;&gt;"",1,0))</f>
        <v>#REF!</v>
      </c>
      <c r="H181" s="25" t="e">
        <f>IF('Crisis Indicator Data'!#REF!="No Data",1,IF(#REF!&lt;&gt;"",1,0))</f>
        <v>#REF!</v>
      </c>
      <c r="I181" s="25" t="e">
        <f>IF('Crisis Indicator Data'!#REF!="No Data",1,IF(#REF!&lt;&gt;"",1,0))</f>
        <v>#REF!</v>
      </c>
      <c r="J181" s="25" t="e">
        <f>IF('Crisis Indicator Data'!#REF!="No Data",1,IF(#REF!&lt;&gt;"",1,0))</f>
        <v>#REF!</v>
      </c>
      <c r="K181" s="25" t="e">
        <f>IF('Crisis Indicator Data'!#REF!="No Data",1,IF(#REF!&lt;&gt;"",1,0))</f>
        <v>#REF!</v>
      </c>
      <c r="L181" s="25" t="e">
        <f>IF('Crisis Indicator Data'!#REF!="No Data",1,IF(#REF!&lt;&gt;"",1,0))</f>
        <v>#REF!</v>
      </c>
      <c r="M181" s="25" t="e">
        <f>IF('Crisis Indicator Data'!#REF!="No Data",1,IF(#REF!&lt;&gt;"",1,0))</f>
        <v>#REF!</v>
      </c>
      <c r="N181" s="25" t="e">
        <f>IF('Crisis Indicator Data'!#REF!="No Data",1,IF(#REF!&lt;&gt;"",1,0))</f>
        <v>#REF!</v>
      </c>
      <c r="O181" s="25" t="e">
        <f>IF('Crisis Indicator Data'!#REF!="No Data",1,IF(#REF!&lt;&gt;"",1,0))</f>
        <v>#REF!</v>
      </c>
      <c r="P181" s="25" t="e">
        <f>IF('Crisis Indicator Data'!#REF!="No Data",1,IF(#REF!&lt;&gt;"",1,0))</f>
        <v>#REF!</v>
      </c>
      <c r="Q181" s="25" t="e">
        <f>IF('Crisis Indicator Data'!#REF!="No Data",1,IF(#REF!&lt;&gt;"",1,0))</f>
        <v>#REF!</v>
      </c>
      <c r="R181" s="25" t="e">
        <f>IF('Crisis Indicator Data'!#REF!="No Data",1,IF(#REF!&lt;&gt;"",1,0))</f>
        <v>#REF!</v>
      </c>
      <c r="S181" s="25" t="e">
        <f>IF('Crisis Indicator Data'!#REF!="No Data",1,IF(#REF!&lt;&gt;"",1,0))</f>
        <v>#REF!</v>
      </c>
      <c r="T181" s="25" t="e">
        <f>IF('Crisis Indicator Data'!#REF!="No Data",1,IF(#REF!&lt;&gt;"",1,0))</f>
        <v>#REF!</v>
      </c>
      <c r="U181" s="25" t="e">
        <f>IF('Crisis Indicator Data'!#REF!="No Data",1,IF(#REF!&lt;&gt;"",1,0))</f>
        <v>#REF!</v>
      </c>
      <c r="V181" s="25" t="e">
        <f>IF('Crisis Indicator Data'!#REF!="No Data",1,IF(#REF!&lt;&gt;"",1,0))</f>
        <v>#REF!</v>
      </c>
      <c r="W181" s="25" t="e">
        <f>IF('Crisis Indicator Data'!#REF!="No Data",1,IF(#REF!&lt;&gt;"",1,0))</f>
        <v>#REF!</v>
      </c>
      <c r="X181" s="25" t="e">
        <f>IF('Crisis Indicator Data'!#REF!="No Data",1,IF(#REF!&lt;&gt;"",1,0))</f>
        <v>#REF!</v>
      </c>
      <c r="Y181" s="25" t="e">
        <f>IF('Crisis Indicator Data'!#REF!="No Data",1,IF(#REF!&lt;&gt;"",1,0))</f>
        <v>#REF!</v>
      </c>
      <c r="Z181" s="25" t="e">
        <f>IF('Crisis Indicator Data'!#REF!="No Data",1,IF(#REF!&lt;&gt;"",1,0))</f>
        <v>#REF!</v>
      </c>
      <c r="AA181" s="25" t="e">
        <f>IF('Crisis Indicator Data'!#REF!="No Data",1,IF(#REF!&lt;&gt;"",1,0))</f>
        <v>#REF!</v>
      </c>
      <c r="AB181" s="25" t="e">
        <f>IF('Crisis Indicator Data'!#REF!="No Data",1,IF(#REF!&lt;&gt;"",1,0))</f>
        <v>#REF!</v>
      </c>
      <c r="AC181" s="25" t="e">
        <f>IF('Crisis Indicator Data'!#REF!="No Data",1,IF(#REF!&lt;&gt;"",1,0))</f>
        <v>#REF!</v>
      </c>
      <c r="AD181" s="25" t="e">
        <f>IF('Crisis Indicator Data'!#REF!="No Data",1,IF(#REF!&lt;&gt;"",1,0))</f>
        <v>#REF!</v>
      </c>
      <c r="AE181" s="25" t="e">
        <f>IF('Crisis Indicator Data'!#REF!="No Data",1,IF(#REF!&lt;&gt;"",1,0))</f>
        <v>#REF!</v>
      </c>
      <c r="AF181" s="25" t="e">
        <f>IF('Crisis Indicator Data'!#REF!="No Data",1,IF(#REF!&lt;&gt;"",1,0))</f>
        <v>#REF!</v>
      </c>
      <c r="AG181" s="25" t="e">
        <f>IF('Crisis Indicator Data'!#REF!="No Data",1,IF(#REF!&lt;&gt;"",1,0))</f>
        <v>#REF!</v>
      </c>
      <c r="AH181" s="25" t="e">
        <f>IF('Crisis Indicator Data'!#REF!="No Data",1,IF(#REF!&lt;&gt;"",1,0))</f>
        <v>#REF!</v>
      </c>
      <c r="AI181" s="25" t="e">
        <f>IF('Crisis Indicator Data'!#REF!="No Data",1,IF(#REF!&lt;&gt;"",1,0))</f>
        <v>#REF!</v>
      </c>
      <c r="AJ181" s="25" t="e">
        <f>IF('Crisis Indicator Data'!#REF!="No Data",1,IF(#REF!&lt;&gt;"",1,0))</f>
        <v>#REF!</v>
      </c>
      <c r="AK181" s="25" t="e">
        <f>IF('Crisis Indicator Data'!#REF!="No Data",1,IF(#REF!&lt;&gt;"",1,0))</f>
        <v>#REF!</v>
      </c>
      <c r="AL181" s="25" t="e">
        <f>IF('Crisis Indicator Data'!#REF!="No Data",1,IF(#REF!&lt;&gt;"",1,0))</f>
        <v>#REF!</v>
      </c>
      <c r="AM181" s="25" t="e">
        <f>IF('Crisis Indicator Data'!#REF!="No Data",1,IF(#REF!&lt;&gt;"",1,0))</f>
        <v>#REF!</v>
      </c>
      <c r="AN181" s="25" t="e">
        <f>IF('Crisis Indicator Data'!#REF!="No Data",1,IF(#REF!&lt;&gt;"",1,0))</f>
        <v>#REF!</v>
      </c>
      <c r="AO181" s="25" t="e">
        <f>IF('Crisis Indicator Data'!#REF!="No Data",1,IF(#REF!&lt;&gt;"",1,0))</f>
        <v>#REF!</v>
      </c>
      <c r="AP181" s="25" t="e">
        <f>IF('Crisis Indicator Data'!#REF!="No Data",1,IF(#REF!&lt;&gt;"",1,0))</f>
        <v>#REF!</v>
      </c>
      <c r="AQ181" s="25" t="e">
        <f>IF('Crisis Indicator Data'!#REF!="No Data",1,IF(#REF!&lt;&gt;"",1,0))</f>
        <v>#REF!</v>
      </c>
      <c r="AR181" s="25" t="e">
        <f>IF('Crisis Indicator Data'!#REF!="No Data",1,IF(#REF!&lt;&gt;"",1,0))</f>
        <v>#REF!</v>
      </c>
      <c r="AS181" s="25" t="e">
        <f>IF('Crisis Indicator Data'!#REF!="No Data",1,IF(#REF!&lt;&gt;"",1,0))</f>
        <v>#REF!</v>
      </c>
      <c r="AT181" s="25" t="e">
        <f>IF('Crisis Indicator Data'!#REF!="No Data",1,IF(#REF!&lt;&gt;"",1,0))</f>
        <v>#REF!</v>
      </c>
      <c r="AU181" s="25" t="e">
        <f>IF('Crisis Indicator Data'!#REF!="No Data",1,IF(#REF!&lt;&gt;"",1,0))</f>
        <v>#REF!</v>
      </c>
      <c r="AV181" s="25" t="e">
        <f>IF('Crisis Indicator Data'!#REF!="No Data",1,IF(#REF!&lt;&gt;"",1,0))</f>
        <v>#REF!</v>
      </c>
      <c r="AW181" s="25" t="e">
        <f>IF('Crisis Indicator Data'!#REF!="No Data",1,IF(#REF!&lt;&gt;"",1,0))</f>
        <v>#REF!</v>
      </c>
      <c r="AX181" s="25" t="e">
        <f>IF('Crisis Indicator Data'!#REF!="No Data",1,IF(#REF!&lt;&gt;"",1,0))</f>
        <v>#REF!</v>
      </c>
      <c r="AY181" s="25" t="e">
        <f>IF('Crisis Indicator Data'!#REF!="No Data",1,IF(#REF!&lt;&gt;"",1,0))</f>
        <v>#REF!</v>
      </c>
      <c r="AZ181" s="25" t="e">
        <f>IF('Crisis Indicator Data'!#REF!="No Data",1,IF(#REF!&lt;&gt;"",1,0))</f>
        <v>#REF!</v>
      </c>
      <c r="BA181" t="e">
        <f t="shared" si="10"/>
        <v>#REF!</v>
      </c>
      <c r="BB181" s="27" t="e">
        <f t="shared" si="11"/>
        <v>#REF!</v>
      </c>
    </row>
    <row r="182" spans="1:54" x14ac:dyDescent="0.35">
      <c r="A182" t="s">
        <v>9451</v>
      </c>
      <c r="B182" s="25" t="e">
        <f>IF('Crisis Indicator Data'!#REF!="No Data",1,IF(#REF!&lt;&gt;"",1,0))</f>
        <v>#REF!</v>
      </c>
      <c r="C182" s="25" t="e">
        <f>IF('Crisis Indicator Data'!#REF!="No Data",1,IF(#REF!&lt;&gt;"",1,0))</f>
        <v>#REF!</v>
      </c>
      <c r="D182" s="25" t="e">
        <f>IF('Crisis Indicator Data'!#REF!="No Data",1,IF(#REF!&lt;&gt;"",1,0))</f>
        <v>#REF!</v>
      </c>
      <c r="E182" s="25" t="e">
        <f>IF('Crisis Indicator Data'!#REF!="No Data",1,IF(#REF!&lt;&gt;"",1,0))</f>
        <v>#REF!</v>
      </c>
      <c r="F182" s="25" t="e">
        <f>IF('Crisis Indicator Data'!#REF!="No Data",1,IF(#REF!&lt;&gt;"",1,0))</f>
        <v>#REF!</v>
      </c>
      <c r="G182" s="25" t="e">
        <f>IF('Crisis Indicator Data'!#REF!="No Data",1,IF(#REF!&lt;&gt;"",1,0))</f>
        <v>#REF!</v>
      </c>
      <c r="H182" s="25" t="e">
        <f>IF('Crisis Indicator Data'!#REF!="No Data",1,IF(#REF!&lt;&gt;"",1,0))</f>
        <v>#REF!</v>
      </c>
      <c r="I182" s="25" t="e">
        <f>IF('Crisis Indicator Data'!#REF!="No Data",1,IF(#REF!&lt;&gt;"",1,0))</f>
        <v>#REF!</v>
      </c>
      <c r="J182" s="25" t="e">
        <f>IF('Crisis Indicator Data'!#REF!="No Data",1,IF(#REF!&lt;&gt;"",1,0))</f>
        <v>#REF!</v>
      </c>
      <c r="K182" s="25" t="e">
        <f>IF('Crisis Indicator Data'!#REF!="No Data",1,IF(#REF!&lt;&gt;"",1,0))</f>
        <v>#REF!</v>
      </c>
      <c r="L182" s="25" t="e">
        <f>IF('Crisis Indicator Data'!#REF!="No Data",1,IF(#REF!&lt;&gt;"",1,0))</f>
        <v>#REF!</v>
      </c>
      <c r="M182" s="25" t="e">
        <f>IF('Crisis Indicator Data'!#REF!="No Data",1,IF(#REF!&lt;&gt;"",1,0))</f>
        <v>#REF!</v>
      </c>
      <c r="N182" s="25" t="e">
        <f>IF('Crisis Indicator Data'!#REF!="No Data",1,IF(#REF!&lt;&gt;"",1,0))</f>
        <v>#REF!</v>
      </c>
      <c r="O182" s="25" t="e">
        <f>IF('Crisis Indicator Data'!#REF!="No Data",1,IF(#REF!&lt;&gt;"",1,0))</f>
        <v>#REF!</v>
      </c>
      <c r="P182" s="25" t="e">
        <f>IF('Crisis Indicator Data'!#REF!="No Data",1,IF(#REF!&lt;&gt;"",1,0))</f>
        <v>#REF!</v>
      </c>
      <c r="Q182" s="25" t="e">
        <f>IF('Crisis Indicator Data'!#REF!="No Data",1,IF(#REF!&lt;&gt;"",1,0))</f>
        <v>#REF!</v>
      </c>
      <c r="R182" s="25" t="e">
        <f>IF('Crisis Indicator Data'!#REF!="No Data",1,IF(#REF!&lt;&gt;"",1,0))</f>
        <v>#REF!</v>
      </c>
      <c r="S182" s="25" t="e">
        <f>IF('Crisis Indicator Data'!#REF!="No Data",1,IF(#REF!&lt;&gt;"",1,0))</f>
        <v>#REF!</v>
      </c>
      <c r="T182" s="25" t="e">
        <f>IF('Crisis Indicator Data'!#REF!="No Data",1,IF(#REF!&lt;&gt;"",1,0))</f>
        <v>#REF!</v>
      </c>
      <c r="U182" s="25" t="e">
        <f>IF('Crisis Indicator Data'!#REF!="No Data",1,IF(#REF!&lt;&gt;"",1,0))</f>
        <v>#REF!</v>
      </c>
      <c r="V182" s="25" t="e">
        <f>IF('Crisis Indicator Data'!#REF!="No Data",1,IF(#REF!&lt;&gt;"",1,0))</f>
        <v>#REF!</v>
      </c>
      <c r="W182" s="25" t="e">
        <f>IF('Crisis Indicator Data'!#REF!="No Data",1,IF(#REF!&lt;&gt;"",1,0))</f>
        <v>#REF!</v>
      </c>
      <c r="X182" s="25" t="e">
        <f>IF('Crisis Indicator Data'!#REF!="No Data",1,IF(#REF!&lt;&gt;"",1,0))</f>
        <v>#REF!</v>
      </c>
      <c r="Y182" s="25" t="e">
        <f>IF('Crisis Indicator Data'!#REF!="No Data",1,IF(#REF!&lt;&gt;"",1,0))</f>
        <v>#REF!</v>
      </c>
      <c r="Z182" s="25" t="e">
        <f>IF('Crisis Indicator Data'!#REF!="No Data",1,IF(#REF!&lt;&gt;"",1,0))</f>
        <v>#REF!</v>
      </c>
      <c r="AA182" s="25" t="e">
        <f>IF('Crisis Indicator Data'!#REF!="No Data",1,IF(#REF!&lt;&gt;"",1,0))</f>
        <v>#REF!</v>
      </c>
      <c r="AB182" s="25" t="e">
        <f>IF('Crisis Indicator Data'!#REF!="No Data",1,IF(#REF!&lt;&gt;"",1,0))</f>
        <v>#REF!</v>
      </c>
      <c r="AC182" s="25" t="e">
        <f>IF('Crisis Indicator Data'!#REF!="No Data",1,IF(#REF!&lt;&gt;"",1,0))</f>
        <v>#REF!</v>
      </c>
      <c r="AD182" s="25" t="e">
        <f>IF('Crisis Indicator Data'!#REF!="No Data",1,IF(#REF!&lt;&gt;"",1,0))</f>
        <v>#REF!</v>
      </c>
      <c r="AE182" s="25" t="e">
        <f>IF('Crisis Indicator Data'!#REF!="No Data",1,IF(#REF!&lt;&gt;"",1,0))</f>
        <v>#REF!</v>
      </c>
      <c r="AF182" s="25" t="e">
        <f>IF('Crisis Indicator Data'!#REF!="No Data",1,IF(#REF!&lt;&gt;"",1,0))</f>
        <v>#REF!</v>
      </c>
      <c r="AG182" s="25" t="e">
        <f>IF('Crisis Indicator Data'!#REF!="No Data",1,IF(#REF!&lt;&gt;"",1,0))</f>
        <v>#REF!</v>
      </c>
      <c r="AH182" s="25" t="e">
        <f>IF('Crisis Indicator Data'!#REF!="No Data",1,IF(#REF!&lt;&gt;"",1,0))</f>
        <v>#REF!</v>
      </c>
      <c r="AI182" s="25" t="e">
        <f>IF('Crisis Indicator Data'!#REF!="No Data",1,IF(#REF!&lt;&gt;"",1,0))</f>
        <v>#REF!</v>
      </c>
      <c r="AJ182" s="25" t="e">
        <f>IF('Crisis Indicator Data'!#REF!="No Data",1,IF(#REF!&lt;&gt;"",1,0))</f>
        <v>#REF!</v>
      </c>
      <c r="AK182" s="25" t="e">
        <f>IF('Crisis Indicator Data'!#REF!="No Data",1,IF(#REF!&lt;&gt;"",1,0))</f>
        <v>#REF!</v>
      </c>
      <c r="AL182" s="25" t="e">
        <f>IF('Crisis Indicator Data'!#REF!="No Data",1,IF(#REF!&lt;&gt;"",1,0))</f>
        <v>#REF!</v>
      </c>
      <c r="AM182" s="25" t="e">
        <f>IF('Crisis Indicator Data'!#REF!="No Data",1,IF(#REF!&lt;&gt;"",1,0))</f>
        <v>#REF!</v>
      </c>
      <c r="AN182" s="25" t="e">
        <f>IF('Crisis Indicator Data'!#REF!="No Data",1,IF(#REF!&lt;&gt;"",1,0))</f>
        <v>#REF!</v>
      </c>
      <c r="AO182" s="25" t="e">
        <f>IF('Crisis Indicator Data'!#REF!="No Data",1,IF(#REF!&lt;&gt;"",1,0))</f>
        <v>#REF!</v>
      </c>
      <c r="AP182" s="25" t="e">
        <f>IF('Crisis Indicator Data'!#REF!="No Data",1,IF(#REF!&lt;&gt;"",1,0))</f>
        <v>#REF!</v>
      </c>
      <c r="AQ182" s="25" t="e">
        <f>IF('Crisis Indicator Data'!#REF!="No Data",1,IF(#REF!&lt;&gt;"",1,0))</f>
        <v>#REF!</v>
      </c>
      <c r="AR182" s="25" t="e">
        <f>IF('Crisis Indicator Data'!#REF!="No Data",1,IF(#REF!&lt;&gt;"",1,0))</f>
        <v>#REF!</v>
      </c>
      <c r="AS182" s="25" t="e">
        <f>IF('Crisis Indicator Data'!#REF!="No Data",1,IF(#REF!&lt;&gt;"",1,0))</f>
        <v>#REF!</v>
      </c>
      <c r="AT182" s="25" t="e">
        <f>IF('Crisis Indicator Data'!#REF!="No Data",1,IF(#REF!&lt;&gt;"",1,0))</f>
        <v>#REF!</v>
      </c>
      <c r="AU182" s="25" t="e">
        <f>IF('Crisis Indicator Data'!#REF!="No Data",1,IF(#REF!&lt;&gt;"",1,0))</f>
        <v>#REF!</v>
      </c>
      <c r="AV182" s="25" t="e">
        <f>IF('Crisis Indicator Data'!#REF!="No Data",1,IF(#REF!&lt;&gt;"",1,0))</f>
        <v>#REF!</v>
      </c>
      <c r="AW182" s="25" t="e">
        <f>IF('Crisis Indicator Data'!#REF!="No Data",1,IF(#REF!&lt;&gt;"",1,0))</f>
        <v>#REF!</v>
      </c>
      <c r="AX182" s="25" t="e">
        <f>IF('Crisis Indicator Data'!#REF!="No Data",1,IF(#REF!&lt;&gt;"",1,0))</f>
        <v>#REF!</v>
      </c>
      <c r="AY182" s="25" t="e">
        <f>IF('Crisis Indicator Data'!#REF!="No Data",1,IF(#REF!&lt;&gt;"",1,0))</f>
        <v>#REF!</v>
      </c>
      <c r="AZ182" s="25" t="e">
        <f>IF('Crisis Indicator Data'!#REF!="No Data",1,IF(#REF!&lt;&gt;"",1,0))</f>
        <v>#REF!</v>
      </c>
      <c r="BA182" t="e">
        <f t="shared" si="10"/>
        <v>#REF!</v>
      </c>
      <c r="BB182" s="27" t="e">
        <f t="shared" si="11"/>
        <v>#REF!</v>
      </c>
    </row>
    <row r="183" spans="1:54" x14ac:dyDescent="0.35">
      <c r="A183" t="s">
        <v>9550</v>
      </c>
      <c r="B183" s="25" t="e">
        <f>IF('Crisis Indicator Data'!#REF!="No Data",1,IF(#REF!&lt;&gt;"",1,0))</f>
        <v>#REF!</v>
      </c>
      <c r="C183" s="25" t="e">
        <f>IF('Crisis Indicator Data'!#REF!="No Data",1,IF(#REF!&lt;&gt;"",1,0))</f>
        <v>#REF!</v>
      </c>
      <c r="D183" s="25" t="e">
        <f>IF('Crisis Indicator Data'!#REF!="No Data",1,IF(#REF!&lt;&gt;"",1,0))</f>
        <v>#REF!</v>
      </c>
      <c r="E183" s="25" t="e">
        <f>IF('Crisis Indicator Data'!#REF!="No Data",1,IF(#REF!&lt;&gt;"",1,0))</f>
        <v>#REF!</v>
      </c>
      <c r="F183" s="25" t="e">
        <f>IF('Crisis Indicator Data'!#REF!="No Data",1,IF(#REF!&lt;&gt;"",1,0))</f>
        <v>#REF!</v>
      </c>
      <c r="G183" s="25" t="e">
        <f>IF('Crisis Indicator Data'!#REF!="No Data",1,IF(#REF!&lt;&gt;"",1,0))</f>
        <v>#REF!</v>
      </c>
      <c r="H183" s="25" t="e">
        <f>IF('Crisis Indicator Data'!#REF!="No Data",1,IF(#REF!&lt;&gt;"",1,0))</f>
        <v>#REF!</v>
      </c>
      <c r="I183" s="25" t="e">
        <f>IF('Crisis Indicator Data'!#REF!="No Data",1,IF(#REF!&lt;&gt;"",1,0))</f>
        <v>#REF!</v>
      </c>
      <c r="J183" s="25" t="e">
        <f>IF('Crisis Indicator Data'!#REF!="No Data",1,IF(#REF!&lt;&gt;"",1,0))</f>
        <v>#REF!</v>
      </c>
      <c r="K183" s="25" t="e">
        <f>IF('Crisis Indicator Data'!#REF!="No Data",1,IF(#REF!&lt;&gt;"",1,0))</f>
        <v>#REF!</v>
      </c>
      <c r="L183" s="25" t="e">
        <f>IF('Crisis Indicator Data'!#REF!="No Data",1,IF(#REF!&lt;&gt;"",1,0))</f>
        <v>#REF!</v>
      </c>
      <c r="M183" s="25" t="e">
        <f>IF('Crisis Indicator Data'!#REF!="No Data",1,IF(#REF!&lt;&gt;"",1,0))</f>
        <v>#REF!</v>
      </c>
      <c r="N183" s="25" t="e">
        <f>IF('Crisis Indicator Data'!#REF!="No Data",1,IF(#REF!&lt;&gt;"",1,0))</f>
        <v>#REF!</v>
      </c>
      <c r="O183" s="25" t="e">
        <f>IF('Crisis Indicator Data'!#REF!="No Data",1,IF(#REF!&lt;&gt;"",1,0))</f>
        <v>#REF!</v>
      </c>
      <c r="P183" s="25" t="e">
        <f>IF('Crisis Indicator Data'!#REF!="No Data",1,IF(#REF!&lt;&gt;"",1,0))</f>
        <v>#REF!</v>
      </c>
      <c r="Q183" s="25" t="e">
        <f>IF('Crisis Indicator Data'!#REF!="No Data",1,IF(#REF!&lt;&gt;"",1,0))</f>
        <v>#REF!</v>
      </c>
      <c r="R183" s="25" t="e">
        <f>IF('Crisis Indicator Data'!#REF!="No Data",1,IF(#REF!&lt;&gt;"",1,0))</f>
        <v>#REF!</v>
      </c>
      <c r="S183" s="25" t="e">
        <f>IF('Crisis Indicator Data'!#REF!="No Data",1,IF(#REF!&lt;&gt;"",1,0))</f>
        <v>#REF!</v>
      </c>
      <c r="T183" s="25" t="e">
        <f>IF('Crisis Indicator Data'!#REF!="No Data",1,IF(#REF!&lt;&gt;"",1,0))</f>
        <v>#REF!</v>
      </c>
      <c r="U183" s="25" t="e">
        <f>IF('Crisis Indicator Data'!#REF!="No Data",1,IF(#REF!&lt;&gt;"",1,0))</f>
        <v>#REF!</v>
      </c>
      <c r="V183" s="25" t="e">
        <f>IF('Crisis Indicator Data'!#REF!="No Data",1,IF(#REF!&lt;&gt;"",1,0))</f>
        <v>#REF!</v>
      </c>
      <c r="W183" s="25" t="e">
        <f>IF('Crisis Indicator Data'!#REF!="No Data",1,IF(#REF!&lt;&gt;"",1,0))</f>
        <v>#REF!</v>
      </c>
      <c r="X183" s="25" t="e">
        <f>IF('Crisis Indicator Data'!#REF!="No Data",1,IF(#REF!&lt;&gt;"",1,0))</f>
        <v>#REF!</v>
      </c>
      <c r="Y183" s="25" t="e">
        <f>IF('Crisis Indicator Data'!#REF!="No Data",1,IF(#REF!&lt;&gt;"",1,0))</f>
        <v>#REF!</v>
      </c>
      <c r="Z183" s="25" t="e">
        <f>IF('Crisis Indicator Data'!#REF!="No Data",1,IF(#REF!&lt;&gt;"",1,0))</f>
        <v>#REF!</v>
      </c>
      <c r="AA183" s="25" t="e">
        <f>IF('Crisis Indicator Data'!#REF!="No Data",1,IF(#REF!&lt;&gt;"",1,0))</f>
        <v>#REF!</v>
      </c>
      <c r="AB183" s="25" t="e">
        <f>IF('Crisis Indicator Data'!#REF!="No Data",1,IF(#REF!&lt;&gt;"",1,0))</f>
        <v>#REF!</v>
      </c>
      <c r="AC183" s="25" t="e">
        <f>IF('Crisis Indicator Data'!#REF!="No Data",1,IF(#REF!&lt;&gt;"",1,0))</f>
        <v>#REF!</v>
      </c>
      <c r="AD183" s="25" t="e">
        <f>IF('Crisis Indicator Data'!#REF!="No Data",1,IF(#REF!&lt;&gt;"",1,0))</f>
        <v>#REF!</v>
      </c>
      <c r="AE183" s="25" t="e">
        <f>IF('Crisis Indicator Data'!#REF!="No Data",1,IF(#REF!&lt;&gt;"",1,0))</f>
        <v>#REF!</v>
      </c>
      <c r="AF183" s="25" t="e">
        <f>IF('Crisis Indicator Data'!#REF!="No Data",1,IF(#REF!&lt;&gt;"",1,0))</f>
        <v>#REF!</v>
      </c>
      <c r="AG183" s="25" t="e">
        <f>IF('Crisis Indicator Data'!#REF!="No Data",1,IF(#REF!&lt;&gt;"",1,0))</f>
        <v>#REF!</v>
      </c>
      <c r="AH183" s="25" t="e">
        <f>IF('Crisis Indicator Data'!#REF!="No Data",1,IF(#REF!&lt;&gt;"",1,0))</f>
        <v>#REF!</v>
      </c>
      <c r="AI183" s="25" t="e">
        <f>IF('Crisis Indicator Data'!#REF!="No Data",1,IF(#REF!&lt;&gt;"",1,0))</f>
        <v>#REF!</v>
      </c>
      <c r="AJ183" s="25" t="e">
        <f>IF('Crisis Indicator Data'!#REF!="No Data",1,IF(#REF!&lt;&gt;"",1,0))</f>
        <v>#REF!</v>
      </c>
      <c r="AK183" s="25" t="e">
        <f>IF('Crisis Indicator Data'!#REF!="No Data",1,IF(#REF!&lt;&gt;"",1,0))</f>
        <v>#REF!</v>
      </c>
      <c r="AL183" s="25" t="e">
        <f>IF('Crisis Indicator Data'!#REF!="No Data",1,IF(#REF!&lt;&gt;"",1,0))</f>
        <v>#REF!</v>
      </c>
      <c r="AM183" s="25" t="e">
        <f>IF('Crisis Indicator Data'!#REF!="No Data",1,IF(#REF!&lt;&gt;"",1,0))</f>
        <v>#REF!</v>
      </c>
      <c r="AN183" s="25" t="e">
        <f>IF('Crisis Indicator Data'!#REF!="No Data",1,IF(#REF!&lt;&gt;"",1,0))</f>
        <v>#REF!</v>
      </c>
      <c r="AO183" s="25" t="e">
        <f>IF('Crisis Indicator Data'!#REF!="No Data",1,IF(#REF!&lt;&gt;"",1,0))</f>
        <v>#REF!</v>
      </c>
      <c r="AP183" s="25" t="e">
        <f>IF('Crisis Indicator Data'!#REF!="No Data",1,IF(#REF!&lt;&gt;"",1,0))</f>
        <v>#REF!</v>
      </c>
      <c r="AQ183" s="25" t="e">
        <f>IF('Crisis Indicator Data'!#REF!="No Data",1,IF(#REF!&lt;&gt;"",1,0))</f>
        <v>#REF!</v>
      </c>
      <c r="AR183" s="25" t="e">
        <f>IF('Crisis Indicator Data'!#REF!="No Data",1,IF(#REF!&lt;&gt;"",1,0))</f>
        <v>#REF!</v>
      </c>
      <c r="AS183" s="25" t="e">
        <f>IF('Crisis Indicator Data'!#REF!="No Data",1,IF(#REF!&lt;&gt;"",1,0))</f>
        <v>#REF!</v>
      </c>
      <c r="AT183" s="25" t="e">
        <f>IF('Crisis Indicator Data'!#REF!="No Data",1,IF(#REF!&lt;&gt;"",1,0))</f>
        <v>#REF!</v>
      </c>
      <c r="AU183" s="25" t="e">
        <f>IF('Crisis Indicator Data'!#REF!="No Data",1,IF(#REF!&lt;&gt;"",1,0))</f>
        <v>#REF!</v>
      </c>
      <c r="AV183" s="25" t="e">
        <f>IF('Crisis Indicator Data'!#REF!="No Data",1,IF(#REF!&lt;&gt;"",1,0))</f>
        <v>#REF!</v>
      </c>
      <c r="AW183" s="25" t="e">
        <f>IF('Crisis Indicator Data'!#REF!="No Data",1,IF(#REF!&lt;&gt;"",1,0))</f>
        <v>#REF!</v>
      </c>
      <c r="AX183" s="25" t="e">
        <f>IF('Crisis Indicator Data'!#REF!="No Data",1,IF(#REF!&lt;&gt;"",1,0))</f>
        <v>#REF!</v>
      </c>
      <c r="AY183" s="25" t="e">
        <f>IF('Crisis Indicator Data'!#REF!="No Data",1,IF(#REF!&lt;&gt;"",1,0))</f>
        <v>#REF!</v>
      </c>
      <c r="AZ183" s="25" t="e">
        <f>IF('Crisis Indicator Data'!#REF!="No Data",1,IF(#REF!&lt;&gt;"",1,0))</f>
        <v>#REF!</v>
      </c>
      <c r="BA183" t="e">
        <f t="shared" si="10"/>
        <v>#REF!</v>
      </c>
      <c r="BB183" s="27" t="e">
        <f t="shared" si="11"/>
        <v>#REF!</v>
      </c>
    </row>
    <row r="184" spans="1:54" x14ac:dyDescent="0.35">
      <c r="A184" t="s">
        <v>9758</v>
      </c>
      <c r="B184" s="25" t="e">
        <f>IF('Crisis Indicator Data'!#REF!="No Data",1,IF(#REF!&lt;&gt;"",1,0))</f>
        <v>#REF!</v>
      </c>
      <c r="C184" s="25" t="e">
        <f>IF('Crisis Indicator Data'!#REF!="No Data",1,IF(#REF!&lt;&gt;"",1,0))</f>
        <v>#REF!</v>
      </c>
      <c r="D184" s="25" t="e">
        <f>IF('Crisis Indicator Data'!#REF!="No Data",1,IF(#REF!&lt;&gt;"",1,0))</f>
        <v>#REF!</v>
      </c>
      <c r="E184" s="25" t="e">
        <f>IF('Crisis Indicator Data'!#REF!="No Data",1,IF(#REF!&lt;&gt;"",1,0))</f>
        <v>#REF!</v>
      </c>
      <c r="F184" s="25" t="e">
        <f>IF('Crisis Indicator Data'!#REF!="No Data",1,IF(#REF!&lt;&gt;"",1,0))</f>
        <v>#REF!</v>
      </c>
      <c r="G184" s="25" t="e">
        <f>IF('Crisis Indicator Data'!#REF!="No Data",1,IF(#REF!&lt;&gt;"",1,0))</f>
        <v>#REF!</v>
      </c>
      <c r="H184" s="25" t="e">
        <f>IF('Crisis Indicator Data'!#REF!="No Data",1,IF(#REF!&lt;&gt;"",1,0))</f>
        <v>#REF!</v>
      </c>
      <c r="I184" s="25" t="e">
        <f>IF('Crisis Indicator Data'!#REF!="No Data",1,IF(#REF!&lt;&gt;"",1,0))</f>
        <v>#REF!</v>
      </c>
      <c r="J184" s="25" t="e">
        <f>IF('Crisis Indicator Data'!#REF!="No Data",1,IF(#REF!&lt;&gt;"",1,0))</f>
        <v>#REF!</v>
      </c>
      <c r="K184" s="25" t="e">
        <f>IF('Crisis Indicator Data'!#REF!="No Data",1,IF(#REF!&lt;&gt;"",1,0))</f>
        <v>#REF!</v>
      </c>
      <c r="L184" s="25" t="e">
        <f>IF('Crisis Indicator Data'!#REF!="No Data",1,IF(#REF!&lt;&gt;"",1,0))</f>
        <v>#REF!</v>
      </c>
      <c r="M184" s="25" t="e">
        <f>IF('Crisis Indicator Data'!#REF!="No Data",1,IF(#REF!&lt;&gt;"",1,0))</f>
        <v>#REF!</v>
      </c>
      <c r="N184" s="25" t="e">
        <f>IF('Crisis Indicator Data'!#REF!="No Data",1,IF(#REF!&lt;&gt;"",1,0))</f>
        <v>#REF!</v>
      </c>
      <c r="O184" s="25" t="e">
        <f>IF('Crisis Indicator Data'!#REF!="No Data",1,IF(#REF!&lt;&gt;"",1,0))</f>
        <v>#REF!</v>
      </c>
      <c r="P184" s="25" t="e">
        <f>IF('Crisis Indicator Data'!#REF!="No Data",1,IF(#REF!&lt;&gt;"",1,0))</f>
        <v>#REF!</v>
      </c>
      <c r="Q184" s="25" t="e">
        <f>IF('Crisis Indicator Data'!#REF!="No Data",1,IF(#REF!&lt;&gt;"",1,0))</f>
        <v>#REF!</v>
      </c>
      <c r="R184" s="25" t="e">
        <f>IF('Crisis Indicator Data'!#REF!="No Data",1,IF(#REF!&lt;&gt;"",1,0))</f>
        <v>#REF!</v>
      </c>
      <c r="S184" s="25" t="e">
        <f>IF('Crisis Indicator Data'!#REF!="No Data",1,IF(#REF!&lt;&gt;"",1,0))</f>
        <v>#REF!</v>
      </c>
      <c r="T184" s="25" t="e">
        <f>IF('Crisis Indicator Data'!#REF!="No Data",1,IF(#REF!&lt;&gt;"",1,0))</f>
        <v>#REF!</v>
      </c>
      <c r="U184" s="25" t="e">
        <f>IF('Crisis Indicator Data'!#REF!="No Data",1,IF(#REF!&lt;&gt;"",1,0))</f>
        <v>#REF!</v>
      </c>
      <c r="V184" s="25" t="e">
        <f>IF('Crisis Indicator Data'!#REF!="No Data",1,IF(#REF!&lt;&gt;"",1,0))</f>
        <v>#REF!</v>
      </c>
      <c r="W184" s="25" t="e">
        <f>IF('Crisis Indicator Data'!#REF!="No Data",1,IF(#REF!&lt;&gt;"",1,0))</f>
        <v>#REF!</v>
      </c>
      <c r="X184" s="25" t="e">
        <f>IF('Crisis Indicator Data'!#REF!="No Data",1,IF(#REF!&lt;&gt;"",1,0))</f>
        <v>#REF!</v>
      </c>
      <c r="Y184" s="25" t="e">
        <f>IF('Crisis Indicator Data'!#REF!="No Data",1,IF(#REF!&lt;&gt;"",1,0))</f>
        <v>#REF!</v>
      </c>
      <c r="Z184" s="25" t="e">
        <f>IF('Crisis Indicator Data'!#REF!="No Data",1,IF(#REF!&lt;&gt;"",1,0))</f>
        <v>#REF!</v>
      </c>
      <c r="AA184" s="25" t="e">
        <f>IF('Crisis Indicator Data'!#REF!="No Data",1,IF(#REF!&lt;&gt;"",1,0))</f>
        <v>#REF!</v>
      </c>
      <c r="AB184" s="25" t="e">
        <f>IF('Crisis Indicator Data'!#REF!="No Data",1,IF(#REF!&lt;&gt;"",1,0))</f>
        <v>#REF!</v>
      </c>
      <c r="AC184" s="25" t="e">
        <f>IF('Crisis Indicator Data'!#REF!="No Data",1,IF(#REF!&lt;&gt;"",1,0))</f>
        <v>#REF!</v>
      </c>
      <c r="AD184" s="25" t="e">
        <f>IF('Crisis Indicator Data'!#REF!="No Data",1,IF(#REF!&lt;&gt;"",1,0))</f>
        <v>#REF!</v>
      </c>
      <c r="AE184" s="25" t="e">
        <f>IF('Crisis Indicator Data'!#REF!="No Data",1,IF(#REF!&lt;&gt;"",1,0))</f>
        <v>#REF!</v>
      </c>
      <c r="AF184" s="25" t="e">
        <f>IF('Crisis Indicator Data'!#REF!="No Data",1,IF(#REF!&lt;&gt;"",1,0))</f>
        <v>#REF!</v>
      </c>
      <c r="AG184" s="25" t="e">
        <f>IF('Crisis Indicator Data'!#REF!="No Data",1,IF(#REF!&lt;&gt;"",1,0))</f>
        <v>#REF!</v>
      </c>
      <c r="AH184" s="25" t="e">
        <f>IF('Crisis Indicator Data'!#REF!="No Data",1,IF(#REF!&lt;&gt;"",1,0))</f>
        <v>#REF!</v>
      </c>
      <c r="AI184" s="25" t="e">
        <f>IF('Crisis Indicator Data'!#REF!="No Data",1,IF(#REF!&lt;&gt;"",1,0))</f>
        <v>#REF!</v>
      </c>
      <c r="AJ184" s="25" t="e">
        <f>IF('Crisis Indicator Data'!#REF!="No Data",1,IF(#REF!&lt;&gt;"",1,0))</f>
        <v>#REF!</v>
      </c>
      <c r="AK184" s="25" t="e">
        <f>IF('Crisis Indicator Data'!#REF!="No Data",1,IF(#REF!&lt;&gt;"",1,0))</f>
        <v>#REF!</v>
      </c>
      <c r="AL184" s="25" t="e">
        <f>IF('Crisis Indicator Data'!#REF!="No Data",1,IF(#REF!&lt;&gt;"",1,0))</f>
        <v>#REF!</v>
      </c>
      <c r="AM184" s="25" t="e">
        <f>IF('Crisis Indicator Data'!#REF!="No Data",1,IF(#REF!&lt;&gt;"",1,0))</f>
        <v>#REF!</v>
      </c>
      <c r="AN184" s="25" t="e">
        <f>IF('Crisis Indicator Data'!#REF!="No Data",1,IF(#REF!&lt;&gt;"",1,0))</f>
        <v>#REF!</v>
      </c>
      <c r="AO184" s="25" t="e">
        <f>IF('Crisis Indicator Data'!#REF!="No Data",1,IF(#REF!&lt;&gt;"",1,0))</f>
        <v>#REF!</v>
      </c>
      <c r="AP184" s="25" t="e">
        <f>IF('Crisis Indicator Data'!#REF!="No Data",1,IF(#REF!&lt;&gt;"",1,0))</f>
        <v>#REF!</v>
      </c>
      <c r="AQ184" s="25" t="e">
        <f>IF('Crisis Indicator Data'!#REF!="No Data",1,IF(#REF!&lt;&gt;"",1,0))</f>
        <v>#REF!</v>
      </c>
      <c r="AR184" s="25" t="e">
        <f>IF('Crisis Indicator Data'!#REF!="No Data",1,IF(#REF!&lt;&gt;"",1,0))</f>
        <v>#REF!</v>
      </c>
      <c r="AS184" s="25" t="e">
        <f>IF('Crisis Indicator Data'!#REF!="No Data",1,IF(#REF!&lt;&gt;"",1,0))</f>
        <v>#REF!</v>
      </c>
      <c r="AT184" s="25" t="e">
        <f>IF('Crisis Indicator Data'!#REF!="No Data",1,IF(#REF!&lt;&gt;"",1,0))</f>
        <v>#REF!</v>
      </c>
      <c r="AU184" s="25" t="e">
        <f>IF('Crisis Indicator Data'!#REF!="No Data",1,IF(#REF!&lt;&gt;"",1,0))</f>
        <v>#REF!</v>
      </c>
      <c r="AV184" s="25" t="e">
        <f>IF('Crisis Indicator Data'!#REF!="No Data",1,IF(#REF!&lt;&gt;"",1,0))</f>
        <v>#REF!</v>
      </c>
      <c r="AW184" s="25" t="e">
        <f>IF('Crisis Indicator Data'!#REF!="No Data",1,IF(#REF!&lt;&gt;"",1,0))</f>
        <v>#REF!</v>
      </c>
      <c r="AX184" s="25" t="e">
        <f>IF('Crisis Indicator Data'!#REF!="No Data",1,IF(#REF!&lt;&gt;"",1,0))</f>
        <v>#REF!</v>
      </c>
      <c r="AY184" s="25" t="e">
        <f>IF('Crisis Indicator Data'!#REF!="No Data",1,IF(#REF!&lt;&gt;"",1,0))</f>
        <v>#REF!</v>
      </c>
      <c r="AZ184" s="25" t="e">
        <f>IF('Crisis Indicator Data'!#REF!="No Data",1,IF(#REF!&lt;&gt;"",1,0))</f>
        <v>#REF!</v>
      </c>
      <c r="BA184" t="e">
        <f t="shared" si="10"/>
        <v>#REF!</v>
      </c>
      <c r="BB184" s="27" t="e">
        <f t="shared" si="11"/>
        <v>#REF!</v>
      </c>
    </row>
    <row r="185" spans="1:54" x14ac:dyDescent="0.35">
      <c r="A185" t="s">
        <v>9756</v>
      </c>
      <c r="B185" s="25" t="e">
        <f>IF('Crisis Indicator Data'!#REF!="No Data",1,IF(#REF!&lt;&gt;"",1,0))</f>
        <v>#REF!</v>
      </c>
      <c r="C185" s="25" t="e">
        <f>IF('Crisis Indicator Data'!#REF!="No Data",1,IF(#REF!&lt;&gt;"",1,0))</f>
        <v>#REF!</v>
      </c>
      <c r="D185" s="25" t="e">
        <f>IF('Crisis Indicator Data'!#REF!="No Data",1,IF(#REF!&lt;&gt;"",1,0))</f>
        <v>#REF!</v>
      </c>
      <c r="E185" s="25" t="e">
        <f>IF('Crisis Indicator Data'!#REF!="No Data",1,IF(#REF!&lt;&gt;"",1,0))</f>
        <v>#REF!</v>
      </c>
      <c r="F185" s="25" t="e">
        <f>IF('Crisis Indicator Data'!#REF!="No Data",1,IF(#REF!&lt;&gt;"",1,0))</f>
        <v>#REF!</v>
      </c>
      <c r="G185" s="25" t="e">
        <f>IF('Crisis Indicator Data'!#REF!="No Data",1,IF(#REF!&lt;&gt;"",1,0))</f>
        <v>#REF!</v>
      </c>
      <c r="H185" s="25" t="e">
        <f>IF('Crisis Indicator Data'!#REF!="No Data",1,IF(#REF!&lt;&gt;"",1,0))</f>
        <v>#REF!</v>
      </c>
      <c r="I185" s="25" t="e">
        <f>IF('Crisis Indicator Data'!#REF!="No Data",1,IF(#REF!&lt;&gt;"",1,0))</f>
        <v>#REF!</v>
      </c>
      <c r="J185" s="25" t="e">
        <f>IF('Crisis Indicator Data'!#REF!="No Data",1,IF(#REF!&lt;&gt;"",1,0))</f>
        <v>#REF!</v>
      </c>
      <c r="K185" s="25" t="e">
        <f>IF('Crisis Indicator Data'!#REF!="No Data",1,IF(#REF!&lt;&gt;"",1,0))</f>
        <v>#REF!</v>
      </c>
      <c r="L185" s="25" t="e">
        <f>IF('Crisis Indicator Data'!#REF!="No Data",1,IF(#REF!&lt;&gt;"",1,0))</f>
        <v>#REF!</v>
      </c>
      <c r="M185" s="25" t="e">
        <f>IF('Crisis Indicator Data'!#REF!="No Data",1,IF(#REF!&lt;&gt;"",1,0))</f>
        <v>#REF!</v>
      </c>
      <c r="N185" s="25" t="e">
        <f>IF('Crisis Indicator Data'!#REF!="No Data",1,IF(#REF!&lt;&gt;"",1,0))</f>
        <v>#REF!</v>
      </c>
      <c r="O185" s="25" t="e">
        <f>IF('Crisis Indicator Data'!#REF!="No Data",1,IF(#REF!&lt;&gt;"",1,0))</f>
        <v>#REF!</v>
      </c>
      <c r="P185" s="25" t="e">
        <f>IF('Crisis Indicator Data'!#REF!="No Data",1,IF(#REF!&lt;&gt;"",1,0))</f>
        <v>#REF!</v>
      </c>
      <c r="Q185" s="25" t="e">
        <f>IF('Crisis Indicator Data'!#REF!="No Data",1,IF(#REF!&lt;&gt;"",1,0))</f>
        <v>#REF!</v>
      </c>
      <c r="R185" s="25" t="e">
        <f>IF('Crisis Indicator Data'!#REF!="No Data",1,IF(#REF!&lt;&gt;"",1,0))</f>
        <v>#REF!</v>
      </c>
      <c r="S185" s="25" t="e">
        <f>IF('Crisis Indicator Data'!#REF!="No Data",1,IF(#REF!&lt;&gt;"",1,0))</f>
        <v>#REF!</v>
      </c>
      <c r="T185" s="25" t="e">
        <f>IF('Crisis Indicator Data'!#REF!="No Data",1,IF(#REF!&lt;&gt;"",1,0))</f>
        <v>#REF!</v>
      </c>
      <c r="U185" s="25" t="e">
        <f>IF('Crisis Indicator Data'!#REF!="No Data",1,IF(#REF!&lt;&gt;"",1,0))</f>
        <v>#REF!</v>
      </c>
      <c r="V185" s="25" t="e">
        <f>IF('Crisis Indicator Data'!#REF!="No Data",1,IF(#REF!&lt;&gt;"",1,0))</f>
        <v>#REF!</v>
      </c>
      <c r="W185" s="25" t="e">
        <f>IF('Crisis Indicator Data'!#REF!="No Data",1,IF(#REF!&lt;&gt;"",1,0))</f>
        <v>#REF!</v>
      </c>
      <c r="X185" s="25" t="e">
        <f>IF('Crisis Indicator Data'!#REF!="No Data",1,IF(#REF!&lt;&gt;"",1,0))</f>
        <v>#REF!</v>
      </c>
      <c r="Y185" s="25" t="e">
        <f>IF('Crisis Indicator Data'!#REF!="No Data",1,IF(#REF!&lt;&gt;"",1,0))</f>
        <v>#REF!</v>
      </c>
      <c r="Z185" s="25" t="e">
        <f>IF('Crisis Indicator Data'!#REF!="No Data",1,IF(#REF!&lt;&gt;"",1,0))</f>
        <v>#REF!</v>
      </c>
      <c r="AA185" s="25" t="e">
        <f>IF('Crisis Indicator Data'!#REF!="No Data",1,IF(#REF!&lt;&gt;"",1,0))</f>
        <v>#REF!</v>
      </c>
      <c r="AB185" s="25" t="e">
        <f>IF('Crisis Indicator Data'!#REF!="No Data",1,IF(#REF!&lt;&gt;"",1,0))</f>
        <v>#REF!</v>
      </c>
      <c r="AC185" s="25" t="e">
        <f>IF('Crisis Indicator Data'!#REF!="No Data",1,IF(#REF!&lt;&gt;"",1,0))</f>
        <v>#REF!</v>
      </c>
      <c r="AD185" s="25" t="e">
        <f>IF('Crisis Indicator Data'!#REF!="No Data",1,IF(#REF!&lt;&gt;"",1,0))</f>
        <v>#REF!</v>
      </c>
      <c r="AE185" s="25" t="e">
        <f>IF('Crisis Indicator Data'!#REF!="No Data",1,IF(#REF!&lt;&gt;"",1,0))</f>
        <v>#REF!</v>
      </c>
      <c r="AF185" s="25" t="e">
        <f>IF('Crisis Indicator Data'!#REF!="No Data",1,IF(#REF!&lt;&gt;"",1,0))</f>
        <v>#REF!</v>
      </c>
      <c r="AG185" s="25" t="e">
        <f>IF('Crisis Indicator Data'!#REF!="No Data",1,IF(#REF!&lt;&gt;"",1,0))</f>
        <v>#REF!</v>
      </c>
      <c r="AH185" s="25" t="e">
        <f>IF('Crisis Indicator Data'!#REF!="No Data",1,IF(#REF!&lt;&gt;"",1,0))</f>
        <v>#REF!</v>
      </c>
      <c r="AI185" s="25" t="e">
        <f>IF('Crisis Indicator Data'!#REF!="No Data",1,IF(#REF!&lt;&gt;"",1,0))</f>
        <v>#REF!</v>
      </c>
      <c r="AJ185" s="25" t="e">
        <f>IF('Crisis Indicator Data'!#REF!="No Data",1,IF(#REF!&lt;&gt;"",1,0))</f>
        <v>#REF!</v>
      </c>
      <c r="AK185" s="25" t="e">
        <f>IF('Crisis Indicator Data'!#REF!="No Data",1,IF(#REF!&lt;&gt;"",1,0))</f>
        <v>#REF!</v>
      </c>
      <c r="AL185" s="25" t="e">
        <f>IF('Crisis Indicator Data'!#REF!="No Data",1,IF(#REF!&lt;&gt;"",1,0))</f>
        <v>#REF!</v>
      </c>
      <c r="AM185" s="25" t="e">
        <f>IF('Crisis Indicator Data'!#REF!="No Data",1,IF(#REF!&lt;&gt;"",1,0))</f>
        <v>#REF!</v>
      </c>
      <c r="AN185" s="25" t="e">
        <f>IF('Crisis Indicator Data'!#REF!="No Data",1,IF(#REF!&lt;&gt;"",1,0))</f>
        <v>#REF!</v>
      </c>
      <c r="AO185" s="25" t="e">
        <f>IF('Crisis Indicator Data'!#REF!="No Data",1,IF(#REF!&lt;&gt;"",1,0))</f>
        <v>#REF!</v>
      </c>
      <c r="AP185" s="25" t="e">
        <f>IF('Crisis Indicator Data'!#REF!="No Data",1,IF(#REF!&lt;&gt;"",1,0))</f>
        <v>#REF!</v>
      </c>
      <c r="AQ185" s="25" t="e">
        <f>IF('Crisis Indicator Data'!#REF!="No Data",1,IF(#REF!&lt;&gt;"",1,0))</f>
        <v>#REF!</v>
      </c>
      <c r="AR185" s="25" t="e">
        <f>IF('Crisis Indicator Data'!#REF!="No Data",1,IF(#REF!&lt;&gt;"",1,0))</f>
        <v>#REF!</v>
      </c>
      <c r="AS185" s="25" t="e">
        <f>IF('Crisis Indicator Data'!#REF!="No Data",1,IF(#REF!&lt;&gt;"",1,0))</f>
        <v>#REF!</v>
      </c>
      <c r="AT185" s="25" t="e">
        <f>IF('Crisis Indicator Data'!#REF!="No Data",1,IF(#REF!&lt;&gt;"",1,0))</f>
        <v>#REF!</v>
      </c>
      <c r="AU185" s="25" t="e">
        <f>IF('Crisis Indicator Data'!#REF!="No Data",1,IF(#REF!&lt;&gt;"",1,0))</f>
        <v>#REF!</v>
      </c>
      <c r="AV185" s="25" t="e">
        <f>IF('Crisis Indicator Data'!#REF!="No Data",1,IF(#REF!&lt;&gt;"",1,0))</f>
        <v>#REF!</v>
      </c>
      <c r="AW185" s="25" t="e">
        <f>IF('Crisis Indicator Data'!#REF!="No Data",1,IF(#REF!&lt;&gt;"",1,0))</f>
        <v>#REF!</v>
      </c>
      <c r="AX185" s="25" t="e">
        <f>IF('Crisis Indicator Data'!#REF!="No Data",1,IF(#REF!&lt;&gt;"",1,0))</f>
        <v>#REF!</v>
      </c>
      <c r="AY185" s="25" t="e">
        <f>IF('Crisis Indicator Data'!#REF!="No Data",1,IF(#REF!&lt;&gt;"",1,0))</f>
        <v>#REF!</v>
      </c>
      <c r="AZ185" s="25" t="e">
        <f>IF('Crisis Indicator Data'!#REF!="No Data",1,IF(#REF!&lt;&gt;"",1,0))</f>
        <v>#REF!</v>
      </c>
      <c r="BA185" t="e">
        <f t="shared" si="10"/>
        <v>#REF!</v>
      </c>
      <c r="BB185" s="27" t="e">
        <f t="shared" si="11"/>
        <v>#REF!</v>
      </c>
    </row>
    <row r="186" spans="1:54" x14ac:dyDescent="0.35">
      <c r="A186" t="s">
        <v>9760</v>
      </c>
      <c r="B186" s="25" t="e">
        <f>IF('Crisis Indicator Data'!#REF!="No Data",1,IF(#REF!&lt;&gt;"",1,0))</f>
        <v>#REF!</v>
      </c>
      <c r="C186" s="25" t="e">
        <f>IF('Crisis Indicator Data'!#REF!="No Data",1,IF(#REF!&lt;&gt;"",1,0))</f>
        <v>#REF!</v>
      </c>
      <c r="D186" s="25" t="e">
        <f>IF('Crisis Indicator Data'!#REF!="No Data",1,IF(#REF!&lt;&gt;"",1,0))</f>
        <v>#REF!</v>
      </c>
      <c r="E186" s="25" t="e">
        <f>IF('Crisis Indicator Data'!#REF!="No Data",1,IF(#REF!&lt;&gt;"",1,0))</f>
        <v>#REF!</v>
      </c>
      <c r="F186" s="25" t="e">
        <f>IF('Crisis Indicator Data'!#REF!="No Data",1,IF(#REF!&lt;&gt;"",1,0))</f>
        <v>#REF!</v>
      </c>
      <c r="G186" s="25" t="e">
        <f>IF('Crisis Indicator Data'!#REF!="No Data",1,IF(#REF!&lt;&gt;"",1,0))</f>
        <v>#REF!</v>
      </c>
      <c r="H186" s="25" t="e">
        <f>IF('Crisis Indicator Data'!#REF!="No Data",1,IF(#REF!&lt;&gt;"",1,0))</f>
        <v>#REF!</v>
      </c>
      <c r="I186" s="25" t="e">
        <f>IF('Crisis Indicator Data'!#REF!="No Data",1,IF(#REF!&lt;&gt;"",1,0))</f>
        <v>#REF!</v>
      </c>
      <c r="J186" s="25" t="e">
        <f>IF('Crisis Indicator Data'!#REF!="No Data",1,IF(#REF!&lt;&gt;"",1,0))</f>
        <v>#REF!</v>
      </c>
      <c r="K186" s="25" t="e">
        <f>IF('Crisis Indicator Data'!#REF!="No Data",1,IF(#REF!&lt;&gt;"",1,0))</f>
        <v>#REF!</v>
      </c>
      <c r="L186" s="25" t="e">
        <f>IF('Crisis Indicator Data'!#REF!="No Data",1,IF(#REF!&lt;&gt;"",1,0))</f>
        <v>#REF!</v>
      </c>
      <c r="M186" s="25" t="e">
        <f>IF('Crisis Indicator Data'!#REF!="No Data",1,IF(#REF!&lt;&gt;"",1,0))</f>
        <v>#REF!</v>
      </c>
      <c r="N186" s="25" t="e">
        <f>IF('Crisis Indicator Data'!#REF!="No Data",1,IF(#REF!&lt;&gt;"",1,0))</f>
        <v>#REF!</v>
      </c>
      <c r="O186" s="25" t="e">
        <f>IF('Crisis Indicator Data'!#REF!="No Data",1,IF(#REF!&lt;&gt;"",1,0))</f>
        <v>#REF!</v>
      </c>
      <c r="P186" s="25" t="e">
        <f>IF('Crisis Indicator Data'!#REF!="No Data",1,IF(#REF!&lt;&gt;"",1,0))</f>
        <v>#REF!</v>
      </c>
      <c r="Q186" s="25" t="e">
        <f>IF('Crisis Indicator Data'!#REF!="No Data",1,IF(#REF!&lt;&gt;"",1,0))</f>
        <v>#REF!</v>
      </c>
      <c r="R186" s="25" t="e">
        <f>IF('Crisis Indicator Data'!#REF!="No Data",1,IF(#REF!&lt;&gt;"",1,0))</f>
        <v>#REF!</v>
      </c>
      <c r="S186" s="25" t="e">
        <f>IF('Crisis Indicator Data'!#REF!="No Data",1,IF(#REF!&lt;&gt;"",1,0))</f>
        <v>#REF!</v>
      </c>
      <c r="T186" s="25" t="e">
        <f>IF('Crisis Indicator Data'!#REF!="No Data",1,IF(#REF!&lt;&gt;"",1,0))</f>
        <v>#REF!</v>
      </c>
      <c r="U186" s="25" t="e">
        <f>IF('Crisis Indicator Data'!#REF!="No Data",1,IF(#REF!&lt;&gt;"",1,0))</f>
        <v>#REF!</v>
      </c>
      <c r="V186" s="25" t="e">
        <f>IF('Crisis Indicator Data'!#REF!="No Data",1,IF(#REF!&lt;&gt;"",1,0))</f>
        <v>#REF!</v>
      </c>
      <c r="W186" s="25" t="e">
        <f>IF('Crisis Indicator Data'!#REF!="No Data",1,IF(#REF!&lt;&gt;"",1,0))</f>
        <v>#REF!</v>
      </c>
      <c r="X186" s="25" t="e">
        <f>IF('Crisis Indicator Data'!#REF!="No Data",1,IF(#REF!&lt;&gt;"",1,0))</f>
        <v>#REF!</v>
      </c>
      <c r="Y186" s="25" t="e">
        <f>IF('Crisis Indicator Data'!#REF!="No Data",1,IF(#REF!&lt;&gt;"",1,0))</f>
        <v>#REF!</v>
      </c>
      <c r="Z186" s="25" t="e">
        <f>IF('Crisis Indicator Data'!#REF!="No Data",1,IF(#REF!&lt;&gt;"",1,0))</f>
        <v>#REF!</v>
      </c>
      <c r="AA186" s="25" t="e">
        <f>IF('Crisis Indicator Data'!#REF!="No Data",1,IF(#REF!&lt;&gt;"",1,0))</f>
        <v>#REF!</v>
      </c>
      <c r="AB186" s="25" t="e">
        <f>IF('Crisis Indicator Data'!#REF!="No Data",1,IF(#REF!&lt;&gt;"",1,0))</f>
        <v>#REF!</v>
      </c>
      <c r="AC186" s="25" t="e">
        <f>IF('Crisis Indicator Data'!#REF!="No Data",1,IF(#REF!&lt;&gt;"",1,0))</f>
        <v>#REF!</v>
      </c>
      <c r="AD186" s="25" t="e">
        <f>IF('Crisis Indicator Data'!#REF!="No Data",1,IF(#REF!&lt;&gt;"",1,0))</f>
        <v>#REF!</v>
      </c>
      <c r="AE186" s="25" t="e">
        <f>IF('Crisis Indicator Data'!#REF!="No Data",1,IF(#REF!&lt;&gt;"",1,0))</f>
        <v>#REF!</v>
      </c>
      <c r="AF186" s="25" t="e">
        <f>IF('Crisis Indicator Data'!#REF!="No Data",1,IF(#REF!&lt;&gt;"",1,0))</f>
        <v>#REF!</v>
      </c>
      <c r="AG186" s="25" t="e">
        <f>IF('Crisis Indicator Data'!#REF!="No Data",1,IF(#REF!&lt;&gt;"",1,0))</f>
        <v>#REF!</v>
      </c>
      <c r="AH186" s="25" t="e">
        <f>IF('Crisis Indicator Data'!#REF!="No Data",1,IF(#REF!&lt;&gt;"",1,0))</f>
        <v>#REF!</v>
      </c>
      <c r="AI186" s="25" t="e">
        <f>IF('Crisis Indicator Data'!#REF!="No Data",1,IF(#REF!&lt;&gt;"",1,0))</f>
        <v>#REF!</v>
      </c>
      <c r="AJ186" s="25" t="e">
        <f>IF('Crisis Indicator Data'!#REF!="No Data",1,IF(#REF!&lt;&gt;"",1,0))</f>
        <v>#REF!</v>
      </c>
      <c r="AK186" s="25" t="e">
        <f>IF('Crisis Indicator Data'!#REF!="No Data",1,IF(#REF!&lt;&gt;"",1,0))</f>
        <v>#REF!</v>
      </c>
      <c r="AL186" s="25" t="e">
        <f>IF('Crisis Indicator Data'!#REF!="No Data",1,IF(#REF!&lt;&gt;"",1,0))</f>
        <v>#REF!</v>
      </c>
      <c r="AM186" s="25" t="e">
        <f>IF('Crisis Indicator Data'!#REF!="No Data",1,IF(#REF!&lt;&gt;"",1,0))</f>
        <v>#REF!</v>
      </c>
      <c r="AN186" s="25" t="e">
        <f>IF('Crisis Indicator Data'!#REF!="No Data",1,IF(#REF!&lt;&gt;"",1,0))</f>
        <v>#REF!</v>
      </c>
      <c r="AO186" s="25" t="e">
        <f>IF('Crisis Indicator Data'!#REF!="No Data",1,IF(#REF!&lt;&gt;"",1,0))</f>
        <v>#REF!</v>
      </c>
      <c r="AP186" s="25" t="e">
        <f>IF('Crisis Indicator Data'!#REF!="No Data",1,IF(#REF!&lt;&gt;"",1,0))</f>
        <v>#REF!</v>
      </c>
      <c r="AQ186" s="25" t="e">
        <f>IF('Crisis Indicator Data'!#REF!="No Data",1,IF(#REF!&lt;&gt;"",1,0))</f>
        <v>#REF!</v>
      </c>
      <c r="AR186" s="25" t="e">
        <f>IF('Crisis Indicator Data'!#REF!="No Data",1,IF(#REF!&lt;&gt;"",1,0))</f>
        <v>#REF!</v>
      </c>
      <c r="AS186" s="25" t="e">
        <f>IF('Crisis Indicator Data'!#REF!="No Data",1,IF(#REF!&lt;&gt;"",1,0))</f>
        <v>#REF!</v>
      </c>
      <c r="AT186" s="25" t="e">
        <f>IF('Crisis Indicator Data'!#REF!="No Data",1,IF(#REF!&lt;&gt;"",1,0))</f>
        <v>#REF!</v>
      </c>
      <c r="AU186" s="25" t="e">
        <f>IF('Crisis Indicator Data'!#REF!="No Data",1,IF(#REF!&lt;&gt;"",1,0))</f>
        <v>#REF!</v>
      </c>
      <c r="AV186" s="25" t="e">
        <f>IF('Crisis Indicator Data'!#REF!="No Data",1,IF(#REF!&lt;&gt;"",1,0))</f>
        <v>#REF!</v>
      </c>
      <c r="AW186" s="25" t="e">
        <f>IF('Crisis Indicator Data'!#REF!="No Data",1,IF(#REF!&lt;&gt;"",1,0))</f>
        <v>#REF!</v>
      </c>
      <c r="AX186" s="25" t="e">
        <f>IF('Crisis Indicator Data'!#REF!="No Data",1,IF(#REF!&lt;&gt;"",1,0))</f>
        <v>#REF!</v>
      </c>
      <c r="AY186" s="25" t="e">
        <f>IF('Crisis Indicator Data'!#REF!="No Data",1,IF(#REF!&lt;&gt;"",1,0))</f>
        <v>#REF!</v>
      </c>
      <c r="AZ186" s="25" t="e">
        <f>IF('Crisis Indicator Data'!#REF!="No Data",1,IF(#REF!&lt;&gt;"",1,0))</f>
        <v>#REF!</v>
      </c>
      <c r="BA186" t="e">
        <f t="shared" si="10"/>
        <v>#REF!</v>
      </c>
      <c r="BB186" s="27" t="e">
        <f t="shared" si="11"/>
        <v>#REF!</v>
      </c>
    </row>
    <row r="187" spans="1:54" x14ac:dyDescent="0.35">
      <c r="A187" t="s">
        <v>9769</v>
      </c>
      <c r="B187" s="25" t="e">
        <f>IF('Crisis Indicator Data'!#REF!="No Data",1,IF(#REF!&lt;&gt;"",1,0))</f>
        <v>#REF!</v>
      </c>
      <c r="C187" s="25" t="e">
        <f>IF('Crisis Indicator Data'!#REF!="No Data",1,IF(#REF!&lt;&gt;"",1,0))</f>
        <v>#REF!</v>
      </c>
      <c r="D187" s="25" t="e">
        <f>IF('Crisis Indicator Data'!#REF!="No Data",1,IF(#REF!&lt;&gt;"",1,0))</f>
        <v>#REF!</v>
      </c>
      <c r="E187" s="25" t="e">
        <f>IF('Crisis Indicator Data'!#REF!="No Data",1,IF(#REF!&lt;&gt;"",1,0))</f>
        <v>#REF!</v>
      </c>
      <c r="F187" s="25" t="e">
        <f>IF('Crisis Indicator Data'!#REF!="No Data",1,IF(#REF!&lt;&gt;"",1,0))</f>
        <v>#REF!</v>
      </c>
      <c r="G187" s="25" t="e">
        <f>IF('Crisis Indicator Data'!#REF!="No Data",1,IF(#REF!&lt;&gt;"",1,0))</f>
        <v>#REF!</v>
      </c>
      <c r="H187" s="25" t="e">
        <f>IF('Crisis Indicator Data'!#REF!="No Data",1,IF(#REF!&lt;&gt;"",1,0))</f>
        <v>#REF!</v>
      </c>
      <c r="I187" s="25" t="e">
        <f>IF('Crisis Indicator Data'!#REF!="No Data",1,IF(#REF!&lt;&gt;"",1,0))</f>
        <v>#REF!</v>
      </c>
      <c r="J187" s="25" t="e">
        <f>IF('Crisis Indicator Data'!#REF!="No Data",1,IF(#REF!&lt;&gt;"",1,0))</f>
        <v>#REF!</v>
      </c>
      <c r="K187" s="25" t="e">
        <f>IF('Crisis Indicator Data'!#REF!="No Data",1,IF(#REF!&lt;&gt;"",1,0))</f>
        <v>#REF!</v>
      </c>
      <c r="L187" s="25" t="e">
        <f>IF('Crisis Indicator Data'!#REF!="No Data",1,IF(#REF!&lt;&gt;"",1,0))</f>
        <v>#REF!</v>
      </c>
      <c r="M187" s="25" t="e">
        <f>IF('Crisis Indicator Data'!#REF!="No Data",1,IF(#REF!&lt;&gt;"",1,0))</f>
        <v>#REF!</v>
      </c>
      <c r="N187" s="25" t="e">
        <f>IF('Crisis Indicator Data'!#REF!="No Data",1,IF(#REF!&lt;&gt;"",1,0))</f>
        <v>#REF!</v>
      </c>
      <c r="O187" s="25" t="e">
        <f>IF('Crisis Indicator Data'!#REF!="No Data",1,IF(#REF!&lt;&gt;"",1,0))</f>
        <v>#REF!</v>
      </c>
      <c r="P187" s="25" t="e">
        <f>IF('Crisis Indicator Data'!#REF!="No Data",1,IF(#REF!&lt;&gt;"",1,0))</f>
        <v>#REF!</v>
      </c>
      <c r="Q187" s="25" t="e">
        <f>IF('Crisis Indicator Data'!#REF!="No Data",1,IF(#REF!&lt;&gt;"",1,0))</f>
        <v>#REF!</v>
      </c>
      <c r="R187" s="25" t="e">
        <f>IF('Crisis Indicator Data'!#REF!="No Data",1,IF(#REF!&lt;&gt;"",1,0))</f>
        <v>#REF!</v>
      </c>
      <c r="S187" s="25" t="e">
        <f>IF('Crisis Indicator Data'!#REF!="No Data",1,IF(#REF!&lt;&gt;"",1,0))</f>
        <v>#REF!</v>
      </c>
      <c r="T187" s="25" t="e">
        <f>IF('Crisis Indicator Data'!#REF!="No Data",1,IF(#REF!&lt;&gt;"",1,0))</f>
        <v>#REF!</v>
      </c>
      <c r="U187" s="25" t="e">
        <f>IF('Crisis Indicator Data'!#REF!="No Data",1,IF(#REF!&lt;&gt;"",1,0))</f>
        <v>#REF!</v>
      </c>
      <c r="V187" s="25" t="e">
        <f>IF('Crisis Indicator Data'!#REF!="No Data",1,IF(#REF!&lt;&gt;"",1,0))</f>
        <v>#REF!</v>
      </c>
      <c r="W187" s="25" t="e">
        <f>IF('Crisis Indicator Data'!#REF!="No Data",1,IF(#REF!&lt;&gt;"",1,0))</f>
        <v>#REF!</v>
      </c>
      <c r="X187" s="25" t="e">
        <f>IF('Crisis Indicator Data'!#REF!="No Data",1,IF(#REF!&lt;&gt;"",1,0))</f>
        <v>#REF!</v>
      </c>
      <c r="Y187" s="25" t="e">
        <f>IF('Crisis Indicator Data'!#REF!="No Data",1,IF(#REF!&lt;&gt;"",1,0))</f>
        <v>#REF!</v>
      </c>
      <c r="Z187" s="25" t="e">
        <f>IF('Crisis Indicator Data'!#REF!="No Data",1,IF(#REF!&lt;&gt;"",1,0))</f>
        <v>#REF!</v>
      </c>
      <c r="AA187" s="25" t="e">
        <f>IF('Crisis Indicator Data'!#REF!="No Data",1,IF(#REF!&lt;&gt;"",1,0))</f>
        <v>#REF!</v>
      </c>
      <c r="AB187" s="25" t="e">
        <f>IF('Crisis Indicator Data'!#REF!="No Data",1,IF(#REF!&lt;&gt;"",1,0))</f>
        <v>#REF!</v>
      </c>
      <c r="AC187" s="25" t="e">
        <f>IF('Crisis Indicator Data'!#REF!="No Data",1,IF(#REF!&lt;&gt;"",1,0))</f>
        <v>#REF!</v>
      </c>
      <c r="AD187" s="25" t="e">
        <f>IF('Crisis Indicator Data'!#REF!="No Data",1,IF(#REF!&lt;&gt;"",1,0))</f>
        <v>#REF!</v>
      </c>
      <c r="AE187" s="25" t="e">
        <f>IF('Crisis Indicator Data'!#REF!="No Data",1,IF(#REF!&lt;&gt;"",1,0))</f>
        <v>#REF!</v>
      </c>
      <c r="AF187" s="25" t="e">
        <f>IF('Crisis Indicator Data'!#REF!="No Data",1,IF(#REF!&lt;&gt;"",1,0))</f>
        <v>#REF!</v>
      </c>
      <c r="AG187" s="25" t="e">
        <f>IF('Crisis Indicator Data'!#REF!="No Data",1,IF(#REF!&lt;&gt;"",1,0))</f>
        <v>#REF!</v>
      </c>
      <c r="AH187" s="25" t="e">
        <f>IF('Crisis Indicator Data'!#REF!="No Data",1,IF(#REF!&lt;&gt;"",1,0))</f>
        <v>#REF!</v>
      </c>
      <c r="AI187" s="25" t="e">
        <f>IF('Crisis Indicator Data'!#REF!="No Data",1,IF(#REF!&lt;&gt;"",1,0))</f>
        <v>#REF!</v>
      </c>
      <c r="AJ187" s="25" t="e">
        <f>IF('Crisis Indicator Data'!#REF!="No Data",1,IF(#REF!&lt;&gt;"",1,0))</f>
        <v>#REF!</v>
      </c>
      <c r="AK187" s="25" t="e">
        <f>IF('Crisis Indicator Data'!#REF!="No Data",1,IF(#REF!&lt;&gt;"",1,0))</f>
        <v>#REF!</v>
      </c>
      <c r="AL187" s="25" t="e">
        <f>IF('Crisis Indicator Data'!#REF!="No Data",1,IF(#REF!&lt;&gt;"",1,0))</f>
        <v>#REF!</v>
      </c>
      <c r="AM187" s="25" t="e">
        <f>IF('Crisis Indicator Data'!#REF!="No Data",1,IF(#REF!&lt;&gt;"",1,0))</f>
        <v>#REF!</v>
      </c>
      <c r="AN187" s="25" t="e">
        <f>IF('Crisis Indicator Data'!#REF!="No Data",1,IF(#REF!&lt;&gt;"",1,0))</f>
        <v>#REF!</v>
      </c>
      <c r="AO187" s="25" t="e">
        <f>IF('Crisis Indicator Data'!#REF!="No Data",1,IF(#REF!&lt;&gt;"",1,0))</f>
        <v>#REF!</v>
      </c>
      <c r="AP187" s="25" t="e">
        <f>IF('Crisis Indicator Data'!#REF!="No Data",1,IF(#REF!&lt;&gt;"",1,0))</f>
        <v>#REF!</v>
      </c>
      <c r="AQ187" s="25" t="e">
        <f>IF('Crisis Indicator Data'!#REF!="No Data",1,IF(#REF!&lt;&gt;"",1,0))</f>
        <v>#REF!</v>
      </c>
      <c r="AR187" s="25" t="e">
        <f>IF('Crisis Indicator Data'!#REF!="No Data",1,IF(#REF!&lt;&gt;"",1,0))</f>
        <v>#REF!</v>
      </c>
      <c r="AS187" s="25" t="e">
        <f>IF('Crisis Indicator Data'!#REF!="No Data",1,IF(#REF!&lt;&gt;"",1,0))</f>
        <v>#REF!</v>
      </c>
      <c r="AT187" s="25" t="e">
        <f>IF('Crisis Indicator Data'!#REF!="No Data",1,IF(#REF!&lt;&gt;"",1,0))</f>
        <v>#REF!</v>
      </c>
      <c r="AU187" s="25" t="e">
        <f>IF('Crisis Indicator Data'!#REF!="No Data",1,IF(#REF!&lt;&gt;"",1,0))</f>
        <v>#REF!</v>
      </c>
      <c r="AV187" s="25" t="e">
        <f>IF('Crisis Indicator Data'!#REF!="No Data",1,IF(#REF!&lt;&gt;"",1,0))</f>
        <v>#REF!</v>
      </c>
      <c r="AW187" s="25" t="e">
        <f>IF('Crisis Indicator Data'!#REF!="No Data",1,IF(#REF!&lt;&gt;"",1,0))</f>
        <v>#REF!</v>
      </c>
      <c r="AX187" s="25" t="e">
        <f>IF('Crisis Indicator Data'!#REF!="No Data",1,IF(#REF!&lt;&gt;"",1,0))</f>
        <v>#REF!</v>
      </c>
      <c r="AY187" s="25" t="e">
        <f>IF('Crisis Indicator Data'!#REF!="No Data",1,IF(#REF!&lt;&gt;"",1,0))</f>
        <v>#REF!</v>
      </c>
      <c r="AZ187" s="25" t="e">
        <f>IF('Crisis Indicator Data'!#REF!="No Data",1,IF(#REF!&lt;&gt;"",1,0))</f>
        <v>#REF!</v>
      </c>
      <c r="BA187" t="e">
        <f t="shared" si="10"/>
        <v>#REF!</v>
      </c>
      <c r="BB187" s="27" t="e">
        <f t="shared" si="11"/>
        <v>#REF!</v>
      </c>
    </row>
    <row r="188" spans="1:54" x14ac:dyDescent="0.35">
      <c r="A188" t="s">
        <v>9763</v>
      </c>
      <c r="B188" s="25" t="e">
        <f>IF('Crisis Indicator Data'!#REF!="No Data",1,IF(#REF!&lt;&gt;"",1,0))</f>
        <v>#REF!</v>
      </c>
      <c r="C188" s="25" t="e">
        <f>IF('Crisis Indicator Data'!#REF!="No Data",1,IF(#REF!&lt;&gt;"",1,0))</f>
        <v>#REF!</v>
      </c>
      <c r="D188" s="25" t="e">
        <f>IF('Crisis Indicator Data'!#REF!="No Data",1,IF(#REF!&lt;&gt;"",1,0))</f>
        <v>#REF!</v>
      </c>
      <c r="E188" s="25" t="e">
        <f>IF('Crisis Indicator Data'!#REF!="No Data",1,IF(#REF!&lt;&gt;"",1,0))</f>
        <v>#REF!</v>
      </c>
      <c r="F188" s="25" t="e">
        <f>IF('Crisis Indicator Data'!#REF!="No Data",1,IF(#REF!&lt;&gt;"",1,0))</f>
        <v>#REF!</v>
      </c>
      <c r="G188" s="25" t="e">
        <f>IF('Crisis Indicator Data'!#REF!="No Data",1,IF(#REF!&lt;&gt;"",1,0))</f>
        <v>#REF!</v>
      </c>
      <c r="H188" s="25" t="e">
        <f>IF('Crisis Indicator Data'!#REF!="No Data",1,IF(#REF!&lt;&gt;"",1,0))</f>
        <v>#REF!</v>
      </c>
      <c r="I188" s="25" t="e">
        <f>IF('Crisis Indicator Data'!#REF!="No Data",1,IF(#REF!&lt;&gt;"",1,0))</f>
        <v>#REF!</v>
      </c>
      <c r="J188" s="25" t="e">
        <f>IF('Crisis Indicator Data'!#REF!="No Data",1,IF(#REF!&lt;&gt;"",1,0))</f>
        <v>#REF!</v>
      </c>
      <c r="K188" s="25" t="e">
        <f>IF('Crisis Indicator Data'!#REF!="No Data",1,IF(#REF!&lt;&gt;"",1,0))</f>
        <v>#REF!</v>
      </c>
      <c r="L188" s="25" t="e">
        <f>IF('Crisis Indicator Data'!#REF!="No Data",1,IF(#REF!&lt;&gt;"",1,0))</f>
        <v>#REF!</v>
      </c>
      <c r="M188" s="25" t="e">
        <f>IF('Crisis Indicator Data'!#REF!="No Data",1,IF(#REF!&lt;&gt;"",1,0))</f>
        <v>#REF!</v>
      </c>
      <c r="N188" s="25" t="e">
        <f>IF('Crisis Indicator Data'!#REF!="No Data",1,IF(#REF!&lt;&gt;"",1,0))</f>
        <v>#REF!</v>
      </c>
      <c r="O188" s="25" t="e">
        <f>IF('Crisis Indicator Data'!#REF!="No Data",1,IF(#REF!&lt;&gt;"",1,0))</f>
        <v>#REF!</v>
      </c>
      <c r="P188" s="25" t="e">
        <f>IF('Crisis Indicator Data'!#REF!="No Data",1,IF(#REF!&lt;&gt;"",1,0))</f>
        <v>#REF!</v>
      </c>
      <c r="Q188" s="25" t="e">
        <f>IF('Crisis Indicator Data'!#REF!="No Data",1,IF(#REF!&lt;&gt;"",1,0))</f>
        <v>#REF!</v>
      </c>
      <c r="R188" s="25" t="e">
        <f>IF('Crisis Indicator Data'!#REF!="No Data",1,IF(#REF!&lt;&gt;"",1,0))</f>
        <v>#REF!</v>
      </c>
      <c r="S188" s="25" t="e">
        <f>IF('Crisis Indicator Data'!#REF!="No Data",1,IF(#REF!&lt;&gt;"",1,0))</f>
        <v>#REF!</v>
      </c>
      <c r="T188" s="25" t="e">
        <f>IF('Crisis Indicator Data'!#REF!="No Data",1,IF(#REF!&lt;&gt;"",1,0))</f>
        <v>#REF!</v>
      </c>
      <c r="U188" s="25" t="e">
        <f>IF('Crisis Indicator Data'!#REF!="No Data",1,IF(#REF!&lt;&gt;"",1,0))</f>
        <v>#REF!</v>
      </c>
      <c r="V188" s="25" t="e">
        <f>IF('Crisis Indicator Data'!#REF!="No Data",1,IF(#REF!&lt;&gt;"",1,0))</f>
        <v>#REF!</v>
      </c>
      <c r="W188" s="25" t="e">
        <f>IF('Crisis Indicator Data'!#REF!="No Data",1,IF(#REF!&lt;&gt;"",1,0))</f>
        <v>#REF!</v>
      </c>
      <c r="X188" s="25" t="e">
        <f>IF('Crisis Indicator Data'!#REF!="No Data",1,IF(#REF!&lt;&gt;"",1,0))</f>
        <v>#REF!</v>
      </c>
      <c r="Y188" s="25" t="e">
        <f>IF('Crisis Indicator Data'!#REF!="No Data",1,IF(#REF!&lt;&gt;"",1,0))</f>
        <v>#REF!</v>
      </c>
      <c r="Z188" s="25" t="e">
        <f>IF('Crisis Indicator Data'!#REF!="No Data",1,IF(#REF!&lt;&gt;"",1,0))</f>
        <v>#REF!</v>
      </c>
      <c r="AA188" s="25" t="e">
        <f>IF('Crisis Indicator Data'!#REF!="No Data",1,IF(#REF!&lt;&gt;"",1,0))</f>
        <v>#REF!</v>
      </c>
      <c r="AB188" s="25" t="e">
        <f>IF('Crisis Indicator Data'!#REF!="No Data",1,IF(#REF!&lt;&gt;"",1,0))</f>
        <v>#REF!</v>
      </c>
      <c r="AC188" s="25" t="e">
        <f>IF('Crisis Indicator Data'!#REF!="No Data",1,IF(#REF!&lt;&gt;"",1,0))</f>
        <v>#REF!</v>
      </c>
      <c r="AD188" s="25" t="e">
        <f>IF('Crisis Indicator Data'!#REF!="No Data",1,IF(#REF!&lt;&gt;"",1,0))</f>
        <v>#REF!</v>
      </c>
      <c r="AE188" s="25" t="e">
        <f>IF('Crisis Indicator Data'!#REF!="No Data",1,IF(#REF!&lt;&gt;"",1,0))</f>
        <v>#REF!</v>
      </c>
      <c r="AF188" s="25" t="e">
        <f>IF('Crisis Indicator Data'!#REF!="No Data",1,IF(#REF!&lt;&gt;"",1,0))</f>
        <v>#REF!</v>
      </c>
      <c r="AG188" s="25" t="e">
        <f>IF('Crisis Indicator Data'!#REF!="No Data",1,IF(#REF!&lt;&gt;"",1,0))</f>
        <v>#REF!</v>
      </c>
      <c r="AH188" s="25" t="e">
        <f>IF('Crisis Indicator Data'!#REF!="No Data",1,IF(#REF!&lt;&gt;"",1,0))</f>
        <v>#REF!</v>
      </c>
      <c r="AI188" s="25" t="e">
        <f>IF('Crisis Indicator Data'!#REF!="No Data",1,IF(#REF!&lt;&gt;"",1,0))</f>
        <v>#REF!</v>
      </c>
      <c r="AJ188" s="25" t="e">
        <f>IF('Crisis Indicator Data'!#REF!="No Data",1,IF(#REF!&lt;&gt;"",1,0))</f>
        <v>#REF!</v>
      </c>
      <c r="AK188" s="25" t="e">
        <f>IF('Crisis Indicator Data'!#REF!="No Data",1,IF(#REF!&lt;&gt;"",1,0))</f>
        <v>#REF!</v>
      </c>
      <c r="AL188" s="25" t="e">
        <f>IF('Crisis Indicator Data'!#REF!="No Data",1,IF(#REF!&lt;&gt;"",1,0))</f>
        <v>#REF!</v>
      </c>
      <c r="AM188" s="25" t="e">
        <f>IF('Crisis Indicator Data'!#REF!="No Data",1,IF(#REF!&lt;&gt;"",1,0))</f>
        <v>#REF!</v>
      </c>
      <c r="AN188" s="25" t="e">
        <f>IF('Crisis Indicator Data'!#REF!="No Data",1,IF(#REF!&lt;&gt;"",1,0))</f>
        <v>#REF!</v>
      </c>
      <c r="AO188" s="25" t="e">
        <f>IF('Crisis Indicator Data'!#REF!="No Data",1,IF(#REF!&lt;&gt;"",1,0))</f>
        <v>#REF!</v>
      </c>
      <c r="AP188" s="25" t="e">
        <f>IF('Crisis Indicator Data'!#REF!="No Data",1,IF(#REF!&lt;&gt;"",1,0))</f>
        <v>#REF!</v>
      </c>
      <c r="AQ188" s="25" t="e">
        <f>IF('Crisis Indicator Data'!#REF!="No Data",1,IF(#REF!&lt;&gt;"",1,0))</f>
        <v>#REF!</v>
      </c>
      <c r="AR188" s="25" t="e">
        <f>IF('Crisis Indicator Data'!#REF!="No Data",1,IF(#REF!&lt;&gt;"",1,0))</f>
        <v>#REF!</v>
      </c>
      <c r="AS188" s="25" t="e">
        <f>IF('Crisis Indicator Data'!#REF!="No Data",1,IF(#REF!&lt;&gt;"",1,0))</f>
        <v>#REF!</v>
      </c>
      <c r="AT188" s="25" t="e">
        <f>IF('Crisis Indicator Data'!#REF!="No Data",1,IF(#REF!&lt;&gt;"",1,0))</f>
        <v>#REF!</v>
      </c>
      <c r="AU188" s="25" t="e">
        <f>IF('Crisis Indicator Data'!#REF!="No Data",1,IF(#REF!&lt;&gt;"",1,0))</f>
        <v>#REF!</v>
      </c>
      <c r="AV188" s="25" t="e">
        <f>IF('Crisis Indicator Data'!#REF!="No Data",1,IF(#REF!&lt;&gt;"",1,0))</f>
        <v>#REF!</v>
      </c>
      <c r="AW188" s="25" t="e">
        <f>IF('Crisis Indicator Data'!#REF!="No Data",1,IF(#REF!&lt;&gt;"",1,0))</f>
        <v>#REF!</v>
      </c>
      <c r="AX188" s="25" t="e">
        <f>IF('Crisis Indicator Data'!#REF!="No Data",1,IF(#REF!&lt;&gt;"",1,0))</f>
        <v>#REF!</v>
      </c>
      <c r="AY188" s="25" t="e">
        <f>IF('Crisis Indicator Data'!#REF!="No Data",1,IF(#REF!&lt;&gt;"",1,0))</f>
        <v>#REF!</v>
      </c>
      <c r="AZ188" s="25" t="e">
        <f>IF('Crisis Indicator Data'!#REF!="No Data",1,IF(#REF!&lt;&gt;"",1,0))</f>
        <v>#REF!</v>
      </c>
      <c r="BA188" t="e">
        <f t="shared" si="10"/>
        <v>#REF!</v>
      </c>
      <c r="BB188" s="27" t="e">
        <f t="shared" si="11"/>
        <v>#REF!</v>
      </c>
    </row>
    <row r="189" spans="1:54" x14ac:dyDescent="0.35">
      <c r="A189" t="s">
        <v>9767</v>
      </c>
      <c r="B189" s="25" t="e">
        <f>IF('Crisis Indicator Data'!#REF!="No Data",1,IF(#REF!&lt;&gt;"",1,0))</f>
        <v>#REF!</v>
      </c>
      <c r="C189" s="25" t="e">
        <f>IF('Crisis Indicator Data'!#REF!="No Data",1,IF(#REF!&lt;&gt;"",1,0))</f>
        <v>#REF!</v>
      </c>
      <c r="D189" s="25" t="e">
        <f>IF('Crisis Indicator Data'!#REF!="No Data",1,IF(#REF!&lt;&gt;"",1,0))</f>
        <v>#REF!</v>
      </c>
      <c r="E189" s="25" t="e">
        <f>IF('Crisis Indicator Data'!#REF!="No Data",1,IF(#REF!&lt;&gt;"",1,0))</f>
        <v>#REF!</v>
      </c>
      <c r="F189" s="25" t="e">
        <f>IF('Crisis Indicator Data'!#REF!="No Data",1,IF(#REF!&lt;&gt;"",1,0))</f>
        <v>#REF!</v>
      </c>
      <c r="G189" s="25" t="e">
        <f>IF('Crisis Indicator Data'!#REF!="No Data",1,IF(#REF!&lt;&gt;"",1,0))</f>
        <v>#REF!</v>
      </c>
      <c r="H189" s="25" t="e">
        <f>IF('Crisis Indicator Data'!#REF!="No Data",1,IF(#REF!&lt;&gt;"",1,0))</f>
        <v>#REF!</v>
      </c>
      <c r="I189" s="25" t="e">
        <f>IF('Crisis Indicator Data'!#REF!="No Data",1,IF(#REF!&lt;&gt;"",1,0))</f>
        <v>#REF!</v>
      </c>
      <c r="J189" s="25" t="e">
        <f>IF('Crisis Indicator Data'!#REF!="No Data",1,IF(#REF!&lt;&gt;"",1,0))</f>
        <v>#REF!</v>
      </c>
      <c r="K189" s="25" t="e">
        <f>IF('Crisis Indicator Data'!#REF!="No Data",1,IF(#REF!&lt;&gt;"",1,0))</f>
        <v>#REF!</v>
      </c>
      <c r="L189" s="25" t="e">
        <f>IF('Crisis Indicator Data'!#REF!="No Data",1,IF(#REF!&lt;&gt;"",1,0))</f>
        <v>#REF!</v>
      </c>
      <c r="M189" s="25" t="e">
        <f>IF('Crisis Indicator Data'!#REF!="No Data",1,IF(#REF!&lt;&gt;"",1,0))</f>
        <v>#REF!</v>
      </c>
      <c r="N189" s="25" t="e">
        <f>IF('Crisis Indicator Data'!#REF!="No Data",1,IF(#REF!&lt;&gt;"",1,0))</f>
        <v>#REF!</v>
      </c>
      <c r="O189" s="25" t="e">
        <f>IF('Crisis Indicator Data'!#REF!="No Data",1,IF(#REF!&lt;&gt;"",1,0))</f>
        <v>#REF!</v>
      </c>
      <c r="P189" s="25" t="e">
        <f>IF('Crisis Indicator Data'!#REF!="No Data",1,IF(#REF!&lt;&gt;"",1,0))</f>
        <v>#REF!</v>
      </c>
      <c r="Q189" s="25" t="e">
        <f>IF('Crisis Indicator Data'!#REF!="No Data",1,IF(#REF!&lt;&gt;"",1,0))</f>
        <v>#REF!</v>
      </c>
      <c r="R189" s="25" t="e">
        <f>IF('Crisis Indicator Data'!#REF!="No Data",1,IF(#REF!&lt;&gt;"",1,0))</f>
        <v>#REF!</v>
      </c>
      <c r="S189" s="25" t="e">
        <f>IF('Crisis Indicator Data'!#REF!="No Data",1,IF(#REF!&lt;&gt;"",1,0))</f>
        <v>#REF!</v>
      </c>
      <c r="T189" s="25" t="e">
        <f>IF('Crisis Indicator Data'!#REF!="No Data",1,IF(#REF!&lt;&gt;"",1,0))</f>
        <v>#REF!</v>
      </c>
      <c r="U189" s="25" t="e">
        <f>IF('Crisis Indicator Data'!#REF!="No Data",1,IF(#REF!&lt;&gt;"",1,0))</f>
        <v>#REF!</v>
      </c>
      <c r="V189" s="25" t="e">
        <f>IF('Crisis Indicator Data'!#REF!="No Data",1,IF(#REF!&lt;&gt;"",1,0))</f>
        <v>#REF!</v>
      </c>
      <c r="W189" s="25" t="e">
        <f>IF('Crisis Indicator Data'!#REF!="No Data",1,IF(#REF!&lt;&gt;"",1,0))</f>
        <v>#REF!</v>
      </c>
      <c r="X189" s="25" t="e">
        <f>IF('Crisis Indicator Data'!#REF!="No Data",1,IF(#REF!&lt;&gt;"",1,0))</f>
        <v>#REF!</v>
      </c>
      <c r="Y189" s="25" t="e">
        <f>IF('Crisis Indicator Data'!#REF!="No Data",1,IF(#REF!&lt;&gt;"",1,0))</f>
        <v>#REF!</v>
      </c>
      <c r="Z189" s="25" t="e">
        <f>IF('Crisis Indicator Data'!#REF!="No Data",1,IF(#REF!&lt;&gt;"",1,0))</f>
        <v>#REF!</v>
      </c>
      <c r="AA189" s="25" t="e">
        <f>IF('Crisis Indicator Data'!#REF!="No Data",1,IF(#REF!&lt;&gt;"",1,0))</f>
        <v>#REF!</v>
      </c>
      <c r="AB189" s="25" t="e">
        <f>IF('Crisis Indicator Data'!#REF!="No Data",1,IF(#REF!&lt;&gt;"",1,0))</f>
        <v>#REF!</v>
      </c>
      <c r="AC189" s="25" t="e">
        <f>IF('Crisis Indicator Data'!#REF!="No Data",1,IF(#REF!&lt;&gt;"",1,0))</f>
        <v>#REF!</v>
      </c>
      <c r="AD189" s="25" t="e">
        <f>IF('Crisis Indicator Data'!#REF!="No Data",1,IF(#REF!&lt;&gt;"",1,0))</f>
        <v>#REF!</v>
      </c>
      <c r="AE189" s="25" t="e">
        <f>IF('Crisis Indicator Data'!#REF!="No Data",1,IF(#REF!&lt;&gt;"",1,0))</f>
        <v>#REF!</v>
      </c>
      <c r="AF189" s="25" t="e">
        <f>IF('Crisis Indicator Data'!#REF!="No Data",1,IF(#REF!&lt;&gt;"",1,0))</f>
        <v>#REF!</v>
      </c>
      <c r="AG189" s="25" t="e">
        <f>IF('Crisis Indicator Data'!#REF!="No Data",1,IF(#REF!&lt;&gt;"",1,0))</f>
        <v>#REF!</v>
      </c>
      <c r="AH189" s="25" t="e">
        <f>IF('Crisis Indicator Data'!#REF!="No Data",1,IF(#REF!&lt;&gt;"",1,0))</f>
        <v>#REF!</v>
      </c>
      <c r="AI189" s="25" t="e">
        <f>IF('Crisis Indicator Data'!#REF!="No Data",1,IF(#REF!&lt;&gt;"",1,0))</f>
        <v>#REF!</v>
      </c>
      <c r="AJ189" s="25" t="e">
        <f>IF('Crisis Indicator Data'!#REF!="No Data",1,IF(#REF!&lt;&gt;"",1,0))</f>
        <v>#REF!</v>
      </c>
      <c r="AK189" s="25" t="e">
        <f>IF('Crisis Indicator Data'!#REF!="No Data",1,IF(#REF!&lt;&gt;"",1,0))</f>
        <v>#REF!</v>
      </c>
      <c r="AL189" s="25" t="e">
        <f>IF('Crisis Indicator Data'!#REF!="No Data",1,IF(#REF!&lt;&gt;"",1,0))</f>
        <v>#REF!</v>
      </c>
      <c r="AM189" s="25" t="e">
        <f>IF('Crisis Indicator Data'!#REF!="No Data",1,IF(#REF!&lt;&gt;"",1,0))</f>
        <v>#REF!</v>
      </c>
      <c r="AN189" s="25" t="e">
        <f>IF('Crisis Indicator Data'!#REF!="No Data",1,IF(#REF!&lt;&gt;"",1,0))</f>
        <v>#REF!</v>
      </c>
      <c r="AO189" s="25" t="e">
        <f>IF('Crisis Indicator Data'!#REF!="No Data",1,IF(#REF!&lt;&gt;"",1,0))</f>
        <v>#REF!</v>
      </c>
      <c r="AP189" s="25" t="e">
        <f>IF('Crisis Indicator Data'!#REF!="No Data",1,IF(#REF!&lt;&gt;"",1,0))</f>
        <v>#REF!</v>
      </c>
      <c r="AQ189" s="25" t="e">
        <f>IF('Crisis Indicator Data'!#REF!="No Data",1,IF(#REF!&lt;&gt;"",1,0))</f>
        <v>#REF!</v>
      </c>
      <c r="AR189" s="25" t="e">
        <f>IF('Crisis Indicator Data'!#REF!="No Data",1,IF(#REF!&lt;&gt;"",1,0))</f>
        <v>#REF!</v>
      </c>
      <c r="AS189" s="25" t="e">
        <f>IF('Crisis Indicator Data'!#REF!="No Data",1,IF(#REF!&lt;&gt;"",1,0))</f>
        <v>#REF!</v>
      </c>
      <c r="AT189" s="25" t="e">
        <f>IF('Crisis Indicator Data'!#REF!="No Data",1,IF(#REF!&lt;&gt;"",1,0))</f>
        <v>#REF!</v>
      </c>
      <c r="AU189" s="25" t="e">
        <f>IF('Crisis Indicator Data'!#REF!="No Data",1,IF(#REF!&lt;&gt;"",1,0))</f>
        <v>#REF!</v>
      </c>
      <c r="AV189" s="25" t="e">
        <f>IF('Crisis Indicator Data'!#REF!="No Data",1,IF(#REF!&lt;&gt;"",1,0))</f>
        <v>#REF!</v>
      </c>
      <c r="AW189" s="25" t="e">
        <f>IF('Crisis Indicator Data'!#REF!="No Data",1,IF(#REF!&lt;&gt;"",1,0))</f>
        <v>#REF!</v>
      </c>
      <c r="AX189" s="25" t="e">
        <f>IF('Crisis Indicator Data'!#REF!="No Data",1,IF(#REF!&lt;&gt;"",1,0))</f>
        <v>#REF!</v>
      </c>
      <c r="AY189" s="25" t="e">
        <f>IF('Crisis Indicator Data'!#REF!="No Data",1,IF(#REF!&lt;&gt;"",1,0))</f>
        <v>#REF!</v>
      </c>
      <c r="AZ189" s="25" t="e">
        <f>IF('Crisis Indicator Data'!#REF!="No Data",1,IF(#REF!&lt;&gt;"",1,0))</f>
        <v>#REF!</v>
      </c>
      <c r="BA189" t="e">
        <f t="shared" si="10"/>
        <v>#REF!</v>
      </c>
      <c r="BB189" s="27" t="e">
        <f t="shared" si="11"/>
        <v>#REF!</v>
      </c>
    </row>
    <row r="190" spans="1:54" x14ac:dyDescent="0.35">
      <c r="A190" t="s">
        <v>9772</v>
      </c>
      <c r="B190" s="25" t="e">
        <f>IF('Crisis Indicator Data'!#REF!="No Data",1,IF(#REF!&lt;&gt;"",1,0))</f>
        <v>#REF!</v>
      </c>
      <c r="C190" s="25" t="e">
        <f>IF('Crisis Indicator Data'!#REF!="No Data",1,IF(#REF!&lt;&gt;"",1,0))</f>
        <v>#REF!</v>
      </c>
      <c r="D190" s="25" t="e">
        <f>IF('Crisis Indicator Data'!#REF!="No Data",1,IF(#REF!&lt;&gt;"",1,0))</f>
        <v>#REF!</v>
      </c>
      <c r="E190" s="25" t="e">
        <f>IF('Crisis Indicator Data'!#REF!="No Data",1,IF(#REF!&lt;&gt;"",1,0))</f>
        <v>#REF!</v>
      </c>
      <c r="F190" s="25" t="e">
        <f>IF('Crisis Indicator Data'!#REF!="No Data",1,IF(#REF!&lt;&gt;"",1,0))</f>
        <v>#REF!</v>
      </c>
      <c r="G190" s="25" t="e">
        <f>IF('Crisis Indicator Data'!#REF!="No Data",1,IF(#REF!&lt;&gt;"",1,0))</f>
        <v>#REF!</v>
      </c>
      <c r="H190" s="25" t="e">
        <f>IF('Crisis Indicator Data'!#REF!="No Data",1,IF(#REF!&lt;&gt;"",1,0))</f>
        <v>#REF!</v>
      </c>
      <c r="I190" s="25" t="e">
        <f>IF('Crisis Indicator Data'!#REF!="No Data",1,IF(#REF!&lt;&gt;"",1,0))</f>
        <v>#REF!</v>
      </c>
      <c r="J190" s="25" t="e">
        <f>IF('Crisis Indicator Data'!#REF!="No Data",1,IF(#REF!&lt;&gt;"",1,0))</f>
        <v>#REF!</v>
      </c>
      <c r="K190" s="25" t="e">
        <f>IF('Crisis Indicator Data'!#REF!="No Data",1,IF(#REF!&lt;&gt;"",1,0))</f>
        <v>#REF!</v>
      </c>
      <c r="L190" s="25" t="e">
        <f>IF('Crisis Indicator Data'!#REF!="No Data",1,IF(#REF!&lt;&gt;"",1,0))</f>
        <v>#REF!</v>
      </c>
      <c r="M190" s="25" t="e">
        <f>IF('Crisis Indicator Data'!#REF!="No Data",1,IF(#REF!&lt;&gt;"",1,0))</f>
        <v>#REF!</v>
      </c>
      <c r="N190" s="25" t="e">
        <f>IF('Crisis Indicator Data'!#REF!="No Data",1,IF(#REF!&lt;&gt;"",1,0))</f>
        <v>#REF!</v>
      </c>
      <c r="O190" s="25" t="e">
        <f>IF('Crisis Indicator Data'!#REF!="No Data",1,IF(#REF!&lt;&gt;"",1,0))</f>
        <v>#REF!</v>
      </c>
      <c r="P190" s="25" t="e">
        <f>IF('Crisis Indicator Data'!#REF!="No Data",1,IF(#REF!&lt;&gt;"",1,0))</f>
        <v>#REF!</v>
      </c>
      <c r="Q190" s="25" t="e">
        <f>IF('Crisis Indicator Data'!#REF!="No Data",1,IF(#REF!&lt;&gt;"",1,0))</f>
        <v>#REF!</v>
      </c>
      <c r="R190" s="25" t="e">
        <f>IF('Crisis Indicator Data'!#REF!="No Data",1,IF(#REF!&lt;&gt;"",1,0))</f>
        <v>#REF!</v>
      </c>
      <c r="S190" s="25" t="e">
        <f>IF('Crisis Indicator Data'!#REF!="No Data",1,IF(#REF!&lt;&gt;"",1,0))</f>
        <v>#REF!</v>
      </c>
      <c r="T190" s="25" t="e">
        <f>IF('Crisis Indicator Data'!#REF!="No Data",1,IF(#REF!&lt;&gt;"",1,0))</f>
        <v>#REF!</v>
      </c>
      <c r="U190" s="25" t="e">
        <f>IF('Crisis Indicator Data'!#REF!="No Data",1,IF(#REF!&lt;&gt;"",1,0))</f>
        <v>#REF!</v>
      </c>
      <c r="V190" s="25" t="e">
        <f>IF('Crisis Indicator Data'!#REF!="No Data",1,IF(#REF!&lt;&gt;"",1,0))</f>
        <v>#REF!</v>
      </c>
      <c r="W190" s="25" t="e">
        <f>IF('Crisis Indicator Data'!#REF!="No Data",1,IF(#REF!&lt;&gt;"",1,0))</f>
        <v>#REF!</v>
      </c>
      <c r="X190" s="25" t="e">
        <f>IF('Crisis Indicator Data'!#REF!="No Data",1,IF(#REF!&lt;&gt;"",1,0))</f>
        <v>#REF!</v>
      </c>
      <c r="Y190" s="25" t="e">
        <f>IF('Crisis Indicator Data'!#REF!="No Data",1,IF(#REF!&lt;&gt;"",1,0))</f>
        <v>#REF!</v>
      </c>
      <c r="Z190" s="25" t="e">
        <f>IF('Crisis Indicator Data'!#REF!="No Data",1,IF(#REF!&lt;&gt;"",1,0))</f>
        <v>#REF!</v>
      </c>
      <c r="AA190" s="25" t="e">
        <f>IF('Crisis Indicator Data'!#REF!="No Data",1,IF(#REF!&lt;&gt;"",1,0))</f>
        <v>#REF!</v>
      </c>
      <c r="AB190" s="25" t="e">
        <f>IF('Crisis Indicator Data'!#REF!="No Data",1,IF(#REF!&lt;&gt;"",1,0))</f>
        <v>#REF!</v>
      </c>
      <c r="AC190" s="25" t="e">
        <f>IF('Crisis Indicator Data'!#REF!="No Data",1,IF(#REF!&lt;&gt;"",1,0))</f>
        <v>#REF!</v>
      </c>
      <c r="AD190" s="25" t="e">
        <f>IF('Crisis Indicator Data'!#REF!="No Data",1,IF(#REF!&lt;&gt;"",1,0))</f>
        <v>#REF!</v>
      </c>
      <c r="AE190" s="25" t="e">
        <f>IF('Crisis Indicator Data'!#REF!="No Data",1,IF(#REF!&lt;&gt;"",1,0))</f>
        <v>#REF!</v>
      </c>
      <c r="AF190" s="25" t="e">
        <f>IF('Crisis Indicator Data'!#REF!="No Data",1,IF(#REF!&lt;&gt;"",1,0))</f>
        <v>#REF!</v>
      </c>
      <c r="AG190" s="25" t="e">
        <f>IF('Crisis Indicator Data'!#REF!="No Data",1,IF(#REF!&lt;&gt;"",1,0))</f>
        <v>#REF!</v>
      </c>
      <c r="AH190" s="25" t="e">
        <f>IF('Crisis Indicator Data'!#REF!="No Data",1,IF(#REF!&lt;&gt;"",1,0))</f>
        <v>#REF!</v>
      </c>
      <c r="AI190" s="25" t="e">
        <f>IF('Crisis Indicator Data'!#REF!="No Data",1,IF(#REF!&lt;&gt;"",1,0))</f>
        <v>#REF!</v>
      </c>
      <c r="AJ190" s="25" t="e">
        <f>IF('Crisis Indicator Data'!#REF!="No Data",1,IF(#REF!&lt;&gt;"",1,0))</f>
        <v>#REF!</v>
      </c>
      <c r="AK190" s="25" t="e">
        <f>IF('Crisis Indicator Data'!#REF!="No Data",1,IF(#REF!&lt;&gt;"",1,0))</f>
        <v>#REF!</v>
      </c>
      <c r="AL190" s="25" t="e">
        <f>IF('Crisis Indicator Data'!#REF!="No Data",1,IF(#REF!&lt;&gt;"",1,0))</f>
        <v>#REF!</v>
      </c>
      <c r="AM190" s="25" t="e">
        <f>IF('Crisis Indicator Data'!#REF!="No Data",1,IF(#REF!&lt;&gt;"",1,0))</f>
        <v>#REF!</v>
      </c>
      <c r="AN190" s="25" t="e">
        <f>IF('Crisis Indicator Data'!#REF!="No Data",1,IF(#REF!&lt;&gt;"",1,0))</f>
        <v>#REF!</v>
      </c>
      <c r="AO190" s="25" t="e">
        <f>IF('Crisis Indicator Data'!#REF!="No Data",1,IF(#REF!&lt;&gt;"",1,0))</f>
        <v>#REF!</v>
      </c>
      <c r="AP190" s="25" t="e">
        <f>IF('Crisis Indicator Data'!#REF!="No Data",1,IF(#REF!&lt;&gt;"",1,0))</f>
        <v>#REF!</v>
      </c>
      <c r="AQ190" s="25" t="e">
        <f>IF('Crisis Indicator Data'!#REF!="No Data",1,IF(#REF!&lt;&gt;"",1,0))</f>
        <v>#REF!</v>
      </c>
      <c r="AR190" s="25" t="e">
        <f>IF('Crisis Indicator Data'!#REF!="No Data",1,IF(#REF!&lt;&gt;"",1,0))</f>
        <v>#REF!</v>
      </c>
      <c r="AS190" s="25" t="e">
        <f>IF('Crisis Indicator Data'!#REF!="No Data",1,IF(#REF!&lt;&gt;"",1,0))</f>
        <v>#REF!</v>
      </c>
      <c r="AT190" s="25" t="e">
        <f>IF('Crisis Indicator Data'!#REF!="No Data",1,IF(#REF!&lt;&gt;"",1,0))</f>
        <v>#REF!</v>
      </c>
      <c r="AU190" s="25" t="e">
        <f>IF('Crisis Indicator Data'!#REF!="No Data",1,IF(#REF!&lt;&gt;"",1,0))</f>
        <v>#REF!</v>
      </c>
      <c r="AV190" s="25" t="e">
        <f>IF('Crisis Indicator Data'!#REF!="No Data",1,IF(#REF!&lt;&gt;"",1,0))</f>
        <v>#REF!</v>
      </c>
      <c r="AW190" s="25" t="e">
        <f>IF('Crisis Indicator Data'!#REF!="No Data",1,IF(#REF!&lt;&gt;"",1,0))</f>
        <v>#REF!</v>
      </c>
      <c r="AX190" s="25" t="e">
        <f>IF('Crisis Indicator Data'!#REF!="No Data",1,IF(#REF!&lt;&gt;"",1,0))</f>
        <v>#REF!</v>
      </c>
      <c r="AY190" s="25" t="e">
        <f>IF('Crisis Indicator Data'!#REF!="No Data",1,IF(#REF!&lt;&gt;"",1,0))</f>
        <v>#REF!</v>
      </c>
      <c r="AZ190" s="25" t="e">
        <f>IF('Crisis Indicator Data'!#REF!="No Data",1,IF(#REF!&lt;&gt;"",1,0))</f>
        <v>#REF!</v>
      </c>
      <c r="BA190" t="e">
        <f t="shared" si="10"/>
        <v>#REF!</v>
      </c>
      <c r="BB190" s="27" t="e">
        <f t="shared" si="11"/>
        <v>#REF!</v>
      </c>
    </row>
    <row r="191" spans="1:54" x14ac:dyDescent="0.35">
      <c r="A191" t="s">
        <v>9775</v>
      </c>
      <c r="B191" s="25" t="e">
        <f>IF('Crisis Indicator Data'!#REF!="No Data",1,IF(#REF!&lt;&gt;"",1,0))</f>
        <v>#REF!</v>
      </c>
      <c r="C191" s="25" t="e">
        <f>IF('Crisis Indicator Data'!#REF!="No Data",1,IF(#REF!&lt;&gt;"",1,0))</f>
        <v>#REF!</v>
      </c>
      <c r="D191" s="25" t="e">
        <f>IF('Crisis Indicator Data'!#REF!="No Data",1,IF(#REF!&lt;&gt;"",1,0))</f>
        <v>#REF!</v>
      </c>
      <c r="E191" s="25" t="e">
        <f>IF('Crisis Indicator Data'!#REF!="No Data",1,IF(#REF!&lt;&gt;"",1,0))</f>
        <v>#REF!</v>
      </c>
      <c r="F191" s="25" t="e">
        <f>IF('Crisis Indicator Data'!#REF!="No Data",1,IF(#REF!&lt;&gt;"",1,0))</f>
        <v>#REF!</v>
      </c>
      <c r="G191" s="25" t="e">
        <f>IF('Crisis Indicator Data'!#REF!="No Data",1,IF(#REF!&lt;&gt;"",1,0))</f>
        <v>#REF!</v>
      </c>
      <c r="H191" s="25" t="e">
        <f>IF('Crisis Indicator Data'!#REF!="No Data",1,IF(#REF!&lt;&gt;"",1,0))</f>
        <v>#REF!</v>
      </c>
      <c r="I191" s="25" t="e">
        <f>IF('Crisis Indicator Data'!#REF!="No Data",1,IF(#REF!&lt;&gt;"",1,0))</f>
        <v>#REF!</v>
      </c>
      <c r="J191" s="25" t="e">
        <f>IF('Crisis Indicator Data'!#REF!="No Data",1,IF(#REF!&lt;&gt;"",1,0))</f>
        <v>#REF!</v>
      </c>
      <c r="K191" s="25" t="e">
        <f>IF('Crisis Indicator Data'!#REF!="No Data",1,IF(#REF!&lt;&gt;"",1,0))</f>
        <v>#REF!</v>
      </c>
      <c r="L191" s="25" t="e">
        <f>IF('Crisis Indicator Data'!#REF!="No Data",1,IF(#REF!&lt;&gt;"",1,0))</f>
        <v>#REF!</v>
      </c>
      <c r="M191" s="25" t="e">
        <f>IF('Crisis Indicator Data'!#REF!="No Data",1,IF(#REF!&lt;&gt;"",1,0))</f>
        <v>#REF!</v>
      </c>
      <c r="N191" s="25" t="e">
        <f>IF('Crisis Indicator Data'!#REF!="No Data",1,IF(#REF!&lt;&gt;"",1,0))</f>
        <v>#REF!</v>
      </c>
      <c r="O191" s="25" t="e">
        <f>IF('Crisis Indicator Data'!#REF!="No Data",1,IF(#REF!&lt;&gt;"",1,0))</f>
        <v>#REF!</v>
      </c>
      <c r="P191" s="25" t="e">
        <f>IF('Crisis Indicator Data'!#REF!="No Data",1,IF(#REF!&lt;&gt;"",1,0))</f>
        <v>#REF!</v>
      </c>
      <c r="Q191" s="25" t="e">
        <f>IF('Crisis Indicator Data'!#REF!="No Data",1,IF(#REF!&lt;&gt;"",1,0))</f>
        <v>#REF!</v>
      </c>
      <c r="R191" s="25" t="e">
        <f>IF('Crisis Indicator Data'!#REF!="No Data",1,IF(#REF!&lt;&gt;"",1,0))</f>
        <v>#REF!</v>
      </c>
      <c r="S191" s="25" t="e">
        <f>IF('Crisis Indicator Data'!#REF!="No Data",1,IF(#REF!&lt;&gt;"",1,0))</f>
        <v>#REF!</v>
      </c>
      <c r="T191" s="25" t="e">
        <f>IF('Crisis Indicator Data'!#REF!="No Data",1,IF(#REF!&lt;&gt;"",1,0))</f>
        <v>#REF!</v>
      </c>
      <c r="U191" s="25" t="e">
        <f>IF('Crisis Indicator Data'!#REF!="No Data",1,IF(#REF!&lt;&gt;"",1,0))</f>
        <v>#REF!</v>
      </c>
      <c r="V191" s="25" t="e">
        <f>IF('Crisis Indicator Data'!#REF!="No Data",1,IF(#REF!&lt;&gt;"",1,0))</f>
        <v>#REF!</v>
      </c>
      <c r="W191" s="25" t="e">
        <f>IF('Crisis Indicator Data'!#REF!="No Data",1,IF(#REF!&lt;&gt;"",1,0))</f>
        <v>#REF!</v>
      </c>
      <c r="X191" s="25" t="e">
        <f>IF('Crisis Indicator Data'!#REF!="No Data",1,IF(#REF!&lt;&gt;"",1,0))</f>
        <v>#REF!</v>
      </c>
      <c r="Y191" s="25" t="e">
        <f>IF('Crisis Indicator Data'!#REF!="No Data",1,IF(#REF!&lt;&gt;"",1,0))</f>
        <v>#REF!</v>
      </c>
      <c r="Z191" s="25" t="e">
        <f>IF('Crisis Indicator Data'!#REF!="No Data",1,IF(#REF!&lt;&gt;"",1,0))</f>
        <v>#REF!</v>
      </c>
      <c r="AA191" s="25" t="e">
        <f>IF('Crisis Indicator Data'!#REF!="No Data",1,IF(#REF!&lt;&gt;"",1,0))</f>
        <v>#REF!</v>
      </c>
      <c r="AB191" s="25" t="e">
        <f>IF('Crisis Indicator Data'!#REF!="No Data",1,IF(#REF!&lt;&gt;"",1,0))</f>
        <v>#REF!</v>
      </c>
      <c r="AC191" s="25" t="e">
        <f>IF('Crisis Indicator Data'!#REF!="No Data",1,IF(#REF!&lt;&gt;"",1,0))</f>
        <v>#REF!</v>
      </c>
      <c r="AD191" s="25" t="e">
        <f>IF('Crisis Indicator Data'!#REF!="No Data",1,IF(#REF!&lt;&gt;"",1,0))</f>
        <v>#REF!</v>
      </c>
      <c r="AE191" s="25" t="e">
        <f>IF('Crisis Indicator Data'!#REF!="No Data",1,IF(#REF!&lt;&gt;"",1,0))</f>
        <v>#REF!</v>
      </c>
      <c r="AF191" s="25" t="e">
        <f>IF('Crisis Indicator Data'!#REF!="No Data",1,IF(#REF!&lt;&gt;"",1,0))</f>
        <v>#REF!</v>
      </c>
      <c r="AG191" s="25" t="e">
        <f>IF('Crisis Indicator Data'!#REF!="No Data",1,IF(#REF!&lt;&gt;"",1,0))</f>
        <v>#REF!</v>
      </c>
      <c r="AH191" s="25" t="e">
        <f>IF('Crisis Indicator Data'!#REF!="No Data",1,IF(#REF!&lt;&gt;"",1,0))</f>
        <v>#REF!</v>
      </c>
      <c r="AI191" s="25" t="e">
        <f>IF('Crisis Indicator Data'!#REF!="No Data",1,IF(#REF!&lt;&gt;"",1,0))</f>
        <v>#REF!</v>
      </c>
      <c r="AJ191" s="25" t="e">
        <f>IF('Crisis Indicator Data'!#REF!="No Data",1,IF(#REF!&lt;&gt;"",1,0))</f>
        <v>#REF!</v>
      </c>
      <c r="AK191" s="25" t="e">
        <f>IF('Crisis Indicator Data'!#REF!="No Data",1,IF(#REF!&lt;&gt;"",1,0))</f>
        <v>#REF!</v>
      </c>
      <c r="AL191" s="25" t="e">
        <f>IF('Crisis Indicator Data'!#REF!="No Data",1,IF(#REF!&lt;&gt;"",1,0))</f>
        <v>#REF!</v>
      </c>
      <c r="AM191" s="25" t="e">
        <f>IF('Crisis Indicator Data'!#REF!="No Data",1,IF(#REF!&lt;&gt;"",1,0))</f>
        <v>#REF!</v>
      </c>
      <c r="AN191" s="25" t="e">
        <f>IF('Crisis Indicator Data'!#REF!="No Data",1,IF(#REF!&lt;&gt;"",1,0))</f>
        <v>#REF!</v>
      </c>
      <c r="AO191" s="25" t="e">
        <f>IF('Crisis Indicator Data'!#REF!="No Data",1,IF(#REF!&lt;&gt;"",1,0))</f>
        <v>#REF!</v>
      </c>
      <c r="AP191" s="25" t="e">
        <f>IF('Crisis Indicator Data'!#REF!="No Data",1,IF(#REF!&lt;&gt;"",1,0))</f>
        <v>#REF!</v>
      </c>
      <c r="AQ191" s="25" t="e">
        <f>IF('Crisis Indicator Data'!#REF!="No Data",1,IF(#REF!&lt;&gt;"",1,0))</f>
        <v>#REF!</v>
      </c>
      <c r="AR191" s="25" t="e">
        <f>IF('Crisis Indicator Data'!#REF!="No Data",1,IF(#REF!&lt;&gt;"",1,0))</f>
        <v>#REF!</v>
      </c>
      <c r="AS191" s="25" t="e">
        <f>IF('Crisis Indicator Data'!#REF!="No Data",1,IF(#REF!&lt;&gt;"",1,0))</f>
        <v>#REF!</v>
      </c>
      <c r="AT191" s="25" t="e">
        <f>IF('Crisis Indicator Data'!#REF!="No Data",1,IF(#REF!&lt;&gt;"",1,0))</f>
        <v>#REF!</v>
      </c>
      <c r="AU191" s="25" t="e">
        <f>IF('Crisis Indicator Data'!#REF!="No Data",1,IF(#REF!&lt;&gt;"",1,0))</f>
        <v>#REF!</v>
      </c>
      <c r="AV191" s="25" t="e">
        <f>IF('Crisis Indicator Data'!#REF!="No Data",1,IF(#REF!&lt;&gt;"",1,0))</f>
        <v>#REF!</v>
      </c>
      <c r="AW191" s="25" t="e">
        <f>IF('Crisis Indicator Data'!#REF!="No Data",1,IF(#REF!&lt;&gt;"",1,0))</f>
        <v>#REF!</v>
      </c>
      <c r="AX191" s="25" t="e">
        <f>IF('Crisis Indicator Data'!#REF!="No Data",1,IF(#REF!&lt;&gt;"",1,0))</f>
        <v>#REF!</v>
      </c>
      <c r="AY191" s="25" t="e">
        <f>IF('Crisis Indicator Data'!#REF!="No Data",1,IF(#REF!&lt;&gt;"",1,0))</f>
        <v>#REF!</v>
      </c>
      <c r="AZ191" s="25" t="e">
        <f>IF('Crisis Indicator Data'!#REF!="No Data",1,IF(#REF!&lt;&gt;"",1,0))</f>
        <v>#REF!</v>
      </c>
      <c r="BA191" t="e">
        <f t="shared" si="10"/>
        <v>#REF!</v>
      </c>
      <c r="BB191" s="27" t="e">
        <f t="shared" si="11"/>
        <v>#REF!</v>
      </c>
    </row>
    <row r="192" spans="1:54" x14ac:dyDescent="0.35">
      <c r="A192" t="s">
        <v>9776</v>
      </c>
      <c r="B192" s="25" t="e">
        <f>IF('Crisis Indicator Data'!#REF!="No Data",1,IF(#REF!&lt;&gt;"",1,0))</f>
        <v>#REF!</v>
      </c>
      <c r="C192" s="25" t="e">
        <f>IF('Crisis Indicator Data'!#REF!="No Data",1,IF(#REF!&lt;&gt;"",1,0))</f>
        <v>#REF!</v>
      </c>
      <c r="D192" s="25" t="e">
        <f>IF('Crisis Indicator Data'!#REF!="No Data",1,IF(#REF!&lt;&gt;"",1,0))</f>
        <v>#REF!</v>
      </c>
      <c r="E192" s="25" t="e">
        <f>IF('Crisis Indicator Data'!#REF!="No Data",1,IF(#REF!&lt;&gt;"",1,0))</f>
        <v>#REF!</v>
      </c>
      <c r="F192" s="25" t="e">
        <f>IF('Crisis Indicator Data'!#REF!="No Data",1,IF(#REF!&lt;&gt;"",1,0))</f>
        <v>#REF!</v>
      </c>
      <c r="G192" s="25" t="e">
        <f>IF('Crisis Indicator Data'!#REF!="No Data",1,IF(#REF!&lt;&gt;"",1,0))</f>
        <v>#REF!</v>
      </c>
      <c r="H192" s="25" t="e">
        <f>IF('Crisis Indicator Data'!#REF!="No Data",1,IF(#REF!&lt;&gt;"",1,0))</f>
        <v>#REF!</v>
      </c>
      <c r="I192" s="25" t="e">
        <f>IF('Crisis Indicator Data'!#REF!="No Data",1,IF(#REF!&lt;&gt;"",1,0))</f>
        <v>#REF!</v>
      </c>
      <c r="J192" s="25" t="e">
        <f>IF('Crisis Indicator Data'!#REF!="No Data",1,IF(#REF!&lt;&gt;"",1,0))</f>
        <v>#REF!</v>
      </c>
      <c r="K192" s="25" t="e">
        <f>IF('Crisis Indicator Data'!#REF!="No Data",1,IF(#REF!&lt;&gt;"",1,0))</f>
        <v>#REF!</v>
      </c>
      <c r="L192" s="25" t="e">
        <f>IF('Crisis Indicator Data'!#REF!="No Data",1,IF(#REF!&lt;&gt;"",1,0))</f>
        <v>#REF!</v>
      </c>
      <c r="M192" s="25" t="e">
        <f>IF('Crisis Indicator Data'!#REF!="No Data",1,IF(#REF!&lt;&gt;"",1,0))</f>
        <v>#REF!</v>
      </c>
      <c r="N192" s="25" t="e">
        <f>IF('Crisis Indicator Data'!#REF!="No Data",1,IF(#REF!&lt;&gt;"",1,0))</f>
        <v>#REF!</v>
      </c>
      <c r="O192" s="25" t="e">
        <f>IF('Crisis Indicator Data'!#REF!="No Data",1,IF(#REF!&lt;&gt;"",1,0))</f>
        <v>#REF!</v>
      </c>
      <c r="P192" s="25" t="e">
        <f>IF('Crisis Indicator Data'!#REF!="No Data",1,IF(#REF!&lt;&gt;"",1,0))</f>
        <v>#REF!</v>
      </c>
      <c r="Q192" s="25" t="e">
        <f>IF('Crisis Indicator Data'!#REF!="No Data",1,IF(#REF!&lt;&gt;"",1,0))</f>
        <v>#REF!</v>
      </c>
      <c r="R192" s="25" t="e">
        <f>IF('Crisis Indicator Data'!#REF!="No Data",1,IF(#REF!&lt;&gt;"",1,0))</f>
        <v>#REF!</v>
      </c>
      <c r="S192" s="25" t="e">
        <f>IF('Crisis Indicator Data'!#REF!="No Data",1,IF(#REF!&lt;&gt;"",1,0))</f>
        <v>#REF!</v>
      </c>
      <c r="T192" s="25" t="e">
        <f>IF('Crisis Indicator Data'!#REF!="No Data",1,IF(#REF!&lt;&gt;"",1,0))</f>
        <v>#REF!</v>
      </c>
      <c r="U192" s="25" t="e">
        <f>IF('Crisis Indicator Data'!#REF!="No Data",1,IF(#REF!&lt;&gt;"",1,0))</f>
        <v>#REF!</v>
      </c>
      <c r="V192" s="25" t="e">
        <f>IF('Crisis Indicator Data'!#REF!="No Data",1,IF(#REF!&lt;&gt;"",1,0))</f>
        <v>#REF!</v>
      </c>
      <c r="W192" s="25" t="e">
        <f>IF('Crisis Indicator Data'!#REF!="No Data",1,IF(#REF!&lt;&gt;"",1,0))</f>
        <v>#REF!</v>
      </c>
      <c r="X192" s="25" t="e">
        <f>IF('Crisis Indicator Data'!#REF!="No Data",1,IF(#REF!&lt;&gt;"",1,0))</f>
        <v>#REF!</v>
      </c>
      <c r="Y192" s="25" t="e">
        <f>IF('Crisis Indicator Data'!#REF!="No Data",1,IF(#REF!&lt;&gt;"",1,0))</f>
        <v>#REF!</v>
      </c>
      <c r="Z192" s="25" t="e">
        <f>IF('Crisis Indicator Data'!#REF!="No Data",1,IF(#REF!&lt;&gt;"",1,0))</f>
        <v>#REF!</v>
      </c>
      <c r="AA192" s="25" t="e">
        <f>IF('Crisis Indicator Data'!#REF!="No Data",1,IF(#REF!&lt;&gt;"",1,0))</f>
        <v>#REF!</v>
      </c>
      <c r="AB192" s="25" t="e">
        <f>IF('Crisis Indicator Data'!#REF!="No Data",1,IF(#REF!&lt;&gt;"",1,0))</f>
        <v>#REF!</v>
      </c>
      <c r="AC192" s="25" t="e">
        <f>IF('Crisis Indicator Data'!#REF!="No Data",1,IF(#REF!&lt;&gt;"",1,0))</f>
        <v>#REF!</v>
      </c>
      <c r="AD192" s="25" t="e">
        <f>IF('Crisis Indicator Data'!#REF!="No Data",1,IF(#REF!&lt;&gt;"",1,0))</f>
        <v>#REF!</v>
      </c>
      <c r="AE192" s="25" t="e">
        <f>IF('Crisis Indicator Data'!#REF!="No Data",1,IF(#REF!&lt;&gt;"",1,0))</f>
        <v>#REF!</v>
      </c>
      <c r="AF192" s="25" t="e">
        <f>IF('Crisis Indicator Data'!#REF!="No Data",1,IF(#REF!&lt;&gt;"",1,0))</f>
        <v>#REF!</v>
      </c>
      <c r="AG192" s="25" t="e">
        <f>IF('Crisis Indicator Data'!#REF!="No Data",1,IF(#REF!&lt;&gt;"",1,0))</f>
        <v>#REF!</v>
      </c>
      <c r="AH192" s="25" t="e">
        <f>IF('Crisis Indicator Data'!#REF!="No Data",1,IF(#REF!&lt;&gt;"",1,0))</f>
        <v>#REF!</v>
      </c>
      <c r="AI192" s="25" t="e">
        <f>IF('Crisis Indicator Data'!#REF!="No Data",1,IF(#REF!&lt;&gt;"",1,0))</f>
        <v>#REF!</v>
      </c>
      <c r="AJ192" s="25" t="e">
        <f>IF('Crisis Indicator Data'!#REF!="No Data",1,IF(#REF!&lt;&gt;"",1,0))</f>
        <v>#REF!</v>
      </c>
      <c r="AK192" s="25" t="e">
        <f>IF('Crisis Indicator Data'!#REF!="No Data",1,IF(#REF!&lt;&gt;"",1,0))</f>
        <v>#REF!</v>
      </c>
      <c r="AL192" s="25" t="e">
        <f>IF('Crisis Indicator Data'!#REF!="No Data",1,IF(#REF!&lt;&gt;"",1,0))</f>
        <v>#REF!</v>
      </c>
      <c r="AM192" s="25" t="e">
        <f>IF('Crisis Indicator Data'!#REF!="No Data",1,IF(#REF!&lt;&gt;"",1,0))</f>
        <v>#REF!</v>
      </c>
      <c r="AN192" s="25" t="e">
        <f>IF('Crisis Indicator Data'!#REF!="No Data",1,IF(#REF!&lt;&gt;"",1,0))</f>
        <v>#REF!</v>
      </c>
      <c r="AO192" s="25" t="e">
        <f>IF('Crisis Indicator Data'!#REF!="No Data",1,IF(#REF!&lt;&gt;"",1,0))</f>
        <v>#REF!</v>
      </c>
      <c r="AP192" s="25" t="e">
        <f>IF('Crisis Indicator Data'!#REF!="No Data",1,IF(#REF!&lt;&gt;"",1,0))</f>
        <v>#REF!</v>
      </c>
      <c r="AQ192" s="25" t="e">
        <f>IF('Crisis Indicator Data'!#REF!="No Data",1,IF(#REF!&lt;&gt;"",1,0))</f>
        <v>#REF!</v>
      </c>
      <c r="AR192" s="25" t="e">
        <f>IF('Crisis Indicator Data'!#REF!="No Data",1,IF(#REF!&lt;&gt;"",1,0))</f>
        <v>#REF!</v>
      </c>
      <c r="AS192" s="25" t="e">
        <f>IF('Crisis Indicator Data'!#REF!="No Data",1,IF(#REF!&lt;&gt;"",1,0))</f>
        <v>#REF!</v>
      </c>
      <c r="AT192" s="25" t="e">
        <f>IF('Crisis Indicator Data'!#REF!="No Data",1,IF(#REF!&lt;&gt;"",1,0))</f>
        <v>#REF!</v>
      </c>
      <c r="AU192" s="25" t="e">
        <f>IF('Crisis Indicator Data'!#REF!="No Data",1,IF(#REF!&lt;&gt;"",1,0))</f>
        <v>#REF!</v>
      </c>
      <c r="AV192" s="25" t="e">
        <f>IF('Crisis Indicator Data'!#REF!="No Data",1,IF(#REF!&lt;&gt;"",1,0))</f>
        <v>#REF!</v>
      </c>
      <c r="AW192" s="25" t="e">
        <f>IF('Crisis Indicator Data'!#REF!="No Data",1,IF(#REF!&lt;&gt;"",1,0))</f>
        <v>#REF!</v>
      </c>
      <c r="AX192" s="25" t="e">
        <f>IF('Crisis Indicator Data'!#REF!="No Data",1,IF(#REF!&lt;&gt;"",1,0))</f>
        <v>#REF!</v>
      </c>
      <c r="AY192" s="25" t="e">
        <f>IF('Crisis Indicator Data'!#REF!="No Data",1,IF(#REF!&lt;&gt;"",1,0))</f>
        <v>#REF!</v>
      </c>
      <c r="AZ192" s="25" t="e">
        <f>IF('Crisis Indicator Data'!#REF!="No Data",1,IF(#REF!&lt;&gt;"",1,0))</f>
        <v>#REF!</v>
      </c>
      <c r="BA192" t="e">
        <f t="shared" si="10"/>
        <v>#REF!</v>
      </c>
      <c r="BB192" s="27" t="e">
        <f t="shared" si="11"/>
        <v>#REF!</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10</vt:i4>
      </vt:variant>
    </vt:vector>
  </HeadingPairs>
  <TitlesOfParts>
    <vt:vector size="32" baseType="lpstr">
      <vt:lpstr>About</vt:lpstr>
      <vt:lpstr>INFORM Severity - hidden</vt:lpstr>
      <vt:lpstr>INFORM Severity - all crises</vt:lpstr>
      <vt:lpstr>INFORM Severity - country</vt:lpstr>
      <vt:lpstr>Impact of the crisis</vt:lpstr>
      <vt:lpstr>Conditions of people affected</vt:lpstr>
      <vt:lpstr>Complexity of the crisis</vt:lpstr>
      <vt:lpstr>Core Indicators</vt:lpstr>
      <vt:lpstr>Crisis Indicator Data</vt:lpstr>
      <vt:lpstr>Reliability</vt:lpstr>
      <vt:lpstr>Country Indicator Data</vt:lpstr>
      <vt:lpstr>Regional Crises</vt:lpstr>
      <vt:lpstr>Data Reliability</vt:lpstr>
      <vt:lpstr>Reliability_updated</vt:lpstr>
      <vt:lpstr>Indicator Metadata</vt:lpstr>
      <vt:lpstr>Trends</vt:lpstr>
      <vt:lpstr>Crisis info</vt:lpstr>
      <vt:lpstr>Lists</vt:lpstr>
      <vt:lpstr>Log</vt:lpstr>
      <vt:lpstr>Indicator Date hidden</vt:lpstr>
      <vt:lpstr>Indicator Date hidden2</vt:lpstr>
      <vt:lpstr>Imputed and missing data hidden</vt:lpstr>
      <vt:lpstr>'Indicator Metadata'!_2012.06.11___GFM_Indicator_List</vt:lpstr>
      <vt:lpstr>'Indicator Metadata'!_2012.06.11___GFM_Indicator_List_1</vt:lpstr>
      <vt:lpstr>'Indicator Metadata'!_2012.06.11___GFM_Indicator_List_2</vt:lpstr>
      <vt:lpstr>CrisisList</vt:lpstr>
      <vt:lpstr>About!Print_Area</vt:lpstr>
      <vt:lpstr>'Impact of the crisis'!Print_Area</vt:lpstr>
      <vt:lpstr>'INFORM Severity - country'!Print_Area</vt:lpstr>
      <vt:lpstr>'INFORM Severity - hidden'!Print_Area</vt:lpstr>
      <vt:lpstr>'Impact of the crisis'!Print_Titles</vt:lpstr>
      <vt:lpstr>'INFORM Severity - hidden'!Print_Titles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Farrah Jaber</cp:lastModifiedBy>
  <cp:lastPrinted>2020-10-09T14:28:48Z</cp:lastPrinted>
  <dcterms:created xsi:type="dcterms:W3CDTF">2013-01-24T09:37:59Z</dcterms:created>
  <dcterms:modified xsi:type="dcterms:W3CDTF">2025-03-06T12:46:41Z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0x010100CAC6E6819D555D43BA4A2769FC446151</vt:lpwstr>
  </property>
</Properties>
</file>